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jessiebradley\Documents\"/>
    </mc:Choice>
  </mc:AlternateContent>
  <xr:revisionPtr revIDLastSave="0" documentId="13_ncr:1_{D0711022-9AFA-4ED5-9E86-C2A2A93A4025}" xr6:coauthVersionLast="47" xr6:coauthVersionMax="47" xr10:uidLastSave="{00000000-0000-0000-0000-000000000000}"/>
  <bookViews>
    <workbookView xWindow="-96" yWindow="-96" windowWidth="23232" windowHeight="13992" tabRatio="605" xr2:uid="{FE946642-4D77-4E9D-B98D-F1131C6B1C9E}"/>
  </bookViews>
  <sheets>
    <sheet name="Master Data" sheetId="44" r:id="rId1"/>
    <sheet name="Transposed" sheetId="43" r:id="rId2"/>
    <sheet name="Process class" sheetId="50" r:id="rId3"/>
    <sheet name="Operating capacity estimation" sheetId="51" r:id="rId4"/>
    <sheet name="Ore grade" sheetId="45" r:id="rId5"/>
    <sheet name="Nickel ore grade" sheetId="46" r:id="rId6"/>
    <sheet name="SSP1-19" sheetId="34" r:id="rId7"/>
    <sheet name="SSP2-19" sheetId="35" r:id="rId8"/>
    <sheet name="SSP5-19" sheetId="36" r:id="rId9"/>
    <sheet name="SSP2-baseline" sheetId="37" r:id="rId10"/>
    <sheet name="Battery scenarios" sheetId="40" r:id="rId11"/>
    <sheet name="Flexibility scenarios" sheetId="41" r:id="rId12"/>
    <sheet name="Transport electrification" sheetId="38" r:id="rId13"/>
    <sheet name="Transport electrification BAU" sheetId="55" r:id="rId14"/>
    <sheet name="Transport hydrogen" sheetId="39" r:id="rId15"/>
    <sheet name="Transport hydrogen BAU" sheetId="56" r:id="rId16"/>
    <sheet name="By-product data" sheetId="54" r:id="rId17"/>
    <sheet name="Countries per region" sheetId="47" r:id="rId18"/>
    <sheet name="Royalties" sheetId="49" r:id="rId19"/>
    <sheet name="Investment attractiveness" sheetId="48" r:id="rId20"/>
  </sheets>
  <externalReferences>
    <externalReference r:id="rId21"/>
    <externalReference r:id="rId2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M88" i="43" l="1"/>
  <c r="P2" i="44"/>
  <c r="O2" i="44"/>
  <c r="N2" i="44"/>
  <c r="B8" i="49" l="1"/>
  <c r="G22" i="55"/>
  <c r="D22" i="55"/>
  <c r="C22" i="55"/>
  <c r="H22" i="55"/>
  <c r="F22" i="55"/>
  <c r="E22" i="55"/>
  <c r="K16" i="55"/>
  <c r="J16" i="55"/>
  <c r="G16" i="55"/>
  <c r="F16" i="55"/>
  <c r="C16" i="55"/>
  <c r="M16" i="55"/>
  <c r="L16" i="55"/>
  <c r="I16" i="55"/>
  <c r="H16" i="55"/>
  <c r="E16" i="55"/>
  <c r="D16" i="55"/>
  <c r="M10" i="55"/>
  <c r="L10" i="55"/>
  <c r="K10" i="55"/>
  <c r="J10" i="55"/>
  <c r="I10" i="55"/>
  <c r="H10" i="55"/>
  <c r="G10" i="55"/>
  <c r="F10" i="55"/>
  <c r="E10" i="55"/>
  <c r="D10" i="55"/>
  <c r="C10" i="55"/>
  <c r="I22" i="55" l="1"/>
  <c r="J22" i="55" l="1"/>
  <c r="K22" i="55" l="1"/>
  <c r="L22" i="55" l="1"/>
  <c r="M22" i="55" l="1"/>
  <c r="EC465" i="44" l="1"/>
  <c r="B73" i="43" l="1"/>
  <c r="C22" i="54" l="1"/>
  <c r="F51" i="51" l="1"/>
  <c r="E48" i="51"/>
  <c r="F48" i="51" s="1"/>
  <c r="D47" i="51"/>
  <c r="E47" i="51" s="1"/>
  <c r="F47" i="51" s="1"/>
  <c r="E46" i="51"/>
  <c r="F46" i="51" s="1"/>
  <c r="E45" i="51"/>
  <c r="F45" i="51" s="1"/>
  <c r="E44" i="51"/>
  <c r="F44" i="51" s="1"/>
  <c r="D43" i="51"/>
  <c r="E43" i="51" s="1"/>
  <c r="F43" i="51" s="1"/>
  <c r="E42" i="51"/>
  <c r="F42" i="51" s="1"/>
  <c r="D41" i="51"/>
  <c r="E41" i="51" s="1"/>
  <c r="F41" i="51" s="1"/>
  <c r="D40" i="51"/>
  <c r="E40" i="51" s="1"/>
  <c r="F40" i="51" s="1"/>
  <c r="E39" i="51"/>
  <c r="F39" i="51" s="1"/>
  <c r="D38" i="51"/>
  <c r="E38" i="51" s="1"/>
  <c r="F38" i="51" s="1"/>
  <c r="F37" i="51"/>
  <c r="D37" i="51"/>
  <c r="D36" i="51"/>
  <c r="E36" i="51" s="1"/>
  <c r="F36" i="51" s="1"/>
  <c r="D35" i="51"/>
  <c r="E35" i="51" s="1"/>
  <c r="F35" i="51" s="1"/>
  <c r="D34" i="51"/>
  <c r="E34" i="51" s="1"/>
  <c r="F34" i="51" s="1"/>
  <c r="E33" i="51"/>
  <c r="F33" i="51" s="1"/>
  <c r="E32" i="51"/>
  <c r="F32" i="51" s="1"/>
  <c r="E31" i="51"/>
  <c r="F31" i="51" s="1"/>
  <c r="D30" i="51"/>
  <c r="E30" i="51" s="1"/>
  <c r="F30" i="51" s="1"/>
  <c r="E29" i="51"/>
  <c r="F29" i="51" s="1"/>
  <c r="E28" i="51"/>
  <c r="F28" i="51" s="1"/>
  <c r="D27" i="51"/>
  <c r="E27" i="51" s="1"/>
  <c r="F27" i="51" s="1"/>
  <c r="D26" i="51"/>
  <c r="E26" i="51" s="1"/>
  <c r="F26" i="51" s="1"/>
  <c r="D25" i="51"/>
  <c r="E25" i="51" s="1"/>
  <c r="F25" i="51" s="1"/>
  <c r="F24" i="51"/>
  <c r="D24" i="51"/>
  <c r="E23" i="51"/>
  <c r="F23" i="51" s="1"/>
  <c r="E22" i="51"/>
  <c r="F22" i="51" s="1"/>
  <c r="E21" i="51"/>
  <c r="F21" i="51" s="1"/>
  <c r="E20" i="51"/>
  <c r="F20" i="51" s="1"/>
  <c r="E19" i="51"/>
  <c r="F19" i="51" s="1"/>
  <c r="E18" i="51"/>
  <c r="F18" i="51" s="1"/>
  <c r="F17" i="51"/>
  <c r="D17" i="51"/>
  <c r="F16" i="51"/>
  <c r="D16" i="51"/>
  <c r="E15" i="51"/>
  <c r="F15" i="51" s="1"/>
  <c r="D14" i="51"/>
  <c r="E14" i="51" s="1"/>
  <c r="F14" i="51" s="1"/>
  <c r="E13" i="51"/>
  <c r="F13" i="51" s="1"/>
  <c r="D12" i="51"/>
  <c r="E12" i="51" s="1"/>
  <c r="F12" i="51" s="1"/>
  <c r="E11" i="51"/>
  <c r="F11" i="51" s="1"/>
  <c r="D10" i="51"/>
  <c r="E10" i="51" s="1"/>
  <c r="F10" i="51" s="1"/>
  <c r="E9" i="51"/>
  <c r="F9" i="51" s="1"/>
  <c r="D8" i="51"/>
  <c r="E8" i="51" s="1"/>
  <c r="F8" i="51" s="1"/>
  <c r="E7" i="51"/>
  <c r="F7" i="51" s="1"/>
  <c r="D6" i="51"/>
  <c r="E6" i="51" s="1"/>
  <c r="F6" i="51" s="1"/>
  <c r="D5" i="51"/>
  <c r="E5" i="51" s="1"/>
  <c r="F5" i="51" s="1"/>
  <c r="D4" i="51"/>
  <c r="E4" i="51" s="1"/>
  <c r="F4" i="51" s="1"/>
  <c r="D3" i="51"/>
  <c r="E3" i="51" s="1"/>
  <c r="F3" i="51" s="1"/>
  <c r="F50" i="51" l="1"/>
  <c r="F52" i="51" s="1"/>
  <c r="F55" i="51" s="1"/>
  <c r="F56" i="51" s="1"/>
  <c r="B51" i="43" l="1"/>
  <c r="B52" i="43"/>
  <c r="B53" i="43"/>
  <c r="B54" i="43"/>
  <c r="B55" i="43"/>
  <c r="B58" i="43"/>
  <c r="B59" i="43"/>
  <c r="B60" i="43"/>
  <c r="B61" i="43"/>
  <c r="B64" i="43"/>
  <c r="B65" i="43"/>
  <c r="B68" i="43"/>
  <c r="B69" i="43"/>
  <c r="B70" i="43"/>
  <c r="B71" i="43"/>
  <c r="B72" i="43"/>
  <c r="B74" i="43"/>
  <c r="B75" i="43"/>
  <c r="B76" i="43"/>
  <c r="B77" i="43"/>
  <c r="B78" i="43"/>
  <c r="B88" i="43"/>
  <c r="B89" i="43"/>
  <c r="B90" i="43"/>
  <c r="B98" i="43"/>
  <c r="B99" i="43"/>
  <c r="B105" i="43" l="1"/>
  <c r="B104" i="43"/>
  <c r="B46" i="49"/>
  <c r="B42" i="49"/>
  <c r="B39" i="49"/>
  <c r="B34" i="49"/>
  <c r="B27" i="49"/>
  <c r="B28" i="49" s="1"/>
  <c r="B29" i="49" s="1"/>
  <c r="B20" i="49"/>
  <c r="B18" i="49"/>
  <c r="B22" i="49" s="1"/>
  <c r="B15" i="49"/>
  <c r="B9" i="49"/>
  <c r="C48" i="48"/>
  <c r="C47" i="48"/>
  <c r="C46" i="48"/>
  <c r="C45" i="48"/>
  <c r="C44" i="48"/>
  <c r="C43" i="48"/>
  <c r="C42" i="48"/>
  <c r="C41" i="48"/>
  <c r="C40" i="48"/>
  <c r="C39" i="48"/>
  <c r="C38" i="48"/>
  <c r="C37" i="48"/>
  <c r="C36" i="48"/>
  <c r="C35" i="48"/>
  <c r="C34" i="48"/>
  <c r="C33" i="48"/>
  <c r="C32" i="48"/>
  <c r="C31" i="48"/>
  <c r="C30" i="48"/>
  <c r="C29" i="48"/>
  <c r="C28" i="48"/>
  <c r="C27" i="48"/>
  <c r="C26" i="48"/>
  <c r="C25" i="48"/>
  <c r="C24" i="48"/>
  <c r="C23" i="48"/>
  <c r="C22" i="48"/>
  <c r="C21" i="48"/>
  <c r="C20" i="48"/>
  <c r="C19" i="48"/>
  <c r="C18" i="48"/>
  <c r="C17" i="48"/>
  <c r="C16" i="48"/>
  <c r="C15" i="48"/>
  <c r="C14" i="48"/>
  <c r="C13" i="48"/>
  <c r="C12" i="48"/>
  <c r="C11" i="48"/>
  <c r="C10" i="48"/>
  <c r="C9" i="48"/>
  <c r="C8" i="48"/>
  <c r="C7" i="48"/>
  <c r="C6" i="48"/>
  <c r="C5" i="48"/>
  <c r="C4" i="48"/>
  <c r="C3" i="48"/>
  <c r="B107" i="43" l="1"/>
  <c r="B45" i="49"/>
  <c r="B44" i="49" s="1"/>
  <c r="B33" i="49"/>
  <c r="B21" i="49" l="1"/>
  <c r="B13" i="49" s="1"/>
  <c r="B11" i="49" s="1"/>
  <c r="YD99" i="43" l="1"/>
  <c r="YD98" i="43"/>
  <c r="YD90" i="43"/>
  <c r="YD89" i="43"/>
  <c r="YD88" i="43"/>
  <c r="YD78" i="43"/>
  <c r="YD77" i="43"/>
  <c r="YD76" i="43"/>
  <c r="YD75" i="43"/>
  <c r="YD74" i="43"/>
  <c r="YD73" i="43"/>
  <c r="YD72" i="43"/>
  <c r="YD71" i="43"/>
  <c r="YD70" i="43"/>
  <c r="YD69" i="43"/>
  <c r="YD68" i="43"/>
  <c r="YD65" i="43"/>
  <c r="YD64" i="43"/>
  <c r="YD61" i="43"/>
  <c r="YD60" i="43"/>
  <c r="YD59" i="43"/>
  <c r="YD58" i="43"/>
  <c r="YD55" i="43"/>
  <c r="YD54" i="43"/>
  <c r="YD53" i="43"/>
  <c r="YD52" i="43"/>
  <c r="YD51" i="43"/>
  <c r="YD47" i="43"/>
  <c r="YD46" i="43"/>
  <c r="YD45" i="43"/>
  <c r="YD44" i="43"/>
  <c r="YD43" i="43"/>
  <c r="YD42" i="43"/>
  <c r="YD41" i="43"/>
  <c r="YD40" i="43"/>
  <c r="YD39" i="43"/>
  <c r="YD38" i="43"/>
  <c r="YD37" i="43"/>
  <c r="YD36" i="43"/>
  <c r="YD35" i="43"/>
  <c r="YD34" i="43"/>
  <c r="YD33" i="43"/>
  <c r="YD32" i="43"/>
  <c r="YD31" i="43"/>
  <c r="YD30" i="43"/>
  <c r="YD29" i="43"/>
  <c r="YD28" i="43"/>
  <c r="YD27" i="43"/>
  <c r="YD26" i="43"/>
  <c r="YD25" i="43"/>
  <c r="YD24" i="43"/>
  <c r="YD23" i="43"/>
  <c r="YD22" i="43"/>
  <c r="YD21" i="43"/>
  <c r="YD20" i="43"/>
  <c r="YD19" i="43"/>
  <c r="YD18" i="43"/>
  <c r="YD17" i="43"/>
  <c r="YD16" i="43"/>
  <c r="YD15" i="43"/>
  <c r="YD14" i="43"/>
  <c r="YD13" i="43"/>
  <c r="YD12" i="43"/>
  <c r="YD11" i="43"/>
  <c r="YD10" i="43"/>
  <c r="YD9" i="43"/>
  <c r="YD8" i="43"/>
  <c r="YD7" i="43"/>
  <c r="YD6" i="43"/>
  <c r="YD5" i="43"/>
  <c r="YD4" i="43"/>
  <c r="YD3" i="43"/>
  <c r="U3276" i="45"/>
  <c r="T3276" i="45"/>
  <c r="S3276" i="45"/>
  <c r="R3276" i="45"/>
  <c r="Q3276" i="45"/>
  <c r="P3276" i="45"/>
  <c r="O3276" i="45"/>
  <c r="N3276" i="45"/>
  <c r="M3276" i="45"/>
  <c r="L3276" i="45"/>
  <c r="K3276" i="45"/>
  <c r="J3276" i="45"/>
  <c r="I3276" i="45"/>
  <c r="H3276" i="45"/>
  <c r="G3276" i="45"/>
  <c r="F3276" i="45"/>
  <c r="E3276" i="45"/>
  <c r="D3276" i="45"/>
  <c r="C3276" i="45"/>
  <c r="U3275" i="45"/>
  <c r="T3275" i="45"/>
  <c r="S3275" i="45"/>
  <c r="R3275" i="45"/>
  <c r="Q3275" i="45"/>
  <c r="P3275" i="45"/>
  <c r="O3275" i="45"/>
  <c r="N3275" i="45"/>
  <c r="M3275" i="45"/>
  <c r="L3275" i="45"/>
  <c r="K3275" i="45"/>
  <c r="J3275" i="45"/>
  <c r="I3275" i="45"/>
  <c r="H3275" i="45"/>
  <c r="G3275" i="45"/>
  <c r="F3275" i="45"/>
  <c r="E3275" i="45"/>
  <c r="D3275" i="45"/>
  <c r="C3275" i="45"/>
  <c r="U3274" i="45"/>
  <c r="T3274" i="45"/>
  <c r="S3274" i="45"/>
  <c r="R3274" i="45"/>
  <c r="Q3274" i="45"/>
  <c r="P3274" i="45"/>
  <c r="O3274" i="45"/>
  <c r="N3274" i="45"/>
  <c r="M3274" i="45"/>
  <c r="L3274" i="45"/>
  <c r="K3274" i="45"/>
  <c r="J3274" i="45"/>
  <c r="I3274" i="45"/>
  <c r="H3274" i="45"/>
  <c r="G3274" i="45"/>
  <c r="F3274" i="45"/>
  <c r="E3274" i="45"/>
  <c r="D3274" i="45"/>
  <c r="C3274" i="45"/>
  <c r="U3273" i="45"/>
  <c r="T3273" i="45"/>
  <c r="S3273" i="45"/>
  <c r="R3273" i="45"/>
  <c r="Q3273" i="45"/>
  <c r="P3273" i="45"/>
  <c r="O3273" i="45"/>
  <c r="N3273" i="45"/>
  <c r="M3273" i="45"/>
  <c r="L3273" i="45"/>
  <c r="K3273" i="45"/>
  <c r="J3273" i="45"/>
  <c r="I3273" i="45"/>
  <c r="H3273" i="45"/>
  <c r="G3273" i="45"/>
  <c r="F3273" i="45"/>
  <c r="E3273" i="45"/>
  <c r="D3273" i="45"/>
  <c r="C3273" i="45"/>
  <c r="U3272" i="45"/>
  <c r="T3272" i="45"/>
  <c r="S3272" i="45"/>
  <c r="R3272" i="45"/>
  <c r="Q3272" i="45"/>
  <c r="P3272" i="45"/>
  <c r="O3272" i="45"/>
  <c r="N3272" i="45"/>
  <c r="M3272" i="45"/>
  <c r="L3272" i="45"/>
  <c r="K3272" i="45"/>
  <c r="J3272" i="45"/>
  <c r="I3272" i="45"/>
  <c r="H3272" i="45"/>
  <c r="G3272" i="45"/>
  <c r="F3272" i="45"/>
  <c r="E3272" i="45"/>
  <c r="D3272" i="45"/>
  <c r="C3272" i="45"/>
  <c r="U3271" i="45"/>
  <c r="T3271" i="45"/>
  <c r="S3271" i="45"/>
  <c r="R3271" i="45"/>
  <c r="Q3271" i="45"/>
  <c r="P3271" i="45"/>
  <c r="O3271" i="45"/>
  <c r="N3271" i="45"/>
  <c r="M3271" i="45"/>
  <c r="L3271" i="45"/>
  <c r="K3271" i="45"/>
  <c r="J3271" i="45"/>
  <c r="I3271" i="45"/>
  <c r="H3271" i="45"/>
  <c r="G3271" i="45"/>
  <c r="F3271" i="45"/>
  <c r="E3271" i="45"/>
  <c r="D3271" i="45"/>
  <c r="C3271" i="45"/>
  <c r="U3270" i="45"/>
  <c r="T3270" i="45"/>
  <c r="S3270" i="45"/>
  <c r="R3270" i="45"/>
  <c r="Q3270" i="45"/>
  <c r="P3270" i="45"/>
  <c r="O3270" i="45"/>
  <c r="N3270" i="45"/>
  <c r="M3270" i="45"/>
  <c r="L3270" i="45"/>
  <c r="K3270" i="45"/>
  <c r="J3270" i="45"/>
  <c r="I3270" i="45"/>
  <c r="H3270" i="45"/>
  <c r="G3270" i="45"/>
  <c r="F3270" i="45"/>
  <c r="E3270" i="45"/>
  <c r="D3270" i="45"/>
  <c r="C3270" i="45"/>
  <c r="U3269" i="45"/>
  <c r="T3269" i="45"/>
  <c r="S3269" i="45"/>
  <c r="R3269" i="45"/>
  <c r="Q3269" i="45"/>
  <c r="P3269" i="45"/>
  <c r="O3269" i="45"/>
  <c r="N3269" i="45"/>
  <c r="M3269" i="45"/>
  <c r="L3269" i="45"/>
  <c r="K3269" i="45"/>
  <c r="J3269" i="45"/>
  <c r="I3269" i="45"/>
  <c r="H3269" i="45"/>
  <c r="G3269" i="45"/>
  <c r="F3269" i="45"/>
  <c r="E3269" i="45"/>
  <c r="D3269" i="45"/>
  <c r="C3269" i="45"/>
  <c r="U3268" i="45"/>
  <c r="T3268" i="45"/>
  <c r="S3268" i="45"/>
  <c r="R3268" i="45"/>
  <c r="Q3268" i="45"/>
  <c r="P3268" i="45"/>
  <c r="O3268" i="45"/>
  <c r="N3268" i="45"/>
  <c r="M3268" i="45"/>
  <c r="L3268" i="45"/>
  <c r="K3268" i="45"/>
  <c r="J3268" i="45"/>
  <c r="I3268" i="45"/>
  <c r="H3268" i="45"/>
  <c r="G3268" i="45"/>
  <c r="F3268" i="45"/>
  <c r="E3268" i="45"/>
  <c r="D3268" i="45"/>
  <c r="C3268" i="45"/>
  <c r="U3267" i="45"/>
  <c r="T3267" i="45"/>
  <c r="S3267" i="45"/>
  <c r="R3267" i="45"/>
  <c r="Q3267" i="45"/>
  <c r="P3267" i="45"/>
  <c r="O3267" i="45"/>
  <c r="N3267" i="45"/>
  <c r="M3267" i="45"/>
  <c r="L3267" i="45"/>
  <c r="K3267" i="45"/>
  <c r="J3267" i="45"/>
  <c r="I3267" i="45"/>
  <c r="H3267" i="45"/>
  <c r="G3267" i="45"/>
  <c r="F3267" i="45"/>
  <c r="E3267" i="45"/>
  <c r="D3267" i="45"/>
  <c r="C3267" i="45"/>
  <c r="U3266" i="45"/>
  <c r="T3266" i="45"/>
  <c r="S3266" i="45"/>
  <c r="R3266" i="45"/>
  <c r="Q3266" i="45"/>
  <c r="P3266" i="45"/>
  <c r="O3266" i="45"/>
  <c r="N3266" i="45"/>
  <c r="M3266" i="45"/>
  <c r="L3266" i="45"/>
  <c r="K3266" i="45"/>
  <c r="J3266" i="45"/>
  <c r="I3266" i="45"/>
  <c r="H3266" i="45"/>
  <c r="G3266" i="45"/>
  <c r="F3266" i="45"/>
  <c r="E3266" i="45"/>
  <c r="D3266" i="45"/>
  <c r="C3266" i="45"/>
  <c r="U3265" i="45"/>
  <c r="T3265" i="45"/>
  <c r="S3265" i="45"/>
  <c r="R3265" i="45"/>
  <c r="Q3265" i="45"/>
  <c r="P3265" i="45"/>
  <c r="O3265" i="45"/>
  <c r="N3265" i="45"/>
  <c r="M3265" i="45"/>
  <c r="L3265" i="45"/>
  <c r="K3265" i="45"/>
  <c r="J3265" i="45"/>
  <c r="I3265" i="45"/>
  <c r="H3265" i="45"/>
  <c r="G3265" i="45"/>
  <c r="F3265" i="45"/>
  <c r="E3265" i="45"/>
  <c r="D3265" i="45"/>
  <c r="C3265" i="45"/>
  <c r="U3264" i="45"/>
  <c r="T3264" i="45"/>
  <c r="S3264" i="45"/>
  <c r="R3264" i="45"/>
  <c r="Q3264" i="45"/>
  <c r="P3264" i="45"/>
  <c r="O3264" i="45"/>
  <c r="N3264" i="45"/>
  <c r="M3264" i="45"/>
  <c r="L3264" i="45"/>
  <c r="K3264" i="45"/>
  <c r="J3264" i="45"/>
  <c r="I3264" i="45"/>
  <c r="H3264" i="45"/>
  <c r="G3264" i="45"/>
  <c r="F3264" i="45"/>
  <c r="E3264" i="45"/>
  <c r="D3264" i="45"/>
  <c r="C3264" i="45"/>
  <c r="U3263" i="45"/>
  <c r="T3263" i="45"/>
  <c r="S3263" i="45"/>
  <c r="R3263" i="45"/>
  <c r="Q3263" i="45"/>
  <c r="P3263" i="45"/>
  <c r="O3263" i="45"/>
  <c r="N3263" i="45"/>
  <c r="M3263" i="45"/>
  <c r="L3263" i="45"/>
  <c r="K3263" i="45"/>
  <c r="J3263" i="45"/>
  <c r="I3263" i="45"/>
  <c r="H3263" i="45"/>
  <c r="G3263" i="45"/>
  <c r="F3263" i="45"/>
  <c r="E3263" i="45"/>
  <c r="D3263" i="45"/>
  <c r="C3263" i="45"/>
  <c r="U3262" i="45"/>
  <c r="T3262" i="45"/>
  <c r="S3262" i="45"/>
  <c r="R3262" i="45"/>
  <c r="Q3262" i="45"/>
  <c r="P3262" i="45"/>
  <c r="O3262" i="45"/>
  <c r="N3262" i="45"/>
  <c r="M3262" i="45"/>
  <c r="L3262" i="45"/>
  <c r="K3262" i="45"/>
  <c r="J3262" i="45"/>
  <c r="I3262" i="45"/>
  <c r="H3262" i="45"/>
  <c r="G3262" i="45"/>
  <c r="F3262" i="45"/>
  <c r="E3262" i="45"/>
  <c r="D3262" i="45"/>
  <c r="C3262" i="45"/>
  <c r="U3261" i="45"/>
  <c r="T3261" i="45"/>
  <c r="S3261" i="45"/>
  <c r="R3261" i="45"/>
  <c r="Q3261" i="45"/>
  <c r="P3261" i="45"/>
  <c r="O3261" i="45"/>
  <c r="N3261" i="45"/>
  <c r="M3261" i="45"/>
  <c r="L3261" i="45"/>
  <c r="K3261" i="45"/>
  <c r="J3261" i="45"/>
  <c r="I3261" i="45"/>
  <c r="H3261" i="45"/>
  <c r="G3261" i="45"/>
  <c r="F3261" i="45"/>
  <c r="E3261" i="45"/>
  <c r="D3261" i="45"/>
  <c r="C3261" i="45"/>
  <c r="U3260" i="45"/>
  <c r="T3260" i="45"/>
  <c r="S3260" i="45"/>
  <c r="R3260" i="45"/>
  <c r="Q3260" i="45"/>
  <c r="P3260" i="45"/>
  <c r="O3260" i="45"/>
  <c r="N3260" i="45"/>
  <c r="M3260" i="45"/>
  <c r="L3260" i="45"/>
  <c r="K3260" i="45"/>
  <c r="J3260" i="45"/>
  <c r="I3260" i="45"/>
  <c r="H3260" i="45"/>
  <c r="G3260" i="45"/>
  <c r="F3260" i="45"/>
  <c r="E3260" i="45"/>
  <c r="D3260" i="45"/>
  <c r="C3260" i="45"/>
  <c r="U3259" i="45"/>
  <c r="T3259" i="45"/>
  <c r="S3259" i="45"/>
  <c r="R3259" i="45"/>
  <c r="Q3259" i="45"/>
  <c r="P3259" i="45"/>
  <c r="O3259" i="45"/>
  <c r="N3259" i="45"/>
  <c r="M3259" i="45"/>
  <c r="L3259" i="45"/>
  <c r="K3259" i="45"/>
  <c r="J3259" i="45"/>
  <c r="I3259" i="45"/>
  <c r="H3259" i="45"/>
  <c r="G3259" i="45"/>
  <c r="F3259" i="45"/>
  <c r="E3259" i="45"/>
  <c r="D3259" i="45"/>
  <c r="C3259" i="45"/>
  <c r="U3258" i="45"/>
  <c r="T3258" i="45"/>
  <c r="S3258" i="45"/>
  <c r="R3258" i="45"/>
  <c r="Q3258" i="45"/>
  <c r="P3258" i="45"/>
  <c r="O3258" i="45"/>
  <c r="N3258" i="45"/>
  <c r="M3258" i="45"/>
  <c r="L3258" i="45"/>
  <c r="K3258" i="45"/>
  <c r="J3258" i="45"/>
  <c r="I3258" i="45"/>
  <c r="H3258" i="45"/>
  <c r="G3258" i="45"/>
  <c r="F3258" i="45"/>
  <c r="E3258" i="45"/>
  <c r="D3258" i="45"/>
  <c r="C3258" i="45"/>
  <c r="U3257" i="45"/>
  <c r="T3257" i="45"/>
  <c r="S3257" i="45"/>
  <c r="R3257" i="45"/>
  <c r="Q3257" i="45"/>
  <c r="P3257" i="45"/>
  <c r="O3257" i="45"/>
  <c r="N3257" i="45"/>
  <c r="M3257" i="45"/>
  <c r="L3257" i="45"/>
  <c r="K3257" i="45"/>
  <c r="J3257" i="45"/>
  <c r="I3257" i="45"/>
  <c r="H3257" i="45"/>
  <c r="G3257" i="45"/>
  <c r="F3257" i="45"/>
  <c r="E3257" i="45"/>
  <c r="D3257" i="45"/>
  <c r="C3257" i="45"/>
  <c r="U3256" i="45"/>
  <c r="T3256" i="45"/>
  <c r="S3256" i="45"/>
  <c r="R3256" i="45"/>
  <c r="Q3256" i="45"/>
  <c r="P3256" i="45"/>
  <c r="O3256" i="45"/>
  <c r="N3256" i="45"/>
  <c r="M3256" i="45"/>
  <c r="L3256" i="45"/>
  <c r="K3256" i="45"/>
  <c r="J3256" i="45"/>
  <c r="I3256" i="45"/>
  <c r="H3256" i="45"/>
  <c r="G3256" i="45"/>
  <c r="F3256" i="45"/>
  <c r="E3256" i="45"/>
  <c r="D3256" i="45"/>
  <c r="C3256" i="45"/>
  <c r="U3255" i="45"/>
  <c r="T3255" i="45"/>
  <c r="S3255" i="45"/>
  <c r="R3255" i="45"/>
  <c r="Q3255" i="45"/>
  <c r="P3255" i="45"/>
  <c r="O3255" i="45"/>
  <c r="N3255" i="45"/>
  <c r="M3255" i="45"/>
  <c r="L3255" i="45"/>
  <c r="K3255" i="45"/>
  <c r="J3255" i="45"/>
  <c r="I3255" i="45"/>
  <c r="H3255" i="45"/>
  <c r="G3255" i="45"/>
  <c r="F3255" i="45"/>
  <c r="E3255" i="45"/>
  <c r="D3255" i="45"/>
  <c r="C3255" i="45"/>
  <c r="U3254" i="45"/>
  <c r="T3254" i="45"/>
  <c r="S3254" i="45"/>
  <c r="R3254" i="45"/>
  <c r="Q3254" i="45"/>
  <c r="P3254" i="45"/>
  <c r="O3254" i="45"/>
  <c r="N3254" i="45"/>
  <c r="M3254" i="45"/>
  <c r="L3254" i="45"/>
  <c r="K3254" i="45"/>
  <c r="J3254" i="45"/>
  <c r="I3254" i="45"/>
  <c r="H3254" i="45"/>
  <c r="G3254" i="45"/>
  <c r="F3254" i="45"/>
  <c r="E3254" i="45"/>
  <c r="D3254" i="45"/>
  <c r="C3254" i="45"/>
  <c r="U3253" i="45"/>
  <c r="T3253" i="45"/>
  <c r="S3253" i="45"/>
  <c r="R3253" i="45"/>
  <c r="Q3253" i="45"/>
  <c r="P3253" i="45"/>
  <c r="O3253" i="45"/>
  <c r="N3253" i="45"/>
  <c r="M3253" i="45"/>
  <c r="L3253" i="45"/>
  <c r="K3253" i="45"/>
  <c r="J3253" i="45"/>
  <c r="I3253" i="45"/>
  <c r="H3253" i="45"/>
  <c r="G3253" i="45"/>
  <c r="F3253" i="45"/>
  <c r="E3253" i="45"/>
  <c r="D3253" i="45"/>
  <c r="C3253" i="45"/>
  <c r="U3252" i="45"/>
  <c r="T3252" i="45"/>
  <c r="S3252" i="45"/>
  <c r="R3252" i="45"/>
  <c r="Q3252" i="45"/>
  <c r="P3252" i="45"/>
  <c r="O3252" i="45"/>
  <c r="N3252" i="45"/>
  <c r="M3252" i="45"/>
  <c r="L3252" i="45"/>
  <c r="K3252" i="45"/>
  <c r="J3252" i="45"/>
  <c r="I3252" i="45"/>
  <c r="H3252" i="45"/>
  <c r="G3252" i="45"/>
  <c r="F3252" i="45"/>
  <c r="E3252" i="45"/>
  <c r="D3252" i="45"/>
  <c r="C3252" i="45"/>
  <c r="U3251" i="45"/>
  <c r="T3251" i="45"/>
  <c r="S3251" i="45"/>
  <c r="R3251" i="45"/>
  <c r="Q3251" i="45"/>
  <c r="P3251" i="45"/>
  <c r="O3251" i="45"/>
  <c r="N3251" i="45"/>
  <c r="M3251" i="45"/>
  <c r="L3251" i="45"/>
  <c r="K3251" i="45"/>
  <c r="J3251" i="45"/>
  <c r="I3251" i="45"/>
  <c r="H3251" i="45"/>
  <c r="G3251" i="45"/>
  <c r="F3251" i="45"/>
  <c r="E3251" i="45"/>
  <c r="D3251" i="45"/>
  <c r="C3251" i="45"/>
  <c r="U3250" i="45"/>
  <c r="T3250" i="45"/>
  <c r="S3250" i="45"/>
  <c r="R3250" i="45"/>
  <c r="Q3250" i="45"/>
  <c r="P3250" i="45"/>
  <c r="O3250" i="45"/>
  <c r="N3250" i="45"/>
  <c r="M3250" i="45"/>
  <c r="L3250" i="45"/>
  <c r="K3250" i="45"/>
  <c r="J3250" i="45"/>
  <c r="I3250" i="45"/>
  <c r="H3250" i="45"/>
  <c r="G3250" i="45"/>
  <c r="F3250" i="45"/>
  <c r="E3250" i="45"/>
  <c r="D3250" i="45"/>
  <c r="C3250" i="45"/>
  <c r="U3249" i="45"/>
  <c r="T3249" i="45"/>
  <c r="S3249" i="45"/>
  <c r="R3249" i="45"/>
  <c r="Q3249" i="45"/>
  <c r="P3249" i="45"/>
  <c r="O3249" i="45"/>
  <c r="N3249" i="45"/>
  <c r="M3249" i="45"/>
  <c r="L3249" i="45"/>
  <c r="K3249" i="45"/>
  <c r="J3249" i="45"/>
  <c r="I3249" i="45"/>
  <c r="H3249" i="45"/>
  <c r="G3249" i="45"/>
  <c r="F3249" i="45"/>
  <c r="E3249" i="45"/>
  <c r="D3249" i="45"/>
  <c r="C3249" i="45"/>
  <c r="U3248" i="45"/>
  <c r="T3248" i="45"/>
  <c r="S3248" i="45"/>
  <c r="R3248" i="45"/>
  <c r="Q3248" i="45"/>
  <c r="P3248" i="45"/>
  <c r="O3248" i="45"/>
  <c r="N3248" i="45"/>
  <c r="M3248" i="45"/>
  <c r="L3248" i="45"/>
  <c r="K3248" i="45"/>
  <c r="J3248" i="45"/>
  <c r="I3248" i="45"/>
  <c r="H3248" i="45"/>
  <c r="G3248" i="45"/>
  <c r="F3248" i="45"/>
  <c r="E3248" i="45"/>
  <c r="D3248" i="45"/>
  <c r="C3248" i="45"/>
  <c r="U3247" i="45"/>
  <c r="T3247" i="45"/>
  <c r="S3247" i="45"/>
  <c r="R3247" i="45"/>
  <c r="Q3247" i="45"/>
  <c r="P3247" i="45"/>
  <c r="O3247" i="45"/>
  <c r="N3247" i="45"/>
  <c r="M3247" i="45"/>
  <c r="L3247" i="45"/>
  <c r="K3247" i="45"/>
  <c r="J3247" i="45"/>
  <c r="I3247" i="45"/>
  <c r="H3247" i="45"/>
  <c r="G3247" i="45"/>
  <c r="F3247" i="45"/>
  <c r="E3247" i="45"/>
  <c r="D3247" i="45"/>
  <c r="C3247" i="45"/>
  <c r="U3246" i="45"/>
  <c r="T3246" i="45"/>
  <c r="S3246" i="45"/>
  <c r="R3246" i="45"/>
  <c r="Q3246" i="45"/>
  <c r="P3246" i="45"/>
  <c r="O3246" i="45"/>
  <c r="N3246" i="45"/>
  <c r="M3246" i="45"/>
  <c r="L3246" i="45"/>
  <c r="K3246" i="45"/>
  <c r="J3246" i="45"/>
  <c r="I3246" i="45"/>
  <c r="H3246" i="45"/>
  <c r="G3246" i="45"/>
  <c r="F3246" i="45"/>
  <c r="E3246" i="45"/>
  <c r="D3246" i="45"/>
  <c r="C3246" i="45"/>
  <c r="U3245" i="45"/>
  <c r="T3245" i="45"/>
  <c r="S3245" i="45"/>
  <c r="R3245" i="45"/>
  <c r="Q3245" i="45"/>
  <c r="P3245" i="45"/>
  <c r="O3245" i="45"/>
  <c r="N3245" i="45"/>
  <c r="M3245" i="45"/>
  <c r="L3245" i="45"/>
  <c r="K3245" i="45"/>
  <c r="J3245" i="45"/>
  <c r="I3245" i="45"/>
  <c r="H3245" i="45"/>
  <c r="G3245" i="45"/>
  <c r="F3245" i="45"/>
  <c r="E3245" i="45"/>
  <c r="D3245" i="45"/>
  <c r="C3245" i="45"/>
  <c r="U3244" i="45"/>
  <c r="T3244" i="45"/>
  <c r="S3244" i="45"/>
  <c r="R3244" i="45"/>
  <c r="Q3244" i="45"/>
  <c r="P3244" i="45"/>
  <c r="O3244" i="45"/>
  <c r="N3244" i="45"/>
  <c r="M3244" i="45"/>
  <c r="L3244" i="45"/>
  <c r="K3244" i="45"/>
  <c r="J3244" i="45"/>
  <c r="I3244" i="45"/>
  <c r="H3244" i="45"/>
  <c r="G3244" i="45"/>
  <c r="F3244" i="45"/>
  <c r="E3244" i="45"/>
  <c r="D3244" i="45"/>
  <c r="C3244" i="45"/>
  <c r="U3243" i="45"/>
  <c r="T3243" i="45"/>
  <c r="S3243" i="45"/>
  <c r="R3243" i="45"/>
  <c r="Q3243" i="45"/>
  <c r="P3243" i="45"/>
  <c r="O3243" i="45"/>
  <c r="N3243" i="45"/>
  <c r="M3243" i="45"/>
  <c r="L3243" i="45"/>
  <c r="K3243" i="45"/>
  <c r="J3243" i="45"/>
  <c r="I3243" i="45"/>
  <c r="H3243" i="45"/>
  <c r="G3243" i="45"/>
  <c r="F3243" i="45"/>
  <c r="E3243" i="45"/>
  <c r="D3243" i="45"/>
  <c r="C3243" i="45"/>
  <c r="U3242" i="45"/>
  <c r="T3242" i="45"/>
  <c r="S3242" i="45"/>
  <c r="R3242" i="45"/>
  <c r="Q3242" i="45"/>
  <c r="P3242" i="45"/>
  <c r="O3242" i="45"/>
  <c r="N3242" i="45"/>
  <c r="M3242" i="45"/>
  <c r="L3242" i="45"/>
  <c r="K3242" i="45"/>
  <c r="J3242" i="45"/>
  <c r="I3242" i="45"/>
  <c r="H3242" i="45"/>
  <c r="G3242" i="45"/>
  <c r="F3242" i="45"/>
  <c r="E3242" i="45"/>
  <c r="D3242" i="45"/>
  <c r="C3242" i="45"/>
  <c r="U3241" i="45"/>
  <c r="T3241" i="45"/>
  <c r="S3241" i="45"/>
  <c r="R3241" i="45"/>
  <c r="Q3241" i="45"/>
  <c r="P3241" i="45"/>
  <c r="O3241" i="45"/>
  <c r="N3241" i="45"/>
  <c r="M3241" i="45"/>
  <c r="L3241" i="45"/>
  <c r="K3241" i="45"/>
  <c r="J3241" i="45"/>
  <c r="I3241" i="45"/>
  <c r="H3241" i="45"/>
  <c r="G3241" i="45"/>
  <c r="F3241" i="45"/>
  <c r="E3241" i="45"/>
  <c r="D3241" i="45"/>
  <c r="C3241" i="45"/>
  <c r="U3240" i="45"/>
  <c r="T3240" i="45"/>
  <c r="S3240" i="45"/>
  <c r="R3240" i="45"/>
  <c r="Q3240" i="45"/>
  <c r="P3240" i="45"/>
  <c r="O3240" i="45"/>
  <c r="N3240" i="45"/>
  <c r="M3240" i="45"/>
  <c r="L3240" i="45"/>
  <c r="K3240" i="45"/>
  <c r="J3240" i="45"/>
  <c r="I3240" i="45"/>
  <c r="H3240" i="45"/>
  <c r="G3240" i="45"/>
  <c r="F3240" i="45"/>
  <c r="E3240" i="45"/>
  <c r="D3240" i="45"/>
  <c r="C3240" i="45"/>
  <c r="U3239" i="45"/>
  <c r="T3239" i="45"/>
  <c r="S3239" i="45"/>
  <c r="R3239" i="45"/>
  <c r="Q3239" i="45"/>
  <c r="P3239" i="45"/>
  <c r="O3239" i="45"/>
  <c r="N3239" i="45"/>
  <c r="M3239" i="45"/>
  <c r="L3239" i="45"/>
  <c r="K3239" i="45"/>
  <c r="J3239" i="45"/>
  <c r="I3239" i="45"/>
  <c r="H3239" i="45"/>
  <c r="G3239" i="45"/>
  <c r="F3239" i="45"/>
  <c r="E3239" i="45"/>
  <c r="D3239" i="45"/>
  <c r="C3239" i="45"/>
  <c r="U3238" i="45"/>
  <c r="T3238" i="45"/>
  <c r="S3238" i="45"/>
  <c r="R3238" i="45"/>
  <c r="Q3238" i="45"/>
  <c r="P3238" i="45"/>
  <c r="O3238" i="45"/>
  <c r="N3238" i="45"/>
  <c r="M3238" i="45"/>
  <c r="L3238" i="45"/>
  <c r="K3238" i="45"/>
  <c r="J3238" i="45"/>
  <c r="I3238" i="45"/>
  <c r="H3238" i="45"/>
  <c r="G3238" i="45"/>
  <c r="F3238" i="45"/>
  <c r="E3238" i="45"/>
  <c r="D3238" i="45"/>
  <c r="C3238" i="45"/>
  <c r="U3237" i="45"/>
  <c r="T3237" i="45"/>
  <c r="S3237" i="45"/>
  <c r="R3237" i="45"/>
  <c r="Q3237" i="45"/>
  <c r="P3237" i="45"/>
  <c r="O3237" i="45"/>
  <c r="N3237" i="45"/>
  <c r="M3237" i="45"/>
  <c r="L3237" i="45"/>
  <c r="K3237" i="45"/>
  <c r="J3237" i="45"/>
  <c r="I3237" i="45"/>
  <c r="H3237" i="45"/>
  <c r="G3237" i="45"/>
  <c r="F3237" i="45"/>
  <c r="E3237" i="45"/>
  <c r="D3237" i="45"/>
  <c r="C3237" i="45"/>
  <c r="U3236" i="45"/>
  <c r="T3236" i="45"/>
  <c r="S3236" i="45"/>
  <c r="R3236" i="45"/>
  <c r="Q3236" i="45"/>
  <c r="P3236" i="45"/>
  <c r="O3236" i="45"/>
  <c r="N3236" i="45"/>
  <c r="M3236" i="45"/>
  <c r="L3236" i="45"/>
  <c r="K3236" i="45"/>
  <c r="J3236" i="45"/>
  <c r="I3236" i="45"/>
  <c r="H3236" i="45"/>
  <c r="G3236" i="45"/>
  <c r="F3236" i="45"/>
  <c r="E3236" i="45"/>
  <c r="D3236" i="45"/>
  <c r="C3236" i="45"/>
  <c r="U3235" i="45"/>
  <c r="T3235" i="45"/>
  <c r="S3235" i="45"/>
  <c r="R3235" i="45"/>
  <c r="Q3235" i="45"/>
  <c r="P3235" i="45"/>
  <c r="O3235" i="45"/>
  <c r="N3235" i="45"/>
  <c r="M3235" i="45"/>
  <c r="L3235" i="45"/>
  <c r="K3235" i="45"/>
  <c r="J3235" i="45"/>
  <c r="I3235" i="45"/>
  <c r="H3235" i="45"/>
  <c r="G3235" i="45"/>
  <c r="F3235" i="45"/>
  <c r="E3235" i="45"/>
  <c r="D3235" i="45"/>
  <c r="C3235" i="45"/>
  <c r="U3234" i="45"/>
  <c r="T3234" i="45"/>
  <c r="S3234" i="45"/>
  <c r="R3234" i="45"/>
  <c r="Q3234" i="45"/>
  <c r="P3234" i="45"/>
  <c r="O3234" i="45"/>
  <c r="N3234" i="45"/>
  <c r="M3234" i="45"/>
  <c r="L3234" i="45"/>
  <c r="K3234" i="45"/>
  <c r="J3234" i="45"/>
  <c r="I3234" i="45"/>
  <c r="H3234" i="45"/>
  <c r="G3234" i="45"/>
  <c r="F3234" i="45"/>
  <c r="E3234" i="45"/>
  <c r="D3234" i="45"/>
  <c r="C3234" i="45"/>
  <c r="U3233" i="45"/>
  <c r="T3233" i="45"/>
  <c r="S3233" i="45"/>
  <c r="R3233" i="45"/>
  <c r="Q3233" i="45"/>
  <c r="P3233" i="45"/>
  <c r="O3233" i="45"/>
  <c r="N3233" i="45"/>
  <c r="M3233" i="45"/>
  <c r="L3233" i="45"/>
  <c r="K3233" i="45"/>
  <c r="J3233" i="45"/>
  <c r="I3233" i="45"/>
  <c r="H3233" i="45"/>
  <c r="G3233" i="45"/>
  <c r="F3233" i="45"/>
  <c r="E3233" i="45"/>
  <c r="D3233" i="45"/>
  <c r="C3233" i="45"/>
  <c r="U3232" i="45"/>
  <c r="T3232" i="45"/>
  <c r="S3232" i="45"/>
  <c r="R3232" i="45"/>
  <c r="Q3232" i="45"/>
  <c r="P3232" i="45"/>
  <c r="O3232" i="45"/>
  <c r="N3232" i="45"/>
  <c r="M3232" i="45"/>
  <c r="L3232" i="45"/>
  <c r="K3232" i="45"/>
  <c r="J3232" i="45"/>
  <c r="I3232" i="45"/>
  <c r="H3232" i="45"/>
  <c r="G3232" i="45"/>
  <c r="F3232" i="45"/>
  <c r="E3232" i="45"/>
  <c r="D3232" i="45"/>
  <c r="C3232" i="45"/>
  <c r="U3231" i="45"/>
  <c r="T3231" i="45"/>
  <c r="S3231" i="45"/>
  <c r="R3231" i="45"/>
  <c r="Q3231" i="45"/>
  <c r="P3231" i="45"/>
  <c r="O3231" i="45"/>
  <c r="N3231" i="45"/>
  <c r="M3231" i="45"/>
  <c r="L3231" i="45"/>
  <c r="K3231" i="45"/>
  <c r="J3231" i="45"/>
  <c r="I3231" i="45"/>
  <c r="H3231" i="45"/>
  <c r="G3231" i="45"/>
  <c r="F3231" i="45"/>
  <c r="E3231" i="45"/>
  <c r="D3231" i="45"/>
  <c r="C3231" i="45"/>
  <c r="U3230" i="45"/>
  <c r="T3230" i="45"/>
  <c r="S3230" i="45"/>
  <c r="R3230" i="45"/>
  <c r="Q3230" i="45"/>
  <c r="P3230" i="45"/>
  <c r="O3230" i="45"/>
  <c r="N3230" i="45"/>
  <c r="M3230" i="45"/>
  <c r="L3230" i="45"/>
  <c r="K3230" i="45"/>
  <c r="J3230" i="45"/>
  <c r="I3230" i="45"/>
  <c r="H3230" i="45"/>
  <c r="G3230" i="45"/>
  <c r="F3230" i="45"/>
  <c r="E3230" i="45"/>
  <c r="D3230" i="45"/>
  <c r="C3230" i="45"/>
  <c r="U3229" i="45"/>
  <c r="T3229" i="45"/>
  <c r="S3229" i="45"/>
  <c r="R3229" i="45"/>
  <c r="Q3229" i="45"/>
  <c r="P3229" i="45"/>
  <c r="O3229" i="45"/>
  <c r="N3229" i="45"/>
  <c r="M3229" i="45"/>
  <c r="L3229" i="45"/>
  <c r="K3229" i="45"/>
  <c r="J3229" i="45"/>
  <c r="I3229" i="45"/>
  <c r="H3229" i="45"/>
  <c r="G3229" i="45"/>
  <c r="F3229" i="45"/>
  <c r="E3229" i="45"/>
  <c r="D3229" i="45"/>
  <c r="C3229" i="45"/>
  <c r="U3228" i="45"/>
  <c r="T3228" i="45"/>
  <c r="S3228" i="45"/>
  <c r="R3228" i="45"/>
  <c r="Q3228" i="45"/>
  <c r="P3228" i="45"/>
  <c r="O3228" i="45"/>
  <c r="N3228" i="45"/>
  <c r="M3228" i="45"/>
  <c r="L3228" i="45"/>
  <c r="K3228" i="45"/>
  <c r="J3228" i="45"/>
  <c r="I3228" i="45"/>
  <c r="H3228" i="45"/>
  <c r="G3228" i="45"/>
  <c r="F3228" i="45"/>
  <c r="E3228" i="45"/>
  <c r="D3228" i="45"/>
  <c r="C3228" i="45"/>
  <c r="U3227" i="45"/>
  <c r="T3227" i="45"/>
  <c r="S3227" i="45"/>
  <c r="R3227" i="45"/>
  <c r="Q3227" i="45"/>
  <c r="P3227" i="45"/>
  <c r="O3227" i="45"/>
  <c r="N3227" i="45"/>
  <c r="M3227" i="45"/>
  <c r="L3227" i="45"/>
  <c r="K3227" i="45"/>
  <c r="J3227" i="45"/>
  <c r="I3227" i="45"/>
  <c r="H3227" i="45"/>
  <c r="G3227" i="45"/>
  <c r="F3227" i="45"/>
  <c r="E3227" i="45"/>
  <c r="D3227" i="45"/>
  <c r="C3227" i="45"/>
  <c r="U3226" i="45"/>
  <c r="T3226" i="45"/>
  <c r="S3226" i="45"/>
  <c r="R3226" i="45"/>
  <c r="Q3226" i="45"/>
  <c r="P3226" i="45"/>
  <c r="O3226" i="45"/>
  <c r="N3226" i="45"/>
  <c r="M3226" i="45"/>
  <c r="L3226" i="45"/>
  <c r="K3226" i="45"/>
  <c r="J3226" i="45"/>
  <c r="I3226" i="45"/>
  <c r="H3226" i="45"/>
  <c r="G3226" i="45"/>
  <c r="F3226" i="45"/>
  <c r="E3226" i="45"/>
  <c r="D3226" i="45"/>
  <c r="C3226" i="45"/>
  <c r="U3225" i="45"/>
  <c r="T3225" i="45"/>
  <c r="S3225" i="45"/>
  <c r="R3225" i="45"/>
  <c r="Q3225" i="45"/>
  <c r="P3225" i="45"/>
  <c r="O3225" i="45"/>
  <c r="N3225" i="45"/>
  <c r="M3225" i="45"/>
  <c r="L3225" i="45"/>
  <c r="K3225" i="45"/>
  <c r="J3225" i="45"/>
  <c r="I3225" i="45"/>
  <c r="H3225" i="45"/>
  <c r="G3225" i="45"/>
  <c r="F3225" i="45"/>
  <c r="E3225" i="45"/>
  <c r="D3225" i="45"/>
  <c r="C3225" i="45"/>
  <c r="U3224" i="45"/>
  <c r="T3224" i="45"/>
  <c r="S3224" i="45"/>
  <c r="R3224" i="45"/>
  <c r="Q3224" i="45"/>
  <c r="P3224" i="45"/>
  <c r="O3224" i="45"/>
  <c r="N3224" i="45"/>
  <c r="M3224" i="45"/>
  <c r="L3224" i="45"/>
  <c r="K3224" i="45"/>
  <c r="J3224" i="45"/>
  <c r="I3224" i="45"/>
  <c r="H3224" i="45"/>
  <c r="G3224" i="45"/>
  <c r="F3224" i="45"/>
  <c r="E3224" i="45"/>
  <c r="D3224" i="45"/>
  <c r="C3224" i="45"/>
  <c r="U3223" i="45"/>
  <c r="T3223" i="45"/>
  <c r="S3223" i="45"/>
  <c r="R3223" i="45"/>
  <c r="Q3223" i="45"/>
  <c r="P3223" i="45"/>
  <c r="O3223" i="45"/>
  <c r="N3223" i="45"/>
  <c r="M3223" i="45"/>
  <c r="L3223" i="45"/>
  <c r="K3223" i="45"/>
  <c r="J3223" i="45"/>
  <c r="I3223" i="45"/>
  <c r="H3223" i="45"/>
  <c r="G3223" i="45"/>
  <c r="F3223" i="45"/>
  <c r="E3223" i="45"/>
  <c r="D3223" i="45"/>
  <c r="C3223" i="45"/>
  <c r="U3222" i="45"/>
  <c r="T3222" i="45"/>
  <c r="S3222" i="45"/>
  <c r="R3222" i="45"/>
  <c r="Q3222" i="45"/>
  <c r="P3222" i="45"/>
  <c r="O3222" i="45"/>
  <c r="N3222" i="45"/>
  <c r="M3222" i="45"/>
  <c r="L3222" i="45"/>
  <c r="K3222" i="45"/>
  <c r="J3222" i="45"/>
  <c r="I3222" i="45"/>
  <c r="H3222" i="45"/>
  <c r="G3222" i="45"/>
  <c r="F3222" i="45"/>
  <c r="E3222" i="45"/>
  <c r="D3222" i="45"/>
  <c r="C3222" i="45"/>
  <c r="U3221" i="45"/>
  <c r="T3221" i="45"/>
  <c r="S3221" i="45"/>
  <c r="R3221" i="45"/>
  <c r="Q3221" i="45"/>
  <c r="P3221" i="45"/>
  <c r="O3221" i="45"/>
  <c r="N3221" i="45"/>
  <c r="M3221" i="45"/>
  <c r="L3221" i="45"/>
  <c r="K3221" i="45"/>
  <c r="J3221" i="45"/>
  <c r="I3221" i="45"/>
  <c r="H3221" i="45"/>
  <c r="G3221" i="45"/>
  <c r="F3221" i="45"/>
  <c r="E3221" i="45"/>
  <c r="D3221" i="45"/>
  <c r="C3221" i="45"/>
  <c r="U3220" i="45"/>
  <c r="T3220" i="45"/>
  <c r="S3220" i="45"/>
  <c r="R3220" i="45"/>
  <c r="Q3220" i="45"/>
  <c r="P3220" i="45"/>
  <c r="O3220" i="45"/>
  <c r="N3220" i="45"/>
  <c r="M3220" i="45"/>
  <c r="L3220" i="45"/>
  <c r="K3220" i="45"/>
  <c r="J3220" i="45"/>
  <c r="I3220" i="45"/>
  <c r="H3220" i="45"/>
  <c r="G3220" i="45"/>
  <c r="F3220" i="45"/>
  <c r="E3220" i="45"/>
  <c r="D3220" i="45"/>
  <c r="C3220" i="45"/>
  <c r="U3219" i="45"/>
  <c r="T3219" i="45"/>
  <c r="S3219" i="45"/>
  <c r="R3219" i="45"/>
  <c r="Q3219" i="45"/>
  <c r="P3219" i="45"/>
  <c r="O3219" i="45"/>
  <c r="N3219" i="45"/>
  <c r="M3219" i="45"/>
  <c r="L3219" i="45"/>
  <c r="K3219" i="45"/>
  <c r="J3219" i="45"/>
  <c r="I3219" i="45"/>
  <c r="H3219" i="45"/>
  <c r="G3219" i="45"/>
  <c r="F3219" i="45"/>
  <c r="E3219" i="45"/>
  <c r="D3219" i="45"/>
  <c r="C3219" i="45"/>
  <c r="U3218" i="45"/>
  <c r="T3218" i="45"/>
  <c r="S3218" i="45"/>
  <c r="R3218" i="45"/>
  <c r="Q3218" i="45"/>
  <c r="P3218" i="45"/>
  <c r="O3218" i="45"/>
  <c r="N3218" i="45"/>
  <c r="M3218" i="45"/>
  <c r="L3218" i="45"/>
  <c r="K3218" i="45"/>
  <c r="J3218" i="45"/>
  <c r="I3218" i="45"/>
  <c r="H3218" i="45"/>
  <c r="G3218" i="45"/>
  <c r="F3218" i="45"/>
  <c r="E3218" i="45"/>
  <c r="D3218" i="45"/>
  <c r="C3218" i="45"/>
  <c r="U3217" i="45"/>
  <c r="T3217" i="45"/>
  <c r="S3217" i="45"/>
  <c r="R3217" i="45"/>
  <c r="Q3217" i="45"/>
  <c r="P3217" i="45"/>
  <c r="O3217" i="45"/>
  <c r="N3217" i="45"/>
  <c r="M3217" i="45"/>
  <c r="L3217" i="45"/>
  <c r="K3217" i="45"/>
  <c r="J3217" i="45"/>
  <c r="I3217" i="45"/>
  <c r="H3217" i="45"/>
  <c r="G3217" i="45"/>
  <c r="F3217" i="45"/>
  <c r="E3217" i="45"/>
  <c r="D3217" i="45"/>
  <c r="C3217" i="45"/>
  <c r="U3216" i="45"/>
  <c r="T3216" i="45"/>
  <c r="S3216" i="45"/>
  <c r="R3216" i="45"/>
  <c r="Q3216" i="45"/>
  <c r="P3216" i="45"/>
  <c r="O3216" i="45"/>
  <c r="N3216" i="45"/>
  <c r="M3216" i="45"/>
  <c r="L3216" i="45"/>
  <c r="K3216" i="45"/>
  <c r="J3216" i="45"/>
  <c r="I3216" i="45"/>
  <c r="H3216" i="45"/>
  <c r="G3216" i="45"/>
  <c r="F3216" i="45"/>
  <c r="E3216" i="45"/>
  <c r="D3216" i="45"/>
  <c r="C3216" i="45"/>
  <c r="U3215" i="45"/>
  <c r="T3215" i="45"/>
  <c r="S3215" i="45"/>
  <c r="R3215" i="45"/>
  <c r="Q3215" i="45"/>
  <c r="P3215" i="45"/>
  <c r="O3215" i="45"/>
  <c r="N3215" i="45"/>
  <c r="M3215" i="45"/>
  <c r="L3215" i="45"/>
  <c r="K3215" i="45"/>
  <c r="J3215" i="45"/>
  <c r="I3215" i="45"/>
  <c r="H3215" i="45"/>
  <c r="G3215" i="45"/>
  <c r="F3215" i="45"/>
  <c r="E3215" i="45"/>
  <c r="D3215" i="45"/>
  <c r="C3215" i="45"/>
  <c r="U3214" i="45"/>
  <c r="T3214" i="45"/>
  <c r="S3214" i="45"/>
  <c r="R3214" i="45"/>
  <c r="Q3214" i="45"/>
  <c r="P3214" i="45"/>
  <c r="O3214" i="45"/>
  <c r="N3214" i="45"/>
  <c r="M3214" i="45"/>
  <c r="L3214" i="45"/>
  <c r="K3214" i="45"/>
  <c r="J3214" i="45"/>
  <c r="I3214" i="45"/>
  <c r="H3214" i="45"/>
  <c r="G3214" i="45"/>
  <c r="F3214" i="45"/>
  <c r="E3214" i="45"/>
  <c r="D3214" i="45"/>
  <c r="C3214" i="45"/>
  <c r="U3213" i="45"/>
  <c r="T3213" i="45"/>
  <c r="S3213" i="45"/>
  <c r="R3213" i="45"/>
  <c r="Q3213" i="45"/>
  <c r="P3213" i="45"/>
  <c r="O3213" i="45"/>
  <c r="N3213" i="45"/>
  <c r="M3213" i="45"/>
  <c r="L3213" i="45"/>
  <c r="K3213" i="45"/>
  <c r="J3213" i="45"/>
  <c r="I3213" i="45"/>
  <c r="H3213" i="45"/>
  <c r="G3213" i="45"/>
  <c r="F3213" i="45"/>
  <c r="E3213" i="45"/>
  <c r="D3213" i="45"/>
  <c r="C3213" i="45"/>
  <c r="U3212" i="45"/>
  <c r="T3212" i="45"/>
  <c r="S3212" i="45"/>
  <c r="R3212" i="45"/>
  <c r="Q3212" i="45"/>
  <c r="P3212" i="45"/>
  <c r="O3212" i="45"/>
  <c r="N3212" i="45"/>
  <c r="M3212" i="45"/>
  <c r="L3212" i="45"/>
  <c r="K3212" i="45"/>
  <c r="J3212" i="45"/>
  <c r="I3212" i="45"/>
  <c r="H3212" i="45"/>
  <c r="G3212" i="45"/>
  <c r="F3212" i="45"/>
  <c r="E3212" i="45"/>
  <c r="D3212" i="45"/>
  <c r="C3212" i="45"/>
  <c r="U3211" i="45"/>
  <c r="T3211" i="45"/>
  <c r="S3211" i="45"/>
  <c r="R3211" i="45"/>
  <c r="Q3211" i="45"/>
  <c r="P3211" i="45"/>
  <c r="O3211" i="45"/>
  <c r="N3211" i="45"/>
  <c r="M3211" i="45"/>
  <c r="L3211" i="45"/>
  <c r="K3211" i="45"/>
  <c r="J3211" i="45"/>
  <c r="I3211" i="45"/>
  <c r="H3211" i="45"/>
  <c r="G3211" i="45"/>
  <c r="F3211" i="45"/>
  <c r="E3211" i="45"/>
  <c r="D3211" i="45"/>
  <c r="C3211" i="45"/>
  <c r="U3210" i="45"/>
  <c r="T3210" i="45"/>
  <c r="S3210" i="45"/>
  <c r="R3210" i="45"/>
  <c r="Q3210" i="45"/>
  <c r="P3210" i="45"/>
  <c r="O3210" i="45"/>
  <c r="N3210" i="45"/>
  <c r="M3210" i="45"/>
  <c r="L3210" i="45"/>
  <c r="K3210" i="45"/>
  <c r="J3210" i="45"/>
  <c r="I3210" i="45"/>
  <c r="H3210" i="45"/>
  <c r="G3210" i="45"/>
  <c r="F3210" i="45"/>
  <c r="E3210" i="45"/>
  <c r="D3210" i="45"/>
  <c r="C3210" i="45"/>
  <c r="U3209" i="45"/>
  <c r="T3209" i="45"/>
  <c r="S3209" i="45"/>
  <c r="R3209" i="45"/>
  <c r="Q3209" i="45"/>
  <c r="P3209" i="45"/>
  <c r="O3209" i="45"/>
  <c r="N3209" i="45"/>
  <c r="M3209" i="45"/>
  <c r="L3209" i="45"/>
  <c r="K3209" i="45"/>
  <c r="J3209" i="45"/>
  <c r="I3209" i="45"/>
  <c r="H3209" i="45"/>
  <c r="G3209" i="45"/>
  <c r="F3209" i="45"/>
  <c r="E3209" i="45"/>
  <c r="D3209" i="45"/>
  <c r="C3209" i="45"/>
  <c r="U3208" i="45"/>
  <c r="T3208" i="45"/>
  <c r="S3208" i="45"/>
  <c r="R3208" i="45"/>
  <c r="Q3208" i="45"/>
  <c r="P3208" i="45"/>
  <c r="O3208" i="45"/>
  <c r="N3208" i="45"/>
  <c r="M3208" i="45"/>
  <c r="L3208" i="45"/>
  <c r="K3208" i="45"/>
  <c r="J3208" i="45"/>
  <c r="I3208" i="45"/>
  <c r="H3208" i="45"/>
  <c r="G3208" i="45"/>
  <c r="F3208" i="45"/>
  <c r="E3208" i="45"/>
  <c r="D3208" i="45"/>
  <c r="C3208" i="45"/>
  <c r="U3207" i="45"/>
  <c r="T3207" i="45"/>
  <c r="S3207" i="45"/>
  <c r="R3207" i="45"/>
  <c r="Q3207" i="45"/>
  <c r="P3207" i="45"/>
  <c r="O3207" i="45"/>
  <c r="N3207" i="45"/>
  <c r="M3207" i="45"/>
  <c r="L3207" i="45"/>
  <c r="K3207" i="45"/>
  <c r="J3207" i="45"/>
  <c r="I3207" i="45"/>
  <c r="H3207" i="45"/>
  <c r="G3207" i="45"/>
  <c r="F3207" i="45"/>
  <c r="E3207" i="45"/>
  <c r="D3207" i="45"/>
  <c r="C3207" i="45"/>
  <c r="U3206" i="45"/>
  <c r="T3206" i="45"/>
  <c r="S3206" i="45"/>
  <c r="R3206" i="45"/>
  <c r="Q3206" i="45"/>
  <c r="P3206" i="45"/>
  <c r="O3206" i="45"/>
  <c r="N3206" i="45"/>
  <c r="M3206" i="45"/>
  <c r="L3206" i="45"/>
  <c r="K3206" i="45"/>
  <c r="J3206" i="45"/>
  <c r="I3206" i="45"/>
  <c r="H3206" i="45"/>
  <c r="G3206" i="45"/>
  <c r="F3206" i="45"/>
  <c r="E3206" i="45"/>
  <c r="D3206" i="45"/>
  <c r="C3206" i="45"/>
  <c r="U3205" i="45"/>
  <c r="T3205" i="45"/>
  <c r="S3205" i="45"/>
  <c r="R3205" i="45"/>
  <c r="Q3205" i="45"/>
  <c r="P3205" i="45"/>
  <c r="O3205" i="45"/>
  <c r="N3205" i="45"/>
  <c r="M3205" i="45"/>
  <c r="L3205" i="45"/>
  <c r="K3205" i="45"/>
  <c r="J3205" i="45"/>
  <c r="I3205" i="45"/>
  <c r="H3205" i="45"/>
  <c r="G3205" i="45"/>
  <c r="F3205" i="45"/>
  <c r="E3205" i="45"/>
  <c r="D3205" i="45"/>
  <c r="C3205" i="45"/>
  <c r="U3204" i="45"/>
  <c r="T3204" i="45"/>
  <c r="S3204" i="45"/>
  <c r="R3204" i="45"/>
  <c r="Q3204" i="45"/>
  <c r="P3204" i="45"/>
  <c r="O3204" i="45"/>
  <c r="N3204" i="45"/>
  <c r="M3204" i="45"/>
  <c r="L3204" i="45"/>
  <c r="K3204" i="45"/>
  <c r="J3204" i="45"/>
  <c r="I3204" i="45"/>
  <c r="H3204" i="45"/>
  <c r="G3204" i="45"/>
  <c r="F3204" i="45"/>
  <c r="E3204" i="45"/>
  <c r="D3204" i="45"/>
  <c r="C3204" i="45"/>
  <c r="U3203" i="45"/>
  <c r="T3203" i="45"/>
  <c r="S3203" i="45"/>
  <c r="R3203" i="45"/>
  <c r="Q3203" i="45"/>
  <c r="P3203" i="45"/>
  <c r="O3203" i="45"/>
  <c r="N3203" i="45"/>
  <c r="M3203" i="45"/>
  <c r="L3203" i="45"/>
  <c r="K3203" i="45"/>
  <c r="J3203" i="45"/>
  <c r="I3203" i="45"/>
  <c r="H3203" i="45"/>
  <c r="G3203" i="45"/>
  <c r="F3203" i="45"/>
  <c r="E3203" i="45"/>
  <c r="D3203" i="45"/>
  <c r="C3203" i="45"/>
  <c r="U3202" i="45"/>
  <c r="T3202" i="45"/>
  <c r="S3202" i="45"/>
  <c r="R3202" i="45"/>
  <c r="Q3202" i="45"/>
  <c r="P3202" i="45"/>
  <c r="O3202" i="45"/>
  <c r="N3202" i="45"/>
  <c r="M3202" i="45"/>
  <c r="L3202" i="45"/>
  <c r="K3202" i="45"/>
  <c r="J3202" i="45"/>
  <c r="I3202" i="45"/>
  <c r="H3202" i="45"/>
  <c r="G3202" i="45"/>
  <c r="F3202" i="45"/>
  <c r="E3202" i="45"/>
  <c r="D3202" i="45"/>
  <c r="C3202" i="45"/>
  <c r="U3201" i="45"/>
  <c r="T3201" i="45"/>
  <c r="S3201" i="45"/>
  <c r="R3201" i="45"/>
  <c r="Q3201" i="45"/>
  <c r="P3201" i="45"/>
  <c r="O3201" i="45"/>
  <c r="N3201" i="45"/>
  <c r="M3201" i="45"/>
  <c r="L3201" i="45"/>
  <c r="K3201" i="45"/>
  <c r="J3201" i="45"/>
  <c r="I3201" i="45"/>
  <c r="H3201" i="45"/>
  <c r="G3201" i="45"/>
  <c r="F3201" i="45"/>
  <c r="E3201" i="45"/>
  <c r="D3201" i="45"/>
  <c r="C3201" i="45"/>
  <c r="U3200" i="45"/>
  <c r="T3200" i="45"/>
  <c r="S3200" i="45"/>
  <c r="R3200" i="45"/>
  <c r="Q3200" i="45"/>
  <c r="P3200" i="45"/>
  <c r="O3200" i="45"/>
  <c r="N3200" i="45"/>
  <c r="M3200" i="45"/>
  <c r="L3200" i="45"/>
  <c r="K3200" i="45"/>
  <c r="J3200" i="45"/>
  <c r="I3200" i="45"/>
  <c r="H3200" i="45"/>
  <c r="G3200" i="45"/>
  <c r="F3200" i="45"/>
  <c r="E3200" i="45"/>
  <c r="D3200" i="45"/>
  <c r="C3200" i="45"/>
  <c r="U3199" i="45"/>
  <c r="T3199" i="45"/>
  <c r="S3199" i="45"/>
  <c r="R3199" i="45"/>
  <c r="Q3199" i="45"/>
  <c r="P3199" i="45"/>
  <c r="O3199" i="45"/>
  <c r="N3199" i="45"/>
  <c r="M3199" i="45"/>
  <c r="L3199" i="45"/>
  <c r="K3199" i="45"/>
  <c r="J3199" i="45"/>
  <c r="I3199" i="45"/>
  <c r="H3199" i="45"/>
  <c r="G3199" i="45"/>
  <c r="F3199" i="45"/>
  <c r="E3199" i="45"/>
  <c r="D3199" i="45"/>
  <c r="C3199" i="45"/>
  <c r="U3198" i="45"/>
  <c r="T3198" i="45"/>
  <c r="S3198" i="45"/>
  <c r="R3198" i="45"/>
  <c r="Q3198" i="45"/>
  <c r="P3198" i="45"/>
  <c r="O3198" i="45"/>
  <c r="N3198" i="45"/>
  <c r="M3198" i="45"/>
  <c r="L3198" i="45"/>
  <c r="K3198" i="45"/>
  <c r="J3198" i="45"/>
  <c r="I3198" i="45"/>
  <c r="H3198" i="45"/>
  <c r="G3198" i="45"/>
  <c r="F3198" i="45"/>
  <c r="E3198" i="45"/>
  <c r="D3198" i="45"/>
  <c r="C3198" i="45"/>
  <c r="U3197" i="45"/>
  <c r="T3197" i="45"/>
  <c r="S3197" i="45"/>
  <c r="R3197" i="45"/>
  <c r="Q3197" i="45"/>
  <c r="P3197" i="45"/>
  <c r="O3197" i="45"/>
  <c r="N3197" i="45"/>
  <c r="M3197" i="45"/>
  <c r="L3197" i="45"/>
  <c r="K3197" i="45"/>
  <c r="J3197" i="45"/>
  <c r="I3197" i="45"/>
  <c r="H3197" i="45"/>
  <c r="G3197" i="45"/>
  <c r="F3197" i="45"/>
  <c r="E3197" i="45"/>
  <c r="D3197" i="45"/>
  <c r="C3197" i="45"/>
  <c r="U3196" i="45"/>
  <c r="T3196" i="45"/>
  <c r="S3196" i="45"/>
  <c r="R3196" i="45"/>
  <c r="Q3196" i="45"/>
  <c r="P3196" i="45"/>
  <c r="O3196" i="45"/>
  <c r="N3196" i="45"/>
  <c r="M3196" i="45"/>
  <c r="L3196" i="45"/>
  <c r="K3196" i="45"/>
  <c r="J3196" i="45"/>
  <c r="I3196" i="45"/>
  <c r="H3196" i="45"/>
  <c r="G3196" i="45"/>
  <c r="F3196" i="45"/>
  <c r="E3196" i="45"/>
  <c r="D3196" i="45"/>
  <c r="C3196" i="45"/>
  <c r="U3195" i="45"/>
  <c r="T3195" i="45"/>
  <c r="S3195" i="45"/>
  <c r="R3195" i="45"/>
  <c r="Q3195" i="45"/>
  <c r="P3195" i="45"/>
  <c r="O3195" i="45"/>
  <c r="N3195" i="45"/>
  <c r="M3195" i="45"/>
  <c r="L3195" i="45"/>
  <c r="K3195" i="45"/>
  <c r="J3195" i="45"/>
  <c r="I3195" i="45"/>
  <c r="H3195" i="45"/>
  <c r="G3195" i="45"/>
  <c r="F3195" i="45"/>
  <c r="E3195" i="45"/>
  <c r="D3195" i="45"/>
  <c r="C3195" i="45"/>
  <c r="U3194" i="45"/>
  <c r="T3194" i="45"/>
  <c r="S3194" i="45"/>
  <c r="R3194" i="45"/>
  <c r="Q3194" i="45"/>
  <c r="P3194" i="45"/>
  <c r="O3194" i="45"/>
  <c r="N3194" i="45"/>
  <c r="M3194" i="45"/>
  <c r="L3194" i="45"/>
  <c r="K3194" i="45"/>
  <c r="J3194" i="45"/>
  <c r="I3194" i="45"/>
  <c r="H3194" i="45"/>
  <c r="G3194" i="45"/>
  <c r="F3194" i="45"/>
  <c r="E3194" i="45"/>
  <c r="D3194" i="45"/>
  <c r="C3194" i="45"/>
  <c r="U3193" i="45"/>
  <c r="T3193" i="45"/>
  <c r="S3193" i="45"/>
  <c r="R3193" i="45"/>
  <c r="Q3193" i="45"/>
  <c r="P3193" i="45"/>
  <c r="O3193" i="45"/>
  <c r="N3193" i="45"/>
  <c r="M3193" i="45"/>
  <c r="L3193" i="45"/>
  <c r="K3193" i="45"/>
  <c r="J3193" i="45"/>
  <c r="I3193" i="45"/>
  <c r="H3193" i="45"/>
  <c r="G3193" i="45"/>
  <c r="F3193" i="45"/>
  <c r="E3193" i="45"/>
  <c r="D3193" i="45"/>
  <c r="C3193" i="45"/>
  <c r="U3192" i="45"/>
  <c r="T3192" i="45"/>
  <c r="S3192" i="45"/>
  <c r="R3192" i="45"/>
  <c r="Q3192" i="45"/>
  <c r="P3192" i="45"/>
  <c r="O3192" i="45"/>
  <c r="N3192" i="45"/>
  <c r="M3192" i="45"/>
  <c r="L3192" i="45"/>
  <c r="K3192" i="45"/>
  <c r="J3192" i="45"/>
  <c r="I3192" i="45"/>
  <c r="H3192" i="45"/>
  <c r="G3192" i="45"/>
  <c r="F3192" i="45"/>
  <c r="E3192" i="45"/>
  <c r="D3192" i="45"/>
  <c r="C3192" i="45"/>
  <c r="U3191" i="45"/>
  <c r="T3191" i="45"/>
  <c r="S3191" i="45"/>
  <c r="R3191" i="45"/>
  <c r="Q3191" i="45"/>
  <c r="P3191" i="45"/>
  <c r="O3191" i="45"/>
  <c r="N3191" i="45"/>
  <c r="M3191" i="45"/>
  <c r="L3191" i="45"/>
  <c r="K3191" i="45"/>
  <c r="J3191" i="45"/>
  <c r="I3191" i="45"/>
  <c r="H3191" i="45"/>
  <c r="G3191" i="45"/>
  <c r="F3191" i="45"/>
  <c r="E3191" i="45"/>
  <c r="D3191" i="45"/>
  <c r="C3191" i="45"/>
  <c r="U3190" i="45"/>
  <c r="T3190" i="45"/>
  <c r="S3190" i="45"/>
  <c r="R3190" i="45"/>
  <c r="Q3190" i="45"/>
  <c r="P3190" i="45"/>
  <c r="O3190" i="45"/>
  <c r="N3190" i="45"/>
  <c r="M3190" i="45"/>
  <c r="L3190" i="45"/>
  <c r="K3190" i="45"/>
  <c r="J3190" i="45"/>
  <c r="I3190" i="45"/>
  <c r="H3190" i="45"/>
  <c r="G3190" i="45"/>
  <c r="F3190" i="45"/>
  <c r="E3190" i="45"/>
  <c r="D3190" i="45"/>
  <c r="C3190" i="45"/>
  <c r="U3189" i="45"/>
  <c r="T3189" i="45"/>
  <c r="S3189" i="45"/>
  <c r="R3189" i="45"/>
  <c r="Q3189" i="45"/>
  <c r="P3189" i="45"/>
  <c r="O3189" i="45"/>
  <c r="N3189" i="45"/>
  <c r="M3189" i="45"/>
  <c r="L3189" i="45"/>
  <c r="K3189" i="45"/>
  <c r="J3189" i="45"/>
  <c r="I3189" i="45"/>
  <c r="H3189" i="45"/>
  <c r="G3189" i="45"/>
  <c r="F3189" i="45"/>
  <c r="E3189" i="45"/>
  <c r="D3189" i="45"/>
  <c r="C3189" i="45"/>
  <c r="U3188" i="45"/>
  <c r="T3188" i="45"/>
  <c r="S3188" i="45"/>
  <c r="R3188" i="45"/>
  <c r="Q3188" i="45"/>
  <c r="P3188" i="45"/>
  <c r="O3188" i="45"/>
  <c r="N3188" i="45"/>
  <c r="M3188" i="45"/>
  <c r="L3188" i="45"/>
  <c r="K3188" i="45"/>
  <c r="J3188" i="45"/>
  <c r="I3188" i="45"/>
  <c r="H3188" i="45"/>
  <c r="G3188" i="45"/>
  <c r="F3188" i="45"/>
  <c r="E3188" i="45"/>
  <c r="D3188" i="45"/>
  <c r="C3188" i="45"/>
  <c r="U3187" i="45"/>
  <c r="T3187" i="45"/>
  <c r="S3187" i="45"/>
  <c r="R3187" i="45"/>
  <c r="Q3187" i="45"/>
  <c r="P3187" i="45"/>
  <c r="O3187" i="45"/>
  <c r="N3187" i="45"/>
  <c r="M3187" i="45"/>
  <c r="L3187" i="45"/>
  <c r="K3187" i="45"/>
  <c r="J3187" i="45"/>
  <c r="I3187" i="45"/>
  <c r="H3187" i="45"/>
  <c r="G3187" i="45"/>
  <c r="F3187" i="45"/>
  <c r="E3187" i="45"/>
  <c r="D3187" i="45"/>
  <c r="C3187" i="45"/>
  <c r="U3186" i="45"/>
  <c r="T3186" i="45"/>
  <c r="S3186" i="45"/>
  <c r="R3186" i="45"/>
  <c r="Q3186" i="45"/>
  <c r="P3186" i="45"/>
  <c r="O3186" i="45"/>
  <c r="N3186" i="45"/>
  <c r="M3186" i="45"/>
  <c r="L3186" i="45"/>
  <c r="K3186" i="45"/>
  <c r="J3186" i="45"/>
  <c r="I3186" i="45"/>
  <c r="H3186" i="45"/>
  <c r="G3186" i="45"/>
  <c r="F3186" i="45"/>
  <c r="E3186" i="45"/>
  <c r="D3186" i="45"/>
  <c r="C3186" i="45"/>
  <c r="U3185" i="45"/>
  <c r="T3185" i="45"/>
  <c r="S3185" i="45"/>
  <c r="R3185" i="45"/>
  <c r="Q3185" i="45"/>
  <c r="P3185" i="45"/>
  <c r="O3185" i="45"/>
  <c r="N3185" i="45"/>
  <c r="M3185" i="45"/>
  <c r="L3185" i="45"/>
  <c r="K3185" i="45"/>
  <c r="J3185" i="45"/>
  <c r="I3185" i="45"/>
  <c r="H3185" i="45"/>
  <c r="G3185" i="45"/>
  <c r="F3185" i="45"/>
  <c r="E3185" i="45"/>
  <c r="D3185" i="45"/>
  <c r="C3185" i="45"/>
  <c r="U3184" i="45"/>
  <c r="T3184" i="45"/>
  <c r="S3184" i="45"/>
  <c r="R3184" i="45"/>
  <c r="Q3184" i="45"/>
  <c r="P3184" i="45"/>
  <c r="O3184" i="45"/>
  <c r="N3184" i="45"/>
  <c r="M3184" i="45"/>
  <c r="L3184" i="45"/>
  <c r="K3184" i="45"/>
  <c r="J3184" i="45"/>
  <c r="I3184" i="45"/>
  <c r="H3184" i="45"/>
  <c r="G3184" i="45"/>
  <c r="F3184" i="45"/>
  <c r="E3184" i="45"/>
  <c r="D3184" i="45"/>
  <c r="C3184" i="45"/>
  <c r="U3183" i="45"/>
  <c r="T3183" i="45"/>
  <c r="S3183" i="45"/>
  <c r="R3183" i="45"/>
  <c r="Q3183" i="45"/>
  <c r="P3183" i="45"/>
  <c r="O3183" i="45"/>
  <c r="N3183" i="45"/>
  <c r="M3183" i="45"/>
  <c r="L3183" i="45"/>
  <c r="K3183" i="45"/>
  <c r="J3183" i="45"/>
  <c r="I3183" i="45"/>
  <c r="H3183" i="45"/>
  <c r="G3183" i="45"/>
  <c r="F3183" i="45"/>
  <c r="E3183" i="45"/>
  <c r="D3183" i="45"/>
  <c r="C3183" i="45"/>
  <c r="U3182" i="45"/>
  <c r="T3182" i="45"/>
  <c r="S3182" i="45"/>
  <c r="R3182" i="45"/>
  <c r="Q3182" i="45"/>
  <c r="P3182" i="45"/>
  <c r="O3182" i="45"/>
  <c r="N3182" i="45"/>
  <c r="M3182" i="45"/>
  <c r="L3182" i="45"/>
  <c r="K3182" i="45"/>
  <c r="J3182" i="45"/>
  <c r="I3182" i="45"/>
  <c r="H3182" i="45"/>
  <c r="G3182" i="45"/>
  <c r="F3182" i="45"/>
  <c r="E3182" i="45"/>
  <c r="D3182" i="45"/>
  <c r="C3182" i="45"/>
  <c r="U3181" i="45"/>
  <c r="T3181" i="45"/>
  <c r="S3181" i="45"/>
  <c r="R3181" i="45"/>
  <c r="Q3181" i="45"/>
  <c r="P3181" i="45"/>
  <c r="O3181" i="45"/>
  <c r="N3181" i="45"/>
  <c r="M3181" i="45"/>
  <c r="L3181" i="45"/>
  <c r="K3181" i="45"/>
  <c r="J3181" i="45"/>
  <c r="I3181" i="45"/>
  <c r="H3181" i="45"/>
  <c r="G3181" i="45"/>
  <c r="F3181" i="45"/>
  <c r="E3181" i="45"/>
  <c r="D3181" i="45"/>
  <c r="C3181" i="45"/>
  <c r="U3180" i="45"/>
  <c r="T3180" i="45"/>
  <c r="S3180" i="45"/>
  <c r="R3180" i="45"/>
  <c r="Q3180" i="45"/>
  <c r="P3180" i="45"/>
  <c r="O3180" i="45"/>
  <c r="N3180" i="45"/>
  <c r="M3180" i="45"/>
  <c r="L3180" i="45"/>
  <c r="K3180" i="45"/>
  <c r="J3180" i="45"/>
  <c r="I3180" i="45"/>
  <c r="H3180" i="45"/>
  <c r="G3180" i="45"/>
  <c r="F3180" i="45"/>
  <c r="E3180" i="45"/>
  <c r="D3180" i="45"/>
  <c r="C3180" i="45"/>
  <c r="U3179" i="45"/>
  <c r="T3179" i="45"/>
  <c r="S3179" i="45"/>
  <c r="R3179" i="45"/>
  <c r="Q3179" i="45"/>
  <c r="P3179" i="45"/>
  <c r="O3179" i="45"/>
  <c r="N3179" i="45"/>
  <c r="M3179" i="45"/>
  <c r="L3179" i="45"/>
  <c r="K3179" i="45"/>
  <c r="J3179" i="45"/>
  <c r="I3179" i="45"/>
  <c r="H3179" i="45"/>
  <c r="G3179" i="45"/>
  <c r="F3179" i="45"/>
  <c r="E3179" i="45"/>
  <c r="D3179" i="45"/>
  <c r="C3179" i="45"/>
  <c r="U3178" i="45"/>
  <c r="T3178" i="45"/>
  <c r="S3178" i="45"/>
  <c r="R3178" i="45"/>
  <c r="Q3178" i="45"/>
  <c r="P3178" i="45"/>
  <c r="O3178" i="45"/>
  <c r="N3178" i="45"/>
  <c r="M3178" i="45"/>
  <c r="L3178" i="45"/>
  <c r="K3178" i="45"/>
  <c r="J3178" i="45"/>
  <c r="I3178" i="45"/>
  <c r="H3178" i="45"/>
  <c r="G3178" i="45"/>
  <c r="F3178" i="45"/>
  <c r="E3178" i="45"/>
  <c r="D3178" i="45"/>
  <c r="C3178" i="45"/>
  <c r="U3177" i="45"/>
  <c r="T3177" i="45"/>
  <c r="S3177" i="45"/>
  <c r="R3177" i="45"/>
  <c r="Q3177" i="45"/>
  <c r="P3177" i="45"/>
  <c r="O3177" i="45"/>
  <c r="N3177" i="45"/>
  <c r="M3177" i="45"/>
  <c r="L3177" i="45"/>
  <c r="K3177" i="45"/>
  <c r="J3177" i="45"/>
  <c r="I3177" i="45"/>
  <c r="H3177" i="45"/>
  <c r="G3177" i="45"/>
  <c r="F3177" i="45"/>
  <c r="E3177" i="45"/>
  <c r="D3177" i="45"/>
  <c r="C3177" i="45"/>
  <c r="U3176" i="45"/>
  <c r="T3176" i="45"/>
  <c r="S3176" i="45"/>
  <c r="R3176" i="45"/>
  <c r="Q3176" i="45"/>
  <c r="P3176" i="45"/>
  <c r="O3176" i="45"/>
  <c r="N3176" i="45"/>
  <c r="M3176" i="45"/>
  <c r="L3176" i="45"/>
  <c r="K3176" i="45"/>
  <c r="J3176" i="45"/>
  <c r="I3176" i="45"/>
  <c r="H3176" i="45"/>
  <c r="G3176" i="45"/>
  <c r="F3176" i="45"/>
  <c r="E3176" i="45"/>
  <c r="D3176" i="45"/>
  <c r="C3176" i="45"/>
  <c r="U3175" i="45"/>
  <c r="T3175" i="45"/>
  <c r="S3175" i="45"/>
  <c r="R3175" i="45"/>
  <c r="Q3175" i="45"/>
  <c r="P3175" i="45"/>
  <c r="O3175" i="45"/>
  <c r="N3175" i="45"/>
  <c r="M3175" i="45"/>
  <c r="L3175" i="45"/>
  <c r="K3175" i="45"/>
  <c r="J3175" i="45"/>
  <c r="I3175" i="45"/>
  <c r="H3175" i="45"/>
  <c r="G3175" i="45"/>
  <c r="F3175" i="45"/>
  <c r="E3175" i="45"/>
  <c r="D3175" i="45"/>
  <c r="C3175" i="45"/>
  <c r="U3174" i="45"/>
  <c r="T3174" i="45"/>
  <c r="S3174" i="45"/>
  <c r="R3174" i="45"/>
  <c r="Q3174" i="45"/>
  <c r="P3174" i="45"/>
  <c r="O3174" i="45"/>
  <c r="N3174" i="45"/>
  <c r="M3174" i="45"/>
  <c r="L3174" i="45"/>
  <c r="K3174" i="45"/>
  <c r="J3174" i="45"/>
  <c r="I3174" i="45"/>
  <c r="H3174" i="45"/>
  <c r="G3174" i="45"/>
  <c r="F3174" i="45"/>
  <c r="E3174" i="45"/>
  <c r="D3174" i="45"/>
  <c r="C3174" i="45"/>
  <c r="U3173" i="45"/>
  <c r="T3173" i="45"/>
  <c r="S3173" i="45"/>
  <c r="R3173" i="45"/>
  <c r="Q3173" i="45"/>
  <c r="P3173" i="45"/>
  <c r="O3173" i="45"/>
  <c r="N3173" i="45"/>
  <c r="M3173" i="45"/>
  <c r="L3173" i="45"/>
  <c r="K3173" i="45"/>
  <c r="J3173" i="45"/>
  <c r="I3173" i="45"/>
  <c r="H3173" i="45"/>
  <c r="G3173" i="45"/>
  <c r="F3173" i="45"/>
  <c r="E3173" i="45"/>
  <c r="D3173" i="45"/>
  <c r="C3173" i="45"/>
  <c r="U3172" i="45"/>
  <c r="T3172" i="45"/>
  <c r="S3172" i="45"/>
  <c r="R3172" i="45"/>
  <c r="Q3172" i="45"/>
  <c r="P3172" i="45"/>
  <c r="O3172" i="45"/>
  <c r="N3172" i="45"/>
  <c r="M3172" i="45"/>
  <c r="L3172" i="45"/>
  <c r="K3172" i="45"/>
  <c r="J3172" i="45"/>
  <c r="I3172" i="45"/>
  <c r="H3172" i="45"/>
  <c r="G3172" i="45"/>
  <c r="F3172" i="45"/>
  <c r="E3172" i="45"/>
  <c r="D3172" i="45"/>
  <c r="C3172" i="45"/>
  <c r="U3171" i="45"/>
  <c r="T3171" i="45"/>
  <c r="S3171" i="45"/>
  <c r="R3171" i="45"/>
  <c r="Q3171" i="45"/>
  <c r="P3171" i="45"/>
  <c r="O3171" i="45"/>
  <c r="N3171" i="45"/>
  <c r="M3171" i="45"/>
  <c r="L3171" i="45"/>
  <c r="K3171" i="45"/>
  <c r="J3171" i="45"/>
  <c r="I3171" i="45"/>
  <c r="H3171" i="45"/>
  <c r="G3171" i="45"/>
  <c r="F3171" i="45"/>
  <c r="E3171" i="45"/>
  <c r="D3171" i="45"/>
  <c r="C3171" i="45"/>
  <c r="U3170" i="45"/>
  <c r="T3170" i="45"/>
  <c r="S3170" i="45"/>
  <c r="R3170" i="45"/>
  <c r="Q3170" i="45"/>
  <c r="P3170" i="45"/>
  <c r="O3170" i="45"/>
  <c r="N3170" i="45"/>
  <c r="M3170" i="45"/>
  <c r="L3170" i="45"/>
  <c r="K3170" i="45"/>
  <c r="J3170" i="45"/>
  <c r="I3170" i="45"/>
  <c r="H3170" i="45"/>
  <c r="G3170" i="45"/>
  <c r="F3170" i="45"/>
  <c r="E3170" i="45"/>
  <c r="D3170" i="45"/>
  <c r="C3170" i="45"/>
  <c r="U3169" i="45"/>
  <c r="T3169" i="45"/>
  <c r="S3169" i="45"/>
  <c r="R3169" i="45"/>
  <c r="Q3169" i="45"/>
  <c r="P3169" i="45"/>
  <c r="O3169" i="45"/>
  <c r="N3169" i="45"/>
  <c r="M3169" i="45"/>
  <c r="L3169" i="45"/>
  <c r="K3169" i="45"/>
  <c r="J3169" i="45"/>
  <c r="I3169" i="45"/>
  <c r="H3169" i="45"/>
  <c r="G3169" i="45"/>
  <c r="F3169" i="45"/>
  <c r="E3169" i="45"/>
  <c r="D3169" i="45"/>
  <c r="C3169" i="45"/>
  <c r="U3168" i="45"/>
  <c r="T3168" i="45"/>
  <c r="S3168" i="45"/>
  <c r="R3168" i="45"/>
  <c r="Q3168" i="45"/>
  <c r="P3168" i="45"/>
  <c r="O3168" i="45"/>
  <c r="N3168" i="45"/>
  <c r="M3168" i="45"/>
  <c r="L3168" i="45"/>
  <c r="K3168" i="45"/>
  <c r="J3168" i="45"/>
  <c r="I3168" i="45"/>
  <c r="H3168" i="45"/>
  <c r="G3168" i="45"/>
  <c r="F3168" i="45"/>
  <c r="E3168" i="45"/>
  <c r="D3168" i="45"/>
  <c r="C3168" i="45"/>
  <c r="U3167" i="45"/>
  <c r="T3167" i="45"/>
  <c r="S3167" i="45"/>
  <c r="R3167" i="45"/>
  <c r="Q3167" i="45"/>
  <c r="P3167" i="45"/>
  <c r="O3167" i="45"/>
  <c r="N3167" i="45"/>
  <c r="M3167" i="45"/>
  <c r="L3167" i="45"/>
  <c r="K3167" i="45"/>
  <c r="J3167" i="45"/>
  <c r="I3167" i="45"/>
  <c r="H3167" i="45"/>
  <c r="G3167" i="45"/>
  <c r="F3167" i="45"/>
  <c r="E3167" i="45"/>
  <c r="D3167" i="45"/>
  <c r="C3167" i="45"/>
  <c r="U3166" i="45"/>
  <c r="T3166" i="45"/>
  <c r="S3166" i="45"/>
  <c r="R3166" i="45"/>
  <c r="Q3166" i="45"/>
  <c r="P3166" i="45"/>
  <c r="O3166" i="45"/>
  <c r="N3166" i="45"/>
  <c r="M3166" i="45"/>
  <c r="L3166" i="45"/>
  <c r="K3166" i="45"/>
  <c r="J3166" i="45"/>
  <c r="I3166" i="45"/>
  <c r="H3166" i="45"/>
  <c r="G3166" i="45"/>
  <c r="F3166" i="45"/>
  <c r="E3166" i="45"/>
  <c r="D3166" i="45"/>
  <c r="C3166" i="45"/>
  <c r="U3165" i="45"/>
  <c r="T3165" i="45"/>
  <c r="S3165" i="45"/>
  <c r="R3165" i="45"/>
  <c r="Q3165" i="45"/>
  <c r="P3165" i="45"/>
  <c r="O3165" i="45"/>
  <c r="N3165" i="45"/>
  <c r="M3165" i="45"/>
  <c r="L3165" i="45"/>
  <c r="K3165" i="45"/>
  <c r="J3165" i="45"/>
  <c r="I3165" i="45"/>
  <c r="H3165" i="45"/>
  <c r="G3165" i="45"/>
  <c r="F3165" i="45"/>
  <c r="E3165" i="45"/>
  <c r="D3165" i="45"/>
  <c r="C3165" i="45"/>
  <c r="U3164" i="45"/>
  <c r="T3164" i="45"/>
  <c r="S3164" i="45"/>
  <c r="R3164" i="45"/>
  <c r="Q3164" i="45"/>
  <c r="P3164" i="45"/>
  <c r="O3164" i="45"/>
  <c r="N3164" i="45"/>
  <c r="M3164" i="45"/>
  <c r="L3164" i="45"/>
  <c r="K3164" i="45"/>
  <c r="J3164" i="45"/>
  <c r="I3164" i="45"/>
  <c r="H3164" i="45"/>
  <c r="G3164" i="45"/>
  <c r="F3164" i="45"/>
  <c r="E3164" i="45"/>
  <c r="D3164" i="45"/>
  <c r="C3164" i="45"/>
  <c r="U3163" i="45"/>
  <c r="T3163" i="45"/>
  <c r="S3163" i="45"/>
  <c r="R3163" i="45"/>
  <c r="Q3163" i="45"/>
  <c r="P3163" i="45"/>
  <c r="O3163" i="45"/>
  <c r="N3163" i="45"/>
  <c r="M3163" i="45"/>
  <c r="L3163" i="45"/>
  <c r="K3163" i="45"/>
  <c r="J3163" i="45"/>
  <c r="I3163" i="45"/>
  <c r="H3163" i="45"/>
  <c r="G3163" i="45"/>
  <c r="F3163" i="45"/>
  <c r="E3163" i="45"/>
  <c r="D3163" i="45"/>
  <c r="C3163" i="45"/>
  <c r="U3162" i="45"/>
  <c r="T3162" i="45"/>
  <c r="S3162" i="45"/>
  <c r="R3162" i="45"/>
  <c r="Q3162" i="45"/>
  <c r="P3162" i="45"/>
  <c r="O3162" i="45"/>
  <c r="N3162" i="45"/>
  <c r="M3162" i="45"/>
  <c r="L3162" i="45"/>
  <c r="K3162" i="45"/>
  <c r="J3162" i="45"/>
  <c r="I3162" i="45"/>
  <c r="H3162" i="45"/>
  <c r="G3162" i="45"/>
  <c r="F3162" i="45"/>
  <c r="E3162" i="45"/>
  <c r="D3162" i="45"/>
  <c r="C3162" i="45"/>
  <c r="U3161" i="45"/>
  <c r="T3161" i="45"/>
  <c r="S3161" i="45"/>
  <c r="R3161" i="45"/>
  <c r="Q3161" i="45"/>
  <c r="P3161" i="45"/>
  <c r="O3161" i="45"/>
  <c r="N3161" i="45"/>
  <c r="M3161" i="45"/>
  <c r="L3161" i="45"/>
  <c r="K3161" i="45"/>
  <c r="J3161" i="45"/>
  <c r="I3161" i="45"/>
  <c r="H3161" i="45"/>
  <c r="G3161" i="45"/>
  <c r="F3161" i="45"/>
  <c r="E3161" i="45"/>
  <c r="D3161" i="45"/>
  <c r="C3161" i="45"/>
  <c r="U3160" i="45"/>
  <c r="T3160" i="45"/>
  <c r="S3160" i="45"/>
  <c r="R3160" i="45"/>
  <c r="Q3160" i="45"/>
  <c r="P3160" i="45"/>
  <c r="O3160" i="45"/>
  <c r="N3160" i="45"/>
  <c r="M3160" i="45"/>
  <c r="L3160" i="45"/>
  <c r="K3160" i="45"/>
  <c r="J3160" i="45"/>
  <c r="I3160" i="45"/>
  <c r="H3160" i="45"/>
  <c r="G3160" i="45"/>
  <c r="F3160" i="45"/>
  <c r="E3160" i="45"/>
  <c r="D3160" i="45"/>
  <c r="C3160" i="45"/>
  <c r="U3159" i="45"/>
  <c r="T3159" i="45"/>
  <c r="S3159" i="45"/>
  <c r="R3159" i="45"/>
  <c r="Q3159" i="45"/>
  <c r="P3159" i="45"/>
  <c r="O3159" i="45"/>
  <c r="N3159" i="45"/>
  <c r="M3159" i="45"/>
  <c r="L3159" i="45"/>
  <c r="K3159" i="45"/>
  <c r="J3159" i="45"/>
  <c r="I3159" i="45"/>
  <c r="H3159" i="45"/>
  <c r="G3159" i="45"/>
  <c r="F3159" i="45"/>
  <c r="E3159" i="45"/>
  <c r="D3159" i="45"/>
  <c r="C3159" i="45"/>
  <c r="U3158" i="45"/>
  <c r="T3158" i="45"/>
  <c r="S3158" i="45"/>
  <c r="R3158" i="45"/>
  <c r="Q3158" i="45"/>
  <c r="P3158" i="45"/>
  <c r="O3158" i="45"/>
  <c r="N3158" i="45"/>
  <c r="M3158" i="45"/>
  <c r="L3158" i="45"/>
  <c r="K3158" i="45"/>
  <c r="J3158" i="45"/>
  <c r="I3158" i="45"/>
  <c r="H3158" i="45"/>
  <c r="G3158" i="45"/>
  <c r="F3158" i="45"/>
  <c r="E3158" i="45"/>
  <c r="D3158" i="45"/>
  <c r="C3158" i="45"/>
  <c r="U3157" i="45"/>
  <c r="T3157" i="45"/>
  <c r="S3157" i="45"/>
  <c r="R3157" i="45"/>
  <c r="Q3157" i="45"/>
  <c r="P3157" i="45"/>
  <c r="O3157" i="45"/>
  <c r="N3157" i="45"/>
  <c r="M3157" i="45"/>
  <c r="L3157" i="45"/>
  <c r="K3157" i="45"/>
  <c r="J3157" i="45"/>
  <c r="I3157" i="45"/>
  <c r="H3157" i="45"/>
  <c r="G3157" i="45"/>
  <c r="F3157" i="45"/>
  <c r="E3157" i="45"/>
  <c r="D3157" i="45"/>
  <c r="C3157" i="45"/>
  <c r="U3156" i="45"/>
  <c r="T3156" i="45"/>
  <c r="S3156" i="45"/>
  <c r="R3156" i="45"/>
  <c r="Q3156" i="45"/>
  <c r="P3156" i="45"/>
  <c r="O3156" i="45"/>
  <c r="N3156" i="45"/>
  <c r="M3156" i="45"/>
  <c r="L3156" i="45"/>
  <c r="K3156" i="45"/>
  <c r="J3156" i="45"/>
  <c r="I3156" i="45"/>
  <c r="H3156" i="45"/>
  <c r="G3156" i="45"/>
  <c r="F3156" i="45"/>
  <c r="E3156" i="45"/>
  <c r="D3156" i="45"/>
  <c r="C3156" i="45"/>
  <c r="U3155" i="45"/>
  <c r="T3155" i="45"/>
  <c r="S3155" i="45"/>
  <c r="R3155" i="45"/>
  <c r="Q3155" i="45"/>
  <c r="P3155" i="45"/>
  <c r="O3155" i="45"/>
  <c r="N3155" i="45"/>
  <c r="M3155" i="45"/>
  <c r="L3155" i="45"/>
  <c r="K3155" i="45"/>
  <c r="J3155" i="45"/>
  <c r="I3155" i="45"/>
  <c r="H3155" i="45"/>
  <c r="G3155" i="45"/>
  <c r="F3155" i="45"/>
  <c r="E3155" i="45"/>
  <c r="D3155" i="45"/>
  <c r="C3155" i="45"/>
  <c r="U3154" i="45"/>
  <c r="T3154" i="45"/>
  <c r="S3154" i="45"/>
  <c r="R3154" i="45"/>
  <c r="Q3154" i="45"/>
  <c r="P3154" i="45"/>
  <c r="O3154" i="45"/>
  <c r="N3154" i="45"/>
  <c r="M3154" i="45"/>
  <c r="L3154" i="45"/>
  <c r="K3154" i="45"/>
  <c r="J3154" i="45"/>
  <c r="I3154" i="45"/>
  <c r="H3154" i="45"/>
  <c r="G3154" i="45"/>
  <c r="F3154" i="45"/>
  <c r="E3154" i="45"/>
  <c r="D3154" i="45"/>
  <c r="C3154" i="45"/>
  <c r="U3153" i="45"/>
  <c r="T3153" i="45"/>
  <c r="S3153" i="45"/>
  <c r="R3153" i="45"/>
  <c r="Q3153" i="45"/>
  <c r="P3153" i="45"/>
  <c r="O3153" i="45"/>
  <c r="N3153" i="45"/>
  <c r="M3153" i="45"/>
  <c r="L3153" i="45"/>
  <c r="K3153" i="45"/>
  <c r="J3153" i="45"/>
  <c r="I3153" i="45"/>
  <c r="H3153" i="45"/>
  <c r="G3153" i="45"/>
  <c r="F3153" i="45"/>
  <c r="E3153" i="45"/>
  <c r="D3153" i="45"/>
  <c r="C3153" i="45"/>
  <c r="U3152" i="45"/>
  <c r="T3152" i="45"/>
  <c r="S3152" i="45"/>
  <c r="R3152" i="45"/>
  <c r="Q3152" i="45"/>
  <c r="P3152" i="45"/>
  <c r="O3152" i="45"/>
  <c r="N3152" i="45"/>
  <c r="M3152" i="45"/>
  <c r="L3152" i="45"/>
  <c r="K3152" i="45"/>
  <c r="J3152" i="45"/>
  <c r="I3152" i="45"/>
  <c r="H3152" i="45"/>
  <c r="G3152" i="45"/>
  <c r="F3152" i="45"/>
  <c r="E3152" i="45"/>
  <c r="D3152" i="45"/>
  <c r="C3152" i="45"/>
  <c r="U3151" i="45"/>
  <c r="T3151" i="45"/>
  <c r="S3151" i="45"/>
  <c r="R3151" i="45"/>
  <c r="Q3151" i="45"/>
  <c r="P3151" i="45"/>
  <c r="O3151" i="45"/>
  <c r="N3151" i="45"/>
  <c r="M3151" i="45"/>
  <c r="L3151" i="45"/>
  <c r="K3151" i="45"/>
  <c r="J3151" i="45"/>
  <c r="I3151" i="45"/>
  <c r="H3151" i="45"/>
  <c r="G3151" i="45"/>
  <c r="F3151" i="45"/>
  <c r="E3151" i="45"/>
  <c r="D3151" i="45"/>
  <c r="C3151" i="45"/>
  <c r="U3150" i="45"/>
  <c r="T3150" i="45"/>
  <c r="S3150" i="45"/>
  <c r="R3150" i="45"/>
  <c r="Q3150" i="45"/>
  <c r="P3150" i="45"/>
  <c r="O3150" i="45"/>
  <c r="N3150" i="45"/>
  <c r="M3150" i="45"/>
  <c r="L3150" i="45"/>
  <c r="K3150" i="45"/>
  <c r="J3150" i="45"/>
  <c r="I3150" i="45"/>
  <c r="H3150" i="45"/>
  <c r="G3150" i="45"/>
  <c r="F3150" i="45"/>
  <c r="E3150" i="45"/>
  <c r="D3150" i="45"/>
  <c r="C3150" i="45"/>
  <c r="U3149" i="45"/>
  <c r="T3149" i="45"/>
  <c r="S3149" i="45"/>
  <c r="R3149" i="45"/>
  <c r="Q3149" i="45"/>
  <c r="P3149" i="45"/>
  <c r="O3149" i="45"/>
  <c r="N3149" i="45"/>
  <c r="M3149" i="45"/>
  <c r="L3149" i="45"/>
  <c r="K3149" i="45"/>
  <c r="J3149" i="45"/>
  <c r="I3149" i="45"/>
  <c r="H3149" i="45"/>
  <c r="G3149" i="45"/>
  <c r="F3149" i="45"/>
  <c r="E3149" i="45"/>
  <c r="D3149" i="45"/>
  <c r="C3149" i="45"/>
  <c r="U3148" i="45"/>
  <c r="T3148" i="45"/>
  <c r="S3148" i="45"/>
  <c r="R3148" i="45"/>
  <c r="Q3148" i="45"/>
  <c r="P3148" i="45"/>
  <c r="O3148" i="45"/>
  <c r="N3148" i="45"/>
  <c r="M3148" i="45"/>
  <c r="L3148" i="45"/>
  <c r="K3148" i="45"/>
  <c r="J3148" i="45"/>
  <c r="I3148" i="45"/>
  <c r="H3148" i="45"/>
  <c r="G3148" i="45"/>
  <c r="F3148" i="45"/>
  <c r="E3148" i="45"/>
  <c r="D3148" i="45"/>
  <c r="C3148" i="45"/>
  <c r="U3147" i="45"/>
  <c r="T3147" i="45"/>
  <c r="S3147" i="45"/>
  <c r="R3147" i="45"/>
  <c r="Q3147" i="45"/>
  <c r="P3147" i="45"/>
  <c r="O3147" i="45"/>
  <c r="N3147" i="45"/>
  <c r="M3147" i="45"/>
  <c r="L3147" i="45"/>
  <c r="K3147" i="45"/>
  <c r="J3147" i="45"/>
  <c r="I3147" i="45"/>
  <c r="H3147" i="45"/>
  <c r="G3147" i="45"/>
  <c r="F3147" i="45"/>
  <c r="E3147" i="45"/>
  <c r="D3147" i="45"/>
  <c r="C3147" i="45"/>
  <c r="U3146" i="45"/>
  <c r="T3146" i="45"/>
  <c r="S3146" i="45"/>
  <c r="R3146" i="45"/>
  <c r="Q3146" i="45"/>
  <c r="P3146" i="45"/>
  <c r="O3146" i="45"/>
  <c r="N3146" i="45"/>
  <c r="M3146" i="45"/>
  <c r="L3146" i="45"/>
  <c r="K3146" i="45"/>
  <c r="J3146" i="45"/>
  <c r="I3146" i="45"/>
  <c r="H3146" i="45"/>
  <c r="G3146" i="45"/>
  <c r="F3146" i="45"/>
  <c r="E3146" i="45"/>
  <c r="D3146" i="45"/>
  <c r="C3146" i="45"/>
  <c r="U3145" i="45"/>
  <c r="T3145" i="45"/>
  <c r="S3145" i="45"/>
  <c r="R3145" i="45"/>
  <c r="Q3145" i="45"/>
  <c r="P3145" i="45"/>
  <c r="O3145" i="45"/>
  <c r="N3145" i="45"/>
  <c r="M3145" i="45"/>
  <c r="L3145" i="45"/>
  <c r="K3145" i="45"/>
  <c r="J3145" i="45"/>
  <c r="I3145" i="45"/>
  <c r="H3145" i="45"/>
  <c r="G3145" i="45"/>
  <c r="F3145" i="45"/>
  <c r="E3145" i="45"/>
  <c r="D3145" i="45"/>
  <c r="C3145" i="45"/>
  <c r="U3144" i="45"/>
  <c r="T3144" i="45"/>
  <c r="S3144" i="45"/>
  <c r="R3144" i="45"/>
  <c r="Q3144" i="45"/>
  <c r="P3144" i="45"/>
  <c r="O3144" i="45"/>
  <c r="N3144" i="45"/>
  <c r="M3144" i="45"/>
  <c r="L3144" i="45"/>
  <c r="K3144" i="45"/>
  <c r="J3144" i="45"/>
  <c r="I3144" i="45"/>
  <c r="H3144" i="45"/>
  <c r="G3144" i="45"/>
  <c r="F3144" i="45"/>
  <c r="E3144" i="45"/>
  <c r="D3144" i="45"/>
  <c r="C3144" i="45"/>
  <c r="U3143" i="45"/>
  <c r="T3143" i="45"/>
  <c r="S3143" i="45"/>
  <c r="R3143" i="45"/>
  <c r="Q3143" i="45"/>
  <c r="P3143" i="45"/>
  <c r="O3143" i="45"/>
  <c r="N3143" i="45"/>
  <c r="M3143" i="45"/>
  <c r="L3143" i="45"/>
  <c r="K3143" i="45"/>
  <c r="J3143" i="45"/>
  <c r="I3143" i="45"/>
  <c r="H3143" i="45"/>
  <c r="G3143" i="45"/>
  <c r="F3143" i="45"/>
  <c r="E3143" i="45"/>
  <c r="D3143" i="45"/>
  <c r="C3143" i="45"/>
  <c r="U3142" i="45"/>
  <c r="T3142" i="45"/>
  <c r="S3142" i="45"/>
  <c r="R3142" i="45"/>
  <c r="Q3142" i="45"/>
  <c r="P3142" i="45"/>
  <c r="O3142" i="45"/>
  <c r="N3142" i="45"/>
  <c r="M3142" i="45"/>
  <c r="L3142" i="45"/>
  <c r="K3142" i="45"/>
  <c r="J3142" i="45"/>
  <c r="I3142" i="45"/>
  <c r="H3142" i="45"/>
  <c r="G3142" i="45"/>
  <c r="F3142" i="45"/>
  <c r="E3142" i="45"/>
  <c r="D3142" i="45"/>
  <c r="C3142" i="45"/>
  <c r="U3141" i="45"/>
  <c r="T3141" i="45"/>
  <c r="S3141" i="45"/>
  <c r="R3141" i="45"/>
  <c r="Q3141" i="45"/>
  <c r="P3141" i="45"/>
  <c r="O3141" i="45"/>
  <c r="N3141" i="45"/>
  <c r="M3141" i="45"/>
  <c r="L3141" i="45"/>
  <c r="K3141" i="45"/>
  <c r="J3141" i="45"/>
  <c r="I3141" i="45"/>
  <c r="H3141" i="45"/>
  <c r="G3141" i="45"/>
  <c r="F3141" i="45"/>
  <c r="E3141" i="45"/>
  <c r="D3141" i="45"/>
  <c r="C3141" i="45"/>
  <c r="U3140" i="45"/>
  <c r="T3140" i="45"/>
  <c r="S3140" i="45"/>
  <c r="R3140" i="45"/>
  <c r="Q3140" i="45"/>
  <c r="P3140" i="45"/>
  <c r="O3140" i="45"/>
  <c r="N3140" i="45"/>
  <c r="M3140" i="45"/>
  <c r="L3140" i="45"/>
  <c r="K3140" i="45"/>
  <c r="J3140" i="45"/>
  <c r="I3140" i="45"/>
  <c r="H3140" i="45"/>
  <c r="G3140" i="45"/>
  <c r="F3140" i="45"/>
  <c r="E3140" i="45"/>
  <c r="D3140" i="45"/>
  <c r="C3140" i="45"/>
  <c r="U3139" i="45"/>
  <c r="T3139" i="45"/>
  <c r="S3139" i="45"/>
  <c r="R3139" i="45"/>
  <c r="Q3139" i="45"/>
  <c r="P3139" i="45"/>
  <c r="O3139" i="45"/>
  <c r="N3139" i="45"/>
  <c r="M3139" i="45"/>
  <c r="L3139" i="45"/>
  <c r="K3139" i="45"/>
  <c r="J3139" i="45"/>
  <c r="I3139" i="45"/>
  <c r="H3139" i="45"/>
  <c r="G3139" i="45"/>
  <c r="F3139" i="45"/>
  <c r="E3139" i="45"/>
  <c r="D3139" i="45"/>
  <c r="C3139" i="45"/>
  <c r="U3138" i="45"/>
  <c r="T3138" i="45"/>
  <c r="S3138" i="45"/>
  <c r="R3138" i="45"/>
  <c r="Q3138" i="45"/>
  <c r="P3138" i="45"/>
  <c r="O3138" i="45"/>
  <c r="N3138" i="45"/>
  <c r="M3138" i="45"/>
  <c r="L3138" i="45"/>
  <c r="K3138" i="45"/>
  <c r="J3138" i="45"/>
  <c r="I3138" i="45"/>
  <c r="H3138" i="45"/>
  <c r="G3138" i="45"/>
  <c r="F3138" i="45"/>
  <c r="E3138" i="45"/>
  <c r="D3138" i="45"/>
  <c r="C3138" i="45"/>
  <c r="U3137" i="45"/>
  <c r="T3137" i="45"/>
  <c r="S3137" i="45"/>
  <c r="R3137" i="45"/>
  <c r="Q3137" i="45"/>
  <c r="P3137" i="45"/>
  <c r="O3137" i="45"/>
  <c r="N3137" i="45"/>
  <c r="M3137" i="45"/>
  <c r="L3137" i="45"/>
  <c r="K3137" i="45"/>
  <c r="J3137" i="45"/>
  <c r="I3137" i="45"/>
  <c r="H3137" i="45"/>
  <c r="G3137" i="45"/>
  <c r="F3137" i="45"/>
  <c r="E3137" i="45"/>
  <c r="D3137" i="45"/>
  <c r="C3137" i="45"/>
  <c r="U3136" i="45"/>
  <c r="T3136" i="45"/>
  <c r="S3136" i="45"/>
  <c r="R3136" i="45"/>
  <c r="Q3136" i="45"/>
  <c r="P3136" i="45"/>
  <c r="O3136" i="45"/>
  <c r="N3136" i="45"/>
  <c r="M3136" i="45"/>
  <c r="L3136" i="45"/>
  <c r="K3136" i="45"/>
  <c r="J3136" i="45"/>
  <c r="I3136" i="45"/>
  <c r="H3136" i="45"/>
  <c r="G3136" i="45"/>
  <c r="F3136" i="45"/>
  <c r="E3136" i="45"/>
  <c r="D3136" i="45"/>
  <c r="C3136" i="45"/>
  <c r="U3135" i="45"/>
  <c r="T3135" i="45"/>
  <c r="S3135" i="45"/>
  <c r="R3135" i="45"/>
  <c r="Q3135" i="45"/>
  <c r="P3135" i="45"/>
  <c r="O3135" i="45"/>
  <c r="N3135" i="45"/>
  <c r="M3135" i="45"/>
  <c r="L3135" i="45"/>
  <c r="K3135" i="45"/>
  <c r="J3135" i="45"/>
  <c r="I3135" i="45"/>
  <c r="H3135" i="45"/>
  <c r="G3135" i="45"/>
  <c r="F3135" i="45"/>
  <c r="E3135" i="45"/>
  <c r="D3135" i="45"/>
  <c r="C3135" i="45"/>
  <c r="U3134" i="45"/>
  <c r="T3134" i="45"/>
  <c r="S3134" i="45"/>
  <c r="R3134" i="45"/>
  <c r="Q3134" i="45"/>
  <c r="P3134" i="45"/>
  <c r="O3134" i="45"/>
  <c r="N3134" i="45"/>
  <c r="M3134" i="45"/>
  <c r="L3134" i="45"/>
  <c r="K3134" i="45"/>
  <c r="J3134" i="45"/>
  <c r="I3134" i="45"/>
  <c r="H3134" i="45"/>
  <c r="G3134" i="45"/>
  <c r="F3134" i="45"/>
  <c r="E3134" i="45"/>
  <c r="D3134" i="45"/>
  <c r="C3134" i="45"/>
  <c r="U3133" i="45"/>
  <c r="T3133" i="45"/>
  <c r="S3133" i="45"/>
  <c r="R3133" i="45"/>
  <c r="Q3133" i="45"/>
  <c r="P3133" i="45"/>
  <c r="O3133" i="45"/>
  <c r="N3133" i="45"/>
  <c r="M3133" i="45"/>
  <c r="L3133" i="45"/>
  <c r="K3133" i="45"/>
  <c r="J3133" i="45"/>
  <c r="I3133" i="45"/>
  <c r="H3133" i="45"/>
  <c r="G3133" i="45"/>
  <c r="F3133" i="45"/>
  <c r="E3133" i="45"/>
  <c r="D3133" i="45"/>
  <c r="C3133" i="45"/>
  <c r="U3132" i="45"/>
  <c r="T3132" i="45"/>
  <c r="S3132" i="45"/>
  <c r="R3132" i="45"/>
  <c r="Q3132" i="45"/>
  <c r="P3132" i="45"/>
  <c r="O3132" i="45"/>
  <c r="N3132" i="45"/>
  <c r="M3132" i="45"/>
  <c r="L3132" i="45"/>
  <c r="K3132" i="45"/>
  <c r="J3132" i="45"/>
  <c r="I3132" i="45"/>
  <c r="H3132" i="45"/>
  <c r="G3132" i="45"/>
  <c r="F3132" i="45"/>
  <c r="E3132" i="45"/>
  <c r="D3132" i="45"/>
  <c r="C3132" i="45"/>
  <c r="U3131" i="45"/>
  <c r="T3131" i="45"/>
  <c r="S3131" i="45"/>
  <c r="R3131" i="45"/>
  <c r="Q3131" i="45"/>
  <c r="P3131" i="45"/>
  <c r="O3131" i="45"/>
  <c r="N3131" i="45"/>
  <c r="M3131" i="45"/>
  <c r="L3131" i="45"/>
  <c r="K3131" i="45"/>
  <c r="J3131" i="45"/>
  <c r="I3131" i="45"/>
  <c r="H3131" i="45"/>
  <c r="G3131" i="45"/>
  <c r="F3131" i="45"/>
  <c r="E3131" i="45"/>
  <c r="D3131" i="45"/>
  <c r="C3131" i="45"/>
  <c r="U3130" i="45"/>
  <c r="T3130" i="45"/>
  <c r="S3130" i="45"/>
  <c r="R3130" i="45"/>
  <c r="Q3130" i="45"/>
  <c r="P3130" i="45"/>
  <c r="O3130" i="45"/>
  <c r="N3130" i="45"/>
  <c r="M3130" i="45"/>
  <c r="L3130" i="45"/>
  <c r="K3130" i="45"/>
  <c r="J3130" i="45"/>
  <c r="I3130" i="45"/>
  <c r="H3130" i="45"/>
  <c r="G3130" i="45"/>
  <c r="F3130" i="45"/>
  <c r="E3130" i="45"/>
  <c r="D3130" i="45"/>
  <c r="C3130" i="45"/>
  <c r="U3129" i="45"/>
  <c r="T3129" i="45"/>
  <c r="S3129" i="45"/>
  <c r="R3129" i="45"/>
  <c r="Q3129" i="45"/>
  <c r="P3129" i="45"/>
  <c r="O3129" i="45"/>
  <c r="N3129" i="45"/>
  <c r="M3129" i="45"/>
  <c r="L3129" i="45"/>
  <c r="K3129" i="45"/>
  <c r="J3129" i="45"/>
  <c r="I3129" i="45"/>
  <c r="H3129" i="45"/>
  <c r="G3129" i="45"/>
  <c r="F3129" i="45"/>
  <c r="E3129" i="45"/>
  <c r="D3129" i="45"/>
  <c r="C3129" i="45"/>
  <c r="U3128" i="45"/>
  <c r="T3128" i="45"/>
  <c r="S3128" i="45"/>
  <c r="R3128" i="45"/>
  <c r="Q3128" i="45"/>
  <c r="P3128" i="45"/>
  <c r="O3128" i="45"/>
  <c r="N3128" i="45"/>
  <c r="M3128" i="45"/>
  <c r="L3128" i="45"/>
  <c r="K3128" i="45"/>
  <c r="J3128" i="45"/>
  <c r="I3128" i="45"/>
  <c r="H3128" i="45"/>
  <c r="G3128" i="45"/>
  <c r="F3128" i="45"/>
  <c r="E3128" i="45"/>
  <c r="D3128" i="45"/>
  <c r="C3128" i="45"/>
  <c r="U3127" i="45"/>
  <c r="T3127" i="45"/>
  <c r="S3127" i="45"/>
  <c r="R3127" i="45"/>
  <c r="Q3127" i="45"/>
  <c r="P3127" i="45"/>
  <c r="O3127" i="45"/>
  <c r="N3127" i="45"/>
  <c r="M3127" i="45"/>
  <c r="L3127" i="45"/>
  <c r="K3127" i="45"/>
  <c r="J3127" i="45"/>
  <c r="I3127" i="45"/>
  <c r="H3127" i="45"/>
  <c r="G3127" i="45"/>
  <c r="F3127" i="45"/>
  <c r="E3127" i="45"/>
  <c r="D3127" i="45"/>
  <c r="C3127" i="45"/>
  <c r="U3126" i="45"/>
  <c r="T3126" i="45"/>
  <c r="S3126" i="45"/>
  <c r="R3126" i="45"/>
  <c r="Q3126" i="45"/>
  <c r="P3126" i="45"/>
  <c r="O3126" i="45"/>
  <c r="N3126" i="45"/>
  <c r="M3126" i="45"/>
  <c r="L3126" i="45"/>
  <c r="K3126" i="45"/>
  <c r="J3126" i="45"/>
  <c r="I3126" i="45"/>
  <c r="H3126" i="45"/>
  <c r="G3126" i="45"/>
  <c r="F3126" i="45"/>
  <c r="E3126" i="45"/>
  <c r="D3126" i="45"/>
  <c r="C3126" i="45"/>
  <c r="U3125" i="45"/>
  <c r="T3125" i="45"/>
  <c r="S3125" i="45"/>
  <c r="R3125" i="45"/>
  <c r="Q3125" i="45"/>
  <c r="P3125" i="45"/>
  <c r="O3125" i="45"/>
  <c r="N3125" i="45"/>
  <c r="M3125" i="45"/>
  <c r="L3125" i="45"/>
  <c r="K3125" i="45"/>
  <c r="J3125" i="45"/>
  <c r="I3125" i="45"/>
  <c r="H3125" i="45"/>
  <c r="G3125" i="45"/>
  <c r="F3125" i="45"/>
  <c r="E3125" i="45"/>
  <c r="D3125" i="45"/>
  <c r="C3125" i="45"/>
  <c r="U3124" i="45"/>
  <c r="T3124" i="45"/>
  <c r="S3124" i="45"/>
  <c r="R3124" i="45"/>
  <c r="Q3124" i="45"/>
  <c r="P3124" i="45"/>
  <c r="O3124" i="45"/>
  <c r="N3124" i="45"/>
  <c r="M3124" i="45"/>
  <c r="L3124" i="45"/>
  <c r="K3124" i="45"/>
  <c r="J3124" i="45"/>
  <c r="I3124" i="45"/>
  <c r="H3124" i="45"/>
  <c r="G3124" i="45"/>
  <c r="F3124" i="45"/>
  <c r="E3124" i="45"/>
  <c r="D3124" i="45"/>
  <c r="C3124" i="45"/>
  <c r="U3123" i="45"/>
  <c r="T3123" i="45"/>
  <c r="S3123" i="45"/>
  <c r="R3123" i="45"/>
  <c r="Q3123" i="45"/>
  <c r="P3123" i="45"/>
  <c r="O3123" i="45"/>
  <c r="N3123" i="45"/>
  <c r="M3123" i="45"/>
  <c r="L3123" i="45"/>
  <c r="K3123" i="45"/>
  <c r="J3123" i="45"/>
  <c r="I3123" i="45"/>
  <c r="H3123" i="45"/>
  <c r="G3123" i="45"/>
  <c r="F3123" i="45"/>
  <c r="E3123" i="45"/>
  <c r="D3123" i="45"/>
  <c r="C3123" i="45"/>
  <c r="U3122" i="45"/>
  <c r="T3122" i="45"/>
  <c r="S3122" i="45"/>
  <c r="R3122" i="45"/>
  <c r="Q3122" i="45"/>
  <c r="P3122" i="45"/>
  <c r="O3122" i="45"/>
  <c r="N3122" i="45"/>
  <c r="M3122" i="45"/>
  <c r="L3122" i="45"/>
  <c r="K3122" i="45"/>
  <c r="J3122" i="45"/>
  <c r="I3122" i="45"/>
  <c r="H3122" i="45"/>
  <c r="G3122" i="45"/>
  <c r="F3122" i="45"/>
  <c r="E3122" i="45"/>
  <c r="D3122" i="45"/>
  <c r="C3122" i="45"/>
  <c r="U3121" i="45"/>
  <c r="T3121" i="45"/>
  <c r="S3121" i="45"/>
  <c r="R3121" i="45"/>
  <c r="Q3121" i="45"/>
  <c r="P3121" i="45"/>
  <c r="O3121" i="45"/>
  <c r="N3121" i="45"/>
  <c r="M3121" i="45"/>
  <c r="L3121" i="45"/>
  <c r="K3121" i="45"/>
  <c r="J3121" i="45"/>
  <c r="I3121" i="45"/>
  <c r="H3121" i="45"/>
  <c r="G3121" i="45"/>
  <c r="F3121" i="45"/>
  <c r="E3121" i="45"/>
  <c r="D3121" i="45"/>
  <c r="C3121" i="45"/>
  <c r="U3120" i="45"/>
  <c r="T3120" i="45"/>
  <c r="S3120" i="45"/>
  <c r="R3120" i="45"/>
  <c r="Q3120" i="45"/>
  <c r="P3120" i="45"/>
  <c r="O3120" i="45"/>
  <c r="N3120" i="45"/>
  <c r="M3120" i="45"/>
  <c r="L3120" i="45"/>
  <c r="K3120" i="45"/>
  <c r="J3120" i="45"/>
  <c r="I3120" i="45"/>
  <c r="H3120" i="45"/>
  <c r="G3120" i="45"/>
  <c r="F3120" i="45"/>
  <c r="E3120" i="45"/>
  <c r="D3120" i="45"/>
  <c r="C3120" i="45"/>
  <c r="U3119" i="45"/>
  <c r="T3119" i="45"/>
  <c r="S3119" i="45"/>
  <c r="R3119" i="45"/>
  <c r="Q3119" i="45"/>
  <c r="P3119" i="45"/>
  <c r="O3119" i="45"/>
  <c r="N3119" i="45"/>
  <c r="M3119" i="45"/>
  <c r="L3119" i="45"/>
  <c r="K3119" i="45"/>
  <c r="J3119" i="45"/>
  <c r="I3119" i="45"/>
  <c r="H3119" i="45"/>
  <c r="G3119" i="45"/>
  <c r="F3119" i="45"/>
  <c r="E3119" i="45"/>
  <c r="D3119" i="45"/>
  <c r="C3119" i="45"/>
  <c r="U3118" i="45"/>
  <c r="T3118" i="45"/>
  <c r="S3118" i="45"/>
  <c r="R3118" i="45"/>
  <c r="Q3118" i="45"/>
  <c r="P3118" i="45"/>
  <c r="O3118" i="45"/>
  <c r="N3118" i="45"/>
  <c r="M3118" i="45"/>
  <c r="L3118" i="45"/>
  <c r="K3118" i="45"/>
  <c r="J3118" i="45"/>
  <c r="I3118" i="45"/>
  <c r="H3118" i="45"/>
  <c r="G3118" i="45"/>
  <c r="F3118" i="45"/>
  <c r="E3118" i="45"/>
  <c r="D3118" i="45"/>
  <c r="C3118" i="45"/>
  <c r="U3117" i="45"/>
  <c r="T3117" i="45"/>
  <c r="S3117" i="45"/>
  <c r="R3117" i="45"/>
  <c r="Q3117" i="45"/>
  <c r="P3117" i="45"/>
  <c r="O3117" i="45"/>
  <c r="N3117" i="45"/>
  <c r="M3117" i="45"/>
  <c r="L3117" i="45"/>
  <c r="K3117" i="45"/>
  <c r="J3117" i="45"/>
  <c r="I3117" i="45"/>
  <c r="H3117" i="45"/>
  <c r="G3117" i="45"/>
  <c r="F3117" i="45"/>
  <c r="E3117" i="45"/>
  <c r="D3117" i="45"/>
  <c r="C3117" i="45"/>
  <c r="U3116" i="45"/>
  <c r="T3116" i="45"/>
  <c r="S3116" i="45"/>
  <c r="R3116" i="45"/>
  <c r="Q3116" i="45"/>
  <c r="P3116" i="45"/>
  <c r="O3116" i="45"/>
  <c r="N3116" i="45"/>
  <c r="M3116" i="45"/>
  <c r="L3116" i="45"/>
  <c r="K3116" i="45"/>
  <c r="J3116" i="45"/>
  <c r="I3116" i="45"/>
  <c r="H3116" i="45"/>
  <c r="G3116" i="45"/>
  <c r="F3116" i="45"/>
  <c r="E3116" i="45"/>
  <c r="D3116" i="45"/>
  <c r="C3116" i="45"/>
  <c r="U3115" i="45"/>
  <c r="T3115" i="45"/>
  <c r="S3115" i="45"/>
  <c r="R3115" i="45"/>
  <c r="Q3115" i="45"/>
  <c r="P3115" i="45"/>
  <c r="O3115" i="45"/>
  <c r="N3115" i="45"/>
  <c r="M3115" i="45"/>
  <c r="L3115" i="45"/>
  <c r="K3115" i="45"/>
  <c r="J3115" i="45"/>
  <c r="I3115" i="45"/>
  <c r="H3115" i="45"/>
  <c r="G3115" i="45"/>
  <c r="F3115" i="45"/>
  <c r="E3115" i="45"/>
  <c r="D3115" i="45"/>
  <c r="C3115" i="45"/>
  <c r="U3114" i="45"/>
  <c r="T3114" i="45"/>
  <c r="S3114" i="45"/>
  <c r="R3114" i="45"/>
  <c r="Q3114" i="45"/>
  <c r="P3114" i="45"/>
  <c r="O3114" i="45"/>
  <c r="N3114" i="45"/>
  <c r="M3114" i="45"/>
  <c r="L3114" i="45"/>
  <c r="K3114" i="45"/>
  <c r="J3114" i="45"/>
  <c r="I3114" i="45"/>
  <c r="H3114" i="45"/>
  <c r="G3114" i="45"/>
  <c r="F3114" i="45"/>
  <c r="E3114" i="45"/>
  <c r="D3114" i="45"/>
  <c r="C3114" i="45"/>
  <c r="U3113" i="45"/>
  <c r="T3113" i="45"/>
  <c r="S3113" i="45"/>
  <c r="R3113" i="45"/>
  <c r="Q3113" i="45"/>
  <c r="P3113" i="45"/>
  <c r="O3113" i="45"/>
  <c r="N3113" i="45"/>
  <c r="M3113" i="45"/>
  <c r="L3113" i="45"/>
  <c r="K3113" i="45"/>
  <c r="J3113" i="45"/>
  <c r="I3113" i="45"/>
  <c r="H3113" i="45"/>
  <c r="G3113" i="45"/>
  <c r="F3113" i="45"/>
  <c r="E3113" i="45"/>
  <c r="D3113" i="45"/>
  <c r="C3113" i="45"/>
  <c r="U3112" i="45"/>
  <c r="T3112" i="45"/>
  <c r="S3112" i="45"/>
  <c r="R3112" i="45"/>
  <c r="Q3112" i="45"/>
  <c r="P3112" i="45"/>
  <c r="O3112" i="45"/>
  <c r="N3112" i="45"/>
  <c r="M3112" i="45"/>
  <c r="L3112" i="45"/>
  <c r="K3112" i="45"/>
  <c r="J3112" i="45"/>
  <c r="I3112" i="45"/>
  <c r="H3112" i="45"/>
  <c r="G3112" i="45"/>
  <c r="F3112" i="45"/>
  <c r="E3112" i="45"/>
  <c r="D3112" i="45"/>
  <c r="C3112" i="45"/>
  <c r="U3111" i="45"/>
  <c r="T3111" i="45"/>
  <c r="S3111" i="45"/>
  <c r="R3111" i="45"/>
  <c r="Q3111" i="45"/>
  <c r="P3111" i="45"/>
  <c r="O3111" i="45"/>
  <c r="N3111" i="45"/>
  <c r="M3111" i="45"/>
  <c r="L3111" i="45"/>
  <c r="K3111" i="45"/>
  <c r="J3111" i="45"/>
  <c r="I3111" i="45"/>
  <c r="H3111" i="45"/>
  <c r="G3111" i="45"/>
  <c r="F3111" i="45"/>
  <c r="E3111" i="45"/>
  <c r="D3111" i="45"/>
  <c r="C3111" i="45"/>
  <c r="U3110" i="45"/>
  <c r="T3110" i="45"/>
  <c r="S3110" i="45"/>
  <c r="R3110" i="45"/>
  <c r="Q3110" i="45"/>
  <c r="P3110" i="45"/>
  <c r="O3110" i="45"/>
  <c r="N3110" i="45"/>
  <c r="M3110" i="45"/>
  <c r="L3110" i="45"/>
  <c r="K3110" i="45"/>
  <c r="J3110" i="45"/>
  <c r="I3110" i="45"/>
  <c r="H3110" i="45"/>
  <c r="G3110" i="45"/>
  <c r="F3110" i="45"/>
  <c r="E3110" i="45"/>
  <c r="D3110" i="45"/>
  <c r="C3110" i="45"/>
  <c r="U3109" i="45"/>
  <c r="T3109" i="45"/>
  <c r="S3109" i="45"/>
  <c r="R3109" i="45"/>
  <c r="Q3109" i="45"/>
  <c r="P3109" i="45"/>
  <c r="O3109" i="45"/>
  <c r="N3109" i="45"/>
  <c r="M3109" i="45"/>
  <c r="L3109" i="45"/>
  <c r="K3109" i="45"/>
  <c r="J3109" i="45"/>
  <c r="I3109" i="45"/>
  <c r="H3109" i="45"/>
  <c r="G3109" i="45"/>
  <c r="F3109" i="45"/>
  <c r="E3109" i="45"/>
  <c r="D3109" i="45"/>
  <c r="C3109" i="45"/>
  <c r="U3108" i="45"/>
  <c r="T3108" i="45"/>
  <c r="S3108" i="45"/>
  <c r="R3108" i="45"/>
  <c r="Q3108" i="45"/>
  <c r="P3108" i="45"/>
  <c r="O3108" i="45"/>
  <c r="N3108" i="45"/>
  <c r="M3108" i="45"/>
  <c r="L3108" i="45"/>
  <c r="K3108" i="45"/>
  <c r="J3108" i="45"/>
  <c r="I3108" i="45"/>
  <c r="H3108" i="45"/>
  <c r="G3108" i="45"/>
  <c r="F3108" i="45"/>
  <c r="E3108" i="45"/>
  <c r="D3108" i="45"/>
  <c r="C3108" i="45"/>
  <c r="U3107" i="45"/>
  <c r="T3107" i="45"/>
  <c r="S3107" i="45"/>
  <c r="R3107" i="45"/>
  <c r="Q3107" i="45"/>
  <c r="P3107" i="45"/>
  <c r="O3107" i="45"/>
  <c r="N3107" i="45"/>
  <c r="M3107" i="45"/>
  <c r="L3107" i="45"/>
  <c r="K3107" i="45"/>
  <c r="J3107" i="45"/>
  <c r="I3107" i="45"/>
  <c r="H3107" i="45"/>
  <c r="G3107" i="45"/>
  <c r="F3107" i="45"/>
  <c r="E3107" i="45"/>
  <c r="D3107" i="45"/>
  <c r="C3107" i="45"/>
  <c r="U3106" i="45"/>
  <c r="T3106" i="45"/>
  <c r="S3106" i="45"/>
  <c r="R3106" i="45"/>
  <c r="Q3106" i="45"/>
  <c r="P3106" i="45"/>
  <c r="O3106" i="45"/>
  <c r="N3106" i="45"/>
  <c r="M3106" i="45"/>
  <c r="L3106" i="45"/>
  <c r="K3106" i="45"/>
  <c r="J3106" i="45"/>
  <c r="I3106" i="45"/>
  <c r="H3106" i="45"/>
  <c r="G3106" i="45"/>
  <c r="F3106" i="45"/>
  <c r="E3106" i="45"/>
  <c r="D3106" i="45"/>
  <c r="C3106" i="45"/>
  <c r="U3105" i="45"/>
  <c r="T3105" i="45"/>
  <c r="S3105" i="45"/>
  <c r="R3105" i="45"/>
  <c r="Q3105" i="45"/>
  <c r="P3105" i="45"/>
  <c r="O3105" i="45"/>
  <c r="N3105" i="45"/>
  <c r="M3105" i="45"/>
  <c r="L3105" i="45"/>
  <c r="K3105" i="45"/>
  <c r="J3105" i="45"/>
  <c r="I3105" i="45"/>
  <c r="H3105" i="45"/>
  <c r="G3105" i="45"/>
  <c r="F3105" i="45"/>
  <c r="E3105" i="45"/>
  <c r="D3105" i="45"/>
  <c r="C3105" i="45"/>
  <c r="U3104" i="45"/>
  <c r="T3104" i="45"/>
  <c r="S3104" i="45"/>
  <c r="R3104" i="45"/>
  <c r="Q3104" i="45"/>
  <c r="P3104" i="45"/>
  <c r="O3104" i="45"/>
  <c r="N3104" i="45"/>
  <c r="M3104" i="45"/>
  <c r="L3104" i="45"/>
  <c r="K3104" i="45"/>
  <c r="J3104" i="45"/>
  <c r="I3104" i="45"/>
  <c r="H3104" i="45"/>
  <c r="G3104" i="45"/>
  <c r="F3104" i="45"/>
  <c r="E3104" i="45"/>
  <c r="D3104" i="45"/>
  <c r="C3104" i="45"/>
  <c r="U3103" i="45"/>
  <c r="T3103" i="45"/>
  <c r="S3103" i="45"/>
  <c r="R3103" i="45"/>
  <c r="Q3103" i="45"/>
  <c r="P3103" i="45"/>
  <c r="O3103" i="45"/>
  <c r="N3103" i="45"/>
  <c r="M3103" i="45"/>
  <c r="L3103" i="45"/>
  <c r="K3103" i="45"/>
  <c r="J3103" i="45"/>
  <c r="I3103" i="45"/>
  <c r="H3103" i="45"/>
  <c r="G3103" i="45"/>
  <c r="F3103" i="45"/>
  <c r="E3103" i="45"/>
  <c r="D3103" i="45"/>
  <c r="C3103" i="45"/>
  <c r="U3102" i="45"/>
  <c r="T3102" i="45"/>
  <c r="S3102" i="45"/>
  <c r="R3102" i="45"/>
  <c r="Q3102" i="45"/>
  <c r="P3102" i="45"/>
  <c r="O3102" i="45"/>
  <c r="N3102" i="45"/>
  <c r="M3102" i="45"/>
  <c r="L3102" i="45"/>
  <c r="K3102" i="45"/>
  <c r="J3102" i="45"/>
  <c r="I3102" i="45"/>
  <c r="H3102" i="45"/>
  <c r="G3102" i="45"/>
  <c r="F3102" i="45"/>
  <c r="E3102" i="45"/>
  <c r="D3102" i="45"/>
  <c r="C3102" i="45"/>
  <c r="U3101" i="45"/>
  <c r="T3101" i="45"/>
  <c r="S3101" i="45"/>
  <c r="R3101" i="45"/>
  <c r="Q3101" i="45"/>
  <c r="P3101" i="45"/>
  <c r="O3101" i="45"/>
  <c r="N3101" i="45"/>
  <c r="M3101" i="45"/>
  <c r="L3101" i="45"/>
  <c r="K3101" i="45"/>
  <c r="J3101" i="45"/>
  <c r="I3101" i="45"/>
  <c r="H3101" i="45"/>
  <c r="G3101" i="45"/>
  <c r="F3101" i="45"/>
  <c r="E3101" i="45"/>
  <c r="D3101" i="45"/>
  <c r="C3101" i="45"/>
  <c r="U3100" i="45"/>
  <c r="T3100" i="45"/>
  <c r="S3100" i="45"/>
  <c r="R3100" i="45"/>
  <c r="Q3100" i="45"/>
  <c r="P3100" i="45"/>
  <c r="O3100" i="45"/>
  <c r="N3100" i="45"/>
  <c r="M3100" i="45"/>
  <c r="L3100" i="45"/>
  <c r="K3100" i="45"/>
  <c r="J3100" i="45"/>
  <c r="I3100" i="45"/>
  <c r="H3100" i="45"/>
  <c r="G3100" i="45"/>
  <c r="F3100" i="45"/>
  <c r="E3100" i="45"/>
  <c r="D3100" i="45"/>
  <c r="C3100" i="45"/>
  <c r="U3099" i="45"/>
  <c r="T3099" i="45"/>
  <c r="S3099" i="45"/>
  <c r="R3099" i="45"/>
  <c r="Q3099" i="45"/>
  <c r="P3099" i="45"/>
  <c r="O3099" i="45"/>
  <c r="N3099" i="45"/>
  <c r="M3099" i="45"/>
  <c r="L3099" i="45"/>
  <c r="K3099" i="45"/>
  <c r="J3099" i="45"/>
  <c r="I3099" i="45"/>
  <c r="H3099" i="45"/>
  <c r="G3099" i="45"/>
  <c r="F3099" i="45"/>
  <c r="E3099" i="45"/>
  <c r="D3099" i="45"/>
  <c r="C3099" i="45"/>
  <c r="U3098" i="45"/>
  <c r="T3098" i="45"/>
  <c r="S3098" i="45"/>
  <c r="R3098" i="45"/>
  <c r="Q3098" i="45"/>
  <c r="P3098" i="45"/>
  <c r="O3098" i="45"/>
  <c r="N3098" i="45"/>
  <c r="M3098" i="45"/>
  <c r="L3098" i="45"/>
  <c r="K3098" i="45"/>
  <c r="J3098" i="45"/>
  <c r="I3098" i="45"/>
  <c r="H3098" i="45"/>
  <c r="G3098" i="45"/>
  <c r="F3098" i="45"/>
  <c r="E3098" i="45"/>
  <c r="D3098" i="45"/>
  <c r="C3098" i="45"/>
  <c r="U3097" i="45"/>
  <c r="T3097" i="45"/>
  <c r="S3097" i="45"/>
  <c r="R3097" i="45"/>
  <c r="Q3097" i="45"/>
  <c r="P3097" i="45"/>
  <c r="O3097" i="45"/>
  <c r="N3097" i="45"/>
  <c r="M3097" i="45"/>
  <c r="L3097" i="45"/>
  <c r="K3097" i="45"/>
  <c r="J3097" i="45"/>
  <c r="I3097" i="45"/>
  <c r="H3097" i="45"/>
  <c r="G3097" i="45"/>
  <c r="F3097" i="45"/>
  <c r="E3097" i="45"/>
  <c r="D3097" i="45"/>
  <c r="C3097" i="45"/>
  <c r="U3096" i="45"/>
  <c r="T3096" i="45"/>
  <c r="S3096" i="45"/>
  <c r="R3096" i="45"/>
  <c r="Q3096" i="45"/>
  <c r="P3096" i="45"/>
  <c r="O3096" i="45"/>
  <c r="N3096" i="45"/>
  <c r="M3096" i="45"/>
  <c r="L3096" i="45"/>
  <c r="K3096" i="45"/>
  <c r="J3096" i="45"/>
  <c r="I3096" i="45"/>
  <c r="H3096" i="45"/>
  <c r="G3096" i="45"/>
  <c r="F3096" i="45"/>
  <c r="E3096" i="45"/>
  <c r="D3096" i="45"/>
  <c r="C3096" i="45"/>
  <c r="U3095" i="45"/>
  <c r="T3095" i="45"/>
  <c r="S3095" i="45"/>
  <c r="R3095" i="45"/>
  <c r="Q3095" i="45"/>
  <c r="P3095" i="45"/>
  <c r="O3095" i="45"/>
  <c r="N3095" i="45"/>
  <c r="M3095" i="45"/>
  <c r="L3095" i="45"/>
  <c r="K3095" i="45"/>
  <c r="J3095" i="45"/>
  <c r="I3095" i="45"/>
  <c r="H3095" i="45"/>
  <c r="G3095" i="45"/>
  <c r="F3095" i="45"/>
  <c r="E3095" i="45"/>
  <c r="D3095" i="45"/>
  <c r="C3095" i="45"/>
  <c r="U3094" i="45"/>
  <c r="T3094" i="45"/>
  <c r="S3094" i="45"/>
  <c r="R3094" i="45"/>
  <c r="Q3094" i="45"/>
  <c r="P3094" i="45"/>
  <c r="O3094" i="45"/>
  <c r="N3094" i="45"/>
  <c r="M3094" i="45"/>
  <c r="L3094" i="45"/>
  <c r="K3094" i="45"/>
  <c r="J3094" i="45"/>
  <c r="I3094" i="45"/>
  <c r="H3094" i="45"/>
  <c r="G3094" i="45"/>
  <c r="F3094" i="45"/>
  <c r="E3094" i="45"/>
  <c r="D3094" i="45"/>
  <c r="C3094" i="45"/>
  <c r="U3093" i="45"/>
  <c r="T3093" i="45"/>
  <c r="S3093" i="45"/>
  <c r="R3093" i="45"/>
  <c r="Q3093" i="45"/>
  <c r="P3093" i="45"/>
  <c r="O3093" i="45"/>
  <c r="N3093" i="45"/>
  <c r="M3093" i="45"/>
  <c r="L3093" i="45"/>
  <c r="K3093" i="45"/>
  <c r="J3093" i="45"/>
  <c r="I3093" i="45"/>
  <c r="H3093" i="45"/>
  <c r="G3093" i="45"/>
  <c r="F3093" i="45"/>
  <c r="E3093" i="45"/>
  <c r="D3093" i="45"/>
  <c r="C3093" i="45"/>
  <c r="U3092" i="45"/>
  <c r="T3092" i="45"/>
  <c r="S3092" i="45"/>
  <c r="R3092" i="45"/>
  <c r="Q3092" i="45"/>
  <c r="P3092" i="45"/>
  <c r="O3092" i="45"/>
  <c r="N3092" i="45"/>
  <c r="M3092" i="45"/>
  <c r="L3092" i="45"/>
  <c r="K3092" i="45"/>
  <c r="J3092" i="45"/>
  <c r="I3092" i="45"/>
  <c r="H3092" i="45"/>
  <c r="G3092" i="45"/>
  <c r="F3092" i="45"/>
  <c r="E3092" i="45"/>
  <c r="D3092" i="45"/>
  <c r="C3092" i="45"/>
  <c r="U3091" i="45"/>
  <c r="T3091" i="45"/>
  <c r="S3091" i="45"/>
  <c r="R3091" i="45"/>
  <c r="Q3091" i="45"/>
  <c r="P3091" i="45"/>
  <c r="O3091" i="45"/>
  <c r="N3091" i="45"/>
  <c r="M3091" i="45"/>
  <c r="L3091" i="45"/>
  <c r="K3091" i="45"/>
  <c r="J3091" i="45"/>
  <c r="I3091" i="45"/>
  <c r="H3091" i="45"/>
  <c r="G3091" i="45"/>
  <c r="F3091" i="45"/>
  <c r="E3091" i="45"/>
  <c r="D3091" i="45"/>
  <c r="C3091" i="45"/>
  <c r="U3090" i="45"/>
  <c r="T3090" i="45"/>
  <c r="S3090" i="45"/>
  <c r="R3090" i="45"/>
  <c r="Q3090" i="45"/>
  <c r="P3090" i="45"/>
  <c r="O3090" i="45"/>
  <c r="N3090" i="45"/>
  <c r="M3090" i="45"/>
  <c r="L3090" i="45"/>
  <c r="K3090" i="45"/>
  <c r="J3090" i="45"/>
  <c r="I3090" i="45"/>
  <c r="H3090" i="45"/>
  <c r="G3090" i="45"/>
  <c r="F3090" i="45"/>
  <c r="E3090" i="45"/>
  <c r="D3090" i="45"/>
  <c r="C3090" i="45"/>
  <c r="U3089" i="45"/>
  <c r="T3089" i="45"/>
  <c r="S3089" i="45"/>
  <c r="R3089" i="45"/>
  <c r="Q3089" i="45"/>
  <c r="P3089" i="45"/>
  <c r="O3089" i="45"/>
  <c r="N3089" i="45"/>
  <c r="M3089" i="45"/>
  <c r="L3089" i="45"/>
  <c r="K3089" i="45"/>
  <c r="J3089" i="45"/>
  <c r="I3089" i="45"/>
  <c r="H3089" i="45"/>
  <c r="G3089" i="45"/>
  <c r="F3089" i="45"/>
  <c r="E3089" i="45"/>
  <c r="D3089" i="45"/>
  <c r="C3089" i="45"/>
  <c r="U3088" i="45"/>
  <c r="T3088" i="45"/>
  <c r="S3088" i="45"/>
  <c r="R3088" i="45"/>
  <c r="Q3088" i="45"/>
  <c r="P3088" i="45"/>
  <c r="O3088" i="45"/>
  <c r="N3088" i="45"/>
  <c r="M3088" i="45"/>
  <c r="L3088" i="45"/>
  <c r="K3088" i="45"/>
  <c r="J3088" i="45"/>
  <c r="I3088" i="45"/>
  <c r="H3088" i="45"/>
  <c r="G3088" i="45"/>
  <c r="F3088" i="45"/>
  <c r="E3088" i="45"/>
  <c r="D3088" i="45"/>
  <c r="C3088" i="45"/>
  <c r="U3087" i="45"/>
  <c r="T3087" i="45"/>
  <c r="S3087" i="45"/>
  <c r="R3087" i="45"/>
  <c r="Q3087" i="45"/>
  <c r="P3087" i="45"/>
  <c r="O3087" i="45"/>
  <c r="N3087" i="45"/>
  <c r="M3087" i="45"/>
  <c r="L3087" i="45"/>
  <c r="K3087" i="45"/>
  <c r="J3087" i="45"/>
  <c r="I3087" i="45"/>
  <c r="H3087" i="45"/>
  <c r="G3087" i="45"/>
  <c r="F3087" i="45"/>
  <c r="E3087" i="45"/>
  <c r="D3087" i="45"/>
  <c r="C3087" i="45"/>
  <c r="U3086" i="45"/>
  <c r="T3086" i="45"/>
  <c r="S3086" i="45"/>
  <c r="R3086" i="45"/>
  <c r="Q3086" i="45"/>
  <c r="P3086" i="45"/>
  <c r="O3086" i="45"/>
  <c r="N3086" i="45"/>
  <c r="M3086" i="45"/>
  <c r="L3086" i="45"/>
  <c r="K3086" i="45"/>
  <c r="J3086" i="45"/>
  <c r="I3086" i="45"/>
  <c r="H3086" i="45"/>
  <c r="G3086" i="45"/>
  <c r="F3086" i="45"/>
  <c r="E3086" i="45"/>
  <c r="D3086" i="45"/>
  <c r="C3086" i="45"/>
  <c r="U3085" i="45"/>
  <c r="T3085" i="45"/>
  <c r="S3085" i="45"/>
  <c r="R3085" i="45"/>
  <c r="Q3085" i="45"/>
  <c r="P3085" i="45"/>
  <c r="O3085" i="45"/>
  <c r="N3085" i="45"/>
  <c r="M3085" i="45"/>
  <c r="L3085" i="45"/>
  <c r="K3085" i="45"/>
  <c r="J3085" i="45"/>
  <c r="I3085" i="45"/>
  <c r="H3085" i="45"/>
  <c r="G3085" i="45"/>
  <c r="F3085" i="45"/>
  <c r="E3085" i="45"/>
  <c r="D3085" i="45"/>
  <c r="C3085" i="45"/>
  <c r="U3084" i="45"/>
  <c r="T3084" i="45"/>
  <c r="S3084" i="45"/>
  <c r="R3084" i="45"/>
  <c r="Q3084" i="45"/>
  <c r="P3084" i="45"/>
  <c r="O3084" i="45"/>
  <c r="N3084" i="45"/>
  <c r="M3084" i="45"/>
  <c r="L3084" i="45"/>
  <c r="K3084" i="45"/>
  <c r="J3084" i="45"/>
  <c r="I3084" i="45"/>
  <c r="H3084" i="45"/>
  <c r="G3084" i="45"/>
  <c r="F3084" i="45"/>
  <c r="E3084" i="45"/>
  <c r="D3084" i="45"/>
  <c r="C3084" i="45"/>
  <c r="U3083" i="45"/>
  <c r="T3083" i="45"/>
  <c r="S3083" i="45"/>
  <c r="R3083" i="45"/>
  <c r="Q3083" i="45"/>
  <c r="P3083" i="45"/>
  <c r="O3083" i="45"/>
  <c r="N3083" i="45"/>
  <c r="M3083" i="45"/>
  <c r="L3083" i="45"/>
  <c r="K3083" i="45"/>
  <c r="J3083" i="45"/>
  <c r="I3083" i="45"/>
  <c r="H3083" i="45"/>
  <c r="G3083" i="45"/>
  <c r="F3083" i="45"/>
  <c r="E3083" i="45"/>
  <c r="D3083" i="45"/>
  <c r="C3083" i="45"/>
  <c r="U3082" i="45"/>
  <c r="T3082" i="45"/>
  <c r="S3082" i="45"/>
  <c r="R3082" i="45"/>
  <c r="Q3082" i="45"/>
  <c r="P3082" i="45"/>
  <c r="O3082" i="45"/>
  <c r="N3082" i="45"/>
  <c r="M3082" i="45"/>
  <c r="L3082" i="45"/>
  <c r="K3082" i="45"/>
  <c r="J3082" i="45"/>
  <c r="I3082" i="45"/>
  <c r="H3082" i="45"/>
  <c r="G3082" i="45"/>
  <c r="F3082" i="45"/>
  <c r="E3082" i="45"/>
  <c r="D3082" i="45"/>
  <c r="C3082" i="45"/>
  <c r="U3081" i="45"/>
  <c r="T3081" i="45"/>
  <c r="S3081" i="45"/>
  <c r="R3081" i="45"/>
  <c r="Q3081" i="45"/>
  <c r="P3081" i="45"/>
  <c r="O3081" i="45"/>
  <c r="N3081" i="45"/>
  <c r="M3081" i="45"/>
  <c r="L3081" i="45"/>
  <c r="K3081" i="45"/>
  <c r="J3081" i="45"/>
  <c r="I3081" i="45"/>
  <c r="H3081" i="45"/>
  <c r="G3081" i="45"/>
  <c r="F3081" i="45"/>
  <c r="E3081" i="45"/>
  <c r="D3081" i="45"/>
  <c r="C3081" i="45"/>
  <c r="U3080" i="45"/>
  <c r="T3080" i="45"/>
  <c r="S3080" i="45"/>
  <c r="R3080" i="45"/>
  <c r="Q3080" i="45"/>
  <c r="P3080" i="45"/>
  <c r="O3080" i="45"/>
  <c r="N3080" i="45"/>
  <c r="M3080" i="45"/>
  <c r="L3080" i="45"/>
  <c r="K3080" i="45"/>
  <c r="J3080" i="45"/>
  <c r="I3080" i="45"/>
  <c r="H3080" i="45"/>
  <c r="G3080" i="45"/>
  <c r="F3080" i="45"/>
  <c r="E3080" i="45"/>
  <c r="D3080" i="45"/>
  <c r="C3080" i="45"/>
  <c r="U3079" i="45"/>
  <c r="T3079" i="45"/>
  <c r="S3079" i="45"/>
  <c r="R3079" i="45"/>
  <c r="Q3079" i="45"/>
  <c r="P3079" i="45"/>
  <c r="O3079" i="45"/>
  <c r="N3079" i="45"/>
  <c r="M3079" i="45"/>
  <c r="L3079" i="45"/>
  <c r="K3079" i="45"/>
  <c r="J3079" i="45"/>
  <c r="I3079" i="45"/>
  <c r="H3079" i="45"/>
  <c r="G3079" i="45"/>
  <c r="F3079" i="45"/>
  <c r="E3079" i="45"/>
  <c r="D3079" i="45"/>
  <c r="C3079" i="45"/>
  <c r="U3078" i="45"/>
  <c r="T3078" i="45"/>
  <c r="S3078" i="45"/>
  <c r="R3078" i="45"/>
  <c r="Q3078" i="45"/>
  <c r="P3078" i="45"/>
  <c r="O3078" i="45"/>
  <c r="N3078" i="45"/>
  <c r="M3078" i="45"/>
  <c r="L3078" i="45"/>
  <c r="K3078" i="45"/>
  <c r="J3078" i="45"/>
  <c r="I3078" i="45"/>
  <c r="H3078" i="45"/>
  <c r="G3078" i="45"/>
  <c r="F3078" i="45"/>
  <c r="E3078" i="45"/>
  <c r="D3078" i="45"/>
  <c r="C3078" i="45"/>
  <c r="U3077" i="45"/>
  <c r="T3077" i="45"/>
  <c r="S3077" i="45"/>
  <c r="R3077" i="45"/>
  <c r="Q3077" i="45"/>
  <c r="P3077" i="45"/>
  <c r="O3077" i="45"/>
  <c r="N3077" i="45"/>
  <c r="M3077" i="45"/>
  <c r="L3077" i="45"/>
  <c r="K3077" i="45"/>
  <c r="J3077" i="45"/>
  <c r="I3077" i="45"/>
  <c r="H3077" i="45"/>
  <c r="G3077" i="45"/>
  <c r="F3077" i="45"/>
  <c r="E3077" i="45"/>
  <c r="D3077" i="45"/>
  <c r="C3077" i="45"/>
  <c r="U3076" i="45"/>
  <c r="T3076" i="45"/>
  <c r="S3076" i="45"/>
  <c r="R3076" i="45"/>
  <c r="Q3076" i="45"/>
  <c r="P3076" i="45"/>
  <c r="O3076" i="45"/>
  <c r="N3076" i="45"/>
  <c r="M3076" i="45"/>
  <c r="L3076" i="45"/>
  <c r="K3076" i="45"/>
  <c r="J3076" i="45"/>
  <c r="I3076" i="45"/>
  <c r="H3076" i="45"/>
  <c r="G3076" i="45"/>
  <c r="F3076" i="45"/>
  <c r="E3076" i="45"/>
  <c r="D3076" i="45"/>
  <c r="C3076" i="45"/>
  <c r="U3075" i="45"/>
  <c r="T3075" i="45"/>
  <c r="S3075" i="45"/>
  <c r="R3075" i="45"/>
  <c r="Q3075" i="45"/>
  <c r="P3075" i="45"/>
  <c r="O3075" i="45"/>
  <c r="N3075" i="45"/>
  <c r="M3075" i="45"/>
  <c r="L3075" i="45"/>
  <c r="K3075" i="45"/>
  <c r="J3075" i="45"/>
  <c r="I3075" i="45"/>
  <c r="H3075" i="45"/>
  <c r="G3075" i="45"/>
  <c r="F3075" i="45"/>
  <c r="E3075" i="45"/>
  <c r="D3075" i="45"/>
  <c r="C3075" i="45"/>
  <c r="U3074" i="45"/>
  <c r="T3074" i="45"/>
  <c r="S3074" i="45"/>
  <c r="R3074" i="45"/>
  <c r="Q3074" i="45"/>
  <c r="P3074" i="45"/>
  <c r="O3074" i="45"/>
  <c r="N3074" i="45"/>
  <c r="M3074" i="45"/>
  <c r="L3074" i="45"/>
  <c r="K3074" i="45"/>
  <c r="J3074" i="45"/>
  <c r="I3074" i="45"/>
  <c r="H3074" i="45"/>
  <c r="G3074" i="45"/>
  <c r="F3074" i="45"/>
  <c r="E3074" i="45"/>
  <c r="D3074" i="45"/>
  <c r="C3074" i="45"/>
  <c r="U3073" i="45"/>
  <c r="T3073" i="45"/>
  <c r="S3073" i="45"/>
  <c r="R3073" i="45"/>
  <c r="Q3073" i="45"/>
  <c r="P3073" i="45"/>
  <c r="O3073" i="45"/>
  <c r="N3073" i="45"/>
  <c r="M3073" i="45"/>
  <c r="L3073" i="45"/>
  <c r="K3073" i="45"/>
  <c r="J3073" i="45"/>
  <c r="I3073" i="45"/>
  <c r="H3073" i="45"/>
  <c r="G3073" i="45"/>
  <c r="F3073" i="45"/>
  <c r="E3073" i="45"/>
  <c r="D3073" i="45"/>
  <c r="C3073" i="45"/>
  <c r="U3072" i="45"/>
  <c r="T3072" i="45"/>
  <c r="S3072" i="45"/>
  <c r="R3072" i="45"/>
  <c r="Q3072" i="45"/>
  <c r="P3072" i="45"/>
  <c r="O3072" i="45"/>
  <c r="N3072" i="45"/>
  <c r="M3072" i="45"/>
  <c r="L3072" i="45"/>
  <c r="K3072" i="45"/>
  <c r="J3072" i="45"/>
  <c r="I3072" i="45"/>
  <c r="H3072" i="45"/>
  <c r="G3072" i="45"/>
  <c r="F3072" i="45"/>
  <c r="E3072" i="45"/>
  <c r="D3072" i="45"/>
  <c r="C3072" i="45"/>
  <c r="U3071" i="45"/>
  <c r="T3071" i="45"/>
  <c r="S3071" i="45"/>
  <c r="R3071" i="45"/>
  <c r="Q3071" i="45"/>
  <c r="P3071" i="45"/>
  <c r="O3071" i="45"/>
  <c r="N3071" i="45"/>
  <c r="M3071" i="45"/>
  <c r="L3071" i="45"/>
  <c r="K3071" i="45"/>
  <c r="J3071" i="45"/>
  <c r="I3071" i="45"/>
  <c r="H3071" i="45"/>
  <c r="G3071" i="45"/>
  <c r="F3071" i="45"/>
  <c r="E3071" i="45"/>
  <c r="D3071" i="45"/>
  <c r="C3071" i="45"/>
  <c r="U3070" i="45"/>
  <c r="T3070" i="45"/>
  <c r="S3070" i="45"/>
  <c r="R3070" i="45"/>
  <c r="Q3070" i="45"/>
  <c r="P3070" i="45"/>
  <c r="O3070" i="45"/>
  <c r="N3070" i="45"/>
  <c r="M3070" i="45"/>
  <c r="L3070" i="45"/>
  <c r="K3070" i="45"/>
  <c r="J3070" i="45"/>
  <c r="I3070" i="45"/>
  <c r="H3070" i="45"/>
  <c r="G3070" i="45"/>
  <c r="F3070" i="45"/>
  <c r="E3070" i="45"/>
  <c r="D3070" i="45"/>
  <c r="C3070" i="45"/>
  <c r="U3069" i="45"/>
  <c r="T3069" i="45"/>
  <c r="S3069" i="45"/>
  <c r="R3069" i="45"/>
  <c r="Q3069" i="45"/>
  <c r="P3069" i="45"/>
  <c r="O3069" i="45"/>
  <c r="N3069" i="45"/>
  <c r="M3069" i="45"/>
  <c r="L3069" i="45"/>
  <c r="K3069" i="45"/>
  <c r="J3069" i="45"/>
  <c r="I3069" i="45"/>
  <c r="H3069" i="45"/>
  <c r="G3069" i="45"/>
  <c r="F3069" i="45"/>
  <c r="E3069" i="45"/>
  <c r="D3069" i="45"/>
  <c r="C3069" i="45"/>
  <c r="U3068" i="45"/>
  <c r="T3068" i="45"/>
  <c r="S3068" i="45"/>
  <c r="R3068" i="45"/>
  <c r="Q3068" i="45"/>
  <c r="P3068" i="45"/>
  <c r="O3068" i="45"/>
  <c r="N3068" i="45"/>
  <c r="M3068" i="45"/>
  <c r="L3068" i="45"/>
  <c r="K3068" i="45"/>
  <c r="J3068" i="45"/>
  <c r="I3068" i="45"/>
  <c r="H3068" i="45"/>
  <c r="G3068" i="45"/>
  <c r="F3068" i="45"/>
  <c r="E3068" i="45"/>
  <c r="D3068" i="45"/>
  <c r="C3068" i="45"/>
  <c r="U3067" i="45"/>
  <c r="T3067" i="45"/>
  <c r="S3067" i="45"/>
  <c r="R3067" i="45"/>
  <c r="Q3067" i="45"/>
  <c r="P3067" i="45"/>
  <c r="O3067" i="45"/>
  <c r="N3067" i="45"/>
  <c r="M3067" i="45"/>
  <c r="L3067" i="45"/>
  <c r="K3067" i="45"/>
  <c r="J3067" i="45"/>
  <c r="I3067" i="45"/>
  <c r="H3067" i="45"/>
  <c r="G3067" i="45"/>
  <c r="F3067" i="45"/>
  <c r="E3067" i="45"/>
  <c r="D3067" i="45"/>
  <c r="C3067" i="45"/>
  <c r="U3066" i="45"/>
  <c r="T3066" i="45"/>
  <c r="S3066" i="45"/>
  <c r="R3066" i="45"/>
  <c r="Q3066" i="45"/>
  <c r="P3066" i="45"/>
  <c r="O3066" i="45"/>
  <c r="N3066" i="45"/>
  <c r="M3066" i="45"/>
  <c r="L3066" i="45"/>
  <c r="K3066" i="45"/>
  <c r="J3066" i="45"/>
  <c r="I3066" i="45"/>
  <c r="H3066" i="45"/>
  <c r="G3066" i="45"/>
  <c r="F3066" i="45"/>
  <c r="E3066" i="45"/>
  <c r="D3066" i="45"/>
  <c r="C3066" i="45"/>
  <c r="U3065" i="45"/>
  <c r="T3065" i="45"/>
  <c r="S3065" i="45"/>
  <c r="R3065" i="45"/>
  <c r="Q3065" i="45"/>
  <c r="P3065" i="45"/>
  <c r="O3065" i="45"/>
  <c r="N3065" i="45"/>
  <c r="M3065" i="45"/>
  <c r="L3065" i="45"/>
  <c r="K3065" i="45"/>
  <c r="J3065" i="45"/>
  <c r="I3065" i="45"/>
  <c r="H3065" i="45"/>
  <c r="G3065" i="45"/>
  <c r="F3065" i="45"/>
  <c r="E3065" i="45"/>
  <c r="D3065" i="45"/>
  <c r="C3065" i="45"/>
  <c r="U3064" i="45"/>
  <c r="T3064" i="45"/>
  <c r="S3064" i="45"/>
  <c r="R3064" i="45"/>
  <c r="Q3064" i="45"/>
  <c r="P3064" i="45"/>
  <c r="O3064" i="45"/>
  <c r="N3064" i="45"/>
  <c r="M3064" i="45"/>
  <c r="L3064" i="45"/>
  <c r="K3064" i="45"/>
  <c r="J3064" i="45"/>
  <c r="I3064" i="45"/>
  <c r="H3064" i="45"/>
  <c r="G3064" i="45"/>
  <c r="F3064" i="45"/>
  <c r="E3064" i="45"/>
  <c r="D3064" i="45"/>
  <c r="C3064" i="45"/>
  <c r="U3063" i="45"/>
  <c r="T3063" i="45"/>
  <c r="S3063" i="45"/>
  <c r="R3063" i="45"/>
  <c r="Q3063" i="45"/>
  <c r="P3063" i="45"/>
  <c r="O3063" i="45"/>
  <c r="N3063" i="45"/>
  <c r="M3063" i="45"/>
  <c r="L3063" i="45"/>
  <c r="K3063" i="45"/>
  <c r="J3063" i="45"/>
  <c r="I3063" i="45"/>
  <c r="H3063" i="45"/>
  <c r="G3063" i="45"/>
  <c r="F3063" i="45"/>
  <c r="E3063" i="45"/>
  <c r="D3063" i="45"/>
  <c r="C3063" i="45"/>
  <c r="U3062" i="45"/>
  <c r="T3062" i="45"/>
  <c r="S3062" i="45"/>
  <c r="R3062" i="45"/>
  <c r="Q3062" i="45"/>
  <c r="P3062" i="45"/>
  <c r="O3062" i="45"/>
  <c r="N3062" i="45"/>
  <c r="M3062" i="45"/>
  <c r="L3062" i="45"/>
  <c r="K3062" i="45"/>
  <c r="J3062" i="45"/>
  <c r="I3062" i="45"/>
  <c r="H3062" i="45"/>
  <c r="G3062" i="45"/>
  <c r="F3062" i="45"/>
  <c r="E3062" i="45"/>
  <c r="D3062" i="45"/>
  <c r="C3062" i="45"/>
  <c r="U3061" i="45"/>
  <c r="T3061" i="45"/>
  <c r="S3061" i="45"/>
  <c r="R3061" i="45"/>
  <c r="Q3061" i="45"/>
  <c r="P3061" i="45"/>
  <c r="O3061" i="45"/>
  <c r="N3061" i="45"/>
  <c r="M3061" i="45"/>
  <c r="L3061" i="45"/>
  <c r="K3061" i="45"/>
  <c r="J3061" i="45"/>
  <c r="I3061" i="45"/>
  <c r="H3061" i="45"/>
  <c r="G3061" i="45"/>
  <c r="F3061" i="45"/>
  <c r="E3061" i="45"/>
  <c r="D3061" i="45"/>
  <c r="C3061" i="45"/>
  <c r="U3060" i="45"/>
  <c r="T3060" i="45"/>
  <c r="S3060" i="45"/>
  <c r="R3060" i="45"/>
  <c r="Q3060" i="45"/>
  <c r="P3060" i="45"/>
  <c r="O3060" i="45"/>
  <c r="N3060" i="45"/>
  <c r="M3060" i="45"/>
  <c r="L3060" i="45"/>
  <c r="K3060" i="45"/>
  <c r="J3060" i="45"/>
  <c r="I3060" i="45"/>
  <c r="H3060" i="45"/>
  <c r="G3060" i="45"/>
  <c r="F3060" i="45"/>
  <c r="E3060" i="45"/>
  <c r="D3060" i="45"/>
  <c r="C3060" i="45"/>
  <c r="U3059" i="45"/>
  <c r="T3059" i="45"/>
  <c r="S3059" i="45"/>
  <c r="R3059" i="45"/>
  <c r="Q3059" i="45"/>
  <c r="P3059" i="45"/>
  <c r="O3059" i="45"/>
  <c r="N3059" i="45"/>
  <c r="M3059" i="45"/>
  <c r="L3059" i="45"/>
  <c r="K3059" i="45"/>
  <c r="J3059" i="45"/>
  <c r="I3059" i="45"/>
  <c r="H3059" i="45"/>
  <c r="G3059" i="45"/>
  <c r="F3059" i="45"/>
  <c r="E3059" i="45"/>
  <c r="D3059" i="45"/>
  <c r="C3059" i="45"/>
  <c r="U3058" i="45"/>
  <c r="T3058" i="45"/>
  <c r="S3058" i="45"/>
  <c r="R3058" i="45"/>
  <c r="Q3058" i="45"/>
  <c r="P3058" i="45"/>
  <c r="O3058" i="45"/>
  <c r="N3058" i="45"/>
  <c r="M3058" i="45"/>
  <c r="L3058" i="45"/>
  <c r="K3058" i="45"/>
  <c r="J3058" i="45"/>
  <c r="I3058" i="45"/>
  <c r="H3058" i="45"/>
  <c r="G3058" i="45"/>
  <c r="F3058" i="45"/>
  <c r="E3058" i="45"/>
  <c r="D3058" i="45"/>
  <c r="C3058" i="45"/>
  <c r="U3057" i="45"/>
  <c r="T3057" i="45"/>
  <c r="S3057" i="45"/>
  <c r="R3057" i="45"/>
  <c r="Q3057" i="45"/>
  <c r="P3057" i="45"/>
  <c r="O3057" i="45"/>
  <c r="N3057" i="45"/>
  <c r="M3057" i="45"/>
  <c r="L3057" i="45"/>
  <c r="K3057" i="45"/>
  <c r="J3057" i="45"/>
  <c r="I3057" i="45"/>
  <c r="H3057" i="45"/>
  <c r="G3057" i="45"/>
  <c r="F3057" i="45"/>
  <c r="E3057" i="45"/>
  <c r="D3057" i="45"/>
  <c r="C3057" i="45"/>
  <c r="U3056" i="45"/>
  <c r="T3056" i="45"/>
  <c r="S3056" i="45"/>
  <c r="R3056" i="45"/>
  <c r="Q3056" i="45"/>
  <c r="P3056" i="45"/>
  <c r="O3056" i="45"/>
  <c r="N3056" i="45"/>
  <c r="M3056" i="45"/>
  <c r="L3056" i="45"/>
  <c r="K3056" i="45"/>
  <c r="J3056" i="45"/>
  <c r="I3056" i="45"/>
  <c r="H3056" i="45"/>
  <c r="G3056" i="45"/>
  <c r="F3056" i="45"/>
  <c r="E3056" i="45"/>
  <c r="D3056" i="45"/>
  <c r="C3056" i="45"/>
  <c r="U3055" i="45"/>
  <c r="T3055" i="45"/>
  <c r="S3055" i="45"/>
  <c r="R3055" i="45"/>
  <c r="Q3055" i="45"/>
  <c r="P3055" i="45"/>
  <c r="O3055" i="45"/>
  <c r="N3055" i="45"/>
  <c r="M3055" i="45"/>
  <c r="L3055" i="45"/>
  <c r="K3055" i="45"/>
  <c r="J3055" i="45"/>
  <c r="I3055" i="45"/>
  <c r="H3055" i="45"/>
  <c r="G3055" i="45"/>
  <c r="F3055" i="45"/>
  <c r="E3055" i="45"/>
  <c r="D3055" i="45"/>
  <c r="C3055" i="45"/>
  <c r="U3054" i="45"/>
  <c r="T3054" i="45"/>
  <c r="S3054" i="45"/>
  <c r="R3054" i="45"/>
  <c r="Q3054" i="45"/>
  <c r="P3054" i="45"/>
  <c r="O3054" i="45"/>
  <c r="N3054" i="45"/>
  <c r="M3054" i="45"/>
  <c r="L3054" i="45"/>
  <c r="K3054" i="45"/>
  <c r="J3054" i="45"/>
  <c r="I3054" i="45"/>
  <c r="H3054" i="45"/>
  <c r="G3054" i="45"/>
  <c r="F3054" i="45"/>
  <c r="E3054" i="45"/>
  <c r="D3054" i="45"/>
  <c r="C3054" i="45"/>
  <c r="U3053" i="45"/>
  <c r="T3053" i="45"/>
  <c r="S3053" i="45"/>
  <c r="R3053" i="45"/>
  <c r="Q3053" i="45"/>
  <c r="P3053" i="45"/>
  <c r="O3053" i="45"/>
  <c r="N3053" i="45"/>
  <c r="M3053" i="45"/>
  <c r="L3053" i="45"/>
  <c r="K3053" i="45"/>
  <c r="J3053" i="45"/>
  <c r="I3053" i="45"/>
  <c r="H3053" i="45"/>
  <c r="G3053" i="45"/>
  <c r="F3053" i="45"/>
  <c r="E3053" i="45"/>
  <c r="D3053" i="45"/>
  <c r="C3053" i="45"/>
  <c r="U3052" i="45"/>
  <c r="T3052" i="45"/>
  <c r="S3052" i="45"/>
  <c r="R3052" i="45"/>
  <c r="Q3052" i="45"/>
  <c r="P3052" i="45"/>
  <c r="O3052" i="45"/>
  <c r="N3052" i="45"/>
  <c r="M3052" i="45"/>
  <c r="L3052" i="45"/>
  <c r="K3052" i="45"/>
  <c r="J3052" i="45"/>
  <c r="I3052" i="45"/>
  <c r="H3052" i="45"/>
  <c r="G3052" i="45"/>
  <c r="F3052" i="45"/>
  <c r="E3052" i="45"/>
  <c r="D3052" i="45"/>
  <c r="C3052" i="45"/>
  <c r="U3051" i="45"/>
  <c r="T3051" i="45"/>
  <c r="S3051" i="45"/>
  <c r="R3051" i="45"/>
  <c r="Q3051" i="45"/>
  <c r="P3051" i="45"/>
  <c r="O3051" i="45"/>
  <c r="N3051" i="45"/>
  <c r="M3051" i="45"/>
  <c r="L3051" i="45"/>
  <c r="K3051" i="45"/>
  <c r="J3051" i="45"/>
  <c r="I3051" i="45"/>
  <c r="H3051" i="45"/>
  <c r="G3051" i="45"/>
  <c r="F3051" i="45"/>
  <c r="E3051" i="45"/>
  <c r="D3051" i="45"/>
  <c r="C3051" i="45"/>
  <c r="U3050" i="45"/>
  <c r="T3050" i="45"/>
  <c r="S3050" i="45"/>
  <c r="R3050" i="45"/>
  <c r="Q3050" i="45"/>
  <c r="P3050" i="45"/>
  <c r="O3050" i="45"/>
  <c r="N3050" i="45"/>
  <c r="M3050" i="45"/>
  <c r="L3050" i="45"/>
  <c r="K3050" i="45"/>
  <c r="J3050" i="45"/>
  <c r="I3050" i="45"/>
  <c r="H3050" i="45"/>
  <c r="G3050" i="45"/>
  <c r="F3050" i="45"/>
  <c r="E3050" i="45"/>
  <c r="D3050" i="45"/>
  <c r="C3050" i="45"/>
  <c r="U3049" i="45"/>
  <c r="T3049" i="45"/>
  <c r="S3049" i="45"/>
  <c r="R3049" i="45"/>
  <c r="Q3049" i="45"/>
  <c r="P3049" i="45"/>
  <c r="O3049" i="45"/>
  <c r="N3049" i="45"/>
  <c r="M3049" i="45"/>
  <c r="L3049" i="45"/>
  <c r="K3049" i="45"/>
  <c r="J3049" i="45"/>
  <c r="I3049" i="45"/>
  <c r="H3049" i="45"/>
  <c r="G3049" i="45"/>
  <c r="F3049" i="45"/>
  <c r="E3049" i="45"/>
  <c r="D3049" i="45"/>
  <c r="C3049" i="45"/>
  <c r="U3048" i="45"/>
  <c r="T3048" i="45"/>
  <c r="S3048" i="45"/>
  <c r="R3048" i="45"/>
  <c r="Q3048" i="45"/>
  <c r="P3048" i="45"/>
  <c r="O3048" i="45"/>
  <c r="N3048" i="45"/>
  <c r="M3048" i="45"/>
  <c r="L3048" i="45"/>
  <c r="K3048" i="45"/>
  <c r="J3048" i="45"/>
  <c r="I3048" i="45"/>
  <c r="H3048" i="45"/>
  <c r="G3048" i="45"/>
  <c r="F3048" i="45"/>
  <c r="E3048" i="45"/>
  <c r="D3048" i="45"/>
  <c r="C3048" i="45"/>
  <c r="U3047" i="45"/>
  <c r="T3047" i="45"/>
  <c r="S3047" i="45"/>
  <c r="R3047" i="45"/>
  <c r="Q3047" i="45"/>
  <c r="P3047" i="45"/>
  <c r="O3047" i="45"/>
  <c r="N3047" i="45"/>
  <c r="M3047" i="45"/>
  <c r="L3047" i="45"/>
  <c r="K3047" i="45"/>
  <c r="J3047" i="45"/>
  <c r="I3047" i="45"/>
  <c r="H3047" i="45"/>
  <c r="G3047" i="45"/>
  <c r="F3047" i="45"/>
  <c r="E3047" i="45"/>
  <c r="D3047" i="45"/>
  <c r="C3047" i="45"/>
  <c r="U3046" i="45"/>
  <c r="T3046" i="45"/>
  <c r="S3046" i="45"/>
  <c r="R3046" i="45"/>
  <c r="Q3046" i="45"/>
  <c r="P3046" i="45"/>
  <c r="O3046" i="45"/>
  <c r="N3046" i="45"/>
  <c r="M3046" i="45"/>
  <c r="L3046" i="45"/>
  <c r="K3046" i="45"/>
  <c r="J3046" i="45"/>
  <c r="I3046" i="45"/>
  <c r="H3046" i="45"/>
  <c r="G3046" i="45"/>
  <c r="F3046" i="45"/>
  <c r="E3046" i="45"/>
  <c r="D3046" i="45"/>
  <c r="C3046" i="45"/>
  <c r="U3045" i="45"/>
  <c r="T3045" i="45"/>
  <c r="S3045" i="45"/>
  <c r="R3045" i="45"/>
  <c r="Q3045" i="45"/>
  <c r="P3045" i="45"/>
  <c r="O3045" i="45"/>
  <c r="N3045" i="45"/>
  <c r="M3045" i="45"/>
  <c r="L3045" i="45"/>
  <c r="K3045" i="45"/>
  <c r="J3045" i="45"/>
  <c r="I3045" i="45"/>
  <c r="H3045" i="45"/>
  <c r="G3045" i="45"/>
  <c r="F3045" i="45"/>
  <c r="E3045" i="45"/>
  <c r="D3045" i="45"/>
  <c r="C3045" i="45"/>
  <c r="U3044" i="45"/>
  <c r="T3044" i="45"/>
  <c r="S3044" i="45"/>
  <c r="R3044" i="45"/>
  <c r="Q3044" i="45"/>
  <c r="P3044" i="45"/>
  <c r="O3044" i="45"/>
  <c r="N3044" i="45"/>
  <c r="M3044" i="45"/>
  <c r="L3044" i="45"/>
  <c r="K3044" i="45"/>
  <c r="J3044" i="45"/>
  <c r="I3044" i="45"/>
  <c r="H3044" i="45"/>
  <c r="G3044" i="45"/>
  <c r="F3044" i="45"/>
  <c r="E3044" i="45"/>
  <c r="D3044" i="45"/>
  <c r="C3044" i="45"/>
  <c r="U3043" i="45"/>
  <c r="T3043" i="45"/>
  <c r="S3043" i="45"/>
  <c r="R3043" i="45"/>
  <c r="Q3043" i="45"/>
  <c r="P3043" i="45"/>
  <c r="O3043" i="45"/>
  <c r="N3043" i="45"/>
  <c r="M3043" i="45"/>
  <c r="L3043" i="45"/>
  <c r="K3043" i="45"/>
  <c r="J3043" i="45"/>
  <c r="I3043" i="45"/>
  <c r="H3043" i="45"/>
  <c r="G3043" i="45"/>
  <c r="F3043" i="45"/>
  <c r="E3043" i="45"/>
  <c r="D3043" i="45"/>
  <c r="C3043" i="45"/>
  <c r="U3042" i="45"/>
  <c r="T3042" i="45"/>
  <c r="S3042" i="45"/>
  <c r="R3042" i="45"/>
  <c r="Q3042" i="45"/>
  <c r="P3042" i="45"/>
  <c r="O3042" i="45"/>
  <c r="N3042" i="45"/>
  <c r="M3042" i="45"/>
  <c r="L3042" i="45"/>
  <c r="K3042" i="45"/>
  <c r="J3042" i="45"/>
  <c r="I3042" i="45"/>
  <c r="H3042" i="45"/>
  <c r="G3042" i="45"/>
  <c r="F3042" i="45"/>
  <c r="E3042" i="45"/>
  <c r="D3042" i="45"/>
  <c r="C3042" i="45"/>
  <c r="U3041" i="45"/>
  <c r="T3041" i="45"/>
  <c r="S3041" i="45"/>
  <c r="R3041" i="45"/>
  <c r="Q3041" i="45"/>
  <c r="P3041" i="45"/>
  <c r="O3041" i="45"/>
  <c r="N3041" i="45"/>
  <c r="M3041" i="45"/>
  <c r="L3041" i="45"/>
  <c r="K3041" i="45"/>
  <c r="J3041" i="45"/>
  <c r="I3041" i="45"/>
  <c r="H3041" i="45"/>
  <c r="G3041" i="45"/>
  <c r="F3041" i="45"/>
  <c r="E3041" i="45"/>
  <c r="D3041" i="45"/>
  <c r="C3041" i="45"/>
  <c r="U3040" i="45"/>
  <c r="T3040" i="45"/>
  <c r="S3040" i="45"/>
  <c r="R3040" i="45"/>
  <c r="Q3040" i="45"/>
  <c r="P3040" i="45"/>
  <c r="O3040" i="45"/>
  <c r="N3040" i="45"/>
  <c r="M3040" i="45"/>
  <c r="L3040" i="45"/>
  <c r="K3040" i="45"/>
  <c r="J3040" i="45"/>
  <c r="I3040" i="45"/>
  <c r="H3040" i="45"/>
  <c r="G3040" i="45"/>
  <c r="F3040" i="45"/>
  <c r="E3040" i="45"/>
  <c r="D3040" i="45"/>
  <c r="C3040" i="45"/>
  <c r="U3039" i="45"/>
  <c r="T3039" i="45"/>
  <c r="S3039" i="45"/>
  <c r="R3039" i="45"/>
  <c r="Q3039" i="45"/>
  <c r="P3039" i="45"/>
  <c r="O3039" i="45"/>
  <c r="N3039" i="45"/>
  <c r="M3039" i="45"/>
  <c r="L3039" i="45"/>
  <c r="K3039" i="45"/>
  <c r="J3039" i="45"/>
  <c r="I3039" i="45"/>
  <c r="H3039" i="45"/>
  <c r="G3039" i="45"/>
  <c r="F3039" i="45"/>
  <c r="E3039" i="45"/>
  <c r="D3039" i="45"/>
  <c r="C3039" i="45"/>
  <c r="U3038" i="45"/>
  <c r="T3038" i="45"/>
  <c r="S3038" i="45"/>
  <c r="R3038" i="45"/>
  <c r="Q3038" i="45"/>
  <c r="P3038" i="45"/>
  <c r="O3038" i="45"/>
  <c r="N3038" i="45"/>
  <c r="M3038" i="45"/>
  <c r="L3038" i="45"/>
  <c r="K3038" i="45"/>
  <c r="J3038" i="45"/>
  <c r="I3038" i="45"/>
  <c r="H3038" i="45"/>
  <c r="G3038" i="45"/>
  <c r="F3038" i="45"/>
  <c r="E3038" i="45"/>
  <c r="D3038" i="45"/>
  <c r="C3038" i="45"/>
  <c r="U3037" i="45"/>
  <c r="T3037" i="45"/>
  <c r="S3037" i="45"/>
  <c r="R3037" i="45"/>
  <c r="Q3037" i="45"/>
  <c r="P3037" i="45"/>
  <c r="O3037" i="45"/>
  <c r="N3037" i="45"/>
  <c r="M3037" i="45"/>
  <c r="L3037" i="45"/>
  <c r="K3037" i="45"/>
  <c r="J3037" i="45"/>
  <c r="I3037" i="45"/>
  <c r="H3037" i="45"/>
  <c r="G3037" i="45"/>
  <c r="F3037" i="45"/>
  <c r="E3037" i="45"/>
  <c r="D3037" i="45"/>
  <c r="C3037" i="45"/>
  <c r="U3036" i="45"/>
  <c r="T3036" i="45"/>
  <c r="S3036" i="45"/>
  <c r="R3036" i="45"/>
  <c r="Q3036" i="45"/>
  <c r="P3036" i="45"/>
  <c r="O3036" i="45"/>
  <c r="N3036" i="45"/>
  <c r="M3036" i="45"/>
  <c r="L3036" i="45"/>
  <c r="K3036" i="45"/>
  <c r="J3036" i="45"/>
  <c r="I3036" i="45"/>
  <c r="H3036" i="45"/>
  <c r="G3036" i="45"/>
  <c r="F3036" i="45"/>
  <c r="E3036" i="45"/>
  <c r="D3036" i="45"/>
  <c r="C3036" i="45"/>
  <c r="U3035" i="45"/>
  <c r="T3035" i="45"/>
  <c r="S3035" i="45"/>
  <c r="R3035" i="45"/>
  <c r="Q3035" i="45"/>
  <c r="P3035" i="45"/>
  <c r="O3035" i="45"/>
  <c r="N3035" i="45"/>
  <c r="M3035" i="45"/>
  <c r="L3035" i="45"/>
  <c r="K3035" i="45"/>
  <c r="J3035" i="45"/>
  <c r="I3035" i="45"/>
  <c r="H3035" i="45"/>
  <c r="G3035" i="45"/>
  <c r="F3035" i="45"/>
  <c r="E3035" i="45"/>
  <c r="D3035" i="45"/>
  <c r="C3035" i="45"/>
  <c r="U3034" i="45"/>
  <c r="T3034" i="45"/>
  <c r="S3034" i="45"/>
  <c r="R3034" i="45"/>
  <c r="Q3034" i="45"/>
  <c r="P3034" i="45"/>
  <c r="O3034" i="45"/>
  <c r="N3034" i="45"/>
  <c r="M3034" i="45"/>
  <c r="L3034" i="45"/>
  <c r="K3034" i="45"/>
  <c r="J3034" i="45"/>
  <c r="I3034" i="45"/>
  <c r="H3034" i="45"/>
  <c r="G3034" i="45"/>
  <c r="F3034" i="45"/>
  <c r="E3034" i="45"/>
  <c r="D3034" i="45"/>
  <c r="C3034" i="45"/>
  <c r="U3033" i="45"/>
  <c r="T3033" i="45"/>
  <c r="S3033" i="45"/>
  <c r="R3033" i="45"/>
  <c r="Q3033" i="45"/>
  <c r="P3033" i="45"/>
  <c r="O3033" i="45"/>
  <c r="N3033" i="45"/>
  <c r="M3033" i="45"/>
  <c r="L3033" i="45"/>
  <c r="K3033" i="45"/>
  <c r="J3033" i="45"/>
  <c r="I3033" i="45"/>
  <c r="H3033" i="45"/>
  <c r="G3033" i="45"/>
  <c r="F3033" i="45"/>
  <c r="E3033" i="45"/>
  <c r="D3033" i="45"/>
  <c r="C3033" i="45"/>
  <c r="U3032" i="45"/>
  <c r="T3032" i="45"/>
  <c r="S3032" i="45"/>
  <c r="R3032" i="45"/>
  <c r="Q3032" i="45"/>
  <c r="P3032" i="45"/>
  <c r="O3032" i="45"/>
  <c r="N3032" i="45"/>
  <c r="M3032" i="45"/>
  <c r="L3032" i="45"/>
  <c r="K3032" i="45"/>
  <c r="J3032" i="45"/>
  <c r="I3032" i="45"/>
  <c r="H3032" i="45"/>
  <c r="G3032" i="45"/>
  <c r="F3032" i="45"/>
  <c r="E3032" i="45"/>
  <c r="D3032" i="45"/>
  <c r="C3032" i="45"/>
  <c r="U3031" i="45"/>
  <c r="T3031" i="45"/>
  <c r="S3031" i="45"/>
  <c r="R3031" i="45"/>
  <c r="Q3031" i="45"/>
  <c r="P3031" i="45"/>
  <c r="O3031" i="45"/>
  <c r="N3031" i="45"/>
  <c r="M3031" i="45"/>
  <c r="L3031" i="45"/>
  <c r="K3031" i="45"/>
  <c r="J3031" i="45"/>
  <c r="I3031" i="45"/>
  <c r="H3031" i="45"/>
  <c r="G3031" i="45"/>
  <c r="F3031" i="45"/>
  <c r="E3031" i="45"/>
  <c r="D3031" i="45"/>
  <c r="C3031" i="45"/>
  <c r="U3030" i="45"/>
  <c r="T3030" i="45"/>
  <c r="S3030" i="45"/>
  <c r="R3030" i="45"/>
  <c r="Q3030" i="45"/>
  <c r="P3030" i="45"/>
  <c r="O3030" i="45"/>
  <c r="N3030" i="45"/>
  <c r="M3030" i="45"/>
  <c r="L3030" i="45"/>
  <c r="K3030" i="45"/>
  <c r="J3030" i="45"/>
  <c r="I3030" i="45"/>
  <c r="H3030" i="45"/>
  <c r="G3030" i="45"/>
  <c r="F3030" i="45"/>
  <c r="E3030" i="45"/>
  <c r="D3030" i="45"/>
  <c r="C3030" i="45"/>
  <c r="U3029" i="45"/>
  <c r="T3029" i="45"/>
  <c r="S3029" i="45"/>
  <c r="R3029" i="45"/>
  <c r="Q3029" i="45"/>
  <c r="P3029" i="45"/>
  <c r="O3029" i="45"/>
  <c r="N3029" i="45"/>
  <c r="M3029" i="45"/>
  <c r="L3029" i="45"/>
  <c r="K3029" i="45"/>
  <c r="J3029" i="45"/>
  <c r="I3029" i="45"/>
  <c r="H3029" i="45"/>
  <c r="G3029" i="45"/>
  <c r="F3029" i="45"/>
  <c r="E3029" i="45"/>
  <c r="D3029" i="45"/>
  <c r="C3029" i="45"/>
  <c r="U3028" i="45"/>
  <c r="T3028" i="45"/>
  <c r="S3028" i="45"/>
  <c r="R3028" i="45"/>
  <c r="Q3028" i="45"/>
  <c r="P3028" i="45"/>
  <c r="O3028" i="45"/>
  <c r="N3028" i="45"/>
  <c r="M3028" i="45"/>
  <c r="L3028" i="45"/>
  <c r="K3028" i="45"/>
  <c r="J3028" i="45"/>
  <c r="I3028" i="45"/>
  <c r="H3028" i="45"/>
  <c r="G3028" i="45"/>
  <c r="F3028" i="45"/>
  <c r="E3028" i="45"/>
  <c r="D3028" i="45"/>
  <c r="C3028" i="45"/>
  <c r="U3027" i="45"/>
  <c r="T3027" i="45"/>
  <c r="S3027" i="45"/>
  <c r="R3027" i="45"/>
  <c r="Q3027" i="45"/>
  <c r="P3027" i="45"/>
  <c r="O3027" i="45"/>
  <c r="N3027" i="45"/>
  <c r="M3027" i="45"/>
  <c r="L3027" i="45"/>
  <c r="K3027" i="45"/>
  <c r="J3027" i="45"/>
  <c r="I3027" i="45"/>
  <c r="H3027" i="45"/>
  <c r="G3027" i="45"/>
  <c r="F3027" i="45"/>
  <c r="E3027" i="45"/>
  <c r="D3027" i="45"/>
  <c r="C3027" i="45"/>
  <c r="U3026" i="45"/>
  <c r="T3026" i="45"/>
  <c r="S3026" i="45"/>
  <c r="R3026" i="45"/>
  <c r="Q3026" i="45"/>
  <c r="P3026" i="45"/>
  <c r="O3026" i="45"/>
  <c r="N3026" i="45"/>
  <c r="M3026" i="45"/>
  <c r="L3026" i="45"/>
  <c r="K3026" i="45"/>
  <c r="J3026" i="45"/>
  <c r="I3026" i="45"/>
  <c r="H3026" i="45"/>
  <c r="G3026" i="45"/>
  <c r="F3026" i="45"/>
  <c r="E3026" i="45"/>
  <c r="D3026" i="45"/>
  <c r="C3026" i="45"/>
  <c r="U3025" i="45"/>
  <c r="T3025" i="45"/>
  <c r="S3025" i="45"/>
  <c r="R3025" i="45"/>
  <c r="Q3025" i="45"/>
  <c r="P3025" i="45"/>
  <c r="O3025" i="45"/>
  <c r="N3025" i="45"/>
  <c r="M3025" i="45"/>
  <c r="L3025" i="45"/>
  <c r="K3025" i="45"/>
  <c r="J3025" i="45"/>
  <c r="I3025" i="45"/>
  <c r="H3025" i="45"/>
  <c r="G3025" i="45"/>
  <c r="F3025" i="45"/>
  <c r="E3025" i="45"/>
  <c r="D3025" i="45"/>
  <c r="C3025" i="45"/>
  <c r="U3024" i="45"/>
  <c r="T3024" i="45"/>
  <c r="S3024" i="45"/>
  <c r="R3024" i="45"/>
  <c r="Q3024" i="45"/>
  <c r="P3024" i="45"/>
  <c r="O3024" i="45"/>
  <c r="N3024" i="45"/>
  <c r="M3024" i="45"/>
  <c r="L3024" i="45"/>
  <c r="K3024" i="45"/>
  <c r="J3024" i="45"/>
  <c r="I3024" i="45"/>
  <c r="H3024" i="45"/>
  <c r="G3024" i="45"/>
  <c r="F3024" i="45"/>
  <c r="E3024" i="45"/>
  <c r="D3024" i="45"/>
  <c r="C3024" i="45"/>
  <c r="U3023" i="45"/>
  <c r="T3023" i="45"/>
  <c r="S3023" i="45"/>
  <c r="R3023" i="45"/>
  <c r="Q3023" i="45"/>
  <c r="P3023" i="45"/>
  <c r="O3023" i="45"/>
  <c r="N3023" i="45"/>
  <c r="M3023" i="45"/>
  <c r="L3023" i="45"/>
  <c r="K3023" i="45"/>
  <c r="J3023" i="45"/>
  <c r="I3023" i="45"/>
  <c r="H3023" i="45"/>
  <c r="G3023" i="45"/>
  <c r="F3023" i="45"/>
  <c r="E3023" i="45"/>
  <c r="D3023" i="45"/>
  <c r="C3023" i="45"/>
  <c r="U3022" i="45"/>
  <c r="T3022" i="45"/>
  <c r="S3022" i="45"/>
  <c r="R3022" i="45"/>
  <c r="Q3022" i="45"/>
  <c r="P3022" i="45"/>
  <c r="O3022" i="45"/>
  <c r="N3022" i="45"/>
  <c r="M3022" i="45"/>
  <c r="L3022" i="45"/>
  <c r="K3022" i="45"/>
  <c r="J3022" i="45"/>
  <c r="I3022" i="45"/>
  <c r="H3022" i="45"/>
  <c r="G3022" i="45"/>
  <c r="F3022" i="45"/>
  <c r="E3022" i="45"/>
  <c r="D3022" i="45"/>
  <c r="C3022" i="45"/>
  <c r="U3021" i="45"/>
  <c r="T3021" i="45"/>
  <c r="S3021" i="45"/>
  <c r="R3021" i="45"/>
  <c r="Q3021" i="45"/>
  <c r="P3021" i="45"/>
  <c r="O3021" i="45"/>
  <c r="N3021" i="45"/>
  <c r="M3021" i="45"/>
  <c r="L3021" i="45"/>
  <c r="K3021" i="45"/>
  <c r="J3021" i="45"/>
  <c r="I3021" i="45"/>
  <c r="H3021" i="45"/>
  <c r="G3021" i="45"/>
  <c r="F3021" i="45"/>
  <c r="E3021" i="45"/>
  <c r="D3021" i="45"/>
  <c r="C3021" i="45"/>
  <c r="U3020" i="45"/>
  <c r="T3020" i="45"/>
  <c r="S3020" i="45"/>
  <c r="R3020" i="45"/>
  <c r="Q3020" i="45"/>
  <c r="P3020" i="45"/>
  <c r="O3020" i="45"/>
  <c r="N3020" i="45"/>
  <c r="M3020" i="45"/>
  <c r="L3020" i="45"/>
  <c r="K3020" i="45"/>
  <c r="J3020" i="45"/>
  <c r="I3020" i="45"/>
  <c r="H3020" i="45"/>
  <c r="G3020" i="45"/>
  <c r="F3020" i="45"/>
  <c r="E3020" i="45"/>
  <c r="D3020" i="45"/>
  <c r="C3020" i="45"/>
  <c r="U3019" i="45"/>
  <c r="T3019" i="45"/>
  <c r="S3019" i="45"/>
  <c r="R3019" i="45"/>
  <c r="Q3019" i="45"/>
  <c r="P3019" i="45"/>
  <c r="O3019" i="45"/>
  <c r="N3019" i="45"/>
  <c r="M3019" i="45"/>
  <c r="L3019" i="45"/>
  <c r="K3019" i="45"/>
  <c r="J3019" i="45"/>
  <c r="I3019" i="45"/>
  <c r="H3019" i="45"/>
  <c r="G3019" i="45"/>
  <c r="F3019" i="45"/>
  <c r="E3019" i="45"/>
  <c r="D3019" i="45"/>
  <c r="C3019" i="45"/>
  <c r="U3018" i="45"/>
  <c r="T3018" i="45"/>
  <c r="S3018" i="45"/>
  <c r="R3018" i="45"/>
  <c r="Q3018" i="45"/>
  <c r="P3018" i="45"/>
  <c r="O3018" i="45"/>
  <c r="N3018" i="45"/>
  <c r="M3018" i="45"/>
  <c r="L3018" i="45"/>
  <c r="K3018" i="45"/>
  <c r="J3018" i="45"/>
  <c r="I3018" i="45"/>
  <c r="H3018" i="45"/>
  <c r="G3018" i="45"/>
  <c r="F3018" i="45"/>
  <c r="E3018" i="45"/>
  <c r="D3018" i="45"/>
  <c r="C3018" i="45"/>
  <c r="U3017" i="45"/>
  <c r="T3017" i="45"/>
  <c r="S3017" i="45"/>
  <c r="R3017" i="45"/>
  <c r="Q3017" i="45"/>
  <c r="P3017" i="45"/>
  <c r="O3017" i="45"/>
  <c r="N3017" i="45"/>
  <c r="M3017" i="45"/>
  <c r="L3017" i="45"/>
  <c r="K3017" i="45"/>
  <c r="J3017" i="45"/>
  <c r="I3017" i="45"/>
  <c r="H3017" i="45"/>
  <c r="G3017" i="45"/>
  <c r="F3017" i="45"/>
  <c r="E3017" i="45"/>
  <c r="D3017" i="45"/>
  <c r="C3017" i="45"/>
  <c r="U3016" i="45"/>
  <c r="T3016" i="45"/>
  <c r="S3016" i="45"/>
  <c r="R3016" i="45"/>
  <c r="Q3016" i="45"/>
  <c r="P3016" i="45"/>
  <c r="O3016" i="45"/>
  <c r="N3016" i="45"/>
  <c r="M3016" i="45"/>
  <c r="L3016" i="45"/>
  <c r="K3016" i="45"/>
  <c r="J3016" i="45"/>
  <c r="I3016" i="45"/>
  <c r="H3016" i="45"/>
  <c r="G3016" i="45"/>
  <c r="F3016" i="45"/>
  <c r="E3016" i="45"/>
  <c r="D3016" i="45"/>
  <c r="C3016" i="45"/>
  <c r="U3015" i="45"/>
  <c r="T3015" i="45"/>
  <c r="S3015" i="45"/>
  <c r="R3015" i="45"/>
  <c r="Q3015" i="45"/>
  <c r="P3015" i="45"/>
  <c r="O3015" i="45"/>
  <c r="N3015" i="45"/>
  <c r="M3015" i="45"/>
  <c r="L3015" i="45"/>
  <c r="K3015" i="45"/>
  <c r="J3015" i="45"/>
  <c r="I3015" i="45"/>
  <c r="H3015" i="45"/>
  <c r="G3015" i="45"/>
  <c r="F3015" i="45"/>
  <c r="E3015" i="45"/>
  <c r="D3015" i="45"/>
  <c r="C3015" i="45"/>
  <c r="U3014" i="45"/>
  <c r="T3014" i="45"/>
  <c r="S3014" i="45"/>
  <c r="R3014" i="45"/>
  <c r="Q3014" i="45"/>
  <c r="P3014" i="45"/>
  <c r="O3014" i="45"/>
  <c r="N3014" i="45"/>
  <c r="M3014" i="45"/>
  <c r="L3014" i="45"/>
  <c r="K3014" i="45"/>
  <c r="J3014" i="45"/>
  <c r="I3014" i="45"/>
  <c r="H3014" i="45"/>
  <c r="G3014" i="45"/>
  <c r="F3014" i="45"/>
  <c r="E3014" i="45"/>
  <c r="D3014" i="45"/>
  <c r="C3014" i="45"/>
  <c r="U3013" i="45"/>
  <c r="T3013" i="45"/>
  <c r="S3013" i="45"/>
  <c r="R3013" i="45"/>
  <c r="Q3013" i="45"/>
  <c r="P3013" i="45"/>
  <c r="O3013" i="45"/>
  <c r="N3013" i="45"/>
  <c r="M3013" i="45"/>
  <c r="L3013" i="45"/>
  <c r="K3013" i="45"/>
  <c r="J3013" i="45"/>
  <c r="I3013" i="45"/>
  <c r="H3013" i="45"/>
  <c r="G3013" i="45"/>
  <c r="F3013" i="45"/>
  <c r="E3013" i="45"/>
  <c r="D3013" i="45"/>
  <c r="C3013" i="45"/>
  <c r="U3012" i="45"/>
  <c r="T3012" i="45"/>
  <c r="S3012" i="45"/>
  <c r="R3012" i="45"/>
  <c r="Q3012" i="45"/>
  <c r="P3012" i="45"/>
  <c r="O3012" i="45"/>
  <c r="N3012" i="45"/>
  <c r="M3012" i="45"/>
  <c r="L3012" i="45"/>
  <c r="K3012" i="45"/>
  <c r="J3012" i="45"/>
  <c r="I3012" i="45"/>
  <c r="H3012" i="45"/>
  <c r="G3012" i="45"/>
  <c r="F3012" i="45"/>
  <c r="E3012" i="45"/>
  <c r="D3012" i="45"/>
  <c r="C3012" i="45"/>
  <c r="U3011" i="45"/>
  <c r="T3011" i="45"/>
  <c r="S3011" i="45"/>
  <c r="R3011" i="45"/>
  <c r="Q3011" i="45"/>
  <c r="P3011" i="45"/>
  <c r="O3011" i="45"/>
  <c r="N3011" i="45"/>
  <c r="M3011" i="45"/>
  <c r="L3011" i="45"/>
  <c r="K3011" i="45"/>
  <c r="J3011" i="45"/>
  <c r="I3011" i="45"/>
  <c r="H3011" i="45"/>
  <c r="G3011" i="45"/>
  <c r="F3011" i="45"/>
  <c r="E3011" i="45"/>
  <c r="D3011" i="45"/>
  <c r="C3011" i="45"/>
  <c r="U3010" i="45"/>
  <c r="T3010" i="45"/>
  <c r="S3010" i="45"/>
  <c r="R3010" i="45"/>
  <c r="Q3010" i="45"/>
  <c r="P3010" i="45"/>
  <c r="O3010" i="45"/>
  <c r="N3010" i="45"/>
  <c r="M3010" i="45"/>
  <c r="L3010" i="45"/>
  <c r="K3010" i="45"/>
  <c r="J3010" i="45"/>
  <c r="I3010" i="45"/>
  <c r="H3010" i="45"/>
  <c r="G3010" i="45"/>
  <c r="F3010" i="45"/>
  <c r="E3010" i="45"/>
  <c r="D3010" i="45"/>
  <c r="C3010" i="45"/>
  <c r="U3009" i="45"/>
  <c r="T3009" i="45"/>
  <c r="S3009" i="45"/>
  <c r="R3009" i="45"/>
  <c r="Q3009" i="45"/>
  <c r="P3009" i="45"/>
  <c r="O3009" i="45"/>
  <c r="N3009" i="45"/>
  <c r="M3009" i="45"/>
  <c r="L3009" i="45"/>
  <c r="K3009" i="45"/>
  <c r="J3009" i="45"/>
  <c r="I3009" i="45"/>
  <c r="H3009" i="45"/>
  <c r="G3009" i="45"/>
  <c r="F3009" i="45"/>
  <c r="E3009" i="45"/>
  <c r="D3009" i="45"/>
  <c r="C3009" i="45"/>
  <c r="U3008" i="45"/>
  <c r="T3008" i="45"/>
  <c r="S3008" i="45"/>
  <c r="R3008" i="45"/>
  <c r="Q3008" i="45"/>
  <c r="P3008" i="45"/>
  <c r="O3008" i="45"/>
  <c r="N3008" i="45"/>
  <c r="M3008" i="45"/>
  <c r="L3008" i="45"/>
  <c r="K3008" i="45"/>
  <c r="J3008" i="45"/>
  <c r="I3008" i="45"/>
  <c r="H3008" i="45"/>
  <c r="G3008" i="45"/>
  <c r="F3008" i="45"/>
  <c r="E3008" i="45"/>
  <c r="D3008" i="45"/>
  <c r="C3008" i="45"/>
  <c r="U3007" i="45"/>
  <c r="T3007" i="45"/>
  <c r="S3007" i="45"/>
  <c r="R3007" i="45"/>
  <c r="Q3007" i="45"/>
  <c r="P3007" i="45"/>
  <c r="O3007" i="45"/>
  <c r="N3007" i="45"/>
  <c r="M3007" i="45"/>
  <c r="L3007" i="45"/>
  <c r="K3007" i="45"/>
  <c r="J3007" i="45"/>
  <c r="I3007" i="45"/>
  <c r="H3007" i="45"/>
  <c r="G3007" i="45"/>
  <c r="F3007" i="45"/>
  <c r="E3007" i="45"/>
  <c r="D3007" i="45"/>
  <c r="C3007" i="45"/>
  <c r="U3006" i="45"/>
  <c r="T3006" i="45"/>
  <c r="S3006" i="45"/>
  <c r="R3006" i="45"/>
  <c r="Q3006" i="45"/>
  <c r="P3006" i="45"/>
  <c r="O3006" i="45"/>
  <c r="N3006" i="45"/>
  <c r="M3006" i="45"/>
  <c r="L3006" i="45"/>
  <c r="K3006" i="45"/>
  <c r="J3006" i="45"/>
  <c r="I3006" i="45"/>
  <c r="H3006" i="45"/>
  <c r="G3006" i="45"/>
  <c r="F3006" i="45"/>
  <c r="E3006" i="45"/>
  <c r="D3006" i="45"/>
  <c r="C3006" i="45"/>
  <c r="U3005" i="45"/>
  <c r="T3005" i="45"/>
  <c r="S3005" i="45"/>
  <c r="R3005" i="45"/>
  <c r="Q3005" i="45"/>
  <c r="P3005" i="45"/>
  <c r="O3005" i="45"/>
  <c r="N3005" i="45"/>
  <c r="M3005" i="45"/>
  <c r="L3005" i="45"/>
  <c r="K3005" i="45"/>
  <c r="J3005" i="45"/>
  <c r="I3005" i="45"/>
  <c r="H3005" i="45"/>
  <c r="G3005" i="45"/>
  <c r="F3005" i="45"/>
  <c r="E3005" i="45"/>
  <c r="D3005" i="45"/>
  <c r="C3005" i="45"/>
  <c r="U3004" i="45"/>
  <c r="T3004" i="45"/>
  <c r="S3004" i="45"/>
  <c r="R3004" i="45"/>
  <c r="Q3004" i="45"/>
  <c r="P3004" i="45"/>
  <c r="O3004" i="45"/>
  <c r="N3004" i="45"/>
  <c r="M3004" i="45"/>
  <c r="L3004" i="45"/>
  <c r="K3004" i="45"/>
  <c r="J3004" i="45"/>
  <c r="I3004" i="45"/>
  <c r="H3004" i="45"/>
  <c r="G3004" i="45"/>
  <c r="F3004" i="45"/>
  <c r="E3004" i="45"/>
  <c r="D3004" i="45"/>
  <c r="C3004" i="45"/>
  <c r="U3003" i="45"/>
  <c r="T3003" i="45"/>
  <c r="S3003" i="45"/>
  <c r="R3003" i="45"/>
  <c r="Q3003" i="45"/>
  <c r="P3003" i="45"/>
  <c r="O3003" i="45"/>
  <c r="N3003" i="45"/>
  <c r="M3003" i="45"/>
  <c r="L3003" i="45"/>
  <c r="K3003" i="45"/>
  <c r="J3003" i="45"/>
  <c r="I3003" i="45"/>
  <c r="H3003" i="45"/>
  <c r="G3003" i="45"/>
  <c r="F3003" i="45"/>
  <c r="E3003" i="45"/>
  <c r="D3003" i="45"/>
  <c r="C3003" i="45"/>
  <c r="U3002" i="45"/>
  <c r="T3002" i="45"/>
  <c r="S3002" i="45"/>
  <c r="R3002" i="45"/>
  <c r="Q3002" i="45"/>
  <c r="P3002" i="45"/>
  <c r="O3002" i="45"/>
  <c r="N3002" i="45"/>
  <c r="M3002" i="45"/>
  <c r="L3002" i="45"/>
  <c r="K3002" i="45"/>
  <c r="J3002" i="45"/>
  <c r="I3002" i="45"/>
  <c r="H3002" i="45"/>
  <c r="G3002" i="45"/>
  <c r="F3002" i="45"/>
  <c r="E3002" i="45"/>
  <c r="D3002" i="45"/>
  <c r="C3002" i="45"/>
  <c r="U3001" i="45"/>
  <c r="T3001" i="45"/>
  <c r="S3001" i="45"/>
  <c r="R3001" i="45"/>
  <c r="Q3001" i="45"/>
  <c r="P3001" i="45"/>
  <c r="O3001" i="45"/>
  <c r="N3001" i="45"/>
  <c r="M3001" i="45"/>
  <c r="L3001" i="45"/>
  <c r="K3001" i="45"/>
  <c r="J3001" i="45"/>
  <c r="I3001" i="45"/>
  <c r="H3001" i="45"/>
  <c r="G3001" i="45"/>
  <c r="F3001" i="45"/>
  <c r="E3001" i="45"/>
  <c r="D3001" i="45"/>
  <c r="C3001" i="45"/>
  <c r="U3000" i="45"/>
  <c r="T3000" i="45"/>
  <c r="S3000" i="45"/>
  <c r="R3000" i="45"/>
  <c r="Q3000" i="45"/>
  <c r="P3000" i="45"/>
  <c r="O3000" i="45"/>
  <c r="N3000" i="45"/>
  <c r="M3000" i="45"/>
  <c r="L3000" i="45"/>
  <c r="K3000" i="45"/>
  <c r="J3000" i="45"/>
  <c r="I3000" i="45"/>
  <c r="H3000" i="45"/>
  <c r="G3000" i="45"/>
  <c r="F3000" i="45"/>
  <c r="E3000" i="45"/>
  <c r="D3000" i="45"/>
  <c r="C3000" i="45"/>
  <c r="U2999" i="45"/>
  <c r="T2999" i="45"/>
  <c r="S2999" i="45"/>
  <c r="R2999" i="45"/>
  <c r="Q2999" i="45"/>
  <c r="P2999" i="45"/>
  <c r="O2999" i="45"/>
  <c r="N2999" i="45"/>
  <c r="M2999" i="45"/>
  <c r="L2999" i="45"/>
  <c r="K2999" i="45"/>
  <c r="J2999" i="45"/>
  <c r="I2999" i="45"/>
  <c r="H2999" i="45"/>
  <c r="G2999" i="45"/>
  <c r="F2999" i="45"/>
  <c r="E2999" i="45"/>
  <c r="D2999" i="45"/>
  <c r="C2999" i="45"/>
  <c r="U2998" i="45"/>
  <c r="T2998" i="45"/>
  <c r="S2998" i="45"/>
  <c r="R2998" i="45"/>
  <c r="Q2998" i="45"/>
  <c r="P2998" i="45"/>
  <c r="O2998" i="45"/>
  <c r="N2998" i="45"/>
  <c r="M2998" i="45"/>
  <c r="L2998" i="45"/>
  <c r="K2998" i="45"/>
  <c r="J2998" i="45"/>
  <c r="I2998" i="45"/>
  <c r="H2998" i="45"/>
  <c r="G2998" i="45"/>
  <c r="F2998" i="45"/>
  <c r="E2998" i="45"/>
  <c r="D2998" i="45"/>
  <c r="C2998" i="45"/>
  <c r="U2997" i="45"/>
  <c r="T2997" i="45"/>
  <c r="S2997" i="45"/>
  <c r="R2997" i="45"/>
  <c r="Q2997" i="45"/>
  <c r="P2997" i="45"/>
  <c r="O2997" i="45"/>
  <c r="N2997" i="45"/>
  <c r="M2997" i="45"/>
  <c r="L2997" i="45"/>
  <c r="K2997" i="45"/>
  <c r="J2997" i="45"/>
  <c r="I2997" i="45"/>
  <c r="H2997" i="45"/>
  <c r="G2997" i="45"/>
  <c r="F2997" i="45"/>
  <c r="E2997" i="45"/>
  <c r="D2997" i="45"/>
  <c r="C2997" i="45"/>
  <c r="U2996" i="45"/>
  <c r="T2996" i="45"/>
  <c r="S2996" i="45"/>
  <c r="R2996" i="45"/>
  <c r="Q2996" i="45"/>
  <c r="P2996" i="45"/>
  <c r="O2996" i="45"/>
  <c r="N2996" i="45"/>
  <c r="M2996" i="45"/>
  <c r="L2996" i="45"/>
  <c r="K2996" i="45"/>
  <c r="J2996" i="45"/>
  <c r="I2996" i="45"/>
  <c r="H2996" i="45"/>
  <c r="G2996" i="45"/>
  <c r="F2996" i="45"/>
  <c r="E2996" i="45"/>
  <c r="D2996" i="45"/>
  <c r="C2996" i="45"/>
  <c r="U2995" i="45"/>
  <c r="T2995" i="45"/>
  <c r="S2995" i="45"/>
  <c r="R2995" i="45"/>
  <c r="Q2995" i="45"/>
  <c r="P2995" i="45"/>
  <c r="O2995" i="45"/>
  <c r="N2995" i="45"/>
  <c r="M2995" i="45"/>
  <c r="L2995" i="45"/>
  <c r="K2995" i="45"/>
  <c r="J2995" i="45"/>
  <c r="I2995" i="45"/>
  <c r="H2995" i="45"/>
  <c r="G2995" i="45"/>
  <c r="F2995" i="45"/>
  <c r="E2995" i="45"/>
  <c r="D2995" i="45"/>
  <c r="C2995" i="45"/>
  <c r="U2994" i="45"/>
  <c r="T2994" i="45"/>
  <c r="S2994" i="45"/>
  <c r="R2994" i="45"/>
  <c r="Q2994" i="45"/>
  <c r="P2994" i="45"/>
  <c r="O2994" i="45"/>
  <c r="N2994" i="45"/>
  <c r="M2994" i="45"/>
  <c r="L2994" i="45"/>
  <c r="K2994" i="45"/>
  <c r="J2994" i="45"/>
  <c r="I2994" i="45"/>
  <c r="H2994" i="45"/>
  <c r="G2994" i="45"/>
  <c r="F2994" i="45"/>
  <c r="E2994" i="45"/>
  <c r="D2994" i="45"/>
  <c r="C2994" i="45"/>
  <c r="U2993" i="45"/>
  <c r="T2993" i="45"/>
  <c r="S2993" i="45"/>
  <c r="R2993" i="45"/>
  <c r="Q2993" i="45"/>
  <c r="P2993" i="45"/>
  <c r="O2993" i="45"/>
  <c r="N2993" i="45"/>
  <c r="M2993" i="45"/>
  <c r="L2993" i="45"/>
  <c r="K2993" i="45"/>
  <c r="J2993" i="45"/>
  <c r="I2993" i="45"/>
  <c r="H2993" i="45"/>
  <c r="G2993" i="45"/>
  <c r="F2993" i="45"/>
  <c r="E2993" i="45"/>
  <c r="D2993" i="45"/>
  <c r="C2993" i="45"/>
  <c r="U2992" i="45"/>
  <c r="T2992" i="45"/>
  <c r="S2992" i="45"/>
  <c r="R2992" i="45"/>
  <c r="Q2992" i="45"/>
  <c r="P2992" i="45"/>
  <c r="O2992" i="45"/>
  <c r="N2992" i="45"/>
  <c r="M2992" i="45"/>
  <c r="L2992" i="45"/>
  <c r="K2992" i="45"/>
  <c r="J2992" i="45"/>
  <c r="I2992" i="45"/>
  <c r="H2992" i="45"/>
  <c r="G2992" i="45"/>
  <c r="F2992" i="45"/>
  <c r="E2992" i="45"/>
  <c r="D2992" i="45"/>
  <c r="C2992" i="45"/>
  <c r="U2991" i="45"/>
  <c r="T2991" i="45"/>
  <c r="S2991" i="45"/>
  <c r="R2991" i="45"/>
  <c r="Q2991" i="45"/>
  <c r="P2991" i="45"/>
  <c r="O2991" i="45"/>
  <c r="N2991" i="45"/>
  <c r="M2991" i="45"/>
  <c r="L2991" i="45"/>
  <c r="K2991" i="45"/>
  <c r="J2991" i="45"/>
  <c r="I2991" i="45"/>
  <c r="H2991" i="45"/>
  <c r="G2991" i="45"/>
  <c r="F2991" i="45"/>
  <c r="E2991" i="45"/>
  <c r="D2991" i="45"/>
  <c r="C2991" i="45"/>
  <c r="U2990" i="45"/>
  <c r="T2990" i="45"/>
  <c r="S2990" i="45"/>
  <c r="R2990" i="45"/>
  <c r="Q2990" i="45"/>
  <c r="P2990" i="45"/>
  <c r="O2990" i="45"/>
  <c r="N2990" i="45"/>
  <c r="M2990" i="45"/>
  <c r="L2990" i="45"/>
  <c r="K2990" i="45"/>
  <c r="J2990" i="45"/>
  <c r="I2990" i="45"/>
  <c r="H2990" i="45"/>
  <c r="G2990" i="45"/>
  <c r="F2990" i="45"/>
  <c r="E2990" i="45"/>
  <c r="D2990" i="45"/>
  <c r="C2990" i="45"/>
  <c r="U2989" i="45"/>
  <c r="T2989" i="45"/>
  <c r="S2989" i="45"/>
  <c r="R2989" i="45"/>
  <c r="Q2989" i="45"/>
  <c r="P2989" i="45"/>
  <c r="O2989" i="45"/>
  <c r="N2989" i="45"/>
  <c r="M2989" i="45"/>
  <c r="L2989" i="45"/>
  <c r="K2989" i="45"/>
  <c r="J2989" i="45"/>
  <c r="I2989" i="45"/>
  <c r="H2989" i="45"/>
  <c r="G2989" i="45"/>
  <c r="F2989" i="45"/>
  <c r="E2989" i="45"/>
  <c r="D2989" i="45"/>
  <c r="C2989" i="45"/>
  <c r="U2988" i="45"/>
  <c r="T2988" i="45"/>
  <c r="S2988" i="45"/>
  <c r="R2988" i="45"/>
  <c r="Q2988" i="45"/>
  <c r="P2988" i="45"/>
  <c r="O2988" i="45"/>
  <c r="N2988" i="45"/>
  <c r="M2988" i="45"/>
  <c r="L2988" i="45"/>
  <c r="K2988" i="45"/>
  <c r="J2988" i="45"/>
  <c r="I2988" i="45"/>
  <c r="H2988" i="45"/>
  <c r="G2988" i="45"/>
  <c r="F2988" i="45"/>
  <c r="E2988" i="45"/>
  <c r="D2988" i="45"/>
  <c r="C2988" i="45"/>
  <c r="U2987" i="45"/>
  <c r="T2987" i="45"/>
  <c r="S2987" i="45"/>
  <c r="R2987" i="45"/>
  <c r="Q2987" i="45"/>
  <c r="P2987" i="45"/>
  <c r="O2987" i="45"/>
  <c r="N2987" i="45"/>
  <c r="M2987" i="45"/>
  <c r="L2987" i="45"/>
  <c r="K2987" i="45"/>
  <c r="J2987" i="45"/>
  <c r="I2987" i="45"/>
  <c r="H2987" i="45"/>
  <c r="G2987" i="45"/>
  <c r="F2987" i="45"/>
  <c r="E2987" i="45"/>
  <c r="D2987" i="45"/>
  <c r="C2987" i="45"/>
  <c r="U2986" i="45"/>
  <c r="T2986" i="45"/>
  <c r="S2986" i="45"/>
  <c r="R2986" i="45"/>
  <c r="Q2986" i="45"/>
  <c r="P2986" i="45"/>
  <c r="O2986" i="45"/>
  <c r="N2986" i="45"/>
  <c r="M2986" i="45"/>
  <c r="L2986" i="45"/>
  <c r="K2986" i="45"/>
  <c r="J2986" i="45"/>
  <c r="I2986" i="45"/>
  <c r="H2986" i="45"/>
  <c r="G2986" i="45"/>
  <c r="F2986" i="45"/>
  <c r="E2986" i="45"/>
  <c r="D2986" i="45"/>
  <c r="C2986" i="45"/>
  <c r="U2985" i="45"/>
  <c r="T2985" i="45"/>
  <c r="S2985" i="45"/>
  <c r="R2985" i="45"/>
  <c r="Q2985" i="45"/>
  <c r="P2985" i="45"/>
  <c r="O2985" i="45"/>
  <c r="N2985" i="45"/>
  <c r="M2985" i="45"/>
  <c r="L2985" i="45"/>
  <c r="K2985" i="45"/>
  <c r="J2985" i="45"/>
  <c r="I2985" i="45"/>
  <c r="H2985" i="45"/>
  <c r="G2985" i="45"/>
  <c r="F2985" i="45"/>
  <c r="E2985" i="45"/>
  <c r="D2985" i="45"/>
  <c r="C2985" i="45"/>
  <c r="U2984" i="45"/>
  <c r="T2984" i="45"/>
  <c r="S2984" i="45"/>
  <c r="R2984" i="45"/>
  <c r="Q2984" i="45"/>
  <c r="P2984" i="45"/>
  <c r="O2984" i="45"/>
  <c r="N2984" i="45"/>
  <c r="M2984" i="45"/>
  <c r="L2984" i="45"/>
  <c r="K2984" i="45"/>
  <c r="J2984" i="45"/>
  <c r="I2984" i="45"/>
  <c r="H2984" i="45"/>
  <c r="G2984" i="45"/>
  <c r="F2984" i="45"/>
  <c r="E2984" i="45"/>
  <c r="D2984" i="45"/>
  <c r="C2984" i="45"/>
  <c r="U2983" i="45"/>
  <c r="T2983" i="45"/>
  <c r="S2983" i="45"/>
  <c r="R2983" i="45"/>
  <c r="Q2983" i="45"/>
  <c r="P2983" i="45"/>
  <c r="O2983" i="45"/>
  <c r="N2983" i="45"/>
  <c r="M2983" i="45"/>
  <c r="L2983" i="45"/>
  <c r="K2983" i="45"/>
  <c r="J2983" i="45"/>
  <c r="I2983" i="45"/>
  <c r="H2983" i="45"/>
  <c r="G2983" i="45"/>
  <c r="F2983" i="45"/>
  <c r="E2983" i="45"/>
  <c r="D2983" i="45"/>
  <c r="C2983" i="45"/>
  <c r="U2982" i="45"/>
  <c r="T2982" i="45"/>
  <c r="S2982" i="45"/>
  <c r="R2982" i="45"/>
  <c r="Q2982" i="45"/>
  <c r="P2982" i="45"/>
  <c r="O2982" i="45"/>
  <c r="N2982" i="45"/>
  <c r="M2982" i="45"/>
  <c r="L2982" i="45"/>
  <c r="K2982" i="45"/>
  <c r="J2982" i="45"/>
  <c r="I2982" i="45"/>
  <c r="H2982" i="45"/>
  <c r="G2982" i="45"/>
  <c r="F2982" i="45"/>
  <c r="E2982" i="45"/>
  <c r="D2982" i="45"/>
  <c r="C2982" i="45"/>
  <c r="U2981" i="45"/>
  <c r="T2981" i="45"/>
  <c r="S2981" i="45"/>
  <c r="R2981" i="45"/>
  <c r="Q2981" i="45"/>
  <c r="P2981" i="45"/>
  <c r="O2981" i="45"/>
  <c r="N2981" i="45"/>
  <c r="M2981" i="45"/>
  <c r="L2981" i="45"/>
  <c r="K2981" i="45"/>
  <c r="J2981" i="45"/>
  <c r="I2981" i="45"/>
  <c r="H2981" i="45"/>
  <c r="G2981" i="45"/>
  <c r="F2981" i="45"/>
  <c r="E2981" i="45"/>
  <c r="D2981" i="45"/>
  <c r="C2981" i="45"/>
  <c r="U2980" i="45"/>
  <c r="T2980" i="45"/>
  <c r="S2980" i="45"/>
  <c r="R2980" i="45"/>
  <c r="Q2980" i="45"/>
  <c r="P2980" i="45"/>
  <c r="O2980" i="45"/>
  <c r="N2980" i="45"/>
  <c r="M2980" i="45"/>
  <c r="L2980" i="45"/>
  <c r="K2980" i="45"/>
  <c r="J2980" i="45"/>
  <c r="I2980" i="45"/>
  <c r="H2980" i="45"/>
  <c r="G2980" i="45"/>
  <c r="F2980" i="45"/>
  <c r="E2980" i="45"/>
  <c r="D2980" i="45"/>
  <c r="C2980" i="45"/>
  <c r="U2979" i="45"/>
  <c r="T2979" i="45"/>
  <c r="S2979" i="45"/>
  <c r="R2979" i="45"/>
  <c r="Q2979" i="45"/>
  <c r="P2979" i="45"/>
  <c r="O2979" i="45"/>
  <c r="N2979" i="45"/>
  <c r="M2979" i="45"/>
  <c r="L2979" i="45"/>
  <c r="K2979" i="45"/>
  <c r="J2979" i="45"/>
  <c r="I2979" i="45"/>
  <c r="H2979" i="45"/>
  <c r="G2979" i="45"/>
  <c r="F2979" i="45"/>
  <c r="E2979" i="45"/>
  <c r="D2979" i="45"/>
  <c r="C2979" i="45"/>
  <c r="U2978" i="45"/>
  <c r="T2978" i="45"/>
  <c r="S2978" i="45"/>
  <c r="R2978" i="45"/>
  <c r="Q2978" i="45"/>
  <c r="P2978" i="45"/>
  <c r="O2978" i="45"/>
  <c r="N2978" i="45"/>
  <c r="M2978" i="45"/>
  <c r="L2978" i="45"/>
  <c r="K2978" i="45"/>
  <c r="J2978" i="45"/>
  <c r="I2978" i="45"/>
  <c r="H2978" i="45"/>
  <c r="G2978" i="45"/>
  <c r="F2978" i="45"/>
  <c r="E2978" i="45"/>
  <c r="D2978" i="45"/>
  <c r="C2978" i="45"/>
  <c r="U2977" i="45"/>
  <c r="T2977" i="45"/>
  <c r="S2977" i="45"/>
  <c r="R2977" i="45"/>
  <c r="Q2977" i="45"/>
  <c r="P2977" i="45"/>
  <c r="O2977" i="45"/>
  <c r="N2977" i="45"/>
  <c r="M2977" i="45"/>
  <c r="L2977" i="45"/>
  <c r="K2977" i="45"/>
  <c r="J2977" i="45"/>
  <c r="I2977" i="45"/>
  <c r="H2977" i="45"/>
  <c r="G2977" i="45"/>
  <c r="F2977" i="45"/>
  <c r="E2977" i="45"/>
  <c r="D2977" i="45"/>
  <c r="C2977" i="45"/>
  <c r="U2976" i="45"/>
  <c r="T2976" i="45"/>
  <c r="S2976" i="45"/>
  <c r="R2976" i="45"/>
  <c r="Q2976" i="45"/>
  <c r="P2976" i="45"/>
  <c r="O2976" i="45"/>
  <c r="N2976" i="45"/>
  <c r="M2976" i="45"/>
  <c r="L2976" i="45"/>
  <c r="K2976" i="45"/>
  <c r="J2976" i="45"/>
  <c r="I2976" i="45"/>
  <c r="H2976" i="45"/>
  <c r="G2976" i="45"/>
  <c r="F2976" i="45"/>
  <c r="E2976" i="45"/>
  <c r="D2976" i="45"/>
  <c r="C2976" i="45"/>
  <c r="U2975" i="45"/>
  <c r="T2975" i="45"/>
  <c r="S2975" i="45"/>
  <c r="R2975" i="45"/>
  <c r="Q2975" i="45"/>
  <c r="P2975" i="45"/>
  <c r="O2975" i="45"/>
  <c r="N2975" i="45"/>
  <c r="M2975" i="45"/>
  <c r="L2975" i="45"/>
  <c r="K2975" i="45"/>
  <c r="J2975" i="45"/>
  <c r="I2975" i="45"/>
  <c r="H2975" i="45"/>
  <c r="G2975" i="45"/>
  <c r="F2975" i="45"/>
  <c r="E2975" i="45"/>
  <c r="D2975" i="45"/>
  <c r="C2975" i="45"/>
  <c r="U2974" i="45"/>
  <c r="T2974" i="45"/>
  <c r="S2974" i="45"/>
  <c r="R2974" i="45"/>
  <c r="Q2974" i="45"/>
  <c r="P2974" i="45"/>
  <c r="O2974" i="45"/>
  <c r="N2974" i="45"/>
  <c r="M2974" i="45"/>
  <c r="L2974" i="45"/>
  <c r="K2974" i="45"/>
  <c r="J2974" i="45"/>
  <c r="I2974" i="45"/>
  <c r="H2974" i="45"/>
  <c r="G2974" i="45"/>
  <c r="F2974" i="45"/>
  <c r="E2974" i="45"/>
  <c r="D2974" i="45"/>
  <c r="C2974" i="45"/>
  <c r="U2973" i="45"/>
  <c r="T2973" i="45"/>
  <c r="S2973" i="45"/>
  <c r="R2973" i="45"/>
  <c r="Q2973" i="45"/>
  <c r="P2973" i="45"/>
  <c r="O2973" i="45"/>
  <c r="N2973" i="45"/>
  <c r="M2973" i="45"/>
  <c r="L2973" i="45"/>
  <c r="K2973" i="45"/>
  <c r="J2973" i="45"/>
  <c r="I2973" i="45"/>
  <c r="H2973" i="45"/>
  <c r="G2973" i="45"/>
  <c r="F2973" i="45"/>
  <c r="E2973" i="45"/>
  <c r="D2973" i="45"/>
  <c r="C2973" i="45"/>
  <c r="U2972" i="45"/>
  <c r="T2972" i="45"/>
  <c r="S2972" i="45"/>
  <c r="R2972" i="45"/>
  <c r="Q2972" i="45"/>
  <c r="P2972" i="45"/>
  <c r="O2972" i="45"/>
  <c r="N2972" i="45"/>
  <c r="M2972" i="45"/>
  <c r="L2972" i="45"/>
  <c r="K2972" i="45"/>
  <c r="J2972" i="45"/>
  <c r="I2972" i="45"/>
  <c r="H2972" i="45"/>
  <c r="G2972" i="45"/>
  <c r="F2972" i="45"/>
  <c r="E2972" i="45"/>
  <c r="D2972" i="45"/>
  <c r="C2972" i="45"/>
  <c r="U2971" i="45"/>
  <c r="T2971" i="45"/>
  <c r="S2971" i="45"/>
  <c r="R2971" i="45"/>
  <c r="Q2971" i="45"/>
  <c r="P2971" i="45"/>
  <c r="O2971" i="45"/>
  <c r="N2971" i="45"/>
  <c r="M2971" i="45"/>
  <c r="L2971" i="45"/>
  <c r="K2971" i="45"/>
  <c r="J2971" i="45"/>
  <c r="I2971" i="45"/>
  <c r="H2971" i="45"/>
  <c r="G2971" i="45"/>
  <c r="F2971" i="45"/>
  <c r="E2971" i="45"/>
  <c r="D2971" i="45"/>
  <c r="C2971" i="45"/>
  <c r="U2970" i="45"/>
  <c r="T2970" i="45"/>
  <c r="S2970" i="45"/>
  <c r="R2970" i="45"/>
  <c r="Q2970" i="45"/>
  <c r="P2970" i="45"/>
  <c r="O2970" i="45"/>
  <c r="N2970" i="45"/>
  <c r="M2970" i="45"/>
  <c r="L2970" i="45"/>
  <c r="K2970" i="45"/>
  <c r="J2970" i="45"/>
  <c r="I2970" i="45"/>
  <c r="H2970" i="45"/>
  <c r="G2970" i="45"/>
  <c r="F2970" i="45"/>
  <c r="E2970" i="45"/>
  <c r="D2970" i="45"/>
  <c r="C2970" i="45"/>
  <c r="U2969" i="45"/>
  <c r="T2969" i="45"/>
  <c r="S2969" i="45"/>
  <c r="R2969" i="45"/>
  <c r="Q2969" i="45"/>
  <c r="P2969" i="45"/>
  <c r="O2969" i="45"/>
  <c r="N2969" i="45"/>
  <c r="M2969" i="45"/>
  <c r="L2969" i="45"/>
  <c r="K2969" i="45"/>
  <c r="J2969" i="45"/>
  <c r="I2969" i="45"/>
  <c r="H2969" i="45"/>
  <c r="G2969" i="45"/>
  <c r="F2969" i="45"/>
  <c r="E2969" i="45"/>
  <c r="D2969" i="45"/>
  <c r="C2969" i="45"/>
  <c r="U2968" i="45"/>
  <c r="T2968" i="45"/>
  <c r="S2968" i="45"/>
  <c r="R2968" i="45"/>
  <c r="Q2968" i="45"/>
  <c r="P2968" i="45"/>
  <c r="O2968" i="45"/>
  <c r="N2968" i="45"/>
  <c r="M2968" i="45"/>
  <c r="L2968" i="45"/>
  <c r="K2968" i="45"/>
  <c r="J2968" i="45"/>
  <c r="I2968" i="45"/>
  <c r="H2968" i="45"/>
  <c r="G2968" i="45"/>
  <c r="F2968" i="45"/>
  <c r="E2968" i="45"/>
  <c r="D2968" i="45"/>
  <c r="C2968" i="45"/>
  <c r="U2967" i="45"/>
  <c r="T2967" i="45"/>
  <c r="S2967" i="45"/>
  <c r="R2967" i="45"/>
  <c r="Q2967" i="45"/>
  <c r="P2967" i="45"/>
  <c r="O2967" i="45"/>
  <c r="N2967" i="45"/>
  <c r="M2967" i="45"/>
  <c r="L2967" i="45"/>
  <c r="K2967" i="45"/>
  <c r="J2967" i="45"/>
  <c r="I2967" i="45"/>
  <c r="H2967" i="45"/>
  <c r="G2967" i="45"/>
  <c r="F2967" i="45"/>
  <c r="E2967" i="45"/>
  <c r="D2967" i="45"/>
  <c r="C2967" i="45"/>
  <c r="U2966" i="45"/>
  <c r="T2966" i="45"/>
  <c r="S2966" i="45"/>
  <c r="R2966" i="45"/>
  <c r="Q2966" i="45"/>
  <c r="P2966" i="45"/>
  <c r="O2966" i="45"/>
  <c r="N2966" i="45"/>
  <c r="M2966" i="45"/>
  <c r="L2966" i="45"/>
  <c r="K2966" i="45"/>
  <c r="J2966" i="45"/>
  <c r="I2966" i="45"/>
  <c r="H2966" i="45"/>
  <c r="G2966" i="45"/>
  <c r="F2966" i="45"/>
  <c r="E2966" i="45"/>
  <c r="D2966" i="45"/>
  <c r="C2966" i="45"/>
  <c r="U2965" i="45"/>
  <c r="T2965" i="45"/>
  <c r="S2965" i="45"/>
  <c r="R2965" i="45"/>
  <c r="Q2965" i="45"/>
  <c r="P2965" i="45"/>
  <c r="O2965" i="45"/>
  <c r="N2965" i="45"/>
  <c r="M2965" i="45"/>
  <c r="L2965" i="45"/>
  <c r="K2965" i="45"/>
  <c r="J2965" i="45"/>
  <c r="I2965" i="45"/>
  <c r="H2965" i="45"/>
  <c r="G2965" i="45"/>
  <c r="F2965" i="45"/>
  <c r="E2965" i="45"/>
  <c r="D2965" i="45"/>
  <c r="C2965" i="45"/>
  <c r="U2964" i="45"/>
  <c r="T2964" i="45"/>
  <c r="S2964" i="45"/>
  <c r="R2964" i="45"/>
  <c r="Q2964" i="45"/>
  <c r="P2964" i="45"/>
  <c r="O2964" i="45"/>
  <c r="N2964" i="45"/>
  <c r="M2964" i="45"/>
  <c r="L2964" i="45"/>
  <c r="K2964" i="45"/>
  <c r="J2964" i="45"/>
  <c r="I2964" i="45"/>
  <c r="H2964" i="45"/>
  <c r="G2964" i="45"/>
  <c r="F2964" i="45"/>
  <c r="E2964" i="45"/>
  <c r="D2964" i="45"/>
  <c r="C2964" i="45"/>
  <c r="U2963" i="45"/>
  <c r="T2963" i="45"/>
  <c r="S2963" i="45"/>
  <c r="R2963" i="45"/>
  <c r="Q2963" i="45"/>
  <c r="P2963" i="45"/>
  <c r="O2963" i="45"/>
  <c r="N2963" i="45"/>
  <c r="M2963" i="45"/>
  <c r="L2963" i="45"/>
  <c r="K2963" i="45"/>
  <c r="J2963" i="45"/>
  <c r="I2963" i="45"/>
  <c r="H2963" i="45"/>
  <c r="G2963" i="45"/>
  <c r="F2963" i="45"/>
  <c r="E2963" i="45"/>
  <c r="D2963" i="45"/>
  <c r="C2963" i="45"/>
  <c r="U2962" i="45"/>
  <c r="T2962" i="45"/>
  <c r="S2962" i="45"/>
  <c r="R2962" i="45"/>
  <c r="Q2962" i="45"/>
  <c r="P2962" i="45"/>
  <c r="O2962" i="45"/>
  <c r="N2962" i="45"/>
  <c r="M2962" i="45"/>
  <c r="L2962" i="45"/>
  <c r="K2962" i="45"/>
  <c r="J2962" i="45"/>
  <c r="I2962" i="45"/>
  <c r="H2962" i="45"/>
  <c r="G2962" i="45"/>
  <c r="F2962" i="45"/>
  <c r="E2962" i="45"/>
  <c r="D2962" i="45"/>
  <c r="C2962" i="45"/>
  <c r="U2961" i="45"/>
  <c r="T2961" i="45"/>
  <c r="S2961" i="45"/>
  <c r="R2961" i="45"/>
  <c r="Q2961" i="45"/>
  <c r="P2961" i="45"/>
  <c r="O2961" i="45"/>
  <c r="N2961" i="45"/>
  <c r="M2961" i="45"/>
  <c r="L2961" i="45"/>
  <c r="K2961" i="45"/>
  <c r="J2961" i="45"/>
  <c r="I2961" i="45"/>
  <c r="H2961" i="45"/>
  <c r="G2961" i="45"/>
  <c r="F2961" i="45"/>
  <c r="E2961" i="45"/>
  <c r="D2961" i="45"/>
  <c r="C2961" i="45"/>
  <c r="U2960" i="45"/>
  <c r="T2960" i="45"/>
  <c r="S2960" i="45"/>
  <c r="R2960" i="45"/>
  <c r="Q2960" i="45"/>
  <c r="P2960" i="45"/>
  <c r="O2960" i="45"/>
  <c r="N2960" i="45"/>
  <c r="M2960" i="45"/>
  <c r="L2960" i="45"/>
  <c r="K2960" i="45"/>
  <c r="J2960" i="45"/>
  <c r="I2960" i="45"/>
  <c r="H2960" i="45"/>
  <c r="G2960" i="45"/>
  <c r="F2960" i="45"/>
  <c r="E2960" i="45"/>
  <c r="D2960" i="45"/>
  <c r="C2960" i="45"/>
  <c r="U2959" i="45"/>
  <c r="T2959" i="45"/>
  <c r="S2959" i="45"/>
  <c r="R2959" i="45"/>
  <c r="Q2959" i="45"/>
  <c r="P2959" i="45"/>
  <c r="O2959" i="45"/>
  <c r="N2959" i="45"/>
  <c r="M2959" i="45"/>
  <c r="L2959" i="45"/>
  <c r="K2959" i="45"/>
  <c r="J2959" i="45"/>
  <c r="I2959" i="45"/>
  <c r="H2959" i="45"/>
  <c r="G2959" i="45"/>
  <c r="F2959" i="45"/>
  <c r="E2959" i="45"/>
  <c r="D2959" i="45"/>
  <c r="C2959" i="45"/>
  <c r="U2958" i="45"/>
  <c r="T2958" i="45"/>
  <c r="S2958" i="45"/>
  <c r="R2958" i="45"/>
  <c r="Q2958" i="45"/>
  <c r="P2958" i="45"/>
  <c r="O2958" i="45"/>
  <c r="N2958" i="45"/>
  <c r="M2958" i="45"/>
  <c r="L2958" i="45"/>
  <c r="K2958" i="45"/>
  <c r="J2958" i="45"/>
  <c r="I2958" i="45"/>
  <c r="H2958" i="45"/>
  <c r="G2958" i="45"/>
  <c r="F2958" i="45"/>
  <c r="E2958" i="45"/>
  <c r="D2958" i="45"/>
  <c r="C2958" i="45"/>
  <c r="U2957" i="45"/>
  <c r="T2957" i="45"/>
  <c r="S2957" i="45"/>
  <c r="R2957" i="45"/>
  <c r="Q2957" i="45"/>
  <c r="P2957" i="45"/>
  <c r="O2957" i="45"/>
  <c r="N2957" i="45"/>
  <c r="M2957" i="45"/>
  <c r="L2957" i="45"/>
  <c r="K2957" i="45"/>
  <c r="J2957" i="45"/>
  <c r="I2957" i="45"/>
  <c r="H2957" i="45"/>
  <c r="G2957" i="45"/>
  <c r="F2957" i="45"/>
  <c r="E2957" i="45"/>
  <c r="D2957" i="45"/>
  <c r="C2957" i="45"/>
  <c r="U2956" i="45"/>
  <c r="T2956" i="45"/>
  <c r="S2956" i="45"/>
  <c r="R2956" i="45"/>
  <c r="Q2956" i="45"/>
  <c r="P2956" i="45"/>
  <c r="O2956" i="45"/>
  <c r="N2956" i="45"/>
  <c r="M2956" i="45"/>
  <c r="L2956" i="45"/>
  <c r="K2956" i="45"/>
  <c r="J2956" i="45"/>
  <c r="I2956" i="45"/>
  <c r="H2956" i="45"/>
  <c r="G2956" i="45"/>
  <c r="F2956" i="45"/>
  <c r="E2956" i="45"/>
  <c r="D2956" i="45"/>
  <c r="C2956" i="45"/>
  <c r="U2955" i="45"/>
  <c r="T2955" i="45"/>
  <c r="S2955" i="45"/>
  <c r="R2955" i="45"/>
  <c r="Q2955" i="45"/>
  <c r="P2955" i="45"/>
  <c r="O2955" i="45"/>
  <c r="N2955" i="45"/>
  <c r="M2955" i="45"/>
  <c r="L2955" i="45"/>
  <c r="K2955" i="45"/>
  <c r="J2955" i="45"/>
  <c r="I2955" i="45"/>
  <c r="H2955" i="45"/>
  <c r="G2955" i="45"/>
  <c r="F2955" i="45"/>
  <c r="E2955" i="45"/>
  <c r="D2955" i="45"/>
  <c r="C2955" i="45"/>
  <c r="U2954" i="45"/>
  <c r="T2954" i="45"/>
  <c r="S2954" i="45"/>
  <c r="R2954" i="45"/>
  <c r="Q2954" i="45"/>
  <c r="P2954" i="45"/>
  <c r="O2954" i="45"/>
  <c r="N2954" i="45"/>
  <c r="M2954" i="45"/>
  <c r="L2954" i="45"/>
  <c r="K2954" i="45"/>
  <c r="J2954" i="45"/>
  <c r="I2954" i="45"/>
  <c r="H2954" i="45"/>
  <c r="G2954" i="45"/>
  <c r="F2954" i="45"/>
  <c r="E2954" i="45"/>
  <c r="D2954" i="45"/>
  <c r="C2954" i="45"/>
  <c r="U2953" i="45"/>
  <c r="T2953" i="45"/>
  <c r="S2953" i="45"/>
  <c r="R2953" i="45"/>
  <c r="Q2953" i="45"/>
  <c r="P2953" i="45"/>
  <c r="O2953" i="45"/>
  <c r="N2953" i="45"/>
  <c r="M2953" i="45"/>
  <c r="L2953" i="45"/>
  <c r="K2953" i="45"/>
  <c r="J2953" i="45"/>
  <c r="I2953" i="45"/>
  <c r="H2953" i="45"/>
  <c r="G2953" i="45"/>
  <c r="F2953" i="45"/>
  <c r="E2953" i="45"/>
  <c r="D2953" i="45"/>
  <c r="C2953" i="45"/>
  <c r="U2952" i="45"/>
  <c r="T2952" i="45"/>
  <c r="S2952" i="45"/>
  <c r="R2952" i="45"/>
  <c r="Q2952" i="45"/>
  <c r="P2952" i="45"/>
  <c r="O2952" i="45"/>
  <c r="N2952" i="45"/>
  <c r="M2952" i="45"/>
  <c r="L2952" i="45"/>
  <c r="K2952" i="45"/>
  <c r="J2952" i="45"/>
  <c r="I2952" i="45"/>
  <c r="H2952" i="45"/>
  <c r="G2952" i="45"/>
  <c r="F2952" i="45"/>
  <c r="E2952" i="45"/>
  <c r="D2952" i="45"/>
  <c r="C2952" i="45"/>
  <c r="U2951" i="45"/>
  <c r="T2951" i="45"/>
  <c r="S2951" i="45"/>
  <c r="R2951" i="45"/>
  <c r="Q2951" i="45"/>
  <c r="P2951" i="45"/>
  <c r="O2951" i="45"/>
  <c r="N2951" i="45"/>
  <c r="M2951" i="45"/>
  <c r="L2951" i="45"/>
  <c r="K2951" i="45"/>
  <c r="J2951" i="45"/>
  <c r="I2951" i="45"/>
  <c r="H2951" i="45"/>
  <c r="G2951" i="45"/>
  <c r="F2951" i="45"/>
  <c r="E2951" i="45"/>
  <c r="D2951" i="45"/>
  <c r="C2951" i="45"/>
  <c r="U2950" i="45"/>
  <c r="T2950" i="45"/>
  <c r="S2950" i="45"/>
  <c r="R2950" i="45"/>
  <c r="Q2950" i="45"/>
  <c r="P2950" i="45"/>
  <c r="O2950" i="45"/>
  <c r="N2950" i="45"/>
  <c r="M2950" i="45"/>
  <c r="L2950" i="45"/>
  <c r="K2950" i="45"/>
  <c r="J2950" i="45"/>
  <c r="I2950" i="45"/>
  <c r="H2950" i="45"/>
  <c r="G2950" i="45"/>
  <c r="F2950" i="45"/>
  <c r="E2950" i="45"/>
  <c r="D2950" i="45"/>
  <c r="C2950" i="45"/>
  <c r="U2949" i="45"/>
  <c r="T2949" i="45"/>
  <c r="S2949" i="45"/>
  <c r="R2949" i="45"/>
  <c r="Q2949" i="45"/>
  <c r="P2949" i="45"/>
  <c r="O2949" i="45"/>
  <c r="N2949" i="45"/>
  <c r="M2949" i="45"/>
  <c r="L2949" i="45"/>
  <c r="K2949" i="45"/>
  <c r="J2949" i="45"/>
  <c r="I2949" i="45"/>
  <c r="H2949" i="45"/>
  <c r="G2949" i="45"/>
  <c r="F2949" i="45"/>
  <c r="E2949" i="45"/>
  <c r="D2949" i="45"/>
  <c r="C2949" i="45"/>
  <c r="U2948" i="45"/>
  <c r="T2948" i="45"/>
  <c r="S2948" i="45"/>
  <c r="R2948" i="45"/>
  <c r="Q2948" i="45"/>
  <c r="P2948" i="45"/>
  <c r="O2948" i="45"/>
  <c r="N2948" i="45"/>
  <c r="M2948" i="45"/>
  <c r="L2948" i="45"/>
  <c r="K2948" i="45"/>
  <c r="J2948" i="45"/>
  <c r="I2948" i="45"/>
  <c r="H2948" i="45"/>
  <c r="G2948" i="45"/>
  <c r="F2948" i="45"/>
  <c r="E2948" i="45"/>
  <c r="D2948" i="45"/>
  <c r="C2948" i="45"/>
  <c r="U2947" i="45"/>
  <c r="T2947" i="45"/>
  <c r="S2947" i="45"/>
  <c r="R2947" i="45"/>
  <c r="Q2947" i="45"/>
  <c r="P2947" i="45"/>
  <c r="O2947" i="45"/>
  <c r="N2947" i="45"/>
  <c r="M2947" i="45"/>
  <c r="L2947" i="45"/>
  <c r="K2947" i="45"/>
  <c r="J2947" i="45"/>
  <c r="I2947" i="45"/>
  <c r="H2947" i="45"/>
  <c r="G2947" i="45"/>
  <c r="F2947" i="45"/>
  <c r="E2947" i="45"/>
  <c r="D2947" i="45"/>
  <c r="C2947" i="45"/>
  <c r="U2946" i="45"/>
  <c r="T2946" i="45"/>
  <c r="S2946" i="45"/>
  <c r="R2946" i="45"/>
  <c r="Q2946" i="45"/>
  <c r="P2946" i="45"/>
  <c r="O2946" i="45"/>
  <c r="N2946" i="45"/>
  <c r="M2946" i="45"/>
  <c r="L2946" i="45"/>
  <c r="K2946" i="45"/>
  <c r="J2946" i="45"/>
  <c r="I2946" i="45"/>
  <c r="H2946" i="45"/>
  <c r="G2946" i="45"/>
  <c r="F2946" i="45"/>
  <c r="E2946" i="45"/>
  <c r="D2946" i="45"/>
  <c r="C2946" i="45"/>
  <c r="U2945" i="45"/>
  <c r="T2945" i="45"/>
  <c r="S2945" i="45"/>
  <c r="R2945" i="45"/>
  <c r="Q2945" i="45"/>
  <c r="P2945" i="45"/>
  <c r="O2945" i="45"/>
  <c r="N2945" i="45"/>
  <c r="M2945" i="45"/>
  <c r="L2945" i="45"/>
  <c r="K2945" i="45"/>
  <c r="J2945" i="45"/>
  <c r="I2945" i="45"/>
  <c r="H2945" i="45"/>
  <c r="G2945" i="45"/>
  <c r="F2945" i="45"/>
  <c r="E2945" i="45"/>
  <c r="D2945" i="45"/>
  <c r="C2945" i="45"/>
  <c r="U2944" i="45"/>
  <c r="T2944" i="45"/>
  <c r="S2944" i="45"/>
  <c r="R2944" i="45"/>
  <c r="Q2944" i="45"/>
  <c r="P2944" i="45"/>
  <c r="O2944" i="45"/>
  <c r="N2944" i="45"/>
  <c r="M2944" i="45"/>
  <c r="L2944" i="45"/>
  <c r="K2944" i="45"/>
  <c r="J2944" i="45"/>
  <c r="I2944" i="45"/>
  <c r="H2944" i="45"/>
  <c r="G2944" i="45"/>
  <c r="F2944" i="45"/>
  <c r="E2944" i="45"/>
  <c r="D2944" i="45"/>
  <c r="C2944" i="45"/>
  <c r="U2943" i="45"/>
  <c r="T2943" i="45"/>
  <c r="S2943" i="45"/>
  <c r="R2943" i="45"/>
  <c r="Q2943" i="45"/>
  <c r="P2943" i="45"/>
  <c r="O2943" i="45"/>
  <c r="N2943" i="45"/>
  <c r="M2943" i="45"/>
  <c r="L2943" i="45"/>
  <c r="K2943" i="45"/>
  <c r="J2943" i="45"/>
  <c r="I2943" i="45"/>
  <c r="H2943" i="45"/>
  <c r="G2943" i="45"/>
  <c r="F2943" i="45"/>
  <c r="E2943" i="45"/>
  <c r="D2943" i="45"/>
  <c r="C2943" i="45"/>
  <c r="U2942" i="45"/>
  <c r="T2942" i="45"/>
  <c r="S2942" i="45"/>
  <c r="R2942" i="45"/>
  <c r="Q2942" i="45"/>
  <c r="P2942" i="45"/>
  <c r="O2942" i="45"/>
  <c r="N2942" i="45"/>
  <c r="M2942" i="45"/>
  <c r="L2942" i="45"/>
  <c r="K2942" i="45"/>
  <c r="J2942" i="45"/>
  <c r="I2942" i="45"/>
  <c r="H2942" i="45"/>
  <c r="G2942" i="45"/>
  <c r="F2942" i="45"/>
  <c r="E2942" i="45"/>
  <c r="D2942" i="45"/>
  <c r="C2942" i="45"/>
  <c r="U2941" i="45"/>
  <c r="T2941" i="45"/>
  <c r="S2941" i="45"/>
  <c r="R2941" i="45"/>
  <c r="Q2941" i="45"/>
  <c r="P2941" i="45"/>
  <c r="O2941" i="45"/>
  <c r="N2941" i="45"/>
  <c r="M2941" i="45"/>
  <c r="L2941" i="45"/>
  <c r="K2941" i="45"/>
  <c r="J2941" i="45"/>
  <c r="I2941" i="45"/>
  <c r="H2941" i="45"/>
  <c r="G2941" i="45"/>
  <c r="F2941" i="45"/>
  <c r="E2941" i="45"/>
  <c r="D2941" i="45"/>
  <c r="C2941" i="45"/>
  <c r="U2940" i="45"/>
  <c r="T2940" i="45"/>
  <c r="S2940" i="45"/>
  <c r="R2940" i="45"/>
  <c r="Q2940" i="45"/>
  <c r="P2940" i="45"/>
  <c r="O2940" i="45"/>
  <c r="N2940" i="45"/>
  <c r="M2940" i="45"/>
  <c r="L2940" i="45"/>
  <c r="K2940" i="45"/>
  <c r="J2940" i="45"/>
  <c r="I2940" i="45"/>
  <c r="H2940" i="45"/>
  <c r="G2940" i="45"/>
  <c r="F2940" i="45"/>
  <c r="E2940" i="45"/>
  <c r="D2940" i="45"/>
  <c r="C2940" i="45"/>
  <c r="U2939" i="45"/>
  <c r="T2939" i="45"/>
  <c r="S2939" i="45"/>
  <c r="R2939" i="45"/>
  <c r="Q2939" i="45"/>
  <c r="P2939" i="45"/>
  <c r="O2939" i="45"/>
  <c r="N2939" i="45"/>
  <c r="M2939" i="45"/>
  <c r="L2939" i="45"/>
  <c r="K2939" i="45"/>
  <c r="J2939" i="45"/>
  <c r="I2939" i="45"/>
  <c r="H2939" i="45"/>
  <c r="G2939" i="45"/>
  <c r="F2939" i="45"/>
  <c r="E2939" i="45"/>
  <c r="D2939" i="45"/>
  <c r="C2939" i="45"/>
  <c r="U2938" i="45"/>
  <c r="T2938" i="45"/>
  <c r="S2938" i="45"/>
  <c r="R2938" i="45"/>
  <c r="Q2938" i="45"/>
  <c r="P2938" i="45"/>
  <c r="O2938" i="45"/>
  <c r="N2938" i="45"/>
  <c r="M2938" i="45"/>
  <c r="L2938" i="45"/>
  <c r="K2938" i="45"/>
  <c r="J2938" i="45"/>
  <c r="I2938" i="45"/>
  <c r="H2938" i="45"/>
  <c r="G2938" i="45"/>
  <c r="F2938" i="45"/>
  <c r="E2938" i="45"/>
  <c r="D2938" i="45"/>
  <c r="C2938" i="45"/>
  <c r="U2937" i="45"/>
  <c r="T2937" i="45"/>
  <c r="S2937" i="45"/>
  <c r="R2937" i="45"/>
  <c r="Q2937" i="45"/>
  <c r="P2937" i="45"/>
  <c r="O2937" i="45"/>
  <c r="N2937" i="45"/>
  <c r="M2937" i="45"/>
  <c r="L2937" i="45"/>
  <c r="K2937" i="45"/>
  <c r="J2937" i="45"/>
  <c r="I2937" i="45"/>
  <c r="H2937" i="45"/>
  <c r="G2937" i="45"/>
  <c r="F2937" i="45"/>
  <c r="E2937" i="45"/>
  <c r="D2937" i="45"/>
  <c r="C2937" i="45"/>
  <c r="U2936" i="45"/>
  <c r="T2936" i="45"/>
  <c r="S2936" i="45"/>
  <c r="R2936" i="45"/>
  <c r="Q2936" i="45"/>
  <c r="P2936" i="45"/>
  <c r="O2936" i="45"/>
  <c r="N2936" i="45"/>
  <c r="M2936" i="45"/>
  <c r="L2936" i="45"/>
  <c r="K2936" i="45"/>
  <c r="J2936" i="45"/>
  <c r="I2936" i="45"/>
  <c r="H2936" i="45"/>
  <c r="G2936" i="45"/>
  <c r="F2936" i="45"/>
  <c r="E2936" i="45"/>
  <c r="D2936" i="45"/>
  <c r="C2936" i="45"/>
  <c r="U2935" i="45"/>
  <c r="T2935" i="45"/>
  <c r="S2935" i="45"/>
  <c r="R2935" i="45"/>
  <c r="Q2935" i="45"/>
  <c r="P2935" i="45"/>
  <c r="O2935" i="45"/>
  <c r="N2935" i="45"/>
  <c r="M2935" i="45"/>
  <c r="L2935" i="45"/>
  <c r="K2935" i="45"/>
  <c r="J2935" i="45"/>
  <c r="I2935" i="45"/>
  <c r="H2935" i="45"/>
  <c r="G2935" i="45"/>
  <c r="F2935" i="45"/>
  <c r="E2935" i="45"/>
  <c r="D2935" i="45"/>
  <c r="C2935" i="45"/>
  <c r="U2934" i="45"/>
  <c r="T2934" i="45"/>
  <c r="S2934" i="45"/>
  <c r="R2934" i="45"/>
  <c r="Q2934" i="45"/>
  <c r="P2934" i="45"/>
  <c r="O2934" i="45"/>
  <c r="N2934" i="45"/>
  <c r="M2934" i="45"/>
  <c r="L2934" i="45"/>
  <c r="K2934" i="45"/>
  <c r="J2934" i="45"/>
  <c r="I2934" i="45"/>
  <c r="H2934" i="45"/>
  <c r="G2934" i="45"/>
  <c r="F2934" i="45"/>
  <c r="E2934" i="45"/>
  <c r="D2934" i="45"/>
  <c r="C2934" i="45"/>
  <c r="U2933" i="45"/>
  <c r="T2933" i="45"/>
  <c r="S2933" i="45"/>
  <c r="R2933" i="45"/>
  <c r="Q2933" i="45"/>
  <c r="P2933" i="45"/>
  <c r="O2933" i="45"/>
  <c r="N2933" i="45"/>
  <c r="M2933" i="45"/>
  <c r="L2933" i="45"/>
  <c r="K2933" i="45"/>
  <c r="J2933" i="45"/>
  <c r="I2933" i="45"/>
  <c r="H2933" i="45"/>
  <c r="G2933" i="45"/>
  <c r="F2933" i="45"/>
  <c r="E2933" i="45"/>
  <c r="D2933" i="45"/>
  <c r="C2933" i="45"/>
  <c r="U2932" i="45"/>
  <c r="T2932" i="45"/>
  <c r="S2932" i="45"/>
  <c r="R2932" i="45"/>
  <c r="Q2932" i="45"/>
  <c r="P2932" i="45"/>
  <c r="O2932" i="45"/>
  <c r="N2932" i="45"/>
  <c r="M2932" i="45"/>
  <c r="L2932" i="45"/>
  <c r="K2932" i="45"/>
  <c r="J2932" i="45"/>
  <c r="I2932" i="45"/>
  <c r="H2932" i="45"/>
  <c r="G2932" i="45"/>
  <c r="F2932" i="45"/>
  <c r="E2932" i="45"/>
  <c r="D2932" i="45"/>
  <c r="C2932" i="45"/>
  <c r="U2931" i="45"/>
  <c r="T2931" i="45"/>
  <c r="S2931" i="45"/>
  <c r="R2931" i="45"/>
  <c r="Q2931" i="45"/>
  <c r="P2931" i="45"/>
  <c r="O2931" i="45"/>
  <c r="N2931" i="45"/>
  <c r="M2931" i="45"/>
  <c r="L2931" i="45"/>
  <c r="K2931" i="45"/>
  <c r="J2931" i="45"/>
  <c r="I2931" i="45"/>
  <c r="H2931" i="45"/>
  <c r="G2931" i="45"/>
  <c r="F2931" i="45"/>
  <c r="E2931" i="45"/>
  <c r="D2931" i="45"/>
  <c r="C2931" i="45"/>
  <c r="U2930" i="45"/>
  <c r="T2930" i="45"/>
  <c r="S2930" i="45"/>
  <c r="R2930" i="45"/>
  <c r="Q2930" i="45"/>
  <c r="P2930" i="45"/>
  <c r="O2930" i="45"/>
  <c r="N2930" i="45"/>
  <c r="M2930" i="45"/>
  <c r="L2930" i="45"/>
  <c r="K2930" i="45"/>
  <c r="J2930" i="45"/>
  <c r="I2930" i="45"/>
  <c r="H2930" i="45"/>
  <c r="G2930" i="45"/>
  <c r="F2930" i="45"/>
  <c r="E2930" i="45"/>
  <c r="D2930" i="45"/>
  <c r="C2930" i="45"/>
  <c r="U2929" i="45"/>
  <c r="T2929" i="45"/>
  <c r="S2929" i="45"/>
  <c r="R2929" i="45"/>
  <c r="Q2929" i="45"/>
  <c r="P2929" i="45"/>
  <c r="O2929" i="45"/>
  <c r="N2929" i="45"/>
  <c r="M2929" i="45"/>
  <c r="L2929" i="45"/>
  <c r="K2929" i="45"/>
  <c r="J2929" i="45"/>
  <c r="I2929" i="45"/>
  <c r="H2929" i="45"/>
  <c r="G2929" i="45"/>
  <c r="F2929" i="45"/>
  <c r="E2929" i="45"/>
  <c r="D2929" i="45"/>
  <c r="C2929" i="45"/>
  <c r="U2928" i="45"/>
  <c r="T2928" i="45"/>
  <c r="S2928" i="45"/>
  <c r="R2928" i="45"/>
  <c r="Q2928" i="45"/>
  <c r="P2928" i="45"/>
  <c r="O2928" i="45"/>
  <c r="N2928" i="45"/>
  <c r="M2928" i="45"/>
  <c r="L2928" i="45"/>
  <c r="K2928" i="45"/>
  <c r="J2928" i="45"/>
  <c r="I2928" i="45"/>
  <c r="H2928" i="45"/>
  <c r="G2928" i="45"/>
  <c r="F2928" i="45"/>
  <c r="E2928" i="45"/>
  <c r="D2928" i="45"/>
  <c r="C2928" i="45"/>
  <c r="U2927" i="45"/>
  <c r="T2927" i="45"/>
  <c r="S2927" i="45"/>
  <c r="R2927" i="45"/>
  <c r="Q2927" i="45"/>
  <c r="P2927" i="45"/>
  <c r="O2927" i="45"/>
  <c r="N2927" i="45"/>
  <c r="M2927" i="45"/>
  <c r="L2927" i="45"/>
  <c r="K2927" i="45"/>
  <c r="J2927" i="45"/>
  <c r="I2927" i="45"/>
  <c r="H2927" i="45"/>
  <c r="G2927" i="45"/>
  <c r="F2927" i="45"/>
  <c r="E2927" i="45"/>
  <c r="D2927" i="45"/>
  <c r="C2927" i="45"/>
  <c r="U2926" i="45"/>
  <c r="T2926" i="45"/>
  <c r="S2926" i="45"/>
  <c r="R2926" i="45"/>
  <c r="Q2926" i="45"/>
  <c r="P2926" i="45"/>
  <c r="O2926" i="45"/>
  <c r="N2926" i="45"/>
  <c r="M2926" i="45"/>
  <c r="L2926" i="45"/>
  <c r="K2926" i="45"/>
  <c r="J2926" i="45"/>
  <c r="I2926" i="45"/>
  <c r="H2926" i="45"/>
  <c r="G2926" i="45"/>
  <c r="F2926" i="45"/>
  <c r="E2926" i="45"/>
  <c r="D2926" i="45"/>
  <c r="C2926" i="45"/>
  <c r="U2925" i="45"/>
  <c r="T2925" i="45"/>
  <c r="S2925" i="45"/>
  <c r="R2925" i="45"/>
  <c r="Q2925" i="45"/>
  <c r="P2925" i="45"/>
  <c r="O2925" i="45"/>
  <c r="N2925" i="45"/>
  <c r="M2925" i="45"/>
  <c r="L2925" i="45"/>
  <c r="K2925" i="45"/>
  <c r="J2925" i="45"/>
  <c r="I2925" i="45"/>
  <c r="H2925" i="45"/>
  <c r="G2925" i="45"/>
  <c r="F2925" i="45"/>
  <c r="E2925" i="45"/>
  <c r="D2925" i="45"/>
  <c r="C2925" i="45"/>
  <c r="U2924" i="45"/>
  <c r="T2924" i="45"/>
  <c r="S2924" i="45"/>
  <c r="R2924" i="45"/>
  <c r="Q2924" i="45"/>
  <c r="P2924" i="45"/>
  <c r="O2924" i="45"/>
  <c r="N2924" i="45"/>
  <c r="M2924" i="45"/>
  <c r="L2924" i="45"/>
  <c r="K2924" i="45"/>
  <c r="J2924" i="45"/>
  <c r="I2924" i="45"/>
  <c r="H2924" i="45"/>
  <c r="G2924" i="45"/>
  <c r="F2924" i="45"/>
  <c r="E2924" i="45"/>
  <c r="D2924" i="45"/>
  <c r="C2924" i="45"/>
  <c r="U2923" i="45"/>
  <c r="T2923" i="45"/>
  <c r="S2923" i="45"/>
  <c r="R2923" i="45"/>
  <c r="Q2923" i="45"/>
  <c r="P2923" i="45"/>
  <c r="O2923" i="45"/>
  <c r="N2923" i="45"/>
  <c r="M2923" i="45"/>
  <c r="L2923" i="45"/>
  <c r="K2923" i="45"/>
  <c r="J2923" i="45"/>
  <c r="I2923" i="45"/>
  <c r="H2923" i="45"/>
  <c r="G2923" i="45"/>
  <c r="F2923" i="45"/>
  <c r="E2923" i="45"/>
  <c r="D2923" i="45"/>
  <c r="C2923" i="45"/>
  <c r="U2922" i="45"/>
  <c r="T2922" i="45"/>
  <c r="S2922" i="45"/>
  <c r="R2922" i="45"/>
  <c r="Q2922" i="45"/>
  <c r="P2922" i="45"/>
  <c r="O2922" i="45"/>
  <c r="N2922" i="45"/>
  <c r="M2922" i="45"/>
  <c r="L2922" i="45"/>
  <c r="K2922" i="45"/>
  <c r="J2922" i="45"/>
  <c r="I2922" i="45"/>
  <c r="H2922" i="45"/>
  <c r="G2922" i="45"/>
  <c r="F2922" i="45"/>
  <c r="E2922" i="45"/>
  <c r="D2922" i="45"/>
  <c r="C2922" i="45"/>
  <c r="U2921" i="45"/>
  <c r="T2921" i="45"/>
  <c r="S2921" i="45"/>
  <c r="R2921" i="45"/>
  <c r="Q2921" i="45"/>
  <c r="P2921" i="45"/>
  <c r="O2921" i="45"/>
  <c r="N2921" i="45"/>
  <c r="M2921" i="45"/>
  <c r="L2921" i="45"/>
  <c r="K2921" i="45"/>
  <c r="J2921" i="45"/>
  <c r="I2921" i="45"/>
  <c r="H2921" i="45"/>
  <c r="G2921" i="45"/>
  <c r="F2921" i="45"/>
  <c r="E2921" i="45"/>
  <c r="D2921" i="45"/>
  <c r="C2921" i="45"/>
  <c r="U2920" i="45"/>
  <c r="T2920" i="45"/>
  <c r="S2920" i="45"/>
  <c r="R2920" i="45"/>
  <c r="Q2920" i="45"/>
  <c r="P2920" i="45"/>
  <c r="O2920" i="45"/>
  <c r="N2920" i="45"/>
  <c r="M2920" i="45"/>
  <c r="L2920" i="45"/>
  <c r="K2920" i="45"/>
  <c r="J2920" i="45"/>
  <c r="I2920" i="45"/>
  <c r="H2920" i="45"/>
  <c r="G2920" i="45"/>
  <c r="F2920" i="45"/>
  <c r="E2920" i="45"/>
  <c r="D2920" i="45"/>
  <c r="C2920" i="45"/>
  <c r="U2919" i="45"/>
  <c r="T2919" i="45"/>
  <c r="S2919" i="45"/>
  <c r="R2919" i="45"/>
  <c r="Q2919" i="45"/>
  <c r="P2919" i="45"/>
  <c r="O2919" i="45"/>
  <c r="N2919" i="45"/>
  <c r="M2919" i="45"/>
  <c r="L2919" i="45"/>
  <c r="K2919" i="45"/>
  <c r="J2919" i="45"/>
  <c r="I2919" i="45"/>
  <c r="H2919" i="45"/>
  <c r="G2919" i="45"/>
  <c r="F2919" i="45"/>
  <c r="E2919" i="45"/>
  <c r="D2919" i="45"/>
  <c r="C2919" i="45"/>
  <c r="U2918" i="45"/>
  <c r="T2918" i="45"/>
  <c r="S2918" i="45"/>
  <c r="R2918" i="45"/>
  <c r="Q2918" i="45"/>
  <c r="P2918" i="45"/>
  <c r="O2918" i="45"/>
  <c r="N2918" i="45"/>
  <c r="M2918" i="45"/>
  <c r="L2918" i="45"/>
  <c r="K2918" i="45"/>
  <c r="J2918" i="45"/>
  <c r="I2918" i="45"/>
  <c r="H2918" i="45"/>
  <c r="G2918" i="45"/>
  <c r="F2918" i="45"/>
  <c r="E2918" i="45"/>
  <c r="D2918" i="45"/>
  <c r="C2918" i="45"/>
  <c r="U2917" i="45"/>
  <c r="T2917" i="45"/>
  <c r="S2917" i="45"/>
  <c r="R2917" i="45"/>
  <c r="Q2917" i="45"/>
  <c r="P2917" i="45"/>
  <c r="O2917" i="45"/>
  <c r="N2917" i="45"/>
  <c r="M2917" i="45"/>
  <c r="L2917" i="45"/>
  <c r="K2917" i="45"/>
  <c r="J2917" i="45"/>
  <c r="I2917" i="45"/>
  <c r="H2917" i="45"/>
  <c r="G2917" i="45"/>
  <c r="F2917" i="45"/>
  <c r="E2917" i="45"/>
  <c r="D2917" i="45"/>
  <c r="C2917" i="45"/>
  <c r="U2916" i="45"/>
  <c r="T2916" i="45"/>
  <c r="S2916" i="45"/>
  <c r="R2916" i="45"/>
  <c r="Q2916" i="45"/>
  <c r="P2916" i="45"/>
  <c r="O2916" i="45"/>
  <c r="N2916" i="45"/>
  <c r="M2916" i="45"/>
  <c r="L2916" i="45"/>
  <c r="K2916" i="45"/>
  <c r="J2916" i="45"/>
  <c r="I2916" i="45"/>
  <c r="H2916" i="45"/>
  <c r="G2916" i="45"/>
  <c r="F2916" i="45"/>
  <c r="E2916" i="45"/>
  <c r="D2916" i="45"/>
  <c r="C2916" i="45"/>
  <c r="U2915" i="45"/>
  <c r="T2915" i="45"/>
  <c r="S2915" i="45"/>
  <c r="R2915" i="45"/>
  <c r="Q2915" i="45"/>
  <c r="P2915" i="45"/>
  <c r="O2915" i="45"/>
  <c r="N2915" i="45"/>
  <c r="M2915" i="45"/>
  <c r="L2915" i="45"/>
  <c r="K2915" i="45"/>
  <c r="J2915" i="45"/>
  <c r="I2915" i="45"/>
  <c r="H2915" i="45"/>
  <c r="G2915" i="45"/>
  <c r="F2915" i="45"/>
  <c r="E2915" i="45"/>
  <c r="D2915" i="45"/>
  <c r="C2915" i="45"/>
  <c r="U2914" i="45"/>
  <c r="T2914" i="45"/>
  <c r="S2914" i="45"/>
  <c r="R2914" i="45"/>
  <c r="Q2914" i="45"/>
  <c r="P2914" i="45"/>
  <c r="O2914" i="45"/>
  <c r="N2914" i="45"/>
  <c r="M2914" i="45"/>
  <c r="L2914" i="45"/>
  <c r="K2914" i="45"/>
  <c r="J2914" i="45"/>
  <c r="I2914" i="45"/>
  <c r="H2914" i="45"/>
  <c r="G2914" i="45"/>
  <c r="F2914" i="45"/>
  <c r="E2914" i="45"/>
  <c r="D2914" i="45"/>
  <c r="C2914" i="45"/>
  <c r="U2913" i="45"/>
  <c r="T2913" i="45"/>
  <c r="S2913" i="45"/>
  <c r="R2913" i="45"/>
  <c r="Q2913" i="45"/>
  <c r="P2913" i="45"/>
  <c r="O2913" i="45"/>
  <c r="N2913" i="45"/>
  <c r="M2913" i="45"/>
  <c r="L2913" i="45"/>
  <c r="K2913" i="45"/>
  <c r="J2913" i="45"/>
  <c r="I2913" i="45"/>
  <c r="H2913" i="45"/>
  <c r="G2913" i="45"/>
  <c r="F2913" i="45"/>
  <c r="E2913" i="45"/>
  <c r="D2913" i="45"/>
  <c r="C2913" i="45"/>
  <c r="U2912" i="45"/>
  <c r="T2912" i="45"/>
  <c r="S2912" i="45"/>
  <c r="R2912" i="45"/>
  <c r="Q2912" i="45"/>
  <c r="P2912" i="45"/>
  <c r="O2912" i="45"/>
  <c r="N2912" i="45"/>
  <c r="M2912" i="45"/>
  <c r="L2912" i="45"/>
  <c r="K2912" i="45"/>
  <c r="J2912" i="45"/>
  <c r="I2912" i="45"/>
  <c r="H2912" i="45"/>
  <c r="G2912" i="45"/>
  <c r="F2912" i="45"/>
  <c r="E2912" i="45"/>
  <c r="D2912" i="45"/>
  <c r="C2912" i="45"/>
  <c r="U2911" i="45"/>
  <c r="T2911" i="45"/>
  <c r="S2911" i="45"/>
  <c r="R2911" i="45"/>
  <c r="Q2911" i="45"/>
  <c r="P2911" i="45"/>
  <c r="O2911" i="45"/>
  <c r="N2911" i="45"/>
  <c r="M2911" i="45"/>
  <c r="L2911" i="45"/>
  <c r="K2911" i="45"/>
  <c r="J2911" i="45"/>
  <c r="I2911" i="45"/>
  <c r="H2911" i="45"/>
  <c r="G2911" i="45"/>
  <c r="F2911" i="45"/>
  <c r="E2911" i="45"/>
  <c r="D2911" i="45"/>
  <c r="C2911" i="45"/>
  <c r="U2910" i="45"/>
  <c r="T2910" i="45"/>
  <c r="S2910" i="45"/>
  <c r="R2910" i="45"/>
  <c r="Q2910" i="45"/>
  <c r="P2910" i="45"/>
  <c r="O2910" i="45"/>
  <c r="N2910" i="45"/>
  <c r="M2910" i="45"/>
  <c r="L2910" i="45"/>
  <c r="K2910" i="45"/>
  <c r="J2910" i="45"/>
  <c r="I2910" i="45"/>
  <c r="H2910" i="45"/>
  <c r="G2910" i="45"/>
  <c r="F2910" i="45"/>
  <c r="E2910" i="45"/>
  <c r="D2910" i="45"/>
  <c r="C2910" i="45"/>
  <c r="U2909" i="45"/>
  <c r="T2909" i="45"/>
  <c r="S2909" i="45"/>
  <c r="R2909" i="45"/>
  <c r="Q2909" i="45"/>
  <c r="P2909" i="45"/>
  <c r="O2909" i="45"/>
  <c r="N2909" i="45"/>
  <c r="M2909" i="45"/>
  <c r="L2909" i="45"/>
  <c r="K2909" i="45"/>
  <c r="J2909" i="45"/>
  <c r="I2909" i="45"/>
  <c r="H2909" i="45"/>
  <c r="G2909" i="45"/>
  <c r="F2909" i="45"/>
  <c r="E2909" i="45"/>
  <c r="D2909" i="45"/>
  <c r="C2909" i="45"/>
  <c r="U2908" i="45"/>
  <c r="T2908" i="45"/>
  <c r="S2908" i="45"/>
  <c r="R2908" i="45"/>
  <c r="Q2908" i="45"/>
  <c r="P2908" i="45"/>
  <c r="O2908" i="45"/>
  <c r="N2908" i="45"/>
  <c r="M2908" i="45"/>
  <c r="L2908" i="45"/>
  <c r="K2908" i="45"/>
  <c r="J2908" i="45"/>
  <c r="I2908" i="45"/>
  <c r="H2908" i="45"/>
  <c r="G2908" i="45"/>
  <c r="F2908" i="45"/>
  <c r="E2908" i="45"/>
  <c r="D2908" i="45"/>
  <c r="C2908" i="45"/>
  <c r="U2907" i="45"/>
  <c r="T2907" i="45"/>
  <c r="S2907" i="45"/>
  <c r="R2907" i="45"/>
  <c r="Q2907" i="45"/>
  <c r="P2907" i="45"/>
  <c r="O2907" i="45"/>
  <c r="N2907" i="45"/>
  <c r="M2907" i="45"/>
  <c r="L2907" i="45"/>
  <c r="K2907" i="45"/>
  <c r="J2907" i="45"/>
  <c r="I2907" i="45"/>
  <c r="H2907" i="45"/>
  <c r="G2907" i="45"/>
  <c r="F2907" i="45"/>
  <c r="E2907" i="45"/>
  <c r="D2907" i="45"/>
  <c r="C2907" i="45"/>
  <c r="U2906" i="45"/>
  <c r="T2906" i="45"/>
  <c r="S2906" i="45"/>
  <c r="R2906" i="45"/>
  <c r="Q2906" i="45"/>
  <c r="P2906" i="45"/>
  <c r="O2906" i="45"/>
  <c r="N2906" i="45"/>
  <c r="M2906" i="45"/>
  <c r="L2906" i="45"/>
  <c r="K2906" i="45"/>
  <c r="J2906" i="45"/>
  <c r="I2906" i="45"/>
  <c r="H2906" i="45"/>
  <c r="G2906" i="45"/>
  <c r="F2906" i="45"/>
  <c r="E2906" i="45"/>
  <c r="D2906" i="45"/>
  <c r="C2906" i="45"/>
  <c r="U2905" i="45"/>
  <c r="T2905" i="45"/>
  <c r="S2905" i="45"/>
  <c r="R2905" i="45"/>
  <c r="Q2905" i="45"/>
  <c r="P2905" i="45"/>
  <c r="O2905" i="45"/>
  <c r="N2905" i="45"/>
  <c r="M2905" i="45"/>
  <c r="L2905" i="45"/>
  <c r="K2905" i="45"/>
  <c r="J2905" i="45"/>
  <c r="I2905" i="45"/>
  <c r="H2905" i="45"/>
  <c r="G2905" i="45"/>
  <c r="F2905" i="45"/>
  <c r="E2905" i="45"/>
  <c r="D2905" i="45"/>
  <c r="C2905" i="45"/>
  <c r="U2904" i="45"/>
  <c r="T2904" i="45"/>
  <c r="S2904" i="45"/>
  <c r="R2904" i="45"/>
  <c r="Q2904" i="45"/>
  <c r="P2904" i="45"/>
  <c r="O2904" i="45"/>
  <c r="N2904" i="45"/>
  <c r="M2904" i="45"/>
  <c r="L2904" i="45"/>
  <c r="K2904" i="45"/>
  <c r="J2904" i="45"/>
  <c r="I2904" i="45"/>
  <c r="H2904" i="45"/>
  <c r="G2904" i="45"/>
  <c r="F2904" i="45"/>
  <c r="E2904" i="45"/>
  <c r="D2904" i="45"/>
  <c r="C2904" i="45"/>
  <c r="U2903" i="45"/>
  <c r="T2903" i="45"/>
  <c r="S2903" i="45"/>
  <c r="R2903" i="45"/>
  <c r="Q2903" i="45"/>
  <c r="P2903" i="45"/>
  <c r="O2903" i="45"/>
  <c r="N2903" i="45"/>
  <c r="M2903" i="45"/>
  <c r="L2903" i="45"/>
  <c r="K2903" i="45"/>
  <c r="J2903" i="45"/>
  <c r="I2903" i="45"/>
  <c r="H2903" i="45"/>
  <c r="G2903" i="45"/>
  <c r="F2903" i="45"/>
  <c r="E2903" i="45"/>
  <c r="D2903" i="45"/>
  <c r="C2903" i="45"/>
  <c r="U2902" i="45"/>
  <c r="T2902" i="45"/>
  <c r="S2902" i="45"/>
  <c r="R2902" i="45"/>
  <c r="Q2902" i="45"/>
  <c r="P2902" i="45"/>
  <c r="O2902" i="45"/>
  <c r="N2902" i="45"/>
  <c r="M2902" i="45"/>
  <c r="L2902" i="45"/>
  <c r="K2902" i="45"/>
  <c r="J2902" i="45"/>
  <c r="I2902" i="45"/>
  <c r="H2902" i="45"/>
  <c r="G2902" i="45"/>
  <c r="F2902" i="45"/>
  <c r="E2902" i="45"/>
  <c r="D2902" i="45"/>
  <c r="C2902" i="45"/>
  <c r="U2901" i="45"/>
  <c r="T2901" i="45"/>
  <c r="S2901" i="45"/>
  <c r="R2901" i="45"/>
  <c r="Q2901" i="45"/>
  <c r="P2901" i="45"/>
  <c r="O2901" i="45"/>
  <c r="N2901" i="45"/>
  <c r="M2901" i="45"/>
  <c r="L2901" i="45"/>
  <c r="K2901" i="45"/>
  <c r="J2901" i="45"/>
  <c r="I2901" i="45"/>
  <c r="H2901" i="45"/>
  <c r="G2901" i="45"/>
  <c r="F2901" i="45"/>
  <c r="E2901" i="45"/>
  <c r="D2901" i="45"/>
  <c r="C2901" i="45"/>
  <c r="U2900" i="45"/>
  <c r="T2900" i="45"/>
  <c r="S2900" i="45"/>
  <c r="R2900" i="45"/>
  <c r="Q2900" i="45"/>
  <c r="P2900" i="45"/>
  <c r="O2900" i="45"/>
  <c r="N2900" i="45"/>
  <c r="M2900" i="45"/>
  <c r="L2900" i="45"/>
  <c r="K2900" i="45"/>
  <c r="J2900" i="45"/>
  <c r="I2900" i="45"/>
  <c r="H2900" i="45"/>
  <c r="G2900" i="45"/>
  <c r="F2900" i="45"/>
  <c r="E2900" i="45"/>
  <c r="D2900" i="45"/>
  <c r="C2900" i="45"/>
  <c r="U2899" i="45"/>
  <c r="T2899" i="45"/>
  <c r="S2899" i="45"/>
  <c r="R2899" i="45"/>
  <c r="Q2899" i="45"/>
  <c r="P2899" i="45"/>
  <c r="O2899" i="45"/>
  <c r="N2899" i="45"/>
  <c r="M2899" i="45"/>
  <c r="L2899" i="45"/>
  <c r="K2899" i="45"/>
  <c r="J2899" i="45"/>
  <c r="I2899" i="45"/>
  <c r="H2899" i="45"/>
  <c r="G2899" i="45"/>
  <c r="F2899" i="45"/>
  <c r="E2899" i="45"/>
  <c r="D2899" i="45"/>
  <c r="C2899" i="45"/>
  <c r="U2898" i="45"/>
  <c r="T2898" i="45"/>
  <c r="S2898" i="45"/>
  <c r="R2898" i="45"/>
  <c r="Q2898" i="45"/>
  <c r="P2898" i="45"/>
  <c r="O2898" i="45"/>
  <c r="N2898" i="45"/>
  <c r="M2898" i="45"/>
  <c r="L2898" i="45"/>
  <c r="K2898" i="45"/>
  <c r="J2898" i="45"/>
  <c r="I2898" i="45"/>
  <c r="H2898" i="45"/>
  <c r="G2898" i="45"/>
  <c r="F2898" i="45"/>
  <c r="E2898" i="45"/>
  <c r="D2898" i="45"/>
  <c r="C2898" i="45"/>
  <c r="U2897" i="45"/>
  <c r="T2897" i="45"/>
  <c r="S2897" i="45"/>
  <c r="R2897" i="45"/>
  <c r="Q2897" i="45"/>
  <c r="P2897" i="45"/>
  <c r="O2897" i="45"/>
  <c r="N2897" i="45"/>
  <c r="M2897" i="45"/>
  <c r="L2897" i="45"/>
  <c r="K2897" i="45"/>
  <c r="J2897" i="45"/>
  <c r="I2897" i="45"/>
  <c r="H2897" i="45"/>
  <c r="G2897" i="45"/>
  <c r="F2897" i="45"/>
  <c r="E2897" i="45"/>
  <c r="D2897" i="45"/>
  <c r="C2897" i="45"/>
  <c r="U2896" i="45"/>
  <c r="T2896" i="45"/>
  <c r="S2896" i="45"/>
  <c r="R2896" i="45"/>
  <c r="Q2896" i="45"/>
  <c r="P2896" i="45"/>
  <c r="O2896" i="45"/>
  <c r="N2896" i="45"/>
  <c r="M2896" i="45"/>
  <c r="L2896" i="45"/>
  <c r="K2896" i="45"/>
  <c r="J2896" i="45"/>
  <c r="I2896" i="45"/>
  <c r="H2896" i="45"/>
  <c r="G2896" i="45"/>
  <c r="F2896" i="45"/>
  <c r="E2896" i="45"/>
  <c r="D2896" i="45"/>
  <c r="C2896" i="45"/>
  <c r="U2895" i="45"/>
  <c r="T2895" i="45"/>
  <c r="S2895" i="45"/>
  <c r="R2895" i="45"/>
  <c r="Q2895" i="45"/>
  <c r="P2895" i="45"/>
  <c r="O2895" i="45"/>
  <c r="N2895" i="45"/>
  <c r="M2895" i="45"/>
  <c r="L2895" i="45"/>
  <c r="K2895" i="45"/>
  <c r="J2895" i="45"/>
  <c r="I2895" i="45"/>
  <c r="H2895" i="45"/>
  <c r="G2895" i="45"/>
  <c r="F2895" i="45"/>
  <c r="E2895" i="45"/>
  <c r="D2895" i="45"/>
  <c r="C2895" i="45"/>
  <c r="U2894" i="45"/>
  <c r="T2894" i="45"/>
  <c r="S2894" i="45"/>
  <c r="R2894" i="45"/>
  <c r="Q2894" i="45"/>
  <c r="P2894" i="45"/>
  <c r="O2894" i="45"/>
  <c r="N2894" i="45"/>
  <c r="M2894" i="45"/>
  <c r="L2894" i="45"/>
  <c r="K2894" i="45"/>
  <c r="J2894" i="45"/>
  <c r="I2894" i="45"/>
  <c r="H2894" i="45"/>
  <c r="G2894" i="45"/>
  <c r="F2894" i="45"/>
  <c r="E2894" i="45"/>
  <c r="D2894" i="45"/>
  <c r="C2894" i="45"/>
  <c r="U2893" i="45"/>
  <c r="T2893" i="45"/>
  <c r="S2893" i="45"/>
  <c r="R2893" i="45"/>
  <c r="Q2893" i="45"/>
  <c r="P2893" i="45"/>
  <c r="O2893" i="45"/>
  <c r="N2893" i="45"/>
  <c r="M2893" i="45"/>
  <c r="L2893" i="45"/>
  <c r="K2893" i="45"/>
  <c r="J2893" i="45"/>
  <c r="I2893" i="45"/>
  <c r="H2893" i="45"/>
  <c r="G2893" i="45"/>
  <c r="F2893" i="45"/>
  <c r="E2893" i="45"/>
  <c r="D2893" i="45"/>
  <c r="C2893" i="45"/>
  <c r="U2892" i="45"/>
  <c r="T2892" i="45"/>
  <c r="S2892" i="45"/>
  <c r="R2892" i="45"/>
  <c r="Q2892" i="45"/>
  <c r="P2892" i="45"/>
  <c r="O2892" i="45"/>
  <c r="N2892" i="45"/>
  <c r="M2892" i="45"/>
  <c r="L2892" i="45"/>
  <c r="K2892" i="45"/>
  <c r="J2892" i="45"/>
  <c r="I2892" i="45"/>
  <c r="H2892" i="45"/>
  <c r="G2892" i="45"/>
  <c r="F2892" i="45"/>
  <c r="E2892" i="45"/>
  <c r="D2892" i="45"/>
  <c r="C2892" i="45"/>
  <c r="U2891" i="45"/>
  <c r="T2891" i="45"/>
  <c r="S2891" i="45"/>
  <c r="R2891" i="45"/>
  <c r="Q2891" i="45"/>
  <c r="P2891" i="45"/>
  <c r="O2891" i="45"/>
  <c r="N2891" i="45"/>
  <c r="M2891" i="45"/>
  <c r="L2891" i="45"/>
  <c r="K2891" i="45"/>
  <c r="J2891" i="45"/>
  <c r="I2891" i="45"/>
  <c r="H2891" i="45"/>
  <c r="G2891" i="45"/>
  <c r="F2891" i="45"/>
  <c r="E2891" i="45"/>
  <c r="D2891" i="45"/>
  <c r="C2891" i="45"/>
  <c r="U2890" i="45"/>
  <c r="T2890" i="45"/>
  <c r="S2890" i="45"/>
  <c r="R2890" i="45"/>
  <c r="Q2890" i="45"/>
  <c r="P2890" i="45"/>
  <c r="O2890" i="45"/>
  <c r="N2890" i="45"/>
  <c r="M2890" i="45"/>
  <c r="L2890" i="45"/>
  <c r="K2890" i="45"/>
  <c r="J2890" i="45"/>
  <c r="I2890" i="45"/>
  <c r="H2890" i="45"/>
  <c r="G2890" i="45"/>
  <c r="F2890" i="45"/>
  <c r="E2890" i="45"/>
  <c r="D2890" i="45"/>
  <c r="C2890" i="45"/>
  <c r="U2889" i="45"/>
  <c r="T2889" i="45"/>
  <c r="S2889" i="45"/>
  <c r="R2889" i="45"/>
  <c r="Q2889" i="45"/>
  <c r="P2889" i="45"/>
  <c r="O2889" i="45"/>
  <c r="N2889" i="45"/>
  <c r="M2889" i="45"/>
  <c r="L2889" i="45"/>
  <c r="K2889" i="45"/>
  <c r="J2889" i="45"/>
  <c r="I2889" i="45"/>
  <c r="H2889" i="45"/>
  <c r="G2889" i="45"/>
  <c r="F2889" i="45"/>
  <c r="E2889" i="45"/>
  <c r="D2889" i="45"/>
  <c r="C2889" i="45"/>
  <c r="U2888" i="45"/>
  <c r="T2888" i="45"/>
  <c r="S2888" i="45"/>
  <c r="R2888" i="45"/>
  <c r="Q2888" i="45"/>
  <c r="P2888" i="45"/>
  <c r="O2888" i="45"/>
  <c r="N2888" i="45"/>
  <c r="M2888" i="45"/>
  <c r="L2888" i="45"/>
  <c r="K2888" i="45"/>
  <c r="J2888" i="45"/>
  <c r="I2888" i="45"/>
  <c r="H2888" i="45"/>
  <c r="G2888" i="45"/>
  <c r="F2888" i="45"/>
  <c r="E2888" i="45"/>
  <c r="D2888" i="45"/>
  <c r="C2888" i="45"/>
  <c r="U2887" i="45"/>
  <c r="T2887" i="45"/>
  <c r="S2887" i="45"/>
  <c r="R2887" i="45"/>
  <c r="Q2887" i="45"/>
  <c r="P2887" i="45"/>
  <c r="O2887" i="45"/>
  <c r="N2887" i="45"/>
  <c r="M2887" i="45"/>
  <c r="L2887" i="45"/>
  <c r="K2887" i="45"/>
  <c r="J2887" i="45"/>
  <c r="I2887" i="45"/>
  <c r="H2887" i="45"/>
  <c r="G2887" i="45"/>
  <c r="F2887" i="45"/>
  <c r="E2887" i="45"/>
  <c r="D2887" i="45"/>
  <c r="C2887" i="45"/>
  <c r="U2886" i="45"/>
  <c r="T2886" i="45"/>
  <c r="S2886" i="45"/>
  <c r="R2886" i="45"/>
  <c r="Q2886" i="45"/>
  <c r="P2886" i="45"/>
  <c r="O2886" i="45"/>
  <c r="N2886" i="45"/>
  <c r="M2886" i="45"/>
  <c r="L2886" i="45"/>
  <c r="K2886" i="45"/>
  <c r="J2886" i="45"/>
  <c r="I2886" i="45"/>
  <c r="H2886" i="45"/>
  <c r="G2886" i="45"/>
  <c r="F2886" i="45"/>
  <c r="E2886" i="45"/>
  <c r="D2886" i="45"/>
  <c r="C2886" i="45"/>
  <c r="U2885" i="45"/>
  <c r="T2885" i="45"/>
  <c r="S2885" i="45"/>
  <c r="R2885" i="45"/>
  <c r="Q2885" i="45"/>
  <c r="P2885" i="45"/>
  <c r="O2885" i="45"/>
  <c r="N2885" i="45"/>
  <c r="M2885" i="45"/>
  <c r="L2885" i="45"/>
  <c r="K2885" i="45"/>
  <c r="J2885" i="45"/>
  <c r="I2885" i="45"/>
  <c r="H2885" i="45"/>
  <c r="G2885" i="45"/>
  <c r="F2885" i="45"/>
  <c r="E2885" i="45"/>
  <c r="D2885" i="45"/>
  <c r="C2885" i="45"/>
  <c r="U2884" i="45"/>
  <c r="T2884" i="45"/>
  <c r="S2884" i="45"/>
  <c r="R2884" i="45"/>
  <c r="Q2884" i="45"/>
  <c r="P2884" i="45"/>
  <c r="O2884" i="45"/>
  <c r="N2884" i="45"/>
  <c r="M2884" i="45"/>
  <c r="L2884" i="45"/>
  <c r="K2884" i="45"/>
  <c r="J2884" i="45"/>
  <c r="I2884" i="45"/>
  <c r="H2884" i="45"/>
  <c r="G2884" i="45"/>
  <c r="F2884" i="45"/>
  <c r="E2884" i="45"/>
  <c r="D2884" i="45"/>
  <c r="C2884" i="45"/>
  <c r="U2883" i="45"/>
  <c r="T2883" i="45"/>
  <c r="S2883" i="45"/>
  <c r="R2883" i="45"/>
  <c r="Q2883" i="45"/>
  <c r="P2883" i="45"/>
  <c r="O2883" i="45"/>
  <c r="N2883" i="45"/>
  <c r="M2883" i="45"/>
  <c r="L2883" i="45"/>
  <c r="K2883" i="45"/>
  <c r="J2883" i="45"/>
  <c r="I2883" i="45"/>
  <c r="H2883" i="45"/>
  <c r="G2883" i="45"/>
  <c r="F2883" i="45"/>
  <c r="E2883" i="45"/>
  <c r="D2883" i="45"/>
  <c r="C2883" i="45"/>
  <c r="U2882" i="45"/>
  <c r="T2882" i="45"/>
  <c r="S2882" i="45"/>
  <c r="R2882" i="45"/>
  <c r="Q2882" i="45"/>
  <c r="P2882" i="45"/>
  <c r="O2882" i="45"/>
  <c r="N2882" i="45"/>
  <c r="M2882" i="45"/>
  <c r="L2882" i="45"/>
  <c r="K2882" i="45"/>
  <c r="J2882" i="45"/>
  <c r="I2882" i="45"/>
  <c r="H2882" i="45"/>
  <c r="G2882" i="45"/>
  <c r="F2882" i="45"/>
  <c r="E2882" i="45"/>
  <c r="D2882" i="45"/>
  <c r="C2882" i="45"/>
  <c r="U2881" i="45"/>
  <c r="T2881" i="45"/>
  <c r="S2881" i="45"/>
  <c r="R2881" i="45"/>
  <c r="Q2881" i="45"/>
  <c r="P2881" i="45"/>
  <c r="O2881" i="45"/>
  <c r="N2881" i="45"/>
  <c r="M2881" i="45"/>
  <c r="L2881" i="45"/>
  <c r="K2881" i="45"/>
  <c r="J2881" i="45"/>
  <c r="I2881" i="45"/>
  <c r="H2881" i="45"/>
  <c r="G2881" i="45"/>
  <c r="F2881" i="45"/>
  <c r="E2881" i="45"/>
  <c r="D2881" i="45"/>
  <c r="C2881" i="45"/>
  <c r="U2880" i="45"/>
  <c r="T2880" i="45"/>
  <c r="S2880" i="45"/>
  <c r="R2880" i="45"/>
  <c r="Q2880" i="45"/>
  <c r="P2880" i="45"/>
  <c r="O2880" i="45"/>
  <c r="N2880" i="45"/>
  <c r="M2880" i="45"/>
  <c r="L2880" i="45"/>
  <c r="K2880" i="45"/>
  <c r="J2880" i="45"/>
  <c r="I2880" i="45"/>
  <c r="H2880" i="45"/>
  <c r="G2880" i="45"/>
  <c r="F2880" i="45"/>
  <c r="E2880" i="45"/>
  <c r="D2880" i="45"/>
  <c r="C2880" i="45"/>
  <c r="U2879" i="45"/>
  <c r="T2879" i="45"/>
  <c r="S2879" i="45"/>
  <c r="R2879" i="45"/>
  <c r="Q2879" i="45"/>
  <c r="P2879" i="45"/>
  <c r="O2879" i="45"/>
  <c r="N2879" i="45"/>
  <c r="M2879" i="45"/>
  <c r="L2879" i="45"/>
  <c r="K2879" i="45"/>
  <c r="J2879" i="45"/>
  <c r="I2879" i="45"/>
  <c r="H2879" i="45"/>
  <c r="G2879" i="45"/>
  <c r="F2879" i="45"/>
  <c r="E2879" i="45"/>
  <c r="D2879" i="45"/>
  <c r="C2879" i="45"/>
  <c r="U2878" i="45"/>
  <c r="T2878" i="45"/>
  <c r="S2878" i="45"/>
  <c r="R2878" i="45"/>
  <c r="Q2878" i="45"/>
  <c r="P2878" i="45"/>
  <c r="O2878" i="45"/>
  <c r="N2878" i="45"/>
  <c r="M2878" i="45"/>
  <c r="L2878" i="45"/>
  <c r="K2878" i="45"/>
  <c r="J2878" i="45"/>
  <c r="I2878" i="45"/>
  <c r="H2878" i="45"/>
  <c r="G2878" i="45"/>
  <c r="F2878" i="45"/>
  <c r="E2878" i="45"/>
  <c r="D2878" i="45"/>
  <c r="C2878" i="45"/>
  <c r="U2877" i="45"/>
  <c r="T2877" i="45"/>
  <c r="S2877" i="45"/>
  <c r="R2877" i="45"/>
  <c r="Q2877" i="45"/>
  <c r="P2877" i="45"/>
  <c r="O2877" i="45"/>
  <c r="N2877" i="45"/>
  <c r="M2877" i="45"/>
  <c r="L2877" i="45"/>
  <c r="K2877" i="45"/>
  <c r="J2877" i="45"/>
  <c r="I2877" i="45"/>
  <c r="H2877" i="45"/>
  <c r="G2877" i="45"/>
  <c r="F2877" i="45"/>
  <c r="E2877" i="45"/>
  <c r="D2877" i="45"/>
  <c r="C2877" i="45"/>
  <c r="U2876" i="45"/>
  <c r="T2876" i="45"/>
  <c r="S2876" i="45"/>
  <c r="R2876" i="45"/>
  <c r="Q2876" i="45"/>
  <c r="P2876" i="45"/>
  <c r="O2876" i="45"/>
  <c r="N2876" i="45"/>
  <c r="M2876" i="45"/>
  <c r="L2876" i="45"/>
  <c r="K2876" i="45"/>
  <c r="J2876" i="45"/>
  <c r="I2876" i="45"/>
  <c r="H2876" i="45"/>
  <c r="G2876" i="45"/>
  <c r="F2876" i="45"/>
  <c r="E2876" i="45"/>
  <c r="D2876" i="45"/>
  <c r="C2876" i="45"/>
  <c r="U2875" i="45"/>
  <c r="T2875" i="45"/>
  <c r="S2875" i="45"/>
  <c r="R2875" i="45"/>
  <c r="Q2875" i="45"/>
  <c r="P2875" i="45"/>
  <c r="O2875" i="45"/>
  <c r="N2875" i="45"/>
  <c r="M2875" i="45"/>
  <c r="L2875" i="45"/>
  <c r="K2875" i="45"/>
  <c r="J2875" i="45"/>
  <c r="I2875" i="45"/>
  <c r="H2875" i="45"/>
  <c r="G2875" i="45"/>
  <c r="F2875" i="45"/>
  <c r="E2875" i="45"/>
  <c r="D2875" i="45"/>
  <c r="C2875" i="45"/>
  <c r="U2874" i="45"/>
  <c r="T2874" i="45"/>
  <c r="S2874" i="45"/>
  <c r="R2874" i="45"/>
  <c r="Q2874" i="45"/>
  <c r="P2874" i="45"/>
  <c r="O2874" i="45"/>
  <c r="N2874" i="45"/>
  <c r="M2874" i="45"/>
  <c r="L2874" i="45"/>
  <c r="K2874" i="45"/>
  <c r="J2874" i="45"/>
  <c r="I2874" i="45"/>
  <c r="H2874" i="45"/>
  <c r="G2874" i="45"/>
  <c r="F2874" i="45"/>
  <c r="E2874" i="45"/>
  <c r="D2874" i="45"/>
  <c r="C2874" i="45"/>
  <c r="U2873" i="45"/>
  <c r="T2873" i="45"/>
  <c r="S2873" i="45"/>
  <c r="R2873" i="45"/>
  <c r="Q2873" i="45"/>
  <c r="P2873" i="45"/>
  <c r="O2873" i="45"/>
  <c r="N2873" i="45"/>
  <c r="M2873" i="45"/>
  <c r="L2873" i="45"/>
  <c r="K2873" i="45"/>
  <c r="J2873" i="45"/>
  <c r="I2873" i="45"/>
  <c r="H2873" i="45"/>
  <c r="G2873" i="45"/>
  <c r="F2873" i="45"/>
  <c r="E2873" i="45"/>
  <c r="D2873" i="45"/>
  <c r="C2873" i="45"/>
  <c r="U2872" i="45"/>
  <c r="T2872" i="45"/>
  <c r="S2872" i="45"/>
  <c r="R2872" i="45"/>
  <c r="Q2872" i="45"/>
  <c r="P2872" i="45"/>
  <c r="O2872" i="45"/>
  <c r="N2872" i="45"/>
  <c r="M2872" i="45"/>
  <c r="L2872" i="45"/>
  <c r="K2872" i="45"/>
  <c r="J2872" i="45"/>
  <c r="I2872" i="45"/>
  <c r="H2872" i="45"/>
  <c r="G2872" i="45"/>
  <c r="F2872" i="45"/>
  <c r="E2872" i="45"/>
  <c r="D2872" i="45"/>
  <c r="C2872" i="45"/>
  <c r="U2871" i="45"/>
  <c r="T2871" i="45"/>
  <c r="S2871" i="45"/>
  <c r="R2871" i="45"/>
  <c r="Q2871" i="45"/>
  <c r="P2871" i="45"/>
  <c r="O2871" i="45"/>
  <c r="N2871" i="45"/>
  <c r="M2871" i="45"/>
  <c r="L2871" i="45"/>
  <c r="K2871" i="45"/>
  <c r="J2871" i="45"/>
  <c r="I2871" i="45"/>
  <c r="H2871" i="45"/>
  <c r="G2871" i="45"/>
  <c r="F2871" i="45"/>
  <c r="E2871" i="45"/>
  <c r="D2871" i="45"/>
  <c r="C2871" i="45"/>
  <c r="U2870" i="45"/>
  <c r="T2870" i="45"/>
  <c r="S2870" i="45"/>
  <c r="R2870" i="45"/>
  <c r="Q2870" i="45"/>
  <c r="P2870" i="45"/>
  <c r="O2870" i="45"/>
  <c r="N2870" i="45"/>
  <c r="M2870" i="45"/>
  <c r="L2870" i="45"/>
  <c r="K2870" i="45"/>
  <c r="J2870" i="45"/>
  <c r="I2870" i="45"/>
  <c r="H2870" i="45"/>
  <c r="G2870" i="45"/>
  <c r="F2870" i="45"/>
  <c r="E2870" i="45"/>
  <c r="D2870" i="45"/>
  <c r="C2870" i="45"/>
  <c r="U2869" i="45"/>
  <c r="T2869" i="45"/>
  <c r="S2869" i="45"/>
  <c r="R2869" i="45"/>
  <c r="Q2869" i="45"/>
  <c r="P2869" i="45"/>
  <c r="O2869" i="45"/>
  <c r="N2869" i="45"/>
  <c r="M2869" i="45"/>
  <c r="L2869" i="45"/>
  <c r="K2869" i="45"/>
  <c r="J2869" i="45"/>
  <c r="I2869" i="45"/>
  <c r="H2869" i="45"/>
  <c r="G2869" i="45"/>
  <c r="F2869" i="45"/>
  <c r="E2869" i="45"/>
  <c r="D2869" i="45"/>
  <c r="C2869" i="45"/>
  <c r="U2868" i="45"/>
  <c r="T2868" i="45"/>
  <c r="S2868" i="45"/>
  <c r="R2868" i="45"/>
  <c r="Q2868" i="45"/>
  <c r="P2868" i="45"/>
  <c r="O2868" i="45"/>
  <c r="N2868" i="45"/>
  <c r="M2868" i="45"/>
  <c r="L2868" i="45"/>
  <c r="K2868" i="45"/>
  <c r="J2868" i="45"/>
  <c r="I2868" i="45"/>
  <c r="H2868" i="45"/>
  <c r="G2868" i="45"/>
  <c r="F2868" i="45"/>
  <c r="E2868" i="45"/>
  <c r="D2868" i="45"/>
  <c r="C2868" i="45"/>
  <c r="U2867" i="45"/>
  <c r="T2867" i="45"/>
  <c r="S2867" i="45"/>
  <c r="R2867" i="45"/>
  <c r="Q2867" i="45"/>
  <c r="P2867" i="45"/>
  <c r="O2867" i="45"/>
  <c r="N2867" i="45"/>
  <c r="M2867" i="45"/>
  <c r="L2867" i="45"/>
  <c r="K2867" i="45"/>
  <c r="J2867" i="45"/>
  <c r="I2867" i="45"/>
  <c r="H2867" i="45"/>
  <c r="G2867" i="45"/>
  <c r="F2867" i="45"/>
  <c r="E2867" i="45"/>
  <c r="D2867" i="45"/>
  <c r="C2867" i="45"/>
  <c r="U2866" i="45"/>
  <c r="T2866" i="45"/>
  <c r="S2866" i="45"/>
  <c r="R2866" i="45"/>
  <c r="Q2866" i="45"/>
  <c r="P2866" i="45"/>
  <c r="O2866" i="45"/>
  <c r="N2866" i="45"/>
  <c r="M2866" i="45"/>
  <c r="L2866" i="45"/>
  <c r="K2866" i="45"/>
  <c r="J2866" i="45"/>
  <c r="I2866" i="45"/>
  <c r="H2866" i="45"/>
  <c r="G2866" i="45"/>
  <c r="F2866" i="45"/>
  <c r="E2866" i="45"/>
  <c r="D2866" i="45"/>
  <c r="C2866" i="45"/>
  <c r="U2865" i="45"/>
  <c r="T2865" i="45"/>
  <c r="S2865" i="45"/>
  <c r="R2865" i="45"/>
  <c r="Q2865" i="45"/>
  <c r="P2865" i="45"/>
  <c r="O2865" i="45"/>
  <c r="N2865" i="45"/>
  <c r="M2865" i="45"/>
  <c r="L2865" i="45"/>
  <c r="K2865" i="45"/>
  <c r="J2865" i="45"/>
  <c r="I2865" i="45"/>
  <c r="H2865" i="45"/>
  <c r="G2865" i="45"/>
  <c r="F2865" i="45"/>
  <c r="E2865" i="45"/>
  <c r="D2865" i="45"/>
  <c r="C2865" i="45"/>
  <c r="U2864" i="45"/>
  <c r="T2864" i="45"/>
  <c r="S2864" i="45"/>
  <c r="R2864" i="45"/>
  <c r="Q2864" i="45"/>
  <c r="P2864" i="45"/>
  <c r="O2864" i="45"/>
  <c r="N2864" i="45"/>
  <c r="M2864" i="45"/>
  <c r="L2864" i="45"/>
  <c r="K2864" i="45"/>
  <c r="J2864" i="45"/>
  <c r="I2864" i="45"/>
  <c r="H2864" i="45"/>
  <c r="G2864" i="45"/>
  <c r="F2864" i="45"/>
  <c r="E2864" i="45"/>
  <c r="D2864" i="45"/>
  <c r="C2864" i="45"/>
  <c r="U2863" i="45"/>
  <c r="T2863" i="45"/>
  <c r="S2863" i="45"/>
  <c r="R2863" i="45"/>
  <c r="Q2863" i="45"/>
  <c r="P2863" i="45"/>
  <c r="O2863" i="45"/>
  <c r="N2863" i="45"/>
  <c r="M2863" i="45"/>
  <c r="L2863" i="45"/>
  <c r="K2863" i="45"/>
  <c r="J2863" i="45"/>
  <c r="I2863" i="45"/>
  <c r="H2863" i="45"/>
  <c r="G2863" i="45"/>
  <c r="F2863" i="45"/>
  <c r="E2863" i="45"/>
  <c r="D2863" i="45"/>
  <c r="C2863" i="45"/>
  <c r="U2862" i="45"/>
  <c r="T2862" i="45"/>
  <c r="S2862" i="45"/>
  <c r="R2862" i="45"/>
  <c r="Q2862" i="45"/>
  <c r="P2862" i="45"/>
  <c r="O2862" i="45"/>
  <c r="N2862" i="45"/>
  <c r="M2862" i="45"/>
  <c r="L2862" i="45"/>
  <c r="K2862" i="45"/>
  <c r="J2862" i="45"/>
  <c r="I2862" i="45"/>
  <c r="H2862" i="45"/>
  <c r="G2862" i="45"/>
  <c r="F2862" i="45"/>
  <c r="E2862" i="45"/>
  <c r="D2862" i="45"/>
  <c r="C2862" i="45"/>
  <c r="U2861" i="45"/>
  <c r="T2861" i="45"/>
  <c r="S2861" i="45"/>
  <c r="R2861" i="45"/>
  <c r="Q2861" i="45"/>
  <c r="P2861" i="45"/>
  <c r="O2861" i="45"/>
  <c r="N2861" i="45"/>
  <c r="M2861" i="45"/>
  <c r="L2861" i="45"/>
  <c r="K2861" i="45"/>
  <c r="J2861" i="45"/>
  <c r="I2861" i="45"/>
  <c r="H2861" i="45"/>
  <c r="G2861" i="45"/>
  <c r="F2861" i="45"/>
  <c r="E2861" i="45"/>
  <c r="D2861" i="45"/>
  <c r="C2861" i="45"/>
  <c r="U2860" i="45"/>
  <c r="T2860" i="45"/>
  <c r="S2860" i="45"/>
  <c r="R2860" i="45"/>
  <c r="Q2860" i="45"/>
  <c r="P2860" i="45"/>
  <c r="O2860" i="45"/>
  <c r="N2860" i="45"/>
  <c r="M2860" i="45"/>
  <c r="L2860" i="45"/>
  <c r="K2860" i="45"/>
  <c r="J2860" i="45"/>
  <c r="I2860" i="45"/>
  <c r="H2860" i="45"/>
  <c r="G2860" i="45"/>
  <c r="F2860" i="45"/>
  <c r="E2860" i="45"/>
  <c r="D2860" i="45"/>
  <c r="C2860" i="45"/>
  <c r="U2859" i="45"/>
  <c r="T2859" i="45"/>
  <c r="S2859" i="45"/>
  <c r="R2859" i="45"/>
  <c r="Q2859" i="45"/>
  <c r="P2859" i="45"/>
  <c r="O2859" i="45"/>
  <c r="N2859" i="45"/>
  <c r="M2859" i="45"/>
  <c r="L2859" i="45"/>
  <c r="K2859" i="45"/>
  <c r="J2859" i="45"/>
  <c r="I2859" i="45"/>
  <c r="H2859" i="45"/>
  <c r="G2859" i="45"/>
  <c r="F2859" i="45"/>
  <c r="E2859" i="45"/>
  <c r="D2859" i="45"/>
  <c r="C2859" i="45"/>
  <c r="U2858" i="45"/>
  <c r="T2858" i="45"/>
  <c r="S2858" i="45"/>
  <c r="R2858" i="45"/>
  <c r="Q2858" i="45"/>
  <c r="P2858" i="45"/>
  <c r="O2858" i="45"/>
  <c r="N2858" i="45"/>
  <c r="M2858" i="45"/>
  <c r="L2858" i="45"/>
  <c r="K2858" i="45"/>
  <c r="J2858" i="45"/>
  <c r="I2858" i="45"/>
  <c r="H2858" i="45"/>
  <c r="G2858" i="45"/>
  <c r="F2858" i="45"/>
  <c r="E2858" i="45"/>
  <c r="D2858" i="45"/>
  <c r="C2858" i="45"/>
  <c r="U2857" i="45"/>
  <c r="T2857" i="45"/>
  <c r="S2857" i="45"/>
  <c r="R2857" i="45"/>
  <c r="Q2857" i="45"/>
  <c r="P2857" i="45"/>
  <c r="O2857" i="45"/>
  <c r="N2857" i="45"/>
  <c r="M2857" i="45"/>
  <c r="L2857" i="45"/>
  <c r="K2857" i="45"/>
  <c r="J2857" i="45"/>
  <c r="I2857" i="45"/>
  <c r="H2857" i="45"/>
  <c r="G2857" i="45"/>
  <c r="F2857" i="45"/>
  <c r="E2857" i="45"/>
  <c r="D2857" i="45"/>
  <c r="C2857" i="45"/>
  <c r="U2856" i="45"/>
  <c r="T2856" i="45"/>
  <c r="S2856" i="45"/>
  <c r="R2856" i="45"/>
  <c r="Q2856" i="45"/>
  <c r="P2856" i="45"/>
  <c r="O2856" i="45"/>
  <c r="N2856" i="45"/>
  <c r="M2856" i="45"/>
  <c r="L2856" i="45"/>
  <c r="K2856" i="45"/>
  <c r="J2856" i="45"/>
  <c r="I2856" i="45"/>
  <c r="H2856" i="45"/>
  <c r="G2856" i="45"/>
  <c r="F2856" i="45"/>
  <c r="E2856" i="45"/>
  <c r="D2856" i="45"/>
  <c r="C2856" i="45"/>
  <c r="U2855" i="45"/>
  <c r="T2855" i="45"/>
  <c r="S2855" i="45"/>
  <c r="R2855" i="45"/>
  <c r="Q2855" i="45"/>
  <c r="P2855" i="45"/>
  <c r="O2855" i="45"/>
  <c r="N2855" i="45"/>
  <c r="M2855" i="45"/>
  <c r="L2855" i="45"/>
  <c r="K2855" i="45"/>
  <c r="J2855" i="45"/>
  <c r="I2855" i="45"/>
  <c r="H2855" i="45"/>
  <c r="G2855" i="45"/>
  <c r="F2855" i="45"/>
  <c r="E2855" i="45"/>
  <c r="D2855" i="45"/>
  <c r="C2855" i="45"/>
  <c r="U2854" i="45"/>
  <c r="T2854" i="45"/>
  <c r="S2854" i="45"/>
  <c r="R2854" i="45"/>
  <c r="Q2854" i="45"/>
  <c r="P2854" i="45"/>
  <c r="O2854" i="45"/>
  <c r="N2854" i="45"/>
  <c r="M2854" i="45"/>
  <c r="L2854" i="45"/>
  <c r="K2854" i="45"/>
  <c r="J2854" i="45"/>
  <c r="I2854" i="45"/>
  <c r="H2854" i="45"/>
  <c r="G2854" i="45"/>
  <c r="F2854" i="45"/>
  <c r="E2854" i="45"/>
  <c r="D2854" i="45"/>
  <c r="C2854" i="45"/>
  <c r="U2853" i="45"/>
  <c r="T2853" i="45"/>
  <c r="S2853" i="45"/>
  <c r="R2853" i="45"/>
  <c r="Q2853" i="45"/>
  <c r="P2853" i="45"/>
  <c r="O2853" i="45"/>
  <c r="N2853" i="45"/>
  <c r="M2853" i="45"/>
  <c r="L2853" i="45"/>
  <c r="K2853" i="45"/>
  <c r="J2853" i="45"/>
  <c r="I2853" i="45"/>
  <c r="H2853" i="45"/>
  <c r="G2853" i="45"/>
  <c r="F2853" i="45"/>
  <c r="E2853" i="45"/>
  <c r="D2853" i="45"/>
  <c r="C2853" i="45"/>
  <c r="U2852" i="45"/>
  <c r="T2852" i="45"/>
  <c r="S2852" i="45"/>
  <c r="R2852" i="45"/>
  <c r="Q2852" i="45"/>
  <c r="P2852" i="45"/>
  <c r="O2852" i="45"/>
  <c r="N2852" i="45"/>
  <c r="M2852" i="45"/>
  <c r="L2852" i="45"/>
  <c r="K2852" i="45"/>
  <c r="J2852" i="45"/>
  <c r="I2852" i="45"/>
  <c r="H2852" i="45"/>
  <c r="G2852" i="45"/>
  <c r="F2852" i="45"/>
  <c r="E2852" i="45"/>
  <c r="D2852" i="45"/>
  <c r="C2852" i="45"/>
  <c r="U2851" i="45"/>
  <c r="T2851" i="45"/>
  <c r="S2851" i="45"/>
  <c r="R2851" i="45"/>
  <c r="Q2851" i="45"/>
  <c r="P2851" i="45"/>
  <c r="O2851" i="45"/>
  <c r="N2851" i="45"/>
  <c r="M2851" i="45"/>
  <c r="L2851" i="45"/>
  <c r="K2851" i="45"/>
  <c r="J2851" i="45"/>
  <c r="I2851" i="45"/>
  <c r="H2851" i="45"/>
  <c r="G2851" i="45"/>
  <c r="F2851" i="45"/>
  <c r="E2851" i="45"/>
  <c r="D2851" i="45"/>
  <c r="C2851" i="45"/>
  <c r="U2850" i="45"/>
  <c r="T2850" i="45"/>
  <c r="S2850" i="45"/>
  <c r="R2850" i="45"/>
  <c r="Q2850" i="45"/>
  <c r="P2850" i="45"/>
  <c r="O2850" i="45"/>
  <c r="N2850" i="45"/>
  <c r="M2850" i="45"/>
  <c r="L2850" i="45"/>
  <c r="K2850" i="45"/>
  <c r="J2850" i="45"/>
  <c r="I2850" i="45"/>
  <c r="H2850" i="45"/>
  <c r="G2850" i="45"/>
  <c r="F2850" i="45"/>
  <c r="E2850" i="45"/>
  <c r="D2850" i="45"/>
  <c r="C2850" i="45"/>
  <c r="U2849" i="45"/>
  <c r="T2849" i="45"/>
  <c r="S2849" i="45"/>
  <c r="R2849" i="45"/>
  <c r="Q2849" i="45"/>
  <c r="P2849" i="45"/>
  <c r="O2849" i="45"/>
  <c r="N2849" i="45"/>
  <c r="M2849" i="45"/>
  <c r="L2849" i="45"/>
  <c r="K2849" i="45"/>
  <c r="J2849" i="45"/>
  <c r="I2849" i="45"/>
  <c r="H2849" i="45"/>
  <c r="G2849" i="45"/>
  <c r="F2849" i="45"/>
  <c r="E2849" i="45"/>
  <c r="D2849" i="45"/>
  <c r="C2849" i="45"/>
  <c r="U2848" i="45"/>
  <c r="T2848" i="45"/>
  <c r="S2848" i="45"/>
  <c r="R2848" i="45"/>
  <c r="Q2848" i="45"/>
  <c r="P2848" i="45"/>
  <c r="O2848" i="45"/>
  <c r="N2848" i="45"/>
  <c r="M2848" i="45"/>
  <c r="L2848" i="45"/>
  <c r="K2848" i="45"/>
  <c r="J2848" i="45"/>
  <c r="I2848" i="45"/>
  <c r="H2848" i="45"/>
  <c r="G2848" i="45"/>
  <c r="F2848" i="45"/>
  <c r="E2848" i="45"/>
  <c r="D2848" i="45"/>
  <c r="C2848" i="45"/>
  <c r="U2847" i="45"/>
  <c r="T2847" i="45"/>
  <c r="S2847" i="45"/>
  <c r="R2847" i="45"/>
  <c r="Q2847" i="45"/>
  <c r="P2847" i="45"/>
  <c r="O2847" i="45"/>
  <c r="N2847" i="45"/>
  <c r="M2847" i="45"/>
  <c r="L2847" i="45"/>
  <c r="K2847" i="45"/>
  <c r="J2847" i="45"/>
  <c r="I2847" i="45"/>
  <c r="H2847" i="45"/>
  <c r="G2847" i="45"/>
  <c r="F2847" i="45"/>
  <c r="E2847" i="45"/>
  <c r="D2847" i="45"/>
  <c r="C2847" i="45"/>
  <c r="U2846" i="45"/>
  <c r="T2846" i="45"/>
  <c r="S2846" i="45"/>
  <c r="R2846" i="45"/>
  <c r="Q2846" i="45"/>
  <c r="P2846" i="45"/>
  <c r="O2846" i="45"/>
  <c r="N2846" i="45"/>
  <c r="M2846" i="45"/>
  <c r="L2846" i="45"/>
  <c r="K2846" i="45"/>
  <c r="J2846" i="45"/>
  <c r="I2846" i="45"/>
  <c r="H2846" i="45"/>
  <c r="G2846" i="45"/>
  <c r="F2846" i="45"/>
  <c r="E2846" i="45"/>
  <c r="D2846" i="45"/>
  <c r="C2846" i="45"/>
  <c r="U2845" i="45"/>
  <c r="T2845" i="45"/>
  <c r="S2845" i="45"/>
  <c r="R2845" i="45"/>
  <c r="Q2845" i="45"/>
  <c r="P2845" i="45"/>
  <c r="O2845" i="45"/>
  <c r="N2845" i="45"/>
  <c r="M2845" i="45"/>
  <c r="L2845" i="45"/>
  <c r="K2845" i="45"/>
  <c r="J2845" i="45"/>
  <c r="I2845" i="45"/>
  <c r="H2845" i="45"/>
  <c r="G2845" i="45"/>
  <c r="F2845" i="45"/>
  <c r="E2845" i="45"/>
  <c r="D2845" i="45"/>
  <c r="C2845" i="45"/>
  <c r="U2844" i="45"/>
  <c r="T2844" i="45"/>
  <c r="S2844" i="45"/>
  <c r="R2844" i="45"/>
  <c r="Q2844" i="45"/>
  <c r="P2844" i="45"/>
  <c r="O2844" i="45"/>
  <c r="N2844" i="45"/>
  <c r="M2844" i="45"/>
  <c r="L2844" i="45"/>
  <c r="K2844" i="45"/>
  <c r="J2844" i="45"/>
  <c r="I2844" i="45"/>
  <c r="H2844" i="45"/>
  <c r="G2844" i="45"/>
  <c r="F2844" i="45"/>
  <c r="E2844" i="45"/>
  <c r="D2844" i="45"/>
  <c r="C2844" i="45"/>
  <c r="U2843" i="45"/>
  <c r="T2843" i="45"/>
  <c r="S2843" i="45"/>
  <c r="R2843" i="45"/>
  <c r="Q2843" i="45"/>
  <c r="P2843" i="45"/>
  <c r="O2843" i="45"/>
  <c r="N2843" i="45"/>
  <c r="M2843" i="45"/>
  <c r="L2843" i="45"/>
  <c r="K2843" i="45"/>
  <c r="J2843" i="45"/>
  <c r="I2843" i="45"/>
  <c r="H2843" i="45"/>
  <c r="G2843" i="45"/>
  <c r="F2843" i="45"/>
  <c r="E2843" i="45"/>
  <c r="D2843" i="45"/>
  <c r="C2843" i="45"/>
  <c r="U2842" i="45"/>
  <c r="T2842" i="45"/>
  <c r="S2842" i="45"/>
  <c r="R2842" i="45"/>
  <c r="Q2842" i="45"/>
  <c r="P2842" i="45"/>
  <c r="O2842" i="45"/>
  <c r="N2842" i="45"/>
  <c r="M2842" i="45"/>
  <c r="L2842" i="45"/>
  <c r="K2842" i="45"/>
  <c r="J2842" i="45"/>
  <c r="I2842" i="45"/>
  <c r="H2842" i="45"/>
  <c r="G2842" i="45"/>
  <c r="F2842" i="45"/>
  <c r="E2842" i="45"/>
  <c r="D2842" i="45"/>
  <c r="C2842" i="45"/>
  <c r="U2841" i="45"/>
  <c r="T2841" i="45"/>
  <c r="S2841" i="45"/>
  <c r="R2841" i="45"/>
  <c r="Q2841" i="45"/>
  <c r="P2841" i="45"/>
  <c r="O2841" i="45"/>
  <c r="N2841" i="45"/>
  <c r="M2841" i="45"/>
  <c r="L2841" i="45"/>
  <c r="K2841" i="45"/>
  <c r="J2841" i="45"/>
  <c r="I2841" i="45"/>
  <c r="H2841" i="45"/>
  <c r="G2841" i="45"/>
  <c r="F2841" i="45"/>
  <c r="E2841" i="45"/>
  <c r="D2841" i="45"/>
  <c r="C2841" i="45"/>
  <c r="U2840" i="45"/>
  <c r="T2840" i="45"/>
  <c r="S2840" i="45"/>
  <c r="R2840" i="45"/>
  <c r="Q2840" i="45"/>
  <c r="P2840" i="45"/>
  <c r="O2840" i="45"/>
  <c r="N2840" i="45"/>
  <c r="M2840" i="45"/>
  <c r="L2840" i="45"/>
  <c r="K2840" i="45"/>
  <c r="J2840" i="45"/>
  <c r="I2840" i="45"/>
  <c r="H2840" i="45"/>
  <c r="G2840" i="45"/>
  <c r="F2840" i="45"/>
  <c r="E2840" i="45"/>
  <c r="D2840" i="45"/>
  <c r="C2840" i="45"/>
  <c r="U2839" i="45"/>
  <c r="T2839" i="45"/>
  <c r="S2839" i="45"/>
  <c r="R2839" i="45"/>
  <c r="Q2839" i="45"/>
  <c r="P2839" i="45"/>
  <c r="O2839" i="45"/>
  <c r="N2839" i="45"/>
  <c r="M2839" i="45"/>
  <c r="L2839" i="45"/>
  <c r="K2839" i="45"/>
  <c r="J2839" i="45"/>
  <c r="I2839" i="45"/>
  <c r="H2839" i="45"/>
  <c r="G2839" i="45"/>
  <c r="F2839" i="45"/>
  <c r="E2839" i="45"/>
  <c r="D2839" i="45"/>
  <c r="C2839" i="45"/>
  <c r="U2838" i="45"/>
  <c r="T2838" i="45"/>
  <c r="S2838" i="45"/>
  <c r="R2838" i="45"/>
  <c r="Q2838" i="45"/>
  <c r="P2838" i="45"/>
  <c r="O2838" i="45"/>
  <c r="N2838" i="45"/>
  <c r="M2838" i="45"/>
  <c r="L2838" i="45"/>
  <c r="K2838" i="45"/>
  <c r="J2838" i="45"/>
  <c r="I2838" i="45"/>
  <c r="H2838" i="45"/>
  <c r="G2838" i="45"/>
  <c r="F2838" i="45"/>
  <c r="E2838" i="45"/>
  <c r="D2838" i="45"/>
  <c r="C2838" i="45"/>
  <c r="U2837" i="45"/>
  <c r="T2837" i="45"/>
  <c r="S2837" i="45"/>
  <c r="R2837" i="45"/>
  <c r="Q2837" i="45"/>
  <c r="P2837" i="45"/>
  <c r="O2837" i="45"/>
  <c r="N2837" i="45"/>
  <c r="M2837" i="45"/>
  <c r="L2837" i="45"/>
  <c r="K2837" i="45"/>
  <c r="J2837" i="45"/>
  <c r="I2837" i="45"/>
  <c r="H2837" i="45"/>
  <c r="G2837" i="45"/>
  <c r="F2837" i="45"/>
  <c r="E2837" i="45"/>
  <c r="D2837" i="45"/>
  <c r="C2837" i="45"/>
  <c r="U2836" i="45"/>
  <c r="T2836" i="45"/>
  <c r="S2836" i="45"/>
  <c r="R2836" i="45"/>
  <c r="Q2836" i="45"/>
  <c r="P2836" i="45"/>
  <c r="O2836" i="45"/>
  <c r="N2836" i="45"/>
  <c r="M2836" i="45"/>
  <c r="L2836" i="45"/>
  <c r="K2836" i="45"/>
  <c r="J2836" i="45"/>
  <c r="I2836" i="45"/>
  <c r="H2836" i="45"/>
  <c r="G2836" i="45"/>
  <c r="F2836" i="45"/>
  <c r="E2836" i="45"/>
  <c r="D2836" i="45"/>
  <c r="C2836" i="45"/>
  <c r="U2835" i="45"/>
  <c r="T2835" i="45"/>
  <c r="S2835" i="45"/>
  <c r="R2835" i="45"/>
  <c r="Q2835" i="45"/>
  <c r="P2835" i="45"/>
  <c r="O2835" i="45"/>
  <c r="N2835" i="45"/>
  <c r="M2835" i="45"/>
  <c r="L2835" i="45"/>
  <c r="K2835" i="45"/>
  <c r="J2835" i="45"/>
  <c r="I2835" i="45"/>
  <c r="H2835" i="45"/>
  <c r="G2835" i="45"/>
  <c r="F2835" i="45"/>
  <c r="E2835" i="45"/>
  <c r="D2835" i="45"/>
  <c r="C2835" i="45"/>
  <c r="U2834" i="45"/>
  <c r="T2834" i="45"/>
  <c r="S2834" i="45"/>
  <c r="R2834" i="45"/>
  <c r="Q2834" i="45"/>
  <c r="P2834" i="45"/>
  <c r="O2834" i="45"/>
  <c r="N2834" i="45"/>
  <c r="M2834" i="45"/>
  <c r="L2834" i="45"/>
  <c r="K2834" i="45"/>
  <c r="J2834" i="45"/>
  <c r="I2834" i="45"/>
  <c r="H2834" i="45"/>
  <c r="G2834" i="45"/>
  <c r="F2834" i="45"/>
  <c r="E2834" i="45"/>
  <c r="D2834" i="45"/>
  <c r="C2834" i="45"/>
  <c r="U2833" i="45"/>
  <c r="T2833" i="45"/>
  <c r="S2833" i="45"/>
  <c r="R2833" i="45"/>
  <c r="Q2833" i="45"/>
  <c r="P2833" i="45"/>
  <c r="O2833" i="45"/>
  <c r="N2833" i="45"/>
  <c r="M2833" i="45"/>
  <c r="L2833" i="45"/>
  <c r="K2833" i="45"/>
  <c r="J2833" i="45"/>
  <c r="I2833" i="45"/>
  <c r="H2833" i="45"/>
  <c r="G2833" i="45"/>
  <c r="F2833" i="45"/>
  <c r="E2833" i="45"/>
  <c r="D2833" i="45"/>
  <c r="C2833" i="45"/>
  <c r="U2832" i="45"/>
  <c r="T2832" i="45"/>
  <c r="S2832" i="45"/>
  <c r="R2832" i="45"/>
  <c r="Q2832" i="45"/>
  <c r="P2832" i="45"/>
  <c r="O2832" i="45"/>
  <c r="N2832" i="45"/>
  <c r="M2832" i="45"/>
  <c r="L2832" i="45"/>
  <c r="K2832" i="45"/>
  <c r="J2832" i="45"/>
  <c r="I2832" i="45"/>
  <c r="H2832" i="45"/>
  <c r="G2832" i="45"/>
  <c r="F2832" i="45"/>
  <c r="E2832" i="45"/>
  <c r="D2832" i="45"/>
  <c r="C2832" i="45"/>
  <c r="U2831" i="45"/>
  <c r="T2831" i="45"/>
  <c r="S2831" i="45"/>
  <c r="R2831" i="45"/>
  <c r="Q2831" i="45"/>
  <c r="P2831" i="45"/>
  <c r="O2831" i="45"/>
  <c r="N2831" i="45"/>
  <c r="M2831" i="45"/>
  <c r="L2831" i="45"/>
  <c r="K2831" i="45"/>
  <c r="J2831" i="45"/>
  <c r="I2831" i="45"/>
  <c r="H2831" i="45"/>
  <c r="G2831" i="45"/>
  <c r="F2831" i="45"/>
  <c r="E2831" i="45"/>
  <c r="D2831" i="45"/>
  <c r="C2831" i="45"/>
  <c r="U2830" i="45"/>
  <c r="T2830" i="45"/>
  <c r="S2830" i="45"/>
  <c r="R2830" i="45"/>
  <c r="Q2830" i="45"/>
  <c r="P2830" i="45"/>
  <c r="O2830" i="45"/>
  <c r="N2830" i="45"/>
  <c r="M2830" i="45"/>
  <c r="L2830" i="45"/>
  <c r="K2830" i="45"/>
  <c r="J2830" i="45"/>
  <c r="I2830" i="45"/>
  <c r="H2830" i="45"/>
  <c r="G2830" i="45"/>
  <c r="F2830" i="45"/>
  <c r="E2830" i="45"/>
  <c r="D2830" i="45"/>
  <c r="C2830" i="45"/>
  <c r="U2829" i="45"/>
  <c r="T2829" i="45"/>
  <c r="S2829" i="45"/>
  <c r="R2829" i="45"/>
  <c r="Q2829" i="45"/>
  <c r="P2829" i="45"/>
  <c r="O2829" i="45"/>
  <c r="N2829" i="45"/>
  <c r="M2829" i="45"/>
  <c r="L2829" i="45"/>
  <c r="K2829" i="45"/>
  <c r="J2829" i="45"/>
  <c r="I2829" i="45"/>
  <c r="H2829" i="45"/>
  <c r="G2829" i="45"/>
  <c r="F2829" i="45"/>
  <c r="E2829" i="45"/>
  <c r="D2829" i="45"/>
  <c r="C2829" i="45"/>
  <c r="U2828" i="45"/>
  <c r="T2828" i="45"/>
  <c r="S2828" i="45"/>
  <c r="R2828" i="45"/>
  <c r="Q2828" i="45"/>
  <c r="P2828" i="45"/>
  <c r="O2828" i="45"/>
  <c r="N2828" i="45"/>
  <c r="M2828" i="45"/>
  <c r="L2828" i="45"/>
  <c r="K2828" i="45"/>
  <c r="J2828" i="45"/>
  <c r="I2828" i="45"/>
  <c r="H2828" i="45"/>
  <c r="G2828" i="45"/>
  <c r="F2828" i="45"/>
  <c r="E2828" i="45"/>
  <c r="D2828" i="45"/>
  <c r="C2828" i="45"/>
  <c r="U2827" i="45"/>
  <c r="T2827" i="45"/>
  <c r="S2827" i="45"/>
  <c r="R2827" i="45"/>
  <c r="Q2827" i="45"/>
  <c r="P2827" i="45"/>
  <c r="O2827" i="45"/>
  <c r="N2827" i="45"/>
  <c r="M2827" i="45"/>
  <c r="L2827" i="45"/>
  <c r="K2827" i="45"/>
  <c r="J2827" i="45"/>
  <c r="I2827" i="45"/>
  <c r="H2827" i="45"/>
  <c r="G2827" i="45"/>
  <c r="F2827" i="45"/>
  <c r="E2827" i="45"/>
  <c r="D2827" i="45"/>
  <c r="C2827" i="45"/>
  <c r="U2826" i="45"/>
  <c r="T2826" i="45"/>
  <c r="S2826" i="45"/>
  <c r="R2826" i="45"/>
  <c r="Q2826" i="45"/>
  <c r="P2826" i="45"/>
  <c r="O2826" i="45"/>
  <c r="N2826" i="45"/>
  <c r="M2826" i="45"/>
  <c r="L2826" i="45"/>
  <c r="K2826" i="45"/>
  <c r="J2826" i="45"/>
  <c r="I2826" i="45"/>
  <c r="H2826" i="45"/>
  <c r="G2826" i="45"/>
  <c r="F2826" i="45"/>
  <c r="E2826" i="45"/>
  <c r="D2826" i="45"/>
  <c r="C2826" i="45"/>
  <c r="U2825" i="45"/>
  <c r="T2825" i="45"/>
  <c r="S2825" i="45"/>
  <c r="R2825" i="45"/>
  <c r="Q2825" i="45"/>
  <c r="P2825" i="45"/>
  <c r="O2825" i="45"/>
  <c r="N2825" i="45"/>
  <c r="M2825" i="45"/>
  <c r="L2825" i="45"/>
  <c r="K2825" i="45"/>
  <c r="J2825" i="45"/>
  <c r="I2825" i="45"/>
  <c r="H2825" i="45"/>
  <c r="G2825" i="45"/>
  <c r="F2825" i="45"/>
  <c r="E2825" i="45"/>
  <c r="D2825" i="45"/>
  <c r="C2825" i="45"/>
  <c r="U2824" i="45"/>
  <c r="T2824" i="45"/>
  <c r="S2824" i="45"/>
  <c r="R2824" i="45"/>
  <c r="Q2824" i="45"/>
  <c r="P2824" i="45"/>
  <c r="O2824" i="45"/>
  <c r="N2824" i="45"/>
  <c r="M2824" i="45"/>
  <c r="L2824" i="45"/>
  <c r="K2824" i="45"/>
  <c r="J2824" i="45"/>
  <c r="I2824" i="45"/>
  <c r="H2824" i="45"/>
  <c r="G2824" i="45"/>
  <c r="F2824" i="45"/>
  <c r="E2824" i="45"/>
  <c r="D2824" i="45"/>
  <c r="C2824" i="45"/>
  <c r="U2823" i="45"/>
  <c r="T2823" i="45"/>
  <c r="S2823" i="45"/>
  <c r="R2823" i="45"/>
  <c r="Q2823" i="45"/>
  <c r="P2823" i="45"/>
  <c r="O2823" i="45"/>
  <c r="N2823" i="45"/>
  <c r="M2823" i="45"/>
  <c r="L2823" i="45"/>
  <c r="K2823" i="45"/>
  <c r="J2823" i="45"/>
  <c r="I2823" i="45"/>
  <c r="H2823" i="45"/>
  <c r="G2823" i="45"/>
  <c r="F2823" i="45"/>
  <c r="E2823" i="45"/>
  <c r="D2823" i="45"/>
  <c r="C2823" i="45"/>
  <c r="U2822" i="45"/>
  <c r="T2822" i="45"/>
  <c r="S2822" i="45"/>
  <c r="R2822" i="45"/>
  <c r="Q2822" i="45"/>
  <c r="P2822" i="45"/>
  <c r="O2822" i="45"/>
  <c r="N2822" i="45"/>
  <c r="M2822" i="45"/>
  <c r="L2822" i="45"/>
  <c r="K2822" i="45"/>
  <c r="J2822" i="45"/>
  <c r="I2822" i="45"/>
  <c r="H2822" i="45"/>
  <c r="G2822" i="45"/>
  <c r="F2822" i="45"/>
  <c r="E2822" i="45"/>
  <c r="D2822" i="45"/>
  <c r="C2822" i="45"/>
  <c r="U2821" i="45"/>
  <c r="T2821" i="45"/>
  <c r="S2821" i="45"/>
  <c r="R2821" i="45"/>
  <c r="Q2821" i="45"/>
  <c r="P2821" i="45"/>
  <c r="O2821" i="45"/>
  <c r="N2821" i="45"/>
  <c r="M2821" i="45"/>
  <c r="L2821" i="45"/>
  <c r="K2821" i="45"/>
  <c r="J2821" i="45"/>
  <c r="I2821" i="45"/>
  <c r="H2821" i="45"/>
  <c r="G2821" i="45"/>
  <c r="F2821" i="45"/>
  <c r="E2821" i="45"/>
  <c r="D2821" i="45"/>
  <c r="C2821" i="45"/>
  <c r="U2820" i="45"/>
  <c r="T2820" i="45"/>
  <c r="S2820" i="45"/>
  <c r="R2820" i="45"/>
  <c r="Q2820" i="45"/>
  <c r="P2820" i="45"/>
  <c r="O2820" i="45"/>
  <c r="N2820" i="45"/>
  <c r="M2820" i="45"/>
  <c r="L2820" i="45"/>
  <c r="K2820" i="45"/>
  <c r="J2820" i="45"/>
  <c r="I2820" i="45"/>
  <c r="H2820" i="45"/>
  <c r="G2820" i="45"/>
  <c r="F2820" i="45"/>
  <c r="E2820" i="45"/>
  <c r="D2820" i="45"/>
  <c r="C2820" i="45"/>
  <c r="U2819" i="45"/>
  <c r="T2819" i="45"/>
  <c r="S2819" i="45"/>
  <c r="R2819" i="45"/>
  <c r="Q2819" i="45"/>
  <c r="P2819" i="45"/>
  <c r="O2819" i="45"/>
  <c r="N2819" i="45"/>
  <c r="M2819" i="45"/>
  <c r="L2819" i="45"/>
  <c r="K2819" i="45"/>
  <c r="J2819" i="45"/>
  <c r="I2819" i="45"/>
  <c r="H2819" i="45"/>
  <c r="G2819" i="45"/>
  <c r="F2819" i="45"/>
  <c r="E2819" i="45"/>
  <c r="D2819" i="45"/>
  <c r="C2819" i="45"/>
  <c r="U2818" i="45"/>
  <c r="T2818" i="45"/>
  <c r="S2818" i="45"/>
  <c r="R2818" i="45"/>
  <c r="Q2818" i="45"/>
  <c r="P2818" i="45"/>
  <c r="O2818" i="45"/>
  <c r="N2818" i="45"/>
  <c r="M2818" i="45"/>
  <c r="L2818" i="45"/>
  <c r="K2818" i="45"/>
  <c r="J2818" i="45"/>
  <c r="I2818" i="45"/>
  <c r="H2818" i="45"/>
  <c r="G2818" i="45"/>
  <c r="F2818" i="45"/>
  <c r="E2818" i="45"/>
  <c r="D2818" i="45"/>
  <c r="C2818" i="45"/>
  <c r="U2817" i="45"/>
  <c r="T2817" i="45"/>
  <c r="S2817" i="45"/>
  <c r="R2817" i="45"/>
  <c r="Q2817" i="45"/>
  <c r="P2817" i="45"/>
  <c r="O2817" i="45"/>
  <c r="N2817" i="45"/>
  <c r="M2817" i="45"/>
  <c r="L2817" i="45"/>
  <c r="K2817" i="45"/>
  <c r="J2817" i="45"/>
  <c r="I2817" i="45"/>
  <c r="H2817" i="45"/>
  <c r="G2817" i="45"/>
  <c r="F2817" i="45"/>
  <c r="E2817" i="45"/>
  <c r="D2817" i="45"/>
  <c r="C2817" i="45"/>
  <c r="U2816" i="45"/>
  <c r="T2816" i="45"/>
  <c r="S2816" i="45"/>
  <c r="R2816" i="45"/>
  <c r="Q2816" i="45"/>
  <c r="P2816" i="45"/>
  <c r="O2816" i="45"/>
  <c r="N2816" i="45"/>
  <c r="M2816" i="45"/>
  <c r="L2816" i="45"/>
  <c r="K2816" i="45"/>
  <c r="J2816" i="45"/>
  <c r="I2816" i="45"/>
  <c r="H2816" i="45"/>
  <c r="G2816" i="45"/>
  <c r="F2816" i="45"/>
  <c r="E2816" i="45"/>
  <c r="D2816" i="45"/>
  <c r="C2816" i="45"/>
  <c r="U2815" i="45"/>
  <c r="T2815" i="45"/>
  <c r="S2815" i="45"/>
  <c r="R2815" i="45"/>
  <c r="Q2815" i="45"/>
  <c r="P2815" i="45"/>
  <c r="O2815" i="45"/>
  <c r="N2815" i="45"/>
  <c r="M2815" i="45"/>
  <c r="L2815" i="45"/>
  <c r="K2815" i="45"/>
  <c r="J2815" i="45"/>
  <c r="I2815" i="45"/>
  <c r="H2815" i="45"/>
  <c r="G2815" i="45"/>
  <c r="F2815" i="45"/>
  <c r="E2815" i="45"/>
  <c r="D2815" i="45"/>
  <c r="C2815" i="45"/>
  <c r="U2814" i="45"/>
  <c r="T2814" i="45"/>
  <c r="S2814" i="45"/>
  <c r="R2814" i="45"/>
  <c r="Q2814" i="45"/>
  <c r="P2814" i="45"/>
  <c r="O2814" i="45"/>
  <c r="N2814" i="45"/>
  <c r="M2814" i="45"/>
  <c r="L2814" i="45"/>
  <c r="K2814" i="45"/>
  <c r="J2814" i="45"/>
  <c r="I2814" i="45"/>
  <c r="H2814" i="45"/>
  <c r="G2814" i="45"/>
  <c r="F2814" i="45"/>
  <c r="E2814" i="45"/>
  <c r="D2814" i="45"/>
  <c r="C2814" i="45"/>
  <c r="U2813" i="45"/>
  <c r="T2813" i="45"/>
  <c r="S2813" i="45"/>
  <c r="R2813" i="45"/>
  <c r="Q2813" i="45"/>
  <c r="P2813" i="45"/>
  <c r="O2813" i="45"/>
  <c r="N2813" i="45"/>
  <c r="M2813" i="45"/>
  <c r="L2813" i="45"/>
  <c r="K2813" i="45"/>
  <c r="J2813" i="45"/>
  <c r="I2813" i="45"/>
  <c r="H2813" i="45"/>
  <c r="G2813" i="45"/>
  <c r="F2813" i="45"/>
  <c r="E2813" i="45"/>
  <c r="D2813" i="45"/>
  <c r="C2813" i="45"/>
  <c r="U2812" i="45"/>
  <c r="T2812" i="45"/>
  <c r="S2812" i="45"/>
  <c r="R2812" i="45"/>
  <c r="Q2812" i="45"/>
  <c r="P2812" i="45"/>
  <c r="O2812" i="45"/>
  <c r="N2812" i="45"/>
  <c r="M2812" i="45"/>
  <c r="L2812" i="45"/>
  <c r="K2812" i="45"/>
  <c r="J2812" i="45"/>
  <c r="I2812" i="45"/>
  <c r="H2812" i="45"/>
  <c r="G2812" i="45"/>
  <c r="F2812" i="45"/>
  <c r="E2812" i="45"/>
  <c r="D2812" i="45"/>
  <c r="C2812" i="45"/>
  <c r="U2811" i="45"/>
  <c r="T2811" i="45"/>
  <c r="S2811" i="45"/>
  <c r="R2811" i="45"/>
  <c r="Q2811" i="45"/>
  <c r="P2811" i="45"/>
  <c r="O2811" i="45"/>
  <c r="N2811" i="45"/>
  <c r="M2811" i="45"/>
  <c r="L2811" i="45"/>
  <c r="K2811" i="45"/>
  <c r="J2811" i="45"/>
  <c r="I2811" i="45"/>
  <c r="H2811" i="45"/>
  <c r="G2811" i="45"/>
  <c r="F2811" i="45"/>
  <c r="E2811" i="45"/>
  <c r="D2811" i="45"/>
  <c r="C2811" i="45"/>
  <c r="U2810" i="45"/>
  <c r="T2810" i="45"/>
  <c r="S2810" i="45"/>
  <c r="R2810" i="45"/>
  <c r="Q2810" i="45"/>
  <c r="P2810" i="45"/>
  <c r="O2810" i="45"/>
  <c r="N2810" i="45"/>
  <c r="M2810" i="45"/>
  <c r="L2810" i="45"/>
  <c r="K2810" i="45"/>
  <c r="J2810" i="45"/>
  <c r="I2810" i="45"/>
  <c r="H2810" i="45"/>
  <c r="G2810" i="45"/>
  <c r="F2810" i="45"/>
  <c r="E2810" i="45"/>
  <c r="D2810" i="45"/>
  <c r="C2810" i="45"/>
  <c r="U2809" i="45"/>
  <c r="T2809" i="45"/>
  <c r="S2809" i="45"/>
  <c r="R2809" i="45"/>
  <c r="Q2809" i="45"/>
  <c r="P2809" i="45"/>
  <c r="O2809" i="45"/>
  <c r="N2809" i="45"/>
  <c r="M2809" i="45"/>
  <c r="L2809" i="45"/>
  <c r="K2809" i="45"/>
  <c r="J2809" i="45"/>
  <c r="I2809" i="45"/>
  <c r="H2809" i="45"/>
  <c r="G2809" i="45"/>
  <c r="F2809" i="45"/>
  <c r="E2809" i="45"/>
  <c r="D2809" i="45"/>
  <c r="C2809" i="45"/>
  <c r="U2808" i="45"/>
  <c r="T2808" i="45"/>
  <c r="S2808" i="45"/>
  <c r="R2808" i="45"/>
  <c r="Q2808" i="45"/>
  <c r="P2808" i="45"/>
  <c r="O2808" i="45"/>
  <c r="N2808" i="45"/>
  <c r="M2808" i="45"/>
  <c r="L2808" i="45"/>
  <c r="K2808" i="45"/>
  <c r="J2808" i="45"/>
  <c r="I2808" i="45"/>
  <c r="H2808" i="45"/>
  <c r="G2808" i="45"/>
  <c r="F2808" i="45"/>
  <c r="E2808" i="45"/>
  <c r="D2808" i="45"/>
  <c r="C2808" i="45"/>
  <c r="U2807" i="45"/>
  <c r="T2807" i="45"/>
  <c r="S2807" i="45"/>
  <c r="R2807" i="45"/>
  <c r="Q2807" i="45"/>
  <c r="P2807" i="45"/>
  <c r="O2807" i="45"/>
  <c r="N2807" i="45"/>
  <c r="M2807" i="45"/>
  <c r="L2807" i="45"/>
  <c r="K2807" i="45"/>
  <c r="J2807" i="45"/>
  <c r="I2807" i="45"/>
  <c r="H2807" i="45"/>
  <c r="G2807" i="45"/>
  <c r="F2807" i="45"/>
  <c r="E2807" i="45"/>
  <c r="D2807" i="45"/>
  <c r="C2807" i="45"/>
  <c r="U2806" i="45"/>
  <c r="T2806" i="45"/>
  <c r="S2806" i="45"/>
  <c r="R2806" i="45"/>
  <c r="Q2806" i="45"/>
  <c r="P2806" i="45"/>
  <c r="O2806" i="45"/>
  <c r="N2806" i="45"/>
  <c r="M2806" i="45"/>
  <c r="L2806" i="45"/>
  <c r="K2806" i="45"/>
  <c r="J2806" i="45"/>
  <c r="I2806" i="45"/>
  <c r="H2806" i="45"/>
  <c r="G2806" i="45"/>
  <c r="F2806" i="45"/>
  <c r="E2806" i="45"/>
  <c r="D2806" i="45"/>
  <c r="C2806" i="45"/>
  <c r="U2805" i="45"/>
  <c r="T2805" i="45"/>
  <c r="S2805" i="45"/>
  <c r="R2805" i="45"/>
  <c r="Q2805" i="45"/>
  <c r="P2805" i="45"/>
  <c r="O2805" i="45"/>
  <c r="N2805" i="45"/>
  <c r="M2805" i="45"/>
  <c r="L2805" i="45"/>
  <c r="K2805" i="45"/>
  <c r="J2805" i="45"/>
  <c r="I2805" i="45"/>
  <c r="H2805" i="45"/>
  <c r="G2805" i="45"/>
  <c r="F2805" i="45"/>
  <c r="E2805" i="45"/>
  <c r="D2805" i="45"/>
  <c r="C2805" i="45"/>
  <c r="U2804" i="45"/>
  <c r="T2804" i="45"/>
  <c r="S2804" i="45"/>
  <c r="R2804" i="45"/>
  <c r="Q2804" i="45"/>
  <c r="P2804" i="45"/>
  <c r="O2804" i="45"/>
  <c r="N2804" i="45"/>
  <c r="M2804" i="45"/>
  <c r="L2804" i="45"/>
  <c r="K2804" i="45"/>
  <c r="J2804" i="45"/>
  <c r="I2804" i="45"/>
  <c r="H2804" i="45"/>
  <c r="G2804" i="45"/>
  <c r="F2804" i="45"/>
  <c r="E2804" i="45"/>
  <c r="D2804" i="45"/>
  <c r="C2804" i="45"/>
  <c r="U2803" i="45"/>
  <c r="T2803" i="45"/>
  <c r="S2803" i="45"/>
  <c r="R2803" i="45"/>
  <c r="Q2803" i="45"/>
  <c r="P2803" i="45"/>
  <c r="O2803" i="45"/>
  <c r="N2803" i="45"/>
  <c r="M2803" i="45"/>
  <c r="L2803" i="45"/>
  <c r="K2803" i="45"/>
  <c r="J2803" i="45"/>
  <c r="I2803" i="45"/>
  <c r="H2803" i="45"/>
  <c r="G2803" i="45"/>
  <c r="F2803" i="45"/>
  <c r="E2803" i="45"/>
  <c r="D2803" i="45"/>
  <c r="C2803" i="45"/>
  <c r="U2802" i="45"/>
  <c r="T2802" i="45"/>
  <c r="S2802" i="45"/>
  <c r="R2802" i="45"/>
  <c r="Q2802" i="45"/>
  <c r="P2802" i="45"/>
  <c r="O2802" i="45"/>
  <c r="N2802" i="45"/>
  <c r="M2802" i="45"/>
  <c r="L2802" i="45"/>
  <c r="K2802" i="45"/>
  <c r="J2802" i="45"/>
  <c r="I2802" i="45"/>
  <c r="H2802" i="45"/>
  <c r="G2802" i="45"/>
  <c r="F2802" i="45"/>
  <c r="E2802" i="45"/>
  <c r="D2802" i="45"/>
  <c r="C2802" i="45"/>
  <c r="U2801" i="45"/>
  <c r="T2801" i="45"/>
  <c r="S2801" i="45"/>
  <c r="R2801" i="45"/>
  <c r="Q2801" i="45"/>
  <c r="P2801" i="45"/>
  <c r="O2801" i="45"/>
  <c r="N2801" i="45"/>
  <c r="M2801" i="45"/>
  <c r="L2801" i="45"/>
  <c r="K2801" i="45"/>
  <c r="J2801" i="45"/>
  <c r="I2801" i="45"/>
  <c r="H2801" i="45"/>
  <c r="G2801" i="45"/>
  <c r="F2801" i="45"/>
  <c r="E2801" i="45"/>
  <c r="D2801" i="45"/>
  <c r="C2801" i="45"/>
  <c r="U2800" i="45"/>
  <c r="T2800" i="45"/>
  <c r="S2800" i="45"/>
  <c r="R2800" i="45"/>
  <c r="Q2800" i="45"/>
  <c r="P2800" i="45"/>
  <c r="O2800" i="45"/>
  <c r="N2800" i="45"/>
  <c r="M2800" i="45"/>
  <c r="L2800" i="45"/>
  <c r="K2800" i="45"/>
  <c r="J2800" i="45"/>
  <c r="I2800" i="45"/>
  <c r="H2800" i="45"/>
  <c r="G2800" i="45"/>
  <c r="F2800" i="45"/>
  <c r="E2800" i="45"/>
  <c r="D2800" i="45"/>
  <c r="C2800" i="45"/>
  <c r="U2799" i="45"/>
  <c r="T2799" i="45"/>
  <c r="S2799" i="45"/>
  <c r="R2799" i="45"/>
  <c r="Q2799" i="45"/>
  <c r="P2799" i="45"/>
  <c r="O2799" i="45"/>
  <c r="N2799" i="45"/>
  <c r="M2799" i="45"/>
  <c r="L2799" i="45"/>
  <c r="K2799" i="45"/>
  <c r="J2799" i="45"/>
  <c r="I2799" i="45"/>
  <c r="H2799" i="45"/>
  <c r="G2799" i="45"/>
  <c r="F2799" i="45"/>
  <c r="E2799" i="45"/>
  <c r="D2799" i="45"/>
  <c r="C2799" i="45"/>
  <c r="U2798" i="45"/>
  <c r="T2798" i="45"/>
  <c r="S2798" i="45"/>
  <c r="R2798" i="45"/>
  <c r="Q2798" i="45"/>
  <c r="P2798" i="45"/>
  <c r="O2798" i="45"/>
  <c r="N2798" i="45"/>
  <c r="M2798" i="45"/>
  <c r="L2798" i="45"/>
  <c r="K2798" i="45"/>
  <c r="J2798" i="45"/>
  <c r="I2798" i="45"/>
  <c r="H2798" i="45"/>
  <c r="G2798" i="45"/>
  <c r="F2798" i="45"/>
  <c r="E2798" i="45"/>
  <c r="D2798" i="45"/>
  <c r="C2798" i="45"/>
  <c r="U2797" i="45"/>
  <c r="T2797" i="45"/>
  <c r="S2797" i="45"/>
  <c r="R2797" i="45"/>
  <c r="Q2797" i="45"/>
  <c r="P2797" i="45"/>
  <c r="O2797" i="45"/>
  <c r="N2797" i="45"/>
  <c r="M2797" i="45"/>
  <c r="L2797" i="45"/>
  <c r="K2797" i="45"/>
  <c r="J2797" i="45"/>
  <c r="I2797" i="45"/>
  <c r="H2797" i="45"/>
  <c r="G2797" i="45"/>
  <c r="F2797" i="45"/>
  <c r="E2797" i="45"/>
  <c r="D2797" i="45"/>
  <c r="C2797" i="45"/>
  <c r="U2796" i="45"/>
  <c r="T2796" i="45"/>
  <c r="S2796" i="45"/>
  <c r="R2796" i="45"/>
  <c r="Q2796" i="45"/>
  <c r="P2796" i="45"/>
  <c r="O2796" i="45"/>
  <c r="N2796" i="45"/>
  <c r="M2796" i="45"/>
  <c r="L2796" i="45"/>
  <c r="K2796" i="45"/>
  <c r="J2796" i="45"/>
  <c r="I2796" i="45"/>
  <c r="H2796" i="45"/>
  <c r="G2796" i="45"/>
  <c r="F2796" i="45"/>
  <c r="E2796" i="45"/>
  <c r="D2796" i="45"/>
  <c r="C2796" i="45"/>
  <c r="U2795" i="45"/>
  <c r="T2795" i="45"/>
  <c r="S2795" i="45"/>
  <c r="R2795" i="45"/>
  <c r="Q2795" i="45"/>
  <c r="P2795" i="45"/>
  <c r="O2795" i="45"/>
  <c r="N2795" i="45"/>
  <c r="M2795" i="45"/>
  <c r="L2795" i="45"/>
  <c r="K2795" i="45"/>
  <c r="J2795" i="45"/>
  <c r="I2795" i="45"/>
  <c r="H2795" i="45"/>
  <c r="G2795" i="45"/>
  <c r="F2795" i="45"/>
  <c r="E2795" i="45"/>
  <c r="D2795" i="45"/>
  <c r="C2795" i="45"/>
  <c r="U2794" i="45"/>
  <c r="T2794" i="45"/>
  <c r="S2794" i="45"/>
  <c r="R2794" i="45"/>
  <c r="Q2794" i="45"/>
  <c r="P2794" i="45"/>
  <c r="O2794" i="45"/>
  <c r="N2794" i="45"/>
  <c r="M2794" i="45"/>
  <c r="L2794" i="45"/>
  <c r="K2794" i="45"/>
  <c r="J2794" i="45"/>
  <c r="I2794" i="45"/>
  <c r="H2794" i="45"/>
  <c r="G2794" i="45"/>
  <c r="F2794" i="45"/>
  <c r="E2794" i="45"/>
  <c r="D2794" i="45"/>
  <c r="C2794" i="45"/>
  <c r="U2793" i="45"/>
  <c r="T2793" i="45"/>
  <c r="S2793" i="45"/>
  <c r="R2793" i="45"/>
  <c r="Q2793" i="45"/>
  <c r="P2793" i="45"/>
  <c r="O2793" i="45"/>
  <c r="N2793" i="45"/>
  <c r="M2793" i="45"/>
  <c r="L2793" i="45"/>
  <c r="K2793" i="45"/>
  <c r="J2793" i="45"/>
  <c r="I2793" i="45"/>
  <c r="H2793" i="45"/>
  <c r="G2793" i="45"/>
  <c r="F2793" i="45"/>
  <c r="E2793" i="45"/>
  <c r="D2793" i="45"/>
  <c r="C2793" i="45"/>
  <c r="U2792" i="45"/>
  <c r="T2792" i="45"/>
  <c r="S2792" i="45"/>
  <c r="R2792" i="45"/>
  <c r="Q2792" i="45"/>
  <c r="P2792" i="45"/>
  <c r="O2792" i="45"/>
  <c r="N2792" i="45"/>
  <c r="M2792" i="45"/>
  <c r="L2792" i="45"/>
  <c r="K2792" i="45"/>
  <c r="J2792" i="45"/>
  <c r="I2792" i="45"/>
  <c r="H2792" i="45"/>
  <c r="G2792" i="45"/>
  <c r="F2792" i="45"/>
  <c r="E2792" i="45"/>
  <c r="D2792" i="45"/>
  <c r="C2792" i="45"/>
  <c r="U2791" i="45"/>
  <c r="T2791" i="45"/>
  <c r="S2791" i="45"/>
  <c r="R2791" i="45"/>
  <c r="Q2791" i="45"/>
  <c r="P2791" i="45"/>
  <c r="O2791" i="45"/>
  <c r="N2791" i="45"/>
  <c r="M2791" i="45"/>
  <c r="L2791" i="45"/>
  <c r="K2791" i="45"/>
  <c r="J2791" i="45"/>
  <c r="I2791" i="45"/>
  <c r="H2791" i="45"/>
  <c r="G2791" i="45"/>
  <c r="F2791" i="45"/>
  <c r="E2791" i="45"/>
  <c r="D2791" i="45"/>
  <c r="C2791" i="45"/>
  <c r="U2790" i="45"/>
  <c r="T2790" i="45"/>
  <c r="S2790" i="45"/>
  <c r="R2790" i="45"/>
  <c r="Q2790" i="45"/>
  <c r="P2790" i="45"/>
  <c r="O2790" i="45"/>
  <c r="N2790" i="45"/>
  <c r="M2790" i="45"/>
  <c r="L2790" i="45"/>
  <c r="K2790" i="45"/>
  <c r="J2790" i="45"/>
  <c r="I2790" i="45"/>
  <c r="H2790" i="45"/>
  <c r="G2790" i="45"/>
  <c r="F2790" i="45"/>
  <c r="E2790" i="45"/>
  <c r="D2790" i="45"/>
  <c r="C2790" i="45"/>
  <c r="U2789" i="45"/>
  <c r="T2789" i="45"/>
  <c r="S2789" i="45"/>
  <c r="R2789" i="45"/>
  <c r="Q2789" i="45"/>
  <c r="P2789" i="45"/>
  <c r="O2789" i="45"/>
  <c r="N2789" i="45"/>
  <c r="M2789" i="45"/>
  <c r="L2789" i="45"/>
  <c r="K2789" i="45"/>
  <c r="J2789" i="45"/>
  <c r="I2789" i="45"/>
  <c r="H2789" i="45"/>
  <c r="G2789" i="45"/>
  <c r="F2789" i="45"/>
  <c r="E2789" i="45"/>
  <c r="D2789" i="45"/>
  <c r="C2789" i="45"/>
  <c r="U2788" i="45"/>
  <c r="T2788" i="45"/>
  <c r="S2788" i="45"/>
  <c r="R2788" i="45"/>
  <c r="Q2788" i="45"/>
  <c r="P2788" i="45"/>
  <c r="O2788" i="45"/>
  <c r="N2788" i="45"/>
  <c r="M2788" i="45"/>
  <c r="L2788" i="45"/>
  <c r="K2788" i="45"/>
  <c r="J2788" i="45"/>
  <c r="I2788" i="45"/>
  <c r="H2788" i="45"/>
  <c r="G2788" i="45"/>
  <c r="F2788" i="45"/>
  <c r="E2788" i="45"/>
  <c r="D2788" i="45"/>
  <c r="C2788" i="45"/>
  <c r="U2787" i="45"/>
  <c r="T2787" i="45"/>
  <c r="S2787" i="45"/>
  <c r="R2787" i="45"/>
  <c r="Q2787" i="45"/>
  <c r="P2787" i="45"/>
  <c r="O2787" i="45"/>
  <c r="N2787" i="45"/>
  <c r="M2787" i="45"/>
  <c r="L2787" i="45"/>
  <c r="K2787" i="45"/>
  <c r="J2787" i="45"/>
  <c r="I2787" i="45"/>
  <c r="H2787" i="45"/>
  <c r="G2787" i="45"/>
  <c r="F2787" i="45"/>
  <c r="E2787" i="45"/>
  <c r="D2787" i="45"/>
  <c r="C2787" i="45"/>
  <c r="U2786" i="45"/>
  <c r="T2786" i="45"/>
  <c r="S2786" i="45"/>
  <c r="R2786" i="45"/>
  <c r="Q2786" i="45"/>
  <c r="P2786" i="45"/>
  <c r="O2786" i="45"/>
  <c r="N2786" i="45"/>
  <c r="M2786" i="45"/>
  <c r="L2786" i="45"/>
  <c r="K2786" i="45"/>
  <c r="J2786" i="45"/>
  <c r="I2786" i="45"/>
  <c r="H2786" i="45"/>
  <c r="G2786" i="45"/>
  <c r="F2786" i="45"/>
  <c r="E2786" i="45"/>
  <c r="D2786" i="45"/>
  <c r="C2786" i="45"/>
  <c r="U2785" i="45"/>
  <c r="T2785" i="45"/>
  <c r="S2785" i="45"/>
  <c r="R2785" i="45"/>
  <c r="Q2785" i="45"/>
  <c r="P2785" i="45"/>
  <c r="O2785" i="45"/>
  <c r="N2785" i="45"/>
  <c r="M2785" i="45"/>
  <c r="L2785" i="45"/>
  <c r="K2785" i="45"/>
  <c r="J2785" i="45"/>
  <c r="I2785" i="45"/>
  <c r="H2785" i="45"/>
  <c r="G2785" i="45"/>
  <c r="F2785" i="45"/>
  <c r="E2785" i="45"/>
  <c r="D2785" i="45"/>
  <c r="C2785" i="45"/>
  <c r="U2784" i="45"/>
  <c r="T2784" i="45"/>
  <c r="S2784" i="45"/>
  <c r="R2784" i="45"/>
  <c r="Q2784" i="45"/>
  <c r="P2784" i="45"/>
  <c r="O2784" i="45"/>
  <c r="N2784" i="45"/>
  <c r="M2784" i="45"/>
  <c r="L2784" i="45"/>
  <c r="K2784" i="45"/>
  <c r="J2784" i="45"/>
  <c r="I2784" i="45"/>
  <c r="H2784" i="45"/>
  <c r="G2784" i="45"/>
  <c r="F2784" i="45"/>
  <c r="E2784" i="45"/>
  <c r="D2784" i="45"/>
  <c r="C2784" i="45"/>
  <c r="U2783" i="45"/>
  <c r="T2783" i="45"/>
  <c r="S2783" i="45"/>
  <c r="R2783" i="45"/>
  <c r="Q2783" i="45"/>
  <c r="P2783" i="45"/>
  <c r="O2783" i="45"/>
  <c r="N2783" i="45"/>
  <c r="M2783" i="45"/>
  <c r="L2783" i="45"/>
  <c r="K2783" i="45"/>
  <c r="J2783" i="45"/>
  <c r="I2783" i="45"/>
  <c r="H2783" i="45"/>
  <c r="G2783" i="45"/>
  <c r="F2783" i="45"/>
  <c r="E2783" i="45"/>
  <c r="D2783" i="45"/>
  <c r="C2783" i="45"/>
  <c r="U2782" i="45"/>
  <c r="T2782" i="45"/>
  <c r="S2782" i="45"/>
  <c r="R2782" i="45"/>
  <c r="Q2782" i="45"/>
  <c r="P2782" i="45"/>
  <c r="O2782" i="45"/>
  <c r="N2782" i="45"/>
  <c r="M2782" i="45"/>
  <c r="L2782" i="45"/>
  <c r="K2782" i="45"/>
  <c r="J2782" i="45"/>
  <c r="I2782" i="45"/>
  <c r="H2782" i="45"/>
  <c r="G2782" i="45"/>
  <c r="F2782" i="45"/>
  <c r="E2782" i="45"/>
  <c r="D2782" i="45"/>
  <c r="C2782" i="45"/>
  <c r="U2781" i="45"/>
  <c r="T2781" i="45"/>
  <c r="S2781" i="45"/>
  <c r="R2781" i="45"/>
  <c r="Q2781" i="45"/>
  <c r="P2781" i="45"/>
  <c r="O2781" i="45"/>
  <c r="N2781" i="45"/>
  <c r="M2781" i="45"/>
  <c r="L2781" i="45"/>
  <c r="K2781" i="45"/>
  <c r="J2781" i="45"/>
  <c r="I2781" i="45"/>
  <c r="H2781" i="45"/>
  <c r="G2781" i="45"/>
  <c r="F2781" i="45"/>
  <c r="E2781" i="45"/>
  <c r="D2781" i="45"/>
  <c r="C2781" i="45"/>
  <c r="U2780" i="45"/>
  <c r="T2780" i="45"/>
  <c r="S2780" i="45"/>
  <c r="R2780" i="45"/>
  <c r="Q2780" i="45"/>
  <c r="P2780" i="45"/>
  <c r="O2780" i="45"/>
  <c r="N2780" i="45"/>
  <c r="M2780" i="45"/>
  <c r="L2780" i="45"/>
  <c r="K2780" i="45"/>
  <c r="J2780" i="45"/>
  <c r="I2780" i="45"/>
  <c r="H2780" i="45"/>
  <c r="G2780" i="45"/>
  <c r="F2780" i="45"/>
  <c r="E2780" i="45"/>
  <c r="D2780" i="45"/>
  <c r="C2780" i="45"/>
  <c r="U2779" i="45"/>
  <c r="T2779" i="45"/>
  <c r="S2779" i="45"/>
  <c r="R2779" i="45"/>
  <c r="Q2779" i="45"/>
  <c r="P2779" i="45"/>
  <c r="O2779" i="45"/>
  <c r="N2779" i="45"/>
  <c r="M2779" i="45"/>
  <c r="L2779" i="45"/>
  <c r="K2779" i="45"/>
  <c r="J2779" i="45"/>
  <c r="I2779" i="45"/>
  <c r="H2779" i="45"/>
  <c r="G2779" i="45"/>
  <c r="F2779" i="45"/>
  <c r="E2779" i="45"/>
  <c r="D2779" i="45"/>
  <c r="C2779" i="45"/>
  <c r="U2778" i="45"/>
  <c r="T2778" i="45"/>
  <c r="S2778" i="45"/>
  <c r="R2778" i="45"/>
  <c r="Q2778" i="45"/>
  <c r="P2778" i="45"/>
  <c r="O2778" i="45"/>
  <c r="N2778" i="45"/>
  <c r="M2778" i="45"/>
  <c r="L2778" i="45"/>
  <c r="K2778" i="45"/>
  <c r="J2778" i="45"/>
  <c r="I2778" i="45"/>
  <c r="H2778" i="45"/>
  <c r="G2778" i="45"/>
  <c r="F2778" i="45"/>
  <c r="E2778" i="45"/>
  <c r="D2778" i="45"/>
  <c r="C2778" i="45"/>
  <c r="U2777" i="45"/>
  <c r="T2777" i="45"/>
  <c r="S2777" i="45"/>
  <c r="R2777" i="45"/>
  <c r="Q2777" i="45"/>
  <c r="P2777" i="45"/>
  <c r="O2777" i="45"/>
  <c r="N2777" i="45"/>
  <c r="M2777" i="45"/>
  <c r="L2777" i="45"/>
  <c r="K2777" i="45"/>
  <c r="J2777" i="45"/>
  <c r="I2777" i="45"/>
  <c r="H2777" i="45"/>
  <c r="G2777" i="45"/>
  <c r="F2777" i="45"/>
  <c r="E2777" i="45"/>
  <c r="D2777" i="45"/>
  <c r="C2777" i="45"/>
  <c r="U2776" i="45"/>
  <c r="T2776" i="45"/>
  <c r="S2776" i="45"/>
  <c r="R2776" i="45"/>
  <c r="Q2776" i="45"/>
  <c r="P2776" i="45"/>
  <c r="O2776" i="45"/>
  <c r="N2776" i="45"/>
  <c r="M2776" i="45"/>
  <c r="L2776" i="45"/>
  <c r="K2776" i="45"/>
  <c r="J2776" i="45"/>
  <c r="I2776" i="45"/>
  <c r="H2776" i="45"/>
  <c r="G2776" i="45"/>
  <c r="F2776" i="45"/>
  <c r="E2776" i="45"/>
  <c r="D2776" i="45"/>
  <c r="C2776" i="45"/>
  <c r="U2775" i="45"/>
  <c r="T2775" i="45"/>
  <c r="S2775" i="45"/>
  <c r="R2775" i="45"/>
  <c r="Q2775" i="45"/>
  <c r="P2775" i="45"/>
  <c r="O2775" i="45"/>
  <c r="N2775" i="45"/>
  <c r="M2775" i="45"/>
  <c r="L2775" i="45"/>
  <c r="K2775" i="45"/>
  <c r="J2775" i="45"/>
  <c r="I2775" i="45"/>
  <c r="H2775" i="45"/>
  <c r="G2775" i="45"/>
  <c r="F2775" i="45"/>
  <c r="E2775" i="45"/>
  <c r="D2775" i="45"/>
  <c r="C2775" i="45"/>
  <c r="U2774" i="45"/>
  <c r="T2774" i="45"/>
  <c r="S2774" i="45"/>
  <c r="R2774" i="45"/>
  <c r="Q2774" i="45"/>
  <c r="P2774" i="45"/>
  <c r="O2774" i="45"/>
  <c r="N2774" i="45"/>
  <c r="M2774" i="45"/>
  <c r="L2774" i="45"/>
  <c r="K2774" i="45"/>
  <c r="J2774" i="45"/>
  <c r="I2774" i="45"/>
  <c r="H2774" i="45"/>
  <c r="G2774" i="45"/>
  <c r="F2774" i="45"/>
  <c r="E2774" i="45"/>
  <c r="D2774" i="45"/>
  <c r="C2774" i="45"/>
  <c r="U2773" i="45"/>
  <c r="T2773" i="45"/>
  <c r="S2773" i="45"/>
  <c r="R2773" i="45"/>
  <c r="Q2773" i="45"/>
  <c r="P2773" i="45"/>
  <c r="O2773" i="45"/>
  <c r="N2773" i="45"/>
  <c r="M2773" i="45"/>
  <c r="L2773" i="45"/>
  <c r="K2773" i="45"/>
  <c r="J2773" i="45"/>
  <c r="I2773" i="45"/>
  <c r="H2773" i="45"/>
  <c r="G2773" i="45"/>
  <c r="F2773" i="45"/>
  <c r="E2773" i="45"/>
  <c r="D2773" i="45"/>
  <c r="C2773" i="45"/>
  <c r="U2772" i="45"/>
  <c r="T2772" i="45"/>
  <c r="S2772" i="45"/>
  <c r="R2772" i="45"/>
  <c r="Q2772" i="45"/>
  <c r="P2772" i="45"/>
  <c r="O2772" i="45"/>
  <c r="N2772" i="45"/>
  <c r="M2772" i="45"/>
  <c r="L2772" i="45"/>
  <c r="K2772" i="45"/>
  <c r="J2772" i="45"/>
  <c r="I2772" i="45"/>
  <c r="H2772" i="45"/>
  <c r="G2772" i="45"/>
  <c r="F2772" i="45"/>
  <c r="E2772" i="45"/>
  <c r="D2772" i="45"/>
  <c r="C2772" i="45"/>
  <c r="U2771" i="45"/>
  <c r="T2771" i="45"/>
  <c r="S2771" i="45"/>
  <c r="R2771" i="45"/>
  <c r="Q2771" i="45"/>
  <c r="P2771" i="45"/>
  <c r="O2771" i="45"/>
  <c r="N2771" i="45"/>
  <c r="M2771" i="45"/>
  <c r="L2771" i="45"/>
  <c r="K2771" i="45"/>
  <c r="J2771" i="45"/>
  <c r="I2771" i="45"/>
  <c r="H2771" i="45"/>
  <c r="G2771" i="45"/>
  <c r="F2771" i="45"/>
  <c r="E2771" i="45"/>
  <c r="D2771" i="45"/>
  <c r="C2771" i="45"/>
  <c r="U2770" i="45"/>
  <c r="T2770" i="45"/>
  <c r="S2770" i="45"/>
  <c r="R2770" i="45"/>
  <c r="Q2770" i="45"/>
  <c r="P2770" i="45"/>
  <c r="O2770" i="45"/>
  <c r="N2770" i="45"/>
  <c r="M2770" i="45"/>
  <c r="L2770" i="45"/>
  <c r="K2770" i="45"/>
  <c r="J2770" i="45"/>
  <c r="I2770" i="45"/>
  <c r="H2770" i="45"/>
  <c r="G2770" i="45"/>
  <c r="F2770" i="45"/>
  <c r="E2770" i="45"/>
  <c r="D2770" i="45"/>
  <c r="C2770" i="45"/>
  <c r="U2769" i="45"/>
  <c r="T2769" i="45"/>
  <c r="S2769" i="45"/>
  <c r="R2769" i="45"/>
  <c r="Q2769" i="45"/>
  <c r="P2769" i="45"/>
  <c r="O2769" i="45"/>
  <c r="N2769" i="45"/>
  <c r="M2769" i="45"/>
  <c r="L2769" i="45"/>
  <c r="K2769" i="45"/>
  <c r="J2769" i="45"/>
  <c r="I2769" i="45"/>
  <c r="H2769" i="45"/>
  <c r="G2769" i="45"/>
  <c r="F2769" i="45"/>
  <c r="E2769" i="45"/>
  <c r="D2769" i="45"/>
  <c r="C2769" i="45"/>
  <c r="U2768" i="45"/>
  <c r="T2768" i="45"/>
  <c r="S2768" i="45"/>
  <c r="R2768" i="45"/>
  <c r="Q2768" i="45"/>
  <c r="P2768" i="45"/>
  <c r="O2768" i="45"/>
  <c r="N2768" i="45"/>
  <c r="M2768" i="45"/>
  <c r="L2768" i="45"/>
  <c r="K2768" i="45"/>
  <c r="J2768" i="45"/>
  <c r="I2768" i="45"/>
  <c r="H2768" i="45"/>
  <c r="G2768" i="45"/>
  <c r="F2768" i="45"/>
  <c r="E2768" i="45"/>
  <c r="D2768" i="45"/>
  <c r="C2768" i="45"/>
  <c r="U2767" i="45"/>
  <c r="T2767" i="45"/>
  <c r="S2767" i="45"/>
  <c r="R2767" i="45"/>
  <c r="Q2767" i="45"/>
  <c r="P2767" i="45"/>
  <c r="O2767" i="45"/>
  <c r="N2767" i="45"/>
  <c r="M2767" i="45"/>
  <c r="L2767" i="45"/>
  <c r="K2767" i="45"/>
  <c r="J2767" i="45"/>
  <c r="I2767" i="45"/>
  <c r="H2767" i="45"/>
  <c r="G2767" i="45"/>
  <c r="F2767" i="45"/>
  <c r="E2767" i="45"/>
  <c r="D2767" i="45"/>
  <c r="C2767" i="45"/>
  <c r="U2766" i="45"/>
  <c r="T2766" i="45"/>
  <c r="S2766" i="45"/>
  <c r="R2766" i="45"/>
  <c r="Q2766" i="45"/>
  <c r="P2766" i="45"/>
  <c r="O2766" i="45"/>
  <c r="N2766" i="45"/>
  <c r="M2766" i="45"/>
  <c r="L2766" i="45"/>
  <c r="K2766" i="45"/>
  <c r="J2766" i="45"/>
  <c r="I2766" i="45"/>
  <c r="H2766" i="45"/>
  <c r="G2766" i="45"/>
  <c r="F2766" i="45"/>
  <c r="E2766" i="45"/>
  <c r="D2766" i="45"/>
  <c r="C2766" i="45"/>
  <c r="U2765" i="45"/>
  <c r="T2765" i="45"/>
  <c r="S2765" i="45"/>
  <c r="R2765" i="45"/>
  <c r="Q2765" i="45"/>
  <c r="P2765" i="45"/>
  <c r="O2765" i="45"/>
  <c r="N2765" i="45"/>
  <c r="M2765" i="45"/>
  <c r="L2765" i="45"/>
  <c r="K2765" i="45"/>
  <c r="J2765" i="45"/>
  <c r="I2765" i="45"/>
  <c r="H2765" i="45"/>
  <c r="G2765" i="45"/>
  <c r="F2765" i="45"/>
  <c r="E2765" i="45"/>
  <c r="D2765" i="45"/>
  <c r="C2765" i="45"/>
  <c r="U2764" i="45"/>
  <c r="T2764" i="45"/>
  <c r="S2764" i="45"/>
  <c r="R2764" i="45"/>
  <c r="Q2764" i="45"/>
  <c r="P2764" i="45"/>
  <c r="O2764" i="45"/>
  <c r="N2764" i="45"/>
  <c r="M2764" i="45"/>
  <c r="L2764" i="45"/>
  <c r="K2764" i="45"/>
  <c r="J2764" i="45"/>
  <c r="I2764" i="45"/>
  <c r="H2764" i="45"/>
  <c r="G2764" i="45"/>
  <c r="F2764" i="45"/>
  <c r="E2764" i="45"/>
  <c r="D2764" i="45"/>
  <c r="C2764" i="45"/>
  <c r="U2763" i="45"/>
  <c r="T2763" i="45"/>
  <c r="S2763" i="45"/>
  <c r="R2763" i="45"/>
  <c r="Q2763" i="45"/>
  <c r="P2763" i="45"/>
  <c r="O2763" i="45"/>
  <c r="N2763" i="45"/>
  <c r="M2763" i="45"/>
  <c r="L2763" i="45"/>
  <c r="K2763" i="45"/>
  <c r="J2763" i="45"/>
  <c r="I2763" i="45"/>
  <c r="H2763" i="45"/>
  <c r="G2763" i="45"/>
  <c r="F2763" i="45"/>
  <c r="E2763" i="45"/>
  <c r="D2763" i="45"/>
  <c r="C2763" i="45"/>
  <c r="U2762" i="45"/>
  <c r="T2762" i="45"/>
  <c r="S2762" i="45"/>
  <c r="R2762" i="45"/>
  <c r="Q2762" i="45"/>
  <c r="P2762" i="45"/>
  <c r="O2762" i="45"/>
  <c r="N2762" i="45"/>
  <c r="M2762" i="45"/>
  <c r="L2762" i="45"/>
  <c r="K2762" i="45"/>
  <c r="J2762" i="45"/>
  <c r="I2762" i="45"/>
  <c r="H2762" i="45"/>
  <c r="G2762" i="45"/>
  <c r="F2762" i="45"/>
  <c r="E2762" i="45"/>
  <c r="D2762" i="45"/>
  <c r="C2762" i="45"/>
  <c r="U2761" i="45"/>
  <c r="T2761" i="45"/>
  <c r="S2761" i="45"/>
  <c r="R2761" i="45"/>
  <c r="Q2761" i="45"/>
  <c r="P2761" i="45"/>
  <c r="O2761" i="45"/>
  <c r="N2761" i="45"/>
  <c r="M2761" i="45"/>
  <c r="L2761" i="45"/>
  <c r="K2761" i="45"/>
  <c r="J2761" i="45"/>
  <c r="I2761" i="45"/>
  <c r="H2761" i="45"/>
  <c r="G2761" i="45"/>
  <c r="F2761" i="45"/>
  <c r="E2761" i="45"/>
  <c r="D2761" i="45"/>
  <c r="C2761" i="45"/>
  <c r="U2760" i="45"/>
  <c r="T2760" i="45"/>
  <c r="S2760" i="45"/>
  <c r="R2760" i="45"/>
  <c r="Q2760" i="45"/>
  <c r="P2760" i="45"/>
  <c r="O2760" i="45"/>
  <c r="N2760" i="45"/>
  <c r="M2760" i="45"/>
  <c r="L2760" i="45"/>
  <c r="K2760" i="45"/>
  <c r="J2760" i="45"/>
  <c r="I2760" i="45"/>
  <c r="H2760" i="45"/>
  <c r="G2760" i="45"/>
  <c r="F2760" i="45"/>
  <c r="E2760" i="45"/>
  <c r="D2760" i="45"/>
  <c r="C2760" i="45"/>
  <c r="U2759" i="45"/>
  <c r="T2759" i="45"/>
  <c r="S2759" i="45"/>
  <c r="R2759" i="45"/>
  <c r="Q2759" i="45"/>
  <c r="P2759" i="45"/>
  <c r="O2759" i="45"/>
  <c r="N2759" i="45"/>
  <c r="M2759" i="45"/>
  <c r="L2759" i="45"/>
  <c r="K2759" i="45"/>
  <c r="J2759" i="45"/>
  <c r="I2759" i="45"/>
  <c r="H2759" i="45"/>
  <c r="G2759" i="45"/>
  <c r="F2759" i="45"/>
  <c r="E2759" i="45"/>
  <c r="D2759" i="45"/>
  <c r="C2759" i="45"/>
  <c r="U2758" i="45"/>
  <c r="T2758" i="45"/>
  <c r="S2758" i="45"/>
  <c r="R2758" i="45"/>
  <c r="Q2758" i="45"/>
  <c r="P2758" i="45"/>
  <c r="O2758" i="45"/>
  <c r="N2758" i="45"/>
  <c r="M2758" i="45"/>
  <c r="L2758" i="45"/>
  <c r="K2758" i="45"/>
  <c r="J2758" i="45"/>
  <c r="I2758" i="45"/>
  <c r="H2758" i="45"/>
  <c r="G2758" i="45"/>
  <c r="F2758" i="45"/>
  <c r="E2758" i="45"/>
  <c r="D2758" i="45"/>
  <c r="C2758" i="45"/>
  <c r="U2757" i="45"/>
  <c r="T2757" i="45"/>
  <c r="S2757" i="45"/>
  <c r="R2757" i="45"/>
  <c r="Q2757" i="45"/>
  <c r="P2757" i="45"/>
  <c r="O2757" i="45"/>
  <c r="N2757" i="45"/>
  <c r="M2757" i="45"/>
  <c r="L2757" i="45"/>
  <c r="K2757" i="45"/>
  <c r="J2757" i="45"/>
  <c r="I2757" i="45"/>
  <c r="H2757" i="45"/>
  <c r="G2757" i="45"/>
  <c r="F2757" i="45"/>
  <c r="E2757" i="45"/>
  <c r="D2757" i="45"/>
  <c r="C2757" i="45"/>
  <c r="U2756" i="45"/>
  <c r="T2756" i="45"/>
  <c r="S2756" i="45"/>
  <c r="R2756" i="45"/>
  <c r="Q2756" i="45"/>
  <c r="P2756" i="45"/>
  <c r="O2756" i="45"/>
  <c r="N2756" i="45"/>
  <c r="M2756" i="45"/>
  <c r="L2756" i="45"/>
  <c r="K2756" i="45"/>
  <c r="J2756" i="45"/>
  <c r="I2756" i="45"/>
  <c r="H2756" i="45"/>
  <c r="G2756" i="45"/>
  <c r="F2756" i="45"/>
  <c r="E2756" i="45"/>
  <c r="D2756" i="45"/>
  <c r="C2756" i="45"/>
  <c r="U2755" i="45"/>
  <c r="T2755" i="45"/>
  <c r="S2755" i="45"/>
  <c r="R2755" i="45"/>
  <c r="Q2755" i="45"/>
  <c r="P2755" i="45"/>
  <c r="O2755" i="45"/>
  <c r="N2755" i="45"/>
  <c r="M2755" i="45"/>
  <c r="L2755" i="45"/>
  <c r="K2755" i="45"/>
  <c r="J2755" i="45"/>
  <c r="I2755" i="45"/>
  <c r="H2755" i="45"/>
  <c r="G2755" i="45"/>
  <c r="F2755" i="45"/>
  <c r="E2755" i="45"/>
  <c r="D2755" i="45"/>
  <c r="C2755" i="45"/>
  <c r="U2754" i="45"/>
  <c r="T2754" i="45"/>
  <c r="S2754" i="45"/>
  <c r="R2754" i="45"/>
  <c r="Q2754" i="45"/>
  <c r="P2754" i="45"/>
  <c r="O2754" i="45"/>
  <c r="N2754" i="45"/>
  <c r="M2754" i="45"/>
  <c r="L2754" i="45"/>
  <c r="K2754" i="45"/>
  <c r="J2754" i="45"/>
  <c r="I2754" i="45"/>
  <c r="H2754" i="45"/>
  <c r="G2754" i="45"/>
  <c r="F2754" i="45"/>
  <c r="E2754" i="45"/>
  <c r="D2754" i="45"/>
  <c r="C2754" i="45"/>
  <c r="U2753" i="45"/>
  <c r="T2753" i="45"/>
  <c r="S2753" i="45"/>
  <c r="R2753" i="45"/>
  <c r="Q2753" i="45"/>
  <c r="P2753" i="45"/>
  <c r="O2753" i="45"/>
  <c r="N2753" i="45"/>
  <c r="M2753" i="45"/>
  <c r="L2753" i="45"/>
  <c r="K2753" i="45"/>
  <c r="J2753" i="45"/>
  <c r="I2753" i="45"/>
  <c r="H2753" i="45"/>
  <c r="G2753" i="45"/>
  <c r="F2753" i="45"/>
  <c r="E2753" i="45"/>
  <c r="D2753" i="45"/>
  <c r="C2753" i="45"/>
  <c r="U2752" i="45"/>
  <c r="T2752" i="45"/>
  <c r="S2752" i="45"/>
  <c r="R2752" i="45"/>
  <c r="Q2752" i="45"/>
  <c r="P2752" i="45"/>
  <c r="O2752" i="45"/>
  <c r="N2752" i="45"/>
  <c r="M2752" i="45"/>
  <c r="L2752" i="45"/>
  <c r="K2752" i="45"/>
  <c r="J2752" i="45"/>
  <c r="I2752" i="45"/>
  <c r="H2752" i="45"/>
  <c r="G2752" i="45"/>
  <c r="F2752" i="45"/>
  <c r="E2752" i="45"/>
  <c r="D2752" i="45"/>
  <c r="C2752" i="45"/>
  <c r="U2751" i="45"/>
  <c r="T2751" i="45"/>
  <c r="S2751" i="45"/>
  <c r="R2751" i="45"/>
  <c r="Q2751" i="45"/>
  <c r="P2751" i="45"/>
  <c r="O2751" i="45"/>
  <c r="N2751" i="45"/>
  <c r="M2751" i="45"/>
  <c r="L2751" i="45"/>
  <c r="K2751" i="45"/>
  <c r="J2751" i="45"/>
  <c r="I2751" i="45"/>
  <c r="H2751" i="45"/>
  <c r="G2751" i="45"/>
  <c r="F2751" i="45"/>
  <c r="E2751" i="45"/>
  <c r="D2751" i="45"/>
  <c r="C2751" i="45"/>
  <c r="U2750" i="45"/>
  <c r="T2750" i="45"/>
  <c r="S2750" i="45"/>
  <c r="R2750" i="45"/>
  <c r="Q2750" i="45"/>
  <c r="P2750" i="45"/>
  <c r="O2750" i="45"/>
  <c r="N2750" i="45"/>
  <c r="M2750" i="45"/>
  <c r="L2750" i="45"/>
  <c r="K2750" i="45"/>
  <c r="J2750" i="45"/>
  <c r="I2750" i="45"/>
  <c r="H2750" i="45"/>
  <c r="G2750" i="45"/>
  <c r="F2750" i="45"/>
  <c r="E2750" i="45"/>
  <c r="D2750" i="45"/>
  <c r="C2750" i="45"/>
  <c r="U2749" i="45"/>
  <c r="T2749" i="45"/>
  <c r="S2749" i="45"/>
  <c r="R2749" i="45"/>
  <c r="Q2749" i="45"/>
  <c r="P2749" i="45"/>
  <c r="O2749" i="45"/>
  <c r="N2749" i="45"/>
  <c r="M2749" i="45"/>
  <c r="L2749" i="45"/>
  <c r="K2749" i="45"/>
  <c r="J2749" i="45"/>
  <c r="I2749" i="45"/>
  <c r="H2749" i="45"/>
  <c r="G2749" i="45"/>
  <c r="F2749" i="45"/>
  <c r="E2749" i="45"/>
  <c r="D2749" i="45"/>
  <c r="C2749" i="45"/>
  <c r="U2748" i="45"/>
  <c r="T2748" i="45"/>
  <c r="S2748" i="45"/>
  <c r="R2748" i="45"/>
  <c r="Q2748" i="45"/>
  <c r="P2748" i="45"/>
  <c r="O2748" i="45"/>
  <c r="N2748" i="45"/>
  <c r="M2748" i="45"/>
  <c r="L2748" i="45"/>
  <c r="K2748" i="45"/>
  <c r="J2748" i="45"/>
  <c r="I2748" i="45"/>
  <c r="H2748" i="45"/>
  <c r="G2748" i="45"/>
  <c r="F2748" i="45"/>
  <c r="E2748" i="45"/>
  <c r="D2748" i="45"/>
  <c r="C2748" i="45"/>
  <c r="U2747" i="45"/>
  <c r="T2747" i="45"/>
  <c r="S2747" i="45"/>
  <c r="R2747" i="45"/>
  <c r="Q2747" i="45"/>
  <c r="P2747" i="45"/>
  <c r="O2747" i="45"/>
  <c r="N2747" i="45"/>
  <c r="M2747" i="45"/>
  <c r="L2747" i="45"/>
  <c r="K2747" i="45"/>
  <c r="J2747" i="45"/>
  <c r="I2747" i="45"/>
  <c r="H2747" i="45"/>
  <c r="G2747" i="45"/>
  <c r="F2747" i="45"/>
  <c r="E2747" i="45"/>
  <c r="D2747" i="45"/>
  <c r="C2747" i="45"/>
  <c r="U2746" i="45"/>
  <c r="T2746" i="45"/>
  <c r="S2746" i="45"/>
  <c r="R2746" i="45"/>
  <c r="Q2746" i="45"/>
  <c r="P2746" i="45"/>
  <c r="O2746" i="45"/>
  <c r="N2746" i="45"/>
  <c r="M2746" i="45"/>
  <c r="L2746" i="45"/>
  <c r="K2746" i="45"/>
  <c r="J2746" i="45"/>
  <c r="I2746" i="45"/>
  <c r="H2746" i="45"/>
  <c r="G2746" i="45"/>
  <c r="F2746" i="45"/>
  <c r="E2746" i="45"/>
  <c r="D2746" i="45"/>
  <c r="C2746" i="45"/>
  <c r="U2745" i="45"/>
  <c r="T2745" i="45"/>
  <c r="S2745" i="45"/>
  <c r="R2745" i="45"/>
  <c r="Q2745" i="45"/>
  <c r="P2745" i="45"/>
  <c r="O2745" i="45"/>
  <c r="N2745" i="45"/>
  <c r="M2745" i="45"/>
  <c r="L2745" i="45"/>
  <c r="K2745" i="45"/>
  <c r="J2745" i="45"/>
  <c r="I2745" i="45"/>
  <c r="H2745" i="45"/>
  <c r="G2745" i="45"/>
  <c r="F2745" i="45"/>
  <c r="E2745" i="45"/>
  <c r="D2745" i="45"/>
  <c r="C2745" i="45"/>
  <c r="U2744" i="45"/>
  <c r="T2744" i="45"/>
  <c r="S2744" i="45"/>
  <c r="R2744" i="45"/>
  <c r="Q2744" i="45"/>
  <c r="P2744" i="45"/>
  <c r="O2744" i="45"/>
  <c r="N2744" i="45"/>
  <c r="M2744" i="45"/>
  <c r="L2744" i="45"/>
  <c r="K2744" i="45"/>
  <c r="J2744" i="45"/>
  <c r="I2744" i="45"/>
  <c r="H2744" i="45"/>
  <c r="G2744" i="45"/>
  <c r="F2744" i="45"/>
  <c r="E2744" i="45"/>
  <c r="D2744" i="45"/>
  <c r="C2744" i="45"/>
  <c r="U2743" i="45"/>
  <c r="T2743" i="45"/>
  <c r="S2743" i="45"/>
  <c r="R2743" i="45"/>
  <c r="Q2743" i="45"/>
  <c r="P2743" i="45"/>
  <c r="O2743" i="45"/>
  <c r="N2743" i="45"/>
  <c r="M2743" i="45"/>
  <c r="L2743" i="45"/>
  <c r="K2743" i="45"/>
  <c r="J2743" i="45"/>
  <c r="I2743" i="45"/>
  <c r="H2743" i="45"/>
  <c r="G2743" i="45"/>
  <c r="F2743" i="45"/>
  <c r="E2743" i="45"/>
  <c r="D2743" i="45"/>
  <c r="C2743" i="45"/>
  <c r="U2742" i="45"/>
  <c r="T2742" i="45"/>
  <c r="S2742" i="45"/>
  <c r="R2742" i="45"/>
  <c r="Q2742" i="45"/>
  <c r="P2742" i="45"/>
  <c r="O2742" i="45"/>
  <c r="N2742" i="45"/>
  <c r="M2742" i="45"/>
  <c r="L2742" i="45"/>
  <c r="K2742" i="45"/>
  <c r="J2742" i="45"/>
  <c r="I2742" i="45"/>
  <c r="H2742" i="45"/>
  <c r="G2742" i="45"/>
  <c r="F2742" i="45"/>
  <c r="E2742" i="45"/>
  <c r="D2742" i="45"/>
  <c r="C2742" i="45"/>
  <c r="U2741" i="45"/>
  <c r="T2741" i="45"/>
  <c r="S2741" i="45"/>
  <c r="R2741" i="45"/>
  <c r="Q2741" i="45"/>
  <c r="P2741" i="45"/>
  <c r="O2741" i="45"/>
  <c r="N2741" i="45"/>
  <c r="M2741" i="45"/>
  <c r="L2741" i="45"/>
  <c r="K2741" i="45"/>
  <c r="J2741" i="45"/>
  <c r="I2741" i="45"/>
  <c r="H2741" i="45"/>
  <c r="G2741" i="45"/>
  <c r="F2741" i="45"/>
  <c r="E2741" i="45"/>
  <c r="D2741" i="45"/>
  <c r="C2741" i="45"/>
  <c r="U2740" i="45"/>
  <c r="T2740" i="45"/>
  <c r="S2740" i="45"/>
  <c r="R2740" i="45"/>
  <c r="Q2740" i="45"/>
  <c r="P2740" i="45"/>
  <c r="O2740" i="45"/>
  <c r="N2740" i="45"/>
  <c r="M2740" i="45"/>
  <c r="L2740" i="45"/>
  <c r="K2740" i="45"/>
  <c r="J2740" i="45"/>
  <c r="I2740" i="45"/>
  <c r="H2740" i="45"/>
  <c r="G2740" i="45"/>
  <c r="F2740" i="45"/>
  <c r="E2740" i="45"/>
  <c r="D2740" i="45"/>
  <c r="C2740" i="45"/>
  <c r="U2739" i="45"/>
  <c r="T2739" i="45"/>
  <c r="S2739" i="45"/>
  <c r="R2739" i="45"/>
  <c r="Q2739" i="45"/>
  <c r="P2739" i="45"/>
  <c r="O2739" i="45"/>
  <c r="N2739" i="45"/>
  <c r="M2739" i="45"/>
  <c r="L2739" i="45"/>
  <c r="K2739" i="45"/>
  <c r="J2739" i="45"/>
  <c r="I2739" i="45"/>
  <c r="H2739" i="45"/>
  <c r="G2739" i="45"/>
  <c r="F2739" i="45"/>
  <c r="E2739" i="45"/>
  <c r="D2739" i="45"/>
  <c r="C2739" i="45"/>
  <c r="U2738" i="45"/>
  <c r="T2738" i="45"/>
  <c r="S2738" i="45"/>
  <c r="R2738" i="45"/>
  <c r="Q2738" i="45"/>
  <c r="P2738" i="45"/>
  <c r="O2738" i="45"/>
  <c r="N2738" i="45"/>
  <c r="M2738" i="45"/>
  <c r="L2738" i="45"/>
  <c r="K2738" i="45"/>
  <c r="J2738" i="45"/>
  <c r="I2738" i="45"/>
  <c r="H2738" i="45"/>
  <c r="G2738" i="45"/>
  <c r="F2738" i="45"/>
  <c r="E2738" i="45"/>
  <c r="D2738" i="45"/>
  <c r="C2738" i="45"/>
  <c r="U2737" i="45"/>
  <c r="T2737" i="45"/>
  <c r="S2737" i="45"/>
  <c r="R2737" i="45"/>
  <c r="Q2737" i="45"/>
  <c r="P2737" i="45"/>
  <c r="O2737" i="45"/>
  <c r="N2737" i="45"/>
  <c r="M2737" i="45"/>
  <c r="L2737" i="45"/>
  <c r="K2737" i="45"/>
  <c r="J2737" i="45"/>
  <c r="I2737" i="45"/>
  <c r="H2737" i="45"/>
  <c r="G2737" i="45"/>
  <c r="F2737" i="45"/>
  <c r="E2737" i="45"/>
  <c r="D2737" i="45"/>
  <c r="C2737" i="45"/>
  <c r="U2736" i="45"/>
  <c r="T2736" i="45"/>
  <c r="S2736" i="45"/>
  <c r="R2736" i="45"/>
  <c r="Q2736" i="45"/>
  <c r="P2736" i="45"/>
  <c r="O2736" i="45"/>
  <c r="N2736" i="45"/>
  <c r="M2736" i="45"/>
  <c r="L2736" i="45"/>
  <c r="K2736" i="45"/>
  <c r="J2736" i="45"/>
  <c r="I2736" i="45"/>
  <c r="H2736" i="45"/>
  <c r="G2736" i="45"/>
  <c r="F2736" i="45"/>
  <c r="E2736" i="45"/>
  <c r="D2736" i="45"/>
  <c r="C2736" i="45"/>
  <c r="U2735" i="45"/>
  <c r="T2735" i="45"/>
  <c r="S2735" i="45"/>
  <c r="R2735" i="45"/>
  <c r="Q2735" i="45"/>
  <c r="P2735" i="45"/>
  <c r="O2735" i="45"/>
  <c r="N2735" i="45"/>
  <c r="M2735" i="45"/>
  <c r="L2735" i="45"/>
  <c r="K2735" i="45"/>
  <c r="J2735" i="45"/>
  <c r="I2735" i="45"/>
  <c r="H2735" i="45"/>
  <c r="G2735" i="45"/>
  <c r="F2735" i="45"/>
  <c r="E2735" i="45"/>
  <c r="D2735" i="45"/>
  <c r="C2735" i="45"/>
  <c r="U2734" i="45"/>
  <c r="T2734" i="45"/>
  <c r="S2734" i="45"/>
  <c r="R2734" i="45"/>
  <c r="Q2734" i="45"/>
  <c r="P2734" i="45"/>
  <c r="O2734" i="45"/>
  <c r="N2734" i="45"/>
  <c r="M2734" i="45"/>
  <c r="L2734" i="45"/>
  <c r="K2734" i="45"/>
  <c r="J2734" i="45"/>
  <c r="I2734" i="45"/>
  <c r="H2734" i="45"/>
  <c r="G2734" i="45"/>
  <c r="F2734" i="45"/>
  <c r="E2734" i="45"/>
  <c r="D2734" i="45"/>
  <c r="C2734" i="45"/>
  <c r="U2733" i="45"/>
  <c r="T2733" i="45"/>
  <c r="S2733" i="45"/>
  <c r="R2733" i="45"/>
  <c r="Q2733" i="45"/>
  <c r="P2733" i="45"/>
  <c r="O2733" i="45"/>
  <c r="N2733" i="45"/>
  <c r="M2733" i="45"/>
  <c r="L2733" i="45"/>
  <c r="K2733" i="45"/>
  <c r="J2733" i="45"/>
  <c r="I2733" i="45"/>
  <c r="H2733" i="45"/>
  <c r="G2733" i="45"/>
  <c r="F2733" i="45"/>
  <c r="E2733" i="45"/>
  <c r="D2733" i="45"/>
  <c r="C2733" i="45"/>
  <c r="U2732" i="45"/>
  <c r="T2732" i="45"/>
  <c r="S2732" i="45"/>
  <c r="R2732" i="45"/>
  <c r="Q2732" i="45"/>
  <c r="P2732" i="45"/>
  <c r="O2732" i="45"/>
  <c r="N2732" i="45"/>
  <c r="M2732" i="45"/>
  <c r="L2732" i="45"/>
  <c r="K2732" i="45"/>
  <c r="J2732" i="45"/>
  <c r="I2732" i="45"/>
  <c r="H2732" i="45"/>
  <c r="G2732" i="45"/>
  <c r="F2732" i="45"/>
  <c r="E2732" i="45"/>
  <c r="D2732" i="45"/>
  <c r="C2732" i="45"/>
  <c r="U2731" i="45"/>
  <c r="T2731" i="45"/>
  <c r="S2731" i="45"/>
  <c r="R2731" i="45"/>
  <c r="Q2731" i="45"/>
  <c r="P2731" i="45"/>
  <c r="O2731" i="45"/>
  <c r="N2731" i="45"/>
  <c r="M2731" i="45"/>
  <c r="L2731" i="45"/>
  <c r="K2731" i="45"/>
  <c r="J2731" i="45"/>
  <c r="I2731" i="45"/>
  <c r="H2731" i="45"/>
  <c r="G2731" i="45"/>
  <c r="F2731" i="45"/>
  <c r="E2731" i="45"/>
  <c r="D2731" i="45"/>
  <c r="C2731" i="45"/>
  <c r="U2730" i="45"/>
  <c r="T2730" i="45"/>
  <c r="S2730" i="45"/>
  <c r="R2730" i="45"/>
  <c r="Q2730" i="45"/>
  <c r="P2730" i="45"/>
  <c r="O2730" i="45"/>
  <c r="N2730" i="45"/>
  <c r="M2730" i="45"/>
  <c r="L2730" i="45"/>
  <c r="K2730" i="45"/>
  <c r="J2730" i="45"/>
  <c r="I2730" i="45"/>
  <c r="H2730" i="45"/>
  <c r="G2730" i="45"/>
  <c r="F2730" i="45"/>
  <c r="E2730" i="45"/>
  <c r="D2730" i="45"/>
  <c r="C2730" i="45"/>
  <c r="U2729" i="45"/>
  <c r="T2729" i="45"/>
  <c r="S2729" i="45"/>
  <c r="R2729" i="45"/>
  <c r="Q2729" i="45"/>
  <c r="P2729" i="45"/>
  <c r="O2729" i="45"/>
  <c r="N2729" i="45"/>
  <c r="M2729" i="45"/>
  <c r="L2729" i="45"/>
  <c r="K2729" i="45"/>
  <c r="J2729" i="45"/>
  <c r="I2729" i="45"/>
  <c r="H2729" i="45"/>
  <c r="G2729" i="45"/>
  <c r="F2729" i="45"/>
  <c r="E2729" i="45"/>
  <c r="D2729" i="45"/>
  <c r="C2729" i="45"/>
  <c r="U2728" i="45"/>
  <c r="T2728" i="45"/>
  <c r="S2728" i="45"/>
  <c r="R2728" i="45"/>
  <c r="Q2728" i="45"/>
  <c r="P2728" i="45"/>
  <c r="O2728" i="45"/>
  <c r="N2728" i="45"/>
  <c r="M2728" i="45"/>
  <c r="L2728" i="45"/>
  <c r="K2728" i="45"/>
  <c r="J2728" i="45"/>
  <c r="I2728" i="45"/>
  <c r="H2728" i="45"/>
  <c r="G2728" i="45"/>
  <c r="F2728" i="45"/>
  <c r="E2728" i="45"/>
  <c r="D2728" i="45"/>
  <c r="C2728" i="45"/>
  <c r="U2727" i="45"/>
  <c r="T2727" i="45"/>
  <c r="S2727" i="45"/>
  <c r="R2727" i="45"/>
  <c r="Q2727" i="45"/>
  <c r="P2727" i="45"/>
  <c r="O2727" i="45"/>
  <c r="N2727" i="45"/>
  <c r="M2727" i="45"/>
  <c r="L2727" i="45"/>
  <c r="K2727" i="45"/>
  <c r="J2727" i="45"/>
  <c r="I2727" i="45"/>
  <c r="H2727" i="45"/>
  <c r="G2727" i="45"/>
  <c r="F2727" i="45"/>
  <c r="E2727" i="45"/>
  <c r="D2727" i="45"/>
  <c r="C2727" i="45"/>
  <c r="U2726" i="45"/>
  <c r="T2726" i="45"/>
  <c r="S2726" i="45"/>
  <c r="R2726" i="45"/>
  <c r="Q2726" i="45"/>
  <c r="P2726" i="45"/>
  <c r="O2726" i="45"/>
  <c r="N2726" i="45"/>
  <c r="M2726" i="45"/>
  <c r="L2726" i="45"/>
  <c r="K2726" i="45"/>
  <c r="J2726" i="45"/>
  <c r="I2726" i="45"/>
  <c r="H2726" i="45"/>
  <c r="G2726" i="45"/>
  <c r="F2726" i="45"/>
  <c r="E2726" i="45"/>
  <c r="D2726" i="45"/>
  <c r="C2726" i="45"/>
  <c r="U2725" i="45"/>
  <c r="T2725" i="45"/>
  <c r="S2725" i="45"/>
  <c r="R2725" i="45"/>
  <c r="Q2725" i="45"/>
  <c r="P2725" i="45"/>
  <c r="O2725" i="45"/>
  <c r="N2725" i="45"/>
  <c r="M2725" i="45"/>
  <c r="L2725" i="45"/>
  <c r="K2725" i="45"/>
  <c r="J2725" i="45"/>
  <c r="I2725" i="45"/>
  <c r="H2725" i="45"/>
  <c r="G2725" i="45"/>
  <c r="F2725" i="45"/>
  <c r="E2725" i="45"/>
  <c r="D2725" i="45"/>
  <c r="C2725" i="45"/>
  <c r="U2724" i="45"/>
  <c r="T2724" i="45"/>
  <c r="S2724" i="45"/>
  <c r="R2724" i="45"/>
  <c r="Q2724" i="45"/>
  <c r="P2724" i="45"/>
  <c r="O2724" i="45"/>
  <c r="N2724" i="45"/>
  <c r="M2724" i="45"/>
  <c r="L2724" i="45"/>
  <c r="K2724" i="45"/>
  <c r="J2724" i="45"/>
  <c r="I2724" i="45"/>
  <c r="H2724" i="45"/>
  <c r="G2724" i="45"/>
  <c r="F2724" i="45"/>
  <c r="E2724" i="45"/>
  <c r="D2724" i="45"/>
  <c r="C2724" i="45"/>
  <c r="U2723" i="45"/>
  <c r="T2723" i="45"/>
  <c r="S2723" i="45"/>
  <c r="R2723" i="45"/>
  <c r="Q2723" i="45"/>
  <c r="P2723" i="45"/>
  <c r="O2723" i="45"/>
  <c r="N2723" i="45"/>
  <c r="M2723" i="45"/>
  <c r="L2723" i="45"/>
  <c r="K2723" i="45"/>
  <c r="J2723" i="45"/>
  <c r="I2723" i="45"/>
  <c r="H2723" i="45"/>
  <c r="G2723" i="45"/>
  <c r="F2723" i="45"/>
  <c r="E2723" i="45"/>
  <c r="D2723" i="45"/>
  <c r="C2723" i="45"/>
  <c r="U2722" i="45"/>
  <c r="T2722" i="45"/>
  <c r="S2722" i="45"/>
  <c r="R2722" i="45"/>
  <c r="Q2722" i="45"/>
  <c r="P2722" i="45"/>
  <c r="O2722" i="45"/>
  <c r="N2722" i="45"/>
  <c r="M2722" i="45"/>
  <c r="L2722" i="45"/>
  <c r="K2722" i="45"/>
  <c r="J2722" i="45"/>
  <c r="I2722" i="45"/>
  <c r="H2722" i="45"/>
  <c r="G2722" i="45"/>
  <c r="F2722" i="45"/>
  <c r="E2722" i="45"/>
  <c r="D2722" i="45"/>
  <c r="C2722" i="45"/>
  <c r="U2721" i="45"/>
  <c r="T2721" i="45"/>
  <c r="S2721" i="45"/>
  <c r="R2721" i="45"/>
  <c r="Q2721" i="45"/>
  <c r="P2721" i="45"/>
  <c r="O2721" i="45"/>
  <c r="N2721" i="45"/>
  <c r="M2721" i="45"/>
  <c r="L2721" i="45"/>
  <c r="K2721" i="45"/>
  <c r="J2721" i="45"/>
  <c r="I2721" i="45"/>
  <c r="H2721" i="45"/>
  <c r="G2721" i="45"/>
  <c r="F2721" i="45"/>
  <c r="E2721" i="45"/>
  <c r="D2721" i="45"/>
  <c r="C2721" i="45"/>
  <c r="U2720" i="45"/>
  <c r="T2720" i="45"/>
  <c r="S2720" i="45"/>
  <c r="R2720" i="45"/>
  <c r="Q2720" i="45"/>
  <c r="P2720" i="45"/>
  <c r="O2720" i="45"/>
  <c r="N2720" i="45"/>
  <c r="M2720" i="45"/>
  <c r="L2720" i="45"/>
  <c r="K2720" i="45"/>
  <c r="J2720" i="45"/>
  <c r="I2720" i="45"/>
  <c r="H2720" i="45"/>
  <c r="G2720" i="45"/>
  <c r="F2720" i="45"/>
  <c r="E2720" i="45"/>
  <c r="D2720" i="45"/>
  <c r="C2720" i="45"/>
  <c r="U2719" i="45"/>
  <c r="T2719" i="45"/>
  <c r="S2719" i="45"/>
  <c r="R2719" i="45"/>
  <c r="Q2719" i="45"/>
  <c r="P2719" i="45"/>
  <c r="O2719" i="45"/>
  <c r="N2719" i="45"/>
  <c r="M2719" i="45"/>
  <c r="L2719" i="45"/>
  <c r="K2719" i="45"/>
  <c r="J2719" i="45"/>
  <c r="I2719" i="45"/>
  <c r="H2719" i="45"/>
  <c r="G2719" i="45"/>
  <c r="F2719" i="45"/>
  <c r="E2719" i="45"/>
  <c r="D2719" i="45"/>
  <c r="C2719" i="45"/>
  <c r="U2718" i="45"/>
  <c r="T2718" i="45"/>
  <c r="S2718" i="45"/>
  <c r="R2718" i="45"/>
  <c r="Q2718" i="45"/>
  <c r="P2718" i="45"/>
  <c r="O2718" i="45"/>
  <c r="N2718" i="45"/>
  <c r="M2718" i="45"/>
  <c r="L2718" i="45"/>
  <c r="K2718" i="45"/>
  <c r="J2718" i="45"/>
  <c r="I2718" i="45"/>
  <c r="H2718" i="45"/>
  <c r="G2718" i="45"/>
  <c r="F2718" i="45"/>
  <c r="E2718" i="45"/>
  <c r="D2718" i="45"/>
  <c r="C2718" i="45"/>
  <c r="U2717" i="45"/>
  <c r="T2717" i="45"/>
  <c r="S2717" i="45"/>
  <c r="R2717" i="45"/>
  <c r="Q2717" i="45"/>
  <c r="P2717" i="45"/>
  <c r="O2717" i="45"/>
  <c r="N2717" i="45"/>
  <c r="M2717" i="45"/>
  <c r="L2717" i="45"/>
  <c r="K2717" i="45"/>
  <c r="J2717" i="45"/>
  <c r="I2717" i="45"/>
  <c r="H2717" i="45"/>
  <c r="G2717" i="45"/>
  <c r="F2717" i="45"/>
  <c r="E2717" i="45"/>
  <c r="D2717" i="45"/>
  <c r="C2717" i="45"/>
  <c r="U2716" i="45"/>
  <c r="T2716" i="45"/>
  <c r="S2716" i="45"/>
  <c r="R2716" i="45"/>
  <c r="Q2716" i="45"/>
  <c r="P2716" i="45"/>
  <c r="O2716" i="45"/>
  <c r="N2716" i="45"/>
  <c r="M2716" i="45"/>
  <c r="L2716" i="45"/>
  <c r="K2716" i="45"/>
  <c r="J2716" i="45"/>
  <c r="I2716" i="45"/>
  <c r="H2716" i="45"/>
  <c r="G2716" i="45"/>
  <c r="F2716" i="45"/>
  <c r="E2716" i="45"/>
  <c r="D2716" i="45"/>
  <c r="C2716" i="45"/>
  <c r="U2715" i="45"/>
  <c r="T2715" i="45"/>
  <c r="S2715" i="45"/>
  <c r="R2715" i="45"/>
  <c r="Q2715" i="45"/>
  <c r="P2715" i="45"/>
  <c r="O2715" i="45"/>
  <c r="N2715" i="45"/>
  <c r="M2715" i="45"/>
  <c r="L2715" i="45"/>
  <c r="K2715" i="45"/>
  <c r="J2715" i="45"/>
  <c r="I2715" i="45"/>
  <c r="H2715" i="45"/>
  <c r="G2715" i="45"/>
  <c r="F2715" i="45"/>
  <c r="E2715" i="45"/>
  <c r="D2715" i="45"/>
  <c r="C2715" i="45"/>
  <c r="U2714" i="45"/>
  <c r="T2714" i="45"/>
  <c r="S2714" i="45"/>
  <c r="R2714" i="45"/>
  <c r="Q2714" i="45"/>
  <c r="P2714" i="45"/>
  <c r="O2714" i="45"/>
  <c r="N2714" i="45"/>
  <c r="M2714" i="45"/>
  <c r="L2714" i="45"/>
  <c r="K2714" i="45"/>
  <c r="J2714" i="45"/>
  <c r="I2714" i="45"/>
  <c r="H2714" i="45"/>
  <c r="G2714" i="45"/>
  <c r="F2714" i="45"/>
  <c r="E2714" i="45"/>
  <c r="D2714" i="45"/>
  <c r="C2714" i="45"/>
  <c r="U2713" i="45"/>
  <c r="T2713" i="45"/>
  <c r="S2713" i="45"/>
  <c r="R2713" i="45"/>
  <c r="Q2713" i="45"/>
  <c r="P2713" i="45"/>
  <c r="O2713" i="45"/>
  <c r="N2713" i="45"/>
  <c r="M2713" i="45"/>
  <c r="L2713" i="45"/>
  <c r="K2713" i="45"/>
  <c r="J2713" i="45"/>
  <c r="I2713" i="45"/>
  <c r="H2713" i="45"/>
  <c r="G2713" i="45"/>
  <c r="F2713" i="45"/>
  <c r="E2713" i="45"/>
  <c r="D2713" i="45"/>
  <c r="C2713" i="45"/>
  <c r="U2712" i="45"/>
  <c r="T2712" i="45"/>
  <c r="S2712" i="45"/>
  <c r="R2712" i="45"/>
  <c r="Q2712" i="45"/>
  <c r="P2712" i="45"/>
  <c r="O2712" i="45"/>
  <c r="N2712" i="45"/>
  <c r="M2712" i="45"/>
  <c r="L2712" i="45"/>
  <c r="K2712" i="45"/>
  <c r="J2712" i="45"/>
  <c r="I2712" i="45"/>
  <c r="H2712" i="45"/>
  <c r="G2712" i="45"/>
  <c r="F2712" i="45"/>
  <c r="E2712" i="45"/>
  <c r="D2712" i="45"/>
  <c r="C2712" i="45"/>
  <c r="U2711" i="45"/>
  <c r="T2711" i="45"/>
  <c r="S2711" i="45"/>
  <c r="R2711" i="45"/>
  <c r="Q2711" i="45"/>
  <c r="P2711" i="45"/>
  <c r="O2711" i="45"/>
  <c r="N2711" i="45"/>
  <c r="M2711" i="45"/>
  <c r="L2711" i="45"/>
  <c r="K2711" i="45"/>
  <c r="J2711" i="45"/>
  <c r="I2711" i="45"/>
  <c r="H2711" i="45"/>
  <c r="G2711" i="45"/>
  <c r="F2711" i="45"/>
  <c r="E2711" i="45"/>
  <c r="D2711" i="45"/>
  <c r="C2711" i="45"/>
  <c r="U2710" i="45"/>
  <c r="T2710" i="45"/>
  <c r="S2710" i="45"/>
  <c r="R2710" i="45"/>
  <c r="Q2710" i="45"/>
  <c r="P2710" i="45"/>
  <c r="O2710" i="45"/>
  <c r="N2710" i="45"/>
  <c r="M2710" i="45"/>
  <c r="L2710" i="45"/>
  <c r="K2710" i="45"/>
  <c r="J2710" i="45"/>
  <c r="I2710" i="45"/>
  <c r="H2710" i="45"/>
  <c r="G2710" i="45"/>
  <c r="F2710" i="45"/>
  <c r="E2710" i="45"/>
  <c r="D2710" i="45"/>
  <c r="C2710" i="45"/>
  <c r="U2709" i="45"/>
  <c r="T2709" i="45"/>
  <c r="S2709" i="45"/>
  <c r="R2709" i="45"/>
  <c r="Q2709" i="45"/>
  <c r="P2709" i="45"/>
  <c r="O2709" i="45"/>
  <c r="N2709" i="45"/>
  <c r="M2709" i="45"/>
  <c r="L2709" i="45"/>
  <c r="K2709" i="45"/>
  <c r="J2709" i="45"/>
  <c r="I2709" i="45"/>
  <c r="H2709" i="45"/>
  <c r="G2709" i="45"/>
  <c r="F2709" i="45"/>
  <c r="E2709" i="45"/>
  <c r="D2709" i="45"/>
  <c r="C2709" i="45"/>
  <c r="U2708" i="45"/>
  <c r="T2708" i="45"/>
  <c r="S2708" i="45"/>
  <c r="R2708" i="45"/>
  <c r="Q2708" i="45"/>
  <c r="P2708" i="45"/>
  <c r="O2708" i="45"/>
  <c r="N2708" i="45"/>
  <c r="M2708" i="45"/>
  <c r="L2708" i="45"/>
  <c r="K2708" i="45"/>
  <c r="J2708" i="45"/>
  <c r="I2708" i="45"/>
  <c r="H2708" i="45"/>
  <c r="G2708" i="45"/>
  <c r="F2708" i="45"/>
  <c r="E2708" i="45"/>
  <c r="D2708" i="45"/>
  <c r="C2708" i="45"/>
  <c r="U2707" i="45"/>
  <c r="T2707" i="45"/>
  <c r="S2707" i="45"/>
  <c r="R2707" i="45"/>
  <c r="Q2707" i="45"/>
  <c r="P2707" i="45"/>
  <c r="O2707" i="45"/>
  <c r="N2707" i="45"/>
  <c r="M2707" i="45"/>
  <c r="L2707" i="45"/>
  <c r="K2707" i="45"/>
  <c r="J2707" i="45"/>
  <c r="I2707" i="45"/>
  <c r="H2707" i="45"/>
  <c r="G2707" i="45"/>
  <c r="F2707" i="45"/>
  <c r="E2707" i="45"/>
  <c r="D2707" i="45"/>
  <c r="C2707" i="45"/>
  <c r="U2706" i="45"/>
  <c r="T2706" i="45"/>
  <c r="S2706" i="45"/>
  <c r="R2706" i="45"/>
  <c r="Q2706" i="45"/>
  <c r="P2706" i="45"/>
  <c r="O2706" i="45"/>
  <c r="N2706" i="45"/>
  <c r="M2706" i="45"/>
  <c r="L2706" i="45"/>
  <c r="K2706" i="45"/>
  <c r="J2706" i="45"/>
  <c r="I2706" i="45"/>
  <c r="H2706" i="45"/>
  <c r="G2706" i="45"/>
  <c r="F2706" i="45"/>
  <c r="E2706" i="45"/>
  <c r="D2706" i="45"/>
  <c r="C2706" i="45"/>
  <c r="U2705" i="45"/>
  <c r="T2705" i="45"/>
  <c r="S2705" i="45"/>
  <c r="R2705" i="45"/>
  <c r="Q2705" i="45"/>
  <c r="P2705" i="45"/>
  <c r="O2705" i="45"/>
  <c r="N2705" i="45"/>
  <c r="M2705" i="45"/>
  <c r="L2705" i="45"/>
  <c r="K2705" i="45"/>
  <c r="J2705" i="45"/>
  <c r="I2705" i="45"/>
  <c r="H2705" i="45"/>
  <c r="G2705" i="45"/>
  <c r="F2705" i="45"/>
  <c r="E2705" i="45"/>
  <c r="D2705" i="45"/>
  <c r="C2705" i="45"/>
  <c r="U2704" i="45"/>
  <c r="T2704" i="45"/>
  <c r="S2704" i="45"/>
  <c r="R2704" i="45"/>
  <c r="Q2704" i="45"/>
  <c r="P2704" i="45"/>
  <c r="O2704" i="45"/>
  <c r="N2704" i="45"/>
  <c r="M2704" i="45"/>
  <c r="L2704" i="45"/>
  <c r="K2704" i="45"/>
  <c r="J2704" i="45"/>
  <c r="I2704" i="45"/>
  <c r="H2704" i="45"/>
  <c r="G2704" i="45"/>
  <c r="F2704" i="45"/>
  <c r="E2704" i="45"/>
  <c r="D2704" i="45"/>
  <c r="C2704" i="45"/>
  <c r="U2703" i="45"/>
  <c r="T2703" i="45"/>
  <c r="S2703" i="45"/>
  <c r="R2703" i="45"/>
  <c r="Q2703" i="45"/>
  <c r="P2703" i="45"/>
  <c r="O2703" i="45"/>
  <c r="N2703" i="45"/>
  <c r="M2703" i="45"/>
  <c r="L2703" i="45"/>
  <c r="K2703" i="45"/>
  <c r="J2703" i="45"/>
  <c r="I2703" i="45"/>
  <c r="H2703" i="45"/>
  <c r="G2703" i="45"/>
  <c r="F2703" i="45"/>
  <c r="E2703" i="45"/>
  <c r="D2703" i="45"/>
  <c r="C2703" i="45"/>
  <c r="U2702" i="45"/>
  <c r="T2702" i="45"/>
  <c r="S2702" i="45"/>
  <c r="R2702" i="45"/>
  <c r="Q2702" i="45"/>
  <c r="P2702" i="45"/>
  <c r="O2702" i="45"/>
  <c r="N2702" i="45"/>
  <c r="M2702" i="45"/>
  <c r="L2702" i="45"/>
  <c r="K2702" i="45"/>
  <c r="J2702" i="45"/>
  <c r="I2702" i="45"/>
  <c r="H2702" i="45"/>
  <c r="G2702" i="45"/>
  <c r="F2702" i="45"/>
  <c r="E2702" i="45"/>
  <c r="D2702" i="45"/>
  <c r="C2702" i="45"/>
  <c r="U2701" i="45"/>
  <c r="T2701" i="45"/>
  <c r="S2701" i="45"/>
  <c r="R2701" i="45"/>
  <c r="Q2701" i="45"/>
  <c r="P2701" i="45"/>
  <c r="O2701" i="45"/>
  <c r="N2701" i="45"/>
  <c r="M2701" i="45"/>
  <c r="L2701" i="45"/>
  <c r="K2701" i="45"/>
  <c r="J2701" i="45"/>
  <c r="I2701" i="45"/>
  <c r="H2701" i="45"/>
  <c r="G2701" i="45"/>
  <c r="F2701" i="45"/>
  <c r="E2701" i="45"/>
  <c r="D2701" i="45"/>
  <c r="C2701" i="45"/>
  <c r="U2700" i="45"/>
  <c r="T2700" i="45"/>
  <c r="S2700" i="45"/>
  <c r="R2700" i="45"/>
  <c r="Q2700" i="45"/>
  <c r="P2700" i="45"/>
  <c r="O2700" i="45"/>
  <c r="N2700" i="45"/>
  <c r="M2700" i="45"/>
  <c r="L2700" i="45"/>
  <c r="K2700" i="45"/>
  <c r="J2700" i="45"/>
  <c r="I2700" i="45"/>
  <c r="H2700" i="45"/>
  <c r="G2700" i="45"/>
  <c r="F2700" i="45"/>
  <c r="E2700" i="45"/>
  <c r="D2700" i="45"/>
  <c r="C2700" i="45"/>
  <c r="U2699" i="45"/>
  <c r="T2699" i="45"/>
  <c r="S2699" i="45"/>
  <c r="R2699" i="45"/>
  <c r="Q2699" i="45"/>
  <c r="P2699" i="45"/>
  <c r="O2699" i="45"/>
  <c r="N2699" i="45"/>
  <c r="M2699" i="45"/>
  <c r="L2699" i="45"/>
  <c r="K2699" i="45"/>
  <c r="J2699" i="45"/>
  <c r="I2699" i="45"/>
  <c r="H2699" i="45"/>
  <c r="G2699" i="45"/>
  <c r="F2699" i="45"/>
  <c r="E2699" i="45"/>
  <c r="D2699" i="45"/>
  <c r="C2699" i="45"/>
  <c r="U2698" i="45"/>
  <c r="T2698" i="45"/>
  <c r="S2698" i="45"/>
  <c r="R2698" i="45"/>
  <c r="Q2698" i="45"/>
  <c r="P2698" i="45"/>
  <c r="O2698" i="45"/>
  <c r="N2698" i="45"/>
  <c r="M2698" i="45"/>
  <c r="L2698" i="45"/>
  <c r="K2698" i="45"/>
  <c r="J2698" i="45"/>
  <c r="I2698" i="45"/>
  <c r="H2698" i="45"/>
  <c r="G2698" i="45"/>
  <c r="F2698" i="45"/>
  <c r="E2698" i="45"/>
  <c r="D2698" i="45"/>
  <c r="C2698" i="45"/>
  <c r="U2697" i="45"/>
  <c r="T2697" i="45"/>
  <c r="S2697" i="45"/>
  <c r="R2697" i="45"/>
  <c r="Q2697" i="45"/>
  <c r="P2697" i="45"/>
  <c r="O2697" i="45"/>
  <c r="N2697" i="45"/>
  <c r="M2697" i="45"/>
  <c r="L2697" i="45"/>
  <c r="K2697" i="45"/>
  <c r="J2697" i="45"/>
  <c r="I2697" i="45"/>
  <c r="H2697" i="45"/>
  <c r="G2697" i="45"/>
  <c r="F2697" i="45"/>
  <c r="E2697" i="45"/>
  <c r="D2697" i="45"/>
  <c r="C2697" i="45"/>
  <c r="U2696" i="45"/>
  <c r="T2696" i="45"/>
  <c r="S2696" i="45"/>
  <c r="R2696" i="45"/>
  <c r="Q2696" i="45"/>
  <c r="P2696" i="45"/>
  <c r="O2696" i="45"/>
  <c r="N2696" i="45"/>
  <c r="M2696" i="45"/>
  <c r="L2696" i="45"/>
  <c r="K2696" i="45"/>
  <c r="J2696" i="45"/>
  <c r="I2696" i="45"/>
  <c r="H2696" i="45"/>
  <c r="G2696" i="45"/>
  <c r="F2696" i="45"/>
  <c r="E2696" i="45"/>
  <c r="D2696" i="45"/>
  <c r="C2696" i="45"/>
  <c r="U2695" i="45"/>
  <c r="T2695" i="45"/>
  <c r="S2695" i="45"/>
  <c r="R2695" i="45"/>
  <c r="Q2695" i="45"/>
  <c r="P2695" i="45"/>
  <c r="O2695" i="45"/>
  <c r="N2695" i="45"/>
  <c r="M2695" i="45"/>
  <c r="L2695" i="45"/>
  <c r="K2695" i="45"/>
  <c r="J2695" i="45"/>
  <c r="I2695" i="45"/>
  <c r="H2695" i="45"/>
  <c r="G2695" i="45"/>
  <c r="F2695" i="45"/>
  <c r="E2695" i="45"/>
  <c r="D2695" i="45"/>
  <c r="C2695" i="45"/>
  <c r="U2694" i="45"/>
  <c r="T2694" i="45"/>
  <c r="S2694" i="45"/>
  <c r="R2694" i="45"/>
  <c r="Q2694" i="45"/>
  <c r="P2694" i="45"/>
  <c r="O2694" i="45"/>
  <c r="N2694" i="45"/>
  <c r="M2694" i="45"/>
  <c r="L2694" i="45"/>
  <c r="K2694" i="45"/>
  <c r="J2694" i="45"/>
  <c r="I2694" i="45"/>
  <c r="H2694" i="45"/>
  <c r="G2694" i="45"/>
  <c r="F2694" i="45"/>
  <c r="E2694" i="45"/>
  <c r="D2694" i="45"/>
  <c r="C2694" i="45"/>
  <c r="U2693" i="45"/>
  <c r="T2693" i="45"/>
  <c r="S2693" i="45"/>
  <c r="R2693" i="45"/>
  <c r="Q2693" i="45"/>
  <c r="P2693" i="45"/>
  <c r="O2693" i="45"/>
  <c r="N2693" i="45"/>
  <c r="M2693" i="45"/>
  <c r="L2693" i="45"/>
  <c r="K2693" i="45"/>
  <c r="J2693" i="45"/>
  <c r="I2693" i="45"/>
  <c r="H2693" i="45"/>
  <c r="G2693" i="45"/>
  <c r="F2693" i="45"/>
  <c r="E2693" i="45"/>
  <c r="D2693" i="45"/>
  <c r="C2693" i="45"/>
  <c r="U2692" i="45"/>
  <c r="T2692" i="45"/>
  <c r="S2692" i="45"/>
  <c r="R2692" i="45"/>
  <c r="Q2692" i="45"/>
  <c r="P2692" i="45"/>
  <c r="O2692" i="45"/>
  <c r="N2692" i="45"/>
  <c r="M2692" i="45"/>
  <c r="L2692" i="45"/>
  <c r="K2692" i="45"/>
  <c r="J2692" i="45"/>
  <c r="I2692" i="45"/>
  <c r="H2692" i="45"/>
  <c r="G2692" i="45"/>
  <c r="F2692" i="45"/>
  <c r="E2692" i="45"/>
  <c r="D2692" i="45"/>
  <c r="C2692" i="45"/>
  <c r="U2691" i="45"/>
  <c r="T2691" i="45"/>
  <c r="S2691" i="45"/>
  <c r="R2691" i="45"/>
  <c r="Q2691" i="45"/>
  <c r="P2691" i="45"/>
  <c r="O2691" i="45"/>
  <c r="N2691" i="45"/>
  <c r="M2691" i="45"/>
  <c r="L2691" i="45"/>
  <c r="K2691" i="45"/>
  <c r="J2691" i="45"/>
  <c r="I2691" i="45"/>
  <c r="H2691" i="45"/>
  <c r="G2691" i="45"/>
  <c r="F2691" i="45"/>
  <c r="E2691" i="45"/>
  <c r="D2691" i="45"/>
  <c r="C2691" i="45"/>
  <c r="U2690" i="45"/>
  <c r="T2690" i="45"/>
  <c r="S2690" i="45"/>
  <c r="R2690" i="45"/>
  <c r="Q2690" i="45"/>
  <c r="P2690" i="45"/>
  <c r="O2690" i="45"/>
  <c r="N2690" i="45"/>
  <c r="M2690" i="45"/>
  <c r="L2690" i="45"/>
  <c r="K2690" i="45"/>
  <c r="J2690" i="45"/>
  <c r="I2690" i="45"/>
  <c r="H2690" i="45"/>
  <c r="G2690" i="45"/>
  <c r="F2690" i="45"/>
  <c r="E2690" i="45"/>
  <c r="D2690" i="45"/>
  <c r="C2690" i="45"/>
  <c r="U2689" i="45"/>
  <c r="T2689" i="45"/>
  <c r="S2689" i="45"/>
  <c r="R2689" i="45"/>
  <c r="Q2689" i="45"/>
  <c r="P2689" i="45"/>
  <c r="O2689" i="45"/>
  <c r="N2689" i="45"/>
  <c r="M2689" i="45"/>
  <c r="L2689" i="45"/>
  <c r="K2689" i="45"/>
  <c r="J2689" i="45"/>
  <c r="I2689" i="45"/>
  <c r="H2689" i="45"/>
  <c r="G2689" i="45"/>
  <c r="F2689" i="45"/>
  <c r="E2689" i="45"/>
  <c r="D2689" i="45"/>
  <c r="C2689" i="45"/>
  <c r="U2688" i="45"/>
  <c r="T2688" i="45"/>
  <c r="S2688" i="45"/>
  <c r="R2688" i="45"/>
  <c r="Q2688" i="45"/>
  <c r="P2688" i="45"/>
  <c r="O2688" i="45"/>
  <c r="N2688" i="45"/>
  <c r="M2688" i="45"/>
  <c r="L2688" i="45"/>
  <c r="K2688" i="45"/>
  <c r="J2688" i="45"/>
  <c r="I2688" i="45"/>
  <c r="H2688" i="45"/>
  <c r="G2688" i="45"/>
  <c r="F2688" i="45"/>
  <c r="E2688" i="45"/>
  <c r="D2688" i="45"/>
  <c r="C2688" i="45"/>
  <c r="U2687" i="45"/>
  <c r="T2687" i="45"/>
  <c r="S2687" i="45"/>
  <c r="R2687" i="45"/>
  <c r="Q2687" i="45"/>
  <c r="P2687" i="45"/>
  <c r="O2687" i="45"/>
  <c r="N2687" i="45"/>
  <c r="M2687" i="45"/>
  <c r="L2687" i="45"/>
  <c r="K2687" i="45"/>
  <c r="J2687" i="45"/>
  <c r="I2687" i="45"/>
  <c r="H2687" i="45"/>
  <c r="G2687" i="45"/>
  <c r="F2687" i="45"/>
  <c r="E2687" i="45"/>
  <c r="D2687" i="45"/>
  <c r="C2687" i="45"/>
  <c r="U2686" i="45"/>
  <c r="T2686" i="45"/>
  <c r="S2686" i="45"/>
  <c r="R2686" i="45"/>
  <c r="Q2686" i="45"/>
  <c r="P2686" i="45"/>
  <c r="O2686" i="45"/>
  <c r="N2686" i="45"/>
  <c r="M2686" i="45"/>
  <c r="L2686" i="45"/>
  <c r="K2686" i="45"/>
  <c r="J2686" i="45"/>
  <c r="I2686" i="45"/>
  <c r="H2686" i="45"/>
  <c r="G2686" i="45"/>
  <c r="F2686" i="45"/>
  <c r="E2686" i="45"/>
  <c r="D2686" i="45"/>
  <c r="C2686" i="45"/>
  <c r="U2685" i="45"/>
  <c r="T2685" i="45"/>
  <c r="S2685" i="45"/>
  <c r="R2685" i="45"/>
  <c r="Q2685" i="45"/>
  <c r="P2685" i="45"/>
  <c r="O2685" i="45"/>
  <c r="N2685" i="45"/>
  <c r="M2685" i="45"/>
  <c r="L2685" i="45"/>
  <c r="K2685" i="45"/>
  <c r="J2685" i="45"/>
  <c r="I2685" i="45"/>
  <c r="H2685" i="45"/>
  <c r="G2685" i="45"/>
  <c r="F2685" i="45"/>
  <c r="E2685" i="45"/>
  <c r="D2685" i="45"/>
  <c r="C2685" i="45"/>
  <c r="U2684" i="45"/>
  <c r="T2684" i="45"/>
  <c r="S2684" i="45"/>
  <c r="R2684" i="45"/>
  <c r="Q2684" i="45"/>
  <c r="P2684" i="45"/>
  <c r="O2684" i="45"/>
  <c r="N2684" i="45"/>
  <c r="M2684" i="45"/>
  <c r="L2684" i="45"/>
  <c r="K2684" i="45"/>
  <c r="J2684" i="45"/>
  <c r="I2684" i="45"/>
  <c r="H2684" i="45"/>
  <c r="G2684" i="45"/>
  <c r="F2684" i="45"/>
  <c r="E2684" i="45"/>
  <c r="D2684" i="45"/>
  <c r="C2684" i="45"/>
  <c r="U2683" i="45"/>
  <c r="T2683" i="45"/>
  <c r="S2683" i="45"/>
  <c r="R2683" i="45"/>
  <c r="Q2683" i="45"/>
  <c r="P2683" i="45"/>
  <c r="O2683" i="45"/>
  <c r="N2683" i="45"/>
  <c r="M2683" i="45"/>
  <c r="L2683" i="45"/>
  <c r="K2683" i="45"/>
  <c r="J2683" i="45"/>
  <c r="I2683" i="45"/>
  <c r="H2683" i="45"/>
  <c r="G2683" i="45"/>
  <c r="F2683" i="45"/>
  <c r="E2683" i="45"/>
  <c r="D2683" i="45"/>
  <c r="C2683" i="45"/>
  <c r="U2682" i="45"/>
  <c r="T2682" i="45"/>
  <c r="S2682" i="45"/>
  <c r="R2682" i="45"/>
  <c r="Q2682" i="45"/>
  <c r="P2682" i="45"/>
  <c r="O2682" i="45"/>
  <c r="N2682" i="45"/>
  <c r="M2682" i="45"/>
  <c r="L2682" i="45"/>
  <c r="K2682" i="45"/>
  <c r="J2682" i="45"/>
  <c r="I2682" i="45"/>
  <c r="H2682" i="45"/>
  <c r="G2682" i="45"/>
  <c r="F2682" i="45"/>
  <c r="E2682" i="45"/>
  <c r="D2682" i="45"/>
  <c r="C2682" i="45"/>
  <c r="U2681" i="45"/>
  <c r="T2681" i="45"/>
  <c r="S2681" i="45"/>
  <c r="R2681" i="45"/>
  <c r="Q2681" i="45"/>
  <c r="P2681" i="45"/>
  <c r="O2681" i="45"/>
  <c r="N2681" i="45"/>
  <c r="M2681" i="45"/>
  <c r="L2681" i="45"/>
  <c r="K2681" i="45"/>
  <c r="J2681" i="45"/>
  <c r="I2681" i="45"/>
  <c r="H2681" i="45"/>
  <c r="G2681" i="45"/>
  <c r="F2681" i="45"/>
  <c r="E2681" i="45"/>
  <c r="D2681" i="45"/>
  <c r="C2681" i="45"/>
  <c r="U2680" i="45"/>
  <c r="T2680" i="45"/>
  <c r="S2680" i="45"/>
  <c r="R2680" i="45"/>
  <c r="Q2680" i="45"/>
  <c r="P2680" i="45"/>
  <c r="O2680" i="45"/>
  <c r="N2680" i="45"/>
  <c r="M2680" i="45"/>
  <c r="L2680" i="45"/>
  <c r="K2680" i="45"/>
  <c r="J2680" i="45"/>
  <c r="I2680" i="45"/>
  <c r="H2680" i="45"/>
  <c r="G2680" i="45"/>
  <c r="F2680" i="45"/>
  <c r="E2680" i="45"/>
  <c r="D2680" i="45"/>
  <c r="C2680" i="45"/>
  <c r="U2679" i="45"/>
  <c r="T2679" i="45"/>
  <c r="S2679" i="45"/>
  <c r="R2679" i="45"/>
  <c r="Q2679" i="45"/>
  <c r="P2679" i="45"/>
  <c r="O2679" i="45"/>
  <c r="N2679" i="45"/>
  <c r="M2679" i="45"/>
  <c r="L2679" i="45"/>
  <c r="K2679" i="45"/>
  <c r="J2679" i="45"/>
  <c r="I2679" i="45"/>
  <c r="H2679" i="45"/>
  <c r="G2679" i="45"/>
  <c r="F2679" i="45"/>
  <c r="E2679" i="45"/>
  <c r="D2679" i="45"/>
  <c r="C2679" i="45"/>
  <c r="U2678" i="45"/>
  <c r="T2678" i="45"/>
  <c r="S2678" i="45"/>
  <c r="R2678" i="45"/>
  <c r="Q2678" i="45"/>
  <c r="P2678" i="45"/>
  <c r="O2678" i="45"/>
  <c r="N2678" i="45"/>
  <c r="M2678" i="45"/>
  <c r="L2678" i="45"/>
  <c r="K2678" i="45"/>
  <c r="J2678" i="45"/>
  <c r="I2678" i="45"/>
  <c r="H2678" i="45"/>
  <c r="G2678" i="45"/>
  <c r="F2678" i="45"/>
  <c r="E2678" i="45"/>
  <c r="D2678" i="45"/>
  <c r="C2678" i="45"/>
  <c r="U2677" i="45"/>
  <c r="T2677" i="45"/>
  <c r="S2677" i="45"/>
  <c r="R2677" i="45"/>
  <c r="Q2677" i="45"/>
  <c r="P2677" i="45"/>
  <c r="O2677" i="45"/>
  <c r="N2677" i="45"/>
  <c r="M2677" i="45"/>
  <c r="L2677" i="45"/>
  <c r="K2677" i="45"/>
  <c r="J2677" i="45"/>
  <c r="I2677" i="45"/>
  <c r="H2677" i="45"/>
  <c r="G2677" i="45"/>
  <c r="F2677" i="45"/>
  <c r="E2677" i="45"/>
  <c r="D2677" i="45"/>
  <c r="C2677" i="45"/>
  <c r="U2676" i="45"/>
  <c r="T2676" i="45"/>
  <c r="S2676" i="45"/>
  <c r="R2676" i="45"/>
  <c r="Q2676" i="45"/>
  <c r="P2676" i="45"/>
  <c r="O2676" i="45"/>
  <c r="N2676" i="45"/>
  <c r="M2676" i="45"/>
  <c r="L2676" i="45"/>
  <c r="K2676" i="45"/>
  <c r="J2676" i="45"/>
  <c r="I2676" i="45"/>
  <c r="H2676" i="45"/>
  <c r="G2676" i="45"/>
  <c r="F2676" i="45"/>
  <c r="E2676" i="45"/>
  <c r="D2676" i="45"/>
  <c r="C2676" i="45"/>
  <c r="U2675" i="45"/>
  <c r="T2675" i="45"/>
  <c r="S2675" i="45"/>
  <c r="R2675" i="45"/>
  <c r="Q2675" i="45"/>
  <c r="P2675" i="45"/>
  <c r="O2675" i="45"/>
  <c r="N2675" i="45"/>
  <c r="M2675" i="45"/>
  <c r="L2675" i="45"/>
  <c r="K2675" i="45"/>
  <c r="J2675" i="45"/>
  <c r="I2675" i="45"/>
  <c r="H2675" i="45"/>
  <c r="G2675" i="45"/>
  <c r="F2675" i="45"/>
  <c r="E2675" i="45"/>
  <c r="D2675" i="45"/>
  <c r="C2675" i="45"/>
  <c r="U2674" i="45"/>
  <c r="T2674" i="45"/>
  <c r="S2674" i="45"/>
  <c r="R2674" i="45"/>
  <c r="Q2674" i="45"/>
  <c r="P2674" i="45"/>
  <c r="O2674" i="45"/>
  <c r="N2674" i="45"/>
  <c r="M2674" i="45"/>
  <c r="L2674" i="45"/>
  <c r="K2674" i="45"/>
  <c r="J2674" i="45"/>
  <c r="I2674" i="45"/>
  <c r="H2674" i="45"/>
  <c r="G2674" i="45"/>
  <c r="F2674" i="45"/>
  <c r="E2674" i="45"/>
  <c r="D2674" i="45"/>
  <c r="C2674" i="45"/>
  <c r="U2673" i="45"/>
  <c r="T2673" i="45"/>
  <c r="S2673" i="45"/>
  <c r="R2673" i="45"/>
  <c r="Q2673" i="45"/>
  <c r="P2673" i="45"/>
  <c r="O2673" i="45"/>
  <c r="N2673" i="45"/>
  <c r="M2673" i="45"/>
  <c r="L2673" i="45"/>
  <c r="K2673" i="45"/>
  <c r="J2673" i="45"/>
  <c r="I2673" i="45"/>
  <c r="H2673" i="45"/>
  <c r="G2673" i="45"/>
  <c r="F2673" i="45"/>
  <c r="E2673" i="45"/>
  <c r="D2673" i="45"/>
  <c r="C2673" i="45"/>
  <c r="U2672" i="45"/>
  <c r="T2672" i="45"/>
  <c r="S2672" i="45"/>
  <c r="R2672" i="45"/>
  <c r="Q2672" i="45"/>
  <c r="P2672" i="45"/>
  <c r="O2672" i="45"/>
  <c r="N2672" i="45"/>
  <c r="M2672" i="45"/>
  <c r="L2672" i="45"/>
  <c r="K2672" i="45"/>
  <c r="J2672" i="45"/>
  <c r="I2672" i="45"/>
  <c r="H2672" i="45"/>
  <c r="G2672" i="45"/>
  <c r="F2672" i="45"/>
  <c r="E2672" i="45"/>
  <c r="D2672" i="45"/>
  <c r="C2672" i="45"/>
  <c r="U2671" i="45"/>
  <c r="T2671" i="45"/>
  <c r="S2671" i="45"/>
  <c r="R2671" i="45"/>
  <c r="Q2671" i="45"/>
  <c r="P2671" i="45"/>
  <c r="O2671" i="45"/>
  <c r="N2671" i="45"/>
  <c r="M2671" i="45"/>
  <c r="L2671" i="45"/>
  <c r="K2671" i="45"/>
  <c r="J2671" i="45"/>
  <c r="I2671" i="45"/>
  <c r="H2671" i="45"/>
  <c r="G2671" i="45"/>
  <c r="F2671" i="45"/>
  <c r="E2671" i="45"/>
  <c r="D2671" i="45"/>
  <c r="C2671" i="45"/>
  <c r="U2670" i="45"/>
  <c r="T2670" i="45"/>
  <c r="S2670" i="45"/>
  <c r="R2670" i="45"/>
  <c r="Q2670" i="45"/>
  <c r="P2670" i="45"/>
  <c r="O2670" i="45"/>
  <c r="N2670" i="45"/>
  <c r="M2670" i="45"/>
  <c r="L2670" i="45"/>
  <c r="K2670" i="45"/>
  <c r="J2670" i="45"/>
  <c r="I2670" i="45"/>
  <c r="H2670" i="45"/>
  <c r="G2670" i="45"/>
  <c r="F2670" i="45"/>
  <c r="E2670" i="45"/>
  <c r="D2670" i="45"/>
  <c r="C2670" i="45"/>
  <c r="U2669" i="45"/>
  <c r="T2669" i="45"/>
  <c r="S2669" i="45"/>
  <c r="R2669" i="45"/>
  <c r="Q2669" i="45"/>
  <c r="P2669" i="45"/>
  <c r="O2669" i="45"/>
  <c r="N2669" i="45"/>
  <c r="M2669" i="45"/>
  <c r="L2669" i="45"/>
  <c r="K2669" i="45"/>
  <c r="J2669" i="45"/>
  <c r="I2669" i="45"/>
  <c r="H2669" i="45"/>
  <c r="G2669" i="45"/>
  <c r="F2669" i="45"/>
  <c r="E2669" i="45"/>
  <c r="D2669" i="45"/>
  <c r="C2669" i="45"/>
  <c r="U2668" i="45"/>
  <c r="T2668" i="45"/>
  <c r="S2668" i="45"/>
  <c r="R2668" i="45"/>
  <c r="Q2668" i="45"/>
  <c r="P2668" i="45"/>
  <c r="O2668" i="45"/>
  <c r="N2668" i="45"/>
  <c r="M2668" i="45"/>
  <c r="L2668" i="45"/>
  <c r="K2668" i="45"/>
  <c r="J2668" i="45"/>
  <c r="I2668" i="45"/>
  <c r="H2668" i="45"/>
  <c r="G2668" i="45"/>
  <c r="F2668" i="45"/>
  <c r="E2668" i="45"/>
  <c r="D2668" i="45"/>
  <c r="C2668" i="45"/>
  <c r="U2667" i="45"/>
  <c r="T2667" i="45"/>
  <c r="S2667" i="45"/>
  <c r="R2667" i="45"/>
  <c r="Q2667" i="45"/>
  <c r="P2667" i="45"/>
  <c r="O2667" i="45"/>
  <c r="N2667" i="45"/>
  <c r="M2667" i="45"/>
  <c r="L2667" i="45"/>
  <c r="K2667" i="45"/>
  <c r="J2667" i="45"/>
  <c r="I2667" i="45"/>
  <c r="H2667" i="45"/>
  <c r="G2667" i="45"/>
  <c r="F2667" i="45"/>
  <c r="E2667" i="45"/>
  <c r="D2667" i="45"/>
  <c r="C2667" i="45"/>
  <c r="U2666" i="45"/>
  <c r="T2666" i="45"/>
  <c r="S2666" i="45"/>
  <c r="R2666" i="45"/>
  <c r="Q2666" i="45"/>
  <c r="P2666" i="45"/>
  <c r="O2666" i="45"/>
  <c r="N2666" i="45"/>
  <c r="M2666" i="45"/>
  <c r="L2666" i="45"/>
  <c r="K2666" i="45"/>
  <c r="J2666" i="45"/>
  <c r="I2666" i="45"/>
  <c r="H2666" i="45"/>
  <c r="G2666" i="45"/>
  <c r="F2666" i="45"/>
  <c r="E2666" i="45"/>
  <c r="D2666" i="45"/>
  <c r="C2666" i="45"/>
  <c r="U2665" i="45"/>
  <c r="T2665" i="45"/>
  <c r="S2665" i="45"/>
  <c r="R2665" i="45"/>
  <c r="Q2665" i="45"/>
  <c r="P2665" i="45"/>
  <c r="O2665" i="45"/>
  <c r="N2665" i="45"/>
  <c r="M2665" i="45"/>
  <c r="L2665" i="45"/>
  <c r="K2665" i="45"/>
  <c r="J2665" i="45"/>
  <c r="I2665" i="45"/>
  <c r="H2665" i="45"/>
  <c r="G2665" i="45"/>
  <c r="F2665" i="45"/>
  <c r="E2665" i="45"/>
  <c r="D2665" i="45"/>
  <c r="C2665" i="45"/>
  <c r="U2664" i="45"/>
  <c r="T2664" i="45"/>
  <c r="S2664" i="45"/>
  <c r="R2664" i="45"/>
  <c r="Q2664" i="45"/>
  <c r="P2664" i="45"/>
  <c r="O2664" i="45"/>
  <c r="N2664" i="45"/>
  <c r="M2664" i="45"/>
  <c r="L2664" i="45"/>
  <c r="K2664" i="45"/>
  <c r="J2664" i="45"/>
  <c r="I2664" i="45"/>
  <c r="H2664" i="45"/>
  <c r="G2664" i="45"/>
  <c r="F2664" i="45"/>
  <c r="E2664" i="45"/>
  <c r="D2664" i="45"/>
  <c r="C2664" i="45"/>
  <c r="U2663" i="45"/>
  <c r="T2663" i="45"/>
  <c r="S2663" i="45"/>
  <c r="R2663" i="45"/>
  <c r="Q2663" i="45"/>
  <c r="P2663" i="45"/>
  <c r="O2663" i="45"/>
  <c r="N2663" i="45"/>
  <c r="M2663" i="45"/>
  <c r="L2663" i="45"/>
  <c r="K2663" i="45"/>
  <c r="J2663" i="45"/>
  <c r="I2663" i="45"/>
  <c r="H2663" i="45"/>
  <c r="G2663" i="45"/>
  <c r="F2663" i="45"/>
  <c r="E2663" i="45"/>
  <c r="D2663" i="45"/>
  <c r="C2663" i="45"/>
  <c r="U2662" i="45"/>
  <c r="T2662" i="45"/>
  <c r="S2662" i="45"/>
  <c r="R2662" i="45"/>
  <c r="Q2662" i="45"/>
  <c r="P2662" i="45"/>
  <c r="O2662" i="45"/>
  <c r="N2662" i="45"/>
  <c r="M2662" i="45"/>
  <c r="L2662" i="45"/>
  <c r="K2662" i="45"/>
  <c r="J2662" i="45"/>
  <c r="I2662" i="45"/>
  <c r="H2662" i="45"/>
  <c r="G2662" i="45"/>
  <c r="F2662" i="45"/>
  <c r="E2662" i="45"/>
  <c r="D2662" i="45"/>
  <c r="C2662" i="45"/>
  <c r="U2661" i="45"/>
  <c r="T2661" i="45"/>
  <c r="S2661" i="45"/>
  <c r="R2661" i="45"/>
  <c r="Q2661" i="45"/>
  <c r="P2661" i="45"/>
  <c r="O2661" i="45"/>
  <c r="N2661" i="45"/>
  <c r="M2661" i="45"/>
  <c r="L2661" i="45"/>
  <c r="K2661" i="45"/>
  <c r="J2661" i="45"/>
  <c r="I2661" i="45"/>
  <c r="H2661" i="45"/>
  <c r="G2661" i="45"/>
  <c r="F2661" i="45"/>
  <c r="E2661" i="45"/>
  <c r="D2661" i="45"/>
  <c r="C2661" i="45"/>
  <c r="U2660" i="45"/>
  <c r="T2660" i="45"/>
  <c r="S2660" i="45"/>
  <c r="R2660" i="45"/>
  <c r="Q2660" i="45"/>
  <c r="P2660" i="45"/>
  <c r="O2660" i="45"/>
  <c r="N2660" i="45"/>
  <c r="M2660" i="45"/>
  <c r="L2660" i="45"/>
  <c r="K2660" i="45"/>
  <c r="J2660" i="45"/>
  <c r="I2660" i="45"/>
  <c r="H2660" i="45"/>
  <c r="G2660" i="45"/>
  <c r="F2660" i="45"/>
  <c r="E2660" i="45"/>
  <c r="D2660" i="45"/>
  <c r="C2660" i="45"/>
  <c r="U2659" i="45"/>
  <c r="T2659" i="45"/>
  <c r="S2659" i="45"/>
  <c r="R2659" i="45"/>
  <c r="Q2659" i="45"/>
  <c r="P2659" i="45"/>
  <c r="O2659" i="45"/>
  <c r="N2659" i="45"/>
  <c r="M2659" i="45"/>
  <c r="L2659" i="45"/>
  <c r="K2659" i="45"/>
  <c r="J2659" i="45"/>
  <c r="I2659" i="45"/>
  <c r="H2659" i="45"/>
  <c r="G2659" i="45"/>
  <c r="F2659" i="45"/>
  <c r="E2659" i="45"/>
  <c r="D2659" i="45"/>
  <c r="C2659" i="45"/>
  <c r="U2658" i="45"/>
  <c r="T2658" i="45"/>
  <c r="S2658" i="45"/>
  <c r="R2658" i="45"/>
  <c r="Q2658" i="45"/>
  <c r="P2658" i="45"/>
  <c r="O2658" i="45"/>
  <c r="N2658" i="45"/>
  <c r="M2658" i="45"/>
  <c r="L2658" i="45"/>
  <c r="K2658" i="45"/>
  <c r="J2658" i="45"/>
  <c r="I2658" i="45"/>
  <c r="H2658" i="45"/>
  <c r="G2658" i="45"/>
  <c r="F2658" i="45"/>
  <c r="E2658" i="45"/>
  <c r="D2658" i="45"/>
  <c r="C2658" i="45"/>
  <c r="U2657" i="45"/>
  <c r="T2657" i="45"/>
  <c r="S2657" i="45"/>
  <c r="R2657" i="45"/>
  <c r="Q2657" i="45"/>
  <c r="P2657" i="45"/>
  <c r="O2657" i="45"/>
  <c r="N2657" i="45"/>
  <c r="M2657" i="45"/>
  <c r="L2657" i="45"/>
  <c r="K2657" i="45"/>
  <c r="J2657" i="45"/>
  <c r="I2657" i="45"/>
  <c r="H2657" i="45"/>
  <c r="G2657" i="45"/>
  <c r="F2657" i="45"/>
  <c r="E2657" i="45"/>
  <c r="D2657" i="45"/>
  <c r="C2657" i="45"/>
  <c r="U2656" i="45"/>
  <c r="T2656" i="45"/>
  <c r="S2656" i="45"/>
  <c r="R2656" i="45"/>
  <c r="Q2656" i="45"/>
  <c r="P2656" i="45"/>
  <c r="O2656" i="45"/>
  <c r="N2656" i="45"/>
  <c r="M2656" i="45"/>
  <c r="L2656" i="45"/>
  <c r="K2656" i="45"/>
  <c r="J2656" i="45"/>
  <c r="I2656" i="45"/>
  <c r="H2656" i="45"/>
  <c r="G2656" i="45"/>
  <c r="F2656" i="45"/>
  <c r="E2656" i="45"/>
  <c r="D2656" i="45"/>
  <c r="C2656" i="45"/>
  <c r="U2655" i="45"/>
  <c r="T2655" i="45"/>
  <c r="S2655" i="45"/>
  <c r="R2655" i="45"/>
  <c r="Q2655" i="45"/>
  <c r="P2655" i="45"/>
  <c r="O2655" i="45"/>
  <c r="N2655" i="45"/>
  <c r="M2655" i="45"/>
  <c r="L2655" i="45"/>
  <c r="K2655" i="45"/>
  <c r="J2655" i="45"/>
  <c r="I2655" i="45"/>
  <c r="H2655" i="45"/>
  <c r="G2655" i="45"/>
  <c r="F2655" i="45"/>
  <c r="E2655" i="45"/>
  <c r="D2655" i="45"/>
  <c r="C2655" i="45"/>
  <c r="U2654" i="45"/>
  <c r="T2654" i="45"/>
  <c r="S2654" i="45"/>
  <c r="R2654" i="45"/>
  <c r="Q2654" i="45"/>
  <c r="P2654" i="45"/>
  <c r="O2654" i="45"/>
  <c r="N2654" i="45"/>
  <c r="M2654" i="45"/>
  <c r="L2654" i="45"/>
  <c r="K2654" i="45"/>
  <c r="J2654" i="45"/>
  <c r="I2654" i="45"/>
  <c r="H2654" i="45"/>
  <c r="G2654" i="45"/>
  <c r="F2654" i="45"/>
  <c r="E2654" i="45"/>
  <c r="D2654" i="45"/>
  <c r="C2654" i="45"/>
  <c r="U2653" i="45"/>
  <c r="T2653" i="45"/>
  <c r="S2653" i="45"/>
  <c r="R2653" i="45"/>
  <c r="Q2653" i="45"/>
  <c r="P2653" i="45"/>
  <c r="O2653" i="45"/>
  <c r="N2653" i="45"/>
  <c r="M2653" i="45"/>
  <c r="L2653" i="45"/>
  <c r="K2653" i="45"/>
  <c r="J2653" i="45"/>
  <c r="I2653" i="45"/>
  <c r="H2653" i="45"/>
  <c r="G2653" i="45"/>
  <c r="F2653" i="45"/>
  <c r="E2653" i="45"/>
  <c r="D2653" i="45"/>
  <c r="C2653" i="45"/>
  <c r="U2652" i="45"/>
  <c r="T2652" i="45"/>
  <c r="S2652" i="45"/>
  <c r="R2652" i="45"/>
  <c r="Q2652" i="45"/>
  <c r="P2652" i="45"/>
  <c r="O2652" i="45"/>
  <c r="N2652" i="45"/>
  <c r="M2652" i="45"/>
  <c r="L2652" i="45"/>
  <c r="K2652" i="45"/>
  <c r="J2652" i="45"/>
  <c r="I2652" i="45"/>
  <c r="H2652" i="45"/>
  <c r="G2652" i="45"/>
  <c r="F2652" i="45"/>
  <c r="E2652" i="45"/>
  <c r="D2652" i="45"/>
  <c r="C2652" i="45"/>
  <c r="U2651" i="45"/>
  <c r="T2651" i="45"/>
  <c r="S2651" i="45"/>
  <c r="R2651" i="45"/>
  <c r="Q2651" i="45"/>
  <c r="P2651" i="45"/>
  <c r="O2651" i="45"/>
  <c r="N2651" i="45"/>
  <c r="M2651" i="45"/>
  <c r="L2651" i="45"/>
  <c r="K2651" i="45"/>
  <c r="J2651" i="45"/>
  <c r="I2651" i="45"/>
  <c r="H2651" i="45"/>
  <c r="G2651" i="45"/>
  <c r="F2651" i="45"/>
  <c r="E2651" i="45"/>
  <c r="D2651" i="45"/>
  <c r="C2651" i="45"/>
  <c r="U2650" i="45"/>
  <c r="T2650" i="45"/>
  <c r="S2650" i="45"/>
  <c r="R2650" i="45"/>
  <c r="Q2650" i="45"/>
  <c r="P2650" i="45"/>
  <c r="O2650" i="45"/>
  <c r="N2650" i="45"/>
  <c r="M2650" i="45"/>
  <c r="L2650" i="45"/>
  <c r="K2650" i="45"/>
  <c r="J2650" i="45"/>
  <c r="I2650" i="45"/>
  <c r="H2650" i="45"/>
  <c r="G2650" i="45"/>
  <c r="F2650" i="45"/>
  <c r="E2650" i="45"/>
  <c r="D2650" i="45"/>
  <c r="C2650" i="45"/>
  <c r="U2649" i="45"/>
  <c r="T2649" i="45"/>
  <c r="S2649" i="45"/>
  <c r="R2649" i="45"/>
  <c r="Q2649" i="45"/>
  <c r="P2649" i="45"/>
  <c r="O2649" i="45"/>
  <c r="N2649" i="45"/>
  <c r="M2649" i="45"/>
  <c r="L2649" i="45"/>
  <c r="K2649" i="45"/>
  <c r="J2649" i="45"/>
  <c r="I2649" i="45"/>
  <c r="H2649" i="45"/>
  <c r="G2649" i="45"/>
  <c r="F2649" i="45"/>
  <c r="E2649" i="45"/>
  <c r="D2649" i="45"/>
  <c r="C2649" i="45"/>
  <c r="U2648" i="45"/>
  <c r="T2648" i="45"/>
  <c r="S2648" i="45"/>
  <c r="R2648" i="45"/>
  <c r="Q2648" i="45"/>
  <c r="P2648" i="45"/>
  <c r="O2648" i="45"/>
  <c r="N2648" i="45"/>
  <c r="M2648" i="45"/>
  <c r="L2648" i="45"/>
  <c r="K2648" i="45"/>
  <c r="J2648" i="45"/>
  <c r="I2648" i="45"/>
  <c r="H2648" i="45"/>
  <c r="G2648" i="45"/>
  <c r="F2648" i="45"/>
  <c r="E2648" i="45"/>
  <c r="D2648" i="45"/>
  <c r="C2648" i="45"/>
  <c r="U2647" i="45"/>
  <c r="T2647" i="45"/>
  <c r="S2647" i="45"/>
  <c r="R2647" i="45"/>
  <c r="Q2647" i="45"/>
  <c r="P2647" i="45"/>
  <c r="O2647" i="45"/>
  <c r="N2647" i="45"/>
  <c r="M2647" i="45"/>
  <c r="L2647" i="45"/>
  <c r="K2647" i="45"/>
  <c r="J2647" i="45"/>
  <c r="I2647" i="45"/>
  <c r="H2647" i="45"/>
  <c r="G2647" i="45"/>
  <c r="F2647" i="45"/>
  <c r="E2647" i="45"/>
  <c r="D2647" i="45"/>
  <c r="C2647" i="45"/>
  <c r="U2646" i="45"/>
  <c r="T2646" i="45"/>
  <c r="S2646" i="45"/>
  <c r="R2646" i="45"/>
  <c r="Q2646" i="45"/>
  <c r="P2646" i="45"/>
  <c r="O2646" i="45"/>
  <c r="N2646" i="45"/>
  <c r="M2646" i="45"/>
  <c r="L2646" i="45"/>
  <c r="K2646" i="45"/>
  <c r="J2646" i="45"/>
  <c r="I2646" i="45"/>
  <c r="H2646" i="45"/>
  <c r="G2646" i="45"/>
  <c r="F2646" i="45"/>
  <c r="E2646" i="45"/>
  <c r="D2646" i="45"/>
  <c r="C2646" i="45"/>
  <c r="U2645" i="45"/>
  <c r="T2645" i="45"/>
  <c r="S2645" i="45"/>
  <c r="R2645" i="45"/>
  <c r="Q2645" i="45"/>
  <c r="P2645" i="45"/>
  <c r="O2645" i="45"/>
  <c r="N2645" i="45"/>
  <c r="M2645" i="45"/>
  <c r="L2645" i="45"/>
  <c r="K2645" i="45"/>
  <c r="J2645" i="45"/>
  <c r="I2645" i="45"/>
  <c r="H2645" i="45"/>
  <c r="G2645" i="45"/>
  <c r="F2645" i="45"/>
  <c r="E2645" i="45"/>
  <c r="D2645" i="45"/>
  <c r="C2645" i="45"/>
  <c r="U2644" i="45"/>
  <c r="T2644" i="45"/>
  <c r="S2644" i="45"/>
  <c r="R2644" i="45"/>
  <c r="Q2644" i="45"/>
  <c r="P2644" i="45"/>
  <c r="O2644" i="45"/>
  <c r="N2644" i="45"/>
  <c r="M2644" i="45"/>
  <c r="L2644" i="45"/>
  <c r="K2644" i="45"/>
  <c r="J2644" i="45"/>
  <c r="I2644" i="45"/>
  <c r="H2644" i="45"/>
  <c r="G2644" i="45"/>
  <c r="F2644" i="45"/>
  <c r="E2644" i="45"/>
  <c r="D2644" i="45"/>
  <c r="C2644" i="45"/>
  <c r="U2643" i="45"/>
  <c r="T2643" i="45"/>
  <c r="S2643" i="45"/>
  <c r="R2643" i="45"/>
  <c r="Q2643" i="45"/>
  <c r="P2643" i="45"/>
  <c r="O2643" i="45"/>
  <c r="N2643" i="45"/>
  <c r="M2643" i="45"/>
  <c r="L2643" i="45"/>
  <c r="K2643" i="45"/>
  <c r="J2643" i="45"/>
  <c r="I2643" i="45"/>
  <c r="H2643" i="45"/>
  <c r="G2643" i="45"/>
  <c r="F2643" i="45"/>
  <c r="E2643" i="45"/>
  <c r="D2643" i="45"/>
  <c r="C2643" i="45"/>
  <c r="U2642" i="45"/>
  <c r="T2642" i="45"/>
  <c r="S2642" i="45"/>
  <c r="R2642" i="45"/>
  <c r="Q2642" i="45"/>
  <c r="P2642" i="45"/>
  <c r="O2642" i="45"/>
  <c r="N2642" i="45"/>
  <c r="M2642" i="45"/>
  <c r="L2642" i="45"/>
  <c r="K2642" i="45"/>
  <c r="J2642" i="45"/>
  <c r="I2642" i="45"/>
  <c r="H2642" i="45"/>
  <c r="G2642" i="45"/>
  <c r="F2642" i="45"/>
  <c r="E2642" i="45"/>
  <c r="D2642" i="45"/>
  <c r="C2642" i="45"/>
  <c r="U2641" i="45"/>
  <c r="T2641" i="45"/>
  <c r="S2641" i="45"/>
  <c r="R2641" i="45"/>
  <c r="Q2641" i="45"/>
  <c r="P2641" i="45"/>
  <c r="O2641" i="45"/>
  <c r="N2641" i="45"/>
  <c r="M2641" i="45"/>
  <c r="L2641" i="45"/>
  <c r="K2641" i="45"/>
  <c r="J2641" i="45"/>
  <c r="I2641" i="45"/>
  <c r="H2641" i="45"/>
  <c r="G2641" i="45"/>
  <c r="F2641" i="45"/>
  <c r="E2641" i="45"/>
  <c r="D2641" i="45"/>
  <c r="C2641" i="45"/>
  <c r="U2640" i="45"/>
  <c r="T2640" i="45"/>
  <c r="S2640" i="45"/>
  <c r="R2640" i="45"/>
  <c r="Q2640" i="45"/>
  <c r="P2640" i="45"/>
  <c r="O2640" i="45"/>
  <c r="N2640" i="45"/>
  <c r="M2640" i="45"/>
  <c r="L2640" i="45"/>
  <c r="K2640" i="45"/>
  <c r="J2640" i="45"/>
  <c r="I2640" i="45"/>
  <c r="H2640" i="45"/>
  <c r="G2640" i="45"/>
  <c r="F2640" i="45"/>
  <c r="E2640" i="45"/>
  <c r="D2640" i="45"/>
  <c r="C2640" i="45"/>
  <c r="U2639" i="45"/>
  <c r="T2639" i="45"/>
  <c r="S2639" i="45"/>
  <c r="R2639" i="45"/>
  <c r="Q2639" i="45"/>
  <c r="P2639" i="45"/>
  <c r="O2639" i="45"/>
  <c r="N2639" i="45"/>
  <c r="M2639" i="45"/>
  <c r="L2639" i="45"/>
  <c r="K2639" i="45"/>
  <c r="J2639" i="45"/>
  <c r="I2639" i="45"/>
  <c r="H2639" i="45"/>
  <c r="G2639" i="45"/>
  <c r="F2639" i="45"/>
  <c r="E2639" i="45"/>
  <c r="D2639" i="45"/>
  <c r="C2639" i="45"/>
  <c r="U2638" i="45"/>
  <c r="T2638" i="45"/>
  <c r="S2638" i="45"/>
  <c r="R2638" i="45"/>
  <c r="Q2638" i="45"/>
  <c r="P2638" i="45"/>
  <c r="O2638" i="45"/>
  <c r="N2638" i="45"/>
  <c r="M2638" i="45"/>
  <c r="L2638" i="45"/>
  <c r="K2638" i="45"/>
  <c r="J2638" i="45"/>
  <c r="I2638" i="45"/>
  <c r="H2638" i="45"/>
  <c r="G2638" i="45"/>
  <c r="F2638" i="45"/>
  <c r="E2638" i="45"/>
  <c r="D2638" i="45"/>
  <c r="C2638" i="45"/>
  <c r="U2637" i="45"/>
  <c r="T2637" i="45"/>
  <c r="S2637" i="45"/>
  <c r="R2637" i="45"/>
  <c r="Q2637" i="45"/>
  <c r="P2637" i="45"/>
  <c r="O2637" i="45"/>
  <c r="N2637" i="45"/>
  <c r="M2637" i="45"/>
  <c r="L2637" i="45"/>
  <c r="K2637" i="45"/>
  <c r="J2637" i="45"/>
  <c r="I2637" i="45"/>
  <c r="H2637" i="45"/>
  <c r="G2637" i="45"/>
  <c r="F2637" i="45"/>
  <c r="E2637" i="45"/>
  <c r="D2637" i="45"/>
  <c r="C2637" i="45"/>
  <c r="U2636" i="45"/>
  <c r="T2636" i="45"/>
  <c r="S2636" i="45"/>
  <c r="R2636" i="45"/>
  <c r="Q2636" i="45"/>
  <c r="P2636" i="45"/>
  <c r="O2636" i="45"/>
  <c r="N2636" i="45"/>
  <c r="M2636" i="45"/>
  <c r="L2636" i="45"/>
  <c r="K2636" i="45"/>
  <c r="J2636" i="45"/>
  <c r="I2636" i="45"/>
  <c r="H2636" i="45"/>
  <c r="G2636" i="45"/>
  <c r="F2636" i="45"/>
  <c r="E2636" i="45"/>
  <c r="D2636" i="45"/>
  <c r="C2636" i="45"/>
  <c r="U2635" i="45"/>
  <c r="T2635" i="45"/>
  <c r="S2635" i="45"/>
  <c r="R2635" i="45"/>
  <c r="Q2635" i="45"/>
  <c r="P2635" i="45"/>
  <c r="O2635" i="45"/>
  <c r="N2635" i="45"/>
  <c r="M2635" i="45"/>
  <c r="L2635" i="45"/>
  <c r="K2635" i="45"/>
  <c r="J2635" i="45"/>
  <c r="I2635" i="45"/>
  <c r="H2635" i="45"/>
  <c r="G2635" i="45"/>
  <c r="F2635" i="45"/>
  <c r="E2635" i="45"/>
  <c r="D2635" i="45"/>
  <c r="C2635" i="45"/>
  <c r="U2634" i="45"/>
  <c r="T2634" i="45"/>
  <c r="S2634" i="45"/>
  <c r="R2634" i="45"/>
  <c r="Q2634" i="45"/>
  <c r="P2634" i="45"/>
  <c r="O2634" i="45"/>
  <c r="N2634" i="45"/>
  <c r="M2634" i="45"/>
  <c r="L2634" i="45"/>
  <c r="K2634" i="45"/>
  <c r="J2634" i="45"/>
  <c r="I2634" i="45"/>
  <c r="H2634" i="45"/>
  <c r="G2634" i="45"/>
  <c r="F2634" i="45"/>
  <c r="E2634" i="45"/>
  <c r="D2634" i="45"/>
  <c r="C2634" i="45"/>
  <c r="U2633" i="45"/>
  <c r="T2633" i="45"/>
  <c r="S2633" i="45"/>
  <c r="R2633" i="45"/>
  <c r="Q2633" i="45"/>
  <c r="P2633" i="45"/>
  <c r="O2633" i="45"/>
  <c r="N2633" i="45"/>
  <c r="M2633" i="45"/>
  <c r="L2633" i="45"/>
  <c r="K2633" i="45"/>
  <c r="J2633" i="45"/>
  <c r="I2633" i="45"/>
  <c r="H2633" i="45"/>
  <c r="G2633" i="45"/>
  <c r="F2633" i="45"/>
  <c r="E2633" i="45"/>
  <c r="D2633" i="45"/>
  <c r="C2633" i="45"/>
  <c r="U2632" i="45"/>
  <c r="T2632" i="45"/>
  <c r="S2632" i="45"/>
  <c r="R2632" i="45"/>
  <c r="Q2632" i="45"/>
  <c r="P2632" i="45"/>
  <c r="O2632" i="45"/>
  <c r="N2632" i="45"/>
  <c r="M2632" i="45"/>
  <c r="L2632" i="45"/>
  <c r="K2632" i="45"/>
  <c r="J2632" i="45"/>
  <c r="I2632" i="45"/>
  <c r="H2632" i="45"/>
  <c r="G2632" i="45"/>
  <c r="F2632" i="45"/>
  <c r="E2632" i="45"/>
  <c r="D2632" i="45"/>
  <c r="C2632" i="45"/>
  <c r="U2631" i="45"/>
  <c r="T2631" i="45"/>
  <c r="S2631" i="45"/>
  <c r="R2631" i="45"/>
  <c r="Q2631" i="45"/>
  <c r="P2631" i="45"/>
  <c r="O2631" i="45"/>
  <c r="N2631" i="45"/>
  <c r="M2631" i="45"/>
  <c r="L2631" i="45"/>
  <c r="K2631" i="45"/>
  <c r="J2631" i="45"/>
  <c r="I2631" i="45"/>
  <c r="H2631" i="45"/>
  <c r="G2631" i="45"/>
  <c r="F2631" i="45"/>
  <c r="E2631" i="45"/>
  <c r="D2631" i="45"/>
  <c r="C2631" i="45"/>
  <c r="U2630" i="45"/>
  <c r="T2630" i="45"/>
  <c r="S2630" i="45"/>
  <c r="R2630" i="45"/>
  <c r="Q2630" i="45"/>
  <c r="P2630" i="45"/>
  <c r="O2630" i="45"/>
  <c r="N2630" i="45"/>
  <c r="M2630" i="45"/>
  <c r="L2630" i="45"/>
  <c r="K2630" i="45"/>
  <c r="J2630" i="45"/>
  <c r="I2630" i="45"/>
  <c r="H2630" i="45"/>
  <c r="G2630" i="45"/>
  <c r="F2630" i="45"/>
  <c r="E2630" i="45"/>
  <c r="D2630" i="45"/>
  <c r="C2630" i="45"/>
  <c r="U2629" i="45"/>
  <c r="T2629" i="45"/>
  <c r="S2629" i="45"/>
  <c r="R2629" i="45"/>
  <c r="Q2629" i="45"/>
  <c r="P2629" i="45"/>
  <c r="O2629" i="45"/>
  <c r="N2629" i="45"/>
  <c r="M2629" i="45"/>
  <c r="L2629" i="45"/>
  <c r="K2629" i="45"/>
  <c r="J2629" i="45"/>
  <c r="I2629" i="45"/>
  <c r="H2629" i="45"/>
  <c r="G2629" i="45"/>
  <c r="F2629" i="45"/>
  <c r="E2629" i="45"/>
  <c r="D2629" i="45"/>
  <c r="C2629" i="45"/>
  <c r="U2628" i="45"/>
  <c r="T2628" i="45"/>
  <c r="S2628" i="45"/>
  <c r="R2628" i="45"/>
  <c r="Q2628" i="45"/>
  <c r="P2628" i="45"/>
  <c r="O2628" i="45"/>
  <c r="N2628" i="45"/>
  <c r="M2628" i="45"/>
  <c r="L2628" i="45"/>
  <c r="K2628" i="45"/>
  <c r="J2628" i="45"/>
  <c r="I2628" i="45"/>
  <c r="H2628" i="45"/>
  <c r="G2628" i="45"/>
  <c r="F2628" i="45"/>
  <c r="E2628" i="45"/>
  <c r="D2628" i="45"/>
  <c r="C2628" i="45"/>
  <c r="U2627" i="45"/>
  <c r="T2627" i="45"/>
  <c r="S2627" i="45"/>
  <c r="R2627" i="45"/>
  <c r="Q2627" i="45"/>
  <c r="P2627" i="45"/>
  <c r="O2627" i="45"/>
  <c r="N2627" i="45"/>
  <c r="M2627" i="45"/>
  <c r="L2627" i="45"/>
  <c r="K2627" i="45"/>
  <c r="J2627" i="45"/>
  <c r="I2627" i="45"/>
  <c r="H2627" i="45"/>
  <c r="G2627" i="45"/>
  <c r="F2627" i="45"/>
  <c r="E2627" i="45"/>
  <c r="D2627" i="45"/>
  <c r="C2627" i="45"/>
  <c r="U2626" i="45"/>
  <c r="T2626" i="45"/>
  <c r="S2626" i="45"/>
  <c r="R2626" i="45"/>
  <c r="Q2626" i="45"/>
  <c r="P2626" i="45"/>
  <c r="O2626" i="45"/>
  <c r="N2626" i="45"/>
  <c r="M2626" i="45"/>
  <c r="L2626" i="45"/>
  <c r="K2626" i="45"/>
  <c r="J2626" i="45"/>
  <c r="I2626" i="45"/>
  <c r="H2626" i="45"/>
  <c r="G2626" i="45"/>
  <c r="F2626" i="45"/>
  <c r="E2626" i="45"/>
  <c r="D2626" i="45"/>
  <c r="C2626" i="45"/>
  <c r="U2625" i="45"/>
  <c r="T2625" i="45"/>
  <c r="S2625" i="45"/>
  <c r="R2625" i="45"/>
  <c r="Q2625" i="45"/>
  <c r="P2625" i="45"/>
  <c r="O2625" i="45"/>
  <c r="N2625" i="45"/>
  <c r="M2625" i="45"/>
  <c r="L2625" i="45"/>
  <c r="K2625" i="45"/>
  <c r="J2625" i="45"/>
  <c r="I2625" i="45"/>
  <c r="H2625" i="45"/>
  <c r="G2625" i="45"/>
  <c r="F2625" i="45"/>
  <c r="E2625" i="45"/>
  <c r="D2625" i="45"/>
  <c r="C2625" i="45"/>
  <c r="U2624" i="45"/>
  <c r="T2624" i="45"/>
  <c r="S2624" i="45"/>
  <c r="R2624" i="45"/>
  <c r="Q2624" i="45"/>
  <c r="P2624" i="45"/>
  <c r="O2624" i="45"/>
  <c r="N2624" i="45"/>
  <c r="M2624" i="45"/>
  <c r="L2624" i="45"/>
  <c r="K2624" i="45"/>
  <c r="J2624" i="45"/>
  <c r="I2624" i="45"/>
  <c r="H2624" i="45"/>
  <c r="G2624" i="45"/>
  <c r="F2624" i="45"/>
  <c r="E2624" i="45"/>
  <c r="D2624" i="45"/>
  <c r="C2624" i="45"/>
  <c r="U2621" i="45"/>
  <c r="T2621" i="45"/>
  <c r="S2621" i="45"/>
  <c r="R2621" i="45"/>
  <c r="Q2621" i="45"/>
  <c r="P2621" i="45"/>
  <c r="O2621" i="45"/>
  <c r="N2621" i="45"/>
  <c r="M2621" i="45"/>
  <c r="L2621" i="45"/>
  <c r="K2621" i="45"/>
  <c r="J2621" i="45"/>
  <c r="I2621" i="45"/>
  <c r="H2621" i="45"/>
  <c r="G2621" i="45"/>
  <c r="F2621" i="45"/>
  <c r="E2621" i="45"/>
  <c r="D2621" i="45"/>
  <c r="C2621" i="45"/>
  <c r="U2620" i="45"/>
  <c r="T2620" i="45"/>
  <c r="S2620" i="45"/>
  <c r="R2620" i="45"/>
  <c r="Q2620" i="45"/>
  <c r="P2620" i="45"/>
  <c r="O2620" i="45"/>
  <c r="N2620" i="45"/>
  <c r="M2620" i="45"/>
  <c r="L2620" i="45"/>
  <c r="K2620" i="45"/>
  <c r="J2620" i="45"/>
  <c r="I2620" i="45"/>
  <c r="H2620" i="45"/>
  <c r="G2620" i="45"/>
  <c r="F2620" i="45"/>
  <c r="E2620" i="45"/>
  <c r="D2620" i="45"/>
  <c r="C2620" i="45"/>
  <c r="U2619" i="45"/>
  <c r="T2619" i="45"/>
  <c r="S2619" i="45"/>
  <c r="R2619" i="45"/>
  <c r="Q2619" i="45"/>
  <c r="P2619" i="45"/>
  <c r="O2619" i="45"/>
  <c r="N2619" i="45"/>
  <c r="M2619" i="45"/>
  <c r="L2619" i="45"/>
  <c r="K2619" i="45"/>
  <c r="J2619" i="45"/>
  <c r="I2619" i="45"/>
  <c r="H2619" i="45"/>
  <c r="G2619" i="45"/>
  <c r="F2619" i="45"/>
  <c r="E2619" i="45"/>
  <c r="D2619" i="45"/>
  <c r="C2619" i="45"/>
  <c r="U2618" i="45"/>
  <c r="T2618" i="45"/>
  <c r="S2618" i="45"/>
  <c r="R2618" i="45"/>
  <c r="Q2618" i="45"/>
  <c r="P2618" i="45"/>
  <c r="O2618" i="45"/>
  <c r="N2618" i="45"/>
  <c r="M2618" i="45"/>
  <c r="L2618" i="45"/>
  <c r="K2618" i="45"/>
  <c r="J2618" i="45"/>
  <c r="I2618" i="45"/>
  <c r="H2618" i="45"/>
  <c r="G2618" i="45"/>
  <c r="F2618" i="45"/>
  <c r="E2618" i="45"/>
  <c r="D2618" i="45"/>
  <c r="C2618" i="45"/>
  <c r="U2617" i="45"/>
  <c r="T2617" i="45"/>
  <c r="S2617" i="45"/>
  <c r="R2617" i="45"/>
  <c r="Q2617" i="45"/>
  <c r="P2617" i="45"/>
  <c r="O2617" i="45"/>
  <c r="N2617" i="45"/>
  <c r="M2617" i="45"/>
  <c r="L2617" i="45"/>
  <c r="K2617" i="45"/>
  <c r="J2617" i="45"/>
  <c r="I2617" i="45"/>
  <c r="H2617" i="45"/>
  <c r="G2617" i="45"/>
  <c r="F2617" i="45"/>
  <c r="E2617" i="45"/>
  <c r="D2617" i="45"/>
  <c r="C2617" i="45"/>
  <c r="U2616" i="45"/>
  <c r="T2616" i="45"/>
  <c r="S2616" i="45"/>
  <c r="R2616" i="45"/>
  <c r="Q2616" i="45"/>
  <c r="P2616" i="45"/>
  <c r="O2616" i="45"/>
  <c r="N2616" i="45"/>
  <c r="M2616" i="45"/>
  <c r="L2616" i="45"/>
  <c r="K2616" i="45"/>
  <c r="J2616" i="45"/>
  <c r="I2616" i="45"/>
  <c r="H2616" i="45"/>
  <c r="G2616" i="45"/>
  <c r="F2616" i="45"/>
  <c r="E2616" i="45"/>
  <c r="D2616" i="45"/>
  <c r="C2616" i="45"/>
  <c r="U2615" i="45"/>
  <c r="T2615" i="45"/>
  <c r="S2615" i="45"/>
  <c r="R2615" i="45"/>
  <c r="Q2615" i="45"/>
  <c r="P2615" i="45"/>
  <c r="O2615" i="45"/>
  <c r="N2615" i="45"/>
  <c r="M2615" i="45"/>
  <c r="L2615" i="45"/>
  <c r="K2615" i="45"/>
  <c r="J2615" i="45"/>
  <c r="I2615" i="45"/>
  <c r="H2615" i="45"/>
  <c r="G2615" i="45"/>
  <c r="F2615" i="45"/>
  <c r="E2615" i="45"/>
  <c r="D2615" i="45"/>
  <c r="C2615" i="45"/>
  <c r="U2614" i="45"/>
  <c r="T2614" i="45"/>
  <c r="S2614" i="45"/>
  <c r="R2614" i="45"/>
  <c r="Q2614" i="45"/>
  <c r="P2614" i="45"/>
  <c r="O2614" i="45"/>
  <c r="N2614" i="45"/>
  <c r="M2614" i="45"/>
  <c r="L2614" i="45"/>
  <c r="K2614" i="45"/>
  <c r="J2614" i="45"/>
  <c r="I2614" i="45"/>
  <c r="H2614" i="45"/>
  <c r="G2614" i="45"/>
  <c r="F2614" i="45"/>
  <c r="E2614" i="45"/>
  <c r="D2614" i="45"/>
  <c r="C2614" i="45"/>
  <c r="U2613" i="45"/>
  <c r="T2613" i="45"/>
  <c r="S2613" i="45"/>
  <c r="R2613" i="45"/>
  <c r="Q2613" i="45"/>
  <c r="P2613" i="45"/>
  <c r="O2613" i="45"/>
  <c r="N2613" i="45"/>
  <c r="M2613" i="45"/>
  <c r="L2613" i="45"/>
  <c r="K2613" i="45"/>
  <c r="J2613" i="45"/>
  <c r="I2613" i="45"/>
  <c r="H2613" i="45"/>
  <c r="G2613" i="45"/>
  <c r="F2613" i="45"/>
  <c r="E2613" i="45"/>
  <c r="D2613" i="45"/>
  <c r="C2613" i="45"/>
  <c r="U2612" i="45"/>
  <c r="T2612" i="45"/>
  <c r="S2612" i="45"/>
  <c r="R2612" i="45"/>
  <c r="Q2612" i="45"/>
  <c r="P2612" i="45"/>
  <c r="O2612" i="45"/>
  <c r="N2612" i="45"/>
  <c r="M2612" i="45"/>
  <c r="L2612" i="45"/>
  <c r="K2612" i="45"/>
  <c r="J2612" i="45"/>
  <c r="I2612" i="45"/>
  <c r="H2612" i="45"/>
  <c r="G2612" i="45"/>
  <c r="F2612" i="45"/>
  <c r="E2612" i="45"/>
  <c r="D2612" i="45"/>
  <c r="C2612" i="45"/>
  <c r="U2611" i="45"/>
  <c r="T2611" i="45"/>
  <c r="S2611" i="45"/>
  <c r="R2611" i="45"/>
  <c r="Q2611" i="45"/>
  <c r="P2611" i="45"/>
  <c r="O2611" i="45"/>
  <c r="N2611" i="45"/>
  <c r="M2611" i="45"/>
  <c r="L2611" i="45"/>
  <c r="K2611" i="45"/>
  <c r="J2611" i="45"/>
  <c r="I2611" i="45"/>
  <c r="H2611" i="45"/>
  <c r="G2611" i="45"/>
  <c r="F2611" i="45"/>
  <c r="E2611" i="45"/>
  <c r="D2611" i="45"/>
  <c r="C2611" i="45"/>
  <c r="U2610" i="45"/>
  <c r="T2610" i="45"/>
  <c r="S2610" i="45"/>
  <c r="R2610" i="45"/>
  <c r="Q2610" i="45"/>
  <c r="P2610" i="45"/>
  <c r="O2610" i="45"/>
  <c r="N2610" i="45"/>
  <c r="M2610" i="45"/>
  <c r="L2610" i="45"/>
  <c r="K2610" i="45"/>
  <c r="J2610" i="45"/>
  <c r="I2610" i="45"/>
  <c r="H2610" i="45"/>
  <c r="G2610" i="45"/>
  <c r="F2610" i="45"/>
  <c r="E2610" i="45"/>
  <c r="D2610" i="45"/>
  <c r="C2610" i="45"/>
  <c r="U2609" i="45"/>
  <c r="T2609" i="45"/>
  <c r="S2609" i="45"/>
  <c r="R2609" i="45"/>
  <c r="Q2609" i="45"/>
  <c r="P2609" i="45"/>
  <c r="O2609" i="45"/>
  <c r="N2609" i="45"/>
  <c r="M2609" i="45"/>
  <c r="L2609" i="45"/>
  <c r="K2609" i="45"/>
  <c r="J2609" i="45"/>
  <c r="I2609" i="45"/>
  <c r="H2609" i="45"/>
  <c r="G2609" i="45"/>
  <c r="F2609" i="45"/>
  <c r="E2609" i="45"/>
  <c r="D2609" i="45"/>
  <c r="C2609" i="45"/>
  <c r="U2608" i="45"/>
  <c r="T2608" i="45"/>
  <c r="S2608" i="45"/>
  <c r="R2608" i="45"/>
  <c r="Q2608" i="45"/>
  <c r="P2608" i="45"/>
  <c r="O2608" i="45"/>
  <c r="N2608" i="45"/>
  <c r="M2608" i="45"/>
  <c r="L2608" i="45"/>
  <c r="K2608" i="45"/>
  <c r="J2608" i="45"/>
  <c r="I2608" i="45"/>
  <c r="H2608" i="45"/>
  <c r="G2608" i="45"/>
  <c r="F2608" i="45"/>
  <c r="E2608" i="45"/>
  <c r="D2608" i="45"/>
  <c r="C2608" i="45"/>
  <c r="U2607" i="45"/>
  <c r="T2607" i="45"/>
  <c r="S2607" i="45"/>
  <c r="R2607" i="45"/>
  <c r="Q2607" i="45"/>
  <c r="P2607" i="45"/>
  <c r="O2607" i="45"/>
  <c r="N2607" i="45"/>
  <c r="M2607" i="45"/>
  <c r="L2607" i="45"/>
  <c r="K2607" i="45"/>
  <c r="J2607" i="45"/>
  <c r="I2607" i="45"/>
  <c r="H2607" i="45"/>
  <c r="G2607" i="45"/>
  <c r="F2607" i="45"/>
  <c r="E2607" i="45"/>
  <c r="D2607" i="45"/>
  <c r="C2607" i="45"/>
  <c r="U2606" i="45"/>
  <c r="T2606" i="45"/>
  <c r="S2606" i="45"/>
  <c r="R2606" i="45"/>
  <c r="Q2606" i="45"/>
  <c r="P2606" i="45"/>
  <c r="O2606" i="45"/>
  <c r="N2606" i="45"/>
  <c r="M2606" i="45"/>
  <c r="L2606" i="45"/>
  <c r="K2606" i="45"/>
  <c r="J2606" i="45"/>
  <c r="I2606" i="45"/>
  <c r="H2606" i="45"/>
  <c r="G2606" i="45"/>
  <c r="F2606" i="45"/>
  <c r="E2606" i="45"/>
  <c r="D2606" i="45"/>
  <c r="C2606" i="45"/>
  <c r="U2605" i="45"/>
  <c r="T2605" i="45"/>
  <c r="S2605" i="45"/>
  <c r="R2605" i="45"/>
  <c r="Q2605" i="45"/>
  <c r="P2605" i="45"/>
  <c r="O2605" i="45"/>
  <c r="N2605" i="45"/>
  <c r="M2605" i="45"/>
  <c r="L2605" i="45"/>
  <c r="K2605" i="45"/>
  <c r="J2605" i="45"/>
  <c r="I2605" i="45"/>
  <c r="H2605" i="45"/>
  <c r="G2605" i="45"/>
  <c r="F2605" i="45"/>
  <c r="E2605" i="45"/>
  <c r="D2605" i="45"/>
  <c r="C2605" i="45"/>
  <c r="U2604" i="45"/>
  <c r="T2604" i="45"/>
  <c r="S2604" i="45"/>
  <c r="R2604" i="45"/>
  <c r="Q2604" i="45"/>
  <c r="P2604" i="45"/>
  <c r="O2604" i="45"/>
  <c r="N2604" i="45"/>
  <c r="M2604" i="45"/>
  <c r="L2604" i="45"/>
  <c r="K2604" i="45"/>
  <c r="J2604" i="45"/>
  <c r="I2604" i="45"/>
  <c r="H2604" i="45"/>
  <c r="G2604" i="45"/>
  <c r="F2604" i="45"/>
  <c r="E2604" i="45"/>
  <c r="D2604" i="45"/>
  <c r="C2604" i="45"/>
  <c r="U2603" i="45"/>
  <c r="T2603" i="45"/>
  <c r="S2603" i="45"/>
  <c r="R2603" i="45"/>
  <c r="Q2603" i="45"/>
  <c r="P2603" i="45"/>
  <c r="O2603" i="45"/>
  <c r="N2603" i="45"/>
  <c r="M2603" i="45"/>
  <c r="L2603" i="45"/>
  <c r="K2603" i="45"/>
  <c r="J2603" i="45"/>
  <c r="I2603" i="45"/>
  <c r="H2603" i="45"/>
  <c r="G2603" i="45"/>
  <c r="F2603" i="45"/>
  <c r="E2603" i="45"/>
  <c r="D2603" i="45"/>
  <c r="C2603" i="45"/>
  <c r="U2602" i="45"/>
  <c r="T2602" i="45"/>
  <c r="S2602" i="45"/>
  <c r="R2602" i="45"/>
  <c r="Q2602" i="45"/>
  <c r="P2602" i="45"/>
  <c r="O2602" i="45"/>
  <c r="N2602" i="45"/>
  <c r="M2602" i="45"/>
  <c r="L2602" i="45"/>
  <c r="K2602" i="45"/>
  <c r="J2602" i="45"/>
  <c r="I2602" i="45"/>
  <c r="H2602" i="45"/>
  <c r="G2602" i="45"/>
  <c r="F2602" i="45"/>
  <c r="E2602" i="45"/>
  <c r="D2602" i="45"/>
  <c r="C2602" i="45"/>
  <c r="U2601" i="45"/>
  <c r="T2601" i="45"/>
  <c r="S2601" i="45"/>
  <c r="R2601" i="45"/>
  <c r="Q2601" i="45"/>
  <c r="P2601" i="45"/>
  <c r="O2601" i="45"/>
  <c r="N2601" i="45"/>
  <c r="M2601" i="45"/>
  <c r="L2601" i="45"/>
  <c r="K2601" i="45"/>
  <c r="J2601" i="45"/>
  <c r="I2601" i="45"/>
  <c r="H2601" i="45"/>
  <c r="G2601" i="45"/>
  <c r="F2601" i="45"/>
  <c r="E2601" i="45"/>
  <c r="D2601" i="45"/>
  <c r="C2601" i="45"/>
  <c r="U2600" i="45"/>
  <c r="T2600" i="45"/>
  <c r="S2600" i="45"/>
  <c r="R2600" i="45"/>
  <c r="Q2600" i="45"/>
  <c r="P2600" i="45"/>
  <c r="O2600" i="45"/>
  <c r="N2600" i="45"/>
  <c r="M2600" i="45"/>
  <c r="L2600" i="45"/>
  <c r="K2600" i="45"/>
  <c r="J2600" i="45"/>
  <c r="I2600" i="45"/>
  <c r="H2600" i="45"/>
  <c r="G2600" i="45"/>
  <c r="F2600" i="45"/>
  <c r="E2600" i="45"/>
  <c r="D2600" i="45"/>
  <c r="C2600" i="45"/>
  <c r="U2599" i="45"/>
  <c r="T2599" i="45"/>
  <c r="S2599" i="45"/>
  <c r="R2599" i="45"/>
  <c r="Q2599" i="45"/>
  <c r="P2599" i="45"/>
  <c r="O2599" i="45"/>
  <c r="N2599" i="45"/>
  <c r="M2599" i="45"/>
  <c r="L2599" i="45"/>
  <c r="K2599" i="45"/>
  <c r="J2599" i="45"/>
  <c r="I2599" i="45"/>
  <c r="H2599" i="45"/>
  <c r="G2599" i="45"/>
  <c r="F2599" i="45"/>
  <c r="E2599" i="45"/>
  <c r="D2599" i="45"/>
  <c r="C2599" i="45"/>
  <c r="U2598" i="45"/>
  <c r="T2598" i="45"/>
  <c r="S2598" i="45"/>
  <c r="R2598" i="45"/>
  <c r="Q2598" i="45"/>
  <c r="P2598" i="45"/>
  <c r="O2598" i="45"/>
  <c r="N2598" i="45"/>
  <c r="M2598" i="45"/>
  <c r="L2598" i="45"/>
  <c r="K2598" i="45"/>
  <c r="J2598" i="45"/>
  <c r="I2598" i="45"/>
  <c r="H2598" i="45"/>
  <c r="G2598" i="45"/>
  <c r="F2598" i="45"/>
  <c r="E2598" i="45"/>
  <c r="D2598" i="45"/>
  <c r="C2598" i="45"/>
  <c r="U2597" i="45"/>
  <c r="T2597" i="45"/>
  <c r="S2597" i="45"/>
  <c r="R2597" i="45"/>
  <c r="Q2597" i="45"/>
  <c r="P2597" i="45"/>
  <c r="O2597" i="45"/>
  <c r="N2597" i="45"/>
  <c r="M2597" i="45"/>
  <c r="L2597" i="45"/>
  <c r="K2597" i="45"/>
  <c r="J2597" i="45"/>
  <c r="I2597" i="45"/>
  <c r="H2597" i="45"/>
  <c r="G2597" i="45"/>
  <c r="F2597" i="45"/>
  <c r="E2597" i="45"/>
  <c r="D2597" i="45"/>
  <c r="C2597" i="45"/>
  <c r="U2596" i="45"/>
  <c r="T2596" i="45"/>
  <c r="S2596" i="45"/>
  <c r="R2596" i="45"/>
  <c r="Q2596" i="45"/>
  <c r="P2596" i="45"/>
  <c r="O2596" i="45"/>
  <c r="N2596" i="45"/>
  <c r="M2596" i="45"/>
  <c r="L2596" i="45"/>
  <c r="K2596" i="45"/>
  <c r="J2596" i="45"/>
  <c r="I2596" i="45"/>
  <c r="H2596" i="45"/>
  <c r="G2596" i="45"/>
  <c r="F2596" i="45"/>
  <c r="E2596" i="45"/>
  <c r="D2596" i="45"/>
  <c r="C2596" i="45"/>
  <c r="U2595" i="45"/>
  <c r="T2595" i="45"/>
  <c r="S2595" i="45"/>
  <c r="R2595" i="45"/>
  <c r="Q2595" i="45"/>
  <c r="P2595" i="45"/>
  <c r="O2595" i="45"/>
  <c r="N2595" i="45"/>
  <c r="M2595" i="45"/>
  <c r="L2595" i="45"/>
  <c r="K2595" i="45"/>
  <c r="J2595" i="45"/>
  <c r="I2595" i="45"/>
  <c r="H2595" i="45"/>
  <c r="G2595" i="45"/>
  <c r="F2595" i="45"/>
  <c r="E2595" i="45"/>
  <c r="D2595" i="45"/>
  <c r="C2595" i="45"/>
  <c r="U2594" i="45"/>
  <c r="T2594" i="45"/>
  <c r="S2594" i="45"/>
  <c r="R2594" i="45"/>
  <c r="Q2594" i="45"/>
  <c r="P2594" i="45"/>
  <c r="O2594" i="45"/>
  <c r="N2594" i="45"/>
  <c r="M2594" i="45"/>
  <c r="L2594" i="45"/>
  <c r="K2594" i="45"/>
  <c r="J2594" i="45"/>
  <c r="I2594" i="45"/>
  <c r="H2594" i="45"/>
  <c r="G2594" i="45"/>
  <c r="F2594" i="45"/>
  <c r="E2594" i="45"/>
  <c r="D2594" i="45"/>
  <c r="C2594" i="45"/>
  <c r="U2593" i="45"/>
  <c r="T2593" i="45"/>
  <c r="S2593" i="45"/>
  <c r="R2593" i="45"/>
  <c r="Q2593" i="45"/>
  <c r="P2593" i="45"/>
  <c r="O2593" i="45"/>
  <c r="N2593" i="45"/>
  <c r="M2593" i="45"/>
  <c r="L2593" i="45"/>
  <c r="K2593" i="45"/>
  <c r="J2593" i="45"/>
  <c r="I2593" i="45"/>
  <c r="H2593" i="45"/>
  <c r="G2593" i="45"/>
  <c r="F2593" i="45"/>
  <c r="E2593" i="45"/>
  <c r="D2593" i="45"/>
  <c r="C2593" i="45"/>
  <c r="U2592" i="45"/>
  <c r="T2592" i="45"/>
  <c r="S2592" i="45"/>
  <c r="R2592" i="45"/>
  <c r="Q2592" i="45"/>
  <c r="P2592" i="45"/>
  <c r="O2592" i="45"/>
  <c r="N2592" i="45"/>
  <c r="M2592" i="45"/>
  <c r="L2592" i="45"/>
  <c r="K2592" i="45"/>
  <c r="J2592" i="45"/>
  <c r="I2592" i="45"/>
  <c r="H2592" i="45"/>
  <c r="G2592" i="45"/>
  <c r="F2592" i="45"/>
  <c r="E2592" i="45"/>
  <c r="D2592" i="45"/>
  <c r="C2592" i="45"/>
  <c r="U2591" i="45"/>
  <c r="T2591" i="45"/>
  <c r="S2591" i="45"/>
  <c r="R2591" i="45"/>
  <c r="Q2591" i="45"/>
  <c r="P2591" i="45"/>
  <c r="O2591" i="45"/>
  <c r="N2591" i="45"/>
  <c r="M2591" i="45"/>
  <c r="L2591" i="45"/>
  <c r="K2591" i="45"/>
  <c r="J2591" i="45"/>
  <c r="I2591" i="45"/>
  <c r="H2591" i="45"/>
  <c r="G2591" i="45"/>
  <c r="F2591" i="45"/>
  <c r="E2591" i="45"/>
  <c r="D2591" i="45"/>
  <c r="C2591" i="45"/>
  <c r="U2590" i="45"/>
  <c r="T2590" i="45"/>
  <c r="S2590" i="45"/>
  <c r="R2590" i="45"/>
  <c r="Q2590" i="45"/>
  <c r="P2590" i="45"/>
  <c r="O2590" i="45"/>
  <c r="N2590" i="45"/>
  <c r="M2590" i="45"/>
  <c r="L2590" i="45"/>
  <c r="K2590" i="45"/>
  <c r="J2590" i="45"/>
  <c r="I2590" i="45"/>
  <c r="H2590" i="45"/>
  <c r="G2590" i="45"/>
  <c r="F2590" i="45"/>
  <c r="E2590" i="45"/>
  <c r="D2590" i="45"/>
  <c r="C2590" i="45"/>
  <c r="U2589" i="45"/>
  <c r="T2589" i="45"/>
  <c r="S2589" i="45"/>
  <c r="R2589" i="45"/>
  <c r="Q2589" i="45"/>
  <c r="P2589" i="45"/>
  <c r="O2589" i="45"/>
  <c r="N2589" i="45"/>
  <c r="M2589" i="45"/>
  <c r="L2589" i="45"/>
  <c r="K2589" i="45"/>
  <c r="J2589" i="45"/>
  <c r="I2589" i="45"/>
  <c r="H2589" i="45"/>
  <c r="G2589" i="45"/>
  <c r="F2589" i="45"/>
  <c r="E2589" i="45"/>
  <c r="D2589" i="45"/>
  <c r="C2589" i="45"/>
  <c r="U2588" i="45"/>
  <c r="T2588" i="45"/>
  <c r="S2588" i="45"/>
  <c r="R2588" i="45"/>
  <c r="Q2588" i="45"/>
  <c r="P2588" i="45"/>
  <c r="O2588" i="45"/>
  <c r="N2588" i="45"/>
  <c r="M2588" i="45"/>
  <c r="L2588" i="45"/>
  <c r="K2588" i="45"/>
  <c r="J2588" i="45"/>
  <c r="I2588" i="45"/>
  <c r="H2588" i="45"/>
  <c r="G2588" i="45"/>
  <c r="F2588" i="45"/>
  <c r="E2588" i="45"/>
  <c r="D2588" i="45"/>
  <c r="C2588" i="45"/>
  <c r="U2587" i="45"/>
  <c r="T2587" i="45"/>
  <c r="S2587" i="45"/>
  <c r="R2587" i="45"/>
  <c r="Q2587" i="45"/>
  <c r="P2587" i="45"/>
  <c r="O2587" i="45"/>
  <c r="N2587" i="45"/>
  <c r="M2587" i="45"/>
  <c r="L2587" i="45"/>
  <c r="K2587" i="45"/>
  <c r="J2587" i="45"/>
  <c r="I2587" i="45"/>
  <c r="H2587" i="45"/>
  <c r="G2587" i="45"/>
  <c r="F2587" i="45"/>
  <c r="E2587" i="45"/>
  <c r="D2587" i="45"/>
  <c r="C2587" i="45"/>
  <c r="U2586" i="45"/>
  <c r="T2586" i="45"/>
  <c r="S2586" i="45"/>
  <c r="R2586" i="45"/>
  <c r="Q2586" i="45"/>
  <c r="P2586" i="45"/>
  <c r="O2586" i="45"/>
  <c r="N2586" i="45"/>
  <c r="M2586" i="45"/>
  <c r="L2586" i="45"/>
  <c r="K2586" i="45"/>
  <c r="J2586" i="45"/>
  <c r="I2586" i="45"/>
  <c r="H2586" i="45"/>
  <c r="G2586" i="45"/>
  <c r="F2586" i="45"/>
  <c r="E2586" i="45"/>
  <c r="D2586" i="45"/>
  <c r="C2586" i="45"/>
  <c r="U2585" i="45"/>
  <c r="T2585" i="45"/>
  <c r="S2585" i="45"/>
  <c r="R2585" i="45"/>
  <c r="Q2585" i="45"/>
  <c r="P2585" i="45"/>
  <c r="O2585" i="45"/>
  <c r="N2585" i="45"/>
  <c r="M2585" i="45"/>
  <c r="L2585" i="45"/>
  <c r="K2585" i="45"/>
  <c r="J2585" i="45"/>
  <c r="I2585" i="45"/>
  <c r="H2585" i="45"/>
  <c r="G2585" i="45"/>
  <c r="F2585" i="45"/>
  <c r="E2585" i="45"/>
  <c r="D2585" i="45"/>
  <c r="C2585" i="45"/>
  <c r="U2584" i="45"/>
  <c r="T2584" i="45"/>
  <c r="S2584" i="45"/>
  <c r="R2584" i="45"/>
  <c r="Q2584" i="45"/>
  <c r="P2584" i="45"/>
  <c r="O2584" i="45"/>
  <c r="N2584" i="45"/>
  <c r="M2584" i="45"/>
  <c r="L2584" i="45"/>
  <c r="K2584" i="45"/>
  <c r="J2584" i="45"/>
  <c r="I2584" i="45"/>
  <c r="H2584" i="45"/>
  <c r="G2584" i="45"/>
  <c r="F2584" i="45"/>
  <c r="E2584" i="45"/>
  <c r="D2584" i="45"/>
  <c r="C2584" i="45"/>
  <c r="U2583" i="45"/>
  <c r="T2583" i="45"/>
  <c r="S2583" i="45"/>
  <c r="R2583" i="45"/>
  <c r="Q2583" i="45"/>
  <c r="P2583" i="45"/>
  <c r="O2583" i="45"/>
  <c r="N2583" i="45"/>
  <c r="M2583" i="45"/>
  <c r="L2583" i="45"/>
  <c r="K2583" i="45"/>
  <c r="J2583" i="45"/>
  <c r="I2583" i="45"/>
  <c r="H2583" i="45"/>
  <c r="G2583" i="45"/>
  <c r="F2583" i="45"/>
  <c r="E2583" i="45"/>
  <c r="D2583" i="45"/>
  <c r="C2583" i="45"/>
  <c r="U2582" i="45"/>
  <c r="T2582" i="45"/>
  <c r="S2582" i="45"/>
  <c r="R2582" i="45"/>
  <c r="Q2582" i="45"/>
  <c r="P2582" i="45"/>
  <c r="O2582" i="45"/>
  <c r="N2582" i="45"/>
  <c r="M2582" i="45"/>
  <c r="L2582" i="45"/>
  <c r="K2582" i="45"/>
  <c r="J2582" i="45"/>
  <c r="I2582" i="45"/>
  <c r="H2582" i="45"/>
  <c r="G2582" i="45"/>
  <c r="F2582" i="45"/>
  <c r="E2582" i="45"/>
  <c r="D2582" i="45"/>
  <c r="C2582" i="45"/>
  <c r="U2581" i="45"/>
  <c r="T2581" i="45"/>
  <c r="S2581" i="45"/>
  <c r="R2581" i="45"/>
  <c r="Q2581" i="45"/>
  <c r="P2581" i="45"/>
  <c r="O2581" i="45"/>
  <c r="N2581" i="45"/>
  <c r="M2581" i="45"/>
  <c r="L2581" i="45"/>
  <c r="K2581" i="45"/>
  <c r="J2581" i="45"/>
  <c r="I2581" i="45"/>
  <c r="H2581" i="45"/>
  <c r="G2581" i="45"/>
  <c r="F2581" i="45"/>
  <c r="E2581" i="45"/>
  <c r="D2581" i="45"/>
  <c r="C2581" i="45"/>
  <c r="U2580" i="45"/>
  <c r="T2580" i="45"/>
  <c r="S2580" i="45"/>
  <c r="R2580" i="45"/>
  <c r="Q2580" i="45"/>
  <c r="P2580" i="45"/>
  <c r="O2580" i="45"/>
  <c r="N2580" i="45"/>
  <c r="M2580" i="45"/>
  <c r="L2580" i="45"/>
  <c r="K2580" i="45"/>
  <c r="J2580" i="45"/>
  <c r="I2580" i="45"/>
  <c r="H2580" i="45"/>
  <c r="G2580" i="45"/>
  <c r="F2580" i="45"/>
  <c r="E2580" i="45"/>
  <c r="D2580" i="45"/>
  <c r="C2580" i="45"/>
  <c r="U2579" i="45"/>
  <c r="T2579" i="45"/>
  <c r="S2579" i="45"/>
  <c r="R2579" i="45"/>
  <c r="Q2579" i="45"/>
  <c r="P2579" i="45"/>
  <c r="O2579" i="45"/>
  <c r="N2579" i="45"/>
  <c r="M2579" i="45"/>
  <c r="L2579" i="45"/>
  <c r="K2579" i="45"/>
  <c r="J2579" i="45"/>
  <c r="I2579" i="45"/>
  <c r="H2579" i="45"/>
  <c r="G2579" i="45"/>
  <c r="F2579" i="45"/>
  <c r="E2579" i="45"/>
  <c r="D2579" i="45"/>
  <c r="C2579" i="45"/>
  <c r="U2578" i="45"/>
  <c r="T2578" i="45"/>
  <c r="S2578" i="45"/>
  <c r="R2578" i="45"/>
  <c r="Q2578" i="45"/>
  <c r="P2578" i="45"/>
  <c r="O2578" i="45"/>
  <c r="N2578" i="45"/>
  <c r="M2578" i="45"/>
  <c r="L2578" i="45"/>
  <c r="K2578" i="45"/>
  <c r="J2578" i="45"/>
  <c r="I2578" i="45"/>
  <c r="H2578" i="45"/>
  <c r="G2578" i="45"/>
  <c r="F2578" i="45"/>
  <c r="E2578" i="45"/>
  <c r="D2578" i="45"/>
  <c r="C2578" i="45"/>
  <c r="U2577" i="45"/>
  <c r="T2577" i="45"/>
  <c r="S2577" i="45"/>
  <c r="R2577" i="45"/>
  <c r="Q2577" i="45"/>
  <c r="P2577" i="45"/>
  <c r="O2577" i="45"/>
  <c r="N2577" i="45"/>
  <c r="M2577" i="45"/>
  <c r="L2577" i="45"/>
  <c r="K2577" i="45"/>
  <c r="J2577" i="45"/>
  <c r="I2577" i="45"/>
  <c r="H2577" i="45"/>
  <c r="G2577" i="45"/>
  <c r="F2577" i="45"/>
  <c r="E2577" i="45"/>
  <c r="D2577" i="45"/>
  <c r="C2577" i="45"/>
  <c r="U2576" i="45"/>
  <c r="T2576" i="45"/>
  <c r="S2576" i="45"/>
  <c r="R2576" i="45"/>
  <c r="Q2576" i="45"/>
  <c r="P2576" i="45"/>
  <c r="O2576" i="45"/>
  <c r="N2576" i="45"/>
  <c r="M2576" i="45"/>
  <c r="L2576" i="45"/>
  <c r="K2576" i="45"/>
  <c r="J2576" i="45"/>
  <c r="I2576" i="45"/>
  <c r="H2576" i="45"/>
  <c r="G2576" i="45"/>
  <c r="F2576" i="45"/>
  <c r="E2576" i="45"/>
  <c r="D2576" i="45"/>
  <c r="C2576" i="45"/>
  <c r="U2575" i="45"/>
  <c r="T2575" i="45"/>
  <c r="S2575" i="45"/>
  <c r="R2575" i="45"/>
  <c r="Q2575" i="45"/>
  <c r="P2575" i="45"/>
  <c r="O2575" i="45"/>
  <c r="N2575" i="45"/>
  <c r="M2575" i="45"/>
  <c r="L2575" i="45"/>
  <c r="K2575" i="45"/>
  <c r="J2575" i="45"/>
  <c r="I2575" i="45"/>
  <c r="H2575" i="45"/>
  <c r="G2575" i="45"/>
  <c r="F2575" i="45"/>
  <c r="E2575" i="45"/>
  <c r="D2575" i="45"/>
  <c r="C2575" i="45"/>
  <c r="U2574" i="45"/>
  <c r="T2574" i="45"/>
  <c r="S2574" i="45"/>
  <c r="R2574" i="45"/>
  <c r="Q2574" i="45"/>
  <c r="P2574" i="45"/>
  <c r="O2574" i="45"/>
  <c r="N2574" i="45"/>
  <c r="M2574" i="45"/>
  <c r="L2574" i="45"/>
  <c r="K2574" i="45"/>
  <c r="J2574" i="45"/>
  <c r="I2574" i="45"/>
  <c r="H2574" i="45"/>
  <c r="G2574" i="45"/>
  <c r="F2574" i="45"/>
  <c r="E2574" i="45"/>
  <c r="D2574" i="45"/>
  <c r="C2574" i="45"/>
  <c r="U2573" i="45"/>
  <c r="T2573" i="45"/>
  <c r="S2573" i="45"/>
  <c r="R2573" i="45"/>
  <c r="Q2573" i="45"/>
  <c r="P2573" i="45"/>
  <c r="O2573" i="45"/>
  <c r="N2573" i="45"/>
  <c r="M2573" i="45"/>
  <c r="L2573" i="45"/>
  <c r="K2573" i="45"/>
  <c r="J2573" i="45"/>
  <c r="I2573" i="45"/>
  <c r="H2573" i="45"/>
  <c r="G2573" i="45"/>
  <c r="F2573" i="45"/>
  <c r="E2573" i="45"/>
  <c r="D2573" i="45"/>
  <c r="C2573" i="45"/>
  <c r="U2572" i="45"/>
  <c r="T2572" i="45"/>
  <c r="S2572" i="45"/>
  <c r="R2572" i="45"/>
  <c r="Q2572" i="45"/>
  <c r="P2572" i="45"/>
  <c r="O2572" i="45"/>
  <c r="N2572" i="45"/>
  <c r="M2572" i="45"/>
  <c r="L2572" i="45"/>
  <c r="K2572" i="45"/>
  <c r="J2572" i="45"/>
  <c r="I2572" i="45"/>
  <c r="H2572" i="45"/>
  <c r="G2572" i="45"/>
  <c r="F2572" i="45"/>
  <c r="E2572" i="45"/>
  <c r="D2572" i="45"/>
  <c r="C2572" i="45"/>
  <c r="U2571" i="45"/>
  <c r="T2571" i="45"/>
  <c r="S2571" i="45"/>
  <c r="R2571" i="45"/>
  <c r="Q2571" i="45"/>
  <c r="P2571" i="45"/>
  <c r="O2571" i="45"/>
  <c r="N2571" i="45"/>
  <c r="M2571" i="45"/>
  <c r="L2571" i="45"/>
  <c r="K2571" i="45"/>
  <c r="J2571" i="45"/>
  <c r="I2571" i="45"/>
  <c r="H2571" i="45"/>
  <c r="G2571" i="45"/>
  <c r="F2571" i="45"/>
  <c r="E2571" i="45"/>
  <c r="D2571" i="45"/>
  <c r="C2571" i="45"/>
  <c r="U2570" i="45"/>
  <c r="T2570" i="45"/>
  <c r="S2570" i="45"/>
  <c r="R2570" i="45"/>
  <c r="Q2570" i="45"/>
  <c r="P2570" i="45"/>
  <c r="O2570" i="45"/>
  <c r="N2570" i="45"/>
  <c r="M2570" i="45"/>
  <c r="L2570" i="45"/>
  <c r="K2570" i="45"/>
  <c r="J2570" i="45"/>
  <c r="I2570" i="45"/>
  <c r="H2570" i="45"/>
  <c r="G2570" i="45"/>
  <c r="F2570" i="45"/>
  <c r="E2570" i="45"/>
  <c r="D2570" i="45"/>
  <c r="C2570" i="45"/>
  <c r="U2569" i="45"/>
  <c r="T2569" i="45"/>
  <c r="S2569" i="45"/>
  <c r="R2569" i="45"/>
  <c r="Q2569" i="45"/>
  <c r="P2569" i="45"/>
  <c r="O2569" i="45"/>
  <c r="N2569" i="45"/>
  <c r="M2569" i="45"/>
  <c r="L2569" i="45"/>
  <c r="K2569" i="45"/>
  <c r="J2569" i="45"/>
  <c r="I2569" i="45"/>
  <c r="H2569" i="45"/>
  <c r="G2569" i="45"/>
  <c r="F2569" i="45"/>
  <c r="E2569" i="45"/>
  <c r="D2569" i="45"/>
  <c r="C2569" i="45"/>
  <c r="U2568" i="45"/>
  <c r="T2568" i="45"/>
  <c r="S2568" i="45"/>
  <c r="R2568" i="45"/>
  <c r="Q2568" i="45"/>
  <c r="P2568" i="45"/>
  <c r="O2568" i="45"/>
  <c r="N2568" i="45"/>
  <c r="M2568" i="45"/>
  <c r="L2568" i="45"/>
  <c r="K2568" i="45"/>
  <c r="J2568" i="45"/>
  <c r="I2568" i="45"/>
  <c r="H2568" i="45"/>
  <c r="G2568" i="45"/>
  <c r="F2568" i="45"/>
  <c r="E2568" i="45"/>
  <c r="D2568" i="45"/>
  <c r="C2568" i="45"/>
  <c r="U2567" i="45"/>
  <c r="T2567" i="45"/>
  <c r="S2567" i="45"/>
  <c r="R2567" i="45"/>
  <c r="Q2567" i="45"/>
  <c r="P2567" i="45"/>
  <c r="O2567" i="45"/>
  <c r="N2567" i="45"/>
  <c r="M2567" i="45"/>
  <c r="L2567" i="45"/>
  <c r="K2567" i="45"/>
  <c r="J2567" i="45"/>
  <c r="I2567" i="45"/>
  <c r="H2567" i="45"/>
  <c r="G2567" i="45"/>
  <c r="F2567" i="45"/>
  <c r="E2567" i="45"/>
  <c r="D2567" i="45"/>
  <c r="C2567" i="45"/>
  <c r="U2566" i="45"/>
  <c r="T2566" i="45"/>
  <c r="S2566" i="45"/>
  <c r="R2566" i="45"/>
  <c r="Q2566" i="45"/>
  <c r="P2566" i="45"/>
  <c r="O2566" i="45"/>
  <c r="N2566" i="45"/>
  <c r="M2566" i="45"/>
  <c r="L2566" i="45"/>
  <c r="K2566" i="45"/>
  <c r="J2566" i="45"/>
  <c r="I2566" i="45"/>
  <c r="H2566" i="45"/>
  <c r="G2566" i="45"/>
  <c r="F2566" i="45"/>
  <c r="E2566" i="45"/>
  <c r="D2566" i="45"/>
  <c r="C2566" i="45"/>
  <c r="U2565" i="45"/>
  <c r="T2565" i="45"/>
  <c r="S2565" i="45"/>
  <c r="R2565" i="45"/>
  <c r="Q2565" i="45"/>
  <c r="P2565" i="45"/>
  <c r="O2565" i="45"/>
  <c r="N2565" i="45"/>
  <c r="M2565" i="45"/>
  <c r="L2565" i="45"/>
  <c r="K2565" i="45"/>
  <c r="J2565" i="45"/>
  <c r="I2565" i="45"/>
  <c r="H2565" i="45"/>
  <c r="G2565" i="45"/>
  <c r="F2565" i="45"/>
  <c r="E2565" i="45"/>
  <c r="D2565" i="45"/>
  <c r="C2565" i="45"/>
  <c r="U2564" i="45"/>
  <c r="T2564" i="45"/>
  <c r="S2564" i="45"/>
  <c r="R2564" i="45"/>
  <c r="Q2564" i="45"/>
  <c r="P2564" i="45"/>
  <c r="O2564" i="45"/>
  <c r="N2564" i="45"/>
  <c r="M2564" i="45"/>
  <c r="L2564" i="45"/>
  <c r="K2564" i="45"/>
  <c r="J2564" i="45"/>
  <c r="I2564" i="45"/>
  <c r="H2564" i="45"/>
  <c r="G2564" i="45"/>
  <c r="F2564" i="45"/>
  <c r="E2564" i="45"/>
  <c r="D2564" i="45"/>
  <c r="C2564" i="45"/>
  <c r="U2563" i="45"/>
  <c r="T2563" i="45"/>
  <c r="S2563" i="45"/>
  <c r="R2563" i="45"/>
  <c r="Q2563" i="45"/>
  <c r="P2563" i="45"/>
  <c r="O2563" i="45"/>
  <c r="N2563" i="45"/>
  <c r="M2563" i="45"/>
  <c r="L2563" i="45"/>
  <c r="K2563" i="45"/>
  <c r="J2563" i="45"/>
  <c r="I2563" i="45"/>
  <c r="H2563" i="45"/>
  <c r="G2563" i="45"/>
  <c r="F2563" i="45"/>
  <c r="E2563" i="45"/>
  <c r="D2563" i="45"/>
  <c r="C2563" i="45"/>
  <c r="U2562" i="45"/>
  <c r="T2562" i="45"/>
  <c r="S2562" i="45"/>
  <c r="R2562" i="45"/>
  <c r="Q2562" i="45"/>
  <c r="P2562" i="45"/>
  <c r="O2562" i="45"/>
  <c r="N2562" i="45"/>
  <c r="M2562" i="45"/>
  <c r="L2562" i="45"/>
  <c r="K2562" i="45"/>
  <c r="J2562" i="45"/>
  <c r="I2562" i="45"/>
  <c r="H2562" i="45"/>
  <c r="G2562" i="45"/>
  <c r="F2562" i="45"/>
  <c r="E2562" i="45"/>
  <c r="D2562" i="45"/>
  <c r="C2562" i="45"/>
  <c r="U2561" i="45"/>
  <c r="T2561" i="45"/>
  <c r="S2561" i="45"/>
  <c r="R2561" i="45"/>
  <c r="Q2561" i="45"/>
  <c r="P2561" i="45"/>
  <c r="O2561" i="45"/>
  <c r="N2561" i="45"/>
  <c r="M2561" i="45"/>
  <c r="L2561" i="45"/>
  <c r="K2561" i="45"/>
  <c r="J2561" i="45"/>
  <c r="I2561" i="45"/>
  <c r="H2561" i="45"/>
  <c r="G2561" i="45"/>
  <c r="F2561" i="45"/>
  <c r="E2561" i="45"/>
  <c r="D2561" i="45"/>
  <c r="C2561" i="45"/>
  <c r="U2560" i="45"/>
  <c r="T2560" i="45"/>
  <c r="S2560" i="45"/>
  <c r="R2560" i="45"/>
  <c r="Q2560" i="45"/>
  <c r="P2560" i="45"/>
  <c r="O2560" i="45"/>
  <c r="N2560" i="45"/>
  <c r="M2560" i="45"/>
  <c r="L2560" i="45"/>
  <c r="K2560" i="45"/>
  <c r="J2560" i="45"/>
  <c r="I2560" i="45"/>
  <c r="H2560" i="45"/>
  <c r="G2560" i="45"/>
  <c r="F2560" i="45"/>
  <c r="E2560" i="45"/>
  <c r="D2560" i="45"/>
  <c r="C2560" i="45"/>
  <c r="U2559" i="45"/>
  <c r="T2559" i="45"/>
  <c r="S2559" i="45"/>
  <c r="R2559" i="45"/>
  <c r="Q2559" i="45"/>
  <c r="P2559" i="45"/>
  <c r="O2559" i="45"/>
  <c r="N2559" i="45"/>
  <c r="M2559" i="45"/>
  <c r="L2559" i="45"/>
  <c r="K2559" i="45"/>
  <c r="J2559" i="45"/>
  <c r="I2559" i="45"/>
  <c r="H2559" i="45"/>
  <c r="G2559" i="45"/>
  <c r="F2559" i="45"/>
  <c r="E2559" i="45"/>
  <c r="D2559" i="45"/>
  <c r="C2559" i="45"/>
  <c r="U2558" i="45"/>
  <c r="T2558" i="45"/>
  <c r="S2558" i="45"/>
  <c r="R2558" i="45"/>
  <c r="Q2558" i="45"/>
  <c r="P2558" i="45"/>
  <c r="O2558" i="45"/>
  <c r="N2558" i="45"/>
  <c r="M2558" i="45"/>
  <c r="L2558" i="45"/>
  <c r="K2558" i="45"/>
  <c r="J2558" i="45"/>
  <c r="I2558" i="45"/>
  <c r="H2558" i="45"/>
  <c r="G2558" i="45"/>
  <c r="F2558" i="45"/>
  <c r="E2558" i="45"/>
  <c r="D2558" i="45"/>
  <c r="C2558" i="45"/>
  <c r="U2557" i="45"/>
  <c r="T2557" i="45"/>
  <c r="S2557" i="45"/>
  <c r="R2557" i="45"/>
  <c r="Q2557" i="45"/>
  <c r="P2557" i="45"/>
  <c r="O2557" i="45"/>
  <c r="N2557" i="45"/>
  <c r="M2557" i="45"/>
  <c r="L2557" i="45"/>
  <c r="K2557" i="45"/>
  <c r="J2557" i="45"/>
  <c r="I2557" i="45"/>
  <c r="H2557" i="45"/>
  <c r="G2557" i="45"/>
  <c r="F2557" i="45"/>
  <c r="E2557" i="45"/>
  <c r="D2557" i="45"/>
  <c r="C2557" i="45"/>
  <c r="U2556" i="45"/>
  <c r="T2556" i="45"/>
  <c r="S2556" i="45"/>
  <c r="R2556" i="45"/>
  <c r="Q2556" i="45"/>
  <c r="P2556" i="45"/>
  <c r="O2556" i="45"/>
  <c r="N2556" i="45"/>
  <c r="M2556" i="45"/>
  <c r="L2556" i="45"/>
  <c r="K2556" i="45"/>
  <c r="J2556" i="45"/>
  <c r="I2556" i="45"/>
  <c r="H2556" i="45"/>
  <c r="G2556" i="45"/>
  <c r="F2556" i="45"/>
  <c r="E2556" i="45"/>
  <c r="D2556" i="45"/>
  <c r="C2556" i="45"/>
  <c r="U2555" i="45"/>
  <c r="T2555" i="45"/>
  <c r="S2555" i="45"/>
  <c r="R2555" i="45"/>
  <c r="Q2555" i="45"/>
  <c r="P2555" i="45"/>
  <c r="O2555" i="45"/>
  <c r="N2555" i="45"/>
  <c r="M2555" i="45"/>
  <c r="L2555" i="45"/>
  <c r="K2555" i="45"/>
  <c r="J2555" i="45"/>
  <c r="I2555" i="45"/>
  <c r="H2555" i="45"/>
  <c r="G2555" i="45"/>
  <c r="F2555" i="45"/>
  <c r="E2555" i="45"/>
  <c r="D2555" i="45"/>
  <c r="C2555" i="45"/>
  <c r="U2554" i="45"/>
  <c r="T2554" i="45"/>
  <c r="S2554" i="45"/>
  <c r="R2554" i="45"/>
  <c r="Q2554" i="45"/>
  <c r="P2554" i="45"/>
  <c r="O2554" i="45"/>
  <c r="N2554" i="45"/>
  <c r="M2554" i="45"/>
  <c r="L2554" i="45"/>
  <c r="K2554" i="45"/>
  <c r="J2554" i="45"/>
  <c r="I2554" i="45"/>
  <c r="H2554" i="45"/>
  <c r="G2554" i="45"/>
  <c r="F2554" i="45"/>
  <c r="E2554" i="45"/>
  <c r="D2554" i="45"/>
  <c r="C2554" i="45"/>
  <c r="U2553" i="45"/>
  <c r="T2553" i="45"/>
  <c r="S2553" i="45"/>
  <c r="R2553" i="45"/>
  <c r="Q2553" i="45"/>
  <c r="P2553" i="45"/>
  <c r="O2553" i="45"/>
  <c r="N2553" i="45"/>
  <c r="M2553" i="45"/>
  <c r="L2553" i="45"/>
  <c r="K2553" i="45"/>
  <c r="J2553" i="45"/>
  <c r="I2553" i="45"/>
  <c r="H2553" i="45"/>
  <c r="G2553" i="45"/>
  <c r="F2553" i="45"/>
  <c r="E2553" i="45"/>
  <c r="D2553" i="45"/>
  <c r="C2553" i="45"/>
  <c r="U2552" i="45"/>
  <c r="T2552" i="45"/>
  <c r="S2552" i="45"/>
  <c r="R2552" i="45"/>
  <c r="Q2552" i="45"/>
  <c r="P2552" i="45"/>
  <c r="O2552" i="45"/>
  <c r="N2552" i="45"/>
  <c r="M2552" i="45"/>
  <c r="L2552" i="45"/>
  <c r="K2552" i="45"/>
  <c r="J2552" i="45"/>
  <c r="I2552" i="45"/>
  <c r="H2552" i="45"/>
  <c r="G2552" i="45"/>
  <c r="F2552" i="45"/>
  <c r="E2552" i="45"/>
  <c r="D2552" i="45"/>
  <c r="C2552" i="45"/>
  <c r="U2551" i="45"/>
  <c r="T2551" i="45"/>
  <c r="S2551" i="45"/>
  <c r="R2551" i="45"/>
  <c r="Q2551" i="45"/>
  <c r="P2551" i="45"/>
  <c r="O2551" i="45"/>
  <c r="N2551" i="45"/>
  <c r="M2551" i="45"/>
  <c r="L2551" i="45"/>
  <c r="K2551" i="45"/>
  <c r="J2551" i="45"/>
  <c r="I2551" i="45"/>
  <c r="H2551" i="45"/>
  <c r="G2551" i="45"/>
  <c r="F2551" i="45"/>
  <c r="E2551" i="45"/>
  <c r="D2551" i="45"/>
  <c r="C2551" i="45"/>
  <c r="U2550" i="45"/>
  <c r="T2550" i="45"/>
  <c r="S2550" i="45"/>
  <c r="R2550" i="45"/>
  <c r="Q2550" i="45"/>
  <c r="P2550" i="45"/>
  <c r="O2550" i="45"/>
  <c r="N2550" i="45"/>
  <c r="M2550" i="45"/>
  <c r="L2550" i="45"/>
  <c r="K2550" i="45"/>
  <c r="J2550" i="45"/>
  <c r="I2550" i="45"/>
  <c r="H2550" i="45"/>
  <c r="G2550" i="45"/>
  <c r="F2550" i="45"/>
  <c r="E2550" i="45"/>
  <c r="D2550" i="45"/>
  <c r="C2550" i="45"/>
  <c r="U2549" i="45"/>
  <c r="T2549" i="45"/>
  <c r="S2549" i="45"/>
  <c r="R2549" i="45"/>
  <c r="Q2549" i="45"/>
  <c r="P2549" i="45"/>
  <c r="O2549" i="45"/>
  <c r="N2549" i="45"/>
  <c r="M2549" i="45"/>
  <c r="L2549" i="45"/>
  <c r="K2549" i="45"/>
  <c r="J2549" i="45"/>
  <c r="I2549" i="45"/>
  <c r="H2549" i="45"/>
  <c r="G2549" i="45"/>
  <c r="F2549" i="45"/>
  <c r="E2549" i="45"/>
  <c r="D2549" i="45"/>
  <c r="C2549" i="45"/>
  <c r="U2548" i="45"/>
  <c r="T2548" i="45"/>
  <c r="S2548" i="45"/>
  <c r="R2548" i="45"/>
  <c r="Q2548" i="45"/>
  <c r="P2548" i="45"/>
  <c r="O2548" i="45"/>
  <c r="N2548" i="45"/>
  <c r="M2548" i="45"/>
  <c r="L2548" i="45"/>
  <c r="K2548" i="45"/>
  <c r="J2548" i="45"/>
  <c r="I2548" i="45"/>
  <c r="H2548" i="45"/>
  <c r="G2548" i="45"/>
  <c r="F2548" i="45"/>
  <c r="E2548" i="45"/>
  <c r="D2548" i="45"/>
  <c r="C2548" i="45"/>
  <c r="U2547" i="45"/>
  <c r="T2547" i="45"/>
  <c r="S2547" i="45"/>
  <c r="R2547" i="45"/>
  <c r="Q2547" i="45"/>
  <c r="P2547" i="45"/>
  <c r="O2547" i="45"/>
  <c r="N2547" i="45"/>
  <c r="M2547" i="45"/>
  <c r="L2547" i="45"/>
  <c r="K2547" i="45"/>
  <c r="J2547" i="45"/>
  <c r="I2547" i="45"/>
  <c r="H2547" i="45"/>
  <c r="G2547" i="45"/>
  <c r="F2547" i="45"/>
  <c r="E2547" i="45"/>
  <c r="D2547" i="45"/>
  <c r="C2547" i="45"/>
  <c r="U2546" i="45"/>
  <c r="T2546" i="45"/>
  <c r="S2546" i="45"/>
  <c r="R2546" i="45"/>
  <c r="Q2546" i="45"/>
  <c r="P2546" i="45"/>
  <c r="O2546" i="45"/>
  <c r="N2546" i="45"/>
  <c r="M2546" i="45"/>
  <c r="L2546" i="45"/>
  <c r="K2546" i="45"/>
  <c r="J2546" i="45"/>
  <c r="I2546" i="45"/>
  <c r="H2546" i="45"/>
  <c r="G2546" i="45"/>
  <c r="F2546" i="45"/>
  <c r="E2546" i="45"/>
  <c r="D2546" i="45"/>
  <c r="C2546" i="45"/>
  <c r="U2545" i="45"/>
  <c r="T2545" i="45"/>
  <c r="S2545" i="45"/>
  <c r="R2545" i="45"/>
  <c r="Q2545" i="45"/>
  <c r="P2545" i="45"/>
  <c r="O2545" i="45"/>
  <c r="N2545" i="45"/>
  <c r="M2545" i="45"/>
  <c r="L2545" i="45"/>
  <c r="K2545" i="45"/>
  <c r="J2545" i="45"/>
  <c r="I2545" i="45"/>
  <c r="H2545" i="45"/>
  <c r="G2545" i="45"/>
  <c r="F2545" i="45"/>
  <c r="E2545" i="45"/>
  <c r="D2545" i="45"/>
  <c r="C2545" i="45"/>
  <c r="U2544" i="45"/>
  <c r="T2544" i="45"/>
  <c r="S2544" i="45"/>
  <c r="R2544" i="45"/>
  <c r="Q2544" i="45"/>
  <c r="P2544" i="45"/>
  <c r="O2544" i="45"/>
  <c r="N2544" i="45"/>
  <c r="M2544" i="45"/>
  <c r="L2544" i="45"/>
  <c r="K2544" i="45"/>
  <c r="J2544" i="45"/>
  <c r="I2544" i="45"/>
  <c r="H2544" i="45"/>
  <c r="G2544" i="45"/>
  <c r="F2544" i="45"/>
  <c r="E2544" i="45"/>
  <c r="D2544" i="45"/>
  <c r="C2544" i="45"/>
  <c r="U2543" i="45"/>
  <c r="T2543" i="45"/>
  <c r="S2543" i="45"/>
  <c r="R2543" i="45"/>
  <c r="Q2543" i="45"/>
  <c r="P2543" i="45"/>
  <c r="O2543" i="45"/>
  <c r="N2543" i="45"/>
  <c r="M2543" i="45"/>
  <c r="L2543" i="45"/>
  <c r="K2543" i="45"/>
  <c r="J2543" i="45"/>
  <c r="I2543" i="45"/>
  <c r="H2543" i="45"/>
  <c r="G2543" i="45"/>
  <c r="F2543" i="45"/>
  <c r="E2543" i="45"/>
  <c r="D2543" i="45"/>
  <c r="C2543" i="45"/>
  <c r="U2542" i="45"/>
  <c r="T2542" i="45"/>
  <c r="S2542" i="45"/>
  <c r="R2542" i="45"/>
  <c r="Q2542" i="45"/>
  <c r="P2542" i="45"/>
  <c r="O2542" i="45"/>
  <c r="N2542" i="45"/>
  <c r="M2542" i="45"/>
  <c r="L2542" i="45"/>
  <c r="K2542" i="45"/>
  <c r="J2542" i="45"/>
  <c r="I2542" i="45"/>
  <c r="H2542" i="45"/>
  <c r="G2542" i="45"/>
  <c r="F2542" i="45"/>
  <c r="E2542" i="45"/>
  <c r="D2542" i="45"/>
  <c r="C2542" i="45"/>
  <c r="U2541" i="45"/>
  <c r="T2541" i="45"/>
  <c r="S2541" i="45"/>
  <c r="R2541" i="45"/>
  <c r="Q2541" i="45"/>
  <c r="P2541" i="45"/>
  <c r="O2541" i="45"/>
  <c r="N2541" i="45"/>
  <c r="M2541" i="45"/>
  <c r="L2541" i="45"/>
  <c r="K2541" i="45"/>
  <c r="J2541" i="45"/>
  <c r="I2541" i="45"/>
  <c r="H2541" i="45"/>
  <c r="G2541" i="45"/>
  <c r="F2541" i="45"/>
  <c r="E2541" i="45"/>
  <c r="D2541" i="45"/>
  <c r="C2541" i="45"/>
  <c r="U2540" i="45"/>
  <c r="T2540" i="45"/>
  <c r="S2540" i="45"/>
  <c r="R2540" i="45"/>
  <c r="Q2540" i="45"/>
  <c r="P2540" i="45"/>
  <c r="O2540" i="45"/>
  <c r="N2540" i="45"/>
  <c r="M2540" i="45"/>
  <c r="L2540" i="45"/>
  <c r="K2540" i="45"/>
  <c r="J2540" i="45"/>
  <c r="I2540" i="45"/>
  <c r="H2540" i="45"/>
  <c r="G2540" i="45"/>
  <c r="F2540" i="45"/>
  <c r="E2540" i="45"/>
  <c r="D2540" i="45"/>
  <c r="C2540" i="45"/>
  <c r="U2539" i="45"/>
  <c r="T2539" i="45"/>
  <c r="S2539" i="45"/>
  <c r="R2539" i="45"/>
  <c r="Q2539" i="45"/>
  <c r="P2539" i="45"/>
  <c r="O2539" i="45"/>
  <c r="N2539" i="45"/>
  <c r="M2539" i="45"/>
  <c r="L2539" i="45"/>
  <c r="K2539" i="45"/>
  <c r="J2539" i="45"/>
  <c r="I2539" i="45"/>
  <c r="H2539" i="45"/>
  <c r="G2539" i="45"/>
  <c r="F2539" i="45"/>
  <c r="E2539" i="45"/>
  <c r="D2539" i="45"/>
  <c r="C2539" i="45"/>
  <c r="U2538" i="45"/>
  <c r="T2538" i="45"/>
  <c r="S2538" i="45"/>
  <c r="R2538" i="45"/>
  <c r="Q2538" i="45"/>
  <c r="P2538" i="45"/>
  <c r="O2538" i="45"/>
  <c r="N2538" i="45"/>
  <c r="M2538" i="45"/>
  <c r="L2538" i="45"/>
  <c r="K2538" i="45"/>
  <c r="J2538" i="45"/>
  <c r="I2538" i="45"/>
  <c r="H2538" i="45"/>
  <c r="G2538" i="45"/>
  <c r="F2538" i="45"/>
  <c r="E2538" i="45"/>
  <c r="D2538" i="45"/>
  <c r="C2538" i="45"/>
  <c r="U2537" i="45"/>
  <c r="T2537" i="45"/>
  <c r="S2537" i="45"/>
  <c r="R2537" i="45"/>
  <c r="Q2537" i="45"/>
  <c r="P2537" i="45"/>
  <c r="O2537" i="45"/>
  <c r="N2537" i="45"/>
  <c r="M2537" i="45"/>
  <c r="L2537" i="45"/>
  <c r="K2537" i="45"/>
  <c r="J2537" i="45"/>
  <c r="I2537" i="45"/>
  <c r="H2537" i="45"/>
  <c r="G2537" i="45"/>
  <c r="F2537" i="45"/>
  <c r="E2537" i="45"/>
  <c r="D2537" i="45"/>
  <c r="C2537" i="45"/>
  <c r="U2536" i="45"/>
  <c r="T2536" i="45"/>
  <c r="S2536" i="45"/>
  <c r="R2536" i="45"/>
  <c r="Q2536" i="45"/>
  <c r="P2536" i="45"/>
  <c r="O2536" i="45"/>
  <c r="N2536" i="45"/>
  <c r="M2536" i="45"/>
  <c r="L2536" i="45"/>
  <c r="K2536" i="45"/>
  <c r="J2536" i="45"/>
  <c r="I2536" i="45"/>
  <c r="H2536" i="45"/>
  <c r="G2536" i="45"/>
  <c r="F2536" i="45"/>
  <c r="E2536" i="45"/>
  <c r="D2536" i="45"/>
  <c r="C2536" i="45"/>
  <c r="U2535" i="45"/>
  <c r="T2535" i="45"/>
  <c r="S2535" i="45"/>
  <c r="R2535" i="45"/>
  <c r="Q2535" i="45"/>
  <c r="P2535" i="45"/>
  <c r="O2535" i="45"/>
  <c r="N2535" i="45"/>
  <c r="M2535" i="45"/>
  <c r="L2535" i="45"/>
  <c r="K2535" i="45"/>
  <c r="J2535" i="45"/>
  <c r="I2535" i="45"/>
  <c r="H2535" i="45"/>
  <c r="G2535" i="45"/>
  <c r="F2535" i="45"/>
  <c r="E2535" i="45"/>
  <c r="D2535" i="45"/>
  <c r="C2535" i="45"/>
  <c r="U2534" i="45"/>
  <c r="T2534" i="45"/>
  <c r="S2534" i="45"/>
  <c r="R2534" i="45"/>
  <c r="Q2534" i="45"/>
  <c r="P2534" i="45"/>
  <c r="O2534" i="45"/>
  <c r="N2534" i="45"/>
  <c r="M2534" i="45"/>
  <c r="L2534" i="45"/>
  <c r="K2534" i="45"/>
  <c r="J2534" i="45"/>
  <c r="I2534" i="45"/>
  <c r="H2534" i="45"/>
  <c r="G2534" i="45"/>
  <c r="F2534" i="45"/>
  <c r="E2534" i="45"/>
  <c r="D2534" i="45"/>
  <c r="C2534" i="45"/>
  <c r="U2533" i="45"/>
  <c r="T2533" i="45"/>
  <c r="S2533" i="45"/>
  <c r="R2533" i="45"/>
  <c r="Q2533" i="45"/>
  <c r="P2533" i="45"/>
  <c r="O2533" i="45"/>
  <c r="N2533" i="45"/>
  <c r="M2533" i="45"/>
  <c r="L2533" i="45"/>
  <c r="K2533" i="45"/>
  <c r="J2533" i="45"/>
  <c r="I2533" i="45"/>
  <c r="H2533" i="45"/>
  <c r="G2533" i="45"/>
  <c r="F2533" i="45"/>
  <c r="E2533" i="45"/>
  <c r="D2533" i="45"/>
  <c r="C2533" i="45"/>
  <c r="U2532" i="45"/>
  <c r="T2532" i="45"/>
  <c r="S2532" i="45"/>
  <c r="R2532" i="45"/>
  <c r="Q2532" i="45"/>
  <c r="P2532" i="45"/>
  <c r="O2532" i="45"/>
  <c r="N2532" i="45"/>
  <c r="M2532" i="45"/>
  <c r="L2532" i="45"/>
  <c r="K2532" i="45"/>
  <c r="J2532" i="45"/>
  <c r="I2532" i="45"/>
  <c r="H2532" i="45"/>
  <c r="G2532" i="45"/>
  <c r="F2532" i="45"/>
  <c r="E2532" i="45"/>
  <c r="D2532" i="45"/>
  <c r="C2532" i="45"/>
  <c r="U2531" i="45"/>
  <c r="T2531" i="45"/>
  <c r="S2531" i="45"/>
  <c r="R2531" i="45"/>
  <c r="Q2531" i="45"/>
  <c r="P2531" i="45"/>
  <c r="O2531" i="45"/>
  <c r="N2531" i="45"/>
  <c r="M2531" i="45"/>
  <c r="L2531" i="45"/>
  <c r="K2531" i="45"/>
  <c r="J2531" i="45"/>
  <c r="I2531" i="45"/>
  <c r="H2531" i="45"/>
  <c r="G2531" i="45"/>
  <c r="F2531" i="45"/>
  <c r="E2531" i="45"/>
  <c r="D2531" i="45"/>
  <c r="C2531" i="45"/>
  <c r="U2530" i="45"/>
  <c r="T2530" i="45"/>
  <c r="S2530" i="45"/>
  <c r="R2530" i="45"/>
  <c r="Q2530" i="45"/>
  <c r="P2530" i="45"/>
  <c r="O2530" i="45"/>
  <c r="N2530" i="45"/>
  <c r="M2530" i="45"/>
  <c r="L2530" i="45"/>
  <c r="K2530" i="45"/>
  <c r="J2530" i="45"/>
  <c r="I2530" i="45"/>
  <c r="H2530" i="45"/>
  <c r="G2530" i="45"/>
  <c r="F2530" i="45"/>
  <c r="E2530" i="45"/>
  <c r="D2530" i="45"/>
  <c r="C2530" i="45"/>
  <c r="U2529" i="45"/>
  <c r="T2529" i="45"/>
  <c r="S2529" i="45"/>
  <c r="R2529" i="45"/>
  <c r="Q2529" i="45"/>
  <c r="P2529" i="45"/>
  <c r="O2529" i="45"/>
  <c r="N2529" i="45"/>
  <c r="M2529" i="45"/>
  <c r="L2529" i="45"/>
  <c r="K2529" i="45"/>
  <c r="J2529" i="45"/>
  <c r="I2529" i="45"/>
  <c r="H2529" i="45"/>
  <c r="G2529" i="45"/>
  <c r="F2529" i="45"/>
  <c r="E2529" i="45"/>
  <c r="D2529" i="45"/>
  <c r="C2529" i="45"/>
  <c r="U2528" i="45"/>
  <c r="T2528" i="45"/>
  <c r="S2528" i="45"/>
  <c r="R2528" i="45"/>
  <c r="Q2528" i="45"/>
  <c r="P2528" i="45"/>
  <c r="O2528" i="45"/>
  <c r="N2528" i="45"/>
  <c r="M2528" i="45"/>
  <c r="L2528" i="45"/>
  <c r="K2528" i="45"/>
  <c r="J2528" i="45"/>
  <c r="I2528" i="45"/>
  <c r="H2528" i="45"/>
  <c r="G2528" i="45"/>
  <c r="F2528" i="45"/>
  <c r="E2528" i="45"/>
  <c r="D2528" i="45"/>
  <c r="C2528" i="45"/>
  <c r="U2527" i="45"/>
  <c r="T2527" i="45"/>
  <c r="S2527" i="45"/>
  <c r="R2527" i="45"/>
  <c r="Q2527" i="45"/>
  <c r="P2527" i="45"/>
  <c r="O2527" i="45"/>
  <c r="N2527" i="45"/>
  <c r="M2527" i="45"/>
  <c r="L2527" i="45"/>
  <c r="K2527" i="45"/>
  <c r="J2527" i="45"/>
  <c r="I2527" i="45"/>
  <c r="H2527" i="45"/>
  <c r="G2527" i="45"/>
  <c r="F2527" i="45"/>
  <c r="E2527" i="45"/>
  <c r="D2527" i="45"/>
  <c r="C2527" i="45"/>
  <c r="U2526" i="45"/>
  <c r="T2526" i="45"/>
  <c r="S2526" i="45"/>
  <c r="R2526" i="45"/>
  <c r="Q2526" i="45"/>
  <c r="P2526" i="45"/>
  <c r="O2526" i="45"/>
  <c r="N2526" i="45"/>
  <c r="M2526" i="45"/>
  <c r="L2526" i="45"/>
  <c r="K2526" i="45"/>
  <c r="J2526" i="45"/>
  <c r="I2526" i="45"/>
  <c r="H2526" i="45"/>
  <c r="G2526" i="45"/>
  <c r="F2526" i="45"/>
  <c r="E2526" i="45"/>
  <c r="D2526" i="45"/>
  <c r="C2526" i="45"/>
  <c r="U2525" i="45"/>
  <c r="T2525" i="45"/>
  <c r="S2525" i="45"/>
  <c r="R2525" i="45"/>
  <c r="Q2525" i="45"/>
  <c r="P2525" i="45"/>
  <c r="O2525" i="45"/>
  <c r="N2525" i="45"/>
  <c r="M2525" i="45"/>
  <c r="L2525" i="45"/>
  <c r="K2525" i="45"/>
  <c r="J2525" i="45"/>
  <c r="I2525" i="45"/>
  <c r="H2525" i="45"/>
  <c r="G2525" i="45"/>
  <c r="F2525" i="45"/>
  <c r="E2525" i="45"/>
  <c r="D2525" i="45"/>
  <c r="C2525" i="45"/>
  <c r="U2524" i="45"/>
  <c r="T2524" i="45"/>
  <c r="S2524" i="45"/>
  <c r="R2524" i="45"/>
  <c r="Q2524" i="45"/>
  <c r="P2524" i="45"/>
  <c r="O2524" i="45"/>
  <c r="N2524" i="45"/>
  <c r="M2524" i="45"/>
  <c r="L2524" i="45"/>
  <c r="K2524" i="45"/>
  <c r="J2524" i="45"/>
  <c r="I2524" i="45"/>
  <c r="H2524" i="45"/>
  <c r="G2524" i="45"/>
  <c r="F2524" i="45"/>
  <c r="E2524" i="45"/>
  <c r="D2524" i="45"/>
  <c r="C2524" i="45"/>
  <c r="U2523" i="45"/>
  <c r="T2523" i="45"/>
  <c r="S2523" i="45"/>
  <c r="R2523" i="45"/>
  <c r="Q2523" i="45"/>
  <c r="P2523" i="45"/>
  <c r="O2523" i="45"/>
  <c r="N2523" i="45"/>
  <c r="M2523" i="45"/>
  <c r="L2523" i="45"/>
  <c r="K2523" i="45"/>
  <c r="J2523" i="45"/>
  <c r="I2523" i="45"/>
  <c r="H2523" i="45"/>
  <c r="G2523" i="45"/>
  <c r="F2523" i="45"/>
  <c r="E2523" i="45"/>
  <c r="D2523" i="45"/>
  <c r="C2523" i="45"/>
  <c r="U2522" i="45"/>
  <c r="T2522" i="45"/>
  <c r="S2522" i="45"/>
  <c r="R2522" i="45"/>
  <c r="Q2522" i="45"/>
  <c r="P2522" i="45"/>
  <c r="O2522" i="45"/>
  <c r="N2522" i="45"/>
  <c r="M2522" i="45"/>
  <c r="L2522" i="45"/>
  <c r="K2522" i="45"/>
  <c r="J2522" i="45"/>
  <c r="I2522" i="45"/>
  <c r="H2522" i="45"/>
  <c r="G2522" i="45"/>
  <c r="F2522" i="45"/>
  <c r="E2522" i="45"/>
  <c r="D2522" i="45"/>
  <c r="C2522" i="45"/>
  <c r="U2521" i="45"/>
  <c r="T2521" i="45"/>
  <c r="S2521" i="45"/>
  <c r="R2521" i="45"/>
  <c r="Q2521" i="45"/>
  <c r="P2521" i="45"/>
  <c r="O2521" i="45"/>
  <c r="N2521" i="45"/>
  <c r="M2521" i="45"/>
  <c r="L2521" i="45"/>
  <c r="K2521" i="45"/>
  <c r="J2521" i="45"/>
  <c r="I2521" i="45"/>
  <c r="H2521" i="45"/>
  <c r="G2521" i="45"/>
  <c r="F2521" i="45"/>
  <c r="E2521" i="45"/>
  <c r="D2521" i="45"/>
  <c r="C2521" i="45"/>
  <c r="U2520" i="45"/>
  <c r="T2520" i="45"/>
  <c r="S2520" i="45"/>
  <c r="R2520" i="45"/>
  <c r="Q2520" i="45"/>
  <c r="P2520" i="45"/>
  <c r="O2520" i="45"/>
  <c r="N2520" i="45"/>
  <c r="M2520" i="45"/>
  <c r="L2520" i="45"/>
  <c r="K2520" i="45"/>
  <c r="J2520" i="45"/>
  <c r="I2520" i="45"/>
  <c r="H2520" i="45"/>
  <c r="G2520" i="45"/>
  <c r="F2520" i="45"/>
  <c r="E2520" i="45"/>
  <c r="D2520" i="45"/>
  <c r="C2520" i="45"/>
  <c r="U2519" i="45"/>
  <c r="T2519" i="45"/>
  <c r="S2519" i="45"/>
  <c r="R2519" i="45"/>
  <c r="Q2519" i="45"/>
  <c r="P2519" i="45"/>
  <c r="O2519" i="45"/>
  <c r="N2519" i="45"/>
  <c r="M2519" i="45"/>
  <c r="L2519" i="45"/>
  <c r="K2519" i="45"/>
  <c r="J2519" i="45"/>
  <c r="I2519" i="45"/>
  <c r="H2519" i="45"/>
  <c r="G2519" i="45"/>
  <c r="F2519" i="45"/>
  <c r="E2519" i="45"/>
  <c r="D2519" i="45"/>
  <c r="C2519" i="45"/>
  <c r="U2518" i="45"/>
  <c r="T2518" i="45"/>
  <c r="S2518" i="45"/>
  <c r="R2518" i="45"/>
  <c r="Q2518" i="45"/>
  <c r="P2518" i="45"/>
  <c r="O2518" i="45"/>
  <c r="N2518" i="45"/>
  <c r="M2518" i="45"/>
  <c r="L2518" i="45"/>
  <c r="K2518" i="45"/>
  <c r="J2518" i="45"/>
  <c r="I2518" i="45"/>
  <c r="H2518" i="45"/>
  <c r="G2518" i="45"/>
  <c r="F2518" i="45"/>
  <c r="E2518" i="45"/>
  <c r="D2518" i="45"/>
  <c r="C2518" i="45"/>
  <c r="U2517" i="45"/>
  <c r="T2517" i="45"/>
  <c r="S2517" i="45"/>
  <c r="R2517" i="45"/>
  <c r="Q2517" i="45"/>
  <c r="P2517" i="45"/>
  <c r="O2517" i="45"/>
  <c r="N2517" i="45"/>
  <c r="M2517" i="45"/>
  <c r="L2517" i="45"/>
  <c r="K2517" i="45"/>
  <c r="J2517" i="45"/>
  <c r="I2517" i="45"/>
  <c r="H2517" i="45"/>
  <c r="G2517" i="45"/>
  <c r="F2517" i="45"/>
  <c r="E2517" i="45"/>
  <c r="D2517" i="45"/>
  <c r="C2517" i="45"/>
  <c r="U2516" i="45"/>
  <c r="T2516" i="45"/>
  <c r="S2516" i="45"/>
  <c r="R2516" i="45"/>
  <c r="Q2516" i="45"/>
  <c r="P2516" i="45"/>
  <c r="O2516" i="45"/>
  <c r="N2516" i="45"/>
  <c r="M2516" i="45"/>
  <c r="L2516" i="45"/>
  <c r="K2516" i="45"/>
  <c r="J2516" i="45"/>
  <c r="I2516" i="45"/>
  <c r="H2516" i="45"/>
  <c r="G2516" i="45"/>
  <c r="F2516" i="45"/>
  <c r="E2516" i="45"/>
  <c r="D2516" i="45"/>
  <c r="C2516" i="45"/>
  <c r="U2515" i="45"/>
  <c r="T2515" i="45"/>
  <c r="S2515" i="45"/>
  <c r="R2515" i="45"/>
  <c r="Q2515" i="45"/>
  <c r="P2515" i="45"/>
  <c r="O2515" i="45"/>
  <c r="N2515" i="45"/>
  <c r="M2515" i="45"/>
  <c r="L2515" i="45"/>
  <c r="K2515" i="45"/>
  <c r="J2515" i="45"/>
  <c r="I2515" i="45"/>
  <c r="H2515" i="45"/>
  <c r="G2515" i="45"/>
  <c r="F2515" i="45"/>
  <c r="E2515" i="45"/>
  <c r="D2515" i="45"/>
  <c r="C2515" i="45"/>
  <c r="U2514" i="45"/>
  <c r="T2514" i="45"/>
  <c r="S2514" i="45"/>
  <c r="R2514" i="45"/>
  <c r="Q2514" i="45"/>
  <c r="P2514" i="45"/>
  <c r="O2514" i="45"/>
  <c r="N2514" i="45"/>
  <c r="M2514" i="45"/>
  <c r="L2514" i="45"/>
  <c r="K2514" i="45"/>
  <c r="J2514" i="45"/>
  <c r="I2514" i="45"/>
  <c r="H2514" i="45"/>
  <c r="G2514" i="45"/>
  <c r="F2514" i="45"/>
  <c r="E2514" i="45"/>
  <c r="D2514" i="45"/>
  <c r="C2514" i="45"/>
  <c r="U2513" i="45"/>
  <c r="T2513" i="45"/>
  <c r="S2513" i="45"/>
  <c r="R2513" i="45"/>
  <c r="Q2513" i="45"/>
  <c r="P2513" i="45"/>
  <c r="O2513" i="45"/>
  <c r="N2513" i="45"/>
  <c r="M2513" i="45"/>
  <c r="L2513" i="45"/>
  <c r="K2513" i="45"/>
  <c r="J2513" i="45"/>
  <c r="I2513" i="45"/>
  <c r="H2513" i="45"/>
  <c r="G2513" i="45"/>
  <c r="F2513" i="45"/>
  <c r="E2513" i="45"/>
  <c r="D2513" i="45"/>
  <c r="C2513" i="45"/>
  <c r="U2512" i="45"/>
  <c r="T2512" i="45"/>
  <c r="S2512" i="45"/>
  <c r="R2512" i="45"/>
  <c r="Q2512" i="45"/>
  <c r="P2512" i="45"/>
  <c r="O2512" i="45"/>
  <c r="N2512" i="45"/>
  <c r="M2512" i="45"/>
  <c r="L2512" i="45"/>
  <c r="K2512" i="45"/>
  <c r="J2512" i="45"/>
  <c r="I2512" i="45"/>
  <c r="H2512" i="45"/>
  <c r="G2512" i="45"/>
  <c r="F2512" i="45"/>
  <c r="E2512" i="45"/>
  <c r="D2512" i="45"/>
  <c r="C2512" i="45"/>
  <c r="U2511" i="45"/>
  <c r="T2511" i="45"/>
  <c r="S2511" i="45"/>
  <c r="R2511" i="45"/>
  <c r="Q2511" i="45"/>
  <c r="P2511" i="45"/>
  <c r="O2511" i="45"/>
  <c r="N2511" i="45"/>
  <c r="M2511" i="45"/>
  <c r="L2511" i="45"/>
  <c r="K2511" i="45"/>
  <c r="J2511" i="45"/>
  <c r="I2511" i="45"/>
  <c r="H2511" i="45"/>
  <c r="G2511" i="45"/>
  <c r="F2511" i="45"/>
  <c r="E2511" i="45"/>
  <c r="D2511" i="45"/>
  <c r="C2511" i="45"/>
  <c r="U2510" i="45"/>
  <c r="T2510" i="45"/>
  <c r="S2510" i="45"/>
  <c r="R2510" i="45"/>
  <c r="Q2510" i="45"/>
  <c r="P2510" i="45"/>
  <c r="O2510" i="45"/>
  <c r="N2510" i="45"/>
  <c r="M2510" i="45"/>
  <c r="L2510" i="45"/>
  <c r="K2510" i="45"/>
  <c r="J2510" i="45"/>
  <c r="I2510" i="45"/>
  <c r="H2510" i="45"/>
  <c r="G2510" i="45"/>
  <c r="F2510" i="45"/>
  <c r="E2510" i="45"/>
  <c r="D2510" i="45"/>
  <c r="C2510" i="45"/>
  <c r="U2509" i="45"/>
  <c r="T2509" i="45"/>
  <c r="S2509" i="45"/>
  <c r="R2509" i="45"/>
  <c r="Q2509" i="45"/>
  <c r="P2509" i="45"/>
  <c r="O2509" i="45"/>
  <c r="N2509" i="45"/>
  <c r="M2509" i="45"/>
  <c r="L2509" i="45"/>
  <c r="K2509" i="45"/>
  <c r="J2509" i="45"/>
  <c r="I2509" i="45"/>
  <c r="H2509" i="45"/>
  <c r="G2509" i="45"/>
  <c r="F2509" i="45"/>
  <c r="E2509" i="45"/>
  <c r="D2509" i="45"/>
  <c r="C2509" i="45"/>
  <c r="U2508" i="45"/>
  <c r="T2508" i="45"/>
  <c r="S2508" i="45"/>
  <c r="R2508" i="45"/>
  <c r="Q2508" i="45"/>
  <c r="P2508" i="45"/>
  <c r="O2508" i="45"/>
  <c r="N2508" i="45"/>
  <c r="M2508" i="45"/>
  <c r="L2508" i="45"/>
  <c r="K2508" i="45"/>
  <c r="J2508" i="45"/>
  <c r="I2508" i="45"/>
  <c r="H2508" i="45"/>
  <c r="G2508" i="45"/>
  <c r="F2508" i="45"/>
  <c r="E2508" i="45"/>
  <c r="D2508" i="45"/>
  <c r="C2508" i="45"/>
  <c r="U2507" i="45"/>
  <c r="T2507" i="45"/>
  <c r="S2507" i="45"/>
  <c r="R2507" i="45"/>
  <c r="Q2507" i="45"/>
  <c r="P2507" i="45"/>
  <c r="O2507" i="45"/>
  <c r="N2507" i="45"/>
  <c r="M2507" i="45"/>
  <c r="L2507" i="45"/>
  <c r="K2507" i="45"/>
  <c r="J2507" i="45"/>
  <c r="I2507" i="45"/>
  <c r="H2507" i="45"/>
  <c r="G2507" i="45"/>
  <c r="F2507" i="45"/>
  <c r="E2507" i="45"/>
  <c r="D2507" i="45"/>
  <c r="C2507" i="45"/>
  <c r="U2506" i="45"/>
  <c r="T2506" i="45"/>
  <c r="S2506" i="45"/>
  <c r="R2506" i="45"/>
  <c r="Q2506" i="45"/>
  <c r="P2506" i="45"/>
  <c r="O2506" i="45"/>
  <c r="N2506" i="45"/>
  <c r="M2506" i="45"/>
  <c r="L2506" i="45"/>
  <c r="K2506" i="45"/>
  <c r="J2506" i="45"/>
  <c r="I2506" i="45"/>
  <c r="H2506" i="45"/>
  <c r="G2506" i="45"/>
  <c r="F2506" i="45"/>
  <c r="E2506" i="45"/>
  <c r="D2506" i="45"/>
  <c r="C2506" i="45"/>
  <c r="U2505" i="45"/>
  <c r="T2505" i="45"/>
  <c r="S2505" i="45"/>
  <c r="R2505" i="45"/>
  <c r="Q2505" i="45"/>
  <c r="P2505" i="45"/>
  <c r="O2505" i="45"/>
  <c r="N2505" i="45"/>
  <c r="M2505" i="45"/>
  <c r="L2505" i="45"/>
  <c r="K2505" i="45"/>
  <c r="J2505" i="45"/>
  <c r="I2505" i="45"/>
  <c r="H2505" i="45"/>
  <c r="G2505" i="45"/>
  <c r="F2505" i="45"/>
  <c r="E2505" i="45"/>
  <c r="D2505" i="45"/>
  <c r="C2505" i="45"/>
  <c r="U2504" i="45"/>
  <c r="T2504" i="45"/>
  <c r="S2504" i="45"/>
  <c r="R2504" i="45"/>
  <c r="Q2504" i="45"/>
  <c r="P2504" i="45"/>
  <c r="O2504" i="45"/>
  <c r="N2504" i="45"/>
  <c r="M2504" i="45"/>
  <c r="L2504" i="45"/>
  <c r="K2504" i="45"/>
  <c r="J2504" i="45"/>
  <c r="I2504" i="45"/>
  <c r="H2504" i="45"/>
  <c r="G2504" i="45"/>
  <c r="F2504" i="45"/>
  <c r="E2504" i="45"/>
  <c r="D2504" i="45"/>
  <c r="C2504" i="45"/>
  <c r="U2503" i="45"/>
  <c r="T2503" i="45"/>
  <c r="S2503" i="45"/>
  <c r="R2503" i="45"/>
  <c r="Q2503" i="45"/>
  <c r="P2503" i="45"/>
  <c r="O2503" i="45"/>
  <c r="N2503" i="45"/>
  <c r="M2503" i="45"/>
  <c r="L2503" i="45"/>
  <c r="K2503" i="45"/>
  <c r="J2503" i="45"/>
  <c r="I2503" i="45"/>
  <c r="H2503" i="45"/>
  <c r="G2503" i="45"/>
  <c r="F2503" i="45"/>
  <c r="E2503" i="45"/>
  <c r="D2503" i="45"/>
  <c r="C2503" i="45"/>
  <c r="U2502" i="45"/>
  <c r="T2502" i="45"/>
  <c r="S2502" i="45"/>
  <c r="R2502" i="45"/>
  <c r="Q2502" i="45"/>
  <c r="P2502" i="45"/>
  <c r="O2502" i="45"/>
  <c r="N2502" i="45"/>
  <c r="M2502" i="45"/>
  <c r="L2502" i="45"/>
  <c r="K2502" i="45"/>
  <c r="J2502" i="45"/>
  <c r="I2502" i="45"/>
  <c r="H2502" i="45"/>
  <c r="G2502" i="45"/>
  <c r="F2502" i="45"/>
  <c r="E2502" i="45"/>
  <c r="D2502" i="45"/>
  <c r="C2502" i="45"/>
  <c r="U2501" i="45"/>
  <c r="T2501" i="45"/>
  <c r="S2501" i="45"/>
  <c r="R2501" i="45"/>
  <c r="Q2501" i="45"/>
  <c r="P2501" i="45"/>
  <c r="O2501" i="45"/>
  <c r="N2501" i="45"/>
  <c r="M2501" i="45"/>
  <c r="L2501" i="45"/>
  <c r="K2501" i="45"/>
  <c r="J2501" i="45"/>
  <c r="I2501" i="45"/>
  <c r="H2501" i="45"/>
  <c r="G2501" i="45"/>
  <c r="F2501" i="45"/>
  <c r="E2501" i="45"/>
  <c r="D2501" i="45"/>
  <c r="C2501" i="45"/>
  <c r="U2500" i="45"/>
  <c r="T2500" i="45"/>
  <c r="S2500" i="45"/>
  <c r="R2500" i="45"/>
  <c r="Q2500" i="45"/>
  <c r="P2500" i="45"/>
  <c r="O2500" i="45"/>
  <c r="N2500" i="45"/>
  <c r="M2500" i="45"/>
  <c r="L2500" i="45"/>
  <c r="K2500" i="45"/>
  <c r="J2500" i="45"/>
  <c r="I2500" i="45"/>
  <c r="H2500" i="45"/>
  <c r="G2500" i="45"/>
  <c r="F2500" i="45"/>
  <c r="E2500" i="45"/>
  <c r="D2500" i="45"/>
  <c r="C2500" i="45"/>
  <c r="U2499" i="45"/>
  <c r="T2499" i="45"/>
  <c r="S2499" i="45"/>
  <c r="R2499" i="45"/>
  <c r="Q2499" i="45"/>
  <c r="P2499" i="45"/>
  <c r="O2499" i="45"/>
  <c r="N2499" i="45"/>
  <c r="M2499" i="45"/>
  <c r="L2499" i="45"/>
  <c r="K2499" i="45"/>
  <c r="J2499" i="45"/>
  <c r="I2499" i="45"/>
  <c r="H2499" i="45"/>
  <c r="G2499" i="45"/>
  <c r="F2499" i="45"/>
  <c r="E2499" i="45"/>
  <c r="D2499" i="45"/>
  <c r="C2499" i="45"/>
  <c r="U2498" i="45"/>
  <c r="T2498" i="45"/>
  <c r="S2498" i="45"/>
  <c r="R2498" i="45"/>
  <c r="Q2498" i="45"/>
  <c r="P2498" i="45"/>
  <c r="O2498" i="45"/>
  <c r="N2498" i="45"/>
  <c r="M2498" i="45"/>
  <c r="L2498" i="45"/>
  <c r="K2498" i="45"/>
  <c r="J2498" i="45"/>
  <c r="I2498" i="45"/>
  <c r="H2498" i="45"/>
  <c r="G2498" i="45"/>
  <c r="F2498" i="45"/>
  <c r="E2498" i="45"/>
  <c r="D2498" i="45"/>
  <c r="C2498" i="45"/>
  <c r="U2497" i="45"/>
  <c r="T2497" i="45"/>
  <c r="S2497" i="45"/>
  <c r="R2497" i="45"/>
  <c r="Q2497" i="45"/>
  <c r="P2497" i="45"/>
  <c r="O2497" i="45"/>
  <c r="N2497" i="45"/>
  <c r="M2497" i="45"/>
  <c r="L2497" i="45"/>
  <c r="K2497" i="45"/>
  <c r="J2497" i="45"/>
  <c r="I2497" i="45"/>
  <c r="H2497" i="45"/>
  <c r="G2497" i="45"/>
  <c r="F2497" i="45"/>
  <c r="E2497" i="45"/>
  <c r="D2497" i="45"/>
  <c r="C2497" i="45"/>
  <c r="U2496" i="45"/>
  <c r="T2496" i="45"/>
  <c r="S2496" i="45"/>
  <c r="R2496" i="45"/>
  <c r="Q2496" i="45"/>
  <c r="P2496" i="45"/>
  <c r="O2496" i="45"/>
  <c r="N2496" i="45"/>
  <c r="M2496" i="45"/>
  <c r="L2496" i="45"/>
  <c r="K2496" i="45"/>
  <c r="J2496" i="45"/>
  <c r="I2496" i="45"/>
  <c r="H2496" i="45"/>
  <c r="G2496" i="45"/>
  <c r="F2496" i="45"/>
  <c r="E2496" i="45"/>
  <c r="D2496" i="45"/>
  <c r="C2496" i="45"/>
  <c r="U2495" i="45"/>
  <c r="T2495" i="45"/>
  <c r="S2495" i="45"/>
  <c r="R2495" i="45"/>
  <c r="Q2495" i="45"/>
  <c r="P2495" i="45"/>
  <c r="O2495" i="45"/>
  <c r="N2495" i="45"/>
  <c r="M2495" i="45"/>
  <c r="L2495" i="45"/>
  <c r="K2495" i="45"/>
  <c r="J2495" i="45"/>
  <c r="I2495" i="45"/>
  <c r="H2495" i="45"/>
  <c r="G2495" i="45"/>
  <c r="F2495" i="45"/>
  <c r="E2495" i="45"/>
  <c r="D2495" i="45"/>
  <c r="C2495" i="45"/>
  <c r="U2494" i="45"/>
  <c r="T2494" i="45"/>
  <c r="S2494" i="45"/>
  <c r="R2494" i="45"/>
  <c r="Q2494" i="45"/>
  <c r="P2494" i="45"/>
  <c r="O2494" i="45"/>
  <c r="N2494" i="45"/>
  <c r="M2494" i="45"/>
  <c r="L2494" i="45"/>
  <c r="K2494" i="45"/>
  <c r="J2494" i="45"/>
  <c r="I2494" i="45"/>
  <c r="H2494" i="45"/>
  <c r="G2494" i="45"/>
  <c r="F2494" i="45"/>
  <c r="E2494" i="45"/>
  <c r="D2494" i="45"/>
  <c r="C2494" i="45"/>
  <c r="U2493" i="45"/>
  <c r="T2493" i="45"/>
  <c r="S2493" i="45"/>
  <c r="R2493" i="45"/>
  <c r="Q2493" i="45"/>
  <c r="P2493" i="45"/>
  <c r="O2493" i="45"/>
  <c r="N2493" i="45"/>
  <c r="M2493" i="45"/>
  <c r="L2493" i="45"/>
  <c r="K2493" i="45"/>
  <c r="J2493" i="45"/>
  <c r="I2493" i="45"/>
  <c r="H2493" i="45"/>
  <c r="G2493" i="45"/>
  <c r="F2493" i="45"/>
  <c r="E2493" i="45"/>
  <c r="D2493" i="45"/>
  <c r="C2493" i="45"/>
  <c r="U2492" i="45"/>
  <c r="T2492" i="45"/>
  <c r="S2492" i="45"/>
  <c r="R2492" i="45"/>
  <c r="Q2492" i="45"/>
  <c r="P2492" i="45"/>
  <c r="O2492" i="45"/>
  <c r="N2492" i="45"/>
  <c r="M2492" i="45"/>
  <c r="L2492" i="45"/>
  <c r="K2492" i="45"/>
  <c r="J2492" i="45"/>
  <c r="I2492" i="45"/>
  <c r="H2492" i="45"/>
  <c r="G2492" i="45"/>
  <c r="F2492" i="45"/>
  <c r="E2492" i="45"/>
  <c r="D2492" i="45"/>
  <c r="C2492" i="45"/>
  <c r="U2491" i="45"/>
  <c r="T2491" i="45"/>
  <c r="S2491" i="45"/>
  <c r="R2491" i="45"/>
  <c r="Q2491" i="45"/>
  <c r="P2491" i="45"/>
  <c r="O2491" i="45"/>
  <c r="N2491" i="45"/>
  <c r="M2491" i="45"/>
  <c r="L2491" i="45"/>
  <c r="K2491" i="45"/>
  <c r="J2491" i="45"/>
  <c r="I2491" i="45"/>
  <c r="H2491" i="45"/>
  <c r="G2491" i="45"/>
  <c r="F2491" i="45"/>
  <c r="E2491" i="45"/>
  <c r="D2491" i="45"/>
  <c r="C2491" i="45"/>
  <c r="U2490" i="45"/>
  <c r="T2490" i="45"/>
  <c r="S2490" i="45"/>
  <c r="R2490" i="45"/>
  <c r="Q2490" i="45"/>
  <c r="P2490" i="45"/>
  <c r="O2490" i="45"/>
  <c r="N2490" i="45"/>
  <c r="M2490" i="45"/>
  <c r="L2490" i="45"/>
  <c r="K2490" i="45"/>
  <c r="J2490" i="45"/>
  <c r="I2490" i="45"/>
  <c r="H2490" i="45"/>
  <c r="G2490" i="45"/>
  <c r="F2490" i="45"/>
  <c r="E2490" i="45"/>
  <c r="D2490" i="45"/>
  <c r="C2490" i="45"/>
  <c r="U2489" i="45"/>
  <c r="T2489" i="45"/>
  <c r="S2489" i="45"/>
  <c r="R2489" i="45"/>
  <c r="Q2489" i="45"/>
  <c r="P2489" i="45"/>
  <c r="O2489" i="45"/>
  <c r="N2489" i="45"/>
  <c r="M2489" i="45"/>
  <c r="L2489" i="45"/>
  <c r="K2489" i="45"/>
  <c r="J2489" i="45"/>
  <c r="I2489" i="45"/>
  <c r="H2489" i="45"/>
  <c r="G2489" i="45"/>
  <c r="F2489" i="45"/>
  <c r="E2489" i="45"/>
  <c r="D2489" i="45"/>
  <c r="C2489" i="45"/>
  <c r="U2488" i="45"/>
  <c r="T2488" i="45"/>
  <c r="S2488" i="45"/>
  <c r="R2488" i="45"/>
  <c r="Q2488" i="45"/>
  <c r="P2488" i="45"/>
  <c r="O2488" i="45"/>
  <c r="N2488" i="45"/>
  <c r="M2488" i="45"/>
  <c r="L2488" i="45"/>
  <c r="K2488" i="45"/>
  <c r="J2488" i="45"/>
  <c r="I2488" i="45"/>
  <c r="H2488" i="45"/>
  <c r="G2488" i="45"/>
  <c r="F2488" i="45"/>
  <c r="E2488" i="45"/>
  <c r="D2488" i="45"/>
  <c r="C2488" i="45"/>
  <c r="U2487" i="45"/>
  <c r="T2487" i="45"/>
  <c r="S2487" i="45"/>
  <c r="R2487" i="45"/>
  <c r="Q2487" i="45"/>
  <c r="P2487" i="45"/>
  <c r="O2487" i="45"/>
  <c r="N2487" i="45"/>
  <c r="M2487" i="45"/>
  <c r="L2487" i="45"/>
  <c r="K2487" i="45"/>
  <c r="J2487" i="45"/>
  <c r="I2487" i="45"/>
  <c r="H2487" i="45"/>
  <c r="G2487" i="45"/>
  <c r="F2487" i="45"/>
  <c r="E2487" i="45"/>
  <c r="D2487" i="45"/>
  <c r="C2487" i="45"/>
  <c r="U2486" i="45"/>
  <c r="T2486" i="45"/>
  <c r="S2486" i="45"/>
  <c r="R2486" i="45"/>
  <c r="Q2486" i="45"/>
  <c r="P2486" i="45"/>
  <c r="O2486" i="45"/>
  <c r="N2486" i="45"/>
  <c r="M2486" i="45"/>
  <c r="L2486" i="45"/>
  <c r="K2486" i="45"/>
  <c r="J2486" i="45"/>
  <c r="I2486" i="45"/>
  <c r="H2486" i="45"/>
  <c r="G2486" i="45"/>
  <c r="F2486" i="45"/>
  <c r="E2486" i="45"/>
  <c r="D2486" i="45"/>
  <c r="C2486" i="45"/>
  <c r="U2485" i="45"/>
  <c r="T2485" i="45"/>
  <c r="S2485" i="45"/>
  <c r="R2485" i="45"/>
  <c r="Q2485" i="45"/>
  <c r="P2485" i="45"/>
  <c r="O2485" i="45"/>
  <c r="N2485" i="45"/>
  <c r="M2485" i="45"/>
  <c r="L2485" i="45"/>
  <c r="K2485" i="45"/>
  <c r="J2485" i="45"/>
  <c r="I2485" i="45"/>
  <c r="H2485" i="45"/>
  <c r="G2485" i="45"/>
  <c r="F2485" i="45"/>
  <c r="E2485" i="45"/>
  <c r="D2485" i="45"/>
  <c r="C2485" i="45"/>
  <c r="U2484" i="45"/>
  <c r="T2484" i="45"/>
  <c r="S2484" i="45"/>
  <c r="R2484" i="45"/>
  <c r="Q2484" i="45"/>
  <c r="P2484" i="45"/>
  <c r="O2484" i="45"/>
  <c r="N2484" i="45"/>
  <c r="M2484" i="45"/>
  <c r="L2484" i="45"/>
  <c r="K2484" i="45"/>
  <c r="J2484" i="45"/>
  <c r="I2484" i="45"/>
  <c r="H2484" i="45"/>
  <c r="G2484" i="45"/>
  <c r="F2484" i="45"/>
  <c r="E2484" i="45"/>
  <c r="D2484" i="45"/>
  <c r="C2484" i="45"/>
  <c r="U2483" i="45"/>
  <c r="T2483" i="45"/>
  <c r="S2483" i="45"/>
  <c r="R2483" i="45"/>
  <c r="Q2483" i="45"/>
  <c r="P2483" i="45"/>
  <c r="O2483" i="45"/>
  <c r="N2483" i="45"/>
  <c r="M2483" i="45"/>
  <c r="L2483" i="45"/>
  <c r="K2483" i="45"/>
  <c r="J2483" i="45"/>
  <c r="I2483" i="45"/>
  <c r="H2483" i="45"/>
  <c r="G2483" i="45"/>
  <c r="F2483" i="45"/>
  <c r="E2483" i="45"/>
  <c r="D2483" i="45"/>
  <c r="C2483" i="45"/>
  <c r="U2482" i="45"/>
  <c r="T2482" i="45"/>
  <c r="S2482" i="45"/>
  <c r="R2482" i="45"/>
  <c r="Q2482" i="45"/>
  <c r="P2482" i="45"/>
  <c r="O2482" i="45"/>
  <c r="N2482" i="45"/>
  <c r="M2482" i="45"/>
  <c r="L2482" i="45"/>
  <c r="K2482" i="45"/>
  <c r="J2482" i="45"/>
  <c r="I2482" i="45"/>
  <c r="H2482" i="45"/>
  <c r="G2482" i="45"/>
  <c r="F2482" i="45"/>
  <c r="E2482" i="45"/>
  <c r="D2482" i="45"/>
  <c r="C2482" i="45"/>
  <c r="U2481" i="45"/>
  <c r="T2481" i="45"/>
  <c r="S2481" i="45"/>
  <c r="R2481" i="45"/>
  <c r="Q2481" i="45"/>
  <c r="P2481" i="45"/>
  <c r="O2481" i="45"/>
  <c r="N2481" i="45"/>
  <c r="M2481" i="45"/>
  <c r="L2481" i="45"/>
  <c r="K2481" i="45"/>
  <c r="J2481" i="45"/>
  <c r="I2481" i="45"/>
  <c r="H2481" i="45"/>
  <c r="G2481" i="45"/>
  <c r="F2481" i="45"/>
  <c r="E2481" i="45"/>
  <c r="D2481" i="45"/>
  <c r="C2481" i="45"/>
  <c r="U2480" i="45"/>
  <c r="T2480" i="45"/>
  <c r="S2480" i="45"/>
  <c r="R2480" i="45"/>
  <c r="Q2480" i="45"/>
  <c r="P2480" i="45"/>
  <c r="O2480" i="45"/>
  <c r="N2480" i="45"/>
  <c r="M2480" i="45"/>
  <c r="L2480" i="45"/>
  <c r="K2480" i="45"/>
  <c r="J2480" i="45"/>
  <c r="I2480" i="45"/>
  <c r="H2480" i="45"/>
  <c r="G2480" i="45"/>
  <c r="F2480" i="45"/>
  <c r="E2480" i="45"/>
  <c r="D2480" i="45"/>
  <c r="C2480" i="45"/>
  <c r="U2479" i="45"/>
  <c r="T2479" i="45"/>
  <c r="S2479" i="45"/>
  <c r="R2479" i="45"/>
  <c r="Q2479" i="45"/>
  <c r="P2479" i="45"/>
  <c r="O2479" i="45"/>
  <c r="N2479" i="45"/>
  <c r="M2479" i="45"/>
  <c r="L2479" i="45"/>
  <c r="K2479" i="45"/>
  <c r="J2479" i="45"/>
  <c r="I2479" i="45"/>
  <c r="H2479" i="45"/>
  <c r="G2479" i="45"/>
  <c r="F2479" i="45"/>
  <c r="E2479" i="45"/>
  <c r="D2479" i="45"/>
  <c r="C2479" i="45"/>
  <c r="U2478" i="45"/>
  <c r="T2478" i="45"/>
  <c r="S2478" i="45"/>
  <c r="R2478" i="45"/>
  <c r="Q2478" i="45"/>
  <c r="P2478" i="45"/>
  <c r="O2478" i="45"/>
  <c r="N2478" i="45"/>
  <c r="M2478" i="45"/>
  <c r="L2478" i="45"/>
  <c r="K2478" i="45"/>
  <c r="J2478" i="45"/>
  <c r="I2478" i="45"/>
  <c r="H2478" i="45"/>
  <c r="G2478" i="45"/>
  <c r="F2478" i="45"/>
  <c r="E2478" i="45"/>
  <c r="D2478" i="45"/>
  <c r="C2478" i="45"/>
  <c r="U2477" i="45"/>
  <c r="T2477" i="45"/>
  <c r="S2477" i="45"/>
  <c r="R2477" i="45"/>
  <c r="Q2477" i="45"/>
  <c r="P2477" i="45"/>
  <c r="O2477" i="45"/>
  <c r="N2477" i="45"/>
  <c r="M2477" i="45"/>
  <c r="L2477" i="45"/>
  <c r="K2477" i="45"/>
  <c r="J2477" i="45"/>
  <c r="I2477" i="45"/>
  <c r="H2477" i="45"/>
  <c r="G2477" i="45"/>
  <c r="F2477" i="45"/>
  <c r="E2477" i="45"/>
  <c r="D2477" i="45"/>
  <c r="C2477" i="45"/>
  <c r="U2476" i="45"/>
  <c r="T2476" i="45"/>
  <c r="S2476" i="45"/>
  <c r="R2476" i="45"/>
  <c r="Q2476" i="45"/>
  <c r="P2476" i="45"/>
  <c r="O2476" i="45"/>
  <c r="N2476" i="45"/>
  <c r="M2476" i="45"/>
  <c r="L2476" i="45"/>
  <c r="K2476" i="45"/>
  <c r="J2476" i="45"/>
  <c r="I2476" i="45"/>
  <c r="H2476" i="45"/>
  <c r="G2476" i="45"/>
  <c r="F2476" i="45"/>
  <c r="E2476" i="45"/>
  <c r="D2476" i="45"/>
  <c r="C2476" i="45"/>
  <c r="U2475" i="45"/>
  <c r="T2475" i="45"/>
  <c r="S2475" i="45"/>
  <c r="R2475" i="45"/>
  <c r="Q2475" i="45"/>
  <c r="P2475" i="45"/>
  <c r="O2475" i="45"/>
  <c r="N2475" i="45"/>
  <c r="M2475" i="45"/>
  <c r="L2475" i="45"/>
  <c r="K2475" i="45"/>
  <c r="J2475" i="45"/>
  <c r="I2475" i="45"/>
  <c r="H2475" i="45"/>
  <c r="G2475" i="45"/>
  <c r="F2475" i="45"/>
  <c r="E2475" i="45"/>
  <c r="D2475" i="45"/>
  <c r="C2475" i="45"/>
  <c r="U2474" i="45"/>
  <c r="T2474" i="45"/>
  <c r="S2474" i="45"/>
  <c r="R2474" i="45"/>
  <c r="Q2474" i="45"/>
  <c r="P2474" i="45"/>
  <c r="O2474" i="45"/>
  <c r="N2474" i="45"/>
  <c r="M2474" i="45"/>
  <c r="L2474" i="45"/>
  <c r="K2474" i="45"/>
  <c r="J2474" i="45"/>
  <c r="I2474" i="45"/>
  <c r="H2474" i="45"/>
  <c r="G2474" i="45"/>
  <c r="F2474" i="45"/>
  <c r="E2474" i="45"/>
  <c r="D2474" i="45"/>
  <c r="C2474" i="45"/>
  <c r="U2473" i="45"/>
  <c r="T2473" i="45"/>
  <c r="S2473" i="45"/>
  <c r="R2473" i="45"/>
  <c r="Q2473" i="45"/>
  <c r="P2473" i="45"/>
  <c r="O2473" i="45"/>
  <c r="N2473" i="45"/>
  <c r="M2473" i="45"/>
  <c r="L2473" i="45"/>
  <c r="K2473" i="45"/>
  <c r="J2473" i="45"/>
  <c r="I2473" i="45"/>
  <c r="H2473" i="45"/>
  <c r="G2473" i="45"/>
  <c r="F2473" i="45"/>
  <c r="E2473" i="45"/>
  <c r="D2473" i="45"/>
  <c r="C2473" i="45"/>
  <c r="U2472" i="45"/>
  <c r="T2472" i="45"/>
  <c r="S2472" i="45"/>
  <c r="R2472" i="45"/>
  <c r="Q2472" i="45"/>
  <c r="P2472" i="45"/>
  <c r="O2472" i="45"/>
  <c r="N2472" i="45"/>
  <c r="M2472" i="45"/>
  <c r="L2472" i="45"/>
  <c r="K2472" i="45"/>
  <c r="J2472" i="45"/>
  <c r="I2472" i="45"/>
  <c r="H2472" i="45"/>
  <c r="G2472" i="45"/>
  <c r="F2472" i="45"/>
  <c r="E2472" i="45"/>
  <c r="D2472" i="45"/>
  <c r="C2472" i="45"/>
  <c r="U2471" i="45"/>
  <c r="T2471" i="45"/>
  <c r="S2471" i="45"/>
  <c r="R2471" i="45"/>
  <c r="Q2471" i="45"/>
  <c r="P2471" i="45"/>
  <c r="O2471" i="45"/>
  <c r="N2471" i="45"/>
  <c r="M2471" i="45"/>
  <c r="L2471" i="45"/>
  <c r="K2471" i="45"/>
  <c r="J2471" i="45"/>
  <c r="I2471" i="45"/>
  <c r="H2471" i="45"/>
  <c r="G2471" i="45"/>
  <c r="F2471" i="45"/>
  <c r="E2471" i="45"/>
  <c r="D2471" i="45"/>
  <c r="C2471" i="45"/>
  <c r="U2470" i="45"/>
  <c r="T2470" i="45"/>
  <c r="S2470" i="45"/>
  <c r="R2470" i="45"/>
  <c r="Q2470" i="45"/>
  <c r="P2470" i="45"/>
  <c r="O2470" i="45"/>
  <c r="N2470" i="45"/>
  <c r="M2470" i="45"/>
  <c r="L2470" i="45"/>
  <c r="K2470" i="45"/>
  <c r="J2470" i="45"/>
  <c r="I2470" i="45"/>
  <c r="H2470" i="45"/>
  <c r="G2470" i="45"/>
  <c r="F2470" i="45"/>
  <c r="E2470" i="45"/>
  <c r="D2470" i="45"/>
  <c r="C2470" i="45"/>
  <c r="U2469" i="45"/>
  <c r="T2469" i="45"/>
  <c r="S2469" i="45"/>
  <c r="R2469" i="45"/>
  <c r="Q2469" i="45"/>
  <c r="P2469" i="45"/>
  <c r="O2469" i="45"/>
  <c r="N2469" i="45"/>
  <c r="M2469" i="45"/>
  <c r="L2469" i="45"/>
  <c r="K2469" i="45"/>
  <c r="J2469" i="45"/>
  <c r="I2469" i="45"/>
  <c r="H2469" i="45"/>
  <c r="G2469" i="45"/>
  <c r="F2469" i="45"/>
  <c r="E2469" i="45"/>
  <c r="D2469" i="45"/>
  <c r="C2469" i="45"/>
  <c r="U2468" i="45"/>
  <c r="T2468" i="45"/>
  <c r="S2468" i="45"/>
  <c r="R2468" i="45"/>
  <c r="Q2468" i="45"/>
  <c r="P2468" i="45"/>
  <c r="O2468" i="45"/>
  <c r="N2468" i="45"/>
  <c r="M2468" i="45"/>
  <c r="L2468" i="45"/>
  <c r="K2468" i="45"/>
  <c r="J2468" i="45"/>
  <c r="I2468" i="45"/>
  <c r="H2468" i="45"/>
  <c r="G2468" i="45"/>
  <c r="F2468" i="45"/>
  <c r="E2468" i="45"/>
  <c r="D2468" i="45"/>
  <c r="C2468" i="45"/>
  <c r="U2467" i="45"/>
  <c r="T2467" i="45"/>
  <c r="S2467" i="45"/>
  <c r="R2467" i="45"/>
  <c r="Q2467" i="45"/>
  <c r="P2467" i="45"/>
  <c r="O2467" i="45"/>
  <c r="N2467" i="45"/>
  <c r="M2467" i="45"/>
  <c r="L2467" i="45"/>
  <c r="K2467" i="45"/>
  <c r="J2467" i="45"/>
  <c r="I2467" i="45"/>
  <c r="H2467" i="45"/>
  <c r="G2467" i="45"/>
  <c r="F2467" i="45"/>
  <c r="E2467" i="45"/>
  <c r="D2467" i="45"/>
  <c r="C2467" i="45"/>
  <c r="U2466" i="45"/>
  <c r="T2466" i="45"/>
  <c r="S2466" i="45"/>
  <c r="R2466" i="45"/>
  <c r="Q2466" i="45"/>
  <c r="P2466" i="45"/>
  <c r="O2466" i="45"/>
  <c r="N2466" i="45"/>
  <c r="M2466" i="45"/>
  <c r="L2466" i="45"/>
  <c r="K2466" i="45"/>
  <c r="J2466" i="45"/>
  <c r="I2466" i="45"/>
  <c r="H2466" i="45"/>
  <c r="G2466" i="45"/>
  <c r="F2466" i="45"/>
  <c r="E2466" i="45"/>
  <c r="D2466" i="45"/>
  <c r="C2466" i="45"/>
  <c r="U2465" i="45"/>
  <c r="T2465" i="45"/>
  <c r="S2465" i="45"/>
  <c r="R2465" i="45"/>
  <c r="Q2465" i="45"/>
  <c r="P2465" i="45"/>
  <c r="O2465" i="45"/>
  <c r="N2465" i="45"/>
  <c r="M2465" i="45"/>
  <c r="L2465" i="45"/>
  <c r="K2465" i="45"/>
  <c r="J2465" i="45"/>
  <c r="I2465" i="45"/>
  <c r="H2465" i="45"/>
  <c r="G2465" i="45"/>
  <c r="F2465" i="45"/>
  <c r="E2465" i="45"/>
  <c r="D2465" i="45"/>
  <c r="C2465" i="45"/>
  <c r="U2464" i="45"/>
  <c r="T2464" i="45"/>
  <c r="S2464" i="45"/>
  <c r="R2464" i="45"/>
  <c r="Q2464" i="45"/>
  <c r="P2464" i="45"/>
  <c r="O2464" i="45"/>
  <c r="N2464" i="45"/>
  <c r="M2464" i="45"/>
  <c r="L2464" i="45"/>
  <c r="K2464" i="45"/>
  <c r="J2464" i="45"/>
  <c r="I2464" i="45"/>
  <c r="H2464" i="45"/>
  <c r="G2464" i="45"/>
  <c r="F2464" i="45"/>
  <c r="E2464" i="45"/>
  <c r="D2464" i="45"/>
  <c r="C2464" i="45"/>
  <c r="U2463" i="45"/>
  <c r="T2463" i="45"/>
  <c r="S2463" i="45"/>
  <c r="R2463" i="45"/>
  <c r="Q2463" i="45"/>
  <c r="P2463" i="45"/>
  <c r="O2463" i="45"/>
  <c r="N2463" i="45"/>
  <c r="M2463" i="45"/>
  <c r="L2463" i="45"/>
  <c r="K2463" i="45"/>
  <c r="J2463" i="45"/>
  <c r="I2463" i="45"/>
  <c r="H2463" i="45"/>
  <c r="G2463" i="45"/>
  <c r="F2463" i="45"/>
  <c r="E2463" i="45"/>
  <c r="D2463" i="45"/>
  <c r="C2463" i="45"/>
  <c r="U2462" i="45"/>
  <c r="T2462" i="45"/>
  <c r="S2462" i="45"/>
  <c r="R2462" i="45"/>
  <c r="Q2462" i="45"/>
  <c r="P2462" i="45"/>
  <c r="O2462" i="45"/>
  <c r="N2462" i="45"/>
  <c r="M2462" i="45"/>
  <c r="L2462" i="45"/>
  <c r="K2462" i="45"/>
  <c r="J2462" i="45"/>
  <c r="I2462" i="45"/>
  <c r="H2462" i="45"/>
  <c r="G2462" i="45"/>
  <c r="F2462" i="45"/>
  <c r="E2462" i="45"/>
  <c r="D2462" i="45"/>
  <c r="C2462" i="45"/>
  <c r="U2461" i="45"/>
  <c r="T2461" i="45"/>
  <c r="S2461" i="45"/>
  <c r="R2461" i="45"/>
  <c r="Q2461" i="45"/>
  <c r="P2461" i="45"/>
  <c r="O2461" i="45"/>
  <c r="N2461" i="45"/>
  <c r="M2461" i="45"/>
  <c r="L2461" i="45"/>
  <c r="K2461" i="45"/>
  <c r="J2461" i="45"/>
  <c r="I2461" i="45"/>
  <c r="H2461" i="45"/>
  <c r="G2461" i="45"/>
  <c r="F2461" i="45"/>
  <c r="E2461" i="45"/>
  <c r="D2461" i="45"/>
  <c r="C2461" i="45"/>
  <c r="U2460" i="45"/>
  <c r="T2460" i="45"/>
  <c r="S2460" i="45"/>
  <c r="R2460" i="45"/>
  <c r="Q2460" i="45"/>
  <c r="P2460" i="45"/>
  <c r="O2460" i="45"/>
  <c r="N2460" i="45"/>
  <c r="M2460" i="45"/>
  <c r="L2460" i="45"/>
  <c r="K2460" i="45"/>
  <c r="J2460" i="45"/>
  <c r="I2460" i="45"/>
  <c r="H2460" i="45"/>
  <c r="G2460" i="45"/>
  <c r="F2460" i="45"/>
  <c r="E2460" i="45"/>
  <c r="D2460" i="45"/>
  <c r="C2460" i="45"/>
  <c r="U2459" i="45"/>
  <c r="T2459" i="45"/>
  <c r="S2459" i="45"/>
  <c r="R2459" i="45"/>
  <c r="Q2459" i="45"/>
  <c r="P2459" i="45"/>
  <c r="O2459" i="45"/>
  <c r="N2459" i="45"/>
  <c r="M2459" i="45"/>
  <c r="L2459" i="45"/>
  <c r="K2459" i="45"/>
  <c r="J2459" i="45"/>
  <c r="I2459" i="45"/>
  <c r="H2459" i="45"/>
  <c r="G2459" i="45"/>
  <c r="F2459" i="45"/>
  <c r="E2459" i="45"/>
  <c r="D2459" i="45"/>
  <c r="C2459" i="45"/>
  <c r="U2458" i="45"/>
  <c r="T2458" i="45"/>
  <c r="S2458" i="45"/>
  <c r="R2458" i="45"/>
  <c r="Q2458" i="45"/>
  <c r="P2458" i="45"/>
  <c r="O2458" i="45"/>
  <c r="N2458" i="45"/>
  <c r="M2458" i="45"/>
  <c r="L2458" i="45"/>
  <c r="K2458" i="45"/>
  <c r="J2458" i="45"/>
  <c r="I2458" i="45"/>
  <c r="H2458" i="45"/>
  <c r="G2458" i="45"/>
  <c r="F2458" i="45"/>
  <c r="E2458" i="45"/>
  <c r="D2458" i="45"/>
  <c r="C2458" i="45"/>
  <c r="U2457" i="45"/>
  <c r="T2457" i="45"/>
  <c r="S2457" i="45"/>
  <c r="R2457" i="45"/>
  <c r="Q2457" i="45"/>
  <c r="P2457" i="45"/>
  <c r="O2457" i="45"/>
  <c r="N2457" i="45"/>
  <c r="M2457" i="45"/>
  <c r="L2457" i="45"/>
  <c r="K2457" i="45"/>
  <c r="J2457" i="45"/>
  <c r="I2457" i="45"/>
  <c r="H2457" i="45"/>
  <c r="G2457" i="45"/>
  <c r="F2457" i="45"/>
  <c r="E2457" i="45"/>
  <c r="D2457" i="45"/>
  <c r="C2457" i="45"/>
  <c r="U2456" i="45"/>
  <c r="T2456" i="45"/>
  <c r="S2456" i="45"/>
  <c r="R2456" i="45"/>
  <c r="Q2456" i="45"/>
  <c r="P2456" i="45"/>
  <c r="O2456" i="45"/>
  <c r="N2456" i="45"/>
  <c r="M2456" i="45"/>
  <c r="L2456" i="45"/>
  <c r="K2456" i="45"/>
  <c r="J2456" i="45"/>
  <c r="I2456" i="45"/>
  <c r="H2456" i="45"/>
  <c r="G2456" i="45"/>
  <c r="F2456" i="45"/>
  <c r="E2456" i="45"/>
  <c r="D2456" i="45"/>
  <c r="C2456" i="45"/>
  <c r="U2455" i="45"/>
  <c r="T2455" i="45"/>
  <c r="S2455" i="45"/>
  <c r="R2455" i="45"/>
  <c r="Q2455" i="45"/>
  <c r="P2455" i="45"/>
  <c r="O2455" i="45"/>
  <c r="N2455" i="45"/>
  <c r="M2455" i="45"/>
  <c r="L2455" i="45"/>
  <c r="K2455" i="45"/>
  <c r="J2455" i="45"/>
  <c r="I2455" i="45"/>
  <c r="H2455" i="45"/>
  <c r="G2455" i="45"/>
  <c r="F2455" i="45"/>
  <c r="E2455" i="45"/>
  <c r="D2455" i="45"/>
  <c r="C2455" i="45"/>
  <c r="U2454" i="45"/>
  <c r="T2454" i="45"/>
  <c r="S2454" i="45"/>
  <c r="R2454" i="45"/>
  <c r="Q2454" i="45"/>
  <c r="P2454" i="45"/>
  <c r="O2454" i="45"/>
  <c r="N2454" i="45"/>
  <c r="M2454" i="45"/>
  <c r="L2454" i="45"/>
  <c r="K2454" i="45"/>
  <c r="J2454" i="45"/>
  <c r="I2454" i="45"/>
  <c r="H2454" i="45"/>
  <c r="G2454" i="45"/>
  <c r="F2454" i="45"/>
  <c r="E2454" i="45"/>
  <c r="D2454" i="45"/>
  <c r="C2454" i="45"/>
  <c r="U2453" i="45"/>
  <c r="T2453" i="45"/>
  <c r="S2453" i="45"/>
  <c r="R2453" i="45"/>
  <c r="Q2453" i="45"/>
  <c r="P2453" i="45"/>
  <c r="O2453" i="45"/>
  <c r="N2453" i="45"/>
  <c r="M2453" i="45"/>
  <c r="L2453" i="45"/>
  <c r="K2453" i="45"/>
  <c r="J2453" i="45"/>
  <c r="I2453" i="45"/>
  <c r="H2453" i="45"/>
  <c r="G2453" i="45"/>
  <c r="F2453" i="45"/>
  <c r="E2453" i="45"/>
  <c r="D2453" i="45"/>
  <c r="C2453" i="45"/>
  <c r="U2452" i="45"/>
  <c r="T2452" i="45"/>
  <c r="S2452" i="45"/>
  <c r="R2452" i="45"/>
  <c r="Q2452" i="45"/>
  <c r="P2452" i="45"/>
  <c r="O2452" i="45"/>
  <c r="N2452" i="45"/>
  <c r="M2452" i="45"/>
  <c r="L2452" i="45"/>
  <c r="K2452" i="45"/>
  <c r="J2452" i="45"/>
  <c r="I2452" i="45"/>
  <c r="H2452" i="45"/>
  <c r="G2452" i="45"/>
  <c r="F2452" i="45"/>
  <c r="E2452" i="45"/>
  <c r="D2452" i="45"/>
  <c r="C2452" i="45"/>
  <c r="U2451" i="45"/>
  <c r="T2451" i="45"/>
  <c r="S2451" i="45"/>
  <c r="R2451" i="45"/>
  <c r="Q2451" i="45"/>
  <c r="P2451" i="45"/>
  <c r="O2451" i="45"/>
  <c r="N2451" i="45"/>
  <c r="M2451" i="45"/>
  <c r="L2451" i="45"/>
  <c r="K2451" i="45"/>
  <c r="J2451" i="45"/>
  <c r="I2451" i="45"/>
  <c r="H2451" i="45"/>
  <c r="G2451" i="45"/>
  <c r="F2451" i="45"/>
  <c r="E2451" i="45"/>
  <c r="D2451" i="45"/>
  <c r="C2451" i="45"/>
  <c r="U2450" i="45"/>
  <c r="T2450" i="45"/>
  <c r="S2450" i="45"/>
  <c r="R2450" i="45"/>
  <c r="Q2450" i="45"/>
  <c r="P2450" i="45"/>
  <c r="O2450" i="45"/>
  <c r="N2450" i="45"/>
  <c r="M2450" i="45"/>
  <c r="L2450" i="45"/>
  <c r="K2450" i="45"/>
  <c r="J2450" i="45"/>
  <c r="I2450" i="45"/>
  <c r="H2450" i="45"/>
  <c r="G2450" i="45"/>
  <c r="F2450" i="45"/>
  <c r="E2450" i="45"/>
  <c r="D2450" i="45"/>
  <c r="C2450" i="45"/>
  <c r="U2449" i="45"/>
  <c r="T2449" i="45"/>
  <c r="S2449" i="45"/>
  <c r="R2449" i="45"/>
  <c r="Q2449" i="45"/>
  <c r="P2449" i="45"/>
  <c r="O2449" i="45"/>
  <c r="N2449" i="45"/>
  <c r="M2449" i="45"/>
  <c r="L2449" i="45"/>
  <c r="K2449" i="45"/>
  <c r="J2449" i="45"/>
  <c r="I2449" i="45"/>
  <c r="H2449" i="45"/>
  <c r="G2449" i="45"/>
  <c r="F2449" i="45"/>
  <c r="E2449" i="45"/>
  <c r="D2449" i="45"/>
  <c r="C2449" i="45"/>
  <c r="U2448" i="45"/>
  <c r="T2448" i="45"/>
  <c r="S2448" i="45"/>
  <c r="R2448" i="45"/>
  <c r="Q2448" i="45"/>
  <c r="P2448" i="45"/>
  <c r="O2448" i="45"/>
  <c r="N2448" i="45"/>
  <c r="M2448" i="45"/>
  <c r="L2448" i="45"/>
  <c r="K2448" i="45"/>
  <c r="J2448" i="45"/>
  <c r="I2448" i="45"/>
  <c r="H2448" i="45"/>
  <c r="G2448" i="45"/>
  <c r="F2448" i="45"/>
  <c r="E2448" i="45"/>
  <c r="D2448" i="45"/>
  <c r="C2448" i="45"/>
  <c r="U2447" i="45"/>
  <c r="T2447" i="45"/>
  <c r="S2447" i="45"/>
  <c r="R2447" i="45"/>
  <c r="Q2447" i="45"/>
  <c r="P2447" i="45"/>
  <c r="O2447" i="45"/>
  <c r="N2447" i="45"/>
  <c r="M2447" i="45"/>
  <c r="L2447" i="45"/>
  <c r="K2447" i="45"/>
  <c r="J2447" i="45"/>
  <c r="I2447" i="45"/>
  <c r="H2447" i="45"/>
  <c r="G2447" i="45"/>
  <c r="F2447" i="45"/>
  <c r="E2447" i="45"/>
  <c r="D2447" i="45"/>
  <c r="C2447" i="45"/>
  <c r="U2446" i="45"/>
  <c r="T2446" i="45"/>
  <c r="S2446" i="45"/>
  <c r="R2446" i="45"/>
  <c r="Q2446" i="45"/>
  <c r="P2446" i="45"/>
  <c r="O2446" i="45"/>
  <c r="N2446" i="45"/>
  <c r="M2446" i="45"/>
  <c r="L2446" i="45"/>
  <c r="K2446" i="45"/>
  <c r="J2446" i="45"/>
  <c r="I2446" i="45"/>
  <c r="H2446" i="45"/>
  <c r="G2446" i="45"/>
  <c r="F2446" i="45"/>
  <c r="E2446" i="45"/>
  <c r="D2446" i="45"/>
  <c r="C2446" i="45"/>
  <c r="U2445" i="45"/>
  <c r="T2445" i="45"/>
  <c r="S2445" i="45"/>
  <c r="R2445" i="45"/>
  <c r="Q2445" i="45"/>
  <c r="P2445" i="45"/>
  <c r="O2445" i="45"/>
  <c r="N2445" i="45"/>
  <c r="M2445" i="45"/>
  <c r="L2445" i="45"/>
  <c r="K2445" i="45"/>
  <c r="J2445" i="45"/>
  <c r="I2445" i="45"/>
  <c r="H2445" i="45"/>
  <c r="G2445" i="45"/>
  <c r="F2445" i="45"/>
  <c r="E2445" i="45"/>
  <c r="D2445" i="45"/>
  <c r="C2445" i="45"/>
  <c r="U2444" i="45"/>
  <c r="T2444" i="45"/>
  <c r="S2444" i="45"/>
  <c r="R2444" i="45"/>
  <c r="Q2444" i="45"/>
  <c r="P2444" i="45"/>
  <c r="O2444" i="45"/>
  <c r="N2444" i="45"/>
  <c r="M2444" i="45"/>
  <c r="L2444" i="45"/>
  <c r="K2444" i="45"/>
  <c r="J2444" i="45"/>
  <c r="I2444" i="45"/>
  <c r="H2444" i="45"/>
  <c r="G2444" i="45"/>
  <c r="F2444" i="45"/>
  <c r="E2444" i="45"/>
  <c r="D2444" i="45"/>
  <c r="C2444" i="45"/>
  <c r="U2443" i="45"/>
  <c r="T2443" i="45"/>
  <c r="S2443" i="45"/>
  <c r="R2443" i="45"/>
  <c r="Q2443" i="45"/>
  <c r="P2443" i="45"/>
  <c r="O2443" i="45"/>
  <c r="N2443" i="45"/>
  <c r="M2443" i="45"/>
  <c r="L2443" i="45"/>
  <c r="K2443" i="45"/>
  <c r="J2443" i="45"/>
  <c r="I2443" i="45"/>
  <c r="H2443" i="45"/>
  <c r="G2443" i="45"/>
  <c r="F2443" i="45"/>
  <c r="E2443" i="45"/>
  <c r="D2443" i="45"/>
  <c r="C2443" i="45"/>
  <c r="U2442" i="45"/>
  <c r="T2442" i="45"/>
  <c r="S2442" i="45"/>
  <c r="R2442" i="45"/>
  <c r="Q2442" i="45"/>
  <c r="P2442" i="45"/>
  <c r="O2442" i="45"/>
  <c r="N2442" i="45"/>
  <c r="M2442" i="45"/>
  <c r="L2442" i="45"/>
  <c r="K2442" i="45"/>
  <c r="J2442" i="45"/>
  <c r="I2442" i="45"/>
  <c r="H2442" i="45"/>
  <c r="G2442" i="45"/>
  <c r="F2442" i="45"/>
  <c r="E2442" i="45"/>
  <c r="D2442" i="45"/>
  <c r="C2442" i="45"/>
  <c r="U2441" i="45"/>
  <c r="T2441" i="45"/>
  <c r="S2441" i="45"/>
  <c r="R2441" i="45"/>
  <c r="Q2441" i="45"/>
  <c r="P2441" i="45"/>
  <c r="O2441" i="45"/>
  <c r="N2441" i="45"/>
  <c r="M2441" i="45"/>
  <c r="L2441" i="45"/>
  <c r="K2441" i="45"/>
  <c r="J2441" i="45"/>
  <c r="I2441" i="45"/>
  <c r="H2441" i="45"/>
  <c r="G2441" i="45"/>
  <c r="F2441" i="45"/>
  <c r="E2441" i="45"/>
  <c r="D2441" i="45"/>
  <c r="C2441" i="45"/>
  <c r="U2440" i="45"/>
  <c r="T2440" i="45"/>
  <c r="S2440" i="45"/>
  <c r="R2440" i="45"/>
  <c r="Q2440" i="45"/>
  <c r="P2440" i="45"/>
  <c r="O2440" i="45"/>
  <c r="N2440" i="45"/>
  <c r="M2440" i="45"/>
  <c r="L2440" i="45"/>
  <c r="K2440" i="45"/>
  <c r="J2440" i="45"/>
  <c r="I2440" i="45"/>
  <c r="H2440" i="45"/>
  <c r="G2440" i="45"/>
  <c r="F2440" i="45"/>
  <c r="E2440" i="45"/>
  <c r="D2440" i="45"/>
  <c r="C2440" i="45"/>
  <c r="U2439" i="45"/>
  <c r="T2439" i="45"/>
  <c r="S2439" i="45"/>
  <c r="R2439" i="45"/>
  <c r="Q2439" i="45"/>
  <c r="P2439" i="45"/>
  <c r="O2439" i="45"/>
  <c r="N2439" i="45"/>
  <c r="M2439" i="45"/>
  <c r="L2439" i="45"/>
  <c r="K2439" i="45"/>
  <c r="J2439" i="45"/>
  <c r="I2439" i="45"/>
  <c r="H2439" i="45"/>
  <c r="G2439" i="45"/>
  <c r="F2439" i="45"/>
  <c r="E2439" i="45"/>
  <c r="D2439" i="45"/>
  <c r="C2439" i="45"/>
  <c r="U2438" i="45"/>
  <c r="T2438" i="45"/>
  <c r="S2438" i="45"/>
  <c r="R2438" i="45"/>
  <c r="Q2438" i="45"/>
  <c r="P2438" i="45"/>
  <c r="O2438" i="45"/>
  <c r="N2438" i="45"/>
  <c r="M2438" i="45"/>
  <c r="L2438" i="45"/>
  <c r="K2438" i="45"/>
  <c r="J2438" i="45"/>
  <c r="I2438" i="45"/>
  <c r="H2438" i="45"/>
  <c r="G2438" i="45"/>
  <c r="F2438" i="45"/>
  <c r="E2438" i="45"/>
  <c r="D2438" i="45"/>
  <c r="C2438" i="45"/>
  <c r="U2437" i="45"/>
  <c r="T2437" i="45"/>
  <c r="S2437" i="45"/>
  <c r="R2437" i="45"/>
  <c r="Q2437" i="45"/>
  <c r="P2437" i="45"/>
  <c r="O2437" i="45"/>
  <c r="N2437" i="45"/>
  <c r="M2437" i="45"/>
  <c r="L2437" i="45"/>
  <c r="K2437" i="45"/>
  <c r="J2437" i="45"/>
  <c r="I2437" i="45"/>
  <c r="H2437" i="45"/>
  <c r="G2437" i="45"/>
  <c r="F2437" i="45"/>
  <c r="E2437" i="45"/>
  <c r="D2437" i="45"/>
  <c r="C2437" i="45"/>
  <c r="U2436" i="45"/>
  <c r="T2436" i="45"/>
  <c r="S2436" i="45"/>
  <c r="R2436" i="45"/>
  <c r="Q2436" i="45"/>
  <c r="P2436" i="45"/>
  <c r="O2436" i="45"/>
  <c r="N2436" i="45"/>
  <c r="M2436" i="45"/>
  <c r="L2436" i="45"/>
  <c r="K2436" i="45"/>
  <c r="J2436" i="45"/>
  <c r="I2436" i="45"/>
  <c r="H2436" i="45"/>
  <c r="G2436" i="45"/>
  <c r="F2436" i="45"/>
  <c r="E2436" i="45"/>
  <c r="D2436" i="45"/>
  <c r="C2436" i="45"/>
  <c r="U2435" i="45"/>
  <c r="T2435" i="45"/>
  <c r="S2435" i="45"/>
  <c r="R2435" i="45"/>
  <c r="Q2435" i="45"/>
  <c r="P2435" i="45"/>
  <c r="O2435" i="45"/>
  <c r="N2435" i="45"/>
  <c r="M2435" i="45"/>
  <c r="L2435" i="45"/>
  <c r="K2435" i="45"/>
  <c r="J2435" i="45"/>
  <c r="I2435" i="45"/>
  <c r="H2435" i="45"/>
  <c r="G2435" i="45"/>
  <c r="F2435" i="45"/>
  <c r="E2435" i="45"/>
  <c r="D2435" i="45"/>
  <c r="C2435" i="45"/>
  <c r="U2434" i="45"/>
  <c r="T2434" i="45"/>
  <c r="S2434" i="45"/>
  <c r="R2434" i="45"/>
  <c r="Q2434" i="45"/>
  <c r="P2434" i="45"/>
  <c r="O2434" i="45"/>
  <c r="N2434" i="45"/>
  <c r="M2434" i="45"/>
  <c r="L2434" i="45"/>
  <c r="K2434" i="45"/>
  <c r="J2434" i="45"/>
  <c r="I2434" i="45"/>
  <c r="H2434" i="45"/>
  <c r="G2434" i="45"/>
  <c r="F2434" i="45"/>
  <c r="E2434" i="45"/>
  <c r="D2434" i="45"/>
  <c r="C2434" i="45"/>
  <c r="U2433" i="45"/>
  <c r="T2433" i="45"/>
  <c r="S2433" i="45"/>
  <c r="R2433" i="45"/>
  <c r="Q2433" i="45"/>
  <c r="P2433" i="45"/>
  <c r="O2433" i="45"/>
  <c r="N2433" i="45"/>
  <c r="M2433" i="45"/>
  <c r="L2433" i="45"/>
  <c r="K2433" i="45"/>
  <c r="J2433" i="45"/>
  <c r="I2433" i="45"/>
  <c r="H2433" i="45"/>
  <c r="G2433" i="45"/>
  <c r="F2433" i="45"/>
  <c r="E2433" i="45"/>
  <c r="D2433" i="45"/>
  <c r="C2433" i="45"/>
  <c r="U2432" i="45"/>
  <c r="T2432" i="45"/>
  <c r="S2432" i="45"/>
  <c r="R2432" i="45"/>
  <c r="Q2432" i="45"/>
  <c r="P2432" i="45"/>
  <c r="O2432" i="45"/>
  <c r="N2432" i="45"/>
  <c r="M2432" i="45"/>
  <c r="L2432" i="45"/>
  <c r="K2432" i="45"/>
  <c r="J2432" i="45"/>
  <c r="I2432" i="45"/>
  <c r="H2432" i="45"/>
  <c r="G2432" i="45"/>
  <c r="F2432" i="45"/>
  <c r="E2432" i="45"/>
  <c r="D2432" i="45"/>
  <c r="C2432" i="45"/>
  <c r="U2431" i="45"/>
  <c r="T2431" i="45"/>
  <c r="S2431" i="45"/>
  <c r="R2431" i="45"/>
  <c r="Q2431" i="45"/>
  <c r="P2431" i="45"/>
  <c r="O2431" i="45"/>
  <c r="N2431" i="45"/>
  <c r="M2431" i="45"/>
  <c r="L2431" i="45"/>
  <c r="K2431" i="45"/>
  <c r="J2431" i="45"/>
  <c r="I2431" i="45"/>
  <c r="H2431" i="45"/>
  <c r="G2431" i="45"/>
  <c r="F2431" i="45"/>
  <c r="E2431" i="45"/>
  <c r="D2431" i="45"/>
  <c r="C2431" i="45"/>
  <c r="U2430" i="45"/>
  <c r="T2430" i="45"/>
  <c r="S2430" i="45"/>
  <c r="R2430" i="45"/>
  <c r="Q2430" i="45"/>
  <c r="P2430" i="45"/>
  <c r="O2430" i="45"/>
  <c r="N2430" i="45"/>
  <c r="M2430" i="45"/>
  <c r="L2430" i="45"/>
  <c r="K2430" i="45"/>
  <c r="J2430" i="45"/>
  <c r="I2430" i="45"/>
  <c r="H2430" i="45"/>
  <c r="G2430" i="45"/>
  <c r="F2430" i="45"/>
  <c r="E2430" i="45"/>
  <c r="D2430" i="45"/>
  <c r="C2430" i="45"/>
  <c r="U2429" i="45"/>
  <c r="T2429" i="45"/>
  <c r="S2429" i="45"/>
  <c r="R2429" i="45"/>
  <c r="Q2429" i="45"/>
  <c r="P2429" i="45"/>
  <c r="O2429" i="45"/>
  <c r="N2429" i="45"/>
  <c r="M2429" i="45"/>
  <c r="L2429" i="45"/>
  <c r="K2429" i="45"/>
  <c r="J2429" i="45"/>
  <c r="I2429" i="45"/>
  <c r="H2429" i="45"/>
  <c r="G2429" i="45"/>
  <c r="F2429" i="45"/>
  <c r="E2429" i="45"/>
  <c r="D2429" i="45"/>
  <c r="C2429" i="45"/>
  <c r="U2428" i="45"/>
  <c r="T2428" i="45"/>
  <c r="S2428" i="45"/>
  <c r="R2428" i="45"/>
  <c r="Q2428" i="45"/>
  <c r="P2428" i="45"/>
  <c r="O2428" i="45"/>
  <c r="N2428" i="45"/>
  <c r="M2428" i="45"/>
  <c r="L2428" i="45"/>
  <c r="K2428" i="45"/>
  <c r="J2428" i="45"/>
  <c r="I2428" i="45"/>
  <c r="H2428" i="45"/>
  <c r="G2428" i="45"/>
  <c r="F2428" i="45"/>
  <c r="E2428" i="45"/>
  <c r="D2428" i="45"/>
  <c r="C2428" i="45"/>
  <c r="U2427" i="45"/>
  <c r="T2427" i="45"/>
  <c r="S2427" i="45"/>
  <c r="R2427" i="45"/>
  <c r="Q2427" i="45"/>
  <c r="P2427" i="45"/>
  <c r="O2427" i="45"/>
  <c r="N2427" i="45"/>
  <c r="M2427" i="45"/>
  <c r="L2427" i="45"/>
  <c r="K2427" i="45"/>
  <c r="J2427" i="45"/>
  <c r="I2427" i="45"/>
  <c r="H2427" i="45"/>
  <c r="G2427" i="45"/>
  <c r="F2427" i="45"/>
  <c r="E2427" i="45"/>
  <c r="D2427" i="45"/>
  <c r="C2427" i="45"/>
  <c r="U2426" i="45"/>
  <c r="T2426" i="45"/>
  <c r="S2426" i="45"/>
  <c r="R2426" i="45"/>
  <c r="Q2426" i="45"/>
  <c r="P2426" i="45"/>
  <c r="O2426" i="45"/>
  <c r="N2426" i="45"/>
  <c r="M2426" i="45"/>
  <c r="L2426" i="45"/>
  <c r="K2426" i="45"/>
  <c r="J2426" i="45"/>
  <c r="I2426" i="45"/>
  <c r="H2426" i="45"/>
  <c r="G2426" i="45"/>
  <c r="F2426" i="45"/>
  <c r="E2426" i="45"/>
  <c r="D2426" i="45"/>
  <c r="C2426" i="45"/>
  <c r="U2425" i="45"/>
  <c r="T2425" i="45"/>
  <c r="S2425" i="45"/>
  <c r="R2425" i="45"/>
  <c r="Q2425" i="45"/>
  <c r="P2425" i="45"/>
  <c r="O2425" i="45"/>
  <c r="N2425" i="45"/>
  <c r="M2425" i="45"/>
  <c r="L2425" i="45"/>
  <c r="K2425" i="45"/>
  <c r="J2425" i="45"/>
  <c r="I2425" i="45"/>
  <c r="H2425" i="45"/>
  <c r="G2425" i="45"/>
  <c r="F2425" i="45"/>
  <c r="E2425" i="45"/>
  <c r="D2425" i="45"/>
  <c r="C2425" i="45"/>
  <c r="U2424" i="45"/>
  <c r="T2424" i="45"/>
  <c r="S2424" i="45"/>
  <c r="R2424" i="45"/>
  <c r="Q2424" i="45"/>
  <c r="P2424" i="45"/>
  <c r="O2424" i="45"/>
  <c r="N2424" i="45"/>
  <c r="M2424" i="45"/>
  <c r="L2424" i="45"/>
  <c r="K2424" i="45"/>
  <c r="J2424" i="45"/>
  <c r="I2424" i="45"/>
  <c r="H2424" i="45"/>
  <c r="G2424" i="45"/>
  <c r="F2424" i="45"/>
  <c r="E2424" i="45"/>
  <c r="D2424" i="45"/>
  <c r="C2424" i="45"/>
  <c r="U2423" i="45"/>
  <c r="T2423" i="45"/>
  <c r="S2423" i="45"/>
  <c r="R2423" i="45"/>
  <c r="Q2423" i="45"/>
  <c r="P2423" i="45"/>
  <c r="O2423" i="45"/>
  <c r="N2423" i="45"/>
  <c r="M2423" i="45"/>
  <c r="L2423" i="45"/>
  <c r="K2423" i="45"/>
  <c r="J2423" i="45"/>
  <c r="I2423" i="45"/>
  <c r="H2423" i="45"/>
  <c r="G2423" i="45"/>
  <c r="F2423" i="45"/>
  <c r="E2423" i="45"/>
  <c r="D2423" i="45"/>
  <c r="C2423" i="45"/>
  <c r="U2422" i="45"/>
  <c r="T2422" i="45"/>
  <c r="S2422" i="45"/>
  <c r="R2422" i="45"/>
  <c r="Q2422" i="45"/>
  <c r="P2422" i="45"/>
  <c r="O2422" i="45"/>
  <c r="N2422" i="45"/>
  <c r="M2422" i="45"/>
  <c r="L2422" i="45"/>
  <c r="K2422" i="45"/>
  <c r="J2422" i="45"/>
  <c r="I2422" i="45"/>
  <c r="H2422" i="45"/>
  <c r="G2422" i="45"/>
  <c r="F2422" i="45"/>
  <c r="E2422" i="45"/>
  <c r="D2422" i="45"/>
  <c r="C2422" i="45"/>
  <c r="U2421" i="45"/>
  <c r="T2421" i="45"/>
  <c r="S2421" i="45"/>
  <c r="R2421" i="45"/>
  <c r="Q2421" i="45"/>
  <c r="P2421" i="45"/>
  <c r="O2421" i="45"/>
  <c r="N2421" i="45"/>
  <c r="M2421" i="45"/>
  <c r="L2421" i="45"/>
  <c r="K2421" i="45"/>
  <c r="J2421" i="45"/>
  <c r="I2421" i="45"/>
  <c r="H2421" i="45"/>
  <c r="G2421" i="45"/>
  <c r="F2421" i="45"/>
  <c r="E2421" i="45"/>
  <c r="D2421" i="45"/>
  <c r="C2421" i="45"/>
  <c r="U2420" i="45"/>
  <c r="T2420" i="45"/>
  <c r="S2420" i="45"/>
  <c r="R2420" i="45"/>
  <c r="Q2420" i="45"/>
  <c r="P2420" i="45"/>
  <c r="O2420" i="45"/>
  <c r="N2420" i="45"/>
  <c r="M2420" i="45"/>
  <c r="L2420" i="45"/>
  <c r="K2420" i="45"/>
  <c r="J2420" i="45"/>
  <c r="I2420" i="45"/>
  <c r="H2420" i="45"/>
  <c r="G2420" i="45"/>
  <c r="F2420" i="45"/>
  <c r="E2420" i="45"/>
  <c r="D2420" i="45"/>
  <c r="C2420" i="45"/>
  <c r="U2419" i="45"/>
  <c r="T2419" i="45"/>
  <c r="S2419" i="45"/>
  <c r="R2419" i="45"/>
  <c r="Q2419" i="45"/>
  <c r="P2419" i="45"/>
  <c r="O2419" i="45"/>
  <c r="N2419" i="45"/>
  <c r="M2419" i="45"/>
  <c r="L2419" i="45"/>
  <c r="K2419" i="45"/>
  <c r="J2419" i="45"/>
  <c r="I2419" i="45"/>
  <c r="H2419" i="45"/>
  <c r="G2419" i="45"/>
  <c r="F2419" i="45"/>
  <c r="E2419" i="45"/>
  <c r="D2419" i="45"/>
  <c r="C2419" i="45"/>
  <c r="U2418" i="45"/>
  <c r="T2418" i="45"/>
  <c r="S2418" i="45"/>
  <c r="R2418" i="45"/>
  <c r="Q2418" i="45"/>
  <c r="P2418" i="45"/>
  <c r="O2418" i="45"/>
  <c r="N2418" i="45"/>
  <c r="M2418" i="45"/>
  <c r="L2418" i="45"/>
  <c r="K2418" i="45"/>
  <c r="J2418" i="45"/>
  <c r="I2418" i="45"/>
  <c r="H2418" i="45"/>
  <c r="G2418" i="45"/>
  <c r="F2418" i="45"/>
  <c r="E2418" i="45"/>
  <c r="D2418" i="45"/>
  <c r="C2418" i="45"/>
  <c r="U2417" i="45"/>
  <c r="T2417" i="45"/>
  <c r="S2417" i="45"/>
  <c r="R2417" i="45"/>
  <c r="Q2417" i="45"/>
  <c r="P2417" i="45"/>
  <c r="O2417" i="45"/>
  <c r="N2417" i="45"/>
  <c r="M2417" i="45"/>
  <c r="L2417" i="45"/>
  <c r="K2417" i="45"/>
  <c r="J2417" i="45"/>
  <c r="I2417" i="45"/>
  <c r="H2417" i="45"/>
  <c r="G2417" i="45"/>
  <c r="F2417" i="45"/>
  <c r="E2417" i="45"/>
  <c r="D2417" i="45"/>
  <c r="C2417" i="45"/>
  <c r="U2416" i="45"/>
  <c r="T2416" i="45"/>
  <c r="S2416" i="45"/>
  <c r="R2416" i="45"/>
  <c r="Q2416" i="45"/>
  <c r="P2416" i="45"/>
  <c r="O2416" i="45"/>
  <c r="N2416" i="45"/>
  <c r="M2416" i="45"/>
  <c r="L2416" i="45"/>
  <c r="K2416" i="45"/>
  <c r="J2416" i="45"/>
  <c r="I2416" i="45"/>
  <c r="H2416" i="45"/>
  <c r="G2416" i="45"/>
  <c r="F2416" i="45"/>
  <c r="E2416" i="45"/>
  <c r="D2416" i="45"/>
  <c r="C2416" i="45"/>
  <c r="U2415" i="45"/>
  <c r="T2415" i="45"/>
  <c r="S2415" i="45"/>
  <c r="R2415" i="45"/>
  <c r="Q2415" i="45"/>
  <c r="P2415" i="45"/>
  <c r="O2415" i="45"/>
  <c r="N2415" i="45"/>
  <c r="M2415" i="45"/>
  <c r="L2415" i="45"/>
  <c r="K2415" i="45"/>
  <c r="J2415" i="45"/>
  <c r="I2415" i="45"/>
  <c r="H2415" i="45"/>
  <c r="G2415" i="45"/>
  <c r="F2415" i="45"/>
  <c r="E2415" i="45"/>
  <c r="D2415" i="45"/>
  <c r="C2415" i="45"/>
  <c r="U2414" i="45"/>
  <c r="T2414" i="45"/>
  <c r="S2414" i="45"/>
  <c r="R2414" i="45"/>
  <c r="Q2414" i="45"/>
  <c r="P2414" i="45"/>
  <c r="O2414" i="45"/>
  <c r="N2414" i="45"/>
  <c r="M2414" i="45"/>
  <c r="L2414" i="45"/>
  <c r="K2414" i="45"/>
  <c r="J2414" i="45"/>
  <c r="I2414" i="45"/>
  <c r="H2414" i="45"/>
  <c r="G2414" i="45"/>
  <c r="F2414" i="45"/>
  <c r="E2414" i="45"/>
  <c r="D2414" i="45"/>
  <c r="C2414" i="45"/>
  <c r="U2413" i="45"/>
  <c r="T2413" i="45"/>
  <c r="S2413" i="45"/>
  <c r="R2413" i="45"/>
  <c r="Q2413" i="45"/>
  <c r="P2413" i="45"/>
  <c r="O2413" i="45"/>
  <c r="N2413" i="45"/>
  <c r="M2413" i="45"/>
  <c r="L2413" i="45"/>
  <c r="K2413" i="45"/>
  <c r="J2413" i="45"/>
  <c r="I2413" i="45"/>
  <c r="H2413" i="45"/>
  <c r="G2413" i="45"/>
  <c r="F2413" i="45"/>
  <c r="E2413" i="45"/>
  <c r="D2413" i="45"/>
  <c r="C2413" i="45"/>
  <c r="U2412" i="45"/>
  <c r="T2412" i="45"/>
  <c r="S2412" i="45"/>
  <c r="R2412" i="45"/>
  <c r="Q2412" i="45"/>
  <c r="P2412" i="45"/>
  <c r="O2412" i="45"/>
  <c r="N2412" i="45"/>
  <c r="M2412" i="45"/>
  <c r="L2412" i="45"/>
  <c r="K2412" i="45"/>
  <c r="J2412" i="45"/>
  <c r="I2412" i="45"/>
  <c r="H2412" i="45"/>
  <c r="G2412" i="45"/>
  <c r="F2412" i="45"/>
  <c r="E2412" i="45"/>
  <c r="D2412" i="45"/>
  <c r="C2412" i="45"/>
  <c r="U2411" i="45"/>
  <c r="T2411" i="45"/>
  <c r="S2411" i="45"/>
  <c r="R2411" i="45"/>
  <c r="Q2411" i="45"/>
  <c r="P2411" i="45"/>
  <c r="O2411" i="45"/>
  <c r="N2411" i="45"/>
  <c r="M2411" i="45"/>
  <c r="L2411" i="45"/>
  <c r="K2411" i="45"/>
  <c r="J2411" i="45"/>
  <c r="I2411" i="45"/>
  <c r="H2411" i="45"/>
  <c r="G2411" i="45"/>
  <c r="F2411" i="45"/>
  <c r="E2411" i="45"/>
  <c r="D2411" i="45"/>
  <c r="C2411" i="45"/>
  <c r="U2410" i="45"/>
  <c r="T2410" i="45"/>
  <c r="S2410" i="45"/>
  <c r="R2410" i="45"/>
  <c r="Q2410" i="45"/>
  <c r="P2410" i="45"/>
  <c r="O2410" i="45"/>
  <c r="N2410" i="45"/>
  <c r="M2410" i="45"/>
  <c r="L2410" i="45"/>
  <c r="K2410" i="45"/>
  <c r="J2410" i="45"/>
  <c r="I2410" i="45"/>
  <c r="H2410" i="45"/>
  <c r="G2410" i="45"/>
  <c r="F2410" i="45"/>
  <c r="E2410" i="45"/>
  <c r="D2410" i="45"/>
  <c r="C2410" i="45"/>
  <c r="U2409" i="45"/>
  <c r="T2409" i="45"/>
  <c r="S2409" i="45"/>
  <c r="R2409" i="45"/>
  <c r="Q2409" i="45"/>
  <c r="P2409" i="45"/>
  <c r="O2409" i="45"/>
  <c r="N2409" i="45"/>
  <c r="M2409" i="45"/>
  <c r="L2409" i="45"/>
  <c r="K2409" i="45"/>
  <c r="J2409" i="45"/>
  <c r="I2409" i="45"/>
  <c r="H2409" i="45"/>
  <c r="G2409" i="45"/>
  <c r="F2409" i="45"/>
  <c r="E2409" i="45"/>
  <c r="D2409" i="45"/>
  <c r="C2409" i="45"/>
  <c r="U2408" i="45"/>
  <c r="T2408" i="45"/>
  <c r="S2408" i="45"/>
  <c r="R2408" i="45"/>
  <c r="Q2408" i="45"/>
  <c r="P2408" i="45"/>
  <c r="O2408" i="45"/>
  <c r="N2408" i="45"/>
  <c r="M2408" i="45"/>
  <c r="L2408" i="45"/>
  <c r="K2408" i="45"/>
  <c r="J2408" i="45"/>
  <c r="I2408" i="45"/>
  <c r="H2408" i="45"/>
  <c r="G2408" i="45"/>
  <c r="F2408" i="45"/>
  <c r="E2408" i="45"/>
  <c r="D2408" i="45"/>
  <c r="C2408" i="45"/>
  <c r="U2407" i="45"/>
  <c r="T2407" i="45"/>
  <c r="S2407" i="45"/>
  <c r="R2407" i="45"/>
  <c r="Q2407" i="45"/>
  <c r="P2407" i="45"/>
  <c r="O2407" i="45"/>
  <c r="N2407" i="45"/>
  <c r="M2407" i="45"/>
  <c r="L2407" i="45"/>
  <c r="K2407" i="45"/>
  <c r="J2407" i="45"/>
  <c r="I2407" i="45"/>
  <c r="H2407" i="45"/>
  <c r="G2407" i="45"/>
  <c r="F2407" i="45"/>
  <c r="E2407" i="45"/>
  <c r="D2407" i="45"/>
  <c r="C2407" i="45"/>
  <c r="U2406" i="45"/>
  <c r="T2406" i="45"/>
  <c r="S2406" i="45"/>
  <c r="R2406" i="45"/>
  <c r="Q2406" i="45"/>
  <c r="P2406" i="45"/>
  <c r="O2406" i="45"/>
  <c r="N2406" i="45"/>
  <c r="M2406" i="45"/>
  <c r="L2406" i="45"/>
  <c r="K2406" i="45"/>
  <c r="J2406" i="45"/>
  <c r="I2406" i="45"/>
  <c r="H2406" i="45"/>
  <c r="G2406" i="45"/>
  <c r="F2406" i="45"/>
  <c r="E2406" i="45"/>
  <c r="D2406" i="45"/>
  <c r="C2406" i="45"/>
  <c r="U2405" i="45"/>
  <c r="T2405" i="45"/>
  <c r="S2405" i="45"/>
  <c r="R2405" i="45"/>
  <c r="Q2405" i="45"/>
  <c r="P2405" i="45"/>
  <c r="O2405" i="45"/>
  <c r="N2405" i="45"/>
  <c r="M2405" i="45"/>
  <c r="L2405" i="45"/>
  <c r="K2405" i="45"/>
  <c r="J2405" i="45"/>
  <c r="I2405" i="45"/>
  <c r="H2405" i="45"/>
  <c r="G2405" i="45"/>
  <c r="F2405" i="45"/>
  <c r="E2405" i="45"/>
  <c r="D2405" i="45"/>
  <c r="C2405" i="45"/>
  <c r="U2404" i="45"/>
  <c r="T2404" i="45"/>
  <c r="S2404" i="45"/>
  <c r="R2404" i="45"/>
  <c r="Q2404" i="45"/>
  <c r="P2404" i="45"/>
  <c r="O2404" i="45"/>
  <c r="N2404" i="45"/>
  <c r="M2404" i="45"/>
  <c r="L2404" i="45"/>
  <c r="K2404" i="45"/>
  <c r="J2404" i="45"/>
  <c r="I2404" i="45"/>
  <c r="H2404" i="45"/>
  <c r="G2404" i="45"/>
  <c r="F2404" i="45"/>
  <c r="E2404" i="45"/>
  <c r="D2404" i="45"/>
  <c r="C2404" i="45"/>
  <c r="U2403" i="45"/>
  <c r="T2403" i="45"/>
  <c r="S2403" i="45"/>
  <c r="R2403" i="45"/>
  <c r="Q2403" i="45"/>
  <c r="P2403" i="45"/>
  <c r="O2403" i="45"/>
  <c r="N2403" i="45"/>
  <c r="M2403" i="45"/>
  <c r="L2403" i="45"/>
  <c r="K2403" i="45"/>
  <c r="J2403" i="45"/>
  <c r="I2403" i="45"/>
  <c r="H2403" i="45"/>
  <c r="G2403" i="45"/>
  <c r="F2403" i="45"/>
  <c r="E2403" i="45"/>
  <c r="D2403" i="45"/>
  <c r="C2403" i="45"/>
  <c r="U2402" i="45"/>
  <c r="T2402" i="45"/>
  <c r="S2402" i="45"/>
  <c r="R2402" i="45"/>
  <c r="Q2402" i="45"/>
  <c r="P2402" i="45"/>
  <c r="O2402" i="45"/>
  <c r="N2402" i="45"/>
  <c r="M2402" i="45"/>
  <c r="L2402" i="45"/>
  <c r="K2402" i="45"/>
  <c r="J2402" i="45"/>
  <c r="I2402" i="45"/>
  <c r="H2402" i="45"/>
  <c r="G2402" i="45"/>
  <c r="F2402" i="45"/>
  <c r="E2402" i="45"/>
  <c r="D2402" i="45"/>
  <c r="C2402" i="45"/>
  <c r="U2401" i="45"/>
  <c r="T2401" i="45"/>
  <c r="S2401" i="45"/>
  <c r="R2401" i="45"/>
  <c r="Q2401" i="45"/>
  <c r="P2401" i="45"/>
  <c r="O2401" i="45"/>
  <c r="N2401" i="45"/>
  <c r="M2401" i="45"/>
  <c r="L2401" i="45"/>
  <c r="K2401" i="45"/>
  <c r="J2401" i="45"/>
  <c r="I2401" i="45"/>
  <c r="H2401" i="45"/>
  <c r="G2401" i="45"/>
  <c r="F2401" i="45"/>
  <c r="E2401" i="45"/>
  <c r="D2401" i="45"/>
  <c r="C2401" i="45"/>
  <c r="U2400" i="45"/>
  <c r="T2400" i="45"/>
  <c r="S2400" i="45"/>
  <c r="R2400" i="45"/>
  <c r="Q2400" i="45"/>
  <c r="P2400" i="45"/>
  <c r="O2400" i="45"/>
  <c r="N2400" i="45"/>
  <c r="M2400" i="45"/>
  <c r="L2400" i="45"/>
  <c r="K2400" i="45"/>
  <c r="J2400" i="45"/>
  <c r="I2400" i="45"/>
  <c r="H2400" i="45"/>
  <c r="G2400" i="45"/>
  <c r="F2400" i="45"/>
  <c r="E2400" i="45"/>
  <c r="D2400" i="45"/>
  <c r="C2400" i="45"/>
  <c r="U2399" i="45"/>
  <c r="T2399" i="45"/>
  <c r="S2399" i="45"/>
  <c r="R2399" i="45"/>
  <c r="Q2399" i="45"/>
  <c r="P2399" i="45"/>
  <c r="O2399" i="45"/>
  <c r="N2399" i="45"/>
  <c r="M2399" i="45"/>
  <c r="L2399" i="45"/>
  <c r="K2399" i="45"/>
  <c r="J2399" i="45"/>
  <c r="I2399" i="45"/>
  <c r="H2399" i="45"/>
  <c r="G2399" i="45"/>
  <c r="F2399" i="45"/>
  <c r="E2399" i="45"/>
  <c r="D2399" i="45"/>
  <c r="C2399" i="45"/>
  <c r="U2398" i="45"/>
  <c r="T2398" i="45"/>
  <c r="S2398" i="45"/>
  <c r="R2398" i="45"/>
  <c r="Q2398" i="45"/>
  <c r="P2398" i="45"/>
  <c r="O2398" i="45"/>
  <c r="N2398" i="45"/>
  <c r="M2398" i="45"/>
  <c r="L2398" i="45"/>
  <c r="K2398" i="45"/>
  <c r="J2398" i="45"/>
  <c r="I2398" i="45"/>
  <c r="H2398" i="45"/>
  <c r="G2398" i="45"/>
  <c r="F2398" i="45"/>
  <c r="E2398" i="45"/>
  <c r="D2398" i="45"/>
  <c r="C2398" i="45"/>
  <c r="U2397" i="45"/>
  <c r="T2397" i="45"/>
  <c r="S2397" i="45"/>
  <c r="R2397" i="45"/>
  <c r="Q2397" i="45"/>
  <c r="P2397" i="45"/>
  <c r="O2397" i="45"/>
  <c r="N2397" i="45"/>
  <c r="M2397" i="45"/>
  <c r="L2397" i="45"/>
  <c r="K2397" i="45"/>
  <c r="J2397" i="45"/>
  <c r="I2397" i="45"/>
  <c r="H2397" i="45"/>
  <c r="G2397" i="45"/>
  <c r="F2397" i="45"/>
  <c r="E2397" i="45"/>
  <c r="D2397" i="45"/>
  <c r="C2397" i="45"/>
  <c r="U2396" i="45"/>
  <c r="T2396" i="45"/>
  <c r="S2396" i="45"/>
  <c r="R2396" i="45"/>
  <c r="Q2396" i="45"/>
  <c r="P2396" i="45"/>
  <c r="O2396" i="45"/>
  <c r="N2396" i="45"/>
  <c r="M2396" i="45"/>
  <c r="L2396" i="45"/>
  <c r="K2396" i="45"/>
  <c r="J2396" i="45"/>
  <c r="I2396" i="45"/>
  <c r="H2396" i="45"/>
  <c r="G2396" i="45"/>
  <c r="F2396" i="45"/>
  <c r="E2396" i="45"/>
  <c r="D2396" i="45"/>
  <c r="C2396" i="45"/>
  <c r="U2395" i="45"/>
  <c r="T2395" i="45"/>
  <c r="S2395" i="45"/>
  <c r="R2395" i="45"/>
  <c r="Q2395" i="45"/>
  <c r="P2395" i="45"/>
  <c r="O2395" i="45"/>
  <c r="N2395" i="45"/>
  <c r="M2395" i="45"/>
  <c r="L2395" i="45"/>
  <c r="K2395" i="45"/>
  <c r="J2395" i="45"/>
  <c r="I2395" i="45"/>
  <c r="H2395" i="45"/>
  <c r="G2395" i="45"/>
  <c r="F2395" i="45"/>
  <c r="E2395" i="45"/>
  <c r="D2395" i="45"/>
  <c r="C2395" i="45"/>
  <c r="U2394" i="45"/>
  <c r="T2394" i="45"/>
  <c r="S2394" i="45"/>
  <c r="R2394" i="45"/>
  <c r="Q2394" i="45"/>
  <c r="P2394" i="45"/>
  <c r="O2394" i="45"/>
  <c r="N2394" i="45"/>
  <c r="M2394" i="45"/>
  <c r="L2394" i="45"/>
  <c r="K2394" i="45"/>
  <c r="J2394" i="45"/>
  <c r="I2394" i="45"/>
  <c r="H2394" i="45"/>
  <c r="G2394" i="45"/>
  <c r="F2394" i="45"/>
  <c r="E2394" i="45"/>
  <c r="D2394" i="45"/>
  <c r="C2394" i="45"/>
  <c r="U2393" i="45"/>
  <c r="T2393" i="45"/>
  <c r="S2393" i="45"/>
  <c r="R2393" i="45"/>
  <c r="Q2393" i="45"/>
  <c r="P2393" i="45"/>
  <c r="O2393" i="45"/>
  <c r="N2393" i="45"/>
  <c r="M2393" i="45"/>
  <c r="L2393" i="45"/>
  <c r="K2393" i="45"/>
  <c r="J2393" i="45"/>
  <c r="I2393" i="45"/>
  <c r="H2393" i="45"/>
  <c r="G2393" i="45"/>
  <c r="F2393" i="45"/>
  <c r="E2393" i="45"/>
  <c r="D2393" i="45"/>
  <c r="C2393" i="45"/>
  <c r="U2392" i="45"/>
  <c r="T2392" i="45"/>
  <c r="S2392" i="45"/>
  <c r="R2392" i="45"/>
  <c r="Q2392" i="45"/>
  <c r="P2392" i="45"/>
  <c r="O2392" i="45"/>
  <c r="N2392" i="45"/>
  <c r="M2392" i="45"/>
  <c r="L2392" i="45"/>
  <c r="K2392" i="45"/>
  <c r="J2392" i="45"/>
  <c r="I2392" i="45"/>
  <c r="H2392" i="45"/>
  <c r="G2392" i="45"/>
  <c r="F2392" i="45"/>
  <c r="E2392" i="45"/>
  <c r="D2392" i="45"/>
  <c r="C2392" i="45"/>
  <c r="U2391" i="45"/>
  <c r="T2391" i="45"/>
  <c r="S2391" i="45"/>
  <c r="R2391" i="45"/>
  <c r="Q2391" i="45"/>
  <c r="P2391" i="45"/>
  <c r="O2391" i="45"/>
  <c r="N2391" i="45"/>
  <c r="M2391" i="45"/>
  <c r="L2391" i="45"/>
  <c r="K2391" i="45"/>
  <c r="J2391" i="45"/>
  <c r="I2391" i="45"/>
  <c r="H2391" i="45"/>
  <c r="G2391" i="45"/>
  <c r="F2391" i="45"/>
  <c r="E2391" i="45"/>
  <c r="D2391" i="45"/>
  <c r="C2391" i="45"/>
  <c r="U2390" i="45"/>
  <c r="T2390" i="45"/>
  <c r="S2390" i="45"/>
  <c r="R2390" i="45"/>
  <c r="Q2390" i="45"/>
  <c r="P2390" i="45"/>
  <c r="O2390" i="45"/>
  <c r="N2390" i="45"/>
  <c r="M2390" i="45"/>
  <c r="L2390" i="45"/>
  <c r="K2390" i="45"/>
  <c r="J2390" i="45"/>
  <c r="I2390" i="45"/>
  <c r="H2390" i="45"/>
  <c r="G2390" i="45"/>
  <c r="F2390" i="45"/>
  <c r="E2390" i="45"/>
  <c r="D2390" i="45"/>
  <c r="C2390" i="45"/>
  <c r="U2389" i="45"/>
  <c r="T2389" i="45"/>
  <c r="S2389" i="45"/>
  <c r="R2389" i="45"/>
  <c r="Q2389" i="45"/>
  <c r="P2389" i="45"/>
  <c r="O2389" i="45"/>
  <c r="N2389" i="45"/>
  <c r="M2389" i="45"/>
  <c r="L2389" i="45"/>
  <c r="K2389" i="45"/>
  <c r="J2389" i="45"/>
  <c r="I2389" i="45"/>
  <c r="H2389" i="45"/>
  <c r="G2389" i="45"/>
  <c r="F2389" i="45"/>
  <c r="E2389" i="45"/>
  <c r="D2389" i="45"/>
  <c r="C2389" i="45"/>
  <c r="U2388" i="45"/>
  <c r="T2388" i="45"/>
  <c r="S2388" i="45"/>
  <c r="R2388" i="45"/>
  <c r="Q2388" i="45"/>
  <c r="P2388" i="45"/>
  <c r="O2388" i="45"/>
  <c r="N2388" i="45"/>
  <c r="M2388" i="45"/>
  <c r="L2388" i="45"/>
  <c r="K2388" i="45"/>
  <c r="J2388" i="45"/>
  <c r="I2388" i="45"/>
  <c r="H2388" i="45"/>
  <c r="G2388" i="45"/>
  <c r="F2388" i="45"/>
  <c r="E2388" i="45"/>
  <c r="D2388" i="45"/>
  <c r="C2388" i="45"/>
  <c r="U2387" i="45"/>
  <c r="T2387" i="45"/>
  <c r="S2387" i="45"/>
  <c r="R2387" i="45"/>
  <c r="Q2387" i="45"/>
  <c r="P2387" i="45"/>
  <c r="O2387" i="45"/>
  <c r="N2387" i="45"/>
  <c r="M2387" i="45"/>
  <c r="L2387" i="45"/>
  <c r="K2387" i="45"/>
  <c r="J2387" i="45"/>
  <c r="I2387" i="45"/>
  <c r="H2387" i="45"/>
  <c r="G2387" i="45"/>
  <c r="F2387" i="45"/>
  <c r="E2387" i="45"/>
  <c r="D2387" i="45"/>
  <c r="C2387" i="45"/>
  <c r="U2386" i="45"/>
  <c r="T2386" i="45"/>
  <c r="S2386" i="45"/>
  <c r="R2386" i="45"/>
  <c r="Q2386" i="45"/>
  <c r="P2386" i="45"/>
  <c r="O2386" i="45"/>
  <c r="N2386" i="45"/>
  <c r="M2386" i="45"/>
  <c r="L2386" i="45"/>
  <c r="K2386" i="45"/>
  <c r="J2386" i="45"/>
  <c r="I2386" i="45"/>
  <c r="H2386" i="45"/>
  <c r="G2386" i="45"/>
  <c r="F2386" i="45"/>
  <c r="E2386" i="45"/>
  <c r="D2386" i="45"/>
  <c r="C2386" i="45"/>
  <c r="U2385" i="45"/>
  <c r="T2385" i="45"/>
  <c r="S2385" i="45"/>
  <c r="R2385" i="45"/>
  <c r="Q2385" i="45"/>
  <c r="P2385" i="45"/>
  <c r="O2385" i="45"/>
  <c r="N2385" i="45"/>
  <c r="M2385" i="45"/>
  <c r="L2385" i="45"/>
  <c r="K2385" i="45"/>
  <c r="J2385" i="45"/>
  <c r="I2385" i="45"/>
  <c r="H2385" i="45"/>
  <c r="G2385" i="45"/>
  <c r="F2385" i="45"/>
  <c r="E2385" i="45"/>
  <c r="D2385" i="45"/>
  <c r="C2385" i="45"/>
  <c r="U2384" i="45"/>
  <c r="T2384" i="45"/>
  <c r="S2384" i="45"/>
  <c r="R2384" i="45"/>
  <c r="Q2384" i="45"/>
  <c r="P2384" i="45"/>
  <c r="O2384" i="45"/>
  <c r="N2384" i="45"/>
  <c r="M2384" i="45"/>
  <c r="L2384" i="45"/>
  <c r="K2384" i="45"/>
  <c r="J2384" i="45"/>
  <c r="I2384" i="45"/>
  <c r="H2384" i="45"/>
  <c r="G2384" i="45"/>
  <c r="F2384" i="45"/>
  <c r="E2384" i="45"/>
  <c r="D2384" i="45"/>
  <c r="C2384" i="45"/>
  <c r="U2383" i="45"/>
  <c r="T2383" i="45"/>
  <c r="S2383" i="45"/>
  <c r="R2383" i="45"/>
  <c r="Q2383" i="45"/>
  <c r="P2383" i="45"/>
  <c r="O2383" i="45"/>
  <c r="N2383" i="45"/>
  <c r="M2383" i="45"/>
  <c r="L2383" i="45"/>
  <c r="K2383" i="45"/>
  <c r="J2383" i="45"/>
  <c r="I2383" i="45"/>
  <c r="H2383" i="45"/>
  <c r="G2383" i="45"/>
  <c r="F2383" i="45"/>
  <c r="E2383" i="45"/>
  <c r="D2383" i="45"/>
  <c r="C2383" i="45"/>
  <c r="U2382" i="45"/>
  <c r="T2382" i="45"/>
  <c r="S2382" i="45"/>
  <c r="R2382" i="45"/>
  <c r="Q2382" i="45"/>
  <c r="P2382" i="45"/>
  <c r="O2382" i="45"/>
  <c r="N2382" i="45"/>
  <c r="M2382" i="45"/>
  <c r="L2382" i="45"/>
  <c r="K2382" i="45"/>
  <c r="J2382" i="45"/>
  <c r="I2382" i="45"/>
  <c r="H2382" i="45"/>
  <c r="G2382" i="45"/>
  <c r="F2382" i="45"/>
  <c r="E2382" i="45"/>
  <c r="D2382" i="45"/>
  <c r="C2382" i="45"/>
  <c r="U2381" i="45"/>
  <c r="T2381" i="45"/>
  <c r="S2381" i="45"/>
  <c r="R2381" i="45"/>
  <c r="Q2381" i="45"/>
  <c r="P2381" i="45"/>
  <c r="O2381" i="45"/>
  <c r="N2381" i="45"/>
  <c r="M2381" i="45"/>
  <c r="L2381" i="45"/>
  <c r="K2381" i="45"/>
  <c r="J2381" i="45"/>
  <c r="I2381" i="45"/>
  <c r="H2381" i="45"/>
  <c r="G2381" i="45"/>
  <c r="F2381" i="45"/>
  <c r="E2381" i="45"/>
  <c r="D2381" i="45"/>
  <c r="C2381" i="45"/>
  <c r="U2380" i="45"/>
  <c r="T2380" i="45"/>
  <c r="S2380" i="45"/>
  <c r="R2380" i="45"/>
  <c r="Q2380" i="45"/>
  <c r="P2380" i="45"/>
  <c r="O2380" i="45"/>
  <c r="N2380" i="45"/>
  <c r="M2380" i="45"/>
  <c r="L2380" i="45"/>
  <c r="K2380" i="45"/>
  <c r="J2380" i="45"/>
  <c r="I2380" i="45"/>
  <c r="H2380" i="45"/>
  <c r="G2380" i="45"/>
  <c r="F2380" i="45"/>
  <c r="E2380" i="45"/>
  <c r="D2380" i="45"/>
  <c r="C2380" i="45"/>
  <c r="U2379" i="45"/>
  <c r="T2379" i="45"/>
  <c r="S2379" i="45"/>
  <c r="R2379" i="45"/>
  <c r="Q2379" i="45"/>
  <c r="P2379" i="45"/>
  <c r="O2379" i="45"/>
  <c r="N2379" i="45"/>
  <c r="M2379" i="45"/>
  <c r="L2379" i="45"/>
  <c r="K2379" i="45"/>
  <c r="J2379" i="45"/>
  <c r="I2379" i="45"/>
  <c r="H2379" i="45"/>
  <c r="G2379" i="45"/>
  <c r="F2379" i="45"/>
  <c r="E2379" i="45"/>
  <c r="D2379" i="45"/>
  <c r="C2379" i="45"/>
  <c r="U2378" i="45"/>
  <c r="T2378" i="45"/>
  <c r="S2378" i="45"/>
  <c r="R2378" i="45"/>
  <c r="Q2378" i="45"/>
  <c r="P2378" i="45"/>
  <c r="O2378" i="45"/>
  <c r="N2378" i="45"/>
  <c r="M2378" i="45"/>
  <c r="L2378" i="45"/>
  <c r="K2378" i="45"/>
  <c r="J2378" i="45"/>
  <c r="I2378" i="45"/>
  <c r="H2378" i="45"/>
  <c r="G2378" i="45"/>
  <c r="F2378" i="45"/>
  <c r="E2378" i="45"/>
  <c r="D2378" i="45"/>
  <c r="C2378" i="45"/>
  <c r="U2377" i="45"/>
  <c r="T2377" i="45"/>
  <c r="S2377" i="45"/>
  <c r="R2377" i="45"/>
  <c r="Q2377" i="45"/>
  <c r="P2377" i="45"/>
  <c r="O2377" i="45"/>
  <c r="N2377" i="45"/>
  <c r="M2377" i="45"/>
  <c r="L2377" i="45"/>
  <c r="K2377" i="45"/>
  <c r="J2377" i="45"/>
  <c r="I2377" i="45"/>
  <c r="H2377" i="45"/>
  <c r="G2377" i="45"/>
  <c r="F2377" i="45"/>
  <c r="E2377" i="45"/>
  <c r="D2377" i="45"/>
  <c r="C2377" i="45"/>
  <c r="U2376" i="45"/>
  <c r="T2376" i="45"/>
  <c r="S2376" i="45"/>
  <c r="R2376" i="45"/>
  <c r="Q2376" i="45"/>
  <c r="P2376" i="45"/>
  <c r="O2376" i="45"/>
  <c r="N2376" i="45"/>
  <c r="M2376" i="45"/>
  <c r="L2376" i="45"/>
  <c r="K2376" i="45"/>
  <c r="J2376" i="45"/>
  <c r="I2376" i="45"/>
  <c r="H2376" i="45"/>
  <c r="G2376" i="45"/>
  <c r="F2376" i="45"/>
  <c r="E2376" i="45"/>
  <c r="D2376" i="45"/>
  <c r="C2376" i="45"/>
  <c r="U2375" i="45"/>
  <c r="T2375" i="45"/>
  <c r="S2375" i="45"/>
  <c r="R2375" i="45"/>
  <c r="Q2375" i="45"/>
  <c r="P2375" i="45"/>
  <c r="O2375" i="45"/>
  <c r="N2375" i="45"/>
  <c r="M2375" i="45"/>
  <c r="L2375" i="45"/>
  <c r="K2375" i="45"/>
  <c r="J2375" i="45"/>
  <c r="I2375" i="45"/>
  <c r="H2375" i="45"/>
  <c r="G2375" i="45"/>
  <c r="F2375" i="45"/>
  <c r="E2375" i="45"/>
  <c r="D2375" i="45"/>
  <c r="C2375" i="45"/>
  <c r="U2374" i="45"/>
  <c r="T2374" i="45"/>
  <c r="S2374" i="45"/>
  <c r="R2374" i="45"/>
  <c r="Q2374" i="45"/>
  <c r="P2374" i="45"/>
  <c r="O2374" i="45"/>
  <c r="N2374" i="45"/>
  <c r="M2374" i="45"/>
  <c r="L2374" i="45"/>
  <c r="K2374" i="45"/>
  <c r="J2374" i="45"/>
  <c r="I2374" i="45"/>
  <c r="H2374" i="45"/>
  <c r="G2374" i="45"/>
  <c r="F2374" i="45"/>
  <c r="E2374" i="45"/>
  <c r="D2374" i="45"/>
  <c r="C2374" i="45"/>
  <c r="U2373" i="45"/>
  <c r="T2373" i="45"/>
  <c r="S2373" i="45"/>
  <c r="R2373" i="45"/>
  <c r="Q2373" i="45"/>
  <c r="P2373" i="45"/>
  <c r="O2373" i="45"/>
  <c r="N2373" i="45"/>
  <c r="M2373" i="45"/>
  <c r="L2373" i="45"/>
  <c r="K2373" i="45"/>
  <c r="J2373" i="45"/>
  <c r="I2373" i="45"/>
  <c r="H2373" i="45"/>
  <c r="G2373" i="45"/>
  <c r="F2373" i="45"/>
  <c r="E2373" i="45"/>
  <c r="D2373" i="45"/>
  <c r="C2373" i="45"/>
  <c r="U2372" i="45"/>
  <c r="T2372" i="45"/>
  <c r="S2372" i="45"/>
  <c r="R2372" i="45"/>
  <c r="Q2372" i="45"/>
  <c r="P2372" i="45"/>
  <c r="O2372" i="45"/>
  <c r="N2372" i="45"/>
  <c r="M2372" i="45"/>
  <c r="L2372" i="45"/>
  <c r="K2372" i="45"/>
  <c r="J2372" i="45"/>
  <c r="I2372" i="45"/>
  <c r="H2372" i="45"/>
  <c r="G2372" i="45"/>
  <c r="F2372" i="45"/>
  <c r="E2372" i="45"/>
  <c r="D2372" i="45"/>
  <c r="C2372" i="45"/>
  <c r="U2371" i="45"/>
  <c r="T2371" i="45"/>
  <c r="S2371" i="45"/>
  <c r="R2371" i="45"/>
  <c r="Q2371" i="45"/>
  <c r="P2371" i="45"/>
  <c r="O2371" i="45"/>
  <c r="N2371" i="45"/>
  <c r="M2371" i="45"/>
  <c r="L2371" i="45"/>
  <c r="K2371" i="45"/>
  <c r="J2371" i="45"/>
  <c r="I2371" i="45"/>
  <c r="H2371" i="45"/>
  <c r="G2371" i="45"/>
  <c r="F2371" i="45"/>
  <c r="E2371" i="45"/>
  <c r="D2371" i="45"/>
  <c r="C2371" i="45"/>
  <c r="U2370" i="45"/>
  <c r="T2370" i="45"/>
  <c r="S2370" i="45"/>
  <c r="R2370" i="45"/>
  <c r="Q2370" i="45"/>
  <c r="P2370" i="45"/>
  <c r="O2370" i="45"/>
  <c r="N2370" i="45"/>
  <c r="M2370" i="45"/>
  <c r="L2370" i="45"/>
  <c r="K2370" i="45"/>
  <c r="J2370" i="45"/>
  <c r="I2370" i="45"/>
  <c r="H2370" i="45"/>
  <c r="G2370" i="45"/>
  <c r="F2370" i="45"/>
  <c r="E2370" i="45"/>
  <c r="D2370" i="45"/>
  <c r="C2370" i="45"/>
  <c r="U2369" i="45"/>
  <c r="T2369" i="45"/>
  <c r="S2369" i="45"/>
  <c r="R2369" i="45"/>
  <c r="Q2369" i="45"/>
  <c r="P2369" i="45"/>
  <c r="O2369" i="45"/>
  <c r="N2369" i="45"/>
  <c r="M2369" i="45"/>
  <c r="L2369" i="45"/>
  <c r="K2369" i="45"/>
  <c r="J2369" i="45"/>
  <c r="I2369" i="45"/>
  <c r="H2369" i="45"/>
  <c r="G2369" i="45"/>
  <c r="F2369" i="45"/>
  <c r="E2369" i="45"/>
  <c r="D2369" i="45"/>
  <c r="C2369" i="45"/>
  <c r="U2368" i="45"/>
  <c r="T2368" i="45"/>
  <c r="S2368" i="45"/>
  <c r="R2368" i="45"/>
  <c r="Q2368" i="45"/>
  <c r="P2368" i="45"/>
  <c r="O2368" i="45"/>
  <c r="N2368" i="45"/>
  <c r="M2368" i="45"/>
  <c r="L2368" i="45"/>
  <c r="K2368" i="45"/>
  <c r="J2368" i="45"/>
  <c r="I2368" i="45"/>
  <c r="H2368" i="45"/>
  <c r="G2368" i="45"/>
  <c r="F2368" i="45"/>
  <c r="E2368" i="45"/>
  <c r="D2368" i="45"/>
  <c r="C2368" i="45"/>
  <c r="U2367" i="45"/>
  <c r="T2367" i="45"/>
  <c r="S2367" i="45"/>
  <c r="R2367" i="45"/>
  <c r="Q2367" i="45"/>
  <c r="P2367" i="45"/>
  <c r="O2367" i="45"/>
  <c r="N2367" i="45"/>
  <c r="M2367" i="45"/>
  <c r="L2367" i="45"/>
  <c r="K2367" i="45"/>
  <c r="J2367" i="45"/>
  <c r="I2367" i="45"/>
  <c r="H2367" i="45"/>
  <c r="G2367" i="45"/>
  <c r="F2367" i="45"/>
  <c r="E2367" i="45"/>
  <c r="D2367" i="45"/>
  <c r="C2367" i="45"/>
  <c r="U2366" i="45"/>
  <c r="T2366" i="45"/>
  <c r="S2366" i="45"/>
  <c r="R2366" i="45"/>
  <c r="Q2366" i="45"/>
  <c r="P2366" i="45"/>
  <c r="O2366" i="45"/>
  <c r="N2366" i="45"/>
  <c r="M2366" i="45"/>
  <c r="L2366" i="45"/>
  <c r="K2366" i="45"/>
  <c r="J2366" i="45"/>
  <c r="I2366" i="45"/>
  <c r="H2366" i="45"/>
  <c r="G2366" i="45"/>
  <c r="F2366" i="45"/>
  <c r="E2366" i="45"/>
  <c r="D2366" i="45"/>
  <c r="C2366" i="45"/>
  <c r="U2365" i="45"/>
  <c r="T2365" i="45"/>
  <c r="S2365" i="45"/>
  <c r="R2365" i="45"/>
  <c r="Q2365" i="45"/>
  <c r="P2365" i="45"/>
  <c r="O2365" i="45"/>
  <c r="N2365" i="45"/>
  <c r="M2365" i="45"/>
  <c r="L2365" i="45"/>
  <c r="K2365" i="45"/>
  <c r="J2365" i="45"/>
  <c r="I2365" i="45"/>
  <c r="H2365" i="45"/>
  <c r="G2365" i="45"/>
  <c r="F2365" i="45"/>
  <c r="E2365" i="45"/>
  <c r="D2365" i="45"/>
  <c r="C2365" i="45"/>
  <c r="U2364" i="45"/>
  <c r="T2364" i="45"/>
  <c r="S2364" i="45"/>
  <c r="R2364" i="45"/>
  <c r="Q2364" i="45"/>
  <c r="P2364" i="45"/>
  <c r="O2364" i="45"/>
  <c r="N2364" i="45"/>
  <c r="M2364" i="45"/>
  <c r="L2364" i="45"/>
  <c r="K2364" i="45"/>
  <c r="J2364" i="45"/>
  <c r="I2364" i="45"/>
  <c r="H2364" i="45"/>
  <c r="G2364" i="45"/>
  <c r="F2364" i="45"/>
  <c r="E2364" i="45"/>
  <c r="D2364" i="45"/>
  <c r="C2364" i="45"/>
  <c r="U2363" i="45"/>
  <c r="T2363" i="45"/>
  <c r="S2363" i="45"/>
  <c r="R2363" i="45"/>
  <c r="Q2363" i="45"/>
  <c r="P2363" i="45"/>
  <c r="O2363" i="45"/>
  <c r="N2363" i="45"/>
  <c r="M2363" i="45"/>
  <c r="L2363" i="45"/>
  <c r="K2363" i="45"/>
  <c r="J2363" i="45"/>
  <c r="I2363" i="45"/>
  <c r="H2363" i="45"/>
  <c r="G2363" i="45"/>
  <c r="F2363" i="45"/>
  <c r="E2363" i="45"/>
  <c r="D2363" i="45"/>
  <c r="C2363" i="45"/>
  <c r="U2362" i="45"/>
  <c r="T2362" i="45"/>
  <c r="S2362" i="45"/>
  <c r="R2362" i="45"/>
  <c r="Q2362" i="45"/>
  <c r="P2362" i="45"/>
  <c r="O2362" i="45"/>
  <c r="N2362" i="45"/>
  <c r="M2362" i="45"/>
  <c r="L2362" i="45"/>
  <c r="K2362" i="45"/>
  <c r="J2362" i="45"/>
  <c r="I2362" i="45"/>
  <c r="H2362" i="45"/>
  <c r="G2362" i="45"/>
  <c r="F2362" i="45"/>
  <c r="E2362" i="45"/>
  <c r="D2362" i="45"/>
  <c r="C2362" i="45"/>
  <c r="U2361" i="45"/>
  <c r="T2361" i="45"/>
  <c r="S2361" i="45"/>
  <c r="R2361" i="45"/>
  <c r="Q2361" i="45"/>
  <c r="P2361" i="45"/>
  <c r="O2361" i="45"/>
  <c r="N2361" i="45"/>
  <c r="M2361" i="45"/>
  <c r="L2361" i="45"/>
  <c r="K2361" i="45"/>
  <c r="J2361" i="45"/>
  <c r="I2361" i="45"/>
  <c r="H2361" i="45"/>
  <c r="G2361" i="45"/>
  <c r="F2361" i="45"/>
  <c r="E2361" i="45"/>
  <c r="D2361" i="45"/>
  <c r="C2361" i="45"/>
  <c r="U2360" i="45"/>
  <c r="T2360" i="45"/>
  <c r="S2360" i="45"/>
  <c r="R2360" i="45"/>
  <c r="Q2360" i="45"/>
  <c r="P2360" i="45"/>
  <c r="O2360" i="45"/>
  <c r="N2360" i="45"/>
  <c r="M2360" i="45"/>
  <c r="L2360" i="45"/>
  <c r="K2360" i="45"/>
  <c r="J2360" i="45"/>
  <c r="I2360" i="45"/>
  <c r="H2360" i="45"/>
  <c r="G2360" i="45"/>
  <c r="F2360" i="45"/>
  <c r="E2360" i="45"/>
  <c r="D2360" i="45"/>
  <c r="C2360" i="45"/>
  <c r="U2359" i="45"/>
  <c r="T2359" i="45"/>
  <c r="S2359" i="45"/>
  <c r="R2359" i="45"/>
  <c r="Q2359" i="45"/>
  <c r="P2359" i="45"/>
  <c r="O2359" i="45"/>
  <c r="N2359" i="45"/>
  <c r="M2359" i="45"/>
  <c r="L2359" i="45"/>
  <c r="K2359" i="45"/>
  <c r="J2359" i="45"/>
  <c r="I2359" i="45"/>
  <c r="H2359" i="45"/>
  <c r="G2359" i="45"/>
  <c r="F2359" i="45"/>
  <c r="E2359" i="45"/>
  <c r="D2359" i="45"/>
  <c r="C2359" i="45"/>
  <c r="U2358" i="45"/>
  <c r="T2358" i="45"/>
  <c r="S2358" i="45"/>
  <c r="R2358" i="45"/>
  <c r="Q2358" i="45"/>
  <c r="P2358" i="45"/>
  <c r="O2358" i="45"/>
  <c r="N2358" i="45"/>
  <c r="M2358" i="45"/>
  <c r="L2358" i="45"/>
  <c r="K2358" i="45"/>
  <c r="J2358" i="45"/>
  <c r="I2358" i="45"/>
  <c r="H2358" i="45"/>
  <c r="G2358" i="45"/>
  <c r="F2358" i="45"/>
  <c r="E2358" i="45"/>
  <c r="D2358" i="45"/>
  <c r="C2358" i="45"/>
  <c r="U2357" i="45"/>
  <c r="T2357" i="45"/>
  <c r="S2357" i="45"/>
  <c r="R2357" i="45"/>
  <c r="Q2357" i="45"/>
  <c r="P2357" i="45"/>
  <c r="O2357" i="45"/>
  <c r="N2357" i="45"/>
  <c r="M2357" i="45"/>
  <c r="L2357" i="45"/>
  <c r="K2357" i="45"/>
  <c r="J2357" i="45"/>
  <c r="I2357" i="45"/>
  <c r="H2357" i="45"/>
  <c r="G2357" i="45"/>
  <c r="F2357" i="45"/>
  <c r="E2357" i="45"/>
  <c r="D2357" i="45"/>
  <c r="C2357" i="45"/>
  <c r="U2356" i="45"/>
  <c r="T2356" i="45"/>
  <c r="S2356" i="45"/>
  <c r="R2356" i="45"/>
  <c r="Q2356" i="45"/>
  <c r="P2356" i="45"/>
  <c r="O2356" i="45"/>
  <c r="N2356" i="45"/>
  <c r="M2356" i="45"/>
  <c r="L2356" i="45"/>
  <c r="K2356" i="45"/>
  <c r="J2356" i="45"/>
  <c r="I2356" i="45"/>
  <c r="H2356" i="45"/>
  <c r="G2356" i="45"/>
  <c r="F2356" i="45"/>
  <c r="E2356" i="45"/>
  <c r="D2356" i="45"/>
  <c r="C2356" i="45"/>
  <c r="U2355" i="45"/>
  <c r="T2355" i="45"/>
  <c r="S2355" i="45"/>
  <c r="R2355" i="45"/>
  <c r="Q2355" i="45"/>
  <c r="P2355" i="45"/>
  <c r="O2355" i="45"/>
  <c r="N2355" i="45"/>
  <c r="M2355" i="45"/>
  <c r="L2355" i="45"/>
  <c r="K2355" i="45"/>
  <c r="J2355" i="45"/>
  <c r="I2355" i="45"/>
  <c r="H2355" i="45"/>
  <c r="G2355" i="45"/>
  <c r="F2355" i="45"/>
  <c r="E2355" i="45"/>
  <c r="D2355" i="45"/>
  <c r="C2355" i="45"/>
  <c r="U2354" i="45"/>
  <c r="T2354" i="45"/>
  <c r="S2354" i="45"/>
  <c r="R2354" i="45"/>
  <c r="Q2354" i="45"/>
  <c r="P2354" i="45"/>
  <c r="O2354" i="45"/>
  <c r="N2354" i="45"/>
  <c r="M2354" i="45"/>
  <c r="L2354" i="45"/>
  <c r="K2354" i="45"/>
  <c r="J2354" i="45"/>
  <c r="I2354" i="45"/>
  <c r="H2354" i="45"/>
  <c r="G2354" i="45"/>
  <c r="F2354" i="45"/>
  <c r="E2354" i="45"/>
  <c r="D2354" i="45"/>
  <c r="C2354" i="45"/>
  <c r="U2353" i="45"/>
  <c r="T2353" i="45"/>
  <c r="S2353" i="45"/>
  <c r="R2353" i="45"/>
  <c r="Q2353" i="45"/>
  <c r="P2353" i="45"/>
  <c r="O2353" i="45"/>
  <c r="N2353" i="45"/>
  <c r="M2353" i="45"/>
  <c r="L2353" i="45"/>
  <c r="K2353" i="45"/>
  <c r="J2353" i="45"/>
  <c r="I2353" i="45"/>
  <c r="H2353" i="45"/>
  <c r="G2353" i="45"/>
  <c r="F2353" i="45"/>
  <c r="E2353" i="45"/>
  <c r="D2353" i="45"/>
  <c r="C2353" i="45"/>
  <c r="U2352" i="45"/>
  <c r="T2352" i="45"/>
  <c r="S2352" i="45"/>
  <c r="R2352" i="45"/>
  <c r="Q2352" i="45"/>
  <c r="P2352" i="45"/>
  <c r="O2352" i="45"/>
  <c r="N2352" i="45"/>
  <c r="M2352" i="45"/>
  <c r="L2352" i="45"/>
  <c r="K2352" i="45"/>
  <c r="J2352" i="45"/>
  <c r="I2352" i="45"/>
  <c r="H2352" i="45"/>
  <c r="G2352" i="45"/>
  <c r="F2352" i="45"/>
  <c r="E2352" i="45"/>
  <c r="D2352" i="45"/>
  <c r="C2352" i="45"/>
  <c r="U2351" i="45"/>
  <c r="T2351" i="45"/>
  <c r="S2351" i="45"/>
  <c r="R2351" i="45"/>
  <c r="Q2351" i="45"/>
  <c r="P2351" i="45"/>
  <c r="O2351" i="45"/>
  <c r="N2351" i="45"/>
  <c r="M2351" i="45"/>
  <c r="L2351" i="45"/>
  <c r="K2351" i="45"/>
  <c r="J2351" i="45"/>
  <c r="I2351" i="45"/>
  <c r="H2351" i="45"/>
  <c r="G2351" i="45"/>
  <c r="F2351" i="45"/>
  <c r="E2351" i="45"/>
  <c r="D2351" i="45"/>
  <c r="C2351" i="45"/>
  <c r="U2350" i="45"/>
  <c r="T2350" i="45"/>
  <c r="S2350" i="45"/>
  <c r="R2350" i="45"/>
  <c r="Q2350" i="45"/>
  <c r="P2350" i="45"/>
  <c r="O2350" i="45"/>
  <c r="N2350" i="45"/>
  <c r="M2350" i="45"/>
  <c r="L2350" i="45"/>
  <c r="K2350" i="45"/>
  <c r="J2350" i="45"/>
  <c r="I2350" i="45"/>
  <c r="H2350" i="45"/>
  <c r="G2350" i="45"/>
  <c r="F2350" i="45"/>
  <c r="E2350" i="45"/>
  <c r="D2350" i="45"/>
  <c r="C2350" i="45"/>
  <c r="U2349" i="45"/>
  <c r="T2349" i="45"/>
  <c r="S2349" i="45"/>
  <c r="R2349" i="45"/>
  <c r="Q2349" i="45"/>
  <c r="P2349" i="45"/>
  <c r="O2349" i="45"/>
  <c r="N2349" i="45"/>
  <c r="M2349" i="45"/>
  <c r="L2349" i="45"/>
  <c r="K2349" i="45"/>
  <c r="J2349" i="45"/>
  <c r="I2349" i="45"/>
  <c r="H2349" i="45"/>
  <c r="G2349" i="45"/>
  <c r="F2349" i="45"/>
  <c r="E2349" i="45"/>
  <c r="D2349" i="45"/>
  <c r="C2349" i="45"/>
  <c r="U2348" i="45"/>
  <c r="T2348" i="45"/>
  <c r="S2348" i="45"/>
  <c r="R2348" i="45"/>
  <c r="Q2348" i="45"/>
  <c r="P2348" i="45"/>
  <c r="O2348" i="45"/>
  <c r="N2348" i="45"/>
  <c r="M2348" i="45"/>
  <c r="L2348" i="45"/>
  <c r="K2348" i="45"/>
  <c r="J2348" i="45"/>
  <c r="I2348" i="45"/>
  <c r="H2348" i="45"/>
  <c r="G2348" i="45"/>
  <c r="F2348" i="45"/>
  <c r="E2348" i="45"/>
  <c r="D2348" i="45"/>
  <c r="C2348" i="45"/>
  <c r="U2347" i="45"/>
  <c r="T2347" i="45"/>
  <c r="S2347" i="45"/>
  <c r="R2347" i="45"/>
  <c r="Q2347" i="45"/>
  <c r="P2347" i="45"/>
  <c r="O2347" i="45"/>
  <c r="N2347" i="45"/>
  <c r="M2347" i="45"/>
  <c r="L2347" i="45"/>
  <c r="K2347" i="45"/>
  <c r="J2347" i="45"/>
  <c r="I2347" i="45"/>
  <c r="H2347" i="45"/>
  <c r="G2347" i="45"/>
  <c r="F2347" i="45"/>
  <c r="E2347" i="45"/>
  <c r="D2347" i="45"/>
  <c r="C2347" i="45"/>
  <c r="U2346" i="45"/>
  <c r="T2346" i="45"/>
  <c r="S2346" i="45"/>
  <c r="R2346" i="45"/>
  <c r="Q2346" i="45"/>
  <c r="P2346" i="45"/>
  <c r="O2346" i="45"/>
  <c r="N2346" i="45"/>
  <c r="M2346" i="45"/>
  <c r="L2346" i="45"/>
  <c r="K2346" i="45"/>
  <c r="J2346" i="45"/>
  <c r="I2346" i="45"/>
  <c r="H2346" i="45"/>
  <c r="G2346" i="45"/>
  <c r="F2346" i="45"/>
  <c r="E2346" i="45"/>
  <c r="D2346" i="45"/>
  <c r="C2346" i="45"/>
  <c r="U2345" i="45"/>
  <c r="T2345" i="45"/>
  <c r="S2345" i="45"/>
  <c r="R2345" i="45"/>
  <c r="Q2345" i="45"/>
  <c r="P2345" i="45"/>
  <c r="O2345" i="45"/>
  <c r="N2345" i="45"/>
  <c r="M2345" i="45"/>
  <c r="L2345" i="45"/>
  <c r="K2345" i="45"/>
  <c r="J2345" i="45"/>
  <c r="I2345" i="45"/>
  <c r="H2345" i="45"/>
  <c r="G2345" i="45"/>
  <c r="F2345" i="45"/>
  <c r="E2345" i="45"/>
  <c r="D2345" i="45"/>
  <c r="C2345" i="45"/>
  <c r="U2344" i="45"/>
  <c r="T2344" i="45"/>
  <c r="S2344" i="45"/>
  <c r="R2344" i="45"/>
  <c r="Q2344" i="45"/>
  <c r="P2344" i="45"/>
  <c r="O2344" i="45"/>
  <c r="N2344" i="45"/>
  <c r="M2344" i="45"/>
  <c r="L2344" i="45"/>
  <c r="K2344" i="45"/>
  <c r="J2344" i="45"/>
  <c r="I2344" i="45"/>
  <c r="H2344" i="45"/>
  <c r="G2344" i="45"/>
  <c r="F2344" i="45"/>
  <c r="E2344" i="45"/>
  <c r="D2344" i="45"/>
  <c r="C2344" i="45"/>
  <c r="U2343" i="45"/>
  <c r="T2343" i="45"/>
  <c r="S2343" i="45"/>
  <c r="R2343" i="45"/>
  <c r="Q2343" i="45"/>
  <c r="P2343" i="45"/>
  <c r="O2343" i="45"/>
  <c r="N2343" i="45"/>
  <c r="M2343" i="45"/>
  <c r="L2343" i="45"/>
  <c r="K2343" i="45"/>
  <c r="J2343" i="45"/>
  <c r="I2343" i="45"/>
  <c r="H2343" i="45"/>
  <c r="G2343" i="45"/>
  <c r="F2343" i="45"/>
  <c r="E2343" i="45"/>
  <c r="D2343" i="45"/>
  <c r="C2343" i="45"/>
  <c r="U2342" i="45"/>
  <c r="T2342" i="45"/>
  <c r="S2342" i="45"/>
  <c r="R2342" i="45"/>
  <c r="Q2342" i="45"/>
  <c r="P2342" i="45"/>
  <c r="O2342" i="45"/>
  <c r="N2342" i="45"/>
  <c r="M2342" i="45"/>
  <c r="L2342" i="45"/>
  <c r="K2342" i="45"/>
  <c r="J2342" i="45"/>
  <c r="I2342" i="45"/>
  <c r="H2342" i="45"/>
  <c r="G2342" i="45"/>
  <c r="F2342" i="45"/>
  <c r="E2342" i="45"/>
  <c r="D2342" i="45"/>
  <c r="C2342" i="45"/>
  <c r="U2341" i="45"/>
  <c r="T2341" i="45"/>
  <c r="S2341" i="45"/>
  <c r="R2341" i="45"/>
  <c r="Q2341" i="45"/>
  <c r="P2341" i="45"/>
  <c r="O2341" i="45"/>
  <c r="N2341" i="45"/>
  <c r="M2341" i="45"/>
  <c r="L2341" i="45"/>
  <c r="K2341" i="45"/>
  <c r="J2341" i="45"/>
  <c r="I2341" i="45"/>
  <c r="H2341" i="45"/>
  <c r="G2341" i="45"/>
  <c r="F2341" i="45"/>
  <c r="E2341" i="45"/>
  <c r="D2341" i="45"/>
  <c r="C2341" i="45"/>
  <c r="U2340" i="45"/>
  <c r="T2340" i="45"/>
  <c r="S2340" i="45"/>
  <c r="R2340" i="45"/>
  <c r="Q2340" i="45"/>
  <c r="P2340" i="45"/>
  <c r="O2340" i="45"/>
  <c r="N2340" i="45"/>
  <c r="M2340" i="45"/>
  <c r="L2340" i="45"/>
  <c r="K2340" i="45"/>
  <c r="J2340" i="45"/>
  <c r="I2340" i="45"/>
  <c r="H2340" i="45"/>
  <c r="G2340" i="45"/>
  <c r="F2340" i="45"/>
  <c r="E2340" i="45"/>
  <c r="D2340" i="45"/>
  <c r="C2340" i="45"/>
  <c r="U2339" i="45"/>
  <c r="T2339" i="45"/>
  <c r="S2339" i="45"/>
  <c r="R2339" i="45"/>
  <c r="Q2339" i="45"/>
  <c r="P2339" i="45"/>
  <c r="O2339" i="45"/>
  <c r="N2339" i="45"/>
  <c r="M2339" i="45"/>
  <c r="L2339" i="45"/>
  <c r="K2339" i="45"/>
  <c r="J2339" i="45"/>
  <c r="I2339" i="45"/>
  <c r="H2339" i="45"/>
  <c r="G2339" i="45"/>
  <c r="F2339" i="45"/>
  <c r="E2339" i="45"/>
  <c r="D2339" i="45"/>
  <c r="C2339" i="45"/>
  <c r="U2338" i="45"/>
  <c r="T2338" i="45"/>
  <c r="S2338" i="45"/>
  <c r="R2338" i="45"/>
  <c r="Q2338" i="45"/>
  <c r="P2338" i="45"/>
  <c r="O2338" i="45"/>
  <c r="N2338" i="45"/>
  <c r="M2338" i="45"/>
  <c r="L2338" i="45"/>
  <c r="K2338" i="45"/>
  <c r="J2338" i="45"/>
  <c r="I2338" i="45"/>
  <c r="H2338" i="45"/>
  <c r="G2338" i="45"/>
  <c r="F2338" i="45"/>
  <c r="E2338" i="45"/>
  <c r="D2338" i="45"/>
  <c r="C2338" i="45"/>
  <c r="U2337" i="45"/>
  <c r="T2337" i="45"/>
  <c r="S2337" i="45"/>
  <c r="R2337" i="45"/>
  <c r="Q2337" i="45"/>
  <c r="P2337" i="45"/>
  <c r="O2337" i="45"/>
  <c r="N2337" i="45"/>
  <c r="M2337" i="45"/>
  <c r="L2337" i="45"/>
  <c r="K2337" i="45"/>
  <c r="J2337" i="45"/>
  <c r="I2337" i="45"/>
  <c r="H2337" i="45"/>
  <c r="G2337" i="45"/>
  <c r="F2337" i="45"/>
  <c r="E2337" i="45"/>
  <c r="D2337" i="45"/>
  <c r="C2337" i="45"/>
  <c r="U2336" i="45"/>
  <c r="T2336" i="45"/>
  <c r="S2336" i="45"/>
  <c r="R2336" i="45"/>
  <c r="Q2336" i="45"/>
  <c r="P2336" i="45"/>
  <c r="O2336" i="45"/>
  <c r="N2336" i="45"/>
  <c r="M2336" i="45"/>
  <c r="L2336" i="45"/>
  <c r="K2336" i="45"/>
  <c r="J2336" i="45"/>
  <c r="I2336" i="45"/>
  <c r="H2336" i="45"/>
  <c r="G2336" i="45"/>
  <c r="F2336" i="45"/>
  <c r="E2336" i="45"/>
  <c r="D2336" i="45"/>
  <c r="C2336" i="45"/>
  <c r="U2335" i="45"/>
  <c r="T2335" i="45"/>
  <c r="S2335" i="45"/>
  <c r="R2335" i="45"/>
  <c r="Q2335" i="45"/>
  <c r="P2335" i="45"/>
  <c r="O2335" i="45"/>
  <c r="N2335" i="45"/>
  <c r="M2335" i="45"/>
  <c r="L2335" i="45"/>
  <c r="K2335" i="45"/>
  <c r="J2335" i="45"/>
  <c r="I2335" i="45"/>
  <c r="H2335" i="45"/>
  <c r="G2335" i="45"/>
  <c r="F2335" i="45"/>
  <c r="E2335" i="45"/>
  <c r="D2335" i="45"/>
  <c r="C2335" i="45"/>
  <c r="U2334" i="45"/>
  <c r="T2334" i="45"/>
  <c r="S2334" i="45"/>
  <c r="R2334" i="45"/>
  <c r="Q2334" i="45"/>
  <c r="P2334" i="45"/>
  <c r="O2334" i="45"/>
  <c r="N2334" i="45"/>
  <c r="M2334" i="45"/>
  <c r="L2334" i="45"/>
  <c r="K2334" i="45"/>
  <c r="J2334" i="45"/>
  <c r="I2334" i="45"/>
  <c r="H2334" i="45"/>
  <c r="G2334" i="45"/>
  <c r="F2334" i="45"/>
  <c r="E2334" i="45"/>
  <c r="D2334" i="45"/>
  <c r="C2334" i="45"/>
  <c r="U2333" i="45"/>
  <c r="T2333" i="45"/>
  <c r="S2333" i="45"/>
  <c r="R2333" i="45"/>
  <c r="Q2333" i="45"/>
  <c r="P2333" i="45"/>
  <c r="O2333" i="45"/>
  <c r="N2333" i="45"/>
  <c r="M2333" i="45"/>
  <c r="L2333" i="45"/>
  <c r="K2333" i="45"/>
  <c r="J2333" i="45"/>
  <c r="I2333" i="45"/>
  <c r="H2333" i="45"/>
  <c r="G2333" i="45"/>
  <c r="F2333" i="45"/>
  <c r="E2333" i="45"/>
  <c r="D2333" i="45"/>
  <c r="C2333" i="45"/>
  <c r="U2332" i="45"/>
  <c r="T2332" i="45"/>
  <c r="S2332" i="45"/>
  <c r="R2332" i="45"/>
  <c r="Q2332" i="45"/>
  <c r="P2332" i="45"/>
  <c r="O2332" i="45"/>
  <c r="N2332" i="45"/>
  <c r="M2332" i="45"/>
  <c r="L2332" i="45"/>
  <c r="K2332" i="45"/>
  <c r="J2332" i="45"/>
  <c r="I2332" i="45"/>
  <c r="H2332" i="45"/>
  <c r="G2332" i="45"/>
  <c r="F2332" i="45"/>
  <c r="E2332" i="45"/>
  <c r="D2332" i="45"/>
  <c r="C2332" i="45"/>
  <c r="U2331" i="45"/>
  <c r="T2331" i="45"/>
  <c r="S2331" i="45"/>
  <c r="R2331" i="45"/>
  <c r="Q2331" i="45"/>
  <c r="P2331" i="45"/>
  <c r="O2331" i="45"/>
  <c r="N2331" i="45"/>
  <c r="M2331" i="45"/>
  <c r="L2331" i="45"/>
  <c r="K2331" i="45"/>
  <c r="J2331" i="45"/>
  <c r="I2331" i="45"/>
  <c r="H2331" i="45"/>
  <c r="G2331" i="45"/>
  <c r="F2331" i="45"/>
  <c r="E2331" i="45"/>
  <c r="D2331" i="45"/>
  <c r="C2331" i="45"/>
  <c r="U2330" i="45"/>
  <c r="T2330" i="45"/>
  <c r="S2330" i="45"/>
  <c r="R2330" i="45"/>
  <c r="Q2330" i="45"/>
  <c r="P2330" i="45"/>
  <c r="O2330" i="45"/>
  <c r="N2330" i="45"/>
  <c r="M2330" i="45"/>
  <c r="L2330" i="45"/>
  <c r="K2330" i="45"/>
  <c r="J2330" i="45"/>
  <c r="I2330" i="45"/>
  <c r="H2330" i="45"/>
  <c r="G2330" i="45"/>
  <c r="F2330" i="45"/>
  <c r="E2330" i="45"/>
  <c r="D2330" i="45"/>
  <c r="C2330" i="45"/>
  <c r="U2329" i="45"/>
  <c r="T2329" i="45"/>
  <c r="S2329" i="45"/>
  <c r="R2329" i="45"/>
  <c r="Q2329" i="45"/>
  <c r="P2329" i="45"/>
  <c r="O2329" i="45"/>
  <c r="N2329" i="45"/>
  <c r="M2329" i="45"/>
  <c r="L2329" i="45"/>
  <c r="K2329" i="45"/>
  <c r="J2329" i="45"/>
  <c r="I2329" i="45"/>
  <c r="H2329" i="45"/>
  <c r="G2329" i="45"/>
  <c r="F2329" i="45"/>
  <c r="E2329" i="45"/>
  <c r="D2329" i="45"/>
  <c r="C2329" i="45"/>
  <c r="U2328" i="45"/>
  <c r="T2328" i="45"/>
  <c r="S2328" i="45"/>
  <c r="R2328" i="45"/>
  <c r="Q2328" i="45"/>
  <c r="P2328" i="45"/>
  <c r="O2328" i="45"/>
  <c r="N2328" i="45"/>
  <c r="M2328" i="45"/>
  <c r="L2328" i="45"/>
  <c r="K2328" i="45"/>
  <c r="J2328" i="45"/>
  <c r="I2328" i="45"/>
  <c r="H2328" i="45"/>
  <c r="G2328" i="45"/>
  <c r="F2328" i="45"/>
  <c r="E2328" i="45"/>
  <c r="D2328" i="45"/>
  <c r="C2328" i="45"/>
  <c r="U2327" i="45"/>
  <c r="T2327" i="45"/>
  <c r="S2327" i="45"/>
  <c r="R2327" i="45"/>
  <c r="Q2327" i="45"/>
  <c r="P2327" i="45"/>
  <c r="O2327" i="45"/>
  <c r="N2327" i="45"/>
  <c r="M2327" i="45"/>
  <c r="L2327" i="45"/>
  <c r="K2327" i="45"/>
  <c r="J2327" i="45"/>
  <c r="I2327" i="45"/>
  <c r="H2327" i="45"/>
  <c r="G2327" i="45"/>
  <c r="F2327" i="45"/>
  <c r="E2327" i="45"/>
  <c r="D2327" i="45"/>
  <c r="C2327" i="45"/>
  <c r="U2326" i="45"/>
  <c r="T2326" i="45"/>
  <c r="S2326" i="45"/>
  <c r="R2326" i="45"/>
  <c r="Q2326" i="45"/>
  <c r="P2326" i="45"/>
  <c r="O2326" i="45"/>
  <c r="N2326" i="45"/>
  <c r="M2326" i="45"/>
  <c r="L2326" i="45"/>
  <c r="K2326" i="45"/>
  <c r="J2326" i="45"/>
  <c r="I2326" i="45"/>
  <c r="H2326" i="45"/>
  <c r="G2326" i="45"/>
  <c r="F2326" i="45"/>
  <c r="E2326" i="45"/>
  <c r="D2326" i="45"/>
  <c r="C2326" i="45"/>
  <c r="U2325" i="45"/>
  <c r="T2325" i="45"/>
  <c r="S2325" i="45"/>
  <c r="R2325" i="45"/>
  <c r="Q2325" i="45"/>
  <c r="P2325" i="45"/>
  <c r="O2325" i="45"/>
  <c r="N2325" i="45"/>
  <c r="M2325" i="45"/>
  <c r="L2325" i="45"/>
  <c r="K2325" i="45"/>
  <c r="J2325" i="45"/>
  <c r="I2325" i="45"/>
  <c r="H2325" i="45"/>
  <c r="G2325" i="45"/>
  <c r="F2325" i="45"/>
  <c r="E2325" i="45"/>
  <c r="D2325" i="45"/>
  <c r="C2325" i="45"/>
  <c r="U2324" i="45"/>
  <c r="T2324" i="45"/>
  <c r="S2324" i="45"/>
  <c r="R2324" i="45"/>
  <c r="Q2324" i="45"/>
  <c r="P2324" i="45"/>
  <c r="O2324" i="45"/>
  <c r="N2324" i="45"/>
  <c r="M2324" i="45"/>
  <c r="L2324" i="45"/>
  <c r="K2324" i="45"/>
  <c r="J2324" i="45"/>
  <c r="I2324" i="45"/>
  <c r="H2324" i="45"/>
  <c r="G2324" i="45"/>
  <c r="F2324" i="45"/>
  <c r="E2324" i="45"/>
  <c r="D2324" i="45"/>
  <c r="C2324" i="45"/>
  <c r="U2323" i="45"/>
  <c r="T2323" i="45"/>
  <c r="S2323" i="45"/>
  <c r="R2323" i="45"/>
  <c r="Q2323" i="45"/>
  <c r="P2323" i="45"/>
  <c r="O2323" i="45"/>
  <c r="N2323" i="45"/>
  <c r="M2323" i="45"/>
  <c r="L2323" i="45"/>
  <c r="K2323" i="45"/>
  <c r="J2323" i="45"/>
  <c r="I2323" i="45"/>
  <c r="H2323" i="45"/>
  <c r="G2323" i="45"/>
  <c r="F2323" i="45"/>
  <c r="E2323" i="45"/>
  <c r="D2323" i="45"/>
  <c r="C2323" i="45"/>
  <c r="U2322" i="45"/>
  <c r="T2322" i="45"/>
  <c r="S2322" i="45"/>
  <c r="R2322" i="45"/>
  <c r="Q2322" i="45"/>
  <c r="P2322" i="45"/>
  <c r="O2322" i="45"/>
  <c r="N2322" i="45"/>
  <c r="M2322" i="45"/>
  <c r="L2322" i="45"/>
  <c r="K2322" i="45"/>
  <c r="J2322" i="45"/>
  <c r="I2322" i="45"/>
  <c r="H2322" i="45"/>
  <c r="G2322" i="45"/>
  <c r="F2322" i="45"/>
  <c r="E2322" i="45"/>
  <c r="D2322" i="45"/>
  <c r="C2322" i="45"/>
  <c r="U2321" i="45"/>
  <c r="T2321" i="45"/>
  <c r="S2321" i="45"/>
  <c r="R2321" i="45"/>
  <c r="Q2321" i="45"/>
  <c r="P2321" i="45"/>
  <c r="O2321" i="45"/>
  <c r="N2321" i="45"/>
  <c r="M2321" i="45"/>
  <c r="L2321" i="45"/>
  <c r="K2321" i="45"/>
  <c r="J2321" i="45"/>
  <c r="I2321" i="45"/>
  <c r="H2321" i="45"/>
  <c r="G2321" i="45"/>
  <c r="F2321" i="45"/>
  <c r="E2321" i="45"/>
  <c r="D2321" i="45"/>
  <c r="C2321" i="45"/>
  <c r="U2320" i="45"/>
  <c r="T2320" i="45"/>
  <c r="S2320" i="45"/>
  <c r="R2320" i="45"/>
  <c r="Q2320" i="45"/>
  <c r="P2320" i="45"/>
  <c r="O2320" i="45"/>
  <c r="N2320" i="45"/>
  <c r="M2320" i="45"/>
  <c r="L2320" i="45"/>
  <c r="K2320" i="45"/>
  <c r="J2320" i="45"/>
  <c r="I2320" i="45"/>
  <c r="H2320" i="45"/>
  <c r="G2320" i="45"/>
  <c r="F2320" i="45"/>
  <c r="E2320" i="45"/>
  <c r="D2320" i="45"/>
  <c r="C2320" i="45"/>
  <c r="U2319" i="45"/>
  <c r="T2319" i="45"/>
  <c r="S2319" i="45"/>
  <c r="R2319" i="45"/>
  <c r="Q2319" i="45"/>
  <c r="P2319" i="45"/>
  <c r="O2319" i="45"/>
  <c r="N2319" i="45"/>
  <c r="M2319" i="45"/>
  <c r="L2319" i="45"/>
  <c r="K2319" i="45"/>
  <c r="J2319" i="45"/>
  <c r="I2319" i="45"/>
  <c r="H2319" i="45"/>
  <c r="G2319" i="45"/>
  <c r="F2319" i="45"/>
  <c r="E2319" i="45"/>
  <c r="D2319" i="45"/>
  <c r="C2319" i="45"/>
  <c r="U2318" i="45"/>
  <c r="T2318" i="45"/>
  <c r="S2318" i="45"/>
  <c r="R2318" i="45"/>
  <c r="Q2318" i="45"/>
  <c r="P2318" i="45"/>
  <c r="O2318" i="45"/>
  <c r="N2318" i="45"/>
  <c r="M2318" i="45"/>
  <c r="L2318" i="45"/>
  <c r="K2318" i="45"/>
  <c r="J2318" i="45"/>
  <c r="I2318" i="45"/>
  <c r="H2318" i="45"/>
  <c r="G2318" i="45"/>
  <c r="F2318" i="45"/>
  <c r="E2318" i="45"/>
  <c r="D2318" i="45"/>
  <c r="C2318" i="45"/>
  <c r="U2317" i="45"/>
  <c r="T2317" i="45"/>
  <c r="S2317" i="45"/>
  <c r="R2317" i="45"/>
  <c r="Q2317" i="45"/>
  <c r="P2317" i="45"/>
  <c r="O2317" i="45"/>
  <c r="N2317" i="45"/>
  <c r="M2317" i="45"/>
  <c r="L2317" i="45"/>
  <c r="K2317" i="45"/>
  <c r="J2317" i="45"/>
  <c r="I2317" i="45"/>
  <c r="H2317" i="45"/>
  <c r="G2317" i="45"/>
  <c r="F2317" i="45"/>
  <c r="E2317" i="45"/>
  <c r="D2317" i="45"/>
  <c r="C2317" i="45"/>
  <c r="U2316" i="45"/>
  <c r="T2316" i="45"/>
  <c r="S2316" i="45"/>
  <c r="R2316" i="45"/>
  <c r="Q2316" i="45"/>
  <c r="P2316" i="45"/>
  <c r="O2316" i="45"/>
  <c r="N2316" i="45"/>
  <c r="M2316" i="45"/>
  <c r="L2316" i="45"/>
  <c r="K2316" i="45"/>
  <c r="J2316" i="45"/>
  <c r="I2316" i="45"/>
  <c r="H2316" i="45"/>
  <c r="G2316" i="45"/>
  <c r="F2316" i="45"/>
  <c r="E2316" i="45"/>
  <c r="D2316" i="45"/>
  <c r="C2316" i="45"/>
  <c r="U2315" i="45"/>
  <c r="T2315" i="45"/>
  <c r="S2315" i="45"/>
  <c r="R2315" i="45"/>
  <c r="Q2315" i="45"/>
  <c r="P2315" i="45"/>
  <c r="O2315" i="45"/>
  <c r="N2315" i="45"/>
  <c r="M2315" i="45"/>
  <c r="L2315" i="45"/>
  <c r="K2315" i="45"/>
  <c r="J2315" i="45"/>
  <c r="I2315" i="45"/>
  <c r="H2315" i="45"/>
  <c r="G2315" i="45"/>
  <c r="F2315" i="45"/>
  <c r="E2315" i="45"/>
  <c r="D2315" i="45"/>
  <c r="C2315" i="45"/>
  <c r="U2314" i="45"/>
  <c r="T2314" i="45"/>
  <c r="S2314" i="45"/>
  <c r="R2314" i="45"/>
  <c r="Q2314" i="45"/>
  <c r="P2314" i="45"/>
  <c r="O2314" i="45"/>
  <c r="N2314" i="45"/>
  <c r="M2314" i="45"/>
  <c r="L2314" i="45"/>
  <c r="K2314" i="45"/>
  <c r="J2314" i="45"/>
  <c r="I2314" i="45"/>
  <c r="H2314" i="45"/>
  <c r="G2314" i="45"/>
  <c r="F2314" i="45"/>
  <c r="E2314" i="45"/>
  <c r="D2314" i="45"/>
  <c r="C2314" i="45"/>
  <c r="U2313" i="45"/>
  <c r="T2313" i="45"/>
  <c r="S2313" i="45"/>
  <c r="R2313" i="45"/>
  <c r="Q2313" i="45"/>
  <c r="P2313" i="45"/>
  <c r="O2313" i="45"/>
  <c r="N2313" i="45"/>
  <c r="M2313" i="45"/>
  <c r="L2313" i="45"/>
  <c r="K2313" i="45"/>
  <c r="J2313" i="45"/>
  <c r="I2313" i="45"/>
  <c r="H2313" i="45"/>
  <c r="G2313" i="45"/>
  <c r="F2313" i="45"/>
  <c r="E2313" i="45"/>
  <c r="D2313" i="45"/>
  <c r="C2313" i="45"/>
  <c r="U2312" i="45"/>
  <c r="T2312" i="45"/>
  <c r="S2312" i="45"/>
  <c r="R2312" i="45"/>
  <c r="Q2312" i="45"/>
  <c r="P2312" i="45"/>
  <c r="O2312" i="45"/>
  <c r="N2312" i="45"/>
  <c r="M2312" i="45"/>
  <c r="L2312" i="45"/>
  <c r="K2312" i="45"/>
  <c r="J2312" i="45"/>
  <c r="I2312" i="45"/>
  <c r="H2312" i="45"/>
  <c r="G2312" i="45"/>
  <c r="F2312" i="45"/>
  <c r="E2312" i="45"/>
  <c r="D2312" i="45"/>
  <c r="C2312" i="45"/>
  <c r="U2311" i="45"/>
  <c r="T2311" i="45"/>
  <c r="S2311" i="45"/>
  <c r="R2311" i="45"/>
  <c r="Q2311" i="45"/>
  <c r="P2311" i="45"/>
  <c r="O2311" i="45"/>
  <c r="N2311" i="45"/>
  <c r="M2311" i="45"/>
  <c r="L2311" i="45"/>
  <c r="K2311" i="45"/>
  <c r="J2311" i="45"/>
  <c r="I2311" i="45"/>
  <c r="H2311" i="45"/>
  <c r="G2311" i="45"/>
  <c r="F2311" i="45"/>
  <c r="E2311" i="45"/>
  <c r="D2311" i="45"/>
  <c r="C2311" i="45"/>
  <c r="U2310" i="45"/>
  <c r="T2310" i="45"/>
  <c r="S2310" i="45"/>
  <c r="R2310" i="45"/>
  <c r="Q2310" i="45"/>
  <c r="P2310" i="45"/>
  <c r="O2310" i="45"/>
  <c r="N2310" i="45"/>
  <c r="M2310" i="45"/>
  <c r="L2310" i="45"/>
  <c r="K2310" i="45"/>
  <c r="J2310" i="45"/>
  <c r="I2310" i="45"/>
  <c r="H2310" i="45"/>
  <c r="G2310" i="45"/>
  <c r="F2310" i="45"/>
  <c r="E2310" i="45"/>
  <c r="D2310" i="45"/>
  <c r="C2310" i="45"/>
  <c r="U2309" i="45"/>
  <c r="T2309" i="45"/>
  <c r="S2309" i="45"/>
  <c r="R2309" i="45"/>
  <c r="Q2309" i="45"/>
  <c r="P2309" i="45"/>
  <c r="O2309" i="45"/>
  <c r="N2309" i="45"/>
  <c r="M2309" i="45"/>
  <c r="L2309" i="45"/>
  <c r="K2309" i="45"/>
  <c r="J2309" i="45"/>
  <c r="I2309" i="45"/>
  <c r="H2309" i="45"/>
  <c r="G2309" i="45"/>
  <c r="F2309" i="45"/>
  <c r="E2309" i="45"/>
  <c r="D2309" i="45"/>
  <c r="C2309" i="45"/>
  <c r="U2308" i="45"/>
  <c r="T2308" i="45"/>
  <c r="S2308" i="45"/>
  <c r="R2308" i="45"/>
  <c r="Q2308" i="45"/>
  <c r="P2308" i="45"/>
  <c r="O2308" i="45"/>
  <c r="N2308" i="45"/>
  <c r="M2308" i="45"/>
  <c r="L2308" i="45"/>
  <c r="K2308" i="45"/>
  <c r="J2308" i="45"/>
  <c r="I2308" i="45"/>
  <c r="H2308" i="45"/>
  <c r="G2308" i="45"/>
  <c r="F2308" i="45"/>
  <c r="E2308" i="45"/>
  <c r="D2308" i="45"/>
  <c r="C2308" i="45"/>
  <c r="U2307" i="45"/>
  <c r="T2307" i="45"/>
  <c r="S2307" i="45"/>
  <c r="R2307" i="45"/>
  <c r="Q2307" i="45"/>
  <c r="P2307" i="45"/>
  <c r="O2307" i="45"/>
  <c r="N2307" i="45"/>
  <c r="M2307" i="45"/>
  <c r="L2307" i="45"/>
  <c r="K2307" i="45"/>
  <c r="J2307" i="45"/>
  <c r="I2307" i="45"/>
  <c r="H2307" i="45"/>
  <c r="G2307" i="45"/>
  <c r="F2307" i="45"/>
  <c r="E2307" i="45"/>
  <c r="D2307" i="45"/>
  <c r="C2307" i="45"/>
  <c r="U2306" i="45"/>
  <c r="T2306" i="45"/>
  <c r="S2306" i="45"/>
  <c r="R2306" i="45"/>
  <c r="Q2306" i="45"/>
  <c r="P2306" i="45"/>
  <c r="O2306" i="45"/>
  <c r="N2306" i="45"/>
  <c r="M2306" i="45"/>
  <c r="L2306" i="45"/>
  <c r="K2306" i="45"/>
  <c r="J2306" i="45"/>
  <c r="I2306" i="45"/>
  <c r="H2306" i="45"/>
  <c r="G2306" i="45"/>
  <c r="F2306" i="45"/>
  <c r="E2306" i="45"/>
  <c r="D2306" i="45"/>
  <c r="C2306" i="45"/>
  <c r="U2305" i="45"/>
  <c r="T2305" i="45"/>
  <c r="S2305" i="45"/>
  <c r="R2305" i="45"/>
  <c r="Q2305" i="45"/>
  <c r="P2305" i="45"/>
  <c r="O2305" i="45"/>
  <c r="N2305" i="45"/>
  <c r="M2305" i="45"/>
  <c r="L2305" i="45"/>
  <c r="K2305" i="45"/>
  <c r="J2305" i="45"/>
  <c r="I2305" i="45"/>
  <c r="H2305" i="45"/>
  <c r="G2305" i="45"/>
  <c r="F2305" i="45"/>
  <c r="E2305" i="45"/>
  <c r="D2305" i="45"/>
  <c r="C2305" i="45"/>
  <c r="U2304" i="45"/>
  <c r="T2304" i="45"/>
  <c r="S2304" i="45"/>
  <c r="R2304" i="45"/>
  <c r="Q2304" i="45"/>
  <c r="P2304" i="45"/>
  <c r="O2304" i="45"/>
  <c r="N2304" i="45"/>
  <c r="M2304" i="45"/>
  <c r="L2304" i="45"/>
  <c r="K2304" i="45"/>
  <c r="J2304" i="45"/>
  <c r="I2304" i="45"/>
  <c r="H2304" i="45"/>
  <c r="G2304" i="45"/>
  <c r="F2304" i="45"/>
  <c r="E2304" i="45"/>
  <c r="D2304" i="45"/>
  <c r="C2304" i="45"/>
  <c r="U2303" i="45"/>
  <c r="T2303" i="45"/>
  <c r="S2303" i="45"/>
  <c r="R2303" i="45"/>
  <c r="Q2303" i="45"/>
  <c r="P2303" i="45"/>
  <c r="O2303" i="45"/>
  <c r="N2303" i="45"/>
  <c r="M2303" i="45"/>
  <c r="L2303" i="45"/>
  <c r="K2303" i="45"/>
  <c r="J2303" i="45"/>
  <c r="I2303" i="45"/>
  <c r="H2303" i="45"/>
  <c r="G2303" i="45"/>
  <c r="F2303" i="45"/>
  <c r="E2303" i="45"/>
  <c r="D2303" i="45"/>
  <c r="C2303" i="45"/>
  <c r="U2302" i="45"/>
  <c r="T2302" i="45"/>
  <c r="S2302" i="45"/>
  <c r="R2302" i="45"/>
  <c r="Q2302" i="45"/>
  <c r="P2302" i="45"/>
  <c r="O2302" i="45"/>
  <c r="N2302" i="45"/>
  <c r="M2302" i="45"/>
  <c r="L2302" i="45"/>
  <c r="K2302" i="45"/>
  <c r="J2302" i="45"/>
  <c r="I2302" i="45"/>
  <c r="H2302" i="45"/>
  <c r="G2302" i="45"/>
  <c r="F2302" i="45"/>
  <c r="E2302" i="45"/>
  <c r="D2302" i="45"/>
  <c r="C2302" i="45"/>
  <c r="U2301" i="45"/>
  <c r="T2301" i="45"/>
  <c r="S2301" i="45"/>
  <c r="R2301" i="45"/>
  <c r="Q2301" i="45"/>
  <c r="P2301" i="45"/>
  <c r="O2301" i="45"/>
  <c r="N2301" i="45"/>
  <c r="M2301" i="45"/>
  <c r="L2301" i="45"/>
  <c r="K2301" i="45"/>
  <c r="J2301" i="45"/>
  <c r="I2301" i="45"/>
  <c r="H2301" i="45"/>
  <c r="G2301" i="45"/>
  <c r="F2301" i="45"/>
  <c r="E2301" i="45"/>
  <c r="D2301" i="45"/>
  <c r="C2301" i="45"/>
  <c r="U2300" i="45"/>
  <c r="T2300" i="45"/>
  <c r="S2300" i="45"/>
  <c r="R2300" i="45"/>
  <c r="Q2300" i="45"/>
  <c r="P2300" i="45"/>
  <c r="O2300" i="45"/>
  <c r="N2300" i="45"/>
  <c r="M2300" i="45"/>
  <c r="L2300" i="45"/>
  <c r="K2300" i="45"/>
  <c r="J2300" i="45"/>
  <c r="I2300" i="45"/>
  <c r="H2300" i="45"/>
  <c r="G2300" i="45"/>
  <c r="F2300" i="45"/>
  <c r="E2300" i="45"/>
  <c r="D2300" i="45"/>
  <c r="C2300" i="45"/>
  <c r="U2299" i="45"/>
  <c r="T2299" i="45"/>
  <c r="S2299" i="45"/>
  <c r="R2299" i="45"/>
  <c r="Q2299" i="45"/>
  <c r="P2299" i="45"/>
  <c r="O2299" i="45"/>
  <c r="N2299" i="45"/>
  <c r="M2299" i="45"/>
  <c r="L2299" i="45"/>
  <c r="K2299" i="45"/>
  <c r="J2299" i="45"/>
  <c r="I2299" i="45"/>
  <c r="H2299" i="45"/>
  <c r="G2299" i="45"/>
  <c r="F2299" i="45"/>
  <c r="E2299" i="45"/>
  <c r="D2299" i="45"/>
  <c r="C2299" i="45"/>
  <c r="U2298" i="45"/>
  <c r="T2298" i="45"/>
  <c r="S2298" i="45"/>
  <c r="R2298" i="45"/>
  <c r="Q2298" i="45"/>
  <c r="P2298" i="45"/>
  <c r="O2298" i="45"/>
  <c r="N2298" i="45"/>
  <c r="M2298" i="45"/>
  <c r="L2298" i="45"/>
  <c r="K2298" i="45"/>
  <c r="J2298" i="45"/>
  <c r="I2298" i="45"/>
  <c r="H2298" i="45"/>
  <c r="G2298" i="45"/>
  <c r="F2298" i="45"/>
  <c r="E2298" i="45"/>
  <c r="D2298" i="45"/>
  <c r="C2298" i="45"/>
  <c r="U2297" i="45"/>
  <c r="T2297" i="45"/>
  <c r="S2297" i="45"/>
  <c r="R2297" i="45"/>
  <c r="Q2297" i="45"/>
  <c r="P2297" i="45"/>
  <c r="O2297" i="45"/>
  <c r="N2297" i="45"/>
  <c r="M2297" i="45"/>
  <c r="L2297" i="45"/>
  <c r="K2297" i="45"/>
  <c r="J2297" i="45"/>
  <c r="I2297" i="45"/>
  <c r="H2297" i="45"/>
  <c r="G2297" i="45"/>
  <c r="F2297" i="45"/>
  <c r="E2297" i="45"/>
  <c r="D2297" i="45"/>
  <c r="C2297" i="45"/>
  <c r="U2296" i="45"/>
  <c r="T2296" i="45"/>
  <c r="S2296" i="45"/>
  <c r="R2296" i="45"/>
  <c r="Q2296" i="45"/>
  <c r="P2296" i="45"/>
  <c r="O2296" i="45"/>
  <c r="N2296" i="45"/>
  <c r="M2296" i="45"/>
  <c r="L2296" i="45"/>
  <c r="K2296" i="45"/>
  <c r="J2296" i="45"/>
  <c r="I2296" i="45"/>
  <c r="H2296" i="45"/>
  <c r="G2296" i="45"/>
  <c r="F2296" i="45"/>
  <c r="E2296" i="45"/>
  <c r="D2296" i="45"/>
  <c r="C2296" i="45"/>
  <c r="U2295" i="45"/>
  <c r="T2295" i="45"/>
  <c r="S2295" i="45"/>
  <c r="R2295" i="45"/>
  <c r="Q2295" i="45"/>
  <c r="P2295" i="45"/>
  <c r="O2295" i="45"/>
  <c r="N2295" i="45"/>
  <c r="M2295" i="45"/>
  <c r="L2295" i="45"/>
  <c r="K2295" i="45"/>
  <c r="J2295" i="45"/>
  <c r="I2295" i="45"/>
  <c r="H2295" i="45"/>
  <c r="G2295" i="45"/>
  <c r="F2295" i="45"/>
  <c r="E2295" i="45"/>
  <c r="D2295" i="45"/>
  <c r="C2295" i="45"/>
  <c r="U2294" i="45"/>
  <c r="T2294" i="45"/>
  <c r="S2294" i="45"/>
  <c r="R2294" i="45"/>
  <c r="Q2294" i="45"/>
  <c r="P2294" i="45"/>
  <c r="O2294" i="45"/>
  <c r="N2294" i="45"/>
  <c r="M2294" i="45"/>
  <c r="L2294" i="45"/>
  <c r="K2294" i="45"/>
  <c r="J2294" i="45"/>
  <c r="I2294" i="45"/>
  <c r="H2294" i="45"/>
  <c r="G2294" i="45"/>
  <c r="F2294" i="45"/>
  <c r="E2294" i="45"/>
  <c r="D2294" i="45"/>
  <c r="C2294" i="45"/>
  <c r="U2293" i="45"/>
  <c r="T2293" i="45"/>
  <c r="S2293" i="45"/>
  <c r="R2293" i="45"/>
  <c r="Q2293" i="45"/>
  <c r="P2293" i="45"/>
  <c r="O2293" i="45"/>
  <c r="N2293" i="45"/>
  <c r="M2293" i="45"/>
  <c r="L2293" i="45"/>
  <c r="K2293" i="45"/>
  <c r="J2293" i="45"/>
  <c r="I2293" i="45"/>
  <c r="H2293" i="45"/>
  <c r="G2293" i="45"/>
  <c r="F2293" i="45"/>
  <c r="E2293" i="45"/>
  <c r="D2293" i="45"/>
  <c r="C2293" i="45"/>
  <c r="U2292" i="45"/>
  <c r="T2292" i="45"/>
  <c r="S2292" i="45"/>
  <c r="R2292" i="45"/>
  <c r="Q2292" i="45"/>
  <c r="P2292" i="45"/>
  <c r="O2292" i="45"/>
  <c r="N2292" i="45"/>
  <c r="M2292" i="45"/>
  <c r="L2292" i="45"/>
  <c r="K2292" i="45"/>
  <c r="J2292" i="45"/>
  <c r="I2292" i="45"/>
  <c r="H2292" i="45"/>
  <c r="G2292" i="45"/>
  <c r="F2292" i="45"/>
  <c r="E2292" i="45"/>
  <c r="D2292" i="45"/>
  <c r="C2292" i="45"/>
  <c r="U2291" i="45"/>
  <c r="T2291" i="45"/>
  <c r="S2291" i="45"/>
  <c r="R2291" i="45"/>
  <c r="Q2291" i="45"/>
  <c r="P2291" i="45"/>
  <c r="O2291" i="45"/>
  <c r="N2291" i="45"/>
  <c r="M2291" i="45"/>
  <c r="L2291" i="45"/>
  <c r="K2291" i="45"/>
  <c r="J2291" i="45"/>
  <c r="I2291" i="45"/>
  <c r="H2291" i="45"/>
  <c r="G2291" i="45"/>
  <c r="F2291" i="45"/>
  <c r="E2291" i="45"/>
  <c r="D2291" i="45"/>
  <c r="C2291" i="45"/>
  <c r="U2290" i="45"/>
  <c r="T2290" i="45"/>
  <c r="S2290" i="45"/>
  <c r="R2290" i="45"/>
  <c r="Q2290" i="45"/>
  <c r="P2290" i="45"/>
  <c r="O2290" i="45"/>
  <c r="N2290" i="45"/>
  <c r="M2290" i="45"/>
  <c r="L2290" i="45"/>
  <c r="K2290" i="45"/>
  <c r="J2290" i="45"/>
  <c r="I2290" i="45"/>
  <c r="H2290" i="45"/>
  <c r="G2290" i="45"/>
  <c r="F2290" i="45"/>
  <c r="E2290" i="45"/>
  <c r="D2290" i="45"/>
  <c r="C2290" i="45"/>
  <c r="U2289" i="45"/>
  <c r="T2289" i="45"/>
  <c r="S2289" i="45"/>
  <c r="R2289" i="45"/>
  <c r="Q2289" i="45"/>
  <c r="P2289" i="45"/>
  <c r="O2289" i="45"/>
  <c r="N2289" i="45"/>
  <c r="M2289" i="45"/>
  <c r="L2289" i="45"/>
  <c r="K2289" i="45"/>
  <c r="J2289" i="45"/>
  <c r="I2289" i="45"/>
  <c r="H2289" i="45"/>
  <c r="G2289" i="45"/>
  <c r="F2289" i="45"/>
  <c r="E2289" i="45"/>
  <c r="D2289" i="45"/>
  <c r="C2289" i="45"/>
  <c r="U2288" i="45"/>
  <c r="T2288" i="45"/>
  <c r="S2288" i="45"/>
  <c r="R2288" i="45"/>
  <c r="Q2288" i="45"/>
  <c r="P2288" i="45"/>
  <c r="O2288" i="45"/>
  <c r="N2288" i="45"/>
  <c r="M2288" i="45"/>
  <c r="L2288" i="45"/>
  <c r="K2288" i="45"/>
  <c r="J2288" i="45"/>
  <c r="I2288" i="45"/>
  <c r="H2288" i="45"/>
  <c r="G2288" i="45"/>
  <c r="F2288" i="45"/>
  <c r="E2288" i="45"/>
  <c r="D2288" i="45"/>
  <c r="C2288" i="45"/>
  <c r="U2287" i="45"/>
  <c r="T2287" i="45"/>
  <c r="S2287" i="45"/>
  <c r="R2287" i="45"/>
  <c r="Q2287" i="45"/>
  <c r="P2287" i="45"/>
  <c r="O2287" i="45"/>
  <c r="N2287" i="45"/>
  <c r="M2287" i="45"/>
  <c r="L2287" i="45"/>
  <c r="K2287" i="45"/>
  <c r="J2287" i="45"/>
  <c r="I2287" i="45"/>
  <c r="H2287" i="45"/>
  <c r="G2287" i="45"/>
  <c r="F2287" i="45"/>
  <c r="E2287" i="45"/>
  <c r="D2287" i="45"/>
  <c r="C2287" i="45"/>
  <c r="U2286" i="45"/>
  <c r="T2286" i="45"/>
  <c r="S2286" i="45"/>
  <c r="R2286" i="45"/>
  <c r="Q2286" i="45"/>
  <c r="P2286" i="45"/>
  <c r="O2286" i="45"/>
  <c r="N2286" i="45"/>
  <c r="M2286" i="45"/>
  <c r="L2286" i="45"/>
  <c r="K2286" i="45"/>
  <c r="J2286" i="45"/>
  <c r="I2286" i="45"/>
  <c r="H2286" i="45"/>
  <c r="G2286" i="45"/>
  <c r="F2286" i="45"/>
  <c r="E2286" i="45"/>
  <c r="D2286" i="45"/>
  <c r="C2286" i="45"/>
  <c r="U2285" i="45"/>
  <c r="T2285" i="45"/>
  <c r="S2285" i="45"/>
  <c r="R2285" i="45"/>
  <c r="Q2285" i="45"/>
  <c r="P2285" i="45"/>
  <c r="O2285" i="45"/>
  <c r="N2285" i="45"/>
  <c r="M2285" i="45"/>
  <c r="L2285" i="45"/>
  <c r="K2285" i="45"/>
  <c r="J2285" i="45"/>
  <c r="I2285" i="45"/>
  <c r="H2285" i="45"/>
  <c r="G2285" i="45"/>
  <c r="F2285" i="45"/>
  <c r="E2285" i="45"/>
  <c r="D2285" i="45"/>
  <c r="C2285" i="45"/>
  <c r="U2284" i="45"/>
  <c r="T2284" i="45"/>
  <c r="S2284" i="45"/>
  <c r="R2284" i="45"/>
  <c r="Q2284" i="45"/>
  <c r="P2284" i="45"/>
  <c r="O2284" i="45"/>
  <c r="N2284" i="45"/>
  <c r="M2284" i="45"/>
  <c r="L2284" i="45"/>
  <c r="K2284" i="45"/>
  <c r="J2284" i="45"/>
  <c r="I2284" i="45"/>
  <c r="H2284" i="45"/>
  <c r="G2284" i="45"/>
  <c r="F2284" i="45"/>
  <c r="E2284" i="45"/>
  <c r="D2284" i="45"/>
  <c r="C2284" i="45"/>
  <c r="U2283" i="45"/>
  <c r="T2283" i="45"/>
  <c r="S2283" i="45"/>
  <c r="R2283" i="45"/>
  <c r="Q2283" i="45"/>
  <c r="P2283" i="45"/>
  <c r="O2283" i="45"/>
  <c r="N2283" i="45"/>
  <c r="M2283" i="45"/>
  <c r="L2283" i="45"/>
  <c r="K2283" i="45"/>
  <c r="J2283" i="45"/>
  <c r="I2283" i="45"/>
  <c r="H2283" i="45"/>
  <c r="G2283" i="45"/>
  <c r="F2283" i="45"/>
  <c r="E2283" i="45"/>
  <c r="D2283" i="45"/>
  <c r="C2283" i="45"/>
  <c r="U2282" i="45"/>
  <c r="T2282" i="45"/>
  <c r="S2282" i="45"/>
  <c r="R2282" i="45"/>
  <c r="Q2282" i="45"/>
  <c r="P2282" i="45"/>
  <c r="O2282" i="45"/>
  <c r="N2282" i="45"/>
  <c r="M2282" i="45"/>
  <c r="L2282" i="45"/>
  <c r="K2282" i="45"/>
  <c r="J2282" i="45"/>
  <c r="I2282" i="45"/>
  <c r="H2282" i="45"/>
  <c r="G2282" i="45"/>
  <c r="F2282" i="45"/>
  <c r="E2282" i="45"/>
  <c r="D2282" i="45"/>
  <c r="C2282" i="45"/>
  <c r="U2281" i="45"/>
  <c r="T2281" i="45"/>
  <c r="S2281" i="45"/>
  <c r="R2281" i="45"/>
  <c r="Q2281" i="45"/>
  <c r="P2281" i="45"/>
  <c r="O2281" i="45"/>
  <c r="N2281" i="45"/>
  <c r="M2281" i="45"/>
  <c r="L2281" i="45"/>
  <c r="K2281" i="45"/>
  <c r="J2281" i="45"/>
  <c r="I2281" i="45"/>
  <c r="H2281" i="45"/>
  <c r="G2281" i="45"/>
  <c r="F2281" i="45"/>
  <c r="E2281" i="45"/>
  <c r="D2281" i="45"/>
  <c r="C2281" i="45"/>
  <c r="U2280" i="45"/>
  <c r="T2280" i="45"/>
  <c r="S2280" i="45"/>
  <c r="R2280" i="45"/>
  <c r="Q2280" i="45"/>
  <c r="P2280" i="45"/>
  <c r="O2280" i="45"/>
  <c r="N2280" i="45"/>
  <c r="M2280" i="45"/>
  <c r="L2280" i="45"/>
  <c r="K2280" i="45"/>
  <c r="J2280" i="45"/>
  <c r="I2280" i="45"/>
  <c r="H2280" i="45"/>
  <c r="G2280" i="45"/>
  <c r="F2280" i="45"/>
  <c r="E2280" i="45"/>
  <c r="D2280" i="45"/>
  <c r="C2280" i="45"/>
  <c r="U2279" i="45"/>
  <c r="T2279" i="45"/>
  <c r="S2279" i="45"/>
  <c r="R2279" i="45"/>
  <c r="Q2279" i="45"/>
  <c r="P2279" i="45"/>
  <c r="O2279" i="45"/>
  <c r="N2279" i="45"/>
  <c r="M2279" i="45"/>
  <c r="L2279" i="45"/>
  <c r="K2279" i="45"/>
  <c r="J2279" i="45"/>
  <c r="I2279" i="45"/>
  <c r="H2279" i="45"/>
  <c r="G2279" i="45"/>
  <c r="F2279" i="45"/>
  <c r="E2279" i="45"/>
  <c r="D2279" i="45"/>
  <c r="C2279" i="45"/>
  <c r="U2278" i="45"/>
  <c r="T2278" i="45"/>
  <c r="S2278" i="45"/>
  <c r="R2278" i="45"/>
  <c r="Q2278" i="45"/>
  <c r="P2278" i="45"/>
  <c r="O2278" i="45"/>
  <c r="N2278" i="45"/>
  <c r="M2278" i="45"/>
  <c r="L2278" i="45"/>
  <c r="K2278" i="45"/>
  <c r="J2278" i="45"/>
  <c r="I2278" i="45"/>
  <c r="H2278" i="45"/>
  <c r="G2278" i="45"/>
  <c r="F2278" i="45"/>
  <c r="E2278" i="45"/>
  <c r="D2278" i="45"/>
  <c r="C2278" i="45"/>
  <c r="U2277" i="45"/>
  <c r="T2277" i="45"/>
  <c r="S2277" i="45"/>
  <c r="R2277" i="45"/>
  <c r="Q2277" i="45"/>
  <c r="P2277" i="45"/>
  <c r="O2277" i="45"/>
  <c r="N2277" i="45"/>
  <c r="M2277" i="45"/>
  <c r="L2277" i="45"/>
  <c r="K2277" i="45"/>
  <c r="J2277" i="45"/>
  <c r="I2277" i="45"/>
  <c r="H2277" i="45"/>
  <c r="G2277" i="45"/>
  <c r="F2277" i="45"/>
  <c r="E2277" i="45"/>
  <c r="D2277" i="45"/>
  <c r="C2277" i="45"/>
  <c r="U2276" i="45"/>
  <c r="T2276" i="45"/>
  <c r="S2276" i="45"/>
  <c r="R2276" i="45"/>
  <c r="Q2276" i="45"/>
  <c r="P2276" i="45"/>
  <c r="O2276" i="45"/>
  <c r="N2276" i="45"/>
  <c r="M2276" i="45"/>
  <c r="L2276" i="45"/>
  <c r="K2276" i="45"/>
  <c r="J2276" i="45"/>
  <c r="I2276" i="45"/>
  <c r="H2276" i="45"/>
  <c r="G2276" i="45"/>
  <c r="F2276" i="45"/>
  <c r="E2276" i="45"/>
  <c r="D2276" i="45"/>
  <c r="C2276" i="45"/>
  <c r="U2275" i="45"/>
  <c r="T2275" i="45"/>
  <c r="S2275" i="45"/>
  <c r="R2275" i="45"/>
  <c r="Q2275" i="45"/>
  <c r="P2275" i="45"/>
  <c r="O2275" i="45"/>
  <c r="N2275" i="45"/>
  <c r="M2275" i="45"/>
  <c r="L2275" i="45"/>
  <c r="K2275" i="45"/>
  <c r="J2275" i="45"/>
  <c r="I2275" i="45"/>
  <c r="H2275" i="45"/>
  <c r="G2275" i="45"/>
  <c r="F2275" i="45"/>
  <c r="E2275" i="45"/>
  <c r="D2275" i="45"/>
  <c r="C2275" i="45"/>
  <c r="U2274" i="45"/>
  <c r="T2274" i="45"/>
  <c r="S2274" i="45"/>
  <c r="R2274" i="45"/>
  <c r="Q2274" i="45"/>
  <c r="P2274" i="45"/>
  <c r="O2274" i="45"/>
  <c r="N2274" i="45"/>
  <c r="M2274" i="45"/>
  <c r="L2274" i="45"/>
  <c r="K2274" i="45"/>
  <c r="J2274" i="45"/>
  <c r="I2274" i="45"/>
  <c r="H2274" i="45"/>
  <c r="G2274" i="45"/>
  <c r="F2274" i="45"/>
  <c r="E2274" i="45"/>
  <c r="D2274" i="45"/>
  <c r="C2274" i="45"/>
  <c r="U2273" i="45"/>
  <c r="T2273" i="45"/>
  <c r="S2273" i="45"/>
  <c r="R2273" i="45"/>
  <c r="Q2273" i="45"/>
  <c r="P2273" i="45"/>
  <c r="O2273" i="45"/>
  <c r="N2273" i="45"/>
  <c r="M2273" i="45"/>
  <c r="L2273" i="45"/>
  <c r="K2273" i="45"/>
  <c r="J2273" i="45"/>
  <c r="I2273" i="45"/>
  <c r="H2273" i="45"/>
  <c r="G2273" i="45"/>
  <c r="F2273" i="45"/>
  <c r="E2273" i="45"/>
  <c r="D2273" i="45"/>
  <c r="C2273" i="45"/>
  <c r="U2272" i="45"/>
  <c r="T2272" i="45"/>
  <c r="S2272" i="45"/>
  <c r="R2272" i="45"/>
  <c r="Q2272" i="45"/>
  <c r="P2272" i="45"/>
  <c r="O2272" i="45"/>
  <c r="N2272" i="45"/>
  <c r="M2272" i="45"/>
  <c r="L2272" i="45"/>
  <c r="K2272" i="45"/>
  <c r="J2272" i="45"/>
  <c r="I2272" i="45"/>
  <c r="H2272" i="45"/>
  <c r="G2272" i="45"/>
  <c r="F2272" i="45"/>
  <c r="E2272" i="45"/>
  <c r="D2272" i="45"/>
  <c r="C2272" i="45"/>
  <c r="U2271" i="45"/>
  <c r="T2271" i="45"/>
  <c r="S2271" i="45"/>
  <c r="R2271" i="45"/>
  <c r="Q2271" i="45"/>
  <c r="P2271" i="45"/>
  <c r="O2271" i="45"/>
  <c r="N2271" i="45"/>
  <c r="M2271" i="45"/>
  <c r="L2271" i="45"/>
  <c r="K2271" i="45"/>
  <c r="J2271" i="45"/>
  <c r="I2271" i="45"/>
  <c r="H2271" i="45"/>
  <c r="G2271" i="45"/>
  <c r="F2271" i="45"/>
  <c r="E2271" i="45"/>
  <c r="D2271" i="45"/>
  <c r="C2271" i="45"/>
  <c r="U2270" i="45"/>
  <c r="T2270" i="45"/>
  <c r="S2270" i="45"/>
  <c r="R2270" i="45"/>
  <c r="Q2270" i="45"/>
  <c r="P2270" i="45"/>
  <c r="O2270" i="45"/>
  <c r="N2270" i="45"/>
  <c r="M2270" i="45"/>
  <c r="L2270" i="45"/>
  <c r="K2270" i="45"/>
  <c r="J2270" i="45"/>
  <c r="I2270" i="45"/>
  <c r="H2270" i="45"/>
  <c r="G2270" i="45"/>
  <c r="F2270" i="45"/>
  <c r="E2270" i="45"/>
  <c r="D2270" i="45"/>
  <c r="C2270" i="45"/>
  <c r="U2269" i="45"/>
  <c r="T2269" i="45"/>
  <c r="S2269" i="45"/>
  <c r="R2269" i="45"/>
  <c r="Q2269" i="45"/>
  <c r="P2269" i="45"/>
  <c r="O2269" i="45"/>
  <c r="N2269" i="45"/>
  <c r="M2269" i="45"/>
  <c r="L2269" i="45"/>
  <c r="K2269" i="45"/>
  <c r="J2269" i="45"/>
  <c r="I2269" i="45"/>
  <c r="H2269" i="45"/>
  <c r="G2269" i="45"/>
  <c r="F2269" i="45"/>
  <c r="E2269" i="45"/>
  <c r="D2269" i="45"/>
  <c r="C2269" i="45"/>
  <c r="U2268" i="45"/>
  <c r="T2268" i="45"/>
  <c r="S2268" i="45"/>
  <c r="R2268" i="45"/>
  <c r="Q2268" i="45"/>
  <c r="P2268" i="45"/>
  <c r="O2268" i="45"/>
  <c r="N2268" i="45"/>
  <c r="M2268" i="45"/>
  <c r="L2268" i="45"/>
  <c r="K2268" i="45"/>
  <c r="J2268" i="45"/>
  <c r="I2268" i="45"/>
  <c r="H2268" i="45"/>
  <c r="G2268" i="45"/>
  <c r="F2268" i="45"/>
  <c r="E2268" i="45"/>
  <c r="D2268" i="45"/>
  <c r="C2268" i="45"/>
  <c r="U2267" i="45"/>
  <c r="T2267" i="45"/>
  <c r="S2267" i="45"/>
  <c r="R2267" i="45"/>
  <c r="Q2267" i="45"/>
  <c r="P2267" i="45"/>
  <c r="O2267" i="45"/>
  <c r="N2267" i="45"/>
  <c r="M2267" i="45"/>
  <c r="L2267" i="45"/>
  <c r="K2267" i="45"/>
  <c r="J2267" i="45"/>
  <c r="I2267" i="45"/>
  <c r="H2267" i="45"/>
  <c r="G2267" i="45"/>
  <c r="F2267" i="45"/>
  <c r="E2267" i="45"/>
  <c r="D2267" i="45"/>
  <c r="C2267" i="45"/>
  <c r="U2266" i="45"/>
  <c r="T2266" i="45"/>
  <c r="S2266" i="45"/>
  <c r="R2266" i="45"/>
  <c r="Q2266" i="45"/>
  <c r="P2266" i="45"/>
  <c r="O2266" i="45"/>
  <c r="N2266" i="45"/>
  <c r="M2266" i="45"/>
  <c r="L2266" i="45"/>
  <c r="K2266" i="45"/>
  <c r="J2266" i="45"/>
  <c r="I2266" i="45"/>
  <c r="H2266" i="45"/>
  <c r="G2266" i="45"/>
  <c r="F2266" i="45"/>
  <c r="E2266" i="45"/>
  <c r="D2266" i="45"/>
  <c r="C2266" i="45"/>
  <c r="U2265" i="45"/>
  <c r="T2265" i="45"/>
  <c r="S2265" i="45"/>
  <c r="R2265" i="45"/>
  <c r="Q2265" i="45"/>
  <c r="P2265" i="45"/>
  <c r="O2265" i="45"/>
  <c r="N2265" i="45"/>
  <c r="M2265" i="45"/>
  <c r="L2265" i="45"/>
  <c r="K2265" i="45"/>
  <c r="J2265" i="45"/>
  <c r="I2265" i="45"/>
  <c r="H2265" i="45"/>
  <c r="G2265" i="45"/>
  <c r="F2265" i="45"/>
  <c r="E2265" i="45"/>
  <c r="D2265" i="45"/>
  <c r="C2265" i="45"/>
  <c r="U2264" i="45"/>
  <c r="T2264" i="45"/>
  <c r="S2264" i="45"/>
  <c r="R2264" i="45"/>
  <c r="Q2264" i="45"/>
  <c r="P2264" i="45"/>
  <c r="O2264" i="45"/>
  <c r="N2264" i="45"/>
  <c r="M2264" i="45"/>
  <c r="L2264" i="45"/>
  <c r="K2264" i="45"/>
  <c r="J2264" i="45"/>
  <c r="I2264" i="45"/>
  <c r="H2264" i="45"/>
  <c r="G2264" i="45"/>
  <c r="F2264" i="45"/>
  <c r="E2264" i="45"/>
  <c r="D2264" i="45"/>
  <c r="C2264" i="45"/>
  <c r="U2263" i="45"/>
  <c r="T2263" i="45"/>
  <c r="S2263" i="45"/>
  <c r="R2263" i="45"/>
  <c r="Q2263" i="45"/>
  <c r="P2263" i="45"/>
  <c r="O2263" i="45"/>
  <c r="N2263" i="45"/>
  <c r="M2263" i="45"/>
  <c r="L2263" i="45"/>
  <c r="K2263" i="45"/>
  <c r="J2263" i="45"/>
  <c r="I2263" i="45"/>
  <c r="H2263" i="45"/>
  <c r="G2263" i="45"/>
  <c r="F2263" i="45"/>
  <c r="E2263" i="45"/>
  <c r="D2263" i="45"/>
  <c r="C2263" i="45"/>
  <c r="U2262" i="45"/>
  <c r="T2262" i="45"/>
  <c r="S2262" i="45"/>
  <c r="R2262" i="45"/>
  <c r="Q2262" i="45"/>
  <c r="P2262" i="45"/>
  <c r="O2262" i="45"/>
  <c r="N2262" i="45"/>
  <c r="M2262" i="45"/>
  <c r="L2262" i="45"/>
  <c r="K2262" i="45"/>
  <c r="J2262" i="45"/>
  <c r="I2262" i="45"/>
  <c r="H2262" i="45"/>
  <c r="G2262" i="45"/>
  <c r="F2262" i="45"/>
  <c r="E2262" i="45"/>
  <c r="D2262" i="45"/>
  <c r="C2262" i="45"/>
  <c r="U2261" i="45"/>
  <c r="T2261" i="45"/>
  <c r="S2261" i="45"/>
  <c r="R2261" i="45"/>
  <c r="Q2261" i="45"/>
  <c r="P2261" i="45"/>
  <c r="O2261" i="45"/>
  <c r="N2261" i="45"/>
  <c r="M2261" i="45"/>
  <c r="L2261" i="45"/>
  <c r="K2261" i="45"/>
  <c r="J2261" i="45"/>
  <c r="I2261" i="45"/>
  <c r="H2261" i="45"/>
  <c r="G2261" i="45"/>
  <c r="F2261" i="45"/>
  <c r="E2261" i="45"/>
  <c r="D2261" i="45"/>
  <c r="C2261" i="45"/>
  <c r="U2260" i="45"/>
  <c r="T2260" i="45"/>
  <c r="S2260" i="45"/>
  <c r="R2260" i="45"/>
  <c r="Q2260" i="45"/>
  <c r="P2260" i="45"/>
  <c r="O2260" i="45"/>
  <c r="N2260" i="45"/>
  <c r="M2260" i="45"/>
  <c r="L2260" i="45"/>
  <c r="K2260" i="45"/>
  <c r="J2260" i="45"/>
  <c r="I2260" i="45"/>
  <c r="H2260" i="45"/>
  <c r="G2260" i="45"/>
  <c r="F2260" i="45"/>
  <c r="E2260" i="45"/>
  <c r="D2260" i="45"/>
  <c r="C2260" i="45"/>
  <c r="U2259" i="45"/>
  <c r="T2259" i="45"/>
  <c r="S2259" i="45"/>
  <c r="R2259" i="45"/>
  <c r="Q2259" i="45"/>
  <c r="P2259" i="45"/>
  <c r="O2259" i="45"/>
  <c r="N2259" i="45"/>
  <c r="M2259" i="45"/>
  <c r="L2259" i="45"/>
  <c r="K2259" i="45"/>
  <c r="J2259" i="45"/>
  <c r="I2259" i="45"/>
  <c r="H2259" i="45"/>
  <c r="G2259" i="45"/>
  <c r="F2259" i="45"/>
  <c r="E2259" i="45"/>
  <c r="D2259" i="45"/>
  <c r="C2259" i="45"/>
  <c r="U2258" i="45"/>
  <c r="T2258" i="45"/>
  <c r="S2258" i="45"/>
  <c r="R2258" i="45"/>
  <c r="Q2258" i="45"/>
  <c r="P2258" i="45"/>
  <c r="O2258" i="45"/>
  <c r="N2258" i="45"/>
  <c r="M2258" i="45"/>
  <c r="L2258" i="45"/>
  <c r="K2258" i="45"/>
  <c r="J2258" i="45"/>
  <c r="I2258" i="45"/>
  <c r="H2258" i="45"/>
  <c r="G2258" i="45"/>
  <c r="F2258" i="45"/>
  <c r="E2258" i="45"/>
  <c r="D2258" i="45"/>
  <c r="C2258" i="45"/>
  <c r="U2257" i="45"/>
  <c r="T2257" i="45"/>
  <c r="S2257" i="45"/>
  <c r="R2257" i="45"/>
  <c r="Q2257" i="45"/>
  <c r="P2257" i="45"/>
  <c r="O2257" i="45"/>
  <c r="N2257" i="45"/>
  <c r="M2257" i="45"/>
  <c r="L2257" i="45"/>
  <c r="K2257" i="45"/>
  <c r="J2257" i="45"/>
  <c r="I2257" i="45"/>
  <c r="H2257" i="45"/>
  <c r="G2257" i="45"/>
  <c r="F2257" i="45"/>
  <c r="E2257" i="45"/>
  <c r="D2257" i="45"/>
  <c r="C2257" i="45"/>
  <c r="U2256" i="45"/>
  <c r="T2256" i="45"/>
  <c r="S2256" i="45"/>
  <c r="R2256" i="45"/>
  <c r="Q2256" i="45"/>
  <c r="P2256" i="45"/>
  <c r="O2256" i="45"/>
  <c r="N2256" i="45"/>
  <c r="M2256" i="45"/>
  <c r="L2256" i="45"/>
  <c r="K2256" i="45"/>
  <c r="J2256" i="45"/>
  <c r="I2256" i="45"/>
  <c r="H2256" i="45"/>
  <c r="G2256" i="45"/>
  <c r="F2256" i="45"/>
  <c r="E2256" i="45"/>
  <c r="D2256" i="45"/>
  <c r="C2256" i="45"/>
  <c r="U2255" i="45"/>
  <c r="T2255" i="45"/>
  <c r="S2255" i="45"/>
  <c r="R2255" i="45"/>
  <c r="Q2255" i="45"/>
  <c r="P2255" i="45"/>
  <c r="O2255" i="45"/>
  <c r="N2255" i="45"/>
  <c r="M2255" i="45"/>
  <c r="L2255" i="45"/>
  <c r="K2255" i="45"/>
  <c r="J2255" i="45"/>
  <c r="I2255" i="45"/>
  <c r="H2255" i="45"/>
  <c r="G2255" i="45"/>
  <c r="F2255" i="45"/>
  <c r="E2255" i="45"/>
  <c r="D2255" i="45"/>
  <c r="C2255" i="45"/>
  <c r="U2254" i="45"/>
  <c r="T2254" i="45"/>
  <c r="S2254" i="45"/>
  <c r="R2254" i="45"/>
  <c r="Q2254" i="45"/>
  <c r="P2254" i="45"/>
  <c r="O2254" i="45"/>
  <c r="N2254" i="45"/>
  <c r="M2254" i="45"/>
  <c r="L2254" i="45"/>
  <c r="K2254" i="45"/>
  <c r="J2254" i="45"/>
  <c r="I2254" i="45"/>
  <c r="H2254" i="45"/>
  <c r="G2254" i="45"/>
  <c r="F2254" i="45"/>
  <c r="E2254" i="45"/>
  <c r="D2254" i="45"/>
  <c r="C2254" i="45"/>
  <c r="U2253" i="45"/>
  <c r="T2253" i="45"/>
  <c r="S2253" i="45"/>
  <c r="R2253" i="45"/>
  <c r="Q2253" i="45"/>
  <c r="P2253" i="45"/>
  <c r="O2253" i="45"/>
  <c r="N2253" i="45"/>
  <c r="M2253" i="45"/>
  <c r="L2253" i="45"/>
  <c r="K2253" i="45"/>
  <c r="J2253" i="45"/>
  <c r="I2253" i="45"/>
  <c r="H2253" i="45"/>
  <c r="G2253" i="45"/>
  <c r="F2253" i="45"/>
  <c r="E2253" i="45"/>
  <c r="D2253" i="45"/>
  <c r="C2253" i="45"/>
  <c r="U2252" i="45"/>
  <c r="T2252" i="45"/>
  <c r="S2252" i="45"/>
  <c r="R2252" i="45"/>
  <c r="Q2252" i="45"/>
  <c r="P2252" i="45"/>
  <c r="O2252" i="45"/>
  <c r="N2252" i="45"/>
  <c r="M2252" i="45"/>
  <c r="L2252" i="45"/>
  <c r="K2252" i="45"/>
  <c r="J2252" i="45"/>
  <c r="I2252" i="45"/>
  <c r="H2252" i="45"/>
  <c r="G2252" i="45"/>
  <c r="F2252" i="45"/>
  <c r="E2252" i="45"/>
  <c r="D2252" i="45"/>
  <c r="C2252" i="45"/>
  <c r="U2251" i="45"/>
  <c r="T2251" i="45"/>
  <c r="S2251" i="45"/>
  <c r="R2251" i="45"/>
  <c r="Q2251" i="45"/>
  <c r="P2251" i="45"/>
  <c r="O2251" i="45"/>
  <c r="N2251" i="45"/>
  <c r="M2251" i="45"/>
  <c r="L2251" i="45"/>
  <c r="K2251" i="45"/>
  <c r="J2251" i="45"/>
  <c r="I2251" i="45"/>
  <c r="H2251" i="45"/>
  <c r="G2251" i="45"/>
  <c r="F2251" i="45"/>
  <c r="E2251" i="45"/>
  <c r="D2251" i="45"/>
  <c r="C2251" i="45"/>
  <c r="U2250" i="45"/>
  <c r="T2250" i="45"/>
  <c r="S2250" i="45"/>
  <c r="R2250" i="45"/>
  <c r="Q2250" i="45"/>
  <c r="P2250" i="45"/>
  <c r="O2250" i="45"/>
  <c r="N2250" i="45"/>
  <c r="M2250" i="45"/>
  <c r="L2250" i="45"/>
  <c r="K2250" i="45"/>
  <c r="J2250" i="45"/>
  <c r="I2250" i="45"/>
  <c r="H2250" i="45"/>
  <c r="G2250" i="45"/>
  <c r="F2250" i="45"/>
  <c r="E2250" i="45"/>
  <c r="D2250" i="45"/>
  <c r="C2250" i="45"/>
  <c r="U2249" i="45"/>
  <c r="T2249" i="45"/>
  <c r="S2249" i="45"/>
  <c r="R2249" i="45"/>
  <c r="Q2249" i="45"/>
  <c r="P2249" i="45"/>
  <c r="O2249" i="45"/>
  <c r="N2249" i="45"/>
  <c r="M2249" i="45"/>
  <c r="L2249" i="45"/>
  <c r="K2249" i="45"/>
  <c r="J2249" i="45"/>
  <c r="I2249" i="45"/>
  <c r="H2249" i="45"/>
  <c r="G2249" i="45"/>
  <c r="F2249" i="45"/>
  <c r="E2249" i="45"/>
  <c r="D2249" i="45"/>
  <c r="C2249" i="45"/>
  <c r="U2248" i="45"/>
  <c r="T2248" i="45"/>
  <c r="S2248" i="45"/>
  <c r="R2248" i="45"/>
  <c r="Q2248" i="45"/>
  <c r="P2248" i="45"/>
  <c r="O2248" i="45"/>
  <c r="N2248" i="45"/>
  <c r="M2248" i="45"/>
  <c r="L2248" i="45"/>
  <c r="K2248" i="45"/>
  <c r="J2248" i="45"/>
  <c r="I2248" i="45"/>
  <c r="H2248" i="45"/>
  <c r="G2248" i="45"/>
  <c r="F2248" i="45"/>
  <c r="E2248" i="45"/>
  <c r="D2248" i="45"/>
  <c r="C2248" i="45"/>
  <c r="U2247" i="45"/>
  <c r="T2247" i="45"/>
  <c r="S2247" i="45"/>
  <c r="R2247" i="45"/>
  <c r="Q2247" i="45"/>
  <c r="P2247" i="45"/>
  <c r="O2247" i="45"/>
  <c r="N2247" i="45"/>
  <c r="M2247" i="45"/>
  <c r="L2247" i="45"/>
  <c r="K2247" i="45"/>
  <c r="J2247" i="45"/>
  <c r="I2247" i="45"/>
  <c r="H2247" i="45"/>
  <c r="G2247" i="45"/>
  <c r="F2247" i="45"/>
  <c r="E2247" i="45"/>
  <c r="D2247" i="45"/>
  <c r="C2247" i="45"/>
  <c r="U2246" i="45"/>
  <c r="T2246" i="45"/>
  <c r="S2246" i="45"/>
  <c r="R2246" i="45"/>
  <c r="Q2246" i="45"/>
  <c r="P2246" i="45"/>
  <c r="O2246" i="45"/>
  <c r="N2246" i="45"/>
  <c r="M2246" i="45"/>
  <c r="L2246" i="45"/>
  <c r="K2246" i="45"/>
  <c r="J2246" i="45"/>
  <c r="I2246" i="45"/>
  <c r="H2246" i="45"/>
  <c r="G2246" i="45"/>
  <c r="F2246" i="45"/>
  <c r="E2246" i="45"/>
  <c r="D2246" i="45"/>
  <c r="C2246" i="45"/>
  <c r="U2245" i="45"/>
  <c r="T2245" i="45"/>
  <c r="S2245" i="45"/>
  <c r="R2245" i="45"/>
  <c r="Q2245" i="45"/>
  <c r="P2245" i="45"/>
  <c r="O2245" i="45"/>
  <c r="N2245" i="45"/>
  <c r="M2245" i="45"/>
  <c r="L2245" i="45"/>
  <c r="K2245" i="45"/>
  <c r="J2245" i="45"/>
  <c r="I2245" i="45"/>
  <c r="H2245" i="45"/>
  <c r="G2245" i="45"/>
  <c r="F2245" i="45"/>
  <c r="E2245" i="45"/>
  <c r="D2245" i="45"/>
  <c r="C2245" i="45"/>
  <c r="U2244" i="45"/>
  <c r="T2244" i="45"/>
  <c r="S2244" i="45"/>
  <c r="R2244" i="45"/>
  <c r="Q2244" i="45"/>
  <c r="P2244" i="45"/>
  <c r="O2244" i="45"/>
  <c r="N2244" i="45"/>
  <c r="M2244" i="45"/>
  <c r="L2244" i="45"/>
  <c r="K2244" i="45"/>
  <c r="J2244" i="45"/>
  <c r="I2244" i="45"/>
  <c r="H2244" i="45"/>
  <c r="G2244" i="45"/>
  <c r="F2244" i="45"/>
  <c r="E2244" i="45"/>
  <c r="D2244" i="45"/>
  <c r="C2244" i="45"/>
  <c r="U2243" i="45"/>
  <c r="T2243" i="45"/>
  <c r="S2243" i="45"/>
  <c r="R2243" i="45"/>
  <c r="Q2243" i="45"/>
  <c r="P2243" i="45"/>
  <c r="O2243" i="45"/>
  <c r="N2243" i="45"/>
  <c r="M2243" i="45"/>
  <c r="L2243" i="45"/>
  <c r="K2243" i="45"/>
  <c r="J2243" i="45"/>
  <c r="I2243" i="45"/>
  <c r="H2243" i="45"/>
  <c r="G2243" i="45"/>
  <c r="F2243" i="45"/>
  <c r="E2243" i="45"/>
  <c r="D2243" i="45"/>
  <c r="C2243" i="45"/>
  <c r="U2242" i="45"/>
  <c r="T2242" i="45"/>
  <c r="S2242" i="45"/>
  <c r="R2242" i="45"/>
  <c r="Q2242" i="45"/>
  <c r="P2242" i="45"/>
  <c r="O2242" i="45"/>
  <c r="N2242" i="45"/>
  <c r="M2242" i="45"/>
  <c r="L2242" i="45"/>
  <c r="K2242" i="45"/>
  <c r="J2242" i="45"/>
  <c r="I2242" i="45"/>
  <c r="H2242" i="45"/>
  <c r="G2242" i="45"/>
  <c r="F2242" i="45"/>
  <c r="E2242" i="45"/>
  <c r="D2242" i="45"/>
  <c r="C2242" i="45"/>
  <c r="U2241" i="45"/>
  <c r="T2241" i="45"/>
  <c r="S2241" i="45"/>
  <c r="R2241" i="45"/>
  <c r="Q2241" i="45"/>
  <c r="P2241" i="45"/>
  <c r="O2241" i="45"/>
  <c r="N2241" i="45"/>
  <c r="M2241" i="45"/>
  <c r="L2241" i="45"/>
  <c r="K2241" i="45"/>
  <c r="J2241" i="45"/>
  <c r="I2241" i="45"/>
  <c r="H2241" i="45"/>
  <c r="G2241" i="45"/>
  <c r="F2241" i="45"/>
  <c r="E2241" i="45"/>
  <c r="D2241" i="45"/>
  <c r="C2241" i="45"/>
  <c r="U2240" i="45"/>
  <c r="T2240" i="45"/>
  <c r="S2240" i="45"/>
  <c r="R2240" i="45"/>
  <c r="Q2240" i="45"/>
  <c r="P2240" i="45"/>
  <c r="O2240" i="45"/>
  <c r="N2240" i="45"/>
  <c r="M2240" i="45"/>
  <c r="L2240" i="45"/>
  <c r="K2240" i="45"/>
  <c r="J2240" i="45"/>
  <c r="I2240" i="45"/>
  <c r="H2240" i="45"/>
  <c r="G2240" i="45"/>
  <c r="F2240" i="45"/>
  <c r="E2240" i="45"/>
  <c r="D2240" i="45"/>
  <c r="C2240" i="45"/>
  <c r="U2239" i="45"/>
  <c r="T2239" i="45"/>
  <c r="S2239" i="45"/>
  <c r="R2239" i="45"/>
  <c r="Q2239" i="45"/>
  <c r="P2239" i="45"/>
  <c r="O2239" i="45"/>
  <c r="N2239" i="45"/>
  <c r="M2239" i="45"/>
  <c r="L2239" i="45"/>
  <c r="K2239" i="45"/>
  <c r="J2239" i="45"/>
  <c r="I2239" i="45"/>
  <c r="H2239" i="45"/>
  <c r="G2239" i="45"/>
  <c r="F2239" i="45"/>
  <c r="E2239" i="45"/>
  <c r="D2239" i="45"/>
  <c r="C2239" i="45"/>
  <c r="U2238" i="45"/>
  <c r="T2238" i="45"/>
  <c r="S2238" i="45"/>
  <c r="R2238" i="45"/>
  <c r="Q2238" i="45"/>
  <c r="P2238" i="45"/>
  <c r="O2238" i="45"/>
  <c r="N2238" i="45"/>
  <c r="M2238" i="45"/>
  <c r="L2238" i="45"/>
  <c r="K2238" i="45"/>
  <c r="J2238" i="45"/>
  <c r="I2238" i="45"/>
  <c r="H2238" i="45"/>
  <c r="G2238" i="45"/>
  <c r="F2238" i="45"/>
  <c r="E2238" i="45"/>
  <c r="D2238" i="45"/>
  <c r="C2238" i="45"/>
  <c r="U2237" i="45"/>
  <c r="T2237" i="45"/>
  <c r="S2237" i="45"/>
  <c r="R2237" i="45"/>
  <c r="Q2237" i="45"/>
  <c r="P2237" i="45"/>
  <c r="O2237" i="45"/>
  <c r="N2237" i="45"/>
  <c r="M2237" i="45"/>
  <c r="L2237" i="45"/>
  <c r="K2237" i="45"/>
  <c r="J2237" i="45"/>
  <c r="I2237" i="45"/>
  <c r="H2237" i="45"/>
  <c r="G2237" i="45"/>
  <c r="F2237" i="45"/>
  <c r="E2237" i="45"/>
  <c r="D2237" i="45"/>
  <c r="C2237" i="45"/>
  <c r="U2236" i="45"/>
  <c r="T2236" i="45"/>
  <c r="S2236" i="45"/>
  <c r="R2236" i="45"/>
  <c r="Q2236" i="45"/>
  <c r="P2236" i="45"/>
  <c r="O2236" i="45"/>
  <c r="N2236" i="45"/>
  <c r="M2236" i="45"/>
  <c r="L2236" i="45"/>
  <c r="K2236" i="45"/>
  <c r="J2236" i="45"/>
  <c r="I2236" i="45"/>
  <c r="H2236" i="45"/>
  <c r="G2236" i="45"/>
  <c r="F2236" i="45"/>
  <c r="E2236" i="45"/>
  <c r="D2236" i="45"/>
  <c r="C2236" i="45"/>
  <c r="U2235" i="45"/>
  <c r="T2235" i="45"/>
  <c r="S2235" i="45"/>
  <c r="R2235" i="45"/>
  <c r="Q2235" i="45"/>
  <c r="P2235" i="45"/>
  <c r="O2235" i="45"/>
  <c r="N2235" i="45"/>
  <c r="M2235" i="45"/>
  <c r="L2235" i="45"/>
  <c r="K2235" i="45"/>
  <c r="J2235" i="45"/>
  <c r="I2235" i="45"/>
  <c r="H2235" i="45"/>
  <c r="G2235" i="45"/>
  <c r="F2235" i="45"/>
  <c r="E2235" i="45"/>
  <c r="D2235" i="45"/>
  <c r="C2235" i="45"/>
  <c r="U2234" i="45"/>
  <c r="T2234" i="45"/>
  <c r="S2234" i="45"/>
  <c r="R2234" i="45"/>
  <c r="Q2234" i="45"/>
  <c r="P2234" i="45"/>
  <c r="O2234" i="45"/>
  <c r="N2234" i="45"/>
  <c r="M2234" i="45"/>
  <c r="L2234" i="45"/>
  <c r="K2234" i="45"/>
  <c r="J2234" i="45"/>
  <c r="I2234" i="45"/>
  <c r="H2234" i="45"/>
  <c r="G2234" i="45"/>
  <c r="F2234" i="45"/>
  <c r="E2234" i="45"/>
  <c r="D2234" i="45"/>
  <c r="C2234" i="45"/>
  <c r="U2233" i="45"/>
  <c r="T2233" i="45"/>
  <c r="S2233" i="45"/>
  <c r="R2233" i="45"/>
  <c r="Q2233" i="45"/>
  <c r="P2233" i="45"/>
  <c r="O2233" i="45"/>
  <c r="N2233" i="45"/>
  <c r="M2233" i="45"/>
  <c r="L2233" i="45"/>
  <c r="K2233" i="45"/>
  <c r="J2233" i="45"/>
  <c r="I2233" i="45"/>
  <c r="H2233" i="45"/>
  <c r="G2233" i="45"/>
  <c r="F2233" i="45"/>
  <c r="E2233" i="45"/>
  <c r="D2233" i="45"/>
  <c r="C2233" i="45"/>
  <c r="U2232" i="45"/>
  <c r="T2232" i="45"/>
  <c r="S2232" i="45"/>
  <c r="R2232" i="45"/>
  <c r="Q2232" i="45"/>
  <c r="P2232" i="45"/>
  <c r="O2232" i="45"/>
  <c r="N2232" i="45"/>
  <c r="M2232" i="45"/>
  <c r="L2232" i="45"/>
  <c r="K2232" i="45"/>
  <c r="J2232" i="45"/>
  <c r="I2232" i="45"/>
  <c r="H2232" i="45"/>
  <c r="G2232" i="45"/>
  <c r="F2232" i="45"/>
  <c r="E2232" i="45"/>
  <c r="D2232" i="45"/>
  <c r="C2232" i="45"/>
  <c r="U2231" i="45"/>
  <c r="T2231" i="45"/>
  <c r="S2231" i="45"/>
  <c r="R2231" i="45"/>
  <c r="Q2231" i="45"/>
  <c r="P2231" i="45"/>
  <c r="O2231" i="45"/>
  <c r="N2231" i="45"/>
  <c r="M2231" i="45"/>
  <c r="L2231" i="45"/>
  <c r="K2231" i="45"/>
  <c r="J2231" i="45"/>
  <c r="I2231" i="45"/>
  <c r="H2231" i="45"/>
  <c r="G2231" i="45"/>
  <c r="F2231" i="45"/>
  <c r="E2231" i="45"/>
  <c r="D2231" i="45"/>
  <c r="C2231" i="45"/>
  <c r="U2230" i="45"/>
  <c r="T2230" i="45"/>
  <c r="S2230" i="45"/>
  <c r="R2230" i="45"/>
  <c r="Q2230" i="45"/>
  <c r="P2230" i="45"/>
  <c r="O2230" i="45"/>
  <c r="N2230" i="45"/>
  <c r="M2230" i="45"/>
  <c r="L2230" i="45"/>
  <c r="K2230" i="45"/>
  <c r="J2230" i="45"/>
  <c r="I2230" i="45"/>
  <c r="H2230" i="45"/>
  <c r="G2230" i="45"/>
  <c r="F2230" i="45"/>
  <c r="E2230" i="45"/>
  <c r="D2230" i="45"/>
  <c r="C2230" i="45"/>
  <c r="U2229" i="45"/>
  <c r="T2229" i="45"/>
  <c r="S2229" i="45"/>
  <c r="R2229" i="45"/>
  <c r="Q2229" i="45"/>
  <c r="P2229" i="45"/>
  <c r="O2229" i="45"/>
  <c r="N2229" i="45"/>
  <c r="M2229" i="45"/>
  <c r="L2229" i="45"/>
  <c r="K2229" i="45"/>
  <c r="J2229" i="45"/>
  <c r="I2229" i="45"/>
  <c r="H2229" i="45"/>
  <c r="G2229" i="45"/>
  <c r="F2229" i="45"/>
  <c r="E2229" i="45"/>
  <c r="D2229" i="45"/>
  <c r="C2229" i="45"/>
  <c r="U2228" i="45"/>
  <c r="T2228" i="45"/>
  <c r="S2228" i="45"/>
  <c r="R2228" i="45"/>
  <c r="Q2228" i="45"/>
  <c r="P2228" i="45"/>
  <c r="O2228" i="45"/>
  <c r="N2228" i="45"/>
  <c r="M2228" i="45"/>
  <c r="L2228" i="45"/>
  <c r="K2228" i="45"/>
  <c r="J2228" i="45"/>
  <c r="I2228" i="45"/>
  <c r="H2228" i="45"/>
  <c r="G2228" i="45"/>
  <c r="F2228" i="45"/>
  <c r="E2228" i="45"/>
  <c r="D2228" i="45"/>
  <c r="C2228" i="45"/>
  <c r="U2227" i="45"/>
  <c r="T2227" i="45"/>
  <c r="S2227" i="45"/>
  <c r="R2227" i="45"/>
  <c r="Q2227" i="45"/>
  <c r="P2227" i="45"/>
  <c r="O2227" i="45"/>
  <c r="N2227" i="45"/>
  <c r="M2227" i="45"/>
  <c r="L2227" i="45"/>
  <c r="K2227" i="45"/>
  <c r="J2227" i="45"/>
  <c r="I2227" i="45"/>
  <c r="H2227" i="45"/>
  <c r="G2227" i="45"/>
  <c r="F2227" i="45"/>
  <c r="E2227" i="45"/>
  <c r="D2227" i="45"/>
  <c r="C2227" i="45"/>
  <c r="U2226" i="45"/>
  <c r="T2226" i="45"/>
  <c r="S2226" i="45"/>
  <c r="R2226" i="45"/>
  <c r="Q2226" i="45"/>
  <c r="P2226" i="45"/>
  <c r="O2226" i="45"/>
  <c r="N2226" i="45"/>
  <c r="M2226" i="45"/>
  <c r="L2226" i="45"/>
  <c r="K2226" i="45"/>
  <c r="J2226" i="45"/>
  <c r="I2226" i="45"/>
  <c r="H2226" i="45"/>
  <c r="G2226" i="45"/>
  <c r="F2226" i="45"/>
  <c r="E2226" i="45"/>
  <c r="D2226" i="45"/>
  <c r="C2226" i="45"/>
  <c r="U2225" i="45"/>
  <c r="T2225" i="45"/>
  <c r="S2225" i="45"/>
  <c r="R2225" i="45"/>
  <c r="Q2225" i="45"/>
  <c r="P2225" i="45"/>
  <c r="O2225" i="45"/>
  <c r="N2225" i="45"/>
  <c r="M2225" i="45"/>
  <c r="L2225" i="45"/>
  <c r="K2225" i="45"/>
  <c r="J2225" i="45"/>
  <c r="I2225" i="45"/>
  <c r="H2225" i="45"/>
  <c r="G2225" i="45"/>
  <c r="F2225" i="45"/>
  <c r="E2225" i="45"/>
  <c r="D2225" i="45"/>
  <c r="C2225" i="45"/>
  <c r="U2224" i="45"/>
  <c r="T2224" i="45"/>
  <c r="S2224" i="45"/>
  <c r="R2224" i="45"/>
  <c r="Q2224" i="45"/>
  <c r="P2224" i="45"/>
  <c r="O2224" i="45"/>
  <c r="N2224" i="45"/>
  <c r="M2224" i="45"/>
  <c r="L2224" i="45"/>
  <c r="K2224" i="45"/>
  <c r="J2224" i="45"/>
  <c r="I2224" i="45"/>
  <c r="H2224" i="45"/>
  <c r="G2224" i="45"/>
  <c r="F2224" i="45"/>
  <c r="E2224" i="45"/>
  <c r="D2224" i="45"/>
  <c r="C2224" i="45"/>
  <c r="U2223" i="45"/>
  <c r="T2223" i="45"/>
  <c r="S2223" i="45"/>
  <c r="R2223" i="45"/>
  <c r="Q2223" i="45"/>
  <c r="P2223" i="45"/>
  <c r="O2223" i="45"/>
  <c r="N2223" i="45"/>
  <c r="M2223" i="45"/>
  <c r="L2223" i="45"/>
  <c r="K2223" i="45"/>
  <c r="J2223" i="45"/>
  <c r="I2223" i="45"/>
  <c r="H2223" i="45"/>
  <c r="G2223" i="45"/>
  <c r="F2223" i="45"/>
  <c r="E2223" i="45"/>
  <c r="D2223" i="45"/>
  <c r="C2223" i="45"/>
  <c r="U2222" i="45"/>
  <c r="T2222" i="45"/>
  <c r="S2222" i="45"/>
  <c r="R2222" i="45"/>
  <c r="Q2222" i="45"/>
  <c r="P2222" i="45"/>
  <c r="O2222" i="45"/>
  <c r="N2222" i="45"/>
  <c r="M2222" i="45"/>
  <c r="L2222" i="45"/>
  <c r="K2222" i="45"/>
  <c r="J2222" i="45"/>
  <c r="I2222" i="45"/>
  <c r="H2222" i="45"/>
  <c r="G2222" i="45"/>
  <c r="F2222" i="45"/>
  <c r="E2222" i="45"/>
  <c r="D2222" i="45"/>
  <c r="C2222" i="45"/>
  <c r="U2221" i="45"/>
  <c r="T2221" i="45"/>
  <c r="S2221" i="45"/>
  <c r="R2221" i="45"/>
  <c r="Q2221" i="45"/>
  <c r="P2221" i="45"/>
  <c r="O2221" i="45"/>
  <c r="N2221" i="45"/>
  <c r="M2221" i="45"/>
  <c r="L2221" i="45"/>
  <c r="K2221" i="45"/>
  <c r="J2221" i="45"/>
  <c r="I2221" i="45"/>
  <c r="H2221" i="45"/>
  <c r="G2221" i="45"/>
  <c r="F2221" i="45"/>
  <c r="E2221" i="45"/>
  <c r="D2221" i="45"/>
  <c r="C2221" i="45"/>
  <c r="U2220" i="45"/>
  <c r="T2220" i="45"/>
  <c r="S2220" i="45"/>
  <c r="R2220" i="45"/>
  <c r="Q2220" i="45"/>
  <c r="P2220" i="45"/>
  <c r="O2220" i="45"/>
  <c r="N2220" i="45"/>
  <c r="M2220" i="45"/>
  <c r="L2220" i="45"/>
  <c r="K2220" i="45"/>
  <c r="J2220" i="45"/>
  <c r="I2220" i="45"/>
  <c r="H2220" i="45"/>
  <c r="G2220" i="45"/>
  <c r="F2220" i="45"/>
  <c r="E2220" i="45"/>
  <c r="D2220" i="45"/>
  <c r="C2220" i="45"/>
  <c r="U2219" i="45"/>
  <c r="T2219" i="45"/>
  <c r="S2219" i="45"/>
  <c r="R2219" i="45"/>
  <c r="Q2219" i="45"/>
  <c r="P2219" i="45"/>
  <c r="O2219" i="45"/>
  <c r="N2219" i="45"/>
  <c r="M2219" i="45"/>
  <c r="L2219" i="45"/>
  <c r="K2219" i="45"/>
  <c r="J2219" i="45"/>
  <c r="I2219" i="45"/>
  <c r="H2219" i="45"/>
  <c r="G2219" i="45"/>
  <c r="F2219" i="45"/>
  <c r="E2219" i="45"/>
  <c r="D2219" i="45"/>
  <c r="C2219" i="45"/>
  <c r="U2218" i="45"/>
  <c r="T2218" i="45"/>
  <c r="S2218" i="45"/>
  <c r="R2218" i="45"/>
  <c r="Q2218" i="45"/>
  <c r="P2218" i="45"/>
  <c r="O2218" i="45"/>
  <c r="N2218" i="45"/>
  <c r="M2218" i="45"/>
  <c r="L2218" i="45"/>
  <c r="K2218" i="45"/>
  <c r="J2218" i="45"/>
  <c r="I2218" i="45"/>
  <c r="H2218" i="45"/>
  <c r="G2218" i="45"/>
  <c r="F2218" i="45"/>
  <c r="E2218" i="45"/>
  <c r="D2218" i="45"/>
  <c r="C2218" i="45"/>
  <c r="U2217" i="45"/>
  <c r="T2217" i="45"/>
  <c r="S2217" i="45"/>
  <c r="R2217" i="45"/>
  <c r="Q2217" i="45"/>
  <c r="P2217" i="45"/>
  <c r="O2217" i="45"/>
  <c r="N2217" i="45"/>
  <c r="M2217" i="45"/>
  <c r="L2217" i="45"/>
  <c r="K2217" i="45"/>
  <c r="J2217" i="45"/>
  <c r="I2217" i="45"/>
  <c r="H2217" i="45"/>
  <c r="G2217" i="45"/>
  <c r="F2217" i="45"/>
  <c r="E2217" i="45"/>
  <c r="D2217" i="45"/>
  <c r="C2217" i="45"/>
  <c r="U2216" i="45"/>
  <c r="T2216" i="45"/>
  <c r="S2216" i="45"/>
  <c r="R2216" i="45"/>
  <c r="Q2216" i="45"/>
  <c r="P2216" i="45"/>
  <c r="O2216" i="45"/>
  <c r="N2216" i="45"/>
  <c r="M2216" i="45"/>
  <c r="L2216" i="45"/>
  <c r="K2216" i="45"/>
  <c r="J2216" i="45"/>
  <c r="I2216" i="45"/>
  <c r="H2216" i="45"/>
  <c r="G2216" i="45"/>
  <c r="F2216" i="45"/>
  <c r="E2216" i="45"/>
  <c r="D2216" i="45"/>
  <c r="C2216" i="45"/>
  <c r="U2215" i="45"/>
  <c r="T2215" i="45"/>
  <c r="S2215" i="45"/>
  <c r="R2215" i="45"/>
  <c r="Q2215" i="45"/>
  <c r="P2215" i="45"/>
  <c r="O2215" i="45"/>
  <c r="N2215" i="45"/>
  <c r="M2215" i="45"/>
  <c r="L2215" i="45"/>
  <c r="K2215" i="45"/>
  <c r="J2215" i="45"/>
  <c r="I2215" i="45"/>
  <c r="H2215" i="45"/>
  <c r="G2215" i="45"/>
  <c r="F2215" i="45"/>
  <c r="E2215" i="45"/>
  <c r="D2215" i="45"/>
  <c r="C2215" i="45"/>
  <c r="U2214" i="45"/>
  <c r="T2214" i="45"/>
  <c r="S2214" i="45"/>
  <c r="R2214" i="45"/>
  <c r="Q2214" i="45"/>
  <c r="P2214" i="45"/>
  <c r="O2214" i="45"/>
  <c r="N2214" i="45"/>
  <c r="M2214" i="45"/>
  <c r="L2214" i="45"/>
  <c r="K2214" i="45"/>
  <c r="J2214" i="45"/>
  <c r="I2214" i="45"/>
  <c r="H2214" i="45"/>
  <c r="G2214" i="45"/>
  <c r="F2214" i="45"/>
  <c r="E2214" i="45"/>
  <c r="D2214" i="45"/>
  <c r="C2214" i="45"/>
  <c r="U2213" i="45"/>
  <c r="T2213" i="45"/>
  <c r="S2213" i="45"/>
  <c r="R2213" i="45"/>
  <c r="Q2213" i="45"/>
  <c r="P2213" i="45"/>
  <c r="O2213" i="45"/>
  <c r="N2213" i="45"/>
  <c r="M2213" i="45"/>
  <c r="L2213" i="45"/>
  <c r="K2213" i="45"/>
  <c r="J2213" i="45"/>
  <c r="I2213" i="45"/>
  <c r="H2213" i="45"/>
  <c r="G2213" i="45"/>
  <c r="F2213" i="45"/>
  <c r="E2213" i="45"/>
  <c r="D2213" i="45"/>
  <c r="C2213" i="45"/>
  <c r="U2212" i="45"/>
  <c r="T2212" i="45"/>
  <c r="S2212" i="45"/>
  <c r="R2212" i="45"/>
  <c r="Q2212" i="45"/>
  <c r="P2212" i="45"/>
  <c r="O2212" i="45"/>
  <c r="N2212" i="45"/>
  <c r="M2212" i="45"/>
  <c r="L2212" i="45"/>
  <c r="K2212" i="45"/>
  <c r="J2212" i="45"/>
  <c r="I2212" i="45"/>
  <c r="H2212" i="45"/>
  <c r="G2212" i="45"/>
  <c r="F2212" i="45"/>
  <c r="E2212" i="45"/>
  <c r="D2212" i="45"/>
  <c r="C2212" i="45"/>
  <c r="U2211" i="45"/>
  <c r="T2211" i="45"/>
  <c r="S2211" i="45"/>
  <c r="R2211" i="45"/>
  <c r="Q2211" i="45"/>
  <c r="P2211" i="45"/>
  <c r="O2211" i="45"/>
  <c r="N2211" i="45"/>
  <c r="M2211" i="45"/>
  <c r="L2211" i="45"/>
  <c r="K2211" i="45"/>
  <c r="J2211" i="45"/>
  <c r="I2211" i="45"/>
  <c r="H2211" i="45"/>
  <c r="G2211" i="45"/>
  <c r="F2211" i="45"/>
  <c r="E2211" i="45"/>
  <c r="D2211" i="45"/>
  <c r="C2211" i="45"/>
  <c r="U2210" i="45"/>
  <c r="T2210" i="45"/>
  <c r="S2210" i="45"/>
  <c r="R2210" i="45"/>
  <c r="Q2210" i="45"/>
  <c r="P2210" i="45"/>
  <c r="O2210" i="45"/>
  <c r="N2210" i="45"/>
  <c r="M2210" i="45"/>
  <c r="L2210" i="45"/>
  <c r="K2210" i="45"/>
  <c r="J2210" i="45"/>
  <c r="I2210" i="45"/>
  <c r="H2210" i="45"/>
  <c r="G2210" i="45"/>
  <c r="F2210" i="45"/>
  <c r="E2210" i="45"/>
  <c r="D2210" i="45"/>
  <c r="C2210" i="45"/>
  <c r="U2209" i="45"/>
  <c r="T2209" i="45"/>
  <c r="S2209" i="45"/>
  <c r="R2209" i="45"/>
  <c r="Q2209" i="45"/>
  <c r="P2209" i="45"/>
  <c r="O2209" i="45"/>
  <c r="N2209" i="45"/>
  <c r="M2209" i="45"/>
  <c r="L2209" i="45"/>
  <c r="K2209" i="45"/>
  <c r="J2209" i="45"/>
  <c r="I2209" i="45"/>
  <c r="H2209" i="45"/>
  <c r="G2209" i="45"/>
  <c r="F2209" i="45"/>
  <c r="E2209" i="45"/>
  <c r="D2209" i="45"/>
  <c r="C2209" i="45"/>
  <c r="U2208" i="45"/>
  <c r="T2208" i="45"/>
  <c r="S2208" i="45"/>
  <c r="R2208" i="45"/>
  <c r="Q2208" i="45"/>
  <c r="P2208" i="45"/>
  <c r="O2208" i="45"/>
  <c r="N2208" i="45"/>
  <c r="M2208" i="45"/>
  <c r="L2208" i="45"/>
  <c r="K2208" i="45"/>
  <c r="J2208" i="45"/>
  <c r="I2208" i="45"/>
  <c r="H2208" i="45"/>
  <c r="G2208" i="45"/>
  <c r="F2208" i="45"/>
  <c r="E2208" i="45"/>
  <c r="D2208" i="45"/>
  <c r="C2208" i="45"/>
  <c r="U2207" i="45"/>
  <c r="T2207" i="45"/>
  <c r="S2207" i="45"/>
  <c r="R2207" i="45"/>
  <c r="Q2207" i="45"/>
  <c r="P2207" i="45"/>
  <c r="O2207" i="45"/>
  <c r="N2207" i="45"/>
  <c r="M2207" i="45"/>
  <c r="L2207" i="45"/>
  <c r="K2207" i="45"/>
  <c r="J2207" i="45"/>
  <c r="I2207" i="45"/>
  <c r="H2207" i="45"/>
  <c r="G2207" i="45"/>
  <c r="F2207" i="45"/>
  <c r="E2207" i="45"/>
  <c r="D2207" i="45"/>
  <c r="C2207" i="45"/>
  <c r="U2206" i="45"/>
  <c r="T2206" i="45"/>
  <c r="S2206" i="45"/>
  <c r="R2206" i="45"/>
  <c r="Q2206" i="45"/>
  <c r="P2206" i="45"/>
  <c r="O2206" i="45"/>
  <c r="N2206" i="45"/>
  <c r="M2206" i="45"/>
  <c r="L2206" i="45"/>
  <c r="K2206" i="45"/>
  <c r="J2206" i="45"/>
  <c r="I2206" i="45"/>
  <c r="H2206" i="45"/>
  <c r="G2206" i="45"/>
  <c r="F2206" i="45"/>
  <c r="E2206" i="45"/>
  <c r="D2206" i="45"/>
  <c r="C2206" i="45"/>
  <c r="U2205" i="45"/>
  <c r="T2205" i="45"/>
  <c r="S2205" i="45"/>
  <c r="R2205" i="45"/>
  <c r="Q2205" i="45"/>
  <c r="P2205" i="45"/>
  <c r="O2205" i="45"/>
  <c r="N2205" i="45"/>
  <c r="M2205" i="45"/>
  <c r="L2205" i="45"/>
  <c r="K2205" i="45"/>
  <c r="J2205" i="45"/>
  <c r="I2205" i="45"/>
  <c r="H2205" i="45"/>
  <c r="G2205" i="45"/>
  <c r="F2205" i="45"/>
  <c r="E2205" i="45"/>
  <c r="D2205" i="45"/>
  <c r="C2205" i="45"/>
  <c r="U2204" i="45"/>
  <c r="T2204" i="45"/>
  <c r="S2204" i="45"/>
  <c r="R2204" i="45"/>
  <c r="Q2204" i="45"/>
  <c r="P2204" i="45"/>
  <c r="O2204" i="45"/>
  <c r="N2204" i="45"/>
  <c r="M2204" i="45"/>
  <c r="L2204" i="45"/>
  <c r="K2204" i="45"/>
  <c r="J2204" i="45"/>
  <c r="I2204" i="45"/>
  <c r="H2204" i="45"/>
  <c r="G2204" i="45"/>
  <c r="F2204" i="45"/>
  <c r="E2204" i="45"/>
  <c r="D2204" i="45"/>
  <c r="C2204" i="45"/>
  <c r="U2203" i="45"/>
  <c r="T2203" i="45"/>
  <c r="S2203" i="45"/>
  <c r="R2203" i="45"/>
  <c r="Q2203" i="45"/>
  <c r="P2203" i="45"/>
  <c r="O2203" i="45"/>
  <c r="N2203" i="45"/>
  <c r="M2203" i="45"/>
  <c r="L2203" i="45"/>
  <c r="K2203" i="45"/>
  <c r="J2203" i="45"/>
  <c r="I2203" i="45"/>
  <c r="H2203" i="45"/>
  <c r="G2203" i="45"/>
  <c r="F2203" i="45"/>
  <c r="E2203" i="45"/>
  <c r="D2203" i="45"/>
  <c r="C2203" i="45"/>
  <c r="U2202" i="45"/>
  <c r="T2202" i="45"/>
  <c r="S2202" i="45"/>
  <c r="R2202" i="45"/>
  <c r="Q2202" i="45"/>
  <c r="P2202" i="45"/>
  <c r="O2202" i="45"/>
  <c r="N2202" i="45"/>
  <c r="M2202" i="45"/>
  <c r="L2202" i="45"/>
  <c r="K2202" i="45"/>
  <c r="J2202" i="45"/>
  <c r="I2202" i="45"/>
  <c r="H2202" i="45"/>
  <c r="G2202" i="45"/>
  <c r="F2202" i="45"/>
  <c r="E2202" i="45"/>
  <c r="D2202" i="45"/>
  <c r="C2202" i="45"/>
  <c r="U2201" i="45"/>
  <c r="T2201" i="45"/>
  <c r="S2201" i="45"/>
  <c r="R2201" i="45"/>
  <c r="Q2201" i="45"/>
  <c r="P2201" i="45"/>
  <c r="O2201" i="45"/>
  <c r="N2201" i="45"/>
  <c r="M2201" i="45"/>
  <c r="L2201" i="45"/>
  <c r="K2201" i="45"/>
  <c r="J2201" i="45"/>
  <c r="I2201" i="45"/>
  <c r="H2201" i="45"/>
  <c r="G2201" i="45"/>
  <c r="F2201" i="45"/>
  <c r="E2201" i="45"/>
  <c r="D2201" i="45"/>
  <c r="C2201" i="45"/>
  <c r="U2200" i="45"/>
  <c r="T2200" i="45"/>
  <c r="S2200" i="45"/>
  <c r="R2200" i="45"/>
  <c r="Q2200" i="45"/>
  <c r="P2200" i="45"/>
  <c r="O2200" i="45"/>
  <c r="N2200" i="45"/>
  <c r="M2200" i="45"/>
  <c r="L2200" i="45"/>
  <c r="K2200" i="45"/>
  <c r="J2200" i="45"/>
  <c r="I2200" i="45"/>
  <c r="H2200" i="45"/>
  <c r="G2200" i="45"/>
  <c r="F2200" i="45"/>
  <c r="E2200" i="45"/>
  <c r="D2200" i="45"/>
  <c r="C2200" i="45"/>
  <c r="U2199" i="45"/>
  <c r="T2199" i="45"/>
  <c r="S2199" i="45"/>
  <c r="R2199" i="45"/>
  <c r="Q2199" i="45"/>
  <c r="P2199" i="45"/>
  <c r="O2199" i="45"/>
  <c r="N2199" i="45"/>
  <c r="M2199" i="45"/>
  <c r="L2199" i="45"/>
  <c r="K2199" i="45"/>
  <c r="J2199" i="45"/>
  <c r="I2199" i="45"/>
  <c r="H2199" i="45"/>
  <c r="G2199" i="45"/>
  <c r="F2199" i="45"/>
  <c r="E2199" i="45"/>
  <c r="D2199" i="45"/>
  <c r="C2199" i="45"/>
  <c r="U2198" i="45"/>
  <c r="T2198" i="45"/>
  <c r="S2198" i="45"/>
  <c r="R2198" i="45"/>
  <c r="Q2198" i="45"/>
  <c r="P2198" i="45"/>
  <c r="O2198" i="45"/>
  <c r="N2198" i="45"/>
  <c r="M2198" i="45"/>
  <c r="L2198" i="45"/>
  <c r="K2198" i="45"/>
  <c r="J2198" i="45"/>
  <c r="I2198" i="45"/>
  <c r="H2198" i="45"/>
  <c r="G2198" i="45"/>
  <c r="F2198" i="45"/>
  <c r="E2198" i="45"/>
  <c r="D2198" i="45"/>
  <c r="C2198" i="45"/>
  <c r="U2197" i="45"/>
  <c r="T2197" i="45"/>
  <c r="S2197" i="45"/>
  <c r="R2197" i="45"/>
  <c r="Q2197" i="45"/>
  <c r="P2197" i="45"/>
  <c r="O2197" i="45"/>
  <c r="N2197" i="45"/>
  <c r="M2197" i="45"/>
  <c r="L2197" i="45"/>
  <c r="K2197" i="45"/>
  <c r="J2197" i="45"/>
  <c r="I2197" i="45"/>
  <c r="H2197" i="45"/>
  <c r="G2197" i="45"/>
  <c r="F2197" i="45"/>
  <c r="E2197" i="45"/>
  <c r="D2197" i="45"/>
  <c r="C2197" i="45"/>
  <c r="U2196" i="45"/>
  <c r="T2196" i="45"/>
  <c r="S2196" i="45"/>
  <c r="R2196" i="45"/>
  <c r="Q2196" i="45"/>
  <c r="P2196" i="45"/>
  <c r="O2196" i="45"/>
  <c r="N2196" i="45"/>
  <c r="M2196" i="45"/>
  <c r="L2196" i="45"/>
  <c r="K2196" i="45"/>
  <c r="J2196" i="45"/>
  <c r="I2196" i="45"/>
  <c r="H2196" i="45"/>
  <c r="G2196" i="45"/>
  <c r="F2196" i="45"/>
  <c r="E2196" i="45"/>
  <c r="D2196" i="45"/>
  <c r="C2196" i="45"/>
  <c r="U2195" i="45"/>
  <c r="T2195" i="45"/>
  <c r="S2195" i="45"/>
  <c r="R2195" i="45"/>
  <c r="Q2195" i="45"/>
  <c r="P2195" i="45"/>
  <c r="O2195" i="45"/>
  <c r="N2195" i="45"/>
  <c r="M2195" i="45"/>
  <c r="L2195" i="45"/>
  <c r="K2195" i="45"/>
  <c r="J2195" i="45"/>
  <c r="I2195" i="45"/>
  <c r="H2195" i="45"/>
  <c r="G2195" i="45"/>
  <c r="F2195" i="45"/>
  <c r="E2195" i="45"/>
  <c r="D2195" i="45"/>
  <c r="C2195" i="45"/>
  <c r="U2194" i="45"/>
  <c r="T2194" i="45"/>
  <c r="S2194" i="45"/>
  <c r="R2194" i="45"/>
  <c r="Q2194" i="45"/>
  <c r="P2194" i="45"/>
  <c r="O2194" i="45"/>
  <c r="N2194" i="45"/>
  <c r="M2194" i="45"/>
  <c r="L2194" i="45"/>
  <c r="K2194" i="45"/>
  <c r="J2194" i="45"/>
  <c r="I2194" i="45"/>
  <c r="H2194" i="45"/>
  <c r="G2194" i="45"/>
  <c r="F2194" i="45"/>
  <c r="E2194" i="45"/>
  <c r="D2194" i="45"/>
  <c r="C2194" i="45"/>
  <c r="U2193" i="45"/>
  <c r="T2193" i="45"/>
  <c r="S2193" i="45"/>
  <c r="R2193" i="45"/>
  <c r="Q2193" i="45"/>
  <c r="P2193" i="45"/>
  <c r="O2193" i="45"/>
  <c r="N2193" i="45"/>
  <c r="M2193" i="45"/>
  <c r="L2193" i="45"/>
  <c r="K2193" i="45"/>
  <c r="J2193" i="45"/>
  <c r="I2193" i="45"/>
  <c r="H2193" i="45"/>
  <c r="G2193" i="45"/>
  <c r="F2193" i="45"/>
  <c r="E2193" i="45"/>
  <c r="D2193" i="45"/>
  <c r="C2193" i="45"/>
  <c r="U2192" i="45"/>
  <c r="T2192" i="45"/>
  <c r="S2192" i="45"/>
  <c r="R2192" i="45"/>
  <c r="Q2192" i="45"/>
  <c r="P2192" i="45"/>
  <c r="O2192" i="45"/>
  <c r="N2192" i="45"/>
  <c r="M2192" i="45"/>
  <c r="L2192" i="45"/>
  <c r="K2192" i="45"/>
  <c r="J2192" i="45"/>
  <c r="I2192" i="45"/>
  <c r="H2192" i="45"/>
  <c r="G2192" i="45"/>
  <c r="F2192" i="45"/>
  <c r="E2192" i="45"/>
  <c r="D2192" i="45"/>
  <c r="C2192" i="45"/>
  <c r="U2191" i="45"/>
  <c r="T2191" i="45"/>
  <c r="S2191" i="45"/>
  <c r="R2191" i="45"/>
  <c r="Q2191" i="45"/>
  <c r="P2191" i="45"/>
  <c r="O2191" i="45"/>
  <c r="N2191" i="45"/>
  <c r="M2191" i="45"/>
  <c r="L2191" i="45"/>
  <c r="K2191" i="45"/>
  <c r="J2191" i="45"/>
  <c r="I2191" i="45"/>
  <c r="H2191" i="45"/>
  <c r="G2191" i="45"/>
  <c r="F2191" i="45"/>
  <c r="E2191" i="45"/>
  <c r="D2191" i="45"/>
  <c r="C2191" i="45"/>
  <c r="U2190" i="45"/>
  <c r="T2190" i="45"/>
  <c r="S2190" i="45"/>
  <c r="R2190" i="45"/>
  <c r="Q2190" i="45"/>
  <c r="P2190" i="45"/>
  <c r="O2190" i="45"/>
  <c r="N2190" i="45"/>
  <c r="M2190" i="45"/>
  <c r="L2190" i="45"/>
  <c r="K2190" i="45"/>
  <c r="J2190" i="45"/>
  <c r="I2190" i="45"/>
  <c r="H2190" i="45"/>
  <c r="G2190" i="45"/>
  <c r="F2190" i="45"/>
  <c r="E2190" i="45"/>
  <c r="D2190" i="45"/>
  <c r="C2190" i="45"/>
  <c r="U2189" i="45"/>
  <c r="T2189" i="45"/>
  <c r="S2189" i="45"/>
  <c r="R2189" i="45"/>
  <c r="Q2189" i="45"/>
  <c r="P2189" i="45"/>
  <c r="O2189" i="45"/>
  <c r="N2189" i="45"/>
  <c r="M2189" i="45"/>
  <c r="L2189" i="45"/>
  <c r="K2189" i="45"/>
  <c r="J2189" i="45"/>
  <c r="I2189" i="45"/>
  <c r="H2189" i="45"/>
  <c r="G2189" i="45"/>
  <c r="F2189" i="45"/>
  <c r="E2189" i="45"/>
  <c r="D2189" i="45"/>
  <c r="C2189" i="45"/>
  <c r="U2188" i="45"/>
  <c r="T2188" i="45"/>
  <c r="S2188" i="45"/>
  <c r="R2188" i="45"/>
  <c r="Q2188" i="45"/>
  <c r="P2188" i="45"/>
  <c r="O2188" i="45"/>
  <c r="N2188" i="45"/>
  <c r="M2188" i="45"/>
  <c r="L2188" i="45"/>
  <c r="K2188" i="45"/>
  <c r="J2188" i="45"/>
  <c r="I2188" i="45"/>
  <c r="H2188" i="45"/>
  <c r="G2188" i="45"/>
  <c r="F2188" i="45"/>
  <c r="E2188" i="45"/>
  <c r="D2188" i="45"/>
  <c r="C2188" i="45"/>
  <c r="U2187" i="45"/>
  <c r="T2187" i="45"/>
  <c r="S2187" i="45"/>
  <c r="R2187" i="45"/>
  <c r="Q2187" i="45"/>
  <c r="P2187" i="45"/>
  <c r="O2187" i="45"/>
  <c r="N2187" i="45"/>
  <c r="M2187" i="45"/>
  <c r="L2187" i="45"/>
  <c r="K2187" i="45"/>
  <c r="J2187" i="45"/>
  <c r="I2187" i="45"/>
  <c r="H2187" i="45"/>
  <c r="G2187" i="45"/>
  <c r="F2187" i="45"/>
  <c r="E2187" i="45"/>
  <c r="D2187" i="45"/>
  <c r="C2187" i="45"/>
  <c r="U2186" i="45"/>
  <c r="T2186" i="45"/>
  <c r="S2186" i="45"/>
  <c r="R2186" i="45"/>
  <c r="Q2186" i="45"/>
  <c r="P2186" i="45"/>
  <c r="O2186" i="45"/>
  <c r="N2186" i="45"/>
  <c r="M2186" i="45"/>
  <c r="L2186" i="45"/>
  <c r="K2186" i="45"/>
  <c r="J2186" i="45"/>
  <c r="I2186" i="45"/>
  <c r="H2186" i="45"/>
  <c r="G2186" i="45"/>
  <c r="F2186" i="45"/>
  <c r="E2186" i="45"/>
  <c r="D2186" i="45"/>
  <c r="C2186" i="45"/>
  <c r="U2185" i="45"/>
  <c r="T2185" i="45"/>
  <c r="S2185" i="45"/>
  <c r="R2185" i="45"/>
  <c r="Q2185" i="45"/>
  <c r="P2185" i="45"/>
  <c r="O2185" i="45"/>
  <c r="N2185" i="45"/>
  <c r="M2185" i="45"/>
  <c r="L2185" i="45"/>
  <c r="K2185" i="45"/>
  <c r="J2185" i="45"/>
  <c r="I2185" i="45"/>
  <c r="H2185" i="45"/>
  <c r="G2185" i="45"/>
  <c r="F2185" i="45"/>
  <c r="E2185" i="45"/>
  <c r="D2185" i="45"/>
  <c r="C2185" i="45"/>
  <c r="U2184" i="45"/>
  <c r="T2184" i="45"/>
  <c r="S2184" i="45"/>
  <c r="R2184" i="45"/>
  <c r="Q2184" i="45"/>
  <c r="P2184" i="45"/>
  <c r="O2184" i="45"/>
  <c r="N2184" i="45"/>
  <c r="M2184" i="45"/>
  <c r="L2184" i="45"/>
  <c r="K2184" i="45"/>
  <c r="J2184" i="45"/>
  <c r="I2184" i="45"/>
  <c r="H2184" i="45"/>
  <c r="G2184" i="45"/>
  <c r="F2184" i="45"/>
  <c r="E2184" i="45"/>
  <c r="D2184" i="45"/>
  <c r="C2184" i="45"/>
  <c r="U2183" i="45"/>
  <c r="T2183" i="45"/>
  <c r="S2183" i="45"/>
  <c r="R2183" i="45"/>
  <c r="Q2183" i="45"/>
  <c r="P2183" i="45"/>
  <c r="O2183" i="45"/>
  <c r="N2183" i="45"/>
  <c r="M2183" i="45"/>
  <c r="L2183" i="45"/>
  <c r="K2183" i="45"/>
  <c r="J2183" i="45"/>
  <c r="I2183" i="45"/>
  <c r="H2183" i="45"/>
  <c r="G2183" i="45"/>
  <c r="F2183" i="45"/>
  <c r="E2183" i="45"/>
  <c r="D2183" i="45"/>
  <c r="C2183" i="45"/>
  <c r="U2182" i="45"/>
  <c r="T2182" i="45"/>
  <c r="S2182" i="45"/>
  <c r="R2182" i="45"/>
  <c r="Q2182" i="45"/>
  <c r="P2182" i="45"/>
  <c r="O2182" i="45"/>
  <c r="N2182" i="45"/>
  <c r="M2182" i="45"/>
  <c r="L2182" i="45"/>
  <c r="K2182" i="45"/>
  <c r="J2182" i="45"/>
  <c r="I2182" i="45"/>
  <c r="H2182" i="45"/>
  <c r="G2182" i="45"/>
  <c r="F2182" i="45"/>
  <c r="E2182" i="45"/>
  <c r="D2182" i="45"/>
  <c r="C2182" i="45"/>
  <c r="U2181" i="45"/>
  <c r="T2181" i="45"/>
  <c r="S2181" i="45"/>
  <c r="R2181" i="45"/>
  <c r="Q2181" i="45"/>
  <c r="P2181" i="45"/>
  <c r="O2181" i="45"/>
  <c r="N2181" i="45"/>
  <c r="M2181" i="45"/>
  <c r="L2181" i="45"/>
  <c r="K2181" i="45"/>
  <c r="J2181" i="45"/>
  <c r="I2181" i="45"/>
  <c r="H2181" i="45"/>
  <c r="G2181" i="45"/>
  <c r="F2181" i="45"/>
  <c r="E2181" i="45"/>
  <c r="D2181" i="45"/>
  <c r="C2181" i="45"/>
  <c r="U2180" i="45"/>
  <c r="T2180" i="45"/>
  <c r="S2180" i="45"/>
  <c r="R2180" i="45"/>
  <c r="Q2180" i="45"/>
  <c r="P2180" i="45"/>
  <c r="O2180" i="45"/>
  <c r="N2180" i="45"/>
  <c r="M2180" i="45"/>
  <c r="L2180" i="45"/>
  <c r="K2180" i="45"/>
  <c r="J2180" i="45"/>
  <c r="I2180" i="45"/>
  <c r="H2180" i="45"/>
  <c r="G2180" i="45"/>
  <c r="F2180" i="45"/>
  <c r="E2180" i="45"/>
  <c r="D2180" i="45"/>
  <c r="C2180" i="45"/>
  <c r="U2179" i="45"/>
  <c r="T2179" i="45"/>
  <c r="S2179" i="45"/>
  <c r="R2179" i="45"/>
  <c r="Q2179" i="45"/>
  <c r="P2179" i="45"/>
  <c r="O2179" i="45"/>
  <c r="N2179" i="45"/>
  <c r="M2179" i="45"/>
  <c r="L2179" i="45"/>
  <c r="K2179" i="45"/>
  <c r="J2179" i="45"/>
  <c r="I2179" i="45"/>
  <c r="H2179" i="45"/>
  <c r="G2179" i="45"/>
  <c r="F2179" i="45"/>
  <c r="E2179" i="45"/>
  <c r="D2179" i="45"/>
  <c r="C2179" i="45"/>
  <c r="U2178" i="45"/>
  <c r="T2178" i="45"/>
  <c r="S2178" i="45"/>
  <c r="R2178" i="45"/>
  <c r="Q2178" i="45"/>
  <c r="P2178" i="45"/>
  <c r="O2178" i="45"/>
  <c r="N2178" i="45"/>
  <c r="M2178" i="45"/>
  <c r="L2178" i="45"/>
  <c r="K2178" i="45"/>
  <c r="J2178" i="45"/>
  <c r="I2178" i="45"/>
  <c r="H2178" i="45"/>
  <c r="G2178" i="45"/>
  <c r="F2178" i="45"/>
  <c r="E2178" i="45"/>
  <c r="D2178" i="45"/>
  <c r="C2178" i="45"/>
  <c r="U2177" i="45"/>
  <c r="T2177" i="45"/>
  <c r="S2177" i="45"/>
  <c r="R2177" i="45"/>
  <c r="Q2177" i="45"/>
  <c r="P2177" i="45"/>
  <c r="O2177" i="45"/>
  <c r="N2177" i="45"/>
  <c r="M2177" i="45"/>
  <c r="L2177" i="45"/>
  <c r="K2177" i="45"/>
  <c r="J2177" i="45"/>
  <c r="I2177" i="45"/>
  <c r="H2177" i="45"/>
  <c r="G2177" i="45"/>
  <c r="F2177" i="45"/>
  <c r="E2177" i="45"/>
  <c r="D2177" i="45"/>
  <c r="C2177" i="45"/>
  <c r="U2176" i="45"/>
  <c r="T2176" i="45"/>
  <c r="S2176" i="45"/>
  <c r="R2176" i="45"/>
  <c r="Q2176" i="45"/>
  <c r="P2176" i="45"/>
  <c r="O2176" i="45"/>
  <c r="N2176" i="45"/>
  <c r="M2176" i="45"/>
  <c r="L2176" i="45"/>
  <c r="K2176" i="45"/>
  <c r="J2176" i="45"/>
  <c r="I2176" i="45"/>
  <c r="H2176" i="45"/>
  <c r="G2176" i="45"/>
  <c r="F2176" i="45"/>
  <c r="E2176" i="45"/>
  <c r="D2176" i="45"/>
  <c r="C2176" i="45"/>
  <c r="U2175" i="45"/>
  <c r="T2175" i="45"/>
  <c r="S2175" i="45"/>
  <c r="R2175" i="45"/>
  <c r="Q2175" i="45"/>
  <c r="P2175" i="45"/>
  <c r="O2175" i="45"/>
  <c r="N2175" i="45"/>
  <c r="M2175" i="45"/>
  <c r="L2175" i="45"/>
  <c r="K2175" i="45"/>
  <c r="J2175" i="45"/>
  <c r="I2175" i="45"/>
  <c r="H2175" i="45"/>
  <c r="G2175" i="45"/>
  <c r="F2175" i="45"/>
  <c r="E2175" i="45"/>
  <c r="D2175" i="45"/>
  <c r="C2175" i="45"/>
  <c r="U2174" i="45"/>
  <c r="T2174" i="45"/>
  <c r="S2174" i="45"/>
  <c r="R2174" i="45"/>
  <c r="Q2174" i="45"/>
  <c r="P2174" i="45"/>
  <c r="O2174" i="45"/>
  <c r="N2174" i="45"/>
  <c r="M2174" i="45"/>
  <c r="L2174" i="45"/>
  <c r="K2174" i="45"/>
  <c r="J2174" i="45"/>
  <c r="I2174" i="45"/>
  <c r="H2174" i="45"/>
  <c r="G2174" i="45"/>
  <c r="F2174" i="45"/>
  <c r="E2174" i="45"/>
  <c r="D2174" i="45"/>
  <c r="C2174" i="45"/>
  <c r="U2173" i="45"/>
  <c r="T2173" i="45"/>
  <c r="S2173" i="45"/>
  <c r="R2173" i="45"/>
  <c r="Q2173" i="45"/>
  <c r="P2173" i="45"/>
  <c r="O2173" i="45"/>
  <c r="N2173" i="45"/>
  <c r="M2173" i="45"/>
  <c r="L2173" i="45"/>
  <c r="K2173" i="45"/>
  <c r="J2173" i="45"/>
  <c r="I2173" i="45"/>
  <c r="H2173" i="45"/>
  <c r="G2173" i="45"/>
  <c r="F2173" i="45"/>
  <c r="E2173" i="45"/>
  <c r="D2173" i="45"/>
  <c r="C2173" i="45"/>
  <c r="U2172" i="45"/>
  <c r="T2172" i="45"/>
  <c r="S2172" i="45"/>
  <c r="R2172" i="45"/>
  <c r="Q2172" i="45"/>
  <c r="P2172" i="45"/>
  <c r="O2172" i="45"/>
  <c r="N2172" i="45"/>
  <c r="M2172" i="45"/>
  <c r="L2172" i="45"/>
  <c r="K2172" i="45"/>
  <c r="J2172" i="45"/>
  <c r="I2172" i="45"/>
  <c r="H2172" i="45"/>
  <c r="G2172" i="45"/>
  <c r="F2172" i="45"/>
  <c r="E2172" i="45"/>
  <c r="D2172" i="45"/>
  <c r="C2172" i="45"/>
  <c r="U2171" i="45"/>
  <c r="T2171" i="45"/>
  <c r="S2171" i="45"/>
  <c r="R2171" i="45"/>
  <c r="Q2171" i="45"/>
  <c r="P2171" i="45"/>
  <c r="O2171" i="45"/>
  <c r="N2171" i="45"/>
  <c r="M2171" i="45"/>
  <c r="L2171" i="45"/>
  <c r="K2171" i="45"/>
  <c r="J2171" i="45"/>
  <c r="I2171" i="45"/>
  <c r="H2171" i="45"/>
  <c r="G2171" i="45"/>
  <c r="F2171" i="45"/>
  <c r="E2171" i="45"/>
  <c r="D2171" i="45"/>
  <c r="C2171" i="45"/>
  <c r="U2170" i="45"/>
  <c r="T2170" i="45"/>
  <c r="S2170" i="45"/>
  <c r="R2170" i="45"/>
  <c r="Q2170" i="45"/>
  <c r="P2170" i="45"/>
  <c r="O2170" i="45"/>
  <c r="N2170" i="45"/>
  <c r="M2170" i="45"/>
  <c r="L2170" i="45"/>
  <c r="K2170" i="45"/>
  <c r="J2170" i="45"/>
  <c r="I2170" i="45"/>
  <c r="H2170" i="45"/>
  <c r="G2170" i="45"/>
  <c r="F2170" i="45"/>
  <c r="E2170" i="45"/>
  <c r="D2170" i="45"/>
  <c r="C2170" i="45"/>
  <c r="U2169" i="45"/>
  <c r="T2169" i="45"/>
  <c r="S2169" i="45"/>
  <c r="R2169" i="45"/>
  <c r="Q2169" i="45"/>
  <c r="P2169" i="45"/>
  <c r="O2169" i="45"/>
  <c r="N2169" i="45"/>
  <c r="M2169" i="45"/>
  <c r="L2169" i="45"/>
  <c r="K2169" i="45"/>
  <c r="J2169" i="45"/>
  <c r="I2169" i="45"/>
  <c r="H2169" i="45"/>
  <c r="G2169" i="45"/>
  <c r="F2169" i="45"/>
  <c r="E2169" i="45"/>
  <c r="D2169" i="45"/>
  <c r="C2169" i="45"/>
  <c r="U2168" i="45"/>
  <c r="T2168" i="45"/>
  <c r="S2168" i="45"/>
  <c r="R2168" i="45"/>
  <c r="Q2168" i="45"/>
  <c r="P2168" i="45"/>
  <c r="O2168" i="45"/>
  <c r="N2168" i="45"/>
  <c r="M2168" i="45"/>
  <c r="L2168" i="45"/>
  <c r="K2168" i="45"/>
  <c r="J2168" i="45"/>
  <c r="I2168" i="45"/>
  <c r="H2168" i="45"/>
  <c r="G2168" i="45"/>
  <c r="F2168" i="45"/>
  <c r="E2168" i="45"/>
  <c r="D2168" i="45"/>
  <c r="C2168" i="45"/>
  <c r="U2167" i="45"/>
  <c r="T2167" i="45"/>
  <c r="S2167" i="45"/>
  <c r="R2167" i="45"/>
  <c r="Q2167" i="45"/>
  <c r="P2167" i="45"/>
  <c r="O2167" i="45"/>
  <c r="N2167" i="45"/>
  <c r="M2167" i="45"/>
  <c r="L2167" i="45"/>
  <c r="K2167" i="45"/>
  <c r="J2167" i="45"/>
  <c r="I2167" i="45"/>
  <c r="H2167" i="45"/>
  <c r="G2167" i="45"/>
  <c r="F2167" i="45"/>
  <c r="E2167" i="45"/>
  <c r="D2167" i="45"/>
  <c r="C2167" i="45"/>
  <c r="U2166" i="45"/>
  <c r="T2166" i="45"/>
  <c r="S2166" i="45"/>
  <c r="R2166" i="45"/>
  <c r="Q2166" i="45"/>
  <c r="P2166" i="45"/>
  <c r="O2166" i="45"/>
  <c r="N2166" i="45"/>
  <c r="M2166" i="45"/>
  <c r="L2166" i="45"/>
  <c r="K2166" i="45"/>
  <c r="J2166" i="45"/>
  <c r="I2166" i="45"/>
  <c r="H2166" i="45"/>
  <c r="G2166" i="45"/>
  <c r="F2166" i="45"/>
  <c r="E2166" i="45"/>
  <c r="D2166" i="45"/>
  <c r="C2166" i="45"/>
  <c r="U2165" i="45"/>
  <c r="T2165" i="45"/>
  <c r="S2165" i="45"/>
  <c r="R2165" i="45"/>
  <c r="Q2165" i="45"/>
  <c r="P2165" i="45"/>
  <c r="O2165" i="45"/>
  <c r="N2165" i="45"/>
  <c r="M2165" i="45"/>
  <c r="L2165" i="45"/>
  <c r="K2165" i="45"/>
  <c r="J2165" i="45"/>
  <c r="I2165" i="45"/>
  <c r="H2165" i="45"/>
  <c r="G2165" i="45"/>
  <c r="F2165" i="45"/>
  <c r="E2165" i="45"/>
  <c r="D2165" i="45"/>
  <c r="C2165" i="45"/>
  <c r="U2164" i="45"/>
  <c r="T2164" i="45"/>
  <c r="S2164" i="45"/>
  <c r="R2164" i="45"/>
  <c r="Q2164" i="45"/>
  <c r="P2164" i="45"/>
  <c r="O2164" i="45"/>
  <c r="N2164" i="45"/>
  <c r="M2164" i="45"/>
  <c r="L2164" i="45"/>
  <c r="K2164" i="45"/>
  <c r="J2164" i="45"/>
  <c r="I2164" i="45"/>
  <c r="H2164" i="45"/>
  <c r="G2164" i="45"/>
  <c r="F2164" i="45"/>
  <c r="E2164" i="45"/>
  <c r="D2164" i="45"/>
  <c r="C2164" i="45"/>
  <c r="U2163" i="45"/>
  <c r="T2163" i="45"/>
  <c r="S2163" i="45"/>
  <c r="R2163" i="45"/>
  <c r="Q2163" i="45"/>
  <c r="P2163" i="45"/>
  <c r="O2163" i="45"/>
  <c r="N2163" i="45"/>
  <c r="M2163" i="45"/>
  <c r="L2163" i="45"/>
  <c r="K2163" i="45"/>
  <c r="J2163" i="45"/>
  <c r="I2163" i="45"/>
  <c r="H2163" i="45"/>
  <c r="G2163" i="45"/>
  <c r="F2163" i="45"/>
  <c r="E2163" i="45"/>
  <c r="D2163" i="45"/>
  <c r="C2163" i="45"/>
  <c r="U2162" i="45"/>
  <c r="T2162" i="45"/>
  <c r="S2162" i="45"/>
  <c r="R2162" i="45"/>
  <c r="Q2162" i="45"/>
  <c r="P2162" i="45"/>
  <c r="O2162" i="45"/>
  <c r="N2162" i="45"/>
  <c r="M2162" i="45"/>
  <c r="L2162" i="45"/>
  <c r="K2162" i="45"/>
  <c r="J2162" i="45"/>
  <c r="I2162" i="45"/>
  <c r="H2162" i="45"/>
  <c r="G2162" i="45"/>
  <c r="F2162" i="45"/>
  <c r="E2162" i="45"/>
  <c r="D2162" i="45"/>
  <c r="C2162" i="45"/>
  <c r="U2161" i="45"/>
  <c r="T2161" i="45"/>
  <c r="S2161" i="45"/>
  <c r="R2161" i="45"/>
  <c r="Q2161" i="45"/>
  <c r="P2161" i="45"/>
  <c r="O2161" i="45"/>
  <c r="N2161" i="45"/>
  <c r="M2161" i="45"/>
  <c r="L2161" i="45"/>
  <c r="K2161" i="45"/>
  <c r="J2161" i="45"/>
  <c r="I2161" i="45"/>
  <c r="H2161" i="45"/>
  <c r="G2161" i="45"/>
  <c r="F2161" i="45"/>
  <c r="E2161" i="45"/>
  <c r="D2161" i="45"/>
  <c r="C2161" i="45"/>
  <c r="U2160" i="45"/>
  <c r="T2160" i="45"/>
  <c r="S2160" i="45"/>
  <c r="R2160" i="45"/>
  <c r="Q2160" i="45"/>
  <c r="P2160" i="45"/>
  <c r="O2160" i="45"/>
  <c r="N2160" i="45"/>
  <c r="M2160" i="45"/>
  <c r="L2160" i="45"/>
  <c r="K2160" i="45"/>
  <c r="J2160" i="45"/>
  <c r="I2160" i="45"/>
  <c r="H2160" i="45"/>
  <c r="G2160" i="45"/>
  <c r="F2160" i="45"/>
  <c r="E2160" i="45"/>
  <c r="D2160" i="45"/>
  <c r="C2160" i="45"/>
  <c r="U2159" i="45"/>
  <c r="T2159" i="45"/>
  <c r="S2159" i="45"/>
  <c r="R2159" i="45"/>
  <c r="Q2159" i="45"/>
  <c r="P2159" i="45"/>
  <c r="O2159" i="45"/>
  <c r="N2159" i="45"/>
  <c r="M2159" i="45"/>
  <c r="L2159" i="45"/>
  <c r="K2159" i="45"/>
  <c r="J2159" i="45"/>
  <c r="I2159" i="45"/>
  <c r="H2159" i="45"/>
  <c r="G2159" i="45"/>
  <c r="F2159" i="45"/>
  <c r="E2159" i="45"/>
  <c r="D2159" i="45"/>
  <c r="C2159" i="45"/>
  <c r="U2158" i="45"/>
  <c r="T2158" i="45"/>
  <c r="S2158" i="45"/>
  <c r="R2158" i="45"/>
  <c r="Q2158" i="45"/>
  <c r="P2158" i="45"/>
  <c r="O2158" i="45"/>
  <c r="N2158" i="45"/>
  <c r="M2158" i="45"/>
  <c r="L2158" i="45"/>
  <c r="K2158" i="45"/>
  <c r="J2158" i="45"/>
  <c r="I2158" i="45"/>
  <c r="H2158" i="45"/>
  <c r="G2158" i="45"/>
  <c r="F2158" i="45"/>
  <c r="E2158" i="45"/>
  <c r="D2158" i="45"/>
  <c r="C2158" i="45"/>
  <c r="U2157" i="45"/>
  <c r="T2157" i="45"/>
  <c r="S2157" i="45"/>
  <c r="R2157" i="45"/>
  <c r="Q2157" i="45"/>
  <c r="P2157" i="45"/>
  <c r="O2157" i="45"/>
  <c r="N2157" i="45"/>
  <c r="M2157" i="45"/>
  <c r="L2157" i="45"/>
  <c r="K2157" i="45"/>
  <c r="J2157" i="45"/>
  <c r="I2157" i="45"/>
  <c r="H2157" i="45"/>
  <c r="G2157" i="45"/>
  <c r="F2157" i="45"/>
  <c r="E2157" i="45"/>
  <c r="D2157" i="45"/>
  <c r="C2157" i="45"/>
  <c r="U2156" i="45"/>
  <c r="T2156" i="45"/>
  <c r="S2156" i="45"/>
  <c r="R2156" i="45"/>
  <c r="Q2156" i="45"/>
  <c r="P2156" i="45"/>
  <c r="O2156" i="45"/>
  <c r="N2156" i="45"/>
  <c r="M2156" i="45"/>
  <c r="L2156" i="45"/>
  <c r="K2156" i="45"/>
  <c r="J2156" i="45"/>
  <c r="I2156" i="45"/>
  <c r="H2156" i="45"/>
  <c r="G2156" i="45"/>
  <c r="F2156" i="45"/>
  <c r="E2156" i="45"/>
  <c r="D2156" i="45"/>
  <c r="C2156" i="45"/>
  <c r="U2155" i="45"/>
  <c r="T2155" i="45"/>
  <c r="S2155" i="45"/>
  <c r="R2155" i="45"/>
  <c r="Q2155" i="45"/>
  <c r="P2155" i="45"/>
  <c r="O2155" i="45"/>
  <c r="N2155" i="45"/>
  <c r="M2155" i="45"/>
  <c r="L2155" i="45"/>
  <c r="K2155" i="45"/>
  <c r="J2155" i="45"/>
  <c r="I2155" i="45"/>
  <c r="H2155" i="45"/>
  <c r="G2155" i="45"/>
  <c r="F2155" i="45"/>
  <c r="E2155" i="45"/>
  <c r="D2155" i="45"/>
  <c r="C2155" i="45"/>
  <c r="U2154" i="45"/>
  <c r="T2154" i="45"/>
  <c r="S2154" i="45"/>
  <c r="R2154" i="45"/>
  <c r="Q2154" i="45"/>
  <c r="P2154" i="45"/>
  <c r="O2154" i="45"/>
  <c r="N2154" i="45"/>
  <c r="M2154" i="45"/>
  <c r="L2154" i="45"/>
  <c r="K2154" i="45"/>
  <c r="J2154" i="45"/>
  <c r="I2154" i="45"/>
  <c r="H2154" i="45"/>
  <c r="G2154" i="45"/>
  <c r="F2154" i="45"/>
  <c r="E2154" i="45"/>
  <c r="D2154" i="45"/>
  <c r="C2154" i="45"/>
  <c r="U2153" i="45"/>
  <c r="T2153" i="45"/>
  <c r="S2153" i="45"/>
  <c r="R2153" i="45"/>
  <c r="Q2153" i="45"/>
  <c r="P2153" i="45"/>
  <c r="O2153" i="45"/>
  <c r="N2153" i="45"/>
  <c r="M2153" i="45"/>
  <c r="L2153" i="45"/>
  <c r="K2153" i="45"/>
  <c r="J2153" i="45"/>
  <c r="I2153" i="45"/>
  <c r="H2153" i="45"/>
  <c r="G2153" i="45"/>
  <c r="F2153" i="45"/>
  <c r="E2153" i="45"/>
  <c r="D2153" i="45"/>
  <c r="C2153" i="45"/>
  <c r="U2152" i="45"/>
  <c r="T2152" i="45"/>
  <c r="S2152" i="45"/>
  <c r="R2152" i="45"/>
  <c r="Q2152" i="45"/>
  <c r="P2152" i="45"/>
  <c r="O2152" i="45"/>
  <c r="N2152" i="45"/>
  <c r="M2152" i="45"/>
  <c r="L2152" i="45"/>
  <c r="K2152" i="45"/>
  <c r="J2152" i="45"/>
  <c r="I2152" i="45"/>
  <c r="H2152" i="45"/>
  <c r="G2152" i="45"/>
  <c r="F2152" i="45"/>
  <c r="E2152" i="45"/>
  <c r="D2152" i="45"/>
  <c r="C2152" i="45"/>
  <c r="U2151" i="45"/>
  <c r="T2151" i="45"/>
  <c r="S2151" i="45"/>
  <c r="R2151" i="45"/>
  <c r="Q2151" i="45"/>
  <c r="P2151" i="45"/>
  <c r="O2151" i="45"/>
  <c r="N2151" i="45"/>
  <c r="M2151" i="45"/>
  <c r="L2151" i="45"/>
  <c r="K2151" i="45"/>
  <c r="J2151" i="45"/>
  <c r="I2151" i="45"/>
  <c r="H2151" i="45"/>
  <c r="G2151" i="45"/>
  <c r="F2151" i="45"/>
  <c r="E2151" i="45"/>
  <c r="D2151" i="45"/>
  <c r="C2151" i="45"/>
  <c r="U2150" i="45"/>
  <c r="T2150" i="45"/>
  <c r="S2150" i="45"/>
  <c r="R2150" i="45"/>
  <c r="Q2150" i="45"/>
  <c r="P2150" i="45"/>
  <c r="O2150" i="45"/>
  <c r="N2150" i="45"/>
  <c r="M2150" i="45"/>
  <c r="L2150" i="45"/>
  <c r="K2150" i="45"/>
  <c r="J2150" i="45"/>
  <c r="I2150" i="45"/>
  <c r="H2150" i="45"/>
  <c r="G2150" i="45"/>
  <c r="F2150" i="45"/>
  <c r="E2150" i="45"/>
  <c r="D2150" i="45"/>
  <c r="C2150" i="45"/>
  <c r="U2149" i="45"/>
  <c r="T2149" i="45"/>
  <c r="S2149" i="45"/>
  <c r="R2149" i="45"/>
  <c r="Q2149" i="45"/>
  <c r="P2149" i="45"/>
  <c r="O2149" i="45"/>
  <c r="N2149" i="45"/>
  <c r="M2149" i="45"/>
  <c r="L2149" i="45"/>
  <c r="K2149" i="45"/>
  <c r="J2149" i="45"/>
  <c r="I2149" i="45"/>
  <c r="H2149" i="45"/>
  <c r="G2149" i="45"/>
  <c r="F2149" i="45"/>
  <c r="E2149" i="45"/>
  <c r="D2149" i="45"/>
  <c r="C2149" i="45"/>
  <c r="U2148" i="45"/>
  <c r="T2148" i="45"/>
  <c r="S2148" i="45"/>
  <c r="R2148" i="45"/>
  <c r="Q2148" i="45"/>
  <c r="P2148" i="45"/>
  <c r="O2148" i="45"/>
  <c r="N2148" i="45"/>
  <c r="M2148" i="45"/>
  <c r="L2148" i="45"/>
  <c r="K2148" i="45"/>
  <c r="J2148" i="45"/>
  <c r="I2148" i="45"/>
  <c r="H2148" i="45"/>
  <c r="G2148" i="45"/>
  <c r="F2148" i="45"/>
  <c r="E2148" i="45"/>
  <c r="D2148" i="45"/>
  <c r="C2148" i="45"/>
  <c r="U2147" i="45"/>
  <c r="T2147" i="45"/>
  <c r="S2147" i="45"/>
  <c r="R2147" i="45"/>
  <c r="Q2147" i="45"/>
  <c r="P2147" i="45"/>
  <c r="O2147" i="45"/>
  <c r="N2147" i="45"/>
  <c r="M2147" i="45"/>
  <c r="L2147" i="45"/>
  <c r="K2147" i="45"/>
  <c r="J2147" i="45"/>
  <c r="I2147" i="45"/>
  <c r="H2147" i="45"/>
  <c r="G2147" i="45"/>
  <c r="F2147" i="45"/>
  <c r="E2147" i="45"/>
  <c r="D2147" i="45"/>
  <c r="C2147" i="45"/>
  <c r="U2146" i="45"/>
  <c r="T2146" i="45"/>
  <c r="S2146" i="45"/>
  <c r="R2146" i="45"/>
  <c r="Q2146" i="45"/>
  <c r="P2146" i="45"/>
  <c r="O2146" i="45"/>
  <c r="N2146" i="45"/>
  <c r="M2146" i="45"/>
  <c r="L2146" i="45"/>
  <c r="K2146" i="45"/>
  <c r="J2146" i="45"/>
  <c r="I2146" i="45"/>
  <c r="H2146" i="45"/>
  <c r="G2146" i="45"/>
  <c r="F2146" i="45"/>
  <c r="E2146" i="45"/>
  <c r="D2146" i="45"/>
  <c r="C2146" i="45"/>
  <c r="U2145" i="45"/>
  <c r="T2145" i="45"/>
  <c r="S2145" i="45"/>
  <c r="R2145" i="45"/>
  <c r="Q2145" i="45"/>
  <c r="P2145" i="45"/>
  <c r="O2145" i="45"/>
  <c r="N2145" i="45"/>
  <c r="M2145" i="45"/>
  <c r="L2145" i="45"/>
  <c r="K2145" i="45"/>
  <c r="J2145" i="45"/>
  <c r="I2145" i="45"/>
  <c r="H2145" i="45"/>
  <c r="G2145" i="45"/>
  <c r="F2145" i="45"/>
  <c r="E2145" i="45"/>
  <c r="D2145" i="45"/>
  <c r="C2145" i="45"/>
  <c r="U2144" i="45"/>
  <c r="T2144" i="45"/>
  <c r="S2144" i="45"/>
  <c r="R2144" i="45"/>
  <c r="Q2144" i="45"/>
  <c r="P2144" i="45"/>
  <c r="O2144" i="45"/>
  <c r="N2144" i="45"/>
  <c r="M2144" i="45"/>
  <c r="L2144" i="45"/>
  <c r="K2144" i="45"/>
  <c r="J2144" i="45"/>
  <c r="I2144" i="45"/>
  <c r="H2144" i="45"/>
  <c r="G2144" i="45"/>
  <c r="F2144" i="45"/>
  <c r="E2144" i="45"/>
  <c r="D2144" i="45"/>
  <c r="C2144" i="45"/>
  <c r="U2143" i="45"/>
  <c r="T2143" i="45"/>
  <c r="S2143" i="45"/>
  <c r="R2143" i="45"/>
  <c r="Q2143" i="45"/>
  <c r="P2143" i="45"/>
  <c r="O2143" i="45"/>
  <c r="N2143" i="45"/>
  <c r="M2143" i="45"/>
  <c r="L2143" i="45"/>
  <c r="K2143" i="45"/>
  <c r="J2143" i="45"/>
  <c r="I2143" i="45"/>
  <c r="H2143" i="45"/>
  <c r="G2143" i="45"/>
  <c r="F2143" i="45"/>
  <c r="E2143" i="45"/>
  <c r="D2143" i="45"/>
  <c r="C2143" i="45"/>
  <c r="U2142" i="45"/>
  <c r="T2142" i="45"/>
  <c r="S2142" i="45"/>
  <c r="R2142" i="45"/>
  <c r="Q2142" i="45"/>
  <c r="P2142" i="45"/>
  <c r="O2142" i="45"/>
  <c r="N2142" i="45"/>
  <c r="M2142" i="45"/>
  <c r="L2142" i="45"/>
  <c r="K2142" i="45"/>
  <c r="J2142" i="45"/>
  <c r="I2142" i="45"/>
  <c r="H2142" i="45"/>
  <c r="G2142" i="45"/>
  <c r="F2142" i="45"/>
  <c r="E2142" i="45"/>
  <c r="D2142" i="45"/>
  <c r="C2142" i="45"/>
  <c r="U2141" i="45"/>
  <c r="T2141" i="45"/>
  <c r="S2141" i="45"/>
  <c r="R2141" i="45"/>
  <c r="Q2141" i="45"/>
  <c r="P2141" i="45"/>
  <c r="O2141" i="45"/>
  <c r="N2141" i="45"/>
  <c r="M2141" i="45"/>
  <c r="L2141" i="45"/>
  <c r="K2141" i="45"/>
  <c r="J2141" i="45"/>
  <c r="I2141" i="45"/>
  <c r="H2141" i="45"/>
  <c r="G2141" i="45"/>
  <c r="F2141" i="45"/>
  <c r="E2141" i="45"/>
  <c r="D2141" i="45"/>
  <c r="C2141" i="45"/>
  <c r="U2140" i="45"/>
  <c r="T2140" i="45"/>
  <c r="S2140" i="45"/>
  <c r="R2140" i="45"/>
  <c r="Q2140" i="45"/>
  <c r="P2140" i="45"/>
  <c r="O2140" i="45"/>
  <c r="N2140" i="45"/>
  <c r="M2140" i="45"/>
  <c r="L2140" i="45"/>
  <c r="K2140" i="45"/>
  <c r="J2140" i="45"/>
  <c r="I2140" i="45"/>
  <c r="H2140" i="45"/>
  <c r="G2140" i="45"/>
  <c r="F2140" i="45"/>
  <c r="E2140" i="45"/>
  <c r="D2140" i="45"/>
  <c r="C2140" i="45"/>
  <c r="U2139" i="45"/>
  <c r="T2139" i="45"/>
  <c r="S2139" i="45"/>
  <c r="R2139" i="45"/>
  <c r="Q2139" i="45"/>
  <c r="P2139" i="45"/>
  <c r="O2139" i="45"/>
  <c r="N2139" i="45"/>
  <c r="M2139" i="45"/>
  <c r="L2139" i="45"/>
  <c r="K2139" i="45"/>
  <c r="J2139" i="45"/>
  <c r="I2139" i="45"/>
  <c r="H2139" i="45"/>
  <c r="G2139" i="45"/>
  <c r="F2139" i="45"/>
  <c r="E2139" i="45"/>
  <c r="D2139" i="45"/>
  <c r="C2139" i="45"/>
  <c r="U2138" i="45"/>
  <c r="T2138" i="45"/>
  <c r="S2138" i="45"/>
  <c r="R2138" i="45"/>
  <c r="Q2138" i="45"/>
  <c r="P2138" i="45"/>
  <c r="O2138" i="45"/>
  <c r="N2138" i="45"/>
  <c r="M2138" i="45"/>
  <c r="L2138" i="45"/>
  <c r="K2138" i="45"/>
  <c r="J2138" i="45"/>
  <c r="I2138" i="45"/>
  <c r="H2138" i="45"/>
  <c r="G2138" i="45"/>
  <c r="F2138" i="45"/>
  <c r="E2138" i="45"/>
  <c r="D2138" i="45"/>
  <c r="C2138" i="45"/>
  <c r="U2137" i="45"/>
  <c r="T2137" i="45"/>
  <c r="S2137" i="45"/>
  <c r="R2137" i="45"/>
  <c r="Q2137" i="45"/>
  <c r="P2137" i="45"/>
  <c r="O2137" i="45"/>
  <c r="N2137" i="45"/>
  <c r="M2137" i="45"/>
  <c r="L2137" i="45"/>
  <c r="K2137" i="45"/>
  <c r="J2137" i="45"/>
  <c r="I2137" i="45"/>
  <c r="H2137" i="45"/>
  <c r="G2137" i="45"/>
  <c r="F2137" i="45"/>
  <c r="E2137" i="45"/>
  <c r="D2137" i="45"/>
  <c r="C2137" i="45"/>
  <c r="U2136" i="45"/>
  <c r="T2136" i="45"/>
  <c r="S2136" i="45"/>
  <c r="R2136" i="45"/>
  <c r="Q2136" i="45"/>
  <c r="P2136" i="45"/>
  <c r="O2136" i="45"/>
  <c r="N2136" i="45"/>
  <c r="M2136" i="45"/>
  <c r="L2136" i="45"/>
  <c r="K2136" i="45"/>
  <c r="J2136" i="45"/>
  <c r="I2136" i="45"/>
  <c r="H2136" i="45"/>
  <c r="G2136" i="45"/>
  <c r="F2136" i="45"/>
  <c r="E2136" i="45"/>
  <c r="D2136" i="45"/>
  <c r="C2136" i="45"/>
  <c r="U2135" i="45"/>
  <c r="T2135" i="45"/>
  <c r="S2135" i="45"/>
  <c r="R2135" i="45"/>
  <c r="Q2135" i="45"/>
  <c r="P2135" i="45"/>
  <c r="O2135" i="45"/>
  <c r="N2135" i="45"/>
  <c r="M2135" i="45"/>
  <c r="L2135" i="45"/>
  <c r="K2135" i="45"/>
  <c r="J2135" i="45"/>
  <c r="I2135" i="45"/>
  <c r="H2135" i="45"/>
  <c r="G2135" i="45"/>
  <c r="F2135" i="45"/>
  <c r="E2135" i="45"/>
  <c r="D2135" i="45"/>
  <c r="C2135" i="45"/>
  <c r="U2134" i="45"/>
  <c r="T2134" i="45"/>
  <c r="S2134" i="45"/>
  <c r="R2134" i="45"/>
  <c r="Q2134" i="45"/>
  <c r="P2134" i="45"/>
  <c r="O2134" i="45"/>
  <c r="N2134" i="45"/>
  <c r="M2134" i="45"/>
  <c r="L2134" i="45"/>
  <c r="K2134" i="45"/>
  <c r="J2134" i="45"/>
  <c r="I2134" i="45"/>
  <c r="H2134" i="45"/>
  <c r="G2134" i="45"/>
  <c r="F2134" i="45"/>
  <c r="E2134" i="45"/>
  <c r="D2134" i="45"/>
  <c r="C2134" i="45"/>
  <c r="U2133" i="45"/>
  <c r="T2133" i="45"/>
  <c r="S2133" i="45"/>
  <c r="R2133" i="45"/>
  <c r="Q2133" i="45"/>
  <c r="P2133" i="45"/>
  <c r="O2133" i="45"/>
  <c r="N2133" i="45"/>
  <c r="M2133" i="45"/>
  <c r="L2133" i="45"/>
  <c r="K2133" i="45"/>
  <c r="J2133" i="45"/>
  <c r="I2133" i="45"/>
  <c r="H2133" i="45"/>
  <c r="G2133" i="45"/>
  <c r="F2133" i="45"/>
  <c r="E2133" i="45"/>
  <c r="D2133" i="45"/>
  <c r="C2133" i="45"/>
  <c r="U2132" i="45"/>
  <c r="T2132" i="45"/>
  <c r="S2132" i="45"/>
  <c r="R2132" i="45"/>
  <c r="Q2132" i="45"/>
  <c r="P2132" i="45"/>
  <c r="O2132" i="45"/>
  <c r="N2132" i="45"/>
  <c r="M2132" i="45"/>
  <c r="L2132" i="45"/>
  <c r="K2132" i="45"/>
  <c r="J2132" i="45"/>
  <c r="I2132" i="45"/>
  <c r="H2132" i="45"/>
  <c r="G2132" i="45"/>
  <c r="F2132" i="45"/>
  <c r="E2132" i="45"/>
  <c r="D2132" i="45"/>
  <c r="C2132" i="45"/>
  <c r="U2131" i="45"/>
  <c r="T2131" i="45"/>
  <c r="S2131" i="45"/>
  <c r="R2131" i="45"/>
  <c r="Q2131" i="45"/>
  <c r="P2131" i="45"/>
  <c r="O2131" i="45"/>
  <c r="N2131" i="45"/>
  <c r="M2131" i="45"/>
  <c r="L2131" i="45"/>
  <c r="K2131" i="45"/>
  <c r="J2131" i="45"/>
  <c r="I2131" i="45"/>
  <c r="H2131" i="45"/>
  <c r="G2131" i="45"/>
  <c r="F2131" i="45"/>
  <c r="E2131" i="45"/>
  <c r="D2131" i="45"/>
  <c r="C2131" i="45"/>
  <c r="U2130" i="45"/>
  <c r="T2130" i="45"/>
  <c r="S2130" i="45"/>
  <c r="R2130" i="45"/>
  <c r="Q2130" i="45"/>
  <c r="P2130" i="45"/>
  <c r="O2130" i="45"/>
  <c r="N2130" i="45"/>
  <c r="M2130" i="45"/>
  <c r="L2130" i="45"/>
  <c r="K2130" i="45"/>
  <c r="J2130" i="45"/>
  <c r="I2130" i="45"/>
  <c r="H2130" i="45"/>
  <c r="G2130" i="45"/>
  <c r="F2130" i="45"/>
  <c r="E2130" i="45"/>
  <c r="D2130" i="45"/>
  <c r="C2130" i="45"/>
  <c r="U2129" i="45"/>
  <c r="T2129" i="45"/>
  <c r="S2129" i="45"/>
  <c r="R2129" i="45"/>
  <c r="Q2129" i="45"/>
  <c r="P2129" i="45"/>
  <c r="O2129" i="45"/>
  <c r="N2129" i="45"/>
  <c r="M2129" i="45"/>
  <c r="L2129" i="45"/>
  <c r="K2129" i="45"/>
  <c r="J2129" i="45"/>
  <c r="I2129" i="45"/>
  <c r="H2129" i="45"/>
  <c r="G2129" i="45"/>
  <c r="F2129" i="45"/>
  <c r="E2129" i="45"/>
  <c r="D2129" i="45"/>
  <c r="C2129" i="45"/>
  <c r="U2128" i="45"/>
  <c r="T2128" i="45"/>
  <c r="S2128" i="45"/>
  <c r="R2128" i="45"/>
  <c r="Q2128" i="45"/>
  <c r="P2128" i="45"/>
  <c r="O2128" i="45"/>
  <c r="N2128" i="45"/>
  <c r="M2128" i="45"/>
  <c r="L2128" i="45"/>
  <c r="K2128" i="45"/>
  <c r="J2128" i="45"/>
  <c r="I2128" i="45"/>
  <c r="H2128" i="45"/>
  <c r="G2128" i="45"/>
  <c r="F2128" i="45"/>
  <c r="E2128" i="45"/>
  <c r="D2128" i="45"/>
  <c r="C2128" i="45"/>
  <c r="U2127" i="45"/>
  <c r="T2127" i="45"/>
  <c r="S2127" i="45"/>
  <c r="R2127" i="45"/>
  <c r="Q2127" i="45"/>
  <c r="P2127" i="45"/>
  <c r="O2127" i="45"/>
  <c r="N2127" i="45"/>
  <c r="M2127" i="45"/>
  <c r="L2127" i="45"/>
  <c r="K2127" i="45"/>
  <c r="J2127" i="45"/>
  <c r="I2127" i="45"/>
  <c r="H2127" i="45"/>
  <c r="G2127" i="45"/>
  <c r="F2127" i="45"/>
  <c r="E2127" i="45"/>
  <c r="D2127" i="45"/>
  <c r="C2127" i="45"/>
  <c r="U2126" i="45"/>
  <c r="T2126" i="45"/>
  <c r="S2126" i="45"/>
  <c r="R2126" i="45"/>
  <c r="Q2126" i="45"/>
  <c r="P2126" i="45"/>
  <c r="O2126" i="45"/>
  <c r="N2126" i="45"/>
  <c r="M2126" i="45"/>
  <c r="L2126" i="45"/>
  <c r="K2126" i="45"/>
  <c r="J2126" i="45"/>
  <c r="I2126" i="45"/>
  <c r="H2126" i="45"/>
  <c r="G2126" i="45"/>
  <c r="F2126" i="45"/>
  <c r="E2126" i="45"/>
  <c r="D2126" i="45"/>
  <c r="C2126" i="45"/>
  <c r="U2125" i="45"/>
  <c r="T2125" i="45"/>
  <c r="S2125" i="45"/>
  <c r="R2125" i="45"/>
  <c r="Q2125" i="45"/>
  <c r="P2125" i="45"/>
  <c r="O2125" i="45"/>
  <c r="N2125" i="45"/>
  <c r="M2125" i="45"/>
  <c r="L2125" i="45"/>
  <c r="K2125" i="45"/>
  <c r="J2125" i="45"/>
  <c r="I2125" i="45"/>
  <c r="H2125" i="45"/>
  <c r="G2125" i="45"/>
  <c r="F2125" i="45"/>
  <c r="E2125" i="45"/>
  <c r="D2125" i="45"/>
  <c r="C2125" i="45"/>
  <c r="U2124" i="45"/>
  <c r="T2124" i="45"/>
  <c r="S2124" i="45"/>
  <c r="R2124" i="45"/>
  <c r="Q2124" i="45"/>
  <c r="P2124" i="45"/>
  <c r="O2124" i="45"/>
  <c r="N2124" i="45"/>
  <c r="M2124" i="45"/>
  <c r="L2124" i="45"/>
  <c r="K2124" i="45"/>
  <c r="J2124" i="45"/>
  <c r="I2124" i="45"/>
  <c r="H2124" i="45"/>
  <c r="G2124" i="45"/>
  <c r="F2124" i="45"/>
  <c r="E2124" i="45"/>
  <c r="D2124" i="45"/>
  <c r="C2124" i="45"/>
  <c r="U2123" i="45"/>
  <c r="T2123" i="45"/>
  <c r="S2123" i="45"/>
  <c r="R2123" i="45"/>
  <c r="Q2123" i="45"/>
  <c r="P2123" i="45"/>
  <c r="O2123" i="45"/>
  <c r="N2123" i="45"/>
  <c r="M2123" i="45"/>
  <c r="L2123" i="45"/>
  <c r="K2123" i="45"/>
  <c r="J2123" i="45"/>
  <c r="I2123" i="45"/>
  <c r="H2123" i="45"/>
  <c r="G2123" i="45"/>
  <c r="F2123" i="45"/>
  <c r="E2123" i="45"/>
  <c r="D2123" i="45"/>
  <c r="C2123" i="45"/>
  <c r="U2122" i="45"/>
  <c r="T2122" i="45"/>
  <c r="S2122" i="45"/>
  <c r="R2122" i="45"/>
  <c r="Q2122" i="45"/>
  <c r="P2122" i="45"/>
  <c r="O2122" i="45"/>
  <c r="N2122" i="45"/>
  <c r="M2122" i="45"/>
  <c r="L2122" i="45"/>
  <c r="K2122" i="45"/>
  <c r="J2122" i="45"/>
  <c r="I2122" i="45"/>
  <c r="H2122" i="45"/>
  <c r="G2122" i="45"/>
  <c r="F2122" i="45"/>
  <c r="E2122" i="45"/>
  <c r="D2122" i="45"/>
  <c r="C2122" i="45"/>
  <c r="U2121" i="45"/>
  <c r="T2121" i="45"/>
  <c r="S2121" i="45"/>
  <c r="R2121" i="45"/>
  <c r="Q2121" i="45"/>
  <c r="P2121" i="45"/>
  <c r="O2121" i="45"/>
  <c r="N2121" i="45"/>
  <c r="M2121" i="45"/>
  <c r="L2121" i="45"/>
  <c r="K2121" i="45"/>
  <c r="J2121" i="45"/>
  <c r="I2121" i="45"/>
  <c r="H2121" i="45"/>
  <c r="G2121" i="45"/>
  <c r="F2121" i="45"/>
  <c r="E2121" i="45"/>
  <c r="D2121" i="45"/>
  <c r="C2121" i="45"/>
  <c r="U2120" i="45"/>
  <c r="T2120" i="45"/>
  <c r="S2120" i="45"/>
  <c r="R2120" i="45"/>
  <c r="Q2120" i="45"/>
  <c r="P2120" i="45"/>
  <c r="O2120" i="45"/>
  <c r="N2120" i="45"/>
  <c r="M2120" i="45"/>
  <c r="L2120" i="45"/>
  <c r="K2120" i="45"/>
  <c r="J2120" i="45"/>
  <c r="I2120" i="45"/>
  <c r="H2120" i="45"/>
  <c r="G2120" i="45"/>
  <c r="F2120" i="45"/>
  <c r="E2120" i="45"/>
  <c r="D2120" i="45"/>
  <c r="C2120" i="45"/>
  <c r="U2119" i="45"/>
  <c r="T2119" i="45"/>
  <c r="S2119" i="45"/>
  <c r="R2119" i="45"/>
  <c r="Q2119" i="45"/>
  <c r="P2119" i="45"/>
  <c r="O2119" i="45"/>
  <c r="N2119" i="45"/>
  <c r="M2119" i="45"/>
  <c r="L2119" i="45"/>
  <c r="K2119" i="45"/>
  <c r="J2119" i="45"/>
  <c r="I2119" i="45"/>
  <c r="H2119" i="45"/>
  <c r="G2119" i="45"/>
  <c r="F2119" i="45"/>
  <c r="E2119" i="45"/>
  <c r="D2119" i="45"/>
  <c r="C2119" i="45"/>
  <c r="U2118" i="45"/>
  <c r="T2118" i="45"/>
  <c r="S2118" i="45"/>
  <c r="R2118" i="45"/>
  <c r="Q2118" i="45"/>
  <c r="P2118" i="45"/>
  <c r="O2118" i="45"/>
  <c r="N2118" i="45"/>
  <c r="M2118" i="45"/>
  <c r="L2118" i="45"/>
  <c r="K2118" i="45"/>
  <c r="J2118" i="45"/>
  <c r="I2118" i="45"/>
  <c r="H2118" i="45"/>
  <c r="G2118" i="45"/>
  <c r="F2118" i="45"/>
  <c r="E2118" i="45"/>
  <c r="D2118" i="45"/>
  <c r="C2118" i="45"/>
  <c r="U2117" i="45"/>
  <c r="T2117" i="45"/>
  <c r="S2117" i="45"/>
  <c r="R2117" i="45"/>
  <c r="Q2117" i="45"/>
  <c r="P2117" i="45"/>
  <c r="O2117" i="45"/>
  <c r="N2117" i="45"/>
  <c r="M2117" i="45"/>
  <c r="L2117" i="45"/>
  <c r="K2117" i="45"/>
  <c r="J2117" i="45"/>
  <c r="I2117" i="45"/>
  <c r="H2117" i="45"/>
  <c r="G2117" i="45"/>
  <c r="F2117" i="45"/>
  <c r="E2117" i="45"/>
  <c r="D2117" i="45"/>
  <c r="C2117" i="45"/>
  <c r="U2116" i="45"/>
  <c r="T2116" i="45"/>
  <c r="S2116" i="45"/>
  <c r="R2116" i="45"/>
  <c r="Q2116" i="45"/>
  <c r="P2116" i="45"/>
  <c r="O2116" i="45"/>
  <c r="N2116" i="45"/>
  <c r="M2116" i="45"/>
  <c r="L2116" i="45"/>
  <c r="K2116" i="45"/>
  <c r="J2116" i="45"/>
  <c r="I2116" i="45"/>
  <c r="H2116" i="45"/>
  <c r="G2116" i="45"/>
  <c r="F2116" i="45"/>
  <c r="E2116" i="45"/>
  <c r="D2116" i="45"/>
  <c r="C2116" i="45"/>
  <c r="U2115" i="45"/>
  <c r="T2115" i="45"/>
  <c r="S2115" i="45"/>
  <c r="R2115" i="45"/>
  <c r="Q2115" i="45"/>
  <c r="P2115" i="45"/>
  <c r="O2115" i="45"/>
  <c r="N2115" i="45"/>
  <c r="M2115" i="45"/>
  <c r="L2115" i="45"/>
  <c r="K2115" i="45"/>
  <c r="J2115" i="45"/>
  <c r="I2115" i="45"/>
  <c r="H2115" i="45"/>
  <c r="G2115" i="45"/>
  <c r="F2115" i="45"/>
  <c r="E2115" i="45"/>
  <c r="D2115" i="45"/>
  <c r="C2115" i="45"/>
  <c r="U2114" i="45"/>
  <c r="T2114" i="45"/>
  <c r="S2114" i="45"/>
  <c r="R2114" i="45"/>
  <c r="Q2114" i="45"/>
  <c r="P2114" i="45"/>
  <c r="O2114" i="45"/>
  <c r="N2114" i="45"/>
  <c r="M2114" i="45"/>
  <c r="L2114" i="45"/>
  <c r="K2114" i="45"/>
  <c r="J2114" i="45"/>
  <c r="I2114" i="45"/>
  <c r="H2114" i="45"/>
  <c r="G2114" i="45"/>
  <c r="F2114" i="45"/>
  <c r="E2114" i="45"/>
  <c r="D2114" i="45"/>
  <c r="C2114" i="45"/>
  <c r="U2113" i="45"/>
  <c r="T2113" i="45"/>
  <c r="S2113" i="45"/>
  <c r="R2113" i="45"/>
  <c r="Q2113" i="45"/>
  <c r="P2113" i="45"/>
  <c r="O2113" i="45"/>
  <c r="N2113" i="45"/>
  <c r="M2113" i="45"/>
  <c r="L2113" i="45"/>
  <c r="K2113" i="45"/>
  <c r="J2113" i="45"/>
  <c r="I2113" i="45"/>
  <c r="H2113" i="45"/>
  <c r="G2113" i="45"/>
  <c r="F2113" i="45"/>
  <c r="E2113" i="45"/>
  <c r="D2113" i="45"/>
  <c r="C2113" i="45"/>
  <c r="U2112" i="45"/>
  <c r="T2112" i="45"/>
  <c r="S2112" i="45"/>
  <c r="R2112" i="45"/>
  <c r="Q2112" i="45"/>
  <c r="P2112" i="45"/>
  <c r="O2112" i="45"/>
  <c r="N2112" i="45"/>
  <c r="M2112" i="45"/>
  <c r="L2112" i="45"/>
  <c r="K2112" i="45"/>
  <c r="J2112" i="45"/>
  <c r="I2112" i="45"/>
  <c r="H2112" i="45"/>
  <c r="G2112" i="45"/>
  <c r="F2112" i="45"/>
  <c r="E2112" i="45"/>
  <c r="D2112" i="45"/>
  <c r="C2112" i="45"/>
  <c r="U2111" i="45"/>
  <c r="T2111" i="45"/>
  <c r="S2111" i="45"/>
  <c r="R2111" i="45"/>
  <c r="Q2111" i="45"/>
  <c r="P2111" i="45"/>
  <c r="O2111" i="45"/>
  <c r="N2111" i="45"/>
  <c r="M2111" i="45"/>
  <c r="L2111" i="45"/>
  <c r="K2111" i="45"/>
  <c r="J2111" i="45"/>
  <c r="I2111" i="45"/>
  <c r="H2111" i="45"/>
  <c r="G2111" i="45"/>
  <c r="F2111" i="45"/>
  <c r="E2111" i="45"/>
  <c r="D2111" i="45"/>
  <c r="C2111" i="45"/>
  <c r="U2110" i="45"/>
  <c r="T2110" i="45"/>
  <c r="S2110" i="45"/>
  <c r="R2110" i="45"/>
  <c r="Q2110" i="45"/>
  <c r="P2110" i="45"/>
  <c r="O2110" i="45"/>
  <c r="N2110" i="45"/>
  <c r="M2110" i="45"/>
  <c r="L2110" i="45"/>
  <c r="K2110" i="45"/>
  <c r="J2110" i="45"/>
  <c r="I2110" i="45"/>
  <c r="H2110" i="45"/>
  <c r="G2110" i="45"/>
  <c r="F2110" i="45"/>
  <c r="E2110" i="45"/>
  <c r="D2110" i="45"/>
  <c r="C2110" i="45"/>
  <c r="U2109" i="45"/>
  <c r="T2109" i="45"/>
  <c r="S2109" i="45"/>
  <c r="R2109" i="45"/>
  <c r="Q2109" i="45"/>
  <c r="P2109" i="45"/>
  <c r="O2109" i="45"/>
  <c r="N2109" i="45"/>
  <c r="M2109" i="45"/>
  <c r="L2109" i="45"/>
  <c r="K2109" i="45"/>
  <c r="J2109" i="45"/>
  <c r="I2109" i="45"/>
  <c r="H2109" i="45"/>
  <c r="G2109" i="45"/>
  <c r="F2109" i="45"/>
  <c r="E2109" i="45"/>
  <c r="D2109" i="45"/>
  <c r="C2109" i="45"/>
  <c r="U2108" i="45"/>
  <c r="T2108" i="45"/>
  <c r="S2108" i="45"/>
  <c r="R2108" i="45"/>
  <c r="Q2108" i="45"/>
  <c r="P2108" i="45"/>
  <c r="O2108" i="45"/>
  <c r="N2108" i="45"/>
  <c r="M2108" i="45"/>
  <c r="L2108" i="45"/>
  <c r="K2108" i="45"/>
  <c r="J2108" i="45"/>
  <c r="I2108" i="45"/>
  <c r="H2108" i="45"/>
  <c r="G2108" i="45"/>
  <c r="F2108" i="45"/>
  <c r="E2108" i="45"/>
  <c r="D2108" i="45"/>
  <c r="C2108" i="45"/>
  <c r="U2107" i="45"/>
  <c r="T2107" i="45"/>
  <c r="S2107" i="45"/>
  <c r="R2107" i="45"/>
  <c r="Q2107" i="45"/>
  <c r="P2107" i="45"/>
  <c r="O2107" i="45"/>
  <c r="N2107" i="45"/>
  <c r="M2107" i="45"/>
  <c r="L2107" i="45"/>
  <c r="K2107" i="45"/>
  <c r="J2107" i="45"/>
  <c r="I2107" i="45"/>
  <c r="H2107" i="45"/>
  <c r="G2107" i="45"/>
  <c r="F2107" i="45"/>
  <c r="E2107" i="45"/>
  <c r="D2107" i="45"/>
  <c r="C2107" i="45"/>
  <c r="U2106" i="45"/>
  <c r="T2106" i="45"/>
  <c r="S2106" i="45"/>
  <c r="R2106" i="45"/>
  <c r="Q2106" i="45"/>
  <c r="P2106" i="45"/>
  <c r="O2106" i="45"/>
  <c r="N2106" i="45"/>
  <c r="M2106" i="45"/>
  <c r="L2106" i="45"/>
  <c r="K2106" i="45"/>
  <c r="J2106" i="45"/>
  <c r="I2106" i="45"/>
  <c r="H2106" i="45"/>
  <c r="G2106" i="45"/>
  <c r="F2106" i="45"/>
  <c r="E2106" i="45"/>
  <c r="D2106" i="45"/>
  <c r="C2106" i="45"/>
  <c r="U2105" i="45"/>
  <c r="T2105" i="45"/>
  <c r="S2105" i="45"/>
  <c r="R2105" i="45"/>
  <c r="Q2105" i="45"/>
  <c r="P2105" i="45"/>
  <c r="O2105" i="45"/>
  <c r="N2105" i="45"/>
  <c r="M2105" i="45"/>
  <c r="L2105" i="45"/>
  <c r="K2105" i="45"/>
  <c r="J2105" i="45"/>
  <c r="I2105" i="45"/>
  <c r="H2105" i="45"/>
  <c r="G2105" i="45"/>
  <c r="F2105" i="45"/>
  <c r="E2105" i="45"/>
  <c r="D2105" i="45"/>
  <c r="C2105" i="45"/>
  <c r="U2104" i="45"/>
  <c r="T2104" i="45"/>
  <c r="S2104" i="45"/>
  <c r="R2104" i="45"/>
  <c r="Q2104" i="45"/>
  <c r="P2104" i="45"/>
  <c r="O2104" i="45"/>
  <c r="N2104" i="45"/>
  <c r="M2104" i="45"/>
  <c r="L2104" i="45"/>
  <c r="K2104" i="45"/>
  <c r="J2104" i="45"/>
  <c r="I2104" i="45"/>
  <c r="H2104" i="45"/>
  <c r="G2104" i="45"/>
  <c r="F2104" i="45"/>
  <c r="E2104" i="45"/>
  <c r="D2104" i="45"/>
  <c r="C2104" i="45"/>
  <c r="U2103" i="45"/>
  <c r="T2103" i="45"/>
  <c r="S2103" i="45"/>
  <c r="R2103" i="45"/>
  <c r="Q2103" i="45"/>
  <c r="P2103" i="45"/>
  <c r="O2103" i="45"/>
  <c r="N2103" i="45"/>
  <c r="M2103" i="45"/>
  <c r="L2103" i="45"/>
  <c r="K2103" i="45"/>
  <c r="J2103" i="45"/>
  <c r="I2103" i="45"/>
  <c r="H2103" i="45"/>
  <c r="G2103" i="45"/>
  <c r="F2103" i="45"/>
  <c r="E2103" i="45"/>
  <c r="D2103" i="45"/>
  <c r="C2103" i="45"/>
  <c r="U2102" i="45"/>
  <c r="T2102" i="45"/>
  <c r="S2102" i="45"/>
  <c r="R2102" i="45"/>
  <c r="Q2102" i="45"/>
  <c r="P2102" i="45"/>
  <c r="O2102" i="45"/>
  <c r="N2102" i="45"/>
  <c r="M2102" i="45"/>
  <c r="L2102" i="45"/>
  <c r="K2102" i="45"/>
  <c r="J2102" i="45"/>
  <c r="I2102" i="45"/>
  <c r="H2102" i="45"/>
  <c r="G2102" i="45"/>
  <c r="F2102" i="45"/>
  <c r="E2102" i="45"/>
  <c r="D2102" i="45"/>
  <c r="C2102" i="45"/>
  <c r="U2101" i="45"/>
  <c r="T2101" i="45"/>
  <c r="S2101" i="45"/>
  <c r="R2101" i="45"/>
  <c r="Q2101" i="45"/>
  <c r="P2101" i="45"/>
  <c r="O2101" i="45"/>
  <c r="N2101" i="45"/>
  <c r="M2101" i="45"/>
  <c r="L2101" i="45"/>
  <c r="K2101" i="45"/>
  <c r="J2101" i="45"/>
  <c r="I2101" i="45"/>
  <c r="H2101" i="45"/>
  <c r="G2101" i="45"/>
  <c r="F2101" i="45"/>
  <c r="E2101" i="45"/>
  <c r="D2101" i="45"/>
  <c r="C2101" i="45"/>
  <c r="U2100" i="45"/>
  <c r="T2100" i="45"/>
  <c r="S2100" i="45"/>
  <c r="R2100" i="45"/>
  <c r="Q2100" i="45"/>
  <c r="P2100" i="45"/>
  <c r="O2100" i="45"/>
  <c r="N2100" i="45"/>
  <c r="M2100" i="45"/>
  <c r="L2100" i="45"/>
  <c r="K2100" i="45"/>
  <c r="J2100" i="45"/>
  <c r="I2100" i="45"/>
  <c r="H2100" i="45"/>
  <c r="G2100" i="45"/>
  <c r="F2100" i="45"/>
  <c r="E2100" i="45"/>
  <c r="D2100" i="45"/>
  <c r="C2100" i="45"/>
  <c r="U2099" i="45"/>
  <c r="T2099" i="45"/>
  <c r="S2099" i="45"/>
  <c r="R2099" i="45"/>
  <c r="Q2099" i="45"/>
  <c r="P2099" i="45"/>
  <c r="O2099" i="45"/>
  <c r="N2099" i="45"/>
  <c r="M2099" i="45"/>
  <c r="L2099" i="45"/>
  <c r="K2099" i="45"/>
  <c r="J2099" i="45"/>
  <c r="I2099" i="45"/>
  <c r="H2099" i="45"/>
  <c r="G2099" i="45"/>
  <c r="F2099" i="45"/>
  <c r="E2099" i="45"/>
  <c r="D2099" i="45"/>
  <c r="C2099" i="45"/>
  <c r="U2098" i="45"/>
  <c r="T2098" i="45"/>
  <c r="S2098" i="45"/>
  <c r="R2098" i="45"/>
  <c r="Q2098" i="45"/>
  <c r="P2098" i="45"/>
  <c r="O2098" i="45"/>
  <c r="N2098" i="45"/>
  <c r="M2098" i="45"/>
  <c r="L2098" i="45"/>
  <c r="K2098" i="45"/>
  <c r="J2098" i="45"/>
  <c r="I2098" i="45"/>
  <c r="H2098" i="45"/>
  <c r="G2098" i="45"/>
  <c r="F2098" i="45"/>
  <c r="E2098" i="45"/>
  <c r="D2098" i="45"/>
  <c r="C2098" i="45"/>
  <c r="U2097" i="45"/>
  <c r="T2097" i="45"/>
  <c r="S2097" i="45"/>
  <c r="R2097" i="45"/>
  <c r="Q2097" i="45"/>
  <c r="P2097" i="45"/>
  <c r="O2097" i="45"/>
  <c r="N2097" i="45"/>
  <c r="M2097" i="45"/>
  <c r="L2097" i="45"/>
  <c r="K2097" i="45"/>
  <c r="J2097" i="45"/>
  <c r="I2097" i="45"/>
  <c r="H2097" i="45"/>
  <c r="G2097" i="45"/>
  <c r="F2097" i="45"/>
  <c r="E2097" i="45"/>
  <c r="D2097" i="45"/>
  <c r="C2097" i="45"/>
  <c r="U2096" i="45"/>
  <c r="T2096" i="45"/>
  <c r="S2096" i="45"/>
  <c r="R2096" i="45"/>
  <c r="Q2096" i="45"/>
  <c r="P2096" i="45"/>
  <c r="O2096" i="45"/>
  <c r="N2096" i="45"/>
  <c r="M2096" i="45"/>
  <c r="L2096" i="45"/>
  <c r="K2096" i="45"/>
  <c r="J2096" i="45"/>
  <c r="I2096" i="45"/>
  <c r="H2096" i="45"/>
  <c r="G2096" i="45"/>
  <c r="F2096" i="45"/>
  <c r="E2096" i="45"/>
  <c r="D2096" i="45"/>
  <c r="C2096" i="45"/>
  <c r="U2095" i="45"/>
  <c r="T2095" i="45"/>
  <c r="S2095" i="45"/>
  <c r="R2095" i="45"/>
  <c r="Q2095" i="45"/>
  <c r="P2095" i="45"/>
  <c r="O2095" i="45"/>
  <c r="N2095" i="45"/>
  <c r="M2095" i="45"/>
  <c r="L2095" i="45"/>
  <c r="K2095" i="45"/>
  <c r="J2095" i="45"/>
  <c r="I2095" i="45"/>
  <c r="H2095" i="45"/>
  <c r="G2095" i="45"/>
  <c r="F2095" i="45"/>
  <c r="E2095" i="45"/>
  <c r="D2095" i="45"/>
  <c r="C2095" i="45"/>
  <c r="U2094" i="45"/>
  <c r="T2094" i="45"/>
  <c r="S2094" i="45"/>
  <c r="R2094" i="45"/>
  <c r="Q2094" i="45"/>
  <c r="P2094" i="45"/>
  <c r="O2094" i="45"/>
  <c r="N2094" i="45"/>
  <c r="M2094" i="45"/>
  <c r="L2094" i="45"/>
  <c r="K2094" i="45"/>
  <c r="J2094" i="45"/>
  <c r="I2094" i="45"/>
  <c r="H2094" i="45"/>
  <c r="G2094" i="45"/>
  <c r="F2094" i="45"/>
  <c r="E2094" i="45"/>
  <c r="D2094" i="45"/>
  <c r="C2094" i="45"/>
  <c r="U2093" i="45"/>
  <c r="T2093" i="45"/>
  <c r="S2093" i="45"/>
  <c r="R2093" i="45"/>
  <c r="Q2093" i="45"/>
  <c r="P2093" i="45"/>
  <c r="O2093" i="45"/>
  <c r="N2093" i="45"/>
  <c r="M2093" i="45"/>
  <c r="L2093" i="45"/>
  <c r="K2093" i="45"/>
  <c r="J2093" i="45"/>
  <c r="I2093" i="45"/>
  <c r="H2093" i="45"/>
  <c r="G2093" i="45"/>
  <c r="F2093" i="45"/>
  <c r="E2093" i="45"/>
  <c r="D2093" i="45"/>
  <c r="C2093" i="45"/>
  <c r="U2092" i="45"/>
  <c r="T2092" i="45"/>
  <c r="S2092" i="45"/>
  <c r="R2092" i="45"/>
  <c r="Q2092" i="45"/>
  <c r="P2092" i="45"/>
  <c r="O2092" i="45"/>
  <c r="N2092" i="45"/>
  <c r="M2092" i="45"/>
  <c r="L2092" i="45"/>
  <c r="K2092" i="45"/>
  <c r="J2092" i="45"/>
  <c r="I2092" i="45"/>
  <c r="H2092" i="45"/>
  <c r="G2092" i="45"/>
  <c r="F2092" i="45"/>
  <c r="E2092" i="45"/>
  <c r="D2092" i="45"/>
  <c r="C2092" i="45"/>
  <c r="U2091" i="45"/>
  <c r="T2091" i="45"/>
  <c r="S2091" i="45"/>
  <c r="R2091" i="45"/>
  <c r="Q2091" i="45"/>
  <c r="P2091" i="45"/>
  <c r="O2091" i="45"/>
  <c r="N2091" i="45"/>
  <c r="M2091" i="45"/>
  <c r="L2091" i="45"/>
  <c r="K2091" i="45"/>
  <c r="J2091" i="45"/>
  <c r="I2091" i="45"/>
  <c r="H2091" i="45"/>
  <c r="G2091" i="45"/>
  <c r="F2091" i="45"/>
  <c r="E2091" i="45"/>
  <c r="D2091" i="45"/>
  <c r="C2091" i="45"/>
  <c r="U2090" i="45"/>
  <c r="T2090" i="45"/>
  <c r="S2090" i="45"/>
  <c r="R2090" i="45"/>
  <c r="Q2090" i="45"/>
  <c r="P2090" i="45"/>
  <c r="O2090" i="45"/>
  <c r="N2090" i="45"/>
  <c r="M2090" i="45"/>
  <c r="L2090" i="45"/>
  <c r="K2090" i="45"/>
  <c r="J2090" i="45"/>
  <c r="I2090" i="45"/>
  <c r="H2090" i="45"/>
  <c r="G2090" i="45"/>
  <c r="F2090" i="45"/>
  <c r="E2090" i="45"/>
  <c r="D2090" i="45"/>
  <c r="C2090" i="45"/>
  <c r="U2089" i="45"/>
  <c r="T2089" i="45"/>
  <c r="S2089" i="45"/>
  <c r="R2089" i="45"/>
  <c r="Q2089" i="45"/>
  <c r="P2089" i="45"/>
  <c r="O2089" i="45"/>
  <c r="N2089" i="45"/>
  <c r="M2089" i="45"/>
  <c r="L2089" i="45"/>
  <c r="K2089" i="45"/>
  <c r="J2089" i="45"/>
  <c r="I2089" i="45"/>
  <c r="H2089" i="45"/>
  <c r="G2089" i="45"/>
  <c r="F2089" i="45"/>
  <c r="E2089" i="45"/>
  <c r="D2089" i="45"/>
  <c r="C2089" i="45"/>
  <c r="U2088" i="45"/>
  <c r="T2088" i="45"/>
  <c r="S2088" i="45"/>
  <c r="R2088" i="45"/>
  <c r="Q2088" i="45"/>
  <c r="P2088" i="45"/>
  <c r="O2088" i="45"/>
  <c r="N2088" i="45"/>
  <c r="M2088" i="45"/>
  <c r="L2088" i="45"/>
  <c r="K2088" i="45"/>
  <c r="J2088" i="45"/>
  <c r="I2088" i="45"/>
  <c r="H2088" i="45"/>
  <c r="G2088" i="45"/>
  <c r="F2088" i="45"/>
  <c r="E2088" i="45"/>
  <c r="D2088" i="45"/>
  <c r="C2088" i="45"/>
  <c r="U2087" i="45"/>
  <c r="T2087" i="45"/>
  <c r="S2087" i="45"/>
  <c r="R2087" i="45"/>
  <c r="Q2087" i="45"/>
  <c r="P2087" i="45"/>
  <c r="O2087" i="45"/>
  <c r="N2087" i="45"/>
  <c r="M2087" i="45"/>
  <c r="L2087" i="45"/>
  <c r="K2087" i="45"/>
  <c r="J2087" i="45"/>
  <c r="I2087" i="45"/>
  <c r="H2087" i="45"/>
  <c r="G2087" i="45"/>
  <c r="F2087" i="45"/>
  <c r="E2087" i="45"/>
  <c r="D2087" i="45"/>
  <c r="C2087" i="45"/>
  <c r="U2086" i="45"/>
  <c r="T2086" i="45"/>
  <c r="S2086" i="45"/>
  <c r="R2086" i="45"/>
  <c r="Q2086" i="45"/>
  <c r="P2086" i="45"/>
  <c r="O2086" i="45"/>
  <c r="N2086" i="45"/>
  <c r="M2086" i="45"/>
  <c r="L2086" i="45"/>
  <c r="K2086" i="45"/>
  <c r="J2086" i="45"/>
  <c r="I2086" i="45"/>
  <c r="H2086" i="45"/>
  <c r="G2086" i="45"/>
  <c r="F2086" i="45"/>
  <c r="E2086" i="45"/>
  <c r="D2086" i="45"/>
  <c r="C2086" i="45"/>
  <c r="U2085" i="45"/>
  <c r="T2085" i="45"/>
  <c r="S2085" i="45"/>
  <c r="R2085" i="45"/>
  <c r="Q2085" i="45"/>
  <c r="P2085" i="45"/>
  <c r="O2085" i="45"/>
  <c r="N2085" i="45"/>
  <c r="M2085" i="45"/>
  <c r="L2085" i="45"/>
  <c r="K2085" i="45"/>
  <c r="J2085" i="45"/>
  <c r="I2085" i="45"/>
  <c r="H2085" i="45"/>
  <c r="G2085" i="45"/>
  <c r="F2085" i="45"/>
  <c r="E2085" i="45"/>
  <c r="D2085" i="45"/>
  <c r="C2085" i="45"/>
  <c r="U2084" i="45"/>
  <c r="T2084" i="45"/>
  <c r="S2084" i="45"/>
  <c r="R2084" i="45"/>
  <c r="Q2084" i="45"/>
  <c r="P2084" i="45"/>
  <c r="O2084" i="45"/>
  <c r="N2084" i="45"/>
  <c r="M2084" i="45"/>
  <c r="L2084" i="45"/>
  <c r="K2084" i="45"/>
  <c r="J2084" i="45"/>
  <c r="I2084" i="45"/>
  <c r="H2084" i="45"/>
  <c r="G2084" i="45"/>
  <c r="F2084" i="45"/>
  <c r="E2084" i="45"/>
  <c r="D2084" i="45"/>
  <c r="C2084" i="45"/>
  <c r="U2083" i="45"/>
  <c r="T2083" i="45"/>
  <c r="S2083" i="45"/>
  <c r="R2083" i="45"/>
  <c r="Q2083" i="45"/>
  <c r="P2083" i="45"/>
  <c r="O2083" i="45"/>
  <c r="N2083" i="45"/>
  <c r="M2083" i="45"/>
  <c r="L2083" i="45"/>
  <c r="K2083" i="45"/>
  <c r="J2083" i="45"/>
  <c r="I2083" i="45"/>
  <c r="H2083" i="45"/>
  <c r="G2083" i="45"/>
  <c r="F2083" i="45"/>
  <c r="E2083" i="45"/>
  <c r="D2083" i="45"/>
  <c r="C2083" i="45"/>
  <c r="U2082" i="45"/>
  <c r="T2082" i="45"/>
  <c r="S2082" i="45"/>
  <c r="R2082" i="45"/>
  <c r="Q2082" i="45"/>
  <c r="P2082" i="45"/>
  <c r="O2082" i="45"/>
  <c r="N2082" i="45"/>
  <c r="M2082" i="45"/>
  <c r="L2082" i="45"/>
  <c r="K2082" i="45"/>
  <c r="J2082" i="45"/>
  <c r="I2082" i="45"/>
  <c r="H2082" i="45"/>
  <c r="G2082" i="45"/>
  <c r="F2082" i="45"/>
  <c r="E2082" i="45"/>
  <c r="D2082" i="45"/>
  <c r="C2082" i="45"/>
  <c r="U2081" i="45"/>
  <c r="T2081" i="45"/>
  <c r="S2081" i="45"/>
  <c r="R2081" i="45"/>
  <c r="Q2081" i="45"/>
  <c r="P2081" i="45"/>
  <c r="O2081" i="45"/>
  <c r="N2081" i="45"/>
  <c r="M2081" i="45"/>
  <c r="L2081" i="45"/>
  <c r="K2081" i="45"/>
  <c r="J2081" i="45"/>
  <c r="I2081" i="45"/>
  <c r="H2081" i="45"/>
  <c r="G2081" i="45"/>
  <c r="F2081" i="45"/>
  <c r="E2081" i="45"/>
  <c r="D2081" i="45"/>
  <c r="C2081" i="45"/>
  <c r="U2080" i="45"/>
  <c r="T2080" i="45"/>
  <c r="S2080" i="45"/>
  <c r="R2080" i="45"/>
  <c r="Q2080" i="45"/>
  <c r="P2080" i="45"/>
  <c r="O2080" i="45"/>
  <c r="N2080" i="45"/>
  <c r="M2080" i="45"/>
  <c r="L2080" i="45"/>
  <c r="K2080" i="45"/>
  <c r="J2080" i="45"/>
  <c r="I2080" i="45"/>
  <c r="H2080" i="45"/>
  <c r="G2080" i="45"/>
  <c r="F2080" i="45"/>
  <c r="E2080" i="45"/>
  <c r="D2080" i="45"/>
  <c r="C2080" i="45"/>
  <c r="U2079" i="45"/>
  <c r="T2079" i="45"/>
  <c r="S2079" i="45"/>
  <c r="R2079" i="45"/>
  <c r="Q2079" i="45"/>
  <c r="P2079" i="45"/>
  <c r="O2079" i="45"/>
  <c r="N2079" i="45"/>
  <c r="M2079" i="45"/>
  <c r="L2079" i="45"/>
  <c r="K2079" i="45"/>
  <c r="J2079" i="45"/>
  <c r="I2079" i="45"/>
  <c r="H2079" i="45"/>
  <c r="G2079" i="45"/>
  <c r="F2079" i="45"/>
  <c r="E2079" i="45"/>
  <c r="D2079" i="45"/>
  <c r="C2079" i="45"/>
  <c r="U2078" i="45"/>
  <c r="T2078" i="45"/>
  <c r="S2078" i="45"/>
  <c r="R2078" i="45"/>
  <c r="Q2078" i="45"/>
  <c r="P2078" i="45"/>
  <c r="O2078" i="45"/>
  <c r="N2078" i="45"/>
  <c r="M2078" i="45"/>
  <c r="L2078" i="45"/>
  <c r="K2078" i="45"/>
  <c r="J2078" i="45"/>
  <c r="I2078" i="45"/>
  <c r="H2078" i="45"/>
  <c r="G2078" i="45"/>
  <c r="F2078" i="45"/>
  <c r="E2078" i="45"/>
  <c r="D2078" i="45"/>
  <c r="C2078" i="45"/>
  <c r="U2077" i="45"/>
  <c r="T2077" i="45"/>
  <c r="S2077" i="45"/>
  <c r="R2077" i="45"/>
  <c r="Q2077" i="45"/>
  <c r="P2077" i="45"/>
  <c r="O2077" i="45"/>
  <c r="N2077" i="45"/>
  <c r="M2077" i="45"/>
  <c r="L2077" i="45"/>
  <c r="K2077" i="45"/>
  <c r="J2077" i="45"/>
  <c r="I2077" i="45"/>
  <c r="H2077" i="45"/>
  <c r="G2077" i="45"/>
  <c r="F2077" i="45"/>
  <c r="E2077" i="45"/>
  <c r="D2077" i="45"/>
  <c r="C2077" i="45"/>
  <c r="U2076" i="45"/>
  <c r="T2076" i="45"/>
  <c r="S2076" i="45"/>
  <c r="R2076" i="45"/>
  <c r="Q2076" i="45"/>
  <c r="P2076" i="45"/>
  <c r="O2076" i="45"/>
  <c r="N2076" i="45"/>
  <c r="M2076" i="45"/>
  <c r="L2076" i="45"/>
  <c r="K2076" i="45"/>
  <c r="J2076" i="45"/>
  <c r="I2076" i="45"/>
  <c r="H2076" i="45"/>
  <c r="G2076" i="45"/>
  <c r="F2076" i="45"/>
  <c r="E2076" i="45"/>
  <c r="D2076" i="45"/>
  <c r="C2076" i="45"/>
  <c r="U2075" i="45"/>
  <c r="T2075" i="45"/>
  <c r="S2075" i="45"/>
  <c r="R2075" i="45"/>
  <c r="Q2075" i="45"/>
  <c r="P2075" i="45"/>
  <c r="O2075" i="45"/>
  <c r="N2075" i="45"/>
  <c r="M2075" i="45"/>
  <c r="L2075" i="45"/>
  <c r="K2075" i="45"/>
  <c r="J2075" i="45"/>
  <c r="I2075" i="45"/>
  <c r="H2075" i="45"/>
  <c r="G2075" i="45"/>
  <c r="F2075" i="45"/>
  <c r="E2075" i="45"/>
  <c r="D2075" i="45"/>
  <c r="C2075" i="45"/>
  <c r="U2074" i="45"/>
  <c r="T2074" i="45"/>
  <c r="S2074" i="45"/>
  <c r="R2074" i="45"/>
  <c r="Q2074" i="45"/>
  <c r="P2074" i="45"/>
  <c r="O2074" i="45"/>
  <c r="N2074" i="45"/>
  <c r="M2074" i="45"/>
  <c r="L2074" i="45"/>
  <c r="K2074" i="45"/>
  <c r="J2074" i="45"/>
  <c r="I2074" i="45"/>
  <c r="H2074" i="45"/>
  <c r="G2074" i="45"/>
  <c r="F2074" i="45"/>
  <c r="E2074" i="45"/>
  <c r="D2074" i="45"/>
  <c r="C2074" i="45"/>
  <c r="U2073" i="45"/>
  <c r="T2073" i="45"/>
  <c r="S2073" i="45"/>
  <c r="R2073" i="45"/>
  <c r="Q2073" i="45"/>
  <c r="P2073" i="45"/>
  <c r="O2073" i="45"/>
  <c r="N2073" i="45"/>
  <c r="M2073" i="45"/>
  <c r="L2073" i="45"/>
  <c r="K2073" i="45"/>
  <c r="J2073" i="45"/>
  <c r="I2073" i="45"/>
  <c r="H2073" i="45"/>
  <c r="G2073" i="45"/>
  <c r="F2073" i="45"/>
  <c r="E2073" i="45"/>
  <c r="D2073" i="45"/>
  <c r="C2073" i="45"/>
  <c r="U2072" i="45"/>
  <c r="T2072" i="45"/>
  <c r="S2072" i="45"/>
  <c r="R2072" i="45"/>
  <c r="Q2072" i="45"/>
  <c r="P2072" i="45"/>
  <c r="O2072" i="45"/>
  <c r="N2072" i="45"/>
  <c r="M2072" i="45"/>
  <c r="L2072" i="45"/>
  <c r="K2072" i="45"/>
  <c r="J2072" i="45"/>
  <c r="I2072" i="45"/>
  <c r="H2072" i="45"/>
  <c r="G2072" i="45"/>
  <c r="F2072" i="45"/>
  <c r="E2072" i="45"/>
  <c r="D2072" i="45"/>
  <c r="C2072" i="45"/>
  <c r="U2071" i="45"/>
  <c r="T2071" i="45"/>
  <c r="S2071" i="45"/>
  <c r="R2071" i="45"/>
  <c r="Q2071" i="45"/>
  <c r="P2071" i="45"/>
  <c r="O2071" i="45"/>
  <c r="N2071" i="45"/>
  <c r="M2071" i="45"/>
  <c r="L2071" i="45"/>
  <c r="K2071" i="45"/>
  <c r="J2071" i="45"/>
  <c r="I2071" i="45"/>
  <c r="H2071" i="45"/>
  <c r="G2071" i="45"/>
  <c r="F2071" i="45"/>
  <c r="E2071" i="45"/>
  <c r="D2071" i="45"/>
  <c r="C2071" i="45"/>
  <c r="U2070" i="45"/>
  <c r="T2070" i="45"/>
  <c r="S2070" i="45"/>
  <c r="R2070" i="45"/>
  <c r="Q2070" i="45"/>
  <c r="P2070" i="45"/>
  <c r="O2070" i="45"/>
  <c r="N2070" i="45"/>
  <c r="M2070" i="45"/>
  <c r="L2070" i="45"/>
  <c r="K2070" i="45"/>
  <c r="J2070" i="45"/>
  <c r="I2070" i="45"/>
  <c r="H2070" i="45"/>
  <c r="G2070" i="45"/>
  <c r="F2070" i="45"/>
  <c r="E2070" i="45"/>
  <c r="D2070" i="45"/>
  <c r="C2070" i="45"/>
  <c r="U2069" i="45"/>
  <c r="T2069" i="45"/>
  <c r="S2069" i="45"/>
  <c r="R2069" i="45"/>
  <c r="Q2069" i="45"/>
  <c r="P2069" i="45"/>
  <c r="O2069" i="45"/>
  <c r="N2069" i="45"/>
  <c r="M2069" i="45"/>
  <c r="L2069" i="45"/>
  <c r="K2069" i="45"/>
  <c r="J2069" i="45"/>
  <c r="I2069" i="45"/>
  <c r="H2069" i="45"/>
  <c r="G2069" i="45"/>
  <c r="F2069" i="45"/>
  <c r="E2069" i="45"/>
  <c r="D2069" i="45"/>
  <c r="C2069" i="45"/>
  <c r="U2068" i="45"/>
  <c r="T2068" i="45"/>
  <c r="S2068" i="45"/>
  <c r="R2068" i="45"/>
  <c r="Q2068" i="45"/>
  <c r="P2068" i="45"/>
  <c r="O2068" i="45"/>
  <c r="N2068" i="45"/>
  <c r="M2068" i="45"/>
  <c r="L2068" i="45"/>
  <c r="K2068" i="45"/>
  <c r="J2068" i="45"/>
  <c r="I2068" i="45"/>
  <c r="H2068" i="45"/>
  <c r="G2068" i="45"/>
  <c r="F2068" i="45"/>
  <c r="E2068" i="45"/>
  <c r="D2068" i="45"/>
  <c r="C2068" i="45"/>
  <c r="U2067" i="45"/>
  <c r="T2067" i="45"/>
  <c r="S2067" i="45"/>
  <c r="R2067" i="45"/>
  <c r="Q2067" i="45"/>
  <c r="P2067" i="45"/>
  <c r="O2067" i="45"/>
  <c r="N2067" i="45"/>
  <c r="M2067" i="45"/>
  <c r="L2067" i="45"/>
  <c r="K2067" i="45"/>
  <c r="J2067" i="45"/>
  <c r="I2067" i="45"/>
  <c r="H2067" i="45"/>
  <c r="G2067" i="45"/>
  <c r="F2067" i="45"/>
  <c r="E2067" i="45"/>
  <c r="D2067" i="45"/>
  <c r="C2067" i="45"/>
  <c r="U2066" i="45"/>
  <c r="T2066" i="45"/>
  <c r="S2066" i="45"/>
  <c r="R2066" i="45"/>
  <c r="Q2066" i="45"/>
  <c r="P2066" i="45"/>
  <c r="O2066" i="45"/>
  <c r="N2066" i="45"/>
  <c r="M2066" i="45"/>
  <c r="L2066" i="45"/>
  <c r="K2066" i="45"/>
  <c r="J2066" i="45"/>
  <c r="I2066" i="45"/>
  <c r="H2066" i="45"/>
  <c r="G2066" i="45"/>
  <c r="F2066" i="45"/>
  <c r="E2066" i="45"/>
  <c r="D2066" i="45"/>
  <c r="C2066" i="45"/>
  <c r="U2065" i="45"/>
  <c r="T2065" i="45"/>
  <c r="S2065" i="45"/>
  <c r="R2065" i="45"/>
  <c r="Q2065" i="45"/>
  <c r="P2065" i="45"/>
  <c r="O2065" i="45"/>
  <c r="N2065" i="45"/>
  <c r="M2065" i="45"/>
  <c r="L2065" i="45"/>
  <c r="K2065" i="45"/>
  <c r="J2065" i="45"/>
  <c r="I2065" i="45"/>
  <c r="H2065" i="45"/>
  <c r="G2065" i="45"/>
  <c r="F2065" i="45"/>
  <c r="E2065" i="45"/>
  <c r="D2065" i="45"/>
  <c r="C2065" i="45"/>
  <c r="U2064" i="45"/>
  <c r="T2064" i="45"/>
  <c r="S2064" i="45"/>
  <c r="R2064" i="45"/>
  <c r="Q2064" i="45"/>
  <c r="P2064" i="45"/>
  <c r="O2064" i="45"/>
  <c r="N2064" i="45"/>
  <c r="M2064" i="45"/>
  <c r="L2064" i="45"/>
  <c r="K2064" i="45"/>
  <c r="J2064" i="45"/>
  <c r="I2064" i="45"/>
  <c r="H2064" i="45"/>
  <c r="G2064" i="45"/>
  <c r="F2064" i="45"/>
  <c r="E2064" i="45"/>
  <c r="D2064" i="45"/>
  <c r="C2064" i="45"/>
  <c r="U2063" i="45"/>
  <c r="T2063" i="45"/>
  <c r="S2063" i="45"/>
  <c r="R2063" i="45"/>
  <c r="Q2063" i="45"/>
  <c r="P2063" i="45"/>
  <c r="O2063" i="45"/>
  <c r="N2063" i="45"/>
  <c r="M2063" i="45"/>
  <c r="L2063" i="45"/>
  <c r="K2063" i="45"/>
  <c r="J2063" i="45"/>
  <c r="I2063" i="45"/>
  <c r="H2063" i="45"/>
  <c r="G2063" i="45"/>
  <c r="F2063" i="45"/>
  <c r="E2063" i="45"/>
  <c r="D2063" i="45"/>
  <c r="C2063" i="45"/>
  <c r="U2062" i="45"/>
  <c r="T2062" i="45"/>
  <c r="S2062" i="45"/>
  <c r="R2062" i="45"/>
  <c r="Q2062" i="45"/>
  <c r="P2062" i="45"/>
  <c r="O2062" i="45"/>
  <c r="N2062" i="45"/>
  <c r="M2062" i="45"/>
  <c r="L2062" i="45"/>
  <c r="K2062" i="45"/>
  <c r="J2062" i="45"/>
  <c r="I2062" i="45"/>
  <c r="H2062" i="45"/>
  <c r="G2062" i="45"/>
  <c r="F2062" i="45"/>
  <c r="E2062" i="45"/>
  <c r="D2062" i="45"/>
  <c r="C2062" i="45"/>
  <c r="U2061" i="45"/>
  <c r="T2061" i="45"/>
  <c r="S2061" i="45"/>
  <c r="R2061" i="45"/>
  <c r="Q2061" i="45"/>
  <c r="P2061" i="45"/>
  <c r="O2061" i="45"/>
  <c r="N2061" i="45"/>
  <c r="M2061" i="45"/>
  <c r="L2061" i="45"/>
  <c r="K2061" i="45"/>
  <c r="J2061" i="45"/>
  <c r="I2061" i="45"/>
  <c r="H2061" i="45"/>
  <c r="G2061" i="45"/>
  <c r="F2061" i="45"/>
  <c r="E2061" i="45"/>
  <c r="D2061" i="45"/>
  <c r="C2061" i="45"/>
  <c r="U2060" i="45"/>
  <c r="T2060" i="45"/>
  <c r="S2060" i="45"/>
  <c r="R2060" i="45"/>
  <c r="Q2060" i="45"/>
  <c r="P2060" i="45"/>
  <c r="O2060" i="45"/>
  <c r="N2060" i="45"/>
  <c r="M2060" i="45"/>
  <c r="L2060" i="45"/>
  <c r="K2060" i="45"/>
  <c r="J2060" i="45"/>
  <c r="I2060" i="45"/>
  <c r="H2060" i="45"/>
  <c r="G2060" i="45"/>
  <c r="F2060" i="45"/>
  <c r="E2060" i="45"/>
  <c r="D2060" i="45"/>
  <c r="C2060" i="45"/>
  <c r="U2059" i="45"/>
  <c r="T2059" i="45"/>
  <c r="S2059" i="45"/>
  <c r="R2059" i="45"/>
  <c r="Q2059" i="45"/>
  <c r="P2059" i="45"/>
  <c r="O2059" i="45"/>
  <c r="N2059" i="45"/>
  <c r="M2059" i="45"/>
  <c r="L2059" i="45"/>
  <c r="K2059" i="45"/>
  <c r="J2059" i="45"/>
  <c r="I2059" i="45"/>
  <c r="H2059" i="45"/>
  <c r="G2059" i="45"/>
  <c r="F2059" i="45"/>
  <c r="E2059" i="45"/>
  <c r="D2059" i="45"/>
  <c r="C2059" i="45"/>
  <c r="U2058" i="45"/>
  <c r="T2058" i="45"/>
  <c r="S2058" i="45"/>
  <c r="R2058" i="45"/>
  <c r="Q2058" i="45"/>
  <c r="P2058" i="45"/>
  <c r="O2058" i="45"/>
  <c r="N2058" i="45"/>
  <c r="M2058" i="45"/>
  <c r="L2058" i="45"/>
  <c r="K2058" i="45"/>
  <c r="J2058" i="45"/>
  <c r="I2058" i="45"/>
  <c r="H2058" i="45"/>
  <c r="G2058" i="45"/>
  <c r="F2058" i="45"/>
  <c r="E2058" i="45"/>
  <c r="D2058" i="45"/>
  <c r="C2058" i="45"/>
  <c r="U2057" i="45"/>
  <c r="T2057" i="45"/>
  <c r="S2057" i="45"/>
  <c r="R2057" i="45"/>
  <c r="Q2057" i="45"/>
  <c r="P2057" i="45"/>
  <c r="O2057" i="45"/>
  <c r="N2057" i="45"/>
  <c r="M2057" i="45"/>
  <c r="L2057" i="45"/>
  <c r="K2057" i="45"/>
  <c r="J2057" i="45"/>
  <c r="I2057" i="45"/>
  <c r="H2057" i="45"/>
  <c r="G2057" i="45"/>
  <c r="F2057" i="45"/>
  <c r="E2057" i="45"/>
  <c r="D2057" i="45"/>
  <c r="C2057" i="45"/>
  <c r="U2056" i="45"/>
  <c r="T2056" i="45"/>
  <c r="S2056" i="45"/>
  <c r="R2056" i="45"/>
  <c r="Q2056" i="45"/>
  <c r="P2056" i="45"/>
  <c r="O2056" i="45"/>
  <c r="N2056" i="45"/>
  <c r="M2056" i="45"/>
  <c r="L2056" i="45"/>
  <c r="K2056" i="45"/>
  <c r="J2056" i="45"/>
  <c r="I2056" i="45"/>
  <c r="H2056" i="45"/>
  <c r="G2056" i="45"/>
  <c r="F2056" i="45"/>
  <c r="E2056" i="45"/>
  <c r="D2056" i="45"/>
  <c r="C2056" i="45"/>
  <c r="U2055" i="45"/>
  <c r="T2055" i="45"/>
  <c r="S2055" i="45"/>
  <c r="R2055" i="45"/>
  <c r="Q2055" i="45"/>
  <c r="P2055" i="45"/>
  <c r="O2055" i="45"/>
  <c r="N2055" i="45"/>
  <c r="M2055" i="45"/>
  <c r="L2055" i="45"/>
  <c r="K2055" i="45"/>
  <c r="J2055" i="45"/>
  <c r="I2055" i="45"/>
  <c r="H2055" i="45"/>
  <c r="G2055" i="45"/>
  <c r="F2055" i="45"/>
  <c r="E2055" i="45"/>
  <c r="D2055" i="45"/>
  <c r="C2055" i="45"/>
  <c r="U2054" i="45"/>
  <c r="T2054" i="45"/>
  <c r="S2054" i="45"/>
  <c r="R2054" i="45"/>
  <c r="Q2054" i="45"/>
  <c r="P2054" i="45"/>
  <c r="O2054" i="45"/>
  <c r="N2054" i="45"/>
  <c r="M2054" i="45"/>
  <c r="L2054" i="45"/>
  <c r="K2054" i="45"/>
  <c r="J2054" i="45"/>
  <c r="I2054" i="45"/>
  <c r="H2054" i="45"/>
  <c r="G2054" i="45"/>
  <c r="F2054" i="45"/>
  <c r="E2054" i="45"/>
  <c r="D2054" i="45"/>
  <c r="C2054" i="45"/>
  <c r="U2053" i="45"/>
  <c r="T2053" i="45"/>
  <c r="S2053" i="45"/>
  <c r="R2053" i="45"/>
  <c r="Q2053" i="45"/>
  <c r="P2053" i="45"/>
  <c r="O2053" i="45"/>
  <c r="N2053" i="45"/>
  <c r="M2053" i="45"/>
  <c r="L2053" i="45"/>
  <c r="K2053" i="45"/>
  <c r="J2053" i="45"/>
  <c r="I2053" i="45"/>
  <c r="H2053" i="45"/>
  <c r="G2053" i="45"/>
  <c r="F2053" i="45"/>
  <c r="E2053" i="45"/>
  <c r="D2053" i="45"/>
  <c r="C2053" i="45"/>
  <c r="U2052" i="45"/>
  <c r="T2052" i="45"/>
  <c r="S2052" i="45"/>
  <c r="R2052" i="45"/>
  <c r="Q2052" i="45"/>
  <c r="P2052" i="45"/>
  <c r="O2052" i="45"/>
  <c r="N2052" i="45"/>
  <c r="M2052" i="45"/>
  <c r="L2052" i="45"/>
  <c r="K2052" i="45"/>
  <c r="J2052" i="45"/>
  <c r="I2052" i="45"/>
  <c r="H2052" i="45"/>
  <c r="G2052" i="45"/>
  <c r="F2052" i="45"/>
  <c r="E2052" i="45"/>
  <c r="D2052" i="45"/>
  <c r="C2052" i="45"/>
  <c r="U2051" i="45"/>
  <c r="T2051" i="45"/>
  <c r="S2051" i="45"/>
  <c r="R2051" i="45"/>
  <c r="Q2051" i="45"/>
  <c r="P2051" i="45"/>
  <c r="O2051" i="45"/>
  <c r="N2051" i="45"/>
  <c r="M2051" i="45"/>
  <c r="L2051" i="45"/>
  <c r="K2051" i="45"/>
  <c r="J2051" i="45"/>
  <c r="I2051" i="45"/>
  <c r="H2051" i="45"/>
  <c r="G2051" i="45"/>
  <c r="F2051" i="45"/>
  <c r="E2051" i="45"/>
  <c r="D2051" i="45"/>
  <c r="C2051" i="45"/>
  <c r="U2050" i="45"/>
  <c r="T2050" i="45"/>
  <c r="S2050" i="45"/>
  <c r="R2050" i="45"/>
  <c r="Q2050" i="45"/>
  <c r="P2050" i="45"/>
  <c r="O2050" i="45"/>
  <c r="N2050" i="45"/>
  <c r="M2050" i="45"/>
  <c r="L2050" i="45"/>
  <c r="K2050" i="45"/>
  <c r="J2050" i="45"/>
  <c r="I2050" i="45"/>
  <c r="H2050" i="45"/>
  <c r="G2050" i="45"/>
  <c r="F2050" i="45"/>
  <c r="E2050" i="45"/>
  <c r="D2050" i="45"/>
  <c r="C2050" i="45"/>
  <c r="U2049" i="45"/>
  <c r="T2049" i="45"/>
  <c r="S2049" i="45"/>
  <c r="R2049" i="45"/>
  <c r="Q2049" i="45"/>
  <c r="P2049" i="45"/>
  <c r="O2049" i="45"/>
  <c r="N2049" i="45"/>
  <c r="M2049" i="45"/>
  <c r="L2049" i="45"/>
  <c r="K2049" i="45"/>
  <c r="J2049" i="45"/>
  <c r="I2049" i="45"/>
  <c r="H2049" i="45"/>
  <c r="G2049" i="45"/>
  <c r="F2049" i="45"/>
  <c r="E2049" i="45"/>
  <c r="D2049" i="45"/>
  <c r="C2049" i="45"/>
  <c r="U2048" i="45"/>
  <c r="T2048" i="45"/>
  <c r="S2048" i="45"/>
  <c r="R2048" i="45"/>
  <c r="Q2048" i="45"/>
  <c r="P2048" i="45"/>
  <c r="O2048" i="45"/>
  <c r="N2048" i="45"/>
  <c r="M2048" i="45"/>
  <c r="L2048" i="45"/>
  <c r="K2048" i="45"/>
  <c r="J2048" i="45"/>
  <c r="I2048" i="45"/>
  <c r="H2048" i="45"/>
  <c r="G2048" i="45"/>
  <c r="F2048" i="45"/>
  <c r="E2048" i="45"/>
  <c r="D2048" i="45"/>
  <c r="C2048" i="45"/>
  <c r="U2047" i="45"/>
  <c r="T2047" i="45"/>
  <c r="S2047" i="45"/>
  <c r="R2047" i="45"/>
  <c r="Q2047" i="45"/>
  <c r="P2047" i="45"/>
  <c r="O2047" i="45"/>
  <c r="N2047" i="45"/>
  <c r="M2047" i="45"/>
  <c r="L2047" i="45"/>
  <c r="K2047" i="45"/>
  <c r="J2047" i="45"/>
  <c r="I2047" i="45"/>
  <c r="H2047" i="45"/>
  <c r="G2047" i="45"/>
  <c r="F2047" i="45"/>
  <c r="E2047" i="45"/>
  <c r="D2047" i="45"/>
  <c r="C2047" i="45"/>
  <c r="U2046" i="45"/>
  <c r="T2046" i="45"/>
  <c r="S2046" i="45"/>
  <c r="R2046" i="45"/>
  <c r="Q2046" i="45"/>
  <c r="P2046" i="45"/>
  <c r="O2046" i="45"/>
  <c r="N2046" i="45"/>
  <c r="M2046" i="45"/>
  <c r="L2046" i="45"/>
  <c r="K2046" i="45"/>
  <c r="J2046" i="45"/>
  <c r="I2046" i="45"/>
  <c r="H2046" i="45"/>
  <c r="G2046" i="45"/>
  <c r="F2046" i="45"/>
  <c r="E2046" i="45"/>
  <c r="D2046" i="45"/>
  <c r="C2046" i="45"/>
  <c r="U2045" i="45"/>
  <c r="T2045" i="45"/>
  <c r="S2045" i="45"/>
  <c r="R2045" i="45"/>
  <c r="Q2045" i="45"/>
  <c r="P2045" i="45"/>
  <c r="O2045" i="45"/>
  <c r="N2045" i="45"/>
  <c r="M2045" i="45"/>
  <c r="L2045" i="45"/>
  <c r="K2045" i="45"/>
  <c r="J2045" i="45"/>
  <c r="I2045" i="45"/>
  <c r="H2045" i="45"/>
  <c r="G2045" i="45"/>
  <c r="F2045" i="45"/>
  <c r="E2045" i="45"/>
  <c r="D2045" i="45"/>
  <c r="C2045" i="45"/>
  <c r="U2044" i="45"/>
  <c r="T2044" i="45"/>
  <c r="S2044" i="45"/>
  <c r="R2044" i="45"/>
  <c r="Q2044" i="45"/>
  <c r="P2044" i="45"/>
  <c r="O2044" i="45"/>
  <c r="N2044" i="45"/>
  <c r="M2044" i="45"/>
  <c r="L2044" i="45"/>
  <c r="K2044" i="45"/>
  <c r="J2044" i="45"/>
  <c r="I2044" i="45"/>
  <c r="H2044" i="45"/>
  <c r="G2044" i="45"/>
  <c r="F2044" i="45"/>
  <c r="E2044" i="45"/>
  <c r="D2044" i="45"/>
  <c r="C2044" i="45"/>
  <c r="U2043" i="45"/>
  <c r="T2043" i="45"/>
  <c r="S2043" i="45"/>
  <c r="R2043" i="45"/>
  <c r="Q2043" i="45"/>
  <c r="P2043" i="45"/>
  <c r="O2043" i="45"/>
  <c r="N2043" i="45"/>
  <c r="M2043" i="45"/>
  <c r="L2043" i="45"/>
  <c r="K2043" i="45"/>
  <c r="J2043" i="45"/>
  <c r="I2043" i="45"/>
  <c r="H2043" i="45"/>
  <c r="G2043" i="45"/>
  <c r="F2043" i="45"/>
  <c r="E2043" i="45"/>
  <c r="D2043" i="45"/>
  <c r="C2043" i="45"/>
  <c r="U2042" i="45"/>
  <c r="T2042" i="45"/>
  <c r="S2042" i="45"/>
  <c r="R2042" i="45"/>
  <c r="Q2042" i="45"/>
  <c r="P2042" i="45"/>
  <c r="O2042" i="45"/>
  <c r="N2042" i="45"/>
  <c r="M2042" i="45"/>
  <c r="L2042" i="45"/>
  <c r="K2042" i="45"/>
  <c r="J2042" i="45"/>
  <c r="I2042" i="45"/>
  <c r="H2042" i="45"/>
  <c r="G2042" i="45"/>
  <c r="F2042" i="45"/>
  <c r="E2042" i="45"/>
  <c r="D2042" i="45"/>
  <c r="C2042" i="45"/>
  <c r="U2041" i="45"/>
  <c r="T2041" i="45"/>
  <c r="S2041" i="45"/>
  <c r="R2041" i="45"/>
  <c r="Q2041" i="45"/>
  <c r="P2041" i="45"/>
  <c r="O2041" i="45"/>
  <c r="N2041" i="45"/>
  <c r="M2041" i="45"/>
  <c r="L2041" i="45"/>
  <c r="K2041" i="45"/>
  <c r="J2041" i="45"/>
  <c r="I2041" i="45"/>
  <c r="H2041" i="45"/>
  <c r="G2041" i="45"/>
  <c r="F2041" i="45"/>
  <c r="E2041" i="45"/>
  <c r="D2041" i="45"/>
  <c r="C2041" i="45"/>
  <c r="U2040" i="45"/>
  <c r="T2040" i="45"/>
  <c r="S2040" i="45"/>
  <c r="R2040" i="45"/>
  <c r="Q2040" i="45"/>
  <c r="P2040" i="45"/>
  <c r="O2040" i="45"/>
  <c r="N2040" i="45"/>
  <c r="M2040" i="45"/>
  <c r="L2040" i="45"/>
  <c r="K2040" i="45"/>
  <c r="J2040" i="45"/>
  <c r="I2040" i="45"/>
  <c r="H2040" i="45"/>
  <c r="G2040" i="45"/>
  <c r="F2040" i="45"/>
  <c r="E2040" i="45"/>
  <c r="D2040" i="45"/>
  <c r="C2040" i="45"/>
  <c r="U2039" i="45"/>
  <c r="T2039" i="45"/>
  <c r="S2039" i="45"/>
  <c r="R2039" i="45"/>
  <c r="Q2039" i="45"/>
  <c r="P2039" i="45"/>
  <c r="O2039" i="45"/>
  <c r="N2039" i="45"/>
  <c r="M2039" i="45"/>
  <c r="L2039" i="45"/>
  <c r="K2039" i="45"/>
  <c r="J2039" i="45"/>
  <c r="I2039" i="45"/>
  <c r="H2039" i="45"/>
  <c r="G2039" i="45"/>
  <c r="F2039" i="45"/>
  <c r="E2039" i="45"/>
  <c r="D2039" i="45"/>
  <c r="C2039" i="45"/>
  <c r="U2038" i="45"/>
  <c r="T2038" i="45"/>
  <c r="S2038" i="45"/>
  <c r="R2038" i="45"/>
  <c r="Q2038" i="45"/>
  <c r="P2038" i="45"/>
  <c r="O2038" i="45"/>
  <c r="N2038" i="45"/>
  <c r="M2038" i="45"/>
  <c r="L2038" i="45"/>
  <c r="K2038" i="45"/>
  <c r="J2038" i="45"/>
  <c r="I2038" i="45"/>
  <c r="H2038" i="45"/>
  <c r="G2038" i="45"/>
  <c r="F2038" i="45"/>
  <c r="E2038" i="45"/>
  <c r="D2038" i="45"/>
  <c r="C2038" i="45"/>
  <c r="U2037" i="45"/>
  <c r="T2037" i="45"/>
  <c r="S2037" i="45"/>
  <c r="R2037" i="45"/>
  <c r="Q2037" i="45"/>
  <c r="P2037" i="45"/>
  <c r="O2037" i="45"/>
  <c r="N2037" i="45"/>
  <c r="M2037" i="45"/>
  <c r="L2037" i="45"/>
  <c r="K2037" i="45"/>
  <c r="J2037" i="45"/>
  <c r="I2037" i="45"/>
  <c r="H2037" i="45"/>
  <c r="G2037" i="45"/>
  <c r="F2037" i="45"/>
  <c r="E2037" i="45"/>
  <c r="D2037" i="45"/>
  <c r="C2037" i="45"/>
  <c r="U2036" i="45"/>
  <c r="T2036" i="45"/>
  <c r="S2036" i="45"/>
  <c r="R2036" i="45"/>
  <c r="Q2036" i="45"/>
  <c r="P2036" i="45"/>
  <c r="O2036" i="45"/>
  <c r="N2036" i="45"/>
  <c r="M2036" i="45"/>
  <c r="L2036" i="45"/>
  <c r="K2036" i="45"/>
  <c r="J2036" i="45"/>
  <c r="I2036" i="45"/>
  <c r="H2036" i="45"/>
  <c r="G2036" i="45"/>
  <c r="F2036" i="45"/>
  <c r="E2036" i="45"/>
  <c r="D2036" i="45"/>
  <c r="C2036" i="45"/>
  <c r="U2035" i="45"/>
  <c r="T2035" i="45"/>
  <c r="S2035" i="45"/>
  <c r="R2035" i="45"/>
  <c r="Q2035" i="45"/>
  <c r="P2035" i="45"/>
  <c r="O2035" i="45"/>
  <c r="N2035" i="45"/>
  <c r="M2035" i="45"/>
  <c r="L2035" i="45"/>
  <c r="K2035" i="45"/>
  <c r="J2035" i="45"/>
  <c r="I2035" i="45"/>
  <c r="H2035" i="45"/>
  <c r="G2035" i="45"/>
  <c r="F2035" i="45"/>
  <c r="E2035" i="45"/>
  <c r="D2035" i="45"/>
  <c r="C2035" i="45"/>
  <c r="U2034" i="45"/>
  <c r="T2034" i="45"/>
  <c r="S2034" i="45"/>
  <c r="R2034" i="45"/>
  <c r="Q2034" i="45"/>
  <c r="P2034" i="45"/>
  <c r="O2034" i="45"/>
  <c r="N2034" i="45"/>
  <c r="M2034" i="45"/>
  <c r="L2034" i="45"/>
  <c r="K2034" i="45"/>
  <c r="J2034" i="45"/>
  <c r="I2034" i="45"/>
  <c r="H2034" i="45"/>
  <c r="G2034" i="45"/>
  <c r="F2034" i="45"/>
  <c r="E2034" i="45"/>
  <c r="D2034" i="45"/>
  <c r="C2034" i="45"/>
  <c r="U2033" i="45"/>
  <c r="T2033" i="45"/>
  <c r="S2033" i="45"/>
  <c r="R2033" i="45"/>
  <c r="Q2033" i="45"/>
  <c r="P2033" i="45"/>
  <c r="O2033" i="45"/>
  <c r="N2033" i="45"/>
  <c r="M2033" i="45"/>
  <c r="L2033" i="45"/>
  <c r="K2033" i="45"/>
  <c r="J2033" i="45"/>
  <c r="I2033" i="45"/>
  <c r="H2033" i="45"/>
  <c r="G2033" i="45"/>
  <c r="F2033" i="45"/>
  <c r="E2033" i="45"/>
  <c r="D2033" i="45"/>
  <c r="C2033" i="45"/>
  <c r="U2032" i="45"/>
  <c r="T2032" i="45"/>
  <c r="S2032" i="45"/>
  <c r="R2032" i="45"/>
  <c r="Q2032" i="45"/>
  <c r="P2032" i="45"/>
  <c r="O2032" i="45"/>
  <c r="N2032" i="45"/>
  <c r="M2032" i="45"/>
  <c r="L2032" i="45"/>
  <c r="K2032" i="45"/>
  <c r="J2032" i="45"/>
  <c r="I2032" i="45"/>
  <c r="H2032" i="45"/>
  <c r="G2032" i="45"/>
  <c r="F2032" i="45"/>
  <c r="E2032" i="45"/>
  <c r="D2032" i="45"/>
  <c r="C2032" i="45"/>
  <c r="U2031" i="45"/>
  <c r="T2031" i="45"/>
  <c r="S2031" i="45"/>
  <c r="R2031" i="45"/>
  <c r="Q2031" i="45"/>
  <c r="P2031" i="45"/>
  <c r="O2031" i="45"/>
  <c r="N2031" i="45"/>
  <c r="M2031" i="45"/>
  <c r="L2031" i="45"/>
  <c r="K2031" i="45"/>
  <c r="J2031" i="45"/>
  <c r="I2031" i="45"/>
  <c r="H2031" i="45"/>
  <c r="G2031" i="45"/>
  <c r="F2031" i="45"/>
  <c r="E2031" i="45"/>
  <c r="D2031" i="45"/>
  <c r="C2031" i="45"/>
  <c r="U2030" i="45"/>
  <c r="T2030" i="45"/>
  <c r="S2030" i="45"/>
  <c r="R2030" i="45"/>
  <c r="Q2030" i="45"/>
  <c r="P2030" i="45"/>
  <c r="O2030" i="45"/>
  <c r="N2030" i="45"/>
  <c r="M2030" i="45"/>
  <c r="L2030" i="45"/>
  <c r="K2030" i="45"/>
  <c r="J2030" i="45"/>
  <c r="I2030" i="45"/>
  <c r="H2030" i="45"/>
  <c r="G2030" i="45"/>
  <c r="F2030" i="45"/>
  <c r="E2030" i="45"/>
  <c r="D2030" i="45"/>
  <c r="C2030" i="45"/>
  <c r="U2029" i="45"/>
  <c r="T2029" i="45"/>
  <c r="S2029" i="45"/>
  <c r="R2029" i="45"/>
  <c r="Q2029" i="45"/>
  <c r="P2029" i="45"/>
  <c r="O2029" i="45"/>
  <c r="N2029" i="45"/>
  <c r="M2029" i="45"/>
  <c r="L2029" i="45"/>
  <c r="K2029" i="45"/>
  <c r="J2029" i="45"/>
  <c r="I2029" i="45"/>
  <c r="H2029" i="45"/>
  <c r="G2029" i="45"/>
  <c r="F2029" i="45"/>
  <c r="E2029" i="45"/>
  <c r="D2029" i="45"/>
  <c r="C2029" i="45"/>
  <c r="U2028" i="45"/>
  <c r="T2028" i="45"/>
  <c r="S2028" i="45"/>
  <c r="R2028" i="45"/>
  <c r="Q2028" i="45"/>
  <c r="P2028" i="45"/>
  <c r="O2028" i="45"/>
  <c r="N2028" i="45"/>
  <c r="M2028" i="45"/>
  <c r="L2028" i="45"/>
  <c r="K2028" i="45"/>
  <c r="J2028" i="45"/>
  <c r="I2028" i="45"/>
  <c r="H2028" i="45"/>
  <c r="G2028" i="45"/>
  <c r="F2028" i="45"/>
  <c r="E2028" i="45"/>
  <c r="D2028" i="45"/>
  <c r="C2028" i="45"/>
  <c r="U2027" i="45"/>
  <c r="T2027" i="45"/>
  <c r="S2027" i="45"/>
  <c r="R2027" i="45"/>
  <c r="Q2027" i="45"/>
  <c r="P2027" i="45"/>
  <c r="O2027" i="45"/>
  <c r="N2027" i="45"/>
  <c r="M2027" i="45"/>
  <c r="L2027" i="45"/>
  <c r="K2027" i="45"/>
  <c r="J2027" i="45"/>
  <c r="I2027" i="45"/>
  <c r="H2027" i="45"/>
  <c r="G2027" i="45"/>
  <c r="F2027" i="45"/>
  <c r="E2027" i="45"/>
  <c r="D2027" i="45"/>
  <c r="C2027" i="45"/>
  <c r="U2026" i="45"/>
  <c r="T2026" i="45"/>
  <c r="S2026" i="45"/>
  <c r="R2026" i="45"/>
  <c r="Q2026" i="45"/>
  <c r="P2026" i="45"/>
  <c r="O2026" i="45"/>
  <c r="N2026" i="45"/>
  <c r="M2026" i="45"/>
  <c r="L2026" i="45"/>
  <c r="K2026" i="45"/>
  <c r="J2026" i="45"/>
  <c r="I2026" i="45"/>
  <c r="H2026" i="45"/>
  <c r="G2026" i="45"/>
  <c r="F2026" i="45"/>
  <c r="E2026" i="45"/>
  <c r="D2026" i="45"/>
  <c r="C2026" i="45"/>
  <c r="U2025" i="45"/>
  <c r="T2025" i="45"/>
  <c r="S2025" i="45"/>
  <c r="R2025" i="45"/>
  <c r="Q2025" i="45"/>
  <c r="P2025" i="45"/>
  <c r="O2025" i="45"/>
  <c r="N2025" i="45"/>
  <c r="M2025" i="45"/>
  <c r="L2025" i="45"/>
  <c r="K2025" i="45"/>
  <c r="J2025" i="45"/>
  <c r="I2025" i="45"/>
  <c r="H2025" i="45"/>
  <c r="G2025" i="45"/>
  <c r="F2025" i="45"/>
  <c r="E2025" i="45"/>
  <c r="D2025" i="45"/>
  <c r="C2025" i="45"/>
  <c r="U2024" i="45"/>
  <c r="T2024" i="45"/>
  <c r="S2024" i="45"/>
  <c r="R2024" i="45"/>
  <c r="Q2024" i="45"/>
  <c r="P2024" i="45"/>
  <c r="O2024" i="45"/>
  <c r="N2024" i="45"/>
  <c r="M2024" i="45"/>
  <c r="L2024" i="45"/>
  <c r="K2024" i="45"/>
  <c r="J2024" i="45"/>
  <c r="I2024" i="45"/>
  <c r="H2024" i="45"/>
  <c r="G2024" i="45"/>
  <c r="F2024" i="45"/>
  <c r="E2024" i="45"/>
  <c r="D2024" i="45"/>
  <c r="C2024" i="45"/>
  <c r="U2023" i="45"/>
  <c r="T2023" i="45"/>
  <c r="S2023" i="45"/>
  <c r="R2023" i="45"/>
  <c r="Q2023" i="45"/>
  <c r="P2023" i="45"/>
  <c r="O2023" i="45"/>
  <c r="N2023" i="45"/>
  <c r="M2023" i="45"/>
  <c r="L2023" i="45"/>
  <c r="K2023" i="45"/>
  <c r="J2023" i="45"/>
  <c r="I2023" i="45"/>
  <c r="H2023" i="45"/>
  <c r="G2023" i="45"/>
  <c r="F2023" i="45"/>
  <c r="E2023" i="45"/>
  <c r="D2023" i="45"/>
  <c r="C2023" i="45"/>
  <c r="U2022" i="45"/>
  <c r="T2022" i="45"/>
  <c r="S2022" i="45"/>
  <c r="R2022" i="45"/>
  <c r="Q2022" i="45"/>
  <c r="P2022" i="45"/>
  <c r="O2022" i="45"/>
  <c r="N2022" i="45"/>
  <c r="M2022" i="45"/>
  <c r="L2022" i="45"/>
  <c r="K2022" i="45"/>
  <c r="J2022" i="45"/>
  <c r="I2022" i="45"/>
  <c r="H2022" i="45"/>
  <c r="G2022" i="45"/>
  <c r="F2022" i="45"/>
  <c r="E2022" i="45"/>
  <c r="D2022" i="45"/>
  <c r="C2022" i="45"/>
  <c r="U2021" i="45"/>
  <c r="T2021" i="45"/>
  <c r="S2021" i="45"/>
  <c r="R2021" i="45"/>
  <c r="Q2021" i="45"/>
  <c r="P2021" i="45"/>
  <c r="O2021" i="45"/>
  <c r="N2021" i="45"/>
  <c r="M2021" i="45"/>
  <c r="L2021" i="45"/>
  <c r="K2021" i="45"/>
  <c r="J2021" i="45"/>
  <c r="I2021" i="45"/>
  <c r="H2021" i="45"/>
  <c r="G2021" i="45"/>
  <c r="F2021" i="45"/>
  <c r="E2021" i="45"/>
  <c r="D2021" i="45"/>
  <c r="C2021" i="45"/>
  <c r="U2020" i="45"/>
  <c r="T2020" i="45"/>
  <c r="S2020" i="45"/>
  <c r="R2020" i="45"/>
  <c r="Q2020" i="45"/>
  <c r="P2020" i="45"/>
  <c r="O2020" i="45"/>
  <c r="N2020" i="45"/>
  <c r="M2020" i="45"/>
  <c r="L2020" i="45"/>
  <c r="K2020" i="45"/>
  <c r="J2020" i="45"/>
  <c r="I2020" i="45"/>
  <c r="H2020" i="45"/>
  <c r="G2020" i="45"/>
  <c r="F2020" i="45"/>
  <c r="E2020" i="45"/>
  <c r="D2020" i="45"/>
  <c r="C2020" i="45"/>
  <c r="U2019" i="45"/>
  <c r="T2019" i="45"/>
  <c r="S2019" i="45"/>
  <c r="R2019" i="45"/>
  <c r="Q2019" i="45"/>
  <c r="P2019" i="45"/>
  <c r="O2019" i="45"/>
  <c r="N2019" i="45"/>
  <c r="M2019" i="45"/>
  <c r="L2019" i="45"/>
  <c r="K2019" i="45"/>
  <c r="J2019" i="45"/>
  <c r="I2019" i="45"/>
  <c r="H2019" i="45"/>
  <c r="G2019" i="45"/>
  <c r="F2019" i="45"/>
  <c r="E2019" i="45"/>
  <c r="D2019" i="45"/>
  <c r="C2019" i="45"/>
  <c r="U2018" i="45"/>
  <c r="T2018" i="45"/>
  <c r="S2018" i="45"/>
  <c r="R2018" i="45"/>
  <c r="Q2018" i="45"/>
  <c r="P2018" i="45"/>
  <c r="O2018" i="45"/>
  <c r="N2018" i="45"/>
  <c r="M2018" i="45"/>
  <c r="L2018" i="45"/>
  <c r="K2018" i="45"/>
  <c r="J2018" i="45"/>
  <c r="I2018" i="45"/>
  <c r="H2018" i="45"/>
  <c r="G2018" i="45"/>
  <c r="F2018" i="45"/>
  <c r="E2018" i="45"/>
  <c r="D2018" i="45"/>
  <c r="C2018" i="45"/>
  <c r="U2017" i="45"/>
  <c r="T2017" i="45"/>
  <c r="S2017" i="45"/>
  <c r="R2017" i="45"/>
  <c r="Q2017" i="45"/>
  <c r="P2017" i="45"/>
  <c r="O2017" i="45"/>
  <c r="N2017" i="45"/>
  <c r="M2017" i="45"/>
  <c r="L2017" i="45"/>
  <c r="K2017" i="45"/>
  <c r="J2017" i="45"/>
  <c r="I2017" i="45"/>
  <c r="H2017" i="45"/>
  <c r="G2017" i="45"/>
  <c r="F2017" i="45"/>
  <c r="E2017" i="45"/>
  <c r="D2017" i="45"/>
  <c r="C2017" i="45"/>
  <c r="U2016" i="45"/>
  <c r="T2016" i="45"/>
  <c r="S2016" i="45"/>
  <c r="R2016" i="45"/>
  <c r="Q2016" i="45"/>
  <c r="P2016" i="45"/>
  <c r="O2016" i="45"/>
  <c r="N2016" i="45"/>
  <c r="M2016" i="45"/>
  <c r="L2016" i="45"/>
  <c r="K2016" i="45"/>
  <c r="J2016" i="45"/>
  <c r="I2016" i="45"/>
  <c r="H2016" i="45"/>
  <c r="G2016" i="45"/>
  <c r="F2016" i="45"/>
  <c r="E2016" i="45"/>
  <c r="D2016" i="45"/>
  <c r="C2016" i="45"/>
  <c r="U2015" i="45"/>
  <c r="T2015" i="45"/>
  <c r="S2015" i="45"/>
  <c r="R2015" i="45"/>
  <c r="Q2015" i="45"/>
  <c r="P2015" i="45"/>
  <c r="O2015" i="45"/>
  <c r="N2015" i="45"/>
  <c r="M2015" i="45"/>
  <c r="L2015" i="45"/>
  <c r="K2015" i="45"/>
  <c r="J2015" i="45"/>
  <c r="I2015" i="45"/>
  <c r="H2015" i="45"/>
  <c r="G2015" i="45"/>
  <c r="F2015" i="45"/>
  <c r="E2015" i="45"/>
  <c r="D2015" i="45"/>
  <c r="C2015" i="45"/>
  <c r="U2014" i="45"/>
  <c r="T2014" i="45"/>
  <c r="S2014" i="45"/>
  <c r="R2014" i="45"/>
  <c r="Q2014" i="45"/>
  <c r="P2014" i="45"/>
  <c r="O2014" i="45"/>
  <c r="N2014" i="45"/>
  <c r="M2014" i="45"/>
  <c r="L2014" i="45"/>
  <c r="K2014" i="45"/>
  <c r="J2014" i="45"/>
  <c r="I2014" i="45"/>
  <c r="H2014" i="45"/>
  <c r="G2014" i="45"/>
  <c r="F2014" i="45"/>
  <c r="E2014" i="45"/>
  <c r="D2014" i="45"/>
  <c r="C2014" i="45"/>
  <c r="U2013" i="45"/>
  <c r="T2013" i="45"/>
  <c r="S2013" i="45"/>
  <c r="R2013" i="45"/>
  <c r="Q2013" i="45"/>
  <c r="P2013" i="45"/>
  <c r="O2013" i="45"/>
  <c r="N2013" i="45"/>
  <c r="M2013" i="45"/>
  <c r="L2013" i="45"/>
  <c r="K2013" i="45"/>
  <c r="J2013" i="45"/>
  <c r="I2013" i="45"/>
  <c r="H2013" i="45"/>
  <c r="G2013" i="45"/>
  <c r="F2013" i="45"/>
  <c r="E2013" i="45"/>
  <c r="D2013" i="45"/>
  <c r="C2013" i="45"/>
  <c r="U2012" i="45"/>
  <c r="T2012" i="45"/>
  <c r="S2012" i="45"/>
  <c r="R2012" i="45"/>
  <c r="Q2012" i="45"/>
  <c r="P2012" i="45"/>
  <c r="O2012" i="45"/>
  <c r="N2012" i="45"/>
  <c r="M2012" i="45"/>
  <c r="L2012" i="45"/>
  <c r="K2012" i="45"/>
  <c r="J2012" i="45"/>
  <c r="I2012" i="45"/>
  <c r="H2012" i="45"/>
  <c r="G2012" i="45"/>
  <c r="F2012" i="45"/>
  <c r="E2012" i="45"/>
  <c r="D2012" i="45"/>
  <c r="C2012" i="45"/>
  <c r="U2011" i="45"/>
  <c r="T2011" i="45"/>
  <c r="S2011" i="45"/>
  <c r="R2011" i="45"/>
  <c r="Q2011" i="45"/>
  <c r="P2011" i="45"/>
  <c r="O2011" i="45"/>
  <c r="N2011" i="45"/>
  <c r="M2011" i="45"/>
  <c r="L2011" i="45"/>
  <c r="K2011" i="45"/>
  <c r="J2011" i="45"/>
  <c r="I2011" i="45"/>
  <c r="H2011" i="45"/>
  <c r="G2011" i="45"/>
  <c r="F2011" i="45"/>
  <c r="E2011" i="45"/>
  <c r="D2011" i="45"/>
  <c r="C2011" i="45"/>
  <c r="U2010" i="45"/>
  <c r="T2010" i="45"/>
  <c r="S2010" i="45"/>
  <c r="R2010" i="45"/>
  <c r="Q2010" i="45"/>
  <c r="P2010" i="45"/>
  <c r="O2010" i="45"/>
  <c r="N2010" i="45"/>
  <c r="M2010" i="45"/>
  <c r="L2010" i="45"/>
  <c r="K2010" i="45"/>
  <c r="J2010" i="45"/>
  <c r="I2010" i="45"/>
  <c r="H2010" i="45"/>
  <c r="G2010" i="45"/>
  <c r="F2010" i="45"/>
  <c r="E2010" i="45"/>
  <c r="D2010" i="45"/>
  <c r="C2010" i="45"/>
  <c r="U2009" i="45"/>
  <c r="T2009" i="45"/>
  <c r="S2009" i="45"/>
  <c r="R2009" i="45"/>
  <c r="Q2009" i="45"/>
  <c r="P2009" i="45"/>
  <c r="O2009" i="45"/>
  <c r="N2009" i="45"/>
  <c r="M2009" i="45"/>
  <c r="L2009" i="45"/>
  <c r="K2009" i="45"/>
  <c r="J2009" i="45"/>
  <c r="I2009" i="45"/>
  <c r="H2009" i="45"/>
  <c r="G2009" i="45"/>
  <c r="F2009" i="45"/>
  <c r="E2009" i="45"/>
  <c r="D2009" i="45"/>
  <c r="C2009" i="45"/>
  <c r="U2008" i="45"/>
  <c r="T2008" i="45"/>
  <c r="S2008" i="45"/>
  <c r="R2008" i="45"/>
  <c r="Q2008" i="45"/>
  <c r="P2008" i="45"/>
  <c r="O2008" i="45"/>
  <c r="N2008" i="45"/>
  <c r="M2008" i="45"/>
  <c r="L2008" i="45"/>
  <c r="K2008" i="45"/>
  <c r="J2008" i="45"/>
  <c r="I2008" i="45"/>
  <c r="H2008" i="45"/>
  <c r="G2008" i="45"/>
  <c r="F2008" i="45"/>
  <c r="E2008" i="45"/>
  <c r="D2008" i="45"/>
  <c r="C2008" i="45"/>
  <c r="U2007" i="45"/>
  <c r="T2007" i="45"/>
  <c r="S2007" i="45"/>
  <c r="R2007" i="45"/>
  <c r="Q2007" i="45"/>
  <c r="P2007" i="45"/>
  <c r="O2007" i="45"/>
  <c r="N2007" i="45"/>
  <c r="M2007" i="45"/>
  <c r="L2007" i="45"/>
  <c r="K2007" i="45"/>
  <c r="J2007" i="45"/>
  <c r="I2007" i="45"/>
  <c r="H2007" i="45"/>
  <c r="G2007" i="45"/>
  <c r="F2007" i="45"/>
  <c r="E2007" i="45"/>
  <c r="D2007" i="45"/>
  <c r="C2007" i="45"/>
  <c r="U2006" i="45"/>
  <c r="T2006" i="45"/>
  <c r="S2006" i="45"/>
  <c r="R2006" i="45"/>
  <c r="Q2006" i="45"/>
  <c r="P2006" i="45"/>
  <c r="O2006" i="45"/>
  <c r="N2006" i="45"/>
  <c r="M2006" i="45"/>
  <c r="L2006" i="45"/>
  <c r="K2006" i="45"/>
  <c r="J2006" i="45"/>
  <c r="I2006" i="45"/>
  <c r="H2006" i="45"/>
  <c r="G2006" i="45"/>
  <c r="F2006" i="45"/>
  <c r="E2006" i="45"/>
  <c r="D2006" i="45"/>
  <c r="C2006" i="45"/>
  <c r="U2005" i="45"/>
  <c r="T2005" i="45"/>
  <c r="S2005" i="45"/>
  <c r="R2005" i="45"/>
  <c r="Q2005" i="45"/>
  <c r="P2005" i="45"/>
  <c r="O2005" i="45"/>
  <c r="N2005" i="45"/>
  <c r="M2005" i="45"/>
  <c r="L2005" i="45"/>
  <c r="K2005" i="45"/>
  <c r="J2005" i="45"/>
  <c r="I2005" i="45"/>
  <c r="H2005" i="45"/>
  <c r="G2005" i="45"/>
  <c r="F2005" i="45"/>
  <c r="E2005" i="45"/>
  <c r="D2005" i="45"/>
  <c r="C2005" i="45"/>
  <c r="U2004" i="45"/>
  <c r="T2004" i="45"/>
  <c r="S2004" i="45"/>
  <c r="R2004" i="45"/>
  <c r="Q2004" i="45"/>
  <c r="P2004" i="45"/>
  <c r="O2004" i="45"/>
  <c r="N2004" i="45"/>
  <c r="M2004" i="45"/>
  <c r="L2004" i="45"/>
  <c r="K2004" i="45"/>
  <c r="J2004" i="45"/>
  <c r="I2004" i="45"/>
  <c r="H2004" i="45"/>
  <c r="G2004" i="45"/>
  <c r="F2004" i="45"/>
  <c r="E2004" i="45"/>
  <c r="D2004" i="45"/>
  <c r="C2004" i="45"/>
  <c r="U2003" i="45"/>
  <c r="T2003" i="45"/>
  <c r="S2003" i="45"/>
  <c r="R2003" i="45"/>
  <c r="Q2003" i="45"/>
  <c r="P2003" i="45"/>
  <c r="O2003" i="45"/>
  <c r="N2003" i="45"/>
  <c r="M2003" i="45"/>
  <c r="L2003" i="45"/>
  <c r="K2003" i="45"/>
  <c r="J2003" i="45"/>
  <c r="I2003" i="45"/>
  <c r="H2003" i="45"/>
  <c r="G2003" i="45"/>
  <c r="F2003" i="45"/>
  <c r="E2003" i="45"/>
  <c r="D2003" i="45"/>
  <c r="C2003" i="45"/>
  <c r="U2002" i="45"/>
  <c r="T2002" i="45"/>
  <c r="S2002" i="45"/>
  <c r="R2002" i="45"/>
  <c r="Q2002" i="45"/>
  <c r="P2002" i="45"/>
  <c r="O2002" i="45"/>
  <c r="N2002" i="45"/>
  <c r="M2002" i="45"/>
  <c r="L2002" i="45"/>
  <c r="K2002" i="45"/>
  <c r="J2002" i="45"/>
  <c r="I2002" i="45"/>
  <c r="H2002" i="45"/>
  <c r="G2002" i="45"/>
  <c r="F2002" i="45"/>
  <c r="E2002" i="45"/>
  <c r="D2002" i="45"/>
  <c r="C2002" i="45"/>
  <c r="U2001" i="45"/>
  <c r="T2001" i="45"/>
  <c r="S2001" i="45"/>
  <c r="R2001" i="45"/>
  <c r="Q2001" i="45"/>
  <c r="P2001" i="45"/>
  <c r="O2001" i="45"/>
  <c r="N2001" i="45"/>
  <c r="M2001" i="45"/>
  <c r="L2001" i="45"/>
  <c r="K2001" i="45"/>
  <c r="J2001" i="45"/>
  <c r="I2001" i="45"/>
  <c r="H2001" i="45"/>
  <c r="G2001" i="45"/>
  <c r="F2001" i="45"/>
  <c r="E2001" i="45"/>
  <c r="D2001" i="45"/>
  <c r="C2001" i="45"/>
  <c r="U2000" i="45"/>
  <c r="T2000" i="45"/>
  <c r="S2000" i="45"/>
  <c r="R2000" i="45"/>
  <c r="Q2000" i="45"/>
  <c r="P2000" i="45"/>
  <c r="O2000" i="45"/>
  <c r="N2000" i="45"/>
  <c r="M2000" i="45"/>
  <c r="L2000" i="45"/>
  <c r="K2000" i="45"/>
  <c r="J2000" i="45"/>
  <c r="I2000" i="45"/>
  <c r="H2000" i="45"/>
  <c r="G2000" i="45"/>
  <c r="F2000" i="45"/>
  <c r="E2000" i="45"/>
  <c r="D2000" i="45"/>
  <c r="C2000" i="45"/>
  <c r="U1999" i="45"/>
  <c r="T1999" i="45"/>
  <c r="S1999" i="45"/>
  <c r="R1999" i="45"/>
  <c r="Q1999" i="45"/>
  <c r="P1999" i="45"/>
  <c r="O1999" i="45"/>
  <c r="N1999" i="45"/>
  <c r="M1999" i="45"/>
  <c r="L1999" i="45"/>
  <c r="K1999" i="45"/>
  <c r="J1999" i="45"/>
  <c r="I1999" i="45"/>
  <c r="H1999" i="45"/>
  <c r="G1999" i="45"/>
  <c r="F1999" i="45"/>
  <c r="E1999" i="45"/>
  <c r="D1999" i="45"/>
  <c r="C1999" i="45"/>
  <c r="U1998" i="45"/>
  <c r="T1998" i="45"/>
  <c r="S1998" i="45"/>
  <c r="R1998" i="45"/>
  <c r="Q1998" i="45"/>
  <c r="P1998" i="45"/>
  <c r="O1998" i="45"/>
  <c r="N1998" i="45"/>
  <c r="M1998" i="45"/>
  <c r="L1998" i="45"/>
  <c r="K1998" i="45"/>
  <c r="J1998" i="45"/>
  <c r="I1998" i="45"/>
  <c r="H1998" i="45"/>
  <c r="G1998" i="45"/>
  <c r="F1998" i="45"/>
  <c r="E1998" i="45"/>
  <c r="D1998" i="45"/>
  <c r="C1998" i="45"/>
  <c r="U1997" i="45"/>
  <c r="T1997" i="45"/>
  <c r="S1997" i="45"/>
  <c r="R1997" i="45"/>
  <c r="Q1997" i="45"/>
  <c r="P1997" i="45"/>
  <c r="O1997" i="45"/>
  <c r="N1997" i="45"/>
  <c r="M1997" i="45"/>
  <c r="L1997" i="45"/>
  <c r="K1997" i="45"/>
  <c r="J1997" i="45"/>
  <c r="I1997" i="45"/>
  <c r="H1997" i="45"/>
  <c r="G1997" i="45"/>
  <c r="F1997" i="45"/>
  <c r="E1997" i="45"/>
  <c r="D1997" i="45"/>
  <c r="C1997" i="45"/>
  <c r="U1996" i="45"/>
  <c r="T1996" i="45"/>
  <c r="S1996" i="45"/>
  <c r="R1996" i="45"/>
  <c r="Q1996" i="45"/>
  <c r="P1996" i="45"/>
  <c r="O1996" i="45"/>
  <c r="N1996" i="45"/>
  <c r="M1996" i="45"/>
  <c r="L1996" i="45"/>
  <c r="K1996" i="45"/>
  <c r="J1996" i="45"/>
  <c r="I1996" i="45"/>
  <c r="H1996" i="45"/>
  <c r="G1996" i="45"/>
  <c r="F1996" i="45"/>
  <c r="E1996" i="45"/>
  <c r="D1996" i="45"/>
  <c r="C1996" i="45"/>
  <c r="U1995" i="45"/>
  <c r="T1995" i="45"/>
  <c r="S1995" i="45"/>
  <c r="R1995" i="45"/>
  <c r="Q1995" i="45"/>
  <c r="P1995" i="45"/>
  <c r="O1995" i="45"/>
  <c r="N1995" i="45"/>
  <c r="M1995" i="45"/>
  <c r="L1995" i="45"/>
  <c r="K1995" i="45"/>
  <c r="J1995" i="45"/>
  <c r="I1995" i="45"/>
  <c r="H1995" i="45"/>
  <c r="G1995" i="45"/>
  <c r="F1995" i="45"/>
  <c r="E1995" i="45"/>
  <c r="D1995" i="45"/>
  <c r="C1995" i="45"/>
  <c r="U1994" i="45"/>
  <c r="T1994" i="45"/>
  <c r="S1994" i="45"/>
  <c r="R1994" i="45"/>
  <c r="Q1994" i="45"/>
  <c r="P1994" i="45"/>
  <c r="O1994" i="45"/>
  <c r="N1994" i="45"/>
  <c r="M1994" i="45"/>
  <c r="L1994" i="45"/>
  <c r="K1994" i="45"/>
  <c r="J1994" i="45"/>
  <c r="I1994" i="45"/>
  <c r="H1994" i="45"/>
  <c r="G1994" i="45"/>
  <c r="F1994" i="45"/>
  <c r="E1994" i="45"/>
  <c r="D1994" i="45"/>
  <c r="C1994" i="45"/>
  <c r="U1993" i="45"/>
  <c r="T1993" i="45"/>
  <c r="S1993" i="45"/>
  <c r="R1993" i="45"/>
  <c r="Q1993" i="45"/>
  <c r="P1993" i="45"/>
  <c r="O1993" i="45"/>
  <c r="N1993" i="45"/>
  <c r="M1993" i="45"/>
  <c r="L1993" i="45"/>
  <c r="K1993" i="45"/>
  <c r="J1993" i="45"/>
  <c r="I1993" i="45"/>
  <c r="H1993" i="45"/>
  <c r="G1993" i="45"/>
  <c r="F1993" i="45"/>
  <c r="E1993" i="45"/>
  <c r="D1993" i="45"/>
  <c r="C1993" i="45"/>
  <c r="U1992" i="45"/>
  <c r="T1992" i="45"/>
  <c r="S1992" i="45"/>
  <c r="R1992" i="45"/>
  <c r="Q1992" i="45"/>
  <c r="P1992" i="45"/>
  <c r="O1992" i="45"/>
  <c r="N1992" i="45"/>
  <c r="M1992" i="45"/>
  <c r="L1992" i="45"/>
  <c r="K1992" i="45"/>
  <c r="J1992" i="45"/>
  <c r="I1992" i="45"/>
  <c r="H1992" i="45"/>
  <c r="G1992" i="45"/>
  <c r="F1992" i="45"/>
  <c r="E1992" i="45"/>
  <c r="D1992" i="45"/>
  <c r="C1992" i="45"/>
  <c r="U1991" i="45"/>
  <c r="T1991" i="45"/>
  <c r="S1991" i="45"/>
  <c r="R1991" i="45"/>
  <c r="Q1991" i="45"/>
  <c r="P1991" i="45"/>
  <c r="O1991" i="45"/>
  <c r="N1991" i="45"/>
  <c r="M1991" i="45"/>
  <c r="L1991" i="45"/>
  <c r="K1991" i="45"/>
  <c r="J1991" i="45"/>
  <c r="I1991" i="45"/>
  <c r="H1991" i="45"/>
  <c r="G1991" i="45"/>
  <c r="F1991" i="45"/>
  <c r="E1991" i="45"/>
  <c r="D1991" i="45"/>
  <c r="C1991" i="45"/>
  <c r="U1990" i="45"/>
  <c r="T1990" i="45"/>
  <c r="S1990" i="45"/>
  <c r="R1990" i="45"/>
  <c r="Q1990" i="45"/>
  <c r="P1990" i="45"/>
  <c r="O1990" i="45"/>
  <c r="N1990" i="45"/>
  <c r="M1990" i="45"/>
  <c r="L1990" i="45"/>
  <c r="K1990" i="45"/>
  <c r="J1990" i="45"/>
  <c r="I1990" i="45"/>
  <c r="H1990" i="45"/>
  <c r="G1990" i="45"/>
  <c r="F1990" i="45"/>
  <c r="E1990" i="45"/>
  <c r="D1990" i="45"/>
  <c r="C1990" i="45"/>
  <c r="U1989" i="45"/>
  <c r="T1989" i="45"/>
  <c r="S1989" i="45"/>
  <c r="R1989" i="45"/>
  <c r="Q1989" i="45"/>
  <c r="P1989" i="45"/>
  <c r="O1989" i="45"/>
  <c r="N1989" i="45"/>
  <c r="M1989" i="45"/>
  <c r="L1989" i="45"/>
  <c r="K1989" i="45"/>
  <c r="J1989" i="45"/>
  <c r="I1989" i="45"/>
  <c r="H1989" i="45"/>
  <c r="G1989" i="45"/>
  <c r="F1989" i="45"/>
  <c r="E1989" i="45"/>
  <c r="D1989" i="45"/>
  <c r="C1989" i="45"/>
  <c r="U1988" i="45"/>
  <c r="T1988" i="45"/>
  <c r="S1988" i="45"/>
  <c r="R1988" i="45"/>
  <c r="Q1988" i="45"/>
  <c r="P1988" i="45"/>
  <c r="O1988" i="45"/>
  <c r="N1988" i="45"/>
  <c r="M1988" i="45"/>
  <c r="L1988" i="45"/>
  <c r="K1988" i="45"/>
  <c r="J1988" i="45"/>
  <c r="I1988" i="45"/>
  <c r="H1988" i="45"/>
  <c r="G1988" i="45"/>
  <c r="F1988" i="45"/>
  <c r="E1988" i="45"/>
  <c r="D1988" i="45"/>
  <c r="C1988" i="45"/>
  <c r="U1987" i="45"/>
  <c r="T1987" i="45"/>
  <c r="S1987" i="45"/>
  <c r="R1987" i="45"/>
  <c r="Q1987" i="45"/>
  <c r="P1987" i="45"/>
  <c r="O1987" i="45"/>
  <c r="N1987" i="45"/>
  <c r="M1987" i="45"/>
  <c r="L1987" i="45"/>
  <c r="K1987" i="45"/>
  <c r="J1987" i="45"/>
  <c r="I1987" i="45"/>
  <c r="H1987" i="45"/>
  <c r="G1987" i="45"/>
  <c r="F1987" i="45"/>
  <c r="E1987" i="45"/>
  <c r="D1987" i="45"/>
  <c r="C1987" i="45"/>
  <c r="U1986" i="45"/>
  <c r="T1986" i="45"/>
  <c r="S1986" i="45"/>
  <c r="R1986" i="45"/>
  <c r="Q1986" i="45"/>
  <c r="P1986" i="45"/>
  <c r="O1986" i="45"/>
  <c r="N1986" i="45"/>
  <c r="M1986" i="45"/>
  <c r="L1986" i="45"/>
  <c r="K1986" i="45"/>
  <c r="J1986" i="45"/>
  <c r="I1986" i="45"/>
  <c r="H1986" i="45"/>
  <c r="G1986" i="45"/>
  <c r="F1986" i="45"/>
  <c r="E1986" i="45"/>
  <c r="D1986" i="45"/>
  <c r="C1986" i="45"/>
  <c r="U1985" i="45"/>
  <c r="T1985" i="45"/>
  <c r="S1985" i="45"/>
  <c r="R1985" i="45"/>
  <c r="Q1985" i="45"/>
  <c r="P1985" i="45"/>
  <c r="O1985" i="45"/>
  <c r="N1985" i="45"/>
  <c r="M1985" i="45"/>
  <c r="L1985" i="45"/>
  <c r="K1985" i="45"/>
  <c r="J1985" i="45"/>
  <c r="I1985" i="45"/>
  <c r="H1985" i="45"/>
  <c r="G1985" i="45"/>
  <c r="F1985" i="45"/>
  <c r="E1985" i="45"/>
  <c r="D1985" i="45"/>
  <c r="C1985" i="45"/>
  <c r="U1984" i="45"/>
  <c r="T1984" i="45"/>
  <c r="S1984" i="45"/>
  <c r="R1984" i="45"/>
  <c r="Q1984" i="45"/>
  <c r="P1984" i="45"/>
  <c r="O1984" i="45"/>
  <c r="N1984" i="45"/>
  <c r="M1984" i="45"/>
  <c r="L1984" i="45"/>
  <c r="K1984" i="45"/>
  <c r="J1984" i="45"/>
  <c r="I1984" i="45"/>
  <c r="H1984" i="45"/>
  <c r="G1984" i="45"/>
  <c r="F1984" i="45"/>
  <c r="E1984" i="45"/>
  <c r="D1984" i="45"/>
  <c r="C1984" i="45"/>
  <c r="U1983" i="45"/>
  <c r="T1983" i="45"/>
  <c r="S1983" i="45"/>
  <c r="R1983" i="45"/>
  <c r="Q1983" i="45"/>
  <c r="P1983" i="45"/>
  <c r="O1983" i="45"/>
  <c r="N1983" i="45"/>
  <c r="M1983" i="45"/>
  <c r="L1983" i="45"/>
  <c r="K1983" i="45"/>
  <c r="J1983" i="45"/>
  <c r="I1983" i="45"/>
  <c r="H1983" i="45"/>
  <c r="G1983" i="45"/>
  <c r="F1983" i="45"/>
  <c r="E1983" i="45"/>
  <c r="D1983" i="45"/>
  <c r="C1983" i="45"/>
  <c r="U1982" i="45"/>
  <c r="T1982" i="45"/>
  <c r="S1982" i="45"/>
  <c r="R1982" i="45"/>
  <c r="Q1982" i="45"/>
  <c r="P1982" i="45"/>
  <c r="O1982" i="45"/>
  <c r="N1982" i="45"/>
  <c r="M1982" i="45"/>
  <c r="L1982" i="45"/>
  <c r="K1982" i="45"/>
  <c r="J1982" i="45"/>
  <c r="I1982" i="45"/>
  <c r="H1982" i="45"/>
  <c r="G1982" i="45"/>
  <c r="F1982" i="45"/>
  <c r="E1982" i="45"/>
  <c r="D1982" i="45"/>
  <c r="C1982" i="45"/>
  <c r="U1981" i="45"/>
  <c r="T1981" i="45"/>
  <c r="S1981" i="45"/>
  <c r="R1981" i="45"/>
  <c r="Q1981" i="45"/>
  <c r="P1981" i="45"/>
  <c r="O1981" i="45"/>
  <c r="N1981" i="45"/>
  <c r="M1981" i="45"/>
  <c r="L1981" i="45"/>
  <c r="K1981" i="45"/>
  <c r="J1981" i="45"/>
  <c r="I1981" i="45"/>
  <c r="H1981" i="45"/>
  <c r="G1981" i="45"/>
  <c r="F1981" i="45"/>
  <c r="E1981" i="45"/>
  <c r="D1981" i="45"/>
  <c r="C1981" i="45"/>
  <c r="U1980" i="45"/>
  <c r="T1980" i="45"/>
  <c r="S1980" i="45"/>
  <c r="R1980" i="45"/>
  <c r="Q1980" i="45"/>
  <c r="P1980" i="45"/>
  <c r="O1980" i="45"/>
  <c r="N1980" i="45"/>
  <c r="M1980" i="45"/>
  <c r="L1980" i="45"/>
  <c r="K1980" i="45"/>
  <c r="J1980" i="45"/>
  <c r="I1980" i="45"/>
  <c r="H1980" i="45"/>
  <c r="G1980" i="45"/>
  <c r="F1980" i="45"/>
  <c r="E1980" i="45"/>
  <c r="D1980" i="45"/>
  <c r="C1980" i="45"/>
  <c r="U1979" i="45"/>
  <c r="T1979" i="45"/>
  <c r="S1979" i="45"/>
  <c r="R1979" i="45"/>
  <c r="Q1979" i="45"/>
  <c r="P1979" i="45"/>
  <c r="O1979" i="45"/>
  <c r="N1979" i="45"/>
  <c r="M1979" i="45"/>
  <c r="L1979" i="45"/>
  <c r="K1979" i="45"/>
  <c r="J1979" i="45"/>
  <c r="I1979" i="45"/>
  <c r="H1979" i="45"/>
  <c r="G1979" i="45"/>
  <c r="F1979" i="45"/>
  <c r="E1979" i="45"/>
  <c r="D1979" i="45"/>
  <c r="C1979" i="45"/>
  <c r="U1978" i="45"/>
  <c r="T1978" i="45"/>
  <c r="S1978" i="45"/>
  <c r="R1978" i="45"/>
  <c r="Q1978" i="45"/>
  <c r="P1978" i="45"/>
  <c r="O1978" i="45"/>
  <c r="N1978" i="45"/>
  <c r="M1978" i="45"/>
  <c r="L1978" i="45"/>
  <c r="K1978" i="45"/>
  <c r="J1978" i="45"/>
  <c r="I1978" i="45"/>
  <c r="H1978" i="45"/>
  <c r="G1978" i="45"/>
  <c r="F1978" i="45"/>
  <c r="E1978" i="45"/>
  <c r="D1978" i="45"/>
  <c r="C1978" i="45"/>
  <c r="U1977" i="45"/>
  <c r="T1977" i="45"/>
  <c r="S1977" i="45"/>
  <c r="R1977" i="45"/>
  <c r="Q1977" i="45"/>
  <c r="P1977" i="45"/>
  <c r="O1977" i="45"/>
  <c r="N1977" i="45"/>
  <c r="M1977" i="45"/>
  <c r="L1977" i="45"/>
  <c r="K1977" i="45"/>
  <c r="J1977" i="45"/>
  <c r="I1977" i="45"/>
  <c r="H1977" i="45"/>
  <c r="G1977" i="45"/>
  <c r="F1977" i="45"/>
  <c r="E1977" i="45"/>
  <c r="D1977" i="45"/>
  <c r="C1977" i="45"/>
  <c r="U1976" i="45"/>
  <c r="T1976" i="45"/>
  <c r="S1976" i="45"/>
  <c r="R1976" i="45"/>
  <c r="Q1976" i="45"/>
  <c r="P1976" i="45"/>
  <c r="O1976" i="45"/>
  <c r="N1976" i="45"/>
  <c r="M1976" i="45"/>
  <c r="L1976" i="45"/>
  <c r="K1976" i="45"/>
  <c r="J1976" i="45"/>
  <c r="I1976" i="45"/>
  <c r="H1976" i="45"/>
  <c r="G1976" i="45"/>
  <c r="F1976" i="45"/>
  <c r="E1976" i="45"/>
  <c r="D1976" i="45"/>
  <c r="C1976" i="45"/>
  <c r="U1975" i="45"/>
  <c r="T1975" i="45"/>
  <c r="S1975" i="45"/>
  <c r="R1975" i="45"/>
  <c r="Q1975" i="45"/>
  <c r="P1975" i="45"/>
  <c r="O1975" i="45"/>
  <c r="N1975" i="45"/>
  <c r="M1975" i="45"/>
  <c r="L1975" i="45"/>
  <c r="K1975" i="45"/>
  <c r="J1975" i="45"/>
  <c r="I1975" i="45"/>
  <c r="H1975" i="45"/>
  <c r="G1975" i="45"/>
  <c r="F1975" i="45"/>
  <c r="E1975" i="45"/>
  <c r="D1975" i="45"/>
  <c r="C1975" i="45"/>
  <c r="U1974" i="45"/>
  <c r="T1974" i="45"/>
  <c r="S1974" i="45"/>
  <c r="R1974" i="45"/>
  <c r="Q1974" i="45"/>
  <c r="P1974" i="45"/>
  <c r="O1974" i="45"/>
  <c r="N1974" i="45"/>
  <c r="M1974" i="45"/>
  <c r="L1974" i="45"/>
  <c r="K1974" i="45"/>
  <c r="J1974" i="45"/>
  <c r="I1974" i="45"/>
  <c r="H1974" i="45"/>
  <c r="G1974" i="45"/>
  <c r="F1974" i="45"/>
  <c r="E1974" i="45"/>
  <c r="D1974" i="45"/>
  <c r="C1974" i="45"/>
  <c r="U1973" i="45"/>
  <c r="T1973" i="45"/>
  <c r="S1973" i="45"/>
  <c r="R1973" i="45"/>
  <c r="Q1973" i="45"/>
  <c r="P1973" i="45"/>
  <c r="O1973" i="45"/>
  <c r="N1973" i="45"/>
  <c r="M1973" i="45"/>
  <c r="L1973" i="45"/>
  <c r="K1973" i="45"/>
  <c r="J1973" i="45"/>
  <c r="I1973" i="45"/>
  <c r="H1973" i="45"/>
  <c r="G1973" i="45"/>
  <c r="F1973" i="45"/>
  <c r="E1973" i="45"/>
  <c r="D1973" i="45"/>
  <c r="C1973" i="45"/>
  <c r="U1972" i="45"/>
  <c r="T1972" i="45"/>
  <c r="S1972" i="45"/>
  <c r="R1972" i="45"/>
  <c r="Q1972" i="45"/>
  <c r="P1972" i="45"/>
  <c r="O1972" i="45"/>
  <c r="N1972" i="45"/>
  <c r="M1972" i="45"/>
  <c r="L1972" i="45"/>
  <c r="K1972" i="45"/>
  <c r="J1972" i="45"/>
  <c r="I1972" i="45"/>
  <c r="H1972" i="45"/>
  <c r="G1972" i="45"/>
  <c r="F1972" i="45"/>
  <c r="E1972" i="45"/>
  <c r="D1972" i="45"/>
  <c r="C1972" i="45"/>
  <c r="U1971" i="45"/>
  <c r="T1971" i="45"/>
  <c r="S1971" i="45"/>
  <c r="R1971" i="45"/>
  <c r="Q1971" i="45"/>
  <c r="P1971" i="45"/>
  <c r="O1971" i="45"/>
  <c r="N1971" i="45"/>
  <c r="M1971" i="45"/>
  <c r="L1971" i="45"/>
  <c r="K1971" i="45"/>
  <c r="J1971" i="45"/>
  <c r="I1971" i="45"/>
  <c r="H1971" i="45"/>
  <c r="G1971" i="45"/>
  <c r="F1971" i="45"/>
  <c r="E1971" i="45"/>
  <c r="D1971" i="45"/>
  <c r="C1971" i="45"/>
  <c r="U1970" i="45"/>
  <c r="T1970" i="45"/>
  <c r="S1970" i="45"/>
  <c r="R1970" i="45"/>
  <c r="Q1970" i="45"/>
  <c r="P1970" i="45"/>
  <c r="O1970" i="45"/>
  <c r="N1970" i="45"/>
  <c r="M1970" i="45"/>
  <c r="L1970" i="45"/>
  <c r="K1970" i="45"/>
  <c r="J1970" i="45"/>
  <c r="I1970" i="45"/>
  <c r="H1970" i="45"/>
  <c r="G1970" i="45"/>
  <c r="F1970" i="45"/>
  <c r="E1970" i="45"/>
  <c r="D1970" i="45"/>
  <c r="C1970" i="45"/>
  <c r="U1969" i="45"/>
  <c r="T1969" i="45"/>
  <c r="S1969" i="45"/>
  <c r="R1969" i="45"/>
  <c r="Q1969" i="45"/>
  <c r="P1969" i="45"/>
  <c r="O1969" i="45"/>
  <c r="N1969" i="45"/>
  <c r="M1969" i="45"/>
  <c r="L1969" i="45"/>
  <c r="K1969" i="45"/>
  <c r="J1969" i="45"/>
  <c r="I1969" i="45"/>
  <c r="H1969" i="45"/>
  <c r="G1969" i="45"/>
  <c r="F1969" i="45"/>
  <c r="E1969" i="45"/>
  <c r="D1969" i="45"/>
  <c r="C1969" i="45"/>
  <c r="U1966" i="45"/>
  <c r="T1966" i="45"/>
  <c r="S1966" i="45"/>
  <c r="R1966" i="45"/>
  <c r="Q1966" i="45"/>
  <c r="P1966" i="45"/>
  <c r="O1966" i="45"/>
  <c r="N1966" i="45"/>
  <c r="M1966" i="45"/>
  <c r="L1966" i="45"/>
  <c r="K1966" i="45"/>
  <c r="J1966" i="45"/>
  <c r="I1966" i="45"/>
  <c r="H1966" i="45"/>
  <c r="G1966" i="45"/>
  <c r="F1966" i="45"/>
  <c r="E1966" i="45"/>
  <c r="D1966" i="45"/>
  <c r="C1966" i="45"/>
  <c r="U1965" i="45"/>
  <c r="T1965" i="45"/>
  <c r="S1965" i="45"/>
  <c r="R1965" i="45"/>
  <c r="Q1965" i="45"/>
  <c r="P1965" i="45"/>
  <c r="O1965" i="45"/>
  <c r="N1965" i="45"/>
  <c r="M1965" i="45"/>
  <c r="L1965" i="45"/>
  <c r="K1965" i="45"/>
  <c r="J1965" i="45"/>
  <c r="I1965" i="45"/>
  <c r="H1965" i="45"/>
  <c r="G1965" i="45"/>
  <c r="F1965" i="45"/>
  <c r="E1965" i="45"/>
  <c r="D1965" i="45"/>
  <c r="C1965" i="45"/>
  <c r="U1964" i="45"/>
  <c r="T1964" i="45"/>
  <c r="S1964" i="45"/>
  <c r="R1964" i="45"/>
  <c r="Q1964" i="45"/>
  <c r="P1964" i="45"/>
  <c r="O1964" i="45"/>
  <c r="N1964" i="45"/>
  <c r="M1964" i="45"/>
  <c r="L1964" i="45"/>
  <c r="K1964" i="45"/>
  <c r="J1964" i="45"/>
  <c r="I1964" i="45"/>
  <c r="H1964" i="45"/>
  <c r="G1964" i="45"/>
  <c r="F1964" i="45"/>
  <c r="E1964" i="45"/>
  <c r="D1964" i="45"/>
  <c r="C1964" i="45"/>
  <c r="U1963" i="45"/>
  <c r="T1963" i="45"/>
  <c r="S1963" i="45"/>
  <c r="R1963" i="45"/>
  <c r="Q1963" i="45"/>
  <c r="P1963" i="45"/>
  <c r="O1963" i="45"/>
  <c r="N1963" i="45"/>
  <c r="M1963" i="45"/>
  <c r="L1963" i="45"/>
  <c r="K1963" i="45"/>
  <c r="J1963" i="45"/>
  <c r="I1963" i="45"/>
  <c r="H1963" i="45"/>
  <c r="G1963" i="45"/>
  <c r="F1963" i="45"/>
  <c r="E1963" i="45"/>
  <c r="D1963" i="45"/>
  <c r="C1963" i="45"/>
  <c r="U1962" i="45"/>
  <c r="T1962" i="45"/>
  <c r="S1962" i="45"/>
  <c r="R1962" i="45"/>
  <c r="Q1962" i="45"/>
  <c r="P1962" i="45"/>
  <c r="O1962" i="45"/>
  <c r="N1962" i="45"/>
  <c r="M1962" i="45"/>
  <c r="L1962" i="45"/>
  <c r="K1962" i="45"/>
  <c r="J1962" i="45"/>
  <c r="I1962" i="45"/>
  <c r="H1962" i="45"/>
  <c r="G1962" i="45"/>
  <c r="F1962" i="45"/>
  <c r="E1962" i="45"/>
  <c r="D1962" i="45"/>
  <c r="C1962" i="45"/>
  <c r="U1961" i="45"/>
  <c r="T1961" i="45"/>
  <c r="S1961" i="45"/>
  <c r="R1961" i="45"/>
  <c r="Q1961" i="45"/>
  <c r="P1961" i="45"/>
  <c r="O1961" i="45"/>
  <c r="N1961" i="45"/>
  <c r="M1961" i="45"/>
  <c r="L1961" i="45"/>
  <c r="K1961" i="45"/>
  <c r="J1961" i="45"/>
  <c r="I1961" i="45"/>
  <c r="H1961" i="45"/>
  <c r="G1961" i="45"/>
  <c r="F1961" i="45"/>
  <c r="E1961" i="45"/>
  <c r="D1961" i="45"/>
  <c r="C1961" i="45"/>
  <c r="U1960" i="45"/>
  <c r="T1960" i="45"/>
  <c r="S1960" i="45"/>
  <c r="R1960" i="45"/>
  <c r="Q1960" i="45"/>
  <c r="P1960" i="45"/>
  <c r="O1960" i="45"/>
  <c r="N1960" i="45"/>
  <c r="M1960" i="45"/>
  <c r="L1960" i="45"/>
  <c r="K1960" i="45"/>
  <c r="J1960" i="45"/>
  <c r="I1960" i="45"/>
  <c r="H1960" i="45"/>
  <c r="G1960" i="45"/>
  <c r="F1960" i="45"/>
  <c r="E1960" i="45"/>
  <c r="D1960" i="45"/>
  <c r="C1960" i="45"/>
  <c r="U1959" i="45"/>
  <c r="T1959" i="45"/>
  <c r="S1959" i="45"/>
  <c r="R1959" i="45"/>
  <c r="Q1959" i="45"/>
  <c r="P1959" i="45"/>
  <c r="O1959" i="45"/>
  <c r="N1959" i="45"/>
  <c r="M1959" i="45"/>
  <c r="L1959" i="45"/>
  <c r="K1959" i="45"/>
  <c r="J1959" i="45"/>
  <c r="I1959" i="45"/>
  <c r="H1959" i="45"/>
  <c r="G1959" i="45"/>
  <c r="F1959" i="45"/>
  <c r="E1959" i="45"/>
  <c r="D1959" i="45"/>
  <c r="C1959" i="45"/>
  <c r="U1958" i="45"/>
  <c r="T1958" i="45"/>
  <c r="S1958" i="45"/>
  <c r="R1958" i="45"/>
  <c r="Q1958" i="45"/>
  <c r="P1958" i="45"/>
  <c r="O1958" i="45"/>
  <c r="N1958" i="45"/>
  <c r="M1958" i="45"/>
  <c r="L1958" i="45"/>
  <c r="K1958" i="45"/>
  <c r="J1958" i="45"/>
  <c r="I1958" i="45"/>
  <c r="H1958" i="45"/>
  <c r="G1958" i="45"/>
  <c r="F1958" i="45"/>
  <c r="E1958" i="45"/>
  <c r="D1958" i="45"/>
  <c r="C1958" i="45"/>
  <c r="U1957" i="45"/>
  <c r="T1957" i="45"/>
  <c r="S1957" i="45"/>
  <c r="R1957" i="45"/>
  <c r="Q1957" i="45"/>
  <c r="P1957" i="45"/>
  <c r="O1957" i="45"/>
  <c r="N1957" i="45"/>
  <c r="M1957" i="45"/>
  <c r="L1957" i="45"/>
  <c r="K1957" i="45"/>
  <c r="J1957" i="45"/>
  <c r="I1957" i="45"/>
  <c r="H1957" i="45"/>
  <c r="G1957" i="45"/>
  <c r="F1957" i="45"/>
  <c r="E1957" i="45"/>
  <c r="D1957" i="45"/>
  <c r="C1957" i="45"/>
  <c r="U1956" i="45"/>
  <c r="T1956" i="45"/>
  <c r="S1956" i="45"/>
  <c r="R1956" i="45"/>
  <c r="Q1956" i="45"/>
  <c r="P1956" i="45"/>
  <c r="O1956" i="45"/>
  <c r="N1956" i="45"/>
  <c r="M1956" i="45"/>
  <c r="L1956" i="45"/>
  <c r="K1956" i="45"/>
  <c r="J1956" i="45"/>
  <c r="I1956" i="45"/>
  <c r="H1956" i="45"/>
  <c r="G1956" i="45"/>
  <c r="F1956" i="45"/>
  <c r="E1956" i="45"/>
  <c r="D1956" i="45"/>
  <c r="C1956" i="45"/>
  <c r="U1955" i="45"/>
  <c r="T1955" i="45"/>
  <c r="S1955" i="45"/>
  <c r="R1955" i="45"/>
  <c r="Q1955" i="45"/>
  <c r="P1955" i="45"/>
  <c r="O1955" i="45"/>
  <c r="N1955" i="45"/>
  <c r="M1955" i="45"/>
  <c r="L1955" i="45"/>
  <c r="K1955" i="45"/>
  <c r="J1955" i="45"/>
  <c r="I1955" i="45"/>
  <c r="H1955" i="45"/>
  <c r="G1955" i="45"/>
  <c r="F1955" i="45"/>
  <c r="E1955" i="45"/>
  <c r="D1955" i="45"/>
  <c r="C1955" i="45"/>
  <c r="U1954" i="45"/>
  <c r="T1954" i="45"/>
  <c r="S1954" i="45"/>
  <c r="R1954" i="45"/>
  <c r="Q1954" i="45"/>
  <c r="P1954" i="45"/>
  <c r="O1954" i="45"/>
  <c r="N1954" i="45"/>
  <c r="M1954" i="45"/>
  <c r="L1954" i="45"/>
  <c r="K1954" i="45"/>
  <c r="J1954" i="45"/>
  <c r="I1954" i="45"/>
  <c r="H1954" i="45"/>
  <c r="G1954" i="45"/>
  <c r="F1954" i="45"/>
  <c r="E1954" i="45"/>
  <c r="D1954" i="45"/>
  <c r="C1954" i="45"/>
  <c r="U1953" i="45"/>
  <c r="T1953" i="45"/>
  <c r="S1953" i="45"/>
  <c r="R1953" i="45"/>
  <c r="Q1953" i="45"/>
  <c r="P1953" i="45"/>
  <c r="O1953" i="45"/>
  <c r="N1953" i="45"/>
  <c r="M1953" i="45"/>
  <c r="L1953" i="45"/>
  <c r="K1953" i="45"/>
  <c r="J1953" i="45"/>
  <c r="I1953" i="45"/>
  <c r="H1953" i="45"/>
  <c r="G1953" i="45"/>
  <c r="F1953" i="45"/>
  <c r="E1953" i="45"/>
  <c r="D1953" i="45"/>
  <c r="C1953" i="45"/>
  <c r="U1952" i="45"/>
  <c r="T1952" i="45"/>
  <c r="S1952" i="45"/>
  <c r="R1952" i="45"/>
  <c r="Q1952" i="45"/>
  <c r="P1952" i="45"/>
  <c r="O1952" i="45"/>
  <c r="N1952" i="45"/>
  <c r="M1952" i="45"/>
  <c r="L1952" i="45"/>
  <c r="K1952" i="45"/>
  <c r="J1952" i="45"/>
  <c r="I1952" i="45"/>
  <c r="H1952" i="45"/>
  <c r="G1952" i="45"/>
  <c r="F1952" i="45"/>
  <c r="E1952" i="45"/>
  <c r="D1952" i="45"/>
  <c r="C1952" i="45"/>
  <c r="U1951" i="45"/>
  <c r="T1951" i="45"/>
  <c r="S1951" i="45"/>
  <c r="R1951" i="45"/>
  <c r="Q1951" i="45"/>
  <c r="P1951" i="45"/>
  <c r="O1951" i="45"/>
  <c r="N1951" i="45"/>
  <c r="M1951" i="45"/>
  <c r="L1951" i="45"/>
  <c r="K1951" i="45"/>
  <c r="J1951" i="45"/>
  <c r="I1951" i="45"/>
  <c r="H1951" i="45"/>
  <c r="G1951" i="45"/>
  <c r="F1951" i="45"/>
  <c r="E1951" i="45"/>
  <c r="D1951" i="45"/>
  <c r="C1951" i="45"/>
  <c r="U1950" i="45"/>
  <c r="T1950" i="45"/>
  <c r="S1950" i="45"/>
  <c r="R1950" i="45"/>
  <c r="Q1950" i="45"/>
  <c r="P1950" i="45"/>
  <c r="O1950" i="45"/>
  <c r="N1950" i="45"/>
  <c r="M1950" i="45"/>
  <c r="L1950" i="45"/>
  <c r="K1950" i="45"/>
  <c r="J1950" i="45"/>
  <c r="I1950" i="45"/>
  <c r="H1950" i="45"/>
  <c r="G1950" i="45"/>
  <c r="F1950" i="45"/>
  <c r="E1950" i="45"/>
  <c r="D1950" i="45"/>
  <c r="C1950" i="45"/>
  <c r="U1949" i="45"/>
  <c r="T1949" i="45"/>
  <c r="S1949" i="45"/>
  <c r="R1949" i="45"/>
  <c r="Q1949" i="45"/>
  <c r="P1949" i="45"/>
  <c r="O1949" i="45"/>
  <c r="N1949" i="45"/>
  <c r="M1949" i="45"/>
  <c r="L1949" i="45"/>
  <c r="K1949" i="45"/>
  <c r="J1949" i="45"/>
  <c r="I1949" i="45"/>
  <c r="H1949" i="45"/>
  <c r="G1949" i="45"/>
  <c r="F1949" i="45"/>
  <c r="E1949" i="45"/>
  <c r="D1949" i="45"/>
  <c r="C1949" i="45"/>
  <c r="U1948" i="45"/>
  <c r="T1948" i="45"/>
  <c r="S1948" i="45"/>
  <c r="R1948" i="45"/>
  <c r="Q1948" i="45"/>
  <c r="P1948" i="45"/>
  <c r="O1948" i="45"/>
  <c r="N1948" i="45"/>
  <c r="M1948" i="45"/>
  <c r="L1948" i="45"/>
  <c r="K1948" i="45"/>
  <c r="J1948" i="45"/>
  <c r="I1948" i="45"/>
  <c r="H1948" i="45"/>
  <c r="G1948" i="45"/>
  <c r="F1948" i="45"/>
  <c r="E1948" i="45"/>
  <c r="D1948" i="45"/>
  <c r="C1948" i="45"/>
  <c r="U1947" i="45"/>
  <c r="T1947" i="45"/>
  <c r="S1947" i="45"/>
  <c r="R1947" i="45"/>
  <c r="Q1947" i="45"/>
  <c r="P1947" i="45"/>
  <c r="O1947" i="45"/>
  <c r="N1947" i="45"/>
  <c r="M1947" i="45"/>
  <c r="L1947" i="45"/>
  <c r="K1947" i="45"/>
  <c r="J1947" i="45"/>
  <c r="I1947" i="45"/>
  <c r="H1947" i="45"/>
  <c r="G1947" i="45"/>
  <c r="F1947" i="45"/>
  <c r="E1947" i="45"/>
  <c r="D1947" i="45"/>
  <c r="C1947" i="45"/>
  <c r="U1946" i="45"/>
  <c r="T1946" i="45"/>
  <c r="S1946" i="45"/>
  <c r="R1946" i="45"/>
  <c r="Q1946" i="45"/>
  <c r="P1946" i="45"/>
  <c r="O1946" i="45"/>
  <c r="N1946" i="45"/>
  <c r="M1946" i="45"/>
  <c r="L1946" i="45"/>
  <c r="K1946" i="45"/>
  <c r="J1946" i="45"/>
  <c r="I1946" i="45"/>
  <c r="H1946" i="45"/>
  <c r="G1946" i="45"/>
  <c r="F1946" i="45"/>
  <c r="E1946" i="45"/>
  <c r="D1946" i="45"/>
  <c r="C1946" i="45"/>
  <c r="U1945" i="45"/>
  <c r="T1945" i="45"/>
  <c r="S1945" i="45"/>
  <c r="R1945" i="45"/>
  <c r="Q1945" i="45"/>
  <c r="P1945" i="45"/>
  <c r="O1945" i="45"/>
  <c r="N1945" i="45"/>
  <c r="M1945" i="45"/>
  <c r="L1945" i="45"/>
  <c r="K1945" i="45"/>
  <c r="J1945" i="45"/>
  <c r="I1945" i="45"/>
  <c r="H1945" i="45"/>
  <c r="G1945" i="45"/>
  <c r="F1945" i="45"/>
  <c r="E1945" i="45"/>
  <c r="D1945" i="45"/>
  <c r="C1945" i="45"/>
  <c r="U1944" i="45"/>
  <c r="T1944" i="45"/>
  <c r="S1944" i="45"/>
  <c r="R1944" i="45"/>
  <c r="Q1944" i="45"/>
  <c r="P1944" i="45"/>
  <c r="O1944" i="45"/>
  <c r="N1944" i="45"/>
  <c r="M1944" i="45"/>
  <c r="L1944" i="45"/>
  <c r="K1944" i="45"/>
  <c r="J1944" i="45"/>
  <c r="I1944" i="45"/>
  <c r="H1944" i="45"/>
  <c r="G1944" i="45"/>
  <c r="F1944" i="45"/>
  <c r="E1944" i="45"/>
  <c r="D1944" i="45"/>
  <c r="C1944" i="45"/>
  <c r="U1943" i="45"/>
  <c r="T1943" i="45"/>
  <c r="S1943" i="45"/>
  <c r="R1943" i="45"/>
  <c r="Q1943" i="45"/>
  <c r="P1943" i="45"/>
  <c r="O1943" i="45"/>
  <c r="N1943" i="45"/>
  <c r="M1943" i="45"/>
  <c r="L1943" i="45"/>
  <c r="K1943" i="45"/>
  <c r="J1943" i="45"/>
  <c r="I1943" i="45"/>
  <c r="H1943" i="45"/>
  <c r="G1943" i="45"/>
  <c r="F1943" i="45"/>
  <c r="E1943" i="45"/>
  <c r="D1943" i="45"/>
  <c r="C1943" i="45"/>
  <c r="U1942" i="45"/>
  <c r="T1942" i="45"/>
  <c r="S1942" i="45"/>
  <c r="R1942" i="45"/>
  <c r="Q1942" i="45"/>
  <c r="P1942" i="45"/>
  <c r="O1942" i="45"/>
  <c r="N1942" i="45"/>
  <c r="M1942" i="45"/>
  <c r="L1942" i="45"/>
  <c r="K1942" i="45"/>
  <c r="J1942" i="45"/>
  <c r="I1942" i="45"/>
  <c r="H1942" i="45"/>
  <c r="G1942" i="45"/>
  <c r="F1942" i="45"/>
  <c r="E1942" i="45"/>
  <c r="D1942" i="45"/>
  <c r="C1942" i="45"/>
  <c r="U1941" i="45"/>
  <c r="T1941" i="45"/>
  <c r="S1941" i="45"/>
  <c r="R1941" i="45"/>
  <c r="Q1941" i="45"/>
  <c r="P1941" i="45"/>
  <c r="O1941" i="45"/>
  <c r="N1941" i="45"/>
  <c r="M1941" i="45"/>
  <c r="L1941" i="45"/>
  <c r="K1941" i="45"/>
  <c r="J1941" i="45"/>
  <c r="I1941" i="45"/>
  <c r="H1941" i="45"/>
  <c r="G1941" i="45"/>
  <c r="F1941" i="45"/>
  <c r="E1941" i="45"/>
  <c r="D1941" i="45"/>
  <c r="C1941" i="45"/>
  <c r="U1940" i="45"/>
  <c r="T1940" i="45"/>
  <c r="S1940" i="45"/>
  <c r="R1940" i="45"/>
  <c r="Q1940" i="45"/>
  <c r="P1940" i="45"/>
  <c r="O1940" i="45"/>
  <c r="N1940" i="45"/>
  <c r="M1940" i="45"/>
  <c r="L1940" i="45"/>
  <c r="K1940" i="45"/>
  <c r="J1940" i="45"/>
  <c r="I1940" i="45"/>
  <c r="H1940" i="45"/>
  <c r="G1940" i="45"/>
  <c r="F1940" i="45"/>
  <c r="E1940" i="45"/>
  <c r="D1940" i="45"/>
  <c r="C1940" i="45"/>
  <c r="U1939" i="45"/>
  <c r="T1939" i="45"/>
  <c r="S1939" i="45"/>
  <c r="R1939" i="45"/>
  <c r="Q1939" i="45"/>
  <c r="P1939" i="45"/>
  <c r="O1939" i="45"/>
  <c r="N1939" i="45"/>
  <c r="M1939" i="45"/>
  <c r="L1939" i="45"/>
  <c r="K1939" i="45"/>
  <c r="J1939" i="45"/>
  <c r="I1939" i="45"/>
  <c r="H1939" i="45"/>
  <c r="G1939" i="45"/>
  <c r="F1939" i="45"/>
  <c r="E1939" i="45"/>
  <c r="D1939" i="45"/>
  <c r="C1939" i="45"/>
  <c r="U1938" i="45"/>
  <c r="T1938" i="45"/>
  <c r="S1938" i="45"/>
  <c r="R1938" i="45"/>
  <c r="Q1938" i="45"/>
  <c r="P1938" i="45"/>
  <c r="O1938" i="45"/>
  <c r="N1938" i="45"/>
  <c r="M1938" i="45"/>
  <c r="L1938" i="45"/>
  <c r="K1938" i="45"/>
  <c r="J1938" i="45"/>
  <c r="I1938" i="45"/>
  <c r="H1938" i="45"/>
  <c r="G1938" i="45"/>
  <c r="F1938" i="45"/>
  <c r="E1938" i="45"/>
  <c r="D1938" i="45"/>
  <c r="C1938" i="45"/>
  <c r="U1937" i="45"/>
  <c r="T1937" i="45"/>
  <c r="S1937" i="45"/>
  <c r="R1937" i="45"/>
  <c r="Q1937" i="45"/>
  <c r="P1937" i="45"/>
  <c r="O1937" i="45"/>
  <c r="N1937" i="45"/>
  <c r="M1937" i="45"/>
  <c r="L1937" i="45"/>
  <c r="K1937" i="45"/>
  <c r="J1937" i="45"/>
  <c r="I1937" i="45"/>
  <c r="H1937" i="45"/>
  <c r="G1937" i="45"/>
  <c r="F1937" i="45"/>
  <c r="E1937" i="45"/>
  <c r="D1937" i="45"/>
  <c r="C1937" i="45"/>
  <c r="U1936" i="45"/>
  <c r="T1936" i="45"/>
  <c r="S1936" i="45"/>
  <c r="R1936" i="45"/>
  <c r="Q1936" i="45"/>
  <c r="P1936" i="45"/>
  <c r="O1936" i="45"/>
  <c r="N1936" i="45"/>
  <c r="M1936" i="45"/>
  <c r="L1936" i="45"/>
  <c r="K1936" i="45"/>
  <c r="J1936" i="45"/>
  <c r="I1936" i="45"/>
  <c r="H1936" i="45"/>
  <c r="G1936" i="45"/>
  <c r="F1936" i="45"/>
  <c r="E1936" i="45"/>
  <c r="D1936" i="45"/>
  <c r="C1936" i="45"/>
  <c r="U1935" i="45"/>
  <c r="T1935" i="45"/>
  <c r="S1935" i="45"/>
  <c r="R1935" i="45"/>
  <c r="Q1935" i="45"/>
  <c r="P1935" i="45"/>
  <c r="O1935" i="45"/>
  <c r="N1935" i="45"/>
  <c r="M1935" i="45"/>
  <c r="L1935" i="45"/>
  <c r="K1935" i="45"/>
  <c r="J1935" i="45"/>
  <c r="I1935" i="45"/>
  <c r="H1935" i="45"/>
  <c r="G1935" i="45"/>
  <c r="F1935" i="45"/>
  <c r="E1935" i="45"/>
  <c r="D1935" i="45"/>
  <c r="C1935" i="45"/>
  <c r="U1934" i="45"/>
  <c r="T1934" i="45"/>
  <c r="S1934" i="45"/>
  <c r="R1934" i="45"/>
  <c r="Q1934" i="45"/>
  <c r="P1934" i="45"/>
  <c r="O1934" i="45"/>
  <c r="N1934" i="45"/>
  <c r="M1934" i="45"/>
  <c r="L1934" i="45"/>
  <c r="K1934" i="45"/>
  <c r="J1934" i="45"/>
  <c r="I1934" i="45"/>
  <c r="H1934" i="45"/>
  <c r="G1934" i="45"/>
  <c r="F1934" i="45"/>
  <c r="E1934" i="45"/>
  <c r="D1934" i="45"/>
  <c r="C1934" i="45"/>
  <c r="U1933" i="45"/>
  <c r="T1933" i="45"/>
  <c r="S1933" i="45"/>
  <c r="R1933" i="45"/>
  <c r="Q1933" i="45"/>
  <c r="P1933" i="45"/>
  <c r="O1933" i="45"/>
  <c r="N1933" i="45"/>
  <c r="M1933" i="45"/>
  <c r="L1933" i="45"/>
  <c r="K1933" i="45"/>
  <c r="J1933" i="45"/>
  <c r="I1933" i="45"/>
  <c r="H1933" i="45"/>
  <c r="G1933" i="45"/>
  <c r="F1933" i="45"/>
  <c r="E1933" i="45"/>
  <c r="D1933" i="45"/>
  <c r="C1933" i="45"/>
  <c r="U1932" i="45"/>
  <c r="T1932" i="45"/>
  <c r="S1932" i="45"/>
  <c r="R1932" i="45"/>
  <c r="Q1932" i="45"/>
  <c r="P1932" i="45"/>
  <c r="O1932" i="45"/>
  <c r="N1932" i="45"/>
  <c r="M1932" i="45"/>
  <c r="L1932" i="45"/>
  <c r="K1932" i="45"/>
  <c r="J1932" i="45"/>
  <c r="I1932" i="45"/>
  <c r="H1932" i="45"/>
  <c r="G1932" i="45"/>
  <c r="F1932" i="45"/>
  <c r="E1932" i="45"/>
  <c r="D1932" i="45"/>
  <c r="C1932" i="45"/>
  <c r="U1931" i="45"/>
  <c r="T1931" i="45"/>
  <c r="S1931" i="45"/>
  <c r="R1931" i="45"/>
  <c r="Q1931" i="45"/>
  <c r="P1931" i="45"/>
  <c r="O1931" i="45"/>
  <c r="N1931" i="45"/>
  <c r="M1931" i="45"/>
  <c r="L1931" i="45"/>
  <c r="K1931" i="45"/>
  <c r="J1931" i="45"/>
  <c r="I1931" i="45"/>
  <c r="H1931" i="45"/>
  <c r="G1931" i="45"/>
  <c r="F1931" i="45"/>
  <c r="E1931" i="45"/>
  <c r="D1931" i="45"/>
  <c r="C1931" i="45"/>
  <c r="U1930" i="45"/>
  <c r="T1930" i="45"/>
  <c r="S1930" i="45"/>
  <c r="R1930" i="45"/>
  <c r="Q1930" i="45"/>
  <c r="P1930" i="45"/>
  <c r="O1930" i="45"/>
  <c r="N1930" i="45"/>
  <c r="M1930" i="45"/>
  <c r="L1930" i="45"/>
  <c r="K1930" i="45"/>
  <c r="J1930" i="45"/>
  <c r="I1930" i="45"/>
  <c r="H1930" i="45"/>
  <c r="G1930" i="45"/>
  <c r="F1930" i="45"/>
  <c r="E1930" i="45"/>
  <c r="D1930" i="45"/>
  <c r="C1930" i="45"/>
  <c r="U1929" i="45"/>
  <c r="T1929" i="45"/>
  <c r="S1929" i="45"/>
  <c r="R1929" i="45"/>
  <c r="Q1929" i="45"/>
  <c r="P1929" i="45"/>
  <c r="O1929" i="45"/>
  <c r="N1929" i="45"/>
  <c r="M1929" i="45"/>
  <c r="L1929" i="45"/>
  <c r="K1929" i="45"/>
  <c r="J1929" i="45"/>
  <c r="I1929" i="45"/>
  <c r="H1929" i="45"/>
  <c r="G1929" i="45"/>
  <c r="F1929" i="45"/>
  <c r="E1929" i="45"/>
  <c r="D1929" i="45"/>
  <c r="C1929" i="45"/>
  <c r="U1928" i="45"/>
  <c r="T1928" i="45"/>
  <c r="S1928" i="45"/>
  <c r="R1928" i="45"/>
  <c r="Q1928" i="45"/>
  <c r="P1928" i="45"/>
  <c r="O1928" i="45"/>
  <c r="N1928" i="45"/>
  <c r="M1928" i="45"/>
  <c r="L1928" i="45"/>
  <c r="K1928" i="45"/>
  <c r="J1928" i="45"/>
  <c r="I1928" i="45"/>
  <c r="H1928" i="45"/>
  <c r="G1928" i="45"/>
  <c r="F1928" i="45"/>
  <c r="E1928" i="45"/>
  <c r="D1928" i="45"/>
  <c r="C1928" i="45"/>
  <c r="U1927" i="45"/>
  <c r="T1927" i="45"/>
  <c r="S1927" i="45"/>
  <c r="R1927" i="45"/>
  <c r="Q1927" i="45"/>
  <c r="P1927" i="45"/>
  <c r="O1927" i="45"/>
  <c r="N1927" i="45"/>
  <c r="M1927" i="45"/>
  <c r="L1927" i="45"/>
  <c r="K1927" i="45"/>
  <c r="J1927" i="45"/>
  <c r="I1927" i="45"/>
  <c r="H1927" i="45"/>
  <c r="G1927" i="45"/>
  <c r="F1927" i="45"/>
  <c r="E1927" i="45"/>
  <c r="D1927" i="45"/>
  <c r="C1927" i="45"/>
  <c r="U1926" i="45"/>
  <c r="T1926" i="45"/>
  <c r="S1926" i="45"/>
  <c r="R1926" i="45"/>
  <c r="Q1926" i="45"/>
  <c r="P1926" i="45"/>
  <c r="O1926" i="45"/>
  <c r="N1926" i="45"/>
  <c r="M1926" i="45"/>
  <c r="L1926" i="45"/>
  <c r="K1926" i="45"/>
  <c r="J1926" i="45"/>
  <c r="I1926" i="45"/>
  <c r="H1926" i="45"/>
  <c r="G1926" i="45"/>
  <c r="F1926" i="45"/>
  <c r="E1926" i="45"/>
  <c r="D1926" i="45"/>
  <c r="C1926" i="45"/>
  <c r="U1925" i="45"/>
  <c r="T1925" i="45"/>
  <c r="S1925" i="45"/>
  <c r="R1925" i="45"/>
  <c r="Q1925" i="45"/>
  <c r="P1925" i="45"/>
  <c r="O1925" i="45"/>
  <c r="N1925" i="45"/>
  <c r="M1925" i="45"/>
  <c r="L1925" i="45"/>
  <c r="K1925" i="45"/>
  <c r="J1925" i="45"/>
  <c r="I1925" i="45"/>
  <c r="H1925" i="45"/>
  <c r="G1925" i="45"/>
  <c r="F1925" i="45"/>
  <c r="E1925" i="45"/>
  <c r="D1925" i="45"/>
  <c r="C1925" i="45"/>
  <c r="U1924" i="45"/>
  <c r="T1924" i="45"/>
  <c r="S1924" i="45"/>
  <c r="R1924" i="45"/>
  <c r="Q1924" i="45"/>
  <c r="P1924" i="45"/>
  <c r="O1924" i="45"/>
  <c r="N1924" i="45"/>
  <c r="M1924" i="45"/>
  <c r="L1924" i="45"/>
  <c r="K1924" i="45"/>
  <c r="J1924" i="45"/>
  <c r="I1924" i="45"/>
  <c r="H1924" i="45"/>
  <c r="G1924" i="45"/>
  <c r="F1924" i="45"/>
  <c r="E1924" i="45"/>
  <c r="D1924" i="45"/>
  <c r="C1924" i="45"/>
  <c r="U1923" i="45"/>
  <c r="T1923" i="45"/>
  <c r="S1923" i="45"/>
  <c r="R1923" i="45"/>
  <c r="Q1923" i="45"/>
  <c r="P1923" i="45"/>
  <c r="O1923" i="45"/>
  <c r="N1923" i="45"/>
  <c r="M1923" i="45"/>
  <c r="L1923" i="45"/>
  <c r="K1923" i="45"/>
  <c r="J1923" i="45"/>
  <c r="I1923" i="45"/>
  <c r="H1923" i="45"/>
  <c r="G1923" i="45"/>
  <c r="F1923" i="45"/>
  <c r="E1923" i="45"/>
  <c r="D1923" i="45"/>
  <c r="C1923" i="45"/>
  <c r="U1922" i="45"/>
  <c r="T1922" i="45"/>
  <c r="S1922" i="45"/>
  <c r="R1922" i="45"/>
  <c r="Q1922" i="45"/>
  <c r="P1922" i="45"/>
  <c r="O1922" i="45"/>
  <c r="N1922" i="45"/>
  <c r="M1922" i="45"/>
  <c r="L1922" i="45"/>
  <c r="K1922" i="45"/>
  <c r="J1922" i="45"/>
  <c r="I1922" i="45"/>
  <c r="H1922" i="45"/>
  <c r="G1922" i="45"/>
  <c r="F1922" i="45"/>
  <c r="E1922" i="45"/>
  <c r="D1922" i="45"/>
  <c r="C1922" i="45"/>
  <c r="U1921" i="45"/>
  <c r="T1921" i="45"/>
  <c r="S1921" i="45"/>
  <c r="R1921" i="45"/>
  <c r="Q1921" i="45"/>
  <c r="P1921" i="45"/>
  <c r="O1921" i="45"/>
  <c r="N1921" i="45"/>
  <c r="M1921" i="45"/>
  <c r="L1921" i="45"/>
  <c r="K1921" i="45"/>
  <c r="J1921" i="45"/>
  <c r="I1921" i="45"/>
  <c r="H1921" i="45"/>
  <c r="G1921" i="45"/>
  <c r="F1921" i="45"/>
  <c r="E1921" i="45"/>
  <c r="D1921" i="45"/>
  <c r="C1921" i="45"/>
  <c r="U1920" i="45"/>
  <c r="T1920" i="45"/>
  <c r="S1920" i="45"/>
  <c r="R1920" i="45"/>
  <c r="Q1920" i="45"/>
  <c r="P1920" i="45"/>
  <c r="O1920" i="45"/>
  <c r="N1920" i="45"/>
  <c r="M1920" i="45"/>
  <c r="L1920" i="45"/>
  <c r="K1920" i="45"/>
  <c r="J1920" i="45"/>
  <c r="I1920" i="45"/>
  <c r="H1920" i="45"/>
  <c r="G1920" i="45"/>
  <c r="F1920" i="45"/>
  <c r="E1920" i="45"/>
  <c r="D1920" i="45"/>
  <c r="C1920" i="45"/>
  <c r="U1919" i="45"/>
  <c r="T1919" i="45"/>
  <c r="S1919" i="45"/>
  <c r="R1919" i="45"/>
  <c r="Q1919" i="45"/>
  <c r="P1919" i="45"/>
  <c r="O1919" i="45"/>
  <c r="N1919" i="45"/>
  <c r="M1919" i="45"/>
  <c r="L1919" i="45"/>
  <c r="K1919" i="45"/>
  <c r="J1919" i="45"/>
  <c r="I1919" i="45"/>
  <c r="H1919" i="45"/>
  <c r="G1919" i="45"/>
  <c r="F1919" i="45"/>
  <c r="E1919" i="45"/>
  <c r="D1919" i="45"/>
  <c r="C1919" i="45"/>
  <c r="U1918" i="45"/>
  <c r="T1918" i="45"/>
  <c r="S1918" i="45"/>
  <c r="R1918" i="45"/>
  <c r="Q1918" i="45"/>
  <c r="P1918" i="45"/>
  <c r="O1918" i="45"/>
  <c r="N1918" i="45"/>
  <c r="M1918" i="45"/>
  <c r="L1918" i="45"/>
  <c r="K1918" i="45"/>
  <c r="J1918" i="45"/>
  <c r="I1918" i="45"/>
  <c r="H1918" i="45"/>
  <c r="G1918" i="45"/>
  <c r="F1918" i="45"/>
  <c r="E1918" i="45"/>
  <c r="D1918" i="45"/>
  <c r="C1918" i="45"/>
  <c r="U1917" i="45"/>
  <c r="T1917" i="45"/>
  <c r="S1917" i="45"/>
  <c r="R1917" i="45"/>
  <c r="Q1917" i="45"/>
  <c r="P1917" i="45"/>
  <c r="O1917" i="45"/>
  <c r="N1917" i="45"/>
  <c r="M1917" i="45"/>
  <c r="L1917" i="45"/>
  <c r="K1917" i="45"/>
  <c r="J1917" i="45"/>
  <c r="I1917" i="45"/>
  <c r="H1917" i="45"/>
  <c r="G1917" i="45"/>
  <c r="F1917" i="45"/>
  <c r="E1917" i="45"/>
  <c r="D1917" i="45"/>
  <c r="C1917" i="45"/>
  <c r="U1916" i="45"/>
  <c r="T1916" i="45"/>
  <c r="S1916" i="45"/>
  <c r="R1916" i="45"/>
  <c r="Q1916" i="45"/>
  <c r="P1916" i="45"/>
  <c r="O1916" i="45"/>
  <c r="N1916" i="45"/>
  <c r="M1916" i="45"/>
  <c r="L1916" i="45"/>
  <c r="K1916" i="45"/>
  <c r="J1916" i="45"/>
  <c r="I1916" i="45"/>
  <c r="H1916" i="45"/>
  <c r="G1916" i="45"/>
  <c r="F1916" i="45"/>
  <c r="E1916" i="45"/>
  <c r="D1916" i="45"/>
  <c r="C1916" i="45"/>
  <c r="U1915" i="45"/>
  <c r="T1915" i="45"/>
  <c r="S1915" i="45"/>
  <c r="R1915" i="45"/>
  <c r="Q1915" i="45"/>
  <c r="P1915" i="45"/>
  <c r="O1915" i="45"/>
  <c r="N1915" i="45"/>
  <c r="M1915" i="45"/>
  <c r="L1915" i="45"/>
  <c r="K1915" i="45"/>
  <c r="J1915" i="45"/>
  <c r="I1915" i="45"/>
  <c r="H1915" i="45"/>
  <c r="G1915" i="45"/>
  <c r="F1915" i="45"/>
  <c r="E1915" i="45"/>
  <c r="D1915" i="45"/>
  <c r="C1915" i="45"/>
  <c r="U1914" i="45"/>
  <c r="T1914" i="45"/>
  <c r="S1914" i="45"/>
  <c r="R1914" i="45"/>
  <c r="Q1914" i="45"/>
  <c r="P1914" i="45"/>
  <c r="O1914" i="45"/>
  <c r="N1914" i="45"/>
  <c r="M1914" i="45"/>
  <c r="L1914" i="45"/>
  <c r="K1914" i="45"/>
  <c r="J1914" i="45"/>
  <c r="I1914" i="45"/>
  <c r="H1914" i="45"/>
  <c r="G1914" i="45"/>
  <c r="F1914" i="45"/>
  <c r="E1914" i="45"/>
  <c r="D1914" i="45"/>
  <c r="C1914" i="45"/>
  <c r="U1913" i="45"/>
  <c r="T1913" i="45"/>
  <c r="S1913" i="45"/>
  <c r="R1913" i="45"/>
  <c r="Q1913" i="45"/>
  <c r="P1913" i="45"/>
  <c r="O1913" i="45"/>
  <c r="N1913" i="45"/>
  <c r="M1913" i="45"/>
  <c r="L1913" i="45"/>
  <c r="K1913" i="45"/>
  <c r="J1913" i="45"/>
  <c r="I1913" i="45"/>
  <c r="H1913" i="45"/>
  <c r="G1913" i="45"/>
  <c r="F1913" i="45"/>
  <c r="E1913" i="45"/>
  <c r="D1913" i="45"/>
  <c r="C1913" i="45"/>
  <c r="U1912" i="45"/>
  <c r="T1912" i="45"/>
  <c r="S1912" i="45"/>
  <c r="R1912" i="45"/>
  <c r="Q1912" i="45"/>
  <c r="P1912" i="45"/>
  <c r="O1912" i="45"/>
  <c r="N1912" i="45"/>
  <c r="M1912" i="45"/>
  <c r="L1912" i="45"/>
  <c r="K1912" i="45"/>
  <c r="J1912" i="45"/>
  <c r="I1912" i="45"/>
  <c r="H1912" i="45"/>
  <c r="G1912" i="45"/>
  <c r="F1912" i="45"/>
  <c r="E1912" i="45"/>
  <c r="D1912" i="45"/>
  <c r="C1912" i="45"/>
  <c r="U1911" i="45"/>
  <c r="T1911" i="45"/>
  <c r="S1911" i="45"/>
  <c r="R1911" i="45"/>
  <c r="Q1911" i="45"/>
  <c r="P1911" i="45"/>
  <c r="O1911" i="45"/>
  <c r="N1911" i="45"/>
  <c r="M1911" i="45"/>
  <c r="L1911" i="45"/>
  <c r="K1911" i="45"/>
  <c r="J1911" i="45"/>
  <c r="I1911" i="45"/>
  <c r="H1911" i="45"/>
  <c r="G1911" i="45"/>
  <c r="F1911" i="45"/>
  <c r="E1911" i="45"/>
  <c r="D1911" i="45"/>
  <c r="C1911" i="45"/>
  <c r="U1910" i="45"/>
  <c r="T1910" i="45"/>
  <c r="S1910" i="45"/>
  <c r="R1910" i="45"/>
  <c r="Q1910" i="45"/>
  <c r="P1910" i="45"/>
  <c r="O1910" i="45"/>
  <c r="N1910" i="45"/>
  <c r="M1910" i="45"/>
  <c r="L1910" i="45"/>
  <c r="K1910" i="45"/>
  <c r="J1910" i="45"/>
  <c r="I1910" i="45"/>
  <c r="H1910" i="45"/>
  <c r="G1910" i="45"/>
  <c r="F1910" i="45"/>
  <c r="E1910" i="45"/>
  <c r="D1910" i="45"/>
  <c r="C1910" i="45"/>
  <c r="U1909" i="45"/>
  <c r="T1909" i="45"/>
  <c r="S1909" i="45"/>
  <c r="R1909" i="45"/>
  <c r="Q1909" i="45"/>
  <c r="P1909" i="45"/>
  <c r="O1909" i="45"/>
  <c r="N1909" i="45"/>
  <c r="M1909" i="45"/>
  <c r="L1909" i="45"/>
  <c r="K1909" i="45"/>
  <c r="J1909" i="45"/>
  <c r="I1909" i="45"/>
  <c r="H1909" i="45"/>
  <c r="G1909" i="45"/>
  <c r="F1909" i="45"/>
  <c r="E1909" i="45"/>
  <c r="D1909" i="45"/>
  <c r="C1909" i="45"/>
  <c r="U1908" i="45"/>
  <c r="T1908" i="45"/>
  <c r="S1908" i="45"/>
  <c r="R1908" i="45"/>
  <c r="Q1908" i="45"/>
  <c r="P1908" i="45"/>
  <c r="O1908" i="45"/>
  <c r="N1908" i="45"/>
  <c r="M1908" i="45"/>
  <c r="L1908" i="45"/>
  <c r="K1908" i="45"/>
  <c r="J1908" i="45"/>
  <c r="I1908" i="45"/>
  <c r="H1908" i="45"/>
  <c r="G1908" i="45"/>
  <c r="F1908" i="45"/>
  <c r="E1908" i="45"/>
  <c r="D1908" i="45"/>
  <c r="C1908" i="45"/>
  <c r="U1907" i="45"/>
  <c r="T1907" i="45"/>
  <c r="S1907" i="45"/>
  <c r="R1907" i="45"/>
  <c r="Q1907" i="45"/>
  <c r="P1907" i="45"/>
  <c r="O1907" i="45"/>
  <c r="N1907" i="45"/>
  <c r="M1907" i="45"/>
  <c r="L1907" i="45"/>
  <c r="K1907" i="45"/>
  <c r="J1907" i="45"/>
  <c r="I1907" i="45"/>
  <c r="H1907" i="45"/>
  <c r="G1907" i="45"/>
  <c r="F1907" i="45"/>
  <c r="E1907" i="45"/>
  <c r="D1907" i="45"/>
  <c r="C1907" i="45"/>
  <c r="U1906" i="45"/>
  <c r="T1906" i="45"/>
  <c r="S1906" i="45"/>
  <c r="R1906" i="45"/>
  <c r="Q1906" i="45"/>
  <c r="P1906" i="45"/>
  <c r="O1906" i="45"/>
  <c r="N1906" i="45"/>
  <c r="M1906" i="45"/>
  <c r="L1906" i="45"/>
  <c r="K1906" i="45"/>
  <c r="J1906" i="45"/>
  <c r="I1906" i="45"/>
  <c r="H1906" i="45"/>
  <c r="G1906" i="45"/>
  <c r="F1906" i="45"/>
  <c r="E1906" i="45"/>
  <c r="D1906" i="45"/>
  <c r="C1906" i="45"/>
  <c r="U1905" i="45"/>
  <c r="T1905" i="45"/>
  <c r="S1905" i="45"/>
  <c r="R1905" i="45"/>
  <c r="Q1905" i="45"/>
  <c r="P1905" i="45"/>
  <c r="O1905" i="45"/>
  <c r="N1905" i="45"/>
  <c r="M1905" i="45"/>
  <c r="L1905" i="45"/>
  <c r="K1905" i="45"/>
  <c r="J1905" i="45"/>
  <c r="I1905" i="45"/>
  <c r="H1905" i="45"/>
  <c r="G1905" i="45"/>
  <c r="F1905" i="45"/>
  <c r="E1905" i="45"/>
  <c r="D1905" i="45"/>
  <c r="C1905" i="45"/>
  <c r="U1904" i="45"/>
  <c r="T1904" i="45"/>
  <c r="S1904" i="45"/>
  <c r="R1904" i="45"/>
  <c r="Q1904" i="45"/>
  <c r="P1904" i="45"/>
  <c r="O1904" i="45"/>
  <c r="N1904" i="45"/>
  <c r="M1904" i="45"/>
  <c r="L1904" i="45"/>
  <c r="K1904" i="45"/>
  <c r="J1904" i="45"/>
  <c r="I1904" i="45"/>
  <c r="H1904" i="45"/>
  <c r="G1904" i="45"/>
  <c r="F1904" i="45"/>
  <c r="E1904" i="45"/>
  <c r="D1904" i="45"/>
  <c r="C1904" i="45"/>
  <c r="U1903" i="45"/>
  <c r="T1903" i="45"/>
  <c r="S1903" i="45"/>
  <c r="R1903" i="45"/>
  <c r="Q1903" i="45"/>
  <c r="P1903" i="45"/>
  <c r="O1903" i="45"/>
  <c r="N1903" i="45"/>
  <c r="M1903" i="45"/>
  <c r="L1903" i="45"/>
  <c r="K1903" i="45"/>
  <c r="J1903" i="45"/>
  <c r="I1903" i="45"/>
  <c r="H1903" i="45"/>
  <c r="G1903" i="45"/>
  <c r="F1903" i="45"/>
  <c r="E1903" i="45"/>
  <c r="D1903" i="45"/>
  <c r="C1903" i="45"/>
  <c r="U1902" i="45"/>
  <c r="T1902" i="45"/>
  <c r="S1902" i="45"/>
  <c r="R1902" i="45"/>
  <c r="Q1902" i="45"/>
  <c r="P1902" i="45"/>
  <c r="O1902" i="45"/>
  <c r="N1902" i="45"/>
  <c r="M1902" i="45"/>
  <c r="L1902" i="45"/>
  <c r="K1902" i="45"/>
  <c r="J1902" i="45"/>
  <c r="I1902" i="45"/>
  <c r="H1902" i="45"/>
  <c r="G1902" i="45"/>
  <c r="F1902" i="45"/>
  <c r="E1902" i="45"/>
  <c r="D1902" i="45"/>
  <c r="C1902" i="45"/>
  <c r="U1901" i="45"/>
  <c r="T1901" i="45"/>
  <c r="S1901" i="45"/>
  <c r="R1901" i="45"/>
  <c r="Q1901" i="45"/>
  <c r="P1901" i="45"/>
  <c r="O1901" i="45"/>
  <c r="N1901" i="45"/>
  <c r="M1901" i="45"/>
  <c r="L1901" i="45"/>
  <c r="K1901" i="45"/>
  <c r="J1901" i="45"/>
  <c r="I1901" i="45"/>
  <c r="H1901" i="45"/>
  <c r="G1901" i="45"/>
  <c r="F1901" i="45"/>
  <c r="E1901" i="45"/>
  <c r="D1901" i="45"/>
  <c r="C1901" i="45"/>
  <c r="U1900" i="45"/>
  <c r="T1900" i="45"/>
  <c r="S1900" i="45"/>
  <c r="R1900" i="45"/>
  <c r="Q1900" i="45"/>
  <c r="P1900" i="45"/>
  <c r="O1900" i="45"/>
  <c r="N1900" i="45"/>
  <c r="M1900" i="45"/>
  <c r="L1900" i="45"/>
  <c r="K1900" i="45"/>
  <c r="J1900" i="45"/>
  <c r="I1900" i="45"/>
  <c r="H1900" i="45"/>
  <c r="G1900" i="45"/>
  <c r="F1900" i="45"/>
  <c r="E1900" i="45"/>
  <c r="D1900" i="45"/>
  <c r="C1900" i="45"/>
  <c r="U1899" i="45"/>
  <c r="T1899" i="45"/>
  <c r="S1899" i="45"/>
  <c r="R1899" i="45"/>
  <c r="Q1899" i="45"/>
  <c r="P1899" i="45"/>
  <c r="O1899" i="45"/>
  <c r="N1899" i="45"/>
  <c r="M1899" i="45"/>
  <c r="L1899" i="45"/>
  <c r="K1899" i="45"/>
  <c r="J1899" i="45"/>
  <c r="I1899" i="45"/>
  <c r="H1899" i="45"/>
  <c r="G1899" i="45"/>
  <c r="F1899" i="45"/>
  <c r="E1899" i="45"/>
  <c r="D1899" i="45"/>
  <c r="C1899" i="45"/>
  <c r="U1898" i="45"/>
  <c r="T1898" i="45"/>
  <c r="S1898" i="45"/>
  <c r="R1898" i="45"/>
  <c r="Q1898" i="45"/>
  <c r="P1898" i="45"/>
  <c r="O1898" i="45"/>
  <c r="N1898" i="45"/>
  <c r="M1898" i="45"/>
  <c r="L1898" i="45"/>
  <c r="K1898" i="45"/>
  <c r="J1898" i="45"/>
  <c r="I1898" i="45"/>
  <c r="H1898" i="45"/>
  <c r="G1898" i="45"/>
  <c r="F1898" i="45"/>
  <c r="E1898" i="45"/>
  <c r="D1898" i="45"/>
  <c r="C1898" i="45"/>
  <c r="U1897" i="45"/>
  <c r="T1897" i="45"/>
  <c r="S1897" i="45"/>
  <c r="R1897" i="45"/>
  <c r="Q1897" i="45"/>
  <c r="P1897" i="45"/>
  <c r="O1897" i="45"/>
  <c r="N1897" i="45"/>
  <c r="M1897" i="45"/>
  <c r="L1897" i="45"/>
  <c r="K1897" i="45"/>
  <c r="J1897" i="45"/>
  <c r="I1897" i="45"/>
  <c r="H1897" i="45"/>
  <c r="G1897" i="45"/>
  <c r="F1897" i="45"/>
  <c r="E1897" i="45"/>
  <c r="D1897" i="45"/>
  <c r="C1897" i="45"/>
  <c r="U1896" i="45"/>
  <c r="T1896" i="45"/>
  <c r="S1896" i="45"/>
  <c r="R1896" i="45"/>
  <c r="Q1896" i="45"/>
  <c r="P1896" i="45"/>
  <c r="O1896" i="45"/>
  <c r="N1896" i="45"/>
  <c r="M1896" i="45"/>
  <c r="L1896" i="45"/>
  <c r="K1896" i="45"/>
  <c r="J1896" i="45"/>
  <c r="I1896" i="45"/>
  <c r="H1896" i="45"/>
  <c r="G1896" i="45"/>
  <c r="F1896" i="45"/>
  <c r="E1896" i="45"/>
  <c r="D1896" i="45"/>
  <c r="C1896" i="45"/>
  <c r="U1895" i="45"/>
  <c r="T1895" i="45"/>
  <c r="S1895" i="45"/>
  <c r="R1895" i="45"/>
  <c r="Q1895" i="45"/>
  <c r="P1895" i="45"/>
  <c r="O1895" i="45"/>
  <c r="N1895" i="45"/>
  <c r="M1895" i="45"/>
  <c r="L1895" i="45"/>
  <c r="K1895" i="45"/>
  <c r="J1895" i="45"/>
  <c r="I1895" i="45"/>
  <c r="H1895" i="45"/>
  <c r="G1895" i="45"/>
  <c r="F1895" i="45"/>
  <c r="E1895" i="45"/>
  <c r="D1895" i="45"/>
  <c r="C1895" i="45"/>
  <c r="U1894" i="45"/>
  <c r="T1894" i="45"/>
  <c r="S1894" i="45"/>
  <c r="R1894" i="45"/>
  <c r="Q1894" i="45"/>
  <c r="P1894" i="45"/>
  <c r="O1894" i="45"/>
  <c r="N1894" i="45"/>
  <c r="M1894" i="45"/>
  <c r="L1894" i="45"/>
  <c r="K1894" i="45"/>
  <c r="J1894" i="45"/>
  <c r="I1894" i="45"/>
  <c r="H1894" i="45"/>
  <c r="G1894" i="45"/>
  <c r="F1894" i="45"/>
  <c r="E1894" i="45"/>
  <c r="D1894" i="45"/>
  <c r="C1894" i="45"/>
  <c r="U1893" i="45"/>
  <c r="T1893" i="45"/>
  <c r="S1893" i="45"/>
  <c r="R1893" i="45"/>
  <c r="Q1893" i="45"/>
  <c r="P1893" i="45"/>
  <c r="O1893" i="45"/>
  <c r="N1893" i="45"/>
  <c r="M1893" i="45"/>
  <c r="L1893" i="45"/>
  <c r="K1893" i="45"/>
  <c r="J1893" i="45"/>
  <c r="I1893" i="45"/>
  <c r="H1893" i="45"/>
  <c r="G1893" i="45"/>
  <c r="F1893" i="45"/>
  <c r="E1893" i="45"/>
  <c r="D1893" i="45"/>
  <c r="C1893" i="45"/>
  <c r="U1892" i="45"/>
  <c r="T1892" i="45"/>
  <c r="S1892" i="45"/>
  <c r="R1892" i="45"/>
  <c r="Q1892" i="45"/>
  <c r="P1892" i="45"/>
  <c r="O1892" i="45"/>
  <c r="N1892" i="45"/>
  <c r="M1892" i="45"/>
  <c r="L1892" i="45"/>
  <c r="K1892" i="45"/>
  <c r="J1892" i="45"/>
  <c r="I1892" i="45"/>
  <c r="H1892" i="45"/>
  <c r="G1892" i="45"/>
  <c r="F1892" i="45"/>
  <c r="E1892" i="45"/>
  <c r="D1892" i="45"/>
  <c r="C1892" i="45"/>
  <c r="U1891" i="45"/>
  <c r="T1891" i="45"/>
  <c r="S1891" i="45"/>
  <c r="R1891" i="45"/>
  <c r="Q1891" i="45"/>
  <c r="P1891" i="45"/>
  <c r="O1891" i="45"/>
  <c r="N1891" i="45"/>
  <c r="M1891" i="45"/>
  <c r="L1891" i="45"/>
  <c r="K1891" i="45"/>
  <c r="J1891" i="45"/>
  <c r="I1891" i="45"/>
  <c r="H1891" i="45"/>
  <c r="G1891" i="45"/>
  <c r="F1891" i="45"/>
  <c r="E1891" i="45"/>
  <c r="D1891" i="45"/>
  <c r="C1891" i="45"/>
  <c r="U1890" i="45"/>
  <c r="T1890" i="45"/>
  <c r="S1890" i="45"/>
  <c r="R1890" i="45"/>
  <c r="Q1890" i="45"/>
  <c r="P1890" i="45"/>
  <c r="O1890" i="45"/>
  <c r="N1890" i="45"/>
  <c r="M1890" i="45"/>
  <c r="L1890" i="45"/>
  <c r="K1890" i="45"/>
  <c r="J1890" i="45"/>
  <c r="I1890" i="45"/>
  <c r="H1890" i="45"/>
  <c r="G1890" i="45"/>
  <c r="F1890" i="45"/>
  <c r="E1890" i="45"/>
  <c r="D1890" i="45"/>
  <c r="C1890" i="45"/>
  <c r="U1889" i="45"/>
  <c r="T1889" i="45"/>
  <c r="S1889" i="45"/>
  <c r="R1889" i="45"/>
  <c r="Q1889" i="45"/>
  <c r="P1889" i="45"/>
  <c r="O1889" i="45"/>
  <c r="N1889" i="45"/>
  <c r="M1889" i="45"/>
  <c r="L1889" i="45"/>
  <c r="K1889" i="45"/>
  <c r="J1889" i="45"/>
  <c r="I1889" i="45"/>
  <c r="H1889" i="45"/>
  <c r="G1889" i="45"/>
  <c r="F1889" i="45"/>
  <c r="E1889" i="45"/>
  <c r="D1889" i="45"/>
  <c r="C1889" i="45"/>
  <c r="U1888" i="45"/>
  <c r="T1888" i="45"/>
  <c r="S1888" i="45"/>
  <c r="R1888" i="45"/>
  <c r="Q1888" i="45"/>
  <c r="P1888" i="45"/>
  <c r="O1888" i="45"/>
  <c r="N1888" i="45"/>
  <c r="M1888" i="45"/>
  <c r="L1888" i="45"/>
  <c r="K1888" i="45"/>
  <c r="J1888" i="45"/>
  <c r="I1888" i="45"/>
  <c r="H1888" i="45"/>
  <c r="G1888" i="45"/>
  <c r="F1888" i="45"/>
  <c r="E1888" i="45"/>
  <c r="D1888" i="45"/>
  <c r="C1888" i="45"/>
  <c r="U1887" i="45"/>
  <c r="T1887" i="45"/>
  <c r="S1887" i="45"/>
  <c r="R1887" i="45"/>
  <c r="Q1887" i="45"/>
  <c r="P1887" i="45"/>
  <c r="O1887" i="45"/>
  <c r="N1887" i="45"/>
  <c r="M1887" i="45"/>
  <c r="L1887" i="45"/>
  <c r="K1887" i="45"/>
  <c r="J1887" i="45"/>
  <c r="I1887" i="45"/>
  <c r="H1887" i="45"/>
  <c r="G1887" i="45"/>
  <c r="F1887" i="45"/>
  <c r="E1887" i="45"/>
  <c r="D1887" i="45"/>
  <c r="C1887" i="45"/>
  <c r="U1886" i="45"/>
  <c r="T1886" i="45"/>
  <c r="S1886" i="45"/>
  <c r="R1886" i="45"/>
  <c r="Q1886" i="45"/>
  <c r="P1886" i="45"/>
  <c r="O1886" i="45"/>
  <c r="N1886" i="45"/>
  <c r="M1886" i="45"/>
  <c r="L1886" i="45"/>
  <c r="K1886" i="45"/>
  <c r="J1886" i="45"/>
  <c r="I1886" i="45"/>
  <c r="H1886" i="45"/>
  <c r="G1886" i="45"/>
  <c r="F1886" i="45"/>
  <c r="E1886" i="45"/>
  <c r="D1886" i="45"/>
  <c r="C1886" i="45"/>
  <c r="U1885" i="45"/>
  <c r="T1885" i="45"/>
  <c r="S1885" i="45"/>
  <c r="R1885" i="45"/>
  <c r="Q1885" i="45"/>
  <c r="P1885" i="45"/>
  <c r="O1885" i="45"/>
  <c r="N1885" i="45"/>
  <c r="M1885" i="45"/>
  <c r="L1885" i="45"/>
  <c r="K1885" i="45"/>
  <c r="J1885" i="45"/>
  <c r="I1885" i="45"/>
  <c r="H1885" i="45"/>
  <c r="G1885" i="45"/>
  <c r="F1885" i="45"/>
  <c r="E1885" i="45"/>
  <c r="D1885" i="45"/>
  <c r="C1885" i="45"/>
  <c r="U1884" i="45"/>
  <c r="T1884" i="45"/>
  <c r="S1884" i="45"/>
  <c r="R1884" i="45"/>
  <c r="Q1884" i="45"/>
  <c r="P1884" i="45"/>
  <c r="O1884" i="45"/>
  <c r="N1884" i="45"/>
  <c r="M1884" i="45"/>
  <c r="L1884" i="45"/>
  <c r="K1884" i="45"/>
  <c r="J1884" i="45"/>
  <c r="I1884" i="45"/>
  <c r="H1884" i="45"/>
  <c r="G1884" i="45"/>
  <c r="F1884" i="45"/>
  <c r="E1884" i="45"/>
  <c r="D1884" i="45"/>
  <c r="C1884" i="45"/>
  <c r="U1883" i="45"/>
  <c r="T1883" i="45"/>
  <c r="S1883" i="45"/>
  <c r="R1883" i="45"/>
  <c r="Q1883" i="45"/>
  <c r="P1883" i="45"/>
  <c r="O1883" i="45"/>
  <c r="N1883" i="45"/>
  <c r="M1883" i="45"/>
  <c r="L1883" i="45"/>
  <c r="K1883" i="45"/>
  <c r="J1883" i="45"/>
  <c r="I1883" i="45"/>
  <c r="H1883" i="45"/>
  <c r="G1883" i="45"/>
  <c r="F1883" i="45"/>
  <c r="E1883" i="45"/>
  <c r="D1883" i="45"/>
  <c r="C1883" i="45"/>
  <c r="U1882" i="45"/>
  <c r="T1882" i="45"/>
  <c r="S1882" i="45"/>
  <c r="R1882" i="45"/>
  <c r="Q1882" i="45"/>
  <c r="P1882" i="45"/>
  <c r="O1882" i="45"/>
  <c r="N1882" i="45"/>
  <c r="M1882" i="45"/>
  <c r="L1882" i="45"/>
  <c r="K1882" i="45"/>
  <c r="J1882" i="45"/>
  <c r="I1882" i="45"/>
  <c r="H1882" i="45"/>
  <c r="G1882" i="45"/>
  <c r="F1882" i="45"/>
  <c r="E1882" i="45"/>
  <c r="D1882" i="45"/>
  <c r="C1882" i="45"/>
  <c r="U1881" i="45"/>
  <c r="T1881" i="45"/>
  <c r="S1881" i="45"/>
  <c r="R1881" i="45"/>
  <c r="Q1881" i="45"/>
  <c r="P1881" i="45"/>
  <c r="O1881" i="45"/>
  <c r="N1881" i="45"/>
  <c r="M1881" i="45"/>
  <c r="L1881" i="45"/>
  <c r="K1881" i="45"/>
  <c r="J1881" i="45"/>
  <c r="I1881" i="45"/>
  <c r="H1881" i="45"/>
  <c r="G1881" i="45"/>
  <c r="F1881" i="45"/>
  <c r="E1881" i="45"/>
  <c r="D1881" i="45"/>
  <c r="C1881" i="45"/>
  <c r="U1880" i="45"/>
  <c r="T1880" i="45"/>
  <c r="S1880" i="45"/>
  <c r="R1880" i="45"/>
  <c r="Q1880" i="45"/>
  <c r="P1880" i="45"/>
  <c r="O1880" i="45"/>
  <c r="N1880" i="45"/>
  <c r="M1880" i="45"/>
  <c r="L1880" i="45"/>
  <c r="K1880" i="45"/>
  <c r="J1880" i="45"/>
  <c r="I1880" i="45"/>
  <c r="H1880" i="45"/>
  <c r="G1880" i="45"/>
  <c r="F1880" i="45"/>
  <c r="E1880" i="45"/>
  <c r="D1880" i="45"/>
  <c r="C1880" i="45"/>
  <c r="U1879" i="45"/>
  <c r="T1879" i="45"/>
  <c r="S1879" i="45"/>
  <c r="R1879" i="45"/>
  <c r="Q1879" i="45"/>
  <c r="P1879" i="45"/>
  <c r="O1879" i="45"/>
  <c r="N1879" i="45"/>
  <c r="M1879" i="45"/>
  <c r="L1879" i="45"/>
  <c r="K1879" i="45"/>
  <c r="J1879" i="45"/>
  <c r="I1879" i="45"/>
  <c r="H1879" i="45"/>
  <c r="G1879" i="45"/>
  <c r="F1879" i="45"/>
  <c r="E1879" i="45"/>
  <c r="D1879" i="45"/>
  <c r="C1879" i="45"/>
  <c r="U1878" i="45"/>
  <c r="T1878" i="45"/>
  <c r="S1878" i="45"/>
  <c r="R1878" i="45"/>
  <c r="Q1878" i="45"/>
  <c r="P1878" i="45"/>
  <c r="O1878" i="45"/>
  <c r="N1878" i="45"/>
  <c r="M1878" i="45"/>
  <c r="L1878" i="45"/>
  <c r="K1878" i="45"/>
  <c r="J1878" i="45"/>
  <c r="I1878" i="45"/>
  <c r="H1878" i="45"/>
  <c r="G1878" i="45"/>
  <c r="F1878" i="45"/>
  <c r="E1878" i="45"/>
  <c r="D1878" i="45"/>
  <c r="C1878" i="45"/>
  <c r="U1877" i="45"/>
  <c r="T1877" i="45"/>
  <c r="S1877" i="45"/>
  <c r="R1877" i="45"/>
  <c r="Q1877" i="45"/>
  <c r="P1877" i="45"/>
  <c r="O1877" i="45"/>
  <c r="N1877" i="45"/>
  <c r="M1877" i="45"/>
  <c r="L1877" i="45"/>
  <c r="K1877" i="45"/>
  <c r="J1877" i="45"/>
  <c r="I1877" i="45"/>
  <c r="H1877" i="45"/>
  <c r="G1877" i="45"/>
  <c r="F1877" i="45"/>
  <c r="E1877" i="45"/>
  <c r="D1877" i="45"/>
  <c r="C1877" i="45"/>
  <c r="U1876" i="45"/>
  <c r="T1876" i="45"/>
  <c r="S1876" i="45"/>
  <c r="R1876" i="45"/>
  <c r="Q1876" i="45"/>
  <c r="P1876" i="45"/>
  <c r="O1876" i="45"/>
  <c r="N1876" i="45"/>
  <c r="M1876" i="45"/>
  <c r="L1876" i="45"/>
  <c r="K1876" i="45"/>
  <c r="J1876" i="45"/>
  <c r="I1876" i="45"/>
  <c r="H1876" i="45"/>
  <c r="G1876" i="45"/>
  <c r="F1876" i="45"/>
  <c r="E1876" i="45"/>
  <c r="D1876" i="45"/>
  <c r="C1876" i="45"/>
  <c r="U1875" i="45"/>
  <c r="T1875" i="45"/>
  <c r="S1875" i="45"/>
  <c r="R1875" i="45"/>
  <c r="Q1875" i="45"/>
  <c r="P1875" i="45"/>
  <c r="O1875" i="45"/>
  <c r="N1875" i="45"/>
  <c r="M1875" i="45"/>
  <c r="L1875" i="45"/>
  <c r="K1875" i="45"/>
  <c r="J1875" i="45"/>
  <c r="I1875" i="45"/>
  <c r="H1875" i="45"/>
  <c r="G1875" i="45"/>
  <c r="F1875" i="45"/>
  <c r="E1875" i="45"/>
  <c r="D1875" i="45"/>
  <c r="C1875" i="45"/>
  <c r="U1874" i="45"/>
  <c r="T1874" i="45"/>
  <c r="S1874" i="45"/>
  <c r="R1874" i="45"/>
  <c r="Q1874" i="45"/>
  <c r="P1874" i="45"/>
  <c r="O1874" i="45"/>
  <c r="N1874" i="45"/>
  <c r="M1874" i="45"/>
  <c r="L1874" i="45"/>
  <c r="K1874" i="45"/>
  <c r="J1874" i="45"/>
  <c r="I1874" i="45"/>
  <c r="H1874" i="45"/>
  <c r="G1874" i="45"/>
  <c r="F1874" i="45"/>
  <c r="E1874" i="45"/>
  <c r="D1874" i="45"/>
  <c r="C1874" i="45"/>
  <c r="U1873" i="45"/>
  <c r="T1873" i="45"/>
  <c r="S1873" i="45"/>
  <c r="R1873" i="45"/>
  <c r="Q1873" i="45"/>
  <c r="P1873" i="45"/>
  <c r="O1873" i="45"/>
  <c r="N1873" i="45"/>
  <c r="M1873" i="45"/>
  <c r="L1873" i="45"/>
  <c r="K1873" i="45"/>
  <c r="J1873" i="45"/>
  <c r="I1873" i="45"/>
  <c r="H1873" i="45"/>
  <c r="G1873" i="45"/>
  <c r="F1873" i="45"/>
  <c r="E1873" i="45"/>
  <c r="D1873" i="45"/>
  <c r="C1873" i="45"/>
  <c r="U1872" i="45"/>
  <c r="T1872" i="45"/>
  <c r="S1872" i="45"/>
  <c r="R1872" i="45"/>
  <c r="Q1872" i="45"/>
  <c r="P1872" i="45"/>
  <c r="O1872" i="45"/>
  <c r="N1872" i="45"/>
  <c r="M1872" i="45"/>
  <c r="L1872" i="45"/>
  <c r="K1872" i="45"/>
  <c r="J1872" i="45"/>
  <c r="I1872" i="45"/>
  <c r="H1872" i="45"/>
  <c r="G1872" i="45"/>
  <c r="F1872" i="45"/>
  <c r="E1872" i="45"/>
  <c r="D1872" i="45"/>
  <c r="C1872" i="45"/>
  <c r="U1871" i="45"/>
  <c r="T1871" i="45"/>
  <c r="S1871" i="45"/>
  <c r="R1871" i="45"/>
  <c r="Q1871" i="45"/>
  <c r="P1871" i="45"/>
  <c r="O1871" i="45"/>
  <c r="N1871" i="45"/>
  <c r="M1871" i="45"/>
  <c r="L1871" i="45"/>
  <c r="K1871" i="45"/>
  <c r="J1871" i="45"/>
  <c r="I1871" i="45"/>
  <c r="H1871" i="45"/>
  <c r="G1871" i="45"/>
  <c r="F1871" i="45"/>
  <c r="E1871" i="45"/>
  <c r="D1871" i="45"/>
  <c r="C1871" i="45"/>
  <c r="U1870" i="45"/>
  <c r="T1870" i="45"/>
  <c r="S1870" i="45"/>
  <c r="R1870" i="45"/>
  <c r="Q1870" i="45"/>
  <c r="P1870" i="45"/>
  <c r="O1870" i="45"/>
  <c r="N1870" i="45"/>
  <c r="M1870" i="45"/>
  <c r="L1870" i="45"/>
  <c r="K1870" i="45"/>
  <c r="J1870" i="45"/>
  <c r="I1870" i="45"/>
  <c r="H1870" i="45"/>
  <c r="G1870" i="45"/>
  <c r="F1870" i="45"/>
  <c r="E1870" i="45"/>
  <c r="D1870" i="45"/>
  <c r="C1870" i="45"/>
  <c r="U1869" i="45"/>
  <c r="T1869" i="45"/>
  <c r="S1869" i="45"/>
  <c r="R1869" i="45"/>
  <c r="Q1869" i="45"/>
  <c r="P1869" i="45"/>
  <c r="O1869" i="45"/>
  <c r="N1869" i="45"/>
  <c r="M1869" i="45"/>
  <c r="L1869" i="45"/>
  <c r="K1869" i="45"/>
  <c r="J1869" i="45"/>
  <c r="I1869" i="45"/>
  <c r="H1869" i="45"/>
  <c r="G1869" i="45"/>
  <c r="F1869" i="45"/>
  <c r="E1869" i="45"/>
  <c r="D1869" i="45"/>
  <c r="C1869" i="45"/>
  <c r="U1868" i="45"/>
  <c r="T1868" i="45"/>
  <c r="S1868" i="45"/>
  <c r="R1868" i="45"/>
  <c r="Q1868" i="45"/>
  <c r="P1868" i="45"/>
  <c r="O1868" i="45"/>
  <c r="N1868" i="45"/>
  <c r="M1868" i="45"/>
  <c r="L1868" i="45"/>
  <c r="K1868" i="45"/>
  <c r="J1868" i="45"/>
  <c r="I1868" i="45"/>
  <c r="H1868" i="45"/>
  <c r="G1868" i="45"/>
  <c r="F1868" i="45"/>
  <c r="E1868" i="45"/>
  <c r="D1868" i="45"/>
  <c r="C1868" i="45"/>
  <c r="U1867" i="45"/>
  <c r="T1867" i="45"/>
  <c r="S1867" i="45"/>
  <c r="R1867" i="45"/>
  <c r="Q1867" i="45"/>
  <c r="P1867" i="45"/>
  <c r="O1867" i="45"/>
  <c r="N1867" i="45"/>
  <c r="M1867" i="45"/>
  <c r="L1867" i="45"/>
  <c r="K1867" i="45"/>
  <c r="J1867" i="45"/>
  <c r="I1867" i="45"/>
  <c r="H1867" i="45"/>
  <c r="G1867" i="45"/>
  <c r="F1867" i="45"/>
  <c r="E1867" i="45"/>
  <c r="D1867" i="45"/>
  <c r="C1867" i="45"/>
  <c r="U1866" i="45"/>
  <c r="T1866" i="45"/>
  <c r="S1866" i="45"/>
  <c r="R1866" i="45"/>
  <c r="Q1866" i="45"/>
  <c r="P1866" i="45"/>
  <c r="O1866" i="45"/>
  <c r="N1866" i="45"/>
  <c r="M1866" i="45"/>
  <c r="L1866" i="45"/>
  <c r="K1866" i="45"/>
  <c r="J1866" i="45"/>
  <c r="I1866" i="45"/>
  <c r="H1866" i="45"/>
  <c r="G1866" i="45"/>
  <c r="F1866" i="45"/>
  <c r="E1866" i="45"/>
  <c r="D1866" i="45"/>
  <c r="C1866" i="45"/>
  <c r="U1865" i="45"/>
  <c r="T1865" i="45"/>
  <c r="S1865" i="45"/>
  <c r="R1865" i="45"/>
  <c r="Q1865" i="45"/>
  <c r="P1865" i="45"/>
  <c r="O1865" i="45"/>
  <c r="N1865" i="45"/>
  <c r="M1865" i="45"/>
  <c r="L1865" i="45"/>
  <c r="K1865" i="45"/>
  <c r="J1865" i="45"/>
  <c r="I1865" i="45"/>
  <c r="H1865" i="45"/>
  <c r="G1865" i="45"/>
  <c r="F1865" i="45"/>
  <c r="E1865" i="45"/>
  <c r="D1865" i="45"/>
  <c r="C1865" i="45"/>
  <c r="U1864" i="45"/>
  <c r="T1864" i="45"/>
  <c r="S1864" i="45"/>
  <c r="R1864" i="45"/>
  <c r="Q1864" i="45"/>
  <c r="P1864" i="45"/>
  <c r="O1864" i="45"/>
  <c r="N1864" i="45"/>
  <c r="M1864" i="45"/>
  <c r="L1864" i="45"/>
  <c r="K1864" i="45"/>
  <c r="J1864" i="45"/>
  <c r="I1864" i="45"/>
  <c r="H1864" i="45"/>
  <c r="G1864" i="45"/>
  <c r="F1864" i="45"/>
  <c r="E1864" i="45"/>
  <c r="D1864" i="45"/>
  <c r="C1864" i="45"/>
  <c r="U1863" i="45"/>
  <c r="T1863" i="45"/>
  <c r="S1863" i="45"/>
  <c r="R1863" i="45"/>
  <c r="Q1863" i="45"/>
  <c r="P1863" i="45"/>
  <c r="O1863" i="45"/>
  <c r="N1863" i="45"/>
  <c r="M1863" i="45"/>
  <c r="L1863" i="45"/>
  <c r="K1863" i="45"/>
  <c r="J1863" i="45"/>
  <c r="I1863" i="45"/>
  <c r="H1863" i="45"/>
  <c r="G1863" i="45"/>
  <c r="F1863" i="45"/>
  <c r="E1863" i="45"/>
  <c r="D1863" i="45"/>
  <c r="C1863" i="45"/>
  <c r="U1862" i="45"/>
  <c r="T1862" i="45"/>
  <c r="S1862" i="45"/>
  <c r="R1862" i="45"/>
  <c r="Q1862" i="45"/>
  <c r="P1862" i="45"/>
  <c r="O1862" i="45"/>
  <c r="N1862" i="45"/>
  <c r="M1862" i="45"/>
  <c r="L1862" i="45"/>
  <c r="K1862" i="45"/>
  <c r="J1862" i="45"/>
  <c r="I1862" i="45"/>
  <c r="H1862" i="45"/>
  <c r="G1862" i="45"/>
  <c r="F1862" i="45"/>
  <c r="E1862" i="45"/>
  <c r="D1862" i="45"/>
  <c r="C1862" i="45"/>
  <c r="U1861" i="45"/>
  <c r="T1861" i="45"/>
  <c r="S1861" i="45"/>
  <c r="R1861" i="45"/>
  <c r="Q1861" i="45"/>
  <c r="P1861" i="45"/>
  <c r="O1861" i="45"/>
  <c r="N1861" i="45"/>
  <c r="M1861" i="45"/>
  <c r="L1861" i="45"/>
  <c r="K1861" i="45"/>
  <c r="J1861" i="45"/>
  <c r="I1861" i="45"/>
  <c r="H1861" i="45"/>
  <c r="G1861" i="45"/>
  <c r="F1861" i="45"/>
  <c r="E1861" i="45"/>
  <c r="D1861" i="45"/>
  <c r="C1861" i="45"/>
  <c r="U1860" i="45"/>
  <c r="T1860" i="45"/>
  <c r="S1860" i="45"/>
  <c r="R1860" i="45"/>
  <c r="Q1860" i="45"/>
  <c r="P1860" i="45"/>
  <c r="O1860" i="45"/>
  <c r="N1860" i="45"/>
  <c r="M1860" i="45"/>
  <c r="L1860" i="45"/>
  <c r="K1860" i="45"/>
  <c r="J1860" i="45"/>
  <c r="I1860" i="45"/>
  <c r="H1860" i="45"/>
  <c r="G1860" i="45"/>
  <c r="F1860" i="45"/>
  <c r="E1860" i="45"/>
  <c r="D1860" i="45"/>
  <c r="C1860" i="45"/>
  <c r="U1859" i="45"/>
  <c r="T1859" i="45"/>
  <c r="S1859" i="45"/>
  <c r="R1859" i="45"/>
  <c r="Q1859" i="45"/>
  <c r="P1859" i="45"/>
  <c r="O1859" i="45"/>
  <c r="N1859" i="45"/>
  <c r="M1859" i="45"/>
  <c r="L1859" i="45"/>
  <c r="K1859" i="45"/>
  <c r="J1859" i="45"/>
  <c r="I1859" i="45"/>
  <c r="H1859" i="45"/>
  <c r="G1859" i="45"/>
  <c r="F1859" i="45"/>
  <c r="E1859" i="45"/>
  <c r="D1859" i="45"/>
  <c r="C1859" i="45"/>
  <c r="U1858" i="45"/>
  <c r="T1858" i="45"/>
  <c r="S1858" i="45"/>
  <c r="R1858" i="45"/>
  <c r="Q1858" i="45"/>
  <c r="P1858" i="45"/>
  <c r="O1858" i="45"/>
  <c r="N1858" i="45"/>
  <c r="M1858" i="45"/>
  <c r="L1858" i="45"/>
  <c r="K1858" i="45"/>
  <c r="J1858" i="45"/>
  <c r="I1858" i="45"/>
  <c r="H1858" i="45"/>
  <c r="G1858" i="45"/>
  <c r="F1858" i="45"/>
  <c r="E1858" i="45"/>
  <c r="D1858" i="45"/>
  <c r="C1858" i="45"/>
  <c r="U1857" i="45"/>
  <c r="T1857" i="45"/>
  <c r="S1857" i="45"/>
  <c r="R1857" i="45"/>
  <c r="Q1857" i="45"/>
  <c r="P1857" i="45"/>
  <c r="O1857" i="45"/>
  <c r="N1857" i="45"/>
  <c r="M1857" i="45"/>
  <c r="L1857" i="45"/>
  <c r="K1857" i="45"/>
  <c r="J1857" i="45"/>
  <c r="I1857" i="45"/>
  <c r="H1857" i="45"/>
  <c r="G1857" i="45"/>
  <c r="F1857" i="45"/>
  <c r="E1857" i="45"/>
  <c r="D1857" i="45"/>
  <c r="C1857" i="45"/>
  <c r="U1856" i="45"/>
  <c r="T1856" i="45"/>
  <c r="S1856" i="45"/>
  <c r="R1856" i="45"/>
  <c r="Q1856" i="45"/>
  <c r="P1856" i="45"/>
  <c r="O1856" i="45"/>
  <c r="N1856" i="45"/>
  <c r="M1856" i="45"/>
  <c r="L1856" i="45"/>
  <c r="K1856" i="45"/>
  <c r="J1856" i="45"/>
  <c r="I1856" i="45"/>
  <c r="H1856" i="45"/>
  <c r="G1856" i="45"/>
  <c r="F1856" i="45"/>
  <c r="E1856" i="45"/>
  <c r="D1856" i="45"/>
  <c r="C1856" i="45"/>
  <c r="U1855" i="45"/>
  <c r="T1855" i="45"/>
  <c r="S1855" i="45"/>
  <c r="R1855" i="45"/>
  <c r="Q1855" i="45"/>
  <c r="P1855" i="45"/>
  <c r="O1855" i="45"/>
  <c r="N1855" i="45"/>
  <c r="M1855" i="45"/>
  <c r="L1855" i="45"/>
  <c r="K1855" i="45"/>
  <c r="J1855" i="45"/>
  <c r="I1855" i="45"/>
  <c r="H1855" i="45"/>
  <c r="G1855" i="45"/>
  <c r="F1855" i="45"/>
  <c r="E1855" i="45"/>
  <c r="D1855" i="45"/>
  <c r="C1855" i="45"/>
  <c r="U1854" i="45"/>
  <c r="T1854" i="45"/>
  <c r="S1854" i="45"/>
  <c r="R1854" i="45"/>
  <c r="Q1854" i="45"/>
  <c r="P1854" i="45"/>
  <c r="O1854" i="45"/>
  <c r="N1854" i="45"/>
  <c r="M1854" i="45"/>
  <c r="L1854" i="45"/>
  <c r="K1854" i="45"/>
  <c r="J1854" i="45"/>
  <c r="I1854" i="45"/>
  <c r="H1854" i="45"/>
  <c r="G1854" i="45"/>
  <c r="F1854" i="45"/>
  <c r="E1854" i="45"/>
  <c r="D1854" i="45"/>
  <c r="C1854" i="45"/>
  <c r="U1853" i="45"/>
  <c r="T1853" i="45"/>
  <c r="S1853" i="45"/>
  <c r="R1853" i="45"/>
  <c r="Q1853" i="45"/>
  <c r="P1853" i="45"/>
  <c r="O1853" i="45"/>
  <c r="N1853" i="45"/>
  <c r="M1853" i="45"/>
  <c r="L1853" i="45"/>
  <c r="K1853" i="45"/>
  <c r="J1853" i="45"/>
  <c r="I1853" i="45"/>
  <c r="H1853" i="45"/>
  <c r="G1853" i="45"/>
  <c r="F1853" i="45"/>
  <c r="E1853" i="45"/>
  <c r="D1853" i="45"/>
  <c r="C1853" i="45"/>
  <c r="U1852" i="45"/>
  <c r="T1852" i="45"/>
  <c r="S1852" i="45"/>
  <c r="R1852" i="45"/>
  <c r="Q1852" i="45"/>
  <c r="P1852" i="45"/>
  <c r="O1852" i="45"/>
  <c r="N1852" i="45"/>
  <c r="M1852" i="45"/>
  <c r="L1852" i="45"/>
  <c r="K1852" i="45"/>
  <c r="J1852" i="45"/>
  <c r="I1852" i="45"/>
  <c r="H1852" i="45"/>
  <c r="G1852" i="45"/>
  <c r="F1852" i="45"/>
  <c r="E1852" i="45"/>
  <c r="D1852" i="45"/>
  <c r="C1852" i="45"/>
  <c r="U1851" i="45"/>
  <c r="T1851" i="45"/>
  <c r="S1851" i="45"/>
  <c r="R1851" i="45"/>
  <c r="Q1851" i="45"/>
  <c r="P1851" i="45"/>
  <c r="O1851" i="45"/>
  <c r="N1851" i="45"/>
  <c r="M1851" i="45"/>
  <c r="L1851" i="45"/>
  <c r="K1851" i="45"/>
  <c r="J1851" i="45"/>
  <c r="I1851" i="45"/>
  <c r="H1851" i="45"/>
  <c r="G1851" i="45"/>
  <c r="F1851" i="45"/>
  <c r="E1851" i="45"/>
  <c r="D1851" i="45"/>
  <c r="C1851" i="45"/>
  <c r="U1850" i="45"/>
  <c r="T1850" i="45"/>
  <c r="S1850" i="45"/>
  <c r="R1850" i="45"/>
  <c r="Q1850" i="45"/>
  <c r="P1850" i="45"/>
  <c r="O1850" i="45"/>
  <c r="N1850" i="45"/>
  <c r="M1850" i="45"/>
  <c r="L1850" i="45"/>
  <c r="K1850" i="45"/>
  <c r="J1850" i="45"/>
  <c r="I1850" i="45"/>
  <c r="H1850" i="45"/>
  <c r="G1850" i="45"/>
  <c r="F1850" i="45"/>
  <c r="E1850" i="45"/>
  <c r="D1850" i="45"/>
  <c r="C1850" i="45"/>
  <c r="U1849" i="45"/>
  <c r="T1849" i="45"/>
  <c r="S1849" i="45"/>
  <c r="R1849" i="45"/>
  <c r="Q1849" i="45"/>
  <c r="P1849" i="45"/>
  <c r="O1849" i="45"/>
  <c r="N1849" i="45"/>
  <c r="M1849" i="45"/>
  <c r="L1849" i="45"/>
  <c r="K1849" i="45"/>
  <c r="J1849" i="45"/>
  <c r="I1849" i="45"/>
  <c r="H1849" i="45"/>
  <c r="G1849" i="45"/>
  <c r="F1849" i="45"/>
  <c r="E1849" i="45"/>
  <c r="D1849" i="45"/>
  <c r="C1849" i="45"/>
  <c r="U1848" i="45"/>
  <c r="T1848" i="45"/>
  <c r="S1848" i="45"/>
  <c r="R1848" i="45"/>
  <c r="Q1848" i="45"/>
  <c r="P1848" i="45"/>
  <c r="O1848" i="45"/>
  <c r="N1848" i="45"/>
  <c r="M1848" i="45"/>
  <c r="L1848" i="45"/>
  <c r="K1848" i="45"/>
  <c r="J1848" i="45"/>
  <c r="I1848" i="45"/>
  <c r="H1848" i="45"/>
  <c r="G1848" i="45"/>
  <c r="F1848" i="45"/>
  <c r="E1848" i="45"/>
  <c r="D1848" i="45"/>
  <c r="C1848" i="45"/>
  <c r="U1847" i="45"/>
  <c r="T1847" i="45"/>
  <c r="S1847" i="45"/>
  <c r="R1847" i="45"/>
  <c r="Q1847" i="45"/>
  <c r="P1847" i="45"/>
  <c r="O1847" i="45"/>
  <c r="N1847" i="45"/>
  <c r="M1847" i="45"/>
  <c r="L1847" i="45"/>
  <c r="K1847" i="45"/>
  <c r="J1847" i="45"/>
  <c r="I1847" i="45"/>
  <c r="H1847" i="45"/>
  <c r="G1847" i="45"/>
  <c r="F1847" i="45"/>
  <c r="E1847" i="45"/>
  <c r="D1847" i="45"/>
  <c r="C1847" i="45"/>
  <c r="U1846" i="45"/>
  <c r="T1846" i="45"/>
  <c r="S1846" i="45"/>
  <c r="R1846" i="45"/>
  <c r="Q1846" i="45"/>
  <c r="P1846" i="45"/>
  <c r="O1846" i="45"/>
  <c r="N1846" i="45"/>
  <c r="M1846" i="45"/>
  <c r="L1846" i="45"/>
  <c r="K1846" i="45"/>
  <c r="J1846" i="45"/>
  <c r="I1846" i="45"/>
  <c r="H1846" i="45"/>
  <c r="G1846" i="45"/>
  <c r="F1846" i="45"/>
  <c r="E1846" i="45"/>
  <c r="D1846" i="45"/>
  <c r="C1846" i="45"/>
  <c r="U1845" i="45"/>
  <c r="T1845" i="45"/>
  <c r="S1845" i="45"/>
  <c r="R1845" i="45"/>
  <c r="Q1845" i="45"/>
  <c r="P1845" i="45"/>
  <c r="O1845" i="45"/>
  <c r="N1845" i="45"/>
  <c r="M1845" i="45"/>
  <c r="L1845" i="45"/>
  <c r="K1845" i="45"/>
  <c r="J1845" i="45"/>
  <c r="I1845" i="45"/>
  <c r="H1845" i="45"/>
  <c r="G1845" i="45"/>
  <c r="F1845" i="45"/>
  <c r="E1845" i="45"/>
  <c r="D1845" i="45"/>
  <c r="C1845" i="45"/>
  <c r="U1844" i="45"/>
  <c r="T1844" i="45"/>
  <c r="S1844" i="45"/>
  <c r="R1844" i="45"/>
  <c r="Q1844" i="45"/>
  <c r="P1844" i="45"/>
  <c r="O1844" i="45"/>
  <c r="N1844" i="45"/>
  <c r="M1844" i="45"/>
  <c r="L1844" i="45"/>
  <c r="K1844" i="45"/>
  <c r="J1844" i="45"/>
  <c r="I1844" i="45"/>
  <c r="H1844" i="45"/>
  <c r="G1844" i="45"/>
  <c r="F1844" i="45"/>
  <c r="E1844" i="45"/>
  <c r="D1844" i="45"/>
  <c r="C1844" i="45"/>
  <c r="U1843" i="45"/>
  <c r="T1843" i="45"/>
  <c r="S1843" i="45"/>
  <c r="R1843" i="45"/>
  <c r="Q1843" i="45"/>
  <c r="P1843" i="45"/>
  <c r="O1843" i="45"/>
  <c r="N1843" i="45"/>
  <c r="M1843" i="45"/>
  <c r="L1843" i="45"/>
  <c r="K1843" i="45"/>
  <c r="J1843" i="45"/>
  <c r="I1843" i="45"/>
  <c r="H1843" i="45"/>
  <c r="G1843" i="45"/>
  <c r="F1843" i="45"/>
  <c r="E1843" i="45"/>
  <c r="D1843" i="45"/>
  <c r="C1843" i="45"/>
  <c r="U1842" i="45"/>
  <c r="T1842" i="45"/>
  <c r="S1842" i="45"/>
  <c r="R1842" i="45"/>
  <c r="Q1842" i="45"/>
  <c r="P1842" i="45"/>
  <c r="O1842" i="45"/>
  <c r="N1842" i="45"/>
  <c r="M1842" i="45"/>
  <c r="L1842" i="45"/>
  <c r="K1842" i="45"/>
  <c r="J1842" i="45"/>
  <c r="I1842" i="45"/>
  <c r="H1842" i="45"/>
  <c r="G1842" i="45"/>
  <c r="F1842" i="45"/>
  <c r="E1842" i="45"/>
  <c r="D1842" i="45"/>
  <c r="C1842" i="45"/>
  <c r="U1841" i="45"/>
  <c r="T1841" i="45"/>
  <c r="S1841" i="45"/>
  <c r="R1841" i="45"/>
  <c r="Q1841" i="45"/>
  <c r="P1841" i="45"/>
  <c r="O1841" i="45"/>
  <c r="N1841" i="45"/>
  <c r="M1841" i="45"/>
  <c r="L1841" i="45"/>
  <c r="K1841" i="45"/>
  <c r="J1841" i="45"/>
  <c r="I1841" i="45"/>
  <c r="H1841" i="45"/>
  <c r="G1841" i="45"/>
  <c r="F1841" i="45"/>
  <c r="E1841" i="45"/>
  <c r="D1841" i="45"/>
  <c r="C1841" i="45"/>
  <c r="U1840" i="45"/>
  <c r="T1840" i="45"/>
  <c r="S1840" i="45"/>
  <c r="R1840" i="45"/>
  <c r="Q1840" i="45"/>
  <c r="P1840" i="45"/>
  <c r="O1840" i="45"/>
  <c r="N1840" i="45"/>
  <c r="M1840" i="45"/>
  <c r="L1840" i="45"/>
  <c r="K1840" i="45"/>
  <c r="J1840" i="45"/>
  <c r="I1840" i="45"/>
  <c r="H1840" i="45"/>
  <c r="G1840" i="45"/>
  <c r="F1840" i="45"/>
  <c r="E1840" i="45"/>
  <c r="D1840" i="45"/>
  <c r="C1840" i="45"/>
  <c r="U1839" i="45"/>
  <c r="T1839" i="45"/>
  <c r="S1839" i="45"/>
  <c r="R1839" i="45"/>
  <c r="Q1839" i="45"/>
  <c r="P1839" i="45"/>
  <c r="O1839" i="45"/>
  <c r="N1839" i="45"/>
  <c r="M1839" i="45"/>
  <c r="L1839" i="45"/>
  <c r="K1839" i="45"/>
  <c r="J1839" i="45"/>
  <c r="I1839" i="45"/>
  <c r="H1839" i="45"/>
  <c r="G1839" i="45"/>
  <c r="F1839" i="45"/>
  <c r="E1839" i="45"/>
  <c r="D1839" i="45"/>
  <c r="C1839" i="45"/>
  <c r="U1838" i="45"/>
  <c r="T1838" i="45"/>
  <c r="S1838" i="45"/>
  <c r="R1838" i="45"/>
  <c r="Q1838" i="45"/>
  <c r="P1838" i="45"/>
  <c r="O1838" i="45"/>
  <c r="N1838" i="45"/>
  <c r="M1838" i="45"/>
  <c r="L1838" i="45"/>
  <c r="K1838" i="45"/>
  <c r="J1838" i="45"/>
  <c r="I1838" i="45"/>
  <c r="H1838" i="45"/>
  <c r="G1838" i="45"/>
  <c r="F1838" i="45"/>
  <c r="E1838" i="45"/>
  <c r="D1838" i="45"/>
  <c r="C1838" i="45"/>
  <c r="U1837" i="45"/>
  <c r="T1837" i="45"/>
  <c r="S1837" i="45"/>
  <c r="R1837" i="45"/>
  <c r="Q1837" i="45"/>
  <c r="P1837" i="45"/>
  <c r="O1837" i="45"/>
  <c r="N1837" i="45"/>
  <c r="M1837" i="45"/>
  <c r="L1837" i="45"/>
  <c r="K1837" i="45"/>
  <c r="J1837" i="45"/>
  <c r="I1837" i="45"/>
  <c r="H1837" i="45"/>
  <c r="G1837" i="45"/>
  <c r="F1837" i="45"/>
  <c r="E1837" i="45"/>
  <c r="D1837" i="45"/>
  <c r="C1837" i="45"/>
  <c r="U1836" i="45"/>
  <c r="T1836" i="45"/>
  <c r="S1836" i="45"/>
  <c r="R1836" i="45"/>
  <c r="Q1836" i="45"/>
  <c r="P1836" i="45"/>
  <c r="O1836" i="45"/>
  <c r="N1836" i="45"/>
  <c r="M1836" i="45"/>
  <c r="L1836" i="45"/>
  <c r="K1836" i="45"/>
  <c r="J1836" i="45"/>
  <c r="I1836" i="45"/>
  <c r="H1836" i="45"/>
  <c r="G1836" i="45"/>
  <c r="F1836" i="45"/>
  <c r="E1836" i="45"/>
  <c r="D1836" i="45"/>
  <c r="C1836" i="45"/>
  <c r="U1835" i="45"/>
  <c r="T1835" i="45"/>
  <c r="S1835" i="45"/>
  <c r="R1835" i="45"/>
  <c r="Q1835" i="45"/>
  <c r="P1835" i="45"/>
  <c r="O1835" i="45"/>
  <c r="N1835" i="45"/>
  <c r="M1835" i="45"/>
  <c r="L1835" i="45"/>
  <c r="K1835" i="45"/>
  <c r="J1835" i="45"/>
  <c r="I1835" i="45"/>
  <c r="H1835" i="45"/>
  <c r="G1835" i="45"/>
  <c r="F1835" i="45"/>
  <c r="E1835" i="45"/>
  <c r="D1835" i="45"/>
  <c r="C1835" i="45"/>
  <c r="U1834" i="45"/>
  <c r="T1834" i="45"/>
  <c r="S1834" i="45"/>
  <c r="R1834" i="45"/>
  <c r="Q1834" i="45"/>
  <c r="P1834" i="45"/>
  <c r="O1834" i="45"/>
  <c r="N1834" i="45"/>
  <c r="M1834" i="45"/>
  <c r="L1834" i="45"/>
  <c r="K1834" i="45"/>
  <c r="J1834" i="45"/>
  <c r="I1834" i="45"/>
  <c r="H1834" i="45"/>
  <c r="G1834" i="45"/>
  <c r="F1834" i="45"/>
  <c r="E1834" i="45"/>
  <c r="D1834" i="45"/>
  <c r="C1834" i="45"/>
  <c r="U1833" i="45"/>
  <c r="T1833" i="45"/>
  <c r="S1833" i="45"/>
  <c r="R1833" i="45"/>
  <c r="Q1833" i="45"/>
  <c r="P1833" i="45"/>
  <c r="O1833" i="45"/>
  <c r="N1833" i="45"/>
  <c r="M1833" i="45"/>
  <c r="L1833" i="45"/>
  <c r="K1833" i="45"/>
  <c r="J1833" i="45"/>
  <c r="I1833" i="45"/>
  <c r="H1833" i="45"/>
  <c r="G1833" i="45"/>
  <c r="F1833" i="45"/>
  <c r="E1833" i="45"/>
  <c r="D1833" i="45"/>
  <c r="C1833" i="45"/>
  <c r="U1832" i="45"/>
  <c r="T1832" i="45"/>
  <c r="S1832" i="45"/>
  <c r="R1832" i="45"/>
  <c r="Q1832" i="45"/>
  <c r="P1832" i="45"/>
  <c r="O1832" i="45"/>
  <c r="N1832" i="45"/>
  <c r="M1832" i="45"/>
  <c r="L1832" i="45"/>
  <c r="K1832" i="45"/>
  <c r="J1832" i="45"/>
  <c r="I1832" i="45"/>
  <c r="H1832" i="45"/>
  <c r="G1832" i="45"/>
  <c r="F1832" i="45"/>
  <c r="E1832" i="45"/>
  <c r="D1832" i="45"/>
  <c r="C1832" i="45"/>
  <c r="U1831" i="45"/>
  <c r="T1831" i="45"/>
  <c r="S1831" i="45"/>
  <c r="R1831" i="45"/>
  <c r="Q1831" i="45"/>
  <c r="P1831" i="45"/>
  <c r="O1831" i="45"/>
  <c r="N1831" i="45"/>
  <c r="M1831" i="45"/>
  <c r="L1831" i="45"/>
  <c r="K1831" i="45"/>
  <c r="J1831" i="45"/>
  <c r="I1831" i="45"/>
  <c r="H1831" i="45"/>
  <c r="G1831" i="45"/>
  <c r="F1831" i="45"/>
  <c r="E1831" i="45"/>
  <c r="D1831" i="45"/>
  <c r="C1831" i="45"/>
  <c r="U1830" i="45"/>
  <c r="T1830" i="45"/>
  <c r="S1830" i="45"/>
  <c r="R1830" i="45"/>
  <c r="Q1830" i="45"/>
  <c r="P1830" i="45"/>
  <c r="O1830" i="45"/>
  <c r="N1830" i="45"/>
  <c r="M1830" i="45"/>
  <c r="L1830" i="45"/>
  <c r="K1830" i="45"/>
  <c r="J1830" i="45"/>
  <c r="I1830" i="45"/>
  <c r="H1830" i="45"/>
  <c r="G1830" i="45"/>
  <c r="F1830" i="45"/>
  <c r="E1830" i="45"/>
  <c r="D1830" i="45"/>
  <c r="C1830" i="45"/>
  <c r="U1829" i="45"/>
  <c r="T1829" i="45"/>
  <c r="S1829" i="45"/>
  <c r="R1829" i="45"/>
  <c r="Q1829" i="45"/>
  <c r="P1829" i="45"/>
  <c r="O1829" i="45"/>
  <c r="N1829" i="45"/>
  <c r="M1829" i="45"/>
  <c r="L1829" i="45"/>
  <c r="K1829" i="45"/>
  <c r="J1829" i="45"/>
  <c r="I1829" i="45"/>
  <c r="H1829" i="45"/>
  <c r="G1829" i="45"/>
  <c r="F1829" i="45"/>
  <c r="E1829" i="45"/>
  <c r="D1829" i="45"/>
  <c r="C1829" i="45"/>
  <c r="U1828" i="45"/>
  <c r="T1828" i="45"/>
  <c r="S1828" i="45"/>
  <c r="R1828" i="45"/>
  <c r="Q1828" i="45"/>
  <c r="P1828" i="45"/>
  <c r="O1828" i="45"/>
  <c r="N1828" i="45"/>
  <c r="M1828" i="45"/>
  <c r="L1828" i="45"/>
  <c r="K1828" i="45"/>
  <c r="J1828" i="45"/>
  <c r="I1828" i="45"/>
  <c r="H1828" i="45"/>
  <c r="G1828" i="45"/>
  <c r="F1828" i="45"/>
  <c r="E1828" i="45"/>
  <c r="D1828" i="45"/>
  <c r="C1828" i="45"/>
  <c r="U1827" i="45"/>
  <c r="T1827" i="45"/>
  <c r="S1827" i="45"/>
  <c r="R1827" i="45"/>
  <c r="Q1827" i="45"/>
  <c r="P1827" i="45"/>
  <c r="O1827" i="45"/>
  <c r="N1827" i="45"/>
  <c r="M1827" i="45"/>
  <c r="L1827" i="45"/>
  <c r="K1827" i="45"/>
  <c r="J1827" i="45"/>
  <c r="I1827" i="45"/>
  <c r="H1827" i="45"/>
  <c r="G1827" i="45"/>
  <c r="F1827" i="45"/>
  <c r="E1827" i="45"/>
  <c r="D1827" i="45"/>
  <c r="C1827" i="45"/>
  <c r="U1826" i="45"/>
  <c r="T1826" i="45"/>
  <c r="S1826" i="45"/>
  <c r="R1826" i="45"/>
  <c r="Q1826" i="45"/>
  <c r="P1826" i="45"/>
  <c r="O1826" i="45"/>
  <c r="N1826" i="45"/>
  <c r="M1826" i="45"/>
  <c r="L1826" i="45"/>
  <c r="K1826" i="45"/>
  <c r="J1826" i="45"/>
  <c r="I1826" i="45"/>
  <c r="H1826" i="45"/>
  <c r="G1826" i="45"/>
  <c r="F1826" i="45"/>
  <c r="E1826" i="45"/>
  <c r="D1826" i="45"/>
  <c r="C1826" i="45"/>
  <c r="U1825" i="45"/>
  <c r="T1825" i="45"/>
  <c r="S1825" i="45"/>
  <c r="R1825" i="45"/>
  <c r="Q1825" i="45"/>
  <c r="P1825" i="45"/>
  <c r="O1825" i="45"/>
  <c r="N1825" i="45"/>
  <c r="M1825" i="45"/>
  <c r="L1825" i="45"/>
  <c r="K1825" i="45"/>
  <c r="J1825" i="45"/>
  <c r="I1825" i="45"/>
  <c r="H1825" i="45"/>
  <c r="G1825" i="45"/>
  <c r="F1825" i="45"/>
  <c r="E1825" i="45"/>
  <c r="D1825" i="45"/>
  <c r="C1825" i="45"/>
  <c r="U1824" i="45"/>
  <c r="T1824" i="45"/>
  <c r="S1824" i="45"/>
  <c r="R1824" i="45"/>
  <c r="Q1824" i="45"/>
  <c r="P1824" i="45"/>
  <c r="O1824" i="45"/>
  <c r="N1824" i="45"/>
  <c r="M1824" i="45"/>
  <c r="L1824" i="45"/>
  <c r="K1824" i="45"/>
  <c r="J1824" i="45"/>
  <c r="I1824" i="45"/>
  <c r="H1824" i="45"/>
  <c r="G1824" i="45"/>
  <c r="F1824" i="45"/>
  <c r="E1824" i="45"/>
  <c r="D1824" i="45"/>
  <c r="C1824" i="45"/>
  <c r="U1823" i="45"/>
  <c r="T1823" i="45"/>
  <c r="S1823" i="45"/>
  <c r="R1823" i="45"/>
  <c r="Q1823" i="45"/>
  <c r="P1823" i="45"/>
  <c r="O1823" i="45"/>
  <c r="N1823" i="45"/>
  <c r="M1823" i="45"/>
  <c r="L1823" i="45"/>
  <c r="K1823" i="45"/>
  <c r="J1823" i="45"/>
  <c r="I1823" i="45"/>
  <c r="H1823" i="45"/>
  <c r="G1823" i="45"/>
  <c r="F1823" i="45"/>
  <c r="E1823" i="45"/>
  <c r="D1823" i="45"/>
  <c r="C1823" i="45"/>
  <c r="U1822" i="45"/>
  <c r="T1822" i="45"/>
  <c r="S1822" i="45"/>
  <c r="R1822" i="45"/>
  <c r="Q1822" i="45"/>
  <c r="P1822" i="45"/>
  <c r="O1822" i="45"/>
  <c r="N1822" i="45"/>
  <c r="M1822" i="45"/>
  <c r="L1822" i="45"/>
  <c r="K1822" i="45"/>
  <c r="J1822" i="45"/>
  <c r="I1822" i="45"/>
  <c r="H1822" i="45"/>
  <c r="G1822" i="45"/>
  <c r="F1822" i="45"/>
  <c r="E1822" i="45"/>
  <c r="D1822" i="45"/>
  <c r="C1822" i="45"/>
  <c r="U1821" i="45"/>
  <c r="T1821" i="45"/>
  <c r="S1821" i="45"/>
  <c r="R1821" i="45"/>
  <c r="Q1821" i="45"/>
  <c r="P1821" i="45"/>
  <c r="O1821" i="45"/>
  <c r="N1821" i="45"/>
  <c r="M1821" i="45"/>
  <c r="L1821" i="45"/>
  <c r="K1821" i="45"/>
  <c r="J1821" i="45"/>
  <c r="I1821" i="45"/>
  <c r="H1821" i="45"/>
  <c r="G1821" i="45"/>
  <c r="F1821" i="45"/>
  <c r="E1821" i="45"/>
  <c r="D1821" i="45"/>
  <c r="C1821" i="45"/>
  <c r="U1820" i="45"/>
  <c r="T1820" i="45"/>
  <c r="S1820" i="45"/>
  <c r="R1820" i="45"/>
  <c r="Q1820" i="45"/>
  <c r="P1820" i="45"/>
  <c r="O1820" i="45"/>
  <c r="N1820" i="45"/>
  <c r="M1820" i="45"/>
  <c r="L1820" i="45"/>
  <c r="K1820" i="45"/>
  <c r="J1820" i="45"/>
  <c r="I1820" i="45"/>
  <c r="H1820" i="45"/>
  <c r="G1820" i="45"/>
  <c r="F1820" i="45"/>
  <c r="E1820" i="45"/>
  <c r="D1820" i="45"/>
  <c r="C1820" i="45"/>
  <c r="U1819" i="45"/>
  <c r="T1819" i="45"/>
  <c r="S1819" i="45"/>
  <c r="R1819" i="45"/>
  <c r="Q1819" i="45"/>
  <c r="P1819" i="45"/>
  <c r="O1819" i="45"/>
  <c r="N1819" i="45"/>
  <c r="M1819" i="45"/>
  <c r="L1819" i="45"/>
  <c r="K1819" i="45"/>
  <c r="J1819" i="45"/>
  <c r="I1819" i="45"/>
  <c r="H1819" i="45"/>
  <c r="G1819" i="45"/>
  <c r="F1819" i="45"/>
  <c r="E1819" i="45"/>
  <c r="D1819" i="45"/>
  <c r="C1819" i="45"/>
  <c r="U1818" i="45"/>
  <c r="T1818" i="45"/>
  <c r="S1818" i="45"/>
  <c r="R1818" i="45"/>
  <c r="Q1818" i="45"/>
  <c r="P1818" i="45"/>
  <c r="O1818" i="45"/>
  <c r="N1818" i="45"/>
  <c r="M1818" i="45"/>
  <c r="L1818" i="45"/>
  <c r="K1818" i="45"/>
  <c r="J1818" i="45"/>
  <c r="I1818" i="45"/>
  <c r="H1818" i="45"/>
  <c r="G1818" i="45"/>
  <c r="F1818" i="45"/>
  <c r="E1818" i="45"/>
  <c r="D1818" i="45"/>
  <c r="C1818" i="45"/>
  <c r="U1817" i="45"/>
  <c r="T1817" i="45"/>
  <c r="S1817" i="45"/>
  <c r="R1817" i="45"/>
  <c r="Q1817" i="45"/>
  <c r="P1817" i="45"/>
  <c r="O1817" i="45"/>
  <c r="N1817" i="45"/>
  <c r="M1817" i="45"/>
  <c r="L1817" i="45"/>
  <c r="K1817" i="45"/>
  <c r="J1817" i="45"/>
  <c r="I1817" i="45"/>
  <c r="H1817" i="45"/>
  <c r="G1817" i="45"/>
  <c r="F1817" i="45"/>
  <c r="E1817" i="45"/>
  <c r="D1817" i="45"/>
  <c r="C1817" i="45"/>
  <c r="U1816" i="45"/>
  <c r="T1816" i="45"/>
  <c r="S1816" i="45"/>
  <c r="R1816" i="45"/>
  <c r="Q1816" i="45"/>
  <c r="P1816" i="45"/>
  <c r="O1816" i="45"/>
  <c r="N1816" i="45"/>
  <c r="M1816" i="45"/>
  <c r="L1816" i="45"/>
  <c r="K1816" i="45"/>
  <c r="J1816" i="45"/>
  <c r="I1816" i="45"/>
  <c r="H1816" i="45"/>
  <c r="G1816" i="45"/>
  <c r="F1816" i="45"/>
  <c r="E1816" i="45"/>
  <c r="D1816" i="45"/>
  <c r="C1816" i="45"/>
  <c r="U1815" i="45"/>
  <c r="T1815" i="45"/>
  <c r="S1815" i="45"/>
  <c r="R1815" i="45"/>
  <c r="Q1815" i="45"/>
  <c r="P1815" i="45"/>
  <c r="O1815" i="45"/>
  <c r="N1815" i="45"/>
  <c r="M1815" i="45"/>
  <c r="L1815" i="45"/>
  <c r="K1815" i="45"/>
  <c r="J1815" i="45"/>
  <c r="I1815" i="45"/>
  <c r="H1815" i="45"/>
  <c r="G1815" i="45"/>
  <c r="F1815" i="45"/>
  <c r="E1815" i="45"/>
  <c r="D1815" i="45"/>
  <c r="C1815" i="45"/>
  <c r="U1814" i="45"/>
  <c r="T1814" i="45"/>
  <c r="S1814" i="45"/>
  <c r="R1814" i="45"/>
  <c r="Q1814" i="45"/>
  <c r="P1814" i="45"/>
  <c r="O1814" i="45"/>
  <c r="N1814" i="45"/>
  <c r="M1814" i="45"/>
  <c r="L1814" i="45"/>
  <c r="K1814" i="45"/>
  <c r="J1814" i="45"/>
  <c r="I1814" i="45"/>
  <c r="H1814" i="45"/>
  <c r="G1814" i="45"/>
  <c r="F1814" i="45"/>
  <c r="E1814" i="45"/>
  <c r="D1814" i="45"/>
  <c r="C1814" i="45"/>
  <c r="U1813" i="45"/>
  <c r="T1813" i="45"/>
  <c r="S1813" i="45"/>
  <c r="R1813" i="45"/>
  <c r="Q1813" i="45"/>
  <c r="P1813" i="45"/>
  <c r="O1813" i="45"/>
  <c r="N1813" i="45"/>
  <c r="M1813" i="45"/>
  <c r="L1813" i="45"/>
  <c r="K1813" i="45"/>
  <c r="J1813" i="45"/>
  <c r="I1813" i="45"/>
  <c r="H1813" i="45"/>
  <c r="G1813" i="45"/>
  <c r="F1813" i="45"/>
  <c r="E1813" i="45"/>
  <c r="D1813" i="45"/>
  <c r="C1813" i="45"/>
  <c r="U1812" i="45"/>
  <c r="T1812" i="45"/>
  <c r="S1812" i="45"/>
  <c r="R1812" i="45"/>
  <c r="Q1812" i="45"/>
  <c r="P1812" i="45"/>
  <c r="O1812" i="45"/>
  <c r="N1812" i="45"/>
  <c r="M1812" i="45"/>
  <c r="L1812" i="45"/>
  <c r="K1812" i="45"/>
  <c r="J1812" i="45"/>
  <c r="I1812" i="45"/>
  <c r="H1812" i="45"/>
  <c r="G1812" i="45"/>
  <c r="F1812" i="45"/>
  <c r="E1812" i="45"/>
  <c r="D1812" i="45"/>
  <c r="C1812" i="45"/>
  <c r="U1811" i="45"/>
  <c r="T1811" i="45"/>
  <c r="S1811" i="45"/>
  <c r="R1811" i="45"/>
  <c r="Q1811" i="45"/>
  <c r="P1811" i="45"/>
  <c r="O1811" i="45"/>
  <c r="N1811" i="45"/>
  <c r="M1811" i="45"/>
  <c r="L1811" i="45"/>
  <c r="K1811" i="45"/>
  <c r="J1811" i="45"/>
  <c r="I1811" i="45"/>
  <c r="H1811" i="45"/>
  <c r="G1811" i="45"/>
  <c r="F1811" i="45"/>
  <c r="E1811" i="45"/>
  <c r="D1811" i="45"/>
  <c r="C1811" i="45"/>
  <c r="U1810" i="45"/>
  <c r="T1810" i="45"/>
  <c r="S1810" i="45"/>
  <c r="R1810" i="45"/>
  <c r="Q1810" i="45"/>
  <c r="P1810" i="45"/>
  <c r="O1810" i="45"/>
  <c r="N1810" i="45"/>
  <c r="M1810" i="45"/>
  <c r="L1810" i="45"/>
  <c r="K1810" i="45"/>
  <c r="J1810" i="45"/>
  <c r="I1810" i="45"/>
  <c r="H1810" i="45"/>
  <c r="G1810" i="45"/>
  <c r="F1810" i="45"/>
  <c r="E1810" i="45"/>
  <c r="D1810" i="45"/>
  <c r="C1810" i="45"/>
  <c r="U1809" i="45"/>
  <c r="T1809" i="45"/>
  <c r="S1809" i="45"/>
  <c r="R1809" i="45"/>
  <c r="Q1809" i="45"/>
  <c r="P1809" i="45"/>
  <c r="O1809" i="45"/>
  <c r="N1809" i="45"/>
  <c r="M1809" i="45"/>
  <c r="L1809" i="45"/>
  <c r="K1809" i="45"/>
  <c r="J1809" i="45"/>
  <c r="I1809" i="45"/>
  <c r="H1809" i="45"/>
  <c r="G1809" i="45"/>
  <c r="F1809" i="45"/>
  <c r="E1809" i="45"/>
  <c r="D1809" i="45"/>
  <c r="C1809" i="45"/>
  <c r="U1808" i="45"/>
  <c r="T1808" i="45"/>
  <c r="S1808" i="45"/>
  <c r="R1808" i="45"/>
  <c r="Q1808" i="45"/>
  <c r="P1808" i="45"/>
  <c r="O1808" i="45"/>
  <c r="N1808" i="45"/>
  <c r="M1808" i="45"/>
  <c r="L1808" i="45"/>
  <c r="K1808" i="45"/>
  <c r="J1808" i="45"/>
  <c r="I1808" i="45"/>
  <c r="H1808" i="45"/>
  <c r="G1808" i="45"/>
  <c r="F1808" i="45"/>
  <c r="E1808" i="45"/>
  <c r="D1808" i="45"/>
  <c r="C1808" i="45"/>
  <c r="U1807" i="45"/>
  <c r="T1807" i="45"/>
  <c r="S1807" i="45"/>
  <c r="R1807" i="45"/>
  <c r="Q1807" i="45"/>
  <c r="P1807" i="45"/>
  <c r="O1807" i="45"/>
  <c r="N1807" i="45"/>
  <c r="M1807" i="45"/>
  <c r="L1807" i="45"/>
  <c r="K1807" i="45"/>
  <c r="J1807" i="45"/>
  <c r="I1807" i="45"/>
  <c r="H1807" i="45"/>
  <c r="G1807" i="45"/>
  <c r="F1807" i="45"/>
  <c r="E1807" i="45"/>
  <c r="D1807" i="45"/>
  <c r="C1807" i="45"/>
  <c r="U1806" i="45"/>
  <c r="T1806" i="45"/>
  <c r="S1806" i="45"/>
  <c r="R1806" i="45"/>
  <c r="Q1806" i="45"/>
  <c r="P1806" i="45"/>
  <c r="O1806" i="45"/>
  <c r="N1806" i="45"/>
  <c r="M1806" i="45"/>
  <c r="L1806" i="45"/>
  <c r="K1806" i="45"/>
  <c r="J1806" i="45"/>
  <c r="I1806" i="45"/>
  <c r="H1806" i="45"/>
  <c r="G1806" i="45"/>
  <c r="F1806" i="45"/>
  <c r="E1806" i="45"/>
  <c r="D1806" i="45"/>
  <c r="C1806" i="45"/>
  <c r="U1805" i="45"/>
  <c r="T1805" i="45"/>
  <c r="S1805" i="45"/>
  <c r="R1805" i="45"/>
  <c r="Q1805" i="45"/>
  <c r="P1805" i="45"/>
  <c r="O1805" i="45"/>
  <c r="N1805" i="45"/>
  <c r="M1805" i="45"/>
  <c r="L1805" i="45"/>
  <c r="K1805" i="45"/>
  <c r="J1805" i="45"/>
  <c r="I1805" i="45"/>
  <c r="H1805" i="45"/>
  <c r="G1805" i="45"/>
  <c r="F1805" i="45"/>
  <c r="E1805" i="45"/>
  <c r="D1805" i="45"/>
  <c r="C1805" i="45"/>
  <c r="U1804" i="45"/>
  <c r="T1804" i="45"/>
  <c r="S1804" i="45"/>
  <c r="R1804" i="45"/>
  <c r="Q1804" i="45"/>
  <c r="P1804" i="45"/>
  <c r="O1804" i="45"/>
  <c r="N1804" i="45"/>
  <c r="M1804" i="45"/>
  <c r="L1804" i="45"/>
  <c r="K1804" i="45"/>
  <c r="J1804" i="45"/>
  <c r="I1804" i="45"/>
  <c r="H1804" i="45"/>
  <c r="G1804" i="45"/>
  <c r="F1804" i="45"/>
  <c r="E1804" i="45"/>
  <c r="D1804" i="45"/>
  <c r="C1804" i="45"/>
  <c r="U1803" i="45"/>
  <c r="T1803" i="45"/>
  <c r="S1803" i="45"/>
  <c r="R1803" i="45"/>
  <c r="Q1803" i="45"/>
  <c r="P1803" i="45"/>
  <c r="O1803" i="45"/>
  <c r="N1803" i="45"/>
  <c r="M1803" i="45"/>
  <c r="L1803" i="45"/>
  <c r="K1803" i="45"/>
  <c r="J1803" i="45"/>
  <c r="I1803" i="45"/>
  <c r="H1803" i="45"/>
  <c r="G1803" i="45"/>
  <c r="F1803" i="45"/>
  <c r="E1803" i="45"/>
  <c r="D1803" i="45"/>
  <c r="C1803" i="45"/>
  <c r="U1802" i="45"/>
  <c r="T1802" i="45"/>
  <c r="S1802" i="45"/>
  <c r="R1802" i="45"/>
  <c r="Q1802" i="45"/>
  <c r="P1802" i="45"/>
  <c r="O1802" i="45"/>
  <c r="N1802" i="45"/>
  <c r="M1802" i="45"/>
  <c r="L1802" i="45"/>
  <c r="K1802" i="45"/>
  <c r="J1802" i="45"/>
  <c r="I1802" i="45"/>
  <c r="H1802" i="45"/>
  <c r="G1802" i="45"/>
  <c r="F1802" i="45"/>
  <c r="E1802" i="45"/>
  <c r="D1802" i="45"/>
  <c r="C1802" i="45"/>
  <c r="U1801" i="45"/>
  <c r="T1801" i="45"/>
  <c r="S1801" i="45"/>
  <c r="R1801" i="45"/>
  <c r="Q1801" i="45"/>
  <c r="P1801" i="45"/>
  <c r="O1801" i="45"/>
  <c r="N1801" i="45"/>
  <c r="M1801" i="45"/>
  <c r="L1801" i="45"/>
  <c r="K1801" i="45"/>
  <c r="J1801" i="45"/>
  <c r="I1801" i="45"/>
  <c r="H1801" i="45"/>
  <c r="G1801" i="45"/>
  <c r="F1801" i="45"/>
  <c r="E1801" i="45"/>
  <c r="D1801" i="45"/>
  <c r="C1801" i="45"/>
  <c r="U1800" i="45"/>
  <c r="T1800" i="45"/>
  <c r="S1800" i="45"/>
  <c r="R1800" i="45"/>
  <c r="Q1800" i="45"/>
  <c r="P1800" i="45"/>
  <c r="O1800" i="45"/>
  <c r="N1800" i="45"/>
  <c r="M1800" i="45"/>
  <c r="L1800" i="45"/>
  <c r="K1800" i="45"/>
  <c r="J1800" i="45"/>
  <c r="I1800" i="45"/>
  <c r="H1800" i="45"/>
  <c r="G1800" i="45"/>
  <c r="F1800" i="45"/>
  <c r="E1800" i="45"/>
  <c r="D1800" i="45"/>
  <c r="C1800" i="45"/>
  <c r="U1799" i="45"/>
  <c r="T1799" i="45"/>
  <c r="S1799" i="45"/>
  <c r="R1799" i="45"/>
  <c r="Q1799" i="45"/>
  <c r="P1799" i="45"/>
  <c r="O1799" i="45"/>
  <c r="N1799" i="45"/>
  <c r="M1799" i="45"/>
  <c r="L1799" i="45"/>
  <c r="K1799" i="45"/>
  <c r="J1799" i="45"/>
  <c r="I1799" i="45"/>
  <c r="H1799" i="45"/>
  <c r="G1799" i="45"/>
  <c r="F1799" i="45"/>
  <c r="E1799" i="45"/>
  <c r="D1799" i="45"/>
  <c r="C1799" i="45"/>
  <c r="U1798" i="45"/>
  <c r="T1798" i="45"/>
  <c r="S1798" i="45"/>
  <c r="R1798" i="45"/>
  <c r="Q1798" i="45"/>
  <c r="P1798" i="45"/>
  <c r="O1798" i="45"/>
  <c r="N1798" i="45"/>
  <c r="M1798" i="45"/>
  <c r="L1798" i="45"/>
  <c r="K1798" i="45"/>
  <c r="J1798" i="45"/>
  <c r="I1798" i="45"/>
  <c r="H1798" i="45"/>
  <c r="G1798" i="45"/>
  <c r="F1798" i="45"/>
  <c r="E1798" i="45"/>
  <c r="D1798" i="45"/>
  <c r="C1798" i="45"/>
  <c r="U1797" i="45"/>
  <c r="T1797" i="45"/>
  <c r="S1797" i="45"/>
  <c r="R1797" i="45"/>
  <c r="Q1797" i="45"/>
  <c r="P1797" i="45"/>
  <c r="O1797" i="45"/>
  <c r="N1797" i="45"/>
  <c r="M1797" i="45"/>
  <c r="L1797" i="45"/>
  <c r="K1797" i="45"/>
  <c r="J1797" i="45"/>
  <c r="I1797" i="45"/>
  <c r="H1797" i="45"/>
  <c r="G1797" i="45"/>
  <c r="F1797" i="45"/>
  <c r="E1797" i="45"/>
  <c r="D1797" i="45"/>
  <c r="C1797" i="45"/>
  <c r="U1796" i="45"/>
  <c r="T1796" i="45"/>
  <c r="S1796" i="45"/>
  <c r="R1796" i="45"/>
  <c r="Q1796" i="45"/>
  <c r="P1796" i="45"/>
  <c r="O1796" i="45"/>
  <c r="N1796" i="45"/>
  <c r="M1796" i="45"/>
  <c r="L1796" i="45"/>
  <c r="K1796" i="45"/>
  <c r="J1796" i="45"/>
  <c r="I1796" i="45"/>
  <c r="H1796" i="45"/>
  <c r="G1796" i="45"/>
  <c r="F1796" i="45"/>
  <c r="E1796" i="45"/>
  <c r="D1796" i="45"/>
  <c r="C1796" i="45"/>
  <c r="U1795" i="45"/>
  <c r="T1795" i="45"/>
  <c r="S1795" i="45"/>
  <c r="R1795" i="45"/>
  <c r="Q1795" i="45"/>
  <c r="P1795" i="45"/>
  <c r="O1795" i="45"/>
  <c r="N1795" i="45"/>
  <c r="M1795" i="45"/>
  <c r="L1795" i="45"/>
  <c r="K1795" i="45"/>
  <c r="J1795" i="45"/>
  <c r="I1795" i="45"/>
  <c r="H1795" i="45"/>
  <c r="G1795" i="45"/>
  <c r="F1795" i="45"/>
  <c r="E1795" i="45"/>
  <c r="D1795" i="45"/>
  <c r="C1795" i="45"/>
  <c r="U1794" i="45"/>
  <c r="T1794" i="45"/>
  <c r="S1794" i="45"/>
  <c r="R1794" i="45"/>
  <c r="Q1794" i="45"/>
  <c r="P1794" i="45"/>
  <c r="O1794" i="45"/>
  <c r="N1794" i="45"/>
  <c r="M1794" i="45"/>
  <c r="L1794" i="45"/>
  <c r="K1794" i="45"/>
  <c r="J1794" i="45"/>
  <c r="I1794" i="45"/>
  <c r="H1794" i="45"/>
  <c r="G1794" i="45"/>
  <c r="F1794" i="45"/>
  <c r="E1794" i="45"/>
  <c r="D1794" i="45"/>
  <c r="C1794" i="45"/>
  <c r="U1793" i="45"/>
  <c r="T1793" i="45"/>
  <c r="S1793" i="45"/>
  <c r="R1793" i="45"/>
  <c r="Q1793" i="45"/>
  <c r="P1793" i="45"/>
  <c r="O1793" i="45"/>
  <c r="N1793" i="45"/>
  <c r="M1793" i="45"/>
  <c r="L1793" i="45"/>
  <c r="K1793" i="45"/>
  <c r="J1793" i="45"/>
  <c r="I1793" i="45"/>
  <c r="H1793" i="45"/>
  <c r="G1793" i="45"/>
  <c r="F1793" i="45"/>
  <c r="E1793" i="45"/>
  <c r="D1793" i="45"/>
  <c r="C1793" i="45"/>
  <c r="U1792" i="45"/>
  <c r="T1792" i="45"/>
  <c r="S1792" i="45"/>
  <c r="R1792" i="45"/>
  <c r="Q1792" i="45"/>
  <c r="P1792" i="45"/>
  <c r="O1792" i="45"/>
  <c r="N1792" i="45"/>
  <c r="M1792" i="45"/>
  <c r="L1792" i="45"/>
  <c r="K1792" i="45"/>
  <c r="J1792" i="45"/>
  <c r="I1792" i="45"/>
  <c r="H1792" i="45"/>
  <c r="G1792" i="45"/>
  <c r="F1792" i="45"/>
  <c r="E1792" i="45"/>
  <c r="D1792" i="45"/>
  <c r="C1792" i="45"/>
  <c r="U1791" i="45"/>
  <c r="T1791" i="45"/>
  <c r="S1791" i="45"/>
  <c r="R1791" i="45"/>
  <c r="Q1791" i="45"/>
  <c r="P1791" i="45"/>
  <c r="O1791" i="45"/>
  <c r="N1791" i="45"/>
  <c r="M1791" i="45"/>
  <c r="L1791" i="45"/>
  <c r="K1791" i="45"/>
  <c r="J1791" i="45"/>
  <c r="I1791" i="45"/>
  <c r="H1791" i="45"/>
  <c r="G1791" i="45"/>
  <c r="F1791" i="45"/>
  <c r="E1791" i="45"/>
  <c r="D1791" i="45"/>
  <c r="C1791" i="45"/>
  <c r="U1790" i="45"/>
  <c r="T1790" i="45"/>
  <c r="S1790" i="45"/>
  <c r="R1790" i="45"/>
  <c r="Q1790" i="45"/>
  <c r="P1790" i="45"/>
  <c r="O1790" i="45"/>
  <c r="N1790" i="45"/>
  <c r="M1790" i="45"/>
  <c r="L1790" i="45"/>
  <c r="K1790" i="45"/>
  <c r="J1790" i="45"/>
  <c r="I1790" i="45"/>
  <c r="H1790" i="45"/>
  <c r="G1790" i="45"/>
  <c r="F1790" i="45"/>
  <c r="E1790" i="45"/>
  <c r="D1790" i="45"/>
  <c r="C1790" i="45"/>
  <c r="U1789" i="45"/>
  <c r="T1789" i="45"/>
  <c r="S1789" i="45"/>
  <c r="R1789" i="45"/>
  <c r="Q1789" i="45"/>
  <c r="P1789" i="45"/>
  <c r="O1789" i="45"/>
  <c r="N1789" i="45"/>
  <c r="M1789" i="45"/>
  <c r="L1789" i="45"/>
  <c r="K1789" i="45"/>
  <c r="J1789" i="45"/>
  <c r="I1789" i="45"/>
  <c r="H1789" i="45"/>
  <c r="G1789" i="45"/>
  <c r="F1789" i="45"/>
  <c r="E1789" i="45"/>
  <c r="D1789" i="45"/>
  <c r="C1789" i="45"/>
  <c r="U1788" i="45"/>
  <c r="T1788" i="45"/>
  <c r="S1788" i="45"/>
  <c r="R1788" i="45"/>
  <c r="Q1788" i="45"/>
  <c r="P1788" i="45"/>
  <c r="O1788" i="45"/>
  <c r="N1788" i="45"/>
  <c r="M1788" i="45"/>
  <c r="L1788" i="45"/>
  <c r="K1788" i="45"/>
  <c r="J1788" i="45"/>
  <c r="I1788" i="45"/>
  <c r="H1788" i="45"/>
  <c r="G1788" i="45"/>
  <c r="F1788" i="45"/>
  <c r="E1788" i="45"/>
  <c r="D1788" i="45"/>
  <c r="C1788" i="45"/>
  <c r="U1787" i="45"/>
  <c r="T1787" i="45"/>
  <c r="S1787" i="45"/>
  <c r="R1787" i="45"/>
  <c r="Q1787" i="45"/>
  <c r="P1787" i="45"/>
  <c r="O1787" i="45"/>
  <c r="N1787" i="45"/>
  <c r="M1787" i="45"/>
  <c r="L1787" i="45"/>
  <c r="K1787" i="45"/>
  <c r="J1787" i="45"/>
  <c r="I1787" i="45"/>
  <c r="H1787" i="45"/>
  <c r="G1787" i="45"/>
  <c r="F1787" i="45"/>
  <c r="E1787" i="45"/>
  <c r="D1787" i="45"/>
  <c r="C1787" i="45"/>
  <c r="U1786" i="45"/>
  <c r="T1786" i="45"/>
  <c r="S1786" i="45"/>
  <c r="R1786" i="45"/>
  <c r="Q1786" i="45"/>
  <c r="P1786" i="45"/>
  <c r="O1786" i="45"/>
  <c r="N1786" i="45"/>
  <c r="M1786" i="45"/>
  <c r="L1786" i="45"/>
  <c r="K1786" i="45"/>
  <c r="J1786" i="45"/>
  <c r="I1786" i="45"/>
  <c r="H1786" i="45"/>
  <c r="G1786" i="45"/>
  <c r="F1786" i="45"/>
  <c r="E1786" i="45"/>
  <c r="D1786" i="45"/>
  <c r="C1786" i="45"/>
  <c r="U1785" i="45"/>
  <c r="T1785" i="45"/>
  <c r="S1785" i="45"/>
  <c r="R1785" i="45"/>
  <c r="Q1785" i="45"/>
  <c r="P1785" i="45"/>
  <c r="O1785" i="45"/>
  <c r="N1785" i="45"/>
  <c r="M1785" i="45"/>
  <c r="L1785" i="45"/>
  <c r="K1785" i="45"/>
  <c r="J1785" i="45"/>
  <c r="I1785" i="45"/>
  <c r="H1785" i="45"/>
  <c r="G1785" i="45"/>
  <c r="F1785" i="45"/>
  <c r="E1785" i="45"/>
  <c r="D1785" i="45"/>
  <c r="C1785" i="45"/>
  <c r="U1784" i="45"/>
  <c r="T1784" i="45"/>
  <c r="S1784" i="45"/>
  <c r="R1784" i="45"/>
  <c r="Q1784" i="45"/>
  <c r="P1784" i="45"/>
  <c r="O1784" i="45"/>
  <c r="N1784" i="45"/>
  <c r="M1784" i="45"/>
  <c r="L1784" i="45"/>
  <c r="K1784" i="45"/>
  <c r="J1784" i="45"/>
  <c r="I1784" i="45"/>
  <c r="H1784" i="45"/>
  <c r="G1784" i="45"/>
  <c r="F1784" i="45"/>
  <c r="E1784" i="45"/>
  <c r="D1784" i="45"/>
  <c r="C1784" i="45"/>
  <c r="U1783" i="45"/>
  <c r="T1783" i="45"/>
  <c r="S1783" i="45"/>
  <c r="R1783" i="45"/>
  <c r="Q1783" i="45"/>
  <c r="P1783" i="45"/>
  <c r="O1783" i="45"/>
  <c r="N1783" i="45"/>
  <c r="M1783" i="45"/>
  <c r="L1783" i="45"/>
  <c r="K1783" i="45"/>
  <c r="J1783" i="45"/>
  <c r="I1783" i="45"/>
  <c r="H1783" i="45"/>
  <c r="G1783" i="45"/>
  <c r="F1783" i="45"/>
  <c r="E1783" i="45"/>
  <c r="D1783" i="45"/>
  <c r="C1783" i="45"/>
  <c r="U1782" i="45"/>
  <c r="T1782" i="45"/>
  <c r="S1782" i="45"/>
  <c r="R1782" i="45"/>
  <c r="Q1782" i="45"/>
  <c r="P1782" i="45"/>
  <c r="O1782" i="45"/>
  <c r="N1782" i="45"/>
  <c r="M1782" i="45"/>
  <c r="L1782" i="45"/>
  <c r="K1782" i="45"/>
  <c r="J1782" i="45"/>
  <c r="I1782" i="45"/>
  <c r="H1782" i="45"/>
  <c r="G1782" i="45"/>
  <c r="F1782" i="45"/>
  <c r="E1782" i="45"/>
  <c r="D1782" i="45"/>
  <c r="C1782" i="45"/>
  <c r="U1781" i="45"/>
  <c r="T1781" i="45"/>
  <c r="S1781" i="45"/>
  <c r="R1781" i="45"/>
  <c r="Q1781" i="45"/>
  <c r="P1781" i="45"/>
  <c r="O1781" i="45"/>
  <c r="N1781" i="45"/>
  <c r="M1781" i="45"/>
  <c r="L1781" i="45"/>
  <c r="K1781" i="45"/>
  <c r="J1781" i="45"/>
  <c r="I1781" i="45"/>
  <c r="H1781" i="45"/>
  <c r="G1781" i="45"/>
  <c r="F1781" i="45"/>
  <c r="E1781" i="45"/>
  <c r="D1781" i="45"/>
  <c r="C1781" i="45"/>
  <c r="U1780" i="45"/>
  <c r="T1780" i="45"/>
  <c r="S1780" i="45"/>
  <c r="R1780" i="45"/>
  <c r="Q1780" i="45"/>
  <c r="P1780" i="45"/>
  <c r="O1780" i="45"/>
  <c r="N1780" i="45"/>
  <c r="M1780" i="45"/>
  <c r="L1780" i="45"/>
  <c r="K1780" i="45"/>
  <c r="J1780" i="45"/>
  <c r="I1780" i="45"/>
  <c r="H1780" i="45"/>
  <c r="G1780" i="45"/>
  <c r="F1780" i="45"/>
  <c r="E1780" i="45"/>
  <c r="D1780" i="45"/>
  <c r="C1780" i="45"/>
  <c r="U1779" i="45"/>
  <c r="T1779" i="45"/>
  <c r="S1779" i="45"/>
  <c r="R1779" i="45"/>
  <c r="Q1779" i="45"/>
  <c r="P1779" i="45"/>
  <c r="O1779" i="45"/>
  <c r="N1779" i="45"/>
  <c r="M1779" i="45"/>
  <c r="L1779" i="45"/>
  <c r="K1779" i="45"/>
  <c r="J1779" i="45"/>
  <c r="I1779" i="45"/>
  <c r="H1779" i="45"/>
  <c r="G1779" i="45"/>
  <c r="F1779" i="45"/>
  <c r="E1779" i="45"/>
  <c r="D1779" i="45"/>
  <c r="C1779" i="45"/>
  <c r="U1778" i="45"/>
  <c r="T1778" i="45"/>
  <c r="S1778" i="45"/>
  <c r="R1778" i="45"/>
  <c r="Q1778" i="45"/>
  <c r="P1778" i="45"/>
  <c r="O1778" i="45"/>
  <c r="N1778" i="45"/>
  <c r="M1778" i="45"/>
  <c r="L1778" i="45"/>
  <c r="K1778" i="45"/>
  <c r="J1778" i="45"/>
  <c r="I1778" i="45"/>
  <c r="H1778" i="45"/>
  <c r="G1778" i="45"/>
  <c r="F1778" i="45"/>
  <c r="E1778" i="45"/>
  <c r="D1778" i="45"/>
  <c r="C1778" i="45"/>
  <c r="U1777" i="45"/>
  <c r="T1777" i="45"/>
  <c r="S1777" i="45"/>
  <c r="R1777" i="45"/>
  <c r="Q1777" i="45"/>
  <c r="P1777" i="45"/>
  <c r="O1777" i="45"/>
  <c r="N1777" i="45"/>
  <c r="M1777" i="45"/>
  <c r="L1777" i="45"/>
  <c r="K1777" i="45"/>
  <c r="J1777" i="45"/>
  <c r="I1777" i="45"/>
  <c r="H1777" i="45"/>
  <c r="G1777" i="45"/>
  <c r="F1777" i="45"/>
  <c r="E1777" i="45"/>
  <c r="D1777" i="45"/>
  <c r="C1777" i="45"/>
  <c r="U1776" i="45"/>
  <c r="T1776" i="45"/>
  <c r="S1776" i="45"/>
  <c r="R1776" i="45"/>
  <c r="Q1776" i="45"/>
  <c r="P1776" i="45"/>
  <c r="O1776" i="45"/>
  <c r="N1776" i="45"/>
  <c r="M1776" i="45"/>
  <c r="L1776" i="45"/>
  <c r="K1776" i="45"/>
  <c r="J1776" i="45"/>
  <c r="I1776" i="45"/>
  <c r="H1776" i="45"/>
  <c r="G1776" i="45"/>
  <c r="F1776" i="45"/>
  <c r="E1776" i="45"/>
  <c r="D1776" i="45"/>
  <c r="C1776" i="45"/>
  <c r="U1775" i="45"/>
  <c r="T1775" i="45"/>
  <c r="S1775" i="45"/>
  <c r="R1775" i="45"/>
  <c r="Q1775" i="45"/>
  <c r="P1775" i="45"/>
  <c r="O1775" i="45"/>
  <c r="N1775" i="45"/>
  <c r="M1775" i="45"/>
  <c r="L1775" i="45"/>
  <c r="K1775" i="45"/>
  <c r="J1775" i="45"/>
  <c r="I1775" i="45"/>
  <c r="H1775" i="45"/>
  <c r="G1775" i="45"/>
  <c r="F1775" i="45"/>
  <c r="E1775" i="45"/>
  <c r="D1775" i="45"/>
  <c r="C1775" i="45"/>
  <c r="U1774" i="45"/>
  <c r="T1774" i="45"/>
  <c r="S1774" i="45"/>
  <c r="R1774" i="45"/>
  <c r="Q1774" i="45"/>
  <c r="P1774" i="45"/>
  <c r="O1774" i="45"/>
  <c r="N1774" i="45"/>
  <c r="M1774" i="45"/>
  <c r="L1774" i="45"/>
  <c r="K1774" i="45"/>
  <c r="J1774" i="45"/>
  <c r="I1774" i="45"/>
  <c r="H1774" i="45"/>
  <c r="G1774" i="45"/>
  <c r="F1774" i="45"/>
  <c r="E1774" i="45"/>
  <c r="D1774" i="45"/>
  <c r="C1774" i="45"/>
  <c r="U1773" i="45"/>
  <c r="T1773" i="45"/>
  <c r="S1773" i="45"/>
  <c r="R1773" i="45"/>
  <c r="Q1773" i="45"/>
  <c r="P1773" i="45"/>
  <c r="O1773" i="45"/>
  <c r="N1773" i="45"/>
  <c r="M1773" i="45"/>
  <c r="L1773" i="45"/>
  <c r="K1773" i="45"/>
  <c r="J1773" i="45"/>
  <c r="I1773" i="45"/>
  <c r="H1773" i="45"/>
  <c r="G1773" i="45"/>
  <c r="F1773" i="45"/>
  <c r="E1773" i="45"/>
  <c r="D1773" i="45"/>
  <c r="C1773" i="45"/>
  <c r="U1772" i="45"/>
  <c r="T1772" i="45"/>
  <c r="S1772" i="45"/>
  <c r="R1772" i="45"/>
  <c r="Q1772" i="45"/>
  <c r="P1772" i="45"/>
  <c r="O1772" i="45"/>
  <c r="N1772" i="45"/>
  <c r="M1772" i="45"/>
  <c r="L1772" i="45"/>
  <c r="K1772" i="45"/>
  <c r="J1772" i="45"/>
  <c r="I1772" i="45"/>
  <c r="H1772" i="45"/>
  <c r="G1772" i="45"/>
  <c r="F1772" i="45"/>
  <c r="E1772" i="45"/>
  <c r="D1772" i="45"/>
  <c r="C1772" i="45"/>
  <c r="U1771" i="45"/>
  <c r="T1771" i="45"/>
  <c r="S1771" i="45"/>
  <c r="R1771" i="45"/>
  <c r="Q1771" i="45"/>
  <c r="P1771" i="45"/>
  <c r="O1771" i="45"/>
  <c r="N1771" i="45"/>
  <c r="M1771" i="45"/>
  <c r="L1771" i="45"/>
  <c r="K1771" i="45"/>
  <c r="J1771" i="45"/>
  <c r="I1771" i="45"/>
  <c r="H1771" i="45"/>
  <c r="G1771" i="45"/>
  <c r="F1771" i="45"/>
  <c r="E1771" i="45"/>
  <c r="D1771" i="45"/>
  <c r="C1771" i="45"/>
  <c r="U1770" i="45"/>
  <c r="T1770" i="45"/>
  <c r="S1770" i="45"/>
  <c r="R1770" i="45"/>
  <c r="Q1770" i="45"/>
  <c r="P1770" i="45"/>
  <c r="O1770" i="45"/>
  <c r="N1770" i="45"/>
  <c r="M1770" i="45"/>
  <c r="L1770" i="45"/>
  <c r="K1770" i="45"/>
  <c r="J1770" i="45"/>
  <c r="I1770" i="45"/>
  <c r="H1770" i="45"/>
  <c r="G1770" i="45"/>
  <c r="F1770" i="45"/>
  <c r="E1770" i="45"/>
  <c r="D1770" i="45"/>
  <c r="C1770" i="45"/>
  <c r="U1769" i="45"/>
  <c r="T1769" i="45"/>
  <c r="S1769" i="45"/>
  <c r="R1769" i="45"/>
  <c r="Q1769" i="45"/>
  <c r="P1769" i="45"/>
  <c r="O1769" i="45"/>
  <c r="N1769" i="45"/>
  <c r="M1769" i="45"/>
  <c r="L1769" i="45"/>
  <c r="K1769" i="45"/>
  <c r="J1769" i="45"/>
  <c r="I1769" i="45"/>
  <c r="H1769" i="45"/>
  <c r="G1769" i="45"/>
  <c r="F1769" i="45"/>
  <c r="E1769" i="45"/>
  <c r="D1769" i="45"/>
  <c r="C1769" i="45"/>
  <c r="U1768" i="45"/>
  <c r="T1768" i="45"/>
  <c r="S1768" i="45"/>
  <c r="R1768" i="45"/>
  <c r="Q1768" i="45"/>
  <c r="P1768" i="45"/>
  <c r="O1768" i="45"/>
  <c r="N1768" i="45"/>
  <c r="M1768" i="45"/>
  <c r="L1768" i="45"/>
  <c r="K1768" i="45"/>
  <c r="J1768" i="45"/>
  <c r="I1768" i="45"/>
  <c r="H1768" i="45"/>
  <c r="G1768" i="45"/>
  <c r="F1768" i="45"/>
  <c r="E1768" i="45"/>
  <c r="D1768" i="45"/>
  <c r="C1768" i="45"/>
  <c r="U1767" i="45"/>
  <c r="T1767" i="45"/>
  <c r="S1767" i="45"/>
  <c r="R1767" i="45"/>
  <c r="Q1767" i="45"/>
  <c r="P1767" i="45"/>
  <c r="O1767" i="45"/>
  <c r="N1767" i="45"/>
  <c r="M1767" i="45"/>
  <c r="L1767" i="45"/>
  <c r="K1767" i="45"/>
  <c r="J1767" i="45"/>
  <c r="I1767" i="45"/>
  <c r="H1767" i="45"/>
  <c r="G1767" i="45"/>
  <c r="F1767" i="45"/>
  <c r="E1767" i="45"/>
  <c r="D1767" i="45"/>
  <c r="C1767" i="45"/>
  <c r="U1766" i="45"/>
  <c r="T1766" i="45"/>
  <c r="S1766" i="45"/>
  <c r="R1766" i="45"/>
  <c r="Q1766" i="45"/>
  <c r="P1766" i="45"/>
  <c r="O1766" i="45"/>
  <c r="N1766" i="45"/>
  <c r="M1766" i="45"/>
  <c r="L1766" i="45"/>
  <c r="K1766" i="45"/>
  <c r="J1766" i="45"/>
  <c r="I1766" i="45"/>
  <c r="H1766" i="45"/>
  <c r="G1766" i="45"/>
  <c r="F1766" i="45"/>
  <c r="E1766" i="45"/>
  <c r="D1766" i="45"/>
  <c r="C1766" i="45"/>
  <c r="U1765" i="45"/>
  <c r="T1765" i="45"/>
  <c r="S1765" i="45"/>
  <c r="R1765" i="45"/>
  <c r="Q1765" i="45"/>
  <c r="P1765" i="45"/>
  <c r="O1765" i="45"/>
  <c r="N1765" i="45"/>
  <c r="M1765" i="45"/>
  <c r="L1765" i="45"/>
  <c r="K1765" i="45"/>
  <c r="J1765" i="45"/>
  <c r="I1765" i="45"/>
  <c r="H1765" i="45"/>
  <c r="G1765" i="45"/>
  <c r="F1765" i="45"/>
  <c r="E1765" i="45"/>
  <c r="D1765" i="45"/>
  <c r="C1765" i="45"/>
  <c r="U1764" i="45"/>
  <c r="T1764" i="45"/>
  <c r="S1764" i="45"/>
  <c r="R1764" i="45"/>
  <c r="Q1764" i="45"/>
  <c r="P1764" i="45"/>
  <c r="O1764" i="45"/>
  <c r="N1764" i="45"/>
  <c r="M1764" i="45"/>
  <c r="L1764" i="45"/>
  <c r="K1764" i="45"/>
  <c r="J1764" i="45"/>
  <c r="I1764" i="45"/>
  <c r="H1764" i="45"/>
  <c r="G1764" i="45"/>
  <c r="F1764" i="45"/>
  <c r="E1764" i="45"/>
  <c r="D1764" i="45"/>
  <c r="C1764" i="45"/>
  <c r="U1763" i="45"/>
  <c r="T1763" i="45"/>
  <c r="S1763" i="45"/>
  <c r="R1763" i="45"/>
  <c r="Q1763" i="45"/>
  <c r="P1763" i="45"/>
  <c r="O1763" i="45"/>
  <c r="N1763" i="45"/>
  <c r="M1763" i="45"/>
  <c r="L1763" i="45"/>
  <c r="K1763" i="45"/>
  <c r="J1763" i="45"/>
  <c r="I1763" i="45"/>
  <c r="H1763" i="45"/>
  <c r="G1763" i="45"/>
  <c r="F1763" i="45"/>
  <c r="E1763" i="45"/>
  <c r="D1763" i="45"/>
  <c r="C1763" i="45"/>
  <c r="U1762" i="45"/>
  <c r="T1762" i="45"/>
  <c r="S1762" i="45"/>
  <c r="R1762" i="45"/>
  <c r="Q1762" i="45"/>
  <c r="P1762" i="45"/>
  <c r="O1762" i="45"/>
  <c r="N1762" i="45"/>
  <c r="M1762" i="45"/>
  <c r="L1762" i="45"/>
  <c r="K1762" i="45"/>
  <c r="J1762" i="45"/>
  <c r="I1762" i="45"/>
  <c r="H1762" i="45"/>
  <c r="G1762" i="45"/>
  <c r="F1762" i="45"/>
  <c r="E1762" i="45"/>
  <c r="D1762" i="45"/>
  <c r="C1762" i="45"/>
  <c r="U1761" i="45"/>
  <c r="T1761" i="45"/>
  <c r="S1761" i="45"/>
  <c r="R1761" i="45"/>
  <c r="Q1761" i="45"/>
  <c r="P1761" i="45"/>
  <c r="O1761" i="45"/>
  <c r="N1761" i="45"/>
  <c r="M1761" i="45"/>
  <c r="L1761" i="45"/>
  <c r="K1761" i="45"/>
  <c r="J1761" i="45"/>
  <c r="I1761" i="45"/>
  <c r="H1761" i="45"/>
  <c r="G1761" i="45"/>
  <c r="F1761" i="45"/>
  <c r="E1761" i="45"/>
  <c r="D1761" i="45"/>
  <c r="C1761" i="45"/>
  <c r="U1760" i="45"/>
  <c r="T1760" i="45"/>
  <c r="S1760" i="45"/>
  <c r="R1760" i="45"/>
  <c r="Q1760" i="45"/>
  <c r="P1760" i="45"/>
  <c r="O1760" i="45"/>
  <c r="N1760" i="45"/>
  <c r="M1760" i="45"/>
  <c r="L1760" i="45"/>
  <c r="K1760" i="45"/>
  <c r="J1760" i="45"/>
  <c r="I1760" i="45"/>
  <c r="H1760" i="45"/>
  <c r="G1760" i="45"/>
  <c r="F1760" i="45"/>
  <c r="E1760" i="45"/>
  <c r="D1760" i="45"/>
  <c r="C1760" i="45"/>
  <c r="U1759" i="45"/>
  <c r="T1759" i="45"/>
  <c r="S1759" i="45"/>
  <c r="R1759" i="45"/>
  <c r="Q1759" i="45"/>
  <c r="P1759" i="45"/>
  <c r="O1759" i="45"/>
  <c r="N1759" i="45"/>
  <c r="M1759" i="45"/>
  <c r="L1759" i="45"/>
  <c r="K1759" i="45"/>
  <c r="J1759" i="45"/>
  <c r="I1759" i="45"/>
  <c r="H1759" i="45"/>
  <c r="G1759" i="45"/>
  <c r="F1759" i="45"/>
  <c r="E1759" i="45"/>
  <c r="D1759" i="45"/>
  <c r="C1759" i="45"/>
  <c r="U1758" i="45"/>
  <c r="T1758" i="45"/>
  <c r="S1758" i="45"/>
  <c r="R1758" i="45"/>
  <c r="Q1758" i="45"/>
  <c r="P1758" i="45"/>
  <c r="O1758" i="45"/>
  <c r="N1758" i="45"/>
  <c r="M1758" i="45"/>
  <c r="L1758" i="45"/>
  <c r="K1758" i="45"/>
  <c r="J1758" i="45"/>
  <c r="I1758" i="45"/>
  <c r="H1758" i="45"/>
  <c r="G1758" i="45"/>
  <c r="F1758" i="45"/>
  <c r="E1758" i="45"/>
  <c r="D1758" i="45"/>
  <c r="C1758" i="45"/>
  <c r="U1757" i="45"/>
  <c r="T1757" i="45"/>
  <c r="S1757" i="45"/>
  <c r="R1757" i="45"/>
  <c r="Q1757" i="45"/>
  <c r="P1757" i="45"/>
  <c r="O1757" i="45"/>
  <c r="N1757" i="45"/>
  <c r="M1757" i="45"/>
  <c r="L1757" i="45"/>
  <c r="K1757" i="45"/>
  <c r="J1757" i="45"/>
  <c r="I1757" i="45"/>
  <c r="H1757" i="45"/>
  <c r="G1757" i="45"/>
  <c r="F1757" i="45"/>
  <c r="E1757" i="45"/>
  <c r="D1757" i="45"/>
  <c r="C1757" i="45"/>
  <c r="U1756" i="45"/>
  <c r="T1756" i="45"/>
  <c r="S1756" i="45"/>
  <c r="R1756" i="45"/>
  <c r="Q1756" i="45"/>
  <c r="P1756" i="45"/>
  <c r="O1756" i="45"/>
  <c r="N1756" i="45"/>
  <c r="M1756" i="45"/>
  <c r="L1756" i="45"/>
  <c r="K1756" i="45"/>
  <c r="J1756" i="45"/>
  <c r="I1756" i="45"/>
  <c r="H1756" i="45"/>
  <c r="G1756" i="45"/>
  <c r="F1756" i="45"/>
  <c r="E1756" i="45"/>
  <c r="D1756" i="45"/>
  <c r="C1756" i="45"/>
  <c r="U1755" i="45"/>
  <c r="T1755" i="45"/>
  <c r="S1755" i="45"/>
  <c r="R1755" i="45"/>
  <c r="Q1755" i="45"/>
  <c r="P1755" i="45"/>
  <c r="O1755" i="45"/>
  <c r="N1755" i="45"/>
  <c r="M1755" i="45"/>
  <c r="L1755" i="45"/>
  <c r="K1755" i="45"/>
  <c r="J1755" i="45"/>
  <c r="I1755" i="45"/>
  <c r="H1755" i="45"/>
  <c r="G1755" i="45"/>
  <c r="F1755" i="45"/>
  <c r="E1755" i="45"/>
  <c r="D1755" i="45"/>
  <c r="C1755" i="45"/>
  <c r="U1754" i="45"/>
  <c r="T1754" i="45"/>
  <c r="S1754" i="45"/>
  <c r="R1754" i="45"/>
  <c r="Q1754" i="45"/>
  <c r="P1754" i="45"/>
  <c r="O1754" i="45"/>
  <c r="N1754" i="45"/>
  <c r="M1754" i="45"/>
  <c r="L1754" i="45"/>
  <c r="K1754" i="45"/>
  <c r="J1754" i="45"/>
  <c r="I1754" i="45"/>
  <c r="H1754" i="45"/>
  <c r="G1754" i="45"/>
  <c r="F1754" i="45"/>
  <c r="E1754" i="45"/>
  <c r="D1754" i="45"/>
  <c r="C1754" i="45"/>
  <c r="U1753" i="45"/>
  <c r="T1753" i="45"/>
  <c r="S1753" i="45"/>
  <c r="R1753" i="45"/>
  <c r="Q1753" i="45"/>
  <c r="P1753" i="45"/>
  <c r="O1753" i="45"/>
  <c r="N1753" i="45"/>
  <c r="M1753" i="45"/>
  <c r="L1753" i="45"/>
  <c r="K1753" i="45"/>
  <c r="J1753" i="45"/>
  <c r="I1753" i="45"/>
  <c r="H1753" i="45"/>
  <c r="G1753" i="45"/>
  <c r="F1753" i="45"/>
  <c r="E1753" i="45"/>
  <c r="D1753" i="45"/>
  <c r="C1753" i="45"/>
  <c r="U1752" i="45"/>
  <c r="T1752" i="45"/>
  <c r="S1752" i="45"/>
  <c r="R1752" i="45"/>
  <c r="Q1752" i="45"/>
  <c r="P1752" i="45"/>
  <c r="O1752" i="45"/>
  <c r="N1752" i="45"/>
  <c r="M1752" i="45"/>
  <c r="L1752" i="45"/>
  <c r="K1752" i="45"/>
  <c r="J1752" i="45"/>
  <c r="I1752" i="45"/>
  <c r="H1752" i="45"/>
  <c r="G1752" i="45"/>
  <c r="F1752" i="45"/>
  <c r="E1752" i="45"/>
  <c r="D1752" i="45"/>
  <c r="C1752" i="45"/>
  <c r="U1751" i="45"/>
  <c r="T1751" i="45"/>
  <c r="S1751" i="45"/>
  <c r="R1751" i="45"/>
  <c r="Q1751" i="45"/>
  <c r="P1751" i="45"/>
  <c r="O1751" i="45"/>
  <c r="N1751" i="45"/>
  <c r="M1751" i="45"/>
  <c r="L1751" i="45"/>
  <c r="K1751" i="45"/>
  <c r="J1751" i="45"/>
  <c r="I1751" i="45"/>
  <c r="H1751" i="45"/>
  <c r="G1751" i="45"/>
  <c r="F1751" i="45"/>
  <c r="E1751" i="45"/>
  <c r="D1751" i="45"/>
  <c r="C1751" i="45"/>
  <c r="U1750" i="45"/>
  <c r="T1750" i="45"/>
  <c r="S1750" i="45"/>
  <c r="R1750" i="45"/>
  <c r="Q1750" i="45"/>
  <c r="P1750" i="45"/>
  <c r="O1750" i="45"/>
  <c r="N1750" i="45"/>
  <c r="M1750" i="45"/>
  <c r="L1750" i="45"/>
  <c r="K1750" i="45"/>
  <c r="J1750" i="45"/>
  <c r="I1750" i="45"/>
  <c r="H1750" i="45"/>
  <c r="G1750" i="45"/>
  <c r="F1750" i="45"/>
  <c r="E1750" i="45"/>
  <c r="D1750" i="45"/>
  <c r="C1750" i="45"/>
  <c r="U1749" i="45"/>
  <c r="T1749" i="45"/>
  <c r="S1749" i="45"/>
  <c r="R1749" i="45"/>
  <c r="Q1749" i="45"/>
  <c r="P1749" i="45"/>
  <c r="O1749" i="45"/>
  <c r="N1749" i="45"/>
  <c r="M1749" i="45"/>
  <c r="L1749" i="45"/>
  <c r="K1749" i="45"/>
  <c r="J1749" i="45"/>
  <c r="I1749" i="45"/>
  <c r="H1749" i="45"/>
  <c r="G1749" i="45"/>
  <c r="F1749" i="45"/>
  <c r="E1749" i="45"/>
  <c r="D1749" i="45"/>
  <c r="C1749" i="45"/>
  <c r="U1748" i="45"/>
  <c r="T1748" i="45"/>
  <c r="S1748" i="45"/>
  <c r="R1748" i="45"/>
  <c r="Q1748" i="45"/>
  <c r="P1748" i="45"/>
  <c r="O1748" i="45"/>
  <c r="N1748" i="45"/>
  <c r="M1748" i="45"/>
  <c r="L1748" i="45"/>
  <c r="K1748" i="45"/>
  <c r="J1748" i="45"/>
  <c r="I1748" i="45"/>
  <c r="H1748" i="45"/>
  <c r="G1748" i="45"/>
  <c r="F1748" i="45"/>
  <c r="E1748" i="45"/>
  <c r="D1748" i="45"/>
  <c r="C1748" i="45"/>
  <c r="U1747" i="45"/>
  <c r="T1747" i="45"/>
  <c r="S1747" i="45"/>
  <c r="R1747" i="45"/>
  <c r="Q1747" i="45"/>
  <c r="P1747" i="45"/>
  <c r="O1747" i="45"/>
  <c r="N1747" i="45"/>
  <c r="M1747" i="45"/>
  <c r="L1747" i="45"/>
  <c r="K1747" i="45"/>
  <c r="J1747" i="45"/>
  <c r="I1747" i="45"/>
  <c r="H1747" i="45"/>
  <c r="G1747" i="45"/>
  <c r="F1747" i="45"/>
  <c r="E1747" i="45"/>
  <c r="D1747" i="45"/>
  <c r="C1747" i="45"/>
  <c r="U1746" i="45"/>
  <c r="T1746" i="45"/>
  <c r="S1746" i="45"/>
  <c r="R1746" i="45"/>
  <c r="Q1746" i="45"/>
  <c r="P1746" i="45"/>
  <c r="O1746" i="45"/>
  <c r="N1746" i="45"/>
  <c r="M1746" i="45"/>
  <c r="L1746" i="45"/>
  <c r="K1746" i="45"/>
  <c r="J1746" i="45"/>
  <c r="I1746" i="45"/>
  <c r="H1746" i="45"/>
  <c r="G1746" i="45"/>
  <c r="F1746" i="45"/>
  <c r="E1746" i="45"/>
  <c r="D1746" i="45"/>
  <c r="C1746" i="45"/>
  <c r="U1745" i="45"/>
  <c r="T1745" i="45"/>
  <c r="S1745" i="45"/>
  <c r="R1745" i="45"/>
  <c r="Q1745" i="45"/>
  <c r="P1745" i="45"/>
  <c r="O1745" i="45"/>
  <c r="N1745" i="45"/>
  <c r="M1745" i="45"/>
  <c r="L1745" i="45"/>
  <c r="K1745" i="45"/>
  <c r="J1745" i="45"/>
  <c r="I1745" i="45"/>
  <c r="H1745" i="45"/>
  <c r="G1745" i="45"/>
  <c r="F1745" i="45"/>
  <c r="E1745" i="45"/>
  <c r="D1745" i="45"/>
  <c r="C1745" i="45"/>
  <c r="U1744" i="45"/>
  <c r="T1744" i="45"/>
  <c r="S1744" i="45"/>
  <c r="R1744" i="45"/>
  <c r="Q1744" i="45"/>
  <c r="P1744" i="45"/>
  <c r="O1744" i="45"/>
  <c r="N1744" i="45"/>
  <c r="M1744" i="45"/>
  <c r="L1744" i="45"/>
  <c r="K1744" i="45"/>
  <c r="J1744" i="45"/>
  <c r="I1744" i="45"/>
  <c r="H1744" i="45"/>
  <c r="G1744" i="45"/>
  <c r="F1744" i="45"/>
  <c r="E1744" i="45"/>
  <c r="D1744" i="45"/>
  <c r="C1744" i="45"/>
  <c r="U1743" i="45"/>
  <c r="T1743" i="45"/>
  <c r="S1743" i="45"/>
  <c r="R1743" i="45"/>
  <c r="Q1743" i="45"/>
  <c r="P1743" i="45"/>
  <c r="O1743" i="45"/>
  <c r="N1743" i="45"/>
  <c r="M1743" i="45"/>
  <c r="L1743" i="45"/>
  <c r="K1743" i="45"/>
  <c r="J1743" i="45"/>
  <c r="I1743" i="45"/>
  <c r="H1743" i="45"/>
  <c r="G1743" i="45"/>
  <c r="F1743" i="45"/>
  <c r="E1743" i="45"/>
  <c r="D1743" i="45"/>
  <c r="C1743" i="45"/>
  <c r="U1742" i="45"/>
  <c r="T1742" i="45"/>
  <c r="S1742" i="45"/>
  <c r="R1742" i="45"/>
  <c r="Q1742" i="45"/>
  <c r="P1742" i="45"/>
  <c r="O1742" i="45"/>
  <c r="N1742" i="45"/>
  <c r="M1742" i="45"/>
  <c r="L1742" i="45"/>
  <c r="K1742" i="45"/>
  <c r="J1742" i="45"/>
  <c r="I1742" i="45"/>
  <c r="H1742" i="45"/>
  <c r="G1742" i="45"/>
  <c r="F1742" i="45"/>
  <c r="E1742" i="45"/>
  <c r="D1742" i="45"/>
  <c r="C1742" i="45"/>
  <c r="U1741" i="45"/>
  <c r="T1741" i="45"/>
  <c r="S1741" i="45"/>
  <c r="R1741" i="45"/>
  <c r="Q1741" i="45"/>
  <c r="P1741" i="45"/>
  <c r="O1741" i="45"/>
  <c r="N1741" i="45"/>
  <c r="M1741" i="45"/>
  <c r="L1741" i="45"/>
  <c r="K1741" i="45"/>
  <c r="J1741" i="45"/>
  <c r="I1741" i="45"/>
  <c r="H1741" i="45"/>
  <c r="G1741" i="45"/>
  <c r="F1741" i="45"/>
  <c r="E1741" i="45"/>
  <c r="D1741" i="45"/>
  <c r="C1741" i="45"/>
  <c r="U1740" i="45"/>
  <c r="T1740" i="45"/>
  <c r="S1740" i="45"/>
  <c r="R1740" i="45"/>
  <c r="Q1740" i="45"/>
  <c r="P1740" i="45"/>
  <c r="O1740" i="45"/>
  <c r="N1740" i="45"/>
  <c r="M1740" i="45"/>
  <c r="L1740" i="45"/>
  <c r="K1740" i="45"/>
  <c r="J1740" i="45"/>
  <c r="I1740" i="45"/>
  <c r="H1740" i="45"/>
  <c r="G1740" i="45"/>
  <c r="F1740" i="45"/>
  <c r="E1740" i="45"/>
  <c r="D1740" i="45"/>
  <c r="C1740" i="45"/>
  <c r="U1739" i="45"/>
  <c r="T1739" i="45"/>
  <c r="S1739" i="45"/>
  <c r="R1739" i="45"/>
  <c r="Q1739" i="45"/>
  <c r="P1739" i="45"/>
  <c r="O1739" i="45"/>
  <c r="N1739" i="45"/>
  <c r="M1739" i="45"/>
  <c r="L1739" i="45"/>
  <c r="K1739" i="45"/>
  <c r="J1739" i="45"/>
  <c r="I1739" i="45"/>
  <c r="H1739" i="45"/>
  <c r="G1739" i="45"/>
  <c r="F1739" i="45"/>
  <c r="E1739" i="45"/>
  <c r="D1739" i="45"/>
  <c r="C1739" i="45"/>
  <c r="U1738" i="45"/>
  <c r="T1738" i="45"/>
  <c r="S1738" i="45"/>
  <c r="R1738" i="45"/>
  <c r="Q1738" i="45"/>
  <c r="P1738" i="45"/>
  <c r="O1738" i="45"/>
  <c r="N1738" i="45"/>
  <c r="M1738" i="45"/>
  <c r="L1738" i="45"/>
  <c r="K1738" i="45"/>
  <c r="J1738" i="45"/>
  <c r="I1738" i="45"/>
  <c r="H1738" i="45"/>
  <c r="G1738" i="45"/>
  <c r="F1738" i="45"/>
  <c r="E1738" i="45"/>
  <c r="D1738" i="45"/>
  <c r="C1738" i="45"/>
  <c r="U1737" i="45"/>
  <c r="T1737" i="45"/>
  <c r="S1737" i="45"/>
  <c r="R1737" i="45"/>
  <c r="Q1737" i="45"/>
  <c r="P1737" i="45"/>
  <c r="O1737" i="45"/>
  <c r="N1737" i="45"/>
  <c r="M1737" i="45"/>
  <c r="L1737" i="45"/>
  <c r="K1737" i="45"/>
  <c r="J1737" i="45"/>
  <c r="I1737" i="45"/>
  <c r="H1737" i="45"/>
  <c r="G1737" i="45"/>
  <c r="F1737" i="45"/>
  <c r="E1737" i="45"/>
  <c r="D1737" i="45"/>
  <c r="C1737" i="45"/>
  <c r="U1736" i="45"/>
  <c r="T1736" i="45"/>
  <c r="S1736" i="45"/>
  <c r="R1736" i="45"/>
  <c r="Q1736" i="45"/>
  <c r="P1736" i="45"/>
  <c r="O1736" i="45"/>
  <c r="N1736" i="45"/>
  <c r="M1736" i="45"/>
  <c r="L1736" i="45"/>
  <c r="K1736" i="45"/>
  <c r="J1736" i="45"/>
  <c r="I1736" i="45"/>
  <c r="H1736" i="45"/>
  <c r="G1736" i="45"/>
  <c r="F1736" i="45"/>
  <c r="E1736" i="45"/>
  <c r="D1736" i="45"/>
  <c r="C1736" i="45"/>
  <c r="U1735" i="45"/>
  <c r="T1735" i="45"/>
  <c r="S1735" i="45"/>
  <c r="R1735" i="45"/>
  <c r="Q1735" i="45"/>
  <c r="P1735" i="45"/>
  <c r="O1735" i="45"/>
  <c r="N1735" i="45"/>
  <c r="M1735" i="45"/>
  <c r="L1735" i="45"/>
  <c r="K1735" i="45"/>
  <c r="J1735" i="45"/>
  <c r="I1735" i="45"/>
  <c r="H1735" i="45"/>
  <c r="G1735" i="45"/>
  <c r="F1735" i="45"/>
  <c r="E1735" i="45"/>
  <c r="D1735" i="45"/>
  <c r="C1735" i="45"/>
  <c r="U1734" i="45"/>
  <c r="T1734" i="45"/>
  <c r="S1734" i="45"/>
  <c r="R1734" i="45"/>
  <c r="Q1734" i="45"/>
  <c r="P1734" i="45"/>
  <c r="O1734" i="45"/>
  <c r="N1734" i="45"/>
  <c r="M1734" i="45"/>
  <c r="L1734" i="45"/>
  <c r="K1734" i="45"/>
  <c r="J1734" i="45"/>
  <c r="I1734" i="45"/>
  <c r="H1734" i="45"/>
  <c r="G1734" i="45"/>
  <c r="F1734" i="45"/>
  <c r="E1734" i="45"/>
  <c r="D1734" i="45"/>
  <c r="C1734" i="45"/>
  <c r="U1733" i="45"/>
  <c r="T1733" i="45"/>
  <c r="S1733" i="45"/>
  <c r="R1733" i="45"/>
  <c r="Q1733" i="45"/>
  <c r="P1733" i="45"/>
  <c r="O1733" i="45"/>
  <c r="N1733" i="45"/>
  <c r="M1733" i="45"/>
  <c r="L1733" i="45"/>
  <c r="K1733" i="45"/>
  <c r="J1733" i="45"/>
  <c r="I1733" i="45"/>
  <c r="H1733" i="45"/>
  <c r="G1733" i="45"/>
  <c r="F1733" i="45"/>
  <c r="E1733" i="45"/>
  <c r="D1733" i="45"/>
  <c r="C1733" i="45"/>
  <c r="U1732" i="45"/>
  <c r="T1732" i="45"/>
  <c r="S1732" i="45"/>
  <c r="R1732" i="45"/>
  <c r="Q1732" i="45"/>
  <c r="P1732" i="45"/>
  <c r="O1732" i="45"/>
  <c r="N1732" i="45"/>
  <c r="M1732" i="45"/>
  <c r="L1732" i="45"/>
  <c r="K1732" i="45"/>
  <c r="J1732" i="45"/>
  <c r="I1732" i="45"/>
  <c r="H1732" i="45"/>
  <c r="G1732" i="45"/>
  <c r="F1732" i="45"/>
  <c r="E1732" i="45"/>
  <c r="D1732" i="45"/>
  <c r="C1732" i="45"/>
  <c r="U1731" i="45"/>
  <c r="T1731" i="45"/>
  <c r="S1731" i="45"/>
  <c r="R1731" i="45"/>
  <c r="Q1731" i="45"/>
  <c r="P1731" i="45"/>
  <c r="O1731" i="45"/>
  <c r="N1731" i="45"/>
  <c r="M1731" i="45"/>
  <c r="L1731" i="45"/>
  <c r="K1731" i="45"/>
  <c r="J1731" i="45"/>
  <c r="I1731" i="45"/>
  <c r="H1731" i="45"/>
  <c r="G1731" i="45"/>
  <c r="F1731" i="45"/>
  <c r="E1731" i="45"/>
  <c r="D1731" i="45"/>
  <c r="C1731" i="45"/>
  <c r="U1730" i="45"/>
  <c r="T1730" i="45"/>
  <c r="S1730" i="45"/>
  <c r="R1730" i="45"/>
  <c r="Q1730" i="45"/>
  <c r="P1730" i="45"/>
  <c r="O1730" i="45"/>
  <c r="N1730" i="45"/>
  <c r="M1730" i="45"/>
  <c r="L1730" i="45"/>
  <c r="K1730" i="45"/>
  <c r="J1730" i="45"/>
  <c r="I1730" i="45"/>
  <c r="H1730" i="45"/>
  <c r="G1730" i="45"/>
  <c r="F1730" i="45"/>
  <c r="E1730" i="45"/>
  <c r="D1730" i="45"/>
  <c r="C1730" i="45"/>
  <c r="U1729" i="45"/>
  <c r="T1729" i="45"/>
  <c r="S1729" i="45"/>
  <c r="R1729" i="45"/>
  <c r="Q1729" i="45"/>
  <c r="P1729" i="45"/>
  <c r="O1729" i="45"/>
  <c r="N1729" i="45"/>
  <c r="M1729" i="45"/>
  <c r="L1729" i="45"/>
  <c r="K1729" i="45"/>
  <c r="J1729" i="45"/>
  <c r="I1729" i="45"/>
  <c r="H1729" i="45"/>
  <c r="G1729" i="45"/>
  <c r="F1729" i="45"/>
  <c r="E1729" i="45"/>
  <c r="D1729" i="45"/>
  <c r="C1729" i="45"/>
  <c r="U1728" i="45"/>
  <c r="T1728" i="45"/>
  <c r="S1728" i="45"/>
  <c r="R1728" i="45"/>
  <c r="Q1728" i="45"/>
  <c r="P1728" i="45"/>
  <c r="O1728" i="45"/>
  <c r="N1728" i="45"/>
  <c r="M1728" i="45"/>
  <c r="L1728" i="45"/>
  <c r="K1728" i="45"/>
  <c r="J1728" i="45"/>
  <c r="I1728" i="45"/>
  <c r="H1728" i="45"/>
  <c r="G1728" i="45"/>
  <c r="F1728" i="45"/>
  <c r="E1728" i="45"/>
  <c r="D1728" i="45"/>
  <c r="C1728" i="45"/>
  <c r="U1727" i="45"/>
  <c r="T1727" i="45"/>
  <c r="S1727" i="45"/>
  <c r="R1727" i="45"/>
  <c r="Q1727" i="45"/>
  <c r="P1727" i="45"/>
  <c r="O1727" i="45"/>
  <c r="N1727" i="45"/>
  <c r="M1727" i="45"/>
  <c r="L1727" i="45"/>
  <c r="K1727" i="45"/>
  <c r="J1727" i="45"/>
  <c r="I1727" i="45"/>
  <c r="H1727" i="45"/>
  <c r="G1727" i="45"/>
  <c r="F1727" i="45"/>
  <c r="E1727" i="45"/>
  <c r="D1727" i="45"/>
  <c r="C1727" i="45"/>
  <c r="U1726" i="45"/>
  <c r="T1726" i="45"/>
  <c r="S1726" i="45"/>
  <c r="R1726" i="45"/>
  <c r="Q1726" i="45"/>
  <c r="P1726" i="45"/>
  <c r="O1726" i="45"/>
  <c r="N1726" i="45"/>
  <c r="M1726" i="45"/>
  <c r="L1726" i="45"/>
  <c r="K1726" i="45"/>
  <c r="J1726" i="45"/>
  <c r="I1726" i="45"/>
  <c r="H1726" i="45"/>
  <c r="G1726" i="45"/>
  <c r="F1726" i="45"/>
  <c r="E1726" i="45"/>
  <c r="D1726" i="45"/>
  <c r="C1726" i="45"/>
  <c r="U1725" i="45"/>
  <c r="T1725" i="45"/>
  <c r="S1725" i="45"/>
  <c r="R1725" i="45"/>
  <c r="Q1725" i="45"/>
  <c r="P1725" i="45"/>
  <c r="O1725" i="45"/>
  <c r="N1725" i="45"/>
  <c r="M1725" i="45"/>
  <c r="L1725" i="45"/>
  <c r="K1725" i="45"/>
  <c r="J1725" i="45"/>
  <c r="I1725" i="45"/>
  <c r="H1725" i="45"/>
  <c r="G1725" i="45"/>
  <c r="F1725" i="45"/>
  <c r="E1725" i="45"/>
  <c r="D1725" i="45"/>
  <c r="C1725" i="45"/>
  <c r="U1724" i="45"/>
  <c r="T1724" i="45"/>
  <c r="S1724" i="45"/>
  <c r="R1724" i="45"/>
  <c r="Q1724" i="45"/>
  <c r="P1724" i="45"/>
  <c r="O1724" i="45"/>
  <c r="N1724" i="45"/>
  <c r="M1724" i="45"/>
  <c r="L1724" i="45"/>
  <c r="K1724" i="45"/>
  <c r="J1724" i="45"/>
  <c r="I1724" i="45"/>
  <c r="H1724" i="45"/>
  <c r="G1724" i="45"/>
  <c r="F1724" i="45"/>
  <c r="E1724" i="45"/>
  <c r="D1724" i="45"/>
  <c r="C1724" i="45"/>
  <c r="U1723" i="45"/>
  <c r="T1723" i="45"/>
  <c r="S1723" i="45"/>
  <c r="R1723" i="45"/>
  <c r="Q1723" i="45"/>
  <c r="P1723" i="45"/>
  <c r="O1723" i="45"/>
  <c r="N1723" i="45"/>
  <c r="M1723" i="45"/>
  <c r="L1723" i="45"/>
  <c r="K1723" i="45"/>
  <c r="J1723" i="45"/>
  <c r="I1723" i="45"/>
  <c r="H1723" i="45"/>
  <c r="G1723" i="45"/>
  <c r="F1723" i="45"/>
  <c r="E1723" i="45"/>
  <c r="D1723" i="45"/>
  <c r="C1723" i="45"/>
  <c r="U1722" i="45"/>
  <c r="T1722" i="45"/>
  <c r="S1722" i="45"/>
  <c r="R1722" i="45"/>
  <c r="Q1722" i="45"/>
  <c r="P1722" i="45"/>
  <c r="O1722" i="45"/>
  <c r="N1722" i="45"/>
  <c r="M1722" i="45"/>
  <c r="L1722" i="45"/>
  <c r="K1722" i="45"/>
  <c r="J1722" i="45"/>
  <c r="I1722" i="45"/>
  <c r="H1722" i="45"/>
  <c r="G1722" i="45"/>
  <c r="F1722" i="45"/>
  <c r="E1722" i="45"/>
  <c r="D1722" i="45"/>
  <c r="C1722" i="45"/>
  <c r="U1721" i="45"/>
  <c r="T1721" i="45"/>
  <c r="S1721" i="45"/>
  <c r="R1721" i="45"/>
  <c r="Q1721" i="45"/>
  <c r="P1721" i="45"/>
  <c r="O1721" i="45"/>
  <c r="N1721" i="45"/>
  <c r="M1721" i="45"/>
  <c r="L1721" i="45"/>
  <c r="K1721" i="45"/>
  <c r="J1721" i="45"/>
  <c r="I1721" i="45"/>
  <c r="H1721" i="45"/>
  <c r="G1721" i="45"/>
  <c r="F1721" i="45"/>
  <c r="E1721" i="45"/>
  <c r="D1721" i="45"/>
  <c r="C1721" i="45"/>
  <c r="U1720" i="45"/>
  <c r="T1720" i="45"/>
  <c r="S1720" i="45"/>
  <c r="R1720" i="45"/>
  <c r="Q1720" i="45"/>
  <c r="P1720" i="45"/>
  <c r="O1720" i="45"/>
  <c r="N1720" i="45"/>
  <c r="M1720" i="45"/>
  <c r="L1720" i="45"/>
  <c r="K1720" i="45"/>
  <c r="J1720" i="45"/>
  <c r="I1720" i="45"/>
  <c r="H1720" i="45"/>
  <c r="G1720" i="45"/>
  <c r="F1720" i="45"/>
  <c r="E1720" i="45"/>
  <c r="D1720" i="45"/>
  <c r="C1720" i="45"/>
  <c r="U1719" i="45"/>
  <c r="T1719" i="45"/>
  <c r="S1719" i="45"/>
  <c r="R1719" i="45"/>
  <c r="Q1719" i="45"/>
  <c r="P1719" i="45"/>
  <c r="O1719" i="45"/>
  <c r="N1719" i="45"/>
  <c r="M1719" i="45"/>
  <c r="L1719" i="45"/>
  <c r="K1719" i="45"/>
  <c r="J1719" i="45"/>
  <c r="I1719" i="45"/>
  <c r="H1719" i="45"/>
  <c r="G1719" i="45"/>
  <c r="F1719" i="45"/>
  <c r="E1719" i="45"/>
  <c r="D1719" i="45"/>
  <c r="C1719" i="45"/>
  <c r="U1718" i="45"/>
  <c r="T1718" i="45"/>
  <c r="S1718" i="45"/>
  <c r="R1718" i="45"/>
  <c r="Q1718" i="45"/>
  <c r="P1718" i="45"/>
  <c r="O1718" i="45"/>
  <c r="N1718" i="45"/>
  <c r="M1718" i="45"/>
  <c r="L1718" i="45"/>
  <c r="K1718" i="45"/>
  <c r="J1718" i="45"/>
  <c r="I1718" i="45"/>
  <c r="H1718" i="45"/>
  <c r="G1718" i="45"/>
  <c r="F1718" i="45"/>
  <c r="E1718" i="45"/>
  <c r="D1718" i="45"/>
  <c r="C1718" i="45"/>
  <c r="U1717" i="45"/>
  <c r="T1717" i="45"/>
  <c r="S1717" i="45"/>
  <c r="R1717" i="45"/>
  <c r="Q1717" i="45"/>
  <c r="P1717" i="45"/>
  <c r="O1717" i="45"/>
  <c r="N1717" i="45"/>
  <c r="M1717" i="45"/>
  <c r="L1717" i="45"/>
  <c r="K1717" i="45"/>
  <c r="J1717" i="45"/>
  <c r="I1717" i="45"/>
  <c r="H1717" i="45"/>
  <c r="G1717" i="45"/>
  <c r="F1717" i="45"/>
  <c r="E1717" i="45"/>
  <c r="D1717" i="45"/>
  <c r="C1717" i="45"/>
  <c r="U1716" i="45"/>
  <c r="T1716" i="45"/>
  <c r="S1716" i="45"/>
  <c r="R1716" i="45"/>
  <c r="Q1716" i="45"/>
  <c r="P1716" i="45"/>
  <c r="O1716" i="45"/>
  <c r="N1716" i="45"/>
  <c r="M1716" i="45"/>
  <c r="L1716" i="45"/>
  <c r="K1716" i="45"/>
  <c r="J1716" i="45"/>
  <c r="I1716" i="45"/>
  <c r="H1716" i="45"/>
  <c r="G1716" i="45"/>
  <c r="F1716" i="45"/>
  <c r="E1716" i="45"/>
  <c r="D1716" i="45"/>
  <c r="C1716" i="45"/>
  <c r="U1715" i="45"/>
  <c r="T1715" i="45"/>
  <c r="S1715" i="45"/>
  <c r="R1715" i="45"/>
  <c r="Q1715" i="45"/>
  <c r="P1715" i="45"/>
  <c r="O1715" i="45"/>
  <c r="N1715" i="45"/>
  <c r="M1715" i="45"/>
  <c r="L1715" i="45"/>
  <c r="K1715" i="45"/>
  <c r="J1715" i="45"/>
  <c r="I1715" i="45"/>
  <c r="H1715" i="45"/>
  <c r="G1715" i="45"/>
  <c r="F1715" i="45"/>
  <c r="E1715" i="45"/>
  <c r="D1715" i="45"/>
  <c r="C1715" i="45"/>
  <c r="U1714" i="45"/>
  <c r="T1714" i="45"/>
  <c r="S1714" i="45"/>
  <c r="R1714" i="45"/>
  <c r="Q1714" i="45"/>
  <c r="P1714" i="45"/>
  <c r="O1714" i="45"/>
  <c r="N1714" i="45"/>
  <c r="M1714" i="45"/>
  <c r="L1714" i="45"/>
  <c r="K1714" i="45"/>
  <c r="J1714" i="45"/>
  <c r="I1714" i="45"/>
  <c r="H1714" i="45"/>
  <c r="G1714" i="45"/>
  <c r="F1714" i="45"/>
  <c r="E1714" i="45"/>
  <c r="D1714" i="45"/>
  <c r="C1714" i="45"/>
  <c r="U1713" i="45"/>
  <c r="T1713" i="45"/>
  <c r="S1713" i="45"/>
  <c r="R1713" i="45"/>
  <c r="Q1713" i="45"/>
  <c r="P1713" i="45"/>
  <c r="O1713" i="45"/>
  <c r="N1713" i="45"/>
  <c r="M1713" i="45"/>
  <c r="L1713" i="45"/>
  <c r="K1713" i="45"/>
  <c r="J1713" i="45"/>
  <c r="I1713" i="45"/>
  <c r="H1713" i="45"/>
  <c r="G1713" i="45"/>
  <c r="F1713" i="45"/>
  <c r="E1713" i="45"/>
  <c r="D1713" i="45"/>
  <c r="C1713" i="45"/>
  <c r="U1712" i="45"/>
  <c r="T1712" i="45"/>
  <c r="S1712" i="45"/>
  <c r="R1712" i="45"/>
  <c r="Q1712" i="45"/>
  <c r="P1712" i="45"/>
  <c r="O1712" i="45"/>
  <c r="N1712" i="45"/>
  <c r="M1712" i="45"/>
  <c r="L1712" i="45"/>
  <c r="K1712" i="45"/>
  <c r="J1712" i="45"/>
  <c r="I1712" i="45"/>
  <c r="H1712" i="45"/>
  <c r="G1712" i="45"/>
  <c r="F1712" i="45"/>
  <c r="E1712" i="45"/>
  <c r="D1712" i="45"/>
  <c r="C1712" i="45"/>
  <c r="U1711" i="45"/>
  <c r="T1711" i="45"/>
  <c r="S1711" i="45"/>
  <c r="R1711" i="45"/>
  <c r="Q1711" i="45"/>
  <c r="P1711" i="45"/>
  <c r="O1711" i="45"/>
  <c r="N1711" i="45"/>
  <c r="M1711" i="45"/>
  <c r="L1711" i="45"/>
  <c r="K1711" i="45"/>
  <c r="J1711" i="45"/>
  <c r="I1711" i="45"/>
  <c r="H1711" i="45"/>
  <c r="G1711" i="45"/>
  <c r="F1711" i="45"/>
  <c r="E1711" i="45"/>
  <c r="D1711" i="45"/>
  <c r="C1711" i="45"/>
  <c r="U1710" i="45"/>
  <c r="T1710" i="45"/>
  <c r="S1710" i="45"/>
  <c r="R1710" i="45"/>
  <c r="Q1710" i="45"/>
  <c r="P1710" i="45"/>
  <c r="O1710" i="45"/>
  <c r="N1710" i="45"/>
  <c r="M1710" i="45"/>
  <c r="L1710" i="45"/>
  <c r="K1710" i="45"/>
  <c r="J1710" i="45"/>
  <c r="I1710" i="45"/>
  <c r="H1710" i="45"/>
  <c r="G1710" i="45"/>
  <c r="F1710" i="45"/>
  <c r="E1710" i="45"/>
  <c r="D1710" i="45"/>
  <c r="C1710" i="45"/>
  <c r="U1709" i="45"/>
  <c r="T1709" i="45"/>
  <c r="S1709" i="45"/>
  <c r="R1709" i="45"/>
  <c r="Q1709" i="45"/>
  <c r="P1709" i="45"/>
  <c r="O1709" i="45"/>
  <c r="N1709" i="45"/>
  <c r="M1709" i="45"/>
  <c r="L1709" i="45"/>
  <c r="K1709" i="45"/>
  <c r="J1709" i="45"/>
  <c r="I1709" i="45"/>
  <c r="H1709" i="45"/>
  <c r="G1709" i="45"/>
  <c r="F1709" i="45"/>
  <c r="E1709" i="45"/>
  <c r="D1709" i="45"/>
  <c r="C1709" i="45"/>
  <c r="U1708" i="45"/>
  <c r="T1708" i="45"/>
  <c r="S1708" i="45"/>
  <c r="R1708" i="45"/>
  <c r="Q1708" i="45"/>
  <c r="P1708" i="45"/>
  <c r="O1708" i="45"/>
  <c r="N1708" i="45"/>
  <c r="M1708" i="45"/>
  <c r="L1708" i="45"/>
  <c r="K1708" i="45"/>
  <c r="J1708" i="45"/>
  <c r="I1708" i="45"/>
  <c r="H1708" i="45"/>
  <c r="G1708" i="45"/>
  <c r="F1708" i="45"/>
  <c r="E1708" i="45"/>
  <c r="D1708" i="45"/>
  <c r="C1708" i="45"/>
  <c r="U1707" i="45"/>
  <c r="T1707" i="45"/>
  <c r="S1707" i="45"/>
  <c r="R1707" i="45"/>
  <c r="Q1707" i="45"/>
  <c r="P1707" i="45"/>
  <c r="O1707" i="45"/>
  <c r="N1707" i="45"/>
  <c r="M1707" i="45"/>
  <c r="L1707" i="45"/>
  <c r="K1707" i="45"/>
  <c r="J1707" i="45"/>
  <c r="I1707" i="45"/>
  <c r="H1707" i="45"/>
  <c r="G1707" i="45"/>
  <c r="F1707" i="45"/>
  <c r="E1707" i="45"/>
  <c r="D1707" i="45"/>
  <c r="C1707" i="45"/>
  <c r="U1706" i="45"/>
  <c r="T1706" i="45"/>
  <c r="S1706" i="45"/>
  <c r="R1706" i="45"/>
  <c r="Q1706" i="45"/>
  <c r="P1706" i="45"/>
  <c r="O1706" i="45"/>
  <c r="N1706" i="45"/>
  <c r="M1706" i="45"/>
  <c r="L1706" i="45"/>
  <c r="K1706" i="45"/>
  <c r="J1706" i="45"/>
  <c r="I1706" i="45"/>
  <c r="H1706" i="45"/>
  <c r="G1706" i="45"/>
  <c r="F1706" i="45"/>
  <c r="E1706" i="45"/>
  <c r="D1706" i="45"/>
  <c r="C1706" i="45"/>
  <c r="U1705" i="45"/>
  <c r="T1705" i="45"/>
  <c r="S1705" i="45"/>
  <c r="R1705" i="45"/>
  <c r="Q1705" i="45"/>
  <c r="P1705" i="45"/>
  <c r="O1705" i="45"/>
  <c r="N1705" i="45"/>
  <c r="M1705" i="45"/>
  <c r="L1705" i="45"/>
  <c r="K1705" i="45"/>
  <c r="J1705" i="45"/>
  <c r="I1705" i="45"/>
  <c r="H1705" i="45"/>
  <c r="G1705" i="45"/>
  <c r="F1705" i="45"/>
  <c r="E1705" i="45"/>
  <c r="D1705" i="45"/>
  <c r="C1705" i="45"/>
  <c r="U1704" i="45"/>
  <c r="T1704" i="45"/>
  <c r="S1704" i="45"/>
  <c r="R1704" i="45"/>
  <c r="Q1704" i="45"/>
  <c r="P1704" i="45"/>
  <c r="O1704" i="45"/>
  <c r="N1704" i="45"/>
  <c r="M1704" i="45"/>
  <c r="L1704" i="45"/>
  <c r="K1704" i="45"/>
  <c r="J1704" i="45"/>
  <c r="I1704" i="45"/>
  <c r="H1704" i="45"/>
  <c r="G1704" i="45"/>
  <c r="F1704" i="45"/>
  <c r="E1704" i="45"/>
  <c r="D1704" i="45"/>
  <c r="C1704" i="45"/>
  <c r="U1703" i="45"/>
  <c r="T1703" i="45"/>
  <c r="S1703" i="45"/>
  <c r="R1703" i="45"/>
  <c r="Q1703" i="45"/>
  <c r="P1703" i="45"/>
  <c r="O1703" i="45"/>
  <c r="N1703" i="45"/>
  <c r="M1703" i="45"/>
  <c r="L1703" i="45"/>
  <c r="K1703" i="45"/>
  <c r="J1703" i="45"/>
  <c r="I1703" i="45"/>
  <c r="H1703" i="45"/>
  <c r="G1703" i="45"/>
  <c r="F1703" i="45"/>
  <c r="E1703" i="45"/>
  <c r="D1703" i="45"/>
  <c r="C1703" i="45"/>
  <c r="U1702" i="45"/>
  <c r="T1702" i="45"/>
  <c r="S1702" i="45"/>
  <c r="R1702" i="45"/>
  <c r="Q1702" i="45"/>
  <c r="P1702" i="45"/>
  <c r="O1702" i="45"/>
  <c r="N1702" i="45"/>
  <c r="M1702" i="45"/>
  <c r="L1702" i="45"/>
  <c r="K1702" i="45"/>
  <c r="J1702" i="45"/>
  <c r="I1702" i="45"/>
  <c r="H1702" i="45"/>
  <c r="G1702" i="45"/>
  <c r="F1702" i="45"/>
  <c r="E1702" i="45"/>
  <c r="D1702" i="45"/>
  <c r="C1702" i="45"/>
  <c r="U1701" i="45"/>
  <c r="T1701" i="45"/>
  <c r="S1701" i="45"/>
  <c r="R1701" i="45"/>
  <c r="Q1701" i="45"/>
  <c r="P1701" i="45"/>
  <c r="O1701" i="45"/>
  <c r="N1701" i="45"/>
  <c r="M1701" i="45"/>
  <c r="L1701" i="45"/>
  <c r="K1701" i="45"/>
  <c r="J1701" i="45"/>
  <c r="I1701" i="45"/>
  <c r="H1701" i="45"/>
  <c r="G1701" i="45"/>
  <c r="F1701" i="45"/>
  <c r="E1701" i="45"/>
  <c r="D1701" i="45"/>
  <c r="C1701" i="45"/>
  <c r="U1700" i="45"/>
  <c r="T1700" i="45"/>
  <c r="S1700" i="45"/>
  <c r="R1700" i="45"/>
  <c r="Q1700" i="45"/>
  <c r="P1700" i="45"/>
  <c r="O1700" i="45"/>
  <c r="N1700" i="45"/>
  <c r="M1700" i="45"/>
  <c r="L1700" i="45"/>
  <c r="K1700" i="45"/>
  <c r="J1700" i="45"/>
  <c r="I1700" i="45"/>
  <c r="H1700" i="45"/>
  <c r="G1700" i="45"/>
  <c r="F1700" i="45"/>
  <c r="E1700" i="45"/>
  <c r="D1700" i="45"/>
  <c r="C1700" i="45"/>
  <c r="U1699" i="45"/>
  <c r="T1699" i="45"/>
  <c r="S1699" i="45"/>
  <c r="R1699" i="45"/>
  <c r="Q1699" i="45"/>
  <c r="P1699" i="45"/>
  <c r="O1699" i="45"/>
  <c r="N1699" i="45"/>
  <c r="M1699" i="45"/>
  <c r="L1699" i="45"/>
  <c r="K1699" i="45"/>
  <c r="J1699" i="45"/>
  <c r="I1699" i="45"/>
  <c r="H1699" i="45"/>
  <c r="G1699" i="45"/>
  <c r="F1699" i="45"/>
  <c r="E1699" i="45"/>
  <c r="D1699" i="45"/>
  <c r="C1699" i="45"/>
  <c r="U1698" i="45"/>
  <c r="T1698" i="45"/>
  <c r="S1698" i="45"/>
  <c r="R1698" i="45"/>
  <c r="Q1698" i="45"/>
  <c r="P1698" i="45"/>
  <c r="O1698" i="45"/>
  <c r="N1698" i="45"/>
  <c r="M1698" i="45"/>
  <c r="L1698" i="45"/>
  <c r="K1698" i="45"/>
  <c r="J1698" i="45"/>
  <c r="I1698" i="45"/>
  <c r="H1698" i="45"/>
  <c r="G1698" i="45"/>
  <c r="F1698" i="45"/>
  <c r="E1698" i="45"/>
  <c r="D1698" i="45"/>
  <c r="C1698" i="45"/>
  <c r="U1697" i="45"/>
  <c r="T1697" i="45"/>
  <c r="S1697" i="45"/>
  <c r="R1697" i="45"/>
  <c r="Q1697" i="45"/>
  <c r="P1697" i="45"/>
  <c r="O1697" i="45"/>
  <c r="N1697" i="45"/>
  <c r="M1697" i="45"/>
  <c r="L1697" i="45"/>
  <c r="K1697" i="45"/>
  <c r="J1697" i="45"/>
  <c r="I1697" i="45"/>
  <c r="H1697" i="45"/>
  <c r="G1697" i="45"/>
  <c r="F1697" i="45"/>
  <c r="E1697" i="45"/>
  <c r="D1697" i="45"/>
  <c r="C1697" i="45"/>
  <c r="U1696" i="45"/>
  <c r="T1696" i="45"/>
  <c r="S1696" i="45"/>
  <c r="R1696" i="45"/>
  <c r="Q1696" i="45"/>
  <c r="P1696" i="45"/>
  <c r="O1696" i="45"/>
  <c r="N1696" i="45"/>
  <c r="M1696" i="45"/>
  <c r="L1696" i="45"/>
  <c r="K1696" i="45"/>
  <c r="J1696" i="45"/>
  <c r="I1696" i="45"/>
  <c r="H1696" i="45"/>
  <c r="G1696" i="45"/>
  <c r="F1696" i="45"/>
  <c r="E1696" i="45"/>
  <c r="D1696" i="45"/>
  <c r="C1696" i="45"/>
  <c r="U1695" i="45"/>
  <c r="T1695" i="45"/>
  <c r="S1695" i="45"/>
  <c r="R1695" i="45"/>
  <c r="Q1695" i="45"/>
  <c r="P1695" i="45"/>
  <c r="O1695" i="45"/>
  <c r="N1695" i="45"/>
  <c r="M1695" i="45"/>
  <c r="L1695" i="45"/>
  <c r="K1695" i="45"/>
  <c r="J1695" i="45"/>
  <c r="I1695" i="45"/>
  <c r="H1695" i="45"/>
  <c r="G1695" i="45"/>
  <c r="F1695" i="45"/>
  <c r="E1695" i="45"/>
  <c r="D1695" i="45"/>
  <c r="C1695" i="45"/>
  <c r="U1694" i="45"/>
  <c r="T1694" i="45"/>
  <c r="S1694" i="45"/>
  <c r="R1694" i="45"/>
  <c r="Q1694" i="45"/>
  <c r="P1694" i="45"/>
  <c r="O1694" i="45"/>
  <c r="N1694" i="45"/>
  <c r="M1694" i="45"/>
  <c r="L1694" i="45"/>
  <c r="K1694" i="45"/>
  <c r="J1694" i="45"/>
  <c r="I1694" i="45"/>
  <c r="H1694" i="45"/>
  <c r="G1694" i="45"/>
  <c r="F1694" i="45"/>
  <c r="E1694" i="45"/>
  <c r="D1694" i="45"/>
  <c r="C1694" i="45"/>
  <c r="U1693" i="45"/>
  <c r="T1693" i="45"/>
  <c r="S1693" i="45"/>
  <c r="R1693" i="45"/>
  <c r="Q1693" i="45"/>
  <c r="P1693" i="45"/>
  <c r="O1693" i="45"/>
  <c r="N1693" i="45"/>
  <c r="M1693" i="45"/>
  <c r="L1693" i="45"/>
  <c r="K1693" i="45"/>
  <c r="J1693" i="45"/>
  <c r="I1693" i="45"/>
  <c r="H1693" i="45"/>
  <c r="G1693" i="45"/>
  <c r="F1693" i="45"/>
  <c r="E1693" i="45"/>
  <c r="D1693" i="45"/>
  <c r="C1693" i="45"/>
  <c r="U1692" i="45"/>
  <c r="T1692" i="45"/>
  <c r="S1692" i="45"/>
  <c r="R1692" i="45"/>
  <c r="Q1692" i="45"/>
  <c r="P1692" i="45"/>
  <c r="O1692" i="45"/>
  <c r="N1692" i="45"/>
  <c r="M1692" i="45"/>
  <c r="L1692" i="45"/>
  <c r="K1692" i="45"/>
  <c r="J1692" i="45"/>
  <c r="I1692" i="45"/>
  <c r="H1692" i="45"/>
  <c r="G1692" i="45"/>
  <c r="F1692" i="45"/>
  <c r="E1692" i="45"/>
  <c r="D1692" i="45"/>
  <c r="C1692" i="45"/>
  <c r="U1691" i="45"/>
  <c r="T1691" i="45"/>
  <c r="S1691" i="45"/>
  <c r="R1691" i="45"/>
  <c r="Q1691" i="45"/>
  <c r="P1691" i="45"/>
  <c r="O1691" i="45"/>
  <c r="N1691" i="45"/>
  <c r="M1691" i="45"/>
  <c r="L1691" i="45"/>
  <c r="K1691" i="45"/>
  <c r="J1691" i="45"/>
  <c r="I1691" i="45"/>
  <c r="H1691" i="45"/>
  <c r="G1691" i="45"/>
  <c r="F1691" i="45"/>
  <c r="E1691" i="45"/>
  <c r="D1691" i="45"/>
  <c r="C1691" i="45"/>
  <c r="U1690" i="45"/>
  <c r="T1690" i="45"/>
  <c r="S1690" i="45"/>
  <c r="R1690" i="45"/>
  <c r="Q1690" i="45"/>
  <c r="P1690" i="45"/>
  <c r="O1690" i="45"/>
  <c r="N1690" i="45"/>
  <c r="M1690" i="45"/>
  <c r="L1690" i="45"/>
  <c r="K1690" i="45"/>
  <c r="J1690" i="45"/>
  <c r="I1690" i="45"/>
  <c r="H1690" i="45"/>
  <c r="G1690" i="45"/>
  <c r="F1690" i="45"/>
  <c r="E1690" i="45"/>
  <c r="D1690" i="45"/>
  <c r="C1690" i="45"/>
  <c r="U1689" i="45"/>
  <c r="T1689" i="45"/>
  <c r="S1689" i="45"/>
  <c r="R1689" i="45"/>
  <c r="Q1689" i="45"/>
  <c r="P1689" i="45"/>
  <c r="O1689" i="45"/>
  <c r="N1689" i="45"/>
  <c r="M1689" i="45"/>
  <c r="L1689" i="45"/>
  <c r="K1689" i="45"/>
  <c r="J1689" i="45"/>
  <c r="I1689" i="45"/>
  <c r="H1689" i="45"/>
  <c r="G1689" i="45"/>
  <c r="F1689" i="45"/>
  <c r="E1689" i="45"/>
  <c r="D1689" i="45"/>
  <c r="C1689" i="45"/>
  <c r="U1688" i="45"/>
  <c r="T1688" i="45"/>
  <c r="S1688" i="45"/>
  <c r="R1688" i="45"/>
  <c r="Q1688" i="45"/>
  <c r="P1688" i="45"/>
  <c r="O1688" i="45"/>
  <c r="N1688" i="45"/>
  <c r="M1688" i="45"/>
  <c r="L1688" i="45"/>
  <c r="K1688" i="45"/>
  <c r="J1688" i="45"/>
  <c r="I1688" i="45"/>
  <c r="H1688" i="45"/>
  <c r="G1688" i="45"/>
  <c r="F1688" i="45"/>
  <c r="E1688" i="45"/>
  <c r="D1688" i="45"/>
  <c r="C1688" i="45"/>
  <c r="U1687" i="45"/>
  <c r="T1687" i="45"/>
  <c r="S1687" i="45"/>
  <c r="R1687" i="45"/>
  <c r="Q1687" i="45"/>
  <c r="P1687" i="45"/>
  <c r="O1687" i="45"/>
  <c r="N1687" i="45"/>
  <c r="M1687" i="45"/>
  <c r="L1687" i="45"/>
  <c r="K1687" i="45"/>
  <c r="J1687" i="45"/>
  <c r="I1687" i="45"/>
  <c r="H1687" i="45"/>
  <c r="G1687" i="45"/>
  <c r="F1687" i="45"/>
  <c r="E1687" i="45"/>
  <c r="D1687" i="45"/>
  <c r="C1687" i="45"/>
  <c r="U1686" i="45"/>
  <c r="T1686" i="45"/>
  <c r="S1686" i="45"/>
  <c r="R1686" i="45"/>
  <c r="Q1686" i="45"/>
  <c r="P1686" i="45"/>
  <c r="O1686" i="45"/>
  <c r="N1686" i="45"/>
  <c r="M1686" i="45"/>
  <c r="L1686" i="45"/>
  <c r="K1686" i="45"/>
  <c r="J1686" i="45"/>
  <c r="I1686" i="45"/>
  <c r="H1686" i="45"/>
  <c r="G1686" i="45"/>
  <c r="F1686" i="45"/>
  <c r="E1686" i="45"/>
  <c r="D1686" i="45"/>
  <c r="C1686" i="45"/>
  <c r="U1685" i="45"/>
  <c r="T1685" i="45"/>
  <c r="S1685" i="45"/>
  <c r="R1685" i="45"/>
  <c r="Q1685" i="45"/>
  <c r="P1685" i="45"/>
  <c r="O1685" i="45"/>
  <c r="N1685" i="45"/>
  <c r="M1685" i="45"/>
  <c r="L1685" i="45"/>
  <c r="K1685" i="45"/>
  <c r="J1685" i="45"/>
  <c r="I1685" i="45"/>
  <c r="H1685" i="45"/>
  <c r="G1685" i="45"/>
  <c r="F1685" i="45"/>
  <c r="E1685" i="45"/>
  <c r="D1685" i="45"/>
  <c r="C1685" i="45"/>
  <c r="U1684" i="45"/>
  <c r="T1684" i="45"/>
  <c r="S1684" i="45"/>
  <c r="R1684" i="45"/>
  <c r="Q1684" i="45"/>
  <c r="P1684" i="45"/>
  <c r="O1684" i="45"/>
  <c r="N1684" i="45"/>
  <c r="M1684" i="45"/>
  <c r="L1684" i="45"/>
  <c r="K1684" i="45"/>
  <c r="J1684" i="45"/>
  <c r="I1684" i="45"/>
  <c r="H1684" i="45"/>
  <c r="G1684" i="45"/>
  <c r="F1684" i="45"/>
  <c r="E1684" i="45"/>
  <c r="D1684" i="45"/>
  <c r="C1684" i="45"/>
  <c r="U1683" i="45"/>
  <c r="T1683" i="45"/>
  <c r="S1683" i="45"/>
  <c r="R1683" i="45"/>
  <c r="Q1683" i="45"/>
  <c r="P1683" i="45"/>
  <c r="O1683" i="45"/>
  <c r="N1683" i="45"/>
  <c r="M1683" i="45"/>
  <c r="L1683" i="45"/>
  <c r="K1683" i="45"/>
  <c r="J1683" i="45"/>
  <c r="I1683" i="45"/>
  <c r="H1683" i="45"/>
  <c r="G1683" i="45"/>
  <c r="F1683" i="45"/>
  <c r="E1683" i="45"/>
  <c r="D1683" i="45"/>
  <c r="C1683" i="45"/>
  <c r="U1682" i="45"/>
  <c r="T1682" i="45"/>
  <c r="S1682" i="45"/>
  <c r="R1682" i="45"/>
  <c r="Q1682" i="45"/>
  <c r="P1682" i="45"/>
  <c r="O1682" i="45"/>
  <c r="N1682" i="45"/>
  <c r="M1682" i="45"/>
  <c r="L1682" i="45"/>
  <c r="K1682" i="45"/>
  <c r="J1682" i="45"/>
  <c r="I1682" i="45"/>
  <c r="H1682" i="45"/>
  <c r="G1682" i="45"/>
  <c r="F1682" i="45"/>
  <c r="E1682" i="45"/>
  <c r="D1682" i="45"/>
  <c r="C1682" i="45"/>
  <c r="U1681" i="45"/>
  <c r="T1681" i="45"/>
  <c r="S1681" i="45"/>
  <c r="R1681" i="45"/>
  <c r="Q1681" i="45"/>
  <c r="P1681" i="45"/>
  <c r="O1681" i="45"/>
  <c r="N1681" i="45"/>
  <c r="M1681" i="45"/>
  <c r="L1681" i="45"/>
  <c r="K1681" i="45"/>
  <c r="J1681" i="45"/>
  <c r="I1681" i="45"/>
  <c r="H1681" i="45"/>
  <c r="G1681" i="45"/>
  <c r="F1681" i="45"/>
  <c r="E1681" i="45"/>
  <c r="D1681" i="45"/>
  <c r="C1681" i="45"/>
  <c r="U1680" i="45"/>
  <c r="T1680" i="45"/>
  <c r="S1680" i="45"/>
  <c r="R1680" i="45"/>
  <c r="Q1680" i="45"/>
  <c r="P1680" i="45"/>
  <c r="O1680" i="45"/>
  <c r="N1680" i="45"/>
  <c r="M1680" i="45"/>
  <c r="L1680" i="45"/>
  <c r="K1680" i="45"/>
  <c r="J1680" i="45"/>
  <c r="I1680" i="45"/>
  <c r="H1680" i="45"/>
  <c r="G1680" i="45"/>
  <c r="F1680" i="45"/>
  <c r="E1680" i="45"/>
  <c r="D1680" i="45"/>
  <c r="C1680" i="45"/>
  <c r="U1679" i="45"/>
  <c r="T1679" i="45"/>
  <c r="S1679" i="45"/>
  <c r="R1679" i="45"/>
  <c r="Q1679" i="45"/>
  <c r="P1679" i="45"/>
  <c r="O1679" i="45"/>
  <c r="N1679" i="45"/>
  <c r="M1679" i="45"/>
  <c r="L1679" i="45"/>
  <c r="K1679" i="45"/>
  <c r="J1679" i="45"/>
  <c r="I1679" i="45"/>
  <c r="H1679" i="45"/>
  <c r="G1679" i="45"/>
  <c r="F1679" i="45"/>
  <c r="E1679" i="45"/>
  <c r="D1679" i="45"/>
  <c r="C1679" i="45"/>
  <c r="U1678" i="45"/>
  <c r="T1678" i="45"/>
  <c r="S1678" i="45"/>
  <c r="R1678" i="45"/>
  <c r="Q1678" i="45"/>
  <c r="P1678" i="45"/>
  <c r="O1678" i="45"/>
  <c r="N1678" i="45"/>
  <c r="M1678" i="45"/>
  <c r="L1678" i="45"/>
  <c r="K1678" i="45"/>
  <c r="J1678" i="45"/>
  <c r="I1678" i="45"/>
  <c r="H1678" i="45"/>
  <c r="G1678" i="45"/>
  <c r="F1678" i="45"/>
  <c r="E1678" i="45"/>
  <c r="D1678" i="45"/>
  <c r="C1678" i="45"/>
  <c r="U1677" i="45"/>
  <c r="T1677" i="45"/>
  <c r="S1677" i="45"/>
  <c r="R1677" i="45"/>
  <c r="Q1677" i="45"/>
  <c r="P1677" i="45"/>
  <c r="O1677" i="45"/>
  <c r="N1677" i="45"/>
  <c r="M1677" i="45"/>
  <c r="L1677" i="45"/>
  <c r="K1677" i="45"/>
  <c r="J1677" i="45"/>
  <c r="I1677" i="45"/>
  <c r="H1677" i="45"/>
  <c r="G1677" i="45"/>
  <c r="F1677" i="45"/>
  <c r="E1677" i="45"/>
  <c r="D1677" i="45"/>
  <c r="C1677" i="45"/>
  <c r="U1676" i="45"/>
  <c r="T1676" i="45"/>
  <c r="S1676" i="45"/>
  <c r="R1676" i="45"/>
  <c r="Q1676" i="45"/>
  <c r="P1676" i="45"/>
  <c r="O1676" i="45"/>
  <c r="N1676" i="45"/>
  <c r="M1676" i="45"/>
  <c r="L1676" i="45"/>
  <c r="K1676" i="45"/>
  <c r="J1676" i="45"/>
  <c r="I1676" i="45"/>
  <c r="H1676" i="45"/>
  <c r="G1676" i="45"/>
  <c r="F1676" i="45"/>
  <c r="E1676" i="45"/>
  <c r="D1676" i="45"/>
  <c r="C1676" i="45"/>
  <c r="U1675" i="45"/>
  <c r="T1675" i="45"/>
  <c r="S1675" i="45"/>
  <c r="R1675" i="45"/>
  <c r="Q1675" i="45"/>
  <c r="P1675" i="45"/>
  <c r="O1675" i="45"/>
  <c r="N1675" i="45"/>
  <c r="M1675" i="45"/>
  <c r="L1675" i="45"/>
  <c r="K1675" i="45"/>
  <c r="J1675" i="45"/>
  <c r="I1675" i="45"/>
  <c r="H1675" i="45"/>
  <c r="G1675" i="45"/>
  <c r="F1675" i="45"/>
  <c r="E1675" i="45"/>
  <c r="D1675" i="45"/>
  <c r="C1675" i="45"/>
  <c r="U1674" i="45"/>
  <c r="T1674" i="45"/>
  <c r="S1674" i="45"/>
  <c r="R1674" i="45"/>
  <c r="Q1674" i="45"/>
  <c r="P1674" i="45"/>
  <c r="O1674" i="45"/>
  <c r="N1674" i="45"/>
  <c r="M1674" i="45"/>
  <c r="L1674" i="45"/>
  <c r="K1674" i="45"/>
  <c r="J1674" i="45"/>
  <c r="I1674" i="45"/>
  <c r="H1674" i="45"/>
  <c r="G1674" i="45"/>
  <c r="F1674" i="45"/>
  <c r="E1674" i="45"/>
  <c r="D1674" i="45"/>
  <c r="C1674" i="45"/>
  <c r="U1673" i="45"/>
  <c r="T1673" i="45"/>
  <c r="S1673" i="45"/>
  <c r="R1673" i="45"/>
  <c r="Q1673" i="45"/>
  <c r="P1673" i="45"/>
  <c r="O1673" i="45"/>
  <c r="N1673" i="45"/>
  <c r="M1673" i="45"/>
  <c r="L1673" i="45"/>
  <c r="K1673" i="45"/>
  <c r="J1673" i="45"/>
  <c r="I1673" i="45"/>
  <c r="H1673" i="45"/>
  <c r="G1673" i="45"/>
  <c r="F1673" i="45"/>
  <c r="E1673" i="45"/>
  <c r="D1673" i="45"/>
  <c r="C1673" i="45"/>
  <c r="U1672" i="45"/>
  <c r="T1672" i="45"/>
  <c r="S1672" i="45"/>
  <c r="R1672" i="45"/>
  <c r="Q1672" i="45"/>
  <c r="P1672" i="45"/>
  <c r="O1672" i="45"/>
  <c r="N1672" i="45"/>
  <c r="M1672" i="45"/>
  <c r="L1672" i="45"/>
  <c r="K1672" i="45"/>
  <c r="J1672" i="45"/>
  <c r="I1672" i="45"/>
  <c r="H1672" i="45"/>
  <c r="G1672" i="45"/>
  <c r="F1672" i="45"/>
  <c r="E1672" i="45"/>
  <c r="D1672" i="45"/>
  <c r="C1672" i="45"/>
  <c r="U1671" i="45"/>
  <c r="T1671" i="45"/>
  <c r="S1671" i="45"/>
  <c r="R1671" i="45"/>
  <c r="Q1671" i="45"/>
  <c r="P1671" i="45"/>
  <c r="O1671" i="45"/>
  <c r="N1671" i="45"/>
  <c r="M1671" i="45"/>
  <c r="L1671" i="45"/>
  <c r="K1671" i="45"/>
  <c r="J1671" i="45"/>
  <c r="I1671" i="45"/>
  <c r="H1671" i="45"/>
  <c r="G1671" i="45"/>
  <c r="F1671" i="45"/>
  <c r="E1671" i="45"/>
  <c r="D1671" i="45"/>
  <c r="C1671" i="45"/>
  <c r="U1670" i="45"/>
  <c r="T1670" i="45"/>
  <c r="S1670" i="45"/>
  <c r="R1670" i="45"/>
  <c r="Q1670" i="45"/>
  <c r="P1670" i="45"/>
  <c r="O1670" i="45"/>
  <c r="N1670" i="45"/>
  <c r="M1670" i="45"/>
  <c r="L1670" i="45"/>
  <c r="K1670" i="45"/>
  <c r="J1670" i="45"/>
  <c r="I1670" i="45"/>
  <c r="H1670" i="45"/>
  <c r="G1670" i="45"/>
  <c r="F1670" i="45"/>
  <c r="E1670" i="45"/>
  <c r="D1670" i="45"/>
  <c r="C1670" i="45"/>
  <c r="U1669" i="45"/>
  <c r="T1669" i="45"/>
  <c r="S1669" i="45"/>
  <c r="R1669" i="45"/>
  <c r="Q1669" i="45"/>
  <c r="P1669" i="45"/>
  <c r="O1669" i="45"/>
  <c r="N1669" i="45"/>
  <c r="M1669" i="45"/>
  <c r="L1669" i="45"/>
  <c r="K1669" i="45"/>
  <c r="J1669" i="45"/>
  <c r="I1669" i="45"/>
  <c r="H1669" i="45"/>
  <c r="G1669" i="45"/>
  <c r="F1669" i="45"/>
  <c r="E1669" i="45"/>
  <c r="D1669" i="45"/>
  <c r="C1669" i="45"/>
  <c r="U1668" i="45"/>
  <c r="T1668" i="45"/>
  <c r="S1668" i="45"/>
  <c r="R1668" i="45"/>
  <c r="Q1668" i="45"/>
  <c r="P1668" i="45"/>
  <c r="O1668" i="45"/>
  <c r="N1668" i="45"/>
  <c r="M1668" i="45"/>
  <c r="L1668" i="45"/>
  <c r="K1668" i="45"/>
  <c r="J1668" i="45"/>
  <c r="I1668" i="45"/>
  <c r="H1668" i="45"/>
  <c r="G1668" i="45"/>
  <c r="F1668" i="45"/>
  <c r="E1668" i="45"/>
  <c r="D1668" i="45"/>
  <c r="C1668" i="45"/>
  <c r="U1667" i="45"/>
  <c r="T1667" i="45"/>
  <c r="S1667" i="45"/>
  <c r="R1667" i="45"/>
  <c r="Q1667" i="45"/>
  <c r="P1667" i="45"/>
  <c r="O1667" i="45"/>
  <c r="N1667" i="45"/>
  <c r="M1667" i="45"/>
  <c r="L1667" i="45"/>
  <c r="K1667" i="45"/>
  <c r="J1667" i="45"/>
  <c r="I1667" i="45"/>
  <c r="H1667" i="45"/>
  <c r="G1667" i="45"/>
  <c r="F1667" i="45"/>
  <c r="E1667" i="45"/>
  <c r="D1667" i="45"/>
  <c r="C1667" i="45"/>
  <c r="U1666" i="45"/>
  <c r="T1666" i="45"/>
  <c r="S1666" i="45"/>
  <c r="R1666" i="45"/>
  <c r="Q1666" i="45"/>
  <c r="P1666" i="45"/>
  <c r="O1666" i="45"/>
  <c r="N1666" i="45"/>
  <c r="M1666" i="45"/>
  <c r="L1666" i="45"/>
  <c r="K1666" i="45"/>
  <c r="J1666" i="45"/>
  <c r="I1666" i="45"/>
  <c r="H1666" i="45"/>
  <c r="G1666" i="45"/>
  <c r="F1666" i="45"/>
  <c r="E1666" i="45"/>
  <c r="D1666" i="45"/>
  <c r="C1666" i="45"/>
  <c r="U1665" i="45"/>
  <c r="T1665" i="45"/>
  <c r="S1665" i="45"/>
  <c r="R1665" i="45"/>
  <c r="Q1665" i="45"/>
  <c r="P1665" i="45"/>
  <c r="O1665" i="45"/>
  <c r="N1665" i="45"/>
  <c r="M1665" i="45"/>
  <c r="L1665" i="45"/>
  <c r="K1665" i="45"/>
  <c r="J1665" i="45"/>
  <c r="I1665" i="45"/>
  <c r="H1665" i="45"/>
  <c r="G1665" i="45"/>
  <c r="F1665" i="45"/>
  <c r="E1665" i="45"/>
  <c r="D1665" i="45"/>
  <c r="C1665" i="45"/>
  <c r="U1664" i="45"/>
  <c r="T1664" i="45"/>
  <c r="S1664" i="45"/>
  <c r="R1664" i="45"/>
  <c r="Q1664" i="45"/>
  <c r="P1664" i="45"/>
  <c r="O1664" i="45"/>
  <c r="N1664" i="45"/>
  <c r="M1664" i="45"/>
  <c r="L1664" i="45"/>
  <c r="K1664" i="45"/>
  <c r="J1664" i="45"/>
  <c r="I1664" i="45"/>
  <c r="H1664" i="45"/>
  <c r="G1664" i="45"/>
  <c r="F1664" i="45"/>
  <c r="E1664" i="45"/>
  <c r="D1664" i="45"/>
  <c r="C1664" i="45"/>
  <c r="U1663" i="45"/>
  <c r="T1663" i="45"/>
  <c r="S1663" i="45"/>
  <c r="R1663" i="45"/>
  <c r="Q1663" i="45"/>
  <c r="P1663" i="45"/>
  <c r="O1663" i="45"/>
  <c r="N1663" i="45"/>
  <c r="M1663" i="45"/>
  <c r="L1663" i="45"/>
  <c r="K1663" i="45"/>
  <c r="J1663" i="45"/>
  <c r="I1663" i="45"/>
  <c r="H1663" i="45"/>
  <c r="G1663" i="45"/>
  <c r="F1663" i="45"/>
  <c r="E1663" i="45"/>
  <c r="D1663" i="45"/>
  <c r="C1663" i="45"/>
  <c r="U1662" i="45"/>
  <c r="T1662" i="45"/>
  <c r="S1662" i="45"/>
  <c r="R1662" i="45"/>
  <c r="Q1662" i="45"/>
  <c r="P1662" i="45"/>
  <c r="O1662" i="45"/>
  <c r="N1662" i="45"/>
  <c r="M1662" i="45"/>
  <c r="L1662" i="45"/>
  <c r="K1662" i="45"/>
  <c r="J1662" i="45"/>
  <c r="I1662" i="45"/>
  <c r="H1662" i="45"/>
  <c r="G1662" i="45"/>
  <c r="F1662" i="45"/>
  <c r="E1662" i="45"/>
  <c r="D1662" i="45"/>
  <c r="C1662" i="45"/>
  <c r="U1661" i="45"/>
  <c r="T1661" i="45"/>
  <c r="S1661" i="45"/>
  <c r="R1661" i="45"/>
  <c r="Q1661" i="45"/>
  <c r="P1661" i="45"/>
  <c r="O1661" i="45"/>
  <c r="N1661" i="45"/>
  <c r="M1661" i="45"/>
  <c r="L1661" i="45"/>
  <c r="K1661" i="45"/>
  <c r="J1661" i="45"/>
  <c r="I1661" i="45"/>
  <c r="H1661" i="45"/>
  <c r="G1661" i="45"/>
  <c r="F1661" i="45"/>
  <c r="E1661" i="45"/>
  <c r="D1661" i="45"/>
  <c r="C1661" i="45"/>
  <c r="U1660" i="45"/>
  <c r="T1660" i="45"/>
  <c r="S1660" i="45"/>
  <c r="R1660" i="45"/>
  <c r="Q1660" i="45"/>
  <c r="P1660" i="45"/>
  <c r="O1660" i="45"/>
  <c r="N1660" i="45"/>
  <c r="M1660" i="45"/>
  <c r="L1660" i="45"/>
  <c r="K1660" i="45"/>
  <c r="J1660" i="45"/>
  <c r="I1660" i="45"/>
  <c r="H1660" i="45"/>
  <c r="G1660" i="45"/>
  <c r="F1660" i="45"/>
  <c r="E1660" i="45"/>
  <c r="D1660" i="45"/>
  <c r="C1660" i="45"/>
  <c r="U1659" i="45"/>
  <c r="T1659" i="45"/>
  <c r="S1659" i="45"/>
  <c r="R1659" i="45"/>
  <c r="Q1659" i="45"/>
  <c r="P1659" i="45"/>
  <c r="O1659" i="45"/>
  <c r="N1659" i="45"/>
  <c r="M1659" i="45"/>
  <c r="L1659" i="45"/>
  <c r="K1659" i="45"/>
  <c r="J1659" i="45"/>
  <c r="I1659" i="45"/>
  <c r="H1659" i="45"/>
  <c r="G1659" i="45"/>
  <c r="F1659" i="45"/>
  <c r="E1659" i="45"/>
  <c r="D1659" i="45"/>
  <c r="C1659" i="45"/>
  <c r="U1658" i="45"/>
  <c r="T1658" i="45"/>
  <c r="S1658" i="45"/>
  <c r="R1658" i="45"/>
  <c r="Q1658" i="45"/>
  <c r="P1658" i="45"/>
  <c r="O1658" i="45"/>
  <c r="N1658" i="45"/>
  <c r="M1658" i="45"/>
  <c r="L1658" i="45"/>
  <c r="K1658" i="45"/>
  <c r="J1658" i="45"/>
  <c r="I1658" i="45"/>
  <c r="H1658" i="45"/>
  <c r="G1658" i="45"/>
  <c r="F1658" i="45"/>
  <c r="E1658" i="45"/>
  <c r="D1658" i="45"/>
  <c r="C1658" i="45"/>
  <c r="U1657" i="45"/>
  <c r="T1657" i="45"/>
  <c r="S1657" i="45"/>
  <c r="R1657" i="45"/>
  <c r="Q1657" i="45"/>
  <c r="P1657" i="45"/>
  <c r="O1657" i="45"/>
  <c r="N1657" i="45"/>
  <c r="M1657" i="45"/>
  <c r="L1657" i="45"/>
  <c r="K1657" i="45"/>
  <c r="J1657" i="45"/>
  <c r="I1657" i="45"/>
  <c r="H1657" i="45"/>
  <c r="G1657" i="45"/>
  <c r="F1657" i="45"/>
  <c r="E1657" i="45"/>
  <c r="D1657" i="45"/>
  <c r="C1657" i="45"/>
  <c r="U1656" i="45"/>
  <c r="T1656" i="45"/>
  <c r="S1656" i="45"/>
  <c r="R1656" i="45"/>
  <c r="Q1656" i="45"/>
  <c r="P1656" i="45"/>
  <c r="O1656" i="45"/>
  <c r="N1656" i="45"/>
  <c r="M1656" i="45"/>
  <c r="L1656" i="45"/>
  <c r="K1656" i="45"/>
  <c r="J1656" i="45"/>
  <c r="I1656" i="45"/>
  <c r="H1656" i="45"/>
  <c r="G1656" i="45"/>
  <c r="F1656" i="45"/>
  <c r="E1656" i="45"/>
  <c r="D1656" i="45"/>
  <c r="C1656" i="45"/>
  <c r="U1655" i="45"/>
  <c r="T1655" i="45"/>
  <c r="S1655" i="45"/>
  <c r="R1655" i="45"/>
  <c r="Q1655" i="45"/>
  <c r="P1655" i="45"/>
  <c r="O1655" i="45"/>
  <c r="N1655" i="45"/>
  <c r="M1655" i="45"/>
  <c r="L1655" i="45"/>
  <c r="K1655" i="45"/>
  <c r="J1655" i="45"/>
  <c r="I1655" i="45"/>
  <c r="H1655" i="45"/>
  <c r="G1655" i="45"/>
  <c r="F1655" i="45"/>
  <c r="E1655" i="45"/>
  <c r="D1655" i="45"/>
  <c r="C1655" i="45"/>
  <c r="U1654" i="45"/>
  <c r="T1654" i="45"/>
  <c r="S1654" i="45"/>
  <c r="R1654" i="45"/>
  <c r="Q1654" i="45"/>
  <c r="P1654" i="45"/>
  <c r="O1654" i="45"/>
  <c r="N1654" i="45"/>
  <c r="M1654" i="45"/>
  <c r="L1654" i="45"/>
  <c r="K1654" i="45"/>
  <c r="J1654" i="45"/>
  <c r="I1654" i="45"/>
  <c r="H1654" i="45"/>
  <c r="G1654" i="45"/>
  <c r="F1654" i="45"/>
  <c r="E1654" i="45"/>
  <c r="D1654" i="45"/>
  <c r="C1654" i="45"/>
  <c r="U1653" i="45"/>
  <c r="T1653" i="45"/>
  <c r="S1653" i="45"/>
  <c r="R1653" i="45"/>
  <c r="Q1653" i="45"/>
  <c r="P1653" i="45"/>
  <c r="O1653" i="45"/>
  <c r="N1653" i="45"/>
  <c r="M1653" i="45"/>
  <c r="L1653" i="45"/>
  <c r="K1653" i="45"/>
  <c r="J1653" i="45"/>
  <c r="I1653" i="45"/>
  <c r="H1653" i="45"/>
  <c r="G1653" i="45"/>
  <c r="F1653" i="45"/>
  <c r="E1653" i="45"/>
  <c r="D1653" i="45"/>
  <c r="C1653" i="45"/>
  <c r="U1652" i="45"/>
  <c r="T1652" i="45"/>
  <c r="S1652" i="45"/>
  <c r="R1652" i="45"/>
  <c r="Q1652" i="45"/>
  <c r="P1652" i="45"/>
  <c r="O1652" i="45"/>
  <c r="N1652" i="45"/>
  <c r="M1652" i="45"/>
  <c r="L1652" i="45"/>
  <c r="K1652" i="45"/>
  <c r="J1652" i="45"/>
  <c r="I1652" i="45"/>
  <c r="H1652" i="45"/>
  <c r="G1652" i="45"/>
  <c r="F1652" i="45"/>
  <c r="E1652" i="45"/>
  <c r="D1652" i="45"/>
  <c r="C1652" i="45"/>
  <c r="U1651" i="45"/>
  <c r="T1651" i="45"/>
  <c r="S1651" i="45"/>
  <c r="R1651" i="45"/>
  <c r="Q1651" i="45"/>
  <c r="P1651" i="45"/>
  <c r="O1651" i="45"/>
  <c r="N1651" i="45"/>
  <c r="M1651" i="45"/>
  <c r="L1651" i="45"/>
  <c r="K1651" i="45"/>
  <c r="J1651" i="45"/>
  <c r="I1651" i="45"/>
  <c r="H1651" i="45"/>
  <c r="G1651" i="45"/>
  <c r="F1651" i="45"/>
  <c r="E1651" i="45"/>
  <c r="D1651" i="45"/>
  <c r="C1651" i="45"/>
  <c r="U1650" i="45"/>
  <c r="T1650" i="45"/>
  <c r="S1650" i="45"/>
  <c r="R1650" i="45"/>
  <c r="Q1650" i="45"/>
  <c r="P1650" i="45"/>
  <c r="O1650" i="45"/>
  <c r="N1650" i="45"/>
  <c r="M1650" i="45"/>
  <c r="L1650" i="45"/>
  <c r="K1650" i="45"/>
  <c r="J1650" i="45"/>
  <c r="I1650" i="45"/>
  <c r="H1650" i="45"/>
  <c r="G1650" i="45"/>
  <c r="F1650" i="45"/>
  <c r="E1650" i="45"/>
  <c r="D1650" i="45"/>
  <c r="C1650" i="45"/>
  <c r="U1649" i="45"/>
  <c r="T1649" i="45"/>
  <c r="S1649" i="45"/>
  <c r="R1649" i="45"/>
  <c r="Q1649" i="45"/>
  <c r="P1649" i="45"/>
  <c r="O1649" i="45"/>
  <c r="N1649" i="45"/>
  <c r="M1649" i="45"/>
  <c r="L1649" i="45"/>
  <c r="K1649" i="45"/>
  <c r="J1649" i="45"/>
  <c r="I1649" i="45"/>
  <c r="H1649" i="45"/>
  <c r="G1649" i="45"/>
  <c r="F1649" i="45"/>
  <c r="E1649" i="45"/>
  <c r="D1649" i="45"/>
  <c r="C1649" i="45"/>
  <c r="U1648" i="45"/>
  <c r="T1648" i="45"/>
  <c r="S1648" i="45"/>
  <c r="R1648" i="45"/>
  <c r="Q1648" i="45"/>
  <c r="P1648" i="45"/>
  <c r="O1648" i="45"/>
  <c r="N1648" i="45"/>
  <c r="M1648" i="45"/>
  <c r="L1648" i="45"/>
  <c r="K1648" i="45"/>
  <c r="J1648" i="45"/>
  <c r="I1648" i="45"/>
  <c r="H1648" i="45"/>
  <c r="G1648" i="45"/>
  <c r="F1648" i="45"/>
  <c r="E1648" i="45"/>
  <c r="D1648" i="45"/>
  <c r="C1648" i="45"/>
  <c r="U1647" i="45"/>
  <c r="T1647" i="45"/>
  <c r="S1647" i="45"/>
  <c r="R1647" i="45"/>
  <c r="Q1647" i="45"/>
  <c r="P1647" i="45"/>
  <c r="O1647" i="45"/>
  <c r="N1647" i="45"/>
  <c r="M1647" i="45"/>
  <c r="L1647" i="45"/>
  <c r="K1647" i="45"/>
  <c r="J1647" i="45"/>
  <c r="I1647" i="45"/>
  <c r="H1647" i="45"/>
  <c r="G1647" i="45"/>
  <c r="F1647" i="45"/>
  <c r="E1647" i="45"/>
  <c r="D1647" i="45"/>
  <c r="C1647" i="45"/>
  <c r="U1646" i="45"/>
  <c r="T1646" i="45"/>
  <c r="S1646" i="45"/>
  <c r="R1646" i="45"/>
  <c r="Q1646" i="45"/>
  <c r="P1646" i="45"/>
  <c r="O1646" i="45"/>
  <c r="N1646" i="45"/>
  <c r="M1646" i="45"/>
  <c r="L1646" i="45"/>
  <c r="K1646" i="45"/>
  <c r="J1646" i="45"/>
  <c r="I1646" i="45"/>
  <c r="H1646" i="45"/>
  <c r="G1646" i="45"/>
  <c r="F1646" i="45"/>
  <c r="E1646" i="45"/>
  <c r="D1646" i="45"/>
  <c r="C1646" i="45"/>
  <c r="U1645" i="45"/>
  <c r="T1645" i="45"/>
  <c r="S1645" i="45"/>
  <c r="R1645" i="45"/>
  <c r="Q1645" i="45"/>
  <c r="P1645" i="45"/>
  <c r="O1645" i="45"/>
  <c r="N1645" i="45"/>
  <c r="M1645" i="45"/>
  <c r="L1645" i="45"/>
  <c r="K1645" i="45"/>
  <c r="J1645" i="45"/>
  <c r="I1645" i="45"/>
  <c r="H1645" i="45"/>
  <c r="G1645" i="45"/>
  <c r="F1645" i="45"/>
  <c r="E1645" i="45"/>
  <c r="D1645" i="45"/>
  <c r="C1645" i="45"/>
  <c r="U1644" i="45"/>
  <c r="T1644" i="45"/>
  <c r="S1644" i="45"/>
  <c r="R1644" i="45"/>
  <c r="Q1644" i="45"/>
  <c r="P1644" i="45"/>
  <c r="O1644" i="45"/>
  <c r="N1644" i="45"/>
  <c r="M1644" i="45"/>
  <c r="L1644" i="45"/>
  <c r="K1644" i="45"/>
  <c r="J1644" i="45"/>
  <c r="I1644" i="45"/>
  <c r="H1644" i="45"/>
  <c r="G1644" i="45"/>
  <c r="F1644" i="45"/>
  <c r="E1644" i="45"/>
  <c r="D1644" i="45"/>
  <c r="C1644" i="45"/>
  <c r="U1643" i="45"/>
  <c r="T1643" i="45"/>
  <c r="S1643" i="45"/>
  <c r="R1643" i="45"/>
  <c r="Q1643" i="45"/>
  <c r="P1643" i="45"/>
  <c r="O1643" i="45"/>
  <c r="N1643" i="45"/>
  <c r="M1643" i="45"/>
  <c r="L1643" i="45"/>
  <c r="K1643" i="45"/>
  <c r="J1643" i="45"/>
  <c r="I1643" i="45"/>
  <c r="H1643" i="45"/>
  <c r="G1643" i="45"/>
  <c r="F1643" i="45"/>
  <c r="E1643" i="45"/>
  <c r="D1643" i="45"/>
  <c r="C1643" i="45"/>
  <c r="U1642" i="45"/>
  <c r="T1642" i="45"/>
  <c r="S1642" i="45"/>
  <c r="R1642" i="45"/>
  <c r="Q1642" i="45"/>
  <c r="P1642" i="45"/>
  <c r="O1642" i="45"/>
  <c r="N1642" i="45"/>
  <c r="M1642" i="45"/>
  <c r="L1642" i="45"/>
  <c r="K1642" i="45"/>
  <c r="J1642" i="45"/>
  <c r="I1642" i="45"/>
  <c r="H1642" i="45"/>
  <c r="G1642" i="45"/>
  <c r="F1642" i="45"/>
  <c r="E1642" i="45"/>
  <c r="D1642" i="45"/>
  <c r="C1642" i="45"/>
  <c r="U1641" i="45"/>
  <c r="T1641" i="45"/>
  <c r="S1641" i="45"/>
  <c r="R1641" i="45"/>
  <c r="Q1641" i="45"/>
  <c r="P1641" i="45"/>
  <c r="O1641" i="45"/>
  <c r="N1641" i="45"/>
  <c r="M1641" i="45"/>
  <c r="L1641" i="45"/>
  <c r="K1641" i="45"/>
  <c r="J1641" i="45"/>
  <c r="I1641" i="45"/>
  <c r="H1641" i="45"/>
  <c r="G1641" i="45"/>
  <c r="F1641" i="45"/>
  <c r="E1641" i="45"/>
  <c r="D1641" i="45"/>
  <c r="C1641" i="45"/>
  <c r="U1640" i="45"/>
  <c r="T1640" i="45"/>
  <c r="S1640" i="45"/>
  <c r="R1640" i="45"/>
  <c r="Q1640" i="45"/>
  <c r="P1640" i="45"/>
  <c r="O1640" i="45"/>
  <c r="N1640" i="45"/>
  <c r="M1640" i="45"/>
  <c r="L1640" i="45"/>
  <c r="K1640" i="45"/>
  <c r="J1640" i="45"/>
  <c r="I1640" i="45"/>
  <c r="H1640" i="45"/>
  <c r="G1640" i="45"/>
  <c r="F1640" i="45"/>
  <c r="E1640" i="45"/>
  <c r="D1640" i="45"/>
  <c r="C1640" i="45"/>
  <c r="U1639" i="45"/>
  <c r="T1639" i="45"/>
  <c r="S1639" i="45"/>
  <c r="R1639" i="45"/>
  <c r="Q1639" i="45"/>
  <c r="P1639" i="45"/>
  <c r="O1639" i="45"/>
  <c r="N1639" i="45"/>
  <c r="M1639" i="45"/>
  <c r="L1639" i="45"/>
  <c r="K1639" i="45"/>
  <c r="J1639" i="45"/>
  <c r="I1639" i="45"/>
  <c r="H1639" i="45"/>
  <c r="G1639" i="45"/>
  <c r="F1639" i="45"/>
  <c r="E1639" i="45"/>
  <c r="D1639" i="45"/>
  <c r="C1639" i="45"/>
  <c r="U1638" i="45"/>
  <c r="T1638" i="45"/>
  <c r="S1638" i="45"/>
  <c r="R1638" i="45"/>
  <c r="Q1638" i="45"/>
  <c r="P1638" i="45"/>
  <c r="O1638" i="45"/>
  <c r="N1638" i="45"/>
  <c r="M1638" i="45"/>
  <c r="L1638" i="45"/>
  <c r="K1638" i="45"/>
  <c r="J1638" i="45"/>
  <c r="I1638" i="45"/>
  <c r="H1638" i="45"/>
  <c r="G1638" i="45"/>
  <c r="F1638" i="45"/>
  <c r="E1638" i="45"/>
  <c r="D1638" i="45"/>
  <c r="C1638" i="45"/>
  <c r="U1637" i="45"/>
  <c r="T1637" i="45"/>
  <c r="S1637" i="45"/>
  <c r="R1637" i="45"/>
  <c r="Q1637" i="45"/>
  <c r="P1637" i="45"/>
  <c r="O1637" i="45"/>
  <c r="N1637" i="45"/>
  <c r="M1637" i="45"/>
  <c r="L1637" i="45"/>
  <c r="K1637" i="45"/>
  <c r="J1637" i="45"/>
  <c r="I1637" i="45"/>
  <c r="H1637" i="45"/>
  <c r="G1637" i="45"/>
  <c r="F1637" i="45"/>
  <c r="E1637" i="45"/>
  <c r="D1637" i="45"/>
  <c r="C1637" i="45"/>
  <c r="U1636" i="45"/>
  <c r="T1636" i="45"/>
  <c r="S1636" i="45"/>
  <c r="R1636" i="45"/>
  <c r="Q1636" i="45"/>
  <c r="P1636" i="45"/>
  <c r="O1636" i="45"/>
  <c r="N1636" i="45"/>
  <c r="M1636" i="45"/>
  <c r="L1636" i="45"/>
  <c r="K1636" i="45"/>
  <c r="J1636" i="45"/>
  <c r="I1636" i="45"/>
  <c r="H1636" i="45"/>
  <c r="G1636" i="45"/>
  <c r="F1636" i="45"/>
  <c r="E1636" i="45"/>
  <c r="D1636" i="45"/>
  <c r="C1636" i="45"/>
  <c r="U1635" i="45"/>
  <c r="T1635" i="45"/>
  <c r="S1635" i="45"/>
  <c r="R1635" i="45"/>
  <c r="Q1635" i="45"/>
  <c r="P1635" i="45"/>
  <c r="O1635" i="45"/>
  <c r="N1635" i="45"/>
  <c r="M1635" i="45"/>
  <c r="L1635" i="45"/>
  <c r="K1635" i="45"/>
  <c r="J1635" i="45"/>
  <c r="I1635" i="45"/>
  <c r="H1635" i="45"/>
  <c r="G1635" i="45"/>
  <c r="F1635" i="45"/>
  <c r="E1635" i="45"/>
  <c r="D1635" i="45"/>
  <c r="C1635" i="45"/>
  <c r="U1634" i="45"/>
  <c r="T1634" i="45"/>
  <c r="S1634" i="45"/>
  <c r="R1634" i="45"/>
  <c r="Q1634" i="45"/>
  <c r="P1634" i="45"/>
  <c r="O1634" i="45"/>
  <c r="N1634" i="45"/>
  <c r="M1634" i="45"/>
  <c r="L1634" i="45"/>
  <c r="K1634" i="45"/>
  <c r="J1634" i="45"/>
  <c r="I1634" i="45"/>
  <c r="H1634" i="45"/>
  <c r="G1634" i="45"/>
  <c r="F1634" i="45"/>
  <c r="E1634" i="45"/>
  <c r="D1634" i="45"/>
  <c r="C1634" i="45"/>
  <c r="U1633" i="45"/>
  <c r="T1633" i="45"/>
  <c r="S1633" i="45"/>
  <c r="R1633" i="45"/>
  <c r="Q1633" i="45"/>
  <c r="P1633" i="45"/>
  <c r="O1633" i="45"/>
  <c r="N1633" i="45"/>
  <c r="M1633" i="45"/>
  <c r="L1633" i="45"/>
  <c r="K1633" i="45"/>
  <c r="J1633" i="45"/>
  <c r="I1633" i="45"/>
  <c r="H1633" i="45"/>
  <c r="G1633" i="45"/>
  <c r="F1633" i="45"/>
  <c r="E1633" i="45"/>
  <c r="D1633" i="45"/>
  <c r="C1633" i="45"/>
  <c r="U1632" i="45"/>
  <c r="T1632" i="45"/>
  <c r="S1632" i="45"/>
  <c r="R1632" i="45"/>
  <c r="Q1632" i="45"/>
  <c r="P1632" i="45"/>
  <c r="O1632" i="45"/>
  <c r="N1632" i="45"/>
  <c r="M1632" i="45"/>
  <c r="L1632" i="45"/>
  <c r="K1632" i="45"/>
  <c r="J1632" i="45"/>
  <c r="I1632" i="45"/>
  <c r="H1632" i="45"/>
  <c r="G1632" i="45"/>
  <c r="F1632" i="45"/>
  <c r="E1632" i="45"/>
  <c r="D1632" i="45"/>
  <c r="C1632" i="45"/>
  <c r="U1631" i="45"/>
  <c r="T1631" i="45"/>
  <c r="S1631" i="45"/>
  <c r="R1631" i="45"/>
  <c r="Q1631" i="45"/>
  <c r="P1631" i="45"/>
  <c r="O1631" i="45"/>
  <c r="N1631" i="45"/>
  <c r="M1631" i="45"/>
  <c r="L1631" i="45"/>
  <c r="K1631" i="45"/>
  <c r="J1631" i="45"/>
  <c r="I1631" i="45"/>
  <c r="H1631" i="45"/>
  <c r="G1631" i="45"/>
  <c r="F1631" i="45"/>
  <c r="E1631" i="45"/>
  <c r="D1631" i="45"/>
  <c r="C1631" i="45"/>
  <c r="U1630" i="45"/>
  <c r="T1630" i="45"/>
  <c r="S1630" i="45"/>
  <c r="R1630" i="45"/>
  <c r="Q1630" i="45"/>
  <c r="P1630" i="45"/>
  <c r="O1630" i="45"/>
  <c r="N1630" i="45"/>
  <c r="M1630" i="45"/>
  <c r="L1630" i="45"/>
  <c r="K1630" i="45"/>
  <c r="J1630" i="45"/>
  <c r="I1630" i="45"/>
  <c r="H1630" i="45"/>
  <c r="G1630" i="45"/>
  <c r="F1630" i="45"/>
  <c r="E1630" i="45"/>
  <c r="D1630" i="45"/>
  <c r="C1630" i="45"/>
  <c r="U1629" i="45"/>
  <c r="T1629" i="45"/>
  <c r="S1629" i="45"/>
  <c r="R1629" i="45"/>
  <c r="Q1629" i="45"/>
  <c r="P1629" i="45"/>
  <c r="O1629" i="45"/>
  <c r="N1629" i="45"/>
  <c r="M1629" i="45"/>
  <c r="L1629" i="45"/>
  <c r="K1629" i="45"/>
  <c r="J1629" i="45"/>
  <c r="I1629" i="45"/>
  <c r="H1629" i="45"/>
  <c r="G1629" i="45"/>
  <c r="F1629" i="45"/>
  <c r="E1629" i="45"/>
  <c r="D1629" i="45"/>
  <c r="C1629" i="45"/>
  <c r="U1628" i="45"/>
  <c r="T1628" i="45"/>
  <c r="S1628" i="45"/>
  <c r="R1628" i="45"/>
  <c r="Q1628" i="45"/>
  <c r="P1628" i="45"/>
  <c r="O1628" i="45"/>
  <c r="N1628" i="45"/>
  <c r="M1628" i="45"/>
  <c r="L1628" i="45"/>
  <c r="K1628" i="45"/>
  <c r="J1628" i="45"/>
  <c r="I1628" i="45"/>
  <c r="H1628" i="45"/>
  <c r="G1628" i="45"/>
  <c r="F1628" i="45"/>
  <c r="E1628" i="45"/>
  <c r="D1628" i="45"/>
  <c r="C1628" i="45"/>
  <c r="U1627" i="45"/>
  <c r="T1627" i="45"/>
  <c r="S1627" i="45"/>
  <c r="R1627" i="45"/>
  <c r="Q1627" i="45"/>
  <c r="P1627" i="45"/>
  <c r="O1627" i="45"/>
  <c r="N1627" i="45"/>
  <c r="M1627" i="45"/>
  <c r="L1627" i="45"/>
  <c r="K1627" i="45"/>
  <c r="J1627" i="45"/>
  <c r="I1627" i="45"/>
  <c r="H1627" i="45"/>
  <c r="G1627" i="45"/>
  <c r="F1627" i="45"/>
  <c r="E1627" i="45"/>
  <c r="D1627" i="45"/>
  <c r="C1627" i="45"/>
  <c r="U1626" i="45"/>
  <c r="T1626" i="45"/>
  <c r="S1626" i="45"/>
  <c r="R1626" i="45"/>
  <c r="Q1626" i="45"/>
  <c r="P1626" i="45"/>
  <c r="O1626" i="45"/>
  <c r="N1626" i="45"/>
  <c r="M1626" i="45"/>
  <c r="L1626" i="45"/>
  <c r="K1626" i="45"/>
  <c r="J1626" i="45"/>
  <c r="I1626" i="45"/>
  <c r="H1626" i="45"/>
  <c r="G1626" i="45"/>
  <c r="F1626" i="45"/>
  <c r="E1626" i="45"/>
  <c r="D1626" i="45"/>
  <c r="C1626" i="45"/>
  <c r="U1625" i="45"/>
  <c r="T1625" i="45"/>
  <c r="S1625" i="45"/>
  <c r="R1625" i="45"/>
  <c r="Q1625" i="45"/>
  <c r="P1625" i="45"/>
  <c r="O1625" i="45"/>
  <c r="N1625" i="45"/>
  <c r="M1625" i="45"/>
  <c r="L1625" i="45"/>
  <c r="K1625" i="45"/>
  <c r="J1625" i="45"/>
  <c r="I1625" i="45"/>
  <c r="H1625" i="45"/>
  <c r="G1625" i="45"/>
  <c r="F1625" i="45"/>
  <c r="E1625" i="45"/>
  <c r="D1625" i="45"/>
  <c r="C1625" i="45"/>
  <c r="U1624" i="45"/>
  <c r="T1624" i="45"/>
  <c r="S1624" i="45"/>
  <c r="R1624" i="45"/>
  <c r="Q1624" i="45"/>
  <c r="P1624" i="45"/>
  <c r="O1624" i="45"/>
  <c r="N1624" i="45"/>
  <c r="M1624" i="45"/>
  <c r="L1624" i="45"/>
  <c r="K1624" i="45"/>
  <c r="J1624" i="45"/>
  <c r="I1624" i="45"/>
  <c r="H1624" i="45"/>
  <c r="G1624" i="45"/>
  <c r="F1624" i="45"/>
  <c r="E1624" i="45"/>
  <c r="D1624" i="45"/>
  <c r="C1624" i="45"/>
  <c r="U1623" i="45"/>
  <c r="T1623" i="45"/>
  <c r="S1623" i="45"/>
  <c r="R1623" i="45"/>
  <c r="Q1623" i="45"/>
  <c r="P1623" i="45"/>
  <c r="O1623" i="45"/>
  <c r="N1623" i="45"/>
  <c r="M1623" i="45"/>
  <c r="L1623" i="45"/>
  <c r="K1623" i="45"/>
  <c r="J1623" i="45"/>
  <c r="I1623" i="45"/>
  <c r="H1623" i="45"/>
  <c r="G1623" i="45"/>
  <c r="F1623" i="45"/>
  <c r="E1623" i="45"/>
  <c r="D1623" i="45"/>
  <c r="C1623" i="45"/>
  <c r="U1622" i="45"/>
  <c r="T1622" i="45"/>
  <c r="S1622" i="45"/>
  <c r="R1622" i="45"/>
  <c r="Q1622" i="45"/>
  <c r="P1622" i="45"/>
  <c r="O1622" i="45"/>
  <c r="N1622" i="45"/>
  <c r="M1622" i="45"/>
  <c r="L1622" i="45"/>
  <c r="K1622" i="45"/>
  <c r="J1622" i="45"/>
  <c r="I1622" i="45"/>
  <c r="H1622" i="45"/>
  <c r="G1622" i="45"/>
  <c r="F1622" i="45"/>
  <c r="E1622" i="45"/>
  <c r="D1622" i="45"/>
  <c r="C1622" i="45"/>
  <c r="U1621" i="45"/>
  <c r="T1621" i="45"/>
  <c r="S1621" i="45"/>
  <c r="R1621" i="45"/>
  <c r="Q1621" i="45"/>
  <c r="P1621" i="45"/>
  <c r="O1621" i="45"/>
  <c r="N1621" i="45"/>
  <c r="M1621" i="45"/>
  <c r="L1621" i="45"/>
  <c r="K1621" i="45"/>
  <c r="J1621" i="45"/>
  <c r="I1621" i="45"/>
  <c r="H1621" i="45"/>
  <c r="G1621" i="45"/>
  <c r="F1621" i="45"/>
  <c r="E1621" i="45"/>
  <c r="D1621" i="45"/>
  <c r="C1621" i="45"/>
  <c r="U1620" i="45"/>
  <c r="T1620" i="45"/>
  <c r="S1620" i="45"/>
  <c r="R1620" i="45"/>
  <c r="Q1620" i="45"/>
  <c r="P1620" i="45"/>
  <c r="O1620" i="45"/>
  <c r="N1620" i="45"/>
  <c r="M1620" i="45"/>
  <c r="L1620" i="45"/>
  <c r="K1620" i="45"/>
  <c r="J1620" i="45"/>
  <c r="I1620" i="45"/>
  <c r="H1620" i="45"/>
  <c r="G1620" i="45"/>
  <c r="F1620" i="45"/>
  <c r="E1620" i="45"/>
  <c r="D1620" i="45"/>
  <c r="C1620" i="45"/>
  <c r="U1619" i="45"/>
  <c r="T1619" i="45"/>
  <c r="S1619" i="45"/>
  <c r="R1619" i="45"/>
  <c r="Q1619" i="45"/>
  <c r="P1619" i="45"/>
  <c r="O1619" i="45"/>
  <c r="N1619" i="45"/>
  <c r="M1619" i="45"/>
  <c r="L1619" i="45"/>
  <c r="K1619" i="45"/>
  <c r="J1619" i="45"/>
  <c r="I1619" i="45"/>
  <c r="H1619" i="45"/>
  <c r="G1619" i="45"/>
  <c r="F1619" i="45"/>
  <c r="E1619" i="45"/>
  <c r="D1619" i="45"/>
  <c r="C1619" i="45"/>
  <c r="U1618" i="45"/>
  <c r="T1618" i="45"/>
  <c r="S1618" i="45"/>
  <c r="R1618" i="45"/>
  <c r="Q1618" i="45"/>
  <c r="P1618" i="45"/>
  <c r="O1618" i="45"/>
  <c r="N1618" i="45"/>
  <c r="M1618" i="45"/>
  <c r="L1618" i="45"/>
  <c r="K1618" i="45"/>
  <c r="J1618" i="45"/>
  <c r="I1618" i="45"/>
  <c r="H1618" i="45"/>
  <c r="G1618" i="45"/>
  <c r="F1618" i="45"/>
  <c r="E1618" i="45"/>
  <c r="D1618" i="45"/>
  <c r="C1618" i="45"/>
  <c r="U1617" i="45"/>
  <c r="T1617" i="45"/>
  <c r="S1617" i="45"/>
  <c r="R1617" i="45"/>
  <c r="Q1617" i="45"/>
  <c r="P1617" i="45"/>
  <c r="O1617" i="45"/>
  <c r="N1617" i="45"/>
  <c r="M1617" i="45"/>
  <c r="L1617" i="45"/>
  <c r="K1617" i="45"/>
  <c r="J1617" i="45"/>
  <c r="I1617" i="45"/>
  <c r="H1617" i="45"/>
  <c r="G1617" i="45"/>
  <c r="F1617" i="45"/>
  <c r="E1617" i="45"/>
  <c r="D1617" i="45"/>
  <c r="C1617" i="45"/>
  <c r="U1616" i="45"/>
  <c r="T1616" i="45"/>
  <c r="S1616" i="45"/>
  <c r="R1616" i="45"/>
  <c r="Q1616" i="45"/>
  <c r="P1616" i="45"/>
  <c r="O1616" i="45"/>
  <c r="N1616" i="45"/>
  <c r="M1616" i="45"/>
  <c r="L1616" i="45"/>
  <c r="K1616" i="45"/>
  <c r="J1616" i="45"/>
  <c r="I1616" i="45"/>
  <c r="H1616" i="45"/>
  <c r="G1616" i="45"/>
  <c r="F1616" i="45"/>
  <c r="E1616" i="45"/>
  <c r="D1616" i="45"/>
  <c r="C1616" i="45"/>
  <c r="U1615" i="45"/>
  <c r="T1615" i="45"/>
  <c r="S1615" i="45"/>
  <c r="R1615" i="45"/>
  <c r="Q1615" i="45"/>
  <c r="P1615" i="45"/>
  <c r="O1615" i="45"/>
  <c r="N1615" i="45"/>
  <c r="M1615" i="45"/>
  <c r="L1615" i="45"/>
  <c r="K1615" i="45"/>
  <c r="J1615" i="45"/>
  <c r="I1615" i="45"/>
  <c r="H1615" i="45"/>
  <c r="G1615" i="45"/>
  <c r="F1615" i="45"/>
  <c r="E1615" i="45"/>
  <c r="D1615" i="45"/>
  <c r="C1615" i="45"/>
  <c r="U1614" i="45"/>
  <c r="T1614" i="45"/>
  <c r="S1614" i="45"/>
  <c r="R1614" i="45"/>
  <c r="Q1614" i="45"/>
  <c r="P1614" i="45"/>
  <c r="O1614" i="45"/>
  <c r="N1614" i="45"/>
  <c r="M1614" i="45"/>
  <c r="L1614" i="45"/>
  <c r="K1614" i="45"/>
  <c r="J1614" i="45"/>
  <c r="I1614" i="45"/>
  <c r="H1614" i="45"/>
  <c r="G1614" i="45"/>
  <c r="F1614" i="45"/>
  <c r="E1614" i="45"/>
  <c r="D1614" i="45"/>
  <c r="C1614" i="45"/>
  <c r="U1613" i="45"/>
  <c r="T1613" i="45"/>
  <c r="S1613" i="45"/>
  <c r="R1613" i="45"/>
  <c r="Q1613" i="45"/>
  <c r="P1613" i="45"/>
  <c r="O1613" i="45"/>
  <c r="N1613" i="45"/>
  <c r="M1613" i="45"/>
  <c r="L1613" i="45"/>
  <c r="K1613" i="45"/>
  <c r="J1613" i="45"/>
  <c r="I1613" i="45"/>
  <c r="H1613" i="45"/>
  <c r="G1613" i="45"/>
  <c r="F1613" i="45"/>
  <c r="E1613" i="45"/>
  <c r="D1613" i="45"/>
  <c r="C1613" i="45"/>
  <c r="U1612" i="45"/>
  <c r="T1612" i="45"/>
  <c r="S1612" i="45"/>
  <c r="R1612" i="45"/>
  <c r="Q1612" i="45"/>
  <c r="P1612" i="45"/>
  <c r="O1612" i="45"/>
  <c r="N1612" i="45"/>
  <c r="M1612" i="45"/>
  <c r="L1612" i="45"/>
  <c r="K1612" i="45"/>
  <c r="J1612" i="45"/>
  <c r="I1612" i="45"/>
  <c r="H1612" i="45"/>
  <c r="G1612" i="45"/>
  <c r="F1612" i="45"/>
  <c r="E1612" i="45"/>
  <c r="D1612" i="45"/>
  <c r="C1612" i="45"/>
  <c r="U1611" i="45"/>
  <c r="T1611" i="45"/>
  <c r="S1611" i="45"/>
  <c r="R1611" i="45"/>
  <c r="Q1611" i="45"/>
  <c r="P1611" i="45"/>
  <c r="O1611" i="45"/>
  <c r="N1611" i="45"/>
  <c r="M1611" i="45"/>
  <c r="L1611" i="45"/>
  <c r="K1611" i="45"/>
  <c r="J1611" i="45"/>
  <c r="I1611" i="45"/>
  <c r="H1611" i="45"/>
  <c r="G1611" i="45"/>
  <c r="F1611" i="45"/>
  <c r="E1611" i="45"/>
  <c r="D1611" i="45"/>
  <c r="C1611" i="45"/>
  <c r="U1610" i="45"/>
  <c r="T1610" i="45"/>
  <c r="S1610" i="45"/>
  <c r="R1610" i="45"/>
  <c r="Q1610" i="45"/>
  <c r="P1610" i="45"/>
  <c r="O1610" i="45"/>
  <c r="N1610" i="45"/>
  <c r="M1610" i="45"/>
  <c r="L1610" i="45"/>
  <c r="K1610" i="45"/>
  <c r="J1610" i="45"/>
  <c r="I1610" i="45"/>
  <c r="H1610" i="45"/>
  <c r="G1610" i="45"/>
  <c r="F1610" i="45"/>
  <c r="E1610" i="45"/>
  <c r="D1610" i="45"/>
  <c r="C1610" i="45"/>
  <c r="U1609" i="45"/>
  <c r="T1609" i="45"/>
  <c r="S1609" i="45"/>
  <c r="R1609" i="45"/>
  <c r="Q1609" i="45"/>
  <c r="P1609" i="45"/>
  <c r="O1609" i="45"/>
  <c r="N1609" i="45"/>
  <c r="M1609" i="45"/>
  <c r="L1609" i="45"/>
  <c r="K1609" i="45"/>
  <c r="J1609" i="45"/>
  <c r="I1609" i="45"/>
  <c r="H1609" i="45"/>
  <c r="G1609" i="45"/>
  <c r="F1609" i="45"/>
  <c r="E1609" i="45"/>
  <c r="D1609" i="45"/>
  <c r="C1609" i="45"/>
  <c r="U1608" i="45"/>
  <c r="T1608" i="45"/>
  <c r="S1608" i="45"/>
  <c r="R1608" i="45"/>
  <c r="Q1608" i="45"/>
  <c r="P1608" i="45"/>
  <c r="O1608" i="45"/>
  <c r="N1608" i="45"/>
  <c r="M1608" i="45"/>
  <c r="L1608" i="45"/>
  <c r="K1608" i="45"/>
  <c r="J1608" i="45"/>
  <c r="I1608" i="45"/>
  <c r="H1608" i="45"/>
  <c r="G1608" i="45"/>
  <c r="F1608" i="45"/>
  <c r="E1608" i="45"/>
  <c r="D1608" i="45"/>
  <c r="C1608" i="45"/>
  <c r="U1607" i="45"/>
  <c r="T1607" i="45"/>
  <c r="S1607" i="45"/>
  <c r="R1607" i="45"/>
  <c r="Q1607" i="45"/>
  <c r="P1607" i="45"/>
  <c r="O1607" i="45"/>
  <c r="N1607" i="45"/>
  <c r="M1607" i="45"/>
  <c r="L1607" i="45"/>
  <c r="K1607" i="45"/>
  <c r="J1607" i="45"/>
  <c r="I1607" i="45"/>
  <c r="H1607" i="45"/>
  <c r="G1607" i="45"/>
  <c r="F1607" i="45"/>
  <c r="E1607" i="45"/>
  <c r="D1607" i="45"/>
  <c r="C1607" i="45"/>
  <c r="U1606" i="45"/>
  <c r="T1606" i="45"/>
  <c r="S1606" i="45"/>
  <c r="R1606" i="45"/>
  <c r="Q1606" i="45"/>
  <c r="P1606" i="45"/>
  <c r="O1606" i="45"/>
  <c r="N1606" i="45"/>
  <c r="M1606" i="45"/>
  <c r="L1606" i="45"/>
  <c r="K1606" i="45"/>
  <c r="J1606" i="45"/>
  <c r="I1606" i="45"/>
  <c r="H1606" i="45"/>
  <c r="G1606" i="45"/>
  <c r="F1606" i="45"/>
  <c r="E1606" i="45"/>
  <c r="D1606" i="45"/>
  <c r="C1606" i="45"/>
  <c r="U1605" i="45"/>
  <c r="T1605" i="45"/>
  <c r="S1605" i="45"/>
  <c r="R1605" i="45"/>
  <c r="Q1605" i="45"/>
  <c r="P1605" i="45"/>
  <c r="O1605" i="45"/>
  <c r="N1605" i="45"/>
  <c r="M1605" i="45"/>
  <c r="L1605" i="45"/>
  <c r="K1605" i="45"/>
  <c r="J1605" i="45"/>
  <c r="I1605" i="45"/>
  <c r="H1605" i="45"/>
  <c r="G1605" i="45"/>
  <c r="F1605" i="45"/>
  <c r="E1605" i="45"/>
  <c r="D1605" i="45"/>
  <c r="C1605" i="45"/>
  <c r="U1604" i="45"/>
  <c r="T1604" i="45"/>
  <c r="S1604" i="45"/>
  <c r="R1604" i="45"/>
  <c r="Q1604" i="45"/>
  <c r="P1604" i="45"/>
  <c r="O1604" i="45"/>
  <c r="N1604" i="45"/>
  <c r="M1604" i="45"/>
  <c r="L1604" i="45"/>
  <c r="K1604" i="45"/>
  <c r="J1604" i="45"/>
  <c r="I1604" i="45"/>
  <c r="H1604" i="45"/>
  <c r="G1604" i="45"/>
  <c r="F1604" i="45"/>
  <c r="E1604" i="45"/>
  <c r="D1604" i="45"/>
  <c r="C1604" i="45"/>
  <c r="U1603" i="45"/>
  <c r="T1603" i="45"/>
  <c r="S1603" i="45"/>
  <c r="R1603" i="45"/>
  <c r="Q1603" i="45"/>
  <c r="P1603" i="45"/>
  <c r="O1603" i="45"/>
  <c r="N1603" i="45"/>
  <c r="M1603" i="45"/>
  <c r="L1603" i="45"/>
  <c r="K1603" i="45"/>
  <c r="J1603" i="45"/>
  <c r="I1603" i="45"/>
  <c r="H1603" i="45"/>
  <c r="G1603" i="45"/>
  <c r="F1603" i="45"/>
  <c r="E1603" i="45"/>
  <c r="D1603" i="45"/>
  <c r="C1603" i="45"/>
  <c r="U1602" i="45"/>
  <c r="T1602" i="45"/>
  <c r="S1602" i="45"/>
  <c r="R1602" i="45"/>
  <c r="Q1602" i="45"/>
  <c r="P1602" i="45"/>
  <c r="O1602" i="45"/>
  <c r="N1602" i="45"/>
  <c r="M1602" i="45"/>
  <c r="L1602" i="45"/>
  <c r="K1602" i="45"/>
  <c r="J1602" i="45"/>
  <c r="I1602" i="45"/>
  <c r="H1602" i="45"/>
  <c r="G1602" i="45"/>
  <c r="F1602" i="45"/>
  <c r="E1602" i="45"/>
  <c r="D1602" i="45"/>
  <c r="C1602" i="45"/>
  <c r="U1601" i="45"/>
  <c r="T1601" i="45"/>
  <c r="S1601" i="45"/>
  <c r="R1601" i="45"/>
  <c r="Q1601" i="45"/>
  <c r="P1601" i="45"/>
  <c r="O1601" i="45"/>
  <c r="N1601" i="45"/>
  <c r="M1601" i="45"/>
  <c r="L1601" i="45"/>
  <c r="K1601" i="45"/>
  <c r="J1601" i="45"/>
  <c r="I1601" i="45"/>
  <c r="H1601" i="45"/>
  <c r="G1601" i="45"/>
  <c r="F1601" i="45"/>
  <c r="E1601" i="45"/>
  <c r="D1601" i="45"/>
  <c r="C1601" i="45"/>
  <c r="U1600" i="45"/>
  <c r="T1600" i="45"/>
  <c r="S1600" i="45"/>
  <c r="R1600" i="45"/>
  <c r="Q1600" i="45"/>
  <c r="P1600" i="45"/>
  <c r="O1600" i="45"/>
  <c r="N1600" i="45"/>
  <c r="M1600" i="45"/>
  <c r="L1600" i="45"/>
  <c r="K1600" i="45"/>
  <c r="J1600" i="45"/>
  <c r="I1600" i="45"/>
  <c r="H1600" i="45"/>
  <c r="G1600" i="45"/>
  <c r="F1600" i="45"/>
  <c r="E1600" i="45"/>
  <c r="D1600" i="45"/>
  <c r="C1600" i="45"/>
  <c r="U1599" i="45"/>
  <c r="T1599" i="45"/>
  <c r="S1599" i="45"/>
  <c r="R1599" i="45"/>
  <c r="Q1599" i="45"/>
  <c r="P1599" i="45"/>
  <c r="O1599" i="45"/>
  <c r="N1599" i="45"/>
  <c r="M1599" i="45"/>
  <c r="L1599" i="45"/>
  <c r="K1599" i="45"/>
  <c r="J1599" i="45"/>
  <c r="I1599" i="45"/>
  <c r="H1599" i="45"/>
  <c r="G1599" i="45"/>
  <c r="F1599" i="45"/>
  <c r="E1599" i="45"/>
  <c r="D1599" i="45"/>
  <c r="C1599" i="45"/>
  <c r="U1598" i="45"/>
  <c r="T1598" i="45"/>
  <c r="S1598" i="45"/>
  <c r="R1598" i="45"/>
  <c r="Q1598" i="45"/>
  <c r="P1598" i="45"/>
  <c r="O1598" i="45"/>
  <c r="N1598" i="45"/>
  <c r="M1598" i="45"/>
  <c r="L1598" i="45"/>
  <c r="K1598" i="45"/>
  <c r="J1598" i="45"/>
  <c r="I1598" i="45"/>
  <c r="H1598" i="45"/>
  <c r="G1598" i="45"/>
  <c r="F1598" i="45"/>
  <c r="E1598" i="45"/>
  <c r="D1598" i="45"/>
  <c r="C1598" i="45"/>
  <c r="U1597" i="45"/>
  <c r="T1597" i="45"/>
  <c r="S1597" i="45"/>
  <c r="R1597" i="45"/>
  <c r="Q1597" i="45"/>
  <c r="P1597" i="45"/>
  <c r="O1597" i="45"/>
  <c r="N1597" i="45"/>
  <c r="M1597" i="45"/>
  <c r="L1597" i="45"/>
  <c r="K1597" i="45"/>
  <c r="J1597" i="45"/>
  <c r="I1597" i="45"/>
  <c r="H1597" i="45"/>
  <c r="G1597" i="45"/>
  <c r="F1597" i="45"/>
  <c r="E1597" i="45"/>
  <c r="D1597" i="45"/>
  <c r="C1597" i="45"/>
  <c r="U1596" i="45"/>
  <c r="T1596" i="45"/>
  <c r="S1596" i="45"/>
  <c r="R1596" i="45"/>
  <c r="Q1596" i="45"/>
  <c r="P1596" i="45"/>
  <c r="O1596" i="45"/>
  <c r="N1596" i="45"/>
  <c r="M1596" i="45"/>
  <c r="L1596" i="45"/>
  <c r="K1596" i="45"/>
  <c r="J1596" i="45"/>
  <c r="I1596" i="45"/>
  <c r="H1596" i="45"/>
  <c r="G1596" i="45"/>
  <c r="F1596" i="45"/>
  <c r="E1596" i="45"/>
  <c r="D1596" i="45"/>
  <c r="C1596" i="45"/>
  <c r="U1595" i="45"/>
  <c r="T1595" i="45"/>
  <c r="S1595" i="45"/>
  <c r="R1595" i="45"/>
  <c r="Q1595" i="45"/>
  <c r="P1595" i="45"/>
  <c r="O1595" i="45"/>
  <c r="N1595" i="45"/>
  <c r="M1595" i="45"/>
  <c r="L1595" i="45"/>
  <c r="K1595" i="45"/>
  <c r="J1595" i="45"/>
  <c r="I1595" i="45"/>
  <c r="H1595" i="45"/>
  <c r="G1595" i="45"/>
  <c r="F1595" i="45"/>
  <c r="E1595" i="45"/>
  <c r="D1595" i="45"/>
  <c r="C1595" i="45"/>
  <c r="U1594" i="45"/>
  <c r="T1594" i="45"/>
  <c r="S1594" i="45"/>
  <c r="R1594" i="45"/>
  <c r="Q1594" i="45"/>
  <c r="P1594" i="45"/>
  <c r="O1594" i="45"/>
  <c r="N1594" i="45"/>
  <c r="M1594" i="45"/>
  <c r="L1594" i="45"/>
  <c r="K1594" i="45"/>
  <c r="J1594" i="45"/>
  <c r="I1594" i="45"/>
  <c r="H1594" i="45"/>
  <c r="G1594" i="45"/>
  <c r="F1594" i="45"/>
  <c r="E1594" i="45"/>
  <c r="D1594" i="45"/>
  <c r="C1594" i="45"/>
  <c r="U1593" i="45"/>
  <c r="T1593" i="45"/>
  <c r="S1593" i="45"/>
  <c r="R1593" i="45"/>
  <c r="Q1593" i="45"/>
  <c r="P1593" i="45"/>
  <c r="O1593" i="45"/>
  <c r="N1593" i="45"/>
  <c r="M1593" i="45"/>
  <c r="L1593" i="45"/>
  <c r="K1593" i="45"/>
  <c r="J1593" i="45"/>
  <c r="I1593" i="45"/>
  <c r="H1593" i="45"/>
  <c r="G1593" i="45"/>
  <c r="F1593" i="45"/>
  <c r="E1593" i="45"/>
  <c r="D1593" i="45"/>
  <c r="C1593" i="45"/>
  <c r="U1592" i="45"/>
  <c r="T1592" i="45"/>
  <c r="S1592" i="45"/>
  <c r="R1592" i="45"/>
  <c r="Q1592" i="45"/>
  <c r="P1592" i="45"/>
  <c r="O1592" i="45"/>
  <c r="N1592" i="45"/>
  <c r="M1592" i="45"/>
  <c r="L1592" i="45"/>
  <c r="K1592" i="45"/>
  <c r="J1592" i="45"/>
  <c r="I1592" i="45"/>
  <c r="H1592" i="45"/>
  <c r="G1592" i="45"/>
  <c r="F1592" i="45"/>
  <c r="E1592" i="45"/>
  <c r="D1592" i="45"/>
  <c r="C1592" i="45"/>
  <c r="U1591" i="45"/>
  <c r="T1591" i="45"/>
  <c r="S1591" i="45"/>
  <c r="R1591" i="45"/>
  <c r="Q1591" i="45"/>
  <c r="P1591" i="45"/>
  <c r="O1591" i="45"/>
  <c r="N1591" i="45"/>
  <c r="M1591" i="45"/>
  <c r="L1591" i="45"/>
  <c r="K1591" i="45"/>
  <c r="J1591" i="45"/>
  <c r="I1591" i="45"/>
  <c r="H1591" i="45"/>
  <c r="G1591" i="45"/>
  <c r="F1591" i="45"/>
  <c r="E1591" i="45"/>
  <c r="D1591" i="45"/>
  <c r="C1591" i="45"/>
  <c r="U1590" i="45"/>
  <c r="T1590" i="45"/>
  <c r="S1590" i="45"/>
  <c r="R1590" i="45"/>
  <c r="Q1590" i="45"/>
  <c r="P1590" i="45"/>
  <c r="O1590" i="45"/>
  <c r="N1590" i="45"/>
  <c r="M1590" i="45"/>
  <c r="L1590" i="45"/>
  <c r="K1590" i="45"/>
  <c r="J1590" i="45"/>
  <c r="I1590" i="45"/>
  <c r="H1590" i="45"/>
  <c r="G1590" i="45"/>
  <c r="F1590" i="45"/>
  <c r="E1590" i="45"/>
  <c r="D1590" i="45"/>
  <c r="C1590" i="45"/>
  <c r="U1589" i="45"/>
  <c r="T1589" i="45"/>
  <c r="S1589" i="45"/>
  <c r="R1589" i="45"/>
  <c r="Q1589" i="45"/>
  <c r="P1589" i="45"/>
  <c r="O1589" i="45"/>
  <c r="N1589" i="45"/>
  <c r="M1589" i="45"/>
  <c r="L1589" i="45"/>
  <c r="K1589" i="45"/>
  <c r="J1589" i="45"/>
  <c r="I1589" i="45"/>
  <c r="H1589" i="45"/>
  <c r="G1589" i="45"/>
  <c r="F1589" i="45"/>
  <c r="E1589" i="45"/>
  <c r="D1589" i="45"/>
  <c r="C1589" i="45"/>
  <c r="U1588" i="45"/>
  <c r="T1588" i="45"/>
  <c r="S1588" i="45"/>
  <c r="R1588" i="45"/>
  <c r="Q1588" i="45"/>
  <c r="P1588" i="45"/>
  <c r="O1588" i="45"/>
  <c r="N1588" i="45"/>
  <c r="M1588" i="45"/>
  <c r="L1588" i="45"/>
  <c r="K1588" i="45"/>
  <c r="J1588" i="45"/>
  <c r="I1588" i="45"/>
  <c r="H1588" i="45"/>
  <c r="G1588" i="45"/>
  <c r="F1588" i="45"/>
  <c r="E1588" i="45"/>
  <c r="D1588" i="45"/>
  <c r="C1588" i="45"/>
  <c r="U1587" i="45"/>
  <c r="T1587" i="45"/>
  <c r="S1587" i="45"/>
  <c r="R1587" i="45"/>
  <c r="Q1587" i="45"/>
  <c r="P1587" i="45"/>
  <c r="O1587" i="45"/>
  <c r="N1587" i="45"/>
  <c r="M1587" i="45"/>
  <c r="L1587" i="45"/>
  <c r="K1587" i="45"/>
  <c r="J1587" i="45"/>
  <c r="I1587" i="45"/>
  <c r="H1587" i="45"/>
  <c r="G1587" i="45"/>
  <c r="F1587" i="45"/>
  <c r="E1587" i="45"/>
  <c r="D1587" i="45"/>
  <c r="C1587" i="45"/>
  <c r="U1586" i="45"/>
  <c r="T1586" i="45"/>
  <c r="S1586" i="45"/>
  <c r="R1586" i="45"/>
  <c r="Q1586" i="45"/>
  <c r="P1586" i="45"/>
  <c r="O1586" i="45"/>
  <c r="N1586" i="45"/>
  <c r="M1586" i="45"/>
  <c r="L1586" i="45"/>
  <c r="K1586" i="45"/>
  <c r="J1586" i="45"/>
  <c r="I1586" i="45"/>
  <c r="H1586" i="45"/>
  <c r="G1586" i="45"/>
  <c r="F1586" i="45"/>
  <c r="E1586" i="45"/>
  <c r="D1586" i="45"/>
  <c r="C1586" i="45"/>
  <c r="U1585" i="45"/>
  <c r="T1585" i="45"/>
  <c r="S1585" i="45"/>
  <c r="R1585" i="45"/>
  <c r="Q1585" i="45"/>
  <c r="P1585" i="45"/>
  <c r="O1585" i="45"/>
  <c r="N1585" i="45"/>
  <c r="M1585" i="45"/>
  <c r="L1585" i="45"/>
  <c r="K1585" i="45"/>
  <c r="J1585" i="45"/>
  <c r="I1585" i="45"/>
  <c r="H1585" i="45"/>
  <c r="G1585" i="45"/>
  <c r="F1585" i="45"/>
  <c r="E1585" i="45"/>
  <c r="D1585" i="45"/>
  <c r="C1585" i="45"/>
  <c r="U1584" i="45"/>
  <c r="T1584" i="45"/>
  <c r="S1584" i="45"/>
  <c r="R1584" i="45"/>
  <c r="Q1584" i="45"/>
  <c r="P1584" i="45"/>
  <c r="O1584" i="45"/>
  <c r="N1584" i="45"/>
  <c r="M1584" i="45"/>
  <c r="L1584" i="45"/>
  <c r="K1584" i="45"/>
  <c r="J1584" i="45"/>
  <c r="I1584" i="45"/>
  <c r="H1584" i="45"/>
  <c r="G1584" i="45"/>
  <c r="F1584" i="45"/>
  <c r="E1584" i="45"/>
  <c r="D1584" i="45"/>
  <c r="C1584" i="45"/>
  <c r="U1583" i="45"/>
  <c r="T1583" i="45"/>
  <c r="S1583" i="45"/>
  <c r="R1583" i="45"/>
  <c r="Q1583" i="45"/>
  <c r="P1583" i="45"/>
  <c r="O1583" i="45"/>
  <c r="N1583" i="45"/>
  <c r="M1583" i="45"/>
  <c r="L1583" i="45"/>
  <c r="K1583" i="45"/>
  <c r="J1583" i="45"/>
  <c r="I1583" i="45"/>
  <c r="H1583" i="45"/>
  <c r="G1583" i="45"/>
  <c r="F1583" i="45"/>
  <c r="E1583" i="45"/>
  <c r="D1583" i="45"/>
  <c r="C1583" i="45"/>
  <c r="U1582" i="45"/>
  <c r="T1582" i="45"/>
  <c r="S1582" i="45"/>
  <c r="R1582" i="45"/>
  <c r="Q1582" i="45"/>
  <c r="P1582" i="45"/>
  <c r="O1582" i="45"/>
  <c r="N1582" i="45"/>
  <c r="M1582" i="45"/>
  <c r="L1582" i="45"/>
  <c r="K1582" i="45"/>
  <c r="J1582" i="45"/>
  <c r="I1582" i="45"/>
  <c r="H1582" i="45"/>
  <c r="G1582" i="45"/>
  <c r="F1582" i="45"/>
  <c r="E1582" i="45"/>
  <c r="D1582" i="45"/>
  <c r="C1582" i="45"/>
  <c r="U1581" i="45"/>
  <c r="T1581" i="45"/>
  <c r="S1581" i="45"/>
  <c r="R1581" i="45"/>
  <c r="Q1581" i="45"/>
  <c r="P1581" i="45"/>
  <c r="O1581" i="45"/>
  <c r="N1581" i="45"/>
  <c r="M1581" i="45"/>
  <c r="L1581" i="45"/>
  <c r="K1581" i="45"/>
  <c r="J1581" i="45"/>
  <c r="I1581" i="45"/>
  <c r="H1581" i="45"/>
  <c r="G1581" i="45"/>
  <c r="F1581" i="45"/>
  <c r="E1581" i="45"/>
  <c r="D1581" i="45"/>
  <c r="C1581" i="45"/>
  <c r="U1580" i="45"/>
  <c r="T1580" i="45"/>
  <c r="S1580" i="45"/>
  <c r="R1580" i="45"/>
  <c r="Q1580" i="45"/>
  <c r="P1580" i="45"/>
  <c r="O1580" i="45"/>
  <c r="N1580" i="45"/>
  <c r="M1580" i="45"/>
  <c r="L1580" i="45"/>
  <c r="K1580" i="45"/>
  <c r="J1580" i="45"/>
  <c r="I1580" i="45"/>
  <c r="H1580" i="45"/>
  <c r="G1580" i="45"/>
  <c r="F1580" i="45"/>
  <c r="E1580" i="45"/>
  <c r="D1580" i="45"/>
  <c r="C1580" i="45"/>
  <c r="U1579" i="45"/>
  <c r="T1579" i="45"/>
  <c r="S1579" i="45"/>
  <c r="R1579" i="45"/>
  <c r="Q1579" i="45"/>
  <c r="P1579" i="45"/>
  <c r="O1579" i="45"/>
  <c r="N1579" i="45"/>
  <c r="M1579" i="45"/>
  <c r="L1579" i="45"/>
  <c r="K1579" i="45"/>
  <c r="J1579" i="45"/>
  <c r="I1579" i="45"/>
  <c r="H1579" i="45"/>
  <c r="G1579" i="45"/>
  <c r="F1579" i="45"/>
  <c r="E1579" i="45"/>
  <c r="D1579" i="45"/>
  <c r="C1579" i="45"/>
  <c r="U1578" i="45"/>
  <c r="T1578" i="45"/>
  <c r="S1578" i="45"/>
  <c r="R1578" i="45"/>
  <c r="Q1578" i="45"/>
  <c r="P1578" i="45"/>
  <c r="O1578" i="45"/>
  <c r="N1578" i="45"/>
  <c r="M1578" i="45"/>
  <c r="L1578" i="45"/>
  <c r="K1578" i="45"/>
  <c r="J1578" i="45"/>
  <c r="I1578" i="45"/>
  <c r="H1578" i="45"/>
  <c r="G1578" i="45"/>
  <c r="F1578" i="45"/>
  <c r="E1578" i="45"/>
  <c r="D1578" i="45"/>
  <c r="C1578" i="45"/>
  <c r="U1577" i="45"/>
  <c r="T1577" i="45"/>
  <c r="S1577" i="45"/>
  <c r="R1577" i="45"/>
  <c r="Q1577" i="45"/>
  <c r="P1577" i="45"/>
  <c r="O1577" i="45"/>
  <c r="N1577" i="45"/>
  <c r="M1577" i="45"/>
  <c r="L1577" i="45"/>
  <c r="K1577" i="45"/>
  <c r="J1577" i="45"/>
  <c r="I1577" i="45"/>
  <c r="H1577" i="45"/>
  <c r="G1577" i="45"/>
  <c r="F1577" i="45"/>
  <c r="E1577" i="45"/>
  <c r="D1577" i="45"/>
  <c r="C1577" i="45"/>
  <c r="U1576" i="45"/>
  <c r="T1576" i="45"/>
  <c r="S1576" i="45"/>
  <c r="R1576" i="45"/>
  <c r="Q1576" i="45"/>
  <c r="P1576" i="45"/>
  <c r="O1576" i="45"/>
  <c r="N1576" i="45"/>
  <c r="M1576" i="45"/>
  <c r="L1576" i="45"/>
  <c r="K1576" i="45"/>
  <c r="J1576" i="45"/>
  <c r="I1576" i="45"/>
  <c r="H1576" i="45"/>
  <c r="G1576" i="45"/>
  <c r="F1576" i="45"/>
  <c r="E1576" i="45"/>
  <c r="D1576" i="45"/>
  <c r="C1576" i="45"/>
  <c r="U1575" i="45"/>
  <c r="T1575" i="45"/>
  <c r="S1575" i="45"/>
  <c r="R1575" i="45"/>
  <c r="Q1575" i="45"/>
  <c r="P1575" i="45"/>
  <c r="O1575" i="45"/>
  <c r="N1575" i="45"/>
  <c r="M1575" i="45"/>
  <c r="L1575" i="45"/>
  <c r="K1575" i="45"/>
  <c r="J1575" i="45"/>
  <c r="I1575" i="45"/>
  <c r="H1575" i="45"/>
  <c r="G1575" i="45"/>
  <c r="F1575" i="45"/>
  <c r="E1575" i="45"/>
  <c r="D1575" i="45"/>
  <c r="C1575" i="45"/>
  <c r="U1574" i="45"/>
  <c r="T1574" i="45"/>
  <c r="S1574" i="45"/>
  <c r="R1574" i="45"/>
  <c r="Q1574" i="45"/>
  <c r="P1574" i="45"/>
  <c r="O1574" i="45"/>
  <c r="N1574" i="45"/>
  <c r="M1574" i="45"/>
  <c r="L1574" i="45"/>
  <c r="K1574" i="45"/>
  <c r="J1574" i="45"/>
  <c r="I1574" i="45"/>
  <c r="H1574" i="45"/>
  <c r="G1574" i="45"/>
  <c r="F1574" i="45"/>
  <c r="E1574" i="45"/>
  <c r="D1574" i="45"/>
  <c r="C1574" i="45"/>
  <c r="U1573" i="45"/>
  <c r="T1573" i="45"/>
  <c r="S1573" i="45"/>
  <c r="R1573" i="45"/>
  <c r="Q1573" i="45"/>
  <c r="P1573" i="45"/>
  <c r="O1573" i="45"/>
  <c r="N1573" i="45"/>
  <c r="M1573" i="45"/>
  <c r="L1573" i="45"/>
  <c r="K1573" i="45"/>
  <c r="J1573" i="45"/>
  <c r="I1573" i="45"/>
  <c r="H1573" i="45"/>
  <c r="G1573" i="45"/>
  <c r="F1573" i="45"/>
  <c r="E1573" i="45"/>
  <c r="D1573" i="45"/>
  <c r="C1573" i="45"/>
  <c r="U1572" i="45"/>
  <c r="T1572" i="45"/>
  <c r="S1572" i="45"/>
  <c r="R1572" i="45"/>
  <c r="Q1572" i="45"/>
  <c r="P1572" i="45"/>
  <c r="O1572" i="45"/>
  <c r="N1572" i="45"/>
  <c r="M1572" i="45"/>
  <c r="L1572" i="45"/>
  <c r="K1572" i="45"/>
  <c r="J1572" i="45"/>
  <c r="I1572" i="45"/>
  <c r="H1572" i="45"/>
  <c r="G1572" i="45"/>
  <c r="F1572" i="45"/>
  <c r="E1572" i="45"/>
  <c r="D1572" i="45"/>
  <c r="C1572" i="45"/>
  <c r="U1571" i="45"/>
  <c r="T1571" i="45"/>
  <c r="S1571" i="45"/>
  <c r="R1571" i="45"/>
  <c r="Q1571" i="45"/>
  <c r="P1571" i="45"/>
  <c r="O1571" i="45"/>
  <c r="N1571" i="45"/>
  <c r="M1571" i="45"/>
  <c r="L1571" i="45"/>
  <c r="K1571" i="45"/>
  <c r="J1571" i="45"/>
  <c r="I1571" i="45"/>
  <c r="H1571" i="45"/>
  <c r="G1571" i="45"/>
  <c r="F1571" i="45"/>
  <c r="E1571" i="45"/>
  <c r="D1571" i="45"/>
  <c r="C1571" i="45"/>
  <c r="U1570" i="45"/>
  <c r="T1570" i="45"/>
  <c r="S1570" i="45"/>
  <c r="R1570" i="45"/>
  <c r="Q1570" i="45"/>
  <c r="P1570" i="45"/>
  <c r="O1570" i="45"/>
  <c r="N1570" i="45"/>
  <c r="M1570" i="45"/>
  <c r="L1570" i="45"/>
  <c r="K1570" i="45"/>
  <c r="J1570" i="45"/>
  <c r="I1570" i="45"/>
  <c r="H1570" i="45"/>
  <c r="G1570" i="45"/>
  <c r="F1570" i="45"/>
  <c r="E1570" i="45"/>
  <c r="D1570" i="45"/>
  <c r="C1570" i="45"/>
  <c r="U1569" i="45"/>
  <c r="T1569" i="45"/>
  <c r="S1569" i="45"/>
  <c r="R1569" i="45"/>
  <c r="Q1569" i="45"/>
  <c r="P1569" i="45"/>
  <c r="O1569" i="45"/>
  <c r="N1569" i="45"/>
  <c r="M1569" i="45"/>
  <c r="L1569" i="45"/>
  <c r="K1569" i="45"/>
  <c r="J1569" i="45"/>
  <c r="I1569" i="45"/>
  <c r="H1569" i="45"/>
  <c r="G1569" i="45"/>
  <c r="F1569" i="45"/>
  <c r="E1569" i="45"/>
  <c r="D1569" i="45"/>
  <c r="C1569" i="45"/>
  <c r="U1568" i="45"/>
  <c r="T1568" i="45"/>
  <c r="S1568" i="45"/>
  <c r="R1568" i="45"/>
  <c r="Q1568" i="45"/>
  <c r="P1568" i="45"/>
  <c r="O1568" i="45"/>
  <c r="N1568" i="45"/>
  <c r="M1568" i="45"/>
  <c r="L1568" i="45"/>
  <c r="K1568" i="45"/>
  <c r="J1568" i="45"/>
  <c r="I1568" i="45"/>
  <c r="H1568" i="45"/>
  <c r="G1568" i="45"/>
  <c r="F1568" i="45"/>
  <c r="E1568" i="45"/>
  <c r="D1568" i="45"/>
  <c r="C1568" i="45"/>
  <c r="U1567" i="45"/>
  <c r="T1567" i="45"/>
  <c r="S1567" i="45"/>
  <c r="R1567" i="45"/>
  <c r="Q1567" i="45"/>
  <c r="P1567" i="45"/>
  <c r="O1567" i="45"/>
  <c r="N1567" i="45"/>
  <c r="M1567" i="45"/>
  <c r="L1567" i="45"/>
  <c r="K1567" i="45"/>
  <c r="J1567" i="45"/>
  <c r="I1567" i="45"/>
  <c r="H1567" i="45"/>
  <c r="G1567" i="45"/>
  <c r="F1567" i="45"/>
  <c r="E1567" i="45"/>
  <c r="D1567" i="45"/>
  <c r="C1567" i="45"/>
  <c r="U1566" i="45"/>
  <c r="T1566" i="45"/>
  <c r="S1566" i="45"/>
  <c r="R1566" i="45"/>
  <c r="Q1566" i="45"/>
  <c r="P1566" i="45"/>
  <c r="O1566" i="45"/>
  <c r="N1566" i="45"/>
  <c r="M1566" i="45"/>
  <c r="L1566" i="45"/>
  <c r="K1566" i="45"/>
  <c r="J1566" i="45"/>
  <c r="I1566" i="45"/>
  <c r="H1566" i="45"/>
  <c r="G1566" i="45"/>
  <c r="F1566" i="45"/>
  <c r="E1566" i="45"/>
  <c r="D1566" i="45"/>
  <c r="C1566" i="45"/>
  <c r="U1565" i="45"/>
  <c r="T1565" i="45"/>
  <c r="S1565" i="45"/>
  <c r="R1565" i="45"/>
  <c r="Q1565" i="45"/>
  <c r="P1565" i="45"/>
  <c r="O1565" i="45"/>
  <c r="N1565" i="45"/>
  <c r="M1565" i="45"/>
  <c r="L1565" i="45"/>
  <c r="K1565" i="45"/>
  <c r="J1565" i="45"/>
  <c r="I1565" i="45"/>
  <c r="H1565" i="45"/>
  <c r="G1565" i="45"/>
  <c r="F1565" i="45"/>
  <c r="E1565" i="45"/>
  <c r="D1565" i="45"/>
  <c r="C1565" i="45"/>
  <c r="U1564" i="45"/>
  <c r="T1564" i="45"/>
  <c r="S1564" i="45"/>
  <c r="R1564" i="45"/>
  <c r="Q1564" i="45"/>
  <c r="P1564" i="45"/>
  <c r="O1564" i="45"/>
  <c r="N1564" i="45"/>
  <c r="M1564" i="45"/>
  <c r="L1564" i="45"/>
  <c r="K1564" i="45"/>
  <c r="J1564" i="45"/>
  <c r="I1564" i="45"/>
  <c r="H1564" i="45"/>
  <c r="G1564" i="45"/>
  <c r="F1564" i="45"/>
  <c r="E1564" i="45"/>
  <c r="D1564" i="45"/>
  <c r="C1564" i="45"/>
  <c r="U1563" i="45"/>
  <c r="T1563" i="45"/>
  <c r="S1563" i="45"/>
  <c r="R1563" i="45"/>
  <c r="Q1563" i="45"/>
  <c r="P1563" i="45"/>
  <c r="O1563" i="45"/>
  <c r="N1563" i="45"/>
  <c r="M1563" i="45"/>
  <c r="L1563" i="45"/>
  <c r="K1563" i="45"/>
  <c r="J1563" i="45"/>
  <c r="I1563" i="45"/>
  <c r="H1563" i="45"/>
  <c r="G1563" i="45"/>
  <c r="F1563" i="45"/>
  <c r="E1563" i="45"/>
  <c r="D1563" i="45"/>
  <c r="C1563" i="45"/>
  <c r="U1562" i="45"/>
  <c r="T1562" i="45"/>
  <c r="S1562" i="45"/>
  <c r="R1562" i="45"/>
  <c r="Q1562" i="45"/>
  <c r="P1562" i="45"/>
  <c r="O1562" i="45"/>
  <c r="N1562" i="45"/>
  <c r="M1562" i="45"/>
  <c r="L1562" i="45"/>
  <c r="K1562" i="45"/>
  <c r="J1562" i="45"/>
  <c r="I1562" i="45"/>
  <c r="H1562" i="45"/>
  <c r="G1562" i="45"/>
  <c r="F1562" i="45"/>
  <c r="E1562" i="45"/>
  <c r="D1562" i="45"/>
  <c r="C1562" i="45"/>
  <c r="U1561" i="45"/>
  <c r="T1561" i="45"/>
  <c r="S1561" i="45"/>
  <c r="R1561" i="45"/>
  <c r="Q1561" i="45"/>
  <c r="P1561" i="45"/>
  <c r="O1561" i="45"/>
  <c r="N1561" i="45"/>
  <c r="M1561" i="45"/>
  <c r="L1561" i="45"/>
  <c r="K1561" i="45"/>
  <c r="J1561" i="45"/>
  <c r="I1561" i="45"/>
  <c r="H1561" i="45"/>
  <c r="G1561" i="45"/>
  <c r="F1561" i="45"/>
  <c r="E1561" i="45"/>
  <c r="D1561" i="45"/>
  <c r="C1561" i="45"/>
  <c r="U1560" i="45"/>
  <c r="T1560" i="45"/>
  <c r="S1560" i="45"/>
  <c r="R1560" i="45"/>
  <c r="Q1560" i="45"/>
  <c r="P1560" i="45"/>
  <c r="O1560" i="45"/>
  <c r="N1560" i="45"/>
  <c r="M1560" i="45"/>
  <c r="L1560" i="45"/>
  <c r="K1560" i="45"/>
  <c r="J1560" i="45"/>
  <c r="I1560" i="45"/>
  <c r="H1560" i="45"/>
  <c r="G1560" i="45"/>
  <c r="F1560" i="45"/>
  <c r="E1560" i="45"/>
  <c r="D1560" i="45"/>
  <c r="C1560" i="45"/>
  <c r="U1559" i="45"/>
  <c r="T1559" i="45"/>
  <c r="S1559" i="45"/>
  <c r="R1559" i="45"/>
  <c r="Q1559" i="45"/>
  <c r="P1559" i="45"/>
  <c r="O1559" i="45"/>
  <c r="N1559" i="45"/>
  <c r="M1559" i="45"/>
  <c r="L1559" i="45"/>
  <c r="K1559" i="45"/>
  <c r="J1559" i="45"/>
  <c r="I1559" i="45"/>
  <c r="H1559" i="45"/>
  <c r="G1559" i="45"/>
  <c r="F1559" i="45"/>
  <c r="E1559" i="45"/>
  <c r="D1559" i="45"/>
  <c r="C1559" i="45"/>
  <c r="U1558" i="45"/>
  <c r="T1558" i="45"/>
  <c r="S1558" i="45"/>
  <c r="R1558" i="45"/>
  <c r="Q1558" i="45"/>
  <c r="P1558" i="45"/>
  <c r="O1558" i="45"/>
  <c r="N1558" i="45"/>
  <c r="M1558" i="45"/>
  <c r="L1558" i="45"/>
  <c r="K1558" i="45"/>
  <c r="J1558" i="45"/>
  <c r="I1558" i="45"/>
  <c r="H1558" i="45"/>
  <c r="G1558" i="45"/>
  <c r="F1558" i="45"/>
  <c r="E1558" i="45"/>
  <c r="D1558" i="45"/>
  <c r="C1558" i="45"/>
  <c r="U1557" i="45"/>
  <c r="T1557" i="45"/>
  <c r="S1557" i="45"/>
  <c r="R1557" i="45"/>
  <c r="Q1557" i="45"/>
  <c r="P1557" i="45"/>
  <c r="O1557" i="45"/>
  <c r="N1557" i="45"/>
  <c r="M1557" i="45"/>
  <c r="L1557" i="45"/>
  <c r="K1557" i="45"/>
  <c r="J1557" i="45"/>
  <c r="I1557" i="45"/>
  <c r="H1557" i="45"/>
  <c r="G1557" i="45"/>
  <c r="F1557" i="45"/>
  <c r="E1557" i="45"/>
  <c r="D1557" i="45"/>
  <c r="C1557" i="45"/>
  <c r="U1556" i="45"/>
  <c r="T1556" i="45"/>
  <c r="S1556" i="45"/>
  <c r="R1556" i="45"/>
  <c r="Q1556" i="45"/>
  <c r="P1556" i="45"/>
  <c r="O1556" i="45"/>
  <c r="N1556" i="45"/>
  <c r="M1556" i="45"/>
  <c r="L1556" i="45"/>
  <c r="K1556" i="45"/>
  <c r="J1556" i="45"/>
  <c r="I1556" i="45"/>
  <c r="H1556" i="45"/>
  <c r="G1556" i="45"/>
  <c r="F1556" i="45"/>
  <c r="E1556" i="45"/>
  <c r="D1556" i="45"/>
  <c r="C1556" i="45"/>
  <c r="U1555" i="45"/>
  <c r="T1555" i="45"/>
  <c r="S1555" i="45"/>
  <c r="R1555" i="45"/>
  <c r="Q1555" i="45"/>
  <c r="P1555" i="45"/>
  <c r="O1555" i="45"/>
  <c r="N1555" i="45"/>
  <c r="M1555" i="45"/>
  <c r="L1555" i="45"/>
  <c r="K1555" i="45"/>
  <c r="J1555" i="45"/>
  <c r="I1555" i="45"/>
  <c r="H1555" i="45"/>
  <c r="G1555" i="45"/>
  <c r="F1555" i="45"/>
  <c r="E1555" i="45"/>
  <c r="D1555" i="45"/>
  <c r="C1555" i="45"/>
  <c r="U1554" i="45"/>
  <c r="T1554" i="45"/>
  <c r="S1554" i="45"/>
  <c r="R1554" i="45"/>
  <c r="Q1554" i="45"/>
  <c r="P1554" i="45"/>
  <c r="O1554" i="45"/>
  <c r="N1554" i="45"/>
  <c r="M1554" i="45"/>
  <c r="L1554" i="45"/>
  <c r="K1554" i="45"/>
  <c r="J1554" i="45"/>
  <c r="I1554" i="45"/>
  <c r="H1554" i="45"/>
  <c r="G1554" i="45"/>
  <c r="F1554" i="45"/>
  <c r="E1554" i="45"/>
  <c r="D1554" i="45"/>
  <c r="C1554" i="45"/>
  <c r="U1553" i="45"/>
  <c r="T1553" i="45"/>
  <c r="S1553" i="45"/>
  <c r="R1553" i="45"/>
  <c r="Q1553" i="45"/>
  <c r="P1553" i="45"/>
  <c r="O1553" i="45"/>
  <c r="N1553" i="45"/>
  <c r="M1553" i="45"/>
  <c r="L1553" i="45"/>
  <c r="K1553" i="45"/>
  <c r="J1553" i="45"/>
  <c r="I1553" i="45"/>
  <c r="H1553" i="45"/>
  <c r="G1553" i="45"/>
  <c r="F1553" i="45"/>
  <c r="E1553" i="45"/>
  <c r="D1553" i="45"/>
  <c r="C1553" i="45"/>
  <c r="U1552" i="45"/>
  <c r="T1552" i="45"/>
  <c r="S1552" i="45"/>
  <c r="R1552" i="45"/>
  <c r="Q1552" i="45"/>
  <c r="P1552" i="45"/>
  <c r="O1552" i="45"/>
  <c r="N1552" i="45"/>
  <c r="M1552" i="45"/>
  <c r="L1552" i="45"/>
  <c r="K1552" i="45"/>
  <c r="J1552" i="45"/>
  <c r="I1552" i="45"/>
  <c r="H1552" i="45"/>
  <c r="G1552" i="45"/>
  <c r="F1552" i="45"/>
  <c r="E1552" i="45"/>
  <c r="D1552" i="45"/>
  <c r="C1552" i="45"/>
  <c r="U1551" i="45"/>
  <c r="T1551" i="45"/>
  <c r="S1551" i="45"/>
  <c r="R1551" i="45"/>
  <c r="Q1551" i="45"/>
  <c r="P1551" i="45"/>
  <c r="O1551" i="45"/>
  <c r="N1551" i="45"/>
  <c r="M1551" i="45"/>
  <c r="L1551" i="45"/>
  <c r="K1551" i="45"/>
  <c r="J1551" i="45"/>
  <c r="I1551" i="45"/>
  <c r="H1551" i="45"/>
  <c r="G1551" i="45"/>
  <c r="F1551" i="45"/>
  <c r="E1551" i="45"/>
  <c r="D1551" i="45"/>
  <c r="C1551" i="45"/>
  <c r="U1550" i="45"/>
  <c r="T1550" i="45"/>
  <c r="S1550" i="45"/>
  <c r="R1550" i="45"/>
  <c r="Q1550" i="45"/>
  <c r="P1550" i="45"/>
  <c r="O1550" i="45"/>
  <c r="N1550" i="45"/>
  <c r="M1550" i="45"/>
  <c r="L1550" i="45"/>
  <c r="K1550" i="45"/>
  <c r="J1550" i="45"/>
  <c r="I1550" i="45"/>
  <c r="H1550" i="45"/>
  <c r="G1550" i="45"/>
  <c r="F1550" i="45"/>
  <c r="E1550" i="45"/>
  <c r="D1550" i="45"/>
  <c r="C1550" i="45"/>
  <c r="U1549" i="45"/>
  <c r="T1549" i="45"/>
  <c r="S1549" i="45"/>
  <c r="R1549" i="45"/>
  <c r="Q1549" i="45"/>
  <c r="P1549" i="45"/>
  <c r="O1549" i="45"/>
  <c r="N1549" i="45"/>
  <c r="M1549" i="45"/>
  <c r="L1549" i="45"/>
  <c r="K1549" i="45"/>
  <c r="J1549" i="45"/>
  <c r="I1549" i="45"/>
  <c r="H1549" i="45"/>
  <c r="G1549" i="45"/>
  <c r="F1549" i="45"/>
  <c r="E1549" i="45"/>
  <c r="D1549" i="45"/>
  <c r="C1549" i="45"/>
  <c r="U1548" i="45"/>
  <c r="T1548" i="45"/>
  <c r="S1548" i="45"/>
  <c r="R1548" i="45"/>
  <c r="Q1548" i="45"/>
  <c r="P1548" i="45"/>
  <c r="O1548" i="45"/>
  <c r="N1548" i="45"/>
  <c r="M1548" i="45"/>
  <c r="L1548" i="45"/>
  <c r="K1548" i="45"/>
  <c r="J1548" i="45"/>
  <c r="I1548" i="45"/>
  <c r="H1548" i="45"/>
  <c r="G1548" i="45"/>
  <c r="F1548" i="45"/>
  <c r="E1548" i="45"/>
  <c r="D1548" i="45"/>
  <c r="C1548" i="45"/>
  <c r="U1547" i="45"/>
  <c r="T1547" i="45"/>
  <c r="S1547" i="45"/>
  <c r="R1547" i="45"/>
  <c r="Q1547" i="45"/>
  <c r="P1547" i="45"/>
  <c r="O1547" i="45"/>
  <c r="N1547" i="45"/>
  <c r="M1547" i="45"/>
  <c r="L1547" i="45"/>
  <c r="K1547" i="45"/>
  <c r="J1547" i="45"/>
  <c r="I1547" i="45"/>
  <c r="H1547" i="45"/>
  <c r="G1547" i="45"/>
  <c r="F1547" i="45"/>
  <c r="E1547" i="45"/>
  <c r="D1547" i="45"/>
  <c r="C1547" i="45"/>
  <c r="U1546" i="45"/>
  <c r="T1546" i="45"/>
  <c r="S1546" i="45"/>
  <c r="R1546" i="45"/>
  <c r="Q1546" i="45"/>
  <c r="P1546" i="45"/>
  <c r="O1546" i="45"/>
  <c r="N1546" i="45"/>
  <c r="M1546" i="45"/>
  <c r="L1546" i="45"/>
  <c r="K1546" i="45"/>
  <c r="J1546" i="45"/>
  <c r="I1546" i="45"/>
  <c r="H1546" i="45"/>
  <c r="G1546" i="45"/>
  <c r="F1546" i="45"/>
  <c r="E1546" i="45"/>
  <c r="D1546" i="45"/>
  <c r="C1546" i="45"/>
  <c r="U1545" i="45"/>
  <c r="T1545" i="45"/>
  <c r="S1545" i="45"/>
  <c r="R1545" i="45"/>
  <c r="Q1545" i="45"/>
  <c r="P1545" i="45"/>
  <c r="O1545" i="45"/>
  <c r="N1545" i="45"/>
  <c r="M1545" i="45"/>
  <c r="L1545" i="45"/>
  <c r="K1545" i="45"/>
  <c r="J1545" i="45"/>
  <c r="I1545" i="45"/>
  <c r="H1545" i="45"/>
  <c r="G1545" i="45"/>
  <c r="F1545" i="45"/>
  <c r="E1545" i="45"/>
  <c r="D1545" i="45"/>
  <c r="C1545" i="45"/>
  <c r="U1544" i="45"/>
  <c r="T1544" i="45"/>
  <c r="S1544" i="45"/>
  <c r="R1544" i="45"/>
  <c r="Q1544" i="45"/>
  <c r="P1544" i="45"/>
  <c r="O1544" i="45"/>
  <c r="N1544" i="45"/>
  <c r="M1544" i="45"/>
  <c r="L1544" i="45"/>
  <c r="K1544" i="45"/>
  <c r="J1544" i="45"/>
  <c r="I1544" i="45"/>
  <c r="H1544" i="45"/>
  <c r="G1544" i="45"/>
  <c r="F1544" i="45"/>
  <c r="E1544" i="45"/>
  <c r="D1544" i="45"/>
  <c r="C1544" i="45"/>
  <c r="U1543" i="45"/>
  <c r="T1543" i="45"/>
  <c r="S1543" i="45"/>
  <c r="R1543" i="45"/>
  <c r="Q1543" i="45"/>
  <c r="P1543" i="45"/>
  <c r="O1543" i="45"/>
  <c r="N1543" i="45"/>
  <c r="M1543" i="45"/>
  <c r="L1543" i="45"/>
  <c r="K1543" i="45"/>
  <c r="J1543" i="45"/>
  <c r="I1543" i="45"/>
  <c r="H1543" i="45"/>
  <c r="G1543" i="45"/>
  <c r="F1543" i="45"/>
  <c r="E1543" i="45"/>
  <c r="D1543" i="45"/>
  <c r="C1543" i="45"/>
  <c r="U1542" i="45"/>
  <c r="T1542" i="45"/>
  <c r="S1542" i="45"/>
  <c r="R1542" i="45"/>
  <c r="Q1542" i="45"/>
  <c r="P1542" i="45"/>
  <c r="O1542" i="45"/>
  <c r="N1542" i="45"/>
  <c r="M1542" i="45"/>
  <c r="L1542" i="45"/>
  <c r="K1542" i="45"/>
  <c r="J1542" i="45"/>
  <c r="I1542" i="45"/>
  <c r="H1542" i="45"/>
  <c r="G1542" i="45"/>
  <c r="F1542" i="45"/>
  <c r="E1542" i="45"/>
  <c r="D1542" i="45"/>
  <c r="C1542" i="45"/>
  <c r="U1541" i="45"/>
  <c r="T1541" i="45"/>
  <c r="S1541" i="45"/>
  <c r="R1541" i="45"/>
  <c r="Q1541" i="45"/>
  <c r="P1541" i="45"/>
  <c r="O1541" i="45"/>
  <c r="N1541" i="45"/>
  <c r="M1541" i="45"/>
  <c r="L1541" i="45"/>
  <c r="K1541" i="45"/>
  <c r="J1541" i="45"/>
  <c r="I1541" i="45"/>
  <c r="H1541" i="45"/>
  <c r="G1541" i="45"/>
  <c r="F1541" i="45"/>
  <c r="E1541" i="45"/>
  <c r="D1541" i="45"/>
  <c r="C1541" i="45"/>
  <c r="U1540" i="45"/>
  <c r="T1540" i="45"/>
  <c r="S1540" i="45"/>
  <c r="R1540" i="45"/>
  <c r="Q1540" i="45"/>
  <c r="P1540" i="45"/>
  <c r="O1540" i="45"/>
  <c r="N1540" i="45"/>
  <c r="M1540" i="45"/>
  <c r="L1540" i="45"/>
  <c r="K1540" i="45"/>
  <c r="J1540" i="45"/>
  <c r="I1540" i="45"/>
  <c r="H1540" i="45"/>
  <c r="G1540" i="45"/>
  <c r="F1540" i="45"/>
  <c r="E1540" i="45"/>
  <c r="D1540" i="45"/>
  <c r="C1540" i="45"/>
  <c r="U1539" i="45"/>
  <c r="T1539" i="45"/>
  <c r="S1539" i="45"/>
  <c r="R1539" i="45"/>
  <c r="Q1539" i="45"/>
  <c r="P1539" i="45"/>
  <c r="O1539" i="45"/>
  <c r="N1539" i="45"/>
  <c r="M1539" i="45"/>
  <c r="L1539" i="45"/>
  <c r="K1539" i="45"/>
  <c r="J1539" i="45"/>
  <c r="I1539" i="45"/>
  <c r="H1539" i="45"/>
  <c r="G1539" i="45"/>
  <c r="F1539" i="45"/>
  <c r="E1539" i="45"/>
  <c r="D1539" i="45"/>
  <c r="C1539" i="45"/>
  <c r="U1538" i="45"/>
  <c r="T1538" i="45"/>
  <c r="S1538" i="45"/>
  <c r="R1538" i="45"/>
  <c r="Q1538" i="45"/>
  <c r="P1538" i="45"/>
  <c r="O1538" i="45"/>
  <c r="N1538" i="45"/>
  <c r="M1538" i="45"/>
  <c r="L1538" i="45"/>
  <c r="K1538" i="45"/>
  <c r="J1538" i="45"/>
  <c r="I1538" i="45"/>
  <c r="H1538" i="45"/>
  <c r="G1538" i="45"/>
  <c r="F1538" i="45"/>
  <c r="E1538" i="45"/>
  <c r="D1538" i="45"/>
  <c r="C1538" i="45"/>
  <c r="U1537" i="45"/>
  <c r="T1537" i="45"/>
  <c r="S1537" i="45"/>
  <c r="R1537" i="45"/>
  <c r="Q1537" i="45"/>
  <c r="P1537" i="45"/>
  <c r="O1537" i="45"/>
  <c r="N1537" i="45"/>
  <c r="M1537" i="45"/>
  <c r="L1537" i="45"/>
  <c r="K1537" i="45"/>
  <c r="J1537" i="45"/>
  <c r="I1537" i="45"/>
  <c r="H1537" i="45"/>
  <c r="G1537" i="45"/>
  <c r="F1537" i="45"/>
  <c r="E1537" i="45"/>
  <c r="D1537" i="45"/>
  <c r="C1537" i="45"/>
  <c r="U1536" i="45"/>
  <c r="T1536" i="45"/>
  <c r="S1536" i="45"/>
  <c r="R1536" i="45"/>
  <c r="Q1536" i="45"/>
  <c r="P1536" i="45"/>
  <c r="O1536" i="45"/>
  <c r="N1536" i="45"/>
  <c r="M1536" i="45"/>
  <c r="L1536" i="45"/>
  <c r="K1536" i="45"/>
  <c r="J1536" i="45"/>
  <c r="I1536" i="45"/>
  <c r="H1536" i="45"/>
  <c r="G1536" i="45"/>
  <c r="F1536" i="45"/>
  <c r="E1536" i="45"/>
  <c r="D1536" i="45"/>
  <c r="C1536" i="45"/>
  <c r="U1535" i="45"/>
  <c r="T1535" i="45"/>
  <c r="S1535" i="45"/>
  <c r="R1535" i="45"/>
  <c r="Q1535" i="45"/>
  <c r="P1535" i="45"/>
  <c r="O1535" i="45"/>
  <c r="N1535" i="45"/>
  <c r="M1535" i="45"/>
  <c r="L1535" i="45"/>
  <c r="K1535" i="45"/>
  <c r="J1535" i="45"/>
  <c r="I1535" i="45"/>
  <c r="H1535" i="45"/>
  <c r="G1535" i="45"/>
  <c r="F1535" i="45"/>
  <c r="E1535" i="45"/>
  <c r="D1535" i="45"/>
  <c r="C1535" i="45"/>
  <c r="U1534" i="45"/>
  <c r="T1534" i="45"/>
  <c r="S1534" i="45"/>
  <c r="R1534" i="45"/>
  <c r="Q1534" i="45"/>
  <c r="P1534" i="45"/>
  <c r="O1534" i="45"/>
  <c r="N1534" i="45"/>
  <c r="M1534" i="45"/>
  <c r="L1534" i="45"/>
  <c r="K1534" i="45"/>
  <c r="J1534" i="45"/>
  <c r="I1534" i="45"/>
  <c r="H1534" i="45"/>
  <c r="G1534" i="45"/>
  <c r="F1534" i="45"/>
  <c r="E1534" i="45"/>
  <c r="D1534" i="45"/>
  <c r="C1534" i="45"/>
  <c r="U1533" i="45"/>
  <c r="T1533" i="45"/>
  <c r="S1533" i="45"/>
  <c r="R1533" i="45"/>
  <c r="Q1533" i="45"/>
  <c r="P1533" i="45"/>
  <c r="O1533" i="45"/>
  <c r="N1533" i="45"/>
  <c r="M1533" i="45"/>
  <c r="L1533" i="45"/>
  <c r="K1533" i="45"/>
  <c r="J1533" i="45"/>
  <c r="I1533" i="45"/>
  <c r="H1533" i="45"/>
  <c r="G1533" i="45"/>
  <c r="F1533" i="45"/>
  <c r="E1533" i="45"/>
  <c r="D1533" i="45"/>
  <c r="C1533" i="45"/>
  <c r="U1532" i="45"/>
  <c r="T1532" i="45"/>
  <c r="S1532" i="45"/>
  <c r="R1532" i="45"/>
  <c r="Q1532" i="45"/>
  <c r="P1532" i="45"/>
  <c r="O1532" i="45"/>
  <c r="N1532" i="45"/>
  <c r="M1532" i="45"/>
  <c r="L1532" i="45"/>
  <c r="K1532" i="45"/>
  <c r="J1532" i="45"/>
  <c r="I1532" i="45"/>
  <c r="H1532" i="45"/>
  <c r="G1532" i="45"/>
  <c r="F1532" i="45"/>
  <c r="E1532" i="45"/>
  <c r="D1532" i="45"/>
  <c r="C1532" i="45"/>
  <c r="U1531" i="45"/>
  <c r="T1531" i="45"/>
  <c r="S1531" i="45"/>
  <c r="R1531" i="45"/>
  <c r="Q1531" i="45"/>
  <c r="P1531" i="45"/>
  <c r="O1531" i="45"/>
  <c r="N1531" i="45"/>
  <c r="M1531" i="45"/>
  <c r="L1531" i="45"/>
  <c r="K1531" i="45"/>
  <c r="J1531" i="45"/>
  <c r="I1531" i="45"/>
  <c r="H1531" i="45"/>
  <c r="G1531" i="45"/>
  <c r="F1531" i="45"/>
  <c r="E1531" i="45"/>
  <c r="D1531" i="45"/>
  <c r="C1531" i="45"/>
  <c r="U1530" i="45"/>
  <c r="T1530" i="45"/>
  <c r="S1530" i="45"/>
  <c r="R1530" i="45"/>
  <c r="Q1530" i="45"/>
  <c r="P1530" i="45"/>
  <c r="O1530" i="45"/>
  <c r="N1530" i="45"/>
  <c r="M1530" i="45"/>
  <c r="L1530" i="45"/>
  <c r="K1530" i="45"/>
  <c r="J1530" i="45"/>
  <c r="I1530" i="45"/>
  <c r="H1530" i="45"/>
  <c r="G1530" i="45"/>
  <c r="F1530" i="45"/>
  <c r="E1530" i="45"/>
  <c r="D1530" i="45"/>
  <c r="C1530" i="45"/>
  <c r="U1529" i="45"/>
  <c r="T1529" i="45"/>
  <c r="S1529" i="45"/>
  <c r="R1529" i="45"/>
  <c r="Q1529" i="45"/>
  <c r="P1529" i="45"/>
  <c r="O1529" i="45"/>
  <c r="N1529" i="45"/>
  <c r="M1529" i="45"/>
  <c r="L1529" i="45"/>
  <c r="K1529" i="45"/>
  <c r="J1529" i="45"/>
  <c r="I1529" i="45"/>
  <c r="H1529" i="45"/>
  <c r="G1529" i="45"/>
  <c r="F1529" i="45"/>
  <c r="E1529" i="45"/>
  <c r="D1529" i="45"/>
  <c r="C1529" i="45"/>
  <c r="U1528" i="45"/>
  <c r="T1528" i="45"/>
  <c r="S1528" i="45"/>
  <c r="R1528" i="45"/>
  <c r="Q1528" i="45"/>
  <c r="P1528" i="45"/>
  <c r="O1528" i="45"/>
  <c r="N1528" i="45"/>
  <c r="M1528" i="45"/>
  <c r="L1528" i="45"/>
  <c r="K1528" i="45"/>
  <c r="J1528" i="45"/>
  <c r="I1528" i="45"/>
  <c r="H1528" i="45"/>
  <c r="G1528" i="45"/>
  <c r="F1528" i="45"/>
  <c r="E1528" i="45"/>
  <c r="D1528" i="45"/>
  <c r="C1528" i="45"/>
  <c r="U1527" i="45"/>
  <c r="T1527" i="45"/>
  <c r="S1527" i="45"/>
  <c r="R1527" i="45"/>
  <c r="Q1527" i="45"/>
  <c r="P1527" i="45"/>
  <c r="O1527" i="45"/>
  <c r="N1527" i="45"/>
  <c r="M1527" i="45"/>
  <c r="L1527" i="45"/>
  <c r="K1527" i="45"/>
  <c r="J1527" i="45"/>
  <c r="I1527" i="45"/>
  <c r="H1527" i="45"/>
  <c r="G1527" i="45"/>
  <c r="F1527" i="45"/>
  <c r="E1527" i="45"/>
  <c r="D1527" i="45"/>
  <c r="C1527" i="45"/>
  <c r="U1526" i="45"/>
  <c r="T1526" i="45"/>
  <c r="S1526" i="45"/>
  <c r="R1526" i="45"/>
  <c r="Q1526" i="45"/>
  <c r="P1526" i="45"/>
  <c r="O1526" i="45"/>
  <c r="N1526" i="45"/>
  <c r="M1526" i="45"/>
  <c r="L1526" i="45"/>
  <c r="K1526" i="45"/>
  <c r="J1526" i="45"/>
  <c r="I1526" i="45"/>
  <c r="H1526" i="45"/>
  <c r="G1526" i="45"/>
  <c r="F1526" i="45"/>
  <c r="E1526" i="45"/>
  <c r="D1526" i="45"/>
  <c r="C1526" i="45"/>
  <c r="U1525" i="45"/>
  <c r="T1525" i="45"/>
  <c r="S1525" i="45"/>
  <c r="R1525" i="45"/>
  <c r="Q1525" i="45"/>
  <c r="P1525" i="45"/>
  <c r="O1525" i="45"/>
  <c r="N1525" i="45"/>
  <c r="M1525" i="45"/>
  <c r="L1525" i="45"/>
  <c r="K1525" i="45"/>
  <c r="J1525" i="45"/>
  <c r="I1525" i="45"/>
  <c r="H1525" i="45"/>
  <c r="G1525" i="45"/>
  <c r="F1525" i="45"/>
  <c r="E1525" i="45"/>
  <c r="D1525" i="45"/>
  <c r="C1525" i="45"/>
  <c r="U1524" i="45"/>
  <c r="T1524" i="45"/>
  <c r="S1524" i="45"/>
  <c r="R1524" i="45"/>
  <c r="Q1524" i="45"/>
  <c r="P1524" i="45"/>
  <c r="O1524" i="45"/>
  <c r="N1524" i="45"/>
  <c r="M1524" i="45"/>
  <c r="L1524" i="45"/>
  <c r="K1524" i="45"/>
  <c r="J1524" i="45"/>
  <c r="I1524" i="45"/>
  <c r="H1524" i="45"/>
  <c r="G1524" i="45"/>
  <c r="F1524" i="45"/>
  <c r="E1524" i="45"/>
  <c r="D1524" i="45"/>
  <c r="C1524" i="45"/>
  <c r="U1523" i="45"/>
  <c r="T1523" i="45"/>
  <c r="S1523" i="45"/>
  <c r="R1523" i="45"/>
  <c r="Q1523" i="45"/>
  <c r="P1523" i="45"/>
  <c r="O1523" i="45"/>
  <c r="N1523" i="45"/>
  <c r="M1523" i="45"/>
  <c r="L1523" i="45"/>
  <c r="K1523" i="45"/>
  <c r="J1523" i="45"/>
  <c r="I1523" i="45"/>
  <c r="H1523" i="45"/>
  <c r="G1523" i="45"/>
  <c r="F1523" i="45"/>
  <c r="E1523" i="45"/>
  <c r="D1523" i="45"/>
  <c r="C1523" i="45"/>
  <c r="U1522" i="45"/>
  <c r="T1522" i="45"/>
  <c r="S1522" i="45"/>
  <c r="R1522" i="45"/>
  <c r="Q1522" i="45"/>
  <c r="P1522" i="45"/>
  <c r="O1522" i="45"/>
  <c r="N1522" i="45"/>
  <c r="M1522" i="45"/>
  <c r="L1522" i="45"/>
  <c r="K1522" i="45"/>
  <c r="J1522" i="45"/>
  <c r="I1522" i="45"/>
  <c r="H1522" i="45"/>
  <c r="G1522" i="45"/>
  <c r="F1522" i="45"/>
  <c r="E1522" i="45"/>
  <c r="D1522" i="45"/>
  <c r="C1522" i="45"/>
  <c r="U1521" i="45"/>
  <c r="T1521" i="45"/>
  <c r="S1521" i="45"/>
  <c r="R1521" i="45"/>
  <c r="Q1521" i="45"/>
  <c r="P1521" i="45"/>
  <c r="O1521" i="45"/>
  <c r="N1521" i="45"/>
  <c r="M1521" i="45"/>
  <c r="L1521" i="45"/>
  <c r="K1521" i="45"/>
  <c r="J1521" i="45"/>
  <c r="I1521" i="45"/>
  <c r="H1521" i="45"/>
  <c r="G1521" i="45"/>
  <c r="F1521" i="45"/>
  <c r="E1521" i="45"/>
  <c r="D1521" i="45"/>
  <c r="C1521" i="45"/>
  <c r="U1520" i="45"/>
  <c r="T1520" i="45"/>
  <c r="S1520" i="45"/>
  <c r="R1520" i="45"/>
  <c r="Q1520" i="45"/>
  <c r="P1520" i="45"/>
  <c r="O1520" i="45"/>
  <c r="N1520" i="45"/>
  <c r="M1520" i="45"/>
  <c r="L1520" i="45"/>
  <c r="K1520" i="45"/>
  <c r="J1520" i="45"/>
  <c r="I1520" i="45"/>
  <c r="H1520" i="45"/>
  <c r="G1520" i="45"/>
  <c r="F1520" i="45"/>
  <c r="E1520" i="45"/>
  <c r="D1520" i="45"/>
  <c r="C1520" i="45"/>
  <c r="U1519" i="45"/>
  <c r="T1519" i="45"/>
  <c r="S1519" i="45"/>
  <c r="R1519" i="45"/>
  <c r="Q1519" i="45"/>
  <c r="P1519" i="45"/>
  <c r="O1519" i="45"/>
  <c r="N1519" i="45"/>
  <c r="M1519" i="45"/>
  <c r="L1519" i="45"/>
  <c r="K1519" i="45"/>
  <c r="J1519" i="45"/>
  <c r="I1519" i="45"/>
  <c r="H1519" i="45"/>
  <c r="G1519" i="45"/>
  <c r="F1519" i="45"/>
  <c r="E1519" i="45"/>
  <c r="D1519" i="45"/>
  <c r="C1519" i="45"/>
  <c r="U1518" i="45"/>
  <c r="T1518" i="45"/>
  <c r="S1518" i="45"/>
  <c r="R1518" i="45"/>
  <c r="Q1518" i="45"/>
  <c r="P1518" i="45"/>
  <c r="O1518" i="45"/>
  <c r="N1518" i="45"/>
  <c r="M1518" i="45"/>
  <c r="L1518" i="45"/>
  <c r="K1518" i="45"/>
  <c r="J1518" i="45"/>
  <c r="I1518" i="45"/>
  <c r="H1518" i="45"/>
  <c r="G1518" i="45"/>
  <c r="F1518" i="45"/>
  <c r="E1518" i="45"/>
  <c r="D1518" i="45"/>
  <c r="C1518" i="45"/>
  <c r="U1517" i="45"/>
  <c r="T1517" i="45"/>
  <c r="S1517" i="45"/>
  <c r="R1517" i="45"/>
  <c r="Q1517" i="45"/>
  <c r="P1517" i="45"/>
  <c r="O1517" i="45"/>
  <c r="N1517" i="45"/>
  <c r="M1517" i="45"/>
  <c r="L1517" i="45"/>
  <c r="K1517" i="45"/>
  <c r="J1517" i="45"/>
  <c r="I1517" i="45"/>
  <c r="H1517" i="45"/>
  <c r="G1517" i="45"/>
  <c r="F1517" i="45"/>
  <c r="E1517" i="45"/>
  <c r="D1517" i="45"/>
  <c r="C1517" i="45"/>
  <c r="U1516" i="45"/>
  <c r="T1516" i="45"/>
  <c r="S1516" i="45"/>
  <c r="R1516" i="45"/>
  <c r="Q1516" i="45"/>
  <c r="P1516" i="45"/>
  <c r="O1516" i="45"/>
  <c r="N1516" i="45"/>
  <c r="M1516" i="45"/>
  <c r="L1516" i="45"/>
  <c r="K1516" i="45"/>
  <c r="J1516" i="45"/>
  <c r="I1516" i="45"/>
  <c r="H1516" i="45"/>
  <c r="G1516" i="45"/>
  <c r="F1516" i="45"/>
  <c r="E1516" i="45"/>
  <c r="D1516" i="45"/>
  <c r="C1516" i="45"/>
  <c r="U1515" i="45"/>
  <c r="T1515" i="45"/>
  <c r="S1515" i="45"/>
  <c r="R1515" i="45"/>
  <c r="Q1515" i="45"/>
  <c r="P1515" i="45"/>
  <c r="O1515" i="45"/>
  <c r="N1515" i="45"/>
  <c r="M1515" i="45"/>
  <c r="L1515" i="45"/>
  <c r="K1515" i="45"/>
  <c r="J1515" i="45"/>
  <c r="I1515" i="45"/>
  <c r="H1515" i="45"/>
  <c r="G1515" i="45"/>
  <c r="F1515" i="45"/>
  <c r="E1515" i="45"/>
  <c r="D1515" i="45"/>
  <c r="C1515" i="45"/>
  <c r="U1514" i="45"/>
  <c r="T1514" i="45"/>
  <c r="S1514" i="45"/>
  <c r="R1514" i="45"/>
  <c r="Q1514" i="45"/>
  <c r="P1514" i="45"/>
  <c r="O1514" i="45"/>
  <c r="N1514" i="45"/>
  <c r="M1514" i="45"/>
  <c r="L1514" i="45"/>
  <c r="K1514" i="45"/>
  <c r="J1514" i="45"/>
  <c r="I1514" i="45"/>
  <c r="H1514" i="45"/>
  <c r="G1514" i="45"/>
  <c r="F1514" i="45"/>
  <c r="E1514" i="45"/>
  <c r="D1514" i="45"/>
  <c r="C1514" i="45"/>
  <c r="U1513" i="45"/>
  <c r="T1513" i="45"/>
  <c r="S1513" i="45"/>
  <c r="R1513" i="45"/>
  <c r="Q1513" i="45"/>
  <c r="P1513" i="45"/>
  <c r="O1513" i="45"/>
  <c r="N1513" i="45"/>
  <c r="M1513" i="45"/>
  <c r="L1513" i="45"/>
  <c r="K1513" i="45"/>
  <c r="J1513" i="45"/>
  <c r="I1513" i="45"/>
  <c r="H1513" i="45"/>
  <c r="G1513" i="45"/>
  <c r="F1513" i="45"/>
  <c r="E1513" i="45"/>
  <c r="D1513" i="45"/>
  <c r="C1513" i="45"/>
  <c r="U1512" i="45"/>
  <c r="T1512" i="45"/>
  <c r="S1512" i="45"/>
  <c r="R1512" i="45"/>
  <c r="Q1512" i="45"/>
  <c r="P1512" i="45"/>
  <c r="O1512" i="45"/>
  <c r="N1512" i="45"/>
  <c r="M1512" i="45"/>
  <c r="L1512" i="45"/>
  <c r="K1512" i="45"/>
  <c r="J1512" i="45"/>
  <c r="I1512" i="45"/>
  <c r="H1512" i="45"/>
  <c r="G1512" i="45"/>
  <c r="F1512" i="45"/>
  <c r="E1512" i="45"/>
  <c r="D1512" i="45"/>
  <c r="C1512" i="45"/>
  <c r="U1511" i="45"/>
  <c r="T1511" i="45"/>
  <c r="S1511" i="45"/>
  <c r="R1511" i="45"/>
  <c r="Q1511" i="45"/>
  <c r="P1511" i="45"/>
  <c r="O1511" i="45"/>
  <c r="N1511" i="45"/>
  <c r="M1511" i="45"/>
  <c r="L1511" i="45"/>
  <c r="K1511" i="45"/>
  <c r="J1511" i="45"/>
  <c r="I1511" i="45"/>
  <c r="H1511" i="45"/>
  <c r="G1511" i="45"/>
  <c r="F1511" i="45"/>
  <c r="E1511" i="45"/>
  <c r="D1511" i="45"/>
  <c r="C1511" i="45"/>
  <c r="U1510" i="45"/>
  <c r="T1510" i="45"/>
  <c r="S1510" i="45"/>
  <c r="R1510" i="45"/>
  <c r="Q1510" i="45"/>
  <c r="P1510" i="45"/>
  <c r="O1510" i="45"/>
  <c r="N1510" i="45"/>
  <c r="M1510" i="45"/>
  <c r="L1510" i="45"/>
  <c r="K1510" i="45"/>
  <c r="J1510" i="45"/>
  <c r="I1510" i="45"/>
  <c r="H1510" i="45"/>
  <c r="G1510" i="45"/>
  <c r="F1510" i="45"/>
  <c r="E1510" i="45"/>
  <c r="D1510" i="45"/>
  <c r="C1510" i="45"/>
  <c r="U1509" i="45"/>
  <c r="T1509" i="45"/>
  <c r="S1509" i="45"/>
  <c r="R1509" i="45"/>
  <c r="Q1509" i="45"/>
  <c r="P1509" i="45"/>
  <c r="O1509" i="45"/>
  <c r="N1509" i="45"/>
  <c r="M1509" i="45"/>
  <c r="L1509" i="45"/>
  <c r="K1509" i="45"/>
  <c r="J1509" i="45"/>
  <c r="I1509" i="45"/>
  <c r="H1509" i="45"/>
  <c r="G1509" i="45"/>
  <c r="F1509" i="45"/>
  <c r="E1509" i="45"/>
  <c r="D1509" i="45"/>
  <c r="C1509" i="45"/>
  <c r="U1508" i="45"/>
  <c r="T1508" i="45"/>
  <c r="S1508" i="45"/>
  <c r="R1508" i="45"/>
  <c r="Q1508" i="45"/>
  <c r="P1508" i="45"/>
  <c r="O1508" i="45"/>
  <c r="N1508" i="45"/>
  <c r="M1508" i="45"/>
  <c r="L1508" i="45"/>
  <c r="K1508" i="45"/>
  <c r="J1508" i="45"/>
  <c r="I1508" i="45"/>
  <c r="H1508" i="45"/>
  <c r="G1508" i="45"/>
  <c r="F1508" i="45"/>
  <c r="E1508" i="45"/>
  <c r="D1508" i="45"/>
  <c r="C1508" i="45"/>
  <c r="U1507" i="45"/>
  <c r="T1507" i="45"/>
  <c r="S1507" i="45"/>
  <c r="R1507" i="45"/>
  <c r="Q1507" i="45"/>
  <c r="P1507" i="45"/>
  <c r="O1507" i="45"/>
  <c r="N1507" i="45"/>
  <c r="M1507" i="45"/>
  <c r="L1507" i="45"/>
  <c r="K1507" i="45"/>
  <c r="J1507" i="45"/>
  <c r="I1507" i="45"/>
  <c r="H1507" i="45"/>
  <c r="G1507" i="45"/>
  <c r="F1507" i="45"/>
  <c r="E1507" i="45"/>
  <c r="D1507" i="45"/>
  <c r="C1507" i="45"/>
  <c r="U1506" i="45"/>
  <c r="T1506" i="45"/>
  <c r="S1506" i="45"/>
  <c r="R1506" i="45"/>
  <c r="Q1506" i="45"/>
  <c r="P1506" i="45"/>
  <c r="O1506" i="45"/>
  <c r="N1506" i="45"/>
  <c r="M1506" i="45"/>
  <c r="L1506" i="45"/>
  <c r="K1506" i="45"/>
  <c r="J1506" i="45"/>
  <c r="I1506" i="45"/>
  <c r="H1506" i="45"/>
  <c r="G1506" i="45"/>
  <c r="F1506" i="45"/>
  <c r="E1506" i="45"/>
  <c r="D1506" i="45"/>
  <c r="C1506" i="45"/>
  <c r="U1505" i="45"/>
  <c r="T1505" i="45"/>
  <c r="S1505" i="45"/>
  <c r="R1505" i="45"/>
  <c r="Q1505" i="45"/>
  <c r="P1505" i="45"/>
  <c r="O1505" i="45"/>
  <c r="N1505" i="45"/>
  <c r="M1505" i="45"/>
  <c r="L1505" i="45"/>
  <c r="K1505" i="45"/>
  <c r="J1505" i="45"/>
  <c r="I1505" i="45"/>
  <c r="H1505" i="45"/>
  <c r="G1505" i="45"/>
  <c r="F1505" i="45"/>
  <c r="E1505" i="45"/>
  <c r="D1505" i="45"/>
  <c r="C1505" i="45"/>
  <c r="U1504" i="45"/>
  <c r="T1504" i="45"/>
  <c r="S1504" i="45"/>
  <c r="R1504" i="45"/>
  <c r="Q1504" i="45"/>
  <c r="P1504" i="45"/>
  <c r="O1504" i="45"/>
  <c r="N1504" i="45"/>
  <c r="M1504" i="45"/>
  <c r="L1504" i="45"/>
  <c r="K1504" i="45"/>
  <c r="J1504" i="45"/>
  <c r="I1504" i="45"/>
  <c r="H1504" i="45"/>
  <c r="G1504" i="45"/>
  <c r="F1504" i="45"/>
  <c r="E1504" i="45"/>
  <c r="D1504" i="45"/>
  <c r="C1504" i="45"/>
  <c r="U1503" i="45"/>
  <c r="T1503" i="45"/>
  <c r="S1503" i="45"/>
  <c r="R1503" i="45"/>
  <c r="Q1503" i="45"/>
  <c r="P1503" i="45"/>
  <c r="O1503" i="45"/>
  <c r="N1503" i="45"/>
  <c r="M1503" i="45"/>
  <c r="L1503" i="45"/>
  <c r="K1503" i="45"/>
  <c r="J1503" i="45"/>
  <c r="I1503" i="45"/>
  <c r="H1503" i="45"/>
  <c r="G1503" i="45"/>
  <c r="F1503" i="45"/>
  <c r="E1503" i="45"/>
  <c r="D1503" i="45"/>
  <c r="C1503" i="45"/>
  <c r="U1502" i="45"/>
  <c r="T1502" i="45"/>
  <c r="S1502" i="45"/>
  <c r="R1502" i="45"/>
  <c r="Q1502" i="45"/>
  <c r="P1502" i="45"/>
  <c r="O1502" i="45"/>
  <c r="N1502" i="45"/>
  <c r="M1502" i="45"/>
  <c r="L1502" i="45"/>
  <c r="K1502" i="45"/>
  <c r="J1502" i="45"/>
  <c r="I1502" i="45"/>
  <c r="H1502" i="45"/>
  <c r="G1502" i="45"/>
  <c r="F1502" i="45"/>
  <c r="E1502" i="45"/>
  <c r="D1502" i="45"/>
  <c r="C1502" i="45"/>
  <c r="U1501" i="45"/>
  <c r="T1501" i="45"/>
  <c r="S1501" i="45"/>
  <c r="R1501" i="45"/>
  <c r="Q1501" i="45"/>
  <c r="P1501" i="45"/>
  <c r="O1501" i="45"/>
  <c r="N1501" i="45"/>
  <c r="M1501" i="45"/>
  <c r="L1501" i="45"/>
  <c r="K1501" i="45"/>
  <c r="J1501" i="45"/>
  <c r="I1501" i="45"/>
  <c r="H1501" i="45"/>
  <c r="G1501" i="45"/>
  <c r="F1501" i="45"/>
  <c r="E1501" i="45"/>
  <c r="D1501" i="45"/>
  <c r="C1501" i="45"/>
  <c r="U1500" i="45"/>
  <c r="T1500" i="45"/>
  <c r="S1500" i="45"/>
  <c r="R1500" i="45"/>
  <c r="Q1500" i="45"/>
  <c r="P1500" i="45"/>
  <c r="O1500" i="45"/>
  <c r="N1500" i="45"/>
  <c r="M1500" i="45"/>
  <c r="L1500" i="45"/>
  <c r="K1500" i="45"/>
  <c r="J1500" i="45"/>
  <c r="I1500" i="45"/>
  <c r="H1500" i="45"/>
  <c r="G1500" i="45"/>
  <c r="F1500" i="45"/>
  <c r="E1500" i="45"/>
  <c r="D1500" i="45"/>
  <c r="C1500" i="45"/>
  <c r="U1499" i="45"/>
  <c r="T1499" i="45"/>
  <c r="S1499" i="45"/>
  <c r="R1499" i="45"/>
  <c r="Q1499" i="45"/>
  <c r="P1499" i="45"/>
  <c r="O1499" i="45"/>
  <c r="N1499" i="45"/>
  <c r="M1499" i="45"/>
  <c r="L1499" i="45"/>
  <c r="K1499" i="45"/>
  <c r="J1499" i="45"/>
  <c r="I1499" i="45"/>
  <c r="H1499" i="45"/>
  <c r="G1499" i="45"/>
  <c r="F1499" i="45"/>
  <c r="E1499" i="45"/>
  <c r="D1499" i="45"/>
  <c r="C1499" i="45"/>
  <c r="U1498" i="45"/>
  <c r="T1498" i="45"/>
  <c r="S1498" i="45"/>
  <c r="R1498" i="45"/>
  <c r="Q1498" i="45"/>
  <c r="P1498" i="45"/>
  <c r="O1498" i="45"/>
  <c r="N1498" i="45"/>
  <c r="M1498" i="45"/>
  <c r="L1498" i="45"/>
  <c r="K1498" i="45"/>
  <c r="J1498" i="45"/>
  <c r="I1498" i="45"/>
  <c r="H1498" i="45"/>
  <c r="G1498" i="45"/>
  <c r="F1498" i="45"/>
  <c r="E1498" i="45"/>
  <c r="D1498" i="45"/>
  <c r="C1498" i="45"/>
  <c r="U1497" i="45"/>
  <c r="T1497" i="45"/>
  <c r="S1497" i="45"/>
  <c r="R1497" i="45"/>
  <c r="Q1497" i="45"/>
  <c r="P1497" i="45"/>
  <c r="O1497" i="45"/>
  <c r="N1497" i="45"/>
  <c r="M1497" i="45"/>
  <c r="L1497" i="45"/>
  <c r="K1497" i="45"/>
  <c r="J1497" i="45"/>
  <c r="I1497" i="45"/>
  <c r="H1497" i="45"/>
  <c r="G1497" i="45"/>
  <c r="F1497" i="45"/>
  <c r="E1497" i="45"/>
  <c r="D1497" i="45"/>
  <c r="C1497" i="45"/>
  <c r="U1496" i="45"/>
  <c r="T1496" i="45"/>
  <c r="S1496" i="45"/>
  <c r="R1496" i="45"/>
  <c r="Q1496" i="45"/>
  <c r="P1496" i="45"/>
  <c r="O1496" i="45"/>
  <c r="N1496" i="45"/>
  <c r="M1496" i="45"/>
  <c r="L1496" i="45"/>
  <c r="K1496" i="45"/>
  <c r="J1496" i="45"/>
  <c r="I1496" i="45"/>
  <c r="H1496" i="45"/>
  <c r="G1496" i="45"/>
  <c r="F1496" i="45"/>
  <c r="E1496" i="45"/>
  <c r="D1496" i="45"/>
  <c r="C1496" i="45"/>
  <c r="U1495" i="45"/>
  <c r="T1495" i="45"/>
  <c r="S1495" i="45"/>
  <c r="R1495" i="45"/>
  <c r="Q1495" i="45"/>
  <c r="P1495" i="45"/>
  <c r="O1495" i="45"/>
  <c r="N1495" i="45"/>
  <c r="M1495" i="45"/>
  <c r="L1495" i="45"/>
  <c r="K1495" i="45"/>
  <c r="J1495" i="45"/>
  <c r="I1495" i="45"/>
  <c r="H1495" i="45"/>
  <c r="G1495" i="45"/>
  <c r="F1495" i="45"/>
  <c r="E1495" i="45"/>
  <c r="D1495" i="45"/>
  <c r="C1495" i="45"/>
  <c r="U1494" i="45"/>
  <c r="T1494" i="45"/>
  <c r="S1494" i="45"/>
  <c r="R1494" i="45"/>
  <c r="Q1494" i="45"/>
  <c r="P1494" i="45"/>
  <c r="O1494" i="45"/>
  <c r="N1494" i="45"/>
  <c r="M1494" i="45"/>
  <c r="L1494" i="45"/>
  <c r="K1494" i="45"/>
  <c r="J1494" i="45"/>
  <c r="I1494" i="45"/>
  <c r="H1494" i="45"/>
  <c r="G1494" i="45"/>
  <c r="F1494" i="45"/>
  <c r="E1494" i="45"/>
  <c r="D1494" i="45"/>
  <c r="C1494" i="45"/>
  <c r="U1493" i="45"/>
  <c r="T1493" i="45"/>
  <c r="S1493" i="45"/>
  <c r="R1493" i="45"/>
  <c r="Q1493" i="45"/>
  <c r="P1493" i="45"/>
  <c r="O1493" i="45"/>
  <c r="N1493" i="45"/>
  <c r="M1493" i="45"/>
  <c r="L1493" i="45"/>
  <c r="K1493" i="45"/>
  <c r="J1493" i="45"/>
  <c r="I1493" i="45"/>
  <c r="H1493" i="45"/>
  <c r="G1493" i="45"/>
  <c r="F1493" i="45"/>
  <c r="E1493" i="45"/>
  <c r="D1493" i="45"/>
  <c r="C1493" i="45"/>
  <c r="U1492" i="45"/>
  <c r="T1492" i="45"/>
  <c r="S1492" i="45"/>
  <c r="R1492" i="45"/>
  <c r="Q1492" i="45"/>
  <c r="P1492" i="45"/>
  <c r="O1492" i="45"/>
  <c r="N1492" i="45"/>
  <c r="M1492" i="45"/>
  <c r="L1492" i="45"/>
  <c r="K1492" i="45"/>
  <c r="J1492" i="45"/>
  <c r="I1492" i="45"/>
  <c r="H1492" i="45"/>
  <c r="G1492" i="45"/>
  <c r="F1492" i="45"/>
  <c r="E1492" i="45"/>
  <c r="D1492" i="45"/>
  <c r="C1492" i="45"/>
  <c r="U1491" i="45"/>
  <c r="T1491" i="45"/>
  <c r="S1491" i="45"/>
  <c r="R1491" i="45"/>
  <c r="Q1491" i="45"/>
  <c r="P1491" i="45"/>
  <c r="O1491" i="45"/>
  <c r="N1491" i="45"/>
  <c r="M1491" i="45"/>
  <c r="L1491" i="45"/>
  <c r="K1491" i="45"/>
  <c r="J1491" i="45"/>
  <c r="I1491" i="45"/>
  <c r="H1491" i="45"/>
  <c r="G1491" i="45"/>
  <c r="F1491" i="45"/>
  <c r="E1491" i="45"/>
  <c r="D1491" i="45"/>
  <c r="C1491" i="45"/>
  <c r="U1490" i="45"/>
  <c r="T1490" i="45"/>
  <c r="S1490" i="45"/>
  <c r="R1490" i="45"/>
  <c r="Q1490" i="45"/>
  <c r="P1490" i="45"/>
  <c r="O1490" i="45"/>
  <c r="N1490" i="45"/>
  <c r="M1490" i="45"/>
  <c r="L1490" i="45"/>
  <c r="K1490" i="45"/>
  <c r="J1490" i="45"/>
  <c r="I1490" i="45"/>
  <c r="H1490" i="45"/>
  <c r="G1490" i="45"/>
  <c r="F1490" i="45"/>
  <c r="E1490" i="45"/>
  <c r="D1490" i="45"/>
  <c r="C1490" i="45"/>
  <c r="U1489" i="45"/>
  <c r="T1489" i="45"/>
  <c r="S1489" i="45"/>
  <c r="R1489" i="45"/>
  <c r="Q1489" i="45"/>
  <c r="P1489" i="45"/>
  <c r="O1489" i="45"/>
  <c r="N1489" i="45"/>
  <c r="M1489" i="45"/>
  <c r="L1489" i="45"/>
  <c r="K1489" i="45"/>
  <c r="J1489" i="45"/>
  <c r="I1489" i="45"/>
  <c r="H1489" i="45"/>
  <c r="G1489" i="45"/>
  <c r="F1489" i="45"/>
  <c r="E1489" i="45"/>
  <c r="D1489" i="45"/>
  <c r="C1489" i="45"/>
  <c r="U1488" i="45"/>
  <c r="T1488" i="45"/>
  <c r="S1488" i="45"/>
  <c r="R1488" i="45"/>
  <c r="Q1488" i="45"/>
  <c r="P1488" i="45"/>
  <c r="O1488" i="45"/>
  <c r="N1488" i="45"/>
  <c r="M1488" i="45"/>
  <c r="L1488" i="45"/>
  <c r="K1488" i="45"/>
  <c r="J1488" i="45"/>
  <c r="I1488" i="45"/>
  <c r="H1488" i="45"/>
  <c r="G1488" i="45"/>
  <c r="F1488" i="45"/>
  <c r="E1488" i="45"/>
  <c r="D1488" i="45"/>
  <c r="C1488" i="45"/>
  <c r="U1487" i="45"/>
  <c r="T1487" i="45"/>
  <c r="S1487" i="45"/>
  <c r="R1487" i="45"/>
  <c r="Q1487" i="45"/>
  <c r="P1487" i="45"/>
  <c r="O1487" i="45"/>
  <c r="N1487" i="45"/>
  <c r="M1487" i="45"/>
  <c r="L1487" i="45"/>
  <c r="K1487" i="45"/>
  <c r="J1487" i="45"/>
  <c r="I1487" i="45"/>
  <c r="H1487" i="45"/>
  <c r="G1487" i="45"/>
  <c r="F1487" i="45"/>
  <c r="E1487" i="45"/>
  <c r="D1487" i="45"/>
  <c r="C1487" i="45"/>
  <c r="U1486" i="45"/>
  <c r="T1486" i="45"/>
  <c r="S1486" i="45"/>
  <c r="R1486" i="45"/>
  <c r="Q1486" i="45"/>
  <c r="P1486" i="45"/>
  <c r="O1486" i="45"/>
  <c r="N1486" i="45"/>
  <c r="M1486" i="45"/>
  <c r="L1486" i="45"/>
  <c r="K1486" i="45"/>
  <c r="J1486" i="45"/>
  <c r="I1486" i="45"/>
  <c r="H1486" i="45"/>
  <c r="G1486" i="45"/>
  <c r="F1486" i="45"/>
  <c r="E1486" i="45"/>
  <c r="D1486" i="45"/>
  <c r="C1486" i="45"/>
  <c r="U1485" i="45"/>
  <c r="T1485" i="45"/>
  <c r="S1485" i="45"/>
  <c r="R1485" i="45"/>
  <c r="Q1485" i="45"/>
  <c r="P1485" i="45"/>
  <c r="O1485" i="45"/>
  <c r="N1485" i="45"/>
  <c r="M1485" i="45"/>
  <c r="L1485" i="45"/>
  <c r="K1485" i="45"/>
  <c r="J1485" i="45"/>
  <c r="I1485" i="45"/>
  <c r="H1485" i="45"/>
  <c r="G1485" i="45"/>
  <c r="F1485" i="45"/>
  <c r="E1485" i="45"/>
  <c r="D1485" i="45"/>
  <c r="C1485" i="45"/>
  <c r="U1484" i="45"/>
  <c r="T1484" i="45"/>
  <c r="S1484" i="45"/>
  <c r="R1484" i="45"/>
  <c r="Q1484" i="45"/>
  <c r="P1484" i="45"/>
  <c r="O1484" i="45"/>
  <c r="N1484" i="45"/>
  <c r="M1484" i="45"/>
  <c r="L1484" i="45"/>
  <c r="K1484" i="45"/>
  <c r="J1484" i="45"/>
  <c r="I1484" i="45"/>
  <c r="H1484" i="45"/>
  <c r="G1484" i="45"/>
  <c r="F1484" i="45"/>
  <c r="E1484" i="45"/>
  <c r="D1484" i="45"/>
  <c r="C1484" i="45"/>
  <c r="U1483" i="45"/>
  <c r="T1483" i="45"/>
  <c r="S1483" i="45"/>
  <c r="R1483" i="45"/>
  <c r="Q1483" i="45"/>
  <c r="P1483" i="45"/>
  <c r="O1483" i="45"/>
  <c r="N1483" i="45"/>
  <c r="M1483" i="45"/>
  <c r="L1483" i="45"/>
  <c r="K1483" i="45"/>
  <c r="J1483" i="45"/>
  <c r="I1483" i="45"/>
  <c r="H1483" i="45"/>
  <c r="G1483" i="45"/>
  <c r="F1483" i="45"/>
  <c r="E1483" i="45"/>
  <c r="D1483" i="45"/>
  <c r="C1483" i="45"/>
  <c r="U1482" i="45"/>
  <c r="T1482" i="45"/>
  <c r="S1482" i="45"/>
  <c r="R1482" i="45"/>
  <c r="Q1482" i="45"/>
  <c r="P1482" i="45"/>
  <c r="O1482" i="45"/>
  <c r="N1482" i="45"/>
  <c r="M1482" i="45"/>
  <c r="L1482" i="45"/>
  <c r="K1482" i="45"/>
  <c r="J1482" i="45"/>
  <c r="I1482" i="45"/>
  <c r="H1482" i="45"/>
  <c r="G1482" i="45"/>
  <c r="F1482" i="45"/>
  <c r="E1482" i="45"/>
  <c r="D1482" i="45"/>
  <c r="C1482" i="45"/>
  <c r="U1481" i="45"/>
  <c r="T1481" i="45"/>
  <c r="S1481" i="45"/>
  <c r="R1481" i="45"/>
  <c r="Q1481" i="45"/>
  <c r="P1481" i="45"/>
  <c r="O1481" i="45"/>
  <c r="N1481" i="45"/>
  <c r="M1481" i="45"/>
  <c r="L1481" i="45"/>
  <c r="K1481" i="45"/>
  <c r="J1481" i="45"/>
  <c r="I1481" i="45"/>
  <c r="H1481" i="45"/>
  <c r="G1481" i="45"/>
  <c r="F1481" i="45"/>
  <c r="E1481" i="45"/>
  <c r="D1481" i="45"/>
  <c r="C1481" i="45"/>
  <c r="U1480" i="45"/>
  <c r="T1480" i="45"/>
  <c r="S1480" i="45"/>
  <c r="R1480" i="45"/>
  <c r="Q1480" i="45"/>
  <c r="P1480" i="45"/>
  <c r="O1480" i="45"/>
  <c r="N1480" i="45"/>
  <c r="M1480" i="45"/>
  <c r="L1480" i="45"/>
  <c r="K1480" i="45"/>
  <c r="J1480" i="45"/>
  <c r="I1480" i="45"/>
  <c r="H1480" i="45"/>
  <c r="G1480" i="45"/>
  <c r="F1480" i="45"/>
  <c r="E1480" i="45"/>
  <c r="D1480" i="45"/>
  <c r="C1480" i="45"/>
  <c r="U1479" i="45"/>
  <c r="T1479" i="45"/>
  <c r="S1479" i="45"/>
  <c r="R1479" i="45"/>
  <c r="Q1479" i="45"/>
  <c r="P1479" i="45"/>
  <c r="O1479" i="45"/>
  <c r="N1479" i="45"/>
  <c r="M1479" i="45"/>
  <c r="L1479" i="45"/>
  <c r="K1479" i="45"/>
  <c r="J1479" i="45"/>
  <c r="I1479" i="45"/>
  <c r="H1479" i="45"/>
  <c r="G1479" i="45"/>
  <c r="F1479" i="45"/>
  <c r="E1479" i="45"/>
  <c r="D1479" i="45"/>
  <c r="C1479" i="45"/>
  <c r="U1478" i="45"/>
  <c r="T1478" i="45"/>
  <c r="S1478" i="45"/>
  <c r="R1478" i="45"/>
  <c r="Q1478" i="45"/>
  <c r="P1478" i="45"/>
  <c r="O1478" i="45"/>
  <c r="N1478" i="45"/>
  <c r="M1478" i="45"/>
  <c r="L1478" i="45"/>
  <c r="K1478" i="45"/>
  <c r="J1478" i="45"/>
  <c r="I1478" i="45"/>
  <c r="H1478" i="45"/>
  <c r="G1478" i="45"/>
  <c r="F1478" i="45"/>
  <c r="E1478" i="45"/>
  <c r="D1478" i="45"/>
  <c r="C1478" i="45"/>
  <c r="U1477" i="45"/>
  <c r="T1477" i="45"/>
  <c r="S1477" i="45"/>
  <c r="R1477" i="45"/>
  <c r="Q1477" i="45"/>
  <c r="P1477" i="45"/>
  <c r="O1477" i="45"/>
  <c r="N1477" i="45"/>
  <c r="M1477" i="45"/>
  <c r="L1477" i="45"/>
  <c r="K1477" i="45"/>
  <c r="J1477" i="45"/>
  <c r="I1477" i="45"/>
  <c r="H1477" i="45"/>
  <c r="G1477" i="45"/>
  <c r="F1477" i="45"/>
  <c r="E1477" i="45"/>
  <c r="D1477" i="45"/>
  <c r="C1477" i="45"/>
  <c r="U1476" i="45"/>
  <c r="T1476" i="45"/>
  <c r="S1476" i="45"/>
  <c r="R1476" i="45"/>
  <c r="Q1476" i="45"/>
  <c r="P1476" i="45"/>
  <c r="O1476" i="45"/>
  <c r="N1476" i="45"/>
  <c r="M1476" i="45"/>
  <c r="L1476" i="45"/>
  <c r="K1476" i="45"/>
  <c r="J1476" i="45"/>
  <c r="I1476" i="45"/>
  <c r="H1476" i="45"/>
  <c r="G1476" i="45"/>
  <c r="F1476" i="45"/>
  <c r="E1476" i="45"/>
  <c r="D1476" i="45"/>
  <c r="C1476" i="45"/>
  <c r="U1475" i="45"/>
  <c r="T1475" i="45"/>
  <c r="S1475" i="45"/>
  <c r="R1475" i="45"/>
  <c r="Q1475" i="45"/>
  <c r="P1475" i="45"/>
  <c r="O1475" i="45"/>
  <c r="N1475" i="45"/>
  <c r="M1475" i="45"/>
  <c r="L1475" i="45"/>
  <c r="K1475" i="45"/>
  <c r="J1475" i="45"/>
  <c r="I1475" i="45"/>
  <c r="H1475" i="45"/>
  <c r="G1475" i="45"/>
  <c r="F1475" i="45"/>
  <c r="E1475" i="45"/>
  <c r="D1475" i="45"/>
  <c r="C1475" i="45"/>
  <c r="U1474" i="45"/>
  <c r="T1474" i="45"/>
  <c r="S1474" i="45"/>
  <c r="R1474" i="45"/>
  <c r="Q1474" i="45"/>
  <c r="P1474" i="45"/>
  <c r="O1474" i="45"/>
  <c r="N1474" i="45"/>
  <c r="M1474" i="45"/>
  <c r="L1474" i="45"/>
  <c r="K1474" i="45"/>
  <c r="J1474" i="45"/>
  <c r="I1474" i="45"/>
  <c r="H1474" i="45"/>
  <c r="G1474" i="45"/>
  <c r="F1474" i="45"/>
  <c r="E1474" i="45"/>
  <c r="D1474" i="45"/>
  <c r="C1474" i="45"/>
  <c r="U1473" i="45"/>
  <c r="T1473" i="45"/>
  <c r="S1473" i="45"/>
  <c r="R1473" i="45"/>
  <c r="Q1473" i="45"/>
  <c r="P1473" i="45"/>
  <c r="O1473" i="45"/>
  <c r="N1473" i="45"/>
  <c r="M1473" i="45"/>
  <c r="L1473" i="45"/>
  <c r="K1473" i="45"/>
  <c r="J1473" i="45"/>
  <c r="I1473" i="45"/>
  <c r="H1473" i="45"/>
  <c r="G1473" i="45"/>
  <c r="F1473" i="45"/>
  <c r="E1473" i="45"/>
  <c r="D1473" i="45"/>
  <c r="C1473" i="45"/>
  <c r="U1472" i="45"/>
  <c r="T1472" i="45"/>
  <c r="S1472" i="45"/>
  <c r="R1472" i="45"/>
  <c r="Q1472" i="45"/>
  <c r="P1472" i="45"/>
  <c r="O1472" i="45"/>
  <c r="N1472" i="45"/>
  <c r="M1472" i="45"/>
  <c r="L1472" i="45"/>
  <c r="K1472" i="45"/>
  <c r="J1472" i="45"/>
  <c r="I1472" i="45"/>
  <c r="H1472" i="45"/>
  <c r="G1472" i="45"/>
  <c r="F1472" i="45"/>
  <c r="E1472" i="45"/>
  <c r="D1472" i="45"/>
  <c r="C1472" i="45"/>
  <c r="U1471" i="45"/>
  <c r="T1471" i="45"/>
  <c r="S1471" i="45"/>
  <c r="R1471" i="45"/>
  <c r="Q1471" i="45"/>
  <c r="P1471" i="45"/>
  <c r="O1471" i="45"/>
  <c r="N1471" i="45"/>
  <c r="M1471" i="45"/>
  <c r="L1471" i="45"/>
  <c r="K1471" i="45"/>
  <c r="J1471" i="45"/>
  <c r="I1471" i="45"/>
  <c r="H1471" i="45"/>
  <c r="G1471" i="45"/>
  <c r="F1471" i="45"/>
  <c r="E1471" i="45"/>
  <c r="D1471" i="45"/>
  <c r="C1471" i="45"/>
  <c r="U1470" i="45"/>
  <c r="T1470" i="45"/>
  <c r="S1470" i="45"/>
  <c r="R1470" i="45"/>
  <c r="Q1470" i="45"/>
  <c r="P1470" i="45"/>
  <c r="O1470" i="45"/>
  <c r="N1470" i="45"/>
  <c r="M1470" i="45"/>
  <c r="L1470" i="45"/>
  <c r="K1470" i="45"/>
  <c r="J1470" i="45"/>
  <c r="I1470" i="45"/>
  <c r="H1470" i="45"/>
  <c r="G1470" i="45"/>
  <c r="F1470" i="45"/>
  <c r="E1470" i="45"/>
  <c r="D1470" i="45"/>
  <c r="C1470" i="45"/>
  <c r="U1469" i="45"/>
  <c r="T1469" i="45"/>
  <c r="S1469" i="45"/>
  <c r="R1469" i="45"/>
  <c r="Q1469" i="45"/>
  <c r="P1469" i="45"/>
  <c r="O1469" i="45"/>
  <c r="N1469" i="45"/>
  <c r="M1469" i="45"/>
  <c r="L1469" i="45"/>
  <c r="K1469" i="45"/>
  <c r="J1469" i="45"/>
  <c r="I1469" i="45"/>
  <c r="H1469" i="45"/>
  <c r="G1469" i="45"/>
  <c r="F1469" i="45"/>
  <c r="E1469" i="45"/>
  <c r="D1469" i="45"/>
  <c r="C1469" i="45"/>
  <c r="U1468" i="45"/>
  <c r="T1468" i="45"/>
  <c r="S1468" i="45"/>
  <c r="R1468" i="45"/>
  <c r="Q1468" i="45"/>
  <c r="P1468" i="45"/>
  <c r="O1468" i="45"/>
  <c r="N1468" i="45"/>
  <c r="M1468" i="45"/>
  <c r="L1468" i="45"/>
  <c r="K1468" i="45"/>
  <c r="J1468" i="45"/>
  <c r="I1468" i="45"/>
  <c r="H1468" i="45"/>
  <c r="G1468" i="45"/>
  <c r="F1468" i="45"/>
  <c r="E1468" i="45"/>
  <c r="D1468" i="45"/>
  <c r="C1468" i="45"/>
  <c r="U1467" i="45"/>
  <c r="T1467" i="45"/>
  <c r="S1467" i="45"/>
  <c r="R1467" i="45"/>
  <c r="Q1467" i="45"/>
  <c r="P1467" i="45"/>
  <c r="O1467" i="45"/>
  <c r="N1467" i="45"/>
  <c r="M1467" i="45"/>
  <c r="L1467" i="45"/>
  <c r="K1467" i="45"/>
  <c r="J1467" i="45"/>
  <c r="I1467" i="45"/>
  <c r="H1467" i="45"/>
  <c r="G1467" i="45"/>
  <c r="F1467" i="45"/>
  <c r="E1467" i="45"/>
  <c r="D1467" i="45"/>
  <c r="C1467" i="45"/>
  <c r="U1466" i="45"/>
  <c r="T1466" i="45"/>
  <c r="S1466" i="45"/>
  <c r="R1466" i="45"/>
  <c r="Q1466" i="45"/>
  <c r="P1466" i="45"/>
  <c r="O1466" i="45"/>
  <c r="N1466" i="45"/>
  <c r="M1466" i="45"/>
  <c r="L1466" i="45"/>
  <c r="K1466" i="45"/>
  <c r="J1466" i="45"/>
  <c r="I1466" i="45"/>
  <c r="H1466" i="45"/>
  <c r="G1466" i="45"/>
  <c r="F1466" i="45"/>
  <c r="E1466" i="45"/>
  <c r="D1466" i="45"/>
  <c r="C1466" i="45"/>
  <c r="U1465" i="45"/>
  <c r="T1465" i="45"/>
  <c r="S1465" i="45"/>
  <c r="R1465" i="45"/>
  <c r="Q1465" i="45"/>
  <c r="P1465" i="45"/>
  <c r="O1465" i="45"/>
  <c r="N1465" i="45"/>
  <c r="M1465" i="45"/>
  <c r="L1465" i="45"/>
  <c r="K1465" i="45"/>
  <c r="J1465" i="45"/>
  <c r="I1465" i="45"/>
  <c r="H1465" i="45"/>
  <c r="G1465" i="45"/>
  <c r="F1465" i="45"/>
  <c r="E1465" i="45"/>
  <c r="D1465" i="45"/>
  <c r="C1465" i="45"/>
  <c r="U1464" i="45"/>
  <c r="T1464" i="45"/>
  <c r="S1464" i="45"/>
  <c r="R1464" i="45"/>
  <c r="Q1464" i="45"/>
  <c r="P1464" i="45"/>
  <c r="O1464" i="45"/>
  <c r="N1464" i="45"/>
  <c r="M1464" i="45"/>
  <c r="L1464" i="45"/>
  <c r="K1464" i="45"/>
  <c r="J1464" i="45"/>
  <c r="I1464" i="45"/>
  <c r="H1464" i="45"/>
  <c r="G1464" i="45"/>
  <c r="F1464" i="45"/>
  <c r="E1464" i="45"/>
  <c r="D1464" i="45"/>
  <c r="C1464" i="45"/>
  <c r="U1463" i="45"/>
  <c r="T1463" i="45"/>
  <c r="S1463" i="45"/>
  <c r="R1463" i="45"/>
  <c r="Q1463" i="45"/>
  <c r="P1463" i="45"/>
  <c r="O1463" i="45"/>
  <c r="N1463" i="45"/>
  <c r="M1463" i="45"/>
  <c r="L1463" i="45"/>
  <c r="K1463" i="45"/>
  <c r="J1463" i="45"/>
  <c r="I1463" i="45"/>
  <c r="H1463" i="45"/>
  <c r="G1463" i="45"/>
  <c r="F1463" i="45"/>
  <c r="E1463" i="45"/>
  <c r="D1463" i="45"/>
  <c r="C1463" i="45"/>
  <c r="U1462" i="45"/>
  <c r="T1462" i="45"/>
  <c r="S1462" i="45"/>
  <c r="R1462" i="45"/>
  <c r="Q1462" i="45"/>
  <c r="P1462" i="45"/>
  <c r="O1462" i="45"/>
  <c r="N1462" i="45"/>
  <c r="M1462" i="45"/>
  <c r="L1462" i="45"/>
  <c r="K1462" i="45"/>
  <c r="J1462" i="45"/>
  <c r="I1462" i="45"/>
  <c r="H1462" i="45"/>
  <c r="G1462" i="45"/>
  <c r="F1462" i="45"/>
  <c r="E1462" i="45"/>
  <c r="D1462" i="45"/>
  <c r="C1462" i="45"/>
  <c r="U1461" i="45"/>
  <c r="T1461" i="45"/>
  <c r="S1461" i="45"/>
  <c r="R1461" i="45"/>
  <c r="Q1461" i="45"/>
  <c r="P1461" i="45"/>
  <c r="O1461" i="45"/>
  <c r="N1461" i="45"/>
  <c r="M1461" i="45"/>
  <c r="L1461" i="45"/>
  <c r="K1461" i="45"/>
  <c r="J1461" i="45"/>
  <c r="I1461" i="45"/>
  <c r="H1461" i="45"/>
  <c r="G1461" i="45"/>
  <c r="F1461" i="45"/>
  <c r="E1461" i="45"/>
  <c r="D1461" i="45"/>
  <c r="C1461" i="45"/>
  <c r="U1460" i="45"/>
  <c r="T1460" i="45"/>
  <c r="S1460" i="45"/>
  <c r="R1460" i="45"/>
  <c r="Q1460" i="45"/>
  <c r="P1460" i="45"/>
  <c r="O1460" i="45"/>
  <c r="N1460" i="45"/>
  <c r="M1460" i="45"/>
  <c r="L1460" i="45"/>
  <c r="K1460" i="45"/>
  <c r="J1460" i="45"/>
  <c r="I1460" i="45"/>
  <c r="H1460" i="45"/>
  <c r="G1460" i="45"/>
  <c r="F1460" i="45"/>
  <c r="E1460" i="45"/>
  <c r="D1460" i="45"/>
  <c r="C1460" i="45"/>
  <c r="U1459" i="45"/>
  <c r="T1459" i="45"/>
  <c r="S1459" i="45"/>
  <c r="R1459" i="45"/>
  <c r="Q1459" i="45"/>
  <c r="P1459" i="45"/>
  <c r="O1459" i="45"/>
  <c r="N1459" i="45"/>
  <c r="M1459" i="45"/>
  <c r="L1459" i="45"/>
  <c r="K1459" i="45"/>
  <c r="J1459" i="45"/>
  <c r="I1459" i="45"/>
  <c r="H1459" i="45"/>
  <c r="G1459" i="45"/>
  <c r="F1459" i="45"/>
  <c r="E1459" i="45"/>
  <c r="D1459" i="45"/>
  <c r="C1459" i="45"/>
  <c r="U1458" i="45"/>
  <c r="T1458" i="45"/>
  <c r="S1458" i="45"/>
  <c r="R1458" i="45"/>
  <c r="Q1458" i="45"/>
  <c r="P1458" i="45"/>
  <c r="O1458" i="45"/>
  <c r="N1458" i="45"/>
  <c r="M1458" i="45"/>
  <c r="L1458" i="45"/>
  <c r="K1458" i="45"/>
  <c r="J1458" i="45"/>
  <c r="I1458" i="45"/>
  <c r="H1458" i="45"/>
  <c r="G1458" i="45"/>
  <c r="F1458" i="45"/>
  <c r="E1458" i="45"/>
  <c r="D1458" i="45"/>
  <c r="C1458" i="45"/>
  <c r="U1457" i="45"/>
  <c r="T1457" i="45"/>
  <c r="S1457" i="45"/>
  <c r="R1457" i="45"/>
  <c r="Q1457" i="45"/>
  <c r="P1457" i="45"/>
  <c r="O1457" i="45"/>
  <c r="N1457" i="45"/>
  <c r="M1457" i="45"/>
  <c r="L1457" i="45"/>
  <c r="K1457" i="45"/>
  <c r="J1457" i="45"/>
  <c r="I1457" i="45"/>
  <c r="H1457" i="45"/>
  <c r="G1457" i="45"/>
  <c r="F1457" i="45"/>
  <c r="E1457" i="45"/>
  <c r="D1457" i="45"/>
  <c r="C1457" i="45"/>
  <c r="U1456" i="45"/>
  <c r="T1456" i="45"/>
  <c r="S1456" i="45"/>
  <c r="R1456" i="45"/>
  <c r="Q1456" i="45"/>
  <c r="P1456" i="45"/>
  <c r="O1456" i="45"/>
  <c r="N1456" i="45"/>
  <c r="M1456" i="45"/>
  <c r="L1456" i="45"/>
  <c r="K1456" i="45"/>
  <c r="J1456" i="45"/>
  <c r="I1456" i="45"/>
  <c r="H1456" i="45"/>
  <c r="G1456" i="45"/>
  <c r="F1456" i="45"/>
  <c r="E1456" i="45"/>
  <c r="D1456" i="45"/>
  <c r="C1456" i="45"/>
  <c r="U1455" i="45"/>
  <c r="T1455" i="45"/>
  <c r="S1455" i="45"/>
  <c r="R1455" i="45"/>
  <c r="Q1455" i="45"/>
  <c r="P1455" i="45"/>
  <c r="O1455" i="45"/>
  <c r="N1455" i="45"/>
  <c r="M1455" i="45"/>
  <c r="L1455" i="45"/>
  <c r="K1455" i="45"/>
  <c r="J1455" i="45"/>
  <c r="I1455" i="45"/>
  <c r="H1455" i="45"/>
  <c r="G1455" i="45"/>
  <c r="F1455" i="45"/>
  <c r="E1455" i="45"/>
  <c r="D1455" i="45"/>
  <c r="C1455" i="45"/>
  <c r="U1454" i="45"/>
  <c r="T1454" i="45"/>
  <c r="S1454" i="45"/>
  <c r="R1454" i="45"/>
  <c r="Q1454" i="45"/>
  <c r="P1454" i="45"/>
  <c r="O1454" i="45"/>
  <c r="N1454" i="45"/>
  <c r="M1454" i="45"/>
  <c r="L1454" i="45"/>
  <c r="K1454" i="45"/>
  <c r="J1454" i="45"/>
  <c r="I1454" i="45"/>
  <c r="H1454" i="45"/>
  <c r="G1454" i="45"/>
  <c r="F1454" i="45"/>
  <c r="E1454" i="45"/>
  <c r="D1454" i="45"/>
  <c r="C1454" i="45"/>
  <c r="U1453" i="45"/>
  <c r="T1453" i="45"/>
  <c r="S1453" i="45"/>
  <c r="R1453" i="45"/>
  <c r="Q1453" i="45"/>
  <c r="P1453" i="45"/>
  <c r="O1453" i="45"/>
  <c r="N1453" i="45"/>
  <c r="M1453" i="45"/>
  <c r="L1453" i="45"/>
  <c r="K1453" i="45"/>
  <c r="J1453" i="45"/>
  <c r="I1453" i="45"/>
  <c r="H1453" i="45"/>
  <c r="G1453" i="45"/>
  <c r="F1453" i="45"/>
  <c r="E1453" i="45"/>
  <c r="D1453" i="45"/>
  <c r="C1453" i="45"/>
  <c r="U1452" i="45"/>
  <c r="T1452" i="45"/>
  <c r="S1452" i="45"/>
  <c r="R1452" i="45"/>
  <c r="Q1452" i="45"/>
  <c r="P1452" i="45"/>
  <c r="O1452" i="45"/>
  <c r="N1452" i="45"/>
  <c r="M1452" i="45"/>
  <c r="L1452" i="45"/>
  <c r="K1452" i="45"/>
  <c r="J1452" i="45"/>
  <c r="I1452" i="45"/>
  <c r="H1452" i="45"/>
  <c r="G1452" i="45"/>
  <c r="F1452" i="45"/>
  <c r="E1452" i="45"/>
  <c r="D1452" i="45"/>
  <c r="C1452" i="45"/>
  <c r="U1451" i="45"/>
  <c r="T1451" i="45"/>
  <c r="S1451" i="45"/>
  <c r="R1451" i="45"/>
  <c r="Q1451" i="45"/>
  <c r="P1451" i="45"/>
  <c r="O1451" i="45"/>
  <c r="N1451" i="45"/>
  <c r="M1451" i="45"/>
  <c r="L1451" i="45"/>
  <c r="K1451" i="45"/>
  <c r="J1451" i="45"/>
  <c r="I1451" i="45"/>
  <c r="H1451" i="45"/>
  <c r="G1451" i="45"/>
  <c r="F1451" i="45"/>
  <c r="E1451" i="45"/>
  <c r="D1451" i="45"/>
  <c r="C1451" i="45"/>
  <c r="U1450" i="45"/>
  <c r="T1450" i="45"/>
  <c r="S1450" i="45"/>
  <c r="R1450" i="45"/>
  <c r="Q1450" i="45"/>
  <c r="P1450" i="45"/>
  <c r="O1450" i="45"/>
  <c r="N1450" i="45"/>
  <c r="M1450" i="45"/>
  <c r="L1450" i="45"/>
  <c r="K1450" i="45"/>
  <c r="J1450" i="45"/>
  <c r="I1450" i="45"/>
  <c r="H1450" i="45"/>
  <c r="G1450" i="45"/>
  <c r="F1450" i="45"/>
  <c r="E1450" i="45"/>
  <c r="D1450" i="45"/>
  <c r="C1450" i="45"/>
  <c r="U1449" i="45"/>
  <c r="T1449" i="45"/>
  <c r="S1449" i="45"/>
  <c r="R1449" i="45"/>
  <c r="Q1449" i="45"/>
  <c r="P1449" i="45"/>
  <c r="O1449" i="45"/>
  <c r="N1449" i="45"/>
  <c r="M1449" i="45"/>
  <c r="L1449" i="45"/>
  <c r="K1449" i="45"/>
  <c r="J1449" i="45"/>
  <c r="I1449" i="45"/>
  <c r="H1449" i="45"/>
  <c r="G1449" i="45"/>
  <c r="F1449" i="45"/>
  <c r="E1449" i="45"/>
  <c r="D1449" i="45"/>
  <c r="C1449" i="45"/>
  <c r="U1448" i="45"/>
  <c r="T1448" i="45"/>
  <c r="S1448" i="45"/>
  <c r="R1448" i="45"/>
  <c r="Q1448" i="45"/>
  <c r="P1448" i="45"/>
  <c r="O1448" i="45"/>
  <c r="N1448" i="45"/>
  <c r="M1448" i="45"/>
  <c r="L1448" i="45"/>
  <c r="K1448" i="45"/>
  <c r="J1448" i="45"/>
  <c r="I1448" i="45"/>
  <c r="H1448" i="45"/>
  <c r="G1448" i="45"/>
  <c r="F1448" i="45"/>
  <c r="E1448" i="45"/>
  <c r="D1448" i="45"/>
  <c r="C1448" i="45"/>
  <c r="U1447" i="45"/>
  <c r="T1447" i="45"/>
  <c r="S1447" i="45"/>
  <c r="R1447" i="45"/>
  <c r="Q1447" i="45"/>
  <c r="P1447" i="45"/>
  <c r="O1447" i="45"/>
  <c r="N1447" i="45"/>
  <c r="M1447" i="45"/>
  <c r="L1447" i="45"/>
  <c r="K1447" i="45"/>
  <c r="J1447" i="45"/>
  <c r="I1447" i="45"/>
  <c r="H1447" i="45"/>
  <c r="G1447" i="45"/>
  <c r="F1447" i="45"/>
  <c r="E1447" i="45"/>
  <c r="D1447" i="45"/>
  <c r="C1447" i="45"/>
  <c r="U1446" i="45"/>
  <c r="T1446" i="45"/>
  <c r="S1446" i="45"/>
  <c r="R1446" i="45"/>
  <c r="Q1446" i="45"/>
  <c r="P1446" i="45"/>
  <c r="O1446" i="45"/>
  <c r="N1446" i="45"/>
  <c r="M1446" i="45"/>
  <c r="L1446" i="45"/>
  <c r="K1446" i="45"/>
  <c r="J1446" i="45"/>
  <c r="I1446" i="45"/>
  <c r="H1446" i="45"/>
  <c r="G1446" i="45"/>
  <c r="F1446" i="45"/>
  <c r="E1446" i="45"/>
  <c r="D1446" i="45"/>
  <c r="C1446" i="45"/>
  <c r="U1445" i="45"/>
  <c r="T1445" i="45"/>
  <c r="S1445" i="45"/>
  <c r="R1445" i="45"/>
  <c r="Q1445" i="45"/>
  <c r="P1445" i="45"/>
  <c r="O1445" i="45"/>
  <c r="N1445" i="45"/>
  <c r="M1445" i="45"/>
  <c r="L1445" i="45"/>
  <c r="K1445" i="45"/>
  <c r="J1445" i="45"/>
  <c r="I1445" i="45"/>
  <c r="H1445" i="45"/>
  <c r="G1445" i="45"/>
  <c r="F1445" i="45"/>
  <c r="E1445" i="45"/>
  <c r="D1445" i="45"/>
  <c r="C1445" i="45"/>
  <c r="U1444" i="45"/>
  <c r="T1444" i="45"/>
  <c r="S1444" i="45"/>
  <c r="R1444" i="45"/>
  <c r="Q1444" i="45"/>
  <c r="P1444" i="45"/>
  <c r="O1444" i="45"/>
  <c r="N1444" i="45"/>
  <c r="M1444" i="45"/>
  <c r="L1444" i="45"/>
  <c r="K1444" i="45"/>
  <c r="J1444" i="45"/>
  <c r="I1444" i="45"/>
  <c r="H1444" i="45"/>
  <c r="G1444" i="45"/>
  <c r="F1444" i="45"/>
  <c r="E1444" i="45"/>
  <c r="D1444" i="45"/>
  <c r="C1444" i="45"/>
  <c r="U1443" i="45"/>
  <c r="T1443" i="45"/>
  <c r="S1443" i="45"/>
  <c r="R1443" i="45"/>
  <c r="Q1443" i="45"/>
  <c r="P1443" i="45"/>
  <c r="O1443" i="45"/>
  <c r="N1443" i="45"/>
  <c r="M1443" i="45"/>
  <c r="L1443" i="45"/>
  <c r="K1443" i="45"/>
  <c r="J1443" i="45"/>
  <c r="I1443" i="45"/>
  <c r="H1443" i="45"/>
  <c r="G1443" i="45"/>
  <c r="F1443" i="45"/>
  <c r="E1443" i="45"/>
  <c r="D1443" i="45"/>
  <c r="C1443" i="45"/>
  <c r="U1442" i="45"/>
  <c r="T1442" i="45"/>
  <c r="S1442" i="45"/>
  <c r="R1442" i="45"/>
  <c r="Q1442" i="45"/>
  <c r="P1442" i="45"/>
  <c r="O1442" i="45"/>
  <c r="N1442" i="45"/>
  <c r="M1442" i="45"/>
  <c r="L1442" i="45"/>
  <c r="K1442" i="45"/>
  <c r="J1442" i="45"/>
  <c r="I1442" i="45"/>
  <c r="H1442" i="45"/>
  <c r="G1442" i="45"/>
  <c r="F1442" i="45"/>
  <c r="E1442" i="45"/>
  <c r="D1442" i="45"/>
  <c r="C1442" i="45"/>
  <c r="U1441" i="45"/>
  <c r="T1441" i="45"/>
  <c r="S1441" i="45"/>
  <c r="R1441" i="45"/>
  <c r="Q1441" i="45"/>
  <c r="P1441" i="45"/>
  <c r="O1441" i="45"/>
  <c r="N1441" i="45"/>
  <c r="M1441" i="45"/>
  <c r="L1441" i="45"/>
  <c r="K1441" i="45"/>
  <c r="J1441" i="45"/>
  <c r="I1441" i="45"/>
  <c r="H1441" i="45"/>
  <c r="G1441" i="45"/>
  <c r="F1441" i="45"/>
  <c r="E1441" i="45"/>
  <c r="D1441" i="45"/>
  <c r="C1441" i="45"/>
  <c r="U1440" i="45"/>
  <c r="T1440" i="45"/>
  <c r="S1440" i="45"/>
  <c r="R1440" i="45"/>
  <c r="Q1440" i="45"/>
  <c r="P1440" i="45"/>
  <c r="O1440" i="45"/>
  <c r="N1440" i="45"/>
  <c r="M1440" i="45"/>
  <c r="L1440" i="45"/>
  <c r="K1440" i="45"/>
  <c r="J1440" i="45"/>
  <c r="I1440" i="45"/>
  <c r="H1440" i="45"/>
  <c r="G1440" i="45"/>
  <c r="F1440" i="45"/>
  <c r="E1440" i="45"/>
  <c r="D1440" i="45"/>
  <c r="C1440" i="45"/>
  <c r="U1439" i="45"/>
  <c r="T1439" i="45"/>
  <c r="S1439" i="45"/>
  <c r="R1439" i="45"/>
  <c r="Q1439" i="45"/>
  <c r="P1439" i="45"/>
  <c r="O1439" i="45"/>
  <c r="N1439" i="45"/>
  <c r="M1439" i="45"/>
  <c r="L1439" i="45"/>
  <c r="K1439" i="45"/>
  <c r="J1439" i="45"/>
  <c r="I1439" i="45"/>
  <c r="H1439" i="45"/>
  <c r="G1439" i="45"/>
  <c r="F1439" i="45"/>
  <c r="E1439" i="45"/>
  <c r="D1439" i="45"/>
  <c r="C1439" i="45"/>
  <c r="U1438" i="45"/>
  <c r="T1438" i="45"/>
  <c r="S1438" i="45"/>
  <c r="R1438" i="45"/>
  <c r="Q1438" i="45"/>
  <c r="P1438" i="45"/>
  <c r="O1438" i="45"/>
  <c r="N1438" i="45"/>
  <c r="M1438" i="45"/>
  <c r="L1438" i="45"/>
  <c r="K1438" i="45"/>
  <c r="J1438" i="45"/>
  <c r="I1438" i="45"/>
  <c r="H1438" i="45"/>
  <c r="G1438" i="45"/>
  <c r="F1438" i="45"/>
  <c r="E1438" i="45"/>
  <c r="D1438" i="45"/>
  <c r="C1438" i="45"/>
  <c r="U1437" i="45"/>
  <c r="T1437" i="45"/>
  <c r="S1437" i="45"/>
  <c r="R1437" i="45"/>
  <c r="Q1437" i="45"/>
  <c r="P1437" i="45"/>
  <c r="O1437" i="45"/>
  <c r="N1437" i="45"/>
  <c r="M1437" i="45"/>
  <c r="L1437" i="45"/>
  <c r="K1437" i="45"/>
  <c r="J1437" i="45"/>
  <c r="I1437" i="45"/>
  <c r="H1437" i="45"/>
  <c r="G1437" i="45"/>
  <c r="F1437" i="45"/>
  <c r="E1437" i="45"/>
  <c r="D1437" i="45"/>
  <c r="C1437" i="45"/>
  <c r="U1436" i="45"/>
  <c r="T1436" i="45"/>
  <c r="S1436" i="45"/>
  <c r="R1436" i="45"/>
  <c r="Q1436" i="45"/>
  <c r="P1436" i="45"/>
  <c r="O1436" i="45"/>
  <c r="N1436" i="45"/>
  <c r="M1436" i="45"/>
  <c r="L1436" i="45"/>
  <c r="K1436" i="45"/>
  <c r="J1436" i="45"/>
  <c r="I1436" i="45"/>
  <c r="H1436" i="45"/>
  <c r="G1436" i="45"/>
  <c r="F1436" i="45"/>
  <c r="E1436" i="45"/>
  <c r="D1436" i="45"/>
  <c r="C1436" i="45"/>
  <c r="U1435" i="45"/>
  <c r="T1435" i="45"/>
  <c r="S1435" i="45"/>
  <c r="R1435" i="45"/>
  <c r="Q1435" i="45"/>
  <c r="P1435" i="45"/>
  <c r="O1435" i="45"/>
  <c r="N1435" i="45"/>
  <c r="M1435" i="45"/>
  <c r="L1435" i="45"/>
  <c r="K1435" i="45"/>
  <c r="J1435" i="45"/>
  <c r="I1435" i="45"/>
  <c r="H1435" i="45"/>
  <c r="G1435" i="45"/>
  <c r="F1435" i="45"/>
  <c r="E1435" i="45"/>
  <c r="D1435" i="45"/>
  <c r="C1435" i="45"/>
  <c r="U1434" i="45"/>
  <c r="T1434" i="45"/>
  <c r="S1434" i="45"/>
  <c r="R1434" i="45"/>
  <c r="Q1434" i="45"/>
  <c r="P1434" i="45"/>
  <c r="O1434" i="45"/>
  <c r="N1434" i="45"/>
  <c r="M1434" i="45"/>
  <c r="L1434" i="45"/>
  <c r="K1434" i="45"/>
  <c r="J1434" i="45"/>
  <c r="I1434" i="45"/>
  <c r="H1434" i="45"/>
  <c r="G1434" i="45"/>
  <c r="F1434" i="45"/>
  <c r="E1434" i="45"/>
  <c r="D1434" i="45"/>
  <c r="C1434" i="45"/>
  <c r="U1433" i="45"/>
  <c r="T1433" i="45"/>
  <c r="S1433" i="45"/>
  <c r="R1433" i="45"/>
  <c r="Q1433" i="45"/>
  <c r="P1433" i="45"/>
  <c r="O1433" i="45"/>
  <c r="N1433" i="45"/>
  <c r="M1433" i="45"/>
  <c r="L1433" i="45"/>
  <c r="K1433" i="45"/>
  <c r="J1433" i="45"/>
  <c r="I1433" i="45"/>
  <c r="H1433" i="45"/>
  <c r="G1433" i="45"/>
  <c r="F1433" i="45"/>
  <c r="E1433" i="45"/>
  <c r="D1433" i="45"/>
  <c r="C1433" i="45"/>
  <c r="U1432" i="45"/>
  <c r="T1432" i="45"/>
  <c r="S1432" i="45"/>
  <c r="R1432" i="45"/>
  <c r="Q1432" i="45"/>
  <c r="P1432" i="45"/>
  <c r="O1432" i="45"/>
  <c r="N1432" i="45"/>
  <c r="M1432" i="45"/>
  <c r="L1432" i="45"/>
  <c r="K1432" i="45"/>
  <c r="J1432" i="45"/>
  <c r="I1432" i="45"/>
  <c r="H1432" i="45"/>
  <c r="G1432" i="45"/>
  <c r="F1432" i="45"/>
  <c r="E1432" i="45"/>
  <c r="D1432" i="45"/>
  <c r="C1432" i="45"/>
  <c r="U1431" i="45"/>
  <c r="T1431" i="45"/>
  <c r="S1431" i="45"/>
  <c r="R1431" i="45"/>
  <c r="Q1431" i="45"/>
  <c r="P1431" i="45"/>
  <c r="O1431" i="45"/>
  <c r="N1431" i="45"/>
  <c r="M1431" i="45"/>
  <c r="L1431" i="45"/>
  <c r="K1431" i="45"/>
  <c r="J1431" i="45"/>
  <c r="I1431" i="45"/>
  <c r="H1431" i="45"/>
  <c r="G1431" i="45"/>
  <c r="F1431" i="45"/>
  <c r="E1431" i="45"/>
  <c r="D1431" i="45"/>
  <c r="C1431" i="45"/>
  <c r="U1430" i="45"/>
  <c r="T1430" i="45"/>
  <c r="S1430" i="45"/>
  <c r="R1430" i="45"/>
  <c r="Q1430" i="45"/>
  <c r="P1430" i="45"/>
  <c r="O1430" i="45"/>
  <c r="N1430" i="45"/>
  <c r="M1430" i="45"/>
  <c r="L1430" i="45"/>
  <c r="K1430" i="45"/>
  <c r="J1430" i="45"/>
  <c r="I1430" i="45"/>
  <c r="H1430" i="45"/>
  <c r="G1430" i="45"/>
  <c r="F1430" i="45"/>
  <c r="E1430" i="45"/>
  <c r="D1430" i="45"/>
  <c r="C1430" i="45"/>
  <c r="U1429" i="45"/>
  <c r="T1429" i="45"/>
  <c r="S1429" i="45"/>
  <c r="R1429" i="45"/>
  <c r="Q1429" i="45"/>
  <c r="P1429" i="45"/>
  <c r="O1429" i="45"/>
  <c r="N1429" i="45"/>
  <c r="M1429" i="45"/>
  <c r="L1429" i="45"/>
  <c r="K1429" i="45"/>
  <c r="J1429" i="45"/>
  <c r="I1429" i="45"/>
  <c r="H1429" i="45"/>
  <c r="G1429" i="45"/>
  <c r="F1429" i="45"/>
  <c r="E1429" i="45"/>
  <c r="D1429" i="45"/>
  <c r="C1429" i="45"/>
  <c r="U1428" i="45"/>
  <c r="T1428" i="45"/>
  <c r="S1428" i="45"/>
  <c r="R1428" i="45"/>
  <c r="Q1428" i="45"/>
  <c r="P1428" i="45"/>
  <c r="O1428" i="45"/>
  <c r="N1428" i="45"/>
  <c r="M1428" i="45"/>
  <c r="L1428" i="45"/>
  <c r="K1428" i="45"/>
  <c r="J1428" i="45"/>
  <c r="I1428" i="45"/>
  <c r="H1428" i="45"/>
  <c r="G1428" i="45"/>
  <c r="F1428" i="45"/>
  <c r="E1428" i="45"/>
  <c r="D1428" i="45"/>
  <c r="C1428" i="45"/>
  <c r="U1427" i="45"/>
  <c r="T1427" i="45"/>
  <c r="S1427" i="45"/>
  <c r="R1427" i="45"/>
  <c r="Q1427" i="45"/>
  <c r="P1427" i="45"/>
  <c r="O1427" i="45"/>
  <c r="N1427" i="45"/>
  <c r="M1427" i="45"/>
  <c r="L1427" i="45"/>
  <c r="K1427" i="45"/>
  <c r="J1427" i="45"/>
  <c r="I1427" i="45"/>
  <c r="H1427" i="45"/>
  <c r="G1427" i="45"/>
  <c r="F1427" i="45"/>
  <c r="E1427" i="45"/>
  <c r="D1427" i="45"/>
  <c r="C1427" i="45"/>
  <c r="U1426" i="45"/>
  <c r="T1426" i="45"/>
  <c r="S1426" i="45"/>
  <c r="R1426" i="45"/>
  <c r="Q1426" i="45"/>
  <c r="P1426" i="45"/>
  <c r="O1426" i="45"/>
  <c r="N1426" i="45"/>
  <c r="M1426" i="45"/>
  <c r="L1426" i="45"/>
  <c r="K1426" i="45"/>
  <c r="J1426" i="45"/>
  <c r="I1426" i="45"/>
  <c r="H1426" i="45"/>
  <c r="G1426" i="45"/>
  <c r="F1426" i="45"/>
  <c r="E1426" i="45"/>
  <c r="D1426" i="45"/>
  <c r="C1426" i="45"/>
  <c r="U1425" i="45"/>
  <c r="T1425" i="45"/>
  <c r="S1425" i="45"/>
  <c r="R1425" i="45"/>
  <c r="Q1425" i="45"/>
  <c r="P1425" i="45"/>
  <c r="O1425" i="45"/>
  <c r="N1425" i="45"/>
  <c r="M1425" i="45"/>
  <c r="L1425" i="45"/>
  <c r="K1425" i="45"/>
  <c r="J1425" i="45"/>
  <c r="I1425" i="45"/>
  <c r="H1425" i="45"/>
  <c r="G1425" i="45"/>
  <c r="F1425" i="45"/>
  <c r="E1425" i="45"/>
  <c r="D1425" i="45"/>
  <c r="C1425" i="45"/>
  <c r="U1424" i="45"/>
  <c r="T1424" i="45"/>
  <c r="S1424" i="45"/>
  <c r="R1424" i="45"/>
  <c r="Q1424" i="45"/>
  <c r="P1424" i="45"/>
  <c r="O1424" i="45"/>
  <c r="N1424" i="45"/>
  <c r="M1424" i="45"/>
  <c r="L1424" i="45"/>
  <c r="K1424" i="45"/>
  <c r="J1424" i="45"/>
  <c r="I1424" i="45"/>
  <c r="H1424" i="45"/>
  <c r="G1424" i="45"/>
  <c r="F1424" i="45"/>
  <c r="E1424" i="45"/>
  <c r="D1424" i="45"/>
  <c r="C1424" i="45"/>
  <c r="U1423" i="45"/>
  <c r="T1423" i="45"/>
  <c r="S1423" i="45"/>
  <c r="R1423" i="45"/>
  <c r="Q1423" i="45"/>
  <c r="P1423" i="45"/>
  <c r="O1423" i="45"/>
  <c r="N1423" i="45"/>
  <c r="M1423" i="45"/>
  <c r="L1423" i="45"/>
  <c r="K1423" i="45"/>
  <c r="J1423" i="45"/>
  <c r="I1423" i="45"/>
  <c r="H1423" i="45"/>
  <c r="G1423" i="45"/>
  <c r="F1423" i="45"/>
  <c r="E1423" i="45"/>
  <c r="D1423" i="45"/>
  <c r="C1423" i="45"/>
  <c r="U1422" i="45"/>
  <c r="T1422" i="45"/>
  <c r="S1422" i="45"/>
  <c r="R1422" i="45"/>
  <c r="Q1422" i="45"/>
  <c r="P1422" i="45"/>
  <c r="O1422" i="45"/>
  <c r="N1422" i="45"/>
  <c r="M1422" i="45"/>
  <c r="L1422" i="45"/>
  <c r="K1422" i="45"/>
  <c r="J1422" i="45"/>
  <c r="I1422" i="45"/>
  <c r="H1422" i="45"/>
  <c r="G1422" i="45"/>
  <c r="F1422" i="45"/>
  <c r="E1422" i="45"/>
  <c r="D1422" i="45"/>
  <c r="C1422" i="45"/>
  <c r="U1421" i="45"/>
  <c r="T1421" i="45"/>
  <c r="S1421" i="45"/>
  <c r="R1421" i="45"/>
  <c r="Q1421" i="45"/>
  <c r="P1421" i="45"/>
  <c r="O1421" i="45"/>
  <c r="N1421" i="45"/>
  <c r="M1421" i="45"/>
  <c r="L1421" i="45"/>
  <c r="K1421" i="45"/>
  <c r="J1421" i="45"/>
  <c r="I1421" i="45"/>
  <c r="H1421" i="45"/>
  <c r="G1421" i="45"/>
  <c r="F1421" i="45"/>
  <c r="E1421" i="45"/>
  <c r="D1421" i="45"/>
  <c r="C1421" i="45"/>
  <c r="U1420" i="45"/>
  <c r="T1420" i="45"/>
  <c r="S1420" i="45"/>
  <c r="R1420" i="45"/>
  <c r="Q1420" i="45"/>
  <c r="P1420" i="45"/>
  <c r="O1420" i="45"/>
  <c r="N1420" i="45"/>
  <c r="M1420" i="45"/>
  <c r="L1420" i="45"/>
  <c r="K1420" i="45"/>
  <c r="J1420" i="45"/>
  <c r="I1420" i="45"/>
  <c r="H1420" i="45"/>
  <c r="G1420" i="45"/>
  <c r="F1420" i="45"/>
  <c r="E1420" i="45"/>
  <c r="D1420" i="45"/>
  <c r="C1420" i="45"/>
  <c r="U1419" i="45"/>
  <c r="T1419" i="45"/>
  <c r="S1419" i="45"/>
  <c r="R1419" i="45"/>
  <c r="Q1419" i="45"/>
  <c r="P1419" i="45"/>
  <c r="O1419" i="45"/>
  <c r="N1419" i="45"/>
  <c r="M1419" i="45"/>
  <c r="L1419" i="45"/>
  <c r="K1419" i="45"/>
  <c r="J1419" i="45"/>
  <c r="I1419" i="45"/>
  <c r="H1419" i="45"/>
  <c r="G1419" i="45"/>
  <c r="F1419" i="45"/>
  <c r="E1419" i="45"/>
  <c r="D1419" i="45"/>
  <c r="C1419" i="45"/>
  <c r="U1418" i="45"/>
  <c r="T1418" i="45"/>
  <c r="S1418" i="45"/>
  <c r="R1418" i="45"/>
  <c r="Q1418" i="45"/>
  <c r="P1418" i="45"/>
  <c r="O1418" i="45"/>
  <c r="N1418" i="45"/>
  <c r="M1418" i="45"/>
  <c r="L1418" i="45"/>
  <c r="K1418" i="45"/>
  <c r="J1418" i="45"/>
  <c r="I1418" i="45"/>
  <c r="H1418" i="45"/>
  <c r="G1418" i="45"/>
  <c r="F1418" i="45"/>
  <c r="E1418" i="45"/>
  <c r="D1418" i="45"/>
  <c r="C1418" i="45"/>
  <c r="U1417" i="45"/>
  <c r="T1417" i="45"/>
  <c r="S1417" i="45"/>
  <c r="R1417" i="45"/>
  <c r="Q1417" i="45"/>
  <c r="P1417" i="45"/>
  <c r="O1417" i="45"/>
  <c r="N1417" i="45"/>
  <c r="M1417" i="45"/>
  <c r="L1417" i="45"/>
  <c r="K1417" i="45"/>
  <c r="J1417" i="45"/>
  <c r="I1417" i="45"/>
  <c r="H1417" i="45"/>
  <c r="G1417" i="45"/>
  <c r="F1417" i="45"/>
  <c r="E1417" i="45"/>
  <c r="D1417" i="45"/>
  <c r="C1417" i="45"/>
  <c r="U1416" i="45"/>
  <c r="T1416" i="45"/>
  <c r="S1416" i="45"/>
  <c r="R1416" i="45"/>
  <c r="Q1416" i="45"/>
  <c r="P1416" i="45"/>
  <c r="O1416" i="45"/>
  <c r="N1416" i="45"/>
  <c r="M1416" i="45"/>
  <c r="L1416" i="45"/>
  <c r="K1416" i="45"/>
  <c r="J1416" i="45"/>
  <c r="I1416" i="45"/>
  <c r="H1416" i="45"/>
  <c r="G1416" i="45"/>
  <c r="F1416" i="45"/>
  <c r="E1416" i="45"/>
  <c r="D1416" i="45"/>
  <c r="C1416" i="45"/>
  <c r="U1415" i="45"/>
  <c r="T1415" i="45"/>
  <c r="S1415" i="45"/>
  <c r="R1415" i="45"/>
  <c r="Q1415" i="45"/>
  <c r="P1415" i="45"/>
  <c r="O1415" i="45"/>
  <c r="N1415" i="45"/>
  <c r="M1415" i="45"/>
  <c r="L1415" i="45"/>
  <c r="K1415" i="45"/>
  <c r="J1415" i="45"/>
  <c r="I1415" i="45"/>
  <c r="H1415" i="45"/>
  <c r="G1415" i="45"/>
  <c r="F1415" i="45"/>
  <c r="E1415" i="45"/>
  <c r="D1415" i="45"/>
  <c r="C1415" i="45"/>
  <c r="U1414" i="45"/>
  <c r="T1414" i="45"/>
  <c r="S1414" i="45"/>
  <c r="R1414" i="45"/>
  <c r="Q1414" i="45"/>
  <c r="P1414" i="45"/>
  <c r="O1414" i="45"/>
  <c r="N1414" i="45"/>
  <c r="M1414" i="45"/>
  <c r="L1414" i="45"/>
  <c r="K1414" i="45"/>
  <c r="J1414" i="45"/>
  <c r="I1414" i="45"/>
  <c r="H1414" i="45"/>
  <c r="G1414" i="45"/>
  <c r="F1414" i="45"/>
  <c r="E1414" i="45"/>
  <c r="D1414" i="45"/>
  <c r="C1414" i="45"/>
  <c r="U1413" i="45"/>
  <c r="T1413" i="45"/>
  <c r="S1413" i="45"/>
  <c r="R1413" i="45"/>
  <c r="Q1413" i="45"/>
  <c r="P1413" i="45"/>
  <c r="O1413" i="45"/>
  <c r="N1413" i="45"/>
  <c r="M1413" i="45"/>
  <c r="L1413" i="45"/>
  <c r="K1413" i="45"/>
  <c r="J1413" i="45"/>
  <c r="I1413" i="45"/>
  <c r="H1413" i="45"/>
  <c r="G1413" i="45"/>
  <c r="F1413" i="45"/>
  <c r="E1413" i="45"/>
  <c r="D1413" i="45"/>
  <c r="C1413" i="45"/>
  <c r="U1412" i="45"/>
  <c r="T1412" i="45"/>
  <c r="S1412" i="45"/>
  <c r="R1412" i="45"/>
  <c r="Q1412" i="45"/>
  <c r="P1412" i="45"/>
  <c r="O1412" i="45"/>
  <c r="N1412" i="45"/>
  <c r="M1412" i="45"/>
  <c r="L1412" i="45"/>
  <c r="K1412" i="45"/>
  <c r="J1412" i="45"/>
  <c r="I1412" i="45"/>
  <c r="H1412" i="45"/>
  <c r="G1412" i="45"/>
  <c r="F1412" i="45"/>
  <c r="E1412" i="45"/>
  <c r="D1412" i="45"/>
  <c r="C1412" i="45"/>
  <c r="U1411" i="45"/>
  <c r="T1411" i="45"/>
  <c r="S1411" i="45"/>
  <c r="R1411" i="45"/>
  <c r="Q1411" i="45"/>
  <c r="P1411" i="45"/>
  <c r="O1411" i="45"/>
  <c r="N1411" i="45"/>
  <c r="M1411" i="45"/>
  <c r="L1411" i="45"/>
  <c r="K1411" i="45"/>
  <c r="J1411" i="45"/>
  <c r="I1411" i="45"/>
  <c r="H1411" i="45"/>
  <c r="G1411" i="45"/>
  <c r="F1411" i="45"/>
  <c r="E1411" i="45"/>
  <c r="D1411" i="45"/>
  <c r="C1411" i="45"/>
  <c r="U1410" i="45"/>
  <c r="T1410" i="45"/>
  <c r="S1410" i="45"/>
  <c r="R1410" i="45"/>
  <c r="Q1410" i="45"/>
  <c r="P1410" i="45"/>
  <c r="O1410" i="45"/>
  <c r="N1410" i="45"/>
  <c r="M1410" i="45"/>
  <c r="L1410" i="45"/>
  <c r="K1410" i="45"/>
  <c r="J1410" i="45"/>
  <c r="I1410" i="45"/>
  <c r="H1410" i="45"/>
  <c r="G1410" i="45"/>
  <c r="F1410" i="45"/>
  <c r="E1410" i="45"/>
  <c r="D1410" i="45"/>
  <c r="C1410" i="45"/>
  <c r="U1409" i="45"/>
  <c r="T1409" i="45"/>
  <c r="S1409" i="45"/>
  <c r="R1409" i="45"/>
  <c r="Q1409" i="45"/>
  <c r="P1409" i="45"/>
  <c r="O1409" i="45"/>
  <c r="N1409" i="45"/>
  <c r="M1409" i="45"/>
  <c r="L1409" i="45"/>
  <c r="K1409" i="45"/>
  <c r="J1409" i="45"/>
  <c r="I1409" i="45"/>
  <c r="H1409" i="45"/>
  <c r="G1409" i="45"/>
  <c r="F1409" i="45"/>
  <c r="E1409" i="45"/>
  <c r="D1409" i="45"/>
  <c r="C1409" i="45"/>
  <c r="U1408" i="45"/>
  <c r="T1408" i="45"/>
  <c r="S1408" i="45"/>
  <c r="R1408" i="45"/>
  <c r="Q1408" i="45"/>
  <c r="P1408" i="45"/>
  <c r="O1408" i="45"/>
  <c r="N1408" i="45"/>
  <c r="M1408" i="45"/>
  <c r="L1408" i="45"/>
  <c r="K1408" i="45"/>
  <c r="J1408" i="45"/>
  <c r="I1408" i="45"/>
  <c r="H1408" i="45"/>
  <c r="G1408" i="45"/>
  <c r="F1408" i="45"/>
  <c r="E1408" i="45"/>
  <c r="D1408" i="45"/>
  <c r="C1408" i="45"/>
  <c r="U1407" i="45"/>
  <c r="T1407" i="45"/>
  <c r="S1407" i="45"/>
  <c r="R1407" i="45"/>
  <c r="Q1407" i="45"/>
  <c r="P1407" i="45"/>
  <c r="O1407" i="45"/>
  <c r="N1407" i="45"/>
  <c r="M1407" i="45"/>
  <c r="L1407" i="45"/>
  <c r="K1407" i="45"/>
  <c r="J1407" i="45"/>
  <c r="I1407" i="45"/>
  <c r="H1407" i="45"/>
  <c r="G1407" i="45"/>
  <c r="F1407" i="45"/>
  <c r="E1407" i="45"/>
  <c r="D1407" i="45"/>
  <c r="C1407" i="45"/>
  <c r="U1406" i="45"/>
  <c r="T1406" i="45"/>
  <c r="S1406" i="45"/>
  <c r="R1406" i="45"/>
  <c r="Q1406" i="45"/>
  <c r="P1406" i="45"/>
  <c r="O1406" i="45"/>
  <c r="N1406" i="45"/>
  <c r="M1406" i="45"/>
  <c r="L1406" i="45"/>
  <c r="K1406" i="45"/>
  <c r="J1406" i="45"/>
  <c r="I1406" i="45"/>
  <c r="H1406" i="45"/>
  <c r="G1406" i="45"/>
  <c r="F1406" i="45"/>
  <c r="E1406" i="45"/>
  <c r="D1406" i="45"/>
  <c r="C1406" i="45"/>
  <c r="U1405" i="45"/>
  <c r="T1405" i="45"/>
  <c r="S1405" i="45"/>
  <c r="R1405" i="45"/>
  <c r="Q1405" i="45"/>
  <c r="P1405" i="45"/>
  <c r="O1405" i="45"/>
  <c r="N1405" i="45"/>
  <c r="M1405" i="45"/>
  <c r="L1405" i="45"/>
  <c r="K1405" i="45"/>
  <c r="J1405" i="45"/>
  <c r="I1405" i="45"/>
  <c r="H1405" i="45"/>
  <c r="G1405" i="45"/>
  <c r="F1405" i="45"/>
  <c r="E1405" i="45"/>
  <c r="D1405" i="45"/>
  <c r="C1405" i="45"/>
  <c r="U1404" i="45"/>
  <c r="T1404" i="45"/>
  <c r="S1404" i="45"/>
  <c r="R1404" i="45"/>
  <c r="Q1404" i="45"/>
  <c r="P1404" i="45"/>
  <c r="O1404" i="45"/>
  <c r="N1404" i="45"/>
  <c r="M1404" i="45"/>
  <c r="L1404" i="45"/>
  <c r="K1404" i="45"/>
  <c r="J1404" i="45"/>
  <c r="I1404" i="45"/>
  <c r="H1404" i="45"/>
  <c r="G1404" i="45"/>
  <c r="F1404" i="45"/>
  <c r="E1404" i="45"/>
  <c r="D1404" i="45"/>
  <c r="C1404" i="45"/>
  <c r="U1403" i="45"/>
  <c r="T1403" i="45"/>
  <c r="S1403" i="45"/>
  <c r="R1403" i="45"/>
  <c r="Q1403" i="45"/>
  <c r="P1403" i="45"/>
  <c r="O1403" i="45"/>
  <c r="N1403" i="45"/>
  <c r="M1403" i="45"/>
  <c r="L1403" i="45"/>
  <c r="K1403" i="45"/>
  <c r="J1403" i="45"/>
  <c r="I1403" i="45"/>
  <c r="H1403" i="45"/>
  <c r="G1403" i="45"/>
  <c r="F1403" i="45"/>
  <c r="E1403" i="45"/>
  <c r="D1403" i="45"/>
  <c r="C1403" i="45"/>
  <c r="U1402" i="45"/>
  <c r="T1402" i="45"/>
  <c r="S1402" i="45"/>
  <c r="R1402" i="45"/>
  <c r="Q1402" i="45"/>
  <c r="P1402" i="45"/>
  <c r="O1402" i="45"/>
  <c r="N1402" i="45"/>
  <c r="M1402" i="45"/>
  <c r="L1402" i="45"/>
  <c r="K1402" i="45"/>
  <c r="J1402" i="45"/>
  <c r="I1402" i="45"/>
  <c r="H1402" i="45"/>
  <c r="G1402" i="45"/>
  <c r="F1402" i="45"/>
  <c r="E1402" i="45"/>
  <c r="D1402" i="45"/>
  <c r="C1402" i="45"/>
  <c r="U1401" i="45"/>
  <c r="T1401" i="45"/>
  <c r="S1401" i="45"/>
  <c r="R1401" i="45"/>
  <c r="Q1401" i="45"/>
  <c r="P1401" i="45"/>
  <c r="O1401" i="45"/>
  <c r="N1401" i="45"/>
  <c r="M1401" i="45"/>
  <c r="L1401" i="45"/>
  <c r="K1401" i="45"/>
  <c r="J1401" i="45"/>
  <c r="I1401" i="45"/>
  <c r="H1401" i="45"/>
  <c r="G1401" i="45"/>
  <c r="F1401" i="45"/>
  <c r="E1401" i="45"/>
  <c r="D1401" i="45"/>
  <c r="C1401" i="45"/>
  <c r="U1400" i="45"/>
  <c r="T1400" i="45"/>
  <c r="S1400" i="45"/>
  <c r="R1400" i="45"/>
  <c r="Q1400" i="45"/>
  <c r="P1400" i="45"/>
  <c r="O1400" i="45"/>
  <c r="N1400" i="45"/>
  <c r="M1400" i="45"/>
  <c r="L1400" i="45"/>
  <c r="K1400" i="45"/>
  <c r="J1400" i="45"/>
  <c r="I1400" i="45"/>
  <c r="H1400" i="45"/>
  <c r="G1400" i="45"/>
  <c r="F1400" i="45"/>
  <c r="E1400" i="45"/>
  <c r="D1400" i="45"/>
  <c r="C1400" i="45"/>
  <c r="U1399" i="45"/>
  <c r="T1399" i="45"/>
  <c r="S1399" i="45"/>
  <c r="R1399" i="45"/>
  <c r="Q1399" i="45"/>
  <c r="P1399" i="45"/>
  <c r="O1399" i="45"/>
  <c r="N1399" i="45"/>
  <c r="M1399" i="45"/>
  <c r="L1399" i="45"/>
  <c r="K1399" i="45"/>
  <c r="J1399" i="45"/>
  <c r="I1399" i="45"/>
  <c r="H1399" i="45"/>
  <c r="G1399" i="45"/>
  <c r="F1399" i="45"/>
  <c r="E1399" i="45"/>
  <c r="D1399" i="45"/>
  <c r="C1399" i="45"/>
  <c r="U1398" i="45"/>
  <c r="T1398" i="45"/>
  <c r="S1398" i="45"/>
  <c r="R1398" i="45"/>
  <c r="Q1398" i="45"/>
  <c r="P1398" i="45"/>
  <c r="O1398" i="45"/>
  <c r="N1398" i="45"/>
  <c r="M1398" i="45"/>
  <c r="L1398" i="45"/>
  <c r="K1398" i="45"/>
  <c r="J1398" i="45"/>
  <c r="I1398" i="45"/>
  <c r="H1398" i="45"/>
  <c r="G1398" i="45"/>
  <c r="F1398" i="45"/>
  <c r="E1398" i="45"/>
  <c r="D1398" i="45"/>
  <c r="C1398" i="45"/>
  <c r="U1397" i="45"/>
  <c r="T1397" i="45"/>
  <c r="S1397" i="45"/>
  <c r="R1397" i="45"/>
  <c r="Q1397" i="45"/>
  <c r="P1397" i="45"/>
  <c r="O1397" i="45"/>
  <c r="N1397" i="45"/>
  <c r="M1397" i="45"/>
  <c r="L1397" i="45"/>
  <c r="K1397" i="45"/>
  <c r="J1397" i="45"/>
  <c r="I1397" i="45"/>
  <c r="H1397" i="45"/>
  <c r="G1397" i="45"/>
  <c r="F1397" i="45"/>
  <c r="E1397" i="45"/>
  <c r="D1397" i="45"/>
  <c r="C1397" i="45"/>
  <c r="U1396" i="45"/>
  <c r="T1396" i="45"/>
  <c r="S1396" i="45"/>
  <c r="R1396" i="45"/>
  <c r="Q1396" i="45"/>
  <c r="P1396" i="45"/>
  <c r="O1396" i="45"/>
  <c r="N1396" i="45"/>
  <c r="M1396" i="45"/>
  <c r="L1396" i="45"/>
  <c r="K1396" i="45"/>
  <c r="J1396" i="45"/>
  <c r="I1396" i="45"/>
  <c r="H1396" i="45"/>
  <c r="G1396" i="45"/>
  <c r="F1396" i="45"/>
  <c r="E1396" i="45"/>
  <c r="D1396" i="45"/>
  <c r="C1396" i="45"/>
  <c r="U1395" i="45"/>
  <c r="T1395" i="45"/>
  <c r="S1395" i="45"/>
  <c r="R1395" i="45"/>
  <c r="Q1395" i="45"/>
  <c r="P1395" i="45"/>
  <c r="O1395" i="45"/>
  <c r="N1395" i="45"/>
  <c r="M1395" i="45"/>
  <c r="L1395" i="45"/>
  <c r="K1395" i="45"/>
  <c r="J1395" i="45"/>
  <c r="I1395" i="45"/>
  <c r="H1395" i="45"/>
  <c r="G1395" i="45"/>
  <c r="F1395" i="45"/>
  <c r="E1395" i="45"/>
  <c r="D1395" i="45"/>
  <c r="C1395" i="45"/>
  <c r="U1394" i="45"/>
  <c r="T1394" i="45"/>
  <c r="S1394" i="45"/>
  <c r="R1394" i="45"/>
  <c r="Q1394" i="45"/>
  <c r="P1394" i="45"/>
  <c r="O1394" i="45"/>
  <c r="N1394" i="45"/>
  <c r="M1394" i="45"/>
  <c r="L1394" i="45"/>
  <c r="K1394" i="45"/>
  <c r="J1394" i="45"/>
  <c r="I1394" i="45"/>
  <c r="H1394" i="45"/>
  <c r="G1394" i="45"/>
  <c r="F1394" i="45"/>
  <c r="E1394" i="45"/>
  <c r="D1394" i="45"/>
  <c r="C1394" i="45"/>
  <c r="U1393" i="45"/>
  <c r="T1393" i="45"/>
  <c r="S1393" i="45"/>
  <c r="R1393" i="45"/>
  <c r="Q1393" i="45"/>
  <c r="P1393" i="45"/>
  <c r="O1393" i="45"/>
  <c r="N1393" i="45"/>
  <c r="M1393" i="45"/>
  <c r="L1393" i="45"/>
  <c r="K1393" i="45"/>
  <c r="J1393" i="45"/>
  <c r="I1393" i="45"/>
  <c r="H1393" i="45"/>
  <c r="G1393" i="45"/>
  <c r="F1393" i="45"/>
  <c r="E1393" i="45"/>
  <c r="D1393" i="45"/>
  <c r="C1393" i="45"/>
  <c r="U1392" i="45"/>
  <c r="T1392" i="45"/>
  <c r="S1392" i="45"/>
  <c r="R1392" i="45"/>
  <c r="Q1392" i="45"/>
  <c r="P1392" i="45"/>
  <c r="O1392" i="45"/>
  <c r="N1392" i="45"/>
  <c r="M1392" i="45"/>
  <c r="L1392" i="45"/>
  <c r="K1392" i="45"/>
  <c r="J1392" i="45"/>
  <c r="I1392" i="45"/>
  <c r="H1392" i="45"/>
  <c r="G1392" i="45"/>
  <c r="F1392" i="45"/>
  <c r="E1392" i="45"/>
  <c r="D1392" i="45"/>
  <c r="C1392" i="45"/>
  <c r="U1391" i="45"/>
  <c r="T1391" i="45"/>
  <c r="S1391" i="45"/>
  <c r="R1391" i="45"/>
  <c r="Q1391" i="45"/>
  <c r="P1391" i="45"/>
  <c r="O1391" i="45"/>
  <c r="N1391" i="45"/>
  <c r="M1391" i="45"/>
  <c r="L1391" i="45"/>
  <c r="K1391" i="45"/>
  <c r="J1391" i="45"/>
  <c r="I1391" i="45"/>
  <c r="H1391" i="45"/>
  <c r="G1391" i="45"/>
  <c r="F1391" i="45"/>
  <c r="E1391" i="45"/>
  <c r="D1391" i="45"/>
  <c r="C1391" i="45"/>
  <c r="U1390" i="45"/>
  <c r="T1390" i="45"/>
  <c r="S1390" i="45"/>
  <c r="R1390" i="45"/>
  <c r="Q1390" i="45"/>
  <c r="P1390" i="45"/>
  <c r="O1390" i="45"/>
  <c r="N1390" i="45"/>
  <c r="M1390" i="45"/>
  <c r="L1390" i="45"/>
  <c r="K1390" i="45"/>
  <c r="J1390" i="45"/>
  <c r="I1390" i="45"/>
  <c r="H1390" i="45"/>
  <c r="G1390" i="45"/>
  <c r="F1390" i="45"/>
  <c r="E1390" i="45"/>
  <c r="D1390" i="45"/>
  <c r="C1390" i="45"/>
  <c r="U1389" i="45"/>
  <c r="T1389" i="45"/>
  <c r="S1389" i="45"/>
  <c r="R1389" i="45"/>
  <c r="Q1389" i="45"/>
  <c r="P1389" i="45"/>
  <c r="O1389" i="45"/>
  <c r="N1389" i="45"/>
  <c r="M1389" i="45"/>
  <c r="L1389" i="45"/>
  <c r="K1389" i="45"/>
  <c r="J1389" i="45"/>
  <c r="I1389" i="45"/>
  <c r="H1389" i="45"/>
  <c r="G1389" i="45"/>
  <c r="F1389" i="45"/>
  <c r="E1389" i="45"/>
  <c r="D1389" i="45"/>
  <c r="C1389" i="45"/>
  <c r="U1388" i="45"/>
  <c r="T1388" i="45"/>
  <c r="S1388" i="45"/>
  <c r="R1388" i="45"/>
  <c r="Q1388" i="45"/>
  <c r="P1388" i="45"/>
  <c r="O1388" i="45"/>
  <c r="N1388" i="45"/>
  <c r="M1388" i="45"/>
  <c r="L1388" i="45"/>
  <c r="K1388" i="45"/>
  <c r="J1388" i="45"/>
  <c r="I1388" i="45"/>
  <c r="H1388" i="45"/>
  <c r="G1388" i="45"/>
  <c r="F1388" i="45"/>
  <c r="E1388" i="45"/>
  <c r="D1388" i="45"/>
  <c r="C1388" i="45"/>
  <c r="U1387" i="45"/>
  <c r="T1387" i="45"/>
  <c r="S1387" i="45"/>
  <c r="R1387" i="45"/>
  <c r="Q1387" i="45"/>
  <c r="P1387" i="45"/>
  <c r="O1387" i="45"/>
  <c r="N1387" i="45"/>
  <c r="M1387" i="45"/>
  <c r="L1387" i="45"/>
  <c r="K1387" i="45"/>
  <c r="J1387" i="45"/>
  <c r="I1387" i="45"/>
  <c r="H1387" i="45"/>
  <c r="G1387" i="45"/>
  <c r="F1387" i="45"/>
  <c r="E1387" i="45"/>
  <c r="D1387" i="45"/>
  <c r="C1387" i="45"/>
  <c r="U1386" i="45"/>
  <c r="T1386" i="45"/>
  <c r="S1386" i="45"/>
  <c r="R1386" i="45"/>
  <c r="Q1386" i="45"/>
  <c r="P1386" i="45"/>
  <c r="O1386" i="45"/>
  <c r="N1386" i="45"/>
  <c r="M1386" i="45"/>
  <c r="L1386" i="45"/>
  <c r="K1386" i="45"/>
  <c r="J1386" i="45"/>
  <c r="I1386" i="45"/>
  <c r="H1386" i="45"/>
  <c r="G1386" i="45"/>
  <c r="F1386" i="45"/>
  <c r="E1386" i="45"/>
  <c r="D1386" i="45"/>
  <c r="C1386" i="45"/>
  <c r="U1385" i="45"/>
  <c r="T1385" i="45"/>
  <c r="S1385" i="45"/>
  <c r="R1385" i="45"/>
  <c r="Q1385" i="45"/>
  <c r="P1385" i="45"/>
  <c r="O1385" i="45"/>
  <c r="N1385" i="45"/>
  <c r="M1385" i="45"/>
  <c r="L1385" i="45"/>
  <c r="K1385" i="45"/>
  <c r="J1385" i="45"/>
  <c r="I1385" i="45"/>
  <c r="H1385" i="45"/>
  <c r="G1385" i="45"/>
  <c r="F1385" i="45"/>
  <c r="E1385" i="45"/>
  <c r="D1385" i="45"/>
  <c r="C1385" i="45"/>
  <c r="U1384" i="45"/>
  <c r="T1384" i="45"/>
  <c r="S1384" i="45"/>
  <c r="R1384" i="45"/>
  <c r="Q1384" i="45"/>
  <c r="P1384" i="45"/>
  <c r="O1384" i="45"/>
  <c r="N1384" i="45"/>
  <c r="M1384" i="45"/>
  <c r="L1384" i="45"/>
  <c r="K1384" i="45"/>
  <c r="J1384" i="45"/>
  <c r="I1384" i="45"/>
  <c r="H1384" i="45"/>
  <c r="G1384" i="45"/>
  <c r="F1384" i="45"/>
  <c r="E1384" i="45"/>
  <c r="D1384" i="45"/>
  <c r="C1384" i="45"/>
  <c r="U1383" i="45"/>
  <c r="T1383" i="45"/>
  <c r="S1383" i="45"/>
  <c r="R1383" i="45"/>
  <c r="Q1383" i="45"/>
  <c r="P1383" i="45"/>
  <c r="O1383" i="45"/>
  <c r="N1383" i="45"/>
  <c r="M1383" i="45"/>
  <c r="L1383" i="45"/>
  <c r="K1383" i="45"/>
  <c r="J1383" i="45"/>
  <c r="I1383" i="45"/>
  <c r="H1383" i="45"/>
  <c r="G1383" i="45"/>
  <c r="F1383" i="45"/>
  <c r="E1383" i="45"/>
  <c r="D1383" i="45"/>
  <c r="C1383" i="45"/>
  <c r="U1382" i="45"/>
  <c r="T1382" i="45"/>
  <c r="S1382" i="45"/>
  <c r="R1382" i="45"/>
  <c r="Q1382" i="45"/>
  <c r="P1382" i="45"/>
  <c r="O1382" i="45"/>
  <c r="N1382" i="45"/>
  <c r="M1382" i="45"/>
  <c r="L1382" i="45"/>
  <c r="K1382" i="45"/>
  <c r="J1382" i="45"/>
  <c r="I1382" i="45"/>
  <c r="H1382" i="45"/>
  <c r="G1382" i="45"/>
  <c r="F1382" i="45"/>
  <c r="E1382" i="45"/>
  <c r="D1382" i="45"/>
  <c r="C1382" i="45"/>
  <c r="U1381" i="45"/>
  <c r="T1381" i="45"/>
  <c r="S1381" i="45"/>
  <c r="R1381" i="45"/>
  <c r="Q1381" i="45"/>
  <c r="P1381" i="45"/>
  <c r="O1381" i="45"/>
  <c r="N1381" i="45"/>
  <c r="M1381" i="45"/>
  <c r="L1381" i="45"/>
  <c r="K1381" i="45"/>
  <c r="J1381" i="45"/>
  <c r="I1381" i="45"/>
  <c r="H1381" i="45"/>
  <c r="G1381" i="45"/>
  <c r="F1381" i="45"/>
  <c r="E1381" i="45"/>
  <c r="D1381" i="45"/>
  <c r="C1381" i="45"/>
  <c r="U1380" i="45"/>
  <c r="T1380" i="45"/>
  <c r="S1380" i="45"/>
  <c r="R1380" i="45"/>
  <c r="Q1380" i="45"/>
  <c r="P1380" i="45"/>
  <c r="O1380" i="45"/>
  <c r="N1380" i="45"/>
  <c r="M1380" i="45"/>
  <c r="L1380" i="45"/>
  <c r="K1380" i="45"/>
  <c r="J1380" i="45"/>
  <c r="I1380" i="45"/>
  <c r="H1380" i="45"/>
  <c r="G1380" i="45"/>
  <c r="F1380" i="45"/>
  <c r="E1380" i="45"/>
  <c r="D1380" i="45"/>
  <c r="C1380" i="45"/>
  <c r="U1379" i="45"/>
  <c r="T1379" i="45"/>
  <c r="S1379" i="45"/>
  <c r="R1379" i="45"/>
  <c r="Q1379" i="45"/>
  <c r="P1379" i="45"/>
  <c r="O1379" i="45"/>
  <c r="N1379" i="45"/>
  <c r="M1379" i="45"/>
  <c r="L1379" i="45"/>
  <c r="K1379" i="45"/>
  <c r="J1379" i="45"/>
  <c r="I1379" i="45"/>
  <c r="H1379" i="45"/>
  <c r="G1379" i="45"/>
  <c r="F1379" i="45"/>
  <c r="E1379" i="45"/>
  <c r="D1379" i="45"/>
  <c r="C1379" i="45"/>
  <c r="U1378" i="45"/>
  <c r="T1378" i="45"/>
  <c r="S1378" i="45"/>
  <c r="R1378" i="45"/>
  <c r="Q1378" i="45"/>
  <c r="P1378" i="45"/>
  <c r="O1378" i="45"/>
  <c r="N1378" i="45"/>
  <c r="M1378" i="45"/>
  <c r="L1378" i="45"/>
  <c r="K1378" i="45"/>
  <c r="J1378" i="45"/>
  <c r="I1378" i="45"/>
  <c r="H1378" i="45"/>
  <c r="G1378" i="45"/>
  <c r="F1378" i="45"/>
  <c r="E1378" i="45"/>
  <c r="D1378" i="45"/>
  <c r="C1378" i="45"/>
  <c r="U1377" i="45"/>
  <c r="T1377" i="45"/>
  <c r="S1377" i="45"/>
  <c r="R1377" i="45"/>
  <c r="Q1377" i="45"/>
  <c r="P1377" i="45"/>
  <c r="O1377" i="45"/>
  <c r="N1377" i="45"/>
  <c r="M1377" i="45"/>
  <c r="L1377" i="45"/>
  <c r="K1377" i="45"/>
  <c r="J1377" i="45"/>
  <c r="I1377" i="45"/>
  <c r="H1377" i="45"/>
  <c r="G1377" i="45"/>
  <c r="F1377" i="45"/>
  <c r="E1377" i="45"/>
  <c r="D1377" i="45"/>
  <c r="C1377" i="45"/>
  <c r="U1376" i="45"/>
  <c r="T1376" i="45"/>
  <c r="S1376" i="45"/>
  <c r="R1376" i="45"/>
  <c r="Q1376" i="45"/>
  <c r="P1376" i="45"/>
  <c r="O1376" i="45"/>
  <c r="N1376" i="45"/>
  <c r="M1376" i="45"/>
  <c r="L1376" i="45"/>
  <c r="K1376" i="45"/>
  <c r="J1376" i="45"/>
  <c r="I1376" i="45"/>
  <c r="H1376" i="45"/>
  <c r="G1376" i="45"/>
  <c r="F1376" i="45"/>
  <c r="E1376" i="45"/>
  <c r="D1376" i="45"/>
  <c r="C1376" i="45"/>
  <c r="U1375" i="45"/>
  <c r="T1375" i="45"/>
  <c r="S1375" i="45"/>
  <c r="R1375" i="45"/>
  <c r="Q1375" i="45"/>
  <c r="P1375" i="45"/>
  <c r="O1375" i="45"/>
  <c r="N1375" i="45"/>
  <c r="M1375" i="45"/>
  <c r="L1375" i="45"/>
  <c r="K1375" i="45"/>
  <c r="J1375" i="45"/>
  <c r="I1375" i="45"/>
  <c r="H1375" i="45"/>
  <c r="G1375" i="45"/>
  <c r="F1375" i="45"/>
  <c r="E1375" i="45"/>
  <c r="D1375" i="45"/>
  <c r="C1375" i="45"/>
  <c r="U1374" i="45"/>
  <c r="T1374" i="45"/>
  <c r="S1374" i="45"/>
  <c r="R1374" i="45"/>
  <c r="Q1374" i="45"/>
  <c r="P1374" i="45"/>
  <c r="O1374" i="45"/>
  <c r="N1374" i="45"/>
  <c r="M1374" i="45"/>
  <c r="L1374" i="45"/>
  <c r="K1374" i="45"/>
  <c r="J1374" i="45"/>
  <c r="I1374" i="45"/>
  <c r="H1374" i="45"/>
  <c r="G1374" i="45"/>
  <c r="F1374" i="45"/>
  <c r="E1374" i="45"/>
  <c r="D1374" i="45"/>
  <c r="C1374" i="45"/>
  <c r="U1373" i="45"/>
  <c r="T1373" i="45"/>
  <c r="S1373" i="45"/>
  <c r="R1373" i="45"/>
  <c r="Q1373" i="45"/>
  <c r="P1373" i="45"/>
  <c r="O1373" i="45"/>
  <c r="N1373" i="45"/>
  <c r="M1373" i="45"/>
  <c r="L1373" i="45"/>
  <c r="K1373" i="45"/>
  <c r="J1373" i="45"/>
  <c r="I1373" i="45"/>
  <c r="H1373" i="45"/>
  <c r="G1373" i="45"/>
  <c r="F1373" i="45"/>
  <c r="E1373" i="45"/>
  <c r="D1373" i="45"/>
  <c r="C1373" i="45"/>
  <c r="U1372" i="45"/>
  <c r="T1372" i="45"/>
  <c r="S1372" i="45"/>
  <c r="R1372" i="45"/>
  <c r="Q1372" i="45"/>
  <c r="P1372" i="45"/>
  <c r="O1372" i="45"/>
  <c r="N1372" i="45"/>
  <c r="M1372" i="45"/>
  <c r="L1372" i="45"/>
  <c r="K1372" i="45"/>
  <c r="J1372" i="45"/>
  <c r="I1372" i="45"/>
  <c r="H1372" i="45"/>
  <c r="G1372" i="45"/>
  <c r="F1372" i="45"/>
  <c r="E1372" i="45"/>
  <c r="D1372" i="45"/>
  <c r="C1372" i="45"/>
  <c r="U1371" i="45"/>
  <c r="T1371" i="45"/>
  <c r="S1371" i="45"/>
  <c r="R1371" i="45"/>
  <c r="Q1371" i="45"/>
  <c r="P1371" i="45"/>
  <c r="O1371" i="45"/>
  <c r="N1371" i="45"/>
  <c r="M1371" i="45"/>
  <c r="L1371" i="45"/>
  <c r="K1371" i="45"/>
  <c r="J1371" i="45"/>
  <c r="I1371" i="45"/>
  <c r="H1371" i="45"/>
  <c r="G1371" i="45"/>
  <c r="F1371" i="45"/>
  <c r="E1371" i="45"/>
  <c r="D1371" i="45"/>
  <c r="C1371" i="45"/>
  <c r="U1370" i="45"/>
  <c r="T1370" i="45"/>
  <c r="S1370" i="45"/>
  <c r="R1370" i="45"/>
  <c r="Q1370" i="45"/>
  <c r="P1370" i="45"/>
  <c r="O1370" i="45"/>
  <c r="N1370" i="45"/>
  <c r="M1370" i="45"/>
  <c r="L1370" i="45"/>
  <c r="K1370" i="45"/>
  <c r="J1370" i="45"/>
  <c r="I1370" i="45"/>
  <c r="H1370" i="45"/>
  <c r="G1370" i="45"/>
  <c r="F1370" i="45"/>
  <c r="E1370" i="45"/>
  <c r="D1370" i="45"/>
  <c r="C1370" i="45"/>
  <c r="U1369" i="45"/>
  <c r="T1369" i="45"/>
  <c r="S1369" i="45"/>
  <c r="R1369" i="45"/>
  <c r="Q1369" i="45"/>
  <c r="P1369" i="45"/>
  <c r="O1369" i="45"/>
  <c r="N1369" i="45"/>
  <c r="M1369" i="45"/>
  <c r="L1369" i="45"/>
  <c r="K1369" i="45"/>
  <c r="J1369" i="45"/>
  <c r="I1369" i="45"/>
  <c r="H1369" i="45"/>
  <c r="G1369" i="45"/>
  <c r="F1369" i="45"/>
  <c r="E1369" i="45"/>
  <c r="D1369" i="45"/>
  <c r="C1369" i="45"/>
  <c r="U1368" i="45"/>
  <c r="T1368" i="45"/>
  <c r="S1368" i="45"/>
  <c r="R1368" i="45"/>
  <c r="Q1368" i="45"/>
  <c r="P1368" i="45"/>
  <c r="O1368" i="45"/>
  <c r="N1368" i="45"/>
  <c r="M1368" i="45"/>
  <c r="L1368" i="45"/>
  <c r="K1368" i="45"/>
  <c r="J1368" i="45"/>
  <c r="I1368" i="45"/>
  <c r="H1368" i="45"/>
  <c r="G1368" i="45"/>
  <c r="F1368" i="45"/>
  <c r="E1368" i="45"/>
  <c r="D1368" i="45"/>
  <c r="C1368" i="45"/>
  <c r="U1367" i="45"/>
  <c r="T1367" i="45"/>
  <c r="S1367" i="45"/>
  <c r="R1367" i="45"/>
  <c r="Q1367" i="45"/>
  <c r="P1367" i="45"/>
  <c r="O1367" i="45"/>
  <c r="N1367" i="45"/>
  <c r="M1367" i="45"/>
  <c r="L1367" i="45"/>
  <c r="K1367" i="45"/>
  <c r="J1367" i="45"/>
  <c r="I1367" i="45"/>
  <c r="H1367" i="45"/>
  <c r="G1367" i="45"/>
  <c r="F1367" i="45"/>
  <c r="E1367" i="45"/>
  <c r="D1367" i="45"/>
  <c r="C1367" i="45"/>
  <c r="U1366" i="45"/>
  <c r="T1366" i="45"/>
  <c r="S1366" i="45"/>
  <c r="R1366" i="45"/>
  <c r="Q1366" i="45"/>
  <c r="P1366" i="45"/>
  <c r="O1366" i="45"/>
  <c r="N1366" i="45"/>
  <c r="M1366" i="45"/>
  <c r="L1366" i="45"/>
  <c r="K1366" i="45"/>
  <c r="J1366" i="45"/>
  <c r="I1366" i="45"/>
  <c r="H1366" i="45"/>
  <c r="G1366" i="45"/>
  <c r="F1366" i="45"/>
  <c r="E1366" i="45"/>
  <c r="D1366" i="45"/>
  <c r="C1366" i="45"/>
  <c r="U1365" i="45"/>
  <c r="T1365" i="45"/>
  <c r="S1365" i="45"/>
  <c r="R1365" i="45"/>
  <c r="Q1365" i="45"/>
  <c r="P1365" i="45"/>
  <c r="O1365" i="45"/>
  <c r="N1365" i="45"/>
  <c r="M1365" i="45"/>
  <c r="L1365" i="45"/>
  <c r="K1365" i="45"/>
  <c r="J1365" i="45"/>
  <c r="I1365" i="45"/>
  <c r="H1365" i="45"/>
  <c r="G1365" i="45"/>
  <c r="F1365" i="45"/>
  <c r="E1365" i="45"/>
  <c r="D1365" i="45"/>
  <c r="C1365" i="45"/>
  <c r="U1364" i="45"/>
  <c r="T1364" i="45"/>
  <c r="S1364" i="45"/>
  <c r="R1364" i="45"/>
  <c r="Q1364" i="45"/>
  <c r="P1364" i="45"/>
  <c r="O1364" i="45"/>
  <c r="N1364" i="45"/>
  <c r="M1364" i="45"/>
  <c r="L1364" i="45"/>
  <c r="K1364" i="45"/>
  <c r="J1364" i="45"/>
  <c r="I1364" i="45"/>
  <c r="H1364" i="45"/>
  <c r="G1364" i="45"/>
  <c r="F1364" i="45"/>
  <c r="E1364" i="45"/>
  <c r="D1364" i="45"/>
  <c r="C1364" i="45"/>
  <c r="U1363" i="45"/>
  <c r="T1363" i="45"/>
  <c r="S1363" i="45"/>
  <c r="R1363" i="45"/>
  <c r="Q1363" i="45"/>
  <c r="P1363" i="45"/>
  <c r="O1363" i="45"/>
  <c r="N1363" i="45"/>
  <c r="M1363" i="45"/>
  <c r="L1363" i="45"/>
  <c r="K1363" i="45"/>
  <c r="J1363" i="45"/>
  <c r="I1363" i="45"/>
  <c r="H1363" i="45"/>
  <c r="G1363" i="45"/>
  <c r="F1363" i="45"/>
  <c r="E1363" i="45"/>
  <c r="D1363" i="45"/>
  <c r="C1363" i="45"/>
  <c r="U1362" i="45"/>
  <c r="T1362" i="45"/>
  <c r="S1362" i="45"/>
  <c r="R1362" i="45"/>
  <c r="Q1362" i="45"/>
  <c r="P1362" i="45"/>
  <c r="O1362" i="45"/>
  <c r="N1362" i="45"/>
  <c r="M1362" i="45"/>
  <c r="L1362" i="45"/>
  <c r="K1362" i="45"/>
  <c r="J1362" i="45"/>
  <c r="I1362" i="45"/>
  <c r="H1362" i="45"/>
  <c r="G1362" i="45"/>
  <c r="F1362" i="45"/>
  <c r="E1362" i="45"/>
  <c r="D1362" i="45"/>
  <c r="C1362" i="45"/>
  <c r="U1361" i="45"/>
  <c r="T1361" i="45"/>
  <c r="S1361" i="45"/>
  <c r="R1361" i="45"/>
  <c r="Q1361" i="45"/>
  <c r="P1361" i="45"/>
  <c r="O1361" i="45"/>
  <c r="N1361" i="45"/>
  <c r="M1361" i="45"/>
  <c r="L1361" i="45"/>
  <c r="K1361" i="45"/>
  <c r="J1361" i="45"/>
  <c r="I1361" i="45"/>
  <c r="H1361" i="45"/>
  <c r="G1361" i="45"/>
  <c r="F1361" i="45"/>
  <c r="E1361" i="45"/>
  <c r="D1361" i="45"/>
  <c r="C1361" i="45"/>
  <c r="U1360" i="45"/>
  <c r="T1360" i="45"/>
  <c r="S1360" i="45"/>
  <c r="R1360" i="45"/>
  <c r="Q1360" i="45"/>
  <c r="P1360" i="45"/>
  <c r="O1360" i="45"/>
  <c r="N1360" i="45"/>
  <c r="M1360" i="45"/>
  <c r="L1360" i="45"/>
  <c r="K1360" i="45"/>
  <c r="J1360" i="45"/>
  <c r="I1360" i="45"/>
  <c r="H1360" i="45"/>
  <c r="G1360" i="45"/>
  <c r="F1360" i="45"/>
  <c r="E1360" i="45"/>
  <c r="D1360" i="45"/>
  <c r="C1360" i="45"/>
  <c r="U1359" i="45"/>
  <c r="T1359" i="45"/>
  <c r="S1359" i="45"/>
  <c r="R1359" i="45"/>
  <c r="Q1359" i="45"/>
  <c r="P1359" i="45"/>
  <c r="O1359" i="45"/>
  <c r="N1359" i="45"/>
  <c r="M1359" i="45"/>
  <c r="L1359" i="45"/>
  <c r="K1359" i="45"/>
  <c r="J1359" i="45"/>
  <c r="I1359" i="45"/>
  <c r="H1359" i="45"/>
  <c r="G1359" i="45"/>
  <c r="F1359" i="45"/>
  <c r="E1359" i="45"/>
  <c r="D1359" i="45"/>
  <c r="C1359" i="45"/>
  <c r="U1358" i="45"/>
  <c r="T1358" i="45"/>
  <c r="S1358" i="45"/>
  <c r="R1358" i="45"/>
  <c r="Q1358" i="45"/>
  <c r="P1358" i="45"/>
  <c r="O1358" i="45"/>
  <c r="N1358" i="45"/>
  <c r="M1358" i="45"/>
  <c r="L1358" i="45"/>
  <c r="K1358" i="45"/>
  <c r="J1358" i="45"/>
  <c r="I1358" i="45"/>
  <c r="H1358" i="45"/>
  <c r="G1358" i="45"/>
  <c r="F1358" i="45"/>
  <c r="E1358" i="45"/>
  <c r="D1358" i="45"/>
  <c r="C1358" i="45"/>
  <c r="U1357" i="45"/>
  <c r="T1357" i="45"/>
  <c r="S1357" i="45"/>
  <c r="R1357" i="45"/>
  <c r="Q1357" i="45"/>
  <c r="P1357" i="45"/>
  <c r="O1357" i="45"/>
  <c r="N1357" i="45"/>
  <c r="M1357" i="45"/>
  <c r="L1357" i="45"/>
  <c r="K1357" i="45"/>
  <c r="J1357" i="45"/>
  <c r="I1357" i="45"/>
  <c r="H1357" i="45"/>
  <c r="G1357" i="45"/>
  <c r="F1357" i="45"/>
  <c r="E1357" i="45"/>
  <c r="D1357" i="45"/>
  <c r="C1357" i="45"/>
  <c r="U1356" i="45"/>
  <c r="T1356" i="45"/>
  <c r="S1356" i="45"/>
  <c r="R1356" i="45"/>
  <c r="Q1356" i="45"/>
  <c r="P1356" i="45"/>
  <c r="O1356" i="45"/>
  <c r="N1356" i="45"/>
  <c r="M1356" i="45"/>
  <c r="L1356" i="45"/>
  <c r="K1356" i="45"/>
  <c r="J1356" i="45"/>
  <c r="I1356" i="45"/>
  <c r="H1356" i="45"/>
  <c r="G1356" i="45"/>
  <c r="F1356" i="45"/>
  <c r="E1356" i="45"/>
  <c r="D1356" i="45"/>
  <c r="C1356" i="45"/>
  <c r="U1355" i="45"/>
  <c r="T1355" i="45"/>
  <c r="S1355" i="45"/>
  <c r="R1355" i="45"/>
  <c r="Q1355" i="45"/>
  <c r="P1355" i="45"/>
  <c r="O1355" i="45"/>
  <c r="N1355" i="45"/>
  <c r="M1355" i="45"/>
  <c r="L1355" i="45"/>
  <c r="K1355" i="45"/>
  <c r="J1355" i="45"/>
  <c r="I1355" i="45"/>
  <c r="H1355" i="45"/>
  <c r="G1355" i="45"/>
  <c r="F1355" i="45"/>
  <c r="E1355" i="45"/>
  <c r="D1355" i="45"/>
  <c r="C1355" i="45"/>
  <c r="U1354" i="45"/>
  <c r="T1354" i="45"/>
  <c r="S1354" i="45"/>
  <c r="R1354" i="45"/>
  <c r="Q1354" i="45"/>
  <c r="P1354" i="45"/>
  <c r="O1354" i="45"/>
  <c r="N1354" i="45"/>
  <c r="M1354" i="45"/>
  <c r="L1354" i="45"/>
  <c r="K1354" i="45"/>
  <c r="J1354" i="45"/>
  <c r="I1354" i="45"/>
  <c r="H1354" i="45"/>
  <c r="G1354" i="45"/>
  <c r="F1354" i="45"/>
  <c r="E1354" i="45"/>
  <c r="D1354" i="45"/>
  <c r="C1354" i="45"/>
  <c r="U1353" i="45"/>
  <c r="T1353" i="45"/>
  <c r="S1353" i="45"/>
  <c r="R1353" i="45"/>
  <c r="Q1353" i="45"/>
  <c r="P1353" i="45"/>
  <c r="O1353" i="45"/>
  <c r="N1353" i="45"/>
  <c r="M1353" i="45"/>
  <c r="L1353" i="45"/>
  <c r="K1353" i="45"/>
  <c r="J1353" i="45"/>
  <c r="I1353" i="45"/>
  <c r="H1353" i="45"/>
  <c r="G1353" i="45"/>
  <c r="F1353" i="45"/>
  <c r="E1353" i="45"/>
  <c r="D1353" i="45"/>
  <c r="C1353" i="45"/>
  <c r="U1352" i="45"/>
  <c r="T1352" i="45"/>
  <c r="S1352" i="45"/>
  <c r="R1352" i="45"/>
  <c r="Q1352" i="45"/>
  <c r="P1352" i="45"/>
  <c r="O1352" i="45"/>
  <c r="N1352" i="45"/>
  <c r="M1352" i="45"/>
  <c r="L1352" i="45"/>
  <c r="K1352" i="45"/>
  <c r="J1352" i="45"/>
  <c r="I1352" i="45"/>
  <c r="H1352" i="45"/>
  <c r="G1352" i="45"/>
  <c r="F1352" i="45"/>
  <c r="E1352" i="45"/>
  <c r="D1352" i="45"/>
  <c r="C1352" i="45"/>
  <c r="U1351" i="45"/>
  <c r="T1351" i="45"/>
  <c r="S1351" i="45"/>
  <c r="R1351" i="45"/>
  <c r="Q1351" i="45"/>
  <c r="P1351" i="45"/>
  <c r="O1351" i="45"/>
  <c r="N1351" i="45"/>
  <c r="M1351" i="45"/>
  <c r="L1351" i="45"/>
  <c r="K1351" i="45"/>
  <c r="J1351" i="45"/>
  <c r="I1351" i="45"/>
  <c r="H1351" i="45"/>
  <c r="G1351" i="45"/>
  <c r="F1351" i="45"/>
  <c r="E1351" i="45"/>
  <c r="D1351" i="45"/>
  <c r="C1351" i="45"/>
  <c r="U1350" i="45"/>
  <c r="T1350" i="45"/>
  <c r="S1350" i="45"/>
  <c r="R1350" i="45"/>
  <c r="Q1350" i="45"/>
  <c r="P1350" i="45"/>
  <c r="O1350" i="45"/>
  <c r="N1350" i="45"/>
  <c r="M1350" i="45"/>
  <c r="L1350" i="45"/>
  <c r="K1350" i="45"/>
  <c r="J1350" i="45"/>
  <c r="I1350" i="45"/>
  <c r="H1350" i="45"/>
  <c r="G1350" i="45"/>
  <c r="F1350" i="45"/>
  <c r="E1350" i="45"/>
  <c r="D1350" i="45"/>
  <c r="C1350" i="45"/>
  <c r="U1349" i="45"/>
  <c r="T1349" i="45"/>
  <c r="S1349" i="45"/>
  <c r="R1349" i="45"/>
  <c r="Q1349" i="45"/>
  <c r="P1349" i="45"/>
  <c r="O1349" i="45"/>
  <c r="N1349" i="45"/>
  <c r="M1349" i="45"/>
  <c r="L1349" i="45"/>
  <c r="K1349" i="45"/>
  <c r="J1349" i="45"/>
  <c r="I1349" i="45"/>
  <c r="H1349" i="45"/>
  <c r="G1349" i="45"/>
  <c r="F1349" i="45"/>
  <c r="E1349" i="45"/>
  <c r="D1349" i="45"/>
  <c r="C1349" i="45"/>
  <c r="U1348" i="45"/>
  <c r="T1348" i="45"/>
  <c r="S1348" i="45"/>
  <c r="R1348" i="45"/>
  <c r="Q1348" i="45"/>
  <c r="P1348" i="45"/>
  <c r="O1348" i="45"/>
  <c r="N1348" i="45"/>
  <c r="M1348" i="45"/>
  <c r="L1348" i="45"/>
  <c r="K1348" i="45"/>
  <c r="J1348" i="45"/>
  <c r="I1348" i="45"/>
  <c r="H1348" i="45"/>
  <c r="G1348" i="45"/>
  <c r="F1348" i="45"/>
  <c r="E1348" i="45"/>
  <c r="D1348" i="45"/>
  <c r="C1348" i="45"/>
  <c r="U1347" i="45"/>
  <c r="T1347" i="45"/>
  <c r="S1347" i="45"/>
  <c r="R1347" i="45"/>
  <c r="Q1347" i="45"/>
  <c r="P1347" i="45"/>
  <c r="O1347" i="45"/>
  <c r="N1347" i="45"/>
  <c r="M1347" i="45"/>
  <c r="L1347" i="45"/>
  <c r="K1347" i="45"/>
  <c r="J1347" i="45"/>
  <c r="I1347" i="45"/>
  <c r="H1347" i="45"/>
  <c r="G1347" i="45"/>
  <c r="F1347" i="45"/>
  <c r="E1347" i="45"/>
  <c r="D1347" i="45"/>
  <c r="C1347" i="45"/>
  <c r="U1346" i="45"/>
  <c r="T1346" i="45"/>
  <c r="S1346" i="45"/>
  <c r="R1346" i="45"/>
  <c r="Q1346" i="45"/>
  <c r="P1346" i="45"/>
  <c r="O1346" i="45"/>
  <c r="N1346" i="45"/>
  <c r="M1346" i="45"/>
  <c r="L1346" i="45"/>
  <c r="K1346" i="45"/>
  <c r="J1346" i="45"/>
  <c r="I1346" i="45"/>
  <c r="H1346" i="45"/>
  <c r="G1346" i="45"/>
  <c r="F1346" i="45"/>
  <c r="E1346" i="45"/>
  <c r="D1346" i="45"/>
  <c r="C1346" i="45"/>
  <c r="U1345" i="45"/>
  <c r="T1345" i="45"/>
  <c r="S1345" i="45"/>
  <c r="R1345" i="45"/>
  <c r="Q1345" i="45"/>
  <c r="P1345" i="45"/>
  <c r="O1345" i="45"/>
  <c r="N1345" i="45"/>
  <c r="M1345" i="45"/>
  <c r="L1345" i="45"/>
  <c r="K1345" i="45"/>
  <c r="J1345" i="45"/>
  <c r="I1345" i="45"/>
  <c r="H1345" i="45"/>
  <c r="G1345" i="45"/>
  <c r="F1345" i="45"/>
  <c r="E1345" i="45"/>
  <c r="D1345" i="45"/>
  <c r="C1345" i="45"/>
  <c r="U1344" i="45"/>
  <c r="T1344" i="45"/>
  <c r="S1344" i="45"/>
  <c r="R1344" i="45"/>
  <c r="Q1344" i="45"/>
  <c r="P1344" i="45"/>
  <c r="O1344" i="45"/>
  <c r="N1344" i="45"/>
  <c r="M1344" i="45"/>
  <c r="L1344" i="45"/>
  <c r="K1344" i="45"/>
  <c r="J1344" i="45"/>
  <c r="I1344" i="45"/>
  <c r="H1344" i="45"/>
  <c r="G1344" i="45"/>
  <c r="F1344" i="45"/>
  <c r="E1344" i="45"/>
  <c r="D1344" i="45"/>
  <c r="C1344" i="45"/>
  <c r="U1343" i="45"/>
  <c r="T1343" i="45"/>
  <c r="S1343" i="45"/>
  <c r="R1343" i="45"/>
  <c r="Q1343" i="45"/>
  <c r="P1343" i="45"/>
  <c r="O1343" i="45"/>
  <c r="N1343" i="45"/>
  <c r="M1343" i="45"/>
  <c r="L1343" i="45"/>
  <c r="K1343" i="45"/>
  <c r="J1343" i="45"/>
  <c r="I1343" i="45"/>
  <c r="H1343" i="45"/>
  <c r="G1343" i="45"/>
  <c r="F1343" i="45"/>
  <c r="E1343" i="45"/>
  <c r="D1343" i="45"/>
  <c r="C1343" i="45"/>
  <c r="U1342" i="45"/>
  <c r="T1342" i="45"/>
  <c r="S1342" i="45"/>
  <c r="R1342" i="45"/>
  <c r="Q1342" i="45"/>
  <c r="P1342" i="45"/>
  <c r="O1342" i="45"/>
  <c r="N1342" i="45"/>
  <c r="M1342" i="45"/>
  <c r="L1342" i="45"/>
  <c r="K1342" i="45"/>
  <c r="J1342" i="45"/>
  <c r="I1342" i="45"/>
  <c r="H1342" i="45"/>
  <c r="G1342" i="45"/>
  <c r="F1342" i="45"/>
  <c r="E1342" i="45"/>
  <c r="D1342" i="45"/>
  <c r="C1342" i="45"/>
  <c r="U1341" i="45"/>
  <c r="T1341" i="45"/>
  <c r="S1341" i="45"/>
  <c r="R1341" i="45"/>
  <c r="Q1341" i="45"/>
  <c r="P1341" i="45"/>
  <c r="O1341" i="45"/>
  <c r="N1341" i="45"/>
  <c r="M1341" i="45"/>
  <c r="L1341" i="45"/>
  <c r="K1341" i="45"/>
  <c r="J1341" i="45"/>
  <c r="I1341" i="45"/>
  <c r="H1341" i="45"/>
  <c r="G1341" i="45"/>
  <c r="F1341" i="45"/>
  <c r="E1341" i="45"/>
  <c r="D1341" i="45"/>
  <c r="C1341" i="45"/>
  <c r="U1340" i="45"/>
  <c r="T1340" i="45"/>
  <c r="S1340" i="45"/>
  <c r="R1340" i="45"/>
  <c r="Q1340" i="45"/>
  <c r="P1340" i="45"/>
  <c r="O1340" i="45"/>
  <c r="N1340" i="45"/>
  <c r="M1340" i="45"/>
  <c r="L1340" i="45"/>
  <c r="K1340" i="45"/>
  <c r="J1340" i="45"/>
  <c r="I1340" i="45"/>
  <c r="H1340" i="45"/>
  <c r="G1340" i="45"/>
  <c r="F1340" i="45"/>
  <c r="E1340" i="45"/>
  <c r="D1340" i="45"/>
  <c r="C1340" i="45"/>
  <c r="U1339" i="45"/>
  <c r="T1339" i="45"/>
  <c r="S1339" i="45"/>
  <c r="R1339" i="45"/>
  <c r="Q1339" i="45"/>
  <c r="P1339" i="45"/>
  <c r="O1339" i="45"/>
  <c r="N1339" i="45"/>
  <c r="M1339" i="45"/>
  <c r="L1339" i="45"/>
  <c r="K1339" i="45"/>
  <c r="J1339" i="45"/>
  <c r="I1339" i="45"/>
  <c r="H1339" i="45"/>
  <c r="G1339" i="45"/>
  <c r="F1339" i="45"/>
  <c r="E1339" i="45"/>
  <c r="D1339" i="45"/>
  <c r="C1339" i="45"/>
  <c r="U1338" i="45"/>
  <c r="T1338" i="45"/>
  <c r="S1338" i="45"/>
  <c r="R1338" i="45"/>
  <c r="Q1338" i="45"/>
  <c r="P1338" i="45"/>
  <c r="O1338" i="45"/>
  <c r="N1338" i="45"/>
  <c r="M1338" i="45"/>
  <c r="L1338" i="45"/>
  <c r="K1338" i="45"/>
  <c r="J1338" i="45"/>
  <c r="I1338" i="45"/>
  <c r="H1338" i="45"/>
  <c r="G1338" i="45"/>
  <c r="F1338" i="45"/>
  <c r="E1338" i="45"/>
  <c r="D1338" i="45"/>
  <c r="C1338" i="45"/>
  <c r="U1337" i="45"/>
  <c r="T1337" i="45"/>
  <c r="S1337" i="45"/>
  <c r="R1337" i="45"/>
  <c r="Q1337" i="45"/>
  <c r="P1337" i="45"/>
  <c r="O1337" i="45"/>
  <c r="N1337" i="45"/>
  <c r="M1337" i="45"/>
  <c r="L1337" i="45"/>
  <c r="K1337" i="45"/>
  <c r="J1337" i="45"/>
  <c r="I1337" i="45"/>
  <c r="H1337" i="45"/>
  <c r="G1337" i="45"/>
  <c r="F1337" i="45"/>
  <c r="E1337" i="45"/>
  <c r="D1337" i="45"/>
  <c r="C1337" i="45"/>
  <c r="U1336" i="45"/>
  <c r="T1336" i="45"/>
  <c r="S1336" i="45"/>
  <c r="R1336" i="45"/>
  <c r="Q1336" i="45"/>
  <c r="P1336" i="45"/>
  <c r="O1336" i="45"/>
  <c r="N1336" i="45"/>
  <c r="M1336" i="45"/>
  <c r="L1336" i="45"/>
  <c r="K1336" i="45"/>
  <c r="J1336" i="45"/>
  <c r="I1336" i="45"/>
  <c r="H1336" i="45"/>
  <c r="G1336" i="45"/>
  <c r="F1336" i="45"/>
  <c r="E1336" i="45"/>
  <c r="D1336" i="45"/>
  <c r="C1336" i="45"/>
  <c r="U1335" i="45"/>
  <c r="T1335" i="45"/>
  <c r="S1335" i="45"/>
  <c r="R1335" i="45"/>
  <c r="Q1335" i="45"/>
  <c r="P1335" i="45"/>
  <c r="O1335" i="45"/>
  <c r="N1335" i="45"/>
  <c r="M1335" i="45"/>
  <c r="L1335" i="45"/>
  <c r="K1335" i="45"/>
  <c r="J1335" i="45"/>
  <c r="I1335" i="45"/>
  <c r="H1335" i="45"/>
  <c r="G1335" i="45"/>
  <c r="F1335" i="45"/>
  <c r="E1335" i="45"/>
  <c r="D1335" i="45"/>
  <c r="C1335" i="45"/>
  <c r="U1334" i="45"/>
  <c r="T1334" i="45"/>
  <c r="S1334" i="45"/>
  <c r="R1334" i="45"/>
  <c r="Q1334" i="45"/>
  <c r="P1334" i="45"/>
  <c r="O1334" i="45"/>
  <c r="N1334" i="45"/>
  <c r="M1334" i="45"/>
  <c r="L1334" i="45"/>
  <c r="K1334" i="45"/>
  <c r="J1334" i="45"/>
  <c r="I1334" i="45"/>
  <c r="H1334" i="45"/>
  <c r="G1334" i="45"/>
  <c r="F1334" i="45"/>
  <c r="E1334" i="45"/>
  <c r="D1334" i="45"/>
  <c r="C1334" i="45"/>
  <c r="U1333" i="45"/>
  <c r="T1333" i="45"/>
  <c r="S1333" i="45"/>
  <c r="R1333" i="45"/>
  <c r="Q1333" i="45"/>
  <c r="P1333" i="45"/>
  <c r="O1333" i="45"/>
  <c r="N1333" i="45"/>
  <c r="M1333" i="45"/>
  <c r="L1333" i="45"/>
  <c r="K1333" i="45"/>
  <c r="J1333" i="45"/>
  <c r="I1333" i="45"/>
  <c r="H1333" i="45"/>
  <c r="G1333" i="45"/>
  <c r="F1333" i="45"/>
  <c r="E1333" i="45"/>
  <c r="D1333" i="45"/>
  <c r="C1333" i="45"/>
  <c r="U1332" i="45"/>
  <c r="T1332" i="45"/>
  <c r="S1332" i="45"/>
  <c r="R1332" i="45"/>
  <c r="Q1332" i="45"/>
  <c r="P1332" i="45"/>
  <c r="O1332" i="45"/>
  <c r="N1332" i="45"/>
  <c r="M1332" i="45"/>
  <c r="L1332" i="45"/>
  <c r="K1332" i="45"/>
  <c r="J1332" i="45"/>
  <c r="I1332" i="45"/>
  <c r="H1332" i="45"/>
  <c r="G1332" i="45"/>
  <c r="F1332" i="45"/>
  <c r="E1332" i="45"/>
  <c r="D1332" i="45"/>
  <c r="C1332" i="45"/>
  <c r="U1331" i="45"/>
  <c r="T1331" i="45"/>
  <c r="S1331" i="45"/>
  <c r="R1331" i="45"/>
  <c r="Q1331" i="45"/>
  <c r="P1331" i="45"/>
  <c r="O1331" i="45"/>
  <c r="N1331" i="45"/>
  <c r="M1331" i="45"/>
  <c r="L1331" i="45"/>
  <c r="K1331" i="45"/>
  <c r="J1331" i="45"/>
  <c r="I1331" i="45"/>
  <c r="H1331" i="45"/>
  <c r="G1331" i="45"/>
  <c r="F1331" i="45"/>
  <c r="E1331" i="45"/>
  <c r="D1331" i="45"/>
  <c r="C1331" i="45"/>
  <c r="U1330" i="45"/>
  <c r="T1330" i="45"/>
  <c r="S1330" i="45"/>
  <c r="R1330" i="45"/>
  <c r="Q1330" i="45"/>
  <c r="P1330" i="45"/>
  <c r="O1330" i="45"/>
  <c r="N1330" i="45"/>
  <c r="M1330" i="45"/>
  <c r="L1330" i="45"/>
  <c r="K1330" i="45"/>
  <c r="J1330" i="45"/>
  <c r="I1330" i="45"/>
  <c r="H1330" i="45"/>
  <c r="G1330" i="45"/>
  <c r="F1330" i="45"/>
  <c r="E1330" i="45"/>
  <c r="D1330" i="45"/>
  <c r="C1330" i="45"/>
  <c r="U1329" i="45"/>
  <c r="T1329" i="45"/>
  <c r="S1329" i="45"/>
  <c r="R1329" i="45"/>
  <c r="Q1329" i="45"/>
  <c r="P1329" i="45"/>
  <c r="O1329" i="45"/>
  <c r="N1329" i="45"/>
  <c r="M1329" i="45"/>
  <c r="L1329" i="45"/>
  <c r="K1329" i="45"/>
  <c r="J1329" i="45"/>
  <c r="I1329" i="45"/>
  <c r="H1329" i="45"/>
  <c r="G1329" i="45"/>
  <c r="F1329" i="45"/>
  <c r="E1329" i="45"/>
  <c r="D1329" i="45"/>
  <c r="C1329" i="45"/>
  <c r="U1328" i="45"/>
  <c r="T1328" i="45"/>
  <c r="S1328" i="45"/>
  <c r="R1328" i="45"/>
  <c r="Q1328" i="45"/>
  <c r="P1328" i="45"/>
  <c r="O1328" i="45"/>
  <c r="N1328" i="45"/>
  <c r="M1328" i="45"/>
  <c r="L1328" i="45"/>
  <c r="K1328" i="45"/>
  <c r="J1328" i="45"/>
  <c r="I1328" i="45"/>
  <c r="H1328" i="45"/>
  <c r="G1328" i="45"/>
  <c r="F1328" i="45"/>
  <c r="E1328" i="45"/>
  <c r="D1328" i="45"/>
  <c r="C1328" i="45"/>
  <c r="U1327" i="45"/>
  <c r="T1327" i="45"/>
  <c r="S1327" i="45"/>
  <c r="R1327" i="45"/>
  <c r="Q1327" i="45"/>
  <c r="P1327" i="45"/>
  <c r="O1327" i="45"/>
  <c r="N1327" i="45"/>
  <c r="M1327" i="45"/>
  <c r="L1327" i="45"/>
  <c r="K1327" i="45"/>
  <c r="J1327" i="45"/>
  <c r="I1327" i="45"/>
  <c r="H1327" i="45"/>
  <c r="G1327" i="45"/>
  <c r="F1327" i="45"/>
  <c r="E1327" i="45"/>
  <c r="D1327" i="45"/>
  <c r="C1327" i="45"/>
  <c r="U1326" i="45"/>
  <c r="T1326" i="45"/>
  <c r="S1326" i="45"/>
  <c r="R1326" i="45"/>
  <c r="Q1326" i="45"/>
  <c r="P1326" i="45"/>
  <c r="O1326" i="45"/>
  <c r="N1326" i="45"/>
  <c r="M1326" i="45"/>
  <c r="L1326" i="45"/>
  <c r="K1326" i="45"/>
  <c r="J1326" i="45"/>
  <c r="I1326" i="45"/>
  <c r="H1326" i="45"/>
  <c r="G1326" i="45"/>
  <c r="F1326" i="45"/>
  <c r="E1326" i="45"/>
  <c r="D1326" i="45"/>
  <c r="C1326" i="45"/>
  <c r="U1325" i="45"/>
  <c r="T1325" i="45"/>
  <c r="S1325" i="45"/>
  <c r="R1325" i="45"/>
  <c r="Q1325" i="45"/>
  <c r="P1325" i="45"/>
  <c r="O1325" i="45"/>
  <c r="N1325" i="45"/>
  <c r="M1325" i="45"/>
  <c r="L1325" i="45"/>
  <c r="K1325" i="45"/>
  <c r="J1325" i="45"/>
  <c r="I1325" i="45"/>
  <c r="H1325" i="45"/>
  <c r="G1325" i="45"/>
  <c r="F1325" i="45"/>
  <c r="E1325" i="45"/>
  <c r="D1325" i="45"/>
  <c r="C1325" i="45"/>
  <c r="U1324" i="45"/>
  <c r="T1324" i="45"/>
  <c r="S1324" i="45"/>
  <c r="R1324" i="45"/>
  <c r="Q1324" i="45"/>
  <c r="P1324" i="45"/>
  <c r="O1324" i="45"/>
  <c r="N1324" i="45"/>
  <c r="M1324" i="45"/>
  <c r="L1324" i="45"/>
  <c r="K1324" i="45"/>
  <c r="J1324" i="45"/>
  <c r="I1324" i="45"/>
  <c r="H1324" i="45"/>
  <c r="G1324" i="45"/>
  <c r="F1324" i="45"/>
  <c r="E1324" i="45"/>
  <c r="D1324" i="45"/>
  <c r="C1324" i="45"/>
  <c r="U1323" i="45"/>
  <c r="T1323" i="45"/>
  <c r="S1323" i="45"/>
  <c r="R1323" i="45"/>
  <c r="Q1323" i="45"/>
  <c r="P1323" i="45"/>
  <c r="O1323" i="45"/>
  <c r="N1323" i="45"/>
  <c r="M1323" i="45"/>
  <c r="L1323" i="45"/>
  <c r="K1323" i="45"/>
  <c r="J1323" i="45"/>
  <c r="I1323" i="45"/>
  <c r="H1323" i="45"/>
  <c r="G1323" i="45"/>
  <c r="F1323" i="45"/>
  <c r="E1323" i="45"/>
  <c r="D1323" i="45"/>
  <c r="C1323" i="45"/>
  <c r="U1322" i="45"/>
  <c r="T1322" i="45"/>
  <c r="S1322" i="45"/>
  <c r="R1322" i="45"/>
  <c r="Q1322" i="45"/>
  <c r="P1322" i="45"/>
  <c r="O1322" i="45"/>
  <c r="N1322" i="45"/>
  <c r="M1322" i="45"/>
  <c r="L1322" i="45"/>
  <c r="K1322" i="45"/>
  <c r="J1322" i="45"/>
  <c r="I1322" i="45"/>
  <c r="H1322" i="45"/>
  <c r="G1322" i="45"/>
  <c r="F1322" i="45"/>
  <c r="E1322" i="45"/>
  <c r="D1322" i="45"/>
  <c r="C1322" i="45"/>
  <c r="U1321" i="45"/>
  <c r="T1321" i="45"/>
  <c r="S1321" i="45"/>
  <c r="R1321" i="45"/>
  <c r="Q1321" i="45"/>
  <c r="P1321" i="45"/>
  <c r="O1321" i="45"/>
  <c r="N1321" i="45"/>
  <c r="M1321" i="45"/>
  <c r="L1321" i="45"/>
  <c r="K1321" i="45"/>
  <c r="J1321" i="45"/>
  <c r="I1321" i="45"/>
  <c r="H1321" i="45"/>
  <c r="G1321" i="45"/>
  <c r="F1321" i="45"/>
  <c r="E1321" i="45"/>
  <c r="D1321" i="45"/>
  <c r="C1321" i="45"/>
  <c r="U1320" i="45"/>
  <c r="T1320" i="45"/>
  <c r="S1320" i="45"/>
  <c r="R1320" i="45"/>
  <c r="Q1320" i="45"/>
  <c r="P1320" i="45"/>
  <c r="O1320" i="45"/>
  <c r="N1320" i="45"/>
  <c r="M1320" i="45"/>
  <c r="L1320" i="45"/>
  <c r="K1320" i="45"/>
  <c r="J1320" i="45"/>
  <c r="I1320" i="45"/>
  <c r="H1320" i="45"/>
  <c r="G1320" i="45"/>
  <c r="F1320" i="45"/>
  <c r="E1320" i="45"/>
  <c r="D1320" i="45"/>
  <c r="C1320" i="45"/>
  <c r="U1319" i="45"/>
  <c r="T1319" i="45"/>
  <c r="S1319" i="45"/>
  <c r="R1319" i="45"/>
  <c r="Q1319" i="45"/>
  <c r="P1319" i="45"/>
  <c r="O1319" i="45"/>
  <c r="N1319" i="45"/>
  <c r="M1319" i="45"/>
  <c r="L1319" i="45"/>
  <c r="K1319" i="45"/>
  <c r="J1319" i="45"/>
  <c r="I1319" i="45"/>
  <c r="H1319" i="45"/>
  <c r="G1319" i="45"/>
  <c r="F1319" i="45"/>
  <c r="E1319" i="45"/>
  <c r="D1319" i="45"/>
  <c r="C1319" i="45"/>
  <c r="U1318" i="45"/>
  <c r="T1318" i="45"/>
  <c r="S1318" i="45"/>
  <c r="R1318" i="45"/>
  <c r="Q1318" i="45"/>
  <c r="P1318" i="45"/>
  <c r="O1318" i="45"/>
  <c r="N1318" i="45"/>
  <c r="M1318" i="45"/>
  <c r="L1318" i="45"/>
  <c r="K1318" i="45"/>
  <c r="J1318" i="45"/>
  <c r="I1318" i="45"/>
  <c r="H1318" i="45"/>
  <c r="G1318" i="45"/>
  <c r="F1318" i="45"/>
  <c r="E1318" i="45"/>
  <c r="D1318" i="45"/>
  <c r="C1318" i="45"/>
  <c r="U1317" i="45"/>
  <c r="T1317" i="45"/>
  <c r="S1317" i="45"/>
  <c r="R1317" i="45"/>
  <c r="Q1317" i="45"/>
  <c r="P1317" i="45"/>
  <c r="O1317" i="45"/>
  <c r="N1317" i="45"/>
  <c r="M1317" i="45"/>
  <c r="L1317" i="45"/>
  <c r="K1317" i="45"/>
  <c r="J1317" i="45"/>
  <c r="I1317" i="45"/>
  <c r="H1317" i="45"/>
  <c r="G1317" i="45"/>
  <c r="F1317" i="45"/>
  <c r="E1317" i="45"/>
  <c r="D1317" i="45"/>
  <c r="C1317" i="45"/>
  <c r="U1316" i="45"/>
  <c r="T1316" i="45"/>
  <c r="S1316" i="45"/>
  <c r="R1316" i="45"/>
  <c r="Q1316" i="45"/>
  <c r="P1316" i="45"/>
  <c r="O1316" i="45"/>
  <c r="N1316" i="45"/>
  <c r="M1316" i="45"/>
  <c r="L1316" i="45"/>
  <c r="K1316" i="45"/>
  <c r="J1316" i="45"/>
  <c r="I1316" i="45"/>
  <c r="H1316" i="45"/>
  <c r="G1316" i="45"/>
  <c r="F1316" i="45"/>
  <c r="E1316" i="45"/>
  <c r="D1316" i="45"/>
  <c r="C1316" i="45"/>
  <c r="U1315" i="45"/>
  <c r="T1315" i="45"/>
  <c r="S1315" i="45"/>
  <c r="R1315" i="45"/>
  <c r="Q1315" i="45"/>
  <c r="P1315" i="45"/>
  <c r="O1315" i="45"/>
  <c r="N1315" i="45"/>
  <c r="M1315" i="45"/>
  <c r="L1315" i="45"/>
  <c r="K1315" i="45"/>
  <c r="J1315" i="45"/>
  <c r="I1315" i="45"/>
  <c r="H1315" i="45"/>
  <c r="G1315" i="45"/>
  <c r="F1315" i="45"/>
  <c r="E1315" i="45"/>
  <c r="D1315" i="45"/>
  <c r="C1315" i="45"/>
  <c r="U1314" i="45"/>
  <c r="T1314" i="45"/>
  <c r="S1314" i="45"/>
  <c r="R1314" i="45"/>
  <c r="Q1314" i="45"/>
  <c r="P1314" i="45"/>
  <c r="O1314" i="45"/>
  <c r="N1314" i="45"/>
  <c r="M1314" i="45"/>
  <c r="L1314" i="45"/>
  <c r="K1314" i="45"/>
  <c r="J1314" i="45"/>
  <c r="I1314" i="45"/>
  <c r="H1314" i="45"/>
  <c r="G1314" i="45"/>
  <c r="F1314" i="45"/>
  <c r="E1314" i="45"/>
  <c r="D1314" i="45"/>
  <c r="C1314" i="45"/>
  <c r="U1311" i="45"/>
  <c r="T1311" i="45"/>
  <c r="S1311" i="45"/>
  <c r="R1311" i="45"/>
  <c r="Q1311" i="45"/>
  <c r="P1311" i="45"/>
  <c r="O1311" i="45"/>
  <c r="N1311" i="45"/>
  <c r="M1311" i="45"/>
  <c r="L1311" i="45"/>
  <c r="K1311" i="45"/>
  <c r="J1311" i="45"/>
  <c r="I1311" i="45"/>
  <c r="H1311" i="45"/>
  <c r="G1311" i="45"/>
  <c r="F1311" i="45"/>
  <c r="E1311" i="45"/>
  <c r="D1311" i="45"/>
  <c r="C1311" i="45"/>
  <c r="U1310" i="45"/>
  <c r="T1310" i="45"/>
  <c r="S1310" i="45"/>
  <c r="R1310" i="45"/>
  <c r="Q1310" i="45"/>
  <c r="P1310" i="45"/>
  <c r="O1310" i="45"/>
  <c r="N1310" i="45"/>
  <c r="M1310" i="45"/>
  <c r="L1310" i="45"/>
  <c r="K1310" i="45"/>
  <c r="J1310" i="45"/>
  <c r="I1310" i="45"/>
  <c r="H1310" i="45"/>
  <c r="G1310" i="45"/>
  <c r="F1310" i="45"/>
  <c r="E1310" i="45"/>
  <c r="D1310" i="45"/>
  <c r="C1310" i="45"/>
  <c r="U1309" i="45"/>
  <c r="T1309" i="45"/>
  <c r="S1309" i="45"/>
  <c r="R1309" i="45"/>
  <c r="Q1309" i="45"/>
  <c r="P1309" i="45"/>
  <c r="O1309" i="45"/>
  <c r="N1309" i="45"/>
  <c r="M1309" i="45"/>
  <c r="L1309" i="45"/>
  <c r="K1309" i="45"/>
  <c r="J1309" i="45"/>
  <c r="I1309" i="45"/>
  <c r="H1309" i="45"/>
  <c r="G1309" i="45"/>
  <c r="F1309" i="45"/>
  <c r="E1309" i="45"/>
  <c r="D1309" i="45"/>
  <c r="C1309" i="45"/>
  <c r="U1308" i="45"/>
  <c r="T1308" i="45"/>
  <c r="S1308" i="45"/>
  <c r="R1308" i="45"/>
  <c r="Q1308" i="45"/>
  <c r="P1308" i="45"/>
  <c r="O1308" i="45"/>
  <c r="N1308" i="45"/>
  <c r="M1308" i="45"/>
  <c r="L1308" i="45"/>
  <c r="K1308" i="45"/>
  <c r="J1308" i="45"/>
  <c r="I1308" i="45"/>
  <c r="H1308" i="45"/>
  <c r="G1308" i="45"/>
  <c r="F1308" i="45"/>
  <c r="E1308" i="45"/>
  <c r="D1308" i="45"/>
  <c r="C1308" i="45"/>
  <c r="U1307" i="45"/>
  <c r="T1307" i="45"/>
  <c r="S1307" i="45"/>
  <c r="R1307" i="45"/>
  <c r="Q1307" i="45"/>
  <c r="P1307" i="45"/>
  <c r="O1307" i="45"/>
  <c r="N1307" i="45"/>
  <c r="M1307" i="45"/>
  <c r="L1307" i="45"/>
  <c r="K1307" i="45"/>
  <c r="J1307" i="45"/>
  <c r="I1307" i="45"/>
  <c r="H1307" i="45"/>
  <c r="G1307" i="45"/>
  <c r="F1307" i="45"/>
  <c r="E1307" i="45"/>
  <c r="D1307" i="45"/>
  <c r="C1307" i="45"/>
  <c r="U1306" i="45"/>
  <c r="T1306" i="45"/>
  <c r="S1306" i="45"/>
  <c r="R1306" i="45"/>
  <c r="Q1306" i="45"/>
  <c r="P1306" i="45"/>
  <c r="O1306" i="45"/>
  <c r="N1306" i="45"/>
  <c r="M1306" i="45"/>
  <c r="L1306" i="45"/>
  <c r="K1306" i="45"/>
  <c r="J1306" i="45"/>
  <c r="I1306" i="45"/>
  <c r="H1306" i="45"/>
  <c r="G1306" i="45"/>
  <c r="F1306" i="45"/>
  <c r="E1306" i="45"/>
  <c r="D1306" i="45"/>
  <c r="C1306" i="45"/>
  <c r="U1305" i="45"/>
  <c r="T1305" i="45"/>
  <c r="S1305" i="45"/>
  <c r="R1305" i="45"/>
  <c r="Q1305" i="45"/>
  <c r="P1305" i="45"/>
  <c r="O1305" i="45"/>
  <c r="N1305" i="45"/>
  <c r="M1305" i="45"/>
  <c r="L1305" i="45"/>
  <c r="K1305" i="45"/>
  <c r="J1305" i="45"/>
  <c r="I1305" i="45"/>
  <c r="H1305" i="45"/>
  <c r="G1305" i="45"/>
  <c r="F1305" i="45"/>
  <c r="E1305" i="45"/>
  <c r="D1305" i="45"/>
  <c r="C1305" i="45"/>
  <c r="U1304" i="45"/>
  <c r="T1304" i="45"/>
  <c r="S1304" i="45"/>
  <c r="R1304" i="45"/>
  <c r="Q1304" i="45"/>
  <c r="P1304" i="45"/>
  <c r="O1304" i="45"/>
  <c r="N1304" i="45"/>
  <c r="M1304" i="45"/>
  <c r="L1304" i="45"/>
  <c r="K1304" i="45"/>
  <c r="J1304" i="45"/>
  <c r="I1304" i="45"/>
  <c r="H1304" i="45"/>
  <c r="G1304" i="45"/>
  <c r="F1304" i="45"/>
  <c r="E1304" i="45"/>
  <c r="D1304" i="45"/>
  <c r="C1304" i="45"/>
  <c r="U1303" i="45"/>
  <c r="T1303" i="45"/>
  <c r="S1303" i="45"/>
  <c r="R1303" i="45"/>
  <c r="Q1303" i="45"/>
  <c r="P1303" i="45"/>
  <c r="O1303" i="45"/>
  <c r="N1303" i="45"/>
  <c r="M1303" i="45"/>
  <c r="L1303" i="45"/>
  <c r="K1303" i="45"/>
  <c r="J1303" i="45"/>
  <c r="I1303" i="45"/>
  <c r="H1303" i="45"/>
  <c r="G1303" i="45"/>
  <c r="F1303" i="45"/>
  <c r="E1303" i="45"/>
  <c r="D1303" i="45"/>
  <c r="C1303" i="45"/>
  <c r="U1302" i="45"/>
  <c r="T1302" i="45"/>
  <c r="S1302" i="45"/>
  <c r="R1302" i="45"/>
  <c r="Q1302" i="45"/>
  <c r="P1302" i="45"/>
  <c r="O1302" i="45"/>
  <c r="N1302" i="45"/>
  <c r="M1302" i="45"/>
  <c r="L1302" i="45"/>
  <c r="K1302" i="45"/>
  <c r="J1302" i="45"/>
  <c r="I1302" i="45"/>
  <c r="H1302" i="45"/>
  <c r="G1302" i="45"/>
  <c r="F1302" i="45"/>
  <c r="E1302" i="45"/>
  <c r="D1302" i="45"/>
  <c r="C1302" i="45"/>
  <c r="U1301" i="45"/>
  <c r="T1301" i="45"/>
  <c r="S1301" i="45"/>
  <c r="R1301" i="45"/>
  <c r="Q1301" i="45"/>
  <c r="P1301" i="45"/>
  <c r="O1301" i="45"/>
  <c r="N1301" i="45"/>
  <c r="M1301" i="45"/>
  <c r="L1301" i="45"/>
  <c r="K1301" i="45"/>
  <c r="J1301" i="45"/>
  <c r="I1301" i="45"/>
  <c r="H1301" i="45"/>
  <c r="G1301" i="45"/>
  <c r="F1301" i="45"/>
  <c r="E1301" i="45"/>
  <c r="D1301" i="45"/>
  <c r="C1301" i="45"/>
  <c r="U1300" i="45"/>
  <c r="T1300" i="45"/>
  <c r="S1300" i="45"/>
  <c r="R1300" i="45"/>
  <c r="Q1300" i="45"/>
  <c r="P1300" i="45"/>
  <c r="O1300" i="45"/>
  <c r="N1300" i="45"/>
  <c r="M1300" i="45"/>
  <c r="L1300" i="45"/>
  <c r="K1300" i="45"/>
  <c r="J1300" i="45"/>
  <c r="I1300" i="45"/>
  <c r="H1300" i="45"/>
  <c r="G1300" i="45"/>
  <c r="F1300" i="45"/>
  <c r="E1300" i="45"/>
  <c r="D1300" i="45"/>
  <c r="C1300" i="45"/>
  <c r="U1299" i="45"/>
  <c r="T1299" i="45"/>
  <c r="S1299" i="45"/>
  <c r="R1299" i="45"/>
  <c r="Q1299" i="45"/>
  <c r="P1299" i="45"/>
  <c r="O1299" i="45"/>
  <c r="N1299" i="45"/>
  <c r="M1299" i="45"/>
  <c r="L1299" i="45"/>
  <c r="K1299" i="45"/>
  <c r="J1299" i="45"/>
  <c r="I1299" i="45"/>
  <c r="H1299" i="45"/>
  <c r="G1299" i="45"/>
  <c r="F1299" i="45"/>
  <c r="E1299" i="45"/>
  <c r="D1299" i="45"/>
  <c r="C1299" i="45"/>
  <c r="U1298" i="45"/>
  <c r="T1298" i="45"/>
  <c r="S1298" i="45"/>
  <c r="R1298" i="45"/>
  <c r="Q1298" i="45"/>
  <c r="P1298" i="45"/>
  <c r="O1298" i="45"/>
  <c r="N1298" i="45"/>
  <c r="M1298" i="45"/>
  <c r="L1298" i="45"/>
  <c r="K1298" i="45"/>
  <c r="J1298" i="45"/>
  <c r="I1298" i="45"/>
  <c r="H1298" i="45"/>
  <c r="G1298" i="45"/>
  <c r="F1298" i="45"/>
  <c r="E1298" i="45"/>
  <c r="D1298" i="45"/>
  <c r="C1298" i="45"/>
  <c r="U1297" i="45"/>
  <c r="T1297" i="45"/>
  <c r="S1297" i="45"/>
  <c r="R1297" i="45"/>
  <c r="Q1297" i="45"/>
  <c r="P1297" i="45"/>
  <c r="O1297" i="45"/>
  <c r="N1297" i="45"/>
  <c r="M1297" i="45"/>
  <c r="L1297" i="45"/>
  <c r="K1297" i="45"/>
  <c r="J1297" i="45"/>
  <c r="I1297" i="45"/>
  <c r="H1297" i="45"/>
  <c r="G1297" i="45"/>
  <c r="F1297" i="45"/>
  <c r="E1297" i="45"/>
  <c r="D1297" i="45"/>
  <c r="C1297" i="45"/>
  <c r="U1296" i="45"/>
  <c r="T1296" i="45"/>
  <c r="S1296" i="45"/>
  <c r="R1296" i="45"/>
  <c r="Q1296" i="45"/>
  <c r="P1296" i="45"/>
  <c r="O1296" i="45"/>
  <c r="N1296" i="45"/>
  <c r="M1296" i="45"/>
  <c r="L1296" i="45"/>
  <c r="K1296" i="45"/>
  <c r="J1296" i="45"/>
  <c r="I1296" i="45"/>
  <c r="H1296" i="45"/>
  <c r="G1296" i="45"/>
  <c r="F1296" i="45"/>
  <c r="E1296" i="45"/>
  <c r="D1296" i="45"/>
  <c r="C1296" i="45"/>
  <c r="U1295" i="45"/>
  <c r="T1295" i="45"/>
  <c r="S1295" i="45"/>
  <c r="R1295" i="45"/>
  <c r="Q1295" i="45"/>
  <c r="P1295" i="45"/>
  <c r="O1295" i="45"/>
  <c r="N1295" i="45"/>
  <c r="M1295" i="45"/>
  <c r="L1295" i="45"/>
  <c r="K1295" i="45"/>
  <c r="J1295" i="45"/>
  <c r="I1295" i="45"/>
  <c r="H1295" i="45"/>
  <c r="G1295" i="45"/>
  <c r="F1295" i="45"/>
  <c r="E1295" i="45"/>
  <c r="D1295" i="45"/>
  <c r="C1295" i="45"/>
  <c r="U1294" i="45"/>
  <c r="T1294" i="45"/>
  <c r="S1294" i="45"/>
  <c r="R1294" i="45"/>
  <c r="Q1294" i="45"/>
  <c r="P1294" i="45"/>
  <c r="O1294" i="45"/>
  <c r="N1294" i="45"/>
  <c r="M1294" i="45"/>
  <c r="L1294" i="45"/>
  <c r="K1294" i="45"/>
  <c r="J1294" i="45"/>
  <c r="I1294" i="45"/>
  <c r="H1294" i="45"/>
  <c r="G1294" i="45"/>
  <c r="F1294" i="45"/>
  <c r="E1294" i="45"/>
  <c r="D1294" i="45"/>
  <c r="C1294" i="45"/>
  <c r="U1293" i="45"/>
  <c r="T1293" i="45"/>
  <c r="S1293" i="45"/>
  <c r="R1293" i="45"/>
  <c r="Q1293" i="45"/>
  <c r="P1293" i="45"/>
  <c r="O1293" i="45"/>
  <c r="N1293" i="45"/>
  <c r="M1293" i="45"/>
  <c r="L1293" i="45"/>
  <c r="K1293" i="45"/>
  <c r="J1293" i="45"/>
  <c r="I1293" i="45"/>
  <c r="H1293" i="45"/>
  <c r="G1293" i="45"/>
  <c r="F1293" i="45"/>
  <c r="E1293" i="45"/>
  <c r="D1293" i="45"/>
  <c r="C1293" i="45"/>
  <c r="U1292" i="45"/>
  <c r="T1292" i="45"/>
  <c r="S1292" i="45"/>
  <c r="R1292" i="45"/>
  <c r="Q1292" i="45"/>
  <c r="P1292" i="45"/>
  <c r="O1292" i="45"/>
  <c r="N1292" i="45"/>
  <c r="M1292" i="45"/>
  <c r="L1292" i="45"/>
  <c r="K1292" i="45"/>
  <c r="J1292" i="45"/>
  <c r="I1292" i="45"/>
  <c r="H1292" i="45"/>
  <c r="G1292" i="45"/>
  <c r="F1292" i="45"/>
  <c r="E1292" i="45"/>
  <c r="D1292" i="45"/>
  <c r="C1292" i="45"/>
  <c r="U1291" i="45"/>
  <c r="T1291" i="45"/>
  <c r="S1291" i="45"/>
  <c r="R1291" i="45"/>
  <c r="Q1291" i="45"/>
  <c r="P1291" i="45"/>
  <c r="O1291" i="45"/>
  <c r="N1291" i="45"/>
  <c r="M1291" i="45"/>
  <c r="L1291" i="45"/>
  <c r="K1291" i="45"/>
  <c r="J1291" i="45"/>
  <c r="I1291" i="45"/>
  <c r="H1291" i="45"/>
  <c r="G1291" i="45"/>
  <c r="F1291" i="45"/>
  <c r="E1291" i="45"/>
  <c r="D1291" i="45"/>
  <c r="C1291" i="45"/>
  <c r="U1290" i="45"/>
  <c r="T1290" i="45"/>
  <c r="S1290" i="45"/>
  <c r="R1290" i="45"/>
  <c r="Q1290" i="45"/>
  <c r="P1290" i="45"/>
  <c r="O1290" i="45"/>
  <c r="N1290" i="45"/>
  <c r="M1290" i="45"/>
  <c r="L1290" i="45"/>
  <c r="K1290" i="45"/>
  <c r="J1290" i="45"/>
  <c r="I1290" i="45"/>
  <c r="H1290" i="45"/>
  <c r="G1290" i="45"/>
  <c r="F1290" i="45"/>
  <c r="E1290" i="45"/>
  <c r="D1290" i="45"/>
  <c r="C1290" i="45"/>
  <c r="U1289" i="45"/>
  <c r="T1289" i="45"/>
  <c r="S1289" i="45"/>
  <c r="R1289" i="45"/>
  <c r="Q1289" i="45"/>
  <c r="P1289" i="45"/>
  <c r="O1289" i="45"/>
  <c r="N1289" i="45"/>
  <c r="M1289" i="45"/>
  <c r="L1289" i="45"/>
  <c r="K1289" i="45"/>
  <c r="J1289" i="45"/>
  <c r="I1289" i="45"/>
  <c r="H1289" i="45"/>
  <c r="G1289" i="45"/>
  <c r="F1289" i="45"/>
  <c r="E1289" i="45"/>
  <c r="D1289" i="45"/>
  <c r="C1289" i="45"/>
  <c r="U1288" i="45"/>
  <c r="T1288" i="45"/>
  <c r="S1288" i="45"/>
  <c r="R1288" i="45"/>
  <c r="Q1288" i="45"/>
  <c r="P1288" i="45"/>
  <c r="O1288" i="45"/>
  <c r="N1288" i="45"/>
  <c r="M1288" i="45"/>
  <c r="L1288" i="45"/>
  <c r="K1288" i="45"/>
  <c r="J1288" i="45"/>
  <c r="I1288" i="45"/>
  <c r="H1288" i="45"/>
  <c r="G1288" i="45"/>
  <c r="F1288" i="45"/>
  <c r="E1288" i="45"/>
  <c r="D1288" i="45"/>
  <c r="C1288" i="45"/>
  <c r="U1287" i="45"/>
  <c r="T1287" i="45"/>
  <c r="S1287" i="45"/>
  <c r="R1287" i="45"/>
  <c r="Q1287" i="45"/>
  <c r="P1287" i="45"/>
  <c r="O1287" i="45"/>
  <c r="N1287" i="45"/>
  <c r="M1287" i="45"/>
  <c r="L1287" i="45"/>
  <c r="K1287" i="45"/>
  <c r="J1287" i="45"/>
  <c r="I1287" i="45"/>
  <c r="H1287" i="45"/>
  <c r="G1287" i="45"/>
  <c r="F1287" i="45"/>
  <c r="E1287" i="45"/>
  <c r="D1287" i="45"/>
  <c r="C1287" i="45"/>
  <c r="U1286" i="45"/>
  <c r="T1286" i="45"/>
  <c r="S1286" i="45"/>
  <c r="R1286" i="45"/>
  <c r="Q1286" i="45"/>
  <c r="P1286" i="45"/>
  <c r="O1286" i="45"/>
  <c r="N1286" i="45"/>
  <c r="M1286" i="45"/>
  <c r="L1286" i="45"/>
  <c r="K1286" i="45"/>
  <c r="J1286" i="45"/>
  <c r="I1286" i="45"/>
  <c r="H1286" i="45"/>
  <c r="G1286" i="45"/>
  <c r="F1286" i="45"/>
  <c r="E1286" i="45"/>
  <c r="D1286" i="45"/>
  <c r="C1286" i="45"/>
  <c r="U1285" i="45"/>
  <c r="T1285" i="45"/>
  <c r="S1285" i="45"/>
  <c r="R1285" i="45"/>
  <c r="Q1285" i="45"/>
  <c r="P1285" i="45"/>
  <c r="O1285" i="45"/>
  <c r="N1285" i="45"/>
  <c r="M1285" i="45"/>
  <c r="L1285" i="45"/>
  <c r="K1285" i="45"/>
  <c r="J1285" i="45"/>
  <c r="I1285" i="45"/>
  <c r="H1285" i="45"/>
  <c r="G1285" i="45"/>
  <c r="F1285" i="45"/>
  <c r="E1285" i="45"/>
  <c r="D1285" i="45"/>
  <c r="C1285" i="45"/>
  <c r="U1284" i="45"/>
  <c r="T1284" i="45"/>
  <c r="S1284" i="45"/>
  <c r="R1284" i="45"/>
  <c r="Q1284" i="45"/>
  <c r="P1284" i="45"/>
  <c r="O1284" i="45"/>
  <c r="N1284" i="45"/>
  <c r="M1284" i="45"/>
  <c r="L1284" i="45"/>
  <c r="K1284" i="45"/>
  <c r="J1284" i="45"/>
  <c r="I1284" i="45"/>
  <c r="H1284" i="45"/>
  <c r="G1284" i="45"/>
  <c r="F1284" i="45"/>
  <c r="E1284" i="45"/>
  <c r="D1284" i="45"/>
  <c r="C1284" i="45"/>
  <c r="U1283" i="45"/>
  <c r="T1283" i="45"/>
  <c r="S1283" i="45"/>
  <c r="R1283" i="45"/>
  <c r="Q1283" i="45"/>
  <c r="P1283" i="45"/>
  <c r="O1283" i="45"/>
  <c r="N1283" i="45"/>
  <c r="M1283" i="45"/>
  <c r="L1283" i="45"/>
  <c r="K1283" i="45"/>
  <c r="J1283" i="45"/>
  <c r="I1283" i="45"/>
  <c r="H1283" i="45"/>
  <c r="G1283" i="45"/>
  <c r="F1283" i="45"/>
  <c r="E1283" i="45"/>
  <c r="D1283" i="45"/>
  <c r="C1283" i="45"/>
  <c r="U1282" i="45"/>
  <c r="T1282" i="45"/>
  <c r="S1282" i="45"/>
  <c r="R1282" i="45"/>
  <c r="Q1282" i="45"/>
  <c r="P1282" i="45"/>
  <c r="O1282" i="45"/>
  <c r="N1282" i="45"/>
  <c r="M1282" i="45"/>
  <c r="L1282" i="45"/>
  <c r="K1282" i="45"/>
  <c r="J1282" i="45"/>
  <c r="I1282" i="45"/>
  <c r="H1282" i="45"/>
  <c r="G1282" i="45"/>
  <c r="F1282" i="45"/>
  <c r="E1282" i="45"/>
  <c r="D1282" i="45"/>
  <c r="C1282" i="45"/>
  <c r="U1281" i="45"/>
  <c r="T1281" i="45"/>
  <c r="S1281" i="45"/>
  <c r="R1281" i="45"/>
  <c r="Q1281" i="45"/>
  <c r="P1281" i="45"/>
  <c r="O1281" i="45"/>
  <c r="N1281" i="45"/>
  <c r="M1281" i="45"/>
  <c r="L1281" i="45"/>
  <c r="K1281" i="45"/>
  <c r="J1281" i="45"/>
  <c r="I1281" i="45"/>
  <c r="H1281" i="45"/>
  <c r="G1281" i="45"/>
  <c r="F1281" i="45"/>
  <c r="E1281" i="45"/>
  <c r="D1281" i="45"/>
  <c r="C1281" i="45"/>
  <c r="U1280" i="45"/>
  <c r="T1280" i="45"/>
  <c r="S1280" i="45"/>
  <c r="R1280" i="45"/>
  <c r="Q1280" i="45"/>
  <c r="P1280" i="45"/>
  <c r="O1280" i="45"/>
  <c r="N1280" i="45"/>
  <c r="M1280" i="45"/>
  <c r="L1280" i="45"/>
  <c r="K1280" i="45"/>
  <c r="J1280" i="45"/>
  <c r="I1280" i="45"/>
  <c r="H1280" i="45"/>
  <c r="G1280" i="45"/>
  <c r="F1280" i="45"/>
  <c r="E1280" i="45"/>
  <c r="D1280" i="45"/>
  <c r="C1280" i="45"/>
  <c r="U1279" i="45"/>
  <c r="T1279" i="45"/>
  <c r="S1279" i="45"/>
  <c r="R1279" i="45"/>
  <c r="Q1279" i="45"/>
  <c r="P1279" i="45"/>
  <c r="O1279" i="45"/>
  <c r="N1279" i="45"/>
  <c r="M1279" i="45"/>
  <c r="L1279" i="45"/>
  <c r="K1279" i="45"/>
  <c r="J1279" i="45"/>
  <c r="I1279" i="45"/>
  <c r="H1279" i="45"/>
  <c r="G1279" i="45"/>
  <c r="F1279" i="45"/>
  <c r="E1279" i="45"/>
  <c r="D1279" i="45"/>
  <c r="C1279" i="45"/>
  <c r="U1278" i="45"/>
  <c r="T1278" i="45"/>
  <c r="S1278" i="45"/>
  <c r="R1278" i="45"/>
  <c r="Q1278" i="45"/>
  <c r="P1278" i="45"/>
  <c r="O1278" i="45"/>
  <c r="N1278" i="45"/>
  <c r="M1278" i="45"/>
  <c r="L1278" i="45"/>
  <c r="K1278" i="45"/>
  <c r="J1278" i="45"/>
  <c r="I1278" i="45"/>
  <c r="H1278" i="45"/>
  <c r="G1278" i="45"/>
  <c r="F1278" i="45"/>
  <c r="E1278" i="45"/>
  <c r="D1278" i="45"/>
  <c r="C1278" i="45"/>
  <c r="U1277" i="45"/>
  <c r="T1277" i="45"/>
  <c r="S1277" i="45"/>
  <c r="R1277" i="45"/>
  <c r="Q1277" i="45"/>
  <c r="P1277" i="45"/>
  <c r="O1277" i="45"/>
  <c r="N1277" i="45"/>
  <c r="M1277" i="45"/>
  <c r="L1277" i="45"/>
  <c r="K1277" i="45"/>
  <c r="J1277" i="45"/>
  <c r="I1277" i="45"/>
  <c r="H1277" i="45"/>
  <c r="G1277" i="45"/>
  <c r="F1277" i="45"/>
  <c r="E1277" i="45"/>
  <c r="D1277" i="45"/>
  <c r="C1277" i="45"/>
  <c r="U1276" i="45"/>
  <c r="T1276" i="45"/>
  <c r="S1276" i="45"/>
  <c r="R1276" i="45"/>
  <c r="Q1276" i="45"/>
  <c r="P1276" i="45"/>
  <c r="O1276" i="45"/>
  <c r="N1276" i="45"/>
  <c r="M1276" i="45"/>
  <c r="L1276" i="45"/>
  <c r="K1276" i="45"/>
  <c r="J1276" i="45"/>
  <c r="I1276" i="45"/>
  <c r="H1276" i="45"/>
  <c r="G1276" i="45"/>
  <c r="F1276" i="45"/>
  <c r="E1276" i="45"/>
  <c r="D1276" i="45"/>
  <c r="C1276" i="45"/>
  <c r="U1275" i="45"/>
  <c r="T1275" i="45"/>
  <c r="S1275" i="45"/>
  <c r="R1275" i="45"/>
  <c r="Q1275" i="45"/>
  <c r="P1275" i="45"/>
  <c r="O1275" i="45"/>
  <c r="N1275" i="45"/>
  <c r="M1275" i="45"/>
  <c r="L1275" i="45"/>
  <c r="K1275" i="45"/>
  <c r="J1275" i="45"/>
  <c r="I1275" i="45"/>
  <c r="H1275" i="45"/>
  <c r="G1275" i="45"/>
  <c r="F1275" i="45"/>
  <c r="E1275" i="45"/>
  <c r="D1275" i="45"/>
  <c r="C1275" i="45"/>
  <c r="U1274" i="45"/>
  <c r="T1274" i="45"/>
  <c r="S1274" i="45"/>
  <c r="R1274" i="45"/>
  <c r="Q1274" i="45"/>
  <c r="P1274" i="45"/>
  <c r="O1274" i="45"/>
  <c r="N1274" i="45"/>
  <c r="M1274" i="45"/>
  <c r="L1274" i="45"/>
  <c r="K1274" i="45"/>
  <c r="J1274" i="45"/>
  <c r="I1274" i="45"/>
  <c r="H1274" i="45"/>
  <c r="G1274" i="45"/>
  <c r="F1274" i="45"/>
  <c r="E1274" i="45"/>
  <c r="D1274" i="45"/>
  <c r="C1274" i="45"/>
  <c r="U1273" i="45"/>
  <c r="T1273" i="45"/>
  <c r="S1273" i="45"/>
  <c r="R1273" i="45"/>
  <c r="Q1273" i="45"/>
  <c r="P1273" i="45"/>
  <c r="O1273" i="45"/>
  <c r="N1273" i="45"/>
  <c r="M1273" i="45"/>
  <c r="L1273" i="45"/>
  <c r="K1273" i="45"/>
  <c r="J1273" i="45"/>
  <c r="I1273" i="45"/>
  <c r="H1273" i="45"/>
  <c r="G1273" i="45"/>
  <c r="F1273" i="45"/>
  <c r="E1273" i="45"/>
  <c r="D1273" i="45"/>
  <c r="C1273" i="45"/>
  <c r="U1272" i="45"/>
  <c r="T1272" i="45"/>
  <c r="S1272" i="45"/>
  <c r="R1272" i="45"/>
  <c r="Q1272" i="45"/>
  <c r="P1272" i="45"/>
  <c r="O1272" i="45"/>
  <c r="N1272" i="45"/>
  <c r="M1272" i="45"/>
  <c r="L1272" i="45"/>
  <c r="K1272" i="45"/>
  <c r="J1272" i="45"/>
  <c r="I1272" i="45"/>
  <c r="H1272" i="45"/>
  <c r="G1272" i="45"/>
  <c r="F1272" i="45"/>
  <c r="E1272" i="45"/>
  <c r="D1272" i="45"/>
  <c r="C1272" i="45"/>
  <c r="U1271" i="45"/>
  <c r="T1271" i="45"/>
  <c r="S1271" i="45"/>
  <c r="R1271" i="45"/>
  <c r="Q1271" i="45"/>
  <c r="P1271" i="45"/>
  <c r="O1271" i="45"/>
  <c r="N1271" i="45"/>
  <c r="M1271" i="45"/>
  <c r="L1271" i="45"/>
  <c r="K1271" i="45"/>
  <c r="J1271" i="45"/>
  <c r="I1271" i="45"/>
  <c r="H1271" i="45"/>
  <c r="G1271" i="45"/>
  <c r="F1271" i="45"/>
  <c r="E1271" i="45"/>
  <c r="D1271" i="45"/>
  <c r="C1271" i="45"/>
  <c r="U1270" i="45"/>
  <c r="T1270" i="45"/>
  <c r="S1270" i="45"/>
  <c r="R1270" i="45"/>
  <c r="Q1270" i="45"/>
  <c r="P1270" i="45"/>
  <c r="O1270" i="45"/>
  <c r="N1270" i="45"/>
  <c r="M1270" i="45"/>
  <c r="L1270" i="45"/>
  <c r="K1270" i="45"/>
  <c r="J1270" i="45"/>
  <c r="I1270" i="45"/>
  <c r="H1270" i="45"/>
  <c r="G1270" i="45"/>
  <c r="F1270" i="45"/>
  <c r="E1270" i="45"/>
  <c r="D1270" i="45"/>
  <c r="C1270" i="45"/>
  <c r="U1269" i="45"/>
  <c r="T1269" i="45"/>
  <c r="S1269" i="45"/>
  <c r="R1269" i="45"/>
  <c r="Q1269" i="45"/>
  <c r="P1269" i="45"/>
  <c r="O1269" i="45"/>
  <c r="N1269" i="45"/>
  <c r="M1269" i="45"/>
  <c r="L1269" i="45"/>
  <c r="K1269" i="45"/>
  <c r="J1269" i="45"/>
  <c r="I1269" i="45"/>
  <c r="H1269" i="45"/>
  <c r="G1269" i="45"/>
  <c r="F1269" i="45"/>
  <c r="E1269" i="45"/>
  <c r="D1269" i="45"/>
  <c r="C1269" i="45"/>
  <c r="U1268" i="45"/>
  <c r="T1268" i="45"/>
  <c r="S1268" i="45"/>
  <c r="R1268" i="45"/>
  <c r="Q1268" i="45"/>
  <c r="P1268" i="45"/>
  <c r="O1268" i="45"/>
  <c r="N1268" i="45"/>
  <c r="M1268" i="45"/>
  <c r="L1268" i="45"/>
  <c r="K1268" i="45"/>
  <c r="J1268" i="45"/>
  <c r="I1268" i="45"/>
  <c r="H1268" i="45"/>
  <c r="G1268" i="45"/>
  <c r="F1268" i="45"/>
  <c r="E1268" i="45"/>
  <c r="D1268" i="45"/>
  <c r="C1268" i="45"/>
  <c r="U1267" i="45"/>
  <c r="T1267" i="45"/>
  <c r="S1267" i="45"/>
  <c r="R1267" i="45"/>
  <c r="Q1267" i="45"/>
  <c r="P1267" i="45"/>
  <c r="O1267" i="45"/>
  <c r="N1267" i="45"/>
  <c r="M1267" i="45"/>
  <c r="L1267" i="45"/>
  <c r="K1267" i="45"/>
  <c r="J1267" i="45"/>
  <c r="I1267" i="45"/>
  <c r="H1267" i="45"/>
  <c r="G1267" i="45"/>
  <c r="F1267" i="45"/>
  <c r="E1267" i="45"/>
  <c r="D1267" i="45"/>
  <c r="C1267" i="45"/>
  <c r="U1266" i="45"/>
  <c r="T1266" i="45"/>
  <c r="S1266" i="45"/>
  <c r="R1266" i="45"/>
  <c r="Q1266" i="45"/>
  <c r="P1266" i="45"/>
  <c r="O1266" i="45"/>
  <c r="N1266" i="45"/>
  <c r="M1266" i="45"/>
  <c r="L1266" i="45"/>
  <c r="K1266" i="45"/>
  <c r="J1266" i="45"/>
  <c r="I1266" i="45"/>
  <c r="H1266" i="45"/>
  <c r="G1266" i="45"/>
  <c r="F1266" i="45"/>
  <c r="E1266" i="45"/>
  <c r="D1266" i="45"/>
  <c r="C1266" i="45"/>
  <c r="U1265" i="45"/>
  <c r="T1265" i="45"/>
  <c r="S1265" i="45"/>
  <c r="R1265" i="45"/>
  <c r="Q1265" i="45"/>
  <c r="P1265" i="45"/>
  <c r="O1265" i="45"/>
  <c r="N1265" i="45"/>
  <c r="M1265" i="45"/>
  <c r="L1265" i="45"/>
  <c r="K1265" i="45"/>
  <c r="J1265" i="45"/>
  <c r="I1265" i="45"/>
  <c r="H1265" i="45"/>
  <c r="G1265" i="45"/>
  <c r="F1265" i="45"/>
  <c r="E1265" i="45"/>
  <c r="D1265" i="45"/>
  <c r="C1265" i="45"/>
  <c r="U1264" i="45"/>
  <c r="T1264" i="45"/>
  <c r="S1264" i="45"/>
  <c r="R1264" i="45"/>
  <c r="Q1264" i="45"/>
  <c r="P1264" i="45"/>
  <c r="O1264" i="45"/>
  <c r="N1264" i="45"/>
  <c r="M1264" i="45"/>
  <c r="L1264" i="45"/>
  <c r="K1264" i="45"/>
  <c r="J1264" i="45"/>
  <c r="I1264" i="45"/>
  <c r="H1264" i="45"/>
  <c r="G1264" i="45"/>
  <c r="F1264" i="45"/>
  <c r="E1264" i="45"/>
  <c r="D1264" i="45"/>
  <c r="C1264" i="45"/>
  <c r="U1263" i="45"/>
  <c r="T1263" i="45"/>
  <c r="S1263" i="45"/>
  <c r="R1263" i="45"/>
  <c r="Q1263" i="45"/>
  <c r="P1263" i="45"/>
  <c r="O1263" i="45"/>
  <c r="N1263" i="45"/>
  <c r="M1263" i="45"/>
  <c r="L1263" i="45"/>
  <c r="K1263" i="45"/>
  <c r="J1263" i="45"/>
  <c r="I1263" i="45"/>
  <c r="H1263" i="45"/>
  <c r="G1263" i="45"/>
  <c r="F1263" i="45"/>
  <c r="E1263" i="45"/>
  <c r="D1263" i="45"/>
  <c r="C1263" i="45"/>
  <c r="U1262" i="45"/>
  <c r="T1262" i="45"/>
  <c r="S1262" i="45"/>
  <c r="R1262" i="45"/>
  <c r="Q1262" i="45"/>
  <c r="P1262" i="45"/>
  <c r="O1262" i="45"/>
  <c r="N1262" i="45"/>
  <c r="M1262" i="45"/>
  <c r="L1262" i="45"/>
  <c r="K1262" i="45"/>
  <c r="J1262" i="45"/>
  <c r="I1262" i="45"/>
  <c r="H1262" i="45"/>
  <c r="G1262" i="45"/>
  <c r="F1262" i="45"/>
  <c r="E1262" i="45"/>
  <c r="D1262" i="45"/>
  <c r="C1262" i="45"/>
  <c r="U1261" i="45"/>
  <c r="T1261" i="45"/>
  <c r="S1261" i="45"/>
  <c r="R1261" i="45"/>
  <c r="Q1261" i="45"/>
  <c r="P1261" i="45"/>
  <c r="O1261" i="45"/>
  <c r="N1261" i="45"/>
  <c r="M1261" i="45"/>
  <c r="L1261" i="45"/>
  <c r="K1261" i="45"/>
  <c r="J1261" i="45"/>
  <c r="I1261" i="45"/>
  <c r="H1261" i="45"/>
  <c r="G1261" i="45"/>
  <c r="F1261" i="45"/>
  <c r="E1261" i="45"/>
  <c r="D1261" i="45"/>
  <c r="C1261" i="45"/>
  <c r="U1260" i="45"/>
  <c r="T1260" i="45"/>
  <c r="S1260" i="45"/>
  <c r="R1260" i="45"/>
  <c r="Q1260" i="45"/>
  <c r="P1260" i="45"/>
  <c r="O1260" i="45"/>
  <c r="N1260" i="45"/>
  <c r="M1260" i="45"/>
  <c r="L1260" i="45"/>
  <c r="K1260" i="45"/>
  <c r="J1260" i="45"/>
  <c r="I1260" i="45"/>
  <c r="H1260" i="45"/>
  <c r="G1260" i="45"/>
  <c r="F1260" i="45"/>
  <c r="E1260" i="45"/>
  <c r="D1260" i="45"/>
  <c r="C1260" i="45"/>
  <c r="U1259" i="45"/>
  <c r="T1259" i="45"/>
  <c r="S1259" i="45"/>
  <c r="R1259" i="45"/>
  <c r="Q1259" i="45"/>
  <c r="P1259" i="45"/>
  <c r="O1259" i="45"/>
  <c r="N1259" i="45"/>
  <c r="M1259" i="45"/>
  <c r="L1259" i="45"/>
  <c r="K1259" i="45"/>
  <c r="J1259" i="45"/>
  <c r="I1259" i="45"/>
  <c r="H1259" i="45"/>
  <c r="G1259" i="45"/>
  <c r="F1259" i="45"/>
  <c r="E1259" i="45"/>
  <c r="D1259" i="45"/>
  <c r="C1259" i="45"/>
  <c r="U1258" i="45"/>
  <c r="T1258" i="45"/>
  <c r="S1258" i="45"/>
  <c r="R1258" i="45"/>
  <c r="Q1258" i="45"/>
  <c r="P1258" i="45"/>
  <c r="O1258" i="45"/>
  <c r="N1258" i="45"/>
  <c r="M1258" i="45"/>
  <c r="L1258" i="45"/>
  <c r="K1258" i="45"/>
  <c r="J1258" i="45"/>
  <c r="I1258" i="45"/>
  <c r="H1258" i="45"/>
  <c r="G1258" i="45"/>
  <c r="F1258" i="45"/>
  <c r="E1258" i="45"/>
  <c r="D1258" i="45"/>
  <c r="C1258" i="45"/>
  <c r="U1257" i="45"/>
  <c r="T1257" i="45"/>
  <c r="S1257" i="45"/>
  <c r="R1257" i="45"/>
  <c r="Q1257" i="45"/>
  <c r="P1257" i="45"/>
  <c r="O1257" i="45"/>
  <c r="N1257" i="45"/>
  <c r="M1257" i="45"/>
  <c r="L1257" i="45"/>
  <c r="K1257" i="45"/>
  <c r="J1257" i="45"/>
  <c r="I1257" i="45"/>
  <c r="H1257" i="45"/>
  <c r="G1257" i="45"/>
  <c r="F1257" i="45"/>
  <c r="E1257" i="45"/>
  <c r="D1257" i="45"/>
  <c r="C1257" i="45"/>
  <c r="U1256" i="45"/>
  <c r="T1256" i="45"/>
  <c r="S1256" i="45"/>
  <c r="R1256" i="45"/>
  <c r="Q1256" i="45"/>
  <c r="P1256" i="45"/>
  <c r="O1256" i="45"/>
  <c r="N1256" i="45"/>
  <c r="M1256" i="45"/>
  <c r="L1256" i="45"/>
  <c r="K1256" i="45"/>
  <c r="J1256" i="45"/>
  <c r="I1256" i="45"/>
  <c r="H1256" i="45"/>
  <c r="G1256" i="45"/>
  <c r="F1256" i="45"/>
  <c r="E1256" i="45"/>
  <c r="D1256" i="45"/>
  <c r="C1256" i="45"/>
  <c r="U1255" i="45"/>
  <c r="T1255" i="45"/>
  <c r="S1255" i="45"/>
  <c r="R1255" i="45"/>
  <c r="Q1255" i="45"/>
  <c r="P1255" i="45"/>
  <c r="O1255" i="45"/>
  <c r="N1255" i="45"/>
  <c r="M1255" i="45"/>
  <c r="L1255" i="45"/>
  <c r="K1255" i="45"/>
  <c r="J1255" i="45"/>
  <c r="I1255" i="45"/>
  <c r="H1255" i="45"/>
  <c r="G1255" i="45"/>
  <c r="F1255" i="45"/>
  <c r="E1255" i="45"/>
  <c r="D1255" i="45"/>
  <c r="C1255" i="45"/>
  <c r="U1254" i="45"/>
  <c r="T1254" i="45"/>
  <c r="S1254" i="45"/>
  <c r="R1254" i="45"/>
  <c r="Q1254" i="45"/>
  <c r="P1254" i="45"/>
  <c r="O1254" i="45"/>
  <c r="N1254" i="45"/>
  <c r="M1254" i="45"/>
  <c r="L1254" i="45"/>
  <c r="K1254" i="45"/>
  <c r="J1254" i="45"/>
  <c r="I1254" i="45"/>
  <c r="H1254" i="45"/>
  <c r="G1254" i="45"/>
  <c r="F1254" i="45"/>
  <c r="E1254" i="45"/>
  <c r="D1254" i="45"/>
  <c r="C1254" i="45"/>
  <c r="U1253" i="45"/>
  <c r="T1253" i="45"/>
  <c r="S1253" i="45"/>
  <c r="R1253" i="45"/>
  <c r="Q1253" i="45"/>
  <c r="P1253" i="45"/>
  <c r="O1253" i="45"/>
  <c r="N1253" i="45"/>
  <c r="M1253" i="45"/>
  <c r="L1253" i="45"/>
  <c r="K1253" i="45"/>
  <c r="J1253" i="45"/>
  <c r="I1253" i="45"/>
  <c r="H1253" i="45"/>
  <c r="G1253" i="45"/>
  <c r="F1253" i="45"/>
  <c r="E1253" i="45"/>
  <c r="D1253" i="45"/>
  <c r="C1253" i="45"/>
  <c r="U1252" i="45"/>
  <c r="T1252" i="45"/>
  <c r="S1252" i="45"/>
  <c r="R1252" i="45"/>
  <c r="Q1252" i="45"/>
  <c r="P1252" i="45"/>
  <c r="O1252" i="45"/>
  <c r="N1252" i="45"/>
  <c r="M1252" i="45"/>
  <c r="L1252" i="45"/>
  <c r="K1252" i="45"/>
  <c r="J1252" i="45"/>
  <c r="I1252" i="45"/>
  <c r="H1252" i="45"/>
  <c r="G1252" i="45"/>
  <c r="F1252" i="45"/>
  <c r="E1252" i="45"/>
  <c r="D1252" i="45"/>
  <c r="C1252" i="45"/>
  <c r="U1251" i="45"/>
  <c r="T1251" i="45"/>
  <c r="S1251" i="45"/>
  <c r="R1251" i="45"/>
  <c r="Q1251" i="45"/>
  <c r="P1251" i="45"/>
  <c r="O1251" i="45"/>
  <c r="N1251" i="45"/>
  <c r="M1251" i="45"/>
  <c r="L1251" i="45"/>
  <c r="K1251" i="45"/>
  <c r="J1251" i="45"/>
  <c r="I1251" i="45"/>
  <c r="H1251" i="45"/>
  <c r="G1251" i="45"/>
  <c r="F1251" i="45"/>
  <c r="E1251" i="45"/>
  <c r="D1251" i="45"/>
  <c r="C1251" i="45"/>
  <c r="U1250" i="45"/>
  <c r="T1250" i="45"/>
  <c r="S1250" i="45"/>
  <c r="R1250" i="45"/>
  <c r="Q1250" i="45"/>
  <c r="P1250" i="45"/>
  <c r="O1250" i="45"/>
  <c r="N1250" i="45"/>
  <c r="M1250" i="45"/>
  <c r="L1250" i="45"/>
  <c r="K1250" i="45"/>
  <c r="J1250" i="45"/>
  <c r="I1250" i="45"/>
  <c r="H1250" i="45"/>
  <c r="G1250" i="45"/>
  <c r="F1250" i="45"/>
  <c r="E1250" i="45"/>
  <c r="D1250" i="45"/>
  <c r="C1250" i="45"/>
  <c r="U1249" i="45"/>
  <c r="T1249" i="45"/>
  <c r="S1249" i="45"/>
  <c r="R1249" i="45"/>
  <c r="Q1249" i="45"/>
  <c r="P1249" i="45"/>
  <c r="O1249" i="45"/>
  <c r="N1249" i="45"/>
  <c r="M1249" i="45"/>
  <c r="L1249" i="45"/>
  <c r="K1249" i="45"/>
  <c r="J1249" i="45"/>
  <c r="I1249" i="45"/>
  <c r="H1249" i="45"/>
  <c r="G1249" i="45"/>
  <c r="F1249" i="45"/>
  <c r="E1249" i="45"/>
  <c r="D1249" i="45"/>
  <c r="C1249" i="45"/>
  <c r="U1248" i="45"/>
  <c r="T1248" i="45"/>
  <c r="S1248" i="45"/>
  <c r="R1248" i="45"/>
  <c r="Q1248" i="45"/>
  <c r="P1248" i="45"/>
  <c r="O1248" i="45"/>
  <c r="N1248" i="45"/>
  <c r="M1248" i="45"/>
  <c r="L1248" i="45"/>
  <c r="K1248" i="45"/>
  <c r="J1248" i="45"/>
  <c r="I1248" i="45"/>
  <c r="H1248" i="45"/>
  <c r="G1248" i="45"/>
  <c r="F1248" i="45"/>
  <c r="E1248" i="45"/>
  <c r="D1248" i="45"/>
  <c r="C1248" i="45"/>
  <c r="U1247" i="45"/>
  <c r="T1247" i="45"/>
  <c r="S1247" i="45"/>
  <c r="R1247" i="45"/>
  <c r="Q1247" i="45"/>
  <c r="P1247" i="45"/>
  <c r="O1247" i="45"/>
  <c r="N1247" i="45"/>
  <c r="M1247" i="45"/>
  <c r="L1247" i="45"/>
  <c r="K1247" i="45"/>
  <c r="J1247" i="45"/>
  <c r="I1247" i="45"/>
  <c r="H1247" i="45"/>
  <c r="G1247" i="45"/>
  <c r="F1247" i="45"/>
  <c r="E1247" i="45"/>
  <c r="D1247" i="45"/>
  <c r="C1247" i="45"/>
  <c r="U1246" i="45"/>
  <c r="T1246" i="45"/>
  <c r="S1246" i="45"/>
  <c r="R1246" i="45"/>
  <c r="Q1246" i="45"/>
  <c r="P1246" i="45"/>
  <c r="O1246" i="45"/>
  <c r="N1246" i="45"/>
  <c r="M1246" i="45"/>
  <c r="L1246" i="45"/>
  <c r="K1246" i="45"/>
  <c r="J1246" i="45"/>
  <c r="I1246" i="45"/>
  <c r="H1246" i="45"/>
  <c r="G1246" i="45"/>
  <c r="F1246" i="45"/>
  <c r="E1246" i="45"/>
  <c r="D1246" i="45"/>
  <c r="C1246" i="45"/>
  <c r="U1245" i="45"/>
  <c r="T1245" i="45"/>
  <c r="S1245" i="45"/>
  <c r="R1245" i="45"/>
  <c r="Q1245" i="45"/>
  <c r="P1245" i="45"/>
  <c r="O1245" i="45"/>
  <c r="N1245" i="45"/>
  <c r="M1245" i="45"/>
  <c r="L1245" i="45"/>
  <c r="K1245" i="45"/>
  <c r="J1245" i="45"/>
  <c r="I1245" i="45"/>
  <c r="H1245" i="45"/>
  <c r="G1245" i="45"/>
  <c r="F1245" i="45"/>
  <c r="E1245" i="45"/>
  <c r="D1245" i="45"/>
  <c r="C1245" i="45"/>
  <c r="U1244" i="45"/>
  <c r="T1244" i="45"/>
  <c r="S1244" i="45"/>
  <c r="R1244" i="45"/>
  <c r="Q1244" i="45"/>
  <c r="P1244" i="45"/>
  <c r="O1244" i="45"/>
  <c r="N1244" i="45"/>
  <c r="M1244" i="45"/>
  <c r="L1244" i="45"/>
  <c r="K1244" i="45"/>
  <c r="J1244" i="45"/>
  <c r="I1244" i="45"/>
  <c r="H1244" i="45"/>
  <c r="G1244" i="45"/>
  <c r="F1244" i="45"/>
  <c r="E1244" i="45"/>
  <c r="D1244" i="45"/>
  <c r="C1244" i="45"/>
  <c r="U1243" i="45"/>
  <c r="T1243" i="45"/>
  <c r="S1243" i="45"/>
  <c r="R1243" i="45"/>
  <c r="Q1243" i="45"/>
  <c r="P1243" i="45"/>
  <c r="O1243" i="45"/>
  <c r="N1243" i="45"/>
  <c r="M1243" i="45"/>
  <c r="L1243" i="45"/>
  <c r="K1243" i="45"/>
  <c r="J1243" i="45"/>
  <c r="I1243" i="45"/>
  <c r="H1243" i="45"/>
  <c r="G1243" i="45"/>
  <c r="F1243" i="45"/>
  <c r="E1243" i="45"/>
  <c r="D1243" i="45"/>
  <c r="C1243" i="45"/>
  <c r="U1242" i="45"/>
  <c r="T1242" i="45"/>
  <c r="S1242" i="45"/>
  <c r="R1242" i="45"/>
  <c r="Q1242" i="45"/>
  <c r="P1242" i="45"/>
  <c r="O1242" i="45"/>
  <c r="N1242" i="45"/>
  <c r="M1242" i="45"/>
  <c r="L1242" i="45"/>
  <c r="K1242" i="45"/>
  <c r="J1242" i="45"/>
  <c r="I1242" i="45"/>
  <c r="H1242" i="45"/>
  <c r="G1242" i="45"/>
  <c r="F1242" i="45"/>
  <c r="E1242" i="45"/>
  <c r="D1242" i="45"/>
  <c r="C1242" i="45"/>
  <c r="U1241" i="45"/>
  <c r="T1241" i="45"/>
  <c r="S1241" i="45"/>
  <c r="R1241" i="45"/>
  <c r="Q1241" i="45"/>
  <c r="P1241" i="45"/>
  <c r="O1241" i="45"/>
  <c r="N1241" i="45"/>
  <c r="M1241" i="45"/>
  <c r="L1241" i="45"/>
  <c r="K1241" i="45"/>
  <c r="J1241" i="45"/>
  <c r="I1241" i="45"/>
  <c r="H1241" i="45"/>
  <c r="G1241" i="45"/>
  <c r="F1241" i="45"/>
  <c r="E1241" i="45"/>
  <c r="D1241" i="45"/>
  <c r="C1241" i="45"/>
  <c r="U1240" i="45"/>
  <c r="T1240" i="45"/>
  <c r="S1240" i="45"/>
  <c r="R1240" i="45"/>
  <c r="Q1240" i="45"/>
  <c r="P1240" i="45"/>
  <c r="O1240" i="45"/>
  <c r="N1240" i="45"/>
  <c r="M1240" i="45"/>
  <c r="L1240" i="45"/>
  <c r="K1240" i="45"/>
  <c r="J1240" i="45"/>
  <c r="I1240" i="45"/>
  <c r="H1240" i="45"/>
  <c r="G1240" i="45"/>
  <c r="F1240" i="45"/>
  <c r="E1240" i="45"/>
  <c r="D1240" i="45"/>
  <c r="C1240" i="45"/>
  <c r="U1239" i="45"/>
  <c r="T1239" i="45"/>
  <c r="S1239" i="45"/>
  <c r="R1239" i="45"/>
  <c r="Q1239" i="45"/>
  <c r="P1239" i="45"/>
  <c r="O1239" i="45"/>
  <c r="N1239" i="45"/>
  <c r="M1239" i="45"/>
  <c r="L1239" i="45"/>
  <c r="K1239" i="45"/>
  <c r="J1239" i="45"/>
  <c r="I1239" i="45"/>
  <c r="H1239" i="45"/>
  <c r="G1239" i="45"/>
  <c r="F1239" i="45"/>
  <c r="E1239" i="45"/>
  <c r="D1239" i="45"/>
  <c r="C1239" i="45"/>
  <c r="U1238" i="45"/>
  <c r="T1238" i="45"/>
  <c r="S1238" i="45"/>
  <c r="R1238" i="45"/>
  <c r="Q1238" i="45"/>
  <c r="P1238" i="45"/>
  <c r="O1238" i="45"/>
  <c r="N1238" i="45"/>
  <c r="M1238" i="45"/>
  <c r="L1238" i="45"/>
  <c r="K1238" i="45"/>
  <c r="J1238" i="45"/>
  <c r="I1238" i="45"/>
  <c r="H1238" i="45"/>
  <c r="G1238" i="45"/>
  <c r="F1238" i="45"/>
  <c r="E1238" i="45"/>
  <c r="D1238" i="45"/>
  <c r="C1238" i="45"/>
  <c r="U1237" i="45"/>
  <c r="T1237" i="45"/>
  <c r="S1237" i="45"/>
  <c r="R1237" i="45"/>
  <c r="Q1237" i="45"/>
  <c r="P1237" i="45"/>
  <c r="O1237" i="45"/>
  <c r="N1237" i="45"/>
  <c r="M1237" i="45"/>
  <c r="L1237" i="45"/>
  <c r="K1237" i="45"/>
  <c r="J1237" i="45"/>
  <c r="I1237" i="45"/>
  <c r="H1237" i="45"/>
  <c r="G1237" i="45"/>
  <c r="F1237" i="45"/>
  <c r="E1237" i="45"/>
  <c r="D1237" i="45"/>
  <c r="C1237" i="45"/>
  <c r="U1236" i="45"/>
  <c r="T1236" i="45"/>
  <c r="S1236" i="45"/>
  <c r="R1236" i="45"/>
  <c r="Q1236" i="45"/>
  <c r="P1236" i="45"/>
  <c r="O1236" i="45"/>
  <c r="N1236" i="45"/>
  <c r="M1236" i="45"/>
  <c r="L1236" i="45"/>
  <c r="K1236" i="45"/>
  <c r="J1236" i="45"/>
  <c r="I1236" i="45"/>
  <c r="H1236" i="45"/>
  <c r="G1236" i="45"/>
  <c r="F1236" i="45"/>
  <c r="E1236" i="45"/>
  <c r="D1236" i="45"/>
  <c r="C1236" i="45"/>
  <c r="U1235" i="45"/>
  <c r="T1235" i="45"/>
  <c r="S1235" i="45"/>
  <c r="R1235" i="45"/>
  <c r="Q1235" i="45"/>
  <c r="P1235" i="45"/>
  <c r="O1235" i="45"/>
  <c r="N1235" i="45"/>
  <c r="M1235" i="45"/>
  <c r="L1235" i="45"/>
  <c r="K1235" i="45"/>
  <c r="J1235" i="45"/>
  <c r="I1235" i="45"/>
  <c r="H1235" i="45"/>
  <c r="G1235" i="45"/>
  <c r="F1235" i="45"/>
  <c r="E1235" i="45"/>
  <c r="D1235" i="45"/>
  <c r="C1235" i="45"/>
  <c r="U1234" i="45"/>
  <c r="T1234" i="45"/>
  <c r="S1234" i="45"/>
  <c r="R1234" i="45"/>
  <c r="Q1234" i="45"/>
  <c r="P1234" i="45"/>
  <c r="O1234" i="45"/>
  <c r="N1234" i="45"/>
  <c r="M1234" i="45"/>
  <c r="L1234" i="45"/>
  <c r="K1234" i="45"/>
  <c r="J1234" i="45"/>
  <c r="I1234" i="45"/>
  <c r="H1234" i="45"/>
  <c r="G1234" i="45"/>
  <c r="F1234" i="45"/>
  <c r="E1234" i="45"/>
  <c r="D1234" i="45"/>
  <c r="C1234" i="45"/>
  <c r="U1233" i="45"/>
  <c r="T1233" i="45"/>
  <c r="S1233" i="45"/>
  <c r="R1233" i="45"/>
  <c r="Q1233" i="45"/>
  <c r="P1233" i="45"/>
  <c r="O1233" i="45"/>
  <c r="N1233" i="45"/>
  <c r="M1233" i="45"/>
  <c r="L1233" i="45"/>
  <c r="K1233" i="45"/>
  <c r="J1233" i="45"/>
  <c r="I1233" i="45"/>
  <c r="H1233" i="45"/>
  <c r="G1233" i="45"/>
  <c r="F1233" i="45"/>
  <c r="E1233" i="45"/>
  <c r="D1233" i="45"/>
  <c r="C1233" i="45"/>
  <c r="U1232" i="45"/>
  <c r="T1232" i="45"/>
  <c r="S1232" i="45"/>
  <c r="R1232" i="45"/>
  <c r="Q1232" i="45"/>
  <c r="P1232" i="45"/>
  <c r="O1232" i="45"/>
  <c r="N1232" i="45"/>
  <c r="M1232" i="45"/>
  <c r="L1232" i="45"/>
  <c r="K1232" i="45"/>
  <c r="J1232" i="45"/>
  <c r="I1232" i="45"/>
  <c r="H1232" i="45"/>
  <c r="G1232" i="45"/>
  <c r="F1232" i="45"/>
  <c r="E1232" i="45"/>
  <c r="D1232" i="45"/>
  <c r="C1232" i="45"/>
  <c r="U1231" i="45"/>
  <c r="T1231" i="45"/>
  <c r="S1231" i="45"/>
  <c r="R1231" i="45"/>
  <c r="Q1231" i="45"/>
  <c r="P1231" i="45"/>
  <c r="O1231" i="45"/>
  <c r="N1231" i="45"/>
  <c r="M1231" i="45"/>
  <c r="L1231" i="45"/>
  <c r="K1231" i="45"/>
  <c r="J1231" i="45"/>
  <c r="I1231" i="45"/>
  <c r="H1231" i="45"/>
  <c r="G1231" i="45"/>
  <c r="F1231" i="45"/>
  <c r="E1231" i="45"/>
  <c r="D1231" i="45"/>
  <c r="C1231" i="45"/>
  <c r="U1230" i="45"/>
  <c r="T1230" i="45"/>
  <c r="S1230" i="45"/>
  <c r="R1230" i="45"/>
  <c r="Q1230" i="45"/>
  <c r="P1230" i="45"/>
  <c r="O1230" i="45"/>
  <c r="N1230" i="45"/>
  <c r="M1230" i="45"/>
  <c r="L1230" i="45"/>
  <c r="K1230" i="45"/>
  <c r="J1230" i="45"/>
  <c r="I1230" i="45"/>
  <c r="H1230" i="45"/>
  <c r="G1230" i="45"/>
  <c r="F1230" i="45"/>
  <c r="E1230" i="45"/>
  <c r="D1230" i="45"/>
  <c r="C1230" i="45"/>
  <c r="U1229" i="45"/>
  <c r="T1229" i="45"/>
  <c r="S1229" i="45"/>
  <c r="R1229" i="45"/>
  <c r="Q1229" i="45"/>
  <c r="P1229" i="45"/>
  <c r="O1229" i="45"/>
  <c r="N1229" i="45"/>
  <c r="M1229" i="45"/>
  <c r="L1229" i="45"/>
  <c r="K1229" i="45"/>
  <c r="J1229" i="45"/>
  <c r="I1229" i="45"/>
  <c r="H1229" i="45"/>
  <c r="G1229" i="45"/>
  <c r="F1229" i="45"/>
  <c r="E1229" i="45"/>
  <c r="D1229" i="45"/>
  <c r="C1229" i="45"/>
  <c r="U1228" i="45"/>
  <c r="T1228" i="45"/>
  <c r="S1228" i="45"/>
  <c r="R1228" i="45"/>
  <c r="Q1228" i="45"/>
  <c r="P1228" i="45"/>
  <c r="O1228" i="45"/>
  <c r="N1228" i="45"/>
  <c r="M1228" i="45"/>
  <c r="L1228" i="45"/>
  <c r="K1228" i="45"/>
  <c r="J1228" i="45"/>
  <c r="I1228" i="45"/>
  <c r="H1228" i="45"/>
  <c r="G1228" i="45"/>
  <c r="F1228" i="45"/>
  <c r="E1228" i="45"/>
  <c r="D1228" i="45"/>
  <c r="C1228" i="45"/>
  <c r="U1227" i="45"/>
  <c r="T1227" i="45"/>
  <c r="S1227" i="45"/>
  <c r="R1227" i="45"/>
  <c r="Q1227" i="45"/>
  <c r="P1227" i="45"/>
  <c r="O1227" i="45"/>
  <c r="N1227" i="45"/>
  <c r="M1227" i="45"/>
  <c r="L1227" i="45"/>
  <c r="K1227" i="45"/>
  <c r="J1227" i="45"/>
  <c r="I1227" i="45"/>
  <c r="H1227" i="45"/>
  <c r="G1227" i="45"/>
  <c r="F1227" i="45"/>
  <c r="E1227" i="45"/>
  <c r="D1227" i="45"/>
  <c r="C1227" i="45"/>
  <c r="U1226" i="45"/>
  <c r="T1226" i="45"/>
  <c r="S1226" i="45"/>
  <c r="R1226" i="45"/>
  <c r="Q1226" i="45"/>
  <c r="P1226" i="45"/>
  <c r="O1226" i="45"/>
  <c r="N1226" i="45"/>
  <c r="M1226" i="45"/>
  <c r="L1226" i="45"/>
  <c r="K1226" i="45"/>
  <c r="J1226" i="45"/>
  <c r="I1226" i="45"/>
  <c r="H1226" i="45"/>
  <c r="G1226" i="45"/>
  <c r="F1226" i="45"/>
  <c r="E1226" i="45"/>
  <c r="D1226" i="45"/>
  <c r="C1226" i="45"/>
  <c r="U1225" i="45"/>
  <c r="T1225" i="45"/>
  <c r="S1225" i="45"/>
  <c r="R1225" i="45"/>
  <c r="Q1225" i="45"/>
  <c r="P1225" i="45"/>
  <c r="O1225" i="45"/>
  <c r="N1225" i="45"/>
  <c r="M1225" i="45"/>
  <c r="L1225" i="45"/>
  <c r="K1225" i="45"/>
  <c r="J1225" i="45"/>
  <c r="I1225" i="45"/>
  <c r="H1225" i="45"/>
  <c r="G1225" i="45"/>
  <c r="F1225" i="45"/>
  <c r="E1225" i="45"/>
  <c r="D1225" i="45"/>
  <c r="C1225" i="45"/>
  <c r="U1224" i="45"/>
  <c r="T1224" i="45"/>
  <c r="S1224" i="45"/>
  <c r="R1224" i="45"/>
  <c r="Q1224" i="45"/>
  <c r="P1224" i="45"/>
  <c r="O1224" i="45"/>
  <c r="N1224" i="45"/>
  <c r="M1224" i="45"/>
  <c r="L1224" i="45"/>
  <c r="K1224" i="45"/>
  <c r="J1224" i="45"/>
  <c r="I1224" i="45"/>
  <c r="H1224" i="45"/>
  <c r="G1224" i="45"/>
  <c r="F1224" i="45"/>
  <c r="E1224" i="45"/>
  <c r="D1224" i="45"/>
  <c r="C1224" i="45"/>
  <c r="U1223" i="45"/>
  <c r="T1223" i="45"/>
  <c r="S1223" i="45"/>
  <c r="R1223" i="45"/>
  <c r="Q1223" i="45"/>
  <c r="P1223" i="45"/>
  <c r="O1223" i="45"/>
  <c r="N1223" i="45"/>
  <c r="M1223" i="45"/>
  <c r="L1223" i="45"/>
  <c r="K1223" i="45"/>
  <c r="J1223" i="45"/>
  <c r="I1223" i="45"/>
  <c r="H1223" i="45"/>
  <c r="G1223" i="45"/>
  <c r="F1223" i="45"/>
  <c r="E1223" i="45"/>
  <c r="D1223" i="45"/>
  <c r="C1223" i="45"/>
  <c r="U1222" i="45"/>
  <c r="T1222" i="45"/>
  <c r="S1222" i="45"/>
  <c r="R1222" i="45"/>
  <c r="Q1222" i="45"/>
  <c r="P1222" i="45"/>
  <c r="O1222" i="45"/>
  <c r="N1222" i="45"/>
  <c r="M1222" i="45"/>
  <c r="L1222" i="45"/>
  <c r="K1222" i="45"/>
  <c r="J1222" i="45"/>
  <c r="I1222" i="45"/>
  <c r="H1222" i="45"/>
  <c r="G1222" i="45"/>
  <c r="F1222" i="45"/>
  <c r="E1222" i="45"/>
  <c r="D1222" i="45"/>
  <c r="C1222" i="45"/>
  <c r="U1221" i="45"/>
  <c r="T1221" i="45"/>
  <c r="S1221" i="45"/>
  <c r="R1221" i="45"/>
  <c r="Q1221" i="45"/>
  <c r="P1221" i="45"/>
  <c r="O1221" i="45"/>
  <c r="N1221" i="45"/>
  <c r="M1221" i="45"/>
  <c r="L1221" i="45"/>
  <c r="K1221" i="45"/>
  <c r="J1221" i="45"/>
  <c r="I1221" i="45"/>
  <c r="H1221" i="45"/>
  <c r="G1221" i="45"/>
  <c r="F1221" i="45"/>
  <c r="E1221" i="45"/>
  <c r="D1221" i="45"/>
  <c r="C1221" i="45"/>
  <c r="U1220" i="45"/>
  <c r="T1220" i="45"/>
  <c r="S1220" i="45"/>
  <c r="R1220" i="45"/>
  <c r="Q1220" i="45"/>
  <c r="P1220" i="45"/>
  <c r="O1220" i="45"/>
  <c r="N1220" i="45"/>
  <c r="M1220" i="45"/>
  <c r="L1220" i="45"/>
  <c r="K1220" i="45"/>
  <c r="J1220" i="45"/>
  <c r="I1220" i="45"/>
  <c r="H1220" i="45"/>
  <c r="G1220" i="45"/>
  <c r="F1220" i="45"/>
  <c r="E1220" i="45"/>
  <c r="D1220" i="45"/>
  <c r="C1220" i="45"/>
  <c r="U1219" i="45"/>
  <c r="T1219" i="45"/>
  <c r="S1219" i="45"/>
  <c r="R1219" i="45"/>
  <c r="Q1219" i="45"/>
  <c r="P1219" i="45"/>
  <c r="O1219" i="45"/>
  <c r="N1219" i="45"/>
  <c r="M1219" i="45"/>
  <c r="L1219" i="45"/>
  <c r="K1219" i="45"/>
  <c r="J1219" i="45"/>
  <c r="I1219" i="45"/>
  <c r="H1219" i="45"/>
  <c r="G1219" i="45"/>
  <c r="F1219" i="45"/>
  <c r="E1219" i="45"/>
  <c r="D1219" i="45"/>
  <c r="C1219" i="45"/>
  <c r="U1218" i="45"/>
  <c r="T1218" i="45"/>
  <c r="S1218" i="45"/>
  <c r="R1218" i="45"/>
  <c r="Q1218" i="45"/>
  <c r="P1218" i="45"/>
  <c r="O1218" i="45"/>
  <c r="N1218" i="45"/>
  <c r="M1218" i="45"/>
  <c r="L1218" i="45"/>
  <c r="K1218" i="45"/>
  <c r="J1218" i="45"/>
  <c r="I1218" i="45"/>
  <c r="H1218" i="45"/>
  <c r="G1218" i="45"/>
  <c r="F1218" i="45"/>
  <c r="E1218" i="45"/>
  <c r="D1218" i="45"/>
  <c r="C1218" i="45"/>
  <c r="U1217" i="45"/>
  <c r="T1217" i="45"/>
  <c r="S1217" i="45"/>
  <c r="R1217" i="45"/>
  <c r="Q1217" i="45"/>
  <c r="P1217" i="45"/>
  <c r="O1217" i="45"/>
  <c r="N1217" i="45"/>
  <c r="M1217" i="45"/>
  <c r="L1217" i="45"/>
  <c r="K1217" i="45"/>
  <c r="J1217" i="45"/>
  <c r="I1217" i="45"/>
  <c r="H1217" i="45"/>
  <c r="G1217" i="45"/>
  <c r="F1217" i="45"/>
  <c r="E1217" i="45"/>
  <c r="D1217" i="45"/>
  <c r="C1217" i="45"/>
  <c r="U1216" i="45"/>
  <c r="T1216" i="45"/>
  <c r="S1216" i="45"/>
  <c r="R1216" i="45"/>
  <c r="Q1216" i="45"/>
  <c r="P1216" i="45"/>
  <c r="O1216" i="45"/>
  <c r="N1216" i="45"/>
  <c r="M1216" i="45"/>
  <c r="L1216" i="45"/>
  <c r="K1216" i="45"/>
  <c r="J1216" i="45"/>
  <c r="I1216" i="45"/>
  <c r="H1216" i="45"/>
  <c r="G1216" i="45"/>
  <c r="F1216" i="45"/>
  <c r="E1216" i="45"/>
  <c r="D1216" i="45"/>
  <c r="C1216" i="45"/>
  <c r="U1215" i="45"/>
  <c r="T1215" i="45"/>
  <c r="S1215" i="45"/>
  <c r="R1215" i="45"/>
  <c r="Q1215" i="45"/>
  <c r="P1215" i="45"/>
  <c r="O1215" i="45"/>
  <c r="N1215" i="45"/>
  <c r="M1215" i="45"/>
  <c r="L1215" i="45"/>
  <c r="K1215" i="45"/>
  <c r="J1215" i="45"/>
  <c r="I1215" i="45"/>
  <c r="H1215" i="45"/>
  <c r="G1215" i="45"/>
  <c r="F1215" i="45"/>
  <c r="E1215" i="45"/>
  <c r="D1215" i="45"/>
  <c r="C1215" i="45"/>
  <c r="U1214" i="45"/>
  <c r="T1214" i="45"/>
  <c r="S1214" i="45"/>
  <c r="R1214" i="45"/>
  <c r="Q1214" i="45"/>
  <c r="P1214" i="45"/>
  <c r="O1214" i="45"/>
  <c r="N1214" i="45"/>
  <c r="M1214" i="45"/>
  <c r="L1214" i="45"/>
  <c r="K1214" i="45"/>
  <c r="J1214" i="45"/>
  <c r="I1214" i="45"/>
  <c r="H1214" i="45"/>
  <c r="G1214" i="45"/>
  <c r="F1214" i="45"/>
  <c r="E1214" i="45"/>
  <c r="D1214" i="45"/>
  <c r="C1214" i="45"/>
  <c r="U1213" i="45"/>
  <c r="T1213" i="45"/>
  <c r="S1213" i="45"/>
  <c r="R1213" i="45"/>
  <c r="Q1213" i="45"/>
  <c r="P1213" i="45"/>
  <c r="O1213" i="45"/>
  <c r="N1213" i="45"/>
  <c r="M1213" i="45"/>
  <c r="L1213" i="45"/>
  <c r="K1213" i="45"/>
  <c r="J1213" i="45"/>
  <c r="I1213" i="45"/>
  <c r="H1213" i="45"/>
  <c r="G1213" i="45"/>
  <c r="F1213" i="45"/>
  <c r="E1213" i="45"/>
  <c r="D1213" i="45"/>
  <c r="C1213" i="45"/>
  <c r="U1212" i="45"/>
  <c r="T1212" i="45"/>
  <c r="S1212" i="45"/>
  <c r="R1212" i="45"/>
  <c r="Q1212" i="45"/>
  <c r="P1212" i="45"/>
  <c r="O1212" i="45"/>
  <c r="N1212" i="45"/>
  <c r="M1212" i="45"/>
  <c r="L1212" i="45"/>
  <c r="K1212" i="45"/>
  <c r="J1212" i="45"/>
  <c r="I1212" i="45"/>
  <c r="H1212" i="45"/>
  <c r="G1212" i="45"/>
  <c r="F1212" i="45"/>
  <c r="E1212" i="45"/>
  <c r="D1212" i="45"/>
  <c r="C1212" i="45"/>
  <c r="U1211" i="45"/>
  <c r="T1211" i="45"/>
  <c r="S1211" i="45"/>
  <c r="R1211" i="45"/>
  <c r="Q1211" i="45"/>
  <c r="P1211" i="45"/>
  <c r="O1211" i="45"/>
  <c r="N1211" i="45"/>
  <c r="M1211" i="45"/>
  <c r="L1211" i="45"/>
  <c r="K1211" i="45"/>
  <c r="J1211" i="45"/>
  <c r="I1211" i="45"/>
  <c r="H1211" i="45"/>
  <c r="G1211" i="45"/>
  <c r="F1211" i="45"/>
  <c r="E1211" i="45"/>
  <c r="D1211" i="45"/>
  <c r="C1211" i="45"/>
  <c r="U1210" i="45"/>
  <c r="T1210" i="45"/>
  <c r="S1210" i="45"/>
  <c r="R1210" i="45"/>
  <c r="Q1210" i="45"/>
  <c r="P1210" i="45"/>
  <c r="O1210" i="45"/>
  <c r="N1210" i="45"/>
  <c r="M1210" i="45"/>
  <c r="L1210" i="45"/>
  <c r="K1210" i="45"/>
  <c r="J1210" i="45"/>
  <c r="I1210" i="45"/>
  <c r="H1210" i="45"/>
  <c r="G1210" i="45"/>
  <c r="F1210" i="45"/>
  <c r="E1210" i="45"/>
  <c r="D1210" i="45"/>
  <c r="C1210" i="45"/>
  <c r="U1209" i="45"/>
  <c r="T1209" i="45"/>
  <c r="S1209" i="45"/>
  <c r="R1209" i="45"/>
  <c r="Q1209" i="45"/>
  <c r="P1209" i="45"/>
  <c r="O1209" i="45"/>
  <c r="N1209" i="45"/>
  <c r="M1209" i="45"/>
  <c r="L1209" i="45"/>
  <c r="K1209" i="45"/>
  <c r="J1209" i="45"/>
  <c r="I1209" i="45"/>
  <c r="H1209" i="45"/>
  <c r="G1209" i="45"/>
  <c r="F1209" i="45"/>
  <c r="E1209" i="45"/>
  <c r="D1209" i="45"/>
  <c r="C1209" i="45"/>
  <c r="U1208" i="45"/>
  <c r="T1208" i="45"/>
  <c r="S1208" i="45"/>
  <c r="R1208" i="45"/>
  <c r="Q1208" i="45"/>
  <c r="P1208" i="45"/>
  <c r="O1208" i="45"/>
  <c r="N1208" i="45"/>
  <c r="M1208" i="45"/>
  <c r="L1208" i="45"/>
  <c r="K1208" i="45"/>
  <c r="J1208" i="45"/>
  <c r="I1208" i="45"/>
  <c r="H1208" i="45"/>
  <c r="G1208" i="45"/>
  <c r="F1208" i="45"/>
  <c r="E1208" i="45"/>
  <c r="D1208" i="45"/>
  <c r="C1208" i="45"/>
  <c r="U1207" i="45"/>
  <c r="T1207" i="45"/>
  <c r="S1207" i="45"/>
  <c r="R1207" i="45"/>
  <c r="Q1207" i="45"/>
  <c r="P1207" i="45"/>
  <c r="O1207" i="45"/>
  <c r="N1207" i="45"/>
  <c r="M1207" i="45"/>
  <c r="L1207" i="45"/>
  <c r="K1207" i="45"/>
  <c r="J1207" i="45"/>
  <c r="I1207" i="45"/>
  <c r="H1207" i="45"/>
  <c r="G1207" i="45"/>
  <c r="F1207" i="45"/>
  <c r="E1207" i="45"/>
  <c r="D1207" i="45"/>
  <c r="C1207" i="45"/>
  <c r="U1206" i="45"/>
  <c r="T1206" i="45"/>
  <c r="S1206" i="45"/>
  <c r="R1206" i="45"/>
  <c r="Q1206" i="45"/>
  <c r="P1206" i="45"/>
  <c r="O1206" i="45"/>
  <c r="N1206" i="45"/>
  <c r="M1206" i="45"/>
  <c r="L1206" i="45"/>
  <c r="K1206" i="45"/>
  <c r="J1206" i="45"/>
  <c r="I1206" i="45"/>
  <c r="H1206" i="45"/>
  <c r="G1206" i="45"/>
  <c r="F1206" i="45"/>
  <c r="E1206" i="45"/>
  <c r="D1206" i="45"/>
  <c r="C1206" i="45"/>
  <c r="U1205" i="45"/>
  <c r="T1205" i="45"/>
  <c r="S1205" i="45"/>
  <c r="R1205" i="45"/>
  <c r="Q1205" i="45"/>
  <c r="P1205" i="45"/>
  <c r="O1205" i="45"/>
  <c r="N1205" i="45"/>
  <c r="M1205" i="45"/>
  <c r="L1205" i="45"/>
  <c r="K1205" i="45"/>
  <c r="J1205" i="45"/>
  <c r="I1205" i="45"/>
  <c r="H1205" i="45"/>
  <c r="G1205" i="45"/>
  <c r="F1205" i="45"/>
  <c r="E1205" i="45"/>
  <c r="D1205" i="45"/>
  <c r="C1205" i="45"/>
  <c r="U1204" i="45"/>
  <c r="T1204" i="45"/>
  <c r="S1204" i="45"/>
  <c r="R1204" i="45"/>
  <c r="Q1204" i="45"/>
  <c r="P1204" i="45"/>
  <c r="O1204" i="45"/>
  <c r="N1204" i="45"/>
  <c r="M1204" i="45"/>
  <c r="L1204" i="45"/>
  <c r="K1204" i="45"/>
  <c r="J1204" i="45"/>
  <c r="I1204" i="45"/>
  <c r="H1204" i="45"/>
  <c r="G1204" i="45"/>
  <c r="F1204" i="45"/>
  <c r="E1204" i="45"/>
  <c r="D1204" i="45"/>
  <c r="C1204" i="45"/>
  <c r="U1203" i="45"/>
  <c r="T1203" i="45"/>
  <c r="S1203" i="45"/>
  <c r="R1203" i="45"/>
  <c r="Q1203" i="45"/>
  <c r="P1203" i="45"/>
  <c r="O1203" i="45"/>
  <c r="N1203" i="45"/>
  <c r="M1203" i="45"/>
  <c r="L1203" i="45"/>
  <c r="K1203" i="45"/>
  <c r="J1203" i="45"/>
  <c r="I1203" i="45"/>
  <c r="H1203" i="45"/>
  <c r="G1203" i="45"/>
  <c r="F1203" i="45"/>
  <c r="E1203" i="45"/>
  <c r="D1203" i="45"/>
  <c r="C1203" i="45"/>
  <c r="U1202" i="45"/>
  <c r="T1202" i="45"/>
  <c r="S1202" i="45"/>
  <c r="R1202" i="45"/>
  <c r="Q1202" i="45"/>
  <c r="P1202" i="45"/>
  <c r="O1202" i="45"/>
  <c r="N1202" i="45"/>
  <c r="M1202" i="45"/>
  <c r="L1202" i="45"/>
  <c r="K1202" i="45"/>
  <c r="J1202" i="45"/>
  <c r="I1202" i="45"/>
  <c r="H1202" i="45"/>
  <c r="G1202" i="45"/>
  <c r="F1202" i="45"/>
  <c r="E1202" i="45"/>
  <c r="D1202" i="45"/>
  <c r="C1202" i="45"/>
  <c r="U1201" i="45"/>
  <c r="T1201" i="45"/>
  <c r="S1201" i="45"/>
  <c r="R1201" i="45"/>
  <c r="Q1201" i="45"/>
  <c r="P1201" i="45"/>
  <c r="O1201" i="45"/>
  <c r="N1201" i="45"/>
  <c r="M1201" i="45"/>
  <c r="L1201" i="45"/>
  <c r="K1201" i="45"/>
  <c r="J1201" i="45"/>
  <c r="I1201" i="45"/>
  <c r="H1201" i="45"/>
  <c r="G1201" i="45"/>
  <c r="F1201" i="45"/>
  <c r="E1201" i="45"/>
  <c r="D1201" i="45"/>
  <c r="C1201" i="45"/>
  <c r="U1200" i="45"/>
  <c r="T1200" i="45"/>
  <c r="S1200" i="45"/>
  <c r="R1200" i="45"/>
  <c r="Q1200" i="45"/>
  <c r="P1200" i="45"/>
  <c r="O1200" i="45"/>
  <c r="N1200" i="45"/>
  <c r="M1200" i="45"/>
  <c r="L1200" i="45"/>
  <c r="K1200" i="45"/>
  <c r="J1200" i="45"/>
  <c r="I1200" i="45"/>
  <c r="H1200" i="45"/>
  <c r="G1200" i="45"/>
  <c r="F1200" i="45"/>
  <c r="E1200" i="45"/>
  <c r="D1200" i="45"/>
  <c r="C1200" i="45"/>
  <c r="U1199" i="45"/>
  <c r="T1199" i="45"/>
  <c r="S1199" i="45"/>
  <c r="R1199" i="45"/>
  <c r="Q1199" i="45"/>
  <c r="P1199" i="45"/>
  <c r="O1199" i="45"/>
  <c r="N1199" i="45"/>
  <c r="M1199" i="45"/>
  <c r="L1199" i="45"/>
  <c r="K1199" i="45"/>
  <c r="J1199" i="45"/>
  <c r="I1199" i="45"/>
  <c r="H1199" i="45"/>
  <c r="G1199" i="45"/>
  <c r="F1199" i="45"/>
  <c r="E1199" i="45"/>
  <c r="D1199" i="45"/>
  <c r="C1199" i="45"/>
  <c r="U1198" i="45"/>
  <c r="T1198" i="45"/>
  <c r="S1198" i="45"/>
  <c r="R1198" i="45"/>
  <c r="Q1198" i="45"/>
  <c r="P1198" i="45"/>
  <c r="O1198" i="45"/>
  <c r="N1198" i="45"/>
  <c r="M1198" i="45"/>
  <c r="L1198" i="45"/>
  <c r="K1198" i="45"/>
  <c r="J1198" i="45"/>
  <c r="I1198" i="45"/>
  <c r="H1198" i="45"/>
  <c r="G1198" i="45"/>
  <c r="F1198" i="45"/>
  <c r="E1198" i="45"/>
  <c r="D1198" i="45"/>
  <c r="C1198" i="45"/>
  <c r="U1197" i="45"/>
  <c r="T1197" i="45"/>
  <c r="S1197" i="45"/>
  <c r="R1197" i="45"/>
  <c r="Q1197" i="45"/>
  <c r="P1197" i="45"/>
  <c r="O1197" i="45"/>
  <c r="N1197" i="45"/>
  <c r="M1197" i="45"/>
  <c r="L1197" i="45"/>
  <c r="K1197" i="45"/>
  <c r="J1197" i="45"/>
  <c r="I1197" i="45"/>
  <c r="H1197" i="45"/>
  <c r="G1197" i="45"/>
  <c r="F1197" i="45"/>
  <c r="E1197" i="45"/>
  <c r="D1197" i="45"/>
  <c r="C1197" i="45"/>
  <c r="U1196" i="45"/>
  <c r="T1196" i="45"/>
  <c r="S1196" i="45"/>
  <c r="R1196" i="45"/>
  <c r="Q1196" i="45"/>
  <c r="P1196" i="45"/>
  <c r="O1196" i="45"/>
  <c r="N1196" i="45"/>
  <c r="M1196" i="45"/>
  <c r="L1196" i="45"/>
  <c r="K1196" i="45"/>
  <c r="J1196" i="45"/>
  <c r="I1196" i="45"/>
  <c r="H1196" i="45"/>
  <c r="G1196" i="45"/>
  <c r="F1196" i="45"/>
  <c r="E1196" i="45"/>
  <c r="D1196" i="45"/>
  <c r="C1196" i="45"/>
  <c r="U1195" i="45"/>
  <c r="T1195" i="45"/>
  <c r="S1195" i="45"/>
  <c r="R1195" i="45"/>
  <c r="Q1195" i="45"/>
  <c r="P1195" i="45"/>
  <c r="O1195" i="45"/>
  <c r="N1195" i="45"/>
  <c r="M1195" i="45"/>
  <c r="L1195" i="45"/>
  <c r="K1195" i="45"/>
  <c r="J1195" i="45"/>
  <c r="I1195" i="45"/>
  <c r="H1195" i="45"/>
  <c r="G1195" i="45"/>
  <c r="F1195" i="45"/>
  <c r="E1195" i="45"/>
  <c r="D1195" i="45"/>
  <c r="C1195" i="45"/>
  <c r="U1194" i="45"/>
  <c r="T1194" i="45"/>
  <c r="S1194" i="45"/>
  <c r="R1194" i="45"/>
  <c r="Q1194" i="45"/>
  <c r="P1194" i="45"/>
  <c r="O1194" i="45"/>
  <c r="N1194" i="45"/>
  <c r="M1194" i="45"/>
  <c r="L1194" i="45"/>
  <c r="K1194" i="45"/>
  <c r="J1194" i="45"/>
  <c r="I1194" i="45"/>
  <c r="H1194" i="45"/>
  <c r="G1194" i="45"/>
  <c r="F1194" i="45"/>
  <c r="E1194" i="45"/>
  <c r="D1194" i="45"/>
  <c r="C1194" i="45"/>
  <c r="U1193" i="45"/>
  <c r="T1193" i="45"/>
  <c r="S1193" i="45"/>
  <c r="R1193" i="45"/>
  <c r="Q1193" i="45"/>
  <c r="P1193" i="45"/>
  <c r="O1193" i="45"/>
  <c r="N1193" i="45"/>
  <c r="M1193" i="45"/>
  <c r="L1193" i="45"/>
  <c r="K1193" i="45"/>
  <c r="J1193" i="45"/>
  <c r="I1193" i="45"/>
  <c r="H1193" i="45"/>
  <c r="G1193" i="45"/>
  <c r="F1193" i="45"/>
  <c r="E1193" i="45"/>
  <c r="D1193" i="45"/>
  <c r="C1193" i="45"/>
  <c r="U1192" i="45"/>
  <c r="T1192" i="45"/>
  <c r="S1192" i="45"/>
  <c r="R1192" i="45"/>
  <c r="Q1192" i="45"/>
  <c r="P1192" i="45"/>
  <c r="O1192" i="45"/>
  <c r="N1192" i="45"/>
  <c r="M1192" i="45"/>
  <c r="L1192" i="45"/>
  <c r="K1192" i="45"/>
  <c r="J1192" i="45"/>
  <c r="I1192" i="45"/>
  <c r="H1192" i="45"/>
  <c r="G1192" i="45"/>
  <c r="F1192" i="45"/>
  <c r="E1192" i="45"/>
  <c r="D1192" i="45"/>
  <c r="C1192" i="45"/>
  <c r="U1191" i="45"/>
  <c r="T1191" i="45"/>
  <c r="S1191" i="45"/>
  <c r="R1191" i="45"/>
  <c r="Q1191" i="45"/>
  <c r="P1191" i="45"/>
  <c r="O1191" i="45"/>
  <c r="N1191" i="45"/>
  <c r="M1191" i="45"/>
  <c r="L1191" i="45"/>
  <c r="K1191" i="45"/>
  <c r="J1191" i="45"/>
  <c r="I1191" i="45"/>
  <c r="H1191" i="45"/>
  <c r="G1191" i="45"/>
  <c r="F1191" i="45"/>
  <c r="E1191" i="45"/>
  <c r="D1191" i="45"/>
  <c r="C1191" i="45"/>
  <c r="U1190" i="45"/>
  <c r="T1190" i="45"/>
  <c r="S1190" i="45"/>
  <c r="R1190" i="45"/>
  <c r="Q1190" i="45"/>
  <c r="P1190" i="45"/>
  <c r="O1190" i="45"/>
  <c r="N1190" i="45"/>
  <c r="M1190" i="45"/>
  <c r="L1190" i="45"/>
  <c r="K1190" i="45"/>
  <c r="J1190" i="45"/>
  <c r="I1190" i="45"/>
  <c r="H1190" i="45"/>
  <c r="G1190" i="45"/>
  <c r="F1190" i="45"/>
  <c r="E1190" i="45"/>
  <c r="D1190" i="45"/>
  <c r="C1190" i="45"/>
  <c r="U1189" i="45"/>
  <c r="T1189" i="45"/>
  <c r="S1189" i="45"/>
  <c r="R1189" i="45"/>
  <c r="Q1189" i="45"/>
  <c r="P1189" i="45"/>
  <c r="O1189" i="45"/>
  <c r="N1189" i="45"/>
  <c r="M1189" i="45"/>
  <c r="L1189" i="45"/>
  <c r="K1189" i="45"/>
  <c r="J1189" i="45"/>
  <c r="I1189" i="45"/>
  <c r="H1189" i="45"/>
  <c r="G1189" i="45"/>
  <c r="F1189" i="45"/>
  <c r="E1189" i="45"/>
  <c r="D1189" i="45"/>
  <c r="C1189" i="45"/>
  <c r="U1188" i="45"/>
  <c r="T1188" i="45"/>
  <c r="S1188" i="45"/>
  <c r="R1188" i="45"/>
  <c r="Q1188" i="45"/>
  <c r="P1188" i="45"/>
  <c r="O1188" i="45"/>
  <c r="N1188" i="45"/>
  <c r="M1188" i="45"/>
  <c r="L1188" i="45"/>
  <c r="K1188" i="45"/>
  <c r="J1188" i="45"/>
  <c r="I1188" i="45"/>
  <c r="H1188" i="45"/>
  <c r="G1188" i="45"/>
  <c r="F1188" i="45"/>
  <c r="E1188" i="45"/>
  <c r="D1188" i="45"/>
  <c r="C1188" i="45"/>
  <c r="U1187" i="45"/>
  <c r="T1187" i="45"/>
  <c r="S1187" i="45"/>
  <c r="R1187" i="45"/>
  <c r="Q1187" i="45"/>
  <c r="P1187" i="45"/>
  <c r="O1187" i="45"/>
  <c r="N1187" i="45"/>
  <c r="M1187" i="45"/>
  <c r="L1187" i="45"/>
  <c r="K1187" i="45"/>
  <c r="J1187" i="45"/>
  <c r="I1187" i="45"/>
  <c r="H1187" i="45"/>
  <c r="G1187" i="45"/>
  <c r="F1187" i="45"/>
  <c r="E1187" i="45"/>
  <c r="D1187" i="45"/>
  <c r="C1187" i="45"/>
  <c r="U1186" i="45"/>
  <c r="T1186" i="45"/>
  <c r="S1186" i="45"/>
  <c r="R1186" i="45"/>
  <c r="Q1186" i="45"/>
  <c r="P1186" i="45"/>
  <c r="O1186" i="45"/>
  <c r="N1186" i="45"/>
  <c r="M1186" i="45"/>
  <c r="L1186" i="45"/>
  <c r="K1186" i="45"/>
  <c r="J1186" i="45"/>
  <c r="I1186" i="45"/>
  <c r="H1186" i="45"/>
  <c r="G1186" i="45"/>
  <c r="F1186" i="45"/>
  <c r="E1186" i="45"/>
  <c r="D1186" i="45"/>
  <c r="C1186" i="45"/>
  <c r="U1185" i="45"/>
  <c r="T1185" i="45"/>
  <c r="S1185" i="45"/>
  <c r="R1185" i="45"/>
  <c r="Q1185" i="45"/>
  <c r="P1185" i="45"/>
  <c r="O1185" i="45"/>
  <c r="N1185" i="45"/>
  <c r="M1185" i="45"/>
  <c r="L1185" i="45"/>
  <c r="K1185" i="45"/>
  <c r="J1185" i="45"/>
  <c r="I1185" i="45"/>
  <c r="H1185" i="45"/>
  <c r="G1185" i="45"/>
  <c r="F1185" i="45"/>
  <c r="E1185" i="45"/>
  <c r="D1185" i="45"/>
  <c r="C1185" i="45"/>
  <c r="U1184" i="45"/>
  <c r="T1184" i="45"/>
  <c r="S1184" i="45"/>
  <c r="R1184" i="45"/>
  <c r="Q1184" i="45"/>
  <c r="P1184" i="45"/>
  <c r="O1184" i="45"/>
  <c r="N1184" i="45"/>
  <c r="M1184" i="45"/>
  <c r="L1184" i="45"/>
  <c r="K1184" i="45"/>
  <c r="J1184" i="45"/>
  <c r="I1184" i="45"/>
  <c r="H1184" i="45"/>
  <c r="G1184" i="45"/>
  <c r="F1184" i="45"/>
  <c r="E1184" i="45"/>
  <c r="D1184" i="45"/>
  <c r="C1184" i="45"/>
  <c r="U1183" i="45"/>
  <c r="T1183" i="45"/>
  <c r="S1183" i="45"/>
  <c r="R1183" i="45"/>
  <c r="Q1183" i="45"/>
  <c r="P1183" i="45"/>
  <c r="O1183" i="45"/>
  <c r="N1183" i="45"/>
  <c r="M1183" i="45"/>
  <c r="L1183" i="45"/>
  <c r="K1183" i="45"/>
  <c r="J1183" i="45"/>
  <c r="I1183" i="45"/>
  <c r="H1183" i="45"/>
  <c r="G1183" i="45"/>
  <c r="F1183" i="45"/>
  <c r="E1183" i="45"/>
  <c r="D1183" i="45"/>
  <c r="C1183" i="45"/>
  <c r="U1182" i="45"/>
  <c r="T1182" i="45"/>
  <c r="S1182" i="45"/>
  <c r="R1182" i="45"/>
  <c r="Q1182" i="45"/>
  <c r="P1182" i="45"/>
  <c r="O1182" i="45"/>
  <c r="N1182" i="45"/>
  <c r="M1182" i="45"/>
  <c r="L1182" i="45"/>
  <c r="K1182" i="45"/>
  <c r="J1182" i="45"/>
  <c r="I1182" i="45"/>
  <c r="H1182" i="45"/>
  <c r="G1182" i="45"/>
  <c r="F1182" i="45"/>
  <c r="E1182" i="45"/>
  <c r="D1182" i="45"/>
  <c r="C1182" i="45"/>
  <c r="U1181" i="45"/>
  <c r="T1181" i="45"/>
  <c r="S1181" i="45"/>
  <c r="R1181" i="45"/>
  <c r="Q1181" i="45"/>
  <c r="P1181" i="45"/>
  <c r="O1181" i="45"/>
  <c r="N1181" i="45"/>
  <c r="M1181" i="45"/>
  <c r="L1181" i="45"/>
  <c r="K1181" i="45"/>
  <c r="J1181" i="45"/>
  <c r="I1181" i="45"/>
  <c r="H1181" i="45"/>
  <c r="G1181" i="45"/>
  <c r="F1181" i="45"/>
  <c r="E1181" i="45"/>
  <c r="D1181" i="45"/>
  <c r="C1181" i="45"/>
  <c r="U1180" i="45"/>
  <c r="T1180" i="45"/>
  <c r="S1180" i="45"/>
  <c r="R1180" i="45"/>
  <c r="Q1180" i="45"/>
  <c r="P1180" i="45"/>
  <c r="O1180" i="45"/>
  <c r="N1180" i="45"/>
  <c r="M1180" i="45"/>
  <c r="L1180" i="45"/>
  <c r="K1180" i="45"/>
  <c r="J1180" i="45"/>
  <c r="I1180" i="45"/>
  <c r="H1180" i="45"/>
  <c r="G1180" i="45"/>
  <c r="F1180" i="45"/>
  <c r="E1180" i="45"/>
  <c r="D1180" i="45"/>
  <c r="C1180" i="45"/>
  <c r="U1179" i="45"/>
  <c r="T1179" i="45"/>
  <c r="S1179" i="45"/>
  <c r="R1179" i="45"/>
  <c r="Q1179" i="45"/>
  <c r="P1179" i="45"/>
  <c r="O1179" i="45"/>
  <c r="N1179" i="45"/>
  <c r="M1179" i="45"/>
  <c r="L1179" i="45"/>
  <c r="K1179" i="45"/>
  <c r="J1179" i="45"/>
  <c r="I1179" i="45"/>
  <c r="H1179" i="45"/>
  <c r="G1179" i="45"/>
  <c r="F1179" i="45"/>
  <c r="E1179" i="45"/>
  <c r="D1179" i="45"/>
  <c r="C1179" i="45"/>
  <c r="U1178" i="45"/>
  <c r="T1178" i="45"/>
  <c r="S1178" i="45"/>
  <c r="R1178" i="45"/>
  <c r="Q1178" i="45"/>
  <c r="P1178" i="45"/>
  <c r="O1178" i="45"/>
  <c r="N1178" i="45"/>
  <c r="M1178" i="45"/>
  <c r="L1178" i="45"/>
  <c r="K1178" i="45"/>
  <c r="J1178" i="45"/>
  <c r="I1178" i="45"/>
  <c r="H1178" i="45"/>
  <c r="G1178" i="45"/>
  <c r="F1178" i="45"/>
  <c r="E1178" i="45"/>
  <c r="D1178" i="45"/>
  <c r="C1178" i="45"/>
  <c r="U1177" i="45"/>
  <c r="T1177" i="45"/>
  <c r="S1177" i="45"/>
  <c r="R1177" i="45"/>
  <c r="Q1177" i="45"/>
  <c r="P1177" i="45"/>
  <c r="O1177" i="45"/>
  <c r="N1177" i="45"/>
  <c r="M1177" i="45"/>
  <c r="L1177" i="45"/>
  <c r="K1177" i="45"/>
  <c r="J1177" i="45"/>
  <c r="I1177" i="45"/>
  <c r="H1177" i="45"/>
  <c r="G1177" i="45"/>
  <c r="F1177" i="45"/>
  <c r="E1177" i="45"/>
  <c r="D1177" i="45"/>
  <c r="C1177" i="45"/>
  <c r="U1176" i="45"/>
  <c r="T1176" i="45"/>
  <c r="S1176" i="45"/>
  <c r="R1176" i="45"/>
  <c r="Q1176" i="45"/>
  <c r="P1176" i="45"/>
  <c r="O1176" i="45"/>
  <c r="N1176" i="45"/>
  <c r="M1176" i="45"/>
  <c r="L1176" i="45"/>
  <c r="K1176" i="45"/>
  <c r="J1176" i="45"/>
  <c r="I1176" i="45"/>
  <c r="H1176" i="45"/>
  <c r="G1176" i="45"/>
  <c r="F1176" i="45"/>
  <c r="E1176" i="45"/>
  <c r="D1176" i="45"/>
  <c r="C1176" i="45"/>
  <c r="U1175" i="45"/>
  <c r="T1175" i="45"/>
  <c r="S1175" i="45"/>
  <c r="R1175" i="45"/>
  <c r="Q1175" i="45"/>
  <c r="P1175" i="45"/>
  <c r="O1175" i="45"/>
  <c r="N1175" i="45"/>
  <c r="M1175" i="45"/>
  <c r="L1175" i="45"/>
  <c r="K1175" i="45"/>
  <c r="J1175" i="45"/>
  <c r="I1175" i="45"/>
  <c r="H1175" i="45"/>
  <c r="G1175" i="45"/>
  <c r="F1175" i="45"/>
  <c r="E1175" i="45"/>
  <c r="D1175" i="45"/>
  <c r="C1175" i="45"/>
  <c r="U1174" i="45"/>
  <c r="T1174" i="45"/>
  <c r="S1174" i="45"/>
  <c r="R1174" i="45"/>
  <c r="Q1174" i="45"/>
  <c r="P1174" i="45"/>
  <c r="O1174" i="45"/>
  <c r="N1174" i="45"/>
  <c r="M1174" i="45"/>
  <c r="L1174" i="45"/>
  <c r="K1174" i="45"/>
  <c r="J1174" i="45"/>
  <c r="I1174" i="45"/>
  <c r="H1174" i="45"/>
  <c r="G1174" i="45"/>
  <c r="F1174" i="45"/>
  <c r="E1174" i="45"/>
  <c r="D1174" i="45"/>
  <c r="C1174" i="45"/>
  <c r="U1173" i="45"/>
  <c r="T1173" i="45"/>
  <c r="S1173" i="45"/>
  <c r="R1173" i="45"/>
  <c r="Q1173" i="45"/>
  <c r="P1173" i="45"/>
  <c r="O1173" i="45"/>
  <c r="N1173" i="45"/>
  <c r="M1173" i="45"/>
  <c r="L1173" i="45"/>
  <c r="K1173" i="45"/>
  <c r="J1173" i="45"/>
  <c r="I1173" i="45"/>
  <c r="H1173" i="45"/>
  <c r="G1173" i="45"/>
  <c r="F1173" i="45"/>
  <c r="E1173" i="45"/>
  <c r="D1173" i="45"/>
  <c r="C1173" i="45"/>
  <c r="U1172" i="45"/>
  <c r="T1172" i="45"/>
  <c r="S1172" i="45"/>
  <c r="R1172" i="45"/>
  <c r="Q1172" i="45"/>
  <c r="P1172" i="45"/>
  <c r="O1172" i="45"/>
  <c r="N1172" i="45"/>
  <c r="M1172" i="45"/>
  <c r="L1172" i="45"/>
  <c r="K1172" i="45"/>
  <c r="J1172" i="45"/>
  <c r="I1172" i="45"/>
  <c r="H1172" i="45"/>
  <c r="G1172" i="45"/>
  <c r="F1172" i="45"/>
  <c r="E1172" i="45"/>
  <c r="D1172" i="45"/>
  <c r="C1172" i="45"/>
  <c r="U1171" i="45"/>
  <c r="T1171" i="45"/>
  <c r="S1171" i="45"/>
  <c r="R1171" i="45"/>
  <c r="Q1171" i="45"/>
  <c r="P1171" i="45"/>
  <c r="O1171" i="45"/>
  <c r="N1171" i="45"/>
  <c r="M1171" i="45"/>
  <c r="L1171" i="45"/>
  <c r="K1171" i="45"/>
  <c r="J1171" i="45"/>
  <c r="I1171" i="45"/>
  <c r="H1171" i="45"/>
  <c r="G1171" i="45"/>
  <c r="F1171" i="45"/>
  <c r="E1171" i="45"/>
  <c r="D1171" i="45"/>
  <c r="C1171" i="45"/>
  <c r="U1170" i="45"/>
  <c r="T1170" i="45"/>
  <c r="S1170" i="45"/>
  <c r="R1170" i="45"/>
  <c r="Q1170" i="45"/>
  <c r="P1170" i="45"/>
  <c r="O1170" i="45"/>
  <c r="N1170" i="45"/>
  <c r="M1170" i="45"/>
  <c r="L1170" i="45"/>
  <c r="K1170" i="45"/>
  <c r="J1170" i="45"/>
  <c r="I1170" i="45"/>
  <c r="H1170" i="45"/>
  <c r="G1170" i="45"/>
  <c r="F1170" i="45"/>
  <c r="E1170" i="45"/>
  <c r="D1170" i="45"/>
  <c r="C1170" i="45"/>
  <c r="U1169" i="45"/>
  <c r="T1169" i="45"/>
  <c r="S1169" i="45"/>
  <c r="R1169" i="45"/>
  <c r="Q1169" i="45"/>
  <c r="P1169" i="45"/>
  <c r="O1169" i="45"/>
  <c r="N1169" i="45"/>
  <c r="M1169" i="45"/>
  <c r="L1169" i="45"/>
  <c r="K1169" i="45"/>
  <c r="J1169" i="45"/>
  <c r="I1169" i="45"/>
  <c r="H1169" i="45"/>
  <c r="G1169" i="45"/>
  <c r="F1169" i="45"/>
  <c r="E1169" i="45"/>
  <c r="D1169" i="45"/>
  <c r="C1169" i="45"/>
  <c r="U1168" i="45"/>
  <c r="T1168" i="45"/>
  <c r="S1168" i="45"/>
  <c r="R1168" i="45"/>
  <c r="Q1168" i="45"/>
  <c r="P1168" i="45"/>
  <c r="O1168" i="45"/>
  <c r="N1168" i="45"/>
  <c r="M1168" i="45"/>
  <c r="L1168" i="45"/>
  <c r="K1168" i="45"/>
  <c r="J1168" i="45"/>
  <c r="I1168" i="45"/>
  <c r="H1168" i="45"/>
  <c r="G1168" i="45"/>
  <c r="F1168" i="45"/>
  <c r="E1168" i="45"/>
  <c r="D1168" i="45"/>
  <c r="C1168" i="45"/>
  <c r="U1167" i="45"/>
  <c r="T1167" i="45"/>
  <c r="S1167" i="45"/>
  <c r="R1167" i="45"/>
  <c r="Q1167" i="45"/>
  <c r="P1167" i="45"/>
  <c r="O1167" i="45"/>
  <c r="N1167" i="45"/>
  <c r="M1167" i="45"/>
  <c r="L1167" i="45"/>
  <c r="K1167" i="45"/>
  <c r="J1167" i="45"/>
  <c r="I1167" i="45"/>
  <c r="H1167" i="45"/>
  <c r="G1167" i="45"/>
  <c r="F1167" i="45"/>
  <c r="E1167" i="45"/>
  <c r="D1167" i="45"/>
  <c r="C1167" i="45"/>
  <c r="U1166" i="45"/>
  <c r="T1166" i="45"/>
  <c r="S1166" i="45"/>
  <c r="R1166" i="45"/>
  <c r="Q1166" i="45"/>
  <c r="P1166" i="45"/>
  <c r="O1166" i="45"/>
  <c r="N1166" i="45"/>
  <c r="M1166" i="45"/>
  <c r="L1166" i="45"/>
  <c r="K1166" i="45"/>
  <c r="J1166" i="45"/>
  <c r="I1166" i="45"/>
  <c r="H1166" i="45"/>
  <c r="G1166" i="45"/>
  <c r="F1166" i="45"/>
  <c r="E1166" i="45"/>
  <c r="D1166" i="45"/>
  <c r="C1166" i="45"/>
  <c r="U1165" i="45"/>
  <c r="T1165" i="45"/>
  <c r="S1165" i="45"/>
  <c r="R1165" i="45"/>
  <c r="Q1165" i="45"/>
  <c r="P1165" i="45"/>
  <c r="O1165" i="45"/>
  <c r="N1165" i="45"/>
  <c r="M1165" i="45"/>
  <c r="L1165" i="45"/>
  <c r="K1165" i="45"/>
  <c r="J1165" i="45"/>
  <c r="I1165" i="45"/>
  <c r="H1165" i="45"/>
  <c r="G1165" i="45"/>
  <c r="F1165" i="45"/>
  <c r="E1165" i="45"/>
  <c r="D1165" i="45"/>
  <c r="C1165" i="45"/>
  <c r="U1164" i="45"/>
  <c r="T1164" i="45"/>
  <c r="S1164" i="45"/>
  <c r="R1164" i="45"/>
  <c r="Q1164" i="45"/>
  <c r="P1164" i="45"/>
  <c r="O1164" i="45"/>
  <c r="N1164" i="45"/>
  <c r="M1164" i="45"/>
  <c r="L1164" i="45"/>
  <c r="K1164" i="45"/>
  <c r="J1164" i="45"/>
  <c r="I1164" i="45"/>
  <c r="H1164" i="45"/>
  <c r="G1164" i="45"/>
  <c r="F1164" i="45"/>
  <c r="E1164" i="45"/>
  <c r="D1164" i="45"/>
  <c r="C1164" i="45"/>
  <c r="U1163" i="45"/>
  <c r="T1163" i="45"/>
  <c r="S1163" i="45"/>
  <c r="R1163" i="45"/>
  <c r="Q1163" i="45"/>
  <c r="P1163" i="45"/>
  <c r="O1163" i="45"/>
  <c r="N1163" i="45"/>
  <c r="M1163" i="45"/>
  <c r="L1163" i="45"/>
  <c r="K1163" i="45"/>
  <c r="J1163" i="45"/>
  <c r="I1163" i="45"/>
  <c r="H1163" i="45"/>
  <c r="G1163" i="45"/>
  <c r="F1163" i="45"/>
  <c r="E1163" i="45"/>
  <c r="D1163" i="45"/>
  <c r="C1163" i="45"/>
  <c r="U1162" i="45"/>
  <c r="T1162" i="45"/>
  <c r="S1162" i="45"/>
  <c r="R1162" i="45"/>
  <c r="Q1162" i="45"/>
  <c r="P1162" i="45"/>
  <c r="O1162" i="45"/>
  <c r="N1162" i="45"/>
  <c r="M1162" i="45"/>
  <c r="L1162" i="45"/>
  <c r="K1162" i="45"/>
  <c r="J1162" i="45"/>
  <c r="I1162" i="45"/>
  <c r="H1162" i="45"/>
  <c r="G1162" i="45"/>
  <c r="F1162" i="45"/>
  <c r="E1162" i="45"/>
  <c r="D1162" i="45"/>
  <c r="C1162" i="45"/>
  <c r="U1161" i="45"/>
  <c r="T1161" i="45"/>
  <c r="S1161" i="45"/>
  <c r="R1161" i="45"/>
  <c r="Q1161" i="45"/>
  <c r="P1161" i="45"/>
  <c r="O1161" i="45"/>
  <c r="N1161" i="45"/>
  <c r="M1161" i="45"/>
  <c r="L1161" i="45"/>
  <c r="K1161" i="45"/>
  <c r="J1161" i="45"/>
  <c r="I1161" i="45"/>
  <c r="H1161" i="45"/>
  <c r="G1161" i="45"/>
  <c r="F1161" i="45"/>
  <c r="E1161" i="45"/>
  <c r="D1161" i="45"/>
  <c r="C1161" i="45"/>
  <c r="U1160" i="45"/>
  <c r="T1160" i="45"/>
  <c r="S1160" i="45"/>
  <c r="R1160" i="45"/>
  <c r="Q1160" i="45"/>
  <c r="P1160" i="45"/>
  <c r="O1160" i="45"/>
  <c r="N1160" i="45"/>
  <c r="M1160" i="45"/>
  <c r="L1160" i="45"/>
  <c r="K1160" i="45"/>
  <c r="J1160" i="45"/>
  <c r="I1160" i="45"/>
  <c r="H1160" i="45"/>
  <c r="G1160" i="45"/>
  <c r="F1160" i="45"/>
  <c r="E1160" i="45"/>
  <c r="D1160" i="45"/>
  <c r="C1160" i="45"/>
  <c r="U1159" i="45"/>
  <c r="T1159" i="45"/>
  <c r="S1159" i="45"/>
  <c r="R1159" i="45"/>
  <c r="Q1159" i="45"/>
  <c r="P1159" i="45"/>
  <c r="O1159" i="45"/>
  <c r="N1159" i="45"/>
  <c r="M1159" i="45"/>
  <c r="L1159" i="45"/>
  <c r="K1159" i="45"/>
  <c r="J1159" i="45"/>
  <c r="I1159" i="45"/>
  <c r="H1159" i="45"/>
  <c r="G1159" i="45"/>
  <c r="F1159" i="45"/>
  <c r="E1159" i="45"/>
  <c r="D1159" i="45"/>
  <c r="C1159" i="45"/>
  <c r="U1158" i="45"/>
  <c r="T1158" i="45"/>
  <c r="S1158" i="45"/>
  <c r="R1158" i="45"/>
  <c r="Q1158" i="45"/>
  <c r="P1158" i="45"/>
  <c r="O1158" i="45"/>
  <c r="N1158" i="45"/>
  <c r="M1158" i="45"/>
  <c r="L1158" i="45"/>
  <c r="K1158" i="45"/>
  <c r="J1158" i="45"/>
  <c r="I1158" i="45"/>
  <c r="H1158" i="45"/>
  <c r="G1158" i="45"/>
  <c r="F1158" i="45"/>
  <c r="E1158" i="45"/>
  <c r="D1158" i="45"/>
  <c r="C1158" i="45"/>
  <c r="U1157" i="45"/>
  <c r="T1157" i="45"/>
  <c r="S1157" i="45"/>
  <c r="R1157" i="45"/>
  <c r="Q1157" i="45"/>
  <c r="P1157" i="45"/>
  <c r="O1157" i="45"/>
  <c r="N1157" i="45"/>
  <c r="M1157" i="45"/>
  <c r="L1157" i="45"/>
  <c r="K1157" i="45"/>
  <c r="J1157" i="45"/>
  <c r="I1157" i="45"/>
  <c r="H1157" i="45"/>
  <c r="G1157" i="45"/>
  <c r="F1157" i="45"/>
  <c r="E1157" i="45"/>
  <c r="D1157" i="45"/>
  <c r="C1157" i="45"/>
  <c r="U1156" i="45"/>
  <c r="T1156" i="45"/>
  <c r="S1156" i="45"/>
  <c r="R1156" i="45"/>
  <c r="Q1156" i="45"/>
  <c r="P1156" i="45"/>
  <c r="O1156" i="45"/>
  <c r="N1156" i="45"/>
  <c r="M1156" i="45"/>
  <c r="L1156" i="45"/>
  <c r="K1156" i="45"/>
  <c r="J1156" i="45"/>
  <c r="I1156" i="45"/>
  <c r="H1156" i="45"/>
  <c r="G1156" i="45"/>
  <c r="F1156" i="45"/>
  <c r="E1156" i="45"/>
  <c r="D1156" i="45"/>
  <c r="C1156" i="45"/>
  <c r="U1155" i="45"/>
  <c r="T1155" i="45"/>
  <c r="S1155" i="45"/>
  <c r="R1155" i="45"/>
  <c r="Q1155" i="45"/>
  <c r="P1155" i="45"/>
  <c r="O1155" i="45"/>
  <c r="N1155" i="45"/>
  <c r="M1155" i="45"/>
  <c r="L1155" i="45"/>
  <c r="K1155" i="45"/>
  <c r="J1155" i="45"/>
  <c r="I1155" i="45"/>
  <c r="H1155" i="45"/>
  <c r="G1155" i="45"/>
  <c r="F1155" i="45"/>
  <c r="E1155" i="45"/>
  <c r="D1155" i="45"/>
  <c r="C1155" i="45"/>
  <c r="U1154" i="45"/>
  <c r="T1154" i="45"/>
  <c r="S1154" i="45"/>
  <c r="R1154" i="45"/>
  <c r="Q1154" i="45"/>
  <c r="P1154" i="45"/>
  <c r="O1154" i="45"/>
  <c r="N1154" i="45"/>
  <c r="M1154" i="45"/>
  <c r="L1154" i="45"/>
  <c r="K1154" i="45"/>
  <c r="J1154" i="45"/>
  <c r="I1154" i="45"/>
  <c r="H1154" i="45"/>
  <c r="G1154" i="45"/>
  <c r="F1154" i="45"/>
  <c r="E1154" i="45"/>
  <c r="D1154" i="45"/>
  <c r="C1154" i="45"/>
  <c r="U1153" i="45"/>
  <c r="T1153" i="45"/>
  <c r="S1153" i="45"/>
  <c r="R1153" i="45"/>
  <c r="Q1153" i="45"/>
  <c r="P1153" i="45"/>
  <c r="O1153" i="45"/>
  <c r="N1153" i="45"/>
  <c r="M1153" i="45"/>
  <c r="L1153" i="45"/>
  <c r="K1153" i="45"/>
  <c r="J1153" i="45"/>
  <c r="I1153" i="45"/>
  <c r="H1153" i="45"/>
  <c r="G1153" i="45"/>
  <c r="F1153" i="45"/>
  <c r="E1153" i="45"/>
  <c r="D1153" i="45"/>
  <c r="C1153" i="45"/>
  <c r="U1152" i="45"/>
  <c r="T1152" i="45"/>
  <c r="S1152" i="45"/>
  <c r="R1152" i="45"/>
  <c r="Q1152" i="45"/>
  <c r="P1152" i="45"/>
  <c r="O1152" i="45"/>
  <c r="N1152" i="45"/>
  <c r="M1152" i="45"/>
  <c r="L1152" i="45"/>
  <c r="K1152" i="45"/>
  <c r="J1152" i="45"/>
  <c r="I1152" i="45"/>
  <c r="H1152" i="45"/>
  <c r="G1152" i="45"/>
  <c r="F1152" i="45"/>
  <c r="E1152" i="45"/>
  <c r="D1152" i="45"/>
  <c r="C1152" i="45"/>
  <c r="U1151" i="45"/>
  <c r="T1151" i="45"/>
  <c r="S1151" i="45"/>
  <c r="R1151" i="45"/>
  <c r="Q1151" i="45"/>
  <c r="P1151" i="45"/>
  <c r="O1151" i="45"/>
  <c r="N1151" i="45"/>
  <c r="M1151" i="45"/>
  <c r="L1151" i="45"/>
  <c r="K1151" i="45"/>
  <c r="J1151" i="45"/>
  <c r="I1151" i="45"/>
  <c r="H1151" i="45"/>
  <c r="G1151" i="45"/>
  <c r="F1151" i="45"/>
  <c r="E1151" i="45"/>
  <c r="D1151" i="45"/>
  <c r="C1151" i="45"/>
  <c r="U1150" i="45"/>
  <c r="T1150" i="45"/>
  <c r="S1150" i="45"/>
  <c r="R1150" i="45"/>
  <c r="Q1150" i="45"/>
  <c r="P1150" i="45"/>
  <c r="O1150" i="45"/>
  <c r="N1150" i="45"/>
  <c r="M1150" i="45"/>
  <c r="L1150" i="45"/>
  <c r="K1150" i="45"/>
  <c r="J1150" i="45"/>
  <c r="I1150" i="45"/>
  <c r="H1150" i="45"/>
  <c r="G1150" i="45"/>
  <c r="F1150" i="45"/>
  <c r="E1150" i="45"/>
  <c r="D1150" i="45"/>
  <c r="C1150" i="45"/>
  <c r="U1149" i="45"/>
  <c r="T1149" i="45"/>
  <c r="S1149" i="45"/>
  <c r="R1149" i="45"/>
  <c r="Q1149" i="45"/>
  <c r="P1149" i="45"/>
  <c r="O1149" i="45"/>
  <c r="N1149" i="45"/>
  <c r="M1149" i="45"/>
  <c r="L1149" i="45"/>
  <c r="K1149" i="45"/>
  <c r="J1149" i="45"/>
  <c r="I1149" i="45"/>
  <c r="H1149" i="45"/>
  <c r="G1149" i="45"/>
  <c r="F1149" i="45"/>
  <c r="E1149" i="45"/>
  <c r="D1149" i="45"/>
  <c r="C1149" i="45"/>
  <c r="U1148" i="45"/>
  <c r="T1148" i="45"/>
  <c r="S1148" i="45"/>
  <c r="R1148" i="45"/>
  <c r="Q1148" i="45"/>
  <c r="P1148" i="45"/>
  <c r="O1148" i="45"/>
  <c r="N1148" i="45"/>
  <c r="M1148" i="45"/>
  <c r="L1148" i="45"/>
  <c r="K1148" i="45"/>
  <c r="J1148" i="45"/>
  <c r="I1148" i="45"/>
  <c r="H1148" i="45"/>
  <c r="G1148" i="45"/>
  <c r="F1148" i="45"/>
  <c r="E1148" i="45"/>
  <c r="D1148" i="45"/>
  <c r="C1148" i="45"/>
  <c r="U1147" i="45"/>
  <c r="T1147" i="45"/>
  <c r="S1147" i="45"/>
  <c r="R1147" i="45"/>
  <c r="Q1147" i="45"/>
  <c r="P1147" i="45"/>
  <c r="O1147" i="45"/>
  <c r="N1147" i="45"/>
  <c r="M1147" i="45"/>
  <c r="L1147" i="45"/>
  <c r="K1147" i="45"/>
  <c r="J1147" i="45"/>
  <c r="I1147" i="45"/>
  <c r="H1147" i="45"/>
  <c r="G1147" i="45"/>
  <c r="F1147" i="45"/>
  <c r="E1147" i="45"/>
  <c r="D1147" i="45"/>
  <c r="C1147" i="45"/>
  <c r="U1146" i="45"/>
  <c r="T1146" i="45"/>
  <c r="S1146" i="45"/>
  <c r="R1146" i="45"/>
  <c r="Q1146" i="45"/>
  <c r="P1146" i="45"/>
  <c r="O1146" i="45"/>
  <c r="N1146" i="45"/>
  <c r="M1146" i="45"/>
  <c r="L1146" i="45"/>
  <c r="K1146" i="45"/>
  <c r="J1146" i="45"/>
  <c r="I1146" i="45"/>
  <c r="H1146" i="45"/>
  <c r="G1146" i="45"/>
  <c r="F1146" i="45"/>
  <c r="E1146" i="45"/>
  <c r="D1146" i="45"/>
  <c r="C1146" i="45"/>
  <c r="U1145" i="45"/>
  <c r="T1145" i="45"/>
  <c r="S1145" i="45"/>
  <c r="R1145" i="45"/>
  <c r="Q1145" i="45"/>
  <c r="P1145" i="45"/>
  <c r="O1145" i="45"/>
  <c r="N1145" i="45"/>
  <c r="M1145" i="45"/>
  <c r="L1145" i="45"/>
  <c r="K1145" i="45"/>
  <c r="J1145" i="45"/>
  <c r="I1145" i="45"/>
  <c r="H1145" i="45"/>
  <c r="G1145" i="45"/>
  <c r="F1145" i="45"/>
  <c r="E1145" i="45"/>
  <c r="D1145" i="45"/>
  <c r="C1145" i="45"/>
  <c r="U1144" i="45"/>
  <c r="T1144" i="45"/>
  <c r="S1144" i="45"/>
  <c r="R1144" i="45"/>
  <c r="Q1144" i="45"/>
  <c r="P1144" i="45"/>
  <c r="O1144" i="45"/>
  <c r="N1144" i="45"/>
  <c r="M1144" i="45"/>
  <c r="L1144" i="45"/>
  <c r="K1144" i="45"/>
  <c r="J1144" i="45"/>
  <c r="I1144" i="45"/>
  <c r="H1144" i="45"/>
  <c r="G1144" i="45"/>
  <c r="F1144" i="45"/>
  <c r="E1144" i="45"/>
  <c r="D1144" i="45"/>
  <c r="C1144" i="45"/>
  <c r="U1143" i="45"/>
  <c r="T1143" i="45"/>
  <c r="S1143" i="45"/>
  <c r="R1143" i="45"/>
  <c r="Q1143" i="45"/>
  <c r="P1143" i="45"/>
  <c r="O1143" i="45"/>
  <c r="N1143" i="45"/>
  <c r="M1143" i="45"/>
  <c r="L1143" i="45"/>
  <c r="K1143" i="45"/>
  <c r="J1143" i="45"/>
  <c r="I1143" i="45"/>
  <c r="H1143" i="45"/>
  <c r="G1143" i="45"/>
  <c r="F1143" i="45"/>
  <c r="E1143" i="45"/>
  <c r="D1143" i="45"/>
  <c r="C1143" i="45"/>
  <c r="U1142" i="45"/>
  <c r="T1142" i="45"/>
  <c r="S1142" i="45"/>
  <c r="R1142" i="45"/>
  <c r="Q1142" i="45"/>
  <c r="P1142" i="45"/>
  <c r="O1142" i="45"/>
  <c r="N1142" i="45"/>
  <c r="M1142" i="45"/>
  <c r="L1142" i="45"/>
  <c r="K1142" i="45"/>
  <c r="J1142" i="45"/>
  <c r="I1142" i="45"/>
  <c r="H1142" i="45"/>
  <c r="G1142" i="45"/>
  <c r="F1142" i="45"/>
  <c r="E1142" i="45"/>
  <c r="D1142" i="45"/>
  <c r="C1142" i="45"/>
  <c r="U1141" i="45"/>
  <c r="T1141" i="45"/>
  <c r="S1141" i="45"/>
  <c r="R1141" i="45"/>
  <c r="Q1141" i="45"/>
  <c r="P1141" i="45"/>
  <c r="O1141" i="45"/>
  <c r="N1141" i="45"/>
  <c r="M1141" i="45"/>
  <c r="L1141" i="45"/>
  <c r="K1141" i="45"/>
  <c r="J1141" i="45"/>
  <c r="I1141" i="45"/>
  <c r="H1141" i="45"/>
  <c r="G1141" i="45"/>
  <c r="F1141" i="45"/>
  <c r="E1141" i="45"/>
  <c r="D1141" i="45"/>
  <c r="C1141" i="45"/>
  <c r="U1140" i="45"/>
  <c r="T1140" i="45"/>
  <c r="S1140" i="45"/>
  <c r="R1140" i="45"/>
  <c r="Q1140" i="45"/>
  <c r="P1140" i="45"/>
  <c r="O1140" i="45"/>
  <c r="N1140" i="45"/>
  <c r="M1140" i="45"/>
  <c r="L1140" i="45"/>
  <c r="K1140" i="45"/>
  <c r="J1140" i="45"/>
  <c r="I1140" i="45"/>
  <c r="H1140" i="45"/>
  <c r="G1140" i="45"/>
  <c r="F1140" i="45"/>
  <c r="E1140" i="45"/>
  <c r="D1140" i="45"/>
  <c r="C1140" i="45"/>
  <c r="U1139" i="45"/>
  <c r="T1139" i="45"/>
  <c r="S1139" i="45"/>
  <c r="R1139" i="45"/>
  <c r="Q1139" i="45"/>
  <c r="P1139" i="45"/>
  <c r="O1139" i="45"/>
  <c r="N1139" i="45"/>
  <c r="M1139" i="45"/>
  <c r="L1139" i="45"/>
  <c r="K1139" i="45"/>
  <c r="J1139" i="45"/>
  <c r="I1139" i="45"/>
  <c r="H1139" i="45"/>
  <c r="G1139" i="45"/>
  <c r="F1139" i="45"/>
  <c r="E1139" i="45"/>
  <c r="D1139" i="45"/>
  <c r="C1139" i="45"/>
  <c r="U1138" i="45"/>
  <c r="T1138" i="45"/>
  <c r="S1138" i="45"/>
  <c r="R1138" i="45"/>
  <c r="Q1138" i="45"/>
  <c r="P1138" i="45"/>
  <c r="O1138" i="45"/>
  <c r="N1138" i="45"/>
  <c r="M1138" i="45"/>
  <c r="L1138" i="45"/>
  <c r="K1138" i="45"/>
  <c r="J1138" i="45"/>
  <c r="I1138" i="45"/>
  <c r="H1138" i="45"/>
  <c r="G1138" i="45"/>
  <c r="F1138" i="45"/>
  <c r="E1138" i="45"/>
  <c r="D1138" i="45"/>
  <c r="C1138" i="45"/>
  <c r="U1137" i="45"/>
  <c r="T1137" i="45"/>
  <c r="S1137" i="45"/>
  <c r="R1137" i="45"/>
  <c r="Q1137" i="45"/>
  <c r="P1137" i="45"/>
  <c r="O1137" i="45"/>
  <c r="N1137" i="45"/>
  <c r="M1137" i="45"/>
  <c r="L1137" i="45"/>
  <c r="K1137" i="45"/>
  <c r="J1137" i="45"/>
  <c r="I1137" i="45"/>
  <c r="H1137" i="45"/>
  <c r="G1137" i="45"/>
  <c r="F1137" i="45"/>
  <c r="E1137" i="45"/>
  <c r="D1137" i="45"/>
  <c r="C1137" i="45"/>
  <c r="U1136" i="45"/>
  <c r="T1136" i="45"/>
  <c r="S1136" i="45"/>
  <c r="R1136" i="45"/>
  <c r="Q1136" i="45"/>
  <c r="P1136" i="45"/>
  <c r="O1136" i="45"/>
  <c r="N1136" i="45"/>
  <c r="M1136" i="45"/>
  <c r="L1136" i="45"/>
  <c r="K1136" i="45"/>
  <c r="J1136" i="45"/>
  <c r="I1136" i="45"/>
  <c r="H1136" i="45"/>
  <c r="G1136" i="45"/>
  <c r="F1136" i="45"/>
  <c r="E1136" i="45"/>
  <c r="D1136" i="45"/>
  <c r="C1136" i="45"/>
  <c r="U1135" i="45"/>
  <c r="T1135" i="45"/>
  <c r="S1135" i="45"/>
  <c r="R1135" i="45"/>
  <c r="Q1135" i="45"/>
  <c r="P1135" i="45"/>
  <c r="O1135" i="45"/>
  <c r="N1135" i="45"/>
  <c r="M1135" i="45"/>
  <c r="L1135" i="45"/>
  <c r="K1135" i="45"/>
  <c r="J1135" i="45"/>
  <c r="I1135" i="45"/>
  <c r="H1135" i="45"/>
  <c r="G1135" i="45"/>
  <c r="F1135" i="45"/>
  <c r="E1135" i="45"/>
  <c r="D1135" i="45"/>
  <c r="C1135" i="45"/>
  <c r="U1134" i="45"/>
  <c r="T1134" i="45"/>
  <c r="S1134" i="45"/>
  <c r="R1134" i="45"/>
  <c r="Q1134" i="45"/>
  <c r="P1134" i="45"/>
  <c r="O1134" i="45"/>
  <c r="N1134" i="45"/>
  <c r="M1134" i="45"/>
  <c r="L1134" i="45"/>
  <c r="K1134" i="45"/>
  <c r="J1134" i="45"/>
  <c r="I1134" i="45"/>
  <c r="H1134" i="45"/>
  <c r="G1134" i="45"/>
  <c r="F1134" i="45"/>
  <c r="E1134" i="45"/>
  <c r="D1134" i="45"/>
  <c r="C1134" i="45"/>
  <c r="U1133" i="45"/>
  <c r="T1133" i="45"/>
  <c r="S1133" i="45"/>
  <c r="R1133" i="45"/>
  <c r="Q1133" i="45"/>
  <c r="P1133" i="45"/>
  <c r="O1133" i="45"/>
  <c r="N1133" i="45"/>
  <c r="M1133" i="45"/>
  <c r="L1133" i="45"/>
  <c r="K1133" i="45"/>
  <c r="J1133" i="45"/>
  <c r="I1133" i="45"/>
  <c r="H1133" i="45"/>
  <c r="G1133" i="45"/>
  <c r="F1133" i="45"/>
  <c r="E1133" i="45"/>
  <c r="D1133" i="45"/>
  <c r="C1133" i="45"/>
  <c r="U1132" i="45"/>
  <c r="T1132" i="45"/>
  <c r="S1132" i="45"/>
  <c r="R1132" i="45"/>
  <c r="Q1132" i="45"/>
  <c r="P1132" i="45"/>
  <c r="O1132" i="45"/>
  <c r="N1132" i="45"/>
  <c r="M1132" i="45"/>
  <c r="L1132" i="45"/>
  <c r="K1132" i="45"/>
  <c r="J1132" i="45"/>
  <c r="I1132" i="45"/>
  <c r="H1132" i="45"/>
  <c r="G1132" i="45"/>
  <c r="F1132" i="45"/>
  <c r="E1132" i="45"/>
  <c r="D1132" i="45"/>
  <c r="C1132" i="45"/>
  <c r="U1131" i="45"/>
  <c r="T1131" i="45"/>
  <c r="S1131" i="45"/>
  <c r="R1131" i="45"/>
  <c r="Q1131" i="45"/>
  <c r="P1131" i="45"/>
  <c r="O1131" i="45"/>
  <c r="N1131" i="45"/>
  <c r="M1131" i="45"/>
  <c r="L1131" i="45"/>
  <c r="K1131" i="45"/>
  <c r="J1131" i="45"/>
  <c r="I1131" i="45"/>
  <c r="H1131" i="45"/>
  <c r="G1131" i="45"/>
  <c r="F1131" i="45"/>
  <c r="E1131" i="45"/>
  <c r="D1131" i="45"/>
  <c r="C1131" i="45"/>
  <c r="U1130" i="45"/>
  <c r="T1130" i="45"/>
  <c r="S1130" i="45"/>
  <c r="R1130" i="45"/>
  <c r="Q1130" i="45"/>
  <c r="P1130" i="45"/>
  <c r="O1130" i="45"/>
  <c r="N1130" i="45"/>
  <c r="M1130" i="45"/>
  <c r="L1130" i="45"/>
  <c r="K1130" i="45"/>
  <c r="J1130" i="45"/>
  <c r="I1130" i="45"/>
  <c r="H1130" i="45"/>
  <c r="G1130" i="45"/>
  <c r="F1130" i="45"/>
  <c r="E1130" i="45"/>
  <c r="D1130" i="45"/>
  <c r="C1130" i="45"/>
  <c r="U1129" i="45"/>
  <c r="T1129" i="45"/>
  <c r="S1129" i="45"/>
  <c r="R1129" i="45"/>
  <c r="Q1129" i="45"/>
  <c r="P1129" i="45"/>
  <c r="O1129" i="45"/>
  <c r="N1129" i="45"/>
  <c r="M1129" i="45"/>
  <c r="L1129" i="45"/>
  <c r="K1129" i="45"/>
  <c r="J1129" i="45"/>
  <c r="I1129" i="45"/>
  <c r="H1129" i="45"/>
  <c r="G1129" i="45"/>
  <c r="F1129" i="45"/>
  <c r="E1129" i="45"/>
  <c r="D1129" i="45"/>
  <c r="C1129" i="45"/>
  <c r="U1128" i="45"/>
  <c r="T1128" i="45"/>
  <c r="S1128" i="45"/>
  <c r="R1128" i="45"/>
  <c r="Q1128" i="45"/>
  <c r="P1128" i="45"/>
  <c r="O1128" i="45"/>
  <c r="N1128" i="45"/>
  <c r="M1128" i="45"/>
  <c r="L1128" i="45"/>
  <c r="K1128" i="45"/>
  <c r="J1128" i="45"/>
  <c r="I1128" i="45"/>
  <c r="H1128" i="45"/>
  <c r="G1128" i="45"/>
  <c r="F1128" i="45"/>
  <c r="E1128" i="45"/>
  <c r="D1128" i="45"/>
  <c r="C1128" i="45"/>
  <c r="U1127" i="45"/>
  <c r="T1127" i="45"/>
  <c r="S1127" i="45"/>
  <c r="R1127" i="45"/>
  <c r="Q1127" i="45"/>
  <c r="P1127" i="45"/>
  <c r="O1127" i="45"/>
  <c r="N1127" i="45"/>
  <c r="M1127" i="45"/>
  <c r="L1127" i="45"/>
  <c r="K1127" i="45"/>
  <c r="J1127" i="45"/>
  <c r="I1127" i="45"/>
  <c r="H1127" i="45"/>
  <c r="G1127" i="45"/>
  <c r="F1127" i="45"/>
  <c r="E1127" i="45"/>
  <c r="D1127" i="45"/>
  <c r="C1127" i="45"/>
  <c r="U1126" i="45"/>
  <c r="T1126" i="45"/>
  <c r="S1126" i="45"/>
  <c r="R1126" i="45"/>
  <c r="Q1126" i="45"/>
  <c r="P1126" i="45"/>
  <c r="O1126" i="45"/>
  <c r="N1126" i="45"/>
  <c r="M1126" i="45"/>
  <c r="L1126" i="45"/>
  <c r="K1126" i="45"/>
  <c r="J1126" i="45"/>
  <c r="I1126" i="45"/>
  <c r="H1126" i="45"/>
  <c r="G1126" i="45"/>
  <c r="F1126" i="45"/>
  <c r="E1126" i="45"/>
  <c r="D1126" i="45"/>
  <c r="C1126" i="45"/>
  <c r="U1125" i="45"/>
  <c r="T1125" i="45"/>
  <c r="S1125" i="45"/>
  <c r="R1125" i="45"/>
  <c r="Q1125" i="45"/>
  <c r="P1125" i="45"/>
  <c r="O1125" i="45"/>
  <c r="N1125" i="45"/>
  <c r="M1125" i="45"/>
  <c r="L1125" i="45"/>
  <c r="K1125" i="45"/>
  <c r="J1125" i="45"/>
  <c r="I1125" i="45"/>
  <c r="H1125" i="45"/>
  <c r="G1125" i="45"/>
  <c r="F1125" i="45"/>
  <c r="E1125" i="45"/>
  <c r="D1125" i="45"/>
  <c r="C1125" i="45"/>
  <c r="U1124" i="45"/>
  <c r="T1124" i="45"/>
  <c r="S1124" i="45"/>
  <c r="R1124" i="45"/>
  <c r="Q1124" i="45"/>
  <c r="P1124" i="45"/>
  <c r="O1124" i="45"/>
  <c r="N1124" i="45"/>
  <c r="M1124" i="45"/>
  <c r="L1124" i="45"/>
  <c r="K1124" i="45"/>
  <c r="J1124" i="45"/>
  <c r="I1124" i="45"/>
  <c r="H1124" i="45"/>
  <c r="G1124" i="45"/>
  <c r="F1124" i="45"/>
  <c r="E1124" i="45"/>
  <c r="D1124" i="45"/>
  <c r="C1124" i="45"/>
  <c r="U1123" i="45"/>
  <c r="T1123" i="45"/>
  <c r="S1123" i="45"/>
  <c r="R1123" i="45"/>
  <c r="Q1123" i="45"/>
  <c r="P1123" i="45"/>
  <c r="O1123" i="45"/>
  <c r="N1123" i="45"/>
  <c r="M1123" i="45"/>
  <c r="L1123" i="45"/>
  <c r="K1123" i="45"/>
  <c r="J1123" i="45"/>
  <c r="I1123" i="45"/>
  <c r="H1123" i="45"/>
  <c r="G1123" i="45"/>
  <c r="F1123" i="45"/>
  <c r="E1123" i="45"/>
  <c r="D1123" i="45"/>
  <c r="C1123" i="45"/>
  <c r="U1122" i="45"/>
  <c r="T1122" i="45"/>
  <c r="S1122" i="45"/>
  <c r="R1122" i="45"/>
  <c r="Q1122" i="45"/>
  <c r="P1122" i="45"/>
  <c r="O1122" i="45"/>
  <c r="N1122" i="45"/>
  <c r="M1122" i="45"/>
  <c r="L1122" i="45"/>
  <c r="K1122" i="45"/>
  <c r="J1122" i="45"/>
  <c r="I1122" i="45"/>
  <c r="H1122" i="45"/>
  <c r="G1122" i="45"/>
  <c r="F1122" i="45"/>
  <c r="E1122" i="45"/>
  <c r="D1122" i="45"/>
  <c r="C1122" i="45"/>
  <c r="U1121" i="45"/>
  <c r="T1121" i="45"/>
  <c r="S1121" i="45"/>
  <c r="R1121" i="45"/>
  <c r="Q1121" i="45"/>
  <c r="P1121" i="45"/>
  <c r="O1121" i="45"/>
  <c r="N1121" i="45"/>
  <c r="M1121" i="45"/>
  <c r="L1121" i="45"/>
  <c r="K1121" i="45"/>
  <c r="J1121" i="45"/>
  <c r="I1121" i="45"/>
  <c r="H1121" i="45"/>
  <c r="G1121" i="45"/>
  <c r="F1121" i="45"/>
  <c r="E1121" i="45"/>
  <c r="D1121" i="45"/>
  <c r="C1121" i="45"/>
  <c r="U1120" i="45"/>
  <c r="T1120" i="45"/>
  <c r="S1120" i="45"/>
  <c r="R1120" i="45"/>
  <c r="Q1120" i="45"/>
  <c r="P1120" i="45"/>
  <c r="O1120" i="45"/>
  <c r="N1120" i="45"/>
  <c r="M1120" i="45"/>
  <c r="L1120" i="45"/>
  <c r="K1120" i="45"/>
  <c r="J1120" i="45"/>
  <c r="I1120" i="45"/>
  <c r="H1120" i="45"/>
  <c r="G1120" i="45"/>
  <c r="F1120" i="45"/>
  <c r="E1120" i="45"/>
  <c r="D1120" i="45"/>
  <c r="C1120" i="45"/>
  <c r="U1119" i="45"/>
  <c r="T1119" i="45"/>
  <c r="S1119" i="45"/>
  <c r="R1119" i="45"/>
  <c r="Q1119" i="45"/>
  <c r="P1119" i="45"/>
  <c r="O1119" i="45"/>
  <c r="N1119" i="45"/>
  <c r="M1119" i="45"/>
  <c r="L1119" i="45"/>
  <c r="K1119" i="45"/>
  <c r="J1119" i="45"/>
  <c r="I1119" i="45"/>
  <c r="H1119" i="45"/>
  <c r="G1119" i="45"/>
  <c r="F1119" i="45"/>
  <c r="E1119" i="45"/>
  <c r="D1119" i="45"/>
  <c r="C1119" i="45"/>
  <c r="U1118" i="45"/>
  <c r="T1118" i="45"/>
  <c r="S1118" i="45"/>
  <c r="R1118" i="45"/>
  <c r="Q1118" i="45"/>
  <c r="P1118" i="45"/>
  <c r="O1118" i="45"/>
  <c r="N1118" i="45"/>
  <c r="M1118" i="45"/>
  <c r="L1118" i="45"/>
  <c r="K1118" i="45"/>
  <c r="J1118" i="45"/>
  <c r="I1118" i="45"/>
  <c r="H1118" i="45"/>
  <c r="G1118" i="45"/>
  <c r="F1118" i="45"/>
  <c r="E1118" i="45"/>
  <c r="D1118" i="45"/>
  <c r="C1118" i="45"/>
  <c r="U1117" i="45"/>
  <c r="T1117" i="45"/>
  <c r="S1117" i="45"/>
  <c r="R1117" i="45"/>
  <c r="Q1117" i="45"/>
  <c r="P1117" i="45"/>
  <c r="O1117" i="45"/>
  <c r="N1117" i="45"/>
  <c r="M1117" i="45"/>
  <c r="L1117" i="45"/>
  <c r="K1117" i="45"/>
  <c r="J1117" i="45"/>
  <c r="I1117" i="45"/>
  <c r="H1117" i="45"/>
  <c r="G1117" i="45"/>
  <c r="F1117" i="45"/>
  <c r="E1117" i="45"/>
  <c r="D1117" i="45"/>
  <c r="C1117" i="45"/>
  <c r="U1116" i="45"/>
  <c r="T1116" i="45"/>
  <c r="S1116" i="45"/>
  <c r="R1116" i="45"/>
  <c r="Q1116" i="45"/>
  <c r="P1116" i="45"/>
  <c r="O1116" i="45"/>
  <c r="N1116" i="45"/>
  <c r="M1116" i="45"/>
  <c r="L1116" i="45"/>
  <c r="K1116" i="45"/>
  <c r="J1116" i="45"/>
  <c r="I1116" i="45"/>
  <c r="H1116" i="45"/>
  <c r="G1116" i="45"/>
  <c r="F1116" i="45"/>
  <c r="E1116" i="45"/>
  <c r="D1116" i="45"/>
  <c r="C1116" i="45"/>
  <c r="U1115" i="45"/>
  <c r="T1115" i="45"/>
  <c r="S1115" i="45"/>
  <c r="R1115" i="45"/>
  <c r="Q1115" i="45"/>
  <c r="P1115" i="45"/>
  <c r="O1115" i="45"/>
  <c r="N1115" i="45"/>
  <c r="M1115" i="45"/>
  <c r="L1115" i="45"/>
  <c r="K1115" i="45"/>
  <c r="J1115" i="45"/>
  <c r="I1115" i="45"/>
  <c r="H1115" i="45"/>
  <c r="G1115" i="45"/>
  <c r="F1115" i="45"/>
  <c r="E1115" i="45"/>
  <c r="D1115" i="45"/>
  <c r="C1115" i="45"/>
  <c r="U1114" i="45"/>
  <c r="T1114" i="45"/>
  <c r="S1114" i="45"/>
  <c r="R1114" i="45"/>
  <c r="Q1114" i="45"/>
  <c r="P1114" i="45"/>
  <c r="O1114" i="45"/>
  <c r="N1114" i="45"/>
  <c r="M1114" i="45"/>
  <c r="L1114" i="45"/>
  <c r="K1114" i="45"/>
  <c r="J1114" i="45"/>
  <c r="I1114" i="45"/>
  <c r="H1114" i="45"/>
  <c r="G1114" i="45"/>
  <c r="F1114" i="45"/>
  <c r="E1114" i="45"/>
  <c r="D1114" i="45"/>
  <c r="C1114" i="45"/>
  <c r="U1113" i="45"/>
  <c r="T1113" i="45"/>
  <c r="S1113" i="45"/>
  <c r="R1113" i="45"/>
  <c r="Q1113" i="45"/>
  <c r="P1113" i="45"/>
  <c r="O1113" i="45"/>
  <c r="N1113" i="45"/>
  <c r="M1113" i="45"/>
  <c r="L1113" i="45"/>
  <c r="K1113" i="45"/>
  <c r="J1113" i="45"/>
  <c r="I1113" i="45"/>
  <c r="H1113" i="45"/>
  <c r="G1113" i="45"/>
  <c r="F1113" i="45"/>
  <c r="E1113" i="45"/>
  <c r="D1113" i="45"/>
  <c r="C1113" i="45"/>
  <c r="U1112" i="45"/>
  <c r="T1112" i="45"/>
  <c r="S1112" i="45"/>
  <c r="R1112" i="45"/>
  <c r="Q1112" i="45"/>
  <c r="P1112" i="45"/>
  <c r="O1112" i="45"/>
  <c r="N1112" i="45"/>
  <c r="M1112" i="45"/>
  <c r="L1112" i="45"/>
  <c r="K1112" i="45"/>
  <c r="J1112" i="45"/>
  <c r="I1112" i="45"/>
  <c r="H1112" i="45"/>
  <c r="G1112" i="45"/>
  <c r="F1112" i="45"/>
  <c r="E1112" i="45"/>
  <c r="D1112" i="45"/>
  <c r="C1112" i="45"/>
  <c r="U1111" i="45"/>
  <c r="T1111" i="45"/>
  <c r="S1111" i="45"/>
  <c r="R1111" i="45"/>
  <c r="Q1111" i="45"/>
  <c r="P1111" i="45"/>
  <c r="O1111" i="45"/>
  <c r="N1111" i="45"/>
  <c r="M1111" i="45"/>
  <c r="L1111" i="45"/>
  <c r="K1111" i="45"/>
  <c r="J1111" i="45"/>
  <c r="I1111" i="45"/>
  <c r="H1111" i="45"/>
  <c r="G1111" i="45"/>
  <c r="F1111" i="45"/>
  <c r="E1111" i="45"/>
  <c r="D1111" i="45"/>
  <c r="C1111" i="45"/>
  <c r="U1110" i="45"/>
  <c r="T1110" i="45"/>
  <c r="S1110" i="45"/>
  <c r="R1110" i="45"/>
  <c r="Q1110" i="45"/>
  <c r="P1110" i="45"/>
  <c r="O1110" i="45"/>
  <c r="N1110" i="45"/>
  <c r="M1110" i="45"/>
  <c r="L1110" i="45"/>
  <c r="K1110" i="45"/>
  <c r="J1110" i="45"/>
  <c r="I1110" i="45"/>
  <c r="H1110" i="45"/>
  <c r="G1110" i="45"/>
  <c r="F1110" i="45"/>
  <c r="E1110" i="45"/>
  <c r="D1110" i="45"/>
  <c r="C1110" i="45"/>
  <c r="U1109" i="45"/>
  <c r="T1109" i="45"/>
  <c r="S1109" i="45"/>
  <c r="R1109" i="45"/>
  <c r="Q1109" i="45"/>
  <c r="P1109" i="45"/>
  <c r="O1109" i="45"/>
  <c r="N1109" i="45"/>
  <c r="M1109" i="45"/>
  <c r="L1109" i="45"/>
  <c r="K1109" i="45"/>
  <c r="J1109" i="45"/>
  <c r="I1109" i="45"/>
  <c r="H1109" i="45"/>
  <c r="G1109" i="45"/>
  <c r="F1109" i="45"/>
  <c r="E1109" i="45"/>
  <c r="D1109" i="45"/>
  <c r="C1109" i="45"/>
  <c r="U1108" i="45"/>
  <c r="T1108" i="45"/>
  <c r="S1108" i="45"/>
  <c r="R1108" i="45"/>
  <c r="Q1108" i="45"/>
  <c r="P1108" i="45"/>
  <c r="O1108" i="45"/>
  <c r="N1108" i="45"/>
  <c r="M1108" i="45"/>
  <c r="L1108" i="45"/>
  <c r="K1108" i="45"/>
  <c r="J1108" i="45"/>
  <c r="I1108" i="45"/>
  <c r="H1108" i="45"/>
  <c r="G1108" i="45"/>
  <c r="F1108" i="45"/>
  <c r="E1108" i="45"/>
  <c r="D1108" i="45"/>
  <c r="C1108" i="45"/>
  <c r="U1107" i="45"/>
  <c r="T1107" i="45"/>
  <c r="S1107" i="45"/>
  <c r="R1107" i="45"/>
  <c r="Q1107" i="45"/>
  <c r="P1107" i="45"/>
  <c r="O1107" i="45"/>
  <c r="N1107" i="45"/>
  <c r="M1107" i="45"/>
  <c r="L1107" i="45"/>
  <c r="K1107" i="45"/>
  <c r="J1107" i="45"/>
  <c r="I1107" i="45"/>
  <c r="H1107" i="45"/>
  <c r="G1107" i="45"/>
  <c r="F1107" i="45"/>
  <c r="E1107" i="45"/>
  <c r="D1107" i="45"/>
  <c r="C1107" i="45"/>
  <c r="U1106" i="45"/>
  <c r="T1106" i="45"/>
  <c r="S1106" i="45"/>
  <c r="R1106" i="45"/>
  <c r="Q1106" i="45"/>
  <c r="P1106" i="45"/>
  <c r="O1106" i="45"/>
  <c r="N1106" i="45"/>
  <c r="M1106" i="45"/>
  <c r="L1106" i="45"/>
  <c r="K1106" i="45"/>
  <c r="J1106" i="45"/>
  <c r="I1106" i="45"/>
  <c r="H1106" i="45"/>
  <c r="G1106" i="45"/>
  <c r="F1106" i="45"/>
  <c r="E1106" i="45"/>
  <c r="D1106" i="45"/>
  <c r="C1106" i="45"/>
  <c r="U1105" i="45"/>
  <c r="T1105" i="45"/>
  <c r="S1105" i="45"/>
  <c r="R1105" i="45"/>
  <c r="Q1105" i="45"/>
  <c r="P1105" i="45"/>
  <c r="O1105" i="45"/>
  <c r="N1105" i="45"/>
  <c r="M1105" i="45"/>
  <c r="L1105" i="45"/>
  <c r="K1105" i="45"/>
  <c r="J1105" i="45"/>
  <c r="I1105" i="45"/>
  <c r="H1105" i="45"/>
  <c r="G1105" i="45"/>
  <c r="F1105" i="45"/>
  <c r="E1105" i="45"/>
  <c r="D1105" i="45"/>
  <c r="C1105" i="45"/>
  <c r="U1104" i="45"/>
  <c r="T1104" i="45"/>
  <c r="S1104" i="45"/>
  <c r="R1104" i="45"/>
  <c r="Q1104" i="45"/>
  <c r="P1104" i="45"/>
  <c r="O1104" i="45"/>
  <c r="N1104" i="45"/>
  <c r="M1104" i="45"/>
  <c r="L1104" i="45"/>
  <c r="K1104" i="45"/>
  <c r="J1104" i="45"/>
  <c r="I1104" i="45"/>
  <c r="H1104" i="45"/>
  <c r="G1104" i="45"/>
  <c r="F1104" i="45"/>
  <c r="E1104" i="45"/>
  <c r="D1104" i="45"/>
  <c r="C1104" i="45"/>
  <c r="U1103" i="45"/>
  <c r="T1103" i="45"/>
  <c r="S1103" i="45"/>
  <c r="R1103" i="45"/>
  <c r="Q1103" i="45"/>
  <c r="P1103" i="45"/>
  <c r="O1103" i="45"/>
  <c r="N1103" i="45"/>
  <c r="M1103" i="45"/>
  <c r="L1103" i="45"/>
  <c r="K1103" i="45"/>
  <c r="J1103" i="45"/>
  <c r="I1103" i="45"/>
  <c r="H1103" i="45"/>
  <c r="G1103" i="45"/>
  <c r="F1103" i="45"/>
  <c r="E1103" i="45"/>
  <c r="D1103" i="45"/>
  <c r="C1103" i="45"/>
  <c r="U1102" i="45"/>
  <c r="T1102" i="45"/>
  <c r="S1102" i="45"/>
  <c r="R1102" i="45"/>
  <c r="Q1102" i="45"/>
  <c r="P1102" i="45"/>
  <c r="O1102" i="45"/>
  <c r="N1102" i="45"/>
  <c r="M1102" i="45"/>
  <c r="L1102" i="45"/>
  <c r="K1102" i="45"/>
  <c r="J1102" i="45"/>
  <c r="I1102" i="45"/>
  <c r="H1102" i="45"/>
  <c r="G1102" i="45"/>
  <c r="F1102" i="45"/>
  <c r="E1102" i="45"/>
  <c r="D1102" i="45"/>
  <c r="C1102" i="45"/>
  <c r="U1101" i="45"/>
  <c r="T1101" i="45"/>
  <c r="S1101" i="45"/>
  <c r="R1101" i="45"/>
  <c r="Q1101" i="45"/>
  <c r="P1101" i="45"/>
  <c r="O1101" i="45"/>
  <c r="N1101" i="45"/>
  <c r="M1101" i="45"/>
  <c r="L1101" i="45"/>
  <c r="K1101" i="45"/>
  <c r="J1101" i="45"/>
  <c r="I1101" i="45"/>
  <c r="H1101" i="45"/>
  <c r="G1101" i="45"/>
  <c r="F1101" i="45"/>
  <c r="E1101" i="45"/>
  <c r="D1101" i="45"/>
  <c r="C1101" i="45"/>
  <c r="U1100" i="45"/>
  <c r="T1100" i="45"/>
  <c r="S1100" i="45"/>
  <c r="R1100" i="45"/>
  <c r="Q1100" i="45"/>
  <c r="P1100" i="45"/>
  <c r="O1100" i="45"/>
  <c r="N1100" i="45"/>
  <c r="M1100" i="45"/>
  <c r="L1100" i="45"/>
  <c r="K1100" i="45"/>
  <c r="J1100" i="45"/>
  <c r="I1100" i="45"/>
  <c r="H1100" i="45"/>
  <c r="G1100" i="45"/>
  <c r="F1100" i="45"/>
  <c r="E1100" i="45"/>
  <c r="D1100" i="45"/>
  <c r="C1100" i="45"/>
  <c r="U1099" i="45"/>
  <c r="T1099" i="45"/>
  <c r="S1099" i="45"/>
  <c r="R1099" i="45"/>
  <c r="Q1099" i="45"/>
  <c r="P1099" i="45"/>
  <c r="O1099" i="45"/>
  <c r="N1099" i="45"/>
  <c r="M1099" i="45"/>
  <c r="L1099" i="45"/>
  <c r="K1099" i="45"/>
  <c r="J1099" i="45"/>
  <c r="I1099" i="45"/>
  <c r="H1099" i="45"/>
  <c r="G1099" i="45"/>
  <c r="F1099" i="45"/>
  <c r="E1099" i="45"/>
  <c r="D1099" i="45"/>
  <c r="C1099" i="45"/>
  <c r="U1098" i="45"/>
  <c r="T1098" i="45"/>
  <c r="S1098" i="45"/>
  <c r="R1098" i="45"/>
  <c r="Q1098" i="45"/>
  <c r="P1098" i="45"/>
  <c r="O1098" i="45"/>
  <c r="N1098" i="45"/>
  <c r="M1098" i="45"/>
  <c r="L1098" i="45"/>
  <c r="K1098" i="45"/>
  <c r="J1098" i="45"/>
  <c r="I1098" i="45"/>
  <c r="H1098" i="45"/>
  <c r="G1098" i="45"/>
  <c r="F1098" i="45"/>
  <c r="E1098" i="45"/>
  <c r="D1098" i="45"/>
  <c r="C1098" i="45"/>
  <c r="U1097" i="45"/>
  <c r="T1097" i="45"/>
  <c r="S1097" i="45"/>
  <c r="R1097" i="45"/>
  <c r="Q1097" i="45"/>
  <c r="P1097" i="45"/>
  <c r="O1097" i="45"/>
  <c r="N1097" i="45"/>
  <c r="M1097" i="45"/>
  <c r="L1097" i="45"/>
  <c r="K1097" i="45"/>
  <c r="J1097" i="45"/>
  <c r="I1097" i="45"/>
  <c r="H1097" i="45"/>
  <c r="G1097" i="45"/>
  <c r="F1097" i="45"/>
  <c r="E1097" i="45"/>
  <c r="D1097" i="45"/>
  <c r="C1097" i="45"/>
  <c r="U1096" i="45"/>
  <c r="T1096" i="45"/>
  <c r="S1096" i="45"/>
  <c r="R1096" i="45"/>
  <c r="Q1096" i="45"/>
  <c r="P1096" i="45"/>
  <c r="O1096" i="45"/>
  <c r="N1096" i="45"/>
  <c r="M1096" i="45"/>
  <c r="L1096" i="45"/>
  <c r="K1096" i="45"/>
  <c r="J1096" i="45"/>
  <c r="I1096" i="45"/>
  <c r="H1096" i="45"/>
  <c r="G1096" i="45"/>
  <c r="F1096" i="45"/>
  <c r="E1096" i="45"/>
  <c r="D1096" i="45"/>
  <c r="C1096" i="45"/>
  <c r="U1095" i="45"/>
  <c r="T1095" i="45"/>
  <c r="S1095" i="45"/>
  <c r="R1095" i="45"/>
  <c r="Q1095" i="45"/>
  <c r="P1095" i="45"/>
  <c r="O1095" i="45"/>
  <c r="N1095" i="45"/>
  <c r="M1095" i="45"/>
  <c r="L1095" i="45"/>
  <c r="K1095" i="45"/>
  <c r="J1095" i="45"/>
  <c r="I1095" i="45"/>
  <c r="H1095" i="45"/>
  <c r="G1095" i="45"/>
  <c r="F1095" i="45"/>
  <c r="E1095" i="45"/>
  <c r="D1095" i="45"/>
  <c r="C1095" i="45"/>
  <c r="U1094" i="45"/>
  <c r="T1094" i="45"/>
  <c r="S1094" i="45"/>
  <c r="R1094" i="45"/>
  <c r="Q1094" i="45"/>
  <c r="P1094" i="45"/>
  <c r="O1094" i="45"/>
  <c r="N1094" i="45"/>
  <c r="M1094" i="45"/>
  <c r="L1094" i="45"/>
  <c r="K1094" i="45"/>
  <c r="J1094" i="45"/>
  <c r="I1094" i="45"/>
  <c r="H1094" i="45"/>
  <c r="G1094" i="45"/>
  <c r="F1094" i="45"/>
  <c r="E1094" i="45"/>
  <c r="D1094" i="45"/>
  <c r="C1094" i="45"/>
  <c r="U1093" i="45"/>
  <c r="T1093" i="45"/>
  <c r="S1093" i="45"/>
  <c r="R1093" i="45"/>
  <c r="Q1093" i="45"/>
  <c r="P1093" i="45"/>
  <c r="O1093" i="45"/>
  <c r="N1093" i="45"/>
  <c r="M1093" i="45"/>
  <c r="L1093" i="45"/>
  <c r="K1093" i="45"/>
  <c r="J1093" i="45"/>
  <c r="I1093" i="45"/>
  <c r="H1093" i="45"/>
  <c r="G1093" i="45"/>
  <c r="F1093" i="45"/>
  <c r="E1093" i="45"/>
  <c r="D1093" i="45"/>
  <c r="C1093" i="45"/>
  <c r="U1092" i="45"/>
  <c r="T1092" i="45"/>
  <c r="S1092" i="45"/>
  <c r="R1092" i="45"/>
  <c r="Q1092" i="45"/>
  <c r="P1092" i="45"/>
  <c r="O1092" i="45"/>
  <c r="N1092" i="45"/>
  <c r="M1092" i="45"/>
  <c r="L1092" i="45"/>
  <c r="K1092" i="45"/>
  <c r="J1092" i="45"/>
  <c r="I1092" i="45"/>
  <c r="H1092" i="45"/>
  <c r="G1092" i="45"/>
  <c r="F1092" i="45"/>
  <c r="E1092" i="45"/>
  <c r="D1092" i="45"/>
  <c r="C1092" i="45"/>
  <c r="U1091" i="45"/>
  <c r="T1091" i="45"/>
  <c r="S1091" i="45"/>
  <c r="R1091" i="45"/>
  <c r="Q1091" i="45"/>
  <c r="P1091" i="45"/>
  <c r="O1091" i="45"/>
  <c r="N1091" i="45"/>
  <c r="M1091" i="45"/>
  <c r="L1091" i="45"/>
  <c r="K1091" i="45"/>
  <c r="J1091" i="45"/>
  <c r="I1091" i="45"/>
  <c r="H1091" i="45"/>
  <c r="G1091" i="45"/>
  <c r="F1091" i="45"/>
  <c r="E1091" i="45"/>
  <c r="D1091" i="45"/>
  <c r="C1091" i="45"/>
  <c r="U1090" i="45"/>
  <c r="T1090" i="45"/>
  <c r="S1090" i="45"/>
  <c r="R1090" i="45"/>
  <c r="Q1090" i="45"/>
  <c r="P1090" i="45"/>
  <c r="O1090" i="45"/>
  <c r="N1090" i="45"/>
  <c r="M1090" i="45"/>
  <c r="L1090" i="45"/>
  <c r="K1090" i="45"/>
  <c r="J1090" i="45"/>
  <c r="I1090" i="45"/>
  <c r="H1090" i="45"/>
  <c r="G1090" i="45"/>
  <c r="F1090" i="45"/>
  <c r="E1090" i="45"/>
  <c r="D1090" i="45"/>
  <c r="C1090" i="45"/>
  <c r="U1089" i="45"/>
  <c r="T1089" i="45"/>
  <c r="S1089" i="45"/>
  <c r="R1089" i="45"/>
  <c r="Q1089" i="45"/>
  <c r="P1089" i="45"/>
  <c r="O1089" i="45"/>
  <c r="N1089" i="45"/>
  <c r="M1089" i="45"/>
  <c r="L1089" i="45"/>
  <c r="K1089" i="45"/>
  <c r="J1089" i="45"/>
  <c r="I1089" i="45"/>
  <c r="H1089" i="45"/>
  <c r="G1089" i="45"/>
  <c r="F1089" i="45"/>
  <c r="E1089" i="45"/>
  <c r="D1089" i="45"/>
  <c r="C1089" i="45"/>
  <c r="U1088" i="45"/>
  <c r="T1088" i="45"/>
  <c r="S1088" i="45"/>
  <c r="R1088" i="45"/>
  <c r="Q1088" i="45"/>
  <c r="P1088" i="45"/>
  <c r="O1088" i="45"/>
  <c r="N1088" i="45"/>
  <c r="M1088" i="45"/>
  <c r="L1088" i="45"/>
  <c r="K1088" i="45"/>
  <c r="J1088" i="45"/>
  <c r="I1088" i="45"/>
  <c r="H1088" i="45"/>
  <c r="G1088" i="45"/>
  <c r="F1088" i="45"/>
  <c r="E1088" i="45"/>
  <c r="D1088" i="45"/>
  <c r="C1088" i="45"/>
  <c r="U1087" i="45"/>
  <c r="T1087" i="45"/>
  <c r="S1087" i="45"/>
  <c r="R1087" i="45"/>
  <c r="Q1087" i="45"/>
  <c r="P1087" i="45"/>
  <c r="O1087" i="45"/>
  <c r="N1087" i="45"/>
  <c r="M1087" i="45"/>
  <c r="L1087" i="45"/>
  <c r="K1087" i="45"/>
  <c r="J1087" i="45"/>
  <c r="I1087" i="45"/>
  <c r="H1087" i="45"/>
  <c r="G1087" i="45"/>
  <c r="F1087" i="45"/>
  <c r="E1087" i="45"/>
  <c r="D1087" i="45"/>
  <c r="C1087" i="45"/>
  <c r="U1086" i="45"/>
  <c r="T1086" i="45"/>
  <c r="S1086" i="45"/>
  <c r="R1086" i="45"/>
  <c r="Q1086" i="45"/>
  <c r="P1086" i="45"/>
  <c r="O1086" i="45"/>
  <c r="N1086" i="45"/>
  <c r="M1086" i="45"/>
  <c r="L1086" i="45"/>
  <c r="K1086" i="45"/>
  <c r="J1086" i="45"/>
  <c r="I1086" i="45"/>
  <c r="H1086" i="45"/>
  <c r="G1086" i="45"/>
  <c r="F1086" i="45"/>
  <c r="E1086" i="45"/>
  <c r="D1086" i="45"/>
  <c r="C1086" i="45"/>
  <c r="U1085" i="45"/>
  <c r="T1085" i="45"/>
  <c r="S1085" i="45"/>
  <c r="R1085" i="45"/>
  <c r="Q1085" i="45"/>
  <c r="P1085" i="45"/>
  <c r="O1085" i="45"/>
  <c r="N1085" i="45"/>
  <c r="M1085" i="45"/>
  <c r="L1085" i="45"/>
  <c r="K1085" i="45"/>
  <c r="J1085" i="45"/>
  <c r="I1085" i="45"/>
  <c r="H1085" i="45"/>
  <c r="G1085" i="45"/>
  <c r="F1085" i="45"/>
  <c r="E1085" i="45"/>
  <c r="D1085" i="45"/>
  <c r="C1085" i="45"/>
  <c r="U1084" i="45"/>
  <c r="T1084" i="45"/>
  <c r="S1084" i="45"/>
  <c r="R1084" i="45"/>
  <c r="Q1084" i="45"/>
  <c r="P1084" i="45"/>
  <c r="O1084" i="45"/>
  <c r="N1084" i="45"/>
  <c r="M1084" i="45"/>
  <c r="L1084" i="45"/>
  <c r="K1084" i="45"/>
  <c r="J1084" i="45"/>
  <c r="I1084" i="45"/>
  <c r="H1084" i="45"/>
  <c r="G1084" i="45"/>
  <c r="F1084" i="45"/>
  <c r="E1084" i="45"/>
  <c r="D1084" i="45"/>
  <c r="C1084" i="45"/>
  <c r="U1083" i="45"/>
  <c r="T1083" i="45"/>
  <c r="S1083" i="45"/>
  <c r="R1083" i="45"/>
  <c r="Q1083" i="45"/>
  <c r="P1083" i="45"/>
  <c r="O1083" i="45"/>
  <c r="N1083" i="45"/>
  <c r="M1083" i="45"/>
  <c r="L1083" i="45"/>
  <c r="K1083" i="45"/>
  <c r="J1083" i="45"/>
  <c r="I1083" i="45"/>
  <c r="H1083" i="45"/>
  <c r="G1083" i="45"/>
  <c r="F1083" i="45"/>
  <c r="E1083" i="45"/>
  <c r="D1083" i="45"/>
  <c r="C1083" i="45"/>
  <c r="U1082" i="45"/>
  <c r="T1082" i="45"/>
  <c r="S1082" i="45"/>
  <c r="R1082" i="45"/>
  <c r="Q1082" i="45"/>
  <c r="P1082" i="45"/>
  <c r="O1082" i="45"/>
  <c r="N1082" i="45"/>
  <c r="M1082" i="45"/>
  <c r="L1082" i="45"/>
  <c r="K1082" i="45"/>
  <c r="J1082" i="45"/>
  <c r="I1082" i="45"/>
  <c r="H1082" i="45"/>
  <c r="G1082" i="45"/>
  <c r="F1082" i="45"/>
  <c r="E1082" i="45"/>
  <c r="D1082" i="45"/>
  <c r="C1082" i="45"/>
  <c r="U1081" i="45"/>
  <c r="T1081" i="45"/>
  <c r="S1081" i="45"/>
  <c r="R1081" i="45"/>
  <c r="Q1081" i="45"/>
  <c r="P1081" i="45"/>
  <c r="O1081" i="45"/>
  <c r="N1081" i="45"/>
  <c r="M1081" i="45"/>
  <c r="L1081" i="45"/>
  <c r="K1081" i="45"/>
  <c r="J1081" i="45"/>
  <c r="I1081" i="45"/>
  <c r="H1081" i="45"/>
  <c r="G1081" i="45"/>
  <c r="F1081" i="45"/>
  <c r="E1081" i="45"/>
  <c r="D1081" i="45"/>
  <c r="C1081" i="45"/>
  <c r="U1080" i="45"/>
  <c r="T1080" i="45"/>
  <c r="S1080" i="45"/>
  <c r="R1080" i="45"/>
  <c r="Q1080" i="45"/>
  <c r="P1080" i="45"/>
  <c r="O1080" i="45"/>
  <c r="N1080" i="45"/>
  <c r="M1080" i="45"/>
  <c r="L1080" i="45"/>
  <c r="K1080" i="45"/>
  <c r="J1080" i="45"/>
  <c r="I1080" i="45"/>
  <c r="H1080" i="45"/>
  <c r="G1080" i="45"/>
  <c r="F1080" i="45"/>
  <c r="E1080" i="45"/>
  <c r="D1080" i="45"/>
  <c r="C1080" i="45"/>
  <c r="U1079" i="45"/>
  <c r="T1079" i="45"/>
  <c r="S1079" i="45"/>
  <c r="R1079" i="45"/>
  <c r="Q1079" i="45"/>
  <c r="P1079" i="45"/>
  <c r="O1079" i="45"/>
  <c r="N1079" i="45"/>
  <c r="M1079" i="45"/>
  <c r="L1079" i="45"/>
  <c r="K1079" i="45"/>
  <c r="J1079" i="45"/>
  <c r="I1079" i="45"/>
  <c r="H1079" i="45"/>
  <c r="G1079" i="45"/>
  <c r="F1079" i="45"/>
  <c r="E1079" i="45"/>
  <c r="D1079" i="45"/>
  <c r="C1079" i="45"/>
  <c r="U1078" i="45"/>
  <c r="T1078" i="45"/>
  <c r="S1078" i="45"/>
  <c r="R1078" i="45"/>
  <c r="Q1078" i="45"/>
  <c r="P1078" i="45"/>
  <c r="O1078" i="45"/>
  <c r="N1078" i="45"/>
  <c r="M1078" i="45"/>
  <c r="L1078" i="45"/>
  <c r="K1078" i="45"/>
  <c r="J1078" i="45"/>
  <c r="I1078" i="45"/>
  <c r="H1078" i="45"/>
  <c r="G1078" i="45"/>
  <c r="F1078" i="45"/>
  <c r="E1078" i="45"/>
  <c r="D1078" i="45"/>
  <c r="C1078" i="45"/>
  <c r="U1077" i="45"/>
  <c r="T1077" i="45"/>
  <c r="S1077" i="45"/>
  <c r="R1077" i="45"/>
  <c r="Q1077" i="45"/>
  <c r="P1077" i="45"/>
  <c r="O1077" i="45"/>
  <c r="N1077" i="45"/>
  <c r="M1077" i="45"/>
  <c r="L1077" i="45"/>
  <c r="K1077" i="45"/>
  <c r="J1077" i="45"/>
  <c r="I1077" i="45"/>
  <c r="H1077" i="45"/>
  <c r="G1077" i="45"/>
  <c r="F1077" i="45"/>
  <c r="E1077" i="45"/>
  <c r="D1077" i="45"/>
  <c r="C1077" i="45"/>
  <c r="U1076" i="45"/>
  <c r="T1076" i="45"/>
  <c r="S1076" i="45"/>
  <c r="R1076" i="45"/>
  <c r="Q1076" i="45"/>
  <c r="P1076" i="45"/>
  <c r="O1076" i="45"/>
  <c r="N1076" i="45"/>
  <c r="M1076" i="45"/>
  <c r="L1076" i="45"/>
  <c r="K1076" i="45"/>
  <c r="J1076" i="45"/>
  <c r="I1076" i="45"/>
  <c r="H1076" i="45"/>
  <c r="G1076" i="45"/>
  <c r="F1076" i="45"/>
  <c r="E1076" i="45"/>
  <c r="D1076" i="45"/>
  <c r="C1076" i="45"/>
  <c r="U1075" i="45"/>
  <c r="T1075" i="45"/>
  <c r="S1075" i="45"/>
  <c r="R1075" i="45"/>
  <c r="Q1075" i="45"/>
  <c r="P1075" i="45"/>
  <c r="O1075" i="45"/>
  <c r="N1075" i="45"/>
  <c r="M1075" i="45"/>
  <c r="L1075" i="45"/>
  <c r="K1075" i="45"/>
  <c r="J1075" i="45"/>
  <c r="I1075" i="45"/>
  <c r="H1075" i="45"/>
  <c r="G1075" i="45"/>
  <c r="F1075" i="45"/>
  <c r="E1075" i="45"/>
  <c r="D1075" i="45"/>
  <c r="C1075" i="45"/>
  <c r="U1074" i="45"/>
  <c r="T1074" i="45"/>
  <c r="S1074" i="45"/>
  <c r="R1074" i="45"/>
  <c r="Q1074" i="45"/>
  <c r="P1074" i="45"/>
  <c r="O1074" i="45"/>
  <c r="N1074" i="45"/>
  <c r="M1074" i="45"/>
  <c r="L1074" i="45"/>
  <c r="K1074" i="45"/>
  <c r="J1074" i="45"/>
  <c r="I1074" i="45"/>
  <c r="H1074" i="45"/>
  <c r="G1074" i="45"/>
  <c r="F1074" i="45"/>
  <c r="E1074" i="45"/>
  <c r="D1074" i="45"/>
  <c r="C1074" i="45"/>
  <c r="U1073" i="45"/>
  <c r="T1073" i="45"/>
  <c r="S1073" i="45"/>
  <c r="R1073" i="45"/>
  <c r="Q1073" i="45"/>
  <c r="P1073" i="45"/>
  <c r="O1073" i="45"/>
  <c r="N1073" i="45"/>
  <c r="M1073" i="45"/>
  <c r="L1073" i="45"/>
  <c r="K1073" i="45"/>
  <c r="J1073" i="45"/>
  <c r="I1073" i="45"/>
  <c r="H1073" i="45"/>
  <c r="G1073" i="45"/>
  <c r="F1073" i="45"/>
  <c r="E1073" i="45"/>
  <c r="D1073" i="45"/>
  <c r="C1073" i="45"/>
  <c r="U1072" i="45"/>
  <c r="T1072" i="45"/>
  <c r="S1072" i="45"/>
  <c r="R1072" i="45"/>
  <c r="Q1072" i="45"/>
  <c r="P1072" i="45"/>
  <c r="O1072" i="45"/>
  <c r="N1072" i="45"/>
  <c r="M1072" i="45"/>
  <c r="L1072" i="45"/>
  <c r="K1072" i="45"/>
  <c r="J1072" i="45"/>
  <c r="I1072" i="45"/>
  <c r="H1072" i="45"/>
  <c r="G1072" i="45"/>
  <c r="F1072" i="45"/>
  <c r="E1072" i="45"/>
  <c r="D1072" i="45"/>
  <c r="C1072" i="45"/>
  <c r="U1071" i="45"/>
  <c r="T1071" i="45"/>
  <c r="S1071" i="45"/>
  <c r="R1071" i="45"/>
  <c r="Q1071" i="45"/>
  <c r="P1071" i="45"/>
  <c r="O1071" i="45"/>
  <c r="N1071" i="45"/>
  <c r="M1071" i="45"/>
  <c r="L1071" i="45"/>
  <c r="K1071" i="45"/>
  <c r="J1071" i="45"/>
  <c r="I1071" i="45"/>
  <c r="H1071" i="45"/>
  <c r="G1071" i="45"/>
  <c r="F1071" i="45"/>
  <c r="E1071" i="45"/>
  <c r="D1071" i="45"/>
  <c r="C1071" i="45"/>
  <c r="U1070" i="45"/>
  <c r="T1070" i="45"/>
  <c r="S1070" i="45"/>
  <c r="R1070" i="45"/>
  <c r="Q1070" i="45"/>
  <c r="P1070" i="45"/>
  <c r="O1070" i="45"/>
  <c r="N1070" i="45"/>
  <c r="M1070" i="45"/>
  <c r="L1070" i="45"/>
  <c r="K1070" i="45"/>
  <c r="J1070" i="45"/>
  <c r="I1070" i="45"/>
  <c r="H1070" i="45"/>
  <c r="G1070" i="45"/>
  <c r="F1070" i="45"/>
  <c r="E1070" i="45"/>
  <c r="D1070" i="45"/>
  <c r="C1070" i="45"/>
  <c r="U1069" i="45"/>
  <c r="T1069" i="45"/>
  <c r="S1069" i="45"/>
  <c r="R1069" i="45"/>
  <c r="Q1069" i="45"/>
  <c r="P1069" i="45"/>
  <c r="O1069" i="45"/>
  <c r="N1069" i="45"/>
  <c r="M1069" i="45"/>
  <c r="L1069" i="45"/>
  <c r="K1069" i="45"/>
  <c r="J1069" i="45"/>
  <c r="I1069" i="45"/>
  <c r="H1069" i="45"/>
  <c r="G1069" i="45"/>
  <c r="F1069" i="45"/>
  <c r="E1069" i="45"/>
  <c r="D1069" i="45"/>
  <c r="C1069" i="45"/>
  <c r="U1068" i="45"/>
  <c r="T1068" i="45"/>
  <c r="S1068" i="45"/>
  <c r="R1068" i="45"/>
  <c r="Q1068" i="45"/>
  <c r="P1068" i="45"/>
  <c r="O1068" i="45"/>
  <c r="N1068" i="45"/>
  <c r="M1068" i="45"/>
  <c r="L1068" i="45"/>
  <c r="K1068" i="45"/>
  <c r="J1068" i="45"/>
  <c r="I1068" i="45"/>
  <c r="H1068" i="45"/>
  <c r="G1068" i="45"/>
  <c r="F1068" i="45"/>
  <c r="E1068" i="45"/>
  <c r="D1068" i="45"/>
  <c r="C1068" i="45"/>
  <c r="U1067" i="45"/>
  <c r="T1067" i="45"/>
  <c r="S1067" i="45"/>
  <c r="R1067" i="45"/>
  <c r="Q1067" i="45"/>
  <c r="P1067" i="45"/>
  <c r="O1067" i="45"/>
  <c r="N1067" i="45"/>
  <c r="M1067" i="45"/>
  <c r="L1067" i="45"/>
  <c r="K1067" i="45"/>
  <c r="J1067" i="45"/>
  <c r="I1067" i="45"/>
  <c r="H1067" i="45"/>
  <c r="G1067" i="45"/>
  <c r="F1067" i="45"/>
  <c r="E1067" i="45"/>
  <c r="D1067" i="45"/>
  <c r="C1067" i="45"/>
  <c r="U1066" i="45"/>
  <c r="T1066" i="45"/>
  <c r="S1066" i="45"/>
  <c r="R1066" i="45"/>
  <c r="Q1066" i="45"/>
  <c r="P1066" i="45"/>
  <c r="O1066" i="45"/>
  <c r="N1066" i="45"/>
  <c r="M1066" i="45"/>
  <c r="L1066" i="45"/>
  <c r="K1066" i="45"/>
  <c r="J1066" i="45"/>
  <c r="I1066" i="45"/>
  <c r="H1066" i="45"/>
  <c r="G1066" i="45"/>
  <c r="F1066" i="45"/>
  <c r="E1066" i="45"/>
  <c r="D1066" i="45"/>
  <c r="C1066" i="45"/>
  <c r="U1065" i="45"/>
  <c r="T1065" i="45"/>
  <c r="S1065" i="45"/>
  <c r="R1065" i="45"/>
  <c r="Q1065" i="45"/>
  <c r="P1065" i="45"/>
  <c r="O1065" i="45"/>
  <c r="N1065" i="45"/>
  <c r="M1065" i="45"/>
  <c r="L1065" i="45"/>
  <c r="K1065" i="45"/>
  <c r="J1065" i="45"/>
  <c r="I1065" i="45"/>
  <c r="H1065" i="45"/>
  <c r="G1065" i="45"/>
  <c r="F1065" i="45"/>
  <c r="E1065" i="45"/>
  <c r="D1065" i="45"/>
  <c r="C1065" i="45"/>
  <c r="U1064" i="45"/>
  <c r="T1064" i="45"/>
  <c r="S1064" i="45"/>
  <c r="R1064" i="45"/>
  <c r="Q1064" i="45"/>
  <c r="P1064" i="45"/>
  <c r="O1064" i="45"/>
  <c r="N1064" i="45"/>
  <c r="M1064" i="45"/>
  <c r="L1064" i="45"/>
  <c r="K1064" i="45"/>
  <c r="J1064" i="45"/>
  <c r="I1064" i="45"/>
  <c r="H1064" i="45"/>
  <c r="G1064" i="45"/>
  <c r="F1064" i="45"/>
  <c r="E1064" i="45"/>
  <c r="D1064" i="45"/>
  <c r="C1064" i="45"/>
  <c r="U1063" i="45"/>
  <c r="T1063" i="45"/>
  <c r="S1063" i="45"/>
  <c r="R1063" i="45"/>
  <c r="Q1063" i="45"/>
  <c r="P1063" i="45"/>
  <c r="O1063" i="45"/>
  <c r="N1063" i="45"/>
  <c r="M1063" i="45"/>
  <c r="L1063" i="45"/>
  <c r="K1063" i="45"/>
  <c r="J1063" i="45"/>
  <c r="I1063" i="45"/>
  <c r="H1063" i="45"/>
  <c r="G1063" i="45"/>
  <c r="F1063" i="45"/>
  <c r="E1063" i="45"/>
  <c r="D1063" i="45"/>
  <c r="C1063" i="45"/>
  <c r="U1062" i="45"/>
  <c r="T1062" i="45"/>
  <c r="S1062" i="45"/>
  <c r="R1062" i="45"/>
  <c r="Q1062" i="45"/>
  <c r="P1062" i="45"/>
  <c r="O1062" i="45"/>
  <c r="N1062" i="45"/>
  <c r="M1062" i="45"/>
  <c r="L1062" i="45"/>
  <c r="K1062" i="45"/>
  <c r="J1062" i="45"/>
  <c r="I1062" i="45"/>
  <c r="H1062" i="45"/>
  <c r="G1062" i="45"/>
  <c r="F1062" i="45"/>
  <c r="E1062" i="45"/>
  <c r="D1062" i="45"/>
  <c r="C1062" i="45"/>
  <c r="U1061" i="45"/>
  <c r="T1061" i="45"/>
  <c r="S1061" i="45"/>
  <c r="R1061" i="45"/>
  <c r="Q1061" i="45"/>
  <c r="P1061" i="45"/>
  <c r="O1061" i="45"/>
  <c r="N1061" i="45"/>
  <c r="M1061" i="45"/>
  <c r="L1061" i="45"/>
  <c r="K1061" i="45"/>
  <c r="J1061" i="45"/>
  <c r="I1061" i="45"/>
  <c r="H1061" i="45"/>
  <c r="G1061" i="45"/>
  <c r="F1061" i="45"/>
  <c r="E1061" i="45"/>
  <c r="D1061" i="45"/>
  <c r="C1061" i="45"/>
  <c r="U1060" i="45"/>
  <c r="T1060" i="45"/>
  <c r="S1060" i="45"/>
  <c r="R1060" i="45"/>
  <c r="Q1060" i="45"/>
  <c r="P1060" i="45"/>
  <c r="O1060" i="45"/>
  <c r="N1060" i="45"/>
  <c r="M1060" i="45"/>
  <c r="L1060" i="45"/>
  <c r="K1060" i="45"/>
  <c r="J1060" i="45"/>
  <c r="I1060" i="45"/>
  <c r="H1060" i="45"/>
  <c r="G1060" i="45"/>
  <c r="F1060" i="45"/>
  <c r="E1060" i="45"/>
  <c r="D1060" i="45"/>
  <c r="C1060" i="45"/>
  <c r="U1059" i="45"/>
  <c r="T1059" i="45"/>
  <c r="S1059" i="45"/>
  <c r="R1059" i="45"/>
  <c r="Q1059" i="45"/>
  <c r="P1059" i="45"/>
  <c r="O1059" i="45"/>
  <c r="N1059" i="45"/>
  <c r="M1059" i="45"/>
  <c r="L1059" i="45"/>
  <c r="K1059" i="45"/>
  <c r="J1059" i="45"/>
  <c r="I1059" i="45"/>
  <c r="H1059" i="45"/>
  <c r="G1059" i="45"/>
  <c r="F1059" i="45"/>
  <c r="E1059" i="45"/>
  <c r="D1059" i="45"/>
  <c r="C1059" i="45"/>
  <c r="U1058" i="45"/>
  <c r="T1058" i="45"/>
  <c r="S1058" i="45"/>
  <c r="R1058" i="45"/>
  <c r="Q1058" i="45"/>
  <c r="P1058" i="45"/>
  <c r="O1058" i="45"/>
  <c r="N1058" i="45"/>
  <c r="M1058" i="45"/>
  <c r="L1058" i="45"/>
  <c r="K1058" i="45"/>
  <c r="J1058" i="45"/>
  <c r="I1058" i="45"/>
  <c r="H1058" i="45"/>
  <c r="G1058" i="45"/>
  <c r="F1058" i="45"/>
  <c r="E1058" i="45"/>
  <c r="D1058" i="45"/>
  <c r="C1058" i="45"/>
  <c r="U1057" i="45"/>
  <c r="T1057" i="45"/>
  <c r="S1057" i="45"/>
  <c r="R1057" i="45"/>
  <c r="Q1057" i="45"/>
  <c r="P1057" i="45"/>
  <c r="O1057" i="45"/>
  <c r="N1057" i="45"/>
  <c r="M1057" i="45"/>
  <c r="L1057" i="45"/>
  <c r="K1057" i="45"/>
  <c r="J1057" i="45"/>
  <c r="I1057" i="45"/>
  <c r="H1057" i="45"/>
  <c r="G1057" i="45"/>
  <c r="F1057" i="45"/>
  <c r="E1057" i="45"/>
  <c r="D1057" i="45"/>
  <c r="C1057" i="45"/>
  <c r="U1056" i="45"/>
  <c r="T1056" i="45"/>
  <c r="S1056" i="45"/>
  <c r="R1056" i="45"/>
  <c r="Q1056" i="45"/>
  <c r="P1056" i="45"/>
  <c r="O1056" i="45"/>
  <c r="N1056" i="45"/>
  <c r="M1056" i="45"/>
  <c r="L1056" i="45"/>
  <c r="K1056" i="45"/>
  <c r="J1056" i="45"/>
  <c r="I1056" i="45"/>
  <c r="H1056" i="45"/>
  <c r="G1056" i="45"/>
  <c r="F1056" i="45"/>
  <c r="E1056" i="45"/>
  <c r="D1056" i="45"/>
  <c r="C1056" i="45"/>
  <c r="U1055" i="45"/>
  <c r="T1055" i="45"/>
  <c r="S1055" i="45"/>
  <c r="R1055" i="45"/>
  <c r="Q1055" i="45"/>
  <c r="P1055" i="45"/>
  <c r="O1055" i="45"/>
  <c r="N1055" i="45"/>
  <c r="M1055" i="45"/>
  <c r="L1055" i="45"/>
  <c r="K1055" i="45"/>
  <c r="J1055" i="45"/>
  <c r="I1055" i="45"/>
  <c r="H1055" i="45"/>
  <c r="G1055" i="45"/>
  <c r="F1055" i="45"/>
  <c r="E1055" i="45"/>
  <c r="D1055" i="45"/>
  <c r="C1055" i="45"/>
  <c r="U1054" i="45"/>
  <c r="T1054" i="45"/>
  <c r="S1054" i="45"/>
  <c r="R1054" i="45"/>
  <c r="Q1054" i="45"/>
  <c r="P1054" i="45"/>
  <c r="O1054" i="45"/>
  <c r="N1054" i="45"/>
  <c r="M1054" i="45"/>
  <c r="L1054" i="45"/>
  <c r="K1054" i="45"/>
  <c r="J1054" i="45"/>
  <c r="I1054" i="45"/>
  <c r="H1054" i="45"/>
  <c r="G1054" i="45"/>
  <c r="F1054" i="45"/>
  <c r="E1054" i="45"/>
  <c r="D1054" i="45"/>
  <c r="C1054" i="45"/>
  <c r="U1053" i="45"/>
  <c r="T1053" i="45"/>
  <c r="S1053" i="45"/>
  <c r="R1053" i="45"/>
  <c r="Q1053" i="45"/>
  <c r="P1053" i="45"/>
  <c r="O1053" i="45"/>
  <c r="N1053" i="45"/>
  <c r="M1053" i="45"/>
  <c r="L1053" i="45"/>
  <c r="K1053" i="45"/>
  <c r="J1053" i="45"/>
  <c r="I1053" i="45"/>
  <c r="H1053" i="45"/>
  <c r="G1053" i="45"/>
  <c r="F1053" i="45"/>
  <c r="E1053" i="45"/>
  <c r="D1053" i="45"/>
  <c r="C1053" i="45"/>
  <c r="U1052" i="45"/>
  <c r="T1052" i="45"/>
  <c r="S1052" i="45"/>
  <c r="R1052" i="45"/>
  <c r="Q1052" i="45"/>
  <c r="P1052" i="45"/>
  <c r="O1052" i="45"/>
  <c r="N1052" i="45"/>
  <c r="M1052" i="45"/>
  <c r="L1052" i="45"/>
  <c r="K1052" i="45"/>
  <c r="J1052" i="45"/>
  <c r="I1052" i="45"/>
  <c r="H1052" i="45"/>
  <c r="G1052" i="45"/>
  <c r="F1052" i="45"/>
  <c r="E1052" i="45"/>
  <c r="D1052" i="45"/>
  <c r="C1052" i="45"/>
  <c r="U1051" i="45"/>
  <c r="T1051" i="45"/>
  <c r="S1051" i="45"/>
  <c r="R1051" i="45"/>
  <c r="Q1051" i="45"/>
  <c r="P1051" i="45"/>
  <c r="O1051" i="45"/>
  <c r="N1051" i="45"/>
  <c r="M1051" i="45"/>
  <c r="L1051" i="45"/>
  <c r="K1051" i="45"/>
  <c r="J1051" i="45"/>
  <c r="I1051" i="45"/>
  <c r="H1051" i="45"/>
  <c r="G1051" i="45"/>
  <c r="F1051" i="45"/>
  <c r="E1051" i="45"/>
  <c r="D1051" i="45"/>
  <c r="C1051" i="45"/>
  <c r="U1050" i="45"/>
  <c r="T1050" i="45"/>
  <c r="S1050" i="45"/>
  <c r="R1050" i="45"/>
  <c r="Q1050" i="45"/>
  <c r="P1050" i="45"/>
  <c r="O1050" i="45"/>
  <c r="N1050" i="45"/>
  <c r="M1050" i="45"/>
  <c r="L1050" i="45"/>
  <c r="K1050" i="45"/>
  <c r="J1050" i="45"/>
  <c r="I1050" i="45"/>
  <c r="H1050" i="45"/>
  <c r="G1050" i="45"/>
  <c r="F1050" i="45"/>
  <c r="E1050" i="45"/>
  <c r="D1050" i="45"/>
  <c r="C1050" i="45"/>
  <c r="U1049" i="45"/>
  <c r="T1049" i="45"/>
  <c r="S1049" i="45"/>
  <c r="R1049" i="45"/>
  <c r="Q1049" i="45"/>
  <c r="P1049" i="45"/>
  <c r="O1049" i="45"/>
  <c r="N1049" i="45"/>
  <c r="M1049" i="45"/>
  <c r="L1049" i="45"/>
  <c r="K1049" i="45"/>
  <c r="J1049" i="45"/>
  <c r="I1049" i="45"/>
  <c r="H1049" i="45"/>
  <c r="G1049" i="45"/>
  <c r="F1049" i="45"/>
  <c r="E1049" i="45"/>
  <c r="D1049" i="45"/>
  <c r="C1049" i="45"/>
  <c r="U1048" i="45"/>
  <c r="T1048" i="45"/>
  <c r="S1048" i="45"/>
  <c r="R1048" i="45"/>
  <c r="Q1048" i="45"/>
  <c r="P1048" i="45"/>
  <c r="O1048" i="45"/>
  <c r="N1048" i="45"/>
  <c r="M1048" i="45"/>
  <c r="L1048" i="45"/>
  <c r="K1048" i="45"/>
  <c r="J1048" i="45"/>
  <c r="I1048" i="45"/>
  <c r="H1048" i="45"/>
  <c r="G1048" i="45"/>
  <c r="F1048" i="45"/>
  <c r="E1048" i="45"/>
  <c r="D1048" i="45"/>
  <c r="C1048" i="45"/>
  <c r="U1047" i="45"/>
  <c r="T1047" i="45"/>
  <c r="S1047" i="45"/>
  <c r="R1047" i="45"/>
  <c r="Q1047" i="45"/>
  <c r="P1047" i="45"/>
  <c r="O1047" i="45"/>
  <c r="N1047" i="45"/>
  <c r="M1047" i="45"/>
  <c r="L1047" i="45"/>
  <c r="K1047" i="45"/>
  <c r="J1047" i="45"/>
  <c r="I1047" i="45"/>
  <c r="H1047" i="45"/>
  <c r="G1047" i="45"/>
  <c r="F1047" i="45"/>
  <c r="E1047" i="45"/>
  <c r="D1047" i="45"/>
  <c r="C1047" i="45"/>
  <c r="U1046" i="45"/>
  <c r="T1046" i="45"/>
  <c r="S1046" i="45"/>
  <c r="R1046" i="45"/>
  <c r="Q1046" i="45"/>
  <c r="P1046" i="45"/>
  <c r="O1046" i="45"/>
  <c r="N1046" i="45"/>
  <c r="M1046" i="45"/>
  <c r="L1046" i="45"/>
  <c r="K1046" i="45"/>
  <c r="J1046" i="45"/>
  <c r="I1046" i="45"/>
  <c r="H1046" i="45"/>
  <c r="G1046" i="45"/>
  <c r="F1046" i="45"/>
  <c r="E1046" i="45"/>
  <c r="D1046" i="45"/>
  <c r="C1046" i="45"/>
  <c r="U1045" i="45"/>
  <c r="T1045" i="45"/>
  <c r="S1045" i="45"/>
  <c r="R1045" i="45"/>
  <c r="Q1045" i="45"/>
  <c r="P1045" i="45"/>
  <c r="O1045" i="45"/>
  <c r="N1045" i="45"/>
  <c r="M1045" i="45"/>
  <c r="L1045" i="45"/>
  <c r="K1045" i="45"/>
  <c r="J1045" i="45"/>
  <c r="I1045" i="45"/>
  <c r="H1045" i="45"/>
  <c r="G1045" i="45"/>
  <c r="F1045" i="45"/>
  <c r="E1045" i="45"/>
  <c r="D1045" i="45"/>
  <c r="C1045" i="45"/>
  <c r="U1044" i="45"/>
  <c r="T1044" i="45"/>
  <c r="S1044" i="45"/>
  <c r="R1044" i="45"/>
  <c r="Q1044" i="45"/>
  <c r="P1044" i="45"/>
  <c r="O1044" i="45"/>
  <c r="N1044" i="45"/>
  <c r="M1044" i="45"/>
  <c r="L1044" i="45"/>
  <c r="K1044" i="45"/>
  <c r="J1044" i="45"/>
  <c r="I1044" i="45"/>
  <c r="H1044" i="45"/>
  <c r="G1044" i="45"/>
  <c r="F1044" i="45"/>
  <c r="E1044" i="45"/>
  <c r="D1044" i="45"/>
  <c r="C1044" i="45"/>
  <c r="U1043" i="45"/>
  <c r="T1043" i="45"/>
  <c r="S1043" i="45"/>
  <c r="R1043" i="45"/>
  <c r="Q1043" i="45"/>
  <c r="P1043" i="45"/>
  <c r="O1043" i="45"/>
  <c r="N1043" i="45"/>
  <c r="M1043" i="45"/>
  <c r="L1043" i="45"/>
  <c r="K1043" i="45"/>
  <c r="J1043" i="45"/>
  <c r="I1043" i="45"/>
  <c r="H1043" i="45"/>
  <c r="G1043" i="45"/>
  <c r="F1043" i="45"/>
  <c r="E1043" i="45"/>
  <c r="D1043" i="45"/>
  <c r="C1043" i="45"/>
  <c r="U1042" i="45"/>
  <c r="T1042" i="45"/>
  <c r="S1042" i="45"/>
  <c r="R1042" i="45"/>
  <c r="Q1042" i="45"/>
  <c r="P1042" i="45"/>
  <c r="O1042" i="45"/>
  <c r="N1042" i="45"/>
  <c r="M1042" i="45"/>
  <c r="L1042" i="45"/>
  <c r="K1042" i="45"/>
  <c r="J1042" i="45"/>
  <c r="I1042" i="45"/>
  <c r="H1042" i="45"/>
  <c r="G1042" i="45"/>
  <c r="F1042" i="45"/>
  <c r="E1042" i="45"/>
  <c r="D1042" i="45"/>
  <c r="C1042" i="45"/>
  <c r="U1041" i="45"/>
  <c r="T1041" i="45"/>
  <c r="S1041" i="45"/>
  <c r="R1041" i="45"/>
  <c r="Q1041" i="45"/>
  <c r="P1041" i="45"/>
  <c r="O1041" i="45"/>
  <c r="N1041" i="45"/>
  <c r="M1041" i="45"/>
  <c r="L1041" i="45"/>
  <c r="K1041" i="45"/>
  <c r="J1041" i="45"/>
  <c r="I1041" i="45"/>
  <c r="H1041" i="45"/>
  <c r="G1041" i="45"/>
  <c r="F1041" i="45"/>
  <c r="E1041" i="45"/>
  <c r="D1041" i="45"/>
  <c r="C1041" i="45"/>
  <c r="U1040" i="45"/>
  <c r="T1040" i="45"/>
  <c r="S1040" i="45"/>
  <c r="R1040" i="45"/>
  <c r="Q1040" i="45"/>
  <c r="P1040" i="45"/>
  <c r="O1040" i="45"/>
  <c r="N1040" i="45"/>
  <c r="M1040" i="45"/>
  <c r="L1040" i="45"/>
  <c r="K1040" i="45"/>
  <c r="J1040" i="45"/>
  <c r="I1040" i="45"/>
  <c r="H1040" i="45"/>
  <c r="G1040" i="45"/>
  <c r="F1040" i="45"/>
  <c r="E1040" i="45"/>
  <c r="D1040" i="45"/>
  <c r="C1040" i="45"/>
  <c r="U1039" i="45"/>
  <c r="T1039" i="45"/>
  <c r="S1039" i="45"/>
  <c r="R1039" i="45"/>
  <c r="Q1039" i="45"/>
  <c r="P1039" i="45"/>
  <c r="O1039" i="45"/>
  <c r="N1039" i="45"/>
  <c r="M1039" i="45"/>
  <c r="L1039" i="45"/>
  <c r="K1039" i="45"/>
  <c r="J1039" i="45"/>
  <c r="I1039" i="45"/>
  <c r="H1039" i="45"/>
  <c r="G1039" i="45"/>
  <c r="F1039" i="45"/>
  <c r="E1039" i="45"/>
  <c r="D1039" i="45"/>
  <c r="C1039" i="45"/>
  <c r="U1038" i="45"/>
  <c r="T1038" i="45"/>
  <c r="S1038" i="45"/>
  <c r="R1038" i="45"/>
  <c r="Q1038" i="45"/>
  <c r="P1038" i="45"/>
  <c r="O1038" i="45"/>
  <c r="N1038" i="45"/>
  <c r="M1038" i="45"/>
  <c r="L1038" i="45"/>
  <c r="K1038" i="45"/>
  <c r="J1038" i="45"/>
  <c r="I1038" i="45"/>
  <c r="H1038" i="45"/>
  <c r="G1038" i="45"/>
  <c r="F1038" i="45"/>
  <c r="E1038" i="45"/>
  <c r="D1038" i="45"/>
  <c r="C1038" i="45"/>
  <c r="U1037" i="45"/>
  <c r="T1037" i="45"/>
  <c r="S1037" i="45"/>
  <c r="R1037" i="45"/>
  <c r="Q1037" i="45"/>
  <c r="P1037" i="45"/>
  <c r="O1037" i="45"/>
  <c r="N1037" i="45"/>
  <c r="M1037" i="45"/>
  <c r="L1037" i="45"/>
  <c r="K1037" i="45"/>
  <c r="J1037" i="45"/>
  <c r="I1037" i="45"/>
  <c r="H1037" i="45"/>
  <c r="G1037" i="45"/>
  <c r="F1037" i="45"/>
  <c r="E1037" i="45"/>
  <c r="D1037" i="45"/>
  <c r="C1037" i="45"/>
  <c r="U1036" i="45"/>
  <c r="T1036" i="45"/>
  <c r="S1036" i="45"/>
  <c r="R1036" i="45"/>
  <c r="Q1036" i="45"/>
  <c r="P1036" i="45"/>
  <c r="O1036" i="45"/>
  <c r="N1036" i="45"/>
  <c r="M1036" i="45"/>
  <c r="L1036" i="45"/>
  <c r="K1036" i="45"/>
  <c r="J1036" i="45"/>
  <c r="I1036" i="45"/>
  <c r="H1036" i="45"/>
  <c r="G1036" i="45"/>
  <c r="F1036" i="45"/>
  <c r="E1036" i="45"/>
  <c r="D1036" i="45"/>
  <c r="C1036" i="45"/>
  <c r="U1035" i="45"/>
  <c r="T1035" i="45"/>
  <c r="S1035" i="45"/>
  <c r="R1035" i="45"/>
  <c r="Q1035" i="45"/>
  <c r="P1035" i="45"/>
  <c r="O1035" i="45"/>
  <c r="N1035" i="45"/>
  <c r="M1035" i="45"/>
  <c r="L1035" i="45"/>
  <c r="K1035" i="45"/>
  <c r="J1035" i="45"/>
  <c r="I1035" i="45"/>
  <c r="H1035" i="45"/>
  <c r="G1035" i="45"/>
  <c r="F1035" i="45"/>
  <c r="E1035" i="45"/>
  <c r="D1035" i="45"/>
  <c r="C1035" i="45"/>
  <c r="U1034" i="45"/>
  <c r="T1034" i="45"/>
  <c r="S1034" i="45"/>
  <c r="R1034" i="45"/>
  <c r="Q1034" i="45"/>
  <c r="P1034" i="45"/>
  <c r="O1034" i="45"/>
  <c r="N1034" i="45"/>
  <c r="M1034" i="45"/>
  <c r="L1034" i="45"/>
  <c r="K1034" i="45"/>
  <c r="J1034" i="45"/>
  <c r="I1034" i="45"/>
  <c r="H1034" i="45"/>
  <c r="G1034" i="45"/>
  <c r="F1034" i="45"/>
  <c r="E1034" i="45"/>
  <c r="D1034" i="45"/>
  <c r="C1034" i="45"/>
  <c r="U1033" i="45"/>
  <c r="T1033" i="45"/>
  <c r="S1033" i="45"/>
  <c r="R1033" i="45"/>
  <c r="Q1033" i="45"/>
  <c r="P1033" i="45"/>
  <c r="O1033" i="45"/>
  <c r="N1033" i="45"/>
  <c r="M1033" i="45"/>
  <c r="L1033" i="45"/>
  <c r="K1033" i="45"/>
  <c r="J1033" i="45"/>
  <c r="I1033" i="45"/>
  <c r="H1033" i="45"/>
  <c r="G1033" i="45"/>
  <c r="F1033" i="45"/>
  <c r="E1033" i="45"/>
  <c r="D1033" i="45"/>
  <c r="C1033" i="45"/>
  <c r="U1032" i="45"/>
  <c r="T1032" i="45"/>
  <c r="S1032" i="45"/>
  <c r="R1032" i="45"/>
  <c r="Q1032" i="45"/>
  <c r="P1032" i="45"/>
  <c r="O1032" i="45"/>
  <c r="N1032" i="45"/>
  <c r="M1032" i="45"/>
  <c r="L1032" i="45"/>
  <c r="K1032" i="45"/>
  <c r="J1032" i="45"/>
  <c r="I1032" i="45"/>
  <c r="H1032" i="45"/>
  <c r="G1032" i="45"/>
  <c r="F1032" i="45"/>
  <c r="E1032" i="45"/>
  <c r="D1032" i="45"/>
  <c r="C1032" i="45"/>
  <c r="U1031" i="45"/>
  <c r="T1031" i="45"/>
  <c r="S1031" i="45"/>
  <c r="R1031" i="45"/>
  <c r="Q1031" i="45"/>
  <c r="P1031" i="45"/>
  <c r="O1031" i="45"/>
  <c r="N1031" i="45"/>
  <c r="M1031" i="45"/>
  <c r="L1031" i="45"/>
  <c r="K1031" i="45"/>
  <c r="J1031" i="45"/>
  <c r="I1031" i="45"/>
  <c r="H1031" i="45"/>
  <c r="G1031" i="45"/>
  <c r="F1031" i="45"/>
  <c r="E1031" i="45"/>
  <c r="D1031" i="45"/>
  <c r="C1031" i="45"/>
  <c r="U1030" i="45"/>
  <c r="T1030" i="45"/>
  <c r="S1030" i="45"/>
  <c r="R1030" i="45"/>
  <c r="Q1030" i="45"/>
  <c r="P1030" i="45"/>
  <c r="O1030" i="45"/>
  <c r="N1030" i="45"/>
  <c r="M1030" i="45"/>
  <c r="L1030" i="45"/>
  <c r="K1030" i="45"/>
  <c r="J1030" i="45"/>
  <c r="I1030" i="45"/>
  <c r="H1030" i="45"/>
  <c r="G1030" i="45"/>
  <c r="F1030" i="45"/>
  <c r="E1030" i="45"/>
  <c r="D1030" i="45"/>
  <c r="C1030" i="45"/>
  <c r="U1029" i="45"/>
  <c r="T1029" i="45"/>
  <c r="S1029" i="45"/>
  <c r="R1029" i="45"/>
  <c r="Q1029" i="45"/>
  <c r="P1029" i="45"/>
  <c r="O1029" i="45"/>
  <c r="N1029" i="45"/>
  <c r="M1029" i="45"/>
  <c r="L1029" i="45"/>
  <c r="K1029" i="45"/>
  <c r="J1029" i="45"/>
  <c r="I1029" i="45"/>
  <c r="H1029" i="45"/>
  <c r="G1029" i="45"/>
  <c r="F1029" i="45"/>
  <c r="E1029" i="45"/>
  <c r="D1029" i="45"/>
  <c r="C1029" i="45"/>
  <c r="U1028" i="45"/>
  <c r="T1028" i="45"/>
  <c r="S1028" i="45"/>
  <c r="R1028" i="45"/>
  <c r="Q1028" i="45"/>
  <c r="P1028" i="45"/>
  <c r="O1028" i="45"/>
  <c r="N1028" i="45"/>
  <c r="M1028" i="45"/>
  <c r="L1028" i="45"/>
  <c r="K1028" i="45"/>
  <c r="J1028" i="45"/>
  <c r="I1028" i="45"/>
  <c r="H1028" i="45"/>
  <c r="G1028" i="45"/>
  <c r="F1028" i="45"/>
  <c r="E1028" i="45"/>
  <c r="D1028" i="45"/>
  <c r="C1028" i="45"/>
  <c r="U1027" i="45"/>
  <c r="T1027" i="45"/>
  <c r="S1027" i="45"/>
  <c r="R1027" i="45"/>
  <c r="Q1027" i="45"/>
  <c r="P1027" i="45"/>
  <c r="O1027" i="45"/>
  <c r="N1027" i="45"/>
  <c r="M1027" i="45"/>
  <c r="L1027" i="45"/>
  <c r="K1027" i="45"/>
  <c r="J1027" i="45"/>
  <c r="I1027" i="45"/>
  <c r="H1027" i="45"/>
  <c r="G1027" i="45"/>
  <c r="F1027" i="45"/>
  <c r="E1027" i="45"/>
  <c r="D1027" i="45"/>
  <c r="C1027" i="45"/>
  <c r="U1026" i="45"/>
  <c r="T1026" i="45"/>
  <c r="S1026" i="45"/>
  <c r="R1026" i="45"/>
  <c r="Q1026" i="45"/>
  <c r="P1026" i="45"/>
  <c r="O1026" i="45"/>
  <c r="N1026" i="45"/>
  <c r="M1026" i="45"/>
  <c r="L1026" i="45"/>
  <c r="K1026" i="45"/>
  <c r="J1026" i="45"/>
  <c r="I1026" i="45"/>
  <c r="H1026" i="45"/>
  <c r="G1026" i="45"/>
  <c r="F1026" i="45"/>
  <c r="E1026" i="45"/>
  <c r="D1026" i="45"/>
  <c r="C1026" i="45"/>
  <c r="U1025" i="45"/>
  <c r="T1025" i="45"/>
  <c r="S1025" i="45"/>
  <c r="R1025" i="45"/>
  <c r="Q1025" i="45"/>
  <c r="P1025" i="45"/>
  <c r="O1025" i="45"/>
  <c r="N1025" i="45"/>
  <c r="M1025" i="45"/>
  <c r="L1025" i="45"/>
  <c r="K1025" i="45"/>
  <c r="J1025" i="45"/>
  <c r="I1025" i="45"/>
  <c r="H1025" i="45"/>
  <c r="G1025" i="45"/>
  <c r="F1025" i="45"/>
  <c r="E1025" i="45"/>
  <c r="D1025" i="45"/>
  <c r="C1025" i="45"/>
  <c r="U1024" i="45"/>
  <c r="T1024" i="45"/>
  <c r="S1024" i="45"/>
  <c r="R1024" i="45"/>
  <c r="Q1024" i="45"/>
  <c r="P1024" i="45"/>
  <c r="O1024" i="45"/>
  <c r="N1024" i="45"/>
  <c r="M1024" i="45"/>
  <c r="L1024" i="45"/>
  <c r="K1024" i="45"/>
  <c r="J1024" i="45"/>
  <c r="I1024" i="45"/>
  <c r="H1024" i="45"/>
  <c r="G1024" i="45"/>
  <c r="F1024" i="45"/>
  <c r="E1024" i="45"/>
  <c r="D1024" i="45"/>
  <c r="C1024" i="45"/>
  <c r="U1023" i="45"/>
  <c r="T1023" i="45"/>
  <c r="S1023" i="45"/>
  <c r="R1023" i="45"/>
  <c r="Q1023" i="45"/>
  <c r="P1023" i="45"/>
  <c r="O1023" i="45"/>
  <c r="N1023" i="45"/>
  <c r="M1023" i="45"/>
  <c r="L1023" i="45"/>
  <c r="K1023" i="45"/>
  <c r="J1023" i="45"/>
  <c r="I1023" i="45"/>
  <c r="H1023" i="45"/>
  <c r="G1023" i="45"/>
  <c r="F1023" i="45"/>
  <c r="E1023" i="45"/>
  <c r="D1023" i="45"/>
  <c r="C1023" i="45"/>
  <c r="U1022" i="45"/>
  <c r="T1022" i="45"/>
  <c r="S1022" i="45"/>
  <c r="R1022" i="45"/>
  <c r="Q1022" i="45"/>
  <c r="P1022" i="45"/>
  <c r="O1022" i="45"/>
  <c r="N1022" i="45"/>
  <c r="M1022" i="45"/>
  <c r="L1022" i="45"/>
  <c r="K1022" i="45"/>
  <c r="J1022" i="45"/>
  <c r="I1022" i="45"/>
  <c r="H1022" i="45"/>
  <c r="G1022" i="45"/>
  <c r="F1022" i="45"/>
  <c r="E1022" i="45"/>
  <c r="D1022" i="45"/>
  <c r="C1022" i="45"/>
  <c r="U1021" i="45"/>
  <c r="T1021" i="45"/>
  <c r="S1021" i="45"/>
  <c r="R1021" i="45"/>
  <c r="Q1021" i="45"/>
  <c r="P1021" i="45"/>
  <c r="O1021" i="45"/>
  <c r="N1021" i="45"/>
  <c r="M1021" i="45"/>
  <c r="L1021" i="45"/>
  <c r="K1021" i="45"/>
  <c r="J1021" i="45"/>
  <c r="I1021" i="45"/>
  <c r="H1021" i="45"/>
  <c r="G1021" i="45"/>
  <c r="F1021" i="45"/>
  <c r="E1021" i="45"/>
  <c r="D1021" i="45"/>
  <c r="C1021" i="45"/>
  <c r="U1020" i="45"/>
  <c r="T1020" i="45"/>
  <c r="S1020" i="45"/>
  <c r="R1020" i="45"/>
  <c r="Q1020" i="45"/>
  <c r="P1020" i="45"/>
  <c r="O1020" i="45"/>
  <c r="N1020" i="45"/>
  <c r="M1020" i="45"/>
  <c r="L1020" i="45"/>
  <c r="K1020" i="45"/>
  <c r="J1020" i="45"/>
  <c r="I1020" i="45"/>
  <c r="H1020" i="45"/>
  <c r="G1020" i="45"/>
  <c r="F1020" i="45"/>
  <c r="E1020" i="45"/>
  <c r="D1020" i="45"/>
  <c r="C1020" i="45"/>
  <c r="U1019" i="45"/>
  <c r="T1019" i="45"/>
  <c r="S1019" i="45"/>
  <c r="R1019" i="45"/>
  <c r="Q1019" i="45"/>
  <c r="P1019" i="45"/>
  <c r="O1019" i="45"/>
  <c r="N1019" i="45"/>
  <c r="M1019" i="45"/>
  <c r="L1019" i="45"/>
  <c r="K1019" i="45"/>
  <c r="J1019" i="45"/>
  <c r="I1019" i="45"/>
  <c r="H1019" i="45"/>
  <c r="G1019" i="45"/>
  <c r="F1019" i="45"/>
  <c r="E1019" i="45"/>
  <c r="D1019" i="45"/>
  <c r="C1019" i="45"/>
  <c r="U1018" i="45"/>
  <c r="T1018" i="45"/>
  <c r="S1018" i="45"/>
  <c r="R1018" i="45"/>
  <c r="Q1018" i="45"/>
  <c r="P1018" i="45"/>
  <c r="O1018" i="45"/>
  <c r="N1018" i="45"/>
  <c r="M1018" i="45"/>
  <c r="L1018" i="45"/>
  <c r="K1018" i="45"/>
  <c r="J1018" i="45"/>
  <c r="I1018" i="45"/>
  <c r="H1018" i="45"/>
  <c r="G1018" i="45"/>
  <c r="F1018" i="45"/>
  <c r="E1018" i="45"/>
  <c r="D1018" i="45"/>
  <c r="C1018" i="45"/>
  <c r="U1017" i="45"/>
  <c r="T1017" i="45"/>
  <c r="S1017" i="45"/>
  <c r="R1017" i="45"/>
  <c r="Q1017" i="45"/>
  <c r="P1017" i="45"/>
  <c r="O1017" i="45"/>
  <c r="N1017" i="45"/>
  <c r="M1017" i="45"/>
  <c r="L1017" i="45"/>
  <c r="K1017" i="45"/>
  <c r="J1017" i="45"/>
  <c r="I1017" i="45"/>
  <c r="H1017" i="45"/>
  <c r="G1017" i="45"/>
  <c r="F1017" i="45"/>
  <c r="E1017" i="45"/>
  <c r="D1017" i="45"/>
  <c r="C1017" i="45"/>
  <c r="U1016" i="45"/>
  <c r="T1016" i="45"/>
  <c r="S1016" i="45"/>
  <c r="R1016" i="45"/>
  <c r="Q1016" i="45"/>
  <c r="P1016" i="45"/>
  <c r="O1016" i="45"/>
  <c r="N1016" i="45"/>
  <c r="M1016" i="45"/>
  <c r="L1016" i="45"/>
  <c r="K1016" i="45"/>
  <c r="J1016" i="45"/>
  <c r="I1016" i="45"/>
  <c r="H1016" i="45"/>
  <c r="G1016" i="45"/>
  <c r="F1016" i="45"/>
  <c r="E1016" i="45"/>
  <c r="D1016" i="45"/>
  <c r="C1016" i="45"/>
  <c r="U1015" i="45"/>
  <c r="T1015" i="45"/>
  <c r="S1015" i="45"/>
  <c r="R1015" i="45"/>
  <c r="Q1015" i="45"/>
  <c r="P1015" i="45"/>
  <c r="O1015" i="45"/>
  <c r="N1015" i="45"/>
  <c r="M1015" i="45"/>
  <c r="L1015" i="45"/>
  <c r="K1015" i="45"/>
  <c r="J1015" i="45"/>
  <c r="I1015" i="45"/>
  <c r="H1015" i="45"/>
  <c r="G1015" i="45"/>
  <c r="F1015" i="45"/>
  <c r="E1015" i="45"/>
  <c r="D1015" i="45"/>
  <c r="C1015" i="45"/>
  <c r="U1014" i="45"/>
  <c r="T1014" i="45"/>
  <c r="S1014" i="45"/>
  <c r="R1014" i="45"/>
  <c r="Q1014" i="45"/>
  <c r="P1014" i="45"/>
  <c r="O1014" i="45"/>
  <c r="N1014" i="45"/>
  <c r="M1014" i="45"/>
  <c r="L1014" i="45"/>
  <c r="K1014" i="45"/>
  <c r="J1014" i="45"/>
  <c r="I1014" i="45"/>
  <c r="H1014" i="45"/>
  <c r="G1014" i="45"/>
  <c r="F1014" i="45"/>
  <c r="E1014" i="45"/>
  <c r="D1014" i="45"/>
  <c r="C1014" i="45"/>
  <c r="U1013" i="45"/>
  <c r="T1013" i="45"/>
  <c r="S1013" i="45"/>
  <c r="R1013" i="45"/>
  <c r="Q1013" i="45"/>
  <c r="P1013" i="45"/>
  <c r="O1013" i="45"/>
  <c r="N1013" i="45"/>
  <c r="M1013" i="45"/>
  <c r="L1013" i="45"/>
  <c r="K1013" i="45"/>
  <c r="J1013" i="45"/>
  <c r="I1013" i="45"/>
  <c r="H1013" i="45"/>
  <c r="G1013" i="45"/>
  <c r="F1013" i="45"/>
  <c r="E1013" i="45"/>
  <c r="D1013" i="45"/>
  <c r="C1013" i="45"/>
  <c r="U1012" i="45"/>
  <c r="T1012" i="45"/>
  <c r="S1012" i="45"/>
  <c r="R1012" i="45"/>
  <c r="Q1012" i="45"/>
  <c r="P1012" i="45"/>
  <c r="O1012" i="45"/>
  <c r="N1012" i="45"/>
  <c r="M1012" i="45"/>
  <c r="L1012" i="45"/>
  <c r="K1012" i="45"/>
  <c r="J1012" i="45"/>
  <c r="I1012" i="45"/>
  <c r="H1012" i="45"/>
  <c r="G1012" i="45"/>
  <c r="F1012" i="45"/>
  <c r="E1012" i="45"/>
  <c r="D1012" i="45"/>
  <c r="C1012" i="45"/>
  <c r="U1011" i="45"/>
  <c r="T1011" i="45"/>
  <c r="S1011" i="45"/>
  <c r="R1011" i="45"/>
  <c r="Q1011" i="45"/>
  <c r="P1011" i="45"/>
  <c r="O1011" i="45"/>
  <c r="N1011" i="45"/>
  <c r="M1011" i="45"/>
  <c r="L1011" i="45"/>
  <c r="K1011" i="45"/>
  <c r="J1011" i="45"/>
  <c r="I1011" i="45"/>
  <c r="H1011" i="45"/>
  <c r="G1011" i="45"/>
  <c r="F1011" i="45"/>
  <c r="E1011" i="45"/>
  <c r="D1011" i="45"/>
  <c r="C1011" i="45"/>
  <c r="U1010" i="45"/>
  <c r="T1010" i="45"/>
  <c r="S1010" i="45"/>
  <c r="R1010" i="45"/>
  <c r="Q1010" i="45"/>
  <c r="P1010" i="45"/>
  <c r="O1010" i="45"/>
  <c r="N1010" i="45"/>
  <c r="M1010" i="45"/>
  <c r="L1010" i="45"/>
  <c r="K1010" i="45"/>
  <c r="J1010" i="45"/>
  <c r="I1010" i="45"/>
  <c r="H1010" i="45"/>
  <c r="G1010" i="45"/>
  <c r="F1010" i="45"/>
  <c r="E1010" i="45"/>
  <c r="D1010" i="45"/>
  <c r="C1010" i="45"/>
  <c r="U1009" i="45"/>
  <c r="T1009" i="45"/>
  <c r="S1009" i="45"/>
  <c r="R1009" i="45"/>
  <c r="Q1009" i="45"/>
  <c r="P1009" i="45"/>
  <c r="O1009" i="45"/>
  <c r="N1009" i="45"/>
  <c r="M1009" i="45"/>
  <c r="L1009" i="45"/>
  <c r="K1009" i="45"/>
  <c r="J1009" i="45"/>
  <c r="I1009" i="45"/>
  <c r="H1009" i="45"/>
  <c r="G1009" i="45"/>
  <c r="F1009" i="45"/>
  <c r="E1009" i="45"/>
  <c r="D1009" i="45"/>
  <c r="C1009" i="45"/>
  <c r="U1008" i="45"/>
  <c r="T1008" i="45"/>
  <c r="S1008" i="45"/>
  <c r="R1008" i="45"/>
  <c r="Q1008" i="45"/>
  <c r="P1008" i="45"/>
  <c r="O1008" i="45"/>
  <c r="N1008" i="45"/>
  <c r="M1008" i="45"/>
  <c r="L1008" i="45"/>
  <c r="K1008" i="45"/>
  <c r="J1008" i="45"/>
  <c r="I1008" i="45"/>
  <c r="H1008" i="45"/>
  <c r="G1008" i="45"/>
  <c r="F1008" i="45"/>
  <c r="E1008" i="45"/>
  <c r="D1008" i="45"/>
  <c r="C1008" i="45"/>
  <c r="U1007" i="45"/>
  <c r="T1007" i="45"/>
  <c r="S1007" i="45"/>
  <c r="R1007" i="45"/>
  <c r="Q1007" i="45"/>
  <c r="P1007" i="45"/>
  <c r="O1007" i="45"/>
  <c r="N1007" i="45"/>
  <c r="M1007" i="45"/>
  <c r="L1007" i="45"/>
  <c r="K1007" i="45"/>
  <c r="J1007" i="45"/>
  <c r="I1007" i="45"/>
  <c r="H1007" i="45"/>
  <c r="G1007" i="45"/>
  <c r="F1007" i="45"/>
  <c r="E1007" i="45"/>
  <c r="D1007" i="45"/>
  <c r="C1007" i="45"/>
  <c r="U1006" i="45"/>
  <c r="T1006" i="45"/>
  <c r="S1006" i="45"/>
  <c r="R1006" i="45"/>
  <c r="Q1006" i="45"/>
  <c r="P1006" i="45"/>
  <c r="O1006" i="45"/>
  <c r="N1006" i="45"/>
  <c r="M1006" i="45"/>
  <c r="L1006" i="45"/>
  <c r="K1006" i="45"/>
  <c r="J1006" i="45"/>
  <c r="I1006" i="45"/>
  <c r="H1006" i="45"/>
  <c r="G1006" i="45"/>
  <c r="F1006" i="45"/>
  <c r="E1006" i="45"/>
  <c r="D1006" i="45"/>
  <c r="C1006" i="45"/>
  <c r="U1005" i="45"/>
  <c r="T1005" i="45"/>
  <c r="S1005" i="45"/>
  <c r="R1005" i="45"/>
  <c r="Q1005" i="45"/>
  <c r="P1005" i="45"/>
  <c r="O1005" i="45"/>
  <c r="N1005" i="45"/>
  <c r="M1005" i="45"/>
  <c r="L1005" i="45"/>
  <c r="K1005" i="45"/>
  <c r="J1005" i="45"/>
  <c r="I1005" i="45"/>
  <c r="H1005" i="45"/>
  <c r="G1005" i="45"/>
  <c r="F1005" i="45"/>
  <c r="E1005" i="45"/>
  <c r="D1005" i="45"/>
  <c r="C1005" i="45"/>
  <c r="U1004" i="45"/>
  <c r="T1004" i="45"/>
  <c r="S1004" i="45"/>
  <c r="R1004" i="45"/>
  <c r="Q1004" i="45"/>
  <c r="P1004" i="45"/>
  <c r="O1004" i="45"/>
  <c r="N1004" i="45"/>
  <c r="M1004" i="45"/>
  <c r="L1004" i="45"/>
  <c r="K1004" i="45"/>
  <c r="J1004" i="45"/>
  <c r="I1004" i="45"/>
  <c r="H1004" i="45"/>
  <c r="G1004" i="45"/>
  <c r="F1004" i="45"/>
  <c r="E1004" i="45"/>
  <c r="D1004" i="45"/>
  <c r="C1004" i="45"/>
  <c r="U1003" i="45"/>
  <c r="T1003" i="45"/>
  <c r="S1003" i="45"/>
  <c r="R1003" i="45"/>
  <c r="Q1003" i="45"/>
  <c r="P1003" i="45"/>
  <c r="O1003" i="45"/>
  <c r="N1003" i="45"/>
  <c r="M1003" i="45"/>
  <c r="L1003" i="45"/>
  <c r="K1003" i="45"/>
  <c r="J1003" i="45"/>
  <c r="I1003" i="45"/>
  <c r="H1003" i="45"/>
  <c r="G1003" i="45"/>
  <c r="F1003" i="45"/>
  <c r="E1003" i="45"/>
  <c r="D1003" i="45"/>
  <c r="C1003" i="45"/>
  <c r="U1002" i="45"/>
  <c r="T1002" i="45"/>
  <c r="S1002" i="45"/>
  <c r="R1002" i="45"/>
  <c r="Q1002" i="45"/>
  <c r="P1002" i="45"/>
  <c r="O1002" i="45"/>
  <c r="N1002" i="45"/>
  <c r="M1002" i="45"/>
  <c r="L1002" i="45"/>
  <c r="K1002" i="45"/>
  <c r="J1002" i="45"/>
  <c r="I1002" i="45"/>
  <c r="H1002" i="45"/>
  <c r="G1002" i="45"/>
  <c r="F1002" i="45"/>
  <c r="E1002" i="45"/>
  <c r="D1002" i="45"/>
  <c r="C1002" i="45"/>
  <c r="U1001" i="45"/>
  <c r="T1001" i="45"/>
  <c r="S1001" i="45"/>
  <c r="R1001" i="45"/>
  <c r="Q1001" i="45"/>
  <c r="P1001" i="45"/>
  <c r="O1001" i="45"/>
  <c r="N1001" i="45"/>
  <c r="M1001" i="45"/>
  <c r="L1001" i="45"/>
  <c r="K1001" i="45"/>
  <c r="J1001" i="45"/>
  <c r="I1001" i="45"/>
  <c r="H1001" i="45"/>
  <c r="G1001" i="45"/>
  <c r="F1001" i="45"/>
  <c r="E1001" i="45"/>
  <c r="D1001" i="45"/>
  <c r="C1001" i="45"/>
  <c r="U1000" i="45"/>
  <c r="T1000" i="45"/>
  <c r="S1000" i="45"/>
  <c r="R1000" i="45"/>
  <c r="Q1000" i="45"/>
  <c r="P1000" i="45"/>
  <c r="O1000" i="45"/>
  <c r="N1000" i="45"/>
  <c r="M1000" i="45"/>
  <c r="L1000" i="45"/>
  <c r="K1000" i="45"/>
  <c r="J1000" i="45"/>
  <c r="I1000" i="45"/>
  <c r="H1000" i="45"/>
  <c r="G1000" i="45"/>
  <c r="F1000" i="45"/>
  <c r="E1000" i="45"/>
  <c r="D1000" i="45"/>
  <c r="C1000" i="45"/>
  <c r="U999" i="45"/>
  <c r="T999" i="45"/>
  <c r="S999" i="45"/>
  <c r="R999" i="45"/>
  <c r="Q999" i="45"/>
  <c r="P999" i="45"/>
  <c r="O999" i="45"/>
  <c r="N999" i="45"/>
  <c r="M999" i="45"/>
  <c r="L999" i="45"/>
  <c r="K999" i="45"/>
  <c r="J999" i="45"/>
  <c r="I999" i="45"/>
  <c r="H999" i="45"/>
  <c r="G999" i="45"/>
  <c r="F999" i="45"/>
  <c r="E999" i="45"/>
  <c r="D999" i="45"/>
  <c r="C999" i="45"/>
  <c r="U998" i="45"/>
  <c r="T998" i="45"/>
  <c r="S998" i="45"/>
  <c r="R998" i="45"/>
  <c r="Q998" i="45"/>
  <c r="P998" i="45"/>
  <c r="O998" i="45"/>
  <c r="N998" i="45"/>
  <c r="M998" i="45"/>
  <c r="L998" i="45"/>
  <c r="K998" i="45"/>
  <c r="J998" i="45"/>
  <c r="I998" i="45"/>
  <c r="H998" i="45"/>
  <c r="G998" i="45"/>
  <c r="F998" i="45"/>
  <c r="E998" i="45"/>
  <c r="D998" i="45"/>
  <c r="C998" i="45"/>
  <c r="U997" i="45"/>
  <c r="T997" i="45"/>
  <c r="S997" i="45"/>
  <c r="R997" i="45"/>
  <c r="Q997" i="45"/>
  <c r="P997" i="45"/>
  <c r="O997" i="45"/>
  <c r="N997" i="45"/>
  <c r="M997" i="45"/>
  <c r="L997" i="45"/>
  <c r="K997" i="45"/>
  <c r="J997" i="45"/>
  <c r="I997" i="45"/>
  <c r="H997" i="45"/>
  <c r="G997" i="45"/>
  <c r="F997" i="45"/>
  <c r="E997" i="45"/>
  <c r="D997" i="45"/>
  <c r="C997" i="45"/>
  <c r="U996" i="45"/>
  <c r="T996" i="45"/>
  <c r="S996" i="45"/>
  <c r="R996" i="45"/>
  <c r="Q996" i="45"/>
  <c r="P996" i="45"/>
  <c r="O996" i="45"/>
  <c r="N996" i="45"/>
  <c r="M996" i="45"/>
  <c r="L996" i="45"/>
  <c r="K996" i="45"/>
  <c r="J996" i="45"/>
  <c r="I996" i="45"/>
  <c r="H996" i="45"/>
  <c r="G996" i="45"/>
  <c r="F996" i="45"/>
  <c r="E996" i="45"/>
  <c r="D996" i="45"/>
  <c r="C996" i="45"/>
  <c r="U995" i="45"/>
  <c r="T995" i="45"/>
  <c r="S995" i="45"/>
  <c r="R995" i="45"/>
  <c r="Q995" i="45"/>
  <c r="P995" i="45"/>
  <c r="O995" i="45"/>
  <c r="N995" i="45"/>
  <c r="M995" i="45"/>
  <c r="L995" i="45"/>
  <c r="K995" i="45"/>
  <c r="J995" i="45"/>
  <c r="I995" i="45"/>
  <c r="H995" i="45"/>
  <c r="G995" i="45"/>
  <c r="F995" i="45"/>
  <c r="E995" i="45"/>
  <c r="D995" i="45"/>
  <c r="C995" i="45"/>
  <c r="U994" i="45"/>
  <c r="T994" i="45"/>
  <c r="S994" i="45"/>
  <c r="R994" i="45"/>
  <c r="Q994" i="45"/>
  <c r="P994" i="45"/>
  <c r="O994" i="45"/>
  <c r="N994" i="45"/>
  <c r="M994" i="45"/>
  <c r="L994" i="45"/>
  <c r="K994" i="45"/>
  <c r="J994" i="45"/>
  <c r="I994" i="45"/>
  <c r="H994" i="45"/>
  <c r="G994" i="45"/>
  <c r="F994" i="45"/>
  <c r="E994" i="45"/>
  <c r="D994" i="45"/>
  <c r="C994" i="45"/>
  <c r="U993" i="45"/>
  <c r="T993" i="45"/>
  <c r="S993" i="45"/>
  <c r="R993" i="45"/>
  <c r="Q993" i="45"/>
  <c r="P993" i="45"/>
  <c r="O993" i="45"/>
  <c r="N993" i="45"/>
  <c r="M993" i="45"/>
  <c r="L993" i="45"/>
  <c r="K993" i="45"/>
  <c r="J993" i="45"/>
  <c r="I993" i="45"/>
  <c r="H993" i="45"/>
  <c r="G993" i="45"/>
  <c r="F993" i="45"/>
  <c r="E993" i="45"/>
  <c r="D993" i="45"/>
  <c r="C993" i="45"/>
  <c r="U992" i="45"/>
  <c r="T992" i="45"/>
  <c r="S992" i="45"/>
  <c r="R992" i="45"/>
  <c r="Q992" i="45"/>
  <c r="P992" i="45"/>
  <c r="O992" i="45"/>
  <c r="N992" i="45"/>
  <c r="M992" i="45"/>
  <c r="L992" i="45"/>
  <c r="K992" i="45"/>
  <c r="J992" i="45"/>
  <c r="I992" i="45"/>
  <c r="H992" i="45"/>
  <c r="G992" i="45"/>
  <c r="F992" i="45"/>
  <c r="E992" i="45"/>
  <c r="D992" i="45"/>
  <c r="C992" i="45"/>
  <c r="U991" i="45"/>
  <c r="T991" i="45"/>
  <c r="S991" i="45"/>
  <c r="R991" i="45"/>
  <c r="Q991" i="45"/>
  <c r="P991" i="45"/>
  <c r="O991" i="45"/>
  <c r="N991" i="45"/>
  <c r="M991" i="45"/>
  <c r="L991" i="45"/>
  <c r="K991" i="45"/>
  <c r="J991" i="45"/>
  <c r="I991" i="45"/>
  <c r="H991" i="45"/>
  <c r="G991" i="45"/>
  <c r="F991" i="45"/>
  <c r="E991" i="45"/>
  <c r="D991" i="45"/>
  <c r="C991" i="45"/>
  <c r="U990" i="45"/>
  <c r="T990" i="45"/>
  <c r="S990" i="45"/>
  <c r="R990" i="45"/>
  <c r="Q990" i="45"/>
  <c r="P990" i="45"/>
  <c r="O990" i="45"/>
  <c r="N990" i="45"/>
  <c r="M990" i="45"/>
  <c r="L990" i="45"/>
  <c r="K990" i="45"/>
  <c r="J990" i="45"/>
  <c r="I990" i="45"/>
  <c r="H990" i="45"/>
  <c r="G990" i="45"/>
  <c r="F990" i="45"/>
  <c r="E990" i="45"/>
  <c r="D990" i="45"/>
  <c r="C990" i="45"/>
  <c r="U989" i="45"/>
  <c r="T989" i="45"/>
  <c r="S989" i="45"/>
  <c r="R989" i="45"/>
  <c r="Q989" i="45"/>
  <c r="P989" i="45"/>
  <c r="O989" i="45"/>
  <c r="N989" i="45"/>
  <c r="M989" i="45"/>
  <c r="L989" i="45"/>
  <c r="K989" i="45"/>
  <c r="J989" i="45"/>
  <c r="I989" i="45"/>
  <c r="H989" i="45"/>
  <c r="G989" i="45"/>
  <c r="F989" i="45"/>
  <c r="E989" i="45"/>
  <c r="D989" i="45"/>
  <c r="C989" i="45"/>
  <c r="U988" i="45"/>
  <c r="T988" i="45"/>
  <c r="S988" i="45"/>
  <c r="R988" i="45"/>
  <c r="Q988" i="45"/>
  <c r="P988" i="45"/>
  <c r="O988" i="45"/>
  <c r="N988" i="45"/>
  <c r="M988" i="45"/>
  <c r="L988" i="45"/>
  <c r="K988" i="45"/>
  <c r="J988" i="45"/>
  <c r="I988" i="45"/>
  <c r="H988" i="45"/>
  <c r="G988" i="45"/>
  <c r="F988" i="45"/>
  <c r="E988" i="45"/>
  <c r="D988" i="45"/>
  <c r="C988" i="45"/>
  <c r="U987" i="45"/>
  <c r="T987" i="45"/>
  <c r="S987" i="45"/>
  <c r="R987" i="45"/>
  <c r="Q987" i="45"/>
  <c r="P987" i="45"/>
  <c r="O987" i="45"/>
  <c r="N987" i="45"/>
  <c r="M987" i="45"/>
  <c r="L987" i="45"/>
  <c r="K987" i="45"/>
  <c r="J987" i="45"/>
  <c r="I987" i="45"/>
  <c r="H987" i="45"/>
  <c r="G987" i="45"/>
  <c r="F987" i="45"/>
  <c r="E987" i="45"/>
  <c r="D987" i="45"/>
  <c r="C987" i="45"/>
  <c r="U986" i="45"/>
  <c r="T986" i="45"/>
  <c r="S986" i="45"/>
  <c r="R986" i="45"/>
  <c r="Q986" i="45"/>
  <c r="P986" i="45"/>
  <c r="O986" i="45"/>
  <c r="N986" i="45"/>
  <c r="M986" i="45"/>
  <c r="L986" i="45"/>
  <c r="K986" i="45"/>
  <c r="J986" i="45"/>
  <c r="I986" i="45"/>
  <c r="H986" i="45"/>
  <c r="G986" i="45"/>
  <c r="F986" i="45"/>
  <c r="E986" i="45"/>
  <c r="D986" i="45"/>
  <c r="C986" i="45"/>
  <c r="U985" i="45"/>
  <c r="T985" i="45"/>
  <c r="S985" i="45"/>
  <c r="R985" i="45"/>
  <c r="Q985" i="45"/>
  <c r="P985" i="45"/>
  <c r="O985" i="45"/>
  <c r="N985" i="45"/>
  <c r="M985" i="45"/>
  <c r="L985" i="45"/>
  <c r="K985" i="45"/>
  <c r="J985" i="45"/>
  <c r="I985" i="45"/>
  <c r="H985" i="45"/>
  <c r="G985" i="45"/>
  <c r="F985" i="45"/>
  <c r="E985" i="45"/>
  <c r="D985" i="45"/>
  <c r="C985" i="45"/>
  <c r="U984" i="45"/>
  <c r="T984" i="45"/>
  <c r="S984" i="45"/>
  <c r="R984" i="45"/>
  <c r="Q984" i="45"/>
  <c r="P984" i="45"/>
  <c r="O984" i="45"/>
  <c r="N984" i="45"/>
  <c r="M984" i="45"/>
  <c r="L984" i="45"/>
  <c r="K984" i="45"/>
  <c r="J984" i="45"/>
  <c r="I984" i="45"/>
  <c r="H984" i="45"/>
  <c r="G984" i="45"/>
  <c r="F984" i="45"/>
  <c r="E984" i="45"/>
  <c r="D984" i="45"/>
  <c r="C984" i="45"/>
  <c r="U983" i="45"/>
  <c r="T983" i="45"/>
  <c r="S983" i="45"/>
  <c r="R983" i="45"/>
  <c r="Q983" i="45"/>
  <c r="P983" i="45"/>
  <c r="O983" i="45"/>
  <c r="N983" i="45"/>
  <c r="M983" i="45"/>
  <c r="L983" i="45"/>
  <c r="K983" i="45"/>
  <c r="J983" i="45"/>
  <c r="I983" i="45"/>
  <c r="H983" i="45"/>
  <c r="G983" i="45"/>
  <c r="F983" i="45"/>
  <c r="E983" i="45"/>
  <c r="D983" i="45"/>
  <c r="C983" i="45"/>
  <c r="U982" i="45"/>
  <c r="T982" i="45"/>
  <c r="S982" i="45"/>
  <c r="R982" i="45"/>
  <c r="Q982" i="45"/>
  <c r="P982" i="45"/>
  <c r="O982" i="45"/>
  <c r="N982" i="45"/>
  <c r="M982" i="45"/>
  <c r="L982" i="45"/>
  <c r="K982" i="45"/>
  <c r="J982" i="45"/>
  <c r="I982" i="45"/>
  <c r="H982" i="45"/>
  <c r="G982" i="45"/>
  <c r="F982" i="45"/>
  <c r="E982" i="45"/>
  <c r="D982" i="45"/>
  <c r="C982" i="45"/>
  <c r="U981" i="45"/>
  <c r="T981" i="45"/>
  <c r="S981" i="45"/>
  <c r="R981" i="45"/>
  <c r="Q981" i="45"/>
  <c r="P981" i="45"/>
  <c r="O981" i="45"/>
  <c r="N981" i="45"/>
  <c r="M981" i="45"/>
  <c r="L981" i="45"/>
  <c r="K981" i="45"/>
  <c r="J981" i="45"/>
  <c r="I981" i="45"/>
  <c r="H981" i="45"/>
  <c r="G981" i="45"/>
  <c r="F981" i="45"/>
  <c r="E981" i="45"/>
  <c r="D981" i="45"/>
  <c r="C981" i="45"/>
  <c r="U980" i="45"/>
  <c r="T980" i="45"/>
  <c r="S980" i="45"/>
  <c r="R980" i="45"/>
  <c r="Q980" i="45"/>
  <c r="P980" i="45"/>
  <c r="O980" i="45"/>
  <c r="N980" i="45"/>
  <c r="M980" i="45"/>
  <c r="L980" i="45"/>
  <c r="K980" i="45"/>
  <c r="J980" i="45"/>
  <c r="I980" i="45"/>
  <c r="H980" i="45"/>
  <c r="G980" i="45"/>
  <c r="F980" i="45"/>
  <c r="E980" i="45"/>
  <c r="D980" i="45"/>
  <c r="C980" i="45"/>
  <c r="U979" i="45"/>
  <c r="T979" i="45"/>
  <c r="S979" i="45"/>
  <c r="R979" i="45"/>
  <c r="Q979" i="45"/>
  <c r="P979" i="45"/>
  <c r="O979" i="45"/>
  <c r="N979" i="45"/>
  <c r="M979" i="45"/>
  <c r="L979" i="45"/>
  <c r="K979" i="45"/>
  <c r="J979" i="45"/>
  <c r="I979" i="45"/>
  <c r="H979" i="45"/>
  <c r="G979" i="45"/>
  <c r="F979" i="45"/>
  <c r="E979" i="45"/>
  <c r="D979" i="45"/>
  <c r="C979" i="45"/>
  <c r="U978" i="45"/>
  <c r="T978" i="45"/>
  <c r="S978" i="45"/>
  <c r="R978" i="45"/>
  <c r="Q978" i="45"/>
  <c r="P978" i="45"/>
  <c r="O978" i="45"/>
  <c r="N978" i="45"/>
  <c r="M978" i="45"/>
  <c r="L978" i="45"/>
  <c r="K978" i="45"/>
  <c r="J978" i="45"/>
  <c r="I978" i="45"/>
  <c r="H978" i="45"/>
  <c r="G978" i="45"/>
  <c r="F978" i="45"/>
  <c r="E978" i="45"/>
  <c r="D978" i="45"/>
  <c r="C978" i="45"/>
  <c r="U977" i="45"/>
  <c r="T977" i="45"/>
  <c r="S977" i="45"/>
  <c r="R977" i="45"/>
  <c r="Q977" i="45"/>
  <c r="P977" i="45"/>
  <c r="O977" i="45"/>
  <c r="N977" i="45"/>
  <c r="M977" i="45"/>
  <c r="L977" i="45"/>
  <c r="K977" i="45"/>
  <c r="J977" i="45"/>
  <c r="I977" i="45"/>
  <c r="H977" i="45"/>
  <c r="G977" i="45"/>
  <c r="F977" i="45"/>
  <c r="E977" i="45"/>
  <c r="D977" i="45"/>
  <c r="C977" i="45"/>
  <c r="U976" i="45"/>
  <c r="T976" i="45"/>
  <c r="S976" i="45"/>
  <c r="R976" i="45"/>
  <c r="Q976" i="45"/>
  <c r="P976" i="45"/>
  <c r="O976" i="45"/>
  <c r="N976" i="45"/>
  <c r="M976" i="45"/>
  <c r="L976" i="45"/>
  <c r="K976" i="45"/>
  <c r="J976" i="45"/>
  <c r="I976" i="45"/>
  <c r="H976" i="45"/>
  <c r="G976" i="45"/>
  <c r="F976" i="45"/>
  <c r="E976" i="45"/>
  <c r="D976" i="45"/>
  <c r="C976" i="45"/>
  <c r="U975" i="45"/>
  <c r="T975" i="45"/>
  <c r="S975" i="45"/>
  <c r="R975" i="45"/>
  <c r="Q975" i="45"/>
  <c r="P975" i="45"/>
  <c r="O975" i="45"/>
  <c r="N975" i="45"/>
  <c r="M975" i="45"/>
  <c r="L975" i="45"/>
  <c r="K975" i="45"/>
  <c r="J975" i="45"/>
  <c r="I975" i="45"/>
  <c r="H975" i="45"/>
  <c r="G975" i="45"/>
  <c r="F975" i="45"/>
  <c r="E975" i="45"/>
  <c r="D975" i="45"/>
  <c r="C975" i="45"/>
  <c r="U974" i="45"/>
  <c r="T974" i="45"/>
  <c r="S974" i="45"/>
  <c r="R974" i="45"/>
  <c r="Q974" i="45"/>
  <c r="P974" i="45"/>
  <c r="O974" i="45"/>
  <c r="N974" i="45"/>
  <c r="M974" i="45"/>
  <c r="L974" i="45"/>
  <c r="K974" i="45"/>
  <c r="J974" i="45"/>
  <c r="I974" i="45"/>
  <c r="H974" i="45"/>
  <c r="G974" i="45"/>
  <c r="F974" i="45"/>
  <c r="E974" i="45"/>
  <c r="D974" i="45"/>
  <c r="C974" i="45"/>
  <c r="U973" i="45"/>
  <c r="T973" i="45"/>
  <c r="S973" i="45"/>
  <c r="R973" i="45"/>
  <c r="Q973" i="45"/>
  <c r="P973" i="45"/>
  <c r="O973" i="45"/>
  <c r="N973" i="45"/>
  <c r="M973" i="45"/>
  <c r="L973" i="45"/>
  <c r="K973" i="45"/>
  <c r="J973" i="45"/>
  <c r="I973" i="45"/>
  <c r="H973" i="45"/>
  <c r="G973" i="45"/>
  <c r="F973" i="45"/>
  <c r="E973" i="45"/>
  <c r="D973" i="45"/>
  <c r="C973" i="45"/>
  <c r="U972" i="45"/>
  <c r="T972" i="45"/>
  <c r="S972" i="45"/>
  <c r="R972" i="45"/>
  <c r="Q972" i="45"/>
  <c r="P972" i="45"/>
  <c r="O972" i="45"/>
  <c r="N972" i="45"/>
  <c r="M972" i="45"/>
  <c r="L972" i="45"/>
  <c r="K972" i="45"/>
  <c r="J972" i="45"/>
  <c r="I972" i="45"/>
  <c r="H972" i="45"/>
  <c r="G972" i="45"/>
  <c r="F972" i="45"/>
  <c r="E972" i="45"/>
  <c r="D972" i="45"/>
  <c r="C972" i="45"/>
  <c r="U971" i="45"/>
  <c r="T971" i="45"/>
  <c r="S971" i="45"/>
  <c r="R971" i="45"/>
  <c r="Q971" i="45"/>
  <c r="P971" i="45"/>
  <c r="O971" i="45"/>
  <c r="N971" i="45"/>
  <c r="M971" i="45"/>
  <c r="L971" i="45"/>
  <c r="K971" i="45"/>
  <c r="J971" i="45"/>
  <c r="I971" i="45"/>
  <c r="H971" i="45"/>
  <c r="G971" i="45"/>
  <c r="F971" i="45"/>
  <c r="E971" i="45"/>
  <c r="D971" i="45"/>
  <c r="C971" i="45"/>
  <c r="U970" i="45"/>
  <c r="T970" i="45"/>
  <c r="S970" i="45"/>
  <c r="R970" i="45"/>
  <c r="Q970" i="45"/>
  <c r="P970" i="45"/>
  <c r="O970" i="45"/>
  <c r="N970" i="45"/>
  <c r="M970" i="45"/>
  <c r="L970" i="45"/>
  <c r="K970" i="45"/>
  <c r="J970" i="45"/>
  <c r="I970" i="45"/>
  <c r="H970" i="45"/>
  <c r="G970" i="45"/>
  <c r="F970" i="45"/>
  <c r="E970" i="45"/>
  <c r="D970" i="45"/>
  <c r="C970" i="45"/>
  <c r="U969" i="45"/>
  <c r="T969" i="45"/>
  <c r="S969" i="45"/>
  <c r="R969" i="45"/>
  <c r="Q969" i="45"/>
  <c r="P969" i="45"/>
  <c r="O969" i="45"/>
  <c r="N969" i="45"/>
  <c r="M969" i="45"/>
  <c r="L969" i="45"/>
  <c r="K969" i="45"/>
  <c r="J969" i="45"/>
  <c r="I969" i="45"/>
  <c r="H969" i="45"/>
  <c r="G969" i="45"/>
  <c r="F969" i="45"/>
  <c r="E969" i="45"/>
  <c r="D969" i="45"/>
  <c r="C969" i="45"/>
  <c r="U968" i="45"/>
  <c r="T968" i="45"/>
  <c r="S968" i="45"/>
  <c r="R968" i="45"/>
  <c r="Q968" i="45"/>
  <c r="P968" i="45"/>
  <c r="O968" i="45"/>
  <c r="N968" i="45"/>
  <c r="M968" i="45"/>
  <c r="L968" i="45"/>
  <c r="K968" i="45"/>
  <c r="J968" i="45"/>
  <c r="I968" i="45"/>
  <c r="H968" i="45"/>
  <c r="G968" i="45"/>
  <c r="F968" i="45"/>
  <c r="E968" i="45"/>
  <c r="D968" i="45"/>
  <c r="C968" i="45"/>
  <c r="U967" i="45"/>
  <c r="T967" i="45"/>
  <c r="S967" i="45"/>
  <c r="R967" i="45"/>
  <c r="Q967" i="45"/>
  <c r="P967" i="45"/>
  <c r="O967" i="45"/>
  <c r="N967" i="45"/>
  <c r="M967" i="45"/>
  <c r="L967" i="45"/>
  <c r="K967" i="45"/>
  <c r="J967" i="45"/>
  <c r="I967" i="45"/>
  <c r="H967" i="45"/>
  <c r="G967" i="45"/>
  <c r="F967" i="45"/>
  <c r="E967" i="45"/>
  <c r="D967" i="45"/>
  <c r="C967" i="45"/>
  <c r="U966" i="45"/>
  <c r="T966" i="45"/>
  <c r="S966" i="45"/>
  <c r="R966" i="45"/>
  <c r="Q966" i="45"/>
  <c r="P966" i="45"/>
  <c r="O966" i="45"/>
  <c r="N966" i="45"/>
  <c r="M966" i="45"/>
  <c r="L966" i="45"/>
  <c r="K966" i="45"/>
  <c r="J966" i="45"/>
  <c r="I966" i="45"/>
  <c r="H966" i="45"/>
  <c r="G966" i="45"/>
  <c r="F966" i="45"/>
  <c r="E966" i="45"/>
  <c r="D966" i="45"/>
  <c r="C966" i="45"/>
  <c r="U965" i="45"/>
  <c r="T965" i="45"/>
  <c r="S965" i="45"/>
  <c r="R965" i="45"/>
  <c r="Q965" i="45"/>
  <c r="P965" i="45"/>
  <c r="O965" i="45"/>
  <c r="N965" i="45"/>
  <c r="M965" i="45"/>
  <c r="L965" i="45"/>
  <c r="K965" i="45"/>
  <c r="J965" i="45"/>
  <c r="I965" i="45"/>
  <c r="H965" i="45"/>
  <c r="G965" i="45"/>
  <c r="F965" i="45"/>
  <c r="E965" i="45"/>
  <c r="D965" i="45"/>
  <c r="C965" i="45"/>
  <c r="U964" i="45"/>
  <c r="T964" i="45"/>
  <c r="S964" i="45"/>
  <c r="R964" i="45"/>
  <c r="Q964" i="45"/>
  <c r="P964" i="45"/>
  <c r="O964" i="45"/>
  <c r="N964" i="45"/>
  <c r="M964" i="45"/>
  <c r="L964" i="45"/>
  <c r="K964" i="45"/>
  <c r="J964" i="45"/>
  <c r="I964" i="45"/>
  <c r="H964" i="45"/>
  <c r="G964" i="45"/>
  <c r="F964" i="45"/>
  <c r="E964" i="45"/>
  <c r="D964" i="45"/>
  <c r="C964" i="45"/>
  <c r="U963" i="45"/>
  <c r="T963" i="45"/>
  <c r="S963" i="45"/>
  <c r="R963" i="45"/>
  <c r="Q963" i="45"/>
  <c r="P963" i="45"/>
  <c r="O963" i="45"/>
  <c r="N963" i="45"/>
  <c r="M963" i="45"/>
  <c r="L963" i="45"/>
  <c r="K963" i="45"/>
  <c r="J963" i="45"/>
  <c r="I963" i="45"/>
  <c r="H963" i="45"/>
  <c r="G963" i="45"/>
  <c r="F963" i="45"/>
  <c r="E963" i="45"/>
  <c r="D963" i="45"/>
  <c r="C963" i="45"/>
  <c r="U962" i="45"/>
  <c r="T962" i="45"/>
  <c r="S962" i="45"/>
  <c r="R962" i="45"/>
  <c r="Q962" i="45"/>
  <c r="P962" i="45"/>
  <c r="O962" i="45"/>
  <c r="N962" i="45"/>
  <c r="M962" i="45"/>
  <c r="L962" i="45"/>
  <c r="K962" i="45"/>
  <c r="J962" i="45"/>
  <c r="I962" i="45"/>
  <c r="H962" i="45"/>
  <c r="G962" i="45"/>
  <c r="F962" i="45"/>
  <c r="E962" i="45"/>
  <c r="D962" i="45"/>
  <c r="C962" i="45"/>
  <c r="U961" i="45"/>
  <c r="T961" i="45"/>
  <c r="S961" i="45"/>
  <c r="R961" i="45"/>
  <c r="Q961" i="45"/>
  <c r="P961" i="45"/>
  <c r="O961" i="45"/>
  <c r="N961" i="45"/>
  <c r="M961" i="45"/>
  <c r="L961" i="45"/>
  <c r="K961" i="45"/>
  <c r="J961" i="45"/>
  <c r="I961" i="45"/>
  <c r="H961" i="45"/>
  <c r="G961" i="45"/>
  <c r="F961" i="45"/>
  <c r="E961" i="45"/>
  <c r="D961" i="45"/>
  <c r="C961" i="45"/>
  <c r="U960" i="45"/>
  <c r="T960" i="45"/>
  <c r="S960" i="45"/>
  <c r="R960" i="45"/>
  <c r="Q960" i="45"/>
  <c r="P960" i="45"/>
  <c r="O960" i="45"/>
  <c r="N960" i="45"/>
  <c r="M960" i="45"/>
  <c r="L960" i="45"/>
  <c r="K960" i="45"/>
  <c r="J960" i="45"/>
  <c r="I960" i="45"/>
  <c r="H960" i="45"/>
  <c r="G960" i="45"/>
  <c r="F960" i="45"/>
  <c r="E960" i="45"/>
  <c r="D960" i="45"/>
  <c r="C960" i="45"/>
  <c r="U959" i="45"/>
  <c r="T959" i="45"/>
  <c r="S959" i="45"/>
  <c r="R959" i="45"/>
  <c r="Q959" i="45"/>
  <c r="P959" i="45"/>
  <c r="O959" i="45"/>
  <c r="N959" i="45"/>
  <c r="M959" i="45"/>
  <c r="L959" i="45"/>
  <c r="K959" i="45"/>
  <c r="J959" i="45"/>
  <c r="I959" i="45"/>
  <c r="H959" i="45"/>
  <c r="G959" i="45"/>
  <c r="F959" i="45"/>
  <c r="E959" i="45"/>
  <c r="D959" i="45"/>
  <c r="C959" i="45"/>
  <c r="U958" i="45"/>
  <c r="T958" i="45"/>
  <c r="S958" i="45"/>
  <c r="R958" i="45"/>
  <c r="Q958" i="45"/>
  <c r="P958" i="45"/>
  <c r="O958" i="45"/>
  <c r="N958" i="45"/>
  <c r="M958" i="45"/>
  <c r="L958" i="45"/>
  <c r="K958" i="45"/>
  <c r="J958" i="45"/>
  <c r="I958" i="45"/>
  <c r="H958" i="45"/>
  <c r="G958" i="45"/>
  <c r="F958" i="45"/>
  <c r="E958" i="45"/>
  <c r="D958" i="45"/>
  <c r="C958" i="45"/>
  <c r="U957" i="45"/>
  <c r="T957" i="45"/>
  <c r="S957" i="45"/>
  <c r="R957" i="45"/>
  <c r="Q957" i="45"/>
  <c r="P957" i="45"/>
  <c r="O957" i="45"/>
  <c r="N957" i="45"/>
  <c r="M957" i="45"/>
  <c r="L957" i="45"/>
  <c r="K957" i="45"/>
  <c r="J957" i="45"/>
  <c r="I957" i="45"/>
  <c r="H957" i="45"/>
  <c r="G957" i="45"/>
  <c r="F957" i="45"/>
  <c r="E957" i="45"/>
  <c r="D957" i="45"/>
  <c r="C957" i="45"/>
  <c r="U956" i="45"/>
  <c r="T956" i="45"/>
  <c r="S956" i="45"/>
  <c r="R956" i="45"/>
  <c r="Q956" i="45"/>
  <c r="P956" i="45"/>
  <c r="O956" i="45"/>
  <c r="N956" i="45"/>
  <c r="M956" i="45"/>
  <c r="L956" i="45"/>
  <c r="K956" i="45"/>
  <c r="J956" i="45"/>
  <c r="I956" i="45"/>
  <c r="H956" i="45"/>
  <c r="G956" i="45"/>
  <c r="F956" i="45"/>
  <c r="E956" i="45"/>
  <c r="D956" i="45"/>
  <c r="C956" i="45"/>
  <c r="U955" i="45"/>
  <c r="T955" i="45"/>
  <c r="S955" i="45"/>
  <c r="R955" i="45"/>
  <c r="Q955" i="45"/>
  <c r="P955" i="45"/>
  <c r="O955" i="45"/>
  <c r="N955" i="45"/>
  <c r="M955" i="45"/>
  <c r="L955" i="45"/>
  <c r="K955" i="45"/>
  <c r="J955" i="45"/>
  <c r="I955" i="45"/>
  <c r="H955" i="45"/>
  <c r="G955" i="45"/>
  <c r="F955" i="45"/>
  <c r="E955" i="45"/>
  <c r="D955" i="45"/>
  <c r="C955" i="45"/>
  <c r="U954" i="45"/>
  <c r="T954" i="45"/>
  <c r="S954" i="45"/>
  <c r="R954" i="45"/>
  <c r="Q954" i="45"/>
  <c r="P954" i="45"/>
  <c r="O954" i="45"/>
  <c r="N954" i="45"/>
  <c r="M954" i="45"/>
  <c r="L954" i="45"/>
  <c r="K954" i="45"/>
  <c r="J954" i="45"/>
  <c r="I954" i="45"/>
  <c r="H954" i="45"/>
  <c r="G954" i="45"/>
  <c r="F954" i="45"/>
  <c r="E954" i="45"/>
  <c r="D954" i="45"/>
  <c r="C954" i="45"/>
  <c r="U953" i="45"/>
  <c r="T953" i="45"/>
  <c r="S953" i="45"/>
  <c r="R953" i="45"/>
  <c r="Q953" i="45"/>
  <c r="P953" i="45"/>
  <c r="O953" i="45"/>
  <c r="N953" i="45"/>
  <c r="M953" i="45"/>
  <c r="L953" i="45"/>
  <c r="K953" i="45"/>
  <c r="J953" i="45"/>
  <c r="I953" i="45"/>
  <c r="H953" i="45"/>
  <c r="G953" i="45"/>
  <c r="F953" i="45"/>
  <c r="E953" i="45"/>
  <c r="D953" i="45"/>
  <c r="C953" i="45"/>
  <c r="U952" i="45"/>
  <c r="T952" i="45"/>
  <c r="S952" i="45"/>
  <c r="R952" i="45"/>
  <c r="Q952" i="45"/>
  <c r="P952" i="45"/>
  <c r="O952" i="45"/>
  <c r="N952" i="45"/>
  <c r="M952" i="45"/>
  <c r="L952" i="45"/>
  <c r="K952" i="45"/>
  <c r="J952" i="45"/>
  <c r="I952" i="45"/>
  <c r="H952" i="45"/>
  <c r="G952" i="45"/>
  <c r="F952" i="45"/>
  <c r="E952" i="45"/>
  <c r="D952" i="45"/>
  <c r="C952" i="45"/>
  <c r="U951" i="45"/>
  <c r="T951" i="45"/>
  <c r="S951" i="45"/>
  <c r="R951" i="45"/>
  <c r="Q951" i="45"/>
  <c r="P951" i="45"/>
  <c r="O951" i="45"/>
  <c r="N951" i="45"/>
  <c r="M951" i="45"/>
  <c r="L951" i="45"/>
  <c r="K951" i="45"/>
  <c r="J951" i="45"/>
  <c r="I951" i="45"/>
  <c r="H951" i="45"/>
  <c r="G951" i="45"/>
  <c r="F951" i="45"/>
  <c r="E951" i="45"/>
  <c r="D951" i="45"/>
  <c r="C951" i="45"/>
  <c r="U950" i="45"/>
  <c r="T950" i="45"/>
  <c r="S950" i="45"/>
  <c r="R950" i="45"/>
  <c r="Q950" i="45"/>
  <c r="P950" i="45"/>
  <c r="O950" i="45"/>
  <c r="N950" i="45"/>
  <c r="M950" i="45"/>
  <c r="L950" i="45"/>
  <c r="K950" i="45"/>
  <c r="J950" i="45"/>
  <c r="I950" i="45"/>
  <c r="H950" i="45"/>
  <c r="G950" i="45"/>
  <c r="F950" i="45"/>
  <c r="E950" i="45"/>
  <c r="D950" i="45"/>
  <c r="C950" i="45"/>
  <c r="U949" i="45"/>
  <c r="T949" i="45"/>
  <c r="S949" i="45"/>
  <c r="R949" i="45"/>
  <c r="Q949" i="45"/>
  <c r="P949" i="45"/>
  <c r="O949" i="45"/>
  <c r="N949" i="45"/>
  <c r="M949" i="45"/>
  <c r="L949" i="45"/>
  <c r="K949" i="45"/>
  <c r="J949" i="45"/>
  <c r="I949" i="45"/>
  <c r="H949" i="45"/>
  <c r="G949" i="45"/>
  <c r="F949" i="45"/>
  <c r="E949" i="45"/>
  <c r="D949" i="45"/>
  <c r="C949" i="45"/>
  <c r="U948" i="45"/>
  <c r="T948" i="45"/>
  <c r="S948" i="45"/>
  <c r="R948" i="45"/>
  <c r="Q948" i="45"/>
  <c r="P948" i="45"/>
  <c r="O948" i="45"/>
  <c r="N948" i="45"/>
  <c r="M948" i="45"/>
  <c r="L948" i="45"/>
  <c r="K948" i="45"/>
  <c r="J948" i="45"/>
  <c r="I948" i="45"/>
  <c r="H948" i="45"/>
  <c r="G948" i="45"/>
  <c r="F948" i="45"/>
  <c r="E948" i="45"/>
  <c r="D948" i="45"/>
  <c r="C948" i="45"/>
  <c r="U947" i="45"/>
  <c r="T947" i="45"/>
  <c r="S947" i="45"/>
  <c r="R947" i="45"/>
  <c r="Q947" i="45"/>
  <c r="P947" i="45"/>
  <c r="O947" i="45"/>
  <c r="N947" i="45"/>
  <c r="M947" i="45"/>
  <c r="L947" i="45"/>
  <c r="K947" i="45"/>
  <c r="J947" i="45"/>
  <c r="I947" i="45"/>
  <c r="H947" i="45"/>
  <c r="G947" i="45"/>
  <c r="F947" i="45"/>
  <c r="E947" i="45"/>
  <c r="D947" i="45"/>
  <c r="C947" i="45"/>
  <c r="U946" i="45"/>
  <c r="T946" i="45"/>
  <c r="S946" i="45"/>
  <c r="R946" i="45"/>
  <c r="Q946" i="45"/>
  <c r="P946" i="45"/>
  <c r="O946" i="45"/>
  <c r="N946" i="45"/>
  <c r="M946" i="45"/>
  <c r="L946" i="45"/>
  <c r="K946" i="45"/>
  <c r="J946" i="45"/>
  <c r="I946" i="45"/>
  <c r="H946" i="45"/>
  <c r="G946" i="45"/>
  <c r="F946" i="45"/>
  <c r="E946" i="45"/>
  <c r="D946" i="45"/>
  <c r="C946" i="45"/>
  <c r="U945" i="45"/>
  <c r="T945" i="45"/>
  <c r="S945" i="45"/>
  <c r="R945" i="45"/>
  <c r="Q945" i="45"/>
  <c r="P945" i="45"/>
  <c r="O945" i="45"/>
  <c r="N945" i="45"/>
  <c r="M945" i="45"/>
  <c r="L945" i="45"/>
  <c r="K945" i="45"/>
  <c r="J945" i="45"/>
  <c r="I945" i="45"/>
  <c r="H945" i="45"/>
  <c r="G945" i="45"/>
  <c r="F945" i="45"/>
  <c r="E945" i="45"/>
  <c r="D945" i="45"/>
  <c r="C945" i="45"/>
  <c r="U944" i="45"/>
  <c r="T944" i="45"/>
  <c r="S944" i="45"/>
  <c r="R944" i="45"/>
  <c r="Q944" i="45"/>
  <c r="P944" i="45"/>
  <c r="O944" i="45"/>
  <c r="N944" i="45"/>
  <c r="M944" i="45"/>
  <c r="L944" i="45"/>
  <c r="K944" i="45"/>
  <c r="J944" i="45"/>
  <c r="I944" i="45"/>
  <c r="H944" i="45"/>
  <c r="G944" i="45"/>
  <c r="F944" i="45"/>
  <c r="E944" i="45"/>
  <c r="D944" i="45"/>
  <c r="C944" i="45"/>
  <c r="U943" i="45"/>
  <c r="T943" i="45"/>
  <c r="S943" i="45"/>
  <c r="R943" i="45"/>
  <c r="Q943" i="45"/>
  <c r="P943" i="45"/>
  <c r="O943" i="45"/>
  <c r="N943" i="45"/>
  <c r="M943" i="45"/>
  <c r="L943" i="45"/>
  <c r="K943" i="45"/>
  <c r="J943" i="45"/>
  <c r="I943" i="45"/>
  <c r="H943" i="45"/>
  <c r="G943" i="45"/>
  <c r="F943" i="45"/>
  <c r="E943" i="45"/>
  <c r="D943" i="45"/>
  <c r="C943" i="45"/>
  <c r="U942" i="45"/>
  <c r="T942" i="45"/>
  <c r="S942" i="45"/>
  <c r="R942" i="45"/>
  <c r="Q942" i="45"/>
  <c r="P942" i="45"/>
  <c r="O942" i="45"/>
  <c r="N942" i="45"/>
  <c r="M942" i="45"/>
  <c r="L942" i="45"/>
  <c r="K942" i="45"/>
  <c r="J942" i="45"/>
  <c r="I942" i="45"/>
  <c r="H942" i="45"/>
  <c r="G942" i="45"/>
  <c r="F942" i="45"/>
  <c r="E942" i="45"/>
  <c r="D942" i="45"/>
  <c r="C942" i="45"/>
  <c r="U941" i="45"/>
  <c r="T941" i="45"/>
  <c r="S941" i="45"/>
  <c r="R941" i="45"/>
  <c r="Q941" i="45"/>
  <c r="P941" i="45"/>
  <c r="O941" i="45"/>
  <c r="N941" i="45"/>
  <c r="M941" i="45"/>
  <c r="L941" i="45"/>
  <c r="K941" i="45"/>
  <c r="J941" i="45"/>
  <c r="I941" i="45"/>
  <c r="H941" i="45"/>
  <c r="G941" i="45"/>
  <c r="F941" i="45"/>
  <c r="E941" i="45"/>
  <c r="D941" i="45"/>
  <c r="C941" i="45"/>
  <c r="U940" i="45"/>
  <c r="T940" i="45"/>
  <c r="S940" i="45"/>
  <c r="R940" i="45"/>
  <c r="Q940" i="45"/>
  <c r="P940" i="45"/>
  <c r="O940" i="45"/>
  <c r="N940" i="45"/>
  <c r="M940" i="45"/>
  <c r="L940" i="45"/>
  <c r="K940" i="45"/>
  <c r="J940" i="45"/>
  <c r="I940" i="45"/>
  <c r="H940" i="45"/>
  <c r="G940" i="45"/>
  <c r="F940" i="45"/>
  <c r="E940" i="45"/>
  <c r="D940" i="45"/>
  <c r="C940" i="45"/>
  <c r="U939" i="45"/>
  <c r="T939" i="45"/>
  <c r="S939" i="45"/>
  <c r="R939" i="45"/>
  <c r="Q939" i="45"/>
  <c r="P939" i="45"/>
  <c r="O939" i="45"/>
  <c r="N939" i="45"/>
  <c r="M939" i="45"/>
  <c r="L939" i="45"/>
  <c r="K939" i="45"/>
  <c r="J939" i="45"/>
  <c r="I939" i="45"/>
  <c r="H939" i="45"/>
  <c r="G939" i="45"/>
  <c r="F939" i="45"/>
  <c r="E939" i="45"/>
  <c r="D939" i="45"/>
  <c r="C939" i="45"/>
  <c r="U938" i="45"/>
  <c r="T938" i="45"/>
  <c r="S938" i="45"/>
  <c r="R938" i="45"/>
  <c r="Q938" i="45"/>
  <c r="P938" i="45"/>
  <c r="O938" i="45"/>
  <c r="N938" i="45"/>
  <c r="M938" i="45"/>
  <c r="L938" i="45"/>
  <c r="K938" i="45"/>
  <c r="J938" i="45"/>
  <c r="I938" i="45"/>
  <c r="H938" i="45"/>
  <c r="G938" i="45"/>
  <c r="F938" i="45"/>
  <c r="E938" i="45"/>
  <c r="D938" i="45"/>
  <c r="C938" i="45"/>
  <c r="U937" i="45"/>
  <c r="T937" i="45"/>
  <c r="S937" i="45"/>
  <c r="R937" i="45"/>
  <c r="Q937" i="45"/>
  <c r="P937" i="45"/>
  <c r="O937" i="45"/>
  <c r="N937" i="45"/>
  <c r="M937" i="45"/>
  <c r="L937" i="45"/>
  <c r="K937" i="45"/>
  <c r="J937" i="45"/>
  <c r="I937" i="45"/>
  <c r="H937" i="45"/>
  <c r="G937" i="45"/>
  <c r="F937" i="45"/>
  <c r="E937" i="45"/>
  <c r="D937" i="45"/>
  <c r="C937" i="45"/>
  <c r="U936" i="45"/>
  <c r="T936" i="45"/>
  <c r="S936" i="45"/>
  <c r="R936" i="45"/>
  <c r="Q936" i="45"/>
  <c r="P936" i="45"/>
  <c r="O936" i="45"/>
  <c r="N936" i="45"/>
  <c r="M936" i="45"/>
  <c r="L936" i="45"/>
  <c r="K936" i="45"/>
  <c r="J936" i="45"/>
  <c r="I936" i="45"/>
  <c r="H936" i="45"/>
  <c r="G936" i="45"/>
  <c r="F936" i="45"/>
  <c r="E936" i="45"/>
  <c r="D936" i="45"/>
  <c r="C936" i="45"/>
  <c r="U935" i="45"/>
  <c r="T935" i="45"/>
  <c r="S935" i="45"/>
  <c r="R935" i="45"/>
  <c r="Q935" i="45"/>
  <c r="P935" i="45"/>
  <c r="O935" i="45"/>
  <c r="N935" i="45"/>
  <c r="M935" i="45"/>
  <c r="L935" i="45"/>
  <c r="K935" i="45"/>
  <c r="J935" i="45"/>
  <c r="I935" i="45"/>
  <c r="H935" i="45"/>
  <c r="G935" i="45"/>
  <c r="F935" i="45"/>
  <c r="E935" i="45"/>
  <c r="D935" i="45"/>
  <c r="C935" i="45"/>
  <c r="U934" i="45"/>
  <c r="T934" i="45"/>
  <c r="S934" i="45"/>
  <c r="R934" i="45"/>
  <c r="Q934" i="45"/>
  <c r="P934" i="45"/>
  <c r="O934" i="45"/>
  <c r="N934" i="45"/>
  <c r="M934" i="45"/>
  <c r="L934" i="45"/>
  <c r="K934" i="45"/>
  <c r="J934" i="45"/>
  <c r="I934" i="45"/>
  <c r="H934" i="45"/>
  <c r="G934" i="45"/>
  <c r="F934" i="45"/>
  <c r="E934" i="45"/>
  <c r="D934" i="45"/>
  <c r="C934" i="45"/>
  <c r="U933" i="45"/>
  <c r="T933" i="45"/>
  <c r="S933" i="45"/>
  <c r="R933" i="45"/>
  <c r="Q933" i="45"/>
  <c r="P933" i="45"/>
  <c r="O933" i="45"/>
  <c r="N933" i="45"/>
  <c r="M933" i="45"/>
  <c r="L933" i="45"/>
  <c r="K933" i="45"/>
  <c r="J933" i="45"/>
  <c r="I933" i="45"/>
  <c r="H933" i="45"/>
  <c r="G933" i="45"/>
  <c r="F933" i="45"/>
  <c r="E933" i="45"/>
  <c r="D933" i="45"/>
  <c r="C933" i="45"/>
  <c r="U932" i="45"/>
  <c r="T932" i="45"/>
  <c r="S932" i="45"/>
  <c r="R932" i="45"/>
  <c r="Q932" i="45"/>
  <c r="P932" i="45"/>
  <c r="O932" i="45"/>
  <c r="N932" i="45"/>
  <c r="M932" i="45"/>
  <c r="L932" i="45"/>
  <c r="K932" i="45"/>
  <c r="J932" i="45"/>
  <c r="I932" i="45"/>
  <c r="H932" i="45"/>
  <c r="G932" i="45"/>
  <c r="F932" i="45"/>
  <c r="E932" i="45"/>
  <c r="D932" i="45"/>
  <c r="C932" i="45"/>
  <c r="U931" i="45"/>
  <c r="T931" i="45"/>
  <c r="S931" i="45"/>
  <c r="R931" i="45"/>
  <c r="Q931" i="45"/>
  <c r="P931" i="45"/>
  <c r="O931" i="45"/>
  <c r="N931" i="45"/>
  <c r="M931" i="45"/>
  <c r="L931" i="45"/>
  <c r="K931" i="45"/>
  <c r="J931" i="45"/>
  <c r="I931" i="45"/>
  <c r="H931" i="45"/>
  <c r="G931" i="45"/>
  <c r="F931" i="45"/>
  <c r="E931" i="45"/>
  <c r="D931" i="45"/>
  <c r="C931" i="45"/>
  <c r="U930" i="45"/>
  <c r="T930" i="45"/>
  <c r="S930" i="45"/>
  <c r="R930" i="45"/>
  <c r="Q930" i="45"/>
  <c r="P930" i="45"/>
  <c r="O930" i="45"/>
  <c r="N930" i="45"/>
  <c r="M930" i="45"/>
  <c r="L930" i="45"/>
  <c r="K930" i="45"/>
  <c r="J930" i="45"/>
  <c r="I930" i="45"/>
  <c r="H930" i="45"/>
  <c r="G930" i="45"/>
  <c r="F930" i="45"/>
  <c r="E930" i="45"/>
  <c r="D930" i="45"/>
  <c r="C930" i="45"/>
  <c r="U929" i="45"/>
  <c r="T929" i="45"/>
  <c r="S929" i="45"/>
  <c r="R929" i="45"/>
  <c r="Q929" i="45"/>
  <c r="P929" i="45"/>
  <c r="O929" i="45"/>
  <c r="N929" i="45"/>
  <c r="M929" i="45"/>
  <c r="L929" i="45"/>
  <c r="K929" i="45"/>
  <c r="J929" i="45"/>
  <c r="I929" i="45"/>
  <c r="H929" i="45"/>
  <c r="G929" i="45"/>
  <c r="F929" i="45"/>
  <c r="E929" i="45"/>
  <c r="D929" i="45"/>
  <c r="C929" i="45"/>
  <c r="U928" i="45"/>
  <c r="T928" i="45"/>
  <c r="S928" i="45"/>
  <c r="R928" i="45"/>
  <c r="Q928" i="45"/>
  <c r="P928" i="45"/>
  <c r="O928" i="45"/>
  <c r="N928" i="45"/>
  <c r="M928" i="45"/>
  <c r="L928" i="45"/>
  <c r="K928" i="45"/>
  <c r="J928" i="45"/>
  <c r="I928" i="45"/>
  <c r="H928" i="45"/>
  <c r="G928" i="45"/>
  <c r="F928" i="45"/>
  <c r="E928" i="45"/>
  <c r="D928" i="45"/>
  <c r="C928" i="45"/>
  <c r="U927" i="45"/>
  <c r="T927" i="45"/>
  <c r="S927" i="45"/>
  <c r="R927" i="45"/>
  <c r="Q927" i="45"/>
  <c r="P927" i="45"/>
  <c r="O927" i="45"/>
  <c r="N927" i="45"/>
  <c r="M927" i="45"/>
  <c r="L927" i="45"/>
  <c r="K927" i="45"/>
  <c r="J927" i="45"/>
  <c r="I927" i="45"/>
  <c r="H927" i="45"/>
  <c r="G927" i="45"/>
  <c r="F927" i="45"/>
  <c r="E927" i="45"/>
  <c r="D927" i="45"/>
  <c r="C927" i="45"/>
  <c r="U926" i="45"/>
  <c r="T926" i="45"/>
  <c r="S926" i="45"/>
  <c r="R926" i="45"/>
  <c r="Q926" i="45"/>
  <c r="P926" i="45"/>
  <c r="O926" i="45"/>
  <c r="N926" i="45"/>
  <c r="M926" i="45"/>
  <c r="L926" i="45"/>
  <c r="K926" i="45"/>
  <c r="J926" i="45"/>
  <c r="I926" i="45"/>
  <c r="H926" i="45"/>
  <c r="G926" i="45"/>
  <c r="F926" i="45"/>
  <c r="E926" i="45"/>
  <c r="D926" i="45"/>
  <c r="C926" i="45"/>
  <c r="U925" i="45"/>
  <c r="T925" i="45"/>
  <c r="S925" i="45"/>
  <c r="R925" i="45"/>
  <c r="Q925" i="45"/>
  <c r="P925" i="45"/>
  <c r="O925" i="45"/>
  <c r="N925" i="45"/>
  <c r="M925" i="45"/>
  <c r="L925" i="45"/>
  <c r="K925" i="45"/>
  <c r="J925" i="45"/>
  <c r="I925" i="45"/>
  <c r="H925" i="45"/>
  <c r="G925" i="45"/>
  <c r="F925" i="45"/>
  <c r="E925" i="45"/>
  <c r="D925" i="45"/>
  <c r="C925" i="45"/>
  <c r="U924" i="45"/>
  <c r="T924" i="45"/>
  <c r="S924" i="45"/>
  <c r="R924" i="45"/>
  <c r="Q924" i="45"/>
  <c r="P924" i="45"/>
  <c r="O924" i="45"/>
  <c r="N924" i="45"/>
  <c r="M924" i="45"/>
  <c r="L924" i="45"/>
  <c r="K924" i="45"/>
  <c r="J924" i="45"/>
  <c r="I924" i="45"/>
  <c r="H924" i="45"/>
  <c r="G924" i="45"/>
  <c r="F924" i="45"/>
  <c r="E924" i="45"/>
  <c r="D924" i="45"/>
  <c r="C924" i="45"/>
  <c r="U923" i="45"/>
  <c r="T923" i="45"/>
  <c r="S923" i="45"/>
  <c r="R923" i="45"/>
  <c r="Q923" i="45"/>
  <c r="P923" i="45"/>
  <c r="O923" i="45"/>
  <c r="N923" i="45"/>
  <c r="M923" i="45"/>
  <c r="L923" i="45"/>
  <c r="K923" i="45"/>
  <c r="J923" i="45"/>
  <c r="I923" i="45"/>
  <c r="H923" i="45"/>
  <c r="G923" i="45"/>
  <c r="F923" i="45"/>
  <c r="E923" i="45"/>
  <c r="D923" i="45"/>
  <c r="C923" i="45"/>
  <c r="U922" i="45"/>
  <c r="T922" i="45"/>
  <c r="S922" i="45"/>
  <c r="R922" i="45"/>
  <c r="Q922" i="45"/>
  <c r="P922" i="45"/>
  <c r="O922" i="45"/>
  <c r="N922" i="45"/>
  <c r="M922" i="45"/>
  <c r="L922" i="45"/>
  <c r="K922" i="45"/>
  <c r="J922" i="45"/>
  <c r="I922" i="45"/>
  <c r="H922" i="45"/>
  <c r="G922" i="45"/>
  <c r="F922" i="45"/>
  <c r="E922" i="45"/>
  <c r="D922" i="45"/>
  <c r="C922" i="45"/>
  <c r="U921" i="45"/>
  <c r="T921" i="45"/>
  <c r="S921" i="45"/>
  <c r="R921" i="45"/>
  <c r="Q921" i="45"/>
  <c r="P921" i="45"/>
  <c r="O921" i="45"/>
  <c r="N921" i="45"/>
  <c r="M921" i="45"/>
  <c r="L921" i="45"/>
  <c r="K921" i="45"/>
  <c r="J921" i="45"/>
  <c r="I921" i="45"/>
  <c r="H921" i="45"/>
  <c r="G921" i="45"/>
  <c r="F921" i="45"/>
  <c r="E921" i="45"/>
  <c r="D921" i="45"/>
  <c r="C921" i="45"/>
  <c r="U920" i="45"/>
  <c r="T920" i="45"/>
  <c r="S920" i="45"/>
  <c r="R920" i="45"/>
  <c r="Q920" i="45"/>
  <c r="P920" i="45"/>
  <c r="O920" i="45"/>
  <c r="N920" i="45"/>
  <c r="M920" i="45"/>
  <c r="L920" i="45"/>
  <c r="K920" i="45"/>
  <c r="J920" i="45"/>
  <c r="I920" i="45"/>
  <c r="H920" i="45"/>
  <c r="G920" i="45"/>
  <c r="F920" i="45"/>
  <c r="E920" i="45"/>
  <c r="D920" i="45"/>
  <c r="C920" i="45"/>
  <c r="U919" i="45"/>
  <c r="T919" i="45"/>
  <c r="S919" i="45"/>
  <c r="R919" i="45"/>
  <c r="Q919" i="45"/>
  <c r="P919" i="45"/>
  <c r="O919" i="45"/>
  <c r="N919" i="45"/>
  <c r="M919" i="45"/>
  <c r="L919" i="45"/>
  <c r="K919" i="45"/>
  <c r="J919" i="45"/>
  <c r="I919" i="45"/>
  <c r="H919" i="45"/>
  <c r="G919" i="45"/>
  <c r="F919" i="45"/>
  <c r="E919" i="45"/>
  <c r="D919" i="45"/>
  <c r="C919" i="45"/>
  <c r="U918" i="45"/>
  <c r="T918" i="45"/>
  <c r="S918" i="45"/>
  <c r="R918" i="45"/>
  <c r="Q918" i="45"/>
  <c r="P918" i="45"/>
  <c r="O918" i="45"/>
  <c r="N918" i="45"/>
  <c r="M918" i="45"/>
  <c r="L918" i="45"/>
  <c r="K918" i="45"/>
  <c r="J918" i="45"/>
  <c r="I918" i="45"/>
  <c r="H918" i="45"/>
  <c r="G918" i="45"/>
  <c r="F918" i="45"/>
  <c r="E918" i="45"/>
  <c r="D918" i="45"/>
  <c r="C918" i="45"/>
  <c r="U917" i="45"/>
  <c r="T917" i="45"/>
  <c r="S917" i="45"/>
  <c r="R917" i="45"/>
  <c r="Q917" i="45"/>
  <c r="P917" i="45"/>
  <c r="O917" i="45"/>
  <c r="N917" i="45"/>
  <c r="M917" i="45"/>
  <c r="L917" i="45"/>
  <c r="K917" i="45"/>
  <c r="J917" i="45"/>
  <c r="I917" i="45"/>
  <c r="H917" i="45"/>
  <c r="G917" i="45"/>
  <c r="F917" i="45"/>
  <c r="E917" i="45"/>
  <c r="D917" i="45"/>
  <c r="C917" i="45"/>
  <c r="U916" i="45"/>
  <c r="T916" i="45"/>
  <c r="S916" i="45"/>
  <c r="R916" i="45"/>
  <c r="Q916" i="45"/>
  <c r="P916" i="45"/>
  <c r="O916" i="45"/>
  <c r="N916" i="45"/>
  <c r="M916" i="45"/>
  <c r="L916" i="45"/>
  <c r="K916" i="45"/>
  <c r="J916" i="45"/>
  <c r="I916" i="45"/>
  <c r="H916" i="45"/>
  <c r="G916" i="45"/>
  <c r="F916" i="45"/>
  <c r="E916" i="45"/>
  <c r="D916" i="45"/>
  <c r="C916" i="45"/>
  <c r="U915" i="45"/>
  <c r="T915" i="45"/>
  <c r="S915" i="45"/>
  <c r="R915" i="45"/>
  <c r="Q915" i="45"/>
  <c r="P915" i="45"/>
  <c r="O915" i="45"/>
  <c r="N915" i="45"/>
  <c r="M915" i="45"/>
  <c r="L915" i="45"/>
  <c r="K915" i="45"/>
  <c r="J915" i="45"/>
  <c r="I915" i="45"/>
  <c r="H915" i="45"/>
  <c r="G915" i="45"/>
  <c r="F915" i="45"/>
  <c r="E915" i="45"/>
  <c r="D915" i="45"/>
  <c r="C915" i="45"/>
  <c r="U914" i="45"/>
  <c r="T914" i="45"/>
  <c r="S914" i="45"/>
  <c r="R914" i="45"/>
  <c r="Q914" i="45"/>
  <c r="P914" i="45"/>
  <c r="O914" i="45"/>
  <c r="N914" i="45"/>
  <c r="M914" i="45"/>
  <c r="L914" i="45"/>
  <c r="K914" i="45"/>
  <c r="J914" i="45"/>
  <c r="I914" i="45"/>
  <c r="H914" i="45"/>
  <c r="G914" i="45"/>
  <c r="F914" i="45"/>
  <c r="E914" i="45"/>
  <c r="D914" i="45"/>
  <c r="C914" i="45"/>
  <c r="U913" i="45"/>
  <c r="T913" i="45"/>
  <c r="S913" i="45"/>
  <c r="R913" i="45"/>
  <c r="Q913" i="45"/>
  <c r="P913" i="45"/>
  <c r="O913" i="45"/>
  <c r="N913" i="45"/>
  <c r="M913" i="45"/>
  <c r="L913" i="45"/>
  <c r="K913" i="45"/>
  <c r="J913" i="45"/>
  <c r="I913" i="45"/>
  <c r="H913" i="45"/>
  <c r="G913" i="45"/>
  <c r="F913" i="45"/>
  <c r="E913" i="45"/>
  <c r="D913" i="45"/>
  <c r="C913" i="45"/>
  <c r="U912" i="45"/>
  <c r="T912" i="45"/>
  <c r="S912" i="45"/>
  <c r="R912" i="45"/>
  <c r="Q912" i="45"/>
  <c r="P912" i="45"/>
  <c r="O912" i="45"/>
  <c r="N912" i="45"/>
  <c r="M912" i="45"/>
  <c r="L912" i="45"/>
  <c r="K912" i="45"/>
  <c r="J912" i="45"/>
  <c r="I912" i="45"/>
  <c r="H912" i="45"/>
  <c r="G912" i="45"/>
  <c r="F912" i="45"/>
  <c r="E912" i="45"/>
  <c r="D912" i="45"/>
  <c r="C912" i="45"/>
  <c r="U911" i="45"/>
  <c r="T911" i="45"/>
  <c r="S911" i="45"/>
  <c r="R911" i="45"/>
  <c r="Q911" i="45"/>
  <c r="P911" i="45"/>
  <c r="O911" i="45"/>
  <c r="N911" i="45"/>
  <c r="M911" i="45"/>
  <c r="L911" i="45"/>
  <c r="K911" i="45"/>
  <c r="J911" i="45"/>
  <c r="I911" i="45"/>
  <c r="H911" i="45"/>
  <c r="G911" i="45"/>
  <c r="F911" i="45"/>
  <c r="E911" i="45"/>
  <c r="D911" i="45"/>
  <c r="C911" i="45"/>
  <c r="U910" i="45"/>
  <c r="T910" i="45"/>
  <c r="S910" i="45"/>
  <c r="R910" i="45"/>
  <c r="Q910" i="45"/>
  <c r="P910" i="45"/>
  <c r="O910" i="45"/>
  <c r="N910" i="45"/>
  <c r="M910" i="45"/>
  <c r="L910" i="45"/>
  <c r="K910" i="45"/>
  <c r="J910" i="45"/>
  <c r="I910" i="45"/>
  <c r="H910" i="45"/>
  <c r="G910" i="45"/>
  <c r="F910" i="45"/>
  <c r="E910" i="45"/>
  <c r="D910" i="45"/>
  <c r="C910" i="45"/>
  <c r="U909" i="45"/>
  <c r="T909" i="45"/>
  <c r="S909" i="45"/>
  <c r="R909" i="45"/>
  <c r="Q909" i="45"/>
  <c r="P909" i="45"/>
  <c r="O909" i="45"/>
  <c r="N909" i="45"/>
  <c r="M909" i="45"/>
  <c r="L909" i="45"/>
  <c r="K909" i="45"/>
  <c r="J909" i="45"/>
  <c r="I909" i="45"/>
  <c r="H909" i="45"/>
  <c r="G909" i="45"/>
  <c r="F909" i="45"/>
  <c r="E909" i="45"/>
  <c r="D909" i="45"/>
  <c r="C909" i="45"/>
  <c r="U908" i="45"/>
  <c r="T908" i="45"/>
  <c r="S908" i="45"/>
  <c r="R908" i="45"/>
  <c r="Q908" i="45"/>
  <c r="P908" i="45"/>
  <c r="O908" i="45"/>
  <c r="N908" i="45"/>
  <c r="M908" i="45"/>
  <c r="L908" i="45"/>
  <c r="K908" i="45"/>
  <c r="J908" i="45"/>
  <c r="I908" i="45"/>
  <c r="H908" i="45"/>
  <c r="G908" i="45"/>
  <c r="F908" i="45"/>
  <c r="E908" i="45"/>
  <c r="D908" i="45"/>
  <c r="C908" i="45"/>
  <c r="U907" i="45"/>
  <c r="T907" i="45"/>
  <c r="S907" i="45"/>
  <c r="R907" i="45"/>
  <c r="Q907" i="45"/>
  <c r="P907" i="45"/>
  <c r="O907" i="45"/>
  <c r="N907" i="45"/>
  <c r="M907" i="45"/>
  <c r="L907" i="45"/>
  <c r="K907" i="45"/>
  <c r="J907" i="45"/>
  <c r="I907" i="45"/>
  <c r="H907" i="45"/>
  <c r="G907" i="45"/>
  <c r="F907" i="45"/>
  <c r="E907" i="45"/>
  <c r="D907" i="45"/>
  <c r="C907" i="45"/>
  <c r="U906" i="45"/>
  <c r="T906" i="45"/>
  <c r="S906" i="45"/>
  <c r="R906" i="45"/>
  <c r="Q906" i="45"/>
  <c r="P906" i="45"/>
  <c r="O906" i="45"/>
  <c r="N906" i="45"/>
  <c r="M906" i="45"/>
  <c r="L906" i="45"/>
  <c r="K906" i="45"/>
  <c r="J906" i="45"/>
  <c r="I906" i="45"/>
  <c r="H906" i="45"/>
  <c r="G906" i="45"/>
  <c r="F906" i="45"/>
  <c r="E906" i="45"/>
  <c r="D906" i="45"/>
  <c r="C906" i="45"/>
  <c r="U905" i="45"/>
  <c r="T905" i="45"/>
  <c r="S905" i="45"/>
  <c r="R905" i="45"/>
  <c r="Q905" i="45"/>
  <c r="P905" i="45"/>
  <c r="O905" i="45"/>
  <c r="N905" i="45"/>
  <c r="M905" i="45"/>
  <c r="L905" i="45"/>
  <c r="K905" i="45"/>
  <c r="J905" i="45"/>
  <c r="I905" i="45"/>
  <c r="H905" i="45"/>
  <c r="G905" i="45"/>
  <c r="F905" i="45"/>
  <c r="E905" i="45"/>
  <c r="D905" i="45"/>
  <c r="C905" i="45"/>
  <c r="U904" i="45"/>
  <c r="T904" i="45"/>
  <c r="S904" i="45"/>
  <c r="R904" i="45"/>
  <c r="Q904" i="45"/>
  <c r="P904" i="45"/>
  <c r="O904" i="45"/>
  <c r="N904" i="45"/>
  <c r="M904" i="45"/>
  <c r="L904" i="45"/>
  <c r="K904" i="45"/>
  <c r="J904" i="45"/>
  <c r="I904" i="45"/>
  <c r="H904" i="45"/>
  <c r="G904" i="45"/>
  <c r="F904" i="45"/>
  <c r="E904" i="45"/>
  <c r="D904" i="45"/>
  <c r="C904" i="45"/>
  <c r="U903" i="45"/>
  <c r="T903" i="45"/>
  <c r="S903" i="45"/>
  <c r="R903" i="45"/>
  <c r="Q903" i="45"/>
  <c r="P903" i="45"/>
  <c r="O903" i="45"/>
  <c r="N903" i="45"/>
  <c r="M903" i="45"/>
  <c r="L903" i="45"/>
  <c r="K903" i="45"/>
  <c r="J903" i="45"/>
  <c r="I903" i="45"/>
  <c r="H903" i="45"/>
  <c r="G903" i="45"/>
  <c r="F903" i="45"/>
  <c r="E903" i="45"/>
  <c r="D903" i="45"/>
  <c r="C903" i="45"/>
  <c r="U902" i="45"/>
  <c r="T902" i="45"/>
  <c r="S902" i="45"/>
  <c r="R902" i="45"/>
  <c r="Q902" i="45"/>
  <c r="P902" i="45"/>
  <c r="O902" i="45"/>
  <c r="N902" i="45"/>
  <c r="M902" i="45"/>
  <c r="L902" i="45"/>
  <c r="K902" i="45"/>
  <c r="J902" i="45"/>
  <c r="I902" i="45"/>
  <c r="H902" i="45"/>
  <c r="G902" i="45"/>
  <c r="F902" i="45"/>
  <c r="E902" i="45"/>
  <c r="D902" i="45"/>
  <c r="C902" i="45"/>
  <c r="U901" i="45"/>
  <c r="T901" i="45"/>
  <c r="S901" i="45"/>
  <c r="R901" i="45"/>
  <c r="Q901" i="45"/>
  <c r="P901" i="45"/>
  <c r="O901" i="45"/>
  <c r="N901" i="45"/>
  <c r="M901" i="45"/>
  <c r="L901" i="45"/>
  <c r="K901" i="45"/>
  <c r="J901" i="45"/>
  <c r="I901" i="45"/>
  <c r="H901" i="45"/>
  <c r="G901" i="45"/>
  <c r="F901" i="45"/>
  <c r="E901" i="45"/>
  <c r="D901" i="45"/>
  <c r="C901" i="45"/>
  <c r="U900" i="45"/>
  <c r="T900" i="45"/>
  <c r="S900" i="45"/>
  <c r="R900" i="45"/>
  <c r="Q900" i="45"/>
  <c r="P900" i="45"/>
  <c r="O900" i="45"/>
  <c r="N900" i="45"/>
  <c r="M900" i="45"/>
  <c r="L900" i="45"/>
  <c r="K900" i="45"/>
  <c r="J900" i="45"/>
  <c r="I900" i="45"/>
  <c r="H900" i="45"/>
  <c r="G900" i="45"/>
  <c r="F900" i="45"/>
  <c r="E900" i="45"/>
  <c r="D900" i="45"/>
  <c r="C900" i="45"/>
  <c r="U899" i="45"/>
  <c r="T899" i="45"/>
  <c r="S899" i="45"/>
  <c r="R899" i="45"/>
  <c r="Q899" i="45"/>
  <c r="P899" i="45"/>
  <c r="O899" i="45"/>
  <c r="N899" i="45"/>
  <c r="M899" i="45"/>
  <c r="L899" i="45"/>
  <c r="K899" i="45"/>
  <c r="J899" i="45"/>
  <c r="I899" i="45"/>
  <c r="H899" i="45"/>
  <c r="G899" i="45"/>
  <c r="F899" i="45"/>
  <c r="E899" i="45"/>
  <c r="D899" i="45"/>
  <c r="C899" i="45"/>
  <c r="U898" i="45"/>
  <c r="T898" i="45"/>
  <c r="S898" i="45"/>
  <c r="R898" i="45"/>
  <c r="Q898" i="45"/>
  <c r="P898" i="45"/>
  <c r="O898" i="45"/>
  <c r="N898" i="45"/>
  <c r="M898" i="45"/>
  <c r="L898" i="45"/>
  <c r="K898" i="45"/>
  <c r="J898" i="45"/>
  <c r="I898" i="45"/>
  <c r="H898" i="45"/>
  <c r="G898" i="45"/>
  <c r="F898" i="45"/>
  <c r="E898" i="45"/>
  <c r="D898" i="45"/>
  <c r="C898" i="45"/>
  <c r="U897" i="45"/>
  <c r="T897" i="45"/>
  <c r="S897" i="45"/>
  <c r="R897" i="45"/>
  <c r="Q897" i="45"/>
  <c r="P897" i="45"/>
  <c r="O897" i="45"/>
  <c r="N897" i="45"/>
  <c r="M897" i="45"/>
  <c r="L897" i="45"/>
  <c r="K897" i="45"/>
  <c r="J897" i="45"/>
  <c r="I897" i="45"/>
  <c r="H897" i="45"/>
  <c r="G897" i="45"/>
  <c r="F897" i="45"/>
  <c r="E897" i="45"/>
  <c r="D897" i="45"/>
  <c r="C897" i="45"/>
  <c r="U896" i="45"/>
  <c r="T896" i="45"/>
  <c r="S896" i="45"/>
  <c r="R896" i="45"/>
  <c r="Q896" i="45"/>
  <c r="P896" i="45"/>
  <c r="O896" i="45"/>
  <c r="N896" i="45"/>
  <c r="M896" i="45"/>
  <c r="L896" i="45"/>
  <c r="K896" i="45"/>
  <c r="J896" i="45"/>
  <c r="I896" i="45"/>
  <c r="H896" i="45"/>
  <c r="G896" i="45"/>
  <c r="F896" i="45"/>
  <c r="E896" i="45"/>
  <c r="D896" i="45"/>
  <c r="C896" i="45"/>
  <c r="U895" i="45"/>
  <c r="T895" i="45"/>
  <c r="S895" i="45"/>
  <c r="R895" i="45"/>
  <c r="Q895" i="45"/>
  <c r="P895" i="45"/>
  <c r="O895" i="45"/>
  <c r="N895" i="45"/>
  <c r="M895" i="45"/>
  <c r="L895" i="45"/>
  <c r="K895" i="45"/>
  <c r="J895" i="45"/>
  <c r="I895" i="45"/>
  <c r="H895" i="45"/>
  <c r="G895" i="45"/>
  <c r="F895" i="45"/>
  <c r="E895" i="45"/>
  <c r="D895" i="45"/>
  <c r="C895" i="45"/>
  <c r="U894" i="45"/>
  <c r="T894" i="45"/>
  <c r="S894" i="45"/>
  <c r="R894" i="45"/>
  <c r="Q894" i="45"/>
  <c r="P894" i="45"/>
  <c r="O894" i="45"/>
  <c r="N894" i="45"/>
  <c r="M894" i="45"/>
  <c r="L894" i="45"/>
  <c r="K894" i="45"/>
  <c r="J894" i="45"/>
  <c r="I894" i="45"/>
  <c r="H894" i="45"/>
  <c r="G894" i="45"/>
  <c r="F894" i="45"/>
  <c r="E894" i="45"/>
  <c r="D894" i="45"/>
  <c r="C894" i="45"/>
  <c r="U893" i="45"/>
  <c r="T893" i="45"/>
  <c r="S893" i="45"/>
  <c r="R893" i="45"/>
  <c r="Q893" i="45"/>
  <c r="P893" i="45"/>
  <c r="O893" i="45"/>
  <c r="N893" i="45"/>
  <c r="M893" i="45"/>
  <c r="L893" i="45"/>
  <c r="K893" i="45"/>
  <c r="J893" i="45"/>
  <c r="I893" i="45"/>
  <c r="H893" i="45"/>
  <c r="G893" i="45"/>
  <c r="F893" i="45"/>
  <c r="E893" i="45"/>
  <c r="D893" i="45"/>
  <c r="C893" i="45"/>
  <c r="U892" i="45"/>
  <c r="T892" i="45"/>
  <c r="S892" i="45"/>
  <c r="R892" i="45"/>
  <c r="Q892" i="45"/>
  <c r="P892" i="45"/>
  <c r="O892" i="45"/>
  <c r="N892" i="45"/>
  <c r="M892" i="45"/>
  <c r="L892" i="45"/>
  <c r="K892" i="45"/>
  <c r="J892" i="45"/>
  <c r="I892" i="45"/>
  <c r="H892" i="45"/>
  <c r="G892" i="45"/>
  <c r="F892" i="45"/>
  <c r="E892" i="45"/>
  <c r="D892" i="45"/>
  <c r="C892" i="45"/>
  <c r="U891" i="45"/>
  <c r="T891" i="45"/>
  <c r="S891" i="45"/>
  <c r="R891" i="45"/>
  <c r="Q891" i="45"/>
  <c r="P891" i="45"/>
  <c r="O891" i="45"/>
  <c r="N891" i="45"/>
  <c r="M891" i="45"/>
  <c r="L891" i="45"/>
  <c r="K891" i="45"/>
  <c r="J891" i="45"/>
  <c r="I891" i="45"/>
  <c r="H891" i="45"/>
  <c r="G891" i="45"/>
  <c r="F891" i="45"/>
  <c r="E891" i="45"/>
  <c r="D891" i="45"/>
  <c r="C891" i="45"/>
  <c r="U890" i="45"/>
  <c r="T890" i="45"/>
  <c r="S890" i="45"/>
  <c r="R890" i="45"/>
  <c r="Q890" i="45"/>
  <c r="P890" i="45"/>
  <c r="O890" i="45"/>
  <c r="N890" i="45"/>
  <c r="M890" i="45"/>
  <c r="L890" i="45"/>
  <c r="K890" i="45"/>
  <c r="J890" i="45"/>
  <c r="I890" i="45"/>
  <c r="H890" i="45"/>
  <c r="G890" i="45"/>
  <c r="F890" i="45"/>
  <c r="E890" i="45"/>
  <c r="D890" i="45"/>
  <c r="C890" i="45"/>
  <c r="U889" i="45"/>
  <c r="T889" i="45"/>
  <c r="S889" i="45"/>
  <c r="R889" i="45"/>
  <c r="Q889" i="45"/>
  <c r="P889" i="45"/>
  <c r="O889" i="45"/>
  <c r="N889" i="45"/>
  <c r="M889" i="45"/>
  <c r="L889" i="45"/>
  <c r="K889" i="45"/>
  <c r="J889" i="45"/>
  <c r="I889" i="45"/>
  <c r="H889" i="45"/>
  <c r="G889" i="45"/>
  <c r="F889" i="45"/>
  <c r="E889" i="45"/>
  <c r="D889" i="45"/>
  <c r="C889" i="45"/>
  <c r="U888" i="45"/>
  <c r="T888" i="45"/>
  <c r="S888" i="45"/>
  <c r="R888" i="45"/>
  <c r="Q888" i="45"/>
  <c r="P888" i="45"/>
  <c r="O888" i="45"/>
  <c r="N888" i="45"/>
  <c r="M888" i="45"/>
  <c r="L888" i="45"/>
  <c r="K888" i="45"/>
  <c r="J888" i="45"/>
  <c r="I888" i="45"/>
  <c r="H888" i="45"/>
  <c r="G888" i="45"/>
  <c r="F888" i="45"/>
  <c r="E888" i="45"/>
  <c r="D888" i="45"/>
  <c r="C888" i="45"/>
  <c r="U887" i="45"/>
  <c r="T887" i="45"/>
  <c r="S887" i="45"/>
  <c r="R887" i="45"/>
  <c r="Q887" i="45"/>
  <c r="P887" i="45"/>
  <c r="O887" i="45"/>
  <c r="N887" i="45"/>
  <c r="M887" i="45"/>
  <c r="L887" i="45"/>
  <c r="K887" i="45"/>
  <c r="J887" i="45"/>
  <c r="I887" i="45"/>
  <c r="H887" i="45"/>
  <c r="G887" i="45"/>
  <c r="F887" i="45"/>
  <c r="E887" i="45"/>
  <c r="D887" i="45"/>
  <c r="C887" i="45"/>
  <c r="U886" i="45"/>
  <c r="T886" i="45"/>
  <c r="S886" i="45"/>
  <c r="R886" i="45"/>
  <c r="Q886" i="45"/>
  <c r="P886" i="45"/>
  <c r="O886" i="45"/>
  <c r="N886" i="45"/>
  <c r="M886" i="45"/>
  <c r="L886" i="45"/>
  <c r="K886" i="45"/>
  <c r="J886" i="45"/>
  <c r="I886" i="45"/>
  <c r="H886" i="45"/>
  <c r="G886" i="45"/>
  <c r="F886" i="45"/>
  <c r="E886" i="45"/>
  <c r="D886" i="45"/>
  <c r="C886" i="45"/>
  <c r="U885" i="45"/>
  <c r="T885" i="45"/>
  <c r="S885" i="45"/>
  <c r="R885" i="45"/>
  <c r="Q885" i="45"/>
  <c r="P885" i="45"/>
  <c r="O885" i="45"/>
  <c r="N885" i="45"/>
  <c r="M885" i="45"/>
  <c r="L885" i="45"/>
  <c r="K885" i="45"/>
  <c r="J885" i="45"/>
  <c r="I885" i="45"/>
  <c r="H885" i="45"/>
  <c r="G885" i="45"/>
  <c r="F885" i="45"/>
  <c r="E885" i="45"/>
  <c r="D885" i="45"/>
  <c r="C885" i="45"/>
  <c r="U884" i="45"/>
  <c r="T884" i="45"/>
  <c r="S884" i="45"/>
  <c r="R884" i="45"/>
  <c r="Q884" i="45"/>
  <c r="P884" i="45"/>
  <c r="O884" i="45"/>
  <c r="N884" i="45"/>
  <c r="M884" i="45"/>
  <c r="L884" i="45"/>
  <c r="K884" i="45"/>
  <c r="J884" i="45"/>
  <c r="I884" i="45"/>
  <c r="H884" i="45"/>
  <c r="G884" i="45"/>
  <c r="F884" i="45"/>
  <c r="E884" i="45"/>
  <c r="D884" i="45"/>
  <c r="C884" i="45"/>
  <c r="U883" i="45"/>
  <c r="T883" i="45"/>
  <c r="S883" i="45"/>
  <c r="R883" i="45"/>
  <c r="Q883" i="45"/>
  <c r="P883" i="45"/>
  <c r="O883" i="45"/>
  <c r="N883" i="45"/>
  <c r="M883" i="45"/>
  <c r="L883" i="45"/>
  <c r="K883" i="45"/>
  <c r="J883" i="45"/>
  <c r="I883" i="45"/>
  <c r="H883" i="45"/>
  <c r="G883" i="45"/>
  <c r="F883" i="45"/>
  <c r="E883" i="45"/>
  <c r="D883" i="45"/>
  <c r="C883" i="45"/>
  <c r="U882" i="45"/>
  <c r="T882" i="45"/>
  <c r="S882" i="45"/>
  <c r="R882" i="45"/>
  <c r="Q882" i="45"/>
  <c r="P882" i="45"/>
  <c r="O882" i="45"/>
  <c r="N882" i="45"/>
  <c r="M882" i="45"/>
  <c r="L882" i="45"/>
  <c r="K882" i="45"/>
  <c r="J882" i="45"/>
  <c r="I882" i="45"/>
  <c r="H882" i="45"/>
  <c r="G882" i="45"/>
  <c r="F882" i="45"/>
  <c r="E882" i="45"/>
  <c r="D882" i="45"/>
  <c r="C882" i="45"/>
  <c r="U881" i="45"/>
  <c r="T881" i="45"/>
  <c r="S881" i="45"/>
  <c r="R881" i="45"/>
  <c r="Q881" i="45"/>
  <c r="P881" i="45"/>
  <c r="O881" i="45"/>
  <c r="N881" i="45"/>
  <c r="M881" i="45"/>
  <c r="L881" i="45"/>
  <c r="K881" i="45"/>
  <c r="J881" i="45"/>
  <c r="I881" i="45"/>
  <c r="H881" i="45"/>
  <c r="G881" i="45"/>
  <c r="F881" i="45"/>
  <c r="E881" i="45"/>
  <c r="D881" i="45"/>
  <c r="C881" i="45"/>
  <c r="U880" i="45"/>
  <c r="T880" i="45"/>
  <c r="S880" i="45"/>
  <c r="R880" i="45"/>
  <c r="Q880" i="45"/>
  <c r="P880" i="45"/>
  <c r="O880" i="45"/>
  <c r="N880" i="45"/>
  <c r="M880" i="45"/>
  <c r="L880" i="45"/>
  <c r="K880" i="45"/>
  <c r="J880" i="45"/>
  <c r="I880" i="45"/>
  <c r="H880" i="45"/>
  <c r="G880" i="45"/>
  <c r="F880" i="45"/>
  <c r="E880" i="45"/>
  <c r="D880" i="45"/>
  <c r="C880" i="45"/>
  <c r="U879" i="45"/>
  <c r="T879" i="45"/>
  <c r="S879" i="45"/>
  <c r="R879" i="45"/>
  <c r="Q879" i="45"/>
  <c r="P879" i="45"/>
  <c r="O879" i="45"/>
  <c r="N879" i="45"/>
  <c r="M879" i="45"/>
  <c r="L879" i="45"/>
  <c r="K879" i="45"/>
  <c r="J879" i="45"/>
  <c r="I879" i="45"/>
  <c r="H879" i="45"/>
  <c r="G879" i="45"/>
  <c r="F879" i="45"/>
  <c r="E879" i="45"/>
  <c r="D879" i="45"/>
  <c r="C879" i="45"/>
  <c r="U878" i="45"/>
  <c r="T878" i="45"/>
  <c r="S878" i="45"/>
  <c r="R878" i="45"/>
  <c r="Q878" i="45"/>
  <c r="P878" i="45"/>
  <c r="O878" i="45"/>
  <c r="N878" i="45"/>
  <c r="M878" i="45"/>
  <c r="L878" i="45"/>
  <c r="K878" i="45"/>
  <c r="J878" i="45"/>
  <c r="I878" i="45"/>
  <c r="H878" i="45"/>
  <c r="G878" i="45"/>
  <c r="F878" i="45"/>
  <c r="E878" i="45"/>
  <c r="D878" i="45"/>
  <c r="C878" i="45"/>
  <c r="U877" i="45"/>
  <c r="T877" i="45"/>
  <c r="S877" i="45"/>
  <c r="R877" i="45"/>
  <c r="Q877" i="45"/>
  <c r="P877" i="45"/>
  <c r="O877" i="45"/>
  <c r="N877" i="45"/>
  <c r="M877" i="45"/>
  <c r="L877" i="45"/>
  <c r="K877" i="45"/>
  <c r="J877" i="45"/>
  <c r="I877" i="45"/>
  <c r="H877" i="45"/>
  <c r="G877" i="45"/>
  <c r="F877" i="45"/>
  <c r="E877" i="45"/>
  <c r="D877" i="45"/>
  <c r="C877" i="45"/>
  <c r="U876" i="45"/>
  <c r="T876" i="45"/>
  <c r="S876" i="45"/>
  <c r="R876" i="45"/>
  <c r="Q876" i="45"/>
  <c r="P876" i="45"/>
  <c r="O876" i="45"/>
  <c r="N876" i="45"/>
  <c r="M876" i="45"/>
  <c r="L876" i="45"/>
  <c r="K876" i="45"/>
  <c r="J876" i="45"/>
  <c r="I876" i="45"/>
  <c r="H876" i="45"/>
  <c r="G876" i="45"/>
  <c r="F876" i="45"/>
  <c r="E876" i="45"/>
  <c r="D876" i="45"/>
  <c r="C876" i="45"/>
  <c r="U875" i="45"/>
  <c r="T875" i="45"/>
  <c r="S875" i="45"/>
  <c r="R875" i="45"/>
  <c r="Q875" i="45"/>
  <c r="P875" i="45"/>
  <c r="O875" i="45"/>
  <c r="N875" i="45"/>
  <c r="M875" i="45"/>
  <c r="L875" i="45"/>
  <c r="K875" i="45"/>
  <c r="J875" i="45"/>
  <c r="I875" i="45"/>
  <c r="H875" i="45"/>
  <c r="G875" i="45"/>
  <c r="F875" i="45"/>
  <c r="E875" i="45"/>
  <c r="D875" i="45"/>
  <c r="C875" i="45"/>
  <c r="U874" i="45"/>
  <c r="T874" i="45"/>
  <c r="S874" i="45"/>
  <c r="R874" i="45"/>
  <c r="Q874" i="45"/>
  <c r="P874" i="45"/>
  <c r="O874" i="45"/>
  <c r="N874" i="45"/>
  <c r="M874" i="45"/>
  <c r="L874" i="45"/>
  <c r="K874" i="45"/>
  <c r="J874" i="45"/>
  <c r="I874" i="45"/>
  <c r="H874" i="45"/>
  <c r="G874" i="45"/>
  <c r="F874" i="45"/>
  <c r="E874" i="45"/>
  <c r="D874" i="45"/>
  <c r="C874" i="45"/>
  <c r="U873" i="45"/>
  <c r="T873" i="45"/>
  <c r="S873" i="45"/>
  <c r="R873" i="45"/>
  <c r="Q873" i="45"/>
  <c r="P873" i="45"/>
  <c r="O873" i="45"/>
  <c r="N873" i="45"/>
  <c r="M873" i="45"/>
  <c r="L873" i="45"/>
  <c r="K873" i="45"/>
  <c r="J873" i="45"/>
  <c r="I873" i="45"/>
  <c r="H873" i="45"/>
  <c r="G873" i="45"/>
  <c r="F873" i="45"/>
  <c r="E873" i="45"/>
  <c r="D873" i="45"/>
  <c r="C873" i="45"/>
  <c r="U872" i="45"/>
  <c r="T872" i="45"/>
  <c r="S872" i="45"/>
  <c r="R872" i="45"/>
  <c r="Q872" i="45"/>
  <c r="P872" i="45"/>
  <c r="O872" i="45"/>
  <c r="N872" i="45"/>
  <c r="M872" i="45"/>
  <c r="L872" i="45"/>
  <c r="K872" i="45"/>
  <c r="J872" i="45"/>
  <c r="I872" i="45"/>
  <c r="H872" i="45"/>
  <c r="G872" i="45"/>
  <c r="F872" i="45"/>
  <c r="E872" i="45"/>
  <c r="D872" i="45"/>
  <c r="C872" i="45"/>
  <c r="U871" i="45"/>
  <c r="T871" i="45"/>
  <c r="S871" i="45"/>
  <c r="R871" i="45"/>
  <c r="Q871" i="45"/>
  <c r="P871" i="45"/>
  <c r="O871" i="45"/>
  <c r="N871" i="45"/>
  <c r="M871" i="45"/>
  <c r="L871" i="45"/>
  <c r="K871" i="45"/>
  <c r="J871" i="45"/>
  <c r="I871" i="45"/>
  <c r="H871" i="45"/>
  <c r="G871" i="45"/>
  <c r="F871" i="45"/>
  <c r="E871" i="45"/>
  <c r="D871" i="45"/>
  <c r="C871" i="45"/>
  <c r="U870" i="45"/>
  <c r="T870" i="45"/>
  <c r="S870" i="45"/>
  <c r="R870" i="45"/>
  <c r="Q870" i="45"/>
  <c r="P870" i="45"/>
  <c r="O870" i="45"/>
  <c r="N870" i="45"/>
  <c r="M870" i="45"/>
  <c r="L870" i="45"/>
  <c r="K870" i="45"/>
  <c r="J870" i="45"/>
  <c r="I870" i="45"/>
  <c r="H870" i="45"/>
  <c r="G870" i="45"/>
  <c r="F870" i="45"/>
  <c r="E870" i="45"/>
  <c r="D870" i="45"/>
  <c r="C870" i="45"/>
  <c r="U869" i="45"/>
  <c r="T869" i="45"/>
  <c r="S869" i="45"/>
  <c r="R869" i="45"/>
  <c r="Q869" i="45"/>
  <c r="P869" i="45"/>
  <c r="O869" i="45"/>
  <c r="N869" i="45"/>
  <c r="M869" i="45"/>
  <c r="L869" i="45"/>
  <c r="K869" i="45"/>
  <c r="J869" i="45"/>
  <c r="I869" i="45"/>
  <c r="H869" i="45"/>
  <c r="G869" i="45"/>
  <c r="F869" i="45"/>
  <c r="E869" i="45"/>
  <c r="D869" i="45"/>
  <c r="C869" i="45"/>
  <c r="U868" i="45"/>
  <c r="T868" i="45"/>
  <c r="S868" i="45"/>
  <c r="R868" i="45"/>
  <c r="Q868" i="45"/>
  <c r="P868" i="45"/>
  <c r="O868" i="45"/>
  <c r="N868" i="45"/>
  <c r="M868" i="45"/>
  <c r="L868" i="45"/>
  <c r="K868" i="45"/>
  <c r="J868" i="45"/>
  <c r="I868" i="45"/>
  <c r="H868" i="45"/>
  <c r="G868" i="45"/>
  <c r="F868" i="45"/>
  <c r="E868" i="45"/>
  <c r="D868" i="45"/>
  <c r="C868" i="45"/>
  <c r="U867" i="45"/>
  <c r="T867" i="45"/>
  <c r="S867" i="45"/>
  <c r="R867" i="45"/>
  <c r="Q867" i="45"/>
  <c r="P867" i="45"/>
  <c r="O867" i="45"/>
  <c r="N867" i="45"/>
  <c r="M867" i="45"/>
  <c r="L867" i="45"/>
  <c r="K867" i="45"/>
  <c r="J867" i="45"/>
  <c r="I867" i="45"/>
  <c r="H867" i="45"/>
  <c r="G867" i="45"/>
  <c r="F867" i="45"/>
  <c r="E867" i="45"/>
  <c r="D867" i="45"/>
  <c r="C867" i="45"/>
  <c r="U866" i="45"/>
  <c r="T866" i="45"/>
  <c r="S866" i="45"/>
  <c r="R866" i="45"/>
  <c r="Q866" i="45"/>
  <c r="P866" i="45"/>
  <c r="O866" i="45"/>
  <c r="N866" i="45"/>
  <c r="M866" i="45"/>
  <c r="L866" i="45"/>
  <c r="K866" i="45"/>
  <c r="J866" i="45"/>
  <c r="I866" i="45"/>
  <c r="H866" i="45"/>
  <c r="G866" i="45"/>
  <c r="F866" i="45"/>
  <c r="E866" i="45"/>
  <c r="D866" i="45"/>
  <c r="C866" i="45"/>
  <c r="U865" i="45"/>
  <c r="T865" i="45"/>
  <c r="S865" i="45"/>
  <c r="R865" i="45"/>
  <c r="Q865" i="45"/>
  <c r="P865" i="45"/>
  <c r="O865" i="45"/>
  <c r="N865" i="45"/>
  <c r="M865" i="45"/>
  <c r="L865" i="45"/>
  <c r="K865" i="45"/>
  <c r="J865" i="45"/>
  <c r="I865" i="45"/>
  <c r="H865" i="45"/>
  <c r="G865" i="45"/>
  <c r="F865" i="45"/>
  <c r="E865" i="45"/>
  <c r="D865" i="45"/>
  <c r="C865" i="45"/>
  <c r="U864" i="45"/>
  <c r="T864" i="45"/>
  <c r="S864" i="45"/>
  <c r="R864" i="45"/>
  <c r="Q864" i="45"/>
  <c r="P864" i="45"/>
  <c r="O864" i="45"/>
  <c r="N864" i="45"/>
  <c r="M864" i="45"/>
  <c r="L864" i="45"/>
  <c r="K864" i="45"/>
  <c r="J864" i="45"/>
  <c r="I864" i="45"/>
  <c r="H864" i="45"/>
  <c r="G864" i="45"/>
  <c r="F864" i="45"/>
  <c r="E864" i="45"/>
  <c r="D864" i="45"/>
  <c r="C864" i="45"/>
  <c r="U863" i="45"/>
  <c r="T863" i="45"/>
  <c r="S863" i="45"/>
  <c r="R863" i="45"/>
  <c r="Q863" i="45"/>
  <c r="P863" i="45"/>
  <c r="O863" i="45"/>
  <c r="N863" i="45"/>
  <c r="M863" i="45"/>
  <c r="L863" i="45"/>
  <c r="K863" i="45"/>
  <c r="J863" i="45"/>
  <c r="I863" i="45"/>
  <c r="H863" i="45"/>
  <c r="G863" i="45"/>
  <c r="F863" i="45"/>
  <c r="E863" i="45"/>
  <c r="D863" i="45"/>
  <c r="C863" i="45"/>
  <c r="U862" i="45"/>
  <c r="T862" i="45"/>
  <c r="S862" i="45"/>
  <c r="R862" i="45"/>
  <c r="Q862" i="45"/>
  <c r="P862" i="45"/>
  <c r="O862" i="45"/>
  <c r="N862" i="45"/>
  <c r="M862" i="45"/>
  <c r="L862" i="45"/>
  <c r="K862" i="45"/>
  <c r="J862" i="45"/>
  <c r="I862" i="45"/>
  <c r="H862" i="45"/>
  <c r="G862" i="45"/>
  <c r="F862" i="45"/>
  <c r="E862" i="45"/>
  <c r="D862" i="45"/>
  <c r="C862" i="45"/>
  <c r="U861" i="45"/>
  <c r="T861" i="45"/>
  <c r="S861" i="45"/>
  <c r="R861" i="45"/>
  <c r="Q861" i="45"/>
  <c r="P861" i="45"/>
  <c r="O861" i="45"/>
  <c r="N861" i="45"/>
  <c r="M861" i="45"/>
  <c r="L861" i="45"/>
  <c r="K861" i="45"/>
  <c r="J861" i="45"/>
  <c r="I861" i="45"/>
  <c r="H861" i="45"/>
  <c r="G861" i="45"/>
  <c r="F861" i="45"/>
  <c r="E861" i="45"/>
  <c r="D861" i="45"/>
  <c r="C861" i="45"/>
  <c r="U860" i="45"/>
  <c r="T860" i="45"/>
  <c r="S860" i="45"/>
  <c r="R860" i="45"/>
  <c r="Q860" i="45"/>
  <c r="P860" i="45"/>
  <c r="O860" i="45"/>
  <c r="N860" i="45"/>
  <c r="M860" i="45"/>
  <c r="L860" i="45"/>
  <c r="K860" i="45"/>
  <c r="J860" i="45"/>
  <c r="I860" i="45"/>
  <c r="H860" i="45"/>
  <c r="G860" i="45"/>
  <c r="F860" i="45"/>
  <c r="E860" i="45"/>
  <c r="D860" i="45"/>
  <c r="C860" i="45"/>
  <c r="U859" i="45"/>
  <c r="T859" i="45"/>
  <c r="S859" i="45"/>
  <c r="R859" i="45"/>
  <c r="Q859" i="45"/>
  <c r="P859" i="45"/>
  <c r="O859" i="45"/>
  <c r="N859" i="45"/>
  <c r="M859" i="45"/>
  <c r="L859" i="45"/>
  <c r="K859" i="45"/>
  <c r="J859" i="45"/>
  <c r="I859" i="45"/>
  <c r="H859" i="45"/>
  <c r="G859" i="45"/>
  <c r="F859" i="45"/>
  <c r="E859" i="45"/>
  <c r="D859" i="45"/>
  <c r="C859" i="45"/>
  <c r="U858" i="45"/>
  <c r="T858" i="45"/>
  <c r="S858" i="45"/>
  <c r="R858" i="45"/>
  <c r="Q858" i="45"/>
  <c r="P858" i="45"/>
  <c r="O858" i="45"/>
  <c r="N858" i="45"/>
  <c r="M858" i="45"/>
  <c r="L858" i="45"/>
  <c r="K858" i="45"/>
  <c r="J858" i="45"/>
  <c r="I858" i="45"/>
  <c r="H858" i="45"/>
  <c r="G858" i="45"/>
  <c r="F858" i="45"/>
  <c r="E858" i="45"/>
  <c r="D858" i="45"/>
  <c r="C858" i="45"/>
  <c r="U857" i="45"/>
  <c r="T857" i="45"/>
  <c r="S857" i="45"/>
  <c r="R857" i="45"/>
  <c r="Q857" i="45"/>
  <c r="P857" i="45"/>
  <c r="O857" i="45"/>
  <c r="N857" i="45"/>
  <c r="M857" i="45"/>
  <c r="L857" i="45"/>
  <c r="K857" i="45"/>
  <c r="J857" i="45"/>
  <c r="I857" i="45"/>
  <c r="H857" i="45"/>
  <c r="G857" i="45"/>
  <c r="F857" i="45"/>
  <c r="E857" i="45"/>
  <c r="D857" i="45"/>
  <c r="C857" i="45"/>
  <c r="U856" i="45"/>
  <c r="T856" i="45"/>
  <c r="S856" i="45"/>
  <c r="R856" i="45"/>
  <c r="Q856" i="45"/>
  <c r="P856" i="45"/>
  <c r="O856" i="45"/>
  <c r="N856" i="45"/>
  <c r="M856" i="45"/>
  <c r="L856" i="45"/>
  <c r="K856" i="45"/>
  <c r="J856" i="45"/>
  <c r="I856" i="45"/>
  <c r="H856" i="45"/>
  <c r="G856" i="45"/>
  <c r="F856" i="45"/>
  <c r="E856" i="45"/>
  <c r="D856" i="45"/>
  <c r="C856" i="45"/>
  <c r="U855" i="45"/>
  <c r="T855" i="45"/>
  <c r="S855" i="45"/>
  <c r="R855" i="45"/>
  <c r="Q855" i="45"/>
  <c r="P855" i="45"/>
  <c r="O855" i="45"/>
  <c r="N855" i="45"/>
  <c r="M855" i="45"/>
  <c r="L855" i="45"/>
  <c r="K855" i="45"/>
  <c r="J855" i="45"/>
  <c r="I855" i="45"/>
  <c r="H855" i="45"/>
  <c r="G855" i="45"/>
  <c r="F855" i="45"/>
  <c r="E855" i="45"/>
  <c r="D855" i="45"/>
  <c r="C855" i="45"/>
  <c r="U854" i="45"/>
  <c r="T854" i="45"/>
  <c r="S854" i="45"/>
  <c r="R854" i="45"/>
  <c r="Q854" i="45"/>
  <c r="P854" i="45"/>
  <c r="O854" i="45"/>
  <c r="N854" i="45"/>
  <c r="M854" i="45"/>
  <c r="L854" i="45"/>
  <c r="K854" i="45"/>
  <c r="J854" i="45"/>
  <c r="I854" i="45"/>
  <c r="H854" i="45"/>
  <c r="G854" i="45"/>
  <c r="F854" i="45"/>
  <c r="E854" i="45"/>
  <c r="D854" i="45"/>
  <c r="C854" i="45"/>
  <c r="U853" i="45"/>
  <c r="T853" i="45"/>
  <c r="S853" i="45"/>
  <c r="R853" i="45"/>
  <c r="Q853" i="45"/>
  <c r="P853" i="45"/>
  <c r="O853" i="45"/>
  <c r="N853" i="45"/>
  <c r="M853" i="45"/>
  <c r="L853" i="45"/>
  <c r="K853" i="45"/>
  <c r="J853" i="45"/>
  <c r="I853" i="45"/>
  <c r="H853" i="45"/>
  <c r="G853" i="45"/>
  <c r="F853" i="45"/>
  <c r="E853" i="45"/>
  <c r="D853" i="45"/>
  <c r="C853" i="45"/>
  <c r="U852" i="45"/>
  <c r="T852" i="45"/>
  <c r="S852" i="45"/>
  <c r="R852" i="45"/>
  <c r="Q852" i="45"/>
  <c r="P852" i="45"/>
  <c r="O852" i="45"/>
  <c r="N852" i="45"/>
  <c r="M852" i="45"/>
  <c r="L852" i="45"/>
  <c r="K852" i="45"/>
  <c r="J852" i="45"/>
  <c r="I852" i="45"/>
  <c r="H852" i="45"/>
  <c r="G852" i="45"/>
  <c r="F852" i="45"/>
  <c r="E852" i="45"/>
  <c r="D852" i="45"/>
  <c r="C852" i="45"/>
  <c r="U851" i="45"/>
  <c r="T851" i="45"/>
  <c r="S851" i="45"/>
  <c r="R851" i="45"/>
  <c r="Q851" i="45"/>
  <c r="P851" i="45"/>
  <c r="O851" i="45"/>
  <c r="N851" i="45"/>
  <c r="M851" i="45"/>
  <c r="L851" i="45"/>
  <c r="K851" i="45"/>
  <c r="J851" i="45"/>
  <c r="I851" i="45"/>
  <c r="H851" i="45"/>
  <c r="G851" i="45"/>
  <c r="F851" i="45"/>
  <c r="E851" i="45"/>
  <c r="D851" i="45"/>
  <c r="C851" i="45"/>
  <c r="U850" i="45"/>
  <c r="T850" i="45"/>
  <c r="S850" i="45"/>
  <c r="R850" i="45"/>
  <c r="Q850" i="45"/>
  <c r="P850" i="45"/>
  <c r="O850" i="45"/>
  <c r="N850" i="45"/>
  <c r="M850" i="45"/>
  <c r="L850" i="45"/>
  <c r="K850" i="45"/>
  <c r="J850" i="45"/>
  <c r="I850" i="45"/>
  <c r="H850" i="45"/>
  <c r="G850" i="45"/>
  <c r="F850" i="45"/>
  <c r="E850" i="45"/>
  <c r="D850" i="45"/>
  <c r="C850" i="45"/>
  <c r="U849" i="45"/>
  <c r="T849" i="45"/>
  <c r="S849" i="45"/>
  <c r="R849" i="45"/>
  <c r="Q849" i="45"/>
  <c r="P849" i="45"/>
  <c r="O849" i="45"/>
  <c r="N849" i="45"/>
  <c r="M849" i="45"/>
  <c r="L849" i="45"/>
  <c r="K849" i="45"/>
  <c r="J849" i="45"/>
  <c r="I849" i="45"/>
  <c r="H849" i="45"/>
  <c r="G849" i="45"/>
  <c r="F849" i="45"/>
  <c r="E849" i="45"/>
  <c r="D849" i="45"/>
  <c r="C849" i="45"/>
  <c r="U848" i="45"/>
  <c r="T848" i="45"/>
  <c r="S848" i="45"/>
  <c r="R848" i="45"/>
  <c r="Q848" i="45"/>
  <c r="P848" i="45"/>
  <c r="O848" i="45"/>
  <c r="N848" i="45"/>
  <c r="M848" i="45"/>
  <c r="L848" i="45"/>
  <c r="K848" i="45"/>
  <c r="J848" i="45"/>
  <c r="I848" i="45"/>
  <c r="H848" i="45"/>
  <c r="G848" i="45"/>
  <c r="F848" i="45"/>
  <c r="E848" i="45"/>
  <c r="D848" i="45"/>
  <c r="C848" i="45"/>
  <c r="U847" i="45"/>
  <c r="T847" i="45"/>
  <c r="S847" i="45"/>
  <c r="R847" i="45"/>
  <c r="Q847" i="45"/>
  <c r="P847" i="45"/>
  <c r="O847" i="45"/>
  <c r="N847" i="45"/>
  <c r="M847" i="45"/>
  <c r="L847" i="45"/>
  <c r="K847" i="45"/>
  <c r="J847" i="45"/>
  <c r="I847" i="45"/>
  <c r="H847" i="45"/>
  <c r="G847" i="45"/>
  <c r="F847" i="45"/>
  <c r="E847" i="45"/>
  <c r="D847" i="45"/>
  <c r="C847" i="45"/>
  <c r="U846" i="45"/>
  <c r="T846" i="45"/>
  <c r="S846" i="45"/>
  <c r="R846" i="45"/>
  <c r="Q846" i="45"/>
  <c r="P846" i="45"/>
  <c r="O846" i="45"/>
  <c r="N846" i="45"/>
  <c r="M846" i="45"/>
  <c r="L846" i="45"/>
  <c r="K846" i="45"/>
  <c r="J846" i="45"/>
  <c r="I846" i="45"/>
  <c r="H846" i="45"/>
  <c r="G846" i="45"/>
  <c r="F846" i="45"/>
  <c r="E846" i="45"/>
  <c r="D846" i="45"/>
  <c r="C846" i="45"/>
  <c r="U845" i="45"/>
  <c r="T845" i="45"/>
  <c r="S845" i="45"/>
  <c r="R845" i="45"/>
  <c r="Q845" i="45"/>
  <c r="P845" i="45"/>
  <c r="O845" i="45"/>
  <c r="N845" i="45"/>
  <c r="M845" i="45"/>
  <c r="L845" i="45"/>
  <c r="K845" i="45"/>
  <c r="J845" i="45"/>
  <c r="I845" i="45"/>
  <c r="H845" i="45"/>
  <c r="G845" i="45"/>
  <c r="F845" i="45"/>
  <c r="E845" i="45"/>
  <c r="D845" i="45"/>
  <c r="C845" i="45"/>
  <c r="U844" i="45"/>
  <c r="T844" i="45"/>
  <c r="S844" i="45"/>
  <c r="R844" i="45"/>
  <c r="Q844" i="45"/>
  <c r="P844" i="45"/>
  <c r="O844" i="45"/>
  <c r="N844" i="45"/>
  <c r="M844" i="45"/>
  <c r="L844" i="45"/>
  <c r="K844" i="45"/>
  <c r="J844" i="45"/>
  <c r="I844" i="45"/>
  <c r="H844" i="45"/>
  <c r="G844" i="45"/>
  <c r="F844" i="45"/>
  <c r="E844" i="45"/>
  <c r="D844" i="45"/>
  <c r="C844" i="45"/>
  <c r="U843" i="45"/>
  <c r="T843" i="45"/>
  <c r="S843" i="45"/>
  <c r="R843" i="45"/>
  <c r="Q843" i="45"/>
  <c r="P843" i="45"/>
  <c r="O843" i="45"/>
  <c r="N843" i="45"/>
  <c r="M843" i="45"/>
  <c r="L843" i="45"/>
  <c r="K843" i="45"/>
  <c r="J843" i="45"/>
  <c r="I843" i="45"/>
  <c r="H843" i="45"/>
  <c r="G843" i="45"/>
  <c r="F843" i="45"/>
  <c r="E843" i="45"/>
  <c r="D843" i="45"/>
  <c r="C843" i="45"/>
  <c r="U842" i="45"/>
  <c r="T842" i="45"/>
  <c r="S842" i="45"/>
  <c r="R842" i="45"/>
  <c r="Q842" i="45"/>
  <c r="P842" i="45"/>
  <c r="O842" i="45"/>
  <c r="N842" i="45"/>
  <c r="M842" i="45"/>
  <c r="L842" i="45"/>
  <c r="K842" i="45"/>
  <c r="J842" i="45"/>
  <c r="I842" i="45"/>
  <c r="H842" i="45"/>
  <c r="G842" i="45"/>
  <c r="F842" i="45"/>
  <c r="E842" i="45"/>
  <c r="D842" i="45"/>
  <c r="C842" i="45"/>
  <c r="U841" i="45"/>
  <c r="T841" i="45"/>
  <c r="S841" i="45"/>
  <c r="R841" i="45"/>
  <c r="Q841" i="45"/>
  <c r="P841" i="45"/>
  <c r="O841" i="45"/>
  <c r="N841" i="45"/>
  <c r="M841" i="45"/>
  <c r="L841" i="45"/>
  <c r="K841" i="45"/>
  <c r="J841" i="45"/>
  <c r="I841" i="45"/>
  <c r="H841" i="45"/>
  <c r="G841" i="45"/>
  <c r="F841" i="45"/>
  <c r="E841" i="45"/>
  <c r="D841" i="45"/>
  <c r="C841" i="45"/>
  <c r="U840" i="45"/>
  <c r="T840" i="45"/>
  <c r="S840" i="45"/>
  <c r="R840" i="45"/>
  <c r="Q840" i="45"/>
  <c r="P840" i="45"/>
  <c r="O840" i="45"/>
  <c r="N840" i="45"/>
  <c r="M840" i="45"/>
  <c r="L840" i="45"/>
  <c r="K840" i="45"/>
  <c r="J840" i="45"/>
  <c r="I840" i="45"/>
  <c r="H840" i="45"/>
  <c r="G840" i="45"/>
  <c r="F840" i="45"/>
  <c r="E840" i="45"/>
  <c r="D840" i="45"/>
  <c r="C840" i="45"/>
  <c r="U839" i="45"/>
  <c r="T839" i="45"/>
  <c r="S839" i="45"/>
  <c r="R839" i="45"/>
  <c r="Q839" i="45"/>
  <c r="P839" i="45"/>
  <c r="O839" i="45"/>
  <c r="N839" i="45"/>
  <c r="M839" i="45"/>
  <c r="L839" i="45"/>
  <c r="K839" i="45"/>
  <c r="J839" i="45"/>
  <c r="I839" i="45"/>
  <c r="H839" i="45"/>
  <c r="G839" i="45"/>
  <c r="F839" i="45"/>
  <c r="E839" i="45"/>
  <c r="D839" i="45"/>
  <c r="C839" i="45"/>
  <c r="U838" i="45"/>
  <c r="T838" i="45"/>
  <c r="S838" i="45"/>
  <c r="R838" i="45"/>
  <c r="Q838" i="45"/>
  <c r="P838" i="45"/>
  <c r="O838" i="45"/>
  <c r="N838" i="45"/>
  <c r="M838" i="45"/>
  <c r="L838" i="45"/>
  <c r="K838" i="45"/>
  <c r="J838" i="45"/>
  <c r="I838" i="45"/>
  <c r="H838" i="45"/>
  <c r="G838" i="45"/>
  <c r="F838" i="45"/>
  <c r="E838" i="45"/>
  <c r="D838" i="45"/>
  <c r="C838" i="45"/>
  <c r="U837" i="45"/>
  <c r="T837" i="45"/>
  <c r="S837" i="45"/>
  <c r="R837" i="45"/>
  <c r="Q837" i="45"/>
  <c r="P837" i="45"/>
  <c r="O837" i="45"/>
  <c r="N837" i="45"/>
  <c r="M837" i="45"/>
  <c r="L837" i="45"/>
  <c r="K837" i="45"/>
  <c r="J837" i="45"/>
  <c r="I837" i="45"/>
  <c r="H837" i="45"/>
  <c r="G837" i="45"/>
  <c r="F837" i="45"/>
  <c r="E837" i="45"/>
  <c r="D837" i="45"/>
  <c r="C837" i="45"/>
  <c r="U836" i="45"/>
  <c r="T836" i="45"/>
  <c r="S836" i="45"/>
  <c r="R836" i="45"/>
  <c r="Q836" i="45"/>
  <c r="P836" i="45"/>
  <c r="O836" i="45"/>
  <c r="N836" i="45"/>
  <c r="M836" i="45"/>
  <c r="L836" i="45"/>
  <c r="K836" i="45"/>
  <c r="J836" i="45"/>
  <c r="I836" i="45"/>
  <c r="H836" i="45"/>
  <c r="G836" i="45"/>
  <c r="F836" i="45"/>
  <c r="E836" i="45"/>
  <c r="D836" i="45"/>
  <c r="C836" i="45"/>
  <c r="U835" i="45"/>
  <c r="T835" i="45"/>
  <c r="S835" i="45"/>
  <c r="R835" i="45"/>
  <c r="Q835" i="45"/>
  <c r="P835" i="45"/>
  <c r="O835" i="45"/>
  <c r="N835" i="45"/>
  <c r="M835" i="45"/>
  <c r="L835" i="45"/>
  <c r="K835" i="45"/>
  <c r="J835" i="45"/>
  <c r="I835" i="45"/>
  <c r="H835" i="45"/>
  <c r="G835" i="45"/>
  <c r="F835" i="45"/>
  <c r="E835" i="45"/>
  <c r="D835" i="45"/>
  <c r="C835" i="45"/>
  <c r="U834" i="45"/>
  <c r="T834" i="45"/>
  <c r="S834" i="45"/>
  <c r="R834" i="45"/>
  <c r="Q834" i="45"/>
  <c r="P834" i="45"/>
  <c r="O834" i="45"/>
  <c r="N834" i="45"/>
  <c r="M834" i="45"/>
  <c r="L834" i="45"/>
  <c r="K834" i="45"/>
  <c r="J834" i="45"/>
  <c r="I834" i="45"/>
  <c r="H834" i="45"/>
  <c r="G834" i="45"/>
  <c r="F834" i="45"/>
  <c r="E834" i="45"/>
  <c r="D834" i="45"/>
  <c r="C834" i="45"/>
  <c r="U833" i="45"/>
  <c r="T833" i="45"/>
  <c r="S833" i="45"/>
  <c r="R833" i="45"/>
  <c r="Q833" i="45"/>
  <c r="P833" i="45"/>
  <c r="O833" i="45"/>
  <c r="N833" i="45"/>
  <c r="M833" i="45"/>
  <c r="L833" i="45"/>
  <c r="K833" i="45"/>
  <c r="J833" i="45"/>
  <c r="I833" i="45"/>
  <c r="H833" i="45"/>
  <c r="G833" i="45"/>
  <c r="F833" i="45"/>
  <c r="E833" i="45"/>
  <c r="D833" i="45"/>
  <c r="C833" i="45"/>
  <c r="U832" i="45"/>
  <c r="T832" i="45"/>
  <c r="S832" i="45"/>
  <c r="R832" i="45"/>
  <c r="Q832" i="45"/>
  <c r="P832" i="45"/>
  <c r="O832" i="45"/>
  <c r="N832" i="45"/>
  <c r="M832" i="45"/>
  <c r="L832" i="45"/>
  <c r="K832" i="45"/>
  <c r="J832" i="45"/>
  <c r="I832" i="45"/>
  <c r="H832" i="45"/>
  <c r="G832" i="45"/>
  <c r="F832" i="45"/>
  <c r="E832" i="45"/>
  <c r="D832" i="45"/>
  <c r="C832" i="45"/>
  <c r="U831" i="45"/>
  <c r="T831" i="45"/>
  <c r="S831" i="45"/>
  <c r="R831" i="45"/>
  <c r="Q831" i="45"/>
  <c r="P831" i="45"/>
  <c r="O831" i="45"/>
  <c r="N831" i="45"/>
  <c r="M831" i="45"/>
  <c r="L831" i="45"/>
  <c r="K831" i="45"/>
  <c r="J831" i="45"/>
  <c r="I831" i="45"/>
  <c r="H831" i="45"/>
  <c r="G831" i="45"/>
  <c r="F831" i="45"/>
  <c r="E831" i="45"/>
  <c r="D831" i="45"/>
  <c r="C831" i="45"/>
  <c r="U830" i="45"/>
  <c r="T830" i="45"/>
  <c r="S830" i="45"/>
  <c r="R830" i="45"/>
  <c r="Q830" i="45"/>
  <c r="P830" i="45"/>
  <c r="O830" i="45"/>
  <c r="N830" i="45"/>
  <c r="M830" i="45"/>
  <c r="L830" i="45"/>
  <c r="K830" i="45"/>
  <c r="J830" i="45"/>
  <c r="I830" i="45"/>
  <c r="H830" i="45"/>
  <c r="G830" i="45"/>
  <c r="F830" i="45"/>
  <c r="E830" i="45"/>
  <c r="D830" i="45"/>
  <c r="C830" i="45"/>
  <c r="U829" i="45"/>
  <c r="T829" i="45"/>
  <c r="S829" i="45"/>
  <c r="R829" i="45"/>
  <c r="Q829" i="45"/>
  <c r="P829" i="45"/>
  <c r="O829" i="45"/>
  <c r="N829" i="45"/>
  <c r="M829" i="45"/>
  <c r="L829" i="45"/>
  <c r="K829" i="45"/>
  <c r="J829" i="45"/>
  <c r="I829" i="45"/>
  <c r="H829" i="45"/>
  <c r="G829" i="45"/>
  <c r="F829" i="45"/>
  <c r="E829" i="45"/>
  <c r="D829" i="45"/>
  <c r="C829" i="45"/>
  <c r="U828" i="45"/>
  <c r="T828" i="45"/>
  <c r="S828" i="45"/>
  <c r="R828" i="45"/>
  <c r="Q828" i="45"/>
  <c r="P828" i="45"/>
  <c r="O828" i="45"/>
  <c r="N828" i="45"/>
  <c r="M828" i="45"/>
  <c r="L828" i="45"/>
  <c r="K828" i="45"/>
  <c r="J828" i="45"/>
  <c r="I828" i="45"/>
  <c r="H828" i="45"/>
  <c r="G828" i="45"/>
  <c r="F828" i="45"/>
  <c r="E828" i="45"/>
  <c r="D828" i="45"/>
  <c r="C828" i="45"/>
  <c r="U827" i="45"/>
  <c r="T827" i="45"/>
  <c r="S827" i="45"/>
  <c r="R827" i="45"/>
  <c r="Q827" i="45"/>
  <c r="P827" i="45"/>
  <c r="O827" i="45"/>
  <c r="N827" i="45"/>
  <c r="M827" i="45"/>
  <c r="L827" i="45"/>
  <c r="K827" i="45"/>
  <c r="J827" i="45"/>
  <c r="I827" i="45"/>
  <c r="H827" i="45"/>
  <c r="G827" i="45"/>
  <c r="F827" i="45"/>
  <c r="E827" i="45"/>
  <c r="D827" i="45"/>
  <c r="C827" i="45"/>
  <c r="U826" i="45"/>
  <c r="T826" i="45"/>
  <c r="S826" i="45"/>
  <c r="R826" i="45"/>
  <c r="Q826" i="45"/>
  <c r="P826" i="45"/>
  <c r="O826" i="45"/>
  <c r="N826" i="45"/>
  <c r="M826" i="45"/>
  <c r="L826" i="45"/>
  <c r="K826" i="45"/>
  <c r="J826" i="45"/>
  <c r="I826" i="45"/>
  <c r="H826" i="45"/>
  <c r="G826" i="45"/>
  <c r="F826" i="45"/>
  <c r="E826" i="45"/>
  <c r="D826" i="45"/>
  <c r="C826" i="45"/>
  <c r="U825" i="45"/>
  <c r="T825" i="45"/>
  <c r="S825" i="45"/>
  <c r="R825" i="45"/>
  <c r="Q825" i="45"/>
  <c r="P825" i="45"/>
  <c r="O825" i="45"/>
  <c r="N825" i="45"/>
  <c r="M825" i="45"/>
  <c r="L825" i="45"/>
  <c r="K825" i="45"/>
  <c r="J825" i="45"/>
  <c r="I825" i="45"/>
  <c r="H825" i="45"/>
  <c r="G825" i="45"/>
  <c r="F825" i="45"/>
  <c r="E825" i="45"/>
  <c r="D825" i="45"/>
  <c r="C825" i="45"/>
  <c r="U824" i="45"/>
  <c r="T824" i="45"/>
  <c r="S824" i="45"/>
  <c r="R824" i="45"/>
  <c r="Q824" i="45"/>
  <c r="P824" i="45"/>
  <c r="O824" i="45"/>
  <c r="N824" i="45"/>
  <c r="M824" i="45"/>
  <c r="L824" i="45"/>
  <c r="K824" i="45"/>
  <c r="J824" i="45"/>
  <c r="I824" i="45"/>
  <c r="H824" i="45"/>
  <c r="G824" i="45"/>
  <c r="F824" i="45"/>
  <c r="E824" i="45"/>
  <c r="D824" i="45"/>
  <c r="C824" i="45"/>
  <c r="U823" i="45"/>
  <c r="T823" i="45"/>
  <c r="S823" i="45"/>
  <c r="R823" i="45"/>
  <c r="Q823" i="45"/>
  <c r="P823" i="45"/>
  <c r="O823" i="45"/>
  <c r="N823" i="45"/>
  <c r="M823" i="45"/>
  <c r="L823" i="45"/>
  <c r="K823" i="45"/>
  <c r="J823" i="45"/>
  <c r="I823" i="45"/>
  <c r="H823" i="45"/>
  <c r="G823" i="45"/>
  <c r="F823" i="45"/>
  <c r="E823" i="45"/>
  <c r="D823" i="45"/>
  <c r="C823" i="45"/>
  <c r="U822" i="45"/>
  <c r="T822" i="45"/>
  <c r="S822" i="45"/>
  <c r="R822" i="45"/>
  <c r="Q822" i="45"/>
  <c r="P822" i="45"/>
  <c r="O822" i="45"/>
  <c r="N822" i="45"/>
  <c r="M822" i="45"/>
  <c r="L822" i="45"/>
  <c r="K822" i="45"/>
  <c r="J822" i="45"/>
  <c r="I822" i="45"/>
  <c r="H822" i="45"/>
  <c r="G822" i="45"/>
  <c r="F822" i="45"/>
  <c r="E822" i="45"/>
  <c r="D822" i="45"/>
  <c r="C822" i="45"/>
  <c r="U821" i="45"/>
  <c r="T821" i="45"/>
  <c r="S821" i="45"/>
  <c r="R821" i="45"/>
  <c r="Q821" i="45"/>
  <c r="P821" i="45"/>
  <c r="O821" i="45"/>
  <c r="N821" i="45"/>
  <c r="M821" i="45"/>
  <c r="L821" i="45"/>
  <c r="K821" i="45"/>
  <c r="J821" i="45"/>
  <c r="I821" i="45"/>
  <c r="H821" i="45"/>
  <c r="G821" i="45"/>
  <c r="F821" i="45"/>
  <c r="E821" i="45"/>
  <c r="D821" i="45"/>
  <c r="C821" i="45"/>
  <c r="U820" i="45"/>
  <c r="T820" i="45"/>
  <c r="S820" i="45"/>
  <c r="R820" i="45"/>
  <c r="Q820" i="45"/>
  <c r="P820" i="45"/>
  <c r="O820" i="45"/>
  <c r="N820" i="45"/>
  <c r="M820" i="45"/>
  <c r="L820" i="45"/>
  <c r="K820" i="45"/>
  <c r="J820" i="45"/>
  <c r="I820" i="45"/>
  <c r="H820" i="45"/>
  <c r="G820" i="45"/>
  <c r="F820" i="45"/>
  <c r="E820" i="45"/>
  <c r="D820" i="45"/>
  <c r="C820" i="45"/>
  <c r="U819" i="45"/>
  <c r="T819" i="45"/>
  <c r="S819" i="45"/>
  <c r="R819" i="45"/>
  <c r="Q819" i="45"/>
  <c r="P819" i="45"/>
  <c r="O819" i="45"/>
  <c r="N819" i="45"/>
  <c r="M819" i="45"/>
  <c r="L819" i="45"/>
  <c r="K819" i="45"/>
  <c r="J819" i="45"/>
  <c r="I819" i="45"/>
  <c r="H819" i="45"/>
  <c r="G819" i="45"/>
  <c r="F819" i="45"/>
  <c r="E819" i="45"/>
  <c r="D819" i="45"/>
  <c r="C819" i="45"/>
  <c r="U818" i="45"/>
  <c r="T818" i="45"/>
  <c r="S818" i="45"/>
  <c r="R818" i="45"/>
  <c r="Q818" i="45"/>
  <c r="P818" i="45"/>
  <c r="O818" i="45"/>
  <c r="N818" i="45"/>
  <c r="M818" i="45"/>
  <c r="L818" i="45"/>
  <c r="K818" i="45"/>
  <c r="J818" i="45"/>
  <c r="I818" i="45"/>
  <c r="H818" i="45"/>
  <c r="G818" i="45"/>
  <c r="F818" i="45"/>
  <c r="E818" i="45"/>
  <c r="D818" i="45"/>
  <c r="C818" i="45"/>
  <c r="U817" i="45"/>
  <c r="T817" i="45"/>
  <c r="S817" i="45"/>
  <c r="R817" i="45"/>
  <c r="Q817" i="45"/>
  <c r="P817" i="45"/>
  <c r="O817" i="45"/>
  <c r="N817" i="45"/>
  <c r="M817" i="45"/>
  <c r="L817" i="45"/>
  <c r="K817" i="45"/>
  <c r="J817" i="45"/>
  <c r="I817" i="45"/>
  <c r="H817" i="45"/>
  <c r="G817" i="45"/>
  <c r="F817" i="45"/>
  <c r="E817" i="45"/>
  <c r="D817" i="45"/>
  <c r="C817" i="45"/>
  <c r="U816" i="45"/>
  <c r="T816" i="45"/>
  <c r="S816" i="45"/>
  <c r="R816" i="45"/>
  <c r="Q816" i="45"/>
  <c r="P816" i="45"/>
  <c r="O816" i="45"/>
  <c r="N816" i="45"/>
  <c r="M816" i="45"/>
  <c r="L816" i="45"/>
  <c r="K816" i="45"/>
  <c r="J816" i="45"/>
  <c r="I816" i="45"/>
  <c r="H816" i="45"/>
  <c r="G816" i="45"/>
  <c r="F816" i="45"/>
  <c r="E816" i="45"/>
  <c r="D816" i="45"/>
  <c r="C816" i="45"/>
  <c r="U815" i="45"/>
  <c r="T815" i="45"/>
  <c r="S815" i="45"/>
  <c r="R815" i="45"/>
  <c r="Q815" i="45"/>
  <c r="P815" i="45"/>
  <c r="O815" i="45"/>
  <c r="N815" i="45"/>
  <c r="M815" i="45"/>
  <c r="L815" i="45"/>
  <c r="K815" i="45"/>
  <c r="J815" i="45"/>
  <c r="I815" i="45"/>
  <c r="H815" i="45"/>
  <c r="G815" i="45"/>
  <c r="F815" i="45"/>
  <c r="E815" i="45"/>
  <c r="D815" i="45"/>
  <c r="C815" i="45"/>
  <c r="U814" i="45"/>
  <c r="T814" i="45"/>
  <c r="S814" i="45"/>
  <c r="R814" i="45"/>
  <c r="Q814" i="45"/>
  <c r="P814" i="45"/>
  <c r="O814" i="45"/>
  <c r="N814" i="45"/>
  <c r="M814" i="45"/>
  <c r="L814" i="45"/>
  <c r="K814" i="45"/>
  <c r="J814" i="45"/>
  <c r="I814" i="45"/>
  <c r="H814" i="45"/>
  <c r="G814" i="45"/>
  <c r="F814" i="45"/>
  <c r="E814" i="45"/>
  <c r="D814" i="45"/>
  <c r="C814" i="45"/>
  <c r="U813" i="45"/>
  <c r="T813" i="45"/>
  <c r="S813" i="45"/>
  <c r="R813" i="45"/>
  <c r="Q813" i="45"/>
  <c r="P813" i="45"/>
  <c r="O813" i="45"/>
  <c r="N813" i="45"/>
  <c r="M813" i="45"/>
  <c r="L813" i="45"/>
  <c r="K813" i="45"/>
  <c r="J813" i="45"/>
  <c r="I813" i="45"/>
  <c r="H813" i="45"/>
  <c r="G813" i="45"/>
  <c r="F813" i="45"/>
  <c r="E813" i="45"/>
  <c r="D813" i="45"/>
  <c r="C813" i="45"/>
  <c r="U812" i="45"/>
  <c r="T812" i="45"/>
  <c r="S812" i="45"/>
  <c r="R812" i="45"/>
  <c r="Q812" i="45"/>
  <c r="P812" i="45"/>
  <c r="O812" i="45"/>
  <c r="N812" i="45"/>
  <c r="M812" i="45"/>
  <c r="L812" i="45"/>
  <c r="K812" i="45"/>
  <c r="J812" i="45"/>
  <c r="I812" i="45"/>
  <c r="H812" i="45"/>
  <c r="G812" i="45"/>
  <c r="F812" i="45"/>
  <c r="E812" i="45"/>
  <c r="D812" i="45"/>
  <c r="C812" i="45"/>
  <c r="U811" i="45"/>
  <c r="T811" i="45"/>
  <c r="S811" i="45"/>
  <c r="R811" i="45"/>
  <c r="Q811" i="45"/>
  <c r="P811" i="45"/>
  <c r="O811" i="45"/>
  <c r="N811" i="45"/>
  <c r="M811" i="45"/>
  <c r="L811" i="45"/>
  <c r="K811" i="45"/>
  <c r="J811" i="45"/>
  <c r="I811" i="45"/>
  <c r="H811" i="45"/>
  <c r="G811" i="45"/>
  <c r="F811" i="45"/>
  <c r="E811" i="45"/>
  <c r="D811" i="45"/>
  <c r="C811" i="45"/>
  <c r="U810" i="45"/>
  <c r="T810" i="45"/>
  <c r="S810" i="45"/>
  <c r="R810" i="45"/>
  <c r="Q810" i="45"/>
  <c r="P810" i="45"/>
  <c r="O810" i="45"/>
  <c r="N810" i="45"/>
  <c r="M810" i="45"/>
  <c r="L810" i="45"/>
  <c r="K810" i="45"/>
  <c r="J810" i="45"/>
  <c r="I810" i="45"/>
  <c r="H810" i="45"/>
  <c r="G810" i="45"/>
  <c r="F810" i="45"/>
  <c r="E810" i="45"/>
  <c r="D810" i="45"/>
  <c r="C810" i="45"/>
  <c r="U809" i="45"/>
  <c r="T809" i="45"/>
  <c r="S809" i="45"/>
  <c r="R809" i="45"/>
  <c r="Q809" i="45"/>
  <c r="P809" i="45"/>
  <c r="O809" i="45"/>
  <c r="N809" i="45"/>
  <c r="M809" i="45"/>
  <c r="L809" i="45"/>
  <c r="K809" i="45"/>
  <c r="J809" i="45"/>
  <c r="I809" i="45"/>
  <c r="H809" i="45"/>
  <c r="G809" i="45"/>
  <c r="F809" i="45"/>
  <c r="E809" i="45"/>
  <c r="D809" i="45"/>
  <c r="C809" i="45"/>
  <c r="U808" i="45"/>
  <c r="T808" i="45"/>
  <c r="S808" i="45"/>
  <c r="R808" i="45"/>
  <c r="Q808" i="45"/>
  <c r="P808" i="45"/>
  <c r="O808" i="45"/>
  <c r="N808" i="45"/>
  <c r="M808" i="45"/>
  <c r="L808" i="45"/>
  <c r="K808" i="45"/>
  <c r="J808" i="45"/>
  <c r="I808" i="45"/>
  <c r="H808" i="45"/>
  <c r="G808" i="45"/>
  <c r="F808" i="45"/>
  <c r="E808" i="45"/>
  <c r="D808" i="45"/>
  <c r="C808" i="45"/>
  <c r="U807" i="45"/>
  <c r="T807" i="45"/>
  <c r="S807" i="45"/>
  <c r="R807" i="45"/>
  <c r="Q807" i="45"/>
  <c r="P807" i="45"/>
  <c r="O807" i="45"/>
  <c r="N807" i="45"/>
  <c r="M807" i="45"/>
  <c r="L807" i="45"/>
  <c r="K807" i="45"/>
  <c r="J807" i="45"/>
  <c r="I807" i="45"/>
  <c r="H807" i="45"/>
  <c r="G807" i="45"/>
  <c r="F807" i="45"/>
  <c r="E807" i="45"/>
  <c r="D807" i="45"/>
  <c r="C807" i="45"/>
  <c r="U806" i="45"/>
  <c r="T806" i="45"/>
  <c r="S806" i="45"/>
  <c r="R806" i="45"/>
  <c r="Q806" i="45"/>
  <c r="P806" i="45"/>
  <c r="O806" i="45"/>
  <c r="N806" i="45"/>
  <c r="M806" i="45"/>
  <c r="L806" i="45"/>
  <c r="K806" i="45"/>
  <c r="J806" i="45"/>
  <c r="I806" i="45"/>
  <c r="H806" i="45"/>
  <c r="G806" i="45"/>
  <c r="F806" i="45"/>
  <c r="E806" i="45"/>
  <c r="D806" i="45"/>
  <c r="C806" i="45"/>
  <c r="U805" i="45"/>
  <c r="T805" i="45"/>
  <c r="S805" i="45"/>
  <c r="R805" i="45"/>
  <c r="Q805" i="45"/>
  <c r="P805" i="45"/>
  <c r="O805" i="45"/>
  <c r="N805" i="45"/>
  <c r="M805" i="45"/>
  <c r="L805" i="45"/>
  <c r="K805" i="45"/>
  <c r="J805" i="45"/>
  <c r="I805" i="45"/>
  <c r="H805" i="45"/>
  <c r="G805" i="45"/>
  <c r="F805" i="45"/>
  <c r="E805" i="45"/>
  <c r="D805" i="45"/>
  <c r="C805" i="45"/>
  <c r="U804" i="45"/>
  <c r="T804" i="45"/>
  <c r="S804" i="45"/>
  <c r="R804" i="45"/>
  <c r="Q804" i="45"/>
  <c r="P804" i="45"/>
  <c r="O804" i="45"/>
  <c r="N804" i="45"/>
  <c r="M804" i="45"/>
  <c r="L804" i="45"/>
  <c r="K804" i="45"/>
  <c r="J804" i="45"/>
  <c r="I804" i="45"/>
  <c r="H804" i="45"/>
  <c r="G804" i="45"/>
  <c r="F804" i="45"/>
  <c r="E804" i="45"/>
  <c r="D804" i="45"/>
  <c r="C804" i="45"/>
  <c r="U803" i="45"/>
  <c r="T803" i="45"/>
  <c r="S803" i="45"/>
  <c r="R803" i="45"/>
  <c r="Q803" i="45"/>
  <c r="P803" i="45"/>
  <c r="O803" i="45"/>
  <c r="N803" i="45"/>
  <c r="M803" i="45"/>
  <c r="L803" i="45"/>
  <c r="K803" i="45"/>
  <c r="J803" i="45"/>
  <c r="I803" i="45"/>
  <c r="H803" i="45"/>
  <c r="G803" i="45"/>
  <c r="F803" i="45"/>
  <c r="E803" i="45"/>
  <c r="D803" i="45"/>
  <c r="C803" i="45"/>
  <c r="U802" i="45"/>
  <c r="T802" i="45"/>
  <c r="S802" i="45"/>
  <c r="R802" i="45"/>
  <c r="Q802" i="45"/>
  <c r="P802" i="45"/>
  <c r="O802" i="45"/>
  <c r="N802" i="45"/>
  <c r="M802" i="45"/>
  <c r="L802" i="45"/>
  <c r="K802" i="45"/>
  <c r="J802" i="45"/>
  <c r="I802" i="45"/>
  <c r="H802" i="45"/>
  <c r="G802" i="45"/>
  <c r="F802" i="45"/>
  <c r="E802" i="45"/>
  <c r="D802" i="45"/>
  <c r="C802" i="45"/>
  <c r="U801" i="45"/>
  <c r="T801" i="45"/>
  <c r="S801" i="45"/>
  <c r="R801" i="45"/>
  <c r="Q801" i="45"/>
  <c r="P801" i="45"/>
  <c r="O801" i="45"/>
  <c r="N801" i="45"/>
  <c r="M801" i="45"/>
  <c r="L801" i="45"/>
  <c r="K801" i="45"/>
  <c r="J801" i="45"/>
  <c r="I801" i="45"/>
  <c r="H801" i="45"/>
  <c r="G801" i="45"/>
  <c r="F801" i="45"/>
  <c r="E801" i="45"/>
  <c r="D801" i="45"/>
  <c r="C801" i="45"/>
  <c r="U800" i="45"/>
  <c r="T800" i="45"/>
  <c r="S800" i="45"/>
  <c r="R800" i="45"/>
  <c r="Q800" i="45"/>
  <c r="P800" i="45"/>
  <c r="O800" i="45"/>
  <c r="N800" i="45"/>
  <c r="M800" i="45"/>
  <c r="L800" i="45"/>
  <c r="K800" i="45"/>
  <c r="J800" i="45"/>
  <c r="I800" i="45"/>
  <c r="H800" i="45"/>
  <c r="G800" i="45"/>
  <c r="F800" i="45"/>
  <c r="E800" i="45"/>
  <c r="D800" i="45"/>
  <c r="C800" i="45"/>
  <c r="U799" i="45"/>
  <c r="T799" i="45"/>
  <c r="S799" i="45"/>
  <c r="R799" i="45"/>
  <c r="Q799" i="45"/>
  <c r="P799" i="45"/>
  <c r="O799" i="45"/>
  <c r="N799" i="45"/>
  <c r="M799" i="45"/>
  <c r="L799" i="45"/>
  <c r="K799" i="45"/>
  <c r="J799" i="45"/>
  <c r="I799" i="45"/>
  <c r="H799" i="45"/>
  <c r="G799" i="45"/>
  <c r="F799" i="45"/>
  <c r="E799" i="45"/>
  <c r="D799" i="45"/>
  <c r="C799" i="45"/>
  <c r="U798" i="45"/>
  <c r="T798" i="45"/>
  <c r="S798" i="45"/>
  <c r="R798" i="45"/>
  <c r="Q798" i="45"/>
  <c r="P798" i="45"/>
  <c r="O798" i="45"/>
  <c r="N798" i="45"/>
  <c r="M798" i="45"/>
  <c r="L798" i="45"/>
  <c r="K798" i="45"/>
  <c r="J798" i="45"/>
  <c r="I798" i="45"/>
  <c r="H798" i="45"/>
  <c r="G798" i="45"/>
  <c r="F798" i="45"/>
  <c r="E798" i="45"/>
  <c r="D798" i="45"/>
  <c r="C798" i="45"/>
  <c r="U797" i="45"/>
  <c r="T797" i="45"/>
  <c r="S797" i="45"/>
  <c r="R797" i="45"/>
  <c r="Q797" i="45"/>
  <c r="P797" i="45"/>
  <c r="O797" i="45"/>
  <c r="N797" i="45"/>
  <c r="M797" i="45"/>
  <c r="L797" i="45"/>
  <c r="K797" i="45"/>
  <c r="J797" i="45"/>
  <c r="I797" i="45"/>
  <c r="H797" i="45"/>
  <c r="G797" i="45"/>
  <c r="F797" i="45"/>
  <c r="E797" i="45"/>
  <c r="D797" i="45"/>
  <c r="C797" i="45"/>
  <c r="U796" i="45"/>
  <c r="T796" i="45"/>
  <c r="S796" i="45"/>
  <c r="R796" i="45"/>
  <c r="Q796" i="45"/>
  <c r="P796" i="45"/>
  <c r="O796" i="45"/>
  <c r="N796" i="45"/>
  <c r="M796" i="45"/>
  <c r="L796" i="45"/>
  <c r="K796" i="45"/>
  <c r="J796" i="45"/>
  <c r="I796" i="45"/>
  <c r="H796" i="45"/>
  <c r="G796" i="45"/>
  <c r="F796" i="45"/>
  <c r="E796" i="45"/>
  <c r="D796" i="45"/>
  <c r="C796" i="45"/>
  <c r="U795" i="45"/>
  <c r="T795" i="45"/>
  <c r="S795" i="45"/>
  <c r="R795" i="45"/>
  <c r="Q795" i="45"/>
  <c r="P795" i="45"/>
  <c r="O795" i="45"/>
  <c r="N795" i="45"/>
  <c r="M795" i="45"/>
  <c r="L795" i="45"/>
  <c r="K795" i="45"/>
  <c r="J795" i="45"/>
  <c r="I795" i="45"/>
  <c r="H795" i="45"/>
  <c r="G795" i="45"/>
  <c r="F795" i="45"/>
  <c r="E795" i="45"/>
  <c r="D795" i="45"/>
  <c r="C795" i="45"/>
  <c r="U794" i="45"/>
  <c r="T794" i="45"/>
  <c r="S794" i="45"/>
  <c r="R794" i="45"/>
  <c r="Q794" i="45"/>
  <c r="P794" i="45"/>
  <c r="O794" i="45"/>
  <c r="N794" i="45"/>
  <c r="M794" i="45"/>
  <c r="L794" i="45"/>
  <c r="K794" i="45"/>
  <c r="J794" i="45"/>
  <c r="I794" i="45"/>
  <c r="H794" i="45"/>
  <c r="G794" i="45"/>
  <c r="F794" i="45"/>
  <c r="E794" i="45"/>
  <c r="D794" i="45"/>
  <c r="C794" i="45"/>
  <c r="U793" i="45"/>
  <c r="T793" i="45"/>
  <c r="S793" i="45"/>
  <c r="R793" i="45"/>
  <c r="Q793" i="45"/>
  <c r="P793" i="45"/>
  <c r="O793" i="45"/>
  <c r="N793" i="45"/>
  <c r="M793" i="45"/>
  <c r="L793" i="45"/>
  <c r="K793" i="45"/>
  <c r="J793" i="45"/>
  <c r="I793" i="45"/>
  <c r="H793" i="45"/>
  <c r="G793" i="45"/>
  <c r="F793" i="45"/>
  <c r="E793" i="45"/>
  <c r="D793" i="45"/>
  <c r="C793" i="45"/>
  <c r="U792" i="45"/>
  <c r="T792" i="45"/>
  <c r="S792" i="45"/>
  <c r="R792" i="45"/>
  <c r="Q792" i="45"/>
  <c r="P792" i="45"/>
  <c r="O792" i="45"/>
  <c r="N792" i="45"/>
  <c r="M792" i="45"/>
  <c r="L792" i="45"/>
  <c r="K792" i="45"/>
  <c r="J792" i="45"/>
  <c r="I792" i="45"/>
  <c r="H792" i="45"/>
  <c r="G792" i="45"/>
  <c r="F792" i="45"/>
  <c r="E792" i="45"/>
  <c r="D792" i="45"/>
  <c r="C792" i="45"/>
  <c r="U791" i="45"/>
  <c r="T791" i="45"/>
  <c r="S791" i="45"/>
  <c r="R791" i="45"/>
  <c r="Q791" i="45"/>
  <c r="P791" i="45"/>
  <c r="O791" i="45"/>
  <c r="N791" i="45"/>
  <c r="M791" i="45"/>
  <c r="L791" i="45"/>
  <c r="K791" i="45"/>
  <c r="J791" i="45"/>
  <c r="I791" i="45"/>
  <c r="H791" i="45"/>
  <c r="G791" i="45"/>
  <c r="F791" i="45"/>
  <c r="E791" i="45"/>
  <c r="D791" i="45"/>
  <c r="C791" i="45"/>
  <c r="U790" i="45"/>
  <c r="T790" i="45"/>
  <c r="S790" i="45"/>
  <c r="R790" i="45"/>
  <c r="Q790" i="45"/>
  <c r="P790" i="45"/>
  <c r="O790" i="45"/>
  <c r="N790" i="45"/>
  <c r="M790" i="45"/>
  <c r="L790" i="45"/>
  <c r="K790" i="45"/>
  <c r="J790" i="45"/>
  <c r="I790" i="45"/>
  <c r="H790" i="45"/>
  <c r="G790" i="45"/>
  <c r="F790" i="45"/>
  <c r="E790" i="45"/>
  <c r="D790" i="45"/>
  <c r="C790" i="45"/>
  <c r="U789" i="45"/>
  <c r="T789" i="45"/>
  <c r="S789" i="45"/>
  <c r="R789" i="45"/>
  <c r="Q789" i="45"/>
  <c r="P789" i="45"/>
  <c r="O789" i="45"/>
  <c r="N789" i="45"/>
  <c r="M789" i="45"/>
  <c r="L789" i="45"/>
  <c r="K789" i="45"/>
  <c r="J789" i="45"/>
  <c r="I789" i="45"/>
  <c r="H789" i="45"/>
  <c r="G789" i="45"/>
  <c r="F789" i="45"/>
  <c r="E789" i="45"/>
  <c r="D789" i="45"/>
  <c r="C789" i="45"/>
  <c r="U788" i="45"/>
  <c r="T788" i="45"/>
  <c r="S788" i="45"/>
  <c r="R788" i="45"/>
  <c r="Q788" i="45"/>
  <c r="P788" i="45"/>
  <c r="O788" i="45"/>
  <c r="N788" i="45"/>
  <c r="M788" i="45"/>
  <c r="L788" i="45"/>
  <c r="K788" i="45"/>
  <c r="J788" i="45"/>
  <c r="I788" i="45"/>
  <c r="H788" i="45"/>
  <c r="G788" i="45"/>
  <c r="F788" i="45"/>
  <c r="E788" i="45"/>
  <c r="D788" i="45"/>
  <c r="C788" i="45"/>
  <c r="U787" i="45"/>
  <c r="T787" i="45"/>
  <c r="S787" i="45"/>
  <c r="R787" i="45"/>
  <c r="Q787" i="45"/>
  <c r="P787" i="45"/>
  <c r="O787" i="45"/>
  <c r="N787" i="45"/>
  <c r="M787" i="45"/>
  <c r="L787" i="45"/>
  <c r="K787" i="45"/>
  <c r="J787" i="45"/>
  <c r="I787" i="45"/>
  <c r="H787" i="45"/>
  <c r="G787" i="45"/>
  <c r="F787" i="45"/>
  <c r="E787" i="45"/>
  <c r="D787" i="45"/>
  <c r="C787" i="45"/>
  <c r="U786" i="45"/>
  <c r="T786" i="45"/>
  <c r="S786" i="45"/>
  <c r="R786" i="45"/>
  <c r="Q786" i="45"/>
  <c r="P786" i="45"/>
  <c r="O786" i="45"/>
  <c r="N786" i="45"/>
  <c r="M786" i="45"/>
  <c r="L786" i="45"/>
  <c r="K786" i="45"/>
  <c r="J786" i="45"/>
  <c r="I786" i="45"/>
  <c r="H786" i="45"/>
  <c r="G786" i="45"/>
  <c r="F786" i="45"/>
  <c r="E786" i="45"/>
  <c r="D786" i="45"/>
  <c r="C786" i="45"/>
  <c r="U785" i="45"/>
  <c r="T785" i="45"/>
  <c r="S785" i="45"/>
  <c r="R785" i="45"/>
  <c r="Q785" i="45"/>
  <c r="P785" i="45"/>
  <c r="O785" i="45"/>
  <c r="N785" i="45"/>
  <c r="M785" i="45"/>
  <c r="L785" i="45"/>
  <c r="K785" i="45"/>
  <c r="J785" i="45"/>
  <c r="I785" i="45"/>
  <c r="H785" i="45"/>
  <c r="G785" i="45"/>
  <c r="F785" i="45"/>
  <c r="E785" i="45"/>
  <c r="D785" i="45"/>
  <c r="C785" i="45"/>
  <c r="U784" i="45"/>
  <c r="T784" i="45"/>
  <c r="S784" i="45"/>
  <c r="R784" i="45"/>
  <c r="Q784" i="45"/>
  <c r="P784" i="45"/>
  <c r="O784" i="45"/>
  <c r="N784" i="45"/>
  <c r="M784" i="45"/>
  <c r="L784" i="45"/>
  <c r="K784" i="45"/>
  <c r="J784" i="45"/>
  <c r="I784" i="45"/>
  <c r="H784" i="45"/>
  <c r="G784" i="45"/>
  <c r="F784" i="45"/>
  <c r="E784" i="45"/>
  <c r="D784" i="45"/>
  <c r="C784" i="45"/>
  <c r="U783" i="45"/>
  <c r="T783" i="45"/>
  <c r="S783" i="45"/>
  <c r="R783" i="45"/>
  <c r="Q783" i="45"/>
  <c r="P783" i="45"/>
  <c r="O783" i="45"/>
  <c r="N783" i="45"/>
  <c r="M783" i="45"/>
  <c r="L783" i="45"/>
  <c r="K783" i="45"/>
  <c r="J783" i="45"/>
  <c r="I783" i="45"/>
  <c r="H783" i="45"/>
  <c r="G783" i="45"/>
  <c r="F783" i="45"/>
  <c r="E783" i="45"/>
  <c r="D783" i="45"/>
  <c r="C783" i="45"/>
  <c r="U782" i="45"/>
  <c r="T782" i="45"/>
  <c r="S782" i="45"/>
  <c r="R782" i="45"/>
  <c r="Q782" i="45"/>
  <c r="P782" i="45"/>
  <c r="O782" i="45"/>
  <c r="N782" i="45"/>
  <c r="M782" i="45"/>
  <c r="L782" i="45"/>
  <c r="K782" i="45"/>
  <c r="J782" i="45"/>
  <c r="I782" i="45"/>
  <c r="H782" i="45"/>
  <c r="G782" i="45"/>
  <c r="F782" i="45"/>
  <c r="E782" i="45"/>
  <c r="D782" i="45"/>
  <c r="C782" i="45"/>
  <c r="U781" i="45"/>
  <c r="T781" i="45"/>
  <c r="S781" i="45"/>
  <c r="R781" i="45"/>
  <c r="Q781" i="45"/>
  <c r="P781" i="45"/>
  <c r="O781" i="45"/>
  <c r="N781" i="45"/>
  <c r="M781" i="45"/>
  <c r="L781" i="45"/>
  <c r="K781" i="45"/>
  <c r="J781" i="45"/>
  <c r="I781" i="45"/>
  <c r="H781" i="45"/>
  <c r="G781" i="45"/>
  <c r="F781" i="45"/>
  <c r="E781" i="45"/>
  <c r="D781" i="45"/>
  <c r="C781" i="45"/>
  <c r="U780" i="45"/>
  <c r="T780" i="45"/>
  <c r="S780" i="45"/>
  <c r="R780" i="45"/>
  <c r="Q780" i="45"/>
  <c r="P780" i="45"/>
  <c r="O780" i="45"/>
  <c r="N780" i="45"/>
  <c r="M780" i="45"/>
  <c r="L780" i="45"/>
  <c r="K780" i="45"/>
  <c r="J780" i="45"/>
  <c r="I780" i="45"/>
  <c r="H780" i="45"/>
  <c r="G780" i="45"/>
  <c r="F780" i="45"/>
  <c r="E780" i="45"/>
  <c r="D780" i="45"/>
  <c r="C780" i="45"/>
  <c r="U779" i="45"/>
  <c r="T779" i="45"/>
  <c r="S779" i="45"/>
  <c r="R779" i="45"/>
  <c r="Q779" i="45"/>
  <c r="P779" i="45"/>
  <c r="O779" i="45"/>
  <c r="N779" i="45"/>
  <c r="M779" i="45"/>
  <c r="L779" i="45"/>
  <c r="K779" i="45"/>
  <c r="J779" i="45"/>
  <c r="I779" i="45"/>
  <c r="H779" i="45"/>
  <c r="G779" i="45"/>
  <c r="F779" i="45"/>
  <c r="E779" i="45"/>
  <c r="D779" i="45"/>
  <c r="C779" i="45"/>
  <c r="U778" i="45"/>
  <c r="T778" i="45"/>
  <c r="S778" i="45"/>
  <c r="R778" i="45"/>
  <c r="Q778" i="45"/>
  <c r="P778" i="45"/>
  <c r="O778" i="45"/>
  <c r="N778" i="45"/>
  <c r="M778" i="45"/>
  <c r="L778" i="45"/>
  <c r="K778" i="45"/>
  <c r="J778" i="45"/>
  <c r="I778" i="45"/>
  <c r="H778" i="45"/>
  <c r="G778" i="45"/>
  <c r="F778" i="45"/>
  <c r="E778" i="45"/>
  <c r="D778" i="45"/>
  <c r="C778" i="45"/>
  <c r="U777" i="45"/>
  <c r="T777" i="45"/>
  <c r="S777" i="45"/>
  <c r="R777" i="45"/>
  <c r="Q777" i="45"/>
  <c r="P777" i="45"/>
  <c r="O777" i="45"/>
  <c r="N777" i="45"/>
  <c r="M777" i="45"/>
  <c r="L777" i="45"/>
  <c r="K777" i="45"/>
  <c r="J777" i="45"/>
  <c r="I777" i="45"/>
  <c r="H777" i="45"/>
  <c r="G777" i="45"/>
  <c r="F777" i="45"/>
  <c r="E777" i="45"/>
  <c r="D777" i="45"/>
  <c r="C777" i="45"/>
  <c r="U776" i="45"/>
  <c r="T776" i="45"/>
  <c r="S776" i="45"/>
  <c r="R776" i="45"/>
  <c r="Q776" i="45"/>
  <c r="P776" i="45"/>
  <c r="O776" i="45"/>
  <c r="N776" i="45"/>
  <c r="M776" i="45"/>
  <c r="L776" i="45"/>
  <c r="K776" i="45"/>
  <c r="J776" i="45"/>
  <c r="I776" i="45"/>
  <c r="H776" i="45"/>
  <c r="G776" i="45"/>
  <c r="F776" i="45"/>
  <c r="E776" i="45"/>
  <c r="D776" i="45"/>
  <c r="C776" i="45"/>
  <c r="U775" i="45"/>
  <c r="T775" i="45"/>
  <c r="S775" i="45"/>
  <c r="R775" i="45"/>
  <c r="Q775" i="45"/>
  <c r="P775" i="45"/>
  <c r="O775" i="45"/>
  <c r="N775" i="45"/>
  <c r="M775" i="45"/>
  <c r="L775" i="45"/>
  <c r="K775" i="45"/>
  <c r="J775" i="45"/>
  <c r="I775" i="45"/>
  <c r="H775" i="45"/>
  <c r="G775" i="45"/>
  <c r="F775" i="45"/>
  <c r="E775" i="45"/>
  <c r="D775" i="45"/>
  <c r="C775" i="45"/>
  <c r="U774" i="45"/>
  <c r="T774" i="45"/>
  <c r="S774" i="45"/>
  <c r="R774" i="45"/>
  <c r="Q774" i="45"/>
  <c r="P774" i="45"/>
  <c r="O774" i="45"/>
  <c r="N774" i="45"/>
  <c r="M774" i="45"/>
  <c r="L774" i="45"/>
  <c r="K774" i="45"/>
  <c r="J774" i="45"/>
  <c r="I774" i="45"/>
  <c r="H774" i="45"/>
  <c r="G774" i="45"/>
  <c r="F774" i="45"/>
  <c r="E774" i="45"/>
  <c r="D774" i="45"/>
  <c r="C774" i="45"/>
  <c r="U773" i="45"/>
  <c r="T773" i="45"/>
  <c r="S773" i="45"/>
  <c r="R773" i="45"/>
  <c r="Q773" i="45"/>
  <c r="P773" i="45"/>
  <c r="O773" i="45"/>
  <c r="N773" i="45"/>
  <c r="M773" i="45"/>
  <c r="L773" i="45"/>
  <c r="K773" i="45"/>
  <c r="J773" i="45"/>
  <c r="I773" i="45"/>
  <c r="H773" i="45"/>
  <c r="G773" i="45"/>
  <c r="F773" i="45"/>
  <c r="E773" i="45"/>
  <c r="D773" i="45"/>
  <c r="C773" i="45"/>
  <c r="U772" i="45"/>
  <c r="T772" i="45"/>
  <c r="S772" i="45"/>
  <c r="R772" i="45"/>
  <c r="Q772" i="45"/>
  <c r="P772" i="45"/>
  <c r="O772" i="45"/>
  <c r="N772" i="45"/>
  <c r="M772" i="45"/>
  <c r="L772" i="45"/>
  <c r="K772" i="45"/>
  <c r="J772" i="45"/>
  <c r="I772" i="45"/>
  <c r="H772" i="45"/>
  <c r="G772" i="45"/>
  <c r="F772" i="45"/>
  <c r="E772" i="45"/>
  <c r="D772" i="45"/>
  <c r="C772" i="45"/>
  <c r="U771" i="45"/>
  <c r="T771" i="45"/>
  <c r="S771" i="45"/>
  <c r="R771" i="45"/>
  <c r="Q771" i="45"/>
  <c r="P771" i="45"/>
  <c r="O771" i="45"/>
  <c r="N771" i="45"/>
  <c r="M771" i="45"/>
  <c r="L771" i="45"/>
  <c r="K771" i="45"/>
  <c r="J771" i="45"/>
  <c r="I771" i="45"/>
  <c r="H771" i="45"/>
  <c r="G771" i="45"/>
  <c r="F771" i="45"/>
  <c r="E771" i="45"/>
  <c r="D771" i="45"/>
  <c r="C771" i="45"/>
  <c r="U770" i="45"/>
  <c r="T770" i="45"/>
  <c r="S770" i="45"/>
  <c r="R770" i="45"/>
  <c r="Q770" i="45"/>
  <c r="P770" i="45"/>
  <c r="O770" i="45"/>
  <c r="N770" i="45"/>
  <c r="M770" i="45"/>
  <c r="L770" i="45"/>
  <c r="K770" i="45"/>
  <c r="J770" i="45"/>
  <c r="I770" i="45"/>
  <c r="H770" i="45"/>
  <c r="G770" i="45"/>
  <c r="F770" i="45"/>
  <c r="E770" i="45"/>
  <c r="D770" i="45"/>
  <c r="C770" i="45"/>
  <c r="U769" i="45"/>
  <c r="T769" i="45"/>
  <c r="S769" i="45"/>
  <c r="R769" i="45"/>
  <c r="Q769" i="45"/>
  <c r="P769" i="45"/>
  <c r="O769" i="45"/>
  <c r="N769" i="45"/>
  <c r="M769" i="45"/>
  <c r="L769" i="45"/>
  <c r="K769" i="45"/>
  <c r="J769" i="45"/>
  <c r="I769" i="45"/>
  <c r="H769" i="45"/>
  <c r="G769" i="45"/>
  <c r="F769" i="45"/>
  <c r="E769" i="45"/>
  <c r="D769" i="45"/>
  <c r="C769" i="45"/>
  <c r="U768" i="45"/>
  <c r="T768" i="45"/>
  <c r="S768" i="45"/>
  <c r="R768" i="45"/>
  <c r="Q768" i="45"/>
  <c r="P768" i="45"/>
  <c r="O768" i="45"/>
  <c r="N768" i="45"/>
  <c r="M768" i="45"/>
  <c r="L768" i="45"/>
  <c r="K768" i="45"/>
  <c r="J768" i="45"/>
  <c r="I768" i="45"/>
  <c r="H768" i="45"/>
  <c r="G768" i="45"/>
  <c r="F768" i="45"/>
  <c r="E768" i="45"/>
  <c r="D768" i="45"/>
  <c r="C768" i="45"/>
  <c r="U767" i="45"/>
  <c r="T767" i="45"/>
  <c r="S767" i="45"/>
  <c r="R767" i="45"/>
  <c r="Q767" i="45"/>
  <c r="P767" i="45"/>
  <c r="O767" i="45"/>
  <c r="N767" i="45"/>
  <c r="M767" i="45"/>
  <c r="L767" i="45"/>
  <c r="K767" i="45"/>
  <c r="J767" i="45"/>
  <c r="I767" i="45"/>
  <c r="H767" i="45"/>
  <c r="G767" i="45"/>
  <c r="F767" i="45"/>
  <c r="E767" i="45"/>
  <c r="D767" i="45"/>
  <c r="C767" i="45"/>
  <c r="U766" i="45"/>
  <c r="T766" i="45"/>
  <c r="S766" i="45"/>
  <c r="R766" i="45"/>
  <c r="Q766" i="45"/>
  <c r="P766" i="45"/>
  <c r="O766" i="45"/>
  <c r="N766" i="45"/>
  <c r="M766" i="45"/>
  <c r="L766" i="45"/>
  <c r="K766" i="45"/>
  <c r="J766" i="45"/>
  <c r="I766" i="45"/>
  <c r="H766" i="45"/>
  <c r="G766" i="45"/>
  <c r="F766" i="45"/>
  <c r="E766" i="45"/>
  <c r="D766" i="45"/>
  <c r="C766" i="45"/>
  <c r="U765" i="45"/>
  <c r="T765" i="45"/>
  <c r="S765" i="45"/>
  <c r="R765" i="45"/>
  <c r="Q765" i="45"/>
  <c r="P765" i="45"/>
  <c r="O765" i="45"/>
  <c r="N765" i="45"/>
  <c r="M765" i="45"/>
  <c r="L765" i="45"/>
  <c r="K765" i="45"/>
  <c r="J765" i="45"/>
  <c r="I765" i="45"/>
  <c r="H765" i="45"/>
  <c r="G765" i="45"/>
  <c r="F765" i="45"/>
  <c r="E765" i="45"/>
  <c r="D765" i="45"/>
  <c r="C765" i="45"/>
  <c r="U764" i="45"/>
  <c r="T764" i="45"/>
  <c r="S764" i="45"/>
  <c r="R764" i="45"/>
  <c r="Q764" i="45"/>
  <c r="P764" i="45"/>
  <c r="O764" i="45"/>
  <c r="N764" i="45"/>
  <c r="M764" i="45"/>
  <c r="L764" i="45"/>
  <c r="K764" i="45"/>
  <c r="J764" i="45"/>
  <c r="I764" i="45"/>
  <c r="H764" i="45"/>
  <c r="G764" i="45"/>
  <c r="F764" i="45"/>
  <c r="E764" i="45"/>
  <c r="D764" i="45"/>
  <c r="C764" i="45"/>
  <c r="U763" i="45"/>
  <c r="T763" i="45"/>
  <c r="S763" i="45"/>
  <c r="R763" i="45"/>
  <c r="Q763" i="45"/>
  <c r="P763" i="45"/>
  <c r="O763" i="45"/>
  <c r="N763" i="45"/>
  <c r="M763" i="45"/>
  <c r="L763" i="45"/>
  <c r="K763" i="45"/>
  <c r="J763" i="45"/>
  <c r="I763" i="45"/>
  <c r="H763" i="45"/>
  <c r="G763" i="45"/>
  <c r="F763" i="45"/>
  <c r="E763" i="45"/>
  <c r="D763" i="45"/>
  <c r="C763" i="45"/>
  <c r="U762" i="45"/>
  <c r="T762" i="45"/>
  <c r="S762" i="45"/>
  <c r="R762" i="45"/>
  <c r="Q762" i="45"/>
  <c r="P762" i="45"/>
  <c r="O762" i="45"/>
  <c r="N762" i="45"/>
  <c r="M762" i="45"/>
  <c r="L762" i="45"/>
  <c r="K762" i="45"/>
  <c r="J762" i="45"/>
  <c r="I762" i="45"/>
  <c r="H762" i="45"/>
  <c r="G762" i="45"/>
  <c r="F762" i="45"/>
  <c r="E762" i="45"/>
  <c r="D762" i="45"/>
  <c r="C762" i="45"/>
  <c r="U761" i="45"/>
  <c r="T761" i="45"/>
  <c r="S761" i="45"/>
  <c r="R761" i="45"/>
  <c r="Q761" i="45"/>
  <c r="P761" i="45"/>
  <c r="O761" i="45"/>
  <c r="N761" i="45"/>
  <c r="M761" i="45"/>
  <c r="L761" i="45"/>
  <c r="K761" i="45"/>
  <c r="J761" i="45"/>
  <c r="I761" i="45"/>
  <c r="H761" i="45"/>
  <c r="G761" i="45"/>
  <c r="F761" i="45"/>
  <c r="E761" i="45"/>
  <c r="D761" i="45"/>
  <c r="C761" i="45"/>
  <c r="U760" i="45"/>
  <c r="T760" i="45"/>
  <c r="S760" i="45"/>
  <c r="R760" i="45"/>
  <c r="Q760" i="45"/>
  <c r="P760" i="45"/>
  <c r="O760" i="45"/>
  <c r="N760" i="45"/>
  <c r="M760" i="45"/>
  <c r="L760" i="45"/>
  <c r="K760" i="45"/>
  <c r="J760" i="45"/>
  <c r="I760" i="45"/>
  <c r="H760" i="45"/>
  <c r="G760" i="45"/>
  <c r="F760" i="45"/>
  <c r="E760" i="45"/>
  <c r="D760" i="45"/>
  <c r="C760" i="45"/>
  <c r="U759" i="45"/>
  <c r="T759" i="45"/>
  <c r="S759" i="45"/>
  <c r="R759" i="45"/>
  <c r="Q759" i="45"/>
  <c r="P759" i="45"/>
  <c r="O759" i="45"/>
  <c r="N759" i="45"/>
  <c r="M759" i="45"/>
  <c r="L759" i="45"/>
  <c r="K759" i="45"/>
  <c r="J759" i="45"/>
  <c r="I759" i="45"/>
  <c r="H759" i="45"/>
  <c r="G759" i="45"/>
  <c r="F759" i="45"/>
  <c r="E759" i="45"/>
  <c r="D759" i="45"/>
  <c r="C759" i="45"/>
  <c r="U758" i="45"/>
  <c r="T758" i="45"/>
  <c r="S758" i="45"/>
  <c r="R758" i="45"/>
  <c r="Q758" i="45"/>
  <c r="P758" i="45"/>
  <c r="O758" i="45"/>
  <c r="N758" i="45"/>
  <c r="M758" i="45"/>
  <c r="L758" i="45"/>
  <c r="K758" i="45"/>
  <c r="J758" i="45"/>
  <c r="I758" i="45"/>
  <c r="H758" i="45"/>
  <c r="G758" i="45"/>
  <c r="F758" i="45"/>
  <c r="E758" i="45"/>
  <c r="D758" i="45"/>
  <c r="C758" i="45"/>
  <c r="U757" i="45"/>
  <c r="T757" i="45"/>
  <c r="S757" i="45"/>
  <c r="R757" i="45"/>
  <c r="Q757" i="45"/>
  <c r="P757" i="45"/>
  <c r="O757" i="45"/>
  <c r="N757" i="45"/>
  <c r="M757" i="45"/>
  <c r="L757" i="45"/>
  <c r="K757" i="45"/>
  <c r="J757" i="45"/>
  <c r="I757" i="45"/>
  <c r="H757" i="45"/>
  <c r="G757" i="45"/>
  <c r="F757" i="45"/>
  <c r="E757" i="45"/>
  <c r="D757" i="45"/>
  <c r="C757" i="45"/>
  <c r="U756" i="45"/>
  <c r="T756" i="45"/>
  <c r="S756" i="45"/>
  <c r="R756" i="45"/>
  <c r="Q756" i="45"/>
  <c r="P756" i="45"/>
  <c r="O756" i="45"/>
  <c r="N756" i="45"/>
  <c r="M756" i="45"/>
  <c r="L756" i="45"/>
  <c r="K756" i="45"/>
  <c r="J756" i="45"/>
  <c r="I756" i="45"/>
  <c r="H756" i="45"/>
  <c r="G756" i="45"/>
  <c r="F756" i="45"/>
  <c r="E756" i="45"/>
  <c r="D756" i="45"/>
  <c r="C756" i="45"/>
  <c r="U755" i="45"/>
  <c r="T755" i="45"/>
  <c r="S755" i="45"/>
  <c r="R755" i="45"/>
  <c r="Q755" i="45"/>
  <c r="P755" i="45"/>
  <c r="O755" i="45"/>
  <c r="N755" i="45"/>
  <c r="M755" i="45"/>
  <c r="L755" i="45"/>
  <c r="K755" i="45"/>
  <c r="J755" i="45"/>
  <c r="I755" i="45"/>
  <c r="H755" i="45"/>
  <c r="G755" i="45"/>
  <c r="F755" i="45"/>
  <c r="E755" i="45"/>
  <c r="D755" i="45"/>
  <c r="C755" i="45"/>
  <c r="U754" i="45"/>
  <c r="T754" i="45"/>
  <c r="S754" i="45"/>
  <c r="R754" i="45"/>
  <c r="Q754" i="45"/>
  <c r="P754" i="45"/>
  <c r="O754" i="45"/>
  <c r="N754" i="45"/>
  <c r="M754" i="45"/>
  <c r="L754" i="45"/>
  <c r="K754" i="45"/>
  <c r="J754" i="45"/>
  <c r="I754" i="45"/>
  <c r="H754" i="45"/>
  <c r="G754" i="45"/>
  <c r="F754" i="45"/>
  <c r="E754" i="45"/>
  <c r="D754" i="45"/>
  <c r="C754" i="45"/>
  <c r="U753" i="45"/>
  <c r="T753" i="45"/>
  <c r="S753" i="45"/>
  <c r="R753" i="45"/>
  <c r="Q753" i="45"/>
  <c r="P753" i="45"/>
  <c r="O753" i="45"/>
  <c r="N753" i="45"/>
  <c r="M753" i="45"/>
  <c r="L753" i="45"/>
  <c r="K753" i="45"/>
  <c r="J753" i="45"/>
  <c r="I753" i="45"/>
  <c r="H753" i="45"/>
  <c r="G753" i="45"/>
  <c r="F753" i="45"/>
  <c r="E753" i="45"/>
  <c r="D753" i="45"/>
  <c r="C753" i="45"/>
  <c r="U752" i="45"/>
  <c r="T752" i="45"/>
  <c r="S752" i="45"/>
  <c r="R752" i="45"/>
  <c r="Q752" i="45"/>
  <c r="P752" i="45"/>
  <c r="O752" i="45"/>
  <c r="N752" i="45"/>
  <c r="M752" i="45"/>
  <c r="L752" i="45"/>
  <c r="K752" i="45"/>
  <c r="J752" i="45"/>
  <c r="I752" i="45"/>
  <c r="H752" i="45"/>
  <c r="G752" i="45"/>
  <c r="F752" i="45"/>
  <c r="E752" i="45"/>
  <c r="D752" i="45"/>
  <c r="C752" i="45"/>
  <c r="U751" i="45"/>
  <c r="T751" i="45"/>
  <c r="S751" i="45"/>
  <c r="R751" i="45"/>
  <c r="Q751" i="45"/>
  <c r="P751" i="45"/>
  <c r="O751" i="45"/>
  <c r="N751" i="45"/>
  <c r="M751" i="45"/>
  <c r="L751" i="45"/>
  <c r="K751" i="45"/>
  <c r="J751" i="45"/>
  <c r="I751" i="45"/>
  <c r="H751" i="45"/>
  <c r="G751" i="45"/>
  <c r="F751" i="45"/>
  <c r="E751" i="45"/>
  <c r="D751" i="45"/>
  <c r="C751" i="45"/>
  <c r="U750" i="45"/>
  <c r="T750" i="45"/>
  <c r="S750" i="45"/>
  <c r="R750" i="45"/>
  <c r="Q750" i="45"/>
  <c r="P750" i="45"/>
  <c r="O750" i="45"/>
  <c r="N750" i="45"/>
  <c r="M750" i="45"/>
  <c r="L750" i="45"/>
  <c r="K750" i="45"/>
  <c r="J750" i="45"/>
  <c r="I750" i="45"/>
  <c r="H750" i="45"/>
  <c r="G750" i="45"/>
  <c r="F750" i="45"/>
  <c r="E750" i="45"/>
  <c r="D750" i="45"/>
  <c r="C750" i="45"/>
  <c r="U749" i="45"/>
  <c r="T749" i="45"/>
  <c r="S749" i="45"/>
  <c r="R749" i="45"/>
  <c r="Q749" i="45"/>
  <c r="P749" i="45"/>
  <c r="O749" i="45"/>
  <c r="N749" i="45"/>
  <c r="M749" i="45"/>
  <c r="L749" i="45"/>
  <c r="K749" i="45"/>
  <c r="J749" i="45"/>
  <c r="I749" i="45"/>
  <c r="H749" i="45"/>
  <c r="G749" i="45"/>
  <c r="F749" i="45"/>
  <c r="E749" i="45"/>
  <c r="D749" i="45"/>
  <c r="C749" i="45"/>
  <c r="U748" i="45"/>
  <c r="T748" i="45"/>
  <c r="S748" i="45"/>
  <c r="R748" i="45"/>
  <c r="Q748" i="45"/>
  <c r="P748" i="45"/>
  <c r="O748" i="45"/>
  <c r="N748" i="45"/>
  <c r="M748" i="45"/>
  <c r="L748" i="45"/>
  <c r="K748" i="45"/>
  <c r="J748" i="45"/>
  <c r="I748" i="45"/>
  <c r="H748" i="45"/>
  <c r="G748" i="45"/>
  <c r="F748" i="45"/>
  <c r="E748" i="45"/>
  <c r="D748" i="45"/>
  <c r="C748" i="45"/>
  <c r="U747" i="45"/>
  <c r="T747" i="45"/>
  <c r="S747" i="45"/>
  <c r="R747" i="45"/>
  <c r="Q747" i="45"/>
  <c r="P747" i="45"/>
  <c r="O747" i="45"/>
  <c r="N747" i="45"/>
  <c r="M747" i="45"/>
  <c r="L747" i="45"/>
  <c r="K747" i="45"/>
  <c r="J747" i="45"/>
  <c r="I747" i="45"/>
  <c r="H747" i="45"/>
  <c r="G747" i="45"/>
  <c r="F747" i="45"/>
  <c r="E747" i="45"/>
  <c r="D747" i="45"/>
  <c r="C747" i="45"/>
  <c r="U746" i="45"/>
  <c r="T746" i="45"/>
  <c r="S746" i="45"/>
  <c r="R746" i="45"/>
  <c r="Q746" i="45"/>
  <c r="P746" i="45"/>
  <c r="O746" i="45"/>
  <c r="N746" i="45"/>
  <c r="M746" i="45"/>
  <c r="L746" i="45"/>
  <c r="K746" i="45"/>
  <c r="J746" i="45"/>
  <c r="I746" i="45"/>
  <c r="H746" i="45"/>
  <c r="G746" i="45"/>
  <c r="F746" i="45"/>
  <c r="E746" i="45"/>
  <c r="D746" i="45"/>
  <c r="C746" i="45"/>
  <c r="U745" i="45"/>
  <c r="T745" i="45"/>
  <c r="S745" i="45"/>
  <c r="R745" i="45"/>
  <c r="Q745" i="45"/>
  <c r="P745" i="45"/>
  <c r="O745" i="45"/>
  <c r="N745" i="45"/>
  <c r="M745" i="45"/>
  <c r="L745" i="45"/>
  <c r="K745" i="45"/>
  <c r="J745" i="45"/>
  <c r="I745" i="45"/>
  <c r="H745" i="45"/>
  <c r="G745" i="45"/>
  <c r="F745" i="45"/>
  <c r="E745" i="45"/>
  <c r="D745" i="45"/>
  <c r="C745" i="45"/>
  <c r="U744" i="45"/>
  <c r="T744" i="45"/>
  <c r="S744" i="45"/>
  <c r="R744" i="45"/>
  <c r="Q744" i="45"/>
  <c r="P744" i="45"/>
  <c r="O744" i="45"/>
  <c r="N744" i="45"/>
  <c r="M744" i="45"/>
  <c r="L744" i="45"/>
  <c r="K744" i="45"/>
  <c r="J744" i="45"/>
  <c r="I744" i="45"/>
  <c r="H744" i="45"/>
  <c r="G744" i="45"/>
  <c r="F744" i="45"/>
  <c r="E744" i="45"/>
  <c r="D744" i="45"/>
  <c r="C744" i="45"/>
  <c r="U743" i="45"/>
  <c r="T743" i="45"/>
  <c r="S743" i="45"/>
  <c r="R743" i="45"/>
  <c r="Q743" i="45"/>
  <c r="P743" i="45"/>
  <c r="O743" i="45"/>
  <c r="N743" i="45"/>
  <c r="M743" i="45"/>
  <c r="L743" i="45"/>
  <c r="K743" i="45"/>
  <c r="J743" i="45"/>
  <c r="I743" i="45"/>
  <c r="H743" i="45"/>
  <c r="G743" i="45"/>
  <c r="F743" i="45"/>
  <c r="E743" i="45"/>
  <c r="D743" i="45"/>
  <c r="C743" i="45"/>
  <c r="U742" i="45"/>
  <c r="T742" i="45"/>
  <c r="S742" i="45"/>
  <c r="R742" i="45"/>
  <c r="Q742" i="45"/>
  <c r="P742" i="45"/>
  <c r="O742" i="45"/>
  <c r="N742" i="45"/>
  <c r="M742" i="45"/>
  <c r="L742" i="45"/>
  <c r="K742" i="45"/>
  <c r="J742" i="45"/>
  <c r="I742" i="45"/>
  <c r="H742" i="45"/>
  <c r="G742" i="45"/>
  <c r="F742" i="45"/>
  <c r="E742" i="45"/>
  <c r="D742" i="45"/>
  <c r="C742" i="45"/>
  <c r="U741" i="45"/>
  <c r="T741" i="45"/>
  <c r="S741" i="45"/>
  <c r="R741" i="45"/>
  <c r="Q741" i="45"/>
  <c r="P741" i="45"/>
  <c r="O741" i="45"/>
  <c r="N741" i="45"/>
  <c r="M741" i="45"/>
  <c r="L741" i="45"/>
  <c r="K741" i="45"/>
  <c r="J741" i="45"/>
  <c r="I741" i="45"/>
  <c r="H741" i="45"/>
  <c r="G741" i="45"/>
  <c r="F741" i="45"/>
  <c r="E741" i="45"/>
  <c r="D741" i="45"/>
  <c r="C741" i="45"/>
  <c r="U740" i="45"/>
  <c r="T740" i="45"/>
  <c r="S740" i="45"/>
  <c r="R740" i="45"/>
  <c r="Q740" i="45"/>
  <c r="P740" i="45"/>
  <c r="O740" i="45"/>
  <c r="N740" i="45"/>
  <c r="M740" i="45"/>
  <c r="L740" i="45"/>
  <c r="K740" i="45"/>
  <c r="J740" i="45"/>
  <c r="I740" i="45"/>
  <c r="H740" i="45"/>
  <c r="G740" i="45"/>
  <c r="F740" i="45"/>
  <c r="E740" i="45"/>
  <c r="D740" i="45"/>
  <c r="C740" i="45"/>
  <c r="U739" i="45"/>
  <c r="T739" i="45"/>
  <c r="S739" i="45"/>
  <c r="R739" i="45"/>
  <c r="Q739" i="45"/>
  <c r="P739" i="45"/>
  <c r="O739" i="45"/>
  <c r="N739" i="45"/>
  <c r="M739" i="45"/>
  <c r="L739" i="45"/>
  <c r="K739" i="45"/>
  <c r="J739" i="45"/>
  <c r="I739" i="45"/>
  <c r="H739" i="45"/>
  <c r="G739" i="45"/>
  <c r="F739" i="45"/>
  <c r="E739" i="45"/>
  <c r="D739" i="45"/>
  <c r="C739" i="45"/>
  <c r="U738" i="45"/>
  <c r="T738" i="45"/>
  <c r="S738" i="45"/>
  <c r="R738" i="45"/>
  <c r="Q738" i="45"/>
  <c r="P738" i="45"/>
  <c r="O738" i="45"/>
  <c r="N738" i="45"/>
  <c r="M738" i="45"/>
  <c r="L738" i="45"/>
  <c r="K738" i="45"/>
  <c r="J738" i="45"/>
  <c r="I738" i="45"/>
  <c r="H738" i="45"/>
  <c r="G738" i="45"/>
  <c r="F738" i="45"/>
  <c r="E738" i="45"/>
  <c r="D738" i="45"/>
  <c r="C738" i="45"/>
  <c r="U737" i="45"/>
  <c r="T737" i="45"/>
  <c r="S737" i="45"/>
  <c r="R737" i="45"/>
  <c r="Q737" i="45"/>
  <c r="P737" i="45"/>
  <c r="O737" i="45"/>
  <c r="N737" i="45"/>
  <c r="M737" i="45"/>
  <c r="L737" i="45"/>
  <c r="K737" i="45"/>
  <c r="J737" i="45"/>
  <c r="I737" i="45"/>
  <c r="H737" i="45"/>
  <c r="G737" i="45"/>
  <c r="F737" i="45"/>
  <c r="E737" i="45"/>
  <c r="D737" i="45"/>
  <c r="C737" i="45"/>
  <c r="U736" i="45"/>
  <c r="T736" i="45"/>
  <c r="S736" i="45"/>
  <c r="R736" i="45"/>
  <c r="Q736" i="45"/>
  <c r="P736" i="45"/>
  <c r="O736" i="45"/>
  <c r="N736" i="45"/>
  <c r="M736" i="45"/>
  <c r="L736" i="45"/>
  <c r="K736" i="45"/>
  <c r="J736" i="45"/>
  <c r="I736" i="45"/>
  <c r="H736" i="45"/>
  <c r="G736" i="45"/>
  <c r="F736" i="45"/>
  <c r="E736" i="45"/>
  <c r="D736" i="45"/>
  <c r="C736" i="45"/>
  <c r="U735" i="45"/>
  <c r="T735" i="45"/>
  <c r="S735" i="45"/>
  <c r="R735" i="45"/>
  <c r="Q735" i="45"/>
  <c r="P735" i="45"/>
  <c r="O735" i="45"/>
  <c r="N735" i="45"/>
  <c r="M735" i="45"/>
  <c r="L735" i="45"/>
  <c r="K735" i="45"/>
  <c r="J735" i="45"/>
  <c r="I735" i="45"/>
  <c r="H735" i="45"/>
  <c r="G735" i="45"/>
  <c r="F735" i="45"/>
  <c r="E735" i="45"/>
  <c r="D735" i="45"/>
  <c r="C735" i="45"/>
  <c r="U734" i="45"/>
  <c r="T734" i="45"/>
  <c r="S734" i="45"/>
  <c r="R734" i="45"/>
  <c r="Q734" i="45"/>
  <c r="P734" i="45"/>
  <c r="O734" i="45"/>
  <c r="N734" i="45"/>
  <c r="M734" i="45"/>
  <c r="L734" i="45"/>
  <c r="K734" i="45"/>
  <c r="J734" i="45"/>
  <c r="I734" i="45"/>
  <c r="H734" i="45"/>
  <c r="G734" i="45"/>
  <c r="F734" i="45"/>
  <c r="E734" i="45"/>
  <c r="D734" i="45"/>
  <c r="C734" i="45"/>
  <c r="U733" i="45"/>
  <c r="T733" i="45"/>
  <c r="S733" i="45"/>
  <c r="R733" i="45"/>
  <c r="Q733" i="45"/>
  <c r="P733" i="45"/>
  <c r="O733" i="45"/>
  <c r="N733" i="45"/>
  <c r="M733" i="45"/>
  <c r="L733" i="45"/>
  <c r="K733" i="45"/>
  <c r="J733" i="45"/>
  <c r="I733" i="45"/>
  <c r="H733" i="45"/>
  <c r="G733" i="45"/>
  <c r="F733" i="45"/>
  <c r="E733" i="45"/>
  <c r="D733" i="45"/>
  <c r="C733" i="45"/>
  <c r="U732" i="45"/>
  <c r="T732" i="45"/>
  <c r="S732" i="45"/>
  <c r="R732" i="45"/>
  <c r="Q732" i="45"/>
  <c r="P732" i="45"/>
  <c r="O732" i="45"/>
  <c r="N732" i="45"/>
  <c r="M732" i="45"/>
  <c r="L732" i="45"/>
  <c r="K732" i="45"/>
  <c r="J732" i="45"/>
  <c r="I732" i="45"/>
  <c r="H732" i="45"/>
  <c r="G732" i="45"/>
  <c r="F732" i="45"/>
  <c r="E732" i="45"/>
  <c r="D732" i="45"/>
  <c r="C732" i="45"/>
  <c r="U731" i="45"/>
  <c r="T731" i="45"/>
  <c r="S731" i="45"/>
  <c r="R731" i="45"/>
  <c r="Q731" i="45"/>
  <c r="P731" i="45"/>
  <c r="O731" i="45"/>
  <c r="N731" i="45"/>
  <c r="M731" i="45"/>
  <c r="L731" i="45"/>
  <c r="K731" i="45"/>
  <c r="J731" i="45"/>
  <c r="I731" i="45"/>
  <c r="H731" i="45"/>
  <c r="G731" i="45"/>
  <c r="F731" i="45"/>
  <c r="E731" i="45"/>
  <c r="D731" i="45"/>
  <c r="C731" i="45"/>
  <c r="U730" i="45"/>
  <c r="T730" i="45"/>
  <c r="S730" i="45"/>
  <c r="R730" i="45"/>
  <c r="Q730" i="45"/>
  <c r="P730" i="45"/>
  <c r="O730" i="45"/>
  <c r="N730" i="45"/>
  <c r="M730" i="45"/>
  <c r="L730" i="45"/>
  <c r="K730" i="45"/>
  <c r="J730" i="45"/>
  <c r="I730" i="45"/>
  <c r="H730" i="45"/>
  <c r="G730" i="45"/>
  <c r="F730" i="45"/>
  <c r="E730" i="45"/>
  <c r="D730" i="45"/>
  <c r="C730" i="45"/>
  <c r="U729" i="45"/>
  <c r="T729" i="45"/>
  <c r="S729" i="45"/>
  <c r="R729" i="45"/>
  <c r="Q729" i="45"/>
  <c r="P729" i="45"/>
  <c r="O729" i="45"/>
  <c r="N729" i="45"/>
  <c r="M729" i="45"/>
  <c r="L729" i="45"/>
  <c r="K729" i="45"/>
  <c r="J729" i="45"/>
  <c r="I729" i="45"/>
  <c r="H729" i="45"/>
  <c r="G729" i="45"/>
  <c r="F729" i="45"/>
  <c r="E729" i="45"/>
  <c r="D729" i="45"/>
  <c r="C729" i="45"/>
  <c r="U728" i="45"/>
  <c r="T728" i="45"/>
  <c r="S728" i="45"/>
  <c r="R728" i="45"/>
  <c r="Q728" i="45"/>
  <c r="P728" i="45"/>
  <c r="O728" i="45"/>
  <c r="N728" i="45"/>
  <c r="M728" i="45"/>
  <c r="L728" i="45"/>
  <c r="K728" i="45"/>
  <c r="J728" i="45"/>
  <c r="I728" i="45"/>
  <c r="H728" i="45"/>
  <c r="G728" i="45"/>
  <c r="F728" i="45"/>
  <c r="E728" i="45"/>
  <c r="D728" i="45"/>
  <c r="C728" i="45"/>
  <c r="U727" i="45"/>
  <c r="T727" i="45"/>
  <c r="S727" i="45"/>
  <c r="R727" i="45"/>
  <c r="Q727" i="45"/>
  <c r="P727" i="45"/>
  <c r="O727" i="45"/>
  <c r="N727" i="45"/>
  <c r="M727" i="45"/>
  <c r="L727" i="45"/>
  <c r="K727" i="45"/>
  <c r="J727" i="45"/>
  <c r="I727" i="45"/>
  <c r="H727" i="45"/>
  <c r="G727" i="45"/>
  <c r="F727" i="45"/>
  <c r="E727" i="45"/>
  <c r="D727" i="45"/>
  <c r="C727" i="45"/>
  <c r="U726" i="45"/>
  <c r="T726" i="45"/>
  <c r="S726" i="45"/>
  <c r="R726" i="45"/>
  <c r="Q726" i="45"/>
  <c r="P726" i="45"/>
  <c r="O726" i="45"/>
  <c r="N726" i="45"/>
  <c r="M726" i="45"/>
  <c r="L726" i="45"/>
  <c r="K726" i="45"/>
  <c r="J726" i="45"/>
  <c r="I726" i="45"/>
  <c r="H726" i="45"/>
  <c r="G726" i="45"/>
  <c r="F726" i="45"/>
  <c r="E726" i="45"/>
  <c r="D726" i="45"/>
  <c r="C726" i="45"/>
  <c r="U725" i="45"/>
  <c r="T725" i="45"/>
  <c r="S725" i="45"/>
  <c r="R725" i="45"/>
  <c r="Q725" i="45"/>
  <c r="P725" i="45"/>
  <c r="O725" i="45"/>
  <c r="N725" i="45"/>
  <c r="M725" i="45"/>
  <c r="L725" i="45"/>
  <c r="K725" i="45"/>
  <c r="J725" i="45"/>
  <c r="I725" i="45"/>
  <c r="H725" i="45"/>
  <c r="G725" i="45"/>
  <c r="F725" i="45"/>
  <c r="E725" i="45"/>
  <c r="D725" i="45"/>
  <c r="C725" i="45"/>
  <c r="U724" i="45"/>
  <c r="T724" i="45"/>
  <c r="S724" i="45"/>
  <c r="R724" i="45"/>
  <c r="Q724" i="45"/>
  <c r="P724" i="45"/>
  <c r="O724" i="45"/>
  <c r="N724" i="45"/>
  <c r="M724" i="45"/>
  <c r="L724" i="45"/>
  <c r="K724" i="45"/>
  <c r="J724" i="45"/>
  <c r="I724" i="45"/>
  <c r="H724" i="45"/>
  <c r="G724" i="45"/>
  <c r="F724" i="45"/>
  <c r="E724" i="45"/>
  <c r="D724" i="45"/>
  <c r="C724" i="45"/>
  <c r="U723" i="45"/>
  <c r="T723" i="45"/>
  <c r="S723" i="45"/>
  <c r="R723" i="45"/>
  <c r="Q723" i="45"/>
  <c r="P723" i="45"/>
  <c r="O723" i="45"/>
  <c r="N723" i="45"/>
  <c r="M723" i="45"/>
  <c r="L723" i="45"/>
  <c r="K723" i="45"/>
  <c r="J723" i="45"/>
  <c r="I723" i="45"/>
  <c r="H723" i="45"/>
  <c r="G723" i="45"/>
  <c r="F723" i="45"/>
  <c r="E723" i="45"/>
  <c r="D723" i="45"/>
  <c r="C723" i="45"/>
  <c r="U722" i="45"/>
  <c r="T722" i="45"/>
  <c r="S722" i="45"/>
  <c r="R722" i="45"/>
  <c r="Q722" i="45"/>
  <c r="P722" i="45"/>
  <c r="O722" i="45"/>
  <c r="N722" i="45"/>
  <c r="M722" i="45"/>
  <c r="L722" i="45"/>
  <c r="K722" i="45"/>
  <c r="J722" i="45"/>
  <c r="I722" i="45"/>
  <c r="H722" i="45"/>
  <c r="G722" i="45"/>
  <c r="F722" i="45"/>
  <c r="E722" i="45"/>
  <c r="D722" i="45"/>
  <c r="C722" i="45"/>
  <c r="U721" i="45"/>
  <c r="T721" i="45"/>
  <c r="S721" i="45"/>
  <c r="R721" i="45"/>
  <c r="Q721" i="45"/>
  <c r="P721" i="45"/>
  <c r="O721" i="45"/>
  <c r="N721" i="45"/>
  <c r="M721" i="45"/>
  <c r="L721" i="45"/>
  <c r="K721" i="45"/>
  <c r="J721" i="45"/>
  <c r="I721" i="45"/>
  <c r="H721" i="45"/>
  <c r="G721" i="45"/>
  <c r="F721" i="45"/>
  <c r="E721" i="45"/>
  <c r="D721" i="45"/>
  <c r="C721" i="45"/>
  <c r="U720" i="45"/>
  <c r="T720" i="45"/>
  <c r="S720" i="45"/>
  <c r="R720" i="45"/>
  <c r="Q720" i="45"/>
  <c r="P720" i="45"/>
  <c r="O720" i="45"/>
  <c r="N720" i="45"/>
  <c r="M720" i="45"/>
  <c r="L720" i="45"/>
  <c r="K720" i="45"/>
  <c r="J720" i="45"/>
  <c r="I720" i="45"/>
  <c r="H720" i="45"/>
  <c r="G720" i="45"/>
  <c r="F720" i="45"/>
  <c r="E720" i="45"/>
  <c r="D720" i="45"/>
  <c r="C720" i="45"/>
  <c r="U719" i="45"/>
  <c r="T719" i="45"/>
  <c r="S719" i="45"/>
  <c r="R719" i="45"/>
  <c r="Q719" i="45"/>
  <c r="P719" i="45"/>
  <c r="O719" i="45"/>
  <c r="N719" i="45"/>
  <c r="M719" i="45"/>
  <c r="L719" i="45"/>
  <c r="K719" i="45"/>
  <c r="J719" i="45"/>
  <c r="I719" i="45"/>
  <c r="H719" i="45"/>
  <c r="G719" i="45"/>
  <c r="F719" i="45"/>
  <c r="E719" i="45"/>
  <c r="D719" i="45"/>
  <c r="C719" i="45"/>
  <c r="U718" i="45"/>
  <c r="T718" i="45"/>
  <c r="S718" i="45"/>
  <c r="R718" i="45"/>
  <c r="Q718" i="45"/>
  <c r="P718" i="45"/>
  <c r="O718" i="45"/>
  <c r="N718" i="45"/>
  <c r="M718" i="45"/>
  <c r="L718" i="45"/>
  <c r="K718" i="45"/>
  <c r="J718" i="45"/>
  <c r="I718" i="45"/>
  <c r="H718" i="45"/>
  <c r="G718" i="45"/>
  <c r="F718" i="45"/>
  <c r="E718" i="45"/>
  <c r="D718" i="45"/>
  <c r="C718" i="45"/>
  <c r="U717" i="45"/>
  <c r="T717" i="45"/>
  <c r="S717" i="45"/>
  <c r="R717" i="45"/>
  <c r="Q717" i="45"/>
  <c r="P717" i="45"/>
  <c r="O717" i="45"/>
  <c r="N717" i="45"/>
  <c r="M717" i="45"/>
  <c r="L717" i="45"/>
  <c r="K717" i="45"/>
  <c r="J717" i="45"/>
  <c r="I717" i="45"/>
  <c r="H717" i="45"/>
  <c r="G717" i="45"/>
  <c r="F717" i="45"/>
  <c r="E717" i="45"/>
  <c r="D717" i="45"/>
  <c r="C717" i="45"/>
  <c r="U716" i="45"/>
  <c r="T716" i="45"/>
  <c r="S716" i="45"/>
  <c r="R716" i="45"/>
  <c r="Q716" i="45"/>
  <c r="P716" i="45"/>
  <c r="O716" i="45"/>
  <c r="N716" i="45"/>
  <c r="M716" i="45"/>
  <c r="L716" i="45"/>
  <c r="K716" i="45"/>
  <c r="J716" i="45"/>
  <c r="I716" i="45"/>
  <c r="H716" i="45"/>
  <c r="G716" i="45"/>
  <c r="F716" i="45"/>
  <c r="E716" i="45"/>
  <c r="D716" i="45"/>
  <c r="C716" i="45"/>
  <c r="U715" i="45"/>
  <c r="T715" i="45"/>
  <c r="S715" i="45"/>
  <c r="R715" i="45"/>
  <c r="Q715" i="45"/>
  <c r="P715" i="45"/>
  <c r="O715" i="45"/>
  <c r="N715" i="45"/>
  <c r="M715" i="45"/>
  <c r="L715" i="45"/>
  <c r="K715" i="45"/>
  <c r="J715" i="45"/>
  <c r="I715" i="45"/>
  <c r="H715" i="45"/>
  <c r="G715" i="45"/>
  <c r="F715" i="45"/>
  <c r="E715" i="45"/>
  <c r="D715" i="45"/>
  <c r="C715" i="45"/>
  <c r="U714" i="45"/>
  <c r="T714" i="45"/>
  <c r="S714" i="45"/>
  <c r="R714" i="45"/>
  <c r="Q714" i="45"/>
  <c r="P714" i="45"/>
  <c r="O714" i="45"/>
  <c r="N714" i="45"/>
  <c r="M714" i="45"/>
  <c r="L714" i="45"/>
  <c r="K714" i="45"/>
  <c r="J714" i="45"/>
  <c r="I714" i="45"/>
  <c r="H714" i="45"/>
  <c r="G714" i="45"/>
  <c r="F714" i="45"/>
  <c r="E714" i="45"/>
  <c r="D714" i="45"/>
  <c r="C714" i="45"/>
  <c r="U713" i="45"/>
  <c r="T713" i="45"/>
  <c r="S713" i="45"/>
  <c r="R713" i="45"/>
  <c r="Q713" i="45"/>
  <c r="P713" i="45"/>
  <c r="O713" i="45"/>
  <c r="N713" i="45"/>
  <c r="M713" i="45"/>
  <c r="L713" i="45"/>
  <c r="K713" i="45"/>
  <c r="J713" i="45"/>
  <c r="I713" i="45"/>
  <c r="H713" i="45"/>
  <c r="G713" i="45"/>
  <c r="F713" i="45"/>
  <c r="E713" i="45"/>
  <c r="D713" i="45"/>
  <c r="C713" i="45"/>
  <c r="U712" i="45"/>
  <c r="T712" i="45"/>
  <c r="S712" i="45"/>
  <c r="R712" i="45"/>
  <c r="Q712" i="45"/>
  <c r="P712" i="45"/>
  <c r="O712" i="45"/>
  <c r="N712" i="45"/>
  <c r="M712" i="45"/>
  <c r="L712" i="45"/>
  <c r="K712" i="45"/>
  <c r="J712" i="45"/>
  <c r="I712" i="45"/>
  <c r="H712" i="45"/>
  <c r="G712" i="45"/>
  <c r="F712" i="45"/>
  <c r="E712" i="45"/>
  <c r="D712" i="45"/>
  <c r="C712" i="45"/>
  <c r="U711" i="45"/>
  <c r="T711" i="45"/>
  <c r="S711" i="45"/>
  <c r="R711" i="45"/>
  <c r="Q711" i="45"/>
  <c r="P711" i="45"/>
  <c r="O711" i="45"/>
  <c r="N711" i="45"/>
  <c r="M711" i="45"/>
  <c r="L711" i="45"/>
  <c r="K711" i="45"/>
  <c r="J711" i="45"/>
  <c r="I711" i="45"/>
  <c r="H711" i="45"/>
  <c r="G711" i="45"/>
  <c r="F711" i="45"/>
  <c r="E711" i="45"/>
  <c r="D711" i="45"/>
  <c r="C711" i="45"/>
  <c r="U710" i="45"/>
  <c r="T710" i="45"/>
  <c r="S710" i="45"/>
  <c r="R710" i="45"/>
  <c r="Q710" i="45"/>
  <c r="P710" i="45"/>
  <c r="O710" i="45"/>
  <c r="N710" i="45"/>
  <c r="M710" i="45"/>
  <c r="L710" i="45"/>
  <c r="K710" i="45"/>
  <c r="J710" i="45"/>
  <c r="I710" i="45"/>
  <c r="H710" i="45"/>
  <c r="G710" i="45"/>
  <c r="F710" i="45"/>
  <c r="E710" i="45"/>
  <c r="D710" i="45"/>
  <c r="C710" i="45"/>
  <c r="U709" i="45"/>
  <c r="T709" i="45"/>
  <c r="S709" i="45"/>
  <c r="R709" i="45"/>
  <c r="Q709" i="45"/>
  <c r="P709" i="45"/>
  <c r="O709" i="45"/>
  <c r="N709" i="45"/>
  <c r="M709" i="45"/>
  <c r="L709" i="45"/>
  <c r="K709" i="45"/>
  <c r="J709" i="45"/>
  <c r="I709" i="45"/>
  <c r="H709" i="45"/>
  <c r="G709" i="45"/>
  <c r="F709" i="45"/>
  <c r="E709" i="45"/>
  <c r="D709" i="45"/>
  <c r="C709" i="45"/>
  <c r="U708" i="45"/>
  <c r="T708" i="45"/>
  <c r="S708" i="45"/>
  <c r="R708" i="45"/>
  <c r="Q708" i="45"/>
  <c r="P708" i="45"/>
  <c r="O708" i="45"/>
  <c r="N708" i="45"/>
  <c r="M708" i="45"/>
  <c r="L708" i="45"/>
  <c r="K708" i="45"/>
  <c r="J708" i="45"/>
  <c r="I708" i="45"/>
  <c r="H708" i="45"/>
  <c r="G708" i="45"/>
  <c r="F708" i="45"/>
  <c r="E708" i="45"/>
  <c r="D708" i="45"/>
  <c r="C708" i="45"/>
  <c r="U707" i="45"/>
  <c r="T707" i="45"/>
  <c r="S707" i="45"/>
  <c r="R707" i="45"/>
  <c r="Q707" i="45"/>
  <c r="P707" i="45"/>
  <c r="O707" i="45"/>
  <c r="N707" i="45"/>
  <c r="M707" i="45"/>
  <c r="L707" i="45"/>
  <c r="K707" i="45"/>
  <c r="J707" i="45"/>
  <c r="I707" i="45"/>
  <c r="H707" i="45"/>
  <c r="G707" i="45"/>
  <c r="F707" i="45"/>
  <c r="E707" i="45"/>
  <c r="D707" i="45"/>
  <c r="C707" i="45"/>
  <c r="U706" i="45"/>
  <c r="T706" i="45"/>
  <c r="S706" i="45"/>
  <c r="R706" i="45"/>
  <c r="Q706" i="45"/>
  <c r="P706" i="45"/>
  <c r="O706" i="45"/>
  <c r="N706" i="45"/>
  <c r="M706" i="45"/>
  <c r="L706" i="45"/>
  <c r="K706" i="45"/>
  <c r="J706" i="45"/>
  <c r="I706" i="45"/>
  <c r="H706" i="45"/>
  <c r="G706" i="45"/>
  <c r="F706" i="45"/>
  <c r="E706" i="45"/>
  <c r="D706" i="45"/>
  <c r="C706" i="45"/>
  <c r="U705" i="45"/>
  <c r="T705" i="45"/>
  <c r="S705" i="45"/>
  <c r="R705" i="45"/>
  <c r="Q705" i="45"/>
  <c r="P705" i="45"/>
  <c r="O705" i="45"/>
  <c r="N705" i="45"/>
  <c r="M705" i="45"/>
  <c r="L705" i="45"/>
  <c r="K705" i="45"/>
  <c r="J705" i="45"/>
  <c r="I705" i="45"/>
  <c r="H705" i="45"/>
  <c r="G705" i="45"/>
  <c r="F705" i="45"/>
  <c r="E705" i="45"/>
  <c r="D705" i="45"/>
  <c r="C705" i="45"/>
  <c r="U704" i="45"/>
  <c r="T704" i="45"/>
  <c r="S704" i="45"/>
  <c r="R704" i="45"/>
  <c r="Q704" i="45"/>
  <c r="P704" i="45"/>
  <c r="O704" i="45"/>
  <c r="N704" i="45"/>
  <c r="M704" i="45"/>
  <c r="L704" i="45"/>
  <c r="K704" i="45"/>
  <c r="J704" i="45"/>
  <c r="I704" i="45"/>
  <c r="H704" i="45"/>
  <c r="G704" i="45"/>
  <c r="F704" i="45"/>
  <c r="E704" i="45"/>
  <c r="D704" i="45"/>
  <c r="C704" i="45"/>
  <c r="U703" i="45"/>
  <c r="T703" i="45"/>
  <c r="S703" i="45"/>
  <c r="R703" i="45"/>
  <c r="Q703" i="45"/>
  <c r="P703" i="45"/>
  <c r="O703" i="45"/>
  <c r="N703" i="45"/>
  <c r="M703" i="45"/>
  <c r="L703" i="45"/>
  <c r="K703" i="45"/>
  <c r="J703" i="45"/>
  <c r="I703" i="45"/>
  <c r="H703" i="45"/>
  <c r="G703" i="45"/>
  <c r="F703" i="45"/>
  <c r="E703" i="45"/>
  <c r="D703" i="45"/>
  <c r="C703" i="45"/>
  <c r="U702" i="45"/>
  <c r="T702" i="45"/>
  <c r="S702" i="45"/>
  <c r="R702" i="45"/>
  <c r="Q702" i="45"/>
  <c r="P702" i="45"/>
  <c r="O702" i="45"/>
  <c r="N702" i="45"/>
  <c r="M702" i="45"/>
  <c r="L702" i="45"/>
  <c r="K702" i="45"/>
  <c r="J702" i="45"/>
  <c r="I702" i="45"/>
  <c r="H702" i="45"/>
  <c r="G702" i="45"/>
  <c r="F702" i="45"/>
  <c r="E702" i="45"/>
  <c r="D702" i="45"/>
  <c r="C702" i="45"/>
  <c r="U701" i="45"/>
  <c r="T701" i="45"/>
  <c r="S701" i="45"/>
  <c r="R701" i="45"/>
  <c r="Q701" i="45"/>
  <c r="P701" i="45"/>
  <c r="O701" i="45"/>
  <c r="N701" i="45"/>
  <c r="M701" i="45"/>
  <c r="L701" i="45"/>
  <c r="K701" i="45"/>
  <c r="J701" i="45"/>
  <c r="I701" i="45"/>
  <c r="H701" i="45"/>
  <c r="G701" i="45"/>
  <c r="F701" i="45"/>
  <c r="E701" i="45"/>
  <c r="D701" i="45"/>
  <c r="C701" i="45"/>
  <c r="U700" i="45"/>
  <c r="T700" i="45"/>
  <c r="S700" i="45"/>
  <c r="R700" i="45"/>
  <c r="Q700" i="45"/>
  <c r="P700" i="45"/>
  <c r="O700" i="45"/>
  <c r="N700" i="45"/>
  <c r="M700" i="45"/>
  <c r="L700" i="45"/>
  <c r="K700" i="45"/>
  <c r="J700" i="45"/>
  <c r="I700" i="45"/>
  <c r="H700" i="45"/>
  <c r="G700" i="45"/>
  <c r="F700" i="45"/>
  <c r="E700" i="45"/>
  <c r="D700" i="45"/>
  <c r="C700" i="45"/>
  <c r="U699" i="45"/>
  <c r="T699" i="45"/>
  <c r="S699" i="45"/>
  <c r="R699" i="45"/>
  <c r="Q699" i="45"/>
  <c r="P699" i="45"/>
  <c r="O699" i="45"/>
  <c r="N699" i="45"/>
  <c r="M699" i="45"/>
  <c r="L699" i="45"/>
  <c r="K699" i="45"/>
  <c r="J699" i="45"/>
  <c r="I699" i="45"/>
  <c r="H699" i="45"/>
  <c r="G699" i="45"/>
  <c r="F699" i="45"/>
  <c r="E699" i="45"/>
  <c r="D699" i="45"/>
  <c r="C699" i="45"/>
  <c r="U698" i="45"/>
  <c r="T698" i="45"/>
  <c r="S698" i="45"/>
  <c r="R698" i="45"/>
  <c r="Q698" i="45"/>
  <c r="P698" i="45"/>
  <c r="O698" i="45"/>
  <c r="N698" i="45"/>
  <c r="M698" i="45"/>
  <c r="L698" i="45"/>
  <c r="K698" i="45"/>
  <c r="J698" i="45"/>
  <c r="I698" i="45"/>
  <c r="H698" i="45"/>
  <c r="G698" i="45"/>
  <c r="F698" i="45"/>
  <c r="E698" i="45"/>
  <c r="D698" i="45"/>
  <c r="C698" i="45"/>
  <c r="U697" i="45"/>
  <c r="T697" i="45"/>
  <c r="S697" i="45"/>
  <c r="R697" i="45"/>
  <c r="Q697" i="45"/>
  <c r="P697" i="45"/>
  <c r="O697" i="45"/>
  <c r="N697" i="45"/>
  <c r="M697" i="45"/>
  <c r="L697" i="45"/>
  <c r="K697" i="45"/>
  <c r="J697" i="45"/>
  <c r="I697" i="45"/>
  <c r="H697" i="45"/>
  <c r="G697" i="45"/>
  <c r="F697" i="45"/>
  <c r="E697" i="45"/>
  <c r="D697" i="45"/>
  <c r="C697" i="45"/>
  <c r="U696" i="45"/>
  <c r="T696" i="45"/>
  <c r="S696" i="45"/>
  <c r="R696" i="45"/>
  <c r="Q696" i="45"/>
  <c r="P696" i="45"/>
  <c r="O696" i="45"/>
  <c r="N696" i="45"/>
  <c r="M696" i="45"/>
  <c r="L696" i="45"/>
  <c r="K696" i="45"/>
  <c r="J696" i="45"/>
  <c r="I696" i="45"/>
  <c r="H696" i="45"/>
  <c r="G696" i="45"/>
  <c r="F696" i="45"/>
  <c r="E696" i="45"/>
  <c r="D696" i="45"/>
  <c r="C696" i="45"/>
  <c r="U695" i="45"/>
  <c r="T695" i="45"/>
  <c r="S695" i="45"/>
  <c r="R695" i="45"/>
  <c r="Q695" i="45"/>
  <c r="P695" i="45"/>
  <c r="O695" i="45"/>
  <c r="N695" i="45"/>
  <c r="M695" i="45"/>
  <c r="L695" i="45"/>
  <c r="K695" i="45"/>
  <c r="J695" i="45"/>
  <c r="I695" i="45"/>
  <c r="H695" i="45"/>
  <c r="G695" i="45"/>
  <c r="F695" i="45"/>
  <c r="E695" i="45"/>
  <c r="D695" i="45"/>
  <c r="C695" i="45"/>
  <c r="U694" i="45"/>
  <c r="T694" i="45"/>
  <c r="S694" i="45"/>
  <c r="R694" i="45"/>
  <c r="Q694" i="45"/>
  <c r="P694" i="45"/>
  <c r="O694" i="45"/>
  <c r="N694" i="45"/>
  <c r="M694" i="45"/>
  <c r="L694" i="45"/>
  <c r="K694" i="45"/>
  <c r="J694" i="45"/>
  <c r="I694" i="45"/>
  <c r="H694" i="45"/>
  <c r="G694" i="45"/>
  <c r="F694" i="45"/>
  <c r="E694" i="45"/>
  <c r="D694" i="45"/>
  <c r="C694" i="45"/>
  <c r="U693" i="45"/>
  <c r="T693" i="45"/>
  <c r="S693" i="45"/>
  <c r="R693" i="45"/>
  <c r="Q693" i="45"/>
  <c r="P693" i="45"/>
  <c r="O693" i="45"/>
  <c r="N693" i="45"/>
  <c r="M693" i="45"/>
  <c r="L693" i="45"/>
  <c r="K693" i="45"/>
  <c r="J693" i="45"/>
  <c r="I693" i="45"/>
  <c r="H693" i="45"/>
  <c r="G693" i="45"/>
  <c r="F693" i="45"/>
  <c r="E693" i="45"/>
  <c r="D693" i="45"/>
  <c r="C693" i="45"/>
  <c r="U692" i="45"/>
  <c r="T692" i="45"/>
  <c r="S692" i="45"/>
  <c r="R692" i="45"/>
  <c r="Q692" i="45"/>
  <c r="P692" i="45"/>
  <c r="O692" i="45"/>
  <c r="N692" i="45"/>
  <c r="M692" i="45"/>
  <c r="L692" i="45"/>
  <c r="K692" i="45"/>
  <c r="J692" i="45"/>
  <c r="I692" i="45"/>
  <c r="H692" i="45"/>
  <c r="G692" i="45"/>
  <c r="F692" i="45"/>
  <c r="E692" i="45"/>
  <c r="D692" i="45"/>
  <c r="C692" i="45"/>
  <c r="U691" i="45"/>
  <c r="T691" i="45"/>
  <c r="S691" i="45"/>
  <c r="R691" i="45"/>
  <c r="Q691" i="45"/>
  <c r="P691" i="45"/>
  <c r="O691" i="45"/>
  <c r="N691" i="45"/>
  <c r="M691" i="45"/>
  <c r="L691" i="45"/>
  <c r="K691" i="45"/>
  <c r="J691" i="45"/>
  <c r="I691" i="45"/>
  <c r="H691" i="45"/>
  <c r="G691" i="45"/>
  <c r="F691" i="45"/>
  <c r="E691" i="45"/>
  <c r="D691" i="45"/>
  <c r="C691" i="45"/>
  <c r="U690" i="45"/>
  <c r="T690" i="45"/>
  <c r="S690" i="45"/>
  <c r="R690" i="45"/>
  <c r="Q690" i="45"/>
  <c r="P690" i="45"/>
  <c r="O690" i="45"/>
  <c r="N690" i="45"/>
  <c r="M690" i="45"/>
  <c r="L690" i="45"/>
  <c r="K690" i="45"/>
  <c r="J690" i="45"/>
  <c r="I690" i="45"/>
  <c r="H690" i="45"/>
  <c r="G690" i="45"/>
  <c r="F690" i="45"/>
  <c r="E690" i="45"/>
  <c r="D690" i="45"/>
  <c r="C690" i="45"/>
  <c r="U689" i="45"/>
  <c r="T689" i="45"/>
  <c r="S689" i="45"/>
  <c r="R689" i="45"/>
  <c r="Q689" i="45"/>
  <c r="P689" i="45"/>
  <c r="O689" i="45"/>
  <c r="N689" i="45"/>
  <c r="M689" i="45"/>
  <c r="L689" i="45"/>
  <c r="K689" i="45"/>
  <c r="J689" i="45"/>
  <c r="I689" i="45"/>
  <c r="H689" i="45"/>
  <c r="G689" i="45"/>
  <c r="F689" i="45"/>
  <c r="E689" i="45"/>
  <c r="D689" i="45"/>
  <c r="C689" i="45"/>
  <c r="U688" i="45"/>
  <c r="T688" i="45"/>
  <c r="S688" i="45"/>
  <c r="R688" i="45"/>
  <c r="Q688" i="45"/>
  <c r="P688" i="45"/>
  <c r="O688" i="45"/>
  <c r="N688" i="45"/>
  <c r="M688" i="45"/>
  <c r="L688" i="45"/>
  <c r="K688" i="45"/>
  <c r="J688" i="45"/>
  <c r="I688" i="45"/>
  <c r="H688" i="45"/>
  <c r="G688" i="45"/>
  <c r="F688" i="45"/>
  <c r="E688" i="45"/>
  <c r="D688" i="45"/>
  <c r="C688" i="45"/>
  <c r="U687" i="45"/>
  <c r="T687" i="45"/>
  <c r="S687" i="45"/>
  <c r="R687" i="45"/>
  <c r="Q687" i="45"/>
  <c r="P687" i="45"/>
  <c r="O687" i="45"/>
  <c r="N687" i="45"/>
  <c r="M687" i="45"/>
  <c r="L687" i="45"/>
  <c r="K687" i="45"/>
  <c r="J687" i="45"/>
  <c r="I687" i="45"/>
  <c r="H687" i="45"/>
  <c r="G687" i="45"/>
  <c r="F687" i="45"/>
  <c r="E687" i="45"/>
  <c r="D687" i="45"/>
  <c r="C687" i="45"/>
  <c r="U686" i="45"/>
  <c r="T686" i="45"/>
  <c r="S686" i="45"/>
  <c r="R686" i="45"/>
  <c r="Q686" i="45"/>
  <c r="P686" i="45"/>
  <c r="O686" i="45"/>
  <c r="N686" i="45"/>
  <c r="M686" i="45"/>
  <c r="L686" i="45"/>
  <c r="K686" i="45"/>
  <c r="J686" i="45"/>
  <c r="I686" i="45"/>
  <c r="H686" i="45"/>
  <c r="G686" i="45"/>
  <c r="F686" i="45"/>
  <c r="E686" i="45"/>
  <c r="D686" i="45"/>
  <c r="C686" i="45"/>
  <c r="U685" i="45"/>
  <c r="T685" i="45"/>
  <c r="S685" i="45"/>
  <c r="R685" i="45"/>
  <c r="Q685" i="45"/>
  <c r="P685" i="45"/>
  <c r="O685" i="45"/>
  <c r="N685" i="45"/>
  <c r="M685" i="45"/>
  <c r="L685" i="45"/>
  <c r="K685" i="45"/>
  <c r="J685" i="45"/>
  <c r="I685" i="45"/>
  <c r="H685" i="45"/>
  <c r="G685" i="45"/>
  <c r="F685" i="45"/>
  <c r="E685" i="45"/>
  <c r="D685" i="45"/>
  <c r="C685" i="45"/>
  <c r="U684" i="45"/>
  <c r="T684" i="45"/>
  <c r="S684" i="45"/>
  <c r="R684" i="45"/>
  <c r="Q684" i="45"/>
  <c r="P684" i="45"/>
  <c r="O684" i="45"/>
  <c r="N684" i="45"/>
  <c r="M684" i="45"/>
  <c r="L684" i="45"/>
  <c r="K684" i="45"/>
  <c r="J684" i="45"/>
  <c r="I684" i="45"/>
  <c r="H684" i="45"/>
  <c r="G684" i="45"/>
  <c r="F684" i="45"/>
  <c r="E684" i="45"/>
  <c r="D684" i="45"/>
  <c r="C684" i="45"/>
  <c r="U683" i="45"/>
  <c r="T683" i="45"/>
  <c r="S683" i="45"/>
  <c r="R683" i="45"/>
  <c r="Q683" i="45"/>
  <c r="P683" i="45"/>
  <c r="O683" i="45"/>
  <c r="N683" i="45"/>
  <c r="M683" i="45"/>
  <c r="L683" i="45"/>
  <c r="K683" i="45"/>
  <c r="J683" i="45"/>
  <c r="I683" i="45"/>
  <c r="H683" i="45"/>
  <c r="G683" i="45"/>
  <c r="F683" i="45"/>
  <c r="E683" i="45"/>
  <c r="D683" i="45"/>
  <c r="C683" i="45"/>
  <c r="U682" i="45"/>
  <c r="T682" i="45"/>
  <c r="S682" i="45"/>
  <c r="R682" i="45"/>
  <c r="Q682" i="45"/>
  <c r="P682" i="45"/>
  <c r="O682" i="45"/>
  <c r="N682" i="45"/>
  <c r="M682" i="45"/>
  <c r="L682" i="45"/>
  <c r="K682" i="45"/>
  <c r="J682" i="45"/>
  <c r="I682" i="45"/>
  <c r="H682" i="45"/>
  <c r="G682" i="45"/>
  <c r="F682" i="45"/>
  <c r="E682" i="45"/>
  <c r="D682" i="45"/>
  <c r="C682" i="45"/>
  <c r="U681" i="45"/>
  <c r="T681" i="45"/>
  <c r="S681" i="45"/>
  <c r="R681" i="45"/>
  <c r="Q681" i="45"/>
  <c r="P681" i="45"/>
  <c r="O681" i="45"/>
  <c r="N681" i="45"/>
  <c r="M681" i="45"/>
  <c r="L681" i="45"/>
  <c r="K681" i="45"/>
  <c r="J681" i="45"/>
  <c r="I681" i="45"/>
  <c r="H681" i="45"/>
  <c r="G681" i="45"/>
  <c r="F681" i="45"/>
  <c r="E681" i="45"/>
  <c r="D681" i="45"/>
  <c r="C681" i="45"/>
  <c r="U680" i="45"/>
  <c r="T680" i="45"/>
  <c r="S680" i="45"/>
  <c r="R680" i="45"/>
  <c r="Q680" i="45"/>
  <c r="P680" i="45"/>
  <c r="O680" i="45"/>
  <c r="N680" i="45"/>
  <c r="M680" i="45"/>
  <c r="L680" i="45"/>
  <c r="K680" i="45"/>
  <c r="J680" i="45"/>
  <c r="I680" i="45"/>
  <c r="H680" i="45"/>
  <c r="G680" i="45"/>
  <c r="F680" i="45"/>
  <c r="E680" i="45"/>
  <c r="D680" i="45"/>
  <c r="C680" i="45"/>
  <c r="U679" i="45"/>
  <c r="T679" i="45"/>
  <c r="S679" i="45"/>
  <c r="R679" i="45"/>
  <c r="Q679" i="45"/>
  <c r="P679" i="45"/>
  <c r="O679" i="45"/>
  <c r="N679" i="45"/>
  <c r="M679" i="45"/>
  <c r="L679" i="45"/>
  <c r="K679" i="45"/>
  <c r="J679" i="45"/>
  <c r="I679" i="45"/>
  <c r="H679" i="45"/>
  <c r="G679" i="45"/>
  <c r="F679" i="45"/>
  <c r="E679" i="45"/>
  <c r="D679" i="45"/>
  <c r="C679" i="45"/>
  <c r="U678" i="45"/>
  <c r="T678" i="45"/>
  <c r="S678" i="45"/>
  <c r="R678" i="45"/>
  <c r="Q678" i="45"/>
  <c r="P678" i="45"/>
  <c r="O678" i="45"/>
  <c r="N678" i="45"/>
  <c r="M678" i="45"/>
  <c r="L678" i="45"/>
  <c r="K678" i="45"/>
  <c r="J678" i="45"/>
  <c r="I678" i="45"/>
  <c r="H678" i="45"/>
  <c r="G678" i="45"/>
  <c r="F678" i="45"/>
  <c r="E678" i="45"/>
  <c r="D678" i="45"/>
  <c r="C678" i="45"/>
  <c r="U677" i="45"/>
  <c r="T677" i="45"/>
  <c r="S677" i="45"/>
  <c r="R677" i="45"/>
  <c r="Q677" i="45"/>
  <c r="P677" i="45"/>
  <c r="O677" i="45"/>
  <c r="N677" i="45"/>
  <c r="M677" i="45"/>
  <c r="L677" i="45"/>
  <c r="K677" i="45"/>
  <c r="J677" i="45"/>
  <c r="I677" i="45"/>
  <c r="H677" i="45"/>
  <c r="G677" i="45"/>
  <c r="F677" i="45"/>
  <c r="E677" i="45"/>
  <c r="D677" i="45"/>
  <c r="C677" i="45"/>
  <c r="U676" i="45"/>
  <c r="T676" i="45"/>
  <c r="S676" i="45"/>
  <c r="R676" i="45"/>
  <c r="Q676" i="45"/>
  <c r="P676" i="45"/>
  <c r="O676" i="45"/>
  <c r="N676" i="45"/>
  <c r="M676" i="45"/>
  <c r="L676" i="45"/>
  <c r="K676" i="45"/>
  <c r="J676" i="45"/>
  <c r="I676" i="45"/>
  <c r="H676" i="45"/>
  <c r="G676" i="45"/>
  <c r="F676" i="45"/>
  <c r="E676" i="45"/>
  <c r="D676" i="45"/>
  <c r="C676" i="45"/>
  <c r="U675" i="45"/>
  <c r="T675" i="45"/>
  <c r="S675" i="45"/>
  <c r="R675" i="45"/>
  <c r="Q675" i="45"/>
  <c r="P675" i="45"/>
  <c r="O675" i="45"/>
  <c r="N675" i="45"/>
  <c r="M675" i="45"/>
  <c r="L675" i="45"/>
  <c r="K675" i="45"/>
  <c r="J675" i="45"/>
  <c r="I675" i="45"/>
  <c r="H675" i="45"/>
  <c r="G675" i="45"/>
  <c r="F675" i="45"/>
  <c r="E675" i="45"/>
  <c r="D675" i="45"/>
  <c r="C675" i="45"/>
  <c r="U674" i="45"/>
  <c r="T674" i="45"/>
  <c r="S674" i="45"/>
  <c r="R674" i="45"/>
  <c r="Q674" i="45"/>
  <c r="P674" i="45"/>
  <c r="O674" i="45"/>
  <c r="N674" i="45"/>
  <c r="M674" i="45"/>
  <c r="L674" i="45"/>
  <c r="K674" i="45"/>
  <c r="J674" i="45"/>
  <c r="I674" i="45"/>
  <c r="H674" i="45"/>
  <c r="G674" i="45"/>
  <c r="F674" i="45"/>
  <c r="E674" i="45"/>
  <c r="D674" i="45"/>
  <c r="C674" i="45"/>
  <c r="U673" i="45"/>
  <c r="T673" i="45"/>
  <c r="S673" i="45"/>
  <c r="R673" i="45"/>
  <c r="Q673" i="45"/>
  <c r="P673" i="45"/>
  <c r="O673" i="45"/>
  <c r="N673" i="45"/>
  <c r="M673" i="45"/>
  <c r="L673" i="45"/>
  <c r="K673" i="45"/>
  <c r="J673" i="45"/>
  <c r="I673" i="45"/>
  <c r="H673" i="45"/>
  <c r="G673" i="45"/>
  <c r="F673" i="45"/>
  <c r="E673" i="45"/>
  <c r="D673" i="45"/>
  <c r="C673" i="45"/>
  <c r="U672" i="45"/>
  <c r="T672" i="45"/>
  <c r="S672" i="45"/>
  <c r="R672" i="45"/>
  <c r="Q672" i="45"/>
  <c r="P672" i="45"/>
  <c r="O672" i="45"/>
  <c r="N672" i="45"/>
  <c r="M672" i="45"/>
  <c r="L672" i="45"/>
  <c r="K672" i="45"/>
  <c r="J672" i="45"/>
  <c r="I672" i="45"/>
  <c r="H672" i="45"/>
  <c r="G672" i="45"/>
  <c r="F672" i="45"/>
  <c r="E672" i="45"/>
  <c r="D672" i="45"/>
  <c r="C672" i="45"/>
  <c r="U671" i="45"/>
  <c r="T671" i="45"/>
  <c r="S671" i="45"/>
  <c r="R671" i="45"/>
  <c r="Q671" i="45"/>
  <c r="P671" i="45"/>
  <c r="O671" i="45"/>
  <c r="N671" i="45"/>
  <c r="M671" i="45"/>
  <c r="L671" i="45"/>
  <c r="K671" i="45"/>
  <c r="J671" i="45"/>
  <c r="I671" i="45"/>
  <c r="H671" i="45"/>
  <c r="G671" i="45"/>
  <c r="F671" i="45"/>
  <c r="E671" i="45"/>
  <c r="D671" i="45"/>
  <c r="C671" i="45"/>
  <c r="U670" i="45"/>
  <c r="T670" i="45"/>
  <c r="S670" i="45"/>
  <c r="R670" i="45"/>
  <c r="Q670" i="45"/>
  <c r="P670" i="45"/>
  <c r="O670" i="45"/>
  <c r="N670" i="45"/>
  <c r="M670" i="45"/>
  <c r="L670" i="45"/>
  <c r="K670" i="45"/>
  <c r="J670" i="45"/>
  <c r="I670" i="45"/>
  <c r="H670" i="45"/>
  <c r="G670" i="45"/>
  <c r="F670" i="45"/>
  <c r="E670" i="45"/>
  <c r="D670" i="45"/>
  <c r="C670" i="45"/>
  <c r="U669" i="45"/>
  <c r="T669" i="45"/>
  <c r="S669" i="45"/>
  <c r="R669" i="45"/>
  <c r="Q669" i="45"/>
  <c r="P669" i="45"/>
  <c r="O669" i="45"/>
  <c r="N669" i="45"/>
  <c r="M669" i="45"/>
  <c r="L669" i="45"/>
  <c r="K669" i="45"/>
  <c r="J669" i="45"/>
  <c r="I669" i="45"/>
  <c r="H669" i="45"/>
  <c r="G669" i="45"/>
  <c r="F669" i="45"/>
  <c r="E669" i="45"/>
  <c r="D669" i="45"/>
  <c r="C669" i="45"/>
  <c r="U668" i="45"/>
  <c r="T668" i="45"/>
  <c r="S668" i="45"/>
  <c r="R668" i="45"/>
  <c r="Q668" i="45"/>
  <c r="P668" i="45"/>
  <c r="O668" i="45"/>
  <c r="N668" i="45"/>
  <c r="M668" i="45"/>
  <c r="L668" i="45"/>
  <c r="K668" i="45"/>
  <c r="J668" i="45"/>
  <c r="I668" i="45"/>
  <c r="H668" i="45"/>
  <c r="G668" i="45"/>
  <c r="F668" i="45"/>
  <c r="E668" i="45"/>
  <c r="D668" i="45"/>
  <c r="C668" i="45"/>
  <c r="U667" i="45"/>
  <c r="T667" i="45"/>
  <c r="S667" i="45"/>
  <c r="R667" i="45"/>
  <c r="Q667" i="45"/>
  <c r="P667" i="45"/>
  <c r="O667" i="45"/>
  <c r="N667" i="45"/>
  <c r="M667" i="45"/>
  <c r="L667" i="45"/>
  <c r="K667" i="45"/>
  <c r="J667" i="45"/>
  <c r="I667" i="45"/>
  <c r="H667" i="45"/>
  <c r="G667" i="45"/>
  <c r="F667" i="45"/>
  <c r="E667" i="45"/>
  <c r="D667" i="45"/>
  <c r="C667" i="45"/>
  <c r="U666" i="45"/>
  <c r="T666" i="45"/>
  <c r="S666" i="45"/>
  <c r="R666" i="45"/>
  <c r="Q666" i="45"/>
  <c r="P666" i="45"/>
  <c r="O666" i="45"/>
  <c r="N666" i="45"/>
  <c r="M666" i="45"/>
  <c r="L666" i="45"/>
  <c r="K666" i="45"/>
  <c r="J666" i="45"/>
  <c r="I666" i="45"/>
  <c r="H666" i="45"/>
  <c r="G666" i="45"/>
  <c r="F666" i="45"/>
  <c r="E666" i="45"/>
  <c r="D666" i="45"/>
  <c r="C666" i="45"/>
  <c r="U665" i="45"/>
  <c r="T665" i="45"/>
  <c r="S665" i="45"/>
  <c r="R665" i="45"/>
  <c r="Q665" i="45"/>
  <c r="P665" i="45"/>
  <c r="O665" i="45"/>
  <c r="N665" i="45"/>
  <c r="M665" i="45"/>
  <c r="L665" i="45"/>
  <c r="K665" i="45"/>
  <c r="J665" i="45"/>
  <c r="I665" i="45"/>
  <c r="H665" i="45"/>
  <c r="G665" i="45"/>
  <c r="F665" i="45"/>
  <c r="E665" i="45"/>
  <c r="D665" i="45"/>
  <c r="C665" i="45"/>
  <c r="U664" i="45"/>
  <c r="T664" i="45"/>
  <c r="S664" i="45"/>
  <c r="R664" i="45"/>
  <c r="Q664" i="45"/>
  <c r="P664" i="45"/>
  <c r="O664" i="45"/>
  <c r="N664" i="45"/>
  <c r="M664" i="45"/>
  <c r="L664" i="45"/>
  <c r="K664" i="45"/>
  <c r="J664" i="45"/>
  <c r="I664" i="45"/>
  <c r="H664" i="45"/>
  <c r="G664" i="45"/>
  <c r="F664" i="45"/>
  <c r="E664" i="45"/>
  <c r="D664" i="45"/>
  <c r="C664" i="45"/>
  <c r="U663" i="45"/>
  <c r="T663" i="45"/>
  <c r="S663" i="45"/>
  <c r="R663" i="45"/>
  <c r="Q663" i="45"/>
  <c r="P663" i="45"/>
  <c r="O663" i="45"/>
  <c r="N663" i="45"/>
  <c r="M663" i="45"/>
  <c r="L663" i="45"/>
  <c r="K663" i="45"/>
  <c r="J663" i="45"/>
  <c r="I663" i="45"/>
  <c r="H663" i="45"/>
  <c r="G663" i="45"/>
  <c r="F663" i="45"/>
  <c r="E663" i="45"/>
  <c r="D663" i="45"/>
  <c r="C663" i="45"/>
  <c r="U662" i="45"/>
  <c r="T662" i="45"/>
  <c r="S662" i="45"/>
  <c r="R662" i="45"/>
  <c r="Q662" i="45"/>
  <c r="P662" i="45"/>
  <c r="O662" i="45"/>
  <c r="N662" i="45"/>
  <c r="M662" i="45"/>
  <c r="L662" i="45"/>
  <c r="K662" i="45"/>
  <c r="J662" i="45"/>
  <c r="I662" i="45"/>
  <c r="H662" i="45"/>
  <c r="G662" i="45"/>
  <c r="F662" i="45"/>
  <c r="E662" i="45"/>
  <c r="D662" i="45"/>
  <c r="C662" i="45"/>
  <c r="U661" i="45"/>
  <c r="T661" i="45"/>
  <c r="S661" i="45"/>
  <c r="R661" i="45"/>
  <c r="Q661" i="45"/>
  <c r="P661" i="45"/>
  <c r="O661" i="45"/>
  <c r="N661" i="45"/>
  <c r="M661" i="45"/>
  <c r="L661" i="45"/>
  <c r="K661" i="45"/>
  <c r="J661" i="45"/>
  <c r="I661" i="45"/>
  <c r="H661" i="45"/>
  <c r="G661" i="45"/>
  <c r="F661" i="45"/>
  <c r="E661" i="45"/>
  <c r="D661" i="45"/>
  <c r="C661" i="45"/>
  <c r="U660" i="45"/>
  <c r="T660" i="45"/>
  <c r="S660" i="45"/>
  <c r="R660" i="45"/>
  <c r="Q660" i="45"/>
  <c r="P660" i="45"/>
  <c r="O660" i="45"/>
  <c r="N660" i="45"/>
  <c r="M660" i="45"/>
  <c r="L660" i="45"/>
  <c r="K660" i="45"/>
  <c r="J660" i="45"/>
  <c r="I660" i="45"/>
  <c r="H660" i="45"/>
  <c r="G660" i="45"/>
  <c r="F660" i="45"/>
  <c r="E660" i="45"/>
  <c r="D660" i="45"/>
  <c r="C660" i="45"/>
  <c r="U659" i="45"/>
  <c r="T659" i="45"/>
  <c r="S659" i="45"/>
  <c r="R659" i="45"/>
  <c r="Q659" i="45"/>
  <c r="P659" i="45"/>
  <c r="O659" i="45"/>
  <c r="N659" i="45"/>
  <c r="M659" i="45"/>
  <c r="L659" i="45"/>
  <c r="K659" i="45"/>
  <c r="J659" i="45"/>
  <c r="I659" i="45"/>
  <c r="H659" i="45"/>
  <c r="G659" i="45"/>
  <c r="F659" i="45"/>
  <c r="E659" i="45"/>
  <c r="D659" i="45"/>
  <c r="C659" i="45"/>
  <c r="U656" i="45"/>
  <c r="T656" i="45"/>
  <c r="S656" i="45"/>
  <c r="R656" i="45"/>
  <c r="Q656" i="45"/>
  <c r="P656" i="45"/>
  <c r="O656" i="45"/>
  <c r="N656" i="45"/>
  <c r="M656" i="45"/>
  <c r="L656" i="45"/>
  <c r="K656" i="45"/>
  <c r="J656" i="45"/>
  <c r="I656" i="45"/>
  <c r="H656" i="45"/>
  <c r="G656" i="45"/>
  <c r="F656" i="45"/>
  <c r="E656" i="45"/>
  <c r="D656" i="45"/>
  <c r="C656" i="45"/>
  <c r="U655" i="45"/>
  <c r="T655" i="45"/>
  <c r="S655" i="45"/>
  <c r="R655" i="45"/>
  <c r="Q655" i="45"/>
  <c r="P655" i="45"/>
  <c r="O655" i="45"/>
  <c r="N655" i="45"/>
  <c r="M655" i="45"/>
  <c r="L655" i="45"/>
  <c r="K655" i="45"/>
  <c r="J655" i="45"/>
  <c r="I655" i="45"/>
  <c r="H655" i="45"/>
  <c r="G655" i="45"/>
  <c r="F655" i="45"/>
  <c r="E655" i="45"/>
  <c r="D655" i="45"/>
  <c r="C655" i="45"/>
  <c r="U654" i="45"/>
  <c r="T654" i="45"/>
  <c r="S654" i="45"/>
  <c r="R654" i="45"/>
  <c r="Q654" i="45"/>
  <c r="P654" i="45"/>
  <c r="O654" i="45"/>
  <c r="N654" i="45"/>
  <c r="M654" i="45"/>
  <c r="L654" i="45"/>
  <c r="K654" i="45"/>
  <c r="J654" i="45"/>
  <c r="I654" i="45"/>
  <c r="H654" i="45"/>
  <c r="G654" i="45"/>
  <c r="F654" i="45"/>
  <c r="E654" i="45"/>
  <c r="D654" i="45"/>
  <c r="C654" i="45"/>
  <c r="U653" i="45"/>
  <c r="T653" i="45"/>
  <c r="S653" i="45"/>
  <c r="R653" i="45"/>
  <c r="Q653" i="45"/>
  <c r="P653" i="45"/>
  <c r="O653" i="45"/>
  <c r="N653" i="45"/>
  <c r="M653" i="45"/>
  <c r="L653" i="45"/>
  <c r="K653" i="45"/>
  <c r="J653" i="45"/>
  <c r="I653" i="45"/>
  <c r="H653" i="45"/>
  <c r="G653" i="45"/>
  <c r="F653" i="45"/>
  <c r="E653" i="45"/>
  <c r="D653" i="45"/>
  <c r="C653" i="45"/>
  <c r="U652" i="45"/>
  <c r="T652" i="45"/>
  <c r="S652" i="45"/>
  <c r="R652" i="45"/>
  <c r="Q652" i="45"/>
  <c r="P652" i="45"/>
  <c r="O652" i="45"/>
  <c r="N652" i="45"/>
  <c r="M652" i="45"/>
  <c r="L652" i="45"/>
  <c r="K652" i="45"/>
  <c r="J652" i="45"/>
  <c r="I652" i="45"/>
  <c r="H652" i="45"/>
  <c r="G652" i="45"/>
  <c r="F652" i="45"/>
  <c r="E652" i="45"/>
  <c r="D652" i="45"/>
  <c r="C652" i="45"/>
  <c r="U651" i="45"/>
  <c r="T651" i="45"/>
  <c r="S651" i="45"/>
  <c r="R651" i="45"/>
  <c r="Q651" i="45"/>
  <c r="P651" i="45"/>
  <c r="O651" i="45"/>
  <c r="N651" i="45"/>
  <c r="M651" i="45"/>
  <c r="L651" i="45"/>
  <c r="K651" i="45"/>
  <c r="J651" i="45"/>
  <c r="I651" i="45"/>
  <c r="H651" i="45"/>
  <c r="G651" i="45"/>
  <c r="F651" i="45"/>
  <c r="E651" i="45"/>
  <c r="D651" i="45"/>
  <c r="C651" i="45"/>
  <c r="U650" i="45"/>
  <c r="T650" i="45"/>
  <c r="S650" i="45"/>
  <c r="R650" i="45"/>
  <c r="Q650" i="45"/>
  <c r="P650" i="45"/>
  <c r="O650" i="45"/>
  <c r="N650" i="45"/>
  <c r="M650" i="45"/>
  <c r="L650" i="45"/>
  <c r="K650" i="45"/>
  <c r="J650" i="45"/>
  <c r="I650" i="45"/>
  <c r="H650" i="45"/>
  <c r="G650" i="45"/>
  <c r="F650" i="45"/>
  <c r="E650" i="45"/>
  <c r="D650" i="45"/>
  <c r="C650" i="45"/>
  <c r="U649" i="45"/>
  <c r="T649" i="45"/>
  <c r="S649" i="45"/>
  <c r="R649" i="45"/>
  <c r="Q649" i="45"/>
  <c r="P649" i="45"/>
  <c r="O649" i="45"/>
  <c r="N649" i="45"/>
  <c r="M649" i="45"/>
  <c r="L649" i="45"/>
  <c r="K649" i="45"/>
  <c r="J649" i="45"/>
  <c r="I649" i="45"/>
  <c r="H649" i="45"/>
  <c r="G649" i="45"/>
  <c r="F649" i="45"/>
  <c r="E649" i="45"/>
  <c r="D649" i="45"/>
  <c r="C649" i="45"/>
  <c r="U648" i="45"/>
  <c r="T648" i="45"/>
  <c r="S648" i="45"/>
  <c r="R648" i="45"/>
  <c r="Q648" i="45"/>
  <c r="P648" i="45"/>
  <c r="O648" i="45"/>
  <c r="N648" i="45"/>
  <c r="M648" i="45"/>
  <c r="L648" i="45"/>
  <c r="K648" i="45"/>
  <c r="J648" i="45"/>
  <c r="I648" i="45"/>
  <c r="H648" i="45"/>
  <c r="G648" i="45"/>
  <c r="F648" i="45"/>
  <c r="E648" i="45"/>
  <c r="D648" i="45"/>
  <c r="C648" i="45"/>
  <c r="U647" i="45"/>
  <c r="T647" i="45"/>
  <c r="S647" i="45"/>
  <c r="R647" i="45"/>
  <c r="Q647" i="45"/>
  <c r="P647" i="45"/>
  <c r="O647" i="45"/>
  <c r="N647" i="45"/>
  <c r="M647" i="45"/>
  <c r="L647" i="45"/>
  <c r="K647" i="45"/>
  <c r="J647" i="45"/>
  <c r="I647" i="45"/>
  <c r="H647" i="45"/>
  <c r="G647" i="45"/>
  <c r="F647" i="45"/>
  <c r="E647" i="45"/>
  <c r="D647" i="45"/>
  <c r="C647" i="45"/>
  <c r="U646" i="45"/>
  <c r="T646" i="45"/>
  <c r="S646" i="45"/>
  <c r="R646" i="45"/>
  <c r="Q646" i="45"/>
  <c r="P646" i="45"/>
  <c r="O646" i="45"/>
  <c r="N646" i="45"/>
  <c r="M646" i="45"/>
  <c r="L646" i="45"/>
  <c r="K646" i="45"/>
  <c r="J646" i="45"/>
  <c r="I646" i="45"/>
  <c r="H646" i="45"/>
  <c r="G646" i="45"/>
  <c r="F646" i="45"/>
  <c r="E646" i="45"/>
  <c r="D646" i="45"/>
  <c r="C646" i="45"/>
  <c r="U645" i="45"/>
  <c r="T645" i="45"/>
  <c r="S645" i="45"/>
  <c r="R645" i="45"/>
  <c r="Q645" i="45"/>
  <c r="P645" i="45"/>
  <c r="O645" i="45"/>
  <c r="N645" i="45"/>
  <c r="M645" i="45"/>
  <c r="L645" i="45"/>
  <c r="K645" i="45"/>
  <c r="J645" i="45"/>
  <c r="I645" i="45"/>
  <c r="H645" i="45"/>
  <c r="G645" i="45"/>
  <c r="F645" i="45"/>
  <c r="E645" i="45"/>
  <c r="D645" i="45"/>
  <c r="C645" i="45"/>
  <c r="U644" i="45"/>
  <c r="T644" i="45"/>
  <c r="S644" i="45"/>
  <c r="R644" i="45"/>
  <c r="Q644" i="45"/>
  <c r="P644" i="45"/>
  <c r="O644" i="45"/>
  <c r="N644" i="45"/>
  <c r="M644" i="45"/>
  <c r="L644" i="45"/>
  <c r="K644" i="45"/>
  <c r="J644" i="45"/>
  <c r="I644" i="45"/>
  <c r="H644" i="45"/>
  <c r="G644" i="45"/>
  <c r="F644" i="45"/>
  <c r="E644" i="45"/>
  <c r="D644" i="45"/>
  <c r="C644" i="45"/>
  <c r="U643" i="45"/>
  <c r="T643" i="45"/>
  <c r="S643" i="45"/>
  <c r="R643" i="45"/>
  <c r="Q643" i="45"/>
  <c r="P643" i="45"/>
  <c r="O643" i="45"/>
  <c r="N643" i="45"/>
  <c r="M643" i="45"/>
  <c r="L643" i="45"/>
  <c r="K643" i="45"/>
  <c r="J643" i="45"/>
  <c r="I643" i="45"/>
  <c r="H643" i="45"/>
  <c r="G643" i="45"/>
  <c r="F643" i="45"/>
  <c r="E643" i="45"/>
  <c r="D643" i="45"/>
  <c r="C643" i="45"/>
  <c r="U642" i="45"/>
  <c r="T642" i="45"/>
  <c r="S642" i="45"/>
  <c r="R642" i="45"/>
  <c r="Q642" i="45"/>
  <c r="P642" i="45"/>
  <c r="O642" i="45"/>
  <c r="N642" i="45"/>
  <c r="M642" i="45"/>
  <c r="L642" i="45"/>
  <c r="K642" i="45"/>
  <c r="J642" i="45"/>
  <c r="I642" i="45"/>
  <c r="H642" i="45"/>
  <c r="G642" i="45"/>
  <c r="F642" i="45"/>
  <c r="E642" i="45"/>
  <c r="D642" i="45"/>
  <c r="C642" i="45"/>
  <c r="U641" i="45"/>
  <c r="T641" i="45"/>
  <c r="S641" i="45"/>
  <c r="R641" i="45"/>
  <c r="Q641" i="45"/>
  <c r="P641" i="45"/>
  <c r="O641" i="45"/>
  <c r="N641" i="45"/>
  <c r="M641" i="45"/>
  <c r="L641" i="45"/>
  <c r="K641" i="45"/>
  <c r="J641" i="45"/>
  <c r="I641" i="45"/>
  <c r="H641" i="45"/>
  <c r="G641" i="45"/>
  <c r="F641" i="45"/>
  <c r="E641" i="45"/>
  <c r="D641" i="45"/>
  <c r="C641" i="45"/>
  <c r="U640" i="45"/>
  <c r="T640" i="45"/>
  <c r="S640" i="45"/>
  <c r="R640" i="45"/>
  <c r="Q640" i="45"/>
  <c r="P640" i="45"/>
  <c r="O640" i="45"/>
  <c r="N640" i="45"/>
  <c r="M640" i="45"/>
  <c r="L640" i="45"/>
  <c r="K640" i="45"/>
  <c r="J640" i="45"/>
  <c r="I640" i="45"/>
  <c r="H640" i="45"/>
  <c r="G640" i="45"/>
  <c r="F640" i="45"/>
  <c r="E640" i="45"/>
  <c r="D640" i="45"/>
  <c r="C640" i="45"/>
  <c r="U639" i="45"/>
  <c r="T639" i="45"/>
  <c r="S639" i="45"/>
  <c r="R639" i="45"/>
  <c r="Q639" i="45"/>
  <c r="P639" i="45"/>
  <c r="O639" i="45"/>
  <c r="N639" i="45"/>
  <c r="M639" i="45"/>
  <c r="L639" i="45"/>
  <c r="K639" i="45"/>
  <c r="J639" i="45"/>
  <c r="I639" i="45"/>
  <c r="H639" i="45"/>
  <c r="G639" i="45"/>
  <c r="F639" i="45"/>
  <c r="E639" i="45"/>
  <c r="D639" i="45"/>
  <c r="C639" i="45"/>
  <c r="U638" i="45"/>
  <c r="T638" i="45"/>
  <c r="S638" i="45"/>
  <c r="R638" i="45"/>
  <c r="Q638" i="45"/>
  <c r="P638" i="45"/>
  <c r="O638" i="45"/>
  <c r="N638" i="45"/>
  <c r="M638" i="45"/>
  <c r="L638" i="45"/>
  <c r="K638" i="45"/>
  <c r="J638" i="45"/>
  <c r="I638" i="45"/>
  <c r="H638" i="45"/>
  <c r="G638" i="45"/>
  <c r="F638" i="45"/>
  <c r="E638" i="45"/>
  <c r="D638" i="45"/>
  <c r="C638" i="45"/>
  <c r="U637" i="45"/>
  <c r="T637" i="45"/>
  <c r="S637" i="45"/>
  <c r="R637" i="45"/>
  <c r="Q637" i="45"/>
  <c r="P637" i="45"/>
  <c r="O637" i="45"/>
  <c r="N637" i="45"/>
  <c r="M637" i="45"/>
  <c r="L637" i="45"/>
  <c r="K637" i="45"/>
  <c r="J637" i="45"/>
  <c r="I637" i="45"/>
  <c r="H637" i="45"/>
  <c r="G637" i="45"/>
  <c r="F637" i="45"/>
  <c r="E637" i="45"/>
  <c r="D637" i="45"/>
  <c r="C637" i="45"/>
  <c r="U636" i="45"/>
  <c r="T636" i="45"/>
  <c r="S636" i="45"/>
  <c r="R636" i="45"/>
  <c r="Q636" i="45"/>
  <c r="P636" i="45"/>
  <c r="O636" i="45"/>
  <c r="N636" i="45"/>
  <c r="M636" i="45"/>
  <c r="L636" i="45"/>
  <c r="K636" i="45"/>
  <c r="J636" i="45"/>
  <c r="I636" i="45"/>
  <c r="H636" i="45"/>
  <c r="G636" i="45"/>
  <c r="F636" i="45"/>
  <c r="E636" i="45"/>
  <c r="D636" i="45"/>
  <c r="C636" i="45"/>
  <c r="U635" i="45"/>
  <c r="T635" i="45"/>
  <c r="S635" i="45"/>
  <c r="R635" i="45"/>
  <c r="Q635" i="45"/>
  <c r="P635" i="45"/>
  <c r="O635" i="45"/>
  <c r="N635" i="45"/>
  <c r="M635" i="45"/>
  <c r="L635" i="45"/>
  <c r="K635" i="45"/>
  <c r="J635" i="45"/>
  <c r="I635" i="45"/>
  <c r="H635" i="45"/>
  <c r="G635" i="45"/>
  <c r="F635" i="45"/>
  <c r="E635" i="45"/>
  <c r="D635" i="45"/>
  <c r="C635" i="45"/>
  <c r="U634" i="45"/>
  <c r="T634" i="45"/>
  <c r="S634" i="45"/>
  <c r="R634" i="45"/>
  <c r="Q634" i="45"/>
  <c r="P634" i="45"/>
  <c r="O634" i="45"/>
  <c r="N634" i="45"/>
  <c r="M634" i="45"/>
  <c r="L634" i="45"/>
  <c r="K634" i="45"/>
  <c r="J634" i="45"/>
  <c r="I634" i="45"/>
  <c r="H634" i="45"/>
  <c r="G634" i="45"/>
  <c r="F634" i="45"/>
  <c r="E634" i="45"/>
  <c r="D634" i="45"/>
  <c r="C634" i="45"/>
  <c r="U633" i="45"/>
  <c r="T633" i="45"/>
  <c r="S633" i="45"/>
  <c r="R633" i="45"/>
  <c r="Q633" i="45"/>
  <c r="P633" i="45"/>
  <c r="O633" i="45"/>
  <c r="N633" i="45"/>
  <c r="M633" i="45"/>
  <c r="L633" i="45"/>
  <c r="K633" i="45"/>
  <c r="J633" i="45"/>
  <c r="I633" i="45"/>
  <c r="H633" i="45"/>
  <c r="G633" i="45"/>
  <c r="F633" i="45"/>
  <c r="E633" i="45"/>
  <c r="D633" i="45"/>
  <c r="C633" i="45"/>
  <c r="U632" i="45"/>
  <c r="T632" i="45"/>
  <c r="S632" i="45"/>
  <c r="R632" i="45"/>
  <c r="Q632" i="45"/>
  <c r="P632" i="45"/>
  <c r="O632" i="45"/>
  <c r="N632" i="45"/>
  <c r="M632" i="45"/>
  <c r="L632" i="45"/>
  <c r="K632" i="45"/>
  <c r="J632" i="45"/>
  <c r="I632" i="45"/>
  <c r="H632" i="45"/>
  <c r="G632" i="45"/>
  <c r="F632" i="45"/>
  <c r="E632" i="45"/>
  <c r="D632" i="45"/>
  <c r="C632" i="45"/>
  <c r="U631" i="45"/>
  <c r="T631" i="45"/>
  <c r="S631" i="45"/>
  <c r="R631" i="45"/>
  <c r="Q631" i="45"/>
  <c r="P631" i="45"/>
  <c r="O631" i="45"/>
  <c r="N631" i="45"/>
  <c r="M631" i="45"/>
  <c r="L631" i="45"/>
  <c r="K631" i="45"/>
  <c r="J631" i="45"/>
  <c r="I631" i="45"/>
  <c r="H631" i="45"/>
  <c r="G631" i="45"/>
  <c r="F631" i="45"/>
  <c r="E631" i="45"/>
  <c r="D631" i="45"/>
  <c r="C631" i="45"/>
  <c r="U630" i="45"/>
  <c r="T630" i="45"/>
  <c r="S630" i="45"/>
  <c r="R630" i="45"/>
  <c r="Q630" i="45"/>
  <c r="P630" i="45"/>
  <c r="O630" i="45"/>
  <c r="N630" i="45"/>
  <c r="M630" i="45"/>
  <c r="L630" i="45"/>
  <c r="K630" i="45"/>
  <c r="J630" i="45"/>
  <c r="I630" i="45"/>
  <c r="H630" i="45"/>
  <c r="G630" i="45"/>
  <c r="F630" i="45"/>
  <c r="E630" i="45"/>
  <c r="D630" i="45"/>
  <c r="C630" i="45"/>
  <c r="U629" i="45"/>
  <c r="T629" i="45"/>
  <c r="S629" i="45"/>
  <c r="R629" i="45"/>
  <c r="Q629" i="45"/>
  <c r="P629" i="45"/>
  <c r="O629" i="45"/>
  <c r="N629" i="45"/>
  <c r="M629" i="45"/>
  <c r="L629" i="45"/>
  <c r="K629" i="45"/>
  <c r="J629" i="45"/>
  <c r="I629" i="45"/>
  <c r="H629" i="45"/>
  <c r="G629" i="45"/>
  <c r="F629" i="45"/>
  <c r="E629" i="45"/>
  <c r="D629" i="45"/>
  <c r="C629" i="45"/>
  <c r="U628" i="45"/>
  <c r="T628" i="45"/>
  <c r="S628" i="45"/>
  <c r="R628" i="45"/>
  <c r="Q628" i="45"/>
  <c r="P628" i="45"/>
  <c r="O628" i="45"/>
  <c r="N628" i="45"/>
  <c r="M628" i="45"/>
  <c r="L628" i="45"/>
  <c r="K628" i="45"/>
  <c r="J628" i="45"/>
  <c r="I628" i="45"/>
  <c r="H628" i="45"/>
  <c r="G628" i="45"/>
  <c r="F628" i="45"/>
  <c r="E628" i="45"/>
  <c r="D628" i="45"/>
  <c r="C628" i="45"/>
  <c r="U627" i="45"/>
  <c r="T627" i="45"/>
  <c r="S627" i="45"/>
  <c r="R627" i="45"/>
  <c r="Q627" i="45"/>
  <c r="P627" i="45"/>
  <c r="O627" i="45"/>
  <c r="N627" i="45"/>
  <c r="M627" i="45"/>
  <c r="L627" i="45"/>
  <c r="K627" i="45"/>
  <c r="J627" i="45"/>
  <c r="I627" i="45"/>
  <c r="H627" i="45"/>
  <c r="G627" i="45"/>
  <c r="F627" i="45"/>
  <c r="E627" i="45"/>
  <c r="D627" i="45"/>
  <c r="C627" i="45"/>
  <c r="U626" i="45"/>
  <c r="T626" i="45"/>
  <c r="S626" i="45"/>
  <c r="R626" i="45"/>
  <c r="Q626" i="45"/>
  <c r="P626" i="45"/>
  <c r="O626" i="45"/>
  <c r="N626" i="45"/>
  <c r="M626" i="45"/>
  <c r="L626" i="45"/>
  <c r="K626" i="45"/>
  <c r="J626" i="45"/>
  <c r="I626" i="45"/>
  <c r="H626" i="45"/>
  <c r="G626" i="45"/>
  <c r="F626" i="45"/>
  <c r="E626" i="45"/>
  <c r="D626" i="45"/>
  <c r="C626" i="45"/>
  <c r="U625" i="45"/>
  <c r="T625" i="45"/>
  <c r="S625" i="45"/>
  <c r="R625" i="45"/>
  <c r="Q625" i="45"/>
  <c r="P625" i="45"/>
  <c r="O625" i="45"/>
  <c r="N625" i="45"/>
  <c r="M625" i="45"/>
  <c r="L625" i="45"/>
  <c r="K625" i="45"/>
  <c r="J625" i="45"/>
  <c r="I625" i="45"/>
  <c r="H625" i="45"/>
  <c r="G625" i="45"/>
  <c r="F625" i="45"/>
  <c r="E625" i="45"/>
  <c r="D625" i="45"/>
  <c r="C625" i="45"/>
  <c r="U624" i="45"/>
  <c r="T624" i="45"/>
  <c r="S624" i="45"/>
  <c r="R624" i="45"/>
  <c r="Q624" i="45"/>
  <c r="P624" i="45"/>
  <c r="O624" i="45"/>
  <c r="N624" i="45"/>
  <c r="M624" i="45"/>
  <c r="L624" i="45"/>
  <c r="K624" i="45"/>
  <c r="J624" i="45"/>
  <c r="I624" i="45"/>
  <c r="H624" i="45"/>
  <c r="G624" i="45"/>
  <c r="F624" i="45"/>
  <c r="E624" i="45"/>
  <c r="D624" i="45"/>
  <c r="C624" i="45"/>
  <c r="U623" i="45"/>
  <c r="T623" i="45"/>
  <c r="S623" i="45"/>
  <c r="R623" i="45"/>
  <c r="Q623" i="45"/>
  <c r="P623" i="45"/>
  <c r="O623" i="45"/>
  <c r="N623" i="45"/>
  <c r="M623" i="45"/>
  <c r="L623" i="45"/>
  <c r="K623" i="45"/>
  <c r="J623" i="45"/>
  <c r="I623" i="45"/>
  <c r="H623" i="45"/>
  <c r="G623" i="45"/>
  <c r="F623" i="45"/>
  <c r="E623" i="45"/>
  <c r="D623" i="45"/>
  <c r="C623" i="45"/>
  <c r="U622" i="45"/>
  <c r="T622" i="45"/>
  <c r="S622" i="45"/>
  <c r="R622" i="45"/>
  <c r="Q622" i="45"/>
  <c r="P622" i="45"/>
  <c r="O622" i="45"/>
  <c r="N622" i="45"/>
  <c r="M622" i="45"/>
  <c r="L622" i="45"/>
  <c r="K622" i="45"/>
  <c r="J622" i="45"/>
  <c r="I622" i="45"/>
  <c r="H622" i="45"/>
  <c r="G622" i="45"/>
  <c r="F622" i="45"/>
  <c r="E622" i="45"/>
  <c r="D622" i="45"/>
  <c r="C622" i="45"/>
  <c r="U621" i="45"/>
  <c r="T621" i="45"/>
  <c r="S621" i="45"/>
  <c r="R621" i="45"/>
  <c r="Q621" i="45"/>
  <c r="P621" i="45"/>
  <c r="O621" i="45"/>
  <c r="N621" i="45"/>
  <c r="M621" i="45"/>
  <c r="L621" i="45"/>
  <c r="K621" i="45"/>
  <c r="J621" i="45"/>
  <c r="I621" i="45"/>
  <c r="H621" i="45"/>
  <c r="G621" i="45"/>
  <c r="F621" i="45"/>
  <c r="E621" i="45"/>
  <c r="D621" i="45"/>
  <c r="C621" i="45"/>
  <c r="U620" i="45"/>
  <c r="T620" i="45"/>
  <c r="S620" i="45"/>
  <c r="R620" i="45"/>
  <c r="Q620" i="45"/>
  <c r="P620" i="45"/>
  <c r="O620" i="45"/>
  <c r="N620" i="45"/>
  <c r="M620" i="45"/>
  <c r="L620" i="45"/>
  <c r="K620" i="45"/>
  <c r="J620" i="45"/>
  <c r="I620" i="45"/>
  <c r="H620" i="45"/>
  <c r="G620" i="45"/>
  <c r="F620" i="45"/>
  <c r="E620" i="45"/>
  <c r="D620" i="45"/>
  <c r="C620" i="45"/>
  <c r="U619" i="45"/>
  <c r="T619" i="45"/>
  <c r="S619" i="45"/>
  <c r="R619" i="45"/>
  <c r="Q619" i="45"/>
  <c r="P619" i="45"/>
  <c r="O619" i="45"/>
  <c r="N619" i="45"/>
  <c r="M619" i="45"/>
  <c r="L619" i="45"/>
  <c r="K619" i="45"/>
  <c r="J619" i="45"/>
  <c r="I619" i="45"/>
  <c r="H619" i="45"/>
  <c r="G619" i="45"/>
  <c r="F619" i="45"/>
  <c r="E619" i="45"/>
  <c r="D619" i="45"/>
  <c r="C619" i="45"/>
  <c r="U618" i="45"/>
  <c r="T618" i="45"/>
  <c r="S618" i="45"/>
  <c r="R618" i="45"/>
  <c r="Q618" i="45"/>
  <c r="P618" i="45"/>
  <c r="O618" i="45"/>
  <c r="N618" i="45"/>
  <c r="M618" i="45"/>
  <c r="L618" i="45"/>
  <c r="K618" i="45"/>
  <c r="J618" i="45"/>
  <c r="I618" i="45"/>
  <c r="H618" i="45"/>
  <c r="G618" i="45"/>
  <c r="F618" i="45"/>
  <c r="E618" i="45"/>
  <c r="D618" i="45"/>
  <c r="C618" i="45"/>
  <c r="U617" i="45"/>
  <c r="T617" i="45"/>
  <c r="S617" i="45"/>
  <c r="R617" i="45"/>
  <c r="Q617" i="45"/>
  <c r="P617" i="45"/>
  <c r="O617" i="45"/>
  <c r="N617" i="45"/>
  <c r="M617" i="45"/>
  <c r="L617" i="45"/>
  <c r="K617" i="45"/>
  <c r="J617" i="45"/>
  <c r="I617" i="45"/>
  <c r="H617" i="45"/>
  <c r="G617" i="45"/>
  <c r="F617" i="45"/>
  <c r="E617" i="45"/>
  <c r="D617" i="45"/>
  <c r="C617" i="45"/>
  <c r="U616" i="45"/>
  <c r="T616" i="45"/>
  <c r="S616" i="45"/>
  <c r="R616" i="45"/>
  <c r="Q616" i="45"/>
  <c r="P616" i="45"/>
  <c r="O616" i="45"/>
  <c r="N616" i="45"/>
  <c r="M616" i="45"/>
  <c r="L616" i="45"/>
  <c r="K616" i="45"/>
  <c r="J616" i="45"/>
  <c r="I616" i="45"/>
  <c r="H616" i="45"/>
  <c r="G616" i="45"/>
  <c r="F616" i="45"/>
  <c r="E616" i="45"/>
  <c r="D616" i="45"/>
  <c r="C616" i="45"/>
  <c r="U615" i="45"/>
  <c r="T615" i="45"/>
  <c r="S615" i="45"/>
  <c r="R615" i="45"/>
  <c r="Q615" i="45"/>
  <c r="P615" i="45"/>
  <c r="O615" i="45"/>
  <c r="N615" i="45"/>
  <c r="M615" i="45"/>
  <c r="L615" i="45"/>
  <c r="K615" i="45"/>
  <c r="J615" i="45"/>
  <c r="I615" i="45"/>
  <c r="H615" i="45"/>
  <c r="G615" i="45"/>
  <c r="F615" i="45"/>
  <c r="E615" i="45"/>
  <c r="D615" i="45"/>
  <c r="C615" i="45"/>
  <c r="U614" i="45"/>
  <c r="T614" i="45"/>
  <c r="S614" i="45"/>
  <c r="R614" i="45"/>
  <c r="Q614" i="45"/>
  <c r="P614" i="45"/>
  <c r="O614" i="45"/>
  <c r="N614" i="45"/>
  <c r="M614" i="45"/>
  <c r="L614" i="45"/>
  <c r="K614" i="45"/>
  <c r="J614" i="45"/>
  <c r="I614" i="45"/>
  <c r="H614" i="45"/>
  <c r="G614" i="45"/>
  <c r="F614" i="45"/>
  <c r="E614" i="45"/>
  <c r="D614" i="45"/>
  <c r="C614" i="45"/>
  <c r="U613" i="45"/>
  <c r="T613" i="45"/>
  <c r="S613" i="45"/>
  <c r="R613" i="45"/>
  <c r="Q613" i="45"/>
  <c r="P613" i="45"/>
  <c r="O613" i="45"/>
  <c r="N613" i="45"/>
  <c r="M613" i="45"/>
  <c r="L613" i="45"/>
  <c r="K613" i="45"/>
  <c r="J613" i="45"/>
  <c r="I613" i="45"/>
  <c r="H613" i="45"/>
  <c r="G613" i="45"/>
  <c r="F613" i="45"/>
  <c r="E613" i="45"/>
  <c r="D613" i="45"/>
  <c r="C613" i="45"/>
  <c r="U612" i="45"/>
  <c r="T612" i="45"/>
  <c r="S612" i="45"/>
  <c r="R612" i="45"/>
  <c r="Q612" i="45"/>
  <c r="P612" i="45"/>
  <c r="O612" i="45"/>
  <c r="N612" i="45"/>
  <c r="M612" i="45"/>
  <c r="L612" i="45"/>
  <c r="K612" i="45"/>
  <c r="J612" i="45"/>
  <c r="I612" i="45"/>
  <c r="H612" i="45"/>
  <c r="G612" i="45"/>
  <c r="F612" i="45"/>
  <c r="E612" i="45"/>
  <c r="D612" i="45"/>
  <c r="C612" i="45"/>
  <c r="U611" i="45"/>
  <c r="T611" i="45"/>
  <c r="S611" i="45"/>
  <c r="R611" i="45"/>
  <c r="Q611" i="45"/>
  <c r="P611" i="45"/>
  <c r="O611" i="45"/>
  <c r="N611" i="45"/>
  <c r="M611" i="45"/>
  <c r="L611" i="45"/>
  <c r="K611" i="45"/>
  <c r="J611" i="45"/>
  <c r="I611" i="45"/>
  <c r="H611" i="45"/>
  <c r="G611" i="45"/>
  <c r="F611" i="45"/>
  <c r="E611" i="45"/>
  <c r="D611" i="45"/>
  <c r="C611" i="45"/>
  <c r="U610" i="45"/>
  <c r="T610" i="45"/>
  <c r="S610" i="45"/>
  <c r="R610" i="45"/>
  <c r="Q610" i="45"/>
  <c r="P610" i="45"/>
  <c r="O610" i="45"/>
  <c r="N610" i="45"/>
  <c r="M610" i="45"/>
  <c r="L610" i="45"/>
  <c r="K610" i="45"/>
  <c r="J610" i="45"/>
  <c r="I610" i="45"/>
  <c r="H610" i="45"/>
  <c r="G610" i="45"/>
  <c r="F610" i="45"/>
  <c r="E610" i="45"/>
  <c r="D610" i="45"/>
  <c r="C610" i="45"/>
  <c r="U609" i="45"/>
  <c r="T609" i="45"/>
  <c r="S609" i="45"/>
  <c r="R609" i="45"/>
  <c r="Q609" i="45"/>
  <c r="P609" i="45"/>
  <c r="O609" i="45"/>
  <c r="N609" i="45"/>
  <c r="M609" i="45"/>
  <c r="L609" i="45"/>
  <c r="K609" i="45"/>
  <c r="J609" i="45"/>
  <c r="I609" i="45"/>
  <c r="H609" i="45"/>
  <c r="G609" i="45"/>
  <c r="F609" i="45"/>
  <c r="E609" i="45"/>
  <c r="D609" i="45"/>
  <c r="C609" i="45"/>
  <c r="U608" i="45"/>
  <c r="T608" i="45"/>
  <c r="S608" i="45"/>
  <c r="R608" i="45"/>
  <c r="Q608" i="45"/>
  <c r="P608" i="45"/>
  <c r="O608" i="45"/>
  <c r="N608" i="45"/>
  <c r="M608" i="45"/>
  <c r="L608" i="45"/>
  <c r="K608" i="45"/>
  <c r="J608" i="45"/>
  <c r="I608" i="45"/>
  <c r="H608" i="45"/>
  <c r="G608" i="45"/>
  <c r="F608" i="45"/>
  <c r="E608" i="45"/>
  <c r="D608" i="45"/>
  <c r="C608" i="45"/>
  <c r="U607" i="45"/>
  <c r="T607" i="45"/>
  <c r="S607" i="45"/>
  <c r="R607" i="45"/>
  <c r="Q607" i="45"/>
  <c r="P607" i="45"/>
  <c r="O607" i="45"/>
  <c r="N607" i="45"/>
  <c r="M607" i="45"/>
  <c r="L607" i="45"/>
  <c r="K607" i="45"/>
  <c r="J607" i="45"/>
  <c r="I607" i="45"/>
  <c r="H607" i="45"/>
  <c r="G607" i="45"/>
  <c r="F607" i="45"/>
  <c r="E607" i="45"/>
  <c r="D607" i="45"/>
  <c r="C607" i="45"/>
  <c r="U606" i="45"/>
  <c r="T606" i="45"/>
  <c r="S606" i="45"/>
  <c r="R606" i="45"/>
  <c r="Q606" i="45"/>
  <c r="P606" i="45"/>
  <c r="O606" i="45"/>
  <c r="N606" i="45"/>
  <c r="M606" i="45"/>
  <c r="L606" i="45"/>
  <c r="K606" i="45"/>
  <c r="J606" i="45"/>
  <c r="I606" i="45"/>
  <c r="H606" i="45"/>
  <c r="G606" i="45"/>
  <c r="F606" i="45"/>
  <c r="E606" i="45"/>
  <c r="D606" i="45"/>
  <c r="C606" i="45"/>
  <c r="U605" i="45"/>
  <c r="T605" i="45"/>
  <c r="S605" i="45"/>
  <c r="R605" i="45"/>
  <c r="Q605" i="45"/>
  <c r="P605" i="45"/>
  <c r="O605" i="45"/>
  <c r="N605" i="45"/>
  <c r="M605" i="45"/>
  <c r="L605" i="45"/>
  <c r="K605" i="45"/>
  <c r="J605" i="45"/>
  <c r="I605" i="45"/>
  <c r="H605" i="45"/>
  <c r="G605" i="45"/>
  <c r="F605" i="45"/>
  <c r="E605" i="45"/>
  <c r="D605" i="45"/>
  <c r="C605" i="45"/>
  <c r="U604" i="45"/>
  <c r="T604" i="45"/>
  <c r="S604" i="45"/>
  <c r="R604" i="45"/>
  <c r="Q604" i="45"/>
  <c r="P604" i="45"/>
  <c r="O604" i="45"/>
  <c r="N604" i="45"/>
  <c r="M604" i="45"/>
  <c r="L604" i="45"/>
  <c r="K604" i="45"/>
  <c r="J604" i="45"/>
  <c r="I604" i="45"/>
  <c r="H604" i="45"/>
  <c r="G604" i="45"/>
  <c r="F604" i="45"/>
  <c r="E604" i="45"/>
  <c r="D604" i="45"/>
  <c r="C604" i="45"/>
  <c r="U603" i="45"/>
  <c r="T603" i="45"/>
  <c r="S603" i="45"/>
  <c r="R603" i="45"/>
  <c r="Q603" i="45"/>
  <c r="P603" i="45"/>
  <c r="O603" i="45"/>
  <c r="N603" i="45"/>
  <c r="M603" i="45"/>
  <c r="L603" i="45"/>
  <c r="K603" i="45"/>
  <c r="J603" i="45"/>
  <c r="I603" i="45"/>
  <c r="H603" i="45"/>
  <c r="G603" i="45"/>
  <c r="F603" i="45"/>
  <c r="E603" i="45"/>
  <c r="D603" i="45"/>
  <c r="C603" i="45"/>
  <c r="U602" i="45"/>
  <c r="T602" i="45"/>
  <c r="S602" i="45"/>
  <c r="R602" i="45"/>
  <c r="Q602" i="45"/>
  <c r="P602" i="45"/>
  <c r="O602" i="45"/>
  <c r="N602" i="45"/>
  <c r="M602" i="45"/>
  <c r="L602" i="45"/>
  <c r="K602" i="45"/>
  <c r="J602" i="45"/>
  <c r="I602" i="45"/>
  <c r="H602" i="45"/>
  <c r="G602" i="45"/>
  <c r="F602" i="45"/>
  <c r="E602" i="45"/>
  <c r="D602" i="45"/>
  <c r="C602" i="45"/>
  <c r="U601" i="45"/>
  <c r="T601" i="45"/>
  <c r="S601" i="45"/>
  <c r="R601" i="45"/>
  <c r="Q601" i="45"/>
  <c r="P601" i="45"/>
  <c r="O601" i="45"/>
  <c r="N601" i="45"/>
  <c r="M601" i="45"/>
  <c r="L601" i="45"/>
  <c r="K601" i="45"/>
  <c r="J601" i="45"/>
  <c r="I601" i="45"/>
  <c r="H601" i="45"/>
  <c r="G601" i="45"/>
  <c r="F601" i="45"/>
  <c r="E601" i="45"/>
  <c r="D601" i="45"/>
  <c r="C601" i="45"/>
  <c r="U600" i="45"/>
  <c r="T600" i="45"/>
  <c r="S600" i="45"/>
  <c r="R600" i="45"/>
  <c r="Q600" i="45"/>
  <c r="P600" i="45"/>
  <c r="O600" i="45"/>
  <c r="N600" i="45"/>
  <c r="M600" i="45"/>
  <c r="L600" i="45"/>
  <c r="K600" i="45"/>
  <c r="J600" i="45"/>
  <c r="I600" i="45"/>
  <c r="H600" i="45"/>
  <c r="G600" i="45"/>
  <c r="F600" i="45"/>
  <c r="E600" i="45"/>
  <c r="D600" i="45"/>
  <c r="C600" i="45"/>
  <c r="U599" i="45"/>
  <c r="T599" i="45"/>
  <c r="S599" i="45"/>
  <c r="R599" i="45"/>
  <c r="Q599" i="45"/>
  <c r="P599" i="45"/>
  <c r="O599" i="45"/>
  <c r="N599" i="45"/>
  <c r="M599" i="45"/>
  <c r="L599" i="45"/>
  <c r="K599" i="45"/>
  <c r="J599" i="45"/>
  <c r="I599" i="45"/>
  <c r="H599" i="45"/>
  <c r="G599" i="45"/>
  <c r="F599" i="45"/>
  <c r="E599" i="45"/>
  <c r="D599" i="45"/>
  <c r="C599" i="45"/>
  <c r="U598" i="45"/>
  <c r="T598" i="45"/>
  <c r="S598" i="45"/>
  <c r="R598" i="45"/>
  <c r="Q598" i="45"/>
  <c r="P598" i="45"/>
  <c r="O598" i="45"/>
  <c r="N598" i="45"/>
  <c r="M598" i="45"/>
  <c r="L598" i="45"/>
  <c r="K598" i="45"/>
  <c r="J598" i="45"/>
  <c r="I598" i="45"/>
  <c r="H598" i="45"/>
  <c r="G598" i="45"/>
  <c r="F598" i="45"/>
  <c r="E598" i="45"/>
  <c r="D598" i="45"/>
  <c r="C598" i="45"/>
  <c r="U597" i="45"/>
  <c r="T597" i="45"/>
  <c r="S597" i="45"/>
  <c r="R597" i="45"/>
  <c r="Q597" i="45"/>
  <c r="P597" i="45"/>
  <c r="O597" i="45"/>
  <c r="N597" i="45"/>
  <c r="M597" i="45"/>
  <c r="L597" i="45"/>
  <c r="K597" i="45"/>
  <c r="J597" i="45"/>
  <c r="I597" i="45"/>
  <c r="H597" i="45"/>
  <c r="G597" i="45"/>
  <c r="F597" i="45"/>
  <c r="E597" i="45"/>
  <c r="D597" i="45"/>
  <c r="C597" i="45"/>
  <c r="U596" i="45"/>
  <c r="T596" i="45"/>
  <c r="S596" i="45"/>
  <c r="R596" i="45"/>
  <c r="Q596" i="45"/>
  <c r="P596" i="45"/>
  <c r="O596" i="45"/>
  <c r="N596" i="45"/>
  <c r="M596" i="45"/>
  <c r="L596" i="45"/>
  <c r="K596" i="45"/>
  <c r="J596" i="45"/>
  <c r="I596" i="45"/>
  <c r="H596" i="45"/>
  <c r="G596" i="45"/>
  <c r="F596" i="45"/>
  <c r="E596" i="45"/>
  <c r="D596" i="45"/>
  <c r="C596" i="45"/>
  <c r="U595" i="45"/>
  <c r="T595" i="45"/>
  <c r="S595" i="45"/>
  <c r="R595" i="45"/>
  <c r="Q595" i="45"/>
  <c r="P595" i="45"/>
  <c r="O595" i="45"/>
  <c r="N595" i="45"/>
  <c r="M595" i="45"/>
  <c r="L595" i="45"/>
  <c r="K595" i="45"/>
  <c r="J595" i="45"/>
  <c r="I595" i="45"/>
  <c r="H595" i="45"/>
  <c r="G595" i="45"/>
  <c r="F595" i="45"/>
  <c r="E595" i="45"/>
  <c r="D595" i="45"/>
  <c r="C595" i="45"/>
  <c r="U594" i="45"/>
  <c r="T594" i="45"/>
  <c r="S594" i="45"/>
  <c r="R594" i="45"/>
  <c r="Q594" i="45"/>
  <c r="P594" i="45"/>
  <c r="O594" i="45"/>
  <c r="N594" i="45"/>
  <c r="M594" i="45"/>
  <c r="L594" i="45"/>
  <c r="K594" i="45"/>
  <c r="J594" i="45"/>
  <c r="I594" i="45"/>
  <c r="H594" i="45"/>
  <c r="G594" i="45"/>
  <c r="F594" i="45"/>
  <c r="E594" i="45"/>
  <c r="D594" i="45"/>
  <c r="C594" i="45"/>
  <c r="U593" i="45"/>
  <c r="T593" i="45"/>
  <c r="S593" i="45"/>
  <c r="R593" i="45"/>
  <c r="Q593" i="45"/>
  <c r="P593" i="45"/>
  <c r="O593" i="45"/>
  <c r="N593" i="45"/>
  <c r="M593" i="45"/>
  <c r="L593" i="45"/>
  <c r="K593" i="45"/>
  <c r="J593" i="45"/>
  <c r="I593" i="45"/>
  <c r="H593" i="45"/>
  <c r="G593" i="45"/>
  <c r="F593" i="45"/>
  <c r="E593" i="45"/>
  <c r="D593" i="45"/>
  <c r="C593" i="45"/>
  <c r="U592" i="45"/>
  <c r="T592" i="45"/>
  <c r="S592" i="45"/>
  <c r="R592" i="45"/>
  <c r="Q592" i="45"/>
  <c r="P592" i="45"/>
  <c r="O592" i="45"/>
  <c r="N592" i="45"/>
  <c r="M592" i="45"/>
  <c r="L592" i="45"/>
  <c r="K592" i="45"/>
  <c r="J592" i="45"/>
  <c r="I592" i="45"/>
  <c r="H592" i="45"/>
  <c r="G592" i="45"/>
  <c r="F592" i="45"/>
  <c r="E592" i="45"/>
  <c r="D592" i="45"/>
  <c r="C592" i="45"/>
  <c r="U591" i="45"/>
  <c r="T591" i="45"/>
  <c r="S591" i="45"/>
  <c r="R591" i="45"/>
  <c r="Q591" i="45"/>
  <c r="P591" i="45"/>
  <c r="O591" i="45"/>
  <c r="N591" i="45"/>
  <c r="M591" i="45"/>
  <c r="L591" i="45"/>
  <c r="K591" i="45"/>
  <c r="J591" i="45"/>
  <c r="I591" i="45"/>
  <c r="H591" i="45"/>
  <c r="G591" i="45"/>
  <c r="F591" i="45"/>
  <c r="E591" i="45"/>
  <c r="D591" i="45"/>
  <c r="C591" i="45"/>
  <c r="U590" i="45"/>
  <c r="T590" i="45"/>
  <c r="S590" i="45"/>
  <c r="R590" i="45"/>
  <c r="Q590" i="45"/>
  <c r="P590" i="45"/>
  <c r="O590" i="45"/>
  <c r="N590" i="45"/>
  <c r="M590" i="45"/>
  <c r="L590" i="45"/>
  <c r="K590" i="45"/>
  <c r="J590" i="45"/>
  <c r="I590" i="45"/>
  <c r="H590" i="45"/>
  <c r="G590" i="45"/>
  <c r="F590" i="45"/>
  <c r="E590" i="45"/>
  <c r="D590" i="45"/>
  <c r="C590" i="45"/>
  <c r="U589" i="45"/>
  <c r="T589" i="45"/>
  <c r="S589" i="45"/>
  <c r="R589" i="45"/>
  <c r="Q589" i="45"/>
  <c r="P589" i="45"/>
  <c r="O589" i="45"/>
  <c r="N589" i="45"/>
  <c r="M589" i="45"/>
  <c r="L589" i="45"/>
  <c r="K589" i="45"/>
  <c r="J589" i="45"/>
  <c r="I589" i="45"/>
  <c r="H589" i="45"/>
  <c r="G589" i="45"/>
  <c r="F589" i="45"/>
  <c r="E589" i="45"/>
  <c r="D589" i="45"/>
  <c r="C589" i="45"/>
  <c r="U588" i="45"/>
  <c r="T588" i="45"/>
  <c r="S588" i="45"/>
  <c r="R588" i="45"/>
  <c r="Q588" i="45"/>
  <c r="P588" i="45"/>
  <c r="O588" i="45"/>
  <c r="N588" i="45"/>
  <c r="M588" i="45"/>
  <c r="L588" i="45"/>
  <c r="K588" i="45"/>
  <c r="J588" i="45"/>
  <c r="I588" i="45"/>
  <c r="H588" i="45"/>
  <c r="G588" i="45"/>
  <c r="F588" i="45"/>
  <c r="E588" i="45"/>
  <c r="D588" i="45"/>
  <c r="C588" i="45"/>
  <c r="U587" i="45"/>
  <c r="T587" i="45"/>
  <c r="S587" i="45"/>
  <c r="R587" i="45"/>
  <c r="Q587" i="45"/>
  <c r="P587" i="45"/>
  <c r="O587" i="45"/>
  <c r="N587" i="45"/>
  <c r="M587" i="45"/>
  <c r="L587" i="45"/>
  <c r="K587" i="45"/>
  <c r="J587" i="45"/>
  <c r="I587" i="45"/>
  <c r="H587" i="45"/>
  <c r="G587" i="45"/>
  <c r="F587" i="45"/>
  <c r="E587" i="45"/>
  <c r="D587" i="45"/>
  <c r="C587" i="45"/>
  <c r="U586" i="45"/>
  <c r="T586" i="45"/>
  <c r="S586" i="45"/>
  <c r="R586" i="45"/>
  <c r="Q586" i="45"/>
  <c r="P586" i="45"/>
  <c r="O586" i="45"/>
  <c r="N586" i="45"/>
  <c r="M586" i="45"/>
  <c r="L586" i="45"/>
  <c r="K586" i="45"/>
  <c r="J586" i="45"/>
  <c r="I586" i="45"/>
  <c r="H586" i="45"/>
  <c r="G586" i="45"/>
  <c r="F586" i="45"/>
  <c r="E586" i="45"/>
  <c r="D586" i="45"/>
  <c r="C586" i="45"/>
  <c r="U585" i="45"/>
  <c r="T585" i="45"/>
  <c r="S585" i="45"/>
  <c r="R585" i="45"/>
  <c r="Q585" i="45"/>
  <c r="P585" i="45"/>
  <c r="O585" i="45"/>
  <c r="N585" i="45"/>
  <c r="M585" i="45"/>
  <c r="L585" i="45"/>
  <c r="K585" i="45"/>
  <c r="J585" i="45"/>
  <c r="I585" i="45"/>
  <c r="H585" i="45"/>
  <c r="G585" i="45"/>
  <c r="F585" i="45"/>
  <c r="E585" i="45"/>
  <c r="D585" i="45"/>
  <c r="C585" i="45"/>
  <c r="U584" i="45"/>
  <c r="T584" i="45"/>
  <c r="S584" i="45"/>
  <c r="R584" i="45"/>
  <c r="Q584" i="45"/>
  <c r="P584" i="45"/>
  <c r="O584" i="45"/>
  <c r="N584" i="45"/>
  <c r="M584" i="45"/>
  <c r="L584" i="45"/>
  <c r="K584" i="45"/>
  <c r="J584" i="45"/>
  <c r="I584" i="45"/>
  <c r="H584" i="45"/>
  <c r="G584" i="45"/>
  <c r="F584" i="45"/>
  <c r="E584" i="45"/>
  <c r="D584" i="45"/>
  <c r="C584" i="45"/>
  <c r="U583" i="45"/>
  <c r="T583" i="45"/>
  <c r="S583" i="45"/>
  <c r="R583" i="45"/>
  <c r="Q583" i="45"/>
  <c r="P583" i="45"/>
  <c r="O583" i="45"/>
  <c r="N583" i="45"/>
  <c r="M583" i="45"/>
  <c r="L583" i="45"/>
  <c r="K583" i="45"/>
  <c r="J583" i="45"/>
  <c r="I583" i="45"/>
  <c r="H583" i="45"/>
  <c r="G583" i="45"/>
  <c r="F583" i="45"/>
  <c r="E583" i="45"/>
  <c r="D583" i="45"/>
  <c r="C583" i="45"/>
  <c r="U582" i="45"/>
  <c r="T582" i="45"/>
  <c r="S582" i="45"/>
  <c r="R582" i="45"/>
  <c r="Q582" i="45"/>
  <c r="P582" i="45"/>
  <c r="O582" i="45"/>
  <c r="N582" i="45"/>
  <c r="M582" i="45"/>
  <c r="L582" i="45"/>
  <c r="K582" i="45"/>
  <c r="J582" i="45"/>
  <c r="I582" i="45"/>
  <c r="H582" i="45"/>
  <c r="G582" i="45"/>
  <c r="F582" i="45"/>
  <c r="E582" i="45"/>
  <c r="D582" i="45"/>
  <c r="C582" i="45"/>
  <c r="U581" i="45"/>
  <c r="T581" i="45"/>
  <c r="S581" i="45"/>
  <c r="R581" i="45"/>
  <c r="Q581" i="45"/>
  <c r="P581" i="45"/>
  <c r="O581" i="45"/>
  <c r="N581" i="45"/>
  <c r="M581" i="45"/>
  <c r="L581" i="45"/>
  <c r="K581" i="45"/>
  <c r="J581" i="45"/>
  <c r="I581" i="45"/>
  <c r="H581" i="45"/>
  <c r="G581" i="45"/>
  <c r="F581" i="45"/>
  <c r="E581" i="45"/>
  <c r="D581" i="45"/>
  <c r="C581" i="45"/>
  <c r="U580" i="45"/>
  <c r="T580" i="45"/>
  <c r="S580" i="45"/>
  <c r="R580" i="45"/>
  <c r="Q580" i="45"/>
  <c r="P580" i="45"/>
  <c r="O580" i="45"/>
  <c r="N580" i="45"/>
  <c r="M580" i="45"/>
  <c r="L580" i="45"/>
  <c r="K580" i="45"/>
  <c r="J580" i="45"/>
  <c r="I580" i="45"/>
  <c r="H580" i="45"/>
  <c r="G580" i="45"/>
  <c r="F580" i="45"/>
  <c r="E580" i="45"/>
  <c r="D580" i="45"/>
  <c r="C580" i="45"/>
  <c r="U579" i="45"/>
  <c r="T579" i="45"/>
  <c r="S579" i="45"/>
  <c r="R579" i="45"/>
  <c r="Q579" i="45"/>
  <c r="P579" i="45"/>
  <c r="O579" i="45"/>
  <c r="N579" i="45"/>
  <c r="M579" i="45"/>
  <c r="L579" i="45"/>
  <c r="K579" i="45"/>
  <c r="J579" i="45"/>
  <c r="I579" i="45"/>
  <c r="H579" i="45"/>
  <c r="G579" i="45"/>
  <c r="F579" i="45"/>
  <c r="E579" i="45"/>
  <c r="D579" i="45"/>
  <c r="C579" i="45"/>
  <c r="U578" i="45"/>
  <c r="T578" i="45"/>
  <c r="S578" i="45"/>
  <c r="R578" i="45"/>
  <c r="Q578" i="45"/>
  <c r="P578" i="45"/>
  <c r="O578" i="45"/>
  <c r="N578" i="45"/>
  <c r="M578" i="45"/>
  <c r="L578" i="45"/>
  <c r="K578" i="45"/>
  <c r="J578" i="45"/>
  <c r="I578" i="45"/>
  <c r="H578" i="45"/>
  <c r="G578" i="45"/>
  <c r="F578" i="45"/>
  <c r="E578" i="45"/>
  <c r="D578" i="45"/>
  <c r="C578" i="45"/>
  <c r="U577" i="45"/>
  <c r="T577" i="45"/>
  <c r="S577" i="45"/>
  <c r="R577" i="45"/>
  <c r="Q577" i="45"/>
  <c r="P577" i="45"/>
  <c r="O577" i="45"/>
  <c r="N577" i="45"/>
  <c r="M577" i="45"/>
  <c r="L577" i="45"/>
  <c r="K577" i="45"/>
  <c r="J577" i="45"/>
  <c r="I577" i="45"/>
  <c r="H577" i="45"/>
  <c r="G577" i="45"/>
  <c r="F577" i="45"/>
  <c r="E577" i="45"/>
  <c r="D577" i="45"/>
  <c r="C577" i="45"/>
  <c r="U576" i="45"/>
  <c r="T576" i="45"/>
  <c r="S576" i="45"/>
  <c r="R576" i="45"/>
  <c r="Q576" i="45"/>
  <c r="P576" i="45"/>
  <c r="O576" i="45"/>
  <c r="N576" i="45"/>
  <c r="M576" i="45"/>
  <c r="L576" i="45"/>
  <c r="K576" i="45"/>
  <c r="J576" i="45"/>
  <c r="I576" i="45"/>
  <c r="H576" i="45"/>
  <c r="G576" i="45"/>
  <c r="F576" i="45"/>
  <c r="E576" i="45"/>
  <c r="D576" i="45"/>
  <c r="C576" i="45"/>
  <c r="U575" i="45"/>
  <c r="T575" i="45"/>
  <c r="S575" i="45"/>
  <c r="R575" i="45"/>
  <c r="Q575" i="45"/>
  <c r="P575" i="45"/>
  <c r="O575" i="45"/>
  <c r="N575" i="45"/>
  <c r="M575" i="45"/>
  <c r="L575" i="45"/>
  <c r="K575" i="45"/>
  <c r="J575" i="45"/>
  <c r="I575" i="45"/>
  <c r="H575" i="45"/>
  <c r="G575" i="45"/>
  <c r="F575" i="45"/>
  <c r="E575" i="45"/>
  <c r="D575" i="45"/>
  <c r="C575" i="45"/>
  <c r="U574" i="45"/>
  <c r="T574" i="45"/>
  <c r="S574" i="45"/>
  <c r="R574" i="45"/>
  <c r="Q574" i="45"/>
  <c r="P574" i="45"/>
  <c r="O574" i="45"/>
  <c r="N574" i="45"/>
  <c r="M574" i="45"/>
  <c r="L574" i="45"/>
  <c r="K574" i="45"/>
  <c r="J574" i="45"/>
  <c r="I574" i="45"/>
  <c r="H574" i="45"/>
  <c r="G574" i="45"/>
  <c r="F574" i="45"/>
  <c r="E574" i="45"/>
  <c r="D574" i="45"/>
  <c r="C574" i="45"/>
  <c r="U573" i="45"/>
  <c r="T573" i="45"/>
  <c r="S573" i="45"/>
  <c r="R573" i="45"/>
  <c r="Q573" i="45"/>
  <c r="P573" i="45"/>
  <c r="O573" i="45"/>
  <c r="N573" i="45"/>
  <c r="M573" i="45"/>
  <c r="L573" i="45"/>
  <c r="K573" i="45"/>
  <c r="J573" i="45"/>
  <c r="I573" i="45"/>
  <c r="H573" i="45"/>
  <c r="G573" i="45"/>
  <c r="F573" i="45"/>
  <c r="E573" i="45"/>
  <c r="D573" i="45"/>
  <c r="C573" i="45"/>
  <c r="U572" i="45"/>
  <c r="T572" i="45"/>
  <c r="S572" i="45"/>
  <c r="R572" i="45"/>
  <c r="Q572" i="45"/>
  <c r="P572" i="45"/>
  <c r="O572" i="45"/>
  <c r="N572" i="45"/>
  <c r="M572" i="45"/>
  <c r="L572" i="45"/>
  <c r="K572" i="45"/>
  <c r="J572" i="45"/>
  <c r="I572" i="45"/>
  <c r="H572" i="45"/>
  <c r="G572" i="45"/>
  <c r="F572" i="45"/>
  <c r="E572" i="45"/>
  <c r="D572" i="45"/>
  <c r="C572" i="45"/>
  <c r="U571" i="45"/>
  <c r="T571" i="45"/>
  <c r="S571" i="45"/>
  <c r="R571" i="45"/>
  <c r="Q571" i="45"/>
  <c r="P571" i="45"/>
  <c r="O571" i="45"/>
  <c r="N571" i="45"/>
  <c r="M571" i="45"/>
  <c r="L571" i="45"/>
  <c r="K571" i="45"/>
  <c r="J571" i="45"/>
  <c r="I571" i="45"/>
  <c r="H571" i="45"/>
  <c r="G571" i="45"/>
  <c r="F571" i="45"/>
  <c r="E571" i="45"/>
  <c r="D571" i="45"/>
  <c r="C571" i="45"/>
  <c r="U570" i="45"/>
  <c r="T570" i="45"/>
  <c r="S570" i="45"/>
  <c r="R570" i="45"/>
  <c r="Q570" i="45"/>
  <c r="P570" i="45"/>
  <c r="O570" i="45"/>
  <c r="N570" i="45"/>
  <c r="M570" i="45"/>
  <c r="L570" i="45"/>
  <c r="K570" i="45"/>
  <c r="J570" i="45"/>
  <c r="I570" i="45"/>
  <c r="H570" i="45"/>
  <c r="G570" i="45"/>
  <c r="F570" i="45"/>
  <c r="E570" i="45"/>
  <c r="D570" i="45"/>
  <c r="C570" i="45"/>
  <c r="U569" i="45"/>
  <c r="T569" i="45"/>
  <c r="S569" i="45"/>
  <c r="R569" i="45"/>
  <c r="Q569" i="45"/>
  <c r="P569" i="45"/>
  <c r="O569" i="45"/>
  <c r="N569" i="45"/>
  <c r="M569" i="45"/>
  <c r="L569" i="45"/>
  <c r="K569" i="45"/>
  <c r="J569" i="45"/>
  <c r="I569" i="45"/>
  <c r="H569" i="45"/>
  <c r="G569" i="45"/>
  <c r="F569" i="45"/>
  <c r="E569" i="45"/>
  <c r="D569" i="45"/>
  <c r="C569" i="45"/>
  <c r="U568" i="45"/>
  <c r="T568" i="45"/>
  <c r="S568" i="45"/>
  <c r="R568" i="45"/>
  <c r="Q568" i="45"/>
  <c r="P568" i="45"/>
  <c r="O568" i="45"/>
  <c r="N568" i="45"/>
  <c r="M568" i="45"/>
  <c r="L568" i="45"/>
  <c r="K568" i="45"/>
  <c r="J568" i="45"/>
  <c r="I568" i="45"/>
  <c r="H568" i="45"/>
  <c r="G568" i="45"/>
  <c r="F568" i="45"/>
  <c r="E568" i="45"/>
  <c r="D568" i="45"/>
  <c r="C568" i="45"/>
  <c r="U567" i="45"/>
  <c r="T567" i="45"/>
  <c r="S567" i="45"/>
  <c r="R567" i="45"/>
  <c r="Q567" i="45"/>
  <c r="P567" i="45"/>
  <c r="O567" i="45"/>
  <c r="N567" i="45"/>
  <c r="M567" i="45"/>
  <c r="L567" i="45"/>
  <c r="K567" i="45"/>
  <c r="J567" i="45"/>
  <c r="I567" i="45"/>
  <c r="H567" i="45"/>
  <c r="G567" i="45"/>
  <c r="F567" i="45"/>
  <c r="E567" i="45"/>
  <c r="D567" i="45"/>
  <c r="C567" i="45"/>
  <c r="U566" i="45"/>
  <c r="T566" i="45"/>
  <c r="S566" i="45"/>
  <c r="R566" i="45"/>
  <c r="Q566" i="45"/>
  <c r="P566" i="45"/>
  <c r="O566" i="45"/>
  <c r="N566" i="45"/>
  <c r="M566" i="45"/>
  <c r="L566" i="45"/>
  <c r="K566" i="45"/>
  <c r="J566" i="45"/>
  <c r="I566" i="45"/>
  <c r="H566" i="45"/>
  <c r="G566" i="45"/>
  <c r="F566" i="45"/>
  <c r="E566" i="45"/>
  <c r="D566" i="45"/>
  <c r="C566" i="45"/>
  <c r="U565" i="45"/>
  <c r="T565" i="45"/>
  <c r="S565" i="45"/>
  <c r="R565" i="45"/>
  <c r="Q565" i="45"/>
  <c r="P565" i="45"/>
  <c r="O565" i="45"/>
  <c r="N565" i="45"/>
  <c r="M565" i="45"/>
  <c r="L565" i="45"/>
  <c r="K565" i="45"/>
  <c r="J565" i="45"/>
  <c r="I565" i="45"/>
  <c r="H565" i="45"/>
  <c r="G565" i="45"/>
  <c r="F565" i="45"/>
  <c r="E565" i="45"/>
  <c r="D565" i="45"/>
  <c r="C565" i="45"/>
  <c r="U564" i="45"/>
  <c r="T564" i="45"/>
  <c r="S564" i="45"/>
  <c r="R564" i="45"/>
  <c r="Q564" i="45"/>
  <c r="P564" i="45"/>
  <c r="O564" i="45"/>
  <c r="N564" i="45"/>
  <c r="M564" i="45"/>
  <c r="L564" i="45"/>
  <c r="K564" i="45"/>
  <c r="J564" i="45"/>
  <c r="I564" i="45"/>
  <c r="H564" i="45"/>
  <c r="G564" i="45"/>
  <c r="F564" i="45"/>
  <c r="E564" i="45"/>
  <c r="D564" i="45"/>
  <c r="C564" i="45"/>
  <c r="U563" i="45"/>
  <c r="T563" i="45"/>
  <c r="S563" i="45"/>
  <c r="R563" i="45"/>
  <c r="Q563" i="45"/>
  <c r="P563" i="45"/>
  <c r="O563" i="45"/>
  <c r="N563" i="45"/>
  <c r="M563" i="45"/>
  <c r="L563" i="45"/>
  <c r="K563" i="45"/>
  <c r="J563" i="45"/>
  <c r="I563" i="45"/>
  <c r="H563" i="45"/>
  <c r="G563" i="45"/>
  <c r="F563" i="45"/>
  <c r="E563" i="45"/>
  <c r="D563" i="45"/>
  <c r="C563" i="45"/>
  <c r="U562" i="45"/>
  <c r="T562" i="45"/>
  <c r="S562" i="45"/>
  <c r="R562" i="45"/>
  <c r="Q562" i="45"/>
  <c r="P562" i="45"/>
  <c r="O562" i="45"/>
  <c r="N562" i="45"/>
  <c r="M562" i="45"/>
  <c r="L562" i="45"/>
  <c r="K562" i="45"/>
  <c r="J562" i="45"/>
  <c r="I562" i="45"/>
  <c r="H562" i="45"/>
  <c r="G562" i="45"/>
  <c r="F562" i="45"/>
  <c r="E562" i="45"/>
  <c r="D562" i="45"/>
  <c r="C562" i="45"/>
  <c r="U561" i="45"/>
  <c r="T561" i="45"/>
  <c r="S561" i="45"/>
  <c r="R561" i="45"/>
  <c r="Q561" i="45"/>
  <c r="P561" i="45"/>
  <c r="O561" i="45"/>
  <c r="N561" i="45"/>
  <c r="M561" i="45"/>
  <c r="L561" i="45"/>
  <c r="K561" i="45"/>
  <c r="J561" i="45"/>
  <c r="I561" i="45"/>
  <c r="H561" i="45"/>
  <c r="G561" i="45"/>
  <c r="F561" i="45"/>
  <c r="E561" i="45"/>
  <c r="D561" i="45"/>
  <c r="C561" i="45"/>
  <c r="U560" i="45"/>
  <c r="T560" i="45"/>
  <c r="S560" i="45"/>
  <c r="R560" i="45"/>
  <c r="Q560" i="45"/>
  <c r="P560" i="45"/>
  <c r="O560" i="45"/>
  <c r="N560" i="45"/>
  <c r="M560" i="45"/>
  <c r="L560" i="45"/>
  <c r="K560" i="45"/>
  <c r="J560" i="45"/>
  <c r="I560" i="45"/>
  <c r="H560" i="45"/>
  <c r="G560" i="45"/>
  <c r="F560" i="45"/>
  <c r="E560" i="45"/>
  <c r="D560" i="45"/>
  <c r="C560" i="45"/>
  <c r="U559" i="45"/>
  <c r="T559" i="45"/>
  <c r="S559" i="45"/>
  <c r="R559" i="45"/>
  <c r="Q559" i="45"/>
  <c r="P559" i="45"/>
  <c r="O559" i="45"/>
  <c r="N559" i="45"/>
  <c r="M559" i="45"/>
  <c r="L559" i="45"/>
  <c r="K559" i="45"/>
  <c r="J559" i="45"/>
  <c r="I559" i="45"/>
  <c r="H559" i="45"/>
  <c r="G559" i="45"/>
  <c r="F559" i="45"/>
  <c r="E559" i="45"/>
  <c r="D559" i="45"/>
  <c r="C559" i="45"/>
  <c r="U558" i="45"/>
  <c r="T558" i="45"/>
  <c r="S558" i="45"/>
  <c r="R558" i="45"/>
  <c r="Q558" i="45"/>
  <c r="P558" i="45"/>
  <c r="O558" i="45"/>
  <c r="N558" i="45"/>
  <c r="M558" i="45"/>
  <c r="L558" i="45"/>
  <c r="K558" i="45"/>
  <c r="J558" i="45"/>
  <c r="I558" i="45"/>
  <c r="H558" i="45"/>
  <c r="G558" i="45"/>
  <c r="F558" i="45"/>
  <c r="E558" i="45"/>
  <c r="D558" i="45"/>
  <c r="C558" i="45"/>
  <c r="U557" i="45"/>
  <c r="T557" i="45"/>
  <c r="S557" i="45"/>
  <c r="R557" i="45"/>
  <c r="Q557" i="45"/>
  <c r="P557" i="45"/>
  <c r="O557" i="45"/>
  <c r="N557" i="45"/>
  <c r="M557" i="45"/>
  <c r="L557" i="45"/>
  <c r="K557" i="45"/>
  <c r="J557" i="45"/>
  <c r="I557" i="45"/>
  <c r="H557" i="45"/>
  <c r="G557" i="45"/>
  <c r="F557" i="45"/>
  <c r="E557" i="45"/>
  <c r="D557" i="45"/>
  <c r="C557" i="45"/>
  <c r="U556" i="45"/>
  <c r="T556" i="45"/>
  <c r="S556" i="45"/>
  <c r="R556" i="45"/>
  <c r="Q556" i="45"/>
  <c r="P556" i="45"/>
  <c r="O556" i="45"/>
  <c r="N556" i="45"/>
  <c r="M556" i="45"/>
  <c r="L556" i="45"/>
  <c r="K556" i="45"/>
  <c r="J556" i="45"/>
  <c r="I556" i="45"/>
  <c r="H556" i="45"/>
  <c r="G556" i="45"/>
  <c r="F556" i="45"/>
  <c r="E556" i="45"/>
  <c r="D556" i="45"/>
  <c r="C556" i="45"/>
  <c r="U555" i="45"/>
  <c r="T555" i="45"/>
  <c r="S555" i="45"/>
  <c r="R555" i="45"/>
  <c r="Q555" i="45"/>
  <c r="P555" i="45"/>
  <c r="O555" i="45"/>
  <c r="N555" i="45"/>
  <c r="M555" i="45"/>
  <c r="L555" i="45"/>
  <c r="K555" i="45"/>
  <c r="J555" i="45"/>
  <c r="I555" i="45"/>
  <c r="H555" i="45"/>
  <c r="G555" i="45"/>
  <c r="F555" i="45"/>
  <c r="E555" i="45"/>
  <c r="D555" i="45"/>
  <c r="C555" i="45"/>
  <c r="U554" i="45"/>
  <c r="T554" i="45"/>
  <c r="S554" i="45"/>
  <c r="R554" i="45"/>
  <c r="Q554" i="45"/>
  <c r="P554" i="45"/>
  <c r="O554" i="45"/>
  <c r="N554" i="45"/>
  <c r="M554" i="45"/>
  <c r="L554" i="45"/>
  <c r="K554" i="45"/>
  <c r="J554" i="45"/>
  <c r="I554" i="45"/>
  <c r="H554" i="45"/>
  <c r="G554" i="45"/>
  <c r="F554" i="45"/>
  <c r="E554" i="45"/>
  <c r="D554" i="45"/>
  <c r="C554" i="45"/>
  <c r="U553" i="45"/>
  <c r="T553" i="45"/>
  <c r="S553" i="45"/>
  <c r="R553" i="45"/>
  <c r="Q553" i="45"/>
  <c r="P553" i="45"/>
  <c r="O553" i="45"/>
  <c r="N553" i="45"/>
  <c r="M553" i="45"/>
  <c r="L553" i="45"/>
  <c r="K553" i="45"/>
  <c r="J553" i="45"/>
  <c r="I553" i="45"/>
  <c r="H553" i="45"/>
  <c r="G553" i="45"/>
  <c r="F553" i="45"/>
  <c r="E553" i="45"/>
  <c r="D553" i="45"/>
  <c r="C553" i="45"/>
  <c r="U552" i="45"/>
  <c r="T552" i="45"/>
  <c r="S552" i="45"/>
  <c r="R552" i="45"/>
  <c r="Q552" i="45"/>
  <c r="P552" i="45"/>
  <c r="O552" i="45"/>
  <c r="N552" i="45"/>
  <c r="M552" i="45"/>
  <c r="L552" i="45"/>
  <c r="K552" i="45"/>
  <c r="J552" i="45"/>
  <c r="I552" i="45"/>
  <c r="H552" i="45"/>
  <c r="G552" i="45"/>
  <c r="F552" i="45"/>
  <c r="E552" i="45"/>
  <c r="D552" i="45"/>
  <c r="C552" i="45"/>
  <c r="U551" i="45"/>
  <c r="T551" i="45"/>
  <c r="S551" i="45"/>
  <c r="R551" i="45"/>
  <c r="Q551" i="45"/>
  <c r="P551" i="45"/>
  <c r="O551" i="45"/>
  <c r="N551" i="45"/>
  <c r="M551" i="45"/>
  <c r="L551" i="45"/>
  <c r="K551" i="45"/>
  <c r="J551" i="45"/>
  <c r="I551" i="45"/>
  <c r="H551" i="45"/>
  <c r="G551" i="45"/>
  <c r="F551" i="45"/>
  <c r="E551" i="45"/>
  <c r="D551" i="45"/>
  <c r="C551" i="45"/>
  <c r="U550" i="45"/>
  <c r="T550" i="45"/>
  <c r="S550" i="45"/>
  <c r="R550" i="45"/>
  <c r="Q550" i="45"/>
  <c r="P550" i="45"/>
  <c r="O550" i="45"/>
  <c r="N550" i="45"/>
  <c r="M550" i="45"/>
  <c r="L550" i="45"/>
  <c r="K550" i="45"/>
  <c r="J550" i="45"/>
  <c r="I550" i="45"/>
  <c r="H550" i="45"/>
  <c r="G550" i="45"/>
  <c r="F550" i="45"/>
  <c r="E550" i="45"/>
  <c r="D550" i="45"/>
  <c r="C550" i="45"/>
  <c r="U549" i="45"/>
  <c r="T549" i="45"/>
  <c r="S549" i="45"/>
  <c r="R549" i="45"/>
  <c r="Q549" i="45"/>
  <c r="P549" i="45"/>
  <c r="O549" i="45"/>
  <c r="N549" i="45"/>
  <c r="M549" i="45"/>
  <c r="L549" i="45"/>
  <c r="K549" i="45"/>
  <c r="J549" i="45"/>
  <c r="I549" i="45"/>
  <c r="H549" i="45"/>
  <c r="G549" i="45"/>
  <c r="F549" i="45"/>
  <c r="E549" i="45"/>
  <c r="D549" i="45"/>
  <c r="C549" i="45"/>
  <c r="U548" i="45"/>
  <c r="T548" i="45"/>
  <c r="S548" i="45"/>
  <c r="R548" i="45"/>
  <c r="Q548" i="45"/>
  <c r="P548" i="45"/>
  <c r="O548" i="45"/>
  <c r="N548" i="45"/>
  <c r="M548" i="45"/>
  <c r="L548" i="45"/>
  <c r="K548" i="45"/>
  <c r="J548" i="45"/>
  <c r="I548" i="45"/>
  <c r="H548" i="45"/>
  <c r="G548" i="45"/>
  <c r="F548" i="45"/>
  <c r="E548" i="45"/>
  <c r="D548" i="45"/>
  <c r="C548" i="45"/>
  <c r="U547" i="45"/>
  <c r="T547" i="45"/>
  <c r="S547" i="45"/>
  <c r="R547" i="45"/>
  <c r="Q547" i="45"/>
  <c r="P547" i="45"/>
  <c r="O547" i="45"/>
  <c r="N547" i="45"/>
  <c r="M547" i="45"/>
  <c r="L547" i="45"/>
  <c r="K547" i="45"/>
  <c r="J547" i="45"/>
  <c r="I547" i="45"/>
  <c r="H547" i="45"/>
  <c r="G547" i="45"/>
  <c r="F547" i="45"/>
  <c r="E547" i="45"/>
  <c r="D547" i="45"/>
  <c r="C547" i="45"/>
  <c r="U546" i="45"/>
  <c r="T546" i="45"/>
  <c r="S546" i="45"/>
  <c r="R546" i="45"/>
  <c r="Q546" i="45"/>
  <c r="P546" i="45"/>
  <c r="O546" i="45"/>
  <c r="N546" i="45"/>
  <c r="M546" i="45"/>
  <c r="L546" i="45"/>
  <c r="K546" i="45"/>
  <c r="J546" i="45"/>
  <c r="I546" i="45"/>
  <c r="H546" i="45"/>
  <c r="G546" i="45"/>
  <c r="F546" i="45"/>
  <c r="E546" i="45"/>
  <c r="D546" i="45"/>
  <c r="C546" i="45"/>
  <c r="U545" i="45"/>
  <c r="T545" i="45"/>
  <c r="S545" i="45"/>
  <c r="R545" i="45"/>
  <c r="Q545" i="45"/>
  <c r="P545" i="45"/>
  <c r="O545" i="45"/>
  <c r="N545" i="45"/>
  <c r="M545" i="45"/>
  <c r="L545" i="45"/>
  <c r="K545" i="45"/>
  <c r="J545" i="45"/>
  <c r="I545" i="45"/>
  <c r="H545" i="45"/>
  <c r="G545" i="45"/>
  <c r="F545" i="45"/>
  <c r="E545" i="45"/>
  <c r="D545" i="45"/>
  <c r="C545" i="45"/>
  <c r="U544" i="45"/>
  <c r="T544" i="45"/>
  <c r="S544" i="45"/>
  <c r="R544" i="45"/>
  <c r="Q544" i="45"/>
  <c r="P544" i="45"/>
  <c r="O544" i="45"/>
  <c r="N544" i="45"/>
  <c r="M544" i="45"/>
  <c r="L544" i="45"/>
  <c r="K544" i="45"/>
  <c r="J544" i="45"/>
  <c r="I544" i="45"/>
  <c r="H544" i="45"/>
  <c r="G544" i="45"/>
  <c r="F544" i="45"/>
  <c r="E544" i="45"/>
  <c r="D544" i="45"/>
  <c r="C544" i="45"/>
  <c r="U543" i="45"/>
  <c r="T543" i="45"/>
  <c r="S543" i="45"/>
  <c r="R543" i="45"/>
  <c r="Q543" i="45"/>
  <c r="P543" i="45"/>
  <c r="O543" i="45"/>
  <c r="N543" i="45"/>
  <c r="M543" i="45"/>
  <c r="L543" i="45"/>
  <c r="K543" i="45"/>
  <c r="J543" i="45"/>
  <c r="I543" i="45"/>
  <c r="H543" i="45"/>
  <c r="G543" i="45"/>
  <c r="F543" i="45"/>
  <c r="E543" i="45"/>
  <c r="D543" i="45"/>
  <c r="C543" i="45"/>
  <c r="U542" i="45"/>
  <c r="T542" i="45"/>
  <c r="S542" i="45"/>
  <c r="R542" i="45"/>
  <c r="Q542" i="45"/>
  <c r="P542" i="45"/>
  <c r="O542" i="45"/>
  <c r="N542" i="45"/>
  <c r="M542" i="45"/>
  <c r="L542" i="45"/>
  <c r="K542" i="45"/>
  <c r="J542" i="45"/>
  <c r="I542" i="45"/>
  <c r="H542" i="45"/>
  <c r="G542" i="45"/>
  <c r="F542" i="45"/>
  <c r="E542" i="45"/>
  <c r="D542" i="45"/>
  <c r="C542" i="45"/>
  <c r="U541" i="45"/>
  <c r="T541" i="45"/>
  <c r="S541" i="45"/>
  <c r="R541" i="45"/>
  <c r="Q541" i="45"/>
  <c r="P541" i="45"/>
  <c r="O541" i="45"/>
  <c r="N541" i="45"/>
  <c r="M541" i="45"/>
  <c r="L541" i="45"/>
  <c r="K541" i="45"/>
  <c r="J541" i="45"/>
  <c r="I541" i="45"/>
  <c r="H541" i="45"/>
  <c r="G541" i="45"/>
  <c r="F541" i="45"/>
  <c r="E541" i="45"/>
  <c r="D541" i="45"/>
  <c r="C541" i="45"/>
  <c r="U540" i="45"/>
  <c r="T540" i="45"/>
  <c r="S540" i="45"/>
  <c r="R540" i="45"/>
  <c r="Q540" i="45"/>
  <c r="P540" i="45"/>
  <c r="O540" i="45"/>
  <c r="N540" i="45"/>
  <c r="M540" i="45"/>
  <c r="L540" i="45"/>
  <c r="K540" i="45"/>
  <c r="J540" i="45"/>
  <c r="I540" i="45"/>
  <c r="H540" i="45"/>
  <c r="G540" i="45"/>
  <c r="F540" i="45"/>
  <c r="E540" i="45"/>
  <c r="D540" i="45"/>
  <c r="C540" i="45"/>
  <c r="U539" i="45"/>
  <c r="T539" i="45"/>
  <c r="S539" i="45"/>
  <c r="R539" i="45"/>
  <c r="Q539" i="45"/>
  <c r="P539" i="45"/>
  <c r="O539" i="45"/>
  <c r="N539" i="45"/>
  <c r="M539" i="45"/>
  <c r="L539" i="45"/>
  <c r="K539" i="45"/>
  <c r="J539" i="45"/>
  <c r="I539" i="45"/>
  <c r="H539" i="45"/>
  <c r="G539" i="45"/>
  <c r="F539" i="45"/>
  <c r="E539" i="45"/>
  <c r="D539" i="45"/>
  <c r="C539" i="45"/>
  <c r="U538" i="45"/>
  <c r="T538" i="45"/>
  <c r="S538" i="45"/>
  <c r="R538" i="45"/>
  <c r="Q538" i="45"/>
  <c r="P538" i="45"/>
  <c r="O538" i="45"/>
  <c r="N538" i="45"/>
  <c r="M538" i="45"/>
  <c r="L538" i="45"/>
  <c r="K538" i="45"/>
  <c r="J538" i="45"/>
  <c r="I538" i="45"/>
  <c r="H538" i="45"/>
  <c r="G538" i="45"/>
  <c r="F538" i="45"/>
  <c r="E538" i="45"/>
  <c r="D538" i="45"/>
  <c r="C538" i="45"/>
  <c r="U537" i="45"/>
  <c r="T537" i="45"/>
  <c r="S537" i="45"/>
  <c r="R537" i="45"/>
  <c r="Q537" i="45"/>
  <c r="P537" i="45"/>
  <c r="O537" i="45"/>
  <c r="N537" i="45"/>
  <c r="M537" i="45"/>
  <c r="L537" i="45"/>
  <c r="K537" i="45"/>
  <c r="J537" i="45"/>
  <c r="I537" i="45"/>
  <c r="H537" i="45"/>
  <c r="G537" i="45"/>
  <c r="F537" i="45"/>
  <c r="E537" i="45"/>
  <c r="D537" i="45"/>
  <c r="C537" i="45"/>
  <c r="U536" i="45"/>
  <c r="T536" i="45"/>
  <c r="S536" i="45"/>
  <c r="R536" i="45"/>
  <c r="Q536" i="45"/>
  <c r="P536" i="45"/>
  <c r="O536" i="45"/>
  <c r="N536" i="45"/>
  <c r="M536" i="45"/>
  <c r="L536" i="45"/>
  <c r="K536" i="45"/>
  <c r="J536" i="45"/>
  <c r="I536" i="45"/>
  <c r="H536" i="45"/>
  <c r="G536" i="45"/>
  <c r="F536" i="45"/>
  <c r="E536" i="45"/>
  <c r="D536" i="45"/>
  <c r="C536" i="45"/>
  <c r="U535" i="45"/>
  <c r="T535" i="45"/>
  <c r="S535" i="45"/>
  <c r="R535" i="45"/>
  <c r="Q535" i="45"/>
  <c r="P535" i="45"/>
  <c r="O535" i="45"/>
  <c r="N535" i="45"/>
  <c r="M535" i="45"/>
  <c r="L535" i="45"/>
  <c r="K535" i="45"/>
  <c r="J535" i="45"/>
  <c r="I535" i="45"/>
  <c r="H535" i="45"/>
  <c r="G535" i="45"/>
  <c r="F535" i="45"/>
  <c r="E535" i="45"/>
  <c r="D535" i="45"/>
  <c r="C535" i="45"/>
  <c r="U534" i="45"/>
  <c r="T534" i="45"/>
  <c r="S534" i="45"/>
  <c r="R534" i="45"/>
  <c r="Q534" i="45"/>
  <c r="P534" i="45"/>
  <c r="O534" i="45"/>
  <c r="N534" i="45"/>
  <c r="M534" i="45"/>
  <c r="L534" i="45"/>
  <c r="K534" i="45"/>
  <c r="J534" i="45"/>
  <c r="I534" i="45"/>
  <c r="H534" i="45"/>
  <c r="G534" i="45"/>
  <c r="F534" i="45"/>
  <c r="E534" i="45"/>
  <c r="D534" i="45"/>
  <c r="C534" i="45"/>
  <c r="U533" i="45"/>
  <c r="T533" i="45"/>
  <c r="S533" i="45"/>
  <c r="R533" i="45"/>
  <c r="Q533" i="45"/>
  <c r="P533" i="45"/>
  <c r="O533" i="45"/>
  <c r="N533" i="45"/>
  <c r="M533" i="45"/>
  <c r="L533" i="45"/>
  <c r="K533" i="45"/>
  <c r="J533" i="45"/>
  <c r="I533" i="45"/>
  <c r="H533" i="45"/>
  <c r="G533" i="45"/>
  <c r="F533" i="45"/>
  <c r="E533" i="45"/>
  <c r="D533" i="45"/>
  <c r="C533" i="45"/>
  <c r="U532" i="45"/>
  <c r="T532" i="45"/>
  <c r="S532" i="45"/>
  <c r="R532" i="45"/>
  <c r="Q532" i="45"/>
  <c r="P532" i="45"/>
  <c r="O532" i="45"/>
  <c r="N532" i="45"/>
  <c r="M532" i="45"/>
  <c r="L532" i="45"/>
  <c r="K532" i="45"/>
  <c r="J532" i="45"/>
  <c r="I532" i="45"/>
  <c r="H532" i="45"/>
  <c r="G532" i="45"/>
  <c r="F532" i="45"/>
  <c r="E532" i="45"/>
  <c r="D532" i="45"/>
  <c r="C532" i="45"/>
  <c r="U531" i="45"/>
  <c r="T531" i="45"/>
  <c r="S531" i="45"/>
  <c r="R531" i="45"/>
  <c r="Q531" i="45"/>
  <c r="P531" i="45"/>
  <c r="O531" i="45"/>
  <c r="N531" i="45"/>
  <c r="M531" i="45"/>
  <c r="L531" i="45"/>
  <c r="K531" i="45"/>
  <c r="J531" i="45"/>
  <c r="I531" i="45"/>
  <c r="H531" i="45"/>
  <c r="G531" i="45"/>
  <c r="F531" i="45"/>
  <c r="E531" i="45"/>
  <c r="D531" i="45"/>
  <c r="C531" i="45"/>
  <c r="U530" i="45"/>
  <c r="T530" i="45"/>
  <c r="S530" i="45"/>
  <c r="R530" i="45"/>
  <c r="Q530" i="45"/>
  <c r="P530" i="45"/>
  <c r="O530" i="45"/>
  <c r="N530" i="45"/>
  <c r="M530" i="45"/>
  <c r="L530" i="45"/>
  <c r="K530" i="45"/>
  <c r="J530" i="45"/>
  <c r="I530" i="45"/>
  <c r="H530" i="45"/>
  <c r="G530" i="45"/>
  <c r="F530" i="45"/>
  <c r="E530" i="45"/>
  <c r="D530" i="45"/>
  <c r="C530" i="45"/>
  <c r="U529" i="45"/>
  <c r="T529" i="45"/>
  <c r="S529" i="45"/>
  <c r="R529" i="45"/>
  <c r="Q529" i="45"/>
  <c r="P529" i="45"/>
  <c r="O529" i="45"/>
  <c r="N529" i="45"/>
  <c r="M529" i="45"/>
  <c r="L529" i="45"/>
  <c r="K529" i="45"/>
  <c r="J529" i="45"/>
  <c r="I529" i="45"/>
  <c r="H529" i="45"/>
  <c r="G529" i="45"/>
  <c r="F529" i="45"/>
  <c r="E529" i="45"/>
  <c r="D529" i="45"/>
  <c r="C529" i="45"/>
  <c r="U528" i="45"/>
  <c r="T528" i="45"/>
  <c r="S528" i="45"/>
  <c r="R528" i="45"/>
  <c r="Q528" i="45"/>
  <c r="P528" i="45"/>
  <c r="O528" i="45"/>
  <c r="N528" i="45"/>
  <c r="M528" i="45"/>
  <c r="L528" i="45"/>
  <c r="K528" i="45"/>
  <c r="J528" i="45"/>
  <c r="I528" i="45"/>
  <c r="H528" i="45"/>
  <c r="G528" i="45"/>
  <c r="F528" i="45"/>
  <c r="E528" i="45"/>
  <c r="D528" i="45"/>
  <c r="C528" i="45"/>
  <c r="U527" i="45"/>
  <c r="T527" i="45"/>
  <c r="S527" i="45"/>
  <c r="R527" i="45"/>
  <c r="Q527" i="45"/>
  <c r="P527" i="45"/>
  <c r="O527" i="45"/>
  <c r="N527" i="45"/>
  <c r="M527" i="45"/>
  <c r="L527" i="45"/>
  <c r="K527" i="45"/>
  <c r="J527" i="45"/>
  <c r="I527" i="45"/>
  <c r="H527" i="45"/>
  <c r="G527" i="45"/>
  <c r="F527" i="45"/>
  <c r="E527" i="45"/>
  <c r="D527" i="45"/>
  <c r="C527" i="45"/>
  <c r="U526" i="45"/>
  <c r="T526" i="45"/>
  <c r="S526" i="45"/>
  <c r="R526" i="45"/>
  <c r="Q526" i="45"/>
  <c r="P526" i="45"/>
  <c r="O526" i="45"/>
  <c r="N526" i="45"/>
  <c r="M526" i="45"/>
  <c r="L526" i="45"/>
  <c r="K526" i="45"/>
  <c r="J526" i="45"/>
  <c r="I526" i="45"/>
  <c r="H526" i="45"/>
  <c r="G526" i="45"/>
  <c r="F526" i="45"/>
  <c r="E526" i="45"/>
  <c r="D526" i="45"/>
  <c r="C526" i="45"/>
  <c r="U525" i="45"/>
  <c r="T525" i="45"/>
  <c r="S525" i="45"/>
  <c r="R525" i="45"/>
  <c r="Q525" i="45"/>
  <c r="P525" i="45"/>
  <c r="O525" i="45"/>
  <c r="N525" i="45"/>
  <c r="M525" i="45"/>
  <c r="L525" i="45"/>
  <c r="K525" i="45"/>
  <c r="J525" i="45"/>
  <c r="I525" i="45"/>
  <c r="H525" i="45"/>
  <c r="G525" i="45"/>
  <c r="F525" i="45"/>
  <c r="E525" i="45"/>
  <c r="D525" i="45"/>
  <c r="C525" i="45"/>
  <c r="U524" i="45"/>
  <c r="T524" i="45"/>
  <c r="S524" i="45"/>
  <c r="R524" i="45"/>
  <c r="Q524" i="45"/>
  <c r="P524" i="45"/>
  <c r="O524" i="45"/>
  <c r="N524" i="45"/>
  <c r="M524" i="45"/>
  <c r="L524" i="45"/>
  <c r="K524" i="45"/>
  <c r="J524" i="45"/>
  <c r="I524" i="45"/>
  <c r="H524" i="45"/>
  <c r="G524" i="45"/>
  <c r="F524" i="45"/>
  <c r="E524" i="45"/>
  <c r="D524" i="45"/>
  <c r="C524" i="45"/>
  <c r="U523" i="45"/>
  <c r="T523" i="45"/>
  <c r="S523" i="45"/>
  <c r="R523" i="45"/>
  <c r="Q523" i="45"/>
  <c r="P523" i="45"/>
  <c r="O523" i="45"/>
  <c r="N523" i="45"/>
  <c r="M523" i="45"/>
  <c r="L523" i="45"/>
  <c r="K523" i="45"/>
  <c r="J523" i="45"/>
  <c r="I523" i="45"/>
  <c r="H523" i="45"/>
  <c r="G523" i="45"/>
  <c r="F523" i="45"/>
  <c r="E523" i="45"/>
  <c r="D523" i="45"/>
  <c r="C523" i="45"/>
  <c r="U522" i="45"/>
  <c r="T522" i="45"/>
  <c r="S522" i="45"/>
  <c r="R522" i="45"/>
  <c r="Q522" i="45"/>
  <c r="P522" i="45"/>
  <c r="O522" i="45"/>
  <c r="N522" i="45"/>
  <c r="M522" i="45"/>
  <c r="L522" i="45"/>
  <c r="K522" i="45"/>
  <c r="J522" i="45"/>
  <c r="I522" i="45"/>
  <c r="H522" i="45"/>
  <c r="G522" i="45"/>
  <c r="F522" i="45"/>
  <c r="E522" i="45"/>
  <c r="D522" i="45"/>
  <c r="C522" i="45"/>
  <c r="U521" i="45"/>
  <c r="T521" i="45"/>
  <c r="S521" i="45"/>
  <c r="R521" i="45"/>
  <c r="Q521" i="45"/>
  <c r="P521" i="45"/>
  <c r="O521" i="45"/>
  <c r="N521" i="45"/>
  <c r="M521" i="45"/>
  <c r="L521" i="45"/>
  <c r="K521" i="45"/>
  <c r="J521" i="45"/>
  <c r="I521" i="45"/>
  <c r="H521" i="45"/>
  <c r="G521" i="45"/>
  <c r="F521" i="45"/>
  <c r="E521" i="45"/>
  <c r="D521" i="45"/>
  <c r="C521" i="45"/>
  <c r="U520" i="45"/>
  <c r="T520" i="45"/>
  <c r="S520" i="45"/>
  <c r="R520" i="45"/>
  <c r="Q520" i="45"/>
  <c r="P520" i="45"/>
  <c r="O520" i="45"/>
  <c r="N520" i="45"/>
  <c r="M520" i="45"/>
  <c r="L520" i="45"/>
  <c r="K520" i="45"/>
  <c r="J520" i="45"/>
  <c r="I520" i="45"/>
  <c r="H520" i="45"/>
  <c r="G520" i="45"/>
  <c r="F520" i="45"/>
  <c r="E520" i="45"/>
  <c r="D520" i="45"/>
  <c r="C520" i="45"/>
  <c r="U519" i="45"/>
  <c r="T519" i="45"/>
  <c r="S519" i="45"/>
  <c r="R519" i="45"/>
  <c r="Q519" i="45"/>
  <c r="P519" i="45"/>
  <c r="O519" i="45"/>
  <c r="N519" i="45"/>
  <c r="M519" i="45"/>
  <c r="L519" i="45"/>
  <c r="K519" i="45"/>
  <c r="J519" i="45"/>
  <c r="I519" i="45"/>
  <c r="H519" i="45"/>
  <c r="G519" i="45"/>
  <c r="F519" i="45"/>
  <c r="E519" i="45"/>
  <c r="D519" i="45"/>
  <c r="C519" i="45"/>
  <c r="U518" i="45"/>
  <c r="T518" i="45"/>
  <c r="S518" i="45"/>
  <c r="R518" i="45"/>
  <c r="Q518" i="45"/>
  <c r="P518" i="45"/>
  <c r="O518" i="45"/>
  <c r="N518" i="45"/>
  <c r="M518" i="45"/>
  <c r="L518" i="45"/>
  <c r="K518" i="45"/>
  <c r="J518" i="45"/>
  <c r="I518" i="45"/>
  <c r="H518" i="45"/>
  <c r="G518" i="45"/>
  <c r="F518" i="45"/>
  <c r="E518" i="45"/>
  <c r="D518" i="45"/>
  <c r="C518" i="45"/>
  <c r="U517" i="45"/>
  <c r="T517" i="45"/>
  <c r="S517" i="45"/>
  <c r="R517" i="45"/>
  <c r="Q517" i="45"/>
  <c r="P517" i="45"/>
  <c r="O517" i="45"/>
  <c r="N517" i="45"/>
  <c r="M517" i="45"/>
  <c r="L517" i="45"/>
  <c r="K517" i="45"/>
  <c r="J517" i="45"/>
  <c r="I517" i="45"/>
  <c r="H517" i="45"/>
  <c r="G517" i="45"/>
  <c r="F517" i="45"/>
  <c r="E517" i="45"/>
  <c r="D517" i="45"/>
  <c r="C517" i="45"/>
  <c r="U516" i="45"/>
  <c r="T516" i="45"/>
  <c r="S516" i="45"/>
  <c r="R516" i="45"/>
  <c r="Q516" i="45"/>
  <c r="P516" i="45"/>
  <c r="O516" i="45"/>
  <c r="N516" i="45"/>
  <c r="M516" i="45"/>
  <c r="L516" i="45"/>
  <c r="K516" i="45"/>
  <c r="J516" i="45"/>
  <c r="I516" i="45"/>
  <c r="H516" i="45"/>
  <c r="G516" i="45"/>
  <c r="F516" i="45"/>
  <c r="E516" i="45"/>
  <c r="D516" i="45"/>
  <c r="C516" i="45"/>
  <c r="U515" i="45"/>
  <c r="T515" i="45"/>
  <c r="S515" i="45"/>
  <c r="R515" i="45"/>
  <c r="Q515" i="45"/>
  <c r="P515" i="45"/>
  <c r="O515" i="45"/>
  <c r="N515" i="45"/>
  <c r="M515" i="45"/>
  <c r="L515" i="45"/>
  <c r="K515" i="45"/>
  <c r="J515" i="45"/>
  <c r="I515" i="45"/>
  <c r="H515" i="45"/>
  <c r="G515" i="45"/>
  <c r="F515" i="45"/>
  <c r="E515" i="45"/>
  <c r="D515" i="45"/>
  <c r="C515" i="45"/>
  <c r="U514" i="45"/>
  <c r="T514" i="45"/>
  <c r="S514" i="45"/>
  <c r="R514" i="45"/>
  <c r="Q514" i="45"/>
  <c r="P514" i="45"/>
  <c r="O514" i="45"/>
  <c r="N514" i="45"/>
  <c r="M514" i="45"/>
  <c r="L514" i="45"/>
  <c r="K514" i="45"/>
  <c r="J514" i="45"/>
  <c r="I514" i="45"/>
  <c r="H514" i="45"/>
  <c r="G514" i="45"/>
  <c r="F514" i="45"/>
  <c r="E514" i="45"/>
  <c r="D514" i="45"/>
  <c r="C514" i="45"/>
  <c r="U513" i="45"/>
  <c r="T513" i="45"/>
  <c r="S513" i="45"/>
  <c r="R513" i="45"/>
  <c r="Q513" i="45"/>
  <c r="P513" i="45"/>
  <c r="O513" i="45"/>
  <c r="N513" i="45"/>
  <c r="M513" i="45"/>
  <c r="L513" i="45"/>
  <c r="K513" i="45"/>
  <c r="J513" i="45"/>
  <c r="I513" i="45"/>
  <c r="H513" i="45"/>
  <c r="G513" i="45"/>
  <c r="F513" i="45"/>
  <c r="E513" i="45"/>
  <c r="D513" i="45"/>
  <c r="C513" i="45"/>
  <c r="U512" i="45"/>
  <c r="T512" i="45"/>
  <c r="S512" i="45"/>
  <c r="R512" i="45"/>
  <c r="Q512" i="45"/>
  <c r="P512" i="45"/>
  <c r="O512" i="45"/>
  <c r="N512" i="45"/>
  <c r="M512" i="45"/>
  <c r="L512" i="45"/>
  <c r="K512" i="45"/>
  <c r="J512" i="45"/>
  <c r="I512" i="45"/>
  <c r="H512" i="45"/>
  <c r="G512" i="45"/>
  <c r="F512" i="45"/>
  <c r="E512" i="45"/>
  <c r="D512" i="45"/>
  <c r="C512" i="45"/>
  <c r="U511" i="45"/>
  <c r="T511" i="45"/>
  <c r="S511" i="45"/>
  <c r="R511" i="45"/>
  <c r="Q511" i="45"/>
  <c r="P511" i="45"/>
  <c r="O511" i="45"/>
  <c r="N511" i="45"/>
  <c r="M511" i="45"/>
  <c r="L511" i="45"/>
  <c r="K511" i="45"/>
  <c r="J511" i="45"/>
  <c r="I511" i="45"/>
  <c r="H511" i="45"/>
  <c r="G511" i="45"/>
  <c r="F511" i="45"/>
  <c r="E511" i="45"/>
  <c r="D511" i="45"/>
  <c r="C511" i="45"/>
  <c r="U510" i="45"/>
  <c r="T510" i="45"/>
  <c r="S510" i="45"/>
  <c r="R510" i="45"/>
  <c r="Q510" i="45"/>
  <c r="P510" i="45"/>
  <c r="O510" i="45"/>
  <c r="N510" i="45"/>
  <c r="M510" i="45"/>
  <c r="L510" i="45"/>
  <c r="K510" i="45"/>
  <c r="J510" i="45"/>
  <c r="I510" i="45"/>
  <c r="H510" i="45"/>
  <c r="G510" i="45"/>
  <c r="F510" i="45"/>
  <c r="E510" i="45"/>
  <c r="D510" i="45"/>
  <c r="C510" i="45"/>
  <c r="U509" i="45"/>
  <c r="T509" i="45"/>
  <c r="S509" i="45"/>
  <c r="R509" i="45"/>
  <c r="Q509" i="45"/>
  <c r="P509" i="45"/>
  <c r="O509" i="45"/>
  <c r="N509" i="45"/>
  <c r="M509" i="45"/>
  <c r="L509" i="45"/>
  <c r="K509" i="45"/>
  <c r="J509" i="45"/>
  <c r="I509" i="45"/>
  <c r="H509" i="45"/>
  <c r="G509" i="45"/>
  <c r="F509" i="45"/>
  <c r="E509" i="45"/>
  <c r="D509" i="45"/>
  <c r="C509" i="45"/>
  <c r="U508" i="45"/>
  <c r="T508" i="45"/>
  <c r="S508" i="45"/>
  <c r="R508" i="45"/>
  <c r="Q508" i="45"/>
  <c r="P508" i="45"/>
  <c r="O508" i="45"/>
  <c r="N508" i="45"/>
  <c r="M508" i="45"/>
  <c r="L508" i="45"/>
  <c r="K508" i="45"/>
  <c r="J508" i="45"/>
  <c r="I508" i="45"/>
  <c r="H508" i="45"/>
  <c r="G508" i="45"/>
  <c r="F508" i="45"/>
  <c r="E508" i="45"/>
  <c r="D508" i="45"/>
  <c r="C508" i="45"/>
  <c r="U507" i="45"/>
  <c r="T507" i="45"/>
  <c r="S507" i="45"/>
  <c r="R507" i="45"/>
  <c r="Q507" i="45"/>
  <c r="P507" i="45"/>
  <c r="O507" i="45"/>
  <c r="N507" i="45"/>
  <c r="M507" i="45"/>
  <c r="L507" i="45"/>
  <c r="K507" i="45"/>
  <c r="J507" i="45"/>
  <c r="I507" i="45"/>
  <c r="H507" i="45"/>
  <c r="G507" i="45"/>
  <c r="F507" i="45"/>
  <c r="E507" i="45"/>
  <c r="D507" i="45"/>
  <c r="C507" i="45"/>
  <c r="U506" i="45"/>
  <c r="T506" i="45"/>
  <c r="S506" i="45"/>
  <c r="R506" i="45"/>
  <c r="Q506" i="45"/>
  <c r="P506" i="45"/>
  <c r="O506" i="45"/>
  <c r="N506" i="45"/>
  <c r="M506" i="45"/>
  <c r="L506" i="45"/>
  <c r="K506" i="45"/>
  <c r="J506" i="45"/>
  <c r="I506" i="45"/>
  <c r="H506" i="45"/>
  <c r="G506" i="45"/>
  <c r="F506" i="45"/>
  <c r="E506" i="45"/>
  <c r="D506" i="45"/>
  <c r="C506" i="45"/>
  <c r="U505" i="45"/>
  <c r="T505" i="45"/>
  <c r="S505" i="45"/>
  <c r="R505" i="45"/>
  <c r="Q505" i="45"/>
  <c r="P505" i="45"/>
  <c r="O505" i="45"/>
  <c r="N505" i="45"/>
  <c r="M505" i="45"/>
  <c r="L505" i="45"/>
  <c r="K505" i="45"/>
  <c r="J505" i="45"/>
  <c r="I505" i="45"/>
  <c r="H505" i="45"/>
  <c r="G505" i="45"/>
  <c r="F505" i="45"/>
  <c r="E505" i="45"/>
  <c r="D505" i="45"/>
  <c r="C505" i="45"/>
  <c r="U504" i="45"/>
  <c r="T504" i="45"/>
  <c r="S504" i="45"/>
  <c r="R504" i="45"/>
  <c r="Q504" i="45"/>
  <c r="P504" i="45"/>
  <c r="O504" i="45"/>
  <c r="N504" i="45"/>
  <c r="M504" i="45"/>
  <c r="L504" i="45"/>
  <c r="K504" i="45"/>
  <c r="J504" i="45"/>
  <c r="I504" i="45"/>
  <c r="H504" i="45"/>
  <c r="G504" i="45"/>
  <c r="F504" i="45"/>
  <c r="E504" i="45"/>
  <c r="D504" i="45"/>
  <c r="C504" i="45"/>
  <c r="U503" i="45"/>
  <c r="T503" i="45"/>
  <c r="S503" i="45"/>
  <c r="R503" i="45"/>
  <c r="Q503" i="45"/>
  <c r="P503" i="45"/>
  <c r="O503" i="45"/>
  <c r="N503" i="45"/>
  <c r="M503" i="45"/>
  <c r="L503" i="45"/>
  <c r="K503" i="45"/>
  <c r="J503" i="45"/>
  <c r="I503" i="45"/>
  <c r="H503" i="45"/>
  <c r="G503" i="45"/>
  <c r="F503" i="45"/>
  <c r="E503" i="45"/>
  <c r="D503" i="45"/>
  <c r="C503" i="45"/>
  <c r="U502" i="45"/>
  <c r="T502" i="45"/>
  <c r="S502" i="45"/>
  <c r="R502" i="45"/>
  <c r="Q502" i="45"/>
  <c r="P502" i="45"/>
  <c r="O502" i="45"/>
  <c r="N502" i="45"/>
  <c r="M502" i="45"/>
  <c r="L502" i="45"/>
  <c r="K502" i="45"/>
  <c r="J502" i="45"/>
  <c r="I502" i="45"/>
  <c r="H502" i="45"/>
  <c r="G502" i="45"/>
  <c r="F502" i="45"/>
  <c r="E502" i="45"/>
  <c r="D502" i="45"/>
  <c r="C502" i="45"/>
  <c r="U501" i="45"/>
  <c r="T501" i="45"/>
  <c r="S501" i="45"/>
  <c r="R501" i="45"/>
  <c r="Q501" i="45"/>
  <c r="P501" i="45"/>
  <c r="O501" i="45"/>
  <c r="N501" i="45"/>
  <c r="M501" i="45"/>
  <c r="L501" i="45"/>
  <c r="K501" i="45"/>
  <c r="J501" i="45"/>
  <c r="I501" i="45"/>
  <c r="H501" i="45"/>
  <c r="G501" i="45"/>
  <c r="F501" i="45"/>
  <c r="E501" i="45"/>
  <c r="D501" i="45"/>
  <c r="C501" i="45"/>
  <c r="U500" i="45"/>
  <c r="T500" i="45"/>
  <c r="S500" i="45"/>
  <c r="R500" i="45"/>
  <c r="Q500" i="45"/>
  <c r="P500" i="45"/>
  <c r="O500" i="45"/>
  <c r="N500" i="45"/>
  <c r="M500" i="45"/>
  <c r="L500" i="45"/>
  <c r="K500" i="45"/>
  <c r="J500" i="45"/>
  <c r="I500" i="45"/>
  <c r="H500" i="45"/>
  <c r="G500" i="45"/>
  <c r="F500" i="45"/>
  <c r="E500" i="45"/>
  <c r="D500" i="45"/>
  <c r="C500" i="45"/>
  <c r="U499" i="45"/>
  <c r="T499" i="45"/>
  <c r="S499" i="45"/>
  <c r="R499" i="45"/>
  <c r="Q499" i="45"/>
  <c r="P499" i="45"/>
  <c r="O499" i="45"/>
  <c r="N499" i="45"/>
  <c r="M499" i="45"/>
  <c r="L499" i="45"/>
  <c r="K499" i="45"/>
  <c r="J499" i="45"/>
  <c r="I499" i="45"/>
  <c r="H499" i="45"/>
  <c r="G499" i="45"/>
  <c r="F499" i="45"/>
  <c r="E499" i="45"/>
  <c r="D499" i="45"/>
  <c r="C499" i="45"/>
  <c r="U498" i="45"/>
  <c r="T498" i="45"/>
  <c r="S498" i="45"/>
  <c r="R498" i="45"/>
  <c r="Q498" i="45"/>
  <c r="P498" i="45"/>
  <c r="O498" i="45"/>
  <c r="N498" i="45"/>
  <c r="M498" i="45"/>
  <c r="L498" i="45"/>
  <c r="K498" i="45"/>
  <c r="J498" i="45"/>
  <c r="I498" i="45"/>
  <c r="H498" i="45"/>
  <c r="G498" i="45"/>
  <c r="F498" i="45"/>
  <c r="E498" i="45"/>
  <c r="D498" i="45"/>
  <c r="C498" i="45"/>
  <c r="U497" i="45"/>
  <c r="T497" i="45"/>
  <c r="S497" i="45"/>
  <c r="R497" i="45"/>
  <c r="Q497" i="45"/>
  <c r="P497" i="45"/>
  <c r="O497" i="45"/>
  <c r="N497" i="45"/>
  <c r="M497" i="45"/>
  <c r="L497" i="45"/>
  <c r="K497" i="45"/>
  <c r="J497" i="45"/>
  <c r="I497" i="45"/>
  <c r="H497" i="45"/>
  <c r="G497" i="45"/>
  <c r="F497" i="45"/>
  <c r="E497" i="45"/>
  <c r="D497" i="45"/>
  <c r="C497" i="45"/>
  <c r="U496" i="45"/>
  <c r="T496" i="45"/>
  <c r="S496" i="45"/>
  <c r="R496" i="45"/>
  <c r="Q496" i="45"/>
  <c r="P496" i="45"/>
  <c r="O496" i="45"/>
  <c r="N496" i="45"/>
  <c r="M496" i="45"/>
  <c r="L496" i="45"/>
  <c r="K496" i="45"/>
  <c r="J496" i="45"/>
  <c r="I496" i="45"/>
  <c r="H496" i="45"/>
  <c r="G496" i="45"/>
  <c r="F496" i="45"/>
  <c r="E496" i="45"/>
  <c r="D496" i="45"/>
  <c r="C496" i="45"/>
  <c r="U495" i="45"/>
  <c r="T495" i="45"/>
  <c r="S495" i="45"/>
  <c r="R495" i="45"/>
  <c r="Q495" i="45"/>
  <c r="P495" i="45"/>
  <c r="O495" i="45"/>
  <c r="N495" i="45"/>
  <c r="M495" i="45"/>
  <c r="L495" i="45"/>
  <c r="K495" i="45"/>
  <c r="J495" i="45"/>
  <c r="I495" i="45"/>
  <c r="H495" i="45"/>
  <c r="G495" i="45"/>
  <c r="F495" i="45"/>
  <c r="E495" i="45"/>
  <c r="D495" i="45"/>
  <c r="C495" i="45"/>
  <c r="U494" i="45"/>
  <c r="T494" i="45"/>
  <c r="S494" i="45"/>
  <c r="R494" i="45"/>
  <c r="Q494" i="45"/>
  <c r="P494" i="45"/>
  <c r="O494" i="45"/>
  <c r="N494" i="45"/>
  <c r="M494" i="45"/>
  <c r="L494" i="45"/>
  <c r="K494" i="45"/>
  <c r="J494" i="45"/>
  <c r="I494" i="45"/>
  <c r="H494" i="45"/>
  <c r="G494" i="45"/>
  <c r="F494" i="45"/>
  <c r="E494" i="45"/>
  <c r="D494" i="45"/>
  <c r="C494" i="45"/>
  <c r="U493" i="45"/>
  <c r="T493" i="45"/>
  <c r="S493" i="45"/>
  <c r="R493" i="45"/>
  <c r="Q493" i="45"/>
  <c r="P493" i="45"/>
  <c r="O493" i="45"/>
  <c r="N493" i="45"/>
  <c r="M493" i="45"/>
  <c r="L493" i="45"/>
  <c r="K493" i="45"/>
  <c r="J493" i="45"/>
  <c r="I493" i="45"/>
  <c r="H493" i="45"/>
  <c r="G493" i="45"/>
  <c r="F493" i="45"/>
  <c r="E493" i="45"/>
  <c r="D493" i="45"/>
  <c r="C493" i="45"/>
  <c r="U492" i="45"/>
  <c r="T492" i="45"/>
  <c r="S492" i="45"/>
  <c r="R492" i="45"/>
  <c r="Q492" i="45"/>
  <c r="P492" i="45"/>
  <c r="O492" i="45"/>
  <c r="N492" i="45"/>
  <c r="M492" i="45"/>
  <c r="L492" i="45"/>
  <c r="K492" i="45"/>
  <c r="J492" i="45"/>
  <c r="I492" i="45"/>
  <c r="H492" i="45"/>
  <c r="G492" i="45"/>
  <c r="F492" i="45"/>
  <c r="E492" i="45"/>
  <c r="D492" i="45"/>
  <c r="C492" i="45"/>
  <c r="U491" i="45"/>
  <c r="T491" i="45"/>
  <c r="S491" i="45"/>
  <c r="R491" i="45"/>
  <c r="Q491" i="45"/>
  <c r="P491" i="45"/>
  <c r="O491" i="45"/>
  <c r="N491" i="45"/>
  <c r="M491" i="45"/>
  <c r="L491" i="45"/>
  <c r="K491" i="45"/>
  <c r="J491" i="45"/>
  <c r="I491" i="45"/>
  <c r="H491" i="45"/>
  <c r="G491" i="45"/>
  <c r="F491" i="45"/>
  <c r="E491" i="45"/>
  <c r="D491" i="45"/>
  <c r="C491" i="45"/>
  <c r="U490" i="45"/>
  <c r="T490" i="45"/>
  <c r="S490" i="45"/>
  <c r="R490" i="45"/>
  <c r="Q490" i="45"/>
  <c r="P490" i="45"/>
  <c r="O490" i="45"/>
  <c r="N490" i="45"/>
  <c r="M490" i="45"/>
  <c r="L490" i="45"/>
  <c r="K490" i="45"/>
  <c r="J490" i="45"/>
  <c r="I490" i="45"/>
  <c r="H490" i="45"/>
  <c r="G490" i="45"/>
  <c r="F490" i="45"/>
  <c r="E490" i="45"/>
  <c r="D490" i="45"/>
  <c r="C490" i="45"/>
  <c r="U489" i="45"/>
  <c r="T489" i="45"/>
  <c r="S489" i="45"/>
  <c r="R489" i="45"/>
  <c r="Q489" i="45"/>
  <c r="P489" i="45"/>
  <c r="O489" i="45"/>
  <c r="N489" i="45"/>
  <c r="M489" i="45"/>
  <c r="L489" i="45"/>
  <c r="K489" i="45"/>
  <c r="J489" i="45"/>
  <c r="I489" i="45"/>
  <c r="H489" i="45"/>
  <c r="G489" i="45"/>
  <c r="F489" i="45"/>
  <c r="E489" i="45"/>
  <c r="D489" i="45"/>
  <c r="C489" i="45"/>
  <c r="U488" i="45"/>
  <c r="T488" i="45"/>
  <c r="S488" i="45"/>
  <c r="R488" i="45"/>
  <c r="Q488" i="45"/>
  <c r="P488" i="45"/>
  <c r="O488" i="45"/>
  <c r="N488" i="45"/>
  <c r="M488" i="45"/>
  <c r="L488" i="45"/>
  <c r="K488" i="45"/>
  <c r="J488" i="45"/>
  <c r="I488" i="45"/>
  <c r="H488" i="45"/>
  <c r="G488" i="45"/>
  <c r="F488" i="45"/>
  <c r="E488" i="45"/>
  <c r="D488" i="45"/>
  <c r="C488" i="45"/>
  <c r="U487" i="45"/>
  <c r="T487" i="45"/>
  <c r="S487" i="45"/>
  <c r="R487" i="45"/>
  <c r="Q487" i="45"/>
  <c r="P487" i="45"/>
  <c r="O487" i="45"/>
  <c r="N487" i="45"/>
  <c r="M487" i="45"/>
  <c r="L487" i="45"/>
  <c r="K487" i="45"/>
  <c r="J487" i="45"/>
  <c r="I487" i="45"/>
  <c r="H487" i="45"/>
  <c r="G487" i="45"/>
  <c r="F487" i="45"/>
  <c r="E487" i="45"/>
  <c r="D487" i="45"/>
  <c r="C487" i="45"/>
  <c r="U486" i="45"/>
  <c r="T486" i="45"/>
  <c r="S486" i="45"/>
  <c r="R486" i="45"/>
  <c r="Q486" i="45"/>
  <c r="P486" i="45"/>
  <c r="O486" i="45"/>
  <c r="N486" i="45"/>
  <c r="M486" i="45"/>
  <c r="L486" i="45"/>
  <c r="K486" i="45"/>
  <c r="J486" i="45"/>
  <c r="I486" i="45"/>
  <c r="H486" i="45"/>
  <c r="G486" i="45"/>
  <c r="F486" i="45"/>
  <c r="E486" i="45"/>
  <c r="D486" i="45"/>
  <c r="C486" i="45"/>
  <c r="U485" i="45"/>
  <c r="T485" i="45"/>
  <c r="S485" i="45"/>
  <c r="R485" i="45"/>
  <c r="Q485" i="45"/>
  <c r="P485" i="45"/>
  <c r="O485" i="45"/>
  <c r="N485" i="45"/>
  <c r="M485" i="45"/>
  <c r="L485" i="45"/>
  <c r="K485" i="45"/>
  <c r="J485" i="45"/>
  <c r="I485" i="45"/>
  <c r="H485" i="45"/>
  <c r="G485" i="45"/>
  <c r="F485" i="45"/>
  <c r="E485" i="45"/>
  <c r="D485" i="45"/>
  <c r="C485" i="45"/>
  <c r="U484" i="45"/>
  <c r="T484" i="45"/>
  <c r="S484" i="45"/>
  <c r="R484" i="45"/>
  <c r="Q484" i="45"/>
  <c r="P484" i="45"/>
  <c r="O484" i="45"/>
  <c r="N484" i="45"/>
  <c r="M484" i="45"/>
  <c r="L484" i="45"/>
  <c r="K484" i="45"/>
  <c r="J484" i="45"/>
  <c r="I484" i="45"/>
  <c r="H484" i="45"/>
  <c r="G484" i="45"/>
  <c r="F484" i="45"/>
  <c r="E484" i="45"/>
  <c r="D484" i="45"/>
  <c r="C484" i="45"/>
  <c r="U483" i="45"/>
  <c r="T483" i="45"/>
  <c r="S483" i="45"/>
  <c r="R483" i="45"/>
  <c r="Q483" i="45"/>
  <c r="P483" i="45"/>
  <c r="O483" i="45"/>
  <c r="N483" i="45"/>
  <c r="M483" i="45"/>
  <c r="L483" i="45"/>
  <c r="K483" i="45"/>
  <c r="J483" i="45"/>
  <c r="I483" i="45"/>
  <c r="H483" i="45"/>
  <c r="G483" i="45"/>
  <c r="F483" i="45"/>
  <c r="E483" i="45"/>
  <c r="D483" i="45"/>
  <c r="C483" i="45"/>
  <c r="U482" i="45"/>
  <c r="T482" i="45"/>
  <c r="S482" i="45"/>
  <c r="R482" i="45"/>
  <c r="Q482" i="45"/>
  <c r="P482" i="45"/>
  <c r="O482" i="45"/>
  <c r="N482" i="45"/>
  <c r="M482" i="45"/>
  <c r="L482" i="45"/>
  <c r="K482" i="45"/>
  <c r="J482" i="45"/>
  <c r="I482" i="45"/>
  <c r="H482" i="45"/>
  <c r="G482" i="45"/>
  <c r="F482" i="45"/>
  <c r="E482" i="45"/>
  <c r="D482" i="45"/>
  <c r="C482" i="45"/>
  <c r="U481" i="45"/>
  <c r="T481" i="45"/>
  <c r="S481" i="45"/>
  <c r="R481" i="45"/>
  <c r="Q481" i="45"/>
  <c r="P481" i="45"/>
  <c r="O481" i="45"/>
  <c r="N481" i="45"/>
  <c r="M481" i="45"/>
  <c r="L481" i="45"/>
  <c r="K481" i="45"/>
  <c r="J481" i="45"/>
  <c r="I481" i="45"/>
  <c r="H481" i="45"/>
  <c r="G481" i="45"/>
  <c r="F481" i="45"/>
  <c r="E481" i="45"/>
  <c r="D481" i="45"/>
  <c r="C481" i="45"/>
  <c r="U480" i="45"/>
  <c r="T480" i="45"/>
  <c r="S480" i="45"/>
  <c r="R480" i="45"/>
  <c r="Q480" i="45"/>
  <c r="P480" i="45"/>
  <c r="O480" i="45"/>
  <c r="N480" i="45"/>
  <c r="M480" i="45"/>
  <c r="L480" i="45"/>
  <c r="K480" i="45"/>
  <c r="J480" i="45"/>
  <c r="I480" i="45"/>
  <c r="H480" i="45"/>
  <c r="G480" i="45"/>
  <c r="F480" i="45"/>
  <c r="E480" i="45"/>
  <c r="D480" i="45"/>
  <c r="C480" i="45"/>
  <c r="U479" i="45"/>
  <c r="T479" i="45"/>
  <c r="S479" i="45"/>
  <c r="R479" i="45"/>
  <c r="Q479" i="45"/>
  <c r="P479" i="45"/>
  <c r="O479" i="45"/>
  <c r="N479" i="45"/>
  <c r="M479" i="45"/>
  <c r="L479" i="45"/>
  <c r="K479" i="45"/>
  <c r="J479" i="45"/>
  <c r="I479" i="45"/>
  <c r="H479" i="45"/>
  <c r="G479" i="45"/>
  <c r="F479" i="45"/>
  <c r="E479" i="45"/>
  <c r="D479" i="45"/>
  <c r="C479" i="45"/>
  <c r="U478" i="45"/>
  <c r="T478" i="45"/>
  <c r="S478" i="45"/>
  <c r="R478" i="45"/>
  <c r="Q478" i="45"/>
  <c r="P478" i="45"/>
  <c r="O478" i="45"/>
  <c r="N478" i="45"/>
  <c r="M478" i="45"/>
  <c r="L478" i="45"/>
  <c r="K478" i="45"/>
  <c r="J478" i="45"/>
  <c r="I478" i="45"/>
  <c r="H478" i="45"/>
  <c r="G478" i="45"/>
  <c r="F478" i="45"/>
  <c r="E478" i="45"/>
  <c r="D478" i="45"/>
  <c r="C478" i="45"/>
  <c r="U477" i="45"/>
  <c r="T477" i="45"/>
  <c r="S477" i="45"/>
  <c r="R477" i="45"/>
  <c r="Q477" i="45"/>
  <c r="P477" i="45"/>
  <c r="O477" i="45"/>
  <c r="N477" i="45"/>
  <c r="M477" i="45"/>
  <c r="L477" i="45"/>
  <c r="K477" i="45"/>
  <c r="J477" i="45"/>
  <c r="I477" i="45"/>
  <c r="H477" i="45"/>
  <c r="G477" i="45"/>
  <c r="F477" i="45"/>
  <c r="E477" i="45"/>
  <c r="D477" i="45"/>
  <c r="C477" i="45"/>
  <c r="U476" i="45"/>
  <c r="T476" i="45"/>
  <c r="S476" i="45"/>
  <c r="R476" i="45"/>
  <c r="Q476" i="45"/>
  <c r="P476" i="45"/>
  <c r="O476" i="45"/>
  <c r="N476" i="45"/>
  <c r="M476" i="45"/>
  <c r="L476" i="45"/>
  <c r="K476" i="45"/>
  <c r="J476" i="45"/>
  <c r="I476" i="45"/>
  <c r="H476" i="45"/>
  <c r="G476" i="45"/>
  <c r="F476" i="45"/>
  <c r="E476" i="45"/>
  <c r="D476" i="45"/>
  <c r="C476" i="45"/>
  <c r="U475" i="45"/>
  <c r="T475" i="45"/>
  <c r="S475" i="45"/>
  <c r="R475" i="45"/>
  <c r="Q475" i="45"/>
  <c r="P475" i="45"/>
  <c r="O475" i="45"/>
  <c r="N475" i="45"/>
  <c r="M475" i="45"/>
  <c r="L475" i="45"/>
  <c r="K475" i="45"/>
  <c r="J475" i="45"/>
  <c r="I475" i="45"/>
  <c r="H475" i="45"/>
  <c r="G475" i="45"/>
  <c r="F475" i="45"/>
  <c r="E475" i="45"/>
  <c r="D475" i="45"/>
  <c r="C475" i="45"/>
  <c r="U474" i="45"/>
  <c r="T474" i="45"/>
  <c r="S474" i="45"/>
  <c r="R474" i="45"/>
  <c r="Q474" i="45"/>
  <c r="P474" i="45"/>
  <c r="O474" i="45"/>
  <c r="N474" i="45"/>
  <c r="M474" i="45"/>
  <c r="L474" i="45"/>
  <c r="K474" i="45"/>
  <c r="J474" i="45"/>
  <c r="I474" i="45"/>
  <c r="H474" i="45"/>
  <c r="G474" i="45"/>
  <c r="F474" i="45"/>
  <c r="E474" i="45"/>
  <c r="D474" i="45"/>
  <c r="C474" i="45"/>
  <c r="U473" i="45"/>
  <c r="T473" i="45"/>
  <c r="S473" i="45"/>
  <c r="R473" i="45"/>
  <c r="Q473" i="45"/>
  <c r="P473" i="45"/>
  <c r="O473" i="45"/>
  <c r="N473" i="45"/>
  <c r="M473" i="45"/>
  <c r="L473" i="45"/>
  <c r="K473" i="45"/>
  <c r="J473" i="45"/>
  <c r="I473" i="45"/>
  <c r="H473" i="45"/>
  <c r="G473" i="45"/>
  <c r="F473" i="45"/>
  <c r="E473" i="45"/>
  <c r="D473" i="45"/>
  <c r="C473" i="45"/>
  <c r="U472" i="45"/>
  <c r="T472" i="45"/>
  <c r="S472" i="45"/>
  <c r="R472" i="45"/>
  <c r="Q472" i="45"/>
  <c r="P472" i="45"/>
  <c r="O472" i="45"/>
  <c r="N472" i="45"/>
  <c r="M472" i="45"/>
  <c r="L472" i="45"/>
  <c r="K472" i="45"/>
  <c r="J472" i="45"/>
  <c r="I472" i="45"/>
  <c r="H472" i="45"/>
  <c r="G472" i="45"/>
  <c r="F472" i="45"/>
  <c r="E472" i="45"/>
  <c r="D472" i="45"/>
  <c r="C472" i="45"/>
  <c r="U471" i="45"/>
  <c r="T471" i="45"/>
  <c r="S471" i="45"/>
  <c r="R471" i="45"/>
  <c r="Q471" i="45"/>
  <c r="P471" i="45"/>
  <c r="O471" i="45"/>
  <c r="N471" i="45"/>
  <c r="M471" i="45"/>
  <c r="L471" i="45"/>
  <c r="K471" i="45"/>
  <c r="J471" i="45"/>
  <c r="I471" i="45"/>
  <c r="H471" i="45"/>
  <c r="G471" i="45"/>
  <c r="F471" i="45"/>
  <c r="E471" i="45"/>
  <c r="D471" i="45"/>
  <c r="C471" i="45"/>
  <c r="U470" i="45"/>
  <c r="T470" i="45"/>
  <c r="S470" i="45"/>
  <c r="R470" i="45"/>
  <c r="Q470" i="45"/>
  <c r="P470" i="45"/>
  <c r="O470" i="45"/>
  <c r="N470" i="45"/>
  <c r="M470" i="45"/>
  <c r="L470" i="45"/>
  <c r="K470" i="45"/>
  <c r="J470" i="45"/>
  <c r="I470" i="45"/>
  <c r="H470" i="45"/>
  <c r="G470" i="45"/>
  <c r="F470" i="45"/>
  <c r="E470" i="45"/>
  <c r="D470" i="45"/>
  <c r="C470" i="45"/>
  <c r="U469" i="45"/>
  <c r="T469" i="45"/>
  <c r="S469" i="45"/>
  <c r="R469" i="45"/>
  <c r="Q469" i="45"/>
  <c r="P469" i="45"/>
  <c r="O469" i="45"/>
  <c r="N469" i="45"/>
  <c r="M469" i="45"/>
  <c r="L469" i="45"/>
  <c r="K469" i="45"/>
  <c r="J469" i="45"/>
  <c r="I469" i="45"/>
  <c r="H469" i="45"/>
  <c r="G469" i="45"/>
  <c r="F469" i="45"/>
  <c r="E469" i="45"/>
  <c r="D469" i="45"/>
  <c r="C469" i="45"/>
  <c r="U468" i="45"/>
  <c r="T468" i="45"/>
  <c r="S468" i="45"/>
  <c r="R468" i="45"/>
  <c r="Q468" i="45"/>
  <c r="P468" i="45"/>
  <c r="O468" i="45"/>
  <c r="N468" i="45"/>
  <c r="M468" i="45"/>
  <c r="L468" i="45"/>
  <c r="K468" i="45"/>
  <c r="J468" i="45"/>
  <c r="I468" i="45"/>
  <c r="H468" i="45"/>
  <c r="G468" i="45"/>
  <c r="F468" i="45"/>
  <c r="E468" i="45"/>
  <c r="D468" i="45"/>
  <c r="C468" i="45"/>
  <c r="U467" i="45"/>
  <c r="T467" i="45"/>
  <c r="S467" i="45"/>
  <c r="R467" i="45"/>
  <c r="Q467" i="45"/>
  <c r="P467" i="45"/>
  <c r="O467" i="45"/>
  <c r="N467" i="45"/>
  <c r="M467" i="45"/>
  <c r="L467" i="45"/>
  <c r="K467" i="45"/>
  <c r="J467" i="45"/>
  <c r="I467" i="45"/>
  <c r="H467" i="45"/>
  <c r="G467" i="45"/>
  <c r="F467" i="45"/>
  <c r="E467" i="45"/>
  <c r="D467" i="45"/>
  <c r="C467" i="45"/>
  <c r="U466" i="45"/>
  <c r="T466" i="45"/>
  <c r="S466" i="45"/>
  <c r="R466" i="45"/>
  <c r="Q466" i="45"/>
  <c r="P466" i="45"/>
  <c r="O466" i="45"/>
  <c r="N466" i="45"/>
  <c r="M466" i="45"/>
  <c r="L466" i="45"/>
  <c r="K466" i="45"/>
  <c r="J466" i="45"/>
  <c r="I466" i="45"/>
  <c r="H466" i="45"/>
  <c r="G466" i="45"/>
  <c r="F466" i="45"/>
  <c r="E466" i="45"/>
  <c r="D466" i="45"/>
  <c r="C466" i="45"/>
  <c r="U465" i="45"/>
  <c r="T465" i="45"/>
  <c r="S465" i="45"/>
  <c r="R465" i="45"/>
  <c r="Q465" i="45"/>
  <c r="P465" i="45"/>
  <c r="O465" i="45"/>
  <c r="N465" i="45"/>
  <c r="M465" i="45"/>
  <c r="L465" i="45"/>
  <c r="K465" i="45"/>
  <c r="J465" i="45"/>
  <c r="I465" i="45"/>
  <c r="H465" i="45"/>
  <c r="G465" i="45"/>
  <c r="F465" i="45"/>
  <c r="E465" i="45"/>
  <c r="D465" i="45"/>
  <c r="C465" i="45"/>
  <c r="U464" i="45"/>
  <c r="T464" i="45"/>
  <c r="S464" i="45"/>
  <c r="R464" i="45"/>
  <c r="Q464" i="45"/>
  <c r="P464" i="45"/>
  <c r="O464" i="45"/>
  <c r="N464" i="45"/>
  <c r="M464" i="45"/>
  <c r="L464" i="45"/>
  <c r="K464" i="45"/>
  <c r="J464" i="45"/>
  <c r="I464" i="45"/>
  <c r="H464" i="45"/>
  <c r="G464" i="45"/>
  <c r="F464" i="45"/>
  <c r="E464" i="45"/>
  <c r="D464" i="45"/>
  <c r="C464" i="45"/>
  <c r="U463" i="45"/>
  <c r="T463" i="45"/>
  <c r="S463" i="45"/>
  <c r="R463" i="45"/>
  <c r="Q463" i="45"/>
  <c r="P463" i="45"/>
  <c r="O463" i="45"/>
  <c r="N463" i="45"/>
  <c r="M463" i="45"/>
  <c r="L463" i="45"/>
  <c r="K463" i="45"/>
  <c r="J463" i="45"/>
  <c r="I463" i="45"/>
  <c r="H463" i="45"/>
  <c r="G463" i="45"/>
  <c r="F463" i="45"/>
  <c r="E463" i="45"/>
  <c r="D463" i="45"/>
  <c r="C463" i="45"/>
  <c r="U462" i="45"/>
  <c r="T462" i="45"/>
  <c r="S462" i="45"/>
  <c r="R462" i="45"/>
  <c r="Q462" i="45"/>
  <c r="P462" i="45"/>
  <c r="O462" i="45"/>
  <c r="N462" i="45"/>
  <c r="M462" i="45"/>
  <c r="L462" i="45"/>
  <c r="K462" i="45"/>
  <c r="J462" i="45"/>
  <c r="I462" i="45"/>
  <c r="H462" i="45"/>
  <c r="G462" i="45"/>
  <c r="F462" i="45"/>
  <c r="E462" i="45"/>
  <c r="D462" i="45"/>
  <c r="C462" i="45"/>
  <c r="U461" i="45"/>
  <c r="T461" i="45"/>
  <c r="S461" i="45"/>
  <c r="R461" i="45"/>
  <c r="Q461" i="45"/>
  <c r="P461" i="45"/>
  <c r="O461" i="45"/>
  <c r="N461" i="45"/>
  <c r="M461" i="45"/>
  <c r="L461" i="45"/>
  <c r="K461" i="45"/>
  <c r="J461" i="45"/>
  <c r="I461" i="45"/>
  <c r="H461" i="45"/>
  <c r="G461" i="45"/>
  <c r="F461" i="45"/>
  <c r="E461" i="45"/>
  <c r="D461" i="45"/>
  <c r="C461" i="45"/>
  <c r="U460" i="45"/>
  <c r="T460" i="45"/>
  <c r="S460" i="45"/>
  <c r="R460" i="45"/>
  <c r="Q460" i="45"/>
  <c r="P460" i="45"/>
  <c r="O460" i="45"/>
  <c r="N460" i="45"/>
  <c r="M460" i="45"/>
  <c r="L460" i="45"/>
  <c r="K460" i="45"/>
  <c r="J460" i="45"/>
  <c r="I460" i="45"/>
  <c r="H460" i="45"/>
  <c r="G460" i="45"/>
  <c r="F460" i="45"/>
  <c r="E460" i="45"/>
  <c r="D460" i="45"/>
  <c r="C460" i="45"/>
  <c r="U459" i="45"/>
  <c r="T459" i="45"/>
  <c r="S459" i="45"/>
  <c r="R459" i="45"/>
  <c r="Q459" i="45"/>
  <c r="P459" i="45"/>
  <c r="O459" i="45"/>
  <c r="N459" i="45"/>
  <c r="M459" i="45"/>
  <c r="L459" i="45"/>
  <c r="K459" i="45"/>
  <c r="J459" i="45"/>
  <c r="I459" i="45"/>
  <c r="H459" i="45"/>
  <c r="G459" i="45"/>
  <c r="F459" i="45"/>
  <c r="E459" i="45"/>
  <c r="D459" i="45"/>
  <c r="C459" i="45"/>
  <c r="U458" i="45"/>
  <c r="T458" i="45"/>
  <c r="S458" i="45"/>
  <c r="R458" i="45"/>
  <c r="Q458" i="45"/>
  <c r="P458" i="45"/>
  <c r="O458" i="45"/>
  <c r="N458" i="45"/>
  <c r="M458" i="45"/>
  <c r="L458" i="45"/>
  <c r="K458" i="45"/>
  <c r="J458" i="45"/>
  <c r="I458" i="45"/>
  <c r="H458" i="45"/>
  <c r="G458" i="45"/>
  <c r="F458" i="45"/>
  <c r="E458" i="45"/>
  <c r="D458" i="45"/>
  <c r="C458" i="45"/>
  <c r="U457" i="45"/>
  <c r="T457" i="45"/>
  <c r="S457" i="45"/>
  <c r="R457" i="45"/>
  <c r="Q457" i="45"/>
  <c r="P457" i="45"/>
  <c r="O457" i="45"/>
  <c r="N457" i="45"/>
  <c r="M457" i="45"/>
  <c r="L457" i="45"/>
  <c r="K457" i="45"/>
  <c r="J457" i="45"/>
  <c r="I457" i="45"/>
  <c r="H457" i="45"/>
  <c r="G457" i="45"/>
  <c r="F457" i="45"/>
  <c r="E457" i="45"/>
  <c r="D457" i="45"/>
  <c r="C457" i="45"/>
  <c r="U456" i="45"/>
  <c r="T456" i="45"/>
  <c r="S456" i="45"/>
  <c r="R456" i="45"/>
  <c r="Q456" i="45"/>
  <c r="P456" i="45"/>
  <c r="O456" i="45"/>
  <c r="N456" i="45"/>
  <c r="M456" i="45"/>
  <c r="L456" i="45"/>
  <c r="K456" i="45"/>
  <c r="J456" i="45"/>
  <c r="I456" i="45"/>
  <c r="H456" i="45"/>
  <c r="G456" i="45"/>
  <c r="F456" i="45"/>
  <c r="E456" i="45"/>
  <c r="D456" i="45"/>
  <c r="C456" i="45"/>
  <c r="U455" i="45"/>
  <c r="T455" i="45"/>
  <c r="S455" i="45"/>
  <c r="R455" i="45"/>
  <c r="Q455" i="45"/>
  <c r="P455" i="45"/>
  <c r="O455" i="45"/>
  <c r="N455" i="45"/>
  <c r="M455" i="45"/>
  <c r="L455" i="45"/>
  <c r="K455" i="45"/>
  <c r="J455" i="45"/>
  <c r="I455" i="45"/>
  <c r="H455" i="45"/>
  <c r="G455" i="45"/>
  <c r="F455" i="45"/>
  <c r="E455" i="45"/>
  <c r="D455" i="45"/>
  <c r="C455" i="45"/>
  <c r="U454" i="45"/>
  <c r="T454" i="45"/>
  <c r="S454" i="45"/>
  <c r="R454" i="45"/>
  <c r="Q454" i="45"/>
  <c r="P454" i="45"/>
  <c r="O454" i="45"/>
  <c r="N454" i="45"/>
  <c r="M454" i="45"/>
  <c r="L454" i="45"/>
  <c r="K454" i="45"/>
  <c r="J454" i="45"/>
  <c r="I454" i="45"/>
  <c r="H454" i="45"/>
  <c r="G454" i="45"/>
  <c r="F454" i="45"/>
  <c r="E454" i="45"/>
  <c r="D454" i="45"/>
  <c r="C454" i="45"/>
  <c r="U453" i="45"/>
  <c r="T453" i="45"/>
  <c r="S453" i="45"/>
  <c r="R453" i="45"/>
  <c r="Q453" i="45"/>
  <c r="P453" i="45"/>
  <c r="O453" i="45"/>
  <c r="N453" i="45"/>
  <c r="M453" i="45"/>
  <c r="L453" i="45"/>
  <c r="K453" i="45"/>
  <c r="J453" i="45"/>
  <c r="I453" i="45"/>
  <c r="H453" i="45"/>
  <c r="G453" i="45"/>
  <c r="F453" i="45"/>
  <c r="E453" i="45"/>
  <c r="D453" i="45"/>
  <c r="C453" i="45"/>
  <c r="U452" i="45"/>
  <c r="T452" i="45"/>
  <c r="S452" i="45"/>
  <c r="R452" i="45"/>
  <c r="Q452" i="45"/>
  <c r="P452" i="45"/>
  <c r="O452" i="45"/>
  <c r="N452" i="45"/>
  <c r="M452" i="45"/>
  <c r="L452" i="45"/>
  <c r="K452" i="45"/>
  <c r="J452" i="45"/>
  <c r="I452" i="45"/>
  <c r="H452" i="45"/>
  <c r="G452" i="45"/>
  <c r="F452" i="45"/>
  <c r="E452" i="45"/>
  <c r="D452" i="45"/>
  <c r="C452" i="45"/>
  <c r="U451" i="45"/>
  <c r="T451" i="45"/>
  <c r="S451" i="45"/>
  <c r="R451" i="45"/>
  <c r="Q451" i="45"/>
  <c r="P451" i="45"/>
  <c r="O451" i="45"/>
  <c r="N451" i="45"/>
  <c r="M451" i="45"/>
  <c r="L451" i="45"/>
  <c r="K451" i="45"/>
  <c r="J451" i="45"/>
  <c r="I451" i="45"/>
  <c r="H451" i="45"/>
  <c r="G451" i="45"/>
  <c r="F451" i="45"/>
  <c r="E451" i="45"/>
  <c r="D451" i="45"/>
  <c r="C451" i="45"/>
  <c r="U450" i="45"/>
  <c r="T450" i="45"/>
  <c r="S450" i="45"/>
  <c r="R450" i="45"/>
  <c r="Q450" i="45"/>
  <c r="P450" i="45"/>
  <c r="O450" i="45"/>
  <c r="N450" i="45"/>
  <c r="M450" i="45"/>
  <c r="L450" i="45"/>
  <c r="K450" i="45"/>
  <c r="J450" i="45"/>
  <c r="I450" i="45"/>
  <c r="H450" i="45"/>
  <c r="G450" i="45"/>
  <c r="F450" i="45"/>
  <c r="E450" i="45"/>
  <c r="D450" i="45"/>
  <c r="C450" i="45"/>
  <c r="U449" i="45"/>
  <c r="T449" i="45"/>
  <c r="S449" i="45"/>
  <c r="R449" i="45"/>
  <c r="Q449" i="45"/>
  <c r="P449" i="45"/>
  <c r="O449" i="45"/>
  <c r="N449" i="45"/>
  <c r="M449" i="45"/>
  <c r="L449" i="45"/>
  <c r="K449" i="45"/>
  <c r="J449" i="45"/>
  <c r="I449" i="45"/>
  <c r="H449" i="45"/>
  <c r="G449" i="45"/>
  <c r="F449" i="45"/>
  <c r="E449" i="45"/>
  <c r="D449" i="45"/>
  <c r="C449" i="45"/>
  <c r="U448" i="45"/>
  <c r="T448" i="45"/>
  <c r="S448" i="45"/>
  <c r="R448" i="45"/>
  <c r="Q448" i="45"/>
  <c r="P448" i="45"/>
  <c r="O448" i="45"/>
  <c r="N448" i="45"/>
  <c r="M448" i="45"/>
  <c r="L448" i="45"/>
  <c r="K448" i="45"/>
  <c r="J448" i="45"/>
  <c r="I448" i="45"/>
  <c r="H448" i="45"/>
  <c r="G448" i="45"/>
  <c r="F448" i="45"/>
  <c r="E448" i="45"/>
  <c r="D448" i="45"/>
  <c r="C448" i="45"/>
  <c r="U447" i="45"/>
  <c r="T447" i="45"/>
  <c r="S447" i="45"/>
  <c r="R447" i="45"/>
  <c r="Q447" i="45"/>
  <c r="P447" i="45"/>
  <c r="O447" i="45"/>
  <c r="N447" i="45"/>
  <c r="M447" i="45"/>
  <c r="L447" i="45"/>
  <c r="K447" i="45"/>
  <c r="J447" i="45"/>
  <c r="I447" i="45"/>
  <c r="H447" i="45"/>
  <c r="G447" i="45"/>
  <c r="F447" i="45"/>
  <c r="E447" i="45"/>
  <c r="D447" i="45"/>
  <c r="C447" i="45"/>
  <c r="U446" i="45"/>
  <c r="T446" i="45"/>
  <c r="S446" i="45"/>
  <c r="R446" i="45"/>
  <c r="Q446" i="45"/>
  <c r="P446" i="45"/>
  <c r="O446" i="45"/>
  <c r="N446" i="45"/>
  <c r="M446" i="45"/>
  <c r="L446" i="45"/>
  <c r="K446" i="45"/>
  <c r="J446" i="45"/>
  <c r="I446" i="45"/>
  <c r="H446" i="45"/>
  <c r="G446" i="45"/>
  <c r="F446" i="45"/>
  <c r="E446" i="45"/>
  <c r="D446" i="45"/>
  <c r="C446" i="45"/>
  <c r="U445" i="45"/>
  <c r="T445" i="45"/>
  <c r="S445" i="45"/>
  <c r="R445" i="45"/>
  <c r="Q445" i="45"/>
  <c r="P445" i="45"/>
  <c r="O445" i="45"/>
  <c r="N445" i="45"/>
  <c r="M445" i="45"/>
  <c r="L445" i="45"/>
  <c r="K445" i="45"/>
  <c r="J445" i="45"/>
  <c r="I445" i="45"/>
  <c r="H445" i="45"/>
  <c r="G445" i="45"/>
  <c r="F445" i="45"/>
  <c r="E445" i="45"/>
  <c r="D445" i="45"/>
  <c r="C445" i="45"/>
  <c r="U444" i="45"/>
  <c r="T444" i="45"/>
  <c r="S444" i="45"/>
  <c r="R444" i="45"/>
  <c r="Q444" i="45"/>
  <c r="P444" i="45"/>
  <c r="O444" i="45"/>
  <c r="N444" i="45"/>
  <c r="M444" i="45"/>
  <c r="L444" i="45"/>
  <c r="K444" i="45"/>
  <c r="J444" i="45"/>
  <c r="I444" i="45"/>
  <c r="H444" i="45"/>
  <c r="G444" i="45"/>
  <c r="F444" i="45"/>
  <c r="E444" i="45"/>
  <c r="D444" i="45"/>
  <c r="C444" i="45"/>
  <c r="U443" i="45"/>
  <c r="T443" i="45"/>
  <c r="S443" i="45"/>
  <c r="R443" i="45"/>
  <c r="Q443" i="45"/>
  <c r="P443" i="45"/>
  <c r="O443" i="45"/>
  <c r="N443" i="45"/>
  <c r="M443" i="45"/>
  <c r="L443" i="45"/>
  <c r="K443" i="45"/>
  <c r="J443" i="45"/>
  <c r="I443" i="45"/>
  <c r="H443" i="45"/>
  <c r="G443" i="45"/>
  <c r="F443" i="45"/>
  <c r="E443" i="45"/>
  <c r="D443" i="45"/>
  <c r="C443" i="45"/>
  <c r="U442" i="45"/>
  <c r="T442" i="45"/>
  <c r="S442" i="45"/>
  <c r="R442" i="45"/>
  <c r="Q442" i="45"/>
  <c r="P442" i="45"/>
  <c r="O442" i="45"/>
  <c r="N442" i="45"/>
  <c r="M442" i="45"/>
  <c r="L442" i="45"/>
  <c r="K442" i="45"/>
  <c r="J442" i="45"/>
  <c r="I442" i="45"/>
  <c r="H442" i="45"/>
  <c r="G442" i="45"/>
  <c r="F442" i="45"/>
  <c r="E442" i="45"/>
  <c r="D442" i="45"/>
  <c r="C442" i="45"/>
  <c r="U441" i="45"/>
  <c r="T441" i="45"/>
  <c r="S441" i="45"/>
  <c r="R441" i="45"/>
  <c r="Q441" i="45"/>
  <c r="P441" i="45"/>
  <c r="O441" i="45"/>
  <c r="N441" i="45"/>
  <c r="M441" i="45"/>
  <c r="L441" i="45"/>
  <c r="K441" i="45"/>
  <c r="J441" i="45"/>
  <c r="I441" i="45"/>
  <c r="H441" i="45"/>
  <c r="G441" i="45"/>
  <c r="F441" i="45"/>
  <c r="E441" i="45"/>
  <c r="D441" i="45"/>
  <c r="C441" i="45"/>
  <c r="U440" i="45"/>
  <c r="T440" i="45"/>
  <c r="S440" i="45"/>
  <c r="R440" i="45"/>
  <c r="Q440" i="45"/>
  <c r="P440" i="45"/>
  <c r="O440" i="45"/>
  <c r="N440" i="45"/>
  <c r="M440" i="45"/>
  <c r="L440" i="45"/>
  <c r="K440" i="45"/>
  <c r="J440" i="45"/>
  <c r="I440" i="45"/>
  <c r="H440" i="45"/>
  <c r="G440" i="45"/>
  <c r="F440" i="45"/>
  <c r="E440" i="45"/>
  <c r="D440" i="45"/>
  <c r="C440" i="45"/>
  <c r="U439" i="45"/>
  <c r="T439" i="45"/>
  <c r="S439" i="45"/>
  <c r="R439" i="45"/>
  <c r="Q439" i="45"/>
  <c r="P439" i="45"/>
  <c r="O439" i="45"/>
  <c r="N439" i="45"/>
  <c r="M439" i="45"/>
  <c r="L439" i="45"/>
  <c r="K439" i="45"/>
  <c r="J439" i="45"/>
  <c r="I439" i="45"/>
  <c r="H439" i="45"/>
  <c r="G439" i="45"/>
  <c r="F439" i="45"/>
  <c r="E439" i="45"/>
  <c r="D439" i="45"/>
  <c r="C439" i="45"/>
  <c r="U438" i="45"/>
  <c r="T438" i="45"/>
  <c r="S438" i="45"/>
  <c r="R438" i="45"/>
  <c r="Q438" i="45"/>
  <c r="P438" i="45"/>
  <c r="O438" i="45"/>
  <c r="N438" i="45"/>
  <c r="M438" i="45"/>
  <c r="L438" i="45"/>
  <c r="K438" i="45"/>
  <c r="J438" i="45"/>
  <c r="I438" i="45"/>
  <c r="H438" i="45"/>
  <c r="G438" i="45"/>
  <c r="F438" i="45"/>
  <c r="E438" i="45"/>
  <c r="D438" i="45"/>
  <c r="C438" i="45"/>
  <c r="U437" i="45"/>
  <c r="T437" i="45"/>
  <c r="S437" i="45"/>
  <c r="R437" i="45"/>
  <c r="Q437" i="45"/>
  <c r="P437" i="45"/>
  <c r="O437" i="45"/>
  <c r="N437" i="45"/>
  <c r="M437" i="45"/>
  <c r="L437" i="45"/>
  <c r="K437" i="45"/>
  <c r="J437" i="45"/>
  <c r="I437" i="45"/>
  <c r="H437" i="45"/>
  <c r="G437" i="45"/>
  <c r="F437" i="45"/>
  <c r="E437" i="45"/>
  <c r="D437" i="45"/>
  <c r="C437" i="45"/>
  <c r="U436" i="45"/>
  <c r="T436" i="45"/>
  <c r="S436" i="45"/>
  <c r="R436" i="45"/>
  <c r="Q436" i="45"/>
  <c r="P436" i="45"/>
  <c r="O436" i="45"/>
  <c r="N436" i="45"/>
  <c r="M436" i="45"/>
  <c r="L436" i="45"/>
  <c r="K436" i="45"/>
  <c r="J436" i="45"/>
  <c r="I436" i="45"/>
  <c r="H436" i="45"/>
  <c r="G436" i="45"/>
  <c r="F436" i="45"/>
  <c r="E436" i="45"/>
  <c r="D436" i="45"/>
  <c r="C436" i="45"/>
  <c r="U435" i="45"/>
  <c r="T435" i="45"/>
  <c r="S435" i="45"/>
  <c r="R435" i="45"/>
  <c r="Q435" i="45"/>
  <c r="P435" i="45"/>
  <c r="O435" i="45"/>
  <c r="N435" i="45"/>
  <c r="M435" i="45"/>
  <c r="L435" i="45"/>
  <c r="K435" i="45"/>
  <c r="J435" i="45"/>
  <c r="I435" i="45"/>
  <c r="H435" i="45"/>
  <c r="G435" i="45"/>
  <c r="F435" i="45"/>
  <c r="E435" i="45"/>
  <c r="D435" i="45"/>
  <c r="C435" i="45"/>
  <c r="U434" i="45"/>
  <c r="T434" i="45"/>
  <c r="S434" i="45"/>
  <c r="R434" i="45"/>
  <c r="Q434" i="45"/>
  <c r="P434" i="45"/>
  <c r="O434" i="45"/>
  <c r="N434" i="45"/>
  <c r="M434" i="45"/>
  <c r="L434" i="45"/>
  <c r="K434" i="45"/>
  <c r="J434" i="45"/>
  <c r="I434" i="45"/>
  <c r="H434" i="45"/>
  <c r="G434" i="45"/>
  <c r="F434" i="45"/>
  <c r="E434" i="45"/>
  <c r="D434" i="45"/>
  <c r="C434" i="45"/>
  <c r="U433" i="45"/>
  <c r="T433" i="45"/>
  <c r="S433" i="45"/>
  <c r="R433" i="45"/>
  <c r="Q433" i="45"/>
  <c r="P433" i="45"/>
  <c r="O433" i="45"/>
  <c r="N433" i="45"/>
  <c r="M433" i="45"/>
  <c r="L433" i="45"/>
  <c r="K433" i="45"/>
  <c r="J433" i="45"/>
  <c r="I433" i="45"/>
  <c r="H433" i="45"/>
  <c r="G433" i="45"/>
  <c r="F433" i="45"/>
  <c r="E433" i="45"/>
  <c r="D433" i="45"/>
  <c r="C433" i="45"/>
  <c r="U432" i="45"/>
  <c r="T432" i="45"/>
  <c r="S432" i="45"/>
  <c r="R432" i="45"/>
  <c r="Q432" i="45"/>
  <c r="P432" i="45"/>
  <c r="O432" i="45"/>
  <c r="N432" i="45"/>
  <c r="M432" i="45"/>
  <c r="L432" i="45"/>
  <c r="K432" i="45"/>
  <c r="J432" i="45"/>
  <c r="I432" i="45"/>
  <c r="H432" i="45"/>
  <c r="G432" i="45"/>
  <c r="F432" i="45"/>
  <c r="E432" i="45"/>
  <c r="D432" i="45"/>
  <c r="C432" i="45"/>
  <c r="U431" i="45"/>
  <c r="T431" i="45"/>
  <c r="S431" i="45"/>
  <c r="R431" i="45"/>
  <c r="Q431" i="45"/>
  <c r="P431" i="45"/>
  <c r="O431" i="45"/>
  <c r="N431" i="45"/>
  <c r="M431" i="45"/>
  <c r="L431" i="45"/>
  <c r="K431" i="45"/>
  <c r="J431" i="45"/>
  <c r="I431" i="45"/>
  <c r="H431" i="45"/>
  <c r="G431" i="45"/>
  <c r="F431" i="45"/>
  <c r="E431" i="45"/>
  <c r="D431" i="45"/>
  <c r="C431" i="45"/>
  <c r="U430" i="45"/>
  <c r="T430" i="45"/>
  <c r="S430" i="45"/>
  <c r="R430" i="45"/>
  <c r="Q430" i="45"/>
  <c r="P430" i="45"/>
  <c r="O430" i="45"/>
  <c r="N430" i="45"/>
  <c r="M430" i="45"/>
  <c r="L430" i="45"/>
  <c r="K430" i="45"/>
  <c r="J430" i="45"/>
  <c r="I430" i="45"/>
  <c r="H430" i="45"/>
  <c r="G430" i="45"/>
  <c r="F430" i="45"/>
  <c r="E430" i="45"/>
  <c r="D430" i="45"/>
  <c r="C430" i="45"/>
  <c r="U429" i="45"/>
  <c r="T429" i="45"/>
  <c r="S429" i="45"/>
  <c r="R429" i="45"/>
  <c r="Q429" i="45"/>
  <c r="P429" i="45"/>
  <c r="O429" i="45"/>
  <c r="N429" i="45"/>
  <c r="M429" i="45"/>
  <c r="L429" i="45"/>
  <c r="K429" i="45"/>
  <c r="J429" i="45"/>
  <c r="I429" i="45"/>
  <c r="H429" i="45"/>
  <c r="G429" i="45"/>
  <c r="F429" i="45"/>
  <c r="E429" i="45"/>
  <c r="D429" i="45"/>
  <c r="C429" i="45"/>
  <c r="U428" i="45"/>
  <c r="T428" i="45"/>
  <c r="S428" i="45"/>
  <c r="R428" i="45"/>
  <c r="Q428" i="45"/>
  <c r="P428" i="45"/>
  <c r="O428" i="45"/>
  <c r="N428" i="45"/>
  <c r="M428" i="45"/>
  <c r="L428" i="45"/>
  <c r="K428" i="45"/>
  <c r="J428" i="45"/>
  <c r="I428" i="45"/>
  <c r="H428" i="45"/>
  <c r="G428" i="45"/>
  <c r="F428" i="45"/>
  <c r="E428" i="45"/>
  <c r="D428" i="45"/>
  <c r="C428" i="45"/>
  <c r="U427" i="45"/>
  <c r="T427" i="45"/>
  <c r="S427" i="45"/>
  <c r="R427" i="45"/>
  <c r="Q427" i="45"/>
  <c r="P427" i="45"/>
  <c r="O427" i="45"/>
  <c r="N427" i="45"/>
  <c r="M427" i="45"/>
  <c r="L427" i="45"/>
  <c r="K427" i="45"/>
  <c r="J427" i="45"/>
  <c r="I427" i="45"/>
  <c r="H427" i="45"/>
  <c r="G427" i="45"/>
  <c r="F427" i="45"/>
  <c r="E427" i="45"/>
  <c r="D427" i="45"/>
  <c r="C427" i="45"/>
  <c r="U426" i="45"/>
  <c r="T426" i="45"/>
  <c r="S426" i="45"/>
  <c r="R426" i="45"/>
  <c r="Q426" i="45"/>
  <c r="P426" i="45"/>
  <c r="O426" i="45"/>
  <c r="N426" i="45"/>
  <c r="M426" i="45"/>
  <c r="L426" i="45"/>
  <c r="K426" i="45"/>
  <c r="J426" i="45"/>
  <c r="I426" i="45"/>
  <c r="H426" i="45"/>
  <c r="G426" i="45"/>
  <c r="F426" i="45"/>
  <c r="E426" i="45"/>
  <c r="D426" i="45"/>
  <c r="C426" i="45"/>
  <c r="U425" i="45"/>
  <c r="T425" i="45"/>
  <c r="S425" i="45"/>
  <c r="R425" i="45"/>
  <c r="Q425" i="45"/>
  <c r="P425" i="45"/>
  <c r="O425" i="45"/>
  <c r="N425" i="45"/>
  <c r="M425" i="45"/>
  <c r="L425" i="45"/>
  <c r="K425" i="45"/>
  <c r="J425" i="45"/>
  <c r="I425" i="45"/>
  <c r="H425" i="45"/>
  <c r="G425" i="45"/>
  <c r="F425" i="45"/>
  <c r="E425" i="45"/>
  <c r="D425" i="45"/>
  <c r="C425" i="45"/>
  <c r="U424" i="45"/>
  <c r="T424" i="45"/>
  <c r="S424" i="45"/>
  <c r="R424" i="45"/>
  <c r="Q424" i="45"/>
  <c r="P424" i="45"/>
  <c r="O424" i="45"/>
  <c r="N424" i="45"/>
  <c r="M424" i="45"/>
  <c r="L424" i="45"/>
  <c r="K424" i="45"/>
  <c r="J424" i="45"/>
  <c r="I424" i="45"/>
  <c r="H424" i="45"/>
  <c r="G424" i="45"/>
  <c r="F424" i="45"/>
  <c r="E424" i="45"/>
  <c r="D424" i="45"/>
  <c r="C424" i="45"/>
  <c r="U423" i="45"/>
  <c r="T423" i="45"/>
  <c r="S423" i="45"/>
  <c r="R423" i="45"/>
  <c r="Q423" i="45"/>
  <c r="P423" i="45"/>
  <c r="O423" i="45"/>
  <c r="N423" i="45"/>
  <c r="M423" i="45"/>
  <c r="L423" i="45"/>
  <c r="K423" i="45"/>
  <c r="J423" i="45"/>
  <c r="I423" i="45"/>
  <c r="H423" i="45"/>
  <c r="G423" i="45"/>
  <c r="F423" i="45"/>
  <c r="E423" i="45"/>
  <c r="D423" i="45"/>
  <c r="C423" i="45"/>
  <c r="U422" i="45"/>
  <c r="T422" i="45"/>
  <c r="S422" i="45"/>
  <c r="R422" i="45"/>
  <c r="Q422" i="45"/>
  <c r="P422" i="45"/>
  <c r="O422" i="45"/>
  <c r="N422" i="45"/>
  <c r="M422" i="45"/>
  <c r="L422" i="45"/>
  <c r="K422" i="45"/>
  <c r="J422" i="45"/>
  <c r="I422" i="45"/>
  <c r="H422" i="45"/>
  <c r="G422" i="45"/>
  <c r="F422" i="45"/>
  <c r="E422" i="45"/>
  <c r="D422" i="45"/>
  <c r="C422" i="45"/>
  <c r="U421" i="45"/>
  <c r="T421" i="45"/>
  <c r="S421" i="45"/>
  <c r="R421" i="45"/>
  <c r="Q421" i="45"/>
  <c r="P421" i="45"/>
  <c r="O421" i="45"/>
  <c r="N421" i="45"/>
  <c r="M421" i="45"/>
  <c r="L421" i="45"/>
  <c r="K421" i="45"/>
  <c r="J421" i="45"/>
  <c r="I421" i="45"/>
  <c r="H421" i="45"/>
  <c r="G421" i="45"/>
  <c r="F421" i="45"/>
  <c r="E421" i="45"/>
  <c r="D421" i="45"/>
  <c r="C421" i="45"/>
  <c r="U420" i="45"/>
  <c r="T420" i="45"/>
  <c r="S420" i="45"/>
  <c r="R420" i="45"/>
  <c r="Q420" i="45"/>
  <c r="P420" i="45"/>
  <c r="O420" i="45"/>
  <c r="N420" i="45"/>
  <c r="M420" i="45"/>
  <c r="L420" i="45"/>
  <c r="K420" i="45"/>
  <c r="J420" i="45"/>
  <c r="I420" i="45"/>
  <c r="H420" i="45"/>
  <c r="G420" i="45"/>
  <c r="F420" i="45"/>
  <c r="E420" i="45"/>
  <c r="D420" i="45"/>
  <c r="C420" i="45"/>
  <c r="U419" i="45"/>
  <c r="T419" i="45"/>
  <c r="S419" i="45"/>
  <c r="R419" i="45"/>
  <c r="Q419" i="45"/>
  <c r="P419" i="45"/>
  <c r="O419" i="45"/>
  <c r="N419" i="45"/>
  <c r="M419" i="45"/>
  <c r="L419" i="45"/>
  <c r="K419" i="45"/>
  <c r="J419" i="45"/>
  <c r="I419" i="45"/>
  <c r="H419" i="45"/>
  <c r="G419" i="45"/>
  <c r="F419" i="45"/>
  <c r="E419" i="45"/>
  <c r="D419" i="45"/>
  <c r="C419" i="45"/>
  <c r="U418" i="45"/>
  <c r="T418" i="45"/>
  <c r="S418" i="45"/>
  <c r="R418" i="45"/>
  <c r="Q418" i="45"/>
  <c r="P418" i="45"/>
  <c r="O418" i="45"/>
  <c r="N418" i="45"/>
  <c r="M418" i="45"/>
  <c r="L418" i="45"/>
  <c r="K418" i="45"/>
  <c r="J418" i="45"/>
  <c r="I418" i="45"/>
  <c r="H418" i="45"/>
  <c r="G418" i="45"/>
  <c r="F418" i="45"/>
  <c r="E418" i="45"/>
  <c r="D418" i="45"/>
  <c r="C418" i="45"/>
  <c r="U417" i="45"/>
  <c r="T417" i="45"/>
  <c r="S417" i="45"/>
  <c r="R417" i="45"/>
  <c r="Q417" i="45"/>
  <c r="P417" i="45"/>
  <c r="O417" i="45"/>
  <c r="N417" i="45"/>
  <c r="M417" i="45"/>
  <c r="L417" i="45"/>
  <c r="K417" i="45"/>
  <c r="J417" i="45"/>
  <c r="I417" i="45"/>
  <c r="H417" i="45"/>
  <c r="G417" i="45"/>
  <c r="F417" i="45"/>
  <c r="E417" i="45"/>
  <c r="D417" i="45"/>
  <c r="C417" i="45"/>
  <c r="U416" i="45"/>
  <c r="T416" i="45"/>
  <c r="S416" i="45"/>
  <c r="R416" i="45"/>
  <c r="Q416" i="45"/>
  <c r="P416" i="45"/>
  <c r="O416" i="45"/>
  <c r="N416" i="45"/>
  <c r="M416" i="45"/>
  <c r="L416" i="45"/>
  <c r="K416" i="45"/>
  <c r="J416" i="45"/>
  <c r="I416" i="45"/>
  <c r="H416" i="45"/>
  <c r="G416" i="45"/>
  <c r="F416" i="45"/>
  <c r="E416" i="45"/>
  <c r="D416" i="45"/>
  <c r="C416" i="45"/>
  <c r="U415" i="45"/>
  <c r="T415" i="45"/>
  <c r="S415" i="45"/>
  <c r="R415" i="45"/>
  <c r="Q415" i="45"/>
  <c r="P415" i="45"/>
  <c r="O415" i="45"/>
  <c r="N415" i="45"/>
  <c r="M415" i="45"/>
  <c r="L415" i="45"/>
  <c r="K415" i="45"/>
  <c r="J415" i="45"/>
  <c r="I415" i="45"/>
  <c r="H415" i="45"/>
  <c r="G415" i="45"/>
  <c r="F415" i="45"/>
  <c r="E415" i="45"/>
  <c r="D415" i="45"/>
  <c r="C415" i="45"/>
  <c r="U414" i="45"/>
  <c r="T414" i="45"/>
  <c r="S414" i="45"/>
  <c r="R414" i="45"/>
  <c r="Q414" i="45"/>
  <c r="P414" i="45"/>
  <c r="O414" i="45"/>
  <c r="N414" i="45"/>
  <c r="M414" i="45"/>
  <c r="L414" i="45"/>
  <c r="K414" i="45"/>
  <c r="J414" i="45"/>
  <c r="I414" i="45"/>
  <c r="H414" i="45"/>
  <c r="G414" i="45"/>
  <c r="F414" i="45"/>
  <c r="E414" i="45"/>
  <c r="D414" i="45"/>
  <c r="C414" i="45"/>
  <c r="U413" i="45"/>
  <c r="T413" i="45"/>
  <c r="S413" i="45"/>
  <c r="R413" i="45"/>
  <c r="Q413" i="45"/>
  <c r="P413" i="45"/>
  <c r="O413" i="45"/>
  <c r="N413" i="45"/>
  <c r="M413" i="45"/>
  <c r="L413" i="45"/>
  <c r="K413" i="45"/>
  <c r="J413" i="45"/>
  <c r="I413" i="45"/>
  <c r="H413" i="45"/>
  <c r="G413" i="45"/>
  <c r="F413" i="45"/>
  <c r="E413" i="45"/>
  <c r="D413" i="45"/>
  <c r="C413" i="45"/>
  <c r="U412" i="45"/>
  <c r="T412" i="45"/>
  <c r="S412" i="45"/>
  <c r="R412" i="45"/>
  <c r="Q412" i="45"/>
  <c r="P412" i="45"/>
  <c r="O412" i="45"/>
  <c r="N412" i="45"/>
  <c r="M412" i="45"/>
  <c r="L412" i="45"/>
  <c r="K412" i="45"/>
  <c r="J412" i="45"/>
  <c r="I412" i="45"/>
  <c r="H412" i="45"/>
  <c r="G412" i="45"/>
  <c r="F412" i="45"/>
  <c r="E412" i="45"/>
  <c r="D412" i="45"/>
  <c r="C412" i="45"/>
  <c r="U411" i="45"/>
  <c r="T411" i="45"/>
  <c r="S411" i="45"/>
  <c r="R411" i="45"/>
  <c r="Q411" i="45"/>
  <c r="P411" i="45"/>
  <c r="O411" i="45"/>
  <c r="N411" i="45"/>
  <c r="M411" i="45"/>
  <c r="L411" i="45"/>
  <c r="K411" i="45"/>
  <c r="J411" i="45"/>
  <c r="I411" i="45"/>
  <c r="H411" i="45"/>
  <c r="G411" i="45"/>
  <c r="F411" i="45"/>
  <c r="E411" i="45"/>
  <c r="D411" i="45"/>
  <c r="C411" i="45"/>
  <c r="U410" i="45"/>
  <c r="T410" i="45"/>
  <c r="S410" i="45"/>
  <c r="R410" i="45"/>
  <c r="Q410" i="45"/>
  <c r="P410" i="45"/>
  <c r="O410" i="45"/>
  <c r="N410" i="45"/>
  <c r="M410" i="45"/>
  <c r="L410" i="45"/>
  <c r="K410" i="45"/>
  <c r="J410" i="45"/>
  <c r="I410" i="45"/>
  <c r="H410" i="45"/>
  <c r="G410" i="45"/>
  <c r="F410" i="45"/>
  <c r="E410" i="45"/>
  <c r="D410" i="45"/>
  <c r="C410" i="45"/>
  <c r="U409" i="45"/>
  <c r="T409" i="45"/>
  <c r="S409" i="45"/>
  <c r="R409" i="45"/>
  <c r="Q409" i="45"/>
  <c r="P409" i="45"/>
  <c r="O409" i="45"/>
  <c r="N409" i="45"/>
  <c r="M409" i="45"/>
  <c r="L409" i="45"/>
  <c r="K409" i="45"/>
  <c r="J409" i="45"/>
  <c r="I409" i="45"/>
  <c r="H409" i="45"/>
  <c r="G409" i="45"/>
  <c r="F409" i="45"/>
  <c r="E409" i="45"/>
  <c r="D409" i="45"/>
  <c r="C409" i="45"/>
  <c r="U408" i="45"/>
  <c r="T408" i="45"/>
  <c r="S408" i="45"/>
  <c r="R408" i="45"/>
  <c r="Q408" i="45"/>
  <c r="P408" i="45"/>
  <c r="O408" i="45"/>
  <c r="N408" i="45"/>
  <c r="M408" i="45"/>
  <c r="L408" i="45"/>
  <c r="K408" i="45"/>
  <c r="J408" i="45"/>
  <c r="I408" i="45"/>
  <c r="H408" i="45"/>
  <c r="G408" i="45"/>
  <c r="F408" i="45"/>
  <c r="E408" i="45"/>
  <c r="D408" i="45"/>
  <c r="C408" i="45"/>
  <c r="U407" i="45"/>
  <c r="T407" i="45"/>
  <c r="S407" i="45"/>
  <c r="R407" i="45"/>
  <c r="Q407" i="45"/>
  <c r="P407" i="45"/>
  <c r="O407" i="45"/>
  <c r="N407" i="45"/>
  <c r="M407" i="45"/>
  <c r="L407" i="45"/>
  <c r="K407" i="45"/>
  <c r="J407" i="45"/>
  <c r="I407" i="45"/>
  <c r="H407" i="45"/>
  <c r="G407" i="45"/>
  <c r="F407" i="45"/>
  <c r="E407" i="45"/>
  <c r="D407" i="45"/>
  <c r="C407" i="45"/>
  <c r="U406" i="45"/>
  <c r="T406" i="45"/>
  <c r="S406" i="45"/>
  <c r="R406" i="45"/>
  <c r="Q406" i="45"/>
  <c r="P406" i="45"/>
  <c r="O406" i="45"/>
  <c r="N406" i="45"/>
  <c r="M406" i="45"/>
  <c r="L406" i="45"/>
  <c r="K406" i="45"/>
  <c r="J406" i="45"/>
  <c r="I406" i="45"/>
  <c r="H406" i="45"/>
  <c r="G406" i="45"/>
  <c r="F406" i="45"/>
  <c r="E406" i="45"/>
  <c r="D406" i="45"/>
  <c r="C406" i="45"/>
  <c r="U405" i="45"/>
  <c r="T405" i="45"/>
  <c r="S405" i="45"/>
  <c r="R405" i="45"/>
  <c r="Q405" i="45"/>
  <c r="P405" i="45"/>
  <c r="O405" i="45"/>
  <c r="N405" i="45"/>
  <c r="M405" i="45"/>
  <c r="L405" i="45"/>
  <c r="K405" i="45"/>
  <c r="J405" i="45"/>
  <c r="I405" i="45"/>
  <c r="H405" i="45"/>
  <c r="G405" i="45"/>
  <c r="F405" i="45"/>
  <c r="E405" i="45"/>
  <c r="D405" i="45"/>
  <c r="C405" i="45"/>
  <c r="U404" i="45"/>
  <c r="T404" i="45"/>
  <c r="S404" i="45"/>
  <c r="R404" i="45"/>
  <c r="Q404" i="45"/>
  <c r="P404" i="45"/>
  <c r="O404" i="45"/>
  <c r="N404" i="45"/>
  <c r="M404" i="45"/>
  <c r="L404" i="45"/>
  <c r="K404" i="45"/>
  <c r="J404" i="45"/>
  <c r="I404" i="45"/>
  <c r="H404" i="45"/>
  <c r="G404" i="45"/>
  <c r="F404" i="45"/>
  <c r="E404" i="45"/>
  <c r="D404" i="45"/>
  <c r="C404" i="45"/>
  <c r="U403" i="45"/>
  <c r="T403" i="45"/>
  <c r="S403" i="45"/>
  <c r="R403" i="45"/>
  <c r="Q403" i="45"/>
  <c r="P403" i="45"/>
  <c r="O403" i="45"/>
  <c r="N403" i="45"/>
  <c r="M403" i="45"/>
  <c r="L403" i="45"/>
  <c r="K403" i="45"/>
  <c r="J403" i="45"/>
  <c r="I403" i="45"/>
  <c r="H403" i="45"/>
  <c r="G403" i="45"/>
  <c r="F403" i="45"/>
  <c r="E403" i="45"/>
  <c r="D403" i="45"/>
  <c r="C403" i="45"/>
  <c r="U402" i="45"/>
  <c r="T402" i="45"/>
  <c r="S402" i="45"/>
  <c r="R402" i="45"/>
  <c r="Q402" i="45"/>
  <c r="P402" i="45"/>
  <c r="O402" i="45"/>
  <c r="N402" i="45"/>
  <c r="M402" i="45"/>
  <c r="L402" i="45"/>
  <c r="K402" i="45"/>
  <c r="J402" i="45"/>
  <c r="I402" i="45"/>
  <c r="H402" i="45"/>
  <c r="G402" i="45"/>
  <c r="F402" i="45"/>
  <c r="E402" i="45"/>
  <c r="D402" i="45"/>
  <c r="C402" i="45"/>
  <c r="U401" i="45"/>
  <c r="T401" i="45"/>
  <c r="S401" i="45"/>
  <c r="R401" i="45"/>
  <c r="Q401" i="45"/>
  <c r="P401" i="45"/>
  <c r="O401" i="45"/>
  <c r="N401" i="45"/>
  <c r="M401" i="45"/>
  <c r="L401" i="45"/>
  <c r="K401" i="45"/>
  <c r="J401" i="45"/>
  <c r="I401" i="45"/>
  <c r="H401" i="45"/>
  <c r="G401" i="45"/>
  <c r="F401" i="45"/>
  <c r="E401" i="45"/>
  <c r="D401" i="45"/>
  <c r="C401" i="45"/>
  <c r="U400" i="45"/>
  <c r="T400" i="45"/>
  <c r="S400" i="45"/>
  <c r="R400" i="45"/>
  <c r="Q400" i="45"/>
  <c r="P400" i="45"/>
  <c r="O400" i="45"/>
  <c r="N400" i="45"/>
  <c r="M400" i="45"/>
  <c r="L400" i="45"/>
  <c r="K400" i="45"/>
  <c r="J400" i="45"/>
  <c r="I400" i="45"/>
  <c r="H400" i="45"/>
  <c r="G400" i="45"/>
  <c r="F400" i="45"/>
  <c r="E400" i="45"/>
  <c r="D400" i="45"/>
  <c r="C400" i="45"/>
  <c r="U399" i="45"/>
  <c r="T399" i="45"/>
  <c r="S399" i="45"/>
  <c r="R399" i="45"/>
  <c r="Q399" i="45"/>
  <c r="P399" i="45"/>
  <c r="O399" i="45"/>
  <c r="N399" i="45"/>
  <c r="M399" i="45"/>
  <c r="L399" i="45"/>
  <c r="K399" i="45"/>
  <c r="J399" i="45"/>
  <c r="I399" i="45"/>
  <c r="H399" i="45"/>
  <c r="G399" i="45"/>
  <c r="F399" i="45"/>
  <c r="E399" i="45"/>
  <c r="D399" i="45"/>
  <c r="C399" i="45"/>
  <c r="U398" i="45"/>
  <c r="T398" i="45"/>
  <c r="S398" i="45"/>
  <c r="R398" i="45"/>
  <c r="Q398" i="45"/>
  <c r="P398" i="45"/>
  <c r="O398" i="45"/>
  <c r="N398" i="45"/>
  <c r="M398" i="45"/>
  <c r="L398" i="45"/>
  <c r="K398" i="45"/>
  <c r="J398" i="45"/>
  <c r="I398" i="45"/>
  <c r="H398" i="45"/>
  <c r="G398" i="45"/>
  <c r="F398" i="45"/>
  <c r="E398" i="45"/>
  <c r="D398" i="45"/>
  <c r="C398" i="45"/>
  <c r="U397" i="45"/>
  <c r="T397" i="45"/>
  <c r="S397" i="45"/>
  <c r="R397" i="45"/>
  <c r="Q397" i="45"/>
  <c r="P397" i="45"/>
  <c r="O397" i="45"/>
  <c r="N397" i="45"/>
  <c r="M397" i="45"/>
  <c r="L397" i="45"/>
  <c r="K397" i="45"/>
  <c r="J397" i="45"/>
  <c r="I397" i="45"/>
  <c r="H397" i="45"/>
  <c r="G397" i="45"/>
  <c r="F397" i="45"/>
  <c r="E397" i="45"/>
  <c r="D397" i="45"/>
  <c r="C397" i="45"/>
  <c r="U396" i="45"/>
  <c r="T396" i="45"/>
  <c r="S396" i="45"/>
  <c r="R396" i="45"/>
  <c r="Q396" i="45"/>
  <c r="P396" i="45"/>
  <c r="O396" i="45"/>
  <c r="N396" i="45"/>
  <c r="M396" i="45"/>
  <c r="L396" i="45"/>
  <c r="K396" i="45"/>
  <c r="J396" i="45"/>
  <c r="I396" i="45"/>
  <c r="H396" i="45"/>
  <c r="G396" i="45"/>
  <c r="F396" i="45"/>
  <c r="E396" i="45"/>
  <c r="D396" i="45"/>
  <c r="C396" i="45"/>
  <c r="U395" i="45"/>
  <c r="T395" i="45"/>
  <c r="S395" i="45"/>
  <c r="R395" i="45"/>
  <c r="Q395" i="45"/>
  <c r="P395" i="45"/>
  <c r="O395" i="45"/>
  <c r="N395" i="45"/>
  <c r="M395" i="45"/>
  <c r="L395" i="45"/>
  <c r="K395" i="45"/>
  <c r="J395" i="45"/>
  <c r="I395" i="45"/>
  <c r="H395" i="45"/>
  <c r="G395" i="45"/>
  <c r="F395" i="45"/>
  <c r="E395" i="45"/>
  <c r="D395" i="45"/>
  <c r="C395" i="45"/>
  <c r="U394" i="45"/>
  <c r="T394" i="45"/>
  <c r="S394" i="45"/>
  <c r="R394" i="45"/>
  <c r="Q394" i="45"/>
  <c r="P394" i="45"/>
  <c r="O394" i="45"/>
  <c r="N394" i="45"/>
  <c r="M394" i="45"/>
  <c r="L394" i="45"/>
  <c r="K394" i="45"/>
  <c r="J394" i="45"/>
  <c r="I394" i="45"/>
  <c r="H394" i="45"/>
  <c r="G394" i="45"/>
  <c r="F394" i="45"/>
  <c r="E394" i="45"/>
  <c r="D394" i="45"/>
  <c r="C394" i="45"/>
  <c r="U393" i="45"/>
  <c r="T393" i="45"/>
  <c r="S393" i="45"/>
  <c r="R393" i="45"/>
  <c r="Q393" i="45"/>
  <c r="P393" i="45"/>
  <c r="O393" i="45"/>
  <c r="N393" i="45"/>
  <c r="M393" i="45"/>
  <c r="L393" i="45"/>
  <c r="K393" i="45"/>
  <c r="J393" i="45"/>
  <c r="I393" i="45"/>
  <c r="H393" i="45"/>
  <c r="G393" i="45"/>
  <c r="F393" i="45"/>
  <c r="E393" i="45"/>
  <c r="D393" i="45"/>
  <c r="C393" i="45"/>
  <c r="U392" i="45"/>
  <c r="T392" i="45"/>
  <c r="S392" i="45"/>
  <c r="R392" i="45"/>
  <c r="Q392" i="45"/>
  <c r="P392" i="45"/>
  <c r="O392" i="45"/>
  <c r="N392" i="45"/>
  <c r="M392" i="45"/>
  <c r="L392" i="45"/>
  <c r="K392" i="45"/>
  <c r="J392" i="45"/>
  <c r="I392" i="45"/>
  <c r="H392" i="45"/>
  <c r="G392" i="45"/>
  <c r="F392" i="45"/>
  <c r="E392" i="45"/>
  <c r="D392" i="45"/>
  <c r="C392" i="45"/>
  <c r="U391" i="45"/>
  <c r="T391" i="45"/>
  <c r="S391" i="45"/>
  <c r="R391" i="45"/>
  <c r="Q391" i="45"/>
  <c r="P391" i="45"/>
  <c r="O391" i="45"/>
  <c r="N391" i="45"/>
  <c r="M391" i="45"/>
  <c r="L391" i="45"/>
  <c r="K391" i="45"/>
  <c r="J391" i="45"/>
  <c r="I391" i="45"/>
  <c r="H391" i="45"/>
  <c r="G391" i="45"/>
  <c r="F391" i="45"/>
  <c r="E391" i="45"/>
  <c r="D391" i="45"/>
  <c r="C391" i="45"/>
  <c r="U390" i="45"/>
  <c r="T390" i="45"/>
  <c r="S390" i="45"/>
  <c r="R390" i="45"/>
  <c r="Q390" i="45"/>
  <c r="P390" i="45"/>
  <c r="O390" i="45"/>
  <c r="N390" i="45"/>
  <c r="M390" i="45"/>
  <c r="L390" i="45"/>
  <c r="K390" i="45"/>
  <c r="J390" i="45"/>
  <c r="I390" i="45"/>
  <c r="H390" i="45"/>
  <c r="G390" i="45"/>
  <c r="F390" i="45"/>
  <c r="E390" i="45"/>
  <c r="D390" i="45"/>
  <c r="C390" i="45"/>
  <c r="U389" i="45"/>
  <c r="T389" i="45"/>
  <c r="S389" i="45"/>
  <c r="R389" i="45"/>
  <c r="Q389" i="45"/>
  <c r="P389" i="45"/>
  <c r="O389" i="45"/>
  <c r="N389" i="45"/>
  <c r="M389" i="45"/>
  <c r="L389" i="45"/>
  <c r="K389" i="45"/>
  <c r="J389" i="45"/>
  <c r="I389" i="45"/>
  <c r="H389" i="45"/>
  <c r="G389" i="45"/>
  <c r="F389" i="45"/>
  <c r="E389" i="45"/>
  <c r="D389" i="45"/>
  <c r="C389" i="45"/>
  <c r="U388" i="45"/>
  <c r="T388" i="45"/>
  <c r="S388" i="45"/>
  <c r="R388" i="45"/>
  <c r="Q388" i="45"/>
  <c r="P388" i="45"/>
  <c r="O388" i="45"/>
  <c r="N388" i="45"/>
  <c r="M388" i="45"/>
  <c r="L388" i="45"/>
  <c r="K388" i="45"/>
  <c r="J388" i="45"/>
  <c r="I388" i="45"/>
  <c r="H388" i="45"/>
  <c r="G388" i="45"/>
  <c r="F388" i="45"/>
  <c r="E388" i="45"/>
  <c r="D388" i="45"/>
  <c r="C388" i="45"/>
  <c r="U387" i="45"/>
  <c r="T387" i="45"/>
  <c r="S387" i="45"/>
  <c r="R387" i="45"/>
  <c r="Q387" i="45"/>
  <c r="P387" i="45"/>
  <c r="O387" i="45"/>
  <c r="N387" i="45"/>
  <c r="M387" i="45"/>
  <c r="L387" i="45"/>
  <c r="K387" i="45"/>
  <c r="J387" i="45"/>
  <c r="I387" i="45"/>
  <c r="H387" i="45"/>
  <c r="G387" i="45"/>
  <c r="F387" i="45"/>
  <c r="E387" i="45"/>
  <c r="D387" i="45"/>
  <c r="C387" i="45"/>
  <c r="U386" i="45"/>
  <c r="T386" i="45"/>
  <c r="S386" i="45"/>
  <c r="R386" i="45"/>
  <c r="Q386" i="45"/>
  <c r="P386" i="45"/>
  <c r="O386" i="45"/>
  <c r="N386" i="45"/>
  <c r="M386" i="45"/>
  <c r="L386" i="45"/>
  <c r="K386" i="45"/>
  <c r="J386" i="45"/>
  <c r="I386" i="45"/>
  <c r="H386" i="45"/>
  <c r="G386" i="45"/>
  <c r="F386" i="45"/>
  <c r="E386" i="45"/>
  <c r="D386" i="45"/>
  <c r="C386" i="45"/>
  <c r="U385" i="45"/>
  <c r="T385" i="45"/>
  <c r="S385" i="45"/>
  <c r="R385" i="45"/>
  <c r="Q385" i="45"/>
  <c r="P385" i="45"/>
  <c r="O385" i="45"/>
  <c r="N385" i="45"/>
  <c r="M385" i="45"/>
  <c r="L385" i="45"/>
  <c r="K385" i="45"/>
  <c r="J385" i="45"/>
  <c r="I385" i="45"/>
  <c r="H385" i="45"/>
  <c r="G385" i="45"/>
  <c r="F385" i="45"/>
  <c r="E385" i="45"/>
  <c r="D385" i="45"/>
  <c r="C385" i="45"/>
  <c r="U384" i="45"/>
  <c r="T384" i="45"/>
  <c r="S384" i="45"/>
  <c r="R384" i="45"/>
  <c r="Q384" i="45"/>
  <c r="P384" i="45"/>
  <c r="O384" i="45"/>
  <c r="N384" i="45"/>
  <c r="M384" i="45"/>
  <c r="L384" i="45"/>
  <c r="K384" i="45"/>
  <c r="J384" i="45"/>
  <c r="I384" i="45"/>
  <c r="H384" i="45"/>
  <c r="G384" i="45"/>
  <c r="F384" i="45"/>
  <c r="E384" i="45"/>
  <c r="D384" i="45"/>
  <c r="C384" i="45"/>
  <c r="U383" i="45"/>
  <c r="T383" i="45"/>
  <c r="S383" i="45"/>
  <c r="R383" i="45"/>
  <c r="Q383" i="45"/>
  <c r="P383" i="45"/>
  <c r="O383" i="45"/>
  <c r="N383" i="45"/>
  <c r="M383" i="45"/>
  <c r="L383" i="45"/>
  <c r="K383" i="45"/>
  <c r="J383" i="45"/>
  <c r="I383" i="45"/>
  <c r="H383" i="45"/>
  <c r="G383" i="45"/>
  <c r="F383" i="45"/>
  <c r="E383" i="45"/>
  <c r="D383" i="45"/>
  <c r="C383" i="45"/>
  <c r="U382" i="45"/>
  <c r="T382" i="45"/>
  <c r="S382" i="45"/>
  <c r="R382" i="45"/>
  <c r="Q382" i="45"/>
  <c r="P382" i="45"/>
  <c r="O382" i="45"/>
  <c r="N382" i="45"/>
  <c r="M382" i="45"/>
  <c r="L382" i="45"/>
  <c r="K382" i="45"/>
  <c r="J382" i="45"/>
  <c r="I382" i="45"/>
  <c r="H382" i="45"/>
  <c r="G382" i="45"/>
  <c r="F382" i="45"/>
  <c r="E382" i="45"/>
  <c r="D382" i="45"/>
  <c r="C382" i="45"/>
  <c r="U381" i="45"/>
  <c r="T381" i="45"/>
  <c r="S381" i="45"/>
  <c r="R381" i="45"/>
  <c r="Q381" i="45"/>
  <c r="P381" i="45"/>
  <c r="O381" i="45"/>
  <c r="N381" i="45"/>
  <c r="M381" i="45"/>
  <c r="L381" i="45"/>
  <c r="K381" i="45"/>
  <c r="J381" i="45"/>
  <c r="I381" i="45"/>
  <c r="H381" i="45"/>
  <c r="G381" i="45"/>
  <c r="F381" i="45"/>
  <c r="E381" i="45"/>
  <c r="D381" i="45"/>
  <c r="C381" i="45"/>
  <c r="U380" i="45"/>
  <c r="T380" i="45"/>
  <c r="S380" i="45"/>
  <c r="R380" i="45"/>
  <c r="Q380" i="45"/>
  <c r="P380" i="45"/>
  <c r="O380" i="45"/>
  <c r="N380" i="45"/>
  <c r="M380" i="45"/>
  <c r="L380" i="45"/>
  <c r="K380" i="45"/>
  <c r="J380" i="45"/>
  <c r="I380" i="45"/>
  <c r="H380" i="45"/>
  <c r="G380" i="45"/>
  <c r="F380" i="45"/>
  <c r="E380" i="45"/>
  <c r="D380" i="45"/>
  <c r="C380" i="45"/>
  <c r="U379" i="45"/>
  <c r="T379" i="45"/>
  <c r="S379" i="45"/>
  <c r="R379" i="45"/>
  <c r="Q379" i="45"/>
  <c r="P379" i="45"/>
  <c r="O379" i="45"/>
  <c r="N379" i="45"/>
  <c r="M379" i="45"/>
  <c r="L379" i="45"/>
  <c r="K379" i="45"/>
  <c r="J379" i="45"/>
  <c r="I379" i="45"/>
  <c r="H379" i="45"/>
  <c r="G379" i="45"/>
  <c r="F379" i="45"/>
  <c r="E379" i="45"/>
  <c r="D379" i="45"/>
  <c r="C379" i="45"/>
  <c r="U378" i="45"/>
  <c r="T378" i="45"/>
  <c r="S378" i="45"/>
  <c r="R378" i="45"/>
  <c r="Q378" i="45"/>
  <c r="P378" i="45"/>
  <c r="O378" i="45"/>
  <c r="N378" i="45"/>
  <c r="M378" i="45"/>
  <c r="L378" i="45"/>
  <c r="K378" i="45"/>
  <c r="J378" i="45"/>
  <c r="I378" i="45"/>
  <c r="H378" i="45"/>
  <c r="G378" i="45"/>
  <c r="F378" i="45"/>
  <c r="E378" i="45"/>
  <c r="D378" i="45"/>
  <c r="C378" i="45"/>
  <c r="U377" i="45"/>
  <c r="T377" i="45"/>
  <c r="S377" i="45"/>
  <c r="R377" i="45"/>
  <c r="Q377" i="45"/>
  <c r="P377" i="45"/>
  <c r="O377" i="45"/>
  <c r="N377" i="45"/>
  <c r="M377" i="45"/>
  <c r="L377" i="45"/>
  <c r="K377" i="45"/>
  <c r="J377" i="45"/>
  <c r="I377" i="45"/>
  <c r="H377" i="45"/>
  <c r="G377" i="45"/>
  <c r="F377" i="45"/>
  <c r="E377" i="45"/>
  <c r="D377" i="45"/>
  <c r="C377" i="45"/>
  <c r="U376" i="45"/>
  <c r="T376" i="45"/>
  <c r="S376" i="45"/>
  <c r="R376" i="45"/>
  <c r="Q376" i="45"/>
  <c r="P376" i="45"/>
  <c r="O376" i="45"/>
  <c r="N376" i="45"/>
  <c r="M376" i="45"/>
  <c r="L376" i="45"/>
  <c r="K376" i="45"/>
  <c r="J376" i="45"/>
  <c r="I376" i="45"/>
  <c r="H376" i="45"/>
  <c r="G376" i="45"/>
  <c r="F376" i="45"/>
  <c r="E376" i="45"/>
  <c r="D376" i="45"/>
  <c r="C376" i="45"/>
  <c r="U375" i="45"/>
  <c r="T375" i="45"/>
  <c r="S375" i="45"/>
  <c r="R375" i="45"/>
  <c r="Q375" i="45"/>
  <c r="P375" i="45"/>
  <c r="O375" i="45"/>
  <c r="N375" i="45"/>
  <c r="M375" i="45"/>
  <c r="L375" i="45"/>
  <c r="K375" i="45"/>
  <c r="J375" i="45"/>
  <c r="I375" i="45"/>
  <c r="H375" i="45"/>
  <c r="G375" i="45"/>
  <c r="F375" i="45"/>
  <c r="E375" i="45"/>
  <c r="D375" i="45"/>
  <c r="C375" i="45"/>
  <c r="U374" i="45"/>
  <c r="T374" i="45"/>
  <c r="S374" i="45"/>
  <c r="R374" i="45"/>
  <c r="Q374" i="45"/>
  <c r="P374" i="45"/>
  <c r="O374" i="45"/>
  <c r="N374" i="45"/>
  <c r="M374" i="45"/>
  <c r="L374" i="45"/>
  <c r="K374" i="45"/>
  <c r="J374" i="45"/>
  <c r="I374" i="45"/>
  <c r="H374" i="45"/>
  <c r="G374" i="45"/>
  <c r="F374" i="45"/>
  <c r="E374" i="45"/>
  <c r="D374" i="45"/>
  <c r="C374" i="45"/>
  <c r="U373" i="45"/>
  <c r="T373" i="45"/>
  <c r="S373" i="45"/>
  <c r="R373" i="45"/>
  <c r="Q373" i="45"/>
  <c r="P373" i="45"/>
  <c r="O373" i="45"/>
  <c r="N373" i="45"/>
  <c r="M373" i="45"/>
  <c r="L373" i="45"/>
  <c r="K373" i="45"/>
  <c r="J373" i="45"/>
  <c r="I373" i="45"/>
  <c r="H373" i="45"/>
  <c r="G373" i="45"/>
  <c r="F373" i="45"/>
  <c r="E373" i="45"/>
  <c r="D373" i="45"/>
  <c r="C373" i="45"/>
  <c r="U372" i="45"/>
  <c r="T372" i="45"/>
  <c r="S372" i="45"/>
  <c r="R372" i="45"/>
  <c r="Q372" i="45"/>
  <c r="P372" i="45"/>
  <c r="O372" i="45"/>
  <c r="N372" i="45"/>
  <c r="M372" i="45"/>
  <c r="L372" i="45"/>
  <c r="K372" i="45"/>
  <c r="J372" i="45"/>
  <c r="I372" i="45"/>
  <c r="H372" i="45"/>
  <c r="G372" i="45"/>
  <c r="F372" i="45"/>
  <c r="E372" i="45"/>
  <c r="D372" i="45"/>
  <c r="C372" i="45"/>
  <c r="U371" i="45"/>
  <c r="T371" i="45"/>
  <c r="S371" i="45"/>
  <c r="R371" i="45"/>
  <c r="Q371" i="45"/>
  <c r="P371" i="45"/>
  <c r="O371" i="45"/>
  <c r="N371" i="45"/>
  <c r="M371" i="45"/>
  <c r="L371" i="45"/>
  <c r="K371" i="45"/>
  <c r="J371" i="45"/>
  <c r="I371" i="45"/>
  <c r="H371" i="45"/>
  <c r="G371" i="45"/>
  <c r="F371" i="45"/>
  <c r="E371" i="45"/>
  <c r="D371" i="45"/>
  <c r="C371" i="45"/>
  <c r="U370" i="45"/>
  <c r="T370" i="45"/>
  <c r="S370" i="45"/>
  <c r="R370" i="45"/>
  <c r="Q370" i="45"/>
  <c r="P370" i="45"/>
  <c r="O370" i="45"/>
  <c r="N370" i="45"/>
  <c r="M370" i="45"/>
  <c r="L370" i="45"/>
  <c r="K370" i="45"/>
  <c r="J370" i="45"/>
  <c r="I370" i="45"/>
  <c r="H370" i="45"/>
  <c r="G370" i="45"/>
  <c r="F370" i="45"/>
  <c r="E370" i="45"/>
  <c r="D370" i="45"/>
  <c r="C370" i="45"/>
  <c r="U369" i="45"/>
  <c r="T369" i="45"/>
  <c r="S369" i="45"/>
  <c r="R369" i="45"/>
  <c r="Q369" i="45"/>
  <c r="P369" i="45"/>
  <c r="O369" i="45"/>
  <c r="N369" i="45"/>
  <c r="M369" i="45"/>
  <c r="L369" i="45"/>
  <c r="K369" i="45"/>
  <c r="J369" i="45"/>
  <c r="I369" i="45"/>
  <c r="H369" i="45"/>
  <c r="G369" i="45"/>
  <c r="F369" i="45"/>
  <c r="E369" i="45"/>
  <c r="D369" i="45"/>
  <c r="C369" i="45"/>
  <c r="U368" i="45"/>
  <c r="T368" i="45"/>
  <c r="S368" i="45"/>
  <c r="R368" i="45"/>
  <c r="Q368" i="45"/>
  <c r="P368" i="45"/>
  <c r="O368" i="45"/>
  <c r="N368" i="45"/>
  <c r="M368" i="45"/>
  <c r="L368" i="45"/>
  <c r="K368" i="45"/>
  <c r="J368" i="45"/>
  <c r="I368" i="45"/>
  <c r="H368" i="45"/>
  <c r="G368" i="45"/>
  <c r="F368" i="45"/>
  <c r="E368" i="45"/>
  <c r="D368" i="45"/>
  <c r="C368" i="45"/>
  <c r="U367" i="45"/>
  <c r="T367" i="45"/>
  <c r="S367" i="45"/>
  <c r="R367" i="45"/>
  <c r="Q367" i="45"/>
  <c r="P367" i="45"/>
  <c r="O367" i="45"/>
  <c r="N367" i="45"/>
  <c r="M367" i="45"/>
  <c r="L367" i="45"/>
  <c r="K367" i="45"/>
  <c r="J367" i="45"/>
  <c r="I367" i="45"/>
  <c r="H367" i="45"/>
  <c r="G367" i="45"/>
  <c r="F367" i="45"/>
  <c r="E367" i="45"/>
  <c r="D367" i="45"/>
  <c r="C367" i="45"/>
  <c r="U366" i="45"/>
  <c r="T366" i="45"/>
  <c r="S366" i="45"/>
  <c r="R366" i="45"/>
  <c r="Q366" i="45"/>
  <c r="P366" i="45"/>
  <c r="O366" i="45"/>
  <c r="N366" i="45"/>
  <c r="M366" i="45"/>
  <c r="L366" i="45"/>
  <c r="K366" i="45"/>
  <c r="J366" i="45"/>
  <c r="I366" i="45"/>
  <c r="H366" i="45"/>
  <c r="G366" i="45"/>
  <c r="F366" i="45"/>
  <c r="E366" i="45"/>
  <c r="D366" i="45"/>
  <c r="C366" i="45"/>
  <c r="U365" i="45"/>
  <c r="T365" i="45"/>
  <c r="S365" i="45"/>
  <c r="R365" i="45"/>
  <c r="Q365" i="45"/>
  <c r="P365" i="45"/>
  <c r="O365" i="45"/>
  <c r="N365" i="45"/>
  <c r="M365" i="45"/>
  <c r="L365" i="45"/>
  <c r="K365" i="45"/>
  <c r="J365" i="45"/>
  <c r="I365" i="45"/>
  <c r="H365" i="45"/>
  <c r="G365" i="45"/>
  <c r="F365" i="45"/>
  <c r="E365" i="45"/>
  <c r="D365" i="45"/>
  <c r="C365" i="45"/>
  <c r="U364" i="45"/>
  <c r="T364" i="45"/>
  <c r="S364" i="45"/>
  <c r="R364" i="45"/>
  <c r="Q364" i="45"/>
  <c r="P364" i="45"/>
  <c r="O364" i="45"/>
  <c r="N364" i="45"/>
  <c r="M364" i="45"/>
  <c r="L364" i="45"/>
  <c r="K364" i="45"/>
  <c r="J364" i="45"/>
  <c r="I364" i="45"/>
  <c r="H364" i="45"/>
  <c r="G364" i="45"/>
  <c r="F364" i="45"/>
  <c r="E364" i="45"/>
  <c r="D364" i="45"/>
  <c r="C364" i="45"/>
  <c r="U363" i="45"/>
  <c r="T363" i="45"/>
  <c r="S363" i="45"/>
  <c r="R363" i="45"/>
  <c r="Q363" i="45"/>
  <c r="P363" i="45"/>
  <c r="O363" i="45"/>
  <c r="N363" i="45"/>
  <c r="M363" i="45"/>
  <c r="L363" i="45"/>
  <c r="K363" i="45"/>
  <c r="J363" i="45"/>
  <c r="I363" i="45"/>
  <c r="H363" i="45"/>
  <c r="G363" i="45"/>
  <c r="F363" i="45"/>
  <c r="E363" i="45"/>
  <c r="D363" i="45"/>
  <c r="C363" i="45"/>
  <c r="U362" i="45"/>
  <c r="T362" i="45"/>
  <c r="S362" i="45"/>
  <c r="R362" i="45"/>
  <c r="Q362" i="45"/>
  <c r="P362" i="45"/>
  <c r="O362" i="45"/>
  <c r="N362" i="45"/>
  <c r="M362" i="45"/>
  <c r="L362" i="45"/>
  <c r="K362" i="45"/>
  <c r="J362" i="45"/>
  <c r="I362" i="45"/>
  <c r="H362" i="45"/>
  <c r="G362" i="45"/>
  <c r="F362" i="45"/>
  <c r="E362" i="45"/>
  <c r="D362" i="45"/>
  <c r="C362" i="45"/>
  <c r="U361" i="45"/>
  <c r="T361" i="45"/>
  <c r="S361" i="45"/>
  <c r="R361" i="45"/>
  <c r="Q361" i="45"/>
  <c r="P361" i="45"/>
  <c r="O361" i="45"/>
  <c r="N361" i="45"/>
  <c r="M361" i="45"/>
  <c r="L361" i="45"/>
  <c r="K361" i="45"/>
  <c r="J361" i="45"/>
  <c r="I361" i="45"/>
  <c r="H361" i="45"/>
  <c r="G361" i="45"/>
  <c r="F361" i="45"/>
  <c r="E361" i="45"/>
  <c r="D361" i="45"/>
  <c r="C361" i="45"/>
  <c r="U360" i="45"/>
  <c r="T360" i="45"/>
  <c r="S360" i="45"/>
  <c r="R360" i="45"/>
  <c r="Q360" i="45"/>
  <c r="P360" i="45"/>
  <c r="O360" i="45"/>
  <c r="N360" i="45"/>
  <c r="M360" i="45"/>
  <c r="L360" i="45"/>
  <c r="K360" i="45"/>
  <c r="J360" i="45"/>
  <c r="I360" i="45"/>
  <c r="H360" i="45"/>
  <c r="G360" i="45"/>
  <c r="F360" i="45"/>
  <c r="E360" i="45"/>
  <c r="D360" i="45"/>
  <c r="C360" i="45"/>
  <c r="U359" i="45"/>
  <c r="T359" i="45"/>
  <c r="S359" i="45"/>
  <c r="R359" i="45"/>
  <c r="Q359" i="45"/>
  <c r="P359" i="45"/>
  <c r="O359" i="45"/>
  <c r="N359" i="45"/>
  <c r="M359" i="45"/>
  <c r="L359" i="45"/>
  <c r="K359" i="45"/>
  <c r="J359" i="45"/>
  <c r="I359" i="45"/>
  <c r="H359" i="45"/>
  <c r="G359" i="45"/>
  <c r="F359" i="45"/>
  <c r="E359" i="45"/>
  <c r="D359" i="45"/>
  <c r="C359" i="45"/>
  <c r="U358" i="45"/>
  <c r="T358" i="45"/>
  <c r="S358" i="45"/>
  <c r="R358" i="45"/>
  <c r="Q358" i="45"/>
  <c r="P358" i="45"/>
  <c r="O358" i="45"/>
  <c r="N358" i="45"/>
  <c r="M358" i="45"/>
  <c r="L358" i="45"/>
  <c r="K358" i="45"/>
  <c r="J358" i="45"/>
  <c r="I358" i="45"/>
  <c r="H358" i="45"/>
  <c r="G358" i="45"/>
  <c r="F358" i="45"/>
  <c r="E358" i="45"/>
  <c r="D358" i="45"/>
  <c r="C358" i="45"/>
  <c r="U357" i="45"/>
  <c r="T357" i="45"/>
  <c r="S357" i="45"/>
  <c r="R357" i="45"/>
  <c r="Q357" i="45"/>
  <c r="P357" i="45"/>
  <c r="O357" i="45"/>
  <c r="N357" i="45"/>
  <c r="M357" i="45"/>
  <c r="L357" i="45"/>
  <c r="K357" i="45"/>
  <c r="J357" i="45"/>
  <c r="I357" i="45"/>
  <c r="H357" i="45"/>
  <c r="G357" i="45"/>
  <c r="F357" i="45"/>
  <c r="E357" i="45"/>
  <c r="D357" i="45"/>
  <c r="C357" i="45"/>
  <c r="U356" i="45"/>
  <c r="T356" i="45"/>
  <c r="S356" i="45"/>
  <c r="R356" i="45"/>
  <c r="Q356" i="45"/>
  <c r="P356" i="45"/>
  <c r="O356" i="45"/>
  <c r="N356" i="45"/>
  <c r="M356" i="45"/>
  <c r="L356" i="45"/>
  <c r="K356" i="45"/>
  <c r="J356" i="45"/>
  <c r="I356" i="45"/>
  <c r="H356" i="45"/>
  <c r="G356" i="45"/>
  <c r="F356" i="45"/>
  <c r="E356" i="45"/>
  <c r="D356" i="45"/>
  <c r="C356" i="45"/>
  <c r="U355" i="45"/>
  <c r="T355" i="45"/>
  <c r="S355" i="45"/>
  <c r="R355" i="45"/>
  <c r="Q355" i="45"/>
  <c r="P355" i="45"/>
  <c r="O355" i="45"/>
  <c r="N355" i="45"/>
  <c r="M355" i="45"/>
  <c r="L355" i="45"/>
  <c r="K355" i="45"/>
  <c r="J355" i="45"/>
  <c r="I355" i="45"/>
  <c r="H355" i="45"/>
  <c r="G355" i="45"/>
  <c r="F355" i="45"/>
  <c r="E355" i="45"/>
  <c r="D355" i="45"/>
  <c r="C355" i="45"/>
  <c r="U354" i="45"/>
  <c r="T354" i="45"/>
  <c r="S354" i="45"/>
  <c r="R354" i="45"/>
  <c r="Q354" i="45"/>
  <c r="P354" i="45"/>
  <c r="O354" i="45"/>
  <c r="N354" i="45"/>
  <c r="M354" i="45"/>
  <c r="L354" i="45"/>
  <c r="K354" i="45"/>
  <c r="J354" i="45"/>
  <c r="I354" i="45"/>
  <c r="H354" i="45"/>
  <c r="G354" i="45"/>
  <c r="F354" i="45"/>
  <c r="E354" i="45"/>
  <c r="D354" i="45"/>
  <c r="C354" i="45"/>
  <c r="U353" i="45"/>
  <c r="T353" i="45"/>
  <c r="S353" i="45"/>
  <c r="R353" i="45"/>
  <c r="Q353" i="45"/>
  <c r="P353" i="45"/>
  <c r="O353" i="45"/>
  <c r="N353" i="45"/>
  <c r="M353" i="45"/>
  <c r="L353" i="45"/>
  <c r="K353" i="45"/>
  <c r="J353" i="45"/>
  <c r="I353" i="45"/>
  <c r="H353" i="45"/>
  <c r="G353" i="45"/>
  <c r="F353" i="45"/>
  <c r="E353" i="45"/>
  <c r="D353" i="45"/>
  <c r="C353" i="45"/>
  <c r="U352" i="45"/>
  <c r="T352" i="45"/>
  <c r="S352" i="45"/>
  <c r="R352" i="45"/>
  <c r="Q352" i="45"/>
  <c r="P352" i="45"/>
  <c r="O352" i="45"/>
  <c r="N352" i="45"/>
  <c r="M352" i="45"/>
  <c r="L352" i="45"/>
  <c r="K352" i="45"/>
  <c r="J352" i="45"/>
  <c r="I352" i="45"/>
  <c r="H352" i="45"/>
  <c r="G352" i="45"/>
  <c r="F352" i="45"/>
  <c r="E352" i="45"/>
  <c r="D352" i="45"/>
  <c r="C352" i="45"/>
  <c r="U351" i="45"/>
  <c r="T351" i="45"/>
  <c r="S351" i="45"/>
  <c r="R351" i="45"/>
  <c r="Q351" i="45"/>
  <c r="P351" i="45"/>
  <c r="O351" i="45"/>
  <c r="N351" i="45"/>
  <c r="M351" i="45"/>
  <c r="L351" i="45"/>
  <c r="K351" i="45"/>
  <c r="J351" i="45"/>
  <c r="I351" i="45"/>
  <c r="H351" i="45"/>
  <c r="G351" i="45"/>
  <c r="F351" i="45"/>
  <c r="E351" i="45"/>
  <c r="D351" i="45"/>
  <c r="C351" i="45"/>
  <c r="U350" i="45"/>
  <c r="T350" i="45"/>
  <c r="S350" i="45"/>
  <c r="R350" i="45"/>
  <c r="Q350" i="45"/>
  <c r="P350" i="45"/>
  <c r="O350" i="45"/>
  <c r="N350" i="45"/>
  <c r="M350" i="45"/>
  <c r="L350" i="45"/>
  <c r="K350" i="45"/>
  <c r="J350" i="45"/>
  <c r="I350" i="45"/>
  <c r="H350" i="45"/>
  <c r="G350" i="45"/>
  <c r="F350" i="45"/>
  <c r="E350" i="45"/>
  <c r="D350" i="45"/>
  <c r="C350" i="45"/>
  <c r="U349" i="45"/>
  <c r="T349" i="45"/>
  <c r="S349" i="45"/>
  <c r="R349" i="45"/>
  <c r="Q349" i="45"/>
  <c r="P349" i="45"/>
  <c r="O349" i="45"/>
  <c r="N349" i="45"/>
  <c r="M349" i="45"/>
  <c r="L349" i="45"/>
  <c r="K349" i="45"/>
  <c r="J349" i="45"/>
  <c r="I349" i="45"/>
  <c r="H349" i="45"/>
  <c r="G349" i="45"/>
  <c r="F349" i="45"/>
  <c r="E349" i="45"/>
  <c r="D349" i="45"/>
  <c r="C349" i="45"/>
  <c r="U348" i="45"/>
  <c r="T348" i="45"/>
  <c r="S348" i="45"/>
  <c r="R348" i="45"/>
  <c r="Q348" i="45"/>
  <c r="P348" i="45"/>
  <c r="O348" i="45"/>
  <c r="N348" i="45"/>
  <c r="M348" i="45"/>
  <c r="L348" i="45"/>
  <c r="K348" i="45"/>
  <c r="J348" i="45"/>
  <c r="I348" i="45"/>
  <c r="H348" i="45"/>
  <c r="G348" i="45"/>
  <c r="F348" i="45"/>
  <c r="E348" i="45"/>
  <c r="D348" i="45"/>
  <c r="C348" i="45"/>
  <c r="U347" i="45"/>
  <c r="T347" i="45"/>
  <c r="S347" i="45"/>
  <c r="R347" i="45"/>
  <c r="Q347" i="45"/>
  <c r="P347" i="45"/>
  <c r="O347" i="45"/>
  <c r="N347" i="45"/>
  <c r="M347" i="45"/>
  <c r="L347" i="45"/>
  <c r="K347" i="45"/>
  <c r="J347" i="45"/>
  <c r="I347" i="45"/>
  <c r="H347" i="45"/>
  <c r="G347" i="45"/>
  <c r="F347" i="45"/>
  <c r="E347" i="45"/>
  <c r="D347" i="45"/>
  <c r="C347" i="45"/>
  <c r="U346" i="45"/>
  <c r="T346" i="45"/>
  <c r="S346" i="45"/>
  <c r="R346" i="45"/>
  <c r="Q346" i="45"/>
  <c r="P346" i="45"/>
  <c r="O346" i="45"/>
  <c r="N346" i="45"/>
  <c r="M346" i="45"/>
  <c r="L346" i="45"/>
  <c r="K346" i="45"/>
  <c r="J346" i="45"/>
  <c r="I346" i="45"/>
  <c r="H346" i="45"/>
  <c r="G346" i="45"/>
  <c r="F346" i="45"/>
  <c r="E346" i="45"/>
  <c r="D346" i="45"/>
  <c r="C346" i="45"/>
  <c r="U345" i="45"/>
  <c r="T345" i="45"/>
  <c r="S345" i="45"/>
  <c r="R345" i="45"/>
  <c r="Q345" i="45"/>
  <c r="P345" i="45"/>
  <c r="O345" i="45"/>
  <c r="N345" i="45"/>
  <c r="M345" i="45"/>
  <c r="L345" i="45"/>
  <c r="K345" i="45"/>
  <c r="J345" i="45"/>
  <c r="I345" i="45"/>
  <c r="H345" i="45"/>
  <c r="G345" i="45"/>
  <c r="F345" i="45"/>
  <c r="E345" i="45"/>
  <c r="D345" i="45"/>
  <c r="C345" i="45"/>
  <c r="U344" i="45"/>
  <c r="T344" i="45"/>
  <c r="S344" i="45"/>
  <c r="R344" i="45"/>
  <c r="Q344" i="45"/>
  <c r="P344" i="45"/>
  <c r="O344" i="45"/>
  <c r="N344" i="45"/>
  <c r="M344" i="45"/>
  <c r="L344" i="45"/>
  <c r="K344" i="45"/>
  <c r="J344" i="45"/>
  <c r="I344" i="45"/>
  <c r="H344" i="45"/>
  <c r="G344" i="45"/>
  <c r="F344" i="45"/>
  <c r="E344" i="45"/>
  <c r="D344" i="45"/>
  <c r="C344" i="45"/>
  <c r="U343" i="45"/>
  <c r="T343" i="45"/>
  <c r="S343" i="45"/>
  <c r="R343" i="45"/>
  <c r="Q343" i="45"/>
  <c r="P343" i="45"/>
  <c r="O343" i="45"/>
  <c r="N343" i="45"/>
  <c r="M343" i="45"/>
  <c r="L343" i="45"/>
  <c r="K343" i="45"/>
  <c r="J343" i="45"/>
  <c r="I343" i="45"/>
  <c r="H343" i="45"/>
  <c r="G343" i="45"/>
  <c r="F343" i="45"/>
  <c r="E343" i="45"/>
  <c r="D343" i="45"/>
  <c r="C343" i="45"/>
  <c r="U342" i="45"/>
  <c r="T342" i="45"/>
  <c r="S342" i="45"/>
  <c r="R342" i="45"/>
  <c r="Q342" i="45"/>
  <c r="P342" i="45"/>
  <c r="O342" i="45"/>
  <c r="N342" i="45"/>
  <c r="M342" i="45"/>
  <c r="L342" i="45"/>
  <c r="K342" i="45"/>
  <c r="J342" i="45"/>
  <c r="I342" i="45"/>
  <c r="H342" i="45"/>
  <c r="G342" i="45"/>
  <c r="F342" i="45"/>
  <c r="E342" i="45"/>
  <c r="D342" i="45"/>
  <c r="C342" i="45"/>
  <c r="U341" i="45"/>
  <c r="T341" i="45"/>
  <c r="S341" i="45"/>
  <c r="R341" i="45"/>
  <c r="Q341" i="45"/>
  <c r="P341" i="45"/>
  <c r="O341" i="45"/>
  <c r="N341" i="45"/>
  <c r="M341" i="45"/>
  <c r="L341" i="45"/>
  <c r="K341" i="45"/>
  <c r="J341" i="45"/>
  <c r="I341" i="45"/>
  <c r="H341" i="45"/>
  <c r="G341" i="45"/>
  <c r="F341" i="45"/>
  <c r="E341" i="45"/>
  <c r="D341" i="45"/>
  <c r="C341" i="45"/>
  <c r="U340" i="45"/>
  <c r="T340" i="45"/>
  <c r="S340" i="45"/>
  <c r="R340" i="45"/>
  <c r="Q340" i="45"/>
  <c r="P340" i="45"/>
  <c r="O340" i="45"/>
  <c r="N340" i="45"/>
  <c r="M340" i="45"/>
  <c r="L340" i="45"/>
  <c r="K340" i="45"/>
  <c r="J340" i="45"/>
  <c r="I340" i="45"/>
  <c r="H340" i="45"/>
  <c r="G340" i="45"/>
  <c r="F340" i="45"/>
  <c r="E340" i="45"/>
  <c r="D340" i="45"/>
  <c r="C340" i="45"/>
  <c r="U339" i="45"/>
  <c r="T339" i="45"/>
  <c r="S339" i="45"/>
  <c r="R339" i="45"/>
  <c r="Q339" i="45"/>
  <c r="P339" i="45"/>
  <c r="O339" i="45"/>
  <c r="N339" i="45"/>
  <c r="M339" i="45"/>
  <c r="L339" i="45"/>
  <c r="K339" i="45"/>
  <c r="J339" i="45"/>
  <c r="I339" i="45"/>
  <c r="H339" i="45"/>
  <c r="G339" i="45"/>
  <c r="F339" i="45"/>
  <c r="E339" i="45"/>
  <c r="D339" i="45"/>
  <c r="C339" i="45"/>
  <c r="U338" i="45"/>
  <c r="T338" i="45"/>
  <c r="S338" i="45"/>
  <c r="R338" i="45"/>
  <c r="Q338" i="45"/>
  <c r="P338" i="45"/>
  <c r="O338" i="45"/>
  <c r="N338" i="45"/>
  <c r="M338" i="45"/>
  <c r="L338" i="45"/>
  <c r="K338" i="45"/>
  <c r="J338" i="45"/>
  <c r="I338" i="45"/>
  <c r="H338" i="45"/>
  <c r="G338" i="45"/>
  <c r="F338" i="45"/>
  <c r="E338" i="45"/>
  <c r="D338" i="45"/>
  <c r="C338" i="45"/>
  <c r="U337" i="45"/>
  <c r="T337" i="45"/>
  <c r="S337" i="45"/>
  <c r="R337" i="45"/>
  <c r="Q337" i="45"/>
  <c r="P337" i="45"/>
  <c r="O337" i="45"/>
  <c r="N337" i="45"/>
  <c r="M337" i="45"/>
  <c r="L337" i="45"/>
  <c r="K337" i="45"/>
  <c r="J337" i="45"/>
  <c r="I337" i="45"/>
  <c r="H337" i="45"/>
  <c r="G337" i="45"/>
  <c r="F337" i="45"/>
  <c r="E337" i="45"/>
  <c r="D337" i="45"/>
  <c r="C337" i="45"/>
  <c r="U336" i="45"/>
  <c r="T336" i="45"/>
  <c r="S336" i="45"/>
  <c r="R336" i="45"/>
  <c r="Q336" i="45"/>
  <c r="P336" i="45"/>
  <c r="O336" i="45"/>
  <c r="N336" i="45"/>
  <c r="M336" i="45"/>
  <c r="L336" i="45"/>
  <c r="K336" i="45"/>
  <c r="J336" i="45"/>
  <c r="I336" i="45"/>
  <c r="H336" i="45"/>
  <c r="G336" i="45"/>
  <c r="F336" i="45"/>
  <c r="E336" i="45"/>
  <c r="D336" i="45"/>
  <c r="C336" i="45"/>
  <c r="U335" i="45"/>
  <c r="T335" i="45"/>
  <c r="S335" i="45"/>
  <c r="R335" i="45"/>
  <c r="Q335" i="45"/>
  <c r="P335" i="45"/>
  <c r="O335" i="45"/>
  <c r="N335" i="45"/>
  <c r="M335" i="45"/>
  <c r="L335" i="45"/>
  <c r="K335" i="45"/>
  <c r="J335" i="45"/>
  <c r="I335" i="45"/>
  <c r="H335" i="45"/>
  <c r="G335" i="45"/>
  <c r="F335" i="45"/>
  <c r="E335" i="45"/>
  <c r="D335" i="45"/>
  <c r="C335" i="45"/>
  <c r="U334" i="45"/>
  <c r="T334" i="45"/>
  <c r="S334" i="45"/>
  <c r="R334" i="45"/>
  <c r="Q334" i="45"/>
  <c r="P334" i="45"/>
  <c r="O334" i="45"/>
  <c r="N334" i="45"/>
  <c r="M334" i="45"/>
  <c r="L334" i="45"/>
  <c r="K334" i="45"/>
  <c r="J334" i="45"/>
  <c r="I334" i="45"/>
  <c r="H334" i="45"/>
  <c r="G334" i="45"/>
  <c r="F334" i="45"/>
  <c r="E334" i="45"/>
  <c r="D334" i="45"/>
  <c r="C334" i="45"/>
  <c r="U333" i="45"/>
  <c r="T333" i="45"/>
  <c r="S333" i="45"/>
  <c r="R333" i="45"/>
  <c r="Q333" i="45"/>
  <c r="P333" i="45"/>
  <c r="O333" i="45"/>
  <c r="N333" i="45"/>
  <c r="M333" i="45"/>
  <c r="L333" i="45"/>
  <c r="K333" i="45"/>
  <c r="J333" i="45"/>
  <c r="I333" i="45"/>
  <c r="H333" i="45"/>
  <c r="G333" i="45"/>
  <c r="F333" i="45"/>
  <c r="E333" i="45"/>
  <c r="D333" i="45"/>
  <c r="C333" i="45"/>
  <c r="U332" i="45"/>
  <c r="T332" i="45"/>
  <c r="S332" i="45"/>
  <c r="R332" i="45"/>
  <c r="Q332" i="45"/>
  <c r="P332" i="45"/>
  <c r="O332" i="45"/>
  <c r="N332" i="45"/>
  <c r="M332" i="45"/>
  <c r="L332" i="45"/>
  <c r="K332" i="45"/>
  <c r="J332" i="45"/>
  <c r="I332" i="45"/>
  <c r="H332" i="45"/>
  <c r="G332" i="45"/>
  <c r="F332" i="45"/>
  <c r="E332" i="45"/>
  <c r="D332" i="45"/>
  <c r="C332" i="45"/>
  <c r="U331" i="45"/>
  <c r="T331" i="45"/>
  <c r="S331" i="45"/>
  <c r="R331" i="45"/>
  <c r="Q331" i="45"/>
  <c r="P331" i="45"/>
  <c r="O331" i="45"/>
  <c r="N331" i="45"/>
  <c r="M331" i="45"/>
  <c r="L331" i="45"/>
  <c r="K331" i="45"/>
  <c r="J331" i="45"/>
  <c r="I331" i="45"/>
  <c r="H331" i="45"/>
  <c r="G331" i="45"/>
  <c r="F331" i="45"/>
  <c r="E331" i="45"/>
  <c r="D331" i="45"/>
  <c r="C331" i="45"/>
  <c r="U330" i="45"/>
  <c r="T330" i="45"/>
  <c r="S330" i="45"/>
  <c r="R330" i="45"/>
  <c r="Q330" i="45"/>
  <c r="P330" i="45"/>
  <c r="O330" i="45"/>
  <c r="N330" i="45"/>
  <c r="M330" i="45"/>
  <c r="L330" i="45"/>
  <c r="K330" i="45"/>
  <c r="J330" i="45"/>
  <c r="I330" i="45"/>
  <c r="H330" i="45"/>
  <c r="G330" i="45"/>
  <c r="F330" i="45"/>
  <c r="E330" i="45"/>
  <c r="D330" i="45"/>
  <c r="C330" i="45"/>
  <c r="U329" i="45"/>
  <c r="T329" i="45"/>
  <c r="S329" i="45"/>
  <c r="R329" i="45"/>
  <c r="Q329" i="45"/>
  <c r="P329" i="45"/>
  <c r="O329" i="45"/>
  <c r="N329" i="45"/>
  <c r="M329" i="45"/>
  <c r="L329" i="45"/>
  <c r="K329" i="45"/>
  <c r="J329" i="45"/>
  <c r="I329" i="45"/>
  <c r="H329" i="45"/>
  <c r="G329" i="45"/>
  <c r="F329" i="45"/>
  <c r="E329" i="45"/>
  <c r="D329" i="45"/>
  <c r="C329" i="45"/>
  <c r="U328" i="45"/>
  <c r="T328" i="45"/>
  <c r="S328" i="45"/>
  <c r="R328" i="45"/>
  <c r="Q328" i="45"/>
  <c r="P328" i="45"/>
  <c r="O328" i="45"/>
  <c r="N328" i="45"/>
  <c r="M328" i="45"/>
  <c r="L328" i="45"/>
  <c r="K328" i="45"/>
  <c r="J328" i="45"/>
  <c r="I328" i="45"/>
  <c r="H328" i="45"/>
  <c r="G328" i="45"/>
  <c r="F328" i="45"/>
  <c r="E328" i="45"/>
  <c r="D328" i="45"/>
  <c r="C328" i="45"/>
  <c r="U327" i="45"/>
  <c r="T327" i="45"/>
  <c r="S327" i="45"/>
  <c r="R327" i="45"/>
  <c r="Q327" i="45"/>
  <c r="P327" i="45"/>
  <c r="O327" i="45"/>
  <c r="N327" i="45"/>
  <c r="M327" i="45"/>
  <c r="L327" i="45"/>
  <c r="K327" i="45"/>
  <c r="J327" i="45"/>
  <c r="I327" i="45"/>
  <c r="H327" i="45"/>
  <c r="G327" i="45"/>
  <c r="F327" i="45"/>
  <c r="E327" i="45"/>
  <c r="D327" i="45"/>
  <c r="C327" i="45"/>
  <c r="U326" i="45"/>
  <c r="T326" i="45"/>
  <c r="S326" i="45"/>
  <c r="R326" i="45"/>
  <c r="Q326" i="45"/>
  <c r="P326" i="45"/>
  <c r="O326" i="45"/>
  <c r="N326" i="45"/>
  <c r="M326" i="45"/>
  <c r="L326" i="45"/>
  <c r="K326" i="45"/>
  <c r="J326" i="45"/>
  <c r="I326" i="45"/>
  <c r="H326" i="45"/>
  <c r="G326" i="45"/>
  <c r="F326" i="45"/>
  <c r="E326" i="45"/>
  <c r="D326" i="45"/>
  <c r="C326" i="45"/>
  <c r="U325" i="45"/>
  <c r="T325" i="45"/>
  <c r="S325" i="45"/>
  <c r="R325" i="45"/>
  <c r="Q325" i="45"/>
  <c r="P325" i="45"/>
  <c r="O325" i="45"/>
  <c r="N325" i="45"/>
  <c r="M325" i="45"/>
  <c r="L325" i="45"/>
  <c r="K325" i="45"/>
  <c r="J325" i="45"/>
  <c r="I325" i="45"/>
  <c r="H325" i="45"/>
  <c r="G325" i="45"/>
  <c r="F325" i="45"/>
  <c r="E325" i="45"/>
  <c r="D325" i="45"/>
  <c r="C325" i="45"/>
  <c r="U324" i="45"/>
  <c r="T324" i="45"/>
  <c r="S324" i="45"/>
  <c r="R324" i="45"/>
  <c r="Q324" i="45"/>
  <c r="P324" i="45"/>
  <c r="O324" i="45"/>
  <c r="N324" i="45"/>
  <c r="M324" i="45"/>
  <c r="L324" i="45"/>
  <c r="K324" i="45"/>
  <c r="J324" i="45"/>
  <c r="I324" i="45"/>
  <c r="H324" i="45"/>
  <c r="G324" i="45"/>
  <c r="F324" i="45"/>
  <c r="E324" i="45"/>
  <c r="D324" i="45"/>
  <c r="C324" i="45"/>
  <c r="U323" i="45"/>
  <c r="T323" i="45"/>
  <c r="S323" i="45"/>
  <c r="R323" i="45"/>
  <c r="Q323" i="45"/>
  <c r="P323" i="45"/>
  <c r="O323" i="45"/>
  <c r="N323" i="45"/>
  <c r="M323" i="45"/>
  <c r="L323" i="45"/>
  <c r="K323" i="45"/>
  <c r="J323" i="45"/>
  <c r="I323" i="45"/>
  <c r="H323" i="45"/>
  <c r="G323" i="45"/>
  <c r="F323" i="45"/>
  <c r="E323" i="45"/>
  <c r="D323" i="45"/>
  <c r="C323" i="45"/>
  <c r="U322" i="45"/>
  <c r="T322" i="45"/>
  <c r="S322" i="45"/>
  <c r="R322" i="45"/>
  <c r="Q322" i="45"/>
  <c r="P322" i="45"/>
  <c r="O322" i="45"/>
  <c r="N322" i="45"/>
  <c r="M322" i="45"/>
  <c r="L322" i="45"/>
  <c r="K322" i="45"/>
  <c r="J322" i="45"/>
  <c r="I322" i="45"/>
  <c r="H322" i="45"/>
  <c r="G322" i="45"/>
  <c r="F322" i="45"/>
  <c r="E322" i="45"/>
  <c r="D322" i="45"/>
  <c r="C322" i="45"/>
  <c r="U321" i="45"/>
  <c r="T321" i="45"/>
  <c r="S321" i="45"/>
  <c r="R321" i="45"/>
  <c r="Q321" i="45"/>
  <c r="P321" i="45"/>
  <c r="O321" i="45"/>
  <c r="N321" i="45"/>
  <c r="M321" i="45"/>
  <c r="L321" i="45"/>
  <c r="K321" i="45"/>
  <c r="J321" i="45"/>
  <c r="I321" i="45"/>
  <c r="H321" i="45"/>
  <c r="G321" i="45"/>
  <c r="F321" i="45"/>
  <c r="E321" i="45"/>
  <c r="D321" i="45"/>
  <c r="C321" i="45"/>
  <c r="U320" i="45"/>
  <c r="T320" i="45"/>
  <c r="S320" i="45"/>
  <c r="R320" i="45"/>
  <c r="Q320" i="45"/>
  <c r="P320" i="45"/>
  <c r="O320" i="45"/>
  <c r="N320" i="45"/>
  <c r="M320" i="45"/>
  <c r="L320" i="45"/>
  <c r="K320" i="45"/>
  <c r="J320" i="45"/>
  <c r="I320" i="45"/>
  <c r="H320" i="45"/>
  <c r="G320" i="45"/>
  <c r="F320" i="45"/>
  <c r="E320" i="45"/>
  <c r="D320" i="45"/>
  <c r="C320" i="45"/>
  <c r="U319" i="45"/>
  <c r="T319" i="45"/>
  <c r="S319" i="45"/>
  <c r="R319" i="45"/>
  <c r="Q319" i="45"/>
  <c r="P319" i="45"/>
  <c r="O319" i="45"/>
  <c r="N319" i="45"/>
  <c r="M319" i="45"/>
  <c r="L319" i="45"/>
  <c r="K319" i="45"/>
  <c r="J319" i="45"/>
  <c r="I319" i="45"/>
  <c r="H319" i="45"/>
  <c r="G319" i="45"/>
  <c r="F319" i="45"/>
  <c r="E319" i="45"/>
  <c r="D319" i="45"/>
  <c r="C319" i="45"/>
  <c r="U318" i="45"/>
  <c r="T318" i="45"/>
  <c r="S318" i="45"/>
  <c r="R318" i="45"/>
  <c r="Q318" i="45"/>
  <c r="P318" i="45"/>
  <c r="O318" i="45"/>
  <c r="N318" i="45"/>
  <c r="M318" i="45"/>
  <c r="L318" i="45"/>
  <c r="K318" i="45"/>
  <c r="J318" i="45"/>
  <c r="I318" i="45"/>
  <c r="H318" i="45"/>
  <c r="G318" i="45"/>
  <c r="F318" i="45"/>
  <c r="E318" i="45"/>
  <c r="D318" i="45"/>
  <c r="C318" i="45"/>
  <c r="U317" i="45"/>
  <c r="T317" i="45"/>
  <c r="S317" i="45"/>
  <c r="R317" i="45"/>
  <c r="Q317" i="45"/>
  <c r="P317" i="45"/>
  <c r="O317" i="45"/>
  <c r="N317" i="45"/>
  <c r="M317" i="45"/>
  <c r="L317" i="45"/>
  <c r="K317" i="45"/>
  <c r="J317" i="45"/>
  <c r="I317" i="45"/>
  <c r="H317" i="45"/>
  <c r="G317" i="45"/>
  <c r="F317" i="45"/>
  <c r="E317" i="45"/>
  <c r="D317" i="45"/>
  <c r="C317" i="45"/>
  <c r="U316" i="45"/>
  <c r="T316" i="45"/>
  <c r="S316" i="45"/>
  <c r="R316" i="45"/>
  <c r="Q316" i="45"/>
  <c r="P316" i="45"/>
  <c r="O316" i="45"/>
  <c r="N316" i="45"/>
  <c r="M316" i="45"/>
  <c r="L316" i="45"/>
  <c r="K316" i="45"/>
  <c r="J316" i="45"/>
  <c r="I316" i="45"/>
  <c r="H316" i="45"/>
  <c r="G316" i="45"/>
  <c r="F316" i="45"/>
  <c r="E316" i="45"/>
  <c r="D316" i="45"/>
  <c r="C316" i="45"/>
  <c r="U315" i="45"/>
  <c r="T315" i="45"/>
  <c r="S315" i="45"/>
  <c r="R315" i="45"/>
  <c r="Q315" i="45"/>
  <c r="P315" i="45"/>
  <c r="O315" i="45"/>
  <c r="N315" i="45"/>
  <c r="M315" i="45"/>
  <c r="L315" i="45"/>
  <c r="K315" i="45"/>
  <c r="J315" i="45"/>
  <c r="I315" i="45"/>
  <c r="H315" i="45"/>
  <c r="G315" i="45"/>
  <c r="F315" i="45"/>
  <c r="E315" i="45"/>
  <c r="D315" i="45"/>
  <c r="C315" i="45"/>
  <c r="U314" i="45"/>
  <c r="T314" i="45"/>
  <c r="S314" i="45"/>
  <c r="R314" i="45"/>
  <c r="Q314" i="45"/>
  <c r="P314" i="45"/>
  <c r="O314" i="45"/>
  <c r="N314" i="45"/>
  <c r="M314" i="45"/>
  <c r="L314" i="45"/>
  <c r="K314" i="45"/>
  <c r="J314" i="45"/>
  <c r="I314" i="45"/>
  <c r="H314" i="45"/>
  <c r="G314" i="45"/>
  <c r="F314" i="45"/>
  <c r="E314" i="45"/>
  <c r="D314" i="45"/>
  <c r="C314" i="45"/>
  <c r="U313" i="45"/>
  <c r="T313" i="45"/>
  <c r="S313" i="45"/>
  <c r="R313" i="45"/>
  <c r="Q313" i="45"/>
  <c r="P313" i="45"/>
  <c r="O313" i="45"/>
  <c r="N313" i="45"/>
  <c r="M313" i="45"/>
  <c r="L313" i="45"/>
  <c r="K313" i="45"/>
  <c r="J313" i="45"/>
  <c r="I313" i="45"/>
  <c r="H313" i="45"/>
  <c r="G313" i="45"/>
  <c r="F313" i="45"/>
  <c r="E313" i="45"/>
  <c r="D313" i="45"/>
  <c r="C313" i="45"/>
  <c r="U312" i="45"/>
  <c r="T312" i="45"/>
  <c r="S312" i="45"/>
  <c r="R312" i="45"/>
  <c r="Q312" i="45"/>
  <c r="P312" i="45"/>
  <c r="O312" i="45"/>
  <c r="N312" i="45"/>
  <c r="M312" i="45"/>
  <c r="L312" i="45"/>
  <c r="K312" i="45"/>
  <c r="J312" i="45"/>
  <c r="I312" i="45"/>
  <c r="H312" i="45"/>
  <c r="G312" i="45"/>
  <c r="F312" i="45"/>
  <c r="E312" i="45"/>
  <c r="D312" i="45"/>
  <c r="C312" i="45"/>
  <c r="U311" i="45"/>
  <c r="T311" i="45"/>
  <c r="S311" i="45"/>
  <c r="R311" i="45"/>
  <c r="Q311" i="45"/>
  <c r="P311" i="45"/>
  <c r="O311" i="45"/>
  <c r="N311" i="45"/>
  <c r="M311" i="45"/>
  <c r="L311" i="45"/>
  <c r="K311" i="45"/>
  <c r="J311" i="45"/>
  <c r="I311" i="45"/>
  <c r="H311" i="45"/>
  <c r="G311" i="45"/>
  <c r="F311" i="45"/>
  <c r="E311" i="45"/>
  <c r="D311" i="45"/>
  <c r="C311" i="45"/>
  <c r="U310" i="45"/>
  <c r="T310" i="45"/>
  <c r="S310" i="45"/>
  <c r="R310" i="45"/>
  <c r="Q310" i="45"/>
  <c r="P310" i="45"/>
  <c r="O310" i="45"/>
  <c r="N310" i="45"/>
  <c r="M310" i="45"/>
  <c r="L310" i="45"/>
  <c r="K310" i="45"/>
  <c r="J310" i="45"/>
  <c r="I310" i="45"/>
  <c r="H310" i="45"/>
  <c r="G310" i="45"/>
  <c r="F310" i="45"/>
  <c r="E310" i="45"/>
  <c r="D310" i="45"/>
  <c r="C310" i="45"/>
  <c r="U309" i="45"/>
  <c r="T309" i="45"/>
  <c r="S309" i="45"/>
  <c r="R309" i="45"/>
  <c r="Q309" i="45"/>
  <c r="P309" i="45"/>
  <c r="O309" i="45"/>
  <c r="N309" i="45"/>
  <c r="M309" i="45"/>
  <c r="L309" i="45"/>
  <c r="K309" i="45"/>
  <c r="J309" i="45"/>
  <c r="I309" i="45"/>
  <c r="H309" i="45"/>
  <c r="G309" i="45"/>
  <c r="F309" i="45"/>
  <c r="E309" i="45"/>
  <c r="D309" i="45"/>
  <c r="C309" i="45"/>
  <c r="U308" i="45"/>
  <c r="T308" i="45"/>
  <c r="S308" i="45"/>
  <c r="R308" i="45"/>
  <c r="Q308" i="45"/>
  <c r="P308" i="45"/>
  <c r="O308" i="45"/>
  <c r="N308" i="45"/>
  <c r="M308" i="45"/>
  <c r="L308" i="45"/>
  <c r="K308" i="45"/>
  <c r="J308" i="45"/>
  <c r="I308" i="45"/>
  <c r="H308" i="45"/>
  <c r="G308" i="45"/>
  <c r="F308" i="45"/>
  <c r="E308" i="45"/>
  <c r="D308" i="45"/>
  <c r="C308" i="45"/>
  <c r="U307" i="45"/>
  <c r="T307" i="45"/>
  <c r="S307" i="45"/>
  <c r="R307" i="45"/>
  <c r="Q307" i="45"/>
  <c r="P307" i="45"/>
  <c r="O307" i="45"/>
  <c r="N307" i="45"/>
  <c r="M307" i="45"/>
  <c r="L307" i="45"/>
  <c r="K307" i="45"/>
  <c r="J307" i="45"/>
  <c r="I307" i="45"/>
  <c r="H307" i="45"/>
  <c r="G307" i="45"/>
  <c r="F307" i="45"/>
  <c r="E307" i="45"/>
  <c r="D307" i="45"/>
  <c r="C307" i="45"/>
  <c r="U306" i="45"/>
  <c r="T306" i="45"/>
  <c r="S306" i="45"/>
  <c r="R306" i="45"/>
  <c r="Q306" i="45"/>
  <c r="P306" i="45"/>
  <c r="O306" i="45"/>
  <c r="N306" i="45"/>
  <c r="M306" i="45"/>
  <c r="L306" i="45"/>
  <c r="K306" i="45"/>
  <c r="J306" i="45"/>
  <c r="I306" i="45"/>
  <c r="H306" i="45"/>
  <c r="G306" i="45"/>
  <c r="F306" i="45"/>
  <c r="E306" i="45"/>
  <c r="D306" i="45"/>
  <c r="C306" i="45"/>
  <c r="U305" i="45"/>
  <c r="T305" i="45"/>
  <c r="S305" i="45"/>
  <c r="R305" i="45"/>
  <c r="Q305" i="45"/>
  <c r="P305" i="45"/>
  <c r="O305" i="45"/>
  <c r="N305" i="45"/>
  <c r="M305" i="45"/>
  <c r="L305" i="45"/>
  <c r="K305" i="45"/>
  <c r="J305" i="45"/>
  <c r="I305" i="45"/>
  <c r="H305" i="45"/>
  <c r="G305" i="45"/>
  <c r="F305" i="45"/>
  <c r="E305" i="45"/>
  <c r="D305" i="45"/>
  <c r="C305" i="45"/>
  <c r="U304" i="45"/>
  <c r="T304" i="45"/>
  <c r="S304" i="45"/>
  <c r="R304" i="45"/>
  <c r="Q304" i="45"/>
  <c r="P304" i="45"/>
  <c r="O304" i="45"/>
  <c r="N304" i="45"/>
  <c r="M304" i="45"/>
  <c r="L304" i="45"/>
  <c r="K304" i="45"/>
  <c r="J304" i="45"/>
  <c r="I304" i="45"/>
  <c r="H304" i="45"/>
  <c r="G304" i="45"/>
  <c r="F304" i="45"/>
  <c r="E304" i="45"/>
  <c r="D304" i="45"/>
  <c r="C304" i="45"/>
  <c r="U303" i="45"/>
  <c r="T303" i="45"/>
  <c r="S303" i="45"/>
  <c r="R303" i="45"/>
  <c r="Q303" i="45"/>
  <c r="P303" i="45"/>
  <c r="O303" i="45"/>
  <c r="N303" i="45"/>
  <c r="M303" i="45"/>
  <c r="L303" i="45"/>
  <c r="K303" i="45"/>
  <c r="J303" i="45"/>
  <c r="I303" i="45"/>
  <c r="H303" i="45"/>
  <c r="G303" i="45"/>
  <c r="F303" i="45"/>
  <c r="E303" i="45"/>
  <c r="D303" i="45"/>
  <c r="C303" i="45"/>
  <c r="U302" i="45"/>
  <c r="T302" i="45"/>
  <c r="S302" i="45"/>
  <c r="R302" i="45"/>
  <c r="Q302" i="45"/>
  <c r="P302" i="45"/>
  <c r="O302" i="45"/>
  <c r="N302" i="45"/>
  <c r="M302" i="45"/>
  <c r="L302" i="45"/>
  <c r="K302" i="45"/>
  <c r="J302" i="45"/>
  <c r="I302" i="45"/>
  <c r="H302" i="45"/>
  <c r="G302" i="45"/>
  <c r="F302" i="45"/>
  <c r="E302" i="45"/>
  <c r="D302" i="45"/>
  <c r="C302" i="45"/>
  <c r="U301" i="45"/>
  <c r="T301" i="45"/>
  <c r="S301" i="45"/>
  <c r="R301" i="45"/>
  <c r="Q301" i="45"/>
  <c r="P301" i="45"/>
  <c r="O301" i="45"/>
  <c r="N301" i="45"/>
  <c r="M301" i="45"/>
  <c r="L301" i="45"/>
  <c r="K301" i="45"/>
  <c r="J301" i="45"/>
  <c r="I301" i="45"/>
  <c r="H301" i="45"/>
  <c r="G301" i="45"/>
  <c r="F301" i="45"/>
  <c r="E301" i="45"/>
  <c r="D301" i="45"/>
  <c r="C301" i="45"/>
  <c r="U300" i="45"/>
  <c r="T300" i="45"/>
  <c r="S300" i="45"/>
  <c r="R300" i="45"/>
  <c r="Q300" i="45"/>
  <c r="P300" i="45"/>
  <c r="O300" i="45"/>
  <c r="N300" i="45"/>
  <c r="M300" i="45"/>
  <c r="L300" i="45"/>
  <c r="K300" i="45"/>
  <c r="J300" i="45"/>
  <c r="I300" i="45"/>
  <c r="H300" i="45"/>
  <c r="G300" i="45"/>
  <c r="F300" i="45"/>
  <c r="E300" i="45"/>
  <c r="D300" i="45"/>
  <c r="C300" i="45"/>
  <c r="U299" i="45"/>
  <c r="T299" i="45"/>
  <c r="S299" i="45"/>
  <c r="R299" i="45"/>
  <c r="Q299" i="45"/>
  <c r="P299" i="45"/>
  <c r="O299" i="45"/>
  <c r="N299" i="45"/>
  <c r="M299" i="45"/>
  <c r="L299" i="45"/>
  <c r="K299" i="45"/>
  <c r="J299" i="45"/>
  <c r="I299" i="45"/>
  <c r="H299" i="45"/>
  <c r="G299" i="45"/>
  <c r="F299" i="45"/>
  <c r="E299" i="45"/>
  <c r="D299" i="45"/>
  <c r="C299" i="45"/>
  <c r="U298" i="45"/>
  <c r="T298" i="45"/>
  <c r="S298" i="45"/>
  <c r="R298" i="45"/>
  <c r="Q298" i="45"/>
  <c r="P298" i="45"/>
  <c r="O298" i="45"/>
  <c r="N298" i="45"/>
  <c r="M298" i="45"/>
  <c r="L298" i="45"/>
  <c r="K298" i="45"/>
  <c r="J298" i="45"/>
  <c r="I298" i="45"/>
  <c r="H298" i="45"/>
  <c r="G298" i="45"/>
  <c r="F298" i="45"/>
  <c r="E298" i="45"/>
  <c r="D298" i="45"/>
  <c r="C298" i="45"/>
  <c r="U297" i="45"/>
  <c r="T297" i="45"/>
  <c r="S297" i="45"/>
  <c r="R297" i="45"/>
  <c r="Q297" i="45"/>
  <c r="P297" i="45"/>
  <c r="O297" i="45"/>
  <c r="N297" i="45"/>
  <c r="M297" i="45"/>
  <c r="L297" i="45"/>
  <c r="K297" i="45"/>
  <c r="J297" i="45"/>
  <c r="I297" i="45"/>
  <c r="H297" i="45"/>
  <c r="G297" i="45"/>
  <c r="F297" i="45"/>
  <c r="E297" i="45"/>
  <c r="D297" i="45"/>
  <c r="C297" i="45"/>
  <c r="U296" i="45"/>
  <c r="T296" i="45"/>
  <c r="S296" i="45"/>
  <c r="R296" i="45"/>
  <c r="Q296" i="45"/>
  <c r="P296" i="45"/>
  <c r="O296" i="45"/>
  <c r="N296" i="45"/>
  <c r="M296" i="45"/>
  <c r="L296" i="45"/>
  <c r="K296" i="45"/>
  <c r="J296" i="45"/>
  <c r="I296" i="45"/>
  <c r="H296" i="45"/>
  <c r="G296" i="45"/>
  <c r="F296" i="45"/>
  <c r="E296" i="45"/>
  <c r="D296" i="45"/>
  <c r="C296" i="45"/>
  <c r="U295" i="45"/>
  <c r="T295" i="45"/>
  <c r="S295" i="45"/>
  <c r="R295" i="45"/>
  <c r="Q295" i="45"/>
  <c r="P295" i="45"/>
  <c r="O295" i="45"/>
  <c r="N295" i="45"/>
  <c r="M295" i="45"/>
  <c r="L295" i="45"/>
  <c r="K295" i="45"/>
  <c r="J295" i="45"/>
  <c r="I295" i="45"/>
  <c r="H295" i="45"/>
  <c r="G295" i="45"/>
  <c r="F295" i="45"/>
  <c r="E295" i="45"/>
  <c r="D295" i="45"/>
  <c r="C295" i="45"/>
  <c r="U294" i="45"/>
  <c r="T294" i="45"/>
  <c r="S294" i="45"/>
  <c r="R294" i="45"/>
  <c r="Q294" i="45"/>
  <c r="P294" i="45"/>
  <c r="O294" i="45"/>
  <c r="N294" i="45"/>
  <c r="M294" i="45"/>
  <c r="L294" i="45"/>
  <c r="K294" i="45"/>
  <c r="J294" i="45"/>
  <c r="I294" i="45"/>
  <c r="H294" i="45"/>
  <c r="G294" i="45"/>
  <c r="F294" i="45"/>
  <c r="E294" i="45"/>
  <c r="D294" i="45"/>
  <c r="C294" i="45"/>
  <c r="U293" i="45"/>
  <c r="T293" i="45"/>
  <c r="S293" i="45"/>
  <c r="R293" i="45"/>
  <c r="Q293" i="45"/>
  <c r="P293" i="45"/>
  <c r="O293" i="45"/>
  <c r="N293" i="45"/>
  <c r="M293" i="45"/>
  <c r="L293" i="45"/>
  <c r="K293" i="45"/>
  <c r="J293" i="45"/>
  <c r="I293" i="45"/>
  <c r="H293" i="45"/>
  <c r="G293" i="45"/>
  <c r="F293" i="45"/>
  <c r="E293" i="45"/>
  <c r="D293" i="45"/>
  <c r="C293" i="45"/>
  <c r="U292" i="45"/>
  <c r="T292" i="45"/>
  <c r="S292" i="45"/>
  <c r="R292" i="45"/>
  <c r="Q292" i="45"/>
  <c r="P292" i="45"/>
  <c r="O292" i="45"/>
  <c r="N292" i="45"/>
  <c r="M292" i="45"/>
  <c r="L292" i="45"/>
  <c r="K292" i="45"/>
  <c r="J292" i="45"/>
  <c r="I292" i="45"/>
  <c r="H292" i="45"/>
  <c r="G292" i="45"/>
  <c r="F292" i="45"/>
  <c r="E292" i="45"/>
  <c r="D292" i="45"/>
  <c r="C292" i="45"/>
  <c r="U291" i="45"/>
  <c r="T291" i="45"/>
  <c r="S291" i="45"/>
  <c r="R291" i="45"/>
  <c r="Q291" i="45"/>
  <c r="P291" i="45"/>
  <c r="O291" i="45"/>
  <c r="N291" i="45"/>
  <c r="M291" i="45"/>
  <c r="L291" i="45"/>
  <c r="K291" i="45"/>
  <c r="J291" i="45"/>
  <c r="I291" i="45"/>
  <c r="H291" i="45"/>
  <c r="G291" i="45"/>
  <c r="F291" i="45"/>
  <c r="E291" i="45"/>
  <c r="D291" i="45"/>
  <c r="C291" i="45"/>
  <c r="U290" i="45"/>
  <c r="T290" i="45"/>
  <c r="S290" i="45"/>
  <c r="R290" i="45"/>
  <c r="Q290" i="45"/>
  <c r="P290" i="45"/>
  <c r="O290" i="45"/>
  <c r="N290" i="45"/>
  <c r="M290" i="45"/>
  <c r="L290" i="45"/>
  <c r="K290" i="45"/>
  <c r="J290" i="45"/>
  <c r="I290" i="45"/>
  <c r="H290" i="45"/>
  <c r="G290" i="45"/>
  <c r="F290" i="45"/>
  <c r="E290" i="45"/>
  <c r="D290" i="45"/>
  <c r="C290" i="45"/>
  <c r="U289" i="45"/>
  <c r="T289" i="45"/>
  <c r="S289" i="45"/>
  <c r="R289" i="45"/>
  <c r="Q289" i="45"/>
  <c r="P289" i="45"/>
  <c r="O289" i="45"/>
  <c r="N289" i="45"/>
  <c r="M289" i="45"/>
  <c r="L289" i="45"/>
  <c r="K289" i="45"/>
  <c r="J289" i="45"/>
  <c r="I289" i="45"/>
  <c r="H289" i="45"/>
  <c r="G289" i="45"/>
  <c r="F289" i="45"/>
  <c r="E289" i="45"/>
  <c r="D289" i="45"/>
  <c r="C289" i="45"/>
  <c r="U288" i="45"/>
  <c r="T288" i="45"/>
  <c r="S288" i="45"/>
  <c r="R288" i="45"/>
  <c r="Q288" i="45"/>
  <c r="P288" i="45"/>
  <c r="O288" i="45"/>
  <c r="N288" i="45"/>
  <c r="M288" i="45"/>
  <c r="L288" i="45"/>
  <c r="K288" i="45"/>
  <c r="J288" i="45"/>
  <c r="I288" i="45"/>
  <c r="H288" i="45"/>
  <c r="G288" i="45"/>
  <c r="F288" i="45"/>
  <c r="E288" i="45"/>
  <c r="D288" i="45"/>
  <c r="C288" i="45"/>
  <c r="U287" i="45"/>
  <c r="T287" i="45"/>
  <c r="S287" i="45"/>
  <c r="R287" i="45"/>
  <c r="Q287" i="45"/>
  <c r="P287" i="45"/>
  <c r="O287" i="45"/>
  <c r="N287" i="45"/>
  <c r="M287" i="45"/>
  <c r="L287" i="45"/>
  <c r="K287" i="45"/>
  <c r="J287" i="45"/>
  <c r="I287" i="45"/>
  <c r="H287" i="45"/>
  <c r="G287" i="45"/>
  <c r="F287" i="45"/>
  <c r="E287" i="45"/>
  <c r="D287" i="45"/>
  <c r="C287" i="45"/>
  <c r="U286" i="45"/>
  <c r="T286" i="45"/>
  <c r="S286" i="45"/>
  <c r="R286" i="45"/>
  <c r="Q286" i="45"/>
  <c r="P286" i="45"/>
  <c r="O286" i="45"/>
  <c r="N286" i="45"/>
  <c r="M286" i="45"/>
  <c r="L286" i="45"/>
  <c r="K286" i="45"/>
  <c r="J286" i="45"/>
  <c r="I286" i="45"/>
  <c r="H286" i="45"/>
  <c r="G286" i="45"/>
  <c r="F286" i="45"/>
  <c r="E286" i="45"/>
  <c r="D286" i="45"/>
  <c r="C286" i="45"/>
  <c r="U285" i="45"/>
  <c r="T285" i="45"/>
  <c r="S285" i="45"/>
  <c r="R285" i="45"/>
  <c r="Q285" i="45"/>
  <c r="P285" i="45"/>
  <c r="O285" i="45"/>
  <c r="N285" i="45"/>
  <c r="M285" i="45"/>
  <c r="L285" i="45"/>
  <c r="K285" i="45"/>
  <c r="J285" i="45"/>
  <c r="I285" i="45"/>
  <c r="H285" i="45"/>
  <c r="G285" i="45"/>
  <c r="F285" i="45"/>
  <c r="E285" i="45"/>
  <c r="D285" i="45"/>
  <c r="C285" i="45"/>
  <c r="U284" i="45"/>
  <c r="T284" i="45"/>
  <c r="S284" i="45"/>
  <c r="R284" i="45"/>
  <c r="Q284" i="45"/>
  <c r="P284" i="45"/>
  <c r="O284" i="45"/>
  <c r="N284" i="45"/>
  <c r="M284" i="45"/>
  <c r="L284" i="45"/>
  <c r="K284" i="45"/>
  <c r="J284" i="45"/>
  <c r="I284" i="45"/>
  <c r="H284" i="45"/>
  <c r="G284" i="45"/>
  <c r="F284" i="45"/>
  <c r="E284" i="45"/>
  <c r="D284" i="45"/>
  <c r="C284" i="45"/>
  <c r="U283" i="45"/>
  <c r="T283" i="45"/>
  <c r="S283" i="45"/>
  <c r="R283" i="45"/>
  <c r="Q283" i="45"/>
  <c r="P283" i="45"/>
  <c r="O283" i="45"/>
  <c r="N283" i="45"/>
  <c r="M283" i="45"/>
  <c r="L283" i="45"/>
  <c r="K283" i="45"/>
  <c r="J283" i="45"/>
  <c r="I283" i="45"/>
  <c r="H283" i="45"/>
  <c r="G283" i="45"/>
  <c r="F283" i="45"/>
  <c r="E283" i="45"/>
  <c r="D283" i="45"/>
  <c r="C283" i="45"/>
  <c r="U282" i="45"/>
  <c r="T282" i="45"/>
  <c r="S282" i="45"/>
  <c r="R282" i="45"/>
  <c r="Q282" i="45"/>
  <c r="P282" i="45"/>
  <c r="O282" i="45"/>
  <c r="N282" i="45"/>
  <c r="M282" i="45"/>
  <c r="L282" i="45"/>
  <c r="K282" i="45"/>
  <c r="J282" i="45"/>
  <c r="I282" i="45"/>
  <c r="H282" i="45"/>
  <c r="G282" i="45"/>
  <c r="F282" i="45"/>
  <c r="E282" i="45"/>
  <c r="D282" i="45"/>
  <c r="C282" i="45"/>
  <c r="U281" i="45"/>
  <c r="T281" i="45"/>
  <c r="S281" i="45"/>
  <c r="R281" i="45"/>
  <c r="Q281" i="45"/>
  <c r="P281" i="45"/>
  <c r="O281" i="45"/>
  <c r="N281" i="45"/>
  <c r="M281" i="45"/>
  <c r="L281" i="45"/>
  <c r="K281" i="45"/>
  <c r="J281" i="45"/>
  <c r="I281" i="45"/>
  <c r="H281" i="45"/>
  <c r="G281" i="45"/>
  <c r="F281" i="45"/>
  <c r="E281" i="45"/>
  <c r="D281" i="45"/>
  <c r="C281" i="45"/>
  <c r="U280" i="45"/>
  <c r="T280" i="45"/>
  <c r="S280" i="45"/>
  <c r="R280" i="45"/>
  <c r="Q280" i="45"/>
  <c r="P280" i="45"/>
  <c r="O280" i="45"/>
  <c r="N280" i="45"/>
  <c r="M280" i="45"/>
  <c r="L280" i="45"/>
  <c r="K280" i="45"/>
  <c r="J280" i="45"/>
  <c r="I280" i="45"/>
  <c r="H280" i="45"/>
  <c r="G280" i="45"/>
  <c r="F280" i="45"/>
  <c r="E280" i="45"/>
  <c r="D280" i="45"/>
  <c r="C280" i="45"/>
  <c r="U279" i="45"/>
  <c r="T279" i="45"/>
  <c r="S279" i="45"/>
  <c r="R279" i="45"/>
  <c r="Q279" i="45"/>
  <c r="P279" i="45"/>
  <c r="O279" i="45"/>
  <c r="N279" i="45"/>
  <c r="M279" i="45"/>
  <c r="L279" i="45"/>
  <c r="K279" i="45"/>
  <c r="J279" i="45"/>
  <c r="I279" i="45"/>
  <c r="H279" i="45"/>
  <c r="G279" i="45"/>
  <c r="F279" i="45"/>
  <c r="E279" i="45"/>
  <c r="D279" i="45"/>
  <c r="C279" i="45"/>
  <c r="U278" i="45"/>
  <c r="T278" i="45"/>
  <c r="S278" i="45"/>
  <c r="R278" i="45"/>
  <c r="Q278" i="45"/>
  <c r="P278" i="45"/>
  <c r="O278" i="45"/>
  <c r="N278" i="45"/>
  <c r="M278" i="45"/>
  <c r="L278" i="45"/>
  <c r="K278" i="45"/>
  <c r="J278" i="45"/>
  <c r="I278" i="45"/>
  <c r="H278" i="45"/>
  <c r="G278" i="45"/>
  <c r="F278" i="45"/>
  <c r="E278" i="45"/>
  <c r="D278" i="45"/>
  <c r="C278" i="45"/>
  <c r="U277" i="45"/>
  <c r="T277" i="45"/>
  <c r="S277" i="45"/>
  <c r="R277" i="45"/>
  <c r="Q277" i="45"/>
  <c r="P277" i="45"/>
  <c r="O277" i="45"/>
  <c r="N277" i="45"/>
  <c r="M277" i="45"/>
  <c r="L277" i="45"/>
  <c r="K277" i="45"/>
  <c r="J277" i="45"/>
  <c r="I277" i="45"/>
  <c r="H277" i="45"/>
  <c r="G277" i="45"/>
  <c r="F277" i="45"/>
  <c r="E277" i="45"/>
  <c r="D277" i="45"/>
  <c r="C277" i="45"/>
  <c r="U276" i="45"/>
  <c r="T276" i="45"/>
  <c r="S276" i="45"/>
  <c r="R276" i="45"/>
  <c r="Q276" i="45"/>
  <c r="P276" i="45"/>
  <c r="O276" i="45"/>
  <c r="N276" i="45"/>
  <c r="M276" i="45"/>
  <c r="L276" i="45"/>
  <c r="K276" i="45"/>
  <c r="J276" i="45"/>
  <c r="I276" i="45"/>
  <c r="H276" i="45"/>
  <c r="G276" i="45"/>
  <c r="F276" i="45"/>
  <c r="E276" i="45"/>
  <c r="D276" i="45"/>
  <c r="C276" i="45"/>
  <c r="U275" i="45"/>
  <c r="T275" i="45"/>
  <c r="S275" i="45"/>
  <c r="R275" i="45"/>
  <c r="Q275" i="45"/>
  <c r="P275" i="45"/>
  <c r="O275" i="45"/>
  <c r="N275" i="45"/>
  <c r="M275" i="45"/>
  <c r="L275" i="45"/>
  <c r="K275" i="45"/>
  <c r="J275" i="45"/>
  <c r="I275" i="45"/>
  <c r="H275" i="45"/>
  <c r="G275" i="45"/>
  <c r="F275" i="45"/>
  <c r="E275" i="45"/>
  <c r="D275" i="45"/>
  <c r="C275" i="45"/>
  <c r="U274" i="45"/>
  <c r="T274" i="45"/>
  <c r="S274" i="45"/>
  <c r="R274" i="45"/>
  <c r="Q274" i="45"/>
  <c r="P274" i="45"/>
  <c r="O274" i="45"/>
  <c r="N274" i="45"/>
  <c r="M274" i="45"/>
  <c r="L274" i="45"/>
  <c r="K274" i="45"/>
  <c r="J274" i="45"/>
  <c r="I274" i="45"/>
  <c r="H274" i="45"/>
  <c r="G274" i="45"/>
  <c r="F274" i="45"/>
  <c r="E274" i="45"/>
  <c r="D274" i="45"/>
  <c r="C274" i="45"/>
  <c r="U273" i="45"/>
  <c r="T273" i="45"/>
  <c r="S273" i="45"/>
  <c r="R273" i="45"/>
  <c r="Q273" i="45"/>
  <c r="P273" i="45"/>
  <c r="O273" i="45"/>
  <c r="N273" i="45"/>
  <c r="M273" i="45"/>
  <c r="L273" i="45"/>
  <c r="K273" i="45"/>
  <c r="J273" i="45"/>
  <c r="I273" i="45"/>
  <c r="H273" i="45"/>
  <c r="G273" i="45"/>
  <c r="F273" i="45"/>
  <c r="E273" i="45"/>
  <c r="D273" i="45"/>
  <c r="C273" i="45"/>
  <c r="U272" i="45"/>
  <c r="T272" i="45"/>
  <c r="S272" i="45"/>
  <c r="R272" i="45"/>
  <c r="Q272" i="45"/>
  <c r="P272" i="45"/>
  <c r="O272" i="45"/>
  <c r="N272" i="45"/>
  <c r="M272" i="45"/>
  <c r="L272" i="45"/>
  <c r="K272" i="45"/>
  <c r="J272" i="45"/>
  <c r="I272" i="45"/>
  <c r="H272" i="45"/>
  <c r="G272" i="45"/>
  <c r="F272" i="45"/>
  <c r="E272" i="45"/>
  <c r="D272" i="45"/>
  <c r="C272" i="45"/>
  <c r="U271" i="45"/>
  <c r="T271" i="45"/>
  <c r="S271" i="45"/>
  <c r="R271" i="45"/>
  <c r="Q271" i="45"/>
  <c r="P271" i="45"/>
  <c r="O271" i="45"/>
  <c r="N271" i="45"/>
  <c r="M271" i="45"/>
  <c r="L271" i="45"/>
  <c r="K271" i="45"/>
  <c r="J271" i="45"/>
  <c r="I271" i="45"/>
  <c r="H271" i="45"/>
  <c r="G271" i="45"/>
  <c r="F271" i="45"/>
  <c r="E271" i="45"/>
  <c r="D271" i="45"/>
  <c r="C271" i="45"/>
  <c r="U270" i="45"/>
  <c r="T270" i="45"/>
  <c r="S270" i="45"/>
  <c r="R270" i="45"/>
  <c r="Q270" i="45"/>
  <c r="P270" i="45"/>
  <c r="O270" i="45"/>
  <c r="N270" i="45"/>
  <c r="M270" i="45"/>
  <c r="L270" i="45"/>
  <c r="K270" i="45"/>
  <c r="J270" i="45"/>
  <c r="I270" i="45"/>
  <c r="H270" i="45"/>
  <c r="G270" i="45"/>
  <c r="F270" i="45"/>
  <c r="E270" i="45"/>
  <c r="D270" i="45"/>
  <c r="C270" i="45"/>
  <c r="U269" i="45"/>
  <c r="T269" i="45"/>
  <c r="S269" i="45"/>
  <c r="R269" i="45"/>
  <c r="Q269" i="45"/>
  <c r="P269" i="45"/>
  <c r="O269" i="45"/>
  <c r="N269" i="45"/>
  <c r="M269" i="45"/>
  <c r="L269" i="45"/>
  <c r="K269" i="45"/>
  <c r="J269" i="45"/>
  <c r="I269" i="45"/>
  <c r="H269" i="45"/>
  <c r="G269" i="45"/>
  <c r="F269" i="45"/>
  <c r="E269" i="45"/>
  <c r="D269" i="45"/>
  <c r="C269" i="45"/>
  <c r="U268" i="45"/>
  <c r="T268" i="45"/>
  <c r="S268" i="45"/>
  <c r="R268" i="45"/>
  <c r="Q268" i="45"/>
  <c r="P268" i="45"/>
  <c r="O268" i="45"/>
  <c r="N268" i="45"/>
  <c r="M268" i="45"/>
  <c r="L268" i="45"/>
  <c r="K268" i="45"/>
  <c r="J268" i="45"/>
  <c r="I268" i="45"/>
  <c r="H268" i="45"/>
  <c r="G268" i="45"/>
  <c r="F268" i="45"/>
  <c r="E268" i="45"/>
  <c r="D268" i="45"/>
  <c r="C268" i="45"/>
  <c r="U267" i="45"/>
  <c r="T267" i="45"/>
  <c r="S267" i="45"/>
  <c r="R267" i="45"/>
  <c r="Q267" i="45"/>
  <c r="P267" i="45"/>
  <c r="O267" i="45"/>
  <c r="N267" i="45"/>
  <c r="M267" i="45"/>
  <c r="L267" i="45"/>
  <c r="K267" i="45"/>
  <c r="J267" i="45"/>
  <c r="I267" i="45"/>
  <c r="H267" i="45"/>
  <c r="G267" i="45"/>
  <c r="F267" i="45"/>
  <c r="E267" i="45"/>
  <c r="D267" i="45"/>
  <c r="C267" i="45"/>
  <c r="U266" i="45"/>
  <c r="T266" i="45"/>
  <c r="S266" i="45"/>
  <c r="R266" i="45"/>
  <c r="Q266" i="45"/>
  <c r="P266" i="45"/>
  <c r="O266" i="45"/>
  <c r="N266" i="45"/>
  <c r="M266" i="45"/>
  <c r="L266" i="45"/>
  <c r="K266" i="45"/>
  <c r="J266" i="45"/>
  <c r="I266" i="45"/>
  <c r="H266" i="45"/>
  <c r="G266" i="45"/>
  <c r="F266" i="45"/>
  <c r="E266" i="45"/>
  <c r="D266" i="45"/>
  <c r="C266" i="45"/>
  <c r="U265" i="45"/>
  <c r="T265" i="45"/>
  <c r="S265" i="45"/>
  <c r="R265" i="45"/>
  <c r="Q265" i="45"/>
  <c r="P265" i="45"/>
  <c r="O265" i="45"/>
  <c r="N265" i="45"/>
  <c r="M265" i="45"/>
  <c r="L265" i="45"/>
  <c r="K265" i="45"/>
  <c r="J265" i="45"/>
  <c r="I265" i="45"/>
  <c r="H265" i="45"/>
  <c r="G265" i="45"/>
  <c r="F265" i="45"/>
  <c r="E265" i="45"/>
  <c r="D265" i="45"/>
  <c r="C265" i="45"/>
  <c r="U264" i="45"/>
  <c r="T264" i="45"/>
  <c r="S264" i="45"/>
  <c r="R264" i="45"/>
  <c r="Q264" i="45"/>
  <c r="P264" i="45"/>
  <c r="O264" i="45"/>
  <c r="N264" i="45"/>
  <c r="M264" i="45"/>
  <c r="L264" i="45"/>
  <c r="K264" i="45"/>
  <c r="J264" i="45"/>
  <c r="I264" i="45"/>
  <c r="H264" i="45"/>
  <c r="G264" i="45"/>
  <c r="F264" i="45"/>
  <c r="E264" i="45"/>
  <c r="D264" i="45"/>
  <c r="C264" i="45"/>
  <c r="U263" i="45"/>
  <c r="T263" i="45"/>
  <c r="S263" i="45"/>
  <c r="R263" i="45"/>
  <c r="Q263" i="45"/>
  <c r="P263" i="45"/>
  <c r="O263" i="45"/>
  <c r="N263" i="45"/>
  <c r="M263" i="45"/>
  <c r="L263" i="45"/>
  <c r="K263" i="45"/>
  <c r="J263" i="45"/>
  <c r="I263" i="45"/>
  <c r="H263" i="45"/>
  <c r="G263" i="45"/>
  <c r="F263" i="45"/>
  <c r="E263" i="45"/>
  <c r="D263" i="45"/>
  <c r="C263" i="45"/>
  <c r="U262" i="45"/>
  <c r="T262" i="45"/>
  <c r="S262" i="45"/>
  <c r="R262" i="45"/>
  <c r="Q262" i="45"/>
  <c r="P262" i="45"/>
  <c r="O262" i="45"/>
  <c r="N262" i="45"/>
  <c r="M262" i="45"/>
  <c r="L262" i="45"/>
  <c r="K262" i="45"/>
  <c r="J262" i="45"/>
  <c r="I262" i="45"/>
  <c r="H262" i="45"/>
  <c r="G262" i="45"/>
  <c r="F262" i="45"/>
  <c r="E262" i="45"/>
  <c r="D262" i="45"/>
  <c r="C262" i="45"/>
  <c r="U261" i="45"/>
  <c r="T261" i="45"/>
  <c r="S261" i="45"/>
  <c r="R261" i="45"/>
  <c r="Q261" i="45"/>
  <c r="P261" i="45"/>
  <c r="O261" i="45"/>
  <c r="N261" i="45"/>
  <c r="M261" i="45"/>
  <c r="L261" i="45"/>
  <c r="K261" i="45"/>
  <c r="J261" i="45"/>
  <c r="I261" i="45"/>
  <c r="H261" i="45"/>
  <c r="G261" i="45"/>
  <c r="F261" i="45"/>
  <c r="E261" i="45"/>
  <c r="D261" i="45"/>
  <c r="C261" i="45"/>
  <c r="U260" i="45"/>
  <c r="T260" i="45"/>
  <c r="S260" i="45"/>
  <c r="R260" i="45"/>
  <c r="Q260" i="45"/>
  <c r="P260" i="45"/>
  <c r="O260" i="45"/>
  <c r="N260" i="45"/>
  <c r="M260" i="45"/>
  <c r="L260" i="45"/>
  <c r="K260" i="45"/>
  <c r="J260" i="45"/>
  <c r="I260" i="45"/>
  <c r="H260" i="45"/>
  <c r="G260" i="45"/>
  <c r="F260" i="45"/>
  <c r="E260" i="45"/>
  <c r="D260" i="45"/>
  <c r="C260" i="45"/>
  <c r="U259" i="45"/>
  <c r="T259" i="45"/>
  <c r="S259" i="45"/>
  <c r="R259" i="45"/>
  <c r="Q259" i="45"/>
  <c r="P259" i="45"/>
  <c r="O259" i="45"/>
  <c r="N259" i="45"/>
  <c r="M259" i="45"/>
  <c r="L259" i="45"/>
  <c r="K259" i="45"/>
  <c r="J259" i="45"/>
  <c r="I259" i="45"/>
  <c r="H259" i="45"/>
  <c r="G259" i="45"/>
  <c r="F259" i="45"/>
  <c r="E259" i="45"/>
  <c r="D259" i="45"/>
  <c r="C259" i="45"/>
  <c r="U258" i="45"/>
  <c r="T258" i="45"/>
  <c r="S258" i="45"/>
  <c r="R258" i="45"/>
  <c r="Q258" i="45"/>
  <c r="P258" i="45"/>
  <c r="O258" i="45"/>
  <c r="N258" i="45"/>
  <c r="M258" i="45"/>
  <c r="L258" i="45"/>
  <c r="K258" i="45"/>
  <c r="J258" i="45"/>
  <c r="I258" i="45"/>
  <c r="H258" i="45"/>
  <c r="G258" i="45"/>
  <c r="F258" i="45"/>
  <c r="E258" i="45"/>
  <c r="D258" i="45"/>
  <c r="C258" i="45"/>
  <c r="U257" i="45"/>
  <c r="T257" i="45"/>
  <c r="S257" i="45"/>
  <c r="R257" i="45"/>
  <c r="Q257" i="45"/>
  <c r="P257" i="45"/>
  <c r="O257" i="45"/>
  <c r="N257" i="45"/>
  <c r="M257" i="45"/>
  <c r="L257" i="45"/>
  <c r="K257" i="45"/>
  <c r="J257" i="45"/>
  <c r="I257" i="45"/>
  <c r="H257" i="45"/>
  <c r="G257" i="45"/>
  <c r="F257" i="45"/>
  <c r="E257" i="45"/>
  <c r="D257" i="45"/>
  <c r="C257" i="45"/>
  <c r="U256" i="45"/>
  <c r="T256" i="45"/>
  <c r="S256" i="45"/>
  <c r="R256" i="45"/>
  <c r="Q256" i="45"/>
  <c r="P256" i="45"/>
  <c r="O256" i="45"/>
  <c r="N256" i="45"/>
  <c r="M256" i="45"/>
  <c r="L256" i="45"/>
  <c r="K256" i="45"/>
  <c r="J256" i="45"/>
  <c r="I256" i="45"/>
  <c r="H256" i="45"/>
  <c r="G256" i="45"/>
  <c r="F256" i="45"/>
  <c r="E256" i="45"/>
  <c r="D256" i="45"/>
  <c r="C256" i="45"/>
  <c r="U255" i="45"/>
  <c r="T255" i="45"/>
  <c r="S255" i="45"/>
  <c r="R255" i="45"/>
  <c r="Q255" i="45"/>
  <c r="P255" i="45"/>
  <c r="O255" i="45"/>
  <c r="N255" i="45"/>
  <c r="M255" i="45"/>
  <c r="L255" i="45"/>
  <c r="K255" i="45"/>
  <c r="J255" i="45"/>
  <c r="I255" i="45"/>
  <c r="H255" i="45"/>
  <c r="G255" i="45"/>
  <c r="F255" i="45"/>
  <c r="E255" i="45"/>
  <c r="D255" i="45"/>
  <c r="C255" i="45"/>
  <c r="U254" i="45"/>
  <c r="T254" i="45"/>
  <c r="S254" i="45"/>
  <c r="R254" i="45"/>
  <c r="Q254" i="45"/>
  <c r="P254" i="45"/>
  <c r="O254" i="45"/>
  <c r="N254" i="45"/>
  <c r="M254" i="45"/>
  <c r="L254" i="45"/>
  <c r="K254" i="45"/>
  <c r="J254" i="45"/>
  <c r="I254" i="45"/>
  <c r="H254" i="45"/>
  <c r="G254" i="45"/>
  <c r="F254" i="45"/>
  <c r="E254" i="45"/>
  <c r="D254" i="45"/>
  <c r="C254" i="45"/>
  <c r="U253" i="45"/>
  <c r="T253" i="45"/>
  <c r="S253" i="45"/>
  <c r="R253" i="45"/>
  <c r="Q253" i="45"/>
  <c r="P253" i="45"/>
  <c r="O253" i="45"/>
  <c r="N253" i="45"/>
  <c r="M253" i="45"/>
  <c r="L253" i="45"/>
  <c r="K253" i="45"/>
  <c r="J253" i="45"/>
  <c r="I253" i="45"/>
  <c r="H253" i="45"/>
  <c r="G253" i="45"/>
  <c r="F253" i="45"/>
  <c r="E253" i="45"/>
  <c r="D253" i="45"/>
  <c r="C253" i="45"/>
  <c r="U252" i="45"/>
  <c r="T252" i="45"/>
  <c r="S252" i="45"/>
  <c r="R252" i="45"/>
  <c r="Q252" i="45"/>
  <c r="P252" i="45"/>
  <c r="O252" i="45"/>
  <c r="N252" i="45"/>
  <c r="M252" i="45"/>
  <c r="L252" i="45"/>
  <c r="K252" i="45"/>
  <c r="J252" i="45"/>
  <c r="I252" i="45"/>
  <c r="H252" i="45"/>
  <c r="G252" i="45"/>
  <c r="F252" i="45"/>
  <c r="E252" i="45"/>
  <c r="D252" i="45"/>
  <c r="C252" i="45"/>
  <c r="U251" i="45"/>
  <c r="T251" i="45"/>
  <c r="S251" i="45"/>
  <c r="R251" i="45"/>
  <c r="Q251" i="45"/>
  <c r="P251" i="45"/>
  <c r="O251" i="45"/>
  <c r="N251" i="45"/>
  <c r="M251" i="45"/>
  <c r="L251" i="45"/>
  <c r="K251" i="45"/>
  <c r="J251" i="45"/>
  <c r="I251" i="45"/>
  <c r="H251" i="45"/>
  <c r="G251" i="45"/>
  <c r="F251" i="45"/>
  <c r="E251" i="45"/>
  <c r="D251" i="45"/>
  <c r="C251" i="45"/>
  <c r="U250" i="45"/>
  <c r="T250" i="45"/>
  <c r="S250" i="45"/>
  <c r="R250" i="45"/>
  <c r="Q250" i="45"/>
  <c r="P250" i="45"/>
  <c r="O250" i="45"/>
  <c r="N250" i="45"/>
  <c r="M250" i="45"/>
  <c r="L250" i="45"/>
  <c r="K250" i="45"/>
  <c r="J250" i="45"/>
  <c r="I250" i="45"/>
  <c r="H250" i="45"/>
  <c r="G250" i="45"/>
  <c r="F250" i="45"/>
  <c r="E250" i="45"/>
  <c r="D250" i="45"/>
  <c r="C250" i="45"/>
  <c r="U249" i="45"/>
  <c r="T249" i="45"/>
  <c r="S249" i="45"/>
  <c r="R249" i="45"/>
  <c r="Q249" i="45"/>
  <c r="P249" i="45"/>
  <c r="O249" i="45"/>
  <c r="N249" i="45"/>
  <c r="M249" i="45"/>
  <c r="L249" i="45"/>
  <c r="K249" i="45"/>
  <c r="J249" i="45"/>
  <c r="I249" i="45"/>
  <c r="H249" i="45"/>
  <c r="G249" i="45"/>
  <c r="F249" i="45"/>
  <c r="E249" i="45"/>
  <c r="D249" i="45"/>
  <c r="C249" i="45"/>
  <c r="U248" i="45"/>
  <c r="T248" i="45"/>
  <c r="S248" i="45"/>
  <c r="R248" i="45"/>
  <c r="Q248" i="45"/>
  <c r="P248" i="45"/>
  <c r="O248" i="45"/>
  <c r="N248" i="45"/>
  <c r="M248" i="45"/>
  <c r="L248" i="45"/>
  <c r="K248" i="45"/>
  <c r="J248" i="45"/>
  <c r="I248" i="45"/>
  <c r="H248" i="45"/>
  <c r="G248" i="45"/>
  <c r="F248" i="45"/>
  <c r="E248" i="45"/>
  <c r="D248" i="45"/>
  <c r="C248" i="45"/>
  <c r="U247" i="45"/>
  <c r="T247" i="45"/>
  <c r="S247" i="45"/>
  <c r="R247" i="45"/>
  <c r="Q247" i="45"/>
  <c r="P247" i="45"/>
  <c r="O247" i="45"/>
  <c r="N247" i="45"/>
  <c r="M247" i="45"/>
  <c r="L247" i="45"/>
  <c r="K247" i="45"/>
  <c r="J247" i="45"/>
  <c r="I247" i="45"/>
  <c r="H247" i="45"/>
  <c r="G247" i="45"/>
  <c r="F247" i="45"/>
  <c r="E247" i="45"/>
  <c r="D247" i="45"/>
  <c r="C247" i="45"/>
  <c r="U246" i="45"/>
  <c r="T246" i="45"/>
  <c r="S246" i="45"/>
  <c r="R246" i="45"/>
  <c r="Q246" i="45"/>
  <c r="P246" i="45"/>
  <c r="O246" i="45"/>
  <c r="N246" i="45"/>
  <c r="M246" i="45"/>
  <c r="L246" i="45"/>
  <c r="K246" i="45"/>
  <c r="J246" i="45"/>
  <c r="I246" i="45"/>
  <c r="H246" i="45"/>
  <c r="G246" i="45"/>
  <c r="F246" i="45"/>
  <c r="E246" i="45"/>
  <c r="D246" i="45"/>
  <c r="C246" i="45"/>
  <c r="U245" i="45"/>
  <c r="T245" i="45"/>
  <c r="S245" i="45"/>
  <c r="R245" i="45"/>
  <c r="Q245" i="45"/>
  <c r="P245" i="45"/>
  <c r="O245" i="45"/>
  <c r="N245" i="45"/>
  <c r="M245" i="45"/>
  <c r="L245" i="45"/>
  <c r="K245" i="45"/>
  <c r="J245" i="45"/>
  <c r="I245" i="45"/>
  <c r="H245" i="45"/>
  <c r="G245" i="45"/>
  <c r="F245" i="45"/>
  <c r="E245" i="45"/>
  <c r="D245" i="45"/>
  <c r="C245" i="45"/>
  <c r="U244" i="45"/>
  <c r="T244" i="45"/>
  <c r="S244" i="45"/>
  <c r="R244" i="45"/>
  <c r="Q244" i="45"/>
  <c r="P244" i="45"/>
  <c r="O244" i="45"/>
  <c r="N244" i="45"/>
  <c r="M244" i="45"/>
  <c r="L244" i="45"/>
  <c r="K244" i="45"/>
  <c r="J244" i="45"/>
  <c r="I244" i="45"/>
  <c r="H244" i="45"/>
  <c r="G244" i="45"/>
  <c r="F244" i="45"/>
  <c r="E244" i="45"/>
  <c r="D244" i="45"/>
  <c r="C244" i="45"/>
  <c r="U243" i="45"/>
  <c r="T243" i="45"/>
  <c r="S243" i="45"/>
  <c r="R243" i="45"/>
  <c r="Q243" i="45"/>
  <c r="P243" i="45"/>
  <c r="O243" i="45"/>
  <c r="N243" i="45"/>
  <c r="M243" i="45"/>
  <c r="L243" i="45"/>
  <c r="K243" i="45"/>
  <c r="J243" i="45"/>
  <c r="I243" i="45"/>
  <c r="H243" i="45"/>
  <c r="G243" i="45"/>
  <c r="F243" i="45"/>
  <c r="E243" i="45"/>
  <c r="D243" i="45"/>
  <c r="C243" i="45"/>
  <c r="U242" i="45"/>
  <c r="T242" i="45"/>
  <c r="S242" i="45"/>
  <c r="R242" i="45"/>
  <c r="Q242" i="45"/>
  <c r="P242" i="45"/>
  <c r="O242" i="45"/>
  <c r="N242" i="45"/>
  <c r="M242" i="45"/>
  <c r="L242" i="45"/>
  <c r="K242" i="45"/>
  <c r="J242" i="45"/>
  <c r="I242" i="45"/>
  <c r="H242" i="45"/>
  <c r="G242" i="45"/>
  <c r="F242" i="45"/>
  <c r="E242" i="45"/>
  <c r="D242" i="45"/>
  <c r="C242" i="45"/>
  <c r="U241" i="45"/>
  <c r="T241" i="45"/>
  <c r="S241" i="45"/>
  <c r="R241" i="45"/>
  <c r="Q241" i="45"/>
  <c r="P241" i="45"/>
  <c r="O241" i="45"/>
  <c r="N241" i="45"/>
  <c r="M241" i="45"/>
  <c r="L241" i="45"/>
  <c r="K241" i="45"/>
  <c r="J241" i="45"/>
  <c r="I241" i="45"/>
  <c r="H241" i="45"/>
  <c r="G241" i="45"/>
  <c r="F241" i="45"/>
  <c r="E241" i="45"/>
  <c r="D241" i="45"/>
  <c r="C241" i="45"/>
  <c r="U240" i="45"/>
  <c r="T240" i="45"/>
  <c r="S240" i="45"/>
  <c r="R240" i="45"/>
  <c r="Q240" i="45"/>
  <c r="P240" i="45"/>
  <c r="O240" i="45"/>
  <c r="N240" i="45"/>
  <c r="M240" i="45"/>
  <c r="L240" i="45"/>
  <c r="K240" i="45"/>
  <c r="J240" i="45"/>
  <c r="I240" i="45"/>
  <c r="H240" i="45"/>
  <c r="G240" i="45"/>
  <c r="F240" i="45"/>
  <c r="E240" i="45"/>
  <c r="D240" i="45"/>
  <c r="C240" i="45"/>
  <c r="U239" i="45"/>
  <c r="T239" i="45"/>
  <c r="S239" i="45"/>
  <c r="R239" i="45"/>
  <c r="Q239" i="45"/>
  <c r="P239" i="45"/>
  <c r="O239" i="45"/>
  <c r="N239" i="45"/>
  <c r="M239" i="45"/>
  <c r="L239" i="45"/>
  <c r="K239" i="45"/>
  <c r="J239" i="45"/>
  <c r="I239" i="45"/>
  <c r="H239" i="45"/>
  <c r="G239" i="45"/>
  <c r="F239" i="45"/>
  <c r="E239" i="45"/>
  <c r="D239" i="45"/>
  <c r="C239" i="45"/>
  <c r="U238" i="45"/>
  <c r="T238" i="45"/>
  <c r="S238" i="45"/>
  <c r="R238" i="45"/>
  <c r="Q238" i="45"/>
  <c r="P238" i="45"/>
  <c r="O238" i="45"/>
  <c r="N238" i="45"/>
  <c r="M238" i="45"/>
  <c r="L238" i="45"/>
  <c r="K238" i="45"/>
  <c r="J238" i="45"/>
  <c r="I238" i="45"/>
  <c r="H238" i="45"/>
  <c r="G238" i="45"/>
  <c r="F238" i="45"/>
  <c r="E238" i="45"/>
  <c r="D238" i="45"/>
  <c r="C238" i="45"/>
  <c r="U237" i="45"/>
  <c r="T237" i="45"/>
  <c r="S237" i="45"/>
  <c r="R237" i="45"/>
  <c r="Q237" i="45"/>
  <c r="P237" i="45"/>
  <c r="O237" i="45"/>
  <c r="N237" i="45"/>
  <c r="M237" i="45"/>
  <c r="L237" i="45"/>
  <c r="K237" i="45"/>
  <c r="J237" i="45"/>
  <c r="I237" i="45"/>
  <c r="H237" i="45"/>
  <c r="G237" i="45"/>
  <c r="F237" i="45"/>
  <c r="E237" i="45"/>
  <c r="D237" i="45"/>
  <c r="C237" i="45"/>
  <c r="U236" i="45"/>
  <c r="T236" i="45"/>
  <c r="S236" i="45"/>
  <c r="R236" i="45"/>
  <c r="Q236" i="45"/>
  <c r="P236" i="45"/>
  <c r="O236" i="45"/>
  <c r="N236" i="45"/>
  <c r="M236" i="45"/>
  <c r="L236" i="45"/>
  <c r="K236" i="45"/>
  <c r="J236" i="45"/>
  <c r="I236" i="45"/>
  <c r="H236" i="45"/>
  <c r="G236" i="45"/>
  <c r="F236" i="45"/>
  <c r="E236" i="45"/>
  <c r="D236" i="45"/>
  <c r="C236" i="45"/>
  <c r="U235" i="45"/>
  <c r="T235" i="45"/>
  <c r="S235" i="45"/>
  <c r="R235" i="45"/>
  <c r="Q235" i="45"/>
  <c r="P235" i="45"/>
  <c r="O235" i="45"/>
  <c r="N235" i="45"/>
  <c r="M235" i="45"/>
  <c r="L235" i="45"/>
  <c r="K235" i="45"/>
  <c r="J235" i="45"/>
  <c r="I235" i="45"/>
  <c r="H235" i="45"/>
  <c r="G235" i="45"/>
  <c r="F235" i="45"/>
  <c r="E235" i="45"/>
  <c r="D235" i="45"/>
  <c r="C235" i="45"/>
  <c r="U234" i="45"/>
  <c r="T234" i="45"/>
  <c r="S234" i="45"/>
  <c r="R234" i="45"/>
  <c r="Q234" i="45"/>
  <c r="P234" i="45"/>
  <c r="O234" i="45"/>
  <c r="N234" i="45"/>
  <c r="M234" i="45"/>
  <c r="L234" i="45"/>
  <c r="K234" i="45"/>
  <c r="J234" i="45"/>
  <c r="I234" i="45"/>
  <c r="H234" i="45"/>
  <c r="G234" i="45"/>
  <c r="F234" i="45"/>
  <c r="E234" i="45"/>
  <c r="D234" i="45"/>
  <c r="C234" i="45"/>
  <c r="U233" i="45"/>
  <c r="T233" i="45"/>
  <c r="S233" i="45"/>
  <c r="R233" i="45"/>
  <c r="Q233" i="45"/>
  <c r="P233" i="45"/>
  <c r="O233" i="45"/>
  <c r="N233" i="45"/>
  <c r="M233" i="45"/>
  <c r="L233" i="45"/>
  <c r="K233" i="45"/>
  <c r="J233" i="45"/>
  <c r="I233" i="45"/>
  <c r="H233" i="45"/>
  <c r="G233" i="45"/>
  <c r="F233" i="45"/>
  <c r="E233" i="45"/>
  <c r="D233" i="45"/>
  <c r="C233" i="45"/>
  <c r="U232" i="45"/>
  <c r="T232" i="45"/>
  <c r="S232" i="45"/>
  <c r="R232" i="45"/>
  <c r="Q232" i="45"/>
  <c r="P232" i="45"/>
  <c r="O232" i="45"/>
  <c r="N232" i="45"/>
  <c r="M232" i="45"/>
  <c r="L232" i="45"/>
  <c r="K232" i="45"/>
  <c r="J232" i="45"/>
  <c r="I232" i="45"/>
  <c r="H232" i="45"/>
  <c r="G232" i="45"/>
  <c r="F232" i="45"/>
  <c r="E232" i="45"/>
  <c r="D232" i="45"/>
  <c r="C232" i="45"/>
  <c r="U231" i="45"/>
  <c r="T231" i="45"/>
  <c r="S231" i="45"/>
  <c r="R231" i="45"/>
  <c r="Q231" i="45"/>
  <c r="P231" i="45"/>
  <c r="O231" i="45"/>
  <c r="N231" i="45"/>
  <c r="M231" i="45"/>
  <c r="L231" i="45"/>
  <c r="K231" i="45"/>
  <c r="J231" i="45"/>
  <c r="I231" i="45"/>
  <c r="H231" i="45"/>
  <c r="G231" i="45"/>
  <c r="F231" i="45"/>
  <c r="E231" i="45"/>
  <c r="D231" i="45"/>
  <c r="C231" i="45"/>
  <c r="U230" i="45"/>
  <c r="T230" i="45"/>
  <c r="S230" i="45"/>
  <c r="R230" i="45"/>
  <c r="Q230" i="45"/>
  <c r="P230" i="45"/>
  <c r="O230" i="45"/>
  <c r="N230" i="45"/>
  <c r="M230" i="45"/>
  <c r="L230" i="45"/>
  <c r="K230" i="45"/>
  <c r="J230" i="45"/>
  <c r="I230" i="45"/>
  <c r="H230" i="45"/>
  <c r="G230" i="45"/>
  <c r="F230" i="45"/>
  <c r="E230" i="45"/>
  <c r="D230" i="45"/>
  <c r="C230" i="45"/>
  <c r="U229" i="45"/>
  <c r="T229" i="45"/>
  <c r="S229" i="45"/>
  <c r="R229" i="45"/>
  <c r="Q229" i="45"/>
  <c r="P229" i="45"/>
  <c r="O229" i="45"/>
  <c r="N229" i="45"/>
  <c r="M229" i="45"/>
  <c r="L229" i="45"/>
  <c r="K229" i="45"/>
  <c r="J229" i="45"/>
  <c r="I229" i="45"/>
  <c r="H229" i="45"/>
  <c r="G229" i="45"/>
  <c r="F229" i="45"/>
  <c r="E229" i="45"/>
  <c r="D229" i="45"/>
  <c r="C229" i="45"/>
  <c r="U228" i="45"/>
  <c r="T228" i="45"/>
  <c r="S228" i="45"/>
  <c r="R228" i="45"/>
  <c r="Q228" i="45"/>
  <c r="P228" i="45"/>
  <c r="O228" i="45"/>
  <c r="N228" i="45"/>
  <c r="M228" i="45"/>
  <c r="L228" i="45"/>
  <c r="K228" i="45"/>
  <c r="J228" i="45"/>
  <c r="I228" i="45"/>
  <c r="H228" i="45"/>
  <c r="G228" i="45"/>
  <c r="F228" i="45"/>
  <c r="E228" i="45"/>
  <c r="D228" i="45"/>
  <c r="C228" i="45"/>
  <c r="U227" i="45"/>
  <c r="T227" i="45"/>
  <c r="S227" i="45"/>
  <c r="R227" i="45"/>
  <c r="Q227" i="45"/>
  <c r="P227" i="45"/>
  <c r="O227" i="45"/>
  <c r="N227" i="45"/>
  <c r="M227" i="45"/>
  <c r="L227" i="45"/>
  <c r="K227" i="45"/>
  <c r="J227" i="45"/>
  <c r="I227" i="45"/>
  <c r="H227" i="45"/>
  <c r="G227" i="45"/>
  <c r="F227" i="45"/>
  <c r="E227" i="45"/>
  <c r="D227" i="45"/>
  <c r="C227" i="45"/>
  <c r="U226" i="45"/>
  <c r="T226" i="45"/>
  <c r="S226" i="45"/>
  <c r="R226" i="45"/>
  <c r="Q226" i="45"/>
  <c r="P226" i="45"/>
  <c r="O226" i="45"/>
  <c r="N226" i="45"/>
  <c r="M226" i="45"/>
  <c r="L226" i="45"/>
  <c r="K226" i="45"/>
  <c r="J226" i="45"/>
  <c r="I226" i="45"/>
  <c r="H226" i="45"/>
  <c r="G226" i="45"/>
  <c r="F226" i="45"/>
  <c r="E226" i="45"/>
  <c r="D226" i="45"/>
  <c r="C226" i="45"/>
  <c r="U225" i="45"/>
  <c r="T225" i="45"/>
  <c r="S225" i="45"/>
  <c r="R225" i="45"/>
  <c r="Q225" i="45"/>
  <c r="P225" i="45"/>
  <c r="O225" i="45"/>
  <c r="N225" i="45"/>
  <c r="M225" i="45"/>
  <c r="L225" i="45"/>
  <c r="K225" i="45"/>
  <c r="J225" i="45"/>
  <c r="I225" i="45"/>
  <c r="H225" i="45"/>
  <c r="G225" i="45"/>
  <c r="F225" i="45"/>
  <c r="E225" i="45"/>
  <c r="D225" i="45"/>
  <c r="C225" i="45"/>
  <c r="U224" i="45"/>
  <c r="T224" i="45"/>
  <c r="S224" i="45"/>
  <c r="R224" i="45"/>
  <c r="Q224" i="45"/>
  <c r="P224" i="45"/>
  <c r="O224" i="45"/>
  <c r="N224" i="45"/>
  <c r="M224" i="45"/>
  <c r="L224" i="45"/>
  <c r="K224" i="45"/>
  <c r="J224" i="45"/>
  <c r="I224" i="45"/>
  <c r="H224" i="45"/>
  <c r="G224" i="45"/>
  <c r="F224" i="45"/>
  <c r="E224" i="45"/>
  <c r="D224" i="45"/>
  <c r="C224" i="45"/>
  <c r="U223" i="45"/>
  <c r="T223" i="45"/>
  <c r="S223" i="45"/>
  <c r="R223" i="45"/>
  <c r="Q223" i="45"/>
  <c r="P223" i="45"/>
  <c r="O223" i="45"/>
  <c r="N223" i="45"/>
  <c r="M223" i="45"/>
  <c r="L223" i="45"/>
  <c r="K223" i="45"/>
  <c r="J223" i="45"/>
  <c r="I223" i="45"/>
  <c r="H223" i="45"/>
  <c r="G223" i="45"/>
  <c r="F223" i="45"/>
  <c r="E223" i="45"/>
  <c r="D223" i="45"/>
  <c r="C223" i="45"/>
  <c r="U222" i="45"/>
  <c r="T222" i="45"/>
  <c r="S222" i="45"/>
  <c r="R222" i="45"/>
  <c r="Q222" i="45"/>
  <c r="P222" i="45"/>
  <c r="O222" i="45"/>
  <c r="N222" i="45"/>
  <c r="M222" i="45"/>
  <c r="L222" i="45"/>
  <c r="K222" i="45"/>
  <c r="J222" i="45"/>
  <c r="I222" i="45"/>
  <c r="H222" i="45"/>
  <c r="G222" i="45"/>
  <c r="F222" i="45"/>
  <c r="E222" i="45"/>
  <c r="D222" i="45"/>
  <c r="C222" i="45"/>
  <c r="U221" i="45"/>
  <c r="T221" i="45"/>
  <c r="S221" i="45"/>
  <c r="R221" i="45"/>
  <c r="Q221" i="45"/>
  <c r="P221" i="45"/>
  <c r="O221" i="45"/>
  <c r="N221" i="45"/>
  <c r="M221" i="45"/>
  <c r="L221" i="45"/>
  <c r="K221" i="45"/>
  <c r="J221" i="45"/>
  <c r="I221" i="45"/>
  <c r="H221" i="45"/>
  <c r="G221" i="45"/>
  <c r="F221" i="45"/>
  <c r="E221" i="45"/>
  <c r="D221" i="45"/>
  <c r="C221" i="45"/>
  <c r="U220" i="45"/>
  <c r="T220" i="45"/>
  <c r="S220" i="45"/>
  <c r="R220" i="45"/>
  <c r="Q220" i="45"/>
  <c r="P220" i="45"/>
  <c r="O220" i="45"/>
  <c r="N220" i="45"/>
  <c r="M220" i="45"/>
  <c r="L220" i="45"/>
  <c r="K220" i="45"/>
  <c r="J220" i="45"/>
  <c r="I220" i="45"/>
  <c r="H220" i="45"/>
  <c r="G220" i="45"/>
  <c r="F220" i="45"/>
  <c r="E220" i="45"/>
  <c r="D220" i="45"/>
  <c r="C220" i="45"/>
  <c r="U219" i="45"/>
  <c r="T219" i="45"/>
  <c r="S219" i="45"/>
  <c r="R219" i="45"/>
  <c r="Q219" i="45"/>
  <c r="P219" i="45"/>
  <c r="O219" i="45"/>
  <c r="N219" i="45"/>
  <c r="M219" i="45"/>
  <c r="L219" i="45"/>
  <c r="K219" i="45"/>
  <c r="J219" i="45"/>
  <c r="I219" i="45"/>
  <c r="H219" i="45"/>
  <c r="G219" i="45"/>
  <c r="F219" i="45"/>
  <c r="E219" i="45"/>
  <c r="D219" i="45"/>
  <c r="C219" i="45"/>
  <c r="U218" i="45"/>
  <c r="T218" i="45"/>
  <c r="S218" i="45"/>
  <c r="R218" i="45"/>
  <c r="Q218" i="45"/>
  <c r="P218" i="45"/>
  <c r="O218" i="45"/>
  <c r="N218" i="45"/>
  <c r="M218" i="45"/>
  <c r="L218" i="45"/>
  <c r="K218" i="45"/>
  <c r="J218" i="45"/>
  <c r="I218" i="45"/>
  <c r="H218" i="45"/>
  <c r="G218" i="45"/>
  <c r="F218" i="45"/>
  <c r="E218" i="45"/>
  <c r="D218" i="45"/>
  <c r="C218" i="45"/>
  <c r="U217" i="45"/>
  <c r="T217" i="45"/>
  <c r="S217" i="45"/>
  <c r="R217" i="45"/>
  <c r="Q217" i="45"/>
  <c r="P217" i="45"/>
  <c r="O217" i="45"/>
  <c r="N217" i="45"/>
  <c r="M217" i="45"/>
  <c r="L217" i="45"/>
  <c r="K217" i="45"/>
  <c r="J217" i="45"/>
  <c r="I217" i="45"/>
  <c r="H217" i="45"/>
  <c r="G217" i="45"/>
  <c r="F217" i="45"/>
  <c r="E217" i="45"/>
  <c r="D217" i="45"/>
  <c r="C217" i="45"/>
  <c r="U216" i="45"/>
  <c r="T216" i="45"/>
  <c r="S216" i="45"/>
  <c r="R216" i="45"/>
  <c r="Q216" i="45"/>
  <c r="P216" i="45"/>
  <c r="O216" i="45"/>
  <c r="N216" i="45"/>
  <c r="M216" i="45"/>
  <c r="L216" i="45"/>
  <c r="K216" i="45"/>
  <c r="J216" i="45"/>
  <c r="I216" i="45"/>
  <c r="H216" i="45"/>
  <c r="G216" i="45"/>
  <c r="F216" i="45"/>
  <c r="E216" i="45"/>
  <c r="D216" i="45"/>
  <c r="C216" i="45"/>
  <c r="U215" i="45"/>
  <c r="T215" i="45"/>
  <c r="S215" i="45"/>
  <c r="R215" i="45"/>
  <c r="Q215" i="45"/>
  <c r="P215" i="45"/>
  <c r="O215" i="45"/>
  <c r="N215" i="45"/>
  <c r="M215" i="45"/>
  <c r="L215" i="45"/>
  <c r="K215" i="45"/>
  <c r="J215" i="45"/>
  <c r="I215" i="45"/>
  <c r="H215" i="45"/>
  <c r="G215" i="45"/>
  <c r="F215" i="45"/>
  <c r="E215" i="45"/>
  <c r="D215" i="45"/>
  <c r="C215" i="45"/>
  <c r="U214" i="45"/>
  <c r="T214" i="45"/>
  <c r="S214" i="45"/>
  <c r="R214" i="45"/>
  <c r="Q214" i="45"/>
  <c r="P214" i="45"/>
  <c r="O214" i="45"/>
  <c r="N214" i="45"/>
  <c r="M214" i="45"/>
  <c r="L214" i="45"/>
  <c r="K214" i="45"/>
  <c r="J214" i="45"/>
  <c r="I214" i="45"/>
  <c r="H214" i="45"/>
  <c r="G214" i="45"/>
  <c r="F214" i="45"/>
  <c r="E214" i="45"/>
  <c r="D214" i="45"/>
  <c r="C214" i="45"/>
  <c r="U213" i="45"/>
  <c r="T213" i="45"/>
  <c r="S213" i="45"/>
  <c r="R213" i="45"/>
  <c r="Q213" i="45"/>
  <c r="P213" i="45"/>
  <c r="O213" i="45"/>
  <c r="N213" i="45"/>
  <c r="M213" i="45"/>
  <c r="L213" i="45"/>
  <c r="K213" i="45"/>
  <c r="J213" i="45"/>
  <c r="I213" i="45"/>
  <c r="H213" i="45"/>
  <c r="G213" i="45"/>
  <c r="F213" i="45"/>
  <c r="E213" i="45"/>
  <c r="D213" i="45"/>
  <c r="C213" i="45"/>
  <c r="U212" i="45"/>
  <c r="T212" i="45"/>
  <c r="S212" i="45"/>
  <c r="R212" i="45"/>
  <c r="Q212" i="45"/>
  <c r="P212" i="45"/>
  <c r="O212" i="45"/>
  <c r="N212" i="45"/>
  <c r="M212" i="45"/>
  <c r="L212" i="45"/>
  <c r="K212" i="45"/>
  <c r="J212" i="45"/>
  <c r="I212" i="45"/>
  <c r="H212" i="45"/>
  <c r="G212" i="45"/>
  <c r="F212" i="45"/>
  <c r="E212" i="45"/>
  <c r="D212" i="45"/>
  <c r="C212" i="45"/>
  <c r="U211" i="45"/>
  <c r="T211" i="45"/>
  <c r="S211" i="45"/>
  <c r="R211" i="45"/>
  <c r="Q211" i="45"/>
  <c r="P211" i="45"/>
  <c r="O211" i="45"/>
  <c r="N211" i="45"/>
  <c r="M211" i="45"/>
  <c r="L211" i="45"/>
  <c r="K211" i="45"/>
  <c r="J211" i="45"/>
  <c r="I211" i="45"/>
  <c r="H211" i="45"/>
  <c r="G211" i="45"/>
  <c r="F211" i="45"/>
  <c r="E211" i="45"/>
  <c r="D211" i="45"/>
  <c r="C211" i="45"/>
  <c r="U210" i="45"/>
  <c r="T210" i="45"/>
  <c r="S210" i="45"/>
  <c r="R210" i="45"/>
  <c r="Q210" i="45"/>
  <c r="P210" i="45"/>
  <c r="O210" i="45"/>
  <c r="N210" i="45"/>
  <c r="M210" i="45"/>
  <c r="L210" i="45"/>
  <c r="K210" i="45"/>
  <c r="J210" i="45"/>
  <c r="I210" i="45"/>
  <c r="H210" i="45"/>
  <c r="G210" i="45"/>
  <c r="F210" i="45"/>
  <c r="E210" i="45"/>
  <c r="D210" i="45"/>
  <c r="C210" i="45"/>
  <c r="U209" i="45"/>
  <c r="T209" i="45"/>
  <c r="S209" i="45"/>
  <c r="R209" i="45"/>
  <c r="Q209" i="45"/>
  <c r="P209" i="45"/>
  <c r="O209" i="45"/>
  <c r="N209" i="45"/>
  <c r="M209" i="45"/>
  <c r="L209" i="45"/>
  <c r="K209" i="45"/>
  <c r="J209" i="45"/>
  <c r="I209" i="45"/>
  <c r="H209" i="45"/>
  <c r="G209" i="45"/>
  <c r="F209" i="45"/>
  <c r="E209" i="45"/>
  <c r="D209" i="45"/>
  <c r="C209" i="45"/>
  <c r="U208" i="45"/>
  <c r="T208" i="45"/>
  <c r="S208" i="45"/>
  <c r="R208" i="45"/>
  <c r="Q208" i="45"/>
  <c r="P208" i="45"/>
  <c r="O208" i="45"/>
  <c r="N208" i="45"/>
  <c r="M208" i="45"/>
  <c r="L208" i="45"/>
  <c r="K208" i="45"/>
  <c r="J208" i="45"/>
  <c r="I208" i="45"/>
  <c r="H208" i="45"/>
  <c r="G208" i="45"/>
  <c r="F208" i="45"/>
  <c r="E208" i="45"/>
  <c r="D208" i="45"/>
  <c r="C208" i="45"/>
  <c r="U207" i="45"/>
  <c r="T207" i="45"/>
  <c r="S207" i="45"/>
  <c r="R207" i="45"/>
  <c r="Q207" i="45"/>
  <c r="P207" i="45"/>
  <c r="O207" i="45"/>
  <c r="N207" i="45"/>
  <c r="M207" i="45"/>
  <c r="L207" i="45"/>
  <c r="K207" i="45"/>
  <c r="J207" i="45"/>
  <c r="I207" i="45"/>
  <c r="H207" i="45"/>
  <c r="G207" i="45"/>
  <c r="F207" i="45"/>
  <c r="E207" i="45"/>
  <c r="D207" i="45"/>
  <c r="C207" i="45"/>
  <c r="U206" i="45"/>
  <c r="T206" i="45"/>
  <c r="S206" i="45"/>
  <c r="R206" i="45"/>
  <c r="Q206" i="45"/>
  <c r="P206" i="45"/>
  <c r="O206" i="45"/>
  <c r="N206" i="45"/>
  <c r="M206" i="45"/>
  <c r="L206" i="45"/>
  <c r="K206" i="45"/>
  <c r="J206" i="45"/>
  <c r="I206" i="45"/>
  <c r="H206" i="45"/>
  <c r="G206" i="45"/>
  <c r="F206" i="45"/>
  <c r="E206" i="45"/>
  <c r="D206" i="45"/>
  <c r="C206" i="45"/>
  <c r="U205" i="45"/>
  <c r="T205" i="45"/>
  <c r="S205" i="45"/>
  <c r="R205" i="45"/>
  <c r="Q205" i="45"/>
  <c r="P205" i="45"/>
  <c r="O205" i="45"/>
  <c r="N205" i="45"/>
  <c r="M205" i="45"/>
  <c r="L205" i="45"/>
  <c r="K205" i="45"/>
  <c r="J205" i="45"/>
  <c r="I205" i="45"/>
  <c r="H205" i="45"/>
  <c r="G205" i="45"/>
  <c r="F205" i="45"/>
  <c r="E205" i="45"/>
  <c r="D205" i="45"/>
  <c r="C205" i="45"/>
  <c r="U204" i="45"/>
  <c r="T204" i="45"/>
  <c r="S204" i="45"/>
  <c r="R204" i="45"/>
  <c r="Q204" i="45"/>
  <c r="P204" i="45"/>
  <c r="O204" i="45"/>
  <c r="N204" i="45"/>
  <c r="M204" i="45"/>
  <c r="L204" i="45"/>
  <c r="K204" i="45"/>
  <c r="J204" i="45"/>
  <c r="I204" i="45"/>
  <c r="H204" i="45"/>
  <c r="G204" i="45"/>
  <c r="F204" i="45"/>
  <c r="E204" i="45"/>
  <c r="D204" i="45"/>
  <c r="C204" i="45"/>
  <c r="U203" i="45"/>
  <c r="T203" i="45"/>
  <c r="S203" i="45"/>
  <c r="R203" i="45"/>
  <c r="Q203" i="45"/>
  <c r="P203" i="45"/>
  <c r="O203" i="45"/>
  <c r="N203" i="45"/>
  <c r="M203" i="45"/>
  <c r="L203" i="45"/>
  <c r="K203" i="45"/>
  <c r="J203" i="45"/>
  <c r="I203" i="45"/>
  <c r="H203" i="45"/>
  <c r="G203" i="45"/>
  <c r="F203" i="45"/>
  <c r="E203" i="45"/>
  <c r="D203" i="45"/>
  <c r="C203" i="45"/>
  <c r="U202" i="45"/>
  <c r="T202" i="45"/>
  <c r="S202" i="45"/>
  <c r="R202" i="45"/>
  <c r="Q202" i="45"/>
  <c r="P202" i="45"/>
  <c r="O202" i="45"/>
  <c r="N202" i="45"/>
  <c r="M202" i="45"/>
  <c r="L202" i="45"/>
  <c r="K202" i="45"/>
  <c r="J202" i="45"/>
  <c r="I202" i="45"/>
  <c r="H202" i="45"/>
  <c r="G202" i="45"/>
  <c r="F202" i="45"/>
  <c r="E202" i="45"/>
  <c r="D202" i="45"/>
  <c r="C202" i="45"/>
  <c r="U201" i="45"/>
  <c r="T201" i="45"/>
  <c r="S201" i="45"/>
  <c r="R201" i="45"/>
  <c r="Q201" i="45"/>
  <c r="P201" i="45"/>
  <c r="O201" i="45"/>
  <c r="N201" i="45"/>
  <c r="M201" i="45"/>
  <c r="L201" i="45"/>
  <c r="K201" i="45"/>
  <c r="J201" i="45"/>
  <c r="I201" i="45"/>
  <c r="H201" i="45"/>
  <c r="G201" i="45"/>
  <c r="F201" i="45"/>
  <c r="E201" i="45"/>
  <c r="D201" i="45"/>
  <c r="C201" i="45"/>
  <c r="U200" i="45"/>
  <c r="T200" i="45"/>
  <c r="S200" i="45"/>
  <c r="R200" i="45"/>
  <c r="Q200" i="45"/>
  <c r="P200" i="45"/>
  <c r="O200" i="45"/>
  <c r="N200" i="45"/>
  <c r="M200" i="45"/>
  <c r="L200" i="45"/>
  <c r="K200" i="45"/>
  <c r="J200" i="45"/>
  <c r="I200" i="45"/>
  <c r="H200" i="45"/>
  <c r="G200" i="45"/>
  <c r="F200" i="45"/>
  <c r="E200" i="45"/>
  <c r="D200" i="45"/>
  <c r="C200" i="45"/>
  <c r="U199" i="45"/>
  <c r="T199" i="45"/>
  <c r="S199" i="45"/>
  <c r="R199" i="45"/>
  <c r="Q199" i="45"/>
  <c r="P199" i="45"/>
  <c r="O199" i="45"/>
  <c r="N199" i="45"/>
  <c r="M199" i="45"/>
  <c r="L199" i="45"/>
  <c r="K199" i="45"/>
  <c r="J199" i="45"/>
  <c r="I199" i="45"/>
  <c r="H199" i="45"/>
  <c r="G199" i="45"/>
  <c r="F199" i="45"/>
  <c r="E199" i="45"/>
  <c r="D199" i="45"/>
  <c r="C199" i="45"/>
  <c r="U198" i="45"/>
  <c r="T198" i="45"/>
  <c r="S198" i="45"/>
  <c r="R198" i="45"/>
  <c r="Q198" i="45"/>
  <c r="P198" i="45"/>
  <c r="O198" i="45"/>
  <c r="N198" i="45"/>
  <c r="M198" i="45"/>
  <c r="L198" i="45"/>
  <c r="K198" i="45"/>
  <c r="J198" i="45"/>
  <c r="I198" i="45"/>
  <c r="H198" i="45"/>
  <c r="G198" i="45"/>
  <c r="F198" i="45"/>
  <c r="E198" i="45"/>
  <c r="D198" i="45"/>
  <c r="C198" i="45"/>
  <c r="U197" i="45"/>
  <c r="T197" i="45"/>
  <c r="S197" i="45"/>
  <c r="R197" i="45"/>
  <c r="Q197" i="45"/>
  <c r="P197" i="45"/>
  <c r="O197" i="45"/>
  <c r="N197" i="45"/>
  <c r="M197" i="45"/>
  <c r="L197" i="45"/>
  <c r="K197" i="45"/>
  <c r="J197" i="45"/>
  <c r="I197" i="45"/>
  <c r="H197" i="45"/>
  <c r="G197" i="45"/>
  <c r="F197" i="45"/>
  <c r="E197" i="45"/>
  <c r="D197" i="45"/>
  <c r="C197" i="45"/>
  <c r="U196" i="45"/>
  <c r="T196" i="45"/>
  <c r="S196" i="45"/>
  <c r="R196" i="45"/>
  <c r="Q196" i="45"/>
  <c r="P196" i="45"/>
  <c r="O196" i="45"/>
  <c r="N196" i="45"/>
  <c r="M196" i="45"/>
  <c r="L196" i="45"/>
  <c r="K196" i="45"/>
  <c r="J196" i="45"/>
  <c r="I196" i="45"/>
  <c r="H196" i="45"/>
  <c r="G196" i="45"/>
  <c r="F196" i="45"/>
  <c r="E196" i="45"/>
  <c r="D196" i="45"/>
  <c r="C196" i="45"/>
  <c r="U195" i="45"/>
  <c r="T195" i="45"/>
  <c r="S195" i="45"/>
  <c r="R195" i="45"/>
  <c r="Q195" i="45"/>
  <c r="P195" i="45"/>
  <c r="O195" i="45"/>
  <c r="N195" i="45"/>
  <c r="M195" i="45"/>
  <c r="L195" i="45"/>
  <c r="K195" i="45"/>
  <c r="J195" i="45"/>
  <c r="I195" i="45"/>
  <c r="H195" i="45"/>
  <c r="G195" i="45"/>
  <c r="F195" i="45"/>
  <c r="E195" i="45"/>
  <c r="D195" i="45"/>
  <c r="C195" i="45"/>
  <c r="U194" i="45"/>
  <c r="T194" i="45"/>
  <c r="S194" i="45"/>
  <c r="R194" i="45"/>
  <c r="Q194" i="45"/>
  <c r="P194" i="45"/>
  <c r="O194" i="45"/>
  <c r="N194" i="45"/>
  <c r="M194" i="45"/>
  <c r="L194" i="45"/>
  <c r="K194" i="45"/>
  <c r="J194" i="45"/>
  <c r="I194" i="45"/>
  <c r="H194" i="45"/>
  <c r="G194" i="45"/>
  <c r="F194" i="45"/>
  <c r="E194" i="45"/>
  <c r="D194" i="45"/>
  <c r="C194" i="45"/>
  <c r="U193" i="45"/>
  <c r="T193" i="45"/>
  <c r="S193" i="45"/>
  <c r="R193" i="45"/>
  <c r="Q193" i="45"/>
  <c r="P193" i="45"/>
  <c r="O193" i="45"/>
  <c r="N193" i="45"/>
  <c r="M193" i="45"/>
  <c r="L193" i="45"/>
  <c r="K193" i="45"/>
  <c r="J193" i="45"/>
  <c r="I193" i="45"/>
  <c r="H193" i="45"/>
  <c r="G193" i="45"/>
  <c r="F193" i="45"/>
  <c r="E193" i="45"/>
  <c r="D193" i="45"/>
  <c r="C193" i="45"/>
  <c r="U192" i="45"/>
  <c r="T192" i="45"/>
  <c r="S192" i="45"/>
  <c r="R192" i="45"/>
  <c r="Q192" i="45"/>
  <c r="P192" i="45"/>
  <c r="O192" i="45"/>
  <c r="N192" i="45"/>
  <c r="M192" i="45"/>
  <c r="L192" i="45"/>
  <c r="K192" i="45"/>
  <c r="J192" i="45"/>
  <c r="I192" i="45"/>
  <c r="H192" i="45"/>
  <c r="G192" i="45"/>
  <c r="F192" i="45"/>
  <c r="E192" i="45"/>
  <c r="D192" i="45"/>
  <c r="C192" i="45"/>
  <c r="U191" i="45"/>
  <c r="T191" i="45"/>
  <c r="S191" i="45"/>
  <c r="R191" i="45"/>
  <c r="Q191" i="45"/>
  <c r="P191" i="45"/>
  <c r="O191" i="45"/>
  <c r="N191" i="45"/>
  <c r="M191" i="45"/>
  <c r="L191" i="45"/>
  <c r="K191" i="45"/>
  <c r="J191" i="45"/>
  <c r="I191" i="45"/>
  <c r="H191" i="45"/>
  <c r="G191" i="45"/>
  <c r="F191" i="45"/>
  <c r="E191" i="45"/>
  <c r="D191" i="45"/>
  <c r="C191" i="45"/>
  <c r="U190" i="45"/>
  <c r="T190" i="45"/>
  <c r="S190" i="45"/>
  <c r="R190" i="45"/>
  <c r="Q190" i="45"/>
  <c r="P190" i="45"/>
  <c r="O190" i="45"/>
  <c r="N190" i="45"/>
  <c r="M190" i="45"/>
  <c r="L190" i="45"/>
  <c r="K190" i="45"/>
  <c r="J190" i="45"/>
  <c r="I190" i="45"/>
  <c r="H190" i="45"/>
  <c r="G190" i="45"/>
  <c r="F190" i="45"/>
  <c r="E190" i="45"/>
  <c r="D190" i="45"/>
  <c r="C190" i="45"/>
  <c r="U189" i="45"/>
  <c r="T189" i="45"/>
  <c r="S189" i="45"/>
  <c r="R189" i="45"/>
  <c r="Q189" i="45"/>
  <c r="P189" i="45"/>
  <c r="O189" i="45"/>
  <c r="N189" i="45"/>
  <c r="M189" i="45"/>
  <c r="L189" i="45"/>
  <c r="K189" i="45"/>
  <c r="J189" i="45"/>
  <c r="I189" i="45"/>
  <c r="H189" i="45"/>
  <c r="G189" i="45"/>
  <c r="F189" i="45"/>
  <c r="E189" i="45"/>
  <c r="D189" i="45"/>
  <c r="C189" i="45"/>
  <c r="U188" i="45"/>
  <c r="T188" i="45"/>
  <c r="S188" i="45"/>
  <c r="R188" i="45"/>
  <c r="Q188" i="45"/>
  <c r="P188" i="45"/>
  <c r="O188" i="45"/>
  <c r="N188" i="45"/>
  <c r="M188" i="45"/>
  <c r="L188" i="45"/>
  <c r="K188" i="45"/>
  <c r="J188" i="45"/>
  <c r="I188" i="45"/>
  <c r="H188" i="45"/>
  <c r="G188" i="45"/>
  <c r="F188" i="45"/>
  <c r="E188" i="45"/>
  <c r="D188" i="45"/>
  <c r="C188" i="45"/>
  <c r="U187" i="45"/>
  <c r="T187" i="45"/>
  <c r="S187" i="45"/>
  <c r="R187" i="45"/>
  <c r="Q187" i="45"/>
  <c r="P187" i="45"/>
  <c r="O187" i="45"/>
  <c r="N187" i="45"/>
  <c r="M187" i="45"/>
  <c r="L187" i="45"/>
  <c r="K187" i="45"/>
  <c r="J187" i="45"/>
  <c r="I187" i="45"/>
  <c r="H187" i="45"/>
  <c r="G187" i="45"/>
  <c r="F187" i="45"/>
  <c r="E187" i="45"/>
  <c r="D187" i="45"/>
  <c r="C187" i="45"/>
  <c r="U186" i="45"/>
  <c r="T186" i="45"/>
  <c r="S186" i="45"/>
  <c r="R186" i="45"/>
  <c r="Q186" i="45"/>
  <c r="P186" i="45"/>
  <c r="O186" i="45"/>
  <c r="N186" i="45"/>
  <c r="M186" i="45"/>
  <c r="L186" i="45"/>
  <c r="K186" i="45"/>
  <c r="J186" i="45"/>
  <c r="I186" i="45"/>
  <c r="H186" i="45"/>
  <c r="G186" i="45"/>
  <c r="F186" i="45"/>
  <c r="E186" i="45"/>
  <c r="D186" i="45"/>
  <c r="C186" i="45"/>
  <c r="U185" i="45"/>
  <c r="T185" i="45"/>
  <c r="S185" i="45"/>
  <c r="R185" i="45"/>
  <c r="Q185" i="45"/>
  <c r="P185" i="45"/>
  <c r="O185" i="45"/>
  <c r="N185" i="45"/>
  <c r="M185" i="45"/>
  <c r="L185" i="45"/>
  <c r="K185" i="45"/>
  <c r="J185" i="45"/>
  <c r="I185" i="45"/>
  <c r="H185" i="45"/>
  <c r="G185" i="45"/>
  <c r="F185" i="45"/>
  <c r="E185" i="45"/>
  <c r="D185" i="45"/>
  <c r="C185" i="45"/>
  <c r="U184" i="45"/>
  <c r="T184" i="45"/>
  <c r="S184" i="45"/>
  <c r="R184" i="45"/>
  <c r="Q184" i="45"/>
  <c r="P184" i="45"/>
  <c r="O184" i="45"/>
  <c r="N184" i="45"/>
  <c r="M184" i="45"/>
  <c r="L184" i="45"/>
  <c r="K184" i="45"/>
  <c r="J184" i="45"/>
  <c r="I184" i="45"/>
  <c r="H184" i="45"/>
  <c r="G184" i="45"/>
  <c r="F184" i="45"/>
  <c r="E184" i="45"/>
  <c r="D184" i="45"/>
  <c r="C184" i="45"/>
  <c r="U183" i="45"/>
  <c r="T183" i="45"/>
  <c r="S183" i="45"/>
  <c r="R183" i="45"/>
  <c r="Q183" i="45"/>
  <c r="P183" i="45"/>
  <c r="O183" i="45"/>
  <c r="N183" i="45"/>
  <c r="M183" i="45"/>
  <c r="L183" i="45"/>
  <c r="K183" i="45"/>
  <c r="J183" i="45"/>
  <c r="I183" i="45"/>
  <c r="H183" i="45"/>
  <c r="G183" i="45"/>
  <c r="F183" i="45"/>
  <c r="E183" i="45"/>
  <c r="D183" i="45"/>
  <c r="C183" i="45"/>
  <c r="U182" i="45"/>
  <c r="T182" i="45"/>
  <c r="S182" i="45"/>
  <c r="R182" i="45"/>
  <c r="Q182" i="45"/>
  <c r="P182" i="45"/>
  <c r="O182" i="45"/>
  <c r="N182" i="45"/>
  <c r="M182" i="45"/>
  <c r="L182" i="45"/>
  <c r="K182" i="45"/>
  <c r="J182" i="45"/>
  <c r="I182" i="45"/>
  <c r="H182" i="45"/>
  <c r="G182" i="45"/>
  <c r="F182" i="45"/>
  <c r="E182" i="45"/>
  <c r="D182" i="45"/>
  <c r="C182" i="45"/>
  <c r="U181" i="45"/>
  <c r="T181" i="45"/>
  <c r="S181" i="45"/>
  <c r="R181" i="45"/>
  <c r="Q181" i="45"/>
  <c r="P181" i="45"/>
  <c r="O181" i="45"/>
  <c r="N181" i="45"/>
  <c r="M181" i="45"/>
  <c r="L181" i="45"/>
  <c r="K181" i="45"/>
  <c r="J181" i="45"/>
  <c r="I181" i="45"/>
  <c r="H181" i="45"/>
  <c r="G181" i="45"/>
  <c r="F181" i="45"/>
  <c r="E181" i="45"/>
  <c r="D181" i="45"/>
  <c r="C181" i="45"/>
  <c r="U180" i="45"/>
  <c r="T180" i="45"/>
  <c r="S180" i="45"/>
  <c r="R180" i="45"/>
  <c r="Q180" i="45"/>
  <c r="P180" i="45"/>
  <c r="O180" i="45"/>
  <c r="N180" i="45"/>
  <c r="M180" i="45"/>
  <c r="L180" i="45"/>
  <c r="K180" i="45"/>
  <c r="J180" i="45"/>
  <c r="I180" i="45"/>
  <c r="H180" i="45"/>
  <c r="G180" i="45"/>
  <c r="F180" i="45"/>
  <c r="E180" i="45"/>
  <c r="D180" i="45"/>
  <c r="C180" i="45"/>
  <c r="U179" i="45"/>
  <c r="T179" i="45"/>
  <c r="S179" i="45"/>
  <c r="R179" i="45"/>
  <c r="Q179" i="45"/>
  <c r="P179" i="45"/>
  <c r="O179" i="45"/>
  <c r="N179" i="45"/>
  <c r="M179" i="45"/>
  <c r="L179" i="45"/>
  <c r="K179" i="45"/>
  <c r="J179" i="45"/>
  <c r="I179" i="45"/>
  <c r="H179" i="45"/>
  <c r="G179" i="45"/>
  <c r="F179" i="45"/>
  <c r="E179" i="45"/>
  <c r="D179" i="45"/>
  <c r="C179" i="45"/>
  <c r="U178" i="45"/>
  <c r="T178" i="45"/>
  <c r="S178" i="45"/>
  <c r="R178" i="45"/>
  <c r="Q178" i="45"/>
  <c r="P178" i="45"/>
  <c r="O178" i="45"/>
  <c r="N178" i="45"/>
  <c r="M178" i="45"/>
  <c r="L178" i="45"/>
  <c r="K178" i="45"/>
  <c r="J178" i="45"/>
  <c r="I178" i="45"/>
  <c r="H178" i="45"/>
  <c r="G178" i="45"/>
  <c r="F178" i="45"/>
  <c r="E178" i="45"/>
  <c r="D178" i="45"/>
  <c r="C178" i="45"/>
  <c r="U177" i="45"/>
  <c r="T177" i="45"/>
  <c r="S177" i="45"/>
  <c r="R177" i="45"/>
  <c r="Q177" i="45"/>
  <c r="P177" i="45"/>
  <c r="O177" i="45"/>
  <c r="N177" i="45"/>
  <c r="M177" i="45"/>
  <c r="L177" i="45"/>
  <c r="K177" i="45"/>
  <c r="J177" i="45"/>
  <c r="I177" i="45"/>
  <c r="H177" i="45"/>
  <c r="G177" i="45"/>
  <c r="F177" i="45"/>
  <c r="E177" i="45"/>
  <c r="D177" i="45"/>
  <c r="C177" i="45"/>
  <c r="U176" i="45"/>
  <c r="T176" i="45"/>
  <c r="S176" i="45"/>
  <c r="R176" i="45"/>
  <c r="Q176" i="45"/>
  <c r="P176" i="45"/>
  <c r="O176" i="45"/>
  <c r="N176" i="45"/>
  <c r="M176" i="45"/>
  <c r="L176" i="45"/>
  <c r="K176" i="45"/>
  <c r="J176" i="45"/>
  <c r="I176" i="45"/>
  <c r="H176" i="45"/>
  <c r="G176" i="45"/>
  <c r="F176" i="45"/>
  <c r="E176" i="45"/>
  <c r="D176" i="45"/>
  <c r="C176" i="45"/>
  <c r="U175" i="45"/>
  <c r="T175" i="45"/>
  <c r="S175" i="45"/>
  <c r="R175" i="45"/>
  <c r="Q175" i="45"/>
  <c r="P175" i="45"/>
  <c r="O175" i="45"/>
  <c r="N175" i="45"/>
  <c r="M175" i="45"/>
  <c r="L175" i="45"/>
  <c r="K175" i="45"/>
  <c r="J175" i="45"/>
  <c r="I175" i="45"/>
  <c r="H175" i="45"/>
  <c r="G175" i="45"/>
  <c r="F175" i="45"/>
  <c r="E175" i="45"/>
  <c r="D175" i="45"/>
  <c r="C175" i="45"/>
  <c r="U174" i="45"/>
  <c r="T174" i="45"/>
  <c r="S174" i="45"/>
  <c r="R174" i="45"/>
  <c r="Q174" i="45"/>
  <c r="P174" i="45"/>
  <c r="O174" i="45"/>
  <c r="N174" i="45"/>
  <c r="M174" i="45"/>
  <c r="L174" i="45"/>
  <c r="K174" i="45"/>
  <c r="J174" i="45"/>
  <c r="I174" i="45"/>
  <c r="H174" i="45"/>
  <c r="G174" i="45"/>
  <c r="F174" i="45"/>
  <c r="E174" i="45"/>
  <c r="D174" i="45"/>
  <c r="C174" i="45"/>
  <c r="U173" i="45"/>
  <c r="T173" i="45"/>
  <c r="S173" i="45"/>
  <c r="R173" i="45"/>
  <c r="Q173" i="45"/>
  <c r="P173" i="45"/>
  <c r="O173" i="45"/>
  <c r="N173" i="45"/>
  <c r="M173" i="45"/>
  <c r="L173" i="45"/>
  <c r="K173" i="45"/>
  <c r="J173" i="45"/>
  <c r="I173" i="45"/>
  <c r="H173" i="45"/>
  <c r="G173" i="45"/>
  <c r="F173" i="45"/>
  <c r="E173" i="45"/>
  <c r="D173" i="45"/>
  <c r="C173" i="45"/>
  <c r="U172" i="45"/>
  <c r="T172" i="45"/>
  <c r="S172" i="45"/>
  <c r="R172" i="45"/>
  <c r="Q172" i="45"/>
  <c r="P172" i="45"/>
  <c r="O172" i="45"/>
  <c r="N172" i="45"/>
  <c r="M172" i="45"/>
  <c r="L172" i="45"/>
  <c r="K172" i="45"/>
  <c r="J172" i="45"/>
  <c r="I172" i="45"/>
  <c r="H172" i="45"/>
  <c r="G172" i="45"/>
  <c r="F172" i="45"/>
  <c r="E172" i="45"/>
  <c r="D172" i="45"/>
  <c r="C172" i="45"/>
  <c r="U171" i="45"/>
  <c r="T171" i="45"/>
  <c r="S171" i="45"/>
  <c r="R171" i="45"/>
  <c r="Q171" i="45"/>
  <c r="P171" i="45"/>
  <c r="O171" i="45"/>
  <c r="N171" i="45"/>
  <c r="M171" i="45"/>
  <c r="L171" i="45"/>
  <c r="K171" i="45"/>
  <c r="J171" i="45"/>
  <c r="I171" i="45"/>
  <c r="H171" i="45"/>
  <c r="G171" i="45"/>
  <c r="F171" i="45"/>
  <c r="E171" i="45"/>
  <c r="D171" i="45"/>
  <c r="C171" i="45"/>
  <c r="U170" i="45"/>
  <c r="T170" i="45"/>
  <c r="S170" i="45"/>
  <c r="R170" i="45"/>
  <c r="Q170" i="45"/>
  <c r="P170" i="45"/>
  <c r="O170" i="45"/>
  <c r="N170" i="45"/>
  <c r="M170" i="45"/>
  <c r="L170" i="45"/>
  <c r="K170" i="45"/>
  <c r="J170" i="45"/>
  <c r="I170" i="45"/>
  <c r="H170" i="45"/>
  <c r="G170" i="45"/>
  <c r="F170" i="45"/>
  <c r="E170" i="45"/>
  <c r="D170" i="45"/>
  <c r="C170" i="45"/>
  <c r="U169" i="45"/>
  <c r="T169" i="45"/>
  <c r="S169" i="45"/>
  <c r="R169" i="45"/>
  <c r="Q169" i="45"/>
  <c r="P169" i="45"/>
  <c r="O169" i="45"/>
  <c r="N169" i="45"/>
  <c r="M169" i="45"/>
  <c r="L169" i="45"/>
  <c r="K169" i="45"/>
  <c r="J169" i="45"/>
  <c r="I169" i="45"/>
  <c r="H169" i="45"/>
  <c r="G169" i="45"/>
  <c r="F169" i="45"/>
  <c r="E169" i="45"/>
  <c r="D169" i="45"/>
  <c r="C169" i="45"/>
  <c r="U168" i="45"/>
  <c r="T168" i="45"/>
  <c r="S168" i="45"/>
  <c r="R168" i="45"/>
  <c r="Q168" i="45"/>
  <c r="P168" i="45"/>
  <c r="O168" i="45"/>
  <c r="N168" i="45"/>
  <c r="M168" i="45"/>
  <c r="L168" i="45"/>
  <c r="K168" i="45"/>
  <c r="J168" i="45"/>
  <c r="I168" i="45"/>
  <c r="H168" i="45"/>
  <c r="G168" i="45"/>
  <c r="F168" i="45"/>
  <c r="E168" i="45"/>
  <c r="D168" i="45"/>
  <c r="C168" i="45"/>
  <c r="U167" i="45"/>
  <c r="T167" i="45"/>
  <c r="S167" i="45"/>
  <c r="R167" i="45"/>
  <c r="Q167" i="45"/>
  <c r="P167" i="45"/>
  <c r="O167" i="45"/>
  <c r="N167" i="45"/>
  <c r="M167" i="45"/>
  <c r="L167" i="45"/>
  <c r="K167" i="45"/>
  <c r="J167" i="45"/>
  <c r="I167" i="45"/>
  <c r="H167" i="45"/>
  <c r="G167" i="45"/>
  <c r="F167" i="45"/>
  <c r="E167" i="45"/>
  <c r="D167" i="45"/>
  <c r="C167" i="45"/>
  <c r="U166" i="45"/>
  <c r="T166" i="45"/>
  <c r="S166" i="45"/>
  <c r="R166" i="45"/>
  <c r="Q166" i="45"/>
  <c r="P166" i="45"/>
  <c r="O166" i="45"/>
  <c r="N166" i="45"/>
  <c r="M166" i="45"/>
  <c r="L166" i="45"/>
  <c r="K166" i="45"/>
  <c r="J166" i="45"/>
  <c r="I166" i="45"/>
  <c r="H166" i="45"/>
  <c r="G166" i="45"/>
  <c r="F166" i="45"/>
  <c r="E166" i="45"/>
  <c r="D166" i="45"/>
  <c r="C166" i="45"/>
  <c r="U165" i="45"/>
  <c r="T165" i="45"/>
  <c r="S165" i="45"/>
  <c r="R165" i="45"/>
  <c r="Q165" i="45"/>
  <c r="P165" i="45"/>
  <c r="O165" i="45"/>
  <c r="N165" i="45"/>
  <c r="M165" i="45"/>
  <c r="L165" i="45"/>
  <c r="K165" i="45"/>
  <c r="J165" i="45"/>
  <c r="I165" i="45"/>
  <c r="H165" i="45"/>
  <c r="G165" i="45"/>
  <c r="F165" i="45"/>
  <c r="E165" i="45"/>
  <c r="D165" i="45"/>
  <c r="C165" i="45"/>
  <c r="U164" i="45"/>
  <c r="T164" i="45"/>
  <c r="S164" i="45"/>
  <c r="R164" i="45"/>
  <c r="Q164" i="45"/>
  <c r="P164" i="45"/>
  <c r="O164" i="45"/>
  <c r="N164" i="45"/>
  <c r="M164" i="45"/>
  <c r="L164" i="45"/>
  <c r="K164" i="45"/>
  <c r="J164" i="45"/>
  <c r="I164" i="45"/>
  <c r="H164" i="45"/>
  <c r="G164" i="45"/>
  <c r="F164" i="45"/>
  <c r="E164" i="45"/>
  <c r="D164" i="45"/>
  <c r="C164" i="45"/>
  <c r="U163" i="45"/>
  <c r="T163" i="45"/>
  <c r="S163" i="45"/>
  <c r="R163" i="45"/>
  <c r="Q163" i="45"/>
  <c r="P163" i="45"/>
  <c r="O163" i="45"/>
  <c r="N163" i="45"/>
  <c r="M163" i="45"/>
  <c r="L163" i="45"/>
  <c r="K163" i="45"/>
  <c r="J163" i="45"/>
  <c r="I163" i="45"/>
  <c r="H163" i="45"/>
  <c r="G163" i="45"/>
  <c r="F163" i="45"/>
  <c r="E163" i="45"/>
  <c r="D163" i="45"/>
  <c r="C163" i="45"/>
  <c r="U162" i="45"/>
  <c r="T162" i="45"/>
  <c r="S162" i="45"/>
  <c r="R162" i="45"/>
  <c r="Q162" i="45"/>
  <c r="P162" i="45"/>
  <c r="O162" i="45"/>
  <c r="N162" i="45"/>
  <c r="M162" i="45"/>
  <c r="L162" i="45"/>
  <c r="K162" i="45"/>
  <c r="J162" i="45"/>
  <c r="I162" i="45"/>
  <c r="H162" i="45"/>
  <c r="G162" i="45"/>
  <c r="F162" i="45"/>
  <c r="E162" i="45"/>
  <c r="D162" i="45"/>
  <c r="C162" i="45"/>
  <c r="U161" i="45"/>
  <c r="T161" i="45"/>
  <c r="S161" i="45"/>
  <c r="R161" i="45"/>
  <c r="Q161" i="45"/>
  <c r="P161" i="45"/>
  <c r="O161" i="45"/>
  <c r="N161" i="45"/>
  <c r="M161" i="45"/>
  <c r="L161" i="45"/>
  <c r="K161" i="45"/>
  <c r="J161" i="45"/>
  <c r="I161" i="45"/>
  <c r="H161" i="45"/>
  <c r="G161" i="45"/>
  <c r="F161" i="45"/>
  <c r="E161" i="45"/>
  <c r="D161" i="45"/>
  <c r="C161" i="45"/>
  <c r="U160" i="45"/>
  <c r="T160" i="45"/>
  <c r="S160" i="45"/>
  <c r="R160" i="45"/>
  <c r="Q160" i="45"/>
  <c r="P160" i="45"/>
  <c r="O160" i="45"/>
  <c r="N160" i="45"/>
  <c r="M160" i="45"/>
  <c r="L160" i="45"/>
  <c r="K160" i="45"/>
  <c r="J160" i="45"/>
  <c r="I160" i="45"/>
  <c r="H160" i="45"/>
  <c r="G160" i="45"/>
  <c r="F160" i="45"/>
  <c r="E160" i="45"/>
  <c r="D160" i="45"/>
  <c r="C160" i="45"/>
  <c r="U159" i="45"/>
  <c r="T159" i="45"/>
  <c r="S159" i="45"/>
  <c r="R159" i="45"/>
  <c r="Q159" i="45"/>
  <c r="P159" i="45"/>
  <c r="O159" i="45"/>
  <c r="N159" i="45"/>
  <c r="M159" i="45"/>
  <c r="L159" i="45"/>
  <c r="K159" i="45"/>
  <c r="J159" i="45"/>
  <c r="I159" i="45"/>
  <c r="H159" i="45"/>
  <c r="G159" i="45"/>
  <c r="F159" i="45"/>
  <c r="E159" i="45"/>
  <c r="D159" i="45"/>
  <c r="C159" i="45"/>
  <c r="U158" i="45"/>
  <c r="T158" i="45"/>
  <c r="S158" i="45"/>
  <c r="R158" i="45"/>
  <c r="Q158" i="45"/>
  <c r="P158" i="45"/>
  <c r="O158" i="45"/>
  <c r="N158" i="45"/>
  <c r="M158" i="45"/>
  <c r="L158" i="45"/>
  <c r="K158" i="45"/>
  <c r="J158" i="45"/>
  <c r="I158" i="45"/>
  <c r="H158" i="45"/>
  <c r="G158" i="45"/>
  <c r="F158" i="45"/>
  <c r="E158" i="45"/>
  <c r="D158" i="45"/>
  <c r="C158" i="45"/>
  <c r="U157" i="45"/>
  <c r="T157" i="45"/>
  <c r="S157" i="45"/>
  <c r="R157" i="45"/>
  <c r="Q157" i="45"/>
  <c r="P157" i="45"/>
  <c r="O157" i="45"/>
  <c r="N157" i="45"/>
  <c r="M157" i="45"/>
  <c r="L157" i="45"/>
  <c r="K157" i="45"/>
  <c r="J157" i="45"/>
  <c r="I157" i="45"/>
  <c r="H157" i="45"/>
  <c r="G157" i="45"/>
  <c r="F157" i="45"/>
  <c r="E157" i="45"/>
  <c r="D157" i="45"/>
  <c r="C157" i="45"/>
  <c r="U156" i="45"/>
  <c r="T156" i="45"/>
  <c r="S156" i="45"/>
  <c r="R156" i="45"/>
  <c r="Q156" i="45"/>
  <c r="P156" i="45"/>
  <c r="O156" i="45"/>
  <c r="N156" i="45"/>
  <c r="M156" i="45"/>
  <c r="L156" i="45"/>
  <c r="K156" i="45"/>
  <c r="J156" i="45"/>
  <c r="I156" i="45"/>
  <c r="H156" i="45"/>
  <c r="G156" i="45"/>
  <c r="F156" i="45"/>
  <c r="E156" i="45"/>
  <c r="D156" i="45"/>
  <c r="C156" i="45"/>
  <c r="U155" i="45"/>
  <c r="T155" i="45"/>
  <c r="S155" i="45"/>
  <c r="R155" i="45"/>
  <c r="Q155" i="45"/>
  <c r="P155" i="45"/>
  <c r="O155" i="45"/>
  <c r="N155" i="45"/>
  <c r="M155" i="45"/>
  <c r="L155" i="45"/>
  <c r="K155" i="45"/>
  <c r="J155" i="45"/>
  <c r="I155" i="45"/>
  <c r="H155" i="45"/>
  <c r="G155" i="45"/>
  <c r="F155" i="45"/>
  <c r="E155" i="45"/>
  <c r="D155" i="45"/>
  <c r="C155" i="45"/>
  <c r="U154" i="45"/>
  <c r="T154" i="45"/>
  <c r="S154" i="45"/>
  <c r="R154" i="45"/>
  <c r="Q154" i="45"/>
  <c r="P154" i="45"/>
  <c r="O154" i="45"/>
  <c r="N154" i="45"/>
  <c r="M154" i="45"/>
  <c r="L154" i="45"/>
  <c r="K154" i="45"/>
  <c r="J154" i="45"/>
  <c r="I154" i="45"/>
  <c r="H154" i="45"/>
  <c r="G154" i="45"/>
  <c r="F154" i="45"/>
  <c r="E154" i="45"/>
  <c r="D154" i="45"/>
  <c r="C154" i="45"/>
  <c r="U153" i="45"/>
  <c r="T153" i="45"/>
  <c r="S153" i="45"/>
  <c r="R153" i="45"/>
  <c r="Q153" i="45"/>
  <c r="P153" i="45"/>
  <c r="O153" i="45"/>
  <c r="N153" i="45"/>
  <c r="M153" i="45"/>
  <c r="L153" i="45"/>
  <c r="K153" i="45"/>
  <c r="J153" i="45"/>
  <c r="I153" i="45"/>
  <c r="H153" i="45"/>
  <c r="G153" i="45"/>
  <c r="F153" i="45"/>
  <c r="E153" i="45"/>
  <c r="D153" i="45"/>
  <c r="C153" i="45"/>
  <c r="U152" i="45"/>
  <c r="T152" i="45"/>
  <c r="S152" i="45"/>
  <c r="R152" i="45"/>
  <c r="Q152" i="45"/>
  <c r="P152" i="45"/>
  <c r="O152" i="45"/>
  <c r="N152" i="45"/>
  <c r="M152" i="45"/>
  <c r="L152" i="45"/>
  <c r="K152" i="45"/>
  <c r="J152" i="45"/>
  <c r="I152" i="45"/>
  <c r="H152" i="45"/>
  <c r="G152" i="45"/>
  <c r="F152" i="45"/>
  <c r="E152" i="45"/>
  <c r="D152" i="45"/>
  <c r="C152" i="45"/>
  <c r="U151" i="45"/>
  <c r="T151" i="45"/>
  <c r="S151" i="45"/>
  <c r="R151" i="45"/>
  <c r="Q151" i="45"/>
  <c r="P151" i="45"/>
  <c r="O151" i="45"/>
  <c r="N151" i="45"/>
  <c r="M151" i="45"/>
  <c r="L151" i="45"/>
  <c r="K151" i="45"/>
  <c r="J151" i="45"/>
  <c r="I151" i="45"/>
  <c r="H151" i="45"/>
  <c r="G151" i="45"/>
  <c r="F151" i="45"/>
  <c r="E151" i="45"/>
  <c r="D151" i="45"/>
  <c r="C151" i="45"/>
  <c r="U150" i="45"/>
  <c r="T150" i="45"/>
  <c r="S150" i="45"/>
  <c r="R150" i="45"/>
  <c r="Q150" i="45"/>
  <c r="P150" i="45"/>
  <c r="O150" i="45"/>
  <c r="N150" i="45"/>
  <c r="M150" i="45"/>
  <c r="L150" i="45"/>
  <c r="K150" i="45"/>
  <c r="J150" i="45"/>
  <c r="I150" i="45"/>
  <c r="H150" i="45"/>
  <c r="G150" i="45"/>
  <c r="F150" i="45"/>
  <c r="E150" i="45"/>
  <c r="D150" i="45"/>
  <c r="C150" i="45"/>
  <c r="U149" i="45"/>
  <c r="T149" i="45"/>
  <c r="S149" i="45"/>
  <c r="R149" i="45"/>
  <c r="Q149" i="45"/>
  <c r="P149" i="45"/>
  <c r="O149" i="45"/>
  <c r="N149" i="45"/>
  <c r="M149" i="45"/>
  <c r="L149" i="45"/>
  <c r="K149" i="45"/>
  <c r="J149" i="45"/>
  <c r="I149" i="45"/>
  <c r="H149" i="45"/>
  <c r="G149" i="45"/>
  <c r="F149" i="45"/>
  <c r="E149" i="45"/>
  <c r="D149" i="45"/>
  <c r="C149" i="45"/>
  <c r="U148" i="45"/>
  <c r="T148" i="45"/>
  <c r="S148" i="45"/>
  <c r="R148" i="45"/>
  <c r="Q148" i="45"/>
  <c r="P148" i="45"/>
  <c r="O148" i="45"/>
  <c r="N148" i="45"/>
  <c r="M148" i="45"/>
  <c r="L148" i="45"/>
  <c r="K148" i="45"/>
  <c r="J148" i="45"/>
  <c r="I148" i="45"/>
  <c r="H148" i="45"/>
  <c r="G148" i="45"/>
  <c r="F148" i="45"/>
  <c r="E148" i="45"/>
  <c r="D148" i="45"/>
  <c r="C148" i="45"/>
  <c r="U147" i="45"/>
  <c r="T147" i="45"/>
  <c r="S147" i="45"/>
  <c r="R147" i="45"/>
  <c r="Q147" i="45"/>
  <c r="P147" i="45"/>
  <c r="O147" i="45"/>
  <c r="N147" i="45"/>
  <c r="M147" i="45"/>
  <c r="L147" i="45"/>
  <c r="K147" i="45"/>
  <c r="J147" i="45"/>
  <c r="I147" i="45"/>
  <c r="H147" i="45"/>
  <c r="G147" i="45"/>
  <c r="F147" i="45"/>
  <c r="E147" i="45"/>
  <c r="D147" i="45"/>
  <c r="C147" i="45"/>
  <c r="U146" i="45"/>
  <c r="T146" i="45"/>
  <c r="S146" i="45"/>
  <c r="R146" i="45"/>
  <c r="Q146" i="45"/>
  <c r="P146" i="45"/>
  <c r="O146" i="45"/>
  <c r="N146" i="45"/>
  <c r="M146" i="45"/>
  <c r="L146" i="45"/>
  <c r="K146" i="45"/>
  <c r="J146" i="45"/>
  <c r="I146" i="45"/>
  <c r="H146" i="45"/>
  <c r="G146" i="45"/>
  <c r="F146" i="45"/>
  <c r="E146" i="45"/>
  <c r="D146" i="45"/>
  <c r="C146" i="45"/>
  <c r="U145" i="45"/>
  <c r="T145" i="45"/>
  <c r="S145" i="45"/>
  <c r="R145" i="45"/>
  <c r="Q145" i="45"/>
  <c r="P145" i="45"/>
  <c r="O145" i="45"/>
  <c r="N145" i="45"/>
  <c r="M145" i="45"/>
  <c r="L145" i="45"/>
  <c r="K145" i="45"/>
  <c r="J145" i="45"/>
  <c r="I145" i="45"/>
  <c r="H145" i="45"/>
  <c r="G145" i="45"/>
  <c r="F145" i="45"/>
  <c r="E145" i="45"/>
  <c r="D145" i="45"/>
  <c r="C145" i="45"/>
  <c r="U144" i="45"/>
  <c r="T144" i="45"/>
  <c r="S144" i="45"/>
  <c r="R144" i="45"/>
  <c r="Q144" i="45"/>
  <c r="P144" i="45"/>
  <c r="O144" i="45"/>
  <c r="N144" i="45"/>
  <c r="M144" i="45"/>
  <c r="L144" i="45"/>
  <c r="K144" i="45"/>
  <c r="J144" i="45"/>
  <c r="I144" i="45"/>
  <c r="H144" i="45"/>
  <c r="G144" i="45"/>
  <c r="F144" i="45"/>
  <c r="E144" i="45"/>
  <c r="D144" i="45"/>
  <c r="C144" i="45"/>
  <c r="U143" i="45"/>
  <c r="T143" i="45"/>
  <c r="S143" i="45"/>
  <c r="R143" i="45"/>
  <c r="Q143" i="45"/>
  <c r="P143" i="45"/>
  <c r="O143" i="45"/>
  <c r="N143" i="45"/>
  <c r="M143" i="45"/>
  <c r="L143" i="45"/>
  <c r="K143" i="45"/>
  <c r="J143" i="45"/>
  <c r="I143" i="45"/>
  <c r="H143" i="45"/>
  <c r="G143" i="45"/>
  <c r="F143" i="45"/>
  <c r="E143" i="45"/>
  <c r="D143" i="45"/>
  <c r="C143" i="45"/>
  <c r="U142" i="45"/>
  <c r="T142" i="45"/>
  <c r="S142" i="45"/>
  <c r="R142" i="45"/>
  <c r="Q142" i="45"/>
  <c r="P142" i="45"/>
  <c r="O142" i="45"/>
  <c r="N142" i="45"/>
  <c r="M142" i="45"/>
  <c r="L142" i="45"/>
  <c r="K142" i="45"/>
  <c r="J142" i="45"/>
  <c r="I142" i="45"/>
  <c r="H142" i="45"/>
  <c r="G142" i="45"/>
  <c r="F142" i="45"/>
  <c r="E142" i="45"/>
  <c r="D142" i="45"/>
  <c r="C142" i="45"/>
  <c r="U141" i="45"/>
  <c r="T141" i="45"/>
  <c r="S141" i="45"/>
  <c r="R141" i="45"/>
  <c r="Q141" i="45"/>
  <c r="P141" i="45"/>
  <c r="O141" i="45"/>
  <c r="N141" i="45"/>
  <c r="M141" i="45"/>
  <c r="L141" i="45"/>
  <c r="K141" i="45"/>
  <c r="J141" i="45"/>
  <c r="I141" i="45"/>
  <c r="H141" i="45"/>
  <c r="G141" i="45"/>
  <c r="F141" i="45"/>
  <c r="E141" i="45"/>
  <c r="D141" i="45"/>
  <c r="C141" i="45"/>
  <c r="U140" i="45"/>
  <c r="T140" i="45"/>
  <c r="S140" i="45"/>
  <c r="R140" i="45"/>
  <c r="Q140" i="45"/>
  <c r="P140" i="45"/>
  <c r="O140" i="45"/>
  <c r="N140" i="45"/>
  <c r="M140" i="45"/>
  <c r="L140" i="45"/>
  <c r="K140" i="45"/>
  <c r="J140" i="45"/>
  <c r="I140" i="45"/>
  <c r="H140" i="45"/>
  <c r="G140" i="45"/>
  <c r="F140" i="45"/>
  <c r="E140" i="45"/>
  <c r="D140" i="45"/>
  <c r="C140" i="45"/>
  <c r="U139" i="45"/>
  <c r="T139" i="45"/>
  <c r="S139" i="45"/>
  <c r="R139" i="45"/>
  <c r="Q139" i="45"/>
  <c r="P139" i="45"/>
  <c r="O139" i="45"/>
  <c r="N139" i="45"/>
  <c r="M139" i="45"/>
  <c r="L139" i="45"/>
  <c r="K139" i="45"/>
  <c r="J139" i="45"/>
  <c r="I139" i="45"/>
  <c r="H139" i="45"/>
  <c r="G139" i="45"/>
  <c r="F139" i="45"/>
  <c r="E139" i="45"/>
  <c r="D139" i="45"/>
  <c r="C139" i="45"/>
  <c r="U138" i="45"/>
  <c r="T138" i="45"/>
  <c r="S138" i="45"/>
  <c r="R138" i="45"/>
  <c r="Q138" i="45"/>
  <c r="P138" i="45"/>
  <c r="O138" i="45"/>
  <c r="N138" i="45"/>
  <c r="M138" i="45"/>
  <c r="L138" i="45"/>
  <c r="K138" i="45"/>
  <c r="J138" i="45"/>
  <c r="I138" i="45"/>
  <c r="H138" i="45"/>
  <c r="G138" i="45"/>
  <c r="F138" i="45"/>
  <c r="E138" i="45"/>
  <c r="D138" i="45"/>
  <c r="C138" i="45"/>
  <c r="U137" i="45"/>
  <c r="T137" i="45"/>
  <c r="S137" i="45"/>
  <c r="R137" i="45"/>
  <c r="Q137" i="45"/>
  <c r="P137" i="45"/>
  <c r="O137" i="45"/>
  <c r="N137" i="45"/>
  <c r="M137" i="45"/>
  <c r="L137" i="45"/>
  <c r="K137" i="45"/>
  <c r="J137" i="45"/>
  <c r="I137" i="45"/>
  <c r="H137" i="45"/>
  <c r="G137" i="45"/>
  <c r="F137" i="45"/>
  <c r="E137" i="45"/>
  <c r="D137" i="45"/>
  <c r="C137" i="45"/>
  <c r="U136" i="45"/>
  <c r="T136" i="45"/>
  <c r="S136" i="45"/>
  <c r="R136" i="45"/>
  <c r="Q136" i="45"/>
  <c r="P136" i="45"/>
  <c r="O136" i="45"/>
  <c r="N136" i="45"/>
  <c r="M136" i="45"/>
  <c r="L136" i="45"/>
  <c r="K136" i="45"/>
  <c r="J136" i="45"/>
  <c r="I136" i="45"/>
  <c r="H136" i="45"/>
  <c r="G136" i="45"/>
  <c r="F136" i="45"/>
  <c r="E136" i="45"/>
  <c r="D136" i="45"/>
  <c r="C136" i="45"/>
  <c r="U135" i="45"/>
  <c r="T135" i="45"/>
  <c r="S135" i="45"/>
  <c r="R135" i="45"/>
  <c r="Q135" i="45"/>
  <c r="P135" i="45"/>
  <c r="O135" i="45"/>
  <c r="N135" i="45"/>
  <c r="M135" i="45"/>
  <c r="L135" i="45"/>
  <c r="K135" i="45"/>
  <c r="J135" i="45"/>
  <c r="I135" i="45"/>
  <c r="H135" i="45"/>
  <c r="G135" i="45"/>
  <c r="F135" i="45"/>
  <c r="E135" i="45"/>
  <c r="D135" i="45"/>
  <c r="C135" i="45"/>
  <c r="U134" i="45"/>
  <c r="T134" i="45"/>
  <c r="S134" i="45"/>
  <c r="R134" i="45"/>
  <c r="Q134" i="45"/>
  <c r="P134" i="45"/>
  <c r="O134" i="45"/>
  <c r="N134" i="45"/>
  <c r="M134" i="45"/>
  <c r="L134" i="45"/>
  <c r="K134" i="45"/>
  <c r="J134" i="45"/>
  <c r="I134" i="45"/>
  <c r="H134" i="45"/>
  <c r="G134" i="45"/>
  <c r="F134" i="45"/>
  <c r="E134" i="45"/>
  <c r="D134" i="45"/>
  <c r="C134" i="45"/>
  <c r="U133" i="45"/>
  <c r="T133" i="45"/>
  <c r="S133" i="45"/>
  <c r="R133" i="45"/>
  <c r="Q133" i="45"/>
  <c r="P133" i="45"/>
  <c r="O133" i="45"/>
  <c r="N133" i="45"/>
  <c r="M133" i="45"/>
  <c r="L133" i="45"/>
  <c r="K133" i="45"/>
  <c r="J133" i="45"/>
  <c r="I133" i="45"/>
  <c r="H133" i="45"/>
  <c r="G133" i="45"/>
  <c r="F133" i="45"/>
  <c r="E133" i="45"/>
  <c r="D133" i="45"/>
  <c r="C133" i="45"/>
  <c r="U132" i="45"/>
  <c r="T132" i="45"/>
  <c r="S132" i="45"/>
  <c r="R132" i="45"/>
  <c r="Q132" i="45"/>
  <c r="P132" i="45"/>
  <c r="O132" i="45"/>
  <c r="N132" i="45"/>
  <c r="M132" i="45"/>
  <c r="L132" i="45"/>
  <c r="K132" i="45"/>
  <c r="J132" i="45"/>
  <c r="I132" i="45"/>
  <c r="H132" i="45"/>
  <c r="G132" i="45"/>
  <c r="F132" i="45"/>
  <c r="E132" i="45"/>
  <c r="D132" i="45"/>
  <c r="C132" i="45"/>
  <c r="U131" i="45"/>
  <c r="T131" i="45"/>
  <c r="S131" i="45"/>
  <c r="R131" i="45"/>
  <c r="Q131" i="45"/>
  <c r="P131" i="45"/>
  <c r="O131" i="45"/>
  <c r="N131" i="45"/>
  <c r="M131" i="45"/>
  <c r="L131" i="45"/>
  <c r="K131" i="45"/>
  <c r="J131" i="45"/>
  <c r="I131" i="45"/>
  <c r="H131" i="45"/>
  <c r="G131" i="45"/>
  <c r="F131" i="45"/>
  <c r="E131" i="45"/>
  <c r="D131" i="45"/>
  <c r="C131" i="45"/>
  <c r="U130" i="45"/>
  <c r="T130" i="45"/>
  <c r="S130" i="45"/>
  <c r="R130" i="45"/>
  <c r="Q130" i="45"/>
  <c r="P130" i="45"/>
  <c r="O130" i="45"/>
  <c r="N130" i="45"/>
  <c r="M130" i="45"/>
  <c r="L130" i="45"/>
  <c r="K130" i="45"/>
  <c r="J130" i="45"/>
  <c r="I130" i="45"/>
  <c r="H130" i="45"/>
  <c r="G130" i="45"/>
  <c r="F130" i="45"/>
  <c r="E130" i="45"/>
  <c r="D130" i="45"/>
  <c r="C130" i="45"/>
  <c r="U129" i="45"/>
  <c r="T129" i="45"/>
  <c r="S129" i="45"/>
  <c r="R129" i="45"/>
  <c r="Q129" i="45"/>
  <c r="P129" i="45"/>
  <c r="O129" i="45"/>
  <c r="N129" i="45"/>
  <c r="M129" i="45"/>
  <c r="L129" i="45"/>
  <c r="K129" i="45"/>
  <c r="J129" i="45"/>
  <c r="I129" i="45"/>
  <c r="H129" i="45"/>
  <c r="G129" i="45"/>
  <c r="F129" i="45"/>
  <c r="E129" i="45"/>
  <c r="D129" i="45"/>
  <c r="C129" i="45"/>
  <c r="U128" i="45"/>
  <c r="T128" i="45"/>
  <c r="S128" i="45"/>
  <c r="R128" i="45"/>
  <c r="Q128" i="45"/>
  <c r="P128" i="45"/>
  <c r="O128" i="45"/>
  <c r="N128" i="45"/>
  <c r="M128" i="45"/>
  <c r="L128" i="45"/>
  <c r="K128" i="45"/>
  <c r="J128" i="45"/>
  <c r="I128" i="45"/>
  <c r="H128" i="45"/>
  <c r="G128" i="45"/>
  <c r="F128" i="45"/>
  <c r="E128" i="45"/>
  <c r="D128" i="45"/>
  <c r="C128" i="45"/>
  <c r="U127" i="45"/>
  <c r="T127" i="45"/>
  <c r="S127" i="45"/>
  <c r="R127" i="45"/>
  <c r="Q127" i="45"/>
  <c r="P127" i="45"/>
  <c r="O127" i="45"/>
  <c r="N127" i="45"/>
  <c r="M127" i="45"/>
  <c r="L127" i="45"/>
  <c r="K127" i="45"/>
  <c r="J127" i="45"/>
  <c r="I127" i="45"/>
  <c r="H127" i="45"/>
  <c r="G127" i="45"/>
  <c r="F127" i="45"/>
  <c r="E127" i="45"/>
  <c r="D127" i="45"/>
  <c r="C127" i="45"/>
  <c r="U126" i="45"/>
  <c r="T126" i="45"/>
  <c r="S126" i="45"/>
  <c r="R126" i="45"/>
  <c r="Q126" i="45"/>
  <c r="P126" i="45"/>
  <c r="O126" i="45"/>
  <c r="N126" i="45"/>
  <c r="M126" i="45"/>
  <c r="L126" i="45"/>
  <c r="K126" i="45"/>
  <c r="J126" i="45"/>
  <c r="I126" i="45"/>
  <c r="H126" i="45"/>
  <c r="G126" i="45"/>
  <c r="F126" i="45"/>
  <c r="E126" i="45"/>
  <c r="D126" i="45"/>
  <c r="C126" i="45"/>
  <c r="U125" i="45"/>
  <c r="T125" i="45"/>
  <c r="S125" i="45"/>
  <c r="R125" i="45"/>
  <c r="Q125" i="45"/>
  <c r="P125" i="45"/>
  <c r="O125" i="45"/>
  <c r="N125" i="45"/>
  <c r="M125" i="45"/>
  <c r="L125" i="45"/>
  <c r="K125" i="45"/>
  <c r="J125" i="45"/>
  <c r="I125" i="45"/>
  <c r="H125" i="45"/>
  <c r="G125" i="45"/>
  <c r="F125" i="45"/>
  <c r="E125" i="45"/>
  <c r="D125" i="45"/>
  <c r="C125" i="45"/>
  <c r="U124" i="45"/>
  <c r="T124" i="45"/>
  <c r="S124" i="45"/>
  <c r="R124" i="45"/>
  <c r="Q124" i="45"/>
  <c r="P124" i="45"/>
  <c r="O124" i="45"/>
  <c r="N124" i="45"/>
  <c r="M124" i="45"/>
  <c r="L124" i="45"/>
  <c r="K124" i="45"/>
  <c r="J124" i="45"/>
  <c r="I124" i="45"/>
  <c r="H124" i="45"/>
  <c r="G124" i="45"/>
  <c r="F124" i="45"/>
  <c r="E124" i="45"/>
  <c r="D124" i="45"/>
  <c r="C124" i="45"/>
  <c r="U123" i="45"/>
  <c r="T123" i="45"/>
  <c r="S123" i="45"/>
  <c r="R123" i="45"/>
  <c r="Q123" i="45"/>
  <c r="P123" i="45"/>
  <c r="O123" i="45"/>
  <c r="N123" i="45"/>
  <c r="M123" i="45"/>
  <c r="L123" i="45"/>
  <c r="K123" i="45"/>
  <c r="J123" i="45"/>
  <c r="I123" i="45"/>
  <c r="H123" i="45"/>
  <c r="G123" i="45"/>
  <c r="F123" i="45"/>
  <c r="E123" i="45"/>
  <c r="D123" i="45"/>
  <c r="C123" i="45"/>
  <c r="U122" i="45"/>
  <c r="T122" i="45"/>
  <c r="S122" i="45"/>
  <c r="R122" i="45"/>
  <c r="Q122" i="45"/>
  <c r="P122" i="45"/>
  <c r="O122" i="45"/>
  <c r="N122" i="45"/>
  <c r="M122" i="45"/>
  <c r="L122" i="45"/>
  <c r="K122" i="45"/>
  <c r="J122" i="45"/>
  <c r="I122" i="45"/>
  <c r="H122" i="45"/>
  <c r="G122" i="45"/>
  <c r="F122" i="45"/>
  <c r="E122" i="45"/>
  <c r="D122" i="45"/>
  <c r="C122" i="45"/>
  <c r="U121" i="45"/>
  <c r="T121" i="45"/>
  <c r="S121" i="45"/>
  <c r="R121" i="45"/>
  <c r="Q121" i="45"/>
  <c r="P121" i="45"/>
  <c r="O121" i="45"/>
  <c r="N121" i="45"/>
  <c r="M121" i="45"/>
  <c r="L121" i="45"/>
  <c r="K121" i="45"/>
  <c r="J121" i="45"/>
  <c r="I121" i="45"/>
  <c r="H121" i="45"/>
  <c r="G121" i="45"/>
  <c r="F121" i="45"/>
  <c r="E121" i="45"/>
  <c r="D121" i="45"/>
  <c r="C121" i="45"/>
  <c r="U120" i="45"/>
  <c r="T120" i="45"/>
  <c r="S120" i="45"/>
  <c r="R120" i="45"/>
  <c r="Q120" i="45"/>
  <c r="P120" i="45"/>
  <c r="O120" i="45"/>
  <c r="N120" i="45"/>
  <c r="M120" i="45"/>
  <c r="L120" i="45"/>
  <c r="K120" i="45"/>
  <c r="J120" i="45"/>
  <c r="I120" i="45"/>
  <c r="H120" i="45"/>
  <c r="G120" i="45"/>
  <c r="F120" i="45"/>
  <c r="E120" i="45"/>
  <c r="D120" i="45"/>
  <c r="C120" i="45"/>
  <c r="U119" i="45"/>
  <c r="T119" i="45"/>
  <c r="S119" i="45"/>
  <c r="R119" i="45"/>
  <c r="Q119" i="45"/>
  <c r="P119" i="45"/>
  <c r="O119" i="45"/>
  <c r="N119" i="45"/>
  <c r="M119" i="45"/>
  <c r="L119" i="45"/>
  <c r="K119" i="45"/>
  <c r="J119" i="45"/>
  <c r="I119" i="45"/>
  <c r="H119" i="45"/>
  <c r="G119" i="45"/>
  <c r="F119" i="45"/>
  <c r="E119" i="45"/>
  <c r="D119" i="45"/>
  <c r="C119" i="45"/>
  <c r="U118" i="45"/>
  <c r="T118" i="45"/>
  <c r="S118" i="45"/>
  <c r="R118" i="45"/>
  <c r="Q118" i="45"/>
  <c r="P118" i="45"/>
  <c r="O118" i="45"/>
  <c r="N118" i="45"/>
  <c r="M118" i="45"/>
  <c r="L118" i="45"/>
  <c r="K118" i="45"/>
  <c r="J118" i="45"/>
  <c r="I118" i="45"/>
  <c r="H118" i="45"/>
  <c r="G118" i="45"/>
  <c r="F118" i="45"/>
  <c r="E118" i="45"/>
  <c r="D118" i="45"/>
  <c r="C118" i="45"/>
  <c r="U117" i="45"/>
  <c r="T117" i="45"/>
  <c r="S117" i="45"/>
  <c r="R117" i="45"/>
  <c r="Q117" i="45"/>
  <c r="P117" i="45"/>
  <c r="O117" i="45"/>
  <c r="N117" i="45"/>
  <c r="M117" i="45"/>
  <c r="L117" i="45"/>
  <c r="K117" i="45"/>
  <c r="J117" i="45"/>
  <c r="I117" i="45"/>
  <c r="H117" i="45"/>
  <c r="G117" i="45"/>
  <c r="F117" i="45"/>
  <c r="E117" i="45"/>
  <c r="D117" i="45"/>
  <c r="C117" i="45"/>
  <c r="U116" i="45"/>
  <c r="T116" i="45"/>
  <c r="S116" i="45"/>
  <c r="R116" i="45"/>
  <c r="Q116" i="45"/>
  <c r="P116" i="45"/>
  <c r="O116" i="45"/>
  <c r="N116" i="45"/>
  <c r="M116" i="45"/>
  <c r="L116" i="45"/>
  <c r="K116" i="45"/>
  <c r="J116" i="45"/>
  <c r="I116" i="45"/>
  <c r="H116" i="45"/>
  <c r="G116" i="45"/>
  <c r="F116" i="45"/>
  <c r="E116" i="45"/>
  <c r="D116" i="45"/>
  <c r="C116" i="45"/>
  <c r="U115" i="45"/>
  <c r="T115" i="45"/>
  <c r="S115" i="45"/>
  <c r="R115" i="45"/>
  <c r="Q115" i="45"/>
  <c r="P115" i="45"/>
  <c r="O115" i="45"/>
  <c r="N115" i="45"/>
  <c r="M115" i="45"/>
  <c r="L115" i="45"/>
  <c r="K115" i="45"/>
  <c r="J115" i="45"/>
  <c r="I115" i="45"/>
  <c r="H115" i="45"/>
  <c r="G115" i="45"/>
  <c r="F115" i="45"/>
  <c r="E115" i="45"/>
  <c r="D115" i="45"/>
  <c r="C115" i="45"/>
  <c r="U114" i="45"/>
  <c r="T114" i="45"/>
  <c r="S114" i="45"/>
  <c r="R114" i="45"/>
  <c r="Q114" i="45"/>
  <c r="P114" i="45"/>
  <c r="O114" i="45"/>
  <c r="N114" i="45"/>
  <c r="M114" i="45"/>
  <c r="L114" i="45"/>
  <c r="K114" i="45"/>
  <c r="J114" i="45"/>
  <c r="I114" i="45"/>
  <c r="H114" i="45"/>
  <c r="G114" i="45"/>
  <c r="F114" i="45"/>
  <c r="E114" i="45"/>
  <c r="D114" i="45"/>
  <c r="C114" i="45"/>
  <c r="U113" i="45"/>
  <c r="T113" i="45"/>
  <c r="S113" i="45"/>
  <c r="R113" i="45"/>
  <c r="Q113" i="45"/>
  <c r="P113" i="45"/>
  <c r="O113" i="45"/>
  <c r="N113" i="45"/>
  <c r="M113" i="45"/>
  <c r="L113" i="45"/>
  <c r="K113" i="45"/>
  <c r="J113" i="45"/>
  <c r="I113" i="45"/>
  <c r="H113" i="45"/>
  <c r="G113" i="45"/>
  <c r="F113" i="45"/>
  <c r="E113" i="45"/>
  <c r="D113" i="45"/>
  <c r="C113" i="45"/>
  <c r="U112" i="45"/>
  <c r="T112" i="45"/>
  <c r="S112" i="45"/>
  <c r="R112" i="45"/>
  <c r="Q112" i="45"/>
  <c r="P112" i="45"/>
  <c r="O112" i="45"/>
  <c r="N112" i="45"/>
  <c r="M112" i="45"/>
  <c r="L112" i="45"/>
  <c r="K112" i="45"/>
  <c r="J112" i="45"/>
  <c r="I112" i="45"/>
  <c r="H112" i="45"/>
  <c r="G112" i="45"/>
  <c r="F112" i="45"/>
  <c r="E112" i="45"/>
  <c r="D112" i="45"/>
  <c r="C112" i="45"/>
  <c r="U111" i="45"/>
  <c r="T111" i="45"/>
  <c r="S111" i="45"/>
  <c r="R111" i="45"/>
  <c r="Q111" i="45"/>
  <c r="P111" i="45"/>
  <c r="O111" i="45"/>
  <c r="N111" i="45"/>
  <c r="M111" i="45"/>
  <c r="L111" i="45"/>
  <c r="K111" i="45"/>
  <c r="J111" i="45"/>
  <c r="I111" i="45"/>
  <c r="H111" i="45"/>
  <c r="G111" i="45"/>
  <c r="F111" i="45"/>
  <c r="E111" i="45"/>
  <c r="D111" i="45"/>
  <c r="C111" i="45"/>
  <c r="U110" i="45"/>
  <c r="T110" i="45"/>
  <c r="S110" i="45"/>
  <c r="R110" i="45"/>
  <c r="Q110" i="45"/>
  <c r="P110" i="45"/>
  <c r="O110" i="45"/>
  <c r="N110" i="45"/>
  <c r="M110" i="45"/>
  <c r="L110" i="45"/>
  <c r="K110" i="45"/>
  <c r="J110" i="45"/>
  <c r="I110" i="45"/>
  <c r="H110" i="45"/>
  <c r="G110" i="45"/>
  <c r="F110" i="45"/>
  <c r="E110" i="45"/>
  <c r="D110" i="45"/>
  <c r="C110" i="45"/>
  <c r="U109" i="45"/>
  <c r="T109" i="45"/>
  <c r="S109" i="45"/>
  <c r="R109" i="45"/>
  <c r="Q109" i="45"/>
  <c r="P109" i="45"/>
  <c r="O109" i="45"/>
  <c r="N109" i="45"/>
  <c r="M109" i="45"/>
  <c r="L109" i="45"/>
  <c r="K109" i="45"/>
  <c r="J109" i="45"/>
  <c r="I109" i="45"/>
  <c r="H109" i="45"/>
  <c r="G109" i="45"/>
  <c r="F109" i="45"/>
  <c r="E109" i="45"/>
  <c r="D109" i="45"/>
  <c r="C109" i="45"/>
  <c r="U108" i="45"/>
  <c r="T108" i="45"/>
  <c r="S108" i="45"/>
  <c r="R108" i="45"/>
  <c r="Q108" i="45"/>
  <c r="P108" i="45"/>
  <c r="O108" i="45"/>
  <c r="N108" i="45"/>
  <c r="M108" i="45"/>
  <c r="L108" i="45"/>
  <c r="K108" i="45"/>
  <c r="J108" i="45"/>
  <c r="I108" i="45"/>
  <c r="H108" i="45"/>
  <c r="G108" i="45"/>
  <c r="F108" i="45"/>
  <c r="E108" i="45"/>
  <c r="D108" i="45"/>
  <c r="C108" i="45"/>
  <c r="U107" i="45"/>
  <c r="T107" i="45"/>
  <c r="S107" i="45"/>
  <c r="R107" i="45"/>
  <c r="Q107" i="45"/>
  <c r="P107" i="45"/>
  <c r="O107" i="45"/>
  <c r="N107" i="45"/>
  <c r="M107" i="45"/>
  <c r="L107" i="45"/>
  <c r="K107" i="45"/>
  <c r="J107" i="45"/>
  <c r="I107" i="45"/>
  <c r="H107" i="45"/>
  <c r="G107" i="45"/>
  <c r="F107" i="45"/>
  <c r="E107" i="45"/>
  <c r="D107" i="45"/>
  <c r="C107" i="45"/>
  <c r="U106" i="45"/>
  <c r="T106" i="45"/>
  <c r="S106" i="45"/>
  <c r="R106" i="45"/>
  <c r="Q106" i="45"/>
  <c r="P106" i="45"/>
  <c r="O106" i="45"/>
  <c r="N106" i="45"/>
  <c r="M106" i="45"/>
  <c r="L106" i="45"/>
  <c r="K106" i="45"/>
  <c r="J106" i="45"/>
  <c r="I106" i="45"/>
  <c r="H106" i="45"/>
  <c r="G106" i="45"/>
  <c r="F106" i="45"/>
  <c r="E106" i="45"/>
  <c r="D106" i="45"/>
  <c r="C106" i="45"/>
  <c r="U105" i="45"/>
  <c r="T105" i="45"/>
  <c r="S105" i="45"/>
  <c r="R105" i="45"/>
  <c r="Q105" i="45"/>
  <c r="P105" i="45"/>
  <c r="O105" i="45"/>
  <c r="N105" i="45"/>
  <c r="M105" i="45"/>
  <c r="L105" i="45"/>
  <c r="K105" i="45"/>
  <c r="J105" i="45"/>
  <c r="I105" i="45"/>
  <c r="H105" i="45"/>
  <c r="G105" i="45"/>
  <c r="F105" i="45"/>
  <c r="E105" i="45"/>
  <c r="D105" i="45"/>
  <c r="C105" i="45"/>
  <c r="U104" i="45"/>
  <c r="T104" i="45"/>
  <c r="S104" i="45"/>
  <c r="R104" i="45"/>
  <c r="Q104" i="45"/>
  <c r="P104" i="45"/>
  <c r="O104" i="45"/>
  <c r="N104" i="45"/>
  <c r="M104" i="45"/>
  <c r="L104" i="45"/>
  <c r="K104" i="45"/>
  <c r="J104" i="45"/>
  <c r="I104" i="45"/>
  <c r="H104" i="45"/>
  <c r="G104" i="45"/>
  <c r="F104" i="45"/>
  <c r="E104" i="45"/>
  <c r="D104" i="45"/>
  <c r="C104" i="45"/>
  <c r="U103" i="45"/>
  <c r="T103" i="45"/>
  <c r="S103" i="45"/>
  <c r="R103" i="45"/>
  <c r="Q103" i="45"/>
  <c r="P103" i="45"/>
  <c r="O103" i="45"/>
  <c r="N103" i="45"/>
  <c r="M103" i="45"/>
  <c r="L103" i="45"/>
  <c r="K103" i="45"/>
  <c r="J103" i="45"/>
  <c r="I103" i="45"/>
  <c r="H103" i="45"/>
  <c r="G103" i="45"/>
  <c r="F103" i="45"/>
  <c r="E103" i="45"/>
  <c r="D103" i="45"/>
  <c r="C103" i="45"/>
  <c r="U102" i="45"/>
  <c r="T102" i="45"/>
  <c r="S102" i="45"/>
  <c r="R102" i="45"/>
  <c r="Q102" i="45"/>
  <c r="P102" i="45"/>
  <c r="O102" i="45"/>
  <c r="N102" i="45"/>
  <c r="M102" i="45"/>
  <c r="L102" i="45"/>
  <c r="K102" i="45"/>
  <c r="J102" i="45"/>
  <c r="I102" i="45"/>
  <c r="H102" i="45"/>
  <c r="G102" i="45"/>
  <c r="F102" i="45"/>
  <c r="E102" i="45"/>
  <c r="D102" i="45"/>
  <c r="C102" i="45"/>
  <c r="U101" i="45"/>
  <c r="T101" i="45"/>
  <c r="S101" i="45"/>
  <c r="R101" i="45"/>
  <c r="Q101" i="45"/>
  <c r="P101" i="45"/>
  <c r="O101" i="45"/>
  <c r="N101" i="45"/>
  <c r="M101" i="45"/>
  <c r="L101" i="45"/>
  <c r="K101" i="45"/>
  <c r="J101" i="45"/>
  <c r="I101" i="45"/>
  <c r="H101" i="45"/>
  <c r="G101" i="45"/>
  <c r="F101" i="45"/>
  <c r="E101" i="45"/>
  <c r="D101" i="45"/>
  <c r="C101" i="45"/>
  <c r="U100" i="45"/>
  <c r="T100" i="45"/>
  <c r="S100" i="45"/>
  <c r="R100" i="45"/>
  <c r="Q100" i="45"/>
  <c r="P100" i="45"/>
  <c r="O100" i="45"/>
  <c r="N100" i="45"/>
  <c r="M100" i="45"/>
  <c r="L100" i="45"/>
  <c r="K100" i="45"/>
  <c r="J100" i="45"/>
  <c r="I100" i="45"/>
  <c r="H100" i="45"/>
  <c r="G100" i="45"/>
  <c r="F100" i="45"/>
  <c r="E100" i="45"/>
  <c r="D100" i="45"/>
  <c r="C100" i="45"/>
  <c r="U99" i="45"/>
  <c r="T99" i="45"/>
  <c r="S99" i="45"/>
  <c r="R99" i="45"/>
  <c r="Q99" i="45"/>
  <c r="P99" i="45"/>
  <c r="O99" i="45"/>
  <c r="N99" i="45"/>
  <c r="M99" i="45"/>
  <c r="L99" i="45"/>
  <c r="K99" i="45"/>
  <c r="J99" i="45"/>
  <c r="I99" i="45"/>
  <c r="H99" i="45"/>
  <c r="G99" i="45"/>
  <c r="F99" i="45"/>
  <c r="E99" i="45"/>
  <c r="D99" i="45"/>
  <c r="C99" i="45"/>
  <c r="U98" i="45"/>
  <c r="T98" i="45"/>
  <c r="S98" i="45"/>
  <c r="R98" i="45"/>
  <c r="Q98" i="45"/>
  <c r="P98" i="45"/>
  <c r="O98" i="45"/>
  <c r="N98" i="45"/>
  <c r="M98" i="45"/>
  <c r="L98" i="45"/>
  <c r="K98" i="45"/>
  <c r="J98" i="45"/>
  <c r="I98" i="45"/>
  <c r="H98" i="45"/>
  <c r="G98" i="45"/>
  <c r="F98" i="45"/>
  <c r="E98" i="45"/>
  <c r="D98" i="45"/>
  <c r="C98" i="45"/>
  <c r="U97" i="45"/>
  <c r="T97" i="45"/>
  <c r="S97" i="45"/>
  <c r="R97" i="45"/>
  <c r="Q97" i="45"/>
  <c r="P97" i="45"/>
  <c r="O97" i="45"/>
  <c r="N97" i="45"/>
  <c r="M97" i="45"/>
  <c r="L97" i="45"/>
  <c r="K97" i="45"/>
  <c r="J97" i="45"/>
  <c r="I97" i="45"/>
  <c r="H97" i="45"/>
  <c r="G97" i="45"/>
  <c r="F97" i="45"/>
  <c r="E97" i="45"/>
  <c r="D97" i="45"/>
  <c r="C97" i="45"/>
  <c r="U96" i="45"/>
  <c r="T96" i="45"/>
  <c r="S96" i="45"/>
  <c r="R96" i="45"/>
  <c r="Q96" i="45"/>
  <c r="P96" i="45"/>
  <c r="O96" i="45"/>
  <c r="N96" i="45"/>
  <c r="M96" i="45"/>
  <c r="L96" i="45"/>
  <c r="K96" i="45"/>
  <c r="J96" i="45"/>
  <c r="I96" i="45"/>
  <c r="H96" i="45"/>
  <c r="G96" i="45"/>
  <c r="F96" i="45"/>
  <c r="E96" i="45"/>
  <c r="D96" i="45"/>
  <c r="C96" i="45"/>
  <c r="U95" i="45"/>
  <c r="T95" i="45"/>
  <c r="S95" i="45"/>
  <c r="R95" i="45"/>
  <c r="Q95" i="45"/>
  <c r="P95" i="45"/>
  <c r="O95" i="45"/>
  <c r="N95" i="45"/>
  <c r="M95" i="45"/>
  <c r="L95" i="45"/>
  <c r="K95" i="45"/>
  <c r="J95" i="45"/>
  <c r="I95" i="45"/>
  <c r="H95" i="45"/>
  <c r="G95" i="45"/>
  <c r="F95" i="45"/>
  <c r="E95" i="45"/>
  <c r="D95" i="45"/>
  <c r="C95" i="45"/>
  <c r="U94" i="45"/>
  <c r="T94" i="45"/>
  <c r="S94" i="45"/>
  <c r="R94" i="45"/>
  <c r="Q94" i="45"/>
  <c r="P94" i="45"/>
  <c r="O94" i="45"/>
  <c r="N94" i="45"/>
  <c r="M94" i="45"/>
  <c r="L94" i="45"/>
  <c r="K94" i="45"/>
  <c r="J94" i="45"/>
  <c r="I94" i="45"/>
  <c r="H94" i="45"/>
  <c r="G94" i="45"/>
  <c r="F94" i="45"/>
  <c r="E94" i="45"/>
  <c r="D94" i="45"/>
  <c r="C94" i="45"/>
  <c r="U93" i="45"/>
  <c r="T93" i="45"/>
  <c r="S93" i="45"/>
  <c r="R93" i="45"/>
  <c r="Q93" i="45"/>
  <c r="P93" i="45"/>
  <c r="O93" i="45"/>
  <c r="N93" i="45"/>
  <c r="M93" i="45"/>
  <c r="L93" i="45"/>
  <c r="K93" i="45"/>
  <c r="J93" i="45"/>
  <c r="I93" i="45"/>
  <c r="H93" i="45"/>
  <c r="G93" i="45"/>
  <c r="F93" i="45"/>
  <c r="E93" i="45"/>
  <c r="D93" i="45"/>
  <c r="C93" i="45"/>
  <c r="U92" i="45"/>
  <c r="T92" i="45"/>
  <c r="S92" i="45"/>
  <c r="R92" i="45"/>
  <c r="Q92" i="45"/>
  <c r="P92" i="45"/>
  <c r="O92" i="45"/>
  <c r="N92" i="45"/>
  <c r="M92" i="45"/>
  <c r="L92" i="45"/>
  <c r="K92" i="45"/>
  <c r="J92" i="45"/>
  <c r="I92" i="45"/>
  <c r="H92" i="45"/>
  <c r="G92" i="45"/>
  <c r="F92" i="45"/>
  <c r="E92" i="45"/>
  <c r="D92" i="45"/>
  <c r="C92" i="45"/>
  <c r="U91" i="45"/>
  <c r="T91" i="45"/>
  <c r="S91" i="45"/>
  <c r="R91" i="45"/>
  <c r="Q91" i="45"/>
  <c r="P91" i="45"/>
  <c r="O91" i="45"/>
  <c r="N91" i="45"/>
  <c r="M91" i="45"/>
  <c r="L91" i="45"/>
  <c r="K91" i="45"/>
  <c r="J91" i="45"/>
  <c r="I91" i="45"/>
  <c r="H91" i="45"/>
  <c r="G91" i="45"/>
  <c r="F91" i="45"/>
  <c r="E91" i="45"/>
  <c r="D91" i="45"/>
  <c r="C91" i="45"/>
  <c r="U90" i="45"/>
  <c r="T90" i="45"/>
  <c r="S90" i="45"/>
  <c r="R90" i="45"/>
  <c r="Q90" i="45"/>
  <c r="P90" i="45"/>
  <c r="O90" i="45"/>
  <c r="N90" i="45"/>
  <c r="M90" i="45"/>
  <c r="L90" i="45"/>
  <c r="K90" i="45"/>
  <c r="J90" i="45"/>
  <c r="I90" i="45"/>
  <c r="H90" i="45"/>
  <c r="G90" i="45"/>
  <c r="F90" i="45"/>
  <c r="E90" i="45"/>
  <c r="D90" i="45"/>
  <c r="C90" i="45"/>
  <c r="U89" i="45"/>
  <c r="T89" i="45"/>
  <c r="S89" i="45"/>
  <c r="R89" i="45"/>
  <c r="Q89" i="45"/>
  <c r="P89" i="45"/>
  <c r="O89" i="45"/>
  <c r="N89" i="45"/>
  <c r="M89" i="45"/>
  <c r="L89" i="45"/>
  <c r="K89" i="45"/>
  <c r="J89" i="45"/>
  <c r="I89" i="45"/>
  <c r="H89" i="45"/>
  <c r="G89" i="45"/>
  <c r="F89" i="45"/>
  <c r="E89" i="45"/>
  <c r="D89" i="45"/>
  <c r="C89" i="45"/>
  <c r="U88" i="45"/>
  <c r="T88" i="45"/>
  <c r="S88" i="45"/>
  <c r="R88" i="45"/>
  <c r="Q88" i="45"/>
  <c r="P88" i="45"/>
  <c r="O88" i="45"/>
  <c r="N88" i="45"/>
  <c r="M88" i="45"/>
  <c r="L88" i="45"/>
  <c r="K88" i="45"/>
  <c r="J88" i="45"/>
  <c r="I88" i="45"/>
  <c r="H88" i="45"/>
  <c r="G88" i="45"/>
  <c r="F88" i="45"/>
  <c r="E88" i="45"/>
  <c r="D88" i="45"/>
  <c r="C88" i="45"/>
  <c r="U87" i="45"/>
  <c r="T87" i="45"/>
  <c r="S87" i="45"/>
  <c r="R87" i="45"/>
  <c r="Q87" i="45"/>
  <c r="P87" i="45"/>
  <c r="O87" i="45"/>
  <c r="N87" i="45"/>
  <c r="M87" i="45"/>
  <c r="L87" i="45"/>
  <c r="K87" i="45"/>
  <c r="J87" i="45"/>
  <c r="I87" i="45"/>
  <c r="H87" i="45"/>
  <c r="G87" i="45"/>
  <c r="F87" i="45"/>
  <c r="E87" i="45"/>
  <c r="D87" i="45"/>
  <c r="C87" i="45"/>
  <c r="U86" i="45"/>
  <c r="T86" i="45"/>
  <c r="S86" i="45"/>
  <c r="R86" i="45"/>
  <c r="Q86" i="45"/>
  <c r="P86" i="45"/>
  <c r="O86" i="45"/>
  <c r="N86" i="45"/>
  <c r="M86" i="45"/>
  <c r="L86" i="45"/>
  <c r="K86" i="45"/>
  <c r="J86" i="45"/>
  <c r="I86" i="45"/>
  <c r="H86" i="45"/>
  <c r="G86" i="45"/>
  <c r="F86" i="45"/>
  <c r="E86" i="45"/>
  <c r="D86" i="45"/>
  <c r="C86" i="45"/>
  <c r="U85" i="45"/>
  <c r="T85" i="45"/>
  <c r="S85" i="45"/>
  <c r="R85" i="45"/>
  <c r="Q85" i="45"/>
  <c r="P85" i="45"/>
  <c r="O85" i="45"/>
  <c r="N85" i="45"/>
  <c r="M85" i="45"/>
  <c r="L85" i="45"/>
  <c r="K85" i="45"/>
  <c r="J85" i="45"/>
  <c r="I85" i="45"/>
  <c r="H85" i="45"/>
  <c r="G85" i="45"/>
  <c r="F85" i="45"/>
  <c r="E85" i="45"/>
  <c r="D85" i="45"/>
  <c r="C85" i="45"/>
  <c r="U84" i="45"/>
  <c r="T84" i="45"/>
  <c r="S84" i="45"/>
  <c r="R84" i="45"/>
  <c r="Q84" i="45"/>
  <c r="P84" i="45"/>
  <c r="O84" i="45"/>
  <c r="N84" i="45"/>
  <c r="M84" i="45"/>
  <c r="L84" i="45"/>
  <c r="K84" i="45"/>
  <c r="J84" i="45"/>
  <c r="I84" i="45"/>
  <c r="H84" i="45"/>
  <c r="G84" i="45"/>
  <c r="F84" i="45"/>
  <c r="E84" i="45"/>
  <c r="D84" i="45"/>
  <c r="C84" i="45"/>
  <c r="U83" i="45"/>
  <c r="T83" i="45"/>
  <c r="S83" i="45"/>
  <c r="R83" i="45"/>
  <c r="Q83" i="45"/>
  <c r="P83" i="45"/>
  <c r="O83" i="45"/>
  <c r="N83" i="45"/>
  <c r="M83" i="45"/>
  <c r="L83" i="45"/>
  <c r="K83" i="45"/>
  <c r="J83" i="45"/>
  <c r="I83" i="45"/>
  <c r="H83" i="45"/>
  <c r="G83" i="45"/>
  <c r="F83" i="45"/>
  <c r="E83" i="45"/>
  <c r="D83" i="45"/>
  <c r="C83" i="45"/>
  <c r="U82" i="45"/>
  <c r="T82" i="45"/>
  <c r="S82" i="45"/>
  <c r="R82" i="45"/>
  <c r="Q82" i="45"/>
  <c r="P82" i="45"/>
  <c r="O82" i="45"/>
  <c r="N82" i="45"/>
  <c r="M82" i="45"/>
  <c r="L82" i="45"/>
  <c r="K82" i="45"/>
  <c r="J82" i="45"/>
  <c r="I82" i="45"/>
  <c r="H82" i="45"/>
  <c r="G82" i="45"/>
  <c r="F82" i="45"/>
  <c r="E82" i="45"/>
  <c r="D82" i="45"/>
  <c r="C82" i="45"/>
  <c r="U81" i="45"/>
  <c r="T81" i="45"/>
  <c r="S81" i="45"/>
  <c r="R81" i="45"/>
  <c r="Q81" i="45"/>
  <c r="P81" i="45"/>
  <c r="O81" i="45"/>
  <c r="N81" i="45"/>
  <c r="M81" i="45"/>
  <c r="L81" i="45"/>
  <c r="K81" i="45"/>
  <c r="J81" i="45"/>
  <c r="I81" i="45"/>
  <c r="H81" i="45"/>
  <c r="G81" i="45"/>
  <c r="F81" i="45"/>
  <c r="E81" i="45"/>
  <c r="D81" i="45"/>
  <c r="C81" i="45"/>
  <c r="U80" i="45"/>
  <c r="T80" i="45"/>
  <c r="S80" i="45"/>
  <c r="R80" i="45"/>
  <c r="Q80" i="45"/>
  <c r="P80" i="45"/>
  <c r="O80" i="45"/>
  <c r="N80" i="45"/>
  <c r="M80" i="45"/>
  <c r="L80" i="45"/>
  <c r="K80" i="45"/>
  <c r="J80" i="45"/>
  <c r="I80" i="45"/>
  <c r="H80" i="45"/>
  <c r="G80" i="45"/>
  <c r="F80" i="45"/>
  <c r="E80" i="45"/>
  <c r="D80" i="45"/>
  <c r="C80" i="45"/>
  <c r="U79" i="45"/>
  <c r="T79" i="45"/>
  <c r="S79" i="45"/>
  <c r="R79" i="45"/>
  <c r="Q79" i="45"/>
  <c r="P79" i="45"/>
  <c r="O79" i="45"/>
  <c r="N79" i="45"/>
  <c r="M79" i="45"/>
  <c r="L79" i="45"/>
  <c r="K79" i="45"/>
  <c r="J79" i="45"/>
  <c r="I79" i="45"/>
  <c r="H79" i="45"/>
  <c r="G79" i="45"/>
  <c r="F79" i="45"/>
  <c r="E79" i="45"/>
  <c r="D79" i="45"/>
  <c r="C79" i="45"/>
  <c r="U78" i="45"/>
  <c r="T78" i="45"/>
  <c r="S78" i="45"/>
  <c r="R78" i="45"/>
  <c r="Q78" i="45"/>
  <c r="P78" i="45"/>
  <c r="O78" i="45"/>
  <c r="N78" i="45"/>
  <c r="M78" i="45"/>
  <c r="L78" i="45"/>
  <c r="K78" i="45"/>
  <c r="J78" i="45"/>
  <c r="I78" i="45"/>
  <c r="H78" i="45"/>
  <c r="G78" i="45"/>
  <c r="F78" i="45"/>
  <c r="E78" i="45"/>
  <c r="D78" i="45"/>
  <c r="C78" i="45"/>
  <c r="U77" i="45"/>
  <c r="T77" i="45"/>
  <c r="S77" i="45"/>
  <c r="R77" i="45"/>
  <c r="Q77" i="45"/>
  <c r="P77" i="45"/>
  <c r="O77" i="45"/>
  <c r="N77" i="45"/>
  <c r="M77" i="45"/>
  <c r="L77" i="45"/>
  <c r="K77" i="45"/>
  <c r="J77" i="45"/>
  <c r="I77" i="45"/>
  <c r="H77" i="45"/>
  <c r="G77" i="45"/>
  <c r="F77" i="45"/>
  <c r="E77" i="45"/>
  <c r="D77" i="45"/>
  <c r="C77" i="45"/>
  <c r="U76" i="45"/>
  <c r="T76" i="45"/>
  <c r="S76" i="45"/>
  <c r="R76" i="45"/>
  <c r="Q76" i="45"/>
  <c r="P76" i="45"/>
  <c r="O76" i="45"/>
  <c r="N76" i="45"/>
  <c r="M76" i="45"/>
  <c r="L76" i="45"/>
  <c r="K76" i="45"/>
  <c r="J76" i="45"/>
  <c r="I76" i="45"/>
  <c r="H76" i="45"/>
  <c r="G76" i="45"/>
  <c r="F76" i="45"/>
  <c r="E76" i="45"/>
  <c r="D76" i="45"/>
  <c r="C76" i="45"/>
  <c r="U75" i="45"/>
  <c r="T75" i="45"/>
  <c r="S75" i="45"/>
  <c r="R75" i="45"/>
  <c r="Q75" i="45"/>
  <c r="P75" i="45"/>
  <c r="O75" i="45"/>
  <c r="N75" i="45"/>
  <c r="M75" i="45"/>
  <c r="L75" i="45"/>
  <c r="K75" i="45"/>
  <c r="J75" i="45"/>
  <c r="I75" i="45"/>
  <c r="H75" i="45"/>
  <c r="G75" i="45"/>
  <c r="F75" i="45"/>
  <c r="E75" i="45"/>
  <c r="D75" i="45"/>
  <c r="C75" i="45"/>
  <c r="U74" i="45"/>
  <c r="T74" i="45"/>
  <c r="S74" i="45"/>
  <c r="R74" i="45"/>
  <c r="Q74" i="45"/>
  <c r="P74" i="45"/>
  <c r="O74" i="45"/>
  <c r="N74" i="45"/>
  <c r="M74" i="45"/>
  <c r="L74" i="45"/>
  <c r="K74" i="45"/>
  <c r="J74" i="45"/>
  <c r="I74" i="45"/>
  <c r="H74" i="45"/>
  <c r="G74" i="45"/>
  <c r="F74" i="45"/>
  <c r="E74" i="45"/>
  <c r="D74" i="45"/>
  <c r="C74" i="45"/>
  <c r="U73" i="45"/>
  <c r="T73" i="45"/>
  <c r="S73" i="45"/>
  <c r="R73" i="45"/>
  <c r="Q73" i="45"/>
  <c r="P73" i="45"/>
  <c r="O73" i="45"/>
  <c r="N73" i="45"/>
  <c r="M73" i="45"/>
  <c r="L73" i="45"/>
  <c r="K73" i="45"/>
  <c r="J73" i="45"/>
  <c r="I73" i="45"/>
  <c r="H73" i="45"/>
  <c r="G73" i="45"/>
  <c r="F73" i="45"/>
  <c r="E73" i="45"/>
  <c r="D73" i="45"/>
  <c r="C73" i="45"/>
  <c r="U72" i="45"/>
  <c r="T72" i="45"/>
  <c r="S72" i="45"/>
  <c r="R72" i="45"/>
  <c r="Q72" i="45"/>
  <c r="P72" i="45"/>
  <c r="O72" i="45"/>
  <c r="N72" i="45"/>
  <c r="M72" i="45"/>
  <c r="L72" i="45"/>
  <c r="K72" i="45"/>
  <c r="J72" i="45"/>
  <c r="I72" i="45"/>
  <c r="H72" i="45"/>
  <c r="G72" i="45"/>
  <c r="F72" i="45"/>
  <c r="E72" i="45"/>
  <c r="D72" i="45"/>
  <c r="C72" i="45"/>
  <c r="U71" i="45"/>
  <c r="T71" i="45"/>
  <c r="S71" i="45"/>
  <c r="R71" i="45"/>
  <c r="Q71" i="45"/>
  <c r="P71" i="45"/>
  <c r="O71" i="45"/>
  <c r="N71" i="45"/>
  <c r="M71" i="45"/>
  <c r="L71" i="45"/>
  <c r="K71" i="45"/>
  <c r="J71" i="45"/>
  <c r="I71" i="45"/>
  <c r="H71" i="45"/>
  <c r="G71" i="45"/>
  <c r="F71" i="45"/>
  <c r="E71" i="45"/>
  <c r="D71" i="45"/>
  <c r="C71" i="45"/>
  <c r="U70" i="45"/>
  <c r="T70" i="45"/>
  <c r="S70" i="45"/>
  <c r="R70" i="45"/>
  <c r="Q70" i="45"/>
  <c r="P70" i="45"/>
  <c r="O70" i="45"/>
  <c r="N70" i="45"/>
  <c r="M70" i="45"/>
  <c r="L70" i="45"/>
  <c r="K70" i="45"/>
  <c r="J70" i="45"/>
  <c r="I70" i="45"/>
  <c r="H70" i="45"/>
  <c r="G70" i="45"/>
  <c r="F70" i="45"/>
  <c r="E70" i="45"/>
  <c r="D70" i="45"/>
  <c r="C70" i="45"/>
  <c r="U69" i="45"/>
  <c r="T69" i="45"/>
  <c r="S69" i="45"/>
  <c r="R69" i="45"/>
  <c r="Q69" i="45"/>
  <c r="P69" i="45"/>
  <c r="O69" i="45"/>
  <c r="N69" i="45"/>
  <c r="M69" i="45"/>
  <c r="L69" i="45"/>
  <c r="K69" i="45"/>
  <c r="J69" i="45"/>
  <c r="I69" i="45"/>
  <c r="H69" i="45"/>
  <c r="G69" i="45"/>
  <c r="F69" i="45"/>
  <c r="E69" i="45"/>
  <c r="D69" i="45"/>
  <c r="C69" i="45"/>
  <c r="U68" i="45"/>
  <c r="T68" i="45"/>
  <c r="S68" i="45"/>
  <c r="R68" i="45"/>
  <c r="Q68" i="45"/>
  <c r="P68" i="45"/>
  <c r="O68" i="45"/>
  <c r="N68" i="45"/>
  <c r="M68" i="45"/>
  <c r="L68" i="45"/>
  <c r="K68" i="45"/>
  <c r="J68" i="45"/>
  <c r="I68" i="45"/>
  <c r="H68" i="45"/>
  <c r="G68" i="45"/>
  <c r="F68" i="45"/>
  <c r="E68" i="45"/>
  <c r="D68" i="45"/>
  <c r="C68" i="45"/>
  <c r="U67" i="45"/>
  <c r="T67" i="45"/>
  <c r="S67" i="45"/>
  <c r="R67" i="45"/>
  <c r="Q67" i="45"/>
  <c r="P67" i="45"/>
  <c r="O67" i="45"/>
  <c r="N67" i="45"/>
  <c r="M67" i="45"/>
  <c r="L67" i="45"/>
  <c r="K67" i="45"/>
  <c r="J67" i="45"/>
  <c r="I67" i="45"/>
  <c r="H67" i="45"/>
  <c r="G67" i="45"/>
  <c r="F67" i="45"/>
  <c r="E67" i="45"/>
  <c r="D67" i="45"/>
  <c r="C67" i="45"/>
  <c r="U66" i="45"/>
  <c r="T66" i="45"/>
  <c r="S66" i="45"/>
  <c r="R66" i="45"/>
  <c r="Q66" i="45"/>
  <c r="P66" i="45"/>
  <c r="O66" i="45"/>
  <c r="N66" i="45"/>
  <c r="M66" i="45"/>
  <c r="L66" i="45"/>
  <c r="K66" i="45"/>
  <c r="J66" i="45"/>
  <c r="I66" i="45"/>
  <c r="H66" i="45"/>
  <c r="G66" i="45"/>
  <c r="F66" i="45"/>
  <c r="E66" i="45"/>
  <c r="D66" i="45"/>
  <c r="C66" i="45"/>
  <c r="U65" i="45"/>
  <c r="T65" i="45"/>
  <c r="S65" i="45"/>
  <c r="R65" i="45"/>
  <c r="Q65" i="45"/>
  <c r="P65" i="45"/>
  <c r="O65" i="45"/>
  <c r="N65" i="45"/>
  <c r="M65" i="45"/>
  <c r="L65" i="45"/>
  <c r="K65" i="45"/>
  <c r="J65" i="45"/>
  <c r="I65" i="45"/>
  <c r="H65" i="45"/>
  <c r="G65" i="45"/>
  <c r="F65" i="45"/>
  <c r="E65" i="45"/>
  <c r="D65" i="45"/>
  <c r="C65" i="45"/>
  <c r="U64" i="45"/>
  <c r="T64" i="45"/>
  <c r="S64" i="45"/>
  <c r="R64" i="45"/>
  <c r="Q64" i="45"/>
  <c r="P64" i="45"/>
  <c r="O64" i="45"/>
  <c r="N64" i="45"/>
  <c r="M64" i="45"/>
  <c r="L64" i="45"/>
  <c r="K64" i="45"/>
  <c r="J64" i="45"/>
  <c r="I64" i="45"/>
  <c r="H64" i="45"/>
  <c r="G64" i="45"/>
  <c r="F64" i="45"/>
  <c r="E64" i="45"/>
  <c r="D64" i="45"/>
  <c r="C64" i="45"/>
  <c r="U63" i="45"/>
  <c r="T63" i="45"/>
  <c r="S63" i="45"/>
  <c r="R63" i="45"/>
  <c r="Q63" i="45"/>
  <c r="P63" i="45"/>
  <c r="O63" i="45"/>
  <c r="N63" i="45"/>
  <c r="M63" i="45"/>
  <c r="L63" i="45"/>
  <c r="K63" i="45"/>
  <c r="J63" i="45"/>
  <c r="I63" i="45"/>
  <c r="H63" i="45"/>
  <c r="G63" i="45"/>
  <c r="F63" i="45"/>
  <c r="E63" i="45"/>
  <c r="D63" i="45"/>
  <c r="C63" i="45"/>
  <c r="U62" i="45"/>
  <c r="T62" i="45"/>
  <c r="S62" i="45"/>
  <c r="R62" i="45"/>
  <c r="Q62" i="45"/>
  <c r="P62" i="45"/>
  <c r="O62" i="45"/>
  <c r="N62" i="45"/>
  <c r="M62" i="45"/>
  <c r="L62" i="45"/>
  <c r="K62" i="45"/>
  <c r="J62" i="45"/>
  <c r="I62" i="45"/>
  <c r="H62" i="45"/>
  <c r="G62" i="45"/>
  <c r="F62" i="45"/>
  <c r="E62" i="45"/>
  <c r="D62" i="45"/>
  <c r="C62" i="45"/>
  <c r="U61" i="45"/>
  <c r="T61" i="45"/>
  <c r="S61" i="45"/>
  <c r="R61" i="45"/>
  <c r="Q61" i="45"/>
  <c r="P61" i="45"/>
  <c r="O61" i="45"/>
  <c r="N61" i="45"/>
  <c r="M61" i="45"/>
  <c r="L61" i="45"/>
  <c r="K61" i="45"/>
  <c r="J61" i="45"/>
  <c r="I61" i="45"/>
  <c r="H61" i="45"/>
  <c r="G61" i="45"/>
  <c r="F61" i="45"/>
  <c r="E61" i="45"/>
  <c r="D61" i="45"/>
  <c r="C61" i="45"/>
  <c r="U60" i="45"/>
  <c r="T60" i="45"/>
  <c r="S60" i="45"/>
  <c r="R60" i="45"/>
  <c r="Q60" i="45"/>
  <c r="P60" i="45"/>
  <c r="O60" i="45"/>
  <c r="N60" i="45"/>
  <c r="M60" i="45"/>
  <c r="L60" i="45"/>
  <c r="K60" i="45"/>
  <c r="J60" i="45"/>
  <c r="I60" i="45"/>
  <c r="H60" i="45"/>
  <c r="G60" i="45"/>
  <c r="F60" i="45"/>
  <c r="E60" i="45"/>
  <c r="D60" i="45"/>
  <c r="C60" i="45"/>
  <c r="U59" i="45"/>
  <c r="T59" i="45"/>
  <c r="S59" i="45"/>
  <c r="R59" i="45"/>
  <c r="Q59" i="45"/>
  <c r="P59" i="45"/>
  <c r="O59" i="45"/>
  <c r="N59" i="45"/>
  <c r="M59" i="45"/>
  <c r="L59" i="45"/>
  <c r="K59" i="45"/>
  <c r="J59" i="45"/>
  <c r="I59" i="45"/>
  <c r="H59" i="45"/>
  <c r="G59" i="45"/>
  <c r="F59" i="45"/>
  <c r="E59" i="45"/>
  <c r="D59" i="45"/>
  <c r="C59" i="45"/>
  <c r="U58" i="45"/>
  <c r="T58" i="45"/>
  <c r="S58" i="45"/>
  <c r="R58" i="45"/>
  <c r="Q58" i="45"/>
  <c r="P58" i="45"/>
  <c r="O58" i="45"/>
  <c r="N58" i="45"/>
  <c r="M58" i="45"/>
  <c r="L58" i="45"/>
  <c r="K58" i="45"/>
  <c r="J58" i="45"/>
  <c r="I58" i="45"/>
  <c r="H58" i="45"/>
  <c r="G58" i="45"/>
  <c r="F58" i="45"/>
  <c r="E58" i="45"/>
  <c r="D58" i="45"/>
  <c r="C58" i="45"/>
  <c r="U57" i="45"/>
  <c r="T57" i="45"/>
  <c r="S57" i="45"/>
  <c r="R57" i="45"/>
  <c r="Q57" i="45"/>
  <c r="P57" i="45"/>
  <c r="O57" i="45"/>
  <c r="N57" i="45"/>
  <c r="M57" i="45"/>
  <c r="L57" i="45"/>
  <c r="K57" i="45"/>
  <c r="J57" i="45"/>
  <c r="I57" i="45"/>
  <c r="H57" i="45"/>
  <c r="G57" i="45"/>
  <c r="F57" i="45"/>
  <c r="E57" i="45"/>
  <c r="D57" i="45"/>
  <c r="C57" i="45"/>
  <c r="U56" i="45"/>
  <c r="T56" i="45"/>
  <c r="S56" i="45"/>
  <c r="R56" i="45"/>
  <c r="Q56" i="45"/>
  <c r="P56" i="45"/>
  <c r="O56" i="45"/>
  <c r="N56" i="45"/>
  <c r="M56" i="45"/>
  <c r="L56" i="45"/>
  <c r="K56" i="45"/>
  <c r="J56" i="45"/>
  <c r="I56" i="45"/>
  <c r="H56" i="45"/>
  <c r="G56" i="45"/>
  <c r="F56" i="45"/>
  <c r="E56" i="45"/>
  <c r="D56" i="45"/>
  <c r="C56" i="45"/>
  <c r="U55" i="45"/>
  <c r="T55" i="45"/>
  <c r="S55" i="45"/>
  <c r="R55" i="45"/>
  <c r="Q55" i="45"/>
  <c r="P55" i="45"/>
  <c r="O55" i="45"/>
  <c r="N55" i="45"/>
  <c r="M55" i="45"/>
  <c r="L55" i="45"/>
  <c r="K55" i="45"/>
  <c r="J55" i="45"/>
  <c r="I55" i="45"/>
  <c r="H55" i="45"/>
  <c r="G55" i="45"/>
  <c r="F55" i="45"/>
  <c r="E55" i="45"/>
  <c r="D55" i="45"/>
  <c r="C55" i="45"/>
  <c r="U54" i="45"/>
  <c r="T54" i="45"/>
  <c r="S54" i="45"/>
  <c r="R54" i="45"/>
  <c r="Q54" i="45"/>
  <c r="P54" i="45"/>
  <c r="O54" i="45"/>
  <c r="N54" i="45"/>
  <c r="M54" i="45"/>
  <c r="L54" i="45"/>
  <c r="K54" i="45"/>
  <c r="J54" i="45"/>
  <c r="I54" i="45"/>
  <c r="H54" i="45"/>
  <c r="G54" i="45"/>
  <c r="F54" i="45"/>
  <c r="E54" i="45"/>
  <c r="D54" i="45"/>
  <c r="C54" i="45"/>
  <c r="U53" i="45"/>
  <c r="T53" i="45"/>
  <c r="S53" i="45"/>
  <c r="R53" i="45"/>
  <c r="Q53" i="45"/>
  <c r="P53" i="45"/>
  <c r="O53" i="45"/>
  <c r="N53" i="45"/>
  <c r="M53" i="45"/>
  <c r="L53" i="45"/>
  <c r="K53" i="45"/>
  <c r="J53" i="45"/>
  <c r="I53" i="45"/>
  <c r="H53" i="45"/>
  <c r="G53" i="45"/>
  <c r="F53" i="45"/>
  <c r="E53" i="45"/>
  <c r="D53" i="45"/>
  <c r="C53" i="45"/>
  <c r="U52" i="45"/>
  <c r="T52" i="45"/>
  <c r="S52" i="45"/>
  <c r="R52" i="45"/>
  <c r="Q52" i="45"/>
  <c r="P52" i="45"/>
  <c r="O52" i="45"/>
  <c r="N52" i="45"/>
  <c r="M52" i="45"/>
  <c r="L52" i="45"/>
  <c r="K52" i="45"/>
  <c r="J52" i="45"/>
  <c r="I52" i="45"/>
  <c r="H52" i="45"/>
  <c r="G52" i="45"/>
  <c r="F52" i="45"/>
  <c r="E52" i="45"/>
  <c r="D52" i="45"/>
  <c r="C52" i="45"/>
  <c r="U51" i="45"/>
  <c r="T51" i="45"/>
  <c r="S51" i="45"/>
  <c r="R51" i="45"/>
  <c r="Q51" i="45"/>
  <c r="P51" i="45"/>
  <c r="O51" i="45"/>
  <c r="N51" i="45"/>
  <c r="M51" i="45"/>
  <c r="L51" i="45"/>
  <c r="K51" i="45"/>
  <c r="J51" i="45"/>
  <c r="I51" i="45"/>
  <c r="H51" i="45"/>
  <c r="G51" i="45"/>
  <c r="F51" i="45"/>
  <c r="E51" i="45"/>
  <c r="D51" i="45"/>
  <c r="C51" i="45"/>
  <c r="U50" i="45"/>
  <c r="T50" i="45"/>
  <c r="S50" i="45"/>
  <c r="R50" i="45"/>
  <c r="Q50" i="45"/>
  <c r="P50" i="45"/>
  <c r="O50" i="45"/>
  <c r="N50" i="45"/>
  <c r="M50" i="45"/>
  <c r="L50" i="45"/>
  <c r="K50" i="45"/>
  <c r="J50" i="45"/>
  <c r="I50" i="45"/>
  <c r="H50" i="45"/>
  <c r="G50" i="45"/>
  <c r="F50" i="45"/>
  <c r="E50" i="45"/>
  <c r="D50" i="45"/>
  <c r="C50" i="45"/>
  <c r="U49" i="45"/>
  <c r="T49" i="45"/>
  <c r="S49" i="45"/>
  <c r="R49" i="45"/>
  <c r="Q49" i="45"/>
  <c r="P49" i="45"/>
  <c r="O49" i="45"/>
  <c r="N49" i="45"/>
  <c r="M49" i="45"/>
  <c r="L49" i="45"/>
  <c r="K49" i="45"/>
  <c r="J49" i="45"/>
  <c r="I49" i="45"/>
  <c r="H49" i="45"/>
  <c r="G49" i="45"/>
  <c r="F49" i="45"/>
  <c r="E49" i="45"/>
  <c r="D49" i="45"/>
  <c r="C49" i="45"/>
  <c r="U48" i="45"/>
  <c r="T48" i="45"/>
  <c r="S48" i="45"/>
  <c r="R48" i="45"/>
  <c r="Q48" i="45"/>
  <c r="P48" i="45"/>
  <c r="O48" i="45"/>
  <c r="N48" i="45"/>
  <c r="M48" i="45"/>
  <c r="L48" i="45"/>
  <c r="K48" i="45"/>
  <c r="J48" i="45"/>
  <c r="I48" i="45"/>
  <c r="H48" i="45"/>
  <c r="G48" i="45"/>
  <c r="F48" i="45"/>
  <c r="E48" i="45"/>
  <c r="D48" i="45"/>
  <c r="C48" i="45"/>
  <c r="U47" i="45"/>
  <c r="T47" i="45"/>
  <c r="S47" i="45"/>
  <c r="R47" i="45"/>
  <c r="Q47" i="45"/>
  <c r="P47" i="45"/>
  <c r="O47" i="45"/>
  <c r="N47" i="45"/>
  <c r="M47" i="45"/>
  <c r="L47" i="45"/>
  <c r="K47" i="45"/>
  <c r="J47" i="45"/>
  <c r="I47" i="45"/>
  <c r="H47" i="45"/>
  <c r="G47" i="45"/>
  <c r="F47" i="45"/>
  <c r="E47" i="45"/>
  <c r="D47" i="45"/>
  <c r="C47" i="45"/>
  <c r="U46" i="45"/>
  <c r="T46" i="45"/>
  <c r="S46" i="45"/>
  <c r="R46" i="45"/>
  <c r="Q46" i="45"/>
  <c r="P46" i="45"/>
  <c r="O46" i="45"/>
  <c r="N46" i="45"/>
  <c r="M46" i="45"/>
  <c r="L46" i="45"/>
  <c r="K46" i="45"/>
  <c r="J46" i="45"/>
  <c r="I46" i="45"/>
  <c r="H46" i="45"/>
  <c r="G46" i="45"/>
  <c r="F46" i="45"/>
  <c r="E46" i="45"/>
  <c r="D46" i="45"/>
  <c r="C46" i="45"/>
  <c r="U45" i="45"/>
  <c r="T45" i="45"/>
  <c r="S45" i="45"/>
  <c r="R45" i="45"/>
  <c r="Q45" i="45"/>
  <c r="P45" i="45"/>
  <c r="O45" i="45"/>
  <c r="N45" i="45"/>
  <c r="M45" i="45"/>
  <c r="L45" i="45"/>
  <c r="K45" i="45"/>
  <c r="J45" i="45"/>
  <c r="I45" i="45"/>
  <c r="H45" i="45"/>
  <c r="G45" i="45"/>
  <c r="F45" i="45"/>
  <c r="E45" i="45"/>
  <c r="D45" i="45"/>
  <c r="C45" i="45"/>
  <c r="U44" i="45"/>
  <c r="T44" i="45"/>
  <c r="S44" i="45"/>
  <c r="R44" i="45"/>
  <c r="Q44" i="45"/>
  <c r="P44" i="45"/>
  <c r="O44" i="45"/>
  <c r="N44" i="45"/>
  <c r="M44" i="45"/>
  <c r="L44" i="45"/>
  <c r="K44" i="45"/>
  <c r="J44" i="45"/>
  <c r="I44" i="45"/>
  <c r="H44" i="45"/>
  <c r="G44" i="45"/>
  <c r="F44" i="45"/>
  <c r="E44" i="45"/>
  <c r="D44" i="45"/>
  <c r="C44" i="45"/>
  <c r="U43" i="45"/>
  <c r="T43" i="45"/>
  <c r="S43" i="45"/>
  <c r="R43" i="45"/>
  <c r="Q43" i="45"/>
  <c r="P43" i="45"/>
  <c r="O43" i="45"/>
  <c r="N43" i="45"/>
  <c r="M43" i="45"/>
  <c r="L43" i="45"/>
  <c r="K43" i="45"/>
  <c r="J43" i="45"/>
  <c r="I43" i="45"/>
  <c r="H43" i="45"/>
  <c r="G43" i="45"/>
  <c r="F43" i="45"/>
  <c r="E43" i="45"/>
  <c r="D43" i="45"/>
  <c r="C43" i="45"/>
  <c r="U42" i="45"/>
  <c r="T42" i="45"/>
  <c r="S42" i="45"/>
  <c r="R42" i="45"/>
  <c r="Q42" i="45"/>
  <c r="P42" i="45"/>
  <c r="O42" i="45"/>
  <c r="N42" i="45"/>
  <c r="M42" i="45"/>
  <c r="L42" i="45"/>
  <c r="K42" i="45"/>
  <c r="J42" i="45"/>
  <c r="I42" i="45"/>
  <c r="H42" i="45"/>
  <c r="G42" i="45"/>
  <c r="F42" i="45"/>
  <c r="E42" i="45"/>
  <c r="D42" i="45"/>
  <c r="C42" i="45"/>
  <c r="U41" i="45"/>
  <c r="T41" i="45"/>
  <c r="S41" i="45"/>
  <c r="R41" i="45"/>
  <c r="Q41" i="45"/>
  <c r="P41" i="45"/>
  <c r="O41" i="45"/>
  <c r="N41" i="45"/>
  <c r="M41" i="45"/>
  <c r="L41" i="45"/>
  <c r="K41" i="45"/>
  <c r="J41" i="45"/>
  <c r="I41" i="45"/>
  <c r="H41" i="45"/>
  <c r="G41" i="45"/>
  <c r="F41" i="45"/>
  <c r="E41" i="45"/>
  <c r="D41" i="45"/>
  <c r="C41" i="45"/>
  <c r="U40" i="45"/>
  <c r="T40" i="45"/>
  <c r="S40" i="45"/>
  <c r="R40" i="45"/>
  <c r="Q40" i="45"/>
  <c r="P40" i="45"/>
  <c r="O40" i="45"/>
  <c r="N40" i="45"/>
  <c r="M40" i="45"/>
  <c r="L40" i="45"/>
  <c r="K40" i="45"/>
  <c r="J40" i="45"/>
  <c r="I40" i="45"/>
  <c r="H40" i="45"/>
  <c r="G40" i="45"/>
  <c r="F40" i="45"/>
  <c r="E40" i="45"/>
  <c r="D40" i="45"/>
  <c r="C40" i="45"/>
  <c r="U39" i="45"/>
  <c r="T39" i="45"/>
  <c r="S39" i="45"/>
  <c r="R39" i="45"/>
  <c r="Q39" i="45"/>
  <c r="P39" i="45"/>
  <c r="O39" i="45"/>
  <c r="N39" i="45"/>
  <c r="M39" i="45"/>
  <c r="L39" i="45"/>
  <c r="K39" i="45"/>
  <c r="J39" i="45"/>
  <c r="I39" i="45"/>
  <c r="H39" i="45"/>
  <c r="G39" i="45"/>
  <c r="F39" i="45"/>
  <c r="E39" i="45"/>
  <c r="D39" i="45"/>
  <c r="C39" i="45"/>
  <c r="U38" i="45"/>
  <c r="T38" i="45"/>
  <c r="S38" i="45"/>
  <c r="R38" i="45"/>
  <c r="Q38" i="45"/>
  <c r="P38" i="45"/>
  <c r="O38" i="45"/>
  <c r="N38" i="45"/>
  <c r="M38" i="45"/>
  <c r="L38" i="45"/>
  <c r="K38" i="45"/>
  <c r="J38" i="45"/>
  <c r="I38" i="45"/>
  <c r="H38" i="45"/>
  <c r="G38" i="45"/>
  <c r="F38" i="45"/>
  <c r="E38" i="45"/>
  <c r="D38" i="45"/>
  <c r="C38" i="45"/>
  <c r="U37" i="45"/>
  <c r="T37" i="45"/>
  <c r="S37" i="45"/>
  <c r="R37" i="45"/>
  <c r="Q37" i="45"/>
  <c r="P37" i="45"/>
  <c r="O37" i="45"/>
  <c r="N37" i="45"/>
  <c r="M37" i="45"/>
  <c r="L37" i="45"/>
  <c r="K37" i="45"/>
  <c r="J37" i="45"/>
  <c r="I37" i="45"/>
  <c r="H37" i="45"/>
  <c r="G37" i="45"/>
  <c r="F37" i="45"/>
  <c r="E37" i="45"/>
  <c r="D37" i="45"/>
  <c r="C37" i="45"/>
  <c r="U36" i="45"/>
  <c r="T36" i="45"/>
  <c r="S36" i="45"/>
  <c r="R36" i="45"/>
  <c r="Q36" i="45"/>
  <c r="P36" i="45"/>
  <c r="O36" i="45"/>
  <c r="N36" i="45"/>
  <c r="M36" i="45"/>
  <c r="L36" i="45"/>
  <c r="K36" i="45"/>
  <c r="J36" i="45"/>
  <c r="I36" i="45"/>
  <c r="H36" i="45"/>
  <c r="G36" i="45"/>
  <c r="F36" i="45"/>
  <c r="E36" i="45"/>
  <c r="D36" i="45"/>
  <c r="C36" i="45"/>
  <c r="U35" i="45"/>
  <c r="T35" i="45"/>
  <c r="S35" i="45"/>
  <c r="R35" i="45"/>
  <c r="Q35" i="45"/>
  <c r="P35" i="45"/>
  <c r="O35" i="45"/>
  <c r="N35" i="45"/>
  <c r="M35" i="45"/>
  <c r="L35" i="45"/>
  <c r="K35" i="45"/>
  <c r="J35" i="45"/>
  <c r="I35" i="45"/>
  <c r="H35" i="45"/>
  <c r="G35" i="45"/>
  <c r="F35" i="45"/>
  <c r="E35" i="45"/>
  <c r="D35" i="45"/>
  <c r="C35" i="45"/>
  <c r="U34" i="45"/>
  <c r="T34" i="45"/>
  <c r="S34" i="45"/>
  <c r="R34" i="45"/>
  <c r="Q34" i="45"/>
  <c r="P34" i="45"/>
  <c r="O34" i="45"/>
  <c r="N34" i="45"/>
  <c r="M34" i="45"/>
  <c r="L34" i="45"/>
  <c r="K34" i="45"/>
  <c r="J34" i="45"/>
  <c r="I34" i="45"/>
  <c r="H34" i="45"/>
  <c r="G34" i="45"/>
  <c r="F34" i="45"/>
  <c r="E34" i="45"/>
  <c r="D34" i="45"/>
  <c r="C34" i="45"/>
  <c r="U33" i="45"/>
  <c r="T33" i="45"/>
  <c r="S33" i="45"/>
  <c r="R33" i="45"/>
  <c r="Q33" i="45"/>
  <c r="P33" i="45"/>
  <c r="O33" i="45"/>
  <c r="N33" i="45"/>
  <c r="M33" i="45"/>
  <c r="L33" i="45"/>
  <c r="K33" i="45"/>
  <c r="J33" i="45"/>
  <c r="I33" i="45"/>
  <c r="H33" i="45"/>
  <c r="G33" i="45"/>
  <c r="F33" i="45"/>
  <c r="E33" i="45"/>
  <c r="D33" i="45"/>
  <c r="C33" i="45"/>
  <c r="U32" i="45"/>
  <c r="T32" i="45"/>
  <c r="S32" i="45"/>
  <c r="R32" i="45"/>
  <c r="Q32" i="45"/>
  <c r="P32" i="45"/>
  <c r="O32" i="45"/>
  <c r="N32" i="45"/>
  <c r="M32" i="45"/>
  <c r="L32" i="45"/>
  <c r="K32" i="45"/>
  <c r="J32" i="45"/>
  <c r="I32" i="45"/>
  <c r="H32" i="45"/>
  <c r="G32" i="45"/>
  <c r="F32" i="45"/>
  <c r="E32" i="45"/>
  <c r="D32" i="45"/>
  <c r="C32" i="45"/>
  <c r="U31" i="45"/>
  <c r="T31" i="45"/>
  <c r="S31" i="45"/>
  <c r="R31" i="45"/>
  <c r="Q31" i="45"/>
  <c r="P31" i="45"/>
  <c r="O31" i="45"/>
  <c r="N31" i="45"/>
  <c r="M31" i="45"/>
  <c r="L31" i="45"/>
  <c r="K31" i="45"/>
  <c r="J31" i="45"/>
  <c r="I31" i="45"/>
  <c r="H31" i="45"/>
  <c r="G31" i="45"/>
  <c r="F31" i="45"/>
  <c r="E31" i="45"/>
  <c r="D31" i="45"/>
  <c r="C31" i="45"/>
  <c r="U30" i="45"/>
  <c r="T30" i="45"/>
  <c r="S30" i="45"/>
  <c r="R30" i="45"/>
  <c r="Q30" i="45"/>
  <c r="P30" i="45"/>
  <c r="O30" i="45"/>
  <c r="N30" i="45"/>
  <c r="M30" i="45"/>
  <c r="L30" i="45"/>
  <c r="K30" i="45"/>
  <c r="J30" i="45"/>
  <c r="I30" i="45"/>
  <c r="H30" i="45"/>
  <c r="G30" i="45"/>
  <c r="F30" i="45"/>
  <c r="E30" i="45"/>
  <c r="D30" i="45"/>
  <c r="C30" i="45"/>
  <c r="U29" i="45"/>
  <c r="T29" i="45"/>
  <c r="S29" i="45"/>
  <c r="R29" i="45"/>
  <c r="Q29" i="45"/>
  <c r="P29" i="45"/>
  <c r="O29" i="45"/>
  <c r="N29" i="45"/>
  <c r="M29" i="45"/>
  <c r="L29" i="45"/>
  <c r="K29" i="45"/>
  <c r="J29" i="45"/>
  <c r="I29" i="45"/>
  <c r="H29" i="45"/>
  <c r="G29" i="45"/>
  <c r="F29" i="45"/>
  <c r="E29" i="45"/>
  <c r="D29" i="45"/>
  <c r="C29" i="45"/>
  <c r="U28" i="45"/>
  <c r="T28" i="45"/>
  <c r="S28" i="45"/>
  <c r="R28" i="45"/>
  <c r="Q28" i="45"/>
  <c r="P28" i="45"/>
  <c r="O28" i="45"/>
  <c r="N28" i="45"/>
  <c r="M28" i="45"/>
  <c r="L28" i="45"/>
  <c r="K28" i="45"/>
  <c r="J28" i="45"/>
  <c r="I28" i="45"/>
  <c r="H28" i="45"/>
  <c r="G28" i="45"/>
  <c r="F28" i="45"/>
  <c r="E28" i="45"/>
  <c r="D28" i="45"/>
  <c r="C28" i="45"/>
  <c r="U27" i="45"/>
  <c r="T27" i="45"/>
  <c r="S27" i="45"/>
  <c r="R27" i="45"/>
  <c r="Q27" i="45"/>
  <c r="P27" i="45"/>
  <c r="O27" i="45"/>
  <c r="N27" i="45"/>
  <c r="M27" i="45"/>
  <c r="L27" i="45"/>
  <c r="K27" i="45"/>
  <c r="J27" i="45"/>
  <c r="I27" i="45"/>
  <c r="H27" i="45"/>
  <c r="G27" i="45"/>
  <c r="F27" i="45"/>
  <c r="E27" i="45"/>
  <c r="D27" i="45"/>
  <c r="C27" i="45"/>
  <c r="U26" i="45"/>
  <c r="T26" i="45"/>
  <c r="S26" i="45"/>
  <c r="R26" i="45"/>
  <c r="Q26" i="45"/>
  <c r="P26" i="45"/>
  <c r="O26" i="45"/>
  <c r="N26" i="45"/>
  <c r="M26" i="45"/>
  <c r="L26" i="45"/>
  <c r="K26" i="45"/>
  <c r="J26" i="45"/>
  <c r="I26" i="45"/>
  <c r="H26" i="45"/>
  <c r="G26" i="45"/>
  <c r="F26" i="45"/>
  <c r="E26" i="45"/>
  <c r="D26" i="45"/>
  <c r="C26" i="45"/>
  <c r="U25" i="45"/>
  <c r="T25" i="45"/>
  <c r="S25" i="45"/>
  <c r="R25" i="45"/>
  <c r="Q25" i="45"/>
  <c r="P25" i="45"/>
  <c r="O25" i="45"/>
  <c r="N25" i="45"/>
  <c r="M25" i="45"/>
  <c r="L25" i="45"/>
  <c r="K25" i="45"/>
  <c r="J25" i="45"/>
  <c r="I25" i="45"/>
  <c r="H25" i="45"/>
  <c r="G25" i="45"/>
  <c r="F25" i="45"/>
  <c r="E25" i="45"/>
  <c r="D25" i="45"/>
  <c r="C25" i="45"/>
  <c r="U24" i="45"/>
  <c r="T24" i="45"/>
  <c r="S24" i="45"/>
  <c r="R24" i="45"/>
  <c r="Q24" i="45"/>
  <c r="P24" i="45"/>
  <c r="O24" i="45"/>
  <c r="N24" i="45"/>
  <c r="M24" i="45"/>
  <c r="L24" i="45"/>
  <c r="K24" i="45"/>
  <c r="J24" i="45"/>
  <c r="I24" i="45"/>
  <c r="H24" i="45"/>
  <c r="G24" i="45"/>
  <c r="F24" i="45"/>
  <c r="E24" i="45"/>
  <c r="D24" i="45"/>
  <c r="C24" i="45"/>
  <c r="U23" i="45"/>
  <c r="T23" i="45"/>
  <c r="S23" i="45"/>
  <c r="R23" i="45"/>
  <c r="Q23" i="45"/>
  <c r="P23" i="45"/>
  <c r="O23" i="45"/>
  <c r="N23" i="45"/>
  <c r="M23" i="45"/>
  <c r="L23" i="45"/>
  <c r="K23" i="45"/>
  <c r="J23" i="45"/>
  <c r="I23" i="45"/>
  <c r="H23" i="45"/>
  <c r="G23" i="45"/>
  <c r="F23" i="45"/>
  <c r="E23" i="45"/>
  <c r="D23" i="45"/>
  <c r="C23" i="45"/>
  <c r="U22" i="45"/>
  <c r="T22" i="45"/>
  <c r="S22" i="45"/>
  <c r="R22" i="45"/>
  <c r="Q22" i="45"/>
  <c r="P22" i="45"/>
  <c r="O22" i="45"/>
  <c r="N22" i="45"/>
  <c r="M22" i="45"/>
  <c r="L22" i="45"/>
  <c r="K22" i="45"/>
  <c r="J22" i="45"/>
  <c r="I22" i="45"/>
  <c r="H22" i="45"/>
  <c r="G22" i="45"/>
  <c r="F22" i="45"/>
  <c r="E22" i="45"/>
  <c r="D22" i="45"/>
  <c r="C22" i="45"/>
  <c r="U21" i="45"/>
  <c r="T21" i="45"/>
  <c r="S21" i="45"/>
  <c r="R21" i="45"/>
  <c r="Q21" i="45"/>
  <c r="P21" i="45"/>
  <c r="O21" i="45"/>
  <c r="N21" i="45"/>
  <c r="M21" i="45"/>
  <c r="L21" i="45"/>
  <c r="K21" i="45"/>
  <c r="J21" i="45"/>
  <c r="I21" i="45"/>
  <c r="H21" i="45"/>
  <c r="G21" i="45"/>
  <c r="F21" i="45"/>
  <c r="E21" i="45"/>
  <c r="D21" i="45"/>
  <c r="C21" i="45"/>
  <c r="U20" i="45"/>
  <c r="T20" i="45"/>
  <c r="S20" i="45"/>
  <c r="R20" i="45"/>
  <c r="Q20" i="45"/>
  <c r="P20" i="45"/>
  <c r="O20" i="45"/>
  <c r="N20" i="45"/>
  <c r="M20" i="45"/>
  <c r="L20" i="45"/>
  <c r="K20" i="45"/>
  <c r="J20" i="45"/>
  <c r="I20" i="45"/>
  <c r="H20" i="45"/>
  <c r="G20" i="45"/>
  <c r="F20" i="45"/>
  <c r="E20" i="45"/>
  <c r="D20" i="45"/>
  <c r="C20" i="45"/>
  <c r="U19" i="45"/>
  <c r="T19" i="45"/>
  <c r="S19" i="45"/>
  <c r="R19" i="45"/>
  <c r="Q19" i="45"/>
  <c r="P19" i="45"/>
  <c r="O19" i="45"/>
  <c r="N19" i="45"/>
  <c r="M19" i="45"/>
  <c r="L19" i="45"/>
  <c r="K19" i="45"/>
  <c r="J19" i="45"/>
  <c r="I19" i="45"/>
  <c r="H19" i="45"/>
  <c r="G19" i="45"/>
  <c r="F19" i="45"/>
  <c r="E19" i="45"/>
  <c r="D19" i="45"/>
  <c r="C19" i="45"/>
  <c r="U18" i="45"/>
  <c r="T18" i="45"/>
  <c r="S18" i="45"/>
  <c r="R18" i="45"/>
  <c r="Q18" i="45"/>
  <c r="P18" i="45"/>
  <c r="O18" i="45"/>
  <c r="N18" i="45"/>
  <c r="M18" i="45"/>
  <c r="L18" i="45"/>
  <c r="K18" i="45"/>
  <c r="J18" i="45"/>
  <c r="I18" i="45"/>
  <c r="H18" i="45"/>
  <c r="G18" i="45"/>
  <c r="F18" i="45"/>
  <c r="E18" i="45"/>
  <c r="D18" i="45"/>
  <c r="C18" i="45"/>
  <c r="U17" i="45"/>
  <c r="T17" i="45"/>
  <c r="S17" i="45"/>
  <c r="R17" i="45"/>
  <c r="Q17" i="45"/>
  <c r="P17" i="45"/>
  <c r="O17" i="45"/>
  <c r="N17" i="45"/>
  <c r="M17" i="45"/>
  <c r="L17" i="45"/>
  <c r="K17" i="45"/>
  <c r="J17" i="45"/>
  <c r="I17" i="45"/>
  <c r="H17" i="45"/>
  <c r="G17" i="45"/>
  <c r="F17" i="45"/>
  <c r="E17" i="45"/>
  <c r="D17" i="45"/>
  <c r="C17" i="45"/>
  <c r="U16" i="45"/>
  <c r="T16" i="45"/>
  <c r="S16" i="45"/>
  <c r="R16" i="45"/>
  <c r="Q16" i="45"/>
  <c r="P16" i="45"/>
  <c r="O16" i="45"/>
  <c r="N16" i="45"/>
  <c r="M16" i="45"/>
  <c r="L16" i="45"/>
  <c r="K16" i="45"/>
  <c r="J16" i="45"/>
  <c r="I16" i="45"/>
  <c r="H16" i="45"/>
  <c r="G16" i="45"/>
  <c r="F16" i="45"/>
  <c r="E16" i="45"/>
  <c r="D16" i="45"/>
  <c r="C16" i="45"/>
  <c r="U15" i="45"/>
  <c r="T15" i="45"/>
  <c r="S15" i="45"/>
  <c r="R15" i="45"/>
  <c r="Q15" i="45"/>
  <c r="P15" i="45"/>
  <c r="O15" i="45"/>
  <c r="N15" i="45"/>
  <c r="M15" i="45"/>
  <c r="L15" i="45"/>
  <c r="K15" i="45"/>
  <c r="J15" i="45"/>
  <c r="I15" i="45"/>
  <c r="H15" i="45"/>
  <c r="G15" i="45"/>
  <c r="F15" i="45"/>
  <c r="E15" i="45"/>
  <c r="D15" i="45"/>
  <c r="C15" i="45"/>
  <c r="U14" i="45"/>
  <c r="T14" i="45"/>
  <c r="S14" i="45"/>
  <c r="R14" i="45"/>
  <c r="Q14" i="45"/>
  <c r="P14" i="45"/>
  <c r="O14" i="45"/>
  <c r="N14" i="45"/>
  <c r="M14" i="45"/>
  <c r="L14" i="45"/>
  <c r="K14" i="45"/>
  <c r="J14" i="45"/>
  <c r="I14" i="45"/>
  <c r="H14" i="45"/>
  <c r="G14" i="45"/>
  <c r="F14" i="45"/>
  <c r="E14" i="45"/>
  <c r="D14" i="45"/>
  <c r="C14" i="45"/>
  <c r="U13" i="45"/>
  <c r="T13" i="45"/>
  <c r="S13" i="45"/>
  <c r="R13" i="45"/>
  <c r="Q13" i="45"/>
  <c r="P13" i="45"/>
  <c r="O13" i="45"/>
  <c r="N13" i="45"/>
  <c r="M13" i="45"/>
  <c r="L13" i="45"/>
  <c r="K13" i="45"/>
  <c r="J13" i="45"/>
  <c r="I13" i="45"/>
  <c r="H13" i="45"/>
  <c r="G13" i="45"/>
  <c r="F13" i="45"/>
  <c r="E13" i="45"/>
  <c r="D13" i="45"/>
  <c r="C13" i="45"/>
  <c r="U12" i="45"/>
  <c r="T12" i="45"/>
  <c r="S12" i="45"/>
  <c r="R12" i="45"/>
  <c r="Q12" i="45"/>
  <c r="P12" i="45"/>
  <c r="O12" i="45"/>
  <c r="N12" i="45"/>
  <c r="M12" i="45"/>
  <c r="L12" i="45"/>
  <c r="K12" i="45"/>
  <c r="J12" i="45"/>
  <c r="I12" i="45"/>
  <c r="H12" i="45"/>
  <c r="G12" i="45"/>
  <c r="F12" i="45"/>
  <c r="E12" i="45"/>
  <c r="D12" i="45"/>
  <c r="C12" i="45"/>
  <c r="U11" i="45"/>
  <c r="T11" i="45"/>
  <c r="S11" i="45"/>
  <c r="R11" i="45"/>
  <c r="Q11" i="45"/>
  <c r="P11" i="45"/>
  <c r="O11" i="45"/>
  <c r="N11" i="45"/>
  <c r="M11" i="45"/>
  <c r="L11" i="45"/>
  <c r="K11" i="45"/>
  <c r="J11" i="45"/>
  <c r="I11" i="45"/>
  <c r="H11" i="45"/>
  <c r="G11" i="45"/>
  <c r="F11" i="45"/>
  <c r="E11" i="45"/>
  <c r="D11" i="45"/>
  <c r="C11" i="45"/>
  <c r="U10" i="45"/>
  <c r="T10" i="45"/>
  <c r="S10" i="45"/>
  <c r="R10" i="45"/>
  <c r="Q10" i="45"/>
  <c r="P10" i="45"/>
  <c r="O10" i="45"/>
  <c r="N10" i="45"/>
  <c r="M10" i="45"/>
  <c r="L10" i="45"/>
  <c r="K10" i="45"/>
  <c r="J10" i="45"/>
  <c r="I10" i="45"/>
  <c r="H10" i="45"/>
  <c r="G10" i="45"/>
  <c r="F10" i="45"/>
  <c r="E10" i="45"/>
  <c r="D10" i="45"/>
  <c r="C10" i="45"/>
  <c r="U9" i="45"/>
  <c r="T9" i="45"/>
  <c r="S9" i="45"/>
  <c r="R9" i="45"/>
  <c r="Q9" i="45"/>
  <c r="P9" i="45"/>
  <c r="O9" i="45"/>
  <c r="N9" i="45"/>
  <c r="M9" i="45"/>
  <c r="L9" i="45"/>
  <c r="K9" i="45"/>
  <c r="J9" i="45"/>
  <c r="I9" i="45"/>
  <c r="H9" i="45"/>
  <c r="G9" i="45"/>
  <c r="F9" i="45"/>
  <c r="E9" i="45"/>
  <c r="D9" i="45"/>
  <c r="C9" i="45"/>
  <c r="U8" i="45"/>
  <c r="T8" i="45"/>
  <c r="S8" i="45"/>
  <c r="R8" i="45"/>
  <c r="Q8" i="45"/>
  <c r="P8" i="45"/>
  <c r="O8" i="45"/>
  <c r="N8" i="45"/>
  <c r="M8" i="45"/>
  <c r="L8" i="45"/>
  <c r="K8" i="45"/>
  <c r="J8" i="45"/>
  <c r="I8" i="45"/>
  <c r="H8" i="45"/>
  <c r="G8" i="45"/>
  <c r="F8" i="45"/>
  <c r="E8" i="45"/>
  <c r="D8" i="45"/>
  <c r="C8" i="45"/>
  <c r="U7" i="45"/>
  <c r="T7" i="45"/>
  <c r="S7" i="45"/>
  <c r="R7" i="45"/>
  <c r="Q7" i="45"/>
  <c r="P7" i="45"/>
  <c r="O7" i="45"/>
  <c r="N7" i="45"/>
  <c r="M7" i="45"/>
  <c r="L7" i="45"/>
  <c r="K7" i="45"/>
  <c r="J7" i="45"/>
  <c r="I7" i="45"/>
  <c r="H7" i="45"/>
  <c r="G7" i="45"/>
  <c r="F7" i="45"/>
  <c r="E7" i="45"/>
  <c r="D7" i="45"/>
  <c r="C7" i="45"/>
  <c r="U6" i="45"/>
  <c r="T6" i="45"/>
  <c r="S6" i="45"/>
  <c r="R6" i="45"/>
  <c r="Q6" i="45"/>
  <c r="P6" i="45"/>
  <c r="O6" i="45"/>
  <c r="N6" i="45"/>
  <c r="M6" i="45"/>
  <c r="L6" i="45"/>
  <c r="K6" i="45"/>
  <c r="J6" i="45"/>
  <c r="I6" i="45"/>
  <c r="H6" i="45"/>
  <c r="G6" i="45"/>
  <c r="F6" i="45"/>
  <c r="E6" i="45"/>
  <c r="D6" i="45"/>
  <c r="C6" i="45"/>
  <c r="U5" i="45"/>
  <c r="T5" i="45"/>
  <c r="S5" i="45"/>
  <c r="R5" i="45"/>
  <c r="Q5" i="45"/>
  <c r="P5" i="45"/>
  <c r="O5" i="45"/>
  <c r="N5" i="45"/>
  <c r="M5" i="45"/>
  <c r="L5" i="45"/>
  <c r="K5" i="45"/>
  <c r="J5" i="45"/>
  <c r="I5" i="45"/>
  <c r="H5" i="45"/>
  <c r="G5" i="45"/>
  <c r="F5" i="45"/>
  <c r="E5" i="45"/>
  <c r="D5" i="45"/>
  <c r="C5" i="45"/>
  <c r="U4" i="45"/>
  <c r="T4" i="45"/>
  <c r="S4" i="45"/>
  <c r="R4" i="45"/>
  <c r="Q4" i="45"/>
  <c r="P4" i="45"/>
  <c r="O4" i="45"/>
  <c r="N4" i="45"/>
  <c r="M4" i="45"/>
  <c r="L4" i="45"/>
  <c r="K4" i="45"/>
  <c r="J4" i="45"/>
  <c r="I4" i="45"/>
  <c r="H4" i="45"/>
  <c r="G4" i="45"/>
  <c r="F4" i="45"/>
  <c r="E4" i="45"/>
  <c r="D4" i="45"/>
  <c r="C4" i="45"/>
  <c r="YD105" i="43" l="1"/>
  <c r="YD104" i="43"/>
  <c r="GC657" i="44"/>
  <c r="GA657" i="44"/>
  <c r="FZ657" i="44"/>
  <c r="FY657" i="44"/>
  <c r="FX657" i="44"/>
  <c r="FW657" i="44"/>
  <c r="FV657" i="44"/>
  <c r="FU657" i="44"/>
  <c r="FT657" i="44"/>
  <c r="FS657" i="44"/>
  <c r="FR657" i="44"/>
  <c r="FQ657" i="44"/>
  <c r="FP657" i="44"/>
  <c r="FO657" i="44"/>
  <c r="FN657" i="44"/>
  <c r="FM657" i="44"/>
  <c r="FL657" i="44"/>
  <c r="FK657" i="44"/>
  <c r="FJ657" i="44"/>
  <c r="FI657" i="44"/>
  <c r="FH657" i="44"/>
  <c r="FD657" i="44"/>
  <c r="FC657" i="44"/>
  <c r="FB657" i="44"/>
  <c r="FA657" i="44"/>
  <c r="EZ657" i="44"/>
  <c r="EY657" i="44"/>
  <c r="EX657" i="44"/>
  <c r="EW657" i="44"/>
  <c r="EV657" i="44"/>
  <c r="EU657" i="44"/>
  <c r="ET657" i="44"/>
  <c r="ES657" i="44"/>
  <c r="ER657" i="44"/>
  <c r="EQ657" i="44"/>
  <c r="EP657" i="44"/>
  <c r="EO657" i="44"/>
  <c r="EN657" i="44"/>
  <c r="EM657" i="44"/>
  <c r="EL657" i="44"/>
  <c r="EK657" i="44"/>
  <c r="EG657" i="44"/>
  <c r="EF657" i="44"/>
  <c r="EE657" i="44"/>
  <c r="ED657" i="44"/>
  <c r="EC657" i="44"/>
  <c r="DZ657" i="44"/>
  <c r="GC656" i="44"/>
  <c r="GA656" i="44"/>
  <c r="FZ656" i="44"/>
  <c r="FY656" i="44"/>
  <c r="FX656" i="44"/>
  <c r="FW656" i="44"/>
  <c r="FV656" i="44"/>
  <c r="FU656" i="44"/>
  <c r="FT656" i="44"/>
  <c r="FS656" i="44"/>
  <c r="FR656" i="44"/>
  <c r="FQ656" i="44"/>
  <c r="FP656" i="44"/>
  <c r="FO656" i="44"/>
  <c r="FN656" i="44"/>
  <c r="FM656" i="44"/>
  <c r="FL656" i="44"/>
  <c r="FK656" i="44"/>
  <c r="FJ656" i="44"/>
  <c r="FI656" i="44"/>
  <c r="FH656" i="44"/>
  <c r="FD656" i="44"/>
  <c r="FB656" i="44"/>
  <c r="FA656" i="44"/>
  <c r="EZ656" i="44"/>
  <c r="EY656" i="44"/>
  <c r="EX656" i="44"/>
  <c r="EW656" i="44"/>
  <c r="EV656" i="44"/>
  <c r="EU656" i="44"/>
  <c r="ER656" i="44"/>
  <c r="EQ656" i="44"/>
  <c r="EP656" i="44"/>
  <c r="EO656" i="44"/>
  <c r="EN656" i="44"/>
  <c r="EM656" i="44"/>
  <c r="EL656" i="44"/>
  <c r="EG656" i="44"/>
  <c r="EF656" i="44"/>
  <c r="ED656" i="44"/>
  <c r="EC656" i="44"/>
  <c r="CE656" i="44"/>
  <c r="FC656" i="44" s="1"/>
  <c r="BU656" i="44"/>
  <c r="ET656" i="44" s="1"/>
  <c r="BT656" i="44"/>
  <c r="DZ656" i="44" s="1"/>
  <c r="BL656" i="44"/>
  <c r="EK656" i="44" s="1"/>
  <c r="GC655" i="44"/>
  <c r="GA655" i="44"/>
  <c r="FZ655" i="44"/>
  <c r="FY655" i="44"/>
  <c r="FX655" i="44"/>
  <c r="FW655" i="44"/>
  <c r="FV655" i="44"/>
  <c r="FU655" i="44"/>
  <c r="FT655" i="44"/>
  <c r="FS655" i="44"/>
  <c r="FR655" i="44"/>
  <c r="FQ655" i="44"/>
  <c r="FP655" i="44"/>
  <c r="FO655" i="44"/>
  <c r="FN655" i="44"/>
  <c r="FM655" i="44"/>
  <c r="FL655" i="44"/>
  <c r="FK655" i="44"/>
  <c r="FJ655" i="44"/>
  <c r="FI655" i="44"/>
  <c r="FH655" i="44"/>
  <c r="FD655" i="44"/>
  <c r="FC655" i="44"/>
  <c r="FB655" i="44"/>
  <c r="FA655" i="44"/>
  <c r="EZ655" i="44"/>
  <c r="EY655" i="44"/>
  <c r="EX655" i="44"/>
  <c r="EW655" i="44"/>
  <c r="EV655" i="44"/>
  <c r="EU655" i="44"/>
  <c r="ET655" i="44"/>
  <c r="ES655" i="44"/>
  <c r="ER655" i="44"/>
  <c r="EQ655" i="44"/>
  <c r="EP655" i="44"/>
  <c r="EO655" i="44"/>
  <c r="EN655" i="44"/>
  <c r="EM655" i="44"/>
  <c r="EL655" i="44"/>
  <c r="EK655" i="44"/>
  <c r="EG655" i="44"/>
  <c r="EF655" i="44"/>
  <c r="EE655" i="44"/>
  <c r="ED655" i="44"/>
  <c r="EC655" i="44"/>
  <c r="DZ655" i="44"/>
  <c r="GA654" i="44"/>
  <c r="FZ654" i="44"/>
  <c r="FY654" i="44"/>
  <c r="FX654" i="44"/>
  <c r="FW654" i="44"/>
  <c r="FV654" i="44"/>
  <c r="FU654" i="44"/>
  <c r="FT654" i="44"/>
  <c r="FS654" i="44"/>
  <c r="FR654" i="44"/>
  <c r="FQ654" i="44"/>
  <c r="FP654" i="44"/>
  <c r="FO654" i="44"/>
  <c r="FN654" i="44"/>
  <c r="FM654" i="44"/>
  <c r="FL654" i="44"/>
  <c r="FK654" i="44"/>
  <c r="FJ654" i="44"/>
  <c r="FI654" i="44"/>
  <c r="FH654" i="44"/>
  <c r="EG654" i="44"/>
  <c r="EF654" i="44"/>
  <c r="BK654" i="44"/>
  <c r="EE654" i="44" s="1"/>
  <c r="AO654" i="44"/>
  <c r="ED654" i="44" s="1"/>
  <c r="S654" i="44"/>
  <c r="GA653" i="44"/>
  <c r="FZ653" i="44"/>
  <c r="FY653" i="44"/>
  <c r="FX653" i="44"/>
  <c r="FW653" i="44"/>
  <c r="FV653" i="44"/>
  <c r="FU653" i="44"/>
  <c r="FT653" i="44"/>
  <c r="FS653" i="44"/>
  <c r="FR653" i="44"/>
  <c r="FQ653" i="44"/>
  <c r="FP653" i="44"/>
  <c r="FO653" i="44"/>
  <c r="FN653" i="44"/>
  <c r="FM653" i="44"/>
  <c r="FL653" i="44"/>
  <c r="FK653" i="44"/>
  <c r="FJ653" i="44"/>
  <c r="FI653" i="44"/>
  <c r="FH653" i="44"/>
  <c r="EG653" i="44"/>
  <c r="EF653" i="44"/>
  <c r="BK653" i="44"/>
  <c r="AO653" i="44"/>
  <c r="ED653" i="44" s="1"/>
  <c r="S653" i="44"/>
  <c r="GA652" i="44"/>
  <c r="FZ652" i="44"/>
  <c r="FY652" i="44"/>
  <c r="FX652" i="44"/>
  <c r="FW652" i="44"/>
  <c r="FV652" i="44"/>
  <c r="FU652" i="44"/>
  <c r="FT652" i="44"/>
  <c r="FS652" i="44"/>
  <c r="FR652" i="44"/>
  <c r="FQ652" i="44"/>
  <c r="FP652" i="44"/>
  <c r="FO652" i="44"/>
  <c r="FN652" i="44"/>
  <c r="FM652" i="44"/>
  <c r="FL652" i="44"/>
  <c r="FK652" i="44"/>
  <c r="FJ652" i="44"/>
  <c r="FI652" i="44"/>
  <c r="FH652" i="44"/>
  <c r="EV652" i="44"/>
  <c r="EG652" i="44"/>
  <c r="EF652" i="44"/>
  <c r="ED652" i="44"/>
  <c r="EC652" i="44"/>
  <c r="BK652" i="44"/>
  <c r="EY652" i="44" s="1"/>
  <c r="GA651" i="44"/>
  <c r="FZ651" i="44"/>
  <c r="FY651" i="44"/>
  <c r="FX651" i="44"/>
  <c r="FW651" i="44"/>
  <c r="FV651" i="44"/>
  <c r="FU651" i="44"/>
  <c r="FT651" i="44"/>
  <c r="FS651" i="44"/>
  <c r="FR651" i="44"/>
  <c r="FQ651" i="44"/>
  <c r="FP651" i="44"/>
  <c r="FO651" i="44"/>
  <c r="FN651" i="44"/>
  <c r="FM651" i="44"/>
  <c r="FL651" i="44"/>
  <c r="FK651" i="44"/>
  <c r="FJ651" i="44"/>
  <c r="FI651" i="44"/>
  <c r="FH651" i="44"/>
  <c r="EG651" i="44"/>
  <c r="EF651" i="44"/>
  <c r="ED651" i="44"/>
  <c r="EC651" i="44"/>
  <c r="BK651" i="44"/>
  <c r="GA650" i="44"/>
  <c r="FZ650" i="44"/>
  <c r="FY650" i="44"/>
  <c r="FX650" i="44"/>
  <c r="FW650" i="44"/>
  <c r="FV650" i="44"/>
  <c r="FU650" i="44"/>
  <c r="FT650" i="44"/>
  <c r="FS650" i="44"/>
  <c r="FR650" i="44"/>
  <c r="FQ650" i="44"/>
  <c r="FP650" i="44"/>
  <c r="FO650" i="44"/>
  <c r="FN650" i="44"/>
  <c r="FM650" i="44"/>
  <c r="FL650" i="44"/>
  <c r="FK650" i="44"/>
  <c r="FJ650" i="44"/>
  <c r="FI650" i="44"/>
  <c r="FH650" i="44"/>
  <c r="EG650" i="44"/>
  <c r="EF650" i="44"/>
  <c r="BK650" i="44"/>
  <c r="EE650" i="44" s="1"/>
  <c r="AO650" i="44"/>
  <c r="S650" i="44"/>
  <c r="GF649" i="44"/>
  <c r="GG649" i="44" s="1"/>
  <c r="GH649" i="44" s="1"/>
  <c r="GA649" i="44"/>
  <c r="FZ649" i="44"/>
  <c r="FY649" i="44"/>
  <c r="FX649" i="44"/>
  <c r="FW649" i="44"/>
  <c r="FV649" i="44"/>
  <c r="FS649" i="44"/>
  <c r="FR649" i="44"/>
  <c r="FQ649" i="44"/>
  <c r="FP649" i="44"/>
  <c r="FO649" i="44"/>
  <c r="FN649" i="44"/>
  <c r="FM649" i="44"/>
  <c r="FL649" i="44"/>
  <c r="FK649" i="44"/>
  <c r="FJ649" i="44"/>
  <c r="FH649" i="44"/>
  <c r="EG649" i="44"/>
  <c r="EF649" i="44"/>
  <c r="ED649" i="44"/>
  <c r="EC649" i="44"/>
  <c r="DP649" i="44"/>
  <c r="DE649" i="44"/>
  <c r="CU649" i="44"/>
  <c r="FU649" i="44" s="1"/>
  <c r="CT649" i="44"/>
  <c r="CI649" i="44"/>
  <c r="BY649" i="44"/>
  <c r="BX649" i="44"/>
  <c r="BU649" i="44"/>
  <c r="BT649" i="44"/>
  <c r="BM649" i="44"/>
  <c r="BL649" i="44"/>
  <c r="BK649" i="44"/>
  <c r="FA649" i="44" s="1"/>
  <c r="BC649" i="44"/>
  <c r="BB649" i="44"/>
  <c r="AQ649" i="44"/>
  <c r="AG649" i="44"/>
  <c r="AF649" i="44"/>
  <c r="U649" i="44"/>
  <c r="GC648" i="44"/>
  <c r="GA648" i="44"/>
  <c r="FZ648" i="44"/>
  <c r="FY648" i="44"/>
  <c r="FX648" i="44"/>
  <c r="FW648" i="44"/>
  <c r="FV648" i="44"/>
  <c r="FU648" i="44"/>
  <c r="FT648" i="44"/>
  <c r="FS648" i="44"/>
  <c r="FR648" i="44"/>
  <c r="FQ648" i="44"/>
  <c r="FP648" i="44"/>
  <c r="FO648" i="44"/>
  <c r="FN648" i="44"/>
  <c r="FM648" i="44"/>
  <c r="FL648" i="44"/>
  <c r="FK648" i="44"/>
  <c r="FJ648" i="44"/>
  <c r="FI648" i="44"/>
  <c r="FH648" i="44"/>
  <c r="FD648" i="44"/>
  <c r="FC648" i="44"/>
  <c r="FB648" i="44"/>
  <c r="FA648" i="44"/>
  <c r="EZ648" i="44"/>
  <c r="EY648" i="44"/>
  <c r="EX648" i="44"/>
  <c r="EW648" i="44"/>
  <c r="ET648" i="44"/>
  <c r="ER648" i="44"/>
  <c r="EQ648" i="44"/>
  <c r="EP648" i="44"/>
  <c r="EO648" i="44"/>
  <c r="EN648" i="44"/>
  <c r="EM648" i="44"/>
  <c r="EK648" i="44"/>
  <c r="EG648" i="44"/>
  <c r="EF648" i="44"/>
  <c r="ED648" i="44"/>
  <c r="EC648" i="44"/>
  <c r="BW648" i="44"/>
  <c r="EV648" i="44" s="1"/>
  <c r="BV648" i="44"/>
  <c r="EU648" i="44" s="1"/>
  <c r="BT648" i="44"/>
  <c r="DZ648" i="44" s="1"/>
  <c r="BM648" i="44"/>
  <c r="EL648" i="44" s="1"/>
  <c r="BL648" i="44"/>
  <c r="GC647" i="44"/>
  <c r="GA647" i="44"/>
  <c r="FZ647" i="44"/>
  <c r="FY647" i="44"/>
  <c r="FX647" i="44"/>
  <c r="FW647" i="44"/>
  <c r="FV647" i="44"/>
  <c r="FU647" i="44"/>
  <c r="FT647" i="44"/>
  <c r="FS647" i="44"/>
  <c r="FR647" i="44"/>
  <c r="FQ647" i="44"/>
  <c r="FP647" i="44"/>
  <c r="FO647" i="44"/>
  <c r="FN647" i="44"/>
  <c r="FM647" i="44"/>
  <c r="FL647" i="44"/>
  <c r="FK647" i="44"/>
  <c r="FJ647" i="44"/>
  <c r="FI647" i="44"/>
  <c r="FH647" i="44"/>
  <c r="FD647" i="44"/>
  <c r="FC647" i="44"/>
  <c r="FB647" i="44"/>
  <c r="FA647" i="44"/>
  <c r="EZ647" i="44"/>
  <c r="EY647" i="44"/>
  <c r="EX647" i="44"/>
  <c r="EW647" i="44"/>
  <c r="EV647" i="44"/>
  <c r="EU647" i="44"/>
  <c r="ET647" i="44"/>
  <c r="ES647" i="44"/>
  <c r="ER647" i="44"/>
  <c r="EQ647" i="44"/>
  <c r="EP647" i="44"/>
  <c r="EO647" i="44"/>
  <c r="EN647" i="44"/>
  <c r="EM647" i="44"/>
  <c r="EL647" i="44"/>
  <c r="EK647" i="44"/>
  <c r="EG647" i="44"/>
  <c r="EF647" i="44"/>
  <c r="EE647" i="44"/>
  <c r="ED647" i="44"/>
  <c r="EC647" i="44"/>
  <c r="DZ647" i="44"/>
  <c r="GC646" i="44"/>
  <c r="GA646" i="44"/>
  <c r="FZ646" i="44"/>
  <c r="FY646" i="44"/>
  <c r="FX646" i="44"/>
  <c r="FW646" i="44"/>
  <c r="FV646" i="44"/>
  <c r="FU646" i="44"/>
  <c r="FT646" i="44"/>
  <c r="FS646" i="44"/>
  <c r="FR646" i="44"/>
  <c r="FQ646" i="44"/>
  <c r="FP646" i="44"/>
  <c r="FO646" i="44"/>
  <c r="FN646" i="44"/>
  <c r="FM646" i="44"/>
  <c r="FL646" i="44"/>
  <c r="FK646" i="44"/>
  <c r="FJ646" i="44"/>
  <c r="FI646" i="44"/>
  <c r="FH646" i="44"/>
  <c r="FD646" i="44"/>
  <c r="FC646" i="44"/>
  <c r="FB646" i="44"/>
  <c r="FA646" i="44"/>
  <c r="EZ646" i="44"/>
  <c r="EY646" i="44"/>
  <c r="EX646" i="44"/>
  <c r="EW646" i="44"/>
  <c r="EV646" i="44"/>
  <c r="EU646" i="44"/>
  <c r="ET646" i="44"/>
  <c r="ES646" i="44"/>
  <c r="ER646" i="44"/>
  <c r="EQ646" i="44"/>
  <c r="EP646" i="44"/>
  <c r="EO646" i="44"/>
  <c r="EN646" i="44"/>
  <c r="EM646" i="44"/>
  <c r="EL646" i="44"/>
  <c r="EK646" i="44"/>
  <c r="EG646" i="44"/>
  <c r="EF646" i="44"/>
  <c r="EE646" i="44"/>
  <c r="ED646" i="44"/>
  <c r="EC646" i="44"/>
  <c r="DZ646" i="44"/>
  <c r="GC645" i="44"/>
  <c r="GD645" i="44" s="1"/>
  <c r="GA645" i="44"/>
  <c r="FZ645" i="44"/>
  <c r="FY645" i="44"/>
  <c r="FX645" i="44"/>
  <c r="FW645" i="44"/>
  <c r="FV645" i="44"/>
  <c r="FU645" i="44"/>
  <c r="FT645" i="44"/>
  <c r="FS645" i="44"/>
  <c r="FR645" i="44"/>
  <c r="FQ645" i="44"/>
  <c r="FP645" i="44"/>
  <c r="FO645" i="44"/>
  <c r="FN645" i="44"/>
  <c r="FM645" i="44"/>
  <c r="FL645" i="44"/>
  <c r="FK645" i="44"/>
  <c r="FJ645" i="44"/>
  <c r="FI645" i="44"/>
  <c r="FH645" i="44"/>
  <c r="FD645" i="44"/>
  <c r="FC645" i="44"/>
  <c r="FB645" i="44"/>
  <c r="FA645" i="44"/>
  <c r="EZ645" i="44"/>
  <c r="EY645" i="44"/>
  <c r="EX645" i="44"/>
  <c r="EW645" i="44"/>
  <c r="EV645" i="44"/>
  <c r="EU645" i="44"/>
  <c r="ET645" i="44"/>
  <c r="ES645" i="44"/>
  <c r="ER645" i="44"/>
  <c r="EQ645" i="44"/>
  <c r="EP645" i="44"/>
  <c r="EO645" i="44"/>
  <c r="EN645" i="44"/>
  <c r="EM645" i="44"/>
  <c r="EL645" i="44"/>
  <c r="EK645" i="44"/>
  <c r="EG645" i="44"/>
  <c r="EF645" i="44"/>
  <c r="EE645" i="44"/>
  <c r="ED645" i="44"/>
  <c r="EC645" i="44"/>
  <c r="DZ645" i="44"/>
  <c r="GC644" i="44"/>
  <c r="GA644" i="44"/>
  <c r="FZ644" i="44"/>
  <c r="FY644" i="44"/>
  <c r="FX644" i="44"/>
  <c r="FW644" i="44"/>
  <c r="FV644" i="44"/>
  <c r="FU644" i="44"/>
  <c r="FT644" i="44"/>
  <c r="FS644" i="44"/>
  <c r="FR644" i="44"/>
  <c r="FQ644" i="44"/>
  <c r="FP644" i="44"/>
  <c r="FO644" i="44"/>
  <c r="FN644" i="44"/>
  <c r="FM644" i="44"/>
  <c r="FL644" i="44"/>
  <c r="FK644" i="44"/>
  <c r="FJ644" i="44"/>
  <c r="FI644" i="44"/>
  <c r="FH644" i="44"/>
  <c r="FD644" i="44"/>
  <c r="FC644" i="44"/>
  <c r="FB644" i="44"/>
  <c r="FA644" i="44"/>
  <c r="EZ644" i="44"/>
  <c r="EY644" i="44"/>
  <c r="EX644" i="44"/>
  <c r="EW644" i="44"/>
  <c r="EV644" i="44"/>
  <c r="EU644" i="44"/>
  <c r="ET644" i="44"/>
  <c r="ES644" i="44"/>
  <c r="ER644" i="44"/>
  <c r="EQ644" i="44"/>
  <c r="EP644" i="44"/>
  <c r="EO644" i="44"/>
  <c r="EN644" i="44"/>
  <c r="EM644" i="44"/>
  <c r="EL644" i="44"/>
  <c r="EK644" i="44"/>
  <c r="EG644" i="44"/>
  <c r="EF644" i="44"/>
  <c r="EE644" i="44"/>
  <c r="ED644" i="44"/>
  <c r="EC644" i="44"/>
  <c r="DZ644" i="44"/>
  <c r="GC643" i="44"/>
  <c r="GA643" i="44"/>
  <c r="FZ643" i="44"/>
  <c r="FY643" i="44"/>
  <c r="FX643" i="44"/>
  <c r="FW643" i="44"/>
  <c r="FV643" i="44"/>
  <c r="FU643" i="44"/>
  <c r="FT643" i="44"/>
  <c r="FS643" i="44"/>
  <c r="FR643" i="44"/>
  <c r="FQ643" i="44"/>
  <c r="FP643" i="44"/>
  <c r="FO643" i="44"/>
  <c r="FN643" i="44"/>
  <c r="FM643" i="44"/>
  <c r="FL643" i="44"/>
  <c r="FK643" i="44"/>
  <c r="FJ643" i="44"/>
  <c r="FI643" i="44"/>
  <c r="FH643" i="44"/>
  <c r="FD643" i="44"/>
  <c r="FC643" i="44"/>
  <c r="FB643" i="44"/>
  <c r="FA643" i="44"/>
  <c r="EZ643" i="44"/>
  <c r="EY643" i="44"/>
  <c r="EX643" i="44"/>
  <c r="EW643" i="44"/>
  <c r="EV643" i="44"/>
  <c r="EU643" i="44"/>
  <c r="ET643" i="44"/>
  <c r="ES643" i="44"/>
  <c r="ER643" i="44"/>
  <c r="EQ643" i="44"/>
  <c r="EP643" i="44"/>
  <c r="EO643" i="44"/>
  <c r="EN643" i="44"/>
  <c r="EM643" i="44"/>
  <c r="EL643" i="44"/>
  <c r="EK643" i="44"/>
  <c r="EG643" i="44"/>
  <c r="EF643" i="44"/>
  <c r="EE643" i="44"/>
  <c r="ED643" i="44"/>
  <c r="EC643" i="44"/>
  <c r="DZ643" i="44"/>
  <c r="GC642" i="44"/>
  <c r="GA642" i="44"/>
  <c r="FZ642" i="44"/>
  <c r="FY642" i="44"/>
  <c r="FX642" i="44"/>
  <c r="FW642" i="44"/>
  <c r="FV642" i="44"/>
  <c r="FU642" i="44"/>
  <c r="FT642" i="44"/>
  <c r="FS642" i="44"/>
  <c r="FR642" i="44"/>
  <c r="FQ642" i="44"/>
  <c r="FP642" i="44"/>
  <c r="FO642" i="44"/>
  <c r="FN642" i="44"/>
  <c r="FM642" i="44"/>
  <c r="FL642" i="44"/>
  <c r="FK642" i="44"/>
  <c r="FJ642" i="44"/>
  <c r="FI642" i="44"/>
  <c r="FH642" i="44"/>
  <c r="FD642" i="44"/>
  <c r="FC642" i="44"/>
  <c r="FB642" i="44"/>
  <c r="FA642" i="44"/>
  <c r="EZ642" i="44"/>
  <c r="EY642" i="44"/>
  <c r="EX642" i="44"/>
  <c r="EW642" i="44"/>
  <c r="EV642" i="44"/>
  <c r="EU642" i="44"/>
  <c r="ET642" i="44"/>
  <c r="ES642" i="44"/>
  <c r="ER642" i="44"/>
  <c r="EQ642" i="44"/>
  <c r="EP642" i="44"/>
  <c r="EO642" i="44"/>
  <c r="EN642" i="44"/>
  <c r="EM642" i="44"/>
  <c r="EL642" i="44"/>
  <c r="EK642" i="44"/>
  <c r="EG642" i="44"/>
  <c r="EF642" i="44"/>
  <c r="EE642" i="44"/>
  <c r="ED642" i="44"/>
  <c r="EC642" i="44"/>
  <c r="DZ642" i="44"/>
  <c r="GC641" i="44"/>
  <c r="GD641" i="44" s="1"/>
  <c r="GA641" i="44"/>
  <c r="FZ641" i="44"/>
  <c r="FY641" i="44"/>
  <c r="FX641" i="44"/>
  <c r="FW641" i="44"/>
  <c r="FV641" i="44"/>
  <c r="FU641" i="44"/>
  <c r="FT641" i="44"/>
  <c r="FS641" i="44"/>
  <c r="FR641" i="44"/>
  <c r="FQ641" i="44"/>
  <c r="FP641" i="44"/>
  <c r="FO641" i="44"/>
  <c r="FN641" i="44"/>
  <c r="FM641" i="44"/>
  <c r="FL641" i="44"/>
  <c r="FK641" i="44"/>
  <c r="FJ641" i="44"/>
  <c r="FI641" i="44"/>
  <c r="FH641" i="44"/>
  <c r="FD641" i="44"/>
  <c r="FC641" i="44"/>
  <c r="FB641" i="44"/>
  <c r="FA641" i="44"/>
  <c r="EZ641" i="44"/>
  <c r="EY641" i="44"/>
  <c r="EX641" i="44"/>
  <c r="EW641" i="44"/>
  <c r="EV641" i="44"/>
  <c r="EU641" i="44"/>
  <c r="ET641" i="44"/>
  <c r="ES641" i="44"/>
  <c r="ER641" i="44"/>
  <c r="EQ641" i="44"/>
  <c r="EP641" i="44"/>
  <c r="EO641" i="44"/>
  <c r="EN641" i="44"/>
  <c r="EM641" i="44"/>
  <c r="EL641" i="44"/>
  <c r="EK641" i="44"/>
  <c r="EG641" i="44"/>
  <c r="EF641" i="44"/>
  <c r="EE641" i="44"/>
  <c r="ED641" i="44"/>
  <c r="EC641" i="44"/>
  <c r="DZ641" i="44"/>
  <c r="GF640" i="44"/>
  <c r="GG640" i="44" s="1"/>
  <c r="GC640" i="44"/>
  <c r="GA640" i="44"/>
  <c r="FZ640" i="44"/>
  <c r="FY640" i="44"/>
  <c r="FX640" i="44"/>
  <c r="FW640" i="44"/>
  <c r="FV640" i="44"/>
  <c r="FU640" i="44"/>
  <c r="FT640" i="44"/>
  <c r="FS640" i="44"/>
  <c r="FR640" i="44"/>
  <c r="FQ640" i="44"/>
  <c r="FP640" i="44"/>
  <c r="FO640" i="44"/>
  <c r="FN640" i="44"/>
  <c r="FM640" i="44"/>
  <c r="FL640" i="44"/>
  <c r="FK640" i="44"/>
  <c r="FJ640" i="44"/>
  <c r="FI640" i="44"/>
  <c r="FH640" i="44"/>
  <c r="FD640" i="44"/>
  <c r="FC640" i="44"/>
  <c r="FB640" i="44"/>
  <c r="FA640" i="44"/>
  <c r="EZ640" i="44"/>
  <c r="EY640" i="44"/>
  <c r="EX640" i="44"/>
  <c r="EW640" i="44"/>
  <c r="EV640" i="44"/>
  <c r="EU640" i="44"/>
  <c r="ET640" i="44"/>
  <c r="ES640" i="44"/>
  <c r="ER640" i="44"/>
  <c r="EQ640" i="44"/>
  <c r="EP640" i="44"/>
  <c r="EO640" i="44"/>
  <c r="EN640" i="44"/>
  <c r="EM640" i="44"/>
  <c r="EL640" i="44"/>
  <c r="EK640" i="44"/>
  <c r="EG640" i="44"/>
  <c r="EF640" i="44"/>
  <c r="EE640" i="44"/>
  <c r="ED640" i="44"/>
  <c r="EC640" i="44"/>
  <c r="DZ640" i="44"/>
  <c r="GF639" i="44"/>
  <c r="GG639" i="44" s="1"/>
  <c r="GC639" i="44"/>
  <c r="GD639" i="44" s="1"/>
  <c r="GE639" i="44" s="1"/>
  <c r="GA639" i="44"/>
  <c r="FZ639" i="44"/>
  <c r="FY639" i="44"/>
  <c r="FX639" i="44"/>
  <c r="FW639" i="44"/>
  <c r="FV639" i="44"/>
  <c r="FU639" i="44"/>
  <c r="FT639" i="44"/>
  <c r="FS639" i="44"/>
  <c r="FR639" i="44"/>
  <c r="FQ639" i="44"/>
  <c r="FP639" i="44"/>
  <c r="FO639" i="44"/>
  <c r="FN639" i="44"/>
  <c r="FM639" i="44"/>
  <c r="FL639" i="44"/>
  <c r="FK639" i="44"/>
  <c r="FJ639" i="44"/>
  <c r="FI639" i="44"/>
  <c r="FH639" i="44"/>
  <c r="FD639" i="44"/>
  <c r="FC639" i="44"/>
  <c r="FB639" i="44"/>
  <c r="FA639" i="44"/>
  <c r="EZ639" i="44"/>
  <c r="EY639" i="44"/>
  <c r="EX639" i="44"/>
  <c r="EW639" i="44"/>
  <c r="EV639" i="44"/>
  <c r="EU639" i="44"/>
  <c r="ET639" i="44"/>
  <c r="ES639" i="44"/>
  <c r="ER639" i="44"/>
  <c r="EQ639" i="44"/>
  <c r="EP639" i="44"/>
  <c r="EO639" i="44"/>
  <c r="EN639" i="44"/>
  <c r="EM639" i="44"/>
  <c r="EL639" i="44"/>
  <c r="EK639" i="44"/>
  <c r="EG639" i="44"/>
  <c r="EF639" i="44"/>
  <c r="EE639" i="44"/>
  <c r="ED639" i="44"/>
  <c r="EC639" i="44"/>
  <c r="DZ639" i="44"/>
  <c r="GA638" i="44"/>
  <c r="FZ638" i="44"/>
  <c r="FY638" i="44"/>
  <c r="FX638" i="44"/>
  <c r="FW638" i="44"/>
  <c r="FV638" i="44"/>
  <c r="FU638" i="44"/>
  <c r="FT638" i="44"/>
  <c r="FS638" i="44"/>
  <c r="FR638" i="44"/>
  <c r="FQ638" i="44"/>
  <c r="FP638" i="44"/>
  <c r="FO638" i="44"/>
  <c r="FN638" i="44"/>
  <c r="FM638" i="44"/>
  <c r="FL638" i="44"/>
  <c r="FK638" i="44"/>
  <c r="FJ638" i="44"/>
  <c r="FI638" i="44"/>
  <c r="FH638" i="44"/>
  <c r="FD638" i="44"/>
  <c r="FC638" i="44"/>
  <c r="FB638" i="44"/>
  <c r="FA638" i="44"/>
  <c r="EZ638" i="44"/>
  <c r="EY638" i="44"/>
  <c r="EX638" i="44"/>
  <c r="EW638" i="44"/>
  <c r="EV638" i="44"/>
  <c r="EU638" i="44"/>
  <c r="ET638" i="44"/>
  <c r="ES638" i="44"/>
  <c r="ER638" i="44"/>
  <c r="EQ638" i="44"/>
  <c r="EP638" i="44"/>
  <c r="EO638" i="44"/>
  <c r="EN638" i="44"/>
  <c r="EM638" i="44"/>
  <c r="EL638" i="44"/>
  <c r="EK638" i="44"/>
  <c r="EG638" i="44"/>
  <c r="EF638" i="44"/>
  <c r="EE638" i="44"/>
  <c r="ED638" i="44"/>
  <c r="EC638" i="44"/>
  <c r="DZ638" i="44"/>
  <c r="GC637" i="44"/>
  <c r="GA637" i="44"/>
  <c r="FZ637" i="44"/>
  <c r="FY637" i="44"/>
  <c r="FX637" i="44"/>
  <c r="FW637" i="44"/>
  <c r="FV637" i="44"/>
  <c r="FU637" i="44"/>
  <c r="FT637" i="44"/>
  <c r="FS637" i="44"/>
  <c r="FR637" i="44"/>
  <c r="FQ637" i="44"/>
  <c r="FP637" i="44"/>
  <c r="FO637" i="44"/>
  <c r="FN637" i="44"/>
  <c r="FM637" i="44"/>
  <c r="FL637" i="44"/>
  <c r="FK637" i="44"/>
  <c r="FJ637" i="44"/>
  <c r="FI637" i="44"/>
  <c r="FH637" i="44"/>
  <c r="FD637" i="44"/>
  <c r="FC637" i="44"/>
  <c r="FB637" i="44"/>
  <c r="FA637" i="44"/>
  <c r="EZ637" i="44"/>
  <c r="EY637" i="44"/>
  <c r="EX637" i="44"/>
  <c r="EW637" i="44"/>
  <c r="EV637" i="44"/>
  <c r="EU637" i="44"/>
  <c r="ET637" i="44"/>
  <c r="ES637" i="44"/>
  <c r="ER637" i="44"/>
  <c r="EQ637" i="44"/>
  <c r="EP637" i="44"/>
  <c r="EO637" i="44"/>
  <c r="EN637" i="44"/>
  <c r="EM637" i="44"/>
  <c r="EL637" i="44"/>
  <c r="EK637" i="44"/>
  <c r="EG637" i="44"/>
  <c r="EF637" i="44"/>
  <c r="EE637" i="44"/>
  <c r="ED637" i="44"/>
  <c r="EC637" i="44"/>
  <c r="DZ637" i="44"/>
  <c r="GA636" i="44"/>
  <c r="FZ636" i="44"/>
  <c r="FY636" i="44"/>
  <c r="FX636" i="44"/>
  <c r="FW636" i="44"/>
  <c r="FV636" i="44"/>
  <c r="FT636" i="44"/>
  <c r="FS636" i="44"/>
  <c r="FR636" i="44"/>
  <c r="FQ636" i="44"/>
  <c r="FP636" i="44"/>
  <c r="FO636" i="44"/>
  <c r="FN636" i="44"/>
  <c r="FM636" i="44"/>
  <c r="FL636" i="44"/>
  <c r="FK636" i="44"/>
  <c r="FJ636" i="44"/>
  <c r="FI636" i="44"/>
  <c r="FH636" i="44"/>
  <c r="FD636" i="44"/>
  <c r="FC636" i="44"/>
  <c r="FB636" i="44"/>
  <c r="FA636" i="44"/>
  <c r="EZ636" i="44"/>
  <c r="EY636" i="44"/>
  <c r="EW636" i="44"/>
  <c r="EV636" i="44"/>
  <c r="EU636" i="44"/>
  <c r="ET636" i="44"/>
  <c r="ES636" i="44"/>
  <c r="ER636" i="44"/>
  <c r="EQ636" i="44"/>
  <c r="EP636" i="44"/>
  <c r="EO636" i="44"/>
  <c r="EN636" i="44"/>
  <c r="EM636" i="44"/>
  <c r="EL636" i="44"/>
  <c r="EK636" i="44"/>
  <c r="EG636" i="44"/>
  <c r="EF636" i="44"/>
  <c r="EE636" i="44"/>
  <c r="ED636" i="44"/>
  <c r="EC636" i="44"/>
  <c r="DZ636" i="44"/>
  <c r="DQ636" i="44"/>
  <c r="CU636" i="44"/>
  <c r="BY636" i="44"/>
  <c r="BC636" i="44"/>
  <c r="AG636" i="44"/>
  <c r="GF635" i="44"/>
  <c r="GG635" i="44" s="1"/>
  <c r="GH635" i="44" s="1"/>
  <c r="GC635" i="44"/>
  <c r="GA635" i="44"/>
  <c r="FZ635" i="44"/>
  <c r="FY635" i="44"/>
  <c r="FX635" i="44"/>
  <c r="FW635" i="44"/>
  <c r="FV635" i="44"/>
  <c r="FU635" i="44"/>
  <c r="FT635" i="44"/>
  <c r="FS635" i="44"/>
  <c r="FR635" i="44"/>
  <c r="FQ635" i="44"/>
  <c r="FP635" i="44"/>
  <c r="FO635" i="44"/>
  <c r="FN635" i="44"/>
  <c r="FM635" i="44"/>
  <c r="FL635" i="44"/>
  <c r="FK635" i="44"/>
  <c r="FJ635" i="44"/>
  <c r="FI635" i="44"/>
  <c r="FH635" i="44"/>
  <c r="FD635" i="44"/>
  <c r="FC635" i="44"/>
  <c r="FB635" i="44"/>
  <c r="FA635" i="44"/>
  <c r="EZ635" i="44"/>
  <c r="EY635" i="44"/>
  <c r="EW635" i="44"/>
  <c r="EV635" i="44"/>
  <c r="EU635" i="44"/>
  <c r="ET635" i="44"/>
  <c r="ES635" i="44"/>
  <c r="ER635" i="44"/>
  <c r="EQ635" i="44"/>
  <c r="EP635" i="44"/>
  <c r="EO635" i="44"/>
  <c r="EN635" i="44"/>
  <c r="EM635" i="44"/>
  <c r="EL635" i="44"/>
  <c r="EK635" i="44"/>
  <c r="EG635" i="44"/>
  <c r="EF635" i="44"/>
  <c r="EE635" i="44"/>
  <c r="ED635" i="44"/>
  <c r="EC635" i="44"/>
  <c r="DZ635" i="44"/>
  <c r="BY635" i="44"/>
  <c r="BC635" i="44"/>
  <c r="AG635" i="44"/>
  <c r="GA634" i="44"/>
  <c r="FZ634" i="44"/>
  <c r="FY634" i="44"/>
  <c r="FX634" i="44"/>
  <c r="FW634" i="44"/>
  <c r="FV634" i="44"/>
  <c r="FU634" i="44"/>
  <c r="FT634" i="44"/>
  <c r="FS634" i="44"/>
  <c r="FR634" i="44"/>
  <c r="FQ634" i="44"/>
  <c r="FP634" i="44"/>
  <c r="FO634" i="44"/>
  <c r="FN634" i="44"/>
  <c r="FM634" i="44"/>
  <c r="FL634" i="44"/>
  <c r="FK634" i="44"/>
  <c r="FJ634" i="44"/>
  <c r="FI634" i="44"/>
  <c r="FH634" i="44"/>
  <c r="FD634" i="44"/>
  <c r="FC634" i="44"/>
  <c r="FB634" i="44"/>
  <c r="FA634" i="44"/>
  <c r="EZ634" i="44"/>
  <c r="EY634" i="44"/>
  <c r="EX634" i="44"/>
  <c r="EW634" i="44"/>
  <c r="EV634" i="44"/>
  <c r="EU634" i="44"/>
  <c r="ET634" i="44"/>
  <c r="ES634" i="44"/>
  <c r="ER634" i="44"/>
  <c r="EQ634" i="44"/>
  <c r="EP634" i="44"/>
  <c r="EO634" i="44"/>
  <c r="EN634" i="44"/>
  <c r="EM634" i="44"/>
  <c r="EL634" i="44"/>
  <c r="EK634" i="44"/>
  <c r="EG634" i="44"/>
  <c r="EF634" i="44"/>
  <c r="EE634" i="44"/>
  <c r="ED634" i="44"/>
  <c r="EC634" i="44"/>
  <c r="DZ634" i="44"/>
  <c r="GC633" i="44"/>
  <c r="GA633" i="44"/>
  <c r="FZ633" i="44"/>
  <c r="FY633" i="44"/>
  <c r="FX633" i="44"/>
  <c r="FW633" i="44"/>
  <c r="FV633" i="44"/>
  <c r="FU633" i="44"/>
  <c r="FT633" i="44"/>
  <c r="FS633" i="44"/>
  <c r="FR633" i="44"/>
  <c r="FQ633" i="44"/>
  <c r="FP633" i="44"/>
  <c r="FO633" i="44"/>
  <c r="FN633" i="44"/>
  <c r="FM633" i="44"/>
  <c r="FL633" i="44"/>
  <c r="FK633" i="44"/>
  <c r="FJ633" i="44"/>
  <c r="FI633" i="44"/>
  <c r="FH633" i="44"/>
  <c r="FD633" i="44"/>
  <c r="FC633" i="44"/>
  <c r="FB633" i="44"/>
  <c r="FA633" i="44"/>
  <c r="EZ633" i="44"/>
  <c r="EY633" i="44"/>
  <c r="EX633" i="44"/>
  <c r="EW633" i="44"/>
  <c r="EV633" i="44"/>
  <c r="EU633" i="44"/>
  <c r="ET633" i="44"/>
  <c r="ES633" i="44"/>
  <c r="ER633" i="44"/>
  <c r="EQ633" i="44"/>
  <c r="EP633" i="44"/>
  <c r="EO633" i="44"/>
  <c r="EN633" i="44"/>
  <c r="EM633" i="44"/>
  <c r="EL633" i="44"/>
  <c r="EK633" i="44"/>
  <c r="EG633" i="44"/>
  <c r="EF633" i="44"/>
  <c r="EE633" i="44"/>
  <c r="ED633" i="44"/>
  <c r="EC633" i="44"/>
  <c r="DZ633" i="44"/>
  <c r="GA632" i="44"/>
  <c r="FZ632" i="44"/>
  <c r="FY632" i="44"/>
  <c r="FX632" i="44"/>
  <c r="FW632" i="44"/>
  <c r="FV632" i="44"/>
  <c r="FU632" i="44"/>
  <c r="FT632" i="44"/>
  <c r="FS632" i="44"/>
  <c r="FR632" i="44"/>
  <c r="FQ632" i="44"/>
  <c r="FP632" i="44"/>
  <c r="FO632" i="44"/>
  <c r="FN632" i="44"/>
  <c r="FM632" i="44"/>
  <c r="FL632" i="44"/>
  <c r="FK632" i="44"/>
  <c r="FJ632" i="44"/>
  <c r="FI632" i="44"/>
  <c r="FH632" i="44"/>
  <c r="FD632" i="44"/>
  <c r="FC632" i="44"/>
  <c r="FB632" i="44"/>
  <c r="FA632" i="44"/>
  <c r="EZ632" i="44"/>
  <c r="EY632" i="44"/>
  <c r="EX632" i="44"/>
  <c r="EW632" i="44"/>
  <c r="EV632" i="44"/>
  <c r="EU632" i="44"/>
  <c r="ET632" i="44"/>
  <c r="ES632" i="44"/>
  <c r="ER632" i="44"/>
  <c r="EQ632" i="44"/>
  <c r="EP632" i="44"/>
  <c r="EO632" i="44"/>
  <c r="EN632" i="44"/>
  <c r="EM632" i="44"/>
  <c r="EL632" i="44"/>
  <c r="EK632" i="44"/>
  <c r="EG632" i="44"/>
  <c r="EF632" i="44"/>
  <c r="EE632" i="44"/>
  <c r="ED632" i="44"/>
  <c r="EC632" i="44"/>
  <c r="DZ632" i="44"/>
  <c r="GG631" i="44"/>
  <c r="GF631" i="44"/>
  <c r="GC631" i="44"/>
  <c r="GA631" i="44"/>
  <c r="FZ631" i="44"/>
  <c r="FY631" i="44"/>
  <c r="FX631" i="44"/>
  <c r="FW631" i="44"/>
  <c r="FV631" i="44"/>
  <c r="FU631" i="44"/>
  <c r="FT631" i="44"/>
  <c r="FS631" i="44"/>
  <c r="FR631" i="44"/>
  <c r="FQ631" i="44"/>
  <c r="FP631" i="44"/>
  <c r="FO631" i="44"/>
  <c r="FN631" i="44"/>
  <c r="FM631" i="44"/>
  <c r="FL631" i="44"/>
  <c r="FK631" i="44"/>
  <c r="FJ631" i="44"/>
  <c r="FI631" i="44"/>
  <c r="FH631" i="44"/>
  <c r="FD631" i="44"/>
  <c r="FC631" i="44"/>
  <c r="FB631" i="44"/>
  <c r="FA631" i="44"/>
  <c r="EZ631" i="44"/>
  <c r="EY631" i="44"/>
  <c r="EX631" i="44"/>
  <c r="EW631" i="44"/>
  <c r="EV631" i="44"/>
  <c r="EU631" i="44"/>
  <c r="ET631" i="44"/>
  <c r="ES631" i="44"/>
  <c r="ER631" i="44"/>
  <c r="EQ631" i="44"/>
  <c r="EP631" i="44"/>
  <c r="EO631" i="44"/>
  <c r="EN631" i="44"/>
  <c r="EM631" i="44"/>
  <c r="EL631" i="44"/>
  <c r="EK631" i="44"/>
  <c r="EG631" i="44"/>
  <c r="EF631" i="44"/>
  <c r="EE631" i="44"/>
  <c r="ED631" i="44"/>
  <c r="EC631" i="44"/>
  <c r="DZ631" i="44"/>
  <c r="GA630" i="44"/>
  <c r="FZ630" i="44"/>
  <c r="FY630" i="44"/>
  <c r="FX630" i="44"/>
  <c r="FW630" i="44"/>
  <c r="FV630" i="44"/>
  <c r="FU630" i="44"/>
  <c r="FT630" i="44"/>
  <c r="FS630" i="44"/>
  <c r="FR630" i="44"/>
  <c r="FQ630" i="44"/>
  <c r="FP630" i="44"/>
  <c r="FO630" i="44"/>
  <c r="FN630" i="44"/>
  <c r="FM630" i="44"/>
  <c r="FL630" i="44"/>
  <c r="FK630" i="44"/>
  <c r="FJ630" i="44"/>
  <c r="FI630" i="44"/>
  <c r="FH630" i="44"/>
  <c r="FD630" i="44"/>
  <c r="FC630" i="44"/>
  <c r="FB630" i="44"/>
  <c r="FA630" i="44"/>
  <c r="EZ630" i="44"/>
  <c r="EY630" i="44"/>
  <c r="EX630" i="44"/>
  <c r="EW630" i="44"/>
  <c r="EV630" i="44"/>
  <c r="EU630" i="44"/>
  <c r="ET630" i="44"/>
  <c r="ES630" i="44"/>
  <c r="ER630" i="44"/>
  <c r="EQ630" i="44"/>
  <c r="EP630" i="44"/>
  <c r="EO630" i="44"/>
  <c r="EN630" i="44"/>
  <c r="EM630" i="44"/>
  <c r="EL630" i="44"/>
  <c r="EK630" i="44"/>
  <c r="EG630" i="44"/>
  <c r="EF630" i="44"/>
  <c r="EE630" i="44"/>
  <c r="ED630" i="44"/>
  <c r="EC630" i="44"/>
  <c r="DZ630" i="44"/>
  <c r="GF629" i="44"/>
  <c r="GG629" i="44" s="1"/>
  <c r="GC629" i="44"/>
  <c r="GD629" i="44" s="1"/>
  <c r="GA629" i="44"/>
  <c r="FZ629" i="44"/>
  <c r="FY629" i="44"/>
  <c r="FX629" i="44"/>
  <c r="FW629" i="44"/>
  <c r="FV629" i="44"/>
  <c r="FU629" i="44"/>
  <c r="FT629" i="44"/>
  <c r="FS629" i="44"/>
  <c r="FR629" i="44"/>
  <c r="FQ629" i="44"/>
  <c r="FP629" i="44"/>
  <c r="FO629" i="44"/>
  <c r="FN629" i="44"/>
  <c r="FM629" i="44"/>
  <c r="FL629" i="44"/>
  <c r="FK629" i="44"/>
  <c r="FJ629" i="44"/>
  <c r="FI629" i="44"/>
  <c r="FH629" i="44"/>
  <c r="FD629" i="44"/>
  <c r="FC629" i="44"/>
  <c r="FB629" i="44"/>
  <c r="FA629" i="44"/>
  <c r="EZ629" i="44"/>
  <c r="EY629" i="44"/>
  <c r="EX629" i="44"/>
  <c r="EW629" i="44"/>
  <c r="EV629" i="44"/>
  <c r="EU629" i="44"/>
  <c r="ET629" i="44"/>
  <c r="ES629" i="44"/>
  <c r="ER629" i="44"/>
  <c r="EQ629" i="44"/>
  <c r="EP629" i="44"/>
  <c r="EO629" i="44"/>
  <c r="EN629" i="44"/>
  <c r="EM629" i="44"/>
  <c r="EL629" i="44"/>
  <c r="EK629" i="44"/>
  <c r="EG629" i="44"/>
  <c r="EF629" i="44"/>
  <c r="EE629" i="44"/>
  <c r="ED629" i="44"/>
  <c r="EC629" i="44"/>
  <c r="DZ629" i="44"/>
  <c r="GA628" i="44"/>
  <c r="FZ628" i="44"/>
  <c r="FY628" i="44"/>
  <c r="FX628" i="44"/>
  <c r="FW628" i="44"/>
  <c r="FV628" i="44"/>
  <c r="FU628" i="44"/>
  <c r="FT628" i="44"/>
  <c r="FS628" i="44"/>
  <c r="FR628" i="44"/>
  <c r="FQ628" i="44"/>
  <c r="FP628" i="44"/>
  <c r="FO628" i="44"/>
  <c r="FN628" i="44"/>
  <c r="FM628" i="44"/>
  <c r="FL628" i="44"/>
  <c r="FK628" i="44"/>
  <c r="FJ628" i="44"/>
  <c r="FI628" i="44"/>
  <c r="FH628" i="44"/>
  <c r="FD628" i="44"/>
  <c r="FC628" i="44"/>
  <c r="FB628" i="44"/>
  <c r="FA628" i="44"/>
  <c r="EZ628" i="44"/>
  <c r="EY628" i="44"/>
  <c r="EW628" i="44"/>
  <c r="EV628" i="44"/>
  <c r="EU628" i="44"/>
  <c r="ET628" i="44"/>
  <c r="ES628" i="44"/>
  <c r="ER628" i="44"/>
  <c r="EQ628" i="44"/>
  <c r="EP628" i="44"/>
  <c r="EO628" i="44"/>
  <c r="EN628" i="44"/>
  <c r="EM628" i="44"/>
  <c r="EL628" i="44"/>
  <c r="EK628" i="44"/>
  <c r="EG628" i="44"/>
  <c r="EF628" i="44"/>
  <c r="EE628" i="44"/>
  <c r="ED628" i="44"/>
  <c r="EC628" i="44"/>
  <c r="DZ628" i="44"/>
  <c r="BY628" i="44"/>
  <c r="BC628" i="44"/>
  <c r="AG628" i="44"/>
  <c r="GC627" i="44"/>
  <c r="GD627" i="44" s="1"/>
  <c r="GA627" i="44"/>
  <c r="FZ627" i="44"/>
  <c r="FY627" i="44"/>
  <c r="FX627" i="44"/>
  <c r="FW627" i="44"/>
  <c r="FV627" i="44"/>
  <c r="FU627" i="44"/>
  <c r="FT627" i="44"/>
  <c r="FS627" i="44"/>
  <c r="FR627" i="44"/>
  <c r="FQ627" i="44"/>
  <c r="FP627" i="44"/>
  <c r="FO627" i="44"/>
  <c r="FN627" i="44"/>
  <c r="FM627" i="44"/>
  <c r="FL627" i="44"/>
  <c r="FK627" i="44"/>
  <c r="FJ627" i="44"/>
  <c r="FI627" i="44"/>
  <c r="FH627" i="44"/>
  <c r="FD627" i="44"/>
  <c r="FC627" i="44"/>
  <c r="FB627" i="44"/>
  <c r="FA627" i="44"/>
  <c r="EZ627" i="44"/>
  <c r="EY627" i="44"/>
  <c r="EX627" i="44"/>
  <c r="EW627" i="44"/>
  <c r="EV627" i="44"/>
  <c r="EU627" i="44"/>
  <c r="ET627" i="44"/>
  <c r="ES627" i="44"/>
  <c r="ER627" i="44"/>
  <c r="EQ627" i="44"/>
  <c r="EP627" i="44"/>
  <c r="EO627" i="44"/>
  <c r="EN627" i="44"/>
  <c r="EM627" i="44"/>
  <c r="EL627" i="44"/>
  <c r="EK627" i="44"/>
  <c r="EG627" i="44"/>
  <c r="EF627" i="44"/>
  <c r="EE627" i="44"/>
  <c r="ED627" i="44"/>
  <c r="EC627" i="44"/>
  <c r="DZ627" i="44"/>
  <c r="GA626" i="44"/>
  <c r="FZ626" i="44"/>
  <c r="FY626" i="44"/>
  <c r="FX626" i="44"/>
  <c r="FW626" i="44"/>
  <c r="FV626" i="44"/>
  <c r="FU626" i="44"/>
  <c r="FT626" i="44"/>
  <c r="FS626" i="44"/>
  <c r="FR626" i="44"/>
  <c r="FQ626" i="44"/>
  <c r="FP626" i="44"/>
  <c r="FO626" i="44"/>
  <c r="FN626" i="44"/>
  <c r="FM626" i="44"/>
  <c r="FL626" i="44"/>
  <c r="FK626" i="44"/>
  <c r="FJ626" i="44"/>
  <c r="FI626" i="44"/>
  <c r="FH626" i="44"/>
  <c r="FD626" i="44"/>
  <c r="FC626" i="44"/>
  <c r="FB626" i="44"/>
  <c r="FA626" i="44"/>
  <c r="EZ626" i="44"/>
  <c r="EY626" i="44"/>
  <c r="EX626" i="44"/>
  <c r="EW626" i="44"/>
  <c r="EV626" i="44"/>
  <c r="EU626" i="44"/>
  <c r="ET626" i="44"/>
  <c r="ES626" i="44"/>
  <c r="ER626" i="44"/>
  <c r="EQ626" i="44"/>
  <c r="EP626" i="44"/>
  <c r="EO626" i="44"/>
  <c r="EN626" i="44"/>
  <c r="EM626" i="44"/>
  <c r="EL626" i="44"/>
  <c r="EK626" i="44"/>
  <c r="EG626" i="44"/>
  <c r="EF626" i="44"/>
  <c r="EE626" i="44"/>
  <c r="ED626" i="44"/>
  <c r="EC626" i="44"/>
  <c r="DZ626" i="44"/>
  <c r="GC625" i="44"/>
  <c r="GD625" i="44" s="1"/>
  <c r="GA625" i="44"/>
  <c r="FZ625" i="44"/>
  <c r="FY625" i="44"/>
  <c r="FX625" i="44"/>
  <c r="FW625" i="44"/>
  <c r="FV625" i="44"/>
  <c r="FU625" i="44"/>
  <c r="FT625" i="44"/>
  <c r="FS625" i="44"/>
  <c r="FR625" i="44"/>
  <c r="FQ625" i="44"/>
  <c r="FP625" i="44"/>
  <c r="FO625" i="44"/>
  <c r="FN625" i="44"/>
  <c r="FM625" i="44"/>
  <c r="FL625" i="44"/>
  <c r="FK625" i="44"/>
  <c r="FJ625" i="44"/>
  <c r="FI625" i="44"/>
  <c r="FH625" i="44"/>
  <c r="FD625" i="44"/>
  <c r="FC625" i="44"/>
  <c r="FB625" i="44"/>
  <c r="FA625" i="44"/>
  <c r="EZ625" i="44"/>
  <c r="EY625" i="44"/>
  <c r="EX625" i="44"/>
  <c r="EW625" i="44"/>
  <c r="EV625" i="44"/>
  <c r="EU625" i="44"/>
  <c r="ET625" i="44"/>
  <c r="ES625" i="44"/>
  <c r="ER625" i="44"/>
  <c r="EQ625" i="44"/>
  <c r="EP625" i="44"/>
  <c r="EO625" i="44"/>
  <c r="EN625" i="44"/>
  <c r="EM625" i="44"/>
  <c r="EL625" i="44"/>
  <c r="EK625" i="44"/>
  <c r="EG625" i="44"/>
  <c r="EF625" i="44"/>
  <c r="EE625" i="44"/>
  <c r="ED625" i="44"/>
  <c r="EC625" i="44"/>
  <c r="DZ625" i="44"/>
  <c r="GA624" i="44"/>
  <c r="FZ624" i="44"/>
  <c r="FY624" i="44"/>
  <c r="FX624" i="44"/>
  <c r="FW624" i="44"/>
  <c r="FV624" i="44"/>
  <c r="FU624" i="44"/>
  <c r="FT624" i="44"/>
  <c r="FS624" i="44"/>
  <c r="FR624" i="44"/>
  <c r="FQ624" i="44"/>
  <c r="FP624" i="44"/>
  <c r="FO624" i="44"/>
  <c r="FN624" i="44"/>
  <c r="FM624" i="44"/>
  <c r="FL624" i="44"/>
  <c r="FK624" i="44"/>
  <c r="FJ624" i="44"/>
  <c r="FI624" i="44"/>
  <c r="FH624" i="44"/>
  <c r="FD624" i="44"/>
  <c r="FC624" i="44"/>
  <c r="FB624" i="44"/>
  <c r="FA624" i="44"/>
  <c r="EZ624" i="44"/>
  <c r="EY624" i="44"/>
  <c r="EX624" i="44"/>
  <c r="EW624" i="44"/>
  <c r="EV624" i="44"/>
  <c r="EU624" i="44"/>
  <c r="ET624" i="44"/>
  <c r="ES624" i="44"/>
  <c r="ER624" i="44"/>
  <c r="EQ624" i="44"/>
  <c r="EP624" i="44"/>
  <c r="EO624" i="44"/>
  <c r="EN624" i="44"/>
  <c r="EM624" i="44"/>
  <c r="EL624" i="44"/>
  <c r="EK624" i="44"/>
  <c r="EG624" i="44"/>
  <c r="EF624" i="44"/>
  <c r="EE624" i="44"/>
  <c r="ED624" i="44"/>
  <c r="EC624" i="44"/>
  <c r="DZ624" i="44"/>
  <c r="GC623" i="44"/>
  <c r="GA623" i="44"/>
  <c r="FZ623" i="44"/>
  <c r="FY623" i="44"/>
  <c r="FX623" i="44"/>
  <c r="FW623" i="44"/>
  <c r="FV623" i="44"/>
  <c r="FU623" i="44"/>
  <c r="FT623" i="44"/>
  <c r="FS623" i="44"/>
  <c r="FR623" i="44"/>
  <c r="FQ623" i="44"/>
  <c r="FP623" i="44"/>
  <c r="FO623" i="44"/>
  <c r="FN623" i="44"/>
  <c r="FM623" i="44"/>
  <c r="FL623" i="44"/>
  <c r="FK623" i="44"/>
  <c r="FJ623" i="44"/>
  <c r="FI623" i="44"/>
  <c r="FH623" i="44"/>
  <c r="FD623" i="44"/>
  <c r="FC623" i="44"/>
  <c r="FB623" i="44"/>
  <c r="FA623" i="44"/>
  <c r="EZ623" i="44"/>
  <c r="EY623" i="44"/>
  <c r="EX623" i="44"/>
  <c r="EW623" i="44"/>
  <c r="EV623" i="44"/>
  <c r="EU623" i="44"/>
  <c r="ET623" i="44"/>
  <c r="ES623" i="44"/>
  <c r="ER623" i="44"/>
  <c r="EQ623" i="44"/>
  <c r="EP623" i="44"/>
  <c r="EO623" i="44"/>
  <c r="EN623" i="44"/>
  <c r="EM623" i="44"/>
  <c r="EL623" i="44"/>
  <c r="EK623" i="44"/>
  <c r="EG623" i="44"/>
  <c r="EF623" i="44"/>
  <c r="EE623" i="44"/>
  <c r="ED623" i="44"/>
  <c r="EC623" i="44"/>
  <c r="DZ623" i="44"/>
  <c r="GA622" i="44"/>
  <c r="FZ622" i="44"/>
  <c r="FY622" i="44"/>
  <c r="FX622" i="44"/>
  <c r="FW622" i="44"/>
  <c r="FV622" i="44"/>
  <c r="FU622" i="44"/>
  <c r="FT622" i="44"/>
  <c r="FS622" i="44"/>
  <c r="FR622" i="44"/>
  <c r="FQ622" i="44"/>
  <c r="FP622" i="44"/>
  <c r="FO622" i="44"/>
  <c r="FN622" i="44"/>
  <c r="FM622" i="44"/>
  <c r="FL622" i="44"/>
  <c r="FK622" i="44"/>
  <c r="FJ622" i="44"/>
  <c r="FI622" i="44"/>
  <c r="FH622" i="44"/>
  <c r="FD622" i="44"/>
  <c r="FC622" i="44"/>
  <c r="FB622" i="44"/>
  <c r="FA622" i="44"/>
  <c r="EZ622" i="44"/>
  <c r="EY622" i="44"/>
  <c r="EX622" i="44"/>
  <c r="EW622" i="44"/>
  <c r="EV622" i="44"/>
  <c r="EU622" i="44"/>
  <c r="ET622" i="44"/>
  <c r="ES622" i="44"/>
  <c r="ER622" i="44"/>
  <c r="EQ622" i="44"/>
  <c r="EP622" i="44"/>
  <c r="EO622" i="44"/>
  <c r="EN622" i="44"/>
  <c r="EM622" i="44"/>
  <c r="EL622" i="44"/>
  <c r="EK622" i="44"/>
  <c r="EG622" i="44"/>
  <c r="EF622" i="44"/>
  <c r="EE622" i="44"/>
  <c r="ED622" i="44"/>
  <c r="EC622" i="44"/>
  <c r="DZ622" i="44"/>
  <c r="GC621" i="44"/>
  <c r="GD621" i="44" s="1"/>
  <c r="GA621" i="44"/>
  <c r="FZ621" i="44"/>
  <c r="FY621" i="44"/>
  <c r="FX621" i="44"/>
  <c r="FW621" i="44"/>
  <c r="FV621" i="44"/>
  <c r="FU621" i="44"/>
  <c r="FT621" i="44"/>
  <c r="FS621" i="44"/>
  <c r="FR621" i="44"/>
  <c r="FQ621" i="44"/>
  <c r="FP621" i="44"/>
  <c r="FO621" i="44"/>
  <c r="FN621" i="44"/>
  <c r="FM621" i="44"/>
  <c r="FL621" i="44"/>
  <c r="FK621" i="44"/>
  <c r="FJ621" i="44"/>
  <c r="FI621" i="44"/>
  <c r="FH621" i="44"/>
  <c r="FD621" i="44"/>
  <c r="FC621" i="44"/>
  <c r="FB621" i="44"/>
  <c r="FA621" i="44"/>
  <c r="EZ621" i="44"/>
  <c r="EY621" i="44"/>
  <c r="EX621" i="44"/>
  <c r="EW621" i="44"/>
  <c r="EV621" i="44"/>
  <c r="EU621" i="44"/>
  <c r="ET621" i="44"/>
  <c r="ES621" i="44"/>
  <c r="ER621" i="44"/>
  <c r="EQ621" i="44"/>
  <c r="EP621" i="44"/>
  <c r="EO621" i="44"/>
  <c r="EN621" i="44"/>
  <c r="EM621" i="44"/>
  <c r="EL621" i="44"/>
  <c r="EK621" i="44"/>
  <c r="EG621" i="44"/>
  <c r="EF621" i="44"/>
  <c r="EE621" i="44"/>
  <c r="ED621" i="44"/>
  <c r="EC621" i="44"/>
  <c r="DZ621" i="44"/>
  <c r="GA620" i="44"/>
  <c r="FZ620" i="44"/>
  <c r="FY620" i="44"/>
  <c r="FX620" i="44"/>
  <c r="FW620" i="44"/>
  <c r="FV620" i="44"/>
  <c r="FU620" i="44"/>
  <c r="FT620" i="44"/>
  <c r="FS620" i="44"/>
  <c r="FR620" i="44"/>
  <c r="FQ620" i="44"/>
  <c r="FP620" i="44"/>
  <c r="FO620" i="44"/>
  <c r="FN620" i="44"/>
  <c r="FM620" i="44"/>
  <c r="FL620" i="44"/>
  <c r="FK620" i="44"/>
  <c r="FJ620" i="44"/>
  <c r="FI620" i="44"/>
  <c r="FH620" i="44"/>
  <c r="FD620" i="44"/>
  <c r="FC620" i="44"/>
  <c r="FB620" i="44"/>
  <c r="FA620" i="44"/>
  <c r="EZ620" i="44"/>
  <c r="EY620" i="44"/>
  <c r="EX620" i="44"/>
  <c r="EW620" i="44"/>
  <c r="EV620" i="44"/>
  <c r="EU620" i="44"/>
  <c r="ET620" i="44"/>
  <c r="ES620" i="44"/>
  <c r="ER620" i="44"/>
  <c r="EQ620" i="44"/>
  <c r="EP620" i="44"/>
  <c r="EO620" i="44"/>
  <c r="EN620" i="44"/>
  <c r="EM620" i="44"/>
  <c r="EL620" i="44"/>
  <c r="EK620" i="44"/>
  <c r="EG620" i="44"/>
  <c r="EF620" i="44"/>
  <c r="EE620" i="44"/>
  <c r="ED620" i="44"/>
  <c r="EC620" i="44"/>
  <c r="DZ620" i="44"/>
  <c r="GA619" i="44"/>
  <c r="FZ619" i="44"/>
  <c r="FY619" i="44"/>
  <c r="FX619" i="44"/>
  <c r="FW619" i="44"/>
  <c r="FV619" i="44"/>
  <c r="FU619" i="44"/>
  <c r="FT619" i="44"/>
  <c r="FS619" i="44"/>
  <c r="FR619" i="44"/>
  <c r="FQ619" i="44"/>
  <c r="FP619" i="44"/>
  <c r="FO619" i="44"/>
  <c r="FN619" i="44"/>
  <c r="FM619" i="44"/>
  <c r="FL619" i="44"/>
  <c r="FK619" i="44"/>
  <c r="FJ619" i="44"/>
  <c r="FI619" i="44"/>
  <c r="FH619" i="44"/>
  <c r="FD619" i="44"/>
  <c r="FC619" i="44"/>
  <c r="FB619" i="44"/>
  <c r="FA619" i="44"/>
  <c r="EZ619" i="44"/>
  <c r="EY619" i="44"/>
  <c r="EX619" i="44"/>
  <c r="EW619" i="44"/>
  <c r="EV619" i="44"/>
  <c r="EU619" i="44"/>
  <c r="ET619" i="44"/>
  <c r="ES619" i="44"/>
  <c r="ER619" i="44"/>
  <c r="EQ619" i="44"/>
  <c r="EP619" i="44"/>
  <c r="EO619" i="44"/>
  <c r="EN619" i="44"/>
  <c r="EM619" i="44"/>
  <c r="EL619" i="44"/>
  <c r="EK619" i="44"/>
  <c r="EG619" i="44"/>
  <c r="EF619" i="44"/>
  <c r="EE619" i="44"/>
  <c r="ED619" i="44"/>
  <c r="EC619" i="44"/>
  <c r="DZ619" i="44"/>
  <c r="GA618" i="44"/>
  <c r="FZ618" i="44"/>
  <c r="FY618" i="44"/>
  <c r="FX618" i="44"/>
  <c r="FW618" i="44"/>
  <c r="FV618" i="44"/>
  <c r="FU618" i="44"/>
  <c r="FT618" i="44"/>
  <c r="FS618" i="44"/>
  <c r="FR618" i="44"/>
  <c r="FQ618" i="44"/>
  <c r="FP618" i="44"/>
  <c r="FO618" i="44"/>
  <c r="FN618" i="44"/>
  <c r="FM618" i="44"/>
  <c r="FL618" i="44"/>
  <c r="FK618" i="44"/>
  <c r="FJ618" i="44"/>
  <c r="FI618" i="44"/>
  <c r="FH618" i="44"/>
  <c r="FD618" i="44"/>
  <c r="FC618" i="44"/>
  <c r="FB618" i="44"/>
  <c r="FA618" i="44"/>
  <c r="EZ618" i="44"/>
  <c r="EY618" i="44"/>
  <c r="EX618" i="44"/>
  <c r="EW618" i="44"/>
  <c r="EV618" i="44"/>
  <c r="EU618" i="44"/>
  <c r="ET618" i="44"/>
  <c r="ES618" i="44"/>
  <c r="ER618" i="44"/>
  <c r="EQ618" i="44"/>
  <c r="EP618" i="44"/>
  <c r="EO618" i="44"/>
  <c r="EN618" i="44"/>
  <c r="EM618" i="44"/>
  <c r="EL618" i="44"/>
  <c r="EK618" i="44"/>
  <c r="EG618" i="44"/>
  <c r="EF618" i="44"/>
  <c r="EE618" i="44"/>
  <c r="ED618" i="44"/>
  <c r="EC618" i="44"/>
  <c r="DZ618" i="44"/>
  <c r="GF617" i="44"/>
  <c r="GG617" i="44" s="1"/>
  <c r="GC617" i="44"/>
  <c r="GD617" i="44" s="1"/>
  <c r="GE617" i="44" s="1"/>
  <c r="GA617" i="44"/>
  <c r="FZ617" i="44"/>
  <c r="FY617" i="44"/>
  <c r="FX617" i="44"/>
  <c r="FW617" i="44"/>
  <c r="FV617" i="44"/>
  <c r="FU617" i="44"/>
  <c r="FT617" i="44"/>
  <c r="FS617" i="44"/>
  <c r="FR617" i="44"/>
  <c r="FQ617" i="44"/>
  <c r="FP617" i="44"/>
  <c r="FO617" i="44"/>
  <c r="FN617" i="44"/>
  <c r="FM617" i="44"/>
  <c r="FL617" i="44"/>
  <c r="FK617" i="44"/>
  <c r="FJ617" i="44"/>
  <c r="FI617" i="44"/>
  <c r="FH617" i="44"/>
  <c r="FD617" i="44"/>
  <c r="FC617" i="44"/>
  <c r="FB617" i="44"/>
  <c r="FA617" i="44"/>
  <c r="EZ617" i="44"/>
  <c r="EY617" i="44"/>
  <c r="EX617" i="44"/>
  <c r="EW617" i="44"/>
  <c r="EV617" i="44"/>
  <c r="EU617" i="44"/>
  <c r="ET617" i="44"/>
  <c r="ES617" i="44"/>
  <c r="ER617" i="44"/>
  <c r="EQ617" i="44"/>
  <c r="EP617" i="44"/>
  <c r="EO617" i="44"/>
  <c r="EN617" i="44"/>
  <c r="EM617" i="44"/>
  <c r="EL617" i="44"/>
  <c r="EK617" i="44"/>
  <c r="EG617" i="44"/>
  <c r="EF617" i="44"/>
  <c r="EE617" i="44"/>
  <c r="ED617" i="44"/>
  <c r="EC617" i="44"/>
  <c r="DZ617" i="44"/>
  <c r="GA616" i="44"/>
  <c r="FZ616" i="44"/>
  <c r="FY616" i="44"/>
  <c r="FX616" i="44"/>
  <c r="FW616" i="44"/>
  <c r="FV616" i="44"/>
  <c r="FT616" i="44"/>
  <c r="FS616" i="44"/>
  <c r="FR616" i="44"/>
  <c r="FQ616" i="44"/>
  <c r="FP616" i="44"/>
  <c r="FO616" i="44"/>
  <c r="FN616" i="44"/>
  <c r="FM616" i="44"/>
  <c r="FL616" i="44"/>
  <c r="FK616" i="44"/>
  <c r="FJ616" i="44"/>
  <c r="FI616" i="44"/>
  <c r="FH616" i="44"/>
  <c r="FD616" i="44"/>
  <c r="FC616" i="44"/>
  <c r="FB616" i="44"/>
  <c r="FA616" i="44"/>
  <c r="EZ616" i="44"/>
  <c r="EY616" i="44"/>
  <c r="EW616" i="44"/>
  <c r="EV616" i="44"/>
  <c r="EU616" i="44"/>
  <c r="ET616" i="44"/>
  <c r="ES616" i="44"/>
  <c r="ER616" i="44"/>
  <c r="EQ616" i="44"/>
  <c r="EP616" i="44"/>
  <c r="EO616" i="44"/>
  <c r="EN616" i="44"/>
  <c r="EM616" i="44"/>
  <c r="EL616" i="44"/>
  <c r="EK616" i="44"/>
  <c r="EG616" i="44"/>
  <c r="EF616" i="44"/>
  <c r="EE616" i="44"/>
  <c r="ED616" i="44"/>
  <c r="EC616" i="44"/>
  <c r="DZ616" i="44"/>
  <c r="DQ616" i="44"/>
  <c r="CU616" i="44"/>
  <c r="BY616" i="44"/>
  <c r="BC616" i="44"/>
  <c r="AG616" i="44"/>
  <c r="GF615" i="44"/>
  <c r="GG615" i="44" s="1"/>
  <c r="GH615" i="44" s="1"/>
  <c r="GC615" i="44"/>
  <c r="GA615" i="44"/>
  <c r="FZ615" i="44"/>
  <c r="FY615" i="44"/>
  <c r="FX615" i="44"/>
  <c r="FW615" i="44"/>
  <c r="FV615" i="44"/>
  <c r="FU615" i="44"/>
  <c r="FT615" i="44"/>
  <c r="FS615" i="44"/>
  <c r="FR615" i="44"/>
  <c r="FQ615" i="44"/>
  <c r="FP615" i="44"/>
  <c r="FO615" i="44"/>
  <c r="FN615" i="44"/>
  <c r="FM615" i="44"/>
  <c r="FL615" i="44"/>
  <c r="FK615" i="44"/>
  <c r="FJ615" i="44"/>
  <c r="FI615" i="44"/>
  <c r="FH615" i="44"/>
  <c r="FD615" i="44"/>
  <c r="FC615" i="44"/>
  <c r="FB615" i="44"/>
  <c r="FA615" i="44"/>
  <c r="EZ615" i="44"/>
  <c r="EY615" i="44"/>
  <c r="EX615" i="44"/>
  <c r="EW615" i="44"/>
  <c r="EV615" i="44"/>
  <c r="EU615" i="44"/>
  <c r="ET615" i="44"/>
  <c r="ES615" i="44"/>
  <c r="ER615" i="44"/>
  <c r="EQ615" i="44"/>
  <c r="EP615" i="44"/>
  <c r="EO615" i="44"/>
  <c r="EN615" i="44"/>
  <c r="EM615" i="44"/>
  <c r="EL615" i="44"/>
  <c r="EK615" i="44"/>
  <c r="EG615" i="44"/>
  <c r="EF615" i="44"/>
  <c r="EE615" i="44"/>
  <c r="ED615" i="44"/>
  <c r="EC615" i="44"/>
  <c r="DZ615" i="44"/>
  <c r="GA614" i="44"/>
  <c r="FZ614" i="44"/>
  <c r="FY614" i="44"/>
  <c r="FX614" i="44"/>
  <c r="FW614" i="44"/>
  <c r="FV614" i="44"/>
  <c r="FU614" i="44"/>
  <c r="FT614" i="44"/>
  <c r="FS614" i="44"/>
  <c r="FR614" i="44"/>
  <c r="FQ614" i="44"/>
  <c r="FP614" i="44"/>
  <c r="FO614" i="44"/>
  <c r="FN614" i="44"/>
  <c r="FM614" i="44"/>
  <c r="FL614" i="44"/>
  <c r="FK614" i="44"/>
  <c r="FJ614" i="44"/>
  <c r="FI614" i="44"/>
  <c r="FH614" i="44"/>
  <c r="FD614" i="44"/>
  <c r="FC614" i="44"/>
  <c r="FB614" i="44"/>
  <c r="FA614" i="44"/>
  <c r="EZ614" i="44"/>
  <c r="EY614" i="44"/>
  <c r="EX614" i="44"/>
  <c r="EW614" i="44"/>
  <c r="EV614" i="44"/>
  <c r="EU614" i="44"/>
  <c r="ET614" i="44"/>
  <c r="ES614" i="44"/>
  <c r="ER614" i="44"/>
  <c r="EQ614" i="44"/>
  <c r="EP614" i="44"/>
  <c r="EO614" i="44"/>
  <c r="EN614" i="44"/>
  <c r="EM614" i="44"/>
  <c r="EL614" i="44"/>
  <c r="EK614" i="44"/>
  <c r="EG614" i="44"/>
  <c r="EF614" i="44"/>
  <c r="EE614" i="44"/>
  <c r="ED614" i="44"/>
  <c r="EC614" i="44"/>
  <c r="DZ614" i="44"/>
  <c r="GF613" i="44"/>
  <c r="GC613" i="44"/>
  <c r="GD613" i="44" s="1"/>
  <c r="GA613" i="44"/>
  <c r="FZ613" i="44"/>
  <c r="FY613" i="44"/>
  <c r="FX613" i="44"/>
  <c r="FW613" i="44"/>
  <c r="FV613" i="44"/>
  <c r="FU613" i="44"/>
  <c r="FT613" i="44"/>
  <c r="FS613" i="44"/>
  <c r="FR613" i="44"/>
  <c r="FQ613" i="44"/>
  <c r="FP613" i="44"/>
  <c r="FO613" i="44"/>
  <c r="FN613" i="44"/>
  <c r="FM613" i="44"/>
  <c r="FL613" i="44"/>
  <c r="FK613" i="44"/>
  <c r="FJ613" i="44"/>
  <c r="FI613" i="44"/>
  <c r="FH613" i="44"/>
  <c r="FD613" i="44"/>
  <c r="FC613" i="44"/>
  <c r="FB613" i="44"/>
  <c r="FA613" i="44"/>
  <c r="EZ613" i="44"/>
  <c r="EY613" i="44"/>
  <c r="EX613" i="44"/>
  <c r="EW613" i="44"/>
  <c r="EV613" i="44"/>
  <c r="EU613" i="44"/>
  <c r="ET613" i="44"/>
  <c r="ES613" i="44"/>
  <c r="ER613" i="44"/>
  <c r="EQ613" i="44"/>
  <c r="EP613" i="44"/>
  <c r="EO613" i="44"/>
  <c r="EN613" i="44"/>
  <c r="EM613" i="44"/>
  <c r="EL613" i="44"/>
  <c r="EK613" i="44"/>
  <c r="EG613" i="44"/>
  <c r="EF613" i="44"/>
  <c r="EE613" i="44"/>
  <c r="ED613" i="44"/>
  <c r="EC613" i="44"/>
  <c r="DZ613" i="44"/>
  <c r="GA612" i="44"/>
  <c r="FZ612" i="44"/>
  <c r="FY612" i="44"/>
  <c r="FX612" i="44"/>
  <c r="FW612" i="44"/>
  <c r="FV612" i="44"/>
  <c r="FU612" i="44"/>
  <c r="FT612" i="44"/>
  <c r="FS612" i="44"/>
  <c r="FR612" i="44"/>
  <c r="FQ612" i="44"/>
  <c r="FP612" i="44"/>
  <c r="FO612" i="44"/>
  <c r="FN612" i="44"/>
  <c r="FM612" i="44"/>
  <c r="FL612" i="44"/>
  <c r="FK612" i="44"/>
  <c r="FJ612" i="44"/>
  <c r="FI612" i="44"/>
  <c r="FH612" i="44"/>
  <c r="FD612" i="44"/>
  <c r="FC612" i="44"/>
  <c r="FB612" i="44"/>
  <c r="FA612" i="44"/>
  <c r="EZ612" i="44"/>
  <c r="EY612" i="44"/>
  <c r="EX612" i="44"/>
  <c r="EW612" i="44"/>
  <c r="EV612" i="44"/>
  <c r="EU612" i="44"/>
  <c r="ET612" i="44"/>
  <c r="ES612" i="44"/>
  <c r="ER612" i="44"/>
  <c r="EQ612" i="44"/>
  <c r="EP612" i="44"/>
  <c r="EO612" i="44"/>
  <c r="EN612" i="44"/>
  <c r="EM612" i="44"/>
  <c r="EL612" i="44"/>
  <c r="EK612" i="44"/>
  <c r="EG612" i="44"/>
  <c r="EF612" i="44"/>
  <c r="EE612" i="44"/>
  <c r="ED612" i="44"/>
  <c r="EC612" i="44"/>
  <c r="DZ612" i="44"/>
  <c r="GC611" i="44"/>
  <c r="GD611" i="44" s="1"/>
  <c r="GE611" i="44" s="1"/>
  <c r="GA611" i="44"/>
  <c r="FZ611" i="44"/>
  <c r="FY611" i="44"/>
  <c r="FX611" i="44"/>
  <c r="FW611" i="44"/>
  <c r="FV611" i="44"/>
  <c r="FU611" i="44"/>
  <c r="FT611" i="44"/>
  <c r="FS611" i="44"/>
  <c r="FR611" i="44"/>
  <c r="FQ611" i="44"/>
  <c r="FP611" i="44"/>
  <c r="FO611" i="44"/>
  <c r="FN611" i="44"/>
  <c r="FM611" i="44"/>
  <c r="FL611" i="44"/>
  <c r="FK611" i="44"/>
  <c r="FJ611" i="44"/>
  <c r="FI611" i="44"/>
  <c r="FH611" i="44"/>
  <c r="FD611" i="44"/>
  <c r="FC611" i="44"/>
  <c r="FB611" i="44"/>
  <c r="FA611" i="44"/>
  <c r="EZ611" i="44"/>
  <c r="EY611" i="44"/>
  <c r="EX611" i="44"/>
  <c r="EW611" i="44"/>
  <c r="EV611" i="44"/>
  <c r="EU611" i="44"/>
  <c r="ET611" i="44"/>
  <c r="ES611" i="44"/>
  <c r="ER611" i="44"/>
  <c r="EQ611" i="44"/>
  <c r="EP611" i="44"/>
  <c r="EO611" i="44"/>
  <c r="EN611" i="44"/>
  <c r="EM611" i="44"/>
  <c r="EL611" i="44"/>
  <c r="EK611" i="44"/>
  <c r="EG611" i="44"/>
  <c r="EF611" i="44"/>
  <c r="EE611" i="44"/>
  <c r="ED611" i="44"/>
  <c r="EC611" i="44"/>
  <c r="DZ611" i="44"/>
  <c r="GA610" i="44"/>
  <c r="FZ610" i="44"/>
  <c r="FY610" i="44"/>
  <c r="FX610" i="44"/>
  <c r="FW610" i="44"/>
  <c r="FV610" i="44"/>
  <c r="FU610" i="44"/>
  <c r="FT610" i="44"/>
  <c r="FS610" i="44"/>
  <c r="FR610" i="44"/>
  <c r="FQ610" i="44"/>
  <c r="FP610" i="44"/>
  <c r="FO610" i="44"/>
  <c r="FN610" i="44"/>
  <c r="FM610" i="44"/>
  <c r="FL610" i="44"/>
  <c r="FK610" i="44"/>
  <c r="FJ610" i="44"/>
  <c r="FI610" i="44"/>
  <c r="FH610" i="44"/>
  <c r="FD610" i="44"/>
  <c r="FC610" i="44"/>
  <c r="FB610" i="44"/>
  <c r="FA610" i="44"/>
  <c r="EZ610" i="44"/>
  <c r="EY610" i="44"/>
  <c r="EX610" i="44"/>
  <c r="EW610" i="44"/>
  <c r="EV610" i="44"/>
  <c r="EU610" i="44"/>
  <c r="ET610" i="44"/>
  <c r="ES610" i="44"/>
  <c r="ER610" i="44"/>
  <c r="EQ610" i="44"/>
  <c r="EP610" i="44"/>
  <c r="EO610" i="44"/>
  <c r="EN610" i="44"/>
  <c r="EM610" i="44"/>
  <c r="EL610" i="44"/>
  <c r="EK610" i="44"/>
  <c r="EG610" i="44"/>
  <c r="EF610" i="44"/>
  <c r="EE610" i="44"/>
  <c r="ED610" i="44"/>
  <c r="EC610" i="44"/>
  <c r="DZ610" i="44"/>
  <c r="GC609" i="44"/>
  <c r="GD609" i="44" s="1"/>
  <c r="GE609" i="44" s="1"/>
  <c r="GA609" i="44"/>
  <c r="FZ609" i="44"/>
  <c r="FY609" i="44"/>
  <c r="FX609" i="44"/>
  <c r="FW609" i="44"/>
  <c r="FV609" i="44"/>
  <c r="FU609" i="44"/>
  <c r="FT609" i="44"/>
  <c r="FS609" i="44"/>
  <c r="FR609" i="44"/>
  <c r="FQ609" i="44"/>
  <c r="FP609" i="44"/>
  <c r="FO609" i="44"/>
  <c r="FN609" i="44"/>
  <c r="FM609" i="44"/>
  <c r="FL609" i="44"/>
  <c r="FK609" i="44"/>
  <c r="FJ609" i="44"/>
  <c r="FI609" i="44"/>
  <c r="FH609" i="44"/>
  <c r="FD609" i="44"/>
  <c r="FC609" i="44"/>
  <c r="FB609" i="44"/>
  <c r="FA609" i="44"/>
  <c r="EZ609" i="44"/>
  <c r="EY609" i="44"/>
  <c r="EX609" i="44"/>
  <c r="EW609" i="44"/>
  <c r="EV609" i="44"/>
  <c r="EU609" i="44"/>
  <c r="ET609" i="44"/>
  <c r="ES609" i="44"/>
  <c r="ER609" i="44"/>
  <c r="EQ609" i="44"/>
  <c r="EP609" i="44"/>
  <c r="EO609" i="44"/>
  <c r="EN609" i="44"/>
  <c r="EM609" i="44"/>
  <c r="EL609" i="44"/>
  <c r="EK609" i="44"/>
  <c r="EG609" i="44"/>
  <c r="EF609" i="44"/>
  <c r="EE609" i="44"/>
  <c r="ED609" i="44"/>
  <c r="EC609" i="44"/>
  <c r="DZ609" i="44"/>
  <c r="GA608" i="44"/>
  <c r="FZ608" i="44"/>
  <c r="FY608" i="44"/>
  <c r="FX608" i="44"/>
  <c r="FW608" i="44"/>
  <c r="FV608" i="44"/>
  <c r="FU608" i="44"/>
  <c r="FT608" i="44"/>
  <c r="FS608" i="44"/>
  <c r="FR608" i="44"/>
  <c r="FQ608" i="44"/>
  <c r="FP608" i="44"/>
  <c r="FO608" i="44"/>
  <c r="FN608" i="44"/>
  <c r="FM608" i="44"/>
  <c r="FL608" i="44"/>
  <c r="FK608" i="44"/>
  <c r="FJ608" i="44"/>
  <c r="FI608" i="44"/>
  <c r="FH608" i="44"/>
  <c r="FD608" i="44"/>
  <c r="FC608" i="44"/>
  <c r="FB608" i="44"/>
  <c r="FA608" i="44"/>
  <c r="EZ608" i="44"/>
  <c r="EY608" i="44"/>
  <c r="EX608" i="44"/>
  <c r="EW608" i="44"/>
  <c r="EV608" i="44"/>
  <c r="EU608" i="44"/>
  <c r="ET608" i="44"/>
  <c r="ES608" i="44"/>
  <c r="ER608" i="44"/>
  <c r="EQ608" i="44"/>
  <c r="EP608" i="44"/>
  <c r="EO608" i="44"/>
  <c r="EN608" i="44"/>
  <c r="EM608" i="44"/>
  <c r="EL608" i="44"/>
  <c r="EK608" i="44"/>
  <c r="EG608" i="44"/>
  <c r="EF608" i="44"/>
  <c r="EE608" i="44"/>
  <c r="ED608" i="44"/>
  <c r="EC608" i="44"/>
  <c r="DZ608" i="44"/>
  <c r="GF607" i="44"/>
  <c r="GG607" i="44" s="1"/>
  <c r="GC607" i="44"/>
  <c r="GD607" i="44" s="1"/>
  <c r="GA607" i="44"/>
  <c r="FZ607" i="44"/>
  <c r="FY607" i="44"/>
  <c r="FX607" i="44"/>
  <c r="FW607" i="44"/>
  <c r="FV607" i="44"/>
  <c r="FU607" i="44"/>
  <c r="FT607" i="44"/>
  <c r="FS607" i="44"/>
  <c r="FR607" i="44"/>
  <c r="FQ607" i="44"/>
  <c r="FP607" i="44"/>
  <c r="FO607" i="44"/>
  <c r="FN607" i="44"/>
  <c r="FM607" i="44"/>
  <c r="FL607" i="44"/>
  <c r="FK607" i="44"/>
  <c r="FJ607" i="44"/>
  <c r="FI607" i="44"/>
  <c r="FH607" i="44"/>
  <c r="FD607" i="44"/>
  <c r="FC607" i="44"/>
  <c r="FB607" i="44"/>
  <c r="FA607" i="44"/>
  <c r="EZ607" i="44"/>
  <c r="EY607" i="44"/>
  <c r="EX607" i="44"/>
  <c r="EW607" i="44"/>
  <c r="EV607" i="44"/>
  <c r="EU607" i="44"/>
  <c r="ET607" i="44"/>
  <c r="ES607" i="44"/>
  <c r="ER607" i="44"/>
  <c r="EQ607" i="44"/>
  <c r="EP607" i="44"/>
  <c r="EO607" i="44"/>
  <c r="EN607" i="44"/>
  <c r="EM607" i="44"/>
  <c r="EL607" i="44"/>
  <c r="EK607" i="44"/>
  <c r="EG607" i="44"/>
  <c r="EF607" i="44"/>
  <c r="EE607" i="44"/>
  <c r="ED607" i="44"/>
  <c r="EC607" i="44"/>
  <c r="DZ607" i="44"/>
  <c r="GA606" i="44"/>
  <c r="FZ606" i="44"/>
  <c r="FY606" i="44"/>
  <c r="FX606" i="44"/>
  <c r="FW606" i="44"/>
  <c r="FV606" i="44"/>
  <c r="FU606" i="44"/>
  <c r="FT606" i="44"/>
  <c r="FS606" i="44"/>
  <c r="FR606" i="44"/>
  <c r="FQ606" i="44"/>
  <c r="FP606" i="44"/>
  <c r="FO606" i="44"/>
  <c r="FN606" i="44"/>
  <c r="FM606" i="44"/>
  <c r="FL606" i="44"/>
  <c r="FK606" i="44"/>
  <c r="FJ606" i="44"/>
  <c r="FI606" i="44"/>
  <c r="FH606" i="44"/>
  <c r="FD606" i="44"/>
  <c r="FC606" i="44"/>
  <c r="FB606" i="44"/>
  <c r="FA606" i="44"/>
  <c r="EZ606" i="44"/>
  <c r="EY606" i="44"/>
  <c r="EX606" i="44"/>
  <c r="EW606" i="44"/>
  <c r="EV606" i="44"/>
  <c r="EU606" i="44"/>
  <c r="ET606" i="44"/>
  <c r="ES606" i="44"/>
  <c r="ER606" i="44"/>
  <c r="EQ606" i="44"/>
  <c r="EP606" i="44"/>
  <c r="EO606" i="44"/>
  <c r="EN606" i="44"/>
  <c r="EM606" i="44"/>
  <c r="EL606" i="44"/>
  <c r="EK606" i="44"/>
  <c r="EG606" i="44"/>
  <c r="EF606" i="44"/>
  <c r="EE606" i="44"/>
  <c r="ED606" i="44"/>
  <c r="EC606" i="44"/>
  <c r="DZ606" i="44"/>
  <c r="GA605" i="44"/>
  <c r="FZ605" i="44"/>
  <c r="FY605" i="44"/>
  <c r="FX605" i="44"/>
  <c r="FW605" i="44"/>
  <c r="FV605" i="44"/>
  <c r="FU605" i="44"/>
  <c r="FT605" i="44"/>
  <c r="FS605" i="44"/>
  <c r="FR605" i="44"/>
  <c r="FQ605" i="44"/>
  <c r="FP605" i="44"/>
  <c r="FO605" i="44"/>
  <c r="FN605" i="44"/>
  <c r="FM605" i="44"/>
  <c r="FL605" i="44"/>
  <c r="FK605" i="44"/>
  <c r="FJ605" i="44"/>
  <c r="FI605" i="44"/>
  <c r="FH605" i="44"/>
  <c r="FD605" i="44"/>
  <c r="FC605" i="44"/>
  <c r="FB605" i="44"/>
  <c r="FA605" i="44"/>
  <c r="EZ605" i="44"/>
  <c r="EY605" i="44"/>
  <c r="EX605" i="44"/>
  <c r="EW605" i="44"/>
  <c r="EV605" i="44"/>
  <c r="EU605" i="44"/>
  <c r="ET605" i="44"/>
  <c r="ES605" i="44"/>
  <c r="ER605" i="44"/>
  <c r="EQ605" i="44"/>
  <c r="EP605" i="44"/>
  <c r="EO605" i="44"/>
  <c r="EN605" i="44"/>
  <c r="EM605" i="44"/>
  <c r="EL605" i="44"/>
  <c r="EK605" i="44"/>
  <c r="EG605" i="44"/>
  <c r="EF605" i="44"/>
  <c r="EE605" i="44"/>
  <c r="ED605" i="44"/>
  <c r="EC605" i="44"/>
  <c r="DZ605" i="44"/>
  <c r="GF604" i="44"/>
  <c r="GG604" i="44" s="1"/>
  <c r="GC604" i="44"/>
  <c r="GD604" i="44" s="1"/>
  <c r="GE604" i="44" s="1"/>
  <c r="GA604" i="44"/>
  <c r="FZ604" i="44"/>
  <c r="FY604" i="44"/>
  <c r="FX604" i="44"/>
  <c r="FW604" i="44"/>
  <c r="FV604" i="44"/>
  <c r="FU604" i="44"/>
  <c r="FT604" i="44"/>
  <c r="FS604" i="44"/>
  <c r="FR604" i="44"/>
  <c r="FQ604" i="44"/>
  <c r="FP604" i="44"/>
  <c r="FO604" i="44"/>
  <c r="FN604" i="44"/>
  <c r="FM604" i="44"/>
  <c r="FL604" i="44"/>
  <c r="FK604" i="44"/>
  <c r="FJ604" i="44"/>
  <c r="FI604" i="44"/>
  <c r="FH604" i="44"/>
  <c r="FD604" i="44"/>
  <c r="FC604" i="44"/>
  <c r="FB604" i="44"/>
  <c r="FA604" i="44"/>
  <c r="EZ604" i="44"/>
  <c r="EY604" i="44"/>
  <c r="EX604" i="44"/>
  <c r="EW604" i="44"/>
  <c r="EV604" i="44"/>
  <c r="EU604" i="44"/>
  <c r="ET604" i="44"/>
  <c r="ES604" i="44"/>
  <c r="ER604" i="44"/>
  <c r="EQ604" i="44"/>
  <c r="EP604" i="44"/>
  <c r="EO604" i="44"/>
  <c r="EN604" i="44"/>
  <c r="EM604" i="44"/>
  <c r="EL604" i="44"/>
  <c r="EK604" i="44"/>
  <c r="EG604" i="44"/>
  <c r="EF604" i="44"/>
  <c r="EE604" i="44"/>
  <c r="ED604" i="44"/>
  <c r="EC604" i="44"/>
  <c r="DZ604" i="44"/>
  <c r="GA603" i="44"/>
  <c r="FZ603" i="44"/>
  <c r="FY603" i="44"/>
  <c r="FX603" i="44"/>
  <c r="FW603" i="44"/>
  <c r="FV603" i="44"/>
  <c r="FU603" i="44"/>
  <c r="FT603" i="44"/>
  <c r="FS603" i="44"/>
  <c r="FR603" i="44"/>
  <c r="FQ603" i="44"/>
  <c r="FP603" i="44"/>
  <c r="FO603" i="44"/>
  <c r="FN603" i="44"/>
  <c r="FM603" i="44"/>
  <c r="FL603" i="44"/>
  <c r="FK603" i="44"/>
  <c r="FJ603" i="44"/>
  <c r="FI603" i="44"/>
  <c r="FH603" i="44"/>
  <c r="FD603" i="44"/>
  <c r="FC603" i="44"/>
  <c r="FB603" i="44"/>
  <c r="FA603" i="44"/>
  <c r="EZ603" i="44"/>
  <c r="EY603" i="44"/>
  <c r="EX603" i="44"/>
  <c r="EW603" i="44"/>
  <c r="EV603" i="44"/>
  <c r="EU603" i="44"/>
  <c r="ET603" i="44"/>
  <c r="ES603" i="44"/>
  <c r="ER603" i="44"/>
  <c r="EQ603" i="44"/>
  <c r="EP603" i="44"/>
  <c r="EO603" i="44"/>
  <c r="EN603" i="44"/>
  <c r="EM603" i="44"/>
  <c r="EL603" i="44"/>
  <c r="EK603" i="44"/>
  <c r="EG603" i="44"/>
  <c r="EF603" i="44"/>
  <c r="EE603" i="44"/>
  <c r="ED603" i="44"/>
  <c r="EC603" i="44"/>
  <c r="DZ603" i="44"/>
  <c r="GA602" i="44"/>
  <c r="FZ602" i="44"/>
  <c r="FY602" i="44"/>
  <c r="FX602" i="44"/>
  <c r="FW602" i="44"/>
  <c r="FV602" i="44"/>
  <c r="FU602" i="44"/>
  <c r="FT602" i="44"/>
  <c r="FS602" i="44"/>
  <c r="FR602" i="44"/>
  <c r="FQ602" i="44"/>
  <c r="FP602" i="44"/>
  <c r="FO602" i="44"/>
  <c r="FN602" i="44"/>
  <c r="FM602" i="44"/>
  <c r="FL602" i="44"/>
  <c r="FK602" i="44"/>
  <c r="FJ602" i="44"/>
  <c r="FI602" i="44"/>
  <c r="FH602" i="44"/>
  <c r="FD602" i="44"/>
  <c r="FC602" i="44"/>
  <c r="FB602" i="44"/>
  <c r="FA602" i="44"/>
  <c r="EZ602" i="44"/>
  <c r="EY602" i="44"/>
  <c r="EX602" i="44"/>
  <c r="EW602" i="44"/>
  <c r="EV602" i="44"/>
  <c r="EU602" i="44"/>
  <c r="ET602" i="44"/>
  <c r="ES602" i="44"/>
  <c r="ER602" i="44"/>
  <c r="EQ602" i="44"/>
  <c r="EP602" i="44"/>
  <c r="EO602" i="44"/>
  <c r="EN602" i="44"/>
  <c r="EM602" i="44"/>
  <c r="EL602" i="44"/>
  <c r="EK602" i="44"/>
  <c r="EG602" i="44"/>
  <c r="EF602" i="44"/>
  <c r="EE602" i="44"/>
  <c r="ED602" i="44"/>
  <c r="EC602" i="44"/>
  <c r="DZ602" i="44"/>
  <c r="GF601" i="44"/>
  <c r="GG601" i="44" s="1"/>
  <c r="GC601" i="44"/>
  <c r="GA601" i="44"/>
  <c r="FZ601" i="44"/>
  <c r="FY601" i="44"/>
  <c r="FX601" i="44"/>
  <c r="FW601" i="44"/>
  <c r="FV601" i="44"/>
  <c r="FU601" i="44"/>
  <c r="FT601" i="44"/>
  <c r="FS601" i="44"/>
  <c r="FR601" i="44"/>
  <c r="FQ601" i="44"/>
  <c r="FP601" i="44"/>
  <c r="FO601" i="44"/>
  <c r="FN601" i="44"/>
  <c r="FM601" i="44"/>
  <c r="FL601" i="44"/>
  <c r="FK601" i="44"/>
  <c r="FJ601" i="44"/>
  <c r="FI601" i="44"/>
  <c r="FH601" i="44"/>
  <c r="FD601" i="44"/>
  <c r="FC601" i="44"/>
  <c r="FB601" i="44"/>
  <c r="FA601" i="44"/>
  <c r="EZ601" i="44"/>
  <c r="EY601" i="44"/>
  <c r="EX601" i="44"/>
  <c r="EW601" i="44"/>
  <c r="EV601" i="44"/>
  <c r="EU601" i="44"/>
  <c r="ET601" i="44"/>
  <c r="ES601" i="44"/>
  <c r="ER601" i="44"/>
  <c r="EQ601" i="44"/>
  <c r="EP601" i="44"/>
  <c r="EO601" i="44"/>
  <c r="EN601" i="44"/>
  <c r="EM601" i="44"/>
  <c r="EL601" i="44"/>
  <c r="EK601" i="44"/>
  <c r="EG601" i="44"/>
  <c r="EF601" i="44"/>
  <c r="EE601" i="44"/>
  <c r="ED601" i="44"/>
  <c r="EC601" i="44"/>
  <c r="DZ601" i="44"/>
  <c r="GA600" i="44"/>
  <c r="FZ600" i="44"/>
  <c r="FY600" i="44"/>
  <c r="FX600" i="44"/>
  <c r="FW600" i="44"/>
  <c r="FV600" i="44"/>
  <c r="FU600" i="44"/>
  <c r="FT600" i="44"/>
  <c r="FS600" i="44"/>
  <c r="FR600" i="44"/>
  <c r="FQ600" i="44"/>
  <c r="FP600" i="44"/>
  <c r="FO600" i="44"/>
  <c r="FN600" i="44"/>
  <c r="FM600" i="44"/>
  <c r="FL600" i="44"/>
  <c r="FK600" i="44"/>
  <c r="FJ600" i="44"/>
  <c r="FI600" i="44"/>
  <c r="FH600" i="44"/>
  <c r="FD600" i="44"/>
  <c r="FC600" i="44"/>
  <c r="FB600" i="44"/>
  <c r="FA600" i="44"/>
  <c r="EZ600" i="44"/>
  <c r="EY600" i="44"/>
  <c r="EX600" i="44"/>
  <c r="EW600" i="44"/>
  <c r="EV600" i="44"/>
  <c r="EU600" i="44"/>
  <c r="ET600" i="44"/>
  <c r="ES600" i="44"/>
  <c r="ER600" i="44"/>
  <c r="EQ600" i="44"/>
  <c r="EP600" i="44"/>
  <c r="EO600" i="44"/>
  <c r="EN600" i="44"/>
  <c r="EM600" i="44"/>
  <c r="EL600" i="44"/>
  <c r="EK600" i="44"/>
  <c r="EG600" i="44"/>
  <c r="EF600" i="44"/>
  <c r="EE600" i="44"/>
  <c r="ED600" i="44"/>
  <c r="EC600" i="44"/>
  <c r="DZ600" i="44"/>
  <c r="GA599" i="44"/>
  <c r="FZ599" i="44"/>
  <c r="FY599" i="44"/>
  <c r="FX599" i="44"/>
  <c r="FW599" i="44"/>
  <c r="FV599" i="44"/>
  <c r="FU599" i="44"/>
  <c r="FT599" i="44"/>
  <c r="FS599" i="44"/>
  <c r="FR599" i="44"/>
  <c r="FQ599" i="44"/>
  <c r="FP599" i="44"/>
  <c r="FO599" i="44"/>
  <c r="FN599" i="44"/>
  <c r="FM599" i="44"/>
  <c r="FL599" i="44"/>
  <c r="FK599" i="44"/>
  <c r="FJ599" i="44"/>
  <c r="FI599" i="44"/>
  <c r="FH599" i="44"/>
  <c r="FD599" i="44"/>
  <c r="FC599" i="44"/>
  <c r="FB599" i="44"/>
  <c r="FA599" i="44"/>
  <c r="EZ599" i="44"/>
  <c r="EY599" i="44"/>
  <c r="EX599" i="44"/>
  <c r="EW599" i="44"/>
  <c r="EV599" i="44"/>
  <c r="EU599" i="44"/>
  <c r="ET599" i="44"/>
  <c r="ES599" i="44"/>
  <c r="ER599" i="44"/>
  <c r="EQ599" i="44"/>
  <c r="EP599" i="44"/>
  <c r="EO599" i="44"/>
  <c r="EN599" i="44"/>
  <c r="EM599" i="44"/>
  <c r="EL599" i="44"/>
  <c r="EK599" i="44"/>
  <c r="EG599" i="44"/>
  <c r="EF599" i="44"/>
  <c r="EE599" i="44"/>
  <c r="ED599" i="44"/>
  <c r="EC599" i="44"/>
  <c r="DZ599" i="44"/>
  <c r="GC598" i="44"/>
  <c r="GD598" i="44" s="1"/>
  <c r="GA598" i="44"/>
  <c r="FZ598" i="44"/>
  <c r="FY598" i="44"/>
  <c r="FX598" i="44"/>
  <c r="FW598" i="44"/>
  <c r="FV598" i="44"/>
  <c r="FU598" i="44"/>
  <c r="FT598" i="44"/>
  <c r="FS598" i="44"/>
  <c r="FR598" i="44"/>
  <c r="FQ598" i="44"/>
  <c r="FP598" i="44"/>
  <c r="FO598" i="44"/>
  <c r="FN598" i="44"/>
  <c r="FM598" i="44"/>
  <c r="FL598" i="44"/>
  <c r="FK598" i="44"/>
  <c r="FJ598" i="44"/>
  <c r="FI598" i="44"/>
  <c r="FH598" i="44"/>
  <c r="FD598" i="44"/>
  <c r="FC598" i="44"/>
  <c r="FB598" i="44"/>
  <c r="FA598" i="44"/>
  <c r="EZ598" i="44"/>
  <c r="EY598" i="44"/>
  <c r="EX598" i="44"/>
  <c r="EW598" i="44"/>
  <c r="EV598" i="44"/>
  <c r="EU598" i="44"/>
  <c r="ET598" i="44"/>
  <c r="ES598" i="44"/>
  <c r="ER598" i="44"/>
  <c r="EQ598" i="44"/>
  <c r="EP598" i="44"/>
  <c r="EO598" i="44"/>
  <c r="EN598" i="44"/>
  <c r="EM598" i="44"/>
  <c r="EL598" i="44"/>
  <c r="EK598" i="44"/>
  <c r="EG598" i="44"/>
  <c r="EF598" i="44"/>
  <c r="EE598" i="44"/>
  <c r="ED598" i="44"/>
  <c r="EC598" i="44"/>
  <c r="DZ598" i="44"/>
  <c r="GA597" i="44"/>
  <c r="FZ597" i="44"/>
  <c r="FY597" i="44"/>
  <c r="FX597" i="44"/>
  <c r="FW597" i="44"/>
  <c r="FV597" i="44"/>
  <c r="FU597" i="44"/>
  <c r="FT597" i="44"/>
  <c r="FS597" i="44"/>
  <c r="FR597" i="44"/>
  <c r="FQ597" i="44"/>
  <c r="FP597" i="44"/>
  <c r="FO597" i="44"/>
  <c r="FN597" i="44"/>
  <c r="FM597" i="44"/>
  <c r="FL597" i="44"/>
  <c r="FK597" i="44"/>
  <c r="FJ597" i="44"/>
  <c r="FI597" i="44"/>
  <c r="FH597" i="44"/>
  <c r="FD597" i="44"/>
  <c r="FC597" i="44"/>
  <c r="FB597" i="44"/>
  <c r="FA597" i="44"/>
  <c r="EZ597" i="44"/>
  <c r="EY597" i="44"/>
  <c r="EX597" i="44"/>
  <c r="EW597" i="44"/>
  <c r="EV597" i="44"/>
  <c r="EU597" i="44"/>
  <c r="ET597" i="44"/>
  <c r="ES597" i="44"/>
  <c r="ER597" i="44"/>
  <c r="EQ597" i="44"/>
  <c r="EP597" i="44"/>
  <c r="EO597" i="44"/>
  <c r="EN597" i="44"/>
  <c r="EM597" i="44"/>
  <c r="EL597" i="44"/>
  <c r="EK597" i="44"/>
  <c r="EG597" i="44"/>
  <c r="EF597" i="44"/>
  <c r="EE597" i="44"/>
  <c r="ED597" i="44"/>
  <c r="EC597" i="44"/>
  <c r="DZ597" i="44"/>
  <c r="GF596" i="44"/>
  <c r="GC596" i="44"/>
  <c r="GA596" i="44"/>
  <c r="FZ596" i="44"/>
  <c r="FY596" i="44"/>
  <c r="FX596" i="44"/>
  <c r="FW596" i="44"/>
  <c r="FV596" i="44"/>
  <c r="FU596" i="44"/>
  <c r="FT596" i="44"/>
  <c r="FS596" i="44"/>
  <c r="FR596" i="44"/>
  <c r="FQ596" i="44"/>
  <c r="FP596" i="44"/>
  <c r="FO596" i="44"/>
  <c r="FN596" i="44"/>
  <c r="FM596" i="44"/>
  <c r="FL596" i="44"/>
  <c r="FK596" i="44"/>
  <c r="FJ596" i="44"/>
  <c r="FI596" i="44"/>
  <c r="FH596" i="44"/>
  <c r="FD596" i="44"/>
  <c r="FC596" i="44"/>
  <c r="FB596" i="44"/>
  <c r="FA596" i="44"/>
  <c r="EZ596" i="44"/>
  <c r="EY596" i="44"/>
  <c r="EX596" i="44"/>
  <c r="EW596" i="44"/>
  <c r="EV596" i="44"/>
  <c r="EU596" i="44"/>
  <c r="ET596" i="44"/>
  <c r="ES596" i="44"/>
  <c r="ER596" i="44"/>
  <c r="EQ596" i="44"/>
  <c r="EP596" i="44"/>
  <c r="EO596" i="44"/>
  <c r="EN596" i="44"/>
  <c r="EM596" i="44"/>
  <c r="EL596" i="44"/>
  <c r="EK596" i="44"/>
  <c r="EG596" i="44"/>
  <c r="EF596" i="44"/>
  <c r="EE596" i="44"/>
  <c r="ED596" i="44"/>
  <c r="EC596" i="44"/>
  <c r="DZ596" i="44"/>
  <c r="GA595" i="44"/>
  <c r="FZ595" i="44"/>
  <c r="FY595" i="44"/>
  <c r="FX595" i="44"/>
  <c r="FW595" i="44"/>
  <c r="FV595" i="44"/>
  <c r="FU595" i="44"/>
  <c r="FT595" i="44"/>
  <c r="FS595" i="44"/>
  <c r="FR595" i="44"/>
  <c r="FQ595" i="44"/>
  <c r="FP595" i="44"/>
  <c r="FO595" i="44"/>
  <c r="FN595" i="44"/>
  <c r="FM595" i="44"/>
  <c r="FL595" i="44"/>
  <c r="FK595" i="44"/>
  <c r="FJ595" i="44"/>
  <c r="FI595" i="44"/>
  <c r="FH595" i="44"/>
  <c r="FD595" i="44"/>
  <c r="FC595" i="44"/>
  <c r="FB595" i="44"/>
  <c r="FA595" i="44"/>
  <c r="EZ595" i="44"/>
  <c r="EY595" i="44"/>
  <c r="EX595" i="44"/>
  <c r="EW595" i="44"/>
  <c r="EV595" i="44"/>
  <c r="EU595" i="44"/>
  <c r="ET595" i="44"/>
  <c r="ES595" i="44"/>
  <c r="ER595" i="44"/>
  <c r="EQ595" i="44"/>
  <c r="EP595" i="44"/>
  <c r="EO595" i="44"/>
  <c r="EN595" i="44"/>
  <c r="EM595" i="44"/>
  <c r="EL595" i="44"/>
  <c r="EK595" i="44"/>
  <c r="EG595" i="44"/>
  <c r="EF595" i="44"/>
  <c r="EE595" i="44"/>
  <c r="ED595" i="44"/>
  <c r="EC595" i="44"/>
  <c r="DZ595" i="44"/>
  <c r="GA594" i="44"/>
  <c r="FZ594" i="44"/>
  <c r="FY594" i="44"/>
  <c r="FX594" i="44"/>
  <c r="FW594" i="44"/>
  <c r="FV594" i="44"/>
  <c r="FU594" i="44"/>
  <c r="FT594" i="44"/>
  <c r="FS594" i="44"/>
  <c r="FR594" i="44"/>
  <c r="FQ594" i="44"/>
  <c r="FP594" i="44"/>
  <c r="FO594" i="44"/>
  <c r="FN594" i="44"/>
  <c r="FM594" i="44"/>
  <c r="FL594" i="44"/>
  <c r="FK594" i="44"/>
  <c r="FJ594" i="44"/>
  <c r="FI594" i="44"/>
  <c r="FH594" i="44"/>
  <c r="FD594" i="44"/>
  <c r="FC594" i="44"/>
  <c r="FB594" i="44"/>
  <c r="FA594" i="44"/>
  <c r="EZ594" i="44"/>
  <c r="EY594" i="44"/>
  <c r="EX594" i="44"/>
  <c r="EW594" i="44"/>
  <c r="EV594" i="44"/>
  <c r="EU594" i="44"/>
  <c r="ET594" i="44"/>
  <c r="ES594" i="44"/>
  <c r="ER594" i="44"/>
  <c r="EQ594" i="44"/>
  <c r="EP594" i="44"/>
  <c r="EO594" i="44"/>
  <c r="EN594" i="44"/>
  <c r="EM594" i="44"/>
  <c r="EL594" i="44"/>
  <c r="EK594" i="44"/>
  <c r="EG594" i="44"/>
  <c r="EF594" i="44"/>
  <c r="EE594" i="44"/>
  <c r="ED594" i="44"/>
  <c r="EC594" i="44"/>
  <c r="DZ594" i="44"/>
  <c r="GF593" i="44"/>
  <c r="GG593" i="44" s="1"/>
  <c r="GH593" i="44" s="1"/>
  <c r="GC593" i="44"/>
  <c r="GD593" i="44" s="1"/>
  <c r="GE593" i="44" s="1"/>
  <c r="GA593" i="44"/>
  <c r="FZ593" i="44"/>
  <c r="FY593" i="44"/>
  <c r="FX593" i="44"/>
  <c r="FW593" i="44"/>
  <c r="FV593" i="44"/>
  <c r="FU593" i="44"/>
  <c r="FT593" i="44"/>
  <c r="FS593" i="44"/>
  <c r="FR593" i="44"/>
  <c r="FQ593" i="44"/>
  <c r="FP593" i="44"/>
  <c r="FO593" i="44"/>
  <c r="FN593" i="44"/>
  <c r="FM593" i="44"/>
  <c r="FL593" i="44"/>
  <c r="FK593" i="44"/>
  <c r="FJ593" i="44"/>
  <c r="FI593" i="44"/>
  <c r="FH593" i="44"/>
  <c r="FD593" i="44"/>
  <c r="FC593" i="44"/>
  <c r="FB593" i="44"/>
  <c r="FA593" i="44"/>
  <c r="EZ593" i="44"/>
  <c r="EY593" i="44"/>
  <c r="EX593" i="44"/>
  <c r="EW593" i="44"/>
  <c r="EV593" i="44"/>
  <c r="EU593" i="44"/>
  <c r="ET593" i="44"/>
  <c r="ES593" i="44"/>
  <c r="ER593" i="44"/>
  <c r="EQ593" i="44"/>
  <c r="EP593" i="44"/>
  <c r="EO593" i="44"/>
  <c r="EN593" i="44"/>
  <c r="EM593" i="44"/>
  <c r="EL593" i="44"/>
  <c r="EK593" i="44"/>
  <c r="EG593" i="44"/>
  <c r="EF593" i="44"/>
  <c r="EE593" i="44"/>
  <c r="ED593" i="44"/>
  <c r="EC593" i="44"/>
  <c r="DZ593" i="44"/>
  <c r="GA592" i="44"/>
  <c r="FZ592" i="44"/>
  <c r="FY592" i="44"/>
  <c r="FX592" i="44"/>
  <c r="FW592" i="44"/>
  <c r="FV592" i="44"/>
  <c r="FU592" i="44"/>
  <c r="FT592" i="44"/>
  <c r="FS592" i="44"/>
  <c r="FR592" i="44"/>
  <c r="FQ592" i="44"/>
  <c r="FP592" i="44"/>
  <c r="FO592" i="44"/>
  <c r="FN592" i="44"/>
  <c r="FM592" i="44"/>
  <c r="FL592" i="44"/>
  <c r="FK592" i="44"/>
  <c r="FJ592" i="44"/>
  <c r="FI592" i="44"/>
  <c r="FH592" i="44"/>
  <c r="FD592" i="44"/>
  <c r="FC592" i="44"/>
  <c r="FB592" i="44"/>
  <c r="FA592" i="44"/>
  <c r="EZ592" i="44"/>
  <c r="EY592" i="44"/>
  <c r="EX592" i="44"/>
  <c r="EW592" i="44"/>
  <c r="EV592" i="44"/>
  <c r="EU592" i="44"/>
  <c r="ET592" i="44"/>
  <c r="ES592" i="44"/>
  <c r="ER592" i="44"/>
  <c r="EQ592" i="44"/>
  <c r="EP592" i="44"/>
  <c r="EO592" i="44"/>
  <c r="EN592" i="44"/>
  <c r="EM592" i="44"/>
  <c r="EL592" i="44"/>
  <c r="EK592" i="44"/>
  <c r="EG592" i="44"/>
  <c r="EF592" i="44"/>
  <c r="EE592" i="44"/>
  <c r="ED592" i="44"/>
  <c r="EC592" i="44"/>
  <c r="DZ592" i="44"/>
  <c r="GA591" i="44"/>
  <c r="FZ591" i="44"/>
  <c r="FY591" i="44"/>
  <c r="FX591" i="44"/>
  <c r="FW591" i="44"/>
  <c r="FV591" i="44"/>
  <c r="FU591" i="44"/>
  <c r="FT591" i="44"/>
  <c r="FS591" i="44"/>
  <c r="FR591" i="44"/>
  <c r="FQ591" i="44"/>
  <c r="FP591" i="44"/>
  <c r="FO591" i="44"/>
  <c r="FN591" i="44"/>
  <c r="FM591" i="44"/>
  <c r="FL591" i="44"/>
  <c r="FK591" i="44"/>
  <c r="FJ591" i="44"/>
  <c r="FI591" i="44"/>
  <c r="FH591" i="44"/>
  <c r="FD591" i="44"/>
  <c r="FC591" i="44"/>
  <c r="FB591" i="44"/>
  <c r="FA591" i="44"/>
  <c r="EZ591" i="44"/>
  <c r="EY591" i="44"/>
  <c r="EX591" i="44"/>
  <c r="EW591" i="44"/>
  <c r="EV591" i="44"/>
  <c r="EU591" i="44"/>
  <c r="ET591" i="44"/>
  <c r="ES591" i="44"/>
  <c r="ER591" i="44"/>
  <c r="EQ591" i="44"/>
  <c r="EP591" i="44"/>
  <c r="EO591" i="44"/>
  <c r="EN591" i="44"/>
  <c r="EM591" i="44"/>
  <c r="EL591" i="44"/>
  <c r="EK591" i="44"/>
  <c r="EG591" i="44"/>
  <c r="EF591" i="44"/>
  <c r="EE591" i="44"/>
  <c r="ED591" i="44"/>
  <c r="EC591" i="44"/>
  <c r="DZ591" i="44"/>
  <c r="GF590" i="44"/>
  <c r="GG590" i="44" s="1"/>
  <c r="GC590" i="44"/>
  <c r="GD590" i="44" s="1"/>
  <c r="GE590" i="44" s="1"/>
  <c r="GA590" i="44"/>
  <c r="FZ590" i="44"/>
  <c r="FY590" i="44"/>
  <c r="FX590" i="44"/>
  <c r="FW590" i="44"/>
  <c r="FV590" i="44"/>
  <c r="FU590" i="44"/>
  <c r="FT590" i="44"/>
  <c r="FS590" i="44"/>
  <c r="FR590" i="44"/>
  <c r="FQ590" i="44"/>
  <c r="FP590" i="44"/>
  <c r="FO590" i="44"/>
  <c r="FN590" i="44"/>
  <c r="FM590" i="44"/>
  <c r="FL590" i="44"/>
  <c r="FK590" i="44"/>
  <c r="FJ590" i="44"/>
  <c r="FI590" i="44"/>
  <c r="FH590" i="44"/>
  <c r="FD590" i="44"/>
  <c r="FC590" i="44"/>
  <c r="FB590" i="44"/>
  <c r="FA590" i="44"/>
  <c r="EZ590" i="44"/>
  <c r="EY590" i="44"/>
  <c r="EX590" i="44"/>
  <c r="EW590" i="44"/>
  <c r="EV590" i="44"/>
  <c r="EU590" i="44"/>
  <c r="ET590" i="44"/>
  <c r="ES590" i="44"/>
  <c r="ER590" i="44"/>
  <c r="EQ590" i="44"/>
  <c r="EP590" i="44"/>
  <c r="EO590" i="44"/>
  <c r="EN590" i="44"/>
  <c r="EM590" i="44"/>
  <c r="EL590" i="44"/>
  <c r="EK590" i="44"/>
  <c r="EG590" i="44"/>
  <c r="EF590" i="44"/>
  <c r="EE590" i="44"/>
  <c r="ED590" i="44"/>
  <c r="EC590" i="44"/>
  <c r="DZ590" i="44"/>
  <c r="GA589" i="44"/>
  <c r="FZ589" i="44"/>
  <c r="FY589" i="44"/>
  <c r="FX589" i="44"/>
  <c r="FW589" i="44"/>
  <c r="FV589" i="44"/>
  <c r="FU589" i="44"/>
  <c r="FT589" i="44"/>
  <c r="FS589" i="44"/>
  <c r="FR589" i="44"/>
  <c r="FQ589" i="44"/>
  <c r="FP589" i="44"/>
  <c r="FO589" i="44"/>
  <c r="FN589" i="44"/>
  <c r="FM589" i="44"/>
  <c r="FL589" i="44"/>
  <c r="FK589" i="44"/>
  <c r="FJ589" i="44"/>
  <c r="FI589" i="44"/>
  <c r="FH589" i="44"/>
  <c r="FD589" i="44"/>
  <c r="FC589" i="44"/>
  <c r="FB589" i="44"/>
  <c r="FA589" i="44"/>
  <c r="EZ589" i="44"/>
  <c r="EY589" i="44"/>
  <c r="EX589" i="44"/>
  <c r="EW589" i="44"/>
  <c r="EV589" i="44"/>
  <c r="EU589" i="44"/>
  <c r="ET589" i="44"/>
  <c r="ES589" i="44"/>
  <c r="ER589" i="44"/>
  <c r="EQ589" i="44"/>
  <c r="EP589" i="44"/>
  <c r="EO589" i="44"/>
  <c r="EN589" i="44"/>
  <c r="EM589" i="44"/>
  <c r="EL589" i="44"/>
  <c r="EK589" i="44"/>
  <c r="EG589" i="44"/>
  <c r="EF589" i="44"/>
  <c r="EE589" i="44"/>
  <c r="ED589" i="44"/>
  <c r="EC589" i="44"/>
  <c r="DZ589" i="44"/>
  <c r="GC588" i="44"/>
  <c r="GA588" i="44"/>
  <c r="FZ588" i="44"/>
  <c r="FY588" i="44"/>
  <c r="FX588" i="44"/>
  <c r="FW588" i="44"/>
  <c r="FV588" i="44"/>
  <c r="FU588" i="44"/>
  <c r="FT588" i="44"/>
  <c r="FS588" i="44"/>
  <c r="FR588" i="44"/>
  <c r="FQ588" i="44"/>
  <c r="FP588" i="44"/>
  <c r="FO588" i="44"/>
  <c r="FN588" i="44"/>
  <c r="FM588" i="44"/>
  <c r="FL588" i="44"/>
  <c r="FK588" i="44"/>
  <c r="FJ588" i="44"/>
  <c r="FI588" i="44"/>
  <c r="FH588" i="44"/>
  <c r="FD588" i="44"/>
  <c r="FC588" i="44"/>
  <c r="FB588" i="44"/>
  <c r="FA588" i="44"/>
  <c r="EZ588" i="44"/>
  <c r="EY588" i="44"/>
  <c r="EX588" i="44"/>
  <c r="EW588" i="44"/>
  <c r="EV588" i="44"/>
  <c r="EU588" i="44"/>
  <c r="ET588" i="44"/>
  <c r="ES588" i="44"/>
  <c r="ER588" i="44"/>
  <c r="EQ588" i="44"/>
  <c r="EP588" i="44"/>
  <c r="EO588" i="44"/>
  <c r="EN588" i="44"/>
  <c r="EM588" i="44"/>
  <c r="EL588" i="44"/>
  <c r="EK588" i="44"/>
  <c r="EG588" i="44"/>
  <c r="EF588" i="44"/>
  <c r="EE588" i="44"/>
  <c r="ED588" i="44"/>
  <c r="EC588" i="44"/>
  <c r="DZ588" i="44"/>
  <c r="GA587" i="44"/>
  <c r="FZ587" i="44"/>
  <c r="FY587" i="44"/>
  <c r="FX587" i="44"/>
  <c r="FW587" i="44"/>
  <c r="FV587" i="44"/>
  <c r="FU587" i="44"/>
  <c r="FT587" i="44"/>
  <c r="FS587" i="44"/>
  <c r="FR587" i="44"/>
  <c r="FQ587" i="44"/>
  <c r="FP587" i="44"/>
  <c r="FO587" i="44"/>
  <c r="FN587" i="44"/>
  <c r="FM587" i="44"/>
  <c r="FL587" i="44"/>
  <c r="FK587" i="44"/>
  <c r="FJ587" i="44"/>
  <c r="FI587" i="44"/>
  <c r="FH587" i="44"/>
  <c r="FD587" i="44"/>
  <c r="FC587" i="44"/>
  <c r="FB587" i="44"/>
  <c r="FA587" i="44"/>
  <c r="EZ587" i="44"/>
  <c r="EY587" i="44"/>
  <c r="EX587" i="44"/>
  <c r="EW587" i="44"/>
  <c r="EV587" i="44"/>
  <c r="EU587" i="44"/>
  <c r="ET587" i="44"/>
  <c r="ES587" i="44"/>
  <c r="ER587" i="44"/>
  <c r="EQ587" i="44"/>
  <c r="EP587" i="44"/>
  <c r="EO587" i="44"/>
  <c r="EN587" i="44"/>
  <c r="EM587" i="44"/>
  <c r="EL587" i="44"/>
  <c r="EK587" i="44"/>
  <c r="EG587" i="44"/>
  <c r="EF587" i="44"/>
  <c r="EE587" i="44"/>
  <c r="ED587" i="44"/>
  <c r="EC587" i="44"/>
  <c r="DZ587" i="44"/>
  <c r="GC586" i="44"/>
  <c r="GA586" i="44"/>
  <c r="FZ586" i="44"/>
  <c r="FY586" i="44"/>
  <c r="FX586" i="44"/>
  <c r="FW586" i="44"/>
  <c r="FV586" i="44"/>
  <c r="FU586" i="44"/>
  <c r="FT586" i="44"/>
  <c r="FS586" i="44"/>
  <c r="FR586" i="44"/>
  <c r="FQ586" i="44"/>
  <c r="FP586" i="44"/>
  <c r="FO586" i="44"/>
  <c r="FN586" i="44"/>
  <c r="FM586" i="44"/>
  <c r="FL586" i="44"/>
  <c r="FK586" i="44"/>
  <c r="FJ586" i="44"/>
  <c r="FI586" i="44"/>
  <c r="FH586" i="44"/>
  <c r="FD586" i="44"/>
  <c r="FC586" i="44"/>
  <c r="FB586" i="44"/>
  <c r="FA586" i="44"/>
  <c r="EZ586" i="44"/>
  <c r="EY586" i="44"/>
  <c r="EX586" i="44"/>
  <c r="EW586" i="44"/>
  <c r="EV586" i="44"/>
  <c r="EU586" i="44"/>
  <c r="ET586" i="44"/>
  <c r="ES586" i="44"/>
  <c r="ER586" i="44"/>
  <c r="EQ586" i="44"/>
  <c r="EP586" i="44"/>
  <c r="EO586" i="44"/>
  <c r="EN586" i="44"/>
  <c r="EM586" i="44"/>
  <c r="EL586" i="44"/>
  <c r="EK586" i="44"/>
  <c r="EG586" i="44"/>
  <c r="EF586" i="44"/>
  <c r="EE586" i="44"/>
  <c r="ED586" i="44"/>
  <c r="EC586" i="44"/>
  <c r="DZ586" i="44"/>
  <c r="GA585" i="44"/>
  <c r="FZ585" i="44"/>
  <c r="FY585" i="44"/>
  <c r="FX585" i="44"/>
  <c r="FW585" i="44"/>
  <c r="FV585" i="44"/>
  <c r="FU585" i="44"/>
  <c r="FT585" i="44"/>
  <c r="FS585" i="44"/>
  <c r="FR585" i="44"/>
  <c r="FQ585" i="44"/>
  <c r="FP585" i="44"/>
  <c r="FO585" i="44"/>
  <c r="FN585" i="44"/>
  <c r="FM585" i="44"/>
  <c r="FL585" i="44"/>
  <c r="FK585" i="44"/>
  <c r="FJ585" i="44"/>
  <c r="FI585" i="44"/>
  <c r="FH585" i="44"/>
  <c r="FD585" i="44"/>
  <c r="FC585" i="44"/>
  <c r="FB585" i="44"/>
  <c r="FA585" i="44"/>
  <c r="EZ585" i="44"/>
  <c r="EY585" i="44"/>
  <c r="EX585" i="44"/>
  <c r="EW585" i="44"/>
  <c r="EV585" i="44"/>
  <c r="EU585" i="44"/>
  <c r="ET585" i="44"/>
  <c r="ES585" i="44"/>
  <c r="ER585" i="44"/>
  <c r="EQ585" i="44"/>
  <c r="EP585" i="44"/>
  <c r="EO585" i="44"/>
  <c r="EN585" i="44"/>
  <c r="EM585" i="44"/>
  <c r="EL585" i="44"/>
  <c r="EK585" i="44"/>
  <c r="EG585" i="44"/>
  <c r="EF585" i="44"/>
  <c r="EE585" i="44"/>
  <c r="ED585" i="44"/>
  <c r="EC585" i="44"/>
  <c r="DZ585" i="44"/>
  <c r="GC584" i="44"/>
  <c r="GD584" i="44" s="1"/>
  <c r="GE584" i="44" s="1"/>
  <c r="GA584" i="44"/>
  <c r="FZ584" i="44"/>
  <c r="FY584" i="44"/>
  <c r="FX584" i="44"/>
  <c r="FW584" i="44"/>
  <c r="FV584" i="44"/>
  <c r="FU584" i="44"/>
  <c r="FT584" i="44"/>
  <c r="FS584" i="44"/>
  <c r="FR584" i="44"/>
  <c r="FQ584" i="44"/>
  <c r="FP584" i="44"/>
  <c r="FO584" i="44"/>
  <c r="FN584" i="44"/>
  <c r="FM584" i="44"/>
  <c r="FL584" i="44"/>
  <c r="FK584" i="44"/>
  <c r="FJ584" i="44"/>
  <c r="FI584" i="44"/>
  <c r="FH584" i="44"/>
  <c r="FD584" i="44"/>
  <c r="FC584" i="44"/>
  <c r="FB584" i="44"/>
  <c r="FA584" i="44"/>
  <c r="EZ584" i="44"/>
  <c r="EY584" i="44"/>
  <c r="EX584" i="44"/>
  <c r="EW584" i="44"/>
  <c r="EV584" i="44"/>
  <c r="EU584" i="44"/>
  <c r="ET584" i="44"/>
  <c r="ES584" i="44"/>
  <c r="ER584" i="44"/>
  <c r="EQ584" i="44"/>
  <c r="EP584" i="44"/>
  <c r="EO584" i="44"/>
  <c r="EN584" i="44"/>
  <c r="EM584" i="44"/>
  <c r="EL584" i="44"/>
  <c r="EK584" i="44"/>
  <c r="EG584" i="44"/>
  <c r="EF584" i="44"/>
  <c r="EE584" i="44"/>
  <c r="ED584" i="44"/>
  <c r="EC584" i="44"/>
  <c r="DZ584" i="44"/>
  <c r="GA583" i="44"/>
  <c r="FZ583" i="44"/>
  <c r="FY583" i="44"/>
  <c r="FX583" i="44"/>
  <c r="FW583" i="44"/>
  <c r="FV583" i="44"/>
  <c r="FU583" i="44"/>
  <c r="FT583" i="44"/>
  <c r="FS583" i="44"/>
  <c r="FR583" i="44"/>
  <c r="FQ583" i="44"/>
  <c r="FP583" i="44"/>
  <c r="FO583" i="44"/>
  <c r="FN583" i="44"/>
  <c r="FM583" i="44"/>
  <c r="FL583" i="44"/>
  <c r="FK583" i="44"/>
  <c r="FJ583" i="44"/>
  <c r="FI583" i="44"/>
  <c r="FH583" i="44"/>
  <c r="FD583" i="44"/>
  <c r="FC583" i="44"/>
  <c r="FB583" i="44"/>
  <c r="FA583" i="44"/>
  <c r="EZ583" i="44"/>
  <c r="EY583" i="44"/>
  <c r="EX583" i="44"/>
  <c r="EW583" i="44"/>
  <c r="EV583" i="44"/>
  <c r="EU583" i="44"/>
  <c r="ET583" i="44"/>
  <c r="ES583" i="44"/>
  <c r="ER583" i="44"/>
  <c r="EQ583" i="44"/>
  <c r="EP583" i="44"/>
  <c r="EO583" i="44"/>
  <c r="EN583" i="44"/>
  <c r="EM583" i="44"/>
  <c r="EL583" i="44"/>
  <c r="EK583" i="44"/>
  <c r="EG583" i="44"/>
  <c r="EF583" i="44"/>
  <c r="EE583" i="44"/>
  <c r="ED583" i="44"/>
  <c r="EC583" i="44"/>
  <c r="DZ583" i="44"/>
  <c r="GC582" i="44"/>
  <c r="GD582" i="44" s="1"/>
  <c r="GE582" i="44" s="1"/>
  <c r="GA582" i="44"/>
  <c r="FZ582" i="44"/>
  <c r="FY582" i="44"/>
  <c r="FX582" i="44"/>
  <c r="FW582" i="44"/>
  <c r="FV582" i="44"/>
  <c r="FU582" i="44"/>
  <c r="FT582" i="44"/>
  <c r="FS582" i="44"/>
  <c r="FR582" i="44"/>
  <c r="FQ582" i="44"/>
  <c r="FP582" i="44"/>
  <c r="FO582" i="44"/>
  <c r="FN582" i="44"/>
  <c r="FM582" i="44"/>
  <c r="FL582" i="44"/>
  <c r="FK582" i="44"/>
  <c r="FJ582" i="44"/>
  <c r="FI582" i="44"/>
  <c r="FH582" i="44"/>
  <c r="FD582" i="44"/>
  <c r="FC582" i="44"/>
  <c r="FB582" i="44"/>
  <c r="FA582" i="44"/>
  <c r="EZ582" i="44"/>
  <c r="EY582" i="44"/>
  <c r="EX582" i="44"/>
  <c r="EW582" i="44"/>
  <c r="EV582" i="44"/>
  <c r="EU582" i="44"/>
  <c r="ET582" i="44"/>
  <c r="ES582" i="44"/>
  <c r="ER582" i="44"/>
  <c r="EQ582" i="44"/>
  <c r="EP582" i="44"/>
  <c r="EO582" i="44"/>
  <c r="EN582" i="44"/>
  <c r="EM582" i="44"/>
  <c r="EL582" i="44"/>
  <c r="EK582" i="44"/>
  <c r="EG582" i="44"/>
  <c r="EF582" i="44"/>
  <c r="EE582" i="44"/>
  <c r="ED582" i="44"/>
  <c r="EC582" i="44"/>
  <c r="DZ582" i="44"/>
  <c r="GA581" i="44"/>
  <c r="FZ581" i="44"/>
  <c r="FY581" i="44"/>
  <c r="FX581" i="44"/>
  <c r="FW581" i="44"/>
  <c r="FV581" i="44"/>
  <c r="FU581" i="44"/>
  <c r="FT581" i="44"/>
  <c r="FS581" i="44"/>
  <c r="FR581" i="44"/>
  <c r="FQ581" i="44"/>
  <c r="FP581" i="44"/>
  <c r="FO581" i="44"/>
  <c r="FN581" i="44"/>
  <c r="FM581" i="44"/>
  <c r="FL581" i="44"/>
  <c r="FK581" i="44"/>
  <c r="FJ581" i="44"/>
  <c r="FI581" i="44"/>
  <c r="FH581" i="44"/>
  <c r="FD581" i="44"/>
  <c r="FC581" i="44"/>
  <c r="FB581" i="44"/>
  <c r="FA581" i="44"/>
  <c r="EZ581" i="44"/>
  <c r="EY581" i="44"/>
  <c r="EX581" i="44"/>
  <c r="EW581" i="44"/>
  <c r="EV581" i="44"/>
  <c r="EU581" i="44"/>
  <c r="ET581" i="44"/>
  <c r="ES581" i="44"/>
  <c r="ER581" i="44"/>
  <c r="EQ581" i="44"/>
  <c r="EP581" i="44"/>
  <c r="EO581" i="44"/>
  <c r="EN581" i="44"/>
  <c r="EM581" i="44"/>
  <c r="EL581" i="44"/>
  <c r="EK581" i="44"/>
  <c r="EG581" i="44"/>
  <c r="EF581" i="44"/>
  <c r="EE581" i="44"/>
  <c r="ED581" i="44"/>
  <c r="EC581" i="44"/>
  <c r="DZ581" i="44"/>
  <c r="GA580" i="44"/>
  <c r="FZ580" i="44"/>
  <c r="FY580" i="44"/>
  <c r="FX580" i="44"/>
  <c r="FW580" i="44"/>
  <c r="FV580" i="44"/>
  <c r="FU580" i="44"/>
  <c r="FT580" i="44"/>
  <c r="FS580" i="44"/>
  <c r="FR580" i="44"/>
  <c r="FQ580" i="44"/>
  <c r="FP580" i="44"/>
  <c r="FO580" i="44"/>
  <c r="FN580" i="44"/>
  <c r="FM580" i="44"/>
  <c r="FL580" i="44"/>
  <c r="FK580" i="44"/>
  <c r="FJ580" i="44"/>
  <c r="FI580" i="44"/>
  <c r="FH580" i="44"/>
  <c r="FD580" i="44"/>
  <c r="FC580" i="44"/>
  <c r="FB580" i="44"/>
  <c r="FA580" i="44"/>
  <c r="EZ580" i="44"/>
  <c r="EY580" i="44"/>
  <c r="EX580" i="44"/>
  <c r="EW580" i="44"/>
  <c r="EV580" i="44"/>
  <c r="EU580" i="44"/>
  <c r="ET580" i="44"/>
  <c r="ES580" i="44"/>
  <c r="ER580" i="44"/>
  <c r="EQ580" i="44"/>
  <c r="EP580" i="44"/>
  <c r="EO580" i="44"/>
  <c r="EN580" i="44"/>
  <c r="EM580" i="44"/>
  <c r="EL580" i="44"/>
  <c r="EK580" i="44"/>
  <c r="EG580" i="44"/>
  <c r="EF580" i="44"/>
  <c r="EE580" i="44"/>
  <c r="ED580" i="44"/>
  <c r="EC580" i="44"/>
  <c r="DZ580" i="44"/>
  <c r="GA579" i="44"/>
  <c r="FZ579" i="44"/>
  <c r="FY579" i="44"/>
  <c r="FX579" i="44"/>
  <c r="FW579" i="44"/>
  <c r="FV579" i="44"/>
  <c r="FU579" i="44"/>
  <c r="FT579" i="44"/>
  <c r="FS579" i="44"/>
  <c r="FR579" i="44"/>
  <c r="FQ579" i="44"/>
  <c r="FP579" i="44"/>
  <c r="FO579" i="44"/>
  <c r="FN579" i="44"/>
  <c r="FM579" i="44"/>
  <c r="FL579" i="44"/>
  <c r="FK579" i="44"/>
  <c r="FJ579" i="44"/>
  <c r="FI579" i="44"/>
  <c r="FH579" i="44"/>
  <c r="FD579" i="44"/>
  <c r="FC579" i="44"/>
  <c r="FB579" i="44"/>
  <c r="FA579" i="44"/>
  <c r="EZ579" i="44"/>
  <c r="EY579" i="44"/>
  <c r="EX579" i="44"/>
  <c r="EW579" i="44"/>
  <c r="EV579" i="44"/>
  <c r="EU579" i="44"/>
  <c r="ET579" i="44"/>
  <c r="ES579" i="44"/>
  <c r="ER579" i="44"/>
  <c r="EQ579" i="44"/>
  <c r="EP579" i="44"/>
  <c r="EO579" i="44"/>
  <c r="EN579" i="44"/>
  <c r="EM579" i="44"/>
  <c r="EL579" i="44"/>
  <c r="EK579" i="44"/>
  <c r="EG579" i="44"/>
  <c r="EF579" i="44"/>
  <c r="EE579" i="44"/>
  <c r="ED579" i="44"/>
  <c r="EC579" i="44"/>
  <c r="DZ579" i="44"/>
  <c r="GC578" i="44"/>
  <c r="GD578" i="44" s="1"/>
  <c r="GA578" i="44"/>
  <c r="FZ578" i="44"/>
  <c r="FY578" i="44"/>
  <c r="FX578" i="44"/>
  <c r="FW578" i="44"/>
  <c r="FV578" i="44"/>
  <c r="FU578" i="44"/>
  <c r="FT578" i="44"/>
  <c r="FS578" i="44"/>
  <c r="FR578" i="44"/>
  <c r="FQ578" i="44"/>
  <c r="FP578" i="44"/>
  <c r="FO578" i="44"/>
  <c r="FN578" i="44"/>
  <c r="FM578" i="44"/>
  <c r="FL578" i="44"/>
  <c r="FK578" i="44"/>
  <c r="FJ578" i="44"/>
  <c r="FI578" i="44"/>
  <c r="FH578" i="44"/>
  <c r="FD578" i="44"/>
  <c r="FC578" i="44"/>
  <c r="FB578" i="44"/>
  <c r="FA578" i="44"/>
  <c r="EZ578" i="44"/>
  <c r="EY578" i="44"/>
  <c r="EX578" i="44"/>
  <c r="EW578" i="44"/>
  <c r="EV578" i="44"/>
  <c r="EU578" i="44"/>
  <c r="ET578" i="44"/>
  <c r="ES578" i="44"/>
  <c r="ER578" i="44"/>
  <c r="EQ578" i="44"/>
  <c r="EP578" i="44"/>
  <c r="EO578" i="44"/>
  <c r="EN578" i="44"/>
  <c r="EM578" i="44"/>
  <c r="EL578" i="44"/>
  <c r="EK578" i="44"/>
  <c r="EG578" i="44"/>
  <c r="EF578" i="44"/>
  <c r="EE578" i="44"/>
  <c r="ED578" i="44"/>
  <c r="EC578" i="44"/>
  <c r="DZ578" i="44"/>
  <c r="GA577" i="44"/>
  <c r="FZ577" i="44"/>
  <c r="FY577" i="44"/>
  <c r="FX577" i="44"/>
  <c r="FW577" i="44"/>
  <c r="FV577" i="44"/>
  <c r="FT577" i="44"/>
  <c r="FS577" i="44"/>
  <c r="FR577" i="44"/>
  <c r="FQ577" i="44"/>
  <c r="FP577" i="44"/>
  <c r="FO577" i="44"/>
  <c r="FN577" i="44"/>
  <c r="FM577" i="44"/>
  <c r="FL577" i="44"/>
  <c r="FK577" i="44"/>
  <c r="FJ577" i="44"/>
  <c r="FI577" i="44"/>
  <c r="FH577" i="44"/>
  <c r="FD577" i="44"/>
  <c r="FC577" i="44"/>
  <c r="FB577" i="44"/>
  <c r="FA577" i="44"/>
  <c r="EZ577" i="44"/>
  <c r="EY577" i="44"/>
  <c r="EW577" i="44"/>
  <c r="EV577" i="44"/>
  <c r="EU577" i="44"/>
  <c r="ET577" i="44"/>
  <c r="ES577" i="44"/>
  <c r="ER577" i="44"/>
  <c r="EQ577" i="44"/>
  <c r="EP577" i="44"/>
  <c r="EO577" i="44"/>
  <c r="EN577" i="44"/>
  <c r="EM577" i="44"/>
  <c r="EL577" i="44"/>
  <c r="EK577" i="44"/>
  <c r="EG577" i="44"/>
  <c r="EF577" i="44"/>
  <c r="EE577" i="44"/>
  <c r="ED577" i="44"/>
  <c r="EC577" i="44"/>
  <c r="DZ577" i="44"/>
  <c r="DQ577" i="44"/>
  <c r="CU577" i="44"/>
  <c r="BY577" i="44"/>
  <c r="BC577" i="44"/>
  <c r="AG577" i="44"/>
  <c r="GF576" i="44"/>
  <c r="GG576" i="44" s="1"/>
  <c r="GH576" i="44" s="1"/>
  <c r="GC576" i="44"/>
  <c r="GA576" i="44"/>
  <c r="FZ576" i="44"/>
  <c r="FY576" i="44"/>
  <c r="FX576" i="44"/>
  <c r="FW576" i="44"/>
  <c r="FV576" i="44"/>
  <c r="FU576" i="44"/>
  <c r="FT576" i="44"/>
  <c r="FS576" i="44"/>
  <c r="FR576" i="44"/>
  <c r="FQ576" i="44"/>
  <c r="FP576" i="44"/>
  <c r="FO576" i="44"/>
  <c r="FN576" i="44"/>
  <c r="FM576" i="44"/>
  <c r="FL576" i="44"/>
  <c r="FK576" i="44"/>
  <c r="FJ576" i="44"/>
  <c r="FI576" i="44"/>
  <c r="FH576" i="44"/>
  <c r="FD576" i="44"/>
  <c r="FC576" i="44"/>
  <c r="FB576" i="44"/>
  <c r="FA576" i="44"/>
  <c r="EZ576" i="44"/>
  <c r="EY576" i="44"/>
  <c r="EX576" i="44"/>
  <c r="EW576" i="44"/>
  <c r="EV576" i="44"/>
  <c r="EU576" i="44"/>
  <c r="ET576" i="44"/>
  <c r="ES576" i="44"/>
  <c r="ER576" i="44"/>
  <c r="EQ576" i="44"/>
  <c r="EP576" i="44"/>
  <c r="EO576" i="44"/>
  <c r="EN576" i="44"/>
  <c r="EM576" i="44"/>
  <c r="EL576" i="44"/>
  <c r="EK576" i="44"/>
  <c r="EG576" i="44"/>
  <c r="EF576" i="44"/>
  <c r="EE576" i="44"/>
  <c r="ED576" i="44"/>
  <c r="EC576" i="44"/>
  <c r="DZ576" i="44"/>
  <c r="GA575" i="44"/>
  <c r="FZ575" i="44"/>
  <c r="FY575" i="44"/>
  <c r="FX575" i="44"/>
  <c r="FW575" i="44"/>
  <c r="FV575" i="44"/>
  <c r="FU575" i="44"/>
  <c r="FT575" i="44"/>
  <c r="FS575" i="44"/>
  <c r="FR575" i="44"/>
  <c r="FQ575" i="44"/>
  <c r="FP575" i="44"/>
  <c r="FO575" i="44"/>
  <c r="FN575" i="44"/>
  <c r="FM575" i="44"/>
  <c r="FL575" i="44"/>
  <c r="FK575" i="44"/>
  <c r="FJ575" i="44"/>
  <c r="FI575" i="44"/>
  <c r="FH575" i="44"/>
  <c r="FD575" i="44"/>
  <c r="FC575" i="44"/>
  <c r="FB575" i="44"/>
  <c r="FA575" i="44"/>
  <c r="EZ575" i="44"/>
  <c r="EY575" i="44"/>
  <c r="EX575" i="44"/>
  <c r="EW575" i="44"/>
  <c r="EV575" i="44"/>
  <c r="EU575" i="44"/>
  <c r="ET575" i="44"/>
  <c r="ES575" i="44"/>
  <c r="ER575" i="44"/>
  <c r="EQ575" i="44"/>
  <c r="EP575" i="44"/>
  <c r="EO575" i="44"/>
  <c r="EN575" i="44"/>
  <c r="EM575" i="44"/>
  <c r="EL575" i="44"/>
  <c r="EK575" i="44"/>
  <c r="EG575" i="44"/>
  <c r="EF575" i="44"/>
  <c r="EE575" i="44"/>
  <c r="ED575" i="44"/>
  <c r="EC575" i="44"/>
  <c r="DZ575" i="44"/>
  <c r="GC574" i="44"/>
  <c r="GD574" i="44" s="1"/>
  <c r="GA574" i="44"/>
  <c r="FZ574" i="44"/>
  <c r="FY574" i="44"/>
  <c r="FX574" i="44"/>
  <c r="FW574" i="44"/>
  <c r="FV574" i="44"/>
  <c r="FU574" i="44"/>
  <c r="FT574" i="44"/>
  <c r="FS574" i="44"/>
  <c r="FR574" i="44"/>
  <c r="FQ574" i="44"/>
  <c r="FP574" i="44"/>
  <c r="FO574" i="44"/>
  <c r="FN574" i="44"/>
  <c r="FM574" i="44"/>
  <c r="FL574" i="44"/>
  <c r="FK574" i="44"/>
  <c r="FJ574" i="44"/>
  <c r="FI574" i="44"/>
  <c r="FH574" i="44"/>
  <c r="FD574" i="44"/>
  <c r="FC574" i="44"/>
  <c r="FB574" i="44"/>
  <c r="FA574" i="44"/>
  <c r="EZ574" i="44"/>
  <c r="EY574" i="44"/>
  <c r="EX574" i="44"/>
  <c r="EW574" i="44"/>
  <c r="EV574" i="44"/>
  <c r="EU574" i="44"/>
  <c r="ET574" i="44"/>
  <c r="ES574" i="44"/>
  <c r="ER574" i="44"/>
  <c r="EQ574" i="44"/>
  <c r="EP574" i="44"/>
  <c r="EO574" i="44"/>
  <c r="EN574" i="44"/>
  <c r="EM574" i="44"/>
  <c r="EL574" i="44"/>
  <c r="EK574" i="44"/>
  <c r="EG574" i="44"/>
  <c r="EF574" i="44"/>
  <c r="EE574" i="44"/>
  <c r="ED574" i="44"/>
  <c r="EC574" i="44"/>
  <c r="DZ574" i="44"/>
  <c r="GA573" i="44"/>
  <c r="FZ573" i="44"/>
  <c r="FY573" i="44"/>
  <c r="FX573" i="44"/>
  <c r="FW573" i="44"/>
  <c r="FV573" i="44"/>
  <c r="FU573" i="44"/>
  <c r="FT573" i="44"/>
  <c r="FS573" i="44"/>
  <c r="FR573" i="44"/>
  <c r="FQ573" i="44"/>
  <c r="FP573" i="44"/>
  <c r="FO573" i="44"/>
  <c r="FN573" i="44"/>
  <c r="FM573" i="44"/>
  <c r="FL573" i="44"/>
  <c r="FK573" i="44"/>
  <c r="FJ573" i="44"/>
  <c r="FI573" i="44"/>
  <c r="FH573" i="44"/>
  <c r="FD573" i="44"/>
  <c r="FC573" i="44"/>
  <c r="FB573" i="44"/>
  <c r="FA573" i="44"/>
  <c r="EZ573" i="44"/>
  <c r="EY573" i="44"/>
  <c r="EX573" i="44"/>
  <c r="EW573" i="44"/>
  <c r="EV573" i="44"/>
  <c r="EU573" i="44"/>
  <c r="ET573" i="44"/>
  <c r="ES573" i="44"/>
  <c r="ER573" i="44"/>
  <c r="EQ573" i="44"/>
  <c r="EP573" i="44"/>
  <c r="EO573" i="44"/>
  <c r="EN573" i="44"/>
  <c r="EM573" i="44"/>
  <c r="EL573" i="44"/>
  <c r="EK573" i="44"/>
  <c r="EG573" i="44"/>
  <c r="EF573" i="44"/>
  <c r="EE573" i="44"/>
  <c r="ED573" i="44"/>
  <c r="EC573" i="44"/>
  <c r="DZ573" i="44"/>
  <c r="GC572" i="44"/>
  <c r="GA572" i="44"/>
  <c r="FZ572" i="44"/>
  <c r="FY572" i="44"/>
  <c r="FX572" i="44"/>
  <c r="FW572" i="44"/>
  <c r="FV572" i="44"/>
  <c r="FU572" i="44"/>
  <c r="FT572" i="44"/>
  <c r="FS572" i="44"/>
  <c r="FR572" i="44"/>
  <c r="FQ572" i="44"/>
  <c r="FP572" i="44"/>
  <c r="FO572" i="44"/>
  <c r="FN572" i="44"/>
  <c r="FM572" i="44"/>
  <c r="FL572" i="44"/>
  <c r="FK572" i="44"/>
  <c r="FJ572" i="44"/>
  <c r="FI572" i="44"/>
  <c r="FH572" i="44"/>
  <c r="FD572" i="44"/>
  <c r="FC572" i="44"/>
  <c r="FB572" i="44"/>
  <c r="FA572" i="44"/>
  <c r="EZ572" i="44"/>
  <c r="EY572" i="44"/>
  <c r="EX572" i="44"/>
  <c r="EW572" i="44"/>
  <c r="EV572" i="44"/>
  <c r="EU572" i="44"/>
  <c r="ET572" i="44"/>
  <c r="ES572" i="44"/>
  <c r="ER572" i="44"/>
  <c r="EQ572" i="44"/>
  <c r="EP572" i="44"/>
  <c r="EO572" i="44"/>
  <c r="EN572" i="44"/>
  <c r="EM572" i="44"/>
  <c r="EL572" i="44"/>
  <c r="EK572" i="44"/>
  <c r="EG572" i="44"/>
  <c r="EF572" i="44"/>
  <c r="EE572" i="44"/>
  <c r="ED572" i="44"/>
  <c r="EC572" i="44"/>
  <c r="DZ572" i="44"/>
  <c r="GA571" i="44"/>
  <c r="FZ571" i="44"/>
  <c r="FY571" i="44"/>
  <c r="FX571" i="44"/>
  <c r="FW571" i="44"/>
  <c r="FV571" i="44"/>
  <c r="FU571" i="44"/>
  <c r="FT571" i="44"/>
  <c r="FS571" i="44"/>
  <c r="FR571" i="44"/>
  <c r="FQ571" i="44"/>
  <c r="FP571" i="44"/>
  <c r="FO571" i="44"/>
  <c r="FN571" i="44"/>
  <c r="FM571" i="44"/>
  <c r="FL571" i="44"/>
  <c r="FK571" i="44"/>
  <c r="FJ571" i="44"/>
  <c r="FI571" i="44"/>
  <c r="FH571" i="44"/>
  <c r="FD571" i="44"/>
  <c r="FC571" i="44"/>
  <c r="FB571" i="44"/>
  <c r="FA571" i="44"/>
  <c r="EZ571" i="44"/>
  <c r="EY571" i="44"/>
  <c r="EX571" i="44"/>
  <c r="EW571" i="44"/>
  <c r="EV571" i="44"/>
  <c r="EU571" i="44"/>
  <c r="ET571" i="44"/>
  <c r="ES571" i="44"/>
  <c r="ER571" i="44"/>
  <c r="EQ571" i="44"/>
  <c r="EP571" i="44"/>
  <c r="EO571" i="44"/>
  <c r="EN571" i="44"/>
  <c r="EM571" i="44"/>
  <c r="EL571" i="44"/>
  <c r="EK571" i="44"/>
  <c r="EG571" i="44"/>
  <c r="EF571" i="44"/>
  <c r="EE571" i="44"/>
  <c r="ED571" i="44"/>
  <c r="EC571" i="44"/>
  <c r="DZ571" i="44"/>
  <c r="GC570" i="44"/>
  <c r="GA570" i="44"/>
  <c r="FZ570" i="44"/>
  <c r="FY570" i="44"/>
  <c r="FX570" i="44"/>
  <c r="FW570" i="44"/>
  <c r="FV570" i="44"/>
  <c r="FU570" i="44"/>
  <c r="FT570" i="44"/>
  <c r="FS570" i="44"/>
  <c r="FR570" i="44"/>
  <c r="FQ570" i="44"/>
  <c r="FP570" i="44"/>
  <c r="FO570" i="44"/>
  <c r="FN570" i="44"/>
  <c r="FM570" i="44"/>
  <c r="FL570" i="44"/>
  <c r="FK570" i="44"/>
  <c r="FJ570" i="44"/>
  <c r="FI570" i="44"/>
  <c r="FH570" i="44"/>
  <c r="FD570" i="44"/>
  <c r="FC570" i="44"/>
  <c r="FB570" i="44"/>
  <c r="FA570" i="44"/>
  <c r="EZ570" i="44"/>
  <c r="EY570" i="44"/>
  <c r="EX570" i="44"/>
  <c r="EW570" i="44"/>
  <c r="EV570" i="44"/>
  <c r="EU570" i="44"/>
  <c r="ET570" i="44"/>
  <c r="ES570" i="44"/>
  <c r="ER570" i="44"/>
  <c r="EQ570" i="44"/>
  <c r="EP570" i="44"/>
  <c r="EO570" i="44"/>
  <c r="EN570" i="44"/>
  <c r="EM570" i="44"/>
  <c r="EL570" i="44"/>
  <c r="EK570" i="44"/>
  <c r="EG570" i="44"/>
  <c r="EF570" i="44"/>
  <c r="EE570" i="44"/>
  <c r="ED570" i="44"/>
  <c r="EC570" i="44"/>
  <c r="DZ570" i="44"/>
  <c r="GA569" i="44"/>
  <c r="FZ569" i="44"/>
  <c r="FY569" i="44"/>
  <c r="FX569" i="44"/>
  <c r="FW569" i="44"/>
  <c r="FV569" i="44"/>
  <c r="FU569" i="44"/>
  <c r="FT569" i="44"/>
  <c r="FS569" i="44"/>
  <c r="FR569" i="44"/>
  <c r="FQ569" i="44"/>
  <c r="FP569" i="44"/>
  <c r="FO569" i="44"/>
  <c r="FN569" i="44"/>
  <c r="FM569" i="44"/>
  <c r="FL569" i="44"/>
  <c r="FK569" i="44"/>
  <c r="FJ569" i="44"/>
  <c r="FI569" i="44"/>
  <c r="FH569" i="44"/>
  <c r="FD569" i="44"/>
  <c r="FC569" i="44"/>
  <c r="FB569" i="44"/>
  <c r="FA569" i="44"/>
  <c r="EZ569" i="44"/>
  <c r="EY569" i="44"/>
  <c r="EX569" i="44"/>
  <c r="EW569" i="44"/>
  <c r="EV569" i="44"/>
  <c r="EU569" i="44"/>
  <c r="ET569" i="44"/>
  <c r="ES569" i="44"/>
  <c r="ER569" i="44"/>
  <c r="EQ569" i="44"/>
  <c r="EP569" i="44"/>
  <c r="EO569" i="44"/>
  <c r="EN569" i="44"/>
  <c r="EM569" i="44"/>
  <c r="EL569" i="44"/>
  <c r="EK569" i="44"/>
  <c r="EG569" i="44"/>
  <c r="EF569" i="44"/>
  <c r="EE569" i="44"/>
  <c r="ED569" i="44"/>
  <c r="EC569" i="44"/>
  <c r="DZ569" i="44"/>
  <c r="GA568" i="44"/>
  <c r="FZ568" i="44"/>
  <c r="FY568" i="44"/>
  <c r="FX568" i="44"/>
  <c r="FW568" i="44"/>
  <c r="FV568" i="44"/>
  <c r="FU568" i="44"/>
  <c r="FT568" i="44"/>
  <c r="FS568" i="44"/>
  <c r="FR568" i="44"/>
  <c r="FQ568" i="44"/>
  <c r="FP568" i="44"/>
  <c r="FO568" i="44"/>
  <c r="FN568" i="44"/>
  <c r="FM568" i="44"/>
  <c r="FL568" i="44"/>
  <c r="FK568" i="44"/>
  <c r="FJ568" i="44"/>
  <c r="FI568" i="44"/>
  <c r="FH568" i="44"/>
  <c r="FD568" i="44"/>
  <c r="FC568" i="44"/>
  <c r="FB568" i="44"/>
  <c r="FA568" i="44"/>
  <c r="EZ568" i="44"/>
  <c r="EY568" i="44"/>
  <c r="EX568" i="44"/>
  <c r="EW568" i="44"/>
  <c r="EV568" i="44"/>
  <c r="EU568" i="44"/>
  <c r="ET568" i="44"/>
  <c r="ES568" i="44"/>
  <c r="ER568" i="44"/>
  <c r="EQ568" i="44"/>
  <c r="EP568" i="44"/>
  <c r="EO568" i="44"/>
  <c r="EN568" i="44"/>
  <c r="EM568" i="44"/>
  <c r="EL568" i="44"/>
  <c r="EK568" i="44"/>
  <c r="EG568" i="44"/>
  <c r="EF568" i="44"/>
  <c r="EE568" i="44"/>
  <c r="ED568" i="44"/>
  <c r="EC568" i="44"/>
  <c r="DZ568" i="44"/>
  <c r="GA567" i="44"/>
  <c r="FZ567" i="44"/>
  <c r="FY567" i="44"/>
  <c r="FX567" i="44"/>
  <c r="FW567" i="44"/>
  <c r="FV567" i="44"/>
  <c r="FT567" i="44"/>
  <c r="FS567" i="44"/>
  <c r="FR567" i="44"/>
  <c r="FQ567" i="44"/>
  <c r="FP567" i="44"/>
  <c r="FO567" i="44"/>
  <c r="FN567" i="44"/>
  <c r="FM567" i="44"/>
  <c r="FL567" i="44"/>
  <c r="FK567" i="44"/>
  <c r="FJ567" i="44"/>
  <c r="FI567" i="44"/>
  <c r="FH567" i="44"/>
  <c r="FD567" i="44"/>
  <c r="FC567" i="44"/>
  <c r="FB567" i="44"/>
  <c r="FA567" i="44"/>
  <c r="EZ567" i="44"/>
  <c r="EY567" i="44"/>
  <c r="EW567" i="44"/>
  <c r="EV567" i="44"/>
  <c r="EU567" i="44"/>
  <c r="ET567" i="44"/>
  <c r="ES567" i="44"/>
  <c r="ER567" i="44"/>
  <c r="EQ567" i="44"/>
  <c r="EP567" i="44"/>
  <c r="EO567" i="44"/>
  <c r="EN567" i="44"/>
  <c r="EM567" i="44"/>
  <c r="EL567" i="44"/>
  <c r="EK567" i="44"/>
  <c r="EG567" i="44"/>
  <c r="EF567" i="44"/>
  <c r="EE567" i="44"/>
  <c r="ED567" i="44"/>
  <c r="EC567" i="44"/>
  <c r="DZ567" i="44"/>
  <c r="DQ567" i="44"/>
  <c r="FU567" i="44" s="1"/>
  <c r="BY567" i="44"/>
  <c r="BC567" i="44"/>
  <c r="AG567" i="44"/>
  <c r="GF566" i="44"/>
  <c r="GC566" i="44"/>
  <c r="GA566" i="44"/>
  <c r="FZ566" i="44"/>
  <c r="FY566" i="44"/>
  <c r="FX566" i="44"/>
  <c r="FW566" i="44"/>
  <c r="FV566" i="44"/>
  <c r="FU566" i="44"/>
  <c r="FT566" i="44"/>
  <c r="FS566" i="44"/>
  <c r="FR566" i="44"/>
  <c r="FQ566" i="44"/>
  <c r="FP566" i="44"/>
  <c r="FO566" i="44"/>
  <c r="FN566" i="44"/>
  <c r="FM566" i="44"/>
  <c r="FL566" i="44"/>
  <c r="FK566" i="44"/>
  <c r="FJ566" i="44"/>
  <c r="FI566" i="44"/>
  <c r="FH566" i="44"/>
  <c r="FD566" i="44"/>
  <c r="FC566" i="44"/>
  <c r="FB566" i="44"/>
  <c r="FA566" i="44"/>
  <c r="EZ566" i="44"/>
  <c r="EY566" i="44"/>
  <c r="EX566" i="44"/>
  <c r="EW566" i="44"/>
  <c r="EV566" i="44"/>
  <c r="EU566" i="44"/>
  <c r="ET566" i="44"/>
  <c r="ES566" i="44"/>
  <c r="ER566" i="44"/>
  <c r="EQ566" i="44"/>
  <c r="EP566" i="44"/>
  <c r="EO566" i="44"/>
  <c r="EN566" i="44"/>
  <c r="EM566" i="44"/>
  <c r="EL566" i="44"/>
  <c r="EK566" i="44"/>
  <c r="EG566" i="44"/>
  <c r="EF566" i="44"/>
  <c r="EE566" i="44"/>
  <c r="ED566" i="44"/>
  <c r="EC566" i="44"/>
  <c r="DZ566" i="44"/>
  <c r="GA565" i="44"/>
  <c r="FZ565" i="44"/>
  <c r="FY565" i="44"/>
  <c r="FX565" i="44"/>
  <c r="FW565" i="44"/>
  <c r="FV565" i="44"/>
  <c r="FU565" i="44"/>
  <c r="FT565" i="44"/>
  <c r="FS565" i="44"/>
  <c r="FR565" i="44"/>
  <c r="FQ565" i="44"/>
  <c r="FP565" i="44"/>
  <c r="FO565" i="44"/>
  <c r="FN565" i="44"/>
  <c r="FM565" i="44"/>
  <c r="FL565" i="44"/>
  <c r="FK565" i="44"/>
  <c r="FJ565" i="44"/>
  <c r="FI565" i="44"/>
  <c r="FH565" i="44"/>
  <c r="FD565" i="44"/>
  <c r="FC565" i="44"/>
  <c r="FB565" i="44"/>
  <c r="FA565" i="44"/>
  <c r="EZ565" i="44"/>
  <c r="EY565" i="44"/>
  <c r="EX565" i="44"/>
  <c r="EW565" i="44"/>
  <c r="EV565" i="44"/>
  <c r="EU565" i="44"/>
  <c r="ET565" i="44"/>
  <c r="ES565" i="44"/>
  <c r="ER565" i="44"/>
  <c r="EQ565" i="44"/>
  <c r="EP565" i="44"/>
  <c r="EO565" i="44"/>
  <c r="EN565" i="44"/>
  <c r="EM565" i="44"/>
  <c r="EL565" i="44"/>
  <c r="EK565" i="44"/>
  <c r="EG565" i="44"/>
  <c r="EF565" i="44"/>
  <c r="EE565" i="44"/>
  <c r="ED565" i="44"/>
  <c r="EC565" i="44"/>
  <c r="DZ565" i="44"/>
  <c r="GH564" i="44"/>
  <c r="GC564" i="44"/>
  <c r="GD564" i="44" s="1"/>
  <c r="GE564" i="44" s="1"/>
  <c r="GA564" i="44"/>
  <c r="FZ564" i="44"/>
  <c r="FY564" i="44"/>
  <c r="FX564" i="44"/>
  <c r="FW564" i="44"/>
  <c r="FV564" i="44"/>
  <c r="FU564" i="44"/>
  <c r="FT564" i="44"/>
  <c r="FS564" i="44"/>
  <c r="FR564" i="44"/>
  <c r="FQ564" i="44"/>
  <c r="FP564" i="44"/>
  <c r="FO564" i="44"/>
  <c r="FN564" i="44"/>
  <c r="FM564" i="44"/>
  <c r="FL564" i="44"/>
  <c r="FK564" i="44"/>
  <c r="FJ564" i="44"/>
  <c r="FI564" i="44"/>
  <c r="FH564" i="44"/>
  <c r="FD564" i="44"/>
  <c r="FC564" i="44"/>
  <c r="FB564" i="44"/>
  <c r="FA564" i="44"/>
  <c r="EZ564" i="44"/>
  <c r="EY564" i="44"/>
  <c r="EX564" i="44"/>
  <c r="EW564" i="44"/>
  <c r="EV564" i="44"/>
  <c r="EU564" i="44"/>
  <c r="ET564" i="44"/>
  <c r="ES564" i="44"/>
  <c r="ER564" i="44"/>
  <c r="EQ564" i="44"/>
  <c r="EP564" i="44"/>
  <c r="EO564" i="44"/>
  <c r="EN564" i="44"/>
  <c r="EM564" i="44"/>
  <c r="EL564" i="44"/>
  <c r="EK564" i="44"/>
  <c r="EG564" i="44"/>
  <c r="EF564" i="44"/>
  <c r="EE564" i="44"/>
  <c r="ED564" i="44"/>
  <c r="EC564" i="44"/>
  <c r="DZ564" i="44"/>
  <c r="GA563" i="44"/>
  <c r="FZ563" i="44"/>
  <c r="FY563" i="44"/>
  <c r="FX563" i="44"/>
  <c r="FW563" i="44"/>
  <c r="FV563" i="44"/>
  <c r="FU563" i="44"/>
  <c r="FT563" i="44"/>
  <c r="FS563" i="44"/>
  <c r="FR563" i="44"/>
  <c r="FQ563" i="44"/>
  <c r="FP563" i="44"/>
  <c r="FO563" i="44"/>
  <c r="FN563" i="44"/>
  <c r="FM563" i="44"/>
  <c r="FL563" i="44"/>
  <c r="FK563" i="44"/>
  <c r="FJ563" i="44"/>
  <c r="FI563" i="44"/>
  <c r="FH563" i="44"/>
  <c r="FD563" i="44"/>
  <c r="FC563" i="44"/>
  <c r="FB563" i="44"/>
  <c r="FA563" i="44"/>
  <c r="EZ563" i="44"/>
  <c r="EY563" i="44"/>
  <c r="EX563" i="44"/>
  <c r="EW563" i="44"/>
  <c r="EV563" i="44"/>
  <c r="EU563" i="44"/>
  <c r="ET563" i="44"/>
  <c r="ES563" i="44"/>
  <c r="ER563" i="44"/>
  <c r="EQ563" i="44"/>
  <c r="EP563" i="44"/>
  <c r="EO563" i="44"/>
  <c r="EN563" i="44"/>
  <c r="EM563" i="44"/>
  <c r="EL563" i="44"/>
  <c r="EK563" i="44"/>
  <c r="EG563" i="44"/>
  <c r="EF563" i="44"/>
  <c r="EE563" i="44"/>
  <c r="ED563" i="44"/>
  <c r="EC563" i="44"/>
  <c r="DZ563" i="44"/>
  <c r="GA562" i="44"/>
  <c r="FZ562" i="44"/>
  <c r="FY562" i="44"/>
  <c r="FX562" i="44"/>
  <c r="FW562" i="44"/>
  <c r="FV562" i="44"/>
  <c r="FU562" i="44"/>
  <c r="FT562" i="44"/>
  <c r="FS562" i="44"/>
  <c r="FR562" i="44"/>
  <c r="FQ562" i="44"/>
  <c r="FP562" i="44"/>
  <c r="FO562" i="44"/>
  <c r="FN562" i="44"/>
  <c r="FM562" i="44"/>
  <c r="FL562" i="44"/>
  <c r="FK562" i="44"/>
  <c r="FJ562" i="44"/>
  <c r="FI562" i="44"/>
  <c r="FH562" i="44"/>
  <c r="FD562" i="44"/>
  <c r="FC562" i="44"/>
  <c r="FB562" i="44"/>
  <c r="FA562" i="44"/>
  <c r="EZ562" i="44"/>
  <c r="EY562" i="44"/>
  <c r="EX562" i="44"/>
  <c r="EW562" i="44"/>
  <c r="EV562" i="44"/>
  <c r="EU562" i="44"/>
  <c r="ET562" i="44"/>
  <c r="ES562" i="44"/>
  <c r="ER562" i="44"/>
  <c r="EQ562" i="44"/>
  <c r="EP562" i="44"/>
  <c r="EO562" i="44"/>
  <c r="EN562" i="44"/>
  <c r="EM562" i="44"/>
  <c r="EL562" i="44"/>
  <c r="EK562" i="44"/>
  <c r="EG562" i="44"/>
  <c r="EF562" i="44"/>
  <c r="EE562" i="44"/>
  <c r="ED562" i="44"/>
  <c r="EC562" i="44"/>
  <c r="DZ562" i="44"/>
  <c r="GH561" i="44"/>
  <c r="GC561" i="44"/>
  <c r="GD561" i="44" s="1"/>
  <c r="GE561" i="44" s="1"/>
  <c r="GA561" i="44"/>
  <c r="FZ561" i="44"/>
  <c r="FY561" i="44"/>
  <c r="FX561" i="44"/>
  <c r="FW561" i="44"/>
  <c r="FV561" i="44"/>
  <c r="FU561" i="44"/>
  <c r="FT561" i="44"/>
  <c r="FS561" i="44"/>
  <c r="FR561" i="44"/>
  <c r="FQ561" i="44"/>
  <c r="FP561" i="44"/>
  <c r="FO561" i="44"/>
  <c r="FN561" i="44"/>
  <c r="FM561" i="44"/>
  <c r="FL561" i="44"/>
  <c r="FK561" i="44"/>
  <c r="FJ561" i="44"/>
  <c r="FI561" i="44"/>
  <c r="FH561" i="44"/>
  <c r="FD561" i="44"/>
  <c r="FC561" i="44"/>
  <c r="FB561" i="44"/>
  <c r="FA561" i="44"/>
  <c r="EZ561" i="44"/>
  <c r="EY561" i="44"/>
  <c r="EX561" i="44"/>
  <c r="EW561" i="44"/>
  <c r="EV561" i="44"/>
  <c r="EU561" i="44"/>
  <c r="ET561" i="44"/>
  <c r="ES561" i="44"/>
  <c r="ER561" i="44"/>
  <c r="EQ561" i="44"/>
  <c r="EP561" i="44"/>
  <c r="EO561" i="44"/>
  <c r="EN561" i="44"/>
  <c r="EM561" i="44"/>
  <c r="EL561" i="44"/>
  <c r="EK561" i="44"/>
  <c r="EG561" i="44"/>
  <c r="EF561" i="44"/>
  <c r="EE561" i="44"/>
  <c r="ED561" i="44"/>
  <c r="EC561" i="44"/>
  <c r="DZ561" i="44"/>
  <c r="GA560" i="44"/>
  <c r="FZ560" i="44"/>
  <c r="FY560" i="44"/>
  <c r="FX560" i="44"/>
  <c r="FW560" i="44"/>
  <c r="FV560" i="44"/>
  <c r="FT560" i="44"/>
  <c r="FS560" i="44"/>
  <c r="FR560" i="44"/>
  <c r="FQ560" i="44"/>
  <c r="FP560" i="44"/>
  <c r="FO560" i="44"/>
  <c r="FN560" i="44"/>
  <c r="FM560" i="44"/>
  <c r="FL560" i="44"/>
  <c r="FK560" i="44"/>
  <c r="FJ560" i="44"/>
  <c r="FI560" i="44"/>
  <c r="FH560" i="44"/>
  <c r="FD560" i="44"/>
  <c r="FC560" i="44"/>
  <c r="FB560" i="44"/>
  <c r="FA560" i="44"/>
  <c r="EZ560" i="44"/>
  <c r="EY560" i="44"/>
  <c r="EW560" i="44"/>
  <c r="EV560" i="44"/>
  <c r="EU560" i="44"/>
  <c r="ET560" i="44"/>
  <c r="ES560" i="44"/>
  <c r="ER560" i="44"/>
  <c r="EQ560" i="44"/>
  <c r="EP560" i="44"/>
  <c r="EO560" i="44"/>
  <c r="EN560" i="44"/>
  <c r="EM560" i="44"/>
  <c r="EL560" i="44"/>
  <c r="EK560" i="44"/>
  <c r="EG560" i="44"/>
  <c r="EF560" i="44"/>
  <c r="EE560" i="44"/>
  <c r="ED560" i="44"/>
  <c r="EC560" i="44"/>
  <c r="DZ560" i="44"/>
  <c r="DQ560" i="44"/>
  <c r="CU560" i="44"/>
  <c r="BY560" i="44"/>
  <c r="BC560" i="44"/>
  <c r="AG560" i="44"/>
  <c r="GF559" i="44"/>
  <c r="GG559" i="44" s="1"/>
  <c r="GH559" i="44" s="1"/>
  <c r="GC559" i="44"/>
  <c r="GA559" i="44"/>
  <c r="FZ559" i="44"/>
  <c r="FY559" i="44"/>
  <c r="FX559" i="44"/>
  <c r="FW559" i="44"/>
  <c r="FV559" i="44"/>
  <c r="FT559" i="44"/>
  <c r="FS559" i="44"/>
  <c r="FR559" i="44"/>
  <c r="FQ559" i="44"/>
  <c r="FP559" i="44"/>
  <c r="FO559" i="44"/>
  <c r="FN559" i="44"/>
  <c r="FM559" i="44"/>
  <c r="FL559" i="44"/>
  <c r="FK559" i="44"/>
  <c r="FJ559" i="44"/>
  <c r="FI559" i="44"/>
  <c r="FH559" i="44"/>
  <c r="FD559" i="44"/>
  <c r="FC559" i="44"/>
  <c r="FB559" i="44"/>
  <c r="FA559" i="44"/>
  <c r="EZ559" i="44"/>
  <c r="EY559" i="44"/>
  <c r="EW559" i="44"/>
  <c r="EV559" i="44"/>
  <c r="EU559" i="44"/>
  <c r="ET559" i="44"/>
  <c r="ES559" i="44"/>
  <c r="ER559" i="44"/>
  <c r="EQ559" i="44"/>
  <c r="EP559" i="44"/>
  <c r="EO559" i="44"/>
  <c r="EN559" i="44"/>
  <c r="EM559" i="44"/>
  <c r="EL559" i="44"/>
  <c r="EK559" i="44"/>
  <c r="EG559" i="44"/>
  <c r="EF559" i="44"/>
  <c r="EE559" i="44"/>
  <c r="ED559" i="44"/>
  <c r="EC559" i="44"/>
  <c r="DZ559" i="44"/>
  <c r="CU559" i="44"/>
  <c r="FU559" i="44" s="1"/>
  <c r="BY559" i="44"/>
  <c r="BC559" i="44"/>
  <c r="AG559" i="44"/>
  <c r="GA558" i="44"/>
  <c r="FZ558" i="44"/>
  <c r="FY558" i="44"/>
  <c r="FX558" i="44"/>
  <c r="FW558" i="44"/>
  <c r="FV558" i="44"/>
  <c r="FU558" i="44"/>
  <c r="FT558" i="44"/>
  <c r="FS558" i="44"/>
  <c r="FR558" i="44"/>
  <c r="FQ558" i="44"/>
  <c r="FP558" i="44"/>
  <c r="FO558" i="44"/>
  <c r="FN558" i="44"/>
  <c r="FM558" i="44"/>
  <c r="FL558" i="44"/>
  <c r="FK558" i="44"/>
  <c r="FJ558" i="44"/>
  <c r="FI558" i="44"/>
  <c r="FH558" i="44"/>
  <c r="FD558" i="44"/>
  <c r="FC558" i="44"/>
  <c r="FB558" i="44"/>
  <c r="FA558" i="44"/>
  <c r="EZ558" i="44"/>
  <c r="EY558" i="44"/>
  <c r="EX558" i="44"/>
  <c r="EW558" i="44"/>
  <c r="EV558" i="44"/>
  <c r="EU558" i="44"/>
  <c r="ET558" i="44"/>
  <c r="ES558" i="44"/>
  <c r="ER558" i="44"/>
  <c r="EQ558" i="44"/>
  <c r="EP558" i="44"/>
  <c r="EO558" i="44"/>
  <c r="EN558" i="44"/>
  <c r="EM558" i="44"/>
  <c r="EL558" i="44"/>
  <c r="EK558" i="44"/>
  <c r="EG558" i="44"/>
  <c r="EF558" i="44"/>
  <c r="EE558" i="44"/>
  <c r="ED558" i="44"/>
  <c r="EC558" i="44"/>
  <c r="DZ558" i="44"/>
  <c r="GC557" i="44"/>
  <c r="GD557" i="44" s="1"/>
  <c r="GE557" i="44" s="1"/>
  <c r="GA557" i="44"/>
  <c r="FZ557" i="44"/>
  <c r="FY557" i="44"/>
  <c r="FX557" i="44"/>
  <c r="FW557" i="44"/>
  <c r="FV557" i="44"/>
  <c r="FU557" i="44"/>
  <c r="FT557" i="44"/>
  <c r="FS557" i="44"/>
  <c r="FR557" i="44"/>
  <c r="FQ557" i="44"/>
  <c r="FP557" i="44"/>
  <c r="FO557" i="44"/>
  <c r="FN557" i="44"/>
  <c r="FM557" i="44"/>
  <c r="FL557" i="44"/>
  <c r="FK557" i="44"/>
  <c r="FJ557" i="44"/>
  <c r="FI557" i="44"/>
  <c r="FH557" i="44"/>
  <c r="FD557" i="44"/>
  <c r="FC557" i="44"/>
  <c r="FB557" i="44"/>
  <c r="FA557" i="44"/>
  <c r="EZ557" i="44"/>
  <c r="EY557" i="44"/>
  <c r="EX557" i="44"/>
  <c r="EW557" i="44"/>
  <c r="EV557" i="44"/>
  <c r="EU557" i="44"/>
  <c r="ET557" i="44"/>
  <c r="ES557" i="44"/>
  <c r="ER557" i="44"/>
  <c r="EQ557" i="44"/>
  <c r="EP557" i="44"/>
  <c r="EO557" i="44"/>
  <c r="EN557" i="44"/>
  <c r="EM557" i="44"/>
  <c r="EL557" i="44"/>
  <c r="EK557" i="44"/>
  <c r="EG557" i="44"/>
  <c r="EF557" i="44"/>
  <c r="EE557" i="44"/>
  <c r="ED557" i="44"/>
  <c r="EC557" i="44"/>
  <c r="DZ557" i="44"/>
  <c r="GA556" i="44"/>
  <c r="FZ556" i="44"/>
  <c r="FY556" i="44"/>
  <c r="FX556" i="44"/>
  <c r="FW556" i="44"/>
  <c r="FV556" i="44"/>
  <c r="FU556" i="44"/>
  <c r="FT556" i="44"/>
  <c r="FS556" i="44"/>
  <c r="FR556" i="44"/>
  <c r="FQ556" i="44"/>
  <c r="FP556" i="44"/>
  <c r="FO556" i="44"/>
  <c r="FN556" i="44"/>
  <c r="FM556" i="44"/>
  <c r="FL556" i="44"/>
  <c r="FK556" i="44"/>
  <c r="FJ556" i="44"/>
  <c r="FI556" i="44"/>
  <c r="FH556" i="44"/>
  <c r="FD556" i="44"/>
  <c r="FC556" i="44"/>
  <c r="FB556" i="44"/>
  <c r="FA556" i="44"/>
  <c r="EZ556" i="44"/>
  <c r="EY556" i="44"/>
  <c r="EX556" i="44"/>
  <c r="EW556" i="44"/>
  <c r="EV556" i="44"/>
  <c r="EU556" i="44"/>
  <c r="ET556" i="44"/>
  <c r="ES556" i="44"/>
  <c r="ER556" i="44"/>
  <c r="EQ556" i="44"/>
  <c r="EP556" i="44"/>
  <c r="EO556" i="44"/>
  <c r="EN556" i="44"/>
  <c r="EM556" i="44"/>
  <c r="EL556" i="44"/>
  <c r="EK556" i="44"/>
  <c r="EG556" i="44"/>
  <c r="EF556" i="44"/>
  <c r="EE556" i="44"/>
  <c r="ED556" i="44"/>
  <c r="EC556" i="44"/>
  <c r="DZ556" i="44"/>
  <c r="GA555" i="44"/>
  <c r="FZ555" i="44"/>
  <c r="FY555" i="44"/>
  <c r="FX555" i="44"/>
  <c r="FW555" i="44"/>
  <c r="FV555" i="44"/>
  <c r="FU555" i="44"/>
  <c r="FT555" i="44"/>
  <c r="FS555" i="44"/>
  <c r="FR555" i="44"/>
  <c r="FQ555" i="44"/>
  <c r="FP555" i="44"/>
  <c r="FO555" i="44"/>
  <c r="FN555" i="44"/>
  <c r="FM555" i="44"/>
  <c r="FL555" i="44"/>
  <c r="FK555" i="44"/>
  <c r="FJ555" i="44"/>
  <c r="FI555" i="44"/>
  <c r="FH555" i="44"/>
  <c r="FD555" i="44"/>
  <c r="FC555" i="44"/>
  <c r="FB555" i="44"/>
  <c r="FA555" i="44"/>
  <c r="EZ555" i="44"/>
  <c r="EY555" i="44"/>
  <c r="EX555" i="44"/>
  <c r="EW555" i="44"/>
  <c r="EV555" i="44"/>
  <c r="EU555" i="44"/>
  <c r="ET555" i="44"/>
  <c r="ES555" i="44"/>
  <c r="ER555" i="44"/>
  <c r="EQ555" i="44"/>
  <c r="EP555" i="44"/>
  <c r="EO555" i="44"/>
  <c r="EN555" i="44"/>
  <c r="EM555" i="44"/>
  <c r="EL555" i="44"/>
  <c r="EK555" i="44"/>
  <c r="EG555" i="44"/>
  <c r="EF555" i="44"/>
  <c r="EE555" i="44"/>
  <c r="ED555" i="44"/>
  <c r="EC555" i="44"/>
  <c r="DZ555" i="44"/>
  <c r="GA554" i="44"/>
  <c r="FZ554" i="44"/>
  <c r="FY554" i="44"/>
  <c r="FX554" i="44"/>
  <c r="FW554" i="44"/>
  <c r="FV554" i="44"/>
  <c r="FU554" i="44"/>
  <c r="FT554" i="44"/>
  <c r="FS554" i="44"/>
  <c r="FR554" i="44"/>
  <c r="FQ554" i="44"/>
  <c r="FP554" i="44"/>
  <c r="FO554" i="44"/>
  <c r="FN554" i="44"/>
  <c r="FM554" i="44"/>
  <c r="FL554" i="44"/>
  <c r="FK554" i="44"/>
  <c r="FJ554" i="44"/>
  <c r="FI554" i="44"/>
  <c r="FH554" i="44"/>
  <c r="FD554" i="44"/>
  <c r="FC554" i="44"/>
  <c r="FB554" i="44"/>
  <c r="FA554" i="44"/>
  <c r="EZ554" i="44"/>
  <c r="EY554" i="44"/>
  <c r="EX554" i="44"/>
  <c r="EW554" i="44"/>
  <c r="EV554" i="44"/>
  <c r="EU554" i="44"/>
  <c r="ET554" i="44"/>
  <c r="ES554" i="44"/>
  <c r="ER554" i="44"/>
  <c r="EQ554" i="44"/>
  <c r="EP554" i="44"/>
  <c r="EO554" i="44"/>
  <c r="EN554" i="44"/>
  <c r="EM554" i="44"/>
  <c r="EL554" i="44"/>
  <c r="EK554" i="44"/>
  <c r="EG554" i="44"/>
  <c r="EF554" i="44"/>
  <c r="EE554" i="44"/>
  <c r="ED554" i="44"/>
  <c r="EC554" i="44"/>
  <c r="DZ554" i="44"/>
  <c r="GF553" i="44"/>
  <c r="GG553" i="44" s="1"/>
  <c r="GC553" i="44"/>
  <c r="GD553" i="44" s="1"/>
  <c r="GE553" i="44" s="1"/>
  <c r="GA553" i="44"/>
  <c r="FZ553" i="44"/>
  <c r="FY553" i="44"/>
  <c r="FX553" i="44"/>
  <c r="FW553" i="44"/>
  <c r="FV553" i="44"/>
  <c r="FU553" i="44"/>
  <c r="FT553" i="44"/>
  <c r="FS553" i="44"/>
  <c r="FR553" i="44"/>
  <c r="FQ553" i="44"/>
  <c r="FP553" i="44"/>
  <c r="FO553" i="44"/>
  <c r="FN553" i="44"/>
  <c r="FM553" i="44"/>
  <c r="FL553" i="44"/>
  <c r="FK553" i="44"/>
  <c r="FJ553" i="44"/>
  <c r="FI553" i="44"/>
  <c r="FH553" i="44"/>
  <c r="FD553" i="44"/>
  <c r="FC553" i="44"/>
  <c r="FB553" i="44"/>
  <c r="FA553" i="44"/>
  <c r="EZ553" i="44"/>
  <c r="EY553" i="44"/>
  <c r="EX553" i="44"/>
  <c r="EW553" i="44"/>
  <c r="EV553" i="44"/>
  <c r="EU553" i="44"/>
  <c r="ET553" i="44"/>
  <c r="ES553" i="44"/>
  <c r="ER553" i="44"/>
  <c r="EQ553" i="44"/>
  <c r="EP553" i="44"/>
  <c r="EO553" i="44"/>
  <c r="EN553" i="44"/>
  <c r="EM553" i="44"/>
  <c r="EL553" i="44"/>
  <c r="EK553" i="44"/>
  <c r="EG553" i="44"/>
  <c r="EF553" i="44"/>
  <c r="EE553" i="44"/>
  <c r="ED553" i="44"/>
  <c r="EC553" i="44"/>
  <c r="DZ553" i="44"/>
  <c r="GA552" i="44"/>
  <c r="FZ552" i="44"/>
  <c r="FY552" i="44"/>
  <c r="FX552" i="44"/>
  <c r="FW552" i="44"/>
  <c r="FV552" i="44"/>
  <c r="FU552" i="44"/>
  <c r="FT552" i="44"/>
  <c r="FS552" i="44"/>
  <c r="FR552" i="44"/>
  <c r="FQ552" i="44"/>
  <c r="FP552" i="44"/>
  <c r="FO552" i="44"/>
  <c r="FN552" i="44"/>
  <c r="FM552" i="44"/>
  <c r="FL552" i="44"/>
  <c r="FK552" i="44"/>
  <c r="FJ552" i="44"/>
  <c r="FI552" i="44"/>
  <c r="FH552" i="44"/>
  <c r="FD552" i="44"/>
  <c r="FC552" i="44"/>
  <c r="FB552" i="44"/>
  <c r="FA552" i="44"/>
  <c r="EZ552" i="44"/>
  <c r="EY552" i="44"/>
  <c r="EX552" i="44"/>
  <c r="EW552" i="44"/>
  <c r="EV552" i="44"/>
  <c r="EU552" i="44"/>
  <c r="ET552" i="44"/>
  <c r="ES552" i="44"/>
  <c r="ER552" i="44"/>
  <c r="EQ552" i="44"/>
  <c r="EP552" i="44"/>
  <c r="EO552" i="44"/>
  <c r="EN552" i="44"/>
  <c r="EM552" i="44"/>
  <c r="EL552" i="44"/>
  <c r="EK552" i="44"/>
  <c r="EG552" i="44"/>
  <c r="EF552" i="44"/>
  <c r="EE552" i="44"/>
  <c r="ED552" i="44"/>
  <c r="EC552" i="44"/>
  <c r="DZ552" i="44"/>
  <c r="GF551" i="44"/>
  <c r="GG551" i="44" s="1"/>
  <c r="GH551" i="44" s="1"/>
  <c r="GC551" i="44"/>
  <c r="GA551" i="44"/>
  <c r="FZ551" i="44"/>
  <c r="FY551" i="44"/>
  <c r="FX551" i="44"/>
  <c r="FW551" i="44"/>
  <c r="FV551" i="44"/>
  <c r="FU551" i="44"/>
  <c r="FT551" i="44"/>
  <c r="FS551" i="44"/>
  <c r="FR551" i="44"/>
  <c r="FQ551" i="44"/>
  <c r="FP551" i="44"/>
  <c r="FO551" i="44"/>
  <c r="FN551" i="44"/>
  <c r="FM551" i="44"/>
  <c r="FL551" i="44"/>
  <c r="FK551" i="44"/>
  <c r="FJ551" i="44"/>
  <c r="FI551" i="44"/>
  <c r="FH551" i="44"/>
  <c r="FD551" i="44"/>
  <c r="FC551" i="44"/>
  <c r="FB551" i="44"/>
  <c r="FA551" i="44"/>
  <c r="EZ551" i="44"/>
  <c r="EY551" i="44"/>
  <c r="EX551" i="44"/>
  <c r="EW551" i="44"/>
  <c r="EV551" i="44"/>
  <c r="EU551" i="44"/>
  <c r="ET551" i="44"/>
  <c r="ES551" i="44"/>
  <c r="ER551" i="44"/>
  <c r="EQ551" i="44"/>
  <c r="EP551" i="44"/>
  <c r="EO551" i="44"/>
  <c r="EN551" i="44"/>
  <c r="EM551" i="44"/>
  <c r="EL551" i="44"/>
  <c r="EK551" i="44"/>
  <c r="EG551" i="44"/>
  <c r="EF551" i="44"/>
  <c r="EE551" i="44"/>
  <c r="ED551" i="44"/>
  <c r="EC551" i="44"/>
  <c r="DZ551" i="44"/>
  <c r="GA550" i="44"/>
  <c r="FZ550" i="44"/>
  <c r="FY550" i="44"/>
  <c r="FX550" i="44"/>
  <c r="FW550" i="44"/>
  <c r="FV550" i="44"/>
  <c r="FT550" i="44"/>
  <c r="FS550" i="44"/>
  <c r="FR550" i="44"/>
  <c r="FQ550" i="44"/>
  <c r="FP550" i="44"/>
  <c r="FO550" i="44"/>
  <c r="FN550" i="44"/>
  <c r="FM550" i="44"/>
  <c r="FL550" i="44"/>
  <c r="FK550" i="44"/>
  <c r="FJ550" i="44"/>
  <c r="FI550" i="44"/>
  <c r="FH550" i="44"/>
  <c r="FD550" i="44"/>
  <c r="FC550" i="44"/>
  <c r="FB550" i="44"/>
  <c r="FA550" i="44"/>
  <c r="EZ550" i="44"/>
  <c r="EY550" i="44"/>
  <c r="EW550" i="44"/>
  <c r="EV550" i="44"/>
  <c r="EU550" i="44"/>
  <c r="ET550" i="44"/>
  <c r="ES550" i="44"/>
  <c r="ER550" i="44"/>
  <c r="EQ550" i="44"/>
  <c r="EP550" i="44"/>
  <c r="EO550" i="44"/>
  <c r="EN550" i="44"/>
  <c r="EM550" i="44"/>
  <c r="EL550" i="44"/>
  <c r="EK550" i="44"/>
  <c r="EG550" i="44"/>
  <c r="EF550" i="44"/>
  <c r="EE550" i="44"/>
  <c r="ED550" i="44"/>
  <c r="EC550" i="44"/>
  <c r="DZ550" i="44"/>
  <c r="DQ550" i="44"/>
  <c r="CU550" i="44"/>
  <c r="BY550" i="44"/>
  <c r="BC550" i="44"/>
  <c r="AG550" i="44"/>
  <c r="GF549" i="44"/>
  <c r="GC549" i="44"/>
  <c r="GD549" i="44" s="1"/>
  <c r="GA549" i="44"/>
  <c r="FZ549" i="44"/>
  <c r="FY549" i="44"/>
  <c r="FX549" i="44"/>
  <c r="FW549" i="44"/>
  <c r="FV549" i="44"/>
  <c r="FT549" i="44"/>
  <c r="FS549" i="44"/>
  <c r="FR549" i="44"/>
  <c r="FQ549" i="44"/>
  <c r="FP549" i="44"/>
  <c r="FO549" i="44"/>
  <c r="FN549" i="44"/>
  <c r="FM549" i="44"/>
  <c r="FL549" i="44"/>
  <c r="FK549" i="44"/>
  <c r="FJ549" i="44"/>
  <c r="FI549" i="44"/>
  <c r="FH549" i="44"/>
  <c r="FD549" i="44"/>
  <c r="FC549" i="44"/>
  <c r="FB549" i="44"/>
  <c r="FA549" i="44"/>
  <c r="EZ549" i="44"/>
  <c r="EY549" i="44"/>
  <c r="EX549" i="44"/>
  <c r="EW549" i="44"/>
  <c r="EV549" i="44"/>
  <c r="EU549" i="44"/>
  <c r="ET549" i="44"/>
  <c r="ES549" i="44"/>
  <c r="ER549" i="44"/>
  <c r="EQ549" i="44"/>
  <c r="EP549" i="44"/>
  <c r="EO549" i="44"/>
  <c r="EN549" i="44"/>
  <c r="EM549" i="44"/>
  <c r="EL549" i="44"/>
  <c r="EK549" i="44"/>
  <c r="EG549" i="44"/>
  <c r="EF549" i="44"/>
  <c r="EE549" i="44"/>
  <c r="ED549" i="44"/>
  <c r="EC549" i="44"/>
  <c r="DZ549" i="44"/>
  <c r="CU549" i="44"/>
  <c r="FU549" i="44" s="1"/>
  <c r="GA548" i="44"/>
  <c r="FZ548" i="44"/>
  <c r="FY548" i="44"/>
  <c r="FX548" i="44"/>
  <c r="FW548" i="44"/>
  <c r="FV548" i="44"/>
  <c r="FT548" i="44"/>
  <c r="FS548" i="44"/>
  <c r="FR548" i="44"/>
  <c r="FQ548" i="44"/>
  <c r="FP548" i="44"/>
  <c r="FO548" i="44"/>
  <c r="FN548" i="44"/>
  <c r="FM548" i="44"/>
  <c r="FL548" i="44"/>
  <c r="FK548" i="44"/>
  <c r="FJ548" i="44"/>
  <c r="FI548" i="44"/>
  <c r="FH548" i="44"/>
  <c r="FD548" i="44"/>
  <c r="FC548" i="44"/>
  <c r="FB548" i="44"/>
  <c r="FA548" i="44"/>
  <c r="EZ548" i="44"/>
  <c r="EY548" i="44"/>
  <c r="EW548" i="44"/>
  <c r="EV548" i="44"/>
  <c r="EU548" i="44"/>
  <c r="ET548" i="44"/>
  <c r="ES548" i="44"/>
  <c r="ER548" i="44"/>
  <c r="EQ548" i="44"/>
  <c r="EP548" i="44"/>
  <c r="EO548" i="44"/>
  <c r="EN548" i="44"/>
  <c r="EM548" i="44"/>
  <c r="EL548" i="44"/>
  <c r="EK548" i="44"/>
  <c r="EG548" i="44"/>
  <c r="EF548" i="44"/>
  <c r="EE548" i="44"/>
  <c r="ED548" i="44"/>
  <c r="EC548" i="44"/>
  <c r="DZ548" i="44"/>
  <c r="DQ548" i="44"/>
  <c r="CU548" i="44"/>
  <c r="BY548" i="44"/>
  <c r="BC548" i="44"/>
  <c r="AG548" i="44"/>
  <c r="GF547" i="44"/>
  <c r="GC547" i="44"/>
  <c r="GD547" i="44" s="1"/>
  <c r="GA547" i="44"/>
  <c r="FZ547" i="44"/>
  <c r="FY547" i="44"/>
  <c r="FX547" i="44"/>
  <c r="FW547" i="44"/>
  <c r="FV547" i="44"/>
  <c r="FU547" i="44"/>
  <c r="FT547" i="44"/>
  <c r="FS547" i="44"/>
  <c r="FR547" i="44"/>
  <c r="FQ547" i="44"/>
  <c r="FP547" i="44"/>
  <c r="FO547" i="44"/>
  <c r="FN547" i="44"/>
  <c r="FM547" i="44"/>
  <c r="FL547" i="44"/>
  <c r="FK547" i="44"/>
  <c r="FJ547" i="44"/>
  <c r="FI547" i="44"/>
  <c r="FH547" i="44"/>
  <c r="FD547" i="44"/>
  <c r="FC547" i="44"/>
  <c r="FB547" i="44"/>
  <c r="FA547" i="44"/>
  <c r="EZ547" i="44"/>
  <c r="EY547" i="44"/>
  <c r="EX547" i="44"/>
  <c r="EW547" i="44"/>
  <c r="EV547" i="44"/>
  <c r="EU547" i="44"/>
  <c r="ET547" i="44"/>
  <c r="ES547" i="44"/>
  <c r="ER547" i="44"/>
  <c r="EQ547" i="44"/>
  <c r="EP547" i="44"/>
  <c r="EO547" i="44"/>
  <c r="EN547" i="44"/>
  <c r="EM547" i="44"/>
  <c r="EL547" i="44"/>
  <c r="EK547" i="44"/>
  <c r="EG547" i="44"/>
  <c r="EF547" i="44"/>
  <c r="EE547" i="44"/>
  <c r="ED547" i="44"/>
  <c r="EC547" i="44"/>
  <c r="DZ547" i="44"/>
  <c r="GA546" i="44"/>
  <c r="FZ546" i="44"/>
  <c r="FY546" i="44"/>
  <c r="FX546" i="44"/>
  <c r="FW546" i="44"/>
  <c r="FV546" i="44"/>
  <c r="FU546" i="44"/>
  <c r="FT546" i="44"/>
  <c r="FS546" i="44"/>
  <c r="FR546" i="44"/>
  <c r="FQ546" i="44"/>
  <c r="FP546" i="44"/>
  <c r="FO546" i="44"/>
  <c r="FN546" i="44"/>
  <c r="FM546" i="44"/>
  <c r="FL546" i="44"/>
  <c r="FK546" i="44"/>
  <c r="FJ546" i="44"/>
  <c r="FI546" i="44"/>
  <c r="FH546" i="44"/>
  <c r="FD546" i="44"/>
  <c r="FC546" i="44"/>
  <c r="FB546" i="44"/>
  <c r="FA546" i="44"/>
  <c r="EZ546" i="44"/>
  <c r="EY546" i="44"/>
  <c r="EW546" i="44"/>
  <c r="EV546" i="44"/>
  <c r="EU546" i="44"/>
  <c r="ET546" i="44"/>
  <c r="ES546" i="44"/>
  <c r="ER546" i="44"/>
  <c r="EQ546" i="44"/>
  <c r="EP546" i="44"/>
  <c r="EO546" i="44"/>
  <c r="EN546" i="44"/>
  <c r="EM546" i="44"/>
  <c r="EL546" i="44"/>
  <c r="EK546" i="44"/>
  <c r="EG546" i="44"/>
  <c r="EF546" i="44"/>
  <c r="EE546" i="44"/>
  <c r="ED546" i="44"/>
  <c r="EC546" i="44"/>
  <c r="DZ546" i="44"/>
  <c r="BY546" i="44"/>
  <c r="BC546" i="44"/>
  <c r="AG546" i="44"/>
  <c r="GA545" i="44"/>
  <c r="FZ545" i="44"/>
  <c r="FY545" i="44"/>
  <c r="FX545" i="44"/>
  <c r="FW545" i="44"/>
  <c r="FV545" i="44"/>
  <c r="FU545" i="44"/>
  <c r="FT545" i="44"/>
  <c r="FS545" i="44"/>
  <c r="FR545" i="44"/>
  <c r="FQ545" i="44"/>
  <c r="FP545" i="44"/>
  <c r="FO545" i="44"/>
  <c r="FN545" i="44"/>
  <c r="FM545" i="44"/>
  <c r="FL545" i="44"/>
  <c r="FK545" i="44"/>
  <c r="FJ545" i="44"/>
  <c r="FI545" i="44"/>
  <c r="FH545" i="44"/>
  <c r="FD545" i="44"/>
  <c r="FC545" i="44"/>
  <c r="FB545" i="44"/>
  <c r="FA545" i="44"/>
  <c r="EZ545" i="44"/>
  <c r="EY545" i="44"/>
  <c r="EX545" i="44"/>
  <c r="EW545" i="44"/>
  <c r="EV545" i="44"/>
  <c r="EU545" i="44"/>
  <c r="ET545" i="44"/>
  <c r="ES545" i="44"/>
  <c r="ER545" i="44"/>
  <c r="EQ545" i="44"/>
  <c r="EP545" i="44"/>
  <c r="EO545" i="44"/>
  <c r="EN545" i="44"/>
  <c r="EM545" i="44"/>
  <c r="EL545" i="44"/>
  <c r="EK545" i="44"/>
  <c r="EG545" i="44"/>
  <c r="EF545" i="44"/>
  <c r="EE545" i="44"/>
  <c r="ED545" i="44"/>
  <c r="EC545" i="44"/>
  <c r="DZ545" i="44"/>
  <c r="GC544" i="44"/>
  <c r="GA544" i="44"/>
  <c r="FZ544" i="44"/>
  <c r="FY544" i="44"/>
  <c r="FX544" i="44"/>
  <c r="FW544" i="44"/>
  <c r="FV544" i="44"/>
  <c r="FU544" i="44"/>
  <c r="FT544" i="44"/>
  <c r="FS544" i="44"/>
  <c r="FR544" i="44"/>
  <c r="FQ544" i="44"/>
  <c r="FP544" i="44"/>
  <c r="FO544" i="44"/>
  <c r="FN544" i="44"/>
  <c r="FM544" i="44"/>
  <c r="FL544" i="44"/>
  <c r="FK544" i="44"/>
  <c r="FJ544" i="44"/>
  <c r="FI544" i="44"/>
  <c r="FH544" i="44"/>
  <c r="FD544" i="44"/>
  <c r="FC544" i="44"/>
  <c r="FB544" i="44"/>
  <c r="FA544" i="44"/>
  <c r="EZ544" i="44"/>
  <c r="EY544" i="44"/>
  <c r="EX544" i="44"/>
  <c r="EW544" i="44"/>
  <c r="EV544" i="44"/>
  <c r="EU544" i="44"/>
  <c r="ET544" i="44"/>
  <c r="ES544" i="44"/>
  <c r="ER544" i="44"/>
  <c r="EQ544" i="44"/>
  <c r="EP544" i="44"/>
  <c r="EO544" i="44"/>
  <c r="EN544" i="44"/>
  <c r="EM544" i="44"/>
  <c r="EL544" i="44"/>
  <c r="EK544" i="44"/>
  <c r="EG544" i="44"/>
  <c r="EF544" i="44"/>
  <c r="EE544" i="44"/>
  <c r="ED544" i="44"/>
  <c r="EC544" i="44"/>
  <c r="DZ544" i="44"/>
  <c r="GC543" i="44"/>
  <c r="GA543" i="44"/>
  <c r="FZ543" i="44"/>
  <c r="FY543" i="44"/>
  <c r="FX543" i="44"/>
  <c r="FW543" i="44"/>
  <c r="FV543" i="44"/>
  <c r="FU543" i="44"/>
  <c r="FT543" i="44"/>
  <c r="FS543" i="44"/>
  <c r="FR543" i="44"/>
  <c r="FQ543" i="44"/>
  <c r="FP543" i="44"/>
  <c r="FO543" i="44"/>
  <c r="FN543" i="44"/>
  <c r="FM543" i="44"/>
  <c r="FL543" i="44"/>
  <c r="FK543" i="44"/>
  <c r="FJ543" i="44"/>
  <c r="FI543" i="44"/>
  <c r="FH543" i="44"/>
  <c r="FD543" i="44"/>
  <c r="FC543" i="44"/>
  <c r="FB543" i="44"/>
  <c r="FA543" i="44"/>
  <c r="EZ543" i="44"/>
  <c r="EY543" i="44"/>
  <c r="EX543" i="44"/>
  <c r="EW543" i="44"/>
  <c r="EV543" i="44"/>
  <c r="EU543" i="44"/>
  <c r="ET543" i="44"/>
  <c r="ES543" i="44"/>
  <c r="ER543" i="44"/>
  <c r="EQ543" i="44"/>
  <c r="EP543" i="44"/>
  <c r="EO543" i="44"/>
  <c r="EN543" i="44"/>
  <c r="EM543" i="44"/>
  <c r="EL543" i="44"/>
  <c r="EK543" i="44"/>
  <c r="EG543" i="44"/>
  <c r="EF543" i="44"/>
  <c r="EE543" i="44"/>
  <c r="ED543" i="44"/>
  <c r="EC543" i="44"/>
  <c r="DZ543" i="44"/>
  <c r="GC542" i="44"/>
  <c r="GA542" i="44"/>
  <c r="FZ542" i="44"/>
  <c r="FY542" i="44"/>
  <c r="FX542" i="44"/>
  <c r="FW542" i="44"/>
  <c r="FV542" i="44"/>
  <c r="FU542" i="44"/>
  <c r="FT542" i="44"/>
  <c r="FS542" i="44"/>
  <c r="FR542" i="44"/>
  <c r="FQ542" i="44"/>
  <c r="FP542" i="44"/>
  <c r="FO542" i="44"/>
  <c r="FN542" i="44"/>
  <c r="FM542" i="44"/>
  <c r="FL542" i="44"/>
  <c r="FK542" i="44"/>
  <c r="FJ542" i="44"/>
  <c r="FI542" i="44"/>
  <c r="FH542" i="44"/>
  <c r="FD542" i="44"/>
  <c r="FC542" i="44"/>
  <c r="FB542" i="44"/>
  <c r="FA542" i="44"/>
  <c r="EZ542" i="44"/>
  <c r="EY542" i="44"/>
  <c r="EX542" i="44"/>
  <c r="EW542" i="44"/>
  <c r="EV542" i="44"/>
  <c r="EU542" i="44"/>
  <c r="ET542" i="44"/>
  <c r="ES542" i="44"/>
  <c r="ER542" i="44"/>
  <c r="EQ542" i="44"/>
  <c r="EP542" i="44"/>
  <c r="EO542" i="44"/>
  <c r="EN542" i="44"/>
  <c r="EM542" i="44"/>
  <c r="EL542" i="44"/>
  <c r="EK542" i="44"/>
  <c r="EG542" i="44"/>
  <c r="EF542" i="44"/>
  <c r="EE542" i="44"/>
  <c r="ED542" i="44"/>
  <c r="EC542" i="44"/>
  <c r="DZ542" i="44"/>
  <c r="GC541" i="44"/>
  <c r="GD541" i="44" s="1"/>
  <c r="GE541" i="44" s="1"/>
  <c r="GA541" i="44"/>
  <c r="FZ541" i="44"/>
  <c r="FY541" i="44"/>
  <c r="FX541" i="44"/>
  <c r="FW541" i="44"/>
  <c r="FV541" i="44"/>
  <c r="FU541" i="44"/>
  <c r="FT541" i="44"/>
  <c r="FS541" i="44"/>
  <c r="FR541" i="44"/>
  <c r="FQ541" i="44"/>
  <c r="FP541" i="44"/>
  <c r="FO541" i="44"/>
  <c r="FN541" i="44"/>
  <c r="FM541" i="44"/>
  <c r="FL541" i="44"/>
  <c r="FK541" i="44"/>
  <c r="FJ541" i="44"/>
  <c r="FI541" i="44"/>
  <c r="FH541" i="44"/>
  <c r="FD541" i="44"/>
  <c r="FC541" i="44"/>
  <c r="FB541" i="44"/>
  <c r="FA541" i="44"/>
  <c r="EZ541" i="44"/>
  <c r="EY541" i="44"/>
  <c r="EX541" i="44"/>
  <c r="EW541" i="44"/>
  <c r="EV541" i="44"/>
  <c r="EU541" i="44"/>
  <c r="ET541" i="44"/>
  <c r="ES541" i="44"/>
  <c r="ER541" i="44"/>
  <c r="EQ541" i="44"/>
  <c r="EP541" i="44"/>
  <c r="EO541" i="44"/>
  <c r="EN541" i="44"/>
  <c r="EM541" i="44"/>
  <c r="EL541" i="44"/>
  <c r="EK541" i="44"/>
  <c r="EG541" i="44"/>
  <c r="EF541" i="44"/>
  <c r="EE541" i="44"/>
  <c r="ED541" i="44"/>
  <c r="EC541" i="44"/>
  <c r="DZ541" i="44"/>
  <c r="GC540" i="44"/>
  <c r="GA540" i="44"/>
  <c r="FZ540" i="44"/>
  <c r="FY540" i="44"/>
  <c r="FX540" i="44"/>
  <c r="FW540" i="44"/>
  <c r="FV540" i="44"/>
  <c r="FU540" i="44"/>
  <c r="FT540" i="44"/>
  <c r="FS540" i="44"/>
  <c r="FR540" i="44"/>
  <c r="FQ540" i="44"/>
  <c r="FP540" i="44"/>
  <c r="FO540" i="44"/>
  <c r="FN540" i="44"/>
  <c r="FM540" i="44"/>
  <c r="FL540" i="44"/>
  <c r="FK540" i="44"/>
  <c r="FJ540" i="44"/>
  <c r="FI540" i="44"/>
  <c r="FH540" i="44"/>
  <c r="FD540" i="44"/>
  <c r="FC540" i="44"/>
  <c r="FB540" i="44"/>
  <c r="FA540" i="44"/>
  <c r="EZ540" i="44"/>
  <c r="EY540" i="44"/>
  <c r="EX540" i="44"/>
  <c r="EW540" i="44"/>
  <c r="EV540" i="44"/>
  <c r="EU540" i="44"/>
  <c r="ET540" i="44"/>
  <c r="ES540" i="44"/>
  <c r="ER540" i="44"/>
  <c r="EQ540" i="44"/>
  <c r="EP540" i="44"/>
  <c r="EO540" i="44"/>
  <c r="EN540" i="44"/>
  <c r="EM540" i="44"/>
  <c r="EL540" i="44"/>
  <c r="EK540" i="44"/>
  <c r="EG540" i="44"/>
  <c r="EF540" i="44"/>
  <c r="EE540" i="44"/>
  <c r="ED540" i="44"/>
  <c r="EC540" i="44"/>
  <c r="DZ540" i="44"/>
  <c r="GC539" i="44"/>
  <c r="GA539" i="44"/>
  <c r="FZ539" i="44"/>
  <c r="FY539" i="44"/>
  <c r="FX539" i="44"/>
  <c r="FW539" i="44"/>
  <c r="FV539" i="44"/>
  <c r="FU539" i="44"/>
  <c r="FT539" i="44"/>
  <c r="FS539" i="44"/>
  <c r="FR539" i="44"/>
  <c r="FQ539" i="44"/>
  <c r="FP539" i="44"/>
  <c r="FO539" i="44"/>
  <c r="FN539" i="44"/>
  <c r="FM539" i="44"/>
  <c r="FL539" i="44"/>
  <c r="FK539" i="44"/>
  <c r="FJ539" i="44"/>
  <c r="FI539" i="44"/>
  <c r="FH539" i="44"/>
  <c r="FD539" i="44"/>
  <c r="FC539" i="44"/>
  <c r="FB539" i="44"/>
  <c r="FA539" i="44"/>
  <c r="EZ539" i="44"/>
  <c r="EY539" i="44"/>
  <c r="EX539" i="44"/>
  <c r="EW539" i="44"/>
  <c r="EV539" i="44"/>
  <c r="EU539" i="44"/>
  <c r="ET539" i="44"/>
  <c r="ES539" i="44"/>
  <c r="ER539" i="44"/>
  <c r="EQ539" i="44"/>
  <c r="EP539" i="44"/>
  <c r="EO539" i="44"/>
  <c r="EN539" i="44"/>
  <c r="EM539" i="44"/>
  <c r="EL539" i="44"/>
  <c r="EK539" i="44"/>
  <c r="EG539" i="44"/>
  <c r="EF539" i="44"/>
  <c r="EE539" i="44"/>
  <c r="ED539" i="44"/>
  <c r="EC539" i="44"/>
  <c r="DZ539" i="44"/>
  <c r="GC538" i="44"/>
  <c r="GA538" i="44"/>
  <c r="FZ538" i="44"/>
  <c r="FY538" i="44"/>
  <c r="FX538" i="44"/>
  <c r="FW538" i="44"/>
  <c r="FV538" i="44"/>
  <c r="FU538" i="44"/>
  <c r="FT538" i="44"/>
  <c r="FS538" i="44"/>
  <c r="FR538" i="44"/>
  <c r="FQ538" i="44"/>
  <c r="FP538" i="44"/>
  <c r="FO538" i="44"/>
  <c r="FN538" i="44"/>
  <c r="FM538" i="44"/>
  <c r="FL538" i="44"/>
  <c r="FK538" i="44"/>
  <c r="FJ538" i="44"/>
  <c r="FI538" i="44"/>
  <c r="FH538" i="44"/>
  <c r="FD538" i="44"/>
  <c r="FC538" i="44"/>
  <c r="FB538" i="44"/>
  <c r="FA538" i="44"/>
  <c r="EZ538" i="44"/>
  <c r="EY538" i="44"/>
  <c r="EX538" i="44"/>
  <c r="EW538" i="44"/>
  <c r="EV538" i="44"/>
  <c r="EU538" i="44"/>
  <c r="ET538" i="44"/>
  <c r="ES538" i="44"/>
  <c r="ER538" i="44"/>
  <c r="EQ538" i="44"/>
  <c r="EP538" i="44"/>
  <c r="EO538" i="44"/>
  <c r="EN538" i="44"/>
  <c r="EM538" i="44"/>
  <c r="EL538" i="44"/>
  <c r="EK538" i="44"/>
  <c r="EG538" i="44"/>
  <c r="EF538" i="44"/>
  <c r="EE538" i="44"/>
  <c r="ED538" i="44"/>
  <c r="EC538" i="44"/>
  <c r="DZ538" i="44"/>
  <c r="GC537" i="44"/>
  <c r="GD537" i="44" s="1"/>
  <c r="GE537" i="44" s="1"/>
  <c r="GA537" i="44"/>
  <c r="FZ537" i="44"/>
  <c r="FY537" i="44"/>
  <c r="FX537" i="44"/>
  <c r="FW537" i="44"/>
  <c r="FV537" i="44"/>
  <c r="FU537" i="44"/>
  <c r="FT537" i="44"/>
  <c r="FS537" i="44"/>
  <c r="FR537" i="44"/>
  <c r="FQ537" i="44"/>
  <c r="FP537" i="44"/>
  <c r="FO537" i="44"/>
  <c r="FN537" i="44"/>
  <c r="FM537" i="44"/>
  <c r="FL537" i="44"/>
  <c r="FK537" i="44"/>
  <c r="FJ537" i="44"/>
  <c r="FI537" i="44"/>
  <c r="FH537" i="44"/>
  <c r="FD537" i="44"/>
  <c r="FC537" i="44"/>
  <c r="FB537" i="44"/>
  <c r="FA537" i="44"/>
  <c r="EZ537" i="44"/>
  <c r="EY537" i="44"/>
  <c r="EX537" i="44"/>
  <c r="EW537" i="44"/>
  <c r="EV537" i="44"/>
  <c r="EU537" i="44"/>
  <c r="ET537" i="44"/>
  <c r="ES537" i="44"/>
  <c r="ER537" i="44"/>
  <c r="EQ537" i="44"/>
  <c r="EP537" i="44"/>
  <c r="EO537" i="44"/>
  <c r="EN537" i="44"/>
  <c r="EM537" i="44"/>
  <c r="EL537" i="44"/>
  <c r="EK537" i="44"/>
  <c r="EG537" i="44"/>
  <c r="EF537" i="44"/>
  <c r="EE537" i="44"/>
  <c r="ED537" i="44"/>
  <c r="EC537" i="44"/>
  <c r="DZ537" i="44"/>
  <c r="GC536" i="44"/>
  <c r="GA536" i="44"/>
  <c r="FZ536" i="44"/>
  <c r="FY536" i="44"/>
  <c r="FX536" i="44"/>
  <c r="FW536" i="44"/>
  <c r="FV536" i="44"/>
  <c r="FU536" i="44"/>
  <c r="FT536" i="44"/>
  <c r="FS536" i="44"/>
  <c r="FR536" i="44"/>
  <c r="FQ536" i="44"/>
  <c r="FP536" i="44"/>
  <c r="FO536" i="44"/>
  <c r="FN536" i="44"/>
  <c r="FM536" i="44"/>
  <c r="FL536" i="44"/>
  <c r="FK536" i="44"/>
  <c r="FJ536" i="44"/>
  <c r="FI536" i="44"/>
  <c r="FH536" i="44"/>
  <c r="FD536" i="44"/>
  <c r="FC536" i="44"/>
  <c r="FB536" i="44"/>
  <c r="FA536" i="44"/>
  <c r="EZ536" i="44"/>
  <c r="EY536" i="44"/>
  <c r="EX536" i="44"/>
  <c r="EW536" i="44"/>
  <c r="EV536" i="44"/>
  <c r="EU536" i="44"/>
  <c r="ET536" i="44"/>
  <c r="ES536" i="44"/>
  <c r="ER536" i="44"/>
  <c r="EQ536" i="44"/>
  <c r="EP536" i="44"/>
  <c r="EO536" i="44"/>
  <c r="EM536" i="44"/>
  <c r="EL536" i="44"/>
  <c r="EK536" i="44"/>
  <c r="EG536" i="44"/>
  <c r="EF536" i="44"/>
  <c r="EE536" i="44"/>
  <c r="ED536" i="44"/>
  <c r="EC536" i="44"/>
  <c r="DZ536" i="44"/>
  <c r="BO536" i="44"/>
  <c r="EN536" i="44" s="1"/>
  <c r="AS536" i="44"/>
  <c r="GC535" i="44"/>
  <c r="GA535" i="44"/>
  <c r="FZ535" i="44"/>
  <c r="FY535" i="44"/>
  <c r="FX535" i="44"/>
  <c r="FW535" i="44"/>
  <c r="FV535" i="44"/>
  <c r="FU535" i="44"/>
  <c r="FT535" i="44"/>
  <c r="FS535" i="44"/>
  <c r="FR535" i="44"/>
  <c r="FQ535" i="44"/>
  <c r="FP535" i="44"/>
  <c r="FO535" i="44"/>
  <c r="FN535" i="44"/>
  <c r="FM535" i="44"/>
  <c r="FL535" i="44"/>
  <c r="FK535" i="44"/>
  <c r="FJ535" i="44"/>
  <c r="FI535" i="44"/>
  <c r="FH535" i="44"/>
  <c r="FD535" i="44"/>
  <c r="FC535" i="44"/>
  <c r="FB535" i="44"/>
  <c r="FA535" i="44"/>
  <c r="EZ535" i="44"/>
  <c r="EY535" i="44"/>
  <c r="EX535" i="44"/>
  <c r="EW535" i="44"/>
  <c r="EV535" i="44"/>
  <c r="EU535" i="44"/>
  <c r="ET535" i="44"/>
  <c r="ES535" i="44"/>
  <c r="ER535" i="44"/>
  <c r="EQ535" i="44"/>
  <c r="EP535" i="44"/>
  <c r="EO535" i="44"/>
  <c r="EM535" i="44"/>
  <c r="EL535" i="44"/>
  <c r="EK535" i="44"/>
  <c r="EG535" i="44"/>
  <c r="EF535" i="44"/>
  <c r="EE535" i="44"/>
  <c r="ED535" i="44"/>
  <c r="EC535" i="44"/>
  <c r="DZ535" i="44"/>
  <c r="BO535" i="44"/>
  <c r="EN535" i="44" s="1"/>
  <c r="GC534" i="44"/>
  <c r="GA534" i="44"/>
  <c r="FZ534" i="44"/>
  <c r="FY534" i="44"/>
  <c r="FX534" i="44"/>
  <c r="FW534" i="44"/>
  <c r="FV534" i="44"/>
  <c r="FU534" i="44"/>
  <c r="FT534" i="44"/>
  <c r="FS534" i="44"/>
  <c r="FR534" i="44"/>
  <c r="FQ534" i="44"/>
  <c r="FP534" i="44"/>
  <c r="FO534" i="44"/>
  <c r="FN534" i="44"/>
  <c r="FM534" i="44"/>
  <c r="FL534" i="44"/>
  <c r="FK534" i="44"/>
  <c r="FJ534" i="44"/>
  <c r="FI534" i="44"/>
  <c r="FH534" i="44"/>
  <c r="FD534" i="44"/>
  <c r="FC534" i="44"/>
  <c r="FB534" i="44"/>
  <c r="FA534" i="44"/>
  <c r="EZ534" i="44"/>
  <c r="EY534" i="44"/>
  <c r="EX534" i="44"/>
  <c r="EW534" i="44"/>
  <c r="EV534" i="44"/>
  <c r="EU534" i="44"/>
  <c r="ET534" i="44"/>
  <c r="ES534" i="44"/>
  <c r="ER534" i="44"/>
  <c r="EQ534" i="44"/>
  <c r="EP534" i="44"/>
  <c r="EO534" i="44"/>
  <c r="EN534" i="44"/>
  <c r="EM534" i="44"/>
  <c r="EL534" i="44"/>
  <c r="EK534" i="44"/>
  <c r="EG534" i="44"/>
  <c r="EF534" i="44"/>
  <c r="EE534" i="44"/>
  <c r="ED534" i="44"/>
  <c r="EC534" i="44"/>
  <c r="DZ534" i="44"/>
  <c r="GD533" i="44"/>
  <c r="GC533" i="44"/>
  <c r="GA533" i="44"/>
  <c r="FZ533" i="44"/>
  <c r="FY533" i="44"/>
  <c r="FX533" i="44"/>
  <c r="FW533" i="44"/>
  <c r="FV533" i="44"/>
  <c r="FU533" i="44"/>
  <c r="FT533" i="44"/>
  <c r="FS533" i="44"/>
  <c r="FR533" i="44"/>
  <c r="FQ533" i="44"/>
  <c r="FP533" i="44"/>
  <c r="FO533" i="44"/>
  <c r="FN533" i="44"/>
  <c r="FM533" i="44"/>
  <c r="FL533" i="44"/>
  <c r="FK533" i="44"/>
  <c r="FJ533" i="44"/>
  <c r="FI533" i="44"/>
  <c r="FH533" i="44"/>
  <c r="FD533" i="44"/>
  <c r="FC533" i="44"/>
  <c r="FB533" i="44"/>
  <c r="FA533" i="44"/>
  <c r="EZ533" i="44"/>
  <c r="EY533" i="44"/>
  <c r="EX533" i="44"/>
  <c r="EW533" i="44"/>
  <c r="EV533" i="44"/>
  <c r="EU533" i="44"/>
  <c r="ET533" i="44"/>
  <c r="ES533" i="44"/>
  <c r="ER533" i="44"/>
  <c r="EQ533" i="44"/>
  <c r="EP533" i="44"/>
  <c r="EO533" i="44"/>
  <c r="EN533" i="44"/>
  <c r="EM533" i="44"/>
  <c r="EL533" i="44"/>
  <c r="EK533" i="44"/>
  <c r="EG533" i="44"/>
  <c r="EF533" i="44"/>
  <c r="EE533" i="44"/>
  <c r="ED533" i="44"/>
  <c r="EC533" i="44"/>
  <c r="DZ533" i="44"/>
  <c r="GC532" i="44"/>
  <c r="GA532" i="44"/>
  <c r="FZ532" i="44"/>
  <c r="FY532" i="44"/>
  <c r="FX532" i="44"/>
  <c r="FW532" i="44"/>
  <c r="FV532" i="44"/>
  <c r="FU532" i="44"/>
  <c r="FT532" i="44"/>
  <c r="FS532" i="44"/>
  <c r="FR532" i="44"/>
  <c r="FQ532" i="44"/>
  <c r="FP532" i="44"/>
  <c r="FO532" i="44"/>
  <c r="FN532" i="44"/>
  <c r="FM532" i="44"/>
  <c r="FL532" i="44"/>
  <c r="FK532" i="44"/>
  <c r="FJ532" i="44"/>
  <c r="FI532" i="44"/>
  <c r="FH532" i="44"/>
  <c r="FD532" i="44"/>
  <c r="FC532" i="44"/>
  <c r="FB532" i="44"/>
  <c r="FA532" i="44"/>
  <c r="EZ532" i="44"/>
  <c r="EY532" i="44"/>
  <c r="EX532" i="44"/>
  <c r="EW532" i="44"/>
  <c r="EV532" i="44"/>
  <c r="EU532" i="44"/>
  <c r="ET532" i="44"/>
  <c r="ES532" i="44"/>
  <c r="ER532" i="44"/>
  <c r="EQ532" i="44"/>
  <c r="EP532" i="44"/>
  <c r="EO532" i="44"/>
  <c r="EN532" i="44"/>
  <c r="EM532" i="44"/>
  <c r="EL532" i="44"/>
  <c r="EK532" i="44"/>
  <c r="EG532" i="44"/>
  <c r="EF532" i="44"/>
  <c r="EE532" i="44"/>
  <c r="ED532" i="44"/>
  <c r="EC532" i="44"/>
  <c r="DZ532" i="44"/>
  <c r="GF531" i="44"/>
  <c r="GA531" i="44"/>
  <c r="FZ531" i="44"/>
  <c r="FY531" i="44"/>
  <c r="FX531" i="44"/>
  <c r="FW531" i="44"/>
  <c r="FV531" i="44"/>
  <c r="FU531" i="44"/>
  <c r="FT531" i="44"/>
  <c r="FS531" i="44"/>
  <c r="FR531" i="44"/>
  <c r="FQ531" i="44"/>
  <c r="FP531" i="44"/>
  <c r="FO531" i="44"/>
  <c r="FN531" i="44"/>
  <c r="FM531" i="44"/>
  <c r="FL531" i="44"/>
  <c r="FK531" i="44"/>
  <c r="FJ531" i="44"/>
  <c r="FI531" i="44"/>
  <c r="FH531" i="44"/>
  <c r="EG531" i="44"/>
  <c r="EF531" i="44"/>
  <c r="EC531" i="44"/>
  <c r="BT531" i="44"/>
  <c r="EE531" i="44" s="1"/>
  <c r="BK531" i="44"/>
  <c r="BU531" i="44" s="1"/>
  <c r="AY531" i="44"/>
  <c r="AO531" i="44"/>
  <c r="EF530" i="44"/>
  <c r="ED530" i="44"/>
  <c r="EC530" i="44"/>
  <c r="DC530" i="44"/>
  <c r="FY530" i="44" s="1"/>
  <c r="BK530" i="44"/>
  <c r="EX530" i="44" s="1"/>
  <c r="GA529" i="44"/>
  <c r="FZ529" i="44"/>
  <c r="FY529" i="44"/>
  <c r="FX529" i="44"/>
  <c r="FW529" i="44"/>
  <c r="FV529" i="44"/>
  <c r="FU529" i="44"/>
  <c r="FT529" i="44"/>
  <c r="FS529" i="44"/>
  <c r="FR529" i="44"/>
  <c r="FQ529" i="44"/>
  <c r="FP529" i="44"/>
  <c r="FO529" i="44"/>
  <c r="FN529" i="44"/>
  <c r="FM529" i="44"/>
  <c r="FL529" i="44"/>
  <c r="FK529" i="44"/>
  <c r="FJ529" i="44"/>
  <c r="FI529" i="44"/>
  <c r="FH529" i="44"/>
  <c r="FD529" i="44"/>
  <c r="FC529" i="44"/>
  <c r="FB529" i="44"/>
  <c r="FA529" i="44"/>
  <c r="EZ529" i="44"/>
  <c r="EY529" i="44"/>
  <c r="EX529" i="44"/>
  <c r="EW529" i="44"/>
  <c r="EV529" i="44"/>
  <c r="EU529" i="44"/>
  <c r="ET529" i="44"/>
  <c r="ES529" i="44"/>
  <c r="ER529" i="44"/>
  <c r="EQ529" i="44"/>
  <c r="EP529" i="44"/>
  <c r="EO529" i="44"/>
  <c r="EN529" i="44"/>
  <c r="EM529" i="44"/>
  <c r="EL529" i="44"/>
  <c r="EK529" i="44"/>
  <c r="EG529" i="44"/>
  <c r="EF529" i="44"/>
  <c r="EE529" i="44"/>
  <c r="ED529" i="44"/>
  <c r="EC529" i="44"/>
  <c r="DZ529" i="44"/>
  <c r="GA528" i="44"/>
  <c r="FZ528" i="44"/>
  <c r="FY528" i="44"/>
  <c r="FX528" i="44"/>
  <c r="FW528" i="44"/>
  <c r="FV528" i="44"/>
  <c r="FU528" i="44"/>
  <c r="FT528" i="44"/>
  <c r="FS528" i="44"/>
  <c r="FR528" i="44"/>
  <c r="FQ528" i="44"/>
  <c r="FP528" i="44"/>
  <c r="FO528" i="44"/>
  <c r="FN528" i="44"/>
  <c r="FM528" i="44"/>
  <c r="FL528" i="44"/>
  <c r="FK528" i="44"/>
  <c r="FJ528" i="44"/>
  <c r="FI528" i="44"/>
  <c r="FH528" i="44"/>
  <c r="FD528" i="44"/>
  <c r="FC528" i="44"/>
  <c r="FB528" i="44"/>
  <c r="FA528" i="44"/>
  <c r="EZ528" i="44"/>
  <c r="EY528" i="44"/>
  <c r="EX528" i="44"/>
  <c r="EW528" i="44"/>
  <c r="EV528" i="44"/>
  <c r="EU528" i="44"/>
  <c r="ET528" i="44"/>
  <c r="ES528" i="44"/>
  <c r="ER528" i="44"/>
  <c r="EQ528" i="44"/>
  <c r="EP528" i="44"/>
  <c r="EO528" i="44"/>
  <c r="EN528" i="44"/>
  <c r="EM528" i="44"/>
  <c r="EL528" i="44"/>
  <c r="EK528" i="44"/>
  <c r="EG528" i="44"/>
  <c r="EF528" i="44"/>
  <c r="EE528" i="44"/>
  <c r="ED528" i="44"/>
  <c r="EC528" i="44"/>
  <c r="DZ528" i="44"/>
  <c r="GA527" i="44"/>
  <c r="FZ527" i="44"/>
  <c r="FY527" i="44"/>
  <c r="FX527" i="44"/>
  <c r="FW527" i="44"/>
  <c r="FV527" i="44"/>
  <c r="FU527" i="44"/>
  <c r="FT527" i="44"/>
  <c r="FS527" i="44"/>
  <c r="FR527" i="44"/>
  <c r="FQ527" i="44"/>
  <c r="FP527" i="44"/>
  <c r="FO527" i="44"/>
  <c r="FN527" i="44"/>
  <c r="FM527" i="44"/>
  <c r="FL527" i="44"/>
  <c r="FK527" i="44"/>
  <c r="FJ527" i="44"/>
  <c r="FI527" i="44"/>
  <c r="FH527" i="44"/>
  <c r="FD527" i="44"/>
  <c r="FC527" i="44"/>
  <c r="FB527" i="44"/>
  <c r="FA527" i="44"/>
  <c r="EZ527" i="44"/>
  <c r="EY527" i="44"/>
  <c r="EX527" i="44"/>
  <c r="EW527" i="44"/>
  <c r="EV527" i="44"/>
  <c r="EU527" i="44"/>
  <c r="ET527" i="44"/>
  <c r="ES527" i="44"/>
  <c r="ER527" i="44"/>
  <c r="EQ527" i="44"/>
  <c r="EP527" i="44"/>
  <c r="EO527" i="44"/>
  <c r="EN527" i="44"/>
  <c r="EM527" i="44"/>
  <c r="EL527" i="44"/>
  <c r="EK527" i="44"/>
  <c r="EG527" i="44"/>
  <c r="EF527" i="44"/>
  <c r="EE527" i="44"/>
  <c r="ED527" i="44"/>
  <c r="EC527" i="44"/>
  <c r="DZ527" i="44"/>
  <c r="GA526" i="44"/>
  <c r="FZ526" i="44"/>
  <c r="FY526" i="44"/>
  <c r="FX526" i="44"/>
  <c r="FW526" i="44"/>
  <c r="FV526" i="44"/>
  <c r="FU526" i="44"/>
  <c r="FT526" i="44"/>
  <c r="FS526" i="44"/>
  <c r="FR526" i="44"/>
  <c r="FQ526" i="44"/>
  <c r="FP526" i="44"/>
  <c r="FO526" i="44"/>
  <c r="FN526" i="44"/>
  <c r="FM526" i="44"/>
  <c r="FL526" i="44"/>
  <c r="FK526" i="44"/>
  <c r="FJ526" i="44"/>
  <c r="FI526" i="44"/>
  <c r="FH526" i="44"/>
  <c r="FD526" i="44"/>
  <c r="FC526" i="44"/>
  <c r="FB526" i="44"/>
  <c r="FA526" i="44"/>
  <c r="EZ526" i="44"/>
  <c r="EY526" i="44"/>
  <c r="EX526" i="44"/>
  <c r="EW526" i="44"/>
  <c r="EV526" i="44"/>
  <c r="EU526" i="44"/>
  <c r="ET526" i="44"/>
  <c r="ES526" i="44"/>
  <c r="ER526" i="44"/>
  <c r="EQ526" i="44"/>
  <c r="EP526" i="44"/>
  <c r="EO526" i="44"/>
  <c r="EN526" i="44"/>
  <c r="EM526" i="44"/>
  <c r="EL526" i="44"/>
  <c r="EK526" i="44"/>
  <c r="EG526" i="44"/>
  <c r="EF526" i="44"/>
  <c r="EE526" i="44"/>
  <c r="ED526" i="44"/>
  <c r="EC526" i="44"/>
  <c r="DZ526" i="44"/>
  <c r="GA525" i="44"/>
  <c r="FZ525" i="44"/>
  <c r="FY525" i="44"/>
  <c r="FX525" i="44"/>
  <c r="FW525" i="44"/>
  <c r="FV525" i="44"/>
  <c r="FU525" i="44"/>
  <c r="FT525" i="44"/>
  <c r="FS525" i="44"/>
  <c r="FR525" i="44"/>
  <c r="FQ525" i="44"/>
  <c r="FP525" i="44"/>
  <c r="FO525" i="44"/>
  <c r="FN525" i="44"/>
  <c r="FM525" i="44"/>
  <c r="FL525" i="44"/>
  <c r="FK525" i="44"/>
  <c r="FJ525" i="44"/>
  <c r="FI525" i="44"/>
  <c r="FH525" i="44"/>
  <c r="FD525" i="44"/>
  <c r="FC525" i="44"/>
  <c r="FB525" i="44"/>
  <c r="FA525" i="44"/>
  <c r="EZ525" i="44"/>
  <c r="EY525" i="44"/>
  <c r="EX525" i="44"/>
  <c r="EW525" i="44"/>
  <c r="EV525" i="44"/>
  <c r="EU525" i="44"/>
  <c r="ET525" i="44"/>
  <c r="ES525" i="44"/>
  <c r="ER525" i="44"/>
  <c r="EQ525" i="44"/>
  <c r="EP525" i="44"/>
  <c r="EO525" i="44"/>
  <c r="EN525" i="44"/>
  <c r="EM525" i="44"/>
  <c r="EL525" i="44"/>
  <c r="EK525" i="44"/>
  <c r="EG525" i="44"/>
  <c r="EF525" i="44"/>
  <c r="EE525" i="44"/>
  <c r="ED525" i="44"/>
  <c r="EC525" i="44"/>
  <c r="DZ525" i="44"/>
  <c r="GC524" i="44"/>
  <c r="GA524" i="44"/>
  <c r="FZ524" i="44"/>
  <c r="FY524" i="44"/>
  <c r="FX524" i="44"/>
  <c r="FW524" i="44"/>
  <c r="FV524" i="44"/>
  <c r="FU524" i="44"/>
  <c r="FT524" i="44"/>
  <c r="FS524" i="44"/>
  <c r="FR524" i="44"/>
  <c r="FQ524" i="44"/>
  <c r="FP524" i="44"/>
  <c r="FO524" i="44"/>
  <c r="FN524" i="44"/>
  <c r="FM524" i="44"/>
  <c r="FL524" i="44"/>
  <c r="FK524" i="44"/>
  <c r="FJ524" i="44"/>
  <c r="FI524" i="44"/>
  <c r="FH524" i="44"/>
  <c r="FD524" i="44"/>
  <c r="FC524" i="44"/>
  <c r="FB524" i="44"/>
  <c r="FA524" i="44"/>
  <c r="EZ524" i="44"/>
  <c r="EY524" i="44"/>
  <c r="EX524" i="44"/>
  <c r="EW524" i="44"/>
  <c r="EV524" i="44"/>
  <c r="EU524" i="44"/>
  <c r="ET524" i="44"/>
  <c r="ES524" i="44"/>
  <c r="ER524" i="44"/>
  <c r="EQ524" i="44"/>
  <c r="EP524" i="44"/>
  <c r="EO524" i="44"/>
  <c r="EN524" i="44"/>
  <c r="EM524" i="44"/>
  <c r="EL524" i="44"/>
  <c r="EK524" i="44"/>
  <c r="EG524" i="44"/>
  <c r="EF524" i="44"/>
  <c r="EE524" i="44"/>
  <c r="ED524" i="44"/>
  <c r="EC524" i="44"/>
  <c r="DZ524" i="44"/>
  <c r="GC523" i="44"/>
  <c r="GA523" i="44"/>
  <c r="FZ523" i="44"/>
  <c r="FY523" i="44"/>
  <c r="FX523" i="44"/>
  <c r="FW523" i="44"/>
  <c r="FV523" i="44"/>
  <c r="FU523" i="44"/>
  <c r="FT523" i="44"/>
  <c r="FS523" i="44"/>
  <c r="FR523" i="44"/>
  <c r="FQ523" i="44"/>
  <c r="FP523" i="44"/>
  <c r="FO523" i="44"/>
  <c r="FN523" i="44"/>
  <c r="FM523" i="44"/>
  <c r="FL523" i="44"/>
  <c r="FK523" i="44"/>
  <c r="FJ523" i="44"/>
  <c r="FI523" i="44"/>
  <c r="FH523" i="44"/>
  <c r="FD523" i="44"/>
  <c r="FC523" i="44"/>
  <c r="FB523" i="44"/>
  <c r="FA523" i="44"/>
  <c r="EZ523" i="44"/>
  <c r="EY523" i="44"/>
  <c r="EX523" i="44"/>
  <c r="EW523" i="44"/>
  <c r="EV523" i="44"/>
  <c r="EU523" i="44"/>
  <c r="ET523" i="44"/>
  <c r="ES523" i="44"/>
  <c r="ER523" i="44"/>
  <c r="EQ523" i="44"/>
  <c r="EP523" i="44"/>
  <c r="EO523" i="44"/>
  <c r="EN523" i="44"/>
  <c r="EM523" i="44"/>
  <c r="EL523" i="44"/>
  <c r="EK523" i="44"/>
  <c r="EG523" i="44"/>
  <c r="EF523" i="44"/>
  <c r="EE523" i="44"/>
  <c r="ED523" i="44"/>
  <c r="EC523" i="44"/>
  <c r="DZ523" i="44"/>
  <c r="GC522" i="44"/>
  <c r="GA522" i="44"/>
  <c r="FZ522" i="44"/>
  <c r="FY522" i="44"/>
  <c r="FX522" i="44"/>
  <c r="FW522" i="44"/>
  <c r="FV522" i="44"/>
  <c r="FU522" i="44"/>
  <c r="FT522" i="44"/>
  <c r="FS522" i="44"/>
  <c r="FR522" i="44"/>
  <c r="FQ522" i="44"/>
  <c r="FP522" i="44"/>
  <c r="FO522" i="44"/>
  <c r="FN522" i="44"/>
  <c r="FM522" i="44"/>
  <c r="FL522" i="44"/>
  <c r="FK522" i="44"/>
  <c r="FJ522" i="44"/>
  <c r="FI522" i="44"/>
  <c r="FH522" i="44"/>
  <c r="FD522" i="44"/>
  <c r="FC522" i="44"/>
  <c r="FB522" i="44"/>
  <c r="FA522" i="44"/>
  <c r="EZ522" i="44"/>
  <c r="EY522" i="44"/>
  <c r="EX522" i="44"/>
  <c r="EW522" i="44"/>
  <c r="EV522" i="44"/>
  <c r="EU522" i="44"/>
  <c r="ET522" i="44"/>
  <c r="ES522" i="44"/>
  <c r="ER522" i="44"/>
  <c r="EQ522" i="44"/>
  <c r="EP522" i="44"/>
  <c r="EO522" i="44"/>
  <c r="EN522" i="44"/>
  <c r="EM522" i="44"/>
  <c r="EL522" i="44"/>
  <c r="EK522" i="44"/>
  <c r="EG522" i="44"/>
  <c r="EF522" i="44"/>
  <c r="EE522" i="44"/>
  <c r="ED522" i="44"/>
  <c r="EC522" i="44"/>
  <c r="DZ522" i="44"/>
  <c r="GC521" i="44"/>
  <c r="GA521" i="44"/>
  <c r="FZ521" i="44"/>
  <c r="FY521" i="44"/>
  <c r="FX521" i="44"/>
  <c r="FW521" i="44"/>
  <c r="FV521" i="44"/>
  <c r="FU521" i="44"/>
  <c r="FT521" i="44"/>
  <c r="FS521" i="44"/>
  <c r="FR521" i="44"/>
  <c r="FQ521" i="44"/>
  <c r="FP521" i="44"/>
  <c r="FO521" i="44"/>
  <c r="FN521" i="44"/>
  <c r="FM521" i="44"/>
  <c r="FL521" i="44"/>
  <c r="FK521" i="44"/>
  <c r="FJ521" i="44"/>
  <c r="FI521" i="44"/>
  <c r="FH521" i="44"/>
  <c r="FD521" i="44"/>
  <c r="FC521" i="44"/>
  <c r="FB521" i="44"/>
  <c r="FA521" i="44"/>
  <c r="EZ521" i="44"/>
  <c r="EY521" i="44"/>
  <c r="EX521" i="44"/>
  <c r="EW521" i="44"/>
  <c r="EV521" i="44"/>
  <c r="EU521" i="44"/>
  <c r="ET521" i="44"/>
  <c r="ES521" i="44"/>
  <c r="ER521" i="44"/>
  <c r="EQ521" i="44"/>
  <c r="EP521" i="44"/>
  <c r="EO521" i="44"/>
  <c r="EN521" i="44"/>
  <c r="EM521" i="44"/>
  <c r="EL521" i="44"/>
  <c r="EK521" i="44"/>
  <c r="EG521" i="44"/>
  <c r="EF521" i="44"/>
  <c r="EE521" i="44"/>
  <c r="ED521" i="44"/>
  <c r="EC521" i="44"/>
  <c r="DZ521" i="44"/>
  <c r="GC520" i="44"/>
  <c r="GA520" i="44"/>
  <c r="FZ520" i="44"/>
  <c r="FY520" i="44"/>
  <c r="FX520" i="44"/>
  <c r="FW520" i="44"/>
  <c r="FV520" i="44"/>
  <c r="FU520" i="44"/>
  <c r="FT520" i="44"/>
  <c r="FS520" i="44"/>
  <c r="FR520" i="44"/>
  <c r="FQ520" i="44"/>
  <c r="FP520" i="44"/>
  <c r="FO520" i="44"/>
  <c r="FN520" i="44"/>
  <c r="FM520" i="44"/>
  <c r="FL520" i="44"/>
  <c r="FK520" i="44"/>
  <c r="FJ520" i="44"/>
  <c r="FI520" i="44"/>
  <c r="FH520" i="44"/>
  <c r="FD520" i="44"/>
  <c r="FC520" i="44"/>
  <c r="FB520" i="44"/>
  <c r="FA520" i="44"/>
  <c r="EZ520" i="44"/>
  <c r="EY520" i="44"/>
  <c r="EX520" i="44"/>
  <c r="EW520" i="44"/>
  <c r="EV520" i="44"/>
  <c r="EU520" i="44"/>
  <c r="ET520" i="44"/>
  <c r="ES520" i="44"/>
  <c r="ER520" i="44"/>
  <c r="EQ520" i="44"/>
  <c r="EP520" i="44"/>
  <c r="EO520" i="44"/>
  <c r="EN520" i="44"/>
  <c r="EM520" i="44"/>
  <c r="EL520" i="44"/>
  <c r="EK520" i="44"/>
  <c r="EG520" i="44"/>
  <c r="EF520" i="44"/>
  <c r="EE520" i="44"/>
  <c r="ED520" i="44"/>
  <c r="EC520" i="44"/>
  <c r="DZ520" i="44"/>
  <c r="GC519" i="44"/>
  <c r="GA519" i="44"/>
  <c r="FZ519" i="44"/>
  <c r="FY519" i="44"/>
  <c r="FX519" i="44"/>
  <c r="FW519" i="44"/>
  <c r="FV519" i="44"/>
  <c r="FU519" i="44"/>
  <c r="FT519" i="44"/>
  <c r="FS519" i="44"/>
  <c r="FR519" i="44"/>
  <c r="FQ519" i="44"/>
  <c r="FP519" i="44"/>
  <c r="FO519" i="44"/>
  <c r="FN519" i="44"/>
  <c r="FM519" i="44"/>
  <c r="FL519" i="44"/>
  <c r="FK519" i="44"/>
  <c r="FJ519" i="44"/>
  <c r="FI519" i="44"/>
  <c r="FH519" i="44"/>
  <c r="FD519" i="44"/>
  <c r="FC519" i="44"/>
  <c r="FB519" i="44"/>
  <c r="FA519" i="44"/>
  <c r="EZ519" i="44"/>
  <c r="EY519" i="44"/>
  <c r="EX519" i="44"/>
  <c r="EW519" i="44"/>
  <c r="EV519" i="44"/>
  <c r="EU519" i="44"/>
  <c r="ET519" i="44"/>
  <c r="ES519" i="44"/>
  <c r="ER519" i="44"/>
  <c r="EQ519" i="44"/>
  <c r="EP519" i="44"/>
  <c r="EO519" i="44"/>
  <c r="EN519" i="44"/>
  <c r="EM519" i="44"/>
  <c r="EL519" i="44"/>
  <c r="EK519" i="44"/>
  <c r="EG519" i="44"/>
  <c r="EF519" i="44"/>
  <c r="EE519" i="44"/>
  <c r="ED519" i="44"/>
  <c r="EC519" i="44"/>
  <c r="DZ519" i="44"/>
  <c r="DC518" i="44"/>
  <c r="CG518" i="44"/>
  <c r="FJ518" i="44" s="1"/>
  <c r="BK518" i="44"/>
  <c r="AO518" i="44"/>
  <c r="S518" i="44"/>
  <c r="DC517" i="44"/>
  <c r="CG517" i="44"/>
  <c r="BK517" i="44"/>
  <c r="AO517" i="44"/>
  <c r="S517" i="44"/>
  <c r="DC516" i="44"/>
  <c r="CG516" i="44"/>
  <c r="BK516" i="44"/>
  <c r="AO516" i="44"/>
  <c r="S516" i="44"/>
  <c r="GC515" i="44"/>
  <c r="GA515" i="44"/>
  <c r="FZ515" i="44"/>
  <c r="FY515" i="44"/>
  <c r="FX515" i="44"/>
  <c r="FW515" i="44"/>
  <c r="FV515" i="44"/>
  <c r="FU515" i="44"/>
  <c r="FT515" i="44"/>
  <c r="FS515" i="44"/>
  <c r="FR515" i="44"/>
  <c r="FQ515" i="44"/>
  <c r="FP515" i="44"/>
  <c r="FO515" i="44"/>
  <c r="FN515" i="44"/>
  <c r="FM515" i="44"/>
  <c r="FL515" i="44"/>
  <c r="FK515" i="44"/>
  <c r="FJ515" i="44"/>
  <c r="FI515" i="44"/>
  <c r="FH515" i="44"/>
  <c r="FD515" i="44"/>
  <c r="FC515" i="44"/>
  <c r="FB515" i="44"/>
  <c r="FA515" i="44"/>
  <c r="EZ515" i="44"/>
  <c r="EY515" i="44"/>
  <c r="EX515" i="44"/>
  <c r="EW515" i="44"/>
  <c r="EV515" i="44"/>
  <c r="EU515" i="44"/>
  <c r="ET515" i="44"/>
  <c r="ES515" i="44"/>
  <c r="ER515" i="44"/>
  <c r="EQ515" i="44"/>
  <c r="EP515" i="44"/>
  <c r="EO515" i="44"/>
  <c r="EN515" i="44"/>
  <c r="EM515" i="44"/>
  <c r="EL515" i="44"/>
  <c r="EK515" i="44"/>
  <c r="EG515" i="44"/>
  <c r="EF515" i="44"/>
  <c r="EE515" i="44"/>
  <c r="ED515" i="44"/>
  <c r="EC515" i="44"/>
  <c r="DZ515" i="44"/>
  <c r="GF514" i="44"/>
  <c r="GA514" i="44"/>
  <c r="FZ514" i="44"/>
  <c r="FY514" i="44"/>
  <c r="FX514" i="44"/>
  <c r="FW514" i="44"/>
  <c r="FV514" i="44"/>
  <c r="FU514" i="44"/>
  <c r="FT514" i="44"/>
  <c r="FS514" i="44"/>
  <c r="FR514" i="44"/>
  <c r="FQ514" i="44"/>
  <c r="FP514" i="44"/>
  <c r="FO514" i="44"/>
  <c r="FN514" i="44"/>
  <c r="FM514" i="44"/>
  <c r="FL514" i="44"/>
  <c r="FK514" i="44"/>
  <c r="FJ514" i="44"/>
  <c r="FI514" i="44"/>
  <c r="FH514" i="44"/>
  <c r="EG514" i="44"/>
  <c r="EF514" i="44"/>
  <c r="EE514" i="44"/>
  <c r="AO514" i="44"/>
  <c r="AY514" i="44" s="1"/>
  <c r="AC514" i="44"/>
  <c r="S514" i="44"/>
  <c r="GC513" i="44"/>
  <c r="GD513" i="44" s="1"/>
  <c r="GE513" i="44" s="1"/>
  <c r="GA513" i="44"/>
  <c r="FZ513" i="44"/>
  <c r="FY513" i="44"/>
  <c r="FX513" i="44"/>
  <c r="FW513" i="44"/>
  <c r="FV513" i="44"/>
  <c r="FU513" i="44"/>
  <c r="FT513" i="44"/>
  <c r="FS513" i="44"/>
  <c r="FR513" i="44"/>
  <c r="FQ513" i="44"/>
  <c r="FP513" i="44"/>
  <c r="FO513" i="44"/>
  <c r="FN513" i="44"/>
  <c r="FM513" i="44"/>
  <c r="FL513" i="44"/>
  <c r="FK513" i="44"/>
  <c r="FJ513" i="44"/>
  <c r="FI513" i="44"/>
  <c r="FH513" i="44"/>
  <c r="FD513" i="44"/>
  <c r="FC513" i="44"/>
  <c r="FB513" i="44"/>
  <c r="FA513" i="44"/>
  <c r="EZ513" i="44"/>
  <c r="EY513" i="44"/>
  <c r="EX513" i="44"/>
  <c r="EW513" i="44"/>
  <c r="EV513" i="44"/>
  <c r="EU513" i="44"/>
  <c r="ET513" i="44"/>
  <c r="ES513" i="44"/>
  <c r="ER513" i="44"/>
  <c r="EQ513" i="44"/>
  <c r="EP513" i="44"/>
  <c r="EO513" i="44"/>
  <c r="EN513" i="44"/>
  <c r="EM513" i="44"/>
  <c r="EL513" i="44"/>
  <c r="EK513" i="44"/>
  <c r="EG513" i="44"/>
  <c r="EF513" i="44"/>
  <c r="EE513" i="44"/>
  <c r="ED513" i="44"/>
  <c r="EC513" i="44"/>
  <c r="DZ513" i="44"/>
  <c r="GC512" i="44"/>
  <c r="GD512" i="44" s="1"/>
  <c r="GE512" i="44" s="1"/>
  <c r="GA512" i="44"/>
  <c r="FZ512" i="44"/>
  <c r="FY512" i="44"/>
  <c r="FX512" i="44"/>
  <c r="FW512" i="44"/>
  <c r="FV512" i="44"/>
  <c r="FU512" i="44"/>
  <c r="FT512" i="44"/>
  <c r="FS512" i="44"/>
  <c r="FR512" i="44"/>
  <c r="FQ512" i="44"/>
  <c r="FP512" i="44"/>
  <c r="FO512" i="44"/>
  <c r="FN512" i="44"/>
  <c r="FM512" i="44"/>
  <c r="FL512" i="44"/>
  <c r="FK512" i="44"/>
  <c r="FJ512" i="44"/>
  <c r="FI512" i="44"/>
  <c r="FH512" i="44"/>
  <c r="FD512" i="44"/>
  <c r="FC512" i="44"/>
  <c r="FB512" i="44"/>
  <c r="FA512" i="44"/>
  <c r="EZ512" i="44"/>
  <c r="EY512" i="44"/>
  <c r="EX512" i="44"/>
  <c r="EW512" i="44"/>
  <c r="EV512" i="44"/>
  <c r="EU512" i="44"/>
  <c r="ET512" i="44"/>
  <c r="ES512" i="44"/>
  <c r="ER512" i="44"/>
  <c r="EQ512" i="44"/>
  <c r="EP512" i="44"/>
  <c r="EO512" i="44"/>
  <c r="EN512" i="44"/>
  <c r="EM512" i="44"/>
  <c r="EL512" i="44"/>
  <c r="EK512" i="44"/>
  <c r="EG512" i="44"/>
  <c r="EF512" i="44"/>
  <c r="EE512" i="44"/>
  <c r="ED512" i="44"/>
  <c r="EC512" i="44"/>
  <c r="DZ512" i="44"/>
  <c r="GC511" i="44"/>
  <c r="GD511" i="44" s="1"/>
  <c r="GE511" i="44" s="1"/>
  <c r="GA511" i="44"/>
  <c r="FZ511" i="44"/>
  <c r="FY511" i="44"/>
  <c r="FX511" i="44"/>
  <c r="FW511" i="44"/>
  <c r="FV511" i="44"/>
  <c r="FU511" i="44"/>
  <c r="FT511" i="44"/>
  <c r="FS511" i="44"/>
  <c r="FR511" i="44"/>
  <c r="FQ511" i="44"/>
  <c r="FP511" i="44"/>
  <c r="FO511" i="44"/>
  <c r="FN511" i="44"/>
  <c r="FM511" i="44"/>
  <c r="FL511" i="44"/>
  <c r="FK511" i="44"/>
  <c r="FJ511" i="44"/>
  <c r="FI511" i="44"/>
  <c r="FH511" i="44"/>
  <c r="FD511" i="44"/>
  <c r="FC511" i="44"/>
  <c r="FB511" i="44"/>
  <c r="FA511" i="44"/>
  <c r="EZ511" i="44"/>
  <c r="EY511" i="44"/>
  <c r="EX511" i="44"/>
  <c r="EW511" i="44"/>
  <c r="EV511" i="44"/>
  <c r="EU511" i="44"/>
  <c r="ET511" i="44"/>
  <c r="ES511" i="44"/>
  <c r="ER511" i="44"/>
  <c r="EQ511" i="44"/>
  <c r="EP511" i="44"/>
  <c r="EO511" i="44"/>
  <c r="EN511" i="44"/>
  <c r="EM511" i="44"/>
  <c r="EL511" i="44"/>
  <c r="EK511" i="44"/>
  <c r="EG511" i="44"/>
  <c r="EF511" i="44"/>
  <c r="EE511" i="44"/>
  <c r="ED511" i="44"/>
  <c r="EC511" i="44"/>
  <c r="DZ511" i="44"/>
  <c r="GC510" i="44"/>
  <c r="GD510" i="44" s="1"/>
  <c r="GE510" i="44" s="1"/>
  <c r="GA510" i="44"/>
  <c r="FZ510" i="44"/>
  <c r="FY510" i="44"/>
  <c r="FX510" i="44"/>
  <c r="FW510" i="44"/>
  <c r="FV510" i="44"/>
  <c r="FU510" i="44"/>
  <c r="FT510" i="44"/>
  <c r="FS510" i="44"/>
  <c r="FR510" i="44"/>
  <c r="FQ510" i="44"/>
  <c r="FP510" i="44"/>
  <c r="FO510" i="44"/>
  <c r="FN510" i="44"/>
  <c r="FM510" i="44"/>
  <c r="FL510" i="44"/>
  <c r="FK510" i="44"/>
  <c r="FJ510" i="44"/>
  <c r="FI510" i="44"/>
  <c r="FH510" i="44"/>
  <c r="FD510" i="44"/>
  <c r="FC510" i="44"/>
  <c r="FB510" i="44"/>
  <c r="FA510" i="44"/>
  <c r="EZ510" i="44"/>
  <c r="EY510" i="44"/>
  <c r="EX510" i="44"/>
  <c r="EW510" i="44"/>
  <c r="EV510" i="44"/>
  <c r="EU510" i="44"/>
  <c r="ET510" i="44"/>
  <c r="ES510" i="44"/>
  <c r="ER510" i="44"/>
  <c r="EQ510" i="44"/>
  <c r="EP510" i="44"/>
  <c r="EO510" i="44"/>
  <c r="EN510" i="44"/>
  <c r="EM510" i="44"/>
  <c r="EL510" i="44"/>
  <c r="EK510" i="44"/>
  <c r="EG510" i="44"/>
  <c r="EF510" i="44"/>
  <c r="EE510" i="44"/>
  <c r="ED510" i="44"/>
  <c r="EC510" i="44"/>
  <c r="DZ510" i="44"/>
  <c r="GF509" i="44"/>
  <c r="GC509" i="44"/>
  <c r="GD509" i="44" s="1"/>
  <c r="GA509" i="44"/>
  <c r="FZ509" i="44"/>
  <c r="FY509" i="44"/>
  <c r="FX509" i="44"/>
  <c r="FW509" i="44"/>
  <c r="FV509" i="44"/>
  <c r="FU509" i="44"/>
  <c r="FT509" i="44"/>
  <c r="FS509" i="44"/>
  <c r="FR509" i="44"/>
  <c r="FQ509" i="44"/>
  <c r="FP509" i="44"/>
  <c r="FO509" i="44"/>
  <c r="FN509" i="44"/>
  <c r="FM509" i="44"/>
  <c r="FL509" i="44"/>
  <c r="FK509" i="44"/>
  <c r="FJ509" i="44"/>
  <c r="FI509" i="44"/>
  <c r="FH509" i="44"/>
  <c r="FD509" i="44"/>
  <c r="FC509" i="44"/>
  <c r="FB509" i="44"/>
  <c r="FA509" i="44"/>
  <c r="EZ509" i="44"/>
  <c r="EY509" i="44"/>
  <c r="EX509" i="44"/>
  <c r="EW509" i="44"/>
  <c r="EV509" i="44"/>
  <c r="EU509" i="44"/>
  <c r="ET509" i="44"/>
  <c r="ES509" i="44"/>
  <c r="ER509" i="44"/>
  <c r="EQ509" i="44"/>
  <c r="EP509" i="44"/>
  <c r="EO509" i="44"/>
  <c r="EN509" i="44"/>
  <c r="EM509" i="44"/>
  <c r="EL509" i="44"/>
  <c r="EK509" i="44"/>
  <c r="EG509" i="44"/>
  <c r="EF509" i="44"/>
  <c r="EE509" i="44"/>
  <c r="ED509" i="44"/>
  <c r="EC509" i="44"/>
  <c r="DZ509" i="44"/>
  <c r="GA508" i="44"/>
  <c r="FZ508" i="44"/>
  <c r="FY508" i="44"/>
  <c r="FX508" i="44"/>
  <c r="FW508" i="44"/>
  <c r="FV508" i="44"/>
  <c r="FU508" i="44"/>
  <c r="FT508" i="44"/>
  <c r="FS508" i="44"/>
  <c r="FR508" i="44"/>
  <c r="FQ508" i="44"/>
  <c r="FP508" i="44"/>
  <c r="FO508" i="44"/>
  <c r="FN508" i="44"/>
  <c r="FM508" i="44"/>
  <c r="FL508" i="44"/>
  <c r="FK508" i="44"/>
  <c r="FJ508" i="44"/>
  <c r="FI508" i="44"/>
  <c r="FH508" i="44"/>
  <c r="EG508" i="44"/>
  <c r="EF508" i="44"/>
  <c r="ED508" i="44"/>
  <c r="EC508" i="44"/>
  <c r="BK508" i="44"/>
  <c r="EZ508" i="44" s="1"/>
  <c r="GA507" i="44"/>
  <c r="FZ507" i="44"/>
  <c r="FY507" i="44"/>
  <c r="FX507" i="44"/>
  <c r="FW507" i="44"/>
  <c r="FV507" i="44"/>
  <c r="FU507" i="44"/>
  <c r="FT507" i="44"/>
  <c r="FS507" i="44"/>
  <c r="FR507" i="44"/>
  <c r="FQ507" i="44"/>
  <c r="FP507" i="44"/>
  <c r="FO507" i="44"/>
  <c r="FN507" i="44"/>
  <c r="FM507" i="44"/>
  <c r="FL507" i="44"/>
  <c r="FK507" i="44"/>
  <c r="FJ507" i="44"/>
  <c r="FI507" i="44"/>
  <c r="FH507" i="44"/>
  <c r="EG507" i="44"/>
  <c r="EF507" i="44"/>
  <c r="ED507" i="44"/>
  <c r="EC507" i="44"/>
  <c r="BK507" i="44"/>
  <c r="GA506" i="44"/>
  <c r="FZ506" i="44"/>
  <c r="FY506" i="44"/>
  <c r="FX506" i="44"/>
  <c r="FW506" i="44"/>
  <c r="FV506" i="44"/>
  <c r="FU506" i="44"/>
  <c r="FT506" i="44"/>
  <c r="FS506" i="44"/>
  <c r="FR506" i="44"/>
  <c r="FQ506" i="44"/>
  <c r="FP506" i="44"/>
  <c r="FO506" i="44"/>
  <c r="FN506" i="44"/>
  <c r="FM506" i="44"/>
  <c r="FL506" i="44"/>
  <c r="FK506" i="44"/>
  <c r="FJ506" i="44"/>
  <c r="FI506" i="44"/>
  <c r="FH506" i="44"/>
  <c r="EG506" i="44"/>
  <c r="EF506" i="44"/>
  <c r="ED506" i="44"/>
  <c r="EC506" i="44"/>
  <c r="BK506" i="44"/>
  <c r="EV506" i="44" s="1"/>
  <c r="EE505" i="44"/>
  <c r="DC505" i="44"/>
  <c r="DL505" i="44" s="1"/>
  <c r="EG505" i="44" s="1"/>
  <c r="CG505" i="44"/>
  <c r="AO505" i="44"/>
  <c r="S505" i="44"/>
  <c r="GC504" i="44"/>
  <c r="GD504" i="44" s="1"/>
  <c r="GE504" i="44" s="1"/>
  <c r="GA504" i="44"/>
  <c r="FZ504" i="44"/>
  <c r="FY504" i="44"/>
  <c r="FX504" i="44"/>
  <c r="FW504" i="44"/>
  <c r="FV504" i="44"/>
  <c r="FU504" i="44"/>
  <c r="FT504" i="44"/>
  <c r="FS504" i="44"/>
  <c r="FR504" i="44"/>
  <c r="FQ504" i="44"/>
  <c r="FP504" i="44"/>
  <c r="FO504" i="44"/>
  <c r="FN504" i="44"/>
  <c r="FM504" i="44"/>
  <c r="FL504" i="44"/>
  <c r="FK504" i="44"/>
  <c r="FJ504" i="44"/>
  <c r="FI504" i="44"/>
  <c r="FH504" i="44"/>
  <c r="FD504" i="44"/>
  <c r="FC504" i="44"/>
  <c r="FB504" i="44"/>
  <c r="FA504" i="44"/>
  <c r="EZ504" i="44"/>
  <c r="EY504" i="44"/>
  <c r="EX504" i="44"/>
  <c r="EW504" i="44"/>
  <c r="EV504" i="44"/>
  <c r="EU504" i="44"/>
  <c r="ET504" i="44"/>
  <c r="ES504" i="44"/>
  <c r="ER504" i="44"/>
  <c r="EQ504" i="44"/>
  <c r="EP504" i="44"/>
  <c r="EO504" i="44"/>
  <c r="EN504" i="44"/>
  <c r="EM504" i="44"/>
  <c r="EL504" i="44"/>
  <c r="EK504" i="44"/>
  <c r="EG504" i="44"/>
  <c r="EF504" i="44"/>
  <c r="EE504" i="44"/>
  <c r="ED504" i="44"/>
  <c r="EC504" i="44"/>
  <c r="DZ504" i="44"/>
  <c r="GC503" i="44"/>
  <c r="GD503" i="44" s="1"/>
  <c r="GE503" i="44" s="1"/>
  <c r="GA503" i="44"/>
  <c r="FZ503" i="44"/>
  <c r="FY503" i="44"/>
  <c r="FX503" i="44"/>
  <c r="FW503" i="44"/>
  <c r="FV503" i="44"/>
  <c r="FU503" i="44"/>
  <c r="FT503" i="44"/>
  <c r="FS503" i="44"/>
  <c r="FR503" i="44"/>
  <c r="FQ503" i="44"/>
  <c r="FP503" i="44"/>
  <c r="FO503" i="44"/>
  <c r="FN503" i="44"/>
  <c r="FM503" i="44"/>
  <c r="FL503" i="44"/>
  <c r="FK503" i="44"/>
  <c r="FJ503" i="44"/>
  <c r="FI503" i="44"/>
  <c r="FH503" i="44"/>
  <c r="FD503" i="44"/>
  <c r="FC503" i="44"/>
  <c r="FB503" i="44"/>
  <c r="FA503" i="44"/>
  <c r="EZ503" i="44"/>
  <c r="EY503" i="44"/>
  <c r="EX503" i="44"/>
  <c r="EW503" i="44"/>
  <c r="EV503" i="44"/>
  <c r="EU503" i="44"/>
  <c r="ES503" i="44"/>
  <c r="ER503" i="44"/>
  <c r="EQ503" i="44"/>
  <c r="EP503" i="44"/>
  <c r="EO503" i="44"/>
  <c r="EN503" i="44"/>
  <c r="EM503" i="44"/>
  <c r="EL503" i="44"/>
  <c r="EK503" i="44"/>
  <c r="EG503" i="44"/>
  <c r="EF503" i="44"/>
  <c r="EE503" i="44"/>
  <c r="ED503" i="44"/>
  <c r="EC503" i="44"/>
  <c r="DZ503" i="44"/>
  <c r="BU503" i="44"/>
  <c r="AY503" i="44"/>
  <c r="GA502" i="44"/>
  <c r="FZ502" i="44"/>
  <c r="FY502" i="44"/>
  <c r="FX502" i="44"/>
  <c r="FW502" i="44"/>
  <c r="FV502" i="44"/>
  <c r="FU502" i="44"/>
  <c r="FT502" i="44"/>
  <c r="FS502" i="44"/>
  <c r="FR502" i="44"/>
  <c r="FQ502" i="44"/>
  <c r="FP502" i="44"/>
  <c r="FO502" i="44"/>
  <c r="FN502" i="44"/>
  <c r="FM502" i="44"/>
  <c r="FL502" i="44"/>
  <c r="FK502" i="44"/>
  <c r="FJ502" i="44"/>
  <c r="FI502" i="44"/>
  <c r="FH502" i="44"/>
  <c r="EG502" i="44"/>
  <c r="EF502" i="44"/>
  <c r="BK502" i="44"/>
  <c r="AX502" i="44"/>
  <c r="AO502" i="44"/>
  <c r="S502" i="44"/>
  <c r="ER502" i="44" s="1"/>
  <c r="GA501" i="44"/>
  <c r="FZ501" i="44"/>
  <c r="FY501" i="44"/>
  <c r="FX501" i="44"/>
  <c r="FW501" i="44"/>
  <c r="FV501" i="44"/>
  <c r="FU501" i="44"/>
  <c r="FT501" i="44"/>
  <c r="FS501" i="44"/>
  <c r="FR501" i="44"/>
  <c r="FQ501" i="44"/>
  <c r="FP501" i="44"/>
  <c r="FO501" i="44"/>
  <c r="FN501" i="44"/>
  <c r="FM501" i="44"/>
  <c r="FL501" i="44"/>
  <c r="FK501" i="44"/>
  <c r="FJ501" i="44"/>
  <c r="FI501" i="44"/>
  <c r="FH501" i="44"/>
  <c r="EG501" i="44"/>
  <c r="EF501" i="44"/>
  <c r="ED501" i="44"/>
  <c r="EC501" i="44"/>
  <c r="BK501" i="44"/>
  <c r="EW501" i="44" s="1"/>
  <c r="GC500" i="44"/>
  <c r="GD500" i="44" s="1"/>
  <c r="GA500" i="44"/>
  <c r="FZ500" i="44"/>
  <c r="FY500" i="44"/>
  <c r="FX500" i="44"/>
  <c r="FW500" i="44"/>
  <c r="FV500" i="44"/>
  <c r="FU500" i="44"/>
  <c r="FT500" i="44"/>
  <c r="FS500" i="44"/>
  <c r="FR500" i="44"/>
  <c r="FQ500" i="44"/>
  <c r="FP500" i="44"/>
  <c r="FO500" i="44"/>
  <c r="FN500" i="44"/>
  <c r="FM500" i="44"/>
  <c r="FL500" i="44"/>
  <c r="FK500" i="44"/>
  <c r="FJ500" i="44"/>
  <c r="FI500" i="44"/>
  <c r="FH500" i="44"/>
  <c r="FD500" i="44"/>
  <c r="FC500" i="44"/>
  <c r="FB500" i="44"/>
  <c r="FA500" i="44"/>
  <c r="EZ500" i="44"/>
  <c r="EY500" i="44"/>
  <c r="EX500" i="44"/>
  <c r="EW500" i="44"/>
  <c r="EV500" i="44"/>
  <c r="EU500" i="44"/>
  <c r="ET500" i="44"/>
  <c r="ES500" i="44"/>
  <c r="ER500" i="44"/>
  <c r="EQ500" i="44"/>
  <c r="EP500" i="44"/>
  <c r="EO500" i="44"/>
  <c r="EN500" i="44"/>
  <c r="EM500" i="44"/>
  <c r="EL500" i="44"/>
  <c r="EK500" i="44"/>
  <c r="EG500" i="44"/>
  <c r="EF500" i="44"/>
  <c r="EE500" i="44"/>
  <c r="ED500" i="44"/>
  <c r="EC500" i="44"/>
  <c r="DZ500" i="44"/>
  <c r="GC499" i="44"/>
  <c r="GD499" i="44" s="1"/>
  <c r="GA499" i="44"/>
  <c r="FZ499" i="44"/>
  <c r="FY499" i="44"/>
  <c r="FX499" i="44"/>
  <c r="FW499" i="44"/>
  <c r="FV499" i="44"/>
  <c r="FU499" i="44"/>
  <c r="FT499" i="44"/>
  <c r="FS499" i="44"/>
  <c r="FR499" i="44"/>
  <c r="FQ499" i="44"/>
  <c r="FP499" i="44"/>
  <c r="FO499" i="44"/>
  <c r="FN499" i="44"/>
  <c r="FM499" i="44"/>
  <c r="FL499" i="44"/>
  <c r="FK499" i="44"/>
  <c r="FJ499" i="44"/>
  <c r="FI499" i="44"/>
  <c r="FH499" i="44"/>
  <c r="FD499" i="44"/>
  <c r="FC499" i="44"/>
  <c r="FB499" i="44"/>
  <c r="FA499" i="44"/>
  <c r="EZ499" i="44"/>
  <c r="EY499" i="44"/>
  <c r="EX499" i="44"/>
  <c r="EW499" i="44"/>
  <c r="EV499" i="44"/>
  <c r="EU499" i="44"/>
  <c r="ET499" i="44"/>
  <c r="ES499" i="44"/>
  <c r="ER499" i="44"/>
  <c r="EQ499" i="44"/>
  <c r="EP499" i="44"/>
  <c r="EO499" i="44"/>
  <c r="EN499" i="44"/>
  <c r="EM499" i="44"/>
  <c r="EL499" i="44"/>
  <c r="EK499" i="44"/>
  <c r="EG499" i="44"/>
  <c r="EF499" i="44"/>
  <c r="EE499" i="44"/>
  <c r="ED499" i="44"/>
  <c r="EC499" i="44"/>
  <c r="DZ499" i="44"/>
  <c r="GD498" i="44"/>
  <c r="GC498" i="44"/>
  <c r="GA498" i="44"/>
  <c r="FZ498" i="44"/>
  <c r="FY498" i="44"/>
  <c r="FX498" i="44"/>
  <c r="FW498" i="44"/>
  <c r="FV498" i="44"/>
  <c r="FU498" i="44"/>
  <c r="FT498" i="44"/>
  <c r="FS498" i="44"/>
  <c r="FR498" i="44"/>
  <c r="FQ498" i="44"/>
  <c r="FP498" i="44"/>
  <c r="FO498" i="44"/>
  <c r="FN498" i="44"/>
  <c r="FM498" i="44"/>
  <c r="FL498" i="44"/>
  <c r="FK498" i="44"/>
  <c r="FJ498" i="44"/>
  <c r="FI498" i="44"/>
  <c r="FH498" i="44"/>
  <c r="FD498" i="44"/>
  <c r="FC498" i="44"/>
  <c r="FB498" i="44"/>
  <c r="FA498" i="44"/>
  <c r="EZ498" i="44"/>
  <c r="EY498" i="44"/>
  <c r="EX498" i="44"/>
  <c r="EW498" i="44"/>
  <c r="EV498" i="44"/>
  <c r="EU498" i="44"/>
  <c r="ET498" i="44"/>
  <c r="ES498" i="44"/>
  <c r="ER498" i="44"/>
  <c r="EQ498" i="44"/>
  <c r="EP498" i="44"/>
  <c r="EO498" i="44"/>
  <c r="EN498" i="44"/>
  <c r="EM498" i="44"/>
  <c r="EL498" i="44"/>
  <c r="EK498" i="44"/>
  <c r="EG498" i="44"/>
  <c r="EF498" i="44"/>
  <c r="EE498" i="44"/>
  <c r="ED498" i="44"/>
  <c r="EC498" i="44"/>
  <c r="DZ498" i="44"/>
  <c r="GD497" i="44"/>
  <c r="GC497" i="44"/>
  <c r="GA497" i="44"/>
  <c r="FZ497" i="44"/>
  <c r="FY497" i="44"/>
  <c r="FX497" i="44"/>
  <c r="FW497" i="44"/>
  <c r="FV497" i="44"/>
  <c r="FU497" i="44"/>
  <c r="FT497" i="44"/>
  <c r="FS497" i="44"/>
  <c r="FR497" i="44"/>
  <c r="FQ497" i="44"/>
  <c r="FP497" i="44"/>
  <c r="FO497" i="44"/>
  <c r="FN497" i="44"/>
  <c r="FM497" i="44"/>
  <c r="FL497" i="44"/>
  <c r="FK497" i="44"/>
  <c r="FJ497" i="44"/>
  <c r="FI497" i="44"/>
  <c r="FH497" i="44"/>
  <c r="FD497" i="44"/>
  <c r="FC497" i="44"/>
  <c r="FB497" i="44"/>
  <c r="FA497" i="44"/>
  <c r="EZ497" i="44"/>
  <c r="EY497" i="44"/>
  <c r="EX497" i="44"/>
  <c r="EW497" i="44"/>
  <c r="EV497" i="44"/>
  <c r="EU497" i="44"/>
  <c r="ET497" i="44"/>
  <c r="ES497" i="44"/>
  <c r="ER497" i="44"/>
  <c r="EQ497" i="44"/>
  <c r="EP497" i="44"/>
  <c r="EO497" i="44"/>
  <c r="EN497" i="44"/>
  <c r="EM497" i="44"/>
  <c r="EL497" i="44"/>
  <c r="EK497" i="44"/>
  <c r="EG497" i="44"/>
  <c r="EF497" i="44"/>
  <c r="EE497" i="44"/>
  <c r="ED497" i="44"/>
  <c r="EC497" i="44"/>
  <c r="DZ497" i="44"/>
  <c r="GD496" i="44"/>
  <c r="GC496" i="44"/>
  <c r="GA496" i="44"/>
  <c r="FZ496" i="44"/>
  <c r="FY496" i="44"/>
  <c r="FX496" i="44"/>
  <c r="FW496" i="44"/>
  <c r="FV496" i="44"/>
  <c r="FU496" i="44"/>
  <c r="FT496" i="44"/>
  <c r="FS496" i="44"/>
  <c r="FR496" i="44"/>
  <c r="FQ496" i="44"/>
  <c r="FP496" i="44"/>
  <c r="FO496" i="44"/>
  <c r="FN496" i="44"/>
  <c r="FM496" i="44"/>
  <c r="FL496" i="44"/>
  <c r="FK496" i="44"/>
  <c r="FJ496" i="44"/>
  <c r="FI496" i="44"/>
  <c r="FH496" i="44"/>
  <c r="FD496" i="44"/>
  <c r="FC496" i="44"/>
  <c r="FB496" i="44"/>
  <c r="FA496" i="44"/>
  <c r="EZ496" i="44"/>
  <c r="EY496" i="44"/>
  <c r="EX496" i="44"/>
  <c r="EW496" i="44"/>
  <c r="EV496" i="44"/>
  <c r="EU496" i="44"/>
  <c r="ET496" i="44"/>
  <c r="ES496" i="44"/>
  <c r="ER496" i="44"/>
  <c r="EQ496" i="44"/>
  <c r="EP496" i="44"/>
  <c r="EO496" i="44"/>
  <c r="EN496" i="44"/>
  <c r="EM496" i="44"/>
  <c r="EL496" i="44"/>
  <c r="EK496" i="44"/>
  <c r="EG496" i="44"/>
  <c r="EF496" i="44"/>
  <c r="EE496" i="44"/>
  <c r="ED496" i="44"/>
  <c r="EC496" i="44"/>
  <c r="DZ496" i="44"/>
  <c r="GD495" i="44"/>
  <c r="GC495" i="44"/>
  <c r="GA495" i="44"/>
  <c r="FZ495" i="44"/>
  <c r="FY495" i="44"/>
  <c r="FX495" i="44"/>
  <c r="FW495" i="44"/>
  <c r="FV495" i="44"/>
  <c r="FU495" i="44"/>
  <c r="FT495" i="44"/>
  <c r="FS495" i="44"/>
  <c r="FR495" i="44"/>
  <c r="FQ495" i="44"/>
  <c r="FP495" i="44"/>
  <c r="FO495" i="44"/>
  <c r="FN495" i="44"/>
  <c r="FM495" i="44"/>
  <c r="FL495" i="44"/>
  <c r="FK495" i="44"/>
  <c r="FJ495" i="44"/>
  <c r="FI495" i="44"/>
  <c r="FH495" i="44"/>
  <c r="FD495" i="44"/>
  <c r="FC495" i="44"/>
  <c r="FB495" i="44"/>
  <c r="FA495" i="44"/>
  <c r="EZ495" i="44"/>
  <c r="EY495" i="44"/>
  <c r="EX495" i="44"/>
  <c r="EW495" i="44"/>
  <c r="EV495" i="44"/>
  <c r="EU495" i="44"/>
  <c r="ET495" i="44"/>
  <c r="ES495" i="44"/>
  <c r="ER495" i="44"/>
  <c r="EQ495" i="44"/>
  <c r="EP495" i="44"/>
  <c r="EO495" i="44"/>
  <c r="EN495" i="44"/>
  <c r="EM495" i="44"/>
  <c r="EL495" i="44"/>
  <c r="EK495" i="44"/>
  <c r="EG495" i="44"/>
  <c r="EF495" i="44"/>
  <c r="EE495" i="44"/>
  <c r="ED495" i="44"/>
  <c r="EC495" i="44"/>
  <c r="DZ495" i="44"/>
  <c r="GC494" i="44"/>
  <c r="GD494" i="44" s="1"/>
  <c r="GA494" i="44"/>
  <c r="FZ494" i="44"/>
  <c r="FY494" i="44"/>
  <c r="FX494" i="44"/>
  <c r="FW494" i="44"/>
  <c r="FV494" i="44"/>
  <c r="FU494" i="44"/>
  <c r="FT494" i="44"/>
  <c r="FS494" i="44"/>
  <c r="FR494" i="44"/>
  <c r="FQ494" i="44"/>
  <c r="FP494" i="44"/>
  <c r="FO494" i="44"/>
  <c r="FN494" i="44"/>
  <c r="FM494" i="44"/>
  <c r="FL494" i="44"/>
  <c r="FK494" i="44"/>
  <c r="FJ494" i="44"/>
  <c r="FI494" i="44"/>
  <c r="FH494" i="44"/>
  <c r="FD494" i="44"/>
  <c r="FC494" i="44"/>
  <c r="FB494" i="44"/>
  <c r="FA494" i="44"/>
  <c r="EZ494" i="44"/>
  <c r="EY494" i="44"/>
  <c r="EX494" i="44"/>
  <c r="EW494" i="44"/>
  <c r="EV494" i="44"/>
  <c r="EU494" i="44"/>
  <c r="ET494" i="44"/>
  <c r="ES494" i="44"/>
  <c r="ER494" i="44"/>
  <c r="EQ494" i="44"/>
  <c r="EP494" i="44"/>
  <c r="EO494" i="44"/>
  <c r="EN494" i="44"/>
  <c r="EM494" i="44"/>
  <c r="EL494" i="44"/>
  <c r="EK494" i="44"/>
  <c r="EG494" i="44"/>
  <c r="EF494" i="44"/>
  <c r="EE494" i="44"/>
  <c r="ED494" i="44"/>
  <c r="EC494" i="44"/>
  <c r="DZ494" i="44"/>
  <c r="GC493" i="44"/>
  <c r="GD493" i="44" s="1"/>
  <c r="GA493" i="44"/>
  <c r="FZ493" i="44"/>
  <c r="FY493" i="44"/>
  <c r="FX493" i="44"/>
  <c r="FW493" i="44"/>
  <c r="FV493" i="44"/>
  <c r="FU493" i="44"/>
  <c r="FT493" i="44"/>
  <c r="FS493" i="44"/>
  <c r="FR493" i="44"/>
  <c r="FQ493" i="44"/>
  <c r="FP493" i="44"/>
  <c r="FO493" i="44"/>
  <c r="FN493" i="44"/>
  <c r="FM493" i="44"/>
  <c r="FL493" i="44"/>
  <c r="FK493" i="44"/>
  <c r="FJ493" i="44"/>
  <c r="FI493" i="44"/>
  <c r="FH493" i="44"/>
  <c r="FD493" i="44"/>
  <c r="FC493" i="44"/>
  <c r="FB493" i="44"/>
  <c r="FA493" i="44"/>
  <c r="EZ493" i="44"/>
  <c r="EY493" i="44"/>
  <c r="EX493" i="44"/>
  <c r="EW493" i="44"/>
  <c r="EV493" i="44"/>
  <c r="EU493" i="44"/>
  <c r="ET493" i="44"/>
  <c r="ES493" i="44"/>
  <c r="ER493" i="44"/>
  <c r="EQ493" i="44"/>
  <c r="EP493" i="44"/>
  <c r="EO493" i="44"/>
  <c r="EN493" i="44"/>
  <c r="EM493" i="44"/>
  <c r="EL493" i="44"/>
  <c r="EK493" i="44"/>
  <c r="EG493" i="44"/>
  <c r="EF493" i="44"/>
  <c r="EE493" i="44"/>
  <c r="ED493" i="44"/>
  <c r="EC493" i="44"/>
  <c r="DZ493" i="44"/>
  <c r="GC492" i="44"/>
  <c r="GD492" i="44" s="1"/>
  <c r="GA492" i="44"/>
  <c r="FZ492" i="44"/>
  <c r="FY492" i="44"/>
  <c r="FX492" i="44"/>
  <c r="FW492" i="44"/>
  <c r="FV492" i="44"/>
  <c r="FU492" i="44"/>
  <c r="FT492" i="44"/>
  <c r="FS492" i="44"/>
  <c r="FR492" i="44"/>
  <c r="FQ492" i="44"/>
  <c r="FP492" i="44"/>
  <c r="FO492" i="44"/>
  <c r="FN492" i="44"/>
  <c r="FM492" i="44"/>
  <c r="FL492" i="44"/>
  <c r="FK492" i="44"/>
  <c r="FJ492" i="44"/>
  <c r="FI492" i="44"/>
  <c r="FH492" i="44"/>
  <c r="FD492" i="44"/>
  <c r="FC492" i="44"/>
  <c r="FB492" i="44"/>
  <c r="FA492" i="44"/>
  <c r="EZ492" i="44"/>
  <c r="EY492" i="44"/>
  <c r="EX492" i="44"/>
  <c r="EW492" i="44"/>
  <c r="EV492" i="44"/>
  <c r="EU492" i="44"/>
  <c r="ET492" i="44"/>
  <c r="ES492" i="44"/>
  <c r="ER492" i="44"/>
  <c r="EQ492" i="44"/>
  <c r="EP492" i="44"/>
  <c r="EO492" i="44"/>
  <c r="EN492" i="44"/>
  <c r="EM492" i="44"/>
  <c r="EL492" i="44"/>
  <c r="EK492" i="44"/>
  <c r="EG492" i="44"/>
  <c r="EF492" i="44"/>
  <c r="EE492" i="44"/>
  <c r="ED492" i="44"/>
  <c r="EC492" i="44"/>
  <c r="DZ492" i="44"/>
  <c r="GA491" i="44"/>
  <c r="FO491" i="44"/>
  <c r="EQ491" i="44"/>
  <c r="EG491" i="44"/>
  <c r="EE491" i="44"/>
  <c r="ED491" i="44"/>
  <c r="DP491" i="44"/>
  <c r="DO491" i="44"/>
  <c r="DN491" i="44"/>
  <c r="CT491" i="44"/>
  <c r="FT491" i="44" s="1"/>
  <c r="CS491" i="44"/>
  <c r="CR491" i="44"/>
  <c r="CG491" i="44"/>
  <c r="FZ491" i="44" s="1"/>
  <c r="BX491" i="44"/>
  <c r="BW491" i="44"/>
  <c r="BV491" i="44"/>
  <c r="BB491" i="44"/>
  <c r="BA491" i="44"/>
  <c r="AZ491" i="44"/>
  <c r="AF491" i="44"/>
  <c r="AE491" i="44"/>
  <c r="AD491" i="44"/>
  <c r="S491" i="44"/>
  <c r="FA491" i="44" s="1"/>
  <c r="GC490" i="44"/>
  <c r="GD490" i="44" s="1"/>
  <c r="GE490" i="44" s="1"/>
  <c r="GA490" i="44"/>
  <c r="FZ490" i="44"/>
  <c r="FY490" i="44"/>
  <c r="FX490" i="44"/>
  <c r="FW490" i="44"/>
  <c r="FV490" i="44"/>
  <c r="FU490" i="44"/>
  <c r="FT490" i="44"/>
  <c r="FS490" i="44"/>
  <c r="FR490" i="44"/>
  <c r="FQ490" i="44"/>
  <c r="FP490" i="44"/>
  <c r="FO490" i="44"/>
  <c r="FN490" i="44"/>
  <c r="FM490" i="44"/>
  <c r="FL490" i="44"/>
  <c r="FK490" i="44"/>
  <c r="FJ490" i="44"/>
  <c r="FI490" i="44"/>
  <c r="FH490" i="44"/>
  <c r="FD490" i="44"/>
  <c r="FC490" i="44"/>
  <c r="FB490" i="44"/>
  <c r="FA490" i="44"/>
  <c r="EZ490" i="44"/>
  <c r="EY490" i="44"/>
  <c r="EX490" i="44"/>
  <c r="EW490" i="44"/>
  <c r="EV490" i="44"/>
  <c r="EU490" i="44"/>
  <c r="ET490" i="44"/>
  <c r="ES490" i="44"/>
  <c r="ER490" i="44"/>
  <c r="EQ490" i="44"/>
  <c r="EP490" i="44"/>
  <c r="EO490" i="44"/>
  <c r="EN490" i="44"/>
  <c r="EM490" i="44"/>
  <c r="EL490" i="44"/>
  <c r="EK490" i="44"/>
  <c r="EG490" i="44"/>
  <c r="EF490" i="44"/>
  <c r="EE490" i="44"/>
  <c r="ED490" i="44"/>
  <c r="EC490" i="44"/>
  <c r="DZ490" i="44"/>
  <c r="GA489" i="44"/>
  <c r="FZ489" i="44"/>
  <c r="FY489" i="44"/>
  <c r="FX489" i="44"/>
  <c r="FW489" i="44"/>
  <c r="FV489" i="44"/>
  <c r="FU489" i="44"/>
  <c r="FT489" i="44"/>
  <c r="FS489" i="44"/>
  <c r="FR489" i="44"/>
  <c r="FQ489" i="44"/>
  <c r="FP489" i="44"/>
  <c r="FO489" i="44"/>
  <c r="FN489" i="44"/>
  <c r="FM489" i="44"/>
  <c r="FL489" i="44"/>
  <c r="FK489" i="44"/>
  <c r="FJ489" i="44"/>
  <c r="FI489" i="44"/>
  <c r="FH489" i="44"/>
  <c r="EG489" i="44"/>
  <c r="EF489" i="44"/>
  <c r="ED489" i="44"/>
  <c r="EC489" i="44"/>
  <c r="BK489" i="44"/>
  <c r="EZ489" i="44" s="1"/>
  <c r="GA488" i="44"/>
  <c r="FZ488" i="44"/>
  <c r="FY488" i="44"/>
  <c r="FX488" i="44"/>
  <c r="FW488" i="44"/>
  <c r="FV488" i="44"/>
  <c r="FU488" i="44"/>
  <c r="FT488" i="44"/>
  <c r="FS488" i="44"/>
  <c r="FR488" i="44"/>
  <c r="FQ488" i="44"/>
  <c r="FP488" i="44"/>
  <c r="FO488" i="44"/>
  <c r="FN488" i="44"/>
  <c r="FM488" i="44"/>
  <c r="FL488" i="44"/>
  <c r="FK488" i="44"/>
  <c r="FJ488" i="44"/>
  <c r="FI488" i="44"/>
  <c r="FH488" i="44"/>
  <c r="EG488" i="44"/>
  <c r="EF488" i="44"/>
  <c r="ED488" i="44"/>
  <c r="EC488" i="44"/>
  <c r="BK488" i="44"/>
  <c r="FD488" i="44" s="1"/>
  <c r="GA487" i="44"/>
  <c r="FZ487" i="44"/>
  <c r="FY487" i="44"/>
  <c r="FX487" i="44"/>
  <c r="FW487" i="44"/>
  <c r="FV487" i="44"/>
  <c r="FU487" i="44"/>
  <c r="FT487" i="44"/>
  <c r="FS487" i="44"/>
  <c r="FR487" i="44"/>
  <c r="FQ487" i="44"/>
  <c r="FP487" i="44"/>
  <c r="FO487" i="44"/>
  <c r="FN487" i="44"/>
  <c r="FM487" i="44"/>
  <c r="FL487" i="44"/>
  <c r="FK487" i="44"/>
  <c r="FJ487" i="44"/>
  <c r="FI487" i="44"/>
  <c r="FH487" i="44"/>
  <c r="EU487" i="44"/>
  <c r="EG487" i="44"/>
  <c r="EF487" i="44"/>
  <c r="ED487" i="44"/>
  <c r="EC487" i="44"/>
  <c r="BK487" i="44"/>
  <c r="FD487" i="44" s="1"/>
  <c r="GA486" i="44"/>
  <c r="FZ486" i="44"/>
  <c r="FY486" i="44"/>
  <c r="FX486" i="44"/>
  <c r="FW486" i="44"/>
  <c r="FV486" i="44"/>
  <c r="FU486" i="44"/>
  <c r="FT486" i="44"/>
  <c r="FS486" i="44"/>
  <c r="FR486" i="44"/>
  <c r="FQ486" i="44"/>
  <c r="FP486" i="44"/>
  <c r="FO486" i="44"/>
  <c r="FN486" i="44"/>
  <c r="FM486" i="44"/>
  <c r="FL486" i="44"/>
  <c r="FK486" i="44"/>
  <c r="FJ486" i="44"/>
  <c r="FI486" i="44"/>
  <c r="FH486" i="44"/>
  <c r="EY486" i="44"/>
  <c r="EL486" i="44"/>
  <c r="EG486" i="44"/>
  <c r="EF486" i="44"/>
  <c r="ED486" i="44"/>
  <c r="EC486" i="44"/>
  <c r="BK486" i="44"/>
  <c r="FA486" i="44" s="1"/>
  <c r="GA485" i="44"/>
  <c r="FZ485" i="44"/>
  <c r="FY485" i="44"/>
  <c r="FX485" i="44"/>
  <c r="FW485" i="44"/>
  <c r="FV485" i="44"/>
  <c r="FU485" i="44"/>
  <c r="FT485" i="44"/>
  <c r="FS485" i="44"/>
  <c r="FR485" i="44"/>
  <c r="FQ485" i="44"/>
  <c r="FP485" i="44"/>
  <c r="FO485" i="44"/>
  <c r="FN485" i="44"/>
  <c r="FM485" i="44"/>
  <c r="FL485" i="44"/>
  <c r="FK485" i="44"/>
  <c r="FJ485" i="44"/>
  <c r="FI485" i="44"/>
  <c r="FH485" i="44"/>
  <c r="EG485" i="44"/>
  <c r="EF485" i="44"/>
  <c r="EE485" i="44"/>
  <c r="ED485" i="44"/>
  <c r="EC485" i="44"/>
  <c r="BK485" i="44"/>
  <c r="EN485" i="44" s="1"/>
  <c r="GA484" i="44"/>
  <c r="FZ484" i="44"/>
  <c r="FY484" i="44"/>
  <c r="FX484" i="44"/>
  <c r="FW484" i="44"/>
  <c r="FV484" i="44"/>
  <c r="FU484" i="44"/>
  <c r="FT484" i="44"/>
  <c r="FS484" i="44"/>
  <c r="FR484" i="44"/>
  <c r="FQ484" i="44"/>
  <c r="FP484" i="44"/>
  <c r="FO484" i="44"/>
  <c r="FN484" i="44"/>
  <c r="FM484" i="44"/>
  <c r="FL484" i="44"/>
  <c r="FK484" i="44"/>
  <c r="FJ484" i="44"/>
  <c r="FI484" i="44"/>
  <c r="FH484" i="44"/>
  <c r="ES484" i="44"/>
  <c r="EG484" i="44"/>
  <c r="EF484" i="44"/>
  <c r="ED484" i="44"/>
  <c r="EC484" i="44"/>
  <c r="BK484" i="44"/>
  <c r="EO484" i="44" s="1"/>
  <c r="GC483" i="44"/>
  <c r="GA483" i="44"/>
  <c r="FZ483" i="44"/>
  <c r="FY483" i="44"/>
  <c r="FX483" i="44"/>
  <c r="FW483" i="44"/>
  <c r="FV483" i="44"/>
  <c r="FU483" i="44"/>
  <c r="FT483" i="44"/>
  <c r="FS483" i="44"/>
  <c r="FR483" i="44"/>
  <c r="FQ483" i="44"/>
  <c r="FP483" i="44"/>
  <c r="FO483" i="44"/>
  <c r="FN483" i="44"/>
  <c r="FM483" i="44"/>
  <c r="FL483" i="44"/>
  <c r="FK483" i="44"/>
  <c r="FJ483" i="44"/>
  <c r="FI483" i="44"/>
  <c r="FH483" i="44"/>
  <c r="FD483" i="44"/>
  <c r="FC483" i="44"/>
  <c r="FB483" i="44"/>
  <c r="FA483" i="44"/>
  <c r="EZ483" i="44"/>
  <c r="EY483" i="44"/>
  <c r="EX483" i="44"/>
  <c r="EW483" i="44"/>
  <c r="EV483" i="44"/>
  <c r="EU483" i="44"/>
  <c r="ET483" i="44"/>
  <c r="ER483" i="44"/>
  <c r="EQ483" i="44"/>
  <c r="EP483" i="44"/>
  <c r="EO483" i="44"/>
  <c r="EN483" i="44"/>
  <c r="EM483" i="44"/>
  <c r="EL483" i="44"/>
  <c r="EK483" i="44"/>
  <c r="EG483" i="44"/>
  <c r="EF483" i="44"/>
  <c r="ED483" i="44"/>
  <c r="EC483" i="44"/>
  <c r="BT483" i="44"/>
  <c r="EE483" i="44" s="1"/>
  <c r="GC482" i="44"/>
  <c r="GA482" i="44"/>
  <c r="FZ482" i="44"/>
  <c r="FY482" i="44"/>
  <c r="FX482" i="44"/>
  <c r="FW482" i="44"/>
  <c r="FV482" i="44"/>
  <c r="FU482" i="44"/>
  <c r="FT482" i="44"/>
  <c r="FS482" i="44"/>
  <c r="FR482" i="44"/>
  <c r="FQ482" i="44"/>
  <c r="FP482" i="44"/>
  <c r="FO482" i="44"/>
  <c r="FN482" i="44"/>
  <c r="FM482" i="44"/>
  <c r="FL482" i="44"/>
  <c r="FK482" i="44"/>
  <c r="FJ482" i="44"/>
  <c r="FI482" i="44"/>
  <c r="FH482" i="44"/>
  <c r="FD482" i="44"/>
  <c r="FC482" i="44"/>
  <c r="FB482" i="44"/>
  <c r="FA482" i="44"/>
  <c r="EZ482" i="44"/>
  <c r="EY482" i="44"/>
  <c r="EX482" i="44"/>
  <c r="EW482" i="44"/>
  <c r="EV482" i="44"/>
  <c r="EU482" i="44"/>
  <c r="ET482" i="44"/>
  <c r="ES482" i="44"/>
  <c r="ER482" i="44"/>
  <c r="EQ482" i="44"/>
  <c r="EP482" i="44"/>
  <c r="EO482" i="44"/>
  <c r="EN482" i="44"/>
  <c r="EM482" i="44"/>
  <c r="EL482" i="44"/>
  <c r="EK482" i="44"/>
  <c r="EG482" i="44"/>
  <c r="EF482" i="44"/>
  <c r="EE482" i="44"/>
  <c r="ED482" i="44"/>
  <c r="EC482" i="44"/>
  <c r="DZ482" i="44"/>
  <c r="GC481" i="44"/>
  <c r="GA481" i="44"/>
  <c r="FZ481" i="44"/>
  <c r="FY481" i="44"/>
  <c r="FX481" i="44"/>
  <c r="FW481" i="44"/>
  <c r="FV481" i="44"/>
  <c r="FU481" i="44"/>
  <c r="FT481" i="44"/>
  <c r="FS481" i="44"/>
  <c r="FR481" i="44"/>
  <c r="FQ481" i="44"/>
  <c r="FP481" i="44"/>
  <c r="FO481" i="44"/>
  <c r="FN481" i="44"/>
  <c r="FM481" i="44"/>
  <c r="FL481" i="44"/>
  <c r="FK481" i="44"/>
  <c r="FJ481" i="44"/>
  <c r="FI481" i="44"/>
  <c r="FH481" i="44"/>
  <c r="FD481" i="44"/>
  <c r="FC481" i="44"/>
  <c r="FB481" i="44"/>
  <c r="FA481" i="44"/>
  <c r="EZ481" i="44"/>
  <c r="EY481" i="44"/>
  <c r="EX481" i="44"/>
  <c r="EW481" i="44"/>
  <c r="EV481" i="44"/>
  <c r="EU481" i="44"/>
  <c r="ET481" i="44"/>
  <c r="ES481" i="44"/>
  <c r="ER481" i="44"/>
  <c r="EQ481" i="44"/>
  <c r="EP481" i="44"/>
  <c r="EO481" i="44"/>
  <c r="EN481" i="44"/>
  <c r="EM481" i="44"/>
  <c r="EL481" i="44"/>
  <c r="EK481" i="44"/>
  <c r="EG481" i="44"/>
  <c r="EF481" i="44"/>
  <c r="EE481" i="44"/>
  <c r="ED481" i="44"/>
  <c r="EC481" i="44"/>
  <c r="DZ481" i="44"/>
  <c r="GA480" i="44"/>
  <c r="FZ480" i="44"/>
  <c r="FY480" i="44"/>
  <c r="FX480" i="44"/>
  <c r="FW480" i="44"/>
  <c r="FV480" i="44"/>
  <c r="FU480" i="44"/>
  <c r="FT480" i="44"/>
  <c r="FS480" i="44"/>
  <c r="FR480" i="44"/>
  <c r="FQ480" i="44"/>
  <c r="FP480" i="44"/>
  <c r="FO480" i="44"/>
  <c r="FN480" i="44"/>
  <c r="FM480" i="44"/>
  <c r="FL480" i="44"/>
  <c r="FK480" i="44"/>
  <c r="FJ480" i="44"/>
  <c r="FI480" i="44"/>
  <c r="FH480" i="44"/>
  <c r="ET480" i="44"/>
  <c r="EL480" i="44"/>
  <c r="EG480" i="44"/>
  <c r="EF480" i="44"/>
  <c r="ED480" i="44"/>
  <c r="EC480" i="44"/>
  <c r="BK480" i="44"/>
  <c r="FA480" i="44" s="1"/>
  <c r="GA479" i="44"/>
  <c r="FZ479" i="44"/>
  <c r="FY479" i="44"/>
  <c r="FX479" i="44"/>
  <c r="FW479" i="44"/>
  <c r="FV479" i="44"/>
  <c r="FU479" i="44"/>
  <c r="FT479" i="44"/>
  <c r="FS479" i="44"/>
  <c r="FR479" i="44"/>
  <c r="FQ479" i="44"/>
  <c r="FP479" i="44"/>
  <c r="FO479" i="44"/>
  <c r="FN479" i="44"/>
  <c r="FM479" i="44"/>
  <c r="FL479" i="44"/>
  <c r="FK479" i="44"/>
  <c r="FJ479" i="44"/>
  <c r="FI479" i="44"/>
  <c r="FH479" i="44"/>
  <c r="EG479" i="44"/>
  <c r="EF479" i="44"/>
  <c r="ED479" i="44"/>
  <c r="EC479" i="44"/>
  <c r="BT479" i="44"/>
  <c r="BL479" i="44"/>
  <c r="BK479" i="44"/>
  <c r="EM479" i="44" s="1"/>
  <c r="GA478" i="44"/>
  <c r="FZ478" i="44"/>
  <c r="FY478" i="44"/>
  <c r="FX478" i="44"/>
  <c r="FW478" i="44"/>
  <c r="FV478" i="44"/>
  <c r="FU478" i="44"/>
  <c r="FT478" i="44"/>
  <c r="FS478" i="44"/>
  <c r="FR478" i="44"/>
  <c r="FQ478" i="44"/>
  <c r="FP478" i="44"/>
  <c r="FO478" i="44"/>
  <c r="FN478" i="44"/>
  <c r="FM478" i="44"/>
  <c r="FL478" i="44"/>
  <c r="FK478" i="44"/>
  <c r="FJ478" i="44"/>
  <c r="FI478" i="44"/>
  <c r="FH478" i="44"/>
  <c r="FB478" i="44"/>
  <c r="ET478" i="44"/>
  <c r="ES478" i="44"/>
  <c r="EP478" i="44"/>
  <c r="EG478" i="44"/>
  <c r="EF478" i="44"/>
  <c r="EE478" i="44"/>
  <c r="ED478" i="44"/>
  <c r="EC478" i="44"/>
  <c r="DZ478" i="44"/>
  <c r="BN478" i="44"/>
  <c r="BK478" i="44"/>
  <c r="FD478" i="44" s="1"/>
  <c r="GA477" i="44"/>
  <c r="FZ477" i="44"/>
  <c r="FY477" i="44"/>
  <c r="FX477" i="44"/>
  <c r="FW477" i="44"/>
  <c r="FV477" i="44"/>
  <c r="FU477" i="44"/>
  <c r="FT477" i="44"/>
  <c r="FS477" i="44"/>
  <c r="FR477" i="44"/>
  <c r="FQ477" i="44"/>
  <c r="FP477" i="44"/>
  <c r="FO477" i="44"/>
  <c r="FN477" i="44"/>
  <c r="FM477" i="44"/>
  <c r="FL477" i="44"/>
  <c r="FK477" i="44"/>
  <c r="FJ477" i="44"/>
  <c r="FI477" i="44"/>
  <c r="FH477" i="44"/>
  <c r="EG477" i="44"/>
  <c r="EF477" i="44"/>
  <c r="ED477" i="44"/>
  <c r="EC477" i="44"/>
  <c r="BK477" i="44"/>
  <c r="EY477" i="44" s="1"/>
  <c r="GA476" i="44"/>
  <c r="FZ476" i="44"/>
  <c r="FY476" i="44"/>
  <c r="FX476" i="44"/>
  <c r="FW476" i="44"/>
  <c r="FV476" i="44"/>
  <c r="FU476" i="44"/>
  <c r="FT476" i="44"/>
  <c r="FS476" i="44"/>
  <c r="FR476" i="44"/>
  <c r="FQ476" i="44"/>
  <c r="FP476" i="44"/>
  <c r="FO476" i="44"/>
  <c r="FN476" i="44"/>
  <c r="FM476" i="44"/>
  <c r="FL476" i="44"/>
  <c r="FK476" i="44"/>
  <c r="FJ476" i="44"/>
  <c r="FI476" i="44"/>
  <c r="FH476" i="44"/>
  <c r="FA476" i="44"/>
  <c r="EG476" i="44"/>
  <c r="EF476" i="44"/>
  <c r="ED476" i="44"/>
  <c r="EC476" i="44"/>
  <c r="BK476" i="44"/>
  <c r="FC476" i="44" s="1"/>
  <c r="GA475" i="44"/>
  <c r="FZ475" i="44"/>
  <c r="FY475" i="44"/>
  <c r="FX475" i="44"/>
  <c r="FW475" i="44"/>
  <c r="FV475" i="44"/>
  <c r="FU475" i="44"/>
  <c r="FT475" i="44"/>
  <c r="FS475" i="44"/>
  <c r="FR475" i="44"/>
  <c r="FQ475" i="44"/>
  <c r="FP475" i="44"/>
  <c r="FO475" i="44"/>
  <c r="FN475" i="44"/>
  <c r="FM475" i="44"/>
  <c r="FL475" i="44"/>
  <c r="FK475" i="44"/>
  <c r="FJ475" i="44"/>
  <c r="FI475" i="44"/>
  <c r="FH475" i="44"/>
  <c r="EG475" i="44"/>
  <c r="EF475" i="44"/>
  <c r="ED475" i="44"/>
  <c r="EC475" i="44"/>
  <c r="BK475" i="44"/>
  <c r="GA474" i="44"/>
  <c r="FZ474" i="44"/>
  <c r="FY474" i="44"/>
  <c r="FX474" i="44"/>
  <c r="FW474" i="44"/>
  <c r="FV474" i="44"/>
  <c r="FU474" i="44"/>
  <c r="FT474" i="44"/>
  <c r="FS474" i="44"/>
  <c r="FR474" i="44"/>
  <c r="FQ474" i="44"/>
  <c r="FP474" i="44"/>
  <c r="FO474" i="44"/>
  <c r="FN474" i="44"/>
  <c r="FM474" i="44"/>
  <c r="FL474" i="44"/>
  <c r="FK474" i="44"/>
  <c r="FJ474" i="44"/>
  <c r="FI474" i="44"/>
  <c r="FH474" i="44"/>
  <c r="EG474" i="44"/>
  <c r="EF474" i="44"/>
  <c r="ED474" i="44"/>
  <c r="EC474" i="44"/>
  <c r="BK474" i="44"/>
  <c r="FB474" i="44" s="1"/>
  <c r="GA473" i="44"/>
  <c r="FZ473" i="44"/>
  <c r="FY473" i="44"/>
  <c r="FX473" i="44"/>
  <c r="FW473" i="44"/>
  <c r="FV473" i="44"/>
  <c r="FU473" i="44"/>
  <c r="FT473" i="44"/>
  <c r="FS473" i="44"/>
  <c r="FR473" i="44"/>
  <c r="FQ473" i="44"/>
  <c r="FP473" i="44"/>
  <c r="FO473" i="44"/>
  <c r="FN473" i="44"/>
  <c r="FM473" i="44"/>
  <c r="FL473" i="44"/>
  <c r="FK473" i="44"/>
  <c r="FJ473" i="44"/>
  <c r="FI473" i="44"/>
  <c r="FH473" i="44"/>
  <c r="EU473" i="44"/>
  <c r="EP473" i="44"/>
  <c r="EG473" i="44"/>
  <c r="EF473" i="44"/>
  <c r="ED473" i="44"/>
  <c r="EC473" i="44"/>
  <c r="BK473" i="44"/>
  <c r="EN473" i="44" s="1"/>
  <c r="GA472" i="44"/>
  <c r="FZ472" i="44"/>
  <c r="FY472" i="44"/>
  <c r="FX472" i="44"/>
  <c r="FW472" i="44"/>
  <c r="FV472" i="44"/>
  <c r="FU472" i="44"/>
  <c r="FT472" i="44"/>
  <c r="FS472" i="44"/>
  <c r="FR472" i="44"/>
  <c r="FQ472" i="44"/>
  <c r="FP472" i="44"/>
  <c r="FO472" i="44"/>
  <c r="FN472" i="44"/>
  <c r="FM472" i="44"/>
  <c r="FL472" i="44"/>
  <c r="FK472" i="44"/>
  <c r="FJ472" i="44"/>
  <c r="FI472" i="44"/>
  <c r="FH472" i="44"/>
  <c r="EG472" i="44"/>
  <c r="EF472" i="44"/>
  <c r="ED472" i="44"/>
  <c r="EC472" i="44"/>
  <c r="BT472" i="44"/>
  <c r="BK472" i="44"/>
  <c r="EW472" i="44" s="1"/>
  <c r="GA471" i="44"/>
  <c r="FZ471" i="44"/>
  <c r="FY471" i="44"/>
  <c r="FX471" i="44"/>
  <c r="FW471" i="44"/>
  <c r="FV471" i="44"/>
  <c r="FU471" i="44"/>
  <c r="FT471" i="44"/>
  <c r="FS471" i="44"/>
  <c r="FR471" i="44"/>
  <c r="FQ471" i="44"/>
  <c r="FP471" i="44"/>
  <c r="FO471" i="44"/>
  <c r="FN471" i="44"/>
  <c r="FM471" i="44"/>
  <c r="FL471" i="44"/>
  <c r="FK471" i="44"/>
  <c r="FJ471" i="44"/>
  <c r="FI471" i="44"/>
  <c r="FH471" i="44"/>
  <c r="EG471" i="44"/>
  <c r="EF471" i="44"/>
  <c r="ED471" i="44"/>
  <c r="EC471" i="44"/>
  <c r="BK471" i="44"/>
  <c r="GC470" i="44"/>
  <c r="GD470" i="44" s="1"/>
  <c r="GA470" i="44"/>
  <c r="FZ470" i="44"/>
  <c r="FY470" i="44"/>
  <c r="FX470" i="44"/>
  <c r="FW470" i="44"/>
  <c r="FV470" i="44"/>
  <c r="FU470" i="44"/>
  <c r="FT470" i="44"/>
  <c r="FS470" i="44"/>
  <c r="FR470" i="44"/>
  <c r="FQ470" i="44"/>
  <c r="FP470" i="44"/>
  <c r="FO470" i="44"/>
  <c r="FN470" i="44"/>
  <c r="FM470" i="44"/>
  <c r="FL470" i="44"/>
  <c r="FK470" i="44"/>
  <c r="FJ470" i="44"/>
  <c r="FI470" i="44"/>
  <c r="FH470" i="44"/>
  <c r="FD470" i="44"/>
  <c r="FC470" i="44"/>
  <c r="FB470" i="44"/>
  <c r="FA470" i="44"/>
  <c r="EZ470" i="44"/>
  <c r="EY470" i="44"/>
  <c r="EX470" i="44"/>
  <c r="EW470" i="44"/>
  <c r="EV470" i="44"/>
  <c r="EU470" i="44"/>
  <c r="ET470" i="44"/>
  <c r="ES470" i="44"/>
  <c r="ER470" i="44"/>
  <c r="EQ470" i="44"/>
  <c r="EP470" i="44"/>
  <c r="EO470" i="44"/>
  <c r="EN470" i="44"/>
  <c r="EM470" i="44"/>
  <c r="EL470" i="44"/>
  <c r="EK470" i="44"/>
  <c r="EG470" i="44"/>
  <c r="EF470" i="44"/>
  <c r="EE470" i="44"/>
  <c r="ED470" i="44"/>
  <c r="EC470" i="44"/>
  <c r="DZ470" i="44"/>
  <c r="EE469" i="44"/>
  <c r="DO469" i="44"/>
  <c r="DN469" i="44"/>
  <c r="DC469" i="44"/>
  <c r="CS469" i="44"/>
  <c r="CR469" i="44"/>
  <c r="CG469" i="44"/>
  <c r="EF469" i="44" s="1"/>
  <c r="BW469" i="44"/>
  <c r="BV469" i="44"/>
  <c r="BK469" i="44"/>
  <c r="BA469" i="44"/>
  <c r="AZ469" i="44"/>
  <c r="AO469" i="44"/>
  <c r="ED469" i="44" s="1"/>
  <c r="AE469" i="44"/>
  <c r="AD469" i="44"/>
  <c r="S469" i="44"/>
  <c r="GC468" i="44"/>
  <c r="GA468" i="44"/>
  <c r="FZ468" i="44"/>
  <c r="FY468" i="44"/>
  <c r="FX468" i="44"/>
  <c r="FW468" i="44"/>
  <c r="FV468" i="44"/>
  <c r="FU468" i="44"/>
  <c r="FT468" i="44"/>
  <c r="FS468" i="44"/>
  <c r="FR468" i="44"/>
  <c r="FQ468" i="44"/>
  <c r="FP468" i="44"/>
  <c r="FO468" i="44"/>
  <c r="FN468" i="44"/>
  <c r="FM468" i="44"/>
  <c r="FL468" i="44"/>
  <c r="FK468" i="44"/>
  <c r="FJ468" i="44"/>
  <c r="FI468" i="44"/>
  <c r="FH468" i="44"/>
  <c r="FD468" i="44"/>
  <c r="FC468" i="44"/>
  <c r="FB468" i="44"/>
  <c r="FA468" i="44"/>
  <c r="EZ468" i="44"/>
  <c r="EY468" i="44"/>
  <c r="EX468" i="44"/>
  <c r="EW468" i="44"/>
  <c r="EV468" i="44"/>
  <c r="EU468" i="44"/>
  <c r="ET468" i="44"/>
  <c r="ES468" i="44"/>
  <c r="ER468" i="44"/>
  <c r="EQ468" i="44"/>
  <c r="EP468" i="44"/>
  <c r="EO468" i="44"/>
  <c r="EN468" i="44"/>
  <c r="EM468" i="44"/>
  <c r="EL468" i="44"/>
  <c r="EK468" i="44"/>
  <c r="EG468" i="44"/>
  <c r="EF468" i="44"/>
  <c r="EE468" i="44"/>
  <c r="ED468" i="44"/>
  <c r="EC468" i="44"/>
  <c r="DZ468" i="44"/>
  <c r="GF467" i="44"/>
  <c r="GG467" i="44" s="1"/>
  <c r="GH467" i="44" s="1"/>
  <c r="GC467" i="44"/>
  <c r="GD467" i="44" s="1"/>
  <c r="GE467" i="44" s="1"/>
  <c r="GA467" i="44"/>
  <c r="FZ467" i="44"/>
  <c r="FY467" i="44"/>
  <c r="FX467" i="44"/>
  <c r="FW467" i="44"/>
  <c r="FV467" i="44"/>
  <c r="FU467" i="44"/>
  <c r="FT467" i="44"/>
  <c r="FS467" i="44"/>
  <c r="FR467" i="44"/>
  <c r="FQ467" i="44"/>
  <c r="FP467" i="44"/>
  <c r="FO467" i="44"/>
  <c r="FN467" i="44"/>
  <c r="FM467" i="44"/>
  <c r="FL467" i="44"/>
  <c r="FK467" i="44"/>
  <c r="FJ467" i="44"/>
  <c r="FI467" i="44"/>
  <c r="FH467" i="44"/>
  <c r="FD467" i="44"/>
  <c r="FC467" i="44"/>
  <c r="FB467" i="44"/>
  <c r="FA467" i="44"/>
  <c r="EZ467" i="44"/>
  <c r="EY467" i="44"/>
  <c r="EX467" i="44"/>
  <c r="EW467" i="44"/>
  <c r="EV467" i="44"/>
  <c r="EU467" i="44"/>
  <c r="ET467" i="44"/>
  <c r="ES467" i="44"/>
  <c r="ER467" i="44"/>
  <c r="EQ467" i="44"/>
  <c r="EP467" i="44"/>
  <c r="EO467" i="44"/>
  <c r="EN467" i="44"/>
  <c r="EM467" i="44"/>
  <c r="EL467" i="44"/>
  <c r="EK467" i="44"/>
  <c r="EG467" i="44"/>
  <c r="EF467" i="44"/>
  <c r="EE467" i="44"/>
  <c r="ED467" i="44"/>
  <c r="EC467" i="44"/>
  <c r="DZ467" i="44"/>
  <c r="GC466" i="44"/>
  <c r="GD466" i="44" s="1"/>
  <c r="GE466" i="44" s="1"/>
  <c r="GA466" i="44"/>
  <c r="FZ466" i="44"/>
  <c r="FY466" i="44"/>
  <c r="FX466" i="44"/>
  <c r="FW466" i="44"/>
  <c r="FV466" i="44"/>
  <c r="FU466" i="44"/>
  <c r="FT466" i="44"/>
  <c r="FS466" i="44"/>
  <c r="FR466" i="44"/>
  <c r="FQ466" i="44"/>
  <c r="FP466" i="44"/>
  <c r="FO466" i="44"/>
  <c r="FN466" i="44"/>
  <c r="FM466" i="44"/>
  <c r="FL466" i="44"/>
  <c r="FK466" i="44"/>
  <c r="FJ466" i="44"/>
  <c r="FI466" i="44"/>
  <c r="FH466" i="44"/>
  <c r="FD466" i="44"/>
  <c r="FC466" i="44"/>
  <c r="FB466" i="44"/>
  <c r="FA466" i="44"/>
  <c r="EZ466" i="44"/>
  <c r="EY466" i="44"/>
  <c r="EX466" i="44"/>
  <c r="EW466" i="44"/>
  <c r="EV466" i="44"/>
  <c r="EU466" i="44"/>
  <c r="ET466" i="44"/>
  <c r="ES466" i="44"/>
  <c r="ER466" i="44"/>
  <c r="EQ466" i="44"/>
  <c r="EP466" i="44"/>
  <c r="EO466" i="44"/>
  <c r="EN466" i="44"/>
  <c r="EM466" i="44"/>
  <c r="EL466" i="44"/>
  <c r="EK466" i="44"/>
  <c r="EG466" i="44"/>
  <c r="EF466" i="44"/>
  <c r="EE466" i="44"/>
  <c r="ED466" i="44"/>
  <c r="EC466" i="44"/>
  <c r="DZ466" i="44"/>
  <c r="GC465" i="44"/>
  <c r="GA465" i="44"/>
  <c r="FZ465" i="44"/>
  <c r="FY465" i="44"/>
  <c r="FX465" i="44"/>
  <c r="FW465" i="44"/>
  <c r="FV465" i="44"/>
  <c r="FU465" i="44"/>
  <c r="FT465" i="44"/>
  <c r="FS465" i="44"/>
  <c r="FR465" i="44"/>
  <c r="FQ465" i="44"/>
  <c r="FP465" i="44"/>
  <c r="FO465" i="44"/>
  <c r="FN465" i="44"/>
  <c r="FM465" i="44"/>
  <c r="FL465" i="44"/>
  <c r="FK465" i="44"/>
  <c r="FJ465" i="44"/>
  <c r="FI465" i="44"/>
  <c r="FH465" i="44"/>
  <c r="FD465" i="44"/>
  <c r="FC465" i="44"/>
  <c r="FB465" i="44"/>
  <c r="FA465" i="44"/>
  <c r="EZ465" i="44"/>
  <c r="EY465" i="44"/>
  <c r="EX465" i="44"/>
  <c r="EW465" i="44"/>
  <c r="EV465" i="44"/>
  <c r="EU465" i="44"/>
  <c r="ET465" i="44"/>
  <c r="ES465" i="44"/>
  <c r="ER465" i="44"/>
  <c r="EQ465" i="44"/>
  <c r="EP465" i="44"/>
  <c r="EO465" i="44"/>
  <c r="EN465" i="44"/>
  <c r="EM465" i="44"/>
  <c r="EL465" i="44"/>
  <c r="EK465" i="44"/>
  <c r="EG465" i="44"/>
  <c r="EF465" i="44"/>
  <c r="EE465" i="44"/>
  <c r="ED465" i="44"/>
  <c r="DZ465" i="44"/>
  <c r="FM464" i="44"/>
  <c r="EF464" i="44"/>
  <c r="EC464" i="44"/>
  <c r="DD464" i="44"/>
  <c r="FH464" i="44" s="1"/>
  <c r="DC464" i="44"/>
  <c r="FZ464" i="44" s="1"/>
  <c r="BK464" i="44"/>
  <c r="AO464" i="44"/>
  <c r="GC463" i="44"/>
  <c r="GA463" i="44"/>
  <c r="FZ463" i="44"/>
  <c r="FY463" i="44"/>
  <c r="FX463" i="44"/>
  <c r="FW463" i="44"/>
  <c r="FV463" i="44"/>
  <c r="FU463" i="44"/>
  <c r="FT463" i="44"/>
  <c r="FS463" i="44"/>
  <c r="FR463" i="44"/>
  <c r="FQ463" i="44"/>
  <c r="FP463" i="44"/>
  <c r="FO463" i="44"/>
  <c r="FN463" i="44"/>
  <c r="FM463" i="44"/>
  <c r="FL463" i="44"/>
  <c r="FK463" i="44"/>
  <c r="FJ463" i="44"/>
  <c r="FI463" i="44"/>
  <c r="FH463" i="44"/>
  <c r="FD463" i="44"/>
  <c r="FC463" i="44"/>
  <c r="FB463" i="44"/>
  <c r="FA463" i="44"/>
  <c r="EZ463" i="44"/>
  <c r="EY463" i="44"/>
  <c r="EX463" i="44"/>
  <c r="EW463" i="44"/>
  <c r="EV463" i="44"/>
  <c r="EU463" i="44"/>
  <c r="ET463" i="44"/>
  <c r="ES463" i="44"/>
  <c r="ER463" i="44"/>
  <c r="EQ463" i="44"/>
  <c r="EP463" i="44"/>
  <c r="EO463" i="44"/>
  <c r="EN463" i="44"/>
  <c r="EM463" i="44"/>
  <c r="EL463" i="44"/>
  <c r="EK463" i="44"/>
  <c r="EG463" i="44"/>
  <c r="EF463" i="44"/>
  <c r="EE463" i="44"/>
  <c r="ED463" i="44"/>
  <c r="EC463" i="44"/>
  <c r="DZ463" i="44"/>
  <c r="GC462" i="44"/>
  <c r="GA462" i="44"/>
  <c r="FZ462" i="44"/>
  <c r="FY462" i="44"/>
  <c r="FX462" i="44"/>
  <c r="FW462" i="44"/>
  <c r="FV462" i="44"/>
  <c r="FU462" i="44"/>
  <c r="FT462" i="44"/>
  <c r="FS462" i="44"/>
  <c r="FR462" i="44"/>
  <c r="FQ462" i="44"/>
  <c r="FP462" i="44"/>
  <c r="FO462" i="44"/>
  <c r="FN462" i="44"/>
  <c r="FM462" i="44"/>
  <c r="FL462" i="44"/>
  <c r="FK462" i="44"/>
  <c r="FJ462" i="44"/>
  <c r="FI462" i="44"/>
  <c r="FH462" i="44"/>
  <c r="FD462" i="44"/>
  <c r="FC462" i="44"/>
  <c r="FB462" i="44"/>
  <c r="FA462" i="44"/>
  <c r="EZ462" i="44"/>
  <c r="EY462" i="44"/>
  <c r="EX462" i="44"/>
  <c r="EW462" i="44"/>
  <c r="EV462" i="44"/>
  <c r="EU462" i="44"/>
  <c r="ET462" i="44"/>
  <c r="ES462" i="44"/>
  <c r="ER462" i="44"/>
  <c r="EQ462" i="44"/>
  <c r="EP462" i="44"/>
  <c r="EO462" i="44"/>
  <c r="EN462" i="44"/>
  <c r="EM462" i="44"/>
  <c r="EL462" i="44"/>
  <c r="EK462" i="44"/>
  <c r="EG462" i="44"/>
  <c r="EF462" i="44"/>
  <c r="EE462" i="44"/>
  <c r="ED462" i="44"/>
  <c r="EC462" i="44"/>
  <c r="DZ462" i="44"/>
  <c r="GC461" i="44"/>
  <c r="GA461" i="44"/>
  <c r="FZ461" i="44"/>
  <c r="FY461" i="44"/>
  <c r="FX461" i="44"/>
  <c r="FW461" i="44"/>
  <c r="FV461" i="44"/>
  <c r="FU461" i="44"/>
  <c r="FT461" i="44"/>
  <c r="FS461" i="44"/>
  <c r="FR461" i="44"/>
  <c r="FQ461" i="44"/>
  <c r="FP461" i="44"/>
  <c r="FO461" i="44"/>
  <c r="FN461" i="44"/>
  <c r="FM461" i="44"/>
  <c r="FL461" i="44"/>
  <c r="FK461" i="44"/>
  <c r="FJ461" i="44"/>
  <c r="FI461" i="44"/>
  <c r="FH461" i="44"/>
  <c r="FD461" i="44"/>
  <c r="FC461" i="44"/>
  <c r="FB461" i="44"/>
  <c r="FA461" i="44"/>
  <c r="EZ461" i="44"/>
  <c r="EY461" i="44"/>
  <c r="EX461" i="44"/>
  <c r="EW461" i="44"/>
  <c r="EV461" i="44"/>
  <c r="EU461" i="44"/>
  <c r="ET461" i="44"/>
  <c r="ES461" i="44"/>
  <c r="ER461" i="44"/>
  <c r="EQ461" i="44"/>
  <c r="EP461" i="44"/>
  <c r="EO461" i="44"/>
  <c r="EN461" i="44"/>
  <c r="EM461" i="44"/>
  <c r="EL461" i="44"/>
  <c r="EK461" i="44"/>
  <c r="EG461" i="44"/>
  <c r="EF461" i="44"/>
  <c r="EE461" i="44"/>
  <c r="ED461" i="44"/>
  <c r="EC461" i="44"/>
  <c r="DZ461" i="44"/>
  <c r="GC460" i="44"/>
  <c r="GD460" i="44" s="1"/>
  <c r="GA460" i="44"/>
  <c r="FZ460" i="44"/>
  <c r="FY460" i="44"/>
  <c r="FX460" i="44"/>
  <c r="FW460" i="44"/>
  <c r="FV460" i="44"/>
  <c r="FU460" i="44"/>
  <c r="FT460" i="44"/>
  <c r="FS460" i="44"/>
  <c r="FR460" i="44"/>
  <c r="FQ460" i="44"/>
  <c r="FP460" i="44"/>
  <c r="FO460" i="44"/>
  <c r="FN460" i="44"/>
  <c r="FM460" i="44"/>
  <c r="FL460" i="44"/>
  <c r="FK460" i="44"/>
  <c r="FJ460" i="44"/>
  <c r="FI460" i="44"/>
  <c r="FH460" i="44"/>
  <c r="FD460" i="44"/>
  <c r="FC460" i="44"/>
  <c r="FB460" i="44"/>
  <c r="FA460" i="44"/>
  <c r="EZ460" i="44"/>
  <c r="EY460" i="44"/>
  <c r="EX460" i="44"/>
  <c r="EW460" i="44"/>
  <c r="EV460" i="44"/>
  <c r="EU460" i="44"/>
  <c r="ET460" i="44"/>
  <c r="ES460" i="44"/>
  <c r="ER460" i="44"/>
  <c r="EQ460" i="44"/>
  <c r="EP460" i="44"/>
  <c r="EO460" i="44"/>
  <c r="EN460" i="44"/>
  <c r="EM460" i="44"/>
  <c r="EL460" i="44"/>
  <c r="EK460" i="44"/>
  <c r="EG460" i="44"/>
  <c r="EF460" i="44"/>
  <c r="EE460" i="44"/>
  <c r="ED460" i="44"/>
  <c r="EC460" i="44"/>
  <c r="DZ460" i="44"/>
  <c r="GA459" i="44"/>
  <c r="FZ459" i="44"/>
  <c r="FY459" i="44"/>
  <c r="FX459" i="44"/>
  <c r="FW459" i="44"/>
  <c r="FV459" i="44"/>
  <c r="FU459" i="44"/>
  <c r="FT459" i="44"/>
  <c r="FS459" i="44"/>
  <c r="FR459" i="44"/>
  <c r="FQ459" i="44"/>
  <c r="FP459" i="44"/>
  <c r="FO459" i="44"/>
  <c r="FN459" i="44"/>
  <c r="FM459" i="44"/>
  <c r="FL459" i="44"/>
  <c r="FK459" i="44"/>
  <c r="FJ459" i="44"/>
  <c r="FI459" i="44"/>
  <c r="FH459" i="44"/>
  <c r="EG459" i="44"/>
  <c r="EF459" i="44"/>
  <c r="EC459" i="44"/>
  <c r="BK459" i="44"/>
  <c r="AO459" i="44"/>
  <c r="GC458" i="44"/>
  <c r="GD458" i="44" s="1"/>
  <c r="GE458" i="44" s="1"/>
  <c r="GA458" i="44"/>
  <c r="FZ458" i="44"/>
  <c r="FY458" i="44"/>
  <c r="FX458" i="44"/>
  <c r="FW458" i="44"/>
  <c r="FV458" i="44"/>
  <c r="FU458" i="44"/>
  <c r="FT458" i="44"/>
  <c r="FS458" i="44"/>
  <c r="FR458" i="44"/>
  <c r="FQ458" i="44"/>
  <c r="FP458" i="44"/>
  <c r="FO458" i="44"/>
  <c r="FN458" i="44"/>
  <c r="FM458" i="44"/>
  <c r="FL458" i="44"/>
  <c r="FK458" i="44"/>
  <c r="FJ458" i="44"/>
  <c r="FI458" i="44"/>
  <c r="FH458" i="44"/>
  <c r="FD458" i="44"/>
  <c r="FC458" i="44"/>
  <c r="FB458" i="44"/>
  <c r="FA458" i="44"/>
  <c r="EZ458" i="44"/>
  <c r="EY458" i="44"/>
  <c r="EX458" i="44"/>
  <c r="EW458" i="44"/>
  <c r="EV458" i="44"/>
  <c r="EU458" i="44"/>
  <c r="ET458" i="44"/>
  <c r="ES458" i="44"/>
  <c r="ER458" i="44"/>
  <c r="EQ458" i="44"/>
  <c r="EP458" i="44"/>
  <c r="EO458" i="44"/>
  <c r="EN458" i="44"/>
  <c r="EM458" i="44"/>
  <c r="EL458" i="44"/>
  <c r="EK458" i="44"/>
  <c r="EG458" i="44"/>
  <c r="EF458" i="44"/>
  <c r="EE458" i="44"/>
  <c r="ED458" i="44"/>
  <c r="EC458" i="44"/>
  <c r="DZ458" i="44"/>
  <c r="GC457" i="44"/>
  <c r="GD457" i="44" s="1"/>
  <c r="GE457" i="44" s="1"/>
  <c r="GA457" i="44"/>
  <c r="FZ457" i="44"/>
  <c r="FY457" i="44"/>
  <c r="FX457" i="44"/>
  <c r="FW457" i="44"/>
  <c r="FV457" i="44"/>
  <c r="FU457" i="44"/>
  <c r="FT457" i="44"/>
  <c r="FS457" i="44"/>
  <c r="FR457" i="44"/>
  <c r="FQ457" i="44"/>
  <c r="FP457" i="44"/>
  <c r="FO457" i="44"/>
  <c r="FN457" i="44"/>
  <c r="FM457" i="44"/>
  <c r="FL457" i="44"/>
  <c r="FK457" i="44"/>
  <c r="FJ457" i="44"/>
  <c r="FI457" i="44"/>
  <c r="FH457" i="44"/>
  <c r="FD457" i="44"/>
  <c r="FC457" i="44"/>
  <c r="FB457" i="44"/>
  <c r="FA457" i="44"/>
  <c r="EZ457" i="44"/>
  <c r="EY457" i="44"/>
  <c r="EX457" i="44"/>
  <c r="EW457" i="44"/>
  <c r="EV457" i="44"/>
  <c r="EU457" i="44"/>
  <c r="ET457" i="44"/>
  <c r="ES457" i="44"/>
  <c r="ER457" i="44"/>
  <c r="EQ457" i="44"/>
  <c r="EP457" i="44"/>
  <c r="EO457" i="44"/>
  <c r="EN457" i="44"/>
  <c r="EM457" i="44"/>
  <c r="EL457" i="44"/>
  <c r="EK457" i="44"/>
  <c r="EG457" i="44"/>
  <c r="EF457" i="44"/>
  <c r="EE457" i="44"/>
  <c r="ED457" i="44"/>
  <c r="EC457" i="44"/>
  <c r="DZ457" i="44"/>
  <c r="GA456" i="44"/>
  <c r="FZ456" i="44"/>
  <c r="FY456" i="44"/>
  <c r="FX456" i="44"/>
  <c r="FW456" i="44"/>
  <c r="FV456" i="44"/>
  <c r="FU456" i="44"/>
  <c r="FT456" i="44"/>
  <c r="FS456" i="44"/>
  <c r="FR456" i="44"/>
  <c r="FQ456" i="44"/>
  <c r="FP456" i="44"/>
  <c r="FO456" i="44"/>
  <c r="FN456" i="44"/>
  <c r="FM456" i="44"/>
  <c r="FL456" i="44"/>
  <c r="FK456" i="44"/>
  <c r="FJ456" i="44"/>
  <c r="FI456" i="44"/>
  <c r="FH456" i="44"/>
  <c r="EG456" i="44"/>
  <c r="EF456" i="44"/>
  <c r="EC456" i="44"/>
  <c r="BW456" i="44"/>
  <c r="BV456" i="44"/>
  <c r="BM456" i="44"/>
  <c r="BK456" i="44"/>
  <c r="AY456" i="44"/>
  <c r="AO456" i="44"/>
  <c r="GA455" i="44"/>
  <c r="FZ455" i="44"/>
  <c r="FY455" i="44"/>
  <c r="FX455" i="44"/>
  <c r="FW455" i="44"/>
  <c r="FV455" i="44"/>
  <c r="FU455" i="44"/>
  <c r="FT455" i="44"/>
  <c r="FS455" i="44"/>
  <c r="FR455" i="44"/>
  <c r="FQ455" i="44"/>
  <c r="FP455" i="44"/>
  <c r="FO455" i="44"/>
  <c r="FN455" i="44"/>
  <c r="FM455" i="44"/>
  <c r="FL455" i="44"/>
  <c r="FK455" i="44"/>
  <c r="FJ455" i="44"/>
  <c r="FI455" i="44"/>
  <c r="FH455" i="44"/>
  <c r="EG455" i="44"/>
  <c r="EF455" i="44"/>
  <c r="EE455" i="44"/>
  <c r="EC455" i="44"/>
  <c r="AO455" i="44"/>
  <c r="FB455" i="44" s="1"/>
  <c r="GC454" i="44"/>
  <c r="GA454" i="44"/>
  <c r="FZ454" i="44"/>
  <c r="FY454" i="44"/>
  <c r="FX454" i="44"/>
  <c r="FW454" i="44"/>
  <c r="FV454" i="44"/>
  <c r="FU454" i="44"/>
  <c r="FT454" i="44"/>
  <c r="FS454" i="44"/>
  <c r="FR454" i="44"/>
  <c r="FQ454" i="44"/>
  <c r="FP454" i="44"/>
  <c r="FO454" i="44"/>
  <c r="FN454" i="44"/>
  <c r="FM454" i="44"/>
  <c r="FL454" i="44"/>
  <c r="FK454" i="44"/>
  <c r="FJ454" i="44"/>
  <c r="FI454" i="44"/>
  <c r="FH454" i="44"/>
  <c r="FD454" i="44"/>
  <c r="FC454" i="44"/>
  <c r="FB454" i="44"/>
  <c r="FA454" i="44"/>
  <c r="EZ454" i="44"/>
  <c r="EY454" i="44"/>
  <c r="EX454" i="44"/>
  <c r="EW454" i="44"/>
  <c r="EV454" i="44"/>
  <c r="EU454" i="44"/>
  <c r="ET454" i="44"/>
  <c r="ES454" i="44"/>
  <c r="ER454" i="44"/>
  <c r="EQ454" i="44"/>
  <c r="EP454" i="44"/>
  <c r="EO454" i="44"/>
  <c r="EN454" i="44"/>
  <c r="EM454" i="44"/>
  <c r="EL454" i="44"/>
  <c r="EK454" i="44"/>
  <c r="EG454" i="44"/>
  <c r="EF454" i="44"/>
  <c r="EE454" i="44"/>
  <c r="ED454" i="44"/>
  <c r="EC454" i="44"/>
  <c r="DZ454" i="44"/>
  <c r="GF453" i="44"/>
  <c r="GA453" i="44"/>
  <c r="FZ453" i="44"/>
  <c r="FY453" i="44"/>
  <c r="FX453" i="44"/>
  <c r="FW453" i="44"/>
  <c r="FV453" i="44"/>
  <c r="FU453" i="44"/>
  <c r="FT453" i="44"/>
  <c r="FS453" i="44"/>
  <c r="FR453" i="44"/>
  <c r="FQ453" i="44"/>
  <c r="FP453" i="44"/>
  <c r="FO453" i="44"/>
  <c r="FN453" i="44"/>
  <c r="FM453" i="44"/>
  <c r="FL453" i="44"/>
  <c r="FK453" i="44"/>
  <c r="FJ453" i="44"/>
  <c r="FI453" i="44"/>
  <c r="FH453" i="44"/>
  <c r="EG453" i="44"/>
  <c r="EF453" i="44"/>
  <c r="EE453" i="44"/>
  <c r="EC453" i="44"/>
  <c r="AO453" i="44"/>
  <c r="ET453" i="44" s="1"/>
  <c r="GC452" i="44"/>
  <c r="GD452" i="44" s="1"/>
  <c r="GA452" i="44"/>
  <c r="FZ452" i="44"/>
  <c r="FY452" i="44"/>
  <c r="FX452" i="44"/>
  <c r="FW452" i="44"/>
  <c r="FV452" i="44"/>
  <c r="FU452" i="44"/>
  <c r="FT452" i="44"/>
  <c r="FS452" i="44"/>
  <c r="FR452" i="44"/>
  <c r="FQ452" i="44"/>
  <c r="FP452" i="44"/>
  <c r="FO452" i="44"/>
  <c r="FN452" i="44"/>
  <c r="FM452" i="44"/>
  <c r="FL452" i="44"/>
  <c r="FK452" i="44"/>
  <c r="FJ452" i="44"/>
  <c r="FI452" i="44"/>
  <c r="FH452" i="44"/>
  <c r="FD452" i="44"/>
  <c r="FC452" i="44"/>
  <c r="FB452" i="44"/>
  <c r="FA452" i="44"/>
  <c r="EZ452" i="44"/>
  <c r="EY452" i="44"/>
  <c r="EX452" i="44"/>
  <c r="EW452" i="44"/>
  <c r="EV452" i="44"/>
  <c r="EU452" i="44"/>
  <c r="ET452" i="44"/>
  <c r="ES452" i="44"/>
  <c r="ER452" i="44"/>
  <c r="EQ452" i="44"/>
  <c r="EP452" i="44"/>
  <c r="EO452" i="44"/>
  <c r="EN452" i="44"/>
  <c r="EM452" i="44"/>
  <c r="EL452" i="44"/>
  <c r="EK452" i="44"/>
  <c r="EG452" i="44"/>
  <c r="EF452" i="44"/>
  <c r="EE452" i="44"/>
  <c r="ED452" i="44"/>
  <c r="EC452" i="44"/>
  <c r="DZ452" i="44"/>
  <c r="GC451" i="44"/>
  <c r="GD451" i="44" s="1"/>
  <c r="GE451" i="44" s="1"/>
  <c r="GA451" i="44"/>
  <c r="FZ451" i="44"/>
  <c r="FY451" i="44"/>
  <c r="FX451" i="44"/>
  <c r="FW451" i="44"/>
  <c r="FV451" i="44"/>
  <c r="FU451" i="44"/>
  <c r="FT451" i="44"/>
  <c r="FS451" i="44"/>
  <c r="FR451" i="44"/>
  <c r="FQ451" i="44"/>
  <c r="FP451" i="44"/>
  <c r="FO451" i="44"/>
  <c r="FN451" i="44"/>
  <c r="FM451" i="44"/>
  <c r="FL451" i="44"/>
  <c r="FK451" i="44"/>
  <c r="FJ451" i="44"/>
  <c r="FI451" i="44"/>
  <c r="FH451" i="44"/>
  <c r="FD451" i="44"/>
  <c r="FC451" i="44"/>
  <c r="FB451" i="44"/>
  <c r="FA451" i="44"/>
  <c r="EZ451" i="44"/>
  <c r="EY451" i="44"/>
  <c r="EX451" i="44"/>
  <c r="EW451" i="44"/>
  <c r="EV451" i="44"/>
  <c r="EU451" i="44"/>
  <c r="ET451" i="44"/>
  <c r="ES451" i="44"/>
  <c r="ER451" i="44"/>
  <c r="EQ451" i="44"/>
  <c r="EP451" i="44"/>
  <c r="EO451" i="44"/>
  <c r="EN451" i="44"/>
  <c r="EM451" i="44"/>
  <c r="EL451" i="44"/>
  <c r="EK451" i="44"/>
  <c r="EG451" i="44"/>
  <c r="EF451" i="44"/>
  <c r="EE451" i="44"/>
  <c r="ED451" i="44"/>
  <c r="EC451" i="44"/>
  <c r="DZ451" i="44"/>
  <c r="GF450" i="44"/>
  <c r="GG450" i="44" s="1"/>
  <c r="GH450" i="44" s="1"/>
  <c r="GC450" i="44"/>
  <c r="GA450" i="44"/>
  <c r="FZ450" i="44"/>
  <c r="FY450" i="44"/>
  <c r="FX450" i="44"/>
  <c r="FW450" i="44"/>
  <c r="FV450" i="44"/>
  <c r="FU450" i="44"/>
  <c r="FT450" i="44"/>
  <c r="FS450" i="44"/>
  <c r="FR450" i="44"/>
  <c r="FQ450" i="44"/>
  <c r="FP450" i="44"/>
  <c r="FO450" i="44"/>
  <c r="FN450" i="44"/>
  <c r="FM450" i="44"/>
  <c r="FL450" i="44"/>
  <c r="FK450" i="44"/>
  <c r="FJ450" i="44"/>
  <c r="FI450" i="44"/>
  <c r="FH450" i="44"/>
  <c r="FD450" i="44"/>
  <c r="FC450" i="44"/>
  <c r="FB450" i="44"/>
  <c r="FA450" i="44"/>
  <c r="EZ450" i="44"/>
  <c r="EY450" i="44"/>
  <c r="EX450" i="44"/>
  <c r="EW450" i="44"/>
  <c r="EV450" i="44"/>
  <c r="EU450" i="44"/>
  <c r="ET450" i="44"/>
  <c r="ES450" i="44"/>
  <c r="ER450" i="44"/>
  <c r="EQ450" i="44"/>
  <c r="EP450" i="44"/>
  <c r="EO450" i="44"/>
  <c r="EN450" i="44"/>
  <c r="EM450" i="44"/>
  <c r="EL450" i="44"/>
  <c r="EK450" i="44"/>
  <c r="EG450" i="44"/>
  <c r="EF450" i="44"/>
  <c r="EE450" i="44"/>
  <c r="ED450" i="44"/>
  <c r="EC450" i="44"/>
  <c r="DZ450" i="44"/>
  <c r="GG449" i="44"/>
  <c r="GF449" i="44"/>
  <c r="GC449" i="44"/>
  <c r="GA449" i="44"/>
  <c r="FZ449" i="44"/>
  <c r="FY449" i="44"/>
  <c r="FX449" i="44"/>
  <c r="FW449" i="44"/>
  <c r="FV449" i="44"/>
  <c r="FU449" i="44"/>
  <c r="FT449" i="44"/>
  <c r="FS449" i="44"/>
  <c r="FR449" i="44"/>
  <c r="FQ449" i="44"/>
  <c r="FP449" i="44"/>
  <c r="FO449" i="44"/>
  <c r="FN449" i="44"/>
  <c r="FM449" i="44"/>
  <c r="FL449" i="44"/>
  <c r="FK449" i="44"/>
  <c r="FJ449" i="44"/>
  <c r="FI449" i="44"/>
  <c r="FH449" i="44"/>
  <c r="FD449" i="44"/>
  <c r="FC449" i="44"/>
  <c r="FB449" i="44"/>
  <c r="FA449" i="44"/>
  <c r="EZ449" i="44"/>
  <c r="EY449" i="44"/>
  <c r="EX449" i="44"/>
  <c r="EW449" i="44"/>
  <c r="EV449" i="44"/>
  <c r="EU449" i="44"/>
  <c r="ET449" i="44"/>
  <c r="ES449" i="44"/>
  <c r="ER449" i="44"/>
  <c r="EQ449" i="44"/>
  <c r="EP449" i="44"/>
  <c r="EO449" i="44"/>
  <c r="EN449" i="44"/>
  <c r="EM449" i="44"/>
  <c r="EL449" i="44"/>
  <c r="EK449" i="44"/>
  <c r="EG449" i="44"/>
  <c r="EF449" i="44"/>
  <c r="EE449" i="44"/>
  <c r="ED449" i="44"/>
  <c r="EC449" i="44"/>
  <c r="DZ449" i="44"/>
  <c r="GF448" i="44"/>
  <c r="GG448" i="44" s="1"/>
  <c r="GD448" i="44"/>
  <c r="GC448" i="44"/>
  <c r="GA448" i="44"/>
  <c r="FZ448" i="44"/>
  <c r="FY448" i="44"/>
  <c r="FX448" i="44"/>
  <c r="FW448" i="44"/>
  <c r="FV448" i="44"/>
  <c r="FU448" i="44"/>
  <c r="FT448" i="44"/>
  <c r="FS448" i="44"/>
  <c r="FR448" i="44"/>
  <c r="FQ448" i="44"/>
  <c r="FP448" i="44"/>
  <c r="FO448" i="44"/>
  <c r="FN448" i="44"/>
  <c r="FM448" i="44"/>
  <c r="FL448" i="44"/>
  <c r="FK448" i="44"/>
  <c r="FJ448" i="44"/>
  <c r="FI448" i="44"/>
  <c r="FH448" i="44"/>
  <c r="FD448" i="44"/>
  <c r="FC448" i="44"/>
  <c r="FB448" i="44"/>
  <c r="FA448" i="44"/>
  <c r="EZ448" i="44"/>
  <c r="EY448" i="44"/>
  <c r="EX448" i="44"/>
  <c r="EW448" i="44"/>
  <c r="EV448" i="44"/>
  <c r="EU448" i="44"/>
  <c r="ET448" i="44"/>
  <c r="ES448" i="44"/>
  <c r="ER448" i="44"/>
  <c r="EQ448" i="44"/>
  <c r="EP448" i="44"/>
  <c r="EO448" i="44"/>
  <c r="EN448" i="44"/>
  <c r="EM448" i="44"/>
  <c r="EL448" i="44"/>
  <c r="EK448" i="44"/>
  <c r="EG448" i="44"/>
  <c r="EF448" i="44"/>
  <c r="EE448" i="44"/>
  <c r="ED448" i="44"/>
  <c r="EC448" i="44"/>
  <c r="DZ448" i="44"/>
  <c r="GF447" i="44"/>
  <c r="GG447" i="44" s="1"/>
  <c r="GH447" i="44" s="1"/>
  <c r="GD447" i="44"/>
  <c r="GC447" i="44"/>
  <c r="GA447" i="44"/>
  <c r="FZ447" i="44"/>
  <c r="FY447" i="44"/>
  <c r="FX447" i="44"/>
  <c r="FW447" i="44"/>
  <c r="FV447" i="44"/>
  <c r="FU447" i="44"/>
  <c r="FT447" i="44"/>
  <c r="FS447" i="44"/>
  <c r="FR447" i="44"/>
  <c r="FQ447" i="44"/>
  <c r="FP447" i="44"/>
  <c r="FO447" i="44"/>
  <c r="FN447" i="44"/>
  <c r="FM447" i="44"/>
  <c r="FL447" i="44"/>
  <c r="FK447" i="44"/>
  <c r="FJ447" i="44"/>
  <c r="FI447" i="44"/>
  <c r="FH447" i="44"/>
  <c r="FD447" i="44"/>
  <c r="FC447" i="44"/>
  <c r="FB447" i="44"/>
  <c r="FA447" i="44"/>
  <c r="EZ447" i="44"/>
  <c r="EY447" i="44"/>
  <c r="EX447" i="44"/>
  <c r="EW447" i="44"/>
  <c r="EV447" i="44"/>
  <c r="EU447" i="44"/>
  <c r="ET447" i="44"/>
  <c r="ES447" i="44"/>
  <c r="ER447" i="44"/>
  <c r="EQ447" i="44"/>
  <c r="EP447" i="44"/>
  <c r="EO447" i="44"/>
  <c r="EN447" i="44"/>
  <c r="EM447" i="44"/>
  <c r="EL447" i="44"/>
  <c r="EK447" i="44"/>
  <c r="EG447" i="44"/>
  <c r="EF447" i="44"/>
  <c r="EE447" i="44"/>
  <c r="ED447" i="44"/>
  <c r="EC447" i="44"/>
  <c r="DZ447" i="44"/>
  <c r="GG446" i="44"/>
  <c r="GH446" i="44" s="1"/>
  <c r="GF446" i="44"/>
  <c r="GC446" i="44"/>
  <c r="GA446" i="44"/>
  <c r="FZ446" i="44"/>
  <c r="FY446" i="44"/>
  <c r="FX446" i="44"/>
  <c r="FW446" i="44"/>
  <c r="FV446" i="44"/>
  <c r="FU446" i="44"/>
  <c r="FT446" i="44"/>
  <c r="FS446" i="44"/>
  <c r="FR446" i="44"/>
  <c r="FQ446" i="44"/>
  <c r="FP446" i="44"/>
  <c r="FO446" i="44"/>
  <c r="FN446" i="44"/>
  <c r="FM446" i="44"/>
  <c r="FL446" i="44"/>
  <c r="FK446" i="44"/>
  <c r="FJ446" i="44"/>
  <c r="FI446" i="44"/>
  <c r="FH446" i="44"/>
  <c r="FD446" i="44"/>
  <c r="FC446" i="44"/>
  <c r="FB446" i="44"/>
  <c r="FA446" i="44"/>
  <c r="EZ446" i="44"/>
  <c r="EY446" i="44"/>
  <c r="EX446" i="44"/>
  <c r="EW446" i="44"/>
  <c r="EV446" i="44"/>
  <c r="EU446" i="44"/>
  <c r="ET446" i="44"/>
  <c r="ES446" i="44"/>
  <c r="ER446" i="44"/>
  <c r="EQ446" i="44"/>
  <c r="EP446" i="44"/>
  <c r="EO446" i="44"/>
  <c r="EN446" i="44"/>
  <c r="EM446" i="44"/>
  <c r="EL446" i="44"/>
  <c r="EK446" i="44"/>
  <c r="EG446" i="44"/>
  <c r="EF446" i="44"/>
  <c r="EE446" i="44"/>
  <c r="ED446" i="44"/>
  <c r="EC446" i="44"/>
  <c r="DZ446" i="44"/>
  <c r="GF445" i="44"/>
  <c r="GC445" i="44"/>
  <c r="GA445" i="44"/>
  <c r="FZ445" i="44"/>
  <c r="FY445" i="44"/>
  <c r="FX445" i="44"/>
  <c r="FW445" i="44"/>
  <c r="FV445" i="44"/>
  <c r="FU445" i="44"/>
  <c r="FT445" i="44"/>
  <c r="FS445" i="44"/>
  <c r="FR445" i="44"/>
  <c r="FQ445" i="44"/>
  <c r="FP445" i="44"/>
  <c r="FO445" i="44"/>
  <c r="FN445" i="44"/>
  <c r="FM445" i="44"/>
  <c r="FL445" i="44"/>
  <c r="FK445" i="44"/>
  <c r="FJ445" i="44"/>
  <c r="FI445" i="44"/>
  <c r="FH445" i="44"/>
  <c r="FD445" i="44"/>
  <c r="FC445" i="44"/>
  <c r="FB445" i="44"/>
  <c r="FA445" i="44"/>
  <c r="EZ445" i="44"/>
  <c r="EY445" i="44"/>
  <c r="EX445" i="44"/>
  <c r="EW445" i="44"/>
  <c r="EV445" i="44"/>
  <c r="EU445" i="44"/>
  <c r="ET445" i="44"/>
  <c r="ES445" i="44"/>
  <c r="ER445" i="44"/>
  <c r="EQ445" i="44"/>
  <c r="EP445" i="44"/>
  <c r="EO445" i="44"/>
  <c r="EN445" i="44"/>
  <c r="EM445" i="44"/>
  <c r="EL445" i="44"/>
  <c r="EK445" i="44"/>
  <c r="EG445" i="44"/>
  <c r="EF445" i="44"/>
  <c r="EE445" i="44"/>
  <c r="ED445" i="44"/>
  <c r="EC445" i="44"/>
  <c r="DZ445" i="44"/>
  <c r="GD444" i="44"/>
  <c r="GC444" i="44"/>
  <c r="GA444" i="44"/>
  <c r="FZ444" i="44"/>
  <c r="FY444" i="44"/>
  <c r="FX444" i="44"/>
  <c r="FW444" i="44"/>
  <c r="FV444" i="44"/>
  <c r="FU444" i="44"/>
  <c r="FT444" i="44"/>
  <c r="FS444" i="44"/>
  <c r="FR444" i="44"/>
  <c r="FQ444" i="44"/>
  <c r="FP444" i="44"/>
  <c r="FO444" i="44"/>
  <c r="FN444" i="44"/>
  <c r="FM444" i="44"/>
  <c r="FL444" i="44"/>
  <c r="FK444" i="44"/>
  <c r="FJ444" i="44"/>
  <c r="FI444" i="44"/>
  <c r="FH444" i="44"/>
  <c r="FD444" i="44"/>
  <c r="FC444" i="44"/>
  <c r="FB444" i="44"/>
  <c r="FA444" i="44"/>
  <c r="EZ444" i="44"/>
  <c r="EY444" i="44"/>
  <c r="EX444" i="44"/>
  <c r="EW444" i="44"/>
  <c r="EV444" i="44"/>
  <c r="EU444" i="44"/>
  <c r="ET444" i="44"/>
  <c r="ES444" i="44"/>
  <c r="ER444" i="44"/>
  <c r="EQ444" i="44"/>
  <c r="EP444" i="44"/>
  <c r="EO444" i="44"/>
  <c r="EN444" i="44"/>
  <c r="EM444" i="44"/>
  <c r="EL444" i="44"/>
  <c r="EK444" i="44"/>
  <c r="EG444" i="44"/>
  <c r="EF444" i="44"/>
  <c r="EE444" i="44"/>
  <c r="ED444" i="44"/>
  <c r="EC444" i="44"/>
  <c r="DZ444" i="44"/>
  <c r="GC443" i="44"/>
  <c r="GA443" i="44"/>
  <c r="FZ443" i="44"/>
  <c r="FY443" i="44"/>
  <c r="FX443" i="44"/>
  <c r="FW443" i="44"/>
  <c r="FV443" i="44"/>
  <c r="FU443" i="44"/>
  <c r="FT443" i="44"/>
  <c r="FS443" i="44"/>
  <c r="FR443" i="44"/>
  <c r="FQ443" i="44"/>
  <c r="FP443" i="44"/>
  <c r="FO443" i="44"/>
  <c r="FN443" i="44"/>
  <c r="FM443" i="44"/>
  <c r="FL443" i="44"/>
  <c r="FK443" i="44"/>
  <c r="FJ443" i="44"/>
  <c r="FI443" i="44"/>
  <c r="FH443" i="44"/>
  <c r="FD443" i="44"/>
  <c r="FC443" i="44"/>
  <c r="FB443" i="44"/>
  <c r="FA443" i="44"/>
  <c r="EZ443" i="44"/>
  <c r="EY443" i="44"/>
  <c r="EX443" i="44"/>
  <c r="EW443" i="44"/>
  <c r="EV443" i="44"/>
  <c r="EU443" i="44"/>
  <c r="ET443" i="44"/>
  <c r="ES443" i="44"/>
  <c r="ER443" i="44"/>
  <c r="EQ443" i="44"/>
  <c r="EP443" i="44"/>
  <c r="EO443" i="44"/>
  <c r="EN443" i="44"/>
  <c r="EM443" i="44"/>
  <c r="EL443" i="44"/>
  <c r="EK443" i="44"/>
  <c r="EG443" i="44"/>
  <c r="EF443" i="44"/>
  <c r="EE443" i="44"/>
  <c r="ED443" i="44"/>
  <c r="EC443" i="44"/>
  <c r="DZ443" i="44"/>
  <c r="GC442" i="44"/>
  <c r="GD442" i="44" s="1"/>
  <c r="GE442" i="44" s="1"/>
  <c r="GA442" i="44"/>
  <c r="FZ442" i="44"/>
  <c r="FY442" i="44"/>
  <c r="FX442" i="44"/>
  <c r="FW442" i="44"/>
  <c r="FV442" i="44"/>
  <c r="FU442" i="44"/>
  <c r="FT442" i="44"/>
  <c r="FS442" i="44"/>
  <c r="FR442" i="44"/>
  <c r="FQ442" i="44"/>
  <c r="FP442" i="44"/>
  <c r="FO442" i="44"/>
  <c r="FN442" i="44"/>
  <c r="FM442" i="44"/>
  <c r="FL442" i="44"/>
  <c r="FK442" i="44"/>
  <c r="FJ442" i="44"/>
  <c r="FI442" i="44"/>
  <c r="FH442" i="44"/>
  <c r="FD442" i="44"/>
  <c r="FC442" i="44"/>
  <c r="FB442" i="44"/>
  <c r="FA442" i="44"/>
  <c r="EZ442" i="44"/>
  <c r="EY442" i="44"/>
  <c r="EX442" i="44"/>
  <c r="EW442" i="44"/>
  <c r="EV442" i="44"/>
  <c r="EU442" i="44"/>
  <c r="ET442" i="44"/>
  <c r="ES442" i="44"/>
  <c r="ER442" i="44"/>
  <c r="EQ442" i="44"/>
  <c r="EP442" i="44"/>
  <c r="EO442" i="44"/>
  <c r="EN442" i="44"/>
  <c r="EM442" i="44"/>
  <c r="EL442" i="44"/>
  <c r="EK442" i="44"/>
  <c r="EG442" i="44"/>
  <c r="EF442" i="44"/>
  <c r="EE442" i="44"/>
  <c r="ED442" i="44"/>
  <c r="EC442" i="44"/>
  <c r="DZ442" i="44"/>
  <c r="GC441" i="44"/>
  <c r="GD441" i="44" s="1"/>
  <c r="GE441" i="44" s="1"/>
  <c r="GA441" i="44"/>
  <c r="FZ441" i="44"/>
  <c r="FY441" i="44"/>
  <c r="FX441" i="44"/>
  <c r="FW441" i="44"/>
  <c r="FV441" i="44"/>
  <c r="FU441" i="44"/>
  <c r="FT441" i="44"/>
  <c r="FS441" i="44"/>
  <c r="FR441" i="44"/>
  <c r="FQ441" i="44"/>
  <c r="FP441" i="44"/>
  <c r="FO441" i="44"/>
  <c r="FN441" i="44"/>
  <c r="FM441" i="44"/>
  <c r="FL441" i="44"/>
  <c r="FK441" i="44"/>
  <c r="FJ441" i="44"/>
  <c r="FI441" i="44"/>
  <c r="FH441" i="44"/>
  <c r="FD441" i="44"/>
  <c r="FC441" i="44"/>
  <c r="FB441" i="44"/>
  <c r="FA441" i="44"/>
  <c r="EZ441" i="44"/>
  <c r="EY441" i="44"/>
  <c r="EX441" i="44"/>
  <c r="EW441" i="44"/>
  <c r="EV441" i="44"/>
  <c r="EU441" i="44"/>
  <c r="ET441" i="44"/>
  <c r="ES441" i="44"/>
  <c r="ER441" i="44"/>
  <c r="EQ441" i="44"/>
  <c r="EP441" i="44"/>
  <c r="EO441" i="44"/>
  <c r="EN441" i="44"/>
  <c r="EM441" i="44"/>
  <c r="EL441" i="44"/>
  <c r="EK441" i="44"/>
  <c r="EG441" i="44"/>
  <c r="EF441" i="44"/>
  <c r="EE441" i="44"/>
  <c r="ED441" i="44"/>
  <c r="EC441" i="44"/>
  <c r="DZ441" i="44"/>
  <c r="GD440" i="44"/>
  <c r="GC440" i="44"/>
  <c r="GE440" i="44" s="1"/>
  <c r="GA440" i="44"/>
  <c r="FZ440" i="44"/>
  <c r="FY440" i="44"/>
  <c r="FX440" i="44"/>
  <c r="FW440" i="44"/>
  <c r="FV440" i="44"/>
  <c r="FU440" i="44"/>
  <c r="FT440" i="44"/>
  <c r="FS440" i="44"/>
  <c r="FR440" i="44"/>
  <c r="FQ440" i="44"/>
  <c r="FP440" i="44"/>
  <c r="FO440" i="44"/>
  <c r="FN440" i="44"/>
  <c r="FM440" i="44"/>
  <c r="FL440" i="44"/>
  <c r="FK440" i="44"/>
  <c r="FJ440" i="44"/>
  <c r="FI440" i="44"/>
  <c r="FH440" i="44"/>
  <c r="FD440" i="44"/>
  <c r="FC440" i="44"/>
  <c r="FB440" i="44"/>
  <c r="FA440" i="44"/>
  <c r="EZ440" i="44"/>
  <c r="EY440" i="44"/>
  <c r="EX440" i="44"/>
  <c r="EW440" i="44"/>
  <c r="EV440" i="44"/>
  <c r="EU440" i="44"/>
  <c r="ET440" i="44"/>
  <c r="ES440" i="44"/>
  <c r="ER440" i="44"/>
  <c r="EQ440" i="44"/>
  <c r="EP440" i="44"/>
  <c r="EO440" i="44"/>
  <c r="EN440" i="44"/>
  <c r="EM440" i="44"/>
  <c r="EL440" i="44"/>
  <c r="EK440" i="44"/>
  <c r="EG440" i="44"/>
  <c r="EF440" i="44"/>
  <c r="EE440" i="44"/>
  <c r="ED440" i="44"/>
  <c r="EC440" i="44"/>
  <c r="DZ440" i="44"/>
  <c r="GC439" i="44"/>
  <c r="GD439" i="44" s="1"/>
  <c r="GA439" i="44"/>
  <c r="FZ439" i="44"/>
  <c r="FY439" i="44"/>
  <c r="FX439" i="44"/>
  <c r="FW439" i="44"/>
  <c r="FV439" i="44"/>
  <c r="FU439" i="44"/>
  <c r="FT439" i="44"/>
  <c r="FS439" i="44"/>
  <c r="FR439" i="44"/>
  <c r="FQ439" i="44"/>
  <c r="FP439" i="44"/>
  <c r="FO439" i="44"/>
  <c r="FN439" i="44"/>
  <c r="FM439" i="44"/>
  <c r="FL439" i="44"/>
  <c r="FK439" i="44"/>
  <c r="FJ439" i="44"/>
  <c r="FI439" i="44"/>
  <c r="FH439" i="44"/>
  <c r="FD439" i="44"/>
  <c r="FC439" i="44"/>
  <c r="FB439" i="44"/>
  <c r="FA439" i="44"/>
  <c r="EZ439" i="44"/>
  <c r="EY439" i="44"/>
  <c r="EX439" i="44"/>
  <c r="EW439" i="44"/>
  <c r="EV439" i="44"/>
  <c r="EU439" i="44"/>
  <c r="ET439" i="44"/>
  <c r="ES439" i="44"/>
  <c r="ER439" i="44"/>
  <c r="EQ439" i="44"/>
  <c r="EP439" i="44"/>
  <c r="EO439" i="44"/>
  <c r="EN439" i="44"/>
  <c r="EM439" i="44"/>
  <c r="EL439" i="44"/>
  <c r="EK439" i="44"/>
  <c r="EG439" i="44"/>
  <c r="EF439" i="44"/>
  <c r="EE439" i="44"/>
  <c r="ED439" i="44"/>
  <c r="EC439" i="44"/>
  <c r="DZ439" i="44"/>
  <c r="GC438" i="44"/>
  <c r="GD438" i="44" s="1"/>
  <c r="GE438" i="44" s="1"/>
  <c r="GA438" i="44"/>
  <c r="FZ438" i="44"/>
  <c r="FY438" i="44"/>
  <c r="FX438" i="44"/>
  <c r="FW438" i="44"/>
  <c r="FV438" i="44"/>
  <c r="FU438" i="44"/>
  <c r="FT438" i="44"/>
  <c r="FS438" i="44"/>
  <c r="FR438" i="44"/>
  <c r="FQ438" i="44"/>
  <c r="FP438" i="44"/>
  <c r="FO438" i="44"/>
  <c r="FN438" i="44"/>
  <c r="FM438" i="44"/>
  <c r="FL438" i="44"/>
  <c r="FK438" i="44"/>
  <c r="FJ438" i="44"/>
  <c r="FI438" i="44"/>
  <c r="FH438" i="44"/>
  <c r="FD438" i="44"/>
  <c r="FC438" i="44"/>
  <c r="FB438" i="44"/>
  <c r="FA438" i="44"/>
  <c r="EZ438" i="44"/>
  <c r="EY438" i="44"/>
  <c r="EX438" i="44"/>
  <c r="EW438" i="44"/>
  <c r="EV438" i="44"/>
  <c r="EU438" i="44"/>
  <c r="ET438" i="44"/>
  <c r="ES438" i="44"/>
  <c r="ER438" i="44"/>
  <c r="EQ438" i="44"/>
  <c r="EP438" i="44"/>
  <c r="EO438" i="44"/>
  <c r="EN438" i="44"/>
  <c r="EM438" i="44"/>
  <c r="EL438" i="44"/>
  <c r="EK438" i="44"/>
  <c r="EG438" i="44"/>
  <c r="EF438" i="44"/>
  <c r="EE438" i="44"/>
  <c r="ED438" i="44"/>
  <c r="EC438" i="44"/>
  <c r="DZ438" i="44"/>
  <c r="GC437" i="44"/>
  <c r="GD437" i="44" s="1"/>
  <c r="GE437" i="44" s="1"/>
  <c r="GA437" i="44"/>
  <c r="FZ437" i="44"/>
  <c r="FY437" i="44"/>
  <c r="FX437" i="44"/>
  <c r="FW437" i="44"/>
  <c r="FV437" i="44"/>
  <c r="FU437" i="44"/>
  <c r="FT437" i="44"/>
  <c r="FS437" i="44"/>
  <c r="FR437" i="44"/>
  <c r="FQ437" i="44"/>
  <c r="FP437" i="44"/>
  <c r="FO437" i="44"/>
  <c r="FN437" i="44"/>
  <c r="FM437" i="44"/>
  <c r="FL437" i="44"/>
  <c r="FK437" i="44"/>
  <c r="FJ437" i="44"/>
  <c r="FI437" i="44"/>
  <c r="FH437" i="44"/>
  <c r="FD437" i="44"/>
  <c r="FC437" i="44"/>
  <c r="FB437" i="44"/>
  <c r="FA437" i="44"/>
  <c r="EZ437" i="44"/>
  <c r="EY437" i="44"/>
  <c r="EX437" i="44"/>
  <c r="EW437" i="44"/>
  <c r="EV437" i="44"/>
  <c r="EU437" i="44"/>
  <c r="ET437" i="44"/>
  <c r="ES437" i="44"/>
  <c r="ER437" i="44"/>
  <c r="EQ437" i="44"/>
  <c r="EP437" i="44"/>
  <c r="EO437" i="44"/>
  <c r="EN437" i="44"/>
  <c r="EM437" i="44"/>
  <c r="EL437" i="44"/>
  <c r="EK437" i="44"/>
  <c r="EG437" i="44"/>
  <c r="EF437" i="44"/>
  <c r="EE437" i="44"/>
  <c r="ED437" i="44"/>
  <c r="EC437" i="44"/>
  <c r="DZ437" i="44"/>
  <c r="GD436" i="44"/>
  <c r="GE436" i="44" s="1"/>
  <c r="GC436" i="44"/>
  <c r="GA436" i="44"/>
  <c r="FZ436" i="44"/>
  <c r="FY436" i="44"/>
  <c r="FX436" i="44"/>
  <c r="FW436" i="44"/>
  <c r="FV436" i="44"/>
  <c r="FU436" i="44"/>
  <c r="FT436" i="44"/>
  <c r="FS436" i="44"/>
  <c r="FR436" i="44"/>
  <c r="FQ436" i="44"/>
  <c r="FP436" i="44"/>
  <c r="FO436" i="44"/>
  <c r="FN436" i="44"/>
  <c r="FM436" i="44"/>
  <c r="FL436" i="44"/>
  <c r="FK436" i="44"/>
  <c r="FJ436" i="44"/>
  <c r="FI436" i="44"/>
  <c r="FH436" i="44"/>
  <c r="FD436" i="44"/>
  <c r="FC436" i="44"/>
  <c r="FB436" i="44"/>
  <c r="FA436" i="44"/>
  <c r="EZ436" i="44"/>
  <c r="EY436" i="44"/>
  <c r="EX436" i="44"/>
  <c r="EW436" i="44"/>
  <c r="EV436" i="44"/>
  <c r="EU436" i="44"/>
  <c r="ET436" i="44"/>
  <c r="ES436" i="44"/>
  <c r="ER436" i="44"/>
  <c r="EQ436" i="44"/>
  <c r="EP436" i="44"/>
  <c r="EO436" i="44"/>
  <c r="EN436" i="44"/>
  <c r="EM436" i="44"/>
  <c r="EL436" i="44"/>
  <c r="EK436" i="44"/>
  <c r="EG436" i="44"/>
  <c r="EF436" i="44"/>
  <c r="EE436" i="44"/>
  <c r="ED436" i="44"/>
  <c r="EC436" i="44"/>
  <c r="DZ436" i="44"/>
  <c r="GC435" i="44"/>
  <c r="GA435" i="44"/>
  <c r="FZ435" i="44"/>
  <c r="FY435" i="44"/>
  <c r="FX435" i="44"/>
  <c r="FW435" i="44"/>
  <c r="FV435" i="44"/>
  <c r="FU435" i="44"/>
  <c r="FT435" i="44"/>
  <c r="FS435" i="44"/>
  <c r="FR435" i="44"/>
  <c r="FQ435" i="44"/>
  <c r="FP435" i="44"/>
  <c r="FO435" i="44"/>
  <c r="FN435" i="44"/>
  <c r="FM435" i="44"/>
  <c r="FL435" i="44"/>
  <c r="FK435" i="44"/>
  <c r="FJ435" i="44"/>
  <c r="FI435" i="44"/>
  <c r="FH435" i="44"/>
  <c r="FD435" i="44"/>
  <c r="FC435" i="44"/>
  <c r="FB435" i="44"/>
  <c r="FA435" i="44"/>
  <c r="EZ435" i="44"/>
  <c r="EY435" i="44"/>
  <c r="EX435" i="44"/>
  <c r="EW435" i="44"/>
  <c r="EV435" i="44"/>
  <c r="EU435" i="44"/>
  <c r="ET435" i="44"/>
  <c r="ES435" i="44"/>
  <c r="ER435" i="44"/>
  <c r="EQ435" i="44"/>
  <c r="EP435" i="44"/>
  <c r="EO435" i="44"/>
  <c r="EN435" i="44"/>
  <c r="EM435" i="44"/>
  <c r="EL435" i="44"/>
  <c r="EK435" i="44"/>
  <c r="EG435" i="44"/>
  <c r="EF435" i="44"/>
  <c r="EE435" i="44"/>
  <c r="ED435" i="44"/>
  <c r="EC435" i="44"/>
  <c r="DZ435" i="44"/>
  <c r="GC434" i="44"/>
  <c r="GD434" i="44" s="1"/>
  <c r="GE434" i="44" s="1"/>
  <c r="GA434" i="44"/>
  <c r="FZ434" i="44"/>
  <c r="FY434" i="44"/>
  <c r="FX434" i="44"/>
  <c r="FW434" i="44"/>
  <c r="FV434" i="44"/>
  <c r="FU434" i="44"/>
  <c r="FT434" i="44"/>
  <c r="FS434" i="44"/>
  <c r="FR434" i="44"/>
  <c r="FQ434" i="44"/>
  <c r="FP434" i="44"/>
  <c r="FO434" i="44"/>
  <c r="FN434" i="44"/>
  <c r="FM434" i="44"/>
  <c r="FL434" i="44"/>
  <c r="FK434" i="44"/>
  <c r="FJ434" i="44"/>
  <c r="FI434" i="44"/>
  <c r="FH434" i="44"/>
  <c r="FD434" i="44"/>
  <c r="FC434" i="44"/>
  <c r="FB434" i="44"/>
  <c r="FA434" i="44"/>
  <c r="EZ434" i="44"/>
  <c r="EY434" i="44"/>
  <c r="EX434" i="44"/>
  <c r="EW434" i="44"/>
  <c r="EV434" i="44"/>
  <c r="EU434" i="44"/>
  <c r="ET434" i="44"/>
  <c r="ES434" i="44"/>
  <c r="ER434" i="44"/>
  <c r="EQ434" i="44"/>
  <c r="EP434" i="44"/>
  <c r="EO434" i="44"/>
  <c r="EN434" i="44"/>
  <c r="EM434" i="44"/>
  <c r="EL434" i="44"/>
  <c r="EK434" i="44"/>
  <c r="EG434" i="44"/>
  <c r="EF434" i="44"/>
  <c r="EE434" i="44"/>
  <c r="ED434" i="44"/>
  <c r="EC434" i="44"/>
  <c r="DZ434" i="44"/>
  <c r="GC433" i="44"/>
  <c r="GD433" i="44" s="1"/>
  <c r="GE433" i="44" s="1"/>
  <c r="GA433" i="44"/>
  <c r="FZ433" i="44"/>
  <c r="FY433" i="44"/>
  <c r="FX433" i="44"/>
  <c r="FW433" i="44"/>
  <c r="FV433" i="44"/>
  <c r="FU433" i="44"/>
  <c r="FT433" i="44"/>
  <c r="FS433" i="44"/>
  <c r="FR433" i="44"/>
  <c r="FQ433" i="44"/>
  <c r="FP433" i="44"/>
  <c r="FO433" i="44"/>
  <c r="FN433" i="44"/>
  <c r="FM433" i="44"/>
  <c r="FL433" i="44"/>
  <c r="FK433" i="44"/>
  <c r="FJ433" i="44"/>
  <c r="FI433" i="44"/>
  <c r="FH433" i="44"/>
  <c r="FD433" i="44"/>
  <c r="FC433" i="44"/>
  <c r="FB433" i="44"/>
  <c r="FA433" i="44"/>
  <c r="EZ433" i="44"/>
  <c r="EY433" i="44"/>
  <c r="EX433" i="44"/>
  <c r="EW433" i="44"/>
  <c r="EV433" i="44"/>
  <c r="EU433" i="44"/>
  <c r="ET433" i="44"/>
  <c r="ES433" i="44"/>
  <c r="ER433" i="44"/>
  <c r="EQ433" i="44"/>
  <c r="EP433" i="44"/>
  <c r="EO433" i="44"/>
  <c r="EN433" i="44"/>
  <c r="EM433" i="44"/>
  <c r="EL433" i="44"/>
  <c r="EK433" i="44"/>
  <c r="EG433" i="44"/>
  <c r="EF433" i="44"/>
  <c r="EE433" i="44"/>
  <c r="ED433" i="44"/>
  <c r="EC433" i="44"/>
  <c r="DZ433" i="44"/>
  <c r="GC432" i="44"/>
  <c r="GA432" i="44"/>
  <c r="FZ432" i="44"/>
  <c r="FY432" i="44"/>
  <c r="FX432" i="44"/>
  <c r="FW432" i="44"/>
  <c r="FV432" i="44"/>
  <c r="FU432" i="44"/>
  <c r="FT432" i="44"/>
  <c r="FS432" i="44"/>
  <c r="FR432" i="44"/>
  <c r="FQ432" i="44"/>
  <c r="FP432" i="44"/>
  <c r="FO432" i="44"/>
  <c r="FN432" i="44"/>
  <c r="FM432" i="44"/>
  <c r="FL432" i="44"/>
  <c r="FK432" i="44"/>
  <c r="FJ432" i="44"/>
  <c r="FI432" i="44"/>
  <c r="FH432" i="44"/>
  <c r="FD432" i="44"/>
  <c r="FC432" i="44"/>
  <c r="FB432" i="44"/>
  <c r="FA432" i="44"/>
  <c r="EZ432" i="44"/>
  <c r="EY432" i="44"/>
  <c r="EX432" i="44"/>
  <c r="EW432" i="44"/>
  <c r="EV432" i="44"/>
  <c r="EU432" i="44"/>
  <c r="ET432" i="44"/>
  <c r="ES432" i="44"/>
  <c r="ER432" i="44"/>
  <c r="EQ432" i="44"/>
  <c r="EP432" i="44"/>
  <c r="EO432" i="44"/>
  <c r="EN432" i="44"/>
  <c r="EM432" i="44"/>
  <c r="EL432" i="44"/>
  <c r="EK432" i="44"/>
  <c r="EG432" i="44"/>
  <c r="EF432" i="44"/>
  <c r="EE432" i="44"/>
  <c r="ED432" i="44"/>
  <c r="EC432" i="44"/>
  <c r="DZ432" i="44"/>
  <c r="GC431" i="44"/>
  <c r="GD431" i="44" s="1"/>
  <c r="GA431" i="44"/>
  <c r="FZ431" i="44"/>
  <c r="FY431" i="44"/>
  <c r="FX431" i="44"/>
  <c r="FW431" i="44"/>
  <c r="FV431" i="44"/>
  <c r="FU431" i="44"/>
  <c r="FT431" i="44"/>
  <c r="FS431" i="44"/>
  <c r="FR431" i="44"/>
  <c r="FQ431" i="44"/>
  <c r="FP431" i="44"/>
  <c r="FO431" i="44"/>
  <c r="FN431" i="44"/>
  <c r="FM431" i="44"/>
  <c r="FL431" i="44"/>
  <c r="FK431" i="44"/>
  <c r="FJ431" i="44"/>
  <c r="FI431" i="44"/>
  <c r="FH431" i="44"/>
  <c r="FD431" i="44"/>
  <c r="FC431" i="44"/>
  <c r="FB431" i="44"/>
  <c r="FA431" i="44"/>
  <c r="EZ431" i="44"/>
  <c r="EY431" i="44"/>
  <c r="EX431" i="44"/>
  <c r="EW431" i="44"/>
  <c r="EV431" i="44"/>
  <c r="EU431" i="44"/>
  <c r="ET431" i="44"/>
  <c r="ES431" i="44"/>
  <c r="ER431" i="44"/>
  <c r="EQ431" i="44"/>
  <c r="EP431" i="44"/>
  <c r="EO431" i="44"/>
  <c r="EN431" i="44"/>
  <c r="EM431" i="44"/>
  <c r="EL431" i="44"/>
  <c r="EK431" i="44"/>
  <c r="EG431" i="44"/>
  <c r="EF431" i="44"/>
  <c r="EE431" i="44"/>
  <c r="ED431" i="44"/>
  <c r="EC431" i="44"/>
  <c r="DZ431" i="44"/>
  <c r="GA430" i="44"/>
  <c r="FZ430" i="44"/>
  <c r="FY430" i="44"/>
  <c r="FX430" i="44"/>
  <c r="FW430" i="44"/>
  <c r="FV430" i="44"/>
  <c r="FU430" i="44"/>
  <c r="FT430" i="44"/>
  <c r="FS430" i="44"/>
  <c r="FR430" i="44"/>
  <c r="FQ430" i="44"/>
  <c r="FP430" i="44"/>
  <c r="FO430" i="44"/>
  <c r="FN430" i="44"/>
  <c r="FM430" i="44"/>
  <c r="FL430" i="44"/>
  <c r="FK430" i="44"/>
  <c r="FJ430" i="44"/>
  <c r="FI430" i="44"/>
  <c r="FH430" i="44"/>
  <c r="EG430" i="44"/>
  <c r="EF430" i="44"/>
  <c r="ED430" i="44"/>
  <c r="EC430" i="44"/>
  <c r="BK430" i="44"/>
  <c r="FC430" i="44" s="1"/>
  <c r="GC429" i="44"/>
  <c r="GA429" i="44"/>
  <c r="FZ429" i="44"/>
  <c r="FY429" i="44"/>
  <c r="FX429" i="44"/>
  <c r="FW429" i="44"/>
  <c r="FV429" i="44"/>
  <c r="FU429" i="44"/>
  <c r="FT429" i="44"/>
  <c r="FS429" i="44"/>
  <c r="FR429" i="44"/>
  <c r="FQ429" i="44"/>
  <c r="FP429" i="44"/>
  <c r="FO429" i="44"/>
  <c r="FN429" i="44"/>
  <c r="FM429" i="44"/>
  <c r="FL429" i="44"/>
  <c r="FK429" i="44"/>
  <c r="FJ429" i="44"/>
  <c r="FI429" i="44"/>
  <c r="FH429" i="44"/>
  <c r="FD429" i="44"/>
  <c r="FC429" i="44"/>
  <c r="FB429" i="44"/>
  <c r="FA429" i="44"/>
  <c r="EZ429" i="44"/>
  <c r="EY429" i="44"/>
  <c r="EX429" i="44"/>
  <c r="EW429" i="44"/>
  <c r="EV429" i="44"/>
  <c r="EU429" i="44"/>
  <c r="ET429" i="44"/>
  <c r="ES429" i="44"/>
  <c r="ER429" i="44"/>
  <c r="EQ429" i="44"/>
  <c r="EP429" i="44"/>
  <c r="EO429" i="44"/>
  <c r="EN429" i="44"/>
  <c r="EM429" i="44"/>
  <c r="EL429" i="44"/>
  <c r="EK429" i="44"/>
  <c r="EG429" i="44"/>
  <c r="EF429" i="44"/>
  <c r="EE429" i="44"/>
  <c r="ED429" i="44"/>
  <c r="EC429" i="44"/>
  <c r="DZ429" i="44"/>
  <c r="GC428" i="44"/>
  <c r="GA428" i="44"/>
  <c r="FZ428" i="44"/>
  <c r="FY428" i="44"/>
  <c r="FX428" i="44"/>
  <c r="FW428" i="44"/>
  <c r="FV428" i="44"/>
  <c r="FU428" i="44"/>
  <c r="FT428" i="44"/>
  <c r="FS428" i="44"/>
  <c r="FR428" i="44"/>
  <c r="FQ428" i="44"/>
  <c r="FP428" i="44"/>
  <c r="FO428" i="44"/>
  <c r="FN428" i="44"/>
  <c r="FM428" i="44"/>
  <c r="FL428" i="44"/>
  <c r="FK428" i="44"/>
  <c r="FJ428" i="44"/>
  <c r="FI428" i="44"/>
  <c r="FH428" i="44"/>
  <c r="FD428" i="44"/>
  <c r="FC428" i="44"/>
  <c r="FB428" i="44"/>
  <c r="FA428" i="44"/>
  <c r="EZ428" i="44"/>
  <c r="EY428" i="44"/>
  <c r="EX428" i="44"/>
  <c r="EW428" i="44"/>
  <c r="EV428" i="44"/>
  <c r="EU428" i="44"/>
  <c r="ET428" i="44"/>
  <c r="ES428" i="44"/>
  <c r="ER428" i="44"/>
  <c r="EQ428" i="44"/>
  <c r="EP428" i="44"/>
  <c r="EO428" i="44"/>
  <c r="EN428" i="44"/>
  <c r="EM428" i="44"/>
  <c r="EL428" i="44"/>
  <c r="EK428" i="44"/>
  <c r="EG428" i="44"/>
  <c r="EF428" i="44"/>
  <c r="EE428" i="44"/>
  <c r="ED428" i="44"/>
  <c r="EC428" i="44"/>
  <c r="DZ428" i="44"/>
  <c r="GC427" i="44"/>
  <c r="GA427" i="44"/>
  <c r="FZ427" i="44"/>
  <c r="FY427" i="44"/>
  <c r="FX427" i="44"/>
  <c r="FW427" i="44"/>
  <c r="FV427" i="44"/>
  <c r="FU427" i="44"/>
  <c r="FT427" i="44"/>
  <c r="FS427" i="44"/>
  <c r="FR427" i="44"/>
  <c r="FQ427" i="44"/>
  <c r="FP427" i="44"/>
  <c r="FO427" i="44"/>
  <c r="FN427" i="44"/>
  <c r="FM427" i="44"/>
  <c r="FL427" i="44"/>
  <c r="FK427" i="44"/>
  <c r="FJ427" i="44"/>
  <c r="FI427" i="44"/>
  <c r="FH427" i="44"/>
  <c r="FD427" i="44"/>
  <c r="FC427" i="44"/>
  <c r="FB427" i="44"/>
  <c r="FA427" i="44"/>
  <c r="EZ427" i="44"/>
  <c r="EY427" i="44"/>
  <c r="EX427" i="44"/>
  <c r="EW427" i="44"/>
  <c r="EV427" i="44"/>
  <c r="EU427" i="44"/>
  <c r="ET427" i="44"/>
  <c r="ES427" i="44"/>
  <c r="ER427" i="44"/>
  <c r="EQ427" i="44"/>
  <c r="EP427" i="44"/>
  <c r="EO427" i="44"/>
  <c r="EN427" i="44"/>
  <c r="EM427" i="44"/>
  <c r="EL427" i="44"/>
  <c r="EK427" i="44"/>
  <c r="EG427" i="44"/>
  <c r="EF427" i="44"/>
  <c r="EE427" i="44"/>
  <c r="ED427" i="44"/>
  <c r="EC427" i="44"/>
  <c r="DZ427" i="44"/>
  <c r="GC426" i="44"/>
  <c r="GA426" i="44"/>
  <c r="FZ426" i="44"/>
  <c r="FY426" i="44"/>
  <c r="FX426" i="44"/>
  <c r="FW426" i="44"/>
  <c r="FV426" i="44"/>
  <c r="FU426" i="44"/>
  <c r="FT426" i="44"/>
  <c r="FS426" i="44"/>
  <c r="FR426" i="44"/>
  <c r="FQ426" i="44"/>
  <c r="FP426" i="44"/>
  <c r="FO426" i="44"/>
  <c r="FN426" i="44"/>
  <c r="FM426" i="44"/>
  <c r="FL426" i="44"/>
  <c r="FK426" i="44"/>
  <c r="FJ426" i="44"/>
  <c r="FI426" i="44"/>
  <c r="FH426" i="44"/>
  <c r="FD426" i="44"/>
  <c r="FC426" i="44"/>
  <c r="FB426" i="44"/>
  <c r="FA426" i="44"/>
  <c r="EZ426" i="44"/>
  <c r="EY426" i="44"/>
  <c r="EX426" i="44"/>
  <c r="EW426" i="44"/>
  <c r="EV426" i="44"/>
  <c r="EU426" i="44"/>
  <c r="ET426" i="44"/>
  <c r="ES426" i="44"/>
  <c r="ER426" i="44"/>
  <c r="EQ426" i="44"/>
  <c r="EP426" i="44"/>
  <c r="EO426" i="44"/>
  <c r="EN426" i="44"/>
  <c r="EM426" i="44"/>
  <c r="EL426" i="44"/>
  <c r="EK426" i="44"/>
  <c r="EG426" i="44"/>
  <c r="EF426" i="44"/>
  <c r="EE426" i="44"/>
  <c r="ED426" i="44"/>
  <c r="EC426" i="44"/>
  <c r="DZ426" i="44"/>
  <c r="GC425" i="44"/>
  <c r="GA425" i="44"/>
  <c r="FZ425" i="44"/>
  <c r="FY425" i="44"/>
  <c r="FX425" i="44"/>
  <c r="FW425" i="44"/>
  <c r="FV425" i="44"/>
  <c r="FU425" i="44"/>
  <c r="FT425" i="44"/>
  <c r="FS425" i="44"/>
  <c r="FR425" i="44"/>
  <c r="FQ425" i="44"/>
  <c r="FP425" i="44"/>
  <c r="FO425" i="44"/>
  <c r="FN425" i="44"/>
  <c r="FM425" i="44"/>
  <c r="FL425" i="44"/>
  <c r="FK425" i="44"/>
  <c r="FJ425" i="44"/>
  <c r="FI425" i="44"/>
  <c r="FH425" i="44"/>
  <c r="FD425" i="44"/>
  <c r="FC425" i="44"/>
  <c r="FB425" i="44"/>
  <c r="FA425" i="44"/>
  <c r="EZ425" i="44"/>
  <c r="EY425" i="44"/>
  <c r="EX425" i="44"/>
  <c r="EW425" i="44"/>
  <c r="EV425" i="44"/>
  <c r="EU425" i="44"/>
  <c r="ET425" i="44"/>
  <c r="ES425" i="44"/>
  <c r="ER425" i="44"/>
  <c r="EQ425" i="44"/>
  <c r="EP425" i="44"/>
  <c r="EO425" i="44"/>
  <c r="EN425" i="44"/>
  <c r="EM425" i="44"/>
  <c r="EL425" i="44"/>
  <c r="EK425" i="44"/>
  <c r="EG425" i="44"/>
  <c r="EF425" i="44"/>
  <c r="EE425" i="44"/>
  <c r="ED425" i="44"/>
  <c r="EC425" i="44"/>
  <c r="DZ425" i="44"/>
  <c r="GC424" i="44"/>
  <c r="GA424" i="44"/>
  <c r="FZ424" i="44"/>
  <c r="FY424" i="44"/>
  <c r="FX424" i="44"/>
  <c r="FW424" i="44"/>
  <c r="FV424" i="44"/>
  <c r="FU424" i="44"/>
  <c r="FT424" i="44"/>
  <c r="FS424" i="44"/>
  <c r="FR424" i="44"/>
  <c r="FQ424" i="44"/>
  <c r="FP424" i="44"/>
  <c r="FO424" i="44"/>
  <c r="FN424" i="44"/>
  <c r="FM424" i="44"/>
  <c r="FL424" i="44"/>
  <c r="FK424" i="44"/>
  <c r="FJ424" i="44"/>
  <c r="FI424" i="44"/>
  <c r="FH424" i="44"/>
  <c r="FD424" i="44"/>
  <c r="FC424" i="44"/>
  <c r="FB424" i="44"/>
  <c r="FA424" i="44"/>
  <c r="EZ424" i="44"/>
  <c r="EY424" i="44"/>
  <c r="EX424" i="44"/>
  <c r="EW424" i="44"/>
  <c r="EV424" i="44"/>
  <c r="EU424" i="44"/>
  <c r="ET424" i="44"/>
  <c r="ES424" i="44"/>
  <c r="ER424" i="44"/>
  <c r="EQ424" i="44"/>
  <c r="EP424" i="44"/>
  <c r="EO424" i="44"/>
  <c r="EN424" i="44"/>
  <c r="EM424" i="44"/>
  <c r="EL424" i="44"/>
  <c r="EK424" i="44"/>
  <c r="EG424" i="44"/>
  <c r="EF424" i="44"/>
  <c r="EE424" i="44"/>
  <c r="ED424" i="44"/>
  <c r="EC424" i="44"/>
  <c r="DZ424" i="44"/>
  <c r="GC423" i="44"/>
  <c r="GA423" i="44"/>
  <c r="FZ423" i="44"/>
  <c r="FY423" i="44"/>
  <c r="FX423" i="44"/>
  <c r="FW423" i="44"/>
  <c r="FV423" i="44"/>
  <c r="FU423" i="44"/>
  <c r="FT423" i="44"/>
  <c r="FS423" i="44"/>
  <c r="FR423" i="44"/>
  <c r="FQ423" i="44"/>
  <c r="FP423" i="44"/>
  <c r="FO423" i="44"/>
  <c r="FN423" i="44"/>
  <c r="FM423" i="44"/>
  <c r="FL423" i="44"/>
  <c r="FK423" i="44"/>
  <c r="FJ423" i="44"/>
  <c r="FI423" i="44"/>
  <c r="FH423" i="44"/>
  <c r="FD423" i="44"/>
  <c r="FC423" i="44"/>
  <c r="FB423" i="44"/>
  <c r="FA423" i="44"/>
  <c r="EZ423" i="44"/>
  <c r="EY423" i="44"/>
  <c r="EX423" i="44"/>
  <c r="EW423" i="44"/>
  <c r="EV423" i="44"/>
  <c r="EU423" i="44"/>
  <c r="ET423" i="44"/>
  <c r="ES423" i="44"/>
  <c r="ER423" i="44"/>
  <c r="EQ423" i="44"/>
  <c r="EP423" i="44"/>
  <c r="EO423" i="44"/>
  <c r="EN423" i="44"/>
  <c r="EM423" i="44"/>
  <c r="EL423" i="44"/>
  <c r="EK423" i="44"/>
  <c r="EG423" i="44"/>
  <c r="EF423" i="44"/>
  <c r="EE423" i="44"/>
  <c r="ED423" i="44"/>
  <c r="EC423" i="44"/>
  <c r="DZ423" i="44"/>
  <c r="GC422" i="44"/>
  <c r="GA422" i="44"/>
  <c r="FZ422" i="44"/>
  <c r="FY422" i="44"/>
  <c r="FX422" i="44"/>
  <c r="FW422" i="44"/>
  <c r="FV422" i="44"/>
  <c r="FU422" i="44"/>
  <c r="FT422" i="44"/>
  <c r="FS422" i="44"/>
  <c r="FR422" i="44"/>
  <c r="FQ422" i="44"/>
  <c r="FP422" i="44"/>
  <c r="FO422" i="44"/>
  <c r="FN422" i="44"/>
  <c r="FM422" i="44"/>
  <c r="FL422" i="44"/>
  <c r="FK422" i="44"/>
  <c r="FJ422" i="44"/>
  <c r="FI422" i="44"/>
  <c r="FH422" i="44"/>
  <c r="FD422" i="44"/>
  <c r="FC422" i="44"/>
  <c r="FB422" i="44"/>
  <c r="FA422" i="44"/>
  <c r="EZ422" i="44"/>
  <c r="EY422" i="44"/>
  <c r="EX422" i="44"/>
  <c r="EW422" i="44"/>
  <c r="EV422" i="44"/>
  <c r="EU422" i="44"/>
  <c r="ET422" i="44"/>
  <c r="ES422" i="44"/>
  <c r="ER422" i="44"/>
  <c r="EQ422" i="44"/>
  <c r="EP422" i="44"/>
  <c r="EO422" i="44"/>
  <c r="EN422" i="44"/>
  <c r="EM422" i="44"/>
  <c r="EL422" i="44"/>
  <c r="EK422" i="44"/>
  <c r="EG422" i="44"/>
  <c r="EF422" i="44"/>
  <c r="EE422" i="44"/>
  <c r="ED422" i="44"/>
  <c r="EC422" i="44"/>
  <c r="DZ422" i="44"/>
  <c r="GC421" i="44"/>
  <c r="GA421" i="44"/>
  <c r="FZ421" i="44"/>
  <c r="FY421" i="44"/>
  <c r="FX421" i="44"/>
  <c r="FW421" i="44"/>
  <c r="FV421" i="44"/>
  <c r="FU421" i="44"/>
  <c r="FT421" i="44"/>
  <c r="FS421" i="44"/>
  <c r="FR421" i="44"/>
  <c r="FQ421" i="44"/>
  <c r="FP421" i="44"/>
  <c r="FO421" i="44"/>
  <c r="FN421" i="44"/>
  <c r="FM421" i="44"/>
  <c r="FL421" i="44"/>
  <c r="FK421" i="44"/>
  <c r="FJ421" i="44"/>
  <c r="FI421" i="44"/>
  <c r="FH421" i="44"/>
  <c r="FD421" i="44"/>
  <c r="FC421" i="44"/>
  <c r="FB421" i="44"/>
  <c r="FA421" i="44"/>
  <c r="EZ421" i="44"/>
  <c r="EY421" i="44"/>
  <c r="EX421" i="44"/>
  <c r="EW421" i="44"/>
  <c r="EV421" i="44"/>
  <c r="EU421" i="44"/>
  <c r="ET421" i="44"/>
  <c r="ES421" i="44"/>
  <c r="ER421" i="44"/>
  <c r="EQ421" i="44"/>
  <c r="EP421" i="44"/>
  <c r="EO421" i="44"/>
  <c r="EN421" i="44"/>
  <c r="EM421" i="44"/>
  <c r="EL421" i="44"/>
  <c r="EK421" i="44"/>
  <c r="EG421" i="44"/>
  <c r="EF421" i="44"/>
  <c r="EE421" i="44"/>
  <c r="ED421" i="44"/>
  <c r="EC421" i="44"/>
  <c r="DZ421" i="44"/>
  <c r="GC420" i="44"/>
  <c r="GA420" i="44"/>
  <c r="FZ420" i="44"/>
  <c r="FY420" i="44"/>
  <c r="FX420" i="44"/>
  <c r="FW420" i="44"/>
  <c r="FV420" i="44"/>
  <c r="FU420" i="44"/>
  <c r="FT420" i="44"/>
  <c r="FS420" i="44"/>
  <c r="FR420" i="44"/>
  <c r="FQ420" i="44"/>
  <c r="FP420" i="44"/>
  <c r="FO420" i="44"/>
  <c r="FN420" i="44"/>
  <c r="FM420" i="44"/>
  <c r="FL420" i="44"/>
  <c r="FK420" i="44"/>
  <c r="FJ420" i="44"/>
  <c r="FI420" i="44"/>
  <c r="FH420" i="44"/>
  <c r="FD420" i="44"/>
  <c r="FC420" i="44"/>
  <c r="FB420" i="44"/>
  <c r="FA420" i="44"/>
  <c r="EZ420" i="44"/>
  <c r="EY420" i="44"/>
  <c r="EX420" i="44"/>
  <c r="EW420" i="44"/>
  <c r="EV420" i="44"/>
  <c r="EU420" i="44"/>
  <c r="ET420" i="44"/>
  <c r="ES420" i="44"/>
  <c r="ER420" i="44"/>
  <c r="EQ420" i="44"/>
  <c r="EP420" i="44"/>
  <c r="EO420" i="44"/>
  <c r="EN420" i="44"/>
  <c r="EM420" i="44"/>
  <c r="EL420" i="44"/>
  <c r="EK420" i="44"/>
  <c r="EG420" i="44"/>
  <c r="EF420" i="44"/>
  <c r="EE420" i="44"/>
  <c r="ED420" i="44"/>
  <c r="EC420" i="44"/>
  <c r="DZ420" i="44"/>
  <c r="GC419" i="44"/>
  <c r="GA419" i="44"/>
  <c r="FZ419" i="44"/>
  <c r="FY419" i="44"/>
  <c r="FX419" i="44"/>
  <c r="FW419" i="44"/>
  <c r="FV419" i="44"/>
  <c r="FU419" i="44"/>
  <c r="FT419" i="44"/>
  <c r="FS419" i="44"/>
  <c r="FR419" i="44"/>
  <c r="FQ419" i="44"/>
  <c r="FP419" i="44"/>
  <c r="FO419" i="44"/>
  <c r="FN419" i="44"/>
  <c r="FM419" i="44"/>
  <c r="FL419" i="44"/>
  <c r="FK419" i="44"/>
  <c r="FJ419" i="44"/>
  <c r="FI419" i="44"/>
  <c r="FH419" i="44"/>
  <c r="FD419" i="44"/>
  <c r="FC419" i="44"/>
  <c r="FB419" i="44"/>
  <c r="FA419" i="44"/>
  <c r="EZ419" i="44"/>
  <c r="EY419" i="44"/>
  <c r="EX419" i="44"/>
  <c r="EW419" i="44"/>
  <c r="EV419" i="44"/>
  <c r="EU419" i="44"/>
  <c r="ET419" i="44"/>
  <c r="ES419" i="44"/>
  <c r="ER419" i="44"/>
  <c r="EQ419" i="44"/>
  <c r="EP419" i="44"/>
  <c r="EO419" i="44"/>
  <c r="EN419" i="44"/>
  <c r="EM419" i="44"/>
  <c r="EL419" i="44"/>
  <c r="EK419" i="44"/>
  <c r="EG419" i="44"/>
  <c r="EF419" i="44"/>
  <c r="EE419" i="44"/>
  <c r="ED419" i="44"/>
  <c r="EC419" i="44"/>
  <c r="DZ419" i="44"/>
  <c r="GC418" i="44"/>
  <c r="GA418" i="44"/>
  <c r="FZ418" i="44"/>
  <c r="FY418" i="44"/>
  <c r="FX418" i="44"/>
  <c r="FW418" i="44"/>
  <c r="FV418" i="44"/>
  <c r="FU418" i="44"/>
  <c r="FT418" i="44"/>
  <c r="FS418" i="44"/>
  <c r="FR418" i="44"/>
  <c r="FQ418" i="44"/>
  <c r="FP418" i="44"/>
  <c r="FO418" i="44"/>
  <c r="FN418" i="44"/>
  <c r="FM418" i="44"/>
  <c r="FL418" i="44"/>
  <c r="FK418" i="44"/>
  <c r="FJ418" i="44"/>
  <c r="FI418" i="44"/>
  <c r="FH418" i="44"/>
  <c r="FD418" i="44"/>
  <c r="FC418" i="44"/>
  <c r="FB418" i="44"/>
  <c r="FA418" i="44"/>
  <c r="EZ418" i="44"/>
  <c r="EY418" i="44"/>
  <c r="EX418" i="44"/>
  <c r="EW418" i="44"/>
  <c r="EV418" i="44"/>
  <c r="EU418" i="44"/>
  <c r="ET418" i="44"/>
  <c r="ES418" i="44"/>
  <c r="ER418" i="44"/>
  <c r="EQ418" i="44"/>
  <c r="EP418" i="44"/>
  <c r="EO418" i="44"/>
  <c r="EN418" i="44"/>
  <c r="EM418" i="44"/>
  <c r="EL418" i="44"/>
  <c r="EK418" i="44"/>
  <c r="EG418" i="44"/>
  <c r="EF418" i="44"/>
  <c r="EE418" i="44"/>
  <c r="ED418" i="44"/>
  <c r="EC418" i="44"/>
  <c r="DZ418" i="44"/>
  <c r="GC417" i="44"/>
  <c r="GA417" i="44"/>
  <c r="FZ417" i="44"/>
  <c r="FY417" i="44"/>
  <c r="FX417" i="44"/>
  <c r="FW417" i="44"/>
  <c r="FV417" i="44"/>
  <c r="FU417" i="44"/>
  <c r="FT417" i="44"/>
  <c r="FS417" i="44"/>
  <c r="FR417" i="44"/>
  <c r="FQ417" i="44"/>
  <c r="FP417" i="44"/>
  <c r="FO417" i="44"/>
  <c r="FN417" i="44"/>
  <c r="FM417" i="44"/>
  <c r="FL417" i="44"/>
  <c r="FK417" i="44"/>
  <c r="FJ417" i="44"/>
  <c r="FI417" i="44"/>
  <c r="FH417" i="44"/>
  <c r="FD417" i="44"/>
  <c r="FC417" i="44"/>
  <c r="FB417" i="44"/>
  <c r="FA417" i="44"/>
  <c r="EZ417" i="44"/>
  <c r="EY417" i="44"/>
  <c r="EX417" i="44"/>
  <c r="EW417" i="44"/>
  <c r="EV417" i="44"/>
  <c r="EU417" i="44"/>
  <c r="ET417" i="44"/>
  <c r="ES417" i="44"/>
  <c r="ER417" i="44"/>
  <c r="EQ417" i="44"/>
  <c r="EP417" i="44"/>
  <c r="EO417" i="44"/>
  <c r="EN417" i="44"/>
  <c r="EM417" i="44"/>
  <c r="EL417" i="44"/>
  <c r="EK417" i="44"/>
  <c r="EG417" i="44"/>
  <c r="EF417" i="44"/>
  <c r="EE417" i="44"/>
  <c r="ED417" i="44"/>
  <c r="EC417" i="44"/>
  <c r="DZ417" i="44"/>
  <c r="GC416" i="44"/>
  <c r="GA416" i="44"/>
  <c r="FZ416" i="44"/>
  <c r="FY416" i="44"/>
  <c r="FX416" i="44"/>
  <c r="FW416" i="44"/>
  <c r="FV416" i="44"/>
  <c r="FU416" i="44"/>
  <c r="FT416" i="44"/>
  <c r="FS416" i="44"/>
  <c r="FR416" i="44"/>
  <c r="FQ416" i="44"/>
  <c r="FP416" i="44"/>
  <c r="FO416" i="44"/>
  <c r="FN416" i="44"/>
  <c r="FM416" i="44"/>
  <c r="FL416" i="44"/>
  <c r="FK416" i="44"/>
  <c r="FJ416" i="44"/>
  <c r="FI416" i="44"/>
  <c r="FH416" i="44"/>
  <c r="FD416" i="44"/>
  <c r="FC416" i="44"/>
  <c r="FB416" i="44"/>
  <c r="FA416" i="44"/>
  <c r="EZ416" i="44"/>
  <c r="EY416" i="44"/>
  <c r="EX416" i="44"/>
  <c r="EW416" i="44"/>
  <c r="EV416" i="44"/>
  <c r="EU416" i="44"/>
  <c r="ET416" i="44"/>
  <c r="ES416" i="44"/>
  <c r="ER416" i="44"/>
  <c r="EQ416" i="44"/>
  <c r="EP416" i="44"/>
  <c r="EO416" i="44"/>
  <c r="EN416" i="44"/>
  <c r="EM416" i="44"/>
  <c r="EL416" i="44"/>
  <c r="EK416" i="44"/>
  <c r="EG416" i="44"/>
  <c r="EF416" i="44"/>
  <c r="EE416" i="44"/>
  <c r="ED416" i="44"/>
  <c r="EC416" i="44"/>
  <c r="DZ416" i="44"/>
  <c r="GF415" i="44"/>
  <c r="GA415" i="44"/>
  <c r="FZ415" i="44"/>
  <c r="FY415" i="44"/>
  <c r="FX415" i="44"/>
  <c r="FW415" i="44"/>
  <c r="FV415" i="44"/>
  <c r="FU415" i="44"/>
  <c r="FT415" i="44"/>
  <c r="FS415" i="44"/>
  <c r="FR415" i="44"/>
  <c r="FQ415" i="44"/>
  <c r="FP415" i="44"/>
  <c r="FO415" i="44"/>
  <c r="FN415" i="44"/>
  <c r="FM415" i="44"/>
  <c r="FL415" i="44"/>
  <c r="FK415" i="44"/>
  <c r="FJ415" i="44"/>
  <c r="FI415" i="44"/>
  <c r="FH415" i="44"/>
  <c r="EG415" i="44"/>
  <c r="EF415" i="44"/>
  <c r="EE415" i="44"/>
  <c r="AO415" i="44"/>
  <c r="AQ415" i="44" s="1"/>
  <c r="AC415" i="44"/>
  <c r="S415" i="44"/>
  <c r="AB415" i="44" s="1"/>
  <c r="GC414" i="44"/>
  <c r="GA414" i="44"/>
  <c r="FZ414" i="44"/>
  <c r="FY414" i="44"/>
  <c r="FX414" i="44"/>
  <c r="FW414" i="44"/>
  <c r="FV414" i="44"/>
  <c r="FU414" i="44"/>
  <c r="FT414" i="44"/>
  <c r="FS414" i="44"/>
  <c r="FR414" i="44"/>
  <c r="FQ414" i="44"/>
  <c r="FP414" i="44"/>
  <c r="FO414" i="44"/>
  <c r="FN414" i="44"/>
  <c r="FM414" i="44"/>
  <c r="FL414" i="44"/>
  <c r="FK414" i="44"/>
  <c r="FJ414" i="44"/>
  <c r="FI414" i="44"/>
  <c r="FH414" i="44"/>
  <c r="FD414" i="44"/>
  <c r="FC414" i="44"/>
  <c r="FB414" i="44"/>
  <c r="FA414" i="44"/>
  <c r="EZ414" i="44"/>
  <c r="EY414" i="44"/>
  <c r="EX414" i="44"/>
  <c r="EW414" i="44"/>
  <c r="EV414" i="44"/>
  <c r="EU414" i="44"/>
  <c r="ET414" i="44"/>
  <c r="ES414" i="44"/>
  <c r="ER414" i="44"/>
  <c r="EQ414" i="44"/>
  <c r="EP414" i="44"/>
  <c r="EO414" i="44"/>
  <c r="EN414" i="44"/>
  <c r="EM414" i="44"/>
  <c r="EL414" i="44"/>
  <c r="EK414" i="44"/>
  <c r="EG414" i="44"/>
  <c r="EF414" i="44"/>
  <c r="EE414" i="44"/>
  <c r="ED414" i="44"/>
  <c r="EC414" i="44"/>
  <c r="DZ414" i="44"/>
  <c r="GC413" i="44"/>
  <c r="GA413" i="44"/>
  <c r="FZ413" i="44"/>
  <c r="FY413" i="44"/>
  <c r="FX413" i="44"/>
  <c r="FW413" i="44"/>
  <c r="FV413" i="44"/>
  <c r="FU413" i="44"/>
  <c r="FT413" i="44"/>
  <c r="FS413" i="44"/>
  <c r="FR413" i="44"/>
  <c r="FQ413" i="44"/>
  <c r="FP413" i="44"/>
  <c r="FO413" i="44"/>
  <c r="FN413" i="44"/>
  <c r="FM413" i="44"/>
  <c r="FL413" i="44"/>
  <c r="FK413" i="44"/>
  <c r="FJ413" i="44"/>
  <c r="FI413" i="44"/>
  <c r="FH413" i="44"/>
  <c r="FD413" i="44"/>
  <c r="FC413" i="44"/>
  <c r="FB413" i="44"/>
  <c r="FA413" i="44"/>
  <c r="EZ413" i="44"/>
  <c r="EY413" i="44"/>
  <c r="EX413" i="44"/>
  <c r="EW413" i="44"/>
  <c r="EV413" i="44"/>
  <c r="EU413" i="44"/>
  <c r="ET413" i="44"/>
  <c r="ES413" i="44"/>
  <c r="ER413" i="44"/>
  <c r="EQ413" i="44"/>
  <c r="EP413" i="44"/>
  <c r="EO413" i="44"/>
  <c r="EN413" i="44"/>
  <c r="EM413" i="44"/>
  <c r="EL413" i="44"/>
  <c r="EK413" i="44"/>
  <c r="EG413" i="44"/>
  <c r="EF413" i="44"/>
  <c r="EE413" i="44"/>
  <c r="ED413" i="44"/>
  <c r="EC413" i="44"/>
  <c r="DZ413" i="44"/>
  <c r="GC412" i="44"/>
  <c r="GA412" i="44"/>
  <c r="FZ412" i="44"/>
  <c r="FY412" i="44"/>
  <c r="FX412" i="44"/>
  <c r="FW412" i="44"/>
  <c r="FV412" i="44"/>
  <c r="FU412" i="44"/>
  <c r="FT412" i="44"/>
  <c r="FS412" i="44"/>
  <c r="FR412" i="44"/>
  <c r="FQ412" i="44"/>
  <c r="FP412" i="44"/>
  <c r="FO412" i="44"/>
  <c r="FN412" i="44"/>
  <c r="FM412" i="44"/>
  <c r="FL412" i="44"/>
  <c r="FK412" i="44"/>
  <c r="FJ412" i="44"/>
  <c r="FI412" i="44"/>
  <c r="FH412" i="44"/>
  <c r="FD412" i="44"/>
  <c r="FC412" i="44"/>
  <c r="FB412" i="44"/>
  <c r="FA412" i="44"/>
  <c r="EZ412" i="44"/>
  <c r="EY412" i="44"/>
  <c r="EX412" i="44"/>
  <c r="EW412" i="44"/>
  <c r="EV412" i="44"/>
  <c r="EU412" i="44"/>
  <c r="ET412" i="44"/>
  <c r="ES412" i="44"/>
  <c r="ER412" i="44"/>
  <c r="EQ412" i="44"/>
  <c r="EP412" i="44"/>
  <c r="EO412" i="44"/>
  <c r="EN412" i="44"/>
  <c r="EM412" i="44"/>
  <c r="EL412" i="44"/>
  <c r="EK412" i="44"/>
  <c r="EG412" i="44"/>
  <c r="EF412" i="44"/>
  <c r="EE412" i="44"/>
  <c r="ED412" i="44"/>
  <c r="EC412" i="44"/>
  <c r="DZ412" i="44"/>
  <c r="GC411" i="44"/>
  <c r="GA411" i="44"/>
  <c r="FZ411" i="44"/>
  <c r="FY411" i="44"/>
  <c r="FX411" i="44"/>
  <c r="FW411" i="44"/>
  <c r="FV411" i="44"/>
  <c r="FU411" i="44"/>
  <c r="FT411" i="44"/>
  <c r="FS411" i="44"/>
  <c r="FR411" i="44"/>
  <c r="FQ411" i="44"/>
  <c r="FP411" i="44"/>
  <c r="FO411" i="44"/>
  <c r="FN411" i="44"/>
  <c r="FM411" i="44"/>
  <c r="FL411" i="44"/>
  <c r="FK411" i="44"/>
  <c r="FJ411" i="44"/>
  <c r="FI411" i="44"/>
  <c r="FH411" i="44"/>
  <c r="FD411" i="44"/>
  <c r="FC411" i="44"/>
  <c r="FB411" i="44"/>
  <c r="FA411" i="44"/>
  <c r="EZ411" i="44"/>
  <c r="EY411" i="44"/>
  <c r="EX411" i="44"/>
  <c r="EW411" i="44"/>
  <c r="EV411" i="44"/>
  <c r="EU411" i="44"/>
  <c r="ET411" i="44"/>
  <c r="ES411" i="44"/>
  <c r="ER411" i="44"/>
  <c r="EQ411" i="44"/>
  <c r="EP411" i="44"/>
  <c r="EO411" i="44"/>
  <c r="EN411" i="44"/>
  <c r="EM411" i="44"/>
  <c r="EL411" i="44"/>
  <c r="EK411" i="44"/>
  <c r="EG411" i="44"/>
  <c r="EF411" i="44"/>
  <c r="EE411" i="44"/>
  <c r="ED411" i="44"/>
  <c r="EC411" i="44"/>
  <c r="DZ411" i="44"/>
  <c r="GC410" i="44"/>
  <c r="GA410" i="44"/>
  <c r="FZ410" i="44"/>
  <c r="FY410" i="44"/>
  <c r="FX410" i="44"/>
  <c r="FW410" i="44"/>
  <c r="FV410" i="44"/>
  <c r="FU410" i="44"/>
  <c r="FT410" i="44"/>
  <c r="FS410" i="44"/>
  <c r="FR410" i="44"/>
  <c r="FQ410" i="44"/>
  <c r="FP410" i="44"/>
  <c r="FO410" i="44"/>
  <c r="FN410" i="44"/>
  <c r="FM410" i="44"/>
  <c r="FL410" i="44"/>
  <c r="FK410" i="44"/>
  <c r="FJ410" i="44"/>
  <c r="FI410" i="44"/>
  <c r="FH410" i="44"/>
  <c r="FD410" i="44"/>
  <c r="FC410" i="44"/>
  <c r="FB410" i="44"/>
  <c r="FA410" i="44"/>
  <c r="EZ410" i="44"/>
  <c r="EY410" i="44"/>
  <c r="EX410" i="44"/>
  <c r="EW410" i="44"/>
  <c r="EV410" i="44"/>
  <c r="EU410" i="44"/>
  <c r="ET410" i="44"/>
  <c r="ES410" i="44"/>
  <c r="ER410" i="44"/>
  <c r="EQ410" i="44"/>
  <c r="EP410" i="44"/>
  <c r="EO410" i="44"/>
  <c r="EN410" i="44"/>
  <c r="EM410" i="44"/>
  <c r="EL410" i="44"/>
  <c r="EK410" i="44"/>
  <c r="EG410" i="44"/>
  <c r="EF410" i="44"/>
  <c r="EE410" i="44"/>
  <c r="ED410" i="44"/>
  <c r="EC410" i="44"/>
  <c r="DZ410" i="44"/>
  <c r="GF409" i="44"/>
  <c r="GA409" i="44"/>
  <c r="FZ409" i="44"/>
  <c r="FY409" i="44"/>
  <c r="FX409" i="44"/>
  <c r="FW409" i="44"/>
  <c r="FV409" i="44"/>
  <c r="FU409" i="44"/>
  <c r="FT409" i="44"/>
  <c r="FS409" i="44"/>
  <c r="FR409" i="44"/>
  <c r="FO409" i="44"/>
  <c r="FN409" i="44"/>
  <c r="FM409" i="44"/>
  <c r="FL409" i="44"/>
  <c r="FK409" i="44"/>
  <c r="FJ409" i="44"/>
  <c r="FI409" i="44"/>
  <c r="FH409" i="44"/>
  <c r="EF409" i="44"/>
  <c r="DM409" i="44"/>
  <c r="DL409" i="44"/>
  <c r="CQ409" i="44"/>
  <c r="BU409" i="44"/>
  <c r="BT409" i="44"/>
  <c r="EE409" i="44" s="1"/>
  <c r="AY409" i="44"/>
  <c r="AX409" i="44"/>
  <c r="AO409" i="44"/>
  <c r="AC409" i="44"/>
  <c r="AB409" i="44"/>
  <c r="S409" i="44"/>
  <c r="FB409" i="44" s="1"/>
  <c r="GC408" i="44"/>
  <c r="GD408" i="44" s="1"/>
  <c r="GA408" i="44"/>
  <c r="FZ408" i="44"/>
  <c r="FY408" i="44"/>
  <c r="FX408" i="44"/>
  <c r="FW408" i="44"/>
  <c r="FV408" i="44"/>
  <c r="FU408" i="44"/>
  <c r="FT408" i="44"/>
  <c r="FS408" i="44"/>
  <c r="FR408" i="44"/>
  <c r="FQ408" i="44"/>
  <c r="FP408" i="44"/>
  <c r="FO408" i="44"/>
  <c r="FN408" i="44"/>
  <c r="FM408" i="44"/>
  <c r="FL408" i="44"/>
  <c r="FK408" i="44"/>
  <c r="FJ408" i="44"/>
  <c r="FI408" i="44"/>
  <c r="FH408" i="44"/>
  <c r="FD408" i="44"/>
  <c r="FC408" i="44"/>
  <c r="FB408" i="44"/>
  <c r="FA408" i="44"/>
  <c r="EZ408" i="44"/>
  <c r="EY408" i="44"/>
  <c r="EX408" i="44"/>
  <c r="EW408" i="44"/>
  <c r="EV408" i="44"/>
  <c r="EU408" i="44"/>
  <c r="ET408" i="44"/>
  <c r="ES408" i="44"/>
  <c r="ER408" i="44"/>
  <c r="EQ408" i="44"/>
  <c r="EP408" i="44"/>
  <c r="EO408" i="44"/>
  <c r="EN408" i="44"/>
  <c r="EM408" i="44"/>
  <c r="EL408" i="44"/>
  <c r="EK408" i="44"/>
  <c r="EG408" i="44"/>
  <c r="EF408" i="44"/>
  <c r="EE408" i="44"/>
  <c r="ED408" i="44"/>
  <c r="EC408" i="44"/>
  <c r="DZ408" i="44"/>
  <c r="GC407" i="44"/>
  <c r="GD407" i="44" s="1"/>
  <c r="GE407" i="44" s="1"/>
  <c r="GA407" i="44"/>
  <c r="FZ407" i="44"/>
  <c r="FY407" i="44"/>
  <c r="FX407" i="44"/>
  <c r="FW407" i="44"/>
  <c r="FV407" i="44"/>
  <c r="FU407" i="44"/>
  <c r="FT407" i="44"/>
  <c r="FS407" i="44"/>
  <c r="FR407" i="44"/>
  <c r="FQ407" i="44"/>
  <c r="FP407" i="44"/>
  <c r="FO407" i="44"/>
  <c r="FN407" i="44"/>
  <c r="FM407" i="44"/>
  <c r="FL407" i="44"/>
  <c r="FK407" i="44"/>
  <c r="FJ407" i="44"/>
  <c r="FI407" i="44"/>
  <c r="FH407" i="44"/>
  <c r="FD407" i="44"/>
  <c r="FC407" i="44"/>
  <c r="FB407" i="44"/>
  <c r="FA407" i="44"/>
  <c r="EZ407" i="44"/>
  <c r="EY407" i="44"/>
  <c r="EX407" i="44"/>
  <c r="EW407" i="44"/>
  <c r="EV407" i="44"/>
  <c r="EU407" i="44"/>
  <c r="ET407" i="44"/>
  <c r="ES407" i="44"/>
  <c r="ER407" i="44"/>
  <c r="EQ407" i="44"/>
  <c r="EP407" i="44"/>
  <c r="EO407" i="44"/>
  <c r="EN407" i="44"/>
  <c r="EM407" i="44"/>
  <c r="EL407" i="44"/>
  <c r="EK407" i="44"/>
  <c r="EG407" i="44"/>
  <c r="EF407" i="44"/>
  <c r="EE407" i="44"/>
  <c r="ED407" i="44"/>
  <c r="EC407" i="44"/>
  <c r="DZ407" i="44"/>
  <c r="GC406" i="44"/>
  <c r="GA406" i="44"/>
  <c r="FZ406" i="44"/>
  <c r="FY406" i="44"/>
  <c r="FX406" i="44"/>
  <c r="FW406" i="44"/>
  <c r="FV406" i="44"/>
  <c r="FU406" i="44"/>
  <c r="FT406" i="44"/>
  <c r="FS406" i="44"/>
  <c r="FR406" i="44"/>
  <c r="FQ406" i="44"/>
  <c r="FP406" i="44"/>
  <c r="FO406" i="44"/>
  <c r="FN406" i="44"/>
  <c r="FM406" i="44"/>
  <c r="FL406" i="44"/>
  <c r="FK406" i="44"/>
  <c r="FJ406" i="44"/>
  <c r="FI406" i="44"/>
  <c r="FH406" i="44"/>
  <c r="FD406" i="44"/>
  <c r="FC406" i="44"/>
  <c r="FB406" i="44"/>
  <c r="FA406" i="44"/>
  <c r="EZ406" i="44"/>
  <c r="EY406" i="44"/>
  <c r="EX406" i="44"/>
  <c r="EW406" i="44"/>
  <c r="EV406" i="44"/>
  <c r="EU406" i="44"/>
  <c r="ET406" i="44"/>
  <c r="ES406" i="44"/>
  <c r="ER406" i="44"/>
  <c r="EQ406" i="44"/>
  <c r="EP406" i="44"/>
  <c r="EO406" i="44"/>
  <c r="EN406" i="44"/>
  <c r="EM406" i="44"/>
  <c r="EL406" i="44"/>
  <c r="EK406" i="44"/>
  <c r="EG406" i="44"/>
  <c r="EF406" i="44"/>
  <c r="EE406" i="44"/>
  <c r="ED406" i="44"/>
  <c r="EC406" i="44"/>
  <c r="DZ406" i="44"/>
  <c r="GC405" i="44"/>
  <c r="GA405" i="44"/>
  <c r="FZ405" i="44"/>
  <c r="FY405" i="44"/>
  <c r="FX405" i="44"/>
  <c r="FW405" i="44"/>
  <c r="FV405" i="44"/>
  <c r="FU405" i="44"/>
  <c r="FT405" i="44"/>
  <c r="FS405" i="44"/>
  <c r="FR405" i="44"/>
  <c r="FQ405" i="44"/>
  <c r="FP405" i="44"/>
  <c r="FO405" i="44"/>
  <c r="FN405" i="44"/>
  <c r="FM405" i="44"/>
  <c r="FL405" i="44"/>
  <c r="FK405" i="44"/>
  <c r="FJ405" i="44"/>
  <c r="FI405" i="44"/>
  <c r="FH405" i="44"/>
  <c r="FD405" i="44"/>
  <c r="FC405" i="44"/>
  <c r="FB405" i="44"/>
  <c r="FA405" i="44"/>
  <c r="EZ405" i="44"/>
  <c r="EY405" i="44"/>
  <c r="EX405" i="44"/>
  <c r="EW405" i="44"/>
  <c r="EV405" i="44"/>
  <c r="EU405" i="44"/>
  <c r="ET405" i="44"/>
  <c r="ES405" i="44"/>
  <c r="ER405" i="44"/>
  <c r="EQ405" i="44"/>
  <c r="EP405" i="44"/>
  <c r="EO405" i="44"/>
  <c r="EN405" i="44"/>
  <c r="EM405" i="44"/>
  <c r="EL405" i="44"/>
  <c r="EK405" i="44"/>
  <c r="EG405" i="44"/>
  <c r="EF405" i="44"/>
  <c r="EE405" i="44"/>
  <c r="ED405" i="44"/>
  <c r="EC405" i="44"/>
  <c r="DZ405" i="44"/>
  <c r="GC404" i="44"/>
  <c r="GD404" i="44" s="1"/>
  <c r="GA404" i="44"/>
  <c r="FZ404" i="44"/>
  <c r="FY404" i="44"/>
  <c r="FX404" i="44"/>
  <c r="FW404" i="44"/>
  <c r="FV404" i="44"/>
  <c r="FU404" i="44"/>
  <c r="FT404" i="44"/>
  <c r="FS404" i="44"/>
  <c r="FR404" i="44"/>
  <c r="FQ404" i="44"/>
  <c r="FP404" i="44"/>
  <c r="FO404" i="44"/>
  <c r="FN404" i="44"/>
  <c r="FM404" i="44"/>
  <c r="FL404" i="44"/>
  <c r="FK404" i="44"/>
  <c r="FJ404" i="44"/>
  <c r="FI404" i="44"/>
  <c r="FH404" i="44"/>
  <c r="FD404" i="44"/>
  <c r="FC404" i="44"/>
  <c r="FB404" i="44"/>
  <c r="FA404" i="44"/>
  <c r="EZ404" i="44"/>
  <c r="EY404" i="44"/>
  <c r="EX404" i="44"/>
  <c r="EW404" i="44"/>
  <c r="EV404" i="44"/>
  <c r="EU404" i="44"/>
  <c r="ET404" i="44"/>
  <c r="ES404" i="44"/>
  <c r="ER404" i="44"/>
  <c r="EQ404" i="44"/>
  <c r="EP404" i="44"/>
  <c r="EO404" i="44"/>
  <c r="EN404" i="44"/>
  <c r="EM404" i="44"/>
  <c r="EL404" i="44"/>
  <c r="EK404" i="44"/>
  <c r="EG404" i="44"/>
  <c r="EF404" i="44"/>
  <c r="EE404" i="44"/>
  <c r="ED404" i="44"/>
  <c r="EC404" i="44"/>
  <c r="DZ404" i="44"/>
  <c r="GD403" i="44"/>
  <c r="GC403" i="44"/>
  <c r="GE403" i="44" s="1"/>
  <c r="GA403" i="44"/>
  <c r="FZ403" i="44"/>
  <c r="FY403" i="44"/>
  <c r="FX403" i="44"/>
  <c r="FW403" i="44"/>
  <c r="FV403" i="44"/>
  <c r="FU403" i="44"/>
  <c r="FT403" i="44"/>
  <c r="FS403" i="44"/>
  <c r="FR403" i="44"/>
  <c r="FQ403" i="44"/>
  <c r="FP403" i="44"/>
  <c r="FO403" i="44"/>
  <c r="FN403" i="44"/>
  <c r="FM403" i="44"/>
  <c r="FL403" i="44"/>
  <c r="FK403" i="44"/>
  <c r="FJ403" i="44"/>
  <c r="FI403" i="44"/>
  <c r="FH403" i="44"/>
  <c r="FD403" i="44"/>
  <c r="FC403" i="44"/>
  <c r="FB403" i="44"/>
  <c r="FA403" i="44"/>
  <c r="EZ403" i="44"/>
  <c r="EY403" i="44"/>
  <c r="EX403" i="44"/>
  <c r="EW403" i="44"/>
  <c r="EV403" i="44"/>
  <c r="EU403" i="44"/>
  <c r="ET403" i="44"/>
  <c r="ES403" i="44"/>
  <c r="ER403" i="44"/>
  <c r="EQ403" i="44"/>
  <c r="EP403" i="44"/>
  <c r="EO403" i="44"/>
  <c r="EN403" i="44"/>
  <c r="EM403" i="44"/>
  <c r="EL403" i="44"/>
  <c r="EK403" i="44"/>
  <c r="EG403" i="44"/>
  <c r="EF403" i="44"/>
  <c r="EE403" i="44"/>
  <c r="ED403" i="44"/>
  <c r="EC403" i="44"/>
  <c r="DZ403" i="44"/>
  <c r="GD402" i="44"/>
  <c r="GC402" i="44"/>
  <c r="GA402" i="44"/>
  <c r="FZ402" i="44"/>
  <c r="FY402" i="44"/>
  <c r="FX402" i="44"/>
  <c r="FW402" i="44"/>
  <c r="FV402" i="44"/>
  <c r="FU402" i="44"/>
  <c r="FT402" i="44"/>
  <c r="FS402" i="44"/>
  <c r="FR402" i="44"/>
  <c r="FQ402" i="44"/>
  <c r="FP402" i="44"/>
  <c r="FO402" i="44"/>
  <c r="FN402" i="44"/>
  <c r="FM402" i="44"/>
  <c r="FL402" i="44"/>
  <c r="FK402" i="44"/>
  <c r="FJ402" i="44"/>
  <c r="FI402" i="44"/>
  <c r="FH402" i="44"/>
  <c r="FD402" i="44"/>
  <c r="FC402" i="44"/>
  <c r="FB402" i="44"/>
  <c r="FA402" i="44"/>
  <c r="EZ402" i="44"/>
  <c r="EY402" i="44"/>
  <c r="EX402" i="44"/>
  <c r="EW402" i="44"/>
  <c r="EV402" i="44"/>
  <c r="EU402" i="44"/>
  <c r="ET402" i="44"/>
  <c r="ES402" i="44"/>
  <c r="ER402" i="44"/>
  <c r="EQ402" i="44"/>
  <c r="EP402" i="44"/>
  <c r="EO402" i="44"/>
  <c r="EN402" i="44"/>
  <c r="EM402" i="44"/>
  <c r="EL402" i="44"/>
  <c r="EK402" i="44"/>
  <c r="EG402" i="44"/>
  <c r="EF402" i="44"/>
  <c r="EE402" i="44"/>
  <c r="ED402" i="44"/>
  <c r="EC402" i="44"/>
  <c r="DZ402" i="44"/>
  <c r="GD401" i="44"/>
  <c r="GC401" i="44"/>
  <c r="GA401" i="44"/>
  <c r="FZ401" i="44"/>
  <c r="FY401" i="44"/>
  <c r="FX401" i="44"/>
  <c r="FW401" i="44"/>
  <c r="FV401" i="44"/>
  <c r="FU401" i="44"/>
  <c r="FT401" i="44"/>
  <c r="FS401" i="44"/>
  <c r="FR401" i="44"/>
  <c r="FQ401" i="44"/>
  <c r="FP401" i="44"/>
  <c r="FO401" i="44"/>
  <c r="FN401" i="44"/>
  <c r="FM401" i="44"/>
  <c r="FL401" i="44"/>
  <c r="FK401" i="44"/>
  <c r="FJ401" i="44"/>
  <c r="FI401" i="44"/>
  <c r="FH401" i="44"/>
  <c r="FD401" i="44"/>
  <c r="FC401" i="44"/>
  <c r="FB401" i="44"/>
  <c r="FA401" i="44"/>
  <c r="EZ401" i="44"/>
  <c r="EY401" i="44"/>
  <c r="EX401" i="44"/>
  <c r="EW401" i="44"/>
  <c r="EV401" i="44"/>
  <c r="EU401" i="44"/>
  <c r="ET401" i="44"/>
  <c r="ES401" i="44"/>
  <c r="ER401" i="44"/>
  <c r="EQ401" i="44"/>
  <c r="EP401" i="44"/>
  <c r="EO401" i="44"/>
  <c r="EN401" i="44"/>
  <c r="EM401" i="44"/>
  <c r="EL401" i="44"/>
  <c r="EK401" i="44"/>
  <c r="EG401" i="44"/>
  <c r="EF401" i="44"/>
  <c r="EE401" i="44"/>
  <c r="ED401" i="44"/>
  <c r="EC401" i="44"/>
  <c r="DZ401" i="44"/>
  <c r="EF400" i="44"/>
  <c r="EE400" i="44"/>
  <c r="DC400" i="44"/>
  <c r="FZ400" i="44" s="1"/>
  <c r="AO400" i="44"/>
  <c r="AP400" i="44" s="1"/>
  <c r="S400" i="44"/>
  <c r="GC399" i="44"/>
  <c r="GA399" i="44"/>
  <c r="FZ399" i="44"/>
  <c r="FY399" i="44"/>
  <c r="FX399" i="44"/>
  <c r="FW399" i="44"/>
  <c r="FV399" i="44"/>
  <c r="FU399" i="44"/>
  <c r="FT399" i="44"/>
  <c r="FS399" i="44"/>
  <c r="FR399" i="44"/>
  <c r="FQ399" i="44"/>
  <c r="FP399" i="44"/>
  <c r="FO399" i="44"/>
  <c r="FN399" i="44"/>
  <c r="FM399" i="44"/>
  <c r="FL399" i="44"/>
  <c r="FK399" i="44"/>
  <c r="FJ399" i="44"/>
  <c r="FI399" i="44"/>
  <c r="FH399" i="44"/>
  <c r="FD399" i="44"/>
  <c r="FC399" i="44"/>
  <c r="FB399" i="44"/>
  <c r="FA399" i="44"/>
  <c r="EZ399" i="44"/>
  <c r="EY399" i="44"/>
  <c r="EX399" i="44"/>
  <c r="EW399" i="44"/>
  <c r="EV399" i="44"/>
  <c r="EU399" i="44"/>
  <c r="ET399" i="44"/>
  <c r="ES399" i="44"/>
  <c r="ER399" i="44"/>
  <c r="EQ399" i="44"/>
  <c r="EP399" i="44"/>
  <c r="EO399" i="44"/>
  <c r="EN399" i="44"/>
  <c r="EM399" i="44"/>
  <c r="EL399" i="44"/>
  <c r="EK399" i="44"/>
  <c r="EG399" i="44"/>
  <c r="EF399" i="44"/>
  <c r="EE399" i="44"/>
  <c r="ED399" i="44"/>
  <c r="EC399" i="44"/>
  <c r="DZ399" i="44"/>
  <c r="GC398" i="44"/>
  <c r="GA398" i="44"/>
  <c r="FZ398" i="44"/>
  <c r="FY398" i="44"/>
  <c r="FX398" i="44"/>
  <c r="FW398" i="44"/>
  <c r="FV398" i="44"/>
  <c r="FU398" i="44"/>
  <c r="FT398" i="44"/>
  <c r="FS398" i="44"/>
  <c r="FR398" i="44"/>
  <c r="FQ398" i="44"/>
  <c r="FP398" i="44"/>
  <c r="FO398" i="44"/>
  <c r="FN398" i="44"/>
  <c r="FM398" i="44"/>
  <c r="FL398" i="44"/>
  <c r="FK398" i="44"/>
  <c r="FJ398" i="44"/>
  <c r="FI398" i="44"/>
  <c r="FH398" i="44"/>
  <c r="FD398" i="44"/>
  <c r="FC398" i="44"/>
  <c r="FB398" i="44"/>
  <c r="FA398" i="44"/>
  <c r="EZ398" i="44"/>
  <c r="EY398" i="44"/>
  <c r="EX398" i="44"/>
  <c r="EW398" i="44"/>
  <c r="EV398" i="44"/>
  <c r="EU398" i="44"/>
  <c r="ET398" i="44"/>
  <c r="ES398" i="44"/>
  <c r="ER398" i="44"/>
  <c r="EQ398" i="44"/>
  <c r="EP398" i="44"/>
  <c r="EO398" i="44"/>
  <c r="EN398" i="44"/>
  <c r="EM398" i="44"/>
  <c r="EL398" i="44"/>
  <c r="EK398" i="44"/>
  <c r="EG398" i="44"/>
  <c r="EF398" i="44"/>
  <c r="EE398" i="44"/>
  <c r="ED398" i="44"/>
  <c r="EC398" i="44"/>
  <c r="DZ398" i="44"/>
  <c r="GC397" i="44"/>
  <c r="GA397" i="44"/>
  <c r="FZ397" i="44"/>
  <c r="FY397" i="44"/>
  <c r="FX397" i="44"/>
  <c r="FW397" i="44"/>
  <c r="FV397" i="44"/>
  <c r="FU397" i="44"/>
  <c r="FT397" i="44"/>
  <c r="FS397" i="44"/>
  <c r="FR397" i="44"/>
  <c r="FQ397" i="44"/>
  <c r="FP397" i="44"/>
  <c r="FO397" i="44"/>
  <c r="FN397" i="44"/>
  <c r="FM397" i="44"/>
  <c r="FL397" i="44"/>
  <c r="FK397" i="44"/>
  <c r="FJ397" i="44"/>
  <c r="FI397" i="44"/>
  <c r="FH397" i="44"/>
  <c r="FD397" i="44"/>
  <c r="FC397" i="44"/>
  <c r="FB397" i="44"/>
  <c r="FA397" i="44"/>
  <c r="EZ397" i="44"/>
  <c r="EY397" i="44"/>
  <c r="EX397" i="44"/>
  <c r="EW397" i="44"/>
  <c r="EV397" i="44"/>
  <c r="EU397" i="44"/>
  <c r="ET397" i="44"/>
  <c r="ES397" i="44"/>
  <c r="ER397" i="44"/>
  <c r="EQ397" i="44"/>
  <c r="EP397" i="44"/>
  <c r="EO397" i="44"/>
  <c r="EN397" i="44"/>
  <c r="EM397" i="44"/>
  <c r="EL397" i="44"/>
  <c r="EK397" i="44"/>
  <c r="EG397" i="44"/>
  <c r="EF397" i="44"/>
  <c r="EE397" i="44"/>
  <c r="ED397" i="44"/>
  <c r="EC397" i="44"/>
  <c r="DZ397" i="44"/>
  <c r="GC396" i="44"/>
  <c r="GA396" i="44"/>
  <c r="FZ396" i="44"/>
  <c r="FY396" i="44"/>
  <c r="FX396" i="44"/>
  <c r="FW396" i="44"/>
  <c r="FV396" i="44"/>
  <c r="FU396" i="44"/>
  <c r="FT396" i="44"/>
  <c r="FS396" i="44"/>
  <c r="FR396" i="44"/>
  <c r="FQ396" i="44"/>
  <c r="FP396" i="44"/>
  <c r="FO396" i="44"/>
  <c r="FN396" i="44"/>
  <c r="FM396" i="44"/>
  <c r="FL396" i="44"/>
  <c r="FK396" i="44"/>
  <c r="FJ396" i="44"/>
  <c r="FI396" i="44"/>
  <c r="FH396" i="44"/>
  <c r="FD396" i="44"/>
  <c r="FC396" i="44"/>
  <c r="FB396" i="44"/>
  <c r="FA396" i="44"/>
  <c r="EZ396" i="44"/>
  <c r="EY396" i="44"/>
  <c r="EX396" i="44"/>
  <c r="EW396" i="44"/>
  <c r="EV396" i="44"/>
  <c r="EU396" i="44"/>
  <c r="ET396" i="44"/>
  <c r="ES396" i="44"/>
  <c r="ER396" i="44"/>
  <c r="EQ396" i="44"/>
  <c r="EP396" i="44"/>
  <c r="EO396" i="44"/>
  <c r="EN396" i="44"/>
  <c r="EM396" i="44"/>
  <c r="EL396" i="44"/>
  <c r="EK396" i="44"/>
  <c r="EG396" i="44"/>
  <c r="EF396" i="44"/>
  <c r="EE396" i="44"/>
  <c r="ED396" i="44"/>
  <c r="EC396" i="44"/>
  <c r="DZ396" i="44"/>
  <c r="GC395" i="44"/>
  <c r="GA395" i="44"/>
  <c r="FZ395" i="44"/>
  <c r="FY395" i="44"/>
  <c r="FX395" i="44"/>
  <c r="FW395" i="44"/>
  <c r="FV395" i="44"/>
  <c r="FU395" i="44"/>
  <c r="FT395" i="44"/>
  <c r="FS395" i="44"/>
  <c r="FR395" i="44"/>
  <c r="FQ395" i="44"/>
  <c r="FP395" i="44"/>
  <c r="FO395" i="44"/>
  <c r="FN395" i="44"/>
  <c r="FM395" i="44"/>
  <c r="FL395" i="44"/>
  <c r="FK395" i="44"/>
  <c r="FJ395" i="44"/>
  <c r="FI395" i="44"/>
  <c r="FH395" i="44"/>
  <c r="FD395" i="44"/>
  <c r="FC395" i="44"/>
  <c r="FB395" i="44"/>
  <c r="FA395" i="44"/>
  <c r="EZ395" i="44"/>
  <c r="EY395" i="44"/>
  <c r="EX395" i="44"/>
  <c r="EW395" i="44"/>
  <c r="EV395" i="44"/>
  <c r="EU395" i="44"/>
  <c r="ET395" i="44"/>
  <c r="ES395" i="44"/>
  <c r="ER395" i="44"/>
  <c r="EQ395" i="44"/>
  <c r="EP395" i="44"/>
  <c r="EO395" i="44"/>
  <c r="EN395" i="44"/>
  <c r="EM395" i="44"/>
  <c r="EL395" i="44"/>
  <c r="EK395" i="44"/>
  <c r="EG395" i="44"/>
  <c r="EF395" i="44"/>
  <c r="EE395" i="44"/>
  <c r="ED395" i="44"/>
  <c r="EC395" i="44"/>
  <c r="DZ395" i="44"/>
  <c r="GC394" i="44"/>
  <c r="GA394" i="44"/>
  <c r="FZ394" i="44"/>
  <c r="FY394" i="44"/>
  <c r="FX394" i="44"/>
  <c r="FW394" i="44"/>
  <c r="FV394" i="44"/>
  <c r="FU394" i="44"/>
  <c r="FT394" i="44"/>
  <c r="FS394" i="44"/>
  <c r="FR394" i="44"/>
  <c r="FQ394" i="44"/>
  <c r="FP394" i="44"/>
  <c r="FO394" i="44"/>
  <c r="FN394" i="44"/>
  <c r="FM394" i="44"/>
  <c r="FL394" i="44"/>
  <c r="FK394" i="44"/>
  <c r="FJ394" i="44"/>
  <c r="FI394" i="44"/>
  <c r="FH394" i="44"/>
  <c r="FD394" i="44"/>
  <c r="FC394" i="44"/>
  <c r="FB394" i="44"/>
  <c r="FA394" i="44"/>
  <c r="EZ394" i="44"/>
  <c r="EY394" i="44"/>
  <c r="EX394" i="44"/>
  <c r="EW394" i="44"/>
  <c r="EV394" i="44"/>
  <c r="EU394" i="44"/>
  <c r="ET394" i="44"/>
  <c r="ES394" i="44"/>
  <c r="ER394" i="44"/>
  <c r="EQ394" i="44"/>
  <c r="EP394" i="44"/>
  <c r="EO394" i="44"/>
  <c r="EN394" i="44"/>
  <c r="EM394" i="44"/>
  <c r="EL394" i="44"/>
  <c r="EK394" i="44"/>
  <c r="EG394" i="44"/>
  <c r="EF394" i="44"/>
  <c r="EE394" i="44"/>
  <c r="ED394" i="44"/>
  <c r="EC394" i="44"/>
  <c r="DZ394" i="44"/>
  <c r="GC393" i="44"/>
  <c r="GA393" i="44"/>
  <c r="FZ393" i="44"/>
  <c r="FY393" i="44"/>
  <c r="FX393" i="44"/>
  <c r="FW393" i="44"/>
  <c r="FV393" i="44"/>
  <c r="FU393" i="44"/>
  <c r="FT393" i="44"/>
  <c r="FS393" i="44"/>
  <c r="FR393" i="44"/>
  <c r="FQ393" i="44"/>
  <c r="FP393" i="44"/>
  <c r="FO393" i="44"/>
  <c r="FN393" i="44"/>
  <c r="FM393" i="44"/>
  <c r="FL393" i="44"/>
  <c r="FK393" i="44"/>
  <c r="FJ393" i="44"/>
  <c r="FI393" i="44"/>
  <c r="FH393" i="44"/>
  <c r="FD393" i="44"/>
  <c r="FC393" i="44"/>
  <c r="FB393" i="44"/>
  <c r="FA393" i="44"/>
  <c r="EZ393" i="44"/>
  <c r="EY393" i="44"/>
  <c r="EX393" i="44"/>
  <c r="EW393" i="44"/>
  <c r="EV393" i="44"/>
  <c r="EU393" i="44"/>
  <c r="ET393" i="44"/>
  <c r="ES393" i="44"/>
  <c r="ER393" i="44"/>
  <c r="EQ393" i="44"/>
  <c r="EP393" i="44"/>
  <c r="EO393" i="44"/>
  <c r="EN393" i="44"/>
  <c r="EM393" i="44"/>
  <c r="EL393" i="44"/>
  <c r="EK393" i="44"/>
  <c r="EG393" i="44"/>
  <c r="EF393" i="44"/>
  <c r="EE393" i="44"/>
  <c r="ED393" i="44"/>
  <c r="EC393" i="44"/>
  <c r="DZ393" i="44"/>
  <c r="GC392" i="44"/>
  <c r="GA392" i="44"/>
  <c r="FZ392" i="44"/>
  <c r="FY392" i="44"/>
  <c r="FX392" i="44"/>
  <c r="FW392" i="44"/>
  <c r="FV392" i="44"/>
  <c r="FU392" i="44"/>
  <c r="FT392" i="44"/>
  <c r="FS392" i="44"/>
  <c r="FR392" i="44"/>
  <c r="FQ392" i="44"/>
  <c r="FP392" i="44"/>
  <c r="FO392" i="44"/>
  <c r="FN392" i="44"/>
  <c r="FM392" i="44"/>
  <c r="FL392" i="44"/>
  <c r="FK392" i="44"/>
  <c r="FJ392" i="44"/>
  <c r="FI392" i="44"/>
  <c r="FH392" i="44"/>
  <c r="FD392" i="44"/>
  <c r="FC392" i="44"/>
  <c r="FB392" i="44"/>
  <c r="FA392" i="44"/>
  <c r="EZ392" i="44"/>
  <c r="EY392" i="44"/>
  <c r="EX392" i="44"/>
  <c r="EW392" i="44"/>
  <c r="EV392" i="44"/>
  <c r="EU392" i="44"/>
  <c r="ET392" i="44"/>
  <c r="ES392" i="44"/>
  <c r="ER392" i="44"/>
  <c r="EQ392" i="44"/>
  <c r="EP392" i="44"/>
  <c r="EO392" i="44"/>
  <c r="EN392" i="44"/>
  <c r="EM392" i="44"/>
  <c r="EL392" i="44"/>
  <c r="EK392" i="44"/>
  <c r="EG392" i="44"/>
  <c r="EF392" i="44"/>
  <c r="EE392" i="44"/>
  <c r="ED392" i="44"/>
  <c r="EC392" i="44"/>
  <c r="DZ392" i="44"/>
  <c r="GC391" i="44"/>
  <c r="GA391" i="44"/>
  <c r="FZ391" i="44"/>
  <c r="FY391" i="44"/>
  <c r="FX391" i="44"/>
  <c r="FW391" i="44"/>
  <c r="FV391" i="44"/>
  <c r="FU391" i="44"/>
  <c r="FT391" i="44"/>
  <c r="FS391" i="44"/>
  <c r="FR391" i="44"/>
  <c r="FQ391" i="44"/>
  <c r="FP391" i="44"/>
  <c r="FO391" i="44"/>
  <c r="FN391" i="44"/>
  <c r="FM391" i="44"/>
  <c r="FL391" i="44"/>
  <c r="FK391" i="44"/>
  <c r="FJ391" i="44"/>
  <c r="FI391" i="44"/>
  <c r="FH391" i="44"/>
  <c r="FD391" i="44"/>
  <c r="FC391" i="44"/>
  <c r="FB391" i="44"/>
  <c r="FA391" i="44"/>
  <c r="EZ391" i="44"/>
  <c r="EY391" i="44"/>
  <c r="EX391" i="44"/>
  <c r="EW391" i="44"/>
  <c r="EV391" i="44"/>
  <c r="EU391" i="44"/>
  <c r="ET391" i="44"/>
  <c r="ES391" i="44"/>
  <c r="ER391" i="44"/>
  <c r="EQ391" i="44"/>
  <c r="EP391" i="44"/>
  <c r="EO391" i="44"/>
  <c r="EN391" i="44"/>
  <c r="EM391" i="44"/>
  <c r="EL391" i="44"/>
  <c r="EK391" i="44"/>
  <c r="EG391" i="44"/>
  <c r="EF391" i="44"/>
  <c r="EE391" i="44"/>
  <c r="ED391" i="44"/>
  <c r="EC391" i="44"/>
  <c r="DZ391" i="44"/>
  <c r="GC390" i="44"/>
  <c r="GA390" i="44"/>
  <c r="FZ390" i="44"/>
  <c r="FY390" i="44"/>
  <c r="FX390" i="44"/>
  <c r="FW390" i="44"/>
  <c r="FV390" i="44"/>
  <c r="FU390" i="44"/>
  <c r="FT390" i="44"/>
  <c r="FS390" i="44"/>
  <c r="FR390" i="44"/>
  <c r="FQ390" i="44"/>
  <c r="FP390" i="44"/>
  <c r="FO390" i="44"/>
  <c r="FN390" i="44"/>
  <c r="FM390" i="44"/>
  <c r="FL390" i="44"/>
  <c r="FK390" i="44"/>
  <c r="FJ390" i="44"/>
  <c r="FI390" i="44"/>
  <c r="FH390" i="44"/>
  <c r="FD390" i="44"/>
  <c r="FC390" i="44"/>
  <c r="FB390" i="44"/>
  <c r="FA390" i="44"/>
  <c r="EZ390" i="44"/>
  <c r="EY390" i="44"/>
  <c r="EX390" i="44"/>
  <c r="EW390" i="44"/>
  <c r="EV390" i="44"/>
  <c r="EU390" i="44"/>
  <c r="ET390" i="44"/>
  <c r="ES390" i="44"/>
  <c r="ER390" i="44"/>
  <c r="EQ390" i="44"/>
  <c r="EP390" i="44"/>
  <c r="EO390" i="44"/>
  <c r="EN390" i="44"/>
  <c r="EM390" i="44"/>
  <c r="EL390" i="44"/>
  <c r="EK390" i="44"/>
  <c r="EG390" i="44"/>
  <c r="EF390" i="44"/>
  <c r="EE390" i="44"/>
  <c r="ED390" i="44"/>
  <c r="EC390" i="44"/>
  <c r="DZ390" i="44"/>
  <c r="GC389" i="44"/>
  <c r="GA389" i="44"/>
  <c r="FZ389" i="44"/>
  <c r="FY389" i="44"/>
  <c r="FX389" i="44"/>
  <c r="FW389" i="44"/>
  <c r="FV389" i="44"/>
  <c r="FU389" i="44"/>
  <c r="FT389" i="44"/>
  <c r="FS389" i="44"/>
  <c r="FR389" i="44"/>
  <c r="FQ389" i="44"/>
  <c r="FP389" i="44"/>
  <c r="FO389" i="44"/>
  <c r="FN389" i="44"/>
  <c r="FM389" i="44"/>
  <c r="FL389" i="44"/>
  <c r="FK389" i="44"/>
  <c r="FJ389" i="44"/>
  <c r="FI389" i="44"/>
  <c r="FH389" i="44"/>
  <c r="FD389" i="44"/>
  <c r="FC389" i="44"/>
  <c r="FB389" i="44"/>
  <c r="FA389" i="44"/>
  <c r="EZ389" i="44"/>
  <c r="EY389" i="44"/>
  <c r="EX389" i="44"/>
  <c r="EW389" i="44"/>
  <c r="EV389" i="44"/>
  <c r="EU389" i="44"/>
  <c r="ET389" i="44"/>
  <c r="ES389" i="44"/>
  <c r="ER389" i="44"/>
  <c r="EQ389" i="44"/>
  <c r="EP389" i="44"/>
  <c r="EO389" i="44"/>
  <c r="EN389" i="44"/>
  <c r="EM389" i="44"/>
  <c r="EL389" i="44"/>
  <c r="EK389" i="44"/>
  <c r="EG389" i="44"/>
  <c r="EF389" i="44"/>
  <c r="EE389" i="44"/>
  <c r="ED389" i="44"/>
  <c r="EC389" i="44"/>
  <c r="DZ389" i="44"/>
  <c r="GC388" i="44"/>
  <c r="GA388" i="44"/>
  <c r="FZ388" i="44"/>
  <c r="FY388" i="44"/>
  <c r="FX388" i="44"/>
  <c r="FW388" i="44"/>
  <c r="FV388" i="44"/>
  <c r="FU388" i="44"/>
  <c r="FT388" i="44"/>
  <c r="FS388" i="44"/>
  <c r="FR388" i="44"/>
  <c r="FQ388" i="44"/>
  <c r="FP388" i="44"/>
  <c r="FO388" i="44"/>
  <c r="FN388" i="44"/>
  <c r="FM388" i="44"/>
  <c r="FL388" i="44"/>
  <c r="FK388" i="44"/>
  <c r="FJ388" i="44"/>
  <c r="FI388" i="44"/>
  <c r="FH388" i="44"/>
  <c r="FD388" i="44"/>
  <c r="FC388" i="44"/>
  <c r="FB388" i="44"/>
  <c r="FA388" i="44"/>
  <c r="EZ388" i="44"/>
  <c r="EY388" i="44"/>
  <c r="EX388" i="44"/>
  <c r="EW388" i="44"/>
  <c r="EV388" i="44"/>
  <c r="EU388" i="44"/>
  <c r="ET388" i="44"/>
  <c r="ES388" i="44"/>
  <c r="ER388" i="44"/>
  <c r="EQ388" i="44"/>
  <c r="EP388" i="44"/>
  <c r="EO388" i="44"/>
  <c r="EN388" i="44"/>
  <c r="EM388" i="44"/>
  <c r="EL388" i="44"/>
  <c r="EK388" i="44"/>
  <c r="EG388" i="44"/>
  <c r="EF388" i="44"/>
  <c r="EE388" i="44"/>
  <c r="ED388" i="44"/>
  <c r="EC388" i="44"/>
  <c r="DZ388" i="44"/>
  <c r="GC387" i="44"/>
  <c r="GA387" i="44"/>
  <c r="FZ387" i="44"/>
  <c r="FY387" i="44"/>
  <c r="FX387" i="44"/>
  <c r="FW387" i="44"/>
  <c r="FV387" i="44"/>
  <c r="FU387" i="44"/>
  <c r="FT387" i="44"/>
  <c r="FS387" i="44"/>
  <c r="FR387" i="44"/>
  <c r="FQ387" i="44"/>
  <c r="FP387" i="44"/>
  <c r="FO387" i="44"/>
  <c r="FN387" i="44"/>
  <c r="FM387" i="44"/>
  <c r="FL387" i="44"/>
  <c r="FK387" i="44"/>
  <c r="FJ387" i="44"/>
  <c r="FI387" i="44"/>
  <c r="FH387" i="44"/>
  <c r="FD387" i="44"/>
  <c r="FC387" i="44"/>
  <c r="FB387" i="44"/>
  <c r="FA387" i="44"/>
  <c r="EZ387" i="44"/>
  <c r="EY387" i="44"/>
  <c r="EX387" i="44"/>
  <c r="EW387" i="44"/>
  <c r="EV387" i="44"/>
  <c r="EU387" i="44"/>
  <c r="ET387" i="44"/>
  <c r="ES387" i="44"/>
  <c r="ER387" i="44"/>
  <c r="EQ387" i="44"/>
  <c r="EP387" i="44"/>
  <c r="EO387" i="44"/>
  <c r="EN387" i="44"/>
  <c r="EM387" i="44"/>
  <c r="EL387" i="44"/>
  <c r="EK387" i="44"/>
  <c r="EG387" i="44"/>
  <c r="EF387" i="44"/>
  <c r="EE387" i="44"/>
  <c r="ED387" i="44"/>
  <c r="EC387" i="44"/>
  <c r="DZ387" i="44"/>
  <c r="GA386" i="44"/>
  <c r="FZ386" i="44"/>
  <c r="FY386" i="44"/>
  <c r="FX386" i="44"/>
  <c r="FW386" i="44"/>
  <c r="FV386" i="44"/>
  <c r="FU386" i="44"/>
  <c r="FT386" i="44"/>
  <c r="FS386" i="44"/>
  <c r="FR386" i="44"/>
  <c r="FQ386" i="44"/>
  <c r="FP386" i="44"/>
  <c r="FO386" i="44"/>
  <c r="FN386" i="44"/>
  <c r="FM386" i="44"/>
  <c r="FL386" i="44"/>
  <c r="FK386" i="44"/>
  <c r="FJ386" i="44"/>
  <c r="FI386" i="44"/>
  <c r="FH386" i="44"/>
  <c r="EG386" i="44"/>
  <c r="EF386" i="44"/>
  <c r="ED386" i="44"/>
  <c r="EC386" i="44"/>
  <c r="BK386" i="44"/>
  <c r="EL386" i="44" s="1"/>
  <c r="GC385" i="44"/>
  <c r="GD385" i="44" s="1"/>
  <c r="GA385" i="44"/>
  <c r="FZ385" i="44"/>
  <c r="FY385" i="44"/>
  <c r="FX385" i="44"/>
  <c r="FW385" i="44"/>
  <c r="FV385" i="44"/>
  <c r="FU385" i="44"/>
  <c r="FT385" i="44"/>
  <c r="FS385" i="44"/>
  <c r="FR385" i="44"/>
  <c r="FQ385" i="44"/>
  <c r="FP385" i="44"/>
  <c r="FO385" i="44"/>
  <c r="FN385" i="44"/>
  <c r="FM385" i="44"/>
  <c r="FL385" i="44"/>
  <c r="FK385" i="44"/>
  <c r="FJ385" i="44"/>
  <c r="FI385" i="44"/>
  <c r="FH385" i="44"/>
  <c r="FD385" i="44"/>
  <c r="FC385" i="44"/>
  <c r="FB385" i="44"/>
  <c r="FA385" i="44"/>
  <c r="EZ385" i="44"/>
  <c r="EY385" i="44"/>
  <c r="EX385" i="44"/>
  <c r="EW385" i="44"/>
  <c r="EV385" i="44"/>
  <c r="EU385" i="44"/>
  <c r="ET385" i="44"/>
  <c r="ES385" i="44"/>
  <c r="ER385" i="44"/>
  <c r="EQ385" i="44"/>
  <c r="EP385" i="44"/>
  <c r="EO385" i="44"/>
  <c r="EN385" i="44"/>
  <c r="EM385" i="44"/>
  <c r="EL385" i="44"/>
  <c r="EK385" i="44"/>
  <c r="EG385" i="44"/>
  <c r="EF385" i="44"/>
  <c r="EE385" i="44"/>
  <c r="ED385" i="44"/>
  <c r="EC385" i="44"/>
  <c r="DZ385" i="44"/>
  <c r="GA384" i="44"/>
  <c r="FZ384" i="44"/>
  <c r="FY384" i="44"/>
  <c r="FX384" i="44"/>
  <c r="FW384" i="44"/>
  <c r="FV384" i="44"/>
  <c r="FU384" i="44"/>
  <c r="FT384" i="44"/>
  <c r="FS384" i="44"/>
  <c r="FR384" i="44"/>
  <c r="FQ384" i="44"/>
  <c r="FP384" i="44"/>
  <c r="FO384" i="44"/>
  <c r="FN384" i="44"/>
  <c r="FM384" i="44"/>
  <c r="FL384" i="44"/>
  <c r="FK384" i="44"/>
  <c r="FJ384" i="44"/>
  <c r="FI384" i="44"/>
  <c r="FH384" i="44"/>
  <c r="EY384" i="44"/>
  <c r="EX384" i="44"/>
  <c r="EG384" i="44"/>
  <c r="EF384" i="44"/>
  <c r="ED384" i="44"/>
  <c r="EC384" i="44"/>
  <c r="BK384" i="44"/>
  <c r="EW384" i="44" s="1"/>
  <c r="GC383" i="44"/>
  <c r="GD383" i="44" s="1"/>
  <c r="GE383" i="44" s="1"/>
  <c r="GA383" i="44"/>
  <c r="FZ383" i="44"/>
  <c r="FY383" i="44"/>
  <c r="FX383" i="44"/>
  <c r="FW383" i="44"/>
  <c r="FV383" i="44"/>
  <c r="FU383" i="44"/>
  <c r="FT383" i="44"/>
  <c r="FS383" i="44"/>
  <c r="FR383" i="44"/>
  <c r="FQ383" i="44"/>
  <c r="FP383" i="44"/>
  <c r="FO383" i="44"/>
  <c r="FN383" i="44"/>
  <c r="FM383" i="44"/>
  <c r="FL383" i="44"/>
  <c r="FK383" i="44"/>
  <c r="FJ383" i="44"/>
  <c r="FI383" i="44"/>
  <c r="FH383" i="44"/>
  <c r="FD383" i="44"/>
  <c r="FC383" i="44"/>
  <c r="FB383" i="44"/>
  <c r="FA383" i="44"/>
  <c r="EZ383" i="44"/>
  <c r="EY383" i="44"/>
  <c r="EX383" i="44"/>
  <c r="EW383" i="44"/>
  <c r="EV383" i="44"/>
  <c r="EU383" i="44"/>
  <c r="ET383" i="44"/>
  <c r="ES383" i="44"/>
  <c r="ER383" i="44"/>
  <c r="EQ383" i="44"/>
  <c r="EP383" i="44"/>
  <c r="EO383" i="44"/>
  <c r="EN383" i="44"/>
  <c r="EM383" i="44"/>
  <c r="EL383" i="44"/>
  <c r="EK383" i="44"/>
  <c r="EG383" i="44"/>
  <c r="EF383" i="44"/>
  <c r="EE383" i="44"/>
  <c r="ED383" i="44"/>
  <c r="EC383" i="44"/>
  <c r="DZ383" i="44"/>
  <c r="GC382" i="44"/>
  <c r="GA382" i="44"/>
  <c r="FZ382" i="44"/>
  <c r="FY382" i="44"/>
  <c r="FX382" i="44"/>
  <c r="FW382" i="44"/>
  <c r="FV382" i="44"/>
  <c r="FU382" i="44"/>
  <c r="FT382" i="44"/>
  <c r="FS382" i="44"/>
  <c r="FR382" i="44"/>
  <c r="FQ382" i="44"/>
  <c r="FP382" i="44"/>
  <c r="FO382" i="44"/>
  <c r="FN382" i="44"/>
  <c r="FM382" i="44"/>
  <c r="FL382" i="44"/>
  <c r="FK382" i="44"/>
  <c r="FJ382" i="44"/>
  <c r="FI382" i="44"/>
  <c r="FH382" i="44"/>
  <c r="FD382" i="44"/>
  <c r="FC382" i="44"/>
  <c r="FB382" i="44"/>
  <c r="FA382" i="44"/>
  <c r="EZ382" i="44"/>
  <c r="EY382" i="44"/>
  <c r="EX382" i="44"/>
  <c r="EW382" i="44"/>
  <c r="EV382" i="44"/>
  <c r="EU382" i="44"/>
  <c r="ET382" i="44"/>
  <c r="ES382" i="44"/>
  <c r="ER382" i="44"/>
  <c r="EQ382" i="44"/>
  <c r="EP382" i="44"/>
  <c r="EO382" i="44"/>
  <c r="EN382" i="44"/>
  <c r="EM382" i="44"/>
  <c r="EL382" i="44"/>
  <c r="EK382" i="44"/>
  <c r="EG382" i="44"/>
  <c r="EF382" i="44"/>
  <c r="EE382" i="44"/>
  <c r="ED382" i="44"/>
  <c r="EC382" i="44"/>
  <c r="DZ382" i="44"/>
  <c r="GC381" i="44"/>
  <c r="GA381" i="44"/>
  <c r="FZ381" i="44"/>
  <c r="FY381" i="44"/>
  <c r="FX381" i="44"/>
  <c r="FW381" i="44"/>
  <c r="FV381" i="44"/>
  <c r="FU381" i="44"/>
  <c r="FT381" i="44"/>
  <c r="FS381" i="44"/>
  <c r="FR381" i="44"/>
  <c r="FQ381" i="44"/>
  <c r="FP381" i="44"/>
  <c r="FO381" i="44"/>
  <c r="FN381" i="44"/>
  <c r="FM381" i="44"/>
  <c r="FL381" i="44"/>
  <c r="FK381" i="44"/>
  <c r="FJ381" i="44"/>
  <c r="FI381" i="44"/>
  <c r="FH381" i="44"/>
  <c r="FD381" i="44"/>
  <c r="FC381" i="44"/>
  <c r="FB381" i="44"/>
  <c r="FA381" i="44"/>
  <c r="EZ381" i="44"/>
  <c r="EY381" i="44"/>
  <c r="EX381" i="44"/>
  <c r="EW381" i="44"/>
  <c r="EV381" i="44"/>
  <c r="EU381" i="44"/>
  <c r="ET381" i="44"/>
  <c r="ES381" i="44"/>
  <c r="ER381" i="44"/>
  <c r="EQ381" i="44"/>
  <c r="EP381" i="44"/>
  <c r="EO381" i="44"/>
  <c r="EN381" i="44"/>
  <c r="EM381" i="44"/>
  <c r="EL381" i="44"/>
  <c r="EK381" i="44"/>
  <c r="EG381" i="44"/>
  <c r="EF381" i="44"/>
  <c r="EE381" i="44"/>
  <c r="ED381" i="44"/>
  <c r="EC381" i="44"/>
  <c r="DZ381" i="44"/>
  <c r="GC380" i="44"/>
  <c r="GD380" i="44" s="1"/>
  <c r="GE380" i="44" s="1"/>
  <c r="GA380" i="44"/>
  <c r="FZ380" i="44"/>
  <c r="FY380" i="44"/>
  <c r="FX380" i="44"/>
  <c r="FW380" i="44"/>
  <c r="FV380" i="44"/>
  <c r="FU380" i="44"/>
  <c r="FT380" i="44"/>
  <c r="FS380" i="44"/>
  <c r="FR380" i="44"/>
  <c r="FQ380" i="44"/>
  <c r="FP380" i="44"/>
  <c r="FO380" i="44"/>
  <c r="FN380" i="44"/>
  <c r="FM380" i="44"/>
  <c r="FL380" i="44"/>
  <c r="FK380" i="44"/>
  <c r="FJ380" i="44"/>
  <c r="FI380" i="44"/>
  <c r="FH380" i="44"/>
  <c r="FD380" i="44"/>
  <c r="FC380" i="44"/>
  <c r="FB380" i="44"/>
  <c r="FA380" i="44"/>
  <c r="EZ380" i="44"/>
  <c r="EY380" i="44"/>
  <c r="EX380" i="44"/>
  <c r="EW380" i="44"/>
  <c r="EV380" i="44"/>
  <c r="EU380" i="44"/>
  <c r="ET380" i="44"/>
  <c r="ES380" i="44"/>
  <c r="ER380" i="44"/>
  <c r="EQ380" i="44"/>
  <c r="EP380" i="44"/>
  <c r="EO380" i="44"/>
  <c r="EN380" i="44"/>
  <c r="EM380" i="44"/>
  <c r="EL380" i="44"/>
  <c r="EK380" i="44"/>
  <c r="EG380" i="44"/>
  <c r="EF380" i="44"/>
  <c r="EE380" i="44"/>
  <c r="ED380" i="44"/>
  <c r="EC380" i="44"/>
  <c r="DZ380" i="44"/>
  <c r="GC379" i="44"/>
  <c r="GD379" i="44" s="1"/>
  <c r="GE379" i="44" s="1"/>
  <c r="GA379" i="44"/>
  <c r="FZ379" i="44"/>
  <c r="FY379" i="44"/>
  <c r="FX379" i="44"/>
  <c r="FW379" i="44"/>
  <c r="FV379" i="44"/>
  <c r="FU379" i="44"/>
  <c r="FT379" i="44"/>
  <c r="FS379" i="44"/>
  <c r="FR379" i="44"/>
  <c r="FQ379" i="44"/>
  <c r="FP379" i="44"/>
  <c r="FO379" i="44"/>
  <c r="FN379" i="44"/>
  <c r="FM379" i="44"/>
  <c r="FL379" i="44"/>
  <c r="FK379" i="44"/>
  <c r="FJ379" i="44"/>
  <c r="FI379" i="44"/>
  <c r="FH379" i="44"/>
  <c r="FD379" i="44"/>
  <c r="FC379" i="44"/>
  <c r="FB379" i="44"/>
  <c r="FA379" i="44"/>
  <c r="EZ379" i="44"/>
  <c r="EY379" i="44"/>
  <c r="EX379" i="44"/>
  <c r="EW379" i="44"/>
  <c r="EV379" i="44"/>
  <c r="EU379" i="44"/>
  <c r="ET379" i="44"/>
  <c r="ES379" i="44"/>
  <c r="ER379" i="44"/>
  <c r="EQ379" i="44"/>
  <c r="EP379" i="44"/>
  <c r="EO379" i="44"/>
  <c r="EN379" i="44"/>
  <c r="EM379" i="44"/>
  <c r="EL379" i="44"/>
  <c r="EK379" i="44"/>
  <c r="EG379" i="44"/>
  <c r="EF379" i="44"/>
  <c r="EE379" i="44"/>
  <c r="ED379" i="44"/>
  <c r="EC379" i="44"/>
  <c r="DZ379" i="44"/>
  <c r="GC378" i="44"/>
  <c r="GA378" i="44"/>
  <c r="FZ378" i="44"/>
  <c r="FY378" i="44"/>
  <c r="FX378" i="44"/>
  <c r="FW378" i="44"/>
  <c r="FV378" i="44"/>
  <c r="FU378" i="44"/>
  <c r="FT378" i="44"/>
  <c r="FS378" i="44"/>
  <c r="FR378" i="44"/>
  <c r="FQ378" i="44"/>
  <c r="FP378" i="44"/>
  <c r="FO378" i="44"/>
  <c r="FN378" i="44"/>
  <c r="FM378" i="44"/>
  <c r="FL378" i="44"/>
  <c r="FK378" i="44"/>
  <c r="FJ378" i="44"/>
  <c r="FI378" i="44"/>
  <c r="FH378" i="44"/>
  <c r="FD378" i="44"/>
  <c r="FC378" i="44"/>
  <c r="FB378" i="44"/>
  <c r="FA378" i="44"/>
  <c r="EZ378" i="44"/>
  <c r="EY378" i="44"/>
  <c r="EX378" i="44"/>
  <c r="EW378" i="44"/>
  <c r="EV378" i="44"/>
  <c r="EU378" i="44"/>
  <c r="ET378" i="44"/>
  <c r="ES378" i="44"/>
  <c r="ER378" i="44"/>
  <c r="EQ378" i="44"/>
  <c r="EP378" i="44"/>
  <c r="EO378" i="44"/>
  <c r="EN378" i="44"/>
  <c r="EM378" i="44"/>
  <c r="EL378" i="44"/>
  <c r="EK378" i="44"/>
  <c r="EG378" i="44"/>
  <c r="EF378" i="44"/>
  <c r="EE378" i="44"/>
  <c r="ED378" i="44"/>
  <c r="EC378" i="44"/>
  <c r="DZ378" i="44"/>
  <c r="GC377" i="44"/>
  <c r="GA377" i="44"/>
  <c r="FZ377" i="44"/>
  <c r="FY377" i="44"/>
  <c r="FX377" i="44"/>
  <c r="FW377" i="44"/>
  <c r="FV377" i="44"/>
  <c r="FU377" i="44"/>
  <c r="FT377" i="44"/>
  <c r="FS377" i="44"/>
  <c r="FR377" i="44"/>
  <c r="FQ377" i="44"/>
  <c r="FP377" i="44"/>
  <c r="FO377" i="44"/>
  <c r="FN377" i="44"/>
  <c r="FM377" i="44"/>
  <c r="FL377" i="44"/>
  <c r="FK377" i="44"/>
  <c r="FJ377" i="44"/>
  <c r="FI377" i="44"/>
  <c r="FH377" i="44"/>
  <c r="FD377" i="44"/>
  <c r="FC377" i="44"/>
  <c r="FB377" i="44"/>
  <c r="FA377" i="44"/>
  <c r="EZ377" i="44"/>
  <c r="EY377" i="44"/>
  <c r="EX377" i="44"/>
  <c r="EW377" i="44"/>
  <c r="EV377" i="44"/>
  <c r="EU377" i="44"/>
  <c r="ET377" i="44"/>
  <c r="ES377" i="44"/>
  <c r="ER377" i="44"/>
  <c r="EQ377" i="44"/>
  <c r="EP377" i="44"/>
  <c r="EO377" i="44"/>
  <c r="EN377" i="44"/>
  <c r="EM377" i="44"/>
  <c r="EL377" i="44"/>
  <c r="EK377" i="44"/>
  <c r="EG377" i="44"/>
  <c r="EF377" i="44"/>
  <c r="EE377" i="44"/>
  <c r="ED377" i="44"/>
  <c r="EC377" i="44"/>
  <c r="DZ377" i="44"/>
  <c r="GC376" i="44"/>
  <c r="GD376" i="44" s="1"/>
  <c r="GE376" i="44" s="1"/>
  <c r="GA376" i="44"/>
  <c r="FZ376" i="44"/>
  <c r="FY376" i="44"/>
  <c r="FX376" i="44"/>
  <c r="FW376" i="44"/>
  <c r="FV376" i="44"/>
  <c r="FU376" i="44"/>
  <c r="FT376" i="44"/>
  <c r="FS376" i="44"/>
  <c r="FR376" i="44"/>
  <c r="FQ376" i="44"/>
  <c r="FP376" i="44"/>
  <c r="FO376" i="44"/>
  <c r="FN376" i="44"/>
  <c r="FM376" i="44"/>
  <c r="FL376" i="44"/>
  <c r="FK376" i="44"/>
  <c r="FJ376" i="44"/>
  <c r="FI376" i="44"/>
  <c r="FH376" i="44"/>
  <c r="FD376" i="44"/>
  <c r="FC376" i="44"/>
  <c r="FB376" i="44"/>
  <c r="FA376" i="44"/>
  <c r="EZ376" i="44"/>
  <c r="EY376" i="44"/>
  <c r="EX376" i="44"/>
  <c r="EW376" i="44"/>
  <c r="EV376" i="44"/>
  <c r="EU376" i="44"/>
  <c r="ET376" i="44"/>
  <c r="ES376" i="44"/>
  <c r="ER376" i="44"/>
  <c r="EQ376" i="44"/>
  <c r="EP376" i="44"/>
  <c r="EO376" i="44"/>
  <c r="EN376" i="44"/>
  <c r="EM376" i="44"/>
  <c r="EL376" i="44"/>
  <c r="EK376" i="44"/>
  <c r="EG376" i="44"/>
  <c r="EF376" i="44"/>
  <c r="EE376" i="44"/>
  <c r="ED376" i="44"/>
  <c r="EC376" i="44"/>
  <c r="DZ376" i="44"/>
  <c r="GC375" i="44"/>
  <c r="GD375" i="44" s="1"/>
  <c r="GE375" i="44" s="1"/>
  <c r="GA375" i="44"/>
  <c r="FZ375" i="44"/>
  <c r="FY375" i="44"/>
  <c r="FX375" i="44"/>
  <c r="FW375" i="44"/>
  <c r="FV375" i="44"/>
  <c r="FU375" i="44"/>
  <c r="FT375" i="44"/>
  <c r="FS375" i="44"/>
  <c r="FR375" i="44"/>
  <c r="FQ375" i="44"/>
  <c r="FP375" i="44"/>
  <c r="FO375" i="44"/>
  <c r="FN375" i="44"/>
  <c r="FM375" i="44"/>
  <c r="FL375" i="44"/>
  <c r="FK375" i="44"/>
  <c r="FJ375" i="44"/>
  <c r="FI375" i="44"/>
  <c r="FH375" i="44"/>
  <c r="FD375" i="44"/>
  <c r="FC375" i="44"/>
  <c r="FB375" i="44"/>
  <c r="FA375" i="44"/>
  <c r="EZ375" i="44"/>
  <c r="EY375" i="44"/>
  <c r="EX375" i="44"/>
  <c r="EW375" i="44"/>
  <c r="EV375" i="44"/>
  <c r="EU375" i="44"/>
  <c r="ET375" i="44"/>
  <c r="ES375" i="44"/>
  <c r="ER375" i="44"/>
  <c r="EQ375" i="44"/>
  <c r="EP375" i="44"/>
  <c r="EO375" i="44"/>
  <c r="EN375" i="44"/>
  <c r="EM375" i="44"/>
  <c r="EL375" i="44"/>
  <c r="EK375" i="44"/>
  <c r="EG375" i="44"/>
  <c r="EF375" i="44"/>
  <c r="EE375" i="44"/>
  <c r="ED375" i="44"/>
  <c r="EC375" i="44"/>
  <c r="DZ375" i="44"/>
  <c r="GA374" i="44"/>
  <c r="FZ374" i="44"/>
  <c r="FY374" i="44"/>
  <c r="FX374" i="44"/>
  <c r="FW374" i="44"/>
  <c r="FV374" i="44"/>
  <c r="FU374" i="44"/>
  <c r="FT374" i="44"/>
  <c r="FS374" i="44"/>
  <c r="FR374" i="44"/>
  <c r="FQ374" i="44"/>
  <c r="FP374" i="44"/>
  <c r="FO374" i="44"/>
  <c r="FN374" i="44"/>
  <c r="FM374" i="44"/>
  <c r="FL374" i="44"/>
  <c r="FK374" i="44"/>
  <c r="FJ374" i="44"/>
  <c r="FI374" i="44"/>
  <c r="FH374" i="44"/>
  <c r="EG374" i="44"/>
  <c r="EF374" i="44"/>
  <c r="ED374" i="44"/>
  <c r="EC374" i="44"/>
  <c r="BZ374" i="44"/>
  <c r="BY374" i="44"/>
  <c r="BU374" i="44"/>
  <c r="BT374" i="44"/>
  <c r="BK374" i="44"/>
  <c r="FC374" i="44" s="1"/>
  <c r="GA373" i="44"/>
  <c r="FZ373" i="44"/>
  <c r="FY373" i="44"/>
  <c r="FX373" i="44"/>
  <c r="FW373" i="44"/>
  <c r="FV373" i="44"/>
  <c r="FU373" i="44"/>
  <c r="FT373" i="44"/>
  <c r="FS373" i="44"/>
  <c r="FR373" i="44"/>
  <c r="FQ373" i="44"/>
  <c r="FP373" i="44"/>
  <c r="FO373" i="44"/>
  <c r="FN373" i="44"/>
  <c r="FM373" i="44"/>
  <c r="FL373" i="44"/>
  <c r="FK373" i="44"/>
  <c r="FJ373" i="44"/>
  <c r="FI373" i="44"/>
  <c r="FH373" i="44"/>
  <c r="EZ373" i="44"/>
  <c r="EG373" i="44"/>
  <c r="EF373" i="44"/>
  <c r="ED373" i="44"/>
  <c r="EC373" i="44"/>
  <c r="BZ373" i="44"/>
  <c r="BY373" i="44"/>
  <c r="BU373" i="44"/>
  <c r="BT373" i="44"/>
  <c r="DZ373" i="44" s="1"/>
  <c r="BK373" i="44"/>
  <c r="EO373" i="44" s="1"/>
  <c r="GC372" i="44"/>
  <c r="GA372" i="44"/>
  <c r="FZ372" i="44"/>
  <c r="FY372" i="44"/>
  <c r="FX372" i="44"/>
  <c r="FW372" i="44"/>
  <c r="FV372" i="44"/>
  <c r="FU372" i="44"/>
  <c r="FT372" i="44"/>
  <c r="FS372" i="44"/>
  <c r="FR372" i="44"/>
  <c r="FQ372" i="44"/>
  <c r="FP372" i="44"/>
  <c r="FO372" i="44"/>
  <c r="FN372" i="44"/>
  <c r="FM372" i="44"/>
  <c r="FL372" i="44"/>
  <c r="FK372" i="44"/>
  <c r="FJ372" i="44"/>
  <c r="FI372" i="44"/>
  <c r="FH372" i="44"/>
  <c r="FD372" i="44"/>
  <c r="FC372" i="44"/>
  <c r="FB372" i="44"/>
  <c r="FA372" i="44"/>
  <c r="EZ372" i="44"/>
  <c r="EY372" i="44"/>
  <c r="EX372" i="44"/>
  <c r="EW372" i="44"/>
  <c r="EV372" i="44"/>
  <c r="EU372" i="44"/>
  <c r="ET372" i="44"/>
  <c r="ES372" i="44"/>
  <c r="ER372" i="44"/>
  <c r="EQ372" i="44"/>
  <c r="EP372" i="44"/>
  <c r="EO372" i="44"/>
  <c r="EN372" i="44"/>
  <c r="EM372" i="44"/>
  <c r="EL372" i="44"/>
  <c r="EK372" i="44"/>
  <c r="EG372" i="44"/>
  <c r="EF372" i="44"/>
  <c r="EE372" i="44"/>
  <c r="ED372" i="44"/>
  <c r="EC372" i="44"/>
  <c r="DZ372" i="44"/>
  <c r="GC371" i="44"/>
  <c r="GA371" i="44"/>
  <c r="FZ371" i="44"/>
  <c r="FY371" i="44"/>
  <c r="FX371" i="44"/>
  <c r="FW371" i="44"/>
  <c r="FV371" i="44"/>
  <c r="FU371" i="44"/>
  <c r="FT371" i="44"/>
  <c r="FS371" i="44"/>
  <c r="FR371" i="44"/>
  <c r="FQ371" i="44"/>
  <c r="FP371" i="44"/>
  <c r="FO371" i="44"/>
  <c r="FN371" i="44"/>
  <c r="FM371" i="44"/>
  <c r="FL371" i="44"/>
  <c r="FK371" i="44"/>
  <c r="FJ371" i="44"/>
  <c r="FI371" i="44"/>
  <c r="FH371" i="44"/>
  <c r="FD371" i="44"/>
  <c r="FC371" i="44"/>
  <c r="FB371" i="44"/>
  <c r="FA371" i="44"/>
  <c r="EZ371" i="44"/>
  <c r="EY371" i="44"/>
  <c r="EX371" i="44"/>
  <c r="EW371" i="44"/>
  <c r="EV371" i="44"/>
  <c r="EU371" i="44"/>
  <c r="ET371" i="44"/>
  <c r="ES371" i="44"/>
  <c r="ER371" i="44"/>
  <c r="EQ371" i="44"/>
  <c r="EP371" i="44"/>
  <c r="EO371" i="44"/>
  <c r="EN371" i="44"/>
  <c r="EM371" i="44"/>
  <c r="EL371" i="44"/>
  <c r="EK371" i="44"/>
  <c r="EG371" i="44"/>
  <c r="EF371" i="44"/>
  <c r="EE371" i="44"/>
  <c r="ED371" i="44"/>
  <c r="EC371" i="44"/>
  <c r="DZ371" i="44"/>
  <c r="GC370" i="44"/>
  <c r="GD370" i="44" s="1"/>
  <c r="GE370" i="44" s="1"/>
  <c r="GA370" i="44"/>
  <c r="FZ370" i="44"/>
  <c r="FY370" i="44"/>
  <c r="FX370" i="44"/>
  <c r="FW370" i="44"/>
  <c r="FV370" i="44"/>
  <c r="FU370" i="44"/>
  <c r="FT370" i="44"/>
  <c r="FS370" i="44"/>
  <c r="FR370" i="44"/>
  <c r="FQ370" i="44"/>
  <c r="FP370" i="44"/>
  <c r="FO370" i="44"/>
  <c r="FN370" i="44"/>
  <c r="FM370" i="44"/>
  <c r="FL370" i="44"/>
  <c r="FK370" i="44"/>
  <c r="FJ370" i="44"/>
  <c r="FI370" i="44"/>
  <c r="FH370" i="44"/>
  <c r="FD370" i="44"/>
  <c r="FC370" i="44"/>
  <c r="FB370" i="44"/>
  <c r="FA370" i="44"/>
  <c r="EZ370" i="44"/>
  <c r="EY370" i="44"/>
  <c r="EX370" i="44"/>
  <c r="EW370" i="44"/>
  <c r="EV370" i="44"/>
  <c r="EU370" i="44"/>
  <c r="ET370" i="44"/>
  <c r="ES370" i="44"/>
  <c r="ER370" i="44"/>
  <c r="EQ370" i="44"/>
  <c r="EP370" i="44"/>
  <c r="EO370" i="44"/>
  <c r="EN370" i="44"/>
  <c r="EM370" i="44"/>
  <c r="EL370" i="44"/>
  <c r="EK370" i="44"/>
  <c r="EG370" i="44"/>
  <c r="EF370" i="44"/>
  <c r="EE370" i="44"/>
  <c r="ED370" i="44"/>
  <c r="EC370" i="44"/>
  <c r="DZ370" i="44"/>
  <c r="GC369" i="44"/>
  <c r="GA369" i="44"/>
  <c r="FZ369" i="44"/>
  <c r="FY369" i="44"/>
  <c r="FX369" i="44"/>
  <c r="FW369" i="44"/>
  <c r="FV369" i="44"/>
  <c r="FU369" i="44"/>
  <c r="FT369" i="44"/>
  <c r="FS369" i="44"/>
  <c r="FR369" i="44"/>
  <c r="FQ369" i="44"/>
  <c r="FP369" i="44"/>
  <c r="FO369" i="44"/>
  <c r="FN369" i="44"/>
  <c r="FM369" i="44"/>
  <c r="FL369" i="44"/>
  <c r="FK369" i="44"/>
  <c r="FJ369" i="44"/>
  <c r="FI369" i="44"/>
  <c r="FH369" i="44"/>
  <c r="FD369" i="44"/>
  <c r="FC369" i="44"/>
  <c r="FB369" i="44"/>
  <c r="FA369" i="44"/>
  <c r="EZ369" i="44"/>
  <c r="EY369" i="44"/>
  <c r="EX369" i="44"/>
  <c r="EW369" i="44"/>
  <c r="EV369" i="44"/>
  <c r="EU369" i="44"/>
  <c r="ET369" i="44"/>
  <c r="ES369" i="44"/>
  <c r="ER369" i="44"/>
  <c r="EQ369" i="44"/>
  <c r="EP369" i="44"/>
  <c r="EO369" i="44"/>
  <c r="EN369" i="44"/>
  <c r="EM369" i="44"/>
  <c r="EL369" i="44"/>
  <c r="EK369" i="44"/>
  <c r="EG369" i="44"/>
  <c r="EF369" i="44"/>
  <c r="EE369" i="44"/>
  <c r="ED369" i="44"/>
  <c r="EC369" i="44"/>
  <c r="DZ369" i="44"/>
  <c r="GC368" i="44"/>
  <c r="GD368" i="44" s="1"/>
  <c r="GA368" i="44"/>
  <c r="FZ368" i="44"/>
  <c r="FY368" i="44"/>
  <c r="FX368" i="44"/>
  <c r="FW368" i="44"/>
  <c r="FV368" i="44"/>
  <c r="FU368" i="44"/>
  <c r="FT368" i="44"/>
  <c r="FS368" i="44"/>
  <c r="FR368" i="44"/>
  <c r="FQ368" i="44"/>
  <c r="FP368" i="44"/>
  <c r="FO368" i="44"/>
  <c r="FN368" i="44"/>
  <c r="FM368" i="44"/>
  <c r="FL368" i="44"/>
  <c r="FK368" i="44"/>
  <c r="FJ368" i="44"/>
  <c r="FI368" i="44"/>
  <c r="FH368" i="44"/>
  <c r="FD368" i="44"/>
  <c r="FC368" i="44"/>
  <c r="FB368" i="44"/>
  <c r="FA368" i="44"/>
  <c r="EZ368" i="44"/>
  <c r="EY368" i="44"/>
  <c r="EX368" i="44"/>
  <c r="EW368" i="44"/>
  <c r="EV368" i="44"/>
  <c r="EU368" i="44"/>
  <c r="ET368" i="44"/>
  <c r="ES368" i="44"/>
  <c r="ER368" i="44"/>
  <c r="EQ368" i="44"/>
  <c r="EP368" i="44"/>
  <c r="EO368" i="44"/>
  <c r="EN368" i="44"/>
  <c r="EM368" i="44"/>
  <c r="EL368" i="44"/>
  <c r="EK368" i="44"/>
  <c r="EG368" i="44"/>
  <c r="EF368" i="44"/>
  <c r="EE368" i="44"/>
  <c r="ED368" i="44"/>
  <c r="EC368" i="44"/>
  <c r="DZ368" i="44"/>
  <c r="GC367" i="44"/>
  <c r="GA367" i="44"/>
  <c r="FZ367" i="44"/>
  <c r="FY367" i="44"/>
  <c r="FX367" i="44"/>
  <c r="FW367" i="44"/>
  <c r="FV367" i="44"/>
  <c r="FU367" i="44"/>
  <c r="FT367" i="44"/>
  <c r="FS367" i="44"/>
  <c r="FR367" i="44"/>
  <c r="FQ367" i="44"/>
  <c r="FP367" i="44"/>
  <c r="FO367" i="44"/>
  <c r="FN367" i="44"/>
  <c r="FM367" i="44"/>
  <c r="FL367" i="44"/>
  <c r="FK367" i="44"/>
  <c r="FJ367" i="44"/>
  <c r="FI367" i="44"/>
  <c r="FH367" i="44"/>
  <c r="FD367" i="44"/>
  <c r="FC367" i="44"/>
  <c r="FB367" i="44"/>
  <c r="FA367" i="44"/>
  <c r="EZ367" i="44"/>
  <c r="EY367" i="44"/>
  <c r="EX367" i="44"/>
  <c r="EW367" i="44"/>
  <c r="EV367" i="44"/>
  <c r="EU367" i="44"/>
  <c r="ET367" i="44"/>
  <c r="ES367" i="44"/>
  <c r="ER367" i="44"/>
  <c r="EQ367" i="44"/>
  <c r="EP367" i="44"/>
  <c r="EO367" i="44"/>
  <c r="EN367" i="44"/>
  <c r="EM367" i="44"/>
  <c r="EL367" i="44"/>
  <c r="EK367" i="44"/>
  <c r="EG367" i="44"/>
  <c r="EF367" i="44"/>
  <c r="EE367" i="44"/>
  <c r="ED367" i="44"/>
  <c r="EC367" i="44"/>
  <c r="DZ367" i="44"/>
  <c r="GA366" i="44"/>
  <c r="FZ366" i="44"/>
  <c r="FY366" i="44"/>
  <c r="FX366" i="44"/>
  <c r="FW366" i="44"/>
  <c r="FV366" i="44"/>
  <c r="FU366" i="44"/>
  <c r="FT366" i="44"/>
  <c r="FS366" i="44"/>
  <c r="FR366" i="44"/>
  <c r="FQ366" i="44"/>
  <c r="FP366" i="44"/>
  <c r="FO366" i="44"/>
  <c r="FN366" i="44"/>
  <c r="FM366" i="44"/>
  <c r="FL366" i="44"/>
  <c r="FK366" i="44"/>
  <c r="FJ366" i="44"/>
  <c r="FI366" i="44"/>
  <c r="FH366" i="44"/>
  <c r="FB366" i="44"/>
  <c r="EG366" i="44"/>
  <c r="EF366" i="44"/>
  <c r="ED366" i="44"/>
  <c r="EC366" i="44"/>
  <c r="BT366" i="44"/>
  <c r="ES366" i="44" s="1"/>
  <c r="BK366" i="44"/>
  <c r="FA366" i="44" s="1"/>
  <c r="GC365" i="44"/>
  <c r="GD365" i="44" s="1"/>
  <c r="GE365" i="44" s="1"/>
  <c r="GA365" i="44"/>
  <c r="FZ365" i="44"/>
  <c r="FY365" i="44"/>
  <c r="FX365" i="44"/>
  <c r="FW365" i="44"/>
  <c r="FV365" i="44"/>
  <c r="FU365" i="44"/>
  <c r="FT365" i="44"/>
  <c r="FS365" i="44"/>
  <c r="FR365" i="44"/>
  <c r="FQ365" i="44"/>
  <c r="FP365" i="44"/>
  <c r="FO365" i="44"/>
  <c r="FN365" i="44"/>
  <c r="FM365" i="44"/>
  <c r="FL365" i="44"/>
  <c r="FK365" i="44"/>
  <c r="FJ365" i="44"/>
  <c r="FI365" i="44"/>
  <c r="FH365" i="44"/>
  <c r="FD365" i="44"/>
  <c r="FC365" i="44"/>
  <c r="FB365" i="44"/>
  <c r="FA365" i="44"/>
  <c r="EZ365" i="44"/>
  <c r="EY365" i="44"/>
  <c r="EX365" i="44"/>
  <c r="EW365" i="44"/>
  <c r="EV365" i="44"/>
  <c r="EU365" i="44"/>
  <c r="ET365" i="44"/>
  <c r="ES365" i="44"/>
  <c r="ER365" i="44"/>
  <c r="EQ365" i="44"/>
  <c r="EP365" i="44"/>
  <c r="EO365" i="44"/>
  <c r="EN365" i="44"/>
  <c r="EM365" i="44"/>
  <c r="EL365" i="44"/>
  <c r="EK365" i="44"/>
  <c r="EG365" i="44"/>
  <c r="EF365" i="44"/>
  <c r="EE365" i="44"/>
  <c r="ED365" i="44"/>
  <c r="EC365" i="44"/>
  <c r="DZ365" i="44"/>
  <c r="GC364" i="44"/>
  <c r="GD364" i="44" s="1"/>
  <c r="GA364" i="44"/>
  <c r="FZ364" i="44"/>
  <c r="FY364" i="44"/>
  <c r="FX364" i="44"/>
  <c r="FW364" i="44"/>
  <c r="FV364" i="44"/>
  <c r="FU364" i="44"/>
  <c r="FT364" i="44"/>
  <c r="FS364" i="44"/>
  <c r="FR364" i="44"/>
  <c r="FQ364" i="44"/>
  <c r="FP364" i="44"/>
  <c r="FO364" i="44"/>
  <c r="FN364" i="44"/>
  <c r="FM364" i="44"/>
  <c r="FL364" i="44"/>
  <c r="FK364" i="44"/>
  <c r="FJ364" i="44"/>
  <c r="FI364" i="44"/>
  <c r="FH364" i="44"/>
  <c r="FD364" i="44"/>
  <c r="FC364" i="44"/>
  <c r="FB364" i="44"/>
  <c r="FA364" i="44"/>
  <c r="EZ364" i="44"/>
  <c r="EY364" i="44"/>
  <c r="EX364" i="44"/>
  <c r="EW364" i="44"/>
  <c r="EV364" i="44"/>
  <c r="EU364" i="44"/>
  <c r="ET364" i="44"/>
  <c r="ES364" i="44"/>
  <c r="ER364" i="44"/>
  <c r="EQ364" i="44"/>
  <c r="EP364" i="44"/>
  <c r="EO364" i="44"/>
  <c r="EN364" i="44"/>
  <c r="EM364" i="44"/>
  <c r="EL364" i="44"/>
  <c r="EK364" i="44"/>
  <c r="EG364" i="44"/>
  <c r="EF364" i="44"/>
  <c r="EE364" i="44"/>
  <c r="ED364" i="44"/>
  <c r="EC364" i="44"/>
  <c r="DZ364" i="44"/>
  <c r="GC363" i="44"/>
  <c r="GA363" i="44"/>
  <c r="FZ363" i="44"/>
  <c r="FY363" i="44"/>
  <c r="FX363" i="44"/>
  <c r="FW363" i="44"/>
  <c r="FV363" i="44"/>
  <c r="FU363" i="44"/>
  <c r="FT363" i="44"/>
  <c r="FS363" i="44"/>
  <c r="FR363" i="44"/>
  <c r="FQ363" i="44"/>
  <c r="FP363" i="44"/>
  <c r="FO363" i="44"/>
  <c r="FN363" i="44"/>
  <c r="FM363" i="44"/>
  <c r="FL363" i="44"/>
  <c r="FK363" i="44"/>
  <c r="FJ363" i="44"/>
  <c r="FI363" i="44"/>
  <c r="FH363" i="44"/>
  <c r="FD363" i="44"/>
  <c r="FC363" i="44"/>
  <c r="FB363" i="44"/>
  <c r="FA363" i="44"/>
  <c r="EZ363" i="44"/>
  <c r="EY363" i="44"/>
  <c r="EX363" i="44"/>
  <c r="EW363" i="44"/>
  <c r="EV363" i="44"/>
  <c r="EU363" i="44"/>
  <c r="ET363" i="44"/>
  <c r="ES363" i="44"/>
  <c r="ER363" i="44"/>
  <c r="EQ363" i="44"/>
  <c r="EP363" i="44"/>
  <c r="EO363" i="44"/>
  <c r="EN363" i="44"/>
  <c r="EM363" i="44"/>
  <c r="EL363" i="44"/>
  <c r="EK363" i="44"/>
  <c r="EG363" i="44"/>
  <c r="EF363" i="44"/>
  <c r="EE363" i="44"/>
  <c r="ED363" i="44"/>
  <c r="EC363" i="44"/>
  <c r="DZ363" i="44"/>
  <c r="GC362" i="44"/>
  <c r="GA362" i="44"/>
  <c r="FZ362" i="44"/>
  <c r="FY362" i="44"/>
  <c r="FX362" i="44"/>
  <c r="FW362" i="44"/>
  <c r="FV362" i="44"/>
  <c r="FU362" i="44"/>
  <c r="FT362" i="44"/>
  <c r="FS362" i="44"/>
  <c r="FR362" i="44"/>
  <c r="FQ362" i="44"/>
  <c r="FP362" i="44"/>
  <c r="FO362" i="44"/>
  <c r="FN362" i="44"/>
  <c r="FM362" i="44"/>
  <c r="FL362" i="44"/>
  <c r="FK362" i="44"/>
  <c r="FJ362" i="44"/>
  <c r="FI362" i="44"/>
  <c r="FH362" i="44"/>
  <c r="FD362" i="44"/>
  <c r="FC362" i="44"/>
  <c r="FB362" i="44"/>
  <c r="FA362" i="44"/>
  <c r="EZ362" i="44"/>
  <c r="EY362" i="44"/>
  <c r="EX362" i="44"/>
  <c r="EW362" i="44"/>
  <c r="EV362" i="44"/>
  <c r="EU362" i="44"/>
  <c r="ET362" i="44"/>
  <c r="ES362" i="44"/>
  <c r="ER362" i="44"/>
  <c r="EQ362" i="44"/>
  <c r="EP362" i="44"/>
  <c r="EO362" i="44"/>
  <c r="EN362" i="44"/>
  <c r="EM362" i="44"/>
  <c r="EL362" i="44"/>
  <c r="EK362" i="44"/>
  <c r="EG362" i="44"/>
  <c r="EF362" i="44"/>
  <c r="EE362" i="44"/>
  <c r="ED362" i="44"/>
  <c r="EC362" i="44"/>
  <c r="DZ362" i="44"/>
  <c r="GC361" i="44"/>
  <c r="GD361" i="44" s="1"/>
  <c r="GE361" i="44" s="1"/>
  <c r="GA361" i="44"/>
  <c r="FZ361" i="44"/>
  <c r="FY361" i="44"/>
  <c r="FX361" i="44"/>
  <c r="FW361" i="44"/>
  <c r="FV361" i="44"/>
  <c r="FU361" i="44"/>
  <c r="FT361" i="44"/>
  <c r="FS361" i="44"/>
  <c r="FR361" i="44"/>
  <c r="FQ361" i="44"/>
  <c r="FP361" i="44"/>
  <c r="FO361" i="44"/>
  <c r="FN361" i="44"/>
  <c r="FM361" i="44"/>
  <c r="FL361" i="44"/>
  <c r="FK361" i="44"/>
  <c r="FJ361" i="44"/>
  <c r="FI361" i="44"/>
  <c r="FH361" i="44"/>
  <c r="FD361" i="44"/>
  <c r="FC361" i="44"/>
  <c r="FB361" i="44"/>
  <c r="FA361" i="44"/>
  <c r="EZ361" i="44"/>
  <c r="EY361" i="44"/>
  <c r="EX361" i="44"/>
  <c r="EW361" i="44"/>
  <c r="EV361" i="44"/>
  <c r="EU361" i="44"/>
  <c r="ET361" i="44"/>
  <c r="ES361" i="44"/>
  <c r="ER361" i="44"/>
  <c r="EQ361" i="44"/>
  <c r="EP361" i="44"/>
  <c r="EO361" i="44"/>
  <c r="EN361" i="44"/>
  <c r="EM361" i="44"/>
  <c r="EL361" i="44"/>
  <c r="EK361" i="44"/>
  <c r="EG361" i="44"/>
  <c r="EF361" i="44"/>
  <c r="EE361" i="44"/>
  <c r="ED361" i="44"/>
  <c r="EC361" i="44"/>
  <c r="DZ361" i="44"/>
  <c r="GC360" i="44"/>
  <c r="GA360" i="44"/>
  <c r="FZ360" i="44"/>
  <c r="FY360" i="44"/>
  <c r="FX360" i="44"/>
  <c r="FW360" i="44"/>
  <c r="FV360" i="44"/>
  <c r="FU360" i="44"/>
  <c r="FT360" i="44"/>
  <c r="FS360" i="44"/>
  <c r="FR360" i="44"/>
  <c r="FQ360" i="44"/>
  <c r="FP360" i="44"/>
  <c r="FO360" i="44"/>
  <c r="FN360" i="44"/>
  <c r="FM360" i="44"/>
  <c r="FL360" i="44"/>
  <c r="FK360" i="44"/>
  <c r="FJ360" i="44"/>
  <c r="FI360" i="44"/>
  <c r="FH360" i="44"/>
  <c r="FD360" i="44"/>
  <c r="FC360" i="44"/>
  <c r="FB360" i="44"/>
  <c r="FA360" i="44"/>
  <c r="EZ360" i="44"/>
  <c r="EY360" i="44"/>
  <c r="EX360" i="44"/>
  <c r="EW360" i="44"/>
  <c r="EV360" i="44"/>
  <c r="EU360" i="44"/>
  <c r="ET360" i="44"/>
  <c r="ES360" i="44"/>
  <c r="ER360" i="44"/>
  <c r="EQ360" i="44"/>
  <c r="EP360" i="44"/>
  <c r="EO360" i="44"/>
  <c r="EN360" i="44"/>
  <c r="EM360" i="44"/>
  <c r="EL360" i="44"/>
  <c r="EK360" i="44"/>
  <c r="EG360" i="44"/>
  <c r="EF360" i="44"/>
  <c r="EE360" i="44"/>
  <c r="ED360" i="44"/>
  <c r="EC360" i="44"/>
  <c r="DZ360" i="44"/>
  <c r="GC359" i="44"/>
  <c r="GD359" i="44" s="1"/>
  <c r="GA359" i="44"/>
  <c r="FZ359" i="44"/>
  <c r="FY359" i="44"/>
  <c r="FX359" i="44"/>
  <c r="FW359" i="44"/>
  <c r="FV359" i="44"/>
  <c r="FU359" i="44"/>
  <c r="FT359" i="44"/>
  <c r="FS359" i="44"/>
  <c r="FR359" i="44"/>
  <c r="FQ359" i="44"/>
  <c r="FP359" i="44"/>
  <c r="FO359" i="44"/>
  <c r="FN359" i="44"/>
  <c r="FM359" i="44"/>
  <c r="FL359" i="44"/>
  <c r="FK359" i="44"/>
  <c r="FJ359" i="44"/>
  <c r="FI359" i="44"/>
  <c r="FH359" i="44"/>
  <c r="FD359" i="44"/>
  <c r="FC359" i="44"/>
  <c r="FB359" i="44"/>
  <c r="FA359" i="44"/>
  <c r="EZ359" i="44"/>
  <c r="EY359" i="44"/>
  <c r="EX359" i="44"/>
  <c r="EW359" i="44"/>
  <c r="EV359" i="44"/>
  <c r="EU359" i="44"/>
  <c r="ET359" i="44"/>
  <c r="ES359" i="44"/>
  <c r="ER359" i="44"/>
  <c r="EQ359" i="44"/>
  <c r="EP359" i="44"/>
  <c r="EO359" i="44"/>
  <c r="EN359" i="44"/>
  <c r="EM359" i="44"/>
  <c r="EL359" i="44"/>
  <c r="EK359" i="44"/>
  <c r="EG359" i="44"/>
  <c r="EF359" i="44"/>
  <c r="EE359" i="44"/>
  <c r="ED359" i="44"/>
  <c r="EC359" i="44"/>
  <c r="DZ359" i="44"/>
  <c r="GC358" i="44"/>
  <c r="GD358" i="44" s="1"/>
  <c r="GA358" i="44"/>
  <c r="FZ358" i="44"/>
  <c r="FY358" i="44"/>
  <c r="FX358" i="44"/>
  <c r="FW358" i="44"/>
  <c r="FV358" i="44"/>
  <c r="FU358" i="44"/>
  <c r="FT358" i="44"/>
  <c r="FS358" i="44"/>
  <c r="FR358" i="44"/>
  <c r="FQ358" i="44"/>
  <c r="FP358" i="44"/>
  <c r="FO358" i="44"/>
  <c r="FN358" i="44"/>
  <c r="FM358" i="44"/>
  <c r="FL358" i="44"/>
  <c r="FK358" i="44"/>
  <c r="FJ358" i="44"/>
  <c r="FI358" i="44"/>
  <c r="FH358" i="44"/>
  <c r="FD358" i="44"/>
  <c r="FC358" i="44"/>
  <c r="FB358" i="44"/>
  <c r="FA358" i="44"/>
  <c r="EZ358" i="44"/>
  <c r="EY358" i="44"/>
  <c r="EX358" i="44"/>
  <c r="EW358" i="44"/>
  <c r="EV358" i="44"/>
  <c r="EU358" i="44"/>
  <c r="ET358" i="44"/>
  <c r="ES358" i="44"/>
  <c r="ER358" i="44"/>
  <c r="EQ358" i="44"/>
  <c r="EP358" i="44"/>
  <c r="EO358" i="44"/>
  <c r="EN358" i="44"/>
  <c r="EM358" i="44"/>
  <c r="EL358" i="44"/>
  <c r="EK358" i="44"/>
  <c r="EG358" i="44"/>
  <c r="EF358" i="44"/>
  <c r="EE358" i="44"/>
  <c r="ED358" i="44"/>
  <c r="EC358" i="44"/>
  <c r="DZ358" i="44"/>
  <c r="GC357" i="44"/>
  <c r="GD357" i="44" s="1"/>
  <c r="GE357" i="44" s="1"/>
  <c r="GA357" i="44"/>
  <c r="FZ357" i="44"/>
  <c r="FY357" i="44"/>
  <c r="FX357" i="44"/>
  <c r="FW357" i="44"/>
  <c r="FV357" i="44"/>
  <c r="FU357" i="44"/>
  <c r="FT357" i="44"/>
  <c r="FS357" i="44"/>
  <c r="FR357" i="44"/>
  <c r="FQ357" i="44"/>
  <c r="FP357" i="44"/>
  <c r="FO357" i="44"/>
  <c r="FN357" i="44"/>
  <c r="FM357" i="44"/>
  <c r="FL357" i="44"/>
  <c r="FK357" i="44"/>
  <c r="FJ357" i="44"/>
  <c r="FI357" i="44"/>
  <c r="FH357" i="44"/>
  <c r="FD357" i="44"/>
  <c r="FC357" i="44"/>
  <c r="FB357" i="44"/>
  <c r="FA357" i="44"/>
  <c r="EZ357" i="44"/>
  <c r="EY357" i="44"/>
  <c r="EX357" i="44"/>
  <c r="EW357" i="44"/>
  <c r="EV357" i="44"/>
  <c r="EU357" i="44"/>
  <c r="ET357" i="44"/>
  <c r="ES357" i="44"/>
  <c r="ER357" i="44"/>
  <c r="EQ357" i="44"/>
  <c r="EP357" i="44"/>
  <c r="EO357" i="44"/>
  <c r="EN357" i="44"/>
  <c r="EM357" i="44"/>
  <c r="EL357" i="44"/>
  <c r="EK357" i="44"/>
  <c r="EG357" i="44"/>
  <c r="EF357" i="44"/>
  <c r="EE357" i="44"/>
  <c r="ED357" i="44"/>
  <c r="EC357" i="44"/>
  <c r="DZ357" i="44"/>
  <c r="GC356" i="44"/>
  <c r="GA356" i="44"/>
  <c r="FZ356" i="44"/>
  <c r="FY356" i="44"/>
  <c r="FX356" i="44"/>
  <c r="FW356" i="44"/>
  <c r="FV356" i="44"/>
  <c r="FU356" i="44"/>
  <c r="FT356" i="44"/>
  <c r="FS356" i="44"/>
  <c r="FR356" i="44"/>
  <c r="FQ356" i="44"/>
  <c r="FP356" i="44"/>
  <c r="FO356" i="44"/>
  <c r="FN356" i="44"/>
  <c r="FM356" i="44"/>
  <c r="FL356" i="44"/>
  <c r="FK356" i="44"/>
  <c r="FJ356" i="44"/>
  <c r="FI356" i="44"/>
  <c r="FH356" i="44"/>
  <c r="FD356" i="44"/>
  <c r="FC356" i="44"/>
  <c r="FB356" i="44"/>
  <c r="FA356" i="44"/>
  <c r="EZ356" i="44"/>
  <c r="EY356" i="44"/>
  <c r="EX356" i="44"/>
  <c r="EW356" i="44"/>
  <c r="EV356" i="44"/>
  <c r="EU356" i="44"/>
  <c r="ET356" i="44"/>
  <c r="ES356" i="44"/>
  <c r="ER356" i="44"/>
  <c r="EQ356" i="44"/>
  <c r="EP356" i="44"/>
  <c r="EO356" i="44"/>
  <c r="EN356" i="44"/>
  <c r="EM356" i="44"/>
  <c r="EL356" i="44"/>
  <c r="EK356" i="44"/>
  <c r="EG356" i="44"/>
  <c r="EF356" i="44"/>
  <c r="EE356" i="44"/>
  <c r="ED356" i="44"/>
  <c r="EC356" i="44"/>
  <c r="DZ356" i="44"/>
  <c r="GD355" i="44"/>
  <c r="GC355" i="44"/>
  <c r="GA355" i="44"/>
  <c r="FZ355" i="44"/>
  <c r="FY355" i="44"/>
  <c r="FX355" i="44"/>
  <c r="FW355" i="44"/>
  <c r="FV355" i="44"/>
  <c r="FU355" i="44"/>
  <c r="FT355" i="44"/>
  <c r="FS355" i="44"/>
  <c r="FR355" i="44"/>
  <c r="FQ355" i="44"/>
  <c r="FP355" i="44"/>
  <c r="FO355" i="44"/>
  <c r="FN355" i="44"/>
  <c r="FM355" i="44"/>
  <c r="FL355" i="44"/>
  <c r="FK355" i="44"/>
  <c r="FJ355" i="44"/>
  <c r="FI355" i="44"/>
  <c r="FH355" i="44"/>
  <c r="FD355" i="44"/>
  <c r="FC355" i="44"/>
  <c r="FB355" i="44"/>
  <c r="FA355" i="44"/>
  <c r="EZ355" i="44"/>
  <c r="EY355" i="44"/>
  <c r="EX355" i="44"/>
  <c r="EW355" i="44"/>
  <c r="EV355" i="44"/>
  <c r="EU355" i="44"/>
  <c r="ET355" i="44"/>
  <c r="ES355" i="44"/>
  <c r="ER355" i="44"/>
  <c r="EQ355" i="44"/>
  <c r="EP355" i="44"/>
  <c r="EO355" i="44"/>
  <c r="EN355" i="44"/>
  <c r="EM355" i="44"/>
  <c r="EL355" i="44"/>
  <c r="EK355" i="44"/>
  <c r="EG355" i="44"/>
  <c r="EF355" i="44"/>
  <c r="EE355" i="44"/>
  <c r="ED355" i="44"/>
  <c r="EC355" i="44"/>
  <c r="DZ355" i="44"/>
  <c r="GC354" i="44"/>
  <c r="GD354" i="44" s="1"/>
  <c r="GA354" i="44"/>
  <c r="FZ354" i="44"/>
  <c r="FY354" i="44"/>
  <c r="FX354" i="44"/>
  <c r="FW354" i="44"/>
  <c r="FV354" i="44"/>
  <c r="FU354" i="44"/>
  <c r="FT354" i="44"/>
  <c r="FS354" i="44"/>
  <c r="FR354" i="44"/>
  <c r="FQ354" i="44"/>
  <c r="FP354" i="44"/>
  <c r="FO354" i="44"/>
  <c r="FN354" i="44"/>
  <c r="FM354" i="44"/>
  <c r="FL354" i="44"/>
  <c r="FK354" i="44"/>
  <c r="FJ354" i="44"/>
  <c r="FI354" i="44"/>
  <c r="FH354" i="44"/>
  <c r="FD354" i="44"/>
  <c r="FC354" i="44"/>
  <c r="FB354" i="44"/>
  <c r="FA354" i="44"/>
  <c r="EZ354" i="44"/>
  <c r="EY354" i="44"/>
  <c r="EX354" i="44"/>
  <c r="EW354" i="44"/>
  <c r="EV354" i="44"/>
  <c r="EU354" i="44"/>
  <c r="ET354" i="44"/>
  <c r="ES354" i="44"/>
  <c r="ER354" i="44"/>
  <c r="EQ354" i="44"/>
  <c r="EP354" i="44"/>
  <c r="EO354" i="44"/>
  <c r="EN354" i="44"/>
  <c r="EM354" i="44"/>
  <c r="EL354" i="44"/>
  <c r="EK354" i="44"/>
  <c r="EG354" i="44"/>
  <c r="EF354" i="44"/>
  <c r="EE354" i="44"/>
  <c r="ED354" i="44"/>
  <c r="EC354" i="44"/>
  <c r="DZ354" i="44"/>
  <c r="GC353" i="44"/>
  <c r="GD353" i="44" s="1"/>
  <c r="GE353" i="44" s="1"/>
  <c r="GA353" i="44"/>
  <c r="FZ353" i="44"/>
  <c r="FY353" i="44"/>
  <c r="FX353" i="44"/>
  <c r="FW353" i="44"/>
  <c r="FV353" i="44"/>
  <c r="FU353" i="44"/>
  <c r="FT353" i="44"/>
  <c r="FS353" i="44"/>
  <c r="FR353" i="44"/>
  <c r="FQ353" i="44"/>
  <c r="FP353" i="44"/>
  <c r="FO353" i="44"/>
  <c r="FN353" i="44"/>
  <c r="FM353" i="44"/>
  <c r="FL353" i="44"/>
  <c r="FK353" i="44"/>
  <c r="FJ353" i="44"/>
  <c r="FI353" i="44"/>
  <c r="FH353" i="44"/>
  <c r="FD353" i="44"/>
  <c r="FC353" i="44"/>
  <c r="FB353" i="44"/>
  <c r="FA353" i="44"/>
  <c r="EZ353" i="44"/>
  <c r="EY353" i="44"/>
  <c r="EX353" i="44"/>
  <c r="EW353" i="44"/>
  <c r="EV353" i="44"/>
  <c r="EU353" i="44"/>
  <c r="ET353" i="44"/>
  <c r="ES353" i="44"/>
  <c r="ER353" i="44"/>
  <c r="EQ353" i="44"/>
  <c r="EP353" i="44"/>
  <c r="EO353" i="44"/>
  <c r="EN353" i="44"/>
  <c r="EM353" i="44"/>
  <c r="EL353" i="44"/>
  <c r="EK353" i="44"/>
  <c r="EG353" i="44"/>
  <c r="EF353" i="44"/>
  <c r="EE353" i="44"/>
  <c r="ED353" i="44"/>
  <c r="EC353" i="44"/>
  <c r="DZ353" i="44"/>
  <c r="GC352" i="44"/>
  <c r="GA352" i="44"/>
  <c r="FZ352" i="44"/>
  <c r="FY352" i="44"/>
  <c r="FX352" i="44"/>
  <c r="FW352" i="44"/>
  <c r="FV352" i="44"/>
  <c r="FU352" i="44"/>
  <c r="FT352" i="44"/>
  <c r="FS352" i="44"/>
  <c r="FR352" i="44"/>
  <c r="FQ352" i="44"/>
  <c r="FP352" i="44"/>
  <c r="FO352" i="44"/>
  <c r="FN352" i="44"/>
  <c r="FM352" i="44"/>
  <c r="FL352" i="44"/>
  <c r="FK352" i="44"/>
  <c r="FJ352" i="44"/>
  <c r="FI352" i="44"/>
  <c r="FH352" i="44"/>
  <c r="FD352" i="44"/>
  <c r="FC352" i="44"/>
  <c r="FB352" i="44"/>
  <c r="FA352" i="44"/>
  <c r="EZ352" i="44"/>
  <c r="EY352" i="44"/>
  <c r="EX352" i="44"/>
  <c r="EW352" i="44"/>
  <c r="EV352" i="44"/>
  <c r="EU352" i="44"/>
  <c r="ET352" i="44"/>
  <c r="ES352" i="44"/>
  <c r="ER352" i="44"/>
  <c r="EQ352" i="44"/>
  <c r="EP352" i="44"/>
  <c r="EO352" i="44"/>
  <c r="EN352" i="44"/>
  <c r="EM352" i="44"/>
  <c r="EL352" i="44"/>
  <c r="EK352" i="44"/>
  <c r="EG352" i="44"/>
  <c r="EF352" i="44"/>
  <c r="EE352" i="44"/>
  <c r="ED352" i="44"/>
  <c r="EC352" i="44"/>
  <c r="DZ352" i="44"/>
  <c r="GD351" i="44"/>
  <c r="GC351" i="44"/>
  <c r="GA351" i="44"/>
  <c r="FZ351" i="44"/>
  <c r="FY351" i="44"/>
  <c r="FX351" i="44"/>
  <c r="FW351" i="44"/>
  <c r="FV351" i="44"/>
  <c r="FU351" i="44"/>
  <c r="FT351" i="44"/>
  <c r="FS351" i="44"/>
  <c r="FR351" i="44"/>
  <c r="FQ351" i="44"/>
  <c r="FP351" i="44"/>
  <c r="FO351" i="44"/>
  <c r="FN351" i="44"/>
  <c r="FM351" i="44"/>
  <c r="FL351" i="44"/>
  <c r="FK351" i="44"/>
  <c r="FJ351" i="44"/>
  <c r="FI351" i="44"/>
  <c r="FH351" i="44"/>
  <c r="FD351" i="44"/>
  <c r="FC351" i="44"/>
  <c r="FB351" i="44"/>
  <c r="FA351" i="44"/>
  <c r="EZ351" i="44"/>
  <c r="EY351" i="44"/>
  <c r="EX351" i="44"/>
  <c r="EW351" i="44"/>
  <c r="EV351" i="44"/>
  <c r="EU351" i="44"/>
  <c r="ET351" i="44"/>
  <c r="ES351" i="44"/>
  <c r="ER351" i="44"/>
  <c r="EQ351" i="44"/>
  <c r="EP351" i="44"/>
  <c r="EO351" i="44"/>
  <c r="EN351" i="44"/>
  <c r="EM351" i="44"/>
  <c r="EL351" i="44"/>
  <c r="EK351" i="44"/>
  <c r="EG351" i="44"/>
  <c r="EF351" i="44"/>
  <c r="EE351" i="44"/>
  <c r="ED351" i="44"/>
  <c r="EC351" i="44"/>
  <c r="DZ351" i="44"/>
  <c r="GC350" i="44"/>
  <c r="GD350" i="44" s="1"/>
  <c r="GA350" i="44"/>
  <c r="FZ350" i="44"/>
  <c r="FY350" i="44"/>
  <c r="FX350" i="44"/>
  <c r="FW350" i="44"/>
  <c r="FV350" i="44"/>
  <c r="FU350" i="44"/>
  <c r="FT350" i="44"/>
  <c r="FS350" i="44"/>
  <c r="FR350" i="44"/>
  <c r="FQ350" i="44"/>
  <c r="FP350" i="44"/>
  <c r="FO350" i="44"/>
  <c r="FN350" i="44"/>
  <c r="FM350" i="44"/>
  <c r="FL350" i="44"/>
  <c r="FK350" i="44"/>
  <c r="FJ350" i="44"/>
  <c r="FI350" i="44"/>
  <c r="FH350" i="44"/>
  <c r="FD350" i="44"/>
  <c r="FC350" i="44"/>
  <c r="FB350" i="44"/>
  <c r="FA350" i="44"/>
  <c r="EZ350" i="44"/>
  <c r="EY350" i="44"/>
  <c r="EX350" i="44"/>
  <c r="EW350" i="44"/>
  <c r="EV350" i="44"/>
  <c r="EU350" i="44"/>
  <c r="ET350" i="44"/>
  <c r="ES350" i="44"/>
  <c r="ER350" i="44"/>
  <c r="EQ350" i="44"/>
  <c r="EP350" i="44"/>
  <c r="EO350" i="44"/>
  <c r="EN350" i="44"/>
  <c r="EM350" i="44"/>
  <c r="EL350" i="44"/>
  <c r="EK350" i="44"/>
  <c r="EG350" i="44"/>
  <c r="EF350" i="44"/>
  <c r="EE350" i="44"/>
  <c r="ED350" i="44"/>
  <c r="EC350" i="44"/>
  <c r="DZ350" i="44"/>
  <c r="GC349" i="44"/>
  <c r="GD349" i="44" s="1"/>
  <c r="GE349" i="44" s="1"/>
  <c r="GA349" i="44"/>
  <c r="FZ349" i="44"/>
  <c r="FY349" i="44"/>
  <c r="FX349" i="44"/>
  <c r="FW349" i="44"/>
  <c r="FV349" i="44"/>
  <c r="FU349" i="44"/>
  <c r="FT349" i="44"/>
  <c r="FS349" i="44"/>
  <c r="FR349" i="44"/>
  <c r="FQ349" i="44"/>
  <c r="FP349" i="44"/>
  <c r="FO349" i="44"/>
  <c r="FN349" i="44"/>
  <c r="FM349" i="44"/>
  <c r="FL349" i="44"/>
  <c r="FK349" i="44"/>
  <c r="FJ349" i="44"/>
  <c r="FI349" i="44"/>
  <c r="FH349" i="44"/>
  <c r="FD349" i="44"/>
  <c r="FC349" i="44"/>
  <c r="FB349" i="44"/>
  <c r="FA349" i="44"/>
  <c r="EZ349" i="44"/>
  <c r="EY349" i="44"/>
  <c r="EX349" i="44"/>
  <c r="EW349" i="44"/>
  <c r="EV349" i="44"/>
  <c r="EU349" i="44"/>
  <c r="ET349" i="44"/>
  <c r="ES349" i="44"/>
  <c r="ER349" i="44"/>
  <c r="EQ349" i="44"/>
  <c r="EP349" i="44"/>
  <c r="EO349" i="44"/>
  <c r="EN349" i="44"/>
  <c r="EM349" i="44"/>
  <c r="EL349" i="44"/>
  <c r="EK349" i="44"/>
  <c r="EG349" i="44"/>
  <c r="EF349" i="44"/>
  <c r="EE349" i="44"/>
  <c r="ED349" i="44"/>
  <c r="EC349" i="44"/>
  <c r="DZ349" i="44"/>
  <c r="GC348" i="44"/>
  <c r="GA348" i="44"/>
  <c r="FZ348" i="44"/>
  <c r="FY348" i="44"/>
  <c r="FX348" i="44"/>
  <c r="FW348" i="44"/>
  <c r="FV348" i="44"/>
  <c r="FU348" i="44"/>
  <c r="FT348" i="44"/>
  <c r="FS348" i="44"/>
  <c r="FR348" i="44"/>
  <c r="FQ348" i="44"/>
  <c r="FP348" i="44"/>
  <c r="FO348" i="44"/>
  <c r="FN348" i="44"/>
  <c r="FM348" i="44"/>
  <c r="FL348" i="44"/>
  <c r="FK348" i="44"/>
  <c r="FJ348" i="44"/>
  <c r="FI348" i="44"/>
  <c r="FH348" i="44"/>
  <c r="FD348" i="44"/>
  <c r="FC348" i="44"/>
  <c r="FB348" i="44"/>
  <c r="FA348" i="44"/>
  <c r="EZ348" i="44"/>
  <c r="EY348" i="44"/>
  <c r="EX348" i="44"/>
  <c r="EW348" i="44"/>
  <c r="EV348" i="44"/>
  <c r="EU348" i="44"/>
  <c r="ET348" i="44"/>
  <c r="ES348" i="44"/>
  <c r="ER348" i="44"/>
  <c r="EQ348" i="44"/>
  <c r="EP348" i="44"/>
  <c r="EO348" i="44"/>
  <c r="EN348" i="44"/>
  <c r="EM348" i="44"/>
  <c r="EL348" i="44"/>
  <c r="EK348" i="44"/>
  <c r="EG348" i="44"/>
  <c r="EF348" i="44"/>
  <c r="EE348" i="44"/>
  <c r="ED348" i="44"/>
  <c r="EC348" i="44"/>
  <c r="DZ348" i="44"/>
  <c r="GC347" i="44"/>
  <c r="GD347" i="44" s="1"/>
  <c r="GA347" i="44"/>
  <c r="FZ347" i="44"/>
  <c r="FY347" i="44"/>
  <c r="FX347" i="44"/>
  <c r="FW347" i="44"/>
  <c r="FV347" i="44"/>
  <c r="FU347" i="44"/>
  <c r="FT347" i="44"/>
  <c r="FS347" i="44"/>
  <c r="FR347" i="44"/>
  <c r="FQ347" i="44"/>
  <c r="FP347" i="44"/>
  <c r="FO347" i="44"/>
  <c r="FN347" i="44"/>
  <c r="FM347" i="44"/>
  <c r="FL347" i="44"/>
  <c r="FK347" i="44"/>
  <c r="FJ347" i="44"/>
  <c r="FI347" i="44"/>
  <c r="FH347" i="44"/>
  <c r="FD347" i="44"/>
  <c r="FC347" i="44"/>
  <c r="FB347" i="44"/>
  <c r="FA347" i="44"/>
  <c r="EZ347" i="44"/>
  <c r="EY347" i="44"/>
  <c r="EX347" i="44"/>
  <c r="EW347" i="44"/>
  <c r="EV347" i="44"/>
  <c r="EU347" i="44"/>
  <c r="ET347" i="44"/>
  <c r="ES347" i="44"/>
  <c r="ER347" i="44"/>
  <c r="EQ347" i="44"/>
  <c r="EP347" i="44"/>
  <c r="EO347" i="44"/>
  <c r="EN347" i="44"/>
  <c r="EM347" i="44"/>
  <c r="EL347" i="44"/>
  <c r="EK347" i="44"/>
  <c r="EG347" i="44"/>
  <c r="EF347" i="44"/>
  <c r="EE347" i="44"/>
  <c r="ED347" i="44"/>
  <c r="EC347" i="44"/>
  <c r="DZ347" i="44"/>
  <c r="GC346" i="44"/>
  <c r="GD346" i="44" s="1"/>
  <c r="GA346" i="44"/>
  <c r="FZ346" i="44"/>
  <c r="FY346" i="44"/>
  <c r="FX346" i="44"/>
  <c r="FW346" i="44"/>
  <c r="FV346" i="44"/>
  <c r="FU346" i="44"/>
  <c r="FT346" i="44"/>
  <c r="FS346" i="44"/>
  <c r="FR346" i="44"/>
  <c r="FQ346" i="44"/>
  <c r="FP346" i="44"/>
  <c r="FO346" i="44"/>
  <c r="FN346" i="44"/>
  <c r="FM346" i="44"/>
  <c r="FL346" i="44"/>
  <c r="FK346" i="44"/>
  <c r="FJ346" i="44"/>
  <c r="FI346" i="44"/>
  <c r="FH346" i="44"/>
  <c r="FD346" i="44"/>
  <c r="FC346" i="44"/>
  <c r="FB346" i="44"/>
  <c r="FA346" i="44"/>
  <c r="EZ346" i="44"/>
  <c r="EY346" i="44"/>
  <c r="EX346" i="44"/>
  <c r="EW346" i="44"/>
  <c r="EV346" i="44"/>
  <c r="EU346" i="44"/>
  <c r="ET346" i="44"/>
  <c r="ES346" i="44"/>
  <c r="ER346" i="44"/>
  <c r="EQ346" i="44"/>
  <c r="EP346" i="44"/>
  <c r="EO346" i="44"/>
  <c r="EN346" i="44"/>
  <c r="EM346" i="44"/>
  <c r="EL346" i="44"/>
  <c r="EK346" i="44"/>
  <c r="EG346" i="44"/>
  <c r="EF346" i="44"/>
  <c r="EE346" i="44"/>
  <c r="ED346" i="44"/>
  <c r="EC346" i="44"/>
  <c r="DZ346" i="44"/>
  <c r="GC345" i="44"/>
  <c r="GD345" i="44" s="1"/>
  <c r="GE345" i="44" s="1"/>
  <c r="GA345" i="44"/>
  <c r="FZ345" i="44"/>
  <c r="FY345" i="44"/>
  <c r="FX345" i="44"/>
  <c r="FW345" i="44"/>
  <c r="FV345" i="44"/>
  <c r="FU345" i="44"/>
  <c r="FT345" i="44"/>
  <c r="FS345" i="44"/>
  <c r="FR345" i="44"/>
  <c r="FQ345" i="44"/>
  <c r="FP345" i="44"/>
  <c r="FO345" i="44"/>
  <c r="FN345" i="44"/>
  <c r="FM345" i="44"/>
  <c r="FL345" i="44"/>
  <c r="FK345" i="44"/>
  <c r="FJ345" i="44"/>
  <c r="FI345" i="44"/>
  <c r="FH345" i="44"/>
  <c r="FD345" i="44"/>
  <c r="FC345" i="44"/>
  <c r="FB345" i="44"/>
  <c r="FA345" i="44"/>
  <c r="EZ345" i="44"/>
  <c r="EY345" i="44"/>
  <c r="EX345" i="44"/>
  <c r="EW345" i="44"/>
  <c r="EV345" i="44"/>
  <c r="EU345" i="44"/>
  <c r="ET345" i="44"/>
  <c r="ES345" i="44"/>
  <c r="ER345" i="44"/>
  <c r="EQ345" i="44"/>
  <c r="EP345" i="44"/>
  <c r="EO345" i="44"/>
  <c r="EN345" i="44"/>
  <c r="EM345" i="44"/>
  <c r="EL345" i="44"/>
  <c r="EK345" i="44"/>
  <c r="EG345" i="44"/>
  <c r="EF345" i="44"/>
  <c r="EE345" i="44"/>
  <c r="ED345" i="44"/>
  <c r="EC345" i="44"/>
  <c r="DZ345" i="44"/>
  <c r="GC344" i="44"/>
  <c r="GA344" i="44"/>
  <c r="FZ344" i="44"/>
  <c r="FY344" i="44"/>
  <c r="FX344" i="44"/>
  <c r="FW344" i="44"/>
  <c r="FV344" i="44"/>
  <c r="FU344" i="44"/>
  <c r="FT344" i="44"/>
  <c r="FS344" i="44"/>
  <c r="FR344" i="44"/>
  <c r="FQ344" i="44"/>
  <c r="FP344" i="44"/>
  <c r="FO344" i="44"/>
  <c r="FN344" i="44"/>
  <c r="FM344" i="44"/>
  <c r="FL344" i="44"/>
  <c r="FK344" i="44"/>
  <c r="FJ344" i="44"/>
  <c r="FI344" i="44"/>
  <c r="FH344" i="44"/>
  <c r="FD344" i="44"/>
  <c r="FC344" i="44"/>
  <c r="FB344" i="44"/>
  <c r="FA344" i="44"/>
  <c r="EZ344" i="44"/>
  <c r="EY344" i="44"/>
  <c r="EX344" i="44"/>
  <c r="EW344" i="44"/>
  <c r="EV344" i="44"/>
  <c r="EU344" i="44"/>
  <c r="ET344" i="44"/>
  <c r="ES344" i="44"/>
  <c r="ER344" i="44"/>
  <c r="EQ344" i="44"/>
  <c r="EP344" i="44"/>
  <c r="EO344" i="44"/>
  <c r="EN344" i="44"/>
  <c r="EM344" i="44"/>
  <c r="EL344" i="44"/>
  <c r="EK344" i="44"/>
  <c r="EG344" i="44"/>
  <c r="EF344" i="44"/>
  <c r="EE344" i="44"/>
  <c r="ED344" i="44"/>
  <c r="EC344" i="44"/>
  <c r="DZ344" i="44"/>
  <c r="GC343" i="44"/>
  <c r="GD343" i="44" s="1"/>
  <c r="GA343" i="44"/>
  <c r="FZ343" i="44"/>
  <c r="FY343" i="44"/>
  <c r="FX343" i="44"/>
  <c r="FW343" i="44"/>
  <c r="FV343" i="44"/>
  <c r="FU343" i="44"/>
  <c r="FT343" i="44"/>
  <c r="FS343" i="44"/>
  <c r="FR343" i="44"/>
  <c r="FQ343" i="44"/>
  <c r="FP343" i="44"/>
  <c r="FO343" i="44"/>
  <c r="FN343" i="44"/>
  <c r="FM343" i="44"/>
  <c r="FL343" i="44"/>
  <c r="FK343" i="44"/>
  <c r="FJ343" i="44"/>
  <c r="FI343" i="44"/>
  <c r="FH343" i="44"/>
  <c r="FD343" i="44"/>
  <c r="FC343" i="44"/>
  <c r="FB343" i="44"/>
  <c r="FA343" i="44"/>
  <c r="EZ343" i="44"/>
  <c r="EY343" i="44"/>
  <c r="EX343" i="44"/>
  <c r="EW343" i="44"/>
  <c r="ET343" i="44"/>
  <c r="ES343" i="44"/>
  <c r="ER343" i="44"/>
  <c r="EQ343" i="44"/>
  <c r="EP343" i="44"/>
  <c r="EO343" i="44"/>
  <c r="EN343" i="44"/>
  <c r="EM343" i="44"/>
  <c r="EL343" i="44"/>
  <c r="EK343" i="44"/>
  <c r="EG343" i="44"/>
  <c r="EF343" i="44"/>
  <c r="EE343" i="44"/>
  <c r="ED343" i="44"/>
  <c r="EC343" i="44"/>
  <c r="DZ343" i="44"/>
  <c r="BW343" i="44"/>
  <c r="EV343" i="44" s="1"/>
  <c r="BV343" i="44"/>
  <c r="EU343" i="44" s="1"/>
  <c r="GC342" i="44"/>
  <c r="GD342" i="44" s="1"/>
  <c r="GA342" i="44"/>
  <c r="FZ342" i="44"/>
  <c r="FY342" i="44"/>
  <c r="FX342" i="44"/>
  <c r="FW342" i="44"/>
  <c r="FV342" i="44"/>
  <c r="FU342" i="44"/>
  <c r="FT342" i="44"/>
  <c r="FS342" i="44"/>
  <c r="FR342" i="44"/>
  <c r="FQ342" i="44"/>
  <c r="FP342" i="44"/>
  <c r="FO342" i="44"/>
  <c r="FN342" i="44"/>
  <c r="FM342" i="44"/>
  <c r="FL342" i="44"/>
  <c r="FK342" i="44"/>
  <c r="FJ342" i="44"/>
  <c r="FI342" i="44"/>
  <c r="FH342" i="44"/>
  <c r="FD342" i="44"/>
  <c r="FC342" i="44"/>
  <c r="FB342" i="44"/>
  <c r="FA342" i="44"/>
  <c r="EZ342" i="44"/>
  <c r="EY342" i="44"/>
  <c r="EX342" i="44"/>
  <c r="EW342" i="44"/>
  <c r="EV342" i="44"/>
  <c r="EU342" i="44"/>
  <c r="ET342" i="44"/>
  <c r="ES342" i="44"/>
  <c r="ER342" i="44"/>
  <c r="EQ342" i="44"/>
  <c r="EP342" i="44"/>
  <c r="EO342" i="44"/>
  <c r="EN342" i="44"/>
  <c r="EM342" i="44"/>
  <c r="EL342" i="44"/>
  <c r="EK342" i="44"/>
  <c r="EG342" i="44"/>
  <c r="EF342" i="44"/>
  <c r="EE342" i="44"/>
  <c r="ED342" i="44"/>
  <c r="EC342" i="44"/>
  <c r="DZ342" i="44"/>
  <c r="GC341" i="44"/>
  <c r="GD341" i="44" s="1"/>
  <c r="GA341" i="44"/>
  <c r="FZ341" i="44"/>
  <c r="FY341" i="44"/>
  <c r="FX341" i="44"/>
  <c r="FW341" i="44"/>
  <c r="FV341" i="44"/>
  <c r="FU341" i="44"/>
  <c r="FT341" i="44"/>
  <c r="FS341" i="44"/>
  <c r="FR341" i="44"/>
  <c r="FQ341" i="44"/>
  <c r="FP341" i="44"/>
  <c r="FO341" i="44"/>
  <c r="FN341" i="44"/>
  <c r="FM341" i="44"/>
  <c r="FL341" i="44"/>
  <c r="FK341" i="44"/>
  <c r="FJ341" i="44"/>
  <c r="FI341" i="44"/>
  <c r="FH341" i="44"/>
  <c r="FD341" i="44"/>
  <c r="FC341" i="44"/>
  <c r="FB341" i="44"/>
  <c r="FA341" i="44"/>
  <c r="EZ341" i="44"/>
  <c r="EY341" i="44"/>
  <c r="EX341" i="44"/>
  <c r="EW341" i="44"/>
  <c r="EV341" i="44"/>
  <c r="EU341" i="44"/>
  <c r="ET341" i="44"/>
  <c r="ES341" i="44"/>
  <c r="ER341" i="44"/>
  <c r="EQ341" i="44"/>
  <c r="EP341" i="44"/>
  <c r="EO341" i="44"/>
  <c r="EN341" i="44"/>
  <c r="EM341" i="44"/>
  <c r="EL341" i="44"/>
  <c r="EK341" i="44"/>
  <c r="EG341" i="44"/>
  <c r="EF341" i="44"/>
  <c r="EE341" i="44"/>
  <c r="ED341" i="44"/>
  <c r="EC341" i="44"/>
  <c r="DZ341" i="44"/>
  <c r="GC340" i="44"/>
  <c r="GD340" i="44" s="1"/>
  <c r="GA340" i="44"/>
  <c r="FZ340" i="44"/>
  <c r="FY340" i="44"/>
  <c r="FX340" i="44"/>
  <c r="FW340" i="44"/>
  <c r="FV340" i="44"/>
  <c r="FU340" i="44"/>
  <c r="FT340" i="44"/>
  <c r="FS340" i="44"/>
  <c r="FR340" i="44"/>
  <c r="FQ340" i="44"/>
  <c r="FP340" i="44"/>
  <c r="FO340" i="44"/>
  <c r="FN340" i="44"/>
  <c r="FM340" i="44"/>
  <c r="FL340" i="44"/>
  <c r="FK340" i="44"/>
  <c r="FJ340" i="44"/>
  <c r="FI340" i="44"/>
  <c r="FH340" i="44"/>
  <c r="FD340" i="44"/>
  <c r="FC340" i="44"/>
  <c r="FB340" i="44"/>
  <c r="FA340" i="44"/>
  <c r="EZ340" i="44"/>
  <c r="EY340" i="44"/>
  <c r="EX340" i="44"/>
  <c r="EW340" i="44"/>
  <c r="EV340" i="44"/>
  <c r="EU340" i="44"/>
  <c r="ET340" i="44"/>
  <c r="ES340" i="44"/>
  <c r="ER340" i="44"/>
  <c r="EQ340" i="44"/>
  <c r="EP340" i="44"/>
  <c r="EO340" i="44"/>
  <c r="EN340" i="44"/>
  <c r="EM340" i="44"/>
  <c r="EL340" i="44"/>
  <c r="EK340" i="44"/>
  <c r="EG340" i="44"/>
  <c r="EF340" i="44"/>
  <c r="EE340" i="44"/>
  <c r="ED340" i="44"/>
  <c r="EC340" i="44"/>
  <c r="DZ340" i="44"/>
  <c r="GC339" i="44"/>
  <c r="GD339" i="44" s="1"/>
  <c r="GA339" i="44"/>
  <c r="FZ339" i="44"/>
  <c r="FY339" i="44"/>
  <c r="FX339" i="44"/>
  <c r="FW339" i="44"/>
  <c r="FV339" i="44"/>
  <c r="FU339" i="44"/>
  <c r="FT339" i="44"/>
  <c r="FS339" i="44"/>
  <c r="FR339" i="44"/>
  <c r="FQ339" i="44"/>
  <c r="FP339" i="44"/>
  <c r="FO339" i="44"/>
  <c r="FN339" i="44"/>
  <c r="FM339" i="44"/>
  <c r="FL339" i="44"/>
  <c r="FK339" i="44"/>
  <c r="FJ339" i="44"/>
  <c r="FI339" i="44"/>
  <c r="FH339" i="44"/>
  <c r="FD339" i="44"/>
  <c r="FC339" i="44"/>
  <c r="FB339" i="44"/>
  <c r="FA339" i="44"/>
  <c r="EZ339" i="44"/>
  <c r="EY339" i="44"/>
  <c r="EX339" i="44"/>
  <c r="EW339" i="44"/>
  <c r="EV339" i="44"/>
  <c r="EU339" i="44"/>
  <c r="ET339" i="44"/>
  <c r="ES339" i="44"/>
  <c r="ER339" i="44"/>
  <c r="EQ339" i="44"/>
  <c r="EP339" i="44"/>
  <c r="EO339" i="44"/>
  <c r="EN339" i="44"/>
  <c r="EM339" i="44"/>
  <c r="EL339" i="44"/>
  <c r="EK339" i="44"/>
  <c r="EG339" i="44"/>
  <c r="EF339" i="44"/>
  <c r="EE339" i="44"/>
  <c r="ED339" i="44"/>
  <c r="EC339" i="44"/>
  <c r="DZ339" i="44"/>
  <c r="GC338" i="44"/>
  <c r="GD338" i="44" s="1"/>
  <c r="GA338" i="44"/>
  <c r="FZ338" i="44"/>
  <c r="FY338" i="44"/>
  <c r="FX338" i="44"/>
  <c r="FW338" i="44"/>
  <c r="FV338" i="44"/>
  <c r="FU338" i="44"/>
  <c r="FT338" i="44"/>
  <c r="FS338" i="44"/>
  <c r="FR338" i="44"/>
  <c r="FQ338" i="44"/>
  <c r="FP338" i="44"/>
  <c r="FO338" i="44"/>
  <c r="FN338" i="44"/>
  <c r="FM338" i="44"/>
  <c r="FL338" i="44"/>
  <c r="FK338" i="44"/>
  <c r="FJ338" i="44"/>
  <c r="FI338" i="44"/>
  <c r="FH338" i="44"/>
  <c r="FD338" i="44"/>
  <c r="FC338" i="44"/>
  <c r="FB338" i="44"/>
  <c r="FA338" i="44"/>
  <c r="EZ338" i="44"/>
  <c r="EY338" i="44"/>
  <c r="EX338" i="44"/>
  <c r="EW338" i="44"/>
  <c r="EV338" i="44"/>
  <c r="EU338" i="44"/>
  <c r="ET338" i="44"/>
  <c r="ES338" i="44"/>
  <c r="ER338" i="44"/>
  <c r="EQ338" i="44"/>
  <c r="EP338" i="44"/>
  <c r="EO338" i="44"/>
  <c r="EN338" i="44"/>
  <c r="EM338" i="44"/>
  <c r="EL338" i="44"/>
  <c r="EK338" i="44"/>
  <c r="EG338" i="44"/>
  <c r="EF338" i="44"/>
  <c r="EE338" i="44"/>
  <c r="ED338" i="44"/>
  <c r="EC338" i="44"/>
  <c r="DZ338" i="44"/>
  <c r="GF337" i="44"/>
  <c r="GG337" i="44" s="1"/>
  <c r="GC337" i="44"/>
  <c r="GD337" i="44" s="1"/>
  <c r="GE337" i="44" s="1"/>
  <c r="GA337" i="44"/>
  <c r="FZ337" i="44"/>
  <c r="FY337" i="44"/>
  <c r="FX337" i="44"/>
  <c r="FW337" i="44"/>
  <c r="FV337" i="44"/>
  <c r="FU337" i="44"/>
  <c r="FT337" i="44"/>
  <c r="FQ337" i="44"/>
  <c r="FP337" i="44"/>
  <c r="FO337" i="44"/>
  <c r="FN337" i="44"/>
  <c r="FM337" i="44"/>
  <c r="FL337" i="44"/>
  <c r="FK337" i="44"/>
  <c r="FJ337" i="44"/>
  <c r="FI337" i="44"/>
  <c r="FH337" i="44"/>
  <c r="FD337" i="44"/>
  <c r="FC337" i="44"/>
  <c r="FB337" i="44"/>
  <c r="FA337" i="44"/>
  <c r="EZ337" i="44"/>
  <c r="EY337" i="44"/>
  <c r="EX337" i="44"/>
  <c r="EW337" i="44"/>
  <c r="ET337" i="44"/>
  <c r="ES337" i="44"/>
  <c r="ER337" i="44"/>
  <c r="EQ337" i="44"/>
  <c r="EP337" i="44"/>
  <c r="EO337" i="44"/>
  <c r="EN337" i="44"/>
  <c r="EM337" i="44"/>
  <c r="EL337" i="44"/>
  <c r="EK337" i="44"/>
  <c r="EG337" i="44"/>
  <c r="EF337" i="44"/>
  <c r="EE337" i="44"/>
  <c r="ED337" i="44"/>
  <c r="EC337" i="44"/>
  <c r="DZ337" i="44"/>
  <c r="CS337" i="44"/>
  <c r="FS337" i="44" s="1"/>
  <c r="CR337" i="44"/>
  <c r="FR337" i="44" s="1"/>
  <c r="AE337" i="44"/>
  <c r="EV337" i="44" s="1"/>
  <c r="AD337" i="44"/>
  <c r="EU337" i="44" s="1"/>
  <c r="GC336" i="44"/>
  <c r="GD336" i="44" s="1"/>
  <c r="GA336" i="44"/>
  <c r="FZ336" i="44"/>
  <c r="FY336" i="44"/>
  <c r="FX336" i="44"/>
  <c r="FW336" i="44"/>
  <c r="FV336" i="44"/>
  <c r="FU336" i="44"/>
  <c r="FT336" i="44"/>
  <c r="FS336" i="44"/>
  <c r="FR336" i="44"/>
  <c r="FQ336" i="44"/>
  <c r="FP336" i="44"/>
  <c r="FO336" i="44"/>
  <c r="FN336" i="44"/>
  <c r="FM336" i="44"/>
  <c r="FL336" i="44"/>
  <c r="FK336" i="44"/>
  <c r="FJ336" i="44"/>
  <c r="FI336" i="44"/>
  <c r="FH336" i="44"/>
  <c r="FD336" i="44"/>
  <c r="FC336" i="44"/>
  <c r="FB336" i="44"/>
  <c r="FA336" i="44"/>
  <c r="EZ336" i="44"/>
  <c r="EY336" i="44"/>
  <c r="EX336" i="44"/>
  <c r="EW336" i="44"/>
  <c r="ET336" i="44"/>
  <c r="ES336" i="44"/>
  <c r="ER336" i="44"/>
  <c r="EQ336" i="44"/>
  <c r="EP336" i="44"/>
  <c r="EO336" i="44"/>
  <c r="EN336" i="44"/>
  <c r="EM336" i="44"/>
  <c r="EL336" i="44"/>
  <c r="EK336" i="44"/>
  <c r="EG336" i="44"/>
  <c r="EF336" i="44"/>
  <c r="EE336" i="44"/>
  <c r="ED336" i="44"/>
  <c r="EC336" i="44"/>
  <c r="DZ336" i="44"/>
  <c r="BA336" i="44"/>
  <c r="EV336" i="44" s="1"/>
  <c r="AZ336" i="44"/>
  <c r="EU336" i="44" s="1"/>
  <c r="GF335" i="44"/>
  <c r="GG335" i="44" s="1"/>
  <c r="GC335" i="44"/>
  <c r="GD335" i="44" s="1"/>
  <c r="GA335" i="44"/>
  <c r="FZ335" i="44"/>
  <c r="FY335" i="44"/>
  <c r="FX335" i="44"/>
  <c r="FW335" i="44"/>
  <c r="FV335" i="44"/>
  <c r="FU335" i="44"/>
  <c r="FT335" i="44"/>
  <c r="FQ335" i="44"/>
  <c r="FP335" i="44"/>
  <c r="FO335" i="44"/>
  <c r="FN335" i="44"/>
  <c r="FM335" i="44"/>
  <c r="FL335" i="44"/>
  <c r="FK335" i="44"/>
  <c r="FJ335" i="44"/>
  <c r="FI335" i="44"/>
  <c r="FH335" i="44"/>
  <c r="FD335" i="44"/>
  <c r="FC335" i="44"/>
  <c r="FB335" i="44"/>
  <c r="FA335" i="44"/>
  <c r="EZ335" i="44"/>
  <c r="EY335" i="44"/>
  <c r="EX335" i="44"/>
  <c r="EW335" i="44"/>
  <c r="EV335" i="44"/>
  <c r="ET335" i="44"/>
  <c r="ES335" i="44"/>
  <c r="ER335" i="44"/>
  <c r="EQ335" i="44"/>
  <c r="EP335" i="44"/>
  <c r="EO335" i="44"/>
  <c r="EN335" i="44"/>
  <c r="EM335" i="44"/>
  <c r="EL335" i="44"/>
  <c r="EK335" i="44"/>
  <c r="EG335" i="44"/>
  <c r="EF335" i="44"/>
  <c r="EE335" i="44"/>
  <c r="ED335" i="44"/>
  <c r="EC335" i="44"/>
  <c r="DZ335" i="44"/>
  <c r="CS335" i="44"/>
  <c r="FS335" i="44" s="1"/>
  <c r="CR335" i="44"/>
  <c r="FR335" i="44" s="1"/>
  <c r="AE335" i="44"/>
  <c r="AD335" i="44"/>
  <c r="EU335" i="44" s="1"/>
  <c r="GC334" i="44"/>
  <c r="GD334" i="44" s="1"/>
  <c r="GE334" i="44" s="1"/>
  <c r="GA334" i="44"/>
  <c r="FZ334" i="44"/>
  <c r="FY334" i="44"/>
  <c r="FX334" i="44"/>
  <c r="FW334" i="44"/>
  <c r="FV334" i="44"/>
  <c r="FU334" i="44"/>
  <c r="FT334" i="44"/>
  <c r="FS334" i="44"/>
  <c r="FR334" i="44"/>
  <c r="FQ334" i="44"/>
  <c r="FP334" i="44"/>
  <c r="FO334" i="44"/>
  <c r="FN334" i="44"/>
  <c r="FM334" i="44"/>
  <c r="FL334" i="44"/>
  <c r="FK334" i="44"/>
  <c r="FJ334" i="44"/>
  <c r="FI334" i="44"/>
  <c r="FH334" i="44"/>
  <c r="FD334" i="44"/>
  <c r="FC334" i="44"/>
  <c r="FB334" i="44"/>
  <c r="FA334" i="44"/>
  <c r="EZ334" i="44"/>
  <c r="EY334" i="44"/>
  <c r="EX334" i="44"/>
  <c r="EW334" i="44"/>
  <c r="ET334" i="44"/>
  <c r="ES334" i="44"/>
  <c r="ER334" i="44"/>
  <c r="EQ334" i="44"/>
  <c r="EP334" i="44"/>
  <c r="EO334" i="44"/>
  <c r="EN334" i="44"/>
  <c r="EM334" i="44"/>
  <c r="EL334" i="44"/>
  <c r="EK334" i="44"/>
  <c r="EG334" i="44"/>
  <c r="EF334" i="44"/>
  <c r="EE334" i="44"/>
  <c r="ED334" i="44"/>
  <c r="EC334" i="44"/>
  <c r="DZ334" i="44"/>
  <c r="BA334" i="44"/>
  <c r="EV334" i="44" s="1"/>
  <c r="AZ334" i="44"/>
  <c r="EU334" i="44" s="1"/>
  <c r="GC333" i="44"/>
  <c r="GA333" i="44"/>
  <c r="FZ333" i="44"/>
  <c r="FY333" i="44"/>
  <c r="FX333" i="44"/>
  <c r="FW333" i="44"/>
  <c r="FV333" i="44"/>
  <c r="FU333" i="44"/>
  <c r="FT333" i="44"/>
  <c r="FS333" i="44"/>
  <c r="FR333" i="44"/>
  <c r="FQ333" i="44"/>
  <c r="FP333" i="44"/>
  <c r="FO333" i="44"/>
  <c r="FN333" i="44"/>
  <c r="FM333" i="44"/>
  <c r="FL333" i="44"/>
  <c r="FK333" i="44"/>
  <c r="FJ333" i="44"/>
  <c r="FI333" i="44"/>
  <c r="FH333" i="44"/>
  <c r="FD333" i="44"/>
  <c r="FC333" i="44"/>
  <c r="FB333" i="44"/>
  <c r="FA333" i="44"/>
  <c r="EZ333" i="44"/>
  <c r="EY333" i="44"/>
  <c r="EX333" i="44"/>
  <c r="EW333" i="44"/>
  <c r="EV333" i="44"/>
  <c r="EU333" i="44"/>
  <c r="ET333" i="44"/>
  <c r="ES333" i="44"/>
  <c r="ER333" i="44"/>
  <c r="EQ333" i="44"/>
  <c r="EP333" i="44"/>
  <c r="EO333" i="44"/>
  <c r="EN333" i="44"/>
  <c r="EM333" i="44"/>
  <c r="EL333" i="44"/>
  <c r="EK333" i="44"/>
  <c r="EG333" i="44"/>
  <c r="EF333" i="44"/>
  <c r="EE333" i="44"/>
  <c r="ED333" i="44"/>
  <c r="EC333" i="44"/>
  <c r="DZ333" i="44"/>
  <c r="GC332" i="44"/>
  <c r="GA332" i="44"/>
  <c r="FZ332" i="44"/>
  <c r="FY332" i="44"/>
  <c r="FX332" i="44"/>
  <c r="FW332" i="44"/>
  <c r="FV332" i="44"/>
  <c r="FU332" i="44"/>
  <c r="FT332" i="44"/>
  <c r="FS332" i="44"/>
  <c r="FR332" i="44"/>
  <c r="FQ332" i="44"/>
  <c r="FP332" i="44"/>
  <c r="FO332" i="44"/>
  <c r="FN332" i="44"/>
  <c r="FM332" i="44"/>
  <c r="FL332" i="44"/>
  <c r="FK332" i="44"/>
  <c r="FJ332" i="44"/>
  <c r="FI332" i="44"/>
  <c r="FH332" i="44"/>
  <c r="FD332" i="44"/>
  <c r="FC332" i="44"/>
  <c r="FB332" i="44"/>
  <c r="FA332" i="44"/>
  <c r="EZ332" i="44"/>
  <c r="EY332" i="44"/>
  <c r="EX332" i="44"/>
  <c r="EW332" i="44"/>
  <c r="EV332" i="44"/>
  <c r="EU332" i="44"/>
  <c r="ET332" i="44"/>
  <c r="ES332" i="44"/>
  <c r="ER332" i="44"/>
  <c r="EQ332" i="44"/>
  <c r="EP332" i="44"/>
  <c r="EO332" i="44"/>
  <c r="EN332" i="44"/>
  <c r="EM332" i="44"/>
  <c r="EL332" i="44"/>
  <c r="EK332" i="44"/>
  <c r="EG332" i="44"/>
  <c r="EF332" i="44"/>
  <c r="EE332" i="44"/>
  <c r="ED332" i="44"/>
  <c r="EC332" i="44"/>
  <c r="DZ332" i="44"/>
  <c r="GC331" i="44"/>
  <c r="GA331" i="44"/>
  <c r="FZ331" i="44"/>
  <c r="FY331" i="44"/>
  <c r="FX331" i="44"/>
  <c r="FW331" i="44"/>
  <c r="FV331" i="44"/>
  <c r="FU331" i="44"/>
  <c r="FT331" i="44"/>
  <c r="FS331" i="44"/>
  <c r="FR331" i="44"/>
  <c r="FQ331" i="44"/>
  <c r="FP331" i="44"/>
  <c r="FO331" i="44"/>
  <c r="FN331" i="44"/>
  <c r="FM331" i="44"/>
  <c r="FL331" i="44"/>
  <c r="FK331" i="44"/>
  <c r="FJ331" i="44"/>
  <c r="FI331" i="44"/>
  <c r="FH331" i="44"/>
  <c r="FD331" i="44"/>
  <c r="FC331" i="44"/>
  <c r="FB331" i="44"/>
  <c r="FA331" i="44"/>
  <c r="EZ331" i="44"/>
  <c r="EY331" i="44"/>
  <c r="EX331" i="44"/>
  <c r="EW331" i="44"/>
  <c r="EV331" i="44"/>
  <c r="EU331" i="44"/>
  <c r="ET331" i="44"/>
  <c r="ES331" i="44"/>
  <c r="ER331" i="44"/>
  <c r="EQ331" i="44"/>
  <c r="EP331" i="44"/>
  <c r="EO331" i="44"/>
  <c r="EN331" i="44"/>
  <c r="EM331" i="44"/>
  <c r="EL331" i="44"/>
  <c r="EK331" i="44"/>
  <c r="EG331" i="44"/>
  <c r="EF331" i="44"/>
  <c r="EE331" i="44"/>
  <c r="ED331" i="44"/>
  <c r="EC331" i="44"/>
  <c r="DZ331" i="44"/>
  <c r="GC330" i="44"/>
  <c r="GA330" i="44"/>
  <c r="FZ330" i="44"/>
  <c r="FY330" i="44"/>
  <c r="FX330" i="44"/>
  <c r="FW330" i="44"/>
  <c r="FV330" i="44"/>
  <c r="FU330" i="44"/>
  <c r="FT330" i="44"/>
  <c r="FS330" i="44"/>
  <c r="FR330" i="44"/>
  <c r="FQ330" i="44"/>
  <c r="FP330" i="44"/>
  <c r="FO330" i="44"/>
  <c r="FN330" i="44"/>
  <c r="FM330" i="44"/>
  <c r="FL330" i="44"/>
  <c r="FK330" i="44"/>
  <c r="FJ330" i="44"/>
  <c r="FI330" i="44"/>
  <c r="FH330" i="44"/>
  <c r="FD330" i="44"/>
  <c r="FC330" i="44"/>
  <c r="FB330" i="44"/>
  <c r="FA330" i="44"/>
  <c r="EZ330" i="44"/>
  <c r="EY330" i="44"/>
  <c r="EX330" i="44"/>
  <c r="EW330" i="44"/>
  <c r="EV330" i="44"/>
  <c r="EU330" i="44"/>
  <c r="ET330" i="44"/>
  <c r="ES330" i="44"/>
  <c r="ER330" i="44"/>
  <c r="EQ330" i="44"/>
  <c r="EP330" i="44"/>
  <c r="EO330" i="44"/>
  <c r="EN330" i="44"/>
  <c r="EM330" i="44"/>
  <c r="EL330" i="44"/>
  <c r="EK330" i="44"/>
  <c r="EG330" i="44"/>
  <c r="EF330" i="44"/>
  <c r="EE330" i="44"/>
  <c r="ED330" i="44"/>
  <c r="EC330" i="44"/>
  <c r="DZ330" i="44"/>
  <c r="GC329" i="44"/>
  <c r="GA329" i="44"/>
  <c r="FZ329" i="44"/>
  <c r="FY329" i="44"/>
  <c r="FX329" i="44"/>
  <c r="FW329" i="44"/>
  <c r="FV329" i="44"/>
  <c r="FU329" i="44"/>
  <c r="FT329" i="44"/>
  <c r="FS329" i="44"/>
  <c r="FR329" i="44"/>
  <c r="FQ329" i="44"/>
  <c r="FP329" i="44"/>
  <c r="FO329" i="44"/>
  <c r="FN329" i="44"/>
  <c r="FM329" i="44"/>
  <c r="FL329" i="44"/>
  <c r="FK329" i="44"/>
  <c r="FJ329" i="44"/>
  <c r="FI329" i="44"/>
  <c r="FH329" i="44"/>
  <c r="FD329" i="44"/>
  <c r="FC329" i="44"/>
  <c r="FB329" i="44"/>
  <c r="FA329" i="44"/>
  <c r="EZ329" i="44"/>
  <c r="EY329" i="44"/>
  <c r="EX329" i="44"/>
  <c r="EW329" i="44"/>
  <c r="EV329" i="44"/>
  <c r="EU329" i="44"/>
  <c r="ET329" i="44"/>
  <c r="ES329" i="44"/>
  <c r="ER329" i="44"/>
  <c r="EQ329" i="44"/>
  <c r="EP329" i="44"/>
  <c r="EO329" i="44"/>
  <c r="EN329" i="44"/>
  <c r="EM329" i="44"/>
  <c r="EL329" i="44"/>
  <c r="EK329" i="44"/>
  <c r="EG329" i="44"/>
  <c r="EF329" i="44"/>
  <c r="EE329" i="44"/>
  <c r="ED329" i="44"/>
  <c r="EC329" i="44"/>
  <c r="DZ329" i="44"/>
  <c r="GC328" i="44"/>
  <c r="GA328" i="44"/>
  <c r="FZ328" i="44"/>
  <c r="FY328" i="44"/>
  <c r="FX328" i="44"/>
  <c r="FW328" i="44"/>
  <c r="FV328" i="44"/>
  <c r="FU328" i="44"/>
  <c r="FT328" i="44"/>
  <c r="FS328" i="44"/>
  <c r="FR328" i="44"/>
  <c r="FQ328" i="44"/>
  <c r="FP328" i="44"/>
  <c r="FO328" i="44"/>
  <c r="FN328" i="44"/>
  <c r="FM328" i="44"/>
  <c r="FL328" i="44"/>
  <c r="FK328" i="44"/>
  <c r="FJ328" i="44"/>
  <c r="FI328" i="44"/>
  <c r="FH328" i="44"/>
  <c r="FD328" i="44"/>
  <c r="FC328" i="44"/>
  <c r="FB328" i="44"/>
  <c r="FA328" i="44"/>
  <c r="EZ328" i="44"/>
  <c r="EY328" i="44"/>
  <c r="EX328" i="44"/>
  <c r="EW328" i="44"/>
  <c r="EV328" i="44"/>
  <c r="EU328" i="44"/>
  <c r="ET328" i="44"/>
  <c r="ES328" i="44"/>
  <c r="ER328" i="44"/>
  <c r="EQ328" i="44"/>
  <c r="EP328" i="44"/>
  <c r="EO328" i="44"/>
  <c r="EN328" i="44"/>
  <c r="EM328" i="44"/>
  <c r="EL328" i="44"/>
  <c r="EK328" i="44"/>
  <c r="EG328" i="44"/>
  <c r="EF328" i="44"/>
  <c r="EE328" i="44"/>
  <c r="ED328" i="44"/>
  <c r="EC328" i="44"/>
  <c r="DZ328" i="44"/>
  <c r="GC327" i="44"/>
  <c r="GA327" i="44"/>
  <c r="FZ327" i="44"/>
  <c r="FY327" i="44"/>
  <c r="FX327" i="44"/>
  <c r="FW327" i="44"/>
  <c r="FV327" i="44"/>
  <c r="FU327" i="44"/>
  <c r="FT327" i="44"/>
  <c r="FS327" i="44"/>
  <c r="FR327" i="44"/>
  <c r="FQ327" i="44"/>
  <c r="FP327" i="44"/>
  <c r="FO327" i="44"/>
  <c r="FN327" i="44"/>
  <c r="FM327" i="44"/>
  <c r="FL327" i="44"/>
  <c r="FK327" i="44"/>
  <c r="FJ327" i="44"/>
  <c r="FI327" i="44"/>
  <c r="FH327" i="44"/>
  <c r="FD327" i="44"/>
  <c r="FC327" i="44"/>
  <c r="FB327" i="44"/>
  <c r="FA327" i="44"/>
  <c r="EZ327" i="44"/>
  <c r="EY327" i="44"/>
  <c r="EX327" i="44"/>
  <c r="EW327" i="44"/>
  <c r="EV327" i="44"/>
  <c r="EU327" i="44"/>
  <c r="ET327" i="44"/>
  <c r="ES327" i="44"/>
  <c r="ER327" i="44"/>
  <c r="EQ327" i="44"/>
  <c r="EP327" i="44"/>
  <c r="EO327" i="44"/>
  <c r="EN327" i="44"/>
  <c r="EM327" i="44"/>
  <c r="EL327" i="44"/>
  <c r="EK327" i="44"/>
  <c r="EG327" i="44"/>
  <c r="EF327" i="44"/>
  <c r="EE327" i="44"/>
  <c r="ED327" i="44"/>
  <c r="EC327" i="44"/>
  <c r="DZ327" i="44"/>
  <c r="GC326" i="44"/>
  <c r="GD326" i="44" s="1"/>
  <c r="GE326" i="44" s="1"/>
  <c r="FD326" i="44"/>
  <c r="FC326" i="44"/>
  <c r="FB326" i="44"/>
  <c r="FA326" i="44"/>
  <c r="EZ326" i="44"/>
  <c r="EY326" i="44"/>
  <c r="EX326" i="44"/>
  <c r="EW326" i="44"/>
  <c r="EV326" i="44"/>
  <c r="EU326" i="44"/>
  <c r="ET326" i="44"/>
  <c r="ES326" i="44"/>
  <c r="ER326" i="44"/>
  <c r="EQ326" i="44"/>
  <c r="EP326" i="44"/>
  <c r="EO326" i="44"/>
  <c r="EN326" i="44"/>
  <c r="EM326" i="44"/>
  <c r="EL326" i="44"/>
  <c r="EK326" i="44"/>
  <c r="EF326" i="44"/>
  <c r="EE326" i="44"/>
  <c r="ED326" i="44"/>
  <c r="EC326" i="44"/>
  <c r="DZ326" i="44"/>
  <c r="DC326" i="44"/>
  <c r="DD326" i="44" s="1"/>
  <c r="FH326" i="44" s="1"/>
  <c r="GF325" i="44"/>
  <c r="GG325" i="44" s="1"/>
  <c r="GH325" i="44" s="1"/>
  <c r="GC325" i="44"/>
  <c r="GD325" i="44" s="1"/>
  <c r="GE325" i="44" s="1"/>
  <c r="GA325" i="44"/>
  <c r="FZ325" i="44"/>
  <c r="FY325" i="44"/>
  <c r="FX325" i="44"/>
  <c r="FW325" i="44"/>
  <c r="FV325" i="44"/>
  <c r="FU325" i="44"/>
  <c r="FT325" i="44"/>
  <c r="FS325" i="44"/>
  <c r="FR325" i="44"/>
  <c r="FP325" i="44"/>
  <c r="FO325" i="44"/>
  <c r="FN325" i="44"/>
  <c r="FM325" i="44"/>
  <c r="FL325" i="44"/>
  <c r="FK325" i="44"/>
  <c r="FJ325" i="44"/>
  <c r="FI325" i="44"/>
  <c r="FH325" i="44"/>
  <c r="FD325" i="44"/>
  <c r="FC325" i="44"/>
  <c r="FB325" i="44"/>
  <c r="FA325" i="44"/>
  <c r="EZ325" i="44"/>
  <c r="EY325" i="44"/>
  <c r="EX325" i="44"/>
  <c r="EW325" i="44"/>
  <c r="EV325" i="44"/>
  <c r="EU325" i="44"/>
  <c r="ES325" i="44"/>
  <c r="ER325" i="44"/>
  <c r="EQ325" i="44"/>
  <c r="EP325" i="44"/>
  <c r="EO325" i="44"/>
  <c r="EN325" i="44"/>
  <c r="EM325" i="44"/>
  <c r="EL325" i="44"/>
  <c r="EK325" i="44"/>
  <c r="EG325" i="44"/>
  <c r="EF325" i="44"/>
  <c r="EE325" i="44"/>
  <c r="ED325" i="44"/>
  <c r="EC325" i="44"/>
  <c r="DZ325" i="44"/>
  <c r="DM325" i="44"/>
  <c r="CQ325" i="44"/>
  <c r="BU325" i="44"/>
  <c r="AY325" i="44"/>
  <c r="GF324" i="44"/>
  <c r="GG324" i="44" s="1"/>
  <c r="GH324" i="44" s="1"/>
  <c r="GC324" i="44"/>
  <c r="GD324" i="44" s="1"/>
  <c r="GE324" i="44" s="1"/>
  <c r="GA324" i="44"/>
  <c r="FZ324" i="44"/>
  <c r="FY324" i="44"/>
  <c r="FX324" i="44"/>
  <c r="FW324" i="44"/>
  <c r="FV324" i="44"/>
  <c r="FU324" i="44"/>
  <c r="FT324" i="44"/>
  <c r="FS324" i="44"/>
  <c r="FR324" i="44"/>
  <c r="FP324" i="44"/>
  <c r="FO324" i="44"/>
  <c r="FN324" i="44"/>
  <c r="FM324" i="44"/>
  <c r="FL324" i="44"/>
  <c r="FK324" i="44"/>
  <c r="FJ324" i="44"/>
  <c r="FI324" i="44"/>
  <c r="FH324" i="44"/>
  <c r="FD324" i="44"/>
  <c r="FC324" i="44"/>
  <c r="FB324" i="44"/>
  <c r="FA324" i="44"/>
  <c r="EZ324" i="44"/>
  <c r="EY324" i="44"/>
  <c r="EX324" i="44"/>
  <c r="EW324" i="44"/>
  <c r="EV324" i="44"/>
  <c r="EU324" i="44"/>
  <c r="ES324" i="44"/>
  <c r="ER324" i="44"/>
  <c r="EQ324" i="44"/>
  <c r="EP324" i="44"/>
  <c r="EO324" i="44"/>
  <c r="EN324" i="44"/>
  <c r="EM324" i="44"/>
  <c r="EL324" i="44"/>
  <c r="EK324" i="44"/>
  <c r="EG324" i="44"/>
  <c r="EF324" i="44"/>
  <c r="EE324" i="44"/>
  <c r="ED324" i="44"/>
  <c r="EC324" i="44"/>
  <c r="DZ324" i="44"/>
  <c r="DM324" i="44"/>
  <c r="CQ324" i="44"/>
  <c r="BU324" i="44"/>
  <c r="AY324" i="44"/>
  <c r="GC323" i="44"/>
  <c r="GD323" i="44" s="1"/>
  <c r="GE323" i="44" s="1"/>
  <c r="GA323" i="44"/>
  <c r="FZ323" i="44"/>
  <c r="FY323" i="44"/>
  <c r="FX323" i="44"/>
  <c r="FW323" i="44"/>
  <c r="FV323" i="44"/>
  <c r="FU323" i="44"/>
  <c r="FT323" i="44"/>
  <c r="FS323" i="44"/>
  <c r="FR323" i="44"/>
  <c r="FQ323" i="44"/>
  <c r="FP323" i="44"/>
  <c r="FO323" i="44"/>
  <c r="FN323" i="44"/>
  <c r="FM323" i="44"/>
  <c r="FL323" i="44"/>
  <c r="FK323" i="44"/>
  <c r="FJ323" i="44"/>
  <c r="FI323" i="44"/>
  <c r="FH323" i="44"/>
  <c r="FD323" i="44"/>
  <c r="FC323" i="44"/>
  <c r="FB323" i="44"/>
  <c r="FA323" i="44"/>
  <c r="EZ323" i="44"/>
  <c r="EY323" i="44"/>
  <c r="EX323" i="44"/>
  <c r="EW323" i="44"/>
  <c r="EV323" i="44"/>
  <c r="EU323" i="44"/>
  <c r="ET323" i="44"/>
  <c r="ES323" i="44"/>
  <c r="ER323" i="44"/>
  <c r="EQ323" i="44"/>
  <c r="EP323" i="44"/>
  <c r="EO323" i="44"/>
  <c r="EN323" i="44"/>
  <c r="EM323" i="44"/>
  <c r="EL323" i="44"/>
  <c r="EK323" i="44"/>
  <c r="EG323" i="44"/>
  <c r="EF323" i="44"/>
  <c r="EE323" i="44"/>
  <c r="ED323" i="44"/>
  <c r="EC323" i="44"/>
  <c r="DZ323" i="44"/>
  <c r="GC322" i="44"/>
  <c r="GD322" i="44" s="1"/>
  <c r="GE322" i="44" s="1"/>
  <c r="GA322" i="44"/>
  <c r="FZ322" i="44"/>
  <c r="FY322" i="44"/>
  <c r="FX322" i="44"/>
  <c r="FW322" i="44"/>
  <c r="FV322" i="44"/>
  <c r="FU322" i="44"/>
  <c r="FT322" i="44"/>
  <c r="FS322" i="44"/>
  <c r="FR322" i="44"/>
  <c r="FQ322" i="44"/>
  <c r="FP322" i="44"/>
  <c r="FO322" i="44"/>
  <c r="FN322" i="44"/>
  <c r="FM322" i="44"/>
  <c r="FL322" i="44"/>
  <c r="FK322" i="44"/>
  <c r="FJ322" i="44"/>
  <c r="FI322" i="44"/>
  <c r="FH322" i="44"/>
  <c r="FD322" i="44"/>
  <c r="FC322" i="44"/>
  <c r="FB322" i="44"/>
  <c r="FA322" i="44"/>
  <c r="EZ322" i="44"/>
  <c r="EY322" i="44"/>
  <c r="EX322" i="44"/>
  <c r="EW322" i="44"/>
  <c r="EV322" i="44"/>
  <c r="EU322" i="44"/>
  <c r="ET322" i="44"/>
  <c r="ES322" i="44"/>
  <c r="ER322" i="44"/>
  <c r="EQ322" i="44"/>
  <c r="EP322" i="44"/>
  <c r="EO322" i="44"/>
  <c r="EN322" i="44"/>
  <c r="EM322" i="44"/>
  <c r="EL322" i="44"/>
  <c r="EK322" i="44"/>
  <c r="EG322" i="44"/>
  <c r="EF322" i="44"/>
  <c r="EE322" i="44"/>
  <c r="ED322" i="44"/>
  <c r="EC322" i="44"/>
  <c r="DZ322" i="44"/>
  <c r="GA321" i="44"/>
  <c r="FZ321" i="44"/>
  <c r="FY321" i="44"/>
  <c r="FX321" i="44"/>
  <c r="FW321" i="44"/>
  <c r="FV321" i="44"/>
  <c r="FU321" i="44"/>
  <c r="FT321" i="44"/>
  <c r="FS321" i="44"/>
  <c r="FR321" i="44"/>
  <c r="FQ321" i="44"/>
  <c r="FP321" i="44"/>
  <c r="FO321" i="44"/>
  <c r="FN321" i="44"/>
  <c r="FM321" i="44"/>
  <c r="FL321" i="44"/>
  <c r="FK321" i="44"/>
  <c r="FJ321" i="44"/>
  <c r="FI321" i="44"/>
  <c r="FH321" i="44"/>
  <c r="EG321" i="44"/>
  <c r="EF321" i="44"/>
  <c r="ED321" i="44"/>
  <c r="EC321" i="44"/>
  <c r="BO321" i="44"/>
  <c r="BK321" i="44"/>
  <c r="ET321" i="44" s="1"/>
  <c r="GC320" i="44"/>
  <c r="GA320" i="44"/>
  <c r="FZ320" i="44"/>
  <c r="FY320" i="44"/>
  <c r="FX320" i="44"/>
  <c r="FW320" i="44"/>
  <c r="FV320" i="44"/>
  <c r="FU320" i="44"/>
  <c r="FT320" i="44"/>
  <c r="FS320" i="44"/>
  <c r="FR320" i="44"/>
  <c r="FQ320" i="44"/>
  <c r="FP320" i="44"/>
  <c r="FO320" i="44"/>
  <c r="FN320" i="44"/>
  <c r="FM320" i="44"/>
  <c r="FL320" i="44"/>
  <c r="FK320" i="44"/>
  <c r="FJ320" i="44"/>
  <c r="FI320" i="44"/>
  <c r="FH320" i="44"/>
  <c r="FD320" i="44"/>
  <c r="FC320" i="44"/>
  <c r="FB320" i="44"/>
  <c r="FA320" i="44"/>
  <c r="EZ320" i="44"/>
  <c r="EY320" i="44"/>
  <c r="EX320" i="44"/>
  <c r="EW320" i="44"/>
  <c r="EV320" i="44"/>
  <c r="EU320" i="44"/>
  <c r="ET320" i="44"/>
  <c r="ES320" i="44"/>
  <c r="ER320" i="44"/>
  <c r="EQ320" i="44"/>
  <c r="EP320" i="44"/>
  <c r="EO320" i="44"/>
  <c r="EN320" i="44"/>
  <c r="EM320" i="44"/>
  <c r="EL320" i="44"/>
  <c r="EK320" i="44"/>
  <c r="EG320" i="44"/>
  <c r="EF320" i="44"/>
  <c r="EE320" i="44"/>
  <c r="ED320" i="44"/>
  <c r="EC320" i="44"/>
  <c r="DZ320" i="44"/>
  <c r="GC319" i="44"/>
  <c r="GA319" i="44"/>
  <c r="FZ319" i="44"/>
  <c r="FY319" i="44"/>
  <c r="FX319" i="44"/>
  <c r="FW319" i="44"/>
  <c r="FV319" i="44"/>
  <c r="FU319" i="44"/>
  <c r="FT319" i="44"/>
  <c r="FS319" i="44"/>
  <c r="FR319" i="44"/>
  <c r="FQ319" i="44"/>
  <c r="FP319" i="44"/>
  <c r="FO319" i="44"/>
  <c r="FN319" i="44"/>
  <c r="FM319" i="44"/>
  <c r="FL319" i="44"/>
  <c r="FK319" i="44"/>
  <c r="FJ319" i="44"/>
  <c r="FI319" i="44"/>
  <c r="FH319" i="44"/>
  <c r="FD319" i="44"/>
  <c r="FC319" i="44"/>
  <c r="FB319" i="44"/>
  <c r="FA319" i="44"/>
  <c r="EZ319" i="44"/>
  <c r="EY319" i="44"/>
  <c r="EX319" i="44"/>
  <c r="EW319" i="44"/>
  <c r="EV319" i="44"/>
  <c r="EU319" i="44"/>
  <c r="ET319" i="44"/>
  <c r="ES319" i="44"/>
  <c r="ER319" i="44"/>
  <c r="EQ319" i="44"/>
  <c r="EP319" i="44"/>
  <c r="EO319" i="44"/>
  <c r="EN319" i="44"/>
  <c r="EM319" i="44"/>
  <c r="EL319" i="44"/>
  <c r="EK319" i="44"/>
  <c r="EG319" i="44"/>
  <c r="EF319" i="44"/>
  <c r="EE319" i="44"/>
  <c r="ED319" i="44"/>
  <c r="EC319" i="44"/>
  <c r="DZ319" i="44"/>
  <c r="GC318" i="44"/>
  <c r="GA318" i="44"/>
  <c r="FZ318" i="44"/>
  <c r="FY318" i="44"/>
  <c r="FX318" i="44"/>
  <c r="FW318" i="44"/>
  <c r="FV318" i="44"/>
  <c r="FU318" i="44"/>
  <c r="FT318" i="44"/>
  <c r="FS318" i="44"/>
  <c r="FR318" i="44"/>
  <c r="FQ318" i="44"/>
  <c r="FP318" i="44"/>
  <c r="FO318" i="44"/>
  <c r="FN318" i="44"/>
  <c r="FM318" i="44"/>
  <c r="FL318" i="44"/>
  <c r="FK318" i="44"/>
  <c r="FJ318" i="44"/>
  <c r="FI318" i="44"/>
  <c r="FH318" i="44"/>
  <c r="FD318" i="44"/>
  <c r="FC318" i="44"/>
  <c r="FB318" i="44"/>
  <c r="FA318" i="44"/>
  <c r="EZ318" i="44"/>
  <c r="EY318" i="44"/>
  <c r="EX318" i="44"/>
  <c r="EW318" i="44"/>
  <c r="EV318" i="44"/>
  <c r="EU318" i="44"/>
  <c r="ET318" i="44"/>
  <c r="ES318" i="44"/>
  <c r="ER318" i="44"/>
  <c r="EQ318" i="44"/>
  <c r="EP318" i="44"/>
  <c r="EO318" i="44"/>
  <c r="EN318" i="44"/>
  <c r="EM318" i="44"/>
  <c r="EL318" i="44"/>
  <c r="EK318" i="44"/>
  <c r="EG318" i="44"/>
  <c r="EF318" i="44"/>
  <c r="EE318" i="44"/>
  <c r="ED318" i="44"/>
  <c r="EC318" i="44"/>
  <c r="DZ318" i="44"/>
  <c r="GC317" i="44"/>
  <c r="GA317" i="44"/>
  <c r="FZ317" i="44"/>
  <c r="FY317" i="44"/>
  <c r="FX317" i="44"/>
  <c r="FW317" i="44"/>
  <c r="FV317" i="44"/>
  <c r="FU317" i="44"/>
  <c r="FT317" i="44"/>
  <c r="FS317" i="44"/>
  <c r="FR317" i="44"/>
  <c r="FQ317" i="44"/>
  <c r="FP317" i="44"/>
  <c r="FO317" i="44"/>
  <c r="FN317" i="44"/>
  <c r="FM317" i="44"/>
  <c r="FL317" i="44"/>
  <c r="FK317" i="44"/>
  <c r="FJ317" i="44"/>
  <c r="FI317" i="44"/>
  <c r="FH317" i="44"/>
  <c r="FD317" i="44"/>
  <c r="FC317" i="44"/>
  <c r="FB317" i="44"/>
  <c r="FA317" i="44"/>
  <c r="EZ317" i="44"/>
  <c r="EY317" i="44"/>
  <c r="EX317" i="44"/>
  <c r="EW317" i="44"/>
  <c r="ET317" i="44"/>
  <c r="ES317" i="44"/>
  <c r="ER317" i="44"/>
  <c r="EQ317" i="44"/>
  <c r="EP317" i="44"/>
  <c r="EO317" i="44"/>
  <c r="EN317" i="44"/>
  <c r="EM317" i="44"/>
  <c r="EL317" i="44"/>
  <c r="EK317" i="44"/>
  <c r="EG317" i="44"/>
  <c r="EF317" i="44"/>
  <c r="EE317" i="44"/>
  <c r="ED317" i="44"/>
  <c r="EC317" i="44"/>
  <c r="DZ317" i="44"/>
  <c r="BW317" i="44"/>
  <c r="EV317" i="44" s="1"/>
  <c r="BV317" i="44"/>
  <c r="EU317" i="44" s="1"/>
  <c r="GC316" i="44"/>
  <c r="GD316" i="44" s="1"/>
  <c r="GE316" i="44" s="1"/>
  <c r="GA316" i="44"/>
  <c r="FZ316" i="44"/>
  <c r="FY316" i="44"/>
  <c r="FX316" i="44"/>
  <c r="FW316" i="44"/>
  <c r="FV316" i="44"/>
  <c r="FU316" i="44"/>
  <c r="FT316" i="44"/>
  <c r="FS316" i="44"/>
  <c r="FR316" i="44"/>
  <c r="FQ316" i="44"/>
  <c r="FP316" i="44"/>
  <c r="FO316" i="44"/>
  <c r="FN316" i="44"/>
  <c r="FM316" i="44"/>
  <c r="FL316" i="44"/>
  <c r="FK316" i="44"/>
  <c r="FJ316" i="44"/>
  <c r="FI316" i="44"/>
  <c r="FH316" i="44"/>
  <c r="FD316" i="44"/>
  <c r="FC316" i="44"/>
  <c r="FB316" i="44"/>
  <c r="FA316" i="44"/>
  <c r="EZ316" i="44"/>
  <c r="EY316" i="44"/>
  <c r="EX316" i="44"/>
  <c r="EW316" i="44"/>
  <c r="EV316" i="44"/>
  <c r="EU316" i="44"/>
  <c r="ET316" i="44"/>
  <c r="ES316" i="44"/>
  <c r="ER316" i="44"/>
  <c r="EQ316" i="44"/>
  <c r="EP316" i="44"/>
  <c r="EO316" i="44"/>
  <c r="EN316" i="44"/>
  <c r="EM316" i="44"/>
  <c r="EL316" i="44"/>
  <c r="EK316" i="44"/>
  <c r="EG316" i="44"/>
  <c r="EF316" i="44"/>
  <c r="EE316" i="44"/>
  <c r="ED316" i="44"/>
  <c r="EC316" i="44"/>
  <c r="DZ316" i="44"/>
  <c r="GA315" i="44"/>
  <c r="FZ315" i="44"/>
  <c r="FY315" i="44"/>
  <c r="FX315" i="44"/>
  <c r="FW315" i="44"/>
  <c r="FV315" i="44"/>
  <c r="FU315" i="44"/>
  <c r="FT315" i="44"/>
  <c r="FS315" i="44"/>
  <c r="FR315" i="44"/>
  <c r="FQ315" i="44"/>
  <c r="FP315" i="44"/>
  <c r="FO315" i="44"/>
  <c r="FN315" i="44"/>
  <c r="FM315" i="44"/>
  <c r="FL315" i="44"/>
  <c r="FK315" i="44"/>
  <c r="FJ315" i="44"/>
  <c r="FI315" i="44"/>
  <c r="FH315" i="44"/>
  <c r="EG315" i="44"/>
  <c r="EF315" i="44"/>
  <c r="ED315" i="44"/>
  <c r="EC315" i="44"/>
  <c r="BK315" i="44"/>
  <c r="GC314" i="44"/>
  <c r="GA314" i="44"/>
  <c r="FZ314" i="44"/>
  <c r="FY314" i="44"/>
  <c r="FX314" i="44"/>
  <c r="FW314" i="44"/>
  <c r="FV314" i="44"/>
  <c r="FU314" i="44"/>
  <c r="FT314" i="44"/>
  <c r="FS314" i="44"/>
  <c r="FR314" i="44"/>
  <c r="FQ314" i="44"/>
  <c r="FP314" i="44"/>
  <c r="FO314" i="44"/>
  <c r="FN314" i="44"/>
  <c r="FM314" i="44"/>
  <c r="FL314" i="44"/>
  <c r="FK314" i="44"/>
  <c r="FJ314" i="44"/>
  <c r="FI314" i="44"/>
  <c r="FH314" i="44"/>
  <c r="FD314" i="44"/>
  <c r="FC314" i="44"/>
  <c r="FB314" i="44"/>
  <c r="FA314" i="44"/>
  <c r="EZ314" i="44"/>
  <c r="EY314" i="44"/>
  <c r="EX314" i="44"/>
  <c r="EW314" i="44"/>
  <c r="EV314" i="44"/>
  <c r="EU314" i="44"/>
  <c r="ET314" i="44"/>
  <c r="ES314" i="44"/>
  <c r="ER314" i="44"/>
  <c r="EQ314" i="44"/>
  <c r="EP314" i="44"/>
  <c r="EO314" i="44"/>
  <c r="EN314" i="44"/>
  <c r="EM314" i="44"/>
  <c r="EL314" i="44"/>
  <c r="EK314" i="44"/>
  <c r="EG314" i="44"/>
  <c r="EF314" i="44"/>
  <c r="EE314" i="44"/>
  <c r="ED314" i="44"/>
  <c r="EC314" i="44"/>
  <c r="DZ314" i="44"/>
  <c r="GC313" i="44"/>
  <c r="GA313" i="44"/>
  <c r="FZ313" i="44"/>
  <c r="FY313" i="44"/>
  <c r="FX313" i="44"/>
  <c r="FW313" i="44"/>
  <c r="FV313" i="44"/>
  <c r="FU313" i="44"/>
  <c r="FT313" i="44"/>
  <c r="FS313" i="44"/>
  <c r="FR313" i="44"/>
  <c r="FQ313" i="44"/>
  <c r="FP313" i="44"/>
  <c r="FO313" i="44"/>
  <c r="FN313" i="44"/>
  <c r="FM313" i="44"/>
  <c r="FL313" i="44"/>
  <c r="FK313" i="44"/>
  <c r="FJ313" i="44"/>
  <c r="FI313" i="44"/>
  <c r="FH313" i="44"/>
  <c r="FD313" i="44"/>
  <c r="FC313" i="44"/>
  <c r="FB313" i="44"/>
  <c r="FA313" i="44"/>
  <c r="EZ313" i="44"/>
  <c r="EY313" i="44"/>
  <c r="EX313" i="44"/>
  <c r="EW313" i="44"/>
  <c r="EV313" i="44"/>
  <c r="EU313" i="44"/>
  <c r="ET313" i="44"/>
  <c r="ES313" i="44"/>
  <c r="ER313" i="44"/>
  <c r="EQ313" i="44"/>
  <c r="EP313" i="44"/>
  <c r="EO313" i="44"/>
  <c r="EN313" i="44"/>
  <c r="EM313" i="44"/>
  <c r="EL313" i="44"/>
  <c r="EK313" i="44"/>
  <c r="EG313" i="44"/>
  <c r="EF313" i="44"/>
  <c r="EE313" i="44"/>
  <c r="ED313" i="44"/>
  <c r="EC313" i="44"/>
  <c r="DZ313" i="44"/>
  <c r="GC312" i="44"/>
  <c r="GA312" i="44"/>
  <c r="FZ312" i="44"/>
  <c r="FY312" i="44"/>
  <c r="FX312" i="44"/>
  <c r="FW312" i="44"/>
  <c r="FV312" i="44"/>
  <c r="FU312" i="44"/>
  <c r="FT312" i="44"/>
  <c r="FS312" i="44"/>
  <c r="FR312" i="44"/>
  <c r="FQ312" i="44"/>
  <c r="FP312" i="44"/>
  <c r="FO312" i="44"/>
  <c r="FN312" i="44"/>
  <c r="FM312" i="44"/>
  <c r="FL312" i="44"/>
  <c r="FK312" i="44"/>
  <c r="FJ312" i="44"/>
  <c r="FI312" i="44"/>
  <c r="FH312" i="44"/>
  <c r="FD312" i="44"/>
  <c r="FC312" i="44"/>
  <c r="FB312" i="44"/>
  <c r="FA312" i="44"/>
  <c r="EZ312" i="44"/>
  <c r="EY312" i="44"/>
  <c r="EX312" i="44"/>
  <c r="EW312" i="44"/>
  <c r="EV312" i="44"/>
  <c r="EU312" i="44"/>
  <c r="ET312" i="44"/>
  <c r="ES312" i="44"/>
  <c r="ER312" i="44"/>
  <c r="EQ312" i="44"/>
  <c r="EP312" i="44"/>
  <c r="EO312" i="44"/>
  <c r="EN312" i="44"/>
  <c r="EM312" i="44"/>
  <c r="EL312" i="44"/>
  <c r="EK312" i="44"/>
  <c r="EG312" i="44"/>
  <c r="EF312" i="44"/>
  <c r="EE312" i="44"/>
  <c r="ED312" i="44"/>
  <c r="EC312" i="44"/>
  <c r="DZ312" i="44"/>
  <c r="GC311" i="44"/>
  <c r="GA311" i="44"/>
  <c r="FZ311" i="44"/>
  <c r="FY311" i="44"/>
  <c r="FX311" i="44"/>
  <c r="FW311" i="44"/>
  <c r="FV311" i="44"/>
  <c r="FU311" i="44"/>
  <c r="FT311" i="44"/>
  <c r="FS311" i="44"/>
  <c r="FR311" i="44"/>
  <c r="FQ311" i="44"/>
  <c r="FP311" i="44"/>
  <c r="FO311" i="44"/>
  <c r="FN311" i="44"/>
  <c r="FM311" i="44"/>
  <c r="FL311" i="44"/>
  <c r="FK311" i="44"/>
  <c r="FJ311" i="44"/>
  <c r="FI311" i="44"/>
  <c r="FH311" i="44"/>
  <c r="FD311" i="44"/>
  <c r="FC311" i="44"/>
  <c r="FB311" i="44"/>
  <c r="FA311" i="44"/>
  <c r="EZ311" i="44"/>
  <c r="EY311" i="44"/>
  <c r="EX311" i="44"/>
  <c r="EW311" i="44"/>
  <c r="EV311" i="44"/>
  <c r="EU311" i="44"/>
  <c r="ET311" i="44"/>
  <c r="ES311" i="44"/>
  <c r="ER311" i="44"/>
  <c r="EQ311" i="44"/>
  <c r="EP311" i="44"/>
  <c r="EO311" i="44"/>
  <c r="EN311" i="44"/>
  <c r="EM311" i="44"/>
  <c r="EL311" i="44"/>
  <c r="EK311" i="44"/>
  <c r="EG311" i="44"/>
  <c r="EF311" i="44"/>
  <c r="EE311" i="44"/>
  <c r="ED311" i="44"/>
  <c r="EC311" i="44"/>
  <c r="DZ311" i="44"/>
  <c r="GC310" i="44"/>
  <c r="GA310" i="44"/>
  <c r="FZ310" i="44"/>
  <c r="FY310" i="44"/>
  <c r="FX310" i="44"/>
  <c r="FW310" i="44"/>
  <c r="FV310" i="44"/>
  <c r="FU310" i="44"/>
  <c r="FT310" i="44"/>
  <c r="FS310" i="44"/>
  <c r="FR310" i="44"/>
  <c r="FQ310" i="44"/>
  <c r="FP310" i="44"/>
  <c r="FO310" i="44"/>
  <c r="FN310" i="44"/>
  <c r="FM310" i="44"/>
  <c r="FL310" i="44"/>
  <c r="FK310" i="44"/>
  <c r="FJ310" i="44"/>
  <c r="FI310" i="44"/>
  <c r="FH310" i="44"/>
  <c r="FD310" i="44"/>
  <c r="FC310" i="44"/>
  <c r="FB310" i="44"/>
  <c r="FA310" i="44"/>
  <c r="EZ310" i="44"/>
  <c r="EY310" i="44"/>
  <c r="EX310" i="44"/>
  <c r="EW310" i="44"/>
  <c r="EV310" i="44"/>
  <c r="EU310" i="44"/>
  <c r="ET310" i="44"/>
  <c r="ES310" i="44"/>
  <c r="ER310" i="44"/>
  <c r="EQ310" i="44"/>
  <c r="EP310" i="44"/>
  <c r="EO310" i="44"/>
  <c r="EN310" i="44"/>
  <c r="EM310" i="44"/>
  <c r="EL310" i="44"/>
  <c r="EK310" i="44"/>
  <c r="EG310" i="44"/>
  <c r="EF310" i="44"/>
  <c r="EE310" i="44"/>
  <c r="ED310" i="44"/>
  <c r="EC310" i="44"/>
  <c r="DZ310" i="44"/>
  <c r="GC309" i="44"/>
  <c r="GA309" i="44"/>
  <c r="FZ309" i="44"/>
  <c r="FY309" i="44"/>
  <c r="FX309" i="44"/>
  <c r="FW309" i="44"/>
  <c r="FV309" i="44"/>
  <c r="FU309" i="44"/>
  <c r="FT309" i="44"/>
  <c r="FS309" i="44"/>
  <c r="FR309" i="44"/>
  <c r="FQ309" i="44"/>
  <c r="FP309" i="44"/>
  <c r="FO309" i="44"/>
  <c r="FN309" i="44"/>
  <c r="FM309" i="44"/>
  <c r="FL309" i="44"/>
  <c r="FK309" i="44"/>
  <c r="FJ309" i="44"/>
  <c r="FI309" i="44"/>
  <c r="FH309" i="44"/>
  <c r="FD309" i="44"/>
  <c r="FC309" i="44"/>
  <c r="FB309" i="44"/>
  <c r="FA309" i="44"/>
  <c r="EZ309" i="44"/>
  <c r="EY309" i="44"/>
  <c r="EX309" i="44"/>
  <c r="EW309" i="44"/>
  <c r="EV309" i="44"/>
  <c r="EU309" i="44"/>
  <c r="ET309" i="44"/>
  <c r="ES309" i="44"/>
  <c r="ER309" i="44"/>
  <c r="EQ309" i="44"/>
  <c r="EP309" i="44"/>
  <c r="EO309" i="44"/>
  <c r="EN309" i="44"/>
  <c r="EM309" i="44"/>
  <c r="EL309" i="44"/>
  <c r="EK309" i="44"/>
  <c r="EG309" i="44"/>
  <c r="EF309" i="44"/>
  <c r="EE309" i="44"/>
  <c r="ED309" i="44"/>
  <c r="EC309" i="44"/>
  <c r="DZ309" i="44"/>
  <c r="GC308" i="44"/>
  <c r="GA308" i="44"/>
  <c r="FZ308" i="44"/>
  <c r="FY308" i="44"/>
  <c r="FX308" i="44"/>
  <c r="FW308" i="44"/>
  <c r="FV308" i="44"/>
  <c r="FU308" i="44"/>
  <c r="FT308" i="44"/>
  <c r="FS308" i="44"/>
  <c r="FR308" i="44"/>
  <c r="FQ308" i="44"/>
  <c r="FP308" i="44"/>
  <c r="FO308" i="44"/>
  <c r="FN308" i="44"/>
  <c r="FM308" i="44"/>
  <c r="FL308" i="44"/>
  <c r="FK308" i="44"/>
  <c r="FJ308" i="44"/>
  <c r="FI308" i="44"/>
  <c r="FH308" i="44"/>
  <c r="FD308" i="44"/>
  <c r="FC308" i="44"/>
  <c r="FB308" i="44"/>
  <c r="FA308" i="44"/>
  <c r="EZ308" i="44"/>
  <c r="EY308" i="44"/>
  <c r="EX308" i="44"/>
  <c r="EW308" i="44"/>
  <c r="EV308" i="44"/>
  <c r="EU308" i="44"/>
  <c r="ET308" i="44"/>
  <c r="ES308" i="44"/>
  <c r="ER308" i="44"/>
  <c r="EQ308" i="44"/>
  <c r="EP308" i="44"/>
  <c r="EO308" i="44"/>
  <c r="EN308" i="44"/>
  <c r="EM308" i="44"/>
  <c r="EL308" i="44"/>
  <c r="EK308" i="44"/>
  <c r="EG308" i="44"/>
  <c r="EF308" i="44"/>
  <c r="EE308" i="44"/>
  <c r="ED308" i="44"/>
  <c r="EC308" i="44"/>
  <c r="DZ308" i="44"/>
  <c r="GC307" i="44"/>
  <c r="GA307" i="44"/>
  <c r="FZ307" i="44"/>
  <c r="FY307" i="44"/>
  <c r="FX307" i="44"/>
  <c r="FW307" i="44"/>
  <c r="FV307" i="44"/>
  <c r="FU307" i="44"/>
  <c r="FT307" i="44"/>
  <c r="FS307" i="44"/>
  <c r="FR307" i="44"/>
  <c r="FQ307" i="44"/>
  <c r="FP307" i="44"/>
  <c r="FO307" i="44"/>
  <c r="FN307" i="44"/>
  <c r="FM307" i="44"/>
  <c r="FL307" i="44"/>
  <c r="FK307" i="44"/>
  <c r="FJ307" i="44"/>
  <c r="FI307" i="44"/>
  <c r="FH307" i="44"/>
  <c r="FD307" i="44"/>
  <c r="FC307" i="44"/>
  <c r="FB307" i="44"/>
  <c r="FA307" i="44"/>
  <c r="EZ307" i="44"/>
  <c r="EY307" i="44"/>
  <c r="EX307" i="44"/>
  <c r="EW307" i="44"/>
  <c r="EV307" i="44"/>
  <c r="EU307" i="44"/>
  <c r="ET307" i="44"/>
  <c r="ES307" i="44"/>
  <c r="ER307" i="44"/>
  <c r="EQ307" i="44"/>
  <c r="EP307" i="44"/>
  <c r="EO307" i="44"/>
  <c r="EM307" i="44"/>
  <c r="EL307" i="44"/>
  <c r="EK307" i="44"/>
  <c r="EG307" i="44"/>
  <c r="EF307" i="44"/>
  <c r="EE307" i="44"/>
  <c r="ED307" i="44"/>
  <c r="EC307" i="44"/>
  <c r="DZ307" i="44"/>
  <c r="BO307" i="44"/>
  <c r="AS307" i="44"/>
  <c r="GA306" i="44"/>
  <c r="FZ306" i="44"/>
  <c r="FY306" i="44"/>
  <c r="FX306" i="44"/>
  <c r="FW306" i="44"/>
  <c r="FV306" i="44"/>
  <c r="FU306" i="44"/>
  <c r="FT306" i="44"/>
  <c r="FS306" i="44"/>
  <c r="FR306" i="44"/>
  <c r="FQ306" i="44"/>
  <c r="FP306" i="44"/>
  <c r="FO306" i="44"/>
  <c r="FN306" i="44"/>
  <c r="FM306" i="44"/>
  <c r="FL306" i="44"/>
  <c r="FK306" i="44"/>
  <c r="FJ306" i="44"/>
  <c r="FI306" i="44"/>
  <c r="FH306" i="44"/>
  <c r="EG306" i="44"/>
  <c r="EF306" i="44"/>
  <c r="EC306" i="44"/>
  <c r="BK306" i="44"/>
  <c r="BP306" i="44" s="1"/>
  <c r="AO306" i="44"/>
  <c r="GC306" i="44" s="1"/>
  <c r="GC305" i="44"/>
  <c r="GD305" i="44" s="1"/>
  <c r="GE305" i="44" s="1"/>
  <c r="GA305" i="44"/>
  <c r="FZ305" i="44"/>
  <c r="FY305" i="44"/>
  <c r="FX305" i="44"/>
  <c r="FW305" i="44"/>
  <c r="FV305" i="44"/>
  <c r="FU305" i="44"/>
  <c r="FT305" i="44"/>
  <c r="FS305" i="44"/>
  <c r="FR305" i="44"/>
  <c r="FQ305" i="44"/>
  <c r="FP305" i="44"/>
  <c r="FO305" i="44"/>
  <c r="FN305" i="44"/>
  <c r="FM305" i="44"/>
  <c r="FL305" i="44"/>
  <c r="FK305" i="44"/>
  <c r="FJ305" i="44"/>
  <c r="FI305" i="44"/>
  <c r="FH305" i="44"/>
  <c r="FD305" i="44"/>
  <c r="FC305" i="44"/>
  <c r="FB305" i="44"/>
  <c r="FA305" i="44"/>
  <c r="EZ305" i="44"/>
  <c r="EY305" i="44"/>
  <c r="EX305" i="44"/>
  <c r="EW305" i="44"/>
  <c r="EV305" i="44"/>
  <c r="EU305" i="44"/>
  <c r="ET305" i="44"/>
  <c r="ES305" i="44"/>
  <c r="ER305" i="44"/>
  <c r="EQ305" i="44"/>
  <c r="EP305" i="44"/>
  <c r="EO305" i="44"/>
  <c r="EN305" i="44"/>
  <c r="EM305" i="44"/>
  <c r="EL305" i="44"/>
  <c r="EK305" i="44"/>
  <c r="EG305" i="44"/>
  <c r="EF305" i="44"/>
  <c r="EE305" i="44"/>
  <c r="ED305" i="44"/>
  <c r="EC305" i="44"/>
  <c r="DZ305" i="44"/>
  <c r="GC304" i="44"/>
  <c r="GD304" i="44" s="1"/>
  <c r="GE304" i="44" s="1"/>
  <c r="GA304" i="44"/>
  <c r="FZ304" i="44"/>
  <c r="FY304" i="44"/>
  <c r="FX304" i="44"/>
  <c r="FW304" i="44"/>
  <c r="FV304" i="44"/>
  <c r="FU304" i="44"/>
  <c r="FT304" i="44"/>
  <c r="FS304" i="44"/>
  <c r="FR304" i="44"/>
  <c r="FQ304" i="44"/>
  <c r="FP304" i="44"/>
  <c r="FO304" i="44"/>
  <c r="FN304" i="44"/>
  <c r="FM304" i="44"/>
  <c r="FL304" i="44"/>
  <c r="FK304" i="44"/>
  <c r="FJ304" i="44"/>
  <c r="FI304" i="44"/>
  <c r="FH304" i="44"/>
  <c r="FD304" i="44"/>
  <c r="FC304" i="44"/>
  <c r="FB304" i="44"/>
  <c r="FA304" i="44"/>
  <c r="EZ304" i="44"/>
  <c r="EY304" i="44"/>
  <c r="EX304" i="44"/>
  <c r="EW304" i="44"/>
  <c r="EV304" i="44"/>
  <c r="EU304" i="44"/>
  <c r="ET304" i="44"/>
  <c r="ES304" i="44"/>
  <c r="ER304" i="44"/>
  <c r="EQ304" i="44"/>
  <c r="EP304" i="44"/>
  <c r="EO304" i="44"/>
  <c r="EN304" i="44"/>
  <c r="EM304" i="44"/>
  <c r="EL304" i="44"/>
  <c r="EK304" i="44"/>
  <c r="EG304" i="44"/>
  <c r="EF304" i="44"/>
  <c r="EE304" i="44"/>
  <c r="ED304" i="44"/>
  <c r="EC304" i="44"/>
  <c r="DZ304" i="44"/>
  <c r="GC303" i="44"/>
  <c r="GD303" i="44" s="1"/>
  <c r="GE303" i="44" s="1"/>
  <c r="GA303" i="44"/>
  <c r="FZ303" i="44"/>
  <c r="FY303" i="44"/>
  <c r="FX303" i="44"/>
  <c r="FW303" i="44"/>
  <c r="FV303" i="44"/>
  <c r="FU303" i="44"/>
  <c r="FT303" i="44"/>
  <c r="FS303" i="44"/>
  <c r="FR303" i="44"/>
  <c r="FQ303" i="44"/>
  <c r="FP303" i="44"/>
  <c r="FO303" i="44"/>
  <c r="FN303" i="44"/>
  <c r="FM303" i="44"/>
  <c r="FL303" i="44"/>
  <c r="FK303" i="44"/>
  <c r="FJ303" i="44"/>
  <c r="FI303" i="44"/>
  <c r="FH303" i="44"/>
  <c r="FD303" i="44"/>
  <c r="FC303" i="44"/>
  <c r="FB303" i="44"/>
  <c r="FA303" i="44"/>
  <c r="EZ303" i="44"/>
  <c r="EY303" i="44"/>
  <c r="EX303" i="44"/>
  <c r="EW303" i="44"/>
  <c r="EV303" i="44"/>
  <c r="EU303" i="44"/>
  <c r="ET303" i="44"/>
  <c r="ES303" i="44"/>
  <c r="ER303" i="44"/>
  <c r="EQ303" i="44"/>
  <c r="EP303" i="44"/>
  <c r="EO303" i="44"/>
  <c r="EN303" i="44"/>
  <c r="EM303" i="44"/>
  <c r="EL303" i="44"/>
  <c r="EK303" i="44"/>
  <c r="EG303" i="44"/>
  <c r="EF303" i="44"/>
  <c r="EE303" i="44"/>
  <c r="ED303" i="44"/>
  <c r="EC303" i="44"/>
  <c r="DZ303" i="44"/>
  <c r="GC302" i="44"/>
  <c r="GD302" i="44" s="1"/>
  <c r="GE302" i="44" s="1"/>
  <c r="GA302" i="44"/>
  <c r="FZ302" i="44"/>
  <c r="FY302" i="44"/>
  <c r="FX302" i="44"/>
  <c r="FW302" i="44"/>
  <c r="FV302" i="44"/>
  <c r="FU302" i="44"/>
  <c r="FT302" i="44"/>
  <c r="FS302" i="44"/>
  <c r="FR302" i="44"/>
  <c r="FQ302" i="44"/>
  <c r="FP302" i="44"/>
  <c r="FO302" i="44"/>
  <c r="FN302" i="44"/>
  <c r="FM302" i="44"/>
  <c r="FL302" i="44"/>
  <c r="FK302" i="44"/>
  <c r="FJ302" i="44"/>
  <c r="FI302" i="44"/>
  <c r="FH302" i="44"/>
  <c r="FD302" i="44"/>
  <c r="FC302" i="44"/>
  <c r="FB302" i="44"/>
  <c r="FA302" i="44"/>
  <c r="EZ302" i="44"/>
  <c r="EY302" i="44"/>
  <c r="EX302" i="44"/>
  <c r="EW302" i="44"/>
  <c r="EV302" i="44"/>
  <c r="EU302" i="44"/>
  <c r="ET302" i="44"/>
  <c r="ES302" i="44"/>
  <c r="ER302" i="44"/>
  <c r="EQ302" i="44"/>
  <c r="EP302" i="44"/>
  <c r="EO302" i="44"/>
  <c r="EN302" i="44"/>
  <c r="EM302" i="44"/>
  <c r="EL302" i="44"/>
  <c r="EK302" i="44"/>
  <c r="EG302" i="44"/>
  <c r="EF302" i="44"/>
  <c r="EE302" i="44"/>
  <c r="ED302" i="44"/>
  <c r="EC302" i="44"/>
  <c r="DZ302" i="44"/>
  <c r="GC301" i="44"/>
  <c r="GD301" i="44" s="1"/>
  <c r="GE301" i="44" s="1"/>
  <c r="GA301" i="44"/>
  <c r="FZ301" i="44"/>
  <c r="FY301" i="44"/>
  <c r="FX301" i="44"/>
  <c r="FW301" i="44"/>
  <c r="FV301" i="44"/>
  <c r="FU301" i="44"/>
  <c r="FT301" i="44"/>
  <c r="FS301" i="44"/>
  <c r="FR301" i="44"/>
  <c r="FQ301" i="44"/>
  <c r="FP301" i="44"/>
  <c r="FO301" i="44"/>
  <c r="FN301" i="44"/>
  <c r="FM301" i="44"/>
  <c r="FL301" i="44"/>
  <c r="FK301" i="44"/>
  <c r="FJ301" i="44"/>
  <c r="FI301" i="44"/>
  <c r="FH301" i="44"/>
  <c r="FD301" i="44"/>
  <c r="FC301" i="44"/>
  <c r="FB301" i="44"/>
  <c r="FA301" i="44"/>
  <c r="EZ301" i="44"/>
  <c r="EY301" i="44"/>
  <c r="EX301" i="44"/>
  <c r="EW301" i="44"/>
  <c r="EV301" i="44"/>
  <c r="EU301" i="44"/>
  <c r="ET301" i="44"/>
  <c r="ES301" i="44"/>
  <c r="ER301" i="44"/>
  <c r="EQ301" i="44"/>
  <c r="EP301" i="44"/>
  <c r="EO301" i="44"/>
  <c r="EN301" i="44"/>
  <c r="EM301" i="44"/>
  <c r="EL301" i="44"/>
  <c r="EK301" i="44"/>
  <c r="EG301" i="44"/>
  <c r="EF301" i="44"/>
  <c r="EE301" i="44"/>
  <c r="ED301" i="44"/>
  <c r="EC301" i="44"/>
  <c r="DZ301" i="44"/>
  <c r="GF300" i="44"/>
  <c r="GG300" i="44" s="1"/>
  <c r="GH300" i="44" s="1"/>
  <c r="GC300" i="44"/>
  <c r="GA300" i="44"/>
  <c r="FZ300" i="44"/>
  <c r="FY300" i="44"/>
  <c r="FX300" i="44"/>
  <c r="FW300" i="44"/>
  <c r="FV300" i="44"/>
  <c r="FU300" i="44"/>
  <c r="FT300" i="44"/>
  <c r="FS300" i="44"/>
  <c r="FR300" i="44"/>
  <c r="FQ300" i="44"/>
  <c r="FP300" i="44"/>
  <c r="FO300" i="44"/>
  <c r="FN300" i="44"/>
  <c r="FM300" i="44"/>
  <c r="FL300" i="44"/>
  <c r="FK300" i="44"/>
  <c r="FJ300" i="44"/>
  <c r="FI300" i="44"/>
  <c r="FH300" i="44"/>
  <c r="FD300" i="44"/>
  <c r="FC300" i="44"/>
  <c r="FB300" i="44"/>
  <c r="FA300" i="44"/>
  <c r="EZ300" i="44"/>
  <c r="EY300" i="44"/>
  <c r="EX300" i="44"/>
  <c r="EW300" i="44"/>
  <c r="EV300" i="44"/>
  <c r="EU300" i="44"/>
  <c r="ET300" i="44"/>
  <c r="ES300" i="44"/>
  <c r="ER300" i="44"/>
  <c r="EQ300" i="44"/>
  <c r="EP300" i="44"/>
  <c r="EO300" i="44"/>
  <c r="EN300" i="44"/>
  <c r="EM300" i="44"/>
  <c r="EL300" i="44"/>
  <c r="EK300" i="44"/>
  <c r="EG300" i="44"/>
  <c r="EF300" i="44"/>
  <c r="EE300" i="44"/>
  <c r="ED300" i="44"/>
  <c r="EC300" i="44"/>
  <c r="DZ300" i="44"/>
  <c r="GC299" i="44"/>
  <c r="GD299" i="44" s="1"/>
  <c r="GE299" i="44" s="1"/>
  <c r="GA299" i="44"/>
  <c r="FZ299" i="44"/>
  <c r="FY299" i="44"/>
  <c r="FX299" i="44"/>
  <c r="FW299" i="44"/>
  <c r="FV299" i="44"/>
  <c r="FU299" i="44"/>
  <c r="FT299" i="44"/>
  <c r="FS299" i="44"/>
  <c r="FR299" i="44"/>
  <c r="FQ299" i="44"/>
  <c r="FP299" i="44"/>
  <c r="FO299" i="44"/>
  <c r="FN299" i="44"/>
  <c r="FM299" i="44"/>
  <c r="FL299" i="44"/>
  <c r="FK299" i="44"/>
  <c r="FJ299" i="44"/>
  <c r="FI299" i="44"/>
  <c r="FH299" i="44"/>
  <c r="FD299" i="44"/>
  <c r="FC299" i="44"/>
  <c r="FB299" i="44"/>
  <c r="FA299" i="44"/>
  <c r="EZ299" i="44"/>
  <c r="EY299" i="44"/>
  <c r="EX299" i="44"/>
  <c r="EW299" i="44"/>
  <c r="EV299" i="44"/>
  <c r="EU299" i="44"/>
  <c r="ET299" i="44"/>
  <c r="ES299" i="44"/>
  <c r="ER299" i="44"/>
  <c r="EQ299" i="44"/>
  <c r="EP299" i="44"/>
  <c r="EO299" i="44"/>
  <c r="EN299" i="44"/>
  <c r="EM299" i="44"/>
  <c r="EL299" i="44"/>
  <c r="EK299" i="44"/>
  <c r="EG299" i="44"/>
  <c r="EF299" i="44"/>
  <c r="EE299" i="44"/>
  <c r="ED299" i="44"/>
  <c r="EC299" i="44"/>
  <c r="DZ299" i="44"/>
  <c r="GD298" i="44"/>
  <c r="GE298" i="44" s="1"/>
  <c r="GC298" i="44"/>
  <c r="GA298" i="44"/>
  <c r="FZ298" i="44"/>
  <c r="FY298" i="44"/>
  <c r="FX298" i="44"/>
  <c r="FW298" i="44"/>
  <c r="FV298" i="44"/>
  <c r="FU298" i="44"/>
  <c r="FT298" i="44"/>
  <c r="FS298" i="44"/>
  <c r="FR298" i="44"/>
  <c r="FQ298" i="44"/>
  <c r="FP298" i="44"/>
  <c r="FO298" i="44"/>
  <c r="FN298" i="44"/>
  <c r="FM298" i="44"/>
  <c r="FL298" i="44"/>
  <c r="FK298" i="44"/>
  <c r="FJ298" i="44"/>
  <c r="FI298" i="44"/>
  <c r="FH298" i="44"/>
  <c r="FD298" i="44"/>
  <c r="FC298" i="44"/>
  <c r="FB298" i="44"/>
  <c r="FA298" i="44"/>
  <c r="EZ298" i="44"/>
  <c r="EY298" i="44"/>
  <c r="EX298" i="44"/>
  <c r="EW298" i="44"/>
  <c r="EV298" i="44"/>
  <c r="EU298" i="44"/>
  <c r="ET298" i="44"/>
  <c r="ES298" i="44"/>
  <c r="ER298" i="44"/>
  <c r="EQ298" i="44"/>
  <c r="EP298" i="44"/>
  <c r="EO298" i="44"/>
  <c r="EN298" i="44"/>
  <c r="EM298" i="44"/>
  <c r="EL298" i="44"/>
  <c r="EK298" i="44"/>
  <c r="EG298" i="44"/>
  <c r="EF298" i="44"/>
  <c r="EE298" i="44"/>
  <c r="ED298" i="44"/>
  <c r="EC298" i="44"/>
  <c r="DZ298" i="44"/>
  <c r="GD297" i="44"/>
  <c r="GE297" i="44" s="1"/>
  <c r="GC297" i="44"/>
  <c r="GA297" i="44"/>
  <c r="FZ297" i="44"/>
  <c r="FY297" i="44"/>
  <c r="FX297" i="44"/>
  <c r="FW297" i="44"/>
  <c r="FV297" i="44"/>
  <c r="FU297" i="44"/>
  <c r="FT297" i="44"/>
  <c r="FS297" i="44"/>
  <c r="FR297" i="44"/>
  <c r="FQ297" i="44"/>
  <c r="FP297" i="44"/>
  <c r="FO297" i="44"/>
  <c r="FN297" i="44"/>
  <c r="FM297" i="44"/>
  <c r="FL297" i="44"/>
  <c r="FK297" i="44"/>
  <c r="FJ297" i="44"/>
  <c r="FI297" i="44"/>
  <c r="FH297" i="44"/>
  <c r="FD297" i="44"/>
  <c r="FC297" i="44"/>
  <c r="FB297" i="44"/>
  <c r="FA297" i="44"/>
  <c r="EZ297" i="44"/>
  <c r="EY297" i="44"/>
  <c r="EX297" i="44"/>
  <c r="EW297" i="44"/>
  <c r="EV297" i="44"/>
  <c r="EU297" i="44"/>
  <c r="ET297" i="44"/>
  <c r="ES297" i="44"/>
  <c r="ER297" i="44"/>
  <c r="EQ297" i="44"/>
  <c r="EP297" i="44"/>
  <c r="EO297" i="44"/>
  <c r="EN297" i="44"/>
  <c r="EM297" i="44"/>
  <c r="EL297" i="44"/>
  <c r="EK297" i="44"/>
  <c r="EG297" i="44"/>
  <c r="EF297" i="44"/>
  <c r="EE297" i="44"/>
  <c r="ED297" i="44"/>
  <c r="EC297" i="44"/>
  <c r="DZ297" i="44"/>
  <c r="GD296" i="44"/>
  <c r="GE296" i="44" s="1"/>
  <c r="GC296" i="44"/>
  <c r="GA296" i="44"/>
  <c r="FZ296" i="44"/>
  <c r="FY296" i="44"/>
  <c r="FX296" i="44"/>
  <c r="FW296" i="44"/>
  <c r="FV296" i="44"/>
  <c r="FU296" i="44"/>
  <c r="FT296" i="44"/>
  <c r="FS296" i="44"/>
  <c r="FR296" i="44"/>
  <c r="FQ296" i="44"/>
  <c r="FP296" i="44"/>
  <c r="FO296" i="44"/>
  <c r="FN296" i="44"/>
  <c r="FM296" i="44"/>
  <c r="FL296" i="44"/>
  <c r="FK296" i="44"/>
  <c r="FJ296" i="44"/>
  <c r="FI296" i="44"/>
  <c r="FH296" i="44"/>
  <c r="FD296" i="44"/>
  <c r="FC296" i="44"/>
  <c r="FB296" i="44"/>
  <c r="FA296" i="44"/>
  <c r="EZ296" i="44"/>
  <c r="EY296" i="44"/>
  <c r="EX296" i="44"/>
  <c r="EW296" i="44"/>
  <c r="EV296" i="44"/>
  <c r="EU296" i="44"/>
  <c r="ET296" i="44"/>
  <c r="ES296" i="44"/>
  <c r="ER296" i="44"/>
  <c r="EQ296" i="44"/>
  <c r="EP296" i="44"/>
  <c r="EO296" i="44"/>
  <c r="EN296" i="44"/>
  <c r="EM296" i="44"/>
  <c r="EL296" i="44"/>
  <c r="EK296" i="44"/>
  <c r="EG296" i="44"/>
  <c r="EF296" i="44"/>
  <c r="EE296" i="44"/>
  <c r="ED296" i="44"/>
  <c r="EC296" i="44"/>
  <c r="DZ296" i="44"/>
  <c r="GA295" i="44"/>
  <c r="FZ295" i="44"/>
  <c r="FY295" i="44"/>
  <c r="FX295" i="44"/>
  <c r="FW295" i="44"/>
  <c r="FV295" i="44"/>
  <c r="FU295" i="44"/>
  <c r="FT295" i="44"/>
  <c r="FS295" i="44"/>
  <c r="FR295" i="44"/>
  <c r="FQ295" i="44"/>
  <c r="FP295" i="44"/>
  <c r="FO295" i="44"/>
  <c r="FN295" i="44"/>
  <c r="FM295" i="44"/>
  <c r="FL295" i="44"/>
  <c r="FK295" i="44"/>
  <c r="FJ295" i="44"/>
  <c r="FI295" i="44"/>
  <c r="FH295" i="44"/>
  <c r="EG295" i="44"/>
  <c r="EF295" i="44"/>
  <c r="EC295" i="44"/>
  <c r="BV295" i="44"/>
  <c r="BK295" i="44"/>
  <c r="BU295" i="44" s="1"/>
  <c r="AO295" i="44"/>
  <c r="GG294" i="44"/>
  <c r="GH294" i="44" s="1"/>
  <c r="GF294" i="44"/>
  <c r="GC294" i="44"/>
  <c r="GA294" i="44"/>
  <c r="FZ294" i="44"/>
  <c r="FY294" i="44"/>
  <c r="FX294" i="44"/>
  <c r="FW294" i="44"/>
  <c r="FV294" i="44"/>
  <c r="FU294" i="44"/>
  <c r="FT294" i="44"/>
  <c r="FS294" i="44"/>
  <c r="FR294" i="44"/>
  <c r="FQ294" i="44"/>
  <c r="FP294" i="44"/>
  <c r="FO294" i="44"/>
  <c r="FN294" i="44"/>
  <c r="FM294" i="44"/>
  <c r="FL294" i="44"/>
  <c r="FK294" i="44"/>
  <c r="FJ294" i="44"/>
  <c r="FI294" i="44"/>
  <c r="FH294" i="44"/>
  <c r="FD294" i="44"/>
  <c r="FC294" i="44"/>
  <c r="FB294" i="44"/>
  <c r="FA294" i="44"/>
  <c r="EZ294" i="44"/>
  <c r="EY294" i="44"/>
  <c r="EX294" i="44"/>
  <c r="EW294" i="44"/>
  <c r="EV294" i="44"/>
  <c r="EU294" i="44"/>
  <c r="ET294" i="44"/>
  <c r="ES294" i="44"/>
  <c r="ER294" i="44"/>
  <c r="EQ294" i="44"/>
  <c r="EP294" i="44"/>
  <c r="EO294" i="44"/>
  <c r="EN294" i="44"/>
  <c r="EM294" i="44"/>
  <c r="EL294" i="44"/>
  <c r="EK294" i="44"/>
  <c r="EG294" i="44"/>
  <c r="EF294" i="44"/>
  <c r="EE294" i="44"/>
  <c r="ED294" i="44"/>
  <c r="EC294" i="44"/>
  <c r="DZ294" i="44"/>
  <c r="GC293" i="44"/>
  <c r="GD293" i="44" s="1"/>
  <c r="GE293" i="44" s="1"/>
  <c r="GA293" i="44"/>
  <c r="FZ293" i="44"/>
  <c r="FY293" i="44"/>
  <c r="FX293" i="44"/>
  <c r="FW293" i="44"/>
  <c r="FV293" i="44"/>
  <c r="FU293" i="44"/>
  <c r="FT293" i="44"/>
  <c r="FS293" i="44"/>
  <c r="FR293" i="44"/>
  <c r="FQ293" i="44"/>
  <c r="FP293" i="44"/>
  <c r="FO293" i="44"/>
  <c r="FN293" i="44"/>
  <c r="FM293" i="44"/>
  <c r="FL293" i="44"/>
  <c r="FK293" i="44"/>
  <c r="FJ293" i="44"/>
  <c r="FI293" i="44"/>
  <c r="FH293" i="44"/>
  <c r="FD293" i="44"/>
  <c r="FC293" i="44"/>
  <c r="FB293" i="44"/>
  <c r="FA293" i="44"/>
  <c r="EZ293" i="44"/>
  <c r="EY293" i="44"/>
  <c r="EX293" i="44"/>
  <c r="EW293" i="44"/>
  <c r="EV293" i="44"/>
  <c r="EU293" i="44"/>
  <c r="ET293" i="44"/>
  <c r="ES293" i="44"/>
  <c r="ER293" i="44"/>
  <c r="EQ293" i="44"/>
  <c r="EP293" i="44"/>
  <c r="EO293" i="44"/>
  <c r="EN293" i="44"/>
  <c r="EM293" i="44"/>
  <c r="EL293" i="44"/>
  <c r="EK293" i="44"/>
  <c r="EG293" i="44"/>
  <c r="EF293" i="44"/>
  <c r="EE293" i="44"/>
  <c r="ED293" i="44"/>
  <c r="EC293" i="44"/>
  <c r="DZ293" i="44"/>
  <c r="GC292" i="44"/>
  <c r="GD292" i="44" s="1"/>
  <c r="GE292" i="44" s="1"/>
  <c r="GA292" i="44"/>
  <c r="FZ292" i="44"/>
  <c r="FY292" i="44"/>
  <c r="FX292" i="44"/>
  <c r="FW292" i="44"/>
  <c r="FV292" i="44"/>
  <c r="FU292" i="44"/>
  <c r="FT292" i="44"/>
  <c r="FS292" i="44"/>
  <c r="FR292" i="44"/>
  <c r="FQ292" i="44"/>
  <c r="FP292" i="44"/>
  <c r="FO292" i="44"/>
  <c r="FN292" i="44"/>
  <c r="FM292" i="44"/>
  <c r="FL292" i="44"/>
  <c r="FK292" i="44"/>
  <c r="FJ292" i="44"/>
  <c r="FI292" i="44"/>
  <c r="FH292" i="44"/>
  <c r="FD292" i="44"/>
  <c r="FC292" i="44"/>
  <c r="FB292" i="44"/>
  <c r="FA292" i="44"/>
  <c r="EZ292" i="44"/>
  <c r="EY292" i="44"/>
  <c r="EX292" i="44"/>
  <c r="EW292" i="44"/>
  <c r="EV292" i="44"/>
  <c r="EU292" i="44"/>
  <c r="ET292" i="44"/>
  <c r="ES292" i="44"/>
  <c r="ER292" i="44"/>
  <c r="EQ292" i="44"/>
  <c r="EP292" i="44"/>
  <c r="EO292" i="44"/>
  <c r="EN292" i="44"/>
  <c r="EM292" i="44"/>
  <c r="EL292" i="44"/>
  <c r="EK292" i="44"/>
  <c r="EG292" i="44"/>
  <c r="EF292" i="44"/>
  <c r="EE292" i="44"/>
  <c r="ED292" i="44"/>
  <c r="EC292" i="44"/>
  <c r="DZ292" i="44"/>
  <c r="GC291" i="44"/>
  <c r="GA291" i="44"/>
  <c r="FZ291" i="44"/>
  <c r="FY291" i="44"/>
  <c r="FX291" i="44"/>
  <c r="FW291" i="44"/>
  <c r="FV291" i="44"/>
  <c r="FU291" i="44"/>
  <c r="FT291" i="44"/>
  <c r="FS291" i="44"/>
  <c r="FR291" i="44"/>
  <c r="FQ291" i="44"/>
  <c r="FP291" i="44"/>
  <c r="FO291" i="44"/>
  <c r="FN291" i="44"/>
  <c r="FM291" i="44"/>
  <c r="FL291" i="44"/>
  <c r="FK291" i="44"/>
  <c r="FJ291" i="44"/>
  <c r="FI291" i="44"/>
  <c r="FH291" i="44"/>
  <c r="FD291" i="44"/>
  <c r="FC291" i="44"/>
  <c r="FB291" i="44"/>
  <c r="FA291" i="44"/>
  <c r="EZ291" i="44"/>
  <c r="EY291" i="44"/>
  <c r="EX291" i="44"/>
  <c r="EW291" i="44"/>
  <c r="EV291" i="44"/>
  <c r="EU291" i="44"/>
  <c r="ET291" i="44"/>
  <c r="ER291" i="44"/>
  <c r="EQ291" i="44"/>
  <c r="EP291" i="44"/>
  <c r="EO291" i="44"/>
  <c r="EN291" i="44"/>
  <c r="EM291" i="44"/>
  <c r="EL291" i="44"/>
  <c r="EK291" i="44"/>
  <c r="EG291" i="44"/>
  <c r="EF291" i="44"/>
  <c r="ED291" i="44"/>
  <c r="EC291" i="44"/>
  <c r="BT291" i="44"/>
  <c r="EE291" i="44" s="1"/>
  <c r="GC290" i="44"/>
  <c r="GD290" i="44" s="1"/>
  <c r="GE290" i="44" s="1"/>
  <c r="GA290" i="44"/>
  <c r="FZ290" i="44"/>
  <c r="FY290" i="44"/>
  <c r="FX290" i="44"/>
  <c r="FW290" i="44"/>
  <c r="FV290" i="44"/>
  <c r="FU290" i="44"/>
  <c r="FT290" i="44"/>
  <c r="FS290" i="44"/>
  <c r="FR290" i="44"/>
  <c r="FQ290" i="44"/>
  <c r="FP290" i="44"/>
  <c r="FO290" i="44"/>
  <c r="FN290" i="44"/>
  <c r="FM290" i="44"/>
  <c r="FL290" i="44"/>
  <c r="FK290" i="44"/>
  <c r="FJ290" i="44"/>
  <c r="FI290" i="44"/>
  <c r="FH290" i="44"/>
  <c r="FD290" i="44"/>
  <c r="FC290" i="44"/>
  <c r="FB290" i="44"/>
  <c r="FA290" i="44"/>
  <c r="EZ290" i="44"/>
  <c r="EY290" i="44"/>
  <c r="EX290" i="44"/>
  <c r="EW290" i="44"/>
  <c r="EV290" i="44"/>
  <c r="EU290" i="44"/>
  <c r="ET290" i="44"/>
  <c r="ES290" i="44"/>
  <c r="ER290" i="44"/>
  <c r="EQ290" i="44"/>
  <c r="EP290" i="44"/>
  <c r="EO290" i="44"/>
  <c r="EN290" i="44"/>
  <c r="EM290" i="44"/>
  <c r="EL290" i="44"/>
  <c r="EK290" i="44"/>
  <c r="EG290" i="44"/>
  <c r="EF290" i="44"/>
  <c r="EE290" i="44"/>
  <c r="ED290" i="44"/>
  <c r="EC290" i="44"/>
  <c r="DZ290" i="44"/>
  <c r="GC289" i="44"/>
  <c r="GD289" i="44" s="1"/>
  <c r="GE289" i="44" s="1"/>
  <c r="GA289" i="44"/>
  <c r="FZ289" i="44"/>
  <c r="FY289" i="44"/>
  <c r="FX289" i="44"/>
  <c r="FW289" i="44"/>
  <c r="FV289" i="44"/>
  <c r="FU289" i="44"/>
  <c r="FT289" i="44"/>
  <c r="FS289" i="44"/>
  <c r="FR289" i="44"/>
  <c r="FQ289" i="44"/>
  <c r="FP289" i="44"/>
  <c r="FO289" i="44"/>
  <c r="FN289" i="44"/>
  <c r="FM289" i="44"/>
  <c r="FL289" i="44"/>
  <c r="FK289" i="44"/>
  <c r="FJ289" i="44"/>
  <c r="FI289" i="44"/>
  <c r="FH289" i="44"/>
  <c r="FD289" i="44"/>
  <c r="FC289" i="44"/>
  <c r="FB289" i="44"/>
  <c r="FA289" i="44"/>
  <c r="EZ289" i="44"/>
  <c r="EY289" i="44"/>
  <c r="EX289" i="44"/>
  <c r="EW289" i="44"/>
  <c r="EV289" i="44"/>
  <c r="EU289" i="44"/>
  <c r="ET289" i="44"/>
  <c r="ES289" i="44"/>
  <c r="ER289" i="44"/>
  <c r="EQ289" i="44"/>
  <c r="EP289" i="44"/>
  <c r="EO289" i="44"/>
  <c r="EN289" i="44"/>
  <c r="EM289" i="44"/>
  <c r="EL289" i="44"/>
  <c r="EK289" i="44"/>
  <c r="EG289" i="44"/>
  <c r="EF289" i="44"/>
  <c r="EE289" i="44"/>
  <c r="ED289" i="44"/>
  <c r="EC289" i="44"/>
  <c r="DZ289" i="44"/>
  <c r="GC288" i="44"/>
  <c r="GD288" i="44" s="1"/>
  <c r="GE288" i="44" s="1"/>
  <c r="GA288" i="44"/>
  <c r="FZ288" i="44"/>
  <c r="FY288" i="44"/>
  <c r="FX288" i="44"/>
  <c r="FW288" i="44"/>
  <c r="FV288" i="44"/>
  <c r="FU288" i="44"/>
  <c r="FT288" i="44"/>
  <c r="FS288" i="44"/>
  <c r="FR288" i="44"/>
  <c r="FQ288" i="44"/>
  <c r="FP288" i="44"/>
  <c r="FO288" i="44"/>
  <c r="FN288" i="44"/>
  <c r="FM288" i="44"/>
  <c r="FL288" i="44"/>
  <c r="FK288" i="44"/>
  <c r="FJ288" i="44"/>
  <c r="FI288" i="44"/>
  <c r="FH288" i="44"/>
  <c r="FD288" i="44"/>
  <c r="FC288" i="44"/>
  <c r="FB288" i="44"/>
  <c r="FA288" i="44"/>
  <c r="EZ288" i="44"/>
  <c r="EY288" i="44"/>
  <c r="EX288" i="44"/>
  <c r="EW288" i="44"/>
  <c r="EV288" i="44"/>
  <c r="EU288" i="44"/>
  <c r="ET288" i="44"/>
  <c r="ES288" i="44"/>
  <c r="ER288" i="44"/>
  <c r="EQ288" i="44"/>
  <c r="EP288" i="44"/>
  <c r="EO288" i="44"/>
  <c r="EN288" i="44"/>
  <c r="EM288" i="44"/>
  <c r="EL288" i="44"/>
  <c r="EK288" i="44"/>
  <c r="EG288" i="44"/>
  <c r="EF288" i="44"/>
  <c r="EE288" i="44"/>
  <c r="ED288" i="44"/>
  <c r="EC288" i="44"/>
  <c r="DZ288" i="44"/>
  <c r="GC287" i="44"/>
  <c r="GD287" i="44" s="1"/>
  <c r="GE287" i="44" s="1"/>
  <c r="GA287" i="44"/>
  <c r="FZ287" i="44"/>
  <c r="FY287" i="44"/>
  <c r="FX287" i="44"/>
  <c r="FW287" i="44"/>
  <c r="FV287" i="44"/>
  <c r="FU287" i="44"/>
  <c r="FT287" i="44"/>
  <c r="FS287" i="44"/>
  <c r="FR287" i="44"/>
  <c r="FQ287" i="44"/>
  <c r="FP287" i="44"/>
  <c r="FO287" i="44"/>
  <c r="FN287" i="44"/>
  <c r="FM287" i="44"/>
  <c r="FL287" i="44"/>
  <c r="FK287" i="44"/>
  <c r="FJ287" i="44"/>
  <c r="FI287" i="44"/>
  <c r="FH287" i="44"/>
  <c r="FD287" i="44"/>
  <c r="FC287" i="44"/>
  <c r="FB287" i="44"/>
  <c r="FA287" i="44"/>
  <c r="EZ287" i="44"/>
  <c r="EY287" i="44"/>
  <c r="EX287" i="44"/>
  <c r="EW287" i="44"/>
  <c r="EV287" i="44"/>
  <c r="EU287" i="44"/>
  <c r="ET287" i="44"/>
  <c r="ES287" i="44"/>
  <c r="ER287" i="44"/>
  <c r="EQ287" i="44"/>
  <c r="EP287" i="44"/>
  <c r="EO287" i="44"/>
  <c r="EN287" i="44"/>
  <c r="EM287" i="44"/>
  <c r="EL287" i="44"/>
  <c r="EK287" i="44"/>
  <c r="EG287" i="44"/>
  <c r="EF287" i="44"/>
  <c r="EE287" i="44"/>
  <c r="ED287" i="44"/>
  <c r="EC287" i="44"/>
  <c r="DZ287" i="44"/>
  <c r="GC286" i="44"/>
  <c r="GD286" i="44" s="1"/>
  <c r="GE286" i="44" s="1"/>
  <c r="GA286" i="44"/>
  <c r="FZ286" i="44"/>
  <c r="FY286" i="44"/>
  <c r="FX286" i="44"/>
  <c r="FW286" i="44"/>
  <c r="FV286" i="44"/>
  <c r="FU286" i="44"/>
  <c r="FT286" i="44"/>
  <c r="FS286" i="44"/>
  <c r="FR286" i="44"/>
  <c r="FQ286" i="44"/>
  <c r="FP286" i="44"/>
  <c r="FO286" i="44"/>
  <c r="FN286" i="44"/>
  <c r="FM286" i="44"/>
  <c r="FL286" i="44"/>
  <c r="FK286" i="44"/>
  <c r="FJ286" i="44"/>
  <c r="FI286" i="44"/>
  <c r="FH286" i="44"/>
  <c r="FD286" i="44"/>
  <c r="FC286" i="44"/>
  <c r="FB286" i="44"/>
  <c r="FA286" i="44"/>
  <c r="EZ286" i="44"/>
  <c r="EY286" i="44"/>
  <c r="EX286" i="44"/>
  <c r="EW286" i="44"/>
  <c r="EV286" i="44"/>
  <c r="EU286" i="44"/>
  <c r="ET286" i="44"/>
  <c r="ES286" i="44"/>
  <c r="ER286" i="44"/>
  <c r="EQ286" i="44"/>
  <c r="EP286" i="44"/>
  <c r="EO286" i="44"/>
  <c r="EN286" i="44"/>
  <c r="EM286" i="44"/>
  <c r="EL286" i="44"/>
  <c r="EK286" i="44"/>
  <c r="EG286" i="44"/>
  <c r="EF286" i="44"/>
  <c r="EE286" i="44"/>
  <c r="ED286" i="44"/>
  <c r="EC286" i="44"/>
  <c r="DZ286" i="44"/>
  <c r="GC285" i="44"/>
  <c r="GD285" i="44" s="1"/>
  <c r="GE285" i="44" s="1"/>
  <c r="GA285" i="44"/>
  <c r="FZ285" i="44"/>
  <c r="FY285" i="44"/>
  <c r="FX285" i="44"/>
  <c r="FW285" i="44"/>
  <c r="FV285" i="44"/>
  <c r="FU285" i="44"/>
  <c r="FT285" i="44"/>
  <c r="FS285" i="44"/>
  <c r="FR285" i="44"/>
  <c r="FQ285" i="44"/>
  <c r="FP285" i="44"/>
  <c r="FO285" i="44"/>
  <c r="FN285" i="44"/>
  <c r="FM285" i="44"/>
  <c r="FL285" i="44"/>
  <c r="FK285" i="44"/>
  <c r="FJ285" i="44"/>
  <c r="FI285" i="44"/>
  <c r="FH285" i="44"/>
  <c r="FD285" i="44"/>
  <c r="FC285" i="44"/>
  <c r="FB285" i="44"/>
  <c r="FA285" i="44"/>
  <c r="EZ285" i="44"/>
  <c r="EY285" i="44"/>
  <c r="EX285" i="44"/>
  <c r="EW285" i="44"/>
  <c r="EV285" i="44"/>
  <c r="EU285" i="44"/>
  <c r="ET285" i="44"/>
  <c r="ES285" i="44"/>
  <c r="ER285" i="44"/>
  <c r="EQ285" i="44"/>
  <c r="EP285" i="44"/>
  <c r="EO285" i="44"/>
  <c r="EN285" i="44"/>
  <c r="EM285" i="44"/>
  <c r="EL285" i="44"/>
  <c r="EK285" i="44"/>
  <c r="EG285" i="44"/>
  <c r="EF285" i="44"/>
  <c r="EE285" i="44"/>
  <c r="ED285" i="44"/>
  <c r="EC285" i="44"/>
  <c r="DZ285" i="44"/>
  <c r="GC284" i="44"/>
  <c r="GD284" i="44" s="1"/>
  <c r="GE284" i="44" s="1"/>
  <c r="GA284" i="44"/>
  <c r="FZ284" i="44"/>
  <c r="FY284" i="44"/>
  <c r="FX284" i="44"/>
  <c r="FW284" i="44"/>
  <c r="FV284" i="44"/>
  <c r="FU284" i="44"/>
  <c r="FT284" i="44"/>
  <c r="FS284" i="44"/>
  <c r="FR284" i="44"/>
  <c r="FQ284" i="44"/>
  <c r="FP284" i="44"/>
  <c r="FO284" i="44"/>
  <c r="FN284" i="44"/>
  <c r="FM284" i="44"/>
  <c r="FL284" i="44"/>
  <c r="FK284" i="44"/>
  <c r="FJ284" i="44"/>
  <c r="FI284" i="44"/>
  <c r="FH284" i="44"/>
  <c r="FD284" i="44"/>
  <c r="FC284" i="44"/>
  <c r="FB284" i="44"/>
  <c r="FA284" i="44"/>
  <c r="EZ284" i="44"/>
  <c r="EY284" i="44"/>
  <c r="EX284" i="44"/>
  <c r="EW284" i="44"/>
  <c r="EV284" i="44"/>
  <c r="EU284" i="44"/>
  <c r="ET284" i="44"/>
  <c r="ES284" i="44"/>
  <c r="ER284" i="44"/>
  <c r="EQ284" i="44"/>
  <c r="EP284" i="44"/>
  <c r="EO284" i="44"/>
  <c r="EN284" i="44"/>
  <c r="EM284" i="44"/>
  <c r="EL284" i="44"/>
  <c r="EK284" i="44"/>
  <c r="EG284" i="44"/>
  <c r="EF284" i="44"/>
  <c r="EE284" i="44"/>
  <c r="ED284" i="44"/>
  <c r="EC284" i="44"/>
  <c r="DZ284" i="44"/>
  <c r="GC283" i="44"/>
  <c r="GD283" i="44" s="1"/>
  <c r="GE283" i="44" s="1"/>
  <c r="GA283" i="44"/>
  <c r="FZ283" i="44"/>
  <c r="FY283" i="44"/>
  <c r="FX283" i="44"/>
  <c r="FW283" i="44"/>
  <c r="FV283" i="44"/>
  <c r="FU283" i="44"/>
  <c r="FT283" i="44"/>
  <c r="FS283" i="44"/>
  <c r="FR283" i="44"/>
  <c r="FQ283" i="44"/>
  <c r="FP283" i="44"/>
  <c r="FO283" i="44"/>
  <c r="FN283" i="44"/>
  <c r="FM283" i="44"/>
  <c r="FL283" i="44"/>
  <c r="FK283" i="44"/>
  <c r="FJ283" i="44"/>
  <c r="FI283" i="44"/>
  <c r="FH283" i="44"/>
  <c r="FD283" i="44"/>
  <c r="FC283" i="44"/>
  <c r="FB283" i="44"/>
  <c r="FA283" i="44"/>
  <c r="EZ283" i="44"/>
  <c r="EY283" i="44"/>
  <c r="EX283" i="44"/>
  <c r="EW283" i="44"/>
  <c r="EV283" i="44"/>
  <c r="EU283" i="44"/>
  <c r="ET283" i="44"/>
  <c r="ES283" i="44"/>
  <c r="ER283" i="44"/>
  <c r="EQ283" i="44"/>
  <c r="EP283" i="44"/>
  <c r="EO283" i="44"/>
  <c r="EN283" i="44"/>
  <c r="EM283" i="44"/>
  <c r="EL283" i="44"/>
  <c r="EK283" i="44"/>
  <c r="EG283" i="44"/>
  <c r="EF283" i="44"/>
  <c r="EE283" i="44"/>
  <c r="ED283" i="44"/>
  <c r="EC283" i="44"/>
  <c r="DZ283" i="44"/>
  <c r="GC282" i="44"/>
  <c r="GD282" i="44" s="1"/>
  <c r="GE282" i="44" s="1"/>
  <c r="GA282" i="44"/>
  <c r="FZ282" i="44"/>
  <c r="FY282" i="44"/>
  <c r="FX282" i="44"/>
  <c r="FW282" i="44"/>
  <c r="FV282" i="44"/>
  <c r="FU282" i="44"/>
  <c r="FT282" i="44"/>
  <c r="FS282" i="44"/>
  <c r="FR282" i="44"/>
  <c r="FQ282" i="44"/>
  <c r="FP282" i="44"/>
  <c r="FO282" i="44"/>
  <c r="FN282" i="44"/>
  <c r="FM282" i="44"/>
  <c r="FL282" i="44"/>
  <c r="FK282" i="44"/>
  <c r="FJ282" i="44"/>
  <c r="FI282" i="44"/>
  <c r="FH282" i="44"/>
  <c r="FD282" i="44"/>
  <c r="FC282" i="44"/>
  <c r="FB282" i="44"/>
  <c r="FA282" i="44"/>
  <c r="EZ282" i="44"/>
  <c r="EY282" i="44"/>
  <c r="EX282" i="44"/>
  <c r="EW282" i="44"/>
  <c r="EV282" i="44"/>
  <c r="EU282" i="44"/>
  <c r="ET282" i="44"/>
  <c r="ES282" i="44"/>
  <c r="ER282" i="44"/>
  <c r="EQ282" i="44"/>
  <c r="EP282" i="44"/>
  <c r="EO282" i="44"/>
  <c r="EN282" i="44"/>
  <c r="EM282" i="44"/>
  <c r="EL282" i="44"/>
  <c r="EK282" i="44"/>
  <c r="EG282" i="44"/>
  <c r="EF282" i="44"/>
  <c r="EE282" i="44"/>
  <c r="ED282" i="44"/>
  <c r="EC282" i="44"/>
  <c r="DZ282" i="44"/>
  <c r="GC281" i="44"/>
  <c r="GD281" i="44" s="1"/>
  <c r="GE281" i="44" s="1"/>
  <c r="GA281" i="44"/>
  <c r="FZ281" i="44"/>
  <c r="FY281" i="44"/>
  <c r="FX281" i="44"/>
  <c r="FW281" i="44"/>
  <c r="FV281" i="44"/>
  <c r="FU281" i="44"/>
  <c r="FT281" i="44"/>
  <c r="FS281" i="44"/>
  <c r="FR281" i="44"/>
  <c r="FQ281" i="44"/>
  <c r="FP281" i="44"/>
  <c r="FO281" i="44"/>
  <c r="FN281" i="44"/>
  <c r="FM281" i="44"/>
  <c r="FL281" i="44"/>
  <c r="FK281" i="44"/>
  <c r="FJ281" i="44"/>
  <c r="FI281" i="44"/>
  <c r="FH281" i="44"/>
  <c r="FD281" i="44"/>
  <c r="FC281" i="44"/>
  <c r="FB281" i="44"/>
  <c r="FA281" i="44"/>
  <c r="EZ281" i="44"/>
  <c r="EY281" i="44"/>
  <c r="EX281" i="44"/>
  <c r="EW281" i="44"/>
  <c r="EV281" i="44"/>
  <c r="EU281" i="44"/>
  <c r="ET281" i="44"/>
  <c r="ES281" i="44"/>
  <c r="ER281" i="44"/>
  <c r="EQ281" i="44"/>
  <c r="EP281" i="44"/>
  <c r="EO281" i="44"/>
  <c r="EN281" i="44"/>
  <c r="EM281" i="44"/>
  <c r="EL281" i="44"/>
  <c r="EK281" i="44"/>
  <c r="EG281" i="44"/>
  <c r="EF281" i="44"/>
  <c r="EE281" i="44"/>
  <c r="ED281" i="44"/>
  <c r="EC281" i="44"/>
  <c r="DZ281" i="44"/>
  <c r="GC280" i="44"/>
  <c r="GD280" i="44" s="1"/>
  <c r="GE280" i="44" s="1"/>
  <c r="GA280" i="44"/>
  <c r="FZ280" i="44"/>
  <c r="FY280" i="44"/>
  <c r="FX280" i="44"/>
  <c r="FW280" i="44"/>
  <c r="FV280" i="44"/>
  <c r="FU280" i="44"/>
  <c r="FT280" i="44"/>
  <c r="FS280" i="44"/>
  <c r="FR280" i="44"/>
  <c r="FQ280" i="44"/>
  <c r="FP280" i="44"/>
  <c r="FO280" i="44"/>
  <c r="FN280" i="44"/>
  <c r="FM280" i="44"/>
  <c r="FL280" i="44"/>
  <c r="FK280" i="44"/>
  <c r="FJ280" i="44"/>
  <c r="FI280" i="44"/>
  <c r="FH280" i="44"/>
  <c r="FD280" i="44"/>
  <c r="FC280" i="44"/>
  <c r="FB280" i="44"/>
  <c r="FA280" i="44"/>
  <c r="EZ280" i="44"/>
  <c r="EY280" i="44"/>
  <c r="EX280" i="44"/>
  <c r="EW280" i="44"/>
  <c r="EV280" i="44"/>
  <c r="EU280" i="44"/>
  <c r="ET280" i="44"/>
  <c r="ES280" i="44"/>
  <c r="ER280" i="44"/>
  <c r="EQ280" i="44"/>
  <c r="EP280" i="44"/>
  <c r="EO280" i="44"/>
  <c r="EN280" i="44"/>
  <c r="EM280" i="44"/>
  <c r="EL280" i="44"/>
  <c r="EK280" i="44"/>
  <c r="EG280" i="44"/>
  <c r="EF280" i="44"/>
  <c r="EE280" i="44"/>
  <c r="ED280" i="44"/>
  <c r="EC280" i="44"/>
  <c r="DZ280" i="44"/>
  <c r="GA279" i="44"/>
  <c r="FZ279" i="44"/>
  <c r="FY279" i="44"/>
  <c r="FX279" i="44"/>
  <c r="FW279" i="44"/>
  <c r="FV279" i="44"/>
  <c r="FU279" i="44"/>
  <c r="FT279" i="44"/>
  <c r="FS279" i="44"/>
  <c r="FR279" i="44"/>
  <c r="FQ279" i="44"/>
  <c r="FP279" i="44"/>
  <c r="FO279" i="44"/>
  <c r="FN279" i="44"/>
  <c r="FM279" i="44"/>
  <c r="FL279" i="44"/>
  <c r="FK279" i="44"/>
  <c r="FJ279" i="44"/>
  <c r="FI279" i="44"/>
  <c r="FH279" i="44"/>
  <c r="EG279" i="44"/>
  <c r="EF279" i="44"/>
  <c r="EE279" i="44"/>
  <c r="EC279" i="44"/>
  <c r="BW279" i="44"/>
  <c r="BV279" i="44"/>
  <c r="BA279" i="44"/>
  <c r="AZ279" i="44"/>
  <c r="AO279" i="44"/>
  <c r="GC279" i="44" s="1"/>
  <c r="AE279" i="44"/>
  <c r="AD279" i="44"/>
  <c r="GF278" i="44"/>
  <c r="GA278" i="44"/>
  <c r="FZ278" i="44"/>
  <c r="FY278" i="44"/>
  <c r="FX278" i="44"/>
  <c r="FW278" i="44"/>
  <c r="FV278" i="44"/>
  <c r="FU278" i="44"/>
  <c r="FT278" i="44"/>
  <c r="FS278" i="44"/>
  <c r="FR278" i="44"/>
  <c r="FQ278" i="44"/>
  <c r="FP278" i="44"/>
  <c r="FO278" i="44"/>
  <c r="FN278" i="44"/>
  <c r="FM278" i="44"/>
  <c r="FL278" i="44"/>
  <c r="FK278" i="44"/>
  <c r="FJ278" i="44"/>
  <c r="FI278" i="44"/>
  <c r="FH278" i="44"/>
  <c r="EG278" i="44"/>
  <c r="EF278" i="44"/>
  <c r="EC278" i="44"/>
  <c r="BW278" i="44"/>
  <c r="BK278" i="44"/>
  <c r="BT278" i="44" s="1"/>
  <c r="EE278" i="44" s="1"/>
  <c r="AO278" i="44"/>
  <c r="AP278" i="44" s="1"/>
  <c r="GF277" i="44"/>
  <c r="GG277" i="44" s="1"/>
  <c r="GA277" i="44"/>
  <c r="FZ277" i="44"/>
  <c r="FY277" i="44"/>
  <c r="FX277" i="44"/>
  <c r="FW277" i="44"/>
  <c r="FV277" i="44"/>
  <c r="FU277" i="44"/>
  <c r="FT277" i="44"/>
  <c r="FS277" i="44"/>
  <c r="FR277" i="44"/>
  <c r="FQ277" i="44"/>
  <c r="FP277" i="44"/>
  <c r="FO277" i="44"/>
  <c r="FN277" i="44"/>
  <c r="FM277" i="44"/>
  <c r="FL277" i="44"/>
  <c r="FK277" i="44"/>
  <c r="FJ277" i="44"/>
  <c r="FI277" i="44"/>
  <c r="FH277" i="44"/>
  <c r="EG277" i="44"/>
  <c r="EF277" i="44"/>
  <c r="EE277" i="44"/>
  <c r="BA277" i="44"/>
  <c r="AX277" i="44"/>
  <c r="AO277" i="44"/>
  <c r="AQ277" i="44" s="1"/>
  <c r="S277" i="44"/>
  <c r="GC276" i="44"/>
  <c r="GD276" i="44" s="1"/>
  <c r="GA276" i="44"/>
  <c r="FZ276" i="44"/>
  <c r="FY276" i="44"/>
  <c r="FX276" i="44"/>
  <c r="FW276" i="44"/>
  <c r="FV276" i="44"/>
  <c r="FU276" i="44"/>
  <c r="FT276" i="44"/>
  <c r="FS276" i="44"/>
  <c r="FR276" i="44"/>
  <c r="FQ276" i="44"/>
  <c r="FP276" i="44"/>
  <c r="FO276" i="44"/>
  <c r="FN276" i="44"/>
  <c r="FM276" i="44"/>
  <c r="FL276" i="44"/>
  <c r="FK276" i="44"/>
  <c r="FJ276" i="44"/>
  <c r="FI276" i="44"/>
  <c r="FH276" i="44"/>
  <c r="FD276" i="44"/>
  <c r="FC276" i="44"/>
  <c r="FB276" i="44"/>
  <c r="FA276" i="44"/>
  <c r="EZ276" i="44"/>
  <c r="EY276" i="44"/>
  <c r="EX276" i="44"/>
  <c r="EW276" i="44"/>
  <c r="EV276" i="44"/>
  <c r="EU276" i="44"/>
  <c r="ET276" i="44"/>
  <c r="ES276" i="44"/>
  <c r="ER276" i="44"/>
  <c r="EQ276" i="44"/>
  <c r="EP276" i="44"/>
  <c r="EO276" i="44"/>
  <c r="EN276" i="44"/>
  <c r="EM276" i="44"/>
  <c r="EL276" i="44"/>
  <c r="EK276" i="44"/>
  <c r="EG276" i="44"/>
  <c r="EF276" i="44"/>
  <c r="EE276" i="44"/>
  <c r="ED276" i="44"/>
  <c r="EC276" i="44"/>
  <c r="DZ276" i="44"/>
  <c r="EG275" i="44"/>
  <c r="EE275" i="44"/>
  <c r="EC275" i="44"/>
  <c r="CG275" i="44"/>
  <c r="AO275" i="44"/>
  <c r="GC275" i="44" s="1"/>
  <c r="GC274" i="44"/>
  <c r="GD274" i="44" s="1"/>
  <c r="GE274" i="44" s="1"/>
  <c r="GA274" i="44"/>
  <c r="FZ274" i="44"/>
  <c r="FY274" i="44"/>
  <c r="FX274" i="44"/>
  <c r="FW274" i="44"/>
  <c r="FV274" i="44"/>
  <c r="FU274" i="44"/>
  <c r="FT274" i="44"/>
  <c r="FS274" i="44"/>
  <c r="FR274" i="44"/>
  <c r="FQ274" i="44"/>
  <c r="FP274" i="44"/>
  <c r="FO274" i="44"/>
  <c r="FN274" i="44"/>
  <c r="FM274" i="44"/>
  <c r="FL274" i="44"/>
  <c r="FK274" i="44"/>
  <c r="FJ274" i="44"/>
  <c r="FI274" i="44"/>
  <c r="FH274" i="44"/>
  <c r="FD274" i="44"/>
  <c r="FC274" i="44"/>
  <c r="FB274" i="44"/>
  <c r="FA274" i="44"/>
  <c r="EZ274" i="44"/>
  <c r="EY274" i="44"/>
  <c r="EX274" i="44"/>
  <c r="EW274" i="44"/>
  <c r="EV274" i="44"/>
  <c r="EU274" i="44"/>
  <c r="ET274" i="44"/>
  <c r="ES274" i="44"/>
  <c r="ER274" i="44"/>
  <c r="EQ274" i="44"/>
  <c r="EP274" i="44"/>
  <c r="EO274" i="44"/>
  <c r="EN274" i="44"/>
  <c r="EM274" i="44"/>
  <c r="EL274" i="44"/>
  <c r="EK274" i="44"/>
  <c r="EG274" i="44"/>
  <c r="EF274" i="44"/>
  <c r="EE274" i="44"/>
  <c r="ED274" i="44"/>
  <c r="EC274" i="44"/>
  <c r="DZ274" i="44"/>
  <c r="GF273" i="44"/>
  <c r="GG273" i="44" s="1"/>
  <c r="GH273" i="44" s="1"/>
  <c r="GA273" i="44"/>
  <c r="FZ273" i="44"/>
  <c r="FY273" i="44"/>
  <c r="FX273" i="44"/>
  <c r="FW273" i="44"/>
  <c r="FV273" i="44"/>
  <c r="FU273" i="44"/>
  <c r="FT273" i="44"/>
  <c r="FS273" i="44"/>
  <c r="FR273" i="44"/>
  <c r="FQ273" i="44"/>
  <c r="FP273" i="44"/>
  <c r="FO273" i="44"/>
  <c r="FN273" i="44"/>
  <c r="FM273" i="44"/>
  <c r="FL273" i="44"/>
  <c r="FK273" i="44"/>
  <c r="FJ273" i="44"/>
  <c r="FI273" i="44"/>
  <c r="FH273" i="44"/>
  <c r="EG273" i="44"/>
  <c r="EF273" i="44"/>
  <c r="EE273" i="44"/>
  <c r="AO273" i="44"/>
  <c r="AX273" i="44" s="1"/>
  <c r="S273" i="44"/>
  <c r="GC272" i="44"/>
  <c r="GA272" i="44"/>
  <c r="FZ272" i="44"/>
  <c r="FY272" i="44"/>
  <c r="FX272" i="44"/>
  <c r="FW272" i="44"/>
  <c r="FV272" i="44"/>
  <c r="FU272" i="44"/>
  <c r="FT272" i="44"/>
  <c r="FS272" i="44"/>
  <c r="FR272" i="44"/>
  <c r="FQ272" i="44"/>
  <c r="FP272" i="44"/>
  <c r="FO272" i="44"/>
  <c r="FN272" i="44"/>
  <c r="FM272" i="44"/>
  <c r="FL272" i="44"/>
  <c r="FK272" i="44"/>
  <c r="FJ272" i="44"/>
  <c r="FI272" i="44"/>
  <c r="FH272" i="44"/>
  <c r="FD272" i="44"/>
  <c r="FC272" i="44"/>
  <c r="FB272" i="44"/>
  <c r="FA272" i="44"/>
  <c r="EZ272" i="44"/>
  <c r="EY272" i="44"/>
  <c r="EX272" i="44"/>
  <c r="EW272" i="44"/>
  <c r="EV272" i="44"/>
  <c r="EU272" i="44"/>
  <c r="ET272" i="44"/>
  <c r="ER272" i="44"/>
  <c r="EQ272" i="44"/>
  <c r="EP272" i="44"/>
  <c r="EO272" i="44"/>
  <c r="EN272" i="44"/>
  <c r="EM272" i="44"/>
  <c r="EL272" i="44"/>
  <c r="EK272" i="44"/>
  <c r="EG272" i="44"/>
  <c r="EF272" i="44"/>
  <c r="BT272" i="44"/>
  <c r="EE272" i="44" s="1"/>
  <c r="AX272" i="44"/>
  <c r="AB272" i="44"/>
  <c r="EC272" i="44" s="1"/>
  <c r="GC271" i="44"/>
  <c r="GD271" i="44" s="1"/>
  <c r="GE271" i="44" s="1"/>
  <c r="GA271" i="44"/>
  <c r="FZ271" i="44"/>
  <c r="FY271" i="44"/>
  <c r="FX271" i="44"/>
  <c r="FW271" i="44"/>
  <c r="FV271" i="44"/>
  <c r="FU271" i="44"/>
  <c r="FT271" i="44"/>
  <c r="FS271" i="44"/>
  <c r="FR271" i="44"/>
  <c r="FQ271" i="44"/>
  <c r="FP271" i="44"/>
  <c r="FO271" i="44"/>
  <c r="FN271" i="44"/>
  <c r="FM271" i="44"/>
  <c r="FL271" i="44"/>
  <c r="FK271" i="44"/>
  <c r="FJ271" i="44"/>
  <c r="FI271" i="44"/>
  <c r="FH271" i="44"/>
  <c r="FD271" i="44"/>
  <c r="FC271" i="44"/>
  <c r="FB271" i="44"/>
  <c r="FA271" i="44"/>
  <c r="EZ271" i="44"/>
  <c r="EY271" i="44"/>
  <c r="EX271" i="44"/>
  <c r="EW271" i="44"/>
  <c r="EV271" i="44"/>
  <c r="EU271" i="44"/>
  <c r="ET271" i="44"/>
  <c r="ES271" i="44"/>
  <c r="ER271" i="44"/>
  <c r="EQ271" i="44"/>
  <c r="EP271" i="44"/>
  <c r="EO271" i="44"/>
  <c r="EN271" i="44"/>
  <c r="EM271" i="44"/>
  <c r="EL271" i="44"/>
  <c r="EK271" i="44"/>
  <c r="EG271" i="44"/>
  <c r="EF271" i="44"/>
  <c r="EE271" i="44"/>
  <c r="ED271" i="44"/>
  <c r="EC271" i="44"/>
  <c r="DZ271" i="44"/>
  <c r="GA270" i="44"/>
  <c r="FZ270" i="44"/>
  <c r="FY270" i="44"/>
  <c r="FX270" i="44"/>
  <c r="FW270" i="44"/>
  <c r="FV270" i="44"/>
  <c r="FU270" i="44"/>
  <c r="FT270" i="44"/>
  <c r="FS270" i="44"/>
  <c r="FR270" i="44"/>
  <c r="FQ270" i="44"/>
  <c r="FP270" i="44"/>
  <c r="FO270" i="44"/>
  <c r="FN270" i="44"/>
  <c r="FM270" i="44"/>
  <c r="FL270" i="44"/>
  <c r="FK270" i="44"/>
  <c r="FJ270" i="44"/>
  <c r="FI270" i="44"/>
  <c r="FH270" i="44"/>
  <c r="EG270" i="44"/>
  <c r="EF270" i="44"/>
  <c r="EC270" i="44"/>
  <c r="BW270" i="44"/>
  <c r="BK270" i="44"/>
  <c r="BT270" i="44" s="1"/>
  <c r="EE270" i="44" s="1"/>
  <c r="AO270" i="44"/>
  <c r="EG269" i="44"/>
  <c r="EE269" i="44"/>
  <c r="ED269" i="44"/>
  <c r="CG269" i="44"/>
  <c r="GF269" i="44" s="1"/>
  <c r="S269" i="44"/>
  <c r="GC269" i="44" s="1"/>
  <c r="GF268" i="44"/>
  <c r="GC268" i="44"/>
  <c r="GD268" i="44" s="1"/>
  <c r="GE268" i="44" s="1"/>
  <c r="GA268" i="44"/>
  <c r="FZ268" i="44"/>
  <c r="FY268" i="44"/>
  <c r="FX268" i="44"/>
  <c r="FW268" i="44"/>
  <c r="FV268" i="44"/>
  <c r="FU268" i="44"/>
  <c r="FT268" i="44"/>
  <c r="FS268" i="44"/>
  <c r="FR268" i="44"/>
  <c r="FQ268" i="44"/>
  <c r="FP268" i="44"/>
  <c r="FO268" i="44"/>
  <c r="FN268" i="44"/>
  <c r="FM268" i="44"/>
  <c r="FL268" i="44"/>
  <c r="FK268" i="44"/>
  <c r="FJ268" i="44"/>
  <c r="FI268" i="44"/>
  <c r="FH268" i="44"/>
  <c r="FD268" i="44"/>
  <c r="FC268" i="44"/>
  <c r="FB268" i="44"/>
  <c r="FA268" i="44"/>
  <c r="EZ268" i="44"/>
  <c r="EY268" i="44"/>
  <c r="EX268" i="44"/>
  <c r="EW268" i="44"/>
  <c r="EV268" i="44"/>
  <c r="EU268" i="44"/>
  <c r="ET268" i="44"/>
  <c r="ES268" i="44"/>
  <c r="ER268" i="44"/>
  <c r="EQ268" i="44"/>
  <c r="EP268" i="44"/>
  <c r="EO268" i="44"/>
  <c r="EN268" i="44"/>
  <c r="EM268" i="44"/>
  <c r="EL268" i="44"/>
  <c r="EK268" i="44"/>
  <c r="EG268" i="44"/>
  <c r="EF268" i="44"/>
  <c r="EE268" i="44"/>
  <c r="ED268" i="44"/>
  <c r="EC268" i="44"/>
  <c r="DZ268" i="44"/>
  <c r="GC267" i="44"/>
  <c r="GD267" i="44" s="1"/>
  <c r="GA267" i="44"/>
  <c r="FZ267" i="44"/>
  <c r="FY267" i="44"/>
  <c r="FX267" i="44"/>
  <c r="FW267" i="44"/>
  <c r="FV267" i="44"/>
  <c r="FU267" i="44"/>
  <c r="FT267" i="44"/>
  <c r="FS267" i="44"/>
  <c r="FR267" i="44"/>
  <c r="FQ267" i="44"/>
  <c r="FP267" i="44"/>
  <c r="FO267" i="44"/>
  <c r="FN267" i="44"/>
  <c r="FM267" i="44"/>
  <c r="FL267" i="44"/>
  <c r="FK267" i="44"/>
  <c r="FJ267" i="44"/>
  <c r="FI267" i="44"/>
  <c r="FH267" i="44"/>
  <c r="FD267" i="44"/>
  <c r="FC267" i="44"/>
  <c r="FB267" i="44"/>
  <c r="FA267" i="44"/>
  <c r="EZ267" i="44"/>
  <c r="EY267" i="44"/>
  <c r="EX267" i="44"/>
  <c r="EW267" i="44"/>
  <c r="EV267" i="44"/>
  <c r="EU267" i="44"/>
  <c r="ET267" i="44"/>
  <c r="ES267" i="44"/>
  <c r="ER267" i="44"/>
  <c r="EQ267" i="44"/>
  <c r="EP267" i="44"/>
  <c r="EO267" i="44"/>
  <c r="EN267" i="44"/>
  <c r="EM267" i="44"/>
  <c r="EL267" i="44"/>
  <c r="EK267" i="44"/>
  <c r="EG267" i="44"/>
  <c r="EF267" i="44"/>
  <c r="EE267" i="44"/>
  <c r="ED267" i="44"/>
  <c r="EC267" i="44"/>
  <c r="DZ267" i="44"/>
  <c r="GA266" i="44"/>
  <c r="FZ266" i="44"/>
  <c r="FY266" i="44"/>
  <c r="FX266" i="44"/>
  <c r="FW266" i="44"/>
  <c r="FV266" i="44"/>
  <c r="FU266" i="44"/>
  <c r="FT266" i="44"/>
  <c r="FS266" i="44"/>
  <c r="FR266" i="44"/>
  <c r="FQ266" i="44"/>
  <c r="FP266" i="44"/>
  <c r="FO266" i="44"/>
  <c r="FN266" i="44"/>
  <c r="FM266" i="44"/>
  <c r="FL266" i="44"/>
  <c r="FK266" i="44"/>
  <c r="FJ266" i="44"/>
  <c r="FI266" i="44"/>
  <c r="FH266" i="44"/>
  <c r="EG266" i="44"/>
  <c r="EF266" i="44"/>
  <c r="EC266" i="44"/>
  <c r="BU266" i="44"/>
  <c r="BK266" i="44"/>
  <c r="AT266" i="44"/>
  <c r="AS266" i="44"/>
  <c r="AO266" i="44"/>
  <c r="EX266" i="44" s="1"/>
  <c r="GC265" i="44"/>
  <c r="GD265" i="44" s="1"/>
  <c r="GA265" i="44"/>
  <c r="FZ265" i="44"/>
  <c r="FY265" i="44"/>
  <c r="FX265" i="44"/>
  <c r="FW265" i="44"/>
  <c r="FV265" i="44"/>
  <c r="FU265" i="44"/>
  <c r="FT265" i="44"/>
  <c r="FS265" i="44"/>
  <c r="FR265" i="44"/>
  <c r="FQ265" i="44"/>
  <c r="FP265" i="44"/>
  <c r="FO265" i="44"/>
  <c r="FN265" i="44"/>
  <c r="FM265" i="44"/>
  <c r="FL265" i="44"/>
  <c r="FK265" i="44"/>
  <c r="FJ265" i="44"/>
  <c r="FI265" i="44"/>
  <c r="FH265" i="44"/>
  <c r="FD265" i="44"/>
  <c r="FC265" i="44"/>
  <c r="FB265" i="44"/>
  <c r="FA265" i="44"/>
  <c r="EZ265" i="44"/>
  <c r="EY265" i="44"/>
  <c r="EX265" i="44"/>
  <c r="EW265" i="44"/>
  <c r="ET265" i="44"/>
  <c r="ES265" i="44"/>
  <c r="ER265" i="44"/>
  <c r="EQ265" i="44"/>
  <c r="EP265" i="44"/>
  <c r="EO265" i="44"/>
  <c r="EN265" i="44"/>
  <c r="EK265" i="44"/>
  <c r="EG265" i="44"/>
  <c r="EF265" i="44"/>
  <c r="EE265" i="44"/>
  <c r="ED265" i="44"/>
  <c r="EC265" i="44"/>
  <c r="DZ265" i="44"/>
  <c r="BW265" i="44"/>
  <c r="EV265" i="44" s="1"/>
  <c r="BV265" i="44"/>
  <c r="EU265" i="44" s="1"/>
  <c r="BN265" i="44"/>
  <c r="EM265" i="44" s="1"/>
  <c r="BM265" i="44"/>
  <c r="EL265" i="44" s="1"/>
  <c r="GF264" i="44"/>
  <c r="GG264" i="44" s="1"/>
  <c r="GC264" i="44"/>
  <c r="GD264" i="44" s="1"/>
  <c r="GA264" i="44"/>
  <c r="FZ264" i="44"/>
  <c r="FY264" i="44"/>
  <c r="FX264" i="44"/>
  <c r="FW264" i="44"/>
  <c r="FV264" i="44"/>
  <c r="FU264" i="44"/>
  <c r="FT264" i="44"/>
  <c r="FS264" i="44"/>
  <c r="FR264" i="44"/>
  <c r="FQ264" i="44"/>
  <c r="FP264" i="44"/>
  <c r="FO264" i="44"/>
  <c r="FN264" i="44"/>
  <c r="FM264" i="44"/>
  <c r="FL264" i="44"/>
  <c r="FK264" i="44"/>
  <c r="FJ264" i="44"/>
  <c r="FI264" i="44"/>
  <c r="FH264" i="44"/>
  <c r="FD264" i="44"/>
  <c r="FC264" i="44"/>
  <c r="FB264" i="44"/>
  <c r="FA264" i="44"/>
  <c r="EZ264" i="44"/>
  <c r="EY264" i="44"/>
  <c r="EX264" i="44"/>
  <c r="EW264" i="44"/>
  <c r="EV264" i="44"/>
  <c r="EU264" i="44"/>
  <c r="ET264" i="44"/>
  <c r="ES264" i="44"/>
  <c r="ER264" i="44"/>
  <c r="EQ264" i="44"/>
  <c r="EP264" i="44"/>
  <c r="EO264" i="44"/>
  <c r="EN264" i="44"/>
  <c r="EM264" i="44"/>
  <c r="EL264" i="44"/>
  <c r="EK264" i="44"/>
  <c r="EG264" i="44"/>
  <c r="EF264" i="44"/>
  <c r="EE264" i="44"/>
  <c r="ED264" i="44"/>
  <c r="EC264" i="44"/>
  <c r="DZ264" i="44"/>
  <c r="GF263" i="44"/>
  <c r="GG263" i="44" s="1"/>
  <c r="GD263" i="44"/>
  <c r="GC263" i="44"/>
  <c r="GA263" i="44"/>
  <c r="FZ263" i="44"/>
  <c r="FY263" i="44"/>
  <c r="FX263" i="44"/>
  <c r="FW263" i="44"/>
  <c r="FV263" i="44"/>
  <c r="FU263" i="44"/>
  <c r="FT263" i="44"/>
  <c r="FS263" i="44"/>
  <c r="FR263" i="44"/>
  <c r="FQ263" i="44"/>
  <c r="FP263" i="44"/>
  <c r="FO263" i="44"/>
  <c r="FN263" i="44"/>
  <c r="FM263" i="44"/>
  <c r="FL263" i="44"/>
  <c r="FK263" i="44"/>
  <c r="FJ263" i="44"/>
  <c r="FI263" i="44"/>
  <c r="FH263" i="44"/>
  <c r="FD263" i="44"/>
  <c r="FC263" i="44"/>
  <c r="FB263" i="44"/>
  <c r="FA263" i="44"/>
  <c r="EZ263" i="44"/>
  <c r="EY263" i="44"/>
  <c r="EX263" i="44"/>
  <c r="EW263" i="44"/>
  <c r="EV263" i="44"/>
  <c r="EU263" i="44"/>
  <c r="ET263" i="44"/>
  <c r="ES263" i="44"/>
  <c r="ER263" i="44"/>
  <c r="EQ263" i="44"/>
  <c r="EP263" i="44"/>
  <c r="EO263" i="44"/>
  <c r="EN263" i="44"/>
  <c r="EM263" i="44"/>
  <c r="EL263" i="44"/>
  <c r="EK263" i="44"/>
  <c r="EG263" i="44"/>
  <c r="EF263" i="44"/>
  <c r="EE263" i="44"/>
  <c r="ED263" i="44"/>
  <c r="EC263" i="44"/>
  <c r="DZ263" i="44"/>
  <c r="GF262" i="44"/>
  <c r="GG262" i="44" s="1"/>
  <c r="GD262" i="44"/>
  <c r="GC262" i="44"/>
  <c r="GA262" i="44"/>
  <c r="FZ262" i="44"/>
  <c r="FY262" i="44"/>
  <c r="FX262" i="44"/>
  <c r="FW262" i="44"/>
  <c r="FV262" i="44"/>
  <c r="FU262" i="44"/>
  <c r="FT262" i="44"/>
  <c r="FS262" i="44"/>
  <c r="FR262" i="44"/>
  <c r="FQ262" i="44"/>
  <c r="FP262" i="44"/>
  <c r="FO262" i="44"/>
  <c r="FN262" i="44"/>
  <c r="FM262" i="44"/>
  <c r="FL262" i="44"/>
  <c r="FK262" i="44"/>
  <c r="FJ262" i="44"/>
  <c r="FI262" i="44"/>
  <c r="FH262" i="44"/>
  <c r="FD262" i="44"/>
  <c r="FC262" i="44"/>
  <c r="FB262" i="44"/>
  <c r="FA262" i="44"/>
  <c r="EZ262" i="44"/>
  <c r="EY262" i="44"/>
  <c r="EX262" i="44"/>
  <c r="EW262" i="44"/>
  <c r="EV262" i="44"/>
  <c r="EU262" i="44"/>
  <c r="ET262" i="44"/>
  <c r="ES262" i="44"/>
  <c r="ER262" i="44"/>
  <c r="EQ262" i="44"/>
  <c r="EP262" i="44"/>
  <c r="EO262" i="44"/>
  <c r="EN262" i="44"/>
  <c r="EM262" i="44"/>
  <c r="EL262" i="44"/>
  <c r="EK262" i="44"/>
  <c r="EG262" i="44"/>
  <c r="EF262" i="44"/>
  <c r="EE262" i="44"/>
  <c r="ED262" i="44"/>
  <c r="EC262" i="44"/>
  <c r="DZ262" i="44"/>
  <c r="GF261" i="44"/>
  <c r="GG261" i="44" s="1"/>
  <c r="GC261" i="44"/>
  <c r="GD261" i="44" s="1"/>
  <c r="GA261" i="44"/>
  <c r="FZ261" i="44"/>
  <c r="FY261" i="44"/>
  <c r="FX261" i="44"/>
  <c r="FW261" i="44"/>
  <c r="FV261" i="44"/>
  <c r="FU261" i="44"/>
  <c r="FT261" i="44"/>
  <c r="FS261" i="44"/>
  <c r="FR261" i="44"/>
  <c r="FQ261" i="44"/>
  <c r="FP261" i="44"/>
  <c r="FO261" i="44"/>
  <c r="FN261" i="44"/>
  <c r="FM261" i="44"/>
  <c r="FL261" i="44"/>
  <c r="FK261" i="44"/>
  <c r="FJ261" i="44"/>
  <c r="FI261" i="44"/>
  <c r="FH261" i="44"/>
  <c r="FD261" i="44"/>
  <c r="FC261" i="44"/>
  <c r="FB261" i="44"/>
  <c r="FA261" i="44"/>
  <c r="EZ261" i="44"/>
  <c r="EY261" i="44"/>
  <c r="EX261" i="44"/>
  <c r="EW261" i="44"/>
  <c r="EV261" i="44"/>
  <c r="EU261" i="44"/>
  <c r="ET261" i="44"/>
  <c r="ES261" i="44"/>
  <c r="ER261" i="44"/>
  <c r="EQ261" i="44"/>
  <c r="EP261" i="44"/>
  <c r="EO261" i="44"/>
  <c r="EN261" i="44"/>
  <c r="EM261" i="44"/>
  <c r="EL261" i="44"/>
  <c r="EK261" i="44"/>
  <c r="EG261" i="44"/>
  <c r="EF261" i="44"/>
  <c r="EE261" i="44"/>
  <c r="ED261" i="44"/>
  <c r="EC261" i="44"/>
  <c r="DZ261" i="44"/>
  <c r="GC260" i="44"/>
  <c r="GD260" i="44" s="1"/>
  <c r="GE260" i="44" s="1"/>
  <c r="GA260" i="44"/>
  <c r="FZ260" i="44"/>
  <c r="FY260" i="44"/>
  <c r="FX260" i="44"/>
  <c r="FW260" i="44"/>
  <c r="FV260" i="44"/>
  <c r="FU260" i="44"/>
  <c r="FT260" i="44"/>
  <c r="FS260" i="44"/>
  <c r="FR260" i="44"/>
  <c r="FQ260" i="44"/>
  <c r="FP260" i="44"/>
  <c r="FO260" i="44"/>
  <c r="FN260" i="44"/>
  <c r="FM260" i="44"/>
  <c r="FL260" i="44"/>
  <c r="FK260" i="44"/>
  <c r="FJ260" i="44"/>
  <c r="FI260" i="44"/>
  <c r="FH260" i="44"/>
  <c r="FD260" i="44"/>
  <c r="FC260" i="44"/>
  <c r="FB260" i="44"/>
  <c r="FA260" i="44"/>
  <c r="EZ260" i="44"/>
  <c r="EY260" i="44"/>
  <c r="EX260" i="44"/>
  <c r="EW260" i="44"/>
  <c r="EV260" i="44"/>
  <c r="EU260" i="44"/>
  <c r="ET260" i="44"/>
  <c r="ES260" i="44"/>
  <c r="ER260" i="44"/>
  <c r="EQ260" i="44"/>
  <c r="EP260" i="44"/>
  <c r="EO260" i="44"/>
  <c r="EN260" i="44"/>
  <c r="EM260" i="44"/>
  <c r="EL260" i="44"/>
  <c r="EK260" i="44"/>
  <c r="EG260" i="44"/>
  <c r="EF260" i="44"/>
  <c r="EE260" i="44"/>
  <c r="ED260" i="44"/>
  <c r="EC260" i="44"/>
  <c r="DZ260" i="44"/>
  <c r="GC259" i="44"/>
  <c r="GD259" i="44" s="1"/>
  <c r="GA259" i="44"/>
  <c r="FZ259" i="44"/>
  <c r="FY259" i="44"/>
  <c r="FX259" i="44"/>
  <c r="FW259" i="44"/>
  <c r="FV259" i="44"/>
  <c r="FU259" i="44"/>
  <c r="FT259" i="44"/>
  <c r="FS259" i="44"/>
  <c r="FR259" i="44"/>
  <c r="FQ259" i="44"/>
  <c r="FP259" i="44"/>
  <c r="FO259" i="44"/>
  <c r="FN259" i="44"/>
  <c r="FM259" i="44"/>
  <c r="FL259" i="44"/>
  <c r="FK259" i="44"/>
  <c r="FJ259" i="44"/>
  <c r="FI259" i="44"/>
  <c r="FH259" i="44"/>
  <c r="FD259" i="44"/>
  <c r="FC259" i="44"/>
  <c r="FB259" i="44"/>
  <c r="FA259" i="44"/>
  <c r="EZ259" i="44"/>
  <c r="EY259" i="44"/>
  <c r="EX259" i="44"/>
  <c r="EW259" i="44"/>
  <c r="EV259" i="44"/>
  <c r="EU259" i="44"/>
  <c r="ET259" i="44"/>
  <c r="ES259" i="44"/>
  <c r="ER259" i="44"/>
  <c r="EQ259" i="44"/>
  <c r="EP259" i="44"/>
  <c r="EO259" i="44"/>
  <c r="EN259" i="44"/>
  <c r="EM259" i="44"/>
  <c r="EL259" i="44"/>
  <c r="EK259" i="44"/>
  <c r="EG259" i="44"/>
  <c r="EF259" i="44"/>
  <c r="EE259" i="44"/>
  <c r="ED259" i="44"/>
  <c r="EC259" i="44"/>
  <c r="DZ259" i="44"/>
  <c r="GC258" i="44"/>
  <c r="GD258" i="44" s="1"/>
  <c r="GA258" i="44"/>
  <c r="FZ258" i="44"/>
  <c r="FY258" i="44"/>
  <c r="FX258" i="44"/>
  <c r="FW258" i="44"/>
  <c r="FV258" i="44"/>
  <c r="FU258" i="44"/>
  <c r="FT258" i="44"/>
  <c r="FS258" i="44"/>
  <c r="FR258" i="44"/>
  <c r="FQ258" i="44"/>
  <c r="FP258" i="44"/>
  <c r="FO258" i="44"/>
  <c r="FN258" i="44"/>
  <c r="FM258" i="44"/>
  <c r="FL258" i="44"/>
  <c r="FK258" i="44"/>
  <c r="FJ258" i="44"/>
  <c r="FI258" i="44"/>
  <c r="FH258" i="44"/>
  <c r="FD258" i="44"/>
  <c r="FC258" i="44"/>
  <c r="FB258" i="44"/>
  <c r="FA258" i="44"/>
  <c r="EZ258" i="44"/>
  <c r="EY258" i="44"/>
  <c r="EX258" i="44"/>
  <c r="EW258" i="44"/>
  <c r="EV258" i="44"/>
  <c r="EU258" i="44"/>
  <c r="ET258" i="44"/>
  <c r="ES258" i="44"/>
  <c r="ER258" i="44"/>
  <c r="EQ258" i="44"/>
  <c r="EP258" i="44"/>
  <c r="EO258" i="44"/>
  <c r="EN258" i="44"/>
  <c r="EM258" i="44"/>
  <c r="EL258" i="44"/>
  <c r="EK258" i="44"/>
  <c r="EG258" i="44"/>
  <c r="EF258" i="44"/>
  <c r="EE258" i="44"/>
  <c r="ED258" i="44"/>
  <c r="EC258" i="44"/>
  <c r="DZ258" i="44"/>
  <c r="GF257" i="44"/>
  <c r="GG257" i="44" s="1"/>
  <c r="GC257" i="44"/>
  <c r="GA257" i="44"/>
  <c r="FZ257" i="44"/>
  <c r="FY257" i="44"/>
  <c r="FX257" i="44"/>
  <c r="FW257" i="44"/>
  <c r="FV257" i="44"/>
  <c r="FU257" i="44"/>
  <c r="FT257" i="44"/>
  <c r="FS257" i="44"/>
  <c r="FR257" i="44"/>
  <c r="FQ257" i="44"/>
  <c r="FP257" i="44"/>
  <c r="FO257" i="44"/>
  <c r="FN257" i="44"/>
  <c r="FM257" i="44"/>
  <c r="FL257" i="44"/>
  <c r="FK257" i="44"/>
  <c r="FJ257" i="44"/>
  <c r="FI257" i="44"/>
  <c r="FH257" i="44"/>
  <c r="FD257" i="44"/>
  <c r="FC257" i="44"/>
  <c r="FB257" i="44"/>
  <c r="FA257" i="44"/>
  <c r="EZ257" i="44"/>
  <c r="EY257" i="44"/>
  <c r="EX257" i="44"/>
  <c r="EW257" i="44"/>
  <c r="EV257" i="44"/>
  <c r="EU257" i="44"/>
  <c r="ET257" i="44"/>
  <c r="ES257" i="44"/>
  <c r="ER257" i="44"/>
  <c r="EQ257" i="44"/>
  <c r="EP257" i="44"/>
  <c r="EO257" i="44"/>
  <c r="EN257" i="44"/>
  <c r="EM257" i="44"/>
  <c r="EL257" i="44"/>
  <c r="EK257" i="44"/>
  <c r="EG257" i="44"/>
  <c r="EF257" i="44"/>
  <c r="EE257" i="44"/>
  <c r="ED257" i="44"/>
  <c r="EC257" i="44"/>
  <c r="DZ257" i="44"/>
  <c r="GC256" i="44"/>
  <c r="GD256" i="44" s="1"/>
  <c r="GA256" i="44"/>
  <c r="FZ256" i="44"/>
  <c r="FY256" i="44"/>
  <c r="FX256" i="44"/>
  <c r="FW256" i="44"/>
  <c r="FV256" i="44"/>
  <c r="FU256" i="44"/>
  <c r="FT256" i="44"/>
  <c r="FS256" i="44"/>
  <c r="FR256" i="44"/>
  <c r="FQ256" i="44"/>
  <c r="FP256" i="44"/>
  <c r="FO256" i="44"/>
  <c r="FN256" i="44"/>
  <c r="FM256" i="44"/>
  <c r="FL256" i="44"/>
  <c r="FK256" i="44"/>
  <c r="FJ256" i="44"/>
  <c r="FI256" i="44"/>
  <c r="FH256" i="44"/>
  <c r="FD256" i="44"/>
  <c r="FC256" i="44"/>
  <c r="FB256" i="44"/>
  <c r="FA256" i="44"/>
  <c r="EZ256" i="44"/>
  <c r="EY256" i="44"/>
  <c r="EX256" i="44"/>
  <c r="EW256" i="44"/>
  <c r="EV256" i="44"/>
  <c r="EU256" i="44"/>
  <c r="ET256" i="44"/>
  <c r="ES256" i="44"/>
  <c r="ER256" i="44"/>
  <c r="EQ256" i="44"/>
  <c r="EP256" i="44"/>
  <c r="EO256" i="44"/>
  <c r="EN256" i="44"/>
  <c r="EM256" i="44"/>
  <c r="EL256" i="44"/>
  <c r="EK256" i="44"/>
  <c r="EG256" i="44"/>
  <c r="EF256" i="44"/>
  <c r="EE256" i="44"/>
  <c r="ED256" i="44"/>
  <c r="EC256" i="44"/>
  <c r="DZ256" i="44"/>
  <c r="GC255" i="44"/>
  <c r="GD255" i="44" s="1"/>
  <c r="GA255" i="44"/>
  <c r="FZ255" i="44"/>
  <c r="FY255" i="44"/>
  <c r="FX255" i="44"/>
  <c r="FW255" i="44"/>
  <c r="FV255" i="44"/>
  <c r="FU255" i="44"/>
  <c r="FT255" i="44"/>
  <c r="FS255" i="44"/>
  <c r="FR255" i="44"/>
  <c r="FQ255" i="44"/>
  <c r="FP255" i="44"/>
  <c r="FO255" i="44"/>
  <c r="FN255" i="44"/>
  <c r="FM255" i="44"/>
  <c r="FL255" i="44"/>
  <c r="FK255" i="44"/>
  <c r="FJ255" i="44"/>
  <c r="FI255" i="44"/>
  <c r="FH255" i="44"/>
  <c r="FD255" i="44"/>
  <c r="FC255" i="44"/>
  <c r="FB255" i="44"/>
  <c r="FA255" i="44"/>
  <c r="EZ255" i="44"/>
  <c r="EY255" i="44"/>
  <c r="EX255" i="44"/>
  <c r="EW255" i="44"/>
  <c r="EV255" i="44"/>
  <c r="EU255" i="44"/>
  <c r="ET255" i="44"/>
  <c r="ES255" i="44"/>
  <c r="ER255" i="44"/>
  <c r="EQ255" i="44"/>
  <c r="EP255" i="44"/>
  <c r="EO255" i="44"/>
  <c r="EN255" i="44"/>
  <c r="EM255" i="44"/>
  <c r="EL255" i="44"/>
  <c r="EK255" i="44"/>
  <c r="EG255" i="44"/>
  <c r="EF255" i="44"/>
  <c r="EE255" i="44"/>
  <c r="ED255" i="44"/>
  <c r="EC255" i="44"/>
  <c r="DZ255" i="44"/>
  <c r="GA254" i="44"/>
  <c r="FZ254" i="44"/>
  <c r="FY254" i="44"/>
  <c r="FX254" i="44"/>
  <c r="FW254" i="44"/>
  <c r="FV254" i="44"/>
  <c r="FU254" i="44"/>
  <c r="FT254" i="44"/>
  <c r="FS254" i="44"/>
  <c r="FR254" i="44"/>
  <c r="FQ254" i="44"/>
  <c r="FP254" i="44"/>
  <c r="FO254" i="44"/>
  <c r="FN254" i="44"/>
  <c r="FM254" i="44"/>
  <c r="FL254" i="44"/>
  <c r="FK254" i="44"/>
  <c r="FJ254" i="44"/>
  <c r="FI254" i="44"/>
  <c r="FH254" i="44"/>
  <c r="EG254" i="44"/>
  <c r="EF254" i="44"/>
  <c r="ED254" i="44"/>
  <c r="EC254" i="44"/>
  <c r="BK254" i="44"/>
  <c r="FB254" i="44" s="1"/>
  <c r="GC253" i="44"/>
  <c r="GD253" i="44" s="1"/>
  <c r="GE253" i="44" s="1"/>
  <c r="GA253" i="44"/>
  <c r="FZ253" i="44"/>
  <c r="FY253" i="44"/>
  <c r="FX253" i="44"/>
  <c r="FW253" i="44"/>
  <c r="FV253" i="44"/>
  <c r="FU253" i="44"/>
  <c r="FT253" i="44"/>
  <c r="FS253" i="44"/>
  <c r="FR253" i="44"/>
  <c r="FQ253" i="44"/>
  <c r="FP253" i="44"/>
  <c r="FO253" i="44"/>
  <c r="FN253" i="44"/>
  <c r="FM253" i="44"/>
  <c r="FL253" i="44"/>
  <c r="FK253" i="44"/>
  <c r="FJ253" i="44"/>
  <c r="FI253" i="44"/>
  <c r="FH253" i="44"/>
  <c r="FD253" i="44"/>
  <c r="FC253" i="44"/>
  <c r="FB253" i="44"/>
  <c r="FA253" i="44"/>
  <c r="EZ253" i="44"/>
  <c r="EY253" i="44"/>
  <c r="EX253" i="44"/>
  <c r="EW253" i="44"/>
  <c r="EV253" i="44"/>
  <c r="EU253" i="44"/>
  <c r="ET253" i="44"/>
  <c r="ES253" i="44"/>
  <c r="ER253" i="44"/>
  <c r="EQ253" i="44"/>
  <c r="EP253" i="44"/>
  <c r="EO253" i="44"/>
  <c r="EN253" i="44"/>
  <c r="EM253" i="44"/>
  <c r="EL253" i="44"/>
  <c r="EK253" i="44"/>
  <c r="EG253" i="44"/>
  <c r="EF253" i="44"/>
  <c r="EE253" i="44"/>
  <c r="ED253" i="44"/>
  <c r="EC253" i="44"/>
  <c r="DZ253" i="44"/>
  <c r="GC252" i="44"/>
  <c r="GD252" i="44" s="1"/>
  <c r="GE252" i="44" s="1"/>
  <c r="GA252" i="44"/>
  <c r="FZ252" i="44"/>
  <c r="FY252" i="44"/>
  <c r="FX252" i="44"/>
  <c r="FW252" i="44"/>
  <c r="FV252" i="44"/>
  <c r="FU252" i="44"/>
  <c r="FT252" i="44"/>
  <c r="FS252" i="44"/>
  <c r="FR252" i="44"/>
  <c r="FQ252" i="44"/>
  <c r="FP252" i="44"/>
  <c r="FO252" i="44"/>
  <c r="FN252" i="44"/>
  <c r="FM252" i="44"/>
  <c r="FL252" i="44"/>
  <c r="FK252" i="44"/>
  <c r="FJ252" i="44"/>
  <c r="FI252" i="44"/>
  <c r="FH252" i="44"/>
  <c r="FD252" i="44"/>
  <c r="FC252" i="44"/>
  <c r="FB252" i="44"/>
  <c r="FA252" i="44"/>
  <c r="EZ252" i="44"/>
  <c r="EY252" i="44"/>
  <c r="EX252" i="44"/>
  <c r="EW252" i="44"/>
  <c r="EV252" i="44"/>
  <c r="EU252" i="44"/>
  <c r="ET252" i="44"/>
  <c r="ES252" i="44"/>
  <c r="ER252" i="44"/>
  <c r="EQ252" i="44"/>
  <c r="EP252" i="44"/>
  <c r="EO252" i="44"/>
  <c r="EN252" i="44"/>
  <c r="EM252" i="44"/>
  <c r="EL252" i="44"/>
  <c r="EK252" i="44"/>
  <c r="EG252" i="44"/>
  <c r="EF252" i="44"/>
  <c r="EE252" i="44"/>
  <c r="ED252" i="44"/>
  <c r="EC252" i="44"/>
  <c r="DZ252" i="44"/>
  <c r="GC251" i="44"/>
  <c r="GD251" i="44" s="1"/>
  <c r="GE251" i="44" s="1"/>
  <c r="GA251" i="44"/>
  <c r="FZ251" i="44"/>
  <c r="FY251" i="44"/>
  <c r="FX251" i="44"/>
  <c r="FW251" i="44"/>
  <c r="FV251" i="44"/>
  <c r="FU251" i="44"/>
  <c r="FT251" i="44"/>
  <c r="FS251" i="44"/>
  <c r="FR251" i="44"/>
  <c r="FQ251" i="44"/>
  <c r="FP251" i="44"/>
  <c r="FO251" i="44"/>
  <c r="FN251" i="44"/>
  <c r="FM251" i="44"/>
  <c r="FL251" i="44"/>
  <c r="FK251" i="44"/>
  <c r="FJ251" i="44"/>
  <c r="FI251" i="44"/>
  <c r="FH251" i="44"/>
  <c r="FD251" i="44"/>
  <c r="FC251" i="44"/>
  <c r="FB251" i="44"/>
  <c r="FA251" i="44"/>
  <c r="EZ251" i="44"/>
  <c r="EY251" i="44"/>
  <c r="EX251" i="44"/>
  <c r="EW251" i="44"/>
  <c r="EV251" i="44"/>
  <c r="EU251" i="44"/>
  <c r="ET251" i="44"/>
  <c r="ES251" i="44"/>
  <c r="ER251" i="44"/>
  <c r="EQ251" i="44"/>
  <c r="EP251" i="44"/>
  <c r="EO251" i="44"/>
  <c r="EN251" i="44"/>
  <c r="EM251" i="44"/>
  <c r="EL251" i="44"/>
  <c r="EK251" i="44"/>
  <c r="EG251" i="44"/>
  <c r="EF251" i="44"/>
  <c r="EE251" i="44"/>
  <c r="ED251" i="44"/>
  <c r="EC251" i="44"/>
  <c r="DZ251" i="44"/>
  <c r="GC250" i="44"/>
  <c r="GD250" i="44" s="1"/>
  <c r="GE250" i="44" s="1"/>
  <c r="GA250" i="44"/>
  <c r="FZ250" i="44"/>
  <c r="FY250" i="44"/>
  <c r="FX250" i="44"/>
  <c r="FW250" i="44"/>
  <c r="FV250" i="44"/>
  <c r="FU250" i="44"/>
  <c r="FT250" i="44"/>
  <c r="FS250" i="44"/>
  <c r="FR250" i="44"/>
  <c r="FQ250" i="44"/>
  <c r="FP250" i="44"/>
  <c r="FO250" i="44"/>
  <c r="FN250" i="44"/>
  <c r="FM250" i="44"/>
  <c r="FL250" i="44"/>
  <c r="FK250" i="44"/>
  <c r="FJ250" i="44"/>
  <c r="FI250" i="44"/>
  <c r="FH250" i="44"/>
  <c r="FD250" i="44"/>
  <c r="FC250" i="44"/>
  <c r="FB250" i="44"/>
  <c r="FA250" i="44"/>
  <c r="EZ250" i="44"/>
  <c r="EY250" i="44"/>
  <c r="EX250" i="44"/>
  <c r="EW250" i="44"/>
  <c r="EV250" i="44"/>
  <c r="EU250" i="44"/>
  <c r="ET250" i="44"/>
  <c r="ES250" i="44"/>
  <c r="ER250" i="44"/>
  <c r="EQ250" i="44"/>
  <c r="EP250" i="44"/>
  <c r="EO250" i="44"/>
  <c r="EN250" i="44"/>
  <c r="EM250" i="44"/>
  <c r="EL250" i="44"/>
  <c r="EK250" i="44"/>
  <c r="EG250" i="44"/>
  <c r="EF250" i="44"/>
  <c r="EE250" i="44"/>
  <c r="ED250" i="44"/>
  <c r="EC250" i="44"/>
  <c r="DZ250" i="44"/>
  <c r="GC249" i="44"/>
  <c r="GD249" i="44" s="1"/>
  <c r="GE249" i="44" s="1"/>
  <c r="GA249" i="44"/>
  <c r="FZ249" i="44"/>
  <c r="FY249" i="44"/>
  <c r="FX249" i="44"/>
  <c r="FW249" i="44"/>
  <c r="FV249" i="44"/>
  <c r="FU249" i="44"/>
  <c r="FT249" i="44"/>
  <c r="FS249" i="44"/>
  <c r="FR249" i="44"/>
  <c r="FQ249" i="44"/>
  <c r="FP249" i="44"/>
  <c r="FO249" i="44"/>
  <c r="FN249" i="44"/>
  <c r="FM249" i="44"/>
  <c r="FL249" i="44"/>
  <c r="FK249" i="44"/>
  <c r="FJ249" i="44"/>
  <c r="FI249" i="44"/>
  <c r="FH249" i="44"/>
  <c r="FD249" i="44"/>
  <c r="FC249" i="44"/>
  <c r="FB249" i="44"/>
  <c r="FA249" i="44"/>
  <c r="EZ249" i="44"/>
  <c r="EY249" i="44"/>
  <c r="EX249" i="44"/>
  <c r="EW249" i="44"/>
  <c r="EV249" i="44"/>
  <c r="EU249" i="44"/>
  <c r="ET249" i="44"/>
  <c r="ES249" i="44"/>
  <c r="ER249" i="44"/>
  <c r="EQ249" i="44"/>
  <c r="EP249" i="44"/>
  <c r="EO249" i="44"/>
  <c r="EN249" i="44"/>
  <c r="EM249" i="44"/>
  <c r="EL249" i="44"/>
  <c r="EK249" i="44"/>
  <c r="EG249" i="44"/>
  <c r="EF249" i="44"/>
  <c r="EE249" i="44"/>
  <c r="ED249" i="44"/>
  <c r="EC249" i="44"/>
  <c r="DZ249" i="44"/>
  <c r="GC248" i="44"/>
  <c r="GD248" i="44" s="1"/>
  <c r="GE248" i="44" s="1"/>
  <c r="GA248" i="44"/>
  <c r="FZ248" i="44"/>
  <c r="FY248" i="44"/>
  <c r="FX248" i="44"/>
  <c r="FW248" i="44"/>
  <c r="FV248" i="44"/>
  <c r="FU248" i="44"/>
  <c r="FT248" i="44"/>
  <c r="FS248" i="44"/>
  <c r="FR248" i="44"/>
  <c r="FQ248" i="44"/>
  <c r="FP248" i="44"/>
  <c r="FO248" i="44"/>
  <c r="FN248" i="44"/>
  <c r="FM248" i="44"/>
  <c r="FL248" i="44"/>
  <c r="FK248" i="44"/>
  <c r="FJ248" i="44"/>
  <c r="FI248" i="44"/>
  <c r="FH248" i="44"/>
  <c r="FD248" i="44"/>
  <c r="FC248" i="44"/>
  <c r="FB248" i="44"/>
  <c r="FA248" i="44"/>
  <c r="EZ248" i="44"/>
  <c r="EY248" i="44"/>
  <c r="EX248" i="44"/>
  <c r="EW248" i="44"/>
  <c r="EV248" i="44"/>
  <c r="EU248" i="44"/>
  <c r="ET248" i="44"/>
  <c r="ES248" i="44"/>
  <c r="ER248" i="44"/>
  <c r="EQ248" i="44"/>
  <c r="EP248" i="44"/>
  <c r="EO248" i="44"/>
  <c r="EN248" i="44"/>
  <c r="EM248" i="44"/>
  <c r="EL248" i="44"/>
  <c r="EK248" i="44"/>
  <c r="EG248" i="44"/>
  <c r="EF248" i="44"/>
  <c r="EE248" i="44"/>
  <c r="ED248" i="44"/>
  <c r="EC248" i="44"/>
  <c r="DZ248" i="44"/>
  <c r="GA247" i="44"/>
  <c r="FZ247" i="44"/>
  <c r="FY247" i="44"/>
  <c r="FX247" i="44"/>
  <c r="FW247" i="44"/>
  <c r="FV247" i="44"/>
  <c r="FU247" i="44"/>
  <c r="FT247" i="44"/>
  <c r="FS247" i="44"/>
  <c r="FR247" i="44"/>
  <c r="FQ247" i="44"/>
  <c r="FP247" i="44"/>
  <c r="FO247" i="44"/>
  <c r="FN247" i="44"/>
  <c r="FM247" i="44"/>
  <c r="FL247" i="44"/>
  <c r="FK247" i="44"/>
  <c r="FJ247" i="44"/>
  <c r="FI247" i="44"/>
  <c r="FH247" i="44"/>
  <c r="EG247" i="44"/>
  <c r="EF247" i="44"/>
  <c r="ED247" i="44"/>
  <c r="EC247" i="44"/>
  <c r="BK247" i="44"/>
  <c r="FA247" i="44" s="1"/>
  <c r="GC246" i="44"/>
  <c r="GA246" i="44"/>
  <c r="FZ246" i="44"/>
  <c r="FY246" i="44"/>
  <c r="FX246" i="44"/>
  <c r="FW246" i="44"/>
  <c r="FV246" i="44"/>
  <c r="FU246" i="44"/>
  <c r="FT246" i="44"/>
  <c r="FS246" i="44"/>
  <c r="FR246" i="44"/>
  <c r="FQ246" i="44"/>
  <c r="FP246" i="44"/>
  <c r="FO246" i="44"/>
  <c r="FN246" i="44"/>
  <c r="FM246" i="44"/>
  <c r="FL246" i="44"/>
  <c r="FK246" i="44"/>
  <c r="FJ246" i="44"/>
  <c r="FI246" i="44"/>
  <c r="FH246" i="44"/>
  <c r="FD246" i="44"/>
  <c r="FC246" i="44"/>
  <c r="FB246" i="44"/>
  <c r="FA246" i="44"/>
  <c r="EZ246" i="44"/>
  <c r="EY246" i="44"/>
  <c r="EX246" i="44"/>
  <c r="EW246" i="44"/>
  <c r="EV246" i="44"/>
  <c r="EU246" i="44"/>
  <c r="ET246" i="44"/>
  <c r="ES246" i="44"/>
  <c r="ER246" i="44"/>
  <c r="EQ246" i="44"/>
  <c r="EP246" i="44"/>
  <c r="EO246" i="44"/>
  <c r="EN246" i="44"/>
  <c r="EM246" i="44"/>
  <c r="EL246" i="44"/>
  <c r="EK246" i="44"/>
  <c r="EG246" i="44"/>
  <c r="EF246" i="44"/>
  <c r="EE246" i="44"/>
  <c r="ED246" i="44"/>
  <c r="EC246" i="44"/>
  <c r="DZ246" i="44"/>
  <c r="GC245" i="44"/>
  <c r="GA245" i="44"/>
  <c r="FZ245" i="44"/>
  <c r="FY245" i="44"/>
  <c r="FX245" i="44"/>
  <c r="FW245" i="44"/>
  <c r="FV245" i="44"/>
  <c r="FU245" i="44"/>
  <c r="FT245" i="44"/>
  <c r="FS245" i="44"/>
  <c r="FR245" i="44"/>
  <c r="FQ245" i="44"/>
  <c r="FP245" i="44"/>
  <c r="FO245" i="44"/>
  <c r="FN245" i="44"/>
  <c r="FM245" i="44"/>
  <c r="FL245" i="44"/>
  <c r="FK245" i="44"/>
  <c r="FJ245" i="44"/>
  <c r="FI245" i="44"/>
  <c r="FH245" i="44"/>
  <c r="FD245" i="44"/>
  <c r="FC245" i="44"/>
  <c r="FB245" i="44"/>
  <c r="FA245" i="44"/>
  <c r="EZ245" i="44"/>
  <c r="EY245" i="44"/>
  <c r="EX245" i="44"/>
  <c r="EW245" i="44"/>
  <c r="EV245" i="44"/>
  <c r="EU245" i="44"/>
  <c r="ET245" i="44"/>
  <c r="ES245" i="44"/>
  <c r="ER245" i="44"/>
  <c r="EQ245" i="44"/>
  <c r="EP245" i="44"/>
  <c r="EO245" i="44"/>
  <c r="EN245" i="44"/>
  <c r="EM245" i="44"/>
  <c r="EL245" i="44"/>
  <c r="EK245" i="44"/>
  <c r="EG245" i="44"/>
  <c r="EF245" i="44"/>
  <c r="EE245" i="44"/>
  <c r="ED245" i="44"/>
  <c r="EC245" i="44"/>
  <c r="DZ245" i="44"/>
  <c r="GC244" i="44"/>
  <c r="GA244" i="44"/>
  <c r="FZ244" i="44"/>
  <c r="FY244" i="44"/>
  <c r="FX244" i="44"/>
  <c r="FW244" i="44"/>
  <c r="FV244" i="44"/>
  <c r="FU244" i="44"/>
  <c r="FT244" i="44"/>
  <c r="FS244" i="44"/>
  <c r="FR244" i="44"/>
  <c r="FQ244" i="44"/>
  <c r="FP244" i="44"/>
  <c r="FO244" i="44"/>
  <c r="FN244" i="44"/>
  <c r="FM244" i="44"/>
  <c r="FL244" i="44"/>
  <c r="FK244" i="44"/>
  <c r="FJ244" i="44"/>
  <c r="FI244" i="44"/>
  <c r="FH244" i="44"/>
  <c r="FD244" i="44"/>
  <c r="FC244" i="44"/>
  <c r="FB244" i="44"/>
  <c r="FA244" i="44"/>
  <c r="EZ244" i="44"/>
  <c r="EY244" i="44"/>
  <c r="EX244" i="44"/>
  <c r="EW244" i="44"/>
  <c r="EV244" i="44"/>
  <c r="EU244" i="44"/>
  <c r="ET244" i="44"/>
  <c r="ES244" i="44"/>
  <c r="ER244" i="44"/>
  <c r="EQ244" i="44"/>
  <c r="EP244" i="44"/>
  <c r="EO244" i="44"/>
  <c r="EN244" i="44"/>
  <c r="EM244" i="44"/>
  <c r="EL244" i="44"/>
  <c r="EK244" i="44"/>
  <c r="EG244" i="44"/>
  <c r="EF244" i="44"/>
  <c r="EE244" i="44"/>
  <c r="ED244" i="44"/>
  <c r="EC244" i="44"/>
  <c r="DZ244" i="44"/>
  <c r="GA243" i="44"/>
  <c r="FZ243" i="44"/>
  <c r="FY243" i="44"/>
  <c r="FX243" i="44"/>
  <c r="FW243" i="44"/>
  <c r="FV243" i="44"/>
  <c r="FU243" i="44"/>
  <c r="FT243" i="44"/>
  <c r="FS243" i="44"/>
  <c r="FR243" i="44"/>
  <c r="FQ243" i="44"/>
  <c r="FP243" i="44"/>
  <c r="FO243" i="44"/>
  <c r="FN243" i="44"/>
  <c r="FM243" i="44"/>
  <c r="FL243" i="44"/>
  <c r="FK243" i="44"/>
  <c r="FJ243" i="44"/>
  <c r="FI243" i="44"/>
  <c r="FH243" i="44"/>
  <c r="EG243" i="44"/>
  <c r="EF243" i="44"/>
  <c r="EC243" i="44"/>
  <c r="BK243" i="44"/>
  <c r="AO243" i="44"/>
  <c r="GC242" i="44"/>
  <c r="GA242" i="44"/>
  <c r="FZ242" i="44"/>
  <c r="FY242" i="44"/>
  <c r="FX242" i="44"/>
  <c r="FW242" i="44"/>
  <c r="FV242" i="44"/>
  <c r="FU242" i="44"/>
  <c r="FT242" i="44"/>
  <c r="FS242" i="44"/>
  <c r="FR242" i="44"/>
  <c r="FQ242" i="44"/>
  <c r="FP242" i="44"/>
  <c r="FO242" i="44"/>
  <c r="FN242" i="44"/>
  <c r="FM242" i="44"/>
  <c r="FL242" i="44"/>
  <c r="FK242" i="44"/>
  <c r="FJ242" i="44"/>
  <c r="FI242" i="44"/>
  <c r="FH242" i="44"/>
  <c r="FD242" i="44"/>
  <c r="FC242" i="44"/>
  <c r="FB242" i="44"/>
  <c r="FA242" i="44"/>
  <c r="EZ242" i="44"/>
  <c r="EX242" i="44"/>
  <c r="EW242" i="44"/>
  <c r="EV242" i="44"/>
  <c r="EU242" i="44"/>
  <c r="ET242" i="44"/>
  <c r="ES242" i="44"/>
  <c r="ER242" i="44"/>
  <c r="EQ242" i="44"/>
  <c r="EP242" i="44"/>
  <c r="EO242" i="44"/>
  <c r="EN242" i="44"/>
  <c r="EM242" i="44"/>
  <c r="EL242" i="44"/>
  <c r="EK242" i="44"/>
  <c r="EG242" i="44"/>
  <c r="EF242" i="44"/>
  <c r="EE242" i="44"/>
  <c r="ED242" i="44"/>
  <c r="EC242" i="44"/>
  <c r="DZ242" i="44"/>
  <c r="BD242" i="44"/>
  <c r="AH242" i="44"/>
  <c r="GF241" i="44"/>
  <c r="GG241" i="44" s="1"/>
  <c r="GH241" i="44" s="1"/>
  <c r="GA241" i="44"/>
  <c r="FZ241" i="44"/>
  <c r="FY241" i="44"/>
  <c r="FX241" i="44"/>
  <c r="FW241" i="44"/>
  <c r="FV241" i="44"/>
  <c r="FU241" i="44"/>
  <c r="FT241" i="44"/>
  <c r="FS241" i="44"/>
  <c r="FR241" i="44"/>
  <c r="FQ241" i="44"/>
  <c r="FP241" i="44"/>
  <c r="FO241" i="44"/>
  <c r="FN241" i="44"/>
  <c r="FM241" i="44"/>
  <c r="FL241" i="44"/>
  <c r="FK241" i="44"/>
  <c r="FJ241" i="44"/>
  <c r="FI241" i="44"/>
  <c r="FH241" i="44"/>
  <c r="EG241" i="44"/>
  <c r="EF241" i="44"/>
  <c r="EE241" i="44"/>
  <c r="EC241" i="44"/>
  <c r="AO241" i="44"/>
  <c r="GF240" i="44"/>
  <c r="GA240" i="44"/>
  <c r="FZ240" i="44"/>
  <c r="FY240" i="44"/>
  <c r="FX240" i="44"/>
  <c r="FW240" i="44"/>
  <c r="FV240" i="44"/>
  <c r="FU240" i="44"/>
  <c r="FT240" i="44"/>
  <c r="FS240" i="44"/>
  <c r="FR240" i="44"/>
  <c r="FQ240" i="44"/>
  <c r="FP240" i="44"/>
  <c r="FO240" i="44"/>
  <c r="FN240" i="44"/>
  <c r="FM240" i="44"/>
  <c r="FL240" i="44"/>
  <c r="FK240" i="44"/>
  <c r="FJ240" i="44"/>
  <c r="FI240" i="44"/>
  <c r="FH240" i="44"/>
  <c r="EG240" i="44"/>
  <c r="EF240" i="44"/>
  <c r="BK240" i="44"/>
  <c r="AO240" i="44"/>
  <c r="S240" i="44"/>
  <c r="GC239" i="44"/>
  <c r="GD239" i="44" s="1"/>
  <c r="GE239" i="44" s="1"/>
  <c r="GA239" i="44"/>
  <c r="FZ239" i="44"/>
  <c r="FY239" i="44"/>
  <c r="FX239" i="44"/>
  <c r="FW239" i="44"/>
  <c r="FV239" i="44"/>
  <c r="FU239" i="44"/>
  <c r="FT239" i="44"/>
  <c r="FS239" i="44"/>
  <c r="FR239" i="44"/>
  <c r="FQ239" i="44"/>
  <c r="FP239" i="44"/>
  <c r="FO239" i="44"/>
  <c r="FN239" i="44"/>
  <c r="FM239" i="44"/>
  <c r="FL239" i="44"/>
  <c r="FK239" i="44"/>
  <c r="FJ239" i="44"/>
  <c r="FI239" i="44"/>
  <c r="FH239" i="44"/>
  <c r="FD239" i="44"/>
  <c r="FC239" i="44"/>
  <c r="FB239" i="44"/>
  <c r="FA239" i="44"/>
  <c r="EZ239" i="44"/>
  <c r="EX239" i="44"/>
  <c r="EW239" i="44"/>
  <c r="EV239" i="44"/>
  <c r="EU239" i="44"/>
  <c r="ET239" i="44"/>
  <c r="ES239" i="44"/>
  <c r="ER239" i="44"/>
  <c r="EQ239" i="44"/>
  <c r="EP239" i="44"/>
  <c r="EO239" i="44"/>
  <c r="EN239" i="44"/>
  <c r="EM239" i="44"/>
  <c r="EL239" i="44"/>
  <c r="EK239" i="44"/>
  <c r="EG239" i="44"/>
  <c r="EF239" i="44"/>
  <c r="EE239" i="44"/>
  <c r="ED239" i="44"/>
  <c r="EC239" i="44"/>
  <c r="DZ239" i="44"/>
  <c r="BZ239" i="44"/>
  <c r="BD239" i="44"/>
  <c r="AH239" i="44"/>
  <c r="GF238" i="44"/>
  <c r="GG238" i="44" s="1"/>
  <c r="GC238" i="44"/>
  <c r="GA238" i="44"/>
  <c r="FZ238" i="44"/>
  <c r="FY238" i="44"/>
  <c r="FX238" i="44"/>
  <c r="FW238" i="44"/>
  <c r="FV238" i="44"/>
  <c r="FU238" i="44"/>
  <c r="FT238" i="44"/>
  <c r="FS238" i="44"/>
  <c r="FR238" i="44"/>
  <c r="FQ238" i="44"/>
  <c r="FP238" i="44"/>
  <c r="FO238" i="44"/>
  <c r="FN238" i="44"/>
  <c r="FM238" i="44"/>
  <c r="FL238" i="44"/>
  <c r="FK238" i="44"/>
  <c r="FJ238" i="44"/>
  <c r="FI238" i="44"/>
  <c r="FH238" i="44"/>
  <c r="FD238" i="44"/>
  <c r="FC238" i="44"/>
  <c r="FB238" i="44"/>
  <c r="FA238" i="44"/>
  <c r="EZ238" i="44"/>
  <c r="EY238" i="44"/>
  <c r="EX238" i="44"/>
  <c r="EW238" i="44"/>
  <c r="EV238" i="44"/>
  <c r="EU238" i="44"/>
  <c r="ET238" i="44"/>
  <c r="ES238" i="44"/>
  <c r="ER238" i="44"/>
  <c r="EQ238" i="44"/>
  <c r="EP238" i="44"/>
  <c r="EO238" i="44"/>
  <c r="EN238" i="44"/>
  <c r="EM238" i="44"/>
  <c r="EL238" i="44"/>
  <c r="EK238" i="44"/>
  <c r="EG238" i="44"/>
  <c r="EF238" i="44"/>
  <c r="EE238" i="44"/>
  <c r="ED238" i="44"/>
  <c r="EC238" i="44"/>
  <c r="DZ238" i="44"/>
  <c r="GC237" i="44"/>
  <c r="GD237" i="44" s="1"/>
  <c r="GA237" i="44"/>
  <c r="FZ237" i="44"/>
  <c r="FY237" i="44"/>
  <c r="FX237" i="44"/>
  <c r="FW237" i="44"/>
  <c r="FV237" i="44"/>
  <c r="FU237" i="44"/>
  <c r="FT237" i="44"/>
  <c r="FS237" i="44"/>
  <c r="FR237" i="44"/>
  <c r="FQ237" i="44"/>
  <c r="FP237" i="44"/>
  <c r="FO237" i="44"/>
  <c r="FN237" i="44"/>
  <c r="FM237" i="44"/>
  <c r="FL237" i="44"/>
  <c r="FK237" i="44"/>
  <c r="FJ237" i="44"/>
  <c r="FI237" i="44"/>
  <c r="FH237" i="44"/>
  <c r="FD237" i="44"/>
  <c r="FC237" i="44"/>
  <c r="FB237" i="44"/>
  <c r="FA237" i="44"/>
  <c r="EZ237" i="44"/>
  <c r="EY237" i="44"/>
  <c r="EX237" i="44"/>
  <c r="EW237" i="44"/>
  <c r="EV237" i="44"/>
  <c r="EU237" i="44"/>
  <c r="ET237" i="44"/>
  <c r="ES237" i="44"/>
  <c r="ER237" i="44"/>
  <c r="EQ237" i="44"/>
  <c r="EP237" i="44"/>
  <c r="EO237" i="44"/>
  <c r="EN237" i="44"/>
  <c r="EM237" i="44"/>
  <c r="EL237" i="44"/>
  <c r="EK237" i="44"/>
  <c r="EG237" i="44"/>
  <c r="EF237" i="44"/>
  <c r="EE237" i="44"/>
  <c r="ED237" i="44"/>
  <c r="EC237" i="44"/>
  <c r="DZ237" i="44"/>
  <c r="GC236" i="44"/>
  <c r="GD236" i="44" s="1"/>
  <c r="GA236" i="44"/>
  <c r="FZ236" i="44"/>
  <c r="FY236" i="44"/>
  <c r="FX236" i="44"/>
  <c r="FW236" i="44"/>
  <c r="FV236" i="44"/>
  <c r="FU236" i="44"/>
  <c r="FT236" i="44"/>
  <c r="FS236" i="44"/>
  <c r="FR236" i="44"/>
  <c r="FQ236" i="44"/>
  <c r="FP236" i="44"/>
  <c r="FO236" i="44"/>
  <c r="FN236" i="44"/>
  <c r="FM236" i="44"/>
  <c r="FL236" i="44"/>
  <c r="FK236" i="44"/>
  <c r="FJ236" i="44"/>
  <c r="FI236" i="44"/>
  <c r="FH236" i="44"/>
  <c r="FD236" i="44"/>
  <c r="FC236" i="44"/>
  <c r="FB236" i="44"/>
  <c r="FA236" i="44"/>
  <c r="EZ236" i="44"/>
  <c r="EY236" i="44"/>
  <c r="EX236" i="44"/>
  <c r="EW236" i="44"/>
  <c r="EV236" i="44"/>
  <c r="EU236" i="44"/>
  <c r="ET236" i="44"/>
  <c r="ES236" i="44"/>
  <c r="ER236" i="44"/>
  <c r="EQ236" i="44"/>
  <c r="EP236" i="44"/>
  <c r="EO236" i="44"/>
  <c r="EN236" i="44"/>
  <c r="EM236" i="44"/>
  <c r="EL236" i="44"/>
  <c r="EK236" i="44"/>
  <c r="EG236" i="44"/>
  <c r="EF236" i="44"/>
  <c r="EE236" i="44"/>
  <c r="ED236" i="44"/>
  <c r="EC236" i="44"/>
  <c r="DZ236" i="44"/>
  <c r="GC235" i="44"/>
  <c r="GD235" i="44" s="1"/>
  <c r="GA235" i="44"/>
  <c r="FZ235" i="44"/>
  <c r="FY235" i="44"/>
  <c r="FX235" i="44"/>
  <c r="FW235" i="44"/>
  <c r="FV235" i="44"/>
  <c r="FU235" i="44"/>
  <c r="FT235" i="44"/>
  <c r="FS235" i="44"/>
  <c r="FR235" i="44"/>
  <c r="FQ235" i="44"/>
  <c r="FP235" i="44"/>
  <c r="FO235" i="44"/>
  <c r="FN235" i="44"/>
  <c r="FM235" i="44"/>
  <c r="FL235" i="44"/>
  <c r="FK235" i="44"/>
  <c r="FJ235" i="44"/>
  <c r="FI235" i="44"/>
  <c r="FH235" i="44"/>
  <c r="FD235" i="44"/>
  <c r="FC235" i="44"/>
  <c r="FB235" i="44"/>
  <c r="FA235" i="44"/>
  <c r="EZ235" i="44"/>
  <c r="EY235" i="44"/>
  <c r="EX235" i="44"/>
  <c r="EW235" i="44"/>
  <c r="EV235" i="44"/>
  <c r="EU235" i="44"/>
  <c r="ET235" i="44"/>
  <c r="ES235" i="44"/>
  <c r="ER235" i="44"/>
  <c r="EQ235" i="44"/>
  <c r="EP235" i="44"/>
  <c r="EO235" i="44"/>
  <c r="EN235" i="44"/>
  <c r="EM235" i="44"/>
  <c r="EL235" i="44"/>
  <c r="EK235" i="44"/>
  <c r="EG235" i="44"/>
  <c r="EF235" i="44"/>
  <c r="EE235" i="44"/>
  <c r="ED235" i="44"/>
  <c r="EC235" i="44"/>
  <c r="DZ235" i="44"/>
  <c r="GC234" i="44"/>
  <c r="GD234" i="44" s="1"/>
  <c r="GA234" i="44"/>
  <c r="FZ234" i="44"/>
  <c r="FY234" i="44"/>
  <c r="FX234" i="44"/>
  <c r="FW234" i="44"/>
  <c r="FV234" i="44"/>
  <c r="FU234" i="44"/>
  <c r="FT234" i="44"/>
  <c r="FS234" i="44"/>
  <c r="FR234" i="44"/>
  <c r="FQ234" i="44"/>
  <c r="FP234" i="44"/>
  <c r="FO234" i="44"/>
  <c r="FN234" i="44"/>
  <c r="FM234" i="44"/>
  <c r="FL234" i="44"/>
  <c r="FK234" i="44"/>
  <c r="FJ234" i="44"/>
  <c r="FI234" i="44"/>
  <c r="FH234" i="44"/>
  <c r="FD234" i="44"/>
  <c r="FC234" i="44"/>
  <c r="FB234" i="44"/>
  <c r="FA234" i="44"/>
  <c r="EZ234" i="44"/>
  <c r="EY234" i="44"/>
  <c r="EX234" i="44"/>
  <c r="EW234" i="44"/>
  <c r="EV234" i="44"/>
  <c r="EU234" i="44"/>
  <c r="ET234" i="44"/>
  <c r="ES234" i="44"/>
  <c r="ER234" i="44"/>
  <c r="EQ234" i="44"/>
  <c r="EP234" i="44"/>
  <c r="EO234" i="44"/>
  <c r="EN234" i="44"/>
  <c r="EM234" i="44"/>
  <c r="EL234" i="44"/>
  <c r="EK234" i="44"/>
  <c r="EG234" i="44"/>
  <c r="EF234" i="44"/>
  <c r="EE234" i="44"/>
  <c r="ED234" i="44"/>
  <c r="EC234" i="44"/>
  <c r="DZ234" i="44"/>
  <c r="GC233" i="44"/>
  <c r="GD233" i="44" s="1"/>
  <c r="GA233" i="44"/>
  <c r="FZ233" i="44"/>
  <c r="FY233" i="44"/>
  <c r="FX233" i="44"/>
  <c r="FW233" i="44"/>
  <c r="FV233" i="44"/>
  <c r="FU233" i="44"/>
  <c r="FT233" i="44"/>
  <c r="FS233" i="44"/>
  <c r="FR233" i="44"/>
  <c r="FQ233" i="44"/>
  <c r="FP233" i="44"/>
  <c r="FO233" i="44"/>
  <c r="FN233" i="44"/>
  <c r="FM233" i="44"/>
  <c r="FL233" i="44"/>
  <c r="FK233" i="44"/>
  <c r="FJ233" i="44"/>
  <c r="FI233" i="44"/>
  <c r="FH233" i="44"/>
  <c r="FD233" i="44"/>
  <c r="FC233" i="44"/>
  <c r="FB233" i="44"/>
  <c r="FA233" i="44"/>
  <c r="EZ233" i="44"/>
  <c r="EY233" i="44"/>
  <c r="EX233" i="44"/>
  <c r="EW233" i="44"/>
  <c r="EV233" i="44"/>
  <c r="EU233" i="44"/>
  <c r="ET233" i="44"/>
  <c r="ES233" i="44"/>
  <c r="ER233" i="44"/>
  <c r="EQ233" i="44"/>
  <c r="EP233" i="44"/>
  <c r="EO233" i="44"/>
  <c r="EN233" i="44"/>
  <c r="EM233" i="44"/>
  <c r="EL233" i="44"/>
  <c r="EK233" i="44"/>
  <c r="EG233" i="44"/>
  <c r="EF233" i="44"/>
  <c r="EE233" i="44"/>
  <c r="ED233" i="44"/>
  <c r="EC233" i="44"/>
  <c r="DZ233" i="44"/>
  <c r="GC232" i="44"/>
  <c r="GD232" i="44" s="1"/>
  <c r="GA232" i="44"/>
  <c r="FZ232" i="44"/>
  <c r="FY232" i="44"/>
  <c r="FX232" i="44"/>
  <c r="FW232" i="44"/>
  <c r="FV232" i="44"/>
  <c r="FU232" i="44"/>
  <c r="FT232" i="44"/>
  <c r="FS232" i="44"/>
  <c r="FR232" i="44"/>
  <c r="FQ232" i="44"/>
  <c r="FP232" i="44"/>
  <c r="FO232" i="44"/>
  <c r="FN232" i="44"/>
  <c r="FM232" i="44"/>
  <c r="FL232" i="44"/>
  <c r="FK232" i="44"/>
  <c r="FJ232" i="44"/>
  <c r="FI232" i="44"/>
  <c r="FH232" i="44"/>
  <c r="FD232" i="44"/>
  <c r="FC232" i="44"/>
  <c r="FB232" i="44"/>
  <c r="FA232" i="44"/>
  <c r="EZ232" i="44"/>
  <c r="EY232" i="44"/>
  <c r="EX232" i="44"/>
  <c r="EW232" i="44"/>
  <c r="EV232" i="44"/>
  <c r="EU232" i="44"/>
  <c r="ET232" i="44"/>
  <c r="ES232" i="44"/>
  <c r="ER232" i="44"/>
  <c r="EQ232" i="44"/>
  <c r="EP232" i="44"/>
  <c r="EO232" i="44"/>
  <c r="EN232" i="44"/>
  <c r="EM232" i="44"/>
  <c r="EL232" i="44"/>
  <c r="EK232" i="44"/>
  <c r="EG232" i="44"/>
  <c r="EF232" i="44"/>
  <c r="EE232" i="44"/>
  <c r="ED232" i="44"/>
  <c r="EC232" i="44"/>
  <c r="DZ232" i="44"/>
  <c r="GC231" i="44"/>
  <c r="GA231" i="44"/>
  <c r="FZ231" i="44"/>
  <c r="FY231" i="44"/>
  <c r="FX231" i="44"/>
  <c r="FW231" i="44"/>
  <c r="FV231" i="44"/>
  <c r="FU231" i="44"/>
  <c r="FT231" i="44"/>
  <c r="FS231" i="44"/>
  <c r="FR231" i="44"/>
  <c r="FQ231" i="44"/>
  <c r="FP231" i="44"/>
  <c r="FO231" i="44"/>
  <c r="FN231" i="44"/>
  <c r="FM231" i="44"/>
  <c r="FL231" i="44"/>
  <c r="FK231" i="44"/>
  <c r="FJ231" i="44"/>
  <c r="FI231" i="44"/>
  <c r="FH231" i="44"/>
  <c r="FD231" i="44"/>
  <c r="FC231" i="44"/>
  <c r="FB231" i="44"/>
  <c r="FA231" i="44"/>
  <c r="EZ231" i="44"/>
  <c r="EY231" i="44"/>
  <c r="EX231" i="44"/>
  <c r="EW231" i="44"/>
  <c r="EV231" i="44"/>
  <c r="EU231" i="44"/>
  <c r="ET231" i="44"/>
  <c r="ER231" i="44"/>
  <c r="EQ231" i="44"/>
  <c r="EP231" i="44"/>
  <c r="EO231" i="44"/>
  <c r="EN231" i="44"/>
  <c r="EM231" i="44"/>
  <c r="EL231" i="44"/>
  <c r="EK231" i="44"/>
  <c r="EG231" i="44"/>
  <c r="EF231" i="44"/>
  <c r="BT231" i="44"/>
  <c r="EE231" i="44" s="1"/>
  <c r="AX231" i="44"/>
  <c r="ED231" i="44" s="1"/>
  <c r="AB231" i="44"/>
  <c r="GC230" i="44"/>
  <c r="GA230" i="44"/>
  <c r="FZ230" i="44"/>
  <c r="FY230" i="44"/>
  <c r="FX230" i="44"/>
  <c r="FW230" i="44"/>
  <c r="FV230" i="44"/>
  <c r="FU230" i="44"/>
  <c r="FT230" i="44"/>
  <c r="FS230" i="44"/>
  <c r="FR230" i="44"/>
  <c r="FQ230" i="44"/>
  <c r="FP230" i="44"/>
  <c r="FO230" i="44"/>
  <c r="FN230" i="44"/>
  <c r="FM230" i="44"/>
  <c r="FL230" i="44"/>
  <c r="FK230" i="44"/>
  <c r="FJ230" i="44"/>
  <c r="FI230" i="44"/>
  <c r="FH230" i="44"/>
  <c r="FD230" i="44"/>
  <c r="FC230" i="44"/>
  <c r="FB230" i="44"/>
  <c r="FA230" i="44"/>
  <c r="EZ230" i="44"/>
  <c r="EY230" i="44"/>
  <c r="EW230" i="44"/>
  <c r="EV230" i="44"/>
  <c r="EU230" i="44"/>
  <c r="ET230" i="44"/>
  <c r="ES230" i="44"/>
  <c r="ER230" i="44"/>
  <c r="EQ230" i="44"/>
  <c r="EP230" i="44"/>
  <c r="EO230" i="44"/>
  <c r="EN230" i="44"/>
  <c r="EM230" i="44"/>
  <c r="EL230" i="44"/>
  <c r="EK230" i="44"/>
  <c r="EG230" i="44"/>
  <c r="EF230" i="44"/>
  <c r="EE230" i="44"/>
  <c r="ED230" i="44"/>
  <c r="EC230" i="44"/>
  <c r="DZ230" i="44"/>
  <c r="BY230" i="44"/>
  <c r="EX230" i="44" s="1"/>
  <c r="GC229" i="44"/>
  <c r="GD229" i="44" s="1"/>
  <c r="GA229" i="44"/>
  <c r="FZ229" i="44"/>
  <c r="FY229" i="44"/>
  <c r="FX229" i="44"/>
  <c r="FW229" i="44"/>
  <c r="FV229" i="44"/>
  <c r="FU229" i="44"/>
  <c r="FT229" i="44"/>
  <c r="FS229" i="44"/>
  <c r="FR229" i="44"/>
  <c r="FQ229" i="44"/>
  <c r="FP229" i="44"/>
  <c r="FO229" i="44"/>
  <c r="FN229" i="44"/>
  <c r="FM229" i="44"/>
  <c r="FL229" i="44"/>
  <c r="FK229" i="44"/>
  <c r="FJ229" i="44"/>
  <c r="FI229" i="44"/>
  <c r="FH229" i="44"/>
  <c r="FD229" i="44"/>
  <c r="FC229" i="44"/>
  <c r="FB229" i="44"/>
  <c r="FA229" i="44"/>
  <c r="EZ229" i="44"/>
  <c r="EY229" i="44"/>
  <c r="EX229" i="44"/>
  <c r="EW229" i="44"/>
  <c r="EV229" i="44"/>
  <c r="EU229" i="44"/>
  <c r="ET229" i="44"/>
  <c r="ES229" i="44"/>
  <c r="ER229" i="44"/>
  <c r="EQ229" i="44"/>
  <c r="EP229" i="44"/>
  <c r="EO229" i="44"/>
  <c r="EN229" i="44"/>
  <c r="EM229" i="44"/>
  <c r="EL229" i="44"/>
  <c r="EK229" i="44"/>
  <c r="EG229" i="44"/>
  <c r="EF229" i="44"/>
  <c r="EE229" i="44"/>
  <c r="ED229" i="44"/>
  <c r="EC229" i="44"/>
  <c r="DZ229" i="44"/>
  <c r="GC228" i="44"/>
  <c r="GD228" i="44" s="1"/>
  <c r="GA228" i="44"/>
  <c r="FZ228" i="44"/>
  <c r="FY228" i="44"/>
  <c r="FX228" i="44"/>
  <c r="FW228" i="44"/>
  <c r="FV228" i="44"/>
  <c r="FU228" i="44"/>
  <c r="FT228" i="44"/>
  <c r="FS228" i="44"/>
  <c r="FR228" i="44"/>
  <c r="FQ228" i="44"/>
  <c r="FP228" i="44"/>
  <c r="FO228" i="44"/>
  <c r="FN228" i="44"/>
  <c r="FM228" i="44"/>
  <c r="FL228" i="44"/>
  <c r="FK228" i="44"/>
  <c r="FJ228" i="44"/>
  <c r="FI228" i="44"/>
  <c r="FH228" i="44"/>
  <c r="FD228" i="44"/>
  <c r="FC228" i="44"/>
  <c r="FB228" i="44"/>
  <c r="FA228" i="44"/>
  <c r="EZ228" i="44"/>
  <c r="EY228" i="44"/>
  <c r="EX228" i="44"/>
  <c r="EW228" i="44"/>
  <c r="EV228" i="44"/>
  <c r="EU228" i="44"/>
  <c r="ET228" i="44"/>
  <c r="ES228" i="44"/>
  <c r="ER228" i="44"/>
  <c r="EQ228" i="44"/>
  <c r="EP228" i="44"/>
  <c r="EO228" i="44"/>
  <c r="EN228" i="44"/>
  <c r="EM228" i="44"/>
  <c r="EL228" i="44"/>
  <c r="EK228" i="44"/>
  <c r="EG228" i="44"/>
  <c r="EF228" i="44"/>
  <c r="EE228" i="44"/>
  <c r="ED228" i="44"/>
  <c r="EC228" i="44"/>
  <c r="DZ228" i="44"/>
  <c r="GF227" i="44"/>
  <c r="GG227" i="44" s="1"/>
  <c r="GC227" i="44"/>
  <c r="GA227" i="44"/>
  <c r="FZ227" i="44"/>
  <c r="FY227" i="44"/>
  <c r="FX227" i="44"/>
  <c r="FW227" i="44"/>
  <c r="FV227" i="44"/>
  <c r="FU227" i="44"/>
  <c r="FT227" i="44"/>
  <c r="FS227" i="44"/>
  <c r="FR227" i="44"/>
  <c r="FQ227" i="44"/>
  <c r="FP227" i="44"/>
  <c r="FO227" i="44"/>
  <c r="FN227" i="44"/>
  <c r="FM227" i="44"/>
  <c r="FL227" i="44"/>
  <c r="FK227" i="44"/>
  <c r="FJ227" i="44"/>
  <c r="FI227" i="44"/>
  <c r="FH227" i="44"/>
  <c r="FD227" i="44"/>
  <c r="FC227" i="44"/>
  <c r="FB227" i="44"/>
  <c r="FA227" i="44"/>
  <c r="EZ227" i="44"/>
  <c r="EY227" i="44"/>
  <c r="EX227" i="44"/>
  <c r="EW227" i="44"/>
  <c r="EV227" i="44"/>
  <c r="EU227" i="44"/>
  <c r="ET227" i="44"/>
  <c r="ES227" i="44"/>
  <c r="ER227" i="44"/>
  <c r="EQ227" i="44"/>
  <c r="EP227" i="44"/>
  <c r="EO227" i="44"/>
  <c r="EN227" i="44"/>
  <c r="EM227" i="44"/>
  <c r="EL227" i="44"/>
  <c r="EK227" i="44"/>
  <c r="EG227" i="44"/>
  <c r="EF227" i="44"/>
  <c r="EE227" i="44"/>
  <c r="ED227" i="44"/>
  <c r="EC227" i="44"/>
  <c r="DZ227" i="44"/>
  <c r="GF226" i="44"/>
  <c r="GG226" i="44" s="1"/>
  <c r="GC226" i="44"/>
  <c r="GA226" i="44"/>
  <c r="FZ226" i="44"/>
  <c r="FY226" i="44"/>
  <c r="FX226" i="44"/>
  <c r="FW226" i="44"/>
  <c r="FV226" i="44"/>
  <c r="FU226" i="44"/>
  <c r="FT226" i="44"/>
  <c r="FS226" i="44"/>
  <c r="FR226" i="44"/>
  <c r="FQ226" i="44"/>
  <c r="FP226" i="44"/>
  <c r="FO226" i="44"/>
  <c r="FN226" i="44"/>
  <c r="FM226" i="44"/>
  <c r="FL226" i="44"/>
  <c r="FK226" i="44"/>
  <c r="FJ226" i="44"/>
  <c r="FI226" i="44"/>
  <c r="FH226" i="44"/>
  <c r="FD226" i="44"/>
  <c r="FC226" i="44"/>
  <c r="FB226" i="44"/>
  <c r="FA226" i="44"/>
  <c r="EZ226" i="44"/>
  <c r="EY226" i="44"/>
  <c r="EX226" i="44"/>
  <c r="EW226" i="44"/>
  <c r="EV226" i="44"/>
  <c r="EU226" i="44"/>
  <c r="ET226" i="44"/>
  <c r="ES226" i="44"/>
  <c r="ER226" i="44"/>
  <c r="EQ226" i="44"/>
  <c r="EP226" i="44"/>
  <c r="EO226" i="44"/>
  <c r="EN226" i="44"/>
  <c r="EM226" i="44"/>
  <c r="EL226" i="44"/>
  <c r="EK226" i="44"/>
  <c r="EG226" i="44"/>
  <c r="EF226" i="44"/>
  <c r="EE226" i="44"/>
  <c r="ED226" i="44"/>
  <c r="EC226" i="44"/>
  <c r="DZ226" i="44"/>
  <c r="GA225" i="44"/>
  <c r="FZ225" i="44"/>
  <c r="FY225" i="44"/>
  <c r="FX225" i="44"/>
  <c r="FW225" i="44"/>
  <c r="FV225" i="44"/>
  <c r="FU225" i="44"/>
  <c r="FT225" i="44"/>
  <c r="FS225" i="44"/>
  <c r="FR225" i="44"/>
  <c r="FQ225" i="44"/>
  <c r="FP225" i="44"/>
  <c r="FO225" i="44"/>
  <c r="FN225" i="44"/>
  <c r="FM225" i="44"/>
  <c r="FL225" i="44"/>
  <c r="FK225" i="44"/>
  <c r="FJ225" i="44"/>
  <c r="FI225" i="44"/>
  <c r="FH225" i="44"/>
  <c r="EG225" i="44"/>
  <c r="EF225" i="44"/>
  <c r="ED225" i="44"/>
  <c r="EC225" i="44"/>
  <c r="BK225" i="44"/>
  <c r="EP225" i="44" s="1"/>
  <c r="GC224" i="44"/>
  <c r="GD224" i="44" s="1"/>
  <c r="GA224" i="44"/>
  <c r="FZ224" i="44"/>
  <c r="FY224" i="44"/>
  <c r="FX224" i="44"/>
  <c r="FW224" i="44"/>
  <c r="FV224" i="44"/>
  <c r="FU224" i="44"/>
  <c r="FT224" i="44"/>
  <c r="FS224" i="44"/>
  <c r="FR224" i="44"/>
  <c r="FQ224" i="44"/>
  <c r="FP224" i="44"/>
  <c r="FO224" i="44"/>
  <c r="FN224" i="44"/>
  <c r="FM224" i="44"/>
  <c r="FL224" i="44"/>
  <c r="FK224" i="44"/>
  <c r="FJ224" i="44"/>
  <c r="FI224" i="44"/>
  <c r="FH224" i="44"/>
  <c r="FD224" i="44"/>
  <c r="FC224" i="44"/>
  <c r="FB224" i="44"/>
  <c r="FA224" i="44"/>
  <c r="EZ224" i="44"/>
  <c r="EY224" i="44"/>
  <c r="EX224" i="44"/>
  <c r="EW224" i="44"/>
  <c r="EV224" i="44"/>
  <c r="EU224" i="44"/>
  <c r="ET224" i="44"/>
  <c r="ES224" i="44"/>
  <c r="ER224" i="44"/>
  <c r="EQ224" i="44"/>
  <c r="EP224" i="44"/>
  <c r="EO224" i="44"/>
  <c r="EN224" i="44"/>
  <c r="EM224" i="44"/>
  <c r="EL224" i="44"/>
  <c r="EK224" i="44"/>
  <c r="EG224" i="44"/>
  <c r="EF224" i="44"/>
  <c r="EE224" i="44"/>
  <c r="ED224" i="44"/>
  <c r="EC224" i="44"/>
  <c r="DZ224" i="44"/>
  <c r="GC223" i="44"/>
  <c r="GA223" i="44"/>
  <c r="FZ223" i="44"/>
  <c r="FY223" i="44"/>
  <c r="FX223" i="44"/>
  <c r="FW223" i="44"/>
  <c r="FV223" i="44"/>
  <c r="FU223" i="44"/>
  <c r="FT223" i="44"/>
  <c r="FS223" i="44"/>
  <c r="FR223" i="44"/>
  <c r="FQ223" i="44"/>
  <c r="FP223" i="44"/>
  <c r="FO223" i="44"/>
  <c r="FN223" i="44"/>
  <c r="FM223" i="44"/>
  <c r="FL223" i="44"/>
  <c r="FK223" i="44"/>
  <c r="FJ223" i="44"/>
  <c r="FI223" i="44"/>
  <c r="FH223" i="44"/>
  <c r="FD223" i="44"/>
  <c r="FC223" i="44"/>
  <c r="FB223" i="44"/>
  <c r="FA223" i="44"/>
  <c r="EZ223" i="44"/>
  <c r="EY223" i="44"/>
  <c r="EX223" i="44"/>
  <c r="EW223" i="44"/>
  <c r="EV223" i="44"/>
  <c r="EU223" i="44"/>
  <c r="ET223" i="44"/>
  <c r="ES223" i="44"/>
  <c r="ER223" i="44"/>
  <c r="EQ223" i="44"/>
  <c r="EP223" i="44"/>
  <c r="EO223" i="44"/>
  <c r="EN223" i="44"/>
  <c r="EM223" i="44"/>
  <c r="EL223" i="44"/>
  <c r="EK223" i="44"/>
  <c r="EG223" i="44"/>
  <c r="EF223" i="44"/>
  <c r="EE223" i="44"/>
  <c r="ED223" i="44"/>
  <c r="EC223" i="44"/>
  <c r="DZ223" i="44"/>
  <c r="GD222" i="44"/>
  <c r="GE222" i="44" s="1"/>
  <c r="GC222" i="44"/>
  <c r="GA222" i="44"/>
  <c r="FZ222" i="44"/>
  <c r="FY222" i="44"/>
  <c r="FX222" i="44"/>
  <c r="FW222" i="44"/>
  <c r="FV222" i="44"/>
  <c r="FU222" i="44"/>
  <c r="FT222" i="44"/>
  <c r="FS222" i="44"/>
  <c r="FR222" i="44"/>
  <c r="FQ222" i="44"/>
  <c r="FP222" i="44"/>
  <c r="FO222" i="44"/>
  <c r="FN222" i="44"/>
  <c r="FM222" i="44"/>
  <c r="FL222" i="44"/>
  <c r="FK222" i="44"/>
  <c r="FJ222" i="44"/>
  <c r="FI222" i="44"/>
  <c r="FH222" i="44"/>
  <c r="FD222" i="44"/>
  <c r="FC222" i="44"/>
  <c r="FB222" i="44"/>
  <c r="FA222" i="44"/>
  <c r="EZ222" i="44"/>
  <c r="EY222" i="44"/>
  <c r="EX222" i="44"/>
  <c r="EW222" i="44"/>
  <c r="EV222" i="44"/>
  <c r="EU222" i="44"/>
  <c r="ET222" i="44"/>
  <c r="ES222" i="44"/>
  <c r="ER222" i="44"/>
  <c r="EQ222" i="44"/>
  <c r="EP222" i="44"/>
  <c r="EO222" i="44"/>
  <c r="EN222" i="44"/>
  <c r="EM222" i="44"/>
  <c r="EL222" i="44"/>
  <c r="EK222" i="44"/>
  <c r="EG222" i="44"/>
  <c r="EF222" i="44"/>
  <c r="EE222" i="44"/>
  <c r="ED222" i="44"/>
  <c r="EC222" i="44"/>
  <c r="DZ222" i="44"/>
  <c r="GC221" i="44"/>
  <c r="GD221" i="44" s="1"/>
  <c r="GE221" i="44" s="1"/>
  <c r="GA221" i="44"/>
  <c r="FZ221" i="44"/>
  <c r="FY221" i="44"/>
  <c r="FX221" i="44"/>
  <c r="FW221" i="44"/>
  <c r="FV221" i="44"/>
  <c r="FU221" i="44"/>
  <c r="FT221" i="44"/>
  <c r="FS221" i="44"/>
  <c r="FR221" i="44"/>
  <c r="FQ221" i="44"/>
  <c r="FP221" i="44"/>
  <c r="FO221" i="44"/>
  <c r="FN221" i="44"/>
  <c r="FM221" i="44"/>
  <c r="FL221" i="44"/>
  <c r="FK221" i="44"/>
  <c r="FJ221" i="44"/>
  <c r="FI221" i="44"/>
  <c r="FH221" i="44"/>
  <c r="FD221" i="44"/>
  <c r="FC221" i="44"/>
  <c r="FB221" i="44"/>
  <c r="FA221" i="44"/>
  <c r="EZ221" i="44"/>
  <c r="EY221" i="44"/>
  <c r="EX221" i="44"/>
  <c r="EW221" i="44"/>
  <c r="EV221" i="44"/>
  <c r="EU221" i="44"/>
  <c r="ET221" i="44"/>
  <c r="ES221" i="44"/>
  <c r="ER221" i="44"/>
  <c r="EQ221" i="44"/>
  <c r="EP221" i="44"/>
  <c r="EO221" i="44"/>
  <c r="EN221" i="44"/>
  <c r="EM221" i="44"/>
  <c r="EL221" i="44"/>
  <c r="EK221" i="44"/>
  <c r="EG221" i="44"/>
  <c r="EF221" i="44"/>
  <c r="EE221" i="44"/>
  <c r="ED221" i="44"/>
  <c r="EC221" i="44"/>
  <c r="DZ221" i="44"/>
  <c r="GD220" i="44"/>
  <c r="GC220" i="44"/>
  <c r="GA220" i="44"/>
  <c r="FZ220" i="44"/>
  <c r="FY220" i="44"/>
  <c r="FX220" i="44"/>
  <c r="FW220" i="44"/>
  <c r="FV220" i="44"/>
  <c r="FU220" i="44"/>
  <c r="FT220" i="44"/>
  <c r="FS220" i="44"/>
  <c r="FR220" i="44"/>
  <c r="FQ220" i="44"/>
  <c r="FP220" i="44"/>
  <c r="FO220" i="44"/>
  <c r="FN220" i="44"/>
  <c r="FM220" i="44"/>
  <c r="FL220" i="44"/>
  <c r="FK220" i="44"/>
  <c r="FJ220" i="44"/>
  <c r="FI220" i="44"/>
  <c r="FH220" i="44"/>
  <c r="FD220" i="44"/>
  <c r="FC220" i="44"/>
  <c r="FB220" i="44"/>
  <c r="FA220" i="44"/>
  <c r="EZ220" i="44"/>
  <c r="EY220" i="44"/>
  <c r="EX220" i="44"/>
  <c r="EW220" i="44"/>
  <c r="EV220" i="44"/>
  <c r="EU220" i="44"/>
  <c r="ET220" i="44"/>
  <c r="ES220" i="44"/>
  <c r="ER220" i="44"/>
  <c r="EQ220" i="44"/>
  <c r="EP220" i="44"/>
  <c r="EO220" i="44"/>
  <c r="EN220" i="44"/>
  <c r="EM220" i="44"/>
  <c r="EL220" i="44"/>
  <c r="EK220" i="44"/>
  <c r="EG220" i="44"/>
  <c r="EF220" i="44"/>
  <c r="EE220" i="44"/>
  <c r="ED220" i="44"/>
  <c r="EC220" i="44"/>
  <c r="DZ220" i="44"/>
  <c r="GC219" i="44"/>
  <c r="GD219" i="44" s="1"/>
  <c r="GE219" i="44" s="1"/>
  <c r="GA219" i="44"/>
  <c r="FZ219" i="44"/>
  <c r="FY219" i="44"/>
  <c r="FX219" i="44"/>
  <c r="FW219" i="44"/>
  <c r="FV219" i="44"/>
  <c r="FU219" i="44"/>
  <c r="FT219" i="44"/>
  <c r="FS219" i="44"/>
  <c r="FR219" i="44"/>
  <c r="FQ219" i="44"/>
  <c r="FP219" i="44"/>
  <c r="FO219" i="44"/>
  <c r="FN219" i="44"/>
  <c r="FM219" i="44"/>
  <c r="FL219" i="44"/>
  <c r="FK219" i="44"/>
  <c r="FJ219" i="44"/>
  <c r="FI219" i="44"/>
  <c r="FH219" i="44"/>
  <c r="FD219" i="44"/>
  <c r="FC219" i="44"/>
  <c r="FB219" i="44"/>
  <c r="FA219" i="44"/>
  <c r="EZ219" i="44"/>
  <c r="EY219" i="44"/>
  <c r="EX219" i="44"/>
  <c r="EW219" i="44"/>
  <c r="EV219" i="44"/>
  <c r="EU219" i="44"/>
  <c r="ET219" i="44"/>
  <c r="ES219" i="44"/>
  <c r="ER219" i="44"/>
  <c r="EQ219" i="44"/>
  <c r="EP219" i="44"/>
  <c r="EO219" i="44"/>
  <c r="EN219" i="44"/>
  <c r="EM219" i="44"/>
  <c r="EL219" i="44"/>
  <c r="EK219" i="44"/>
  <c r="EG219" i="44"/>
  <c r="EF219" i="44"/>
  <c r="EE219" i="44"/>
  <c r="ED219" i="44"/>
  <c r="EC219" i="44"/>
  <c r="DZ219" i="44"/>
  <c r="GC218" i="44"/>
  <c r="GA218" i="44"/>
  <c r="FZ218" i="44"/>
  <c r="FY218" i="44"/>
  <c r="FX218" i="44"/>
  <c r="FW218" i="44"/>
  <c r="FV218" i="44"/>
  <c r="FU218" i="44"/>
  <c r="FT218" i="44"/>
  <c r="FS218" i="44"/>
  <c r="FR218" i="44"/>
  <c r="FQ218" i="44"/>
  <c r="FP218" i="44"/>
  <c r="FO218" i="44"/>
  <c r="FN218" i="44"/>
  <c r="FM218" i="44"/>
  <c r="FL218" i="44"/>
  <c r="FK218" i="44"/>
  <c r="FJ218" i="44"/>
  <c r="FI218" i="44"/>
  <c r="FH218" i="44"/>
  <c r="FD218" i="44"/>
  <c r="FC218" i="44"/>
  <c r="FB218" i="44"/>
  <c r="FA218" i="44"/>
  <c r="EZ218" i="44"/>
  <c r="EY218" i="44"/>
  <c r="EX218" i="44"/>
  <c r="EW218" i="44"/>
  <c r="EV218" i="44"/>
  <c r="EU218" i="44"/>
  <c r="ET218" i="44"/>
  <c r="ES218" i="44"/>
  <c r="ER218" i="44"/>
  <c r="EQ218" i="44"/>
  <c r="EP218" i="44"/>
  <c r="EO218" i="44"/>
  <c r="EN218" i="44"/>
  <c r="EM218" i="44"/>
  <c r="EL218" i="44"/>
  <c r="EK218" i="44"/>
  <c r="EG218" i="44"/>
  <c r="EF218" i="44"/>
  <c r="EE218" i="44"/>
  <c r="ED218" i="44"/>
  <c r="EC218" i="44"/>
  <c r="DZ218" i="44"/>
  <c r="GC217" i="44"/>
  <c r="GD217" i="44" s="1"/>
  <c r="GE217" i="44" s="1"/>
  <c r="GA217" i="44"/>
  <c r="FZ217" i="44"/>
  <c r="FY217" i="44"/>
  <c r="FX217" i="44"/>
  <c r="FW217" i="44"/>
  <c r="FV217" i="44"/>
  <c r="FU217" i="44"/>
  <c r="FT217" i="44"/>
  <c r="FS217" i="44"/>
  <c r="FR217" i="44"/>
  <c r="FQ217" i="44"/>
  <c r="FP217" i="44"/>
  <c r="FO217" i="44"/>
  <c r="FN217" i="44"/>
  <c r="FM217" i="44"/>
  <c r="FL217" i="44"/>
  <c r="FK217" i="44"/>
  <c r="FJ217" i="44"/>
  <c r="FI217" i="44"/>
  <c r="FH217" i="44"/>
  <c r="FD217" i="44"/>
  <c r="FC217" i="44"/>
  <c r="FB217" i="44"/>
  <c r="FA217" i="44"/>
  <c r="EZ217" i="44"/>
  <c r="EY217" i="44"/>
  <c r="EX217" i="44"/>
  <c r="EW217" i="44"/>
  <c r="EV217" i="44"/>
  <c r="EU217" i="44"/>
  <c r="ET217" i="44"/>
  <c r="ES217" i="44"/>
  <c r="ER217" i="44"/>
  <c r="EQ217" i="44"/>
  <c r="EP217" i="44"/>
  <c r="EO217" i="44"/>
  <c r="EN217" i="44"/>
  <c r="EM217" i="44"/>
  <c r="EL217" i="44"/>
  <c r="EK217" i="44"/>
  <c r="EG217" i="44"/>
  <c r="EF217" i="44"/>
  <c r="EE217" i="44"/>
  <c r="ED217" i="44"/>
  <c r="EC217" i="44"/>
  <c r="DZ217" i="44"/>
  <c r="GC216" i="44"/>
  <c r="GD216" i="44" s="1"/>
  <c r="GA216" i="44"/>
  <c r="FZ216" i="44"/>
  <c r="FY216" i="44"/>
  <c r="FX216" i="44"/>
  <c r="FW216" i="44"/>
  <c r="FV216" i="44"/>
  <c r="FU216" i="44"/>
  <c r="FT216" i="44"/>
  <c r="FS216" i="44"/>
  <c r="FR216" i="44"/>
  <c r="FQ216" i="44"/>
  <c r="FP216" i="44"/>
  <c r="FO216" i="44"/>
  <c r="FN216" i="44"/>
  <c r="FM216" i="44"/>
  <c r="FL216" i="44"/>
  <c r="FK216" i="44"/>
  <c r="FJ216" i="44"/>
  <c r="FI216" i="44"/>
  <c r="FH216" i="44"/>
  <c r="FD216" i="44"/>
  <c r="FC216" i="44"/>
  <c r="FB216" i="44"/>
  <c r="FA216" i="44"/>
  <c r="EZ216" i="44"/>
  <c r="EY216" i="44"/>
  <c r="EX216" i="44"/>
  <c r="EW216" i="44"/>
  <c r="EV216" i="44"/>
  <c r="EU216" i="44"/>
  <c r="ET216" i="44"/>
  <c r="ES216" i="44"/>
  <c r="ER216" i="44"/>
  <c r="EQ216" i="44"/>
  <c r="EP216" i="44"/>
  <c r="EO216" i="44"/>
  <c r="EN216" i="44"/>
  <c r="EM216" i="44"/>
  <c r="EL216" i="44"/>
  <c r="EK216" i="44"/>
  <c r="EG216" i="44"/>
  <c r="EF216" i="44"/>
  <c r="EE216" i="44"/>
  <c r="ED216" i="44"/>
  <c r="EC216" i="44"/>
  <c r="DZ216" i="44"/>
  <c r="GC215" i="44"/>
  <c r="GA215" i="44"/>
  <c r="FZ215" i="44"/>
  <c r="FY215" i="44"/>
  <c r="FX215" i="44"/>
  <c r="FW215" i="44"/>
  <c r="FV215" i="44"/>
  <c r="FU215" i="44"/>
  <c r="FT215" i="44"/>
  <c r="FS215" i="44"/>
  <c r="FR215" i="44"/>
  <c r="FQ215" i="44"/>
  <c r="FP215" i="44"/>
  <c r="FO215" i="44"/>
  <c r="FN215" i="44"/>
  <c r="FM215" i="44"/>
  <c r="FL215" i="44"/>
  <c r="FK215" i="44"/>
  <c r="FJ215" i="44"/>
  <c r="FI215" i="44"/>
  <c r="FH215" i="44"/>
  <c r="FD215" i="44"/>
  <c r="FC215" i="44"/>
  <c r="FB215" i="44"/>
  <c r="FA215" i="44"/>
  <c r="EZ215" i="44"/>
  <c r="EY215" i="44"/>
  <c r="EX215" i="44"/>
  <c r="EW215" i="44"/>
  <c r="EV215" i="44"/>
  <c r="EU215" i="44"/>
  <c r="ET215" i="44"/>
  <c r="ES215" i="44"/>
  <c r="ER215" i="44"/>
  <c r="EQ215" i="44"/>
  <c r="EP215" i="44"/>
  <c r="EO215" i="44"/>
  <c r="EN215" i="44"/>
  <c r="EM215" i="44"/>
  <c r="EL215" i="44"/>
  <c r="EK215" i="44"/>
  <c r="EG215" i="44"/>
  <c r="EF215" i="44"/>
  <c r="EE215" i="44"/>
  <c r="ED215" i="44"/>
  <c r="EC215" i="44"/>
  <c r="DZ215" i="44"/>
  <c r="GC214" i="44"/>
  <c r="GD214" i="44" s="1"/>
  <c r="GE214" i="44" s="1"/>
  <c r="GA214" i="44"/>
  <c r="FZ214" i="44"/>
  <c r="FY214" i="44"/>
  <c r="FX214" i="44"/>
  <c r="FW214" i="44"/>
  <c r="FV214" i="44"/>
  <c r="FU214" i="44"/>
  <c r="FT214" i="44"/>
  <c r="FS214" i="44"/>
  <c r="FR214" i="44"/>
  <c r="FQ214" i="44"/>
  <c r="FP214" i="44"/>
  <c r="FO214" i="44"/>
  <c r="FN214" i="44"/>
  <c r="FM214" i="44"/>
  <c r="FL214" i="44"/>
  <c r="FK214" i="44"/>
  <c r="FJ214" i="44"/>
  <c r="FI214" i="44"/>
  <c r="FH214" i="44"/>
  <c r="FD214" i="44"/>
  <c r="FC214" i="44"/>
  <c r="FB214" i="44"/>
  <c r="FA214" i="44"/>
  <c r="EZ214" i="44"/>
  <c r="EY214" i="44"/>
  <c r="EX214" i="44"/>
  <c r="EW214" i="44"/>
  <c r="EV214" i="44"/>
  <c r="EU214" i="44"/>
  <c r="ET214" i="44"/>
  <c r="ES214" i="44"/>
  <c r="ER214" i="44"/>
  <c r="EQ214" i="44"/>
  <c r="EP214" i="44"/>
  <c r="EO214" i="44"/>
  <c r="EN214" i="44"/>
  <c r="EM214" i="44"/>
  <c r="EL214" i="44"/>
  <c r="EK214" i="44"/>
  <c r="EG214" i="44"/>
  <c r="EF214" i="44"/>
  <c r="EE214" i="44"/>
  <c r="ED214" i="44"/>
  <c r="EC214" i="44"/>
  <c r="DZ214" i="44"/>
  <c r="GC213" i="44"/>
  <c r="GD213" i="44" s="1"/>
  <c r="GA213" i="44"/>
  <c r="FZ213" i="44"/>
  <c r="FY213" i="44"/>
  <c r="FX213" i="44"/>
  <c r="FW213" i="44"/>
  <c r="FV213" i="44"/>
  <c r="FU213" i="44"/>
  <c r="FT213" i="44"/>
  <c r="FS213" i="44"/>
  <c r="FR213" i="44"/>
  <c r="FQ213" i="44"/>
  <c r="FP213" i="44"/>
  <c r="FO213" i="44"/>
  <c r="FN213" i="44"/>
  <c r="FM213" i="44"/>
  <c r="FL213" i="44"/>
  <c r="FK213" i="44"/>
  <c r="FJ213" i="44"/>
  <c r="FI213" i="44"/>
  <c r="FH213" i="44"/>
  <c r="FD213" i="44"/>
  <c r="FC213" i="44"/>
  <c r="FB213" i="44"/>
  <c r="FA213" i="44"/>
  <c r="EZ213" i="44"/>
  <c r="EY213" i="44"/>
  <c r="EX213" i="44"/>
  <c r="EW213" i="44"/>
  <c r="EV213" i="44"/>
  <c r="EU213" i="44"/>
  <c r="ET213" i="44"/>
  <c r="ES213" i="44"/>
  <c r="ER213" i="44"/>
  <c r="EQ213" i="44"/>
  <c r="EP213" i="44"/>
  <c r="EO213" i="44"/>
  <c r="EN213" i="44"/>
  <c r="EM213" i="44"/>
  <c r="EL213" i="44"/>
  <c r="EK213" i="44"/>
  <c r="EG213" i="44"/>
  <c r="EF213" i="44"/>
  <c r="EE213" i="44"/>
  <c r="ED213" i="44"/>
  <c r="EC213" i="44"/>
  <c r="DZ213" i="44"/>
  <c r="GC212" i="44"/>
  <c r="GD212" i="44" s="1"/>
  <c r="GA212" i="44"/>
  <c r="FZ212" i="44"/>
  <c r="FY212" i="44"/>
  <c r="FX212" i="44"/>
  <c r="FW212" i="44"/>
  <c r="FV212" i="44"/>
  <c r="FU212" i="44"/>
  <c r="FT212" i="44"/>
  <c r="FS212" i="44"/>
  <c r="FR212" i="44"/>
  <c r="FQ212" i="44"/>
  <c r="FP212" i="44"/>
  <c r="FO212" i="44"/>
  <c r="FN212" i="44"/>
  <c r="FM212" i="44"/>
  <c r="FL212" i="44"/>
  <c r="FK212" i="44"/>
  <c r="FJ212" i="44"/>
  <c r="FI212" i="44"/>
  <c r="FH212" i="44"/>
  <c r="FD212" i="44"/>
  <c r="FC212" i="44"/>
  <c r="FB212" i="44"/>
  <c r="FA212" i="44"/>
  <c r="EZ212" i="44"/>
  <c r="EY212" i="44"/>
  <c r="EX212" i="44"/>
  <c r="EW212" i="44"/>
  <c r="EV212" i="44"/>
  <c r="EU212" i="44"/>
  <c r="ET212" i="44"/>
  <c r="ES212" i="44"/>
  <c r="ER212" i="44"/>
  <c r="EQ212" i="44"/>
  <c r="EP212" i="44"/>
  <c r="EO212" i="44"/>
  <c r="EN212" i="44"/>
  <c r="EM212" i="44"/>
  <c r="EL212" i="44"/>
  <c r="EK212" i="44"/>
  <c r="EG212" i="44"/>
  <c r="EF212" i="44"/>
  <c r="EE212" i="44"/>
  <c r="ED212" i="44"/>
  <c r="EC212" i="44"/>
  <c r="DZ212" i="44"/>
  <c r="GA211" i="44"/>
  <c r="FZ211" i="44"/>
  <c r="FY211" i="44"/>
  <c r="FX211" i="44"/>
  <c r="FW211" i="44"/>
  <c r="FV211" i="44"/>
  <c r="FU211" i="44"/>
  <c r="FT211" i="44"/>
  <c r="FS211" i="44"/>
  <c r="FR211" i="44"/>
  <c r="FQ211" i="44"/>
  <c r="FP211" i="44"/>
  <c r="FO211" i="44"/>
  <c r="FN211" i="44"/>
  <c r="FM211" i="44"/>
  <c r="FL211" i="44"/>
  <c r="FK211" i="44"/>
  <c r="FJ211" i="44"/>
  <c r="FI211" i="44"/>
  <c r="FH211" i="44"/>
  <c r="EO211" i="44"/>
  <c r="EG211" i="44"/>
  <c r="EF211" i="44"/>
  <c r="ED211" i="44"/>
  <c r="EC211" i="44"/>
  <c r="BK211" i="44"/>
  <c r="FD211" i="44" s="1"/>
  <c r="GC210" i="44"/>
  <c r="GD210" i="44" s="1"/>
  <c r="GA210" i="44"/>
  <c r="FZ210" i="44"/>
  <c r="FY210" i="44"/>
  <c r="FX210" i="44"/>
  <c r="FW210" i="44"/>
  <c r="FV210" i="44"/>
  <c r="FU210" i="44"/>
  <c r="FT210" i="44"/>
  <c r="FS210" i="44"/>
  <c r="FR210" i="44"/>
  <c r="FQ210" i="44"/>
  <c r="FP210" i="44"/>
  <c r="FO210" i="44"/>
  <c r="FN210" i="44"/>
  <c r="FM210" i="44"/>
  <c r="FL210" i="44"/>
  <c r="FK210" i="44"/>
  <c r="FJ210" i="44"/>
  <c r="FI210" i="44"/>
  <c r="FH210" i="44"/>
  <c r="FD210" i="44"/>
  <c r="FC210" i="44"/>
  <c r="FB210" i="44"/>
  <c r="FA210" i="44"/>
  <c r="EZ210" i="44"/>
  <c r="EX210" i="44"/>
  <c r="EW210" i="44"/>
  <c r="EV210" i="44"/>
  <c r="EU210" i="44"/>
  <c r="ET210" i="44"/>
  <c r="ES210" i="44"/>
  <c r="ER210" i="44"/>
  <c r="EQ210" i="44"/>
  <c r="EP210" i="44"/>
  <c r="EO210" i="44"/>
  <c r="EN210" i="44"/>
  <c r="EM210" i="44"/>
  <c r="EL210" i="44"/>
  <c r="EK210" i="44"/>
  <c r="EG210" i="44"/>
  <c r="EF210" i="44"/>
  <c r="EE210" i="44"/>
  <c r="ED210" i="44"/>
  <c r="EC210" i="44"/>
  <c r="DZ210" i="44"/>
  <c r="BD210" i="44"/>
  <c r="EY210" i="44" s="1"/>
  <c r="GC209" i="44"/>
  <c r="GA209" i="44"/>
  <c r="FZ209" i="44"/>
  <c r="FY209" i="44"/>
  <c r="FX209" i="44"/>
  <c r="FW209" i="44"/>
  <c r="FV209" i="44"/>
  <c r="FU209" i="44"/>
  <c r="FT209" i="44"/>
  <c r="FS209" i="44"/>
  <c r="FR209" i="44"/>
  <c r="FQ209" i="44"/>
  <c r="FP209" i="44"/>
  <c r="FO209" i="44"/>
  <c r="FN209" i="44"/>
  <c r="FM209" i="44"/>
  <c r="FL209" i="44"/>
  <c r="FK209" i="44"/>
  <c r="FJ209" i="44"/>
  <c r="FI209" i="44"/>
  <c r="FH209" i="44"/>
  <c r="FD209" i="44"/>
  <c r="FC209" i="44"/>
  <c r="FB209" i="44"/>
  <c r="FA209" i="44"/>
  <c r="EZ209" i="44"/>
  <c r="EX209" i="44"/>
  <c r="EW209" i="44"/>
  <c r="EV209" i="44"/>
  <c r="EU209" i="44"/>
  <c r="ET209" i="44"/>
  <c r="ES209" i="44"/>
  <c r="ER209" i="44"/>
  <c r="EQ209" i="44"/>
  <c r="EP209" i="44"/>
  <c r="EO209" i="44"/>
  <c r="EN209" i="44"/>
  <c r="EM209" i="44"/>
  <c r="EL209" i="44"/>
  <c r="EK209" i="44"/>
  <c r="EG209" i="44"/>
  <c r="EF209" i="44"/>
  <c r="EE209" i="44"/>
  <c r="ED209" i="44"/>
  <c r="EC209" i="44"/>
  <c r="DZ209" i="44"/>
  <c r="BD209" i="44"/>
  <c r="EY209" i="44" s="1"/>
  <c r="GC208" i="44"/>
  <c r="GA208" i="44"/>
  <c r="FZ208" i="44"/>
  <c r="FY208" i="44"/>
  <c r="FX208" i="44"/>
  <c r="FW208" i="44"/>
  <c r="FV208" i="44"/>
  <c r="FU208" i="44"/>
  <c r="FT208" i="44"/>
  <c r="FS208" i="44"/>
  <c r="FR208" i="44"/>
  <c r="FQ208" i="44"/>
  <c r="FP208" i="44"/>
  <c r="FO208" i="44"/>
  <c r="FN208" i="44"/>
  <c r="FM208" i="44"/>
  <c r="FL208" i="44"/>
  <c r="FK208" i="44"/>
  <c r="FJ208" i="44"/>
  <c r="FI208" i="44"/>
  <c r="FH208" i="44"/>
  <c r="FD208" i="44"/>
  <c r="FC208" i="44"/>
  <c r="FB208" i="44"/>
  <c r="FA208" i="44"/>
  <c r="EZ208" i="44"/>
  <c r="EY208" i="44"/>
  <c r="EX208" i="44"/>
  <c r="EW208" i="44"/>
  <c r="EV208" i="44"/>
  <c r="EU208" i="44"/>
  <c r="ET208" i="44"/>
  <c r="ES208" i="44"/>
  <c r="ER208" i="44"/>
  <c r="EQ208" i="44"/>
  <c r="EP208" i="44"/>
  <c r="EO208" i="44"/>
  <c r="EN208" i="44"/>
  <c r="EM208" i="44"/>
  <c r="EL208" i="44"/>
  <c r="EK208" i="44"/>
  <c r="EG208" i="44"/>
  <c r="EF208" i="44"/>
  <c r="EE208" i="44"/>
  <c r="ED208" i="44"/>
  <c r="EC208" i="44"/>
  <c r="DZ208" i="44"/>
  <c r="GC207" i="44"/>
  <c r="GA207" i="44"/>
  <c r="FZ207" i="44"/>
  <c r="FY207" i="44"/>
  <c r="FX207" i="44"/>
  <c r="FW207" i="44"/>
  <c r="FV207" i="44"/>
  <c r="FU207" i="44"/>
  <c r="FT207" i="44"/>
  <c r="FS207" i="44"/>
  <c r="FR207" i="44"/>
  <c r="FQ207" i="44"/>
  <c r="FP207" i="44"/>
  <c r="FO207" i="44"/>
  <c r="FN207" i="44"/>
  <c r="FM207" i="44"/>
  <c r="FL207" i="44"/>
  <c r="FK207" i="44"/>
  <c r="FJ207" i="44"/>
  <c r="FI207" i="44"/>
  <c r="FH207" i="44"/>
  <c r="FD207" i="44"/>
  <c r="FC207" i="44"/>
  <c r="FB207" i="44"/>
  <c r="FA207" i="44"/>
  <c r="EZ207" i="44"/>
  <c r="EY207" i="44"/>
  <c r="EX207" i="44"/>
  <c r="EW207" i="44"/>
  <c r="EV207" i="44"/>
  <c r="EU207" i="44"/>
  <c r="ET207" i="44"/>
  <c r="ES207" i="44"/>
  <c r="ER207" i="44"/>
  <c r="EQ207" i="44"/>
  <c r="EP207" i="44"/>
  <c r="EO207" i="44"/>
  <c r="EN207" i="44"/>
  <c r="EM207" i="44"/>
  <c r="EL207" i="44"/>
  <c r="EK207" i="44"/>
  <c r="EG207" i="44"/>
  <c r="EF207" i="44"/>
  <c r="EE207" i="44"/>
  <c r="ED207" i="44"/>
  <c r="EC207" i="44"/>
  <c r="DZ207" i="44"/>
  <c r="BG207" i="44"/>
  <c r="AK207" i="44"/>
  <c r="GC206" i="44"/>
  <c r="GD206" i="44" s="1"/>
  <c r="GE206" i="44" s="1"/>
  <c r="GA206" i="44"/>
  <c r="FZ206" i="44"/>
  <c r="FY206" i="44"/>
  <c r="FX206" i="44"/>
  <c r="FW206" i="44"/>
  <c r="FV206" i="44"/>
  <c r="FU206" i="44"/>
  <c r="FT206" i="44"/>
  <c r="FS206" i="44"/>
  <c r="FR206" i="44"/>
  <c r="FQ206" i="44"/>
  <c r="FP206" i="44"/>
  <c r="FO206" i="44"/>
  <c r="FN206" i="44"/>
  <c r="FM206" i="44"/>
  <c r="FL206" i="44"/>
  <c r="FK206" i="44"/>
  <c r="FJ206" i="44"/>
  <c r="FI206" i="44"/>
  <c r="FH206" i="44"/>
  <c r="FD206" i="44"/>
  <c r="FC206" i="44"/>
  <c r="FB206" i="44"/>
  <c r="FA206" i="44"/>
  <c r="EZ206" i="44"/>
  <c r="EY206" i="44"/>
  <c r="EX206" i="44"/>
  <c r="EW206" i="44"/>
  <c r="EV206" i="44"/>
  <c r="EU206" i="44"/>
  <c r="ET206" i="44"/>
  <c r="ES206" i="44"/>
  <c r="ER206" i="44"/>
  <c r="EQ206" i="44"/>
  <c r="EP206" i="44"/>
  <c r="EO206" i="44"/>
  <c r="EN206" i="44"/>
  <c r="EM206" i="44"/>
  <c r="EL206" i="44"/>
  <c r="EK206" i="44"/>
  <c r="EG206" i="44"/>
  <c r="EF206" i="44"/>
  <c r="EE206" i="44"/>
  <c r="ED206" i="44"/>
  <c r="EC206" i="44"/>
  <c r="DZ206" i="44"/>
  <c r="GC205" i="44"/>
  <c r="GD205" i="44" s="1"/>
  <c r="GE205" i="44" s="1"/>
  <c r="GA205" i="44"/>
  <c r="FZ205" i="44"/>
  <c r="FY205" i="44"/>
  <c r="FX205" i="44"/>
  <c r="FW205" i="44"/>
  <c r="FV205" i="44"/>
  <c r="FU205" i="44"/>
  <c r="FT205" i="44"/>
  <c r="FS205" i="44"/>
  <c r="FR205" i="44"/>
  <c r="FQ205" i="44"/>
  <c r="FP205" i="44"/>
  <c r="FO205" i="44"/>
  <c r="FN205" i="44"/>
  <c r="FM205" i="44"/>
  <c r="FL205" i="44"/>
  <c r="FK205" i="44"/>
  <c r="FJ205" i="44"/>
  <c r="FI205" i="44"/>
  <c r="FH205" i="44"/>
  <c r="FD205" i="44"/>
  <c r="FC205" i="44"/>
  <c r="FB205" i="44"/>
  <c r="FA205" i="44"/>
  <c r="EZ205" i="44"/>
  <c r="EY205" i="44"/>
  <c r="EX205" i="44"/>
  <c r="EW205" i="44"/>
  <c r="EV205" i="44"/>
  <c r="EU205" i="44"/>
  <c r="ET205" i="44"/>
  <c r="ES205" i="44"/>
  <c r="ER205" i="44"/>
  <c r="EQ205" i="44"/>
  <c r="EP205" i="44"/>
  <c r="EO205" i="44"/>
  <c r="EN205" i="44"/>
  <c r="EM205" i="44"/>
  <c r="EL205" i="44"/>
  <c r="EK205" i="44"/>
  <c r="EG205" i="44"/>
  <c r="EF205" i="44"/>
  <c r="EE205" i="44"/>
  <c r="ED205" i="44"/>
  <c r="EC205" i="44"/>
  <c r="DZ205" i="44"/>
  <c r="EF204" i="44"/>
  <c r="EC204" i="44"/>
  <c r="DU204" i="44"/>
  <c r="DC204" i="44" s="1"/>
  <c r="FL204" i="44" s="1"/>
  <c r="CC204" i="44"/>
  <c r="BK204" i="44" s="1"/>
  <c r="BZ204" i="44" s="1"/>
  <c r="BG204" i="44"/>
  <c r="AO204" i="44" s="1"/>
  <c r="GC203" i="44"/>
  <c r="GD203" i="44" s="1"/>
  <c r="GE203" i="44" s="1"/>
  <c r="GA203" i="44"/>
  <c r="FZ203" i="44"/>
  <c r="FY203" i="44"/>
  <c r="FX203" i="44"/>
  <c r="FW203" i="44"/>
  <c r="FV203" i="44"/>
  <c r="FU203" i="44"/>
  <c r="FT203" i="44"/>
  <c r="FS203" i="44"/>
  <c r="FR203" i="44"/>
  <c r="FQ203" i="44"/>
  <c r="FP203" i="44"/>
  <c r="FO203" i="44"/>
  <c r="FN203" i="44"/>
  <c r="FM203" i="44"/>
  <c r="FL203" i="44"/>
  <c r="FK203" i="44"/>
  <c r="FJ203" i="44"/>
  <c r="FI203" i="44"/>
  <c r="FH203" i="44"/>
  <c r="FD203" i="44"/>
  <c r="FC203" i="44"/>
  <c r="FB203" i="44"/>
  <c r="FA203" i="44"/>
  <c r="EZ203" i="44"/>
  <c r="EY203" i="44"/>
  <c r="EX203" i="44"/>
  <c r="EW203" i="44"/>
  <c r="EV203" i="44"/>
  <c r="EU203" i="44"/>
  <c r="ET203" i="44"/>
  <c r="ES203" i="44"/>
  <c r="ER203" i="44"/>
  <c r="EQ203" i="44"/>
  <c r="EP203" i="44"/>
  <c r="EO203" i="44"/>
  <c r="EN203" i="44"/>
  <c r="EM203" i="44"/>
  <c r="EL203" i="44"/>
  <c r="EK203" i="44"/>
  <c r="EG203" i="44"/>
  <c r="EF203" i="44"/>
  <c r="EE203" i="44"/>
  <c r="ED203" i="44"/>
  <c r="EC203" i="44"/>
  <c r="DZ203" i="44"/>
  <c r="GC202" i="44"/>
  <c r="GD202" i="44" s="1"/>
  <c r="GE202" i="44" s="1"/>
  <c r="GA202" i="44"/>
  <c r="FZ202" i="44"/>
  <c r="FY202" i="44"/>
  <c r="FX202" i="44"/>
  <c r="FW202" i="44"/>
  <c r="FV202" i="44"/>
  <c r="FU202" i="44"/>
  <c r="FT202" i="44"/>
  <c r="FS202" i="44"/>
  <c r="FR202" i="44"/>
  <c r="FQ202" i="44"/>
  <c r="FP202" i="44"/>
  <c r="FO202" i="44"/>
  <c r="FN202" i="44"/>
  <c r="FM202" i="44"/>
  <c r="FL202" i="44"/>
  <c r="FK202" i="44"/>
  <c r="FJ202" i="44"/>
  <c r="FI202" i="44"/>
  <c r="FH202" i="44"/>
  <c r="FD202" i="44"/>
  <c r="FC202" i="44"/>
  <c r="FB202" i="44"/>
  <c r="FA202" i="44"/>
  <c r="EZ202" i="44"/>
  <c r="EY202" i="44"/>
  <c r="EX202" i="44"/>
  <c r="EW202" i="44"/>
  <c r="EV202" i="44"/>
  <c r="EU202" i="44"/>
  <c r="ET202" i="44"/>
  <c r="ES202" i="44"/>
  <c r="ER202" i="44"/>
  <c r="EQ202" i="44"/>
  <c r="EP202" i="44"/>
  <c r="EO202" i="44"/>
  <c r="EN202" i="44"/>
  <c r="EM202" i="44"/>
  <c r="EL202" i="44"/>
  <c r="EK202" i="44"/>
  <c r="EG202" i="44"/>
  <c r="EF202" i="44"/>
  <c r="EE202" i="44"/>
  <c r="ED202" i="44"/>
  <c r="EC202" i="44"/>
  <c r="DZ202" i="44"/>
  <c r="GC201" i="44"/>
  <c r="GD201" i="44" s="1"/>
  <c r="GE201" i="44" s="1"/>
  <c r="GA201" i="44"/>
  <c r="FZ201" i="44"/>
  <c r="FY201" i="44"/>
  <c r="FX201" i="44"/>
  <c r="FW201" i="44"/>
  <c r="FV201" i="44"/>
  <c r="FU201" i="44"/>
  <c r="FT201" i="44"/>
  <c r="FS201" i="44"/>
  <c r="FR201" i="44"/>
  <c r="FQ201" i="44"/>
  <c r="FP201" i="44"/>
  <c r="FO201" i="44"/>
  <c r="FN201" i="44"/>
  <c r="FM201" i="44"/>
  <c r="FL201" i="44"/>
  <c r="FK201" i="44"/>
  <c r="FJ201" i="44"/>
  <c r="FI201" i="44"/>
  <c r="FH201" i="44"/>
  <c r="FD201" i="44"/>
  <c r="FC201" i="44"/>
  <c r="FB201" i="44"/>
  <c r="FA201" i="44"/>
  <c r="EZ201" i="44"/>
  <c r="EY201" i="44"/>
  <c r="EX201" i="44"/>
  <c r="EW201" i="44"/>
  <c r="EV201" i="44"/>
  <c r="EU201" i="44"/>
  <c r="ET201" i="44"/>
  <c r="ES201" i="44"/>
  <c r="ER201" i="44"/>
  <c r="EQ201" i="44"/>
  <c r="EP201" i="44"/>
  <c r="EO201" i="44"/>
  <c r="EN201" i="44"/>
  <c r="EM201" i="44"/>
  <c r="EL201" i="44"/>
  <c r="EK201" i="44"/>
  <c r="EG201" i="44"/>
  <c r="EF201" i="44"/>
  <c r="EE201" i="44"/>
  <c r="ED201" i="44"/>
  <c r="EC201" i="44"/>
  <c r="DZ201" i="44"/>
  <c r="BG201" i="44"/>
  <c r="AK201" i="44"/>
  <c r="EF200" i="44"/>
  <c r="EC200" i="44"/>
  <c r="DU200" i="44"/>
  <c r="DC200" i="44" s="1"/>
  <c r="CC200" i="44"/>
  <c r="BK200" i="44" s="1"/>
  <c r="BT200" i="44" s="1"/>
  <c r="BG200" i="44"/>
  <c r="AO200" i="44" s="1"/>
  <c r="GC199" i="44"/>
  <c r="GA199" i="44"/>
  <c r="FZ199" i="44"/>
  <c r="FY199" i="44"/>
  <c r="FX199" i="44"/>
  <c r="FW199" i="44"/>
  <c r="FV199" i="44"/>
  <c r="FU199" i="44"/>
  <c r="FT199" i="44"/>
  <c r="FS199" i="44"/>
  <c r="FR199" i="44"/>
  <c r="FQ199" i="44"/>
  <c r="FP199" i="44"/>
  <c r="FO199" i="44"/>
  <c r="FN199" i="44"/>
  <c r="FM199" i="44"/>
  <c r="FL199" i="44"/>
  <c r="FK199" i="44"/>
  <c r="FJ199" i="44"/>
  <c r="FI199" i="44"/>
  <c r="FH199" i="44"/>
  <c r="FD199" i="44"/>
  <c r="FC199" i="44"/>
  <c r="FB199" i="44"/>
  <c r="FA199" i="44"/>
  <c r="EZ199" i="44"/>
  <c r="EY199" i="44"/>
  <c r="EX199" i="44"/>
  <c r="EW199" i="44"/>
  <c r="EV199" i="44"/>
  <c r="EU199" i="44"/>
  <c r="ET199" i="44"/>
  <c r="ES199" i="44"/>
  <c r="ER199" i="44"/>
  <c r="EQ199" i="44"/>
  <c r="EP199" i="44"/>
  <c r="EO199" i="44"/>
  <c r="EN199" i="44"/>
  <c r="EM199" i="44"/>
  <c r="EL199" i="44"/>
  <c r="EK199" i="44"/>
  <c r="EG199" i="44"/>
  <c r="EF199" i="44"/>
  <c r="EE199" i="44"/>
  <c r="ED199" i="44"/>
  <c r="EC199" i="44"/>
  <c r="DZ199" i="44"/>
  <c r="GC198" i="44"/>
  <c r="GA198" i="44"/>
  <c r="FZ198" i="44"/>
  <c r="FY198" i="44"/>
  <c r="FX198" i="44"/>
  <c r="FW198" i="44"/>
  <c r="FV198" i="44"/>
  <c r="FU198" i="44"/>
  <c r="FT198" i="44"/>
  <c r="FS198" i="44"/>
  <c r="FR198" i="44"/>
  <c r="FQ198" i="44"/>
  <c r="FP198" i="44"/>
  <c r="FO198" i="44"/>
  <c r="FN198" i="44"/>
  <c r="FM198" i="44"/>
  <c r="FL198" i="44"/>
  <c r="FK198" i="44"/>
  <c r="FJ198" i="44"/>
  <c r="FI198" i="44"/>
  <c r="FH198" i="44"/>
  <c r="FD198" i="44"/>
  <c r="FC198" i="44"/>
  <c r="FB198" i="44"/>
  <c r="FA198" i="44"/>
  <c r="EZ198" i="44"/>
  <c r="EY198" i="44"/>
  <c r="EX198" i="44"/>
  <c r="EW198" i="44"/>
  <c r="EV198" i="44"/>
  <c r="EU198" i="44"/>
  <c r="ET198" i="44"/>
  <c r="ES198" i="44"/>
  <c r="ER198" i="44"/>
  <c r="EQ198" i="44"/>
  <c r="EP198" i="44"/>
  <c r="EO198" i="44"/>
  <c r="EN198" i="44"/>
  <c r="EM198" i="44"/>
  <c r="EL198" i="44"/>
  <c r="EK198" i="44"/>
  <c r="EG198" i="44"/>
  <c r="EF198" i="44"/>
  <c r="EE198" i="44"/>
  <c r="ED198" i="44"/>
  <c r="EC198" i="44"/>
  <c r="DZ198" i="44"/>
  <c r="GC197" i="44"/>
  <c r="GA197" i="44"/>
  <c r="FZ197" i="44"/>
  <c r="FY197" i="44"/>
  <c r="FX197" i="44"/>
  <c r="FW197" i="44"/>
  <c r="FV197" i="44"/>
  <c r="FU197" i="44"/>
  <c r="FT197" i="44"/>
  <c r="FS197" i="44"/>
  <c r="FR197" i="44"/>
  <c r="FQ197" i="44"/>
  <c r="FP197" i="44"/>
  <c r="FO197" i="44"/>
  <c r="FN197" i="44"/>
  <c r="FM197" i="44"/>
  <c r="FL197" i="44"/>
  <c r="FK197" i="44"/>
  <c r="FJ197" i="44"/>
  <c r="FI197" i="44"/>
  <c r="FH197" i="44"/>
  <c r="FD197" i="44"/>
  <c r="FC197" i="44"/>
  <c r="FB197" i="44"/>
  <c r="FA197" i="44"/>
  <c r="EZ197" i="44"/>
  <c r="EY197" i="44"/>
  <c r="EX197" i="44"/>
  <c r="EW197" i="44"/>
  <c r="EV197" i="44"/>
  <c r="EU197" i="44"/>
  <c r="ET197" i="44"/>
  <c r="ES197" i="44"/>
  <c r="ER197" i="44"/>
  <c r="EQ197" i="44"/>
  <c r="EP197" i="44"/>
  <c r="EO197" i="44"/>
  <c r="EN197" i="44"/>
  <c r="EM197" i="44"/>
  <c r="EL197" i="44"/>
  <c r="EK197" i="44"/>
  <c r="EG197" i="44"/>
  <c r="EF197" i="44"/>
  <c r="EE197" i="44"/>
  <c r="ED197" i="44"/>
  <c r="EC197" i="44"/>
  <c r="DZ197" i="44"/>
  <c r="GC196" i="44"/>
  <c r="GA196" i="44"/>
  <c r="FZ196" i="44"/>
  <c r="FY196" i="44"/>
  <c r="FX196" i="44"/>
  <c r="FW196" i="44"/>
  <c r="FV196" i="44"/>
  <c r="FU196" i="44"/>
  <c r="FT196" i="44"/>
  <c r="FS196" i="44"/>
  <c r="FR196" i="44"/>
  <c r="FQ196" i="44"/>
  <c r="FP196" i="44"/>
  <c r="FO196" i="44"/>
  <c r="FN196" i="44"/>
  <c r="FM196" i="44"/>
  <c r="FL196" i="44"/>
  <c r="FK196" i="44"/>
  <c r="FJ196" i="44"/>
  <c r="FI196" i="44"/>
  <c r="FH196" i="44"/>
  <c r="FD196" i="44"/>
  <c r="FC196" i="44"/>
  <c r="FB196" i="44"/>
  <c r="FA196" i="44"/>
  <c r="EZ196" i="44"/>
  <c r="EY196" i="44"/>
  <c r="EX196" i="44"/>
  <c r="EW196" i="44"/>
  <c r="EV196" i="44"/>
  <c r="EU196" i="44"/>
  <c r="ET196" i="44"/>
  <c r="ES196" i="44"/>
  <c r="ER196" i="44"/>
  <c r="EQ196" i="44"/>
  <c r="EP196" i="44"/>
  <c r="EO196" i="44"/>
  <c r="EN196" i="44"/>
  <c r="EM196" i="44"/>
  <c r="EL196" i="44"/>
  <c r="EK196" i="44"/>
  <c r="EG196" i="44"/>
  <c r="EF196" i="44"/>
  <c r="EE196" i="44"/>
  <c r="ED196" i="44"/>
  <c r="EC196" i="44"/>
  <c r="DZ196" i="44"/>
  <c r="GC195" i="44"/>
  <c r="GA195" i="44"/>
  <c r="FZ195" i="44"/>
  <c r="FY195" i="44"/>
  <c r="FX195" i="44"/>
  <c r="FW195" i="44"/>
  <c r="FV195" i="44"/>
  <c r="FU195" i="44"/>
  <c r="FT195" i="44"/>
  <c r="FS195" i="44"/>
  <c r="FR195" i="44"/>
  <c r="FQ195" i="44"/>
  <c r="FP195" i="44"/>
  <c r="FO195" i="44"/>
  <c r="FN195" i="44"/>
  <c r="FM195" i="44"/>
  <c r="FL195" i="44"/>
  <c r="FK195" i="44"/>
  <c r="FJ195" i="44"/>
  <c r="FI195" i="44"/>
  <c r="FH195" i="44"/>
  <c r="FD195" i="44"/>
  <c r="FC195" i="44"/>
  <c r="FB195" i="44"/>
  <c r="FA195" i="44"/>
  <c r="EZ195" i="44"/>
  <c r="EY195" i="44"/>
  <c r="EX195" i="44"/>
  <c r="EW195" i="44"/>
  <c r="EV195" i="44"/>
  <c r="EU195" i="44"/>
  <c r="ET195" i="44"/>
  <c r="ES195" i="44"/>
  <c r="ER195" i="44"/>
  <c r="EQ195" i="44"/>
  <c r="EP195" i="44"/>
  <c r="EO195" i="44"/>
  <c r="EN195" i="44"/>
  <c r="EM195" i="44"/>
  <c r="EL195" i="44"/>
  <c r="EK195" i="44"/>
  <c r="EG195" i="44"/>
  <c r="EF195" i="44"/>
  <c r="EE195" i="44"/>
  <c r="ED195" i="44"/>
  <c r="EC195" i="44"/>
  <c r="DZ195" i="44"/>
  <c r="GF194" i="44"/>
  <c r="GC194" i="44"/>
  <c r="GD194" i="44" s="1"/>
  <c r="GE194" i="44" s="1"/>
  <c r="GA194" i="44"/>
  <c r="FZ194" i="44"/>
  <c r="FY194" i="44"/>
  <c r="FX194" i="44"/>
  <c r="FW194" i="44"/>
  <c r="FV194" i="44"/>
  <c r="FU194" i="44"/>
  <c r="FT194" i="44"/>
  <c r="FS194" i="44"/>
  <c r="FR194" i="44"/>
  <c r="FQ194" i="44"/>
  <c r="FP194" i="44"/>
  <c r="FO194" i="44"/>
  <c r="FN194" i="44"/>
  <c r="FM194" i="44"/>
  <c r="FL194" i="44"/>
  <c r="FK194" i="44"/>
  <c r="FJ194" i="44"/>
  <c r="FI194" i="44"/>
  <c r="FH194" i="44"/>
  <c r="FD194" i="44"/>
  <c r="FC194" i="44"/>
  <c r="FB194" i="44"/>
  <c r="FA194" i="44"/>
  <c r="EZ194" i="44"/>
  <c r="EY194" i="44"/>
  <c r="EX194" i="44"/>
  <c r="EW194" i="44"/>
  <c r="EV194" i="44"/>
  <c r="EU194" i="44"/>
  <c r="ET194" i="44"/>
  <c r="ES194" i="44"/>
  <c r="ER194" i="44"/>
  <c r="EQ194" i="44"/>
  <c r="EP194" i="44"/>
  <c r="EO194" i="44"/>
  <c r="EN194" i="44"/>
  <c r="EM194" i="44"/>
  <c r="EL194" i="44"/>
  <c r="EK194" i="44"/>
  <c r="EG194" i="44"/>
  <c r="EF194" i="44"/>
  <c r="EE194" i="44"/>
  <c r="ED194" i="44"/>
  <c r="EC194" i="44"/>
  <c r="DZ194" i="44"/>
  <c r="GC193" i="44"/>
  <c r="GA193" i="44"/>
  <c r="FZ193" i="44"/>
  <c r="FY193" i="44"/>
  <c r="FX193" i="44"/>
  <c r="FW193" i="44"/>
  <c r="FV193" i="44"/>
  <c r="FU193" i="44"/>
  <c r="FT193" i="44"/>
  <c r="FS193" i="44"/>
  <c r="FR193" i="44"/>
  <c r="FQ193" i="44"/>
  <c r="FP193" i="44"/>
  <c r="FO193" i="44"/>
  <c r="FN193" i="44"/>
  <c r="FM193" i="44"/>
  <c r="FL193" i="44"/>
  <c r="FK193" i="44"/>
  <c r="FJ193" i="44"/>
  <c r="FI193" i="44"/>
  <c r="FH193" i="44"/>
  <c r="FD193" i="44"/>
  <c r="FC193" i="44"/>
  <c r="FB193" i="44"/>
  <c r="FA193" i="44"/>
  <c r="EZ193" i="44"/>
  <c r="EY193" i="44"/>
  <c r="EX193" i="44"/>
  <c r="EW193" i="44"/>
  <c r="EV193" i="44"/>
  <c r="EU193" i="44"/>
  <c r="ET193" i="44"/>
  <c r="ES193" i="44"/>
  <c r="ER193" i="44"/>
  <c r="EQ193" i="44"/>
  <c r="EP193" i="44"/>
  <c r="EO193" i="44"/>
  <c r="EN193" i="44"/>
  <c r="EM193" i="44"/>
  <c r="EL193" i="44"/>
  <c r="EK193" i="44"/>
  <c r="EG193" i="44"/>
  <c r="EF193" i="44"/>
  <c r="EE193" i="44"/>
  <c r="ED193" i="44"/>
  <c r="EC193" i="44"/>
  <c r="DZ193" i="44"/>
  <c r="EF192" i="44"/>
  <c r="EC192" i="44"/>
  <c r="DU192" i="44"/>
  <c r="DC192" i="44" s="1"/>
  <c r="CC192" i="44"/>
  <c r="BK192" i="44" s="1"/>
  <c r="BT192" i="44" s="1"/>
  <c r="BG192" i="44"/>
  <c r="AO192" i="44" s="1"/>
  <c r="EK192" i="44" s="1"/>
  <c r="EF191" i="44"/>
  <c r="EC191" i="44"/>
  <c r="DU191" i="44"/>
  <c r="DC191" i="44" s="1"/>
  <c r="GA191" i="44" s="1"/>
  <c r="CC191" i="44"/>
  <c r="BK191" i="44"/>
  <c r="BG191" i="44"/>
  <c r="AO191" i="44" s="1"/>
  <c r="EF190" i="44"/>
  <c r="EC190" i="44"/>
  <c r="DU190" i="44"/>
  <c r="DC190" i="44" s="1"/>
  <c r="FZ190" i="44" s="1"/>
  <c r="CC190" i="44"/>
  <c r="BK190" i="44" s="1"/>
  <c r="EE190" i="44" s="1"/>
  <c r="BG190" i="44"/>
  <c r="AO190" i="44" s="1"/>
  <c r="EL190" i="44" s="1"/>
  <c r="GF189" i="44"/>
  <c r="GG189" i="44" s="1"/>
  <c r="GC189" i="44"/>
  <c r="GA189" i="44"/>
  <c r="FZ189" i="44"/>
  <c r="FY189" i="44"/>
  <c r="FX189" i="44"/>
  <c r="FW189" i="44"/>
  <c r="FV189" i="44"/>
  <c r="FU189" i="44"/>
  <c r="FT189" i="44"/>
  <c r="FS189" i="44"/>
  <c r="FR189" i="44"/>
  <c r="FQ189" i="44"/>
  <c r="FP189" i="44"/>
  <c r="FO189" i="44"/>
  <c r="FN189" i="44"/>
  <c r="FM189" i="44"/>
  <c r="FL189" i="44"/>
  <c r="FK189" i="44"/>
  <c r="FJ189" i="44"/>
  <c r="FI189" i="44"/>
  <c r="FH189" i="44"/>
  <c r="FD189" i="44"/>
  <c r="FC189" i="44"/>
  <c r="FB189" i="44"/>
  <c r="FA189" i="44"/>
  <c r="EZ189" i="44"/>
  <c r="EY189" i="44"/>
  <c r="EW189" i="44"/>
  <c r="EV189" i="44"/>
  <c r="EU189" i="44"/>
  <c r="ET189" i="44"/>
  <c r="ES189" i="44"/>
  <c r="ER189" i="44"/>
  <c r="EQ189" i="44"/>
  <c r="EP189" i="44"/>
  <c r="EO189" i="44"/>
  <c r="EN189" i="44"/>
  <c r="EM189" i="44"/>
  <c r="EL189" i="44"/>
  <c r="EK189" i="44"/>
  <c r="EG189" i="44"/>
  <c r="EF189" i="44"/>
  <c r="EE189" i="44"/>
  <c r="ED189" i="44"/>
  <c r="EC189" i="44"/>
  <c r="DZ189" i="44"/>
  <c r="BC189" i="44"/>
  <c r="EX189" i="44" s="1"/>
  <c r="GC188" i="44"/>
  <c r="GA188" i="44"/>
  <c r="FZ188" i="44"/>
  <c r="FY188" i="44"/>
  <c r="FX188" i="44"/>
  <c r="FW188" i="44"/>
  <c r="FV188" i="44"/>
  <c r="FU188" i="44"/>
  <c r="FT188" i="44"/>
  <c r="FS188" i="44"/>
  <c r="FR188" i="44"/>
  <c r="FQ188" i="44"/>
  <c r="FP188" i="44"/>
  <c r="FO188" i="44"/>
  <c r="FN188" i="44"/>
  <c r="FM188" i="44"/>
  <c r="FL188" i="44"/>
  <c r="FK188" i="44"/>
  <c r="FJ188" i="44"/>
  <c r="FI188" i="44"/>
  <c r="FH188" i="44"/>
  <c r="FD188" i="44"/>
  <c r="FC188" i="44"/>
  <c r="FB188" i="44"/>
  <c r="FA188" i="44"/>
  <c r="EZ188" i="44"/>
  <c r="EY188" i="44"/>
  <c r="EX188" i="44"/>
  <c r="EW188" i="44"/>
  <c r="EV188" i="44"/>
  <c r="EU188" i="44"/>
  <c r="ET188" i="44"/>
  <c r="ES188" i="44"/>
  <c r="ER188" i="44"/>
  <c r="EQ188" i="44"/>
  <c r="EP188" i="44"/>
  <c r="EO188" i="44"/>
  <c r="EN188" i="44"/>
  <c r="EM188" i="44"/>
  <c r="EL188" i="44"/>
  <c r="EK188" i="44"/>
  <c r="EG188" i="44"/>
  <c r="EF188" i="44"/>
  <c r="EE188" i="44"/>
  <c r="ED188" i="44"/>
  <c r="EC188" i="44"/>
  <c r="DZ188" i="44"/>
  <c r="GD187" i="44"/>
  <c r="GE187" i="44" s="1"/>
  <c r="GC187" i="44"/>
  <c r="GA187" i="44"/>
  <c r="FZ187" i="44"/>
  <c r="FY187" i="44"/>
  <c r="FX187" i="44"/>
  <c r="FW187" i="44"/>
  <c r="FV187" i="44"/>
  <c r="FU187" i="44"/>
  <c r="FT187" i="44"/>
  <c r="FS187" i="44"/>
  <c r="FR187" i="44"/>
  <c r="FQ187" i="44"/>
  <c r="FP187" i="44"/>
  <c r="FO187" i="44"/>
  <c r="FN187" i="44"/>
  <c r="FM187" i="44"/>
  <c r="FL187" i="44"/>
  <c r="FK187" i="44"/>
  <c r="FJ187" i="44"/>
  <c r="FI187" i="44"/>
  <c r="FH187" i="44"/>
  <c r="FD187" i="44"/>
  <c r="FC187" i="44"/>
  <c r="FB187" i="44"/>
  <c r="FA187" i="44"/>
  <c r="EZ187" i="44"/>
  <c r="EY187" i="44"/>
  <c r="EX187" i="44"/>
  <c r="EW187" i="44"/>
  <c r="EV187" i="44"/>
  <c r="EU187" i="44"/>
  <c r="ET187" i="44"/>
  <c r="ES187" i="44"/>
  <c r="ER187" i="44"/>
  <c r="EQ187" i="44"/>
  <c r="EP187" i="44"/>
  <c r="EO187" i="44"/>
  <c r="EN187" i="44"/>
  <c r="EM187" i="44"/>
  <c r="EL187" i="44"/>
  <c r="EK187" i="44"/>
  <c r="EG187" i="44"/>
  <c r="EF187" i="44"/>
  <c r="EE187" i="44"/>
  <c r="ED187" i="44"/>
  <c r="EC187" i="44"/>
  <c r="DZ187" i="44"/>
  <c r="GD186" i="44"/>
  <c r="GE186" i="44" s="1"/>
  <c r="GC186" i="44"/>
  <c r="GA186" i="44"/>
  <c r="FZ186" i="44"/>
  <c r="FY186" i="44"/>
  <c r="FX186" i="44"/>
  <c r="FW186" i="44"/>
  <c r="FV186" i="44"/>
  <c r="FU186" i="44"/>
  <c r="FT186" i="44"/>
  <c r="FS186" i="44"/>
  <c r="FR186" i="44"/>
  <c r="FQ186" i="44"/>
  <c r="FP186" i="44"/>
  <c r="FO186" i="44"/>
  <c r="FN186" i="44"/>
  <c r="FM186" i="44"/>
  <c r="FL186" i="44"/>
  <c r="FK186" i="44"/>
  <c r="FJ186" i="44"/>
  <c r="FI186" i="44"/>
  <c r="FH186" i="44"/>
  <c r="FD186" i="44"/>
  <c r="FC186" i="44"/>
  <c r="FB186" i="44"/>
  <c r="FA186" i="44"/>
  <c r="EZ186" i="44"/>
  <c r="EY186" i="44"/>
  <c r="EX186" i="44"/>
  <c r="EW186" i="44"/>
  <c r="EV186" i="44"/>
  <c r="EU186" i="44"/>
  <c r="ET186" i="44"/>
  <c r="ES186" i="44"/>
  <c r="ER186" i="44"/>
  <c r="EQ186" i="44"/>
  <c r="EP186" i="44"/>
  <c r="EO186" i="44"/>
  <c r="EN186" i="44"/>
  <c r="EM186" i="44"/>
  <c r="EL186" i="44"/>
  <c r="EK186" i="44"/>
  <c r="EG186" i="44"/>
  <c r="EF186" i="44"/>
  <c r="EE186" i="44"/>
  <c r="ED186" i="44"/>
  <c r="EC186" i="44"/>
  <c r="DZ186" i="44"/>
  <c r="GD185" i="44"/>
  <c r="GE185" i="44" s="1"/>
  <c r="GC185" i="44"/>
  <c r="GA185" i="44"/>
  <c r="FZ185" i="44"/>
  <c r="FY185" i="44"/>
  <c r="FX185" i="44"/>
  <c r="FW185" i="44"/>
  <c r="FV185" i="44"/>
  <c r="FU185" i="44"/>
  <c r="FT185" i="44"/>
  <c r="FS185" i="44"/>
  <c r="FR185" i="44"/>
  <c r="FQ185" i="44"/>
  <c r="FP185" i="44"/>
  <c r="FO185" i="44"/>
  <c r="FN185" i="44"/>
  <c r="FM185" i="44"/>
  <c r="FL185" i="44"/>
  <c r="FK185" i="44"/>
  <c r="FJ185" i="44"/>
  <c r="FI185" i="44"/>
  <c r="FH185" i="44"/>
  <c r="FD185" i="44"/>
  <c r="FC185" i="44"/>
  <c r="FB185" i="44"/>
  <c r="FA185" i="44"/>
  <c r="EZ185" i="44"/>
  <c r="EY185" i="44"/>
  <c r="EX185" i="44"/>
  <c r="EW185" i="44"/>
  <c r="EV185" i="44"/>
  <c r="EU185" i="44"/>
  <c r="ET185" i="44"/>
  <c r="ES185" i="44"/>
  <c r="ER185" i="44"/>
  <c r="EQ185" i="44"/>
  <c r="EP185" i="44"/>
  <c r="EO185" i="44"/>
  <c r="EN185" i="44"/>
  <c r="EM185" i="44"/>
  <c r="EL185" i="44"/>
  <c r="EK185" i="44"/>
  <c r="EG185" i="44"/>
  <c r="EF185" i="44"/>
  <c r="EE185" i="44"/>
  <c r="ED185" i="44"/>
  <c r="EC185" i="44"/>
  <c r="DZ185" i="44"/>
  <c r="GC184" i="44"/>
  <c r="GD184" i="44" s="1"/>
  <c r="GE184" i="44" s="1"/>
  <c r="GA184" i="44"/>
  <c r="FZ184" i="44"/>
  <c r="FY184" i="44"/>
  <c r="FX184" i="44"/>
  <c r="FW184" i="44"/>
  <c r="FV184" i="44"/>
  <c r="FU184" i="44"/>
  <c r="FT184" i="44"/>
  <c r="FS184" i="44"/>
  <c r="FR184" i="44"/>
  <c r="FQ184" i="44"/>
  <c r="FP184" i="44"/>
  <c r="FO184" i="44"/>
  <c r="FN184" i="44"/>
  <c r="FM184" i="44"/>
  <c r="FL184" i="44"/>
  <c r="FK184" i="44"/>
  <c r="FJ184" i="44"/>
  <c r="FI184" i="44"/>
  <c r="FH184" i="44"/>
  <c r="FD184" i="44"/>
  <c r="FC184" i="44"/>
  <c r="FB184" i="44"/>
  <c r="FA184" i="44"/>
  <c r="EZ184" i="44"/>
  <c r="EY184" i="44"/>
  <c r="EX184" i="44"/>
  <c r="EW184" i="44"/>
  <c r="EV184" i="44"/>
  <c r="EU184" i="44"/>
  <c r="ET184" i="44"/>
  <c r="ES184" i="44"/>
  <c r="ER184" i="44"/>
  <c r="EQ184" i="44"/>
  <c r="EP184" i="44"/>
  <c r="EO184" i="44"/>
  <c r="EN184" i="44"/>
  <c r="EM184" i="44"/>
  <c r="EL184" i="44"/>
  <c r="EK184" i="44"/>
  <c r="EG184" i="44"/>
  <c r="EF184" i="44"/>
  <c r="EE184" i="44"/>
  <c r="ED184" i="44"/>
  <c r="EC184" i="44"/>
  <c r="DZ184" i="44"/>
  <c r="GC183" i="44"/>
  <c r="GD183" i="44" s="1"/>
  <c r="GA183" i="44"/>
  <c r="FZ183" i="44"/>
  <c r="FY183" i="44"/>
  <c r="FX183" i="44"/>
  <c r="FW183" i="44"/>
  <c r="FV183" i="44"/>
  <c r="FU183" i="44"/>
  <c r="FT183" i="44"/>
  <c r="FS183" i="44"/>
  <c r="FR183" i="44"/>
  <c r="FQ183" i="44"/>
  <c r="FP183" i="44"/>
  <c r="FO183" i="44"/>
  <c r="FN183" i="44"/>
  <c r="FM183" i="44"/>
  <c r="FL183" i="44"/>
  <c r="FK183" i="44"/>
  <c r="FJ183" i="44"/>
  <c r="FI183" i="44"/>
  <c r="FH183" i="44"/>
  <c r="FD183" i="44"/>
  <c r="FC183" i="44"/>
  <c r="FB183" i="44"/>
  <c r="FA183" i="44"/>
  <c r="EZ183" i="44"/>
  <c r="EY183" i="44"/>
  <c r="EX183" i="44"/>
  <c r="EW183" i="44"/>
  <c r="EV183" i="44"/>
  <c r="EU183" i="44"/>
  <c r="ET183" i="44"/>
  <c r="ES183" i="44"/>
  <c r="ER183" i="44"/>
  <c r="EQ183" i="44"/>
  <c r="EP183" i="44"/>
  <c r="EO183" i="44"/>
  <c r="EN183" i="44"/>
  <c r="EM183" i="44"/>
  <c r="EL183" i="44"/>
  <c r="EK183" i="44"/>
  <c r="EG183" i="44"/>
  <c r="EF183" i="44"/>
  <c r="EE183" i="44"/>
  <c r="ED183" i="44"/>
  <c r="EC183" i="44"/>
  <c r="DZ183" i="44"/>
  <c r="GF182" i="44"/>
  <c r="GG182" i="44" s="1"/>
  <c r="GH182" i="44" s="1"/>
  <c r="GC182" i="44"/>
  <c r="GA182" i="44"/>
  <c r="FZ182" i="44"/>
  <c r="FY182" i="44"/>
  <c r="FX182" i="44"/>
  <c r="FW182" i="44"/>
  <c r="FV182" i="44"/>
  <c r="FU182" i="44"/>
  <c r="FT182" i="44"/>
  <c r="FS182" i="44"/>
  <c r="FR182" i="44"/>
  <c r="FQ182" i="44"/>
  <c r="FP182" i="44"/>
  <c r="FO182" i="44"/>
  <c r="FN182" i="44"/>
  <c r="FM182" i="44"/>
  <c r="FL182" i="44"/>
  <c r="FK182" i="44"/>
  <c r="FJ182" i="44"/>
  <c r="FI182" i="44"/>
  <c r="FH182" i="44"/>
  <c r="FD182" i="44"/>
  <c r="FC182" i="44"/>
  <c r="FB182" i="44"/>
  <c r="FA182" i="44"/>
  <c r="EZ182" i="44"/>
  <c r="EY182" i="44"/>
  <c r="EX182" i="44"/>
  <c r="EW182" i="44"/>
  <c r="EV182" i="44"/>
  <c r="EU182" i="44"/>
  <c r="ET182" i="44"/>
  <c r="ES182" i="44"/>
  <c r="ER182" i="44"/>
  <c r="EQ182" i="44"/>
  <c r="EP182" i="44"/>
  <c r="EO182" i="44"/>
  <c r="EN182" i="44"/>
  <c r="EM182" i="44"/>
  <c r="EL182" i="44"/>
  <c r="EK182" i="44"/>
  <c r="EG182" i="44"/>
  <c r="EF182" i="44"/>
  <c r="EE182" i="44"/>
  <c r="ED182" i="44"/>
  <c r="EC182" i="44"/>
  <c r="DZ182" i="44"/>
  <c r="GF181" i="44"/>
  <c r="GG181" i="44" s="1"/>
  <c r="GC181" i="44"/>
  <c r="GA181" i="44"/>
  <c r="FZ181" i="44"/>
  <c r="FY181" i="44"/>
  <c r="FX181" i="44"/>
  <c r="FW181" i="44"/>
  <c r="FV181" i="44"/>
  <c r="FU181" i="44"/>
  <c r="FT181" i="44"/>
  <c r="FS181" i="44"/>
  <c r="FR181" i="44"/>
  <c r="FQ181" i="44"/>
  <c r="FP181" i="44"/>
  <c r="FO181" i="44"/>
  <c r="FN181" i="44"/>
  <c r="FM181" i="44"/>
  <c r="FL181" i="44"/>
  <c r="FK181" i="44"/>
  <c r="FJ181" i="44"/>
  <c r="FI181" i="44"/>
  <c r="FH181" i="44"/>
  <c r="FD181" i="44"/>
  <c r="FC181" i="44"/>
  <c r="FB181" i="44"/>
  <c r="FA181" i="44"/>
  <c r="EZ181" i="44"/>
  <c r="EY181" i="44"/>
  <c r="EX181" i="44"/>
  <c r="EW181" i="44"/>
  <c r="EV181" i="44"/>
  <c r="EU181" i="44"/>
  <c r="ET181" i="44"/>
  <c r="ES181" i="44"/>
  <c r="ER181" i="44"/>
  <c r="EQ181" i="44"/>
  <c r="EP181" i="44"/>
  <c r="EO181" i="44"/>
  <c r="EN181" i="44"/>
  <c r="EM181" i="44"/>
  <c r="EL181" i="44"/>
  <c r="EK181" i="44"/>
  <c r="EG181" i="44"/>
  <c r="EF181" i="44"/>
  <c r="EE181" i="44"/>
  <c r="ED181" i="44"/>
  <c r="EC181" i="44"/>
  <c r="DZ181" i="44"/>
  <c r="GA180" i="44"/>
  <c r="FZ180" i="44"/>
  <c r="FY180" i="44"/>
  <c r="FX180" i="44"/>
  <c r="FW180" i="44"/>
  <c r="FV180" i="44"/>
  <c r="FU180" i="44"/>
  <c r="FT180" i="44"/>
  <c r="FS180" i="44"/>
  <c r="FR180" i="44"/>
  <c r="FQ180" i="44"/>
  <c r="FP180" i="44"/>
  <c r="FO180" i="44"/>
  <c r="FN180" i="44"/>
  <c r="FM180" i="44"/>
  <c r="FL180" i="44"/>
  <c r="FK180" i="44"/>
  <c r="FJ180" i="44"/>
  <c r="FI180" i="44"/>
  <c r="FH180" i="44"/>
  <c r="EG180" i="44"/>
  <c r="EF180" i="44"/>
  <c r="BU180" i="44"/>
  <c r="BK180" i="44"/>
  <c r="BZ180" i="44" s="1"/>
  <c r="BD180" i="44"/>
  <c r="AO180" i="44"/>
  <c r="S180" i="44"/>
  <c r="EU180" i="44" s="1"/>
  <c r="FX179" i="44"/>
  <c r="DC179" i="44"/>
  <c r="DS179" i="44" s="1"/>
  <c r="CG179" i="44"/>
  <c r="BU179" i="44"/>
  <c r="BK179" i="44"/>
  <c r="CA179" i="44" s="1"/>
  <c r="AO179" i="44"/>
  <c r="AX179" i="44" s="1"/>
  <c r="S179" i="44"/>
  <c r="ER179" i="44" s="1"/>
  <c r="GD178" i="44"/>
  <c r="GE178" i="44" s="1"/>
  <c r="GC178" i="44"/>
  <c r="GA178" i="44"/>
  <c r="FZ178" i="44"/>
  <c r="FY178" i="44"/>
  <c r="FX178" i="44"/>
  <c r="FW178" i="44"/>
  <c r="FV178" i="44"/>
  <c r="FU178" i="44"/>
  <c r="FT178" i="44"/>
  <c r="FS178" i="44"/>
  <c r="FR178" i="44"/>
  <c r="FQ178" i="44"/>
  <c r="FP178" i="44"/>
  <c r="FO178" i="44"/>
  <c r="FN178" i="44"/>
  <c r="FM178" i="44"/>
  <c r="FL178" i="44"/>
  <c r="FK178" i="44"/>
  <c r="FJ178" i="44"/>
  <c r="FI178" i="44"/>
  <c r="FH178" i="44"/>
  <c r="FD178" i="44"/>
  <c r="FC178" i="44"/>
  <c r="FB178" i="44"/>
  <c r="FA178" i="44"/>
  <c r="EZ178" i="44"/>
  <c r="EY178" i="44"/>
  <c r="EX178" i="44"/>
  <c r="EW178" i="44"/>
  <c r="EV178" i="44"/>
  <c r="EU178" i="44"/>
  <c r="ET178" i="44"/>
  <c r="ES178" i="44"/>
  <c r="ER178" i="44"/>
  <c r="EQ178" i="44"/>
  <c r="EP178" i="44"/>
  <c r="EO178" i="44"/>
  <c r="EN178" i="44"/>
  <c r="EM178" i="44"/>
  <c r="EL178" i="44"/>
  <c r="EK178" i="44"/>
  <c r="EG178" i="44"/>
  <c r="EF178" i="44"/>
  <c r="EE178" i="44"/>
  <c r="ED178" i="44"/>
  <c r="EC178" i="44"/>
  <c r="DZ178" i="44"/>
  <c r="DC177" i="44"/>
  <c r="CG177" i="44"/>
  <c r="FU177" i="44" s="1"/>
  <c r="BK177" i="44"/>
  <c r="CA177" i="44" s="1"/>
  <c r="AO177" i="44"/>
  <c r="BE177" i="44" s="1"/>
  <c r="S177" i="44"/>
  <c r="GF176" i="44"/>
  <c r="GE176" i="44"/>
  <c r="GC176" i="44"/>
  <c r="GD176" i="44" s="1"/>
  <c r="GA176" i="44"/>
  <c r="FZ176" i="44"/>
  <c r="FY176" i="44"/>
  <c r="FX176" i="44"/>
  <c r="FW176" i="44"/>
  <c r="FV176" i="44"/>
  <c r="FU176" i="44"/>
  <c r="FT176" i="44"/>
  <c r="FS176" i="44"/>
  <c r="FR176" i="44"/>
  <c r="FQ176" i="44"/>
  <c r="FP176" i="44"/>
  <c r="FO176" i="44"/>
  <c r="FN176" i="44"/>
  <c r="FM176" i="44"/>
  <c r="FL176" i="44"/>
  <c r="FK176" i="44"/>
  <c r="FJ176" i="44"/>
  <c r="FI176" i="44"/>
  <c r="FH176" i="44"/>
  <c r="FD176" i="44"/>
  <c r="FC176" i="44"/>
  <c r="FB176" i="44"/>
  <c r="FA176" i="44"/>
  <c r="EZ176" i="44"/>
  <c r="EY176" i="44"/>
  <c r="EX176" i="44"/>
  <c r="EW176" i="44"/>
  <c r="EV176" i="44"/>
  <c r="EU176" i="44"/>
  <c r="ET176" i="44"/>
  <c r="ES176" i="44"/>
  <c r="ER176" i="44"/>
  <c r="EQ176" i="44"/>
  <c r="EP176" i="44"/>
  <c r="EO176" i="44"/>
  <c r="EN176" i="44"/>
  <c r="EM176" i="44"/>
  <c r="EL176" i="44"/>
  <c r="EK176" i="44"/>
  <c r="EG176" i="44"/>
  <c r="EF176" i="44"/>
  <c r="EE176" i="44"/>
  <c r="ED176" i="44"/>
  <c r="EC176" i="44"/>
  <c r="DZ176" i="44"/>
  <c r="GF175" i="44"/>
  <c r="GD175" i="44"/>
  <c r="GE175" i="44" s="1"/>
  <c r="GC175" i="44"/>
  <c r="GA175" i="44"/>
  <c r="FZ175" i="44"/>
  <c r="FY175" i="44"/>
  <c r="FX175" i="44"/>
  <c r="FW175" i="44"/>
  <c r="FV175" i="44"/>
  <c r="FU175" i="44"/>
  <c r="FT175" i="44"/>
  <c r="FS175" i="44"/>
  <c r="FR175" i="44"/>
  <c r="FQ175" i="44"/>
  <c r="FP175" i="44"/>
  <c r="FO175" i="44"/>
  <c r="FN175" i="44"/>
  <c r="FM175" i="44"/>
  <c r="FL175" i="44"/>
  <c r="FK175" i="44"/>
  <c r="FJ175" i="44"/>
  <c r="FI175" i="44"/>
  <c r="FH175" i="44"/>
  <c r="FD175" i="44"/>
  <c r="FC175" i="44"/>
  <c r="FB175" i="44"/>
  <c r="FA175" i="44"/>
  <c r="EZ175" i="44"/>
  <c r="EY175" i="44"/>
  <c r="EX175" i="44"/>
  <c r="EW175" i="44"/>
  <c r="EV175" i="44"/>
  <c r="EU175" i="44"/>
  <c r="ET175" i="44"/>
  <c r="ES175" i="44"/>
  <c r="ER175" i="44"/>
  <c r="EQ175" i="44"/>
  <c r="EP175" i="44"/>
  <c r="EO175" i="44"/>
  <c r="EN175" i="44"/>
  <c r="EM175" i="44"/>
  <c r="EL175" i="44"/>
  <c r="EK175" i="44"/>
  <c r="EG175" i="44"/>
  <c r="EF175" i="44"/>
  <c r="EE175" i="44"/>
  <c r="ED175" i="44"/>
  <c r="EC175" i="44"/>
  <c r="DZ175" i="44"/>
  <c r="GF174" i="44"/>
  <c r="GD174" i="44"/>
  <c r="GC174" i="44"/>
  <c r="GA174" i="44"/>
  <c r="FZ174" i="44"/>
  <c r="FY174" i="44"/>
  <c r="FX174" i="44"/>
  <c r="FW174" i="44"/>
  <c r="FV174" i="44"/>
  <c r="FU174" i="44"/>
  <c r="FT174" i="44"/>
  <c r="FS174" i="44"/>
  <c r="FR174" i="44"/>
  <c r="FQ174" i="44"/>
  <c r="FP174" i="44"/>
  <c r="FO174" i="44"/>
  <c r="FN174" i="44"/>
  <c r="FM174" i="44"/>
  <c r="FL174" i="44"/>
  <c r="FK174" i="44"/>
  <c r="FJ174" i="44"/>
  <c r="FI174" i="44"/>
  <c r="FH174" i="44"/>
  <c r="FD174" i="44"/>
  <c r="FC174" i="44"/>
  <c r="FB174" i="44"/>
  <c r="FA174" i="44"/>
  <c r="EZ174" i="44"/>
  <c r="EY174" i="44"/>
  <c r="EX174" i="44"/>
  <c r="EW174" i="44"/>
  <c r="EV174" i="44"/>
  <c r="EU174" i="44"/>
  <c r="ET174" i="44"/>
  <c r="ES174" i="44"/>
  <c r="ER174" i="44"/>
  <c r="EQ174" i="44"/>
  <c r="EP174" i="44"/>
  <c r="EO174" i="44"/>
  <c r="EN174" i="44"/>
  <c r="EM174" i="44"/>
  <c r="EL174" i="44"/>
  <c r="EK174" i="44"/>
  <c r="EG174" i="44"/>
  <c r="EF174" i="44"/>
  <c r="EE174" i="44"/>
  <c r="ED174" i="44"/>
  <c r="EC174" i="44"/>
  <c r="DZ174" i="44"/>
  <c r="GC173" i="44"/>
  <c r="GA173" i="44"/>
  <c r="FZ173" i="44"/>
  <c r="FY173" i="44"/>
  <c r="FX173" i="44"/>
  <c r="FW173" i="44"/>
  <c r="FV173" i="44"/>
  <c r="FU173" i="44"/>
  <c r="FT173" i="44"/>
  <c r="FS173" i="44"/>
  <c r="FR173" i="44"/>
  <c r="FQ173" i="44"/>
  <c r="FP173" i="44"/>
  <c r="FO173" i="44"/>
  <c r="FN173" i="44"/>
  <c r="FM173" i="44"/>
  <c r="FL173" i="44"/>
  <c r="FK173" i="44"/>
  <c r="FJ173" i="44"/>
  <c r="FI173" i="44"/>
  <c r="FH173" i="44"/>
  <c r="FD173" i="44"/>
  <c r="FC173" i="44"/>
  <c r="FB173" i="44"/>
  <c r="FA173" i="44"/>
  <c r="EZ173" i="44"/>
  <c r="EY173" i="44"/>
  <c r="EX173" i="44"/>
  <c r="EW173" i="44"/>
  <c r="EV173" i="44"/>
  <c r="EU173" i="44"/>
  <c r="ET173" i="44"/>
  <c r="ES173" i="44"/>
  <c r="ER173" i="44"/>
  <c r="EQ173" i="44"/>
  <c r="EP173" i="44"/>
  <c r="EO173" i="44"/>
  <c r="EN173" i="44"/>
  <c r="EM173" i="44"/>
  <c r="EL173" i="44"/>
  <c r="EK173" i="44"/>
  <c r="EG173" i="44"/>
  <c r="EF173" i="44"/>
  <c r="EE173" i="44"/>
  <c r="ED173" i="44"/>
  <c r="EC173" i="44"/>
  <c r="DZ173" i="44"/>
  <c r="DS172" i="44"/>
  <c r="DC172" i="44"/>
  <c r="DR172" i="44" s="1"/>
  <c r="CG172" i="44"/>
  <c r="FS172" i="44" s="1"/>
  <c r="BK172" i="44"/>
  <c r="CA172" i="44" s="1"/>
  <c r="AO172" i="44"/>
  <c r="BD172" i="44" s="1"/>
  <c r="S172" i="44"/>
  <c r="AB172" i="44" s="1"/>
  <c r="DC171" i="44"/>
  <c r="CG171" i="44"/>
  <c r="BK171" i="44"/>
  <c r="AO171" i="44"/>
  <c r="BE171" i="44" s="1"/>
  <c r="AH171" i="44"/>
  <c r="S171" i="44"/>
  <c r="GA170" i="44"/>
  <c r="FZ170" i="44"/>
  <c r="FY170" i="44"/>
  <c r="FX170" i="44"/>
  <c r="FW170" i="44"/>
  <c r="FV170" i="44"/>
  <c r="FU170" i="44"/>
  <c r="FT170" i="44"/>
  <c r="FS170" i="44"/>
  <c r="FR170" i="44"/>
  <c r="FQ170" i="44"/>
  <c r="FP170" i="44"/>
  <c r="FO170" i="44"/>
  <c r="FN170" i="44"/>
  <c r="FM170" i="44"/>
  <c r="FL170" i="44"/>
  <c r="FK170" i="44"/>
  <c r="FJ170" i="44"/>
  <c r="FI170" i="44"/>
  <c r="FH170" i="44"/>
  <c r="FD170" i="44"/>
  <c r="EG170" i="44"/>
  <c r="EF170" i="44"/>
  <c r="ED170" i="44"/>
  <c r="EC170" i="44"/>
  <c r="BT170" i="44"/>
  <c r="EE170" i="44" s="1"/>
  <c r="BK170" i="44"/>
  <c r="EV170" i="44" s="1"/>
  <c r="GA169" i="44"/>
  <c r="FZ169" i="44"/>
  <c r="FY169" i="44"/>
  <c r="FX169" i="44"/>
  <c r="FW169" i="44"/>
  <c r="FV169" i="44"/>
  <c r="FU169" i="44"/>
  <c r="FT169" i="44"/>
  <c r="FS169" i="44"/>
  <c r="FR169" i="44"/>
  <c r="FQ169" i="44"/>
  <c r="FP169" i="44"/>
  <c r="FO169" i="44"/>
  <c r="FN169" i="44"/>
  <c r="FM169" i="44"/>
  <c r="FL169" i="44"/>
  <c r="FK169" i="44"/>
  <c r="FJ169" i="44"/>
  <c r="FI169" i="44"/>
  <c r="FH169" i="44"/>
  <c r="EG169" i="44"/>
  <c r="EF169" i="44"/>
  <c r="BK169" i="44"/>
  <c r="AO169" i="44"/>
  <c r="S169" i="44"/>
  <c r="GA168" i="44"/>
  <c r="FZ168" i="44"/>
  <c r="FY168" i="44"/>
  <c r="FX168" i="44"/>
  <c r="FW168" i="44"/>
  <c r="FV168" i="44"/>
  <c r="FU168" i="44"/>
  <c r="FT168" i="44"/>
  <c r="FS168" i="44"/>
  <c r="FR168" i="44"/>
  <c r="FQ168" i="44"/>
  <c r="FP168" i="44"/>
  <c r="FO168" i="44"/>
  <c r="FN168" i="44"/>
  <c r="FM168" i="44"/>
  <c r="FL168" i="44"/>
  <c r="FK168" i="44"/>
  <c r="FJ168" i="44"/>
  <c r="FI168" i="44"/>
  <c r="FH168" i="44"/>
  <c r="EN168" i="44"/>
  <c r="EG168" i="44"/>
  <c r="EF168" i="44"/>
  <c r="ED168" i="44"/>
  <c r="EC168" i="44"/>
  <c r="BT168" i="44"/>
  <c r="BK168" i="44"/>
  <c r="FD168" i="44" s="1"/>
  <c r="GA167" i="44"/>
  <c r="FZ167" i="44"/>
  <c r="FY167" i="44"/>
  <c r="FX167" i="44"/>
  <c r="FW167" i="44"/>
  <c r="FV167" i="44"/>
  <c r="FU167" i="44"/>
  <c r="FT167" i="44"/>
  <c r="FS167" i="44"/>
  <c r="FR167" i="44"/>
  <c r="FQ167" i="44"/>
  <c r="FP167" i="44"/>
  <c r="FO167" i="44"/>
  <c r="FN167" i="44"/>
  <c r="FM167" i="44"/>
  <c r="FL167" i="44"/>
  <c r="FK167" i="44"/>
  <c r="FJ167" i="44"/>
  <c r="FI167" i="44"/>
  <c r="FH167" i="44"/>
  <c r="FB167" i="44"/>
  <c r="EG167" i="44"/>
  <c r="EF167" i="44"/>
  <c r="ED167" i="44"/>
  <c r="EC167" i="44"/>
  <c r="DZ167" i="44"/>
  <c r="BK167" i="44"/>
  <c r="EQ167" i="44" s="1"/>
  <c r="GC166" i="44"/>
  <c r="GA166" i="44"/>
  <c r="FZ166" i="44"/>
  <c r="FY166" i="44"/>
  <c r="FX166" i="44"/>
  <c r="FW166" i="44"/>
  <c r="FV166" i="44"/>
  <c r="FU166" i="44"/>
  <c r="FT166" i="44"/>
  <c r="FS166" i="44"/>
  <c r="FR166" i="44"/>
  <c r="FQ166" i="44"/>
  <c r="FP166" i="44"/>
  <c r="FO166" i="44"/>
  <c r="FN166" i="44"/>
  <c r="FM166" i="44"/>
  <c r="FL166" i="44"/>
  <c r="FK166" i="44"/>
  <c r="FJ166" i="44"/>
  <c r="FI166" i="44"/>
  <c r="FH166" i="44"/>
  <c r="FD166" i="44"/>
  <c r="FC166" i="44"/>
  <c r="FB166" i="44"/>
  <c r="FA166" i="44"/>
  <c r="EZ166" i="44"/>
  <c r="EY166" i="44"/>
  <c r="EX166" i="44"/>
  <c r="EW166" i="44"/>
  <c r="EV166" i="44"/>
  <c r="EU166" i="44"/>
  <c r="ET166" i="44"/>
  <c r="ES166" i="44"/>
  <c r="ER166" i="44"/>
  <c r="EQ166" i="44"/>
  <c r="EP166" i="44"/>
  <c r="EO166" i="44"/>
  <c r="EN166" i="44"/>
  <c r="EM166" i="44"/>
  <c r="EL166" i="44"/>
  <c r="EK166" i="44"/>
  <c r="EG166" i="44"/>
  <c r="EF166" i="44"/>
  <c r="EE166" i="44"/>
  <c r="ED166" i="44"/>
  <c r="EC166" i="44"/>
  <c r="DZ166" i="44"/>
  <c r="GC165" i="44"/>
  <c r="GD165" i="44" s="1"/>
  <c r="GA165" i="44"/>
  <c r="FZ165" i="44"/>
  <c r="FY165" i="44"/>
  <c r="FX165" i="44"/>
  <c r="FW165" i="44"/>
  <c r="FV165" i="44"/>
  <c r="FU165" i="44"/>
  <c r="FT165" i="44"/>
  <c r="FS165" i="44"/>
  <c r="FR165" i="44"/>
  <c r="FQ165" i="44"/>
  <c r="FP165" i="44"/>
  <c r="FO165" i="44"/>
  <c r="FN165" i="44"/>
  <c r="FM165" i="44"/>
  <c r="FL165" i="44"/>
  <c r="FK165" i="44"/>
  <c r="FJ165" i="44"/>
  <c r="FI165" i="44"/>
  <c r="FH165" i="44"/>
  <c r="FD165" i="44"/>
  <c r="FC165" i="44"/>
  <c r="FB165" i="44"/>
  <c r="FA165" i="44"/>
  <c r="EZ165" i="44"/>
  <c r="EY165" i="44"/>
  <c r="EX165" i="44"/>
  <c r="EW165" i="44"/>
  <c r="EV165" i="44"/>
  <c r="EU165" i="44"/>
  <c r="ET165" i="44"/>
  <c r="ES165" i="44"/>
  <c r="ER165" i="44"/>
  <c r="EQ165" i="44"/>
  <c r="EP165" i="44"/>
  <c r="EO165" i="44"/>
  <c r="EN165" i="44"/>
  <c r="EM165" i="44"/>
  <c r="EL165" i="44"/>
  <c r="EK165" i="44"/>
  <c r="EG165" i="44"/>
  <c r="EF165" i="44"/>
  <c r="EE165" i="44"/>
  <c r="ED165" i="44"/>
  <c r="EC165" i="44"/>
  <c r="DZ165" i="44"/>
  <c r="GC164" i="44"/>
  <c r="GA164" i="44"/>
  <c r="FZ164" i="44"/>
  <c r="FY164" i="44"/>
  <c r="FX164" i="44"/>
  <c r="FW164" i="44"/>
  <c r="FV164" i="44"/>
  <c r="FU164" i="44"/>
  <c r="FT164" i="44"/>
  <c r="FS164" i="44"/>
  <c r="FR164" i="44"/>
  <c r="FQ164" i="44"/>
  <c r="FP164" i="44"/>
  <c r="FO164" i="44"/>
  <c r="FN164" i="44"/>
  <c r="FM164" i="44"/>
  <c r="FL164" i="44"/>
  <c r="FK164" i="44"/>
  <c r="FJ164" i="44"/>
  <c r="FI164" i="44"/>
  <c r="FH164" i="44"/>
  <c r="FD164" i="44"/>
  <c r="FC164" i="44"/>
  <c r="FB164" i="44"/>
  <c r="FA164" i="44"/>
  <c r="EZ164" i="44"/>
  <c r="EY164" i="44"/>
  <c r="EX164" i="44"/>
  <c r="EW164" i="44"/>
  <c r="EV164" i="44"/>
  <c r="EU164" i="44"/>
  <c r="ET164" i="44"/>
  <c r="ES164" i="44"/>
  <c r="ER164" i="44"/>
  <c r="EQ164" i="44"/>
  <c r="EP164" i="44"/>
  <c r="EO164" i="44"/>
  <c r="EN164" i="44"/>
  <c r="EM164" i="44"/>
  <c r="EL164" i="44"/>
  <c r="EK164" i="44"/>
  <c r="EG164" i="44"/>
  <c r="EF164" i="44"/>
  <c r="EE164" i="44"/>
  <c r="ED164" i="44"/>
  <c r="EC164" i="44"/>
  <c r="DZ164" i="44"/>
  <c r="GF163" i="44"/>
  <c r="GG163" i="44" s="1"/>
  <c r="GC163" i="44"/>
  <c r="GA163" i="44"/>
  <c r="FZ163" i="44"/>
  <c r="FY163" i="44"/>
  <c r="FX163" i="44"/>
  <c r="FW163" i="44"/>
  <c r="FV163" i="44"/>
  <c r="FU163" i="44"/>
  <c r="FT163" i="44"/>
  <c r="FS163" i="44"/>
  <c r="FR163" i="44"/>
  <c r="FQ163" i="44"/>
  <c r="FP163" i="44"/>
  <c r="FO163" i="44"/>
  <c r="FN163" i="44"/>
  <c r="FM163" i="44"/>
  <c r="FL163" i="44"/>
  <c r="FK163" i="44"/>
  <c r="FJ163" i="44"/>
  <c r="FI163" i="44"/>
  <c r="FH163" i="44"/>
  <c r="FD163" i="44"/>
  <c r="FC163" i="44"/>
  <c r="FB163" i="44"/>
  <c r="FA163" i="44"/>
  <c r="EZ163" i="44"/>
  <c r="EY163" i="44"/>
  <c r="EX163" i="44"/>
  <c r="EW163" i="44"/>
  <c r="EV163" i="44"/>
  <c r="EU163" i="44"/>
  <c r="ET163" i="44"/>
  <c r="ES163" i="44"/>
  <c r="ER163" i="44"/>
  <c r="EQ163" i="44"/>
  <c r="EP163" i="44"/>
  <c r="EO163" i="44"/>
  <c r="EN163" i="44"/>
  <c r="EM163" i="44"/>
  <c r="EL163" i="44"/>
  <c r="EK163" i="44"/>
  <c r="EG163" i="44"/>
  <c r="EF163" i="44"/>
  <c r="EE163" i="44"/>
  <c r="ED163" i="44"/>
  <c r="EC163" i="44"/>
  <c r="DZ163" i="44"/>
  <c r="GD162" i="44"/>
  <c r="GC162" i="44"/>
  <c r="GA162" i="44"/>
  <c r="FZ162" i="44"/>
  <c r="FY162" i="44"/>
  <c r="FX162" i="44"/>
  <c r="FW162" i="44"/>
  <c r="FV162" i="44"/>
  <c r="FU162" i="44"/>
  <c r="FT162" i="44"/>
  <c r="FS162" i="44"/>
  <c r="FR162" i="44"/>
  <c r="FQ162" i="44"/>
  <c r="FP162" i="44"/>
  <c r="FO162" i="44"/>
  <c r="FN162" i="44"/>
  <c r="FM162" i="44"/>
  <c r="FL162" i="44"/>
  <c r="FK162" i="44"/>
  <c r="FJ162" i="44"/>
  <c r="FI162" i="44"/>
  <c r="FH162" i="44"/>
  <c r="FD162" i="44"/>
  <c r="FC162" i="44"/>
  <c r="FB162" i="44"/>
  <c r="FA162" i="44"/>
  <c r="EZ162" i="44"/>
  <c r="EY162" i="44"/>
  <c r="EX162" i="44"/>
  <c r="EW162" i="44"/>
  <c r="EV162" i="44"/>
  <c r="EU162" i="44"/>
  <c r="ET162" i="44"/>
  <c r="ES162" i="44"/>
  <c r="ER162" i="44"/>
  <c r="EQ162" i="44"/>
  <c r="EP162" i="44"/>
  <c r="EO162" i="44"/>
  <c r="EN162" i="44"/>
  <c r="EM162" i="44"/>
  <c r="EL162" i="44"/>
  <c r="EK162" i="44"/>
  <c r="EG162" i="44"/>
  <c r="EF162" i="44"/>
  <c r="EE162" i="44"/>
  <c r="ED162" i="44"/>
  <c r="EC162" i="44"/>
  <c r="DZ162" i="44"/>
  <c r="GD161" i="44"/>
  <c r="GC161" i="44"/>
  <c r="GA161" i="44"/>
  <c r="FZ161" i="44"/>
  <c r="FY161" i="44"/>
  <c r="FX161" i="44"/>
  <c r="FW161" i="44"/>
  <c r="FV161" i="44"/>
  <c r="FU161" i="44"/>
  <c r="FT161" i="44"/>
  <c r="FS161" i="44"/>
  <c r="FR161" i="44"/>
  <c r="FQ161" i="44"/>
  <c r="FP161" i="44"/>
  <c r="FO161" i="44"/>
  <c r="FN161" i="44"/>
  <c r="FM161" i="44"/>
  <c r="FL161" i="44"/>
  <c r="FK161" i="44"/>
  <c r="FJ161" i="44"/>
  <c r="FI161" i="44"/>
  <c r="FH161" i="44"/>
  <c r="FD161" i="44"/>
  <c r="FC161" i="44"/>
  <c r="FB161" i="44"/>
  <c r="FA161" i="44"/>
  <c r="EZ161" i="44"/>
  <c r="EY161" i="44"/>
  <c r="EX161" i="44"/>
  <c r="EW161" i="44"/>
  <c r="EV161" i="44"/>
  <c r="EU161" i="44"/>
  <c r="ET161" i="44"/>
  <c r="ES161" i="44"/>
  <c r="ER161" i="44"/>
  <c r="EQ161" i="44"/>
  <c r="EP161" i="44"/>
  <c r="EO161" i="44"/>
  <c r="EN161" i="44"/>
  <c r="EM161" i="44"/>
  <c r="EL161" i="44"/>
  <c r="EK161" i="44"/>
  <c r="EG161" i="44"/>
  <c r="EF161" i="44"/>
  <c r="EE161" i="44"/>
  <c r="ED161" i="44"/>
  <c r="EC161" i="44"/>
  <c r="DZ161" i="44"/>
  <c r="GD160" i="44"/>
  <c r="GC160" i="44"/>
  <c r="GA160" i="44"/>
  <c r="FZ160" i="44"/>
  <c r="FY160" i="44"/>
  <c r="FX160" i="44"/>
  <c r="FW160" i="44"/>
  <c r="FV160" i="44"/>
  <c r="FU160" i="44"/>
  <c r="FT160" i="44"/>
  <c r="FS160" i="44"/>
  <c r="FR160" i="44"/>
  <c r="FQ160" i="44"/>
  <c r="FP160" i="44"/>
  <c r="FO160" i="44"/>
  <c r="FN160" i="44"/>
  <c r="FM160" i="44"/>
  <c r="FL160" i="44"/>
  <c r="FK160" i="44"/>
  <c r="FJ160" i="44"/>
  <c r="FI160" i="44"/>
  <c r="FH160" i="44"/>
  <c r="FD160" i="44"/>
  <c r="FC160" i="44"/>
  <c r="FB160" i="44"/>
  <c r="FA160" i="44"/>
  <c r="EZ160" i="44"/>
  <c r="EY160" i="44"/>
  <c r="EX160" i="44"/>
  <c r="EW160" i="44"/>
  <c r="EV160" i="44"/>
  <c r="EU160" i="44"/>
  <c r="ET160" i="44"/>
  <c r="ES160" i="44"/>
  <c r="ER160" i="44"/>
  <c r="EQ160" i="44"/>
  <c r="EP160" i="44"/>
  <c r="EO160" i="44"/>
  <c r="EN160" i="44"/>
  <c r="EM160" i="44"/>
  <c r="EL160" i="44"/>
  <c r="EK160" i="44"/>
  <c r="EG160" i="44"/>
  <c r="EF160" i="44"/>
  <c r="EE160" i="44"/>
  <c r="ED160" i="44"/>
  <c r="EC160" i="44"/>
  <c r="DZ160" i="44"/>
  <c r="GA159" i="44"/>
  <c r="FZ159" i="44"/>
  <c r="FY159" i="44"/>
  <c r="FX159" i="44"/>
  <c r="FW159" i="44"/>
  <c r="FV159" i="44"/>
  <c r="FU159" i="44"/>
  <c r="FT159" i="44"/>
  <c r="FS159" i="44"/>
  <c r="FR159" i="44"/>
  <c r="FQ159" i="44"/>
  <c r="FP159" i="44"/>
  <c r="FO159" i="44"/>
  <c r="FN159" i="44"/>
  <c r="FM159" i="44"/>
  <c r="FL159" i="44"/>
  <c r="FK159" i="44"/>
  <c r="FJ159" i="44"/>
  <c r="FI159" i="44"/>
  <c r="FH159" i="44"/>
  <c r="EG159" i="44"/>
  <c r="EF159" i="44"/>
  <c r="ED159" i="44"/>
  <c r="EC159" i="44"/>
  <c r="BL159" i="44"/>
  <c r="EK159" i="44" s="1"/>
  <c r="BK159" i="44"/>
  <c r="EU159" i="44" s="1"/>
  <c r="GC158" i="44"/>
  <c r="GA158" i="44"/>
  <c r="FZ158" i="44"/>
  <c r="FY158" i="44"/>
  <c r="FX158" i="44"/>
  <c r="FW158" i="44"/>
  <c r="FV158" i="44"/>
  <c r="FU158" i="44"/>
  <c r="FT158" i="44"/>
  <c r="FS158" i="44"/>
  <c r="FR158" i="44"/>
  <c r="FQ158" i="44"/>
  <c r="FP158" i="44"/>
  <c r="FO158" i="44"/>
  <c r="FN158" i="44"/>
  <c r="FM158" i="44"/>
  <c r="FL158" i="44"/>
  <c r="FK158" i="44"/>
  <c r="FJ158" i="44"/>
  <c r="FI158" i="44"/>
  <c r="FH158" i="44"/>
  <c r="FD158" i="44"/>
  <c r="FC158" i="44"/>
  <c r="FB158" i="44"/>
  <c r="FA158" i="44"/>
  <c r="EZ158" i="44"/>
  <c r="EY158" i="44"/>
  <c r="EX158" i="44"/>
  <c r="EW158" i="44"/>
  <c r="EV158" i="44"/>
  <c r="EU158" i="44"/>
  <c r="ET158" i="44"/>
  <c r="ES158" i="44"/>
  <c r="ER158" i="44"/>
  <c r="EQ158" i="44"/>
  <c r="EP158" i="44"/>
  <c r="EO158" i="44"/>
  <c r="EN158" i="44"/>
  <c r="EM158" i="44"/>
  <c r="EL158" i="44"/>
  <c r="EK158" i="44"/>
  <c r="EG158" i="44"/>
  <c r="EF158" i="44"/>
  <c r="EE158" i="44"/>
  <c r="ED158" i="44"/>
  <c r="EC158" i="44"/>
  <c r="DZ158" i="44"/>
  <c r="GC157" i="44"/>
  <c r="GA157" i="44"/>
  <c r="FZ157" i="44"/>
  <c r="FY157" i="44"/>
  <c r="FX157" i="44"/>
  <c r="FW157" i="44"/>
  <c r="FV157" i="44"/>
  <c r="FU157" i="44"/>
  <c r="FT157" i="44"/>
  <c r="FS157" i="44"/>
  <c r="FR157" i="44"/>
  <c r="FQ157" i="44"/>
  <c r="FP157" i="44"/>
  <c r="FO157" i="44"/>
  <c r="FN157" i="44"/>
  <c r="FM157" i="44"/>
  <c r="FL157" i="44"/>
  <c r="FK157" i="44"/>
  <c r="FJ157" i="44"/>
  <c r="FI157" i="44"/>
  <c r="FH157" i="44"/>
  <c r="FD157" i="44"/>
  <c r="FC157" i="44"/>
  <c r="FB157" i="44"/>
  <c r="FA157" i="44"/>
  <c r="EZ157" i="44"/>
  <c r="EY157" i="44"/>
  <c r="EX157" i="44"/>
  <c r="EW157" i="44"/>
  <c r="EV157" i="44"/>
  <c r="EU157" i="44"/>
  <c r="ET157" i="44"/>
  <c r="ES157" i="44"/>
  <c r="ER157" i="44"/>
  <c r="EQ157" i="44"/>
  <c r="EP157" i="44"/>
  <c r="EO157" i="44"/>
  <c r="EN157" i="44"/>
  <c r="EM157" i="44"/>
  <c r="EL157" i="44"/>
  <c r="EK157" i="44"/>
  <c r="EG157" i="44"/>
  <c r="EF157" i="44"/>
  <c r="EE157" i="44"/>
  <c r="ED157" i="44"/>
  <c r="EC157" i="44"/>
  <c r="DZ157" i="44"/>
  <c r="GC156" i="44"/>
  <c r="GA156" i="44"/>
  <c r="FZ156" i="44"/>
  <c r="FY156" i="44"/>
  <c r="FX156" i="44"/>
  <c r="FW156" i="44"/>
  <c r="FV156" i="44"/>
  <c r="FU156" i="44"/>
  <c r="FT156" i="44"/>
  <c r="FS156" i="44"/>
  <c r="FR156" i="44"/>
  <c r="FQ156" i="44"/>
  <c r="FP156" i="44"/>
  <c r="FO156" i="44"/>
  <c r="FN156" i="44"/>
  <c r="FM156" i="44"/>
  <c r="FL156" i="44"/>
  <c r="FK156" i="44"/>
  <c r="FJ156" i="44"/>
  <c r="FI156" i="44"/>
  <c r="FH156" i="44"/>
  <c r="FD156" i="44"/>
  <c r="FC156" i="44"/>
  <c r="FB156" i="44"/>
  <c r="FA156" i="44"/>
  <c r="EZ156" i="44"/>
  <c r="EY156" i="44"/>
  <c r="EX156" i="44"/>
  <c r="EW156" i="44"/>
  <c r="EV156" i="44"/>
  <c r="EU156" i="44"/>
  <c r="ET156" i="44"/>
  <c r="ES156" i="44"/>
  <c r="ER156" i="44"/>
  <c r="EQ156" i="44"/>
  <c r="EP156" i="44"/>
  <c r="EO156" i="44"/>
  <c r="EN156" i="44"/>
  <c r="EM156" i="44"/>
  <c r="EL156" i="44"/>
  <c r="EK156" i="44"/>
  <c r="EG156" i="44"/>
  <c r="EF156" i="44"/>
  <c r="EE156" i="44"/>
  <c r="ED156" i="44"/>
  <c r="EC156" i="44"/>
  <c r="DZ156" i="44"/>
  <c r="GC155" i="44"/>
  <c r="GA155" i="44"/>
  <c r="FZ155" i="44"/>
  <c r="FY155" i="44"/>
  <c r="FX155" i="44"/>
  <c r="FW155" i="44"/>
  <c r="FV155" i="44"/>
  <c r="FU155" i="44"/>
  <c r="FT155" i="44"/>
  <c r="FS155" i="44"/>
  <c r="FR155" i="44"/>
  <c r="FQ155" i="44"/>
  <c r="FP155" i="44"/>
  <c r="FO155" i="44"/>
  <c r="FN155" i="44"/>
  <c r="FM155" i="44"/>
  <c r="FL155" i="44"/>
  <c r="FK155" i="44"/>
  <c r="FJ155" i="44"/>
  <c r="FI155" i="44"/>
  <c r="FH155" i="44"/>
  <c r="FD155" i="44"/>
  <c r="FC155" i="44"/>
  <c r="FB155" i="44"/>
  <c r="FA155" i="44"/>
  <c r="EZ155" i="44"/>
  <c r="EY155" i="44"/>
  <c r="EX155" i="44"/>
  <c r="EW155" i="44"/>
  <c r="EV155" i="44"/>
  <c r="EU155" i="44"/>
  <c r="ET155" i="44"/>
  <c r="ES155" i="44"/>
  <c r="ER155" i="44"/>
  <c r="EQ155" i="44"/>
  <c r="EP155" i="44"/>
  <c r="EO155" i="44"/>
  <c r="EN155" i="44"/>
  <c r="EM155" i="44"/>
  <c r="EL155" i="44"/>
  <c r="EK155" i="44"/>
  <c r="EG155" i="44"/>
  <c r="EF155" i="44"/>
  <c r="EE155" i="44"/>
  <c r="ED155" i="44"/>
  <c r="EC155" i="44"/>
  <c r="DZ155" i="44"/>
  <c r="GC154" i="44"/>
  <c r="GA154" i="44"/>
  <c r="FZ154" i="44"/>
  <c r="FY154" i="44"/>
  <c r="FX154" i="44"/>
  <c r="FW154" i="44"/>
  <c r="FV154" i="44"/>
  <c r="FU154" i="44"/>
  <c r="FT154" i="44"/>
  <c r="FS154" i="44"/>
  <c r="FR154" i="44"/>
  <c r="FQ154" i="44"/>
  <c r="FP154" i="44"/>
  <c r="FO154" i="44"/>
  <c r="FN154" i="44"/>
  <c r="FM154" i="44"/>
  <c r="FL154" i="44"/>
  <c r="FK154" i="44"/>
  <c r="FJ154" i="44"/>
  <c r="FI154" i="44"/>
  <c r="FH154" i="44"/>
  <c r="FD154" i="44"/>
  <c r="FC154" i="44"/>
  <c r="FB154" i="44"/>
  <c r="FA154" i="44"/>
  <c r="EZ154" i="44"/>
  <c r="EY154" i="44"/>
  <c r="EX154" i="44"/>
  <c r="EW154" i="44"/>
  <c r="EV154" i="44"/>
  <c r="EU154" i="44"/>
  <c r="ET154" i="44"/>
  <c r="ES154" i="44"/>
  <c r="ER154" i="44"/>
  <c r="EQ154" i="44"/>
  <c r="EP154" i="44"/>
  <c r="EO154" i="44"/>
  <c r="EN154" i="44"/>
  <c r="EM154" i="44"/>
  <c r="EL154" i="44"/>
  <c r="EK154" i="44"/>
  <c r="EG154" i="44"/>
  <c r="EF154" i="44"/>
  <c r="EE154" i="44"/>
  <c r="ED154" i="44"/>
  <c r="EC154" i="44"/>
  <c r="DZ154" i="44"/>
  <c r="GC153" i="44"/>
  <c r="GA153" i="44"/>
  <c r="FZ153" i="44"/>
  <c r="FY153" i="44"/>
  <c r="FX153" i="44"/>
  <c r="FW153" i="44"/>
  <c r="FV153" i="44"/>
  <c r="FU153" i="44"/>
  <c r="FT153" i="44"/>
  <c r="FS153" i="44"/>
  <c r="FR153" i="44"/>
  <c r="FQ153" i="44"/>
  <c r="FP153" i="44"/>
  <c r="FO153" i="44"/>
  <c r="FN153" i="44"/>
  <c r="FM153" i="44"/>
  <c r="FL153" i="44"/>
  <c r="FK153" i="44"/>
  <c r="FJ153" i="44"/>
  <c r="FI153" i="44"/>
  <c r="FH153" i="44"/>
  <c r="FD153" i="44"/>
  <c r="FC153" i="44"/>
  <c r="FB153" i="44"/>
  <c r="FA153" i="44"/>
  <c r="EZ153" i="44"/>
  <c r="EY153" i="44"/>
  <c r="EX153" i="44"/>
  <c r="EW153" i="44"/>
  <c r="EV153" i="44"/>
  <c r="EU153" i="44"/>
  <c r="ET153" i="44"/>
  <c r="ES153" i="44"/>
  <c r="ER153" i="44"/>
  <c r="EQ153" i="44"/>
  <c r="EP153" i="44"/>
  <c r="EO153" i="44"/>
  <c r="EN153" i="44"/>
  <c r="EM153" i="44"/>
  <c r="EL153" i="44"/>
  <c r="EK153" i="44"/>
  <c r="EG153" i="44"/>
  <c r="EF153" i="44"/>
  <c r="EE153" i="44"/>
  <c r="ED153" i="44"/>
  <c r="EC153" i="44"/>
  <c r="DZ153" i="44"/>
  <c r="GC152" i="44"/>
  <c r="GA152" i="44"/>
  <c r="FZ152" i="44"/>
  <c r="FY152" i="44"/>
  <c r="FX152" i="44"/>
  <c r="FW152" i="44"/>
  <c r="FV152" i="44"/>
  <c r="FU152" i="44"/>
  <c r="FT152" i="44"/>
  <c r="FS152" i="44"/>
  <c r="FR152" i="44"/>
  <c r="FQ152" i="44"/>
  <c r="FP152" i="44"/>
  <c r="FO152" i="44"/>
  <c r="FN152" i="44"/>
  <c r="FM152" i="44"/>
  <c r="FL152" i="44"/>
  <c r="FK152" i="44"/>
  <c r="FJ152" i="44"/>
  <c r="FI152" i="44"/>
  <c r="FH152" i="44"/>
  <c r="FD152" i="44"/>
  <c r="FC152" i="44"/>
  <c r="FB152" i="44"/>
  <c r="FA152" i="44"/>
  <c r="EZ152" i="44"/>
  <c r="EY152" i="44"/>
  <c r="EX152" i="44"/>
  <c r="EW152" i="44"/>
  <c r="EV152" i="44"/>
  <c r="EU152" i="44"/>
  <c r="ET152" i="44"/>
  <c r="ES152" i="44"/>
  <c r="ER152" i="44"/>
  <c r="EQ152" i="44"/>
  <c r="EP152" i="44"/>
  <c r="EO152" i="44"/>
  <c r="EN152" i="44"/>
  <c r="EM152" i="44"/>
  <c r="EL152" i="44"/>
  <c r="EK152" i="44"/>
  <c r="EG152" i="44"/>
  <c r="EF152" i="44"/>
  <c r="EE152" i="44"/>
  <c r="ED152" i="44"/>
  <c r="EC152" i="44"/>
  <c r="DZ152" i="44"/>
  <c r="GC151" i="44"/>
  <c r="GA151" i="44"/>
  <c r="FZ151" i="44"/>
  <c r="FY151" i="44"/>
  <c r="FX151" i="44"/>
  <c r="FW151" i="44"/>
  <c r="FV151" i="44"/>
  <c r="FU151" i="44"/>
  <c r="FT151" i="44"/>
  <c r="FS151" i="44"/>
  <c r="FR151" i="44"/>
  <c r="FQ151" i="44"/>
  <c r="FP151" i="44"/>
  <c r="FO151" i="44"/>
  <c r="FN151" i="44"/>
  <c r="FM151" i="44"/>
  <c r="FL151" i="44"/>
  <c r="FK151" i="44"/>
  <c r="FJ151" i="44"/>
  <c r="FI151" i="44"/>
  <c r="FH151" i="44"/>
  <c r="FD151" i="44"/>
  <c r="FC151" i="44"/>
  <c r="FB151" i="44"/>
  <c r="FA151" i="44"/>
  <c r="EZ151" i="44"/>
  <c r="EY151" i="44"/>
  <c r="EX151" i="44"/>
  <c r="EW151" i="44"/>
  <c r="EV151" i="44"/>
  <c r="EU151" i="44"/>
  <c r="ET151" i="44"/>
  <c r="ES151" i="44"/>
  <c r="ER151" i="44"/>
  <c r="EQ151" i="44"/>
  <c r="EP151" i="44"/>
  <c r="EO151" i="44"/>
  <c r="EN151" i="44"/>
  <c r="EM151" i="44"/>
  <c r="EL151" i="44"/>
  <c r="EK151" i="44"/>
  <c r="EG151" i="44"/>
  <c r="EF151" i="44"/>
  <c r="EE151" i="44"/>
  <c r="ED151" i="44"/>
  <c r="EC151" i="44"/>
  <c r="DZ151" i="44"/>
  <c r="GC150" i="44"/>
  <c r="GA150" i="44"/>
  <c r="FZ150" i="44"/>
  <c r="FY150" i="44"/>
  <c r="FX150" i="44"/>
  <c r="FW150" i="44"/>
  <c r="FV150" i="44"/>
  <c r="FU150" i="44"/>
  <c r="FT150" i="44"/>
  <c r="FS150" i="44"/>
  <c r="FR150" i="44"/>
  <c r="FQ150" i="44"/>
  <c r="FP150" i="44"/>
  <c r="FO150" i="44"/>
  <c r="FN150" i="44"/>
  <c r="FM150" i="44"/>
  <c r="FL150" i="44"/>
  <c r="FK150" i="44"/>
  <c r="FJ150" i="44"/>
  <c r="FI150" i="44"/>
  <c r="FH150" i="44"/>
  <c r="FD150" i="44"/>
  <c r="FC150" i="44"/>
  <c r="FB150" i="44"/>
  <c r="FA150" i="44"/>
  <c r="EZ150" i="44"/>
  <c r="EY150" i="44"/>
  <c r="EX150" i="44"/>
  <c r="EW150" i="44"/>
  <c r="EV150" i="44"/>
  <c r="EU150" i="44"/>
  <c r="ET150" i="44"/>
  <c r="ES150" i="44"/>
  <c r="ER150" i="44"/>
  <c r="EQ150" i="44"/>
  <c r="EP150" i="44"/>
  <c r="EO150" i="44"/>
  <c r="EN150" i="44"/>
  <c r="EM150" i="44"/>
  <c r="EL150" i="44"/>
  <c r="EK150" i="44"/>
  <c r="EG150" i="44"/>
  <c r="EF150" i="44"/>
  <c r="EE150" i="44"/>
  <c r="ED150" i="44"/>
  <c r="EC150" i="44"/>
  <c r="DZ150" i="44"/>
  <c r="GC149" i="44"/>
  <c r="GA149" i="44"/>
  <c r="FZ149" i="44"/>
  <c r="FY149" i="44"/>
  <c r="FX149" i="44"/>
  <c r="FW149" i="44"/>
  <c r="FV149" i="44"/>
  <c r="FU149" i="44"/>
  <c r="FT149" i="44"/>
  <c r="FS149" i="44"/>
  <c r="FR149" i="44"/>
  <c r="FQ149" i="44"/>
  <c r="FP149" i="44"/>
  <c r="FO149" i="44"/>
  <c r="FN149" i="44"/>
  <c r="FM149" i="44"/>
  <c r="FL149" i="44"/>
  <c r="FK149" i="44"/>
  <c r="FJ149" i="44"/>
  <c r="FI149" i="44"/>
  <c r="FH149" i="44"/>
  <c r="FD149" i="44"/>
  <c r="FC149" i="44"/>
  <c r="FB149" i="44"/>
  <c r="FA149" i="44"/>
  <c r="EZ149" i="44"/>
  <c r="EY149" i="44"/>
  <c r="EX149" i="44"/>
  <c r="EW149" i="44"/>
  <c r="EV149" i="44"/>
  <c r="EU149" i="44"/>
  <c r="ET149" i="44"/>
  <c r="ES149" i="44"/>
  <c r="ER149" i="44"/>
  <c r="EQ149" i="44"/>
  <c r="EP149" i="44"/>
  <c r="EO149" i="44"/>
  <c r="EN149" i="44"/>
  <c r="EM149" i="44"/>
  <c r="EL149" i="44"/>
  <c r="EK149" i="44"/>
  <c r="EG149" i="44"/>
  <c r="EF149" i="44"/>
  <c r="EE149" i="44"/>
  <c r="ED149" i="44"/>
  <c r="EC149" i="44"/>
  <c r="DZ149" i="44"/>
  <c r="GC148" i="44"/>
  <c r="GA148" i="44"/>
  <c r="FZ148" i="44"/>
  <c r="FY148" i="44"/>
  <c r="FX148" i="44"/>
  <c r="FW148" i="44"/>
  <c r="FV148" i="44"/>
  <c r="FU148" i="44"/>
  <c r="FT148" i="44"/>
  <c r="FS148" i="44"/>
  <c r="FR148" i="44"/>
  <c r="FQ148" i="44"/>
  <c r="FP148" i="44"/>
  <c r="FO148" i="44"/>
  <c r="FN148" i="44"/>
  <c r="FM148" i="44"/>
  <c r="FL148" i="44"/>
  <c r="FK148" i="44"/>
  <c r="FJ148" i="44"/>
  <c r="FI148" i="44"/>
  <c r="FH148" i="44"/>
  <c r="FD148" i="44"/>
  <c r="FC148" i="44"/>
  <c r="FB148" i="44"/>
  <c r="FA148" i="44"/>
  <c r="EZ148" i="44"/>
  <c r="EY148" i="44"/>
  <c r="EX148" i="44"/>
  <c r="EW148" i="44"/>
  <c r="EV148" i="44"/>
  <c r="EU148" i="44"/>
  <c r="ET148" i="44"/>
  <c r="ES148" i="44"/>
  <c r="ER148" i="44"/>
  <c r="EQ148" i="44"/>
  <c r="EP148" i="44"/>
  <c r="EO148" i="44"/>
  <c r="EN148" i="44"/>
  <c r="EM148" i="44"/>
  <c r="EL148" i="44"/>
  <c r="EK148" i="44"/>
  <c r="EG148" i="44"/>
  <c r="EF148" i="44"/>
  <c r="EE148" i="44"/>
  <c r="ED148" i="44"/>
  <c r="EC148" i="44"/>
  <c r="DZ148" i="44"/>
  <c r="GC147" i="44"/>
  <c r="GA147" i="44"/>
  <c r="FZ147" i="44"/>
  <c r="FY147" i="44"/>
  <c r="FX147" i="44"/>
  <c r="FW147" i="44"/>
  <c r="FV147" i="44"/>
  <c r="FU147" i="44"/>
  <c r="FT147" i="44"/>
  <c r="FS147" i="44"/>
  <c r="FR147" i="44"/>
  <c r="FQ147" i="44"/>
  <c r="FP147" i="44"/>
  <c r="FO147" i="44"/>
  <c r="FN147" i="44"/>
  <c r="FM147" i="44"/>
  <c r="FL147" i="44"/>
  <c r="FK147" i="44"/>
  <c r="FJ147" i="44"/>
  <c r="FI147" i="44"/>
  <c r="FH147" i="44"/>
  <c r="FD147" i="44"/>
  <c r="FC147" i="44"/>
  <c r="FB147" i="44"/>
  <c r="FA147" i="44"/>
  <c r="EZ147" i="44"/>
  <c r="EY147" i="44"/>
  <c r="EX147" i="44"/>
  <c r="EW147" i="44"/>
  <c r="EV147" i="44"/>
  <c r="EU147" i="44"/>
  <c r="ET147" i="44"/>
  <c r="ES147" i="44"/>
  <c r="ER147" i="44"/>
  <c r="EQ147" i="44"/>
  <c r="EP147" i="44"/>
  <c r="EO147" i="44"/>
  <c r="EN147" i="44"/>
  <c r="EM147" i="44"/>
  <c r="EL147" i="44"/>
  <c r="EK147" i="44"/>
  <c r="EG147" i="44"/>
  <c r="EF147" i="44"/>
  <c r="EE147" i="44"/>
  <c r="ED147" i="44"/>
  <c r="EC147" i="44"/>
  <c r="DZ147" i="44"/>
  <c r="GC146" i="44"/>
  <c r="GA146" i="44"/>
  <c r="FZ146" i="44"/>
  <c r="FY146" i="44"/>
  <c r="FX146" i="44"/>
  <c r="FW146" i="44"/>
  <c r="FV146" i="44"/>
  <c r="FU146" i="44"/>
  <c r="FT146" i="44"/>
  <c r="FS146" i="44"/>
  <c r="FR146" i="44"/>
  <c r="FQ146" i="44"/>
  <c r="FP146" i="44"/>
  <c r="FO146" i="44"/>
  <c r="FN146" i="44"/>
  <c r="FM146" i="44"/>
  <c r="FL146" i="44"/>
  <c r="FK146" i="44"/>
  <c r="FJ146" i="44"/>
  <c r="FI146" i="44"/>
  <c r="FH146" i="44"/>
  <c r="EP146" i="44"/>
  <c r="EO146" i="44"/>
  <c r="EK146" i="44"/>
  <c r="EG146" i="44"/>
  <c r="EF146" i="44"/>
  <c r="ED146" i="44"/>
  <c r="EC146" i="44"/>
  <c r="BK146" i="44"/>
  <c r="FB146" i="44" s="1"/>
  <c r="GC145" i="44"/>
  <c r="GD145" i="44" s="1"/>
  <c r="GA145" i="44"/>
  <c r="FZ145" i="44"/>
  <c r="FY145" i="44"/>
  <c r="FX145" i="44"/>
  <c r="FW145" i="44"/>
  <c r="FV145" i="44"/>
  <c r="FU145" i="44"/>
  <c r="FT145" i="44"/>
  <c r="FS145" i="44"/>
  <c r="FR145" i="44"/>
  <c r="FQ145" i="44"/>
  <c r="FP145" i="44"/>
  <c r="FO145" i="44"/>
  <c r="FN145" i="44"/>
  <c r="FM145" i="44"/>
  <c r="FL145" i="44"/>
  <c r="FK145" i="44"/>
  <c r="FJ145" i="44"/>
  <c r="FI145" i="44"/>
  <c r="FH145" i="44"/>
  <c r="FD145" i="44"/>
  <c r="FC145" i="44"/>
  <c r="FB145" i="44"/>
  <c r="FA145" i="44"/>
  <c r="EZ145" i="44"/>
  <c r="EY145" i="44"/>
  <c r="EX145" i="44"/>
  <c r="EW145" i="44"/>
  <c r="EV145" i="44"/>
  <c r="EU145" i="44"/>
  <c r="ET145" i="44"/>
  <c r="ES145" i="44"/>
  <c r="ER145" i="44"/>
  <c r="EQ145" i="44"/>
  <c r="EP145" i="44"/>
  <c r="EO145" i="44"/>
  <c r="EN145" i="44"/>
  <c r="EM145" i="44"/>
  <c r="EL145" i="44"/>
  <c r="EK145" i="44"/>
  <c r="EG145" i="44"/>
  <c r="EF145" i="44"/>
  <c r="EE145" i="44"/>
  <c r="ED145" i="44"/>
  <c r="EC145" i="44"/>
  <c r="DZ145" i="44"/>
  <c r="GA144" i="44"/>
  <c r="FZ144" i="44"/>
  <c r="FY144" i="44"/>
  <c r="FX144" i="44"/>
  <c r="FW144" i="44"/>
  <c r="FV144" i="44"/>
  <c r="FU144" i="44"/>
  <c r="FT144" i="44"/>
  <c r="FS144" i="44"/>
  <c r="FR144" i="44"/>
  <c r="FQ144" i="44"/>
  <c r="FP144" i="44"/>
  <c r="FO144" i="44"/>
  <c r="FN144" i="44"/>
  <c r="FM144" i="44"/>
  <c r="FL144" i="44"/>
  <c r="FK144" i="44"/>
  <c r="FJ144" i="44"/>
  <c r="FI144" i="44"/>
  <c r="FH144" i="44"/>
  <c r="EG144" i="44"/>
  <c r="EF144" i="44"/>
  <c r="EC144" i="44"/>
  <c r="BK144" i="44"/>
  <c r="AO144" i="44"/>
  <c r="GC143" i="44"/>
  <c r="GD143" i="44" s="1"/>
  <c r="GE143" i="44" s="1"/>
  <c r="GA143" i="44"/>
  <c r="FZ143" i="44"/>
  <c r="FY143" i="44"/>
  <c r="FX143" i="44"/>
  <c r="FW143" i="44"/>
  <c r="FV143" i="44"/>
  <c r="FU143" i="44"/>
  <c r="FT143" i="44"/>
  <c r="FS143" i="44"/>
  <c r="FR143" i="44"/>
  <c r="FQ143" i="44"/>
  <c r="FP143" i="44"/>
  <c r="FO143" i="44"/>
  <c r="FN143" i="44"/>
  <c r="FM143" i="44"/>
  <c r="FL143" i="44"/>
  <c r="FK143" i="44"/>
  <c r="FJ143" i="44"/>
  <c r="FI143" i="44"/>
  <c r="FH143" i="44"/>
  <c r="FD143" i="44"/>
  <c r="FC143" i="44"/>
  <c r="FB143" i="44"/>
  <c r="FA143" i="44"/>
  <c r="EZ143" i="44"/>
  <c r="EY143" i="44"/>
  <c r="EX143" i="44"/>
  <c r="EW143" i="44"/>
  <c r="EV143" i="44"/>
  <c r="EU143" i="44"/>
  <c r="ET143" i="44"/>
  <c r="ES143" i="44"/>
  <c r="ER143" i="44"/>
  <c r="EQ143" i="44"/>
  <c r="EP143" i="44"/>
  <c r="EO143" i="44"/>
  <c r="EN143" i="44"/>
  <c r="EM143" i="44"/>
  <c r="EL143" i="44"/>
  <c r="EK143" i="44"/>
  <c r="EG143" i="44"/>
  <c r="EF143" i="44"/>
  <c r="EE143" i="44"/>
  <c r="ED143" i="44"/>
  <c r="EC143" i="44"/>
  <c r="DZ143" i="44"/>
  <c r="GA142" i="44"/>
  <c r="FZ142" i="44"/>
  <c r="FY142" i="44"/>
  <c r="FX142" i="44"/>
  <c r="FW142" i="44"/>
  <c r="FV142" i="44"/>
  <c r="FU142" i="44"/>
  <c r="FT142" i="44"/>
  <c r="FS142" i="44"/>
  <c r="FR142" i="44"/>
  <c r="FQ142" i="44"/>
  <c r="FP142" i="44"/>
  <c r="FO142" i="44"/>
  <c r="FN142" i="44"/>
  <c r="FM142" i="44"/>
  <c r="FL142" i="44"/>
  <c r="FK142" i="44"/>
  <c r="FJ142" i="44"/>
  <c r="FI142" i="44"/>
  <c r="FH142" i="44"/>
  <c r="EG142" i="44"/>
  <c r="EF142" i="44"/>
  <c r="EC142" i="44"/>
  <c r="BK142" i="44"/>
  <c r="ER142" i="44" s="1"/>
  <c r="AO142" i="44"/>
  <c r="EZ142" i="44" s="1"/>
  <c r="GA141" i="44"/>
  <c r="FZ141" i="44"/>
  <c r="FY141" i="44"/>
  <c r="FX141" i="44"/>
  <c r="FW141" i="44"/>
  <c r="FV141" i="44"/>
  <c r="FU141" i="44"/>
  <c r="FT141" i="44"/>
  <c r="FS141" i="44"/>
  <c r="FR141" i="44"/>
  <c r="FQ141" i="44"/>
  <c r="FP141" i="44"/>
  <c r="FO141" i="44"/>
  <c r="FN141" i="44"/>
  <c r="FM141" i="44"/>
  <c r="FL141" i="44"/>
  <c r="FK141" i="44"/>
  <c r="FJ141" i="44"/>
  <c r="FI141" i="44"/>
  <c r="FH141" i="44"/>
  <c r="ET141" i="44"/>
  <c r="EO141" i="44"/>
  <c r="EG141" i="44"/>
  <c r="EF141" i="44"/>
  <c r="EE141" i="44"/>
  <c r="EC141" i="44"/>
  <c r="AO141" i="44"/>
  <c r="FD141" i="44" s="1"/>
  <c r="GC140" i="44"/>
  <c r="GD140" i="44" s="1"/>
  <c r="GE140" i="44" s="1"/>
  <c r="GA140" i="44"/>
  <c r="FZ140" i="44"/>
  <c r="FY140" i="44"/>
  <c r="FX140" i="44"/>
  <c r="FW140" i="44"/>
  <c r="FV140" i="44"/>
  <c r="FU140" i="44"/>
  <c r="FT140" i="44"/>
  <c r="FS140" i="44"/>
  <c r="FR140" i="44"/>
  <c r="FQ140" i="44"/>
  <c r="FP140" i="44"/>
  <c r="FO140" i="44"/>
  <c r="FN140" i="44"/>
  <c r="FM140" i="44"/>
  <c r="FL140" i="44"/>
  <c r="FK140" i="44"/>
  <c r="FJ140" i="44"/>
  <c r="FI140" i="44"/>
  <c r="FH140" i="44"/>
  <c r="FD140" i="44"/>
  <c r="FC140" i="44"/>
  <c r="FB140" i="44"/>
  <c r="FA140" i="44"/>
  <c r="EZ140" i="44"/>
  <c r="EY140" i="44"/>
  <c r="EX140" i="44"/>
  <c r="EW140" i="44"/>
  <c r="EV140" i="44"/>
  <c r="EU140" i="44"/>
  <c r="ET140" i="44"/>
  <c r="ES140" i="44"/>
  <c r="ER140" i="44"/>
  <c r="EQ140" i="44"/>
  <c r="EP140" i="44"/>
  <c r="EO140" i="44"/>
  <c r="EN140" i="44"/>
  <c r="EM140" i="44"/>
  <c r="EL140" i="44"/>
  <c r="EK140" i="44"/>
  <c r="EG140" i="44"/>
  <c r="EF140" i="44"/>
  <c r="EE140" i="44"/>
  <c r="ED140" i="44"/>
  <c r="EC140" i="44"/>
  <c r="DZ140" i="44"/>
  <c r="GC139" i="44"/>
  <c r="GD139" i="44" s="1"/>
  <c r="GA139" i="44"/>
  <c r="FZ139" i="44"/>
  <c r="FY139" i="44"/>
  <c r="FX139" i="44"/>
  <c r="FW139" i="44"/>
  <c r="FV139" i="44"/>
  <c r="FU139" i="44"/>
  <c r="FT139" i="44"/>
  <c r="FS139" i="44"/>
  <c r="FR139" i="44"/>
  <c r="FQ139" i="44"/>
  <c r="FP139" i="44"/>
  <c r="FO139" i="44"/>
  <c r="FN139" i="44"/>
  <c r="FM139" i="44"/>
  <c r="FL139" i="44"/>
  <c r="FK139" i="44"/>
  <c r="FJ139" i="44"/>
  <c r="FI139" i="44"/>
  <c r="FH139" i="44"/>
  <c r="FD139" i="44"/>
  <c r="FC139" i="44"/>
  <c r="FB139" i="44"/>
  <c r="FA139" i="44"/>
  <c r="EZ139" i="44"/>
  <c r="EY139" i="44"/>
  <c r="EX139" i="44"/>
  <c r="EW139" i="44"/>
  <c r="EV139" i="44"/>
  <c r="EU139" i="44"/>
  <c r="ET139" i="44"/>
  <c r="ES139" i="44"/>
  <c r="ER139" i="44"/>
  <c r="EQ139" i="44"/>
  <c r="EP139" i="44"/>
  <c r="EO139" i="44"/>
  <c r="EN139" i="44"/>
  <c r="EM139" i="44"/>
  <c r="EL139" i="44"/>
  <c r="EK139" i="44"/>
  <c r="EG139" i="44"/>
  <c r="EF139" i="44"/>
  <c r="EE139" i="44"/>
  <c r="ED139" i="44"/>
  <c r="EC139" i="44"/>
  <c r="DZ139" i="44"/>
  <c r="GC138" i="44"/>
  <c r="GD138" i="44" s="1"/>
  <c r="GE138" i="44" s="1"/>
  <c r="GA138" i="44"/>
  <c r="FZ138" i="44"/>
  <c r="FY138" i="44"/>
  <c r="FX138" i="44"/>
  <c r="FW138" i="44"/>
  <c r="FV138" i="44"/>
  <c r="FU138" i="44"/>
  <c r="FT138" i="44"/>
  <c r="FS138" i="44"/>
  <c r="FR138" i="44"/>
  <c r="FQ138" i="44"/>
  <c r="FP138" i="44"/>
  <c r="FO138" i="44"/>
  <c r="FN138" i="44"/>
  <c r="FM138" i="44"/>
  <c r="FL138" i="44"/>
  <c r="FK138" i="44"/>
  <c r="FJ138" i="44"/>
  <c r="FI138" i="44"/>
  <c r="FH138" i="44"/>
  <c r="FD138" i="44"/>
  <c r="FC138" i="44"/>
  <c r="FB138" i="44"/>
  <c r="FA138" i="44"/>
  <c r="EZ138" i="44"/>
  <c r="EY138" i="44"/>
  <c r="EX138" i="44"/>
  <c r="EW138" i="44"/>
  <c r="EV138" i="44"/>
  <c r="EU138" i="44"/>
  <c r="ET138" i="44"/>
  <c r="ES138" i="44"/>
  <c r="ER138" i="44"/>
  <c r="EQ138" i="44"/>
  <c r="EP138" i="44"/>
  <c r="EO138" i="44"/>
  <c r="EN138" i="44"/>
  <c r="EM138" i="44"/>
  <c r="EL138" i="44"/>
  <c r="EK138" i="44"/>
  <c r="EG138" i="44"/>
  <c r="EF138" i="44"/>
  <c r="EE138" i="44"/>
  <c r="ED138" i="44"/>
  <c r="EC138" i="44"/>
  <c r="DZ138" i="44"/>
  <c r="GC137" i="44"/>
  <c r="GD137" i="44" s="1"/>
  <c r="GA137" i="44"/>
  <c r="FZ137" i="44"/>
  <c r="FY137" i="44"/>
  <c r="FX137" i="44"/>
  <c r="FW137" i="44"/>
  <c r="FV137" i="44"/>
  <c r="FU137" i="44"/>
  <c r="FT137" i="44"/>
  <c r="FS137" i="44"/>
  <c r="FR137" i="44"/>
  <c r="FQ137" i="44"/>
  <c r="FP137" i="44"/>
  <c r="FO137" i="44"/>
  <c r="FN137" i="44"/>
  <c r="FM137" i="44"/>
  <c r="FL137" i="44"/>
  <c r="FK137" i="44"/>
  <c r="FJ137" i="44"/>
  <c r="FI137" i="44"/>
  <c r="FH137" i="44"/>
  <c r="FD137" i="44"/>
  <c r="FC137" i="44"/>
  <c r="FB137" i="44"/>
  <c r="FA137" i="44"/>
  <c r="EZ137" i="44"/>
  <c r="EY137" i="44"/>
  <c r="EX137" i="44"/>
  <c r="EW137" i="44"/>
  <c r="EV137" i="44"/>
  <c r="EU137" i="44"/>
  <c r="ET137" i="44"/>
  <c r="ES137" i="44"/>
  <c r="ER137" i="44"/>
  <c r="EQ137" i="44"/>
  <c r="EP137" i="44"/>
  <c r="EO137" i="44"/>
  <c r="EN137" i="44"/>
  <c r="EM137" i="44"/>
  <c r="EL137" i="44"/>
  <c r="EK137" i="44"/>
  <c r="EG137" i="44"/>
  <c r="EF137" i="44"/>
  <c r="EE137" i="44"/>
  <c r="ED137" i="44"/>
  <c r="EC137" i="44"/>
  <c r="DZ137" i="44"/>
  <c r="GC136" i="44"/>
  <c r="GA136" i="44"/>
  <c r="FZ136" i="44"/>
  <c r="FY136" i="44"/>
  <c r="FX136" i="44"/>
  <c r="FW136" i="44"/>
  <c r="FV136" i="44"/>
  <c r="FU136" i="44"/>
  <c r="FT136" i="44"/>
  <c r="FS136" i="44"/>
  <c r="FR136" i="44"/>
  <c r="FQ136" i="44"/>
  <c r="FP136" i="44"/>
  <c r="FO136" i="44"/>
  <c r="FN136" i="44"/>
  <c r="FM136" i="44"/>
  <c r="FL136" i="44"/>
  <c r="FK136" i="44"/>
  <c r="FJ136" i="44"/>
  <c r="FI136" i="44"/>
  <c r="FH136" i="44"/>
  <c r="FD136" i="44"/>
  <c r="FC136" i="44"/>
  <c r="FB136" i="44"/>
  <c r="FA136" i="44"/>
  <c r="EZ136" i="44"/>
  <c r="EY136" i="44"/>
  <c r="EX136" i="44"/>
  <c r="EW136" i="44"/>
  <c r="EV136" i="44"/>
  <c r="EU136" i="44"/>
  <c r="ET136" i="44"/>
  <c r="ES136" i="44"/>
  <c r="ER136" i="44"/>
  <c r="EQ136" i="44"/>
  <c r="EP136" i="44"/>
  <c r="EO136" i="44"/>
  <c r="EN136" i="44"/>
  <c r="EM136" i="44"/>
  <c r="EL136" i="44"/>
  <c r="EK136" i="44"/>
  <c r="EG136" i="44"/>
  <c r="EF136" i="44"/>
  <c r="EE136" i="44"/>
  <c r="ED136" i="44"/>
  <c r="EC136" i="44"/>
  <c r="DZ136" i="44"/>
  <c r="GD135" i="44"/>
  <c r="GE135" i="44" s="1"/>
  <c r="GC135" i="44"/>
  <c r="GA135" i="44"/>
  <c r="FZ135" i="44"/>
  <c r="FY135" i="44"/>
  <c r="FX135" i="44"/>
  <c r="FW135" i="44"/>
  <c r="FV135" i="44"/>
  <c r="FU135" i="44"/>
  <c r="FT135" i="44"/>
  <c r="FS135" i="44"/>
  <c r="FR135" i="44"/>
  <c r="FQ135" i="44"/>
  <c r="FP135" i="44"/>
  <c r="FO135" i="44"/>
  <c r="FN135" i="44"/>
  <c r="FM135" i="44"/>
  <c r="FL135" i="44"/>
  <c r="FK135" i="44"/>
  <c r="FJ135" i="44"/>
  <c r="FI135" i="44"/>
  <c r="FH135" i="44"/>
  <c r="FD135" i="44"/>
  <c r="FC135" i="44"/>
  <c r="FB135" i="44"/>
  <c r="FA135" i="44"/>
  <c r="EZ135" i="44"/>
  <c r="EY135" i="44"/>
  <c r="EX135" i="44"/>
  <c r="EW135" i="44"/>
  <c r="EV135" i="44"/>
  <c r="EU135" i="44"/>
  <c r="ET135" i="44"/>
  <c r="ES135" i="44"/>
  <c r="ER135" i="44"/>
  <c r="EQ135" i="44"/>
  <c r="EP135" i="44"/>
  <c r="EO135" i="44"/>
  <c r="EN135" i="44"/>
  <c r="EM135" i="44"/>
  <c r="EL135" i="44"/>
  <c r="EK135" i="44"/>
  <c r="EG135" i="44"/>
  <c r="EF135" i="44"/>
  <c r="EE135" i="44"/>
  <c r="ED135" i="44"/>
  <c r="EC135" i="44"/>
  <c r="DZ135" i="44"/>
  <c r="GD134" i="44"/>
  <c r="GE134" i="44" s="1"/>
  <c r="GC134" i="44"/>
  <c r="GA134" i="44"/>
  <c r="FZ134" i="44"/>
  <c r="FY134" i="44"/>
  <c r="FX134" i="44"/>
  <c r="FW134" i="44"/>
  <c r="FV134" i="44"/>
  <c r="FU134" i="44"/>
  <c r="FT134" i="44"/>
  <c r="FS134" i="44"/>
  <c r="FR134" i="44"/>
  <c r="FQ134" i="44"/>
  <c r="FP134" i="44"/>
  <c r="FO134" i="44"/>
  <c r="FN134" i="44"/>
  <c r="FM134" i="44"/>
  <c r="FL134" i="44"/>
  <c r="FK134" i="44"/>
  <c r="FJ134" i="44"/>
  <c r="FI134" i="44"/>
  <c r="FH134" i="44"/>
  <c r="FD134" i="44"/>
  <c r="FC134" i="44"/>
  <c r="FB134" i="44"/>
  <c r="FA134" i="44"/>
  <c r="EZ134" i="44"/>
  <c r="EY134" i="44"/>
  <c r="EX134" i="44"/>
  <c r="EW134" i="44"/>
  <c r="EV134" i="44"/>
  <c r="EU134" i="44"/>
  <c r="ET134" i="44"/>
  <c r="ES134" i="44"/>
  <c r="ER134" i="44"/>
  <c r="EQ134" i="44"/>
  <c r="EP134" i="44"/>
  <c r="EO134" i="44"/>
  <c r="EN134" i="44"/>
  <c r="EM134" i="44"/>
  <c r="EL134" i="44"/>
  <c r="EK134" i="44"/>
  <c r="EG134" i="44"/>
  <c r="EF134" i="44"/>
  <c r="EE134" i="44"/>
  <c r="ED134" i="44"/>
  <c r="EC134" i="44"/>
  <c r="DZ134" i="44"/>
  <c r="GF133" i="44"/>
  <c r="GG133" i="44" s="1"/>
  <c r="GA133" i="44"/>
  <c r="FZ133" i="44"/>
  <c r="FY133" i="44"/>
  <c r="FX133" i="44"/>
  <c r="FW133" i="44"/>
  <c r="FV133" i="44"/>
  <c r="FU133" i="44"/>
  <c r="FT133" i="44"/>
  <c r="FS133" i="44"/>
  <c r="FR133" i="44"/>
  <c r="FQ133" i="44"/>
  <c r="FP133" i="44"/>
  <c r="FO133" i="44"/>
  <c r="FN133" i="44"/>
  <c r="FM133" i="44"/>
  <c r="FL133" i="44"/>
  <c r="FK133" i="44"/>
  <c r="FJ133" i="44"/>
  <c r="FI133" i="44"/>
  <c r="FH133" i="44"/>
  <c r="EG133" i="44"/>
  <c r="EF133" i="44"/>
  <c r="ED133" i="44"/>
  <c r="EC133" i="44"/>
  <c r="BK133" i="44"/>
  <c r="FC133" i="44" s="1"/>
  <c r="GC132" i="44"/>
  <c r="GA132" i="44"/>
  <c r="FZ132" i="44"/>
  <c r="FY132" i="44"/>
  <c r="FX132" i="44"/>
  <c r="FW132" i="44"/>
  <c r="FV132" i="44"/>
  <c r="FU132" i="44"/>
  <c r="FT132" i="44"/>
  <c r="FS132" i="44"/>
  <c r="FR132" i="44"/>
  <c r="FQ132" i="44"/>
  <c r="FP132" i="44"/>
  <c r="FO132" i="44"/>
  <c r="FN132" i="44"/>
  <c r="FM132" i="44"/>
  <c r="FL132" i="44"/>
  <c r="FK132" i="44"/>
  <c r="FJ132" i="44"/>
  <c r="FI132" i="44"/>
  <c r="FH132" i="44"/>
  <c r="FD132" i="44"/>
  <c r="FC132" i="44"/>
  <c r="FB132" i="44"/>
  <c r="FA132" i="44"/>
  <c r="EZ132" i="44"/>
  <c r="EY132" i="44"/>
  <c r="EX132" i="44"/>
  <c r="EW132" i="44"/>
  <c r="EV132" i="44"/>
  <c r="EU132" i="44"/>
  <c r="ET132" i="44"/>
  <c r="ES132" i="44"/>
  <c r="ER132" i="44"/>
  <c r="EQ132" i="44"/>
  <c r="EP132" i="44"/>
  <c r="EO132" i="44"/>
  <c r="EN132" i="44"/>
  <c r="EM132" i="44"/>
  <c r="EL132" i="44"/>
  <c r="EK132" i="44"/>
  <c r="EG132" i="44"/>
  <c r="EF132" i="44"/>
  <c r="EE132" i="44"/>
  <c r="ED132" i="44"/>
  <c r="EC132" i="44"/>
  <c r="DZ132" i="44"/>
  <c r="GC131" i="44"/>
  <c r="GA131" i="44"/>
  <c r="FZ131" i="44"/>
  <c r="FY131" i="44"/>
  <c r="FX131" i="44"/>
  <c r="FW131" i="44"/>
  <c r="FV131" i="44"/>
  <c r="FU131" i="44"/>
  <c r="FT131" i="44"/>
  <c r="FS131" i="44"/>
  <c r="FR131" i="44"/>
  <c r="FQ131" i="44"/>
  <c r="FP131" i="44"/>
  <c r="FO131" i="44"/>
  <c r="FN131" i="44"/>
  <c r="FM131" i="44"/>
  <c r="FL131" i="44"/>
  <c r="FK131" i="44"/>
  <c r="FJ131" i="44"/>
  <c r="FI131" i="44"/>
  <c r="FH131" i="44"/>
  <c r="FD131" i="44"/>
  <c r="FC131" i="44"/>
  <c r="FB131" i="44"/>
  <c r="FA131" i="44"/>
  <c r="EZ131" i="44"/>
  <c r="EY131" i="44"/>
  <c r="EX131" i="44"/>
  <c r="EW131" i="44"/>
  <c r="EV131" i="44"/>
  <c r="EU131" i="44"/>
  <c r="ET131" i="44"/>
  <c r="ES131" i="44"/>
  <c r="ER131" i="44"/>
  <c r="EQ131" i="44"/>
  <c r="EP131" i="44"/>
  <c r="EO131" i="44"/>
  <c r="EN131" i="44"/>
  <c r="EM131" i="44"/>
  <c r="EL131" i="44"/>
  <c r="EK131" i="44"/>
  <c r="EG131" i="44"/>
  <c r="EF131" i="44"/>
  <c r="EE131" i="44"/>
  <c r="ED131" i="44"/>
  <c r="EC131" i="44"/>
  <c r="DZ131" i="44"/>
  <c r="GC130" i="44"/>
  <c r="GA130" i="44"/>
  <c r="FZ130" i="44"/>
  <c r="FY130" i="44"/>
  <c r="FX130" i="44"/>
  <c r="FW130" i="44"/>
  <c r="FV130" i="44"/>
  <c r="FU130" i="44"/>
  <c r="FT130" i="44"/>
  <c r="FS130" i="44"/>
  <c r="FR130" i="44"/>
  <c r="FQ130" i="44"/>
  <c r="FP130" i="44"/>
  <c r="FO130" i="44"/>
  <c r="FN130" i="44"/>
  <c r="FM130" i="44"/>
  <c r="FL130" i="44"/>
  <c r="FK130" i="44"/>
  <c r="FJ130" i="44"/>
  <c r="FI130" i="44"/>
  <c r="FH130" i="44"/>
  <c r="FD130" i="44"/>
  <c r="FC130" i="44"/>
  <c r="FB130" i="44"/>
  <c r="FA130" i="44"/>
  <c r="EZ130" i="44"/>
  <c r="EY130" i="44"/>
  <c r="EX130" i="44"/>
  <c r="EW130" i="44"/>
  <c r="EV130" i="44"/>
  <c r="EU130" i="44"/>
  <c r="ET130" i="44"/>
  <c r="ES130" i="44"/>
  <c r="ER130" i="44"/>
  <c r="EQ130" i="44"/>
  <c r="EP130" i="44"/>
  <c r="EO130" i="44"/>
  <c r="EN130" i="44"/>
  <c r="EM130" i="44"/>
  <c r="EL130" i="44"/>
  <c r="EK130" i="44"/>
  <c r="EG130" i="44"/>
  <c r="EF130" i="44"/>
  <c r="EE130" i="44"/>
  <c r="ED130" i="44"/>
  <c r="EC130" i="44"/>
  <c r="DZ130" i="44"/>
  <c r="GC129" i="44"/>
  <c r="GA129" i="44"/>
  <c r="FZ129" i="44"/>
  <c r="FY129" i="44"/>
  <c r="FX129" i="44"/>
  <c r="FW129" i="44"/>
  <c r="FV129" i="44"/>
  <c r="FU129" i="44"/>
  <c r="FT129" i="44"/>
  <c r="FS129" i="44"/>
  <c r="FR129" i="44"/>
  <c r="FQ129" i="44"/>
  <c r="FP129" i="44"/>
  <c r="FO129" i="44"/>
  <c r="FN129" i="44"/>
  <c r="FM129" i="44"/>
  <c r="FL129" i="44"/>
  <c r="FK129" i="44"/>
  <c r="FJ129" i="44"/>
  <c r="FI129" i="44"/>
  <c r="FH129" i="44"/>
  <c r="FD129" i="44"/>
  <c r="FC129" i="44"/>
  <c r="FB129" i="44"/>
  <c r="FA129" i="44"/>
  <c r="EZ129" i="44"/>
  <c r="EY129" i="44"/>
  <c r="EX129" i="44"/>
  <c r="EW129" i="44"/>
  <c r="EV129" i="44"/>
  <c r="EU129" i="44"/>
  <c r="ET129" i="44"/>
  <c r="ES129" i="44"/>
  <c r="ER129" i="44"/>
  <c r="EQ129" i="44"/>
  <c r="EP129" i="44"/>
  <c r="EO129" i="44"/>
  <c r="EN129" i="44"/>
  <c r="EM129" i="44"/>
  <c r="EL129" i="44"/>
  <c r="EK129" i="44"/>
  <c r="EG129" i="44"/>
  <c r="EF129" i="44"/>
  <c r="EE129" i="44"/>
  <c r="ED129" i="44"/>
  <c r="EC129" i="44"/>
  <c r="DZ129" i="44"/>
  <c r="GA128" i="44"/>
  <c r="FZ128" i="44"/>
  <c r="FY128" i="44"/>
  <c r="FX128" i="44"/>
  <c r="FW128" i="44"/>
  <c r="FV128" i="44"/>
  <c r="FU128" i="44"/>
  <c r="FT128" i="44"/>
  <c r="FS128" i="44"/>
  <c r="FR128" i="44"/>
  <c r="FQ128" i="44"/>
  <c r="FP128" i="44"/>
  <c r="FO128" i="44"/>
  <c r="FN128" i="44"/>
  <c r="FM128" i="44"/>
  <c r="FL128" i="44"/>
  <c r="FK128" i="44"/>
  <c r="FJ128" i="44"/>
  <c r="FI128" i="44"/>
  <c r="FH128" i="44"/>
  <c r="EG128" i="44"/>
  <c r="EF128" i="44"/>
  <c r="EC128" i="44"/>
  <c r="BK128" i="44"/>
  <c r="BL128" i="44" s="1"/>
  <c r="AO128" i="44"/>
  <c r="EP128" i="44" s="1"/>
  <c r="GA127" i="44"/>
  <c r="FZ127" i="44"/>
  <c r="FY127" i="44"/>
  <c r="FX127" i="44"/>
  <c r="FW127" i="44"/>
  <c r="FV127" i="44"/>
  <c r="FU127" i="44"/>
  <c r="FT127" i="44"/>
  <c r="FS127" i="44"/>
  <c r="FR127" i="44"/>
  <c r="FQ127" i="44"/>
  <c r="FP127" i="44"/>
  <c r="FO127" i="44"/>
  <c r="FN127" i="44"/>
  <c r="FM127" i="44"/>
  <c r="FL127" i="44"/>
  <c r="FK127" i="44"/>
  <c r="FJ127" i="44"/>
  <c r="FI127" i="44"/>
  <c r="FH127" i="44"/>
  <c r="EO127" i="44"/>
  <c r="EL127" i="44"/>
  <c r="EG127" i="44"/>
  <c r="EF127" i="44"/>
  <c r="ED127" i="44"/>
  <c r="EC127" i="44"/>
  <c r="BT127" i="44"/>
  <c r="ES127" i="44" s="1"/>
  <c r="BK127" i="44"/>
  <c r="GC127" i="44" s="1"/>
  <c r="GA126" i="44"/>
  <c r="FZ126" i="44"/>
  <c r="FY126" i="44"/>
  <c r="FX126" i="44"/>
  <c r="FW126" i="44"/>
  <c r="FV126" i="44"/>
  <c r="FU126" i="44"/>
  <c r="FT126" i="44"/>
  <c r="FS126" i="44"/>
  <c r="FR126" i="44"/>
  <c r="FQ126" i="44"/>
  <c r="FP126" i="44"/>
  <c r="FO126" i="44"/>
  <c r="FN126" i="44"/>
  <c r="FM126" i="44"/>
  <c r="FL126" i="44"/>
  <c r="FK126" i="44"/>
  <c r="FJ126" i="44"/>
  <c r="FI126" i="44"/>
  <c r="FH126" i="44"/>
  <c r="EG126" i="44"/>
  <c r="EF126" i="44"/>
  <c r="ED126" i="44"/>
  <c r="EC126" i="44"/>
  <c r="BK126" i="44"/>
  <c r="GE125" i="44"/>
  <c r="GC125" i="44"/>
  <c r="GD125" i="44" s="1"/>
  <c r="GA125" i="44"/>
  <c r="FZ125" i="44"/>
  <c r="FY125" i="44"/>
  <c r="FX125" i="44"/>
  <c r="FW125" i="44"/>
  <c r="FV125" i="44"/>
  <c r="FU125" i="44"/>
  <c r="FT125" i="44"/>
  <c r="FS125" i="44"/>
  <c r="FR125" i="44"/>
  <c r="FQ125" i="44"/>
  <c r="FP125" i="44"/>
  <c r="FO125" i="44"/>
  <c r="FN125" i="44"/>
  <c r="FM125" i="44"/>
  <c r="FL125" i="44"/>
  <c r="FK125" i="44"/>
  <c r="FJ125" i="44"/>
  <c r="FI125" i="44"/>
  <c r="FH125" i="44"/>
  <c r="FD125" i="44"/>
  <c r="FC125" i="44"/>
  <c r="FB125" i="44"/>
  <c r="FA125" i="44"/>
  <c r="EZ125" i="44"/>
  <c r="EY125" i="44"/>
  <c r="EX125" i="44"/>
  <c r="EW125" i="44"/>
  <c r="EV125" i="44"/>
  <c r="EU125" i="44"/>
  <c r="ET125" i="44"/>
  <c r="ES125" i="44"/>
  <c r="ER125" i="44"/>
  <c r="EQ125" i="44"/>
  <c r="EP125" i="44"/>
  <c r="EO125" i="44"/>
  <c r="EN125" i="44"/>
  <c r="EM125" i="44"/>
  <c r="EL125" i="44"/>
  <c r="EK125" i="44"/>
  <c r="EG125" i="44"/>
  <c r="EF125" i="44"/>
  <c r="EE125" i="44"/>
  <c r="ED125" i="44"/>
  <c r="EC125" i="44"/>
  <c r="DZ125" i="44"/>
  <c r="GE124" i="44"/>
  <c r="GC124" i="44"/>
  <c r="GD124" i="44" s="1"/>
  <c r="GA124" i="44"/>
  <c r="FZ124" i="44"/>
  <c r="FY124" i="44"/>
  <c r="FX124" i="44"/>
  <c r="FW124" i="44"/>
  <c r="FV124" i="44"/>
  <c r="FU124" i="44"/>
  <c r="FT124" i="44"/>
  <c r="FS124" i="44"/>
  <c r="FR124" i="44"/>
  <c r="FQ124" i="44"/>
  <c r="FP124" i="44"/>
  <c r="FO124" i="44"/>
  <c r="FN124" i="44"/>
  <c r="FM124" i="44"/>
  <c r="FL124" i="44"/>
  <c r="FK124" i="44"/>
  <c r="FJ124" i="44"/>
  <c r="FI124" i="44"/>
  <c r="FH124" i="44"/>
  <c r="FD124" i="44"/>
  <c r="FC124" i="44"/>
  <c r="FB124" i="44"/>
  <c r="FA124" i="44"/>
  <c r="EZ124" i="44"/>
  <c r="EY124" i="44"/>
  <c r="EX124" i="44"/>
  <c r="EW124" i="44"/>
  <c r="EV124" i="44"/>
  <c r="EU124" i="44"/>
  <c r="ET124" i="44"/>
  <c r="ES124" i="44"/>
  <c r="ER124" i="44"/>
  <c r="EQ124" i="44"/>
  <c r="EP124" i="44"/>
  <c r="EO124" i="44"/>
  <c r="EN124" i="44"/>
  <c r="EM124" i="44"/>
  <c r="EL124" i="44"/>
  <c r="EK124" i="44"/>
  <c r="EG124" i="44"/>
  <c r="EF124" i="44"/>
  <c r="EE124" i="44"/>
  <c r="ED124" i="44"/>
  <c r="EC124" i="44"/>
  <c r="DZ124" i="44"/>
  <c r="GE123" i="44"/>
  <c r="GC123" i="44"/>
  <c r="GD123" i="44" s="1"/>
  <c r="GA123" i="44"/>
  <c r="FZ123" i="44"/>
  <c r="FY123" i="44"/>
  <c r="FX123" i="44"/>
  <c r="FW123" i="44"/>
  <c r="FV123" i="44"/>
  <c r="FU123" i="44"/>
  <c r="FT123" i="44"/>
  <c r="FS123" i="44"/>
  <c r="FR123" i="44"/>
  <c r="FQ123" i="44"/>
  <c r="FP123" i="44"/>
  <c r="FO123" i="44"/>
  <c r="FN123" i="44"/>
  <c r="FM123" i="44"/>
  <c r="FL123" i="44"/>
  <c r="FK123" i="44"/>
  <c r="FJ123" i="44"/>
  <c r="FI123" i="44"/>
  <c r="FH123" i="44"/>
  <c r="FD123" i="44"/>
  <c r="FC123" i="44"/>
  <c r="FB123" i="44"/>
  <c r="FA123" i="44"/>
  <c r="EZ123" i="44"/>
  <c r="EY123" i="44"/>
  <c r="EX123" i="44"/>
  <c r="EW123" i="44"/>
  <c r="EV123" i="44"/>
  <c r="EU123" i="44"/>
  <c r="ET123" i="44"/>
  <c r="ES123" i="44"/>
  <c r="ER123" i="44"/>
  <c r="EQ123" i="44"/>
  <c r="EP123" i="44"/>
  <c r="EO123" i="44"/>
  <c r="EN123" i="44"/>
  <c r="EM123" i="44"/>
  <c r="EL123" i="44"/>
  <c r="EK123" i="44"/>
  <c r="EG123" i="44"/>
  <c r="EF123" i="44"/>
  <c r="EE123" i="44"/>
  <c r="ED123" i="44"/>
  <c r="EC123" i="44"/>
  <c r="DZ123" i="44"/>
  <c r="GA122" i="44"/>
  <c r="FZ122" i="44"/>
  <c r="FY122" i="44"/>
  <c r="FX122" i="44"/>
  <c r="FW122" i="44"/>
  <c r="FV122" i="44"/>
  <c r="FU122" i="44"/>
  <c r="FT122" i="44"/>
  <c r="FS122" i="44"/>
  <c r="FR122" i="44"/>
  <c r="FQ122" i="44"/>
  <c r="FP122" i="44"/>
  <c r="FO122" i="44"/>
  <c r="FN122" i="44"/>
  <c r="FM122" i="44"/>
  <c r="FL122" i="44"/>
  <c r="FK122" i="44"/>
  <c r="FJ122" i="44"/>
  <c r="FI122" i="44"/>
  <c r="FH122" i="44"/>
  <c r="EG122" i="44"/>
  <c r="EF122" i="44"/>
  <c r="BT122" i="44"/>
  <c r="BM122" i="44"/>
  <c r="BL122" i="44"/>
  <c r="BK122" i="44"/>
  <c r="BV122" i="44" s="1"/>
  <c r="AO122" i="44"/>
  <c r="T122" i="44"/>
  <c r="S122" i="44"/>
  <c r="AB122" i="44" s="1"/>
  <c r="EC122" i="44" s="1"/>
  <c r="GC121" i="44"/>
  <c r="GD121" i="44" s="1"/>
  <c r="GA121" i="44"/>
  <c r="FZ121" i="44"/>
  <c r="FY121" i="44"/>
  <c r="FX121" i="44"/>
  <c r="FW121" i="44"/>
  <c r="FV121" i="44"/>
  <c r="FU121" i="44"/>
  <c r="FT121" i="44"/>
  <c r="FS121" i="44"/>
  <c r="FR121" i="44"/>
  <c r="FQ121" i="44"/>
  <c r="FP121" i="44"/>
  <c r="FO121" i="44"/>
  <c r="FN121" i="44"/>
  <c r="FM121" i="44"/>
  <c r="FL121" i="44"/>
  <c r="FK121" i="44"/>
  <c r="FJ121" i="44"/>
  <c r="FI121" i="44"/>
  <c r="FH121" i="44"/>
  <c r="FD121" i="44"/>
  <c r="FC121" i="44"/>
  <c r="FB121" i="44"/>
  <c r="FA121" i="44"/>
  <c r="EZ121" i="44"/>
  <c r="EY121" i="44"/>
  <c r="EX121" i="44"/>
  <c r="EW121" i="44"/>
  <c r="EV121" i="44"/>
  <c r="EU121" i="44"/>
  <c r="ET121" i="44"/>
  <c r="ES121" i="44"/>
  <c r="ER121" i="44"/>
  <c r="EQ121" i="44"/>
  <c r="EP121" i="44"/>
  <c r="EO121" i="44"/>
  <c r="EN121" i="44"/>
  <c r="EM121" i="44"/>
  <c r="EL121" i="44"/>
  <c r="EK121" i="44"/>
  <c r="EG121" i="44"/>
  <c r="EF121" i="44"/>
  <c r="EE121" i="44"/>
  <c r="ED121" i="44"/>
  <c r="EC121" i="44"/>
  <c r="DZ121" i="44"/>
  <c r="GC120" i="44"/>
  <c r="GA120" i="44"/>
  <c r="FZ120" i="44"/>
  <c r="FY120" i="44"/>
  <c r="FX120" i="44"/>
  <c r="FW120" i="44"/>
  <c r="FV120" i="44"/>
  <c r="FU120" i="44"/>
  <c r="FT120" i="44"/>
  <c r="FS120" i="44"/>
  <c r="FR120" i="44"/>
  <c r="FQ120" i="44"/>
  <c r="FP120" i="44"/>
  <c r="FO120" i="44"/>
  <c r="FN120" i="44"/>
  <c r="FM120" i="44"/>
  <c r="FL120" i="44"/>
  <c r="FK120" i="44"/>
  <c r="FJ120" i="44"/>
  <c r="FI120" i="44"/>
  <c r="FH120" i="44"/>
  <c r="FD120" i="44"/>
  <c r="FC120" i="44"/>
  <c r="FB120" i="44"/>
  <c r="FA120" i="44"/>
  <c r="EZ120" i="44"/>
  <c r="EY120" i="44"/>
  <c r="EX120" i="44"/>
  <c r="EW120" i="44"/>
  <c r="EV120" i="44"/>
  <c r="EU120" i="44"/>
  <c r="ET120" i="44"/>
  <c r="ES120" i="44"/>
  <c r="ER120" i="44"/>
  <c r="EQ120" i="44"/>
  <c r="EP120" i="44"/>
  <c r="EO120" i="44"/>
  <c r="EN120" i="44"/>
  <c r="EM120" i="44"/>
  <c r="EL120" i="44"/>
  <c r="EK120" i="44"/>
  <c r="EG120" i="44"/>
  <c r="EF120" i="44"/>
  <c r="EE120" i="44"/>
  <c r="ED120" i="44"/>
  <c r="EC120" i="44"/>
  <c r="DZ120" i="44"/>
  <c r="GA119" i="44"/>
  <c r="FZ119" i="44"/>
  <c r="FY119" i="44"/>
  <c r="FX119" i="44"/>
  <c r="FW119" i="44"/>
  <c r="FV119" i="44"/>
  <c r="FU119" i="44"/>
  <c r="FT119" i="44"/>
  <c r="FS119" i="44"/>
  <c r="FR119" i="44"/>
  <c r="FQ119" i="44"/>
  <c r="FP119" i="44"/>
  <c r="FO119" i="44"/>
  <c r="FN119" i="44"/>
  <c r="FM119" i="44"/>
  <c r="FL119" i="44"/>
  <c r="FK119" i="44"/>
  <c r="FJ119" i="44"/>
  <c r="FI119" i="44"/>
  <c r="FH119" i="44"/>
  <c r="EG119" i="44"/>
  <c r="EF119" i="44"/>
  <c r="EC119" i="44"/>
  <c r="BK119" i="44"/>
  <c r="AO119" i="44"/>
  <c r="EQ119" i="44" s="1"/>
  <c r="GA118" i="44"/>
  <c r="FZ118" i="44"/>
  <c r="FY118" i="44"/>
  <c r="FX118" i="44"/>
  <c r="FW118" i="44"/>
  <c r="FV118" i="44"/>
  <c r="FU118" i="44"/>
  <c r="FT118" i="44"/>
  <c r="FS118" i="44"/>
  <c r="FR118" i="44"/>
  <c r="FQ118" i="44"/>
  <c r="FP118" i="44"/>
  <c r="FO118" i="44"/>
  <c r="FN118" i="44"/>
  <c r="FM118" i="44"/>
  <c r="FL118" i="44"/>
  <c r="FK118" i="44"/>
  <c r="FJ118" i="44"/>
  <c r="FI118" i="44"/>
  <c r="FH118" i="44"/>
  <c r="EG118" i="44"/>
  <c r="EF118" i="44"/>
  <c r="EC118" i="44"/>
  <c r="BK118" i="44"/>
  <c r="AO118" i="44"/>
  <c r="EU118" i="44" s="1"/>
  <c r="EF117" i="44"/>
  <c r="DC117" i="44"/>
  <c r="FX117" i="44" s="1"/>
  <c r="BK117" i="44"/>
  <c r="BT117" i="44" s="1"/>
  <c r="EE117" i="44" s="1"/>
  <c r="AO117" i="44"/>
  <c r="S117" i="44"/>
  <c r="EF116" i="44"/>
  <c r="EC116" i="44"/>
  <c r="DC116" i="44"/>
  <c r="FT116" i="44" s="1"/>
  <c r="BK116" i="44"/>
  <c r="BT116" i="44" s="1"/>
  <c r="EE116" i="44" s="1"/>
  <c r="AO116" i="44"/>
  <c r="GC115" i="44"/>
  <c r="GD115" i="44" s="1"/>
  <c r="GA115" i="44"/>
  <c r="FZ115" i="44"/>
  <c r="FY115" i="44"/>
  <c r="FX115" i="44"/>
  <c r="FW115" i="44"/>
  <c r="FV115" i="44"/>
  <c r="FU115" i="44"/>
  <c r="FT115" i="44"/>
  <c r="FS115" i="44"/>
  <c r="FR115" i="44"/>
  <c r="FQ115" i="44"/>
  <c r="FP115" i="44"/>
  <c r="FO115" i="44"/>
  <c r="FN115" i="44"/>
  <c r="FM115" i="44"/>
  <c r="FL115" i="44"/>
  <c r="FK115" i="44"/>
  <c r="FJ115" i="44"/>
  <c r="FI115" i="44"/>
  <c r="FH115" i="44"/>
  <c r="FD115" i="44"/>
  <c r="FC115" i="44"/>
  <c r="FB115" i="44"/>
  <c r="FA115" i="44"/>
  <c r="EZ115" i="44"/>
  <c r="EY115" i="44"/>
  <c r="EX115" i="44"/>
  <c r="EW115" i="44"/>
  <c r="EV115" i="44"/>
  <c r="EU115" i="44"/>
  <c r="ET115" i="44"/>
  <c r="ES115" i="44"/>
  <c r="ER115" i="44"/>
  <c r="EQ115" i="44"/>
  <c r="EP115" i="44"/>
  <c r="EO115" i="44"/>
  <c r="EN115" i="44"/>
  <c r="EM115" i="44"/>
  <c r="EL115" i="44"/>
  <c r="EK115" i="44"/>
  <c r="EG115" i="44"/>
  <c r="EF115" i="44"/>
  <c r="EE115" i="44"/>
  <c r="ED115" i="44"/>
  <c r="EC115" i="44"/>
  <c r="DZ115" i="44"/>
  <c r="GF114" i="44"/>
  <c r="GG114" i="44" s="1"/>
  <c r="GA114" i="44"/>
  <c r="FZ114" i="44"/>
  <c r="FY114" i="44"/>
  <c r="FX114" i="44"/>
  <c r="FW114" i="44"/>
  <c r="FV114" i="44"/>
  <c r="FU114" i="44"/>
  <c r="FT114" i="44"/>
  <c r="FS114" i="44"/>
  <c r="FR114" i="44"/>
  <c r="FQ114" i="44"/>
  <c r="FP114" i="44"/>
  <c r="FO114" i="44"/>
  <c r="FN114" i="44"/>
  <c r="FM114" i="44"/>
  <c r="FL114" i="44"/>
  <c r="FK114" i="44"/>
  <c r="FJ114" i="44"/>
  <c r="FI114" i="44"/>
  <c r="FH114" i="44"/>
  <c r="EG114" i="44"/>
  <c r="EF114" i="44"/>
  <c r="EE114" i="44"/>
  <c r="EC114" i="44"/>
  <c r="AO114" i="44"/>
  <c r="GC114" i="44" s="1"/>
  <c r="GC113" i="44"/>
  <c r="GD113" i="44" s="1"/>
  <c r="GA113" i="44"/>
  <c r="FZ113" i="44"/>
  <c r="FY113" i="44"/>
  <c r="FX113" i="44"/>
  <c r="FW113" i="44"/>
  <c r="FV113" i="44"/>
  <c r="FU113" i="44"/>
  <c r="FT113" i="44"/>
  <c r="FS113" i="44"/>
  <c r="FR113" i="44"/>
  <c r="FQ113" i="44"/>
  <c r="FP113" i="44"/>
  <c r="FO113" i="44"/>
  <c r="FN113" i="44"/>
  <c r="FM113" i="44"/>
  <c r="FL113" i="44"/>
  <c r="FK113" i="44"/>
  <c r="FJ113" i="44"/>
  <c r="FI113" i="44"/>
  <c r="FH113" i="44"/>
  <c r="FD113" i="44"/>
  <c r="FC113" i="44"/>
  <c r="FB113" i="44"/>
  <c r="FA113" i="44"/>
  <c r="EZ113" i="44"/>
  <c r="EY113" i="44"/>
  <c r="EX113" i="44"/>
  <c r="EW113" i="44"/>
  <c r="EV113" i="44"/>
  <c r="EU113" i="44"/>
  <c r="ET113" i="44"/>
  <c r="ES113" i="44"/>
  <c r="ER113" i="44"/>
  <c r="EQ113" i="44"/>
  <c r="EP113" i="44"/>
  <c r="EO113" i="44"/>
  <c r="EN113" i="44"/>
  <c r="EM113" i="44"/>
  <c r="EL113" i="44"/>
  <c r="EK113" i="44"/>
  <c r="EG113" i="44"/>
  <c r="EF113" i="44"/>
  <c r="EE113" i="44"/>
  <c r="ED113" i="44"/>
  <c r="EC113" i="44"/>
  <c r="DZ113" i="44"/>
  <c r="GF112" i="44"/>
  <c r="GA112" i="44"/>
  <c r="FZ112" i="44"/>
  <c r="FY112" i="44"/>
  <c r="FX112" i="44"/>
  <c r="FW112" i="44"/>
  <c r="FV112" i="44"/>
  <c r="FU112" i="44"/>
  <c r="FT112" i="44"/>
  <c r="FS112" i="44"/>
  <c r="FR112" i="44"/>
  <c r="FP112" i="44"/>
  <c r="FO112" i="44"/>
  <c r="FN112" i="44"/>
  <c r="FM112" i="44"/>
  <c r="FL112" i="44"/>
  <c r="FK112" i="44"/>
  <c r="FJ112" i="44"/>
  <c r="FI112" i="44"/>
  <c r="FH112" i="44"/>
  <c r="EG112" i="44"/>
  <c r="EF112" i="44"/>
  <c r="EC112" i="44"/>
  <c r="DM112" i="44"/>
  <c r="FQ112" i="44" s="1"/>
  <c r="BU112" i="44"/>
  <c r="BK112" i="44"/>
  <c r="BT112" i="44" s="1"/>
  <c r="AY112" i="44"/>
  <c r="AO112" i="44"/>
  <c r="AX112" i="44" s="1"/>
  <c r="GF111" i="44"/>
  <c r="GG111" i="44" s="1"/>
  <c r="GA111" i="44"/>
  <c r="FZ111" i="44"/>
  <c r="FY111" i="44"/>
  <c r="FX111" i="44"/>
  <c r="FW111" i="44"/>
  <c r="FV111" i="44"/>
  <c r="FU111" i="44"/>
  <c r="FT111" i="44"/>
  <c r="FS111" i="44"/>
  <c r="FR111" i="44"/>
  <c r="FQ111" i="44"/>
  <c r="FP111" i="44"/>
  <c r="FO111" i="44"/>
  <c r="FN111" i="44"/>
  <c r="FM111" i="44"/>
  <c r="FL111" i="44"/>
  <c r="FK111" i="44"/>
  <c r="FJ111" i="44"/>
  <c r="FI111" i="44"/>
  <c r="FH111" i="44"/>
  <c r="EG111" i="44"/>
  <c r="EF111" i="44"/>
  <c r="BK111" i="44"/>
  <c r="AX111" i="44"/>
  <c r="ED111" i="44" s="1"/>
  <c r="AO111" i="44"/>
  <c r="S111" i="44"/>
  <c r="GA110" i="44"/>
  <c r="FZ110" i="44"/>
  <c r="FY110" i="44"/>
  <c r="FX110" i="44"/>
  <c r="FW110" i="44"/>
  <c r="FV110" i="44"/>
  <c r="FU110" i="44"/>
  <c r="FT110" i="44"/>
  <c r="FS110" i="44"/>
  <c r="FR110" i="44"/>
  <c r="FQ110" i="44"/>
  <c r="FP110" i="44"/>
  <c r="FO110" i="44"/>
  <c r="FN110" i="44"/>
  <c r="FM110" i="44"/>
  <c r="FL110" i="44"/>
  <c r="FK110" i="44"/>
  <c r="FJ110" i="44"/>
  <c r="FI110" i="44"/>
  <c r="FH110" i="44"/>
  <c r="EG110" i="44"/>
  <c r="EF110" i="44"/>
  <c r="EC110" i="44"/>
  <c r="BU110" i="44"/>
  <c r="BL110" i="44"/>
  <c r="BK110" i="44"/>
  <c r="AY110" i="44"/>
  <c r="AP110" i="44"/>
  <c r="AO110" i="44"/>
  <c r="AX110" i="44" s="1"/>
  <c r="GA109" i="44"/>
  <c r="FZ109" i="44"/>
  <c r="FY109" i="44"/>
  <c r="FX109" i="44"/>
  <c r="FW109" i="44"/>
  <c r="FV109" i="44"/>
  <c r="FU109" i="44"/>
  <c r="FT109" i="44"/>
  <c r="FS109" i="44"/>
  <c r="FR109" i="44"/>
  <c r="FQ109" i="44"/>
  <c r="FP109" i="44"/>
  <c r="FO109" i="44"/>
  <c r="FN109" i="44"/>
  <c r="FM109" i="44"/>
  <c r="FL109" i="44"/>
  <c r="FK109" i="44"/>
  <c r="FJ109" i="44"/>
  <c r="FI109" i="44"/>
  <c r="FH109" i="44"/>
  <c r="EV109" i="44"/>
  <c r="EU109" i="44"/>
  <c r="EG109" i="44"/>
  <c r="EF109" i="44"/>
  <c r="ED109" i="44"/>
  <c r="EC109" i="44"/>
  <c r="BU109" i="44"/>
  <c r="ET109" i="44" s="1"/>
  <c r="BK109" i="44"/>
  <c r="FD109" i="44" s="1"/>
  <c r="GF108" i="44"/>
  <c r="GG108" i="44" s="1"/>
  <c r="GH108" i="44" s="1"/>
  <c r="GA108" i="44"/>
  <c r="FZ108" i="44"/>
  <c r="FY108" i="44"/>
  <c r="FX108" i="44"/>
  <c r="FW108" i="44"/>
  <c r="FV108" i="44"/>
  <c r="FU108" i="44"/>
  <c r="FT108" i="44"/>
  <c r="FS108" i="44"/>
  <c r="FR108" i="44"/>
  <c r="FQ108" i="44"/>
  <c r="FP108" i="44"/>
  <c r="FO108" i="44"/>
  <c r="FN108" i="44"/>
  <c r="FM108" i="44"/>
  <c r="FL108" i="44"/>
  <c r="FK108" i="44"/>
  <c r="FJ108" i="44"/>
  <c r="FI108" i="44"/>
  <c r="FH108" i="44"/>
  <c r="EG108" i="44"/>
  <c r="EF108" i="44"/>
  <c r="EC108" i="44"/>
  <c r="BK108" i="44"/>
  <c r="BT108" i="44" s="1"/>
  <c r="EE108" i="44" s="1"/>
  <c r="AX108" i="44"/>
  <c r="AO108" i="44"/>
  <c r="GC107" i="44"/>
  <c r="GA107" i="44"/>
  <c r="FZ107" i="44"/>
  <c r="FY107" i="44"/>
  <c r="FX107" i="44"/>
  <c r="FW107" i="44"/>
  <c r="FV107" i="44"/>
  <c r="FU107" i="44"/>
  <c r="FT107" i="44"/>
  <c r="FS107" i="44"/>
  <c r="FR107" i="44"/>
  <c r="FQ107" i="44"/>
  <c r="FP107" i="44"/>
  <c r="FO107" i="44"/>
  <c r="FN107" i="44"/>
  <c r="FM107" i="44"/>
  <c r="FL107" i="44"/>
  <c r="FK107" i="44"/>
  <c r="FJ107" i="44"/>
  <c r="FI107" i="44"/>
  <c r="FH107" i="44"/>
  <c r="FD107" i="44"/>
  <c r="FC107" i="44"/>
  <c r="FB107" i="44"/>
  <c r="FA107" i="44"/>
  <c r="EZ107" i="44"/>
  <c r="EY107" i="44"/>
  <c r="EX107" i="44"/>
  <c r="EW107" i="44"/>
  <c r="EV107" i="44"/>
  <c r="EU107" i="44"/>
  <c r="ET107" i="44"/>
  <c r="ES107" i="44"/>
  <c r="ER107" i="44"/>
  <c r="EQ107" i="44"/>
  <c r="EP107" i="44"/>
  <c r="EO107" i="44"/>
  <c r="EN107" i="44"/>
  <c r="EM107" i="44"/>
  <c r="EL107" i="44"/>
  <c r="EK107" i="44"/>
  <c r="EG107" i="44"/>
  <c r="EF107" i="44"/>
  <c r="EE107" i="44"/>
  <c r="ED107" i="44"/>
  <c r="EC107" i="44"/>
  <c r="DZ107" i="44"/>
  <c r="GA106" i="44"/>
  <c r="FZ106" i="44"/>
  <c r="FY106" i="44"/>
  <c r="FX106" i="44"/>
  <c r="FW106" i="44"/>
  <c r="FV106" i="44"/>
  <c r="FU106" i="44"/>
  <c r="FT106" i="44"/>
  <c r="FS106" i="44"/>
  <c r="FR106" i="44"/>
  <c r="FQ106" i="44"/>
  <c r="FP106" i="44"/>
  <c r="FO106" i="44"/>
  <c r="FN106" i="44"/>
  <c r="FM106" i="44"/>
  <c r="FL106" i="44"/>
  <c r="FK106" i="44"/>
  <c r="FJ106" i="44"/>
  <c r="FI106" i="44"/>
  <c r="FH106" i="44"/>
  <c r="EG106" i="44"/>
  <c r="EF106" i="44"/>
  <c r="ED106" i="44"/>
  <c r="EC106" i="44"/>
  <c r="BK106" i="44"/>
  <c r="EX106" i="44" s="1"/>
  <c r="GA105" i="44"/>
  <c r="FZ105" i="44"/>
  <c r="FY105" i="44"/>
  <c r="FX105" i="44"/>
  <c r="FW105" i="44"/>
  <c r="FV105" i="44"/>
  <c r="FU105" i="44"/>
  <c r="FT105" i="44"/>
  <c r="FS105" i="44"/>
  <c r="FR105" i="44"/>
  <c r="FQ105" i="44"/>
  <c r="FP105" i="44"/>
  <c r="FO105" i="44"/>
  <c r="FN105" i="44"/>
  <c r="FM105" i="44"/>
  <c r="FL105" i="44"/>
  <c r="FK105" i="44"/>
  <c r="FJ105" i="44"/>
  <c r="FI105" i="44"/>
  <c r="FH105" i="44"/>
  <c r="EG105" i="44"/>
  <c r="EF105" i="44"/>
  <c r="EC105" i="44"/>
  <c r="BK105" i="44"/>
  <c r="BU105" i="44" s="1"/>
  <c r="AO105" i="44"/>
  <c r="GF104" i="44"/>
  <c r="GA104" i="44"/>
  <c r="FZ104" i="44"/>
  <c r="FY104" i="44"/>
  <c r="FX104" i="44"/>
  <c r="FW104" i="44"/>
  <c r="FV104" i="44"/>
  <c r="FU104" i="44"/>
  <c r="FT104" i="44"/>
  <c r="FS104" i="44"/>
  <c r="FR104" i="44"/>
  <c r="FQ104" i="44"/>
  <c r="FP104" i="44"/>
  <c r="FO104" i="44"/>
  <c r="FN104" i="44"/>
  <c r="FM104" i="44"/>
  <c r="FL104" i="44"/>
  <c r="FK104" i="44"/>
  <c r="FJ104" i="44"/>
  <c r="FI104" i="44"/>
  <c r="FH104" i="44"/>
  <c r="EG104" i="44"/>
  <c r="EF104" i="44"/>
  <c r="EC104" i="44"/>
  <c r="BU104" i="44"/>
  <c r="BL104" i="44"/>
  <c r="BK104" i="44"/>
  <c r="BT104" i="44" s="1"/>
  <c r="EE104" i="44" s="1"/>
  <c r="AY104" i="44"/>
  <c r="AP104" i="44"/>
  <c r="AO104" i="44"/>
  <c r="FB104" i="44" s="1"/>
  <c r="GC103" i="44"/>
  <c r="GA103" i="44"/>
  <c r="FZ103" i="44"/>
  <c r="FY103" i="44"/>
  <c r="FX103" i="44"/>
  <c r="FW103" i="44"/>
  <c r="FV103" i="44"/>
  <c r="FU103" i="44"/>
  <c r="FT103" i="44"/>
  <c r="FS103" i="44"/>
  <c r="FR103" i="44"/>
  <c r="FQ103" i="44"/>
  <c r="FP103" i="44"/>
  <c r="FO103" i="44"/>
  <c r="FN103" i="44"/>
  <c r="FM103" i="44"/>
  <c r="FL103" i="44"/>
  <c r="FK103" i="44"/>
  <c r="FJ103" i="44"/>
  <c r="FI103" i="44"/>
  <c r="FH103" i="44"/>
  <c r="FD103" i="44"/>
  <c r="FC103" i="44"/>
  <c r="FB103" i="44"/>
  <c r="FA103" i="44"/>
  <c r="EZ103" i="44"/>
  <c r="EY103" i="44"/>
  <c r="EX103" i="44"/>
  <c r="EW103" i="44"/>
  <c r="EV103" i="44"/>
  <c r="EU103" i="44"/>
  <c r="ET103" i="44"/>
  <c r="ES103" i="44"/>
  <c r="ER103" i="44"/>
  <c r="EQ103" i="44"/>
  <c r="EP103" i="44"/>
  <c r="EO103" i="44"/>
  <c r="EN103" i="44"/>
  <c r="EM103" i="44"/>
  <c r="EL103" i="44"/>
  <c r="EK103" i="44"/>
  <c r="EG103" i="44"/>
  <c r="EF103" i="44"/>
  <c r="EE103" i="44"/>
  <c r="ED103" i="44"/>
  <c r="EC103" i="44"/>
  <c r="DZ103" i="44"/>
  <c r="EF102" i="44"/>
  <c r="DC102" i="44"/>
  <c r="FY102" i="44" s="1"/>
  <c r="BK102" i="44"/>
  <c r="BT102" i="44" s="1"/>
  <c r="EE102" i="44" s="1"/>
  <c r="AO102" i="44"/>
  <c r="AY102" i="44" s="1"/>
  <c r="S102" i="44"/>
  <c r="T102" i="44" s="1"/>
  <c r="GC101" i="44"/>
  <c r="GA101" i="44"/>
  <c r="FZ101" i="44"/>
  <c r="FY101" i="44"/>
  <c r="FX101" i="44"/>
  <c r="FW101" i="44"/>
  <c r="FV101" i="44"/>
  <c r="FU101" i="44"/>
  <c r="FT101" i="44"/>
  <c r="FS101" i="44"/>
  <c r="FR101" i="44"/>
  <c r="FQ101" i="44"/>
  <c r="FP101" i="44"/>
  <c r="FO101" i="44"/>
  <c r="FN101" i="44"/>
  <c r="FM101" i="44"/>
  <c r="FL101" i="44"/>
  <c r="FK101" i="44"/>
  <c r="FJ101" i="44"/>
  <c r="FI101" i="44"/>
  <c r="FH101" i="44"/>
  <c r="FD101" i="44"/>
  <c r="FC101" i="44"/>
  <c r="FB101" i="44"/>
  <c r="FA101" i="44"/>
  <c r="EZ101" i="44"/>
  <c r="EY101" i="44"/>
  <c r="EX101" i="44"/>
  <c r="EW101" i="44"/>
  <c r="EV101" i="44"/>
  <c r="EU101" i="44"/>
  <c r="ET101" i="44"/>
  <c r="ES101" i="44"/>
  <c r="ER101" i="44"/>
  <c r="EQ101" i="44"/>
  <c r="EP101" i="44"/>
  <c r="EO101" i="44"/>
  <c r="EN101" i="44"/>
  <c r="EM101" i="44"/>
  <c r="EL101" i="44"/>
  <c r="EK101" i="44"/>
  <c r="EG101" i="44"/>
  <c r="EF101" i="44"/>
  <c r="EE101" i="44"/>
  <c r="ED101" i="44"/>
  <c r="EC101" i="44"/>
  <c r="DZ101" i="44"/>
  <c r="GA100" i="44"/>
  <c r="FZ100" i="44"/>
  <c r="FY100" i="44"/>
  <c r="FX100" i="44"/>
  <c r="FW100" i="44"/>
  <c r="FV100" i="44"/>
  <c r="FU100" i="44"/>
  <c r="FT100" i="44"/>
  <c r="FS100" i="44"/>
  <c r="FR100" i="44"/>
  <c r="FQ100" i="44"/>
  <c r="FP100" i="44"/>
  <c r="FO100" i="44"/>
  <c r="FN100" i="44"/>
  <c r="FM100" i="44"/>
  <c r="FL100" i="44"/>
  <c r="FK100" i="44"/>
  <c r="FJ100" i="44"/>
  <c r="FI100" i="44"/>
  <c r="FH100" i="44"/>
  <c r="EX100" i="44"/>
  <c r="EV100" i="44"/>
  <c r="EG100" i="44"/>
  <c r="EF100" i="44"/>
  <c r="EC100" i="44"/>
  <c r="BT100" i="44"/>
  <c r="EE100" i="44" s="1"/>
  <c r="BK100" i="44"/>
  <c r="AO100" i="44"/>
  <c r="FB100" i="44" s="1"/>
  <c r="GF99" i="44"/>
  <c r="GA99" i="44"/>
  <c r="FZ99" i="44"/>
  <c r="FY99" i="44"/>
  <c r="FX99" i="44"/>
  <c r="FW99" i="44"/>
  <c r="FV99" i="44"/>
  <c r="FU99" i="44"/>
  <c r="FT99" i="44"/>
  <c r="FS99" i="44"/>
  <c r="FR99" i="44"/>
  <c r="FQ99" i="44"/>
  <c r="FP99" i="44"/>
  <c r="FO99" i="44"/>
  <c r="FN99" i="44"/>
  <c r="FM99" i="44"/>
  <c r="FL99" i="44"/>
  <c r="FK99" i="44"/>
  <c r="FJ99" i="44"/>
  <c r="FI99" i="44"/>
  <c r="FH99" i="44"/>
  <c r="ER99" i="44"/>
  <c r="EP99" i="44"/>
  <c r="EG99" i="44"/>
  <c r="EF99" i="44"/>
  <c r="EE99" i="44"/>
  <c r="ED99" i="44"/>
  <c r="S99" i="44"/>
  <c r="GC99" i="44" s="1"/>
  <c r="GC98" i="44"/>
  <c r="GA98" i="44"/>
  <c r="FZ98" i="44"/>
  <c r="FY98" i="44"/>
  <c r="FX98" i="44"/>
  <c r="FW98" i="44"/>
  <c r="FV98" i="44"/>
  <c r="FU98" i="44"/>
  <c r="FT98" i="44"/>
  <c r="FS98" i="44"/>
  <c r="FR98" i="44"/>
  <c r="FQ98" i="44"/>
  <c r="FP98" i="44"/>
  <c r="FO98" i="44"/>
  <c r="FN98" i="44"/>
  <c r="FM98" i="44"/>
  <c r="FL98" i="44"/>
  <c r="FK98" i="44"/>
  <c r="FJ98" i="44"/>
  <c r="FI98" i="44"/>
  <c r="FH98" i="44"/>
  <c r="FD98" i="44"/>
  <c r="FC98" i="44"/>
  <c r="FB98" i="44"/>
  <c r="FA98" i="44"/>
  <c r="EZ98" i="44"/>
  <c r="EY98" i="44"/>
  <c r="EX98" i="44"/>
  <c r="EW98" i="44"/>
  <c r="EV98" i="44"/>
  <c r="EU98" i="44"/>
  <c r="ET98" i="44"/>
  <c r="ES98" i="44"/>
  <c r="ER98" i="44"/>
  <c r="EQ98" i="44"/>
  <c r="EP98" i="44"/>
  <c r="EO98" i="44"/>
  <c r="EN98" i="44"/>
  <c r="EM98" i="44"/>
  <c r="EL98" i="44"/>
  <c r="EK98" i="44"/>
  <c r="EG98" i="44"/>
  <c r="EF98" i="44"/>
  <c r="EE98" i="44"/>
  <c r="ED98" i="44"/>
  <c r="EC98" i="44"/>
  <c r="DZ98" i="44"/>
  <c r="GC97" i="44"/>
  <c r="GA97" i="44"/>
  <c r="FZ97" i="44"/>
  <c r="FY97" i="44"/>
  <c r="FX97" i="44"/>
  <c r="FW97" i="44"/>
  <c r="FV97" i="44"/>
  <c r="FU97" i="44"/>
  <c r="FT97" i="44"/>
  <c r="FS97" i="44"/>
  <c r="FR97" i="44"/>
  <c r="FQ97" i="44"/>
  <c r="FP97" i="44"/>
  <c r="FO97" i="44"/>
  <c r="FN97" i="44"/>
  <c r="FM97" i="44"/>
  <c r="FL97" i="44"/>
  <c r="FK97" i="44"/>
  <c r="FJ97" i="44"/>
  <c r="FI97" i="44"/>
  <c r="FH97" i="44"/>
  <c r="FD97" i="44"/>
  <c r="FC97" i="44"/>
  <c r="FB97" i="44"/>
  <c r="FA97" i="44"/>
  <c r="EZ97" i="44"/>
  <c r="EY97" i="44"/>
  <c r="EX97" i="44"/>
  <c r="EW97" i="44"/>
  <c r="EV97" i="44"/>
  <c r="EU97" i="44"/>
  <c r="ET97" i="44"/>
  <c r="ES97" i="44"/>
  <c r="ER97" i="44"/>
  <c r="EQ97" i="44"/>
  <c r="EP97" i="44"/>
  <c r="EO97" i="44"/>
  <c r="EN97" i="44"/>
  <c r="EM97" i="44"/>
  <c r="EL97" i="44"/>
  <c r="EK97" i="44"/>
  <c r="EG97" i="44"/>
  <c r="EF97" i="44"/>
  <c r="EE97" i="44"/>
  <c r="ED97" i="44"/>
  <c r="EC97" i="44"/>
  <c r="DZ97" i="44"/>
  <c r="GC96" i="44"/>
  <c r="GA96" i="44"/>
  <c r="FZ96" i="44"/>
  <c r="FY96" i="44"/>
  <c r="FX96" i="44"/>
  <c r="FW96" i="44"/>
  <c r="FV96" i="44"/>
  <c r="FU96" i="44"/>
  <c r="FT96" i="44"/>
  <c r="FS96" i="44"/>
  <c r="FR96" i="44"/>
  <c r="FQ96" i="44"/>
  <c r="FP96" i="44"/>
  <c r="FO96" i="44"/>
  <c r="FN96" i="44"/>
  <c r="FM96" i="44"/>
  <c r="FL96" i="44"/>
  <c r="FK96" i="44"/>
  <c r="FJ96" i="44"/>
  <c r="FI96" i="44"/>
  <c r="FH96" i="44"/>
  <c r="FD96" i="44"/>
  <c r="FC96" i="44"/>
  <c r="FB96" i="44"/>
  <c r="FA96" i="44"/>
  <c r="EZ96" i="44"/>
  <c r="EY96" i="44"/>
  <c r="EX96" i="44"/>
  <c r="EW96" i="44"/>
  <c r="EV96" i="44"/>
  <c r="EU96" i="44"/>
  <c r="ET96" i="44"/>
  <c r="ES96" i="44"/>
  <c r="ER96" i="44"/>
  <c r="EQ96" i="44"/>
  <c r="EP96" i="44"/>
  <c r="EO96" i="44"/>
  <c r="EN96" i="44"/>
  <c r="EM96" i="44"/>
  <c r="EL96" i="44"/>
  <c r="EK96" i="44"/>
  <c r="EG96" i="44"/>
  <c r="EF96" i="44"/>
  <c r="EE96" i="44"/>
  <c r="ED96" i="44"/>
  <c r="EC96" i="44"/>
  <c r="DZ96" i="44"/>
  <c r="GC95" i="44"/>
  <c r="GA95" i="44"/>
  <c r="FZ95" i="44"/>
  <c r="FY95" i="44"/>
  <c r="FX95" i="44"/>
  <c r="FW95" i="44"/>
  <c r="FV95" i="44"/>
  <c r="FU95" i="44"/>
  <c r="FT95" i="44"/>
  <c r="FS95" i="44"/>
  <c r="FR95" i="44"/>
  <c r="FQ95" i="44"/>
  <c r="FP95" i="44"/>
  <c r="FO95" i="44"/>
  <c r="FN95" i="44"/>
  <c r="FM95" i="44"/>
  <c r="FL95" i="44"/>
  <c r="FK95" i="44"/>
  <c r="FJ95" i="44"/>
  <c r="FI95" i="44"/>
  <c r="FH95" i="44"/>
  <c r="FD95" i="44"/>
  <c r="FC95" i="44"/>
  <c r="FB95" i="44"/>
  <c r="FA95" i="44"/>
  <c r="EZ95" i="44"/>
  <c r="EY95" i="44"/>
  <c r="EX95" i="44"/>
  <c r="EW95" i="44"/>
  <c r="EV95" i="44"/>
  <c r="EU95" i="44"/>
  <c r="ET95" i="44"/>
  <c r="ES95" i="44"/>
  <c r="ER95" i="44"/>
  <c r="EQ95" i="44"/>
  <c r="EP95" i="44"/>
  <c r="EO95" i="44"/>
  <c r="EN95" i="44"/>
  <c r="EM95" i="44"/>
  <c r="EL95" i="44"/>
  <c r="EK95" i="44"/>
  <c r="EG95" i="44"/>
  <c r="EF95" i="44"/>
  <c r="EE95" i="44"/>
  <c r="ED95" i="44"/>
  <c r="EC95" i="44"/>
  <c r="DZ95" i="44"/>
  <c r="EE94" i="44"/>
  <c r="ED94" i="44"/>
  <c r="DC94" i="44"/>
  <c r="CG94" i="44"/>
  <c r="FU94" i="44" s="1"/>
  <c r="S94" i="44"/>
  <c r="GC94" i="44" s="1"/>
  <c r="DC93" i="44"/>
  <c r="DL93" i="44" s="1"/>
  <c r="EG93" i="44" s="1"/>
  <c r="CG93" i="44"/>
  <c r="BT93" i="44"/>
  <c r="EE93" i="44" s="1"/>
  <c r="BK93" i="44"/>
  <c r="AO93" i="44"/>
  <c r="S93" i="44"/>
  <c r="AB93" i="44" s="1"/>
  <c r="EC93" i="44" s="1"/>
  <c r="GF92" i="44"/>
  <c r="GD92" i="44"/>
  <c r="GE92" i="44" s="1"/>
  <c r="GC92" i="44"/>
  <c r="GA92" i="44"/>
  <c r="FZ92" i="44"/>
  <c r="FY92" i="44"/>
  <c r="FX92" i="44"/>
  <c r="FW92" i="44"/>
  <c r="FV92" i="44"/>
  <c r="FU92" i="44"/>
  <c r="FT92" i="44"/>
  <c r="FS92" i="44"/>
  <c r="FR92" i="44"/>
  <c r="FQ92" i="44"/>
  <c r="FP92" i="44"/>
  <c r="FO92" i="44"/>
  <c r="FN92" i="44"/>
  <c r="FM92" i="44"/>
  <c r="FL92" i="44"/>
  <c r="FK92" i="44"/>
  <c r="FJ92" i="44"/>
  <c r="FI92" i="44"/>
  <c r="FH92" i="44"/>
  <c r="FD92" i="44"/>
  <c r="FC92" i="44"/>
  <c r="FB92" i="44"/>
  <c r="FA92" i="44"/>
  <c r="EZ92" i="44"/>
  <c r="EY92" i="44"/>
  <c r="EX92" i="44"/>
  <c r="EW92" i="44"/>
  <c r="EV92" i="44"/>
  <c r="EU92" i="44"/>
  <c r="ET92" i="44"/>
  <c r="ES92" i="44"/>
  <c r="ER92" i="44"/>
  <c r="EQ92" i="44"/>
  <c r="EP92" i="44"/>
  <c r="EO92" i="44"/>
  <c r="EN92" i="44"/>
  <c r="EM92" i="44"/>
  <c r="EL92" i="44"/>
  <c r="EK92" i="44"/>
  <c r="EG92" i="44"/>
  <c r="EF92" i="44"/>
  <c r="EE92" i="44"/>
  <c r="ED92" i="44"/>
  <c r="EC92" i="44"/>
  <c r="DZ92" i="44"/>
  <c r="GC91" i="44"/>
  <c r="GA91" i="44"/>
  <c r="FZ91" i="44"/>
  <c r="FY91" i="44"/>
  <c r="FX91" i="44"/>
  <c r="FW91" i="44"/>
  <c r="FV91" i="44"/>
  <c r="FU91" i="44"/>
  <c r="FT91" i="44"/>
  <c r="FS91" i="44"/>
  <c r="FR91" i="44"/>
  <c r="FQ91" i="44"/>
  <c r="FP91" i="44"/>
  <c r="FO91" i="44"/>
  <c r="FN91" i="44"/>
  <c r="FM91" i="44"/>
  <c r="FL91" i="44"/>
  <c r="FK91" i="44"/>
  <c r="FJ91" i="44"/>
  <c r="FI91" i="44"/>
  <c r="FH91" i="44"/>
  <c r="FD91" i="44"/>
  <c r="FC91" i="44"/>
  <c r="FB91" i="44"/>
  <c r="FA91" i="44"/>
  <c r="EZ91" i="44"/>
  <c r="EY91" i="44"/>
  <c r="EX91" i="44"/>
  <c r="EW91" i="44"/>
  <c r="EV91" i="44"/>
  <c r="EU91" i="44"/>
  <c r="ET91" i="44"/>
  <c r="ES91" i="44"/>
  <c r="ER91" i="44"/>
  <c r="EQ91" i="44"/>
  <c r="EP91" i="44"/>
  <c r="EO91" i="44"/>
  <c r="EN91" i="44"/>
  <c r="EM91" i="44"/>
  <c r="EL91" i="44"/>
  <c r="EK91" i="44"/>
  <c r="EG91" i="44"/>
  <c r="EF91" i="44"/>
  <c r="EE91" i="44"/>
  <c r="ED91" i="44"/>
  <c r="EC91" i="44"/>
  <c r="DZ91" i="44"/>
  <c r="GC90" i="44"/>
  <c r="GA90" i="44"/>
  <c r="FZ90" i="44"/>
  <c r="FY90" i="44"/>
  <c r="FX90" i="44"/>
  <c r="FW90" i="44"/>
  <c r="FV90" i="44"/>
  <c r="FU90" i="44"/>
  <c r="FT90" i="44"/>
  <c r="FS90" i="44"/>
  <c r="FR90" i="44"/>
  <c r="FQ90" i="44"/>
  <c r="FP90" i="44"/>
  <c r="FO90" i="44"/>
  <c r="FN90" i="44"/>
  <c r="FM90" i="44"/>
  <c r="FL90" i="44"/>
  <c r="FK90" i="44"/>
  <c r="FJ90" i="44"/>
  <c r="FI90" i="44"/>
  <c r="FH90" i="44"/>
  <c r="FD90" i="44"/>
  <c r="FC90" i="44"/>
  <c r="FB90" i="44"/>
  <c r="FA90" i="44"/>
  <c r="EZ90" i="44"/>
  <c r="EY90" i="44"/>
  <c r="EX90" i="44"/>
  <c r="EW90" i="44"/>
  <c r="EV90" i="44"/>
  <c r="EU90" i="44"/>
  <c r="ET90" i="44"/>
  <c r="ES90" i="44"/>
  <c r="ER90" i="44"/>
  <c r="EQ90" i="44"/>
  <c r="EP90" i="44"/>
  <c r="EO90" i="44"/>
  <c r="EN90" i="44"/>
  <c r="EM90" i="44"/>
  <c r="EL90" i="44"/>
  <c r="EK90" i="44"/>
  <c r="EG90" i="44"/>
  <c r="EF90" i="44"/>
  <c r="EE90" i="44"/>
  <c r="ED90" i="44"/>
  <c r="EC90" i="44"/>
  <c r="DZ90" i="44"/>
  <c r="GC89" i="44"/>
  <c r="GA89" i="44"/>
  <c r="FZ89" i="44"/>
  <c r="FY89" i="44"/>
  <c r="FX89" i="44"/>
  <c r="FW89" i="44"/>
  <c r="FV89" i="44"/>
  <c r="FU89" i="44"/>
  <c r="FT89" i="44"/>
  <c r="FS89" i="44"/>
  <c r="FR89" i="44"/>
  <c r="FQ89" i="44"/>
  <c r="FP89" i="44"/>
  <c r="FO89" i="44"/>
  <c r="FN89" i="44"/>
  <c r="FM89" i="44"/>
  <c r="FL89" i="44"/>
  <c r="FK89" i="44"/>
  <c r="FJ89" i="44"/>
  <c r="FI89" i="44"/>
  <c r="FH89" i="44"/>
  <c r="FD89" i="44"/>
  <c r="FC89" i="44"/>
  <c r="FB89" i="44"/>
  <c r="FA89" i="44"/>
  <c r="EZ89" i="44"/>
  <c r="EY89" i="44"/>
  <c r="EX89" i="44"/>
  <c r="EW89" i="44"/>
  <c r="EV89" i="44"/>
  <c r="EU89" i="44"/>
  <c r="ET89" i="44"/>
  <c r="ES89" i="44"/>
  <c r="ER89" i="44"/>
  <c r="EQ89" i="44"/>
  <c r="EP89" i="44"/>
  <c r="EO89" i="44"/>
  <c r="EN89" i="44"/>
  <c r="EM89" i="44"/>
  <c r="EL89" i="44"/>
  <c r="EK89" i="44"/>
  <c r="EG89" i="44"/>
  <c r="EF89" i="44"/>
  <c r="EE89" i="44"/>
  <c r="ED89" i="44"/>
  <c r="EC89" i="44"/>
  <c r="DZ89" i="44"/>
  <c r="GC88" i="44"/>
  <c r="GA88" i="44"/>
  <c r="FZ88" i="44"/>
  <c r="FY88" i="44"/>
  <c r="FX88" i="44"/>
  <c r="FW88" i="44"/>
  <c r="FV88" i="44"/>
  <c r="FU88" i="44"/>
  <c r="FT88" i="44"/>
  <c r="FS88" i="44"/>
  <c r="FR88" i="44"/>
  <c r="FQ88" i="44"/>
  <c r="FP88" i="44"/>
  <c r="FO88" i="44"/>
  <c r="FN88" i="44"/>
  <c r="FM88" i="44"/>
  <c r="FL88" i="44"/>
  <c r="FK88" i="44"/>
  <c r="FJ88" i="44"/>
  <c r="FI88" i="44"/>
  <c r="FH88" i="44"/>
  <c r="FD88" i="44"/>
  <c r="FC88" i="44"/>
  <c r="FB88" i="44"/>
  <c r="FA88" i="44"/>
  <c r="EZ88" i="44"/>
  <c r="EY88" i="44"/>
  <c r="EX88" i="44"/>
  <c r="EW88" i="44"/>
  <c r="EV88" i="44"/>
  <c r="EU88" i="44"/>
  <c r="ET88" i="44"/>
  <c r="ES88" i="44"/>
  <c r="ER88" i="44"/>
  <c r="EQ88" i="44"/>
  <c r="EP88" i="44"/>
  <c r="EO88" i="44"/>
  <c r="EN88" i="44"/>
  <c r="EM88" i="44"/>
  <c r="EL88" i="44"/>
  <c r="EK88" i="44"/>
  <c r="EG88" i="44"/>
  <c r="EF88" i="44"/>
  <c r="EE88" i="44"/>
  <c r="ED88" i="44"/>
  <c r="EC88" i="44"/>
  <c r="DZ88" i="44"/>
  <c r="GC87" i="44"/>
  <c r="GA87" i="44"/>
  <c r="FZ87" i="44"/>
  <c r="FY87" i="44"/>
  <c r="FX87" i="44"/>
  <c r="FW87" i="44"/>
  <c r="FV87" i="44"/>
  <c r="FU87" i="44"/>
  <c r="FT87" i="44"/>
  <c r="FS87" i="44"/>
  <c r="FR87" i="44"/>
  <c r="FQ87" i="44"/>
  <c r="FP87" i="44"/>
  <c r="FO87" i="44"/>
  <c r="FN87" i="44"/>
  <c r="FM87" i="44"/>
  <c r="FL87" i="44"/>
  <c r="FK87" i="44"/>
  <c r="FJ87" i="44"/>
  <c r="FI87" i="44"/>
  <c r="FH87" i="44"/>
  <c r="FD87" i="44"/>
  <c r="FC87" i="44"/>
  <c r="FB87" i="44"/>
  <c r="FA87" i="44"/>
  <c r="EZ87" i="44"/>
  <c r="EY87" i="44"/>
  <c r="EX87" i="44"/>
  <c r="EW87" i="44"/>
  <c r="EV87" i="44"/>
  <c r="EU87" i="44"/>
  <c r="ET87" i="44"/>
  <c r="ES87" i="44"/>
  <c r="ER87" i="44"/>
  <c r="EQ87" i="44"/>
  <c r="EP87" i="44"/>
  <c r="EO87" i="44"/>
  <c r="EN87" i="44"/>
  <c r="EM87" i="44"/>
  <c r="EL87" i="44"/>
  <c r="EK87" i="44"/>
  <c r="EG87" i="44"/>
  <c r="EF87" i="44"/>
  <c r="EE87" i="44"/>
  <c r="ED87" i="44"/>
  <c r="EC87" i="44"/>
  <c r="DZ87" i="44"/>
  <c r="GC86" i="44"/>
  <c r="GA86" i="44"/>
  <c r="FZ86" i="44"/>
  <c r="FY86" i="44"/>
  <c r="FX86" i="44"/>
  <c r="FW86" i="44"/>
  <c r="FV86" i="44"/>
  <c r="FU86" i="44"/>
  <c r="FT86" i="44"/>
  <c r="FS86" i="44"/>
  <c r="FR86" i="44"/>
  <c r="FQ86" i="44"/>
  <c r="FP86" i="44"/>
  <c r="FO86" i="44"/>
  <c r="FN86" i="44"/>
  <c r="FM86" i="44"/>
  <c r="FL86" i="44"/>
  <c r="FK86" i="44"/>
  <c r="FJ86" i="44"/>
  <c r="FI86" i="44"/>
  <c r="FH86" i="44"/>
  <c r="FD86" i="44"/>
  <c r="FC86" i="44"/>
  <c r="FB86" i="44"/>
  <c r="FA86" i="44"/>
  <c r="EZ86" i="44"/>
  <c r="EY86" i="44"/>
  <c r="EX86" i="44"/>
  <c r="EW86" i="44"/>
  <c r="EV86" i="44"/>
  <c r="EU86" i="44"/>
  <c r="ET86" i="44"/>
  <c r="ES86" i="44"/>
  <c r="ER86" i="44"/>
  <c r="EQ86" i="44"/>
  <c r="EP86" i="44"/>
  <c r="EO86" i="44"/>
  <c r="EN86" i="44"/>
  <c r="EM86" i="44"/>
  <c r="EL86" i="44"/>
  <c r="EK86" i="44"/>
  <c r="EG86" i="44"/>
  <c r="EF86" i="44"/>
  <c r="EE86" i="44"/>
  <c r="ED86" i="44"/>
  <c r="EC86" i="44"/>
  <c r="DZ86" i="44"/>
  <c r="GC85" i="44"/>
  <c r="GA85" i="44"/>
  <c r="FZ85" i="44"/>
  <c r="FY85" i="44"/>
  <c r="FX85" i="44"/>
  <c r="FW85" i="44"/>
  <c r="FV85" i="44"/>
  <c r="FU85" i="44"/>
  <c r="FT85" i="44"/>
  <c r="FS85" i="44"/>
  <c r="FR85" i="44"/>
  <c r="FQ85" i="44"/>
  <c r="FP85" i="44"/>
  <c r="FO85" i="44"/>
  <c r="FN85" i="44"/>
  <c r="FM85" i="44"/>
  <c r="FL85" i="44"/>
  <c r="FK85" i="44"/>
  <c r="FJ85" i="44"/>
  <c r="FI85" i="44"/>
  <c r="FH85" i="44"/>
  <c r="FD85" i="44"/>
  <c r="FC85" i="44"/>
  <c r="FB85" i="44"/>
  <c r="FA85" i="44"/>
  <c r="EZ85" i="44"/>
  <c r="EY85" i="44"/>
  <c r="EX85" i="44"/>
  <c r="EW85" i="44"/>
  <c r="EV85" i="44"/>
  <c r="EU85" i="44"/>
  <c r="ET85" i="44"/>
  <c r="ES85" i="44"/>
  <c r="ER85" i="44"/>
  <c r="EQ85" i="44"/>
  <c r="EP85" i="44"/>
  <c r="EO85" i="44"/>
  <c r="EN85" i="44"/>
  <c r="EM85" i="44"/>
  <c r="EL85" i="44"/>
  <c r="EK85" i="44"/>
  <c r="EG85" i="44"/>
  <c r="EF85" i="44"/>
  <c r="EE85" i="44"/>
  <c r="ED85" i="44"/>
  <c r="EC85" i="44"/>
  <c r="DZ85" i="44"/>
  <c r="GC84" i="44"/>
  <c r="GA84" i="44"/>
  <c r="FZ84" i="44"/>
  <c r="FY84" i="44"/>
  <c r="FX84" i="44"/>
  <c r="FW84" i="44"/>
  <c r="FV84" i="44"/>
  <c r="FU84" i="44"/>
  <c r="FT84" i="44"/>
  <c r="FS84" i="44"/>
  <c r="FR84" i="44"/>
  <c r="FQ84" i="44"/>
  <c r="FP84" i="44"/>
  <c r="FO84" i="44"/>
  <c r="FN84" i="44"/>
  <c r="FM84" i="44"/>
  <c r="FL84" i="44"/>
  <c r="FK84" i="44"/>
  <c r="FJ84" i="44"/>
  <c r="FI84" i="44"/>
  <c r="FH84" i="44"/>
  <c r="FD84" i="44"/>
  <c r="FC84" i="44"/>
  <c r="FB84" i="44"/>
  <c r="FA84" i="44"/>
  <c r="EZ84" i="44"/>
  <c r="EY84" i="44"/>
  <c r="EX84" i="44"/>
  <c r="EW84" i="44"/>
  <c r="EV84" i="44"/>
  <c r="EU84" i="44"/>
  <c r="ET84" i="44"/>
  <c r="ES84" i="44"/>
  <c r="ER84" i="44"/>
  <c r="EQ84" i="44"/>
  <c r="EP84" i="44"/>
  <c r="EO84" i="44"/>
  <c r="EN84" i="44"/>
  <c r="EM84" i="44"/>
  <c r="EL84" i="44"/>
  <c r="EK84" i="44"/>
  <c r="EG84" i="44"/>
  <c r="EF84" i="44"/>
  <c r="EE84" i="44"/>
  <c r="ED84" i="44"/>
  <c r="EC84" i="44"/>
  <c r="DZ84" i="44"/>
  <c r="GC83" i="44"/>
  <c r="GA83" i="44"/>
  <c r="FZ83" i="44"/>
  <c r="FY83" i="44"/>
  <c r="FX83" i="44"/>
  <c r="FW83" i="44"/>
  <c r="FV83" i="44"/>
  <c r="FU83" i="44"/>
  <c r="FT83" i="44"/>
  <c r="FS83" i="44"/>
  <c r="FR83" i="44"/>
  <c r="FQ83" i="44"/>
  <c r="FP83" i="44"/>
  <c r="FO83" i="44"/>
  <c r="FN83" i="44"/>
  <c r="FM83" i="44"/>
  <c r="FL83" i="44"/>
  <c r="FK83" i="44"/>
  <c r="FJ83" i="44"/>
  <c r="FI83" i="44"/>
  <c r="FH83" i="44"/>
  <c r="FD83" i="44"/>
  <c r="FC83" i="44"/>
  <c r="FB83" i="44"/>
  <c r="FA83" i="44"/>
  <c r="EZ83" i="44"/>
  <c r="EY83" i="44"/>
  <c r="EX83" i="44"/>
  <c r="EW83" i="44"/>
  <c r="EV83" i="44"/>
  <c r="EU83" i="44"/>
  <c r="ET83" i="44"/>
  <c r="ES83" i="44"/>
  <c r="ER83" i="44"/>
  <c r="EQ83" i="44"/>
  <c r="EP83" i="44"/>
  <c r="EO83" i="44"/>
  <c r="EN83" i="44"/>
  <c r="EM83" i="44"/>
  <c r="EL83" i="44"/>
  <c r="EK83" i="44"/>
  <c r="EG83" i="44"/>
  <c r="EF83" i="44"/>
  <c r="EE83" i="44"/>
  <c r="ED83" i="44"/>
  <c r="EC83" i="44"/>
  <c r="DZ83" i="44"/>
  <c r="GC82" i="44"/>
  <c r="GA82" i="44"/>
  <c r="FZ82" i="44"/>
  <c r="FY82" i="44"/>
  <c r="FX82" i="44"/>
  <c r="FW82" i="44"/>
  <c r="FV82" i="44"/>
  <c r="FU82" i="44"/>
  <c r="FT82" i="44"/>
  <c r="FS82" i="44"/>
  <c r="FR82" i="44"/>
  <c r="FQ82" i="44"/>
  <c r="FP82" i="44"/>
  <c r="FO82" i="44"/>
  <c r="FN82" i="44"/>
  <c r="FM82" i="44"/>
  <c r="FL82" i="44"/>
  <c r="FK82" i="44"/>
  <c r="FJ82" i="44"/>
  <c r="FI82" i="44"/>
  <c r="FH82" i="44"/>
  <c r="FD82" i="44"/>
  <c r="FC82" i="44"/>
  <c r="FB82" i="44"/>
  <c r="FA82" i="44"/>
  <c r="EZ82" i="44"/>
  <c r="EY82" i="44"/>
  <c r="EX82" i="44"/>
  <c r="EW82" i="44"/>
  <c r="EV82" i="44"/>
  <c r="EU82" i="44"/>
  <c r="ET82" i="44"/>
  <c r="ES82" i="44"/>
  <c r="ER82" i="44"/>
  <c r="EQ82" i="44"/>
  <c r="EP82" i="44"/>
  <c r="EO82" i="44"/>
  <c r="EN82" i="44"/>
  <c r="EM82" i="44"/>
  <c r="EL82" i="44"/>
  <c r="EK82" i="44"/>
  <c r="EG82" i="44"/>
  <c r="EF82" i="44"/>
  <c r="EE82" i="44"/>
  <c r="ED82" i="44"/>
  <c r="EC82" i="44"/>
  <c r="DZ82" i="44"/>
  <c r="GC81" i="44"/>
  <c r="GA81" i="44"/>
  <c r="FZ81" i="44"/>
  <c r="FY81" i="44"/>
  <c r="FX81" i="44"/>
  <c r="FW81" i="44"/>
  <c r="FV81" i="44"/>
  <c r="FU81" i="44"/>
  <c r="FT81" i="44"/>
  <c r="FS81" i="44"/>
  <c r="FR81" i="44"/>
  <c r="FQ81" i="44"/>
  <c r="FP81" i="44"/>
  <c r="FO81" i="44"/>
  <c r="FN81" i="44"/>
  <c r="FM81" i="44"/>
  <c r="FL81" i="44"/>
  <c r="FK81" i="44"/>
  <c r="FJ81" i="44"/>
  <c r="FI81" i="44"/>
  <c r="FH81" i="44"/>
  <c r="FD81" i="44"/>
  <c r="FC81" i="44"/>
  <c r="FB81" i="44"/>
  <c r="FA81" i="44"/>
  <c r="EZ81" i="44"/>
  <c r="EY81" i="44"/>
  <c r="EX81" i="44"/>
  <c r="EW81" i="44"/>
  <c r="EV81" i="44"/>
  <c r="EU81" i="44"/>
  <c r="ET81" i="44"/>
  <c r="ES81" i="44"/>
  <c r="ER81" i="44"/>
  <c r="EQ81" i="44"/>
  <c r="EP81" i="44"/>
  <c r="EO81" i="44"/>
  <c r="EN81" i="44"/>
  <c r="EM81" i="44"/>
  <c r="EL81" i="44"/>
  <c r="EK81" i="44"/>
  <c r="EG81" i="44"/>
  <c r="EF81" i="44"/>
  <c r="EE81" i="44"/>
  <c r="ED81" i="44"/>
  <c r="EC81" i="44"/>
  <c r="DZ81" i="44"/>
  <c r="GC80" i="44"/>
  <c r="GA80" i="44"/>
  <c r="FZ80" i="44"/>
  <c r="FY80" i="44"/>
  <c r="FX80" i="44"/>
  <c r="FW80" i="44"/>
  <c r="FV80" i="44"/>
  <c r="FU80" i="44"/>
  <c r="FT80" i="44"/>
  <c r="FS80" i="44"/>
  <c r="FR80" i="44"/>
  <c r="FQ80" i="44"/>
  <c r="FP80" i="44"/>
  <c r="FO80" i="44"/>
  <c r="FN80" i="44"/>
  <c r="FM80" i="44"/>
  <c r="FL80" i="44"/>
  <c r="FK80" i="44"/>
  <c r="FJ80" i="44"/>
  <c r="FI80" i="44"/>
  <c r="FH80" i="44"/>
  <c r="FD80" i="44"/>
  <c r="FC80" i="44"/>
  <c r="FB80" i="44"/>
  <c r="FA80" i="44"/>
  <c r="EZ80" i="44"/>
  <c r="EY80" i="44"/>
  <c r="EX80" i="44"/>
  <c r="EW80" i="44"/>
  <c r="EV80" i="44"/>
  <c r="EU80" i="44"/>
  <c r="ET80" i="44"/>
  <c r="ES80" i="44"/>
  <c r="ER80" i="44"/>
  <c r="EQ80" i="44"/>
  <c r="EP80" i="44"/>
  <c r="EO80" i="44"/>
  <c r="EN80" i="44"/>
  <c r="EM80" i="44"/>
  <c r="EL80" i="44"/>
  <c r="EK80" i="44"/>
  <c r="EG80" i="44"/>
  <c r="EF80" i="44"/>
  <c r="EE80" i="44"/>
  <c r="ED80" i="44"/>
  <c r="EC80" i="44"/>
  <c r="DZ80" i="44"/>
  <c r="GC79" i="44"/>
  <c r="GA79" i="44"/>
  <c r="FZ79" i="44"/>
  <c r="FY79" i="44"/>
  <c r="FX79" i="44"/>
  <c r="FW79" i="44"/>
  <c r="FV79" i="44"/>
  <c r="FU79" i="44"/>
  <c r="FT79" i="44"/>
  <c r="FS79" i="44"/>
  <c r="FR79" i="44"/>
  <c r="FQ79" i="44"/>
  <c r="FP79" i="44"/>
  <c r="FO79" i="44"/>
  <c r="FN79" i="44"/>
  <c r="FM79" i="44"/>
  <c r="FL79" i="44"/>
  <c r="FK79" i="44"/>
  <c r="FJ79" i="44"/>
  <c r="FI79" i="44"/>
  <c r="FH79" i="44"/>
  <c r="FD79" i="44"/>
  <c r="FC79" i="44"/>
  <c r="FB79" i="44"/>
  <c r="FA79" i="44"/>
  <c r="EZ79" i="44"/>
  <c r="EY79" i="44"/>
  <c r="EX79" i="44"/>
  <c r="EW79" i="44"/>
  <c r="EV79" i="44"/>
  <c r="EU79" i="44"/>
  <c r="ET79" i="44"/>
  <c r="ES79" i="44"/>
  <c r="ER79" i="44"/>
  <c r="EQ79" i="44"/>
  <c r="EP79" i="44"/>
  <c r="EO79" i="44"/>
  <c r="EN79" i="44"/>
  <c r="EM79" i="44"/>
  <c r="EL79" i="44"/>
  <c r="EK79" i="44"/>
  <c r="EG79" i="44"/>
  <c r="EF79" i="44"/>
  <c r="EE79" i="44"/>
  <c r="ED79" i="44"/>
  <c r="EC79" i="44"/>
  <c r="DZ79" i="44"/>
  <c r="GC78" i="44"/>
  <c r="GA78" i="44"/>
  <c r="FZ78" i="44"/>
  <c r="FY78" i="44"/>
  <c r="FX78" i="44"/>
  <c r="FW78" i="44"/>
  <c r="FV78" i="44"/>
  <c r="FU78" i="44"/>
  <c r="FT78" i="44"/>
  <c r="FS78" i="44"/>
  <c r="FR78" i="44"/>
  <c r="FQ78" i="44"/>
  <c r="FP78" i="44"/>
  <c r="FO78" i="44"/>
  <c r="FN78" i="44"/>
  <c r="FM78" i="44"/>
  <c r="FL78" i="44"/>
  <c r="FK78" i="44"/>
  <c r="FJ78" i="44"/>
  <c r="FI78" i="44"/>
  <c r="FH78" i="44"/>
  <c r="FD78" i="44"/>
  <c r="FC78" i="44"/>
  <c r="FB78" i="44"/>
  <c r="FA78" i="44"/>
  <c r="EZ78" i="44"/>
  <c r="EY78" i="44"/>
  <c r="EX78" i="44"/>
  <c r="EW78" i="44"/>
  <c r="EV78" i="44"/>
  <c r="EU78" i="44"/>
  <c r="ET78" i="44"/>
  <c r="ES78" i="44"/>
  <c r="ER78" i="44"/>
  <c r="EQ78" i="44"/>
  <c r="EP78" i="44"/>
  <c r="EO78" i="44"/>
  <c r="EN78" i="44"/>
  <c r="EM78" i="44"/>
  <c r="EL78" i="44"/>
  <c r="EK78" i="44"/>
  <c r="EG78" i="44"/>
  <c r="EF78" i="44"/>
  <c r="EE78" i="44"/>
  <c r="ED78" i="44"/>
  <c r="EC78" i="44"/>
  <c r="DZ78" i="44"/>
  <c r="GC77" i="44"/>
  <c r="GA77" i="44"/>
  <c r="FZ77" i="44"/>
  <c r="FY77" i="44"/>
  <c r="FX77" i="44"/>
  <c r="FW77" i="44"/>
  <c r="FV77" i="44"/>
  <c r="FU77" i="44"/>
  <c r="FT77" i="44"/>
  <c r="FS77" i="44"/>
  <c r="FR77" i="44"/>
  <c r="FQ77" i="44"/>
  <c r="FP77" i="44"/>
  <c r="FO77" i="44"/>
  <c r="FN77" i="44"/>
  <c r="FM77" i="44"/>
  <c r="FL77" i="44"/>
  <c r="FK77" i="44"/>
  <c r="FJ77" i="44"/>
  <c r="FI77" i="44"/>
  <c r="FH77" i="44"/>
  <c r="FD77" i="44"/>
  <c r="FC77" i="44"/>
  <c r="FB77" i="44"/>
  <c r="FA77" i="44"/>
  <c r="EZ77" i="44"/>
  <c r="EY77" i="44"/>
  <c r="EX77" i="44"/>
  <c r="EW77" i="44"/>
  <c r="EV77" i="44"/>
  <c r="EU77" i="44"/>
  <c r="ET77" i="44"/>
  <c r="ES77" i="44"/>
  <c r="ER77" i="44"/>
  <c r="EQ77" i="44"/>
  <c r="EP77" i="44"/>
  <c r="EO77" i="44"/>
  <c r="EN77" i="44"/>
  <c r="EM77" i="44"/>
  <c r="EL77" i="44"/>
  <c r="EK77" i="44"/>
  <c r="EG77" i="44"/>
  <c r="EF77" i="44"/>
  <c r="EE77" i="44"/>
  <c r="ED77" i="44"/>
  <c r="EC77" i="44"/>
  <c r="DZ77" i="44"/>
  <c r="GC76" i="44"/>
  <c r="GA76" i="44"/>
  <c r="FZ76" i="44"/>
  <c r="FY76" i="44"/>
  <c r="FX76" i="44"/>
  <c r="FW76" i="44"/>
  <c r="FV76" i="44"/>
  <c r="FU76" i="44"/>
  <c r="FT76" i="44"/>
  <c r="FS76" i="44"/>
  <c r="FR76" i="44"/>
  <c r="FQ76" i="44"/>
  <c r="FP76" i="44"/>
  <c r="FO76" i="44"/>
  <c r="FN76" i="44"/>
  <c r="FM76" i="44"/>
  <c r="FL76" i="44"/>
  <c r="FK76" i="44"/>
  <c r="FJ76" i="44"/>
  <c r="FI76" i="44"/>
  <c r="FH76" i="44"/>
  <c r="FD76" i="44"/>
  <c r="FC76" i="44"/>
  <c r="FB76" i="44"/>
  <c r="FA76" i="44"/>
  <c r="EZ76" i="44"/>
  <c r="EY76" i="44"/>
  <c r="EX76" i="44"/>
  <c r="EW76" i="44"/>
  <c r="EV76" i="44"/>
  <c r="EU76" i="44"/>
  <c r="ET76" i="44"/>
  <c r="ES76" i="44"/>
  <c r="ER76" i="44"/>
  <c r="EQ76" i="44"/>
  <c r="EP76" i="44"/>
  <c r="EO76" i="44"/>
  <c r="EN76" i="44"/>
  <c r="EM76" i="44"/>
  <c r="EL76" i="44"/>
  <c r="EK76" i="44"/>
  <c r="EG76" i="44"/>
  <c r="EF76" i="44"/>
  <c r="EE76" i="44"/>
  <c r="ED76" i="44"/>
  <c r="EC76" i="44"/>
  <c r="DZ76" i="44"/>
  <c r="GC75" i="44"/>
  <c r="GA75" i="44"/>
  <c r="FZ75" i="44"/>
  <c r="FY75" i="44"/>
  <c r="FX75" i="44"/>
  <c r="FW75" i="44"/>
  <c r="FV75" i="44"/>
  <c r="FU75" i="44"/>
  <c r="FT75" i="44"/>
  <c r="FS75" i="44"/>
  <c r="FR75" i="44"/>
  <c r="FQ75" i="44"/>
  <c r="FP75" i="44"/>
  <c r="FO75" i="44"/>
  <c r="FN75" i="44"/>
  <c r="FM75" i="44"/>
  <c r="FL75" i="44"/>
  <c r="FK75" i="44"/>
  <c r="FJ75" i="44"/>
  <c r="FI75" i="44"/>
  <c r="FH75" i="44"/>
  <c r="FD75" i="44"/>
  <c r="FC75" i="44"/>
  <c r="FB75" i="44"/>
  <c r="FA75" i="44"/>
  <c r="EZ75" i="44"/>
  <c r="EY75" i="44"/>
  <c r="EX75" i="44"/>
  <c r="EW75" i="44"/>
  <c r="EV75" i="44"/>
  <c r="EU75" i="44"/>
  <c r="ET75" i="44"/>
  <c r="ES75" i="44"/>
  <c r="ER75" i="44"/>
  <c r="EQ75" i="44"/>
  <c r="EP75" i="44"/>
  <c r="EO75" i="44"/>
  <c r="EN75" i="44"/>
  <c r="EM75" i="44"/>
  <c r="EL75" i="44"/>
  <c r="EK75" i="44"/>
  <c r="EG75" i="44"/>
  <c r="EF75" i="44"/>
  <c r="EE75" i="44"/>
  <c r="ED75" i="44"/>
  <c r="EC75" i="44"/>
  <c r="DZ75" i="44"/>
  <c r="GC74" i="44"/>
  <c r="GA74" i="44"/>
  <c r="FZ74" i="44"/>
  <c r="FY74" i="44"/>
  <c r="FX74" i="44"/>
  <c r="FW74" i="44"/>
  <c r="FV74" i="44"/>
  <c r="FU74" i="44"/>
  <c r="FT74" i="44"/>
  <c r="FS74" i="44"/>
  <c r="FR74" i="44"/>
  <c r="FQ74" i="44"/>
  <c r="FP74" i="44"/>
  <c r="FO74" i="44"/>
  <c r="FN74" i="44"/>
  <c r="FM74" i="44"/>
  <c r="FL74" i="44"/>
  <c r="FK74" i="44"/>
  <c r="FJ74" i="44"/>
  <c r="FI74" i="44"/>
  <c r="FH74" i="44"/>
  <c r="FD74" i="44"/>
  <c r="FC74" i="44"/>
  <c r="FB74" i="44"/>
  <c r="FA74" i="44"/>
  <c r="EZ74" i="44"/>
  <c r="EY74" i="44"/>
  <c r="EX74" i="44"/>
  <c r="EW74" i="44"/>
  <c r="EV74" i="44"/>
  <c r="EU74" i="44"/>
  <c r="ET74" i="44"/>
  <c r="ES74" i="44"/>
  <c r="ER74" i="44"/>
  <c r="EQ74" i="44"/>
  <c r="EP74" i="44"/>
  <c r="EO74" i="44"/>
  <c r="EN74" i="44"/>
  <c r="EM74" i="44"/>
  <c r="EL74" i="44"/>
  <c r="EK74" i="44"/>
  <c r="EG74" i="44"/>
  <c r="EF74" i="44"/>
  <c r="EE74" i="44"/>
  <c r="ED74" i="44"/>
  <c r="EC74" i="44"/>
  <c r="DZ74" i="44"/>
  <c r="GC73" i="44"/>
  <c r="GA73" i="44"/>
  <c r="FZ73" i="44"/>
  <c r="FY73" i="44"/>
  <c r="FX73" i="44"/>
  <c r="FW73" i="44"/>
  <c r="FV73" i="44"/>
  <c r="FU73" i="44"/>
  <c r="FT73" i="44"/>
  <c r="FS73" i="44"/>
  <c r="FR73" i="44"/>
  <c r="FQ73" i="44"/>
  <c r="FP73" i="44"/>
  <c r="FO73" i="44"/>
  <c r="FN73" i="44"/>
  <c r="FM73" i="44"/>
  <c r="FL73" i="44"/>
  <c r="FK73" i="44"/>
  <c r="FJ73" i="44"/>
  <c r="FI73" i="44"/>
  <c r="FH73" i="44"/>
  <c r="FD73" i="44"/>
  <c r="FC73" i="44"/>
  <c r="FB73" i="44"/>
  <c r="FA73" i="44"/>
  <c r="EZ73" i="44"/>
  <c r="EY73" i="44"/>
  <c r="EX73" i="44"/>
  <c r="EW73" i="44"/>
  <c r="EV73" i="44"/>
  <c r="EU73" i="44"/>
  <c r="ET73" i="44"/>
  <c r="ES73" i="44"/>
  <c r="ER73" i="44"/>
  <c r="EQ73" i="44"/>
  <c r="EP73" i="44"/>
  <c r="EO73" i="44"/>
  <c r="EN73" i="44"/>
  <c r="EM73" i="44"/>
  <c r="EL73" i="44"/>
  <c r="EK73" i="44"/>
  <c r="EG73" i="44"/>
  <c r="EF73" i="44"/>
  <c r="EE73" i="44"/>
  <c r="ED73" i="44"/>
  <c r="EC73" i="44"/>
  <c r="DZ73" i="44"/>
  <c r="GF72" i="44"/>
  <c r="GC72" i="44"/>
  <c r="GD72" i="44" s="1"/>
  <c r="GE72" i="44" s="1"/>
  <c r="GA72" i="44"/>
  <c r="FZ72" i="44"/>
  <c r="FY72" i="44"/>
  <c r="FX72" i="44"/>
  <c r="FW72" i="44"/>
  <c r="FV72" i="44"/>
  <c r="FU72" i="44"/>
  <c r="FT72" i="44"/>
  <c r="FS72" i="44"/>
  <c r="FR72" i="44"/>
  <c r="FQ72" i="44"/>
  <c r="FP72" i="44"/>
  <c r="FO72" i="44"/>
  <c r="FN72" i="44"/>
  <c r="FM72" i="44"/>
  <c r="FL72" i="44"/>
  <c r="FK72" i="44"/>
  <c r="FJ72" i="44"/>
  <c r="FI72" i="44"/>
  <c r="FH72" i="44"/>
  <c r="FD72" i="44"/>
  <c r="FC72" i="44"/>
  <c r="FB72" i="44"/>
  <c r="FA72" i="44"/>
  <c r="EZ72" i="44"/>
  <c r="EY72" i="44"/>
  <c r="EX72" i="44"/>
  <c r="EW72" i="44"/>
  <c r="EV72" i="44"/>
  <c r="EU72" i="44"/>
  <c r="ET72" i="44"/>
  <c r="ES72" i="44"/>
  <c r="ER72" i="44"/>
  <c r="EQ72" i="44"/>
  <c r="EP72" i="44"/>
  <c r="EO72" i="44"/>
  <c r="EN72" i="44"/>
  <c r="EM72" i="44"/>
  <c r="EL72" i="44"/>
  <c r="EK72" i="44"/>
  <c r="EG72" i="44"/>
  <c r="EF72" i="44"/>
  <c r="EE72" i="44"/>
  <c r="ED72" i="44"/>
  <c r="EC72" i="44"/>
  <c r="DZ72" i="44"/>
  <c r="GC71" i="44"/>
  <c r="GA71" i="44"/>
  <c r="FZ71" i="44"/>
  <c r="FY71" i="44"/>
  <c r="FX71" i="44"/>
  <c r="FW71" i="44"/>
  <c r="FV71" i="44"/>
  <c r="FU71" i="44"/>
  <c r="FT71" i="44"/>
  <c r="FS71" i="44"/>
  <c r="FR71" i="44"/>
  <c r="FQ71" i="44"/>
  <c r="FP71" i="44"/>
  <c r="FO71" i="44"/>
  <c r="FN71" i="44"/>
  <c r="FM71" i="44"/>
  <c r="FL71" i="44"/>
  <c r="FK71" i="44"/>
  <c r="FJ71" i="44"/>
  <c r="FI71" i="44"/>
  <c r="FH71" i="44"/>
  <c r="FD71" i="44"/>
  <c r="FC71" i="44"/>
  <c r="FB71" i="44"/>
  <c r="FA71" i="44"/>
  <c r="EZ71" i="44"/>
  <c r="EY71" i="44"/>
  <c r="EX71" i="44"/>
  <c r="EW71" i="44"/>
  <c r="EV71" i="44"/>
  <c r="EU71" i="44"/>
  <c r="ET71" i="44"/>
  <c r="ES71" i="44"/>
  <c r="ER71" i="44"/>
  <c r="EQ71" i="44"/>
  <c r="EP71" i="44"/>
  <c r="EO71" i="44"/>
  <c r="EN71" i="44"/>
  <c r="EM71" i="44"/>
  <c r="EL71" i="44"/>
  <c r="EK71" i="44"/>
  <c r="EG71" i="44"/>
  <c r="EF71" i="44"/>
  <c r="EE71" i="44"/>
  <c r="ED71" i="44"/>
  <c r="EC71" i="44"/>
  <c r="DZ71" i="44"/>
  <c r="GC70" i="44"/>
  <c r="GA70" i="44"/>
  <c r="FZ70" i="44"/>
  <c r="FY70" i="44"/>
  <c r="FX70" i="44"/>
  <c r="FW70" i="44"/>
  <c r="FV70" i="44"/>
  <c r="FU70" i="44"/>
  <c r="FT70" i="44"/>
  <c r="FS70" i="44"/>
  <c r="FR70" i="44"/>
  <c r="FQ70" i="44"/>
  <c r="FP70" i="44"/>
  <c r="FO70" i="44"/>
  <c r="FN70" i="44"/>
  <c r="FM70" i="44"/>
  <c r="FL70" i="44"/>
  <c r="FK70" i="44"/>
  <c r="FJ70" i="44"/>
  <c r="FI70" i="44"/>
  <c r="FH70" i="44"/>
  <c r="FD70" i="44"/>
  <c r="FC70" i="44"/>
  <c r="FB70" i="44"/>
  <c r="FA70" i="44"/>
  <c r="EZ70" i="44"/>
  <c r="EY70" i="44"/>
  <c r="EX70" i="44"/>
  <c r="EW70" i="44"/>
  <c r="EV70" i="44"/>
  <c r="EU70" i="44"/>
  <c r="ET70" i="44"/>
  <c r="ES70" i="44"/>
  <c r="ER70" i="44"/>
  <c r="EQ70" i="44"/>
  <c r="EP70" i="44"/>
  <c r="EO70" i="44"/>
  <c r="EN70" i="44"/>
  <c r="EM70" i="44"/>
  <c r="EL70" i="44"/>
  <c r="EK70" i="44"/>
  <c r="EG70" i="44"/>
  <c r="EF70" i="44"/>
  <c r="EE70" i="44"/>
  <c r="ED70" i="44"/>
  <c r="EC70" i="44"/>
  <c r="DZ70" i="44"/>
  <c r="GC69" i="44"/>
  <c r="GA69" i="44"/>
  <c r="FZ69" i="44"/>
  <c r="FY69" i="44"/>
  <c r="FX69" i="44"/>
  <c r="FW69" i="44"/>
  <c r="FV69" i="44"/>
  <c r="FU69" i="44"/>
  <c r="FT69" i="44"/>
  <c r="FS69" i="44"/>
  <c r="FR69" i="44"/>
  <c r="FQ69" i="44"/>
  <c r="FP69" i="44"/>
  <c r="FO69" i="44"/>
  <c r="FN69" i="44"/>
  <c r="FM69" i="44"/>
  <c r="FL69" i="44"/>
  <c r="FK69" i="44"/>
  <c r="FJ69" i="44"/>
  <c r="FI69" i="44"/>
  <c r="FH69" i="44"/>
  <c r="FD69" i="44"/>
  <c r="FC69" i="44"/>
  <c r="FB69" i="44"/>
  <c r="FA69" i="44"/>
  <c r="EZ69" i="44"/>
  <c r="EY69" i="44"/>
  <c r="EX69" i="44"/>
  <c r="EW69" i="44"/>
  <c r="EV69" i="44"/>
  <c r="EU69" i="44"/>
  <c r="ET69" i="44"/>
  <c r="ES69" i="44"/>
  <c r="ER69" i="44"/>
  <c r="EQ69" i="44"/>
  <c r="EP69" i="44"/>
  <c r="EO69" i="44"/>
  <c r="EN69" i="44"/>
  <c r="EM69" i="44"/>
  <c r="EL69" i="44"/>
  <c r="EK69" i="44"/>
  <c r="EG69" i="44"/>
  <c r="EF69" i="44"/>
  <c r="EE69" i="44"/>
  <c r="ED69" i="44"/>
  <c r="EC69" i="44"/>
  <c r="DZ69" i="44"/>
  <c r="GC68" i="44"/>
  <c r="GA68" i="44"/>
  <c r="FZ68" i="44"/>
  <c r="FY68" i="44"/>
  <c r="FX68" i="44"/>
  <c r="FW68" i="44"/>
  <c r="FV68" i="44"/>
  <c r="FU68" i="44"/>
  <c r="FT68" i="44"/>
  <c r="FS68" i="44"/>
  <c r="FR68" i="44"/>
  <c r="FQ68" i="44"/>
  <c r="FP68" i="44"/>
  <c r="FO68" i="44"/>
  <c r="FN68" i="44"/>
  <c r="FM68" i="44"/>
  <c r="FL68" i="44"/>
  <c r="FK68" i="44"/>
  <c r="FJ68" i="44"/>
  <c r="FI68" i="44"/>
  <c r="FH68" i="44"/>
  <c r="FD68" i="44"/>
  <c r="FC68" i="44"/>
  <c r="FB68" i="44"/>
  <c r="FA68" i="44"/>
  <c r="EZ68" i="44"/>
  <c r="EY68" i="44"/>
  <c r="EX68" i="44"/>
  <c r="EW68" i="44"/>
  <c r="EV68" i="44"/>
  <c r="EU68" i="44"/>
  <c r="ET68" i="44"/>
  <c r="ES68" i="44"/>
  <c r="ER68" i="44"/>
  <c r="EQ68" i="44"/>
  <c r="EP68" i="44"/>
  <c r="EO68" i="44"/>
  <c r="EN68" i="44"/>
  <c r="EM68" i="44"/>
  <c r="EL68" i="44"/>
  <c r="EK68" i="44"/>
  <c r="EG68" i="44"/>
  <c r="EF68" i="44"/>
  <c r="EE68" i="44"/>
  <c r="ED68" i="44"/>
  <c r="EC68" i="44"/>
  <c r="DZ68" i="44"/>
  <c r="GC67" i="44"/>
  <c r="GA67" i="44"/>
  <c r="FZ67" i="44"/>
  <c r="FY67" i="44"/>
  <c r="FX67" i="44"/>
  <c r="FW67" i="44"/>
  <c r="FV67" i="44"/>
  <c r="FU67" i="44"/>
  <c r="FT67" i="44"/>
  <c r="FS67" i="44"/>
  <c r="FR67" i="44"/>
  <c r="FQ67" i="44"/>
  <c r="FP67" i="44"/>
  <c r="FO67" i="44"/>
  <c r="FN67" i="44"/>
  <c r="FM67" i="44"/>
  <c r="FL67" i="44"/>
  <c r="FK67" i="44"/>
  <c r="FJ67" i="44"/>
  <c r="FI67" i="44"/>
  <c r="FH67" i="44"/>
  <c r="FD67" i="44"/>
  <c r="FC67" i="44"/>
  <c r="FB67" i="44"/>
  <c r="FA67" i="44"/>
  <c r="EZ67" i="44"/>
  <c r="EY67" i="44"/>
  <c r="EX67" i="44"/>
  <c r="EW67" i="44"/>
  <c r="EV67" i="44"/>
  <c r="EU67" i="44"/>
  <c r="ET67" i="44"/>
  <c r="ES67" i="44"/>
  <c r="ER67" i="44"/>
  <c r="EQ67" i="44"/>
  <c r="EP67" i="44"/>
  <c r="EO67" i="44"/>
  <c r="EN67" i="44"/>
  <c r="EM67" i="44"/>
  <c r="EL67" i="44"/>
  <c r="EK67" i="44"/>
  <c r="EG67" i="44"/>
  <c r="EF67" i="44"/>
  <c r="EE67" i="44"/>
  <c r="ED67" i="44"/>
  <c r="EC67" i="44"/>
  <c r="DZ67" i="44"/>
  <c r="GC66" i="44"/>
  <c r="GA66" i="44"/>
  <c r="FZ66" i="44"/>
  <c r="FY66" i="44"/>
  <c r="FX66" i="44"/>
  <c r="FW66" i="44"/>
  <c r="FV66" i="44"/>
  <c r="FU66" i="44"/>
  <c r="FT66" i="44"/>
  <c r="FS66" i="44"/>
  <c r="FR66" i="44"/>
  <c r="FQ66" i="44"/>
  <c r="FP66" i="44"/>
  <c r="FO66" i="44"/>
  <c r="FN66" i="44"/>
  <c r="FM66" i="44"/>
  <c r="FL66" i="44"/>
  <c r="FK66" i="44"/>
  <c r="FJ66" i="44"/>
  <c r="FI66" i="44"/>
  <c r="FH66" i="44"/>
  <c r="FD66" i="44"/>
  <c r="FC66" i="44"/>
  <c r="FB66" i="44"/>
  <c r="FA66" i="44"/>
  <c r="EZ66" i="44"/>
  <c r="EY66" i="44"/>
  <c r="EX66" i="44"/>
  <c r="EW66" i="44"/>
  <c r="EV66" i="44"/>
  <c r="EU66" i="44"/>
  <c r="ET66" i="44"/>
  <c r="ES66" i="44"/>
  <c r="ER66" i="44"/>
  <c r="EQ66" i="44"/>
  <c r="EP66" i="44"/>
  <c r="EO66" i="44"/>
  <c r="EN66" i="44"/>
  <c r="EM66" i="44"/>
  <c r="EL66" i="44"/>
  <c r="EK66" i="44"/>
  <c r="EG66" i="44"/>
  <c r="EF66" i="44"/>
  <c r="EE66" i="44"/>
  <c r="ED66" i="44"/>
  <c r="EC66" i="44"/>
  <c r="DZ66" i="44"/>
  <c r="GF65" i="44"/>
  <c r="GD65" i="44"/>
  <c r="GE65" i="44" s="1"/>
  <c r="GC65" i="44"/>
  <c r="GA65" i="44"/>
  <c r="FZ65" i="44"/>
  <c r="FY65" i="44"/>
  <c r="FX65" i="44"/>
  <c r="FW65" i="44"/>
  <c r="FV65" i="44"/>
  <c r="FU65" i="44"/>
  <c r="FT65" i="44"/>
  <c r="FS65" i="44"/>
  <c r="FR65" i="44"/>
  <c r="FQ65" i="44"/>
  <c r="FP65" i="44"/>
  <c r="FO65" i="44"/>
  <c r="FN65" i="44"/>
  <c r="FM65" i="44"/>
  <c r="FL65" i="44"/>
  <c r="FK65" i="44"/>
  <c r="FJ65" i="44"/>
  <c r="FI65" i="44"/>
  <c r="FH65" i="44"/>
  <c r="FD65" i="44"/>
  <c r="FC65" i="44"/>
  <c r="FB65" i="44"/>
  <c r="FA65" i="44"/>
  <c r="EZ65" i="44"/>
  <c r="EY65" i="44"/>
  <c r="EX65" i="44"/>
  <c r="EW65" i="44"/>
  <c r="EV65" i="44"/>
  <c r="EU65" i="44"/>
  <c r="ET65" i="44"/>
  <c r="ES65" i="44"/>
  <c r="ER65" i="44"/>
  <c r="EQ65" i="44"/>
  <c r="EP65" i="44"/>
  <c r="EO65" i="44"/>
  <c r="EN65" i="44"/>
  <c r="EM65" i="44"/>
  <c r="EL65" i="44"/>
  <c r="EK65" i="44"/>
  <c r="EG65" i="44"/>
  <c r="EF65" i="44"/>
  <c r="EE65" i="44"/>
  <c r="ED65" i="44"/>
  <c r="EC65" i="44"/>
  <c r="DZ65" i="44"/>
  <c r="GC64" i="44"/>
  <c r="GA64" i="44"/>
  <c r="FZ64" i="44"/>
  <c r="FY64" i="44"/>
  <c r="FX64" i="44"/>
  <c r="FW64" i="44"/>
  <c r="FV64" i="44"/>
  <c r="FU64" i="44"/>
  <c r="FT64" i="44"/>
  <c r="FS64" i="44"/>
  <c r="FR64" i="44"/>
  <c r="FQ64" i="44"/>
  <c r="FP64" i="44"/>
  <c r="FO64" i="44"/>
  <c r="FN64" i="44"/>
  <c r="FM64" i="44"/>
  <c r="FL64" i="44"/>
  <c r="FK64" i="44"/>
  <c r="FJ64" i="44"/>
  <c r="FI64" i="44"/>
  <c r="FH64" i="44"/>
  <c r="FD64" i="44"/>
  <c r="FC64" i="44"/>
  <c r="FB64" i="44"/>
  <c r="FA64" i="44"/>
  <c r="EZ64" i="44"/>
  <c r="EY64" i="44"/>
  <c r="EX64" i="44"/>
  <c r="EW64" i="44"/>
  <c r="EV64" i="44"/>
  <c r="EU64" i="44"/>
  <c r="ET64" i="44"/>
  <c r="ES64" i="44"/>
  <c r="ER64" i="44"/>
  <c r="EQ64" i="44"/>
  <c r="EP64" i="44"/>
  <c r="EO64" i="44"/>
  <c r="EN64" i="44"/>
  <c r="EM64" i="44"/>
  <c r="EL64" i="44"/>
  <c r="EK64" i="44"/>
  <c r="EG64" i="44"/>
  <c r="EF64" i="44"/>
  <c r="EE64" i="44"/>
  <c r="ED64" i="44"/>
  <c r="EC64" i="44"/>
  <c r="DZ64" i="44"/>
  <c r="GC63" i="44"/>
  <c r="GA63" i="44"/>
  <c r="FZ63" i="44"/>
  <c r="FY63" i="44"/>
  <c r="FX63" i="44"/>
  <c r="FW63" i="44"/>
  <c r="FV63" i="44"/>
  <c r="FU63" i="44"/>
  <c r="FT63" i="44"/>
  <c r="FS63" i="44"/>
  <c r="FR63" i="44"/>
  <c r="FQ63" i="44"/>
  <c r="FP63" i="44"/>
  <c r="FO63" i="44"/>
  <c r="FN63" i="44"/>
  <c r="FM63" i="44"/>
  <c r="FL63" i="44"/>
  <c r="FK63" i="44"/>
  <c r="FJ63" i="44"/>
  <c r="FI63" i="44"/>
  <c r="FH63" i="44"/>
  <c r="FD63" i="44"/>
  <c r="FC63" i="44"/>
  <c r="FB63" i="44"/>
  <c r="FA63" i="44"/>
  <c r="EZ63" i="44"/>
  <c r="EX63" i="44"/>
  <c r="EW63" i="44"/>
  <c r="EV63" i="44"/>
  <c r="EU63" i="44"/>
  <c r="ET63" i="44"/>
  <c r="ES63" i="44"/>
  <c r="ER63" i="44"/>
  <c r="EQ63" i="44"/>
  <c r="EP63" i="44"/>
  <c r="EO63" i="44"/>
  <c r="EN63" i="44"/>
  <c r="EM63" i="44"/>
  <c r="EL63" i="44"/>
  <c r="EK63" i="44"/>
  <c r="EG63" i="44"/>
  <c r="EF63" i="44"/>
  <c r="EE63" i="44"/>
  <c r="ED63" i="44"/>
  <c r="EC63" i="44"/>
  <c r="DZ63" i="44"/>
  <c r="BZ63" i="44"/>
  <c r="BD63" i="44"/>
  <c r="EY63" i="44" s="1"/>
  <c r="GC62" i="44"/>
  <c r="GD62" i="44" s="1"/>
  <c r="GE62" i="44" s="1"/>
  <c r="GA62" i="44"/>
  <c r="FZ62" i="44"/>
  <c r="FY62" i="44"/>
  <c r="FX62" i="44"/>
  <c r="FW62" i="44"/>
  <c r="FV62" i="44"/>
  <c r="FU62" i="44"/>
  <c r="FT62" i="44"/>
  <c r="FS62" i="44"/>
  <c r="FR62" i="44"/>
  <c r="FQ62" i="44"/>
  <c r="FP62" i="44"/>
  <c r="FO62" i="44"/>
  <c r="FN62" i="44"/>
  <c r="FM62" i="44"/>
  <c r="FL62" i="44"/>
  <c r="FK62" i="44"/>
  <c r="FJ62" i="44"/>
  <c r="FI62" i="44"/>
  <c r="FH62" i="44"/>
  <c r="FD62" i="44"/>
  <c r="FC62" i="44"/>
  <c r="FB62" i="44"/>
  <c r="FA62" i="44"/>
  <c r="EZ62" i="44"/>
  <c r="EY62" i="44"/>
  <c r="EX62" i="44"/>
  <c r="EW62" i="44"/>
  <c r="EV62" i="44"/>
  <c r="EU62" i="44"/>
  <c r="ET62" i="44"/>
  <c r="ES62" i="44"/>
  <c r="ER62" i="44"/>
  <c r="EQ62" i="44"/>
  <c r="EP62" i="44"/>
  <c r="EO62" i="44"/>
  <c r="EN62" i="44"/>
  <c r="EM62" i="44"/>
  <c r="EL62" i="44"/>
  <c r="EK62" i="44"/>
  <c r="EG62" i="44"/>
  <c r="EF62" i="44"/>
  <c r="EE62" i="44"/>
  <c r="ED62" i="44"/>
  <c r="EC62" i="44"/>
  <c r="DZ62" i="44"/>
  <c r="GC61" i="44"/>
  <c r="GD61" i="44" s="1"/>
  <c r="GE61" i="44" s="1"/>
  <c r="GA61" i="44"/>
  <c r="FZ61" i="44"/>
  <c r="FY61" i="44"/>
  <c r="FX61" i="44"/>
  <c r="FW61" i="44"/>
  <c r="FV61" i="44"/>
  <c r="FU61" i="44"/>
  <c r="FT61" i="44"/>
  <c r="FS61" i="44"/>
  <c r="FR61" i="44"/>
  <c r="FQ61" i="44"/>
  <c r="FP61" i="44"/>
  <c r="FO61" i="44"/>
  <c r="FN61" i="44"/>
  <c r="FM61" i="44"/>
  <c r="FL61" i="44"/>
  <c r="FK61" i="44"/>
  <c r="FJ61" i="44"/>
  <c r="FI61" i="44"/>
  <c r="FH61" i="44"/>
  <c r="FD61" i="44"/>
  <c r="FC61" i="44"/>
  <c r="FB61" i="44"/>
  <c r="FA61" i="44"/>
  <c r="EZ61" i="44"/>
  <c r="EY61" i="44"/>
  <c r="EX61" i="44"/>
  <c r="EW61" i="44"/>
  <c r="EV61" i="44"/>
  <c r="EU61" i="44"/>
  <c r="ET61" i="44"/>
  <c r="ES61" i="44"/>
  <c r="ER61" i="44"/>
  <c r="EQ61" i="44"/>
  <c r="EP61" i="44"/>
  <c r="EO61" i="44"/>
  <c r="EN61" i="44"/>
  <c r="EM61" i="44"/>
  <c r="EL61" i="44"/>
  <c r="EK61" i="44"/>
  <c r="EG61" i="44"/>
  <c r="EF61" i="44"/>
  <c r="EE61" i="44"/>
  <c r="ED61" i="44"/>
  <c r="EC61" i="44"/>
  <c r="DZ61" i="44"/>
  <c r="GC60" i="44"/>
  <c r="GD60" i="44" s="1"/>
  <c r="GE60" i="44" s="1"/>
  <c r="GA60" i="44"/>
  <c r="FZ60" i="44"/>
  <c r="FY60" i="44"/>
  <c r="FX60" i="44"/>
  <c r="FW60" i="44"/>
  <c r="FV60" i="44"/>
  <c r="FU60" i="44"/>
  <c r="FT60" i="44"/>
  <c r="FS60" i="44"/>
  <c r="FR60" i="44"/>
  <c r="FQ60" i="44"/>
  <c r="FP60" i="44"/>
  <c r="FO60" i="44"/>
  <c r="FN60" i="44"/>
  <c r="FM60" i="44"/>
  <c r="FL60" i="44"/>
  <c r="FK60" i="44"/>
  <c r="FJ60" i="44"/>
  <c r="FI60" i="44"/>
  <c r="FH60" i="44"/>
  <c r="FD60" i="44"/>
  <c r="FC60" i="44"/>
  <c r="FB60" i="44"/>
  <c r="FA60" i="44"/>
  <c r="EZ60" i="44"/>
  <c r="EY60" i="44"/>
  <c r="EX60" i="44"/>
  <c r="EW60" i="44"/>
  <c r="EV60" i="44"/>
  <c r="EU60" i="44"/>
  <c r="ET60" i="44"/>
  <c r="ES60" i="44"/>
  <c r="ER60" i="44"/>
  <c r="EQ60" i="44"/>
  <c r="EP60" i="44"/>
  <c r="EO60" i="44"/>
  <c r="EN60" i="44"/>
  <c r="EM60" i="44"/>
  <c r="EL60" i="44"/>
  <c r="EK60" i="44"/>
  <c r="EG60" i="44"/>
  <c r="EF60" i="44"/>
  <c r="EE60" i="44"/>
  <c r="ED60" i="44"/>
  <c r="EC60" i="44"/>
  <c r="DZ60" i="44"/>
  <c r="GA59" i="44"/>
  <c r="FZ59" i="44"/>
  <c r="FY59" i="44"/>
  <c r="FX59" i="44"/>
  <c r="FW59" i="44"/>
  <c r="FV59" i="44"/>
  <c r="FU59" i="44"/>
  <c r="FT59" i="44"/>
  <c r="FS59" i="44"/>
  <c r="FR59" i="44"/>
  <c r="FQ59" i="44"/>
  <c r="FP59" i="44"/>
  <c r="FO59" i="44"/>
  <c r="FN59" i="44"/>
  <c r="FM59" i="44"/>
  <c r="FL59" i="44"/>
  <c r="FK59" i="44"/>
  <c r="FJ59" i="44"/>
  <c r="FI59" i="44"/>
  <c r="FH59" i="44"/>
  <c r="EG59" i="44"/>
  <c r="EF59" i="44"/>
  <c r="ED59" i="44"/>
  <c r="EC59" i="44"/>
  <c r="BK59" i="44"/>
  <c r="FA59" i="44" s="1"/>
  <c r="GC58" i="44"/>
  <c r="GD58" i="44" s="1"/>
  <c r="GE58" i="44" s="1"/>
  <c r="GA58" i="44"/>
  <c r="FZ58" i="44"/>
  <c r="FY58" i="44"/>
  <c r="FX58" i="44"/>
  <c r="FW58" i="44"/>
  <c r="FV58" i="44"/>
  <c r="FU58" i="44"/>
  <c r="FT58" i="44"/>
  <c r="FS58" i="44"/>
  <c r="FR58" i="44"/>
  <c r="FQ58" i="44"/>
  <c r="FP58" i="44"/>
  <c r="FO58" i="44"/>
  <c r="FN58" i="44"/>
  <c r="FM58" i="44"/>
  <c r="FL58" i="44"/>
  <c r="FK58" i="44"/>
  <c r="FJ58" i="44"/>
  <c r="FI58" i="44"/>
  <c r="FH58" i="44"/>
  <c r="FD58" i="44"/>
  <c r="FC58" i="44"/>
  <c r="FB58" i="44"/>
  <c r="FA58" i="44"/>
  <c r="EZ58" i="44"/>
  <c r="EY58" i="44"/>
  <c r="EX58" i="44"/>
  <c r="EW58" i="44"/>
  <c r="EV58" i="44"/>
  <c r="EU58" i="44"/>
  <c r="ET58" i="44"/>
  <c r="ES58" i="44"/>
  <c r="ER58" i="44"/>
  <c r="EQ58" i="44"/>
  <c r="EP58" i="44"/>
  <c r="EO58" i="44"/>
  <c r="EN58" i="44"/>
  <c r="EM58" i="44"/>
  <c r="EL58" i="44"/>
  <c r="EK58" i="44"/>
  <c r="EG58" i="44"/>
  <c r="EF58" i="44"/>
  <c r="EE58" i="44"/>
  <c r="ED58" i="44"/>
  <c r="EC58" i="44"/>
  <c r="DZ58" i="44"/>
  <c r="GC57" i="44"/>
  <c r="GD57" i="44" s="1"/>
  <c r="GE57" i="44" s="1"/>
  <c r="GA57" i="44"/>
  <c r="FZ57" i="44"/>
  <c r="FY57" i="44"/>
  <c r="FX57" i="44"/>
  <c r="FW57" i="44"/>
  <c r="FV57" i="44"/>
  <c r="FU57" i="44"/>
  <c r="FT57" i="44"/>
  <c r="FS57" i="44"/>
  <c r="FR57" i="44"/>
  <c r="FQ57" i="44"/>
  <c r="FP57" i="44"/>
  <c r="FO57" i="44"/>
  <c r="FN57" i="44"/>
  <c r="FM57" i="44"/>
  <c r="FL57" i="44"/>
  <c r="FK57" i="44"/>
  <c r="FJ57" i="44"/>
  <c r="FI57" i="44"/>
  <c r="FH57" i="44"/>
  <c r="FD57" i="44"/>
  <c r="FC57" i="44"/>
  <c r="FB57" i="44"/>
  <c r="FA57" i="44"/>
  <c r="EZ57" i="44"/>
  <c r="EY57" i="44"/>
  <c r="EX57" i="44"/>
  <c r="EW57" i="44"/>
  <c r="EV57" i="44"/>
  <c r="EU57" i="44"/>
  <c r="ET57" i="44"/>
  <c r="ES57" i="44"/>
  <c r="ER57" i="44"/>
  <c r="EQ57" i="44"/>
  <c r="EP57" i="44"/>
  <c r="EO57" i="44"/>
  <c r="EN57" i="44"/>
  <c r="EM57" i="44"/>
  <c r="EL57" i="44"/>
  <c r="EK57" i="44"/>
  <c r="EG57" i="44"/>
  <c r="EF57" i="44"/>
  <c r="EE57" i="44"/>
  <c r="ED57" i="44"/>
  <c r="EC57" i="44"/>
  <c r="DZ57" i="44"/>
  <c r="GC56" i="44"/>
  <c r="GD56" i="44" s="1"/>
  <c r="GE56" i="44" s="1"/>
  <c r="GA56" i="44"/>
  <c r="FZ56" i="44"/>
  <c r="FY56" i="44"/>
  <c r="FX56" i="44"/>
  <c r="FW56" i="44"/>
  <c r="FV56" i="44"/>
  <c r="FU56" i="44"/>
  <c r="FT56" i="44"/>
  <c r="FS56" i="44"/>
  <c r="FR56" i="44"/>
  <c r="FQ56" i="44"/>
  <c r="FP56" i="44"/>
  <c r="FO56" i="44"/>
  <c r="FN56" i="44"/>
  <c r="FM56" i="44"/>
  <c r="FL56" i="44"/>
  <c r="FK56" i="44"/>
  <c r="FJ56" i="44"/>
  <c r="FI56" i="44"/>
  <c r="FH56" i="44"/>
  <c r="FD56" i="44"/>
  <c r="FC56" i="44"/>
  <c r="FB56" i="44"/>
  <c r="FA56" i="44"/>
  <c r="EZ56" i="44"/>
  <c r="EY56" i="44"/>
  <c r="EX56" i="44"/>
  <c r="EW56" i="44"/>
  <c r="EV56" i="44"/>
  <c r="EU56" i="44"/>
  <c r="ET56" i="44"/>
  <c r="ES56" i="44"/>
  <c r="ER56" i="44"/>
  <c r="EQ56" i="44"/>
  <c r="EP56" i="44"/>
  <c r="EO56" i="44"/>
  <c r="EN56" i="44"/>
  <c r="EM56" i="44"/>
  <c r="EL56" i="44"/>
  <c r="EK56" i="44"/>
  <c r="EG56" i="44"/>
  <c r="EF56" i="44"/>
  <c r="EE56" i="44"/>
  <c r="ED56" i="44"/>
  <c r="EC56" i="44"/>
  <c r="DZ56" i="44"/>
  <c r="GC55" i="44"/>
  <c r="GD55" i="44" s="1"/>
  <c r="GE55" i="44" s="1"/>
  <c r="GA55" i="44"/>
  <c r="FZ55" i="44"/>
  <c r="FY55" i="44"/>
  <c r="FX55" i="44"/>
  <c r="FW55" i="44"/>
  <c r="FV55" i="44"/>
  <c r="FU55" i="44"/>
  <c r="FT55" i="44"/>
  <c r="FS55" i="44"/>
  <c r="FR55" i="44"/>
  <c r="FQ55" i="44"/>
  <c r="FP55" i="44"/>
  <c r="FO55" i="44"/>
  <c r="FN55" i="44"/>
  <c r="FM55" i="44"/>
  <c r="FL55" i="44"/>
  <c r="FK55" i="44"/>
  <c r="FJ55" i="44"/>
  <c r="FI55" i="44"/>
  <c r="FH55" i="44"/>
  <c r="FD55" i="44"/>
  <c r="FC55" i="44"/>
  <c r="FB55" i="44"/>
  <c r="FA55" i="44"/>
  <c r="EZ55" i="44"/>
  <c r="EY55" i="44"/>
  <c r="EX55" i="44"/>
  <c r="EW55" i="44"/>
  <c r="EV55" i="44"/>
  <c r="EU55" i="44"/>
  <c r="ET55" i="44"/>
  <c r="ES55" i="44"/>
  <c r="ER55" i="44"/>
  <c r="EQ55" i="44"/>
  <c r="EP55" i="44"/>
  <c r="EO55" i="44"/>
  <c r="EN55" i="44"/>
  <c r="EM55" i="44"/>
  <c r="EL55" i="44"/>
  <c r="EK55" i="44"/>
  <c r="EG55" i="44"/>
  <c r="EF55" i="44"/>
  <c r="EE55" i="44"/>
  <c r="ED55" i="44"/>
  <c r="EC55" i="44"/>
  <c r="DZ55" i="44"/>
  <c r="GA54" i="44"/>
  <c r="FZ54" i="44"/>
  <c r="FY54" i="44"/>
  <c r="FX54" i="44"/>
  <c r="FW54" i="44"/>
  <c r="FV54" i="44"/>
  <c r="FU54" i="44"/>
  <c r="FT54" i="44"/>
  <c r="FS54" i="44"/>
  <c r="FR54" i="44"/>
  <c r="FQ54" i="44"/>
  <c r="FP54" i="44"/>
  <c r="FO54" i="44"/>
  <c r="FN54" i="44"/>
  <c r="FM54" i="44"/>
  <c r="FL54" i="44"/>
  <c r="FK54" i="44"/>
  <c r="FJ54" i="44"/>
  <c r="FI54" i="44"/>
  <c r="FH54" i="44"/>
  <c r="EG54" i="44"/>
  <c r="EF54" i="44"/>
  <c r="EE54" i="44"/>
  <c r="EC54" i="44"/>
  <c r="AO54" i="44"/>
  <c r="GC54" i="44" s="1"/>
  <c r="GC53" i="44"/>
  <c r="GD53" i="44" s="1"/>
  <c r="GA53" i="44"/>
  <c r="FZ53" i="44"/>
  <c r="FY53" i="44"/>
  <c r="FX53" i="44"/>
  <c r="FW53" i="44"/>
  <c r="FV53" i="44"/>
  <c r="FU53" i="44"/>
  <c r="FT53" i="44"/>
  <c r="FS53" i="44"/>
  <c r="FR53" i="44"/>
  <c r="FQ53" i="44"/>
  <c r="FP53" i="44"/>
  <c r="FO53" i="44"/>
  <c r="FN53" i="44"/>
  <c r="FM53" i="44"/>
  <c r="FL53" i="44"/>
  <c r="FK53" i="44"/>
  <c r="FJ53" i="44"/>
  <c r="FI53" i="44"/>
  <c r="FH53" i="44"/>
  <c r="FD53" i="44"/>
  <c r="FC53" i="44"/>
  <c r="FB53" i="44"/>
  <c r="FA53" i="44"/>
  <c r="EZ53" i="44"/>
  <c r="EY53" i="44"/>
  <c r="EX53" i="44"/>
  <c r="EW53" i="44"/>
  <c r="EV53" i="44"/>
  <c r="EU53" i="44"/>
  <c r="ET53" i="44"/>
  <c r="ES53" i="44"/>
  <c r="ER53" i="44"/>
  <c r="EQ53" i="44"/>
  <c r="EP53" i="44"/>
  <c r="EO53" i="44"/>
  <c r="EN53" i="44"/>
  <c r="EM53" i="44"/>
  <c r="EL53" i="44"/>
  <c r="EK53" i="44"/>
  <c r="EG53" i="44"/>
  <c r="EF53" i="44"/>
  <c r="EE53" i="44"/>
  <c r="ED53" i="44"/>
  <c r="EC53" i="44"/>
  <c r="DZ53" i="44"/>
  <c r="GC52" i="44"/>
  <c r="GD52" i="44" s="1"/>
  <c r="GA52" i="44"/>
  <c r="FZ52" i="44"/>
  <c r="FY52" i="44"/>
  <c r="FX52" i="44"/>
  <c r="FW52" i="44"/>
  <c r="FV52" i="44"/>
  <c r="FU52" i="44"/>
  <c r="FT52" i="44"/>
  <c r="FS52" i="44"/>
  <c r="FR52" i="44"/>
  <c r="FQ52" i="44"/>
  <c r="FP52" i="44"/>
  <c r="FO52" i="44"/>
  <c r="FN52" i="44"/>
  <c r="FM52" i="44"/>
  <c r="FL52" i="44"/>
  <c r="FK52" i="44"/>
  <c r="FJ52" i="44"/>
  <c r="FI52" i="44"/>
  <c r="FH52" i="44"/>
  <c r="FD52" i="44"/>
  <c r="FC52" i="44"/>
  <c r="FB52" i="44"/>
  <c r="FA52" i="44"/>
  <c r="EZ52" i="44"/>
  <c r="EY52" i="44"/>
  <c r="EX52" i="44"/>
  <c r="EW52" i="44"/>
  <c r="EV52" i="44"/>
  <c r="EU52" i="44"/>
  <c r="ET52" i="44"/>
  <c r="ES52" i="44"/>
  <c r="ER52" i="44"/>
  <c r="EQ52" i="44"/>
  <c r="EP52" i="44"/>
  <c r="EO52" i="44"/>
  <c r="EN52" i="44"/>
  <c r="EM52" i="44"/>
  <c r="EL52" i="44"/>
  <c r="EK52" i="44"/>
  <c r="EG52" i="44"/>
  <c r="EF52" i="44"/>
  <c r="EE52" i="44"/>
  <c r="ED52" i="44"/>
  <c r="EC52" i="44"/>
  <c r="DZ52" i="44"/>
  <c r="GC51" i="44"/>
  <c r="GD51" i="44" s="1"/>
  <c r="GA51" i="44"/>
  <c r="FZ51" i="44"/>
  <c r="FY51" i="44"/>
  <c r="FX51" i="44"/>
  <c r="FW51" i="44"/>
  <c r="FV51" i="44"/>
  <c r="FU51" i="44"/>
  <c r="FT51" i="44"/>
  <c r="FS51" i="44"/>
  <c r="FR51" i="44"/>
  <c r="FQ51" i="44"/>
  <c r="FP51" i="44"/>
  <c r="FO51" i="44"/>
  <c r="FN51" i="44"/>
  <c r="FM51" i="44"/>
  <c r="FL51" i="44"/>
  <c r="FK51" i="44"/>
  <c r="FJ51" i="44"/>
  <c r="FI51" i="44"/>
  <c r="FH51" i="44"/>
  <c r="FD51" i="44"/>
  <c r="FC51" i="44"/>
  <c r="FB51" i="44"/>
  <c r="FA51" i="44"/>
  <c r="EZ51" i="44"/>
  <c r="EY51" i="44"/>
  <c r="EX51" i="44"/>
  <c r="EW51" i="44"/>
  <c r="EV51" i="44"/>
  <c r="EU51" i="44"/>
  <c r="ET51" i="44"/>
  <c r="ES51" i="44"/>
  <c r="ER51" i="44"/>
  <c r="EQ51" i="44"/>
  <c r="EP51" i="44"/>
  <c r="EO51" i="44"/>
  <c r="EN51" i="44"/>
  <c r="EM51" i="44"/>
  <c r="EL51" i="44"/>
  <c r="EK51" i="44"/>
  <c r="EG51" i="44"/>
  <c r="EF51" i="44"/>
  <c r="EE51" i="44"/>
  <c r="ED51" i="44"/>
  <c r="EC51" i="44"/>
  <c r="DZ51" i="44"/>
  <c r="GC50" i="44"/>
  <c r="GD50" i="44" s="1"/>
  <c r="GA50" i="44"/>
  <c r="FZ50" i="44"/>
  <c r="FY50" i="44"/>
  <c r="FX50" i="44"/>
  <c r="FW50" i="44"/>
  <c r="FV50" i="44"/>
  <c r="FU50" i="44"/>
  <c r="FT50" i="44"/>
  <c r="FS50" i="44"/>
  <c r="FR50" i="44"/>
  <c r="FQ50" i="44"/>
  <c r="FP50" i="44"/>
  <c r="FO50" i="44"/>
  <c r="FN50" i="44"/>
  <c r="FM50" i="44"/>
  <c r="FL50" i="44"/>
  <c r="FK50" i="44"/>
  <c r="FJ50" i="44"/>
  <c r="FI50" i="44"/>
  <c r="FH50" i="44"/>
  <c r="FD50" i="44"/>
  <c r="FC50" i="44"/>
  <c r="FB50" i="44"/>
  <c r="FA50" i="44"/>
  <c r="EZ50" i="44"/>
  <c r="EY50" i="44"/>
  <c r="EX50" i="44"/>
  <c r="EW50" i="44"/>
  <c r="EV50" i="44"/>
  <c r="EU50" i="44"/>
  <c r="ET50" i="44"/>
  <c r="ES50" i="44"/>
  <c r="ER50" i="44"/>
  <c r="EQ50" i="44"/>
  <c r="EP50" i="44"/>
  <c r="EO50" i="44"/>
  <c r="EN50" i="44"/>
  <c r="EM50" i="44"/>
  <c r="EL50" i="44"/>
  <c r="EK50" i="44"/>
  <c r="EG50" i="44"/>
  <c r="EF50" i="44"/>
  <c r="EE50" i="44"/>
  <c r="ED50" i="44"/>
  <c r="EC50" i="44"/>
  <c r="DZ50" i="44"/>
  <c r="GA49" i="44"/>
  <c r="FZ49" i="44"/>
  <c r="FY49" i="44"/>
  <c r="FX49" i="44"/>
  <c r="FW49" i="44"/>
  <c r="FV49" i="44"/>
  <c r="FU49" i="44"/>
  <c r="FT49" i="44"/>
  <c r="FS49" i="44"/>
  <c r="FR49" i="44"/>
  <c r="FQ49" i="44"/>
  <c r="FP49" i="44"/>
  <c r="FO49" i="44"/>
  <c r="FN49" i="44"/>
  <c r="FM49" i="44"/>
  <c r="FL49" i="44"/>
  <c r="FK49" i="44"/>
  <c r="FJ49" i="44"/>
  <c r="FI49" i="44"/>
  <c r="FH49" i="44"/>
  <c r="EG49" i="44"/>
  <c r="EF49" i="44"/>
  <c r="EC49" i="44"/>
  <c r="BU49" i="44"/>
  <c r="BK49" i="44"/>
  <c r="BT49" i="44" s="1"/>
  <c r="AO49" i="44"/>
  <c r="GD48" i="44"/>
  <c r="GE48" i="44" s="1"/>
  <c r="GC48" i="44"/>
  <c r="GA48" i="44"/>
  <c r="FZ48" i="44"/>
  <c r="FY48" i="44"/>
  <c r="FX48" i="44"/>
  <c r="FW48" i="44"/>
  <c r="FV48" i="44"/>
  <c r="FU48" i="44"/>
  <c r="FT48" i="44"/>
  <c r="FS48" i="44"/>
  <c r="FR48" i="44"/>
  <c r="FQ48" i="44"/>
  <c r="FP48" i="44"/>
  <c r="FO48" i="44"/>
  <c r="FN48" i="44"/>
  <c r="FM48" i="44"/>
  <c r="FL48" i="44"/>
  <c r="FK48" i="44"/>
  <c r="FJ48" i="44"/>
  <c r="FI48" i="44"/>
  <c r="FH48" i="44"/>
  <c r="FD48" i="44"/>
  <c r="FC48" i="44"/>
  <c r="FB48" i="44"/>
  <c r="FA48" i="44"/>
  <c r="EZ48" i="44"/>
  <c r="EY48" i="44"/>
  <c r="EX48" i="44"/>
  <c r="EW48" i="44"/>
  <c r="EV48" i="44"/>
  <c r="EU48" i="44"/>
  <c r="ET48" i="44"/>
  <c r="ES48" i="44"/>
  <c r="ER48" i="44"/>
  <c r="EQ48" i="44"/>
  <c r="EP48" i="44"/>
  <c r="EO48" i="44"/>
  <c r="EN48" i="44"/>
  <c r="EM48" i="44"/>
  <c r="EL48" i="44"/>
  <c r="EK48" i="44"/>
  <c r="EG48" i="44"/>
  <c r="EF48" i="44"/>
  <c r="EE48" i="44"/>
  <c r="ED48" i="44"/>
  <c r="EC48" i="44"/>
  <c r="DZ48" i="44"/>
  <c r="GD47" i="44"/>
  <c r="GE47" i="44" s="1"/>
  <c r="GC47" i="44"/>
  <c r="GA47" i="44"/>
  <c r="FZ47" i="44"/>
  <c r="FY47" i="44"/>
  <c r="FX47" i="44"/>
  <c r="FW47" i="44"/>
  <c r="FV47" i="44"/>
  <c r="FU47" i="44"/>
  <c r="FT47" i="44"/>
  <c r="FS47" i="44"/>
  <c r="FR47" i="44"/>
  <c r="FQ47" i="44"/>
  <c r="FP47" i="44"/>
  <c r="FO47" i="44"/>
  <c r="FN47" i="44"/>
  <c r="FM47" i="44"/>
  <c r="FL47" i="44"/>
  <c r="FK47" i="44"/>
  <c r="FJ47" i="44"/>
  <c r="FI47" i="44"/>
  <c r="FH47" i="44"/>
  <c r="FD47" i="44"/>
  <c r="FC47" i="44"/>
  <c r="FB47" i="44"/>
  <c r="FA47" i="44"/>
  <c r="EZ47" i="44"/>
  <c r="EY47" i="44"/>
  <c r="EX47" i="44"/>
  <c r="EW47" i="44"/>
  <c r="EV47" i="44"/>
  <c r="EU47" i="44"/>
  <c r="ET47" i="44"/>
  <c r="ES47" i="44"/>
  <c r="ER47" i="44"/>
  <c r="EQ47" i="44"/>
  <c r="EP47" i="44"/>
  <c r="EO47" i="44"/>
  <c r="EN47" i="44"/>
  <c r="EM47" i="44"/>
  <c r="EL47" i="44"/>
  <c r="EK47" i="44"/>
  <c r="EG47" i="44"/>
  <c r="EF47" i="44"/>
  <c r="EE47" i="44"/>
  <c r="ED47" i="44"/>
  <c r="EC47" i="44"/>
  <c r="DZ47" i="44"/>
  <c r="GC46" i="44"/>
  <c r="GD46" i="44" s="1"/>
  <c r="GE46" i="44" s="1"/>
  <c r="GA46" i="44"/>
  <c r="FZ46" i="44"/>
  <c r="FY46" i="44"/>
  <c r="FX46" i="44"/>
  <c r="FW46" i="44"/>
  <c r="FV46" i="44"/>
  <c r="FU46" i="44"/>
  <c r="FT46" i="44"/>
  <c r="FS46" i="44"/>
  <c r="FR46" i="44"/>
  <c r="FQ46" i="44"/>
  <c r="FP46" i="44"/>
  <c r="FO46" i="44"/>
  <c r="FN46" i="44"/>
  <c r="FM46" i="44"/>
  <c r="FL46" i="44"/>
  <c r="FK46" i="44"/>
  <c r="FJ46" i="44"/>
  <c r="FI46" i="44"/>
  <c r="FH46" i="44"/>
  <c r="FD46" i="44"/>
  <c r="FC46" i="44"/>
  <c r="FB46" i="44"/>
  <c r="FA46" i="44"/>
  <c r="EZ46" i="44"/>
  <c r="EY46" i="44"/>
  <c r="EX46" i="44"/>
  <c r="EW46" i="44"/>
  <c r="EV46" i="44"/>
  <c r="EU46" i="44"/>
  <c r="ET46" i="44"/>
  <c r="ES46" i="44"/>
  <c r="ER46" i="44"/>
  <c r="EQ46" i="44"/>
  <c r="EP46" i="44"/>
  <c r="EO46" i="44"/>
  <c r="EN46" i="44"/>
  <c r="EM46" i="44"/>
  <c r="EL46" i="44"/>
  <c r="EK46" i="44"/>
  <c r="EG46" i="44"/>
  <c r="EF46" i="44"/>
  <c r="EE46" i="44"/>
  <c r="ED46" i="44"/>
  <c r="EC46" i="44"/>
  <c r="DZ46" i="44"/>
  <c r="GC45" i="44"/>
  <c r="GD45" i="44" s="1"/>
  <c r="GE45" i="44" s="1"/>
  <c r="GA45" i="44"/>
  <c r="FZ45" i="44"/>
  <c r="FY45" i="44"/>
  <c r="FX45" i="44"/>
  <c r="FW45" i="44"/>
  <c r="FV45" i="44"/>
  <c r="FU45" i="44"/>
  <c r="FT45" i="44"/>
  <c r="FS45" i="44"/>
  <c r="FR45" i="44"/>
  <c r="FQ45" i="44"/>
  <c r="FP45" i="44"/>
  <c r="FO45" i="44"/>
  <c r="FN45" i="44"/>
  <c r="FM45" i="44"/>
  <c r="FL45" i="44"/>
  <c r="FK45" i="44"/>
  <c r="FJ45" i="44"/>
  <c r="FI45" i="44"/>
  <c r="FH45" i="44"/>
  <c r="FD45" i="44"/>
  <c r="FC45" i="44"/>
  <c r="FB45" i="44"/>
  <c r="FA45" i="44"/>
  <c r="EZ45" i="44"/>
  <c r="EY45" i="44"/>
  <c r="EX45" i="44"/>
  <c r="EW45" i="44"/>
  <c r="EV45" i="44"/>
  <c r="EU45" i="44"/>
  <c r="ET45" i="44"/>
  <c r="ES45" i="44"/>
  <c r="ER45" i="44"/>
  <c r="EQ45" i="44"/>
  <c r="EP45" i="44"/>
  <c r="EO45" i="44"/>
  <c r="EN45" i="44"/>
  <c r="EM45" i="44"/>
  <c r="EL45" i="44"/>
  <c r="EK45" i="44"/>
  <c r="EG45" i="44"/>
  <c r="EF45" i="44"/>
  <c r="EE45" i="44"/>
  <c r="ED45" i="44"/>
  <c r="EC45" i="44"/>
  <c r="DZ45" i="44"/>
  <c r="GA44" i="44"/>
  <c r="FZ44" i="44"/>
  <c r="FY44" i="44"/>
  <c r="FX44" i="44"/>
  <c r="FW44" i="44"/>
  <c r="FV44" i="44"/>
  <c r="FU44" i="44"/>
  <c r="FT44" i="44"/>
  <c r="FS44" i="44"/>
  <c r="FR44" i="44"/>
  <c r="FQ44" i="44"/>
  <c r="FP44" i="44"/>
  <c r="FO44" i="44"/>
  <c r="FN44" i="44"/>
  <c r="FM44" i="44"/>
  <c r="FL44" i="44"/>
  <c r="FK44" i="44"/>
  <c r="FJ44" i="44"/>
  <c r="FI44" i="44"/>
  <c r="FH44" i="44"/>
  <c r="EG44" i="44"/>
  <c r="EF44" i="44"/>
  <c r="EC44" i="44"/>
  <c r="BK44" i="44"/>
  <c r="AO44" i="44"/>
  <c r="GD43" i="44"/>
  <c r="GE43" i="44" s="1"/>
  <c r="GC43" i="44"/>
  <c r="GA43" i="44"/>
  <c r="FZ43" i="44"/>
  <c r="FY43" i="44"/>
  <c r="FX43" i="44"/>
  <c r="FW43" i="44"/>
  <c r="FV43" i="44"/>
  <c r="FU43" i="44"/>
  <c r="FT43" i="44"/>
  <c r="FS43" i="44"/>
  <c r="FR43" i="44"/>
  <c r="FQ43" i="44"/>
  <c r="FP43" i="44"/>
  <c r="FO43" i="44"/>
  <c r="FN43" i="44"/>
  <c r="FM43" i="44"/>
  <c r="FL43" i="44"/>
  <c r="FK43" i="44"/>
  <c r="FJ43" i="44"/>
  <c r="FI43" i="44"/>
  <c r="FH43" i="44"/>
  <c r="FD43" i="44"/>
  <c r="FC43" i="44"/>
  <c r="FB43" i="44"/>
  <c r="FA43" i="44"/>
  <c r="EZ43" i="44"/>
  <c r="EY43" i="44"/>
  <c r="EX43" i="44"/>
  <c r="EW43" i="44"/>
  <c r="EV43" i="44"/>
  <c r="EU43" i="44"/>
  <c r="ET43" i="44"/>
  <c r="ES43" i="44"/>
  <c r="ER43" i="44"/>
  <c r="EQ43" i="44"/>
  <c r="EP43" i="44"/>
  <c r="EO43" i="44"/>
  <c r="EN43" i="44"/>
  <c r="EM43" i="44"/>
  <c r="EL43" i="44"/>
  <c r="EK43" i="44"/>
  <c r="EG43" i="44"/>
  <c r="EF43" i="44"/>
  <c r="EE43" i="44"/>
  <c r="ED43" i="44"/>
  <c r="EC43" i="44"/>
  <c r="DZ43" i="44"/>
  <c r="GD42" i="44"/>
  <c r="GE42" i="44" s="1"/>
  <c r="GC42" i="44"/>
  <c r="GA42" i="44"/>
  <c r="FZ42" i="44"/>
  <c r="FY42" i="44"/>
  <c r="FX42" i="44"/>
  <c r="FW42" i="44"/>
  <c r="FV42" i="44"/>
  <c r="FU42" i="44"/>
  <c r="FT42" i="44"/>
  <c r="FS42" i="44"/>
  <c r="FR42" i="44"/>
  <c r="FQ42" i="44"/>
  <c r="FP42" i="44"/>
  <c r="FO42" i="44"/>
  <c r="FN42" i="44"/>
  <c r="FM42" i="44"/>
  <c r="FL42" i="44"/>
  <c r="FK42" i="44"/>
  <c r="FJ42" i="44"/>
  <c r="FI42" i="44"/>
  <c r="FH42" i="44"/>
  <c r="FD42" i="44"/>
  <c r="FC42" i="44"/>
  <c r="FB42" i="44"/>
  <c r="FA42" i="44"/>
  <c r="EZ42" i="44"/>
  <c r="EY42" i="44"/>
  <c r="EX42" i="44"/>
  <c r="EW42" i="44"/>
  <c r="EV42" i="44"/>
  <c r="EU42" i="44"/>
  <c r="ET42" i="44"/>
  <c r="ES42" i="44"/>
  <c r="ER42" i="44"/>
  <c r="EQ42" i="44"/>
  <c r="EP42" i="44"/>
  <c r="EO42" i="44"/>
  <c r="EN42" i="44"/>
  <c r="EM42" i="44"/>
  <c r="EL42" i="44"/>
  <c r="EK42" i="44"/>
  <c r="EG42" i="44"/>
  <c r="EF42" i="44"/>
  <c r="EE42" i="44"/>
  <c r="ED42" i="44"/>
  <c r="EC42" i="44"/>
  <c r="DZ42" i="44"/>
  <c r="GD41" i="44"/>
  <c r="GE41" i="44" s="1"/>
  <c r="GC41" i="44"/>
  <c r="GA41" i="44"/>
  <c r="FZ41" i="44"/>
  <c r="FY41" i="44"/>
  <c r="FX41" i="44"/>
  <c r="FW41" i="44"/>
  <c r="FV41" i="44"/>
  <c r="FU41" i="44"/>
  <c r="FT41" i="44"/>
  <c r="FS41" i="44"/>
  <c r="FR41" i="44"/>
  <c r="FQ41" i="44"/>
  <c r="FP41" i="44"/>
  <c r="FO41" i="44"/>
  <c r="FN41" i="44"/>
  <c r="FM41" i="44"/>
  <c r="FL41" i="44"/>
  <c r="FK41" i="44"/>
  <c r="FJ41" i="44"/>
  <c r="FI41" i="44"/>
  <c r="FH41" i="44"/>
  <c r="FD41" i="44"/>
  <c r="FC41" i="44"/>
  <c r="FB41" i="44"/>
  <c r="FA41" i="44"/>
  <c r="EZ41" i="44"/>
  <c r="EY41" i="44"/>
  <c r="EX41" i="44"/>
  <c r="EW41" i="44"/>
  <c r="EV41" i="44"/>
  <c r="EU41" i="44"/>
  <c r="ET41" i="44"/>
  <c r="ES41" i="44"/>
  <c r="ER41" i="44"/>
  <c r="EQ41" i="44"/>
  <c r="EP41" i="44"/>
  <c r="EO41" i="44"/>
  <c r="EN41" i="44"/>
  <c r="EM41" i="44"/>
  <c r="EL41" i="44"/>
  <c r="EK41" i="44"/>
  <c r="EG41" i="44"/>
  <c r="EF41" i="44"/>
  <c r="EE41" i="44"/>
  <c r="ED41" i="44"/>
  <c r="EC41" i="44"/>
  <c r="DZ41" i="44"/>
  <c r="GD40" i="44"/>
  <c r="GE40" i="44" s="1"/>
  <c r="GC40" i="44"/>
  <c r="GA40" i="44"/>
  <c r="FZ40" i="44"/>
  <c r="FY40" i="44"/>
  <c r="FX40" i="44"/>
  <c r="FW40" i="44"/>
  <c r="FV40" i="44"/>
  <c r="FU40" i="44"/>
  <c r="FT40" i="44"/>
  <c r="FS40" i="44"/>
  <c r="FR40" i="44"/>
  <c r="FQ40" i="44"/>
  <c r="FP40" i="44"/>
  <c r="FO40" i="44"/>
  <c r="FN40" i="44"/>
  <c r="FM40" i="44"/>
  <c r="FL40" i="44"/>
  <c r="FK40" i="44"/>
  <c r="FJ40" i="44"/>
  <c r="FI40" i="44"/>
  <c r="FH40" i="44"/>
  <c r="FD40" i="44"/>
  <c r="FC40" i="44"/>
  <c r="FB40" i="44"/>
  <c r="FA40" i="44"/>
  <c r="EZ40" i="44"/>
  <c r="EY40" i="44"/>
  <c r="EX40" i="44"/>
  <c r="EW40" i="44"/>
  <c r="EV40" i="44"/>
  <c r="EU40" i="44"/>
  <c r="ET40" i="44"/>
  <c r="ES40" i="44"/>
  <c r="ER40" i="44"/>
  <c r="EQ40" i="44"/>
  <c r="EP40" i="44"/>
  <c r="EO40" i="44"/>
  <c r="EN40" i="44"/>
  <c r="EM40" i="44"/>
  <c r="EL40" i="44"/>
  <c r="EK40" i="44"/>
  <c r="EG40" i="44"/>
  <c r="EF40" i="44"/>
  <c r="EE40" i="44"/>
  <c r="ED40" i="44"/>
  <c r="EC40" i="44"/>
  <c r="DZ40" i="44"/>
  <c r="GA39" i="44"/>
  <c r="FZ39" i="44"/>
  <c r="FY39" i="44"/>
  <c r="FX39" i="44"/>
  <c r="FW39" i="44"/>
  <c r="FV39" i="44"/>
  <c r="FU39" i="44"/>
  <c r="FT39" i="44"/>
  <c r="FS39" i="44"/>
  <c r="FR39" i="44"/>
  <c r="FQ39" i="44"/>
  <c r="FP39" i="44"/>
  <c r="FO39" i="44"/>
  <c r="FN39" i="44"/>
  <c r="FM39" i="44"/>
  <c r="FL39" i="44"/>
  <c r="FK39" i="44"/>
  <c r="FJ39" i="44"/>
  <c r="FI39" i="44"/>
  <c r="FH39" i="44"/>
  <c r="EG39" i="44"/>
  <c r="EF39" i="44"/>
  <c r="ED39" i="44"/>
  <c r="EC39" i="44"/>
  <c r="BK39" i="44"/>
  <c r="GF38" i="44"/>
  <c r="GG38" i="44" s="1"/>
  <c r="GH38" i="44" s="1"/>
  <c r="GC38" i="44"/>
  <c r="GD38" i="44" s="1"/>
  <c r="GE38" i="44" s="1"/>
  <c r="GA38" i="44"/>
  <c r="FZ38" i="44"/>
  <c r="FY38" i="44"/>
  <c r="FX38" i="44"/>
  <c r="FW38" i="44"/>
  <c r="FV38" i="44"/>
  <c r="FU38" i="44"/>
  <c r="FT38" i="44"/>
  <c r="FS38" i="44"/>
  <c r="FR38" i="44"/>
  <c r="FQ38" i="44"/>
  <c r="FP38" i="44"/>
  <c r="FO38" i="44"/>
  <c r="FN38" i="44"/>
  <c r="FM38" i="44"/>
  <c r="FL38" i="44"/>
  <c r="FK38" i="44"/>
  <c r="FJ38" i="44"/>
  <c r="FI38" i="44"/>
  <c r="FH38" i="44"/>
  <c r="FD38" i="44"/>
  <c r="FC38" i="44"/>
  <c r="FB38" i="44"/>
  <c r="FA38" i="44"/>
  <c r="EZ38" i="44"/>
  <c r="EY38" i="44"/>
  <c r="EX38" i="44"/>
  <c r="EW38" i="44"/>
  <c r="EV38" i="44"/>
  <c r="EU38" i="44"/>
  <c r="ET38" i="44"/>
  <c r="ES38" i="44"/>
  <c r="ER38" i="44"/>
  <c r="EQ38" i="44"/>
  <c r="EP38" i="44"/>
  <c r="EO38" i="44"/>
  <c r="EN38" i="44"/>
  <c r="EM38" i="44"/>
  <c r="EL38" i="44"/>
  <c r="EK38" i="44"/>
  <c r="EG38" i="44"/>
  <c r="EF38" i="44"/>
  <c r="EE38" i="44"/>
  <c r="ED38" i="44"/>
  <c r="EC38" i="44"/>
  <c r="DZ38" i="44"/>
  <c r="GC37" i="44"/>
  <c r="GD37" i="44" s="1"/>
  <c r="GE37" i="44" s="1"/>
  <c r="GA37" i="44"/>
  <c r="FZ37" i="44"/>
  <c r="FY37" i="44"/>
  <c r="FX37" i="44"/>
  <c r="FW37" i="44"/>
  <c r="FV37" i="44"/>
  <c r="FU37" i="44"/>
  <c r="FT37" i="44"/>
  <c r="FS37" i="44"/>
  <c r="FR37" i="44"/>
  <c r="FQ37" i="44"/>
  <c r="FP37" i="44"/>
  <c r="FO37" i="44"/>
  <c r="FN37" i="44"/>
  <c r="FM37" i="44"/>
  <c r="FL37" i="44"/>
  <c r="FK37" i="44"/>
  <c r="FJ37" i="44"/>
  <c r="FI37" i="44"/>
  <c r="FH37" i="44"/>
  <c r="FD37" i="44"/>
  <c r="FC37" i="44"/>
  <c r="FB37" i="44"/>
  <c r="FA37" i="44"/>
  <c r="EZ37" i="44"/>
  <c r="EY37" i="44"/>
  <c r="EX37" i="44"/>
  <c r="EW37" i="44"/>
  <c r="EV37" i="44"/>
  <c r="EU37" i="44"/>
  <c r="ET37" i="44"/>
  <c r="ES37" i="44"/>
  <c r="ER37" i="44"/>
  <c r="EQ37" i="44"/>
  <c r="EP37" i="44"/>
  <c r="EO37" i="44"/>
  <c r="EN37" i="44"/>
  <c r="EM37" i="44"/>
  <c r="EL37" i="44"/>
  <c r="EK37" i="44"/>
  <c r="EG37" i="44"/>
  <c r="EF37" i="44"/>
  <c r="EE37" i="44"/>
  <c r="ED37" i="44"/>
  <c r="EC37" i="44"/>
  <c r="DZ37" i="44"/>
  <c r="GC36" i="44"/>
  <c r="GD36" i="44" s="1"/>
  <c r="GE36" i="44" s="1"/>
  <c r="GA36" i="44"/>
  <c r="FZ36" i="44"/>
  <c r="FY36" i="44"/>
  <c r="FX36" i="44"/>
  <c r="FW36" i="44"/>
  <c r="FV36" i="44"/>
  <c r="FU36" i="44"/>
  <c r="FT36" i="44"/>
  <c r="FS36" i="44"/>
  <c r="FR36" i="44"/>
  <c r="FQ36" i="44"/>
  <c r="FP36" i="44"/>
  <c r="FO36" i="44"/>
  <c r="FN36" i="44"/>
  <c r="FM36" i="44"/>
  <c r="FL36" i="44"/>
  <c r="FK36" i="44"/>
  <c r="FJ36" i="44"/>
  <c r="FI36" i="44"/>
  <c r="FH36" i="44"/>
  <c r="FD36" i="44"/>
  <c r="FC36" i="44"/>
  <c r="FB36" i="44"/>
  <c r="FA36" i="44"/>
  <c r="EZ36" i="44"/>
  <c r="EY36" i="44"/>
  <c r="EX36" i="44"/>
  <c r="EW36" i="44"/>
  <c r="EV36" i="44"/>
  <c r="EU36" i="44"/>
  <c r="ET36" i="44"/>
  <c r="ES36" i="44"/>
  <c r="ER36" i="44"/>
  <c r="EQ36" i="44"/>
  <c r="EP36" i="44"/>
  <c r="EO36" i="44"/>
  <c r="EN36" i="44"/>
  <c r="EM36" i="44"/>
  <c r="EL36" i="44"/>
  <c r="EK36" i="44"/>
  <c r="EG36" i="44"/>
  <c r="EF36" i="44"/>
  <c r="EE36" i="44"/>
  <c r="ED36" i="44"/>
  <c r="EC36" i="44"/>
  <c r="DZ36" i="44"/>
  <c r="GC35" i="44"/>
  <c r="GD35" i="44" s="1"/>
  <c r="GE35" i="44" s="1"/>
  <c r="GA35" i="44"/>
  <c r="FZ35" i="44"/>
  <c r="FY35" i="44"/>
  <c r="FX35" i="44"/>
  <c r="FW35" i="44"/>
  <c r="FV35" i="44"/>
  <c r="FU35" i="44"/>
  <c r="FT35" i="44"/>
  <c r="FS35" i="44"/>
  <c r="FR35" i="44"/>
  <c r="FQ35" i="44"/>
  <c r="FP35" i="44"/>
  <c r="FO35" i="44"/>
  <c r="FN35" i="44"/>
  <c r="FM35" i="44"/>
  <c r="FL35" i="44"/>
  <c r="FK35" i="44"/>
  <c r="FJ35" i="44"/>
  <c r="FI35" i="44"/>
  <c r="FH35" i="44"/>
  <c r="FD35" i="44"/>
  <c r="FC35" i="44"/>
  <c r="FB35" i="44"/>
  <c r="FA35" i="44"/>
  <c r="EZ35" i="44"/>
  <c r="EY35" i="44"/>
  <c r="EX35" i="44"/>
  <c r="EW35" i="44"/>
  <c r="EV35" i="44"/>
  <c r="EU35" i="44"/>
  <c r="ET35" i="44"/>
  <c r="ES35" i="44"/>
  <c r="ER35" i="44"/>
  <c r="EQ35" i="44"/>
  <c r="EP35" i="44"/>
  <c r="EO35" i="44"/>
  <c r="EN35" i="44"/>
  <c r="EM35" i="44"/>
  <c r="EL35" i="44"/>
  <c r="EK35" i="44"/>
  <c r="EG35" i="44"/>
  <c r="EF35" i="44"/>
  <c r="EE35" i="44"/>
  <c r="ED35" i="44"/>
  <c r="EC35" i="44"/>
  <c r="DZ35" i="44"/>
  <c r="GC34" i="44"/>
  <c r="GD34" i="44" s="1"/>
  <c r="GE34" i="44" s="1"/>
  <c r="GA34" i="44"/>
  <c r="FZ34" i="44"/>
  <c r="FY34" i="44"/>
  <c r="FX34" i="44"/>
  <c r="FW34" i="44"/>
  <c r="FV34" i="44"/>
  <c r="FU34" i="44"/>
  <c r="FT34" i="44"/>
  <c r="FS34" i="44"/>
  <c r="FR34" i="44"/>
  <c r="FQ34" i="44"/>
  <c r="FP34" i="44"/>
  <c r="FO34" i="44"/>
  <c r="FN34" i="44"/>
  <c r="FM34" i="44"/>
  <c r="FL34" i="44"/>
  <c r="FK34" i="44"/>
  <c r="FJ34" i="44"/>
  <c r="FI34" i="44"/>
  <c r="FH34" i="44"/>
  <c r="FD34" i="44"/>
  <c r="FC34" i="44"/>
  <c r="FB34" i="44"/>
  <c r="FA34" i="44"/>
  <c r="EZ34" i="44"/>
  <c r="EY34" i="44"/>
  <c r="EX34" i="44"/>
  <c r="EW34" i="44"/>
  <c r="EV34" i="44"/>
  <c r="EU34" i="44"/>
  <c r="ET34" i="44"/>
  <c r="ES34" i="44"/>
  <c r="ER34" i="44"/>
  <c r="EQ34" i="44"/>
  <c r="EP34" i="44"/>
  <c r="EO34" i="44"/>
  <c r="EN34" i="44"/>
  <c r="EM34" i="44"/>
  <c r="EL34" i="44"/>
  <c r="EK34" i="44"/>
  <c r="EG34" i="44"/>
  <c r="EF34" i="44"/>
  <c r="EE34" i="44"/>
  <c r="ED34" i="44"/>
  <c r="EC34" i="44"/>
  <c r="DZ34" i="44"/>
  <c r="GC33" i="44"/>
  <c r="GD33" i="44" s="1"/>
  <c r="GE33" i="44" s="1"/>
  <c r="GA33" i="44"/>
  <c r="FZ33" i="44"/>
  <c r="FY33" i="44"/>
  <c r="FX33" i="44"/>
  <c r="FW33" i="44"/>
  <c r="FV33" i="44"/>
  <c r="FU33" i="44"/>
  <c r="FT33" i="44"/>
  <c r="FS33" i="44"/>
  <c r="FR33" i="44"/>
  <c r="FQ33" i="44"/>
  <c r="FP33" i="44"/>
  <c r="FO33" i="44"/>
  <c r="FN33" i="44"/>
  <c r="FM33" i="44"/>
  <c r="FL33" i="44"/>
  <c r="FK33" i="44"/>
  <c r="FJ33" i="44"/>
  <c r="FI33" i="44"/>
  <c r="FH33" i="44"/>
  <c r="FD33" i="44"/>
  <c r="FC33" i="44"/>
  <c r="FB33" i="44"/>
  <c r="FA33" i="44"/>
  <c r="EZ33" i="44"/>
  <c r="EY33" i="44"/>
  <c r="EX33" i="44"/>
  <c r="EW33" i="44"/>
  <c r="EV33" i="44"/>
  <c r="EU33" i="44"/>
  <c r="ET33" i="44"/>
  <c r="ES33" i="44"/>
  <c r="ER33" i="44"/>
  <c r="EQ33" i="44"/>
  <c r="EP33" i="44"/>
  <c r="EO33" i="44"/>
  <c r="EN33" i="44"/>
  <c r="EM33" i="44"/>
  <c r="EL33" i="44"/>
  <c r="EK33" i="44"/>
  <c r="EG33" i="44"/>
  <c r="EF33" i="44"/>
  <c r="EE33" i="44"/>
  <c r="ED33" i="44"/>
  <c r="EC33" i="44"/>
  <c r="DZ33" i="44"/>
  <c r="GC32" i="44"/>
  <c r="GD32" i="44" s="1"/>
  <c r="GE32" i="44" s="1"/>
  <c r="GA32" i="44"/>
  <c r="FZ32" i="44"/>
  <c r="FY32" i="44"/>
  <c r="FX32" i="44"/>
  <c r="FW32" i="44"/>
  <c r="FV32" i="44"/>
  <c r="FU32" i="44"/>
  <c r="FT32" i="44"/>
  <c r="FS32" i="44"/>
  <c r="FR32" i="44"/>
  <c r="FQ32" i="44"/>
  <c r="FP32" i="44"/>
  <c r="FO32" i="44"/>
  <c r="FN32" i="44"/>
  <c r="FM32" i="44"/>
  <c r="FL32" i="44"/>
  <c r="FK32" i="44"/>
  <c r="FJ32" i="44"/>
  <c r="FI32" i="44"/>
  <c r="FH32" i="44"/>
  <c r="FD32" i="44"/>
  <c r="FC32" i="44"/>
  <c r="FB32" i="44"/>
  <c r="FA32" i="44"/>
  <c r="EZ32" i="44"/>
  <c r="EY32" i="44"/>
  <c r="EX32" i="44"/>
  <c r="EW32" i="44"/>
  <c r="EV32" i="44"/>
  <c r="EU32" i="44"/>
  <c r="ET32" i="44"/>
  <c r="ES32" i="44"/>
  <c r="ER32" i="44"/>
  <c r="EQ32" i="44"/>
  <c r="EP32" i="44"/>
  <c r="EO32" i="44"/>
  <c r="EN32" i="44"/>
  <c r="EM32" i="44"/>
  <c r="EL32" i="44"/>
  <c r="EK32" i="44"/>
  <c r="EG32" i="44"/>
  <c r="EF32" i="44"/>
  <c r="EE32" i="44"/>
  <c r="ED32" i="44"/>
  <c r="EC32" i="44"/>
  <c r="DZ32" i="44"/>
  <c r="GF31" i="44"/>
  <c r="GG31" i="44" s="1"/>
  <c r="GH31" i="44" s="1"/>
  <c r="GC31" i="44"/>
  <c r="GD31" i="44" s="1"/>
  <c r="GE31" i="44" s="1"/>
  <c r="GA31" i="44"/>
  <c r="FZ31" i="44"/>
  <c r="FY31" i="44"/>
  <c r="FX31" i="44"/>
  <c r="FW31" i="44"/>
  <c r="FV31" i="44"/>
  <c r="FU31" i="44"/>
  <c r="FT31" i="44"/>
  <c r="FS31" i="44"/>
  <c r="FR31" i="44"/>
  <c r="FQ31" i="44"/>
  <c r="FP31" i="44"/>
  <c r="FO31" i="44"/>
  <c r="FN31" i="44"/>
  <c r="FM31" i="44"/>
  <c r="FL31" i="44"/>
  <c r="FK31" i="44"/>
  <c r="FJ31" i="44"/>
  <c r="FI31" i="44"/>
  <c r="FH31" i="44"/>
  <c r="FD31" i="44"/>
  <c r="FC31" i="44"/>
  <c r="FB31" i="44"/>
  <c r="FA31" i="44"/>
  <c r="EZ31" i="44"/>
  <c r="EY31" i="44"/>
  <c r="EX31" i="44"/>
  <c r="EW31" i="44"/>
  <c r="EV31" i="44"/>
  <c r="EU31" i="44"/>
  <c r="ET31" i="44"/>
  <c r="ES31" i="44"/>
  <c r="ER31" i="44"/>
  <c r="EQ31" i="44"/>
  <c r="EP31" i="44"/>
  <c r="EO31" i="44"/>
  <c r="EN31" i="44"/>
  <c r="EM31" i="44"/>
  <c r="EL31" i="44"/>
  <c r="EK31" i="44"/>
  <c r="EG31" i="44"/>
  <c r="EF31" i="44"/>
  <c r="EE31" i="44"/>
  <c r="ED31" i="44"/>
  <c r="EC31" i="44"/>
  <c r="DZ31" i="44"/>
  <c r="GF30" i="44"/>
  <c r="GG30" i="44" s="1"/>
  <c r="GH30" i="44" s="1"/>
  <c r="GC30" i="44"/>
  <c r="GD30" i="44" s="1"/>
  <c r="GE30" i="44" s="1"/>
  <c r="GA30" i="44"/>
  <c r="FZ30" i="44"/>
  <c r="FY30" i="44"/>
  <c r="FX30" i="44"/>
  <c r="FW30" i="44"/>
  <c r="FV30" i="44"/>
  <c r="FU30" i="44"/>
  <c r="FT30" i="44"/>
  <c r="FS30" i="44"/>
  <c r="FR30" i="44"/>
  <c r="FQ30" i="44"/>
  <c r="FP30" i="44"/>
  <c r="FO30" i="44"/>
  <c r="FN30" i="44"/>
  <c r="FM30" i="44"/>
  <c r="FL30" i="44"/>
  <c r="FK30" i="44"/>
  <c r="FJ30" i="44"/>
  <c r="FI30" i="44"/>
  <c r="FH30" i="44"/>
  <c r="FD30" i="44"/>
  <c r="FC30" i="44"/>
  <c r="FB30" i="44"/>
  <c r="FA30" i="44"/>
  <c r="EZ30" i="44"/>
  <c r="EY30" i="44"/>
  <c r="EX30" i="44"/>
  <c r="EW30" i="44"/>
  <c r="EV30" i="44"/>
  <c r="EU30" i="44"/>
  <c r="ET30" i="44"/>
  <c r="ES30" i="44"/>
  <c r="ER30" i="44"/>
  <c r="EQ30" i="44"/>
  <c r="EP30" i="44"/>
  <c r="EO30" i="44"/>
  <c r="EN30" i="44"/>
  <c r="EM30" i="44"/>
  <c r="EL30" i="44"/>
  <c r="EK30" i="44"/>
  <c r="EG30" i="44"/>
  <c r="EF30" i="44"/>
  <c r="EE30" i="44"/>
  <c r="ED30" i="44"/>
  <c r="EC30" i="44"/>
  <c r="DZ30" i="44"/>
  <c r="GD29" i="44"/>
  <c r="GE29" i="44" s="1"/>
  <c r="GC29" i="44"/>
  <c r="GA29" i="44"/>
  <c r="FZ29" i="44"/>
  <c r="FY29" i="44"/>
  <c r="FX29" i="44"/>
  <c r="FW29" i="44"/>
  <c r="FV29" i="44"/>
  <c r="FU29" i="44"/>
  <c r="FT29" i="44"/>
  <c r="FS29" i="44"/>
  <c r="FR29" i="44"/>
  <c r="FQ29" i="44"/>
  <c r="FP29" i="44"/>
  <c r="FO29" i="44"/>
  <c r="FN29" i="44"/>
  <c r="FM29" i="44"/>
  <c r="FL29" i="44"/>
  <c r="FK29" i="44"/>
  <c r="FJ29" i="44"/>
  <c r="FI29" i="44"/>
  <c r="FH29" i="44"/>
  <c r="FD29" i="44"/>
  <c r="FC29" i="44"/>
  <c r="FB29" i="44"/>
  <c r="FA29" i="44"/>
  <c r="EZ29" i="44"/>
  <c r="EY29" i="44"/>
  <c r="EX29" i="44"/>
  <c r="EW29" i="44"/>
  <c r="EV29" i="44"/>
  <c r="EU29" i="44"/>
  <c r="ET29" i="44"/>
  <c r="ES29" i="44"/>
  <c r="ER29" i="44"/>
  <c r="EQ29" i="44"/>
  <c r="EP29" i="44"/>
  <c r="EO29" i="44"/>
  <c r="EN29" i="44"/>
  <c r="EM29" i="44"/>
  <c r="EL29" i="44"/>
  <c r="EK29" i="44"/>
  <c r="EG29" i="44"/>
  <c r="EF29" i="44"/>
  <c r="EE29" i="44"/>
  <c r="ED29" i="44"/>
  <c r="EC29" i="44"/>
  <c r="DZ29" i="44"/>
  <c r="GD28" i="44"/>
  <c r="GE28" i="44" s="1"/>
  <c r="GC28" i="44"/>
  <c r="GA28" i="44"/>
  <c r="FZ28" i="44"/>
  <c r="FY28" i="44"/>
  <c r="FX28" i="44"/>
  <c r="FW28" i="44"/>
  <c r="FV28" i="44"/>
  <c r="FU28" i="44"/>
  <c r="FT28" i="44"/>
  <c r="FS28" i="44"/>
  <c r="FR28" i="44"/>
  <c r="FQ28" i="44"/>
  <c r="FP28" i="44"/>
  <c r="FO28" i="44"/>
  <c r="FN28" i="44"/>
  <c r="FM28" i="44"/>
  <c r="FL28" i="44"/>
  <c r="FK28" i="44"/>
  <c r="FJ28" i="44"/>
  <c r="FI28" i="44"/>
  <c r="FH28" i="44"/>
  <c r="FD28" i="44"/>
  <c r="FC28" i="44"/>
  <c r="FB28" i="44"/>
  <c r="FA28" i="44"/>
  <c r="EZ28" i="44"/>
  <c r="EY28" i="44"/>
  <c r="EX28" i="44"/>
  <c r="EW28" i="44"/>
  <c r="EV28" i="44"/>
  <c r="EU28" i="44"/>
  <c r="ET28" i="44"/>
  <c r="ES28" i="44"/>
  <c r="ER28" i="44"/>
  <c r="EQ28" i="44"/>
  <c r="EP28" i="44"/>
  <c r="EO28" i="44"/>
  <c r="EN28" i="44"/>
  <c r="EM28" i="44"/>
  <c r="EL28" i="44"/>
  <c r="EK28" i="44"/>
  <c r="EG28" i="44"/>
  <c r="EF28" i="44"/>
  <c r="EE28" i="44"/>
  <c r="ED28" i="44"/>
  <c r="EC28" i="44"/>
  <c r="DZ28" i="44"/>
  <c r="GD27" i="44"/>
  <c r="GE27" i="44" s="1"/>
  <c r="GC27" i="44"/>
  <c r="GA27" i="44"/>
  <c r="FZ27" i="44"/>
  <c r="FY27" i="44"/>
  <c r="FX27" i="44"/>
  <c r="FW27" i="44"/>
  <c r="FV27" i="44"/>
  <c r="FU27" i="44"/>
  <c r="FT27" i="44"/>
  <c r="FS27" i="44"/>
  <c r="FR27" i="44"/>
  <c r="FQ27" i="44"/>
  <c r="FP27" i="44"/>
  <c r="FO27" i="44"/>
  <c r="FN27" i="44"/>
  <c r="FM27" i="44"/>
  <c r="FL27" i="44"/>
  <c r="FK27" i="44"/>
  <c r="FJ27" i="44"/>
  <c r="FI27" i="44"/>
  <c r="FH27" i="44"/>
  <c r="FD27" i="44"/>
  <c r="FC27" i="44"/>
  <c r="FB27" i="44"/>
  <c r="FA27" i="44"/>
  <c r="EZ27" i="44"/>
  <c r="EY27" i="44"/>
  <c r="EX27" i="44"/>
  <c r="EW27" i="44"/>
  <c r="EV27" i="44"/>
  <c r="EU27" i="44"/>
  <c r="ET27" i="44"/>
  <c r="ES27" i="44"/>
  <c r="ER27" i="44"/>
  <c r="EQ27" i="44"/>
  <c r="EP27" i="44"/>
  <c r="EO27" i="44"/>
  <c r="EN27" i="44"/>
  <c r="EM27" i="44"/>
  <c r="EL27" i="44"/>
  <c r="EK27" i="44"/>
  <c r="EG27" i="44"/>
  <c r="EF27" i="44"/>
  <c r="EE27" i="44"/>
  <c r="ED27" i="44"/>
  <c r="EC27" i="44"/>
  <c r="DZ27" i="44"/>
  <c r="GD26" i="44"/>
  <c r="GE26" i="44" s="1"/>
  <c r="GC26" i="44"/>
  <c r="GA26" i="44"/>
  <c r="FZ26" i="44"/>
  <c r="FY26" i="44"/>
  <c r="FX26" i="44"/>
  <c r="FW26" i="44"/>
  <c r="FV26" i="44"/>
  <c r="FU26" i="44"/>
  <c r="FT26" i="44"/>
  <c r="FS26" i="44"/>
  <c r="FR26" i="44"/>
  <c r="FQ26" i="44"/>
  <c r="FP26" i="44"/>
  <c r="FO26" i="44"/>
  <c r="FN26" i="44"/>
  <c r="FM26" i="44"/>
  <c r="FL26" i="44"/>
  <c r="FK26" i="44"/>
  <c r="FJ26" i="44"/>
  <c r="FI26" i="44"/>
  <c r="FH26" i="44"/>
  <c r="FD26" i="44"/>
  <c r="FC26" i="44"/>
  <c r="FB26" i="44"/>
  <c r="FA26" i="44"/>
  <c r="EZ26" i="44"/>
  <c r="EY26" i="44"/>
  <c r="EX26" i="44"/>
  <c r="EW26" i="44"/>
  <c r="EV26" i="44"/>
  <c r="EU26" i="44"/>
  <c r="ET26" i="44"/>
  <c r="ES26" i="44"/>
  <c r="ER26" i="44"/>
  <c r="EQ26" i="44"/>
  <c r="EP26" i="44"/>
  <c r="EO26" i="44"/>
  <c r="EN26" i="44"/>
  <c r="EM26" i="44"/>
  <c r="EL26" i="44"/>
  <c r="EK26" i="44"/>
  <c r="EG26" i="44"/>
  <c r="EF26" i="44"/>
  <c r="EE26" i="44"/>
  <c r="ED26" i="44"/>
  <c r="EC26" i="44"/>
  <c r="DZ26" i="44"/>
  <c r="GD25" i="44"/>
  <c r="GE25" i="44" s="1"/>
  <c r="GC25" i="44"/>
  <c r="GA25" i="44"/>
  <c r="FZ25" i="44"/>
  <c r="FY25" i="44"/>
  <c r="FX25" i="44"/>
  <c r="FW25" i="44"/>
  <c r="FV25" i="44"/>
  <c r="FU25" i="44"/>
  <c r="FT25" i="44"/>
  <c r="FS25" i="44"/>
  <c r="FR25" i="44"/>
  <c r="FQ25" i="44"/>
  <c r="FP25" i="44"/>
  <c r="FO25" i="44"/>
  <c r="FN25" i="44"/>
  <c r="FM25" i="44"/>
  <c r="FL25" i="44"/>
  <c r="FK25" i="44"/>
  <c r="FJ25" i="44"/>
  <c r="FI25" i="44"/>
  <c r="FH25" i="44"/>
  <c r="FD25" i="44"/>
  <c r="FC25" i="44"/>
  <c r="FB25" i="44"/>
  <c r="FA25" i="44"/>
  <c r="EZ25" i="44"/>
  <c r="EY25" i="44"/>
  <c r="EX25" i="44"/>
  <c r="EW25" i="44"/>
  <c r="EV25" i="44"/>
  <c r="EU25" i="44"/>
  <c r="ET25" i="44"/>
  <c r="ES25" i="44"/>
  <c r="ER25" i="44"/>
  <c r="EQ25" i="44"/>
  <c r="EP25" i="44"/>
  <c r="EO25" i="44"/>
  <c r="EN25" i="44"/>
  <c r="EM25" i="44"/>
  <c r="EL25" i="44"/>
  <c r="EK25" i="44"/>
  <c r="EG25" i="44"/>
  <c r="EF25" i="44"/>
  <c r="EE25" i="44"/>
  <c r="ED25" i="44"/>
  <c r="EC25" i="44"/>
  <c r="DZ25" i="44"/>
  <c r="GD24" i="44"/>
  <c r="GE24" i="44" s="1"/>
  <c r="GC24" i="44"/>
  <c r="GA24" i="44"/>
  <c r="FZ24" i="44"/>
  <c r="FY24" i="44"/>
  <c r="FX24" i="44"/>
  <c r="FW24" i="44"/>
  <c r="FV24" i="44"/>
  <c r="FU24" i="44"/>
  <c r="FT24" i="44"/>
  <c r="FS24" i="44"/>
  <c r="FR24" i="44"/>
  <c r="FQ24" i="44"/>
  <c r="FP24" i="44"/>
  <c r="FO24" i="44"/>
  <c r="FN24" i="44"/>
  <c r="FM24" i="44"/>
  <c r="FL24" i="44"/>
  <c r="FK24" i="44"/>
  <c r="FJ24" i="44"/>
  <c r="FI24" i="44"/>
  <c r="FH24" i="44"/>
  <c r="FD24" i="44"/>
  <c r="FC24" i="44"/>
  <c r="FB24" i="44"/>
  <c r="FA24" i="44"/>
  <c r="EZ24" i="44"/>
  <c r="EY24" i="44"/>
  <c r="EX24" i="44"/>
  <c r="EW24" i="44"/>
  <c r="EV24" i="44"/>
  <c r="EU24" i="44"/>
  <c r="ET24" i="44"/>
  <c r="ES24" i="44"/>
  <c r="ER24" i="44"/>
  <c r="EQ24" i="44"/>
  <c r="EP24" i="44"/>
  <c r="EO24" i="44"/>
  <c r="EN24" i="44"/>
  <c r="EM24" i="44"/>
  <c r="EL24" i="44"/>
  <c r="EK24" i="44"/>
  <c r="EG24" i="44"/>
  <c r="EF24" i="44"/>
  <c r="EE24" i="44"/>
  <c r="ED24" i="44"/>
  <c r="EC24" i="44"/>
  <c r="DZ24" i="44"/>
  <c r="GD23" i="44"/>
  <c r="GE23" i="44" s="1"/>
  <c r="GC23" i="44"/>
  <c r="GA23" i="44"/>
  <c r="FZ23" i="44"/>
  <c r="FY23" i="44"/>
  <c r="FX23" i="44"/>
  <c r="FW23" i="44"/>
  <c r="FV23" i="44"/>
  <c r="FU23" i="44"/>
  <c r="FT23" i="44"/>
  <c r="FS23" i="44"/>
  <c r="FR23" i="44"/>
  <c r="FQ23" i="44"/>
  <c r="FP23" i="44"/>
  <c r="FO23" i="44"/>
  <c r="FN23" i="44"/>
  <c r="FM23" i="44"/>
  <c r="FL23" i="44"/>
  <c r="FK23" i="44"/>
  <c r="FJ23" i="44"/>
  <c r="FI23" i="44"/>
  <c r="FH23" i="44"/>
  <c r="FD23" i="44"/>
  <c r="FC23" i="44"/>
  <c r="FB23" i="44"/>
  <c r="FA23" i="44"/>
  <c r="EZ23" i="44"/>
  <c r="EY23" i="44"/>
  <c r="EX23" i="44"/>
  <c r="EW23" i="44"/>
  <c r="EV23" i="44"/>
  <c r="EU23" i="44"/>
  <c r="ET23" i="44"/>
  <c r="ES23" i="44"/>
  <c r="ER23" i="44"/>
  <c r="EQ23" i="44"/>
  <c r="EP23" i="44"/>
  <c r="EO23" i="44"/>
  <c r="EN23" i="44"/>
  <c r="EM23" i="44"/>
  <c r="EL23" i="44"/>
  <c r="EK23" i="44"/>
  <c r="EG23" i="44"/>
  <c r="EF23" i="44"/>
  <c r="EE23" i="44"/>
  <c r="ED23" i="44"/>
  <c r="EC23" i="44"/>
  <c r="DZ23" i="44"/>
  <c r="GD22" i="44"/>
  <c r="GE22" i="44" s="1"/>
  <c r="GC22" i="44"/>
  <c r="GA22" i="44"/>
  <c r="FZ22" i="44"/>
  <c r="FY22" i="44"/>
  <c r="FX22" i="44"/>
  <c r="FW22" i="44"/>
  <c r="FV22" i="44"/>
  <c r="FU22" i="44"/>
  <c r="FT22" i="44"/>
  <c r="FS22" i="44"/>
  <c r="FR22" i="44"/>
  <c r="FQ22" i="44"/>
  <c r="FP22" i="44"/>
  <c r="FO22" i="44"/>
  <c r="FN22" i="44"/>
  <c r="FM22" i="44"/>
  <c r="FL22" i="44"/>
  <c r="FK22" i="44"/>
  <c r="FJ22" i="44"/>
  <c r="FI22" i="44"/>
  <c r="FH22" i="44"/>
  <c r="FD22" i="44"/>
  <c r="FC22" i="44"/>
  <c r="FB22" i="44"/>
  <c r="FA22" i="44"/>
  <c r="EZ22" i="44"/>
  <c r="EY22" i="44"/>
  <c r="EX22" i="44"/>
  <c r="EW22" i="44"/>
  <c r="EV22" i="44"/>
  <c r="EU22" i="44"/>
  <c r="ET22" i="44"/>
  <c r="ES22" i="44"/>
  <c r="ER22" i="44"/>
  <c r="EQ22" i="44"/>
  <c r="EP22" i="44"/>
  <c r="EO22" i="44"/>
  <c r="EN22" i="44"/>
  <c r="EM22" i="44"/>
  <c r="EL22" i="44"/>
  <c r="EK22" i="44"/>
  <c r="EG22" i="44"/>
  <c r="EF22" i="44"/>
  <c r="EE22" i="44"/>
  <c r="ED22" i="44"/>
  <c r="EC22" i="44"/>
  <c r="DZ22" i="44"/>
  <c r="GD21" i="44"/>
  <c r="GE21" i="44" s="1"/>
  <c r="GC21" i="44"/>
  <c r="GA21" i="44"/>
  <c r="FZ21" i="44"/>
  <c r="FY21" i="44"/>
  <c r="FX21" i="44"/>
  <c r="FW21" i="44"/>
  <c r="FV21" i="44"/>
  <c r="FU21" i="44"/>
  <c r="FT21" i="44"/>
  <c r="FS21" i="44"/>
  <c r="FR21" i="44"/>
  <c r="FQ21" i="44"/>
  <c r="FP21" i="44"/>
  <c r="FO21" i="44"/>
  <c r="FN21" i="44"/>
  <c r="FM21" i="44"/>
  <c r="FL21" i="44"/>
  <c r="FK21" i="44"/>
  <c r="FJ21" i="44"/>
  <c r="FI21" i="44"/>
  <c r="FH21" i="44"/>
  <c r="FD21" i="44"/>
  <c r="FC21" i="44"/>
  <c r="FB21" i="44"/>
  <c r="FA21" i="44"/>
  <c r="EZ21" i="44"/>
  <c r="EY21" i="44"/>
  <c r="EX21" i="44"/>
  <c r="EW21" i="44"/>
  <c r="EV21" i="44"/>
  <c r="EU21" i="44"/>
  <c r="ET21" i="44"/>
  <c r="ES21" i="44"/>
  <c r="ER21" i="44"/>
  <c r="EQ21" i="44"/>
  <c r="EP21" i="44"/>
  <c r="EO21" i="44"/>
  <c r="EN21" i="44"/>
  <c r="EM21" i="44"/>
  <c r="EL21" i="44"/>
  <c r="EK21" i="44"/>
  <c r="EG21" i="44"/>
  <c r="EF21" i="44"/>
  <c r="EE21" i="44"/>
  <c r="ED21" i="44"/>
  <c r="EC21" i="44"/>
  <c r="DZ21" i="44"/>
  <c r="GG20" i="44"/>
  <c r="GH20" i="44" s="1"/>
  <c r="GF20" i="44"/>
  <c r="GC20" i="44"/>
  <c r="GD20" i="44" s="1"/>
  <c r="GE20" i="44" s="1"/>
  <c r="GA20" i="44"/>
  <c r="FZ20" i="44"/>
  <c r="FY20" i="44"/>
  <c r="FX20" i="44"/>
  <c r="FW20" i="44"/>
  <c r="FV20" i="44"/>
  <c r="FU20" i="44"/>
  <c r="FT20" i="44"/>
  <c r="FS20" i="44"/>
  <c r="FR20" i="44"/>
  <c r="FQ20" i="44"/>
  <c r="FP20" i="44"/>
  <c r="FO20" i="44"/>
  <c r="FN20" i="44"/>
  <c r="FM20" i="44"/>
  <c r="FL20" i="44"/>
  <c r="FK20" i="44"/>
  <c r="FJ20" i="44"/>
  <c r="FI20" i="44"/>
  <c r="FH20" i="44"/>
  <c r="FD20" i="44"/>
  <c r="FC20" i="44"/>
  <c r="FB20" i="44"/>
  <c r="FA20" i="44"/>
  <c r="EZ20" i="44"/>
  <c r="EY20" i="44"/>
  <c r="EX20" i="44"/>
  <c r="EW20" i="44"/>
  <c r="EV20" i="44"/>
  <c r="EU20" i="44"/>
  <c r="ET20" i="44"/>
  <c r="ES20" i="44"/>
  <c r="ER20" i="44"/>
  <c r="EQ20" i="44"/>
  <c r="EP20" i="44"/>
  <c r="EO20" i="44"/>
  <c r="EN20" i="44"/>
  <c r="EM20" i="44"/>
  <c r="EL20" i="44"/>
  <c r="EK20" i="44"/>
  <c r="EG20" i="44"/>
  <c r="EF20" i="44"/>
  <c r="EE20" i="44"/>
  <c r="ED20" i="44"/>
  <c r="EC20" i="44"/>
  <c r="DZ20" i="44"/>
  <c r="GC19" i="44"/>
  <c r="GD19" i="44" s="1"/>
  <c r="GE19" i="44" s="1"/>
  <c r="GA19" i="44"/>
  <c r="FZ19" i="44"/>
  <c r="FY19" i="44"/>
  <c r="FX19" i="44"/>
  <c r="FW19" i="44"/>
  <c r="FV19" i="44"/>
  <c r="FU19" i="44"/>
  <c r="FT19" i="44"/>
  <c r="FS19" i="44"/>
  <c r="FR19" i="44"/>
  <c r="FQ19" i="44"/>
  <c r="FP19" i="44"/>
  <c r="FO19" i="44"/>
  <c r="FN19" i="44"/>
  <c r="FM19" i="44"/>
  <c r="FL19" i="44"/>
  <c r="FK19" i="44"/>
  <c r="FJ19" i="44"/>
  <c r="FI19" i="44"/>
  <c r="FH19" i="44"/>
  <c r="FD19" i="44"/>
  <c r="FC19" i="44"/>
  <c r="FB19" i="44"/>
  <c r="FA19" i="44"/>
  <c r="EZ19" i="44"/>
  <c r="EY19" i="44"/>
  <c r="EX19" i="44"/>
  <c r="EW19" i="44"/>
  <c r="EV19" i="44"/>
  <c r="EU19" i="44"/>
  <c r="ET19" i="44"/>
  <c r="ES19" i="44"/>
  <c r="ER19" i="44"/>
  <c r="EQ19" i="44"/>
  <c r="EP19" i="44"/>
  <c r="EO19" i="44"/>
  <c r="EN19" i="44"/>
  <c r="EM19" i="44"/>
  <c r="EL19" i="44"/>
  <c r="EK19" i="44"/>
  <c r="EG19" i="44"/>
  <c r="EF19" i="44"/>
  <c r="EE19" i="44"/>
  <c r="ED19" i="44"/>
  <c r="EC19" i="44"/>
  <c r="DZ19" i="44"/>
  <c r="GC18" i="44"/>
  <c r="GD18" i="44" s="1"/>
  <c r="GE18" i="44" s="1"/>
  <c r="GA18" i="44"/>
  <c r="FZ18" i="44"/>
  <c r="FY18" i="44"/>
  <c r="FX18" i="44"/>
  <c r="FW18" i="44"/>
  <c r="FV18" i="44"/>
  <c r="FU18" i="44"/>
  <c r="FT18" i="44"/>
  <c r="FS18" i="44"/>
  <c r="FR18" i="44"/>
  <c r="FQ18" i="44"/>
  <c r="FP18" i="44"/>
  <c r="FO18" i="44"/>
  <c r="FN18" i="44"/>
  <c r="FM18" i="44"/>
  <c r="FL18" i="44"/>
  <c r="FK18" i="44"/>
  <c r="FJ18" i="44"/>
  <c r="FI18" i="44"/>
  <c r="FH18" i="44"/>
  <c r="FD18" i="44"/>
  <c r="FC18" i="44"/>
  <c r="FB18" i="44"/>
  <c r="FA18" i="44"/>
  <c r="EZ18" i="44"/>
  <c r="EY18" i="44"/>
  <c r="EX18" i="44"/>
  <c r="EW18" i="44"/>
  <c r="EV18" i="44"/>
  <c r="EU18" i="44"/>
  <c r="ET18" i="44"/>
  <c r="ES18" i="44"/>
  <c r="ER18" i="44"/>
  <c r="EQ18" i="44"/>
  <c r="EP18" i="44"/>
  <c r="EO18" i="44"/>
  <c r="EN18" i="44"/>
  <c r="EM18" i="44"/>
  <c r="EL18" i="44"/>
  <c r="EK18" i="44"/>
  <c r="EG18" i="44"/>
  <c r="EF18" i="44"/>
  <c r="EE18" i="44"/>
  <c r="ED18" i="44"/>
  <c r="EC18" i="44"/>
  <c r="DZ18" i="44"/>
  <c r="GF17" i="44"/>
  <c r="GG17" i="44" s="1"/>
  <c r="GH17" i="44" s="1"/>
  <c r="GC17" i="44"/>
  <c r="GD17" i="44" s="1"/>
  <c r="GE17" i="44" s="1"/>
  <c r="GA17" i="44"/>
  <c r="FZ17" i="44"/>
  <c r="FY17" i="44"/>
  <c r="FX17" i="44"/>
  <c r="FW17" i="44"/>
  <c r="FV17" i="44"/>
  <c r="FU17" i="44"/>
  <c r="FT17" i="44"/>
  <c r="FS17" i="44"/>
  <c r="FR17" i="44"/>
  <c r="FQ17" i="44"/>
  <c r="FP17" i="44"/>
  <c r="FO17" i="44"/>
  <c r="FN17" i="44"/>
  <c r="FM17" i="44"/>
  <c r="FL17" i="44"/>
  <c r="FK17" i="44"/>
  <c r="FJ17" i="44"/>
  <c r="FI17" i="44"/>
  <c r="FH17" i="44"/>
  <c r="FD17" i="44"/>
  <c r="FC17" i="44"/>
  <c r="FB17" i="44"/>
  <c r="FA17" i="44"/>
  <c r="EZ17" i="44"/>
  <c r="EY17" i="44"/>
  <c r="EX17" i="44"/>
  <c r="EW17" i="44"/>
  <c r="EV17" i="44"/>
  <c r="EU17" i="44"/>
  <c r="ET17" i="44"/>
  <c r="ES17" i="44"/>
  <c r="ER17" i="44"/>
  <c r="EQ17" i="44"/>
  <c r="EP17" i="44"/>
  <c r="EO17" i="44"/>
  <c r="EN17" i="44"/>
  <c r="EM17" i="44"/>
  <c r="EL17" i="44"/>
  <c r="EK17" i="44"/>
  <c r="EG17" i="44"/>
  <c r="EF17" i="44"/>
  <c r="EE17" i="44"/>
  <c r="ED17" i="44"/>
  <c r="EC17" i="44"/>
  <c r="DZ17" i="44"/>
  <c r="GF16" i="44"/>
  <c r="GG16" i="44" s="1"/>
  <c r="GH16" i="44" s="1"/>
  <c r="GA16" i="44"/>
  <c r="FZ16" i="44"/>
  <c r="FY16" i="44"/>
  <c r="FX16" i="44"/>
  <c r="FW16" i="44"/>
  <c r="FV16" i="44"/>
  <c r="FU16" i="44"/>
  <c r="FT16" i="44"/>
  <c r="FS16" i="44"/>
  <c r="FR16" i="44"/>
  <c r="FQ16" i="44"/>
  <c r="FP16" i="44"/>
  <c r="FO16" i="44"/>
  <c r="FN16" i="44"/>
  <c r="FM16" i="44"/>
  <c r="FL16" i="44"/>
  <c r="FK16" i="44"/>
  <c r="FJ16" i="44"/>
  <c r="FI16" i="44"/>
  <c r="FH16" i="44"/>
  <c r="FA16" i="44"/>
  <c r="EZ16" i="44"/>
  <c r="EG16" i="44"/>
  <c r="EF16" i="44"/>
  <c r="EE16" i="44"/>
  <c r="ED16" i="44"/>
  <c r="S16" i="44"/>
  <c r="FB16" i="44" s="1"/>
  <c r="GF15" i="44"/>
  <c r="GG15" i="44" s="1"/>
  <c r="GH15" i="44" s="1"/>
  <c r="GC15" i="44"/>
  <c r="GD15" i="44" s="1"/>
  <c r="GA15" i="44"/>
  <c r="FZ15" i="44"/>
  <c r="FY15" i="44"/>
  <c r="FX15" i="44"/>
  <c r="FW15" i="44"/>
  <c r="FV15" i="44"/>
  <c r="FU15" i="44"/>
  <c r="FT15" i="44"/>
  <c r="FS15" i="44"/>
  <c r="FR15" i="44"/>
  <c r="FQ15" i="44"/>
  <c r="FP15" i="44"/>
  <c r="FO15" i="44"/>
  <c r="FN15" i="44"/>
  <c r="FM15" i="44"/>
  <c r="FL15" i="44"/>
  <c r="FK15" i="44"/>
  <c r="FJ15" i="44"/>
  <c r="FI15" i="44"/>
  <c r="FH15" i="44"/>
  <c r="FD15" i="44"/>
  <c r="FC15" i="44"/>
  <c r="FB15" i="44"/>
  <c r="FA15" i="44"/>
  <c r="EZ15" i="44"/>
  <c r="EY15" i="44"/>
  <c r="EX15" i="44"/>
  <c r="EW15" i="44"/>
  <c r="EV15" i="44"/>
  <c r="EU15" i="44"/>
  <c r="ET15" i="44"/>
  <c r="ES15" i="44"/>
  <c r="ER15" i="44"/>
  <c r="EQ15" i="44"/>
  <c r="EP15" i="44"/>
  <c r="EO15" i="44"/>
  <c r="EN15" i="44"/>
  <c r="EM15" i="44"/>
  <c r="EL15" i="44"/>
  <c r="EK15" i="44"/>
  <c r="EG15" i="44"/>
  <c r="EF15" i="44"/>
  <c r="EE15" i="44"/>
  <c r="ED15" i="44"/>
  <c r="EC15" i="44"/>
  <c r="DZ15" i="44"/>
  <c r="GC14" i="44"/>
  <c r="GD14" i="44" s="1"/>
  <c r="GE14" i="44" s="1"/>
  <c r="GA14" i="44"/>
  <c r="FZ14" i="44"/>
  <c r="FY14" i="44"/>
  <c r="FX14" i="44"/>
  <c r="FW14" i="44"/>
  <c r="FV14" i="44"/>
  <c r="FU14" i="44"/>
  <c r="FT14" i="44"/>
  <c r="FS14" i="44"/>
  <c r="FR14" i="44"/>
  <c r="FQ14" i="44"/>
  <c r="FP14" i="44"/>
  <c r="FO14" i="44"/>
  <c r="FN14" i="44"/>
  <c r="FM14" i="44"/>
  <c r="FL14" i="44"/>
  <c r="FK14" i="44"/>
  <c r="FJ14" i="44"/>
  <c r="FI14" i="44"/>
  <c r="FH14" i="44"/>
  <c r="FD14" i="44"/>
  <c r="FC14" i="44"/>
  <c r="FB14" i="44"/>
  <c r="FA14" i="44"/>
  <c r="EZ14" i="44"/>
  <c r="EY14" i="44"/>
  <c r="EX14" i="44"/>
  <c r="EW14" i="44"/>
  <c r="EV14" i="44"/>
  <c r="EU14" i="44"/>
  <c r="ET14" i="44"/>
  <c r="ES14" i="44"/>
  <c r="ER14" i="44"/>
  <c r="EQ14" i="44"/>
  <c r="EP14" i="44"/>
  <c r="EO14" i="44"/>
  <c r="EN14" i="44"/>
  <c r="EM14" i="44"/>
  <c r="EL14" i="44"/>
  <c r="EK14" i="44"/>
  <c r="EG14" i="44"/>
  <c r="EF14" i="44"/>
  <c r="EE14" i="44"/>
  <c r="ED14" i="44"/>
  <c r="EC14" i="44"/>
  <c r="DZ14" i="44"/>
  <c r="GC13" i="44"/>
  <c r="GD13" i="44" s="1"/>
  <c r="GE13" i="44" s="1"/>
  <c r="GA13" i="44"/>
  <c r="FZ13" i="44"/>
  <c r="FY13" i="44"/>
  <c r="FX13" i="44"/>
  <c r="FW13" i="44"/>
  <c r="FV13" i="44"/>
  <c r="FU13" i="44"/>
  <c r="FT13" i="44"/>
  <c r="FS13" i="44"/>
  <c r="FR13" i="44"/>
  <c r="FQ13" i="44"/>
  <c r="FP13" i="44"/>
  <c r="FO13" i="44"/>
  <c r="FN13" i="44"/>
  <c r="FM13" i="44"/>
  <c r="FL13" i="44"/>
  <c r="FK13" i="44"/>
  <c r="FJ13" i="44"/>
  <c r="FI13" i="44"/>
  <c r="FH13" i="44"/>
  <c r="FD13" i="44"/>
  <c r="FC13" i="44"/>
  <c r="FB13" i="44"/>
  <c r="FA13" i="44"/>
  <c r="EZ13" i="44"/>
  <c r="EY13" i="44"/>
  <c r="EX13" i="44"/>
  <c r="EW13" i="44"/>
  <c r="EV13" i="44"/>
  <c r="EU13" i="44"/>
  <c r="ET13" i="44"/>
  <c r="ES13" i="44"/>
  <c r="ER13" i="44"/>
  <c r="EQ13" i="44"/>
  <c r="EP13" i="44"/>
  <c r="EO13" i="44"/>
  <c r="EN13" i="44"/>
  <c r="EM13" i="44"/>
  <c r="EL13" i="44"/>
  <c r="EK13" i="44"/>
  <c r="EG13" i="44"/>
  <c r="EF13" i="44"/>
  <c r="EE13" i="44"/>
  <c r="ED13" i="44"/>
  <c r="EC13" i="44"/>
  <c r="DZ13" i="44"/>
  <c r="GC12" i="44"/>
  <c r="GD12" i="44" s="1"/>
  <c r="GE12" i="44" s="1"/>
  <c r="GA12" i="44"/>
  <c r="FZ12" i="44"/>
  <c r="FY12" i="44"/>
  <c r="FX12" i="44"/>
  <c r="FW12" i="44"/>
  <c r="FV12" i="44"/>
  <c r="FU12" i="44"/>
  <c r="FT12" i="44"/>
  <c r="FS12" i="44"/>
  <c r="FR12" i="44"/>
  <c r="FQ12" i="44"/>
  <c r="FP12" i="44"/>
  <c r="FO12" i="44"/>
  <c r="FN12" i="44"/>
  <c r="FM12" i="44"/>
  <c r="FL12" i="44"/>
  <c r="FK12" i="44"/>
  <c r="FJ12" i="44"/>
  <c r="FI12" i="44"/>
  <c r="FH12" i="44"/>
  <c r="FD12" i="44"/>
  <c r="FC12" i="44"/>
  <c r="FB12" i="44"/>
  <c r="FA12" i="44"/>
  <c r="EZ12" i="44"/>
  <c r="EY12" i="44"/>
  <c r="EX12" i="44"/>
  <c r="EW12" i="44"/>
  <c r="EV12" i="44"/>
  <c r="EU12" i="44"/>
  <c r="ET12" i="44"/>
  <c r="ES12" i="44"/>
  <c r="ER12" i="44"/>
  <c r="EQ12" i="44"/>
  <c r="EP12" i="44"/>
  <c r="EO12" i="44"/>
  <c r="EN12" i="44"/>
  <c r="EM12" i="44"/>
  <c r="EL12" i="44"/>
  <c r="EK12" i="44"/>
  <c r="EG12" i="44"/>
  <c r="EF12" i="44"/>
  <c r="EE12" i="44"/>
  <c r="ED12" i="44"/>
  <c r="EC12" i="44"/>
  <c r="DZ12" i="44"/>
  <c r="GA11" i="44"/>
  <c r="FZ11" i="44"/>
  <c r="FY11" i="44"/>
  <c r="FX11" i="44"/>
  <c r="FW11" i="44"/>
  <c r="FV11" i="44"/>
  <c r="FU11" i="44"/>
  <c r="FT11" i="44"/>
  <c r="FS11" i="44"/>
  <c r="FR11" i="44"/>
  <c r="FQ11" i="44"/>
  <c r="FP11" i="44"/>
  <c r="FO11" i="44"/>
  <c r="FN11" i="44"/>
  <c r="FM11" i="44"/>
  <c r="FL11" i="44"/>
  <c r="FK11" i="44"/>
  <c r="FJ11" i="44"/>
  <c r="FI11" i="44"/>
  <c r="FH11" i="44"/>
  <c r="EG11" i="44"/>
  <c r="EF11" i="44"/>
  <c r="EC11" i="44"/>
  <c r="BK11" i="44"/>
  <c r="BU11" i="44" s="1"/>
  <c r="AP11" i="44"/>
  <c r="AO11" i="44"/>
  <c r="GC10" i="44"/>
  <c r="GD10" i="44" s="1"/>
  <c r="GE10" i="44" s="1"/>
  <c r="GA10" i="44"/>
  <c r="FZ10" i="44"/>
  <c r="FY10" i="44"/>
  <c r="FX10" i="44"/>
  <c r="FW10" i="44"/>
  <c r="FV10" i="44"/>
  <c r="FU10" i="44"/>
  <c r="FT10" i="44"/>
  <c r="FS10" i="44"/>
  <c r="FR10" i="44"/>
  <c r="FQ10" i="44"/>
  <c r="FP10" i="44"/>
  <c r="FO10" i="44"/>
  <c r="FN10" i="44"/>
  <c r="FM10" i="44"/>
  <c r="FL10" i="44"/>
  <c r="FK10" i="44"/>
  <c r="FJ10" i="44"/>
  <c r="FI10" i="44"/>
  <c r="FH10" i="44"/>
  <c r="FD10" i="44"/>
  <c r="FC10" i="44"/>
  <c r="FB10" i="44"/>
  <c r="FA10" i="44"/>
  <c r="EZ10" i="44"/>
  <c r="EY10" i="44"/>
  <c r="EX10" i="44"/>
  <c r="EW10" i="44"/>
  <c r="EV10" i="44"/>
  <c r="EU10" i="44"/>
  <c r="ET10" i="44"/>
  <c r="ES10" i="44"/>
  <c r="ER10" i="44"/>
  <c r="EQ10" i="44"/>
  <c r="EP10" i="44"/>
  <c r="EO10" i="44"/>
  <c r="EN10" i="44"/>
  <c r="EM10" i="44"/>
  <c r="EL10" i="44"/>
  <c r="EK10" i="44"/>
  <c r="EG10" i="44"/>
  <c r="EF10" i="44"/>
  <c r="EE10" i="44"/>
  <c r="ED10" i="44"/>
  <c r="EC10" i="44"/>
  <c r="DZ10" i="44"/>
  <c r="GC9" i="44"/>
  <c r="GD9" i="44" s="1"/>
  <c r="GE9" i="44" s="1"/>
  <c r="GA9" i="44"/>
  <c r="FZ9" i="44"/>
  <c r="FY9" i="44"/>
  <c r="FX9" i="44"/>
  <c r="FW9" i="44"/>
  <c r="FV9" i="44"/>
  <c r="FU9" i="44"/>
  <c r="FT9" i="44"/>
  <c r="FS9" i="44"/>
  <c r="FR9" i="44"/>
  <c r="FQ9" i="44"/>
  <c r="FP9" i="44"/>
  <c r="FO9" i="44"/>
  <c r="FN9" i="44"/>
  <c r="FM9" i="44"/>
  <c r="FL9" i="44"/>
  <c r="FK9" i="44"/>
  <c r="FJ9" i="44"/>
  <c r="FI9" i="44"/>
  <c r="FH9" i="44"/>
  <c r="FD9" i="44"/>
  <c r="FC9" i="44"/>
  <c r="FB9" i="44"/>
  <c r="FA9" i="44"/>
  <c r="EZ9" i="44"/>
  <c r="EY9" i="44"/>
  <c r="EX9" i="44"/>
  <c r="EW9" i="44"/>
  <c r="EV9" i="44"/>
  <c r="EU9" i="44"/>
  <c r="ET9" i="44"/>
  <c r="ES9" i="44"/>
  <c r="ER9" i="44"/>
  <c r="EQ9" i="44"/>
  <c r="EP9" i="44"/>
  <c r="EO9" i="44"/>
  <c r="EN9" i="44"/>
  <c r="EM9" i="44"/>
  <c r="EL9" i="44"/>
  <c r="EK9" i="44"/>
  <c r="EG9" i="44"/>
  <c r="EF9" i="44"/>
  <c r="EE9" i="44"/>
  <c r="ED9" i="44"/>
  <c r="EC9" i="44"/>
  <c r="DZ9" i="44"/>
  <c r="GA8" i="44"/>
  <c r="FZ8" i="44"/>
  <c r="FY8" i="44"/>
  <c r="FX8" i="44"/>
  <c r="FW8" i="44"/>
  <c r="FV8" i="44"/>
  <c r="FU8" i="44"/>
  <c r="FT8" i="44"/>
  <c r="FS8" i="44"/>
  <c r="FR8" i="44"/>
  <c r="FQ8" i="44"/>
  <c r="FP8" i="44"/>
  <c r="FO8" i="44"/>
  <c r="FN8" i="44"/>
  <c r="FM8" i="44"/>
  <c r="FL8" i="44"/>
  <c r="FK8" i="44"/>
  <c r="FJ8" i="44"/>
  <c r="FI8" i="44"/>
  <c r="FH8" i="44"/>
  <c r="EG8" i="44"/>
  <c r="EF8" i="44"/>
  <c r="EC8" i="44"/>
  <c r="CB8" i="44"/>
  <c r="BK8" i="44"/>
  <c r="BF8" i="44"/>
  <c r="AP8" i="44"/>
  <c r="AO8" i="44"/>
  <c r="GC7" i="44"/>
  <c r="GA7" i="44"/>
  <c r="FZ7" i="44"/>
  <c r="FY7" i="44"/>
  <c r="FX7" i="44"/>
  <c r="FW7" i="44"/>
  <c r="FV7" i="44"/>
  <c r="FU7" i="44"/>
  <c r="FT7" i="44"/>
  <c r="FS7" i="44"/>
  <c r="FR7" i="44"/>
  <c r="FQ7" i="44"/>
  <c r="FP7" i="44"/>
  <c r="FO7" i="44"/>
  <c r="FN7" i="44"/>
  <c r="FM7" i="44"/>
  <c r="FL7" i="44"/>
  <c r="FK7" i="44"/>
  <c r="FJ7" i="44"/>
  <c r="FI7" i="44"/>
  <c r="FH7" i="44"/>
  <c r="FD7" i="44"/>
  <c r="FC7" i="44"/>
  <c r="FB7" i="44"/>
  <c r="FA7" i="44"/>
  <c r="EZ7" i="44"/>
  <c r="EY7" i="44"/>
  <c r="EX7" i="44"/>
  <c r="EW7" i="44"/>
  <c r="EV7" i="44"/>
  <c r="EU7" i="44"/>
  <c r="ET7" i="44"/>
  <c r="ES7" i="44"/>
  <c r="ER7" i="44"/>
  <c r="EQ7" i="44"/>
  <c r="EP7" i="44"/>
  <c r="EO7" i="44"/>
  <c r="EN7" i="44"/>
  <c r="EM7" i="44"/>
  <c r="EL7" i="44"/>
  <c r="EK7" i="44"/>
  <c r="EG7" i="44"/>
  <c r="EF7" i="44"/>
  <c r="EE7" i="44"/>
  <c r="ED7" i="44"/>
  <c r="EC7" i="44"/>
  <c r="DZ7" i="44"/>
  <c r="GC6" i="44"/>
  <c r="GA6" i="44"/>
  <c r="FZ6" i="44"/>
  <c r="FY6" i="44"/>
  <c r="FX6" i="44"/>
  <c r="FW6" i="44"/>
  <c r="FV6" i="44"/>
  <c r="FU6" i="44"/>
  <c r="FT6" i="44"/>
  <c r="FS6" i="44"/>
  <c r="FR6" i="44"/>
  <c r="FQ6" i="44"/>
  <c r="FP6" i="44"/>
  <c r="FO6" i="44"/>
  <c r="FN6" i="44"/>
  <c r="FM6" i="44"/>
  <c r="FL6" i="44"/>
  <c r="FK6" i="44"/>
  <c r="FJ6" i="44"/>
  <c r="FI6" i="44"/>
  <c r="FH6" i="44"/>
  <c r="FD6" i="44"/>
  <c r="FC6" i="44"/>
  <c r="FB6" i="44"/>
  <c r="FA6" i="44"/>
  <c r="EZ6" i="44"/>
  <c r="EY6" i="44"/>
  <c r="EX6" i="44"/>
  <c r="EW6" i="44"/>
  <c r="EV6" i="44"/>
  <c r="EU6" i="44"/>
  <c r="ET6" i="44"/>
  <c r="ES6" i="44"/>
  <c r="ER6" i="44"/>
  <c r="EQ6" i="44"/>
  <c r="EP6" i="44"/>
  <c r="EO6" i="44"/>
  <c r="EN6" i="44"/>
  <c r="EM6" i="44"/>
  <c r="EL6" i="44"/>
  <c r="EK6" i="44"/>
  <c r="EG6" i="44"/>
  <c r="EF6" i="44"/>
  <c r="EE6" i="44"/>
  <c r="ED6" i="44"/>
  <c r="EC6" i="44"/>
  <c r="DZ6" i="44"/>
  <c r="GA2" i="44"/>
  <c r="FZ2" i="44"/>
  <c r="FX2" i="44"/>
  <c r="FT2" i="44"/>
  <c r="FS2" i="44"/>
  <c r="FR2" i="44"/>
  <c r="FQ2" i="44"/>
  <c r="FO2" i="44"/>
  <c r="FN2" i="44"/>
  <c r="FM2" i="44"/>
  <c r="FJ2" i="44"/>
  <c r="FI2" i="44"/>
  <c r="FH2" i="44"/>
  <c r="FD2" i="44"/>
  <c r="FC2" i="44"/>
  <c r="FA2" i="44"/>
  <c r="EW2" i="44"/>
  <c r="EV2" i="44"/>
  <c r="EU2" i="44"/>
  <c r="ET2" i="44"/>
  <c r="ER2" i="44"/>
  <c r="EQ2" i="44"/>
  <c r="EP2" i="44"/>
  <c r="EM2" i="44"/>
  <c r="EL2" i="44"/>
  <c r="EK2" i="44"/>
  <c r="C78" i="43"/>
  <c r="D78" i="43"/>
  <c r="E78" i="43"/>
  <c r="F78" i="43"/>
  <c r="G78" i="43"/>
  <c r="H78" i="43"/>
  <c r="I78" i="43"/>
  <c r="J78" i="43"/>
  <c r="K78" i="43"/>
  <c r="L78" i="43"/>
  <c r="M78" i="43"/>
  <c r="N78" i="43"/>
  <c r="O78" i="43"/>
  <c r="P78" i="43"/>
  <c r="Q78" i="43"/>
  <c r="R78" i="43"/>
  <c r="S78" i="43"/>
  <c r="T78" i="43"/>
  <c r="U78" i="43"/>
  <c r="V78" i="43"/>
  <c r="W78" i="43"/>
  <c r="X78" i="43"/>
  <c r="Y78" i="43"/>
  <c r="Z78" i="43"/>
  <c r="AA78" i="43"/>
  <c r="AB78" i="43"/>
  <c r="AC78" i="43"/>
  <c r="AD78" i="43"/>
  <c r="AE78" i="43"/>
  <c r="AF78" i="43"/>
  <c r="AG78" i="43"/>
  <c r="AH78" i="43"/>
  <c r="AI78" i="43"/>
  <c r="AJ78" i="43"/>
  <c r="AK78" i="43"/>
  <c r="AL78" i="43"/>
  <c r="AM78" i="43"/>
  <c r="AN78" i="43"/>
  <c r="AO78" i="43"/>
  <c r="AP78" i="43"/>
  <c r="AQ78" i="43"/>
  <c r="AR78" i="43"/>
  <c r="AS78" i="43"/>
  <c r="AT78" i="43"/>
  <c r="AU78" i="43"/>
  <c r="AV78" i="43"/>
  <c r="AW78" i="43"/>
  <c r="AX78" i="43"/>
  <c r="AY78" i="43"/>
  <c r="AZ78" i="43"/>
  <c r="BA78" i="43"/>
  <c r="BB78" i="43"/>
  <c r="BC78" i="43"/>
  <c r="BD78" i="43"/>
  <c r="BE78" i="43"/>
  <c r="BF78" i="43"/>
  <c r="BG78" i="43"/>
  <c r="BH78" i="43"/>
  <c r="BI78" i="43"/>
  <c r="BJ78" i="43"/>
  <c r="BK78" i="43"/>
  <c r="BL78" i="43"/>
  <c r="BM78" i="43"/>
  <c r="BN78" i="43"/>
  <c r="BO78" i="43"/>
  <c r="BP78" i="43"/>
  <c r="BQ78" i="43"/>
  <c r="BR78" i="43"/>
  <c r="BS78" i="43"/>
  <c r="BT78" i="43"/>
  <c r="BU78" i="43"/>
  <c r="BV78" i="43"/>
  <c r="BW78" i="43"/>
  <c r="BX78" i="43"/>
  <c r="BY78" i="43"/>
  <c r="BZ78" i="43"/>
  <c r="CA78" i="43"/>
  <c r="CB78" i="43"/>
  <c r="CC78" i="43"/>
  <c r="CD78" i="43"/>
  <c r="CE78" i="43"/>
  <c r="CF78" i="43"/>
  <c r="CG78" i="43"/>
  <c r="CH78" i="43"/>
  <c r="CI78" i="43"/>
  <c r="CJ78" i="43"/>
  <c r="CK78" i="43"/>
  <c r="CL78" i="43"/>
  <c r="CM78" i="43"/>
  <c r="CN78" i="43"/>
  <c r="CO78" i="43"/>
  <c r="CP78" i="43"/>
  <c r="CQ78" i="43"/>
  <c r="CR78" i="43"/>
  <c r="CS78" i="43"/>
  <c r="CT78" i="43"/>
  <c r="CU78" i="43"/>
  <c r="CV78" i="43"/>
  <c r="CW78" i="43"/>
  <c r="CX78" i="43"/>
  <c r="CY78" i="43"/>
  <c r="CZ78" i="43"/>
  <c r="DA78" i="43"/>
  <c r="DB78" i="43"/>
  <c r="DC78" i="43"/>
  <c r="DD78" i="43"/>
  <c r="DE78" i="43"/>
  <c r="DF78" i="43"/>
  <c r="DG78" i="43"/>
  <c r="DH78" i="43"/>
  <c r="DI78" i="43"/>
  <c r="DJ78" i="43"/>
  <c r="DK78" i="43"/>
  <c r="DL78" i="43"/>
  <c r="DM78" i="43"/>
  <c r="DN78" i="43"/>
  <c r="DO78" i="43"/>
  <c r="DP78" i="43"/>
  <c r="DQ78" i="43"/>
  <c r="DR78" i="43"/>
  <c r="DS78" i="43"/>
  <c r="DT78" i="43"/>
  <c r="DU78" i="43"/>
  <c r="DV78" i="43"/>
  <c r="DW78" i="43"/>
  <c r="DX78" i="43"/>
  <c r="DY78" i="43"/>
  <c r="DZ78" i="43"/>
  <c r="EA78" i="43"/>
  <c r="EB78" i="43"/>
  <c r="EC78" i="43"/>
  <c r="ED78" i="43"/>
  <c r="EE78" i="43"/>
  <c r="EF78" i="43"/>
  <c r="EG78" i="43"/>
  <c r="EH78" i="43"/>
  <c r="EI78" i="43"/>
  <c r="EJ78" i="43"/>
  <c r="EK78" i="43"/>
  <c r="EL78" i="43"/>
  <c r="EM78" i="43"/>
  <c r="EN78" i="43"/>
  <c r="EO78" i="43"/>
  <c r="EP78" i="43"/>
  <c r="EQ78" i="43"/>
  <c r="ER78" i="43"/>
  <c r="ES78" i="43"/>
  <c r="ET78" i="43"/>
  <c r="EU78" i="43"/>
  <c r="EV78" i="43"/>
  <c r="EW78" i="43"/>
  <c r="EX78" i="43"/>
  <c r="EY78" i="43"/>
  <c r="EZ78" i="43"/>
  <c r="FA78" i="43"/>
  <c r="FB78" i="43"/>
  <c r="FC78" i="43"/>
  <c r="FD78" i="43"/>
  <c r="FE78" i="43"/>
  <c r="FF78" i="43"/>
  <c r="FG78" i="43"/>
  <c r="FH78" i="43"/>
  <c r="FI78" i="43"/>
  <c r="FJ78" i="43"/>
  <c r="FK78" i="43"/>
  <c r="FL78" i="43"/>
  <c r="FM78" i="43"/>
  <c r="FN78" i="43"/>
  <c r="FO78" i="43"/>
  <c r="FP78" i="43"/>
  <c r="FQ78" i="43"/>
  <c r="FR78" i="43"/>
  <c r="FS78" i="43"/>
  <c r="FT78" i="43"/>
  <c r="FU78" i="43"/>
  <c r="FV78" i="43"/>
  <c r="FW78" i="43"/>
  <c r="FX78" i="43"/>
  <c r="FY78" i="43"/>
  <c r="FZ78" i="43"/>
  <c r="GA78" i="43"/>
  <c r="GB78" i="43"/>
  <c r="GC78" i="43"/>
  <c r="GD78" i="43"/>
  <c r="GE78" i="43"/>
  <c r="GF78" i="43"/>
  <c r="GG78" i="43"/>
  <c r="GH78" i="43"/>
  <c r="GI78" i="43"/>
  <c r="GJ78" i="43"/>
  <c r="GK78" i="43"/>
  <c r="GL78" i="43"/>
  <c r="GM78" i="43"/>
  <c r="GN78" i="43"/>
  <c r="GO78" i="43"/>
  <c r="GP78" i="43"/>
  <c r="GQ78" i="43"/>
  <c r="GR78" i="43"/>
  <c r="GS78" i="43"/>
  <c r="GT78" i="43"/>
  <c r="GU78" i="43"/>
  <c r="GV78" i="43"/>
  <c r="GW78" i="43"/>
  <c r="GX78" i="43"/>
  <c r="GY78" i="43"/>
  <c r="GZ78" i="43"/>
  <c r="HA78" i="43"/>
  <c r="HB78" i="43"/>
  <c r="HC78" i="43"/>
  <c r="HD78" i="43"/>
  <c r="HE78" i="43"/>
  <c r="HF78" i="43"/>
  <c r="HG78" i="43"/>
  <c r="HH78" i="43"/>
  <c r="HI78" i="43"/>
  <c r="HJ78" i="43"/>
  <c r="HK78" i="43"/>
  <c r="HL78" i="43"/>
  <c r="HM78" i="43"/>
  <c r="HN78" i="43"/>
  <c r="HO78" i="43"/>
  <c r="HP78" i="43"/>
  <c r="HQ78" i="43"/>
  <c r="HR78" i="43"/>
  <c r="HS78" i="43"/>
  <c r="HT78" i="43"/>
  <c r="HU78" i="43"/>
  <c r="HV78" i="43"/>
  <c r="HW78" i="43"/>
  <c r="HX78" i="43"/>
  <c r="HY78" i="43"/>
  <c r="HZ78" i="43"/>
  <c r="IA78" i="43"/>
  <c r="IB78" i="43"/>
  <c r="IC78" i="43"/>
  <c r="ID78" i="43"/>
  <c r="IE78" i="43"/>
  <c r="IF78" i="43"/>
  <c r="IG78" i="43"/>
  <c r="IH78" i="43"/>
  <c r="II78" i="43"/>
  <c r="IJ78" i="43"/>
  <c r="IK78" i="43"/>
  <c r="IL78" i="43"/>
  <c r="IM78" i="43"/>
  <c r="IN78" i="43"/>
  <c r="IO78" i="43"/>
  <c r="IP78" i="43"/>
  <c r="IQ78" i="43"/>
  <c r="IR78" i="43"/>
  <c r="IS78" i="43"/>
  <c r="IT78" i="43"/>
  <c r="IU78" i="43"/>
  <c r="IV78" i="43"/>
  <c r="IW78" i="43"/>
  <c r="IX78" i="43"/>
  <c r="IY78" i="43"/>
  <c r="IZ78" i="43"/>
  <c r="JA78" i="43"/>
  <c r="JB78" i="43"/>
  <c r="JC78" i="43"/>
  <c r="JD78" i="43"/>
  <c r="JE78" i="43"/>
  <c r="JF78" i="43"/>
  <c r="JG78" i="43"/>
  <c r="JH78" i="43"/>
  <c r="JI78" i="43"/>
  <c r="JJ78" i="43"/>
  <c r="JK78" i="43"/>
  <c r="JL78" i="43"/>
  <c r="JM78" i="43"/>
  <c r="JN78" i="43"/>
  <c r="JO78" i="43"/>
  <c r="JP78" i="43"/>
  <c r="JQ78" i="43"/>
  <c r="JR78" i="43"/>
  <c r="JS78" i="43"/>
  <c r="JT78" i="43"/>
  <c r="JU78" i="43"/>
  <c r="JV78" i="43"/>
  <c r="JW78" i="43"/>
  <c r="JX78" i="43"/>
  <c r="JY78" i="43"/>
  <c r="JZ78" i="43"/>
  <c r="KA78" i="43"/>
  <c r="KB78" i="43"/>
  <c r="KC78" i="43"/>
  <c r="KD78" i="43"/>
  <c r="KE78" i="43"/>
  <c r="KF78" i="43"/>
  <c r="KG78" i="43"/>
  <c r="KH78" i="43"/>
  <c r="KI78" i="43"/>
  <c r="KJ78" i="43"/>
  <c r="KK78" i="43"/>
  <c r="KL78" i="43"/>
  <c r="KM78" i="43"/>
  <c r="KN78" i="43"/>
  <c r="KO78" i="43"/>
  <c r="KP78" i="43"/>
  <c r="KQ78" i="43"/>
  <c r="KR78" i="43"/>
  <c r="KS78" i="43"/>
  <c r="KT78" i="43"/>
  <c r="KU78" i="43"/>
  <c r="KV78" i="43"/>
  <c r="KW78" i="43"/>
  <c r="KX78" i="43"/>
  <c r="KY78" i="43"/>
  <c r="KZ78" i="43"/>
  <c r="LA78" i="43"/>
  <c r="LB78" i="43"/>
  <c r="LC78" i="43"/>
  <c r="LD78" i="43"/>
  <c r="LE78" i="43"/>
  <c r="LF78" i="43"/>
  <c r="LG78" i="43"/>
  <c r="LH78" i="43"/>
  <c r="LI78" i="43"/>
  <c r="LJ78" i="43"/>
  <c r="LK78" i="43"/>
  <c r="LL78" i="43"/>
  <c r="LM78" i="43"/>
  <c r="LN78" i="43"/>
  <c r="LO78" i="43"/>
  <c r="LP78" i="43"/>
  <c r="LQ78" i="43"/>
  <c r="LR78" i="43"/>
  <c r="LS78" i="43"/>
  <c r="LT78" i="43"/>
  <c r="LU78" i="43"/>
  <c r="LV78" i="43"/>
  <c r="LW78" i="43"/>
  <c r="LX78" i="43"/>
  <c r="LY78" i="43"/>
  <c r="LZ78" i="43"/>
  <c r="MA78" i="43"/>
  <c r="MB78" i="43"/>
  <c r="MC78" i="43"/>
  <c r="MD78" i="43"/>
  <c r="ME78" i="43"/>
  <c r="MF78" i="43"/>
  <c r="MG78" i="43"/>
  <c r="MH78" i="43"/>
  <c r="MI78" i="43"/>
  <c r="MJ78" i="43"/>
  <c r="MK78" i="43"/>
  <c r="ML78" i="43"/>
  <c r="MM78" i="43"/>
  <c r="MN78" i="43"/>
  <c r="MO78" i="43"/>
  <c r="MP78" i="43"/>
  <c r="MQ78" i="43"/>
  <c r="MR78" i="43"/>
  <c r="MS78" i="43"/>
  <c r="MT78" i="43"/>
  <c r="MU78" i="43"/>
  <c r="MV78" i="43"/>
  <c r="MW78" i="43"/>
  <c r="MX78" i="43"/>
  <c r="MY78" i="43"/>
  <c r="MZ78" i="43"/>
  <c r="NA78" i="43"/>
  <c r="NB78" i="43"/>
  <c r="NC78" i="43"/>
  <c r="ND78" i="43"/>
  <c r="NE78" i="43"/>
  <c r="NF78" i="43"/>
  <c r="NG78" i="43"/>
  <c r="NH78" i="43"/>
  <c r="NI78" i="43"/>
  <c r="NJ78" i="43"/>
  <c r="NK78" i="43"/>
  <c r="NL78" i="43"/>
  <c r="NM78" i="43"/>
  <c r="NN78" i="43"/>
  <c r="NO78" i="43"/>
  <c r="NP78" i="43"/>
  <c r="NQ78" i="43"/>
  <c r="NR78" i="43"/>
  <c r="NS78" i="43"/>
  <c r="NT78" i="43"/>
  <c r="NU78" i="43"/>
  <c r="NV78" i="43"/>
  <c r="NW78" i="43"/>
  <c r="NX78" i="43"/>
  <c r="NY78" i="43"/>
  <c r="NZ78" i="43"/>
  <c r="OA78" i="43"/>
  <c r="OB78" i="43"/>
  <c r="OC78" i="43"/>
  <c r="OD78" i="43"/>
  <c r="OE78" i="43"/>
  <c r="OF78" i="43"/>
  <c r="OG78" i="43"/>
  <c r="OH78" i="43"/>
  <c r="OI78" i="43"/>
  <c r="OJ78" i="43"/>
  <c r="OK78" i="43"/>
  <c r="OL78" i="43"/>
  <c r="OM78" i="43"/>
  <c r="ON78" i="43"/>
  <c r="OO78" i="43"/>
  <c r="OP78" i="43"/>
  <c r="OQ78" i="43"/>
  <c r="OR78" i="43"/>
  <c r="OS78" i="43"/>
  <c r="OT78" i="43"/>
  <c r="OU78" i="43"/>
  <c r="OV78" i="43"/>
  <c r="OW78" i="43"/>
  <c r="OX78" i="43"/>
  <c r="OY78" i="43"/>
  <c r="OZ78" i="43"/>
  <c r="PA78" i="43"/>
  <c r="PB78" i="43"/>
  <c r="PC78" i="43"/>
  <c r="PD78" i="43"/>
  <c r="PE78" i="43"/>
  <c r="PF78" i="43"/>
  <c r="PG78" i="43"/>
  <c r="PH78" i="43"/>
  <c r="PI78" i="43"/>
  <c r="PJ78" i="43"/>
  <c r="PK78" i="43"/>
  <c r="PL78" i="43"/>
  <c r="PM78" i="43"/>
  <c r="PN78" i="43"/>
  <c r="PO78" i="43"/>
  <c r="PP78" i="43"/>
  <c r="PQ78" i="43"/>
  <c r="PR78" i="43"/>
  <c r="PS78" i="43"/>
  <c r="PT78" i="43"/>
  <c r="PU78" i="43"/>
  <c r="PV78" i="43"/>
  <c r="PW78" i="43"/>
  <c r="PX78" i="43"/>
  <c r="PY78" i="43"/>
  <c r="PZ78" i="43"/>
  <c r="QA78" i="43"/>
  <c r="QB78" i="43"/>
  <c r="QC78" i="43"/>
  <c r="QD78" i="43"/>
  <c r="QE78" i="43"/>
  <c r="QF78" i="43"/>
  <c r="QG78" i="43"/>
  <c r="QH78" i="43"/>
  <c r="QI78" i="43"/>
  <c r="QJ78" i="43"/>
  <c r="QK78" i="43"/>
  <c r="QL78" i="43"/>
  <c r="QM78" i="43"/>
  <c r="QN78" i="43"/>
  <c r="QO78" i="43"/>
  <c r="QP78" i="43"/>
  <c r="QQ78" i="43"/>
  <c r="QR78" i="43"/>
  <c r="QS78" i="43"/>
  <c r="QT78" i="43"/>
  <c r="QU78" i="43"/>
  <c r="QV78" i="43"/>
  <c r="QW78" i="43"/>
  <c r="QX78" i="43"/>
  <c r="QY78" i="43"/>
  <c r="QZ78" i="43"/>
  <c r="RA78" i="43"/>
  <c r="RB78" i="43"/>
  <c r="RC78" i="43"/>
  <c r="RD78" i="43"/>
  <c r="RE78" i="43"/>
  <c r="RF78" i="43"/>
  <c r="RG78" i="43"/>
  <c r="RH78" i="43"/>
  <c r="RI78" i="43"/>
  <c r="RJ78" i="43"/>
  <c r="RK78" i="43"/>
  <c r="RL78" i="43"/>
  <c r="RM78" i="43"/>
  <c r="RN78" i="43"/>
  <c r="RO78" i="43"/>
  <c r="RP78" i="43"/>
  <c r="RQ78" i="43"/>
  <c r="RR78" i="43"/>
  <c r="RS78" i="43"/>
  <c r="RT78" i="43"/>
  <c r="RU78" i="43"/>
  <c r="RV78" i="43"/>
  <c r="RW78" i="43"/>
  <c r="RX78" i="43"/>
  <c r="RY78" i="43"/>
  <c r="RZ78" i="43"/>
  <c r="SA78" i="43"/>
  <c r="SB78" i="43"/>
  <c r="SC78" i="43"/>
  <c r="SD78" i="43"/>
  <c r="SE78" i="43"/>
  <c r="SF78" i="43"/>
  <c r="SG78" i="43"/>
  <c r="SH78" i="43"/>
  <c r="SI78" i="43"/>
  <c r="SJ78" i="43"/>
  <c r="SK78" i="43"/>
  <c r="SL78" i="43"/>
  <c r="SM78" i="43"/>
  <c r="SN78" i="43"/>
  <c r="SO78" i="43"/>
  <c r="SP78" i="43"/>
  <c r="SQ78" i="43"/>
  <c r="SR78" i="43"/>
  <c r="SS78" i="43"/>
  <c r="ST78" i="43"/>
  <c r="SU78" i="43"/>
  <c r="SV78" i="43"/>
  <c r="SW78" i="43"/>
  <c r="SX78" i="43"/>
  <c r="SY78" i="43"/>
  <c r="SZ78" i="43"/>
  <c r="TA78" i="43"/>
  <c r="TB78" i="43"/>
  <c r="TC78" i="43"/>
  <c r="TD78" i="43"/>
  <c r="TE78" i="43"/>
  <c r="TF78" i="43"/>
  <c r="TG78" i="43"/>
  <c r="TH78" i="43"/>
  <c r="TI78" i="43"/>
  <c r="TJ78" i="43"/>
  <c r="TK78" i="43"/>
  <c r="TL78" i="43"/>
  <c r="TM78" i="43"/>
  <c r="TN78" i="43"/>
  <c r="TO78" i="43"/>
  <c r="TP78" i="43"/>
  <c r="TQ78" i="43"/>
  <c r="TR78" i="43"/>
  <c r="TS78" i="43"/>
  <c r="TT78" i="43"/>
  <c r="TU78" i="43"/>
  <c r="TV78" i="43"/>
  <c r="TW78" i="43"/>
  <c r="TX78" i="43"/>
  <c r="TY78" i="43"/>
  <c r="TZ78" i="43"/>
  <c r="UA78" i="43"/>
  <c r="UB78" i="43"/>
  <c r="UC78" i="43"/>
  <c r="UD78" i="43"/>
  <c r="UE78" i="43"/>
  <c r="UF78" i="43"/>
  <c r="UG78" i="43"/>
  <c r="UH78" i="43"/>
  <c r="UI78" i="43"/>
  <c r="UJ78" i="43"/>
  <c r="UK78" i="43"/>
  <c r="UL78" i="43"/>
  <c r="UM78" i="43"/>
  <c r="UN78" i="43"/>
  <c r="UO78" i="43"/>
  <c r="UP78" i="43"/>
  <c r="UQ78" i="43"/>
  <c r="UR78" i="43"/>
  <c r="US78" i="43"/>
  <c r="UT78" i="43"/>
  <c r="UU78" i="43"/>
  <c r="UV78" i="43"/>
  <c r="UW78" i="43"/>
  <c r="UX78" i="43"/>
  <c r="UY78" i="43"/>
  <c r="UZ78" i="43"/>
  <c r="VA78" i="43"/>
  <c r="VB78" i="43"/>
  <c r="VC78" i="43"/>
  <c r="VD78" i="43"/>
  <c r="VE78" i="43"/>
  <c r="VF78" i="43"/>
  <c r="VG78" i="43"/>
  <c r="VH78" i="43"/>
  <c r="VI78" i="43"/>
  <c r="VJ78" i="43"/>
  <c r="VK78" i="43"/>
  <c r="VL78" i="43"/>
  <c r="VM78" i="43"/>
  <c r="VN78" i="43"/>
  <c r="VO78" i="43"/>
  <c r="VP78" i="43"/>
  <c r="VQ78" i="43"/>
  <c r="VR78" i="43"/>
  <c r="VS78" i="43"/>
  <c r="VT78" i="43"/>
  <c r="VU78" i="43"/>
  <c r="VV78" i="43"/>
  <c r="VW78" i="43"/>
  <c r="VX78" i="43"/>
  <c r="VY78" i="43"/>
  <c r="VZ78" i="43"/>
  <c r="WA78" i="43"/>
  <c r="WB78" i="43"/>
  <c r="WC78" i="43"/>
  <c r="WD78" i="43"/>
  <c r="WE78" i="43"/>
  <c r="WF78" i="43"/>
  <c r="WG78" i="43"/>
  <c r="WH78" i="43"/>
  <c r="WI78" i="43"/>
  <c r="WJ78" i="43"/>
  <c r="WK78" i="43"/>
  <c r="WL78" i="43"/>
  <c r="WM78" i="43"/>
  <c r="WN78" i="43"/>
  <c r="WO78" i="43"/>
  <c r="WP78" i="43"/>
  <c r="WQ78" i="43"/>
  <c r="WR78" i="43"/>
  <c r="WS78" i="43"/>
  <c r="WT78" i="43"/>
  <c r="WU78" i="43"/>
  <c r="WV78" i="43"/>
  <c r="WW78" i="43"/>
  <c r="WX78" i="43"/>
  <c r="WY78" i="43"/>
  <c r="WZ78" i="43"/>
  <c r="XA78" i="43"/>
  <c r="XB78" i="43"/>
  <c r="XC78" i="43"/>
  <c r="XD78" i="43"/>
  <c r="XE78" i="43"/>
  <c r="XF78" i="43"/>
  <c r="XG78" i="43"/>
  <c r="XH78" i="43"/>
  <c r="XI78" i="43"/>
  <c r="XJ78" i="43"/>
  <c r="XK78" i="43"/>
  <c r="XL78" i="43"/>
  <c r="XM78" i="43"/>
  <c r="XN78" i="43"/>
  <c r="XO78" i="43"/>
  <c r="XP78" i="43"/>
  <c r="XQ78" i="43"/>
  <c r="XR78" i="43"/>
  <c r="XS78" i="43"/>
  <c r="XT78" i="43"/>
  <c r="XU78" i="43"/>
  <c r="XV78" i="43"/>
  <c r="XW78" i="43"/>
  <c r="XX78" i="43"/>
  <c r="XY78" i="43"/>
  <c r="XZ78" i="43"/>
  <c r="YA78" i="43"/>
  <c r="YB78" i="43"/>
  <c r="YC78" i="43"/>
  <c r="YC99" i="43"/>
  <c r="YB99" i="43"/>
  <c r="YA99" i="43"/>
  <c r="YA104" i="43" s="1"/>
  <c r="XZ99" i="43"/>
  <c r="XY99" i="43"/>
  <c r="XY104" i="43" s="1"/>
  <c r="XX99" i="43"/>
  <c r="XW99" i="43"/>
  <c r="XW104" i="43" s="1"/>
  <c r="XV99" i="43"/>
  <c r="XU99" i="43"/>
  <c r="XT99" i="43"/>
  <c r="XS99" i="43"/>
  <c r="XS104" i="43" s="1"/>
  <c r="XR99" i="43"/>
  <c r="XQ99" i="43"/>
  <c r="XQ104" i="43" s="1"/>
  <c r="XP99" i="43"/>
  <c r="XO99" i="43"/>
  <c r="XO104" i="43" s="1"/>
  <c r="XN99" i="43"/>
  <c r="XM99" i="43"/>
  <c r="XL99" i="43"/>
  <c r="XK99" i="43"/>
  <c r="XK104" i="43" s="1"/>
  <c r="XJ99" i="43"/>
  <c r="XI99" i="43"/>
  <c r="XI104" i="43" s="1"/>
  <c r="XH99" i="43"/>
  <c r="XG99" i="43"/>
  <c r="XG104" i="43" s="1"/>
  <c r="XF99" i="43"/>
  <c r="XE99" i="43"/>
  <c r="XD99" i="43"/>
  <c r="XC99" i="43"/>
  <c r="XC104" i="43" s="1"/>
  <c r="XB99" i="43"/>
  <c r="XA99" i="43"/>
  <c r="XA104" i="43" s="1"/>
  <c r="WZ99" i="43"/>
  <c r="WY99" i="43"/>
  <c r="WY104" i="43" s="1"/>
  <c r="WX99" i="43"/>
  <c r="WW99" i="43"/>
  <c r="WV99" i="43"/>
  <c r="WU99" i="43"/>
  <c r="WU104" i="43" s="1"/>
  <c r="WT99" i="43"/>
  <c r="WS99" i="43"/>
  <c r="WS104" i="43" s="1"/>
  <c r="WR99" i="43"/>
  <c r="WQ99" i="43"/>
  <c r="WQ104" i="43" s="1"/>
  <c r="WP99" i="43"/>
  <c r="WO99" i="43"/>
  <c r="WN99" i="43"/>
  <c r="WM99" i="43"/>
  <c r="WM104" i="43" s="1"/>
  <c r="WL99" i="43"/>
  <c r="WK99" i="43"/>
  <c r="WK104" i="43" s="1"/>
  <c r="WJ99" i="43"/>
  <c r="WI99" i="43"/>
  <c r="WI104" i="43" s="1"/>
  <c r="WH99" i="43"/>
  <c r="WG99" i="43"/>
  <c r="WF99" i="43"/>
  <c r="WE99" i="43"/>
  <c r="WE104" i="43" s="1"/>
  <c r="WD99" i="43"/>
  <c r="WC99" i="43"/>
  <c r="WC104" i="43" s="1"/>
  <c r="WB99" i="43"/>
  <c r="WA99" i="43"/>
  <c r="WA104" i="43" s="1"/>
  <c r="VZ99" i="43"/>
  <c r="VY99" i="43"/>
  <c r="VX99" i="43"/>
  <c r="VW99" i="43"/>
  <c r="VW104" i="43" s="1"/>
  <c r="VV99" i="43"/>
  <c r="VU99" i="43"/>
  <c r="VU104" i="43" s="1"/>
  <c r="VT99" i="43"/>
  <c r="VS99" i="43"/>
  <c r="VS104" i="43" s="1"/>
  <c r="VR99" i="43"/>
  <c r="VQ99" i="43"/>
  <c r="VP99" i="43"/>
  <c r="VO99" i="43"/>
  <c r="VO104" i="43" s="1"/>
  <c r="VN99" i="43"/>
  <c r="VM99" i="43"/>
  <c r="VM104" i="43" s="1"/>
  <c r="VL99" i="43"/>
  <c r="VK99" i="43"/>
  <c r="VK104" i="43" s="1"/>
  <c r="VJ99" i="43"/>
  <c r="VI99" i="43"/>
  <c r="VH99" i="43"/>
  <c r="VG99" i="43"/>
  <c r="VG104" i="43" s="1"/>
  <c r="VF99" i="43"/>
  <c r="VE99" i="43"/>
  <c r="VE104" i="43" s="1"/>
  <c r="VD99" i="43"/>
  <c r="VC99" i="43"/>
  <c r="VC104" i="43" s="1"/>
  <c r="VB99" i="43"/>
  <c r="VA99" i="43"/>
  <c r="UZ99" i="43"/>
  <c r="UY99" i="43"/>
  <c r="UY104" i="43" s="1"/>
  <c r="UX99" i="43"/>
  <c r="UW99" i="43"/>
  <c r="UW104" i="43" s="1"/>
  <c r="UV99" i="43"/>
  <c r="UU99" i="43"/>
  <c r="UU104" i="43" s="1"/>
  <c r="UT99" i="43"/>
  <c r="US99" i="43"/>
  <c r="UR99" i="43"/>
  <c r="UQ99" i="43"/>
  <c r="UQ104" i="43" s="1"/>
  <c r="UP99" i="43"/>
  <c r="UO99" i="43"/>
  <c r="UO104" i="43" s="1"/>
  <c r="UN99" i="43"/>
  <c r="UM99" i="43"/>
  <c r="UM104" i="43" s="1"/>
  <c r="UL99" i="43"/>
  <c r="UK99" i="43"/>
  <c r="UJ99" i="43"/>
  <c r="UI99" i="43"/>
  <c r="UI104" i="43" s="1"/>
  <c r="UH99" i="43"/>
  <c r="UG99" i="43"/>
  <c r="UG104" i="43" s="1"/>
  <c r="UF99" i="43"/>
  <c r="UE99" i="43"/>
  <c r="UE104" i="43" s="1"/>
  <c r="UD99" i="43"/>
  <c r="UC99" i="43"/>
  <c r="UB99" i="43"/>
  <c r="UA99" i="43"/>
  <c r="UA104" i="43" s="1"/>
  <c r="TZ99" i="43"/>
  <c r="TY99" i="43"/>
  <c r="TY104" i="43" s="1"/>
  <c r="TX99" i="43"/>
  <c r="TW99" i="43"/>
  <c r="TW104" i="43" s="1"/>
  <c r="TV99" i="43"/>
  <c r="TU99" i="43"/>
  <c r="TT99" i="43"/>
  <c r="TS99" i="43"/>
  <c r="TS104" i="43" s="1"/>
  <c r="TR99" i="43"/>
  <c r="TQ99" i="43"/>
  <c r="TQ104" i="43" s="1"/>
  <c r="TP99" i="43"/>
  <c r="TO99" i="43"/>
  <c r="TO104" i="43" s="1"/>
  <c r="TN99" i="43"/>
  <c r="TM99" i="43"/>
  <c r="TL99" i="43"/>
  <c r="TK99" i="43"/>
  <c r="TK104" i="43" s="1"/>
  <c r="TJ99" i="43"/>
  <c r="TI99" i="43"/>
  <c r="TI104" i="43" s="1"/>
  <c r="TH99" i="43"/>
  <c r="TG99" i="43"/>
  <c r="TG104" i="43" s="1"/>
  <c r="TF99" i="43"/>
  <c r="TE99" i="43"/>
  <c r="TD99" i="43"/>
  <c r="TC99" i="43"/>
  <c r="TC104" i="43" s="1"/>
  <c r="TB99" i="43"/>
  <c r="TA99" i="43"/>
  <c r="TA104" i="43" s="1"/>
  <c r="SZ99" i="43"/>
  <c r="SY99" i="43"/>
  <c r="SY104" i="43" s="1"/>
  <c r="SX99" i="43"/>
  <c r="SW99" i="43"/>
  <c r="SV99" i="43"/>
  <c r="SU99" i="43"/>
  <c r="SU104" i="43" s="1"/>
  <c r="ST99" i="43"/>
  <c r="SS99" i="43"/>
  <c r="SS104" i="43" s="1"/>
  <c r="SR99" i="43"/>
  <c r="SQ99" i="43"/>
  <c r="SQ104" i="43" s="1"/>
  <c r="SP99" i="43"/>
  <c r="SO99" i="43"/>
  <c r="SN99" i="43"/>
  <c r="SM99" i="43"/>
  <c r="SM104" i="43" s="1"/>
  <c r="SL99" i="43"/>
  <c r="SK99" i="43"/>
  <c r="SK104" i="43" s="1"/>
  <c r="SJ99" i="43"/>
  <c r="SI99" i="43"/>
  <c r="SI104" i="43" s="1"/>
  <c r="SH99" i="43"/>
  <c r="SG99" i="43"/>
  <c r="SF99" i="43"/>
  <c r="SE99" i="43"/>
  <c r="SE104" i="43" s="1"/>
  <c r="SD99" i="43"/>
  <c r="SC99" i="43"/>
  <c r="SC104" i="43" s="1"/>
  <c r="SB99" i="43"/>
  <c r="SA99" i="43"/>
  <c r="SA104" i="43" s="1"/>
  <c r="RZ99" i="43"/>
  <c r="RY99" i="43"/>
  <c r="RX99" i="43"/>
  <c r="RW99" i="43"/>
  <c r="RW104" i="43" s="1"/>
  <c r="RV99" i="43"/>
  <c r="RU99" i="43"/>
  <c r="RU104" i="43" s="1"/>
  <c r="RT99" i="43"/>
  <c r="RS99" i="43"/>
  <c r="RS104" i="43" s="1"/>
  <c r="RR99" i="43"/>
  <c r="RQ99" i="43"/>
  <c r="RP99" i="43"/>
  <c r="RO99" i="43"/>
  <c r="RO104" i="43" s="1"/>
  <c r="RN99" i="43"/>
  <c r="RM99" i="43"/>
  <c r="RM104" i="43" s="1"/>
  <c r="RL99" i="43"/>
  <c r="RK99" i="43"/>
  <c r="RK104" i="43" s="1"/>
  <c r="RJ99" i="43"/>
  <c r="RI99" i="43"/>
  <c r="RH99" i="43"/>
  <c r="RG99" i="43"/>
  <c r="RG104" i="43" s="1"/>
  <c r="RF99" i="43"/>
  <c r="RE99" i="43"/>
  <c r="RE104" i="43" s="1"/>
  <c r="RD99" i="43"/>
  <c r="RC99" i="43"/>
  <c r="RC104" i="43" s="1"/>
  <c r="RB99" i="43"/>
  <c r="RA99" i="43"/>
  <c r="QZ99" i="43"/>
  <c r="QY99" i="43"/>
  <c r="QY104" i="43" s="1"/>
  <c r="QX99" i="43"/>
  <c r="QW99" i="43"/>
  <c r="QW104" i="43" s="1"/>
  <c r="QV99" i="43"/>
  <c r="QU99" i="43"/>
  <c r="QU104" i="43" s="1"/>
  <c r="QT99" i="43"/>
  <c r="QS99" i="43"/>
  <c r="QR99" i="43"/>
  <c r="QQ99" i="43"/>
  <c r="QQ104" i="43" s="1"/>
  <c r="QP99" i="43"/>
  <c r="QO99" i="43"/>
  <c r="QO104" i="43" s="1"/>
  <c r="QN99" i="43"/>
  <c r="QM99" i="43"/>
  <c r="QM104" i="43" s="1"/>
  <c r="QL99" i="43"/>
  <c r="QK99" i="43"/>
  <c r="QJ99" i="43"/>
  <c r="QI99" i="43"/>
  <c r="QI104" i="43" s="1"/>
  <c r="QH99" i="43"/>
  <c r="QG99" i="43"/>
  <c r="QG104" i="43" s="1"/>
  <c r="QF99" i="43"/>
  <c r="QE99" i="43"/>
  <c r="QE104" i="43" s="1"/>
  <c r="QD99" i="43"/>
  <c r="QC99" i="43"/>
  <c r="QB99" i="43"/>
  <c r="QA99" i="43"/>
  <c r="QA104" i="43" s="1"/>
  <c r="PZ99" i="43"/>
  <c r="PY99" i="43"/>
  <c r="PY104" i="43" s="1"/>
  <c r="PX99" i="43"/>
  <c r="PW99" i="43"/>
  <c r="PW104" i="43" s="1"/>
  <c r="PV99" i="43"/>
  <c r="PU99" i="43"/>
  <c r="PT99" i="43"/>
  <c r="PS99" i="43"/>
  <c r="PS104" i="43" s="1"/>
  <c r="PR99" i="43"/>
  <c r="PQ99" i="43"/>
  <c r="PQ104" i="43" s="1"/>
  <c r="PP99" i="43"/>
  <c r="PO99" i="43"/>
  <c r="PO104" i="43" s="1"/>
  <c r="PN99" i="43"/>
  <c r="PM99" i="43"/>
  <c r="PL99" i="43"/>
  <c r="PK99" i="43"/>
  <c r="PK104" i="43" s="1"/>
  <c r="PJ99" i="43"/>
  <c r="PI99" i="43"/>
  <c r="PI104" i="43" s="1"/>
  <c r="PH99" i="43"/>
  <c r="PG99" i="43"/>
  <c r="PG104" i="43" s="1"/>
  <c r="PF99" i="43"/>
  <c r="PE99" i="43"/>
  <c r="PD99" i="43"/>
  <c r="PC99" i="43"/>
  <c r="PC104" i="43" s="1"/>
  <c r="PB99" i="43"/>
  <c r="PA99" i="43"/>
  <c r="PA104" i="43" s="1"/>
  <c r="OZ99" i="43"/>
  <c r="OY99" i="43"/>
  <c r="OY104" i="43" s="1"/>
  <c r="OX99" i="43"/>
  <c r="OW99" i="43"/>
  <c r="OV99" i="43"/>
  <c r="OU99" i="43"/>
  <c r="OU104" i="43" s="1"/>
  <c r="OT99" i="43"/>
  <c r="OS99" i="43"/>
  <c r="OS104" i="43" s="1"/>
  <c r="OR99" i="43"/>
  <c r="OQ99" i="43"/>
  <c r="OQ104" i="43" s="1"/>
  <c r="OP99" i="43"/>
  <c r="OO99" i="43"/>
  <c r="ON99" i="43"/>
  <c r="OM99" i="43"/>
  <c r="OM104" i="43" s="1"/>
  <c r="OL99" i="43"/>
  <c r="OK99" i="43"/>
  <c r="OK104" i="43" s="1"/>
  <c r="OJ99" i="43"/>
  <c r="OI99" i="43"/>
  <c r="OI104" i="43" s="1"/>
  <c r="OH99" i="43"/>
  <c r="OG99" i="43"/>
  <c r="OF99" i="43"/>
  <c r="OE99" i="43"/>
  <c r="OE104" i="43" s="1"/>
  <c r="OD99" i="43"/>
  <c r="OC99" i="43"/>
  <c r="OC104" i="43" s="1"/>
  <c r="OB99" i="43"/>
  <c r="OA99" i="43"/>
  <c r="OA104" i="43" s="1"/>
  <c r="NZ99" i="43"/>
  <c r="NY99" i="43"/>
  <c r="NX99" i="43"/>
  <c r="NW99" i="43"/>
  <c r="NW104" i="43" s="1"/>
  <c r="NV99" i="43"/>
  <c r="NU99" i="43"/>
  <c r="NU104" i="43" s="1"/>
  <c r="NT99" i="43"/>
  <c r="NS99" i="43"/>
  <c r="NS104" i="43" s="1"/>
  <c r="NR99" i="43"/>
  <c r="NQ99" i="43"/>
  <c r="NP99" i="43"/>
  <c r="NO99" i="43"/>
  <c r="NO104" i="43" s="1"/>
  <c r="NN99" i="43"/>
  <c r="NM99" i="43"/>
  <c r="NM104" i="43" s="1"/>
  <c r="NL99" i="43"/>
  <c r="NK99" i="43"/>
  <c r="NK104" i="43" s="1"/>
  <c r="NJ99" i="43"/>
  <c r="NI99" i="43"/>
  <c r="NH99" i="43"/>
  <c r="NG99" i="43"/>
  <c r="NG104" i="43" s="1"/>
  <c r="NF99" i="43"/>
  <c r="NE99" i="43"/>
  <c r="NE104" i="43" s="1"/>
  <c r="ND99" i="43"/>
  <c r="NC99" i="43"/>
  <c r="NC104" i="43" s="1"/>
  <c r="NB99" i="43"/>
  <c r="NA99" i="43"/>
  <c r="MZ99" i="43"/>
  <c r="MY99" i="43"/>
  <c r="MY104" i="43" s="1"/>
  <c r="MX99" i="43"/>
  <c r="MW99" i="43"/>
  <c r="MW104" i="43" s="1"/>
  <c r="MV99" i="43"/>
  <c r="MU99" i="43"/>
  <c r="MU104" i="43" s="1"/>
  <c r="MT99" i="43"/>
  <c r="MS99" i="43"/>
  <c r="MR99" i="43"/>
  <c r="MQ99" i="43"/>
  <c r="MQ104" i="43" s="1"/>
  <c r="MP99" i="43"/>
  <c r="MO99" i="43"/>
  <c r="MO104" i="43" s="1"/>
  <c r="MN99" i="43"/>
  <c r="MM99" i="43"/>
  <c r="MM104" i="43" s="1"/>
  <c r="ML99" i="43"/>
  <c r="MK99" i="43"/>
  <c r="MJ99" i="43"/>
  <c r="MI99" i="43"/>
  <c r="MI104" i="43" s="1"/>
  <c r="MH99" i="43"/>
  <c r="MG99" i="43"/>
  <c r="MG104" i="43" s="1"/>
  <c r="MF99" i="43"/>
  <c r="ME99" i="43"/>
  <c r="ME104" i="43" s="1"/>
  <c r="MD99" i="43"/>
  <c r="MC99" i="43"/>
  <c r="MB99" i="43"/>
  <c r="MA99" i="43"/>
  <c r="MA104" i="43" s="1"/>
  <c r="LZ99" i="43"/>
  <c r="LY99" i="43"/>
  <c r="LY104" i="43" s="1"/>
  <c r="LX99" i="43"/>
  <c r="LW99" i="43"/>
  <c r="LW104" i="43" s="1"/>
  <c r="LV99" i="43"/>
  <c r="LU99" i="43"/>
  <c r="LT99" i="43"/>
  <c r="LS99" i="43"/>
  <c r="LS104" i="43" s="1"/>
  <c r="LR99" i="43"/>
  <c r="LQ99" i="43"/>
  <c r="LQ104" i="43" s="1"/>
  <c r="LP99" i="43"/>
  <c r="LO99" i="43"/>
  <c r="LO104" i="43" s="1"/>
  <c r="LN99" i="43"/>
  <c r="LM99" i="43"/>
  <c r="LL99" i="43"/>
  <c r="LK99" i="43"/>
  <c r="LK104" i="43" s="1"/>
  <c r="LJ99" i="43"/>
  <c r="LI99" i="43"/>
  <c r="LI104" i="43" s="1"/>
  <c r="LH99" i="43"/>
  <c r="LG99" i="43"/>
  <c r="LG104" i="43" s="1"/>
  <c r="LF99" i="43"/>
  <c r="LE99" i="43"/>
  <c r="LD99" i="43"/>
  <c r="LC99" i="43"/>
  <c r="LC104" i="43" s="1"/>
  <c r="LB99" i="43"/>
  <c r="LA99" i="43"/>
  <c r="LA104" i="43" s="1"/>
  <c r="KZ99" i="43"/>
  <c r="KY99" i="43"/>
  <c r="KY104" i="43" s="1"/>
  <c r="KX99" i="43"/>
  <c r="KW99" i="43"/>
  <c r="KV99" i="43"/>
  <c r="KU99" i="43"/>
  <c r="KU104" i="43" s="1"/>
  <c r="KT99" i="43"/>
  <c r="KS99" i="43"/>
  <c r="KS104" i="43" s="1"/>
  <c r="KR99" i="43"/>
  <c r="KQ99" i="43"/>
  <c r="KQ104" i="43" s="1"/>
  <c r="KP99" i="43"/>
  <c r="KO99" i="43"/>
  <c r="KN99" i="43"/>
  <c r="KM99" i="43"/>
  <c r="KM104" i="43" s="1"/>
  <c r="KL99" i="43"/>
  <c r="KK99" i="43"/>
  <c r="KK104" i="43" s="1"/>
  <c r="KJ99" i="43"/>
  <c r="KI99" i="43"/>
  <c r="KI104" i="43" s="1"/>
  <c r="KH99" i="43"/>
  <c r="KG99" i="43"/>
  <c r="KF99" i="43"/>
  <c r="KE99" i="43"/>
  <c r="KE104" i="43" s="1"/>
  <c r="KD99" i="43"/>
  <c r="KC99" i="43"/>
  <c r="KC104" i="43" s="1"/>
  <c r="KB99" i="43"/>
  <c r="KA99" i="43"/>
  <c r="KA104" i="43" s="1"/>
  <c r="JZ99" i="43"/>
  <c r="JY99" i="43"/>
  <c r="JX99" i="43"/>
  <c r="JW99" i="43"/>
  <c r="JW104" i="43" s="1"/>
  <c r="JV99" i="43"/>
  <c r="JU99" i="43"/>
  <c r="JU104" i="43" s="1"/>
  <c r="JT99" i="43"/>
  <c r="JS99" i="43"/>
  <c r="JS104" i="43" s="1"/>
  <c r="JR99" i="43"/>
  <c r="JQ99" i="43"/>
  <c r="JP99" i="43"/>
  <c r="JO99" i="43"/>
  <c r="JO104" i="43" s="1"/>
  <c r="JN99" i="43"/>
  <c r="JM99" i="43"/>
  <c r="JM104" i="43" s="1"/>
  <c r="JL99" i="43"/>
  <c r="JK99" i="43"/>
  <c r="JK104" i="43" s="1"/>
  <c r="JJ99" i="43"/>
  <c r="JI99" i="43"/>
  <c r="JH99" i="43"/>
  <c r="JG99" i="43"/>
  <c r="JG104" i="43" s="1"/>
  <c r="JF99" i="43"/>
  <c r="JE99" i="43"/>
  <c r="JE104" i="43" s="1"/>
  <c r="JD99" i="43"/>
  <c r="JC99" i="43"/>
  <c r="JC104" i="43" s="1"/>
  <c r="JB99" i="43"/>
  <c r="JA99" i="43"/>
  <c r="IZ99" i="43"/>
  <c r="IY99" i="43"/>
  <c r="IY104" i="43" s="1"/>
  <c r="IX99" i="43"/>
  <c r="IW99" i="43"/>
  <c r="IW104" i="43" s="1"/>
  <c r="IV99" i="43"/>
  <c r="IU99" i="43"/>
  <c r="IU104" i="43" s="1"/>
  <c r="IT99" i="43"/>
  <c r="IS99" i="43"/>
  <c r="IR99" i="43"/>
  <c r="IQ99" i="43"/>
  <c r="IQ104" i="43" s="1"/>
  <c r="IP99" i="43"/>
  <c r="IO99" i="43"/>
  <c r="IO104" i="43" s="1"/>
  <c r="IN99" i="43"/>
  <c r="IM99" i="43"/>
  <c r="IM104" i="43" s="1"/>
  <c r="IL99" i="43"/>
  <c r="IK99" i="43"/>
  <c r="IJ99" i="43"/>
  <c r="II99" i="43"/>
  <c r="II104" i="43" s="1"/>
  <c r="IH99" i="43"/>
  <c r="IG99" i="43"/>
  <c r="IG104" i="43" s="1"/>
  <c r="IF99" i="43"/>
  <c r="IE99" i="43"/>
  <c r="IE104" i="43" s="1"/>
  <c r="ID99" i="43"/>
  <c r="IC99" i="43"/>
  <c r="IB99" i="43"/>
  <c r="IA99" i="43"/>
  <c r="IA104" i="43" s="1"/>
  <c r="HZ99" i="43"/>
  <c r="HY99" i="43"/>
  <c r="HY104" i="43" s="1"/>
  <c r="HX99" i="43"/>
  <c r="HW99" i="43"/>
  <c r="HW104" i="43" s="1"/>
  <c r="HV99" i="43"/>
  <c r="HU99" i="43"/>
  <c r="HT99" i="43"/>
  <c r="HS99" i="43"/>
  <c r="HS104" i="43" s="1"/>
  <c r="HR99" i="43"/>
  <c r="HQ99" i="43"/>
  <c r="HQ104" i="43" s="1"/>
  <c r="HP99" i="43"/>
  <c r="HO99" i="43"/>
  <c r="HO104" i="43" s="1"/>
  <c r="HN99" i="43"/>
  <c r="HM99" i="43"/>
  <c r="HL99" i="43"/>
  <c r="HK99" i="43"/>
  <c r="HK104" i="43" s="1"/>
  <c r="HJ99" i="43"/>
  <c r="HI99" i="43"/>
  <c r="HI104" i="43" s="1"/>
  <c r="HH99" i="43"/>
  <c r="HG99" i="43"/>
  <c r="HG104" i="43" s="1"/>
  <c r="HF99" i="43"/>
  <c r="HE99" i="43"/>
  <c r="HD99" i="43"/>
  <c r="HC99" i="43"/>
  <c r="HC104" i="43" s="1"/>
  <c r="HB99" i="43"/>
  <c r="HA99" i="43"/>
  <c r="HA104" i="43" s="1"/>
  <c r="GZ99" i="43"/>
  <c r="GY99" i="43"/>
  <c r="GY104" i="43" s="1"/>
  <c r="GX99" i="43"/>
  <c r="GW99" i="43"/>
  <c r="GV99" i="43"/>
  <c r="GU99" i="43"/>
  <c r="GU104" i="43" s="1"/>
  <c r="GT99" i="43"/>
  <c r="GS99" i="43"/>
  <c r="GS104" i="43" s="1"/>
  <c r="GR99" i="43"/>
  <c r="GQ99" i="43"/>
  <c r="GQ104" i="43" s="1"/>
  <c r="GP99" i="43"/>
  <c r="GO99" i="43"/>
  <c r="GN99" i="43"/>
  <c r="GM99" i="43"/>
  <c r="GM104" i="43" s="1"/>
  <c r="GL99" i="43"/>
  <c r="GK99" i="43"/>
  <c r="GK104" i="43" s="1"/>
  <c r="GJ99" i="43"/>
  <c r="GI99" i="43"/>
  <c r="GI104" i="43" s="1"/>
  <c r="GH99" i="43"/>
  <c r="GG99" i="43"/>
  <c r="GF99" i="43"/>
  <c r="GE99" i="43"/>
  <c r="GE104" i="43" s="1"/>
  <c r="GD99" i="43"/>
  <c r="GC99" i="43"/>
  <c r="GC104" i="43" s="1"/>
  <c r="GB99" i="43"/>
  <c r="GA99" i="43"/>
  <c r="GA104" i="43" s="1"/>
  <c r="FZ99" i="43"/>
  <c r="FY99" i="43"/>
  <c r="FX99" i="43"/>
  <c r="FW99" i="43"/>
  <c r="FW104" i="43" s="1"/>
  <c r="FV99" i="43"/>
  <c r="FU99" i="43"/>
  <c r="FU104" i="43" s="1"/>
  <c r="FT99" i="43"/>
  <c r="FS99" i="43"/>
  <c r="FS104" i="43" s="1"/>
  <c r="FR99" i="43"/>
  <c r="FQ99" i="43"/>
  <c r="FP99" i="43"/>
  <c r="FO99" i="43"/>
  <c r="FO104" i="43" s="1"/>
  <c r="FN99" i="43"/>
  <c r="FM99" i="43"/>
  <c r="FM104" i="43" s="1"/>
  <c r="FL99" i="43"/>
  <c r="FK99" i="43"/>
  <c r="FK104" i="43" s="1"/>
  <c r="FJ99" i="43"/>
  <c r="FI99" i="43"/>
  <c r="FH99" i="43"/>
  <c r="FG99" i="43"/>
  <c r="FG104" i="43" s="1"/>
  <c r="FF99" i="43"/>
  <c r="FE99" i="43"/>
  <c r="FE104" i="43" s="1"/>
  <c r="FD99" i="43"/>
  <c r="FC99" i="43"/>
  <c r="FC104" i="43" s="1"/>
  <c r="FB99" i="43"/>
  <c r="FA99" i="43"/>
  <c r="EZ99" i="43"/>
  <c r="EY99" i="43"/>
  <c r="EY104" i="43" s="1"/>
  <c r="EX99" i="43"/>
  <c r="EW99" i="43"/>
  <c r="EW104" i="43" s="1"/>
  <c r="EV99" i="43"/>
  <c r="EU99" i="43"/>
  <c r="EU104" i="43" s="1"/>
  <c r="ET99" i="43"/>
  <c r="ES99" i="43"/>
  <c r="ER99" i="43"/>
  <c r="EQ99" i="43"/>
  <c r="EQ104" i="43" s="1"/>
  <c r="EP99" i="43"/>
  <c r="EO99" i="43"/>
  <c r="EO104" i="43" s="1"/>
  <c r="EN99" i="43"/>
  <c r="EM99" i="43"/>
  <c r="EM104" i="43" s="1"/>
  <c r="EL99" i="43"/>
  <c r="EK99" i="43"/>
  <c r="EJ99" i="43"/>
  <c r="EI99" i="43"/>
  <c r="EI104" i="43" s="1"/>
  <c r="EH99" i="43"/>
  <c r="EG99" i="43"/>
  <c r="EG104" i="43" s="1"/>
  <c r="EF99" i="43"/>
  <c r="EE99" i="43"/>
  <c r="EE104" i="43" s="1"/>
  <c r="ED99" i="43"/>
  <c r="EC99" i="43"/>
  <c r="EB99" i="43"/>
  <c r="EA99" i="43"/>
  <c r="EA104" i="43" s="1"/>
  <c r="DZ99" i="43"/>
  <c r="DY99" i="43"/>
  <c r="DY104" i="43" s="1"/>
  <c r="DX99" i="43"/>
  <c r="DW99" i="43"/>
  <c r="DW104" i="43" s="1"/>
  <c r="DV99" i="43"/>
  <c r="DU99" i="43"/>
  <c r="DT99" i="43"/>
  <c r="DS99" i="43"/>
  <c r="DS104" i="43" s="1"/>
  <c r="DR99" i="43"/>
  <c r="DQ99" i="43"/>
  <c r="DQ104" i="43" s="1"/>
  <c r="DP99" i="43"/>
  <c r="DO99" i="43"/>
  <c r="DO104" i="43" s="1"/>
  <c r="DN99" i="43"/>
  <c r="DM99" i="43"/>
  <c r="DL99" i="43"/>
  <c r="DK99" i="43"/>
  <c r="DK104" i="43" s="1"/>
  <c r="DJ99" i="43"/>
  <c r="DI99" i="43"/>
  <c r="DI104" i="43" s="1"/>
  <c r="DH99" i="43"/>
  <c r="DG99" i="43"/>
  <c r="DG104" i="43" s="1"/>
  <c r="DF99" i="43"/>
  <c r="DE99" i="43"/>
  <c r="DD99" i="43"/>
  <c r="DC99" i="43"/>
  <c r="DC104" i="43" s="1"/>
  <c r="DB99" i="43"/>
  <c r="DA99" i="43"/>
  <c r="DA104" i="43" s="1"/>
  <c r="CZ99" i="43"/>
  <c r="CY99" i="43"/>
  <c r="CY104" i="43" s="1"/>
  <c r="CX99" i="43"/>
  <c r="CW99" i="43"/>
  <c r="CV99" i="43"/>
  <c r="CU99" i="43"/>
  <c r="CU104" i="43" s="1"/>
  <c r="CT99" i="43"/>
  <c r="CS99" i="43"/>
  <c r="CS104" i="43" s="1"/>
  <c r="CR99" i="43"/>
  <c r="CQ99" i="43"/>
  <c r="CQ104" i="43" s="1"/>
  <c r="CP99" i="43"/>
  <c r="CO99" i="43"/>
  <c r="CN99" i="43"/>
  <c r="CM99" i="43"/>
  <c r="CM104" i="43" s="1"/>
  <c r="CL99" i="43"/>
  <c r="CK99" i="43"/>
  <c r="CK104" i="43" s="1"/>
  <c r="CJ99" i="43"/>
  <c r="CI99" i="43"/>
  <c r="CI104" i="43" s="1"/>
  <c r="CH99" i="43"/>
  <c r="CG99" i="43"/>
  <c r="CF99" i="43"/>
  <c r="CE99" i="43"/>
  <c r="CE104" i="43" s="1"/>
  <c r="CD99" i="43"/>
  <c r="CC99" i="43"/>
  <c r="CC104" i="43" s="1"/>
  <c r="CB99" i="43"/>
  <c r="CA99" i="43"/>
  <c r="CA104" i="43" s="1"/>
  <c r="BZ99" i="43"/>
  <c r="BY99" i="43"/>
  <c r="BX99" i="43"/>
  <c r="BW99" i="43"/>
  <c r="BW104" i="43" s="1"/>
  <c r="BV99" i="43"/>
  <c r="BU99" i="43"/>
  <c r="BU104" i="43" s="1"/>
  <c r="BT99" i="43"/>
  <c r="BS99" i="43"/>
  <c r="BS104" i="43" s="1"/>
  <c r="BR99" i="43"/>
  <c r="BQ99" i="43"/>
  <c r="BP99" i="43"/>
  <c r="BO99" i="43"/>
  <c r="BO104" i="43" s="1"/>
  <c r="BN99" i="43"/>
  <c r="BM99" i="43"/>
  <c r="BM104" i="43" s="1"/>
  <c r="BL99" i="43"/>
  <c r="BK99" i="43"/>
  <c r="BK104" i="43" s="1"/>
  <c r="BJ99" i="43"/>
  <c r="BI99" i="43"/>
  <c r="BH99" i="43"/>
  <c r="BG99" i="43"/>
  <c r="BG104" i="43" s="1"/>
  <c r="BF99" i="43"/>
  <c r="BE99" i="43"/>
  <c r="BE104" i="43" s="1"/>
  <c r="BD99" i="43"/>
  <c r="BC99" i="43"/>
  <c r="BC104" i="43" s="1"/>
  <c r="BB99" i="43"/>
  <c r="BA99" i="43"/>
  <c r="AZ99" i="43"/>
  <c r="AY99" i="43"/>
  <c r="AY104" i="43" s="1"/>
  <c r="AX99" i="43"/>
  <c r="AW99" i="43"/>
  <c r="AW104" i="43" s="1"/>
  <c r="AV99" i="43"/>
  <c r="AU99" i="43"/>
  <c r="AU104" i="43" s="1"/>
  <c r="AT99" i="43"/>
  <c r="AS99" i="43"/>
  <c r="AR99" i="43"/>
  <c r="AQ99" i="43"/>
  <c r="AQ104" i="43" s="1"/>
  <c r="AP99" i="43"/>
  <c r="AO99" i="43"/>
  <c r="AO104" i="43" s="1"/>
  <c r="AN99" i="43"/>
  <c r="AM99" i="43"/>
  <c r="AM104" i="43" s="1"/>
  <c r="AL99" i="43"/>
  <c r="AK99" i="43"/>
  <c r="AJ99" i="43"/>
  <c r="AI99" i="43"/>
  <c r="AI104" i="43" s="1"/>
  <c r="AH99" i="43"/>
  <c r="AG99" i="43"/>
  <c r="AG104" i="43" s="1"/>
  <c r="AF99" i="43"/>
  <c r="AE99" i="43"/>
  <c r="AE104" i="43" s="1"/>
  <c r="AD99" i="43"/>
  <c r="AC99" i="43"/>
  <c r="AB99" i="43"/>
  <c r="AA99" i="43"/>
  <c r="AA104" i="43" s="1"/>
  <c r="Z99" i="43"/>
  <c r="Y99" i="43"/>
  <c r="Y104" i="43" s="1"/>
  <c r="X99" i="43"/>
  <c r="W99" i="43"/>
  <c r="W104" i="43" s="1"/>
  <c r="V99" i="43"/>
  <c r="U99" i="43"/>
  <c r="T99" i="43"/>
  <c r="S99" i="43"/>
  <c r="S104" i="43" s="1"/>
  <c r="R99" i="43"/>
  <c r="Q99" i="43"/>
  <c r="Q104" i="43" s="1"/>
  <c r="P99" i="43"/>
  <c r="O99" i="43"/>
  <c r="O104" i="43" s="1"/>
  <c r="N99" i="43"/>
  <c r="M99" i="43"/>
  <c r="L99" i="43"/>
  <c r="K99" i="43"/>
  <c r="K104" i="43" s="1"/>
  <c r="J99" i="43"/>
  <c r="I99" i="43"/>
  <c r="I104" i="43" s="1"/>
  <c r="H99" i="43"/>
  <c r="G99" i="43"/>
  <c r="G104" i="43" s="1"/>
  <c r="F99" i="43"/>
  <c r="E99" i="43"/>
  <c r="D99" i="43"/>
  <c r="C99" i="43"/>
  <c r="C104" i="43" s="1"/>
  <c r="YC98" i="43"/>
  <c r="YB98" i="43"/>
  <c r="YA98" i="43"/>
  <c r="XZ98" i="43"/>
  <c r="XY98" i="43"/>
  <c r="XX98" i="43"/>
  <c r="XW98" i="43"/>
  <c r="XV98" i="43"/>
  <c r="XU98" i="43"/>
  <c r="XT98" i="43"/>
  <c r="XS98" i="43"/>
  <c r="XR98" i="43"/>
  <c r="XQ98" i="43"/>
  <c r="XP98" i="43"/>
  <c r="XO98" i="43"/>
  <c r="XN98" i="43"/>
  <c r="XM98" i="43"/>
  <c r="XL98" i="43"/>
  <c r="XK98" i="43"/>
  <c r="XJ98" i="43"/>
  <c r="XI98" i="43"/>
  <c r="XH98" i="43"/>
  <c r="XG98" i="43"/>
  <c r="XF98" i="43"/>
  <c r="XE98" i="43"/>
  <c r="XD98" i="43"/>
  <c r="XC98" i="43"/>
  <c r="XB98" i="43"/>
  <c r="XA98" i="43"/>
  <c r="WZ98" i="43"/>
  <c r="WY98" i="43"/>
  <c r="WX98" i="43"/>
  <c r="WW98" i="43"/>
  <c r="WV98" i="43"/>
  <c r="WU98" i="43"/>
  <c r="WT98" i="43"/>
  <c r="WS98" i="43"/>
  <c r="WR98" i="43"/>
  <c r="WQ98" i="43"/>
  <c r="WP98" i="43"/>
  <c r="WO98" i="43"/>
  <c r="WN98" i="43"/>
  <c r="WM98" i="43"/>
  <c r="WL98" i="43"/>
  <c r="WK98" i="43"/>
  <c r="WJ98" i="43"/>
  <c r="WI98" i="43"/>
  <c r="WH98" i="43"/>
  <c r="WG98" i="43"/>
  <c r="WF98" i="43"/>
  <c r="WE98" i="43"/>
  <c r="WD98" i="43"/>
  <c r="WC98" i="43"/>
  <c r="WB98" i="43"/>
  <c r="WA98" i="43"/>
  <c r="VZ98" i="43"/>
  <c r="VY98" i="43"/>
  <c r="VX98" i="43"/>
  <c r="VW98" i="43"/>
  <c r="VV98" i="43"/>
  <c r="VU98" i="43"/>
  <c r="VT98" i="43"/>
  <c r="VS98" i="43"/>
  <c r="VR98" i="43"/>
  <c r="VQ98" i="43"/>
  <c r="VP98" i="43"/>
  <c r="VO98" i="43"/>
  <c r="VN98" i="43"/>
  <c r="VM98" i="43"/>
  <c r="VL98" i="43"/>
  <c r="VK98" i="43"/>
  <c r="VJ98" i="43"/>
  <c r="VI98" i="43"/>
  <c r="VH98" i="43"/>
  <c r="VG98" i="43"/>
  <c r="VF98" i="43"/>
  <c r="VE98" i="43"/>
  <c r="VD98" i="43"/>
  <c r="VC98" i="43"/>
  <c r="VB98" i="43"/>
  <c r="VA98" i="43"/>
  <c r="UZ98" i="43"/>
  <c r="UY98" i="43"/>
  <c r="UX98" i="43"/>
  <c r="UW98" i="43"/>
  <c r="UV98" i="43"/>
  <c r="UU98" i="43"/>
  <c r="UT98" i="43"/>
  <c r="US98" i="43"/>
  <c r="UR98" i="43"/>
  <c r="UQ98" i="43"/>
  <c r="UP98" i="43"/>
  <c r="UO98" i="43"/>
  <c r="UN98" i="43"/>
  <c r="UM98" i="43"/>
  <c r="UL98" i="43"/>
  <c r="UK98" i="43"/>
  <c r="UJ98" i="43"/>
  <c r="UI98" i="43"/>
  <c r="UH98" i="43"/>
  <c r="UG98" i="43"/>
  <c r="UF98" i="43"/>
  <c r="UE98" i="43"/>
  <c r="UD98" i="43"/>
  <c r="UC98" i="43"/>
  <c r="UB98" i="43"/>
  <c r="UA98" i="43"/>
  <c r="TZ98" i="43"/>
  <c r="TY98" i="43"/>
  <c r="TX98" i="43"/>
  <c r="TW98" i="43"/>
  <c r="TV98" i="43"/>
  <c r="TU98" i="43"/>
  <c r="TT98" i="43"/>
  <c r="TS98" i="43"/>
  <c r="TR98" i="43"/>
  <c r="TQ98" i="43"/>
  <c r="TP98" i="43"/>
  <c r="TO98" i="43"/>
  <c r="TN98" i="43"/>
  <c r="TM98" i="43"/>
  <c r="TL98" i="43"/>
  <c r="TK98" i="43"/>
  <c r="TJ98" i="43"/>
  <c r="TI98" i="43"/>
  <c r="TH98" i="43"/>
  <c r="TG98" i="43"/>
  <c r="TF98" i="43"/>
  <c r="TE98" i="43"/>
  <c r="TD98" i="43"/>
  <c r="TC98" i="43"/>
  <c r="TB98" i="43"/>
  <c r="TA98" i="43"/>
  <c r="SZ98" i="43"/>
  <c r="SY98" i="43"/>
  <c r="SX98" i="43"/>
  <c r="SW98" i="43"/>
  <c r="SV98" i="43"/>
  <c r="SU98" i="43"/>
  <c r="ST98" i="43"/>
  <c r="SS98" i="43"/>
  <c r="SR98" i="43"/>
  <c r="SQ98" i="43"/>
  <c r="SP98" i="43"/>
  <c r="SO98" i="43"/>
  <c r="SN98" i="43"/>
  <c r="SM98" i="43"/>
  <c r="SL98" i="43"/>
  <c r="SK98" i="43"/>
  <c r="SJ98" i="43"/>
  <c r="SI98" i="43"/>
  <c r="SH98" i="43"/>
  <c r="SG98" i="43"/>
  <c r="SF98" i="43"/>
  <c r="SE98" i="43"/>
  <c r="SD98" i="43"/>
  <c r="SC98" i="43"/>
  <c r="SB98" i="43"/>
  <c r="SA98" i="43"/>
  <c r="RZ98" i="43"/>
  <c r="RY98" i="43"/>
  <c r="RX98" i="43"/>
  <c r="RW98" i="43"/>
  <c r="RV98" i="43"/>
  <c r="RU98" i="43"/>
  <c r="RT98" i="43"/>
  <c r="RS98" i="43"/>
  <c r="RR98" i="43"/>
  <c r="RQ98" i="43"/>
  <c r="RP98" i="43"/>
  <c r="RO98" i="43"/>
  <c r="RN98" i="43"/>
  <c r="RM98" i="43"/>
  <c r="RL98" i="43"/>
  <c r="RK98" i="43"/>
  <c r="RJ98" i="43"/>
  <c r="RI98" i="43"/>
  <c r="RH98" i="43"/>
  <c r="RG98" i="43"/>
  <c r="RF98" i="43"/>
  <c r="RE98" i="43"/>
  <c r="RD98" i="43"/>
  <c r="RC98" i="43"/>
  <c r="RB98" i="43"/>
  <c r="RA98" i="43"/>
  <c r="QZ98" i="43"/>
  <c r="QY98" i="43"/>
  <c r="QX98" i="43"/>
  <c r="QW98" i="43"/>
  <c r="QV98" i="43"/>
  <c r="QU98" i="43"/>
  <c r="QT98" i="43"/>
  <c r="QS98" i="43"/>
  <c r="QR98" i="43"/>
  <c r="QQ98" i="43"/>
  <c r="QP98" i="43"/>
  <c r="QO98" i="43"/>
  <c r="QN98" i="43"/>
  <c r="QM98" i="43"/>
  <c r="QL98" i="43"/>
  <c r="QK98" i="43"/>
  <c r="QJ98" i="43"/>
  <c r="QI98" i="43"/>
  <c r="QH98" i="43"/>
  <c r="QG98" i="43"/>
  <c r="QF98" i="43"/>
  <c r="QE98" i="43"/>
  <c r="QD98" i="43"/>
  <c r="QC98" i="43"/>
  <c r="QB98" i="43"/>
  <c r="QA98" i="43"/>
  <c r="PZ98" i="43"/>
  <c r="PY98" i="43"/>
  <c r="PX98" i="43"/>
  <c r="PW98" i="43"/>
  <c r="PV98" i="43"/>
  <c r="PU98" i="43"/>
  <c r="PT98" i="43"/>
  <c r="PS98" i="43"/>
  <c r="PR98" i="43"/>
  <c r="PQ98" i="43"/>
  <c r="PP98" i="43"/>
  <c r="PO98" i="43"/>
  <c r="PN98" i="43"/>
  <c r="PM98" i="43"/>
  <c r="PL98" i="43"/>
  <c r="PK98" i="43"/>
  <c r="PJ98" i="43"/>
  <c r="PI98" i="43"/>
  <c r="PH98" i="43"/>
  <c r="PG98" i="43"/>
  <c r="PF98" i="43"/>
  <c r="PE98" i="43"/>
  <c r="PD98" i="43"/>
  <c r="PC98" i="43"/>
  <c r="PB98" i="43"/>
  <c r="PA98" i="43"/>
  <c r="OZ98" i="43"/>
  <c r="OY98" i="43"/>
  <c r="OX98" i="43"/>
  <c r="OW98" i="43"/>
  <c r="OV98" i="43"/>
  <c r="OU98" i="43"/>
  <c r="OT98" i="43"/>
  <c r="OS98" i="43"/>
  <c r="OR98" i="43"/>
  <c r="OQ98" i="43"/>
  <c r="OP98" i="43"/>
  <c r="OO98" i="43"/>
  <c r="ON98" i="43"/>
  <c r="OM98" i="43"/>
  <c r="OL98" i="43"/>
  <c r="OK98" i="43"/>
  <c r="OJ98" i="43"/>
  <c r="OI98" i="43"/>
  <c r="OH98" i="43"/>
  <c r="OG98" i="43"/>
  <c r="OF98" i="43"/>
  <c r="OE98" i="43"/>
  <c r="OD98" i="43"/>
  <c r="OC98" i="43"/>
  <c r="OB98" i="43"/>
  <c r="OA98" i="43"/>
  <c r="NZ98" i="43"/>
  <c r="NY98" i="43"/>
  <c r="NX98" i="43"/>
  <c r="NW98" i="43"/>
  <c r="NV98" i="43"/>
  <c r="NU98" i="43"/>
  <c r="NT98" i="43"/>
  <c r="NS98" i="43"/>
  <c r="NR98" i="43"/>
  <c r="NQ98" i="43"/>
  <c r="NP98" i="43"/>
  <c r="NO98" i="43"/>
  <c r="NN98" i="43"/>
  <c r="NM98" i="43"/>
  <c r="NL98" i="43"/>
  <c r="NK98" i="43"/>
  <c r="NJ98" i="43"/>
  <c r="NI98" i="43"/>
  <c r="NH98" i="43"/>
  <c r="NG98" i="43"/>
  <c r="NF98" i="43"/>
  <c r="NE98" i="43"/>
  <c r="ND98" i="43"/>
  <c r="NC98" i="43"/>
  <c r="NB98" i="43"/>
  <c r="NA98" i="43"/>
  <c r="MZ98" i="43"/>
  <c r="MY98" i="43"/>
  <c r="MX98" i="43"/>
  <c r="MW98" i="43"/>
  <c r="MV98" i="43"/>
  <c r="MU98" i="43"/>
  <c r="MT98" i="43"/>
  <c r="MS98" i="43"/>
  <c r="MR98" i="43"/>
  <c r="MQ98" i="43"/>
  <c r="MP98" i="43"/>
  <c r="MO98" i="43"/>
  <c r="MN98" i="43"/>
  <c r="MM98" i="43"/>
  <c r="ML98" i="43"/>
  <c r="MK98" i="43"/>
  <c r="MJ98" i="43"/>
  <c r="MI98" i="43"/>
  <c r="MH98" i="43"/>
  <c r="MG98" i="43"/>
  <c r="MF98" i="43"/>
  <c r="ME98" i="43"/>
  <c r="MD98" i="43"/>
  <c r="MC98" i="43"/>
  <c r="MB98" i="43"/>
  <c r="MA98" i="43"/>
  <c r="LZ98" i="43"/>
  <c r="LY98" i="43"/>
  <c r="LX98" i="43"/>
  <c r="LW98" i="43"/>
  <c r="LV98" i="43"/>
  <c r="LU98" i="43"/>
  <c r="LT98" i="43"/>
  <c r="LS98" i="43"/>
  <c r="LR98" i="43"/>
  <c r="LQ98" i="43"/>
  <c r="LP98" i="43"/>
  <c r="LO98" i="43"/>
  <c r="LN98" i="43"/>
  <c r="LM98" i="43"/>
  <c r="LL98" i="43"/>
  <c r="LK98" i="43"/>
  <c r="LJ98" i="43"/>
  <c r="LI98" i="43"/>
  <c r="LH98" i="43"/>
  <c r="LG98" i="43"/>
  <c r="LF98" i="43"/>
  <c r="LE98" i="43"/>
  <c r="LD98" i="43"/>
  <c r="LC98" i="43"/>
  <c r="LB98" i="43"/>
  <c r="LA98" i="43"/>
  <c r="KZ98" i="43"/>
  <c r="KY98" i="43"/>
  <c r="KX98" i="43"/>
  <c r="KW98" i="43"/>
  <c r="KV98" i="43"/>
  <c r="KU98" i="43"/>
  <c r="KT98" i="43"/>
  <c r="KS98" i="43"/>
  <c r="KR98" i="43"/>
  <c r="KQ98" i="43"/>
  <c r="KP98" i="43"/>
  <c r="KO98" i="43"/>
  <c r="KN98" i="43"/>
  <c r="KM98" i="43"/>
  <c r="KL98" i="43"/>
  <c r="KK98" i="43"/>
  <c r="KJ98" i="43"/>
  <c r="KI98" i="43"/>
  <c r="KH98" i="43"/>
  <c r="KG98" i="43"/>
  <c r="KF98" i="43"/>
  <c r="KE98" i="43"/>
  <c r="KD98" i="43"/>
  <c r="KC98" i="43"/>
  <c r="KB98" i="43"/>
  <c r="KA98" i="43"/>
  <c r="JZ98" i="43"/>
  <c r="JY98" i="43"/>
  <c r="JX98" i="43"/>
  <c r="JW98" i="43"/>
  <c r="JV98" i="43"/>
  <c r="JU98" i="43"/>
  <c r="JT98" i="43"/>
  <c r="JS98" i="43"/>
  <c r="JR98" i="43"/>
  <c r="JQ98" i="43"/>
  <c r="JP98" i="43"/>
  <c r="JO98" i="43"/>
  <c r="JN98" i="43"/>
  <c r="JM98" i="43"/>
  <c r="JL98" i="43"/>
  <c r="JK98" i="43"/>
  <c r="JJ98" i="43"/>
  <c r="JI98" i="43"/>
  <c r="JH98" i="43"/>
  <c r="JG98" i="43"/>
  <c r="JF98" i="43"/>
  <c r="JE98" i="43"/>
  <c r="JD98" i="43"/>
  <c r="JC98" i="43"/>
  <c r="JB98" i="43"/>
  <c r="JA98" i="43"/>
  <c r="IZ98" i="43"/>
  <c r="IY98" i="43"/>
  <c r="IX98" i="43"/>
  <c r="IW98" i="43"/>
  <c r="IV98" i="43"/>
  <c r="IU98" i="43"/>
  <c r="IT98" i="43"/>
  <c r="IS98" i="43"/>
  <c r="IR98" i="43"/>
  <c r="IQ98" i="43"/>
  <c r="IP98" i="43"/>
  <c r="IO98" i="43"/>
  <c r="IN98" i="43"/>
  <c r="IM98" i="43"/>
  <c r="IL98" i="43"/>
  <c r="IK98" i="43"/>
  <c r="IJ98" i="43"/>
  <c r="II98" i="43"/>
  <c r="IH98" i="43"/>
  <c r="IG98" i="43"/>
  <c r="IF98" i="43"/>
  <c r="IE98" i="43"/>
  <c r="ID98" i="43"/>
  <c r="IC98" i="43"/>
  <c r="IB98" i="43"/>
  <c r="IA98" i="43"/>
  <c r="HZ98" i="43"/>
  <c r="HY98" i="43"/>
  <c r="HX98" i="43"/>
  <c r="HW98" i="43"/>
  <c r="HV98" i="43"/>
  <c r="HU98" i="43"/>
  <c r="HT98" i="43"/>
  <c r="HS98" i="43"/>
  <c r="HR98" i="43"/>
  <c r="HQ98" i="43"/>
  <c r="HP98" i="43"/>
  <c r="HO98" i="43"/>
  <c r="HN98" i="43"/>
  <c r="HM98" i="43"/>
  <c r="HL98" i="43"/>
  <c r="HK98" i="43"/>
  <c r="HJ98" i="43"/>
  <c r="HI98" i="43"/>
  <c r="HH98" i="43"/>
  <c r="HG98" i="43"/>
  <c r="HF98" i="43"/>
  <c r="HE98" i="43"/>
  <c r="HD98" i="43"/>
  <c r="HC98" i="43"/>
  <c r="HB98" i="43"/>
  <c r="HA98" i="43"/>
  <c r="GZ98" i="43"/>
  <c r="GY98" i="43"/>
  <c r="GX98" i="43"/>
  <c r="GW98" i="43"/>
  <c r="GV98" i="43"/>
  <c r="GU98" i="43"/>
  <c r="GT98" i="43"/>
  <c r="GS98" i="43"/>
  <c r="GR98" i="43"/>
  <c r="GQ98" i="43"/>
  <c r="GP98" i="43"/>
  <c r="GO98" i="43"/>
  <c r="GN98" i="43"/>
  <c r="GM98" i="43"/>
  <c r="GL98" i="43"/>
  <c r="GK98" i="43"/>
  <c r="GJ98" i="43"/>
  <c r="GI98" i="43"/>
  <c r="GH98" i="43"/>
  <c r="GG98" i="43"/>
  <c r="GF98" i="43"/>
  <c r="GE98" i="43"/>
  <c r="GD98" i="43"/>
  <c r="GC98" i="43"/>
  <c r="GB98" i="43"/>
  <c r="GA98" i="43"/>
  <c r="FZ98" i="43"/>
  <c r="FY98" i="43"/>
  <c r="FX98" i="43"/>
  <c r="FW98" i="43"/>
  <c r="FV98" i="43"/>
  <c r="FU98" i="43"/>
  <c r="FT98" i="43"/>
  <c r="FS98" i="43"/>
  <c r="FR98" i="43"/>
  <c r="FQ98" i="43"/>
  <c r="FP98" i="43"/>
  <c r="FO98" i="43"/>
  <c r="FN98" i="43"/>
  <c r="FM98" i="43"/>
  <c r="FL98" i="43"/>
  <c r="FK98" i="43"/>
  <c r="FJ98" i="43"/>
  <c r="FI98" i="43"/>
  <c r="FH98" i="43"/>
  <c r="FG98" i="43"/>
  <c r="FF98" i="43"/>
  <c r="FE98" i="43"/>
  <c r="FD98" i="43"/>
  <c r="FC98" i="43"/>
  <c r="FB98" i="43"/>
  <c r="FA98" i="43"/>
  <c r="EZ98" i="43"/>
  <c r="EY98" i="43"/>
  <c r="EX98" i="43"/>
  <c r="EW98" i="43"/>
  <c r="EV98" i="43"/>
  <c r="EU98" i="43"/>
  <c r="ET98" i="43"/>
  <c r="ES98" i="43"/>
  <c r="ER98" i="43"/>
  <c r="EQ98" i="43"/>
  <c r="EP98" i="43"/>
  <c r="EO98" i="43"/>
  <c r="EN98" i="43"/>
  <c r="EM98" i="43"/>
  <c r="EL98" i="43"/>
  <c r="EK98" i="43"/>
  <c r="EJ98" i="43"/>
  <c r="EI98" i="43"/>
  <c r="EH98" i="43"/>
  <c r="EG98" i="43"/>
  <c r="EF98" i="43"/>
  <c r="EE98" i="43"/>
  <c r="ED98" i="43"/>
  <c r="EC98" i="43"/>
  <c r="EB98" i="43"/>
  <c r="EA98" i="43"/>
  <c r="DZ98" i="43"/>
  <c r="DY98" i="43"/>
  <c r="DX98" i="43"/>
  <c r="DW98" i="43"/>
  <c r="DV98" i="43"/>
  <c r="DU98" i="43"/>
  <c r="DT98" i="43"/>
  <c r="DS98" i="43"/>
  <c r="DR98" i="43"/>
  <c r="DQ98" i="43"/>
  <c r="DP98" i="43"/>
  <c r="DO98" i="43"/>
  <c r="DN98" i="43"/>
  <c r="DM98" i="43"/>
  <c r="DL98" i="43"/>
  <c r="DK98" i="43"/>
  <c r="DJ98" i="43"/>
  <c r="DI98" i="43"/>
  <c r="DH98" i="43"/>
  <c r="DG98" i="43"/>
  <c r="DF98" i="43"/>
  <c r="DE98" i="43"/>
  <c r="DD98" i="43"/>
  <c r="DC98" i="43"/>
  <c r="DB98" i="43"/>
  <c r="DA98" i="43"/>
  <c r="CZ98" i="43"/>
  <c r="CY98" i="43"/>
  <c r="CX98" i="43"/>
  <c r="CW98" i="43"/>
  <c r="CV98" i="43"/>
  <c r="CU98" i="43"/>
  <c r="CT98" i="43"/>
  <c r="CS98" i="43"/>
  <c r="CR98" i="43"/>
  <c r="CQ98" i="43"/>
  <c r="CP98" i="43"/>
  <c r="CO98" i="43"/>
  <c r="CN98" i="43"/>
  <c r="CM98" i="43"/>
  <c r="CL98" i="43"/>
  <c r="CK98" i="43"/>
  <c r="CJ98" i="43"/>
  <c r="CI98" i="43"/>
  <c r="CH98" i="43"/>
  <c r="CG98" i="43"/>
  <c r="CF98" i="43"/>
  <c r="CE98" i="43"/>
  <c r="CD98" i="43"/>
  <c r="CC98" i="43"/>
  <c r="CB98" i="43"/>
  <c r="CA98" i="43"/>
  <c r="BZ98" i="43"/>
  <c r="BY98" i="43"/>
  <c r="BX98" i="43"/>
  <c r="BW98" i="43"/>
  <c r="BV98" i="43"/>
  <c r="BU98" i="43"/>
  <c r="BT98" i="43"/>
  <c r="BS98" i="43"/>
  <c r="BR98" i="43"/>
  <c r="BQ98" i="43"/>
  <c r="BP98" i="43"/>
  <c r="BO98" i="43"/>
  <c r="BN98" i="43"/>
  <c r="BM98" i="43"/>
  <c r="BL98" i="43"/>
  <c r="BK98" i="43"/>
  <c r="BJ98" i="43"/>
  <c r="BI98" i="43"/>
  <c r="BH98" i="43"/>
  <c r="BG98" i="43"/>
  <c r="BF98" i="43"/>
  <c r="BE98" i="43"/>
  <c r="BD98" i="43"/>
  <c r="BC98" i="43"/>
  <c r="BB98" i="43"/>
  <c r="BA98" i="43"/>
  <c r="AZ98" i="43"/>
  <c r="AY98" i="43"/>
  <c r="AX98" i="43"/>
  <c r="AW98" i="43"/>
  <c r="AV98" i="43"/>
  <c r="AU98" i="43"/>
  <c r="AT98" i="43"/>
  <c r="AS98" i="43"/>
  <c r="AR98" i="43"/>
  <c r="AQ98" i="43"/>
  <c r="AP98" i="43"/>
  <c r="AO98" i="43"/>
  <c r="AN98" i="43"/>
  <c r="AM98" i="43"/>
  <c r="AL98" i="43"/>
  <c r="AK98" i="43"/>
  <c r="AJ98" i="43"/>
  <c r="AI98" i="43"/>
  <c r="AH98" i="43"/>
  <c r="AG98" i="43"/>
  <c r="AF98" i="43"/>
  <c r="AE98" i="43"/>
  <c r="AD98" i="43"/>
  <c r="AC98" i="43"/>
  <c r="AB98" i="43"/>
  <c r="AA98" i="43"/>
  <c r="Z98" i="43"/>
  <c r="Y98" i="43"/>
  <c r="X98" i="43"/>
  <c r="W98" i="43"/>
  <c r="V98" i="43"/>
  <c r="U98" i="43"/>
  <c r="T98" i="43"/>
  <c r="S98" i="43"/>
  <c r="R98" i="43"/>
  <c r="Q98" i="43"/>
  <c r="P98" i="43"/>
  <c r="O98" i="43"/>
  <c r="N98" i="43"/>
  <c r="M98" i="43"/>
  <c r="L98" i="43"/>
  <c r="K98" i="43"/>
  <c r="J98" i="43"/>
  <c r="I98" i="43"/>
  <c r="H98" i="43"/>
  <c r="G98" i="43"/>
  <c r="F98" i="43"/>
  <c r="E98" i="43"/>
  <c r="D98" i="43"/>
  <c r="C98" i="43"/>
  <c r="YC90" i="43"/>
  <c r="YB90" i="43"/>
  <c r="YA90" i="43"/>
  <c r="XZ90" i="43"/>
  <c r="XY90" i="43"/>
  <c r="XX90" i="43"/>
  <c r="XW90" i="43"/>
  <c r="XV90" i="43"/>
  <c r="XU90" i="43"/>
  <c r="XT90" i="43"/>
  <c r="XS90" i="43"/>
  <c r="XR90" i="43"/>
  <c r="XQ90" i="43"/>
  <c r="XP90" i="43"/>
  <c r="XO90" i="43"/>
  <c r="XN90" i="43"/>
  <c r="XM90" i="43"/>
  <c r="XL90" i="43"/>
  <c r="XK90" i="43"/>
  <c r="XJ90" i="43"/>
  <c r="XI90" i="43"/>
  <c r="XF90" i="43"/>
  <c r="XE90" i="43"/>
  <c r="XD90" i="43"/>
  <c r="XC90" i="43"/>
  <c r="XB90" i="43"/>
  <c r="XA90" i="43"/>
  <c r="WZ90" i="43"/>
  <c r="WY90" i="43"/>
  <c r="WX90" i="43"/>
  <c r="WW90" i="43"/>
  <c r="WV90" i="43"/>
  <c r="WU90" i="43"/>
  <c r="WT90" i="43"/>
  <c r="WS90" i="43"/>
  <c r="WR90" i="43"/>
  <c r="WQ90" i="43"/>
  <c r="WP90" i="43"/>
  <c r="WO90" i="43"/>
  <c r="WN90" i="43"/>
  <c r="WL90" i="43"/>
  <c r="WK90" i="43"/>
  <c r="WJ90" i="43"/>
  <c r="WI90" i="43"/>
  <c r="WH90" i="43"/>
  <c r="WG90" i="43"/>
  <c r="WF90" i="43"/>
  <c r="WE90" i="43"/>
  <c r="WD90" i="43"/>
  <c r="WC90" i="43"/>
  <c r="WB90" i="43"/>
  <c r="WA90" i="43"/>
  <c r="VZ90" i="43"/>
  <c r="VY90" i="43"/>
  <c r="VX90" i="43"/>
  <c r="VW90" i="43"/>
  <c r="VV90" i="43"/>
  <c r="VU90" i="43"/>
  <c r="VT90" i="43"/>
  <c r="VS90" i="43"/>
  <c r="VR90" i="43"/>
  <c r="VQ90" i="43"/>
  <c r="VP90" i="43"/>
  <c r="VO90" i="43"/>
  <c r="VN90" i="43"/>
  <c r="VM90" i="43"/>
  <c r="VL90" i="43"/>
  <c r="VK90" i="43"/>
  <c r="VJ90" i="43"/>
  <c r="VI90" i="43"/>
  <c r="VH90" i="43"/>
  <c r="VG90" i="43"/>
  <c r="VF90" i="43"/>
  <c r="VE90" i="43"/>
  <c r="VD90" i="43"/>
  <c r="VC90" i="43"/>
  <c r="VB90" i="43"/>
  <c r="VA90" i="43"/>
  <c r="UZ90" i="43"/>
  <c r="UY90" i="43"/>
  <c r="UX90" i="43"/>
  <c r="UW90" i="43"/>
  <c r="UV90" i="43"/>
  <c r="UU90" i="43"/>
  <c r="UT90" i="43"/>
  <c r="US90" i="43"/>
  <c r="UR90" i="43"/>
  <c r="UQ90" i="43"/>
  <c r="UP90" i="43"/>
  <c r="UO90" i="43"/>
  <c r="UN90" i="43"/>
  <c r="UM90" i="43"/>
  <c r="UL90" i="43"/>
  <c r="UK90" i="43"/>
  <c r="UI90" i="43"/>
  <c r="UH90" i="43"/>
  <c r="UG90" i="43"/>
  <c r="UF90" i="43"/>
  <c r="UE90" i="43"/>
  <c r="UD90" i="43"/>
  <c r="UB90" i="43"/>
  <c r="UA90" i="43"/>
  <c r="TZ90" i="43"/>
  <c r="TY90" i="43"/>
  <c r="TX90" i="43"/>
  <c r="TW90" i="43"/>
  <c r="TV90" i="43"/>
  <c r="TU90" i="43"/>
  <c r="TT90" i="43"/>
  <c r="TS90" i="43"/>
  <c r="TR90" i="43"/>
  <c r="TQ90" i="43"/>
  <c r="TP90" i="43"/>
  <c r="TO90" i="43"/>
  <c r="TN90" i="43"/>
  <c r="TM90" i="43"/>
  <c r="TL90" i="43"/>
  <c r="TK90" i="43"/>
  <c r="TJ90" i="43"/>
  <c r="TI90" i="43"/>
  <c r="TH90" i="43"/>
  <c r="TG90" i="43"/>
  <c r="TF90" i="43"/>
  <c r="TE90" i="43"/>
  <c r="TD90" i="43"/>
  <c r="TC90" i="43"/>
  <c r="TB90" i="43"/>
  <c r="TA90" i="43"/>
  <c r="SZ90" i="43"/>
  <c r="SY90" i="43"/>
  <c r="SX90" i="43"/>
  <c r="SW90" i="43"/>
  <c r="SV90" i="43"/>
  <c r="SU90" i="43"/>
  <c r="ST90" i="43"/>
  <c r="SS90" i="43"/>
  <c r="SR90" i="43"/>
  <c r="SQ90" i="43"/>
  <c r="SP90" i="43"/>
  <c r="SO90" i="43"/>
  <c r="SN90" i="43"/>
  <c r="SM90" i="43"/>
  <c r="SL90" i="43"/>
  <c r="SK90" i="43"/>
  <c r="SJ90" i="43"/>
  <c r="SI90" i="43"/>
  <c r="SH90" i="43"/>
  <c r="SG90" i="43"/>
  <c r="SF90" i="43"/>
  <c r="SE90" i="43"/>
  <c r="SD90" i="43"/>
  <c r="SC90" i="43"/>
  <c r="SB90" i="43"/>
  <c r="SA90" i="43"/>
  <c r="RZ90" i="43"/>
  <c r="RY90" i="43"/>
  <c r="RX90" i="43"/>
  <c r="RW90" i="43"/>
  <c r="RV90" i="43"/>
  <c r="RU90" i="43"/>
  <c r="RT90" i="43"/>
  <c r="RS90" i="43"/>
  <c r="RR90" i="43"/>
  <c r="RQ90" i="43"/>
  <c r="RP90" i="43"/>
  <c r="RO90" i="43"/>
  <c r="RN90" i="43"/>
  <c r="RM90" i="43"/>
  <c r="RL90" i="43"/>
  <c r="RK90" i="43"/>
  <c r="RJ90" i="43"/>
  <c r="RI90" i="43"/>
  <c r="RH90" i="43"/>
  <c r="RG90" i="43"/>
  <c r="RF90" i="43"/>
  <c r="RE90" i="43"/>
  <c r="RD90" i="43"/>
  <c r="RC90" i="43"/>
  <c r="RB90" i="43"/>
  <c r="RA90" i="43"/>
  <c r="QZ90" i="43"/>
  <c r="QY90" i="43"/>
  <c r="QX90" i="43"/>
  <c r="QW90" i="43"/>
  <c r="QV90" i="43"/>
  <c r="QU90" i="43"/>
  <c r="QT90" i="43"/>
  <c r="QS90" i="43"/>
  <c r="QR90" i="43"/>
  <c r="QQ90" i="43"/>
  <c r="QP90" i="43"/>
  <c r="QO90" i="43"/>
  <c r="QN90" i="43"/>
  <c r="QM90" i="43"/>
  <c r="QL90" i="43"/>
  <c r="QK90" i="43"/>
  <c r="QJ90" i="43"/>
  <c r="QI90" i="43"/>
  <c r="QH90" i="43"/>
  <c r="QG90" i="43"/>
  <c r="QF90" i="43"/>
  <c r="QE90" i="43"/>
  <c r="QD90" i="43"/>
  <c r="QC90" i="43"/>
  <c r="QB90" i="43"/>
  <c r="QA90" i="43"/>
  <c r="PZ90" i="43"/>
  <c r="PY90" i="43"/>
  <c r="PX90" i="43"/>
  <c r="PW90" i="43"/>
  <c r="PV90" i="43"/>
  <c r="PU90" i="43"/>
  <c r="PT90" i="43"/>
  <c r="PS90" i="43"/>
  <c r="PR90" i="43"/>
  <c r="PQ90" i="43"/>
  <c r="PP90" i="43"/>
  <c r="PO90" i="43"/>
  <c r="PN90" i="43"/>
  <c r="PM90" i="43"/>
  <c r="PL90" i="43"/>
  <c r="PK90" i="43"/>
  <c r="PJ90" i="43"/>
  <c r="PI90" i="43"/>
  <c r="PH90" i="43"/>
  <c r="PG90" i="43"/>
  <c r="PF90" i="43"/>
  <c r="PE90" i="43"/>
  <c r="PD90" i="43"/>
  <c r="PC90" i="43"/>
  <c r="PB90" i="43"/>
  <c r="PA90" i="43"/>
  <c r="OZ90" i="43"/>
  <c r="OY90" i="43"/>
  <c r="OX90" i="43"/>
  <c r="OW90" i="43"/>
  <c r="OV90" i="43"/>
  <c r="OU90" i="43"/>
  <c r="OT90" i="43"/>
  <c r="OS90" i="43"/>
  <c r="OR90" i="43"/>
  <c r="OQ90" i="43"/>
  <c r="OP90" i="43"/>
  <c r="OO90" i="43"/>
  <c r="ON90" i="43"/>
  <c r="OM90" i="43"/>
  <c r="OL90" i="43"/>
  <c r="OK90" i="43"/>
  <c r="OJ90" i="43"/>
  <c r="OI90" i="43"/>
  <c r="OH90" i="43"/>
  <c r="OG90" i="43"/>
  <c r="OF90" i="43"/>
  <c r="OE90" i="43"/>
  <c r="OD90" i="43"/>
  <c r="OC90" i="43"/>
  <c r="OB90" i="43"/>
  <c r="OA90" i="43"/>
  <c r="NZ90" i="43"/>
  <c r="NY90" i="43"/>
  <c r="NX90" i="43"/>
  <c r="NW90" i="43"/>
  <c r="NV90" i="43"/>
  <c r="NU90" i="43"/>
  <c r="NT90" i="43"/>
  <c r="NS90" i="43"/>
  <c r="NR90" i="43"/>
  <c r="NQ90" i="43"/>
  <c r="NP90" i="43"/>
  <c r="NO90" i="43"/>
  <c r="NN90" i="43"/>
  <c r="NM90" i="43"/>
  <c r="NL90" i="43"/>
  <c r="NK90" i="43"/>
  <c r="NJ90" i="43"/>
  <c r="NI90" i="43"/>
  <c r="NH90" i="43"/>
  <c r="NG90" i="43"/>
  <c r="NF90" i="43"/>
  <c r="NE90" i="43"/>
  <c r="ND90" i="43"/>
  <c r="NC90" i="43"/>
  <c r="NB90" i="43"/>
  <c r="NA90" i="43"/>
  <c r="MZ90" i="43"/>
  <c r="MY90" i="43"/>
  <c r="MX90" i="43"/>
  <c r="MW90" i="43"/>
  <c r="MV90" i="43"/>
  <c r="MU90" i="43"/>
  <c r="MT90" i="43"/>
  <c r="MS90" i="43"/>
  <c r="MR90" i="43"/>
  <c r="MQ90" i="43"/>
  <c r="MP90" i="43"/>
  <c r="MO90" i="43"/>
  <c r="MN90" i="43"/>
  <c r="MM90" i="43"/>
  <c r="ML90" i="43"/>
  <c r="MK90" i="43"/>
  <c r="MJ90" i="43"/>
  <c r="MI90" i="43"/>
  <c r="MH90" i="43"/>
  <c r="MG90" i="43"/>
  <c r="MF90" i="43"/>
  <c r="ME90" i="43"/>
  <c r="MD90" i="43"/>
  <c r="MC90" i="43"/>
  <c r="MB90" i="43"/>
  <c r="MA90" i="43"/>
  <c r="LZ90" i="43"/>
  <c r="LY90" i="43"/>
  <c r="LX90" i="43"/>
  <c r="LW90" i="43"/>
  <c r="LV90" i="43"/>
  <c r="LU90" i="43"/>
  <c r="LT90" i="43"/>
  <c r="LS90" i="43"/>
  <c r="LR90" i="43"/>
  <c r="LQ90" i="43"/>
  <c r="LP90" i="43"/>
  <c r="LO90" i="43"/>
  <c r="LN90" i="43"/>
  <c r="LM90" i="43"/>
  <c r="LL90" i="43"/>
  <c r="LK90" i="43"/>
  <c r="LJ90" i="43"/>
  <c r="LG90" i="43"/>
  <c r="LF90" i="43"/>
  <c r="LE90" i="43"/>
  <c r="LD90" i="43"/>
  <c r="LC90" i="43"/>
  <c r="LB90" i="43"/>
  <c r="LA90" i="43"/>
  <c r="KZ90" i="43"/>
  <c r="KY90" i="43"/>
  <c r="KX90" i="43"/>
  <c r="KW90" i="43"/>
  <c r="KV90" i="43"/>
  <c r="KU90" i="43"/>
  <c r="KT90" i="43"/>
  <c r="KS90" i="43"/>
  <c r="KR90" i="43"/>
  <c r="KQ90" i="43"/>
  <c r="KP90" i="43"/>
  <c r="KO90" i="43"/>
  <c r="KN90" i="43"/>
  <c r="KM90" i="43"/>
  <c r="KL90" i="43"/>
  <c r="KK90" i="43"/>
  <c r="KJ90" i="43"/>
  <c r="KI90" i="43"/>
  <c r="KH90" i="43"/>
  <c r="KG90" i="43"/>
  <c r="KF90" i="43"/>
  <c r="KE90" i="43"/>
  <c r="KD90" i="43"/>
  <c r="KC90" i="43"/>
  <c r="KB90" i="43"/>
  <c r="KA90" i="43"/>
  <c r="JZ90" i="43"/>
  <c r="JY90" i="43"/>
  <c r="JX90" i="43"/>
  <c r="JW90" i="43"/>
  <c r="JV90" i="43"/>
  <c r="JU90" i="43"/>
  <c r="JT90" i="43"/>
  <c r="JS90" i="43"/>
  <c r="JR90" i="43"/>
  <c r="JQ90" i="43"/>
  <c r="JP90" i="43"/>
  <c r="JO90" i="43"/>
  <c r="JN90" i="43"/>
  <c r="JM90" i="43"/>
  <c r="JL90" i="43"/>
  <c r="JJ90" i="43"/>
  <c r="JI90" i="43"/>
  <c r="JH90" i="43"/>
  <c r="JG90" i="43"/>
  <c r="JF90" i="43"/>
  <c r="JE90" i="43"/>
  <c r="JD90" i="43"/>
  <c r="JC90" i="43"/>
  <c r="JB90" i="43"/>
  <c r="JA90" i="43"/>
  <c r="IZ90" i="43"/>
  <c r="IY90" i="43"/>
  <c r="IX90" i="43"/>
  <c r="IW90" i="43"/>
  <c r="IV90" i="43"/>
  <c r="IU90" i="43"/>
  <c r="IT90" i="43"/>
  <c r="IS90" i="43"/>
  <c r="IR90" i="43"/>
  <c r="IQ90" i="43"/>
  <c r="IP90" i="43"/>
  <c r="IO90" i="43"/>
  <c r="IN90" i="43"/>
  <c r="IM90" i="43"/>
  <c r="IL90" i="43"/>
  <c r="IK90" i="43"/>
  <c r="IJ90" i="43"/>
  <c r="II90" i="43"/>
  <c r="IH90" i="43"/>
  <c r="IG90" i="43"/>
  <c r="IF90" i="43"/>
  <c r="IE90" i="43"/>
  <c r="ID90" i="43"/>
  <c r="IC90" i="43"/>
  <c r="IB90" i="43"/>
  <c r="IA90" i="43"/>
  <c r="HZ90" i="43"/>
  <c r="HY90" i="43"/>
  <c r="HX90" i="43"/>
  <c r="HW90" i="43"/>
  <c r="HV90" i="43"/>
  <c r="HU90" i="43"/>
  <c r="HT90" i="43"/>
  <c r="HS90" i="43"/>
  <c r="HR90" i="43"/>
  <c r="HQ90" i="43"/>
  <c r="HP90" i="43"/>
  <c r="HO90" i="43"/>
  <c r="HN90" i="43"/>
  <c r="HM90" i="43"/>
  <c r="HL90" i="43"/>
  <c r="HK90" i="43"/>
  <c r="HJ90" i="43"/>
  <c r="HI90" i="43"/>
  <c r="HH90" i="43"/>
  <c r="HG90" i="43"/>
  <c r="HF90" i="43"/>
  <c r="HE90" i="43"/>
  <c r="HD90" i="43"/>
  <c r="HC90" i="43"/>
  <c r="HB90" i="43"/>
  <c r="HA90" i="43"/>
  <c r="GZ90" i="43"/>
  <c r="GY90" i="43"/>
  <c r="GX90" i="43"/>
  <c r="GW90" i="43"/>
  <c r="GV90" i="43"/>
  <c r="GU90" i="43"/>
  <c r="GT90" i="43"/>
  <c r="GS90" i="43"/>
  <c r="GR90" i="43"/>
  <c r="GQ90" i="43"/>
  <c r="GP90" i="43"/>
  <c r="GO90" i="43"/>
  <c r="GN90" i="43"/>
  <c r="GM90" i="43"/>
  <c r="GL90" i="43"/>
  <c r="GK90" i="43"/>
  <c r="GJ90" i="43"/>
  <c r="GI90" i="43"/>
  <c r="GH90" i="43"/>
  <c r="GG90" i="43"/>
  <c r="GF90" i="43"/>
  <c r="GE90" i="43"/>
  <c r="GD90" i="43"/>
  <c r="GC90" i="43"/>
  <c r="GB90" i="43"/>
  <c r="GA90" i="43"/>
  <c r="FZ90" i="43"/>
  <c r="FY90" i="43"/>
  <c r="FX90" i="43"/>
  <c r="FW90" i="43"/>
  <c r="FV90" i="43"/>
  <c r="FU90" i="43"/>
  <c r="FT90" i="43"/>
  <c r="FS90" i="43"/>
  <c r="FR90" i="43"/>
  <c r="FQ90" i="43"/>
  <c r="FP90" i="43"/>
  <c r="FO90" i="43"/>
  <c r="FN90" i="43"/>
  <c r="FM90" i="43"/>
  <c r="FL90" i="43"/>
  <c r="FK90" i="43"/>
  <c r="FJ90" i="43"/>
  <c r="FI90" i="43"/>
  <c r="FH90" i="43"/>
  <c r="FG90" i="43"/>
  <c r="FF90" i="43"/>
  <c r="FE90" i="43"/>
  <c r="FD90" i="43"/>
  <c r="FC90" i="43"/>
  <c r="FB90" i="43"/>
  <c r="FA90" i="43"/>
  <c r="EZ90" i="43"/>
  <c r="EY90" i="43"/>
  <c r="EX90" i="43"/>
  <c r="EW90" i="43"/>
  <c r="EV90" i="43"/>
  <c r="EU90" i="43"/>
  <c r="ET90" i="43"/>
  <c r="ES90" i="43"/>
  <c r="ER90" i="43"/>
  <c r="EQ90" i="43"/>
  <c r="EP90" i="43"/>
  <c r="EO90" i="43"/>
  <c r="EN90" i="43"/>
  <c r="EM90" i="43"/>
  <c r="EL90" i="43"/>
  <c r="EK90" i="43"/>
  <c r="EJ90" i="43"/>
  <c r="EI90" i="43"/>
  <c r="EH90" i="43"/>
  <c r="EG90" i="43"/>
  <c r="EF90" i="43"/>
  <c r="EE90" i="43"/>
  <c r="ED90" i="43"/>
  <c r="EC90" i="43"/>
  <c r="EB90" i="43"/>
  <c r="EA90" i="43"/>
  <c r="DZ90" i="43"/>
  <c r="DY90" i="43"/>
  <c r="DX90" i="43"/>
  <c r="DW90" i="43"/>
  <c r="DV90" i="43"/>
  <c r="DU90" i="43"/>
  <c r="DT90" i="43"/>
  <c r="DS90" i="43"/>
  <c r="DR90" i="43"/>
  <c r="DQ90" i="43"/>
  <c r="DP90" i="43"/>
  <c r="DO90" i="43"/>
  <c r="DN90" i="43"/>
  <c r="DM90" i="43"/>
  <c r="DL90" i="43"/>
  <c r="DK90" i="43"/>
  <c r="DJ90" i="43"/>
  <c r="DI90" i="43"/>
  <c r="DH90" i="43"/>
  <c r="DG90" i="43"/>
  <c r="DF90" i="43"/>
  <c r="DE90" i="43"/>
  <c r="DD90" i="43"/>
  <c r="DC90" i="43"/>
  <c r="DB90" i="43"/>
  <c r="DA90" i="43"/>
  <c r="CZ90" i="43"/>
  <c r="CY90" i="43"/>
  <c r="CX90" i="43"/>
  <c r="CW90" i="43"/>
  <c r="CV90" i="43"/>
  <c r="CU90" i="43"/>
  <c r="CT90" i="43"/>
  <c r="CS90" i="43"/>
  <c r="CR90" i="43"/>
  <c r="CQ90" i="43"/>
  <c r="CP90" i="43"/>
  <c r="CO90" i="43"/>
  <c r="CN90" i="43"/>
  <c r="CM90" i="43"/>
  <c r="CL90" i="43"/>
  <c r="CK90" i="43"/>
  <c r="CJ90" i="43"/>
  <c r="CI90" i="43"/>
  <c r="CH90" i="43"/>
  <c r="CG90" i="43"/>
  <c r="CF90" i="43"/>
  <c r="CE90" i="43"/>
  <c r="CD90" i="43"/>
  <c r="CC90" i="43"/>
  <c r="CB90" i="43"/>
  <c r="CA90" i="43"/>
  <c r="BZ90" i="43"/>
  <c r="BY90" i="43"/>
  <c r="BX90" i="43"/>
  <c r="BW90" i="43"/>
  <c r="BV90" i="43"/>
  <c r="BU90" i="43"/>
  <c r="BT90" i="43"/>
  <c r="BS90" i="43"/>
  <c r="BR90" i="43"/>
  <c r="BQ90" i="43"/>
  <c r="BP90" i="43"/>
  <c r="BO90" i="43"/>
  <c r="BN90" i="43"/>
  <c r="BM90" i="43"/>
  <c r="BL90" i="43"/>
  <c r="BK90" i="43"/>
  <c r="BJ90" i="43"/>
  <c r="BH90" i="43"/>
  <c r="BG90" i="43"/>
  <c r="BF90" i="43"/>
  <c r="BE90" i="43"/>
  <c r="BD90" i="43"/>
  <c r="BC90" i="43"/>
  <c r="BB90" i="43"/>
  <c r="BA90" i="43"/>
  <c r="AZ90" i="43"/>
  <c r="AY90" i="43"/>
  <c r="AX90" i="43"/>
  <c r="AW90" i="43"/>
  <c r="AV90" i="43"/>
  <c r="AU90" i="43"/>
  <c r="AT90" i="43"/>
  <c r="AS90" i="43"/>
  <c r="AR90" i="43"/>
  <c r="AQ90" i="43"/>
  <c r="AP90" i="43"/>
  <c r="AO90" i="43"/>
  <c r="AN90" i="43"/>
  <c r="AM90" i="43"/>
  <c r="AL90" i="43"/>
  <c r="AK90" i="43"/>
  <c r="AJ90" i="43"/>
  <c r="AI90" i="43"/>
  <c r="AG90" i="43"/>
  <c r="AF90" i="43"/>
  <c r="AE90" i="43"/>
  <c r="AD90" i="43"/>
  <c r="AC90" i="43"/>
  <c r="AB90" i="43"/>
  <c r="AA90" i="43"/>
  <c r="Y90" i="43"/>
  <c r="X90" i="43"/>
  <c r="W90" i="43"/>
  <c r="V90" i="43"/>
  <c r="U90" i="43"/>
  <c r="T90" i="43"/>
  <c r="S90" i="43"/>
  <c r="R90" i="43"/>
  <c r="Q90" i="43"/>
  <c r="P90" i="43"/>
  <c r="O90" i="43"/>
  <c r="N90" i="43"/>
  <c r="L90" i="43"/>
  <c r="K90" i="43"/>
  <c r="J90" i="43"/>
  <c r="I90" i="43"/>
  <c r="H90" i="43"/>
  <c r="G90" i="43"/>
  <c r="F90" i="43"/>
  <c r="E90" i="43"/>
  <c r="D90" i="43"/>
  <c r="C90" i="43"/>
  <c r="YC89" i="43"/>
  <c r="YB89" i="43"/>
  <c r="YA89" i="43"/>
  <c r="XZ89" i="43"/>
  <c r="XY89" i="43"/>
  <c r="XX89" i="43"/>
  <c r="XW89" i="43"/>
  <c r="XV89" i="43"/>
  <c r="XU89" i="43"/>
  <c r="XT89" i="43"/>
  <c r="XS89" i="43"/>
  <c r="XR89" i="43"/>
  <c r="XQ89" i="43"/>
  <c r="XP89" i="43"/>
  <c r="XO89" i="43"/>
  <c r="XN89" i="43"/>
  <c r="XM89" i="43"/>
  <c r="XL89" i="43"/>
  <c r="XK89" i="43"/>
  <c r="XJ89" i="43"/>
  <c r="XI89" i="43"/>
  <c r="XH89" i="43"/>
  <c r="XG89" i="43"/>
  <c r="XF89" i="43"/>
  <c r="XE89" i="43"/>
  <c r="XD89" i="43"/>
  <c r="XC89" i="43"/>
  <c r="XB89" i="43"/>
  <c r="XA89" i="43"/>
  <c r="WZ89" i="43"/>
  <c r="WY89" i="43"/>
  <c r="WX89" i="43"/>
  <c r="WW89" i="43"/>
  <c r="WV89" i="43"/>
  <c r="WU89" i="43"/>
  <c r="WT89" i="43"/>
  <c r="WS89" i="43"/>
  <c r="WR89" i="43"/>
  <c r="WQ89" i="43"/>
  <c r="WP89" i="43"/>
  <c r="WO89" i="43"/>
  <c r="WN89" i="43"/>
  <c r="WL89" i="43"/>
  <c r="WK89" i="43"/>
  <c r="WJ89" i="43"/>
  <c r="WI89" i="43"/>
  <c r="WH89" i="43"/>
  <c r="WG89" i="43"/>
  <c r="WF89" i="43"/>
  <c r="WE89" i="43"/>
  <c r="WD89" i="43"/>
  <c r="WC89" i="43"/>
  <c r="WB89" i="43"/>
  <c r="WA89" i="43"/>
  <c r="VZ89" i="43"/>
  <c r="VY89" i="43"/>
  <c r="VX89" i="43"/>
  <c r="VW89" i="43"/>
  <c r="VV89" i="43"/>
  <c r="VU89" i="43"/>
  <c r="VT89" i="43"/>
  <c r="VS89" i="43"/>
  <c r="VR89" i="43"/>
  <c r="VQ89" i="43"/>
  <c r="VO89" i="43"/>
  <c r="VN89" i="43"/>
  <c r="VM89" i="43"/>
  <c r="VL89" i="43"/>
  <c r="VK89" i="43"/>
  <c r="VJ89" i="43"/>
  <c r="VI89" i="43"/>
  <c r="VH89" i="43"/>
  <c r="VG89" i="43"/>
  <c r="VF89" i="43"/>
  <c r="VE89" i="43"/>
  <c r="VD89" i="43"/>
  <c r="VC89" i="43"/>
  <c r="VB89" i="43"/>
  <c r="VA89" i="43"/>
  <c r="UZ89" i="43"/>
  <c r="UY89" i="43"/>
  <c r="UX89" i="43"/>
  <c r="UW89" i="43"/>
  <c r="UV89" i="43"/>
  <c r="UU89" i="43"/>
  <c r="UT89" i="43"/>
  <c r="US89" i="43"/>
  <c r="UR89" i="43"/>
  <c r="UQ89" i="43"/>
  <c r="UO89" i="43"/>
  <c r="UN89" i="43"/>
  <c r="UM89" i="43"/>
  <c r="UL89" i="43"/>
  <c r="UK89" i="43"/>
  <c r="UJ89" i="43"/>
  <c r="UI89" i="43"/>
  <c r="UH89" i="43"/>
  <c r="UG89" i="43"/>
  <c r="UF89" i="43"/>
  <c r="UE89" i="43"/>
  <c r="UB89" i="43"/>
  <c r="UA89" i="43"/>
  <c r="TZ89" i="43"/>
  <c r="TY89" i="43"/>
  <c r="TX89" i="43"/>
  <c r="TW89" i="43"/>
  <c r="TV89" i="43"/>
  <c r="TU89" i="43"/>
  <c r="TT89" i="43"/>
  <c r="TS89" i="43"/>
  <c r="TR89" i="43"/>
  <c r="TQ89" i="43"/>
  <c r="TP89" i="43"/>
  <c r="TO89" i="43"/>
  <c r="TN89" i="43"/>
  <c r="TM89" i="43"/>
  <c r="TL89" i="43"/>
  <c r="TK89" i="43"/>
  <c r="TJ89" i="43"/>
  <c r="TI89" i="43"/>
  <c r="TH89" i="43"/>
  <c r="TE89" i="43"/>
  <c r="TD89" i="43"/>
  <c r="TC89" i="43"/>
  <c r="TB89" i="43"/>
  <c r="TA89" i="43"/>
  <c r="SZ89" i="43"/>
  <c r="SY89" i="43"/>
  <c r="SX89" i="43"/>
  <c r="SW89" i="43"/>
  <c r="SV89" i="43"/>
  <c r="SU89" i="43"/>
  <c r="ST89" i="43"/>
  <c r="SS89" i="43"/>
  <c r="SR89" i="43"/>
  <c r="SQ89" i="43"/>
  <c r="SP89" i="43"/>
  <c r="SO89" i="43"/>
  <c r="SN89" i="43"/>
  <c r="SM89" i="43"/>
  <c r="SL89" i="43"/>
  <c r="SK89" i="43"/>
  <c r="SJ89" i="43"/>
  <c r="SI89" i="43"/>
  <c r="SH89" i="43"/>
  <c r="SG89" i="43"/>
  <c r="SF89" i="43"/>
  <c r="SE89" i="43"/>
  <c r="SD89" i="43"/>
  <c r="SC89" i="43"/>
  <c r="SB89" i="43"/>
  <c r="SA89" i="43"/>
  <c r="RZ89" i="43"/>
  <c r="RY89" i="43"/>
  <c r="RX89" i="43"/>
  <c r="RW89" i="43"/>
  <c r="RV89" i="43"/>
  <c r="RU89" i="43"/>
  <c r="RT89" i="43"/>
  <c r="RS89" i="43"/>
  <c r="RR89" i="43"/>
  <c r="RQ89" i="43"/>
  <c r="RP89" i="43"/>
  <c r="RO89" i="43"/>
  <c r="RN89" i="43"/>
  <c r="RM89" i="43"/>
  <c r="RL89" i="43"/>
  <c r="RK89" i="43"/>
  <c r="RJ89" i="43"/>
  <c r="RI89" i="43"/>
  <c r="RH89" i="43"/>
  <c r="RG89" i="43"/>
  <c r="RF89" i="43"/>
  <c r="RE89" i="43"/>
  <c r="RD89" i="43"/>
  <c r="RC89" i="43"/>
  <c r="RB89" i="43"/>
  <c r="RA89" i="43"/>
  <c r="QZ89" i="43"/>
  <c r="QY89" i="43"/>
  <c r="QX89" i="43"/>
  <c r="QW89" i="43"/>
  <c r="QV89" i="43"/>
  <c r="QU89" i="43"/>
  <c r="QT89" i="43"/>
  <c r="QS89" i="43"/>
  <c r="QR89" i="43"/>
  <c r="QQ89" i="43"/>
  <c r="QP89" i="43"/>
  <c r="QO89" i="43"/>
  <c r="QN89" i="43"/>
  <c r="QM89" i="43"/>
  <c r="QL89" i="43"/>
  <c r="QK89" i="43"/>
  <c r="QJ89" i="43"/>
  <c r="QI89" i="43"/>
  <c r="QH89" i="43"/>
  <c r="QG89" i="43"/>
  <c r="QF89" i="43"/>
  <c r="QE89" i="43"/>
  <c r="QD89" i="43"/>
  <c r="QC89" i="43"/>
  <c r="QB89" i="43"/>
  <c r="QA89" i="43"/>
  <c r="PX89" i="43"/>
  <c r="PW89" i="43"/>
  <c r="PV89" i="43"/>
  <c r="PU89" i="43"/>
  <c r="PT89" i="43"/>
  <c r="PS89" i="43"/>
  <c r="PR89" i="43"/>
  <c r="PQ89" i="43"/>
  <c r="PP89" i="43"/>
  <c r="PO89" i="43"/>
  <c r="PN89" i="43"/>
  <c r="PM89" i="43"/>
  <c r="PL89" i="43"/>
  <c r="PK89" i="43"/>
  <c r="PJ89" i="43"/>
  <c r="PI89" i="43"/>
  <c r="PH89" i="43"/>
  <c r="PG89" i="43"/>
  <c r="PF89" i="43"/>
  <c r="PE89" i="43"/>
  <c r="PD89" i="43"/>
  <c r="PC89" i="43"/>
  <c r="PB89" i="43"/>
  <c r="PA89" i="43"/>
  <c r="OZ89" i="43"/>
  <c r="OY89" i="43"/>
  <c r="OX89" i="43"/>
  <c r="OW89" i="43"/>
  <c r="OV89" i="43"/>
  <c r="OU89" i="43"/>
  <c r="OT89" i="43"/>
  <c r="OS89" i="43"/>
  <c r="OR89" i="43"/>
  <c r="OQ89" i="43"/>
  <c r="OP89" i="43"/>
  <c r="OO89" i="43"/>
  <c r="ON89" i="43"/>
  <c r="OM89" i="43"/>
  <c r="OL89" i="43"/>
  <c r="OK89" i="43"/>
  <c r="OJ89" i="43"/>
  <c r="OI89" i="43"/>
  <c r="OH89" i="43"/>
  <c r="OG89" i="43"/>
  <c r="OF89" i="43"/>
  <c r="OE89" i="43"/>
  <c r="OD89" i="43"/>
  <c r="OC89" i="43"/>
  <c r="OB89" i="43"/>
  <c r="OA89" i="43"/>
  <c r="NZ89" i="43"/>
  <c r="NY89" i="43"/>
  <c r="NX89" i="43"/>
  <c r="NW89" i="43"/>
  <c r="NV89" i="43"/>
  <c r="NU89" i="43"/>
  <c r="NT89" i="43"/>
  <c r="NS89" i="43"/>
  <c r="NR89" i="43"/>
  <c r="NQ89" i="43"/>
  <c r="NP89" i="43"/>
  <c r="NO89" i="43"/>
  <c r="NN89" i="43"/>
  <c r="NM89" i="43"/>
  <c r="NL89" i="43"/>
  <c r="NK89" i="43"/>
  <c r="NJ89" i="43"/>
  <c r="NI89" i="43"/>
  <c r="NH89" i="43"/>
  <c r="NG89" i="43"/>
  <c r="NF89" i="43"/>
  <c r="NE89" i="43"/>
  <c r="ND89" i="43"/>
  <c r="NC89" i="43"/>
  <c r="NB89" i="43"/>
  <c r="NA89" i="43"/>
  <c r="MZ89" i="43"/>
  <c r="MY89" i="43"/>
  <c r="MX89" i="43"/>
  <c r="MW89" i="43"/>
  <c r="MV89" i="43"/>
  <c r="MU89" i="43"/>
  <c r="MT89" i="43"/>
  <c r="MS89" i="43"/>
  <c r="MR89" i="43"/>
  <c r="MQ89" i="43"/>
  <c r="MP89" i="43"/>
  <c r="MO89" i="43"/>
  <c r="MN89" i="43"/>
  <c r="MM89" i="43"/>
  <c r="ML89" i="43"/>
  <c r="MK89" i="43"/>
  <c r="MJ89" i="43"/>
  <c r="MI89" i="43"/>
  <c r="MH89" i="43"/>
  <c r="MG89" i="43"/>
  <c r="MF89" i="43"/>
  <c r="ME89" i="43"/>
  <c r="MD89" i="43"/>
  <c r="MC89" i="43"/>
  <c r="MB89" i="43"/>
  <c r="MA89" i="43"/>
  <c r="LZ89" i="43"/>
  <c r="LY89" i="43"/>
  <c r="LX89" i="43"/>
  <c r="LW89" i="43"/>
  <c r="LV89" i="43"/>
  <c r="LU89" i="43"/>
  <c r="LT89" i="43"/>
  <c r="LS89" i="43"/>
  <c r="LR89" i="43"/>
  <c r="LQ89" i="43"/>
  <c r="LP89" i="43"/>
  <c r="LO89" i="43"/>
  <c r="LN89" i="43"/>
  <c r="LM89" i="43"/>
  <c r="LL89" i="43"/>
  <c r="LK89" i="43"/>
  <c r="LJ89" i="43"/>
  <c r="LI89" i="43"/>
  <c r="LH89" i="43"/>
  <c r="LG89" i="43"/>
  <c r="LF89" i="43"/>
  <c r="LE89" i="43"/>
  <c r="LD89" i="43"/>
  <c r="LC89" i="43"/>
  <c r="LB89" i="43"/>
  <c r="LA89" i="43"/>
  <c r="KZ89" i="43"/>
  <c r="KY89" i="43"/>
  <c r="KX89" i="43"/>
  <c r="KW89" i="43"/>
  <c r="KV89" i="43"/>
  <c r="KU89" i="43"/>
  <c r="KT89" i="43"/>
  <c r="KS89" i="43"/>
  <c r="KR89" i="43"/>
  <c r="KQ89" i="43"/>
  <c r="KP89" i="43"/>
  <c r="KO89" i="43"/>
  <c r="KN89" i="43"/>
  <c r="KM89" i="43"/>
  <c r="KL89" i="43"/>
  <c r="KK89" i="43"/>
  <c r="KI89" i="43"/>
  <c r="KH89" i="43"/>
  <c r="KG89" i="43"/>
  <c r="KF89" i="43"/>
  <c r="KE89" i="43"/>
  <c r="KD89" i="43"/>
  <c r="KC89" i="43"/>
  <c r="KB89" i="43"/>
  <c r="KA89" i="43"/>
  <c r="JZ89" i="43"/>
  <c r="JY89" i="43"/>
  <c r="JX89" i="43"/>
  <c r="JW89" i="43"/>
  <c r="JV89" i="43"/>
  <c r="JU89" i="43"/>
  <c r="JT89" i="43"/>
  <c r="JS89" i="43"/>
  <c r="JR89" i="43"/>
  <c r="JQ89" i="43"/>
  <c r="JP89" i="43"/>
  <c r="JO89" i="43"/>
  <c r="JN89" i="43"/>
  <c r="JM89" i="43"/>
  <c r="JL89" i="43"/>
  <c r="JK89" i="43"/>
  <c r="JJ89" i="43"/>
  <c r="JI89" i="43"/>
  <c r="JH89" i="43"/>
  <c r="JG89" i="43"/>
  <c r="JF89" i="43"/>
  <c r="JE89" i="43"/>
  <c r="JD89" i="43"/>
  <c r="JC89" i="43"/>
  <c r="JB89" i="43"/>
  <c r="JA89" i="43"/>
  <c r="IZ89" i="43"/>
  <c r="IY89" i="43"/>
  <c r="IX89" i="43"/>
  <c r="IW89" i="43"/>
  <c r="IV89" i="43"/>
  <c r="IU89" i="43"/>
  <c r="IT89" i="43"/>
  <c r="IS89" i="43"/>
  <c r="IR89" i="43"/>
  <c r="IQ89" i="43"/>
  <c r="IP89" i="43"/>
  <c r="IO89" i="43"/>
  <c r="IN89" i="43"/>
  <c r="IM89" i="43"/>
  <c r="IL89" i="43"/>
  <c r="IK89" i="43"/>
  <c r="IJ89" i="43"/>
  <c r="II89" i="43"/>
  <c r="IH89" i="43"/>
  <c r="IG89" i="43"/>
  <c r="IF89" i="43"/>
  <c r="IE89" i="43"/>
  <c r="ID89" i="43"/>
  <c r="IC89" i="43"/>
  <c r="IB89" i="43"/>
  <c r="IA89" i="43"/>
  <c r="HZ89" i="43"/>
  <c r="HY89" i="43"/>
  <c r="HX89" i="43"/>
  <c r="HW89" i="43"/>
  <c r="HV89" i="43"/>
  <c r="HU89" i="43"/>
  <c r="HT89" i="43"/>
  <c r="HS89" i="43"/>
  <c r="HR89" i="43"/>
  <c r="HQ89" i="43"/>
  <c r="HP89" i="43"/>
  <c r="HO89" i="43"/>
  <c r="HN89" i="43"/>
  <c r="HM89" i="43"/>
  <c r="HL89" i="43"/>
  <c r="HK89" i="43"/>
  <c r="HJ89" i="43"/>
  <c r="HI89" i="43"/>
  <c r="HH89" i="43"/>
  <c r="HG89" i="43"/>
  <c r="HF89" i="43"/>
  <c r="HE89" i="43"/>
  <c r="HD89" i="43"/>
  <c r="HC89" i="43"/>
  <c r="HB89" i="43"/>
  <c r="HA89" i="43"/>
  <c r="GZ89" i="43"/>
  <c r="GY89" i="43"/>
  <c r="GX89" i="43"/>
  <c r="GW89" i="43"/>
  <c r="GV89" i="43"/>
  <c r="GU89" i="43"/>
  <c r="GT89" i="43"/>
  <c r="GS89" i="43"/>
  <c r="GR89" i="43"/>
  <c r="GQ89" i="43"/>
  <c r="GP89" i="43"/>
  <c r="GO89" i="43"/>
  <c r="GN89" i="43"/>
  <c r="GM89" i="43"/>
  <c r="GL89" i="43"/>
  <c r="GK89" i="43"/>
  <c r="GJ89" i="43"/>
  <c r="GI89" i="43"/>
  <c r="GH89" i="43"/>
  <c r="GG89" i="43"/>
  <c r="GF89" i="43"/>
  <c r="GE89" i="43"/>
  <c r="GD89" i="43"/>
  <c r="GC89" i="43"/>
  <c r="GB89" i="43"/>
  <c r="GA89" i="43"/>
  <c r="FZ89" i="43"/>
  <c r="FY89" i="43"/>
  <c r="FX89" i="43"/>
  <c r="FW89" i="43"/>
  <c r="FV89" i="43"/>
  <c r="FU89" i="43"/>
  <c r="FT89" i="43"/>
  <c r="FS89" i="43"/>
  <c r="FR89" i="43"/>
  <c r="FQ89" i="43"/>
  <c r="FP89" i="43"/>
  <c r="FO89" i="43"/>
  <c r="FN89" i="43"/>
  <c r="FM89" i="43"/>
  <c r="FL89" i="43"/>
  <c r="FK89" i="43"/>
  <c r="FJ89" i="43"/>
  <c r="FI89" i="43"/>
  <c r="FH89" i="43"/>
  <c r="FG89" i="43"/>
  <c r="FF89" i="43"/>
  <c r="FE89" i="43"/>
  <c r="FD89" i="43"/>
  <c r="FC89" i="43"/>
  <c r="FB89" i="43"/>
  <c r="FA89" i="43"/>
  <c r="EZ89" i="43"/>
  <c r="EY89" i="43"/>
  <c r="EX89" i="43"/>
  <c r="EW89" i="43"/>
  <c r="EV89" i="43"/>
  <c r="EU89" i="43"/>
  <c r="ET89" i="43"/>
  <c r="ES89" i="43"/>
  <c r="ER89" i="43"/>
  <c r="EQ89" i="43"/>
  <c r="EP89" i="43"/>
  <c r="EO89" i="43"/>
  <c r="EN89" i="43"/>
  <c r="EM89" i="43"/>
  <c r="EL89" i="43"/>
  <c r="EK89" i="43"/>
  <c r="EJ89" i="43"/>
  <c r="EI89" i="43"/>
  <c r="EH89" i="43"/>
  <c r="EG89" i="43"/>
  <c r="EF89" i="43"/>
  <c r="EE89" i="43"/>
  <c r="ED89" i="43"/>
  <c r="EC89" i="43"/>
  <c r="EB89" i="43"/>
  <c r="EA89" i="43"/>
  <c r="DZ89" i="43"/>
  <c r="DX89" i="43"/>
  <c r="DW89" i="43"/>
  <c r="DV89" i="43"/>
  <c r="DU89" i="43"/>
  <c r="DT89" i="43"/>
  <c r="DS89" i="43"/>
  <c r="DR89" i="43"/>
  <c r="DQ89" i="43"/>
  <c r="DP89" i="43"/>
  <c r="DO89" i="43"/>
  <c r="DN89" i="43"/>
  <c r="DM89" i="43"/>
  <c r="DL89" i="43"/>
  <c r="DK89" i="43"/>
  <c r="DJ89" i="43"/>
  <c r="DI89" i="43"/>
  <c r="DH89" i="43"/>
  <c r="DG89" i="43"/>
  <c r="DF89" i="43"/>
  <c r="DE89" i="43"/>
  <c r="DD89" i="43"/>
  <c r="DC89" i="43"/>
  <c r="DB89" i="43"/>
  <c r="DA89" i="43"/>
  <c r="CZ89" i="43"/>
  <c r="CY89" i="43"/>
  <c r="CX89" i="43"/>
  <c r="CW89" i="43"/>
  <c r="CV89" i="43"/>
  <c r="CU89" i="43"/>
  <c r="CT89" i="43"/>
  <c r="CS89" i="43"/>
  <c r="CR89" i="43"/>
  <c r="CP89" i="43"/>
  <c r="CO89" i="43"/>
  <c r="CN89" i="43"/>
  <c r="CM89" i="43"/>
  <c r="CL89" i="43"/>
  <c r="CK89" i="43"/>
  <c r="CJ89" i="43"/>
  <c r="CI89" i="43"/>
  <c r="CH89" i="43"/>
  <c r="CG89" i="43"/>
  <c r="CF89" i="43"/>
  <c r="CE89" i="43"/>
  <c r="CD89" i="43"/>
  <c r="CC89" i="43"/>
  <c r="CB89" i="43"/>
  <c r="CA89" i="43"/>
  <c r="BZ89" i="43"/>
  <c r="BY89" i="43"/>
  <c r="BX89" i="43"/>
  <c r="BW89" i="43"/>
  <c r="BV89" i="43"/>
  <c r="BU89" i="43"/>
  <c r="BT89" i="43"/>
  <c r="BS89" i="43"/>
  <c r="BR89" i="43"/>
  <c r="BQ89" i="43"/>
  <c r="BP89" i="43"/>
  <c r="BO89" i="43"/>
  <c r="BN89" i="43"/>
  <c r="BM89" i="43"/>
  <c r="BL89" i="43"/>
  <c r="BK89" i="43"/>
  <c r="BJ89" i="43"/>
  <c r="BH89" i="43"/>
  <c r="BG89" i="43"/>
  <c r="BF89" i="43"/>
  <c r="BE89" i="43"/>
  <c r="BD89" i="43"/>
  <c r="BC89" i="43"/>
  <c r="BB89" i="43"/>
  <c r="BA89" i="43"/>
  <c r="AZ89" i="43"/>
  <c r="AY89" i="43"/>
  <c r="AX89" i="43"/>
  <c r="AW89" i="43"/>
  <c r="AV89" i="43"/>
  <c r="AU89" i="43"/>
  <c r="AT89" i="43"/>
  <c r="AS89" i="43"/>
  <c r="AR89" i="43"/>
  <c r="AQ89" i="43"/>
  <c r="AP89" i="43"/>
  <c r="AO89" i="43"/>
  <c r="AN89" i="43"/>
  <c r="AM89" i="43"/>
  <c r="AL89" i="43"/>
  <c r="AK89" i="43"/>
  <c r="AJ89" i="43"/>
  <c r="AI89" i="43"/>
  <c r="AG89" i="43"/>
  <c r="AF89" i="43"/>
  <c r="AE89" i="43"/>
  <c r="AD89" i="43"/>
  <c r="AC89" i="43"/>
  <c r="AB89" i="43"/>
  <c r="Z89" i="43"/>
  <c r="Y89" i="43"/>
  <c r="X89" i="43"/>
  <c r="W89" i="43"/>
  <c r="V89" i="43"/>
  <c r="U89" i="43"/>
  <c r="T89" i="43"/>
  <c r="S89" i="43"/>
  <c r="R89" i="43"/>
  <c r="Q89" i="43"/>
  <c r="P89" i="43"/>
  <c r="O89" i="43"/>
  <c r="N89" i="43"/>
  <c r="L89" i="43"/>
  <c r="K89" i="43"/>
  <c r="J89" i="43"/>
  <c r="I89" i="43"/>
  <c r="H89" i="43"/>
  <c r="G89" i="43"/>
  <c r="F89" i="43"/>
  <c r="E89" i="43"/>
  <c r="D89" i="43"/>
  <c r="C89" i="43"/>
  <c r="YC88" i="43"/>
  <c r="YB88" i="43"/>
  <c r="YA88" i="43"/>
  <c r="YA105" i="43" s="1"/>
  <c r="XZ88" i="43"/>
  <c r="XZ105" i="43" s="1"/>
  <c r="XY88" i="43"/>
  <c r="XY105" i="43" s="1"/>
  <c r="XX88" i="43"/>
  <c r="XW88" i="43"/>
  <c r="XV88" i="43"/>
  <c r="XU88" i="43"/>
  <c r="XT88" i="43"/>
  <c r="XS88" i="43"/>
  <c r="XS105" i="43" s="1"/>
  <c r="XR88" i="43"/>
  <c r="XR105" i="43" s="1"/>
  <c r="XQ88" i="43"/>
  <c r="XQ105" i="43" s="1"/>
  <c r="XP88" i="43"/>
  <c r="XO88" i="43"/>
  <c r="XN88" i="43"/>
  <c r="XM88" i="43"/>
  <c r="XL88" i="43"/>
  <c r="XK88" i="43"/>
  <c r="XK105" i="43" s="1"/>
  <c r="XJ88" i="43"/>
  <c r="XJ105" i="43" s="1"/>
  <c r="XI88" i="43"/>
  <c r="XI105" i="43" s="1"/>
  <c r="XH88" i="43"/>
  <c r="XG88" i="43"/>
  <c r="XF88" i="43"/>
  <c r="XE88" i="43"/>
  <c r="XD88" i="43"/>
  <c r="XC88" i="43"/>
  <c r="XB88" i="43"/>
  <c r="XB105" i="43" s="1"/>
  <c r="XA88" i="43"/>
  <c r="XA105" i="43" s="1"/>
  <c r="WZ88" i="43"/>
  <c r="WY88" i="43"/>
  <c r="WX88" i="43"/>
  <c r="WW88" i="43"/>
  <c r="WV88" i="43"/>
  <c r="WU88" i="43"/>
  <c r="WT88" i="43"/>
  <c r="WT105" i="43" s="1"/>
  <c r="WS88" i="43"/>
  <c r="WS105" i="43" s="1"/>
  <c r="WR88" i="43"/>
  <c r="WQ88" i="43"/>
  <c r="WP88" i="43"/>
  <c r="WO88" i="43"/>
  <c r="WN88" i="43"/>
  <c r="WM105" i="43"/>
  <c r="WL88" i="43"/>
  <c r="WL105" i="43" s="1"/>
  <c r="WK88" i="43"/>
  <c r="WK105" i="43" s="1"/>
  <c r="WJ88" i="43"/>
  <c r="WJ105" i="43" s="1"/>
  <c r="WI88" i="43"/>
  <c r="WI105" i="43" s="1"/>
  <c r="WH88" i="43"/>
  <c r="WG88" i="43"/>
  <c r="WF88" i="43"/>
  <c r="WE88" i="43"/>
  <c r="WD88" i="43"/>
  <c r="WD105" i="43" s="1"/>
  <c r="WC88" i="43"/>
  <c r="WC105" i="43" s="1"/>
  <c r="WB88" i="43"/>
  <c r="WB105" i="43" s="1"/>
  <c r="WA88" i="43"/>
  <c r="WA105" i="43" s="1"/>
  <c r="VZ88" i="43"/>
  <c r="VY88" i="43"/>
  <c r="VX88" i="43"/>
  <c r="VW88" i="43"/>
  <c r="VV88" i="43"/>
  <c r="VV105" i="43" s="1"/>
  <c r="VU88" i="43"/>
  <c r="VU105" i="43" s="1"/>
  <c r="VT88" i="43"/>
  <c r="VT105" i="43" s="1"/>
  <c r="VS88" i="43"/>
  <c r="VS105" i="43" s="1"/>
  <c r="VR88" i="43"/>
  <c r="VQ88" i="43"/>
  <c r="VP88" i="43"/>
  <c r="VO88" i="43"/>
  <c r="VO105" i="43" s="1"/>
  <c r="VN88" i="43"/>
  <c r="VN105" i="43" s="1"/>
  <c r="VM88" i="43"/>
  <c r="VM105" i="43" s="1"/>
  <c r="VL88" i="43"/>
  <c r="VL105" i="43" s="1"/>
  <c r="VK88" i="43"/>
  <c r="VK105" i="43" s="1"/>
  <c r="VJ88" i="43"/>
  <c r="VI88" i="43"/>
  <c r="VH88" i="43"/>
  <c r="VG88" i="43"/>
  <c r="VG105" i="43" s="1"/>
  <c r="VF88" i="43"/>
  <c r="VF105" i="43" s="1"/>
  <c r="VE88" i="43"/>
  <c r="VE105" i="43" s="1"/>
  <c r="VD88" i="43"/>
  <c r="VD105" i="43" s="1"/>
  <c r="VC88" i="43"/>
  <c r="VC105" i="43" s="1"/>
  <c r="VB88" i="43"/>
  <c r="VA88" i="43"/>
  <c r="UZ88" i="43"/>
  <c r="UY88" i="43"/>
  <c r="UY105" i="43" s="1"/>
  <c r="UX88" i="43"/>
  <c r="UX105" i="43" s="1"/>
  <c r="UW88" i="43"/>
  <c r="UW105" i="43" s="1"/>
  <c r="UV88" i="43"/>
  <c r="UV105" i="43" s="1"/>
  <c r="UU88" i="43"/>
  <c r="UU105" i="43" s="1"/>
  <c r="UT88" i="43"/>
  <c r="US88" i="43"/>
  <c r="UR88" i="43"/>
  <c r="UQ88" i="43"/>
  <c r="UQ105" i="43" s="1"/>
  <c r="UP88" i="43"/>
  <c r="UP105" i="43" s="1"/>
  <c r="UO88" i="43"/>
  <c r="UO105" i="43" s="1"/>
  <c r="UN88" i="43"/>
  <c r="UN105" i="43" s="1"/>
  <c r="UM88" i="43"/>
  <c r="UM105" i="43" s="1"/>
  <c r="UL88" i="43"/>
  <c r="UK88" i="43"/>
  <c r="UJ88" i="43"/>
  <c r="UI88" i="43"/>
  <c r="UH88" i="43"/>
  <c r="UH105" i="43" s="1"/>
  <c r="UG88" i="43"/>
  <c r="UG105" i="43" s="1"/>
  <c r="UF88" i="43"/>
  <c r="UF105" i="43" s="1"/>
  <c r="UE88" i="43"/>
  <c r="UE105" i="43" s="1"/>
  <c r="UD88" i="43"/>
  <c r="UD105" i="43" s="1"/>
  <c r="UC88" i="43"/>
  <c r="UC105" i="43" s="1"/>
  <c r="UB88" i="43"/>
  <c r="UA88" i="43"/>
  <c r="TZ88" i="43"/>
  <c r="TZ105" i="43" s="1"/>
  <c r="TY88" i="43"/>
  <c r="TY105" i="43" s="1"/>
  <c r="TX88" i="43"/>
  <c r="TW88" i="43"/>
  <c r="TW105" i="43" s="1"/>
  <c r="TV88" i="43"/>
  <c r="TV105" i="43" s="1"/>
  <c r="TU88" i="43"/>
  <c r="TU105" i="43" s="1"/>
  <c r="TT88" i="43"/>
  <c r="TS88" i="43"/>
  <c r="TR88" i="43"/>
  <c r="TR105" i="43" s="1"/>
  <c r="TQ88" i="43"/>
  <c r="TQ105" i="43" s="1"/>
  <c r="TP88" i="43"/>
  <c r="TO88" i="43"/>
  <c r="TO105" i="43" s="1"/>
  <c r="TN88" i="43"/>
  <c r="TN105" i="43" s="1"/>
  <c r="TM88" i="43"/>
  <c r="TM105" i="43" s="1"/>
  <c r="TL88" i="43"/>
  <c r="TK88" i="43"/>
  <c r="TJ88" i="43"/>
  <c r="TJ105" i="43" s="1"/>
  <c r="TI88" i="43"/>
  <c r="TI105" i="43" s="1"/>
  <c r="TH88" i="43"/>
  <c r="TG88" i="43"/>
  <c r="TG105" i="43" s="1"/>
  <c r="TF88" i="43"/>
  <c r="TF105" i="43" s="1"/>
  <c r="TE88" i="43"/>
  <c r="TD88" i="43"/>
  <c r="TC88" i="43"/>
  <c r="TB88" i="43"/>
  <c r="TB105" i="43" s="1"/>
  <c r="TA88" i="43"/>
  <c r="TA105" i="43" s="1"/>
  <c r="SZ88" i="43"/>
  <c r="SY88" i="43"/>
  <c r="SX88" i="43"/>
  <c r="SX105" i="43" s="1"/>
  <c r="SW88" i="43"/>
  <c r="SV88" i="43"/>
  <c r="SU88" i="43"/>
  <c r="ST88" i="43"/>
  <c r="ST105" i="43" s="1"/>
  <c r="SS88" i="43"/>
  <c r="SS105" i="43" s="1"/>
  <c r="SR88" i="43"/>
  <c r="SQ88" i="43"/>
  <c r="SP88" i="43"/>
  <c r="SP105" i="43" s="1"/>
  <c r="SO88" i="43"/>
  <c r="SN88" i="43"/>
  <c r="SM88" i="43"/>
  <c r="SL88" i="43"/>
  <c r="SL105" i="43" s="1"/>
  <c r="SK88" i="43"/>
  <c r="SK105" i="43" s="1"/>
  <c r="SJ88" i="43"/>
  <c r="SI88" i="43"/>
  <c r="SH88" i="43"/>
  <c r="SH105" i="43" s="1"/>
  <c r="SG88" i="43"/>
  <c r="SF88" i="43"/>
  <c r="SE88" i="43"/>
  <c r="SD88" i="43"/>
  <c r="SD105" i="43" s="1"/>
  <c r="SC88" i="43"/>
  <c r="SC105" i="43" s="1"/>
  <c r="SB88" i="43"/>
  <c r="SA88" i="43"/>
  <c r="RZ88" i="43"/>
  <c r="RZ105" i="43" s="1"/>
  <c r="RY88" i="43"/>
  <c r="RX88" i="43"/>
  <c r="RW88" i="43"/>
  <c r="RV88" i="43"/>
  <c r="RV105" i="43" s="1"/>
  <c r="RU88" i="43"/>
  <c r="RU105" i="43" s="1"/>
  <c r="RT88" i="43"/>
  <c r="RS88" i="43"/>
  <c r="RR88" i="43"/>
  <c r="RR105" i="43" s="1"/>
  <c r="RQ88" i="43"/>
  <c r="RP88" i="43"/>
  <c r="RO88" i="43"/>
  <c r="RN88" i="43"/>
  <c r="RN105" i="43" s="1"/>
  <c r="RM88" i="43"/>
  <c r="RM105" i="43" s="1"/>
  <c r="RL88" i="43"/>
  <c r="RK88" i="43"/>
  <c r="RJ88" i="43"/>
  <c r="RJ105" i="43" s="1"/>
  <c r="RI88" i="43"/>
  <c r="RH88" i="43"/>
  <c r="RG88" i="43"/>
  <c r="RF88" i="43"/>
  <c r="RF105" i="43" s="1"/>
  <c r="RE88" i="43"/>
  <c r="RE105" i="43" s="1"/>
  <c r="RD88" i="43"/>
  <c r="RC88" i="43"/>
  <c r="RB88" i="43"/>
  <c r="RB105" i="43" s="1"/>
  <c r="RA88" i="43"/>
  <c r="QZ88" i="43"/>
  <c r="QY88" i="43"/>
  <c r="QX88" i="43"/>
  <c r="QX105" i="43" s="1"/>
  <c r="QW88" i="43"/>
  <c r="QW105" i="43" s="1"/>
  <c r="QV88" i="43"/>
  <c r="QU88" i="43"/>
  <c r="QT88" i="43"/>
  <c r="QT105" i="43" s="1"/>
  <c r="QS88" i="43"/>
  <c r="QR88" i="43"/>
  <c r="QQ88" i="43"/>
  <c r="QP88" i="43"/>
  <c r="QP105" i="43" s="1"/>
  <c r="QO88" i="43"/>
  <c r="QO105" i="43" s="1"/>
  <c r="QN88" i="43"/>
  <c r="QM88" i="43"/>
  <c r="QL88" i="43"/>
  <c r="QL105" i="43" s="1"/>
  <c r="QK88" i="43"/>
  <c r="QJ88" i="43"/>
  <c r="QI88" i="43"/>
  <c r="QH88" i="43"/>
  <c r="QH105" i="43" s="1"/>
  <c r="QG88" i="43"/>
  <c r="QG105" i="43" s="1"/>
  <c r="QF88" i="43"/>
  <c r="QE88" i="43"/>
  <c r="QD88" i="43"/>
  <c r="QD105" i="43" s="1"/>
  <c r="QC88" i="43"/>
  <c r="QB88" i="43"/>
  <c r="QA88" i="43"/>
  <c r="PZ88" i="43"/>
  <c r="PZ105" i="43" s="1"/>
  <c r="PY88" i="43"/>
  <c r="PY105" i="43" s="1"/>
  <c r="PX88" i="43"/>
  <c r="PW88" i="43"/>
  <c r="PW105" i="43" s="1"/>
  <c r="PV88" i="43"/>
  <c r="PU88" i="43"/>
  <c r="PT88" i="43"/>
  <c r="PS88" i="43"/>
  <c r="PR88" i="43"/>
  <c r="PR105" i="43" s="1"/>
  <c r="PQ88" i="43"/>
  <c r="PQ105" i="43" s="1"/>
  <c r="PP88" i="43"/>
  <c r="PO88" i="43"/>
  <c r="PO105" i="43" s="1"/>
  <c r="PN88" i="43"/>
  <c r="PM88" i="43"/>
  <c r="PL88" i="43"/>
  <c r="PK88" i="43"/>
  <c r="PJ88" i="43"/>
  <c r="PJ105" i="43" s="1"/>
  <c r="PI88" i="43"/>
  <c r="PI105" i="43" s="1"/>
  <c r="PH88" i="43"/>
  <c r="PG88" i="43"/>
  <c r="PG105" i="43" s="1"/>
  <c r="PF88" i="43"/>
  <c r="PE88" i="43"/>
  <c r="PD88" i="43"/>
  <c r="PC88" i="43"/>
  <c r="PB88" i="43"/>
  <c r="PB105" i="43" s="1"/>
  <c r="PA88" i="43"/>
  <c r="PA105" i="43" s="1"/>
  <c r="OZ88" i="43"/>
  <c r="OY88" i="43"/>
  <c r="OY105" i="43" s="1"/>
  <c r="OX88" i="43"/>
  <c r="OW88" i="43"/>
  <c r="OV88" i="43"/>
  <c r="OU88" i="43"/>
  <c r="OT88" i="43"/>
  <c r="OT105" i="43" s="1"/>
  <c r="OS88" i="43"/>
  <c r="OS105" i="43" s="1"/>
  <c r="OR88" i="43"/>
  <c r="OQ88" i="43"/>
  <c r="OQ105" i="43" s="1"/>
  <c r="OP88" i="43"/>
  <c r="OO88" i="43"/>
  <c r="ON88" i="43"/>
  <c r="OM88" i="43"/>
  <c r="OL88" i="43"/>
  <c r="OL105" i="43" s="1"/>
  <c r="OK88" i="43"/>
  <c r="OK105" i="43" s="1"/>
  <c r="OJ88" i="43"/>
  <c r="OI88" i="43"/>
  <c r="OI105" i="43" s="1"/>
  <c r="OH88" i="43"/>
  <c r="OG88" i="43"/>
  <c r="OF88" i="43"/>
  <c r="OE88" i="43"/>
  <c r="OD88" i="43"/>
  <c r="OD105" i="43" s="1"/>
  <c r="OC88" i="43"/>
  <c r="OC105" i="43" s="1"/>
  <c r="OB88" i="43"/>
  <c r="OA88" i="43"/>
  <c r="OA105" i="43" s="1"/>
  <c r="NZ88" i="43"/>
  <c r="NY88" i="43"/>
  <c r="NX88" i="43"/>
  <c r="NW88" i="43"/>
  <c r="NV88" i="43"/>
  <c r="NV105" i="43" s="1"/>
  <c r="NU88" i="43"/>
  <c r="NU105" i="43" s="1"/>
  <c r="NT88" i="43"/>
  <c r="NS88" i="43"/>
  <c r="NS105" i="43" s="1"/>
  <c r="NR88" i="43"/>
  <c r="NQ88" i="43"/>
  <c r="NP88" i="43"/>
  <c r="NO88" i="43"/>
  <c r="NN88" i="43"/>
  <c r="NN105" i="43" s="1"/>
  <c r="NM88" i="43"/>
  <c r="NM105" i="43" s="1"/>
  <c r="NL88" i="43"/>
  <c r="NK88" i="43"/>
  <c r="NK105" i="43" s="1"/>
  <c r="NJ88" i="43"/>
  <c r="NI88" i="43"/>
  <c r="NH88" i="43"/>
  <c r="NG88" i="43"/>
  <c r="NF88" i="43"/>
  <c r="NF105" i="43" s="1"/>
  <c r="NE88" i="43"/>
  <c r="NE105" i="43" s="1"/>
  <c r="ND88" i="43"/>
  <c r="NC88" i="43"/>
  <c r="NC105" i="43" s="1"/>
  <c r="NB88" i="43"/>
  <c r="NA88" i="43"/>
  <c r="MZ88" i="43"/>
  <c r="MY88" i="43"/>
  <c r="MX88" i="43"/>
  <c r="MX105" i="43" s="1"/>
  <c r="MW88" i="43"/>
  <c r="MW105" i="43" s="1"/>
  <c r="MV88" i="43"/>
  <c r="MU88" i="43"/>
  <c r="MU105" i="43" s="1"/>
  <c r="MT88" i="43"/>
  <c r="MS88" i="43"/>
  <c r="MR88" i="43"/>
  <c r="MQ88" i="43"/>
  <c r="MP88" i="43"/>
  <c r="MP105" i="43" s="1"/>
  <c r="MO88" i="43"/>
  <c r="MO105" i="43" s="1"/>
  <c r="MN88" i="43"/>
  <c r="MM88" i="43"/>
  <c r="MM105" i="43" s="1"/>
  <c r="ML88" i="43"/>
  <c r="MK88" i="43"/>
  <c r="MJ88" i="43"/>
  <c r="MI88" i="43"/>
  <c r="MH88" i="43"/>
  <c r="MH105" i="43" s="1"/>
  <c r="MG88" i="43"/>
  <c r="MG105" i="43" s="1"/>
  <c r="MF88" i="43"/>
  <c r="ME88" i="43"/>
  <c r="ME105" i="43" s="1"/>
  <c r="MD88" i="43"/>
  <c r="MC88" i="43"/>
  <c r="MB88" i="43"/>
  <c r="MA88" i="43"/>
  <c r="LZ88" i="43"/>
  <c r="LZ105" i="43" s="1"/>
  <c r="LY88" i="43"/>
  <c r="LY105" i="43" s="1"/>
  <c r="LX88" i="43"/>
  <c r="LW88" i="43"/>
  <c r="LW105" i="43" s="1"/>
  <c r="LV88" i="43"/>
  <c r="LU88" i="43"/>
  <c r="LT88" i="43"/>
  <c r="LS88" i="43"/>
  <c r="LR88" i="43"/>
  <c r="LR105" i="43" s="1"/>
  <c r="LQ88" i="43"/>
  <c r="LQ105" i="43" s="1"/>
  <c r="LP88" i="43"/>
  <c r="LO88" i="43"/>
  <c r="LO105" i="43" s="1"/>
  <c r="LN88" i="43"/>
  <c r="LM88" i="43"/>
  <c r="LL88" i="43"/>
  <c r="LK88" i="43"/>
  <c r="LJ88" i="43"/>
  <c r="LJ105" i="43" s="1"/>
  <c r="LI88" i="43"/>
  <c r="LI105" i="43" s="1"/>
  <c r="LH88" i="43"/>
  <c r="LH105" i="43" s="1"/>
  <c r="LG88" i="43"/>
  <c r="LG105" i="43" s="1"/>
  <c r="LF88" i="43"/>
  <c r="LE88" i="43"/>
  <c r="LD88" i="43"/>
  <c r="LD105" i="43" s="1"/>
  <c r="LC88" i="43"/>
  <c r="LB88" i="43"/>
  <c r="LB105" i="43" s="1"/>
  <c r="LA88" i="43"/>
  <c r="KZ88" i="43"/>
  <c r="KY88" i="43"/>
  <c r="KY105" i="43" s="1"/>
  <c r="KX88" i="43"/>
  <c r="KW88" i="43"/>
  <c r="KV88" i="43"/>
  <c r="KV105" i="43" s="1"/>
  <c r="KU88" i="43"/>
  <c r="KT88" i="43"/>
  <c r="KT105" i="43" s="1"/>
  <c r="KS88" i="43"/>
  <c r="KR88" i="43"/>
  <c r="KQ88" i="43"/>
  <c r="KQ105" i="43" s="1"/>
  <c r="KP88" i="43"/>
  <c r="KO88" i="43"/>
  <c r="KN88" i="43"/>
  <c r="KN105" i="43" s="1"/>
  <c r="KM88" i="43"/>
  <c r="KL88" i="43"/>
  <c r="KL105" i="43" s="1"/>
  <c r="KK88" i="43"/>
  <c r="KJ88" i="43"/>
  <c r="KI88" i="43"/>
  <c r="KI105" i="43" s="1"/>
  <c r="KH88" i="43"/>
  <c r="KG88" i="43"/>
  <c r="KF88" i="43"/>
  <c r="KE88" i="43"/>
  <c r="KE105" i="43" s="1"/>
  <c r="KD88" i="43"/>
  <c r="KD105" i="43" s="1"/>
  <c r="KC88" i="43"/>
  <c r="KB88" i="43"/>
  <c r="KA88" i="43"/>
  <c r="KA105" i="43" s="1"/>
  <c r="JZ88" i="43"/>
  <c r="JY88" i="43"/>
  <c r="JX88" i="43"/>
  <c r="JW88" i="43"/>
  <c r="JW105" i="43" s="1"/>
  <c r="JV88" i="43"/>
  <c r="JV105" i="43" s="1"/>
  <c r="JU88" i="43"/>
  <c r="JT88" i="43"/>
  <c r="JS88" i="43"/>
  <c r="JS105" i="43" s="1"/>
  <c r="JR88" i="43"/>
  <c r="JQ88" i="43"/>
  <c r="JP88" i="43"/>
  <c r="JO88" i="43"/>
  <c r="JO105" i="43" s="1"/>
  <c r="JN88" i="43"/>
  <c r="JN105" i="43" s="1"/>
  <c r="JM88" i="43"/>
  <c r="JL88" i="43"/>
  <c r="JK88" i="43"/>
  <c r="JK105" i="43" s="1"/>
  <c r="JJ88" i="43"/>
  <c r="JI88" i="43"/>
  <c r="JH88" i="43"/>
  <c r="JG88" i="43"/>
  <c r="JG105" i="43" s="1"/>
  <c r="JF88" i="43"/>
  <c r="JF105" i="43" s="1"/>
  <c r="JE88" i="43"/>
  <c r="JE105" i="43" s="1"/>
  <c r="JD88" i="43"/>
  <c r="JC88" i="43"/>
  <c r="JC105" i="43" s="1"/>
  <c r="JB88" i="43"/>
  <c r="JA88" i="43"/>
  <c r="IZ88" i="43"/>
  <c r="IY88" i="43"/>
  <c r="IY105" i="43" s="1"/>
  <c r="IX88" i="43"/>
  <c r="IX105" i="43" s="1"/>
  <c r="IW88" i="43"/>
  <c r="IW105" i="43" s="1"/>
  <c r="IV88" i="43"/>
  <c r="IU88" i="43"/>
  <c r="IU105" i="43" s="1"/>
  <c r="IT88" i="43"/>
  <c r="IS88" i="43"/>
  <c r="IR88" i="43"/>
  <c r="IQ88" i="43"/>
  <c r="IQ105" i="43" s="1"/>
  <c r="IP88" i="43"/>
  <c r="IP105" i="43" s="1"/>
  <c r="IO88" i="43"/>
  <c r="IO105" i="43" s="1"/>
  <c r="IN88" i="43"/>
  <c r="IM88" i="43"/>
  <c r="IM105" i="43" s="1"/>
  <c r="IL88" i="43"/>
  <c r="IK88" i="43"/>
  <c r="IJ88" i="43"/>
  <c r="II88" i="43"/>
  <c r="II105" i="43" s="1"/>
  <c r="IH88" i="43"/>
  <c r="IH105" i="43" s="1"/>
  <c r="IG88" i="43"/>
  <c r="IG105" i="43" s="1"/>
  <c r="IF88" i="43"/>
  <c r="IE88" i="43"/>
  <c r="IE105" i="43" s="1"/>
  <c r="ID88" i="43"/>
  <c r="IC88" i="43"/>
  <c r="IB88" i="43"/>
  <c r="IA88" i="43"/>
  <c r="IA105" i="43" s="1"/>
  <c r="HZ88" i="43"/>
  <c r="HZ105" i="43" s="1"/>
  <c r="HY88" i="43"/>
  <c r="HY105" i="43" s="1"/>
  <c r="HX88" i="43"/>
  <c r="HW88" i="43"/>
  <c r="HW105" i="43" s="1"/>
  <c r="HV88" i="43"/>
  <c r="HU88" i="43"/>
  <c r="HT88" i="43"/>
  <c r="HS88" i="43"/>
  <c r="HS105" i="43" s="1"/>
  <c r="HR88" i="43"/>
  <c r="HR105" i="43" s="1"/>
  <c r="HQ88" i="43"/>
  <c r="HQ105" i="43" s="1"/>
  <c r="HP88" i="43"/>
  <c r="HO88" i="43"/>
  <c r="HO105" i="43" s="1"/>
  <c r="HN88" i="43"/>
  <c r="HM88" i="43"/>
  <c r="HL88" i="43"/>
  <c r="HK88" i="43"/>
  <c r="HK105" i="43" s="1"/>
  <c r="HJ88" i="43"/>
  <c r="HJ105" i="43" s="1"/>
  <c r="HI88" i="43"/>
  <c r="HI105" i="43" s="1"/>
  <c r="HH88" i="43"/>
  <c r="HG88" i="43"/>
  <c r="HG105" i="43" s="1"/>
  <c r="HF88" i="43"/>
  <c r="HE88" i="43"/>
  <c r="HD88" i="43"/>
  <c r="HC88" i="43"/>
  <c r="HC105" i="43" s="1"/>
  <c r="HB88" i="43"/>
  <c r="HB105" i="43" s="1"/>
  <c r="HA88" i="43"/>
  <c r="HA105" i="43" s="1"/>
  <c r="GZ88" i="43"/>
  <c r="GY88" i="43"/>
  <c r="GY105" i="43" s="1"/>
  <c r="GX88" i="43"/>
  <c r="GW88" i="43"/>
  <c r="GV88" i="43"/>
  <c r="GU88" i="43"/>
  <c r="GU105" i="43" s="1"/>
  <c r="GT88" i="43"/>
  <c r="GT105" i="43" s="1"/>
  <c r="GS88" i="43"/>
  <c r="GS105" i="43" s="1"/>
  <c r="GR88" i="43"/>
  <c r="GQ88" i="43"/>
  <c r="GQ105" i="43" s="1"/>
  <c r="GP88" i="43"/>
  <c r="GO88" i="43"/>
  <c r="GN88" i="43"/>
  <c r="GM88" i="43"/>
  <c r="GM105" i="43" s="1"/>
  <c r="GL88" i="43"/>
  <c r="GL105" i="43" s="1"/>
  <c r="GK88" i="43"/>
  <c r="GK105" i="43" s="1"/>
  <c r="GJ88" i="43"/>
  <c r="GI88" i="43"/>
  <c r="GI105" i="43" s="1"/>
  <c r="GH88" i="43"/>
  <c r="GG88" i="43"/>
  <c r="GF88" i="43"/>
  <c r="GE88" i="43"/>
  <c r="GE105" i="43" s="1"/>
  <c r="GD88" i="43"/>
  <c r="GD105" i="43" s="1"/>
  <c r="GC88" i="43"/>
  <c r="GC105" i="43" s="1"/>
  <c r="GB88" i="43"/>
  <c r="GA88" i="43"/>
  <c r="GA105" i="43" s="1"/>
  <c r="FZ88" i="43"/>
  <c r="FY88" i="43"/>
  <c r="FX88" i="43"/>
  <c r="FW88" i="43"/>
  <c r="FW105" i="43" s="1"/>
  <c r="FV88" i="43"/>
  <c r="FV105" i="43" s="1"/>
  <c r="FU88" i="43"/>
  <c r="FU105" i="43" s="1"/>
  <c r="FT88" i="43"/>
  <c r="FS88" i="43"/>
  <c r="FS105" i="43" s="1"/>
  <c r="FR88" i="43"/>
  <c r="FQ88" i="43"/>
  <c r="FP88" i="43"/>
  <c r="FO88" i="43"/>
  <c r="FO105" i="43" s="1"/>
  <c r="FN88" i="43"/>
  <c r="FN105" i="43" s="1"/>
  <c r="FM88" i="43"/>
  <c r="FM105" i="43" s="1"/>
  <c r="FL88" i="43"/>
  <c r="FK88" i="43"/>
  <c r="FK105" i="43" s="1"/>
  <c r="FJ88" i="43"/>
  <c r="FI88" i="43"/>
  <c r="FH88" i="43"/>
  <c r="FG88" i="43"/>
  <c r="FG105" i="43" s="1"/>
  <c r="FF88" i="43"/>
  <c r="FF105" i="43" s="1"/>
  <c r="FE88" i="43"/>
  <c r="FE105" i="43" s="1"/>
  <c r="FD88" i="43"/>
  <c r="FC88" i="43"/>
  <c r="FC105" i="43" s="1"/>
  <c r="FB88" i="43"/>
  <c r="FA88" i="43"/>
  <c r="EZ88" i="43"/>
  <c r="EY88" i="43"/>
  <c r="EY105" i="43" s="1"/>
  <c r="EX88" i="43"/>
  <c r="EX105" i="43" s="1"/>
  <c r="EW88" i="43"/>
  <c r="EW105" i="43" s="1"/>
  <c r="EV88" i="43"/>
  <c r="EU88" i="43"/>
  <c r="EU105" i="43" s="1"/>
  <c r="ET88" i="43"/>
  <c r="ES88" i="43"/>
  <c r="ER88" i="43"/>
  <c r="EQ88" i="43"/>
  <c r="EQ105" i="43" s="1"/>
  <c r="EP88" i="43"/>
  <c r="EP105" i="43" s="1"/>
  <c r="EO88" i="43"/>
  <c r="EO105" i="43" s="1"/>
  <c r="EN88" i="43"/>
  <c r="EM88" i="43"/>
  <c r="EM105" i="43" s="1"/>
  <c r="EL88" i="43"/>
  <c r="EK88" i="43"/>
  <c r="EJ88" i="43"/>
  <c r="EI88" i="43"/>
  <c r="EI105" i="43" s="1"/>
  <c r="EH88" i="43"/>
  <c r="EH105" i="43" s="1"/>
  <c r="EG88" i="43"/>
  <c r="EG105" i="43" s="1"/>
  <c r="EF88" i="43"/>
  <c r="EE88" i="43"/>
  <c r="EE105" i="43" s="1"/>
  <c r="ED88" i="43"/>
  <c r="EC88" i="43"/>
  <c r="EB88" i="43"/>
  <c r="EA88" i="43"/>
  <c r="EA105" i="43" s="1"/>
  <c r="DZ88" i="43"/>
  <c r="DZ105" i="43" s="1"/>
  <c r="DY88" i="43"/>
  <c r="DY105" i="43" s="1"/>
  <c r="DX88" i="43"/>
  <c r="DW88" i="43"/>
  <c r="DW105" i="43" s="1"/>
  <c r="DV88" i="43"/>
  <c r="DV105" i="43" s="1"/>
  <c r="DU88" i="43"/>
  <c r="DT88" i="43"/>
  <c r="DS88" i="43"/>
  <c r="DR88" i="43"/>
  <c r="DR105" i="43" s="1"/>
  <c r="DQ88" i="43"/>
  <c r="DQ105" i="43" s="1"/>
  <c r="DP88" i="43"/>
  <c r="DO88" i="43"/>
  <c r="DO105" i="43" s="1"/>
  <c r="DN88" i="43"/>
  <c r="DN105" i="43" s="1"/>
  <c r="DM88" i="43"/>
  <c r="DL88" i="43"/>
  <c r="DK88" i="43"/>
  <c r="DJ88" i="43"/>
  <c r="DJ105" i="43" s="1"/>
  <c r="DI88" i="43"/>
  <c r="DI105" i="43" s="1"/>
  <c r="DH88" i="43"/>
  <c r="DG88" i="43"/>
  <c r="DG105" i="43" s="1"/>
  <c r="DF88" i="43"/>
  <c r="DF105" i="43" s="1"/>
  <c r="DE88" i="43"/>
  <c r="DD88" i="43"/>
  <c r="DC88" i="43"/>
  <c r="DB88" i="43"/>
  <c r="DB105" i="43" s="1"/>
  <c r="DA88" i="43"/>
  <c r="DA105" i="43" s="1"/>
  <c r="CZ88" i="43"/>
  <c r="CY88" i="43"/>
  <c r="CY105" i="43" s="1"/>
  <c r="CX88" i="43"/>
  <c r="CX105" i="43" s="1"/>
  <c r="CW88" i="43"/>
  <c r="CV88" i="43"/>
  <c r="CU88" i="43"/>
  <c r="CT88" i="43"/>
  <c r="CT105" i="43" s="1"/>
  <c r="CS88" i="43"/>
  <c r="CS105" i="43" s="1"/>
  <c r="CR88" i="43"/>
  <c r="CQ88" i="43"/>
  <c r="CQ105" i="43" s="1"/>
  <c r="CP88" i="43"/>
  <c r="CP105" i="43" s="1"/>
  <c r="CO88" i="43"/>
  <c r="CN88" i="43"/>
  <c r="CN105" i="43" s="1"/>
  <c r="CM88" i="43"/>
  <c r="CL88" i="43"/>
  <c r="CL105" i="43" s="1"/>
  <c r="CK88" i="43"/>
  <c r="CK105" i="43" s="1"/>
  <c r="CJ88" i="43"/>
  <c r="CI88" i="43"/>
  <c r="CI105" i="43" s="1"/>
  <c r="CH88" i="43"/>
  <c r="CH105" i="43" s="1"/>
  <c r="CG88" i="43"/>
  <c r="CF88" i="43"/>
  <c r="CF105" i="43" s="1"/>
  <c r="CE88" i="43"/>
  <c r="CD88" i="43"/>
  <c r="CD105" i="43" s="1"/>
  <c r="CC88" i="43"/>
  <c r="CC105" i="43" s="1"/>
  <c r="CB88" i="43"/>
  <c r="CA88" i="43"/>
  <c r="CA105" i="43" s="1"/>
  <c r="BZ88" i="43"/>
  <c r="BZ105" i="43" s="1"/>
  <c r="BY88" i="43"/>
  <c r="BX88" i="43"/>
  <c r="BX105" i="43" s="1"/>
  <c r="BW88" i="43"/>
  <c r="BV88" i="43"/>
  <c r="BV105" i="43" s="1"/>
  <c r="BU88" i="43"/>
  <c r="BU105" i="43" s="1"/>
  <c r="BT88" i="43"/>
  <c r="BS88" i="43"/>
  <c r="BS105" i="43" s="1"/>
  <c r="BR88" i="43"/>
  <c r="BR105" i="43" s="1"/>
  <c r="BQ88" i="43"/>
  <c r="BP88" i="43"/>
  <c r="BP105" i="43" s="1"/>
  <c r="BO88" i="43"/>
  <c r="BN88" i="43"/>
  <c r="BN105" i="43" s="1"/>
  <c r="BM88" i="43"/>
  <c r="BM105" i="43" s="1"/>
  <c r="BL88" i="43"/>
  <c r="BK88" i="43"/>
  <c r="BK105" i="43" s="1"/>
  <c r="BJ88" i="43"/>
  <c r="BJ105" i="43" s="1"/>
  <c r="BI88" i="43"/>
  <c r="BI105" i="43" s="1"/>
  <c r="BH88" i="43"/>
  <c r="BG88" i="43"/>
  <c r="BG105" i="43" s="1"/>
  <c r="BF88" i="43"/>
  <c r="BF105" i="43" s="1"/>
  <c r="BE88" i="43"/>
  <c r="BE105" i="43" s="1"/>
  <c r="BD88" i="43"/>
  <c r="BC88" i="43"/>
  <c r="BB88" i="43"/>
  <c r="BA88" i="43"/>
  <c r="BA105" i="43" s="1"/>
  <c r="AZ88" i="43"/>
  <c r="AY88" i="43"/>
  <c r="AY105" i="43" s="1"/>
  <c r="AX88" i="43"/>
  <c r="AX105" i="43" s="1"/>
  <c r="AW88" i="43"/>
  <c r="AW105" i="43" s="1"/>
  <c r="AV88" i="43"/>
  <c r="AU88" i="43"/>
  <c r="AT88" i="43"/>
  <c r="AS88" i="43"/>
  <c r="AS105" i="43" s="1"/>
  <c r="AR88" i="43"/>
  <c r="AQ88" i="43"/>
  <c r="AQ105" i="43" s="1"/>
  <c r="AP88" i="43"/>
  <c r="AP105" i="43" s="1"/>
  <c r="AO88" i="43"/>
  <c r="AO105" i="43" s="1"/>
  <c r="AN88" i="43"/>
  <c r="AN105" i="43" s="1"/>
  <c r="AM88" i="43"/>
  <c r="AL88" i="43"/>
  <c r="AK88" i="43"/>
  <c r="AK105" i="43" s="1"/>
  <c r="AJ88" i="43"/>
  <c r="AI88" i="43"/>
  <c r="AI105" i="43" s="1"/>
  <c r="AH88" i="43"/>
  <c r="AH105" i="43" s="1"/>
  <c r="AG88" i="43"/>
  <c r="AF88" i="43"/>
  <c r="AE88" i="43"/>
  <c r="AE105" i="43" s="1"/>
  <c r="AD88" i="43"/>
  <c r="AC88" i="43"/>
  <c r="AB88" i="43"/>
  <c r="AB105" i="43" s="1"/>
  <c r="AA88" i="43"/>
  <c r="Z88" i="43"/>
  <c r="Z105" i="43" s="1"/>
  <c r="Y88" i="43"/>
  <c r="Y105" i="43" s="1"/>
  <c r="X88" i="43"/>
  <c r="W88" i="43"/>
  <c r="W105" i="43" s="1"/>
  <c r="V88" i="43"/>
  <c r="V105" i="43" s="1"/>
  <c r="U88" i="43"/>
  <c r="T88" i="43"/>
  <c r="S88" i="43"/>
  <c r="S105" i="43" s="1"/>
  <c r="R88" i="43"/>
  <c r="R105" i="43" s="1"/>
  <c r="Q88" i="43"/>
  <c r="Q105" i="43" s="1"/>
  <c r="P88" i="43"/>
  <c r="O88" i="43"/>
  <c r="O105" i="43" s="1"/>
  <c r="N88" i="43"/>
  <c r="N105" i="43" s="1"/>
  <c r="M88" i="43"/>
  <c r="M105" i="43" s="1"/>
  <c r="L88" i="43"/>
  <c r="K88" i="43"/>
  <c r="J88" i="43"/>
  <c r="J105" i="43" s="1"/>
  <c r="I88" i="43"/>
  <c r="I105" i="43" s="1"/>
  <c r="H88" i="43"/>
  <c r="G88" i="43"/>
  <c r="F88" i="43"/>
  <c r="E88" i="43"/>
  <c r="D88" i="43"/>
  <c r="C88" i="43"/>
  <c r="YC77" i="43"/>
  <c r="YB77" i="43"/>
  <c r="YA77" i="43"/>
  <c r="XZ77" i="43"/>
  <c r="XY77" i="43"/>
  <c r="XX77" i="43"/>
  <c r="XW77" i="43"/>
  <c r="XV77" i="43"/>
  <c r="XU77" i="43"/>
  <c r="XT77" i="43"/>
  <c r="XS77" i="43"/>
  <c r="XR77" i="43"/>
  <c r="XQ77" i="43"/>
  <c r="XP77" i="43"/>
  <c r="XO77" i="43"/>
  <c r="XN77" i="43"/>
  <c r="XM77" i="43"/>
  <c r="XL77" i="43"/>
  <c r="XK77" i="43"/>
  <c r="XJ77" i="43"/>
  <c r="XI77" i="43"/>
  <c r="XH77" i="43"/>
  <c r="XG77" i="43"/>
  <c r="XF77" i="43"/>
  <c r="XE77" i="43"/>
  <c r="XD77" i="43"/>
  <c r="XC77" i="43"/>
  <c r="XB77" i="43"/>
  <c r="XA77" i="43"/>
  <c r="WZ77" i="43"/>
  <c r="WY77" i="43"/>
  <c r="WX77" i="43"/>
  <c r="WW77" i="43"/>
  <c r="WV77" i="43"/>
  <c r="WU77" i="43"/>
  <c r="WT77" i="43"/>
  <c r="WS77" i="43"/>
  <c r="WR77" i="43"/>
  <c r="WQ77" i="43"/>
  <c r="WP77" i="43"/>
  <c r="WO77" i="43"/>
  <c r="WN77" i="43"/>
  <c r="WM77" i="43"/>
  <c r="WL77" i="43"/>
  <c r="WK77" i="43"/>
  <c r="WJ77" i="43"/>
  <c r="WI77" i="43"/>
  <c r="WH77" i="43"/>
  <c r="WG77" i="43"/>
  <c r="WF77" i="43"/>
  <c r="WE77" i="43"/>
  <c r="WD77" i="43"/>
  <c r="WC77" i="43"/>
  <c r="WB77" i="43"/>
  <c r="WA77" i="43"/>
  <c r="VZ77" i="43"/>
  <c r="VY77" i="43"/>
  <c r="VX77" i="43"/>
  <c r="VW77" i="43"/>
  <c r="VV77" i="43"/>
  <c r="VU77" i="43"/>
  <c r="VT77" i="43"/>
  <c r="VS77" i="43"/>
  <c r="VR77" i="43"/>
  <c r="VQ77" i="43"/>
  <c r="VP77" i="43"/>
  <c r="VO77" i="43"/>
  <c r="VN77" i="43"/>
  <c r="VM77" i="43"/>
  <c r="VL77" i="43"/>
  <c r="VK77" i="43"/>
  <c r="VJ77" i="43"/>
  <c r="VI77" i="43"/>
  <c r="VH77" i="43"/>
  <c r="VG77" i="43"/>
  <c r="VF77" i="43"/>
  <c r="VE77" i="43"/>
  <c r="VD77" i="43"/>
  <c r="VC77" i="43"/>
  <c r="VB77" i="43"/>
  <c r="VA77" i="43"/>
  <c r="UZ77" i="43"/>
  <c r="UY77" i="43"/>
  <c r="UX77" i="43"/>
  <c r="UW77" i="43"/>
  <c r="UV77" i="43"/>
  <c r="UU77" i="43"/>
  <c r="UT77" i="43"/>
  <c r="US77" i="43"/>
  <c r="UR77" i="43"/>
  <c r="UQ77" i="43"/>
  <c r="UP77" i="43"/>
  <c r="UO77" i="43"/>
  <c r="UN77" i="43"/>
  <c r="UM77" i="43"/>
  <c r="UL77" i="43"/>
  <c r="UK77" i="43"/>
  <c r="UJ77" i="43"/>
  <c r="UI77" i="43"/>
  <c r="UH77" i="43"/>
  <c r="UG77" i="43"/>
  <c r="UF77" i="43"/>
  <c r="UE77" i="43"/>
  <c r="UD77" i="43"/>
  <c r="UC77" i="43"/>
  <c r="UB77" i="43"/>
  <c r="UA77" i="43"/>
  <c r="TZ77" i="43"/>
  <c r="TY77" i="43"/>
  <c r="TX77" i="43"/>
  <c r="TW77" i="43"/>
  <c r="TV77" i="43"/>
  <c r="TU77" i="43"/>
  <c r="TT77" i="43"/>
  <c r="TS77" i="43"/>
  <c r="TR77" i="43"/>
  <c r="TQ77" i="43"/>
  <c r="TP77" i="43"/>
  <c r="TO77" i="43"/>
  <c r="TN77" i="43"/>
  <c r="TM77" i="43"/>
  <c r="TL77" i="43"/>
  <c r="TK77" i="43"/>
  <c r="TJ77" i="43"/>
  <c r="TI77" i="43"/>
  <c r="TH77" i="43"/>
  <c r="TG77" i="43"/>
  <c r="TF77" i="43"/>
  <c r="TE77" i="43"/>
  <c r="TD77" i="43"/>
  <c r="TC77" i="43"/>
  <c r="TB77" i="43"/>
  <c r="TA77" i="43"/>
  <c r="SZ77" i="43"/>
  <c r="SY77" i="43"/>
  <c r="SX77" i="43"/>
  <c r="SW77" i="43"/>
  <c r="SV77" i="43"/>
  <c r="SU77" i="43"/>
  <c r="ST77" i="43"/>
  <c r="SS77" i="43"/>
  <c r="SR77" i="43"/>
  <c r="SQ77" i="43"/>
  <c r="SP77" i="43"/>
  <c r="SO77" i="43"/>
  <c r="SN77" i="43"/>
  <c r="SM77" i="43"/>
  <c r="SL77" i="43"/>
  <c r="SK77" i="43"/>
  <c r="SJ77" i="43"/>
  <c r="SI77" i="43"/>
  <c r="SH77" i="43"/>
  <c r="SG77" i="43"/>
  <c r="SF77" i="43"/>
  <c r="SE77" i="43"/>
  <c r="SD77" i="43"/>
  <c r="SC77" i="43"/>
  <c r="SB77" i="43"/>
  <c r="SA77" i="43"/>
  <c r="RZ77" i="43"/>
  <c r="RY77" i="43"/>
  <c r="RX77" i="43"/>
  <c r="RW77" i="43"/>
  <c r="RV77" i="43"/>
  <c r="RU77" i="43"/>
  <c r="RT77" i="43"/>
  <c r="RS77" i="43"/>
  <c r="RR77" i="43"/>
  <c r="RQ77" i="43"/>
  <c r="RP77" i="43"/>
  <c r="RO77" i="43"/>
  <c r="RN77" i="43"/>
  <c r="RM77" i="43"/>
  <c r="RL77" i="43"/>
  <c r="RK77" i="43"/>
  <c r="RJ77" i="43"/>
  <c r="RI77" i="43"/>
  <c r="RH77" i="43"/>
  <c r="RG77" i="43"/>
  <c r="RF77" i="43"/>
  <c r="RE77" i="43"/>
  <c r="RD77" i="43"/>
  <c r="RC77" i="43"/>
  <c r="RB77" i="43"/>
  <c r="RA77" i="43"/>
  <c r="QZ77" i="43"/>
  <c r="QY77" i="43"/>
  <c r="QX77" i="43"/>
  <c r="QW77" i="43"/>
  <c r="QV77" i="43"/>
  <c r="QU77" i="43"/>
  <c r="QT77" i="43"/>
  <c r="QS77" i="43"/>
  <c r="QR77" i="43"/>
  <c r="QQ77" i="43"/>
  <c r="QP77" i="43"/>
  <c r="QO77" i="43"/>
  <c r="QN77" i="43"/>
  <c r="QM77" i="43"/>
  <c r="QL77" i="43"/>
  <c r="QK77" i="43"/>
  <c r="QJ77" i="43"/>
  <c r="QI77" i="43"/>
  <c r="QH77" i="43"/>
  <c r="QG77" i="43"/>
  <c r="QF77" i="43"/>
  <c r="QE77" i="43"/>
  <c r="QD77" i="43"/>
  <c r="QC77" i="43"/>
  <c r="QB77" i="43"/>
  <c r="QA77" i="43"/>
  <c r="PZ77" i="43"/>
  <c r="PY77" i="43"/>
  <c r="PX77" i="43"/>
  <c r="PW77" i="43"/>
  <c r="PV77" i="43"/>
  <c r="PU77" i="43"/>
  <c r="PT77" i="43"/>
  <c r="PS77" i="43"/>
  <c r="PR77" i="43"/>
  <c r="PQ77" i="43"/>
  <c r="PP77" i="43"/>
  <c r="PO77" i="43"/>
  <c r="PN77" i="43"/>
  <c r="PM77" i="43"/>
  <c r="PL77" i="43"/>
  <c r="PK77" i="43"/>
  <c r="PJ77" i="43"/>
  <c r="PI77" i="43"/>
  <c r="PH77" i="43"/>
  <c r="PG77" i="43"/>
  <c r="PF77" i="43"/>
  <c r="PE77" i="43"/>
  <c r="PD77" i="43"/>
  <c r="PC77" i="43"/>
  <c r="PB77" i="43"/>
  <c r="PA77" i="43"/>
  <c r="OZ77" i="43"/>
  <c r="OY77" i="43"/>
  <c r="OX77" i="43"/>
  <c r="OW77" i="43"/>
  <c r="OV77" i="43"/>
  <c r="OU77" i="43"/>
  <c r="OT77" i="43"/>
  <c r="OS77" i="43"/>
  <c r="OR77" i="43"/>
  <c r="OQ77" i="43"/>
  <c r="OP77" i="43"/>
  <c r="OO77" i="43"/>
  <c r="ON77" i="43"/>
  <c r="OM77" i="43"/>
  <c r="OL77" i="43"/>
  <c r="OK77" i="43"/>
  <c r="OJ77" i="43"/>
  <c r="OI77" i="43"/>
  <c r="OH77" i="43"/>
  <c r="OG77" i="43"/>
  <c r="OF77" i="43"/>
  <c r="OE77" i="43"/>
  <c r="OD77" i="43"/>
  <c r="OC77" i="43"/>
  <c r="OB77" i="43"/>
  <c r="OA77" i="43"/>
  <c r="NZ77" i="43"/>
  <c r="NY77" i="43"/>
  <c r="NX77" i="43"/>
  <c r="NW77" i="43"/>
  <c r="NV77" i="43"/>
  <c r="NU77" i="43"/>
  <c r="NT77" i="43"/>
  <c r="NS77" i="43"/>
  <c r="NR77" i="43"/>
  <c r="NQ77" i="43"/>
  <c r="NP77" i="43"/>
  <c r="NO77" i="43"/>
  <c r="NN77" i="43"/>
  <c r="NM77" i="43"/>
  <c r="NL77" i="43"/>
  <c r="NK77" i="43"/>
  <c r="NJ77" i="43"/>
  <c r="NI77" i="43"/>
  <c r="NH77" i="43"/>
  <c r="NG77" i="43"/>
  <c r="NF77" i="43"/>
  <c r="NE77" i="43"/>
  <c r="ND77" i="43"/>
  <c r="NC77" i="43"/>
  <c r="NB77" i="43"/>
  <c r="NA77" i="43"/>
  <c r="MZ77" i="43"/>
  <c r="MY77" i="43"/>
  <c r="MX77" i="43"/>
  <c r="MW77" i="43"/>
  <c r="MV77" i="43"/>
  <c r="MU77" i="43"/>
  <c r="MT77" i="43"/>
  <c r="MS77" i="43"/>
  <c r="MR77" i="43"/>
  <c r="MQ77" i="43"/>
  <c r="MP77" i="43"/>
  <c r="MO77" i="43"/>
  <c r="MN77" i="43"/>
  <c r="MM77" i="43"/>
  <c r="ML77" i="43"/>
  <c r="MK77" i="43"/>
  <c r="MJ77" i="43"/>
  <c r="MI77" i="43"/>
  <c r="MH77" i="43"/>
  <c r="MG77" i="43"/>
  <c r="MF77" i="43"/>
  <c r="ME77" i="43"/>
  <c r="MD77" i="43"/>
  <c r="MC77" i="43"/>
  <c r="MB77" i="43"/>
  <c r="MA77" i="43"/>
  <c r="LZ77" i="43"/>
  <c r="LY77" i="43"/>
  <c r="LX77" i="43"/>
  <c r="LW77" i="43"/>
  <c r="LV77" i="43"/>
  <c r="LU77" i="43"/>
  <c r="LT77" i="43"/>
  <c r="LS77" i="43"/>
  <c r="LR77" i="43"/>
  <c r="LQ77" i="43"/>
  <c r="LP77" i="43"/>
  <c r="LO77" i="43"/>
  <c r="LN77" i="43"/>
  <c r="LM77" i="43"/>
  <c r="LL77" i="43"/>
  <c r="LK77" i="43"/>
  <c r="LJ77" i="43"/>
  <c r="LI77" i="43"/>
  <c r="LH77" i="43"/>
  <c r="LG77" i="43"/>
  <c r="LF77" i="43"/>
  <c r="LE77" i="43"/>
  <c r="LD77" i="43"/>
  <c r="LC77" i="43"/>
  <c r="LB77" i="43"/>
  <c r="LA77" i="43"/>
  <c r="KZ77" i="43"/>
  <c r="KY77" i="43"/>
  <c r="KX77" i="43"/>
  <c r="KW77" i="43"/>
  <c r="KV77" i="43"/>
  <c r="KU77" i="43"/>
  <c r="KT77" i="43"/>
  <c r="KS77" i="43"/>
  <c r="KR77" i="43"/>
  <c r="KQ77" i="43"/>
  <c r="KP77" i="43"/>
  <c r="KO77" i="43"/>
  <c r="KN77" i="43"/>
  <c r="KM77" i="43"/>
  <c r="KL77" i="43"/>
  <c r="KK77" i="43"/>
  <c r="KJ77" i="43"/>
  <c r="KI77" i="43"/>
  <c r="KH77" i="43"/>
  <c r="KG77" i="43"/>
  <c r="KF77" i="43"/>
  <c r="KE77" i="43"/>
  <c r="KD77" i="43"/>
  <c r="KC77" i="43"/>
  <c r="KB77" i="43"/>
  <c r="KA77" i="43"/>
  <c r="JZ77" i="43"/>
  <c r="JY77" i="43"/>
  <c r="JX77" i="43"/>
  <c r="JW77" i="43"/>
  <c r="JV77" i="43"/>
  <c r="JU77" i="43"/>
  <c r="JT77" i="43"/>
  <c r="JS77" i="43"/>
  <c r="JR77" i="43"/>
  <c r="JQ77" i="43"/>
  <c r="JP77" i="43"/>
  <c r="JO77" i="43"/>
  <c r="JN77" i="43"/>
  <c r="JM77" i="43"/>
  <c r="JL77" i="43"/>
  <c r="JK77" i="43"/>
  <c r="JJ77" i="43"/>
  <c r="JI77" i="43"/>
  <c r="JH77" i="43"/>
  <c r="JG77" i="43"/>
  <c r="JF77" i="43"/>
  <c r="JE77" i="43"/>
  <c r="JD77" i="43"/>
  <c r="JC77" i="43"/>
  <c r="JB77" i="43"/>
  <c r="JA77" i="43"/>
  <c r="IZ77" i="43"/>
  <c r="IY77" i="43"/>
  <c r="IX77" i="43"/>
  <c r="IW77" i="43"/>
  <c r="IV77" i="43"/>
  <c r="IU77" i="43"/>
  <c r="IT77" i="43"/>
  <c r="IS77" i="43"/>
  <c r="IR77" i="43"/>
  <c r="IQ77" i="43"/>
  <c r="IP77" i="43"/>
  <c r="IO77" i="43"/>
  <c r="IN77" i="43"/>
  <c r="IM77" i="43"/>
  <c r="IL77" i="43"/>
  <c r="IK77" i="43"/>
  <c r="IJ77" i="43"/>
  <c r="II77" i="43"/>
  <c r="IH77" i="43"/>
  <c r="IG77" i="43"/>
  <c r="IF77" i="43"/>
  <c r="IE77" i="43"/>
  <c r="ID77" i="43"/>
  <c r="IC77" i="43"/>
  <c r="IB77" i="43"/>
  <c r="IA77" i="43"/>
  <c r="HZ77" i="43"/>
  <c r="HY77" i="43"/>
  <c r="HX77" i="43"/>
  <c r="HW77" i="43"/>
  <c r="HV77" i="43"/>
  <c r="HU77" i="43"/>
  <c r="HT77" i="43"/>
  <c r="HS77" i="43"/>
  <c r="HR77" i="43"/>
  <c r="HQ77" i="43"/>
  <c r="HP77" i="43"/>
  <c r="HO77" i="43"/>
  <c r="HN77" i="43"/>
  <c r="HM77" i="43"/>
  <c r="HL77" i="43"/>
  <c r="HK77" i="43"/>
  <c r="HJ77" i="43"/>
  <c r="HI77" i="43"/>
  <c r="HH77" i="43"/>
  <c r="HG77" i="43"/>
  <c r="HF77" i="43"/>
  <c r="HE77" i="43"/>
  <c r="HD77" i="43"/>
  <c r="HC77" i="43"/>
  <c r="HB77" i="43"/>
  <c r="HA77" i="43"/>
  <c r="GZ77" i="43"/>
  <c r="GY77" i="43"/>
  <c r="GX77" i="43"/>
  <c r="GW77" i="43"/>
  <c r="GV77" i="43"/>
  <c r="GU77" i="43"/>
  <c r="GT77" i="43"/>
  <c r="GS77" i="43"/>
  <c r="GR77" i="43"/>
  <c r="GQ77" i="43"/>
  <c r="GP77" i="43"/>
  <c r="GO77" i="43"/>
  <c r="GN77" i="43"/>
  <c r="GM77" i="43"/>
  <c r="GL77" i="43"/>
  <c r="GK77" i="43"/>
  <c r="GJ77" i="43"/>
  <c r="GI77" i="43"/>
  <c r="GH77" i="43"/>
  <c r="GG77" i="43"/>
  <c r="GF77" i="43"/>
  <c r="GE77" i="43"/>
  <c r="GD77" i="43"/>
  <c r="GC77" i="43"/>
  <c r="GB77" i="43"/>
  <c r="GA77" i="43"/>
  <c r="FZ77" i="43"/>
  <c r="FY77" i="43"/>
  <c r="FX77" i="43"/>
  <c r="FW77" i="43"/>
  <c r="FV77" i="43"/>
  <c r="FU77" i="43"/>
  <c r="FT77" i="43"/>
  <c r="FS77" i="43"/>
  <c r="FR77" i="43"/>
  <c r="FQ77" i="43"/>
  <c r="FP77" i="43"/>
  <c r="FO77" i="43"/>
  <c r="FN77" i="43"/>
  <c r="FM77" i="43"/>
  <c r="FL77" i="43"/>
  <c r="FK77" i="43"/>
  <c r="FJ77" i="43"/>
  <c r="FI77" i="43"/>
  <c r="FH77" i="43"/>
  <c r="FG77" i="43"/>
  <c r="FF77" i="43"/>
  <c r="FE77" i="43"/>
  <c r="FD77" i="43"/>
  <c r="FC77" i="43"/>
  <c r="FB77" i="43"/>
  <c r="FA77" i="43"/>
  <c r="EZ77" i="43"/>
  <c r="EY77" i="43"/>
  <c r="EX77" i="43"/>
  <c r="EW77" i="43"/>
  <c r="EV77" i="43"/>
  <c r="EU77" i="43"/>
  <c r="ET77" i="43"/>
  <c r="ES77" i="43"/>
  <c r="ER77" i="43"/>
  <c r="EQ77" i="43"/>
  <c r="EP77" i="43"/>
  <c r="EO77" i="43"/>
  <c r="EN77" i="43"/>
  <c r="EM77" i="43"/>
  <c r="EL77" i="43"/>
  <c r="EK77" i="43"/>
  <c r="EJ77" i="43"/>
  <c r="EI77" i="43"/>
  <c r="EH77" i="43"/>
  <c r="EG77" i="43"/>
  <c r="EF77" i="43"/>
  <c r="EE77" i="43"/>
  <c r="ED77" i="43"/>
  <c r="EC77" i="43"/>
  <c r="EB77" i="43"/>
  <c r="EA77" i="43"/>
  <c r="DZ77" i="43"/>
  <c r="DY77" i="43"/>
  <c r="DX77" i="43"/>
  <c r="DW77" i="43"/>
  <c r="DV77" i="43"/>
  <c r="DU77" i="43"/>
  <c r="DT77" i="43"/>
  <c r="DS77" i="43"/>
  <c r="DR77" i="43"/>
  <c r="DQ77" i="43"/>
  <c r="DP77" i="43"/>
  <c r="DO77" i="43"/>
  <c r="DN77" i="43"/>
  <c r="DM77" i="43"/>
  <c r="DL77" i="43"/>
  <c r="DK77" i="43"/>
  <c r="DJ77" i="43"/>
  <c r="DI77" i="43"/>
  <c r="DH77" i="43"/>
  <c r="DG77" i="43"/>
  <c r="DF77" i="43"/>
  <c r="DE77" i="43"/>
  <c r="DD77" i="43"/>
  <c r="DC77" i="43"/>
  <c r="DB77" i="43"/>
  <c r="DA77" i="43"/>
  <c r="CZ77" i="43"/>
  <c r="CY77" i="43"/>
  <c r="CX77" i="43"/>
  <c r="CW77" i="43"/>
  <c r="CV77" i="43"/>
  <c r="CU77" i="43"/>
  <c r="CT77" i="43"/>
  <c r="CS77" i="43"/>
  <c r="CR77" i="43"/>
  <c r="CQ77" i="43"/>
  <c r="CP77" i="43"/>
  <c r="CO77" i="43"/>
  <c r="CN77" i="43"/>
  <c r="CM77" i="43"/>
  <c r="CL77" i="43"/>
  <c r="CK77" i="43"/>
  <c r="CJ77" i="43"/>
  <c r="CI77" i="43"/>
  <c r="CH77" i="43"/>
  <c r="CG77" i="43"/>
  <c r="CF77" i="43"/>
  <c r="CE77" i="43"/>
  <c r="CD77" i="43"/>
  <c r="CC77" i="43"/>
  <c r="CB77" i="43"/>
  <c r="CA77" i="43"/>
  <c r="BZ77" i="43"/>
  <c r="BY77" i="43"/>
  <c r="BX77" i="43"/>
  <c r="BW77" i="43"/>
  <c r="BV77" i="43"/>
  <c r="BU77" i="43"/>
  <c r="BT77" i="43"/>
  <c r="BS77" i="43"/>
  <c r="BR77" i="43"/>
  <c r="BQ77" i="43"/>
  <c r="BP77" i="43"/>
  <c r="BO77" i="43"/>
  <c r="BN77" i="43"/>
  <c r="BM77" i="43"/>
  <c r="BL77" i="43"/>
  <c r="BK77" i="43"/>
  <c r="BJ77" i="43"/>
  <c r="BI77" i="43"/>
  <c r="BH77" i="43"/>
  <c r="BG77" i="43"/>
  <c r="BF77" i="43"/>
  <c r="BE77" i="43"/>
  <c r="BD77" i="43"/>
  <c r="BC77" i="43"/>
  <c r="BB77" i="43"/>
  <c r="BA77" i="43"/>
  <c r="AZ77" i="43"/>
  <c r="AY77" i="43"/>
  <c r="AX77" i="43"/>
  <c r="AW77" i="43"/>
  <c r="AV77" i="43"/>
  <c r="AU77" i="43"/>
  <c r="AT77" i="43"/>
  <c r="AS77" i="43"/>
  <c r="AR77" i="43"/>
  <c r="AQ77" i="43"/>
  <c r="AP77" i="43"/>
  <c r="AO77" i="43"/>
  <c r="AN77" i="43"/>
  <c r="AM77" i="43"/>
  <c r="AL77" i="43"/>
  <c r="AK77" i="43"/>
  <c r="AJ77" i="43"/>
  <c r="AI77" i="43"/>
  <c r="AH77" i="43"/>
  <c r="AG77" i="43"/>
  <c r="AF77" i="43"/>
  <c r="AE77" i="43"/>
  <c r="AD77" i="43"/>
  <c r="AC77" i="43"/>
  <c r="AB77" i="43"/>
  <c r="AA77" i="43"/>
  <c r="Z77" i="43"/>
  <c r="Y77" i="43"/>
  <c r="X77" i="43"/>
  <c r="W77" i="43"/>
  <c r="V77" i="43"/>
  <c r="U77" i="43"/>
  <c r="T77" i="43"/>
  <c r="S77" i="43"/>
  <c r="R77" i="43"/>
  <c r="Q77" i="43"/>
  <c r="P77" i="43"/>
  <c r="O77" i="43"/>
  <c r="N77" i="43"/>
  <c r="M77" i="43"/>
  <c r="L77" i="43"/>
  <c r="K77" i="43"/>
  <c r="J77" i="43"/>
  <c r="I77" i="43"/>
  <c r="H77" i="43"/>
  <c r="G77" i="43"/>
  <c r="F77" i="43"/>
  <c r="E77" i="43"/>
  <c r="D77" i="43"/>
  <c r="C77" i="43"/>
  <c r="YC76" i="43"/>
  <c r="YB76" i="43"/>
  <c r="YA76" i="43"/>
  <c r="XZ76" i="43"/>
  <c r="XY76" i="43"/>
  <c r="XX76" i="43"/>
  <c r="XW76" i="43"/>
  <c r="XV76" i="43"/>
  <c r="XU76" i="43"/>
  <c r="XT76" i="43"/>
  <c r="XS76" i="43"/>
  <c r="XR76" i="43"/>
  <c r="XQ76" i="43"/>
  <c r="XP76" i="43"/>
  <c r="XO76" i="43"/>
  <c r="XN76" i="43"/>
  <c r="XM76" i="43"/>
  <c r="XL76" i="43"/>
  <c r="XK76" i="43"/>
  <c r="XJ76" i="43"/>
  <c r="XI76" i="43"/>
  <c r="XH76" i="43"/>
  <c r="XG76" i="43"/>
  <c r="XF76" i="43"/>
  <c r="XE76" i="43"/>
  <c r="XD76" i="43"/>
  <c r="XC76" i="43"/>
  <c r="XB76" i="43"/>
  <c r="XA76" i="43"/>
  <c r="WZ76" i="43"/>
  <c r="WY76" i="43"/>
  <c r="WX76" i="43"/>
  <c r="WW76" i="43"/>
  <c r="WV76" i="43"/>
  <c r="WU76" i="43"/>
  <c r="WT76" i="43"/>
  <c r="WS76" i="43"/>
  <c r="WR76" i="43"/>
  <c r="WQ76" i="43"/>
  <c r="WP76" i="43"/>
  <c r="WO76" i="43"/>
  <c r="WN76" i="43"/>
  <c r="WM76" i="43"/>
  <c r="WL76" i="43"/>
  <c r="WK76" i="43"/>
  <c r="WJ76" i="43"/>
  <c r="WI76" i="43"/>
  <c r="WH76" i="43"/>
  <c r="WG76" i="43"/>
  <c r="WF76" i="43"/>
  <c r="WE76" i="43"/>
  <c r="WD76" i="43"/>
  <c r="WC76" i="43"/>
  <c r="WB76" i="43"/>
  <c r="WA76" i="43"/>
  <c r="VZ76" i="43"/>
  <c r="VY76" i="43"/>
  <c r="VX76" i="43"/>
  <c r="VW76" i="43"/>
  <c r="VV76" i="43"/>
  <c r="VU76" i="43"/>
  <c r="VT76" i="43"/>
  <c r="VS76" i="43"/>
  <c r="VR76" i="43"/>
  <c r="VQ76" i="43"/>
  <c r="VP76" i="43"/>
  <c r="VO76" i="43"/>
  <c r="VN76" i="43"/>
  <c r="VM76" i="43"/>
  <c r="VL76" i="43"/>
  <c r="VK76" i="43"/>
  <c r="VJ76" i="43"/>
  <c r="VI76" i="43"/>
  <c r="VH76" i="43"/>
  <c r="VG76" i="43"/>
  <c r="VF76" i="43"/>
  <c r="VE76" i="43"/>
  <c r="VD76" i="43"/>
  <c r="VC76" i="43"/>
  <c r="VB76" i="43"/>
  <c r="VA76" i="43"/>
  <c r="UZ76" i="43"/>
  <c r="UY76" i="43"/>
  <c r="UX76" i="43"/>
  <c r="UW76" i="43"/>
  <c r="UV76" i="43"/>
  <c r="UU76" i="43"/>
  <c r="UT76" i="43"/>
  <c r="US76" i="43"/>
  <c r="UR76" i="43"/>
  <c r="UQ76" i="43"/>
  <c r="UP76" i="43"/>
  <c r="UO76" i="43"/>
  <c r="UN76" i="43"/>
  <c r="UM76" i="43"/>
  <c r="UL76" i="43"/>
  <c r="UK76" i="43"/>
  <c r="UJ76" i="43"/>
  <c r="UI76" i="43"/>
  <c r="UH76" i="43"/>
  <c r="UG76" i="43"/>
  <c r="UF76" i="43"/>
  <c r="UE76" i="43"/>
  <c r="UD76" i="43"/>
  <c r="UC76" i="43"/>
  <c r="UB76" i="43"/>
  <c r="UA76" i="43"/>
  <c r="TZ76" i="43"/>
  <c r="TY76" i="43"/>
  <c r="TX76" i="43"/>
  <c r="TW76" i="43"/>
  <c r="TV76" i="43"/>
  <c r="TU76" i="43"/>
  <c r="TT76" i="43"/>
  <c r="TS76" i="43"/>
  <c r="TR76" i="43"/>
  <c r="TQ76" i="43"/>
  <c r="TP76" i="43"/>
  <c r="TO76" i="43"/>
  <c r="TN76" i="43"/>
  <c r="TM76" i="43"/>
  <c r="TL76" i="43"/>
  <c r="TK76" i="43"/>
  <c r="TJ76" i="43"/>
  <c r="TI76" i="43"/>
  <c r="TH76" i="43"/>
  <c r="TG76" i="43"/>
  <c r="TF76" i="43"/>
  <c r="TE76" i="43"/>
  <c r="TD76" i="43"/>
  <c r="TC76" i="43"/>
  <c r="TB76" i="43"/>
  <c r="TA76" i="43"/>
  <c r="SZ76" i="43"/>
  <c r="SY76" i="43"/>
  <c r="SX76" i="43"/>
  <c r="SW76" i="43"/>
  <c r="SV76" i="43"/>
  <c r="SU76" i="43"/>
  <c r="ST76" i="43"/>
  <c r="SS76" i="43"/>
  <c r="SR76" i="43"/>
  <c r="SQ76" i="43"/>
  <c r="SP76" i="43"/>
  <c r="SO76" i="43"/>
  <c r="SN76" i="43"/>
  <c r="SM76" i="43"/>
  <c r="SL76" i="43"/>
  <c r="SK76" i="43"/>
  <c r="SJ76" i="43"/>
  <c r="SI76" i="43"/>
  <c r="SH76" i="43"/>
  <c r="SG76" i="43"/>
  <c r="SF76" i="43"/>
  <c r="SE76" i="43"/>
  <c r="SD76" i="43"/>
  <c r="SC76" i="43"/>
  <c r="SB76" i="43"/>
  <c r="SA76" i="43"/>
  <c r="RZ76" i="43"/>
  <c r="RY76" i="43"/>
  <c r="RX76" i="43"/>
  <c r="RW76" i="43"/>
  <c r="RV76" i="43"/>
  <c r="RU76" i="43"/>
  <c r="RT76" i="43"/>
  <c r="RS76" i="43"/>
  <c r="RR76" i="43"/>
  <c r="RQ76" i="43"/>
  <c r="RP76" i="43"/>
  <c r="RO76" i="43"/>
  <c r="RN76" i="43"/>
  <c r="RM76" i="43"/>
  <c r="RL76" i="43"/>
  <c r="RK76" i="43"/>
  <c r="RJ76" i="43"/>
  <c r="RI76" i="43"/>
  <c r="RH76" i="43"/>
  <c r="RG76" i="43"/>
  <c r="RF76" i="43"/>
  <c r="RE76" i="43"/>
  <c r="RD76" i="43"/>
  <c r="RC76" i="43"/>
  <c r="RB76" i="43"/>
  <c r="RA76" i="43"/>
  <c r="QZ76" i="43"/>
  <c r="QY76" i="43"/>
  <c r="QX76" i="43"/>
  <c r="QW76" i="43"/>
  <c r="QV76" i="43"/>
  <c r="QU76" i="43"/>
  <c r="QT76" i="43"/>
  <c r="QS76" i="43"/>
  <c r="QR76" i="43"/>
  <c r="QQ76" i="43"/>
  <c r="QP76" i="43"/>
  <c r="QO76" i="43"/>
  <c r="QN76" i="43"/>
  <c r="QM76" i="43"/>
  <c r="QL76" i="43"/>
  <c r="QK76" i="43"/>
  <c r="QJ76" i="43"/>
  <c r="QI76" i="43"/>
  <c r="QH76" i="43"/>
  <c r="QG76" i="43"/>
  <c r="QF76" i="43"/>
  <c r="QE76" i="43"/>
  <c r="QD76" i="43"/>
  <c r="QC76" i="43"/>
  <c r="QB76" i="43"/>
  <c r="QA76" i="43"/>
  <c r="PZ76" i="43"/>
  <c r="PY76" i="43"/>
  <c r="PX76" i="43"/>
  <c r="PW76" i="43"/>
  <c r="PV76" i="43"/>
  <c r="PU76" i="43"/>
  <c r="PT76" i="43"/>
  <c r="PS76" i="43"/>
  <c r="PR76" i="43"/>
  <c r="PQ76" i="43"/>
  <c r="PP76" i="43"/>
  <c r="PO76" i="43"/>
  <c r="PN76" i="43"/>
  <c r="PM76" i="43"/>
  <c r="PL76" i="43"/>
  <c r="PK76" i="43"/>
  <c r="PJ76" i="43"/>
  <c r="PI76" i="43"/>
  <c r="PH76" i="43"/>
  <c r="PG76" i="43"/>
  <c r="PF76" i="43"/>
  <c r="PE76" i="43"/>
  <c r="PD76" i="43"/>
  <c r="PC76" i="43"/>
  <c r="PB76" i="43"/>
  <c r="PA76" i="43"/>
  <c r="OZ76" i="43"/>
  <c r="OY76" i="43"/>
  <c r="OX76" i="43"/>
  <c r="OW76" i="43"/>
  <c r="OV76" i="43"/>
  <c r="OU76" i="43"/>
  <c r="OT76" i="43"/>
  <c r="OS76" i="43"/>
  <c r="OR76" i="43"/>
  <c r="OQ76" i="43"/>
  <c r="OP76" i="43"/>
  <c r="OO76" i="43"/>
  <c r="ON76" i="43"/>
  <c r="OM76" i="43"/>
  <c r="OL76" i="43"/>
  <c r="OK76" i="43"/>
  <c r="OJ76" i="43"/>
  <c r="OI76" i="43"/>
  <c r="OH76" i="43"/>
  <c r="OG76" i="43"/>
  <c r="OF76" i="43"/>
  <c r="OE76" i="43"/>
  <c r="OD76" i="43"/>
  <c r="OC76" i="43"/>
  <c r="OB76" i="43"/>
  <c r="OA76" i="43"/>
  <c r="NZ76" i="43"/>
  <c r="NY76" i="43"/>
  <c r="NX76" i="43"/>
  <c r="NW76" i="43"/>
  <c r="NV76" i="43"/>
  <c r="NU76" i="43"/>
  <c r="NT76" i="43"/>
  <c r="NS76" i="43"/>
  <c r="NR76" i="43"/>
  <c r="NQ76" i="43"/>
  <c r="NP76" i="43"/>
  <c r="NO76" i="43"/>
  <c r="NN76" i="43"/>
  <c r="NM76" i="43"/>
  <c r="NL76" i="43"/>
  <c r="NK76" i="43"/>
  <c r="NJ76" i="43"/>
  <c r="NI76" i="43"/>
  <c r="NH76" i="43"/>
  <c r="NG76" i="43"/>
  <c r="NF76" i="43"/>
  <c r="NE76" i="43"/>
  <c r="ND76" i="43"/>
  <c r="NC76" i="43"/>
  <c r="NB76" i="43"/>
  <c r="NA76" i="43"/>
  <c r="MZ76" i="43"/>
  <c r="MY76" i="43"/>
  <c r="MX76" i="43"/>
  <c r="MW76" i="43"/>
  <c r="MV76" i="43"/>
  <c r="MU76" i="43"/>
  <c r="MT76" i="43"/>
  <c r="MS76" i="43"/>
  <c r="MR76" i="43"/>
  <c r="MQ76" i="43"/>
  <c r="MP76" i="43"/>
  <c r="MO76" i="43"/>
  <c r="MN76" i="43"/>
  <c r="MM76" i="43"/>
  <c r="ML76" i="43"/>
  <c r="MK76" i="43"/>
  <c r="MJ76" i="43"/>
  <c r="MI76" i="43"/>
  <c r="MH76" i="43"/>
  <c r="MG76" i="43"/>
  <c r="MF76" i="43"/>
  <c r="ME76" i="43"/>
  <c r="MD76" i="43"/>
  <c r="MC76" i="43"/>
  <c r="MB76" i="43"/>
  <c r="MA76" i="43"/>
  <c r="LZ76" i="43"/>
  <c r="LY76" i="43"/>
  <c r="LX76" i="43"/>
  <c r="LW76" i="43"/>
  <c r="LV76" i="43"/>
  <c r="LU76" i="43"/>
  <c r="LT76" i="43"/>
  <c r="LS76" i="43"/>
  <c r="LR76" i="43"/>
  <c r="LQ76" i="43"/>
  <c r="LP76" i="43"/>
  <c r="LO76" i="43"/>
  <c r="LN76" i="43"/>
  <c r="LM76" i="43"/>
  <c r="LL76" i="43"/>
  <c r="LK76" i="43"/>
  <c r="LJ76" i="43"/>
  <c r="LI76" i="43"/>
  <c r="LH76" i="43"/>
  <c r="LG76" i="43"/>
  <c r="LF76" i="43"/>
  <c r="LE76" i="43"/>
  <c r="LD76" i="43"/>
  <c r="LC76" i="43"/>
  <c r="LB76" i="43"/>
  <c r="LA76" i="43"/>
  <c r="KZ76" i="43"/>
  <c r="KY76" i="43"/>
  <c r="KX76" i="43"/>
  <c r="KW76" i="43"/>
  <c r="KV76" i="43"/>
  <c r="KU76" i="43"/>
  <c r="KT76" i="43"/>
  <c r="KS76" i="43"/>
  <c r="KR76" i="43"/>
  <c r="KQ76" i="43"/>
  <c r="KP76" i="43"/>
  <c r="KO76" i="43"/>
  <c r="KN76" i="43"/>
  <c r="KM76" i="43"/>
  <c r="KL76" i="43"/>
  <c r="KK76" i="43"/>
  <c r="KJ76" i="43"/>
  <c r="KI76" i="43"/>
  <c r="KH76" i="43"/>
  <c r="KG76" i="43"/>
  <c r="KF76" i="43"/>
  <c r="KE76" i="43"/>
  <c r="KD76" i="43"/>
  <c r="KC76" i="43"/>
  <c r="KB76" i="43"/>
  <c r="KA76" i="43"/>
  <c r="JZ76" i="43"/>
  <c r="JY76" i="43"/>
  <c r="JX76" i="43"/>
  <c r="JW76" i="43"/>
  <c r="JV76" i="43"/>
  <c r="JU76" i="43"/>
  <c r="JT76" i="43"/>
  <c r="JS76" i="43"/>
  <c r="JR76" i="43"/>
  <c r="JQ76" i="43"/>
  <c r="JP76" i="43"/>
  <c r="JO76" i="43"/>
  <c r="JN76" i="43"/>
  <c r="JM76" i="43"/>
  <c r="JL76" i="43"/>
  <c r="JK76" i="43"/>
  <c r="JJ76" i="43"/>
  <c r="JI76" i="43"/>
  <c r="JH76" i="43"/>
  <c r="JG76" i="43"/>
  <c r="JF76" i="43"/>
  <c r="JE76" i="43"/>
  <c r="JD76" i="43"/>
  <c r="JC76" i="43"/>
  <c r="JB76" i="43"/>
  <c r="JA76" i="43"/>
  <c r="IZ76" i="43"/>
  <c r="IY76" i="43"/>
  <c r="IX76" i="43"/>
  <c r="IW76" i="43"/>
  <c r="IV76" i="43"/>
  <c r="IU76" i="43"/>
  <c r="IT76" i="43"/>
  <c r="IS76" i="43"/>
  <c r="IR76" i="43"/>
  <c r="IQ76" i="43"/>
  <c r="IP76" i="43"/>
  <c r="IO76" i="43"/>
  <c r="IN76" i="43"/>
  <c r="IM76" i="43"/>
  <c r="IL76" i="43"/>
  <c r="IK76" i="43"/>
  <c r="IJ76" i="43"/>
  <c r="II76" i="43"/>
  <c r="IH76" i="43"/>
  <c r="IG76" i="43"/>
  <c r="IF76" i="43"/>
  <c r="IE76" i="43"/>
  <c r="ID76" i="43"/>
  <c r="IC76" i="43"/>
  <c r="IB76" i="43"/>
  <c r="IA76" i="43"/>
  <c r="HZ76" i="43"/>
  <c r="HY76" i="43"/>
  <c r="HX76" i="43"/>
  <c r="HW76" i="43"/>
  <c r="HV76" i="43"/>
  <c r="HU76" i="43"/>
  <c r="HT76" i="43"/>
  <c r="HS76" i="43"/>
  <c r="HR76" i="43"/>
  <c r="HQ76" i="43"/>
  <c r="HP76" i="43"/>
  <c r="HO76" i="43"/>
  <c r="HN76" i="43"/>
  <c r="HM76" i="43"/>
  <c r="HL76" i="43"/>
  <c r="HK76" i="43"/>
  <c r="HJ76" i="43"/>
  <c r="HI76" i="43"/>
  <c r="HH76" i="43"/>
  <c r="HG76" i="43"/>
  <c r="HF76" i="43"/>
  <c r="HE76" i="43"/>
  <c r="HD76" i="43"/>
  <c r="HC76" i="43"/>
  <c r="HB76" i="43"/>
  <c r="HA76" i="43"/>
  <c r="GZ76" i="43"/>
  <c r="GY76" i="43"/>
  <c r="GX76" i="43"/>
  <c r="GW76" i="43"/>
  <c r="GV76" i="43"/>
  <c r="GU76" i="43"/>
  <c r="GT76" i="43"/>
  <c r="GS76" i="43"/>
  <c r="GR76" i="43"/>
  <c r="GQ76" i="43"/>
  <c r="GP76" i="43"/>
  <c r="GO76" i="43"/>
  <c r="GN76" i="43"/>
  <c r="GM76" i="43"/>
  <c r="GL76" i="43"/>
  <c r="GK76" i="43"/>
  <c r="GJ76" i="43"/>
  <c r="GI76" i="43"/>
  <c r="GH76" i="43"/>
  <c r="GG76" i="43"/>
  <c r="GF76" i="43"/>
  <c r="GE76" i="43"/>
  <c r="GD76" i="43"/>
  <c r="GC76" i="43"/>
  <c r="GB76" i="43"/>
  <c r="GA76" i="43"/>
  <c r="FZ76" i="43"/>
  <c r="FY76" i="43"/>
  <c r="FX76" i="43"/>
  <c r="FW76" i="43"/>
  <c r="FV76" i="43"/>
  <c r="FU76" i="43"/>
  <c r="FT76" i="43"/>
  <c r="FS76" i="43"/>
  <c r="FR76" i="43"/>
  <c r="FQ76" i="43"/>
  <c r="FP76" i="43"/>
  <c r="FO76" i="43"/>
  <c r="FN76" i="43"/>
  <c r="FM76" i="43"/>
  <c r="FL76" i="43"/>
  <c r="FK76" i="43"/>
  <c r="FJ76" i="43"/>
  <c r="FI76" i="43"/>
  <c r="FH76" i="43"/>
  <c r="FG76" i="43"/>
  <c r="FF76" i="43"/>
  <c r="FE76" i="43"/>
  <c r="FD76" i="43"/>
  <c r="FC76" i="43"/>
  <c r="FB76" i="43"/>
  <c r="FA76" i="43"/>
  <c r="EZ76" i="43"/>
  <c r="EY76" i="43"/>
  <c r="EX76" i="43"/>
  <c r="EW76" i="43"/>
  <c r="EV76" i="43"/>
  <c r="EU76" i="43"/>
  <c r="ET76" i="43"/>
  <c r="ES76" i="43"/>
  <c r="ER76" i="43"/>
  <c r="EQ76" i="43"/>
  <c r="EP76" i="43"/>
  <c r="EO76" i="43"/>
  <c r="EN76" i="43"/>
  <c r="EM76" i="43"/>
  <c r="EL76" i="43"/>
  <c r="EK76" i="43"/>
  <c r="EJ76" i="43"/>
  <c r="EI76" i="43"/>
  <c r="EH76" i="43"/>
  <c r="EG76" i="43"/>
  <c r="EF76" i="43"/>
  <c r="EE76" i="43"/>
  <c r="ED76" i="43"/>
  <c r="EC76" i="43"/>
  <c r="EB76" i="43"/>
  <c r="EA76" i="43"/>
  <c r="DZ76" i="43"/>
  <c r="DY76" i="43"/>
  <c r="DX76" i="43"/>
  <c r="DW76" i="43"/>
  <c r="DV76" i="43"/>
  <c r="DU76" i="43"/>
  <c r="DT76" i="43"/>
  <c r="DS76" i="43"/>
  <c r="DR76" i="43"/>
  <c r="DQ76" i="43"/>
  <c r="DP76" i="43"/>
  <c r="DO76" i="43"/>
  <c r="DN76" i="43"/>
  <c r="DM76" i="43"/>
  <c r="DL76" i="43"/>
  <c r="DK76" i="43"/>
  <c r="DJ76" i="43"/>
  <c r="DI76" i="43"/>
  <c r="DH76" i="43"/>
  <c r="DG76" i="43"/>
  <c r="DF76" i="43"/>
  <c r="DE76" i="43"/>
  <c r="DD76" i="43"/>
  <c r="DC76" i="43"/>
  <c r="DB76" i="43"/>
  <c r="DA76" i="43"/>
  <c r="CZ76" i="43"/>
  <c r="CY76" i="43"/>
  <c r="CX76" i="43"/>
  <c r="CW76" i="43"/>
  <c r="CV76" i="43"/>
  <c r="CU76" i="43"/>
  <c r="CT76" i="43"/>
  <c r="CS76" i="43"/>
  <c r="CR76" i="43"/>
  <c r="CQ76" i="43"/>
  <c r="CP76" i="43"/>
  <c r="CO76" i="43"/>
  <c r="CN76" i="43"/>
  <c r="CM76" i="43"/>
  <c r="CL76" i="43"/>
  <c r="CK76" i="43"/>
  <c r="CJ76" i="43"/>
  <c r="CI76" i="43"/>
  <c r="CH76" i="43"/>
  <c r="CG76" i="43"/>
  <c r="CF76" i="43"/>
  <c r="CE76" i="43"/>
  <c r="CD76" i="43"/>
  <c r="CC76" i="43"/>
  <c r="CB76" i="43"/>
  <c r="CA76" i="43"/>
  <c r="BZ76" i="43"/>
  <c r="BY76" i="43"/>
  <c r="BX76" i="43"/>
  <c r="BW76" i="43"/>
  <c r="BV76" i="43"/>
  <c r="BU76" i="43"/>
  <c r="BT76" i="43"/>
  <c r="BS76" i="43"/>
  <c r="BR76" i="43"/>
  <c r="BQ76" i="43"/>
  <c r="BP76" i="43"/>
  <c r="BO76" i="43"/>
  <c r="BN76" i="43"/>
  <c r="BM76" i="43"/>
  <c r="BL76" i="43"/>
  <c r="BK76" i="43"/>
  <c r="BJ76" i="43"/>
  <c r="BI76" i="43"/>
  <c r="BH76" i="43"/>
  <c r="BG76" i="43"/>
  <c r="BF76" i="43"/>
  <c r="BE76" i="43"/>
  <c r="BD76" i="43"/>
  <c r="BC76" i="43"/>
  <c r="BB76" i="43"/>
  <c r="BA76" i="43"/>
  <c r="AZ76" i="43"/>
  <c r="AY76" i="43"/>
  <c r="AX76" i="43"/>
  <c r="AW76" i="43"/>
  <c r="AV76" i="43"/>
  <c r="AU76" i="43"/>
  <c r="AT76" i="43"/>
  <c r="AS76" i="43"/>
  <c r="AR76" i="43"/>
  <c r="AQ76" i="43"/>
  <c r="AP76" i="43"/>
  <c r="AO76" i="43"/>
  <c r="AN76" i="43"/>
  <c r="AM76" i="43"/>
  <c r="AL76" i="43"/>
  <c r="AK76" i="43"/>
  <c r="AJ76" i="43"/>
  <c r="AI76" i="43"/>
  <c r="AH76" i="43"/>
  <c r="AG76" i="43"/>
  <c r="AF76" i="43"/>
  <c r="AE76" i="43"/>
  <c r="AD76" i="43"/>
  <c r="AC76" i="43"/>
  <c r="AB76" i="43"/>
  <c r="AA76" i="43"/>
  <c r="Z76" i="43"/>
  <c r="Y76" i="43"/>
  <c r="X76" i="43"/>
  <c r="W76" i="43"/>
  <c r="V76" i="43"/>
  <c r="U76" i="43"/>
  <c r="T76" i="43"/>
  <c r="S76" i="43"/>
  <c r="R76" i="43"/>
  <c r="Q76" i="43"/>
  <c r="P76" i="43"/>
  <c r="O76" i="43"/>
  <c r="N76" i="43"/>
  <c r="M76" i="43"/>
  <c r="L76" i="43"/>
  <c r="K76" i="43"/>
  <c r="J76" i="43"/>
  <c r="I76" i="43"/>
  <c r="H76" i="43"/>
  <c r="G76" i="43"/>
  <c r="F76" i="43"/>
  <c r="E76" i="43"/>
  <c r="D76" i="43"/>
  <c r="C76" i="43"/>
  <c r="YC75" i="43"/>
  <c r="YB75" i="43"/>
  <c r="YA75" i="43"/>
  <c r="XZ75" i="43"/>
  <c r="XY75" i="43"/>
  <c r="XX75" i="43"/>
  <c r="XW75" i="43"/>
  <c r="XV75" i="43"/>
  <c r="XU75" i="43"/>
  <c r="XT75" i="43"/>
  <c r="XS75" i="43"/>
  <c r="XR75" i="43"/>
  <c r="XQ75" i="43"/>
  <c r="XP75" i="43"/>
  <c r="XO75" i="43"/>
  <c r="XN75" i="43"/>
  <c r="XM75" i="43"/>
  <c r="XL75" i="43"/>
  <c r="XK75" i="43"/>
  <c r="XJ75" i="43"/>
  <c r="XI75" i="43"/>
  <c r="XH75" i="43"/>
  <c r="XG75" i="43"/>
  <c r="XF75" i="43"/>
  <c r="XE75" i="43"/>
  <c r="XD75" i="43"/>
  <c r="XC75" i="43"/>
  <c r="XB75" i="43"/>
  <c r="XA75" i="43"/>
  <c r="WZ75" i="43"/>
  <c r="WY75" i="43"/>
  <c r="WX75" i="43"/>
  <c r="WW75" i="43"/>
  <c r="WV75" i="43"/>
  <c r="WU75" i="43"/>
  <c r="WT75" i="43"/>
  <c r="WS75" i="43"/>
  <c r="WR75" i="43"/>
  <c r="WQ75" i="43"/>
  <c r="WP75" i="43"/>
  <c r="WO75" i="43"/>
  <c r="WN75" i="43"/>
  <c r="WM75" i="43"/>
  <c r="WL75" i="43"/>
  <c r="WK75" i="43"/>
  <c r="WJ75" i="43"/>
  <c r="WI75" i="43"/>
  <c r="WH75" i="43"/>
  <c r="WG75" i="43"/>
  <c r="WF75" i="43"/>
  <c r="WE75" i="43"/>
  <c r="WD75" i="43"/>
  <c r="WC75" i="43"/>
  <c r="WB75" i="43"/>
  <c r="WA75" i="43"/>
  <c r="VZ75" i="43"/>
  <c r="VY75" i="43"/>
  <c r="VX75" i="43"/>
  <c r="VW75" i="43"/>
  <c r="VV75" i="43"/>
  <c r="VU75" i="43"/>
  <c r="VT75" i="43"/>
  <c r="VS75" i="43"/>
  <c r="VR75" i="43"/>
  <c r="VQ75" i="43"/>
  <c r="VP75" i="43"/>
  <c r="VO75" i="43"/>
  <c r="VN75" i="43"/>
  <c r="VM75" i="43"/>
  <c r="VL75" i="43"/>
  <c r="VK75" i="43"/>
  <c r="VJ75" i="43"/>
  <c r="VI75" i="43"/>
  <c r="VH75" i="43"/>
  <c r="VG75" i="43"/>
  <c r="VF75" i="43"/>
  <c r="VE75" i="43"/>
  <c r="VD75" i="43"/>
  <c r="VC75" i="43"/>
  <c r="VB75" i="43"/>
  <c r="VA75" i="43"/>
  <c r="UZ75" i="43"/>
  <c r="UY75" i="43"/>
  <c r="UX75" i="43"/>
  <c r="UW75" i="43"/>
  <c r="UV75" i="43"/>
  <c r="UU75" i="43"/>
  <c r="UT75" i="43"/>
  <c r="US75" i="43"/>
  <c r="UR75" i="43"/>
  <c r="UQ75" i="43"/>
  <c r="UP75" i="43"/>
  <c r="UO75" i="43"/>
  <c r="UN75" i="43"/>
  <c r="UM75" i="43"/>
  <c r="UL75" i="43"/>
  <c r="UK75" i="43"/>
  <c r="UJ75" i="43"/>
  <c r="UI75" i="43"/>
  <c r="UH75" i="43"/>
  <c r="UG75" i="43"/>
  <c r="UF75" i="43"/>
  <c r="UE75" i="43"/>
  <c r="UD75" i="43"/>
  <c r="UC75" i="43"/>
  <c r="UB75" i="43"/>
  <c r="UA75" i="43"/>
  <c r="TZ75" i="43"/>
  <c r="TY75" i="43"/>
  <c r="TX75" i="43"/>
  <c r="TW75" i="43"/>
  <c r="TV75" i="43"/>
  <c r="TU75" i="43"/>
  <c r="TT75" i="43"/>
  <c r="TS75" i="43"/>
  <c r="TR75" i="43"/>
  <c r="TQ75" i="43"/>
  <c r="TP75" i="43"/>
  <c r="TO75" i="43"/>
  <c r="TN75" i="43"/>
  <c r="TM75" i="43"/>
  <c r="TL75" i="43"/>
  <c r="TK75" i="43"/>
  <c r="TJ75" i="43"/>
  <c r="TI75" i="43"/>
  <c r="TH75" i="43"/>
  <c r="TG75" i="43"/>
  <c r="TF75" i="43"/>
  <c r="TE75" i="43"/>
  <c r="TD75" i="43"/>
  <c r="TC75" i="43"/>
  <c r="TB75" i="43"/>
  <c r="TA75" i="43"/>
  <c r="SZ75" i="43"/>
  <c r="SY75" i="43"/>
  <c r="SX75" i="43"/>
  <c r="SW75" i="43"/>
  <c r="SV75" i="43"/>
  <c r="SU75" i="43"/>
  <c r="ST75" i="43"/>
  <c r="SS75" i="43"/>
  <c r="SR75" i="43"/>
  <c r="SQ75" i="43"/>
  <c r="SP75" i="43"/>
  <c r="SO75" i="43"/>
  <c r="SN75" i="43"/>
  <c r="SM75" i="43"/>
  <c r="SL75" i="43"/>
  <c r="SK75" i="43"/>
  <c r="SJ75" i="43"/>
  <c r="SI75" i="43"/>
  <c r="SH75" i="43"/>
  <c r="SG75" i="43"/>
  <c r="SF75" i="43"/>
  <c r="SE75" i="43"/>
  <c r="SD75" i="43"/>
  <c r="SC75" i="43"/>
  <c r="SB75" i="43"/>
  <c r="SA75" i="43"/>
  <c r="RZ75" i="43"/>
  <c r="RY75" i="43"/>
  <c r="RX75" i="43"/>
  <c r="RW75" i="43"/>
  <c r="RV75" i="43"/>
  <c r="RU75" i="43"/>
  <c r="RT75" i="43"/>
  <c r="RS75" i="43"/>
  <c r="RR75" i="43"/>
  <c r="RQ75" i="43"/>
  <c r="RP75" i="43"/>
  <c r="RO75" i="43"/>
  <c r="RN75" i="43"/>
  <c r="RM75" i="43"/>
  <c r="RL75" i="43"/>
  <c r="RK75" i="43"/>
  <c r="RJ75" i="43"/>
  <c r="RI75" i="43"/>
  <c r="RH75" i="43"/>
  <c r="RG75" i="43"/>
  <c r="RF75" i="43"/>
  <c r="RE75" i="43"/>
  <c r="RD75" i="43"/>
  <c r="RC75" i="43"/>
  <c r="RB75" i="43"/>
  <c r="RA75" i="43"/>
  <c r="QZ75" i="43"/>
  <c r="QY75" i="43"/>
  <c r="QX75" i="43"/>
  <c r="QW75" i="43"/>
  <c r="QV75" i="43"/>
  <c r="QU75" i="43"/>
  <c r="QT75" i="43"/>
  <c r="QS75" i="43"/>
  <c r="QR75" i="43"/>
  <c r="QQ75" i="43"/>
  <c r="QP75" i="43"/>
  <c r="QO75" i="43"/>
  <c r="QN75" i="43"/>
  <c r="QM75" i="43"/>
  <c r="QL75" i="43"/>
  <c r="QK75" i="43"/>
  <c r="QJ75" i="43"/>
  <c r="QI75" i="43"/>
  <c r="QH75" i="43"/>
  <c r="QG75" i="43"/>
  <c r="QF75" i="43"/>
  <c r="QE75" i="43"/>
  <c r="QD75" i="43"/>
  <c r="QC75" i="43"/>
  <c r="QB75" i="43"/>
  <c r="QA75" i="43"/>
  <c r="PZ75" i="43"/>
  <c r="PY75" i="43"/>
  <c r="PX75" i="43"/>
  <c r="PW75" i="43"/>
  <c r="PV75" i="43"/>
  <c r="PU75" i="43"/>
  <c r="PT75" i="43"/>
  <c r="PS75" i="43"/>
  <c r="PR75" i="43"/>
  <c r="PQ75" i="43"/>
  <c r="PP75" i="43"/>
  <c r="PO75" i="43"/>
  <c r="PN75" i="43"/>
  <c r="PM75" i="43"/>
  <c r="PL75" i="43"/>
  <c r="PK75" i="43"/>
  <c r="PJ75" i="43"/>
  <c r="PI75" i="43"/>
  <c r="PH75" i="43"/>
  <c r="PG75" i="43"/>
  <c r="PF75" i="43"/>
  <c r="PE75" i="43"/>
  <c r="PD75" i="43"/>
  <c r="PC75" i="43"/>
  <c r="PB75" i="43"/>
  <c r="PA75" i="43"/>
  <c r="OZ75" i="43"/>
  <c r="OY75" i="43"/>
  <c r="OX75" i="43"/>
  <c r="OW75" i="43"/>
  <c r="OV75" i="43"/>
  <c r="OU75" i="43"/>
  <c r="OT75" i="43"/>
  <c r="OS75" i="43"/>
  <c r="OR75" i="43"/>
  <c r="OQ75" i="43"/>
  <c r="OP75" i="43"/>
  <c r="OO75" i="43"/>
  <c r="ON75" i="43"/>
  <c r="OM75" i="43"/>
  <c r="OL75" i="43"/>
  <c r="OK75" i="43"/>
  <c r="OJ75" i="43"/>
  <c r="OI75" i="43"/>
  <c r="OH75" i="43"/>
  <c r="OG75" i="43"/>
  <c r="OF75" i="43"/>
  <c r="OE75" i="43"/>
  <c r="OD75" i="43"/>
  <c r="OC75" i="43"/>
  <c r="OB75" i="43"/>
  <c r="OA75" i="43"/>
  <c r="NZ75" i="43"/>
  <c r="NY75" i="43"/>
  <c r="NX75" i="43"/>
  <c r="NW75" i="43"/>
  <c r="NV75" i="43"/>
  <c r="NU75" i="43"/>
  <c r="NT75" i="43"/>
  <c r="NS75" i="43"/>
  <c r="NR75" i="43"/>
  <c r="NQ75" i="43"/>
  <c r="NP75" i="43"/>
  <c r="NO75" i="43"/>
  <c r="NN75" i="43"/>
  <c r="NM75" i="43"/>
  <c r="NL75" i="43"/>
  <c r="NK75" i="43"/>
  <c r="NJ75" i="43"/>
  <c r="NI75" i="43"/>
  <c r="NH75" i="43"/>
  <c r="NG75" i="43"/>
  <c r="NF75" i="43"/>
  <c r="NE75" i="43"/>
  <c r="ND75" i="43"/>
  <c r="NC75" i="43"/>
  <c r="NB75" i="43"/>
  <c r="NA75" i="43"/>
  <c r="MZ75" i="43"/>
  <c r="MY75" i="43"/>
  <c r="MX75" i="43"/>
  <c r="MW75" i="43"/>
  <c r="MV75" i="43"/>
  <c r="MU75" i="43"/>
  <c r="MT75" i="43"/>
  <c r="MS75" i="43"/>
  <c r="MR75" i="43"/>
  <c r="MQ75" i="43"/>
  <c r="MP75" i="43"/>
  <c r="MO75" i="43"/>
  <c r="MN75" i="43"/>
  <c r="MM75" i="43"/>
  <c r="ML75" i="43"/>
  <c r="MK75" i="43"/>
  <c r="MJ75" i="43"/>
  <c r="MI75" i="43"/>
  <c r="MH75" i="43"/>
  <c r="MG75" i="43"/>
  <c r="MF75" i="43"/>
  <c r="ME75" i="43"/>
  <c r="MD75" i="43"/>
  <c r="MC75" i="43"/>
  <c r="MB75" i="43"/>
  <c r="MA75" i="43"/>
  <c r="LZ75" i="43"/>
  <c r="LY75" i="43"/>
  <c r="LX75" i="43"/>
  <c r="LW75" i="43"/>
  <c r="LV75" i="43"/>
  <c r="LU75" i="43"/>
  <c r="LT75" i="43"/>
  <c r="LS75" i="43"/>
  <c r="LR75" i="43"/>
  <c r="LQ75" i="43"/>
  <c r="LP75" i="43"/>
  <c r="LO75" i="43"/>
  <c r="LN75" i="43"/>
  <c r="LM75" i="43"/>
  <c r="LL75" i="43"/>
  <c r="LK75" i="43"/>
  <c r="LJ75" i="43"/>
  <c r="LI75" i="43"/>
  <c r="LH75" i="43"/>
  <c r="LG75" i="43"/>
  <c r="LF75" i="43"/>
  <c r="LE75" i="43"/>
  <c r="LD75" i="43"/>
  <c r="LC75" i="43"/>
  <c r="LB75" i="43"/>
  <c r="LA75" i="43"/>
  <c r="KZ75" i="43"/>
  <c r="KY75" i="43"/>
  <c r="KX75" i="43"/>
  <c r="KW75" i="43"/>
  <c r="KV75" i="43"/>
  <c r="KU75" i="43"/>
  <c r="KT75" i="43"/>
  <c r="KS75" i="43"/>
  <c r="KR75" i="43"/>
  <c r="KQ75" i="43"/>
  <c r="KP75" i="43"/>
  <c r="KO75" i="43"/>
  <c r="KN75" i="43"/>
  <c r="KM75" i="43"/>
  <c r="KL75" i="43"/>
  <c r="KK75" i="43"/>
  <c r="KJ75" i="43"/>
  <c r="KI75" i="43"/>
  <c r="KH75" i="43"/>
  <c r="KG75" i="43"/>
  <c r="KF75" i="43"/>
  <c r="KE75" i="43"/>
  <c r="KD75" i="43"/>
  <c r="KC75" i="43"/>
  <c r="KB75" i="43"/>
  <c r="KA75" i="43"/>
  <c r="JZ75" i="43"/>
  <c r="JY75" i="43"/>
  <c r="JX75" i="43"/>
  <c r="JW75" i="43"/>
  <c r="JV75" i="43"/>
  <c r="JU75" i="43"/>
  <c r="JT75" i="43"/>
  <c r="JS75" i="43"/>
  <c r="JR75" i="43"/>
  <c r="JQ75" i="43"/>
  <c r="JP75" i="43"/>
  <c r="JO75" i="43"/>
  <c r="JN75" i="43"/>
  <c r="JM75" i="43"/>
  <c r="JL75" i="43"/>
  <c r="JK75" i="43"/>
  <c r="JJ75" i="43"/>
  <c r="JI75" i="43"/>
  <c r="JH75" i="43"/>
  <c r="JG75" i="43"/>
  <c r="JF75" i="43"/>
  <c r="JE75" i="43"/>
  <c r="JD75" i="43"/>
  <c r="JC75" i="43"/>
  <c r="JB75" i="43"/>
  <c r="JA75" i="43"/>
  <c r="IZ75" i="43"/>
  <c r="IY75" i="43"/>
  <c r="IX75" i="43"/>
  <c r="IW75" i="43"/>
  <c r="IV75" i="43"/>
  <c r="IU75" i="43"/>
  <c r="IT75" i="43"/>
  <c r="IS75" i="43"/>
  <c r="IR75" i="43"/>
  <c r="IQ75" i="43"/>
  <c r="IP75" i="43"/>
  <c r="IO75" i="43"/>
  <c r="IN75" i="43"/>
  <c r="IM75" i="43"/>
  <c r="IL75" i="43"/>
  <c r="IK75" i="43"/>
  <c r="IJ75" i="43"/>
  <c r="II75" i="43"/>
  <c r="IH75" i="43"/>
  <c r="IG75" i="43"/>
  <c r="IF75" i="43"/>
  <c r="IE75" i="43"/>
  <c r="ID75" i="43"/>
  <c r="IC75" i="43"/>
  <c r="IB75" i="43"/>
  <c r="IA75" i="43"/>
  <c r="HZ75" i="43"/>
  <c r="HY75" i="43"/>
  <c r="HX75" i="43"/>
  <c r="HW75" i="43"/>
  <c r="HV75" i="43"/>
  <c r="HU75" i="43"/>
  <c r="HT75" i="43"/>
  <c r="HS75" i="43"/>
  <c r="HR75" i="43"/>
  <c r="HQ75" i="43"/>
  <c r="HP75" i="43"/>
  <c r="HO75" i="43"/>
  <c r="HN75" i="43"/>
  <c r="HM75" i="43"/>
  <c r="HL75" i="43"/>
  <c r="HK75" i="43"/>
  <c r="HJ75" i="43"/>
  <c r="HI75" i="43"/>
  <c r="HH75" i="43"/>
  <c r="HG75" i="43"/>
  <c r="HF75" i="43"/>
  <c r="HE75" i="43"/>
  <c r="HD75" i="43"/>
  <c r="HC75" i="43"/>
  <c r="HB75" i="43"/>
  <c r="HA75" i="43"/>
  <c r="GZ75" i="43"/>
  <c r="GY75" i="43"/>
  <c r="GX75" i="43"/>
  <c r="GW75" i="43"/>
  <c r="GV75" i="43"/>
  <c r="GU75" i="43"/>
  <c r="GT75" i="43"/>
  <c r="GS75" i="43"/>
  <c r="GR75" i="43"/>
  <c r="GQ75" i="43"/>
  <c r="GP75" i="43"/>
  <c r="GO75" i="43"/>
  <c r="GN75" i="43"/>
  <c r="GM75" i="43"/>
  <c r="GL75" i="43"/>
  <c r="GK75" i="43"/>
  <c r="GJ75" i="43"/>
  <c r="GI75" i="43"/>
  <c r="GH75" i="43"/>
  <c r="GG75" i="43"/>
  <c r="GF75" i="43"/>
  <c r="GE75" i="43"/>
  <c r="GD75" i="43"/>
  <c r="GC75" i="43"/>
  <c r="GB75" i="43"/>
  <c r="GA75" i="43"/>
  <c r="FZ75" i="43"/>
  <c r="FY75" i="43"/>
  <c r="FX75" i="43"/>
  <c r="FW75" i="43"/>
  <c r="FV75" i="43"/>
  <c r="FU75" i="43"/>
  <c r="FT75" i="43"/>
  <c r="FS75" i="43"/>
  <c r="FR75" i="43"/>
  <c r="FQ75" i="43"/>
  <c r="FP75" i="43"/>
  <c r="FO75" i="43"/>
  <c r="FN75" i="43"/>
  <c r="FM75" i="43"/>
  <c r="FL75" i="43"/>
  <c r="FK75" i="43"/>
  <c r="FJ75" i="43"/>
  <c r="FI75" i="43"/>
  <c r="FH75" i="43"/>
  <c r="FG75" i="43"/>
  <c r="FF75" i="43"/>
  <c r="FE75" i="43"/>
  <c r="FD75" i="43"/>
  <c r="FC75" i="43"/>
  <c r="FB75" i="43"/>
  <c r="FA75" i="43"/>
  <c r="EZ75" i="43"/>
  <c r="EY75" i="43"/>
  <c r="EX75" i="43"/>
  <c r="EW75" i="43"/>
  <c r="EV75" i="43"/>
  <c r="EU75" i="43"/>
  <c r="ET75" i="43"/>
  <c r="ES75" i="43"/>
  <c r="ER75" i="43"/>
  <c r="EQ75" i="43"/>
  <c r="EP75" i="43"/>
  <c r="EO75" i="43"/>
  <c r="EN75" i="43"/>
  <c r="EM75" i="43"/>
  <c r="EL75" i="43"/>
  <c r="EK75" i="43"/>
  <c r="EJ75" i="43"/>
  <c r="EI75" i="43"/>
  <c r="EH75" i="43"/>
  <c r="EG75" i="43"/>
  <c r="EF75" i="43"/>
  <c r="EE75" i="43"/>
  <c r="ED75" i="43"/>
  <c r="EC75" i="43"/>
  <c r="EB75" i="43"/>
  <c r="EA75" i="43"/>
  <c r="DZ75" i="43"/>
  <c r="DY75" i="43"/>
  <c r="DX75" i="43"/>
  <c r="DW75" i="43"/>
  <c r="DV75" i="43"/>
  <c r="DU75" i="43"/>
  <c r="DT75" i="43"/>
  <c r="DS75" i="43"/>
  <c r="DR75" i="43"/>
  <c r="DQ75" i="43"/>
  <c r="DP75" i="43"/>
  <c r="DO75" i="43"/>
  <c r="DN75" i="43"/>
  <c r="DM75" i="43"/>
  <c r="DL75" i="43"/>
  <c r="DK75" i="43"/>
  <c r="DJ75" i="43"/>
  <c r="DI75" i="43"/>
  <c r="DH75" i="43"/>
  <c r="DG75" i="43"/>
  <c r="DF75" i="43"/>
  <c r="DE75" i="43"/>
  <c r="DD75" i="43"/>
  <c r="DC75" i="43"/>
  <c r="DB75" i="43"/>
  <c r="DA75" i="43"/>
  <c r="CZ75" i="43"/>
  <c r="CY75" i="43"/>
  <c r="CX75" i="43"/>
  <c r="CW75" i="43"/>
  <c r="CV75" i="43"/>
  <c r="CU75" i="43"/>
  <c r="CT75" i="43"/>
  <c r="CS75" i="43"/>
  <c r="CR75" i="43"/>
  <c r="CQ75" i="43"/>
  <c r="CP75" i="43"/>
  <c r="CO75" i="43"/>
  <c r="CN75" i="43"/>
  <c r="CM75" i="43"/>
  <c r="CL75" i="43"/>
  <c r="CK75" i="43"/>
  <c r="CJ75" i="43"/>
  <c r="CI75" i="43"/>
  <c r="CH75" i="43"/>
  <c r="CG75" i="43"/>
  <c r="CF75" i="43"/>
  <c r="CE75" i="43"/>
  <c r="CD75" i="43"/>
  <c r="CC75" i="43"/>
  <c r="CB75" i="43"/>
  <c r="CA75" i="43"/>
  <c r="BZ75" i="43"/>
  <c r="BY75" i="43"/>
  <c r="BX75" i="43"/>
  <c r="BW75" i="43"/>
  <c r="BV75" i="43"/>
  <c r="BU75" i="43"/>
  <c r="BT75" i="43"/>
  <c r="BS75" i="43"/>
  <c r="BR75" i="43"/>
  <c r="BQ75" i="43"/>
  <c r="BP75" i="43"/>
  <c r="BO75" i="43"/>
  <c r="BN75" i="43"/>
  <c r="BM75" i="43"/>
  <c r="BL75" i="43"/>
  <c r="BK75" i="43"/>
  <c r="BJ75" i="43"/>
  <c r="BI75" i="43"/>
  <c r="BH75" i="43"/>
  <c r="BG75" i="43"/>
  <c r="BF75" i="43"/>
  <c r="BE75" i="43"/>
  <c r="BD75" i="43"/>
  <c r="BC75" i="43"/>
  <c r="BB75" i="43"/>
  <c r="BA75" i="43"/>
  <c r="AZ75" i="43"/>
  <c r="AY75" i="43"/>
  <c r="AX75" i="43"/>
  <c r="AW75" i="43"/>
  <c r="AV75" i="43"/>
  <c r="AU75" i="43"/>
  <c r="AT75" i="43"/>
  <c r="AS75" i="43"/>
  <c r="AR75" i="43"/>
  <c r="AQ75" i="43"/>
  <c r="AP75" i="43"/>
  <c r="AO75" i="43"/>
  <c r="AN75" i="43"/>
  <c r="AM75" i="43"/>
  <c r="AL75" i="43"/>
  <c r="AK75" i="43"/>
  <c r="AJ75" i="43"/>
  <c r="AI75" i="43"/>
  <c r="AH75" i="43"/>
  <c r="AG75" i="43"/>
  <c r="AF75" i="43"/>
  <c r="AE75" i="43"/>
  <c r="AD75" i="43"/>
  <c r="AC75" i="43"/>
  <c r="AB75" i="43"/>
  <c r="AA75" i="43"/>
  <c r="Z75" i="43"/>
  <c r="Y75" i="43"/>
  <c r="X75" i="43"/>
  <c r="W75" i="43"/>
  <c r="V75" i="43"/>
  <c r="U75" i="43"/>
  <c r="T75" i="43"/>
  <c r="S75" i="43"/>
  <c r="R75" i="43"/>
  <c r="Q75" i="43"/>
  <c r="P75" i="43"/>
  <c r="O75" i="43"/>
  <c r="N75" i="43"/>
  <c r="M75" i="43"/>
  <c r="L75" i="43"/>
  <c r="K75" i="43"/>
  <c r="J75" i="43"/>
  <c r="I75" i="43"/>
  <c r="H75" i="43"/>
  <c r="G75" i="43"/>
  <c r="F75" i="43"/>
  <c r="E75" i="43"/>
  <c r="D75" i="43"/>
  <c r="C75" i="43"/>
  <c r="YC74" i="43"/>
  <c r="YB74" i="43"/>
  <c r="YA74" i="43"/>
  <c r="XZ74" i="43"/>
  <c r="XY74" i="43"/>
  <c r="XX74" i="43"/>
  <c r="XW74" i="43"/>
  <c r="XV74" i="43"/>
  <c r="XU74" i="43"/>
  <c r="XT74" i="43"/>
  <c r="XS74" i="43"/>
  <c r="XR74" i="43"/>
  <c r="XQ74" i="43"/>
  <c r="XP74" i="43"/>
  <c r="XO74" i="43"/>
  <c r="XN74" i="43"/>
  <c r="XM74" i="43"/>
  <c r="XL74" i="43"/>
  <c r="XK74" i="43"/>
  <c r="XJ74" i="43"/>
  <c r="XI74" i="43"/>
  <c r="XH74" i="43"/>
  <c r="XG74" i="43"/>
  <c r="XF74" i="43"/>
  <c r="XE74" i="43"/>
  <c r="XD74" i="43"/>
  <c r="XC74" i="43"/>
  <c r="XB74" i="43"/>
  <c r="XA74" i="43"/>
  <c r="WZ74" i="43"/>
  <c r="WY74" i="43"/>
  <c r="WX74" i="43"/>
  <c r="WW74" i="43"/>
  <c r="WV74" i="43"/>
  <c r="WU74" i="43"/>
  <c r="WT74" i="43"/>
  <c r="WS74" i="43"/>
  <c r="WR74" i="43"/>
  <c r="WQ74" i="43"/>
  <c r="WP74" i="43"/>
  <c r="WO74" i="43"/>
  <c r="WN74" i="43"/>
  <c r="WM74" i="43"/>
  <c r="WL74" i="43"/>
  <c r="WK74" i="43"/>
  <c r="WJ74" i="43"/>
  <c r="WI74" i="43"/>
  <c r="WH74" i="43"/>
  <c r="WG74" i="43"/>
  <c r="WF74" i="43"/>
  <c r="WE74" i="43"/>
  <c r="WD74" i="43"/>
  <c r="WC74" i="43"/>
  <c r="WB74" i="43"/>
  <c r="WA74" i="43"/>
  <c r="VZ74" i="43"/>
  <c r="VY74" i="43"/>
  <c r="VX74" i="43"/>
  <c r="VW74" i="43"/>
  <c r="VV74" i="43"/>
  <c r="VU74" i="43"/>
  <c r="VT74" i="43"/>
  <c r="VS74" i="43"/>
  <c r="VR74" i="43"/>
  <c r="VQ74" i="43"/>
  <c r="VP74" i="43"/>
  <c r="VO74" i="43"/>
  <c r="VN74" i="43"/>
  <c r="VM74" i="43"/>
  <c r="VL74" i="43"/>
  <c r="VK74" i="43"/>
  <c r="VJ74" i="43"/>
  <c r="VI74" i="43"/>
  <c r="VH74" i="43"/>
  <c r="VG74" i="43"/>
  <c r="VF74" i="43"/>
  <c r="VE74" i="43"/>
  <c r="VD74" i="43"/>
  <c r="VC74" i="43"/>
  <c r="VB74" i="43"/>
  <c r="VA74" i="43"/>
  <c r="UZ74" i="43"/>
  <c r="UY74" i="43"/>
  <c r="UX74" i="43"/>
  <c r="UW74" i="43"/>
  <c r="UV74" i="43"/>
  <c r="UU74" i="43"/>
  <c r="UT74" i="43"/>
  <c r="US74" i="43"/>
  <c r="UR74" i="43"/>
  <c r="UQ74" i="43"/>
  <c r="UP74" i="43"/>
  <c r="UO74" i="43"/>
  <c r="UN74" i="43"/>
  <c r="UM74" i="43"/>
  <c r="UL74" i="43"/>
  <c r="UK74" i="43"/>
  <c r="UJ74" i="43"/>
  <c r="UI74" i="43"/>
  <c r="UH74" i="43"/>
  <c r="UG74" i="43"/>
  <c r="UF74" i="43"/>
  <c r="UE74" i="43"/>
  <c r="UD74" i="43"/>
  <c r="UC74" i="43"/>
  <c r="UB74" i="43"/>
  <c r="UA74" i="43"/>
  <c r="TZ74" i="43"/>
  <c r="TY74" i="43"/>
  <c r="TX74" i="43"/>
  <c r="TW74" i="43"/>
  <c r="TV74" i="43"/>
  <c r="TU74" i="43"/>
  <c r="TT74" i="43"/>
  <c r="TS74" i="43"/>
  <c r="TR74" i="43"/>
  <c r="TQ74" i="43"/>
  <c r="TP74" i="43"/>
  <c r="TO74" i="43"/>
  <c r="TN74" i="43"/>
  <c r="TM74" i="43"/>
  <c r="TL74" i="43"/>
  <c r="TK74" i="43"/>
  <c r="TJ74" i="43"/>
  <c r="TI74" i="43"/>
  <c r="TH74" i="43"/>
  <c r="TG74" i="43"/>
  <c r="TF74" i="43"/>
  <c r="TE74" i="43"/>
  <c r="TD74" i="43"/>
  <c r="TC74" i="43"/>
  <c r="TB74" i="43"/>
  <c r="TA74" i="43"/>
  <c r="SZ74" i="43"/>
  <c r="SY74" i="43"/>
  <c r="SX74" i="43"/>
  <c r="SW74" i="43"/>
  <c r="SV74" i="43"/>
  <c r="SU74" i="43"/>
  <c r="ST74" i="43"/>
  <c r="SS74" i="43"/>
  <c r="SR74" i="43"/>
  <c r="SQ74" i="43"/>
  <c r="SP74" i="43"/>
  <c r="SO74" i="43"/>
  <c r="SN74" i="43"/>
  <c r="SM74" i="43"/>
  <c r="SL74" i="43"/>
  <c r="SK74" i="43"/>
  <c r="SJ74" i="43"/>
  <c r="SI74" i="43"/>
  <c r="SH74" i="43"/>
  <c r="SG74" i="43"/>
  <c r="SF74" i="43"/>
  <c r="SE74" i="43"/>
  <c r="SD74" i="43"/>
  <c r="SC74" i="43"/>
  <c r="SB74" i="43"/>
  <c r="SA74" i="43"/>
  <c r="RZ74" i="43"/>
  <c r="RY74" i="43"/>
  <c r="RX74" i="43"/>
  <c r="RW74" i="43"/>
  <c r="RV74" i="43"/>
  <c r="RU74" i="43"/>
  <c r="RT74" i="43"/>
  <c r="RS74" i="43"/>
  <c r="RR74" i="43"/>
  <c r="RQ74" i="43"/>
  <c r="RP74" i="43"/>
  <c r="RO74" i="43"/>
  <c r="RN74" i="43"/>
  <c r="RM74" i="43"/>
  <c r="RL74" i="43"/>
  <c r="RK74" i="43"/>
  <c r="RJ74" i="43"/>
  <c r="RI74" i="43"/>
  <c r="RH74" i="43"/>
  <c r="RG74" i="43"/>
  <c r="RF74" i="43"/>
  <c r="RE74" i="43"/>
  <c r="RD74" i="43"/>
  <c r="RC74" i="43"/>
  <c r="RB74" i="43"/>
  <c r="RA74" i="43"/>
  <c r="QZ74" i="43"/>
  <c r="QY74" i="43"/>
  <c r="QX74" i="43"/>
  <c r="QW74" i="43"/>
  <c r="QV74" i="43"/>
  <c r="QU74" i="43"/>
  <c r="QT74" i="43"/>
  <c r="QS74" i="43"/>
  <c r="QR74" i="43"/>
  <c r="QQ74" i="43"/>
  <c r="QP74" i="43"/>
  <c r="QO74" i="43"/>
  <c r="QN74" i="43"/>
  <c r="QM74" i="43"/>
  <c r="QL74" i="43"/>
  <c r="QK74" i="43"/>
  <c r="QJ74" i="43"/>
  <c r="QI74" i="43"/>
  <c r="QH74" i="43"/>
  <c r="QG74" i="43"/>
  <c r="QF74" i="43"/>
  <c r="QE74" i="43"/>
  <c r="QD74" i="43"/>
  <c r="QC74" i="43"/>
  <c r="QB74" i="43"/>
  <c r="QA74" i="43"/>
  <c r="PZ74" i="43"/>
  <c r="PY74" i="43"/>
  <c r="PX74" i="43"/>
  <c r="PW74" i="43"/>
  <c r="PV74" i="43"/>
  <c r="PU74" i="43"/>
  <c r="PT74" i="43"/>
  <c r="PS74" i="43"/>
  <c r="PR74" i="43"/>
  <c r="PQ74" i="43"/>
  <c r="PP74" i="43"/>
  <c r="PO74" i="43"/>
  <c r="PN74" i="43"/>
  <c r="PM74" i="43"/>
  <c r="PL74" i="43"/>
  <c r="PK74" i="43"/>
  <c r="PJ74" i="43"/>
  <c r="PI74" i="43"/>
  <c r="PH74" i="43"/>
  <c r="PG74" i="43"/>
  <c r="PF74" i="43"/>
  <c r="PE74" i="43"/>
  <c r="PD74" i="43"/>
  <c r="PC74" i="43"/>
  <c r="PB74" i="43"/>
  <c r="PA74" i="43"/>
  <c r="OZ74" i="43"/>
  <c r="OY74" i="43"/>
  <c r="OX74" i="43"/>
  <c r="OW74" i="43"/>
  <c r="OV74" i="43"/>
  <c r="OU74" i="43"/>
  <c r="OT74" i="43"/>
  <c r="OS74" i="43"/>
  <c r="OR74" i="43"/>
  <c r="OQ74" i="43"/>
  <c r="OP74" i="43"/>
  <c r="OO74" i="43"/>
  <c r="ON74" i="43"/>
  <c r="OM74" i="43"/>
  <c r="OL74" i="43"/>
  <c r="OK74" i="43"/>
  <c r="OJ74" i="43"/>
  <c r="OI74" i="43"/>
  <c r="OH74" i="43"/>
  <c r="OG74" i="43"/>
  <c r="OF74" i="43"/>
  <c r="OE74" i="43"/>
  <c r="OD74" i="43"/>
  <c r="OC74" i="43"/>
  <c r="OB74" i="43"/>
  <c r="OA74" i="43"/>
  <c r="NZ74" i="43"/>
  <c r="NY74" i="43"/>
  <c r="NX74" i="43"/>
  <c r="NW74" i="43"/>
  <c r="NV74" i="43"/>
  <c r="NU74" i="43"/>
  <c r="NT74" i="43"/>
  <c r="NS74" i="43"/>
  <c r="NR74" i="43"/>
  <c r="NQ74" i="43"/>
  <c r="NP74" i="43"/>
  <c r="NO74" i="43"/>
  <c r="NN74" i="43"/>
  <c r="NM74" i="43"/>
  <c r="NL74" i="43"/>
  <c r="NK74" i="43"/>
  <c r="NJ74" i="43"/>
  <c r="NI74" i="43"/>
  <c r="NH74" i="43"/>
  <c r="NG74" i="43"/>
  <c r="NF74" i="43"/>
  <c r="NE74" i="43"/>
  <c r="ND74" i="43"/>
  <c r="NC74" i="43"/>
  <c r="NB74" i="43"/>
  <c r="NA74" i="43"/>
  <c r="MZ74" i="43"/>
  <c r="MY74" i="43"/>
  <c r="MX74" i="43"/>
  <c r="MW74" i="43"/>
  <c r="MV74" i="43"/>
  <c r="MU74" i="43"/>
  <c r="MT74" i="43"/>
  <c r="MS74" i="43"/>
  <c r="MR74" i="43"/>
  <c r="MQ74" i="43"/>
  <c r="MP74" i="43"/>
  <c r="MO74" i="43"/>
  <c r="MN74" i="43"/>
  <c r="MM74" i="43"/>
  <c r="ML74" i="43"/>
  <c r="MK74" i="43"/>
  <c r="MJ74" i="43"/>
  <c r="MI74" i="43"/>
  <c r="MH74" i="43"/>
  <c r="MG74" i="43"/>
  <c r="MF74" i="43"/>
  <c r="ME74" i="43"/>
  <c r="MD74" i="43"/>
  <c r="MC74" i="43"/>
  <c r="MB74" i="43"/>
  <c r="MA74" i="43"/>
  <c r="LZ74" i="43"/>
  <c r="LY74" i="43"/>
  <c r="LX74" i="43"/>
  <c r="LW74" i="43"/>
  <c r="LV74" i="43"/>
  <c r="LU74" i="43"/>
  <c r="LT74" i="43"/>
  <c r="LS74" i="43"/>
  <c r="LR74" i="43"/>
  <c r="LQ74" i="43"/>
  <c r="LP74" i="43"/>
  <c r="LO74" i="43"/>
  <c r="LN74" i="43"/>
  <c r="LM74" i="43"/>
  <c r="LL74" i="43"/>
  <c r="LK74" i="43"/>
  <c r="LJ74" i="43"/>
  <c r="LI74" i="43"/>
  <c r="LH74" i="43"/>
  <c r="LG74" i="43"/>
  <c r="LF74" i="43"/>
  <c r="LE74" i="43"/>
  <c r="LD74" i="43"/>
  <c r="LC74" i="43"/>
  <c r="LB74" i="43"/>
  <c r="LA74" i="43"/>
  <c r="KZ74" i="43"/>
  <c r="KY74" i="43"/>
  <c r="KX74" i="43"/>
  <c r="KW74" i="43"/>
  <c r="KV74" i="43"/>
  <c r="KU74" i="43"/>
  <c r="KT74" i="43"/>
  <c r="KS74" i="43"/>
  <c r="KR74" i="43"/>
  <c r="KQ74" i="43"/>
  <c r="KP74" i="43"/>
  <c r="KO74" i="43"/>
  <c r="KN74" i="43"/>
  <c r="KM74" i="43"/>
  <c r="KL74" i="43"/>
  <c r="KK74" i="43"/>
  <c r="KJ74" i="43"/>
  <c r="KI74" i="43"/>
  <c r="KH74" i="43"/>
  <c r="KG74" i="43"/>
  <c r="KF74" i="43"/>
  <c r="KE74" i="43"/>
  <c r="KD74" i="43"/>
  <c r="KC74" i="43"/>
  <c r="KB74" i="43"/>
  <c r="KA74" i="43"/>
  <c r="JZ74" i="43"/>
  <c r="JY74" i="43"/>
  <c r="JX74" i="43"/>
  <c r="JW74" i="43"/>
  <c r="JV74" i="43"/>
  <c r="JU74" i="43"/>
  <c r="JT74" i="43"/>
  <c r="JS74" i="43"/>
  <c r="JR74" i="43"/>
  <c r="JQ74" i="43"/>
  <c r="JP74" i="43"/>
  <c r="JO74" i="43"/>
  <c r="JN74" i="43"/>
  <c r="JM74" i="43"/>
  <c r="JL74" i="43"/>
  <c r="JK74" i="43"/>
  <c r="JJ74" i="43"/>
  <c r="JI74" i="43"/>
  <c r="JH74" i="43"/>
  <c r="JG74" i="43"/>
  <c r="JF74" i="43"/>
  <c r="JE74" i="43"/>
  <c r="JD74" i="43"/>
  <c r="JC74" i="43"/>
  <c r="JB74" i="43"/>
  <c r="JA74" i="43"/>
  <c r="IZ74" i="43"/>
  <c r="IY74" i="43"/>
  <c r="IX74" i="43"/>
  <c r="IW74" i="43"/>
  <c r="IV74" i="43"/>
  <c r="IU74" i="43"/>
  <c r="IT74" i="43"/>
  <c r="IS74" i="43"/>
  <c r="IR74" i="43"/>
  <c r="IQ74" i="43"/>
  <c r="IP74" i="43"/>
  <c r="IO74" i="43"/>
  <c r="IN74" i="43"/>
  <c r="IM74" i="43"/>
  <c r="IL74" i="43"/>
  <c r="IK74" i="43"/>
  <c r="IJ74" i="43"/>
  <c r="II74" i="43"/>
  <c r="IH74" i="43"/>
  <c r="IG74" i="43"/>
  <c r="IF74" i="43"/>
  <c r="IE74" i="43"/>
  <c r="ID74" i="43"/>
  <c r="IC74" i="43"/>
  <c r="IB74" i="43"/>
  <c r="IA74" i="43"/>
  <c r="HZ74" i="43"/>
  <c r="HY74" i="43"/>
  <c r="HX74" i="43"/>
  <c r="HW74" i="43"/>
  <c r="HV74" i="43"/>
  <c r="HU74" i="43"/>
  <c r="HT74" i="43"/>
  <c r="HS74" i="43"/>
  <c r="HR74" i="43"/>
  <c r="HQ74" i="43"/>
  <c r="HP74" i="43"/>
  <c r="HO74" i="43"/>
  <c r="HN74" i="43"/>
  <c r="HM74" i="43"/>
  <c r="HL74" i="43"/>
  <c r="HK74" i="43"/>
  <c r="HJ74" i="43"/>
  <c r="HI74" i="43"/>
  <c r="HH74" i="43"/>
  <c r="HG74" i="43"/>
  <c r="HF74" i="43"/>
  <c r="HE74" i="43"/>
  <c r="HD74" i="43"/>
  <c r="HC74" i="43"/>
  <c r="HB74" i="43"/>
  <c r="HA74" i="43"/>
  <c r="GZ74" i="43"/>
  <c r="GY74" i="43"/>
  <c r="GX74" i="43"/>
  <c r="GW74" i="43"/>
  <c r="GV74" i="43"/>
  <c r="GU74" i="43"/>
  <c r="GT74" i="43"/>
  <c r="GS74" i="43"/>
  <c r="GR74" i="43"/>
  <c r="GQ74" i="43"/>
  <c r="GP74" i="43"/>
  <c r="GO74" i="43"/>
  <c r="GN74" i="43"/>
  <c r="GM74" i="43"/>
  <c r="GL74" i="43"/>
  <c r="GK74" i="43"/>
  <c r="GJ74" i="43"/>
  <c r="GI74" i="43"/>
  <c r="GH74" i="43"/>
  <c r="GG74" i="43"/>
  <c r="GF74" i="43"/>
  <c r="GE74" i="43"/>
  <c r="GD74" i="43"/>
  <c r="GC74" i="43"/>
  <c r="GB74" i="43"/>
  <c r="GA74" i="43"/>
  <c r="FZ74" i="43"/>
  <c r="FY74" i="43"/>
  <c r="FX74" i="43"/>
  <c r="FW74" i="43"/>
  <c r="FV74" i="43"/>
  <c r="FU74" i="43"/>
  <c r="FT74" i="43"/>
  <c r="FS74" i="43"/>
  <c r="FR74" i="43"/>
  <c r="FQ74" i="43"/>
  <c r="FP74" i="43"/>
  <c r="FO74" i="43"/>
  <c r="FN74" i="43"/>
  <c r="FM74" i="43"/>
  <c r="FL74" i="43"/>
  <c r="FK74" i="43"/>
  <c r="FJ74" i="43"/>
  <c r="FI74" i="43"/>
  <c r="FH74" i="43"/>
  <c r="FG74" i="43"/>
  <c r="FF74" i="43"/>
  <c r="FE74" i="43"/>
  <c r="FD74" i="43"/>
  <c r="FC74" i="43"/>
  <c r="FB74" i="43"/>
  <c r="FA74" i="43"/>
  <c r="EZ74" i="43"/>
  <c r="EY74" i="43"/>
  <c r="EX74" i="43"/>
  <c r="EW74" i="43"/>
  <c r="EV74" i="43"/>
  <c r="EU74" i="43"/>
  <c r="ET74" i="43"/>
  <c r="ES74" i="43"/>
  <c r="ER74" i="43"/>
  <c r="EQ74" i="43"/>
  <c r="EP74" i="43"/>
  <c r="EO74" i="43"/>
  <c r="EN74" i="43"/>
  <c r="EM74" i="43"/>
  <c r="EL74" i="43"/>
  <c r="EK74" i="43"/>
  <c r="EJ74" i="43"/>
  <c r="EI74" i="43"/>
  <c r="EH74" i="43"/>
  <c r="EG74" i="43"/>
  <c r="EF74" i="43"/>
  <c r="EE74" i="43"/>
  <c r="ED74" i="43"/>
  <c r="EC74" i="43"/>
  <c r="EB74" i="43"/>
  <c r="EA74" i="43"/>
  <c r="DZ74" i="43"/>
  <c r="DY74" i="43"/>
  <c r="DX74" i="43"/>
  <c r="DW74" i="43"/>
  <c r="DV74" i="43"/>
  <c r="DU74" i="43"/>
  <c r="DT74" i="43"/>
  <c r="DS74" i="43"/>
  <c r="DR74" i="43"/>
  <c r="DQ74" i="43"/>
  <c r="DP74" i="43"/>
  <c r="DO74" i="43"/>
  <c r="DN74" i="43"/>
  <c r="DM74" i="43"/>
  <c r="DL74" i="43"/>
  <c r="DK74" i="43"/>
  <c r="DJ74" i="43"/>
  <c r="DI74" i="43"/>
  <c r="DH74" i="43"/>
  <c r="DG74" i="43"/>
  <c r="DF74" i="43"/>
  <c r="DE74" i="43"/>
  <c r="DD74" i="43"/>
  <c r="DC74" i="43"/>
  <c r="DB74" i="43"/>
  <c r="DA74" i="43"/>
  <c r="CZ74" i="43"/>
  <c r="CY74" i="43"/>
  <c r="CX74" i="43"/>
  <c r="CW74" i="43"/>
  <c r="CV74" i="43"/>
  <c r="CU74" i="43"/>
  <c r="CT74" i="43"/>
  <c r="CS74" i="43"/>
  <c r="CR74" i="43"/>
  <c r="CQ74" i="43"/>
  <c r="CP74" i="43"/>
  <c r="CO74" i="43"/>
  <c r="CN74" i="43"/>
  <c r="CM74" i="43"/>
  <c r="CL74" i="43"/>
  <c r="CK74" i="43"/>
  <c r="CJ74" i="43"/>
  <c r="CI74" i="43"/>
  <c r="CH74" i="43"/>
  <c r="CG74" i="43"/>
  <c r="CF74" i="43"/>
  <c r="CE74" i="43"/>
  <c r="CD74" i="43"/>
  <c r="CC74" i="43"/>
  <c r="CB74" i="43"/>
  <c r="CA74" i="43"/>
  <c r="BZ74" i="43"/>
  <c r="BY74" i="43"/>
  <c r="BX74" i="43"/>
  <c r="BW74" i="43"/>
  <c r="BV74" i="43"/>
  <c r="BU74" i="43"/>
  <c r="BT74" i="43"/>
  <c r="BS74" i="43"/>
  <c r="BR74" i="43"/>
  <c r="BQ74" i="43"/>
  <c r="BP74" i="43"/>
  <c r="BO74" i="43"/>
  <c r="BN74" i="43"/>
  <c r="BM74" i="43"/>
  <c r="BL74" i="43"/>
  <c r="BK74" i="43"/>
  <c r="BJ74" i="43"/>
  <c r="BI74" i="43"/>
  <c r="BH74" i="43"/>
  <c r="BG74" i="43"/>
  <c r="BF74" i="43"/>
  <c r="BE74" i="43"/>
  <c r="BD74" i="43"/>
  <c r="BC74" i="43"/>
  <c r="BB74" i="43"/>
  <c r="BA74" i="43"/>
  <c r="AZ74" i="43"/>
  <c r="AY74" i="43"/>
  <c r="AX74" i="43"/>
  <c r="AW74" i="43"/>
  <c r="AV74" i="43"/>
  <c r="AU74" i="43"/>
  <c r="AT74" i="43"/>
  <c r="AS74" i="43"/>
  <c r="AR74" i="43"/>
  <c r="AQ74" i="43"/>
  <c r="AP74" i="43"/>
  <c r="AO74" i="43"/>
  <c r="AN74" i="43"/>
  <c r="AM74" i="43"/>
  <c r="AL74" i="43"/>
  <c r="AK74" i="43"/>
  <c r="AJ74" i="43"/>
  <c r="AI74" i="43"/>
  <c r="AH74" i="43"/>
  <c r="AG74" i="43"/>
  <c r="AF74" i="43"/>
  <c r="AE74" i="43"/>
  <c r="AD74" i="43"/>
  <c r="AC74" i="43"/>
  <c r="AB74" i="43"/>
  <c r="AA74" i="43"/>
  <c r="Z74" i="43"/>
  <c r="Y74" i="43"/>
  <c r="X74" i="43"/>
  <c r="W74" i="43"/>
  <c r="V74" i="43"/>
  <c r="U74" i="43"/>
  <c r="T74" i="43"/>
  <c r="S74" i="43"/>
  <c r="R74" i="43"/>
  <c r="Q74" i="43"/>
  <c r="P74" i="43"/>
  <c r="O74" i="43"/>
  <c r="N74" i="43"/>
  <c r="M74" i="43"/>
  <c r="L74" i="43"/>
  <c r="K74" i="43"/>
  <c r="J74" i="43"/>
  <c r="I74" i="43"/>
  <c r="H74" i="43"/>
  <c r="G74" i="43"/>
  <c r="F74" i="43"/>
  <c r="E74" i="43"/>
  <c r="D74" i="43"/>
  <c r="C74" i="43"/>
  <c r="YC73" i="43"/>
  <c r="YB73" i="43"/>
  <c r="YA73" i="43"/>
  <c r="XZ73" i="43"/>
  <c r="XY73" i="43"/>
  <c r="XX73" i="43"/>
  <c r="XW73" i="43"/>
  <c r="XV73" i="43"/>
  <c r="XU73" i="43"/>
  <c r="XT73" i="43"/>
  <c r="XS73" i="43"/>
  <c r="XR73" i="43"/>
  <c r="XQ73" i="43"/>
  <c r="XP73" i="43"/>
  <c r="XO73" i="43"/>
  <c r="XN73" i="43"/>
  <c r="XM73" i="43"/>
  <c r="XL73" i="43"/>
  <c r="XK73" i="43"/>
  <c r="XJ73" i="43"/>
  <c r="XI73" i="43"/>
  <c r="XH73" i="43"/>
  <c r="XG73" i="43"/>
  <c r="XF73" i="43"/>
  <c r="XE73" i="43"/>
  <c r="XD73" i="43"/>
  <c r="XC73" i="43"/>
  <c r="XB73" i="43"/>
  <c r="XA73" i="43"/>
  <c r="WZ73" i="43"/>
  <c r="WY73" i="43"/>
  <c r="WX73" i="43"/>
  <c r="WW73" i="43"/>
  <c r="WV73" i="43"/>
  <c r="WU73" i="43"/>
  <c r="WT73" i="43"/>
  <c r="WS73" i="43"/>
  <c r="WR73" i="43"/>
  <c r="WQ73" i="43"/>
  <c r="WP73" i="43"/>
  <c r="WO73" i="43"/>
  <c r="WN73" i="43"/>
  <c r="WM73" i="43"/>
  <c r="WL73" i="43"/>
  <c r="WK73" i="43"/>
  <c r="WJ73" i="43"/>
  <c r="WI73" i="43"/>
  <c r="WH73" i="43"/>
  <c r="WG73" i="43"/>
  <c r="WF73" i="43"/>
  <c r="WE73" i="43"/>
  <c r="WD73" i="43"/>
  <c r="WC73" i="43"/>
  <c r="WB73" i="43"/>
  <c r="WA73" i="43"/>
  <c r="VZ73" i="43"/>
  <c r="VY73" i="43"/>
  <c r="VX73" i="43"/>
  <c r="VW73" i="43"/>
  <c r="VV73" i="43"/>
  <c r="VU73" i="43"/>
  <c r="VT73" i="43"/>
  <c r="VS73" i="43"/>
  <c r="VR73" i="43"/>
  <c r="VQ73" i="43"/>
  <c r="VP73" i="43"/>
  <c r="VO73" i="43"/>
  <c r="VN73" i="43"/>
  <c r="VM73" i="43"/>
  <c r="VL73" i="43"/>
  <c r="VK73" i="43"/>
  <c r="VJ73" i="43"/>
  <c r="VI73" i="43"/>
  <c r="VH73" i="43"/>
  <c r="VG73" i="43"/>
  <c r="VF73" i="43"/>
  <c r="VE73" i="43"/>
  <c r="VD73" i="43"/>
  <c r="VC73" i="43"/>
  <c r="VB73" i="43"/>
  <c r="VA73" i="43"/>
  <c r="UZ73" i="43"/>
  <c r="UY73" i="43"/>
  <c r="UX73" i="43"/>
  <c r="UW73" i="43"/>
  <c r="UV73" i="43"/>
  <c r="UU73" i="43"/>
  <c r="UT73" i="43"/>
  <c r="US73" i="43"/>
  <c r="UR73" i="43"/>
  <c r="UQ73" i="43"/>
  <c r="UP73" i="43"/>
  <c r="UO73" i="43"/>
  <c r="UN73" i="43"/>
  <c r="UM73" i="43"/>
  <c r="UL73" i="43"/>
  <c r="UK73" i="43"/>
  <c r="UJ73" i="43"/>
  <c r="UI73" i="43"/>
  <c r="UH73" i="43"/>
  <c r="UG73" i="43"/>
  <c r="UF73" i="43"/>
  <c r="UE73" i="43"/>
  <c r="UD73" i="43"/>
  <c r="UC73" i="43"/>
  <c r="UB73" i="43"/>
  <c r="UA73" i="43"/>
  <c r="TZ73" i="43"/>
  <c r="TY73" i="43"/>
  <c r="TX73" i="43"/>
  <c r="TW73" i="43"/>
  <c r="TV73" i="43"/>
  <c r="TU73" i="43"/>
  <c r="TT73" i="43"/>
  <c r="TS73" i="43"/>
  <c r="TR73" i="43"/>
  <c r="TQ73" i="43"/>
  <c r="TP73" i="43"/>
  <c r="TO73" i="43"/>
  <c r="TN73" i="43"/>
  <c r="TM73" i="43"/>
  <c r="TL73" i="43"/>
  <c r="TK73" i="43"/>
  <c r="TJ73" i="43"/>
  <c r="TI73" i="43"/>
  <c r="TH73" i="43"/>
  <c r="TG73" i="43"/>
  <c r="TF73" i="43"/>
  <c r="TE73" i="43"/>
  <c r="TD73" i="43"/>
  <c r="TC73" i="43"/>
  <c r="TB73" i="43"/>
  <c r="TA73" i="43"/>
  <c r="SZ73" i="43"/>
  <c r="SY73" i="43"/>
  <c r="SX73" i="43"/>
  <c r="SW73" i="43"/>
  <c r="SV73" i="43"/>
  <c r="SU73" i="43"/>
  <c r="ST73" i="43"/>
  <c r="SS73" i="43"/>
  <c r="SR73" i="43"/>
  <c r="SQ73" i="43"/>
  <c r="SP73" i="43"/>
  <c r="SO73" i="43"/>
  <c r="SN73" i="43"/>
  <c r="SM73" i="43"/>
  <c r="SL73" i="43"/>
  <c r="SK73" i="43"/>
  <c r="SJ73" i="43"/>
  <c r="SI73" i="43"/>
  <c r="SH73" i="43"/>
  <c r="SG73" i="43"/>
  <c r="SF73" i="43"/>
  <c r="SE73" i="43"/>
  <c r="SD73" i="43"/>
  <c r="SC73" i="43"/>
  <c r="SB73" i="43"/>
  <c r="SA73" i="43"/>
  <c r="RZ73" i="43"/>
  <c r="RY73" i="43"/>
  <c r="RX73" i="43"/>
  <c r="RW73" i="43"/>
  <c r="RV73" i="43"/>
  <c r="RU73" i="43"/>
  <c r="RT73" i="43"/>
  <c r="RS73" i="43"/>
  <c r="RR73" i="43"/>
  <c r="RQ73" i="43"/>
  <c r="RP73" i="43"/>
  <c r="RO73" i="43"/>
  <c r="RN73" i="43"/>
  <c r="RM73" i="43"/>
  <c r="RL73" i="43"/>
  <c r="RK73" i="43"/>
  <c r="RJ73" i="43"/>
  <c r="RI73" i="43"/>
  <c r="RH73" i="43"/>
  <c r="RG73" i="43"/>
  <c r="RF73" i="43"/>
  <c r="RE73" i="43"/>
  <c r="RD73" i="43"/>
  <c r="RC73" i="43"/>
  <c r="RB73" i="43"/>
  <c r="RA73" i="43"/>
  <c r="QZ73" i="43"/>
  <c r="QY73" i="43"/>
  <c r="QX73" i="43"/>
  <c r="QW73" i="43"/>
  <c r="QV73" i="43"/>
  <c r="QU73" i="43"/>
  <c r="QT73" i="43"/>
  <c r="QS73" i="43"/>
  <c r="QR73" i="43"/>
  <c r="QQ73" i="43"/>
  <c r="QP73" i="43"/>
  <c r="QO73" i="43"/>
  <c r="QN73" i="43"/>
  <c r="QM73" i="43"/>
  <c r="QL73" i="43"/>
  <c r="QK73" i="43"/>
  <c r="QJ73" i="43"/>
  <c r="QI73" i="43"/>
  <c r="QH73" i="43"/>
  <c r="QG73" i="43"/>
  <c r="QF73" i="43"/>
  <c r="QE73" i="43"/>
  <c r="QD73" i="43"/>
  <c r="QC73" i="43"/>
  <c r="QB73" i="43"/>
  <c r="QA73" i="43"/>
  <c r="PZ73" i="43"/>
  <c r="PY73" i="43"/>
  <c r="PX73" i="43"/>
  <c r="PW73" i="43"/>
  <c r="PV73" i="43"/>
  <c r="PU73" i="43"/>
  <c r="PT73" i="43"/>
  <c r="PS73" i="43"/>
  <c r="PR73" i="43"/>
  <c r="PQ73" i="43"/>
  <c r="PP73" i="43"/>
  <c r="PO73" i="43"/>
  <c r="PN73" i="43"/>
  <c r="PM73" i="43"/>
  <c r="PL73" i="43"/>
  <c r="PK73" i="43"/>
  <c r="PJ73" i="43"/>
  <c r="PI73" i="43"/>
  <c r="PH73" i="43"/>
  <c r="PG73" i="43"/>
  <c r="PF73" i="43"/>
  <c r="PE73" i="43"/>
  <c r="PD73" i="43"/>
  <c r="PC73" i="43"/>
  <c r="PB73" i="43"/>
  <c r="PA73" i="43"/>
  <c r="OZ73" i="43"/>
  <c r="OY73" i="43"/>
  <c r="OX73" i="43"/>
  <c r="OW73" i="43"/>
  <c r="OV73" i="43"/>
  <c r="OU73" i="43"/>
  <c r="OT73" i="43"/>
  <c r="OS73" i="43"/>
  <c r="OR73" i="43"/>
  <c r="OQ73" i="43"/>
  <c r="OP73" i="43"/>
  <c r="OO73" i="43"/>
  <c r="ON73" i="43"/>
  <c r="OM73" i="43"/>
  <c r="OL73" i="43"/>
  <c r="OK73" i="43"/>
  <c r="OJ73" i="43"/>
  <c r="OI73" i="43"/>
  <c r="OH73" i="43"/>
  <c r="OG73" i="43"/>
  <c r="OF73" i="43"/>
  <c r="OE73" i="43"/>
  <c r="OD73" i="43"/>
  <c r="OC73" i="43"/>
  <c r="OB73" i="43"/>
  <c r="OA73" i="43"/>
  <c r="NZ73" i="43"/>
  <c r="NY73" i="43"/>
  <c r="NX73" i="43"/>
  <c r="NW73" i="43"/>
  <c r="NV73" i="43"/>
  <c r="NU73" i="43"/>
  <c r="NT73" i="43"/>
  <c r="NS73" i="43"/>
  <c r="NR73" i="43"/>
  <c r="NQ73" i="43"/>
  <c r="NP73" i="43"/>
  <c r="NO73" i="43"/>
  <c r="NN73" i="43"/>
  <c r="NM73" i="43"/>
  <c r="NL73" i="43"/>
  <c r="NK73" i="43"/>
  <c r="NJ73" i="43"/>
  <c r="NI73" i="43"/>
  <c r="NH73" i="43"/>
  <c r="NG73" i="43"/>
  <c r="NF73" i="43"/>
  <c r="NE73" i="43"/>
  <c r="ND73" i="43"/>
  <c r="NC73" i="43"/>
  <c r="NB73" i="43"/>
  <c r="NA73" i="43"/>
  <c r="MZ73" i="43"/>
  <c r="MY73" i="43"/>
  <c r="MX73" i="43"/>
  <c r="MW73" i="43"/>
  <c r="MV73" i="43"/>
  <c r="MU73" i="43"/>
  <c r="MT73" i="43"/>
  <c r="MS73" i="43"/>
  <c r="MR73" i="43"/>
  <c r="MQ73" i="43"/>
  <c r="MP73" i="43"/>
  <c r="MO73" i="43"/>
  <c r="MN73" i="43"/>
  <c r="MM73" i="43"/>
  <c r="ML73" i="43"/>
  <c r="MK73" i="43"/>
  <c r="MJ73" i="43"/>
  <c r="MI73" i="43"/>
  <c r="MH73" i="43"/>
  <c r="MG73" i="43"/>
  <c r="MF73" i="43"/>
  <c r="ME73" i="43"/>
  <c r="MD73" i="43"/>
  <c r="MC73" i="43"/>
  <c r="MB73" i="43"/>
  <c r="MA73" i="43"/>
  <c r="LZ73" i="43"/>
  <c r="LY73" i="43"/>
  <c r="LX73" i="43"/>
  <c r="LW73" i="43"/>
  <c r="LV73" i="43"/>
  <c r="LU73" i="43"/>
  <c r="LT73" i="43"/>
  <c r="LS73" i="43"/>
  <c r="LR73" i="43"/>
  <c r="LQ73" i="43"/>
  <c r="LP73" i="43"/>
  <c r="LO73" i="43"/>
  <c r="LN73" i="43"/>
  <c r="LM73" i="43"/>
  <c r="LL73" i="43"/>
  <c r="LK73" i="43"/>
  <c r="LJ73" i="43"/>
  <c r="LI73" i="43"/>
  <c r="LH73" i="43"/>
  <c r="LG73" i="43"/>
  <c r="LF73" i="43"/>
  <c r="LE73" i="43"/>
  <c r="LD73" i="43"/>
  <c r="LC73" i="43"/>
  <c r="LB73" i="43"/>
  <c r="LA73" i="43"/>
  <c r="KZ73" i="43"/>
  <c r="KY73" i="43"/>
  <c r="KX73" i="43"/>
  <c r="KW73" i="43"/>
  <c r="KV73" i="43"/>
  <c r="KU73" i="43"/>
  <c r="KT73" i="43"/>
  <c r="KS73" i="43"/>
  <c r="KR73" i="43"/>
  <c r="KQ73" i="43"/>
  <c r="KP73" i="43"/>
  <c r="KO73" i="43"/>
  <c r="KN73" i="43"/>
  <c r="KM73" i="43"/>
  <c r="KL73" i="43"/>
  <c r="KK73" i="43"/>
  <c r="KJ73" i="43"/>
  <c r="KI73" i="43"/>
  <c r="KH73" i="43"/>
  <c r="KG73" i="43"/>
  <c r="KF73" i="43"/>
  <c r="KE73" i="43"/>
  <c r="KD73" i="43"/>
  <c r="KC73" i="43"/>
  <c r="KB73" i="43"/>
  <c r="KA73" i="43"/>
  <c r="JZ73" i="43"/>
  <c r="JY73" i="43"/>
  <c r="JX73" i="43"/>
  <c r="JW73" i="43"/>
  <c r="JV73" i="43"/>
  <c r="JU73" i="43"/>
  <c r="JT73" i="43"/>
  <c r="JS73" i="43"/>
  <c r="JR73" i="43"/>
  <c r="JQ73" i="43"/>
  <c r="JP73" i="43"/>
  <c r="JO73" i="43"/>
  <c r="JN73" i="43"/>
  <c r="JM73" i="43"/>
  <c r="JL73" i="43"/>
  <c r="JK73" i="43"/>
  <c r="JJ73" i="43"/>
  <c r="JI73" i="43"/>
  <c r="JH73" i="43"/>
  <c r="JG73" i="43"/>
  <c r="JF73" i="43"/>
  <c r="JE73" i="43"/>
  <c r="JD73" i="43"/>
  <c r="JC73" i="43"/>
  <c r="JB73" i="43"/>
  <c r="JA73" i="43"/>
  <c r="IZ73" i="43"/>
  <c r="IY73" i="43"/>
  <c r="IX73" i="43"/>
  <c r="IW73" i="43"/>
  <c r="IV73" i="43"/>
  <c r="IU73" i="43"/>
  <c r="IT73" i="43"/>
  <c r="IS73" i="43"/>
  <c r="IR73" i="43"/>
  <c r="IQ73" i="43"/>
  <c r="IP73" i="43"/>
  <c r="IO73" i="43"/>
  <c r="IN73" i="43"/>
  <c r="IM73" i="43"/>
  <c r="IL73" i="43"/>
  <c r="IK73" i="43"/>
  <c r="IJ73" i="43"/>
  <c r="II73" i="43"/>
  <c r="IH73" i="43"/>
  <c r="IG73" i="43"/>
  <c r="IF73" i="43"/>
  <c r="IE73" i="43"/>
  <c r="ID73" i="43"/>
  <c r="IC73" i="43"/>
  <c r="IB73" i="43"/>
  <c r="IA73" i="43"/>
  <c r="HZ73" i="43"/>
  <c r="HY73" i="43"/>
  <c r="HX73" i="43"/>
  <c r="HW73" i="43"/>
  <c r="HV73" i="43"/>
  <c r="HU73" i="43"/>
  <c r="HT73" i="43"/>
  <c r="HS73" i="43"/>
  <c r="HR73" i="43"/>
  <c r="HQ73" i="43"/>
  <c r="HP73" i="43"/>
  <c r="HO73" i="43"/>
  <c r="HN73" i="43"/>
  <c r="HM73" i="43"/>
  <c r="HL73" i="43"/>
  <c r="HK73" i="43"/>
  <c r="HJ73" i="43"/>
  <c r="HI73" i="43"/>
  <c r="HH73" i="43"/>
  <c r="HG73" i="43"/>
  <c r="HF73" i="43"/>
  <c r="HE73" i="43"/>
  <c r="HD73" i="43"/>
  <c r="HC73" i="43"/>
  <c r="HB73" i="43"/>
  <c r="HA73" i="43"/>
  <c r="GZ73" i="43"/>
  <c r="GY73" i="43"/>
  <c r="GX73" i="43"/>
  <c r="GW73" i="43"/>
  <c r="GV73" i="43"/>
  <c r="GU73" i="43"/>
  <c r="GT73" i="43"/>
  <c r="GS73" i="43"/>
  <c r="GR73" i="43"/>
  <c r="GQ73" i="43"/>
  <c r="GP73" i="43"/>
  <c r="GO73" i="43"/>
  <c r="GN73" i="43"/>
  <c r="GM73" i="43"/>
  <c r="GL73" i="43"/>
  <c r="GK73" i="43"/>
  <c r="GJ73" i="43"/>
  <c r="GI73" i="43"/>
  <c r="GH73" i="43"/>
  <c r="GG73" i="43"/>
  <c r="GF73" i="43"/>
  <c r="GE73" i="43"/>
  <c r="GD73" i="43"/>
  <c r="GC73" i="43"/>
  <c r="GB73" i="43"/>
  <c r="GA73" i="43"/>
  <c r="FZ73" i="43"/>
  <c r="FY73" i="43"/>
  <c r="FX73" i="43"/>
  <c r="FW73" i="43"/>
  <c r="FV73" i="43"/>
  <c r="FU73" i="43"/>
  <c r="FT73" i="43"/>
  <c r="FS73" i="43"/>
  <c r="FR73" i="43"/>
  <c r="FQ73" i="43"/>
  <c r="FP73" i="43"/>
  <c r="FO73" i="43"/>
  <c r="FN73" i="43"/>
  <c r="FM73" i="43"/>
  <c r="FL73" i="43"/>
  <c r="FK73" i="43"/>
  <c r="FJ73" i="43"/>
  <c r="FI73" i="43"/>
  <c r="FH73" i="43"/>
  <c r="FG73" i="43"/>
  <c r="FF73" i="43"/>
  <c r="FE73" i="43"/>
  <c r="FD73" i="43"/>
  <c r="FC73" i="43"/>
  <c r="FB73" i="43"/>
  <c r="FA73" i="43"/>
  <c r="EZ73" i="43"/>
  <c r="EY73" i="43"/>
  <c r="EX73" i="43"/>
  <c r="EW73" i="43"/>
  <c r="EV73" i="43"/>
  <c r="EU73" i="43"/>
  <c r="ET73" i="43"/>
  <c r="ES73" i="43"/>
  <c r="ER73" i="43"/>
  <c r="EQ73" i="43"/>
  <c r="EP73" i="43"/>
  <c r="EO73" i="43"/>
  <c r="EN73" i="43"/>
  <c r="EM73" i="43"/>
  <c r="EL73" i="43"/>
  <c r="EK73" i="43"/>
  <c r="EJ73" i="43"/>
  <c r="EI73" i="43"/>
  <c r="EH73" i="43"/>
  <c r="EG73" i="43"/>
  <c r="EF73" i="43"/>
  <c r="EE73" i="43"/>
  <c r="ED73" i="43"/>
  <c r="EC73" i="43"/>
  <c r="EB73" i="43"/>
  <c r="EA73" i="43"/>
  <c r="DZ73" i="43"/>
  <c r="DY73" i="43"/>
  <c r="DX73" i="43"/>
  <c r="DW73" i="43"/>
  <c r="DV73" i="43"/>
  <c r="DU73" i="43"/>
  <c r="DT73" i="43"/>
  <c r="DS73" i="43"/>
  <c r="DR73" i="43"/>
  <c r="DQ73" i="43"/>
  <c r="DP73" i="43"/>
  <c r="DO73" i="43"/>
  <c r="DN73" i="43"/>
  <c r="DM73" i="43"/>
  <c r="DL73" i="43"/>
  <c r="DK73" i="43"/>
  <c r="DJ73" i="43"/>
  <c r="DI73" i="43"/>
  <c r="DH73" i="43"/>
  <c r="DG73" i="43"/>
  <c r="DF73" i="43"/>
  <c r="DE73" i="43"/>
  <c r="DD73" i="43"/>
  <c r="DC73" i="43"/>
  <c r="DB73" i="43"/>
  <c r="DA73" i="43"/>
  <c r="CZ73" i="43"/>
  <c r="CY73" i="43"/>
  <c r="CX73" i="43"/>
  <c r="CW73" i="43"/>
  <c r="CV73" i="43"/>
  <c r="CU73" i="43"/>
  <c r="CT73" i="43"/>
  <c r="CS73" i="43"/>
  <c r="CR73" i="43"/>
  <c r="CQ73" i="43"/>
  <c r="CP73" i="43"/>
  <c r="CO73" i="43"/>
  <c r="CN73" i="43"/>
  <c r="CM73" i="43"/>
  <c r="CL73" i="43"/>
  <c r="CK73" i="43"/>
  <c r="CJ73" i="43"/>
  <c r="CI73" i="43"/>
  <c r="CH73" i="43"/>
  <c r="CG73" i="43"/>
  <c r="CF73" i="43"/>
  <c r="CE73" i="43"/>
  <c r="CD73" i="43"/>
  <c r="CC73" i="43"/>
  <c r="CB73" i="43"/>
  <c r="CA73" i="43"/>
  <c r="BZ73" i="43"/>
  <c r="BY73" i="43"/>
  <c r="BX73" i="43"/>
  <c r="BW73" i="43"/>
  <c r="BV73" i="43"/>
  <c r="BU73" i="43"/>
  <c r="BT73" i="43"/>
  <c r="BS73" i="43"/>
  <c r="BR73" i="43"/>
  <c r="BQ73" i="43"/>
  <c r="BP73" i="43"/>
  <c r="BO73" i="43"/>
  <c r="BN73" i="43"/>
  <c r="BM73" i="43"/>
  <c r="BL73" i="43"/>
  <c r="BK73" i="43"/>
  <c r="BJ73" i="43"/>
  <c r="BI73" i="43"/>
  <c r="BH73" i="43"/>
  <c r="BG73" i="43"/>
  <c r="BF73" i="43"/>
  <c r="BE73" i="43"/>
  <c r="BD73" i="43"/>
  <c r="BC73" i="43"/>
  <c r="BB73" i="43"/>
  <c r="BA73" i="43"/>
  <c r="AZ73" i="43"/>
  <c r="AY73" i="43"/>
  <c r="AX73" i="43"/>
  <c r="AW73" i="43"/>
  <c r="AV73" i="43"/>
  <c r="AU73" i="43"/>
  <c r="AT73" i="43"/>
  <c r="AS73" i="43"/>
  <c r="AR73" i="43"/>
  <c r="AQ73" i="43"/>
  <c r="AP73" i="43"/>
  <c r="AO73" i="43"/>
  <c r="AN73" i="43"/>
  <c r="AM73" i="43"/>
  <c r="AL73" i="43"/>
  <c r="AK73" i="43"/>
  <c r="AJ73" i="43"/>
  <c r="AI73" i="43"/>
  <c r="AH73" i="43"/>
  <c r="AG73" i="43"/>
  <c r="AF73" i="43"/>
  <c r="AE73" i="43"/>
  <c r="AD73" i="43"/>
  <c r="AC73" i="43"/>
  <c r="AB73" i="43"/>
  <c r="AA73" i="43"/>
  <c r="Z73" i="43"/>
  <c r="Y73" i="43"/>
  <c r="X73" i="43"/>
  <c r="W73" i="43"/>
  <c r="V73" i="43"/>
  <c r="U73" i="43"/>
  <c r="T73" i="43"/>
  <c r="S73" i="43"/>
  <c r="R73" i="43"/>
  <c r="Q73" i="43"/>
  <c r="P73" i="43"/>
  <c r="O73" i="43"/>
  <c r="N73" i="43"/>
  <c r="M73" i="43"/>
  <c r="L73" i="43"/>
  <c r="K73" i="43"/>
  <c r="J73" i="43"/>
  <c r="I73" i="43"/>
  <c r="H73" i="43"/>
  <c r="G73" i="43"/>
  <c r="F73" i="43"/>
  <c r="E73" i="43"/>
  <c r="D73" i="43"/>
  <c r="C73" i="43"/>
  <c r="YC72" i="43"/>
  <c r="YB72" i="43"/>
  <c r="YA72" i="43"/>
  <c r="XZ72" i="43"/>
  <c r="XY72" i="43"/>
  <c r="XX72" i="43"/>
  <c r="XW72" i="43"/>
  <c r="XV72" i="43"/>
  <c r="XU72" i="43"/>
  <c r="XT72" i="43"/>
  <c r="XS72" i="43"/>
  <c r="XR72" i="43"/>
  <c r="XQ72" i="43"/>
  <c r="XP72" i="43"/>
  <c r="XO72" i="43"/>
  <c r="XN72" i="43"/>
  <c r="XM72" i="43"/>
  <c r="XL72" i="43"/>
  <c r="XK72" i="43"/>
  <c r="XJ72" i="43"/>
  <c r="XI72" i="43"/>
  <c r="XH72" i="43"/>
  <c r="XG72" i="43"/>
  <c r="XF72" i="43"/>
  <c r="XE72" i="43"/>
  <c r="XD72" i="43"/>
  <c r="XC72" i="43"/>
  <c r="XB72" i="43"/>
  <c r="XA72" i="43"/>
  <c r="WZ72" i="43"/>
  <c r="WY72" i="43"/>
  <c r="WX72" i="43"/>
  <c r="WW72" i="43"/>
  <c r="WV72" i="43"/>
  <c r="WU72" i="43"/>
  <c r="WT72" i="43"/>
  <c r="WS72" i="43"/>
  <c r="WR72" i="43"/>
  <c r="WQ72" i="43"/>
  <c r="WP72" i="43"/>
  <c r="WO72" i="43"/>
  <c r="WN72" i="43"/>
  <c r="WM72" i="43"/>
  <c r="WL72" i="43"/>
  <c r="WK72" i="43"/>
  <c r="WJ72" i="43"/>
  <c r="WI72" i="43"/>
  <c r="WH72" i="43"/>
  <c r="WG72" i="43"/>
  <c r="WF72" i="43"/>
  <c r="WE72" i="43"/>
  <c r="WD72" i="43"/>
  <c r="WC72" i="43"/>
  <c r="WB72" i="43"/>
  <c r="WA72" i="43"/>
  <c r="VZ72" i="43"/>
  <c r="VY72" i="43"/>
  <c r="VX72" i="43"/>
  <c r="VW72" i="43"/>
  <c r="VV72" i="43"/>
  <c r="VU72" i="43"/>
  <c r="VT72" i="43"/>
  <c r="VS72" i="43"/>
  <c r="VR72" i="43"/>
  <c r="VQ72" i="43"/>
  <c r="VP72" i="43"/>
  <c r="VO72" i="43"/>
  <c r="VN72" i="43"/>
  <c r="VM72" i="43"/>
  <c r="VL72" i="43"/>
  <c r="VK72" i="43"/>
  <c r="VJ72" i="43"/>
  <c r="VI72" i="43"/>
  <c r="VH72" i="43"/>
  <c r="VG72" i="43"/>
  <c r="VF72" i="43"/>
  <c r="VE72" i="43"/>
  <c r="VD72" i="43"/>
  <c r="VC72" i="43"/>
  <c r="VB72" i="43"/>
  <c r="VA72" i="43"/>
  <c r="UZ72" i="43"/>
  <c r="UY72" i="43"/>
  <c r="UX72" i="43"/>
  <c r="UW72" i="43"/>
  <c r="UV72" i="43"/>
  <c r="UU72" i="43"/>
  <c r="UT72" i="43"/>
  <c r="US72" i="43"/>
  <c r="UR72" i="43"/>
  <c r="UQ72" i="43"/>
  <c r="UP72" i="43"/>
  <c r="UO72" i="43"/>
  <c r="UN72" i="43"/>
  <c r="UM72" i="43"/>
  <c r="UL72" i="43"/>
  <c r="UK72" i="43"/>
  <c r="UJ72" i="43"/>
  <c r="UI72" i="43"/>
  <c r="UH72" i="43"/>
  <c r="UG72" i="43"/>
  <c r="UF72" i="43"/>
  <c r="UE72" i="43"/>
  <c r="UD72" i="43"/>
  <c r="UC72" i="43"/>
  <c r="UB72" i="43"/>
  <c r="UA72" i="43"/>
  <c r="TZ72" i="43"/>
  <c r="TY72" i="43"/>
  <c r="TX72" i="43"/>
  <c r="TW72" i="43"/>
  <c r="TV72" i="43"/>
  <c r="TU72" i="43"/>
  <c r="TT72" i="43"/>
  <c r="TS72" i="43"/>
  <c r="TR72" i="43"/>
  <c r="TQ72" i="43"/>
  <c r="TP72" i="43"/>
  <c r="TO72" i="43"/>
  <c r="TN72" i="43"/>
  <c r="TM72" i="43"/>
  <c r="TL72" i="43"/>
  <c r="TK72" i="43"/>
  <c r="TJ72" i="43"/>
  <c r="TI72" i="43"/>
  <c r="TH72" i="43"/>
  <c r="TG72" i="43"/>
  <c r="TF72" i="43"/>
  <c r="TE72" i="43"/>
  <c r="TD72" i="43"/>
  <c r="TC72" i="43"/>
  <c r="TB72" i="43"/>
  <c r="TA72" i="43"/>
  <c r="SZ72" i="43"/>
  <c r="SY72" i="43"/>
  <c r="SX72" i="43"/>
  <c r="SW72" i="43"/>
  <c r="SV72" i="43"/>
  <c r="SU72" i="43"/>
  <c r="ST72" i="43"/>
  <c r="SS72" i="43"/>
  <c r="SR72" i="43"/>
  <c r="SQ72" i="43"/>
  <c r="SP72" i="43"/>
  <c r="SO72" i="43"/>
  <c r="SN72" i="43"/>
  <c r="SM72" i="43"/>
  <c r="SL72" i="43"/>
  <c r="SK72" i="43"/>
  <c r="SJ72" i="43"/>
  <c r="SI72" i="43"/>
  <c r="SH72" i="43"/>
  <c r="SG72" i="43"/>
  <c r="SF72" i="43"/>
  <c r="SE72" i="43"/>
  <c r="SD72" i="43"/>
  <c r="SC72" i="43"/>
  <c r="SB72" i="43"/>
  <c r="SA72" i="43"/>
  <c r="RZ72" i="43"/>
  <c r="RY72" i="43"/>
  <c r="RX72" i="43"/>
  <c r="RW72" i="43"/>
  <c r="RV72" i="43"/>
  <c r="RU72" i="43"/>
  <c r="RT72" i="43"/>
  <c r="RS72" i="43"/>
  <c r="RR72" i="43"/>
  <c r="RQ72" i="43"/>
  <c r="RP72" i="43"/>
  <c r="RO72" i="43"/>
  <c r="RN72" i="43"/>
  <c r="RM72" i="43"/>
  <c r="RL72" i="43"/>
  <c r="RK72" i="43"/>
  <c r="RJ72" i="43"/>
  <c r="RI72" i="43"/>
  <c r="RH72" i="43"/>
  <c r="RG72" i="43"/>
  <c r="RF72" i="43"/>
  <c r="RE72" i="43"/>
  <c r="RD72" i="43"/>
  <c r="RC72" i="43"/>
  <c r="RB72" i="43"/>
  <c r="RA72" i="43"/>
  <c r="QZ72" i="43"/>
  <c r="QY72" i="43"/>
  <c r="QX72" i="43"/>
  <c r="QW72" i="43"/>
  <c r="QV72" i="43"/>
  <c r="QU72" i="43"/>
  <c r="QT72" i="43"/>
  <c r="QS72" i="43"/>
  <c r="QR72" i="43"/>
  <c r="QQ72" i="43"/>
  <c r="QP72" i="43"/>
  <c r="QO72" i="43"/>
  <c r="QN72" i="43"/>
  <c r="QM72" i="43"/>
  <c r="QL72" i="43"/>
  <c r="QK72" i="43"/>
  <c r="QJ72" i="43"/>
  <c r="QI72" i="43"/>
  <c r="QH72" i="43"/>
  <c r="QG72" i="43"/>
  <c r="QF72" i="43"/>
  <c r="QE72" i="43"/>
  <c r="QD72" i="43"/>
  <c r="QC72" i="43"/>
  <c r="QB72" i="43"/>
  <c r="QA72" i="43"/>
  <c r="PZ72" i="43"/>
  <c r="PY72" i="43"/>
  <c r="PX72" i="43"/>
  <c r="PW72" i="43"/>
  <c r="PV72" i="43"/>
  <c r="PU72" i="43"/>
  <c r="PT72" i="43"/>
  <c r="PS72" i="43"/>
  <c r="PR72" i="43"/>
  <c r="PQ72" i="43"/>
  <c r="PP72" i="43"/>
  <c r="PO72" i="43"/>
  <c r="PN72" i="43"/>
  <c r="PM72" i="43"/>
  <c r="PL72" i="43"/>
  <c r="PK72" i="43"/>
  <c r="PJ72" i="43"/>
  <c r="PI72" i="43"/>
  <c r="PH72" i="43"/>
  <c r="PG72" i="43"/>
  <c r="PF72" i="43"/>
  <c r="PE72" i="43"/>
  <c r="PD72" i="43"/>
  <c r="PC72" i="43"/>
  <c r="PB72" i="43"/>
  <c r="PA72" i="43"/>
  <c r="OZ72" i="43"/>
  <c r="OY72" i="43"/>
  <c r="OX72" i="43"/>
  <c r="OW72" i="43"/>
  <c r="OV72" i="43"/>
  <c r="OU72" i="43"/>
  <c r="OT72" i="43"/>
  <c r="OS72" i="43"/>
  <c r="OR72" i="43"/>
  <c r="OQ72" i="43"/>
  <c r="OP72" i="43"/>
  <c r="OO72" i="43"/>
  <c r="ON72" i="43"/>
  <c r="OM72" i="43"/>
  <c r="OL72" i="43"/>
  <c r="OK72" i="43"/>
  <c r="OJ72" i="43"/>
  <c r="OI72" i="43"/>
  <c r="OH72" i="43"/>
  <c r="OG72" i="43"/>
  <c r="OF72" i="43"/>
  <c r="OE72" i="43"/>
  <c r="OD72" i="43"/>
  <c r="OC72" i="43"/>
  <c r="OB72" i="43"/>
  <c r="OA72" i="43"/>
  <c r="NZ72" i="43"/>
  <c r="NY72" i="43"/>
  <c r="NX72" i="43"/>
  <c r="NW72" i="43"/>
  <c r="NV72" i="43"/>
  <c r="NU72" i="43"/>
  <c r="NT72" i="43"/>
  <c r="NS72" i="43"/>
  <c r="NR72" i="43"/>
  <c r="NQ72" i="43"/>
  <c r="NP72" i="43"/>
  <c r="NO72" i="43"/>
  <c r="NN72" i="43"/>
  <c r="NM72" i="43"/>
  <c r="NL72" i="43"/>
  <c r="NK72" i="43"/>
  <c r="NJ72" i="43"/>
  <c r="NI72" i="43"/>
  <c r="NH72" i="43"/>
  <c r="NG72" i="43"/>
  <c r="NF72" i="43"/>
  <c r="NE72" i="43"/>
  <c r="ND72" i="43"/>
  <c r="NC72" i="43"/>
  <c r="NB72" i="43"/>
  <c r="NA72" i="43"/>
  <c r="MZ72" i="43"/>
  <c r="MY72" i="43"/>
  <c r="MX72" i="43"/>
  <c r="MW72" i="43"/>
  <c r="MV72" i="43"/>
  <c r="MU72" i="43"/>
  <c r="MT72" i="43"/>
  <c r="MS72" i="43"/>
  <c r="MR72" i="43"/>
  <c r="MQ72" i="43"/>
  <c r="MP72" i="43"/>
  <c r="MO72" i="43"/>
  <c r="MN72" i="43"/>
  <c r="MM72" i="43"/>
  <c r="ML72" i="43"/>
  <c r="MK72" i="43"/>
  <c r="MJ72" i="43"/>
  <c r="MI72" i="43"/>
  <c r="MH72" i="43"/>
  <c r="MG72" i="43"/>
  <c r="MF72" i="43"/>
  <c r="ME72" i="43"/>
  <c r="MD72" i="43"/>
  <c r="MC72" i="43"/>
  <c r="MB72" i="43"/>
  <c r="MA72" i="43"/>
  <c r="LZ72" i="43"/>
  <c r="LY72" i="43"/>
  <c r="LX72" i="43"/>
  <c r="LW72" i="43"/>
  <c r="LV72" i="43"/>
  <c r="LU72" i="43"/>
  <c r="LT72" i="43"/>
  <c r="LS72" i="43"/>
  <c r="LR72" i="43"/>
  <c r="LQ72" i="43"/>
  <c r="LP72" i="43"/>
  <c r="LO72" i="43"/>
  <c r="LN72" i="43"/>
  <c r="LM72" i="43"/>
  <c r="LL72" i="43"/>
  <c r="LK72" i="43"/>
  <c r="LJ72" i="43"/>
  <c r="LI72" i="43"/>
  <c r="LH72" i="43"/>
  <c r="LG72" i="43"/>
  <c r="LF72" i="43"/>
  <c r="LE72" i="43"/>
  <c r="LD72" i="43"/>
  <c r="LC72" i="43"/>
  <c r="LB72" i="43"/>
  <c r="LA72" i="43"/>
  <c r="KZ72" i="43"/>
  <c r="KY72" i="43"/>
  <c r="KX72" i="43"/>
  <c r="KW72" i="43"/>
  <c r="KV72" i="43"/>
  <c r="KU72" i="43"/>
  <c r="KT72" i="43"/>
  <c r="KS72" i="43"/>
  <c r="KR72" i="43"/>
  <c r="KQ72" i="43"/>
  <c r="KP72" i="43"/>
  <c r="KO72" i="43"/>
  <c r="KN72" i="43"/>
  <c r="KM72" i="43"/>
  <c r="KL72" i="43"/>
  <c r="KK72" i="43"/>
  <c r="KJ72" i="43"/>
  <c r="KI72" i="43"/>
  <c r="KH72" i="43"/>
  <c r="KG72" i="43"/>
  <c r="KF72" i="43"/>
  <c r="KE72" i="43"/>
  <c r="KD72" i="43"/>
  <c r="KC72" i="43"/>
  <c r="KB72" i="43"/>
  <c r="KA72" i="43"/>
  <c r="JZ72" i="43"/>
  <c r="JY72" i="43"/>
  <c r="JX72" i="43"/>
  <c r="JW72" i="43"/>
  <c r="JV72" i="43"/>
  <c r="JU72" i="43"/>
  <c r="JT72" i="43"/>
  <c r="JS72" i="43"/>
  <c r="JR72" i="43"/>
  <c r="JQ72" i="43"/>
  <c r="JP72" i="43"/>
  <c r="JO72" i="43"/>
  <c r="JN72" i="43"/>
  <c r="JM72" i="43"/>
  <c r="JL72" i="43"/>
  <c r="JK72" i="43"/>
  <c r="JJ72" i="43"/>
  <c r="JI72" i="43"/>
  <c r="JH72" i="43"/>
  <c r="JG72" i="43"/>
  <c r="JF72" i="43"/>
  <c r="JE72" i="43"/>
  <c r="JD72" i="43"/>
  <c r="JC72" i="43"/>
  <c r="JB72" i="43"/>
  <c r="JA72" i="43"/>
  <c r="IZ72" i="43"/>
  <c r="IY72" i="43"/>
  <c r="IX72" i="43"/>
  <c r="IW72" i="43"/>
  <c r="IV72" i="43"/>
  <c r="IU72" i="43"/>
  <c r="IT72" i="43"/>
  <c r="IS72" i="43"/>
  <c r="IR72" i="43"/>
  <c r="IQ72" i="43"/>
  <c r="IP72" i="43"/>
  <c r="IO72" i="43"/>
  <c r="IN72" i="43"/>
  <c r="IM72" i="43"/>
  <c r="IL72" i="43"/>
  <c r="IK72" i="43"/>
  <c r="IJ72" i="43"/>
  <c r="II72" i="43"/>
  <c r="IH72" i="43"/>
  <c r="IG72" i="43"/>
  <c r="IF72" i="43"/>
  <c r="IE72" i="43"/>
  <c r="ID72" i="43"/>
  <c r="IC72" i="43"/>
  <c r="IB72" i="43"/>
  <c r="IA72" i="43"/>
  <c r="HZ72" i="43"/>
  <c r="HY72" i="43"/>
  <c r="HX72" i="43"/>
  <c r="HW72" i="43"/>
  <c r="HV72" i="43"/>
  <c r="HU72" i="43"/>
  <c r="HT72" i="43"/>
  <c r="HS72" i="43"/>
  <c r="HR72" i="43"/>
  <c r="HQ72" i="43"/>
  <c r="HP72" i="43"/>
  <c r="HO72" i="43"/>
  <c r="HN72" i="43"/>
  <c r="HM72" i="43"/>
  <c r="HL72" i="43"/>
  <c r="HK72" i="43"/>
  <c r="HJ72" i="43"/>
  <c r="HI72" i="43"/>
  <c r="HH72" i="43"/>
  <c r="HG72" i="43"/>
  <c r="HF72" i="43"/>
  <c r="HE72" i="43"/>
  <c r="HD72" i="43"/>
  <c r="HC72" i="43"/>
  <c r="HB72" i="43"/>
  <c r="HA72" i="43"/>
  <c r="GZ72" i="43"/>
  <c r="GY72" i="43"/>
  <c r="GX72" i="43"/>
  <c r="GW72" i="43"/>
  <c r="GV72" i="43"/>
  <c r="GU72" i="43"/>
  <c r="GT72" i="43"/>
  <c r="GS72" i="43"/>
  <c r="GR72" i="43"/>
  <c r="GQ72" i="43"/>
  <c r="GP72" i="43"/>
  <c r="GO72" i="43"/>
  <c r="GN72" i="43"/>
  <c r="GM72" i="43"/>
  <c r="GL72" i="43"/>
  <c r="GK72" i="43"/>
  <c r="GJ72" i="43"/>
  <c r="GI72" i="43"/>
  <c r="GH72" i="43"/>
  <c r="GG72" i="43"/>
  <c r="GF72" i="43"/>
  <c r="GE72" i="43"/>
  <c r="GD72" i="43"/>
  <c r="GC72" i="43"/>
  <c r="GB72" i="43"/>
  <c r="GA72" i="43"/>
  <c r="FZ72" i="43"/>
  <c r="FY72" i="43"/>
  <c r="FX72" i="43"/>
  <c r="FW72" i="43"/>
  <c r="FV72" i="43"/>
  <c r="FU72" i="43"/>
  <c r="FT72" i="43"/>
  <c r="FS72" i="43"/>
  <c r="FR72" i="43"/>
  <c r="FQ72" i="43"/>
  <c r="FP72" i="43"/>
  <c r="FO72" i="43"/>
  <c r="FN72" i="43"/>
  <c r="FM72" i="43"/>
  <c r="FL72" i="43"/>
  <c r="FK72" i="43"/>
  <c r="FJ72" i="43"/>
  <c r="FI72" i="43"/>
  <c r="FH72" i="43"/>
  <c r="FG72" i="43"/>
  <c r="FF72" i="43"/>
  <c r="FE72" i="43"/>
  <c r="FD72" i="43"/>
  <c r="FC72" i="43"/>
  <c r="FB72" i="43"/>
  <c r="FA72" i="43"/>
  <c r="EZ72" i="43"/>
  <c r="EY72" i="43"/>
  <c r="EX72" i="43"/>
  <c r="EW72" i="43"/>
  <c r="EV72" i="43"/>
  <c r="EU72" i="43"/>
  <c r="ET72" i="43"/>
  <c r="ES72" i="43"/>
  <c r="ER72" i="43"/>
  <c r="EQ72" i="43"/>
  <c r="EP72" i="43"/>
  <c r="EO72" i="43"/>
  <c r="EN72" i="43"/>
  <c r="EM72" i="43"/>
  <c r="EL72" i="43"/>
  <c r="EK72" i="43"/>
  <c r="EJ72" i="43"/>
  <c r="EI72" i="43"/>
  <c r="EH72" i="43"/>
  <c r="EG72" i="43"/>
  <c r="EF72" i="43"/>
  <c r="EE72" i="43"/>
  <c r="ED72" i="43"/>
  <c r="EC72" i="43"/>
  <c r="EB72" i="43"/>
  <c r="EA72" i="43"/>
  <c r="DZ72" i="43"/>
  <c r="DY72" i="43"/>
  <c r="DX72" i="43"/>
  <c r="DW72" i="43"/>
  <c r="DV72" i="43"/>
  <c r="DU72" i="43"/>
  <c r="DT72" i="43"/>
  <c r="DS72" i="43"/>
  <c r="DR72" i="43"/>
  <c r="DQ72" i="43"/>
  <c r="DP72" i="43"/>
  <c r="DO72" i="43"/>
  <c r="DN72" i="43"/>
  <c r="DM72" i="43"/>
  <c r="DL72" i="43"/>
  <c r="DK72" i="43"/>
  <c r="DJ72" i="43"/>
  <c r="DI72" i="43"/>
  <c r="DH72" i="43"/>
  <c r="DG72" i="43"/>
  <c r="DF72" i="43"/>
  <c r="DE72" i="43"/>
  <c r="DD72" i="43"/>
  <c r="DC72" i="43"/>
  <c r="DB72" i="43"/>
  <c r="DA72" i="43"/>
  <c r="CZ72" i="43"/>
  <c r="CY72" i="43"/>
  <c r="CX72" i="43"/>
  <c r="CW72" i="43"/>
  <c r="CV72" i="43"/>
  <c r="CU72" i="43"/>
  <c r="CT72" i="43"/>
  <c r="CS72" i="43"/>
  <c r="CR72" i="43"/>
  <c r="CQ72" i="43"/>
  <c r="CP72" i="43"/>
  <c r="CO72" i="43"/>
  <c r="CN72" i="43"/>
  <c r="CM72" i="43"/>
  <c r="CL72" i="43"/>
  <c r="CK72" i="43"/>
  <c r="CJ72" i="43"/>
  <c r="CI72" i="43"/>
  <c r="CH72" i="43"/>
  <c r="CG72" i="43"/>
  <c r="CF72" i="43"/>
  <c r="CE72" i="43"/>
  <c r="CD72" i="43"/>
  <c r="CC72" i="43"/>
  <c r="CB72" i="43"/>
  <c r="CA72" i="43"/>
  <c r="BZ72" i="43"/>
  <c r="BY72" i="43"/>
  <c r="BX72" i="43"/>
  <c r="BW72" i="43"/>
  <c r="BV72" i="43"/>
  <c r="BU72" i="43"/>
  <c r="BT72" i="43"/>
  <c r="BS72" i="43"/>
  <c r="BR72" i="43"/>
  <c r="BQ72" i="43"/>
  <c r="BP72" i="43"/>
  <c r="BO72" i="43"/>
  <c r="BN72" i="43"/>
  <c r="BM72" i="43"/>
  <c r="BL72" i="43"/>
  <c r="BK72" i="43"/>
  <c r="BJ72" i="43"/>
  <c r="BI72" i="43"/>
  <c r="BH72" i="43"/>
  <c r="BG72" i="43"/>
  <c r="BF72" i="43"/>
  <c r="BE72" i="43"/>
  <c r="BD72" i="43"/>
  <c r="BC72" i="43"/>
  <c r="BB72" i="43"/>
  <c r="BA72" i="43"/>
  <c r="AZ72" i="43"/>
  <c r="AY72" i="43"/>
  <c r="AX72" i="43"/>
  <c r="AW72" i="43"/>
  <c r="AV72" i="43"/>
  <c r="AU72" i="43"/>
  <c r="AT72" i="43"/>
  <c r="AS72" i="43"/>
  <c r="AR72" i="43"/>
  <c r="AQ72" i="43"/>
  <c r="AP72" i="43"/>
  <c r="AO72" i="43"/>
  <c r="AN72" i="43"/>
  <c r="AM72" i="43"/>
  <c r="AL72" i="43"/>
  <c r="AK72" i="43"/>
  <c r="AJ72" i="43"/>
  <c r="AI72" i="43"/>
  <c r="AH72" i="43"/>
  <c r="AG72" i="43"/>
  <c r="AF72" i="43"/>
  <c r="AE72" i="43"/>
  <c r="AD72" i="43"/>
  <c r="AC72" i="43"/>
  <c r="AB72" i="43"/>
  <c r="AA72" i="43"/>
  <c r="Z72" i="43"/>
  <c r="Y72" i="43"/>
  <c r="X72" i="43"/>
  <c r="W72" i="43"/>
  <c r="V72" i="43"/>
  <c r="U72" i="43"/>
  <c r="T72" i="43"/>
  <c r="S72" i="43"/>
  <c r="R72" i="43"/>
  <c r="Q72" i="43"/>
  <c r="P72" i="43"/>
  <c r="O72" i="43"/>
  <c r="N72" i="43"/>
  <c r="M72" i="43"/>
  <c r="L72" i="43"/>
  <c r="K72" i="43"/>
  <c r="J72" i="43"/>
  <c r="I72" i="43"/>
  <c r="H72" i="43"/>
  <c r="G72" i="43"/>
  <c r="F72" i="43"/>
  <c r="E72" i="43"/>
  <c r="D72" i="43"/>
  <c r="C72" i="43"/>
  <c r="YC71" i="43"/>
  <c r="YB71" i="43"/>
  <c r="YA71" i="43"/>
  <c r="XZ71" i="43"/>
  <c r="XY71" i="43"/>
  <c r="XX71" i="43"/>
  <c r="XW71" i="43"/>
  <c r="XV71" i="43"/>
  <c r="XU71" i="43"/>
  <c r="XT71" i="43"/>
  <c r="XS71" i="43"/>
  <c r="XR71" i="43"/>
  <c r="XQ71" i="43"/>
  <c r="XP71" i="43"/>
  <c r="XO71" i="43"/>
  <c r="XN71" i="43"/>
  <c r="XM71" i="43"/>
  <c r="XL71" i="43"/>
  <c r="XK71" i="43"/>
  <c r="XJ71" i="43"/>
  <c r="XI71" i="43"/>
  <c r="XH71" i="43"/>
  <c r="XG71" i="43"/>
  <c r="XF71" i="43"/>
  <c r="XE71" i="43"/>
  <c r="XD71" i="43"/>
  <c r="XC71" i="43"/>
  <c r="XB71" i="43"/>
  <c r="XA71" i="43"/>
  <c r="WZ71" i="43"/>
  <c r="WY71" i="43"/>
  <c r="WX71" i="43"/>
  <c r="WW71" i="43"/>
  <c r="WV71" i="43"/>
  <c r="WU71" i="43"/>
  <c r="WT71" i="43"/>
  <c r="WS71" i="43"/>
  <c r="WR71" i="43"/>
  <c r="WQ71" i="43"/>
  <c r="WP71" i="43"/>
  <c r="WO71" i="43"/>
  <c r="WN71" i="43"/>
  <c r="WM71" i="43"/>
  <c r="WL71" i="43"/>
  <c r="WK71" i="43"/>
  <c r="WJ71" i="43"/>
  <c r="WI71" i="43"/>
  <c r="WH71" i="43"/>
  <c r="WG71" i="43"/>
  <c r="WF71" i="43"/>
  <c r="WE71" i="43"/>
  <c r="WD71" i="43"/>
  <c r="WC71" i="43"/>
  <c r="WB71" i="43"/>
  <c r="WA71" i="43"/>
  <c r="VZ71" i="43"/>
  <c r="VY71" i="43"/>
  <c r="VX71" i="43"/>
  <c r="VW71" i="43"/>
  <c r="VV71" i="43"/>
  <c r="VU71" i="43"/>
  <c r="VT71" i="43"/>
  <c r="VS71" i="43"/>
  <c r="VR71" i="43"/>
  <c r="VQ71" i="43"/>
  <c r="VP71" i="43"/>
  <c r="VO71" i="43"/>
  <c r="VN71" i="43"/>
  <c r="VM71" i="43"/>
  <c r="VL71" i="43"/>
  <c r="VK71" i="43"/>
  <c r="VJ71" i="43"/>
  <c r="VI71" i="43"/>
  <c r="VH71" i="43"/>
  <c r="VG71" i="43"/>
  <c r="VF71" i="43"/>
  <c r="VE71" i="43"/>
  <c r="VD71" i="43"/>
  <c r="VC71" i="43"/>
  <c r="VB71" i="43"/>
  <c r="VA71" i="43"/>
  <c r="UZ71" i="43"/>
  <c r="UY71" i="43"/>
  <c r="UX71" i="43"/>
  <c r="UW71" i="43"/>
  <c r="UV71" i="43"/>
  <c r="UU71" i="43"/>
  <c r="UT71" i="43"/>
  <c r="US71" i="43"/>
  <c r="UR71" i="43"/>
  <c r="UQ71" i="43"/>
  <c r="UP71" i="43"/>
  <c r="UO71" i="43"/>
  <c r="UN71" i="43"/>
  <c r="UM71" i="43"/>
  <c r="UL71" i="43"/>
  <c r="UK71" i="43"/>
  <c r="UJ71" i="43"/>
  <c r="UI71" i="43"/>
  <c r="UH71" i="43"/>
  <c r="UG71" i="43"/>
  <c r="UF71" i="43"/>
  <c r="UE71" i="43"/>
  <c r="UD71" i="43"/>
  <c r="UC71" i="43"/>
  <c r="UB71" i="43"/>
  <c r="UA71" i="43"/>
  <c r="TZ71" i="43"/>
  <c r="TY71" i="43"/>
  <c r="TX71" i="43"/>
  <c r="TW71" i="43"/>
  <c r="TV71" i="43"/>
  <c r="TU71" i="43"/>
  <c r="TT71" i="43"/>
  <c r="TS71" i="43"/>
  <c r="TR71" i="43"/>
  <c r="TQ71" i="43"/>
  <c r="TP71" i="43"/>
  <c r="TO71" i="43"/>
  <c r="TN71" i="43"/>
  <c r="TM71" i="43"/>
  <c r="TL71" i="43"/>
  <c r="TK71" i="43"/>
  <c r="TJ71" i="43"/>
  <c r="TI71" i="43"/>
  <c r="TH71" i="43"/>
  <c r="TG71" i="43"/>
  <c r="TF71" i="43"/>
  <c r="TE71" i="43"/>
  <c r="TD71" i="43"/>
  <c r="TC71" i="43"/>
  <c r="TB71" i="43"/>
  <c r="TA71" i="43"/>
  <c r="SZ71" i="43"/>
  <c r="SY71" i="43"/>
  <c r="SX71" i="43"/>
  <c r="SW71" i="43"/>
  <c r="SV71" i="43"/>
  <c r="SU71" i="43"/>
  <c r="ST71" i="43"/>
  <c r="SS71" i="43"/>
  <c r="SR71" i="43"/>
  <c r="SQ71" i="43"/>
  <c r="SP71" i="43"/>
  <c r="SO71" i="43"/>
  <c r="SN71" i="43"/>
  <c r="SM71" i="43"/>
  <c r="SL71" i="43"/>
  <c r="SK71" i="43"/>
  <c r="SJ71" i="43"/>
  <c r="SI71" i="43"/>
  <c r="SH71" i="43"/>
  <c r="SG71" i="43"/>
  <c r="SF71" i="43"/>
  <c r="SE71" i="43"/>
  <c r="SD71" i="43"/>
  <c r="SC71" i="43"/>
  <c r="SB71" i="43"/>
  <c r="SA71" i="43"/>
  <c r="RZ71" i="43"/>
  <c r="RY71" i="43"/>
  <c r="RX71" i="43"/>
  <c r="RW71" i="43"/>
  <c r="RV71" i="43"/>
  <c r="RU71" i="43"/>
  <c r="RT71" i="43"/>
  <c r="RS71" i="43"/>
  <c r="RR71" i="43"/>
  <c r="RQ71" i="43"/>
  <c r="RP71" i="43"/>
  <c r="RO71" i="43"/>
  <c r="RN71" i="43"/>
  <c r="RM71" i="43"/>
  <c r="RL71" i="43"/>
  <c r="RK71" i="43"/>
  <c r="RJ71" i="43"/>
  <c r="RI71" i="43"/>
  <c r="RH71" i="43"/>
  <c r="RG71" i="43"/>
  <c r="RF71" i="43"/>
  <c r="RE71" i="43"/>
  <c r="RD71" i="43"/>
  <c r="RC71" i="43"/>
  <c r="RB71" i="43"/>
  <c r="RA71" i="43"/>
  <c r="QZ71" i="43"/>
  <c r="QY71" i="43"/>
  <c r="QX71" i="43"/>
  <c r="QW71" i="43"/>
  <c r="QV71" i="43"/>
  <c r="QU71" i="43"/>
  <c r="QT71" i="43"/>
  <c r="QS71" i="43"/>
  <c r="QR71" i="43"/>
  <c r="QQ71" i="43"/>
  <c r="QP71" i="43"/>
  <c r="QO71" i="43"/>
  <c r="QN71" i="43"/>
  <c r="QM71" i="43"/>
  <c r="QL71" i="43"/>
  <c r="QK71" i="43"/>
  <c r="QJ71" i="43"/>
  <c r="QI71" i="43"/>
  <c r="QH71" i="43"/>
  <c r="QG71" i="43"/>
  <c r="QF71" i="43"/>
  <c r="QE71" i="43"/>
  <c r="QD71" i="43"/>
  <c r="QC71" i="43"/>
  <c r="QB71" i="43"/>
  <c r="QA71" i="43"/>
  <c r="PZ71" i="43"/>
  <c r="PY71" i="43"/>
  <c r="PX71" i="43"/>
  <c r="PW71" i="43"/>
  <c r="PV71" i="43"/>
  <c r="PU71" i="43"/>
  <c r="PT71" i="43"/>
  <c r="PS71" i="43"/>
  <c r="PR71" i="43"/>
  <c r="PQ71" i="43"/>
  <c r="PP71" i="43"/>
  <c r="PO71" i="43"/>
  <c r="PN71" i="43"/>
  <c r="PM71" i="43"/>
  <c r="PL71" i="43"/>
  <c r="PK71" i="43"/>
  <c r="PJ71" i="43"/>
  <c r="PI71" i="43"/>
  <c r="PH71" i="43"/>
  <c r="PG71" i="43"/>
  <c r="PF71" i="43"/>
  <c r="PE71" i="43"/>
  <c r="PD71" i="43"/>
  <c r="PC71" i="43"/>
  <c r="PB71" i="43"/>
  <c r="PA71" i="43"/>
  <c r="OZ71" i="43"/>
  <c r="OY71" i="43"/>
  <c r="OX71" i="43"/>
  <c r="OW71" i="43"/>
  <c r="OV71" i="43"/>
  <c r="OU71" i="43"/>
  <c r="OT71" i="43"/>
  <c r="OS71" i="43"/>
  <c r="OR71" i="43"/>
  <c r="OQ71" i="43"/>
  <c r="OP71" i="43"/>
  <c r="OO71" i="43"/>
  <c r="ON71" i="43"/>
  <c r="OM71" i="43"/>
  <c r="OL71" i="43"/>
  <c r="OK71" i="43"/>
  <c r="OJ71" i="43"/>
  <c r="OI71" i="43"/>
  <c r="OH71" i="43"/>
  <c r="OG71" i="43"/>
  <c r="OF71" i="43"/>
  <c r="OE71" i="43"/>
  <c r="OD71" i="43"/>
  <c r="OC71" i="43"/>
  <c r="OB71" i="43"/>
  <c r="OA71" i="43"/>
  <c r="NZ71" i="43"/>
  <c r="NY71" i="43"/>
  <c r="NX71" i="43"/>
  <c r="NW71" i="43"/>
  <c r="NV71" i="43"/>
  <c r="NU71" i="43"/>
  <c r="NT71" i="43"/>
  <c r="NS71" i="43"/>
  <c r="NR71" i="43"/>
  <c r="NQ71" i="43"/>
  <c r="NP71" i="43"/>
  <c r="NO71" i="43"/>
  <c r="NN71" i="43"/>
  <c r="NM71" i="43"/>
  <c r="NL71" i="43"/>
  <c r="NK71" i="43"/>
  <c r="NJ71" i="43"/>
  <c r="NI71" i="43"/>
  <c r="NH71" i="43"/>
  <c r="NG71" i="43"/>
  <c r="NF71" i="43"/>
  <c r="NE71" i="43"/>
  <c r="ND71" i="43"/>
  <c r="NC71" i="43"/>
  <c r="NB71" i="43"/>
  <c r="NA71" i="43"/>
  <c r="MZ71" i="43"/>
  <c r="MY71" i="43"/>
  <c r="MX71" i="43"/>
  <c r="MW71" i="43"/>
  <c r="MV71" i="43"/>
  <c r="MU71" i="43"/>
  <c r="MT71" i="43"/>
  <c r="MS71" i="43"/>
  <c r="MR71" i="43"/>
  <c r="MQ71" i="43"/>
  <c r="MP71" i="43"/>
  <c r="MO71" i="43"/>
  <c r="MN71" i="43"/>
  <c r="MM71" i="43"/>
  <c r="ML71" i="43"/>
  <c r="MK71" i="43"/>
  <c r="MJ71" i="43"/>
  <c r="MI71" i="43"/>
  <c r="MH71" i="43"/>
  <c r="MG71" i="43"/>
  <c r="MF71" i="43"/>
  <c r="ME71" i="43"/>
  <c r="MD71" i="43"/>
  <c r="MC71" i="43"/>
  <c r="MB71" i="43"/>
  <c r="MA71" i="43"/>
  <c r="LZ71" i="43"/>
  <c r="LY71" i="43"/>
  <c r="LX71" i="43"/>
  <c r="LW71" i="43"/>
  <c r="LV71" i="43"/>
  <c r="LU71" i="43"/>
  <c r="LT71" i="43"/>
  <c r="LS71" i="43"/>
  <c r="LR71" i="43"/>
  <c r="LQ71" i="43"/>
  <c r="LP71" i="43"/>
  <c r="LO71" i="43"/>
  <c r="LN71" i="43"/>
  <c r="LM71" i="43"/>
  <c r="LL71" i="43"/>
  <c r="LK71" i="43"/>
  <c r="LJ71" i="43"/>
  <c r="LI71" i="43"/>
  <c r="LH71" i="43"/>
  <c r="LG71" i="43"/>
  <c r="LF71" i="43"/>
  <c r="LE71" i="43"/>
  <c r="LD71" i="43"/>
  <c r="LC71" i="43"/>
  <c r="LB71" i="43"/>
  <c r="LA71" i="43"/>
  <c r="KZ71" i="43"/>
  <c r="KY71" i="43"/>
  <c r="KX71" i="43"/>
  <c r="KW71" i="43"/>
  <c r="KV71" i="43"/>
  <c r="KU71" i="43"/>
  <c r="KT71" i="43"/>
  <c r="KS71" i="43"/>
  <c r="KR71" i="43"/>
  <c r="KQ71" i="43"/>
  <c r="KP71" i="43"/>
  <c r="KO71" i="43"/>
  <c r="KN71" i="43"/>
  <c r="KM71" i="43"/>
  <c r="KL71" i="43"/>
  <c r="KK71" i="43"/>
  <c r="KJ71" i="43"/>
  <c r="KI71" i="43"/>
  <c r="KH71" i="43"/>
  <c r="KG71" i="43"/>
  <c r="KF71" i="43"/>
  <c r="KE71" i="43"/>
  <c r="KD71" i="43"/>
  <c r="KC71" i="43"/>
  <c r="KB71" i="43"/>
  <c r="KA71" i="43"/>
  <c r="JZ71" i="43"/>
  <c r="JY71" i="43"/>
  <c r="JX71" i="43"/>
  <c r="JW71" i="43"/>
  <c r="JV71" i="43"/>
  <c r="JU71" i="43"/>
  <c r="JT71" i="43"/>
  <c r="JS71" i="43"/>
  <c r="JR71" i="43"/>
  <c r="JQ71" i="43"/>
  <c r="JP71" i="43"/>
  <c r="JO71" i="43"/>
  <c r="JN71" i="43"/>
  <c r="JM71" i="43"/>
  <c r="JL71" i="43"/>
  <c r="JK71" i="43"/>
  <c r="JJ71" i="43"/>
  <c r="JI71" i="43"/>
  <c r="JH71" i="43"/>
  <c r="JG71" i="43"/>
  <c r="JF71" i="43"/>
  <c r="JE71" i="43"/>
  <c r="JD71" i="43"/>
  <c r="JC71" i="43"/>
  <c r="JB71" i="43"/>
  <c r="JA71" i="43"/>
  <c r="IZ71" i="43"/>
  <c r="IY71" i="43"/>
  <c r="IX71" i="43"/>
  <c r="IW71" i="43"/>
  <c r="IV71" i="43"/>
  <c r="IU71" i="43"/>
  <c r="IT71" i="43"/>
  <c r="IS71" i="43"/>
  <c r="IR71" i="43"/>
  <c r="IQ71" i="43"/>
  <c r="IP71" i="43"/>
  <c r="IO71" i="43"/>
  <c r="IN71" i="43"/>
  <c r="IM71" i="43"/>
  <c r="IL71" i="43"/>
  <c r="IK71" i="43"/>
  <c r="IJ71" i="43"/>
  <c r="II71" i="43"/>
  <c r="IH71" i="43"/>
  <c r="IG71" i="43"/>
  <c r="IF71" i="43"/>
  <c r="IE71" i="43"/>
  <c r="ID71" i="43"/>
  <c r="IC71" i="43"/>
  <c r="IB71" i="43"/>
  <c r="IA71" i="43"/>
  <c r="HZ71" i="43"/>
  <c r="HY71" i="43"/>
  <c r="HX71" i="43"/>
  <c r="HW71" i="43"/>
  <c r="HV71" i="43"/>
  <c r="HU71" i="43"/>
  <c r="HT71" i="43"/>
  <c r="HS71" i="43"/>
  <c r="HR71" i="43"/>
  <c r="HQ71" i="43"/>
  <c r="HP71" i="43"/>
  <c r="HO71" i="43"/>
  <c r="HN71" i="43"/>
  <c r="HM71" i="43"/>
  <c r="HL71" i="43"/>
  <c r="HK71" i="43"/>
  <c r="HJ71" i="43"/>
  <c r="HI71" i="43"/>
  <c r="HH71" i="43"/>
  <c r="HG71" i="43"/>
  <c r="HF71" i="43"/>
  <c r="HE71" i="43"/>
  <c r="HD71" i="43"/>
  <c r="HC71" i="43"/>
  <c r="HB71" i="43"/>
  <c r="HA71" i="43"/>
  <c r="GZ71" i="43"/>
  <c r="GY71" i="43"/>
  <c r="GX71" i="43"/>
  <c r="GW71" i="43"/>
  <c r="GV71" i="43"/>
  <c r="GU71" i="43"/>
  <c r="GT71" i="43"/>
  <c r="GS71" i="43"/>
  <c r="GR71" i="43"/>
  <c r="GQ71" i="43"/>
  <c r="GP71" i="43"/>
  <c r="GO71" i="43"/>
  <c r="GN71" i="43"/>
  <c r="GM71" i="43"/>
  <c r="GL71" i="43"/>
  <c r="GK71" i="43"/>
  <c r="GJ71" i="43"/>
  <c r="GI71" i="43"/>
  <c r="GH71" i="43"/>
  <c r="GG71" i="43"/>
  <c r="GF71" i="43"/>
  <c r="GE71" i="43"/>
  <c r="GD71" i="43"/>
  <c r="GC71" i="43"/>
  <c r="GB71" i="43"/>
  <c r="GA71" i="43"/>
  <c r="FZ71" i="43"/>
  <c r="FY71" i="43"/>
  <c r="FX71" i="43"/>
  <c r="FW71" i="43"/>
  <c r="FV71" i="43"/>
  <c r="FU71" i="43"/>
  <c r="FT71" i="43"/>
  <c r="FS71" i="43"/>
  <c r="FR71" i="43"/>
  <c r="FQ71" i="43"/>
  <c r="FP71" i="43"/>
  <c r="FO71" i="43"/>
  <c r="FN71" i="43"/>
  <c r="FM71" i="43"/>
  <c r="FL71" i="43"/>
  <c r="FK71" i="43"/>
  <c r="FJ71" i="43"/>
  <c r="FI71" i="43"/>
  <c r="FH71" i="43"/>
  <c r="FG71" i="43"/>
  <c r="FF71" i="43"/>
  <c r="FE71" i="43"/>
  <c r="FD71" i="43"/>
  <c r="FC71" i="43"/>
  <c r="FB71" i="43"/>
  <c r="FA71" i="43"/>
  <c r="EZ71" i="43"/>
  <c r="EY71" i="43"/>
  <c r="EX71" i="43"/>
  <c r="EW71" i="43"/>
  <c r="EV71" i="43"/>
  <c r="EU71" i="43"/>
  <c r="ET71" i="43"/>
  <c r="ES71" i="43"/>
  <c r="ER71" i="43"/>
  <c r="EQ71" i="43"/>
  <c r="EP71" i="43"/>
  <c r="EO71" i="43"/>
  <c r="EN71" i="43"/>
  <c r="EM71" i="43"/>
  <c r="EL71" i="43"/>
  <c r="EK71" i="43"/>
  <c r="EJ71" i="43"/>
  <c r="EI71" i="43"/>
  <c r="EH71" i="43"/>
  <c r="EG71" i="43"/>
  <c r="EF71" i="43"/>
  <c r="EE71" i="43"/>
  <c r="ED71" i="43"/>
  <c r="EC71" i="43"/>
  <c r="EB71" i="43"/>
  <c r="EA71" i="43"/>
  <c r="DZ71" i="43"/>
  <c r="DY71" i="43"/>
  <c r="DX71" i="43"/>
  <c r="DW71" i="43"/>
  <c r="DV71" i="43"/>
  <c r="DU71" i="43"/>
  <c r="DT71" i="43"/>
  <c r="DS71" i="43"/>
  <c r="DR71" i="43"/>
  <c r="DQ71" i="43"/>
  <c r="DP71" i="43"/>
  <c r="DO71" i="43"/>
  <c r="DN71" i="43"/>
  <c r="DM71" i="43"/>
  <c r="DL71" i="43"/>
  <c r="DK71" i="43"/>
  <c r="DJ71" i="43"/>
  <c r="DI71" i="43"/>
  <c r="DH71" i="43"/>
  <c r="DG71" i="43"/>
  <c r="DF71" i="43"/>
  <c r="DE71" i="43"/>
  <c r="DD71" i="43"/>
  <c r="DC71" i="43"/>
  <c r="DB71" i="43"/>
  <c r="DA71" i="43"/>
  <c r="CZ71" i="43"/>
  <c r="CY71" i="43"/>
  <c r="CX71" i="43"/>
  <c r="CW71" i="43"/>
  <c r="CV71" i="43"/>
  <c r="CU71" i="43"/>
  <c r="CT71" i="43"/>
  <c r="CS71" i="43"/>
  <c r="CR71" i="43"/>
  <c r="CQ71" i="43"/>
  <c r="CP71" i="43"/>
  <c r="CO71" i="43"/>
  <c r="CN71" i="43"/>
  <c r="CM71" i="43"/>
  <c r="CL71" i="43"/>
  <c r="CK71" i="43"/>
  <c r="CJ71" i="43"/>
  <c r="CI71" i="43"/>
  <c r="CH71" i="43"/>
  <c r="CG71" i="43"/>
  <c r="CF71" i="43"/>
  <c r="CE71" i="43"/>
  <c r="CD71" i="43"/>
  <c r="CC71" i="43"/>
  <c r="CB71" i="43"/>
  <c r="CA71" i="43"/>
  <c r="BZ71" i="43"/>
  <c r="BY71" i="43"/>
  <c r="BX71" i="43"/>
  <c r="BW71" i="43"/>
  <c r="BV71" i="43"/>
  <c r="BU71" i="43"/>
  <c r="BT71" i="43"/>
  <c r="BS71" i="43"/>
  <c r="BR71" i="43"/>
  <c r="BQ71" i="43"/>
  <c r="BP71" i="43"/>
  <c r="BO71" i="43"/>
  <c r="BN71" i="43"/>
  <c r="BM71" i="43"/>
  <c r="BL71" i="43"/>
  <c r="BK71" i="43"/>
  <c r="BJ71" i="43"/>
  <c r="BI71" i="43"/>
  <c r="BH71" i="43"/>
  <c r="BG71" i="43"/>
  <c r="BF71" i="43"/>
  <c r="BE71" i="43"/>
  <c r="BD71" i="43"/>
  <c r="BC71" i="43"/>
  <c r="BB71" i="43"/>
  <c r="BA71" i="43"/>
  <c r="AZ71" i="43"/>
  <c r="AY71" i="43"/>
  <c r="AX71" i="43"/>
  <c r="AW71" i="43"/>
  <c r="AV71" i="43"/>
  <c r="AU71" i="43"/>
  <c r="AT71" i="43"/>
  <c r="AS71" i="43"/>
  <c r="AR71" i="43"/>
  <c r="AQ71" i="43"/>
  <c r="AP71" i="43"/>
  <c r="AO71" i="43"/>
  <c r="AN71" i="43"/>
  <c r="AM71" i="43"/>
  <c r="AL71" i="43"/>
  <c r="AK71" i="43"/>
  <c r="AJ71" i="43"/>
  <c r="AI71" i="43"/>
  <c r="AH71" i="43"/>
  <c r="AG71" i="43"/>
  <c r="AF71" i="43"/>
  <c r="AE71" i="43"/>
  <c r="AD71" i="43"/>
  <c r="AC71" i="43"/>
  <c r="AB71" i="43"/>
  <c r="AA71" i="43"/>
  <c r="Z71" i="43"/>
  <c r="Y71" i="43"/>
  <c r="X71" i="43"/>
  <c r="W71" i="43"/>
  <c r="V71" i="43"/>
  <c r="U71" i="43"/>
  <c r="T71" i="43"/>
  <c r="S71" i="43"/>
  <c r="R71" i="43"/>
  <c r="Q71" i="43"/>
  <c r="P71" i="43"/>
  <c r="O71" i="43"/>
  <c r="N71" i="43"/>
  <c r="M71" i="43"/>
  <c r="L71" i="43"/>
  <c r="K71" i="43"/>
  <c r="J71" i="43"/>
  <c r="I71" i="43"/>
  <c r="H71" i="43"/>
  <c r="G71" i="43"/>
  <c r="F71" i="43"/>
  <c r="E71" i="43"/>
  <c r="D71" i="43"/>
  <c r="C71" i="43"/>
  <c r="YC70" i="43"/>
  <c r="YB70" i="43"/>
  <c r="YA70" i="43"/>
  <c r="XZ70" i="43"/>
  <c r="XY70" i="43"/>
  <c r="XX70" i="43"/>
  <c r="XW70" i="43"/>
  <c r="XV70" i="43"/>
  <c r="XU70" i="43"/>
  <c r="XT70" i="43"/>
  <c r="XS70" i="43"/>
  <c r="XR70" i="43"/>
  <c r="XQ70" i="43"/>
  <c r="XP70" i="43"/>
  <c r="XO70" i="43"/>
  <c r="XN70" i="43"/>
  <c r="XM70" i="43"/>
  <c r="XL70" i="43"/>
  <c r="XK70" i="43"/>
  <c r="XJ70" i="43"/>
  <c r="XI70" i="43"/>
  <c r="XH70" i="43"/>
  <c r="XG70" i="43"/>
  <c r="XF70" i="43"/>
  <c r="XE70" i="43"/>
  <c r="XD70" i="43"/>
  <c r="XC70" i="43"/>
  <c r="XB70" i="43"/>
  <c r="XA70" i="43"/>
  <c r="WZ70" i="43"/>
  <c r="WY70" i="43"/>
  <c r="WX70" i="43"/>
  <c r="WW70" i="43"/>
  <c r="WV70" i="43"/>
  <c r="WU70" i="43"/>
  <c r="WT70" i="43"/>
  <c r="WS70" i="43"/>
  <c r="WR70" i="43"/>
  <c r="WQ70" i="43"/>
  <c r="WP70" i="43"/>
  <c r="WO70" i="43"/>
  <c r="WN70" i="43"/>
  <c r="WM70" i="43"/>
  <c r="WL70" i="43"/>
  <c r="WK70" i="43"/>
  <c r="WJ70" i="43"/>
  <c r="WI70" i="43"/>
  <c r="WH70" i="43"/>
  <c r="WG70" i="43"/>
  <c r="WF70" i="43"/>
  <c r="WE70" i="43"/>
  <c r="WD70" i="43"/>
  <c r="WC70" i="43"/>
  <c r="WB70" i="43"/>
  <c r="WA70" i="43"/>
  <c r="VZ70" i="43"/>
  <c r="VY70" i="43"/>
  <c r="VX70" i="43"/>
  <c r="VW70" i="43"/>
  <c r="VV70" i="43"/>
  <c r="VU70" i="43"/>
  <c r="VT70" i="43"/>
  <c r="VS70" i="43"/>
  <c r="VR70" i="43"/>
  <c r="VQ70" i="43"/>
  <c r="VP70" i="43"/>
  <c r="VO70" i="43"/>
  <c r="VN70" i="43"/>
  <c r="VM70" i="43"/>
  <c r="VL70" i="43"/>
  <c r="VK70" i="43"/>
  <c r="VJ70" i="43"/>
  <c r="VI70" i="43"/>
  <c r="VH70" i="43"/>
  <c r="VG70" i="43"/>
  <c r="VF70" i="43"/>
  <c r="VE70" i="43"/>
  <c r="VD70" i="43"/>
  <c r="VC70" i="43"/>
  <c r="VB70" i="43"/>
  <c r="VA70" i="43"/>
  <c r="UZ70" i="43"/>
  <c r="UY70" i="43"/>
  <c r="UX70" i="43"/>
  <c r="UW70" i="43"/>
  <c r="UV70" i="43"/>
  <c r="UU70" i="43"/>
  <c r="UT70" i="43"/>
  <c r="US70" i="43"/>
  <c r="UR70" i="43"/>
  <c r="UQ70" i="43"/>
  <c r="UP70" i="43"/>
  <c r="UO70" i="43"/>
  <c r="UN70" i="43"/>
  <c r="UM70" i="43"/>
  <c r="UL70" i="43"/>
  <c r="UK70" i="43"/>
  <c r="UJ70" i="43"/>
  <c r="UI70" i="43"/>
  <c r="UH70" i="43"/>
  <c r="UG70" i="43"/>
  <c r="UF70" i="43"/>
  <c r="UE70" i="43"/>
  <c r="UD70" i="43"/>
  <c r="UC70" i="43"/>
  <c r="UB70" i="43"/>
  <c r="UA70" i="43"/>
  <c r="TZ70" i="43"/>
  <c r="TY70" i="43"/>
  <c r="TX70" i="43"/>
  <c r="TW70" i="43"/>
  <c r="TV70" i="43"/>
  <c r="TU70" i="43"/>
  <c r="TT70" i="43"/>
  <c r="TS70" i="43"/>
  <c r="TR70" i="43"/>
  <c r="TQ70" i="43"/>
  <c r="TP70" i="43"/>
  <c r="TO70" i="43"/>
  <c r="TN70" i="43"/>
  <c r="TM70" i="43"/>
  <c r="TL70" i="43"/>
  <c r="TK70" i="43"/>
  <c r="TJ70" i="43"/>
  <c r="TI70" i="43"/>
  <c r="TH70" i="43"/>
  <c r="TG70" i="43"/>
  <c r="TF70" i="43"/>
  <c r="TE70" i="43"/>
  <c r="TD70" i="43"/>
  <c r="TC70" i="43"/>
  <c r="TB70" i="43"/>
  <c r="TA70" i="43"/>
  <c r="SZ70" i="43"/>
  <c r="SY70" i="43"/>
  <c r="SX70" i="43"/>
  <c r="SW70" i="43"/>
  <c r="SV70" i="43"/>
  <c r="SU70" i="43"/>
  <c r="ST70" i="43"/>
  <c r="SS70" i="43"/>
  <c r="SR70" i="43"/>
  <c r="SQ70" i="43"/>
  <c r="SP70" i="43"/>
  <c r="SO70" i="43"/>
  <c r="SN70" i="43"/>
  <c r="SM70" i="43"/>
  <c r="SL70" i="43"/>
  <c r="SK70" i="43"/>
  <c r="SJ70" i="43"/>
  <c r="SI70" i="43"/>
  <c r="SH70" i="43"/>
  <c r="SG70" i="43"/>
  <c r="SF70" i="43"/>
  <c r="SE70" i="43"/>
  <c r="SD70" i="43"/>
  <c r="SC70" i="43"/>
  <c r="SB70" i="43"/>
  <c r="SA70" i="43"/>
  <c r="RZ70" i="43"/>
  <c r="RY70" i="43"/>
  <c r="RX70" i="43"/>
  <c r="RW70" i="43"/>
  <c r="RV70" i="43"/>
  <c r="RU70" i="43"/>
  <c r="RT70" i="43"/>
  <c r="RS70" i="43"/>
  <c r="RR70" i="43"/>
  <c r="RQ70" i="43"/>
  <c r="RP70" i="43"/>
  <c r="RO70" i="43"/>
  <c r="RN70" i="43"/>
  <c r="RM70" i="43"/>
  <c r="RL70" i="43"/>
  <c r="RK70" i="43"/>
  <c r="RJ70" i="43"/>
  <c r="RI70" i="43"/>
  <c r="RH70" i="43"/>
  <c r="RG70" i="43"/>
  <c r="RF70" i="43"/>
  <c r="RE70" i="43"/>
  <c r="RD70" i="43"/>
  <c r="RC70" i="43"/>
  <c r="RB70" i="43"/>
  <c r="RA70" i="43"/>
  <c r="QZ70" i="43"/>
  <c r="QY70" i="43"/>
  <c r="QX70" i="43"/>
  <c r="QW70" i="43"/>
  <c r="QV70" i="43"/>
  <c r="QU70" i="43"/>
  <c r="QT70" i="43"/>
  <c r="QS70" i="43"/>
  <c r="QR70" i="43"/>
  <c r="QQ70" i="43"/>
  <c r="QP70" i="43"/>
  <c r="QO70" i="43"/>
  <c r="QN70" i="43"/>
  <c r="QM70" i="43"/>
  <c r="QL70" i="43"/>
  <c r="QK70" i="43"/>
  <c r="QJ70" i="43"/>
  <c r="QI70" i="43"/>
  <c r="QH70" i="43"/>
  <c r="QG70" i="43"/>
  <c r="QF70" i="43"/>
  <c r="QE70" i="43"/>
  <c r="QD70" i="43"/>
  <c r="QC70" i="43"/>
  <c r="QB70" i="43"/>
  <c r="QA70" i="43"/>
  <c r="PZ70" i="43"/>
  <c r="PY70" i="43"/>
  <c r="PX70" i="43"/>
  <c r="PW70" i="43"/>
  <c r="PV70" i="43"/>
  <c r="PU70" i="43"/>
  <c r="PT70" i="43"/>
  <c r="PS70" i="43"/>
  <c r="PR70" i="43"/>
  <c r="PQ70" i="43"/>
  <c r="PP70" i="43"/>
  <c r="PO70" i="43"/>
  <c r="PN70" i="43"/>
  <c r="PM70" i="43"/>
  <c r="PL70" i="43"/>
  <c r="PK70" i="43"/>
  <c r="PJ70" i="43"/>
  <c r="PI70" i="43"/>
  <c r="PH70" i="43"/>
  <c r="PG70" i="43"/>
  <c r="PF70" i="43"/>
  <c r="PE70" i="43"/>
  <c r="PD70" i="43"/>
  <c r="PC70" i="43"/>
  <c r="PB70" i="43"/>
  <c r="PA70" i="43"/>
  <c r="OZ70" i="43"/>
  <c r="OY70" i="43"/>
  <c r="OX70" i="43"/>
  <c r="OW70" i="43"/>
  <c r="OV70" i="43"/>
  <c r="OU70" i="43"/>
  <c r="OT70" i="43"/>
  <c r="OS70" i="43"/>
  <c r="OR70" i="43"/>
  <c r="OQ70" i="43"/>
  <c r="OP70" i="43"/>
  <c r="OO70" i="43"/>
  <c r="ON70" i="43"/>
  <c r="OM70" i="43"/>
  <c r="OL70" i="43"/>
  <c r="OK70" i="43"/>
  <c r="OJ70" i="43"/>
  <c r="OI70" i="43"/>
  <c r="OH70" i="43"/>
  <c r="OG70" i="43"/>
  <c r="OF70" i="43"/>
  <c r="OE70" i="43"/>
  <c r="OD70" i="43"/>
  <c r="OC70" i="43"/>
  <c r="OB70" i="43"/>
  <c r="OA70" i="43"/>
  <c r="NZ70" i="43"/>
  <c r="NY70" i="43"/>
  <c r="NX70" i="43"/>
  <c r="NW70" i="43"/>
  <c r="NV70" i="43"/>
  <c r="NU70" i="43"/>
  <c r="NT70" i="43"/>
  <c r="NS70" i="43"/>
  <c r="NR70" i="43"/>
  <c r="NQ70" i="43"/>
  <c r="NP70" i="43"/>
  <c r="NO70" i="43"/>
  <c r="NN70" i="43"/>
  <c r="NM70" i="43"/>
  <c r="NL70" i="43"/>
  <c r="NK70" i="43"/>
  <c r="NJ70" i="43"/>
  <c r="NI70" i="43"/>
  <c r="NH70" i="43"/>
  <c r="NG70" i="43"/>
  <c r="NF70" i="43"/>
  <c r="NE70" i="43"/>
  <c r="ND70" i="43"/>
  <c r="NC70" i="43"/>
  <c r="NB70" i="43"/>
  <c r="NA70" i="43"/>
  <c r="MZ70" i="43"/>
  <c r="MY70" i="43"/>
  <c r="MX70" i="43"/>
  <c r="MW70" i="43"/>
  <c r="MV70" i="43"/>
  <c r="MU70" i="43"/>
  <c r="MT70" i="43"/>
  <c r="MS70" i="43"/>
  <c r="MR70" i="43"/>
  <c r="MQ70" i="43"/>
  <c r="MP70" i="43"/>
  <c r="MO70" i="43"/>
  <c r="MN70" i="43"/>
  <c r="MM70" i="43"/>
  <c r="ML70" i="43"/>
  <c r="MK70" i="43"/>
  <c r="MJ70" i="43"/>
  <c r="MI70" i="43"/>
  <c r="MH70" i="43"/>
  <c r="MG70" i="43"/>
  <c r="MF70" i="43"/>
  <c r="ME70" i="43"/>
  <c r="MD70" i="43"/>
  <c r="MC70" i="43"/>
  <c r="MB70" i="43"/>
  <c r="MA70" i="43"/>
  <c r="LZ70" i="43"/>
  <c r="LY70" i="43"/>
  <c r="LX70" i="43"/>
  <c r="LW70" i="43"/>
  <c r="LV70" i="43"/>
  <c r="LU70" i="43"/>
  <c r="LT70" i="43"/>
  <c r="LS70" i="43"/>
  <c r="LR70" i="43"/>
  <c r="LQ70" i="43"/>
  <c r="LP70" i="43"/>
  <c r="LO70" i="43"/>
  <c r="LN70" i="43"/>
  <c r="LM70" i="43"/>
  <c r="LL70" i="43"/>
  <c r="LK70" i="43"/>
  <c r="LJ70" i="43"/>
  <c r="LI70" i="43"/>
  <c r="LH70" i="43"/>
  <c r="LG70" i="43"/>
  <c r="LF70" i="43"/>
  <c r="LE70" i="43"/>
  <c r="LD70" i="43"/>
  <c r="LC70" i="43"/>
  <c r="LB70" i="43"/>
  <c r="LA70" i="43"/>
  <c r="KZ70" i="43"/>
  <c r="KY70" i="43"/>
  <c r="KX70" i="43"/>
  <c r="KW70" i="43"/>
  <c r="KV70" i="43"/>
  <c r="KU70" i="43"/>
  <c r="KT70" i="43"/>
  <c r="KS70" i="43"/>
  <c r="KR70" i="43"/>
  <c r="KQ70" i="43"/>
  <c r="KP70" i="43"/>
  <c r="KO70" i="43"/>
  <c r="KN70" i="43"/>
  <c r="KM70" i="43"/>
  <c r="KL70" i="43"/>
  <c r="KK70" i="43"/>
  <c r="KJ70" i="43"/>
  <c r="KI70" i="43"/>
  <c r="KH70" i="43"/>
  <c r="KG70" i="43"/>
  <c r="KF70" i="43"/>
  <c r="KE70" i="43"/>
  <c r="KD70" i="43"/>
  <c r="KC70" i="43"/>
  <c r="KB70" i="43"/>
  <c r="KA70" i="43"/>
  <c r="JZ70" i="43"/>
  <c r="JY70" i="43"/>
  <c r="JX70" i="43"/>
  <c r="JW70" i="43"/>
  <c r="JV70" i="43"/>
  <c r="JU70" i="43"/>
  <c r="JT70" i="43"/>
  <c r="JS70" i="43"/>
  <c r="JR70" i="43"/>
  <c r="JQ70" i="43"/>
  <c r="JP70" i="43"/>
  <c r="JO70" i="43"/>
  <c r="JN70" i="43"/>
  <c r="JM70" i="43"/>
  <c r="JL70" i="43"/>
  <c r="JK70" i="43"/>
  <c r="JJ70" i="43"/>
  <c r="JI70" i="43"/>
  <c r="JH70" i="43"/>
  <c r="JG70" i="43"/>
  <c r="JF70" i="43"/>
  <c r="JE70" i="43"/>
  <c r="JD70" i="43"/>
  <c r="JC70" i="43"/>
  <c r="JB70" i="43"/>
  <c r="JA70" i="43"/>
  <c r="IZ70" i="43"/>
  <c r="IY70" i="43"/>
  <c r="IX70" i="43"/>
  <c r="IW70" i="43"/>
  <c r="IV70" i="43"/>
  <c r="IU70" i="43"/>
  <c r="IT70" i="43"/>
  <c r="IS70" i="43"/>
  <c r="IR70" i="43"/>
  <c r="IQ70" i="43"/>
  <c r="IP70" i="43"/>
  <c r="IO70" i="43"/>
  <c r="IN70" i="43"/>
  <c r="IM70" i="43"/>
  <c r="IL70" i="43"/>
  <c r="IK70" i="43"/>
  <c r="IJ70" i="43"/>
  <c r="II70" i="43"/>
  <c r="IH70" i="43"/>
  <c r="IG70" i="43"/>
  <c r="IF70" i="43"/>
  <c r="IE70" i="43"/>
  <c r="ID70" i="43"/>
  <c r="IC70" i="43"/>
  <c r="IB70" i="43"/>
  <c r="IA70" i="43"/>
  <c r="HZ70" i="43"/>
  <c r="HY70" i="43"/>
  <c r="HX70" i="43"/>
  <c r="HW70" i="43"/>
  <c r="HV70" i="43"/>
  <c r="HU70" i="43"/>
  <c r="HT70" i="43"/>
  <c r="HS70" i="43"/>
  <c r="HR70" i="43"/>
  <c r="HQ70" i="43"/>
  <c r="HP70" i="43"/>
  <c r="HO70" i="43"/>
  <c r="HN70" i="43"/>
  <c r="HM70" i="43"/>
  <c r="HL70" i="43"/>
  <c r="HK70" i="43"/>
  <c r="HJ70" i="43"/>
  <c r="HI70" i="43"/>
  <c r="HH70" i="43"/>
  <c r="HG70" i="43"/>
  <c r="HF70" i="43"/>
  <c r="HE70" i="43"/>
  <c r="HD70" i="43"/>
  <c r="HC70" i="43"/>
  <c r="HB70" i="43"/>
  <c r="HA70" i="43"/>
  <c r="GZ70" i="43"/>
  <c r="GY70" i="43"/>
  <c r="GX70" i="43"/>
  <c r="GW70" i="43"/>
  <c r="GV70" i="43"/>
  <c r="GU70" i="43"/>
  <c r="GT70" i="43"/>
  <c r="GS70" i="43"/>
  <c r="GR70" i="43"/>
  <c r="GQ70" i="43"/>
  <c r="GP70" i="43"/>
  <c r="GO70" i="43"/>
  <c r="GN70" i="43"/>
  <c r="GM70" i="43"/>
  <c r="GL70" i="43"/>
  <c r="GK70" i="43"/>
  <c r="GJ70" i="43"/>
  <c r="GI70" i="43"/>
  <c r="GH70" i="43"/>
  <c r="GG70" i="43"/>
  <c r="GF70" i="43"/>
  <c r="GE70" i="43"/>
  <c r="GD70" i="43"/>
  <c r="GC70" i="43"/>
  <c r="GB70" i="43"/>
  <c r="GA70" i="43"/>
  <c r="FZ70" i="43"/>
  <c r="FY70" i="43"/>
  <c r="FX70" i="43"/>
  <c r="FW70" i="43"/>
  <c r="FV70" i="43"/>
  <c r="FU70" i="43"/>
  <c r="FT70" i="43"/>
  <c r="FS70" i="43"/>
  <c r="FR70" i="43"/>
  <c r="FQ70" i="43"/>
  <c r="FP70" i="43"/>
  <c r="FO70" i="43"/>
  <c r="FN70" i="43"/>
  <c r="FM70" i="43"/>
  <c r="FL70" i="43"/>
  <c r="FK70" i="43"/>
  <c r="FJ70" i="43"/>
  <c r="FI70" i="43"/>
  <c r="FH70" i="43"/>
  <c r="FG70" i="43"/>
  <c r="FF70" i="43"/>
  <c r="FE70" i="43"/>
  <c r="FD70" i="43"/>
  <c r="FC70" i="43"/>
  <c r="FB70" i="43"/>
  <c r="FA70" i="43"/>
  <c r="EZ70" i="43"/>
  <c r="EY70" i="43"/>
  <c r="EX70" i="43"/>
  <c r="EW70" i="43"/>
  <c r="EV70" i="43"/>
  <c r="EU70" i="43"/>
  <c r="ET70" i="43"/>
  <c r="ES70" i="43"/>
  <c r="ER70" i="43"/>
  <c r="EQ70" i="43"/>
  <c r="EP70" i="43"/>
  <c r="EO70" i="43"/>
  <c r="EN70" i="43"/>
  <c r="EM70" i="43"/>
  <c r="EL70" i="43"/>
  <c r="EK70" i="43"/>
  <c r="EJ70" i="43"/>
  <c r="EI70" i="43"/>
  <c r="EH70" i="43"/>
  <c r="EG70" i="43"/>
  <c r="EF70" i="43"/>
  <c r="EE70" i="43"/>
  <c r="ED70" i="43"/>
  <c r="EC70" i="43"/>
  <c r="EB70" i="43"/>
  <c r="EA70" i="43"/>
  <c r="DZ70" i="43"/>
  <c r="DY70" i="43"/>
  <c r="DX70" i="43"/>
  <c r="DW70" i="43"/>
  <c r="DV70" i="43"/>
  <c r="DU70" i="43"/>
  <c r="DT70" i="43"/>
  <c r="DS70" i="43"/>
  <c r="DR70" i="43"/>
  <c r="DQ70" i="43"/>
  <c r="DP70" i="43"/>
  <c r="DO70" i="43"/>
  <c r="DN70" i="43"/>
  <c r="DM70" i="43"/>
  <c r="DL70" i="43"/>
  <c r="DK70" i="43"/>
  <c r="DJ70" i="43"/>
  <c r="DI70" i="43"/>
  <c r="DH70" i="43"/>
  <c r="DG70" i="43"/>
  <c r="DF70" i="43"/>
  <c r="DE70" i="43"/>
  <c r="DD70" i="43"/>
  <c r="DC70" i="43"/>
  <c r="DB70" i="43"/>
  <c r="DA70" i="43"/>
  <c r="CZ70" i="43"/>
  <c r="CY70" i="43"/>
  <c r="CX70" i="43"/>
  <c r="CW70" i="43"/>
  <c r="CV70" i="43"/>
  <c r="CU70" i="43"/>
  <c r="CT70" i="43"/>
  <c r="CS70" i="43"/>
  <c r="CR70" i="43"/>
  <c r="CQ70" i="43"/>
  <c r="CP70" i="43"/>
  <c r="CO70" i="43"/>
  <c r="CN70" i="43"/>
  <c r="CM70" i="43"/>
  <c r="CL70" i="43"/>
  <c r="CK70" i="43"/>
  <c r="CJ70" i="43"/>
  <c r="CI70" i="43"/>
  <c r="CH70" i="43"/>
  <c r="CG70" i="43"/>
  <c r="CF70" i="43"/>
  <c r="CE70" i="43"/>
  <c r="CD70" i="43"/>
  <c r="CC70" i="43"/>
  <c r="CB70" i="43"/>
  <c r="CA70" i="43"/>
  <c r="BZ70" i="43"/>
  <c r="BY70" i="43"/>
  <c r="BX70" i="43"/>
  <c r="BW70" i="43"/>
  <c r="BV70" i="43"/>
  <c r="BU70" i="43"/>
  <c r="BT70" i="43"/>
  <c r="BS70" i="43"/>
  <c r="BR70" i="43"/>
  <c r="BQ70" i="43"/>
  <c r="BP70" i="43"/>
  <c r="BO70" i="43"/>
  <c r="BN70" i="43"/>
  <c r="BM70" i="43"/>
  <c r="BL70" i="43"/>
  <c r="BK70" i="43"/>
  <c r="BJ70" i="43"/>
  <c r="BI70" i="43"/>
  <c r="BH70" i="43"/>
  <c r="BG70" i="43"/>
  <c r="BF70" i="43"/>
  <c r="BE70" i="43"/>
  <c r="BD70" i="43"/>
  <c r="BC70" i="43"/>
  <c r="BB70" i="43"/>
  <c r="BA70" i="43"/>
  <c r="AZ70" i="43"/>
  <c r="AY70" i="43"/>
  <c r="AX70" i="43"/>
  <c r="AW70" i="43"/>
  <c r="AV70" i="43"/>
  <c r="AU70" i="43"/>
  <c r="AT70" i="43"/>
  <c r="AS70" i="43"/>
  <c r="AR70" i="43"/>
  <c r="AQ70" i="43"/>
  <c r="AP70" i="43"/>
  <c r="AO70" i="43"/>
  <c r="AN70" i="43"/>
  <c r="AM70" i="43"/>
  <c r="AL70" i="43"/>
  <c r="AK70" i="43"/>
  <c r="AJ70" i="43"/>
  <c r="AI70" i="43"/>
  <c r="AH70" i="43"/>
  <c r="AG70" i="43"/>
  <c r="AF70" i="43"/>
  <c r="AE70" i="43"/>
  <c r="AD70" i="43"/>
  <c r="AC70" i="43"/>
  <c r="AB70" i="43"/>
  <c r="AA70" i="43"/>
  <c r="Z70" i="43"/>
  <c r="Y70" i="43"/>
  <c r="X70" i="43"/>
  <c r="W70" i="43"/>
  <c r="V70" i="43"/>
  <c r="U70" i="43"/>
  <c r="T70" i="43"/>
  <c r="S70" i="43"/>
  <c r="R70" i="43"/>
  <c r="Q70" i="43"/>
  <c r="P70" i="43"/>
  <c r="O70" i="43"/>
  <c r="N70" i="43"/>
  <c r="M70" i="43"/>
  <c r="L70" i="43"/>
  <c r="K70" i="43"/>
  <c r="J70" i="43"/>
  <c r="I70" i="43"/>
  <c r="H70" i="43"/>
  <c r="G70" i="43"/>
  <c r="F70" i="43"/>
  <c r="E70" i="43"/>
  <c r="D70" i="43"/>
  <c r="C70" i="43"/>
  <c r="YC69" i="43"/>
  <c r="YB69" i="43"/>
  <c r="YA69" i="43"/>
  <c r="XZ69" i="43"/>
  <c r="XY69" i="43"/>
  <c r="XX69" i="43"/>
  <c r="XW69" i="43"/>
  <c r="XV69" i="43"/>
  <c r="XU69" i="43"/>
  <c r="XT69" i="43"/>
  <c r="XS69" i="43"/>
  <c r="XR69" i="43"/>
  <c r="XQ69" i="43"/>
  <c r="XP69" i="43"/>
  <c r="XO69" i="43"/>
  <c r="XN69" i="43"/>
  <c r="XM69" i="43"/>
  <c r="XL69" i="43"/>
  <c r="XK69" i="43"/>
  <c r="XJ69" i="43"/>
  <c r="XI69" i="43"/>
  <c r="XH69" i="43"/>
  <c r="XG69" i="43"/>
  <c r="XF69" i="43"/>
  <c r="XE69" i="43"/>
  <c r="XD69" i="43"/>
  <c r="XC69" i="43"/>
  <c r="XB69" i="43"/>
  <c r="XA69" i="43"/>
  <c r="WZ69" i="43"/>
  <c r="WY69" i="43"/>
  <c r="WX69" i="43"/>
  <c r="WW69" i="43"/>
  <c r="WV69" i="43"/>
  <c r="WU69" i="43"/>
  <c r="WT69" i="43"/>
  <c r="WS69" i="43"/>
  <c r="WR69" i="43"/>
  <c r="WQ69" i="43"/>
  <c r="WP69" i="43"/>
  <c r="WO69" i="43"/>
  <c r="WN69" i="43"/>
  <c r="WM69" i="43"/>
  <c r="WL69" i="43"/>
  <c r="WK69" i="43"/>
  <c r="WJ69" i="43"/>
  <c r="WI69" i="43"/>
  <c r="WH69" i="43"/>
  <c r="WG69" i="43"/>
  <c r="WF69" i="43"/>
  <c r="WE69" i="43"/>
  <c r="WD69" i="43"/>
  <c r="WC69" i="43"/>
  <c r="WB69" i="43"/>
  <c r="WA69" i="43"/>
  <c r="VZ69" i="43"/>
  <c r="VY69" i="43"/>
  <c r="VX69" i="43"/>
  <c r="VW69" i="43"/>
  <c r="VV69" i="43"/>
  <c r="VU69" i="43"/>
  <c r="VT69" i="43"/>
  <c r="VS69" i="43"/>
  <c r="VR69" i="43"/>
  <c r="VQ69" i="43"/>
  <c r="VP69" i="43"/>
  <c r="VO69" i="43"/>
  <c r="VN69" i="43"/>
  <c r="VM69" i="43"/>
  <c r="VL69" i="43"/>
  <c r="VK69" i="43"/>
  <c r="VJ69" i="43"/>
  <c r="VI69" i="43"/>
  <c r="VH69" i="43"/>
  <c r="VG69" i="43"/>
  <c r="VF69" i="43"/>
  <c r="VE69" i="43"/>
  <c r="VD69" i="43"/>
  <c r="VC69" i="43"/>
  <c r="VB69" i="43"/>
  <c r="VA69" i="43"/>
  <c r="UZ69" i="43"/>
  <c r="UY69" i="43"/>
  <c r="UX69" i="43"/>
  <c r="UW69" i="43"/>
  <c r="UV69" i="43"/>
  <c r="UU69" i="43"/>
  <c r="UT69" i="43"/>
  <c r="US69" i="43"/>
  <c r="UR69" i="43"/>
  <c r="UQ69" i="43"/>
  <c r="UP69" i="43"/>
  <c r="UO69" i="43"/>
  <c r="UN69" i="43"/>
  <c r="UM69" i="43"/>
  <c r="UL69" i="43"/>
  <c r="UK69" i="43"/>
  <c r="UJ69" i="43"/>
  <c r="UI69" i="43"/>
  <c r="UH69" i="43"/>
  <c r="UG69" i="43"/>
  <c r="UF69" i="43"/>
  <c r="UE69" i="43"/>
  <c r="UD69" i="43"/>
  <c r="UC69" i="43"/>
  <c r="UB69" i="43"/>
  <c r="UA69" i="43"/>
  <c r="TZ69" i="43"/>
  <c r="TY69" i="43"/>
  <c r="TX69" i="43"/>
  <c r="TW69" i="43"/>
  <c r="TV69" i="43"/>
  <c r="TU69" i="43"/>
  <c r="TT69" i="43"/>
  <c r="TS69" i="43"/>
  <c r="TR69" i="43"/>
  <c r="TQ69" i="43"/>
  <c r="TP69" i="43"/>
  <c r="TO69" i="43"/>
  <c r="TN69" i="43"/>
  <c r="TM69" i="43"/>
  <c r="TL69" i="43"/>
  <c r="TK69" i="43"/>
  <c r="TJ69" i="43"/>
  <c r="TI69" i="43"/>
  <c r="TH69" i="43"/>
  <c r="TG69" i="43"/>
  <c r="TF69" i="43"/>
  <c r="TE69" i="43"/>
  <c r="TD69" i="43"/>
  <c r="TC69" i="43"/>
  <c r="TB69" i="43"/>
  <c r="TA69" i="43"/>
  <c r="SZ69" i="43"/>
  <c r="SY69" i="43"/>
  <c r="SX69" i="43"/>
  <c r="SW69" i="43"/>
  <c r="SV69" i="43"/>
  <c r="SU69" i="43"/>
  <c r="ST69" i="43"/>
  <c r="SS69" i="43"/>
  <c r="SR69" i="43"/>
  <c r="SQ69" i="43"/>
  <c r="SP69" i="43"/>
  <c r="SO69" i="43"/>
  <c r="SN69" i="43"/>
  <c r="SM69" i="43"/>
  <c r="SL69" i="43"/>
  <c r="SK69" i="43"/>
  <c r="SJ69" i="43"/>
  <c r="SI69" i="43"/>
  <c r="SH69" i="43"/>
  <c r="SG69" i="43"/>
  <c r="SF69" i="43"/>
  <c r="SE69" i="43"/>
  <c r="SD69" i="43"/>
  <c r="SC69" i="43"/>
  <c r="SB69" i="43"/>
  <c r="SA69" i="43"/>
  <c r="RZ69" i="43"/>
  <c r="RY69" i="43"/>
  <c r="RX69" i="43"/>
  <c r="RW69" i="43"/>
  <c r="RV69" i="43"/>
  <c r="RU69" i="43"/>
  <c r="RT69" i="43"/>
  <c r="RS69" i="43"/>
  <c r="RR69" i="43"/>
  <c r="RQ69" i="43"/>
  <c r="RP69" i="43"/>
  <c r="RO69" i="43"/>
  <c r="RN69" i="43"/>
  <c r="RM69" i="43"/>
  <c r="RL69" i="43"/>
  <c r="RK69" i="43"/>
  <c r="RJ69" i="43"/>
  <c r="RI69" i="43"/>
  <c r="RH69" i="43"/>
  <c r="RG69" i="43"/>
  <c r="RF69" i="43"/>
  <c r="RE69" i="43"/>
  <c r="RD69" i="43"/>
  <c r="RC69" i="43"/>
  <c r="RB69" i="43"/>
  <c r="RA69" i="43"/>
  <c r="QZ69" i="43"/>
  <c r="QY69" i="43"/>
  <c r="QX69" i="43"/>
  <c r="QW69" i="43"/>
  <c r="QV69" i="43"/>
  <c r="QU69" i="43"/>
  <c r="QT69" i="43"/>
  <c r="QS69" i="43"/>
  <c r="QR69" i="43"/>
  <c r="QQ69" i="43"/>
  <c r="QP69" i="43"/>
  <c r="QO69" i="43"/>
  <c r="QN69" i="43"/>
  <c r="QM69" i="43"/>
  <c r="QL69" i="43"/>
  <c r="QK69" i="43"/>
  <c r="QJ69" i="43"/>
  <c r="QI69" i="43"/>
  <c r="QH69" i="43"/>
  <c r="QG69" i="43"/>
  <c r="QF69" i="43"/>
  <c r="QE69" i="43"/>
  <c r="QD69" i="43"/>
  <c r="QC69" i="43"/>
  <c r="QB69" i="43"/>
  <c r="QA69" i="43"/>
  <c r="PZ69" i="43"/>
  <c r="PY69" i="43"/>
  <c r="PX69" i="43"/>
  <c r="PW69" i="43"/>
  <c r="PV69" i="43"/>
  <c r="PU69" i="43"/>
  <c r="PT69" i="43"/>
  <c r="PS69" i="43"/>
  <c r="PR69" i="43"/>
  <c r="PQ69" i="43"/>
  <c r="PP69" i="43"/>
  <c r="PO69" i="43"/>
  <c r="PN69" i="43"/>
  <c r="PM69" i="43"/>
  <c r="PL69" i="43"/>
  <c r="PK69" i="43"/>
  <c r="PJ69" i="43"/>
  <c r="PI69" i="43"/>
  <c r="PH69" i="43"/>
  <c r="PG69" i="43"/>
  <c r="PF69" i="43"/>
  <c r="PE69" i="43"/>
  <c r="PD69" i="43"/>
  <c r="PC69" i="43"/>
  <c r="PB69" i="43"/>
  <c r="PA69" i="43"/>
  <c r="OZ69" i="43"/>
  <c r="OY69" i="43"/>
  <c r="OX69" i="43"/>
  <c r="OW69" i="43"/>
  <c r="OV69" i="43"/>
  <c r="OU69" i="43"/>
  <c r="OT69" i="43"/>
  <c r="OS69" i="43"/>
  <c r="OR69" i="43"/>
  <c r="OQ69" i="43"/>
  <c r="OP69" i="43"/>
  <c r="OO69" i="43"/>
  <c r="ON69" i="43"/>
  <c r="OM69" i="43"/>
  <c r="OL69" i="43"/>
  <c r="OK69" i="43"/>
  <c r="OJ69" i="43"/>
  <c r="OI69" i="43"/>
  <c r="OH69" i="43"/>
  <c r="OG69" i="43"/>
  <c r="OF69" i="43"/>
  <c r="OE69" i="43"/>
  <c r="OD69" i="43"/>
  <c r="OC69" i="43"/>
  <c r="OB69" i="43"/>
  <c r="OA69" i="43"/>
  <c r="NZ69" i="43"/>
  <c r="NY69" i="43"/>
  <c r="NX69" i="43"/>
  <c r="NW69" i="43"/>
  <c r="NV69" i="43"/>
  <c r="NU69" i="43"/>
  <c r="NT69" i="43"/>
  <c r="NS69" i="43"/>
  <c r="NR69" i="43"/>
  <c r="NQ69" i="43"/>
  <c r="NP69" i="43"/>
  <c r="NO69" i="43"/>
  <c r="NN69" i="43"/>
  <c r="NM69" i="43"/>
  <c r="NL69" i="43"/>
  <c r="NK69" i="43"/>
  <c r="NJ69" i="43"/>
  <c r="NI69" i="43"/>
  <c r="NH69" i="43"/>
  <c r="NG69" i="43"/>
  <c r="NF69" i="43"/>
  <c r="NE69" i="43"/>
  <c r="ND69" i="43"/>
  <c r="NC69" i="43"/>
  <c r="NB69" i="43"/>
  <c r="NA69" i="43"/>
  <c r="MZ69" i="43"/>
  <c r="MY69" i="43"/>
  <c r="MX69" i="43"/>
  <c r="MW69" i="43"/>
  <c r="MV69" i="43"/>
  <c r="MU69" i="43"/>
  <c r="MT69" i="43"/>
  <c r="MS69" i="43"/>
  <c r="MR69" i="43"/>
  <c r="MQ69" i="43"/>
  <c r="MP69" i="43"/>
  <c r="MO69" i="43"/>
  <c r="MN69" i="43"/>
  <c r="MM69" i="43"/>
  <c r="ML69" i="43"/>
  <c r="MK69" i="43"/>
  <c r="MJ69" i="43"/>
  <c r="MI69" i="43"/>
  <c r="MH69" i="43"/>
  <c r="MG69" i="43"/>
  <c r="MF69" i="43"/>
  <c r="ME69" i="43"/>
  <c r="MD69" i="43"/>
  <c r="MC69" i="43"/>
  <c r="MB69" i="43"/>
  <c r="MA69" i="43"/>
  <c r="LZ69" i="43"/>
  <c r="LY69" i="43"/>
  <c r="LX69" i="43"/>
  <c r="LW69" i="43"/>
  <c r="LV69" i="43"/>
  <c r="LU69" i="43"/>
  <c r="LT69" i="43"/>
  <c r="LS69" i="43"/>
  <c r="LR69" i="43"/>
  <c r="LQ69" i="43"/>
  <c r="LP69" i="43"/>
  <c r="LO69" i="43"/>
  <c r="LN69" i="43"/>
  <c r="LM69" i="43"/>
  <c r="LL69" i="43"/>
  <c r="LK69" i="43"/>
  <c r="LJ69" i="43"/>
  <c r="LI69" i="43"/>
  <c r="LH69" i="43"/>
  <c r="LG69" i="43"/>
  <c r="LF69" i="43"/>
  <c r="LE69" i="43"/>
  <c r="LD69" i="43"/>
  <c r="LC69" i="43"/>
  <c r="LB69" i="43"/>
  <c r="LA69" i="43"/>
  <c r="KZ69" i="43"/>
  <c r="KY69" i="43"/>
  <c r="KX69" i="43"/>
  <c r="KW69" i="43"/>
  <c r="KV69" i="43"/>
  <c r="KU69" i="43"/>
  <c r="KT69" i="43"/>
  <c r="KS69" i="43"/>
  <c r="KR69" i="43"/>
  <c r="KQ69" i="43"/>
  <c r="KP69" i="43"/>
  <c r="KO69" i="43"/>
  <c r="KN69" i="43"/>
  <c r="KM69" i="43"/>
  <c r="KL69" i="43"/>
  <c r="KK69" i="43"/>
  <c r="KJ69" i="43"/>
  <c r="KI69" i="43"/>
  <c r="KH69" i="43"/>
  <c r="KG69" i="43"/>
  <c r="KF69" i="43"/>
  <c r="KE69" i="43"/>
  <c r="KD69" i="43"/>
  <c r="KC69" i="43"/>
  <c r="KB69" i="43"/>
  <c r="KA69" i="43"/>
  <c r="JZ69" i="43"/>
  <c r="JY69" i="43"/>
  <c r="JX69" i="43"/>
  <c r="JW69" i="43"/>
  <c r="JV69" i="43"/>
  <c r="JU69" i="43"/>
  <c r="JT69" i="43"/>
  <c r="JS69" i="43"/>
  <c r="JR69" i="43"/>
  <c r="JQ69" i="43"/>
  <c r="JP69" i="43"/>
  <c r="JO69" i="43"/>
  <c r="JN69" i="43"/>
  <c r="JM69" i="43"/>
  <c r="JL69" i="43"/>
  <c r="JK69" i="43"/>
  <c r="JJ69" i="43"/>
  <c r="JI69" i="43"/>
  <c r="JH69" i="43"/>
  <c r="JG69" i="43"/>
  <c r="JF69" i="43"/>
  <c r="JE69" i="43"/>
  <c r="JD69" i="43"/>
  <c r="JC69" i="43"/>
  <c r="JB69" i="43"/>
  <c r="JA69" i="43"/>
  <c r="IZ69" i="43"/>
  <c r="IY69" i="43"/>
  <c r="IX69" i="43"/>
  <c r="IW69" i="43"/>
  <c r="IV69" i="43"/>
  <c r="IU69" i="43"/>
  <c r="IT69" i="43"/>
  <c r="IS69" i="43"/>
  <c r="IR69" i="43"/>
  <c r="IQ69" i="43"/>
  <c r="IP69" i="43"/>
  <c r="IO69" i="43"/>
  <c r="IN69" i="43"/>
  <c r="IM69" i="43"/>
  <c r="IL69" i="43"/>
  <c r="IK69" i="43"/>
  <c r="IJ69" i="43"/>
  <c r="II69" i="43"/>
  <c r="IH69" i="43"/>
  <c r="IG69" i="43"/>
  <c r="IF69" i="43"/>
  <c r="IE69" i="43"/>
  <c r="ID69" i="43"/>
  <c r="IC69" i="43"/>
  <c r="IB69" i="43"/>
  <c r="IA69" i="43"/>
  <c r="HZ69" i="43"/>
  <c r="HY69" i="43"/>
  <c r="HX69" i="43"/>
  <c r="HW69" i="43"/>
  <c r="HV69" i="43"/>
  <c r="HU69" i="43"/>
  <c r="HT69" i="43"/>
  <c r="HS69" i="43"/>
  <c r="HR69" i="43"/>
  <c r="HQ69" i="43"/>
  <c r="HP69" i="43"/>
  <c r="HO69" i="43"/>
  <c r="HN69" i="43"/>
  <c r="HM69" i="43"/>
  <c r="HL69" i="43"/>
  <c r="HK69" i="43"/>
  <c r="HJ69" i="43"/>
  <c r="HI69" i="43"/>
  <c r="HH69" i="43"/>
  <c r="HG69" i="43"/>
  <c r="HF69" i="43"/>
  <c r="HE69" i="43"/>
  <c r="HD69" i="43"/>
  <c r="HC69" i="43"/>
  <c r="HB69" i="43"/>
  <c r="HA69" i="43"/>
  <c r="GZ69" i="43"/>
  <c r="GY69" i="43"/>
  <c r="GX69" i="43"/>
  <c r="GW69" i="43"/>
  <c r="GV69" i="43"/>
  <c r="GU69" i="43"/>
  <c r="GT69" i="43"/>
  <c r="GS69" i="43"/>
  <c r="GR69" i="43"/>
  <c r="GQ69" i="43"/>
  <c r="GP69" i="43"/>
  <c r="GO69" i="43"/>
  <c r="GN69" i="43"/>
  <c r="GM69" i="43"/>
  <c r="GL69" i="43"/>
  <c r="GK69" i="43"/>
  <c r="GJ69" i="43"/>
  <c r="GI69" i="43"/>
  <c r="GH69" i="43"/>
  <c r="GG69" i="43"/>
  <c r="GF69" i="43"/>
  <c r="GE69" i="43"/>
  <c r="GD69" i="43"/>
  <c r="GC69" i="43"/>
  <c r="GB69" i="43"/>
  <c r="GA69" i="43"/>
  <c r="FZ69" i="43"/>
  <c r="FY69" i="43"/>
  <c r="FX69" i="43"/>
  <c r="FW69" i="43"/>
  <c r="FV69" i="43"/>
  <c r="FU69" i="43"/>
  <c r="FT69" i="43"/>
  <c r="FS69" i="43"/>
  <c r="FR69" i="43"/>
  <c r="FQ69" i="43"/>
  <c r="FP69" i="43"/>
  <c r="FO69" i="43"/>
  <c r="FN69" i="43"/>
  <c r="FM69" i="43"/>
  <c r="FL69" i="43"/>
  <c r="FK69" i="43"/>
  <c r="FJ69" i="43"/>
  <c r="FI69" i="43"/>
  <c r="FH69" i="43"/>
  <c r="FG69" i="43"/>
  <c r="FF69" i="43"/>
  <c r="FE69" i="43"/>
  <c r="FD69" i="43"/>
  <c r="FC69" i="43"/>
  <c r="FB69" i="43"/>
  <c r="FA69" i="43"/>
  <c r="EZ69" i="43"/>
  <c r="EY69" i="43"/>
  <c r="EX69" i="43"/>
  <c r="EW69" i="43"/>
  <c r="EV69" i="43"/>
  <c r="EU69" i="43"/>
  <c r="ET69" i="43"/>
  <c r="ES69" i="43"/>
  <c r="ER69" i="43"/>
  <c r="EQ69" i="43"/>
  <c r="EP69" i="43"/>
  <c r="EO69" i="43"/>
  <c r="EN69" i="43"/>
  <c r="EM69" i="43"/>
  <c r="EL69" i="43"/>
  <c r="EK69" i="43"/>
  <c r="EJ69" i="43"/>
  <c r="EI69" i="43"/>
  <c r="EH69" i="43"/>
  <c r="EG69" i="43"/>
  <c r="EF69" i="43"/>
  <c r="EE69" i="43"/>
  <c r="ED69" i="43"/>
  <c r="EC69" i="43"/>
  <c r="EB69" i="43"/>
  <c r="EA69" i="43"/>
  <c r="DZ69" i="43"/>
  <c r="DY69" i="43"/>
  <c r="DX69" i="43"/>
  <c r="DW69" i="43"/>
  <c r="DV69" i="43"/>
  <c r="DU69" i="43"/>
  <c r="DT69" i="43"/>
  <c r="DS69" i="43"/>
  <c r="DR69" i="43"/>
  <c r="DQ69" i="43"/>
  <c r="DP69" i="43"/>
  <c r="DO69" i="43"/>
  <c r="DN69" i="43"/>
  <c r="DM69" i="43"/>
  <c r="DL69" i="43"/>
  <c r="DK69" i="43"/>
  <c r="DJ69" i="43"/>
  <c r="DI69" i="43"/>
  <c r="DH69" i="43"/>
  <c r="DG69" i="43"/>
  <c r="DF69" i="43"/>
  <c r="DE69" i="43"/>
  <c r="DD69" i="43"/>
  <c r="DC69" i="43"/>
  <c r="DB69" i="43"/>
  <c r="DA69" i="43"/>
  <c r="CZ69" i="43"/>
  <c r="CY69" i="43"/>
  <c r="CX69" i="43"/>
  <c r="CW69" i="43"/>
  <c r="CV69" i="43"/>
  <c r="CU69" i="43"/>
  <c r="CT69" i="43"/>
  <c r="CS69" i="43"/>
  <c r="CR69" i="43"/>
  <c r="CQ69" i="43"/>
  <c r="CP69" i="43"/>
  <c r="CO69" i="43"/>
  <c r="CN69" i="43"/>
  <c r="CM69" i="43"/>
  <c r="CL69" i="43"/>
  <c r="CK69" i="43"/>
  <c r="CJ69" i="43"/>
  <c r="CI69" i="43"/>
  <c r="CH69" i="43"/>
  <c r="CG69" i="43"/>
  <c r="CF69" i="43"/>
  <c r="CE69" i="43"/>
  <c r="CD69" i="43"/>
  <c r="CC69" i="43"/>
  <c r="CB69" i="43"/>
  <c r="CA69" i="43"/>
  <c r="BZ69" i="43"/>
  <c r="BY69" i="43"/>
  <c r="BX69" i="43"/>
  <c r="BW69" i="43"/>
  <c r="BV69" i="43"/>
  <c r="BU69" i="43"/>
  <c r="BT69" i="43"/>
  <c r="BS69" i="43"/>
  <c r="BR69" i="43"/>
  <c r="BQ69" i="43"/>
  <c r="BP69" i="43"/>
  <c r="BO69" i="43"/>
  <c r="BN69" i="43"/>
  <c r="BM69" i="43"/>
  <c r="BL69" i="43"/>
  <c r="BK69" i="43"/>
  <c r="BJ69" i="43"/>
  <c r="BI69" i="43"/>
  <c r="BH69" i="43"/>
  <c r="BG69" i="43"/>
  <c r="BF69" i="43"/>
  <c r="BE69" i="43"/>
  <c r="BD69" i="43"/>
  <c r="BC69" i="43"/>
  <c r="BB69" i="43"/>
  <c r="BA69" i="43"/>
  <c r="AZ69" i="43"/>
  <c r="AY69" i="43"/>
  <c r="AX69" i="43"/>
  <c r="AW69" i="43"/>
  <c r="AV69" i="43"/>
  <c r="AU69" i="43"/>
  <c r="AT69" i="43"/>
  <c r="AS69" i="43"/>
  <c r="AR69" i="43"/>
  <c r="AQ69" i="43"/>
  <c r="AP69" i="43"/>
  <c r="AO69" i="43"/>
  <c r="AN69" i="43"/>
  <c r="AM69" i="43"/>
  <c r="AL69" i="43"/>
  <c r="AK69" i="43"/>
  <c r="AJ69" i="43"/>
  <c r="AI69" i="43"/>
  <c r="AH69" i="43"/>
  <c r="AG69" i="43"/>
  <c r="AF69" i="43"/>
  <c r="AE69" i="43"/>
  <c r="AD69" i="43"/>
  <c r="AC69" i="43"/>
  <c r="AB69" i="43"/>
  <c r="AA69" i="43"/>
  <c r="Z69" i="43"/>
  <c r="Y69" i="43"/>
  <c r="X69" i="43"/>
  <c r="W69" i="43"/>
  <c r="V69" i="43"/>
  <c r="U69" i="43"/>
  <c r="T69" i="43"/>
  <c r="S69" i="43"/>
  <c r="R69" i="43"/>
  <c r="Q69" i="43"/>
  <c r="P69" i="43"/>
  <c r="O69" i="43"/>
  <c r="N69" i="43"/>
  <c r="M69" i="43"/>
  <c r="L69" i="43"/>
  <c r="K69" i="43"/>
  <c r="J69" i="43"/>
  <c r="I69" i="43"/>
  <c r="H69" i="43"/>
  <c r="G69" i="43"/>
  <c r="F69" i="43"/>
  <c r="E69" i="43"/>
  <c r="D69" i="43"/>
  <c r="C69" i="43"/>
  <c r="YC68" i="43"/>
  <c r="YB68" i="43"/>
  <c r="YA68" i="43"/>
  <c r="XZ68" i="43"/>
  <c r="XY68" i="43"/>
  <c r="XX68" i="43"/>
  <c r="XW68" i="43"/>
  <c r="XV68" i="43"/>
  <c r="XU68" i="43"/>
  <c r="XT68" i="43"/>
  <c r="XS68" i="43"/>
  <c r="XR68" i="43"/>
  <c r="XQ68" i="43"/>
  <c r="XP68" i="43"/>
  <c r="XO68" i="43"/>
  <c r="XN68" i="43"/>
  <c r="XM68" i="43"/>
  <c r="XL68" i="43"/>
  <c r="XK68" i="43"/>
  <c r="XJ68" i="43"/>
  <c r="XI68" i="43"/>
  <c r="XH68" i="43"/>
  <c r="XG68" i="43"/>
  <c r="XF68" i="43"/>
  <c r="XE68" i="43"/>
  <c r="XD68" i="43"/>
  <c r="XC68" i="43"/>
  <c r="XB68" i="43"/>
  <c r="XA68" i="43"/>
  <c r="WZ68" i="43"/>
  <c r="WY68" i="43"/>
  <c r="WX68" i="43"/>
  <c r="WW68" i="43"/>
  <c r="WV68" i="43"/>
  <c r="WU68" i="43"/>
  <c r="WT68" i="43"/>
  <c r="WS68" i="43"/>
  <c r="WR68" i="43"/>
  <c r="WQ68" i="43"/>
  <c r="WP68" i="43"/>
  <c r="WO68" i="43"/>
  <c r="WN68" i="43"/>
  <c r="WM68" i="43"/>
  <c r="WL68" i="43"/>
  <c r="WK68" i="43"/>
  <c r="WJ68" i="43"/>
  <c r="WI68" i="43"/>
  <c r="WH68" i="43"/>
  <c r="WG68" i="43"/>
  <c r="WF68" i="43"/>
  <c r="WE68" i="43"/>
  <c r="WD68" i="43"/>
  <c r="WC68" i="43"/>
  <c r="WB68" i="43"/>
  <c r="WA68" i="43"/>
  <c r="VZ68" i="43"/>
  <c r="VY68" i="43"/>
  <c r="VX68" i="43"/>
  <c r="VW68" i="43"/>
  <c r="VV68" i="43"/>
  <c r="VU68" i="43"/>
  <c r="VT68" i="43"/>
  <c r="VS68" i="43"/>
  <c r="VR68" i="43"/>
  <c r="VQ68" i="43"/>
  <c r="VP68" i="43"/>
  <c r="VO68" i="43"/>
  <c r="VN68" i="43"/>
  <c r="VM68" i="43"/>
  <c r="VL68" i="43"/>
  <c r="VK68" i="43"/>
  <c r="VJ68" i="43"/>
  <c r="VI68" i="43"/>
  <c r="VH68" i="43"/>
  <c r="VG68" i="43"/>
  <c r="VF68" i="43"/>
  <c r="VE68" i="43"/>
  <c r="VD68" i="43"/>
  <c r="VC68" i="43"/>
  <c r="VB68" i="43"/>
  <c r="VA68" i="43"/>
  <c r="UZ68" i="43"/>
  <c r="UY68" i="43"/>
  <c r="UX68" i="43"/>
  <c r="UW68" i="43"/>
  <c r="UV68" i="43"/>
  <c r="UU68" i="43"/>
  <c r="UT68" i="43"/>
  <c r="US68" i="43"/>
  <c r="UR68" i="43"/>
  <c r="UQ68" i="43"/>
  <c r="UP68" i="43"/>
  <c r="UO68" i="43"/>
  <c r="UN68" i="43"/>
  <c r="UM68" i="43"/>
  <c r="UL68" i="43"/>
  <c r="UK68" i="43"/>
  <c r="UJ68" i="43"/>
  <c r="UI68" i="43"/>
  <c r="UH68" i="43"/>
  <c r="UG68" i="43"/>
  <c r="UF68" i="43"/>
  <c r="UE68" i="43"/>
  <c r="UD68" i="43"/>
  <c r="UC68" i="43"/>
  <c r="UB68" i="43"/>
  <c r="UA68" i="43"/>
  <c r="TZ68" i="43"/>
  <c r="TY68" i="43"/>
  <c r="TX68" i="43"/>
  <c r="TW68" i="43"/>
  <c r="TV68" i="43"/>
  <c r="TU68" i="43"/>
  <c r="TT68" i="43"/>
  <c r="TS68" i="43"/>
  <c r="TR68" i="43"/>
  <c r="TQ68" i="43"/>
  <c r="TP68" i="43"/>
  <c r="TO68" i="43"/>
  <c r="TN68" i="43"/>
  <c r="TM68" i="43"/>
  <c r="TL68" i="43"/>
  <c r="TK68" i="43"/>
  <c r="TJ68" i="43"/>
  <c r="TI68" i="43"/>
  <c r="TH68" i="43"/>
  <c r="TG68" i="43"/>
  <c r="TF68" i="43"/>
  <c r="TE68" i="43"/>
  <c r="TD68" i="43"/>
  <c r="TC68" i="43"/>
  <c r="TB68" i="43"/>
  <c r="TA68" i="43"/>
  <c r="SZ68" i="43"/>
  <c r="SY68" i="43"/>
  <c r="SX68" i="43"/>
  <c r="SW68" i="43"/>
  <c r="SV68" i="43"/>
  <c r="SU68" i="43"/>
  <c r="ST68" i="43"/>
  <c r="SS68" i="43"/>
  <c r="SR68" i="43"/>
  <c r="SQ68" i="43"/>
  <c r="SP68" i="43"/>
  <c r="SO68" i="43"/>
  <c r="SN68" i="43"/>
  <c r="SM68" i="43"/>
  <c r="SL68" i="43"/>
  <c r="SK68" i="43"/>
  <c r="SJ68" i="43"/>
  <c r="SI68" i="43"/>
  <c r="SH68" i="43"/>
  <c r="SG68" i="43"/>
  <c r="SF68" i="43"/>
  <c r="SE68" i="43"/>
  <c r="SD68" i="43"/>
  <c r="SC68" i="43"/>
  <c r="SB68" i="43"/>
  <c r="SA68" i="43"/>
  <c r="RZ68" i="43"/>
  <c r="RY68" i="43"/>
  <c r="RX68" i="43"/>
  <c r="RW68" i="43"/>
  <c r="RV68" i="43"/>
  <c r="RU68" i="43"/>
  <c r="RT68" i="43"/>
  <c r="RS68" i="43"/>
  <c r="RR68" i="43"/>
  <c r="RQ68" i="43"/>
  <c r="RP68" i="43"/>
  <c r="RO68" i="43"/>
  <c r="RN68" i="43"/>
  <c r="RM68" i="43"/>
  <c r="RL68" i="43"/>
  <c r="RK68" i="43"/>
  <c r="RJ68" i="43"/>
  <c r="RI68" i="43"/>
  <c r="RH68" i="43"/>
  <c r="RG68" i="43"/>
  <c r="RF68" i="43"/>
  <c r="RE68" i="43"/>
  <c r="RD68" i="43"/>
  <c r="RC68" i="43"/>
  <c r="RB68" i="43"/>
  <c r="RA68" i="43"/>
  <c r="QZ68" i="43"/>
  <c r="QY68" i="43"/>
  <c r="QX68" i="43"/>
  <c r="QW68" i="43"/>
  <c r="QV68" i="43"/>
  <c r="QU68" i="43"/>
  <c r="QT68" i="43"/>
  <c r="QS68" i="43"/>
  <c r="QR68" i="43"/>
  <c r="QQ68" i="43"/>
  <c r="QP68" i="43"/>
  <c r="QO68" i="43"/>
  <c r="QN68" i="43"/>
  <c r="QM68" i="43"/>
  <c r="QL68" i="43"/>
  <c r="QK68" i="43"/>
  <c r="QJ68" i="43"/>
  <c r="QI68" i="43"/>
  <c r="QH68" i="43"/>
  <c r="QG68" i="43"/>
  <c r="QF68" i="43"/>
  <c r="QE68" i="43"/>
  <c r="QD68" i="43"/>
  <c r="QC68" i="43"/>
  <c r="QB68" i="43"/>
  <c r="QA68" i="43"/>
  <c r="PZ68" i="43"/>
  <c r="PY68" i="43"/>
  <c r="PX68" i="43"/>
  <c r="PW68" i="43"/>
  <c r="PV68" i="43"/>
  <c r="PU68" i="43"/>
  <c r="PT68" i="43"/>
  <c r="PS68" i="43"/>
  <c r="PR68" i="43"/>
  <c r="PQ68" i="43"/>
  <c r="PP68" i="43"/>
  <c r="PO68" i="43"/>
  <c r="PN68" i="43"/>
  <c r="PM68" i="43"/>
  <c r="PL68" i="43"/>
  <c r="PK68" i="43"/>
  <c r="PJ68" i="43"/>
  <c r="PI68" i="43"/>
  <c r="PH68" i="43"/>
  <c r="PG68" i="43"/>
  <c r="PF68" i="43"/>
  <c r="PE68" i="43"/>
  <c r="PD68" i="43"/>
  <c r="PC68" i="43"/>
  <c r="PB68" i="43"/>
  <c r="PA68" i="43"/>
  <c r="OZ68" i="43"/>
  <c r="OY68" i="43"/>
  <c r="OX68" i="43"/>
  <c r="OW68" i="43"/>
  <c r="OV68" i="43"/>
  <c r="OU68" i="43"/>
  <c r="OT68" i="43"/>
  <c r="OS68" i="43"/>
  <c r="OR68" i="43"/>
  <c r="OQ68" i="43"/>
  <c r="OP68" i="43"/>
  <c r="OO68" i="43"/>
  <c r="ON68" i="43"/>
  <c r="OM68" i="43"/>
  <c r="OL68" i="43"/>
  <c r="OK68" i="43"/>
  <c r="OJ68" i="43"/>
  <c r="OI68" i="43"/>
  <c r="OH68" i="43"/>
  <c r="OG68" i="43"/>
  <c r="OF68" i="43"/>
  <c r="OE68" i="43"/>
  <c r="OD68" i="43"/>
  <c r="OC68" i="43"/>
  <c r="OB68" i="43"/>
  <c r="OA68" i="43"/>
  <c r="NZ68" i="43"/>
  <c r="NY68" i="43"/>
  <c r="NX68" i="43"/>
  <c r="NW68" i="43"/>
  <c r="NV68" i="43"/>
  <c r="NU68" i="43"/>
  <c r="NT68" i="43"/>
  <c r="NS68" i="43"/>
  <c r="NR68" i="43"/>
  <c r="NQ68" i="43"/>
  <c r="NP68" i="43"/>
  <c r="NO68" i="43"/>
  <c r="NN68" i="43"/>
  <c r="NM68" i="43"/>
  <c r="NL68" i="43"/>
  <c r="NK68" i="43"/>
  <c r="NJ68" i="43"/>
  <c r="NI68" i="43"/>
  <c r="NH68" i="43"/>
  <c r="NG68" i="43"/>
  <c r="NF68" i="43"/>
  <c r="NE68" i="43"/>
  <c r="ND68" i="43"/>
  <c r="NC68" i="43"/>
  <c r="NB68" i="43"/>
  <c r="NA68" i="43"/>
  <c r="MZ68" i="43"/>
  <c r="MY68" i="43"/>
  <c r="MX68" i="43"/>
  <c r="MW68" i="43"/>
  <c r="MV68" i="43"/>
  <c r="MU68" i="43"/>
  <c r="MT68" i="43"/>
  <c r="MS68" i="43"/>
  <c r="MR68" i="43"/>
  <c r="MQ68" i="43"/>
  <c r="MP68" i="43"/>
  <c r="MO68" i="43"/>
  <c r="MN68" i="43"/>
  <c r="MM68" i="43"/>
  <c r="ML68" i="43"/>
  <c r="MK68" i="43"/>
  <c r="MJ68" i="43"/>
  <c r="MI68" i="43"/>
  <c r="MH68" i="43"/>
  <c r="MG68" i="43"/>
  <c r="MF68" i="43"/>
  <c r="ME68" i="43"/>
  <c r="MD68" i="43"/>
  <c r="MC68" i="43"/>
  <c r="MB68" i="43"/>
  <c r="MA68" i="43"/>
  <c r="LZ68" i="43"/>
  <c r="LY68" i="43"/>
  <c r="LX68" i="43"/>
  <c r="LW68" i="43"/>
  <c r="LV68" i="43"/>
  <c r="LU68" i="43"/>
  <c r="LT68" i="43"/>
  <c r="LS68" i="43"/>
  <c r="LR68" i="43"/>
  <c r="LQ68" i="43"/>
  <c r="LP68" i="43"/>
  <c r="LO68" i="43"/>
  <c r="LN68" i="43"/>
  <c r="LM68" i="43"/>
  <c r="LL68" i="43"/>
  <c r="LK68" i="43"/>
  <c r="LJ68" i="43"/>
  <c r="LI68" i="43"/>
  <c r="LH68" i="43"/>
  <c r="LG68" i="43"/>
  <c r="LF68" i="43"/>
  <c r="LE68" i="43"/>
  <c r="LD68" i="43"/>
  <c r="LC68" i="43"/>
  <c r="LB68" i="43"/>
  <c r="LA68" i="43"/>
  <c r="KZ68" i="43"/>
  <c r="KY68" i="43"/>
  <c r="KX68" i="43"/>
  <c r="KW68" i="43"/>
  <c r="KV68" i="43"/>
  <c r="KU68" i="43"/>
  <c r="KT68" i="43"/>
  <c r="KS68" i="43"/>
  <c r="KR68" i="43"/>
  <c r="KQ68" i="43"/>
  <c r="KP68" i="43"/>
  <c r="KO68" i="43"/>
  <c r="KN68" i="43"/>
  <c r="KM68" i="43"/>
  <c r="KL68" i="43"/>
  <c r="KK68" i="43"/>
  <c r="KJ68" i="43"/>
  <c r="KI68" i="43"/>
  <c r="KH68" i="43"/>
  <c r="KG68" i="43"/>
  <c r="KF68" i="43"/>
  <c r="KE68" i="43"/>
  <c r="KD68" i="43"/>
  <c r="KC68" i="43"/>
  <c r="KB68" i="43"/>
  <c r="KA68" i="43"/>
  <c r="JZ68" i="43"/>
  <c r="JY68" i="43"/>
  <c r="JX68" i="43"/>
  <c r="JW68" i="43"/>
  <c r="JV68" i="43"/>
  <c r="JU68" i="43"/>
  <c r="JT68" i="43"/>
  <c r="JS68" i="43"/>
  <c r="JR68" i="43"/>
  <c r="JQ68" i="43"/>
  <c r="JP68" i="43"/>
  <c r="JO68" i="43"/>
  <c r="JN68" i="43"/>
  <c r="JM68" i="43"/>
  <c r="JL68" i="43"/>
  <c r="JK68" i="43"/>
  <c r="JJ68" i="43"/>
  <c r="JI68" i="43"/>
  <c r="JH68" i="43"/>
  <c r="JG68" i="43"/>
  <c r="JF68" i="43"/>
  <c r="JE68" i="43"/>
  <c r="JD68" i="43"/>
  <c r="JC68" i="43"/>
  <c r="JB68" i="43"/>
  <c r="JA68" i="43"/>
  <c r="IZ68" i="43"/>
  <c r="IY68" i="43"/>
  <c r="IX68" i="43"/>
  <c r="IW68" i="43"/>
  <c r="IV68" i="43"/>
  <c r="IU68" i="43"/>
  <c r="IT68" i="43"/>
  <c r="IS68" i="43"/>
  <c r="IR68" i="43"/>
  <c r="IQ68" i="43"/>
  <c r="IP68" i="43"/>
  <c r="IO68" i="43"/>
  <c r="IN68" i="43"/>
  <c r="IM68" i="43"/>
  <c r="IL68" i="43"/>
  <c r="IK68" i="43"/>
  <c r="IJ68" i="43"/>
  <c r="II68" i="43"/>
  <c r="IH68" i="43"/>
  <c r="IG68" i="43"/>
  <c r="IF68" i="43"/>
  <c r="IE68" i="43"/>
  <c r="ID68" i="43"/>
  <c r="IC68" i="43"/>
  <c r="IB68" i="43"/>
  <c r="IA68" i="43"/>
  <c r="HZ68" i="43"/>
  <c r="HY68" i="43"/>
  <c r="HX68" i="43"/>
  <c r="HW68" i="43"/>
  <c r="HV68" i="43"/>
  <c r="HU68" i="43"/>
  <c r="HT68" i="43"/>
  <c r="HS68" i="43"/>
  <c r="HR68" i="43"/>
  <c r="HQ68" i="43"/>
  <c r="HP68" i="43"/>
  <c r="HO68" i="43"/>
  <c r="HN68" i="43"/>
  <c r="HM68" i="43"/>
  <c r="HL68" i="43"/>
  <c r="HK68" i="43"/>
  <c r="HJ68" i="43"/>
  <c r="HI68" i="43"/>
  <c r="HH68" i="43"/>
  <c r="HG68" i="43"/>
  <c r="HF68" i="43"/>
  <c r="HE68" i="43"/>
  <c r="HD68" i="43"/>
  <c r="HC68" i="43"/>
  <c r="HB68" i="43"/>
  <c r="HA68" i="43"/>
  <c r="GZ68" i="43"/>
  <c r="GY68" i="43"/>
  <c r="GX68" i="43"/>
  <c r="GW68" i="43"/>
  <c r="GV68" i="43"/>
  <c r="GU68" i="43"/>
  <c r="GT68" i="43"/>
  <c r="GS68" i="43"/>
  <c r="GR68" i="43"/>
  <c r="GQ68" i="43"/>
  <c r="GP68" i="43"/>
  <c r="GO68" i="43"/>
  <c r="GN68" i="43"/>
  <c r="GM68" i="43"/>
  <c r="GL68" i="43"/>
  <c r="GK68" i="43"/>
  <c r="GJ68" i="43"/>
  <c r="GI68" i="43"/>
  <c r="GH68" i="43"/>
  <c r="GG68" i="43"/>
  <c r="GF68" i="43"/>
  <c r="GE68" i="43"/>
  <c r="GD68" i="43"/>
  <c r="GC68" i="43"/>
  <c r="GB68" i="43"/>
  <c r="GA68" i="43"/>
  <c r="FZ68" i="43"/>
  <c r="FY68" i="43"/>
  <c r="FX68" i="43"/>
  <c r="FW68" i="43"/>
  <c r="FV68" i="43"/>
  <c r="FU68" i="43"/>
  <c r="FT68" i="43"/>
  <c r="FS68" i="43"/>
  <c r="FR68" i="43"/>
  <c r="FQ68" i="43"/>
  <c r="FP68" i="43"/>
  <c r="FO68" i="43"/>
  <c r="FN68" i="43"/>
  <c r="FM68" i="43"/>
  <c r="FL68" i="43"/>
  <c r="FK68" i="43"/>
  <c r="FJ68" i="43"/>
  <c r="FI68" i="43"/>
  <c r="FH68" i="43"/>
  <c r="FG68" i="43"/>
  <c r="FF68" i="43"/>
  <c r="FE68" i="43"/>
  <c r="FD68" i="43"/>
  <c r="FC68" i="43"/>
  <c r="FB68" i="43"/>
  <c r="FA68" i="43"/>
  <c r="EZ68" i="43"/>
  <c r="EY68" i="43"/>
  <c r="EX68" i="43"/>
  <c r="EW68" i="43"/>
  <c r="EV68" i="43"/>
  <c r="EU68" i="43"/>
  <c r="ET68" i="43"/>
  <c r="ES68" i="43"/>
  <c r="ER68" i="43"/>
  <c r="EQ68" i="43"/>
  <c r="EP68" i="43"/>
  <c r="EO68" i="43"/>
  <c r="EN68" i="43"/>
  <c r="EM68" i="43"/>
  <c r="EL68" i="43"/>
  <c r="EK68" i="43"/>
  <c r="EJ68" i="43"/>
  <c r="EI68" i="43"/>
  <c r="EH68" i="43"/>
  <c r="EG68" i="43"/>
  <c r="EF68" i="43"/>
  <c r="EE68" i="43"/>
  <c r="ED68" i="43"/>
  <c r="EC68" i="43"/>
  <c r="EB68" i="43"/>
  <c r="EA68" i="43"/>
  <c r="DZ68" i="43"/>
  <c r="DY68" i="43"/>
  <c r="DX68" i="43"/>
  <c r="DW68" i="43"/>
  <c r="DV68" i="43"/>
  <c r="DU68" i="43"/>
  <c r="DT68" i="43"/>
  <c r="DS68" i="43"/>
  <c r="DR68" i="43"/>
  <c r="DQ68" i="43"/>
  <c r="DP68" i="43"/>
  <c r="DO68" i="43"/>
  <c r="DN68" i="43"/>
  <c r="DM68" i="43"/>
  <c r="DL68" i="43"/>
  <c r="DK68" i="43"/>
  <c r="DJ68" i="43"/>
  <c r="DI68" i="43"/>
  <c r="DH68" i="43"/>
  <c r="DG68" i="43"/>
  <c r="DF68" i="43"/>
  <c r="DE68" i="43"/>
  <c r="DD68" i="43"/>
  <c r="DC68" i="43"/>
  <c r="DB68" i="43"/>
  <c r="DA68" i="43"/>
  <c r="CZ68" i="43"/>
  <c r="CY68" i="43"/>
  <c r="CX68" i="43"/>
  <c r="CW68" i="43"/>
  <c r="CV68" i="43"/>
  <c r="CU68" i="43"/>
  <c r="CT68" i="43"/>
  <c r="CS68" i="43"/>
  <c r="CR68" i="43"/>
  <c r="CQ68" i="43"/>
  <c r="CP68" i="43"/>
  <c r="CO68" i="43"/>
  <c r="CN68" i="43"/>
  <c r="CM68" i="43"/>
  <c r="CL68" i="43"/>
  <c r="CK68" i="43"/>
  <c r="CJ68" i="43"/>
  <c r="CI68" i="43"/>
  <c r="CH68" i="43"/>
  <c r="CG68" i="43"/>
  <c r="CF68" i="43"/>
  <c r="CE68" i="43"/>
  <c r="CD68" i="43"/>
  <c r="CC68" i="43"/>
  <c r="CB68" i="43"/>
  <c r="CA68" i="43"/>
  <c r="BZ68" i="43"/>
  <c r="BY68" i="43"/>
  <c r="BX68" i="43"/>
  <c r="BW68" i="43"/>
  <c r="BV68" i="43"/>
  <c r="BU68" i="43"/>
  <c r="BT68" i="43"/>
  <c r="BS68" i="43"/>
  <c r="BR68" i="43"/>
  <c r="BQ68" i="43"/>
  <c r="BP68" i="43"/>
  <c r="BO68" i="43"/>
  <c r="BN68" i="43"/>
  <c r="BM68" i="43"/>
  <c r="BL68" i="43"/>
  <c r="BK68" i="43"/>
  <c r="BJ68" i="43"/>
  <c r="BI68" i="43"/>
  <c r="BH68" i="43"/>
  <c r="BG68" i="43"/>
  <c r="BF68" i="43"/>
  <c r="BE68" i="43"/>
  <c r="BD68" i="43"/>
  <c r="BC68" i="43"/>
  <c r="BB68" i="43"/>
  <c r="BA68" i="43"/>
  <c r="AZ68" i="43"/>
  <c r="AY68" i="43"/>
  <c r="AX68" i="43"/>
  <c r="AW68" i="43"/>
  <c r="AV68" i="43"/>
  <c r="AU68" i="43"/>
  <c r="AT68" i="43"/>
  <c r="AS68" i="43"/>
  <c r="AR68" i="43"/>
  <c r="AQ68" i="43"/>
  <c r="AP68" i="43"/>
  <c r="AO68" i="43"/>
  <c r="AN68" i="43"/>
  <c r="AM68" i="43"/>
  <c r="AL68" i="43"/>
  <c r="AK68" i="43"/>
  <c r="AJ68" i="43"/>
  <c r="AI68" i="43"/>
  <c r="AH68" i="43"/>
  <c r="AG68" i="43"/>
  <c r="AF68" i="43"/>
  <c r="AE68" i="43"/>
  <c r="AD68" i="43"/>
  <c r="AC68" i="43"/>
  <c r="AB68" i="43"/>
  <c r="AA68" i="43"/>
  <c r="Z68" i="43"/>
  <c r="Y68" i="43"/>
  <c r="X68" i="43"/>
  <c r="W68" i="43"/>
  <c r="V68" i="43"/>
  <c r="U68" i="43"/>
  <c r="T68" i="43"/>
  <c r="S68" i="43"/>
  <c r="R68" i="43"/>
  <c r="Q68" i="43"/>
  <c r="P68" i="43"/>
  <c r="O68" i="43"/>
  <c r="N68" i="43"/>
  <c r="M68" i="43"/>
  <c r="L68" i="43"/>
  <c r="K68" i="43"/>
  <c r="J68" i="43"/>
  <c r="I68" i="43"/>
  <c r="H68" i="43"/>
  <c r="G68" i="43"/>
  <c r="F68" i="43"/>
  <c r="E68" i="43"/>
  <c r="D68" i="43"/>
  <c r="C68" i="43"/>
  <c r="YC65" i="43"/>
  <c r="YB65" i="43"/>
  <c r="YA65" i="43"/>
  <c r="XZ65" i="43"/>
  <c r="XY65" i="43"/>
  <c r="XX65" i="43"/>
  <c r="XW65" i="43"/>
  <c r="XV65" i="43"/>
  <c r="XU65" i="43"/>
  <c r="XT65" i="43"/>
  <c r="XS65" i="43"/>
  <c r="XR65" i="43"/>
  <c r="XQ65" i="43"/>
  <c r="XP65" i="43"/>
  <c r="XO65" i="43"/>
  <c r="XN65" i="43"/>
  <c r="XM65" i="43"/>
  <c r="XL65" i="43"/>
  <c r="XK65" i="43"/>
  <c r="XJ65" i="43"/>
  <c r="XI65" i="43"/>
  <c r="XH65" i="43"/>
  <c r="XG65" i="43"/>
  <c r="XF65" i="43"/>
  <c r="XE65" i="43"/>
  <c r="XD65" i="43"/>
  <c r="XC65" i="43"/>
  <c r="XB65" i="43"/>
  <c r="XA65" i="43"/>
  <c r="WZ65" i="43"/>
  <c r="WY65" i="43"/>
  <c r="WX65" i="43"/>
  <c r="WW65" i="43"/>
  <c r="WV65" i="43"/>
  <c r="WU65" i="43"/>
  <c r="WT65" i="43"/>
  <c r="WS65" i="43"/>
  <c r="WR65" i="43"/>
  <c r="WQ65" i="43"/>
  <c r="WP65" i="43"/>
  <c r="WO65" i="43"/>
  <c r="WN65" i="43"/>
  <c r="WM65" i="43"/>
  <c r="WL65" i="43"/>
  <c r="WK65" i="43"/>
  <c r="WJ65" i="43"/>
  <c r="WI65" i="43"/>
  <c r="WH65" i="43"/>
  <c r="WG65" i="43"/>
  <c r="WF65" i="43"/>
  <c r="WE65" i="43"/>
  <c r="WD65" i="43"/>
  <c r="WC65" i="43"/>
  <c r="WB65" i="43"/>
  <c r="WA65" i="43"/>
  <c r="VZ65" i="43"/>
  <c r="VY65" i="43"/>
  <c r="VX65" i="43"/>
  <c r="VW65" i="43"/>
  <c r="VV65" i="43"/>
  <c r="VU65" i="43"/>
  <c r="VT65" i="43"/>
  <c r="VS65" i="43"/>
  <c r="VR65" i="43"/>
  <c r="VQ65" i="43"/>
  <c r="VP65" i="43"/>
  <c r="VO65" i="43"/>
  <c r="VN65" i="43"/>
  <c r="VM65" i="43"/>
  <c r="VL65" i="43"/>
  <c r="VK65" i="43"/>
  <c r="VJ65" i="43"/>
  <c r="VI65" i="43"/>
  <c r="VH65" i="43"/>
  <c r="VG65" i="43"/>
  <c r="VF65" i="43"/>
  <c r="VE65" i="43"/>
  <c r="VD65" i="43"/>
  <c r="VC65" i="43"/>
  <c r="VB65" i="43"/>
  <c r="VA65" i="43"/>
  <c r="UZ65" i="43"/>
  <c r="UY65" i="43"/>
  <c r="UX65" i="43"/>
  <c r="UW65" i="43"/>
  <c r="UV65" i="43"/>
  <c r="UU65" i="43"/>
  <c r="UT65" i="43"/>
  <c r="US65" i="43"/>
  <c r="UR65" i="43"/>
  <c r="UQ65" i="43"/>
  <c r="UP65" i="43"/>
  <c r="UO65" i="43"/>
  <c r="UN65" i="43"/>
  <c r="UM65" i="43"/>
  <c r="UL65" i="43"/>
  <c r="UK65" i="43"/>
  <c r="UJ65" i="43"/>
  <c r="UI65" i="43"/>
  <c r="UH65" i="43"/>
  <c r="UG65" i="43"/>
  <c r="UF65" i="43"/>
  <c r="UE65" i="43"/>
  <c r="UD65" i="43"/>
  <c r="UC65" i="43"/>
  <c r="UB65" i="43"/>
  <c r="UA65" i="43"/>
  <c r="TZ65" i="43"/>
  <c r="TY65" i="43"/>
  <c r="TX65" i="43"/>
  <c r="TW65" i="43"/>
  <c r="TV65" i="43"/>
  <c r="TU65" i="43"/>
  <c r="TT65" i="43"/>
  <c r="TS65" i="43"/>
  <c r="TR65" i="43"/>
  <c r="TQ65" i="43"/>
  <c r="TP65" i="43"/>
  <c r="TO65" i="43"/>
  <c r="TN65" i="43"/>
  <c r="TM65" i="43"/>
  <c r="TL65" i="43"/>
  <c r="TK65" i="43"/>
  <c r="TJ65" i="43"/>
  <c r="TI65" i="43"/>
  <c r="TH65" i="43"/>
  <c r="TG65" i="43"/>
  <c r="TF65" i="43"/>
  <c r="TE65" i="43"/>
  <c r="TD65" i="43"/>
  <c r="TC65" i="43"/>
  <c r="TB65" i="43"/>
  <c r="TA65" i="43"/>
  <c r="SZ65" i="43"/>
  <c r="SY65" i="43"/>
  <c r="SX65" i="43"/>
  <c r="SW65" i="43"/>
  <c r="SV65" i="43"/>
  <c r="SU65" i="43"/>
  <c r="ST65" i="43"/>
  <c r="SS65" i="43"/>
  <c r="SR65" i="43"/>
  <c r="SQ65" i="43"/>
  <c r="SP65" i="43"/>
  <c r="SO65" i="43"/>
  <c r="SN65" i="43"/>
  <c r="SM65" i="43"/>
  <c r="SL65" i="43"/>
  <c r="SK65" i="43"/>
  <c r="SJ65" i="43"/>
  <c r="SI65" i="43"/>
  <c r="SH65" i="43"/>
  <c r="SG65" i="43"/>
  <c r="SF65" i="43"/>
  <c r="SE65" i="43"/>
  <c r="SD65" i="43"/>
  <c r="SC65" i="43"/>
  <c r="SB65" i="43"/>
  <c r="SA65" i="43"/>
  <c r="RZ65" i="43"/>
  <c r="RY65" i="43"/>
  <c r="RX65" i="43"/>
  <c r="RW65" i="43"/>
  <c r="RV65" i="43"/>
  <c r="RU65" i="43"/>
  <c r="RT65" i="43"/>
  <c r="RS65" i="43"/>
  <c r="RR65" i="43"/>
  <c r="RQ65" i="43"/>
  <c r="RP65" i="43"/>
  <c r="RO65" i="43"/>
  <c r="RN65" i="43"/>
  <c r="RM65" i="43"/>
  <c r="RL65" i="43"/>
  <c r="RK65" i="43"/>
  <c r="RJ65" i="43"/>
  <c r="RI65" i="43"/>
  <c r="RH65" i="43"/>
  <c r="RG65" i="43"/>
  <c r="RF65" i="43"/>
  <c r="RE65" i="43"/>
  <c r="RD65" i="43"/>
  <c r="RC65" i="43"/>
  <c r="RB65" i="43"/>
  <c r="RA65" i="43"/>
  <c r="QZ65" i="43"/>
  <c r="QY65" i="43"/>
  <c r="QX65" i="43"/>
  <c r="QW65" i="43"/>
  <c r="QV65" i="43"/>
  <c r="QU65" i="43"/>
  <c r="QT65" i="43"/>
  <c r="QS65" i="43"/>
  <c r="QR65" i="43"/>
  <c r="QQ65" i="43"/>
  <c r="QP65" i="43"/>
  <c r="QO65" i="43"/>
  <c r="QN65" i="43"/>
  <c r="QM65" i="43"/>
  <c r="QL65" i="43"/>
  <c r="QK65" i="43"/>
  <c r="QJ65" i="43"/>
  <c r="QI65" i="43"/>
  <c r="QH65" i="43"/>
  <c r="QG65" i="43"/>
  <c r="QF65" i="43"/>
  <c r="QE65" i="43"/>
  <c r="QD65" i="43"/>
  <c r="QC65" i="43"/>
  <c r="QB65" i="43"/>
  <c r="QA65" i="43"/>
  <c r="PZ65" i="43"/>
  <c r="PY65" i="43"/>
  <c r="PX65" i="43"/>
  <c r="PW65" i="43"/>
  <c r="PV65" i="43"/>
  <c r="PU65" i="43"/>
  <c r="PT65" i="43"/>
  <c r="PS65" i="43"/>
  <c r="PR65" i="43"/>
  <c r="PQ65" i="43"/>
  <c r="PP65" i="43"/>
  <c r="PO65" i="43"/>
  <c r="PN65" i="43"/>
  <c r="PM65" i="43"/>
  <c r="PL65" i="43"/>
  <c r="PK65" i="43"/>
  <c r="PJ65" i="43"/>
  <c r="PI65" i="43"/>
  <c r="PH65" i="43"/>
  <c r="PG65" i="43"/>
  <c r="PF65" i="43"/>
  <c r="PE65" i="43"/>
  <c r="PD65" i="43"/>
  <c r="PC65" i="43"/>
  <c r="PB65" i="43"/>
  <c r="PA65" i="43"/>
  <c r="OZ65" i="43"/>
  <c r="OY65" i="43"/>
  <c r="OX65" i="43"/>
  <c r="OW65" i="43"/>
  <c r="OV65" i="43"/>
  <c r="OU65" i="43"/>
  <c r="OT65" i="43"/>
  <c r="OS65" i="43"/>
  <c r="OR65" i="43"/>
  <c r="OQ65" i="43"/>
  <c r="OP65" i="43"/>
  <c r="OO65" i="43"/>
  <c r="ON65" i="43"/>
  <c r="OM65" i="43"/>
  <c r="OL65" i="43"/>
  <c r="OK65" i="43"/>
  <c r="OJ65" i="43"/>
  <c r="OI65" i="43"/>
  <c r="OH65" i="43"/>
  <c r="OG65" i="43"/>
  <c r="OF65" i="43"/>
  <c r="OE65" i="43"/>
  <c r="OD65" i="43"/>
  <c r="OC65" i="43"/>
  <c r="OB65" i="43"/>
  <c r="OA65" i="43"/>
  <c r="NZ65" i="43"/>
  <c r="NY65" i="43"/>
  <c r="NX65" i="43"/>
  <c r="NW65" i="43"/>
  <c r="NV65" i="43"/>
  <c r="NU65" i="43"/>
  <c r="NT65" i="43"/>
  <c r="NS65" i="43"/>
  <c r="NR65" i="43"/>
  <c r="NQ65" i="43"/>
  <c r="NP65" i="43"/>
  <c r="NO65" i="43"/>
  <c r="NN65" i="43"/>
  <c r="NM65" i="43"/>
  <c r="NL65" i="43"/>
  <c r="NK65" i="43"/>
  <c r="NJ65" i="43"/>
  <c r="NI65" i="43"/>
  <c r="NH65" i="43"/>
  <c r="NG65" i="43"/>
  <c r="NF65" i="43"/>
  <c r="NE65" i="43"/>
  <c r="ND65" i="43"/>
  <c r="NC65" i="43"/>
  <c r="NB65" i="43"/>
  <c r="NA65" i="43"/>
  <c r="MZ65" i="43"/>
  <c r="MY65" i="43"/>
  <c r="MX65" i="43"/>
  <c r="MW65" i="43"/>
  <c r="MV65" i="43"/>
  <c r="MU65" i="43"/>
  <c r="MT65" i="43"/>
  <c r="MS65" i="43"/>
  <c r="MR65" i="43"/>
  <c r="MQ65" i="43"/>
  <c r="MP65" i="43"/>
  <c r="MO65" i="43"/>
  <c r="MN65" i="43"/>
  <c r="MM65" i="43"/>
  <c r="ML65" i="43"/>
  <c r="MK65" i="43"/>
  <c r="MJ65" i="43"/>
  <c r="MI65" i="43"/>
  <c r="MH65" i="43"/>
  <c r="MG65" i="43"/>
  <c r="MF65" i="43"/>
  <c r="ME65" i="43"/>
  <c r="MD65" i="43"/>
  <c r="MC65" i="43"/>
  <c r="MB65" i="43"/>
  <c r="MA65" i="43"/>
  <c r="LZ65" i="43"/>
  <c r="LY65" i="43"/>
  <c r="LX65" i="43"/>
  <c r="LW65" i="43"/>
  <c r="LV65" i="43"/>
  <c r="LU65" i="43"/>
  <c r="LT65" i="43"/>
  <c r="LS65" i="43"/>
  <c r="LR65" i="43"/>
  <c r="LQ65" i="43"/>
  <c r="LP65" i="43"/>
  <c r="LO65" i="43"/>
  <c r="LN65" i="43"/>
  <c r="LM65" i="43"/>
  <c r="LL65" i="43"/>
  <c r="LK65" i="43"/>
  <c r="LJ65" i="43"/>
  <c r="LI65" i="43"/>
  <c r="LH65" i="43"/>
  <c r="LG65" i="43"/>
  <c r="LF65" i="43"/>
  <c r="LE65" i="43"/>
  <c r="LD65" i="43"/>
  <c r="LC65" i="43"/>
  <c r="LB65" i="43"/>
  <c r="LA65" i="43"/>
  <c r="KZ65" i="43"/>
  <c r="KY65" i="43"/>
  <c r="KX65" i="43"/>
  <c r="KW65" i="43"/>
  <c r="KV65" i="43"/>
  <c r="KU65" i="43"/>
  <c r="KT65" i="43"/>
  <c r="KS65" i="43"/>
  <c r="KR65" i="43"/>
  <c r="KQ65" i="43"/>
  <c r="KP65" i="43"/>
  <c r="KO65" i="43"/>
  <c r="KN65" i="43"/>
  <c r="KM65" i="43"/>
  <c r="KL65" i="43"/>
  <c r="KK65" i="43"/>
  <c r="KJ65" i="43"/>
  <c r="KI65" i="43"/>
  <c r="KH65" i="43"/>
  <c r="KG65" i="43"/>
  <c r="KF65" i="43"/>
  <c r="KE65" i="43"/>
  <c r="KD65" i="43"/>
  <c r="KC65" i="43"/>
  <c r="KB65" i="43"/>
  <c r="KA65" i="43"/>
  <c r="JZ65" i="43"/>
  <c r="JY65" i="43"/>
  <c r="JX65" i="43"/>
  <c r="JW65" i="43"/>
  <c r="JV65" i="43"/>
  <c r="JU65" i="43"/>
  <c r="JT65" i="43"/>
  <c r="JS65" i="43"/>
  <c r="JR65" i="43"/>
  <c r="JQ65" i="43"/>
  <c r="JP65" i="43"/>
  <c r="JO65" i="43"/>
  <c r="JN65" i="43"/>
  <c r="JM65" i="43"/>
  <c r="JL65" i="43"/>
  <c r="JK65" i="43"/>
  <c r="JJ65" i="43"/>
  <c r="JI65" i="43"/>
  <c r="JH65" i="43"/>
  <c r="JG65" i="43"/>
  <c r="JF65" i="43"/>
  <c r="JE65" i="43"/>
  <c r="JD65" i="43"/>
  <c r="JC65" i="43"/>
  <c r="JB65" i="43"/>
  <c r="JA65" i="43"/>
  <c r="IZ65" i="43"/>
  <c r="IY65" i="43"/>
  <c r="IX65" i="43"/>
  <c r="IW65" i="43"/>
  <c r="IV65" i="43"/>
  <c r="IU65" i="43"/>
  <c r="IT65" i="43"/>
  <c r="IS65" i="43"/>
  <c r="IR65" i="43"/>
  <c r="IQ65" i="43"/>
  <c r="IP65" i="43"/>
  <c r="IO65" i="43"/>
  <c r="IN65" i="43"/>
  <c r="IM65" i="43"/>
  <c r="IL65" i="43"/>
  <c r="IK65" i="43"/>
  <c r="IJ65" i="43"/>
  <c r="II65" i="43"/>
  <c r="IH65" i="43"/>
  <c r="IG65" i="43"/>
  <c r="IF65" i="43"/>
  <c r="IE65" i="43"/>
  <c r="ID65" i="43"/>
  <c r="IC65" i="43"/>
  <c r="IB65" i="43"/>
  <c r="IA65" i="43"/>
  <c r="HZ65" i="43"/>
  <c r="HY65" i="43"/>
  <c r="HX65" i="43"/>
  <c r="HW65" i="43"/>
  <c r="HV65" i="43"/>
  <c r="HU65" i="43"/>
  <c r="HT65" i="43"/>
  <c r="HS65" i="43"/>
  <c r="HR65" i="43"/>
  <c r="HQ65" i="43"/>
  <c r="HP65" i="43"/>
  <c r="HO65" i="43"/>
  <c r="HN65" i="43"/>
  <c r="HM65" i="43"/>
  <c r="HL65" i="43"/>
  <c r="HK65" i="43"/>
  <c r="HJ65" i="43"/>
  <c r="HI65" i="43"/>
  <c r="HH65" i="43"/>
  <c r="HG65" i="43"/>
  <c r="HF65" i="43"/>
  <c r="HE65" i="43"/>
  <c r="HD65" i="43"/>
  <c r="HC65" i="43"/>
  <c r="HB65" i="43"/>
  <c r="HA65" i="43"/>
  <c r="GZ65" i="43"/>
  <c r="GY65" i="43"/>
  <c r="GX65" i="43"/>
  <c r="GW65" i="43"/>
  <c r="GV65" i="43"/>
  <c r="GU65" i="43"/>
  <c r="GT65" i="43"/>
  <c r="GS65" i="43"/>
  <c r="GR65" i="43"/>
  <c r="GQ65" i="43"/>
  <c r="GP65" i="43"/>
  <c r="GO65" i="43"/>
  <c r="GN65" i="43"/>
  <c r="GM65" i="43"/>
  <c r="GL65" i="43"/>
  <c r="GK65" i="43"/>
  <c r="GJ65" i="43"/>
  <c r="GI65" i="43"/>
  <c r="GH65" i="43"/>
  <c r="GG65" i="43"/>
  <c r="GF65" i="43"/>
  <c r="GE65" i="43"/>
  <c r="GD65" i="43"/>
  <c r="GC65" i="43"/>
  <c r="GB65" i="43"/>
  <c r="GA65" i="43"/>
  <c r="FZ65" i="43"/>
  <c r="FY65" i="43"/>
  <c r="FX65" i="43"/>
  <c r="FW65" i="43"/>
  <c r="FV65" i="43"/>
  <c r="FU65" i="43"/>
  <c r="FT65" i="43"/>
  <c r="FS65" i="43"/>
  <c r="FR65" i="43"/>
  <c r="FQ65" i="43"/>
  <c r="FP65" i="43"/>
  <c r="FO65" i="43"/>
  <c r="FN65" i="43"/>
  <c r="FM65" i="43"/>
  <c r="FL65" i="43"/>
  <c r="FK65" i="43"/>
  <c r="FJ65" i="43"/>
  <c r="FI65" i="43"/>
  <c r="FH65" i="43"/>
  <c r="FG65" i="43"/>
  <c r="FF65" i="43"/>
  <c r="FE65" i="43"/>
  <c r="FD65" i="43"/>
  <c r="FC65" i="43"/>
  <c r="FB65" i="43"/>
  <c r="FA65" i="43"/>
  <c r="EZ65" i="43"/>
  <c r="EY65" i="43"/>
  <c r="EX65" i="43"/>
  <c r="EW65" i="43"/>
  <c r="EV65" i="43"/>
  <c r="EU65" i="43"/>
  <c r="ET65" i="43"/>
  <c r="ES65" i="43"/>
  <c r="ER65" i="43"/>
  <c r="EQ65" i="43"/>
  <c r="EP65" i="43"/>
  <c r="EO65" i="43"/>
  <c r="EN65" i="43"/>
  <c r="EM65" i="43"/>
  <c r="EL65" i="43"/>
  <c r="EK65" i="43"/>
  <c r="EJ65" i="43"/>
  <c r="EI65" i="43"/>
  <c r="EH65" i="43"/>
  <c r="EG65" i="43"/>
  <c r="EF65" i="43"/>
  <c r="EE65" i="43"/>
  <c r="ED65" i="43"/>
  <c r="EC65" i="43"/>
  <c r="EB65" i="43"/>
  <c r="EA65" i="43"/>
  <c r="DZ65" i="43"/>
  <c r="DY65" i="43"/>
  <c r="DX65" i="43"/>
  <c r="DW65" i="43"/>
  <c r="DV65" i="43"/>
  <c r="DU65" i="43"/>
  <c r="DT65" i="43"/>
  <c r="DS65" i="43"/>
  <c r="DR65" i="43"/>
  <c r="DQ65" i="43"/>
  <c r="DP65" i="43"/>
  <c r="DO65" i="43"/>
  <c r="DN65" i="43"/>
  <c r="DM65" i="43"/>
  <c r="DL65" i="43"/>
  <c r="DK65" i="43"/>
  <c r="DJ65" i="43"/>
  <c r="DI65" i="43"/>
  <c r="DH65" i="43"/>
  <c r="DG65" i="43"/>
  <c r="DF65" i="43"/>
  <c r="DE65" i="43"/>
  <c r="DD65" i="43"/>
  <c r="DC65" i="43"/>
  <c r="DB65" i="43"/>
  <c r="DA65" i="43"/>
  <c r="CZ65" i="43"/>
  <c r="CY65" i="43"/>
  <c r="CX65" i="43"/>
  <c r="CW65" i="43"/>
  <c r="CV65" i="43"/>
  <c r="CU65" i="43"/>
  <c r="CT65" i="43"/>
  <c r="CS65" i="43"/>
  <c r="CR65" i="43"/>
  <c r="CQ65" i="43"/>
  <c r="CP65" i="43"/>
  <c r="CO65" i="43"/>
  <c r="CN65" i="43"/>
  <c r="CM65" i="43"/>
  <c r="CL65" i="43"/>
  <c r="CK65" i="43"/>
  <c r="CJ65" i="43"/>
  <c r="CI65" i="43"/>
  <c r="CH65" i="43"/>
  <c r="CG65" i="43"/>
  <c r="CF65" i="43"/>
  <c r="CE65" i="43"/>
  <c r="CD65" i="43"/>
  <c r="CC65" i="43"/>
  <c r="CB65" i="43"/>
  <c r="CA65" i="43"/>
  <c r="BZ65" i="43"/>
  <c r="BY65" i="43"/>
  <c r="BX65" i="43"/>
  <c r="BW65" i="43"/>
  <c r="BV65" i="43"/>
  <c r="BU65" i="43"/>
  <c r="BT65" i="43"/>
  <c r="BS65" i="43"/>
  <c r="BR65" i="43"/>
  <c r="BQ65" i="43"/>
  <c r="BP65" i="43"/>
  <c r="BO65" i="43"/>
  <c r="BN65" i="43"/>
  <c r="BM65" i="43"/>
  <c r="BL65" i="43"/>
  <c r="BK65" i="43"/>
  <c r="BJ65" i="43"/>
  <c r="BI65" i="43"/>
  <c r="BH65" i="43"/>
  <c r="BG65" i="43"/>
  <c r="BF65" i="43"/>
  <c r="BE65" i="43"/>
  <c r="BD65" i="43"/>
  <c r="BC65" i="43"/>
  <c r="BB65" i="43"/>
  <c r="BA65" i="43"/>
  <c r="AZ65" i="43"/>
  <c r="AY65" i="43"/>
  <c r="AX65" i="43"/>
  <c r="AW65" i="43"/>
  <c r="AV65" i="43"/>
  <c r="AU65" i="43"/>
  <c r="AT65" i="43"/>
  <c r="AS65" i="43"/>
  <c r="AR65" i="43"/>
  <c r="AQ65" i="43"/>
  <c r="AP65" i="43"/>
  <c r="AO65" i="43"/>
  <c r="AN65" i="43"/>
  <c r="AM65" i="43"/>
  <c r="AL65" i="43"/>
  <c r="AK65" i="43"/>
  <c r="AJ65" i="43"/>
  <c r="AI65" i="43"/>
  <c r="AH65" i="43"/>
  <c r="AG65" i="43"/>
  <c r="AF65" i="43"/>
  <c r="AE65" i="43"/>
  <c r="AD65" i="43"/>
  <c r="AC65" i="43"/>
  <c r="AB65" i="43"/>
  <c r="AA65" i="43"/>
  <c r="Z65" i="43"/>
  <c r="Y65" i="43"/>
  <c r="X65" i="43"/>
  <c r="W65" i="43"/>
  <c r="V65" i="43"/>
  <c r="U65" i="43"/>
  <c r="T65" i="43"/>
  <c r="S65" i="43"/>
  <c r="R65" i="43"/>
  <c r="Q65" i="43"/>
  <c r="P65" i="43"/>
  <c r="O65" i="43"/>
  <c r="N65" i="43"/>
  <c r="M65" i="43"/>
  <c r="L65" i="43"/>
  <c r="K65" i="43"/>
  <c r="J65" i="43"/>
  <c r="I65" i="43"/>
  <c r="H65" i="43"/>
  <c r="G65" i="43"/>
  <c r="F65" i="43"/>
  <c r="E65" i="43"/>
  <c r="D65" i="43"/>
  <c r="C65" i="43"/>
  <c r="YC64" i="43"/>
  <c r="YB64" i="43"/>
  <c r="YA64" i="43"/>
  <c r="XZ64" i="43"/>
  <c r="XY64" i="43"/>
  <c r="XX64" i="43"/>
  <c r="XW64" i="43"/>
  <c r="XV64" i="43"/>
  <c r="XU64" i="43"/>
  <c r="XT64" i="43"/>
  <c r="XS64" i="43"/>
  <c r="XR64" i="43"/>
  <c r="XQ64" i="43"/>
  <c r="XP64" i="43"/>
  <c r="XO64" i="43"/>
  <c r="XN64" i="43"/>
  <c r="XM64" i="43"/>
  <c r="XL64" i="43"/>
  <c r="XK64" i="43"/>
  <c r="XJ64" i="43"/>
  <c r="XI64" i="43"/>
  <c r="XH64" i="43"/>
  <c r="XG64" i="43"/>
  <c r="XF64" i="43"/>
  <c r="XE64" i="43"/>
  <c r="XD64" i="43"/>
  <c r="XC64" i="43"/>
  <c r="XB64" i="43"/>
  <c r="XA64" i="43"/>
  <c r="WZ64" i="43"/>
  <c r="WY64" i="43"/>
  <c r="WX64" i="43"/>
  <c r="WW64" i="43"/>
  <c r="WV64" i="43"/>
  <c r="WU64" i="43"/>
  <c r="WT64" i="43"/>
  <c r="WS64" i="43"/>
  <c r="WR64" i="43"/>
  <c r="WQ64" i="43"/>
  <c r="WP64" i="43"/>
  <c r="WO64" i="43"/>
  <c r="WN64" i="43"/>
  <c r="WM64" i="43"/>
  <c r="WL64" i="43"/>
  <c r="WK64" i="43"/>
  <c r="WJ64" i="43"/>
  <c r="WI64" i="43"/>
  <c r="WH64" i="43"/>
  <c r="WG64" i="43"/>
  <c r="WF64" i="43"/>
  <c r="WE64" i="43"/>
  <c r="WD64" i="43"/>
  <c r="WC64" i="43"/>
  <c r="WB64" i="43"/>
  <c r="WA64" i="43"/>
  <c r="VZ64" i="43"/>
  <c r="VY64" i="43"/>
  <c r="VX64" i="43"/>
  <c r="VW64" i="43"/>
  <c r="VV64" i="43"/>
  <c r="VU64" i="43"/>
  <c r="VT64" i="43"/>
  <c r="VS64" i="43"/>
  <c r="VR64" i="43"/>
  <c r="VQ64" i="43"/>
  <c r="VP64" i="43"/>
  <c r="VO64" i="43"/>
  <c r="VN64" i="43"/>
  <c r="VM64" i="43"/>
  <c r="VL64" i="43"/>
  <c r="VK64" i="43"/>
  <c r="VJ64" i="43"/>
  <c r="VI64" i="43"/>
  <c r="VH64" i="43"/>
  <c r="VG64" i="43"/>
  <c r="VF64" i="43"/>
  <c r="VE64" i="43"/>
  <c r="VD64" i="43"/>
  <c r="VC64" i="43"/>
  <c r="VB64" i="43"/>
  <c r="VA64" i="43"/>
  <c r="UZ64" i="43"/>
  <c r="UY64" i="43"/>
  <c r="UX64" i="43"/>
  <c r="UW64" i="43"/>
  <c r="UV64" i="43"/>
  <c r="UU64" i="43"/>
  <c r="UT64" i="43"/>
  <c r="US64" i="43"/>
  <c r="UR64" i="43"/>
  <c r="UQ64" i="43"/>
  <c r="UP64" i="43"/>
  <c r="UO64" i="43"/>
  <c r="UN64" i="43"/>
  <c r="UM64" i="43"/>
  <c r="UL64" i="43"/>
  <c r="UK64" i="43"/>
  <c r="UJ64" i="43"/>
  <c r="UI64" i="43"/>
  <c r="UH64" i="43"/>
  <c r="UG64" i="43"/>
  <c r="UF64" i="43"/>
  <c r="UE64" i="43"/>
  <c r="UD64" i="43"/>
  <c r="UC64" i="43"/>
  <c r="UB64" i="43"/>
  <c r="UA64" i="43"/>
  <c r="TZ64" i="43"/>
  <c r="TY64" i="43"/>
  <c r="TX64" i="43"/>
  <c r="TW64" i="43"/>
  <c r="TV64" i="43"/>
  <c r="TU64" i="43"/>
  <c r="TT64" i="43"/>
  <c r="TS64" i="43"/>
  <c r="TR64" i="43"/>
  <c r="TQ64" i="43"/>
  <c r="TP64" i="43"/>
  <c r="TO64" i="43"/>
  <c r="TN64" i="43"/>
  <c r="TM64" i="43"/>
  <c r="TL64" i="43"/>
  <c r="TK64" i="43"/>
  <c r="TJ64" i="43"/>
  <c r="TI64" i="43"/>
  <c r="TH64" i="43"/>
  <c r="TG64" i="43"/>
  <c r="TF64" i="43"/>
  <c r="TE64" i="43"/>
  <c r="TD64" i="43"/>
  <c r="TC64" i="43"/>
  <c r="TB64" i="43"/>
  <c r="TA64" i="43"/>
  <c r="SZ64" i="43"/>
  <c r="SY64" i="43"/>
  <c r="SX64" i="43"/>
  <c r="SW64" i="43"/>
  <c r="SV64" i="43"/>
  <c r="SU64" i="43"/>
  <c r="ST64" i="43"/>
  <c r="SS64" i="43"/>
  <c r="SR64" i="43"/>
  <c r="SQ64" i="43"/>
  <c r="SP64" i="43"/>
  <c r="SO64" i="43"/>
  <c r="SN64" i="43"/>
  <c r="SM64" i="43"/>
  <c r="SL64" i="43"/>
  <c r="SK64" i="43"/>
  <c r="SJ64" i="43"/>
  <c r="SI64" i="43"/>
  <c r="SH64" i="43"/>
  <c r="SG64" i="43"/>
  <c r="SF64" i="43"/>
  <c r="SE64" i="43"/>
  <c r="SD64" i="43"/>
  <c r="SC64" i="43"/>
  <c r="SB64" i="43"/>
  <c r="SA64" i="43"/>
  <c r="RZ64" i="43"/>
  <c r="RY64" i="43"/>
  <c r="RX64" i="43"/>
  <c r="RW64" i="43"/>
  <c r="RV64" i="43"/>
  <c r="RU64" i="43"/>
  <c r="RT64" i="43"/>
  <c r="RS64" i="43"/>
  <c r="RR64" i="43"/>
  <c r="RQ64" i="43"/>
  <c r="RP64" i="43"/>
  <c r="RO64" i="43"/>
  <c r="RN64" i="43"/>
  <c r="RM64" i="43"/>
  <c r="RL64" i="43"/>
  <c r="RK64" i="43"/>
  <c r="RJ64" i="43"/>
  <c r="RI64" i="43"/>
  <c r="RH64" i="43"/>
  <c r="RG64" i="43"/>
  <c r="RF64" i="43"/>
  <c r="RE64" i="43"/>
  <c r="RD64" i="43"/>
  <c r="RC64" i="43"/>
  <c r="RB64" i="43"/>
  <c r="RA64" i="43"/>
  <c r="QZ64" i="43"/>
  <c r="QY64" i="43"/>
  <c r="QX64" i="43"/>
  <c r="QW64" i="43"/>
  <c r="QV64" i="43"/>
  <c r="QU64" i="43"/>
  <c r="QT64" i="43"/>
  <c r="QS64" i="43"/>
  <c r="QR64" i="43"/>
  <c r="QQ64" i="43"/>
  <c r="QP64" i="43"/>
  <c r="QO64" i="43"/>
  <c r="QN64" i="43"/>
  <c r="QM64" i="43"/>
  <c r="QL64" i="43"/>
  <c r="QK64" i="43"/>
  <c r="QJ64" i="43"/>
  <c r="QI64" i="43"/>
  <c r="QH64" i="43"/>
  <c r="QG64" i="43"/>
  <c r="QF64" i="43"/>
  <c r="QE64" i="43"/>
  <c r="QD64" i="43"/>
  <c r="QC64" i="43"/>
  <c r="QB64" i="43"/>
  <c r="QA64" i="43"/>
  <c r="PZ64" i="43"/>
  <c r="PY64" i="43"/>
  <c r="PX64" i="43"/>
  <c r="PW64" i="43"/>
  <c r="PV64" i="43"/>
  <c r="PU64" i="43"/>
  <c r="PT64" i="43"/>
  <c r="PS64" i="43"/>
  <c r="PR64" i="43"/>
  <c r="PQ64" i="43"/>
  <c r="PP64" i="43"/>
  <c r="PO64" i="43"/>
  <c r="PN64" i="43"/>
  <c r="PM64" i="43"/>
  <c r="PL64" i="43"/>
  <c r="PK64" i="43"/>
  <c r="PJ64" i="43"/>
  <c r="PI64" i="43"/>
  <c r="PH64" i="43"/>
  <c r="PG64" i="43"/>
  <c r="PF64" i="43"/>
  <c r="PE64" i="43"/>
  <c r="PD64" i="43"/>
  <c r="PC64" i="43"/>
  <c r="PB64" i="43"/>
  <c r="PA64" i="43"/>
  <c r="OZ64" i="43"/>
  <c r="OY64" i="43"/>
  <c r="OX64" i="43"/>
  <c r="OW64" i="43"/>
  <c r="OV64" i="43"/>
  <c r="OU64" i="43"/>
  <c r="OT64" i="43"/>
  <c r="OS64" i="43"/>
  <c r="OR64" i="43"/>
  <c r="OQ64" i="43"/>
  <c r="OP64" i="43"/>
  <c r="OO64" i="43"/>
  <c r="ON64" i="43"/>
  <c r="OM64" i="43"/>
  <c r="OL64" i="43"/>
  <c r="OK64" i="43"/>
  <c r="OJ64" i="43"/>
  <c r="OI64" i="43"/>
  <c r="OH64" i="43"/>
  <c r="OG64" i="43"/>
  <c r="OF64" i="43"/>
  <c r="OE64" i="43"/>
  <c r="OD64" i="43"/>
  <c r="OC64" i="43"/>
  <c r="OB64" i="43"/>
  <c r="OA64" i="43"/>
  <c r="NZ64" i="43"/>
  <c r="NY64" i="43"/>
  <c r="NX64" i="43"/>
  <c r="NW64" i="43"/>
  <c r="NV64" i="43"/>
  <c r="NU64" i="43"/>
  <c r="NT64" i="43"/>
  <c r="NS64" i="43"/>
  <c r="NR64" i="43"/>
  <c r="NQ64" i="43"/>
  <c r="NP64" i="43"/>
  <c r="NO64" i="43"/>
  <c r="NN64" i="43"/>
  <c r="NM64" i="43"/>
  <c r="NL64" i="43"/>
  <c r="NK64" i="43"/>
  <c r="NJ64" i="43"/>
  <c r="NI64" i="43"/>
  <c r="NH64" i="43"/>
  <c r="NG64" i="43"/>
  <c r="NF64" i="43"/>
  <c r="NE64" i="43"/>
  <c r="ND64" i="43"/>
  <c r="NC64" i="43"/>
  <c r="NB64" i="43"/>
  <c r="NA64" i="43"/>
  <c r="MZ64" i="43"/>
  <c r="MY64" i="43"/>
  <c r="MX64" i="43"/>
  <c r="MW64" i="43"/>
  <c r="MV64" i="43"/>
  <c r="MU64" i="43"/>
  <c r="MT64" i="43"/>
  <c r="MS64" i="43"/>
  <c r="MR64" i="43"/>
  <c r="MQ64" i="43"/>
  <c r="MP64" i="43"/>
  <c r="MO64" i="43"/>
  <c r="MN64" i="43"/>
  <c r="MM64" i="43"/>
  <c r="ML64" i="43"/>
  <c r="MK64" i="43"/>
  <c r="MJ64" i="43"/>
  <c r="MI64" i="43"/>
  <c r="MH64" i="43"/>
  <c r="MG64" i="43"/>
  <c r="MF64" i="43"/>
  <c r="ME64" i="43"/>
  <c r="MD64" i="43"/>
  <c r="MC64" i="43"/>
  <c r="MB64" i="43"/>
  <c r="MA64" i="43"/>
  <c r="LZ64" i="43"/>
  <c r="LY64" i="43"/>
  <c r="LX64" i="43"/>
  <c r="LW64" i="43"/>
  <c r="LV64" i="43"/>
  <c r="LU64" i="43"/>
  <c r="LT64" i="43"/>
  <c r="LS64" i="43"/>
  <c r="LR64" i="43"/>
  <c r="LQ64" i="43"/>
  <c r="LP64" i="43"/>
  <c r="LO64" i="43"/>
  <c r="LN64" i="43"/>
  <c r="LM64" i="43"/>
  <c r="LL64" i="43"/>
  <c r="LK64" i="43"/>
  <c r="LJ64" i="43"/>
  <c r="LI64" i="43"/>
  <c r="LH64" i="43"/>
  <c r="LG64" i="43"/>
  <c r="LF64" i="43"/>
  <c r="LE64" i="43"/>
  <c r="LD64" i="43"/>
  <c r="LC64" i="43"/>
  <c r="LB64" i="43"/>
  <c r="LA64" i="43"/>
  <c r="KZ64" i="43"/>
  <c r="KY64" i="43"/>
  <c r="KX64" i="43"/>
  <c r="KW64" i="43"/>
  <c r="KV64" i="43"/>
  <c r="KU64" i="43"/>
  <c r="KT64" i="43"/>
  <c r="KS64" i="43"/>
  <c r="KR64" i="43"/>
  <c r="KQ64" i="43"/>
  <c r="KP64" i="43"/>
  <c r="KO64" i="43"/>
  <c r="KN64" i="43"/>
  <c r="KM64" i="43"/>
  <c r="KL64" i="43"/>
  <c r="KK64" i="43"/>
  <c r="KJ64" i="43"/>
  <c r="KI64" i="43"/>
  <c r="KH64" i="43"/>
  <c r="KG64" i="43"/>
  <c r="KF64" i="43"/>
  <c r="KE64" i="43"/>
  <c r="KD64" i="43"/>
  <c r="KC64" i="43"/>
  <c r="KB64" i="43"/>
  <c r="KA64" i="43"/>
  <c r="JZ64" i="43"/>
  <c r="JY64" i="43"/>
  <c r="JX64" i="43"/>
  <c r="JW64" i="43"/>
  <c r="JV64" i="43"/>
  <c r="JU64" i="43"/>
  <c r="JT64" i="43"/>
  <c r="JS64" i="43"/>
  <c r="JR64" i="43"/>
  <c r="JQ64" i="43"/>
  <c r="JP64" i="43"/>
  <c r="JO64" i="43"/>
  <c r="JN64" i="43"/>
  <c r="JM64" i="43"/>
  <c r="JL64" i="43"/>
  <c r="JK64" i="43"/>
  <c r="JJ64" i="43"/>
  <c r="JI64" i="43"/>
  <c r="JH64" i="43"/>
  <c r="JG64" i="43"/>
  <c r="JF64" i="43"/>
  <c r="JE64" i="43"/>
  <c r="JD64" i="43"/>
  <c r="JC64" i="43"/>
  <c r="JB64" i="43"/>
  <c r="JA64" i="43"/>
  <c r="IZ64" i="43"/>
  <c r="IY64" i="43"/>
  <c r="IX64" i="43"/>
  <c r="IW64" i="43"/>
  <c r="IV64" i="43"/>
  <c r="IU64" i="43"/>
  <c r="IT64" i="43"/>
  <c r="IS64" i="43"/>
  <c r="IR64" i="43"/>
  <c r="IQ64" i="43"/>
  <c r="IP64" i="43"/>
  <c r="IO64" i="43"/>
  <c r="IN64" i="43"/>
  <c r="IM64" i="43"/>
  <c r="IL64" i="43"/>
  <c r="IK64" i="43"/>
  <c r="IJ64" i="43"/>
  <c r="II64" i="43"/>
  <c r="IH64" i="43"/>
  <c r="IG64" i="43"/>
  <c r="IF64" i="43"/>
  <c r="IE64" i="43"/>
  <c r="ID64" i="43"/>
  <c r="IC64" i="43"/>
  <c r="IB64" i="43"/>
  <c r="IA64" i="43"/>
  <c r="HZ64" i="43"/>
  <c r="HY64" i="43"/>
  <c r="HX64" i="43"/>
  <c r="HW64" i="43"/>
  <c r="HV64" i="43"/>
  <c r="HU64" i="43"/>
  <c r="HT64" i="43"/>
  <c r="HS64" i="43"/>
  <c r="HR64" i="43"/>
  <c r="HQ64" i="43"/>
  <c r="HP64" i="43"/>
  <c r="HO64" i="43"/>
  <c r="HN64" i="43"/>
  <c r="HM64" i="43"/>
  <c r="HL64" i="43"/>
  <c r="HK64" i="43"/>
  <c r="HJ64" i="43"/>
  <c r="HI64" i="43"/>
  <c r="HH64" i="43"/>
  <c r="HG64" i="43"/>
  <c r="HF64" i="43"/>
  <c r="HE64" i="43"/>
  <c r="HD64" i="43"/>
  <c r="HC64" i="43"/>
  <c r="HB64" i="43"/>
  <c r="HA64" i="43"/>
  <c r="GZ64" i="43"/>
  <c r="GY64" i="43"/>
  <c r="GX64" i="43"/>
  <c r="GW64" i="43"/>
  <c r="GV64" i="43"/>
  <c r="GU64" i="43"/>
  <c r="GT64" i="43"/>
  <c r="GS64" i="43"/>
  <c r="GR64" i="43"/>
  <c r="GQ64" i="43"/>
  <c r="GP64" i="43"/>
  <c r="GO64" i="43"/>
  <c r="GN64" i="43"/>
  <c r="GM64" i="43"/>
  <c r="GL64" i="43"/>
  <c r="GK64" i="43"/>
  <c r="GJ64" i="43"/>
  <c r="GI64" i="43"/>
  <c r="GH64" i="43"/>
  <c r="GG64" i="43"/>
  <c r="GF64" i="43"/>
  <c r="GE64" i="43"/>
  <c r="GD64" i="43"/>
  <c r="GC64" i="43"/>
  <c r="GB64" i="43"/>
  <c r="GA64" i="43"/>
  <c r="FZ64" i="43"/>
  <c r="FY64" i="43"/>
  <c r="FX64" i="43"/>
  <c r="FW64" i="43"/>
  <c r="FV64" i="43"/>
  <c r="FU64" i="43"/>
  <c r="FT64" i="43"/>
  <c r="FS64" i="43"/>
  <c r="FR64" i="43"/>
  <c r="FQ64" i="43"/>
  <c r="FP64" i="43"/>
  <c r="FO64" i="43"/>
  <c r="FN64" i="43"/>
  <c r="FM64" i="43"/>
  <c r="FL64" i="43"/>
  <c r="FK64" i="43"/>
  <c r="FJ64" i="43"/>
  <c r="FI64" i="43"/>
  <c r="FH64" i="43"/>
  <c r="FG64" i="43"/>
  <c r="FF64" i="43"/>
  <c r="FE64" i="43"/>
  <c r="FD64" i="43"/>
  <c r="FC64" i="43"/>
  <c r="FB64" i="43"/>
  <c r="FA64" i="43"/>
  <c r="EZ64" i="43"/>
  <c r="EY64" i="43"/>
  <c r="EX64" i="43"/>
  <c r="EW64" i="43"/>
  <c r="EV64" i="43"/>
  <c r="EU64" i="43"/>
  <c r="ET64" i="43"/>
  <c r="ES64" i="43"/>
  <c r="ER64" i="43"/>
  <c r="EQ64" i="43"/>
  <c r="EP64" i="43"/>
  <c r="EO64" i="43"/>
  <c r="EN64" i="43"/>
  <c r="EM64" i="43"/>
  <c r="EL64" i="43"/>
  <c r="EK64" i="43"/>
  <c r="EJ64" i="43"/>
  <c r="EI64" i="43"/>
  <c r="EH64" i="43"/>
  <c r="EG64" i="43"/>
  <c r="EF64" i="43"/>
  <c r="EE64" i="43"/>
  <c r="ED64" i="43"/>
  <c r="EC64" i="43"/>
  <c r="EB64" i="43"/>
  <c r="EA64" i="43"/>
  <c r="DZ64" i="43"/>
  <c r="DY64" i="43"/>
  <c r="DX64" i="43"/>
  <c r="DW64" i="43"/>
  <c r="DV64" i="43"/>
  <c r="DU64" i="43"/>
  <c r="DT64" i="43"/>
  <c r="DS64" i="43"/>
  <c r="DR64" i="43"/>
  <c r="DQ64" i="43"/>
  <c r="DP64" i="43"/>
  <c r="DO64" i="43"/>
  <c r="DN64" i="43"/>
  <c r="DM64" i="43"/>
  <c r="DL64" i="43"/>
  <c r="DK64" i="43"/>
  <c r="DJ64" i="43"/>
  <c r="DI64" i="43"/>
  <c r="DH64" i="43"/>
  <c r="DG64" i="43"/>
  <c r="DF64" i="43"/>
  <c r="DE64" i="43"/>
  <c r="DD64" i="43"/>
  <c r="DC64" i="43"/>
  <c r="DB64" i="43"/>
  <c r="DA64" i="43"/>
  <c r="CZ64" i="43"/>
  <c r="CY64" i="43"/>
  <c r="CX64" i="43"/>
  <c r="CW64" i="43"/>
  <c r="CV64" i="43"/>
  <c r="CU64" i="43"/>
  <c r="CT64" i="43"/>
  <c r="CS64" i="43"/>
  <c r="CR64" i="43"/>
  <c r="CQ64" i="43"/>
  <c r="CP64" i="43"/>
  <c r="CO64" i="43"/>
  <c r="CN64" i="43"/>
  <c r="CM64" i="43"/>
  <c r="CL64" i="43"/>
  <c r="CK64" i="43"/>
  <c r="CJ64" i="43"/>
  <c r="CI64" i="43"/>
  <c r="CH64" i="43"/>
  <c r="CG64" i="43"/>
  <c r="CF64" i="43"/>
  <c r="CE64" i="43"/>
  <c r="CD64" i="43"/>
  <c r="CC64" i="43"/>
  <c r="CB64" i="43"/>
  <c r="CA64" i="43"/>
  <c r="BZ64" i="43"/>
  <c r="BY64" i="43"/>
  <c r="BX64" i="43"/>
  <c r="BW64" i="43"/>
  <c r="BV64" i="43"/>
  <c r="BU64" i="43"/>
  <c r="BT64" i="43"/>
  <c r="BS64" i="43"/>
  <c r="BR64" i="43"/>
  <c r="BQ64" i="43"/>
  <c r="BP64" i="43"/>
  <c r="BO64" i="43"/>
  <c r="BN64" i="43"/>
  <c r="BM64" i="43"/>
  <c r="BL64" i="43"/>
  <c r="BK64" i="43"/>
  <c r="BJ64" i="43"/>
  <c r="BI64" i="43"/>
  <c r="BH64" i="43"/>
  <c r="BG64" i="43"/>
  <c r="BF64" i="43"/>
  <c r="BE64" i="43"/>
  <c r="BD64" i="43"/>
  <c r="BC64" i="43"/>
  <c r="BB64" i="43"/>
  <c r="BA64" i="43"/>
  <c r="AZ64" i="43"/>
  <c r="AY64" i="43"/>
  <c r="AX64" i="43"/>
  <c r="AW64" i="43"/>
  <c r="AV64" i="43"/>
  <c r="AU64" i="43"/>
  <c r="AT64" i="43"/>
  <c r="AS64" i="43"/>
  <c r="AR64" i="43"/>
  <c r="AQ64" i="43"/>
  <c r="AP64" i="43"/>
  <c r="AO64" i="43"/>
  <c r="AN64" i="43"/>
  <c r="AM64" i="43"/>
  <c r="AL64" i="43"/>
  <c r="AK64" i="43"/>
  <c r="AJ64" i="43"/>
  <c r="AI64" i="43"/>
  <c r="AH64" i="43"/>
  <c r="AG64" i="43"/>
  <c r="AF64" i="43"/>
  <c r="AE64" i="43"/>
  <c r="AD64" i="43"/>
  <c r="AC64" i="43"/>
  <c r="AB64" i="43"/>
  <c r="AA64" i="43"/>
  <c r="Z64" i="43"/>
  <c r="Y64" i="43"/>
  <c r="X64" i="43"/>
  <c r="W64" i="43"/>
  <c r="V64" i="43"/>
  <c r="U64" i="43"/>
  <c r="T64" i="43"/>
  <c r="S64" i="43"/>
  <c r="R64" i="43"/>
  <c r="Q64" i="43"/>
  <c r="P64" i="43"/>
  <c r="O64" i="43"/>
  <c r="N64" i="43"/>
  <c r="M64" i="43"/>
  <c r="L64" i="43"/>
  <c r="K64" i="43"/>
  <c r="J64" i="43"/>
  <c r="I64" i="43"/>
  <c r="H64" i="43"/>
  <c r="G64" i="43"/>
  <c r="F64" i="43"/>
  <c r="E64" i="43"/>
  <c r="D64" i="43"/>
  <c r="C64" i="43"/>
  <c r="YC61" i="43"/>
  <c r="YB61" i="43"/>
  <c r="YA61" i="43"/>
  <c r="XZ61" i="43"/>
  <c r="XY61" i="43"/>
  <c r="XX61" i="43"/>
  <c r="XW61" i="43"/>
  <c r="XV61" i="43"/>
  <c r="XU61" i="43"/>
  <c r="XT61" i="43"/>
  <c r="XS61" i="43"/>
  <c r="XR61" i="43"/>
  <c r="XQ61" i="43"/>
  <c r="XP61" i="43"/>
  <c r="XO61" i="43"/>
  <c r="XN61" i="43"/>
  <c r="XM61" i="43"/>
  <c r="XL61" i="43"/>
  <c r="XK61" i="43"/>
  <c r="XJ61" i="43"/>
  <c r="XI61" i="43"/>
  <c r="XH61" i="43"/>
  <c r="XG61" i="43"/>
  <c r="XF61" i="43"/>
  <c r="XE61" i="43"/>
  <c r="XD61" i="43"/>
  <c r="XC61" i="43"/>
  <c r="XB61" i="43"/>
  <c r="XA61" i="43"/>
  <c r="WZ61" i="43"/>
  <c r="WY61" i="43"/>
  <c r="WX61" i="43"/>
  <c r="WW61" i="43"/>
  <c r="WV61" i="43"/>
  <c r="WU61" i="43"/>
  <c r="WT61" i="43"/>
  <c r="WS61" i="43"/>
  <c r="WR61" i="43"/>
  <c r="WQ61" i="43"/>
  <c r="WP61" i="43"/>
  <c r="WO61" i="43"/>
  <c r="WN61" i="43"/>
  <c r="WM61" i="43"/>
  <c r="WL61" i="43"/>
  <c r="WK61" i="43"/>
  <c r="WJ61" i="43"/>
  <c r="WI61" i="43"/>
  <c r="WH61" i="43"/>
  <c r="WG61" i="43"/>
  <c r="WF61" i="43"/>
  <c r="WE61" i="43"/>
  <c r="WD61" i="43"/>
  <c r="WC61" i="43"/>
  <c r="WB61" i="43"/>
  <c r="WA61" i="43"/>
  <c r="VZ61" i="43"/>
  <c r="VY61" i="43"/>
  <c r="VX61" i="43"/>
  <c r="VW61" i="43"/>
  <c r="VV61" i="43"/>
  <c r="VU61" i="43"/>
  <c r="VT61" i="43"/>
  <c r="VS61" i="43"/>
  <c r="VR61" i="43"/>
  <c r="VQ61" i="43"/>
  <c r="VP61" i="43"/>
  <c r="VO61" i="43"/>
  <c r="VN61" i="43"/>
  <c r="VM61" i="43"/>
  <c r="VL61" i="43"/>
  <c r="VK61" i="43"/>
  <c r="VJ61" i="43"/>
  <c r="VI61" i="43"/>
  <c r="VH61" i="43"/>
  <c r="VG61" i="43"/>
  <c r="VF61" i="43"/>
  <c r="VE61" i="43"/>
  <c r="VD61" i="43"/>
  <c r="VC61" i="43"/>
  <c r="VB61" i="43"/>
  <c r="VA61" i="43"/>
  <c r="UZ61" i="43"/>
  <c r="UY61" i="43"/>
  <c r="UX61" i="43"/>
  <c r="UW61" i="43"/>
  <c r="UV61" i="43"/>
  <c r="UU61" i="43"/>
  <c r="UT61" i="43"/>
  <c r="US61" i="43"/>
  <c r="UR61" i="43"/>
  <c r="UQ61" i="43"/>
  <c r="UP61" i="43"/>
  <c r="UO61" i="43"/>
  <c r="UN61" i="43"/>
  <c r="UM61" i="43"/>
  <c r="UL61" i="43"/>
  <c r="UK61" i="43"/>
  <c r="UJ61" i="43"/>
  <c r="UI61" i="43"/>
  <c r="UH61" i="43"/>
  <c r="UG61" i="43"/>
  <c r="UF61" i="43"/>
  <c r="UE61" i="43"/>
  <c r="UD61" i="43"/>
  <c r="UC61" i="43"/>
  <c r="UB61" i="43"/>
  <c r="UA61" i="43"/>
  <c r="TZ61" i="43"/>
  <c r="TY61" i="43"/>
  <c r="TX61" i="43"/>
  <c r="TW61" i="43"/>
  <c r="TV61" i="43"/>
  <c r="TU61" i="43"/>
  <c r="TT61" i="43"/>
  <c r="TS61" i="43"/>
  <c r="TR61" i="43"/>
  <c r="TQ61" i="43"/>
  <c r="TP61" i="43"/>
  <c r="TO61" i="43"/>
  <c r="TN61" i="43"/>
  <c r="TM61" i="43"/>
  <c r="TL61" i="43"/>
  <c r="TK61" i="43"/>
  <c r="TJ61" i="43"/>
  <c r="TI61" i="43"/>
  <c r="TH61" i="43"/>
  <c r="TG61" i="43"/>
  <c r="TF61" i="43"/>
  <c r="TE61" i="43"/>
  <c r="TD61" i="43"/>
  <c r="TC61" i="43"/>
  <c r="TB61" i="43"/>
  <c r="TA61" i="43"/>
  <c r="SZ61" i="43"/>
  <c r="SY61" i="43"/>
  <c r="SX61" i="43"/>
  <c r="SW61" i="43"/>
  <c r="SV61" i="43"/>
  <c r="SU61" i="43"/>
  <c r="ST61" i="43"/>
  <c r="SS61" i="43"/>
  <c r="SR61" i="43"/>
  <c r="SQ61" i="43"/>
  <c r="SP61" i="43"/>
  <c r="SO61" i="43"/>
  <c r="SN61" i="43"/>
  <c r="SM61" i="43"/>
  <c r="SL61" i="43"/>
  <c r="SK61" i="43"/>
  <c r="SJ61" i="43"/>
  <c r="SI61" i="43"/>
  <c r="SH61" i="43"/>
  <c r="SG61" i="43"/>
  <c r="SF61" i="43"/>
  <c r="SE61" i="43"/>
  <c r="SD61" i="43"/>
  <c r="SC61" i="43"/>
  <c r="SB61" i="43"/>
  <c r="SA61" i="43"/>
  <c r="RZ61" i="43"/>
  <c r="RY61" i="43"/>
  <c r="RX61" i="43"/>
  <c r="RW61" i="43"/>
  <c r="RV61" i="43"/>
  <c r="RU61" i="43"/>
  <c r="RT61" i="43"/>
  <c r="RS61" i="43"/>
  <c r="RR61" i="43"/>
  <c r="RQ61" i="43"/>
  <c r="RP61" i="43"/>
  <c r="RO61" i="43"/>
  <c r="RN61" i="43"/>
  <c r="RM61" i="43"/>
  <c r="RL61" i="43"/>
  <c r="RK61" i="43"/>
  <c r="RJ61" i="43"/>
  <c r="RI61" i="43"/>
  <c r="RH61" i="43"/>
  <c r="RG61" i="43"/>
  <c r="RF61" i="43"/>
  <c r="RE61" i="43"/>
  <c r="RD61" i="43"/>
  <c r="RC61" i="43"/>
  <c r="RB61" i="43"/>
  <c r="RA61" i="43"/>
  <c r="QZ61" i="43"/>
  <c r="QY61" i="43"/>
  <c r="QX61" i="43"/>
  <c r="QW61" i="43"/>
  <c r="QV61" i="43"/>
  <c r="QU61" i="43"/>
  <c r="QT61" i="43"/>
  <c r="QS61" i="43"/>
  <c r="QR61" i="43"/>
  <c r="QQ61" i="43"/>
  <c r="QP61" i="43"/>
  <c r="QO61" i="43"/>
  <c r="QN61" i="43"/>
  <c r="QM61" i="43"/>
  <c r="QL61" i="43"/>
  <c r="QK61" i="43"/>
  <c r="QJ61" i="43"/>
  <c r="QI61" i="43"/>
  <c r="QH61" i="43"/>
  <c r="QG61" i="43"/>
  <c r="QF61" i="43"/>
  <c r="QE61" i="43"/>
  <c r="QD61" i="43"/>
  <c r="QC61" i="43"/>
  <c r="QB61" i="43"/>
  <c r="QA61" i="43"/>
  <c r="PZ61" i="43"/>
  <c r="PY61" i="43"/>
  <c r="PX61" i="43"/>
  <c r="PW61" i="43"/>
  <c r="PV61" i="43"/>
  <c r="PU61" i="43"/>
  <c r="PT61" i="43"/>
  <c r="PS61" i="43"/>
  <c r="PR61" i="43"/>
  <c r="PQ61" i="43"/>
  <c r="PP61" i="43"/>
  <c r="PO61" i="43"/>
  <c r="PN61" i="43"/>
  <c r="PM61" i="43"/>
  <c r="PL61" i="43"/>
  <c r="PK61" i="43"/>
  <c r="PJ61" i="43"/>
  <c r="PI61" i="43"/>
  <c r="PH61" i="43"/>
  <c r="PG61" i="43"/>
  <c r="PF61" i="43"/>
  <c r="PE61" i="43"/>
  <c r="PD61" i="43"/>
  <c r="PC61" i="43"/>
  <c r="PB61" i="43"/>
  <c r="PA61" i="43"/>
  <c r="OZ61" i="43"/>
  <c r="OY61" i="43"/>
  <c r="OX61" i="43"/>
  <c r="OW61" i="43"/>
  <c r="OV61" i="43"/>
  <c r="OU61" i="43"/>
  <c r="OT61" i="43"/>
  <c r="OS61" i="43"/>
  <c r="OR61" i="43"/>
  <c r="OQ61" i="43"/>
  <c r="OP61" i="43"/>
  <c r="OO61" i="43"/>
  <c r="ON61" i="43"/>
  <c r="OM61" i="43"/>
  <c r="OL61" i="43"/>
  <c r="OK61" i="43"/>
  <c r="OJ61" i="43"/>
  <c r="OI61" i="43"/>
  <c r="OH61" i="43"/>
  <c r="OG61" i="43"/>
  <c r="OF61" i="43"/>
  <c r="OE61" i="43"/>
  <c r="OD61" i="43"/>
  <c r="OC61" i="43"/>
  <c r="OB61" i="43"/>
  <c r="OA61" i="43"/>
  <c r="NZ61" i="43"/>
  <c r="NY61" i="43"/>
  <c r="NX61" i="43"/>
  <c r="NW61" i="43"/>
  <c r="NV61" i="43"/>
  <c r="NU61" i="43"/>
  <c r="NT61" i="43"/>
  <c r="NS61" i="43"/>
  <c r="NR61" i="43"/>
  <c r="NQ61" i="43"/>
  <c r="NP61" i="43"/>
  <c r="NO61" i="43"/>
  <c r="NN61" i="43"/>
  <c r="NM61" i="43"/>
  <c r="NL61" i="43"/>
  <c r="NK61" i="43"/>
  <c r="NJ61" i="43"/>
  <c r="NI61" i="43"/>
  <c r="NH61" i="43"/>
  <c r="NG61" i="43"/>
  <c r="NF61" i="43"/>
  <c r="NE61" i="43"/>
  <c r="ND61" i="43"/>
  <c r="NC61" i="43"/>
  <c r="NB61" i="43"/>
  <c r="NA61" i="43"/>
  <c r="MZ61" i="43"/>
  <c r="MY61" i="43"/>
  <c r="MX61" i="43"/>
  <c r="MW61" i="43"/>
  <c r="MV61" i="43"/>
  <c r="MU61" i="43"/>
  <c r="MT61" i="43"/>
  <c r="MS61" i="43"/>
  <c r="MR61" i="43"/>
  <c r="MQ61" i="43"/>
  <c r="MP61" i="43"/>
  <c r="MO61" i="43"/>
  <c r="MN61" i="43"/>
  <c r="MM61" i="43"/>
  <c r="ML61" i="43"/>
  <c r="MK61" i="43"/>
  <c r="MJ61" i="43"/>
  <c r="MI61" i="43"/>
  <c r="MH61" i="43"/>
  <c r="MG61" i="43"/>
  <c r="MF61" i="43"/>
  <c r="ME61" i="43"/>
  <c r="MD61" i="43"/>
  <c r="MC61" i="43"/>
  <c r="MB61" i="43"/>
  <c r="MA61" i="43"/>
  <c r="LZ61" i="43"/>
  <c r="LY61" i="43"/>
  <c r="LX61" i="43"/>
  <c r="LW61" i="43"/>
  <c r="LV61" i="43"/>
  <c r="LU61" i="43"/>
  <c r="LT61" i="43"/>
  <c r="LS61" i="43"/>
  <c r="LR61" i="43"/>
  <c r="LQ61" i="43"/>
  <c r="LP61" i="43"/>
  <c r="LO61" i="43"/>
  <c r="LN61" i="43"/>
  <c r="LM61" i="43"/>
  <c r="LL61" i="43"/>
  <c r="LK61" i="43"/>
  <c r="LJ61" i="43"/>
  <c r="LI61" i="43"/>
  <c r="LH61" i="43"/>
  <c r="LG61" i="43"/>
  <c r="LF61" i="43"/>
  <c r="LE61" i="43"/>
  <c r="LD61" i="43"/>
  <c r="LC61" i="43"/>
  <c r="LB61" i="43"/>
  <c r="LA61" i="43"/>
  <c r="KZ61" i="43"/>
  <c r="KY61" i="43"/>
  <c r="KX61" i="43"/>
  <c r="KW61" i="43"/>
  <c r="KV61" i="43"/>
  <c r="KU61" i="43"/>
  <c r="KT61" i="43"/>
  <c r="KS61" i="43"/>
  <c r="KR61" i="43"/>
  <c r="KQ61" i="43"/>
  <c r="KP61" i="43"/>
  <c r="KO61" i="43"/>
  <c r="KN61" i="43"/>
  <c r="KM61" i="43"/>
  <c r="KL61" i="43"/>
  <c r="KK61" i="43"/>
  <c r="KJ61" i="43"/>
  <c r="KI61" i="43"/>
  <c r="KH61" i="43"/>
  <c r="KG61" i="43"/>
  <c r="KF61" i="43"/>
  <c r="KE61" i="43"/>
  <c r="KD61" i="43"/>
  <c r="KC61" i="43"/>
  <c r="KB61" i="43"/>
  <c r="KA61" i="43"/>
  <c r="JZ61" i="43"/>
  <c r="JY61" i="43"/>
  <c r="JX61" i="43"/>
  <c r="JW61" i="43"/>
  <c r="JV61" i="43"/>
  <c r="JU61" i="43"/>
  <c r="JT61" i="43"/>
  <c r="JS61" i="43"/>
  <c r="JR61" i="43"/>
  <c r="JQ61" i="43"/>
  <c r="JP61" i="43"/>
  <c r="JO61" i="43"/>
  <c r="JN61" i="43"/>
  <c r="JM61" i="43"/>
  <c r="JL61" i="43"/>
  <c r="JK61" i="43"/>
  <c r="JJ61" i="43"/>
  <c r="JI61" i="43"/>
  <c r="JH61" i="43"/>
  <c r="JG61" i="43"/>
  <c r="JF61" i="43"/>
  <c r="JE61" i="43"/>
  <c r="JD61" i="43"/>
  <c r="JC61" i="43"/>
  <c r="JB61" i="43"/>
  <c r="JA61" i="43"/>
  <c r="IZ61" i="43"/>
  <c r="IY61" i="43"/>
  <c r="IX61" i="43"/>
  <c r="IW61" i="43"/>
  <c r="IV61" i="43"/>
  <c r="IU61" i="43"/>
  <c r="IT61" i="43"/>
  <c r="IS61" i="43"/>
  <c r="IR61" i="43"/>
  <c r="IQ61" i="43"/>
  <c r="IP61" i="43"/>
  <c r="IO61" i="43"/>
  <c r="IN61" i="43"/>
  <c r="IM61" i="43"/>
  <c r="IL61" i="43"/>
  <c r="IK61" i="43"/>
  <c r="IJ61" i="43"/>
  <c r="II61" i="43"/>
  <c r="IH61" i="43"/>
  <c r="IG61" i="43"/>
  <c r="IF61" i="43"/>
  <c r="IE61" i="43"/>
  <c r="ID61" i="43"/>
  <c r="IC61" i="43"/>
  <c r="IB61" i="43"/>
  <c r="IA61" i="43"/>
  <c r="HZ61" i="43"/>
  <c r="HY61" i="43"/>
  <c r="HX61" i="43"/>
  <c r="HW61" i="43"/>
  <c r="HV61" i="43"/>
  <c r="HU61" i="43"/>
  <c r="HT61" i="43"/>
  <c r="HS61" i="43"/>
  <c r="HR61" i="43"/>
  <c r="HQ61" i="43"/>
  <c r="HP61" i="43"/>
  <c r="HO61" i="43"/>
  <c r="HN61" i="43"/>
  <c r="HM61" i="43"/>
  <c r="HL61" i="43"/>
  <c r="HK61" i="43"/>
  <c r="HJ61" i="43"/>
  <c r="HI61" i="43"/>
  <c r="HH61" i="43"/>
  <c r="HG61" i="43"/>
  <c r="HF61" i="43"/>
  <c r="HE61" i="43"/>
  <c r="HD61" i="43"/>
  <c r="HC61" i="43"/>
  <c r="HB61" i="43"/>
  <c r="HA61" i="43"/>
  <c r="GZ61" i="43"/>
  <c r="GY61" i="43"/>
  <c r="GX61" i="43"/>
  <c r="GW61" i="43"/>
  <c r="GV61" i="43"/>
  <c r="GU61" i="43"/>
  <c r="GT61" i="43"/>
  <c r="GS61" i="43"/>
  <c r="GR61" i="43"/>
  <c r="GQ61" i="43"/>
  <c r="GP61" i="43"/>
  <c r="GO61" i="43"/>
  <c r="GN61" i="43"/>
  <c r="GM61" i="43"/>
  <c r="GL61" i="43"/>
  <c r="GK61" i="43"/>
  <c r="GJ61" i="43"/>
  <c r="GI61" i="43"/>
  <c r="GH61" i="43"/>
  <c r="GG61" i="43"/>
  <c r="GF61" i="43"/>
  <c r="GE61" i="43"/>
  <c r="GD61" i="43"/>
  <c r="GC61" i="43"/>
  <c r="GB61" i="43"/>
  <c r="GA61" i="43"/>
  <c r="FZ61" i="43"/>
  <c r="FY61" i="43"/>
  <c r="FX61" i="43"/>
  <c r="FW61" i="43"/>
  <c r="FV61" i="43"/>
  <c r="FU61" i="43"/>
  <c r="FT61" i="43"/>
  <c r="FS61" i="43"/>
  <c r="FR61" i="43"/>
  <c r="FQ61" i="43"/>
  <c r="FP61" i="43"/>
  <c r="FO61" i="43"/>
  <c r="FN61" i="43"/>
  <c r="FM61" i="43"/>
  <c r="FL61" i="43"/>
  <c r="FK61" i="43"/>
  <c r="FJ61" i="43"/>
  <c r="FI61" i="43"/>
  <c r="FH61" i="43"/>
  <c r="FG61" i="43"/>
  <c r="FF61" i="43"/>
  <c r="FE61" i="43"/>
  <c r="FD61" i="43"/>
  <c r="FC61" i="43"/>
  <c r="FB61" i="43"/>
  <c r="FA61" i="43"/>
  <c r="EZ61" i="43"/>
  <c r="EY61" i="43"/>
  <c r="EX61" i="43"/>
  <c r="EW61" i="43"/>
  <c r="EV61" i="43"/>
  <c r="EU61" i="43"/>
  <c r="ET61" i="43"/>
  <c r="ES61" i="43"/>
  <c r="ER61" i="43"/>
  <c r="EQ61" i="43"/>
  <c r="EP61" i="43"/>
  <c r="EO61" i="43"/>
  <c r="EN61" i="43"/>
  <c r="EM61" i="43"/>
  <c r="EL61" i="43"/>
  <c r="EK61" i="43"/>
  <c r="EJ61" i="43"/>
  <c r="EI61" i="43"/>
  <c r="EH61" i="43"/>
  <c r="EG61" i="43"/>
  <c r="EF61" i="43"/>
  <c r="EE61" i="43"/>
  <c r="ED61" i="43"/>
  <c r="EC61" i="43"/>
  <c r="EB61" i="43"/>
  <c r="EA61" i="43"/>
  <c r="DZ61" i="43"/>
  <c r="DY61" i="43"/>
  <c r="DX61" i="43"/>
  <c r="DW61" i="43"/>
  <c r="DV61" i="43"/>
  <c r="DU61" i="43"/>
  <c r="DT61" i="43"/>
  <c r="DS61" i="43"/>
  <c r="DR61" i="43"/>
  <c r="DQ61" i="43"/>
  <c r="DP61" i="43"/>
  <c r="DO61" i="43"/>
  <c r="DN61" i="43"/>
  <c r="DM61" i="43"/>
  <c r="DL61" i="43"/>
  <c r="DK61" i="43"/>
  <c r="DJ61" i="43"/>
  <c r="DI61" i="43"/>
  <c r="DH61" i="43"/>
  <c r="DG61" i="43"/>
  <c r="DF61" i="43"/>
  <c r="DE61" i="43"/>
  <c r="DD61" i="43"/>
  <c r="DC61" i="43"/>
  <c r="DB61" i="43"/>
  <c r="DA61" i="43"/>
  <c r="CZ61" i="43"/>
  <c r="CY61" i="43"/>
  <c r="CX61" i="43"/>
  <c r="CW61" i="43"/>
  <c r="CV61" i="43"/>
  <c r="CU61" i="43"/>
  <c r="CT61" i="43"/>
  <c r="CS61" i="43"/>
  <c r="CR61" i="43"/>
  <c r="CQ61" i="43"/>
  <c r="CP61" i="43"/>
  <c r="CO61" i="43"/>
  <c r="CN61" i="43"/>
  <c r="CM61" i="43"/>
  <c r="CL61" i="43"/>
  <c r="CK61" i="43"/>
  <c r="CJ61" i="43"/>
  <c r="CI61" i="43"/>
  <c r="CH61" i="43"/>
  <c r="CG61" i="43"/>
  <c r="CF61" i="43"/>
  <c r="CE61" i="43"/>
  <c r="CD61" i="43"/>
  <c r="CC61" i="43"/>
  <c r="CB61" i="43"/>
  <c r="CA61" i="43"/>
  <c r="BZ61" i="43"/>
  <c r="BY61" i="43"/>
  <c r="BX61" i="43"/>
  <c r="BW61" i="43"/>
  <c r="BV61" i="43"/>
  <c r="BU61" i="43"/>
  <c r="BT61" i="43"/>
  <c r="BS61" i="43"/>
  <c r="BR61" i="43"/>
  <c r="BQ61" i="43"/>
  <c r="BP61" i="43"/>
  <c r="BO61" i="43"/>
  <c r="BN61" i="43"/>
  <c r="BM61" i="43"/>
  <c r="BL61" i="43"/>
  <c r="BK61" i="43"/>
  <c r="BJ61" i="43"/>
  <c r="BI61" i="43"/>
  <c r="BH61" i="43"/>
  <c r="BG61" i="43"/>
  <c r="BF61" i="43"/>
  <c r="BE61" i="43"/>
  <c r="BD61" i="43"/>
  <c r="BC61" i="43"/>
  <c r="BB61" i="43"/>
  <c r="BA61" i="43"/>
  <c r="AZ61" i="43"/>
  <c r="AY61" i="43"/>
  <c r="AX61" i="43"/>
  <c r="AW61" i="43"/>
  <c r="AV61" i="43"/>
  <c r="AU61" i="43"/>
  <c r="AT61" i="43"/>
  <c r="AS61" i="43"/>
  <c r="AR61" i="43"/>
  <c r="AQ61" i="43"/>
  <c r="AP61" i="43"/>
  <c r="AO61" i="43"/>
  <c r="AN61" i="43"/>
  <c r="AM61" i="43"/>
  <c r="AL61" i="43"/>
  <c r="AK61" i="43"/>
  <c r="AJ61" i="43"/>
  <c r="AI61" i="43"/>
  <c r="AH61" i="43"/>
  <c r="AG61" i="43"/>
  <c r="AF61" i="43"/>
  <c r="AE61" i="43"/>
  <c r="AD61" i="43"/>
  <c r="AC61" i="43"/>
  <c r="AB61" i="43"/>
  <c r="AA61" i="43"/>
  <c r="Z61" i="43"/>
  <c r="Y61" i="43"/>
  <c r="X61" i="43"/>
  <c r="W61" i="43"/>
  <c r="V61" i="43"/>
  <c r="U61" i="43"/>
  <c r="T61" i="43"/>
  <c r="S61" i="43"/>
  <c r="R61" i="43"/>
  <c r="Q61" i="43"/>
  <c r="P61" i="43"/>
  <c r="O61" i="43"/>
  <c r="N61" i="43"/>
  <c r="M61" i="43"/>
  <c r="L61" i="43"/>
  <c r="K61" i="43"/>
  <c r="J61" i="43"/>
  <c r="I61" i="43"/>
  <c r="H61" i="43"/>
  <c r="G61" i="43"/>
  <c r="F61" i="43"/>
  <c r="E61" i="43"/>
  <c r="D61" i="43"/>
  <c r="C61" i="43"/>
  <c r="YC60" i="43"/>
  <c r="YB60" i="43"/>
  <c r="YA60" i="43"/>
  <c r="XZ60" i="43"/>
  <c r="XY60" i="43"/>
  <c r="XX60" i="43"/>
  <c r="XW60" i="43"/>
  <c r="XV60" i="43"/>
  <c r="XU60" i="43"/>
  <c r="XT60" i="43"/>
  <c r="XS60" i="43"/>
  <c r="XR60" i="43"/>
  <c r="XQ60" i="43"/>
  <c r="XP60" i="43"/>
  <c r="XO60" i="43"/>
  <c r="XN60" i="43"/>
  <c r="XM60" i="43"/>
  <c r="XL60" i="43"/>
  <c r="XK60" i="43"/>
  <c r="XJ60" i="43"/>
  <c r="XI60" i="43"/>
  <c r="XH60" i="43"/>
  <c r="XG60" i="43"/>
  <c r="XF60" i="43"/>
  <c r="XE60" i="43"/>
  <c r="XD60" i="43"/>
  <c r="XC60" i="43"/>
  <c r="XB60" i="43"/>
  <c r="XA60" i="43"/>
  <c r="WZ60" i="43"/>
  <c r="WY60" i="43"/>
  <c r="WX60" i="43"/>
  <c r="WW60" i="43"/>
  <c r="WV60" i="43"/>
  <c r="WU60" i="43"/>
  <c r="WT60" i="43"/>
  <c r="WS60" i="43"/>
  <c r="WR60" i="43"/>
  <c r="WQ60" i="43"/>
  <c r="WP60" i="43"/>
  <c r="WO60" i="43"/>
  <c r="WN60" i="43"/>
  <c r="WM60" i="43"/>
  <c r="WL60" i="43"/>
  <c r="WK60" i="43"/>
  <c r="WJ60" i="43"/>
  <c r="WI60" i="43"/>
  <c r="WH60" i="43"/>
  <c r="WG60" i="43"/>
  <c r="WF60" i="43"/>
  <c r="WE60" i="43"/>
  <c r="WD60" i="43"/>
  <c r="WC60" i="43"/>
  <c r="WB60" i="43"/>
  <c r="WA60" i="43"/>
  <c r="VZ60" i="43"/>
  <c r="VY60" i="43"/>
  <c r="VX60" i="43"/>
  <c r="VW60" i="43"/>
  <c r="VV60" i="43"/>
  <c r="VU60" i="43"/>
  <c r="VT60" i="43"/>
  <c r="VS60" i="43"/>
  <c r="VR60" i="43"/>
  <c r="VQ60" i="43"/>
  <c r="VP60" i="43"/>
  <c r="VO60" i="43"/>
  <c r="VN60" i="43"/>
  <c r="VM60" i="43"/>
  <c r="VL60" i="43"/>
  <c r="VK60" i="43"/>
  <c r="VJ60" i="43"/>
  <c r="VI60" i="43"/>
  <c r="VH60" i="43"/>
  <c r="VG60" i="43"/>
  <c r="VF60" i="43"/>
  <c r="VE60" i="43"/>
  <c r="VD60" i="43"/>
  <c r="VC60" i="43"/>
  <c r="VB60" i="43"/>
  <c r="VA60" i="43"/>
  <c r="UZ60" i="43"/>
  <c r="UY60" i="43"/>
  <c r="UX60" i="43"/>
  <c r="UW60" i="43"/>
  <c r="UV60" i="43"/>
  <c r="UU60" i="43"/>
  <c r="UT60" i="43"/>
  <c r="US60" i="43"/>
  <c r="UR60" i="43"/>
  <c r="UQ60" i="43"/>
  <c r="UP60" i="43"/>
  <c r="UO60" i="43"/>
  <c r="UN60" i="43"/>
  <c r="UM60" i="43"/>
  <c r="UL60" i="43"/>
  <c r="UK60" i="43"/>
  <c r="UJ60" i="43"/>
  <c r="UI60" i="43"/>
  <c r="UH60" i="43"/>
  <c r="UG60" i="43"/>
  <c r="UF60" i="43"/>
  <c r="UE60" i="43"/>
  <c r="UD60" i="43"/>
  <c r="UC60" i="43"/>
  <c r="UB60" i="43"/>
  <c r="UA60" i="43"/>
  <c r="TZ60" i="43"/>
  <c r="TY60" i="43"/>
  <c r="TX60" i="43"/>
  <c r="TW60" i="43"/>
  <c r="TV60" i="43"/>
  <c r="TU60" i="43"/>
  <c r="TT60" i="43"/>
  <c r="TS60" i="43"/>
  <c r="TR60" i="43"/>
  <c r="TQ60" i="43"/>
  <c r="TP60" i="43"/>
  <c r="TO60" i="43"/>
  <c r="TN60" i="43"/>
  <c r="TM60" i="43"/>
  <c r="TL60" i="43"/>
  <c r="TK60" i="43"/>
  <c r="TJ60" i="43"/>
  <c r="TI60" i="43"/>
  <c r="TH60" i="43"/>
  <c r="TG60" i="43"/>
  <c r="TF60" i="43"/>
  <c r="TE60" i="43"/>
  <c r="TD60" i="43"/>
  <c r="TC60" i="43"/>
  <c r="TB60" i="43"/>
  <c r="TA60" i="43"/>
  <c r="SZ60" i="43"/>
  <c r="SY60" i="43"/>
  <c r="SX60" i="43"/>
  <c r="SW60" i="43"/>
  <c r="SV60" i="43"/>
  <c r="SU60" i="43"/>
  <c r="ST60" i="43"/>
  <c r="SS60" i="43"/>
  <c r="SR60" i="43"/>
  <c r="SQ60" i="43"/>
  <c r="SP60" i="43"/>
  <c r="SO60" i="43"/>
  <c r="SN60" i="43"/>
  <c r="SM60" i="43"/>
  <c r="SL60" i="43"/>
  <c r="SK60" i="43"/>
  <c r="SJ60" i="43"/>
  <c r="SI60" i="43"/>
  <c r="SH60" i="43"/>
  <c r="SG60" i="43"/>
  <c r="SF60" i="43"/>
  <c r="SE60" i="43"/>
  <c r="SD60" i="43"/>
  <c r="SC60" i="43"/>
  <c r="SB60" i="43"/>
  <c r="SA60" i="43"/>
  <c r="RZ60" i="43"/>
  <c r="RY60" i="43"/>
  <c r="RX60" i="43"/>
  <c r="RW60" i="43"/>
  <c r="RV60" i="43"/>
  <c r="RU60" i="43"/>
  <c r="RT60" i="43"/>
  <c r="RS60" i="43"/>
  <c r="RR60" i="43"/>
  <c r="RQ60" i="43"/>
  <c r="RP60" i="43"/>
  <c r="RO60" i="43"/>
  <c r="RN60" i="43"/>
  <c r="RM60" i="43"/>
  <c r="RL60" i="43"/>
  <c r="RK60" i="43"/>
  <c r="RJ60" i="43"/>
  <c r="RI60" i="43"/>
  <c r="RH60" i="43"/>
  <c r="RG60" i="43"/>
  <c r="RF60" i="43"/>
  <c r="RE60" i="43"/>
  <c r="RD60" i="43"/>
  <c r="RC60" i="43"/>
  <c r="RB60" i="43"/>
  <c r="RA60" i="43"/>
  <c r="QZ60" i="43"/>
  <c r="QY60" i="43"/>
  <c r="QX60" i="43"/>
  <c r="QW60" i="43"/>
  <c r="QV60" i="43"/>
  <c r="QU60" i="43"/>
  <c r="QT60" i="43"/>
  <c r="QS60" i="43"/>
  <c r="QR60" i="43"/>
  <c r="QQ60" i="43"/>
  <c r="QP60" i="43"/>
  <c r="QO60" i="43"/>
  <c r="QN60" i="43"/>
  <c r="QM60" i="43"/>
  <c r="QL60" i="43"/>
  <c r="QK60" i="43"/>
  <c r="QJ60" i="43"/>
  <c r="QI60" i="43"/>
  <c r="QH60" i="43"/>
  <c r="QG60" i="43"/>
  <c r="QF60" i="43"/>
  <c r="QE60" i="43"/>
  <c r="QD60" i="43"/>
  <c r="QC60" i="43"/>
  <c r="QB60" i="43"/>
  <c r="QA60" i="43"/>
  <c r="PZ60" i="43"/>
  <c r="PY60" i="43"/>
  <c r="PX60" i="43"/>
  <c r="PW60" i="43"/>
  <c r="PV60" i="43"/>
  <c r="PU60" i="43"/>
  <c r="PT60" i="43"/>
  <c r="PS60" i="43"/>
  <c r="PR60" i="43"/>
  <c r="PQ60" i="43"/>
  <c r="PP60" i="43"/>
  <c r="PO60" i="43"/>
  <c r="PN60" i="43"/>
  <c r="PM60" i="43"/>
  <c r="PL60" i="43"/>
  <c r="PK60" i="43"/>
  <c r="PJ60" i="43"/>
  <c r="PI60" i="43"/>
  <c r="PH60" i="43"/>
  <c r="PG60" i="43"/>
  <c r="PF60" i="43"/>
  <c r="PE60" i="43"/>
  <c r="PD60" i="43"/>
  <c r="PC60" i="43"/>
  <c r="PB60" i="43"/>
  <c r="PA60" i="43"/>
  <c r="OZ60" i="43"/>
  <c r="OY60" i="43"/>
  <c r="OX60" i="43"/>
  <c r="OW60" i="43"/>
  <c r="OV60" i="43"/>
  <c r="OU60" i="43"/>
  <c r="OT60" i="43"/>
  <c r="OS60" i="43"/>
  <c r="OR60" i="43"/>
  <c r="OQ60" i="43"/>
  <c r="OP60" i="43"/>
  <c r="OO60" i="43"/>
  <c r="ON60" i="43"/>
  <c r="OM60" i="43"/>
  <c r="OL60" i="43"/>
  <c r="OK60" i="43"/>
  <c r="OJ60" i="43"/>
  <c r="OI60" i="43"/>
  <c r="OH60" i="43"/>
  <c r="OG60" i="43"/>
  <c r="OF60" i="43"/>
  <c r="OE60" i="43"/>
  <c r="OD60" i="43"/>
  <c r="OC60" i="43"/>
  <c r="OB60" i="43"/>
  <c r="OA60" i="43"/>
  <c r="NZ60" i="43"/>
  <c r="NY60" i="43"/>
  <c r="NX60" i="43"/>
  <c r="NW60" i="43"/>
  <c r="NV60" i="43"/>
  <c r="NU60" i="43"/>
  <c r="NT60" i="43"/>
  <c r="NS60" i="43"/>
  <c r="NR60" i="43"/>
  <c r="NQ60" i="43"/>
  <c r="NP60" i="43"/>
  <c r="NO60" i="43"/>
  <c r="NN60" i="43"/>
  <c r="NM60" i="43"/>
  <c r="NL60" i="43"/>
  <c r="NK60" i="43"/>
  <c r="NJ60" i="43"/>
  <c r="NI60" i="43"/>
  <c r="NH60" i="43"/>
  <c r="NG60" i="43"/>
  <c r="NF60" i="43"/>
  <c r="NE60" i="43"/>
  <c r="ND60" i="43"/>
  <c r="NC60" i="43"/>
  <c r="NB60" i="43"/>
  <c r="NA60" i="43"/>
  <c r="MZ60" i="43"/>
  <c r="MY60" i="43"/>
  <c r="MX60" i="43"/>
  <c r="MW60" i="43"/>
  <c r="MV60" i="43"/>
  <c r="MU60" i="43"/>
  <c r="MT60" i="43"/>
  <c r="MS60" i="43"/>
  <c r="MR60" i="43"/>
  <c r="MQ60" i="43"/>
  <c r="MP60" i="43"/>
  <c r="MO60" i="43"/>
  <c r="MN60" i="43"/>
  <c r="MM60" i="43"/>
  <c r="ML60" i="43"/>
  <c r="MK60" i="43"/>
  <c r="MJ60" i="43"/>
  <c r="MI60" i="43"/>
  <c r="MH60" i="43"/>
  <c r="MG60" i="43"/>
  <c r="MF60" i="43"/>
  <c r="ME60" i="43"/>
  <c r="MD60" i="43"/>
  <c r="MC60" i="43"/>
  <c r="MB60" i="43"/>
  <c r="MA60" i="43"/>
  <c r="LZ60" i="43"/>
  <c r="LY60" i="43"/>
  <c r="LX60" i="43"/>
  <c r="LW60" i="43"/>
  <c r="LV60" i="43"/>
  <c r="LU60" i="43"/>
  <c r="LT60" i="43"/>
  <c r="LS60" i="43"/>
  <c r="LR60" i="43"/>
  <c r="LQ60" i="43"/>
  <c r="LP60" i="43"/>
  <c r="LO60" i="43"/>
  <c r="LN60" i="43"/>
  <c r="LM60" i="43"/>
  <c r="LL60" i="43"/>
  <c r="LK60" i="43"/>
  <c r="LJ60" i="43"/>
  <c r="LI60" i="43"/>
  <c r="LH60" i="43"/>
  <c r="LG60" i="43"/>
  <c r="LF60" i="43"/>
  <c r="LE60" i="43"/>
  <c r="LD60" i="43"/>
  <c r="LC60" i="43"/>
  <c r="LB60" i="43"/>
  <c r="LA60" i="43"/>
  <c r="KZ60" i="43"/>
  <c r="KY60" i="43"/>
  <c r="KX60" i="43"/>
  <c r="KW60" i="43"/>
  <c r="KV60" i="43"/>
  <c r="KU60" i="43"/>
  <c r="KT60" i="43"/>
  <c r="KS60" i="43"/>
  <c r="KR60" i="43"/>
  <c r="KQ60" i="43"/>
  <c r="KP60" i="43"/>
  <c r="KO60" i="43"/>
  <c r="KN60" i="43"/>
  <c r="KM60" i="43"/>
  <c r="KL60" i="43"/>
  <c r="KK60" i="43"/>
  <c r="KJ60" i="43"/>
  <c r="KI60" i="43"/>
  <c r="KH60" i="43"/>
  <c r="KG60" i="43"/>
  <c r="KF60" i="43"/>
  <c r="KE60" i="43"/>
  <c r="KD60" i="43"/>
  <c r="KC60" i="43"/>
  <c r="KB60" i="43"/>
  <c r="KA60" i="43"/>
  <c r="JZ60" i="43"/>
  <c r="JY60" i="43"/>
  <c r="JX60" i="43"/>
  <c r="JW60" i="43"/>
  <c r="JV60" i="43"/>
  <c r="JU60" i="43"/>
  <c r="JT60" i="43"/>
  <c r="JS60" i="43"/>
  <c r="JR60" i="43"/>
  <c r="JQ60" i="43"/>
  <c r="JP60" i="43"/>
  <c r="JO60" i="43"/>
  <c r="JN60" i="43"/>
  <c r="JM60" i="43"/>
  <c r="JL60" i="43"/>
  <c r="JK60" i="43"/>
  <c r="JJ60" i="43"/>
  <c r="JI60" i="43"/>
  <c r="JH60" i="43"/>
  <c r="JG60" i="43"/>
  <c r="JF60" i="43"/>
  <c r="JE60" i="43"/>
  <c r="JD60" i="43"/>
  <c r="JC60" i="43"/>
  <c r="JB60" i="43"/>
  <c r="JA60" i="43"/>
  <c r="IZ60" i="43"/>
  <c r="IY60" i="43"/>
  <c r="IX60" i="43"/>
  <c r="IW60" i="43"/>
  <c r="IV60" i="43"/>
  <c r="IU60" i="43"/>
  <c r="IT60" i="43"/>
  <c r="IS60" i="43"/>
  <c r="IR60" i="43"/>
  <c r="IQ60" i="43"/>
  <c r="IP60" i="43"/>
  <c r="IO60" i="43"/>
  <c r="IN60" i="43"/>
  <c r="IM60" i="43"/>
  <c r="IL60" i="43"/>
  <c r="IK60" i="43"/>
  <c r="IJ60" i="43"/>
  <c r="II60" i="43"/>
  <c r="IH60" i="43"/>
  <c r="IG60" i="43"/>
  <c r="IF60" i="43"/>
  <c r="IE60" i="43"/>
  <c r="ID60" i="43"/>
  <c r="IC60" i="43"/>
  <c r="IB60" i="43"/>
  <c r="IA60" i="43"/>
  <c r="HZ60" i="43"/>
  <c r="HY60" i="43"/>
  <c r="HX60" i="43"/>
  <c r="HW60" i="43"/>
  <c r="HV60" i="43"/>
  <c r="HU60" i="43"/>
  <c r="HT60" i="43"/>
  <c r="HS60" i="43"/>
  <c r="HR60" i="43"/>
  <c r="HQ60" i="43"/>
  <c r="HP60" i="43"/>
  <c r="HO60" i="43"/>
  <c r="HN60" i="43"/>
  <c r="HM60" i="43"/>
  <c r="HL60" i="43"/>
  <c r="HK60" i="43"/>
  <c r="HJ60" i="43"/>
  <c r="HI60" i="43"/>
  <c r="HH60" i="43"/>
  <c r="HG60" i="43"/>
  <c r="HF60" i="43"/>
  <c r="HE60" i="43"/>
  <c r="HD60" i="43"/>
  <c r="HC60" i="43"/>
  <c r="HB60" i="43"/>
  <c r="HA60" i="43"/>
  <c r="GZ60" i="43"/>
  <c r="GY60" i="43"/>
  <c r="GX60" i="43"/>
  <c r="GW60" i="43"/>
  <c r="GV60" i="43"/>
  <c r="GU60" i="43"/>
  <c r="GT60" i="43"/>
  <c r="GS60" i="43"/>
  <c r="GR60" i="43"/>
  <c r="GQ60" i="43"/>
  <c r="GP60" i="43"/>
  <c r="GO60" i="43"/>
  <c r="GN60" i="43"/>
  <c r="GM60" i="43"/>
  <c r="GL60" i="43"/>
  <c r="GK60" i="43"/>
  <c r="GJ60" i="43"/>
  <c r="GI60" i="43"/>
  <c r="GH60" i="43"/>
  <c r="GG60" i="43"/>
  <c r="GF60" i="43"/>
  <c r="GE60" i="43"/>
  <c r="GD60" i="43"/>
  <c r="GC60" i="43"/>
  <c r="GB60" i="43"/>
  <c r="GA60" i="43"/>
  <c r="FZ60" i="43"/>
  <c r="FY60" i="43"/>
  <c r="FX60" i="43"/>
  <c r="FW60" i="43"/>
  <c r="FV60" i="43"/>
  <c r="FU60" i="43"/>
  <c r="FT60" i="43"/>
  <c r="FS60" i="43"/>
  <c r="FR60" i="43"/>
  <c r="FQ60" i="43"/>
  <c r="FP60" i="43"/>
  <c r="FO60" i="43"/>
  <c r="FN60" i="43"/>
  <c r="FM60" i="43"/>
  <c r="FL60" i="43"/>
  <c r="FK60" i="43"/>
  <c r="FJ60" i="43"/>
  <c r="FI60" i="43"/>
  <c r="FH60" i="43"/>
  <c r="FG60" i="43"/>
  <c r="FF60" i="43"/>
  <c r="FE60" i="43"/>
  <c r="FD60" i="43"/>
  <c r="FC60" i="43"/>
  <c r="FB60" i="43"/>
  <c r="FA60" i="43"/>
  <c r="EZ60" i="43"/>
  <c r="EY60" i="43"/>
  <c r="EX60" i="43"/>
  <c r="EW60" i="43"/>
  <c r="EV60" i="43"/>
  <c r="EU60" i="43"/>
  <c r="ET60" i="43"/>
  <c r="ES60" i="43"/>
  <c r="ER60" i="43"/>
  <c r="EQ60" i="43"/>
  <c r="EP60" i="43"/>
  <c r="EO60" i="43"/>
  <c r="EN60" i="43"/>
  <c r="EM60" i="43"/>
  <c r="EL60" i="43"/>
  <c r="EK60" i="43"/>
  <c r="EJ60" i="43"/>
  <c r="EI60" i="43"/>
  <c r="EH60" i="43"/>
  <c r="EG60" i="43"/>
  <c r="EF60" i="43"/>
  <c r="EE60" i="43"/>
  <c r="ED60" i="43"/>
  <c r="EC60" i="43"/>
  <c r="EB60" i="43"/>
  <c r="EA60" i="43"/>
  <c r="DZ60" i="43"/>
  <c r="DY60" i="43"/>
  <c r="DX60" i="43"/>
  <c r="DW60" i="43"/>
  <c r="DV60" i="43"/>
  <c r="DU60" i="43"/>
  <c r="DT60" i="43"/>
  <c r="DS60" i="43"/>
  <c r="DR60" i="43"/>
  <c r="DQ60" i="43"/>
  <c r="DP60" i="43"/>
  <c r="DO60" i="43"/>
  <c r="DN60" i="43"/>
  <c r="DM60" i="43"/>
  <c r="DL60" i="43"/>
  <c r="DK60" i="43"/>
  <c r="DJ60" i="43"/>
  <c r="DI60" i="43"/>
  <c r="DH60" i="43"/>
  <c r="DG60" i="43"/>
  <c r="DF60" i="43"/>
  <c r="DE60" i="43"/>
  <c r="DD60" i="43"/>
  <c r="DC60" i="43"/>
  <c r="DB60" i="43"/>
  <c r="DA60" i="43"/>
  <c r="CZ60" i="43"/>
  <c r="CY60" i="43"/>
  <c r="CX60" i="43"/>
  <c r="CW60" i="43"/>
  <c r="CV60" i="43"/>
  <c r="CU60" i="43"/>
  <c r="CT60" i="43"/>
  <c r="CS60" i="43"/>
  <c r="CR60" i="43"/>
  <c r="CQ60" i="43"/>
  <c r="CP60" i="43"/>
  <c r="CO60" i="43"/>
  <c r="CN60" i="43"/>
  <c r="CM60" i="43"/>
  <c r="CL60" i="43"/>
  <c r="CK60" i="43"/>
  <c r="CJ60" i="43"/>
  <c r="CI60" i="43"/>
  <c r="CH60" i="43"/>
  <c r="CG60" i="43"/>
  <c r="CF60" i="43"/>
  <c r="CE60" i="43"/>
  <c r="CD60" i="43"/>
  <c r="CC60" i="43"/>
  <c r="CB60" i="43"/>
  <c r="CA60" i="43"/>
  <c r="BZ60" i="43"/>
  <c r="BY60" i="43"/>
  <c r="BX60" i="43"/>
  <c r="BW60" i="43"/>
  <c r="BV60" i="43"/>
  <c r="BU60" i="43"/>
  <c r="BT60" i="43"/>
  <c r="BS60" i="43"/>
  <c r="BR60" i="43"/>
  <c r="BQ60" i="43"/>
  <c r="BP60" i="43"/>
  <c r="BO60" i="43"/>
  <c r="BN60" i="43"/>
  <c r="BM60" i="43"/>
  <c r="BL60" i="43"/>
  <c r="BK60" i="43"/>
  <c r="BJ60" i="43"/>
  <c r="BI60" i="43"/>
  <c r="BH60" i="43"/>
  <c r="BG60" i="43"/>
  <c r="BF60" i="43"/>
  <c r="BE60" i="43"/>
  <c r="BD60" i="43"/>
  <c r="BC60" i="43"/>
  <c r="BB60" i="43"/>
  <c r="BA60" i="43"/>
  <c r="AZ60" i="43"/>
  <c r="AY60" i="43"/>
  <c r="AX60" i="43"/>
  <c r="AW60" i="43"/>
  <c r="AV60" i="43"/>
  <c r="AU60" i="43"/>
  <c r="AT60" i="43"/>
  <c r="AS60" i="43"/>
  <c r="AR60" i="43"/>
  <c r="AQ60" i="43"/>
  <c r="AP60" i="43"/>
  <c r="AO60" i="43"/>
  <c r="AN60" i="43"/>
  <c r="AM60" i="43"/>
  <c r="AL60" i="43"/>
  <c r="AK60" i="43"/>
  <c r="AJ60" i="43"/>
  <c r="AI60" i="43"/>
  <c r="AH60" i="43"/>
  <c r="AG60" i="43"/>
  <c r="AF60" i="43"/>
  <c r="AE60" i="43"/>
  <c r="AD60" i="43"/>
  <c r="AC60" i="43"/>
  <c r="AB60" i="43"/>
  <c r="AA60" i="43"/>
  <c r="Z60" i="43"/>
  <c r="Y60" i="43"/>
  <c r="X60" i="43"/>
  <c r="W60" i="43"/>
  <c r="V60" i="43"/>
  <c r="U60" i="43"/>
  <c r="T60" i="43"/>
  <c r="S60" i="43"/>
  <c r="R60" i="43"/>
  <c r="Q60" i="43"/>
  <c r="P60" i="43"/>
  <c r="O60" i="43"/>
  <c r="N60" i="43"/>
  <c r="M60" i="43"/>
  <c r="L60" i="43"/>
  <c r="K60" i="43"/>
  <c r="J60" i="43"/>
  <c r="I60" i="43"/>
  <c r="H60" i="43"/>
  <c r="G60" i="43"/>
  <c r="F60" i="43"/>
  <c r="E60" i="43"/>
  <c r="D60" i="43"/>
  <c r="C60" i="43"/>
  <c r="YC59" i="43"/>
  <c r="YB59" i="43"/>
  <c r="YA59" i="43"/>
  <c r="XZ59" i="43"/>
  <c r="XY59" i="43"/>
  <c r="XX59" i="43"/>
  <c r="XW59" i="43"/>
  <c r="XV59" i="43"/>
  <c r="XU59" i="43"/>
  <c r="XT59" i="43"/>
  <c r="XS59" i="43"/>
  <c r="XR59" i="43"/>
  <c r="XQ59" i="43"/>
  <c r="XP59" i="43"/>
  <c r="XO59" i="43"/>
  <c r="XN59" i="43"/>
  <c r="XM59" i="43"/>
  <c r="XL59" i="43"/>
  <c r="XK59" i="43"/>
  <c r="XJ59" i="43"/>
  <c r="XI59" i="43"/>
  <c r="XH59" i="43"/>
  <c r="XG59" i="43"/>
  <c r="XF59" i="43"/>
  <c r="XE59" i="43"/>
  <c r="XD59" i="43"/>
  <c r="XC59" i="43"/>
  <c r="XB59" i="43"/>
  <c r="XA59" i="43"/>
  <c r="WZ59" i="43"/>
  <c r="WY59" i="43"/>
  <c r="WX59" i="43"/>
  <c r="WW59" i="43"/>
  <c r="WV59" i="43"/>
  <c r="WU59" i="43"/>
  <c r="WT59" i="43"/>
  <c r="WS59" i="43"/>
  <c r="WR59" i="43"/>
  <c r="WQ59" i="43"/>
  <c r="WP59" i="43"/>
  <c r="WO59" i="43"/>
  <c r="WN59" i="43"/>
  <c r="WM59" i="43"/>
  <c r="WL59" i="43"/>
  <c r="WK59" i="43"/>
  <c r="WJ59" i="43"/>
  <c r="WI59" i="43"/>
  <c r="WH59" i="43"/>
  <c r="WG59" i="43"/>
  <c r="WF59" i="43"/>
  <c r="WE59" i="43"/>
  <c r="WD59" i="43"/>
  <c r="WC59" i="43"/>
  <c r="WB59" i="43"/>
  <c r="WA59" i="43"/>
  <c r="VZ59" i="43"/>
  <c r="VY59" i="43"/>
  <c r="VX59" i="43"/>
  <c r="VW59" i="43"/>
  <c r="VV59" i="43"/>
  <c r="VU59" i="43"/>
  <c r="VT59" i="43"/>
  <c r="VS59" i="43"/>
  <c r="VR59" i="43"/>
  <c r="VQ59" i="43"/>
  <c r="VP59" i="43"/>
  <c r="VO59" i="43"/>
  <c r="VN59" i="43"/>
  <c r="VM59" i="43"/>
  <c r="VL59" i="43"/>
  <c r="VK59" i="43"/>
  <c r="VJ59" i="43"/>
  <c r="VI59" i="43"/>
  <c r="VH59" i="43"/>
  <c r="VG59" i="43"/>
  <c r="VF59" i="43"/>
  <c r="VE59" i="43"/>
  <c r="VD59" i="43"/>
  <c r="VC59" i="43"/>
  <c r="VB59" i="43"/>
  <c r="VA59" i="43"/>
  <c r="UZ59" i="43"/>
  <c r="UY59" i="43"/>
  <c r="UX59" i="43"/>
  <c r="UW59" i="43"/>
  <c r="UV59" i="43"/>
  <c r="UU59" i="43"/>
  <c r="UT59" i="43"/>
  <c r="US59" i="43"/>
  <c r="UR59" i="43"/>
  <c r="UQ59" i="43"/>
  <c r="UP59" i="43"/>
  <c r="UO59" i="43"/>
  <c r="UN59" i="43"/>
  <c r="UM59" i="43"/>
  <c r="UL59" i="43"/>
  <c r="UK59" i="43"/>
  <c r="UJ59" i="43"/>
  <c r="UI59" i="43"/>
  <c r="UH59" i="43"/>
  <c r="UG59" i="43"/>
  <c r="UF59" i="43"/>
  <c r="UE59" i="43"/>
  <c r="UD59" i="43"/>
  <c r="UC59" i="43"/>
  <c r="UB59" i="43"/>
  <c r="UA59" i="43"/>
  <c r="TZ59" i="43"/>
  <c r="TY59" i="43"/>
  <c r="TX59" i="43"/>
  <c r="TW59" i="43"/>
  <c r="TV59" i="43"/>
  <c r="TU59" i="43"/>
  <c r="TT59" i="43"/>
  <c r="TS59" i="43"/>
  <c r="TR59" i="43"/>
  <c r="TQ59" i="43"/>
  <c r="TP59" i="43"/>
  <c r="TO59" i="43"/>
  <c r="TN59" i="43"/>
  <c r="TM59" i="43"/>
  <c r="TL59" i="43"/>
  <c r="TK59" i="43"/>
  <c r="TJ59" i="43"/>
  <c r="TI59" i="43"/>
  <c r="TH59" i="43"/>
  <c r="TG59" i="43"/>
  <c r="TF59" i="43"/>
  <c r="TE59" i="43"/>
  <c r="TD59" i="43"/>
  <c r="TC59" i="43"/>
  <c r="TB59" i="43"/>
  <c r="TA59" i="43"/>
  <c r="SZ59" i="43"/>
  <c r="SY59" i="43"/>
  <c r="SX59" i="43"/>
  <c r="SW59" i="43"/>
  <c r="SV59" i="43"/>
  <c r="SU59" i="43"/>
  <c r="ST59" i="43"/>
  <c r="SS59" i="43"/>
  <c r="SR59" i="43"/>
  <c r="SQ59" i="43"/>
  <c r="SP59" i="43"/>
  <c r="SO59" i="43"/>
  <c r="SN59" i="43"/>
  <c r="SM59" i="43"/>
  <c r="SL59" i="43"/>
  <c r="SK59" i="43"/>
  <c r="SJ59" i="43"/>
  <c r="SI59" i="43"/>
  <c r="SH59" i="43"/>
  <c r="SG59" i="43"/>
  <c r="SF59" i="43"/>
  <c r="SE59" i="43"/>
  <c r="SD59" i="43"/>
  <c r="SC59" i="43"/>
  <c r="SB59" i="43"/>
  <c r="SA59" i="43"/>
  <c r="RZ59" i="43"/>
  <c r="RY59" i="43"/>
  <c r="RX59" i="43"/>
  <c r="RW59" i="43"/>
  <c r="RV59" i="43"/>
  <c r="RU59" i="43"/>
  <c r="RT59" i="43"/>
  <c r="RS59" i="43"/>
  <c r="RR59" i="43"/>
  <c r="RQ59" i="43"/>
  <c r="RP59" i="43"/>
  <c r="RO59" i="43"/>
  <c r="RN59" i="43"/>
  <c r="RM59" i="43"/>
  <c r="RL59" i="43"/>
  <c r="RK59" i="43"/>
  <c r="RJ59" i="43"/>
  <c r="RI59" i="43"/>
  <c r="RH59" i="43"/>
  <c r="RG59" i="43"/>
  <c r="RF59" i="43"/>
  <c r="RE59" i="43"/>
  <c r="RD59" i="43"/>
  <c r="RC59" i="43"/>
  <c r="RB59" i="43"/>
  <c r="RA59" i="43"/>
  <c r="QZ59" i="43"/>
  <c r="QY59" i="43"/>
  <c r="QX59" i="43"/>
  <c r="QW59" i="43"/>
  <c r="QV59" i="43"/>
  <c r="QU59" i="43"/>
  <c r="QT59" i="43"/>
  <c r="QS59" i="43"/>
  <c r="QR59" i="43"/>
  <c r="QQ59" i="43"/>
  <c r="QP59" i="43"/>
  <c r="QO59" i="43"/>
  <c r="QN59" i="43"/>
  <c r="QM59" i="43"/>
  <c r="QL59" i="43"/>
  <c r="QK59" i="43"/>
  <c r="QJ59" i="43"/>
  <c r="QI59" i="43"/>
  <c r="QH59" i="43"/>
  <c r="QG59" i="43"/>
  <c r="QF59" i="43"/>
  <c r="QE59" i="43"/>
  <c r="QD59" i="43"/>
  <c r="QC59" i="43"/>
  <c r="QB59" i="43"/>
  <c r="QA59" i="43"/>
  <c r="PZ59" i="43"/>
  <c r="PY59" i="43"/>
  <c r="PX59" i="43"/>
  <c r="PW59" i="43"/>
  <c r="PV59" i="43"/>
  <c r="PU59" i="43"/>
  <c r="PT59" i="43"/>
  <c r="PS59" i="43"/>
  <c r="PR59" i="43"/>
  <c r="PQ59" i="43"/>
  <c r="PP59" i="43"/>
  <c r="PO59" i="43"/>
  <c r="PN59" i="43"/>
  <c r="PM59" i="43"/>
  <c r="PL59" i="43"/>
  <c r="PK59" i="43"/>
  <c r="PJ59" i="43"/>
  <c r="PI59" i="43"/>
  <c r="PH59" i="43"/>
  <c r="PG59" i="43"/>
  <c r="PF59" i="43"/>
  <c r="PE59" i="43"/>
  <c r="PD59" i="43"/>
  <c r="PC59" i="43"/>
  <c r="PB59" i="43"/>
  <c r="PA59" i="43"/>
  <c r="OZ59" i="43"/>
  <c r="OY59" i="43"/>
  <c r="OX59" i="43"/>
  <c r="OW59" i="43"/>
  <c r="OV59" i="43"/>
  <c r="OU59" i="43"/>
  <c r="OT59" i="43"/>
  <c r="OS59" i="43"/>
  <c r="OR59" i="43"/>
  <c r="OQ59" i="43"/>
  <c r="OP59" i="43"/>
  <c r="OO59" i="43"/>
  <c r="ON59" i="43"/>
  <c r="OM59" i="43"/>
  <c r="OL59" i="43"/>
  <c r="OK59" i="43"/>
  <c r="OJ59" i="43"/>
  <c r="OI59" i="43"/>
  <c r="OH59" i="43"/>
  <c r="OG59" i="43"/>
  <c r="OF59" i="43"/>
  <c r="OE59" i="43"/>
  <c r="OD59" i="43"/>
  <c r="OC59" i="43"/>
  <c r="OB59" i="43"/>
  <c r="OA59" i="43"/>
  <c r="NZ59" i="43"/>
  <c r="NY59" i="43"/>
  <c r="NX59" i="43"/>
  <c r="NW59" i="43"/>
  <c r="NV59" i="43"/>
  <c r="NU59" i="43"/>
  <c r="NT59" i="43"/>
  <c r="NS59" i="43"/>
  <c r="NR59" i="43"/>
  <c r="NQ59" i="43"/>
  <c r="NP59" i="43"/>
  <c r="NO59" i="43"/>
  <c r="NN59" i="43"/>
  <c r="NM59" i="43"/>
  <c r="NL59" i="43"/>
  <c r="NK59" i="43"/>
  <c r="NJ59" i="43"/>
  <c r="NI59" i="43"/>
  <c r="NH59" i="43"/>
  <c r="NG59" i="43"/>
  <c r="NF59" i="43"/>
  <c r="NE59" i="43"/>
  <c r="ND59" i="43"/>
  <c r="NC59" i="43"/>
  <c r="NB59" i="43"/>
  <c r="NA59" i="43"/>
  <c r="MZ59" i="43"/>
  <c r="MY59" i="43"/>
  <c r="MX59" i="43"/>
  <c r="MW59" i="43"/>
  <c r="MV59" i="43"/>
  <c r="MU59" i="43"/>
  <c r="MT59" i="43"/>
  <c r="MS59" i="43"/>
  <c r="MR59" i="43"/>
  <c r="MQ59" i="43"/>
  <c r="MP59" i="43"/>
  <c r="MO59" i="43"/>
  <c r="MN59" i="43"/>
  <c r="MM59" i="43"/>
  <c r="ML59" i="43"/>
  <c r="MK59" i="43"/>
  <c r="MJ59" i="43"/>
  <c r="MI59" i="43"/>
  <c r="MH59" i="43"/>
  <c r="MG59" i="43"/>
  <c r="MF59" i="43"/>
  <c r="ME59" i="43"/>
  <c r="MD59" i="43"/>
  <c r="MC59" i="43"/>
  <c r="MB59" i="43"/>
  <c r="MA59" i="43"/>
  <c r="LZ59" i="43"/>
  <c r="LY59" i="43"/>
  <c r="LX59" i="43"/>
  <c r="LW59" i="43"/>
  <c r="LV59" i="43"/>
  <c r="LU59" i="43"/>
  <c r="LT59" i="43"/>
  <c r="LS59" i="43"/>
  <c r="LR59" i="43"/>
  <c r="LQ59" i="43"/>
  <c r="LP59" i="43"/>
  <c r="LO59" i="43"/>
  <c r="LN59" i="43"/>
  <c r="LM59" i="43"/>
  <c r="LL59" i="43"/>
  <c r="LK59" i="43"/>
  <c r="LJ59" i="43"/>
  <c r="LI59" i="43"/>
  <c r="LH59" i="43"/>
  <c r="LG59" i="43"/>
  <c r="LF59" i="43"/>
  <c r="LE59" i="43"/>
  <c r="LD59" i="43"/>
  <c r="LC59" i="43"/>
  <c r="LB59" i="43"/>
  <c r="LA59" i="43"/>
  <c r="KZ59" i="43"/>
  <c r="KY59" i="43"/>
  <c r="KX59" i="43"/>
  <c r="KW59" i="43"/>
  <c r="KV59" i="43"/>
  <c r="KU59" i="43"/>
  <c r="KT59" i="43"/>
  <c r="KS59" i="43"/>
  <c r="KR59" i="43"/>
  <c r="KQ59" i="43"/>
  <c r="KP59" i="43"/>
  <c r="KO59" i="43"/>
  <c r="KN59" i="43"/>
  <c r="KM59" i="43"/>
  <c r="KL59" i="43"/>
  <c r="KK59" i="43"/>
  <c r="KJ59" i="43"/>
  <c r="KI59" i="43"/>
  <c r="KH59" i="43"/>
  <c r="KG59" i="43"/>
  <c r="KF59" i="43"/>
  <c r="KE59" i="43"/>
  <c r="KD59" i="43"/>
  <c r="KC59" i="43"/>
  <c r="KB59" i="43"/>
  <c r="KA59" i="43"/>
  <c r="JZ59" i="43"/>
  <c r="JY59" i="43"/>
  <c r="JX59" i="43"/>
  <c r="JW59" i="43"/>
  <c r="JV59" i="43"/>
  <c r="JU59" i="43"/>
  <c r="JT59" i="43"/>
  <c r="JS59" i="43"/>
  <c r="JR59" i="43"/>
  <c r="JQ59" i="43"/>
  <c r="JP59" i="43"/>
  <c r="JO59" i="43"/>
  <c r="JN59" i="43"/>
  <c r="JM59" i="43"/>
  <c r="JL59" i="43"/>
  <c r="JK59" i="43"/>
  <c r="JJ59" i="43"/>
  <c r="JI59" i="43"/>
  <c r="JH59" i="43"/>
  <c r="JG59" i="43"/>
  <c r="JF59" i="43"/>
  <c r="JE59" i="43"/>
  <c r="JD59" i="43"/>
  <c r="JC59" i="43"/>
  <c r="JB59" i="43"/>
  <c r="JA59" i="43"/>
  <c r="IZ59" i="43"/>
  <c r="IY59" i="43"/>
  <c r="IX59" i="43"/>
  <c r="IW59" i="43"/>
  <c r="IV59" i="43"/>
  <c r="IU59" i="43"/>
  <c r="IT59" i="43"/>
  <c r="IS59" i="43"/>
  <c r="IR59" i="43"/>
  <c r="IQ59" i="43"/>
  <c r="IP59" i="43"/>
  <c r="IO59" i="43"/>
  <c r="IN59" i="43"/>
  <c r="IM59" i="43"/>
  <c r="IL59" i="43"/>
  <c r="IK59" i="43"/>
  <c r="IJ59" i="43"/>
  <c r="II59" i="43"/>
  <c r="IH59" i="43"/>
  <c r="IG59" i="43"/>
  <c r="IF59" i="43"/>
  <c r="IE59" i="43"/>
  <c r="ID59" i="43"/>
  <c r="IC59" i="43"/>
  <c r="IB59" i="43"/>
  <c r="IA59" i="43"/>
  <c r="HZ59" i="43"/>
  <c r="HY59" i="43"/>
  <c r="HX59" i="43"/>
  <c r="HW59" i="43"/>
  <c r="HV59" i="43"/>
  <c r="HU59" i="43"/>
  <c r="HT59" i="43"/>
  <c r="HS59" i="43"/>
  <c r="HR59" i="43"/>
  <c r="HQ59" i="43"/>
  <c r="HP59" i="43"/>
  <c r="HO59" i="43"/>
  <c r="HN59" i="43"/>
  <c r="HM59" i="43"/>
  <c r="HL59" i="43"/>
  <c r="HK59" i="43"/>
  <c r="HJ59" i="43"/>
  <c r="HI59" i="43"/>
  <c r="HH59" i="43"/>
  <c r="HG59" i="43"/>
  <c r="HF59" i="43"/>
  <c r="HE59" i="43"/>
  <c r="HD59" i="43"/>
  <c r="HC59" i="43"/>
  <c r="HB59" i="43"/>
  <c r="HA59" i="43"/>
  <c r="GZ59" i="43"/>
  <c r="GY59" i="43"/>
  <c r="GX59" i="43"/>
  <c r="GW59" i="43"/>
  <c r="GV59" i="43"/>
  <c r="GU59" i="43"/>
  <c r="GT59" i="43"/>
  <c r="GS59" i="43"/>
  <c r="GR59" i="43"/>
  <c r="GQ59" i="43"/>
  <c r="GP59" i="43"/>
  <c r="GO59" i="43"/>
  <c r="GN59" i="43"/>
  <c r="GM59" i="43"/>
  <c r="GL59" i="43"/>
  <c r="GK59" i="43"/>
  <c r="GJ59" i="43"/>
  <c r="GI59" i="43"/>
  <c r="GH59" i="43"/>
  <c r="GG59" i="43"/>
  <c r="GF59" i="43"/>
  <c r="GE59" i="43"/>
  <c r="GD59" i="43"/>
  <c r="GC59" i="43"/>
  <c r="GB59" i="43"/>
  <c r="GA59" i="43"/>
  <c r="FZ59" i="43"/>
  <c r="FY59" i="43"/>
  <c r="FX59" i="43"/>
  <c r="FW59" i="43"/>
  <c r="FV59" i="43"/>
  <c r="FU59" i="43"/>
  <c r="FT59" i="43"/>
  <c r="FS59" i="43"/>
  <c r="FR59" i="43"/>
  <c r="FQ59" i="43"/>
  <c r="FP59" i="43"/>
  <c r="FO59" i="43"/>
  <c r="FN59" i="43"/>
  <c r="FM59" i="43"/>
  <c r="FL59" i="43"/>
  <c r="FK59" i="43"/>
  <c r="FJ59" i="43"/>
  <c r="FI59" i="43"/>
  <c r="FH59" i="43"/>
  <c r="FG59" i="43"/>
  <c r="FF59" i="43"/>
  <c r="FE59" i="43"/>
  <c r="FD59" i="43"/>
  <c r="FC59" i="43"/>
  <c r="FB59" i="43"/>
  <c r="FA59" i="43"/>
  <c r="EZ59" i="43"/>
  <c r="EY59" i="43"/>
  <c r="EX59" i="43"/>
  <c r="EW59" i="43"/>
  <c r="EV59" i="43"/>
  <c r="EU59" i="43"/>
  <c r="ET59" i="43"/>
  <c r="ES59" i="43"/>
  <c r="ER59" i="43"/>
  <c r="EQ59" i="43"/>
  <c r="EP59" i="43"/>
  <c r="EO59" i="43"/>
  <c r="EN59" i="43"/>
  <c r="EM59" i="43"/>
  <c r="EL59" i="43"/>
  <c r="EK59" i="43"/>
  <c r="EJ59" i="43"/>
  <c r="EI59" i="43"/>
  <c r="EH59" i="43"/>
  <c r="EG59" i="43"/>
  <c r="EF59" i="43"/>
  <c r="EE59" i="43"/>
  <c r="ED59" i="43"/>
  <c r="EC59" i="43"/>
  <c r="EB59" i="43"/>
  <c r="EA59" i="43"/>
  <c r="DZ59" i="43"/>
  <c r="DY59" i="43"/>
  <c r="DX59" i="43"/>
  <c r="DW59" i="43"/>
  <c r="DV59" i="43"/>
  <c r="DU59" i="43"/>
  <c r="DT59" i="43"/>
  <c r="DS59" i="43"/>
  <c r="DR59" i="43"/>
  <c r="DQ59" i="43"/>
  <c r="DP59" i="43"/>
  <c r="DO59" i="43"/>
  <c r="DN59" i="43"/>
  <c r="DM59" i="43"/>
  <c r="DL59" i="43"/>
  <c r="DK59" i="43"/>
  <c r="DJ59" i="43"/>
  <c r="DI59" i="43"/>
  <c r="DH59" i="43"/>
  <c r="DG59" i="43"/>
  <c r="DF59" i="43"/>
  <c r="DE59" i="43"/>
  <c r="DD59" i="43"/>
  <c r="DC59" i="43"/>
  <c r="DB59" i="43"/>
  <c r="DA59" i="43"/>
  <c r="CZ59" i="43"/>
  <c r="CY59" i="43"/>
  <c r="CX59" i="43"/>
  <c r="CW59" i="43"/>
  <c r="CV59" i="43"/>
  <c r="CU59" i="43"/>
  <c r="CT59" i="43"/>
  <c r="CS59" i="43"/>
  <c r="CR59" i="43"/>
  <c r="CQ59" i="43"/>
  <c r="CP59" i="43"/>
  <c r="CO59" i="43"/>
  <c r="CN59" i="43"/>
  <c r="CM59" i="43"/>
  <c r="CL59" i="43"/>
  <c r="CK59" i="43"/>
  <c r="CJ59" i="43"/>
  <c r="CI59" i="43"/>
  <c r="CH59" i="43"/>
  <c r="CG59" i="43"/>
  <c r="CF59" i="43"/>
  <c r="CE59" i="43"/>
  <c r="CD59" i="43"/>
  <c r="CC59" i="43"/>
  <c r="CB59" i="43"/>
  <c r="CA59" i="43"/>
  <c r="BZ59" i="43"/>
  <c r="BY59" i="43"/>
  <c r="BX59" i="43"/>
  <c r="BW59" i="43"/>
  <c r="BV59" i="43"/>
  <c r="BU59" i="43"/>
  <c r="BT59" i="43"/>
  <c r="BS59" i="43"/>
  <c r="BR59" i="43"/>
  <c r="BQ59" i="43"/>
  <c r="BP59" i="43"/>
  <c r="BO59" i="43"/>
  <c r="BN59" i="43"/>
  <c r="BM59" i="43"/>
  <c r="BL59" i="43"/>
  <c r="BK59" i="43"/>
  <c r="BJ59" i="43"/>
  <c r="BI59" i="43"/>
  <c r="BH59" i="43"/>
  <c r="BG59" i="43"/>
  <c r="BF59" i="43"/>
  <c r="BE59" i="43"/>
  <c r="BD59" i="43"/>
  <c r="BC59" i="43"/>
  <c r="BB59" i="43"/>
  <c r="BA59" i="43"/>
  <c r="AZ59" i="43"/>
  <c r="AY59" i="43"/>
  <c r="AX59" i="43"/>
  <c r="AW59" i="43"/>
  <c r="AV59" i="43"/>
  <c r="AU59" i="43"/>
  <c r="AT59" i="43"/>
  <c r="AS59" i="43"/>
  <c r="AR59" i="43"/>
  <c r="AQ59" i="43"/>
  <c r="AP59" i="43"/>
  <c r="AO59" i="43"/>
  <c r="AN59" i="43"/>
  <c r="AM59" i="43"/>
  <c r="AL59" i="43"/>
  <c r="AK59" i="43"/>
  <c r="AJ59" i="43"/>
  <c r="AI59" i="43"/>
  <c r="AH59" i="43"/>
  <c r="AG59" i="43"/>
  <c r="AF59" i="43"/>
  <c r="AE59" i="43"/>
  <c r="AD59" i="43"/>
  <c r="AC59" i="43"/>
  <c r="AB59" i="43"/>
  <c r="AA59" i="43"/>
  <c r="Z59" i="43"/>
  <c r="Y59" i="43"/>
  <c r="X59" i="43"/>
  <c r="W59" i="43"/>
  <c r="V59" i="43"/>
  <c r="U59" i="43"/>
  <c r="T59" i="43"/>
  <c r="S59" i="43"/>
  <c r="R59" i="43"/>
  <c r="Q59" i="43"/>
  <c r="P59" i="43"/>
  <c r="O59" i="43"/>
  <c r="N59" i="43"/>
  <c r="M59" i="43"/>
  <c r="L59" i="43"/>
  <c r="K59" i="43"/>
  <c r="J59" i="43"/>
  <c r="I59" i="43"/>
  <c r="H59" i="43"/>
  <c r="G59" i="43"/>
  <c r="F59" i="43"/>
  <c r="E59" i="43"/>
  <c r="D59" i="43"/>
  <c r="C59" i="43"/>
  <c r="YC58" i="43"/>
  <c r="YB58" i="43"/>
  <c r="YA58" i="43"/>
  <c r="XZ58" i="43"/>
  <c r="XY58" i="43"/>
  <c r="XX58" i="43"/>
  <c r="XW58" i="43"/>
  <c r="XV58" i="43"/>
  <c r="XU58" i="43"/>
  <c r="XT58" i="43"/>
  <c r="XS58" i="43"/>
  <c r="XR58" i="43"/>
  <c r="XQ58" i="43"/>
  <c r="XP58" i="43"/>
  <c r="XO58" i="43"/>
  <c r="XN58" i="43"/>
  <c r="XM58" i="43"/>
  <c r="XL58" i="43"/>
  <c r="XK58" i="43"/>
  <c r="XJ58" i="43"/>
  <c r="XI58" i="43"/>
  <c r="XH58" i="43"/>
  <c r="XG58" i="43"/>
  <c r="XF58" i="43"/>
  <c r="XE58" i="43"/>
  <c r="XD58" i="43"/>
  <c r="XC58" i="43"/>
  <c r="XB58" i="43"/>
  <c r="XA58" i="43"/>
  <c r="WZ58" i="43"/>
  <c r="WY58" i="43"/>
  <c r="WX58" i="43"/>
  <c r="WW58" i="43"/>
  <c r="WV58" i="43"/>
  <c r="WU58" i="43"/>
  <c r="WT58" i="43"/>
  <c r="WS58" i="43"/>
  <c r="WR58" i="43"/>
  <c r="WQ58" i="43"/>
  <c r="WP58" i="43"/>
  <c r="WO58" i="43"/>
  <c r="WN58" i="43"/>
  <c r="WM58" i="43"/>
  <c r="WL58" i="43"/>
  <c r="WK58" i="43"/>
  <c r="WJ58" i="43"/>
  <c r="WI58" i="43"/>
  <c r="WH58" i="43"/>
  <c r="WG58" i="43"/>
  <c r="WF58" i="43"/>
  <c r="WE58" i="43"/>
  <c r="WD58" i="43"/>
  <c r="WC58" i="43"/>
  <c r="WB58" i="43"/>
  <c r="WA58" i="43"/>
  <c r="VZ58" i="43"/>
  <c r="VY58" i="43"/>
  <c r="VX58" i="43"/>
  <c r="VW58" i="43"/>
  <c r="VV58" i="43"/>
  <c r="VU58" i="43"/>
  <c r="VT58" i="43"/>
  <c r="VS58" i="43"/>
  <c r="VR58" i="43"/>
  <c r="VQ58" i="43"/>
  <c r="VP58" i="43"/>
  <c r="VO58" i="43"/>
  <c r="VN58" i="43"/>
  <c r="VM58" i="43"/>
  <c r="VL58" i="43"/>
  <c r="VK58" i="43"/>
  <c r="VJ58" i="43"/>
  <c r="VI58" i="43"/>
  <c r="VH58" i="43"/>
  <c r="VG58" i="43"/>
  <c r="VF58" i="43"/>
  <c r="VE58" i="43"/>
  <c r="VD58" i="43"/>
  <c r="VC58" i="43"/>
  <c r="VB58" i="43"/>
  <c r="VA58" i="43"/>
  <c r="UZ58" i="43"/>
  <c r="UY58" i="43"/>
  <c r="UX58" i="43"/>
  <c r="UW58" i="43"/>
  <c r="UV58" i="43"/>
  <c r="UU58" i="43"/>
  <c r="UT58" i="43"/>
  <c r="US58" i="43"/>
  <c r="UR58" i="43"/>
  <c r="UQ58" i="43"/>
  <c r="UP58" i="43"/>
  <c r="UO58" i="43"/>
  <c r="UN58" i="43"/>
  <c r="UM58" i="43"/>
  <c r="UL58" i="43"/>
  <c r="UK58" i="43"/>
  <c r="UJ58" i="43"/>
  <c r="UI58" i="43"/>
  <c r="UH58" i="43"/>
  <c r="UG58" i="43"/>
  <c r="UF58" i="43"/>
  <c r="UE58" i="43"/>
  <c r="UD58" i="43"/>
  <c r="UC58" i="43"/>
  <c r="UB58" i="43"/>
  <c r="UA58" i="43"/>
  <c r="TZ58" i="43"/>
  <c r="TY58" i="43"/>
  <c r="TX58" i="43"/>
  <c r="TW58" i="43"/>
  <c r="TV58" i="43"/>
  <c r="TU58" i="43"/>
  <c r="TT58" i="43"/>
  <c r="TS58" i="43"/>
  <c r="TR58" i="43"/>
  <c r="TQ58" i="43"/>
  <c r="TP58" i="43"/>
  <c r="TO58" i="43"/>
  <c r="TN58" i="43"/>
  <c r="TM58" i="43"/>
  <c r="TL58" i="43"/>
  <c r="TK58" i="43"/>
  <c r="TJ58" i="43"/>
  <c r="TI58" i="43"/>
  <c r="TH58" i="43"/>
  <c r="TG58" i="43"/>
  <c r="TF58" i="43"/>
  <c r="TE58" i="43"/>
  <c r="TD58" i="43"/>
  <c r="TC58" i="43"/>
  <c r="TB58" i="43"/>
  <c r="TA58" i="43"/>
  <c r="SZ58" i="43"/>
  <c r="SY58" i="43"/>
  <c r="SX58" i="43"/>
  <c r="SW58" i="43"/>
  <c r="SV58" i="43"/>
  <c r="SU58" i="43"/>
  <c r="ST58" i="43"/>
  <c r="SS58" i="43"/>
  <c r="SR58" i="43"/>
  <c r="SQ58" i="43"/>
  <c r="SP58" i="43"/>
  <c r="SO58" i="43"/>
  <c r="SN58" i="43"/>
  <c r="SM58" i="43"/>
  <c r="SL58" i="43"/>
  <c r="SK58" i="43"/>
  <c r="SJ58" i="43"/>
  <c r="SI58" i="43"/>
  <c r="SH58" i="43"/>
  <c r="SG58" i="43"/>
  <c r="SF58" i="43"/>
  <c r="SE58" i="43"/>
  <c r="SD58" i="43"/>
  <c r="SC58" i="43"/>
  <c r="SB58" i="43"/>
  <c r="SA58" i="43"/>
  <c r="RZ58" i="43"/>
  <c r="RY58" i="43"/>
  <c r="RX58" i="43"/>
  <c r="RW58" i="43"/>
  <c r="RV58" i="43"/>
  <c r="RU58" i="43"/>
  <c r="RT58" i="43"/>
  <c r="RS58" i="43"/>
  <c r="RR58" i="43"/>
  <c r="RQ58" i="43"/>
  <c r="RP58" i="43"/>
  <c r="RO58" i="43"/>
  <c r="RN58" i="43"/>
  <c r="RM58" i="43"/>
  <c r="RL58" i="43"/>
  <c r="RK58" i="43"/>
  <c r="RJ58" i="43"/>
  <c r="RI58" i="43"/>
  <c r="RH58" i="43"/>
  <c r="RG58" i="43"/>
  <c r="RF58" i="43"/>
  <c r="RE58" i="43"/>
  <c r="RD58" i="43"/>
  <c r="RC58" i="43"/>
  <c r="RB58" i="43"/>
  <c r="RA58" i="43"/>
  <c r="QZ58" i="43"/>
  <c r="QY58" i="43"/>
  <c r="QX58" i="43"/>
  <c r="QW58" i="43"/>
  <c r="QV58" i="43"/>
  <c r="QU58" i="43"/>
  <c r="QT58" i="43"/>
  <c r="QS58" i="43"/>
  <c r="QR58" i="43"/>
  <c r="QQ58" i="43"/>
  <c r="QP58" i="43"/>
  <c r="QO58" i="43"/>
  <c r="QN58" i="43"/>
  <c r="QM58" i="43"/>
  <c r="QL58" i="43"/>
  <c r="QK58" i="43"/>
  <c r="QJ58" i="43"/>
  <c r="QI58" i="43"/>
  <c r="QH58" i="43"/>
  <c r="QG58" i="43"/>
  <c r="QF58" i="43"/>
  <c r="QE58" i="43"/>
  <c r="QD58" i="43"/>
  <c r="QC58" i="43"/>
  <c r="QB58" i="43"/>
  <c r="QA58" i="43"/>
  <c r="PZ58" i="43"/>
  <c r="PY58" i="43"/>
  <c r="PX58" i="43"/>
  <c r="PW58" i="43"/>
  <c r="PV58" i="43"/>
  <c r="PU58" i="43"/>
  <c r="PT58" i="43"/>
  <c r="PS58" i="43"/>
  <c r="PR58" i="43"/>
  <c r="PQ58" i="43"/>
  <c r="PP58" i="43"/>
  <c r="PO58" i="43"/>
  <c r="PN58" i="43"/>
  <c r="PM58" i="43"/>
  <c r="PL58" i="43"/>
  <c r="PK58" i="43"/>
  <c r="PJ58" i="43"/>
  <c r="PI58" i="43"/>
  <c r="PH58" i="43"/>
  <c r="PG58" i="43"/>
  <c r="PF58" i="43"/>
  <c r="PE58" i="43"/>
  <c r="PD58" i="43"/>
  <c r="PC58" i="43"/>
  <c r="PB58" i="43"/>
  <c r="PA58" i="43"/>
  <c r="OZ58" i="43"/>
  <c r="OY58" i="43"/>
  <c r="OX58" i="43"/>
  <c r="OW58" i="43"/>
  <c r="OV58" i="43"/>
  <c r="OU58" i="43"/>
  <c r="OT58" i="43"/>
  <c r="OS58" i="43"/>
  <c r="OR58" i="43"/>
  <c r="OQ58" i="43"/>
  <c r="OP58" i="43"/>
  <c r="OO58" i="43"/>
  <c r="ON58" i="43"/>
  <c r="OM58" i="43"/>
  <c r="OL58" i="43"/>
  <c r="OK58" i="43"/>
  <c r="OJ58" i="43"/>
  <c r="OI58" i="43"/>
  <c r="OH58" i="43"/>
  <c r="OG58" i="43"/>
  <c r="OF58" i="43"/>
  <c r="OE58" i="43"/>
  <c r="OD58" i="43"/>
  <c r="OC58" i="43"/>
  <c r="OB58" i="43"/>
  <c r="OA58" i="43"/>
  <c r="NZ58" i="43"/>
  <c r="NY58" i="43"/>
  <c r="NX58" i="43"/>
  <c r="NW58" i="43"/>
  <c r="NV58" i="43"/>
  <c r="NU58" i="43"/>
  <c r="NT58" i="43"/>
  <c r="NS58" i="43"/>
  <c r="NR58" i="43"/>
  <c r="NQ58" i="43"/>
  <c r="NP58" i="43"/>
  <c r="NO58" i="43"/>
  <c r="NN58" i="43"/>
  <c r="NM58" i="43"/>
  <c r="NL58" i="43"/>
  <c r="NK58" i="43"/>
  <c r="NJ58" i="43"/>
  <c r="NI58" i="43"/>
  <c r="NH58" i="43"/>
  <c r="NG58" i="43"/>
  <c r="NF58" i="43"/>
  <c r="NE58" i="43"/>
  <c r="ND58" i="43"/>
  <c r="NC58" i="43"/>
  <c r="NB58" i="43"/>
  <c r="NA58" i="43"/>
  <c r="MZ58" i="43"/>
  <c r="MY58" i="43"/>
  <c r="MX58" i="43"/>
  <c r="MW58" i="43"/>
  <c r="MV58" i="43"/>
  <c r="MU58" i="43"/>
  <c r="MT58" i="43"/>
  <c r="MS58" i="43"/>
  <c r="MR58" i="43"/>
  <c r="MQ58" i="43"/>
  <c r="MP58" i="43"/>
  <c r="MO58" i="43"/>
  <c r="MN58" i="43"/>
  <c r="MM58" i="43"/>
  <c r="ML58" i="43"/>
  <c r="MK58" i="43"/>
  <c r="MJ58" i="43"/>
  <c r="MI58" i="43"/>
  <c r="MH58" i="43"/>
  <c r="MG58" i="43"/>
  <c r="MF58" i="43"/>
  <c r="ME58" i="43"/>
  <c r="MD58" i="43"/>
  <c r="MC58" i="43"/>
  <c r="MB58" i="43"/>
  <c r="MA58" i="43"/>
  <c r="LZ58" i="43"/>
  <c r="LY58" i="43"/>
  <c r="LX58" i="43"/>
  <c r="LW58" i="43"/>
  <c r="LV58" i="43"/>
  <c r="LU58" i="43"/>
  <c r="LT58" i="43"/>
  <c r="LS58" i="43"/>
  <c r="LR58" i="43"/>
  <c r="LQ58" i="43"/>
  <c r="LP58" i="43"/>
  <c r="LO58" i="43"/>
  <c r="LN58" i="43"/>
  <c r="LM58" i="43"/>
  <c r="LL58" i="43"/>
  <c r="LK58" i="43"/>
  <c r="LJ58" i="43"/>
  <c r="LI58" i="43"/>
  <c r="LH58" i="43"/>
  <c r="LG58" i="43"/>
  <c r="LF58" i="43"/>
  <c r="LE58" i="43"/>
  <c r="LD58" i="43"/>
  <c r="LC58" i="43"/>
  <c r="LB58" i="43"/>
  <c r="LA58" i="43"/>
  <c r="KZ58" i="43"/>
  <c r="KY58" i="43"/>
  <c r="KX58" i="43"/>
  <c r="KW58" i="43"/>
  <c r="KV58" i="43"/>
  <c r="KU58" i="43"/>
  <c r="KT58" i="43"/>
  <c r="KS58" i="43"/>
  <c r="KR58" i="43"/>
  <c r="KQ58" i="43"/>
  <c r="KP58" i="43"/>
  <c r="KO58" i="43"/>
  <c r="KN58" i="43"/>
  <c r="KM58" i="43"/>
  <c r="KL58" i="43"/>
  <c r="KK58" i="43"/>
  <c r="KJ58" i="43"/>
  <c r="KI58" i="43"/>
  <c r="KH58" i="43"/>
  <c r="KG58" i="43"/>
  <c r="KF58" i="43"/>
  <c r="KE58" i="43"/>
  <c r="KD58" i="43"/>
  <c r="KC58" i="43"/>
  <c r="KB58" i="43"/>
  <c r="KA58" i="43"/>
  <c r="JZ58" i="43"/>
  <c r="JY58" i="43"/>
  <c r="JX58" i="43"/>
  <c r="JW58" i="43"/>
  <c r="JV58" i="43"/>
  <c r="JU58" i="43"/>
  <c r="JT58" i="43"/>
  <c r="JS58" i="43"/>
  <c r="JR58" i="43"/>
  <c r="JQ58" i="43"/>
  <c r="JP58" i="43"/>
  <c r="JO58" i="43"/>
  <c r="JN58" i="43"/>
  <c r="JM58" i="43"/>
  <c r="JL58" i="43"/>
  <c r="JK58" i="43"/>
  <c r="JJ58" i="43"/>
  <c r="JI58" i="43"/>
  <c r="JH58" i="43"/>
  <c r="JG58" i="43"/>
  <c r="JF58" i="43"/>
  <c r="JE58" i="43"/>
  <c r="JD58" i="43"/>
  <c r="JC58" i="43"/>
  <c r="JB58" i="43"/>
  <c r="JA58" i="43"/>
  <c r="IZ58" i="43"/>
  <c r="IY58" i="43"/>
  <c r="IX58" i="43"/>
  <c r="IW58" i="43"/>
  <c r="IV58" i="43"/>
  <c r="IU58" i="43"/>
  <c r="IT58" i="43"/>
  <c r="IS58" i="43"/>
  <c r="IR58" i="43"/>
  <c r="IQ58" i="43"/>
  <c r="IP58" i="43"/>
  <c r="IO58" i="43"/>
  <c r="IN58" i="43"/>
  <c r="IM58" i="43"/>
  <c r="IL58" i="43"/>
  <c r="IK58" i="43"/>
  <c r="IJ58" i="43"/>
  <c r="II58" i="43"/>
  <c r="IH58" i="43"/>
  <c r="IG58" i="43"/>
  <c r="IF58" i="43"/>
  <c r="IE58" i="43"/>
  <c r="ID58" i="43"/>
  <c r="IC58" i="43"/>
  <c r="IB58" i="43"/>
  <c r="IA58" i="43"/>
  <c r="HZ58" i="43"/>
  <c r="HY58" i="43"/>
  <c r="HX58" i="43"/>
  <c r="HW58" i="43"/>
  <c r="HV58" i="43"/>
  <c r="HU58" i="43"/>
  <c r="HT58" i="43"/>
  <c r="HS58" i="43"/>
  <c r="HR58" i="43"/>
  <c r="HQ58" i="43"/>
  <c r="HP58" i="43"/>
  <c r="HO58" i="43"/>
  <c r="HN58" i="43"/>
  <c r="HM58" i="43"/>
  <c r="HL58" i="43"/>
  <c r="HK58" i="43"/>
  <c r="HJ58" i="43"/>
  <c r="HI58" i="43"/>
  <c r="HH58" i="43"/>
  <c r="HG58" i="43"/>
  <c r="HF58" i="43"/>
  <c r="HE58" i="43"/>
  <c r="HD58" i="43"/>
  <c r="HC58" i="43"/>
  <c r="HB58" i="43"/>
  <c r="HA58" i="43"/>
  <c r="GZ58" i="43"/>
  <c r="GY58" i="43"/>
  <c r="GX58" i="43"/>
  <c r="GW58" i="43"/>
  <c r="GV58" i="43"/>
  <c r="GU58" i="43"/>
  <c r="GT58" i="43"/>
  <c r="GS58" i="43"/>
  <c r="GR58" i="43"/>
  <c r="GQ58" i="43"/>
  <c r="GP58" i="43"/>
  <c r="GO58" i="43"/>
  <c r="GN58" i="43"/>
  <c r="GM58" i="43"/>
  <c r="GL58" i="43"/>
  <c r="GK58" i="43"/>
  <c r="GJ58" i="43"/>
  <c r="GI58" i="43"/>
  <c r="GH58" i="43"/>
  <c r="GG58" i="43"/>
  <c r="GF58" i="43"/>
  <c r="GE58" i="43"/>
  <c r="GD58" i="43"/>
  <c r="GC58" i="43"/>
  <c r="GB58" i="43"/>
  <c r="GA58" i="43"/>
  <c r="FZ58" i="43"/>
  <c r="FY58" i="43"/>
  <c r="FX58" i="43"/>
  <c r="FW58" i="43"/>
  <c r="FV58" i="43"/>
  <c r="FU58" i="43"/>
  <c r="FT58" i="43"/>
  <c r="FS58" i="43"/>
  <c r="FR58" i="43"/>
  <c r="FQ58" i="43"/>
  <c r="FP58" i="43"/>
  <c r="FO58" i="43"/>
  <c r="FN58" i="43"/>
  <c r="FM58" i="43"/>
  <c r="FL58" i="43"/>
  <c r="FK58" i="43"/>
  <c r="FJ58" i="43"/>
  <c r="FI58" i="43"/>
  <c r="FH58" i="43"/>
  <c r="FG58" i="43"/>
  <c r="FF58" i="43"/>
  <c r="FE58" i="43"/>
  <c r="FD58" i="43"/>
  <c r="FC58" i="43"/>
  <c r="FB58" i="43"/>
  <c r="FA58" i="43"/>
  <c r="EZ58" i="43"/>
  <c r="EY58" i="43"/>
  <c r="EX58" i="43"/>
  <c r="EW58" i="43"/>
  <c r="EV58" i="43"/>
  <c r="EU58" i="43"/>
  <c r="ET58" i="43"/>
  <c r="ES58" i="43"/>
  <c r="ER58" i="43"/>
  <c r="EQ58" i="43"/>
  <c r="EP58" i="43"/>
  <c r="EO58" i="43"/>
  <c r="EN58" i="43"/>
  <c r="EM58" i="43"/>
  <c r="EL58" i="43"/>
  <c r="EK58" i="43"/>
  <c r="EJ58" i="43"/>
  <c r="EI58" i="43"/>
  <c r="EH58" i="43"/>
  <c r="EG58" i="43"/>
  <c r="EF58" i="43"/>
  <c r="EE58" i="43"/>
  <c r="ED58" i="43"/>
  <c r="EC58" i="43"/>
  <c r="EB58" i="43"/>
  <c r="EA58" i="43"/>
  <c r="DZ58" i="43"/>
  <c r="DY58" i="43"/>
  <c r="DX58" i="43"/>
  <c r="DW58" i="43"/>
  <c r="DV58" i="43"/>
  <c r="DU58" i="43"/>
  <c r="DT58" i="43"/>
  <c r="DS58" i="43"/>
  <c r="DR58" i="43"/>
  <c r="DQ58" i="43"/>
  <c r="DP58" i="43"/>
  <c r="DO58" i="43"/>
  <c r="DN58" i="43"/>
  <c r="DM58" i="43"/>
  <c r="DL58" i="43"/>
  <c r="DK58" i="43"/>
  <c r="DJ58" i="43"/>
  <c r="DI58" i="43"/>
  <c r="DH58" i="43"/>
  <c r="DG58" i="43"/>
  <c r="DF58" i="43"/>
  <c r="DE58" i="43"/>
  <c r="DD58" i="43"/>
  <c r="DC58" i="43"/>
  <c r="DB58" i="43"/>
  <c r="DA58" i="43"/>
  <c r="CZ58" i="43"/>
  <c r="CY58" i="43"/>
  <c r="CX58" i="43"/>
  <c r="CW58" i="43"/>
  <c r="CV58" i="43"/>
  <c r="CU58" i="43"/>
  <c r="CT58" i="43"/>
  <c r="CS58" i="43"/>
  <c r="CR58" i="43"/>
  <c r="CQ58" i="43"/>
  <c r="CP58" i="43"/>
  <c r="CO58" i="43"/>
  <c r="CN58" i="43"/>
  <c r="CM58" i="43"/>
  <c r="CL58" i="43"/>
  <c r="CK58" i="43"/>
  <c r="CJ58" i="43"/>
  <c r="CI58" i="43"/>
  <c r="CH58" i="43"/>
  <c r="CG58" i="43"/>
  <c r="CF58" i="43"/>
  <c r="CE58" i="43"/>
  <c r="CD58" i="43"/>
  <c r="CC58" i="43"/>
  <c r="CB58" i="43"/>
  <c r="CA58" i="43"/>
  <c r="BZ58" i="43"/>
  <c r="BY58" i="43"/>
  <c r="BX58" i="43"/>
  <c r="BW58" i="43"/>
  <c r="BV58" i="43"/>
  <c r="BU58" i="43"/>
  <c r="BT58" i="43"/>
  <c r="BS58" i="43"/>
  <c r="BR58" i="43"/>
  <c r="BQ58" i="43"/>
  <c r="BP58" i="43"/>
  <c r="BO58" i="43"/>
  <c r="BN58" i="43"/>
  <c r="BM58" i="43"/>
  <c r="BL58" i="43"/>
  <c r="BK58" i="43"/>
  <c r="BJ58" i="43"/>
  <c r="BI58" i="43"/>
  <c r="BH58" i="43"/>
  <c r="BG58" i="43"/>
  <c r="BF58" i="43"/>
  <c r="BE58" i="43"/>
  <c r="BD58" i="43"/>
  <c r="BC58" i="43"/>
  <c r="BB58" i="43"/>
  <c r="BA58" i="43"/>
  <c r="AZ58" i="43"/>
  <c r="AY58" i="43"/>
  <c r="AX58" i="43"/>
  <c r="AW58" i="43"/>
  <c r="AV58" i="43"/>
  <c r="AU58" i="43"/>
  <c r="AT58" i="43"/>
  <c r="AS58" i="43"/>
  <c r="AR58" i="43"/>
  <c r="AQ58" i="43"/>
  <c r="AP58" i="43"/>
  <c r="AO58" i="43"/>
  <c r="AN58" i="43"/>
  <c r="AM58" i="43"/>
  <c r="AL58" i="43"/>
  <c r="AK58" i="43"/>
  <c r="AJ58" i="43"/>
  <c r="AI58" i="43"/>
  <c r="AH58" i="43"/>
  <c r="AG58" i="43"/>
  <c r="AF58" i="43"/>
  <c r="AE58" i="43"/>
  <c r="AD58" i="43"/>
  <c r="AC58" i="43"/>
  <c r="AB58" i="43"/>
  <c r="AA58" i="43"/>
  <c r="Z58" i="43"/>
  <c r="Y58" i="43"/>
  <c r="X58" i="43"/>
  <c r="W58" i="43"/>
  <c r="V58" i="43"/>
  <c r="U58" i="43"/>
  <c r="T58" i="43"/>
  <c r="S58" i="43"/>
  <c r="R58" i="43"/>
  <c r="Q58" i="43"/>
  <c r="P58" i="43"/>
  <c r="O58" i="43"/>
  <c r="N58" i="43"/>
  <c r="M58" i="43"/>
  <c r="L58" i="43"/>
  <c r="K58" i="43"/>
  <c r="J58" i="43"/>
  <c r="I58" i="43"/>
  <c r="H58" i="43"/>
  <c r="G58" i="43"/>
  <c r="F58" i="43"/>
  <c r="E58" i="43"/>
  <c r="D58" i="43"/>
  <c r="C58" i="43"/>
  <c r="YC55" i="43"/>
  <c r="YB55" i="43"/>
  <c r="YA55" i="43"/>
  <c r="XZ55" i="43"/>
  <c r="XY55" i="43"/>
  <c r="XX55" i="43"/>
  <c r="XW55" i="43"/>
  <c r="XV55" i="43"/>
  <c r="XU55" i="43"/>
  <c r="XT55" i="43"/>
  <c r="XS55" i="43"/>
  <c r="XR55" i="43"/>
  <c r="XQ55" i="43"/>
  <c r="XP55" i="43"/>
  <c r="XO55" i="43"/>
  <c r="XN55" i="43"/>
  <c r="XM55" i="43"/>
  <c r="XL55" i="43"/>
  <c r="XK55" i="43"/>
  <c r="XJ55" i="43"/>
  <c r="XI55" i="43"/>
  <c r="XH55" i="43"/>
  <c r="XG55" i="43"/>
  <c r="XF55" i="43"/>
  <c r="XE55" i="43"/>
  <c r="XD55" i="43"/>
  <c r="XC55" i="43"/>
  <c r="XB55" i="43"/>
  <c r="XA55" i="43"/>
  <c r="WZ55" i="43"/>
  <c r="WY55" i="43"/>
  <c r="WX55" i="43"/>
  <c r="WW55" i="43"/>
  <c r="WV55" i="43"/>
  <c r="WU55" i="43"/>
  <c r="WT55" i="43"/>
  <c r="WS55" i="43"/>
  <c r="WR55" i="43"/>
  <c r="WQ55" i="43"/>
  <c r="WP55" i="43"/>
  <c r="WO55" i="43"/>
  <c r="WN55" i="43"/>
  <c r="WM55" i="43"/>
  <c r="WL55" i="43"/>
  <c r="WK55" i="43"/>
  <c r="WJ55" i="43"/>
  <c r="WI55" i="43"/>
  <c r="WH55" i="43"/>
  <c r="WG55" i="43"/>
  <c r="WF55" i="43"/>
  <c r="WE55" i="43"/>
  <c r="WD55" i="43"/>
  <c r="WC55" i="43"/>
  <c r="WB55" i="43"/>
  <c r="WA55" i="43"/>
  <c r="VZ55" i="43"/>
  <c r="VY55" i="43"/>
  <c r="VX55" i="43"/>
  <c r="VW55" i="43"/>
  <c r="VV55" i="43"/>
  <c r="VU55" i="43"/>
  <c r="VT55" i="43"/>
  <c r="VS55" i="43"/>
  <c r="VR55" i="43"/>
  <c r="VQ55" i="43"/>
  <c r="VP55" i="43"/>
  <c r="VO55" i="43"/>
  <c r="VN55" i="43"/>
  <c r="VM55" i="43"/>
  <c r="VL55" i="43"/>
  <c r="VK55" i="43"/>
  <c r="VJ55" i="43"/>
  <c r="VI55" i="43"/>
  <c r="VH55" i="43"/>
  <c r="VG55" i="43"/>
  <c r="VF55" i="43"/>
  <c r="VE55" i="43"/>
  <c r="VD55" i="43"/>
  <c r="VC55" i="43"/>
  <c r="VB55" i="43"/>
  <c r="VA55" i="43"/>
  <c r="UZ55" i="43"/>
  <c r="UY55" i="43"/>
  <c r="UX55" i="43"/>
  <c r="UW55" i="43"/>
  <c r="UV55" i="43"/>
  <c r="UU55" i="43"/>
  <c r="UT55" i="43"/>
  <c r="US55" i="43"/>
  <c r="UR55" i="43"/>
  <c r="UQ55" i="43"/>
  <c r="UP55" i="43"/>
  <c r="UO55" i="43"/>
  <c r="UN55" i="43"/>
  <c r="UM55" i="43"/>
  <c r="UL55" i="43"/>
  <c r="UK55" i="43"/>
  <c r="UJ55" i="43"/>
  <c r="UI55" i="43"/>
  <c r="UH55" i="43"/>
  <c r="UG55" i="43"/>
  <c r="UF55" i="43"/>
  <c r="UE55" i="43"/>
  <c r="UD55" i="43"/>
  <c r="UC55" i="43"/>
  <c r="UB55" i="43"/>
  <c r="UA55" i="43"/>
  <c r="TZ55" i="43"/>
  <c r="TY55" i="43"/>
  <c r="TX55" i="43"/>
  <c r="TW55" i="43"/>
  <c r="TV55" i="43"/>
  <c r="TU55" i="43"/>
  <c r="TT55" i="43"/>
  <c r="TS55" i="43"/>
  <c r="TR55" i="43"/>
  <c r="TQ55" i="43"/>
  <c r="TP55" i="43"/>
  <c r="TO55" i="43"/>
  <c r="TN55" i="43"/>
  <c r="TM55" i="43"/>
  <c r="TL55" i="43"/>
  <c r="TK55" i="43"/>
  <c r="TJ55" i="43"/>
  <c r="TI55" i="43"/>
  <c r="TH55" i="43"/>
  <c r="TG55" i="43"/>
  <c r="TF55" i="43"/>
  <c r="TE55" i="43"/>
  <c r="TD55" i="43"/>
  <c r="TC55" i="43"/>
  <c r="TB55" i="43"/>
  <c r="TA55" i="43"/>
  <c r="SZ55" i="43"/>
  <c r="SY55" i="43"/>
  <c r="SX55" i="43"/>
  <c r="SW55" i="43"/>
  <c r="SV55" i="43"/>
  <c r="SU55" i="43"/>
  <c r="ST55" i="43"/>
  <c r="SS55" i="43"/>
  <c r="SR55" i="43"/>
  <c r="SQ55" i="43"/>
  <c r="SP55" i="43"/>
  <c r="SO55" i="43"/>
  <c r="SN55" i="43"/>
  <c r="SM55" i="43"/>
  <c r="SL55" i="43"/>
  <c r="SK55" i="43"/>
  <c r="SJ55" i="43"/>
  <c r="SI55" i="43"/>
  <c r="SH55" i="43"/>
  <c r="SG55" i="43"/>
  <c r="SF55" i="43"/>
  <c r="SE55" i="43"/>
  <c r="SD55" i="43"/>
  <c r="SC55" i="43"/>
  <c r="SB55" i="43"/>
  <c r="SA55" i="43"/>
  <c r="RZ55" i="43"/>
  <c r="RY55" i="43"/>
  <c r="RX55" i="43"/>
  <c r="RW55" i="43"/>
  <c r="RV55" i="43"/>
  <c r="RU55" i="43"/>
  <c r="RT55" i="43"/>
  <c r="RS55" i="43"/>
  <c r="RR55" i="43"/>
  <c r="RQ55" i="43"/>
  <c r="RP55" i="43"/>
  <c r="RO55" i="43"/>
  <c r="RN55" i="43"/>
  <c r="RM55" i="43"/>
  <c r="RL55" i="43"/>
  <c r="RK55" i="43"/>
  <c r="RJ55" i="43"/>
  <c r="RI55" i="43"/>
  <c r="RH55" i="43"/>
  <c r="RG55" i="43"/>
  <c r="RF55" i="43"/>
  <c r="RE55" i="43"/>
  <c r="RD55" i="43"/>
  <c r="RC55" i="43"/>
  <c r="RB55" i="43"/>
  <c r="RA55" i="43"/>
  <c r="QZ55" i="43"/>
  <c r="QY55" i="43"/>
  <c r="QX55" i="43"/>
  <c r="QW55" i="43"/>
  <c r="QV55" i="43"/>
  <c r="QU55" i="43"/>
  <c r="QT55" i="43"/>
  <c r="QS55" i="43"/>
  <c r="QR55" i="43"/>
  <c r="QQ55" i="43"/>
  <c r="QP55" i="43"/>
  <c r="QO55" i="43"/>
  <c r="QN55" i="43"/>
  <c r="QM55" i="43"/>
  <c r="QL55" i="43"/>
  <c r="QK55" i="43"/>
  <c r="QJ55" i="43"/>
  <c r="QI55" i="43"/>
  <c r="QH55" i="43"/>
  <c r="QG55" i="43"/>
  <c r="QF55" i="43"/>
  <c r="QE55" i="43"/>
  <c r="QD55" i="43"/>
  <c r="QC55" i="43"/>
  <c r="QB55" i="43"/>
  <c r="QA55" i="43"/>
  <c r="PZ55" i="43"/>
  <c r="PY55" i="43"/>
  <c r="PX55" i="43"/>
  <c r="PW55" i="43"/>
  <c r="PV55" i="43"/>
  <c r="PU55" i="43"/>
  <c r="PT55" i="43"/>
  <c r="PS55" i="43"/>
  <c r="PR55" i="43"/>
  <c r="PQ55" i="43"/>
  <c r="PP55" i="43"/>
  <c r="PO55" i="43"/>
  <c r="PN55" i="43"/>
  <c r="PM55" i="43"/>
  <c r="PL55" i="43"/>
  <c r="PK55" i="43"/>
  <c r="PJ55" i="43"/>
  <c r="PI55" i="43"/>
  <c r="PH55" i="43"/>
  <c r="PG55" i="43"/>
  <c r="PF55" i="43"/>
  <c r="PE55" i="43"/>
  <c r="PD55" i="43"/>
  <c r="PC55" i="43"/>
  <c r="PB55" i="43"/>
  <c r="PA55" i="43"/>
  <c r="OZ55" i="43"/>
  <c r="OY55" i="43"/>
  <c r="OX55" i="43"/>
  <c r="OW55" i="43"/>
  <c r="OV55" i="43"/>
  <c r="OU55" i="43"/>
  <c r="OT55" i="43"/>
  <c r="OS55" i="43"/>
  <c r="OR55" i="43"/>
  <c r="OQ55" i="43"/>
  <c r="OP55" i="43"/>
  <c r="OO55" i="43"/>
  <c r="ON55" i="43"/>
  <c r="OM55" i="43"/>
  <c r="OL55" i="43"/>
  <c r="OK55" i="43"/>
  <c r="OJ55" i="43"/>
  <c r="OI55" i="43"/>
  <c r="OH55" i="43"/>
  <c r="OG55" i="43"/>
  <c r="OF55" i="43"/>
  <c r="OE55" i="43"/>
  <c r="OD55" i="43"/>
  <c r="OC55" i="43"/>
  <c r="OB55" i="43"/>
  <c r="OA55" i="43"/>
  <c r="NZ55" i="43"/>
  <c r="NY55" i="43"/>
  <c r="NX55" i="43"/>
  <c r="NW55" i="43"/>
  <c r="NV55" i="43"/>
  <c r="NU55" i="43"/>
  <c r="NT55" i="43"/>
  <c r="NS55" i="43"/>
  <c r="NR55" i="43"/>
  <c r="NQ55" i="43"/>
  <c r="NP55" i="43"/>
  <c r="NO55" i="43"/>
  <c r="NN55" i="43"/>
  <c r="NM55" i="43"/>
  <c r="NL55" i="43"/>
  <c r="NK55" i="43"/>
  <c r="NJ55" i="43"/>
  <c r="NI55" i="43"/>
  <c r="NH55" i="43"/>
  <c r="NG55" i="43"/>
  <c r="NF55" i="43"/>
  <c r="NE55" i="43"/>
  <c r="ND55" i="43"/>
  <c r="NC55" i="43"/>
  <c r="NB55" i="43"/>
  <c r="NA55" i="43"/>
  <c r="MZ55" i="43"/>
  <c r="MY55" i="43"/>
  <c r="MX55" i="43"/>
  <c r="MW55" i="43"/>
  <c r="MV55" i="43"/>
  <c r="MU55" i="43"/>
  <c r="MT55" i="43"/>
  <c r="MS55" i="43"/>
  <c r="MR55" i="43"/>
  <c r="MQ55" i="43"/>
  <c r="MP55" i="43"/>
  <c r="MO55" i="43"/>
  <c r="MN55" i="43"/>
  <c r="MM55" i="43"/>
  <c r="ML55" i="43"/>
  <c r="MK55" i="43"/>
  <c r="MJ55" i="43"/>
  <c r="MI55" i="43"/>
  <c r="MH55" i="43"/>
  <c r="MG55" i="43"/>
  <c r="MF55" i="43"/>
  <c r="ME55" i="43"/>
  <c r="MD55" i="43"/>
  <c r="MC55" i="43"/>
  <c r="MB55" i="43"/>
  <c r="MA55" i="43"/>
  <c r="LZ55" i="43"/>
  <c r="LY55" i="43"/>
  <c r="LX55" i="43"/>
  <c r="LW55" i="43"/>
  <c r="LV55" i="43"/>
  <c r="LU55" i="43"/>
  <c r="LT55" i="43"/>
  <c r="LS55" i="43"/>
  <c r="LR55" i="43"/>
  <c r="LQ55" i="43"/>
  <c r="LP55" i="43"/>
  <c r="LO55" i="43"/>
  <c r="LN55" i="43"/>
  <c r="LM55" i="43"/>
  <c r="LL55" i="43"/>
  <c r="LK55" i="43"/>
  <c r="LJ55" i="43"/>
  <c r="LI55" i="43"/>
  <c r="LH55" i="43"/>
  <c r="LG55" i="43"/>
  <c r="LF55" i="43"/>
  <c r="LE55" i="43"/>
  <c r="LD55" i="43"/>
  <c r="LC55" i="43"/>
  <c r="LB55" i="43"/>
  <c r="LA55" i="43"/>
  <c r="KZ55" i="43"/>
  <c r="KY55" i="43"/>
  <c r="KX55" i="43"/>
  <c r="KW55" i="43"/>
  <c r="KV55" i="43"/>
  <c r="KU55" i="43"/>
  <c r="KT55" i="43"/>
  <c r="KS55" i="43"/>
  <c r="KR55" i="43"/>
  <c r="KQ55" i="43"/>
  <c r="KP55" i="43"/>
  <c r="KO55" i="43"/>
  <c r="KN55" i="43"/>
  <c r="KM55" i="43"/>
  <c r="KL55" i="43"/>
  <c r="KK55" i="43"/>
  <c r="KJ55" i="43"/>
  <c r="KI55" i="43"/>
  <c r="KH55" i="43"/>
  <c r="KG55" i="43"/>
  <c r="KF55" i="43"/>
  <c r="KE55" i="43"/>
  <c r="KD55" i="43"/>
  <c r="KC55" i="43"/>
  <c r="KB55" i="43"/>
  <c r="KA55" i="43"/>
  <c r="JZ55" i="43"/>
  <c r="JY55" i="43"/>
  <c r="JX55" i="43"/>
  <c r="JW55" i="43"/>
  <c r="JV55" i="43"/>
  <c r="JU55" i="43"/>
  <c r="JT55" i="43"/>
  <c r="JS55" i="43"/>
  <c r="JR55" i="43"/>
  <c r="JQ55" i="43"/>
  <c r="JP55" i="43"/>
  <c r="JO55" i="43"/>
  <c r="JN55" i="43"/>
  <c r="JM55" i="43"/>
  <c r="JL55" i="43"/>
  <c r="JK55" i="43"/>
  <c r="JJ55" i="43"/>
  <c r="JI55" i="43"/>
  <c r="JH55" i="43"/>
  <c r="JG55" i="43"/>
  <c r="JF55" i="43"/>
  <c r="JE55" i="43"/>
  <c r="JD55" i="43"/>
  <c r="JC55" i="43"/>
  <c r="JB55" i="43"/>
  <c r="JA55" i="43"/>
  <c r="IZ55" i="43"/>
  <c r="IY55" i="43"/>
  <c r="IX55" i="43"/>
  <c r="IW55" i="43"/>
  <c r="IV55" i="43"/>
  <c r="IU55" i="43"/>
  <c r="IT55" i="43"/>
  <c r="IS55" i="43"/>
  <c r="IR55" i="43"/>
  <c r="IQ55" i="43"/>
  <c r="IP55" i="43"/>
  <c r="IO55" i="43"/>
  <c r="IN55" i="43"/>
  <c r="IM55" i="43"/>
  <c r="IL55" i="43"/>
  <c r="IK55" i="43"/>
  <c r="IJ55" i="43"/>
  <c r="II55" i="43"/>
  <c r="IH55" i="43"/>
  <c r="IG55" i="43"/>
  <c r="IF55" i="43"/>
  <c r="IE55" i="43"/>
  <c r="ID55" i="43"/>
  <c r="IC55" i="43"/>
  <c r="IB55" i="43"/>
  <c r="IA55" i="43"/>
  <c r="HZ55" i="43"/>
  <c r="HY55" i="43"/>
  <c r="HX55" i="43"/>
  <c r="HW55" i="43"/>
  <c r="HV55" i="43"/>
  <c r="HU55" i="43"/>
  <c r="HT55" i="43"/>
  <c r="HS55" i="43"/>
  <c r="HR55" i="43"/>
  <c r="HQ55" i="43"/>
  <c r="HP55" i="43"/>
  <c r="HO55" i="43"/>
  <c r="HN55" i="43"/>
  <c r="HM55" i="43"/>
  <c r="HL55" i="43"/>
  <c r="HK55" i="43"/>
  <c r="HJ55" i="43"/>
  <c r="HI55" i="43"/>
  <c r="HH55" i="43"/>
  <c r="HG55" i="43"/>
  <c r="HF55" i="43"/>
  <c r="HE55" i="43"/>
  <c r="HD55" i="43"/>
  <c r="HC55" i="43"/>
  <c r="HB55" i="43"/>
  <c r="HA55" i="43"/>
  <c r="GZ55" i="43"/>
  <c r="GY55" i="43"/>
  <c r="GX55" i="43"/>
  <c r="GW55" i="43"/>
  <c r="GV55" i="43"/>
  <c r="GU55" i="43"/>
  <c r="GT55" i="43"/>
  <c r="GS55" i="43"/>
  <c r="GR55" i="43"/>
  <c r="GQ55" i="43"/>
  <c r="GP55" i="43"/>
  <c r="GO55" i="43"/>
  <c r="GN55" i="43"/>
  <c r="GM55" i="43"/>
  <c r="GL55" i="43"/>
  <c r="GK55" i="43"/>
  <c r="GJ55" i="43"/>
  <c r="GI55" i="43"/>
  <c r="GH55" i="43"/>
  <c r="GG55" i="43"/>
  <c r="GF55" i="43"/>
  <c r="GE55" i="43"/>
  <c r="GD55" i="43"/>
  <c r="GC55" i="43"/>
  <c r="GB55" i="43"/>
  <c r="GA55" i="43"/>
  <c r="FZ55" i="43"/>
  <c r="FY55" i="43"/>
  <c r="FX55" i="43"/>
  <c r="FW55" i="43"/>
  <c r="FV55" i="43"/>
  <c r="FU55" i="43"/>
  <c r="FT55" i="43"/>
  <c r="FS55" i="43"/>
  <c r="FR55" i="43"/>
  <c r="FQ55" i="43"/>
  <c r="FP55" i="43"/>
  <c r="FO55" i="43"/>
  <c r="FN55" i="43"/>
  <c r="FM55" i="43"/>
  <c r="FL55" i="43"/>
  <c r="FK55" i="43"/>
  <c r="FJ55" i="43"/>
  <c r="FI55" i="43"/>
  <c r="FH55" i="43"/>
  <c r="FG55" i="43"/>
  <c r="FF55" i="43"/>
  <c r="FE55" i="43"/>
  <c r="FD55" i="43"/>
  <c r="FC55" i="43"/>
  <c r="FB55" i="43"/>
  <c r="FA55" i="43"/>
  <c r="EZ55" i="43"/>
  <c r="EY55" i="43"/>
  <c r="EX55" i="43"/>
  <c r="EW55" i="43"/>
  <c r="EV55" i="43"/>
  <c r="EU55" i="43"/>
  <c r="ET55" i="43"/>
  <c r="ES55" i="43"/>
  <c r="ER55" i="43"/>
  <c r="EQ55" i="43"/>
  <c r="EP55" i="43"/>
  <c r="EO55" i="43"/>
  <c r="EN55" i="43"/>
  <c r="EM55" i="43"/>
  <c r="EL55" i="43"/>
  <c r="EK55" i="43"/>
  <c r="EJ55" i="43"/>
  <c r="EI55" i="43"/>
  <c r="EH55" i="43"/>
  <c r="EG55" i="43"/>
  <c r="EF55" i="43"/>
  <c r="EE55" i="43"/>
  <c r="ED55" i="43"/>
  <c r="EC55" i="43"/>
  <c r="EB55" i="43"/>
  <c r="EA55" i="43"/>
  <c r="DZ55" i="43"/>
  <c r="DY55" i="43"/>
  <c r="DX55" i="43"/>
  <c r="DW55" i="43"/>
  <c r="DV55" i="43"/>
  <c r="DU55" i="43"/>
  <c r="DT55" i="43"/>
  <c r="DS55" i="43"/>
  <c r="DR55" i="43"/>
  <c r="DQ55" i="43"/>
  <c r="DP55" i="43"/>
  <c r="DO55" i="43"/>
  <c r="DN55" i="43"/>
  <c r="DM55" i="43"/>
  <c r="DL55" i="43"/>
  <c r="DK55" i="43"/>
  <c r="DJ55" i="43"/>
  <c r="DI55" i="43"/>
  <c r="DH55" i="43"/>
  <c r="DG55" i="43"/>
  <c r="DF55" i="43"/>
  <c r="DE55" i="43"/>
  <c r="DD55" i="43"/>
  <c r="DC55" i="43"/>
  <c r="DB55" i="43"/>
  <c r="DA55" i="43"/>
  <c r="CZ55" i="43"/>
  <c r="CY55" i="43"/>
  <c r="CX55" i="43"/>
  <c r="CW55" i="43"/>
  <c r="CV55" i="43"/>
  <c r="CU55" i="43"/>
  <c r="CT55" i="43"/>
  <c r="CS55" i="43"/>
  <c r="CR55" i="43"/>
  <c r="CQ55" i="43"/>
  <c r="CP55" i="43"/>
  <c r="CO55" i="43"/>
  <c r="CN55" i="43"/>
  <c r="CM55" i="43"/>
  <c r="CL55" i="43"/>
  <c r="CK55" i="43"/>
  <c r="CJ55" i="43"/>
  <c r="CI55" i="43"/>
  <c r="CH55" i="43"/>
  <c r="CG55" i="43"/>
  <c r="CF55" i="43"/>
  <c r="CE55" i="43"/>
  <c r="CD55" i="43"/>
  <c r="CC55" i="43"/>
  <c r="CB55" i="43"/>
  <c r="CA55" i="43"/>
  <c r="BZ55" i="43"/>
  <c r="BY55" i="43"/>
  <c r="BX55" i="43"/>
  <c r="BW55" i="43"/>
  <c r="BV55" i="43"/>
  <c r="BU55" i="43"/>
  <c r="BT55" i="43"/>
  <c r="BS55" i="43"/>
  <c r="BR55" i="43"/>
  <c r="BQ55" i="43"/>
  <c r="BP55" i="43"/>
  <c r="BO55" i="43"/>
  <c r="BN55" i="43"/>
  <c r="BM55" i="43"/>
  <c r="BL55" i="43"/>
  <c r="BK55" i="43"/>
  <c r="BJ55" i="43"/>
  <c r="BI55" i="43"/>
  <c r="BH55" i="43"/>
  <c r="BG55" i="43"/>
  <c r="BF55" i="43"/>
  <c r="BE55" i="43"/>
  <c r="BD55" i="43"/>
  <c r="BC55" i="43"/>
  <c r="BB55" i="43"/>
  <c r="BA55" i="43"/>
  <c r="AZ55" i="43"/>
  <c r="AY55" i="43"/>
  <c r="AX55" i="43"/>
  <c r="AW55" i="43"/>
  <c r="AV55" i="43"/>
  <c r="AU55" i="43"/>
  <c r="AT55" i="43"/>
  <c r="AS55" i="43"/>
  <c r="AR55" i="43"/>
  <c r="AQ55" i="43"/>
  <c r="AP55" i="43"/>
  <c r="AO55" i="43"/>
  <c r="AN55" i="43"/>
  <c r="AM55" i="43"/>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L55" i="43"/>
  <c r="K55" i="43"/>
  <c r="J55" i="43"/>
  <c r="I55" i="43"/>
  <c r="H55" i="43"/>
  <c r="G55" i="43"/>
  <c r="F55" i="43"/>
  <c r="E55" i="43"/>
  <c r="D55" i="43"/>
  <c r="C55" i="43"/>
  <c r="YC54" i="43"/>
  <c r="YB54" i="43"/>
  <c r="YA54" i="43"/>
  <c r="XZ54" i="43"/>
  <c r="XY54" i="43"/>
  <c r="XX54" i="43"/>
  <c r="XW54" i="43"/>
  <c r="XV54" i="43"/>
  <c r="XU54" i="43"/>
  <c r="XT54" i="43"/>
  <c r="XS54" i="43"/>
  <c r="XR54" i="43"/>
  <c r="XQ54" i="43"/>
  <c r="XP54" i="43"/>
  <c r="XO54" i="43"/>
  <c r="XN54" i="43"/>
  <c r="XM54" i="43"/>
  <c r="XL54" i="43"/>
  <c r="XK54" i="43"/>
  <c r="XJ54" i="43"/>
  <c r="XI54" i="43"/>
  <c r="XH54" i="43"/>
  <c r="XG54" i="43"/>
  <c r="XF54" i="43"/>
  <c r="XE54" i="43"/>
  <c r="XD54" i="43"/>
  <c r="XC54" i="43"/>
  <c r="XB54" i="43"/>
  <c r="XA54" i="43"/>
  <c r="WZ54" i="43"/>
  <c r="WY54" i="43"/>
  <c r="WX54" i="43"/>
  <c r="WW54" i="43"/>
  <c r="WV54" i="43"/>
  <c r="WU54" i="43"/>
  <c r="WT54" i="43"/>
  <c r="WS54" i="43"/>
  <c r="WR54" i="43"/>
  <c r="WQ54" i="43"/>
  <c r="WP54" i="43"/>
  <c r="WO54" i="43"/>
  <c r="WN54" i="43"/>
  <c r="WM54" i="43"/>
  <c r="WL54" i="43"/>
  <c r="WK54" i="43"/>
  <c r="WJ54" i="43"/>
  <c r="WI54" i="43"/>
  <c r="WH54" i="43"/>
  <c r="WG54" i="43"/>
  <c r="WF54" i="43"/>
  <c r="WE54" i="43"/>
  <c r="WD54" i="43"/>
  <c r="WC54" i="43"/>
  <c r="WB54" i="43"/>
  <c r="WA54" i="43"/>
  <c r="VZ54" i="43"/>
  <c r="VY54" i="43"/>
  <c r="VX54" i="43"/>
  <c r="VW54" i="43"/>
  <c r="VV54" i="43"/>
  <c r="VU54" i="43"/>
  <c r="VT54" i="43"/>
  <c r="VS54" i="43"/>
  <c r="VR54" i="43"/>
  <c r="VQ54" i="43"/>
  <c r="VP54" i="43"/>
  <c r="VO54" i="43"/>
  <c r="VN54" i="43"/>
  <c r="VM54" i="43"/>
  <c r="VL54" i="43"/>
  <c r="VK54" i="43"/>
  <c r="VJ54" i="43"/>
  <c r="VI54" i="43"/>
  <c r="VH54" i="43"/>
  <c r="VG54" i="43"/>
  <c r="VF54" i="43"/>
  <c r="VE54" i="43"/>
  <c r="VD54" i="43"/>
  <c r="VC54" i="43"/>
  <c r="VB54" i="43"/>
  <c r="VA54" i="43"/>
  <c r="UZ54" i="43"/>
  <c r="UY54" i="43"/>
  <c r="UX54" i="43"/>
  <c r="UW54" i="43"/>
  <c r="UV54" i="43"/>
  <c r="UU54" i="43"/>
  <c r="UT54" i="43"/>
  <c r="US54" i="43"/>
  <c r="UR54" i="43"/>
  <c r="UQ54" i="43"/>
  <c r="UP54" i="43"/>
  <c r="UO54" i="43"/>
  <c r="UN54" i="43"/>
  <c r="UM54" i="43"/>
  <c r="UL54" i="43"/>
  <c r="UK54" i="43"/>
  <c r="UJ54" i="43"/>
  <c r="UI54" i="43"/>
  <c r="UH54" i="43"/>
  <c r="UG54" i="43"/>
  <c r="UF54" i="43"/>
  <c r="UE54" i="43"/>
  <c r="UD54" i="43"/>
  <c r="UC54" i="43"/>
  <c r="UB54" i="43"/>
  <c r="UA54" i="43"/>
  <c r="TZ54" i="43"/>
  <c r="TY54" i="43"/>
  <c r="TX54" i="43"/>
  <c r="TW54" i="43"/>
  <c r="TV54" i="43"/>
  <c r="TU54" i="43"/>
  <c r="TT54" i="43"/>
  <c r="TS54" i="43"/>
  <c r="TR54" i="43"/>
  <c r="TQ54" i="43"/>
  <c r="TP54" i="43"/>
  <c r="TO54" i="43"/>
  <c r="TN54" i="43"/>
  <c r="TM54" i="43"/>
  <c r="TL54" i="43"/>
  <c r="TK54" i="43"/>
  <c r="TJ54" i="43"/>
  <c r="TI54" i="43"/>
  <c r="TH54" i="43"/>
  <c r="TG54" i="43"/>
  <c r="TF54" i="43"/>
  <c r="TE54" i="43"/>
  <c r="TD54" i="43"/>
  <c r="TC54" i="43"/>
  <c r="TB54" i="43"/>
  <c r="TA54" i="43"/>
  <c r="SZ54" i="43"/>
  <c r="SY54" i="43"/>
  <c r="SX54" i="43"/>
  <c r="SW54" i="43"/>
  <c r="SV54" i="43"/>
  <c r="SU54" i="43"/>
  <c r="ST54" i="43"/>
  <c r="SS54" i="43"/>
  <c r="SR54" i="43"/>
  <c r="SQ54" i="43"/>
  <c r="SP54" i="43"/>
  <c r="SO54" i="43"/>
  <c r="SN54" i="43"/>
  <c r="SM54" i="43"/>
  <c r="SL54" i="43"/>
  <c r="SK54" i="43"/>
  <c r="SJ54" i="43"/>
  <c r="SI54" i="43"/>
  <c r="SH54" i="43"/>
  <c r="SG54" i="43"/>
  <c r="SF54" i="43"/>
  <c r="SE54" i="43"/>
  <c r="SD54" i="43"/>
  <c r="SC54" i="43"/>
  <c r="SB54" i="43"/>
  <c r="SA54" i="43"/>
  <c r="RZ54" i="43"/>
  <c r="RY54" i="43"/>
  <c r="RX54" i="43"/>
  <c r="RW54" i="43"/>
  <c r="RV54" i="43"/>
  <c r="RU54" i="43"/>
  <c r="RT54" i="43"/>
  <c r="RS54" i="43"/>
  <c r="RR54" i="43"/>
  <c r="RQ54" i="43"/>
  <c r="RP54" i="43"/>
  <c r="RO54" i="43"/>
  <c r="RN54" i="43"/>
  <c r="RM54" i="43"/>
  <c r="RL54" i="43"/>
  <c r="RK54" i="43"/>
  <c r="RJ54" i="43"/>
  <c r="RI54" i="43"/>
  <c r="RH54" i="43"/>
  <c r="RG54" i="43"/>
  <c r="RF54" i="43"/>
  <c r="RE54" i="43"/>
  <c r="RD54" i="43"/>
  <c r="RC54" i="43"/>
  <c r="RB54" i="43"/>
  <c r="RA54" i="43"/>
  <c r="QZ54" i="43"/>
  <c r="QY54" i="43"/>
  <c r="QX54" i="43"/>
  <c r="QW54" i="43"/>
  <c r="QV54" i="43"/>
  <c r="QU54" i="43"/>
  <c r="QT54" i="43"/>
  <c r="QS54" i="43"/>
  <c r="QR54" i="43"/>
  <c r="QQ54" i="43"/>
  <c r="QP54" i="43"/>
  <c r="QO54" i="43"/>
  <c r="QN54" i="43"/>
  <c r="QM54" i="43"/>
  <c r="QL54" i="43"/>
  <c r="QK54" i="43"/>
  <c r="QJ54" i="43"/>
  <c r="QI54" i="43"/>
  <c r="QH54" i="43"/>
  <c r="QG54" i="43"/>
  <c r="QF54" i="43"/>
  <c r="QE54" i="43"/>
  <c r="QD54" i="43"/>
  <c r="QC54" i="43"/>
  <c r="QB54" i="43"/>
  <c r="QA54" i="43"/>
  <c r="PZ54" i="43"/>
  <c r="PY54" i="43"/>
  <c r="PX54" i="43"/>
  <c r="PW54" i="43"/>
  <c r="PV54" i="43"/>
  <c r="PU54" i="43"/>
  <c r="PT54" i="43"/>
  <c r="PS54" i="43"/>
  <c r="PR54" i="43"/>
  <c r="PQ54" i="43"/>
  <c r="PP54" i="43"/>
  <c r="PO54" i="43"/>
  <c r="PN54" i="43"/>
  <c r="PM54" i="43"/>
  <c r="PL54" i="43"/>
  <c r="PK54" i="43"/>
  <c r="PJ54" i="43"/>
  <c r="PI54" i="43"/>
  <c r="PH54" i="43"/>
  <c r="PG54" i="43"/>
  <c r="PF54" i="43"/>
  <c r="PE54" i="43"/>
  <c r="PD54" i="43"/>
  <c r="PC54" i="43"/>
  <c r="PB54" i="43"/>
  <c r="PA54" i="43"/>
  <c r="OZ54" i="43"/>
  <c r="OY54" i="43"/>
  <c r="OX54" i="43"/>
  <c r="OW54" i="43"/>
  <c r="OV54" i="43"/>
  <c r="OU54" i="43"/>
  <c r="OT54" i="43"/>
  <c r="OS54" i="43"/>
  <c r="OR54" i="43"/>
  <c r="OQ54" i="43"/>
  <c r="OP54" i="43"/>
  <c r="OO54" i="43"/>
  <c r="ON54" i="43"/>
  <c r="OM54" i="43"/>
  <c r="OL54" i="43"/>
  <c r="OK54" i="43"/>
  <c r="OJ54" i="43"/>
  <c r="OI54" i="43"/>
  <c r="OH54" i="43"/>
  <c r="OG54" i="43"/>
  <c r="OF54" i="43"/>
  <c r="OE54" i="43"/>
  <c r="OD54" i="43"/>
  <c r="OC54" i="43"/>
  <c r="OB54" i="43"/>
  <c r="OA54" i="43"/>
  <c r="NZ54" i="43"/>
  <c r="NY54" i="43"/>
  <c r="NX54" i="43"/>
  <c r="NW54" i="43"/>
  <c r="NV54" i="43"/>
  <c r="NU54" i="43"/>
  <c r="NT54" i="43"/>
  <c r="NS54" i="43"/>
  <c r="NR54" i="43"/>
  <c r="NQ54" i="43"/>
  <c r="NP54" i="43"/>
  <c r="NO54" i="43"/>
  <c r="NN54" i="43"/>
  <c r="NM54" i="43"/>
  <c r="NL54" i="43"/>
  <c r="NK54" i="43"/>
  <c r="NJ54" i="43"/>
  <c r="NI54" i="43"/>
  <c r="NH54" i="43"/>
  <c r="NG54" i="43"/>
  <c r="NF54" i="43"/>
  <c r="NE54" i="43"/>
  <c r="ND54" i="43"/>
  <c r="NC54" i="43"/>
  <c r="NB54" i="43"/>
  <c r="NA54" i="43"/>
  <c r="MZ54" i="43"/>
  <c r="MY54" i="43"/>
  <c r="MX54" i="43"/>
  <c r="MW54" i="43"/>
  <c r="MV54" i="43"/>
  <c r="MU54" i="43"/>
  <c r="MT54" i="43"/>
  <c r="MS54" i="43"/>
  <c r="MR54" i="43"/>
  <c r="MQ54" i="43"/>
  <c r="MP54" i="43"/>
  <c r="MO54" i="43"/>
  <c r="MN54" i="43"/>
  <c r="MM54" i="43"/>
  <c r="ML54" i="43"/>
  <c r="MK54" i="43"/>
  <c r="MJ54" i="43"/>
  <c r="MI54" i="43"/>
  <c r="MH54" i="43"/>
  <c r="MG54" i="43"/>
  <c r="MF54" i="43"/>
  <c r="ME54" i="43"/>
  <c r="MD54" i="43"/>
  <c r="MC54" i="43"/>
  <c r="MB54" i="43"/>
  <c r="MA54" i="43"/>
  <c r="LZ54" i="43"/>
  <c r="LY54" i="43"/>
  <c r="LX54" i="43"/>
  <c r="LW54" i="43"/>
  <c r="LV54" i="43"/>
  <c r="LU54" i="43"/>
  <c r="LT54" i="43"/>
  <c r="LS54" i="43"/>
  <c r="LR54" i="43"/>
  <c r="LQ54" i="43"/>
  <c r="LP54" i="43"/>
  <c r="LO54" i="43"/>
  <c r="LN54" i="43"/>
  <c r="LM54" i="43"/>
  <c r="LL54" i="43"/>
  <c r="LK54" i="43"/>
  <c r="LJ54" i="43"/>
  <c r="LI54" i="43"/>
  <c r="LH54" i="43"/>
  <c r="LG54" i="43"/>
  <c r="LF54" i="43"/>
  <c r="LE54" i="43"/>
  <c r="LD54" i="43"/>
  <c r="LC54" i="43"/>
  <c r="LB54" i="43"/>
  <c r="LA54" i="43"/>
  <c r="KZ54" i="43"/>
  <c r="KY54" i="43"/>
  <c r="KX54" i="43"/>
  <c r="KW54" i="43"/>
  <c r="KV54" i="43"/>
  <c r="KU54" i="43"/>
  <c r="KT54" i="43"/>
  <c r="KS54" i="43"/>
  <c r="KR54" i="43"/>
  <c r="KQ54" i="43"/>
  <c r="KP54" i="43"/>
  <c r="KO54" i="43"/>
  <c r="KN54" i="43"/>
  <c r="KM54" i="43"/>
  <c r="KL54" i="43"/>
  <c r="KK54" i="43"/>
  <c r="KJ54" i="43"/>
  <c r="KI54" i="43"/>
  <c r="KH54" i="43"/>
  <c r="KG54" i="43"/>
  <c r="KF54" i="43"/>
  <c r="KE54" i="43"/>
  <c r="KD54" i="43"/>
  <c r="KC54" i="43"/>
  <c r="KB54" i="43"/>
  <c r="KA54" i="43"/>
  <c r="JZ54" i="43"/>
  <c r="JY54" i="43"/>
  <c r="JX54" i="43"/>
  <c r="JW54" i="43"/>
  <c r="JV54" i="43"/>
  <c r="JU54" i="43"/>
  <c r="JT54" i="43"/>
  <c r="JS54" i="43"/>
  <c r="JR54" i="43"/>
  <c r="JQ54" i="43"/>
  <c r="JP54" i="43"/>
  <c r="JO54" i="43"/>
  <c r="JN54" i="43"/>
  <c r="JM54" i="43"/>
  <c r="JL54" i="43"/>
  <c r="JK54" i="43"/>
  <c r="JJ54" i="43"/>
  <c r="JI54" i="43"/>
  <c r="JH54" i="43"/>
  <c r="JG54" i="43"/>
  <c r="JF54" i="43"/>
  <c r="JE54" i="43"/>
  <c r="JD54" i="43"/>
  <c r="JC54" i="43"/>
  <c r="JB54" i="43"/>
  <c r="JA54" i="43"/>
  <c r="IZ54" i="43"/>
  <c r="IY54" i="43"/>
  <c r="IX54" i="43"/>
  <c r="IW54" i="43"/>
  <c r="IV54" i="43"/>
  <c r="IU54" i="43"/>
  <c r="IT54" i="43"/>
  <c r="IS54" i="43"/>
  <c r="IR54" i="43"/>
  <c r="IQ54" i="43"/>
  <c r="IP54" i="43"/>
  <c r="IO54" i="43"/>
  <c r="IN54" i="43"/>
  <c r="IM54" i="43"/>
  <c r="IL54" i="43"/>
  <c r="IK54" i="43"/>
  <c r="IJ54" i="43"/>
  <c r="II54" i="43"/>
  <c r="IH54" i="43"/>
  <c r="IG54" i="43"/>
  <c r="IF54" i="43"/>
  <c r="IE54" i="43"/>
  <c r="ID54" i="43"/>
  <c r="IC54" i="43"/>
  <c r="IB54" i="43"/>
  <c r="IA54" i="43"/>
  <c r="HZ54" i="43"/>
  <c r="HY54" i="43"/>
  <c r="HX54" i="43"/>
  <c r="HW54" i="43"/>
  <c r="HV54" i="43"/>
  <c r="HU54" i="43"/>
  <c r="HT54" i="43"/>
  <c r="HS54" i="43"/>
  <c r="HR54" i="43"/>
  <c r="HQ54" i="43"/>
  <c r="HP54" i="43"/>
  <c r="HO54" i="43"/>
  <c r="HN54" i="43"/>
  <c r="HM54" i="43"/>
  <c r="HL54" i="43"/>
  <c r="HK54" i="43"/>
  <c r="HJ54" i="43"/>
  <c r="HI54" i="43"/>
  <c r="HH54" i="43"/>
  <c r="HG54" i="43"/>
  <c r="HF54" i="43"/>
  <c r="HE54" i="43"/>
  <c r="HD54" i="43"/>
  <c r="HC54" i="43"/>
  <c r="HB54" i="43"/>
  <c r="HA54" i="43"/>
  <c r="GZ54" i="43"/>
  <c r="GY54" i="43"/>
  <c r="GX54" i="43"/>
  <c r="GW54" i="43"/>
  <c r="GV54" i="43"/>
  <c r="GU54" i="43"/>
  <c r="GT54" i="43"/>
  <c r="GS54" i="43"/>
  <c r="GR54" i="43"/>
  <c r="GQ54" i="43"/>
  <c r="GP54" i="43"/>
  <c r="GO54" i="43"/>
  <c r="GN54" i="43"/>
  <c r="GM54" i="43"/>
  <c r="GL54" i="43"/>
  <c r="GK54" i="43"/>
  <c r="GJ54" i="43"/>
  <c r="GI54" i="43"/>
  <c r="GH54" i="43"/>
  <c r="GG54" i="43"/>
  <c r="GF54" i="43"/>
  <c r="GE54" i="43"/>
  <c r="GD54" i="43"/>
  <c r="GC54" i="43"/>
  <c r="GB54" i="43"/>
  <c r="GA54" i="43"/>
  <c r="FZ54" i="43"/>
  <c r="FY54" i="43"/>
  <c r="FX54" i="43"/>
  <c r="FW54" i="43"/>
  <c r="FV54" i="43"/>
  <c r="FU54" i="43"/>
  <c r="FT54" i="43"/>
  <c r="FS54" i="43"/>
  <c r="FR54" i="43"/>
  <c r="FQ54" i="43"/>
  <c r="FP54" i="43"/>
  <c r="FO54" i="43"/>
  <c r="FN54" i="43"/>
  <c r="FM54" i="43"/>
  <c r="FL54" i="43"/>
  <c r="FK54" i="43"/>
  <c r="FJ54" i="43"/>
  <c r="FI54" i="43"/>
  <c r="FH54" i="43"/>
  <c r="FG54" i="43"/>
  <c r="FF54" i="43"/>
  <c r="FE54" i="43"/>
  <c r="FD54" i="43"/>
  <c r="FC54" i="43"/>
  <c r="FB54" i="43"/>
  <c r="FA54" i="43"/>
  <c r="EZ54" i="43"/>
  <c r="EY54" i="43"/>
  <c r="EX54" i="43"/>
  <c r="EW54" i="43"/>
  <c r="EV54" i="43"/>
  <c r="EU54" i="43"/>
  <c r="ET54" i="43"/>
  <c r="ES54" i="43"/>
  <c r="ER54" i="43"/>
  <c r="EQ54" i="43"/>
  <c r="EP54" i="43"/>
  <c r="EO54" i="43"/>
  <c r="EN54" i="43"/>
  <c r="EM54" i="43"/>
  <c r="EL54" i="43"/>
  <c r="EK54" i="43"/>
  <c r="EJ54" i="43"/>
  <c r="EI54" i="43"/>
  <c r="EH54" i="43"/>
  <c r="EG54" i="43"/>
  <c r="EF54" i="43"/>
  <c r="EE54" i="43"/>
  <c r="ED54" i="43"/>
  <c r="EC54" i="43"/>
  <c r="EB54" i="43"/>
  <c r="EA54" i="43"/>
  <c r="DZ54" i="43"/>
  <c r="DY54" i="43"/>
  <c r="DX54" i="43"/>
  <c r="DW54" i="43"/>
  <c r="DV54" i="43"/>
  <c r="DU54" i="43"/>
  <c r="DT54" i="43"/>
  <c r="DS54" i="43"/>
  <c r="DR54" i="43"/>
  <c r="DQ54" i="43"/>
  <c r="DP54" i="43"/>
  <c r="DO54" i="43"/>
  <c r="DN54" i="43"/>
  <c r="DM54" i="43"/>
  <c r="DL54" i="43"/>
  <c r="DK54" i="43"/>
  <c r="DJ54" i="43"/>
  <c r="DI54" i="43"/>
  <c r="DH54" i="43"/>
  <c r="DG54" i="43"/>
  <c r="DF54" i="43"/>
  <c r="DE54" i="43"/>
  <c r="DD54" i="43"/>
  <c r="DC54" i="43"/>
  <c r="DB54" i="43"/>
  <c r="DA54" i="43"/>
  <c r="CZ54" i="43"/>
  <c r="CY54" i="43"/>
  <c r="CX54" i="43"/>
  <c r="CW54" i="43"/>
  <c r="CV54" i="43"/>
  <c r="CU54" i="43"/>
  <c r="CT54" i="43"/>
  <c r="CS54" i="43"/>
  <c r="CR54" i="43"/>
  <c r="CQ54" i="43"/>
  <c r="CP54" i="43"/>
  <c r="CO54" i="43"/>
  <c r="CN54" i="43"/>
  <c r="CM54" i="43"/>
  <c r="CL54" i="43"/>
  <c r="CK54" i="43"/>
  <c r="CJ54" i="43"/>
  <c r="CI54" i="43"/>
  <c r="CH54" i="43"/>
  <c r="CG54" i="43"/>
  <c r="CF54" i="43"/>
  <c r="CE54" i="43"/>
  <c r="CD54" i="43"/>
  <c r="CC54" i="43"/>
  <c r="CB54" i="43"/>
  <c r="CA54" i="43"/>
  <c r="BZ54" i="43"/>
  <c r="BY54" i="43"/>
  <c r="BX54" i="43"/>
  <c r="BW54" i="43"/>
  <c r="BV54" i="43"/>
  <c r="BU54" i="43"/>
  <c r="BT54" i="43"/>
  <c r="BS54" i="43"/>
  <c r="BR54" i="43"/>
  <c r="BQ54" i="43"/>
  <c r="BP54" i="43"/>
  <c r="BO54" i="43"/>
  <c r="BN54" i="43"/>
  <c r="BM54" i="43"/>
  <c r="BL54" i="43"/>
  <c r="BK54" i="43"/>
  <c r="BJ54" i="43"/>
  <c r="BI54" i="43"/>
  <c r="BH54" i="43"/>
  <c r="BG54" i="43"/>
  <c r="BF54" i="43"/>
  <c r="BE54" i="43"/>
  <c r="BD54" i="43"/>
  <c r="BC54" i="43"/>
  <c r="BB54" i="43"/>
  <c r="BA54" i="43"/>
  <c r="AZ54" i="43"/>
  <c r="AY54" i="43"/>
  <c r="AX54" i="43"/>
  <c r="AW54" i="43"/>
  <c r="AV54" i="43"/>
  <c r="AU54" i="43"/>
  <c r="AT54" i="43"/>
  <c r="AS54" i="43"/>
  <c r="AR54" i="43"/>
  <c r="AQ54" i="43"/>
  <c r="AP54" i="43"/>
  <c r="AO54" i="43"/>
  <c r="AN54" i="43"/>
  <c r="AM54" i="43"/>
  <c r="AL54" i="43"/>
  <c r="AK54" i="43"/>
  <c r="AJ54" i="43"/>
  <c r="AI54" i="43"/>
  <c r="AH54" i="43"/>
  <c r="AG54" i="43"/>
  <c r="AF54" i="43"/>
  <c r="AE54" i="43"/>
  <c r="AD54" i="43"/>
  <c r="AC54" i="43"/>
  <c r="AB54" i="43"/>
  <c r="AA54" i="43"/>
  <c r="Z54" i="43"/>
  <c r="Y54" i="43"/>
  <c r="X54" i="43"/>
  <c r="W54" i="43"/>
  <c r="V54" i="43"/>
  <c r="U54" i="43"/>
  <c r="T54" i="43"/>
  <c r="S54" i="43"/>
  <c r="R54" i="43"/>
  <c r="Q54" i="43"/>
  <c r="P54" i="43"/>
  <c r="O54" i="43"/>
  <c r="N54" i="43"/>
  <c r="M54" i="43"/>
  <c r="L54" i="43"/>
  <c r="K54" i="43"/>
  <c r="J54" i="43"/>
  <c r="I54" i="43"/>
  <c r="H54" i="43"/>
  <c r="G54" i="43"/>
  <c r="F54" i="43"/>
  <c r="E54" i="43"/>
  <c r="D54" i="43"/>
  <c r="C54" i="43"/>
  <c r="YC53" i="43"/>
  <c r="YB53" i="43"/>
  <c r="YA53" i="43"/>
  <c r="XZ53" i="43"/>
  <c r="XY53" i="43"/>
  <c r="XX53" i="43"/>
  <c r="XW53" i="43"/>
  <c r="XV53" i="43"/>
  <c r="XU53" i="43"/>
  <c r="XT53" i="43"/>
  <c r="XS53" i="43"/>
  <c r="XR53" i="43"/>
  <c r="XQ53" i="43"/>
  <c r="XP53" i="43"/>
  <c r="XO53" i="43"/>
  <c r="XN53" i="43"/>
  <c r="XM53" i="43"/>
  <c r="XL53" i="43"/>
  <c r="XK53" i="43"/>
  <c r="XJ53" i="43"/>
  <c r="XI53" i="43"/>
  <c r="XH53" i="43"/>
  <c r="XG53" i="43"/>
  <c r="XF53" i="43"/>
  <c r="XE53" i="43"/>
  <c r="XD53" i="43"/>
  <c r="XC53" i="43"/>
  <c r="XB53" i="43"/>
  <c r="XA53" i="43"/>
  <c r="WZ53" i="43"/>
  <c r="WY53" i="43"/>
  <c r="WX53" i="43"/>
  <c r="WW53" i="43"/>
  <c r="WV53" i="43"/>
  <c r="WU53" i="43"/>
  <c r="WT53" i="43"/>
  <c r="WS53" i="43"/>
  <c r="WR53" i="43"/>
  <c r="WQ53" i="43"/>
  <c r="WP53" i="43"/>
  <c r="WO53" i="43"/>
  <c r="WN53" i="43"/>
  <c r="WM53" i="43"/>
  <c r="WL53" i="43"/>
  <c r="WK53" i="43"/>
  <c r="WJ53" i="43"/>
  <c r="WI53" i="43"/>
  <c r="WH53" i="43"/>
  <c r="WG53" i="43"/>
  <c r="WF53" i="43"/>
  <c r="WE53" i="43"/>
  <c r="WD53" i="43"/>
  <c r="WC53" i="43"/>
  <c r="WB53" i="43"/>
  <c r="WA53" i="43"/>
  <c r="VZ53" i="43"/>
  <c r="VY53" i="43"/>
  <c r="VX53" i="43"/>
  <c r="VW53" i="43"/>
  <c r="VV53" i="43"/>
  <c r="VU53" i="43"/>
  <c r="VT53" i="43"/>
  <c r="VS53" i="43"/>
  <c r="VR53" i="43"/>
  <c r="VQ53" i="43"/>
  <c r="VP53" i="43"/>
  <c r="VO53" i="43"/>
  <c r="VN53" i="43"/>
  <c r="VM53" i="43"/>
  <c r="VL53" i="43"/>
  <c r="VK53" i="43"/>
  <c r="VJ53" i="43"/>
  <c r="VI53" i="43"/>
  <c r="VH53" i="43"/>
  <c r="VG53" i="43"/>
  <c r="VF53" i="43"/>
  <c r="VE53" i="43"/>
  <c r="VD53" i="43"/>
  <c r="VC53" i="43"/>
  <c r="VB53" i="43"/>
  <c r="VA53" i="43"/>
  <c r="UZ53" i="43"/>
  <c r="UY53" i="43"/>
  <c r="UX53" i="43"/>
  <c r="UW53" i="43"/>
  <c r="UV53" i="43"/>
  <c r="UU53" i="43"/>
  <c r="UT53" i="43"/>
  <c r="US53" i="43"/>
  <c r="UR53" i="43"/>
  <c r="UQ53" i="43"/>
  <c r="UP53" i="43"/>
  <c r="UO53" i="43"/>
  <c r="UN53" i="43"/>
  <c r="UM53" i="43"/>
  <c r="UL53" i="43"/>
  <c r="UK53" i="43"/>
  <c r="UJ53" i="43"/>
  <c r="UI53" i="43"/>
  <c r="UH53" i="43"/>
  <c r="UG53" i="43"/>
  <c r="UF53" i="43"/>
  <c r="UE53" i="43"/>
  <c r="UD53" i="43"/>
  <c r="UC53" i="43"/>
  <c r="UB53" i="43"/>
  <c r="UA53" i="43"/>
  <c r="TZ53" i="43"/>
  <c r="TY53" i="43"/>
  <c r="TX53" i="43"/>
  <c r="TW53" i="43"/>
  <c r="TV53" i="43"/>
  <c r="TU53" i="43"/>
  <c r="TT53" i="43"/>
  <c r="TS53" i="43"/>
  <c r="TR53" i="43"/>
  <c r="TQ53" i="43"/>
  <c r="TP53" i="43"/>
  <c r="TO53" i="43"/>
  <c r="TN53" i="43"/>
  <c r="TM53" i="43"/>
  <c r="TL53" i="43"/>
  <c r="TK53" i="43"/>
  <c r="TJ53" i="43"/>
  <c r="TI53" i="43"/>
  <c r="TH53" i="43"/>
  <c r="TG53" i="43"/>
  <c r="TF53" i="43"/>
  <c r="TE53" i="43"/>
  <c r="TD53" i="43"/>
  <c r="TC53" i="43"/>
  <c r="TB53" i="43"/>
  <c r="TA53" i="43"/>
  <c r="SZ53" i="43"/>
  <c r="SY53" i="43"/>
  <c r="SX53" i="43"/>
  <c r="SW53" i="43"/>
  <c r="SV53" i="43"/>
  <c r="SU53" i="43"/>
  <c r="ST53" i="43"/>
  <c r="SS53" i="43"/>
  <c r="SR53" i="43"/>
  <c r="SQ53" i="43"/>
  <c r="SP53" i="43"/>
  <c r="SO53" i="43"/>
  <c r="SN53" i="43"/>
  <c r="SM53" i="43"/>
  <c r="SL53" i="43"/>
  <c r="SK53" i="43"/>
  <c r="SJ53" i="43"/>
  <c r="SI53" i="43"/>
  <c r="SH53" i="43"/>
  <c r="SG53" i="43"/>
  <c r="SF53" i="43"/>
  <c r="SE53" i="43"/>
  <c r="SD53" i="43"/>
  <c r="SC53" i="43"/>
  <c r="SB53" i="43"/>
  <c r="SA53" i="43"/>
  <c r="RZ53" i="43"/>
  <c r="RY53" i="43"/>
  <c r="RX53" i="43"/>
  <c r="RW53" i="43"/>
  <c r="RV53" i="43"/>
  <c r="RU53" i="43"/>
  <c r="RT53" i="43"/>
  <c r="RS53" i="43"/>
  <c r="RR53" i="43"/>
  <c r="RQ53" i="43"/>
  <c r="RP53" i="43"/>
  <c r="RO53" i="43"/>
  <c r="RN53" i="43"/>
  <c r="RM53" i="43"/>
  <c r="RL53" i="43"/>
  <c r="RK53" i="43"/>
  <c r="RJ53" i="43"/>
  <c r="RI53" i="43"/>
  <c r="RH53" i="43"/>
  <c r="RG53" i="43"/>
  <c r="RF53" i="43"/>
  <c r="RE53" i="43"/>
  <c r="RD53" i="43"/>
  <c r="RC53" i="43"/>
  <c r="RB53" i="43"/>
  <c r="RA53" i="43"/>
  <c r="QZ53" i="43"/>
  <c r="QY53" i="43"/>
  <c r="QX53" i="43"/>
  <c r="QW53" i="43"/>
  <c r="QV53" i="43"/>
  <c r="QU53" i="43"/>
  <c r="QT53" i="43"/>
  <c r="QS53" i="43"/>
  <c r="QR53" i="43"/>
  <c r="QQ53" i="43"/>
  <c r="QP53" i="43"/>
  <c r="QO53" i="43"/>
  <c r="QN53" i="43"/>
  <c r="QM53" i="43"/>
  <c r="QL53" i="43"/>
  <c r="QK53" i="43"/>
  <c r="QJ53" i="43"/>
  <c r="QI53" i="43"/>
  <c r="QH53" i="43"/>
  <c r="QG53" i="43"/>
  <c r="QF53" i="43"/>
  <c r="QE53" i="43"/>
  <c r="QD53" i="43"/>
  <c r="QC53" i="43"/>
  <c r="QB53" i="43"/>
  <c r="QA53" i="43"/>
  <c r="PZ53" i="43"/>
  <c r="PY53" i="43"/>
  <c r="PX53" i="43"/>
  <c r="PW53" i="43"/>
  <c r="PV53" i="43"/>
  <c r="PU53" i="43"/>
  <c r="PT53" i="43"/>
  <c r="PS53" i="43"/>
  <c r="PR53" i="43"/>
  <c r="PQ53" i="43"/>
  <c r="PP53" i="43"/>
  <c r="PO53" i="43"/>
  <c r="PN53" i="43"/>
  <c r="PM53" i="43"/>
  <c r="PL53" i="43"/>
  <c r="PK53" i="43"/>
  <c r="PJ53" i="43"/>
  <c r="PI53" i="43"/>
  <c r="PH53" i="43"/>
  <c r="PG53" i="43"/>
  <c r="PF53" i="43"/>
  <c r="PE53" i="43"/>
  <c r="PD53" i="43"/>
  <c r="PC53" i="43"/>
  <c r="PB53" i="43"/>
  <c r="PA53" i="43"/>
  <c r="OZ53" i="43"/>
  <c r="OY53" i="43"/>
  <c r="OX53" i="43"/>
  <c r="OW53" i="43"/>
  <c r="OV53" i="43"/>
  <c r="OU53" i="43"/>
  <c r="OT53" i="43"/>
  <c r="OS53" i="43"/>
  <c r="OR53" i="43"/>
  <c r="OQ53" i="43"/>
  <c r="OP53" i="43"/>
  <c r="OO53" i="43"/>
  <c r="ON53" i="43"/>
  <c r="OM53" i="43"/>
  <c r="OL53" i="43"/>
  <c r="OK53" i="43"/>
  <c r="OJ53" i="43"/>
  <c r="OI53" i="43"/>
  <c r="OH53" i="43"/>
  <c r="OG53" i="43"/>
  <c r="OF53" i="43"/>
  <c r="OE53" i="43"/>
  <c r="OD53" i="43"/>
  <c r="OC53" i="43"/>
  <c r="OB53" i="43"/>
  <c r="OA53" i="43"/>
  <c r="NZ53" i="43"/>
  <c r="NY53" i="43"/>
  <c r="NX53" i="43"/>
  <c r="NW53" i="43"/>
  <c r="NV53" i="43"/>
  <c r="NU53" i="43"/>
  <c r="NT53" i="43"/>
  <c r="NS53" i="43"/>
  <c r="NR53" i="43"/>
  <c r="NQ53" i="43"/>
  <c r="NP53" i="43"/>
  <c r="NO53" i="43"/>
  <c r="NN53" i="43"/>
  <c r="NM53" i="43"/>
  <c r="NL53" i="43"/>
  <c r="NK53" i="43"/>
  <c r="NJ53" i="43"/>
  <c r="NI53" i="43"/>
  <c r="NH53" i="43"/>
  <c r="NG53" i="43"/>
  <c r="NF53" i="43"/>
  <c r="NE53" i="43"/>
  <c r="ND53" i="43"/>
  <c r="NC53" i="43"/>
  <c r="NB53" i="43"/>
  <c r="NA53" i="43"/>
  <c r="MZ53" i="43"/>
  <c r="MY53" i="43"/>
  <c r="MX53" i="43"/>
  <c r="MW53" i="43"/>
  <c r="MV53" i="43"/>
  <c r="MU53" i="43"/>
  <c r="MT53" i="43"/>
  <c r="MS53" i="43"/>
  <c r="MR53" i="43"/>
  <c r="MQ53" i="43"/>
  <c r="MP53" i="43"/>
  <c r="MO53" i="43"/>
  <c r="MN53" i="43"/>
  <c r="MM53" i="43"/>
  <c r="ML53" i="43"/>
  <c r="MK53" i="43"/>
  <c r="MJ53" i="43"/>
  <c r="MI53" i="43"/>
  <c r="MH53" i="43"/>
  <c r="MG53" i="43"/>
  <c r="MF53" i="43"/>
  <c r="ME53" i="43"/>
  <c r="MD53" i="43"/>
  <c r="MC53" i="43"/>
  <c r="MB53" i="43"/>
  <c r="MA53" i="43"/>
  <c r="LZ53" i="43"/>
  <c r="LY53" i="43"/>
  <c r="LX53" i="43"/>
  <c r="LW53" i="43"/>
  <c r="LV53" i="43"/>
  <c r="LU53" i="43"/>
  <c r="LT53" i="43"/>
  <c r="LS53" i="43"/>
  <c r="LR53" i="43"/>
  <c r="LQ53" i="43"/>
  <c r="LP53" i="43"/>
  <c r="LO53" i="43"/>
  <c r="LN53" i="43"/>
  <c r="LM53" i="43"/>
  <c r="LL53" i="43"/>
  <c r="LK53" i="43"/>
  <c r="LJ53" i="43"/>
  <c r="LI53" i="43"/>
  <c r="LH53" i="43"/>
  <c r="LG53" i="43"/>
  <c r="LF53" i="43"/>
  <c r="LE53" i="43"/>
  <c r="LD53" i="43"/>
  <c r="LC53" i="43"/>
  <c r="LB53" i="43"/>
  <c r="LA53" i="43"/>
  <c r="KZ53" i="43"/>
  <c r="KY53" i="43"/>
  <c r="KX53" i="43"/>
  <c r="KW53" i="43"/>
  <c r="KV53" i="43"/>
  <c r="KU53" i="43"/>
  <c r="KT53" i="43"/>
  <c r="KS53" i="43"/>
  <c r="KR53" i="43"/>
  <c r="KQ53" i="43"/>
  <c r="KP53" i="43"/>
  <c r="KO53" i="43"/>
  <c r="KN53" i="43"/>
  <c r="KM53" i="43"/>
  <c r="KL53" i="43"/>
  <c r="KK53" i="43"/>
  <c r="KJ53" i="43"/>
  <c r="KI53" i="43"/>
  <c r="KH53" i="43"/>
  <c r="KG53" i="43"/>
  <c r="KF53" i="43"/>
  <c r="KE53" i="43"/>
  <c r="KD53" i="43"/>
  <c r="KC53" i="43"/>
  <c r="KB53" i="43"/>
  <c r="KA53" i="43"/>
  <c r="JZ53" i="43"/>
  <c r="JY53" i="43"/>
  <c r="JX53" i="43"/>
  <c r="JW53" i="43"/>
  <c r="JV53" i="43"/>
  <c r="JU53" i="43"/>
  <c r="JT53" i="43"/>
  <c r="JS53" i="43"/>
  <c r="JR53" i="43"/>
  <c r="JQ53" i="43"/>
  <c r="JP53" i="43"/>
  <c r="JO53" i="43"/>
  <c r="JN53" i="43"/>
  <c r="JM53" i="43"/>
  <c r="JL53" i="43"/>
  <c r="JK53" i="43"/>
  <c r="JJ53" i="43"/>
  <c r="JI53" i="43"/>
  <c r="JH53" i="43"/>
  <c r="JG53" i="43"/>
  <c r="JF53" i="43"/>
  <c r="JE53" i="43"/>
  <c r="JD53" i="43"/>
  <c r="JC53" i="43"/>
  <c r="JB53" i="43"/>
  <c r="JA53" i="43"/>
  <c r="IZ53" i="43"/>
  <c r="IY53" i="43"/>
  <c r="IX53" i="43"/>
  <c r="IW53" i="43"/>
  <c r="IV53" i="43"/>
  <c r="IU53" i="43"/>
  <c r="IT53" i="43"/>
  <c r="IS53" i="43"/>
  <c r="IR53" i="43"/>
  <c r="IQ53" i="43"/>
  <c r="IP53" i="43"/>
  <c r="IO53" i="43"/>
  <c r="IN53" i="43"/>
  <c r="IM53" i="43"/>
  <c r="IL53" i="43"/>
  <c r="IK53" i="43"/>
  <c r="IJ53" i="43"/>
  <c r="II53" i="43"/>
  <c r="IH53" i="43"/>
  <c r="IG53" i="43"/>
  <c r="IF53" i="43"/>
  <c r="IE53" i="43"/>
  <c r="ID53" i="43"/>
  <c r="IC53" i="43"/>
  <c r="IB53" i="43"/>
  <c r="IA53" i="43"/>
  <c r="HZ53" i="43"/>
  <c r="HY53" i="43"/>
  <c r="HX53" i="43"/>
  <c r="HW53" i="43"/>
  <c r="HV53" i="43"/>
  <c r="HU53" i="43"/>
  <c r="HT53" i="43"/>
  <c r="HS53" i="43"/>
  <c r="HR53" i="43"/>
  <c r="HQ53" i="43"/>
  <c r="HP53" i="43"/>
  <c r="HO53" i="43"/>
  <c r="HN53" i="43"/>
  <c r="HM53" i="43"/>
  <c r="HL53" i="43"/>
  <c r="HK53" i="43"/>
  <c r="HJ53" i="43"/>
  <c r="HI53" i="43"/>
  <c r="HH53" i="43"/>
  <c r="HG53" i="43"/>
  <c r="HF53" i="43"/>
  <c r="HE53" i="43"/>
  <c r="HD53" i="43"/>
  <c r="HC53" i="43"/>
  <c r="HB53" i="43"/>
  <c r="HA53" i="43"/>
  <c r="GZ53" i="43"/>
  <c r="GY53" i="43"/>
  <c r="GX53" i="43"/>
  <c r="GW53" i="43"/>
  <c r="GV53" i="43"/>
  <c r="GU53" i="43"/>
  <c r="GT53" i="43"/>
  <c r="GS53" i="43"/>
  <c r="GR53" i="43"/>
  <c r="GQ53" i="43"/>
  <c r="GP53" i="43"/>
  <c r="GO53" i="43"/>
  <c r="GN53" i="43"/>
  <c r="GM53" i="43"/>
  <c r="GL53" i="43"/>
  <c r="GK53" i="43"/>
  <c r="GJ53" i="43"/>
  <c r="GI53" i="43"/>
  <c r="GH53" i="43"/>
  <c r="GG53" i="43"/>
  <c r="GF53" i="43"/>
  <c r="GE53" i="43"/>
  <c r="GD53" i="43"/>
  <c r="GC53" i="43"/>
  <c r="GB53" i="43"/>
  <c r="GA53" i="43"/>
  <c r="FZ53" i="43"/>
  <c r="FY53" i="43"/>
  <c r="FX53" i="43"/>
  <c r="FW53" i="43"/>
  <c r="FV53" i="43"/>
  <c r="FU53" i="43"/>
  <c r="FT53" i="43"/>
  <c r="FS53" i="43"/>
  <c r="FR53" i="43"/>
  <c r="FQ53" i="43"/>
  <c r="FP53" i="43"/>
  <c r="FO53" i="43"/>
  <c r="FN53" i="43"/>
  <c r="FM53" i="43"/>
  <c r="FL53" i="43"/>
  <c r="FK53" i="43"/>
  <c r="FJ53" i="43"/>
  <c r="FI53" i="43"/>
  <c r="FH53" i="43"/>
  <c r="FG53" i="43"/>
  <c r="FF53" i="43"/>
  <c r="FE53" i="43"/>
  <c r="FD53" i="43"/>
  <c r="FC53" i="43"/>
  <c r="FB53" i="43"/>
  <c r="FA53" i="43"/>
  <c r="EZ53" i="43"/>
  <c r="EY53" i="43"/>
  <c r="EX53" i="43"/>
  <c r="EW53" i="43"/>
  <c r="EV53" i="43"/>
  <c r="EU53" i="43"/>
  <c r="ET53" i="43"/>
  <c r="ES53" i="43"/>
  <c r="ER53" i="43"/>
  <c r="EQ53" i="43"/>
  <c r="EP53" i="43"/>
  <c r="EO53" i="43"/>
  <c r="EN53" i="43"/>
  <c r="EM53" i="43"/>
  <c r="EL53" i="43"/>
  <c r="EK53" i="43"/>
  <c r="EJ53" i="43"/>
  <c r="EI53" i="43"/>
  <c r="EH53" i="43"/>
  <c r="EG53" i="43"/>
  <c r="EF53" i="43"/>
  <c r="EE53" i="43"/>
  <c r="ED53" i="43"/>
  <c r="EC53" i="43"/>
  <c r="EB53" i="43"/>
  <c r="EA53" i="43"/>
  <c r="DZ53" i="43"/>
  <c r="DY53" i="43"/>
  <c r="DX53" i="43"/>
  <c r="DW53" i="43"/>
  <c r="DV53" i="43"/>
  <c r="DU53" i="43"/>
  <c r="DT53" i="43"/>
  <c r="DS53" i="43"/>
  <c r="DR53" i="43"/>
  <c r="DQ53" i="43"/>
  <c r="DP53" i="43"/>
  <c r="DO53" i="43"/>
  <c r="DN53" i="43"/>
  <c r="DM53" i="43"/>
  <c r="DL53" i="43"/>
  <c r="DK53" i="43"/>
  <c r="DJ53" i="43"/>
  <c r="DI53" i="43"/>
  <c r="DH53" i="43"/>
  <c r="DG53" i="43"/>
  <c r="DF53" i="43"/>
  <c r="DE53" i="43"/>
  <c r="DD53" i="43"/>
  <c r="DC53" i="43"/>
  <c r="DB53" i="43"/>
  <c r="DA53" i="43"/>
  <c r="CZ53" i="43"/>
  <c r="CY53" i="43"/>
  <c r="CX53" i="43"/>
  <c r="CW53" i="43"/>
  <c r="CV53" i="43"/>
  <c r="CU53" i="43"/>
  <c r="CT53" i="43"/>
  <c r="CS53" i="43"/>
  <c r="CR53" i="43"/>
  <c r="CQ53" i="43"/>
  <c r="CP53" i="43"/>
  <c r="CO53" i="43"/>
  <c r="CN53" i="43"/>
  <c r="CM53" i="43"/>
  <c r="CL53" i="43"/>
  <c r="CK53" i="43"/>
  <c r="CJ53" i="43"/>
  <c r="CI53" i="43"/>
  <c r="CH53" i="43"/>
  <c r="CG53" i="43"/>
  <c r="CF53" i="43"/>
  <c r="CE53" i="43"/>
  <c r="CD53" i="43"/>
  <c r="CC53" i="43"/>
  <c r="CB53" i="43"/>
  <c r="CA53" i="43"/>
  <c r="BZ53" i="43"/>
  <c r="BY53" i="43"/>
  <c r="BX53" i="43"/>
  <c r="BW53" i="43"/>
  <c r="BV53" i="43"/>
  <c r="BU53" i="43"/>
  <c r="BT53" i="43"/>
  <c r="BS53" i="43"/>
  <c r="BR53" i="43"/>
  <c r="BQ53" i="43"/>
  <c r="BP53" i="43"/>
  <c r="BO53" i="43"/>
  <c r="BN53" i="43"/>
  <c r="BM53" i="43"/>
  <c r="BL53" i="43"/>
  <c r="BK53" i="43"/>
  <c r="BJ53" i="43"/>
  <c r="BI53" i="43"/>
  <c r="BH53" i="43"/>
  <c r="BG53" i="43"/>
  <c r="BF53" i="43"/>
  <c r="BE53" i="43"/>
  <c r="BD53" i="43"/>
  <c r="BC53" i="43"/>
  <c r="BB53" i="43"/>
  <c r="BA53" i="43"/>
  <c r="AZ53" i="43"/>
  <c r="AY53" i="43"/>
  <c r="AX53" i="43"/>
  <c r="AW53" i="43"/>
  <c r="AV53" i="43"/>
  <c r="AU53" i="43"/>
  <c r="AT53" i="43"/>
  <c r="AS53" i="43"/>
  <c r="AR53" i="43"/>
  <c r="AQ53" i="43"/>
  <c r="AP53" i="43"/>
  <c r="AO53" i="43"/>
  <c r="AN53" i="43"/>
  <c r="AM53" i="43"/>
  <c r="AL53" i="43"/>
  <c r="AK53" i="43"/>
  <c r="AJ53" i="43"/>
  <c r="AI53" i="43"/>
  <c r="AH53" i="43"/>
  <c r="AG53" i="43"/>
  <c r="AF53" i="43"/>
  <c r="AE53" i="43"/>
  <c r="AD53" i="43"/>
  <c r="AC53" i="43"/>
  <c r="AB53" i="43"/>
  <c r="AA53" i="43"/>
  <c r="Z53" i="43"/>
  <c r="Y53" i="43"/>
  <c r="X53" i="43"/>
  <c r="W53" i="43"/>
  <c r="V53" i="43"/>
  <c r="U53" i="43"/>
  <c r="T53" i="43"/>
  <c r="S53" i="43"/>
  <c r="R53" i="43"/>
  <c r="Q53" i="43"/>
  <c r="P53" i="43"/>
  <c r="O53" i="43"/>
  <c r="N53" i="43"/>
  <c r="M53" i="43"/>
  <c r="L53" i="43"/>
  <c r="K53" i="43"/>
  <c r="J53" i="43"/>
  <c r="I53" i="43"/>
  <c r="H53" i="43"/>
  <c r="G53" i="43"/>
  <c r="F53" i="43"/>
  <c r="E53" i="43"/>
  <c r="D53" i="43"/>
  <c r="C53" i="43"/>
  <c r="YC52" i="43"/>
  <c r="YB52" i="43"/>
  <c r="YA52" i="43"/>
  <c r="XZ52" i="43"/>
  <c r="XY52" i="43"/>
  <c r="XX52" i="43"/>
  <c r="XW52" i="43"/>
  <c r="XV52" i="43"/>
  <c r="XU52" i="43"/>
  <c r="XT52" i="43"/>
  <c r="XS52" i="43"/>
  <c r="XR52" i="43"/>
  <c r="XQ52" i="43"/>
  <c r="XP52" i="43"/>
  <c r="XO52" i="43"/>
  <c r="XN52" i="43"/>
  <c r="XM52" i="43"/>
  <c r="XL52" i="43"/>
  <c r="XK52" i="43"/>
  <c r="XJ52" i="43"/>
  <c r="XI52" i="43"/>
  <c r="XH52" i="43"/>
  <c r="XG52" i="43"/>
  <c r="XF52" i="43"/>
  <c r="XE52" i="43"/>
  <c r="XD52" i="43"/>
  <c r="XC52" i="43"/>
  <c r="XB52" i="43"/>
  <c r="XA52" i="43"/>
  <c r="WZ52" i="43"/>
  <c r="WY52" i="43"/>
  <c r="WX52" i="43"/>
  <c r="WW52" i="43"/>
  <c r="WV52" i="43"/>
  <c r="WU52" i="43"/>
  <c r="WT52" i="43"/>
  <c r="WS52" i="43"/>
  <c r="WR52" i="43"/>
  <c r="WQ52" i="43"/>
  <c r="WP52" i="43"/>
  <c r="WO52" i="43"/>
  <c r="WN52" i="43"/>
  <c r="WM52" i="43"/>
  <c r="WL52" i="43"/>
  <c r="WK52" i="43"/>
  <c r="WJ52" i="43"/>
  <c r="WI52" i="43"/>
  <c r="WH52" i="43"/>
  <c r="WG52" i="43"/>
  <c r="WF52" i="43"/>
  <c r="WE52" i="43"/>
  <c r="WD52" i="43"/>
  <c r="WC52" i="43"/>
  <c r="WB52" i="43"/>
  <c r="WA52" i="43"/>
  <c r="VZ52" i="43"/>
  <c r="VY52" i="43"/>
  <c r="VX52" i="43"/>
  <c r="VW52" i="43"/>
  <c r="VV52" i="43"/>
  <c r="VU52" i="43"/>
  <c r="VT52" i="43"/>
  <c r="VS52" i="43"/>
  <c r="VR52" i="43"/>
  <c r="VQ52" i="43"/>
  <c r="VP52" i="43"/>
  <c r="VO52" i="43"/>
  <c r="VN52" i="43"/>
  <c r="VM52" i="43"/>
  <c r="VL52" i="43"/>
  <c r="VK52" i="43"/>
  <c r="VJ52" i="43"/>
  <c r="VI52" i="43"/>
  <c r="VH52" i="43"/>
  <c r="VG52" i="43"/>
  <c r="VF52" i="43"/>
  <c r="VE52" i="43"/>
  <c r="VD52" i="43"/>
  <c r="VC52" i="43"/>
  <c r="VB52" i="43"/>
  <c r="VA52" i="43"/>
  <c r="UZ52" i="43"/>
  <c r="UY52" i="43"/>
  <c r="UX52" i="43"/>
  <c r="UW52" i="43"/>
  <c r="UV52" i="43"/>
  <c r="UU52" i="43"/>
  <c r="UT52" i="43"/>
  <c r="US52" i="43"/>
  <c r="UR52" i="43"/>
  <c r="UQ52" i="43"/>
  <c r="UP52" i="43"/>
  <c r="UO52" i="43"/>
  <c r="UN52" i="43"/>
  <c r="UM52" i="43"/>
  <c r="UL52" i="43"/>
  <c r="UK52" i="43"/>
  <c r="UJ52" i="43"/>
  <c r="UI52" i="43"/>
  <c r="UH52" i="43"/>
  <c r="UG52" i="43"/>
  <c r="UF52" i="43"/>
  <c r="UE52" i="43"/>
  <c r="UD52" i="43"/>
  <c r="UC52" i="43"/>
  <c r="UB52" i="43"/>
  <c r="UA52" i="43"/>
  <c r="TZ52" i="43"/>
  <c r="TY52" i="43"/>
  <c r="TX52" i="43"/>
  <c r="TW52" i="43"/>
  <c r="TV52" i="43"/>
  <c r="TU52" i="43"/>
  <c r="TT52" i="43"/>
  <c r="TS52" i="43"/>
  <c r="TR52" i="43"/>
  <c r="TQ52" i="43"/>
  <c r="TP52" i="43"/>
  <c r="TO52" i="43"/>
  <c r="TN52" i="43"/>
  <c r="TM52" i="43"/>
  <c r="TL52" i="43"/>
  <c r="TK52" i="43"/>
  <c r="TJ52" i="43"/>
  <c r="TI52" i="43"/>
  <c r="TH52" i="43"/>
  <c r="TG52" i="43"/>
  <c r="TF52" i="43"/>
  <c r="TE52" i="43"/>
  <c r="TD52" i="43"/>
  <c r="TC52" i="43"/>
  <c r="TB52" i="43"/>
  <c r="TA52" i="43"/>
  <c r="SZ52" i="43"/>
  <c r="SY52" i="43"/>
  <c r="SX52" i="43"/>
  <c r="SW52" i="43"/>
  <c r="SV52" i="43"/>
  <c r="SU52" i="43"/>
  <c r="ST52" i="43"/>
  <c r="SS52" i="43"/>
  <c r="SR52" i="43"/>
  <c r="SQ52" i="43"/>
  <c r="SP52" i="43"/>
  <c r="SO52" i="43"/>
  <c r="SN52" i="43"/>
  <c r="SM52" i="43"/>
  <c r="SL52" i="43"/>
  <c r="SK52" i="43"/>
  <c r="SJ52" i="43"/>
  <c r="SI52" i="43"/>
  <c r="SH52" i="43"/>
  <c r="SG52" i="43"/>
  <c r="SF52" i="43"/>
  <c r="SE52" i="43"/>
  <c r="SD52" i="43"/>
  <c r="SC52" i="43"/>
  <c r="SB52" i="43"/>
  <c r="SA52" i="43"/>
  <c r="RZ52" i="43"/>
  <c r="RY52" i="43"/>
  <c r="RX52" i="43"/>
  <c r="RW52" i="43"/>
  <c r="RV52" i="43"/>
  <c r="RU52" i="43"/>
  <c r="RT52" i="43"/>
  <c r="RS52" i="43"/>
  <c r="RR52" i="43"/>
  <c r="RQ52" i="43"/>
  <c r="RP52" i="43"/>
  <c r="RO52" i="43"/>
  <c r="RN52" i="43"/>
  <c r="RM52" i="43"/>
  <c r="RL52" i="43"/>
  <c r="RK52" i="43"/>
  <c r="RJ52" i="43"/>
  <c r="RI52" i="43"/>
  <c r="RH52" i="43"/>
  <c r="RG52" i="43"/>
  <c r="RF52" i="43"/>
  <c r="RE52" i="43"/>
  <c r="RD52" i="43"/>
  <c r="RC52" i="43"/>
  <c r="RB52" i="43"/>
  <c r="RA52" i="43"/>
  <c r="QZ52" i="43"/>
  <c r="QY52" i="43"/>
  <c r="QX52" i="43"/>
  <c r="QW52" i="43"/>
  <c r="QV52" i="43"/>
  <c r="QU52" i="43"/>
  <c r="QT52" i="43"/>
  <c r="QS52" i="43"/>
  <c r="QR52" i="43"/>
  <c r="QQ52" i="43"/>
  <c r="QP52" i="43"/>
  <c r="QO52" i="43"/>
  <c r="QN52" i="43"/>
  <c r="QM52" i="43"/>
  <c r="QL52" i="43"/>
  <c r="QK52" i="43"/>
  <c r="QJ52" i="43"/>
  <c r="QI52" i="43"/>
  <c r="QH52" i="43"/>
  <c r="QG52" i="43"/>
  <c r="QF52" i="43"/>
  <c r="QE52" i="43"/>
  <c r="QD52" i="43"/>
  <c r="QC52" i="43"/>
  <c r="QB52" i="43"/>
  <c r="QA52" i="43"/>
  <c r="PZ52" i="43"/>
  <c r="PY52" i="43"/>
  <c r="PX52" i="43"/>
  <c r="PW52" i="43"/>
  <c r="PV52" i="43"/>
  <c r="PU52" i="43"/>
  <c r="PT52" i="43"/>
  <c r="PS52" i="43"/>
  <c r="PR52" i="43"/>
  <c r="PQ52" i="43"/>
  <c r="PP52" i="43"/>
  <c r="PO52" i="43"/>
  <c r="PN52" i="43"/>
  <c r="PM52" i="43"/>
  <c r="PL52" i="43"/>
  <c r="PK52" i="43"/>
  <c r="PJ52" i="43"/>
  <c r="PI52" i="43"/>
  <c r="PH52" i="43"/>
  <c r="PG52" i="43"/>
  <c r="PF52" i="43"/>
  <c r="PE52" i="43"/>
  <c r="PD52" i="43"/>
  <c r="PC52" i="43"/>
  <c r="PB52" i="43"/>
  <c r="PA52" i="43"/>
  <c r="OZ52" i="43"/>
  <c r="OY52" i="43"/>
  <c r="OX52" i="43"/>
  <c r="OW52" i="43"/>
  <c r="OV52" i="43"/>
  <c r="OU52" i="43"/>
  <c r="OT52" i="43"/>
  <c r="OS52" i="43"/>
  <c r="OR52" i="43"/>
  <c r="OQ52" i="43"/>
  <c r="OP52" i="43"/>
  <c r="OO52" i="43"/>
  <c r="ON52" i="43"/>
  <c r="OM52" i="43"/>
  <c r="OL52" i="43"/>
  <c r="OK52" i="43"/>
  <c r="OJ52" i="43"/>
  <c r="OI52" i="43"/>
  <c r="OH52" i="43"/>
  <c r="OG52" i="43"/>
  <c r="OF52" i="43"/>
  <c r="OE52" i="43"/>
  <c r="OD52" i="43"/>
  <c r="OC52" i="43"/>
  <c r="OB52" i="43"/>
  <c r="OA52" i="43"/>
  <c r="NZ52" i="43"/>
  <c r="NY52" i="43"/>
  <c r="NX52" i="43"/>
  <c r="NW52" i="43"/>
  <c r="NV52" i="43"/>
  <c r="NU52" i="43"/>
  <c r="NT52" i="43"/>
  <c r="NS52" i="43"/>
  <c r="NR52" i="43"/>
  <c r="NQ52" i="43"/>
  <c r="NP52" i="43"/>
  <c r="NO52" i="43"/>
  <c r="NN52" i="43"/>
  <c r="NM52" i="43"/>
  <c r="NL52" i="43"/>
  <c r="NK52" i="43"/>
  <c r="NJ52" i="43"/>
  <c r="NI52" i="43"/>
  <c r="NH52" i="43"/>
  <c r="NG52" i="43"/>
  <c r="NF52" i="43"/>
  <c r="NE52" i="43"/>
  <c r="ND52" i="43"/>
  <c r="NC52" i="43"/>
  <c r="NB52" i="43"/>
  <c r="NA52" i="43"/>
  <c r="MZ52" i="43"/>
  <c r="MY52" i="43"/>
  <c r="MX52" i="43"/>
  <c r="MW52" i="43"/>
  <c r="MV52" i="43"/>
  <c r="MU52" i="43"/>
  <c r="MT52" i="43"/>
  <c r="MS52" i="43"/>
  <c r="MR52" i="43"/>
  <c r="MQ52" i="43"/>
  <c r="MP52" i="43"/>
  <c r="MO52" i="43"/>
  <c r="MN52" i="43"/>
  <c r="MM52" i="43"/>
  <c r="ML52" i="43"/>
  <c r="MK52" i="43"/>
  <c r="MJ52" i="43"/>
  <c r="MI52" i="43"/>
  <c r="MH52" i="43"/>
  <c r="MG52" i="43"/>
  <c r="MF52" i="43"/>
  <c r="ME52" i="43"/>
  <c r="MD52" i="43"/>
  <c r="MC52" i="43"/>
  <c r="MB52" i="43"/>
  <c r="MA52" i="43"/>
  <c r="LZ52" i="43"/>
  <c r="LY52" i="43"/>
  <c r="LX52" i="43"/>
  <c r="LW52" i="43"/>
  <c r="LV52" i="43"/>
  <c r="LU52" i="43"/>
  <c r="LT52" i="43"/>
  <c r="LS52" i="43"/>
  <c r="LR52" i="43"/>
  <c r="LQ52" i="43"/>
  <c r="LP52" i="43"/>
  <c r="LO52" i="43"/>
  <c r="LN52" i="43"/>
  <c r="LM52" i="43"/>
  <c r="LL52" i="43"/>
  <c r="LK52" i="43"/>
  <c r="LJ52" i="43"/>
  <c r="LI52" i="43"/>
  <c r="LH52" i="43"/>
  <c r="LG52" i="43"/>
  <c r="LF52" i="43"/>
  <c r="LE52" i="43"/>
  <c r="LD52" i="43"/>
  <c r="LC52" i="43"/>
  <c r="LB52" i="43"/>
  <c r="LA52" i="43"/>
  <c r="KZ52" i="43"/>
  <c r="KY52" i="43"/>
  <c r="KX52" i="43"/>
  <c r="KW52" i="43"/>
  <c r="KV52" i="43"/>
  <c r="KU52" i="43"/>
  <c r="KT52" i="43"/>
  <c r="KS52" i="43"/>
  <c r="KR52" i="43"/>
  <c r="KQ52" i="43"/>
  <c r="KP52" i="43"/>
  <c r="KO52" i="43"/>
  <c r="KN52" i="43"/>
  <c r="KM52" i="43"/>
  <c r="KL52" i="43"/>
  <c r="KK52" i="43"/>
  <c r="KJ52" i="43"/>
  <c r="KI52" i="43"/>
  <c r="KH52" i="43"/>
  <c r="KG52" i="43"/>
  <c r="KF52" i="43"/>
  <c r="KE52" i="43"/>
  <c r="KD52" i="43"/>
  <c r="KC52" i="43"/>
  <c r="KB52" i="43"/>
  <c r="KA52" i="43"/>
  <c r="JZ52" i="43"/>
  <c r="JY52" i="43"/>
  <c r="JX52" i="43"/>
  <c r="JW52" i="43"/>
  <c r="JV52" i="43"/>
  <c r="JU52" i="43"/>
  <c r="JT52" i="43"/>
  <c r="JS52" i="43"/>
  <c r="JR52" i="43"/>
  <c r="JQ52" i="43"/>
  <c r="JP52" i="43"/>
  <c r="JO52" i="43"/>
  <c r="JN52" i="43"/>
  <c r="JM52" i="43"/>
  <c r="JL52" i="43"/>
  <c r="JK52" i="43"/>
  <c r="JJ52" i="43"/>
  <c r="JI52" i="43"/>
  <c r="JH52" i="43"/>
  <c r="JG52" i="43"/>
  <c r="JF52" i="43"/>
  <c r="JE52" i="43"/>
  <c r="JD52" i="43"/>
  <c r="JC52" i="43"/>
  <c r="JB52" i="43"/>
  <c r="JA52" i="43"/>
  <c r="IZ52" i="43"/>
  <c r="IY52" i="43"/>
  <c r="IX52" i="43"/>
  <c r="IW52" i="43"/>
  <c r="IV52" i="43"/>
  <c r="IU52" i="43"/>
  <c r="IT52" i="43"/>
  <c r="IS52" i="43"/>
  <c r="IR52" i="43"/>
  <c r="IQ52" i="43"/>
  <c r="IP52" i="43"/>
  <c r="IO52" i="43"/>
  <c r="IN52" i="43"/>
  <c r="IM52" i="43"/>
  <c r="IL52" i="43"/>
  <c r="IK52" i="43"/>
  <c r="IJ52" i="43"/>
  <c r="II52" i="43"/>
  <c r="IH52" i="43"/>
  <c r="IG52" i="43"/>
  <c r="IF52" i="43"/>
  <c r="IE52" i="43"/>
  <c r="ID52" i="43"/>
  <c r="IC52" i="43"/>
  <c r="IB52" i="43"/>
  <c r="IA52" i="43"/>
  <c r="HZ52" i="43"/>
  <c r="HY52" i="43"/>
  <c r="HX52" i="43"/>
  <c r="HW52" i="43"/>
  <c r="HV52" i="43"/>
  <c r="HU52" i="43"/>
  <c r="HT52" i="43"/>
  <c r="HS52" i="43"/>
  <c r="HR52" i="43"/>
  <c r="HQ52" i="43"/>
  <c r="HP52" i="43"/>
  <c r="HO52" i="43"/>
  <c r="HN52" i="43"/>
  <c r="HM52" i="43"/>
  <c r="HL52" i="43"/>
  <c r="HK52" i="43"/>
  <c r="HJ52" i="43"/>
  <c r="HI52" i="43"/>
  <c r="HH52" i="43"/>
  <c r="HG52" i="43"/>
  <c r="HF52" i="43"/>
  <c r="HE52" i="43"/>
  <c r="HD52" i="43"/>
  <c r="HC52" i="43"/>
  <c r="HB52" i="43"/>
  <c r="HA52" i="43"/>
  <c r="GZ52" i="43"/>
  <c r="GY52" i="43"/>
  <c r="GX52" i="43"/>
  <c r="GW52" i="43"/>
  <c r="GV52" i="43"/>
  <c r="GU52" i="43"/>
  <c r="GT52" i="43"/>
  <c r="GS52" i="43"/>
  <c r="GR52" i="43"/>
  <c r="GQ52" i="43"/>
  <c r="GP52" i="43"/>
  <c r="GO52" i="43"/>
  <c r="GN52" i="43"/>
  <c r="GM52" i="43"/>
  <c r="GL52" i="43"/>
  <c r="GK52" i="43"/>
  <c r="GJ52" i="43"/>
  <c r="GI52" i="43"/>
  <c r="GH52" i="43"/>
  <c r="GG52" i="43"/>
  <c r="GF52" i="43"/>
  <c r="GE52" i="43"/>
  <c r="GD52" i="43"/>
  <c r="GC52" i="43"/>
  <c r="GB52" i="43"/>
  <c r="GA52" i="43"/>
  <c r="FZ52" i="43"/>
  <c r="FY52" i="43"/>
  <c r="FX52" i="43"/>
  <c r="FW52" i="43"/>
  <c r="FV52" i="43"/>
  <c r="FU52" i="43"/>
  <c r="FT52" i="43"/>
  <c r="FS52" i="43"/>
  <c r="FR52" i="43"/>
  <c r="FQ52" i="43"/>
  <c r="FP52" i="43"/>
  <c r="FO52" i="43"/>
  <c r="FN52" i="43"/>
  <c r="FM52" i="43"/>
  <c r="FL52" i="43"/>
  <c r="FK52" i="43"/>
  <c r="FJ52" i="43"/>
  <c r="FI52" i="43"/>
  <c r="FH52" i="43"/>
  <c r="FG52" i="43"/>
  <c r="FF52" i="43"/>
  <c r="FE52" i="43"/>
  <c r="FD52" i="43"/>
  <c r="FC52" i="43"/>
  <c r="FB52" i="43"/>
  <c r="FA52" i="43"/>
  <c r="EZ52" i="43"/>
  <c r="EY52" i="43"/>
  <c r="EX52" i="43"/>
  <c r="EW52" i="43"/>
  <c r="EV52" i="43"/>
  <c r="EU52" i="43"/>
  <c r="ET52" i="43"/>
  <c r="ES52" i="43"/>
  <c r="ER52" i="43"/>
  <c r="EQ52" i="43"/>
  <c r="EP52" i="43"/>
  <c r="EO52" i="43"/>
  <c r="EN52" i="43"/>
  <c r="EM52" i="43"/>
  <c r="EL52" i="43"/>
  <c r="EK52" i="43"/>
  <c r="EJ52" i="43"/>
  <c r="EI52" i="43"/>
  <c r="EH52" i="43"/>
  <c r="EG52" i="43"/>
  <c r="EF52" i="43"/>
  <c r="EE52" i="43"/>
  <c r="ED52" i="43"/>
  <c r="EC52" i="43"/>
  <c r="EB52" i="43"/>
  <c r="EA52" i="43"/>
  <c r="DZ52" i="43"/>
  <c r="DY52" i="43"/>
  <c r="DX52" i="43"/>
  <c r="DW52" i="43"/>
  <c r="DV52" i="43"/>
  <c r="DU52" i="43"/>
  <c r="DT52" i="43"/>
  <c r="DS52" i="43"/>
  <c r="DR52" i="43"/>
  <c r="DQ52" i="43"/>
  <c r="DP52" i="43"/>
  <c r="DO52" i="43"/>
  <c r="DN52" i="43"/>
  <c r="DM52" i="43"/>
  <c r="DL52" i="43"/>
  <c r="DK52" i="43"/>
  <c r="DJ52" i="43"/>
  <c r="DI52" i="43"/>
  <c r="DH52" i="43"/>
  <c r="DG52" i="43"/>
  <c r="DF52" i="43"/>
  <c r="DE52" i="43"/>
  <c r="DD52" i="43"/>
  <c r="DC52" i="43"/>
  <c r="DB52" i="43"/>
  <c r="DA52" i="43"/>
  <c r="CZ52" i="43"/>
  <c r="CY52" i="43"/>
  <c r="CX52" i="43"/>
  <c r="CW52" i="43"/>
  <c r="CV52" i="43"/>
  <c r="CU52" i="43"/>
  <c r="CT52" i="43"/>
  <c r="CS52" i="43"/>
  <c r="CR52" i="43"/>
  <c r="CQ52" i="43"/>
  <c r="CP52" i="43"/>
  <c r="CO52" i="43"/>
  <c r="CN52" i="43"/>
  <c r="CM52" i="43"/>
  <c r="CL52" i="43"/>
  <c r="CK52" i="43"/>
  <c r="CJ52" i="43"/>
  <c r="CI52" i="43"/>
  <c r="CH52" i="43"/>
  <c r="CG52" i="43"/>
  <c r="CF52" i="43"/>
  <c r="CE52" i="43"/>
  <c r="CD52" i="43"/>
  <c r="CC52" i="43"/>
  <c r="CB52" i="43"/>
  <c r="CA52" i="43"/>
  <c r="BZ52" i="43"/>
  <c r="BY52" i="43"/>
  <c r="BX52" i="43"/>
  <c r="BW52" i="43"/>
  <c r="BV52" i="43"/>
  <c r="BU52" i="43"/>
  <c r="BT52" i="43"/>
  <c r="BS52" i="43"/>
  <c r="BR52" i="43"/>
  <c r="BQ52" i="43"/>
  <c r="BP52" i="43"/>
  <c r="BO52" i="43"/>
  <c r="BN52" i="43"/>
  <c r="BM52" i="43"/>
  <c r="BL52" i="43"/>
  <c r="BK52" i="43"/>
  <c r="BJ52" i="43"/>
  <c r="BI52" i="43"/>
  <c r="BH52" i="43"/>
  <c r="BG52" i="43"/>
  <c r="BF52" i="43"/>
  <c r="BE52" i="43"/>
  <c r="BD52" i="43"/>
  <c r="BC52" i="43"/>
  <c r="BB52" i="43"/>
  <c r="BA52" i="43"/>
  <c r="AZ52" i="43"/>
  <c r="AY52" i="43"/>
  <c r="AX52" i="43"/>
  <c r="AW52" i="43"/>
  <c r="AV52" i="43"/>
  <c r="AU52" i="43"/>
  <c r="AT52" i="43"/>
  <c r="AS52" i="43"/>
  <c r="AR52" i="43"/>
  <c r="AQ52" i="43"/>
  <c r="AP52" i="43"/>
  <c r="AO52" i="43"/>
  <c r="AN52" i="43"/>
  <c r="AM52" i="43"/>
  <c r="AL52" i="43"/>
  <c r="AK52" i="43"/>
  <c r="AJ52" i="43"/>
  <c r="AI52" i="43"/>
  <c r="AH52" i="43"/>
  <c r="AG52" i="43"/>
  <c r="AF52" i="43"/>
  <c r="AE52" i="43"/>
  <c r="AD52" i="43"/>
  <c r="AC52" i="43"/>
  <c r="AB52" i="43"/>
  <c r="AA52" i="43"/>
  <c r="Z52" i="43"/>
  <c r="Y52" i="43"/>
  <c r="X52" i="43"/>
  <c r="W52" i="43"/>
  <c r="V52" i="43"/>
  <c r="U52" i="43"/>
  <c r="T52" i="43"/>
  <c r="S52" i="43"/>
  <c r="R52" i="43"/>
  <c r="Q52" i="43"/>
  <c r="P52" i="43"/>
  <c r="O52" i="43"/>
  <c r="N52" i="43"/>
  <c r="M52" i="43"/>
  <c r="L52" i="43"/>
  <c r="K52" i="43"/>
  <c r="J52" i="43"/>
  <c r="I52" i="43"/>
  <c r="H52" i="43"/>
  <c r="G52" i="43"/>
  <c r="F52" i="43"/>
  <c r="E52" i="43"/>
  <c r="D52" i="43"/>
  <c r="C52" i="43"/>
  <c r="YC51" i="43"/>
  <c r="YB51" i="43"/>
  <c r="YA51" i="43"/>
  <c r="XZ51" i="43"/>
  <c r="XY51" i="43"/>
  <c r="XX51" i="43"/>
  <c r="XW51" i="43"/>
  <c r="XV51" i="43"/>
  <c r="XU51" i="43"/>
  <c r="XT51" i="43"/>
  <c r="XS51" i="43"/>
  <c r="XR51" i="43"/>
  <c r="XQ51" i="43"/>
  <c r="XP51" i="43"/>
  <c r="XO51" i="43"/>
  <c r="XN51" i="43"/>
  <c r="XM51" i="43"/>
  <c r="XL51" i="43"/>
  <c r="XK51" i="43"/>
  <c r="XJ51" i="43"/>
  <c r="XI51" i="43"/>
  <c r="XH51" i="43"/>
  <c r="XG51" i="43"/>
  <c r="XF51" i="43"/>
  <c r="XE51" i="43"/>
  <c r="XD51" i="43"/>
  <c r="XC51" i="43"/>
  <c r="XB51" i="43"/>
  <c r="XA51" i="43"/>
  <c r="WZ51" i="43"/>
  <c r="WY51" i="43"/>
  <c r="WX51" i="43"/>
  <c r="WW51" i="43"/>
  <c r="WV51" i="43"/>
  <c r="WU51" i="43"/>
  <c r="WT51" i="43"/>
  <c r="WS51" i="43"/>
  <c r="WR51" i="43"/>
  <c r="WQ51" i="43"/>
  <c r="WP51" i="43"/>
  <c r="WO51" i="43"/>
  <c r="WN51" i="43"/>
  <c r="WM51" i="43"/>
  <c r="WL51" i="43"/>
  <c r="WK51" i="43"/>
  <c r="WJ51" i="43"/>
  <c r="WI51" i="43"/>
  <c r="WH51" i="43"/>
  <c r="WG51" i="43"/>
  <c r="WF51" i="43"/>
  <c r="WE51" i="43"/>
  <c r="WD51" i="43"/>
  <c r="WC51" i="43"/>
  <c r="WB51" i="43"/>
  <c r="WA51" i="43"/>
  <c r="VZ51" i="43"/>
  <c r="VY51" i="43"/>
  <c r="VX51" i="43"/>
  <c r="VW51" i="43"/>
  <c r="VV51" i="43"/>
  <c r="VU51" i="43"/>
  <c r="VT51" i="43"/>
  <c r="VS51" i="43"/>
  <c r="VR51" i="43"/>
  <c r="VQ51" i="43"/>
  <c r="VP51" i="43"/>
  <c r="VO51" i="43"/>
  <c r="VN51" i="43"/>
  <c r="VM51" i="43"/>
  <c r="VL51" i="43"/>
  <c r="VK51" i="43"/>
  <c r="VJ51" i="43"/>
  <c r="VI51" i="43"/>
  <c r="VH51" i="43"/>
  <c r="VG51" i="43"/>
  <c r="VF51" i="43"/>
  <c r="VE51" i="43"/>
  <c r="VD51" i="43"/>
  <c r="VC51" i="43"/>
  <c r="VB51" i="43"/>
  <c r="VA51" i="43"/>
  <c r="UZ51" i="43"/>
  <c r="UY51" i="43"/>
  <c r="UX51" i="43"/>
  <c r="UW51" i="43"/>
  <c r="UV51" i="43"/>
  <c r="UU51" i="43"/>
  <c r="UT51" i="43"/>
  <c r="US51" i="43"/>
  <c r="UR51" i="43"/>
  <c r="UQ51" i="43"/>
  <c r="UP51" i="43"/>
  <c r="UO51" i="43"/>
  <c r="UN51" i="43"/>
  <c r="UM51" i="43"/>
  <c r="UL51" i="43"/>
  <c r="UK51" i="43"/>
  <c r="UJ51" i="43"/>
  <c r="UI51" i="43"/>
  <c r="UH51" i="43"/>
  <c r="UG51" i="43"/>
  <c r="UF51" i="43"/>
  <c r="UE51" i="43"/>
  <c r="UD51" i="43"/>
  <c r="UC51" i="43"/>
  <c r="UB51" i="43"/>
  <c r="UA51" i="43"/>
  <c r="TZ51" i="43"/>
  <c r="TY51" i="43"/>
  <c r="TX51" i="43"/>
  <c r="TW51" i="43"/>
  <c r="TV51" i="43"/>
  <c r="TU51" i="43"/>
  <c r="TT51" i="43"/>
  <c r="TS51" i="43"/>
  <c r="TR51" i="43"/>
  <c r="TQ51" i="43"/>
  <c r="TP51" i="43"/>
  <c r="TO51" i="43"/>
  <c r="TN51" i="43"/>
  <c r="TM51" i="43"/>
  <c r="TL51" i="43"/>
  <c r="TK51" i="43"/>
  <c r="TJ51" i="43"/>
  <c r="TI51" i="43"/>
  <c r="TH51" i="43"/>
  <c r="TG51" i="43"/>
  <c r="TF51" i="43"/>
  <c r="TE51" i="43"/>
  <c r="TD51" i="43"/>
  <c r="TC51" i="43"/>
  <c r="TB51" i="43"/>
  <c r="TA51" i="43"/>
  <c r="SZ51" i="43"/>
  <c r="SY51" i="43"/>
  <c r="SX51" i="43"/>
  <c r="SW51" i="43"/>
  <c r="SV51" i="43"/>
  <c r="SU51" i="43"/>
  <c r="ST51" i="43"/>
  <c r="SS51" i="43"/>
  <c r="SR51" i="43"/>
  <c r="SQ51" i="43"/>
  <c r="SP51" i="43"/>
  <c r="SO51" i="43"/>
  <c r="SN51" i="43"/>
  <c r="SM51" i="43"/>
  <c r="SL51" i="43"/>
  <c r="SK51" i="43"/>
  <c r="SJ51" i="43"/>
  <c r="SI51" i="43"/>
  <c r="SH51" i="43"/>
  <c r="SG51" i="43"/>
  <c r="SF51" i="43"/>
  <c r="SE51" i="43"/>
  <c r="SD51" i="43"/>
  <c r="SC51" i="43"/>
  <c r="SB51" i="43"/>
  <c r="SA51" i="43"/>
  <c r="RZ51" i="43"/>
  <c r="RY51" i="43"/>
  <c r="RX51" i="43"/>
  <c r="RW51" i="43"/>
  <c r="RV51" i="43"/>
  <c r="RU51" i="43"/>
  <c r="RT51" i="43"/>
  <c r="RS51" i="43"/>
  <c r="RR51" i="43"/>
  <c r="RQ51" i="43"/>
  <c r="RP51" i="43"/>
  <c r="RO51" i="43"/>
  <c r="RN51" i="43"/>
  <c r="RM51" i="43"/>
  <c r="RL51" i="43"/>
  <c r="RK51" i="43"/>
  <c r="RJ51" i="43"/>
  <c r="RI51" i="43"/>
  <c r="RH51" i="43"/>
  <c r="RG51" i="43"/>
  <c r="RF51" i="43"/>
  <c r="RE51" i="43"/>
  <c r="RD51" i="43"/>
  <c r="RC51" i="43"/>
  <c r="RB51" i="43"/>
  <c r="RA51" i="43"/>
  <c r="QZ51" i="43"/>
  <c r="QY51" i="43"/>
  <c r="QX51" i="43"/>
  <c r="QW51" i="43"/>
  <c r="QV51" i="43"/>
  <c r="QU51" i="43"/>
  <c r="QT51" i="43"/>
  <c r="QS51" i="43"/>
  <c r="QR51" i="43"/>
  <c r="QQ51" i="43"/>
  <c r="QP51" i="43"/>
  <c r="QO51" i="43"/>
  <c r="QN51" i="43"/>
  <c r="QM51" i="43"/>
  <c r="QL51" i="43"/>
  <c r="QK51" i="43"/>
  <c r="QJ51" i="43"/>
  <c r="QI51" i="43"/>
  <c r="QH51" i="43"/>
  <c r="QG51" i="43"/>
  <c r="QF51" i="43"/>
  <c r="QE51" i="43"/>
  <c r="QD51" i="43"/>
  <c r="QC51" i="43"/>
  <c r="QB51" i="43"/>
  <c r="QA51" i="43"/>
  <c r="PZ51" i="43"/>
  <c r="PY51" i="43"/>
  <c r="PX51" i="43"/>
  <c r="PW51" i="43"/>
  <c r="PV51" i="43"/>
  <c r="PU51" i="43"/>
  <c r="PT51" i="43"/>
  <c r="PS51" i="43"/>
  <c r="PR51" i="43"/>
  <c r="PQ51" i="43"/>
  <c r="PP51" i="43"/>
  <c r="PO51" i="43"/>
  <c r="PN51" i="43"/>
  <c r="PM51" i="43"/>
  <c r="PL51" i="43"/>
  <c r="PK51" i="43"/>
  <c r="PJ51" i="43"/>
  <c r="PI51" i="43"/>
  <c r="PH51" i="43"/>
  <c r="PG51" i="43"/>
  <c r="PF51" i="43"/>
  <c r="PE51" i="43"/>
  <c r="PD51" i="43"/>
  <c r="PC51" i="43"/>
  <c r="PB51" i="43"/>
  <c r="PA51" i="43"/>
  <c r="OZ51" i="43"/>
  <c r="OY51" i="43"/>
  <c r="OX51" i="43"/>
  <c r="OW51" i="43"/>
  <c r="OV51" i="43"/>
  <c r="OU51" i="43"/>
  <c r="OT51" i="43"/>
  <c r="OS51" i="43"/>
  <c r="OR51" i="43"/>
  <c r="OQ51" i="43"/>
  <c r="OP51" i="43"/>
  <c r="OO51" i="43"/>
  <c r="ON51" i="43"/>
  <c r="OM51" i="43"/>
  <c r="OL51" i="43"/>
  <c r="OK51" i="43"/>
  <c r="OJ51" i="43"/>
  <c r="OI51" i="43"/>
  <c r="OH51" i="43"/>
  <c r="OG51" i="43"/>
  <c r="OF51" i="43"/>
  <c r="OE51" i="43"/>
  <c r="OD51" i="43"/>
  <c r="OC51" i="43"/>
  <c r="OB51" i="43"/>
  <c r="OA51" i="43"/>
  <c r="NZ51" i="43"/>
  <c r="NY51" i="43"/>
  <c r="NX51" i="43"/>
  <c r="NW51" i="43"/>
  <c r="NV51" i="43"/>
  <c r="NU51" i="43"/>
  <c r="NT51" i="43"/>
  <c r="NS51" i="43"/>
  <c r="NR51" i="43"/>
  <c r="NQ51" i="43"/>
  <c r="NP51" i="43"/>
  <c r="NO51" i="43"/>
  <c r="NN51" i="43"/>
  <c r="NM51" i="43"/>
  <c r="NL51" i="43"/>
  <c r="NK51" i="43"/>
  <c r="NJ51" i="43"/>
  <c r="NI51" i="43"/>
  <c r="NH51" i="43"/>
  <c r="NG51" i="43"/>
  <c r="NF51" i="43"/>
  <c r="NE51" i="43"/>
  <c r="ND51" i="43"/>
  <c r="NC51" i="43"/>
  <c r="NB51" i="43"/>
  <c r="NA51" i="43"/>
  <c r="MZ51" i="43"/>
  <c r="MY51" i="43"/>
  <c r="MX51" i="43"/>
  <c r="MW51" i="43"/>
  <c r="MV51" i="43"/>
  <c r="MU51" i="43"/>
  <c r="MT51" i="43"/>
  <c r="MS51" i="43"/>
  <c r="MR51" i="43"/>
  <c r="MQ51" i="43"/>
  <c r="MP51" i="43"/>
  <c r="MO51" i="43"/>
  <c r="MN51" i="43"/>
  <c r="MM51" i="43"/>
  <c r="ML51" i="43"/>
  <c r="MK51" i="43"/>
  <c r="MJ51" i="43"/>
  <c r="MI51" i="43"/>
  <c r="MH51" i="43"/>
  <c r="MG51" i="43"/>
  <c r="MF51" i="43"/>
  <c r="ME51" i="43"/>
  <c r="MD51" i="43"/>
  <c r="MC51" i="43"/>
  <c r="MB51" i="43"/>
  <c r="MA51" i="43"/>
  <c r="LZ51" i="43"/>
  <c r="LY51" i="43"/>
  <c r="LX51" i="43"/>
  <c r="LW51" i="43"/>
  <c r="LV51" i="43"/>
  <c r="LU51" i="43"/>
  <c r="LT51" i="43"/>
  <c r="LS51" i="43"/>
  <c r="LR51" i="43"/>
  <c r="LQ51" i="43"/>
  <c r="LP51" i="43"/>
  <c r="LO51" i="43"/>
  <c r="LN51" i="43"/>
  <c r="LM51" i="43"/>
  <c r="LL51" i="43"/>
  <c r="LK51" i="43"/>
  <c r="LJ51" i="43"/>
  <c r="LI51" i="43"/>
  <c r="LH51" i="43"/>
  <c r="LG51" i="43"/>
  <c r="LF51" i="43"/>
  <c r="LE51" i="43"/>
  <c r="LD51" i="43"/>
  <c r="LC51" i="43"/>
  <c r="LB51" i="43"/>
  <c r="LA51" i="43"/>
  <c r="KZ51" i="43"/>
  <c r="KY51" i="43"/>
  <c r="KX51" i="43"/>
  <c r="KW51" i="43"/>
  <c r="KV51" i="43"/>
  <c r="KU51" i="43"/>
  <c r="KT51" i="43"/>
  <c r="KS51" i="43"/>
  <c r="KR51" i="43"/>
  <c r="KQ51" i="43"/>
  <c r="KP51" i="43"/>
  <c r="KO51" i="43"/>
  <c r="KN51" i="43"/>
  <c r="KM51" i="43"/>
  <c r="KL51" i="43"/>
  <c r="KK51" i="43"/>
  <c r="KJ51" i="43"/>
  <c r="KI51" i="43"/>
  <c r="KH51" i="43"/>
  <c r="KG51" i="43"/>
  <c r="KF51" i="43"/>
  <c r="KE51" i="43"/>
  <c r="KD51" i="43"/>
  <c r="KC51" i="43"/>
  <c r="KB51" i="43"/>
  <c r="KA51" i="43"/>
  <c r="JZ51" i="43"/>
  <c r="JY51" i="43"/>
  <c r="JX51" i="43"/>
  <c r="JW51" i="43"/>
  <c r="JV51" i="43"/>
  <c r="JU51" i="43"/>
  <c r="JT51" i="43"/>
  <c r="JS51" i="43"/>
  <c r="JR51" i="43"/>
  <c r="JQ51" i="43"/>
  <c r="JP51" i="43"/>
  <c r="JO51" i="43"/>
  <c r="JN51" i="43"/>
  <c r="JM51" i="43"/>
  <c r="JL51" i="43"/>
  <c r="JK51" i="43"/>
  <c r="JJ51" i="43"/>
  <c r="JI51" i="43"/>
  <c r="JH51" i="43"/>
  <c r="JG51" i="43"/>
  <c r="JF51" i="43"/>
  <c r="JE51" i="43"/>
  <c r="JD51" i="43"/>
  <c r="JC51" i="43"/>
  <c r="JB51" i="43"/>
  <c r="JA51" i="43"/>
  <c r="IZ51" i="43"/>
  <c r="IY51" i="43"/>
  <c r="IX51" i="43"/>
  <c r="IW51" i="43"/>
  <c r="IV51" i="43"/>
  <c r="IU51" i="43"/>
  <c r="IT51" i="43"/>
  <c r="IS51" i="43"/>
  <c r="IR51" i="43"/>
  <c r="IQ51" i="43"/>
  <c r="IP51" i="43"/>
  <c r="IO51" i="43"/>
  <c r="IN51" i="43"/>
  <c r="IM51" i="43"/>
  <c r="IL51" i="43"/>
  <c r="IK51" i="43"/>
  <c r="IJ51" i="43"/>
  <c r="II51" i="43"/>
  <c r="IH51" i="43"/>
  <c r="IG51" i="43"/>
  <c r="IF51" i="43"/>
  <c r="IE51" i="43"/>
  <c r="ID51" i="43"/>
  <c r="IC51" i="43"/>
  <c r="IB51" i="43"/>
  <c r="IA51" i="43"/>
  <c r="HZ51" i="43"/>
  <c r="HY51" i="43"/>
  <c r="HX51" i="43"/>
  <c r="HW51" i="43"/>
  <c r="HV51" i="43"/>
  <c r="HU51" i="43"/>
  <c r="HT51" i="43"/>
  <c r="HS51" i="43"/>
  <c r="HR51" i="43"/>
  <c r="HQ51" i="43"/>
  <c r="HP51" i="43"/>
  <c r="HO51" i="43"/>
  <c r="HN51" i="43"/>
  <c r="HM51" i="43"/>
  <c r="HL51" i="43"/>
  <c r="HK51" i="43"/>
  <c r="HJ51" i="43"/>
  <c r="HI51" i="43"/>
  <c r="HH51" i="43"/>
  <c r="HG51" i="43"/>
  <c r="HF51" i="43"/>
  <c r="HE51" i="43"/>
  <c r="HD51" i="43"/>
  <c r="HC51" i="43"/>
  <c r="HB51" i="43"/>
  <c r="HA51" i="43"/>
  <c r="GZ51" i="43"/>
  <c r="GY51" i="43"/>
  <c r="GX51" i="43"/>
  <c r="GW51" i="43"/>
  <c r="GV51" i="43"/>
  <c r="GU51" i="43"/>
  <c r="GT51" i="43"/>
  <c r="GS51" i="43"/>
  <c r="GR51" i="43"/>
  <c r="GQ51" i="43"/>
  <c r="GP51" i="43"/>
  <c r="GO51" i="43"/>
  <c r="GN51" i="43"/>
  <c r="GM51" i="43"/>
  <c r="GL51" i="43"/>
  <c r="GK51" i="43"/>
  <c r="GJ51" i="43"/>
  <c r="GI51" i="43"/>
  <c r="GH51" i="43"/>
  <c r="GG51" i="43"/>
  <c r="GF51" i="43"/>
  <c r="GE51" i="43"/>
  <c r="GD51" i="43"/>
  <c r="GC51" i="43"/>
  <c r="GB51" i="43"/>
  <c r="GA51" i="43"/>
  <c r="FZ51" i="43"/>
  <c r="FY51" i="43"/>
  <c r="FX51" i="43"/>
  <c r="FW51" i="43"/>
  <c r="FV51" i="43"/>
  <c r="FU51" i="43"/>
  <c r="FT51" i="43"/>
  <c r="FS51" i="43"/>
  <c r="FR51" i="43"/>
  <c r="FQ51" i="43"/>
  <c r="FP51" i="43"/>
  <c r="FO51" i="43"/>
  <c r="FN51" i="43"/>
  <c r="FM51" i="43"/>
  <c r="FL51" i="43"/>
  <c r="FK51" i="43"/>
  <c r="FJ51" i="43"/>
  <c r="FI51" i="43"/>
  <c r="FH51" i="43"/>
  <c r="FG51" i="43"/>
  <c r="FF51" i="43"/>
  <c r="FE51" i="43"/>
  <c r="FD51" i="43"/>
  <c r="FC51" i="43"/>
  <c r="FB51" i="43"/>
  <c r="FA51" i="43"/>
  <c r="EZ51" i="43"/>
  <c r="EY51" i="43"/>
  <c r="EX51" i="43"/>
  <c r="EW51" i="43"/>
  <c r="EV51" i="43"/>
  <c r="EU51" i="43"/>
  <c r="ET51" i="43"/>
  <c r="ES51" i="43"/>
  <c r="ER51" i="43"/>
  <c r="EQ51" i="43"/>
  <c r="EP51" i="43"/>
  <c r="EO51" i="43"/>
  <c r="EN51" i="43"/>
  <c r="EM51" i="43"/>
  <c r="EL51" i="43"/>
  <c r="EK51" i="43"/>
  <c r="EJ51" i="43"/>
  <c r="EI51" i="43"/>
  <c r="EH51" i="43"/>
  <c r="EG51" i="43"/>
  <c r="EF51" i="43"/>
  <c r="EE51" i="43"/>
  <c r="ED51" i="43"/>
  <c r="EC51" i="43"/>
  <c r="EB51" i="43"/>
  <c r="EA51" i="43"/>
  <c r="DZ51" i="43"/>
  <c r="DY51" i="43"/>
  <c r="DX51" i="43"/>
  <c r="DW51" i="43"/>
  <c r="DV51" i="43"/>
  <c r="DU51" i="43"/>
  <c r="DT51" i="43"/>
  <c r="DS51" i="43"/>
  <c r="DR51" i="43"/>
  <c r="DQ51" i="43"/>
  <c r="DP51" i="43"/>
  <c r="DO51" i="43"/>
  <c r="DN51" i="43"/>
  <c r="DM51" i="43"/>
  <c r="DL51" i="43"/>
  <c r="DK51" i="43"/>
  <c r="DJ51" i="43"/>
  <c r="DI51" i="43"/>
  <c r="DH51" i="43"/>
  <c r="DG51" i="43"/>
  <c r="DF51" i="43"/>
  <c r="DE51" i="43"/>
  <c r="DD51" i="43"/>
  <c r="DC51" i="43"/>
  <c r="DB51" i="43"/>
  <c r="DA51" i="43"/>
  <c r="CZ51" i="43"/>
  <c r="CY51" i="43"/>
  <c r="CX51" i="43"/>
  <c r="CW51" i="43"/>
  <c r="CV51" i="43"/>
  <c r="CU51" i="43"/>
  <c r="CT51" i="43"/>
  <c r="CS51" i="43"/>
  <c r="CR51" i="43"/>
  <c r="CQ51" i="43"/>
  <c r="CP51" i="43"/>
  <c r="CO51" i="43"/>
  <c r="CN51" i="43"/>
  <c r="CM51" i="43"/>
  <c r="CL51" i="43"/>
  <c r="CK51" i="43"/>
  <c r="CJ51" i="43"/>
  <c r="CI51" i="43"/>
  <c r="CH51" i="43"/>
  <c r="CG51" i="43"/>
  <c r="CF51" i="43"/>
  <c r="CE51" i="43"/>
  <c r="CD51" i="43"/>
  <c r="CC51" i="43"/>
  <c r="CB51" i="43"/>
  <c r="CA51" i="43"/>
  <c r="BZ51" i="43"/>
  <c r="BY51" i="43"/>
  <c r="BX51" i="43"/>
  <c r="BW51" i="43"/>
  <c r="BV51" i="43"/>
  <c r="BU51" i="43"/>
  <c r="BT51" i="43"/>
  <c r="BS51" i="43"/>
  <c r="BR51" i="43"/>
  <c r="BQ51" i="43"/>
  <c r="BP51" i="43"/>
  <c r="BO51" i="43"/>
  <c r="BN51" i="43"/>
  <c r="BM51" i="43"/>
  <c r="BL51" i="43"/>
  <c r="BK51" i="43"/>
  <c r="BJ51" i="43"/>
  <c r="BI51" i="43"/>
  <c r="BH51" i="43"/>
  <c r="BG51" i="43"/>
  <c r="BF51" i="43"/>
  <c r="BE51" i="43"/>
  <c r="BD51" i="43"/>
  <c r="BC51" i="43"/>
  <c r="BB51" i="43"/>
  <c r="BA51" i="43"/>
  <c r="AZ51" i="43"/>
  <c r="AY51" i="43"/>
  <c r="AX51" i="43"/>
  <c r="AW51" i="43"/>
  <c r="AV51" i="43"/>
  <c r="AU51" i="43"/>
  <c r="AT51" i="43"/>
  <c r="AS51" i="43"/>
  <c r="AR51" i="43"/>
  <c r="AQ51" i="43"/>
  <c r="AP51" i="43"/>
  <c r="AO51" i="43"/>
  <c r="AN51" i="43"/>
  <c r="AM51" i="43"/>
  <c r="AL51" i="43"/>
  <c r="AK51" i="43"/>
  <c r="AJ51" i="43"/>
  <c r="AI51" i="43"/>
  <c r="AH51" i="43"/>
  <c r="AG51" i="43"/>
  <c r="AF51" i="43"/>
  <c r="AE51" i="43"/>
  <c r="AD51" i="43"/>
  <c r="AC51" i="43"/>
  <c r="AB51" i="43"/>
  <c r="AA51" i="43"/>
  <c r="Z51" i="43"/>
  <c r="Y51" i="43"/>
  <c r="X51" i="43"/>
  <c r="W51" i="43"/>
  <c r="V51" i="43"/>
  <c r="U51" i="43"/>
  <c r="T51" i="43"/>
  <c r="S51" i="43"/>
  <c r="R51" i="43"/>
  <c r="Q51" i="43"/>
  <c r="P51" i="43"/>
  <c r="O51" i="43"/>
  <c r="N51" i="43"/>
  <c r="M51" i="43"/>
  <c r="L51" i="43"/>
  <c r="K51" i="43"/>
  <c r="J51" i="43"/>
  <c r="I51" i="43"/>
  <c r="H51" i="43"/>
  <c r="G51" i="43"/>
  <c r="F51" i="43"/>
  <c r="E51" i="43"/>
  <c r="D51" i="43"/>
  <c r="C51" i="43"/>
  <c r="YC48" i="43"/>
  <c r="YB48" i="43"/>
  <c r="YA48" i="43"/>
  <c r="XZ48" i="43"/>
  <c r="XY48" i="43"/>
  <c r="XX48" i="43"/>
  <c r="XW48" i="43"/>
  <c r="XV48" i="43"/>
  <c r="XU48" i="43"/>
  <c r="XT48" i="43"/>
  <c r="XS48" i="43"/>
  <c r="XR48" i="43"/>
  <c r="XQ48" i="43"/>
  <c r="XP48" i="43"/>
  <c r="XO48" i="43"/>
  <c r="XN48" i="43"/>
  <c r="XM48" i="43"/>
  <c r="XL48" i="43"/>
  <c r="XK48" i="43"/>
  <c r="XJ48" i="43"/>
  <c r="XI48" i="43"/>
  <c r="XH48" i="43"/>
  <c r="XG48" i="43"/>
  <c r="XF48" i="43"/>
  <c r="XE48" i="43"/>
  <c r="XD48" i="43"/>
  <c r="XC48" i="43"/>
  <c r="XB48" i="43"/>
  <c r="XA48" i="43"/>
  <c r="WZ48" i="43"/>
  <c r="WY48" i="43"/>
  <c r="WX48" i="43"/>
  <c r="WW48" i="43"/>
  <c r="WV48" i="43"/>
  <c r="WU48" i="43"/>
  <c r="WT48" i="43"/>
  <c r="WS48" i="43"/>
  <c r="WR48" i="43"/>
  <c r="WQ48" i="43"/>
  <c r="WP48" i="43"/>
  <c r="WO48" i="43"/>
  <c r="WN48" i="43"/>
  <c r="WM48" i="43"/>
  <c r="WL48" i="43"/>
  <c r="WK48" i="43"/>
  <c r="WJ48" i="43"/>
  <c r="WI48" i="43"/>
  <c r="WH48" i="43"/>
  <c r="WG48" i="43"/>
  <c r="WF48" i="43"/>
  <c r="WE48" i="43"/>
  <c r="WD48" i="43"/>
  <c r="WC48" i="43"/>
  <c r="WB48" i="43"/>
  <c r="WA48" i="43"/>
  <c r="VZ48" i="43"/>
  <c r="VY48" i="43"/>
  <c r="VX48" i="43"/>
  <c r="VW48" i="43"/>
  <c r="VV48" i="43"/>
  <c r="VU48" i="43"/>
  <c r="VT48" i="43"/>
  <c r="VS48" i="43"/>
  <c r="VR48" i="43"/>
  <c r="VQ48" i="43"/>
  <c r="VP48" i="43"/>
  <c r="VO48" i="43"/>
  <c r="VN48" i="43"/>
  <c r="VM48" i="43"/>
  <c r="VL48" i="43"/>
  <c r="VK48" i="43"/>
  <c r="VJ48" i="43"/>
  <c r="VI48" i="43"/>
  <c r="VH48" i="43"/>
  <c r="VG48" i="43"/>
  <c r="VF48" i="43"/>
  <c r="VE48" i="43"/>
  <c r="VD48" i="43"/>
  <c r="VC48" i="43"/>
  <c r="VB48" i="43"/>
  <c r="VA48" i="43"/>
  <c r="UZ48" i="43"/>
  <c r="UY48" i="43"/>
  <c r="UX48" i="43"/>
  <c r="UW48" i="43"/>
  <c r="UV48" i="43"/>
  <c r="UU48" i="43"/>
  <c r="UT48" i="43"/>
  <c r="US48" i="43"/>
  <c r="UR48" i="43"/>
  <c r="UQ48" i="43"/>
  <c r="UP48" i="43"/>
  <c r="UO48" i="43"/>
  <c r="UN48" i="43"/>
  <c r="UM48" i="43"/>
  <c r="UL48" i="43"/>
  <c r="UK48" i="43"/>
  <c r="UJ48" i="43"/>
  <c r="UI48" i="43"/>
  <c r="UH48" i="43"/>
  <c r="UG48" i="43"/>
  <c r="UF48" i="43"/>
  <c r="UE48" i="43"/>
  <c r="UD48" i="43"/>
  <c r="UC48" i="43"/>
  <c r="UB48" i="43"/>
  <c r="UA48" i="43"/>
  <c r="TZ48" i="43"/>
  <c r="TY48" i="43"/>
  <c r="TX48" i="43"/>
  <c r="TW48" i="43"/>
  <c r="TV48" i="43"/>
  <c r="TU48" i="43"/>
  <c r="TT48" i="43"/>
  <c r="TS48" i="43"/>
  <c r="TR48" i="43"/>
  <c r="TQ48" i="43"/>
  <c r="TP48" i="43"/>
  <c r="TO48" i="43"/>
  <c r="TN48" i="43"/>
  <c r="TM48" i="43"/>
  <c r="TL48" i="43"/>
  <c r="TK48" i="43"/>
  <c r="TJ48" i="43"/>
  <c r="TI48" i="43"/>
  <c r="TH48" i="43"/>
  <c r="TG48" i="43"/>
  <c r="TF48" i="43"/>
  <c r="TE48" i="43"/>
  <c r="TD48" i="43"/>
  <c r="TC48" i="43"/>
  <c r="TB48" i="43"/>
  <c r="TA48" i="43"/>
  <c r="SZ48" i="43"/>
  <c r="SY48" i="43"/>
  <c r="SX48" i="43"/>
  <c r="SW48" i="43"/>
  <c r="SV48" i="43"/>
  <c r="SU48" i="43"/>
  <c r="ST48" i="43"/>
  <c r="SS48" i="43"/>
  <c r="SR48" i="43"/>
  <c r="SQ48" i="43"/>
  <c r="SP48" i="43"/>
  <c r="SO48" i="43"/>
  <c r="SN48" i="43"/>
  <c r="SM48" i="43"/>
  <c r="SL48" i="43"/>
  <c r="SK48" i="43"/>
  <c r="SJ48" i="43"/>
  <c r="SI48" i="43"/>
  <c r="SH48" i="43"/>
  <c r="SG48" i="43"/>
  <c r="SF48" i="43"/>
  <c r="SE48" i="43"/>
  <c r="SD48" i="43"/>
  <c r="SC48" i="43"/>
  <c r="SB48" i="43"/>
  <c r="SA48" i="43"/>
  <c r="RZ48" i="43"/>
  <c r="RY48" i="43"/>
  <c r="RX48" i="43"/>
  <c r="RW48" i="43"/>
  <c r="RV48" i="43"/>
  <c r="RU48" i="43"/>
  <c r="RT48" i="43"/>
  <c r="RS48" i="43"/>
  <c r="RR48" i="43"/>
  <c r="RQ48" i="43"/>
  <c r="RP48" i="43"/>
  <c r="RO48" i="43"/>
  <c r="RN48" i="43"/>
  <c r="RM48" i="43"/>
  <c r="RL48" i="43"/>
  <c r="RK48" i="43"/>
  <c r="RJ48" i="43"/>
  <c r="RI48" i="43"/>
  <c r="RH48" i="43"/>
  <c r="RG48" i="43"/>
  <c r="RF48" i="43"/>
  <c r="RE48" i="43"/>
  <c r="RD48" i="43"/>
  <c r="RC48" i="43"/>
  <c r="RB48" i="43"/>
  <c r="RA48" i="43"/>
  <c r="QZ48" i="43"/>
  <c r="QY48" i="43"/>
  <c r="QX48" i="43"/>
  <c r="QW48" i="43"/>
  <c r="QV48" i="43"/>
  <c r="QU48" i="43"/>
  <c r="QT48" i="43"/>
  <c r="QS48" i="43"/>
  <c r="QR48" i="43"/>
  <c r="QQ48" i="43"/>
  <c r="QP48" i="43"/>
  <c r="QO48" i="43"/>
  <c r="QN48" i="43"/>
  <c r="QM48" i="43"/>
  <c r="QL48" i="43"/>
  <c r="QK48" i="43"/>
  <c r="QJ48" i="43"/>
  <c r="QI48" i="43"/>
  <c r="QH48" i="43"/>
  <c r="QG48" i="43"/>
  <c r="QF48" i="43"/>
  <c r="QE48" i="43"/>
  <c r="QD48" i="43"/>
  <c r="QC48" i="43"/>
  <c r="QB48" i="43"/>
  <c r="QA48" i="43"/>
  <c r="PZ48" i="43"/>
  <c r="PY48" i="43"/>
  <c r="PX48" i="43"/>
  <c r="PW48" i="43"/>
  <c r="PV48" i="43"/>
  <c r="PU48" i="43"/>
  <c r="PT48" i="43"/>
  <c r="PS48" i="43"/>
  <c r="PR48" i="43"/>
  <c r="PQ48" i="43"/>
  <c r="PP48" i="43"/>
  <c r="PO48" i="43"/>
  <c r="PN48" i="43"/>
  <c r="PM48" i="43"/>
  <c r="PL48" i="43"/>
  <c r="PK48" i="43"/>
  <c r="PJ48" i="43"/>
  <c r="PI48" i="43"/>
  <c r="PH48" i="43"/>
  <c r="PG48" i="43"/>
  <c r="PF48" i="43"/>
  <c r="PE48" i="43"/>
  <c r="PD48" i="43"/>
  <c r="PC48" i="43"/>
  <c r="PB48" i="43"/>
  <c r="PA48" i="43"/>
  <c r="OZ48" i="43"/>
  <c r="OY48" i="43"/>
  <c r="OX48" i="43"/>
  <c r="OW48" i="43"/>
  <c r="OV48" i="43"/>
  <c r="OU48" i="43"/>
  <c r="OT48" i="43"/>
  <c r="OS48" i="43"/>
  <c r="OR48" i="43"/>
  <c r="OQ48" i="43"/>
  <c r="OP48" i="43"/>
  <c r="OO48" i="43"/>
  <c r="ON48" i="43"/>
  <c r="OM48" i="43"/>
  <c r="OL48" i="43"/>
  <c r="OK48" i="43"/>
  <c r="OJ48" i="43"/>
  <c r="OI48" i="43"/>
  <c r="OH48" i="43"/>
  <c r="OG48" i="43"/>
  <c r="OF48" i="43"/>
  <c r="OE48" i="43"/>
  <c r="OD48" i="43"/>
  <c r="OC48" i="43"/>
  <c r="OB48" i="43"/>
  <c r="OA48" i="43"/>
  <c r="NZ48" i="43"/>
  <c r="NY48" i="43"/>
  <c r="NX48" i="43"/>
  <c r="NW48" i="43"/>
  <c r="NV48" i="43"/>
  <c r="NU48" i="43"/>
  <c r="NT48" i="43"/>
  <c r="NS48" i="43"/>
  <c r="NR48" i="43"/>
  <c r="NQ48" i="43"/>
  <c r="NP48" i="43"/>
  <c r="NO48" i="43"/>
  <c r="NN48" i="43"/>
  <c r="NM48" i="43"/>
  <c r="NL48" i="43"/>
  <c r="NK48" i="43"/>
  <c r="NJ48" i="43"/>
  <c r="NI48" i="43"/>
  <c r="NH48" i="43"/>
  <c r="NG48" i="43"/>
  <c r="NF48" i="43"/>
  <c r="NE48" i="43"/>
  <c r="ND48" i="43"/>
  <c r="NC48" i="43"/>
  <c r="NB48" i="43"/>
  <c r="NA48" i="43"/>
  <c r="MZ48" i="43"/>
  <c r="MY48" i="43"/>
  <c r="MX48" i="43"/>
  <c r="MW48" i="43"/>
  <c r="MV48" i="43"/>
  <c r="MU48" i="43"/>
  <c r="MT48" i="43"/>
  <c r="MS48" i="43"/>
  <c r="MR48" i="43"/>
  <c r="MQ48" i="43"/>
  <c r="MP48" i="43"/>
  <c r="MO48" i="43"/>
  <c r="MN48" i="43"/>
  <c r="MM48" i="43"/>
  <c r="ML48" i="43"/>
  <c r="MK48" i="43"/>
  <c r="MJ48" i="43"/>
  <c r="MI48" i="43"/>
  <c r="MH48" i="43"/>
  <c r="MG48" i="43"/>
  <c r="MF48" i="43"/>
  <c r="ME48" i="43"/>
  <c r="MD48" i="43"/>
  <c r="MC48" i="43"/>
  <c r="MB48" i="43"/>
  <c r="MA48" i="43"/>
  <c r="LZ48" i="43"/>
  <c r="LY48" i="43"/>
  <c r="LX48" i="43"/>
  <c r="LW48" i="43"/>
  <c r="LV48" i="43"/>
  <c r="LU48" i="43"/>
  <c r="LT48" i="43"/>
  <c r="LS48" i="43"/>
  <c r="LR48" i="43"/>
  <c r="LQ48" i="43"/>
  <c r="LP48" i="43"/>
  <c r="LO48" i="43"/>
  <c r="LN48" i="43"/>
  <c r="LM48" i="43"/>
  <c r="LL48" i="43"/>
  <c r="LK48" i="43"/>
  <c r="LJ48" i="43"/>
  <c r="LI48" i="43"/>
  <c r="LH48" i="43"/>
  <c r="LG48" i="43"/>
  <c r="LF48" i="43"/>
  <c r="LE48" i="43"/>
  <c r="LD48" i="43"/>
  <c r="LC48" i="43"/>
  <c r="LB48" i="43"/>
  <c r="LA48" i="43"/>
  <c r="KZ48" i="43"/>
  <c r="KY48" i="43"/>
  <c r="KX48" i="43"/>
  <c r="KW48" i="43"/>
  <c r="KV48" i="43"/>
  <c r="KU48" i="43"/>
  <c r="KT48" i="43"/>
  <c r="KS48" i="43"/>
  <c r="KR48" i="43"/>
  <c r="KQ48" i="43"/>
  <c r="KP48" i="43"/>
  <c r="KO48" i="43"/>
  <c r="KN48" i="43"/>
  <c r="KM48" i="43"/>
  <c r="KL48" i="43"/>
  <c r="KK48" i="43"/>
  <c r="KJ48" i="43"/>
  <c r="KI48" i="43"/>
  <c r="KH48" i="43"/>
  <c r="KG48" i="43"/>
  <c r="KF48" i="43"/>
  <c r="KE48" i="43"/>
  <c r="KD48" i="43"/>
  <c r="KC48" i="43"/>
  <c r="KB48" i="43"/>
  <c r="KA48" i="43"/>
  <c r="JZ48" i="43"/>
  <c r="JY48" i="43"/>
  <c r="JX48" i="43"/>
  <c r="JW48" i="43"/>
  <c r="JV48" i="43"/>
  <c r="JU48" i="43"/>
  <c r="JT48" i="43"/>
  <c r="JS48" i="43"/>
  <c r="JR48" i="43"/>
  <c r="JQ48" i="43"/>
  <c r="JP48" i="43"/>
  <c r="JO48" i="43"/>
  <c r="JN48" i="43"/>
  <c r="JM48" i="43"/>
  <c r="JL48" i="43"/>
  <c r="JK48" i="43"/>
  <c r="JJ48" i="43"/>
  <c r="JI48" i="43"/>
  <c r="JH48" i="43"/>
  <c r="JG48" i="43"/>
  <c r="JF48" i="43"/>
  <c r="JE48" i="43"/>
  <c r="JD48" i="43"/>
  <c r="JC48" i="43"/>
  <c r="JB48" i="43"/>
  <c r="JA48" i="43"/>
  <c r="IZ48" i="43"/>
  <c r="IY48" i="43"/>
  <c r="IX48" i="43"/>
  <c r="IW48" i="43"/>
  <c r="IV48" i="43"/>
  <c r="IU48" i="43"/>
  <c r="IT48" i="43"/>
  <c r="IS48" i="43"/>
  <c r="IR48" i="43"/>
  <c r="IQ48" i="43"/>
  <c r="IP48" i="43"/>
  <c r="IO48" i="43"/>
  <c r="IN48" i="43"/>
  <c r="IM48" i="43"/>
  <c r="IL48" i="43"/>
  <c r="IK48" i="43"/>
  <c r="IJ48" i="43"/>
  <c r="II48" i="43"/>
  <c r="IH48" i="43"/>
  <c r="IG48" i="43"/>
  <c r="IF48" i="43"/>
  <c r="IE48" i="43"/>
  <c r="ID48" i="43"/>
  <c r="IC48" i="43"/>
  <c r="IB48" i="43"/>
  <c r="IA48" i="43"/>
  <c r="HZ48" i="43"/>
  <c r="HY48" i="43"/>
  <c r="HX48" i="43"/>
  <c r="HW48" i="43"/>
  <c r="HV48" i="43"/>
  <c r="HU48" i="43"/>
  <c r="HT48" i="43"/>
  <c r="HS48" i="43"/>
  <c r="HR48" i="43"/>
  <c r="HQ48" i="43"/>
  <c r="HP48" i="43"/>
  <c r="HO48" i="43"/>
  <c r="HN48" i="43"/>
  <c r="HM48" i="43"/>
  <c r="HL48" i="43"/>
  <c r="HK48" i="43"/>
  <c r="HJ48" i="43"/>
  <c r="HI48" i="43"/>
  <c r="HH48" i="43"/>
  <c r="HG48" i="43"/>
  <c r="HF48" i="43"/>
  <c r="HE48" i="43"/>
  <c r="HD48" i="43"/>
  <c r="HC48" i="43"/>
  <c r="HB48" i="43"/>
  <c r="HA48" i="43"/>
  <c r="GZ48" i="43"/>
  <c r="GY48" i="43"/>
  <c r="GX48" i="43"/>
  <c r="GW48" i="43"/>
  <c r="GV48" i="43"/>
  <c r="GU48" i="43"/>
  <c r="GT48" i="43"/>
  <c r="GS48" i="43"/>
  <c r="GR48" i="43"/>
  <c r="GQ48" i="43"/>
  <c r="GP48" i="43"/>
  <c r="GO48" i="43"/>
  <c r="GN48" i="43"/>
  <c r="GM48" i="43"/>
  <c r="GL48" i="43"/>
  <c r="GK48" i="43"/>
  <c r="GJ48" i="43"/>
  <c r="GI48" i="43"/>
  <c r="GH48" i="43"/>
  <c r="GG48" i="43"/>
  <c r="GF48" i="43"/>
  <c r="GE48" i="43"/>
  <c r="GD48" i="43"/>
  <c r="GC48" i="43"/>
  <c r="GB48" i="43"/>
  <c r="GA48" i="43"/>
  <c r="FZ48" i="43"/>
  <c r="FY48" i="43"/>
  <c r="FX48" i="43"/>
  <c r="FW48" i="43"/>
  <c r="FV48" i="43"/>
  <c r="FU48" i="43"/>
  <c r="FT48" i="43"/>
  <c r="FS48" i="43"/>
  <c r="FR48" i="43"/>
  <c r="FQ48" i="43"/>
  <c r="FP48" i="43"/>
  <c r="FO48" i="43"/>
  <c r="FN48" i="43"/>
  <c r="FM48" i="43"/>
  <c r="FL48" i="43"/>
  <c r="FK48" i="43"/>
  <c r="FJ48" i="43"/>
  <c r="FI48" i="43"/>
  <c r="FH48" i="43"/>
  <c r="FG48" i="43"/>
  <c r="FF48" i="43"/>
  <c r="FE48" i="43"/>
  <c r="FD48" i="43"/>
  <c r="FC48" i="43"/>
  <c r="FB48" i="43"/>
  <c r="FA48" i="43"/>
  <c r="EZ48" i="43"/>
  <c r="EY48" i="43"/>
  <c r="EX48" i="43"/>
  <c r="EW48" i="43"/>
  <c r="EV48" i="43"/>
  <c r="EU48" i="43"/>
  <c r="ET48" i="43"/>
  <c r="ES48" i="43"/>
  <c r="ER48" i="43"/>
  <c r="EQ48" i="43"/>
  <c r="EP48" i="43"/>
  <c r="EO48" i="43"/>
  <c r="EN48" i="43"/>
  <c r="EM48" i="43"/>
  <c r="EL48" i="43"/>
  <c r="EK48" i="43"/>
  <c r="EJ48" i="43"/>
  <c r="EI48" i="43"/>
  <c r="EH48" i="43"/>
  <c r="EG48" i="43"/>
  <c r="EF48" i="43"/>
  <c r="EE48" i="43"/>
  <c r="ED48" i="43"/>
  <c r="EC48" i="43"/>
  <c r="EB48" i="43"/>
  <c r="EA48" i="43"/>
  <c r="DZ48" i="43"/>
  <c r="DY48" i="43"/>
  <c r="DX48" i="43"/>
  <c r="DW48" i="43"/>
  <c r="DV48" i="43"/>
  <c r="DU48" i="43"/>
  <c r="DT48" i="43"/>
  <c r="DS48" i="43"/>
  <c r="DR48" i="43"/>
  <c r="DQ48" i="43"/>
  <c r="DP48" i="43"/>
  <c r="DO48" i="43"/>
  <c r="DN48" i="43"/>
  <c r="DM48" i="43"/>
  <c r="DL48" i="43"/>
  <c r="DK48" i="43"/>
  <c r="DJ48" i="43"/>
  <c r="DI48" i="43"/>
  <c r="DH48" i="43"/>
  <c r="DG48" i="43"/>
  <c r="DF48" i="43"/>
  <c r="DE48" i="43"/>
  <c r="DD48" i="43"/>
  <c r="DC48" i="43"/>
  <c r="DB48" i="43"/>
  <c r="DA48" i="43"/>
  <c r="CZ48" i="43"/>
  <c r="CY48" i="43"/>
  <c r="CX48" i="43"/>
  <c r="CW48" i="43"/>
  <c r="CV48" i="43"/>
  <c r="CU48" i="43"/>
  <c r="CT48" i="43"/>
  <c r="CS48" i="43"/>
  <c r="CR48" i="43"/>
  <c r="CQ48" i="43"/>
  <c r="CP48" i="43"/>
  <c r="CO48" i="43"/>
  <c r="CN48" i="43"/>
  <c r="CM48" i="43"/>
  <c r="CL48" i="43"/>
  <c r="CK48" i="43"/>
  <c r="CJ48" i="43"/>
  <c r="CI48" i="43"/>
  <c r="CH48" i="43"/>
  <c r="CG48" i="43"/>
  <c r="CF48" i="43"/>
  <c r="CE48" i="43"/>
  <c r="CD48" i="43"/>
  <c r="CC48" i="43"/>
  <c r="CB48" i="43"/>
  <c r="CA48" i="43"/>
  <c r="BZ48" i="43"/>
  <c r="BY48" i="43"/>
  <c r="BX48" i="43"/>
  <c r="BW48" i="43"/>
  <c r="BV48" i="43"/>
  <c r="BU48" i="43"/>
  <c r="BT48" i="43"/>
  <c r="BS48" i="43"/>
  <c r="BR48" i="43"/>
  <c r="BQ48" i="43"/>
  <c r="BP48" i="43"/>
  <c r="BO48" i="43"/>
  <c r="BN48" i="43"/>
  <c r="BM48" i="43"/>
  <c r="BL48" i="43"/>
  <c r="BK48" i="43"/>
  <c r="BJ48" i="43"/>
  <c r="BI48" i="43"/>
  <c r="BH48" i="43"/>
  <c r="BG48" i="43"/>
  <c r="BF48" i="43"/>
  <c r="BE48" i="43"/>
  <c r="BD48" i="43"/>
  <c r="BC48" i="43"/>
  <c r="BB48" i="43"/>
  <c r="BA48" i="43"/>
  <c r="AZ48" i="43"/>
  <c r="AY48" i="43"/>
  <c r="AX48" i="43"/>
  <c r="AW48" i="43"/>
  <c r="AV48" i="43"/>
  <c r="AU48" i="43"/>
  <c r="AT48" i="43"/>
  <c r="AS48" i="43"/>
  <c r="AR48" i="43"/>
  <c r="AQ48" i="43"/>
  <c r="AP48" i="43"/>
  <c r="AO48" i="43"/>
  <c r="AN48" i="43"/>
  <c r="AM48" i="43"/>
  <c r="AL48" i="43"/>
  <c r="AK48" i="43"/>
  <c r="AJ48" i="43"/>
  <c r="AI48" i="43"/>
  <c r="AH48" i="43"/>
  <c r="AG48" i="43"/>
  <c r="AF48" i="43"/>
  <c r="AE48" i="43"/>
  <c r="AD48" i="43"/>
  <c r="AC48" i="43"/>
  <c r="AB48" i="43"/>
  <c r="AA48" i="43"/>
  <c r="Z48" i="43"/>
  <c r="Y48" i="43"/>
  <c r="X48" i="43"/>
  <c r="W48" i="43"/>
  <c r="V48" i="43"/>
  <c r="U48" i="43"/>
  <c r="T48" i="43"/>
  <c r="S48" i="43"/>
  <c r="R48" i="43"/>
  <c r="Q48" i="43"/>
  <c r="P48" i="43"/>
  <c r="O48" i="43"/>
  <c r="N48" i="43"/>
  <c r="M48" i="43"/>
  <c r="L48" i="43"/>
  <c r="K48" i="43"/>
  <c r="J48" i="43"/>
  <c r="I48" i="43"/>
  <c r="H48" i="43"/>
  <c r="G48" i="43"/>
  <c r="F48" i="43"/>
  <c r="E48" i="43"/>
  <c r="D48" i="43"/>
  <c r="C48" i="43"/>
  <c r="B48" i="43"/>
  <c r="YC47" i="43"/>
  <c r="YB47" i="43"/>
  <c r="YA47" i="43"/>
  <c r="XZ47" i="43"/>
  <c r="XY47" i="43"/>
  <c r="XX47" i="43"/>
  <c r="XW47" i="43"/>
  <c r="XV47" i="43"/>
  <c r="XU47" i="43"/>
  <c r="XT47" i="43"/>
  <c r="XS47" i="43"/>
  <c r="XR47" i="43"/>
  <c r="XQ47" i="43"/>
  <c r="XP47" i="43"/>
  <c r="XO47" i="43"/>
  <c r="XN47" i="43"/>
  <c r="XM47" i="43"/>
  <c r="XL47" i="43"/>
  <c r="XK47" i="43"/>
  <c r="XJ47" i="43"/>
  <c r="XI47" i="43"/>
  <c r="XH47" i="43"/>
  <c r="XG47" i="43"/>
  <c r="XF47" i="43"/>
  <c r="XE47" i="43"/>
  <c r="XD47" i="43"/>
  <c r="XC47" i="43"/>
  <c r="XB47" i="43"/>
  <c r="XA47" i="43"/>
  <c r="WZ47" i="43"/>
  <c r="WY47" i="43"/>
  <c r="WX47" i="43"/>
  <c r="WW47" i="43"/>
  <c r="WV47" i="43"/>
  <c r="WU47" i="43"/>
  <c r="WT47" i="43"/>
  <c r="WS47" i="43"/>
  <c r="WR47" i="43"/>
  <c r="WQ47" i="43"/>
  <c r="WP47" i="43"/>
  <c r="WO47" i="43"/>
  <c r="WN47" i="43"/>
  <c r="WM47" i="43"/>
  <c r="WL47" i="43"/>
  <c r="WK47" i="43"/>
  <c r="WJ47" i="43"/>
  <c r="WI47" i="43"/>
  <c r="WH47" i="43"/>
  <c r="WG47" i="43"/>
  <c r="WF47" i="43"/>
  <c r="WE47" i="43"/>
  <c r="WD47" i="43"/>
  <c r="WC47" i="43"/>
  <c r="WB47" i="43"/>
  <c r="WA47" i="43"/>
  <c r="VZ47" i="43"/>
  <c r="VY47" i="43"/>
  <c r="VX47" i="43"/>
  <c r="VW47" i="43"/>
  <c r="VV47" i="43"/>
  <c r="VU47" i="43"/>
  <c r="VT47" i="43"/>
  <c r="VS47" i="43"/>
  <c r="VR47" i="43"/>
  <c r="VQ47" i="43"/>
  <c r="VP47" i="43"/>
  <c r="VO47" i="43"/>
  <c r="VN47" i="43"/>
  <c r="VM47" i="43"/>
  <c r="VL47" i="43"/>
  <c r="VK47" i="43"/>
  <c r="VJ47" i="43"/>
  <c r="VI47" i="43"/>
  <c r="VH47" i="43"/>
  <c r="VG47" i="43"/>
  <c r="VF47" i="43"/>
  <c r="VE47" i="43"/>
  <c r="VD47" i="43"/>
  <c r="VC47" i="43"/>
  <c r="VB47" i="43"/>
  <c r="VA47" i="43"/>
  <c r="UZ47" i="43"/>
  <c r="UY47" i="43"/>
  <c r="UX47" i="43"/>
  <c r="UW47" i="43"/>
  <c r="UV47" i="43"/>
  <c r="UU47" i="43"/>
  <c r="UT47" i="43"/>
  <c r="US47" i="43"/>
  <c r="UR47" i="43"/>
  <c r="UQ47" i="43"/>
  <c r="UP47" i="43"/>
  <c r="UO47" i="43"/>
  <c r="UN47" i="43"/>
  <c r="UM47" i="43"/>
  <c r="UL47" i="43"/>
  <c r="UK47" i="43"/>
  <c r="UJ47" i="43"/>
  <c r="UI47" i="43"/>
  <c r="UH47" i="43"/>
  <c r="UG47" i="43"/>
  <c r="UF47" i="43"/>
  <c r="UE47" i="43"/>
  <c r="UD47" i="43"/>
  <c r="UC47" i="43"/>
  <c r="UB47" i="43"/>
  <c r="UA47" i="43"/>
  <c r="TZ47" i="43"/>
  <c r="TY47" i="43"/>
  <c r="TX47" i="43"/>
  <c r="TW47" i="43"/>
  <c r="TV47" i="43"/>
  <c r="TU47" i="43"/>
  <c r="TT47" i="43"/>
  <c r="TS47" i="43"/>
  <c r="TR47" i="43"/>
  <c r="TQ47" i="43"/>
  <c r="TP47" i="43"/>
  <c r="TO47" i="43"/>
  <c r="TN47" i="43"/>
  <c r="TM47" i="43"/>
  <c r="TL47" i="43"/>
  <c r="TK47" i="43"/>
  <c r="TJ47" i="43"/>
  <c r="TI47" i="43"/>
  <c r="TH47" i="43"/>
  <c r="TG47" i="43"/>
  <c r="TF47" i="43"/>
  <c r="TE47" i="43"/>
  <c r="TD47" i="43"/>
  <c r="TC47" i="43"/>
  <c r="TB47" i="43"/>
  <c r="TA47" i="43"/>
  <c r="SZ47" i="43"/>
  <c r="SY47" i="43"/>
  <c r="SX47" i="43"/>
  <c r="SW47" i="43"/>
  <c r="SV47" i="43"/>
  <c r="SU47" i="43"/>
  <c r="ST47" i="43"/>
  <c r="SS47" i="43"/>
  <c r="SR47" i="43"/>
  <c r="SQ47" i="43"/>
  <c r="SP47" i="43"/>
  <c r="SO47" i="43"/>
  <c r="SN47" i="43"/>
  <c r="SM47" i="43"/>
  <c r="SL47" i="43"/>
  <c r="SK47" i="43"/>
  <c r="SJ47" i="43"/>
  <c r="SI47" i="43"/>
  <c r="SH47" i="43"/>
  <c r="SG47" i="43"/>
  <c r="SF47" i="43"/>
  <c r="SE47" i="43"/>
  <c r="SD47" i="43"/>
  <c r="SC47" i="43"/>
  <c r="SB47" i="43"/>
  <c r="SA47" i="43"/>
  <c r="RZ47" i="43"/>
  <c r="RY47" i="43"/>
  <c r="RX47" i="43"/>
  <c r="RW47" i="43"/>
  <c r="RV47" i="43"/>
  <c r="RU47" i="43"/>
  <c r="RT47" i="43"/>
  <c r="RS47" i="43"/>
  <c r="RR47" i="43"/>
  <c r="RQ47" i="43"/>
  <c r="RP47" i="43"/>
  <c r="RO47" i="43"/>
  <c r="RN47" i="43"/>
  <c r="RM47" i="43"/>
  <c r="RL47" i="43"/>
  <c r="RK47" i="43"/>
  <c r="RJ47" i="43"/>
  <c r="RI47" i="43"/>
  <c r="RH47" i="43"/>
  <c r="RG47" i="43"/>
  <c r="RF47" i="43"/>
  <c r="RE47" i="43"/>
  <c r="RD47" i="43"/>
  <c r="RC47" i="43"/>
  <c r="RB47" i="43"/>
  <c r="RA47" i="43"/>
  <c r="QZ47" i="43"/>
  <c r="QY47" i="43"/>
  <c r="QX47" i="43"/>
  <c r="QW47" i="43"/>
  <c r="QV47" i="43"/>
  <c r="QU47" i="43"/>
  <c r="QT47" i="43"/>
  <c r="QS47" i="43"/>
  <c r="QR47" i="43"/>
  <c r="QQ47" i="43"/>
  <c r="QP47" i="43"/>
  <c r="QO47" i="43"/>
  <c r="QN47" i="43"/>
  <c r="QM47" i="43"/>
  <c r="QL47" i="43"/>
  <c r="QK47" i="43"/>
  <c r="QJ47" i="43"/>
  <c r="QI47" i="43"/>
  <c r="QH47" i="43"/>
  <c r="QG47" i="43"/>
  <c r="QF47" i="43"/>
  <c r="QE47" i="43"/>
  <c r="QD47" i="43"/>
  <c r="QC47" i="43"/>
  <c r="QB47" i="43"/>
  <c r="QA47" i="43"/>
  <c r="PZ47" i="43"/>
  <c r="PY47" i="43"/>
  <c r="PX47" i="43"/>
  <c r="PW47" i="43"/>
  <c r="PV47" i="43"/>
  <c r="PU47" i="43"/>
  <c r="PT47" i="43"/>
  <c r="PS47" i="43"/>
  <c r="PR47" i="43"/>
  <c r="PQ47" i="43"/>
  <c r="PP47" i="43"/>
  <c r="PO47" i="43"/>
  <c r="PN47" i="43"/>
  <c r="PM47" i="43"/>
  <c r="PL47" i="43"/>
  <c r="PK47" i="43"/>
  <c r="PJ47" i="43"/>
  <c r="PI47" i="43"/>
  <c r="PH47" i="43"/>
  <c r="PG47" i="43"/>
  <c r="PF47" i="43"/>
  <c r="PE47" i="43"/>
  <c r="PD47" i="43"/>
  <c r="PC47" i="43"/>
  <c r="PB47" i="43"/>
  <c r="PA47" i="43"/>
  <c r="OZ47" i="43"/>
  <c r="OY47" i="43"/>
  <c r="OX47" i="43"/>
  <c r="OW47" i="43"/>
  <c r="OV47" i="43"/>
  <c r="OU47" i="43"/>
  <c r="OT47" i="43"/>
  <c r="OS47" i="43"/>
  <c r="OR47" i="43"/>
  <c r="OQ47" i="43"/>
  <c r="OP47" i="43"/>
  <c r="OO47" i="43"/>
  <c r="ON47" i="43"/>
  <c r="OM47" i="43"/>
  <c r="OL47" i="43"/>
  <c r="OK47" i="43"/>
  <c r="OJ47" i="43"/>
  <c r="OI47" i="43"/>
  <c r="OH47" i="43"/>
  <c r="OG47" i="43"/>
  <c r="OF47" i="43"/>
  <c r="OE47" i="43"/>
  <c r="OD47" i="43"/>
  <c r="OC47" i="43"/>
  <c r="OB47" i="43"/>
  <c r="OA47" i="43"/>
  <c r="NZ47" i="43"/>
  <c r="NY47" i="43"/>
  <c r="NX47" i="43"/>
  <c r="NW47" i="43"/>
  <c r="NV47" i="43"/>
  <c r="NU47" i="43"/>
  <c r="NT47" i="43"/>
  <c r="NS47" i="43"/>
  <c r="NR47" i="43"/>
  <c r="NQ47" i="43"/>
  <c r="NP47" i="43"/>
  <c r="NO47" i="43"/>
  <c r="NN47" i="43"/>
  <c r="NM47" i="43"/>
  <c r="NL47" i="43"/>
  <c r="NK47" i="43"/>
  <c r="NJ47" i="43"/>
  <c r="NI47" i="43"/>
  <c r="NH47" i="43"/>
  <c r="NG47" i="43"/>
  <c r="NF47" i="43"/>
  <c r="NE47" i="43"/>
  <c r="ND47" i="43"/>
  <c r="NC47" i="43"/>
  <c r="NB47" i="43"/>
  <c r="NA47" i="43"/>
  <c r="MZ47" i="43"/>
  <c r="MY47" i="43"/>
  <c r="MX47" i="43"/>
  <c r="MW47" i="43"/>
  <c r="MV47" i="43"/>
  <c r="MU47" i="43"/>
  <c r="MT47" i="43"/>
  <c r="MS47" i="43"/>
  <c r="MR47" i="43"/>
  <c r="MQ47" i="43"/>
  <c r="MP47" i="43"/>
  <c r="MO47" i="43"/>
  <c r="MN47" i="43"/>
  <c r="MM47" i="43"/>
  <c r="ML47" i="43"/>
  <c r="MK47" i="43"/>
  <c r="MJ47" i="43"/>
  <c r="MI47" i="43"/>
  <c r="MH47" i="43"/>
  <c r="MG47" i="43"/>
  <c r="MF47" i="43"/>
  <c r="ME47" i="43"/>
  <c r="MD47" i="43"/>
  <c r="MC47" i="43"/>
  <c r="MB47" i="43"/>
  <c r="MA47" i="43"/>
  <c r="LZ47" i="43"/>
  <c r="LY47" i="43"/>
  <c r="LX47" i="43"/>
  <c r="LW47" i="43"/>
  <c r="LV47" i="43"/>
  <c r="LU47" i="43"/>
  <c r="LT47" i="43"/>
  <c r="LS47" i="43"/>
  <c r="LR47" i="43"/>
  <c r="LQ47" i="43"/>
  <c r="LP47" i="43"/>
  <c r="LO47" i="43"/>
  <c r="LN47" i="43"/>
  <c r="LM47" i="43"/>
  <c r="LL47" i="43"/>
  <c r="LK47" i="43"/>
  <c r="LJ47" i="43"/>
  <c r="LI47" i="43"/>
  <c r="LH47" i="43"/>
  <c r="LG47" i="43"/>
  <c r="LF47" i="43"/>
  <c r="LE47" i="43"/>
  <c r="LD47" i="43"/>
  <c r="LC47" i="43"/>
  <c r="LB47" i="43"/>
  <c r="LA47" i="43"/>
  <c r="KZ47" i="43"/>
  <c r="KY47" i="43"/>
  <c r="KX47" i="43"/>
  <c r="KW47" i="43"/>
  <c r="KV47" i="43"/>
  <c r="KU47" i="43"/>
  <c r="KT47" i="43"/>
  <c r="KS47" i="43"/>
  <c r="KR47" i="43"/>
  <c r="KQ47" i="43"/>
  <c r="KP47" i="43"/>
  <c r="KO47" i="43"/>
  <c r="KN47" i="43"/>
  <c r="KM47" i="43"/>
  <c r="KL47" i="43"/>
  <c r="KK47" i="43"/>
  <c r="KJ47" i="43"/>
  <c r="KI47" i="43"/>
  <c r="KH47" i="43"/>
  <c r="KG47" i="43"/>
  <c r="KF47" i="43"/>
  <c r="KE47" i="43"/>
  <c r="KD47" i="43"/>
  <c r="KC47" i="43"/>
  <c r="KB47" i="43"/>
  <c r="KA47" i="43"/>
  <c r="JZ47" i="43"/>
  <c r="JY47" i="43"/>
  <c r="JX47" i="43"/>
  <c r="JW47" i="43"/>
  <c r="JV47" i="43"/>
  <c r="JU47" i="43"/>
  <c r="JT47" i="43"/>
  <c r="JS47" i="43"/>
  <c r="JR47" i="43"/>
  <c r="JQ47" i="43"/>
  <c r="JP47" i="43"/>
  <c r="JO47" i="43"/>
  <c r="JN47" i="43"/>
  <c r="JM47" i="43"/>
  <c r="JL47" i="43"/>
  <c r="JK47" i="43"/>
  <c r="JJ47" i="43"/>
  <c r="JI47" i="43"/>
  <c r="JH47" i="43"/>
  <c r="JG47" i="43"/>
  <c r="JF47" i="43"/>
  <c r="JE47" i="43"/>
  <c r="JD47" i="43"/>
  <c r="JC47" i="43"/>
  <c r="JB47" i="43"/>
  <c r="JA47" i="43"/>
  <c r="IZ47" i="43"/>
  <c r="IY47" i="43"/>
  <c r="IX47" i="43"/>
  <c r="IW47" i="43"/>
  <c r="IV47" i="43"/>
  <c r="IU47" i="43"/>
  <c r="IT47" i="43"/>
  <c r="IS47" i="43"/>
  <c r="IR47" i="43"/>
  <c r="IQ47" i="43"/>
  <c r="IP47" i="43"/>
  <c r="IO47" i="43"/>
  <c r="IN47" i="43"/>
  <c r="IM47" i="43"/>
  <c r="IL47" i="43"/>
  <c r="IK47" i="43"/>
  <c r="IJ47" i="43"/>
  <c r="II47" i="43"/>
  <c r="IH47" i="43"/>
  <c r="IG47" i="43"/>
  <c r="IF47" i="43"/>
  <c r="IE47" i="43"/>
  <c r="ID47" i="43"/>
  <c r="IC47" i="43"/>
  <c r="IB47" i="43"/>
  <c r="IA47" i="43"/>
  <c r="HZ47" i="43"/>
  <c r="HY47" i="43"/>
  <c r="HX47" i="43"/>
  <c r="HW47" i="43"/>
  <c r="HV47" i="43"/>
  <c r="HU47" i="43"/>
  <c r="HT47" i="43"/>
  <c r="HS47" i="43"/>
  <c r="HR47" i="43"/>
  <c r="HQ47" i="43"/>
  <c r="HP47" i="43"/>
  <c r="HO47" i="43"/>
  <c r="HN47" i="43"/>
  <c r="HM47" i="43"/>
  <c r="HL47" i="43"/>
  <c r="HK47" i="43"/>
  <c r="HJ47" i="43"/>
  <c r="HI47" i="43"/>
  <c r="HH47" i="43"/>
  <c r="HG47" i="43"/>
  <c r="HF47" i="43"/>
  <c r="HE47" i="43"/>
  <c r="HD47" i="43"/>
  <c r="HC47" i="43"/>
  <c r="HB47" i="43"/>
  <c r="HA47" i="43"/>
  <c r="GZ47" i="43"/>
  <c r="GY47" i="43"/>
  <c r="GX47" i="43"/>
  <c r="GW47" i="43"/>
  <c r="GV47" i="43"/>
  <c r="GU47" i="43"/>
  <c r="GT47" i="43"/>
  <c r="GS47" i="43"/>
  <c r="GR47" i="43"/>
  <c r="GQ47" i="43"/>
  <c r="GP47" i="43"/>
  <c r="GO47" i="43"/>
  <c r="GN47" i="43"/>
  <c r="GM47" i="43"/>
  <c r="GL47" i="43"/>
  <c r="GK47" i="43"/>
  <c r="GJ47" i="43"/>
  <c r="GI47" i="43"/>
  <c r="GH47" i="43"/>
  <c r="GG47" i="43"/>
  <c r="GF47" i="43"/>
  <c r="GE47" i="43"/>
  <c r="GD47" i="43"/>
  <c r="GC47" i="43"/>
  <c r="GB47" i="43"/>
  <c r="GA47" i="43"/>
  <c r="FZ47" i="43"/>
  <c r="FY47" i="43"/>
  <c r="FX47" i="43"/>
  <c r="FW47" i="43"/>
  <c r="FV47" i="43"/>
  <c r="FU47" i="43"/>
  <c r="FT47" i="43"/>
  <c r="FS47" i="43"/>
  <c r="FR47" i="43"/>
  <c r="FQ47" i="43"/>
  <c r="FP47" i="43"/>
  <c r="FO47" i="43"/>
  <c r="FN47" i="43"/>
  <c r="FM47" i="43"/>
  <c r="FL47" i="43"/>
  <c r="FK47" i="43"/>
  <c r="FJ47" i="43"/>
  <c r="FI47" i="43"/>
  <c r="FH47" i="43"/>
  <c r="FG47" i="43"/>
  <c r="FF47" i="43"/>
  <c r="FE47" i="43"/>
  <c r="FD47" i="43"/>
  <c r="FC47" i="43"/>
  <c r="FB47" i="43"/>
  <c r="FA47" i="43"/>
  <c r="EZ47" i="43"/>
  <c r="EY47" i="43"/>
  <c r="EX47" i="43"/>
  <c r="EW47" i="43"/>
  <c r="EV47" i="43"/>
  <c r="EU47" i="43"/>
  <c r="ET47" i="43"/>
  <c r="ES47" i="43"/>
  <c r="ER47" i="43"/>
  <c r="EQ47" i="43"/>
  <c r="EP47" i="43"/>
  <c r="EO47" i="43"/>
  <c r="EN47" i="43"/>
  <c r="EM47" i="43"/>
  <c r="EL47" i="43"/>
  <c r="EK47" i="43"/>
  <c r="EJ47" i="43"/>
  <c r="EI47" i="43"/>
  <c r="EH47" i="43"/>
  <c r="EG47" i="43"/>
  <c r="EF47" i="43"/>
  <c r="EE47" i="43"/>
  <c r="ED47" i="43"/>
  <c r="EC47" i="43"/>
  <c r="EB47" i="43"/>
  <c r="EA47" i="43"/>
  <c r="DZ47" i="43"/>
  <c r="DY47" i="43"/>
  <c r="DX47" i="43"/>
  <c r="DW47" i="43"/>
  <c r="DV47" i="43"/>
  <c r="DU47" i="43"/>
  <c r="DT47" i="43"/>
  <c r="DS47" i="43"/>
  <c r="DR47" i="43"/>
  <c r="DQ47" i="43"/>
  <c r="DP47" i="43"/>
  <c r="DO47" i="43"/>
  <c r="DN47" i="43"/>
  <c r="DM47" i="43"/>
  <c r="DL47" i="43"/>
  <c r="DK47" i="43"/>
  <c r="DJ47" i="43"/>
  <c r="DI47" i="43"/>
  <c r="DH47" i="43"/>
  <c r="DG47" i="43"/>
  <c r="DF47" i="43"/>
  <c r="DE47" i="43"/>
  <c r="DD47" i="43"/>
  <c r="DC47" i="43"/>
  <c r="DB47" i="43"/>
  <c r="DA47" i="43"/>
  <c r="CZ47" i="43"/>
  <c r="CY47" i="43"/>
  <c r="CX47" i="43"/>
  <c r="CW47" i="43"/>
  <c r="CV47" i="43"/>
  <c r="CU47" i="43"/>
  <c r="CT47" i="43"/>
  <c r="CS47" i="43"/>
  <c r="CR47" i="43"/>
  <c r="CQ47" i="43"/>
  <c r="CP47" i="43"/>
  <c r="CO47" i="43"/>
  <c r="CN47" i="43"/>
  <c r="CM47" i="43"/>
  <c r="CL47" i="43"/>
  <c r="CK47" i="43"/>
  <c r="CJ47" i="43"/>
  <c r="CI47" i="43"/>
  <c r="CH47" i="43"/>
  <c r="CG47" i="43"/>
  <c r="CF47" i="43"/>
  <c r="CE47" i="43"/>
  <c r="CD47" i="43"/>
  <c r="CC47" i="43"/>
  <c r="CB47" i="43"/>
  <c r="CA47" i="43"/>
  <c r="BZ47" i="43"/>
  <c r="BY47" i="43"/>
  <c r="BX47" i="43"/>
  <c r="BW47" i="43"/>
  <c r="BV47" i="43"/>
  <c r="BU47" i="43"/>
  <c r="BT47" i="43"/>
  <c r="BS47" i="43"/>
  <c r="BR47" i="43"/>
  <c r="BQ47" i="43"/>
  <c r="BP47" i="43"/>
  <c r="BO47" i="43"/>
  <c r="BN47" i="43"/>
  <c r="BM47" i="43"/>
  <c r="BL47" i="43"/>
  <c r="BK47" i="43"/>
  <c r="BJ47" i="43"/>
  <c r="BI47" i="43"/>
  <c r="BH47" i="43"/>
  <c r="BG47" i="43"/>
  <c r="BF47" i="43"/>
  <c r="BE47" i="43"/>
  <c r="BD47" i="43"/>
  <c r="BC47" i="43"/>
  <c r="BB47" i="43"/>
  <c r="BA47" i="43"/>
  <c r="AZ47" i="43"/>
  <c r="AY47" i="43"/>
  <c r="AX47" i="43"/>
  <c r="AW47" i="43"/>
  <c r="AV47" i="43"/>
  <c r="AU47" i="43"/>
  <c r="AT47" i="43"/>
  <c r="AS47" i="43"/>
  <c r="AR47" i="43"/>
  <c r="AQ47" i="43"/>
  <c r="AP47" i="43"/>
  <c r="AO47" i="43"/>
  <c r="AN47" i="43"/>
  <c r="AM47" i="43"/>
  <c r="AL47" i="43"/>
  <c r="AK47" i="43"/>
  <c r="AJ47" i="43"/>
  <c r="AI47" i="43"/>
  <c r="AH47" i="43"/>
  <c r="AG47" i="43"/>
  <c r="AF47" i="43"/>
  <c r="AE47" i="43"/>
  <c r="AD47" i="43"/>
  <c r="AC47" i="43"/>
  <c r="AB47" i="43"/>
  <c r="AA47" i="43"/>
  <c r="Z47" i="43"/>
  <c r="Y47" i="43"/>
  <c r="X47" i="43"/>
  <c r="W47" i="43"/>
  <c r="V47" i="43"/>
  <c r="U47" i="43"/>
  <c r="T47" i="43"/>
  <c r="S47" i="43"/>
  <c r="R47" i="43"/>
  <c r="Q47" i="43"/>
  <c r="P47" i="43"/>
  <c r="O47" i="43"/>
  <c r="N47" i="43"/>
  <c r="M47" i="43"/>
  <c r="L47" i="43"/>
  <c r="K47" i="43"/>
  <c r="J47" i="43"/>
  <c r="I47" i="43"/>
  <c r="H47" i="43"/>
  <c r="G47" i="43"/>
  <c r="F47" i="43"/>
  <c r="E47" i="43"/>
  <c r="D47" i="43"/>
  <c r="C47" i="43"/>
  <c r="B47" i="43"/>
  <c r="YC46" i="43"/>
  <c r="YB46" i="43"/>
  <c r="YA46" i="43"/>
  <c r="XZ46" i="43"/>
  <c r="XY46" i="43"/>
  <c r="XX46" i="43"/>
  <c r="XW46" i="43"/>
  <c r="XV46" i="43"/>
  <c r="XU46" i="43"/>
  <c r="XT46" i="43"/>
  <c r="XS46" i="43"/>
  <c r="XR46" i="43"/>
  <c r="XQ46" i="43"/>
  <c r="XP46" i="43"/>
  <c r="XO46" i="43"/>
  <c r="XN46" i="43"/>
  <c r="XM46" i="43"/>
  <c r="XL46" i="43"/>
  <c r="XK46" i="43"/>
  <c r="XJ46" i="43"/>
  <c r="XI46" i="43"/>
  <c r="XH46" i="43"/>
  <c r="XG46" i="43"/>
  <c r="XF46" i="43"/>
  <c r="XE46" i="43"/>
  <c r="XD46" i="43"/>
  <c r="XC46" i="43"/>
  <c r="XB46" i="43"/>
  <c r="XA46" i="43"/>
  <c r="WZ46" i="43"/>
  <c r="WY46" i="43"/>
  <c r="WX46" i="43"/>
  <c r="WW46" i="43"/>
  <c r="WV46" i="43"/>
  <c r="WU46" i="43"/>
  <c r="WT46" i="43"/>
  <c r="WS46" i="43"/>
  <c r="WR46" i="43"/>
  <c r="WQ46" i="43"/>
  <c r="WP46" i="43"/>
  <c r="WO46" i="43"/>
  <c r="WN46" i="43"/>
  <c r="WM46" i="43"/>
  <c r="WL46" i="43"/>
  <c r="WK46" i="43"/>
  <c r="WJ46" i="43"/>
  <c r="WI46" i="43"/>
  <c r="WH46" i="43"/>
  <c r="WG46" i="43"/>
  <c r="WF46" i="43"/>
  <c r="WE46" i="43"/>
  <c r="WD46" i="43"/>
  <c r="WC46" i="43"/>
  <c r="WB46" i="43"/>
  <c r="WA46" i="43"/>
  <c r="VZ46" i="43"/>
  <c r="VY46" i="43"/>
  <c r="VX46" i="43"/>
  <c r="VW46" i="43"/>
  <c r="VV46" i="43"/>
  <c r="VU46" i="43"/>
  <c r="VT46" i="43"/>
  <c r="VS46" i="43"/>
  <c r="VR46" i="43"/>
  <c r="VQ46" i="43"/>
  <c r="VP46" i="43"/>
  <c r="VO46" i="43"/>
  <c r="VN46" i="43"/>
  <c r="VM46" i="43"/>
  <c r="VL46" i="43"/>
  <c r="VK46" i="43"/>
  <c r="VJ46" i="43"/>
  <c r="VI46" i="43"/>
  <c r="VH46" i="43"/>
  <c r="VG46" i="43"/>
  <c r="VF46" i="43"/>
  <c r="VE46" i="43"/>
  <c r="VD46" i="43"/>
  <c r="VC46" i="43"/>
  <c r="VB46" i="43"/>
  <c r="VA46" i="43"/>
  <c r="UZ46" i="43"/>
  <c r="UY46" i="43"/>
  <c r="UX46" i="43"/>
  <c r="UW46" i="43"/>
  <c r="UV46" i="43"/>
  <c r="UU46" i="43"/>
  <c r="UT46" i="43"/>
  <c r="US46" i="43"/>
  <c r="UR46" i="43"/>
  <c r="UQ46" i="43"/>
  <c r="UP46" i="43"/>
  <c r="UO46" i="43"/>
  <c r="UN46" i="43"/>
  <c r="UM46" i="43"/>
  <c r="UL46" i="43"/>
  <c r="UK46" i="43"/>
  <c r="UJ46" i="43"/>
  <c r="UI46" i="43"/>
  <c r="UH46" i="43"/>
  <c r="UG46" i="43"/>
  <c r="UF46" i="43"/>
  <c r="UE46" i="43"/>
  <c r="UD46" i="43"/>
  <c r="UC46" i="43"/>
  <c r="UB46" i="43"/>
  <c r="UA46" i="43"/>
  <c r="TZ46" i="43"/>
  <c r="TY46" i="43"/>
  <c r="TX46" i="43"/>
  <c r="TW46" i="43"/>
  <c r="TV46" i="43"/>
  <c r="TU46" i="43"/>
  <c r="TT46" i="43"/>
  <c r="TS46" i="43"/>
  <c r="TR46" i="43"/>
  <c r="TQ46" i="43"/>
  <c r="TP46" i="43"/>
  <c r="TO46" i="43"/>
  <c r="TN46" i="43"/>
  <c r="TM46" i="43"/>
  <c r="TL46" i="43"/>
  <c r="TK46" i="43"/>
  <c r="TJ46" i="43"/>
  <c r="TI46" i="43"/>
  <c r="TH46" i="43"/>
  <c r="TG46" i="43"/>
  <c r="TF46" i="43"/>
  <c r="TE46" i="43"/>
  <c r="TD46" i="43"/>
  <c r="TC46" i="43"/>
  <c r="TB46" i="43"/>
  <c r="TA46" i="43"/>
  <c r="SZ46" i="43"/>
  <c r="SY46" i="43"/>
  <c r="SX46" i="43"/>
  <c r="SW46" i="43"/>
  <c r="SV46" i="43"/>
  <c r="SU46" i="43"/>
  <c r="ST46" i="43"/>
  <c r="SS46" i="43"/>
  <c r="SR46" i="43"/>
  <c r="SQ46" i="43"/>
  <c r="SP46" i="43"/>
  <c r="SO46" i="43"/>
  <c r="SN46" i="43"/>
  <c r="SM46" i="43"/>
  <c r="SL46" i="43"/>
  <c r="SK46" i="43"/>
  <c r="SJ46" i="43"/>
  <c r="SI46" i="43"/>
  <c r="SH46" i="43"/>
  <c r="SG46" i="43"/>
  <c r="SF46" i="43"/>
  <c r="SE46" i="43"/>
  <c r="SD46" i="43"/>
  <c r="SC46" i="43"/>
  <c r="SB46" i="43"/>
  <c r="SA46" i="43"/>
  <c r="RZ46" i="43"/>
  <c r="RY46" i="43"/>
  <c r="RX46" i="43"/>
  <c r="RW46" i="43"/>
  <c r="RV46" i="43"/>
  <c r="RU46" i="43"/>
  <c r="RT46" i="43"/>
  <c r="RS46" i="43"/>
  <c r="RR46" i="43"/>
  <c r="RQ46" i="43"/>
  <c r="RP46" i="43"/>
  <c r="RO46" i="43"/>
  <c r="RN46" i="43"/>
  <c r="RM46" i="43"/>
  <c r="RL46" i="43"/>
  <c r="RK46" i="43"/>
  <c r="RJ46" i="43"/>
  <c r="RI46" i="43"/>
  <c r="RH46" i="43"/>
  <c r="RG46" i="43"/>
  <c r="RF46" i="43"/>
  <c r="RE46" i="43"/>
  <c r="RD46" i="43"/>
  <c r="RC46" i="43"/>
  <c r="RB46" i="43"/>
  <c r="RA46" i="43"/>
  <c r="QZ46" i="43"/>
  <c r="QY46" i="43"/>
  <c r="QX46" i="43"/>
  <c r="QW46" i="43"/>
  <c r="QV46" i="43"/>
  <c r="QU46" i="43"/>
  <c r="QT46" i="43"/>
  <c r="QS46" i="43"/>
  <c r="QR46" i="43"/>
  <c r="QQ46" i="43"/>
  <c r="QP46" i="43"/>
  <c r="QO46" i="43"/>
  <c r="QN46" i="43"/>
  <c r="QM46" i="43"/>
  <c r="QL46" i="43"/>
  <c r="QK46" i="43"/>
  <c r="QJ46" i="43"/>
  <c r="QI46" i="43"/>
  <c r="QH46" i="43"/>
  <c r="QG46" i="43"/>
  <c r="QF46" i="43"/>
  <c r="QE46" i="43"/>
  <c r="QD46" i="43"/>
  <c r="QC46" i="43"/>
  <c r="QB46" i="43"/>
  <c r="QA46" i="43"/>
  <c r="PZ46" i="43"/>
  <c r="PY46" i="43"/>
  <c r="PX46" i="43"/>
  <c r="PW46" i="43"/>
  <c r="PV46" i="43"/>
  <c r="PU46" i="43"/>
  <c r="PT46" i="43"/>
  <c r="PS46" i="43"/>
  <c r="PR46" i="43"/>
  <c r="PQ46" i="43"/>
  <c r="PP46" i="43"/>
  <c r="PO46" i="43"/>
  <c r="PN46" i="43"/>
  <c r="PM46" i="43"/>
  <c r="PL46" i="43"/>
  <c r="PK46" i="43"/>
  <c r="PJ46" i="43"/>
  <c r="PI46" i="43"/>
  <c r="PH46" i="43"/>
  <c r="PG46" i="43"/>
  <c r="PF46" i="43"/>
  <c r="PE46" i="43"/>
  <c r="PD46" i="43"/>
  <c r="PC46" i="43"/>
  <c r="PB46" i="43"/>
  <c r="PA46" i="43"/>
  <c r="OZ46" i="43"/>
  <c r="OY46" i="43"/>
  <c r="OX46" i="43"/>
  <c r="OW46" i="43"/>
  <c r="OV46" i="43"/>
  <c r="OU46" i="43"/>
  <c r="OT46" i="43"/>
  <c r="OS46" i="43"/>
  <c r="OR46" i="43"/>
  <c r="OQ46" i="43"/>
  <c r="OP46" i="43"/>
  <c r="OO46" i="43"/>
  <c r="ON46" i="43"/>
  <c r="OM46" i="43"/>
  <c r="OL46" i="43"/>
  <c r="OK46" i="43"/>
  <c r="OJ46" i="43"/>
  <c r="OI46" i="43"/>
  <c r="OH46" i="43"/>
  <c r="OG46" i="43"/>
  <c r="OF46" i="43"/>
  <c r="OE46" i="43"/>
  <c r="OD46" i="43"/>
  <c r="OC46" i="43"/>
  <c r="OB46" i="43"/>
  <c r="OA46" i="43"/>
  <c r="NZ46" i="43"/>
  <c r="NY46" i="43"/>
  <c r="NX46" i="43"/>
  <c r="NW46" i="43"/>
  <c r="NV46" i="43"/>
  <c r="NU46" i="43"/>
  <c r="NT46" i="43"/>
  <c r="NS46" i="43"/>
  <c r="NR46" i="43"/>
  <c r="NQ46" i="43"/>
  <c r="NP46" i="43"/>
  <c r="NO46" i="43"/>
  <c r="NN46" i="43"/>
  <c r="NM46" i="43"/>
  <c r="NL46" i="43"/>
  <c r="NK46" i="43"/>
  <c r="NJ46" i="43"/>
  <c r="NI46" i="43"/>
  <c r="NH46" i="43"/>
  <c r="NG46" i="43"/>
  <c r="NF46" i="43"/>
  <c r="NE46" i="43"/>
  <c r="ND46" i="43"/>
  <c r="NC46" i="43"/>
  <c r="NB46" i="43"/>
  <c r="NA46" i="43"/>
  <c r="MZ46" i="43"/>
  <c r="MY46" i="43"/>
  <c r="MX46" i="43"/>
  <c r="MW46" i="43"/>
  <c r="MV46" i="43"/>
  <c r="MU46" i="43"/>
  <c r="MT46" i="43"/>
  <c r="MS46" i="43"/>
  <c r="MR46" i="43"/>
  <c r="MQ46" i="43"/>
  <c r="MP46" i="43"/>
  <c r="MO46" i="43"/>
  <c r="MN46" i="43"/>
  <c r="MM46" i="43"/>
  <c r="ML46" i="43"/>
  <c r="MK46" i="43"/>
  <c r="MJ46" i="43"/>
  <c r="MI46" i="43"/>
  <c r="MH46" i="43"/>
  <c r="MG46" i="43"/>
  <c r="MF46" i="43"/>
  <c r="ME46" i="43"/>
  <c r="MD46" i="43"/>
  <c r="MC46" i="43"/>
  <c r="MB46" i="43"/>
  <c r="MA46" i="43"/>
  <c r="LZ46" i="43"/>
  <c r="LY46" i="43"/>
  <c r="LX46" i="43"/>
  <c r="LW46" i="43"/>
  <c r="LV46" i="43"/>
  <c r="LU46" i="43"/>
  <c r="LT46" i="43"/>
  <c r="LS46" i="43"/>
  <c r="LR46" i="43"/>
  <c r="LQ46" i="43"/>
  <c r="LP46" i="43"/>
  <c r="LO46" i="43"/>
  <c r="LN46" i="43"/>
  <c r="LM46" i="43"/>
  <c r="LL46" i="43"/>
  <c r="LK46" i="43"/>
  <c r="LJ46" i="43"/>
  <c r="LI46" i="43"/>
  <c r="LH46" i="43"/>
  <c r="LG46" i="43"/>
  <c r="LF46" i="43"/>
  <c r="LE46" i="43"/>
  <c r="LD46" i="43"/>
  <c r="LC46" i="43"/>
  <c r="LB46" i="43"/>
  <c r="LA46" i="43"/>
  <c r="KZ46" i="43"/>
  <c r="KY46" i="43"/>
  <c r="KX46" i="43"/>
  <c r="KW46" i="43"/>
  <c r="KV46" i="43"/>
  <c r="KU46" i="43"/>
  <c r="KT46" i="43"/>
  <c r="KS46" i="43"/>
  <c r="KR46" i="43"/>
  <c r="KQ46" i="43"/>
  <c r="KP46" i="43"/>
  <c r="KO46" i="43"/>
  <c r="KN46" i="43"/>
  <c r="KM46" i="43"/>
  <c r="KL46" i="43"/>
  <c r="KK46" i="43"/>
  <c r="KJ46" i="43"/>
  <c r="KI46" i="43"/>
  <c r="KH46" i="43"/>
  <c r="KG46" i="43"/>
  <c r="KF46" i="43"/>
  <c r="KE46" i="43"/>
  <c r="KD46" i="43"/>
  <c r="KC46" i="43"/>
  <c r="KB46" i="43"/>
  <c r="KA46" i="43"/>
  <c r="JZ46" i="43"/>
  <c r="JY46" i="43"/>
  <c r="JX46" i="43"/>
  <c r="JW46" i="43"/>
  <c r="JV46" i="43"/>
  <c r="JU46" i="43"/>
  <c r="JT46" i="43"/>
  <c r="JS46" i="43"/>
  <c r="JR46" i="43"/>
  <c r="JQ46" i="43"/>
  <c r="JP46" i="43"/>
  <c r="JO46" i="43"/>
  <c r="JN46" i="43"/>
  <c r="JM46" i="43"/>
  <c r="JL46" i="43"/>
  <c r="JK46" i="43"/>
  <c r="JJ46" i="43"/>
  <c r="JI46" i="43"/>
  <c r="JH46" i="43"/>
  <c r="JG46" i="43"/>
  <c r="JF46" i="43"/>
  <c r="JE46" i="43"/>
  <c r="JD46" i="43"/>
  <c r="JC46" i="43"/>
  <c r="JB46" i="43"/>
  <c r="JA46" i="43"/>
  <c r="IZ46" i="43"/>
  <c r="IY46" i="43"/>
  <c r="IX46" i="43"/>
  <c r="IW46" i="43"/>
  <c r="IV46" i="43"/>
  <c r="IU46" i="43"/>
  <c r="IT46" i="43"/>
  <c r="IS46" i="43"/>
  <c r="IR46" i="43"/>
  <c r="IQ46" i="43"/>
  <c r="IP46" i="43"/>
  <c r="IO46" i="43"/>
  <c r="IN46" i="43"/>
  <c r="IM46" i="43"/>
  <c r="IL46" i="43"/>
  <c r="IK46" i="43"/>
  <c r="IJ46" i="43"/>
  <c r="II46" i="43"/>
  <c r="IH46" i="43"/>
  <c r="IG46" i="43"/>
  <c r="IF46" i="43"/>
  <c r="IE46" i="43"/>
  <c r="ID46" i="43"/>
  <c r="IC46" i="43"/>
  <c r="IB46" i="43"/>
  <c r="IA46" i="43"/>
  <c r="HZ46" i="43"/>
  <c r="HY46" i="43"/>
  <c r="HX46" i="43"/>
  <c r="HW46" i="43"/>
  <c r="HV46" i="43"/>
  <c r="HU46" i="43"/>
  <c r="HT46" i="43"/>
  <c r="HS46" i="43"/>
  <c r="HR46" i="43"/>
  <c r="HQ46" i="43"/>
  <c r="HP46" i="43"/>
  <c r="HO46" i="43"/>
  <c r="HN46" i="43"/>
  <c r="HM46" i="43"/>
  <c r="HL46" i="43"/>
  <c r="HK46" i="43"/>
  <c r="HJ46" i="43"/>
  <c r="HI46" i="43"/>
  <c r="HH46" i="43"/>
  <c r="HG46" i="43"/>
  <c r="HF46" i="43"/>
  <c r="HE46" i="43"/>
  <c r="HD46" i="43"/>
  <c r="HC46" i="43"/>
  <c r="HB46" i="43"/>
  <c r="HA46" i="43"/>
  <c r="GZ46" i="43"/>
  <c r="GY46" i="43"/>
  <c r="GX46" i="43"/>
  <c r="GW46" i="43"/>
  <c r="GV46" i="43"/>
  <c r="GU46" i="43"/>
  <c r="GT46" i="43"/>
  <c r="GS46" i="43"/>
  <c r="GR46" i="43"/>
  <c r="GQ46" i="43"/>
  <c r="GP46" i="43"/>
  <c r="GO46" i="43"/>
  <c r="GN46" i="43"/>
  <c r="GM46" i="43"/>
  <c r="GL46" i="43"/>
  <c r="GK46" i="43"/>
  <c r="GJ46" i="43"/>
  <c r="GI46" i="43"/>
  <c r="GH46" i="43"/>
  <c r="GG46" i="43"/>
  <c r="GF46" i="43"/>
  <c r="GE46" i="43"/>
  <c r="GD46" i="43"/>
  <c r="GC46" i="43"/>
  <c r="GB46" i="43"/>
  <c r="GA46" i="43"/>
  <c r="FZ46" i="43"/>
  <c r="FY46" i="43"/>
  <c r="FX46" i="43"/>
  <c r="FW46" i="43"/>
  <c r="FV46" i="43"/>
  <c r="FU46" i="43"/>
  <c r="FT46" i="43"/>
  <c r="FS46" i="43"/>
  <c r="FR46" i="43"/>
  <c r="FQ46" i="43"/>
  <c r="FP46" i="43"/>
  <c r="FO46" i="43"/>
  <c r="FN46" i="43"/>
  <c r="FM46" i="43"/>
  <c r="FL46" i="43"/>
  <c r="FK46" i="43"/>
  <c r="FJ46" i="43"/>
  <c r="FI46" i="43"/>
  <c r="FH46" i="43"/>
  <c r="FG46" i="43"/>
  <c r="FF46" i="43"/>
  <c r="FE46" i="43"/>
  <c r="FD46" i="43"/>
  <c r="FC46" i="43"/>
  <c r="FB46" i="43"/>
  <c r="FA46" i="43"/>
  <c r="EZ46" i="43"/>
  <c r="EY46" i="43"/>
  <c r="EX46" i="43"/>
  <c r="EW46" i="43"/>
  <c r="EV46" i="43"/>
  <c r="EU46" i="43"/>
  <c r="ET46" i="43"/>
  <c r="ES46" i="43"/>
  <c r="ER46" i="43"/>
  <c r="EQ46" i="43"/>
  <c r="EP46" i="43"/>
  <c r="EO46" i="43"/>
  <c r="EN46" i="43"/>
  <c r="EM46" i="43"/>
  <c r="EL46" i="43"/>
  <c r="EK46" i="43"/>
  <c r="EJ46" i="43"/>
  <c r="EI46" i="43"/>
  <c r="EH46" i="43"/>
  <c r="EG46" i="43"/>
  <c r="EF46" i="43"/>
  <c r="EE46" i="43"/>
  <c r="ED46" i="43"/>
  <c r="EC46" i="43"/>
  <c r="EB46" i="43"/>
  <c r="EA46" i="43"/>
  <c r="DZ46" i="43"/>
  <c r="DY46" i="43"/>
  <c r="DX46" i="43"/>
  <c r="DW46" i="43"/>
  <c r="DV46" i="43"/>
  <c r="DU46" i="43"/>
  <c r="DT46" i="43"/>
  <c r="DS46" i="43"/>
  <c r="DR46" i="43"/>
  <c r="DQ46" i="43"/>
  <c r="DP46" i="43"/>
  <c r="DO46" i="43"/>
  <c r="DN46" i="43"/>
  <c r="DM46" i="43"/>
  <c r="DL46" i="43"/>
  <c r="DK46" i="43"/>
  <c r="DJ46" i="43"/>
  <c r="DI46" i="43"/>
  <c r="DH46" i="43"/>
  <c r="DG46" i="43"/>
  <c r="DF46" i="43"/>
  <c r="DE46" i="43"/>
  <c r="DD46" i="43"/>
  <c r="DC46" i="43"/>
  <c r="DB46" i="43"/>
  <c r="DA46" i="43"/>
  <c r="CZ46" i="43"/>
  <c r="CY46" i="43"/>
  <c r="CX46" i="43"/>
  <c r="CW46" i="43"/>
  <c r="CV46" i="43"/>
  <c r="CU46" i="43"/>
  <c r="CT46" i="43"/>
  <c r="CS46" i="43"/>
  <c r="CR46" i="43"/>
  <c r="CQ46" i="43"/>
  <c r="CP46" i="43"/>
  <c r="CO46" i="43"/>
  <c r="CN46" i="43"/>
  <c r="CM46" i="43"/>
  <c r="CL46" i="43"/>
  <c r="CK46" i="43"/>
  <c r="CJ46" i="43"/>
  <c r="CI46" i="43"/>
  <c r="CH46" i="43"/>
  <c r="CG46" i="43"/>
  <c r="CF46" i="43"/>
  <c r="CE46" i="43"/>
  <c r="CD46" i="43"/>
  <c r="CC46" i="43"/>
  <c r="CB46" i="43"/>
  <c r="CA46" i="43"/>
  <c r="BZ46" i="43"/>
  <c r="BY46" i="43"/>
  <c r="BX46" i="43"/>
  <c r="BW46" i="43"/>
  <c r="BV46" i="43"/>
  <c r="BU46" i="43"/>
  <c r="BT46" i="43"/>
  <c r="BS46" i="43"/>
  <c r="BR46" i="43"/>
  <c r="BQ46" i="43"/>
  <c r="BP46" i="43"/>
  <c r="BO46" i="43"/>
  <c r="BN46" i="43"/>
  <c r="BM46" i="43"/>
  <c r="BL46" i="43"/>
  <c r="BK46" i="43"/>
  <c r="BJ46" i="43"/>
  <c r="BI46" i="43"/>
  <c r="BH46" i="43"/>
  <c r="BG46" i="43"/>
  <c r="BF46" i="43"/>
  <c r="BE46" i="43"/>
  <c r="BD46" i="43"/>
  <c r="BC46" i="43"/>
  <c r="BB46" i="43"/>
  <c r="BA46" i="43"/>
  <c r="AZ46" i="43"/>
  <c r="AY46" i="43"/>
  <c r="AX46" i="43"/>
  <c r="AW46" i="43"/>
  <c r="AV46" i="43"/>
  <c r="AU46" i="43"/>
  <c r="AT46" i="43"/>
  <c r="AS46" i="43"/>
  <c r="AR46" i="43"/>
  <c r="AQ46" i="43"/>
  <c r="AP46" i="43"/>
  <c r="AO46" i="43"/>
  <c r="AN46" i="43"/>
  <c r="AM46" i="43"/>
  <c r="AL46" i="43"/>
  <c r="AK46" i="43"/>
  <c r="AJ46" i="43"/>
  <c r="AI46" i="43"/>
  <c r="AH46" i="43"/>
  <c r="AG46" i="43"/>
  <c r="AF46" i="43"/>
  <c r="AE46" i="43"/>
  <c r="AD46" i="43"/>
  <c r="AC46" i="43"/>
  <c r="AB46" i="43"/>
  <c r="AA46" i="43"/>
  <c r="Z46" i="43"/>
  <c r="Y46" i="43"/>
  <c r="X46" i="43"/>
  <c r="W46" i="43"/>
  <c r="V46" i="43"/>
  <c r="U46" i="43"/>
  <c r="T46" i="43"/>
  <c r="S46" i="43"/>
  <c r="R46" i="43"/>
  <c r="Q46" i="43"/>
  <c r="P46" i="43"/>
  <c r="O46" i="43"/>
  <c r="N46" i="43"/>
  <c r="M46" i="43"/>
  <c r="L46" i="43"/>
  <c r="K46" i="43"/>
  <c r="J46" i="43"/>
  <c r="I46" i="43"/>
  <c r="H46" i="43"/>
  <c r="G46" i="43"/>
  <c r="F46" i="43"/>
  <c r="E46" i="43"/>
  <c r="D46" i="43"/>
  <c r="C46" i="43"/>
  <c r="B46" i="43"/>
  <c r="YC45" i="43"/>
  <c r="YB45" i="43"/>
  <c r="YA45" i="43"/>
  <c r="XZ45" i="43"/>
  <c r="XY45" i="43"/>
  <c r="XX45" i="43"/>
  <c r="XW45" i="43"/>
  <c r="XV45" i="43"/>
  <c r="XU45" i="43"/>
  <c r="XT45" i="43"/>
  <c r="XS45" i="43"/>
  <c r="XR45" i="43"/>
  <c r="XQ45" i="43"/>
  <c r="XP45" i="43"/>
  <c r="XO45" i="43"/>
  <c r="XN45" i="43"/>
  <c r="XM45" i="43"/>
  <c r="XL45" i="43"/>
  <c r="XK45" i="43"/>
  <c r="XJ45" i="43"/>
  <c r="XI45" i="43"/>
  <c r="XH45" i="43"/>
  <c r="XG45" i="43"/>
  <c r="XF45" i="43"/>
  <c r="XE45" i="43"/>
  <c r="XD45" i="43"/>
  <c r="XC45" i="43"/>
  <c r="XB45" i="43"/>
  <c r="XA45" i="43"/>
  <c r="WZ45" i="43"/>
  <c r="WY45" i="43"/>
  <c r="WX45" i="43"/>
  <c r="WW45" i="43"/>
  <c r="WV45" i="43"/>
  <c r="WU45" i="43"/>
  <c r="WT45" i="43"/>
  <c r="WS45" i="43"/>
  <c r="WR45" i="43"/>
  <c r="WQ45" i="43"/>
  <c r="WP45" i="43"/>
  <c r="WO45" i="43"/>
  <c r="WN45" i="43"/>
  <c r="WM45" i="43"/>
  <c r="WL45" i="43"/>
  <c r="WK45" i="43"/>
  <c r="WJ45" i="43"/>
  <c r="WI45" i="43"/>
  <c r="WH45" i="43"/>
  <c r="WG45" i="43"/>
  <c r="WF45" i="43"/>
  <c r="WE45" i="43"/>
  <c r="WD45" i="43"/>
  <c r="WC45" i="43"/>
  <c r="WB45" i="43"/>
  <c r="WA45" i="43"/>
  <c r="VZ45" i="43"/>
  <c r="VY45" i="43"/>
  <c r="VX45" i="43"/>
  <c r="VW45" i="43"/>
  <c r="VV45" i="43"/>
  <c r="VU45" i="43"/>
  <c r="VT45" i="43"/>
  <c r="VS45" i="43"/>
  <c r="VR45" i="43"/>
  <c r="VQ45" i="43"/>
  <c r="VP45" i="43"/>
  <c r="VO45" i="43"/>
  <c r="VN45" i="43"/>
  <c r="VM45" i="43"/>
  <c r="VL45" i="43"/>
  <c r="VK45" i="43"/>
  <c r="VJ45" i="43"/>
  <c r="VI45" i="43"/>
  <c r="VH45" i="43"/>
  <c r="VG45" i="43"/>
  <c r="VF45" i="43"/>
  <c r="VE45" i="43"/>
  <c r="VD45" i="43"/>
  <c r="VC45" i="43"/>
  <c r="VB45" i="43"/>
  <c r="VA45" i="43"/>
  <c r="UZ45" i="43"/>
  <c r="UY45" i="43"/>
  <c r="UX45" i="43"/>
  <c r="UW45" i="43"/>
  <c r="UV45" i="43"/>
  <c r="UU45" i="43"/>
  <c r="UT45" i="43"/>
  <c r="US45" i="43"/>
  <c r="UR45" i="43"/>
  <c r="UQ45" i="43"/>
  <c r="UP45" i="43"/>
  <c r="UO45" i="43"/>
  <c r="UN45" i="43"/>
  <c r="UM45" i="43"/>
  <c r="UL45" i="43"/>
  <c r="UK45" i="43"/>
  <c r="UJ45" i="43"/>
  <c r="UI45" i="43"/>
  <c r="UH45" i="43"/>
  <c r="UG45" i="43"/>
  <c r="UF45" i="43"/>
  <c r="UE45" i="43"/>
  <c r="UD45" i="43"/>
  <c r="UC45" i="43"/>
  <c r="UB45" i="43"/>
  <c r="UA45" i="43"/>
  <c r="TZ45" i="43"/>
  <c r="TY45" i="43"/>
  <c r="TX45" i="43"/>
  <c r="TW45" i="43"/>
  <c r="TV45" i="43"/>
  <c r="TU45" i="43"/>
  <c r="TT45" i="43"/>
  <c r="TS45" i="43"/>
  <c r="TR45" i="43"/>
  <c r="TQ45" i="43"/>
  <c r="TP45" i="43"/>
  <c r="TO45" i="43"/>
  <c r="TN45" i="43"/>
  <c r="TM45" i="43"/>
  <c r="TL45" i="43"/>
  <c r="TK45" i="43"/>
  <c r="TJ45" i="43"/>
  <c r="TI45" i="43"/>
  <c r="TH45" i="43"/>
  <c r="TG45" i="43"/>
  <c r="TF45" i="43"/>
  <c r="TE45" i="43"/>
  <c r="TD45" i="43"/>
  <c r="TC45" i="43"/>
  <c r="TB45" i="43"/>
  <c r="TA45" i="43"/>
  <c r="SZ45" i="43"/>
  <c r="SY45" i="43"/>
  <c r="SX45" i="43"/>
  <c r="SW45" i="43"/>
  <c r="SV45" i="43"/>
  <c r="SU45" i="43"/>
  <c r="ST45" i="43"/>
  <c r="SS45" i="43"/>
  <c r="SR45" i="43"/>
  <c r="SQ45" i="43"/>
  <c r="SP45" i="43"/>
  <c r="SO45" i="43"/>
  <c r="SN45" i="43"/>
  <c r="SM45" i="43"/>
  <c r="SL45" i="43"/>
  <c r="SK45" i="43"/>
  <c r="SJ45" i="43"/>
  <c r="SI45" i="43"/>
  <c r="SH45" i="43"/>
  <c r="SG45" i="43"/>
  <c r="SF45" i="43"/>
  <c r="SE45" i="43"/>
  <c r="SD45" i="43"/>
  <c r="SC45" i="43"/>
  <c r="SB45" i="43"/>
  <c r="SA45" i="43"/>
  <c r="RZ45" i="43"/>
  <c r="RY45" i="43"/>
  <c r="RX45" i="43"/>
  <c r="RW45" i="43"/>
  <c r="RV45" i="43"/>
  <c r="RU45" i="43"/>
  <c r="RT45" i="43"/>
  <c r="RS45" i="43"/>
  <c r="RR45" i="43"/>
  <c r="RQ45" i="43"/>
  <c r="RP45" i="43"/>
  <c r="RO45" i="43"/>
  <c r="RN45" i="43"/>
  <c r="RM45" i="43"/>
  <c r="RL45" i="43"/>
  <c r="RK45" i="43"/>
  <c r="RJ45" i="43"/>
  <c r="RI45" i="43"/>
  <c r="RH45" i="43"/>
  <c r="RG45" i="43"/>
  <c r="RF45" i="43"/>
  <c r="RE45" i="43"/>
  <c r="RD45" i="43"/>
  <c r="RC45" i="43"/>
  <c r="RB45" i="43"/>
  <c r="RA45" i="43"/>
  <c r="QZ45" i="43"/>
  <c r="QY45" i="43"/>
  <c r="QX45" i="43"/>
  <c r="QW45" i="43"/>
  <c r="QV45" i="43"/>
  <c r="QU45" i="43"/>
  <c r="QT45" i="43"/>
  <c r="QS45" i="43"/>
  <c r="QR45" i="43"/>
  <c r="QQ45" i="43"/>
  <c r="QP45" i="43"/>
  <c r="QO45" i="43"/>
  <c r="QN45" i="43"/>
  <c r="QM45" i="43"/>
  <c r="QL45" i="43"/>
  <c r="QK45" i="43"/>
  <c r="QJ45" i="43"/>
  <c r="QI45" i="43"/>
  <c r="QH45" i="43"/>
  <c r="QG45" i="43"/>
  <c r="QF45" i="43"/>
  <c r="QE45" i="43"/>
  <c r="QD45" i="43"/>
  <c r="QC45" i="43"/>
  <c r="QB45" i="43"/>
  <c r="QA45" i="43"/>
  <c r="PZ45" i="43"/>
  <c r="PY45" i="43"/>
  <c r="PX45" i="43"/>
  <c r="PW45" i="43"/>
  <c r="PV45" i="43"/>
  <c r="PU45" i="43"/>
  <c r="PT45" i="43"/>
  <c r="PS45" i="43"/>
  <c r="PR45" i="43"/>
  <c r="PQ45" i="43"/>
  <c r="PP45" i="43"/>
  <c r="PO45" i="43"/>
  <c r="PN45" i="43"/>
  <c r="PM45" i="43"/>
  <c r="PL45" i="43"/>
  <c r="PK45" i="43"/>
  <c r="PJ45" i="43"/>
  <c r="PI45" i="43"/>
  <c r="PH45" i="43"/>
  <c r="PG45" i="43"/>
  <c r="PF45" i="43"/>
  <c r="PE45" i="43"/>
  <c r="PD45" i="43"/>
  <c r="PC45" i="43"/>
  <c r="PB45" i="43"/>
  <c r="PA45" i="43"/>
  <c r="OZ45" i="43"/>
  <c r="OY45" i="43"/>
  <c r="OX45" i="43"/>
  <c r="OW45" i="43"/>
  <c r="OV45" i="43"/>
  <c r="OU45" i="43"/>
  <c r="OT45" i="43"/>
  <c r="OS45" i="43"/>
  <c r="OR45" i="43"/>
  <c r="OQ45" i="43"/>
  <c r="OP45" i="43"/>
  <c r="OO45" i="43"/>
  <c r="ON45" i="43"/>
  <c r="OM45" i="43"/>
  <c r="OL45" i="43"/>
  <c r="OK45" i="43"/>
  <c r="OJ45" i="43"/>
  <c r="OI45" i="43"/>
  <c r="OH45" i="43"/>
  <c r="OG45" i="43"/>
  <c r="OF45" i="43"/>
  <c r="OE45" i="43"/>
  <c r="OD45" i="43"/>
  <c r="OC45" i="43"/>
  <c r="OB45" i="43"/>
  <c r="OA45" i="43"/>
  <c r="NZ45" i="43"/>
  <c r="NY45" i="43"/>
  <c r="NX45" i="43"/>
  <c r="NW45" i="43"/>
  <c r="NV45" i="43"/>
  <c r="NU45" i="43"/>
  <c r="NT45" i="43"/>
  <c r="NS45" i="43"/>
  <c r="NR45" i="43"/>
  <c r="NQ45" i="43"/>
  <c r="NP45" i="43"/>
  <c r="NO45" i="43"/>
  <c r="NN45" i="43"/>
  <c r="NM45" i="43"/>
  <c r="NL45" i="43"/>
  <c r="NK45" i="43"/>
  <c r="NJ45" i="43"/>
  <c r="NI45" i="43"/>
  <c r="NH45" i="43"/>
  <c r="NG45" i="43"/>
  <c r="NF45" i="43"/>
  <c r="NE45" i="43"/>
  <c r="ND45" i="43"/>
  <c r="NC45" i="43"/>
  <c r="NB45" i="43"/>
  <c r="NA45" i="43"/>
  <c r="MZ45" i="43"/>
  <c r="MY45" i="43"/>
  <c r="MX45" i="43"/>
  <c r="MW45" i="43"/>
  <c r="MV45" i="43"/>
  <c r="MU45" i="43"/>
  <c r="MT45" i="43"/>
  <c r="MS45" i="43"/>
  <c r="MR45" i="43"/>
  <c r="MQ45" i="43"/>
  <c r="MP45" i="43"/>
  <c r="MO45" i="43"/>
  <c r="MN45" i="43"/>
  <c r="MM45" i="43"/>
  <c r="ML45" i="43"/>
  <c r="MK45" i="43"/>
  <c r="MJ45" i="43"/>
  <c r="MI45" i="43"/>
  <c r="MH45" i="43"/>
  <c r="MG45" i="43"/>
  <c r="MF45" i="43"/>
  <c r="ME45" i="43"/>
  <c r="MD45" i="43"/>
  <c r="MC45" i="43"/>
  <c r="MB45" i="43"/>
  <c r="MA45" i="43"/>
  <c r="LZ45" i="43"/>
  <c r="LY45" i="43"/>
  <c r="LX45" i="43"/>
  <c r="LW45" i="43"/>
  <c r="LV45" i="43"/>
  <c r="LU45" i="43"/>
  <c r="LT45" i="43"/>
  <c r="LS45" i="43"/>
  <c r="LR45" i="43"/>
  <c r="LQ45" i="43"/>
  <c r="LP45" i="43"/>
  <c r="LO45" i="43"/>
  <c r="LN45" i="43"/>
  <c r="LM45" i="43"/>
  <c r="LL45" i="43"/>
  <c r="LK45" i="43"/>
  <c r="LJ45" i="43"/>
  <c r="LI45" i="43"/>
  <c r="LH45" i="43"/>
  <c r="LG45" i="43"/>
  <c r="LF45" i="43"/>
  <c r="LE45" i="43"/>
  <c r="LD45" i="43"/>
  <c r="LC45" i="43"/>
  <c r="LB45" i="43"/>
  <c r="LA45" i="43"/>
  <c r="KZ45" i="43"/>
  <c r="KY45" i="43"/>
  <c r="KX45" i="43"/>
  <c r="KW45" i="43"/>
  <c r="KV45" i="43"/>
  <c r="KU45" i="43"/>
  <c r="KT45" i="43"/>
  <c r="KS45" i="43"/>
  <c r="KR45" i="43"/>
  <c r="KQ45" i="43"/>
  <c r="KP45" i="43"/>
  <c r="KO45" i="43"/>
  <c r="KN45" i="43"/>
  <c r="KM45" i="43"/>
  <c r="KL45" i="43"/>
  <c r="KK45" i="43"/>
  <c r="KJ45" i="43"/>
  <c r="KI45" i="43"/>
  <c r="KH45" i="43"/>
  <c r="KG45" i="43"/>
  <c r="KF45" i="43"/>
  <c r="KE45" i="43"/>
  <c r="KD45" i="43"/>
  <c r="KC45" i="43"/>
  <c r="KB45" i="43"/>
  <c r="KA45" i="43"/>
  <c r="JZ45" i="43"/>
  <c r="JY45" i="43"/>
  <c r="JX45" i="43"/>
  <c r="JW45" i="43"/>
  <c r="JV45" i="43"/>
  <c r="JU45" i="43"/>
  <c r="JT45" i="43"/>
  <c r="JS45" i="43"/>
  <c r="JR45" i="43"/>
  <c r="JQ45" i="43"/>
  <c r="JP45" i="43"/>
  <c r="JO45" i="43"/>
  <c r="JN45" i="43"/>
  <c r="JM45" i="43"/>
  <c r="JL45" i="43"/>
  <c r="JK45" i="43"/>
  <c r="JJ45" i="43"/>
  <c r="JI45" i="43"/>
  <c r="JH45" i="43"/>
  <c r="JG45" i="43"/>
  <c r="JF45" i="43"/>
  <c r="JE45" i="43"/>
  <c r="JD45" i="43"/>
  <c r="JC45" i="43"/>
  <c r="JB45" i="43"/>
  <c r="JA45" i="43"/>
  <c r="IZ45" i="43"/>
  <c r="IY45" i="43"/>
  <c r="IX45" i="43"/>
  <c r="IW45" i="43"/>
  <c r="IV45" i="43"/>
  <c r="IU45" i="43"/>
  <c r="IT45" i="43"/>
  <c r="IS45" i="43"/>
  <c r="IR45" i="43"/>
  <c r="IQ45" i="43"/>
  <c r="IP45" i="43"/>
  <c r="IO45" i="43"/>
  <c r="IN45" i="43"/>
  <c r="IM45" i="43"/>
  <c r="IL45" i="43"/>
  <c r="IK45" i="43"/>
  <c r="IJ45" i="43"/>
  <c r="II45" i="43"/>
  <c r="IH45" i="43"/>
  <c r="IG45" i="43"/>
  <c r="IF45" i="43"/>
  <c r="IE45" i="43"/>
  <c r="ID45" i="43"/>
  <c r="IC45" i="43"/>
  <c r="IB45" i="43"/>
  <c r="IA45" i="43"/>
  <c r="HZ45" i="43"/>
  <c r="HY45" i="43"/>
  <c r="HX45" i="43"/>
  <c r="HW45" i="43"/>
  <c r="HV45" i="43"/>
  <c r="HU45" i="43"/>
  <c r="HT45" i="43"/>
  <c r="HS45" i="43"/>
  <c r="HR45" i="43"/>
  <c r="HQ45" i="43"/>
  <c r="HP45" i="43"/>
  <c r="HO45" i="43"/>
  <c r="HN45" i="43"/>
  <c r="HM45" i="43"/>
  <c r="HL45" i="43"/>
  <c r="HK45" i="43"/>
  <c r="HJ45" i="43"/>
  <c r="HI45" i="43"/>
  <c r="HH45" i="43"/>
  <c r="HG45" i="43"/>
  <c r="HF45" i="43"/>
  <c r="HE45" i="43"/>
  <c r="HD45" i="43"/>
  <c r="HC45" i="43"/>
  <c r="HB45" i="43"/>
  <c r="HA45" i="43"/>
  <c r="GZ45" i="43"/>
  <c r="GY45" i="43"/>
  <c r="GX45" i="43"/>
  <c r="GW45" i="43"/>
  <c r="GV45" i="43"/>
  <c r="GU45" i="43"/>
  <c r="GT45" i="43"/>
  <c r="GS45" i="43"/>
  <c r="GR45" i="43"/>
  <c r="GQ45" i="43"/>
  <c r="GP45" i="43"/>
  <c r="GO45" i="43"/>
  <c r="GN45" i="43"/>
  <c r="GM45" i="43"/>
  <c r="GL45" i="43"/>
  <c r="GK45" i="43"/>
  <c r="GJ45" i="43"/>
  <c r="GI45" i="43"/>
  <c r="GH45" i="43"/>
  <c r="GG45" i="43"/>
  <c r="GF45" i="43"/>
  <c r="GE45" i="43"/>
  <c r="GD45" i="43"/>
  <c r="GC45" i="43"/>
  <c r="GB45" i="43"/>
  <c r="GA45" i="43"/>
  <c r="FZ45" i="43"/>
  <c r="FY45" i="43"/>
  <c r="FX45" i="43"/>
  <c r="FW45" i="43"/>
  <c r="FV45" i="43"/>
  <c r="FU45" i="43"/>
  <c r="FT45" i="43"/>
  <c r="FS45" i="43"/>
  <c r="FR45" i="43"/>
  <c r="FQ45" i="43"/>
  <c r="FP45" i="43"/>
  <c r="FO45" i="43"/>
  <c r="FN45" i="43"/>
  <c r="FM45" i="43"/>
  <c r="FL45" i="43"/>
  <c r="FK45" i="43"/>
  <c r="FJ45" i="43"/>
  <c r="FI45" i="43"/>
  <c r="FH45" i="43"/>
  <c r="FG45" i="43"/>
  <c r="FF45" i="43"/>
  <c r="FE45" i="43"/>
  <c r="FD45" i="43"/>
  <c r="FC45" i="43"/>
  <c r="FB45" i="43"/>
  <c r="FA45" i="43"/>
  <c r="EZ45" i="43"/>
  <c r="EY45" i="43"/>
  <c r="EX45" i="43"/>
  <c r="EW45" i="43"/>
  <c r="EV45" i="43"/>
  <c r="EU45" i="43"/>
  <c r="ET45" i="43"/>
  <c r="ES45" i="43"/>
  <c r="ER45" i="43"/>
  <c r="EQ45" i="43"/>
  <c r="EP45" i="43"/>
  <c r="EO45" i="43"/>
  <c r="EN45" i="43"/>
  <c r="EM45" i="43"/>
  <c r="EL45" i="43"/>
  <c r="EK45" i="43"/>
  <c r="EJ45" i="43"/>
  <c r="EI45" i="43"/>
  <c r="EH45" i="43"/>
  <c r="EG45" i="43"/>
  <c r="EF45" i="43"/>
  <c r="EE45" i="43"/>
  <c r="ED45" i="43"/>
  <c r="EC45" i="43"/>
  <c r="EB45" i="43"/>
  <c r="EA45" i="43"/>
  <c r="DZ45" i="43"/>
  <c r="DY45" i="43"/>
  <c r="DX45" i="43"/>
  <c r="DW45" i="43"/>
  <c r="DV45" i="43"/>
  <c r="DU45" i="43"/>
  <c r="DT45" i="43"/>
  <c r="DS45" i="43"/>
  <c r="DR45" i="43"/>
  <c r="DQ45" i="43"/>
  <c r="DP45" i="43"/>
  <c r="DO45" i="43"/>
  <c r="DN45" i="43"/>
  <c r="DM45" i="43"/>
  <c r="DL45" i="43"/>
  <c r="DK45" i="43"/>
  <c r="DJ45" i="43"/>
  <c r="DI45" i="43"/>
  <c r="DH45" i="43"/>
  <c r="DG45" i="43"/>
  <c r="DF45" i="43"/>
  <c r="DE45" i="43"/>
  <c r="DD45" i="43"/>
  <c r="DC45" i="43"/>
  <c r="DB45" i="43"/>
  <c r="DA45" i="43"/>
  <c r="CZ45" i="43"/>
  <c r="CY45" i="43"/>
  <c r="CX45" i="43"/>
  <c r="CW45" i="43"/>
  <c r="CV45" i="43"/>
  <c r="CU45" i="43"/>
  <c r="CT45" i="43"/>
  <c r="CS45" i="43"/>
  <c r="CR45" i="43"/>
  <c r="CQ45" i="43"/>
  <c r="CP45" i="43"/>
  <c r="CO45" i="43"/>
  <c r="CN45" i="43"/>
  <c r="CM45" i="43"/>
  <c r="CL45" i="43"/>
  <c r="CK45" i="43"/>
  <c r="CJ45" i="43"/>
  <c r="CI45" i="43"/>
  <c r="CH45" i="43"/>
  <c r="CG45" i="43"/>
  <c r="CF45" i="43"/>
  <c r="CE45" i="43"/>
  <c r="CD45" i="43"/>
  <c r="CC45" i="43"/>
  <c r="CB45" i="43"/>
  <c r="CA45" i="43"/>
  <c r="BZ45" i="43"/>
  <c r="BY45" i="43"/>
  <c r="BX45" i="43"/>
  <c r="BW45" i="43"/>
  <c r="BV45" i="43"/>
  <c r="BU45" i="43"/>
  <c r="BT45" i="43"/>
  <c r="BS45" i="43"/>
  <c r="BR45" i="43"/>
  <c r="BQ45" i="43"/>
  <c r="BP45" i="43"/>
  <c r="BO45" i="43"/>
  <c r="BN45" i="43"/>
  <c r="BM45" i="43"/>
  <c r="BL45" i="43"/>
  <c r="BK45" i="43"/>
  <c r="BJ45" i="43"/>
  <c r="BI45" i="43"/>
  <c r="BH45" i="43"/>
  <c r="BG45" i="43"/>
  <c r="BF45" i="43"/>
  <c r="BE45" i="43"/>
  <c r="BD45" i="43"/>
  <c r="BC45" i="43"/>
  <c r="BB45" i="43"/>
  <c r="BA45" i="43"/>
  <c r="AZ45" i="43"/>
  <c r="AY45" i="43"/>
  <c r="AX45" i="43"/>
  <c r="AW45" i="43"/>
  <c r="AV45" i="43"/>
  <c r="AU45" i="43"/>
  <c r="AT45" i="43"/>
  <c r="AS45" i="43"/>
  <c r="AR45" i="43"/>
  <c r="AQ45" i="43"/>
  <c r="AP45" i="43"/>
  <c r="AO45" i="43"/>
  <c r="AN45" i="43"/>
  <c r="AM45" i="43"/>
  <c r="AL45" i="43"/>
  <c r="AK45" i="43"/>
  <c r="AJ45" i="43"/>
  <c r="AI45" i="43"/>
  <c r="AH45" i="43"/>
  <c r="AG45" i="43"/>
  <c r="AF45" i="43"/>
  <c r="AE45" i="43"/>
  <c r="AD45" i="43"/>
  <c r="AC45" i="43"/>
  <c r="AB45" i="43"/>
  <c r="AA45" i="43"/>
  <c r="Z45" i="43"/>
  <c r="Y45" i="43"/>
  <c r="X45" i="43"/>
  <c r="W45" i="43"/>
  <c r="V45" i="43"/>
  <c r="U45" i="43"/>
  <c r="T45" i="43"/>
  <c r="S45" i="43"/>
  <c r="R45" i="43"/>
  <c r="Q45" i="43"/>
  <c r="P45" i="43"/>
  <c r="O45" i="43"/>
  <c r="N45" i="43"/>
  <c r="M45" i="43"/>
  <c r="L45" i="43"/>
  <c r="K45" i="43"/>
  <c r="J45" i="43"/>
  <c r="I45" i="43"/>
  <c r="H45" i="43"/>
  <c r="G45" i="43"/>
  <c r="F45" i="43"/>
  <c r="E45" i="43"/>
  <c r="D45" i="43"/>
  <c r="C45" i="43"/>
  <c r="B45" i="43"/>
  <c r="YC44" i="43"/>
  <c r="YB44" i="43"/>
  <c r="YA44" i="43"/>
  <c r="XZ44" i="43"/>
  <c r="XY44" i="43"/>
  <c r="XX44" i="43"/>
  <c r="XW44" i="43"/>
  <c r="XV44" i="43"/>
  <c r="XU44" i="43"/>
  <c r="XT44" i="43"/>
  <c r="XS44" i="43"/>
  <c r="XR44" i="43"/>
  <c r="XQ44" i="43"/>
  <c r="XP44" i="43"/>
  <c r="XO44" i="43"/>
  <c r="XN44" i="43"/>
  <c r="XM44" i="43"/>
  <c r="XL44" i="43"/>
  <c r="XK44" i="43"/>
  <c r="XJ44" i="43"/>
  <c r="XI44" i="43"/>
  <c r="XH44" i="43"/>
  <c r="XG44" i="43"/>
  <c r="XF44" i="43"/>
  <c r="XE44" i="43"/>
  <c r="XD44" i="43"/>
  <c r="XC44" i="43"/>
  <c r="XB44" i="43"/>
  <c r="XA44" i="43"/>
  <c r="WZ44" i="43"/>
  <c r="WY44" i="43"/>
  <c r="WX44" i="43"/>
  <c r="WW44" i="43"/>
  <c r="WV44" i="43"/>
  <c r="WU44" i="43"/>
  <c r="WT44" i="43"/>
  <c r="WS44" i="43"/>
  <c r="WR44" i="43"/>
  <c r="WQ44" i="43"/>
  <c r="WP44" i="43"/>
  <c r="WO44" i="43"/>
  <c r="WN44" i="43"/>
  <c r="WM44" i="43"/>
  <c r="WL44" i="43"/>
  <c r="WK44" i="43"/>
  <c r="WJ44" i="43"/>
  <c r="WI44" i="43"/>
  <c r="WH44" i="43"/>
  <c r="WG44" i="43"/>
  <c r="WF44" i="43"/>
  <c r="WE44" i="43"/>
  <c r="WD44" i="43"/>
  <c r="WC44" i="43"/>
  <c r="WB44" i="43"/>
  <c r="WA44" i="43"/>
  <c r="VZ44" i="43"/>
  <c r="VY44" i="43"/>
  <c r="VX44" i="43"/>
  <c r="VW44" i="43"/>
  <c r="VV44" i="43"/>
  <c r="VU44" i="43"/>
  <c r="VT44" i="43"/>
  <c r="VS44" i="43"/>
  <c r="VR44" i="43"/>
  <c r="VQ44" i="43"/>
  <c r="VP44" i="43"/>
  <c r="VO44" i="43"/>
  <c r="VN44" i="43"/>
  <c r="VM44" i="43"/>
  <c r="VL44" i="43"/>
  <c r="VK44" i="43"/>
  <c r="VJ44" i="43"/>
  <c r="VI44" i="43"/>
  <c r="VH44" i="43"/>
  <c r="VG44" i="43"/>
  <c r="VF44" i="43"/>
  <c r="VE44" i="43"/>
  <c r="VD44" i="43"/>
  <c r="VC44" i="43"/>
  <c r="VB44" i="43"/>
  <c r="VA44" i="43"/>
  <c r="UZ44" i="43"/>
  <c r="UY44" i="43"/>
  <c r="UX44" i="43"/>
  <c r="UW44" i="43"/>
  <c r="UV44" i="43"/>
  <c r="UU44" i="43"/>
  <c r="UT44" i="43"/>
  <c r="US44" i="43"/>
  <c r="UR44" i="43"/>
  <c r="UQ44" i="43"/>
  <c r="UP44" i="43"/>
  <c r="UO44" i="43"/>
  <c r="UN44" i="43"/>
  <c r="UM44" i="43"/>
  <c r="UL44" i="43"/>
  <c r="UK44" i="43"/>
  <c r="UJ44" i="43"/>
  <c r="UI44" i="43"/>
  <c r="UH44" i="43"/>
  <c r="UG44" i="43"/>
  <c r="UF44" i="43"/>
  <c r="UE44" i="43"/>
  <c r="UD44" i="43"/>
  <c r="UC44" i="43"/>
  <c r="UB44" i="43"/>
  <c r="UA44" i="43"/>
  <c r="TZ44" i="43"/>
  <c r="TY44" i="43"/>
  <c r="TX44" i="43"/>
  <c r="TW44" i="43"/>
  <c r="TV44" i="43"/>
  <c r="TU44" i="43"/>
  <c r="TT44" i="43"/>
  <c r="TS44" i="43"/>
  <c r="TR44" i="43"/>
  <c r="TQ44" i="43"/>
  <c r="TP44" i="43"/>
  <c r="TO44" i="43"/>
  <c r="TN44" i="43"/>
  <c r="TM44" i="43"/>
  <c r="TL44" i="43"/>
  <c r="TK44" i="43"/>
  <c r="TJ44" i="43"/>
  <c r="TI44" i="43"/>
  <c r="TH44" i="43"/>
  <c r="TG44" i="43"/>
  <c r="TF44" i="43"/>
  <c r="TE44" i="43"/>
  <c r="TD44" i="43"/>
  <c r="TC44" i="43"/>
  <c r="TB44" i="43"/>
  <c r="TA44" i="43"/>
  <c r="SZ44" i="43"/>
  <c r="SY44" i="43"/>
  <c r="SX44" i="43"/>
  <c r="SW44" i="43"/>
  <c r="SV44" i="43"/>
  <c r="SU44" i="43"/>
  <c r="ST44" i="43"/>
  <c r="SS44" i="43"/>
  <c r="SR44" i="43"/>
  <c r="SQ44" i="43"/>
  <c r="SP44" i="43"/>
  <c r="SO44" i="43"/>
  <c r="SN44" i="43"/>
  <c r="SM44" i="43"/>
  <c r="SL44" i="43"/>
  <c r="SK44" i="43"/>
  <c r="SJ44" i="43"/>
  <c r="SI44" i="43"/>
  <c r="SH44" i="43"/>
  <c r="SG44" i="43"/>
  <c r="SF44" i="43"/>
  <c r="SE44" i="43"/>
  <c r="SD44" i="43"/>
  <c r="SC44" i="43"/>
  <c r="SB44" i="43"/>
  <c r="SA44" i="43"/>
  <c r="RZ44" i="43"/>
  <c r="RY44" i="43"/>
  <c r="RX44" i="43"/>
  <c r="RW44" i="43"/>
  <c r="RV44" i="43"/>
  <c r="RU44" i="43"/>
  <c r="RT44" i="43"/>
  <c r="RS44" i="43"/>
  <c r="RR44" i="43"/>
  <c r="RQ44" i="43"/>
  <c r="RP44" i="43"/>
  <c r="RO44" i="43"/>
  <c r="RN44" i="43"/>
  <c r="RM44" i="43"/>
  <c r="RL44" i="43"/>
  <c r="RK44" i="43"/>
  <c r="RJ44" i="43"/>
  <c r="RI44" i="43"/>
  <c r="RH44" i="43"/>
  <c r="RG44" i="43"/>
  <c r="RF44" i="43"/>
  <c r="RE44" i="43"/>
  <c r="RD44" i="43"/>
  <c r="RC44" i="43"/>
  <c r="RB44" i="43"/>
  <c r="RA44" i="43"/>
  <c r="QZ44" i="43"/>
  <c r="QY44" i="43"/>
  <c r="QX44" i="43"/>
  <c r="QW44" i="43"/>
  <c r="QV44" i="43"/>
  <c r="QU44" i="43"/>
  <c r="QT44" i="43"/>
  <c r="QS44" i="43"/>
  <c r="QR44" i="43"/>
  <c r="QQ44" i="43"/>
  <c r="QP44" i="43"/>
  <c r="QO44" i="43"/>
  <c r="QN44" i="43"/>
  <c r="QM44" i="43"/>
  <c r="QL44" i="43"/>
  <c r="QK44" i="43"/>
  <c r="QJ44" i="43"/>
  <c r="QI44" i="43"/>
  <c r="QH44" i="43"/>
  <c r="QG44" i="43"/>
  <c r="QF44" i="43"/>
  <c r="QE44" i="43"/>
  <c r="QD44" i="43"/>
  <c r="QC44" i="43"/>
  <c r="QB44" i="43"/>
  <c r="QA44" i="43"/>
  <c r="PZ44" i="43"/>
  <c r="PY44" i="43"/>
  <c r="PX44" i="43"/>
  <c r="PW44" i="43"/>
  <c r="PV44" i="43"/>
  <c r="PU44" i="43"/>
  <c r="PT44" i="43"/>
  <c r="PS44" i="43"/>
  <c r="PR44" i="43"/>
  <c r="PQ44" i="43"/>
  <c r="PP44" i="43"/>
  <c r="PO44" i="43"/>
  <c r="PN44" i="43"/>
  <c r="PM44" i="43"/>
  <c r="PL44" i="43"/>
  <c r="PK44" i="43"/>
  <c r="PJ44" i="43"/>
  <c r="PI44" i="43"/>
  <c r="PH44" i="43"/>
  <c r="PG44" i="43"/>
  <c r="PF44" i="43"/>
  <c r="PE44" i="43"/>
  <c r="PD44" i="43"/>
  <c r="PC44" i="43"/>
  <c r="PB44" i="43"/>
  <c r="PA44" i="43"/>
  <c r="OZ44" i="43"/>
  <c r="OY44" i="43"/>
  <c r="OX44" i="43"/>
  <c r="OW44" i="43"/>
  <c r="OV44" i="43"/>
  <c r="OU44" i="43"/>
  <c r="OT44" i="43"/>
  <c r="OS44" i="43"/>
  <c r="OR44" i="43"/>
  <c r="OQ44" i="43"/>
  <c r="OP44" i="43"/>
  <c r="OO44" i="43"/>
  <c r="ON44" i="43"/>
  <c r="OM44" i="43"/>
  <c r="OL44" i="43"/>
  <c r="OK44" i="43"/>
  <c r="OJ44" i="43"/>
  <c r="OI44" i="43"/>
  <c r="OH44" i="43"/>
  <c r="OG44" i="43"/>
  <c r="OF44" i="43"/>
  <c r="OE44" i="43"/>
  <c r="OD44" i="43"/>
  <c r="OC44" i="43"/>
  <c r="OB44" i="43"/>
  <c r="OA44" i="43"/>
  <c r="NZ44" i="43"/>
  <c r="NY44" i="43"/>
  <c r="NX44" i="43"/>
  <c r="NW44" i="43"/>
  <c r="NV44" i="43"/>
  <c r="NU44" i="43"/>
  <c r="NT44" i="43"/>
  <c r="NS44" i="43"/>
  <c r="NR44" i="43"/>
  <c r="NQ44" i="43"/>
  <c r="NP44" i="43"/>
  <c r="NO44" i="43"/>
  <c r="NN44" i="43"/>
  <c r="NM44" i="43"/>
  <c r="NL44" i="43"/>
  <c r="NK44" i="43"/>
  <c r="NJ44" i="43"/>
  <c r="NI44" i="43"/>
  <c r="NH44" i="43"/>
  <c r="NG44" i="43"/>
  <c r="NF44" i="43"/>
  <c r="NE44" i="43"/>
  <c r="ND44" i="43"/>
  <c r="NC44" i="43"/>
  <c r="NB44" i="43"/>
  <c r="NA44" i="43"/>
  <c r="MZ44" i="43"/>
  <c r="MY44" i="43"/>
  <c r="MX44" i="43"/>
  <c r="MW44" i="43"/>
  <c r="MV44" i="43"/>
  <c r="MU44" i="43"/>
  <c r="MT44" i="43"/>
  <c r="MS44" i="43"/>
  <c r="MR44" i="43"/>
  <c r="MQ44" i="43"/>
  <c r="MP44" i="43"/>
  <c r="MO44" i="43"/>
  <c r="MN44" i="43"/>
  <c r="MM44" i="43"/>
  <c r="ML44" i="43"/>
  <c r="MK44" i="43"/>
  <c r="MJ44" i="43"/>
  <c r="MI44" i="43"/>
  <c r="MH44" i="43"/>
  <c r="MG44" i="43"/>
  <c r="MF44" i="43"/>
  <c r="ME44" i="43"/>
  <c r="MD44" i="43"/>
  <c r="MC44" i="43"/>
  <c r="MB44" i="43"/>
  <c r="MA44" i="43"/>
  <c r="LZ44" i="43"/>
  <c r="LY44" i="43"/>
  <c r="LX44" i="43"/>
  <c r="LW44" i="43"/>
  <c r="LV44" i="43"/>
  <c r="LU44" i="43"/>
  <c r="LT44" i="43"/>
  <c r="LS44" i="43"/>
  <c r="LR44" i="43"/>
  <c r="LQ44" i="43"/>
  <c r="LP44" i="43"/>
  <c r="LO44" i="43"/>
  <c r="LN44" i="43"/>
  <c r="LM44" i="43"/>
  <c r="LL44" i="43"/>
  <c r="LK44" i="43"/>
  <c r="LJ44" i="43"/>
  <c r="LI44" i="43"/>
  <c r="LH44" i="43"/>
  <c r="LG44" i="43"/>
  <c r="LF44" i="43"/>
  <c r="LE44" i="43"/>
  <c r="LD44" i="43"/>
  <c r="LC44" i="43"/>
  <c r="LB44" i="43"/>
  <c r="LA44" i="43"/>
  <c r="KZ44" i="43"/>
  <c r="KY44" i="43"/>
  <c r="KX44" i="43"/>
  <c r="KW44" i="43"/>
  <c r="KV44" i="43"/>
  <c r="KU44" i="43"/>
  <c r="KT44" i="43"/>
  <c r="KS44" i="43"/>
  <c r="KR44" i="43"/>
  <c r="KQ44" i="43"/>
  <c r="KP44" i="43"/>
  <c r="KO44" i="43"/>
  <c r="KN44" i="43"/>
  <c r="KM44" i="43"/>
  <c r="KL44" i="43"/>
  <c r="KK44" i="43"/>
  <c r="KJ44" i="43"/>
  <c r="KI44" i="43"/>
  <c r="KH44" i="43"/>
  <c r="KG44" i="43"/>
  <c r="KF44" i="43"/>
  <c r="KE44" i="43"/>
  <c r="KD44" i="43"/>
  <c r="KC44" i="43"/>
  <c r="KB44" i="43"/>
  <c r="KA44" i="43"/>
  <c r="JZ44" i="43"/>
  <c r="JY44" i="43"/>
  <c r="JX44" i="43"/>
  <c r="JW44" i="43"/>
  <c r="JV44" i="43"/>
  <c r="JU44" i="43"/>
  <c r="JT44" i="43"/>
  <c r="JS44" i="43"/>
  <c r="JR44" i="43"/>
  <c r="JQ44" i="43"/>
  <c r="JP44" i="43"/>
  <c r="JO44" i="43"/>
  <c r="JN44" i="43"/>
  <c r="JM44" i="43"/>
  <c r="JL44" i="43"/>
  <c r="JK44" i="43"/>
  <c r="JJ44" i="43"/>
  <c r="JI44" i="43"/>
  <c r="JH44" i="43"/>
  <c r="JG44" i="43"/>
  <c r="JF44" i="43"/>
  <c r="JE44" i="43"/>
  <c r="JD44" i="43"/>
  <c r="JC44" i="43"/>
  <c r="JB44" i="43"/>
  <c r="JA44" i="43"/>
  <c r="IZ44" i="43"/>
  <c r="IY44" i="43"/>
  <c r="IX44" i="43"/>
  <c r="IW44" i="43"/>
  <c r="IV44" i="43"/>
  <c r="IU44" i="43"/>
  <c r="IT44" i="43"/>
  <c r="IS44" i="43"/>
  <c r="IR44" i="43"/>
  <c r="IQ44" i="43"/>
  <c r="IP44" i="43"/>
  <c r="IO44" i="43"/>
  <c r="IN44" i="43"/>
  <c r="IM44" i="43"/>
  <c r="IL44" i="43"/>
  <c r="IK44" i="43"/>
  <c r="IJ44" i="43"/>
  <c r="II44" i="43"/>
  <c r="IH44" i="43"/>
  <c r="IG44" i="43"/>
  <c r="IF44" i="43"/>
  <c r="IE44" i="43"/>
  <c r="ID44" i="43"/>
  <c r="IC44" i="43"/>
  <c r="IB44" i="43"/>
  <c r="IA44" i="43"/>
  <c r="HZ44" i="43"/>
  <c r="HY44" i="43"/>
  <c r="HX44" i="43"/>
  <c r="HW44" i="43"/>
  <c r="HV44" i="43"/>
  <c r="HU44" i="43"/>
  <c r="HT44" i="43"/>
  <c r="HS44" i="43"/>
  <c r="HR44" i="43"/>
  <c r="HQ44" i="43"/>
  <c r="HP44" i="43"/>
  <c r="HO44" i="43"/>
  <c r="HN44" i="43"/>
  <c r="HM44" i="43"/>
  <c r="HL44" i="43"/>
  <c r="HK44" i="43"/>
  <c r="HJ44" i="43"/>
  <c r="HI44" i="43"/>
  <c r="HH44" i="43"/>
  <c r="HG44" i="43"/>
  <c r="HF44" i="43"/>
  <c r="HE44" i="43"/>
  <c r="HD44" i="43"/>
  <c r="HC44" i="43"/>
  <c r="HB44" i="43"/>
  <c r="HA44" i="43"/>
  <c r="GZ44" i="43"/>
  <c r="GY44" i="43"/>
  <c r="GX44" i="43"/>
  <c r="GW44" i="43"/>
  <c r="GV44" i="43"/>
  <c r="GU44" i="43"/>
  <c r="GT44" i="43"/>
  <c r="GS44" i="43"/>
  <c r="GR44" i="43"/>
  <c r="GQ44" i="43"/>
  <c r="GP44" i="43"/>
  <c r="GO44" i="43"/>
  <c r="GN44" i="43"/>
  <c r="GM44" i="43"/>
  <c r="GL44" i="43"/>
  <c r="GK44" i="43"/>
  <c r="GJ44" i="43"/>
  <c r="GI44" i="43"/>
  <c r="GH44" i="43"/>
  <c r="GG44" i="43"/>
  <c r="GF44" i="43"/>
  <c r="GE44" i="43"/>
  <c r="GD44" i="43"/>
  <c r="GC44" i="43"/>
  <c r="GB44" i="43"/>
  <c r="GA44" i="43"/>
  <c r="FZ44" i="43"/>
  <c r="FY44" i="43"/>
  <c r="FX44" i="43"/>
  <c r="FW44" i="43"/>
  <c r="FV44" i="43"/>
  <c r="FU44" i="43"/>
  <c r="FT44" i="43"/>
  <c r="FS44" i="43"/>
  <c r="FR44" i="43"/>
  <c r="FQ44" i="43"/>
  <c r="FP44" i="43"/>
  <c r="FO44" i="43"/>
  <c r="FN44" i="43"/>
  <c r="FM44" i="43"/>
  <c r="FL44" i="43"/>
  <c r="FK44" i="43"/>
  <c r="FJ44" i="43"/>
  <c r="FI44" i="43"/>
  <c r="FH44" i="43"/>
  <c r="FG44" i="43"/>
  <c r="FF44" i="43"/>
  <c r="FE44" i="43"/>
  <c r="FD44" i="43"/>
  <c r="FC44" i="43"/>
  <c r="FB44" i="43"/>
  <c r="FA44" i="43"/>
  <c r="EZ44" i="43"/>
  <c r="EY44" i="43"/>
  <c r="EX44" i="43"/>
  <c r="EW44" i="43"/>
  <c r="EV44" i="43"/>
  <c r="EU44" i="43"/>
  <c r="ET44" i="43"/>
  <c r="ES44" i="43"/>
  <c r="ER44" i="43"/>
  <c r="EQ44" i="43"/>
  <c r="EP44" i="43"/>
  <c r="EO44" i="43"/>
  <c r="EN44" i="43"/>
  <c r="EM44" i="43"/>
  <c r="EL44" i="43"/>
  <c r="EK44" i="43"/>
  <c r="EJ44" i="43"/>
  <c r="EI44" i="43"/>
  <c r="EH44" i="43"/>
  <c r="EG44" i="43"/>
  <c r="EF44" i="43"/>
  <c r="EE44" i="43"/>
  <c r="ED44" i="43"/>
  <c r="EC44" i="43"/>
  <c r="EB44" i="43"/>
  <c r="EA44" i="43"/>
  <c r="DZ44" i="43"/>
  <c r="DY44" i="43"/>
  <c r="DX44" i="43"/>
  <c r="DW44" i="43"/>
  <c r="DV44" i="43"/>
  <c r="DU44" i="43"/>
  <c r="DT44" i="43"/>
  <c r="DS44" i="43"/>
  <c r="DR44" i="43"/>
  <c r="DQ44" i="43"/>
  <c r="DP44" i="43"/>
  <c r="DO44" i="43"/>
  <c r="DN44" i="43"/>
  <c r="DM44" i="43"/>
  <c r="DL44" i="43"/>
  <c r="DK44" i="43"/>
  <c r="DJ44" i="43"/>
  <c r="DI44" i="43"/>
  <c r="DH44" i="43"/>
  <c r="DG44" i="43"/>
  <c r="DF44" i="43"/>
  <c r="DE44" i="43"/>
  <c r="DD44" i="43"/>
  <c r="DC44" i="43"/>
  <c r="DB44" i="43"/>
  <c r="DA44" i="43"/>
  <c r="CZ44" i="43"/>
  <c r="CY44" i="43"/>
  <c r="CX44" i="43"/>
  <c r="CW44" i="43"/>
  <c r="CV44" i="43"/>
  <c r="CU44" i="43"/>
  <c r="CT44" i="43"/>
  <c r="CS44" i="43"/>
  <c r="CR44" i="43"/>
  <c r="CQ44" i="43"/>
  <c r="CP44" i="43"/>
  <c r="CO44" i="43"/>
  <c r="CN44" i="43"/>
  <c r="CM44" i="43"/>
  <c r="CL44" i="43"/>
  <c r="CK44" i="43"/>
  <c r="CJ44" i="43"/>
  <c r="CI44" i="43"/>
  <c r="CH44" i="43"/>
  <c r="CG44" i="43"/>
  <c r="CF44" i="43"/>
  <c r="CE44" i="43"/>
  <c r="CD44" i="43"/>
  <c r="CC44" i="43"/>
  <c r="CB44" i="43"/>
  <c r="CA44" i="43"/>
  <c r="BZ44" i="43"/>
  <c r="BY44" i="43"/>
  <c r="BX44" i="43"/>
  <c r="BW44" i="43"/>
  <c r="BV44" i="43"/>
  <c r="BU44" i="43"/>
  <c r="BT44" i="43"/>
  <c r="BS44" i="43"/>
  <c r="BR44" i="43"/>
  <c r="BQ44" i="43"/>
  <c r="BP44" i="43"/>
  <c r="BO44" i="43"/>
  <c r="BN44" i="43"/>
  <c r="BM44" i="43"/>
  <c r="BL44" i="43"/>
  <c r="BK44" i="43"/>
  <c r="BJ44" i="43"/>
  <c r="BI44" i="43"/>
  <c r="BH44" i="43"/>
  <c r="BG44" i="43"/>
  <c r="BF44" i="43"/>
  <c r="BE44" i="43"/>
  <c r="BD44" i="43"/>
  <c r="BC44" i="43"/>
  <c r="BB44" i="43"/>
  <c r="BA44" i="43"/>
  <c r="AZ44" i="43"/>
  <c r="AY44" i="43"/>
  <c r="AX44" i="43"/>
  <c r="AW44" i="43"/>
  <c r="AV44" i="43"/>
  <c r="AU44" i="43"/>
  <c r="AT44" i="43"/>
  <c r="AS44" i="43"/>
  <c r="AR44" i="43"/>
  <c r="AQ44" i="43"/>
  <c r="AP44" i="43"/>
  <c r="AO44" i="43"/>
  <c r="AN44" i="43"/>
  <c r="AM44" i="43"/>
  <c r="AL44" i="43"/>
  <c r="AK44" i="43"/>
  <c r="AJ44" i="43"/>
  <c r="AI44" i="43"/>
  <c r="AH44" i="43"/>
  <c r="AG44" i="43"/>
  <c r="AF44" i="43"/>
  <c r="AE44" i="43"/>
  <c r="AD44" i="43"/>
  <c r="AC44" i="43"/>
  <c r="AB44" i="43"/>
  <c r="AA44" i="43"/>
  <c r="Z44" i="43"/>
  <c r="Y44" i="43"/>
  <c r="X44" i="43"/>
  <c r="W44" i="43"/>
  <c r="V44" i="43"/>
  <c r="U44" i="43"/>
  <c r="T44" i="43"/>
  <c r="S44" i="43"/>
  <c r="R44" i="43"/>
  <c r="Q44" i="43"/>
  <c r="P44" i="43"/>
  <c r="O44" i="43"/>
  <c r="N44" i="43"/>
  <c r="M44" i="43"/>
  <c r="L44" i="43"/>
  <c r="K44" i="43"/>
  <c r="J44" i="43"/>
  <c r="I44" i="43"/>
  <c r="H44" i="43"/>
  <c r="G44" i="43"/>
  <c r="F44" i="43"/>
  <c r="E44" i="43"/>
  <c r="D44" i="43"/>
  <c r="C44" i="43"/>
  <c r="B44" i="43"/>
  <c r="YC43" i="43"/>
  <c r="YB43" i="43"/>
  <c r="YA43" i="43"/>
  <c r="XZ43" i="43"/>
  <c r="XY43" i="43"/>
  <c r="XX43" i="43"/>
  <c r="XW43" i="43"/>
  <c r="XV43" i="43"/>
  <c r="XU43" i="43"/>
  <c r="XT43" i="43"/>
  <c r="XS43" i="43"/>
  <c r="XR43" i="43"/>
  <c r="XQ43" i="43"/>
  <c r="XP43" i="43"/>
  <c r="XO43" i="43"/>
  <c r="XN43" i="43"/>
  <c r="XM43" i="43"/>
  <c r="XL43" i="43"/>
  <c r="XK43" i="43"/>
  <c r="XJ43" i="43"/>
  <c r="XI43" i="43"/>
  <c r="XH43" i="43"/>
  <c r="XG43" i="43"/>
  <c r="XF43" i="43"/>
  <c r="XE43" i="43"/>
  <c r="XD43" i="43"/>
  <c r="XC43" i="43"/>
  <c r="XB43" i="43"/>
  <c r="XA43" i="43"/>
  <c r="WZ43" i="43"/>
  <c r="WY43" i="43"/>
  <c r="WX43" i="43"/>
  <c r="WW43" i="43"/>
  <c r="WV43" i="43"/>
  <c r="WU43" i="43"/>
  <c r="WT43" i="43"/>
  <c r="WS43" i="43"/>
  <c r="WR43" i="43"/>
  <c r="WQ43" i="43"/>
  <c r="WP43" i="43"/>
  <c r="WO43" i="43"/>
  <c r="WN43" i="43"/>
  <c r="WM43" i="43"/>
  <c r="WL43" i="43"/>
  <c r="WK43" i="43"/>
  <c r="WJ43" i="43"/>
  <c r="WI43" i="43"/>
  <c r="WH43" i="43"/>
  <c r="WG43" i="43"/>
  <c r="WF43" i="43"/>
  <c r="WE43" i="43"/>
  <c r="WD43" i="43"/>
  <c r="WC43" i="43"/>
  <c r="WB43" i="43"/>
  <c r="WA43" i="43"/>
  <c r="VZ43" i="43"/>
  <c r="VY43" i="43"/>
  <c r="VX43" i="43"/>
  <c r="VW43" i="43"/>
  <c r="VV43" i="43"/>
  <c r="VU43" i="43"/>
  <c r="VT43" i="43"/>
  <c r="VS43" i="43"/>
  <c r="VR43" i="43"/>
  <c r="VQ43" i="43"/>
  <c r="VP43" i="43"/>
  <c r="VO43" i="43"/>
  <c r="VN43" i="43"/>
  <c r="VM43" i="43"/>
  <c r="VL43" i="43"/>
  <c r="VK43" i="43"/>
  <c r="VJ43" i="43"/>
  <c r="VI43" i="43"/>
  <c r="VH43" i="43"/>
  <c r="VG43" i="43"/>
  <c r="VF43" i="43"/>
  <c r="VE43" i="43"/>
  <c r="VD43" i="43"/>
  <c r="VC43" i="43"/>
  <c r="VB43" i="43"/>
  <c r="VA43" i="43"/>
  <c r="UZ43" i="43"/>
  <c r="UY43" i="43"/>
  <c r="UX43" i="43"/>
  <c r="UW43" i="43"/>
  <c r="UV43" i="43"/>
  <c r="UU43" i="43"/>
  <c r="UT43" i="43"/>
  <c r="US43" i="43"/>
  <c r="UR43" i="43"/>
  <c r="UQ43" i="43"/>
  <c r="UP43" i="43"/>
  <c r="UO43" i="43"/>
  <c r="UN43" i="43"/>
  <c r="UM43" i="43"/>
  <c r="UL43" i="43"/>
  <c r="UK43" i="43"/>
  <c r="UJ43" i="43"/>
  <c r="UI43" i="43"/>
  <c r="UH43" i="43"/>
  <c r="UG43" i="43"/>
  <c r="UF43" i="43"/>
  <c r="UE43" i="43"/>
  <c r="UD43" i="43"/>
  <c r="UC43" i="43"/>
  <c r="UB43" i="43"/>
  <c r="UA43" i="43"/>
  <c r="TZ43" i="43"/>
  <c r="TY43" i="43"/>
  <c r="TX43" i="43"/>
  <c r="TW43" i="43"/>
  <c r="TV43" i="43"/>
  <c r="TU43" i="43"/>
  <c r="TT43" i="43"/>
  <c r="TS43" i="43"/>
  <c r="TR43" i="43"/>
  <c r="TQ43" i="43"/>
  <c r="TP43" i="43"/>
  <c r="TO43" i="43"/>
  <c r="TN43" i="43"/>
  <c r="TM43" i="43"/>
  <c r="TL43" i="43"/>
  <c r="TK43" i="43"/>
  <c r="TJ43" i="43"/>
  <c r="TI43" i="43"/>
  <c r="TH43" i="43"/>
  <c r="TG43" i="43"/>
  <c r="TF43" i="43"/>
  <c r="TE43" i="43"/>
  <c r="TD43" i="43"/>
  <c r="TC43" i="43"/>
  <c r="TB43" i="43"/>
  <c r="TA43" i="43"/>
  <c r="SZ43" i="43"/>
  <c r="SY43" i="43"/>
  <c r="SX43" i="43"/>
  <c r="SW43" i="43"/>
  <c r="SV43" i="43"/>
  <c r="SU43" i="43"/>
  <c r="ST43" i="43"/>
  <c r="SS43" i="43"/>
  <c r="SR43" i="43"/>
  <c r="SQ43" i="43"/>
  <c r="SP43" i="43"/>
  <c r="SO43" i="43"/>
  <c r="SN43" i="43"/>
  <c r="SM43" i="43"/>
  <c r="SL43" i="43"/>
  <c r="SK43" i="43"/>
  <c r="SJ43" i="43"/>
  <c r="SI43" i="43"/>
  <c r="SH43" i="43"/>
  <c r="SG43" i="43"/>
  <c r="SF43" i="43"/>
  <c r="SE43" i="43"/>
  <c r="SD43" i="43"/>
  <c r="SC43" i="43"/>
  <c r="SB43" i="43"/>
  <c r="SA43" i="43"/>
  <c r="RZ43" i="43"/>
  <c r="RY43" i="43"/>
  <c r="RX43" i="43"/>
  <c r="RW43" i="43"/>
  <c r="RV43" i="43"/>
  <c r="RU43" i="43"/>
  <c r="RT43" i="43"/>
  <c r="RS43" i="43"/>
  <c r="RR43" i="43"/>
  <c r="RQ43" i="43"/>
  <c r="RP43" i="43"/>
  <c r="RO43" i="43"/>
  <c r="RN43" i="43"/>
  <c r="RM43" i="43"/>
  <c r="RL43" i="43"/>
  <c r="RK43" i="43"/>
  <c r="RJ43" i="43"/>
  <c r="RI43" i="43"/>
  <c r="RH43" i="43"/>
  <c r="RG43" i="43"/>
  <c r="RF43" i="43"/>
  <c r="RE43" i="43"/>
  <c r="RD43" i="43"/>
  <c r="RC43" i="43"/>
  <c r="RB43" i="43"/>
  <c r="RA43" i="43"/>
  <c r="QZ43" i="43"/>
  <c r="QY43" i="43"/>
  <c r="QX43" i="43"/>
  <c r="QW43" i="43"/>
  <c r="QV43" i="43"/>
  <c r="QU43" i="43"/>
  <c r="QT43" i="43"/>
  <c r="QS43" i="43"/>
  <c r="QR43" i="43"/>
  <c r="QQ43" i="43"/>
  <c r="QP43" i="43"/>
  <c r="QO43" i="43"/>
  <c r="QN43" i="43"/>
  <c r="QM43" i="43"/>
  <c r="QL43" i="43"/>
  <c r="QK43" i="43"/>
  <c r="QJ43" i="43"/>
  <c r="QI43" i="43"/>
  <c r="QH43" i="43"/>
  <c r="QG43" i="43"/>
  <c r="QF43" i="43"/>
  <c r="QE43" i="43"/>
  <c r="QD43" i="43"/>
  <c r="QC43" i="43"/>
  <c r="QB43" i="43"/>
  <c r="QA43" i="43"/>
  <c r="PZ43" i="43"/>
  <c r="PY43" i="43"/>
  <c r="PX43" i="43"/>
  <c r="PW43" i="43"/>
  <c r="PV43" i="43"/>
  <c r="PU43" i="43"/>
  <c r="PT43" i="43"/>
  <c r="PS43" i="43"/>
  <c r="PR43" i="43"/>
  <c r="PQ43" i="43"/>
  <c r="PP43" i="43"/>
  <c r="PO43" i="43"/>
  <c r="PN43" i="43"/>
  <c r="PM43" i="43"/>
  <c r="PL43" i="43"/>
  <c r="PK43" i="43"/>
  <c r="PJ43" i="43"/>
  <c r="PI43" i="43"/>
  <c r="PH43" i="43"/>
  <c r="PG43" i="43"/>
  <c r="PF43" i="43"/>
  <c r="PE43" i="43"/>
  <c r="PD43" i="43"/>
  <c r="PC43" i="43"/>
  <c r="PB43" i="43"/>
  <c r="PA43" i="43"/>
  <c r="OZ43" i="43"/>
  <c r="OY43" i="43"/>
  <c r="OX43" i="43"/>
  <c r="OW43" i="43"/>
  <c r="OV43" i="43"/>
  <c r="OU43" i="43"/>
  <c r="OT43" i="43"/>
  <c r="OS43" i="43"/>
  <c r="OR43" i="43"/>
  <c r="OQ43" i="43"/>
  <c r="OP43" i="43"/>
  <c r="OO43" i="43"/>
  <c r="ON43" i="43"/>
  <c r="OM43" i="43"/>
  <c r="OL43" i="43"/>
  <c r="OK43" i="43"/>
  <c r="OJ43" i="43"/>
  <c r="OI43" i="43"/>
  <c r="OH43" i="43"/>
  <c r="OG43" i="43"/>
  <c r="OF43" i="43"/>
  <c r="OE43" i="43"/>
  <c r="OD43" i="43"/>
  <c r="OC43" i="43"/>
  <c r="OB43" i="43"/>
  <c r="OA43" i="43"/>
  <c r="NZ43" i="43"/>
  <c r="NY43" i="43"/>
  <c r="NX43" i="43"/>
  <c r="NW43" i="43"/>
  <c r="NV43" i="43"/>
  <c r="NU43" i="43"/>
  <c r="NT43" i="43"/>
  <c r="NS43" i="43"/>
  <c r="NR43" i="43"/>
  <c r="NQ43" i="43"/>
  <c r="NP43" i="43"/>
  <c r="NO43" i="43"/>
  <c r="NN43" i="43"/>
  <c r="NM43" i="43"/>
  <c r="NL43" i="43"/>
  <c r="NK43" i="43"/>
  <c r="NJ43" i="43"/>
  <c r="NI43" i="43"/>
  <c r="NH43" i="43"/>
  <c r="NG43" i="43"/>
  <c r="NF43" i="43"/>
  <c r="NE43" i="43"/>
  <c r="ND43" i="43"/>
  <c r="NC43" i="43"/>
  <c r="NB43" i="43"/>
  <c r="NA43" i="43"/>
  <c r="MZ43" i="43"/>
  <c r="MY43" i="43"/>
  <c r="MX43" i="43"/>
  <c r="MW43" i="43"/>
  <c r="MV43" i="43"/>
  <c r="MU43" i="43"/>
  <c r="MT43" i="43"/>
  <c r="MS43" i="43"/>
  <c r="MR43" i="43"/>
  <c r="MQ43" i="43"/>
  <c r="MP43" i="43"/>
  <c r="MO43" i="43"/>
  <c r="MN43" i="43"/>
  <c r="MM43" i="43"/>
  <c r="ML43" i="43"/>
  <c r="MK43" i="43"/>
  <c r="MJ43" i="43"/>
  <c r="MI43" i="43"/>
  <c r="MH43" i="43"/>
  <c r="MG43" i="43"/>
  <c r="MF43" i="43"/>
  <c r="ME43" i="43"/>
  <c r="MD43" i="43"/>
  <c r="MC43" i="43"/>
  <c r="MB43" i="43"/>
  <c r="MA43" i="43"/>
  <c r="LZ43" i="43"/>
  <c r="LY43" i="43"/>
  <c r="LX43" i="43"/>
  <c r="LW43" i="43"/>
  <c r="LV43" i="43"/>
  <c r="LU43" i="43"/>
  <c r="LT43" i="43"/>
  <c r="LS43" i="43"/>
  <c r="LR43" i="43"/>
  <c r="LQ43" i="43"/>
  <c r="LP43" i="43"/>
  <c r="LO43" i="43"/>
  <c r="LN43" i="43"/>
  <c r="LM43" i="43"/>
  <c r="LL43" i="43"/>
  <c r="LK43" i="43"/>
  <c r="LJ43" i="43"/>
  <c r="LI43" i="43"/>
  <c r="LH43" i="43"/>
  <c r="LG43" i="43"/>
  <c r="LF43" i="43"/>
  <c r="LE43" i="43"/>
  <c r="LD43" i="43"/>
  <c r="LC43" i="43"/>
  <c r="LB43" i="43"/>
  <c r="LA43" i="43"/>
  <c r="KZ43" i="43"/>
  <c r="KY43" i="43"/>
  <c r="KX43" i="43"/>
  <c r="KW43" i="43"/>
  <c r="KV43" i="43"/>
  <c r="KU43" i="43"/>
  <c r="KT43" i="43"/>
  <c r="KS43" i="43"/>
  <c r="KR43" i="43"/>
  <c r="KQ43" i="43"/>
  <c r="KP43" i="43"/>
  <c r="KO43" i="43"/>
  <c r="KN43" i="43"/>
  <c r="KM43" i="43"/>
  <c r="KL43" i="43"/>
  <c r="KK43" i="43"/>
  <c r="KJ43" i="43"/>
  <c r="KI43" i="43"/>
  <c r="KH43" i="43"/>
  <c r="KG43" i="43"/>
  <c r="KF43" i="43"/>
  <c r="KE43" i="43"/>
  <c r="KD43" i="43"/>
  <c r="KC43" i="43"/>
  <c r="KB43" i="43"/>
  <c r="KA43" i="43"/>
  <c r="JZ43" i="43"/>
  <c r="JY43" i="43"/>
  <c r="JX43" i="43"/>
  <c r="JW43" i="43"/>
  <c r="JV43" i="43"/>
  <c r="JU43" i="43"/>
  <c r="JT43" i="43"/>
  <c r="JS43" i="43"/>
  <c r="JR43" i="43"/>
  <c r="JQ43" i="43"/>
  <c r="JP43" i="43"/>
  <c r="JO43" i="43"/>
  <c r="JN43" i="43"/>
  <c r="JM43" i="43"/>
  <c r="JL43" i="43"/>
  <c r="JK43" i="43"/>
  <c r="JJ43" i="43"/>
  <c r="JI43" i="43"/>
  <c r="JH43" i="43"/>
  <c r="JG43" i="43"/>
  <c r="JF43" i="43"/>
  <c r="JE43" i="43"/>
  <c r="JD43" i="43"/>
  <c r="JC43" i="43"/>
  <c r="JB43" i="43"/>
  <c r="JA43" i="43"/>
  <c r="IZ43" i="43"/>
  <c r="IY43" i="43"/>
  <c r="IX43" i="43"/>
  <c r="IW43" i="43"/>
  <c r="IV43" i="43"/>
  <c r="IU43" i="43"/>
  <c r="IT43" i="43"/>
  <c r="IS43" i="43"/>
  <c r="IR43" i="43"/>
  <c r="IQ43" i="43"/>
  <c r="IP43" i="43"/>
  <c r="IO43" i="43"/>
  <c r="IN43" i="43"/>
  <c r="IM43" i="43"/>
  <c r="IL43" i="43"/>
  <c r="IK43" i="43"/>
  <c r="IJ43" i="43"/>
  <c r="II43" i="43"/>
  <c r="IH43" i="43"/>
  <c r="IG43" i="43"/>
  <c r="IF43" i="43"/>
  <c r="IE43" i="43"/>
  <c r="ID43" i="43"/>
  <c r="IC43" i="43"/>
  <c r="IB43" i="43"/>
  <c r="IA43" i="43"/>
  <c r="HZ43" i="43"/>
  <c r="HY43" i="43"/>
  <c r="HX43" i="43"/>
  <c r="HW43" i="43"/>
  <c r="HV43" i="43"/>
  <c r="HU43" i="43"/>
  <c r="HT43" i="43"/>
  <c r="HS43" i="43"/>
  <c r="HR43" i="43"/>
  <c r="HQ43" i="43"/>
  <c r="HP43" i="43"/>
  <c r="HO43" i="43"/>
  <c r="HN43" i="43"/>
  <c r="HM43" i="43"/>
  <c r="HL43" i="43"/>
  <c r="HK43" i="43"/>
  <c r="HJ43" i="43"/>
  <c r="HI43" i="43"/>
  <c r="HH43" i="43"/>
  <c r="HG43" i="43"/>
  <c r="HF43" i="43"/>
  <c r="HE43" i="43"/>
  <c r="HD43" i="43"/>
  <c r="HC43" i="43"/>
  <c r="HB43" i="43"/>
  <c r="HA43" i="43"/>
  <c r="GZ43" i="43"/>
  <c r="GY43" i="43"/>
  <c r="GX43" i="43"/>
  <c r="GW43" i="43"/>
  <c r="GV43" i="43"/>
  <c r="GU43" i="43"/>
  <c r="GT43" i="43"/>
  <c r="GS43" i="43"/>
  <c r="GR43" i="43"/>
  <c r="GQ43" i="43"/>
  <c r="GP43" i="43"/>
  <c r="GO43" i="43"/>
  <c r="GN43" i="43"/>
  <c r="GM43" i="43"/>
  <c r="GL43" i="43"/>
  <c r="GK43" i="43"/>
  <c r="GJ43" i="43"/>
  <c r="GI43" i="43"/>
  <c r="GH43" i="43"/>
  <c r="GG43" i="43"/>
  <c r="GF43" i="43"/>
  <c r="GE43" i="43"/>
  <c r="GD43" i="43"/>
  <c r="GC43" i="43"/>
  <c r="GB43" i="43"/>
  <c r="GA43" i="43"/>
  <c r="FZ43" i="43"/>
  <c r="FY43" i="43"/>
  <c r="FX43" i="43"/>
  <c r="FW43" i="43"/>
  <c r="FV43" i="43"/>
  <c r="FU43" i="43"/>
  <c r="FT43" i="43"/>
  <c r="FS43" i="43"/>
  <c r="FR43" i="43"/>
  <c r="FQ43" i="43"/>
  <c r="FP43" i="43"/>
  <c r="FO43" i="43"/>
  <c r="FN43" i="43"/>
  <c r="FM43" i="43"/>
  <c r="FL43" i="43"/>
  <c r="FK43" i="43"/>
  <c r="FJ43" i="43"/>
  <c r="FI43" i="43"/>
  <c r="FH43" i="43"/>
  <c r="FG43" i="43"/>
  <c r="FF43" i="43"/>
  <c r="FE43" i="43"/>
  <c r="FD43" i="43"/>
  <c r="FC43" i="43"/>
  <c r="FB43" i="43"/>
  <c r="FA43" i="43"/>
  <c r="EZ43" i="43"/>
  <c r="EY43" i="43"/>
  <c r="EX43" i="43"/>
  <c r="EW43" i="43"/>
  <c r="EV43" i="43"/>
  <c r="EU43" i="43"/>
  <c r="ET43" i="43"/>
  <c r="ES43" i="43"/>
  <c r="ER43" i="43"/>
  <c r="EQ43" i="43"/>
  <c r="EP43" i="43"/>
  <c r="EO43" i="43"/>
  <c r="EN43" i="43"/>
  <c r="EM43" i="43"/>
  <c r="EL43" i="43"/>
  <c r="EK43" i="43"/>
  <c r="EJ43" i="43"/>
  <c r="EI43" i="43"/>
  <c r="EH43" i="43"/>
  <c r="EG43" i="43"/>
  <c r="EF43" i="43"/>
  <c r="EE43" i="43"/>
  <c r="ED43" i="43"/>
  <c r="EC43" i="43"/>
  <c r="EB43" i="43"/>
  <c r="EA43" i="43"/>
  <c r="DZ43" i="43"/>
  <c r="DY43" i="43"/>
  <c r="DX43" i="43"/>
  <c r="DW43" i="43"/>
  <c r="DV43" i="43"/>
  <c r="DU43" i="43"/>
  <c r="DT43" i="43"/>
  <c r="DS43" i="43"/>
  <c r="DR43" i="43"/>
  <c r="DQ43" i="43"/>
  <c r="DP43" i="43"/>
  <c r="DO43" i="43"/>
  <c r="DN43" i="43"/>
  <c r="DM43" i="43"/>
  <c r="DL43" i="43"/>
  <c r="DK43" i="43"/>
  <c r="DJ43" i="43"/>
  <c r="DI43" i="43"/>
  <c r="DH43" i="43"/>
  <c r="DG43" i="43"/>
  <c r="DF43" i="43"/>
  <c r="DE43" i="43"/>
  <c r="DD43" i="43"/>
  <c r="DC43" i="43"/>
  <c r="DB43" i="43"/>
  <c r="DA43" i="43"/>
  <c r="CZ43" i="43"/>
  <c r="CY43" i="43"/>
  <c r="CX43" i="43"/>
  <c r="CW43" i="43"/>
  <c r="CV43" i="43"/>
  <c r="CU43" i="43"/>
  <c r="CT43" i="43"/>
  <c r="CS43" i="43"/>
  <c r="CR43" i="43"/>
  <c r="CQ43" i="43"/>
  <c r="CP43" i="43"/>
  <c r="CO43" i="43"/>
  <c r="CN43" i="43"/>
  <c r="CM43" i="43"/>
  <c r="CL43" i="43"/>
  <c r="CK43" i="43"/>
  <c r="CJ43" i="43"/>
  <c r="CI43" i="43"/>
  <c r="CH43" i="43"/>
  <c r="CG43" i="43"/>
  <c r="CF43" i="43"/>
  <c r="CE43" i="43"/>
  <c r="CD43" i="43"/>
  <c r="CC43" i="43"/>
  <c r="CB43" i="43"/>
  <c r="CA43" i="43"/>
  <c r="BZ43" i="43"/>
  <c r="BY43" i="43"/>
  <c r="BX43" i="43"/>
  <c r="BW43" i="43"/>
  <c r="BV43" i="43"/>
  <c r="BU43" i="43"/>
  <c r="BT43" i="43"/>
  <c r="BS43" i="43"/>
  <c r="BR43" i="43"/>
  <c r="BQ43" i="43"/>
  <c r="BP43" i="43"/>
  <c r="BO43" i="43"/>
  <c r="BN43" i="43"/>
  <c r="BM43" i="43"/>
  <c r="BL43" i="43"/>
  <c r="BK43" i="43"/>
  <c r="BJ43" i="43"/>
  <c r="BI43" i="43"/>
  <c r="BH43" i="43"/>
  <c r="BG43" i="43"/>
  <c r="BF43" i="43"/>
  <c r="BE43" i="43"/>
  <c r="BD43" i="43"/>
  <c r="BC43" i="43"/>
  <c r="BB43" i="43"/>
  <c r="BA43" i="43"/>
  <c r="AZ43" i="43"/>
  <c r="AY43" i="43"/>
  <c r="AX43" i="43"/>
  <c r="AW43" i="43"/>
  <c r="AV43" i="43"/>
  <c r="AU43" i="43"/>
  <c r="AT43" i="43"/>
  <c r="AS43" i="43"/>
  <c r="AR43" i="43"/>
  <c r="AQ43" i="43"/>
  <c r="AP43" i="43"/>
  <c r="AO43" i="43"/>
  <c r="AN43" i="43"/>
  <c r="AM43" i="43"/>
  <c r="AL43" i="43"/>
  <c r="AK43" i="43"/>
  <c r="AJ43" i="43"/>
  <c r="AI43" i="43"/>
  <c r="AH43" i="43"/>
  <c r="AG43" i="43"/>
  <c r="AF43" i="43"/>
  <c r="AE43" i="43"/>
  <c r="AD43" i="43"/>
  <c r="AC43" i="43"/>
  <c r="AB43" i="43"/>
  <c r="AA43" i="43"/>
  <c r="Z43" i="43"/>
  <c r="Y43" i="43"/>
  <c r="X43" i="43"/>
  <c r="W43" i="43"/>
  <c r="V43" i="43"/>
  <c r="U43" i="43"/>
  <c r="T43" i="43"/>
  <c r="S43" i="43"/>
  <c r="R43" i="43"/>
  <c r="Q43" i="43"/>
  <c r="P43" i="43"/>
  <c r="O43" i="43"/>
  <c r="N43" i="43"/>
  <c r="M43" i="43"/>
  <c r="L43" i="43"/>
  <c r="K43" i="43"/>
  <c r="J43" i="43"/>
  <c r="I43" i="43"/>
  <c r="H43" i="43"/>
  <c r="G43" i="43"/>
  <c r="F43" i="43"/>
  <c r="E43" i="43"/>
  <c r="D43" i="43"/>
  <c r="C43" i="43"/>
  <c r="B43" i="43"/>
  <c r="YC42" i="43"/>
  <c r="YB42" i="43"/>
  <c r="YA42" i="43"/>
  <c r="XZ42" i="43"/>
  <c r="XY42" i="43"/>
  <c r="XX42" i="43"/>
  <c r="XW42" i="43"/>
  <c r="XV42" i="43"/>
  <c r="XU42" i="43"/>
  <c r="XT42" i="43"/>
  <c r="XS42" i="43"/>
  <c r="XR42" i="43"/>
  <c r="XQ42" i="43"/>
  <c r="XP42" i="43"/>
  <c r="XO42" i="43"/>
  <c r="XN42" i="43"/>
  <c r="XM42" i="43"/>
  <c r="XL42" i="43"/>
  <c r="XK42" i="43"/>
  <c r="XJ42" i="43"/>
  <c r="XI42" i="43"/>
  <c r="XH42" i="43"/>
  <c r="XG42" i="43"/>
  <c r="XF42" i="43"/>
  <c r="XE42" i="43"/>
  <c r="XD42" i="43"/>
  <c r="XC42" i="43"/>
  <c r="XB42" i="43"/>
  <c r="XA42" i="43"/>
  <c r="WZ42" i="43"/>
  <c r="WY42" i="43"/>
  <c r="WX42" i="43"/>
  <c r="WW42" i="43"/>
  <c r="WV42" i="43"/>
  <c r="WU42" i="43"/>
  <c r="WT42" i="43"/>
  <c r="WS42" i="43"/>
  <c r="WR42" i="43"/>
  <c r="WQ42" i="43"/>
  <c r="WP42" i="43"/>
  <c r="WO42" i="43"/>
  <c r="WN42" i="43"/>
  <c r="WM42" i="43"/>
  <c r="WL42" i="43"/>
  <c r="WK42" i="43"/>
  <c r="WJ42" i="43"/>
  <c r="WI42" i="43"/>
  <c r="WH42" i="43"/>
  <c r="WG42" i="43"/>
  <c r="WF42" i="43"/>
  <c r="WE42" i="43"/>
  <c r="WD42" i="43"/>
  <c r="WC42" i="43"/>
  <c r="WB42" i="43"/>
  <c r="WA42" i="43"/>
  <c r="VZ42" i="43"/>
  <c r="VY42" i="43"/>
  <c r="VX42" i="43"/>
  <c r="VW42" i="43"/>
  <c r="VV42" i="43"/>
  <c r="VU42" i="43"/>
  <c r="VT42" i="43"/>
  <c r="VS42" i="43"/>
  <c r="VR42" i="43"/>
  <c r="VQ42" i="43"/>
  <c r="VP42" i="43"/>
  <c r="VO42" i="43"/>
  <c r="VN42" i="43"/>
  <c r="VM42" i="43"/>
  <c r="VL42" i="43"/>
  <c r="VK42" i="43"/>
  <c r="VJ42" i="43"/>
  <c r="VI42" i="43"/>
  <c r="VH42" i="43"/>
  <c r="VG42" i="43"/>
  <c r="VF42" i="43"/>
  <c r="VE42" i="43"/>
  <c r="VD42" i="43"/>
  <c r="VC42" i="43"/>
  <c r="VB42" i="43"/>
  <c r="VA42" i="43"/>
  <c r="UZ42" i="43"/>
  <c r="UY42" i="43"/>
  <c r="UX42" i="43"/>
  <c r="UW42" i="43"/>
  <c r="UV42" i="43"/>
  <c r="UU42" i="43"/>
  <c r="UT42" i="43"/>
  <c r="US42" i="43"/>
  <c r="UR42" i="43"/>
  <c r="UQ42" i="43"/>
  <c r="UP42" i="43"/>
  <c r="UO42" i="43"/>
  <c r="UN42" i="43"/>
  <c r="UM42" i="43"/>
  <c r="UL42" i="43"/>
  <c r="UK42" i="43"/>
  <c r="UJ42" i="43"/>
  <c r="UI42" i="43"/>
  <c r="UH42" i="43"/>
  <c r="UG42" i="43"/>
  <c r="UF42" i="43"/>
  <c r="UE42" i="43"/>
  <c r="UD42" i="43"/>
  <c r="UC42" i="43"/>
  <c r="UB42" i="43"/>
  <c r="UA42" i="43"/>
  <c r="TZ42" i="43"/>
  <c r="TY42" i="43"/>
  <c r="TX42" i="43"/>
  <c r="TW42" i="43"/>
  <c r="TV42" i="43"/>
  <c r="TU42" i="43"/>
  <c r="TT42" i="43"/>
  <c r="TS42" i="43"/>
  <c r="TR42" i="43"/>
  <c r="TQ42" i="43"/>
  <c r="TP42" i="43"/>
  <c r="TO42" i="43"/>
  <c r="TN42" i="43"/>
  <c r="TM42" i="43"/>
  <c r="TL42" i="43"/>
  <c r="TK42" i="43"/>
  <c r="TJ42" i="43"/>
  <c r="TI42" i="43"/>
  <c r="TH42" i="43"/>
  <c r="TG42" i="43"/>
  <c r="TF42" i="43"/>
  <c r="TE42" i="43"/>
  <c r="TD42" i="43"/>
  <c r="TC42" i="43"/>
  <c r="TB42" i="43"/>
  <c r="TA42" i="43"/>
  <c r="SZ42" i="43"/>
  <c r="SY42" i="43"/>
  <c r="SX42" i="43"/>
  <c r="SW42" i="43"/>
  <c r="SV42" i="43"/>
  <c r="SU42" i="43"/>
  <c r="ST42" i="43"/>
  <c r="SS42" i="43"/>
  <c r="SR42" i="43"/>
  <c r="SQ42" i="43"/>
  <c r="SP42" i="43"/>
  <c r="SO42" i="43"/>
  <c r="SN42" i="43"/>
  <c r="SM42" i="43"/>
  <c r="SL42" i="43"/>
  <c r="SK42" i="43"/>
  <c r="SJ42" i="43"/>
  <c r="SI42" i="43"/>
  <c r="SH42" i="43"/>
  <c r="SG42" i="43"/>
  <c r="SF42" i="43"/>
  <c r="SE42" i="43"/>
  <c r="SD42" i="43"/>
  <c r="SC42" i="43"/>
  <c r="SB42" i="43"/>
  <c r="SA42" i="43"/>
  <c r="RZ42" i="43"/>
  <c r="RY42" i="43"/>
  <c r="RX42" i="43"/>
  <c r="RW42" i="43"/>
  <c r="RV42" i="43"/>
  <c r="RU42" i="43"/>
  <c r="RT42" i="43"/>
  <c r="RS42" i="43"/>
  <c r="RR42" i="43"/>
  <c r="RQ42" i="43"/>
  <c r="RP42" i="43"/>
  <c r="RO42" i="43"/>
  <c r="RN42" i="43"/>
  <c r="RM42" i="43"/>
  <c r="RL42" i="43"/>
  <c r="RK42" i="43"/>
  <c r="RJ42" i="43"/>
  <c r="RI42" i="43"/>
  <c r="RH42" i="43"/>
  <c r="RG42" i="43"/>
  <c r="RF42" i="43"/>
  <c r="RE42" i="43"/>
  <c r="RD42" i="43"/>
  <c r="RC42" i="43"/>
  <c r="RB42" i="43"/>
  <c r="RA42" i="43"/>
  <c r="QZ42" i="43"/>
  <c r="QY42" i="43"/>
  <c r="QX42" i="43"/>
  <c r="QW42" i="43"/>
  <c r="QV42" i="43"/>
  <c r="QU42" i="43"/>
  <c r="QT42" i="43"/>
  <c r="QS42" i="43"/>
  <c r="QR42" i="43"/>
  <c r="QQ42" i="43"/>
  <c r="QP42" i="43"/>
  <c r="QO42" i="43"/>
  <c r="QN42" i="43"/>
  <c r="QM42" i="43"/>
  <c r="QL42" i="43"/>
  <c r="QK42" i="43"/>
  <c r="QJ42" i="43"/>
  <c r="QI42" i="43"/>
  <c r="QH42" i="43"/>
  <c r="QG42" i="43"/>
  <c r="QF42" i="43"/>
  <c r="QE42" i="43"/>
  <c r="QD42" i="43"/>
  <c r="QC42" i="43"/>
  <c r="QB42" i="43"/>
  <c r="QA42" i="43"/>
  <c r="PZ42" i="43"/>
  <c r="PY42" i="43"/>
  <c r="PX42" i="43"/>
  <c r="PW42" i="43"/>
  <c r="PV42" i="43"/>
  <c r="PU42" i="43"/>
  <c r="PT42" i="43"/>
  <c r="PS42" i="43"/>
  <c r="PR42" i="43"/>
  <c r="PQ42" i="43"/>
  <c r="PP42" i="43"/>
  <c r="PO42" i="43"/>
  <c r="PN42" i="43"/>
  <c r="PM42" i="43"/>
  <c r="PL42" i="43"/>
  <c r="PK42" i="43"/>
  <c r="PJ42" i="43"/>
  <c r="PI42" i="43"/>
  <c r="PH42" i="43"/>
  <c r="PG42" i="43"/>
  <c r="PF42" i="43"/>
  <c r="PE42" i="43"/>
  <c r="PD42" i="43"/>
  <c r="PC42" i="43"/>
  <c r="PB42" i="43"/>
  <c r="PA42" i="43"/>
  <c r="OZ42" i="43"/>
  <c r="OY42" i="43"/>
  <c r="OX42" i="43"/>
  <c r="OW42" i="43"/>
  <c r="OV42" i="43"/>
  <c r="OU42" i="43"/>
  <c r="OT42" i="43"/>
  <c r="OS42" i="43"/>
  <c r="OR42" i="43"/>
  <c r="OQ42" i="43"/>
  <c r="OP42" i="43"/>
  <c r="OO42" i="43"/>
  <c r="ON42" i="43"/>
  <c r="OM42" i="43"/>
  <c r="OL42" i="43"/>
  <c r="OK42" i="43"/>
  <c r="OJ42" i="43"/>
  <c r="OI42" i="43"/>
  <c r="OH42" i="43"/>
  <c r="OG42" i="43"/>
  <c r="OF42" i="43"/>
  <c r="OE42" i="43"/>
  <c r="OD42" i="43"/>
  <c r="OC42" i="43"/>
  <c r="OB42" i="43"/>
  <c r="OA42" i="43"/>
  <c r="NZ42" i="43"/>
  <c r="NY42" i="43"/>
  <c r="NX42" i="43"/>
  <c r="NW42" i="43"/>
  <c r="NV42" i="43"/>
  <c r="NU42" i="43"/>
  <c r="NT42" i="43"/>
  <c r="NS42" i="43"/>
  <c r="NR42" i="43"/>
  <c r="NQ42" i="43"/>
  <c r="NP42" i="43"/>
  <c r="NO42" i="43"/>
  <c r="NN42" i="43"/>
  <c r="NM42" i="43"/>
  <c r="NL42" i="43"/>
  <c r="NK42" i="43"/>
  <c r="NJ42" i="43"/>
  <c r="NI42" i="43"/>
  <c r="NH42" i="43"/>
  <c r="NG42" i="43"/>
  <c r="NF42" i="43"/>
  <c r="NE42" i="43"/>
  <c r="ND42" i="43"/>
  <c r="NC42" i="43"/>
  <c r="NB42" i="43"/>
  <c r="NA42" i="43"/>
  <c r="MZ42" i="43"/>
  <c r="MY42" i="43"/>
  <c r="MX42" i="43"/>
  <c r="MW42" i="43"/>
  <c r="MV42" i="43"/>
  <c r="MU42" i="43"/>
  <c r="MT42" i="43"/>
  <c r="MS42" i="43"/>
  <c r="MR42" i="43"/>
  <c r="MQ42" i="43"/>
  <c r="MP42" i="43"/>
  <c r="MO42" i="43"/>
  <c r="MN42" i="43"/>
  <c r="MM42" i="43"/>
  <c r="ML42" i="43"/>
  <c r="MK42" i="43"/>
  <c r="MJ42" i="43"/>
  <c r="MI42" i="43"/>
  <c r="MH42" i="43"/>
  <c r="MG42" i="43"/>
  <c r="MF42" i="43"/>
  <c r="ME42" i="43"/>
  <c r="MD42" i="43"/>
  <c r="MC42" i="43"/>
  <c r="MB42" i="43"/>
  <c r="MA42" i="43"/>
  <c r="LZ42" i="43"/>
  <c r="LY42" i="43"/>
  <c r="LX42" i="43"/>
  <c r="LW42" i="43"/>
  <c r="LV42" i="43"/>
  <c r="LU42" i="43"/>
  <c r="LT42" i="43"/>
  <c r="LS42" i="43"/>
  <c r="LR42" i="43"/>
  <c r="LQ42" i="43"/>
  <c r="LP42" i="43"/>
  <c r="LO42" i="43"/>
  <c r="LN42" i="43"/>
  <c r="LM42" i="43"/>
  <c r="LL42" i="43"/>
  <c r="LK42" i="43"/>
  <c r="LJ42" i="43"/>
  <c r="LI42" i="43"/>
  <c r="LH42" i="43"/>
  <c r="LG42" i="43"/>
  <c r="LF42" i="43"/>
  <c r="LE42" i="43"/>
  <c r="LD42" i="43"/>
  <c r="LC42" i="43"/>
  <c r="LB42" i="43"/>
  <c r="LA42" i="43"/>
  <c r="KZ42" i="43"/>
  <c r="KY42" i="43"/>
  <c r="KX42" i="43"/>
  <c r="KW42" i="43"/>
  <c r="KV42" i="43"/>
  <c r="KU42" i="43"/>
  <c r="KT42" i="43"/>
  <c r="KS42" i="43"/>
  <c r="KR42" i="43"/>
  <c r="KQ42" i="43"/>
  <c r="KP42" i="43"/>
  <c r="KO42" i="43"/>
  <c r="KN42" i="43"/>
  <c r="KM42" i="43"/>
  <c r="KL42" i="43"/>
  <c r="KK42" i="43"/>
  <c r="KJ42" i="43"/>
  <c r="KI42" i="43"/>
  <c r="KH42" i="43"/>
  <c r="KG42" i="43"/>
  <c r="KF42" i="43"/>
  <c r="KE42" i="43"/>
  <c r="KD42" i="43"/>
  <c r="KC42" i="43"/>
  <c r="KB42" i="43"/>
  <c r="KA42" i="43"/>
  <c r="JZ42" i="43"/>
  <c r="JY42" i="43"/>
  <c r="JX42" i="43"/>
  <c r="JW42" i="43"/>
  <c r="JV42" i="43"/>
  <c r="JU42" i="43"/>
  <c r="JT42" i="43"/>
  <c r="JS42" i="43"/>
  <c r="JR42" i="43"/>
  <c r="JQ42" i="43"/>
  <c r="JP42" i="43"/>
  <c r="JO42" i="43"/>
  <c r="JN42" i="43"/>
  <c r="JM42" i="43"/>
  <c r="JL42" i="43"/>
  <c r="JK42" i="43"/>
  <c r="JJ42" i="43"/>
  <c r="JI42" i="43"/>
  <c r="JH42" i="43"/>
  <c r="JG42" i="43"/>
  <c r="JF42" i="43"/>
  <c r="JE42" i="43"/>
  <c r="JD42" i="43"/>
  <c r="JC42" i="43"/>
  <c r="JB42" i="43"/>
  <c r="JA42" i="43"/>
  <c r="IZ42" i="43"/>
  <c r="IY42" i="43"/>
  <c r="IX42" i="43"/>
  <c r="IW42" i="43"/>
  <c r="IV42" i="43"/>
  <c r="IU42" i="43"/>
  <c r="IT42" i="43"/>
  <c r="IS42" i="43"/>
  <c r="IR42" i="43"/>
  <c r="IQ42" i="43"/>
  <c r="IP42" i="43"/>
  <c r="IO42" i="43"/>
  <c r="IN42" i="43"/>
  <c r="IM42" i="43"/>
  <c r="IL42" i="43"/>
  <c r="IK42" i="43"/>
  <c r="IJ42" i="43"/>
  <c r="II42" i="43"/>
  <c r="IH42" i="43"/>
  <c r="IG42" i="43"/>
  <c r="IF42" i="43"/>
  <c r="IE42" i="43"/>
  <c r="ID42" i="43"/>
  <c r="IC42" i="43"/>
  <c r="IB42" i="43"/>
  <c r="IA42" i="43"/>
  <c r="HZ42" i="43"/>
  <c r="HY42" i="43"/>
  <c r="HX42" i="43"/>
  <c r="HW42" i="43"/>
  <c r="HV42" i="43"/>
  <c r="HU42" i="43"/>
  <c r="HT42" i="43"/>
  <c r="HS42" i="43"/>
  <c r="HR42" i="43"/>
  <c r="HQ42" i="43"/>
  <c r="HP42" i="43"/>
  <c r="HO42" i="43"/>
  <c r="HN42" i="43"/>
  <c r="HM42" i="43"/>
  <c r="HL42" i="43"/>
  <c r="HK42" i="43"/>
  <c r="HJ42" i="43"/>
  <c r="HI42" i="43"/>
  <c r="HH42" i="43"/>
  <c r="HG42" i="43"/>
  <c r="HF42" i="43"/>
  <c r="HE42" i="43"/>
  <c r="HD42" i="43"/>
  <c r="HC42" i="43"/>
  <c r="HB42" i="43"/>
  <c r="HA42" i="43"/>
  <c r="GZ42" i="43"/>
  <c r="GY42" i="43"/>
  <c r="GX42" i="43"/>
  <c r="GW42" i="43"/>
  <c r="GV42" i="43"/>
  <c r="GU42" i="43"/>
  <c r="GT42" i="43"/>
  <c r="GS42" i="43"/>
  <c r="GR42" i="43"/>
  <c r="GQ42" i="43"/>
  <c r="GP42" i="43"/>
  <c r="GO42" i="43"/>
  <c r="GN42" i="43"/>
  <c r="GM42" i="43"/>
  <c r="GL42" i="43"/>
  <c r="GK42" i="43"/>
  <c r="GJ42" i="43"/>
  <c r="GI42" i="43"/>
  <c r="GH42" i="43"/>
  <c r="GG42" i="43"/>
  <c r="GF42" i="43"/>
  <c r="GE42" i="43"/>
  <c r="GD42" i="43"/>
  <c r="GC42" i="43"/>
  <c r="GB42" i="43"/>
  <c r="GA42" i="43"/>
  <c r="FZ42" i="43"/>
  <c r="FY42" i="43"/>
  <c r="FX42" i="43"/>
  <c r="FW42" i="43"/>
  <c r="FV42" i="43"/>
  <c r="FU42" i="43"/>
  <c r="FT42" i="43"/>
  <c r="FS42" i="43"/>
  <c r="FR42" i="43"/>
  <c r="FQ42" i="43"/>
  <c r="FP42" i="43"/>
  <c r="FO42" i="43"/>
  <c r="FN42" i="43"/>
  <c r="FM42" i="43"/>
  <c r="FL42" i="43"/>
  <c r="FK42" i="43"/>
  <c r="FJ42" i="43"/>
  <c r="FI42" i="43"/>
  <c r="FH42" i="43"/>
  <c r="FG42" i="43"/>
  <c r="FF42" i="43"/>
  <c r="FE42" i="43"/>
  <c r="FD42" i="43"/>
  <c r="FC42" i="43"/>
  <c r="FB42" i="43"/>
  <c r="FA42" i="43"/>
  <c r="EZ42" i="43"/>
  <c r="EY42" i="43"/>
  <c r="EX42" i="43"/>
  <c r="EW42" i="43"/>
  <c r="EV42" i="43"/>
  <c r="EU42" i="43"/>
  <c r="ET42" i="43"/>
  <c r="ES42" i="43"/>
  <c r="ER42" i="43"/>
  <c r="EQ42" i="43"/>
  <c r="EP42" i="43"/>
  <c r="EO42" i="43"/>
  <c r="EN42" i="43"/>
  <c r="EM42" i="43"/>
  <c r="EL42" i="43"/>
  <c r="EK42" i="43"/>
  <c r="EJ42" i="43"/>
  <c r="EI42" i="43"/>
  <c r="EH42" i="43"/>
  <c r="EG42" i="43"/>
  <c r="EF42" i="43"/>
  <c r="EE42" i="43"/>
  <c r="ED42" i="43"/>
  <c r="EC42" i="43"/>
  <c r="EB42" i="43"/>
  <c r="EA42" i="43"/>
  <c r="DZ42" i="43"/>
  <c r="DY42" i="43"/>
  <c r="DX42" i="43"/>
  <c r="DW42" i="43"/>
  <c r="DV42" i="43"/>
  <c r="DU42" i="43"/>
  <c r="DT42" i="43"/>
  <c r="DS42" i="43"/>
  <c r="DR42" i="43"/>
  <c r="DQ42" i="43"/>
  <c r="DP42" i="43"/>
  <c r="DO42" i="43"/>
  <c r="DN42" i="43"/>
  <c r="DM42" i="43"/>
  <c r="DL42" i="43"/>
  <c r="DK42" i="43"/>
  <c r="DJ42" i="43"/>
  <c r="DI42" i="43"/>
  <c r="DH42" i="43"/>
  <c r="DG42" i="43"/>
  <c r="DF42" i="43"/>
  <c r="DE42" i="43"/>
  <c r="DD42" i="43"/>
  <c r="DC42" i="43"/>
  <c r="DB42" i="43"/>
  <c r="DA42" i="43"/>
  <c r="CZ42" i="43"/>
  <c r="CY42" i="43"/>
  <c r="CX42" i="43"/>
  <c r="CW42" i="43"/>
  <c r="CV42" i="43"/>
  <c r="CU42" i="43"/>
  <c r="CT42" i="43"/>
  <c r="CS42" i="43"/>
  <c r="CR42" i="43"/>
  <c r="CQ42" i="43"/>
  <c r="CP42" i="43"/>
  <c r="CO42" i="43"/>
  <c r="CN42" i="43"/>
  <c r="CM42" i="43"/>
  <c r="CL42" i="43"/>
  <c r="CK42" i="43"/>
  <c r="CJ42" i="43"/>
  <c r="CI42" i="43"/>
  <c r="CH42" i="43"/>
  <c r="CG42" i="43"/>
  <c r="CF42" i="43"/>
  <c r="CE42" i="43"/>
  <c r="CD42" i="43"/>
  <c r="CC42" i="43"/>
  <c r="CB42" i="43"/>
  <c r="CA42" i="43"/>
  <c r="BZ42" i="43"/>
  <c r="BY42" i="43"/>
  <c r="BX42" i="43"/>
  <c r="BW42" i="43"/>
  <c r="BV42" i="43"/>
  <c r="BU42" i="43"/>
  <c r="BT42" i="43"/>
  <c r="BS42" i="43"/>
  <c r="BR42" i="43"/>
  <c r="BQ42" i="43"/>
  <c r="BP42" i="43"/>
  <c r="BO42" i="43"/>
  <c r="BN42" i="43"/>
  <c r="BM42" i="43"/>
  <c r="BL42" i="43"/>
  <c r="BK42" i="43"/>
  <c r="BJ42" i="43"/>
  <c r="BI42" i="43"/>
  <c r="BH42" i="43"/>
  <c r="BG42" i="43"/>
  <c r="BF42" i="43"/>
  <c r="BE42" i="43"/>
  <c r="BD42" i="43"/>
  <c r="BC42" i="43"/>
  <c r="BB42" i="43"/>
  <c r="BA42" i="43"/>
  <c r="AZ42" i="43"/>
  <c r="AY42" i="43"/>
  <c r="AX42" i="43"/>
  <c r="AW42" i="43"/>
  <c r="AV42" i="43"/>
  <c r="AU42" i="43"/>
  <c r="AT42" i="43"/>
  <c r="AS42" i="43"/>
  <c r="AR42" i="43"/>
  <c r="AQ42" i="43"/>
  <c r="AP42" i="43"/>
  <c r="AO42" i="43"/>
  <c r="AN42" i="43"/>
  <c r="AM42" i="43"/>
  <c r="AL42" i="43"/>
  <c r="AK42" i="43"/>
  <c r="AJ42" i="43"/>
  <c r="AI42" i="43"/>
  <c r="AH42" i="43"/>
  <c r="AG42" i="43"/>
  <c r="AF42" i="43"/>
  <c r="AE42" i="43"/>
  <c r="AD42" i="43"/>
  <c r="AC42" i="43"/>
  <c r="AB42" i="43"/>
  <c r="AA42" i="43"/>
  <c r="Z42" i="43"/>
  <c r="Y42" i="43"/>
  <c r="X42" i="43"/>
  <c r="W42" i="43"/>
  <c r="V42" i="43"/>
  <c r="U42" i="43"/>
  <c r="T42" i="43"/>
  <c r="S42" i="43"/>
  <c r="R42" i="43"/>
  <c r="Q42" i="43"/>
  <c r="P42" i="43"/>
  <c r="O42" i="43"/>
  <c r="N42" i="43"/>
  <c r="M42" i="43"/>
  <c r="L42" i="43"/>
  <c r="K42" i="43"/>
  <c r="J42" i="43"/>
  <c r="I42" i="43"/>
  <c r="H42" i="43"/>
  <c r="G42" i="43"/>
  <c r="F42" i="43"/>
  <c r="E42" i="43"/>
  <c r="D42" i="43"/>
  <c r="C42" i="43"/>
  <c r="B42" i="43"/>
  <c r="YC41" i="43"/>
  <c r="YB41" i="43"/>
  <c r="YA41" i="43"/>
  <c r="XZ41" i="43"/>
  <c r="XY41" i="43"/>
  <c r="XX41" i="43"/>
  <c r="XW41" i="43"/>
  <c r="XV41" i="43"/>
  <c r="XU41" i="43"/>
  <c r="XT41" i="43"/>
  <c r="XS41" i="43"/>
  <c r="XR41" i="43"/>
  <c r="XQ41" i="43"/>
  <c r="XP41" i="43"/>
  <c r="XO41" i="43"/>
  <c r="XN41" i="43"/>
  <c r="XM41" i="43"/>
  <c r="XL41" i="43"/>
  <c r="XK41" i="43"/>
  <c r="XJ41" i="43"/>
  <c r="XI41" i="43"/>
  <c r="XH41" i="43"/>
  <c r="XG41" i="43"/>
  <c r="XF41" i="43"/>
  <c r="XE41" i="43"/>
  <c r="XD41" i="43"/>
  <c r="XC41" i="43"/>
  <c r="XB41" i="43"/>
  <c r="XA41" i="43"/>
  <c r="WZ41" i="43"/>
  <c r="WY41" i="43"/>
  <c r="WX41" i="43"/>
  <c r="WW41" i="43"/>
  <c r="WV41" i="43"/>
  <c r="WU41" i="43"/>
  <c r="WT41" i="43"/>
  <c r="WS41" i="43"/>
  <c r="WR41" i="43"/>
  <c r="WQ41" i="43"/>
  <c r="WP41" i="43"/>
  <c r="WO41" i="43"/>
  <c r="WN41" i="43"/>
  <c r="WM41" i="43"/>
  <c r="WL41" i="43"/>
  <c r="WK41" i="43"/>
  <c r="WJ41" i="43"/>
  <c r="WI41" i="43"/>
  <c r="WH41" i="43"/>
  <c r="WG41" i="43"/>
  <c r="WF41" i="43"/>
  <c r="WE41" i="43"/>
  <c r="WD41" i="43"/>
  <c r="WC41" i="43"/>
  <c r="WB41" i="43"/>
  <c r="WA41" i="43"/>
  <c r="VZ41" i="43"/>
  <c r="VY41" i="43"/>
  <c r="VX41" i="43"/>
  <c r="VW41" i="43"/>
  <c r="VV41" i="43"/>
  <c r="VU41" i="43"/>
  <c r="VT41" i="43"/>
  <c r="VS41" i="43"/>
  <c r="VR41" i="43"/>
  <c r="VQ41" i="43"/>
  <c r="VP41" i="43"/>
  <c r="VO41" i="43"/>
  <c r="VN41" i="43"/>
  <c r="VM41" i="43"/>
  <c r="VL41" i="43"/>
  <c r="VK41" i="43"/>
  <c r="VJ41" i="43"/>
  <c r="VI41" i="43"/>
  <c r="VH41" i="43"/>
  <c r="VG41" i="43"/>
  <c r="VF41" i="43"/>
  <c r="VE41" i="43"/>
  <c r="VD41" i="43"/>
  <c r="VC41" i="43"/>
  <c r="VB41" i="43"/>
  <c r="VA41" i="43"/>
  <c r="UZ41" i="43"/>
  <c r="UY41" i="43"/>
  <c r="UX41" i="43"/>
  <c r="UW41" i="43"/>
  <c r="UV41" i="43"/>
  <c r="UU41" i="43"/>
  <c r="UT41" i="43"/>
  <c r="US41" i="43"/>
  <c r="UR41" i="43"/>
  <c r="UQ41" i="43"/>
  <c r="UP41" i="43"/>
  <c r="UO41" i="43"/>
  <c r="UN41" i="43"/>
  <c r="UM41" i="43"/>
  <c r="UL41" i="43"/>
  <c r="UK41" i="43"/>
  <c r="UJ41" i="43"/>
  <c r="UI41" i="43"/>
  <c r="UH41" i="43"/>
  <c r="UG41" i="43"/>
  <c r="UF41" i="43"/>
  <c r="UE41" i="43"/>
  <c r="UD41" i="43"/>
  <c r="UC41" i="43"/>
  <c r="UB41" i="43"/>
  <c r="UA41" i="43"/>
  <c r="TZ41" i="43"/>
  <c r="TY41" i="43"/>
  <c r="TX41" i="43"/>
  <c r="TW41" i="43"/>
  <c r="TV41" i="43"/>
  <c r="TU41" i="43"/>
  <c r="TT41" i="43"/>
  <c r="TS41" i="43"/>
  <c r="TR41" i="43"/>
  <c r="TQ41" i="43"/>
  <c r="TP41" i="43"/>
  <c r="TO41" i="43"/>
  <c r="TN41" i="43"/>
  <c r="TM41" i="43"/>
  <c r="TL41" i="43"/>
  <c r="TK41" i="43"/>
  <c r="TJ41" i="43"/>
  <c r="TI41" i="43"/>
  <c r="TH41" i="43"/>
  <c r="TG41" i="43"/>
  <c r="TF41" i="43"/>
  <c r="TE41" i="43"/>
  <c r="TD41" i="43"/>
  <c r="TC41" i="43"/>
  <c r="TB41" i="43"/>
  <c r="TA41" i="43"/>
  <c r="SZ41" i="43"/>
  <c r="SY41" i="43"/>
  <c r="SX41" i="43"/>
  <c r="SW41" i="43"/>
  <c r="SV41" i="43"/>
  <c r="SU41" i="43"/>
  <c r="ST41" i="43"/>
  <c r="SS41" i="43"/>
  <c r="SR41" i="43"/>
  <c r="SQ41" i="43"/>
  <c r="SP41" i="43"/>
  <c r="SO41" i="43"/>
  <c r="SN41" i="43"/>
  <c r="SM41" i="43"/>
  <c r="SL41" i="43"/>
  <c r="SK41" i="43"/>
  <c r="SJ41" i="43"/>
  <c r="SI41" i="43"/>
  <c r="SH41" i="43"/>
  <c r="SG41" i="43"/>
  <c r="SF41" i="43"/>
  <c r="SE41" i="43"/>
  <c r="SD41" i="43"/>
  <c r="SC41" i="43"/>
  <c r="SB41" i="43"/>
  <c r="SA41" i="43"/>
  <c r="RZ41" i="43"/>
  <c r="RY41" i="43"/>
  <c r="RX41" i="43"/>
  <c r="RW41" i="43"/>
  <c r="RV41" i="43"/>
  <c r="RU41" i="43"/>
  <c r="RT41" i="43"/>
  <c r="RS41" i="43"/>
  <c r="RR41" i="43"/>
  <c r="RQ41" i="43"/>
  <c r="RP41" i="43"/>
  <c r="RO41" i="43"/>
  <c r="RN41" i="43"/>
  <c r="RM41" i="43"/>
  <c r="RL41" i="43"/>
  <c r="RK41" i="43"/>
  <c r="RJ41" i="43"/>
  <c r="RI41" i="43"/>
  <c r="RH41" i="43"/>
  <c r="RG41" i="43"/>
  <c r="RF41" i="43"/>
  <c r="RE41" i="43"/>
  <c r="RD41" i="43"/>
  <c r="RC41" i="43"/>
  <c r="RB41" i="43"/>
  <c r="RA41" i="43"/>
  <c r="QZ41" i="43"/>
  <c r="QY41" i="43"/>
  <c r="QX41" i="43"/>
  <c r="QW41" i="43"/>
  <c r="QV41" i="43"/>
  <c r="QU41" i="43"/>
  <c r="QT41" i="43"/>
  <c r="QS41" i="43"/>
  <c r="QR41" i="43"/>
  <c r="QQ41" i="43"/>
  <c r="QP41" i="43"/>
  <c r="QO41" i="43"/>
  <c r="QN41" i="43"/>
  <c r="QM41" i="43"/>
  <c r="QL41" i="43"/>
  <c r="QK41" i="43"/>
  <c r="QJ41" i="43"/>
  <c r="QI41" i="43"/>
  <c r="QH41" i="43"/>
  <c r="QG41" i="43"/>
  <c r="QF41" i="43"/>
  <c r="QE41" i="43"/>
  <c r="QD41" i="43"/>
  <c r="QC41" i="43"/>
  <c r="QB41" i="43"/>
  <c r="QA41" i="43"/>
  <c r="PZ41" i="43"/>
  <c r="PY41" i="43"/>
  <c r="PX41" i="43"/>
  <c r="PW41" i="43"/>
  <c r="PV41" i="43"/>
  <c r="PU41" i="43"/>
  <c r="PT41" i="43"/>
  <c r="PS41" i="43"/>
  <c r="PR41" i="43"/>
  <c r="PQ41" i="43"/>
  <c r="PP41" i="43"/>
  <c r="PO41" i="43"/>
  <c r="PN41" i="43"/>
  <c r="PM41" i="43"/>
  <c r="PL41" i="43"/>
  <c r="PK41" i="43"/>
  <c r="PJ41" i="43"/>
  <c r="PI41" i="43"/>
  <c r="PH41" i="43"/>
  <c r="PG41" i="43"/>
  <c r="PF41" i="43"/>
  <c r="PE41" i="43"/>
  <c r="PD41" i="43"/>
  <c r="PC41" i="43"/>
  <c r="PB41" i="43"/>
  <c r="PA41" i="43"/>
  <c r="OZ41" i="43"/>
  <c r="OY41" i="43"/>
  <c r="OX41" i="43"/>
  <c r="OW41" i="43"/>
  <c r="OV41" i="43"/>
  <c r="OU41" i="43"/>
  <c r="OT41" i="43"/>
  <c r="OS41" i="43"/>
  <c r="OR41" i="43"/>
  <c r="OQ41" i="43"/>
  <c r="OP41" i="43"/>
  <c r="OO41" i="43"/>
  <c r="ON41" i="43"/>
  <c r="OM41" i="43"/>
  <c r="OL41" i="43"/>
  <c r="OK41" i="43"/>
  <c r="OJ41" i="43"/>
  <c r="OI41" i="43"/>
  <c r="OH41" i="43"/>
  <c r="OG41" i="43"/>
  <c r="OF41" i="43"/>
  <c r="OE41" i="43"/>
  <c r="OD41" i="43"/>
  <c r="OC41" i="43"/>
  <c r="OB41" i="43"/>
  <c r="OA41" i="43"/>
  <c r="NZ41" i="43"/>
  <c r="NY41" i="43"/>
  <c r="NX41" i="43"/>
  <c r="NW41" i="43"/>
  <c r="NV41" i="43"/>
  <c r="NU41" i="43"/>
  <c r="NT41" i="43"/>
  <c r="NS41" i="43"/>
  <c r="NR41" i="43"/>
  <c r="NQ41" i="43"/>
  <c r="NP41" i="43"/>
  <c r="NO41" i="43"/>
  <c r="NN41" i="43"/>
  <c r="NM41" i="43"/>
  <c r="NL41" i="43"/>
  <c r="NK41" i="43"/>
  <c r="NJ41" i="43"/>
  <c r="NI41" i="43"/>
  <c r="NH41" i="43"/>
  <c r="NG41" i="43"/>
  <c r="NF41" i="43"/>
  <c r="NE41" i="43"/>
  <c r="ND41" i="43"/>
  <c r="NC41" i="43"/>
  <c r="NB41" i="43"/>
  <c r="NA41" i="43"/>
  <c r="MZ41" i="43"/>
  <c r="MY41" i="43"/>
  <c r="MX41" i="43"/>
  <c r="MW41" i="43"/>
  <c r="MV41" i="43"/>
  <c r="MU41" i="43"/>
  <c r="MT41" i="43"/>
  <c r="MS41" i="43"/>
  <c r="MR41" i="43"/>
  <c r="MQ41" i="43"/>
  <c r="MP41" i="43"/>
  <c r="MO41" i="43"/>
  <c r="MN41" i="43"/>
  <c r="MM41" i="43"/>
  <c r="ML41" i="43"/>
  <c r="MK41" i="43"/>
  <c r="MJ41" i="43"/>
  <c r="MI41" i="43"/>
  <c r="MH41" i="43"/>
  <c r="MG41" i="43"/>
  <c r="MF41" i="43"/>
  <c r="ME41" i="43"/>
  <c r="MD41" i="43"/>
  <c r="MC41" i="43"/>
  <c r="MB41" i="43"/>
  <c r="MA41" i="43"/>
  <c r="LZ41" i="43"/>
  <c r="LY41" i="43"/>
  <c r="LX41" i="43"/>
  <c r="LW41" i="43"/>
  <c r="LV41" i="43"/>
  <c r="LU41" i="43"/>
  <c r="LT41" i="43"/>
  <c r="LS41" i="43"/>
  <c r="LR41" i="43"/>
  <c r="LQ41" i="43"/>
  <c r="LP41" i="43"/>
  <c r="LO41" i="43"/>
  <c r="LN41" i="43"/>
  <c r="LM41" i="43"/>
  <c r="LL41" i="43"/>
  <c r="LK41" i="43"/>
  <c r="LJ41" i="43"/>
  <c r="LI41" i="43"/>
  <c r="LH41" i="43"/>
  <c r="LG41" i="43"/>
  <c r="LF41" i="43"/>
  <c r="LE41" i="43"/>
  <c r="LD41" i="43"/>
  <c r="LC41" i="43"/>
  <c r="LB41" i="43"/>
  <c r="LA41" i="43"/>
  <c r="KZ41" i="43"/>
  <c r="KY41" i="43"/>
  <c r="KX41" i="43"/>
  <c r="KW41" i="43"/>
  <c r="KV41" i="43"/>
  <c r="KU41" i="43"/>
  <c r="KT41" i="43"/>
  <c r="KS41" i="43"/>
  <c r="KR41" i="43"/>
  <c r="KQ41" i="43"/>
  <c r="KP41" i="43"/>
  <c r="KO41" i="43"/>
  <c r="KN41" i="43"/>
  <c r="KM41" i="43"/>
  <c r="KL41" i="43"/>
  <c r="KK41" i="43"/>
  <c r="KJ41" i="43"/>
  <c r="KI41" i="43"/>
  <c r="KH41" i="43"/>
  <c r="KG41" i="43"/>
  <c r="KF41" i="43"/>
  <c r="KE41" i="43"/>
  <c r="KD41" i="43"/>
  <c r="KC41" i="43"/>
  <c r="KB41" i="43"/>
  <c r="KA41" i="43"/>
  <c r="JZ41" i="43"/>
  <c r="JY41" i="43"/>
  <c r="JX41" i="43"/>
  <c r="JW41" i="43"/>
  <c r="JV41" i="43"/>
  <c r="JU41" i="43"/>
  <c r="JT41" i="43"/>
  <c r="JS41" i="43"/>
  <c r="JR41" i="43"/>
  <c r="JQ41" i="43"/>
  <c r="JP41" i="43"/>
  <c r="JO41" i="43"/>
  <c r="JN41" i="43"/>
  <c r="JM41" i="43"/>
  <c r="JL41" i="43"/>
  <c r="JK41" i="43"/>
  <c r="JJ41" i="43"/>
  <c r="JI41" i="43"/>
  <c r="JH41" i="43"/>
  <c r="JG41" i="43"/>
  <c r="JF41" i="43"/>
  <c r="JE41" i="43"/>
  <c r="JD41" i="43"/>
  <c r="JC41" i="43"/>
  <c r="JB41" i="43"/>
  <c r="JA41" i="43"/>
  <c r="IZ41" i="43"/>
  <c r="IY41" i="43"/>
  <c r="IX41" i="43"/>
  <c r="IW41" i="43"/>
  <c r="IV41" i="43"/>
  <c r="IU41" i="43"/>
  <c r="IT41" i="43"/>
  <c r="IS41" i="43"/>
  <c r="IR41" i="43"/>
  <c r="IQ41" i="43"/>
  <c r="IP41" i="43"/>
  <c r="IO41" i="43"/>
  <c r="IN41" i="43"/>
  <c r="IM41" i="43"/>
  <c r="IL41" i="43"/>
  <c r="IK41" i="43"/>
  <c r="IJ41" i="43"/>
  <c r="II41" i="43"/>
  <c r="IH41" i="43"/>
  <c r="IG41" i="43"/>
  <c r="IF41" i="43"/>
  <c r="IE41" i="43"/>
  <c r="ID41" i="43"/>
  <c r="IC41" i="43"/>
  <c r="IB41" i="43"/>
  <c r="IA41" i="43"/>
  <c r="HZ41" i="43"/>
  <c r="HY41" i="43"/>
  <c r="HX41" i="43"/>
  <c r="HW41" i="43"/>
  <c r="HV41" i="43"/>
  <c r="HU41" i="43"/>
  <c r="HT41" i="43"/>
  <c r="HS41" i="43"/>
  <c r="HR41" i="43"/>
  <c r="HQ41" i="43"/>
  <c r="HP41" i="43"/>
  <c r="HO41" i="43"/>
  <c r="HN41" i="43"/>
  <c r="HM41" i="43"/>
  <c r="HL41" i="43"/>
  <c r="HK41" i="43"/>
  <c r="HJ41" i="43"/>
  <c r="HI41" i="43"/>
  <c r="HH41" i="43"/>
  <c r="HG41" i="43"/>
  <c r="HF41" i="43"/>
  <c r="HE41" i="43"/>
  <c r="HD41" i="43"/>
  <c r="HC41" i="43"/>
  <c r="HB41" i="43"/>
  <c r="HA41" i="43"/>
  <c r="GZ41" i="43"/>
  <c r="GY41" i="43"/>
  <c r="GX41" i="43"/>
  <c r="GW41" i="43"/>
  <c r="GV41" i="43"/>
  <c r="GU41" i="43"/>
  <c r="GT41" i="43"/>
  <c r="GS41" i="43"/>
  <c r="GR41" i="43"/>
  <c r="GQ41" i="43"/>
  <c r="GP41" i="43"/>
  <c r="GO41" i="43"/>
  <c r="GN41" i="43"/>
  <c r="GM41" i="43"/>
  <c r="GL41" i="43"/>
  <c r="GK41" i="43"/>
  <c r="GJ41" i="43"/>
  <c r="GI41" i="43"/>
  <c r="GH41" i="43"/>
  <c r="GG41" i="43"/>
  <c r="GF41" i="43"/>
  <c r="GE41" i="43"/>
  <c r="GD41" i="43"/>
  <c r="GC41" i="43"/>
  <c r="GB41" i="43"/>
  <c r="GA41" i="43"/>
  <c r="FZ41" i="43"/>
  <c r="FY41" i="43"/>
  <c r="FX41" i="43"/>
  <c r="FW41" i="43"/>
  <c r="FV41" i="43"/>
  <c r="FU41" i="43"/>
  <c r="FT41" i="43"/>
  <c r="FS41" i="43"/>
  <c r="FR41" i="43"/>
  <c r="FQ41" i="43"/>
  <c r="FP41" i="43"/>
  <c r="FO41" i="43"/>
  <c r="FN41" i="43"/>
  <c r="FM41" i="43"/>
  <c r="FL41" i="43"/>
  <c r="FK41" i="43"/>
  <c r="FJ41" i="43"/>
  <c r="FI41" i="43"/>
  <c r="FH41" i="43"/>
  <c r="FG41" i="43"/>
  <c r="FF41" i="43"/>
  <c r="FE41" i="43"/>
  <c r="FD41" i="43"/>
  <c r="FC41" i="43"/>
  <c r="FB41" i="43"/>
  <c r="FA41" i="43"/>
  <c r="EZ41" i="43"/>
  <c r="EY41" i="43"/>
  <c r="EX41" i="43"/>
  <c r="EW41" i="43"/>
  <c r="EV41" i="43"/>
  <c r="EU41" i="43"/>
  <c r="ET41" i="43"/>
  <c r="ES41" i="43"/>
  <c r="ER41" i="43"/>
  <c r="EQ41" i="43"/>
  <c r="EP41" i="43"/>
  <c r="EO41" i="43"/>
  <c r="EN41" i="43"/>
  <c r="EM41" i="43"/>
  <c r="EL41" i="43"/>
  <c r="EK41" i="43"/>
  <c r="EJ41" i="43"/>
  <c r="EI41" i="43"/>
  <c r="EH41" i="43"/>
  <c r="EG41" i="43"/>
  <c r="EF41" i="43"/>
  <c r="EE41" i="43"/>
  <c r="ED41" i="43"/>
  <c r="EC41" i="43"/>
  <c r="EB41" i="43"/>
  <c r="EA41" i="43"/>
  <c r="DZ41" i="43"/>
  <c r="DY41" i="43"/>
  <c r="DX41" i="43"/>
  <c r="DW41" i="43"/>
  <c r="DV41" i="43"/>
  <c r="DU41" i="43"/>
  <c r="DT41" i="43"/>
  <c r="DS41" i="43"/>
  <c r="DR41" i="43"/>
  <c r="DQ41" i="43"/>
  <c r="DP41" i="43"/>
  <c r="DO41" i="43"/>
  <c r="DN41" i="43"/>
  <c r="DM41" i="43"/>
  <c r="DL41" i="43"/>
  <c r="DK41" i="43"/>
  <c r="DJ41" i="43"/>
  <c r="DI41" i="43"/>
  <c r="DH41" i="43"/>
  <c r="DG41" i="43"/>
  <c r="DF41" i="43"/>
  <c r="DE41" i="43"/>
  <c r="DD41" i="43"/>
  <c r="DC41" i="43"/>
  <c r="DB41" i="43"/>
  <c r="DA41" i="43"/>
  <c r="CZ41" i="43"/>
  <c r="CY41" i="43"/>
  <c r="CX41" i="43"/>
  <c r="CW41" i="43"/>
  <c r="CV41" i="43"/>
  <c r="CU41" i="43"/>
  <c r="CT41" i="43"/>
  <c r="CS41" i="43"/>
  <c r="CR41" i="43"/>
  <c r="CQ41" i="43"/>
  <c r="CP41" i="43"/>
  <c r="CO41" i="43"/>
  <c r="CN41" i="43"/>
  <c r="CM41" i="43"/>
  <c r="CL41" i="43"/>
  <c r="CK41" i="43"/>
  <c r="CJ41" i="43"/>
  <c r="CI41" i="43"/>
  <c r="CH41" i="43"/>
  <c r="CG41" i="43"/>
  <c r="CF41" i="43"/>
  <c r="CE41" i="43"/>
  <c r="CD41" i="43"/>
  <c r="CC41" i="43"/>
  <c r="CB41" i="43"/>
  <c r="CA41" i="43"/>
  <c r="BZ41" i="43"/>
  <c r="BY41" i="43"/>
  <c r="BX41" i="43"/>
  <c r="BW41" i="43"/>
  <c r="BV41" i="43"/>
  <c r="BU41" i="43"/>
  <c r="BT41" i="43"/>
  <c r="BS41" i="43"/>
  <c r="BR41" i="43"/>
  <c r="BQ41" i="43"/>
  <c r="BP41" i="43"/>
  <c r="BO41" i="43"/>
  <c r="BN41" i="43"/>
  <c r="BM41" i="43"/>
  <c r="BL41" i="43"/>
  <c r="BK41" i="43"/>
  <c r="BJ41" i="43"/>
  <c r="BI41" i="43"/>
  <c r="BH41" i="43"/>
  <c r="BG41" i="43"/>
  <c r="BF41" i="43"/>
  <c r="BE41" i="43"/>
  <c r="BD41" i="43"/>
  <c r="BC41" i="43"/>
  <c r="BB41" i="43"/>
  <c r="BA41" i="43"/>
  <c r="AZ41" i="43"/>
  <c r="AY41" i="43"/>
  <c r="AX41" i="43"/>
  <c r="AW41" i="43"/>
  <c r="AV41" i="43"/>
  <c r="AU41" i="43"/>
  <c r="AT41" i="43"/>
  <c r="AS41" i="43"/>
  <c r="AR41" i="43"/>
  <c r="AQ41" i="43"/>
  <c r="AP41" i="43"/>
  <c r="AO41" i="43"/>
  <c r="AN41" i="43"/>
  <c r="AM41" i="43"/>
  <c r="AL41" i="43"/>
  <c r="AK41" i="43"/>
  <c r="AJ41" i="43"/>
  <c r="AI41" i="43"/>
  <c r="AH41" i="43"/>
  <c r="AG41" i="43"/>
  <c r="AF41" i="43"/>
  <c r="AE41" i="43"/>
  <c r="AD41" i="43"/>
  <c r="AC41" i="43"/>
  <c r="AB41" i="43"/>
  <c r="AA41" i="43"/>
  <c r="Z41" i="43"/>
  <c r="Y41" i="43"/>
  <c r="X41" i="43"/>
  <c r="W41" i="43"/>
  <c r="V41" i="43"/>
  <c r="U41" i="43"/>
  <c r="T41" i="43"/>
  <c r="S41" i="43"/>
  <c r="R41" i="43"/>
  <c r="Q41" i="43"/>
  <c r="P41" i="43"/>
  <c r="O41" i="43"/>
  <c r="N41" i="43"/>
  <c r="M41" i="43"/>
  <c r="L41" i="43"/>
  <c r="K41" i="43"/>
  <c r="J41" i="43"/>
  <c r="I41" i="43"/>
  <c r="H41" i="43"/>
  <c r="G41" i="43"/>
  <c r="F41" i="43"/>
  <c r="E41" i="43"/>
  <c r="D41" i="43"/>
  <c r="C41" i="43"/>
  <c r="B41" i="43"/>
  <c r="YC40" i="43"/>
  <c r="YB40" i="43"/>
  <c r="YA40" i="43"/>
  <c r="XZ40" i="43"/>
  <c r="XY40" i="43"/>
  <c r="XX40" i="43"/>
  <c r="XW40" i="43"/>
  <c r="XV40" i="43"/>
  <c r="XU40" i="43"/>
  <c r="XT40" i="43"/>
  <c r="XS40" i="43"/>
  <c r="XR40" i="43"/>
  <c r="XQ40" i="43"/>
  <c r="XP40" i="43"/>
  <c r="XO40" i="43"/>
  <c r="XN40" i="43"/>
  <c r="XM40" i="43"/>
  <c r="XL40" i="43"/>
  <c r="XK40" i="43"/>
  <c r="XJ40" i="43"/>
  <c r="XI40" i="43"/>
  <c r="XH40" i="43"/>
  <c r="XG40" i="43"/>
  <c r="XF40" i="43"/>
  <c r="XE40" i="43"/>
  <c r="XD40" i="43"/>
  <c r="XC40" i="43"/>
  <c r="XB40" i="43"/>
  <c r="XA40" i="43"/>
  <c r="WZ40" i="43"/>
  <c r="WY40" i="43"/>
  <c r="WX40" i="43"/>
  <c r="WW40" i="43"/>
  <c r="WV40" i="43"/>
  <c r="WU40" i="43"/>
  <c r="WT40" i="43"/>
  <c r="WS40" i="43"/>
  <c r="WR40" i="43"/>
  <c r="WQ40" i="43"/>
  <c r="WP40" i="43"/>
  <c r="WO40" i="43"/>
  <c r="WN40" i="43"/>
  <c r="WM40" i="43"/>
  <c r="WL40" i="43"/>
  <c r="WK40" i="43"/>
  <c r="WJ40" i="43"/>
  <c r="WI40" i="43"/>
  <c r="WH40" i="43"/>
  <c r="WG40" i="43"/>
  <c r="WF40" i="43"/>
  <c r="WE40" i="43"/>
  <c r="WD40" i="43"/>
  <c r="WC40" i="43"/>
  <c r="WB40" i="43"/>
  <c r="WA40" i="43"/>
  <c r="VZ40" i="43"/>
  <c r="VY40" i="43"/>
  <c r="VX40" i="43"/>
  <c r="VW40" i="43"/>
  <c r="VV40" i="43"/>
  <c r="VU40" i="43"/>
  <c r="VT40" i="43"/>
  <c r="VS40" i="43"/>
  <c r="VR40" i="43"/>
  <c r="VQ40" i="43"/>
  <c r="VP40" i="43"/>
  <c r="VO40" i="43"/>
  <c r="VN40" i="43"/>
  <c r="VM40" i="43"/>
  <c r="VL40" i="43"/>
  <c r="VK40" i="43"/>
  <c r="VJ40" i="43"/>
  <c r="VI40" i="43"/>
  <c r="VH40" i="43"/>
  <c r="VG40" i="43"/>
  <c r="VF40" i="43"/>
  <c r="VE40" i="43"/>
  <c r="VD40" i="43"/>
  <c r="VC40" i="43"/>
  <c r="VB40" i="43"/>
  <c r="VA40" i="43"/>
  <c r="UZ40" i="43"/>
  <c r="UY40" i="43"/>
  <c r="UX40" i="43"/>
  <c r="UW40" i="43"/>
  <c r="UV40" i="43"/>
  <c r="UU40" i="43"/>
  <c r="UT40" i="43"/>
  <c r="US40" i="43"/>
  <c r="UR40" i="43"/>
  <c r="UQ40" i="43"/>
  <c r="UP40" i="43"/>
  <c r="UO40" i="43"/>
  <c r="UN40" i="43"/>
  <c r="UM40" i="43"/>
  <c r="UL40" i="43"/>
  <c r="UK40" i="43"/>
  <c r="UJ40" i="43"/>
  <c r="UI40" i="43"/>
  <c r="UH40" i="43"/>
  <c r="UG40" i="43"/>
  <c r="UF40" i="43"/>
  <c r="UE40" i="43"/>
  <c r="UD40" i="43"/>
  <c r="UC40" i="43"/>
  <c r="UB40" i="43"/>
  <c r="UA40" i="43"/>
  <c r="TZ40" i="43"/>
  <c r="TY40" i="43"/>
  <c r="TX40" i="43"/>
  <c r="TW40" i="43"/>
  <c r="TV40" i="43"/>
  <c r="TU40" i="43"/>
  <c r="TT40" i="43"/>
  <c r="TS40" i="43"/>
  <c r="TR40" i="43"/>
  <c r="TQ40" i="43"/>
  <c r="TP40" i="43"/>
  <c r="TO40" i="43"/>
  <c r="TN40" i="43"/>
  <c r="TM40" i="43"/>
  <c r="TL40" i="43"/>
  <c r="TK40" i="43"/>
  <c r="TJ40" i="43"/>
  <c r="TI40" i="43"/>
  <c r="TH40" i="43"/>
  <c r="TG40" i="43"/>
  <c r="TF40" i="43"/>
  <c r="TE40" i="43"/>
  <c r="TD40" i="43"/>
  <c r="TC40" i="43"/>
  <c r="TB40" i="43"/>
  <c r="TA40" i="43"/>
  <c r="SZ40" i="43"/>
  <c r="SY40" i="43"/>
  <c r="SX40" i="43"/>
  <c r="SW40" i="43"/>
  <c r="SV40" i="43"/>
  <c r="SU40" i="43"/>
  <c r="ST40" i="43"/>
  <c r="SS40" i="43"/>
  <c r="SR40" i="43"/>
  <c r="SQ40" i="43"/>
  <c r="SP40" i="43"/>
  <c r="SO40" i="43"/>
  <c r="SN40" i="43"/>
  <c r="SM40" i="43"/>
  <c r="SL40" i="43"/>
  <c r="SK40" i="43"/>
  <c r="SJ40" i="43"/>
  <c r="SI40" i="43"/>
  <c r="SH40" i="43"/>
  <c r="SG40" i="43"/>
  <c r="SF40" i="43"/>
  <c r="SE40" i="43"/>
  <c r="SD40" i="43"/>
  <c r="SC40" i="43"/>
  <c r="SB40" i="43"/>
  <c r="SA40" i="43"/>
  <c r="RZ40" i="43"/>
  <c r="RY40" i="43"/>
  <c r="RX40" i="43"/>
  <c r="RW40" i="43"/>
  <c r="RV40" i="43"/>
  <c r="RU40" i="43"/>
  <c r="RT40" i="43"/>
  <c r="RS40" i="43"/>
  <c r="RR40" i="43"/>
  <c r="RQ40" i="43"/>
  <c r="RP40" i="43"/>
  <c r="RO40" i="43"/>
  <c r="RN40" i="43"/>
  <c r="RM40" i="43"/>
  <c r="RL40" i="43"/>
  <c r="RK40" i="43"/>
  <c r="RJ40" i="43"/>
  <c r="RI40" i="43"/>
  <c r="RH40" i="43"/>
  <c r="RG40" i="43"/>
  <c r="RF40" i="43"/>
  <c r="RE40" i="43"/>
  <c r="RD40" i="43"/>
  <c r="RC40" i="43"/>
  <c r="RB40" i="43"/>
  <c r="RA40" i="43"/>
  <c r="QZ40" i="43"/>
  <c r="QY40" i="43"/>
  <c r="QX40" i="43"/>
  <c r="QW40" i="43"/>
  <c r="QV40" i="43"/>
  <c r="QU40" i="43"/>
  <c r="QT40" i="43"/>
  <c r="QS40" i="43"/>
  <c r="QR40" i="43"/>
  <c r="QQ40" i="43"/>
  <c r="QP40" i="43"/>
  <c r="QO40" i="43"/>
  <c r="QN40" i="43"/>
  <c r="QM40" i="43"/>
  <c r="QL40" i="43"/>
  <c r="QK40" i="43"/>
  <c r="QJ40" i="43"/>
  <c r="QI40" i="43"/>
  <c r="QH40" i="43"/>
  <c r="QG40" i="43"/>
  <c r="QF40" i="43"/>
  <c r="QE40" i="43"/>
  <c r="QD40" i="43"/>
  <c r="QC40" i="43"/>
  <c r="QB40" i="43"/>
  <c r="QA40" i="43"/>
  <c r="PZ40" i="43"/>
  <c r="PY40" i="43"/>
  <c r="PX40" i="43"/>
  <c r="PW40" i="43"/>
  <c r="PV40" i="43"/>
  <c r="PU40" i="43"/>
  <c r="PT40" i="43"/>
  <c r="PS40" i="43"/>
  <c r="PR40" i="43"/>
  <c r="PQ40" i="43"/>
  <c r="PP40" i="43"/>
  <c r="PO40" i="43"/>
  <c r="PN40" i="43"/>
  <c r="PM40" i="43"/>
  <c r="PL40" i="43"/>
  <c r="PK40" i="43"/>
  <c r="PJ40" i="43"/>
  <c r="PI40" i="43"/>
  <c r="PH40" i="43"/>
  <c r="PG40" i="43"/>
  <c r="PF40" i="43"/>
  <c r="PE40" i="43"/>
  <c r="PD40" i="43"/>
  <c r="PC40" i="43"/>
  <c r="PB40" i="43"/>
  <c r="PA40" i="43"/>
  <c r="OZ40" i="43"/>
  <c r="OY40" i="43"/>
  <c r="OX40" i="43"/>
  <c r="OW40" i="43"/>
  <c r="OV40" i="43"/>
  <c r="OU40" i="43"/>
  <c r="OT40" i="43"/>
  <c r="OS40" i="43"/>
  <c r="OR40" i="43"/>
  <c r="OQ40" i="43"/>
  <c r="OP40" i="43"/>
  <c r="OO40" i="43"/>
  <c r="ON40" i="43"/>
  <c r="OM40" i="43"/>
  <c r="OL40" i="43"/>
  <c r="OK40" i="43"/>
  <c r="OJ40" i="43"/>
  <c r="OI40" i="43"/>
  <c r="OH40" i="43"/>
  <c r="OG40" i="43"/>
  <c r="OF40" i="43"/>
  <c r="OE40" i="43"/>
  <c r="OD40" i="43"/>
  <c r="OC40" i="43"/>
  <c r="OB40" i="43"/>
  <c r="OA40" i="43"/>
  <c r="NZ40" i="43"/>
  <c r="NY40" i="43"/>
  <c r="NX40" i="43"/>
  <c r="NW40" i="43"/>
  <c r="NV40" i="43"/>
  <c r="NU40" i="43"/>
  <c r="NT40" i="43"/>
  <c r="NS40" i="43"/>
  <c r="NR40" i="43"/>
  <c r="NQ40" i="43"/>
  <c r="NP40" i="43"/>
  <c r="NO40" i="43"/>
  <c r="NN40" i="43"/>
  <c r="NM40" i="43"/>
  <c r="NL40" i="43"/>
  <c r="NK40" i="43"/>
  <c r="NJ40" i="43"/>
  <c r="NI40" i="43"/>
  <c r="NH40" i="43"/>
  <c r="NG40" i="43"/>
  <c r="NF40" i="43"/>
  <c r="NE40" i="43"/>
  <c r="ND40" i="43"/>
  <c r="NC40" i="43"/>
  <c r="NB40" i="43"/>
  <c r="NA40" i="43"/>
  <c r="MZ40" i="43"/>
  <c r="MY40" i="43"/>
  <c r="MX40" i="43"/>
  <c r="MW40" i="43"/>
  <c r="MV40" i="43"/>
  <c r="MU40" i="43"/>
  <c r="MT40" i="43"/>
  <c r="MS40" i="43"/>
  <c r="MR40" i="43"/>
  <c r="MQ40" i="43"/>
  <c r="MP40" i="43"/>
  <c r="MO40" i="43"/>
  <c r="MN40" i="43"/>
  <c r="MM40" i="43"/>
  <c r="ML40" i="43"/>
  <c r="MK40" i="43"/>
  <c r="MJ40" i="43"/>
  <c r="MI40" i="43"/>
  <c r="MH40" i="43"/>
  <c r="MG40" i="43"/>
  <c r="MF40" i="43"/>
  <c r="ME40" i="43"/>
  <c r="MD40" i="43"/>
  <c r="MC40" i="43"/>
  <c r="MB40" i="43"/>
  <c r="MA40" i="43"/>
  <c r="LZ40" i="43"/>
  <c r="LY40" i="43"/>
  <c r="LX40" i="43"/>
  <c r="LW40" i="43"/>
  <c r="LV40" i="43"/>
  <c r="LU40" i="43"/>
  <c r="LT40" i="43"/>
  <c r="LS40" i="43"/>
  <c r="LR40" i="43"/>
  <c r="LQ40" i="43"/>
  <c r="LP40" i="43"/>
  <c r="LO40" i="43"/>
  <c r="LN40" i="43"/>
  <c r="LM40" i="43"/>
  <c r="LL40" i="43"/>
  <c r="LK40" i="43"/>
  <c r="LJ40" i="43"/>
  <c r="LI40" i="43"/>
  <c r="LH40" i="43"/>
  <c r="LG40" i="43"/>
  <c r="LF40" i="43"/>
  <c r="LE40" i="43"/>
  <c r="LD40" i="43"/>
  <c r="LC40" i="43"/>
  <c r="LB40" i="43"/>
  <c r="LA40" i="43"/>
  <c r="KZ40" i="43"/>
  <c r="KY40" i="43"/>
  <c r="KX40" i="43"/>
  <c r="KW40" i="43"/>
  <c r="KV40" i="43"/>
  <c r="KU40" i="43"/>
  <c r="KT40" i="43"/>
  <c r="KS40" i="43"/>
  <c r="KR40" i="43"/>
  <c r="KQ40" i="43"/>
  <c r="KP40" i="43"/>
  <c r="KO40" i="43"/>
  <c r="KN40" i="43"/>
  <c r="KM40" i="43"/>
  <c r="KL40" i="43"/>
  <c r="KK40" i="43"/>
  <c r="KJ40" i="43"/>
  <c r="KI40" i="43"/>
  <c r="KH40" i="43"/>
  <c r="KG40" i="43"/>
  <c r="KF40" i="43"/>
  <c r="KE40" i="43"/>
  <c r="KD40" i="43"/>
  <c r="KC40" i="43"/>
  <c r="KB40" i="43"/>
  <c r="KA40" i="43"/>
  <c r="JZ40" i="43"/>
  <c r="JY40" i="43"/>
  <c r="JX40" i="43"/>
  <c r="JW40" i="43"/>
  <c r="JV40" i="43"/>
  <c r="JU40" i="43"/>
  <c r="JT40" i="43"/>
  <c r="JS40" i="43"/>
  <c r="JR40" i="43"/>
  <c r="JQ40" i="43"/>
  <c r="JP40" i="43"/>
  <c r="JO40" i="43"/>
  <c r="JN40" i="43"/>
  <c r="JM40" i="43"/>
  <c r="JL40" i="43"/>
  <c r="JK40" i="43"/>
  <c r="JJ40" i="43"/>
  <c r="JI40" i="43"/>
  <c r="JH40" i="43"/>
  <c r="JG40" i="43"/>
  <c r="JF40" i="43"/>
  <c r="JE40" i="43"/>
  <c r="JD40" i="43"/>
  <c r="JC40" i="43"/>
  <c r="JB40" i="43"/>
  <c r="JA40" i="43"/>
  <c r="IZ40" i="43"/>
  <c r="IY40" i="43"/>
  <c r="IX40" i="43"/>
  <c r="IW40" i="43"/>
  <c r="IV40" i="43"/>
  <c r="IU40" i="43"/>
  <c r="IT40" i="43"/>
  <c r="IS40" i="43"/>
  <c r="IR40" i="43"/>
  <c r="IQ40" i="43"/>
  <c r="IP40" i="43"/>
  <c r="IO40" i="43"/>
  <c r="IN40" i="43"/>
  <c r="IM40" i="43"/>
  <c r="IL40" i="43"/>
  <c r="IK40" i="43"/>
  <c r="IJ40" i="43"/>
  <c r="II40" i="43"/>
  <c r="IH40" i="43"/>
  <c r="IG40" i="43"/>
  <c r="IF40" i="43"/>
  <c r="IE40" i="43"/>
  <c r="ID40" i="43"/>
  <c r="IC40" i="43"/>
  <c r="IB40" i="43"/>
  <c r="IA40" i="43"/>
  <c r="HZ40" i="43"/>
  <c r="HY40" i="43"/>
  <c r="HX40" i="43"/>
  <c r="HW40" i="43"/>
  <c r="HV40" i="43"/>
  <c r="HU40" i="43"/>
  <c r="HT40" i="43"/>
  <c r="HS40" i="43"/>
  <c r="HR40" i="43"/>
  <c r="HQ40" i="43"/>
  <c r="HP40" i="43"/>
  <c r="HO40" i="43"/>
  <c r="HN40" i="43"/>
  <c r="HM40" i="43"/>
  <c r="HL40" i="43"/>
  <c r="HK40" i="43"/>
  <c r="HJ40" i="43"/>
  <c r="HI40" i="43"/>
  <c r="HH40" i="43"/>
  <c r="HG40" i="43"/>
  <c r="HF40" i="43"/>
  <c r="HE40" i="43"/>
  <c r="HD40" i="43"/>
  <c r="HC40" i="43"/>
  <c r="HB40" i="43"/>
  <c r="HA40" i="43"/>
  <c r="GZ40" i="43"/>
  <c r="GY40" i="43"/>
  <c r="GX40" i="43"/>
  <c r="GW40" i="43"/>
  <c r="GV40" i="43"/>
  <c r="GU40" i="43"/>
  <c r="GT40" i="43"/>
  <c r="GS40" i="43"/>
  <c r="GR40" i="43"/>
  <c r="GQ40" i="43"/>
  <c r="GP40" i="43"/>
  <c r="GO40" i="43"/>
  <c r="GN40" i="43"/>
  <c r="GM40" i="43"/>
  <c r="GL40" i="43"/>
  <c r="GK40" i="43"/>
  <c r="GJ40" i="43"/>
  <c r="GI40" i="43"/>
  <c r="GH40" i="43"/>
  <c r="GG40" i="43"/>
  <c r="GF40" i="43"/>
  <c r="GE40" i="43"/>
  <c r="GD40" i="43"/>
  <c r="GC40" i="43"/>
  <c r="GB40" i="43"/>
  <c r="GA40" i="43"/>
  <c r="FZ40" i="43"/>
  <c r="FY40" i="43"/>
  <c r="FX40" i="43"/>
  <c r="FW40" i="43"/>
  <c r="FV40" i="43"/>
  <c r="FU40" i="43"/>
  <c r="FT40" i="43"/>
  <c r="FS40" i="43"/>
  <c r="FR40" i="43"/>
  <c r="FQ40" i="43"/>
  <c r="FP40" i="43"/>
  <c r="FO40" i="43"/>
  <c r="FN40" i="43"/>
  <c r="FM40" i="43"/>
  <c r="FL40" i="43"/>
  <c r="FK40" i="43"/>
  <c r="FJ40" i="43"/>
  <c r="FI40" i="43"/>
  <c r="FH40" i="43"/>
  <c r="FG40" i="43"/>
  <c r="FF40" i="43"/>
  <c r="FE40" i="43"/>
  <c r="FD40" i="43"/>
  <c r="FC40" i="43"/>
  <c r="FB40" i="43"/>
  <c r="FA40" i="43"/>
  <c r="EZ40" i="43"/>
  <c r="EY40" i="43"/>
  <c r="EX40" i="43"/>
  <c r="EW40" i="43"/>
  <c r="EV40" i="43"/>
  <c r="EU40" i="43"/>
  <c r="ET40" i="43"/>
  <c r="ES40" i="43"/>
  <c r="ER40" i="43"/>
  <c r="EQ40" i="43"/>
  <c r="EP40" i="43"/>
  <c r="EO40" i="43"/>
  <c r="EN40" i="43"/>
  <c r="EM40" i="43"/>
  <c r="EL40" i="43"/>
  <c r="EK40" i="43"/>
  <c r="EJ40" i="43"/>
  <c r="EI40" i="43"/>
  <c r="EH40" i="43"/>
  <c r="EG40" i="43"/>
  <c r="EF40" i="43"/>
  <c r="EE40" i="43"/>
  <c r="ED40" i="43"/>
  <c r="EC40" i="43"/>
  <c r="EB40" i="43"/>
  <c r="EA40" i="43"/>
  <c r="DZ40" i="43"/>
  <c r="DY40" i="43"/>
  <c r="DX40" i="43"/>
  <c r="DW40" i="43"/>
  <c r="DV40" i="43"/>
  <c r="DU40" i="43"/>
  <c r="DT40" i="43"/>
  <c r="DS40" i="43"/>
  <c r="DR40" i="43"/>
  <c r="DQ40" i="43"/>
  <c r="DP40" i="43"/>
  <c r="DO40" i="43"/>
  <c r="DN40" i="43"/>
  <c r="DM40" i="43"/>
  <c r="DL40" i="43"/>
  <c r="DK40" i="43"/>
  <c r="DJ40" i="43"/>
  <c r="DI40" i="43"/>
  <c r="DH40" i="43"/>
  <c r="DG40" i="43"/>
  <c r="DF40" i="43"/>
  <c r="DE40" i="43"/>
  <c r="DD40" i="43"/>
  <c r="DC40" i="43"/>
  <c r="DB40" i="43"/>
  <c r="DA40" i="43"/>
  <c r="CZ40" i="43"/>
  <c r="CY40" i="43"/>
  <c r="CX40" i="43"/>
  <c r="CW40" i="43"/>
  <c r="CV40" i="43"/>
  <c r="CU40" i="43"/>
  <c r="CT40" i="43"/>
  <c r="CS40" i="43"/>
  <c r="CR40" i="43"/>
  <c r="CQ40" i="43"/>
  <c r="CP40" i="43"/>
  <c r="CO40" i="43"/>
  <c r="CN40" i="43"/>
  <c r="CM40" i="43"/>
  <c r="CL40" i="43"/>
  <c r="CK40" i="43"/>
  <c r="CJ40" i="43"/>
  <c r="CI40" i="43"/>
  <c r="CH40" i="43"/>
  <c r="CG40" i="43"/>
  <c r="CF40" i="43"/>
  <c r="CE40" i="43"/>
  <c r="CD40" i="43"/>
  <c r="CC40" i="43"/>
  <c r="CB40" i="43"/>
  <c r="CA40" i="43"/>
  <c r="BZ40" i="43"/>
  <c r="BY40" i="43"/>
  <c r="BX40" i="43"/>
  <c r="BW40" i="43"/>
  <c r="BV40" i="43"/>
  <c r="BU40" i="43"/>
  <c r="BT40" i="43"/>
  <c r="BS40" i="43"/>
  <c r="BR40" i="43"/>
  <c r="BQ40" i="43"/>
  <c r="BP40" i="43"/>
  <c r="BO40" i="43"/>
  <c r="BN40" i="43"/>
  <c r="BM40" i="43"/>
  <c r="BL40" i="43"/>
  <c r="BK40" i="43"/>
  <c r="BJ40" i="43"/>
  <c r="BI40" i="43"/>
  <c r="BH40" i="43"/>
  <c r="BG40" i="43"/>
  <c r="BF40" i="43"/>
  <c r="BE40" i="43"/>
  <c r="BD40" i="43"/>
  <c r="BC40" i="43"/>
  <c r="BB40" i="43"/>
  <c r="BA40" i="43"/>
  <c r="AZ40" i="43"/>
  <c r="AY40" i="43"/>
  <c r="AX40" i="43"/>
  <c r="AW40" i="43"/>
  <c r="AV40" i="43"/>
  <c r="AU40" i="43"/>
  <c r="AT40" i="43"/>
  <c r="AS40" i="43"/>
  <c r="AR40" i="43"/>
  <c r="AQ40" i="43"/>
  <c r="AP40" i="43"/>
  <c r="AO40" i="43"/>
  <c r="AN40" i="43"/>
  <c r="AM40" i="43"/>
  <c r="AL40" i="43"/>
  <c r="AK40" i="43"/>
  <c r="AJ40" i="43"/>
  <c r="AI40" i="43"/>
  <c r="AH40" i="43"/>
  <c r="AG40" i="43"/>
  <c r="AF40" i="43"/>
  <c r="AE40" i="43"/>
  <c r="AD40" i="43"/>
  <c r="AC40" i="43"/>
  <c r="AB40" i="43"/>
  <c r="AA40" i="43"/>
  <c r="Z40" i="43"/>
  <c r="Y40" i="43"/>
  <c r="X40" i="43"/>
  <c r="W40" i="43"/>
  <c r="V40" i="43"/>
  <c r="U40" i="43"/>
  <c r="T40" i="43"/>
  <c r="S40" i="43"/>
  <c r="R40" i="43"/>
  <c r="Q40" i="43"/>
  <c r="P40" i="43"/>
  <c r="O40" i="43"/>
  <c r="N40" i="43"/>
  <c r="M40" i="43"/>
  <c r="L40" i="43"/>
  <c r="K40" i="43"/>
  <c r="J40" i="43"/>
  <c r="I40" i="43"/>
  <c r="H40" i="43"/>
  <c r="G40" i="43"/>
  <c r="F40" i="43"/>
  <c r="E40" i="43"/>
  <c r="D40" i="43"/>
  <c r="C40" i="43"/>
  <c r="B40" i="43"/>
  <c r="YC39" i="43"/>
  <c r="YB39" i="43"/>
  <c r="YA39" i="43"/>
  <c r="XZ39" i="43"/>
  <c r="XY39" i="43"/>
  <c r="XX39" i="43"/>
  <c r="XW39" i="43"/>
  <c r="XV39" i="43"/>
  <c r="XU39" i="43"/>
  <c r="XT39" i="43"/>
  <c r="XS39" i="43"/>
  <c r="XR39" i="43"/>
  <c r="XQ39" i="43"/>
  <c r="XP39" i="43"/>
  <c r="XO39" i="43"/>
  <c r="XN39" i="43"/>
  <c r="XM39" i="43"/>
  <c r="XL39" i="43"/>
  <c r="XK39" i="43"/>
  <c r="XJ39" i="43"/>
  <c r="XI39" i="43"/>
  <c r="XH39" i="43"/>
  <c r="XG39" i="43"/>
  <c r="XF39" i="43"/>
  <c r="XE39" i="43"/>
  <c r="XD39" i="43"/>
  <c r="XC39" i="43"/>
  <c r="XB39" i="43"/>
  <c r="XA39" i="43"/>
  <c r="WZ39" i="43"/>
  <c r="WY39" i="43"/>
  <c r="WX39" i="43"/>
  <c r="WW39" i="43"/>
  <c r="WV39" i="43"/>
  <c r="WU39" i="43"/>
  <c r="WT39" i="43"/>
  <c r="WS39" i="43"/>
  <c r="WR39" i="43"/>
  <c r="WQ39" i="43"/>
  <c r="WP39" i="43"/>
  <c r="WO39" i="43"/>
  <c r="WN39" i="43"/>
  <c r="WM39" i="43"/>
  <c r="WL39" i="43"/>
  <c r="WK39" i="43"/>
  <c r="WJ39" i="43"/>
  <c r="WI39" i="43"/>
  <c r="WH39" i="43"/>
  <c r="WG39" i="43"/>
  <c r="WF39" i="43"/>
  <c r="WE39" i="43"/>
  <c r="WD39" i="43"/>
  <c r="WC39" i="43"/>
  <c r="WB39" i="43"/>
  <c r="WA39" i="43"/>
  <c r="VZ39" i="43"/>
  <c r="VY39" i="43"/>
  <c r="VX39" i="43"/>
  <c r="VW39" i="43"/>
  <c r="VV39" i="43"/>
  <c r="VU39" i="43"/>
  <c r="VT39" i="43"/>
  <c r="VS39" i="43"/>
  <c r="VR39" i="43"/>
  <c r="VQ39" i="43"/>
  <c r="VP39" i="43"/>
  <c r="VO39" i="43"/>
  <c r="VN39" i="43"/>
  <c r="VM39" i="43"/>
  <c r="VL39" i="43"/>
  <c r="VK39" i="43"/>
  <c r="VJ39" i="43"/>
  <c r="VI39" i="43"/>
  <c r="VH39" i="43"/>
  <c r="VG39" i="43"/>
  <c r="VF39" i="43"/>
  <c r="VE39" i="43"/>
  <c r="VD39" i="43"/>
  <c r="VC39" i="43"/>
  <c r="VB39" i="43"/>
  <c r="VA39" i="43"/>
  <c r="UZ39" i="43"/>
  <c r="UY39" i="43"/>
  <c r="UX39" i="43"/>
  <c r="UW39" i="43"/>
  <c r="UV39" i="43"/>
  <c r="UU39" i="43"/>
  <c r="UT39" i="43"/>
  <c r="US39" i="43"/>
  <c r="UR39" i="43"/>
  <c r="UQ39" i="43"/>
  <c r="UP39" i="43"/>
  <c r="UO39" i="43"/>
  <c r="UN39" i="43"/>
  <c r="UM39" i="43"/>
  <c r="UL39" i="43"/>
  <c r="UK39" i="43"/>
  <c r="UJ39" i="43"/>
  <c r="UI39" i="43"/>
  <c r="UH39" i="43"/>
  <c r="UG39" i="43"/>
  <c r="UF39" i="43"/>
  <c r="UE39" i="43"/>
  <c r="UD39" i="43"/>
  <c r="UC39" i="43"/>
  <c r="UB39" i="43"/>
  <c r="UA39" i="43"/>
  <c r="TZ39" i="43"/>
  <c r="TY39" i="43"/>
  <c r="TX39" i="43"/>
  <c r="TW39" i="43"/>
  <c r="TV39" i="43"/>
  <c r="TU39" i="43"/>
  <c r="TT39" i="43"/>
  <c r="TS39" i="43"/>
  <c r="TR39" i="43"/>
  <c r="TQ39" i="43"/>
  <c r="TP39" i="43"/>
  <c r="TO39" i="43"/>
  <c r="TN39" i="43"/>
  <c r="TM39" i="43"/>
  <c r="TL39" i="43"/>
  <c r="TK39" i="43"/>
  <c r="TJ39" i="43"/>
  <c r="TI39" i="43"/>
  <c r="TH39" i="43"/>
  <c r="TG39" i="43"/>
  <c r="TF39" i="43"/>
  <c r="TE39" i="43"/>
  <c r="TD39" i="43"/>
  <c r="TC39" i="43"/>
  <c r="TB39" i="43"/>
  <c r="TA39" i="43"/>
  <c r="SZ39" i="43"/>
  <c r="SY39" i="43"/>
  <c r="SX39" i="43"/>
  <c r="SW39" i="43"/>
  <c r="SV39" i="43"/>
  <c r="SU39" i="43"/>
  <c r="ST39" i="43"/>
  <c r="SS39" i="43"/>
  <c r="SR39" i="43"/>
  <c r="SQ39" i="43"/>
  <c r="SP39" i="43"/>
  <c r="SO39" i="43"/>
  <c r="SN39" i="43"/>
  <c r="SM39" i="43"/>
  <c r="SL39" i="43"/>
  <c r="SK39" i="43"/>
  <c r="SJ39" i="43"/>
  <c r="SI39" i="43"/>
  <c r="SH39" i="43"/>
  <c r="SG39" i="43"/>
  <c r="SF39" i="43"/>
  <c r="SE39" i="43"/>
  <c r="SD39" i="43"/>
  <c r="SC39" i="43"/>
  <c r="SB39" i="43"/>
  <c r="SA39" i="43"/>
  <c r="RZ39" i="43"/>
  <c r="RY39" i="43"/>
  <c r="RX39" i="43"/>
  <c r="RW39" i="43"/>
  <c r="RV39" i="43"/>
  <c r="RU39" i="43"/>
  <c r="RT39" i="43"/>
  <c r="RS39" i="43"/>
  <c r="RR39" i="43"/>
  <c r="RQ39" i="43"/>
  <c r="RP39" i="43"/>
  <c r="RO39" i="43"/>
  <c r="RN39" i="43"/>
  <c r="RM39" i="43"/>
  <c r="RL39" i="43"/>
  <c r="RK39" i="43"/>
  <c r="RJ39" i="43"/>
  <c r="RI39" i="43"/>
  <c r="RH39" i="43"/>
  <c r="RG39" i="43"/>
  <c r="RF39" i="43"/>
  <c r="RE39" i="43"/>
  <c r="RD39" i="43"/>
  <c r="RC39" i="43"/>
  <c r="RB39" i="43"/>
  <c r="RA39" i="43"/>
  <c r="QZ39" i="43"/>
  <c r="QY39" i="43"/>
  <c r="QX39" i="43"/>
  <c r="QW39" i="43"/>
  <c r="QV39" i="43"/>
  <c r="QU39" i="43"/>
  <c r="QT39" i="43"/>
  <c r="QS39" i="43"/>
  <c r="QR39" i="43"/>
  <c r="QQ39" i="43"/>
  <c r="QP39" i="43"/>
  <c r="QO39" i="43"/>
  <c r="QN39" i="43"/>
  <c r="QM39" i="43"/>
  <c r="QL39" i="43"/>
  <c r="QK39" i="43"/>
  <c r="QJ39" i="43"/>
  <c r="QI39" i="43"/>
  <c r="QH39" i="43"/>
  <c r="QG39" i="43"/>
  <c r="QF39" i="43"/>
  <c r="QE39" i="43"/>
  <c r="QD39" i="43"/>
  <c r="QC39" i="43"/>
  <c r="QB39" i="43"/>
  <c r="QA39" i="43"/>
  <c r="PZ39" i="43"/>
  <c r="PY39" i="43"/>
  <c r="PX39" i="43"/>
  <c r="PW39" i="43"/>
  <c r="PV39" i="43"/>
  <c r="PU39" i="43"/>
  <c r="PT39" i="43"/>
  <c r="PS39" i="43"/>
  <c r="PR39" i="43"/>
  <c r="PQ39" i="43"/>
  <c r="PP39" i="43"/>
  <c r="PO39" i="43"/>
  <c r="PN39" i="43"/>
  <c r="PM39" i="43"/>
  <c r="PL39" i="43"/>
  <c r="PK39" i="43"/>
  <c r="PJ39" i="43"/>
  <c r="PI39" i="43"/>
  <c r="PH39" i="43"/>
  <c r="PG39" i="43"/>
  <c r="PF39" i="43"/>
  <c r="PE39" i="43"/>
  <c r="PD39" i="43"/>
  <c r="PC39" i="43"/>
  <c r="PB39" i="43"/>
  <c r="PA39" i="43"/>
  <c r="OZ39" i="43"/>
  <c r="OY39" i="43"/>
  <c r="OX39" i="43"/>
  <c r="OW39" i="43"/>
  <c r="OV39" i="43"/>
  <c r="OU39" i="43"/>
  <c r="OT39" i="43"/>
  <c r="OS39" i="43"/>
  <c r="OR39" i="43"/>
  <c r="OQ39" i="43"/>
  <c r="OP39" i="43"/>
  <c r="OO39" i="43"/>
  <c r="ON39" i="43"/>
  <c r="OM39" i="43"/>
  <c r="OL39" i="43"/>
  <c r="OK39" i="43"/>
  <c r="OJ39" i="43"/>
  <c r="OI39" i="43"/>
  <c r="OH39" i="43"/>
  <c r="OG39" i="43"/>
  <c r="OF39" i="43"/>
  <c r="OE39" i="43"/>
  <c r="OD39" i="43"/>
  <c r="OC39" i="43"/>
  <c r="OB39" i="43"/>
  <c r="OA39" i="43"/>
  <c r="NZ39" i="43"/>
  <c r="NY39" i="43"/>
  <c r="NX39" i="43"/>
  <c r="NW39" i="43"/>
  <c r="NV39" i="43"/>
  <c r="NU39" i="43"/>
  <c r="NT39" i="43"/>
  <c r="NS39" i="43"/>
  <c r="NR39" i="43"/>
  <c r="NQ39" i="43"/>
  <c r="NP39" i="43"/>
  <c r="NO39" i="43"/>
  <c r="NN39" i="43"/>
  <c r="NM39" i="43"/>
  <c r="NL39" i="43"/>
  <c r="NK39" i="43"/>
  <c r="NJ39" i="43"/>
  <c r="NI39" i="43"/>
  <c r="NH39" i="43"/>
  <c r="NG39" i="43"/>
  <c r="NF39" i="43"/>
  <c r="NE39" i="43"/>
  <c r="ND39" i="43"/>
  <c r="NC39" i="43"/>
  <c r="NB39" i="43"/>
  <c r="NA39" i="43"/>
  <c r="MZ39" i="43"/>
  <c r="MY39" i="43"/>
  <c r="MX39" i="43"/>
  <c r="MW39" i="43"/>
  <c r="MV39" i="43"/>
  <c r="MU39" i="43"/>
  <c r="MT39" i="43"/>
  <c r="MS39" i="43"/>
  <c r="MR39" i="43"/>
  <c r="MQ39" i="43"/>
  <c r="MP39" i="43"/>
  <c r="MO39" i="43"/>
  <c r="MN39" i="43"/>
  <c r="MM39" i="43"/>
  <c r="ML39" i="43"/>
  <c r="MK39" i="43"/>
  <c r="MJ39" i="43"/>
  <c r="MI39" i="43"/>
  <c r="MH39" i="43"/>
  <c r="MG39" i="43"/>
  <c r="MF39" i="43"/>
  <c r="ME39" i="43"/>
  <c r="MD39" i="43"/>
  <c r="MC39" i="43"/>
  <c r="MB39" i="43"/>
  <c r="MA39" i="43"/>
  <c r="LZ39" i="43"/>
  <c r="LY39" i="43"/>
  <c r="LX39" i="43"/>
  <c r="LW39" i="43"/>
  <c r="LV39" i="43"/>
  <c r="LU39" i="43"/>
  <c r="LT39" i="43"/>
  <c r="LS39" i="43"/>
  <c r="LR39" i="43"/>
  <c r="LQ39" i="43"/>
  <c r="LP39" i="43"/>
  <c r="LO39" i="43"/>
  <c r="LN39" i="43"/>
  <c r="LM39" i="43"/>
  <c r="LL39" i="43"/>
  <c r="LK39" i="43"/>
  <c r="LJ39" i="43"/>
  <c r="LI39" i="43"/>
  <c r="LH39" i="43"/>
  <c r="LG39" i="43"/>
  <c r="LF39" i="43"/>
  <c r="LE39" i="43"/>
  <c r="LD39" i="43"/>
  <c r="LC39" i="43"/>
  <c r="LB39" i="43"/>
  <c r="LA39" i="43"/>
  <c r="KZ39" i="43"/>
  <c r="KY39" i="43"/>
  <c r="KX39" i="43"/>
  <c r="KW39" i="43"/>
  <c r="KV39" i="43"/>
  <c r="KU39" i="43"/>
  <c r="KT39" i="43"/>
  <c r="KS39" i="43"/>
  <c r="KR39" i="43"/>
  <c r="KQ39" i="43"/>
  <c r="KP39" i="43"/>
  <c r="KO39" i="43"/>
  <c r="KN39" i="43"/>
  <c r="KM39" i="43"/>
  <c r="KL39" i="43"/>
  <c r="KK39" i="43"/>
  <c r="KJ39" i="43"/>
  <c r="KI39" i="43"/>
  <c r="KH39" i="43"/>
  <c r="KG39" i="43"/>
  <c r="KF39" i="43"/>
  <c r="KE39" i="43"/>
  <c r="KD39" i="43"/>
  <c r="KC39" i="43"/>
  <c r="KB39" i="43"/>
  <c r="KA39" i="43"/>
  <c r="JZ39" i="43"/>
  <c r="JY39" i="43"/>
  <c r="JX39" i="43"/>
  <c r="JW39" i="43"/>
  <c r="JV39" i="43"/>
  <c r="JU39" i="43"/>
  <c r="JT39" i="43"/>
  <c r="JS39" i="43"/>
  <c r="JR39" i="43"/>
  <c r="JQ39" i="43"/>
  <c r="JP39" i="43"/>
  <c r="JO39" i="43"/>
  <c r="JN39" i="43"/>
  <c r="JM39" i="43"/>
  <c r="JL39" i="43"/>
  <c r="JK39" i="43"/>
  <c r="JJ39" i="43"/>
  <c r="JI39" i="43"/>
  <c r="JH39" i="43"/>
  <c r="JG39" i="43"/>
  <c r="JF39" i="43"/>
  <c r="JE39" i="43"/>
  <c r="JD39" i="43"/>
  <c r="JC39" i="43"/>
  <c r="JB39" i="43"/>
  <c r="JA39" i="43"/>
  <c r="IZ39" i="43"/>
  <c r="IY39" i="43"/>
  <c r="IX39" i="43"/>
  <c r="IW39" i="43"/>
  <c r="IV39" i="43"/>
  <c r="IU39" i="43"/>
  <c r="IT39" i="43"/>
  <c r="IS39" i="43"/>
  <c r="IR39" i="43"/>
  <c r="IQ39" i="43"/>
  <c r="IP39" i="43"/>
  <c r="IO39" i="43"/>
  <c r="IN39" i="43"/>
  <c r="IM39" i="43"/>
  <c r="IL39" i="43"/>
  <c r="IK39" i="43"/>
  <c r="IJ39" i="43"/>
  <c r="II39" i="43"/>
  <c r="IH39" i="43"/>
  <c r="IG39" i="43"/>
  <c r="IF39" i="43"/>
  <c r="IE39" i="43"/>
  <c r="ID39" i="43"/>
  <c r="IC39" i="43"/>
  <c r="IB39" i="43"/>
  <c r="IA39" i="43"/>
  <c r="HZ39" i="43"/>
  <c r="HY39" i="43"/>
  <c r="HX39" i="43"/>
  <c r="HW39" i="43"/>
  <c r="HV39" i="43"/>
  <c r="HU39" i="43"/>
  <c r="HT39" i="43"/>
  <c r="HS39" i="43"/>
  <c r="HR39" i="43"/>
  <c r="HQ39" i="43"/>
  <c r="HP39" i="43"/>
  <c r="HO39" i="43"/>
  <c r="HN39" i="43"/>
  <c r="HM39" i="43"/>
  <c r="HL39" i="43"/>
  <c r="HK39" i="43"/>
  <c r="HJ39" i="43"/>
  <c r="HI39" i="43"/>
  <c r="HH39" i="43"/>
  <c r="HG39" i="43"/>
  <c r="HF39" i="43"/>
  <c r="HE39" i="43"/>
  <c r="HD39" i="43"/>
  <c r="HC39" i="43"/>
  <c r="HB39" i="43"/>
  <c r="HA39" i="43"/>
  <c r="GZ39" i="43"/>
  <c r="GY39" i="43"/>
  <c r="GX39" i="43"/>
  <c r="GW39" i="43"/>
  <c r="GV39" i="43"/>
  <c r="GU39" i="43"/>
  <c r="GT39" i="43"/>
  <c r="GS39" i="43"/>
  <c r="GR39" i="43"/>
  <c r="GQ39" i="43"/>
  <c r="GP39" i="43"/>
  <c r="GO39" i="43"/>
  <c r="GN39" i="43"/>
  <c r="GM39" i="43"/>
  <c r="GL39" i="43"/>
  <c r="GK39" i="43"/>
  <c r="GJ39" i="43"/>
  <c r="GI39" i="43"/>
  <c r="GH39" i="43"/>
  <c r="GG39" i="43"/>
  <c r="GF39" i="43"/>
  <c r="GE39" i="43"/>
  <c r="GD39" i="43"/>
  <c r="GC39" i="43"/>
  <c r="GB39" i="43"/>
  <c r="GA39" i="43"/>
  <c r="FZ39" i="43"/>
  <c r="FY39" i="43"/>
  <c r="FX39" i="43"/>
  <c r="FW39" i="43"/>
  <c r="FV39" i="43"/>
  <c r="FU39" i="43"/>
  <c r="FT39" i="43"/>
  <c r="FS39" i="43"/>
  <c r="FR39" i="43"/>
  <c r="FQ39" i="43"/>
  <c r="FP39" i="43"/>
  <c r="FO39" i="43"/>
  <c r="FN39" i="43"/>
  <c r="FM39" i="43"/>
  <c r="FL39" i="43"/>
  <c r="FK39" i="43"/>
  <c r="FJ39" i="43"/>
  <c r="FI39" i="43"/>
  <c r="FH39" i="43"/>
  <c r="FG39" i="43"/>
  <c r="FF39" i="43"/>
  <c r="FE39" i="43"/>
  <c r="FD39" i="43"/>
  <c r="FC39" i="43"/>
  <c r="FB39" i="43"/>
  <c r="FA39" i="43"/>
  <c r="EZ39" i="43"/>
  <c r="EY39" i="43"/>
  <c r="EX39" i="43"/>
  <c r="EW39" i="43"/>
  <c r="EV39" i="43"/>
  <c r="EU39" i="43"/>
  <c r="ET39" i="43"/>
  <c r="ES39" i="43"/>
  <c r="ER39" i="43"/>
  <c r="EQ39" i="43"/>
  <c r="EP39" i="43"/>
  <c r="EO39" i="43"/>
  <c r="EN39" i="43"/>
  <c r="EM39" i="43"/>
  <c r="EL39" i="43"/>
  <c r="EK39" i="43"/>
  <c r="EJ39" i="43"/>
  <c r="EI39" i="43"/>
  <c r="EH39" i="43"/>
  <c r="EG39" i="43"/>
  <c r="EF39" i="43"/>
  <c r="EE39" i="43"/>
  <c r="ED39" i="43"/>
  <c r="EC39" i="43"/>
  <c r="EB39" i="43"/>
  <c r="EA39" i="43"/>
  <c r="DZ39" i="43"/>
  <c r="DY39" i="43"/>
  <c r="DX39" i="43"/>
  <c r="DW39" i="43"/>
  <c r="DV39" i="43"/>
  <c r="DU39" i="43"/>
  <c r="DT39" i="43"/>
  <c r="DS39" i="43"/>
  <c r="DR39" i="43"/>
  <c r="DQ39" i="43"/>
  <c r="DP39" i="43"/>
  <c r="DO39" i="43"/>
  <c r="DN39" i="43"/>
  <c r="DM39" i="43"/>
  <c r="DL39" i="43"/>
  <c r="DK39" i="43"/>
  <c r="DJ39" i="43"/>
  <c r="DI39" i="43"/>
  <c r="DH39" i="43"/>
  <c r="DG39" i="43"/>
  <c r="DF39" i="43"/>
  <c r="DE39" i="43"/>
  <c r="DD39" i="43"/>
  <c r="DC39" i="43"/>
  <c r="DB39" i="43"/>
  <c r="DA39" i="43"/>
  <c r="CZ39" i="43"/>
  <c r="CY39" i="43"/>
  <c r="CX39" i="43"/>
  <c r="CW39" i="43"/>
  <c r="CV39" i="43"/>
  <c r="CU39" i="43"/>
  <c r="CT39" i="43"/>
  <c r="CS39" i="43"/>
  <c r="CR39" i="43"/>
  <c r="CQ39" i="43"/>
  <c r="CP39" i="43"/>
  <c r="CO39" i="43"/>
  <c r="CN39" i="43"/>
  <c r="CM39" i="43"/>
  <c r="CL39" i="43"/>
  <c r="CK39" i="43"/>
  <c r="CJ39" i="43"/>
  <c r="CI39" i="43"/>
  <c r="CH39" i="43"/>
  <c r="CG39" i="43"/>
  <c r="CF39" i="43"/>
  <c r="CE39" i="43"/>
  <c r="CD39" i="43"/>
  <c r="CC39" i="43"/>
  <c r="CB39" i="43"/>
  <c r="CA39" i="43"/>
  <c r="BZ39" i="43"/>
  <c r="BY39" i="43"/>
  <c r="BX39" i="43"/>
  <c r="BW39" i="43"/>
  <c r="BV39" i="43"/>
  <c r="BU39" i="43"/>
  <c r="BT39" i="43"/>
  <c r="BS39" i="43"/>
  <c r="BR39" i="43"/>
  <c r="BQ39" i="43"/>
  <c r="BP39" i="43"/>
  <c r="BO39" i="43"/>
  <c r="BN39" i="43"/>
  <c r="BM39" i="43"/>
  <c r="BL39" i="43"/>
  <c r="BK39" i="43"/>
  <c r="BJ39" i="43"/>
  <c r="BI39" i="43"/>
  <c r="BH39" i="43"/>
  <c r="BG39" i="43"/>
  <c r="BF39" i="43"/>
  <c r="BE39" i="43"/>
  <c r="BD39" i="43"/>
  <c r="BC39" i="43"/>
  <c r="BB39" i="43"/>
  <c r="BA39" i="43"/>
  <c r="AZ39" i="43"/>
  <c r="AY39" i="43"/>
  <c r="AX39" i="43"/>
  <c r="AW39" i="43"/>
  <c r="AV39" i="43"/>
  <c r="AU39" i="43"/>
  <c r="AT39" i="43"/>
  <c r="AS39" i="43"/>
  <c r="AR39" i="43"/>
  <c r="AQ39" i="43"/>
  <c r="AP39" i="43"/>
  <c r="AO39" i="43"/>
  <c r="AN39" i="43"/>
  <c r="AM39" i="43"/>
  <c r="AL39" i="43"/>
  <c r="AK39" i="43"/>
  <c r="AJ39" i="43"/>
  <c r="AI39" i="43"/>
  <c r="AH39" i="43"/>
  <c r="AG39" i="43"/>
  <c r="AF39" i="43"/>
  <c r="AE39" i="43"/>
  <c r="AD39" i="43"/>
  <c r="AC39" i="43"/>
  <c r="AB39" i="43"/>
  <c r="AA39" i="43"/>
  <c r="Z39" i="43"/>
  <c r="Y39" i="43"/>
  <c r="X39" i="43"/>
  <c r="W39" i="43"/>
  <c r="V39" i="43"/>
  <c r="U39" i="43"/>
  <c r="T39" i="43"/>
  <c r="S39" i="43"/>
  <c r="R39" i="43"/>
  <c r="Q39" i="43"/>
  <c r="P39" i="43"/>
  <c r="O39" i="43"/>
  <c r="N39" i="43"/>
  <c r="M39" i="43"/>
  <c r="L39" i="43"/>
  <c r="K39" i="43"/>
  <c r="J39" i="43"/>
  <c r="I39" i="43"/>
  <c r="H39" i="43"/>
  <c r="G39" i="43"/>
  <c r="F39" i="43"/>
  <c r="E39" i="43"/>
  <c r="D39" i="43"/>
  <c r="C39" i="43"/>
  <c r="B39" i="43"/>
  <c r="YC38" i="43"/>
  <c r="YB38" i="43"/>
  <c r="YA38" i="43"/>
  <c r="XZ38" i="43"/>
  <c r="XY38" i="43"/>
  <c r="XX38" i="43"/>
  <c r="XW38" i="43"/>
  <c r="XV38" i="43"/>
  <c r="XU38" i="43"/>
  <c r="XT38" i="43"/>
  <c r="XS38" i="43"/>
  <c r="XR38" i="43"/>
  <c r="XQ38" i="43"/>
  <c r="XP38" i="43"/>
  <c r="XO38" i="43"/>
  <c r="XN38" i="43"/>
  <c r="XM38" i="43"/>
  <c r="XL38" i="43"/>
  <c r="XK38" i="43"/>
  <c r="XJ38" i="43"/>
  <c r="XI38" i="43"/>
  <c r="XH38" i="43"/>
  <c r="XG38" i="43"/>
  <c r="XF38" i="43"/>
  <c r="XE38" i="43"/>
  <c r="XD38" i="43"/>
  <c r="XC38" i="43"/>
  <c r="XB38" i="43"/>
  <c r="XA38" i="43"/>
  <c r="WZ38" i="43"/>
  <c r="WY38" i="43"/>
  <c r="WX38" i="43"/>
  <c r="WW38" i="43"/>
  <c r="WV38" i="43"/>
  <c r="WU38" i="43"/>
  <c r="WT38" i="43"/>
  <c r="WS38" i="43"/>
  <c r="WR38" i="43"/>
  <c r="WQ38" i="43"/>
  <c r="WP38" i="43"/>
  <c r="WO38" i="43"/>
  <c r="WN38" i="43"/>
  <c r="WM38" i="43"/>
  <c r="WL38" i="43"/>
  <c r="WK38" i="43"/>
  <c r="WJ38" i="43"/>
  <c r="WI38" i="43"/>
  <c r="WH38" i="43"/>
  <c r="WG38" i="43"/>
  <c r="WF38" i="43"/>
  <c r="WE38" i="43"/>
  <c r="WD38" i="43"/>
  <c r="WC38" i="43"/>
  <c r="WB38" i="43"/>
  <c r="WA38" i="43"/>
  <c r="VZ38" i="43"/>
  <c r="VY38" i="43"/>
  <c r="VX38" i="43"/>
  <c r="VW38" i="43"/>
  <c r="VV38" i="43"/>
  <c r="VU38" i="43"/>
  <c r="VT38" i="43"/>
  <c r="VS38" i="43"/>
  <c r="VR38" i="43"/>
  <c r="VQ38" i="43"/>
  <c r="VP38" i="43"/>
  <c r="VO38" i="43"/>
  <c r="VN38" i="43"/>
  <c r="VM38" i="43"/>
  <c r="VL38" i="43"/>
  <c r="VK38" i="43"/>
  <c r="VJ38" i="43"/>
  <c r="VI38" i="43"/>
  <c r="VH38" i="43"/>
  <c r="VG38" i="43"/>
  <c r="VF38" i="43"/>
  <c r="VE38" i="43"/>
  <c r="VD38" i="43"/>
  <c r="VC38" i="43"/>
  <c r="VB38" i="43"/>
  <c r="VA38" i="43"/>
  <c r="UZ38" i="43"/>
  <c r="UY38" i="43"/>
  <c r="UX38" i="43"/>
  <c r="UW38" i="43"/>
  <c r="UV38" i="43"/>
  <c r="UU38" i="43"/>
  <c r="UT38" i="43"/>
  <c r="US38" i="43"/>
  <c r="UR38" i="43"/>
  <c r="UQ38" i="43"/>
  <c r="UP38" i="43"/>
  <c r="UO38" i="43"/>
  <c r="UN38" i="43"/>
  <c r="UM38" i="43"/>
  <c r="UL38" i="43"/>
  <c r="UK38" i="43"/>
  <c r="UJ38" i="43"/>
  <c r="UI38" i="43"/>
  <c r="UH38" i="43"/>
  <c r="UG38" i="43"/>
  <c r="UF38" i="43"/>
  <c r="UE38" i="43"/>
  <c r="UD38" i="43"/>
  <c r="UC38" i="43"/>
  <c r="UB38" i="43"/>
  <c r="UA38" i="43"/>
  <c r="TZ38" i="43"/>
  <c r="TY38" i="43"/>
  <c r="TX38" i="43"/>
  <c r="TW38" i="43"/>
  <c r="TV38" i="43"/>
  <c r="TU38" i="43"/>
  <c r="TT38" i="43"/>
  <c r="TS38" i="43"/>
  <c r="TR38" i="43"/>
  <c r="TQ38" i="43"/>
  <c r="TP38" i="43"/>
  <c r="TO38" i="43"/>
  <c r="TN38" i="43"/>
  <c r="TM38" i="43"/>
  <c r="TL38" i="43"/>
  <c r="TK38" i="43"/>
  <c r="TJ38" i="43"/>
  <c r="TI38" i="43"/>
  <c r="TH38" i="43"/>
  <c r="TG38" i="43"/>
  <c r="TF38" i="43"/>
  <c r="TE38" i="43"/>
  <c r="TD38" i="43"/>
  <c r="TC38" i="43"/>
  <c r="TB38" i="43"/>
  <c r="TA38" i="43"/>
  <c r="SZ38" i="43"/>
  <c r="SY38" i="43"/>
  <c r="SX38" i="43"/>
  <c r="SW38" i="43"/>
  <c r="SV38" i="43"/>
  <c r="SU38" i="43"/>
  <c r="ST38" i="43"/>
  <c r="SS38" i="43"/>
  <c r="SR38" i="43"/>
  <c r="SQ38" i="43"/>
  <c r="SP38" i="43"/>
  <c r="SO38" i="43"/>
  <c r="SN38" i="43"/>
  <c r="SM38" i="43"/>
  <c r="SL38" i="43"/>
  <c r="SK38" i="43"/>
  <c r="SJ38" i="43"/>
  <c r="SI38" i="43"/>
  <c r="SH38" i="43"/>
  <c r="SG38" i="43"/>
  <c r="SF38" i="43"/>
  <c r="SE38" i="43"/>
  <c r="SD38" i="43"/>
  <c r="SC38" i="43"/>
  <c r="SB38" i="43"/>
  <c r="SA38" i="43"/>
  <c r="RZ38" i="43"/>
  <c r="RY38" i="43"/>
  <c r="RX38" i="43"/>
  <c r="RW38" i="43"/>
  <c r="RV38" i="43"/>
  <c r="RU38" i="43"/>
  <c r="RT38" i="43"/>
  <c r="RS38" i="43"/>
  <c r="RR38" i="43"/>
  <c r="RQ38" i="43"/>
  <c r="RP38" i="43"/>
  <c r="RO38" i="43"/>
  <c r="RN38" i="43"/>
  <c r="RM38" i="43"/>
  <c r="RL38" i="43"/>
  <c r="RK38" i="43"/>
  <c r="RJ38" i="43"/>
  <c r="RI38" i="43"/>
  <c r="RH38" i="43"/>
  <c r="RG38" i="43"/>
  <c r="RF38" i="43"/>
  <c r="RE38" i="43"/>
  <c r="RD38" i="43"/>
  <c r="RC38" i="43"/>
  <c r="RB38" i="43"/>
  <c r="RA38" i="43"/>
  <c r="QZ38" i="43"/>
  <c r="QY38" i="43"/>
  <c r="QX38" i="43"/>
  <c r="QW38" i="43"/>
  <c r="QV38" i="43"/>
  <c r="QU38" i="43"/>
  <c r="QT38" i="43"/>
  <c r="QS38" i="43"/>
  <c r="QR38" i="43"/>
  <c r="QQ38" i="43"/>
  <c r="QP38" i="43"/>
  <c r="QO38" i="43"/>
  <c r="QN38" i="43"/>
  <c r="QM38" i="43"/>
  <c r="QL38" i="43"/>
  <c r="QK38" i="43"/>
  <c r="QJ38" i="43"/>
  <c r="QI38" i="43"/>
  <c r="QH38" i="43"/>
  <c r="QG38" i="43"/>
  <c r="QF38" i="43"/>
  <c r="QE38" i="43"/>
  <c r="QD38" i="43"/>
  <c r="QC38" i="43"/>
  <c r="QB38" i="43"/>
  <c r="QA38" i="43"/>
  <c r="PZ38" i="43"/>
  <c r="PY38" i="43"/>
  <c r="PX38" i="43"/>
  <c r="PW38" i="43"/>
  <c r="PV38" i="43"/>
  <c r="PU38" i="43"/>
  <c r="PT38" i="43"/>
  <c r="PS38" i="43"/>
  <c r="PR38" i="43"/>
  <c r="PQ38" i="43"/>
  <c r="PP38" i="43"/>
  <c r="PO38" i="43"/>
  <c r="PN38" i="43"/>
  <c r="PM38" i="43"/>
  <c r="PL38" i="43"/>
  <c r="PK38" i="43"/>
  <c r="PJ38" i="43"/>
  <c r="PI38" i="43"/>
  <c r="PH38" i="43"/>
  <c r="PG38" i="43"/>
  <c r="PF38" i="43"/>
  <c r="PE38" i="43"/>
  <c r="PD38" i="43"/>
  <c r="PC38" i="43"/>
  <c r="PB38" i="43"/>
  <c r="PA38" i="43"/>
  <c r="OZ38" i="43"/>
  <c r="OY38" i="43"/>
  <c r="OX38" i="43"/>
  <c r="OW38" i="43"/>
  <c r="OV38" i="43"/>
  <c r="OU38" i="43"/>
  <c r="OT38" i="43"/>
  <c r="OS38" i="43"/>
  <c r="OR38" i="43"/>
  <c r="OQ38" i="43"/>
  <c r="OP38" i="43"/>
  <c r="OO38" i="43"/>
  <c r="ON38" i="43"/>
  <c r="OM38" i="43"/>
  <c r="OL38" i="43"/>
  <c r="OK38" i="43"/>
  <c r="OJ38" i="43"/>
  <c r="OI38" i="43"/>
  <c r="OH38" i="43"/>
  <c r="OG38" i="43"/>
  <c r="OF38" i="43"/>
  <c r="OE38" i="43"/>
  <c r="OD38" i="43"/>
  <c r="OC38" i="43"/>
  <c r="OB38" i="43"/>
  <c r="OA38" i="43"/>
  <c r="NZ38" i="43"/>
  <c r="NY38" i="43"/>
  <c r="NX38" i="43"/>
  <c r="NW38" i="43"/>
  <c r="NV38" i="43"/>
  <c r="NU38" i="43"/>
  <c r="NT38" i="43"/>
  <c r="NS38" i="43"/>
  <c r="NR38" i="43"/>
  <c r="NQ38" i="43"/>
  <c r="NP38" i="43"/>
  <c r="NO38" i="43"/>
  <c r="NN38" i="43"/>
  <c r="NM38" i="43"/>
  <c r="NL38" i="43"/>
  <c r="NK38" i="43"/>
  <c r="NJ38" i="43"/>
  <c r="NI38" i="43"/>
  <c r="NH38" i="43"/>
  <c r="NG38" i="43"/>
  <c r="NF38" i="43"/>
  <c r="NE38" i="43"/>
  <c r="ND38" i="43"/>
  <c r="NC38" i="43"/>
  <c r="NB38" i="43"/>
  <c r="NA38" i="43"/>
  <c r="MZ38" i="43"/>
  <c r="MY38" i="43"/>
  <c r="MX38" i="43"/>
  <c r="MW38" i="43"/>
  <c r="MV38" i="43"/>
  <c r="MU38" i="43"/>
  <c r="MT38" i="43"/>
  <c r="MS38" i="43"/>
  <c r="MR38" i="43"/>
  <c r="MQ38" i="43"/>
  <c r="MP38" i="43"/>
  <c r="MO38" i="43"/>
  <c r="MN38" i="43"/>
  <c r="MM38" i="43"/>
  <c r="ML38" i="43"/>
  <c r="MK38" i="43"/>
  <c r="MJ38" i="43"/>
  <c r="MI38" i="43"/>
  <c r="MH38" i="43"/>
  <c r="MG38" i="43"/>
  <c r="MF38" i="43"/>
  <c r="ME38" i="43"/>
  <c r="MD38" i="43"/>
  <c r="MC38" i="43"/>
  <c r="MB38" i="43"/>
  <c r="MA38" i="43"/>
  <c r="LZ38" i="43"/>
  <c r="LY38" i="43"/>
  <c r="LX38" i="43"/>
  <c r="LW38" i="43"/>
  <c r="LV38" i="43"/>
  <c r="LU38" i="43"/>
  <c r="LT38" i="43"/>
  <c r="LS38" i="43"/>
  <c r="LR38" i="43"/>
  <c r="LQ38" i="43"/>
  <c r="LP38" i="43"/>
  <c r="LO38" i="43"/>
  <c r="LN38" i="43"/>
  <c r="LM38" i="43"/>
  <c r="LL38" i="43"/>
  <c r="LK38" i="43"/>
  <c r="LJ38" i="43"/>
  <c r="LI38" i="43"/>
  <c r="LH38" i="43"/>
  <c r="LG38" i="43"/>
  <c r="LF38" i="43"/>
  <c r="LE38" i="43"/>
  <c r="LD38" i="43"/>
  <c r="LC38" i="43"/>
  <c r="LB38" i="43"/>
  <c r="LA38" i="43"/>
  <c r="KZ38" i="43"/>
  <c r="KY38" i="43"/>
  <c r="KX38" i="43"/>
  <c r="KW38" i="43"/>
  <c r="KV38" i="43"/>
  <c r="KU38" i="43"/>
  <c r="KT38" i="43"/>
  <c r="KS38" i="43"/>
  <c r="KR38" i="43"/>
  <c r="KQ38" i="43"/>
  <c r="KP38" i="43"/>
  <c r="KO38" i="43"/>
  <c r="KN38" i="43"/>
  <c r="KM38" i="43"/>
  <c r="KL38" i="43"/>
  <c r="KK38" i="43"/>
  <c r="KJ38" i="43"/>
  <c r="KI38" i="43"/>
  <c r="KH38" i="43"/>
  <c r="KG38" i="43"/>
  <c r="KF38" i="43"/>
  <c r="KE38" i="43"/>
  <c r="KD38" i="43"/>
  <c r="KC38" i="43"/>
  <c r="KB38" i="43"/>
  <c r="KA38" i="43"/>
  <c r="JZ38" i="43"/>
  <c r="JY38" i="43"/>
  <c r="JX38" i="43"/>
  <c r="JW38" i="43"/>
  <c r="JV38" i="43"/>
  <c r="JU38" i="43"/>
  <c r="JT38" i="43"/>
  <c r="JS38" i="43"/>
  <c r="JR38" i="43"/>
  <c r="JQ38" i="43"/>
  <c r="JP38" i="43"/>
  <c r="JO38" i="43"/>
  <c r="JN38" i="43"/>
  <c r="JM38" i="43"/>
  <c r="JL38" i="43"/>
  <c r="JK38" i="43"/>
  <c r="JJ38" i="43"/>
  <c r="JI38" i="43"/>
  <c r="JH38" i="43"/>
  <c r="JG38" i="43"/>
  <c r="JF38" i="43"/>
  <c r="JE38" i="43"/>
  <c r="JD38" i="43"/>
  <c r="JC38" i="43"/>
  <c r="JB38" i="43"/>
  <c r="JA38" i="43"/>
  <c r="IZ38" i="43"/>
  <c r="IY38" i="43"/>
  <c r="IX38" i="43"/>
  <c r="IW38" i="43"/>
  <c r="IV38" i="43"/>
  <c r="IU38" i="43"/>
  <c r="IT38" i="43"/>
  <c r="IS38" i="43"/>
  <c r="IR38" i="43"/>
  <c r="IQ38" i="43"/>
  <c r="IP38" i="43"/>
  <c r="IO38" i="43"/>
  <c r="IN38" i="43"/>
  <c r="IM38" i="43"/>
  <c r="IL38" i="43"/>
  <c r="IK38" i="43"/>
  <c r="IJ38" i="43"/>
  <c r="II38" i="43"/>
  <c r="IH38" i="43"/>
  <c r="IG38" i="43"/>
  <c r="IF38" i="43"/>
  <c r="IE38" i="43"/>
  <c r="ID38" i="43"/>
  <c r="IC38" i="43"/>
  <c r="IB38" i="43"/>
  <c r="IA38" i="43"/>
  <c r="HZ38" i="43"/>
  <c r="HY38" i="43"/>
  <c r="HX38" i="43"/>
  <c r="HW38" i="43"/>
  <c r="HV38" i="43"/>
  <c r="HU38" i="43"/>
  <c r="HT38" i="43"/>
  <c r="HS38" i="43"/>
  <c r="HR38" i="43"/>
  <c r="HQ38" i="43"/>
  <c r="HP38" i="43"/>
  <c r="HO38" i="43"/>
  <c r="HN38" i="43"/>
  <c r="HM38" i="43"/>
  <c r="HL38" i="43"/>
  <c r="HK38" i="43"/>
  <c r="HJ38" i="43"/>
  <c r="HI38" i="43"/>
  <c r="HH38" i="43"/>
  <c r="HG38" i="43"/>
  <c r="HF38" i="43"/>
  <c r="HE38" i="43"/>
  <c r="HD38" i="43"/>
  <c r="HC38" i="43"/>
  <c r="HB38" i="43"/>
  <c r="HA38" i="43"/>
  <c r="GZ38" i="43"/>
  <c r="GY38" i="43"/>
  <c r="GX38" i="43"/>
  <c r="GW38" i="43"/>
  <c r="GV38" i="43"/>
  <c r="GU38" i="43"/>
  <c r="GT38" i="43"/>
  <c r="GS38" i="43"/>
  <c r="GR38" i="43"/>
  <c r="GQ38" i="43"/>
  <c r="GP38" i="43"/>
  <c r="GO38" i="43"/>
  <c r="GN38" i="43"/>
  <c r="GM38" i="43"/>
  <c r="GL38" i="43"/>
  <c r="GK38" i="43"/>
  <c r="GJ38" i="43"/>
  <c r="GI38" i="43"/>
  <c r="GH38" i="43"/>
  <c r="GG38" i="43"/>
  <c r="GF38" i="43"/>
  <c r="GE38" i="43"/>
  <c r="GD38" i="43"/>
  <c r="GC38" i="43"/>
  <c r="GB38" i="43"/>
  <c r="GA38" i="43"/>
  <c r="FZ38" i="43"/>
  <c r="FY38" i="43"/>
  <c r="FX38" i="43"/>
  <c r="FW38" i="43"/>
  <c r="FV38" i="43"/>
  <c r="FU38" i="43"/>
  <c r="FT38" i="43"/>
  <c r="FS38" i="43"/>
  <c r="FR38" i="43"/>
  <c r="FQ38" i="43"/>
  <c r="FP38" i="43"/>
  <c r="FO38" i="43"/>
  <c r="FN38" i="43"/>
  <c r="FM38" i="43"/>
  <c r="FL38" i="43"/>
  <c r="FK38" i="43"/>
  <c r="FJ38" i="43"/>
  <c r="FI38" i="43"/>
  <c r="FH38" i="43"/>
  <c r="FG38" i="43"/>
  <c r="FF38" i="43"/>
  <c r="FE38" i="43"/>
  <c r="FD38" i="43"/>
  <c r="FC38" i="43"/>
  <c r="FB38" i="43"/>
  <c r="FA38" i="43"/>
  <c r="EZ38" i="43"/>
  <c r="EY38" i="43"/>
  <c r="EX38" i="43"/>
  <c r="EW38" i="43"/>
  <c r="EV38" i="43"/>
  <c r="EU38" i="43"/>
  <c r="ET38" i="43"/>
  <c r="ES38" i="43"/>
  <c r="ER38" i="43"/>
  <c r="EQ38" i="43"/>
  <c r="EP38" i="43"/>
  <c r="EO38" i="43"/>
  <c r="EN38" i="43"/>
  <c r="EM38" i="43"/>
  <c r="EL38" i="43"/>
  <c r="EK38" i="43"/>
  <c r="EJ38" i="43"/>
  <c r="EI38" i="43"/>
  <c r="EH38" i="43"/>
  <c r="EG38" i="43"/>
  <c r="EF38" i="43"/>
  <c r="EE38" i="43"/>
  <c r="ED38" i="43"/>
  <c r="EC38" i="43"/>
  <c r="EB38" i="43"/>
  <c r="EA38" i="43"/>
  <c r="DZ38" i="43"/>
  <c r="DY38" i="43"/>
  <c r="DX38" i="43"/>
  <c r="DW38" i="43"/>
  <c r="DV38" i="43"/>
  <c r="DU38" i="43"/>
  <c r="DT38" i="43"/>
  <c r="DS38" i="43"/>
  <c r="DR38" i="43"/>
  <c r="DQ38" i="43"/>
  <c r="DP38" i="43"/>
  <c r="DO38" i="43"/>
  <c r="DN38" i="43"/>
  <c r="DM38" i="43"/>
  <c r="DL38" i="43"/>
  <c r="DK38" i="43"/>
  <c r="DJ38" i="43"/>
  <c r="DI38" i="43"/>
  <c r="DH38" i="43"/>
  <c r="DG38" i="43"/>
  <c r="DF38" i="43"/>
  <c r="DE38" i="43"/>
  <c r="DD38" i="43"/>
  <c r="DC38" i="43"/>
  <c r="DB38" i="43"/>
  <c r="DA38" i="43"/>
  <c r="CZ38" i="43"/>
  <c r="CY38" i="43"/>
  <c r="CX38" i="43"/>
  <c r="CW38" i="43"/>
  <c r="CV38" i="43"/>
  <c r="CU38" i="43"/>
  <c r="CT38" i="43"/>
  <c r="CS38" i="43"/>
  <c r="CR38" i="43"/>
  <c r="CQ38" i="43"/>
  <c r="CP38" i="43"/>
  <c r="CO38" i="43"/>
  <c r="CN38" i="43"/>
  <c r="CM38" i="43"/>
  <c r="CL38" i="43"/>
  <c r="CK38" i="43"/>
  <c r="CJ38" i="43"/>
  <c r="CI38" i="43"/>
  <c r="CH38" i="43"/>
  <c r="CG38" i="43"/>
  <c r="CF38" i="43"/>
  <c r="CE38" i="43"/>
  <c r="CD38" i="43"/>
  <c r="CC38" i="43"/>
  <c r="CB38" i="43"/>
  <c r="CA38" i="43"/>
  <c r="BZ38" i="43"/>
  <c r="BY38" i="43"/>
  <c r="BX38" i="43"/>
  <c r="BW38" i="43"/>
  <c r="BV38" i="43"/>
  <c r="BU38" i="43"/>
  <c r="BT38" i="43"/>
  <c r="BS38" i="43"/>
  <c r="BR38" i="43"/>
  <c r="BQ38" i="43"/>
  <c r="BP38" i="43"/>
  <c r="BO38" i="43"/>
  <c r="BN38" i="43"/>
  <c r="BM38" i="43"/>
  <c r="BL38" i="43"/>
  <c r="BK38" i="43"/>
  <c r="BJ38" i="43"/>
  <c r="BI38" i="43"/>
  <c r="BH38" i="43"/>
  <c r="BG38" i="43"/>
  <c r="BF38" i="43"/>
  <c r="BE38" i="43"/>
  <c r="BD38" i="43"/>
  <c r="BC38" i="43"/>
  <c r="BB38" i="43"/>
  <c r="BA38" i="43"/>
  <c r="AZ38" i="43"/>
  <c r="AY38" i="43"/>
  <c r="AX38" i="43"/>
  <c r="AW38" i="43"/>
  <c r="AV38" i="43"/>
  <c r="AU38" i="43"/>
  <c r="AT38" i="43"/>
  <c r="AS38" i="43"/>
  <c r="AR38" i="43"/>
  <c r="AQ38" i="43"/>
  <c r="AP38" i="43"/>
  <c r="AO38" i="43"/>
  <c r="AN38" i="43"/>
  <c r="AM38" i="43"/>
  <c r="AL38" i="43"/>
  <c r="AK38" i="43"/>
  <c r="AJ38" i="43"/>
  <c r="AI38" i="43"/>
  <c r="AH38" i="43"/>
  <c r="AG38" i="43"/>
  <c r="AF38" i="43"/>
  <c r="AE38" i="43"/>
  <c r="AD38" i="43"/>
  <c r="AC38" i="43"/>
  <c r="AB38" i="43"/>
  <c r="AA38" i="43"/>
  <c r="Z38" i="43"/>
  <c r="Y38" i="43"/>
  <c r="X38" i="43"/>
  <c r="W38" i="43"/>
  <c r="V38" i="43"/>
  <c r="U38" i="43"/>
  <c r="T38" i="43"/>
  <c r="S38" i="43"/>
  <c r="R38" i="43"/>
  <c r="Q38" i="43"/>
  <c r="P38" i="43"/>
  <c r="O38" i="43"/>
  <c r="N38" i="43"/>
  <c r="M38" i="43"/>
  <c r="L38" i="43"/>
  <c r="K38" i="43"/>
  <c r="J38" i="43"/>
  <c r="I38" i="43"/>
  <c r="H38" i="43"/>
  <c r="G38" i="43"/>
  <c r="F38" i="43"/>
  <c r="E38" i="43"/>
  <c r="D38" i="43"/>
  <c r="C38" i="43"/>
  <c r="B38" i="43"/>
  <c r="YC37" i="43"/>
  <c r="YB37" i="43"/>
  <c r="YA37" i="43"/>
  <c r="XZ37" i="43"/>
  <c r="XY37" i="43"/>
  <c r="XX37" i="43"/>
  <c r="XW37" i="43"/>
  <c r="XV37" i="43"/>
  <c r="XU37" i="43"/>
  <c r="XT37" i="43"/>
  <c r="XS37" i="43"/>
  <c r="XR37" i="43"/>
  <c r="XQ37" i="43"/>
  <c r="XP37" i="43"/>
  <c r="XO37" i="43"/>
  <c r="XN37" i="43"/>
  <c r="XM37" i="43"/>
  <c r="XL37" i="43"/>
  <c r="XK37" i="43"/>
  <c r="XJ37" i="43"/>
  <c r="XI37" i="43"/>
  <c r="XH37" i="43"/>
  <c r="XG37" i="43"/>
  <c r="XF37" i="43"/>
  <c r="XE37" i="43"/>
  <c r="XD37" i="43"/>
  <c r="XC37" i="43"/>
  <c r="XB37" i="43"/>
  <c r="XA37" i="43"/>
  <c r="WZ37" i="43"/>
  <c r="WY37" i="43"/>
  <c r="WX37" i="43"/>
  <c r="WW37" i="43"/>
  <c r="WV37" i="43"/>
  <c r="WU37" i="43"/>
  <c r="WT37" i="43"/>
  <c r="WS37" i="43"/>
  <c r="WR37" i="43"/>
  <c r="WQ37" i="43"/>
  <c r="WP37" i="43"/>
  <c r="WO37" i="43"/>
  <c r="WN37" i="43"/>
  <c r="WM37" i="43"/>
  <c r="WL37" i="43"/>
  <c r="WK37" i="43"/>
  <c r="WJ37" i="43"/>
  <c r="WI37" i="43"/>
  <c r="WH37" i="43"/>
  <c r="WG37" i="43"/>
  <c r="WF37" i="43"/>
  <c r="WE37" i="43"/>
  <c r="WD37" i="43"/>
  <c r="WC37" i="43"/>
  <c r="WB37" i="43"/>
  <c r="WA37" i="43"/>
  <c r="VZ37" i="43"/>
  <c r="VY37" i="43"/>
  <c r="VX37" i="43"/>
  <c r="VW37" i="43"/>
  <c r="VV37" i="43"/>
  <c r="VU37" i="43"/>
  <c r="VT37" i="43"/>
  <c r="VS37" i="43"/>
  <c r="VR37" i="43"/>
  <c r="VQ37" i="43"/>
  <c r="VP37" i="43"/>
  <c r="VO37" i="43"/>
  <c r="VN37" i="43"/>
  <c r="VM37" i="43"/>
  <c r="VL37" i="43"/>
  <c r="VK37" i="43"/>
  <c r="VJ37" i="43"/>
  <c r="VI37" i="43"/>
  <c r="VH37" i="43"/>
  <c r="VG37" i="43"/>
  <c r="VF37" i="43"/>
  <c r="VE37" i="43"/>
  <c r="VD37" i="43"/>
  <c r="VC37" i="43"/>
  <c r="VB37" i="43"/>
  <c r="VA37" i="43"/>
  <c r="UZ37" i="43"/>
  <c r="UY37" i="43"/>
  <c r="UX37" i="43"/>
  <c r="UW37" i="43"/>
  <c r="UV37" i="43"/>
  <c r="UU37" i="43"/>
  <c r="UT37" i="43"/>
  <c r="US37" i="43"/>
  <c r="UR37" i="43"/>
  <c r="UQ37" i="43"/>
  <c r="UP37" i="43"/>
  <c r="UO37" i="43"/>
  <c r="UN37" i="43"/>
  <c r="UM37" i="43"/>
  <c r="UL37" i="43"/>
  <c r="UK37" i="43"/>
  <c r="UJ37" i="43"/>
  <c r="UI37" i="43"/>
  <c r="UH37" i="43"/>
  <c r="UG37" i="43"/>
  <c r="UF37" i="43"/>
  <c r="UE37" i="43"/>
  <c r="UD37" i="43"/>
  <c r="UC37" i="43"/>
  <c r="UB37" i="43"/>
  <c r="UA37" i="43"/>
  <c r="TZ37" i="43"/>
  <c r="TY37" i="43"/>
  <c r="TX37" i="43"/>
  <c r="TW37" i="43"/>
  <c r="TV37" i="43"/>
  <c r="TU37" i="43"/>
  <c r="TT37" i="43"/>
  <c r="TS37" i="43"/>
  <c r="TR37" i="43"/>
  <c r="TQ37" i="43"/>
  <c r="TP37" i="43"/>
  <c r="TO37" i="43"/>
  <c r="TN37" i="43"/>
  <c r="TM37" i="43"/>
  <c r="TL37" i="43"/>
  <c r="TK37" i="43"/>
  <c r="TJ37" i="43"/>
  <c r="TI37" i="43"/>
  <c r="TH37" i="43"/>
  <c r="TG37" i="43"/>
  <c r="TF37" i="43"/>
  <c r="TE37" i="43"/>
  <c r="TD37" i="43"/>
  <c r="TC37" i="43"/>
  <c r="TB37" i="43"/>
  <c r="TA37" i="43"/>
  <c r="SZ37" i="43"/>
  <c r="SY37" i="43"/>
  <c r="SX37" i="43"/>
  <c r="SW37" i="43"/>
  <c r="SV37" i="43"/>
  <c r="SU37" i="43"/>
  <c r="ST37" i="43"/>
  <c r="SS37" i="43"/>
  <c r="SR37" i="43"/>
  <c r="SQ37" i="43"/>
  <c r="SP37" i="43"/>
  <c r="SO37" i="43"/>
  <c r="SN37" i="43"/>
  <c r="SM37" i="43"/>
  <c r="SL37" i="43"/>
  <c r="SK37" i="43"/>
  <c r="SJ37" i="43"/>
  <c r="SI37" i="43"/>
  <c r="SH37" i="43"/>
  <c r="SG37" i="43"/>
  <c r="SF37" i="43"/>
  <c r="SE37" i="43"/>
  <c r="SD37" i="43"/>
  <c r="SC37" i="43"/>
  <c r="SB37" i="43"/>
  <c r="SA37" i="43"/>
  <c r="RZ37" i="43"/>
  <c r="RY37" i="43"/>
  <c r="RX37" i="43"/>
  <c r="RW37" i="43"/>
  <c r="RV37" i="43"/>
  <c r="RU37" i="43"/>
  <c r="RT37" i="43"/>
  <c r="RS37" i="43"/>
  <c r="RR37" i="43"/>
  <c r="RQ37" i="43"/>
  <c r="RP37" i="43"/>
  <c r="RO37" i="43"/>
  <c r="RN37" i="43"/>
  <c r="RM37" i="43"/>
  <c r="RL37" i="43"/>
  <c r="RK37" i="43"/>
  <c r="RJ37" i="43"/>
  <c r="RI37" i="43"/>
  <c r="RH37" i="43"/>
  <c r="RG37" i="43"/>
  <c r="RF37" i="43"/>
  <c r="RE37" i="43"/>
  <c r="RD37" i="43"/>
  <c r="RC37" i="43"/>
  <c r="RB37" i="43"/>
  <c r="RA37" i="43"/>
  <c r="QZ37" i="43"/>
  <c r="QY37" i="43"/>
  <c r="QX37" i="43"/>
  <c r="QW37" i="43"/>
  <c r="QV37" i="43"/>
  <c r="QU37" i="43"/>
  <c r="QT37" i="43"/>
  <c r="QS37" i="43"/>
  <c r="QR37" i="43"/>
  <c r="QQ37" i="43"/>
  <c r="QP37" i="43"/>
  <c r="QO37" i="43"/>
  <c r="QN37" i="43"/>
  <c r="QM37" i="43"/>
  <c r="QL37" i="43"/>
  <c r="QK37" i="43"/>
  <c r="QJ37" i="43"/>
  <c r="QI37" i="43"/>
  <c r="QH37" i="43"/>
  <c r="QG37" i="43"/>
  <c r="QF37" i="43"/>
  <c r="QE37" i="43"/>
  <c r="QD37" i="43"/>
  <c r="QC37" i="43"/>
  <c r="QB37" i="43"/>
  <c r="QA37" i="43"/>
  <c r="PZ37" i="43"/>
  <c r="PY37" i="43"/>
  <c r="PX37" i="43"/>
  <c r="PW37" i="43"/>
  <c r="PV37" i="43"/>
  <c r="PU37" i="43"/>
  <c r="PT37" i="43"/>
  <c r="PS37" i="43"/>
  <c r="PR37" i="43"/>
  <c r="PQ37" i="43"/>
  <c r="PP37" i="43"/>
  <c r="PO37" i="43"/>
  <c r="PN37" i="43"/>
  <c r="PM37" i="43"/>
  <c r="PL37" i="43"/>
  <c r="PK37" i="43"/>
  <c r="PJ37" i="43"/>
  <c r="PI37" i="43"/>
  <c r="PH37" i="43"/>
  <c r="PG37" i="43"/>
  <c r="PF37" i="43"/>
  <c r="PE37" i="43"/>
  <c r="PD37" i="43"/>
  <c r="PC37" i="43"/>
  <c r="PB37" i="43"/>
  <c r="PA37" i="43"/>
  <c r="OZ37" i="43"/>
  <c r="OY37" i="43"/>
  <c r="OX37" i="43"/>
  <c r="OW37" i="43"/>
  <c r="OV37" i="43"/>
  <c r="OU37" i="43"/>
  <c r="OT37" i="43"/>
  <c r="OS37" i="43"/>
  <c r="OR37" i="43"/>
  <c r="OQ37" i="43"/>
  <c r="OP37" i="43"/>
  <c r="OO37" i="43"/>
  <c r="ON37" i="43"/>
  <c r="OM37" i="43"/>
  <c r="OL37" i="43"/>
  <c r="OK37" i="43"/>
  <c r="OJ37" i="43"/>
  <c r="OI37" i="43"/>
  <c r="OH37" i="43"/>
  <c r="OG37" i="43"/>
  <c r="OF37" i="43"/>
  <c r="OE37" i="43"/>
  <c r="OD37" i="43"/>
  <c r="OC37" i="43"/>
  <c r="OB37" i="43"/>
  <c r="OA37" i="43"/>
  <c r="NZ37" i="43"/>
  <c r="NY37" i="43"/>
  <c r="NX37" i="43"/>
  <c r="NW37" i="43"/>
  <c r="NV37" i="43"/>
  <c r="NU37" i="43"/>
  <c r="NT37" i="43"/>
  <c r="NS37" i="43"/>
  <c r="NR37" i="43"/>
  <c r="NQ37" i="43"/>
  <c r="NP37" i="43"/>
  <c r="NO37" i="43"/>
  <c r="NN37" i="43"/>
  <c r="NM37" i="43"/>
  <c r="NL37" i="43"/>
  <c r="NK37" i="43"/>
  <c r="NJ37" i="43"/>
  <c r="NI37" i="43"/>
  <c r="NH37" i="43"/>
  <c r="NG37" i="43"/>
  <c r="NF37" i="43"/>
  <c r="NE37" i="43"/>
  <c r="ND37" i="43"/>
  <c r="NC37" i="43"/>
  <c r="NB37" i="43"/>
  <c r="NA37" i="43"/>
  <c r="MZ37" i="43"/>
  <c r="MY37" i="43"/>
  <c r="MX37" i="43"/>
  <c r="MW37" i="43"/>
  <c r="MV37" i="43"/>
  <c r="MU37" i="43"/>
  <c r="MT37" i="43"/>
  <c r="MS37" i="43"/>
  <c r="MR37" i="43"/>
  <c r="MQ37" i="43"/>
  <c r="MP37" i="43"/>
  <c r="MO37" i="43"/>
  <c r="MN37" i="43"/>
  <c r="MM37" i="43"/>
  <c r="ML37" i="43"/>
  <c r="MK37" i="43"/>
  <c r="MJ37" i="43"/>
  <c r="MI37" i="43"/>
  <c r="MH37" i="43"/>
  <c r="MG37" i="43"/>
  <c r="MF37" i="43"/>
  <c r="ME37" i="43"/>
  <c r="MD37" i="43"/>
  <c r="MC37" i="43"/>
  <c r="MB37" i="43"/>
  <c r="MA37" i="43"/>
  <c r="LZ37" i="43"/>
  <c r="LY37" i="43"/>
  <c r="LX37" i="43"/>
  <c r="LW37" i="43"/>
  <c r="LV37" i="43"/>
  <c r="LU37" i="43"/>
  <c r="LT37" i="43"/>
  <c r="LS37" i="43"/>
  <c r="LR37" i="43"/>
  <c r="LQ37" i="43"/>
  <c r="LP37" i="43"/>
  <c r="LO37" i="43"/>
  <c r="LN37" i="43"/>
  <c r="LM37" i="43"/>
  <c r="LL37" i="43"/>
  <c r="LK37" i="43"/>
  <c r="LJ37" i="43"/>
  <c r="LI37" i="43"/>
  <c r="LH37" i="43"/>
  <c r="LG37" i="43"/>
  <c r="LF37" i="43"/>
  <c r="LE37" i="43"/>
  <c r="LD37" i="43"/>
  <c r="LC37" i="43"/>
  <c r="LB37" i="43"/>
  <c r="LA37" i="43"/>
  <c r="KZ37" i="43"/>
  <c r="KY37" i="43"/>
  <c r="KX37" i="43"/>
  <c r="KW37" i="43"/>
  <c r="KV37" i="43"/>
  <c r="KU37" i="43"/>
  <c r="KT37" i="43"/>
  <c r="KS37" i="43"/>
  <c r="KR37" i="43"/>
  <c r="KQ37" i="43"/>
  <c r="KP37" i="43"/>
  <c r="KO37" i="43"/>
  <c r="KN37" i="43"/>
  <c r="KM37" i="43"/>
  <c r="KL37" i="43"/>
  <c r="KK37" i="43"/>
  <c r="KJ37" i="43"/>
  <c r="KI37" i="43"/>
  <c r="KH37" i="43"/>
  <c r="KG37" i="43"/>
  <c r="KF37" i="43"/>
  <c r="KE37" i="43"/>
  <c r="KD37" i="43"/>
  <c r="KC37" i="43"/>
  <c r="KB37" i="43"/>
  <c r="KA37" i="43"/>
  <c r="JZ37" i="43"/>
  <c r="JY37" i="43"/>
  <c r="JX37" i="43"/>
  <c r="JW37" i="43"/>
  <c r="JV37" i="43"/>
  <c r="JU37" i="43"/>
  <c r="JT37" i="43"/>
  <c r="JS37" i="43"/>
  <c r="JR37" i="43"/>
  <c r="JQ37" i="43"/>
  <c r="JP37" i="43"/>
  <c r="JO37" i="43"/>
  <c r="JN37" i="43"/>
  <c r="JM37" i="43"/>
  <c r="JL37" i="43"/>
  <c r="JK37" i="43"/>
  <c r="JJ37" i="43"/>
  <c r="JI37" i="43"/>
  <c r="JH37" i="43"/>
  <c r="JG37" i="43"/>
  <c r="JF37" i="43"/>
  <c r="JE37" i="43"/>
  <c r="JD37" i="43"/>
  <c r="JC37" i="43"/>
  <c r="JB37" i="43"/>
  <c r="JA37" i="43"/>
  <c r="IZ37" i="43"/>
  <c r="IY37" i="43"/>
  <c r="IX37" i="43"/>
  <c r="IW37" i="43"/>
  <c r="IV37" i="43"/>
  <c r="IU37" i="43"/>
  <c r="IT37" i="43"/>
  <c r="IS37" i="43"/>
  <c r="IR37" i="43"/>
  <c r="IQ37" i="43"/>
  <c r="IP37" i="43"/>
  <c r="IO37" i="43"/>
  <c r="IN37" i="43"/>
  <c r="IM37" i="43"/>
  <c r="IL37" i="43"/>
  <c r="IK37" i="43"/>
  <c r="IJ37" i="43"/>
  <c r="II37" i="43"/>
  <c r="IH37" i="43"/>
  <c r="IG37" i="43"/>
  <c r="IF37" i="43"/>
  <c r="IE37" i="43"/>
  <c r="ID37" i="43"/>
  <c r="IC37" i="43"/>
  <c r="IB37" i="43"/>
  <c r="IA37" i="43"/>
  <c r="HZ37" i="43"/>
  <c r="HY37" i="43"/>
  <c r="HX37" i="43"/>
  <c r="HW37" i="43"/>
  <c r="HV37" i="43"/>
  <c r="HU37" i="43"/>
  <c r="HT37" i="43"/>
  <c r="HS37" i="43"/>
  <c r="HR37" i="43"/>
  <c r="HQ37" i="43"/>
  <c r="HP37" i="43"/>
  <c r="HO37" i="43"/>
  <c r="HN37" i="43"/>
  <c r="HM37" i="43"/>
  <c r="HL37" i="43"/>
  <c r="HK37" i="43"/>
  <c r="HJ37" i="43"/>
  <c r="HI37" i="43"/>
  <c r="HH37" i="43"/>
  <c r="HG37" i="43"/>
  <c r="HF37" i="43"/>
  <c r="HE37" i="43"/>
  <c r="HD37" i="43"/>
  <c r="HC37" i="43"/>
  <c r="HB37" i="43"/>
  <c r="HA37" i="43"/>
  <c r="GZ37" i="43"/>
  <c r="GY37" i="43"/>
  <c r="GX37" i="43"/>
  <c r="GW37" i="43"/>
  <c r="GV37" i="43"/>
  <c r="GU37" i="43"/>
  <c r="GT37" i="43"/>
  <c r="GS37" i="43"/>
  <c r="GR37" i="43"/>
  <c r="GQ37" i="43"/>
  <c r="GP37" i="43"/>
  <c r="GO37" i="43"/>
  <c r="GN37" i="43"/>
  <c r="GM37" i="43"/>
  <c r="GL37" i="43"/>
  <c r="GK37" i="43"/>
  <c r="GJ37" i="43"/>
  <c r="GI37" i="43"/>
  <c r="GH37" i="43"/>
  <c r="GG37" i="43"/>
  <c r="GF37" i="43"/>
  <c r="GE37" i="43"/>
  <c r="GD37" i="43"/>
  <c r="GC37" i="43"/>
  <c r="GB37" i="43"/>
  <c r="GA37" i="43"/>
  <c r="FZ37" i="43"/>
  <c r="FY37" i="43"/>
  <c r="FX37" i="43"/>
  <c r="FW37" i="43"/>
  <c r="FV37" i="43"/>
  <c r="FU37" i="43"/>
  <c r="FT37" i="43"/>
  <c r="FS37" i="43"/>
  <c r="FR37" i="43"/>
  <c r="FQ37" i="43"/>
  <c r="FP37" i="43"/>
  <c r="FO37" i="43"/>
  <c r="FN37" i="43"/>
  <c r="FM37" i="43"/>
  <c r="FL37" i="43"/>
  <c r="FK37" i="43"/>
  <c r="FJ37" i="43"/>
  <c r="FI37" i="43"/>
  <c r="FH37" i="43"/>
  <c r="FG37" i="43"/>
  <c r="FF37" i="43"/>
  <c r="FE37" i="43"/>
  <c r="FD37" i="43"/>
  <c r="FC37" i="43"/>
  <c r="FB37" i="43"/>
  <c r="FA37" i="43"/>
  <c r="EZ37" i="43"/>
  <c r="EY37" i="43"/>
  <c r="EX37" i="43"/>
  <c r="EW37" i="43"/>
  <c r="EV37" i="43"/>
  <c r="EU37" i="43"/>
  <c r="ET37" i="43"/>
  <c r="ES37" i="43"/>
  <c r="ER37" i="43"/>
  <c r="EQ37" i="43"/>
  <c r="EP37" i="43"/>
  <c r="EO37" i="43"/>
  <c r="EN37" i="43"/>
  <c r="EM37" i="43"/>
  <c r="EL37" i="43"/>
  <c r="EK37" i="43"/>
  <c r="EJ37" i="43"/>
  <c r="EI37" i="43"/>
  <c r="EH37" i="43"/>
  <c r="EG37" i="43"/>
  <c r="EF37" i="43"/>
  <c r="EE37" i="43"/>
  <c r="ED37" i="43"/>
  <c r="EC37" i="43"/>
  <c r="EB37" i="43"/>
  <c r="EA37" i="43"/>
  <c r="DZ37" i="43"/>
  <c r="DY37" i="43"/>
  <c r="DX37" i="43"/>
  <c r="DW37" i="43"/>
  <c r="DV37" i="43"/>
  <c r="DU37" i="43"/>
  <c r="DT37" i="43"/>
  <c r="DS37" i="43"/>
  <c r="DR37" i="43"/>
  <c r="DQ37" i="43"/>
  <c r="DP37" i="43"/>
  <c r="DO37" i="43"/>
  <c r="DN37" i="43"/>
  <c r="DM37" i="43"/>
  <c r="DL37" i="43"/>
  <c r="DK37" i="43"/>
  <c r="DJ37" i="43"/>
  <c r="DI37" i="43"/>
  <c r="DH37" i="43"/>
  <c r="DG37" i="43"/>
  <c r="DF37" i="43"/>
  <c r="DE37" i="43"/>
  <c r="DD37" i="43"/>
  <c r="DC37" i="43"/>
  <c r="DB37" i="43"/>
  <c r="DA37" i="43"/>
  <c r="CZ37" i="43"/>
  <c r="CY37" i="43"/>
  <c r="CX37" i="43"/>
  <c r="CW37" i="43"/>
  <c r="CV37" i="43"/>
  <c r="CU37" i="43"/>
  <c r="CT37" i="43"/>
  <c r="CS37" i="43"/>
  <c r="CR37" i="43"/>
  <c r="CQ37" i="43"/>
  <c r="CP37" i="43"/>
  <c r="CO37" i="43"/>
  <c r="CN37" i="43"/>
  <c r="CM37" i="43"/>
  <c r="CL37" i="43"/>
  <c r="CK37" i="43"/>
  <c r="CJ37" i="43"/>
  <c r="CI37" i="43"/>
  <c r="CH37" i="43"/>
  <c r="CG37" i="43"/>
  <c r="CF37" i="43"/>
  <c r="CE37" i="43"/>
  <c r="CD37" i="43"/>
  <c r="CC37" i="43"/>
  <c r="CB37" i="43"/>
  <c r="CA37" i="43"/>
  <c r="BZ37" i="43"/>
  <c r="BY37" i="43"/>
  <c r="BX37" i="43"/>
  <c r="BW37" i="43"/>
  <c r="BV37" i="43"/>
  <c r="BU37" i="43"/>
  <c r="BT37" i="43"/>
  <c r="BS37" i="43"/>
  <c r="BR37" i="43"/>
  <c r="BQ37" i="43"/>
  <c r="BP37" i="43"/>
  <c r="BO37" i="43"/>
  <c r="BN37" i="43"/>
  <c r="BM37" i="43"/>
  <c r="BL37" i="43"/>
  <c r="BK37" i="43"/>
  <c r="BJ37" i="43"/>
  <c r="BI37" i="43"/>
  <c r="BH37" i="43"/>
  <c r="BG37" i="43"/>
  <c r="BF37" i="43"/>
  <c r="BE37" i="43"/>
  <c r="BD37" i="43"/>
  <c r="BC37" i="43"/>
  <c r="BB37" i="43"/>
  <c r="BA37" i="43"/>
  <c r="AZ37" i="43"/>
  <c r="AY37" i="43"/>
  <c r="AX37" i="43"/>
  <c r="AW37" i="43"/>
  <c r="AV37" i="43"/>
  <c r="AU37" i="43"/>
  <c r="AT37" i="43"/>
  <c r="AS37" i="43"/>
  <c r="AR37" i="43"/>
  <c r="AQ37" i="43"/>
  <c r="AP37" i="43"/>
  <c r="AO37" i="43"/>
  <c r="AN37" i="43"/>
  <c r="AM37" i="43"/>
  <c r="AL37" i="43"/>
  <c r="AK37" i="43"/>
  <c r="AJ37" i="43"/>
  <c r="AI37" i="43"/>
  <c r="AH37" i="43"/>
  <c r="AG37" i="43"/>
  <c r="AF37" i="43"/>
  <c r="AE37" i="43"/>
  <c r="AD37" i="43"/>
  <c r="AC37" i="43"/>
  <c r="AB37" i="43"/>
  <c r="AA37" i="43"/>
  <c r="Z37" i="43"/>
  <c r="Y37" i="43"/>
  <c r="X37" i="43"/>
  <c r="W37" i="43"/>
  <c r="V37" i="43"/>
  <c r="U37" i="43"/>
  <c r="T37" i="43"/>
  <c r="S37" i="43"/>
  <c r="R37" i="43"/>
  <c r="Q37" i="43"/>
  <c r="P37" i="43"/>
  <c r="O37" i="43"/>
  <c r="N37" i="43"/>
  <c r="M37" i="43"/>
  <c r="L37" i="43"/>
  <c r="K37" i="43"/>
  <c r="J37" i="43"/>
  <c r="I37" i="43"/>
  <c r="H37" i="43"/>
  <c r="G37" i="43"/>
  <c r="F37" i="43"/>
  <c r="E37" i="43"/>
  <c r="D37" i="43"/>
  <c r="C37" i="43"/>
  <c r="B37" i="43"/>
  <c r="YC36" i="43"/>
  <c r="YB36" i="43"/>
  <c r="YA36" i="43"/>
  <c r="XZ36" i="43"/>
  <c r="XY36" i="43"/>
  <c r="XX36" i="43"/>
  <c r="XW36" i="43"/>
  <c r="XV36" i="43"/>
  <c r="XU36" i="43"/>
  <c r="XT36" i="43"/>
  <c r="XS36" i="43"/>
  <c r="XR36" i="43"/>
  <c r="XQ36" i="43"/>
  <c r="XP36" i="43"/>
  <c r="XO36" i="43"/>
  <c r="XN36" i="43"/>
  <c r="XM36" i="43"/>
  <c r="XL36" i="43"/>
  <c r="XK36" i="43"/>
  <c r="XJ36" i="43"/>
  <c r="XI36" i="43"/>
  <c r="XH36" i="43"/>
  <c r="XG36" i="43"/>
  <c r="XF36" i="43"/>
  <c r="XE36" i="43"/>
  <c r="XD36" i="43"/>
  <c r="XC36" i="43"/>
  <c r="XB36" i="43"/>
  <c r="XA36" i="43"/>
  <c r="WZ36" i="43"/>
  <c r="WY36" i="43"/>
  <c r="WX36" i="43"/>
  <c r="WW36" i="43"/>
  <c r="WV36" i="43"/>
  <c r="WU36" i="43"/>
  <c r="WT36" i="43"/>
  <c r="WS36" i="43"/>
  <c r="WR36" i="43"/>
  <c r="WQ36" i="43"/>
  <c r="WP36" i="43"/>
  <c r="WO36" i="43"/>
  <c r="WN36" i="43"/>
  <c r="WM36" i="43"/>
  <c r="WL36" i="43"/>
  <c r="WK36" i="43"/>
  <c r="WJ36" i="43"/>
  <c r="WI36" i="43"/>
  <c r="WH36" i="43"/>
  <c r="WG36" i="43"/>
  <c r="WF36" i="43"/>
  <c r="WE36" i="43"/>
  <c r="WD36" i="43"/>
  <c r="WC36" i="43"/>
  <c r="WB36" i="43"/>
  <c r="WA36" i="43"/>
  <c r="VZ36" i="43"/>
  <c r="VY36" i="43"/>
  <c r="VX36" i="43"/>
  <c r="VW36" i="43"/>
  <c r="VV36" i="43"/>
  <c r="VU36" i="43"/>
  <c r="VT36" i="43"/>
  <c r="VS36" i="43"/>
  <c r="VR36" i="43"/>
  <c r="VQ36" i="43"/>
  <c r="VP36" i="43"/>
  <c r="VO36" i="43"/>
  <c r="VN36" i="43"/>
  <c r="VM36" i="43"/>
  <c r="VL36" i="43"/>
  <c r="VK36" i="43"/>
  <c r="VJ36" i="43"/>
  <c r="VI36" i="43"/>
  <c r="VH36" i="43"/>
  <c r="VG36" i="43"/>
  <c r="VF36" i="43"/>
  <c r="VE36" i="43"/>
  <c r="VD36" i="43"/>
  <c r="VC36" i="43"/>
  <c r="VB36" i="43"/>
  <c r="VA36" i="43"/>
  <c r="UZ36" i="43"/>
  <c r="UY36" i="43"/>
  <c r="UX36" i="43"/>
  <c r="UW36" i="43"/>
  <c r="UV36" i="43"/>
  <c r="UU36" i="43"/>
  <c r="UT36" i="43"/>
  <c r="US36" i="43"/>
  <c r="UR36" i="43"/>
  <c r="UQ36" i="43"/>
  <c r="UP36" i="43"/>
  <c r="UO36" i="43"/>
  <c r="UN36" i="43"/>
  <c r="UM36" i="43"/>
  <c r="UL36" i="43"/>
  <c r="UK36" i="43"/>
  <c r="UJ36" i="43"/>
  <c r="UI36" i="43"/>
  <c r="UH36" i="43"/>
  <c r="UG36" i="43"/>
  <c r="UF36" i="43"/>
  <c r="UE36" i="43"/>
  <c r="UD36" i="43"/>
  <c r="UC36" i="43"/>
  <c r="UB36" i="43"/>
  <c r="UA36" i="43"/>
  <c r="TZ36" i="43"/>
  <c r="TY36" i="43"/>
  <c r="TX36" i="43"/>
  <c r="TW36" i="43"/>
  <c r="TV36" i="43"/>
  <c r="TU36" i="43"/>
  <c r="TT36" i="43"/>
  <c r="TS36" i="43"/>
  <c r="TR36" i="43"/>
  <c r="TQ36" i="43"/>
  <c r="TP36" i="43"/>
  <c r="TO36" i="43"/>
  <c r="TN36" i="43"/>
  <c r="TM36" i="43"/>
  <c r="TL36" i="43"/>
  <c r="TK36" i="43"/>
  <c r="TJ36" i="43"/>
  <c r="TI36" i="43"/>
  <c r="TH36" i="43"/>
  <c r="TG36" i="43"/>
  <c r="TF36" i="43"/>
  <c r="TE36" i="43"/>
  <c r="TD36" i="43"/>
  <c r="TC36" i="43"/>
  <c r="TB36" i="43"/>
  <c r="TA36" i="43"/>
  <c r="SZ36" i="43"/>
  <c r="SY36" i="43"/>
  <c r="SX36" i="43"/>
  <c r="SW36" i="43"/>
  <c r="SV36" i="43"/>
  <c r="SU36" i="43"/>
  <c r="ST36" i="43"/>
  <c r="SS36" i="43"/>
  <c r="SR36" i="43"/>
  <c r="SQ36" i="43"/>
  <c r="SP36" i="43"/>
  <c r="SO36" i="43"/>
  <c r="SN36" i="43"/>
  <c r="SM36" i="43"/>
  <c r="SL36" i="43"/>
  <c r="SK36" i="43"/>
  <c r="SJ36" i="43"/>
  <c r="SI36" i="43"/>
  <c r="SH36" i="43"/>
  <c r="SG36" i="43"/>
  <c r="SF36" i="43"/>
  <c r="SE36" i="43"/>
  <c r="SD36" i="43"/>
  <c r="SC36" i="43"/>
  <c r="SB36" i="43"/>
  <c r="SA36" i="43"/>
  <c r="RZ36" i="43"/>
  <c r="RY36" i="43"/>
  <c r="RX36" i="43"/>
  <c r="RW36" i="43"/>
  <c r="RV36" i="43"/>
  <c r="RU36" i="43"/>
  <c r="RT36" i="43"/>
  <c r="RS36" i="43"/>
  <c r="RR36" i="43"/>
  <c r="RQ36" i="43"/>
  <c r="RP36" i="43"/>
  <c r="RO36" i="43"/>
  <c r="RN36" i="43"/>
  <c r="RM36" i="43"/>
  <c r="RL36" i="43"/>
  <c r="RK36" i="43"/>
  <c r="RJ36" i="43"/>
  <c r="RI36" i="43"/>
  <c r="RH36" i="43"/>
  <c r="RG36" i="43"/>
  <c r="RF36" i="43"/>
  <c r="RE36" i="43"/>
  <c r="RD36" i="43"/>
  <c r="RC36" i="43"/>
  <c r="RB36" i="43"/>
  <c r="RA36" i="43"/>
  <c r="QZ36" i="43"/>
  <c r="QY36" i="43"/>
  <c r="QX36" i="43"/>
  <c r="QW36" i="43"/>
  <c r="QV36" i="43"/>
  <c r="QU36" i="43"/>
  <c r="QT36" i="43"/>
  <c r="QS36" i="43"/>
  <c r="QR36" i="43"/>
  <c r="QQ36" i="43"/>
  <c r="QP36" i="43"/>
  <c r="QO36" i="43"/>
  <c r="QN36" i="43"/>
  <c r="QM36" i="43"/>
  <c r="QL36" i="43"/>
  <c r="QK36" i="43"/>
  <c r="QJ36" i="43"/>
  <c r="QI36" i="43"/>
  <c r="QH36" i="43"/>
  <c r="QG36" i="43"/>
  <c r="QF36" i="43"/>
  <c r="QE36" i="43"/>
  <c r="QD36" i="43"/>
  <c r="QC36" i="43"/>
  <c r="QB36" i="43"/>
  <c r="QA36" i="43"/>
  <c r="PZ36" i="43"/>
  <c r="PY36" i="43"/>
  <c r="PX36" i="43"/>
  <c r="PW36" i="43"/>
  <c r="PV36" i="43"/>
  <c r="PU36" i="43"/>
  <c r="PT36" i="43"/>
  <c r="PS36" i="43"/>
  <c r="PR36" i="43"/>
  <c r="PQ36" i="43"/>
  <c r="PP36" i="43"/>
  <c r="PO36" i="43"/>
  <c r="PN36" i="43"/>
  <c r="PM36" i="43"/>
  <c r="PL36" i="43"/>
  <c r="PK36" i="43"/>
  <c r="PJ36" i="43"/>
  <c r="PI36" i="43"/>
  <c r="PH36" i="43"/>
  <c r="PG36" i="43"/>
  <c r="PF36" i="43"/>
  <c r="PE36" i="43"/>
  <c r="PD36" i="43"/>
  <c r="PC36" i="43"/>
  <c r="PB36" i="43"/>
  <c r="PA36" i="43"/>
  <c r="OZ36" i="43"/>
  <c r="OY36" i="43"/>
  <c r="OX36" i="43"/>
  <c r="OW36" i="43"/>
  <c r="OV36" i="43"/>
  <c r="OU36" i="43"/>
  <c r="OT36" i="43"/>
  <c r="OS36" i="43"/>
  <c r="OR36" i="43"/>
  <c r="OQ36" i="43"/>
  <c r="OP36" i="43"/>
  <c r="OO36" i="43"/>
  <c r="ON36" i="43"/>
  <c r="OM36" i="43"/>
  <c r="OL36" i="43"/>
  <c r="OK36" i="43"/>
  <c r="OJ36" i="43"/>
  <c r="OI36" i="43"/>
  <c r="OH36" i="43"/>
  <c r="OG36" i="43"/>
  <c r="OF36" i="43"/>
  <c r="OE36" i="43"/>
  <c r="OD36" i="43"/>
  <c r="OC36" i="43"/>
  <c r="OB36" i="43"/>
  <c r="OA36" i="43"/>
  <c r="NZ36" i="43"/>
  <c r="NY36" i="43"/>
  <c r="NX36" i="43"/>
  <c r="NW36" i="43"/>
  <c r="NV36" i="43"/>
  <c r="NU36" i="43"/>
  <c r="NT36" i="43"/>
  <c r="NS36" i="43"/>
  <c r="NR36" i="43"/>
  <c r="NQ36" i="43"/>
  <c r="NP36" i="43"/>
  <c r="NO36" i="43"/>
  <c r="NN36" i="43"/>
  <c r="NM36" i="43"/>
  <c r="NL36" i="43"/>
  <c r="NK36" i="43"/>
  <c r="NJ36" i="43"/>
  <c r="NI36" i="43"/>
  <c r="NH36" i="43"/>
  <c r="NG36" i="43"/>
  <c r="NF36" i="43"/>
  <c r="NE36" i="43"/>
  <c r="ND36" i="43"/>
  <c r="NC36" i="43"/>
  <c r="NB36" i="43"/>
  <c r="NA36" i="43"/>
  <c r="MZ36" i="43"/>
  <c r="MY36" i="43"/>
  <c r="MX36" i="43"/>
  <c r="MW36" i="43"/>
  <c r="MV36" i="43"/>
  <c r="MU36" i="43"/>
  <c r="MT36" i="43"/>
  <c r="MS36" i="43"/>
  <c r="MR36" i="43"/>
  <c r="MQ36" i="43"/>
  <c r="MP36" i="43"/>
  <c r="MO36" i="43"/>
  <c r="MN36" i="43"/>
  <c r="MM36" i="43"/>
  <c r="ML36" i="43"/>
  <c r="MK36" i="43"/>
  <c r="MJ36" i="43"/>
  <c r="MI36" i="43"/>
  <c r="MH36" i="43"/>
  <c r="MG36" i="43"/>
  <c r="MF36" i="43"/>
  <c r="ME36" i="43"/>
  <c r="MD36" i="43"/>
  <c r="MC36" i="43"/>
  <c r="MB36" i="43"/>
  <c r="MA36" i="43"/>
  <c r="LZ36" i="43"/>
  <c r="LY36" i="43"/>
  <c r="LX36" i="43"/>
  <c r="LW36" i="43"/>
  <c r="LV36" i="43"/>
  <c r="LU36" i="43"/>
  <c r="LT36" i="43"/>
  <c r="LS36" i="43"/>
  <c r="LR36" i="43"/>
  <c r="LQ36" i="43"/>
  <c r="LP36" i="43"/>
  <c r="LO36" i="43"/>
  <c r="LN36" i="43"/>
  <c r="LM36" i="43"/>
  <c r="LL36" i="43"/>
  <c r="LK36" i="43"/>
  <c r="LJ36" i="43"/>
  <c r="LI36" i="43"/>
  <c r="LH36" i="43"/>
  <c r="LG36" i="43"/>
  <c r="LF36" i="43"/>
  <c r="LE36" i="43"/>
  <c r="LD36" i="43"/>
  <c r="LC36" i="43"/>
  <c r="LB36" i="43"/>
  <c r="LA36" i="43"/>
  <c r="KZ36" i="43"/>
  <c r="KY36" i="43"/>
  <c r="KX36" i="43"/>
  <c r="KW36" i="43"/>
  <c r="KV36" i="43"/>
  <c r="KU36" i="43"/>
  <c r="KT36" i="43"/>
  <c r="KS36" i="43"/>
  <c r="KR36" i="43"/>
  <c r="KQ36" i="43"/>
  <c r="KP36" i="43"/>
  <c r="KO36" i="43"/>
  <c r="KN36" i="43"/>
  <c r="KM36" i="43"/>
  <c r="KL36" i="43"/>
  <c r="KK36" i="43"/>
  <c r="KJ36" i="43"/>
  <c r="KI36" i="43"/>
  <c r="KH36" i="43"/>
  <c r="KG36" i="43"/>
  <c r="KF36" i="43"/>
  <c r="KE36" i="43"/>
  <c r="KD36" i="43"/>
  <c r="KC36" i="43"/>
  <c r="KB36" i="43"/>
  <c r="KA36" i="43"/>
  <c r="JZ36" i="43"/>
  <c r="JY36" i="43"/>
  <c r="JX36" i="43"/>
  <c r="JW36" i="43"/>
  <c r="JV36" i="43"/>
  <c r="JU36" i="43"/>
  <c r="JT36" i="43"/>
  <c r="JS36" i="43"/>
  <c r="JR36" i="43"/>
  <c r="JQ36" i="43"/>
  <c r="JP36" i="43"/>
  <c r="JO36" i="43"/>
  <c r="JN36" i="43"/>
  <c r="JM36" i="43"/>
  <c r="JL36" i="43"/>
  <c r="JK36" i="43"/>
  <c r="JJ36" i="43"/>
  <c r="JI36" i="43"/>
  <c r="JH36" i="43"/>
  <c r="JG36" i="43"/>
  <c r="JF36" i="43"/>
  <c r="JE36" i="43"/>
  <c r="JD36" i="43"/>
  <c r="JC36" i="43"/>
  <c r="JB36" i="43"/>
  <c r="JA36" i="43"/>
  <c r="IZ36" i="43"/>
  <c r="IY36" i="43"/>
  <c r="IX36" i="43"/>
  <c r="IW36" i="43"/>
  <c r="IV36" i="43"/>
  <c r="IU36" i="43"/>
  <c r="IT36" i="43"/>
  <c r="IS36" i="43"/>
  <c r="IR36" i="43"/>
  <c r="IQ36" i="43"/>
  <c r="IP36" i="43"/>
  <c r="IO36" i="43"/>
  <c r="IN36" i="43"/>
  <c r="IM36" i="43"/>
  <c r="IL36" i="43"/>
  <c r="IK36" i="43"/>
  <c r="IJ36" i="43"/>
  <c r="II36" i="43"/>
  <c r="IH36" i="43"/>
  <c r="IG36" i="43"/>
  <c r="IF36" i="43"/>
  <c r="IE36" i="43"/>
  <c r="ID36" i="43"/>
  <c r="IC36" i="43"/>
  <c r="IB36" i="43"/>
  <c r="IA36" i="43"/>
  <c r="HZ36" i="43"/>
  <c r="HY36" i="43"/>
  <c r="HX36" i="43"/>
  <c r="HW36" i="43"/>
  <c r="HV36" i="43"/>
  <c r="HU36" i="43"/>
  <c r="HT36" i="43"/>
  <c r="HS36" i="43"/>
  <c r="HR36" i="43"/>
  <c r="HQ36" i="43"/>
  <c r="HP36" i="43"/>
  <c r="HO36" i="43"/>
  <c r="HN36" i="43"/>
  <c r="HM36" i="43"/>
  <c r="HL36" i="43"/>
  <c r="HK36" i="43"/>
  <c r="HJ36" i="43"/>
  <c r="HI36" i="43"/>
  <c r="HH36" i="43"/>
  <c r="HG36" i="43"/>
  <c r="HF36" i="43"/>
  <c r="HE36" i="43"/>
  <c r="HD36" i="43"/>
  <c r="HC36" i="43"/>
  <c r="HB36" i="43"/>
  <c r="HA36" i="43"/>
  <c r="GZ36" i="43"/>
  <c r="GY36" i="43"/>
  <c r="GX36" i="43"/>
  <c r="GW36" i="43"/>
  <c r="GV36" i="43"/>
  <c r="GU36" i="43"/>
  <c r="GT36" i="43"/>
  <c r="GS36" i="43"/>
  <c r="GR36" i="43"/>
  <c r="GQ36" i="43"/>
  <c r="GP36" i="43"/>
  <c r="GO36" i="43"/>
  <c r="GN36" i="43"/>
  <c r="GM36" i="43"/>
  <c r="GL36" i="43"/>
  <c r="GK36" i="43"/>
  <c r="GJ36" i="43"/>
  <c r="GI36" i="43"/>
  <c r="GH36" i="43"/>
  <c r="GG36" i="43"/>
  <c r="GF36" i="43"/>
  <c r="GE36" i="43"/>
  <c r="GD36" i="43"/>
  <c r="GC36" i="43"/>
  <c r="GB36" i="43"/>
  <c r="GA36" i="43"/>
  <c r="FZ36" i="43"/>
  <c r="FY36" i="43"/>
  <c r="FX36" i="43"/>
  <c r="FW36" i="43"/>
  <c r="FV36" i="43"/>
  <c r="FU36" i="43"/>
  <c r="FT36" i="43"/>
  <c r="FS36" i="43"/>
  <c r="FR36" i="43"/>
  <c r="FQ36" i="43"/>
  <c r="FP36" i="43"/>
  <c r="FO36" i="43"/>
  <c r="FN36" i="43"/>
  <c r="FM36" i="43"/>
  <c r="FL36" i="43"/>
  <c r="FK36" i="43"/>
  <c r="FJ36" i="43"/>
  <c r="FI36" i="43"/>
  <c r="FH36" i="43"/>
  <c r="FG36" i="43"/>
  <c r="FF36" i="43"/>
  <c r="FE36" i="43"/>
  <c r="FD36" i="43"/>
  <c r="FC36" i="43"/>
  <c r="FB36" i="43"/>
  <c r="FA36" i="43"/>
  <c r="EZ36" i="43"/>
  <c r="EY36" i="43"/>
  <c r="EX36" i="43"/>
  <c r="EW36" i="43"/>
  <c r="EV36" i="43"/>
  <c r="EU36" i="43"/>
  <c r="ET36" i="43"/>
  <c r="ES36" i="43"/>
  <c r="ER36" i="43"/>
  <c r="EQ36" i="43"/>
  <c r="EP36" i="43"/>
  <c r="EO36" i="43"/>
  <c r="EN36" i="43"/>
  <c r="EM36" i="43"/>
  <c r="EL36" i="43"/>
  <c r="EK36" i="43"/>
  <c r="EJ36" i="43"/>
  <c r="EI36" i="43"/>
  <c r="EH36" i="43"/>
  <c r="EG36" i="43"/>
  <c r="EF36" i="43"/>
  <c r="EE36" i="43"/>
  <c r="ED36" i="43"/>
  <c r="EC36" i="43"/>
  <c r="EB36" i="43"/>
  <c r="EA36" i="43"/>
  <c r="DZ36" i="43"/>
  <c r="DY36" i="43"/>
  <c r="DX36" i="43"/>
  <c r="DW36" i="43"/>
  <c r="DV36" i="43"/>
  <c r="DU36" i="43"/>
  <c r="DT36" i="43"/>
  <c r="DS36" i="43"/>
  <c r="DR36" i="43"/>
  <c r="DQ36" i="43"/>
  <c r="DP36" i="43"/>
  <c r="DO36" i="43"/>
  <c r="DN36" i="43"/>
  <c r="DM36" i="43"/>
  <c r="DL36" i="43"/>
  <c r="DK36" i="43"/>
  <c r="DJ36" i="43"/>
  <c r="DI36" i="43"/>
  <c r="DH36" i="43"/>
  <c r="DG36" i="43"/>
  <c r="DF36" i="43"/>
  <c r="DE36" i="43"/>
  <c r="DD36" i="43"/>
  <c r="DC36" i="43"/>
  <c r="DB36" i="43"/>
  <c r="DA36" i="43"/>
  <c r="CZ36" i="43"/>
  <c r="CY36" i="43"/>
  <c r="CX36" i="43"/>
  <c r="CW36" i="43"/>
  <c r="CV36" i="43"/>
  <c r="CU36" i="43"/>
  <c r="CT36" i="43"/>
  <c r="CS36" i="43"/>
  <c r="CR36" i="43"/>
  <c r="CQ36" i="43"/>
  <c r="CP36" i="43"/>
  <c r="CO36" i="43"/>
  <c r="CN36" i="43"/>
  <c r="CM36" i="43"/>
  <c r="CL36" i="43"/>
  <c r="CK36" i="43"/>
  <c r="CJ36" i="43"/>
  <c r="CI36" i="43"/>
  <c r="CH36" i="43"/>
  <c r="CG36" i="43"/>
  <c r="CF36" i="43"/>
  <c r="CE36" i="43"/>
  <c r="CD36" i="43"/>
  <c r="CC36" i="43"/>
  <c r="CB36" i="43"/>
  <c r="CA36" i="43"/>
  <c r="BZ36" i="43"/>
  <c r="BY36" i="43"/>
  <c r="BX36" i="43"/>
  <c r="BW36" i="43"/>
  <c r="BV36" i="43"/>
  <c r="BU36" i="43"/>
  <c r="BT36" i="43"/>
  <c r="BS36" i="43"/>
  <c r="BR36" i="43"/>
  <c r="BQ36" i="43"/>
  <c r="BP36" i="43"/>
  <c r="BO36" i="43"/>
  <c r="BN36" i="43"/>
  <c r="BM36" i="43"/>
  <c r="BL36" i="43"/>
  <c r="BK36" i="43"/>
  <c r="BJ36" i="43"/>
  <c r="BI36" i="43"/>
  <c r="BH36" i="43"/>
  <c r="BG36" i="43"/>
  <c r="BF36" i="43"/>
  <c r="BE36" i="43"/>
  <c r="BD36" i="43"/>
  <c r="BC36" i="43"/>
  <c r="BB36" i="43"/>
  <c r="BA36" i="43"/>
  <c r="AZ36" i="43"/>
  <c r="AY36" i="43"/>
  <c r="AX36" i="43"/>
  <c r="AW36" i="43"/>
  <c r="AV36" i="43"/>
  <c r="AU36" i="43"/>
  <c r="AT36" i="43"/>
  <c r="AS36" i="43"/>
  <c r="AR36" i="43"/>
  <c r="AQ36" i="43"/>
  <c r="AP36" i="43"/>
  <c r="AO36" i="43"/>
  <c r="AN36" i="43"/>
  <c r="AM36" i="43"/>
  <c r="AL36" i="43"/>
  <c r="AK36" i="43"/>
  <c r="AJ36" i="43"/>
  <c r="AI36" i="43"/>
  <c r="AH36" i="43"/>
  <c r="AG36" i="43"/>
  <c r="AF36" i="43"/>
  <c r="AE36" i="43"/>
  <c r="AD36" i="43"/>
  <c r="AC36" i="43"/>
  <c r="AB36" i="43"/>
  <c r="AA36" i="43"/>
  <c r="Z36" i="43"/>
  <c r="Y36" i="43"/>
  <c r="X36" i="43"/>
  <c r="W36" i="43"/>
  <c r="V36" i="43"/>
  <c r="U36" i="43"/>
  <c r="T36" i="43"/>
  <c r="S36" i="43"/>
  <c r="R36" i="43"/>
  <c r="Q36" i="43"/>
  <c r="P36" i="43"/>
  <c r="O36" i="43"/>
  <c r="N36" i="43"/>
  <c r="M36" i="43"/>
  <c r="L36" i="43"/>
  <c r="K36" i="43"/>
  <c r="J36" i="43"/>
  <c r="I36" i="43"/>
  <c r="H36" i="43"/>
  <c r="G36" i="43"/>
  <c r="F36" i="43"/>
  <c r="E36" i="43"/>
  <c r="D36" i="43"/>
  <c r="C36" i="43"/>
  <c r="B36" i="43"/>
  <c r="YC35" i="43"/>
  <c r="YB35" i="43"/>
  <c r="YA35" i="43"/>
  <c r="XZ35" i="43"/>
  <c r="XY35" i="43"/>
  <c r="XX35" i="43"/>
  <c r="XW35" i="43"/>
  <c r="XV35" i="43"/>
  <c r="XU35" i="43"/>
  <c r="XT35" i="43"/>
  <c r="XS35" i="43"/>
  <c r="XR35" i="43"/>
  <c r="XQ35" i="43"/>
  <c r="XP35" i="43"/>
  <c r="XO35" i="43"/>
  <c r="XN35" i="43"/>
  <c r="XM35" i="43"/>
  <c r="XL35" i="43"/>
  <c r="XK35" i="43"/>
  <c r="XJ35" i="43"/>
  <c r="XI35" i="43"/>
  <c r="XH35" i="43"/>
  <c r="XG35" i="43"/>
  <c r="XF35" i="43"/>
  <c r="XE35" i="43"/>
  <c r="XD35" i="43"/>
  <c r="XC35" i="43"/>
  <c r="XB35" i="43"/>
  <c r="XA35" i="43"/>
  <c r="WZ35" i="43"/>
  <c r="WY35" i="43"/>
  <c r="WX35" i="43"/>
  <c r="WW35" i="43"/>
  <c r="WV35" i="43"/>
  <c r="WU35" i="43"/>
  <c r="WT35" i="43"/>
  <c r="WS35" i="43"/>
  <c r="WR35" i="43"/>
  <c r="WQ35" i="43"/>
  <c r="WP35" i="43"/>
  <c r="WO35" i="43"/>
  <c r="WN35" i="43"/>
  <c r="WM35" i="43"/>
  <c r="WL35" i="43"/>
  <c r="WK35" i="43"/>
  <c r="WJ35" i="43"/>
  <c r="WI35" i="43"/>
  <c r="WH35" i="43"/>
  <c r="WG35" i="43"/>
  <c r="WF35" i="43"/>
  <c r="WE35" i="43"/>
  <c r="WD35" i="43"/>
  <c r="WC35" i="43"/>
  <c r="WB35" i="43"/>
  <c r="WA35" i="43"/>
  <c r="VZ35" i="43"/>
  <c r="VY35" i="43"/>
  <c r="VX35" i="43"/>
  <c r="VW35" i="43"/>
  <c r="VV35" i="43"/>
  <c r="VU35" i="43"/>
  <c r="VT35" i="43"/>
  <c r="VS35" i="43"/>
  <c r="VR35" i="43"/>
  <c r="VQ35" i="43"/>
  <c r="VP35" i="43"/>
  <c r="VO35" i="43"/>
  <c r="VN35" i="43"/>
  <c r="VM35" i="43"/>
  <c r="VL35" i="43"/>
  <c r="VK35" i="43"/>
  <c r="VJ35" i="43"/>
  <c r="VI35" i="43"/>
  <c r="VH35" i="43"/>
  <c r="VG35" i="43"/>
  <c r="VF35" i="43"/>
  <c r="VE35" i="43"/>
  <c r="VD35" i="43"/>
  <c r="VC35" i="43"/>
  <c r="VB35" i="43"/>
  <c r="VA35" i="43"/>
  <c r="UZ35" i="43"/>
  <c r="UY35" i="43"/>
  <c r="UX35" i="43"/>
  <c r="UW35" i="43"/>
  <c r="UV35" i="43"/>
  <c r="UU35" i="43"/>
  <c r="UT35" i="43"/>
  <c r="US35" i="43"/>
  <c r="UR35" i="43"/>
  <c r="UQ35" i="43"/>
  <c r="UP35" i="43"/>
  <c r="UO35" i="43"/>
  <c r="UN35" i="43"/>
  <c r="UM35" i="43"/>
  <c r="UL35" i="43"/>
  <c r="UK35" i="43"/>
  <c r="UJ35" i="43"/>
  <c r="UI35" i="43"/>
  <c r="UH35" i="43"/>
  <c r="UG35" i="43"/>
  <c r="UF35" i="43"/>
  <c r="UE35" i="43"/>
  <c r="UD35" i="43"/>
  <c r="UC35" i="43"/>
  <c r="UB35" i="43"/>
  <c r="UA35" i="43"/>
  <c r="TZ35" i="43"/>
  <c r="TY35" i="43"/>
  <c r="TX35" i="43"/>
  <c r="TW35" i="43"/>
  <c r="TV35" i="43"/>
  <c r="TU35" i="43"/>
  <c r="TT35" i="43"/>
  <c r="TS35" i="43"/>
  <c r="TR35" i="43"/>
  <c r="TQ35" i="43"/>
  <c r="TP35" i="43"/>
  <c r="TO35" i="43"/>
  <c r="TN35" i="43"/>
  <c r="TM35" i="43"/>
  <c r="TL35" i="43"/>
  <c r="TK35" i="43"/>
  <c r="TJ35" i="43"/>
  <c r="TI35" i="43"/>
  <c r="TH35" i="43"/>
  <c r="TG35" i="43"/>
  <c r="TF35" i="43"/>
  <c r="TE35" i="43"/>
  <c r="TD35" i="43"/>
  <c r="TC35" i="43"/>
  <c r="TB35" i="43"/>
  <c r="TA35" i="43"/>
  <c r="SZ35" i="43"/>
  <c r="SY35" i="43"/>
  <c r="SX35" i="43"/>
  <c r="SW35" i="43"/>
  <c r="SV35" i="43"/>
  <c r="SU35" i="43"/>
  <c r="ST35" i="43"/>
  <c r="SS35" i="43"/>
  <c r="SR35" i="43"/>
  <c r="SQ35" i="43"/>
  <c r="SP35" i="43"/>
  <c r="SO35" i="43"/>
  <c r="SN35" i="43"/>
  <c r="SM35" i="43"/>
  <c r="SL35" i="43"/>
  <c r="SK35" i="43"/>
  <c r="SJ35" i="43"/>
  <c r="SI35" i="43"/>
  <c r="SH35" i="43"/>
  <c r="SG35" i="43"/>
  <c r="SF35" i="43"/>
  <c r="SE35" i="43"/>
  <c r="SD35" i="43"/>
  <c r="SC35" i="43"/>
  <c r="SB35" i="43"/>
  <c r="SA35" i="43"/>
  <c r="RZ35" i="43"/>
  <c r="RY35" i="43"/>
  <c r="RX35" i="43"/>
  <c r="RW35" i="43"/>
  <c r="RV35" i="43"/>
  <c r="RU35" i="43"/>
  <c r="RT35" i="43"/>
  <c r="RS35" i="43"/>
  <c r="RR35" i="43"/>
  <c r="RQ35" i="43"/>
  <c r="RP35" i="43"/>
  <c r="RO35" i="43"/>
  <c r="RN35" i="43"/>
  <c r="RM35" i="43"/>
  <c r="RL35" i="43"/>
  <c r="RK35" i="43"/>
  <c r="RJ35" i="43"/>
  <c r="RI35" i="43"/>
  <c r="RH35" i="43"/>
  <c r="RG35" i="43"/>
  <c r="RF35" i="43"/>
  <c r="RE35" i="43"/>
  <c r="RD35" i="43"/>
  <c r="RC35" i="43"/>
  <c r="RB35" i="43"/>
  <c r="RA35" i="43"/>
  <c r="QZ35" i="43"/>
  <c r="QY35" i="43"/>
  <c r="QX35" i="43"/>
  <c r="QW35" i="43"/>
  <c r="QV35" i="43"/>
  <c r="QU35" i="43"/>
  <c r="QT35" i="43"/>
  <c r="QS35" i="43"/>
  <c r="QR35" i="43"/>
  <c r="QQ35" i="43"/>
  <c r="QP35" i="43"/>
  <c r="QO35" i="43"/>
  <c r="QN35" i="43"/>
  <c r="QM35" i="43"/>
  <c r="QL35" i="43"/>
  <c r="QK35" i="43"/>
  <c r="QJ35" i="43"/>
  <c r="QI35" i="43"/>
  <c r="QH35" i="43"/>
  <c r="QG35" i="43"/>
  <c r="QF35" i="43"/>
  <c r="QE35" i="43"/>
  <c r="QD35" i="43"/>
  <c r="QC35" i="43"/>
  <c r="QB35" i="43"/>
  <c r="QA35" i="43"/>
  <c r="PZ35" i="43"/>
  <c r="PY35" i="43"/>
  <c r="PX35" i="43"/>
  <c r="PW35" i="43"/>
  <c r="PV35" i="43"/>
  <c r="PU35" i="43"/>
  <c r="PT35" i="43"/>
  <c r="PS35" i="43"/>
  <c r="PR35" i="43"/>
  <c r="PQ35" i="43"/>
  <c r="PP35" i="43"/>
  <c r="PO35" i="43"/>
  <c r="PN35" i="43"/>
  <c r="PM35" i="43"/>
  <c r="PL35" i="43"/>
  <c r="PK35" i="43"/>
  <c r="PJ35" i="43"/>
  <c r="PI35" i="43"/>
  <c r="PH35" i="43"/>
  <c r="PG35" i="43"/>
  <c r="PF35" i="43"/>
  <c r="PE35" i="43"/>
  <c r="PD35" i="43"/>
  <c r="PC35" i="43"/>
  <c r="PB35" i="43"/>
  <c r="PA35" i="43"/>
  <c r="OZ35" i="43"/>
  <c r="OY35" i="43"/>
  <c r="OX35" i="43"/>
  <c r="OW35" i="43"/>
  <c r="OV35" i="43"/>
  <c r="OU35" i="43"/>
  <c r="OT35" i="43"/>
  <c r="OS35" i="43"/>
  <c r="OR35" i="43"/>
  <c r="OQ35" i="43"/>
  <c r="OP35" i="43"/>
  <c r="OO35" i="43"/>
  <c r="ON35" i="43"/>
  <c r="OM35" i="43"/>
  <c r="OL35" i="43"/>
  <c r="OK35" i="43"/>
  <c r="OJ35" i="43"/>
  <c r="OI35" i="43"/>
  <c r="OH35" i="43"/>
  <c r="OG35" i="43"/>
  <c r="OF35" i="43"/>
  <c r="OE35" i="43"/>
  <c r="OD35" i="43"/>
  <c r="OC35" i="43"/>
  <c r="OB35" i="43"/>
  <c r="OA35" i="43"/>
  <c r="NZ35" i="43"/>
  <c r="NY35" i="43"/>
  <c r="NX35" i="43"/>
  <c r="NW35" i="43"/>
  <c r="NV35" i="43"/>
  <c r="NU35" i="43"/>
  <c r="NT35" i="43"/>
  <c r="NS35" i="43"/>
  <c r="NR35" i="43"/>
  <c r="NQ35" i="43"/>
  <c r="NP35" i="43"/>
  <c r="NO35" i="43"/>
  <c r="NN35" i="43"/>
  <c r="NM35" i="43"/>
  <c r="NL35" i="43"/>
  <c r="NK35" i="43"/>
  <c r="NJ35" i="43"/>
  <c r="NI35" i="43"/>
  <c r="NH35" i="43"/>
  <c r="NG35" i="43"/>
  <c r="NF35" i="43"/>
  <c r="NE35" i="43"/>
  <c r="ND35" i="43"/>
  <c r="NC35" i="43"/>
  <c r="NB35" i="43"/>
  <c r="NA35" i="43"/>
  <c r="MZ35" i="43"/>
  <c r="MY35" i="43"/>
  <c r="MX35" i="43"/>
  <c r="MW35" i="43"/>
  <c r="MV35" i="43"/>
  <c r="MU35" i="43"/>
  <c r="MT35" i="43"/>
  <c r="MS35" i="43"/>
  <c r="MR35" i="43"/>
  <c r="MQ35" i="43"/>
  <c r="MP35" i="43"/>
  <c r="MO35" i="43"/>
  <c r="MN35" i="43"/>
  <c r="MM35" i="43"/>
  <c r="ML35" i="43"/>
  <c r="MK35" i="43"/>
  <c r="MJ35" i="43"/>
  <c r="MI35" i="43"/>
  <c r="MH35" i="43"/>
  <c r="MG35" i="43"/>
  <c r="MF35" i="43"/>
  <c r="ME35" i="43"/>
  <c r="MD35" i="43"/>
  <c r="MC35" i="43"/>
  <c r="MB35" i="43"/>
  <c r="MA35" i="43"/>
  <c r="LZ35" i="43"/>
  <c r="LY35" i="43"/>
  <c r="LX35" i="43"/>
  <c r="LW35" i="43"/>
  <c r="LV35" i="43"/>
  <c r="LU35" i="43"/>
  <c r="LT35" i="43"/>
  <c r="LS35" i="43"/>
  <c r="LR35" i="43"/>
  <c r="LQ35" i="43"/>
  <c r="LP35" i="43"/>
  <c r="LO35" i="43"/>
  <c r="LN35" i="43"/>
  <c r="LM35" i="43"/>
  <c r="LL35" i="43"/>
  <c r="LK35" i="43"/>
  <c r="LJ35" i="43"/>
  <c r="LI35" i="43"/>
  <c r="LH35" i="43"/>
  <c r="LG35" i="43"/>
  <c r="LF35" i="43"/>
  <c r="LE35" i="43"/>
  <c r="LD35" i="43"/>
  <c r="LC35" i="43"/>
  <c r="LB35" i="43"/>
  <c r="LA35" i="43"/>
  <c r="KZ35" i="43"/>
  <c r="KY35" i="43"/>
  <c r="KX35" i="43"/>
  <c r="KW35" i="43"/>
  <c r="KV35" i="43"/>
  <c r="KU35" i="43"/>
  <c r="KT35" i="43"/>
  <c r="KS35" i="43"/>
  <c r="KR35" i="43"/>
  <c r="KQ35" i="43"/>
  <c r="KP35" i="43"/>
  <c r="KO35" i="43"/>
  <c r="KN35" i="43"/>
  <c r="KM35" i="43"/>
  <c r="KL35" i="43"/>
  <c r="KK35" i="43"/>
  <c r="KJ35" i="43"/>
  <c r="KI35" i="43"/>
  <c r="KH35" i="43"/>
  <c r="KG35" i="43"/>
  <c r="KF35" i="43"/>
  <c r="KE35" i="43"/>
  <c r="KD35" i="43"/>
  <c r="KC35" i="43"/>
  <c r="KB35" i="43"/>
  <c r="KA35" i="43"/>
  <c r="JZ35" i="43"/>
  <c r="JY35" i="43"/>
  <c r="JX35" i="43"/>
  <c r="JW35" i="43"/>
  <c r="JV35" i="43"/>
  <c r="JU35" i="43"/>
  <c r="JT35" i="43"/>
  <c r="JS35" i="43"/>
  <c r="JR35" i="43"/>
  <c r="JQ35" i="43"/>
  <c r="JP35" i="43"/>
  <c r="JO35" i="43"/>
  <c r="JN35" i="43"/>
  <c r="JM35" i="43"/>
  <c r="JL35" i="43"/>
  <c r="JK35" i="43"/>
  <c r="JJ35" i="43"/>
  <c r="JI35" i="43"/>
  <c r="JH35" i="43"/>
  <c r="JG35" i="43"/>
  <c r="JF35" i="43"/>
  <c r="JE35" i="43"/>
  <c r="JD35" i="43"/>
  <c r="JC35" i="43"/>
  <c r="JB35" i="43"/>
  <c r="JA35" i="43"/>
  <c r="IZ35" i="43"/>
  <c r="IY35" i="43"/>
  <c r="IX35" i="43"/>
  <c r="IW35" i="43"/>
  <c r="IV35" i="43"/>
  <c r="IU35" i="43"/>
  <c r="IT35" i="43"/>
  <c r="IS35" i="43"/>
  <c r="IR35" i="43"/>
  <c r="IQ35" i="43"/>
  <c r="IP35" i="43"/>
  <c r="IO35" i="43"/>
  <c r="IN35" i="43"/>
  <c r="IM35" i="43"/>
  <c r="IL35" i="43"/>
  <c r="IK35" i="43"/>
  <c r="IJ35" i="43"/>
  <c r="II35" i="43"/>
  <c r="IH35" i="43"/>
  <c r="IG35" i="43"/>
  <c r="IF35" i="43"/>
  <c r="IE35" i="43"/>
  <c r="ID35" i="43"/>
  <c r="IC35" i="43"/>
  <c r="IB35" i="43"/>
  <c r="IA35" i="43"/>
  <c r="HZ35" i="43"/>
  <c r="HY35" i="43"/>
  <c r="HX35" i="43"/>
  <c r="HW35" i="43"/>
  <c r="HV35" i="43"/>
  <c r="HU35" i="43"/>
  <c r="HT35" i="43"/>
  <c r="HS35" i="43"/>
  <c r="HR35" i="43"/>
  <c r="HQ35" i="43"/>
  <c r="HP35" i="43"/>
  <c r="HO35" i="43"/>
  <c r="HN35" i="43"/>
  <c r="HM35" i="43"/>
  <c r="HL35" i="43"/>
  <c r="HK35" i="43"/>
  <c r="HJ35" i="43"/>
  <c r="HI35" i="43"/>
  <c r="HH35" i="43"/>
  <c r="HG35" i="43"/>
  <c r="HF35" i="43"/>
  <c r="HE35" i="43"/>
  <c r="HD35" i="43"/>
  <c r="HC35" i="43"/>
  <c r="HB35" i="43"/>
  <c r="HA35" i="43"/>
  <c r="GZ35" i="43"/>
  <c r="GY35" i="43"/>
  <c r="GX35" i="43"/>
  <c r="GW35" i="43"/>
  <c r="GV35" i="43"/>
  <c r="GU35" i="43"/>
  <c r="GT35" i="43"/>
  <c r="GS35" i="43"/>
  <c r="GR35" i="43"/>
  <c r="GQ35" i="43"/>
  <c r="GP35" i="43"/>
  <c r="GO35" i="43"/>
  <c r="GN35" i="43"/>
  <c r="GM35" i="43"/>
  <c r="GL35" i="43"/>
  <c r="GK35" i="43"/>
  <c r="GJ35" i="43"/>
  <c r="GI35" i="43"/>
  <c r="GH35" i="43"/>
  <c r="GG35" i="43"/>
  <c r="GF35" i="43"/>
  <c r="GE35" i="43"/>
  <c r="GD35" i="43"/>
  <c r="GC35" i="43"/>
  <c r="GB35" i="43"/>
  <c r="GA35" i="43"/>
  <c r="FZ35" i="43"/>
  <c r="FY35" i="43"/>
  <c r="FX35" i="43"/>
  <c r="FW35" i="43"/>
  <c r="FV35" i="43"/>
  <c r="FU35" i="43"/>
  <c r="FT35" i="43"/>
  <c r="FS35" i="43"/>
  <c r="FR35" i="43"/>
  <c r="FQ35" i="43"/>
  <c r="FP35" i="43"/>
  <c r="FO35" i="43"/>
  <c r="FN35" i="43"/>
  <c r="FM35" i="43"/>
  <c r="FL35" i="43"/>
  <c r="FK35" i="43"/>
  <c r="FJ35" i="43"/>
  <c r="FI35" i="43"/>
  <c r="FH35" i="43"/>
  <c r="FG35" i="43"/>
  <c r="FF35" i="43"/>
  <c r="FE35" i="43"/>
  <c r="FD35" i="43"/>
  <c r="FC35" i="43"/>
  <c r="FB35" i="43"/>
  <c r="FA35" i="43"/>
  <c r="EZ35" i="43"/>
  <c r="EY35" i="43"/>
  <c r="EX35" i="43"/>
  <c r="EW35" i="43"/>
  <c r="EV35" i="43"/>
  <c r="EU35" i="43"/>
  <c r="ET35" i="43"/>
  <c r="ES35" i="43"/>
  <c r="ER35" i="43"/>
  <c r="EQ35" i="43"/>
  <c r="EP35" i="43"/>
  <c r="EO35" i="43"/>
  <c r="EN35" i="43"/>
  <c r="EM35" i="43"/>
  <c r="EL35" i="43"/>
  <c r="EK35" i="43"/>
  <c r="EJ35" i="43"/>
  <c r="EI35" i="43"/>
  <c r="EH35" i="43"/>
  <c r="EG35" i="43"/>
  <c r="EF35" i="43"/>
  <c r="EE35" i="43"/>
  <c r="ED35" i="43"/>
  <c r="EC35" i="43"/>
  <c r="EB35" i="43"/>
  <c r="EA35" i="43"/>
  <c r="DZ35" i="43"/>
  <c r="DY35" i="43"/>
  <c r="DX35" i="43"/>
  <c r="DW35" i="43"/>
  <c r="DV35" i="43"/>
  <c r="DU35" i="43"/>
  <c r="DT35" i="43"/>
  <c r="DS35" i="43"/>
  <c r="DR35" i="43"/>
  <c r="DQ35" i="43"/>
  <c r="DP35" i="43"/>
  <c r="DO35" i="43"/>
  <c r="DN35" i="43"/>
  <c r="DM35" i="43"/>
  <c r="DL35" i="43"/>
  <c r="DK35" i="43"/>
  <c r="DJ35" i="43"/>
  <c r="DI35" i="43"/>
  <c r="DH35" i="43"/>
  <c r="DG35" i="43"/>
  <c r="DF35" i="43"/>
  <c r="DE35" i="43"/>
  <c r="DD35" i="43"/>
  <c r="DC35" i="43"/>
  <c r="DB35" i="43"/>
  <c r="DA35" i="43"/>
  <c r="CZ35" i="43"/>
  <c r="CY35" i="43"/>
  <c r="CX35" i="43"/>
  <c r="CW35" i="43"/>
  <c r="CV35" i="43"/>
  <c r="CU35" i="43"/>
  <c r="CT35" i="43"/>
  <c r="CS35" i="43"/>
  <c r="CR35" i="43"/>
  <c r="CQ35" i="43"/>
  <c r="CP35" i="43"/>
  <c r="CO35" i="43"/>
  <c r="CN35" i="43"/>
  <c r="CM35" i="43"/>
  <c r="CL35" i="43"/>
  <c r="CK35" i="43"/>
  <c r="CJ35" i="43"/>
  <c r="CI35" i="43"/>
  <c r="CH35" i="43"/>
  <c r="CG35" i="43"/>
  <c r="CF35" i="43"/>
  <c r="CE35" i="43"/>
  <c r="CD35" i="43"/>
  <c r="CC35" i="43"/>
  <c r="CB35" i="43"/>
  <c r="CA35" i="43"/>
  <c r="BZ35" i="43"/>
  <c r="BY35" i="43"/>
  <c r="BX35" i="43"/>
  <c r="BW35" i="43"/>
  <c r="BV35" i="43"/>
  <c r="BU35" i="43"/>
  <c r="BT35" i="43"/>
  <c r="BS35" i="43"/>
  <c r="BR35" i="43"/>
  <c r="BQ35" i="43"/>
  <c r="BP35" i="43"/>
  <c r="BO35" i="43"/>
  <c r="BN35" i="43"/>
  <c r="BM35" i="43"/>
  <c r="BL35" i="43"/>
  <c r="BK35" i="43"/>
  <c r="BJ35" i="43"/>
  <c r="BI35" i="43"/>
  <c r="BH35" i="43"/>
  <c r="BG35" i="43"/>
  <c r="BF35" i="43"/>
  <c r="BE35" i="43"/>
  <c r="BD35" i="43"/>
  <c r="BC35" i="43"/>
  <c r="BB35" i="43"/>
  <c r="BA35" i="43"/>
  <c r="AZ35" i="43"/>
  <c r="AY35" i="43"/>
  <c r="AX35" i="43"/>
  <c r="AW35" i="43"/>
  <c r="AV35" i="43"/>
  <c r="AU35" i="43"/>
  <c r="AT35" i="43"/>
  <c r="AS35" i="43"/>
  <c r="AR35" i="43"/>
  <c r="AQ35" i="43"/>
  <c r="AP35" i="43"/>
  <c r="AO35" i="43"/>
  <c r="AN35" i="43"/>
  <c r="AM35" i="43"/>
  <c r="AL35" i="43"/>
  <c r="AK35" i="43"/>
  <c r="AJ35" i="43"/>
  <c r="AI35" i="43"/>
  <c r="AH35" i="43"/>
  <c r="AG35" i="43"/>
  <c r="AF35" i="43"/>
  <c r="AE35" i="43"/>
  <c r="AD35" i="43"/>
  <c r="AC35" i="43"/>
  <c r="AB35" i="43"/>
  <c r="AA35" i="43"/>
  <c r="Z35" i="43"/>
  <c r="Y35" i="43"/>
  <c r="X35" i="43"/>
  <c r="W35" i="43"/>
  <c r="V35" i="43"/>
  <c r="U35" i="43"/>
  <c r="T35" i="43"/>
  <c r="S35" i="43"/>
  <c r="R35" i="43"/>
  <c r="Q35" i="43"/>
  <c r="P35" i="43"/>
  <c r="O35" i="43"/>
  <c r="N35" i="43"/>
  <c r="M35" i="43"/>
  <c r="L35" i="43"/>
  <c r="K35" i="43"/>
  <c r="J35" i="43"/>
  <c r="I35" i="43"/>
  <c r="H35" i="43"/>
  <c r="G35" i="43"/>
  <c r="F35" i="43"/>
  <c r="E35" i="43"/>
  <c r="D35" i="43"/>
  <c r="C35" i="43"/>
  <c r="B35" i="43"/>
  <c r="YC34" i="43"/>
  <c r="YB34" i="43"/>
  <c r="YA34" i="43"/>
  <c r="XZ34" i="43"/>
  <c r="XY34" i="43"/>
  <c r="XX34" i="43"/>
  <c r="XW34" i="43"/>
  <c r="XV34" i="43"/>
  <c r="XU34" i="43"/>
  <c r="XT34" i="43"/>
  <c r="XS34" i="43"/>
  <c r="XR34" i="43"/>
  <c r="XQ34" i="43"/>
  <c r="XP34" i="43"/>
  <c r="XO34" i="43"/>
  <c r="XN34" i="43"/>
  <c r="XM34" i="43"/>
  <c r="XL34" i="43"/>
  <c r="XK34" i="43"/>
  <c r="XJ34" i="43"/>
  <c r="XI34" i="43"/>
  <c r="XH34" i="43"/>
  <c r="XG34" i="43"/>
  <c r="XF34" i="43"/>
  <c r="XE34" i="43"/>
  <c r="XD34" i="43"/>
  <c r="XC34" i="43"/>
  <c r="XB34" i="43"/>
  <c r="XA34" i="43"/>
  <c r="WZ34" i="43"/>
  <c r="WY34" i="43"/>
  <c r="WX34" i="43"/>
  <c r="WW34" i="43"/>
  <c r="WV34" i="43"/>
  <c r="WU34" i="43"/>
  <c r="WT34" i="43"/>
  <c r="WS34" i="43"/>
  <c r="WR34" i="43"/>
  <c r="WQ34" i="43"/>
  <c r="WP34" i="43"/>
  <c r="WO34" i="43"/>
  <c r="WN34" i="43"/>
  <c r="WM34" i="43"/>
  <c r="WL34" i="43"/>
  <c r="WK34" i="43"/>
  <c r="WJ34" i="43"/>
  <c r="WI34" i="43"/>
  <c r="WH34" i="43"/>
  <c r="WG34" i="43"/>
  <c r="WF34" i="43"/>
  <c r="WE34" i="43"/>
  <c r="WD34" i="43"/>
  <c r="WC34" i="43"/>
  <c r="WB34" i="43"/>
  <c r="WA34" i="43"/>
  <c r="VZ34" i="43"/>
  <c r="VY34" i="43"/>
  <c r="VX34" i="43"/>
  <c r="VW34" i="43"/>
  <c r="VV34" i="43"/>
  <c r="VU34" i="43"/>
  <c r="VT34" i="43"/>
  <c r="VS34" i="43"/>
  <c r="VR34" i="43"/>
  <c r="VQ34" i="43"/>
  <c r="VP34" i="43"/>
  <c r="VO34" i="43"/>
  <c r="VN34" i="43"/>
  <c r="VM34" i="43"/>
  <c r="VL34" i="43"/>
  <c r="VK34" i="43"/>
  <c r="VJ34" i="43"/>
  <c r="VI34" i="43"/>
  <c r="VH34" i="43"/>
  <c r="VG34" i="43"/>
  <c r="VF34" i="43"/>
  <c r="VE34" i="43"/>
  <c r="VD34" i="43"/>
  <c r="VC34" i="43"/>
  <c r="VB34" i="43"/>
  <c r="VA34" i="43"/>
  <c r="UZ34" i="43"/>
  <c r="UY34" i="43"/>
  <c r="UX34" i="43"/>
  <c r="UW34" i="43"/>
  <c r="UV34" i="43"/>
  <c r="UU34" i="43"/>
  <c r="UT34" i="43"/>
  <c r="US34" i="43"/>
  <c r="UR34" i="43"/>
  <c r="UQ34" i="43"/>
  <c r="UP34" i="43"/>
  <c r="UO34" i="43"/>
  <c r="UN34" i="43"/>
  <c r="UM34" i="43"/>
  <c r="UL34" i="43"/>
  <c r="UK34" i="43"/>
  <c r="UJ34" i="43"/>
  <c r="UI34" i="43"/>
  <c r="UH34" i="43"/>
  <c r="UG34" i="43"/>
  <c r="UF34" i="43"/>
  <c r="UE34" i="43"/>
  <c r="UD34" i="43"/>
  <c r="UC34" i="43"/>
  <c r="UB34" i="43"/>
  <c r="UA34" i="43"/>
  <c r="TZ34" i="43"/>
  <c r="TY34" i="43"/>
  <c r="TX34" i="43"/>
  <c r="TW34" i="43"/>
  <c r="TV34" i="43"/>
  <c r="TU34" i="43"/>
  <c r="TT34" i="43"/>
  <c r="TS34" i="43"/>
  <c r="TR34" i="43"/>
  <c r="TQ34" i="43"/>
  <c r="TP34" i="43"/>
  <c r="TO34" i="43"/>
  <c r="TN34" i="43"/>
  <c r="TM34" i="43"/>
  <c r="TL34" i="43"/>
  <c r="TK34" i="43"/>
  <c r="TJ34" i="43"/>
  <c r="TI34" i="43"/>
  <c r="TH34" i="43"/>
  <c r="TG34" i="43"/>
  <c r="TF34" i="43"/>
  <c r="TE34" i="43"/>
  <c r="TD34" i="43"/>
  <c r="TC34" i="43"/>
  <c r="TB34" i="43"/>
  <c r="TA34" i="43"/>
  <c r="SZ34" i="43"/>
  <c r="SY34" i="43"/>
  <c r="SX34" i="43"/>
  <c r="SW34" i="43"/>
  <c r="SV34" i="43"/>
  <c r="SU34" i="43"/>
  <c r="ST34" i="43"/>
  <c r="SS34" i="43"/>
  <c r="SR34" i="43"/>
  <c r="SQ34" i="43"/>
  <c r="SP34" i="43"/>
  <c r="SO34" i="43"/>
  <c r="SN34" i="43"/>
  <c r="SM34" i="43"/>
  <c r="SL34" i="43"/>
  <c r="SK34" i="43"/>
  <c r="SJ34" i="43"/>
  <c r="SI34" i="43"/>
  <c r="SH34" i="43"/>
  <c r="SG34" i="43"/>
  <c r="SF34" i="43"/>
  <c r="SE34" i="43"/>
  <c r="SD34" i="43"/>
  <c r="SC34" i="43"/>
  <c r="SB34" i="43"/>
  <c r="SA34" i="43"/>
  <c r="RZ34" i="43"/>
  <c r="RY34" i="43"/>
  <c r="RX34" i="43"/>
  <c r="RW34" i="43"/>
  <c r="RV34" i="43"/>
  <c r="RU34" i="43"/>
  <c r="RT34" i="43"/>
  <c r="RS34" i="43"/>
  <c r="RR34" i="43"/>
  <c r="RQ34" i="43"/>
  <c r="RP34" i="43"/>
  <c r="RO34" i="43"/>
  <c r="RN34" i="43"/>
  <c r="RM34" i="43"/>
  <c r="RL34" i="43"/>
  <c r="RK34" i="43"/>
  <c r="RJ34" i="43"/>
  <c r="RI34" i="43"/>
  <c r="RH34" i="43"/>
  <c r="RG34" i="43"/>
  <c r="RF34" i="43"/>
  <c r="RE34" i="43"/>
  <c r="RD34" i="43"/>
  <c r="RC34" i="43"/>
  <c r="RB34" i="43"/>
  <c r="RA34" i="43"/>
  <c r="QZ34" i="43"/>
  <c r="QY34" i="43"/>
  <c r="QX34" i="43"/>
  <c r="QW34" i="43"/>
  <c r="QV34" i="43"/>
  <c r="QU34" i="43"/>
  <c r="QT34" i="43"/>
  <c r="QS34" i="43"/>
  <c r="QR34" i="43"/>
  <c r="QQ34" i="43"/>
  <c r="QP34" i="43"/>
  <c r="QO34" i="43"/>
  <c r="QN34" i="43"/>
  <c r="QM34" i="43"/>
  <c r="QL34" i="43"/>
  <c r="QK34" i="43"/>
  <c r="QJ34" i="43"/>
  <c r="QI34" i="43"/>
  <c r="QH34" i="43"/>
  <c r="QG34" i="43"/>
  <c r="QF34" i="43"/>
  <c r="QE34" i="43"/>
  <c r="QD34" i="43"/>
  <c r="QC34" i="43"/>
  <c r="QB34" i="43"/>
  <c r="QA34" i="43"/>
  <c r="PZ34" i="43"/>
  <c r="PY34" i="43"/>
  <c r="PX34" i="43"/>
  <c r="PW34" i="43"/>
  <c r="PV34" i="43"/>
  <c r="PU34" i="43"/>
  <c r="PT34" i="43"/>
  <c r="PS34" i="43"/>
  <c r="PR34" i="43"/>
  <c r="PQ34" i="43"/>
  <c r="PP34" i="43"/>
  <c r="PO34" i="43"/>
  <c r="PN34" i="43"/>
  <c r="PM34" i="43"/>
  <c r="PL34" i="43"/>
  <c r="PK34" i="43"/>
  <c r="PJ34" i="43"/>
  <c r="PI34" i="43"/>
  <c r="PH34" i="43"/>
  <c r="PG34" i="43"/>
  <c r="PF34" i="43"/>
  <c r="PE34" i="43"/>
  <c r="PD34" i="43"/>
  <c r="PC34" i="43"/>
  <c r="PB34" i="43"/>
  <c r="PA34" i="43"/>
  <c r="OZ34" i="43"/>
  <c r="OY34" i="43"/>
  <c r="OX34" i="43"/>
  <c r="OW34" i="43"/>
  <c r="OV34" i="43"/>
  <c r="OU34" i="43"/>
  <c r="OT34" i="43"/>
  <c r="OS34" i="43"/>
  <c r="OR34" i="43"/>
  <c r="OQ34" i="43"/>
  <c r="OP34" i="43"/>
  <c r="OO34" i="43"/>
  <c r="ON34" i="43"/>
  <c r="OM34" i="43"/>
  <c r="OL34" i="43"/>
  <c r="OK34" i="43"/>
  <c r="OJ34" i="43"/>
  <c r="OI34" i="43"/>
  <c r="OH34" i="43"/>
  <c r="OG34" i="43"/>
  <c r="OF34" i="43"/>
  <c r="OE34" i="43"/>
  <c r="OD34" i="43"/>
  <c r="OC34" i="43"/>
  <c r="OB34" i="43"/>
  <c r="OA34" i="43"/>
  <c r="NZ34" i="43"/>
  <c r="NY34" i="43"/>
  <c r="NX34" i="43"/>
  <c r="NW34" i="43"/>
  <c r="NV34" i="43"/>
  <c r="NU34" i="43"/>
  <c r="NT34" i="43"/>
  <c r="NS34" i="43"/>
  <c r="NR34" i="43"/>
  <c r="NQ34" i="43"/>
  <c r="NP34" i="43"/>
  <c r="NO34" i="43"/>
  <c r="NN34" i="43"/>
  <c r="NM34" i="43"/>
  <c r="NL34" i="43"/>
  <c r="NK34" i="43"/>
  <c r="NJ34" i="43"/>
  <c r="NI34" i="43"/>
  <c r="NH34" i="43"/>
  <c r="NG34" i="43"/>
  <c r="NF34" i="43"/>
  <c r="NE34" i="43"/>
  <c r="ND34" i="43"/>
  <c r="NC34" i="43"/>
  <c r="NB34" i="43"/>
  <c r="NA34" i="43"/>
  <c r="MZ34" i="43"/>
  <c r="MY34" i="43"/>
  <c r="MX34" i="43"/>
  <c r="MW34" i="43"/>
  <c r="MV34" i="43"/>
  <c r="MU34" i="43"/>
  <c r="MT34" i="43"/>
  <c r="MS34" i="43"/>
  <c r="MR34" i="43"/>
  <c r="MQ34" i="43"/>
  <c r="MP34" i="43"/>
  <c r="MO34" i="43"/>
  <c r="MN34" i="43"/>
  <c r="MM34" i="43"/>
  <c r="ML34" i="43"/>
  <c r="MK34" i="43"/>
  <c r="MJ34" i="43"/>
  <c r="MI34" i="43"/>
  <c r="MH34" i="43"/>
  <c r="MG34" i="43"/>
  <c r="MF34" i="43"/>
  <c r="ME34" i="43"/>
  <c r="MD34" i="43"/>
  <c r="MC34" i="43"/>
  <c r="MB34" i="43"/>
  <c r="MA34" i="43"/>
  <c r="LZ34" i="43"/>
  <c r="LY34" i="43"/>
  <c r="LX34" i="43"/>
  <c r="LW34" i="43"/>
  <c r="LV34" i="43"/>
  <c r="LU34" i="43"/>
  <c r="LT34" i="43"/>
  <c r="LS34" i="43"/>
  <c r="LR34" i="43"/>
  <c r="LQ34" i="43"/>
  <c r="LP34" i="43"/>
  <c r="LO34" i="43"/>
  <c r="LN34" i="43"/>
  <c r="LM34" i="43"/>
  <c r="LL34" i="43"/>
  <c r="LK34" i="43"/>
  <c r="LJ34" i="43"/>
  <c r="LI34" i="43"/>
  <c r="LH34" i="43"/>
  <c r="LG34" i="43"/>
  <c r="LF34" i="43"/>
  <c r="LE34" i="43"/>
  <c r="LD34" i="43"/>
  <c r="LC34" i="43"/>
  <c r="LB34" i="43"/>
  <c r="LA34" i="43"/>
  <c r="KZ34" i="43"/>
  <c r="KY34" i="43"/>
  <c r="KX34" i="43"/>
  <c r="KW34" i="43"/>
  <c r="KV34" i="43"/>
  <c r="KU34" i="43"/>
  <c r="KT34" i="43"/>
  <c r="KS34" i="43"/>
  <c r="KR34" i="43"/>
  <c r="KQ34" i="43"/>
  <c r="KP34" i="43"/>
  <c r="KO34" i="43"/>
  <c r="KN34" i="43"/>
  <c r="KM34" i="43"/>
  <c r="KL34" i="43"/>
  <c r="KK34" i="43"/>
  <c r="KJ34" i="43"/>
  <c r="KI34" i="43"/>
  <c r="KH34" i="43"/>
  <c r="KG34" i="43"/>
  <c r="KF34" i="43"/>
  <c r="KE34" i="43"/>
  <c r="KD34" i="43"/>
  <c r="KC34" i="43"/>
  <c r="KB34" i="43"/>
  <c r="KA34" i="43"/>
  <c r="JZ34" i="43"/>
  <c r="JY34" i="43"/>
  <c r="JX34" i="43"/>
  <c r="JW34" i="43"/>
  <c r="JV34" i="43"/>
  <c r="JU34" i="43"/>
  <c r="JT34" i="43"/>
  <c r="JS34" i="43"/>
  <c r="JR34" i="43"/>
  <c r="JQ34" i="43"/>
  <c r="JP34" i="43"/>
  <c r="JO34" i="43"/>
  <c r="JN34" i="43"/>
  <c r="JM34" i="43"/>
  <c r="JL34" i="43"/>
  <c r="JK34" i="43"/>
  <c r="JJ34" i="43"/>
  <c r="JI34" i="43"/>
  <c r="JH34" i="43"/>
  <c r="JG34" i="43"/>
  <c r="JF34" i="43"/>
  <c r="JE34" i="43"/>
  <c r="JD34" i="43"/>
  <c r="JC34" i="43"/>
  <c r="JB34" i="43"/>
  <c r="JA34" i="43"/>
  <c r="IZ34" i="43"/>
  <c r="IY34" i="43"/>
  <c r="IX34" i="43"/>
  <c r="IW34" i="43"/>
  <c r="IV34" i="43"/>
  <c r="IU34" i="43"/>
  <c r="IT34" i="43"/>
  <c r="IS34" i="43"/>
  <c r="IR34" i="43"/>
  <c r="IQ34" i="43"/>
  <c r="IP34" i="43"/>
  <c r="IO34" i="43"/>
  <c r="IN34" i="43"/>
  <c r="IM34" i="43"/>
  <c r="IL34" i="43"/>
  <c r="IK34" i="43"/>
  <c r="IJ34" i="43"/>
  <c r="II34" i="43"/>
  <c r="IH34" i="43"/>
  <c r="IG34" i="43"/>
  <c r="IF34" i="43"/>
  <c r="IE34" i="43"/>
  <c r="ID34" i="43"/>
  <c r="IC34" i="43"/>
  <c r="IB34" i="43"/>
  <c r="IA34" i="43"/>
  <c r="HZ34" i="43"/>
  <c r="HY34" i="43"/>
  <c r="HX34" i="43"/>
  <c r="HW34" i="43"/>
  <c r="HV34" i="43"/>
  <c r="HU34" i="43"/>
  <c r="HT34" i="43"/>
  <c r="HS34" i="43"/>
  <c r="HR34" i="43"/>
  <c r="HQ34" i="43"/>
  <c r="HP34" i="43"/>
  <c r="HO34" i="43"/>
  <c r="HN34" i="43"/>
  <c r="HM34" i="43"/>
  <c r="HL34" i="43"/>
  <c r="HK34" i="43"/>
  <c r="HJ34" i="43"/>
  <c r="HI34" i="43"/>
  <c r="HH34" i="43"/>
  <c r="HG34" i="43"/>
  <c r="HF34" i="43"/>
  <c r="HE34" i="43"/>
  <c r="HD34" i="43"/>
  <c r="HC34" i="43"/>
  <c r="HB34" i="43"/>
  <c r="HA34" i="43"/>
  <c r="GZ34" i="43"/>
  <c r="GY34" i="43"/>
  <c r="GX34" i="43"/>
  <c r="GW34" i="43"/>
  <c r="GV34" i="43"/>
  <c r="GU34" i="43"/>
  <c r="GT34" i="43"/>
  <c r="GS34" i="43"/>
  <c r="GR34" i="43"/>
  <c r="GQ34" i="43"/>
  <c r="GP34" i="43"/>
  <c r="GO34" i="43"/>
  <c r="GN34" i="43"/>
  <c r="GM34" i="43"/>
  <c r="GL34" i="43"/>
  <c r="GK34" i="43"/>
  <c r="GJ34" i="43"/>
  <c r="GI34" i="43"/>
  <c r="GH34" i="43"/>
  <c r="GG34" i="43"/>
  <c r="GF34" i="43"/>
  <c r="GE34" i="43"/>
  <c r="GD34" i="43"/>
  <c r="GC34" i="43"/>
  <c r="GB34" i="43"/>
  <c r="GA34" i="43"/>
  <c r="FZ34" i="43"/>
  <c r="FY34" i="43"/>
  <c r="FX34" i="43"/>
  <c r="FW34" i="43"/>
  <c r="FV34" i="43"/>
  <c r="FU34" i="43"/>
  <c r="FT34" i="43"/>
  <c r="FS34" i="43"/>
  <c r="FR34" i="43"/>
  <c r="FQ34" i="43"/>
  <c r="FP34" i="43"/>
  <c r="FO34" i="43"/>
  <c r="FN34" i="43"/>
  <c r="FM34" i="43"/>
  <c r="FL34" i="43"/>
  <c r="FK34" i="43"/>
  <c r="FJ34" i="43"/>
  <c r="FI34" i="43"/>
  <c r="FH34" i="43"/>
  <c r="FG34" i="43"/>
  <c r="FF34" i="43"/>
  <c r="FE34" i="43"/>
  <c r="FD34" i="43"/>
  <c r="FC34" i="43"/>
  <c r="FB34" i="43"/>
  <c r="FA34" i="43"/>
  <c r="EZ34" i="43"/>
  <c r="EY34" i="43"/>
  <c r="EX34" i="43"/>
  <c r="EW34" i="43"/>
  <c r="EV34" i="43"/>
  <c r="EU34" i="43"/>
  <c r="ET34" i="43"/>
  <c r="ES34" i="43"/>
  <c r="ER34" i="43"/>
  <c r="EQ34" i="43"/>
  <c r="EP34" i="43"/>
  <c r="EO34" i="43"/>
  <c r="EN34" i="43"/>
  <c r="EM34" i="43"/>
  <c r="EL34" i="43"/>
  <c r="EK34" i="43"/>
  <c r="EJ34" i="43"/>
  <c r="EI34" i="43"/>
  <c r="EH34" i="43"/>
  <c r="EG34" i="43"/>
  <c r="EF34" i="43"/>
  <c r="EE34" i="43"/>
  <c r="ED34" i="43"/>
  <c r="EC34" i="43"/>
  <c r="EB34" i="43"/>
  <c r="EA34" i="43"/>
  <c r="DZ34" i="43"/>
  <c r="DY34" i="43"/>
  <c r="DX34" i="43"/>
  <c r="DW34" i="43"/>
  <c r="DV34" i="43"/>
  <c r="DU34" i="43"/>
  <c r="DT34" i="43"/>
  <c r="DS34" i="43"/>
  <c r="DR34" i="43"/>
  <c r="DQ34" i="43"/>
  <c r="DP34" i="43"/>
  <c r="DO34" i="43"/>
  <c r="DN34" i="43"/>
  <c r="DM34" i="43"/>
  <c r="DL34" i="43"/>
  <c r="DK34" i="43"/>
  <c r="DJ34" i="43"/>
  <c r="DI34" i="43"/>
  <c r="DH34" i="43"/>
  <c r="DG34" i="43"/>
  <c r="DF34" i="43"/>
  <c r="DE34" i="43"/>
  <c r="DD34" i="43"/>
  <c r="DC34" i="43"/>
  <c r="DB34" i="43"/>
  <c r="DA34" i="43"/>
  <c r="CZ34" i="43"/>
  <c r="CY34" i="43"/>
  <c r="CX34" i="43"/>
  <c r="CW34" i="43"/>
  <c r="CV34" i="43"/>
  <c r="CU34" i="43"/>
  <c r="CT34" i="43"/>
  <c r="CS34" i="43"/>
  <c r="CR34" i="43"/>
  <c r="CQ34" i="43"/>
  <c r="CP34" i="43"/>
  <c r="CO34" i="43"/>
  <c r="CN34" i="43"/>
  <c r="CM34" i="43"/>
  <c r="CL34" i="43"/>
  <c r="CK34" i="43"/>
  <c r="CJ34" i="43"/>
  <c r="CI34" i="43"/>
  <c r="CH34" i="43"/>
  <c r="CG34" i="43"/>
  <c r="CF34" i="43"/>
  <c r="CE34" i="43"/>
  <c r="CD34" i="43"/>
  <c r="CC34" i="43"/>
  <c r="CB34" i="43"/>
  <c r="CA34" i="43"/>
  <c r="BZ34" i="43"/>
  <c r="BY34" i="43"/>
  <c r="BX34" i="43"/>
  <c r="BW34" i="43"/>
  <c r="BV34" i="43"/>
  <c r="BU34" i="43"/>
  <c r="BT34" i="43"/>
  <c r="BS34" i="43"/>
  <c r="BR34" i="43"/>
  <c r="BQ34" i="43"/>
  <c r="BP34" i="43"/>
  <c r="BO34" i="43"/>
  <c r="BN34" i="43"/>
  <c r="BM34" i="43"/>
  <c r="BL34" i="43"/>
  <c r="BK34" i="43"/>
  <c r="BJ34" i="43"/>
  <c r="BI34" i="43"/>
  <c r="BH34" i="43"/>
  <c r="BG34" i="43"/>
  <c r="BF34" i="43"/>
  <c r="BE34" i="43"/>
  <c r="BD34" i="43"/>
  <c r="BC34" i="43"/>
  <c r="BB34" i="43"/>
  <c r="BA34" i="43"/>
  <c r="AZ34" i="43"/>
  <c r="AY34" i="43"/>
  <c r="AX34" i="43"/>
  <c r="AW34" i="43"/>
  <c r="AV34" i="43"/>
  <c r="AU34" i="43"/>
  <c r="AT34" i="43"/>
  <c r="AS34" i="43"/>
  <c r="AR34" i="43"/>
  <c r="AQ34" i="43"/>
  <c r="AP34" i="43"/>
  <c r="AO34" i="43"/>
  <c r="AN34" i="43"/>
  <c r="AM34" i="43"/>
  <c r="AL34" i="43"/>
  <c r="AK34" i="43"/>
  <c r="AJ34" i="43"/>
  <c r="AI34" i="43"/>
  <c r="AH34" i="43"/>
  <c r="AG34" i="43"/>
  <c r="AF34" i="43"/>
  <c r="AE34" i="43"/>
  <c r="AD34" i="43"/>
  <c r="AC34" i="43"/>
  <c r="AB34" i="43"/>
  <c r="AA34" i="43"/>
  <c r="Z34" i="43"/>
  <c r="Y34" i="43"/>
  <c r="X34" i="43"/>
  <c r="W34" i="43"/>
  <c r="V34" i="43"/>
  <c r="U34" i="43"/>
  <c r="T34" i="43"/>
  <c r="S34" i="43"/>
  <c r="R34" i="43"/>
  <c r="Q34" i="43"/>
  <c r="P34" i="43"/>
  <c r="O34" i="43"/>
  <c r="N34" i="43"/>
  <c r="M34" i="43"/>
  <c r="L34" i="43"/>
  <c r="K34" i="43"/>
  <c r="J34" i="43"/>
  <c r="I34" i="43"/>
  <c r="H34" i="43"/>
  <c r="G34" i="43"/>
  <c r="F34" i="43"/>
  <c r="E34" i="43"/>
  <c r="D34" i="43"/>
  <c r="C34" i="43"/>
  <c r="B34" i="43"/>
  <c r="YC33" i="43"/>
  <c r="YB33" i="43"/>
  <c r="YA33" i="43"/>
  <c r="XZ33" i="43"/>
  <c r="XY33" i="43"/>
  <c r="XX33" i="43"/>
  <c r="XW33" i="43"/>
  <c r="XV33" i="43"/>
  <c r="XU33" i="43"/>
  <c r="XT33" i="43"/>
  <c r="XS33" i="43"/>
  <c r="XR33" i="43"/>
  <c r="XQ33" i="43"/>
  <c r="XP33" i="43"/>
  <c r="XO33" i="43"/>
  <c r="XN33" i="43"/>
  <c r="XM33" i="43"/>
  <c r="XL33" i="43"/>
  <c r="XK33" i="43"/>
  <c r="XJ33" i="43"/>
  <c r="XI33" i="43"/>
  <c r="XH33" i="43"/>
  <c r="XG33" i="43"/>
  <c r="XF33" i="43"/>
  <c r="XE33" i="43"/>
  <c r="XD33" i="43"/>
  <c r="XC33" i="43"/>
  <c r="XB33" i="43"/>
  <c r="XA33" i="43"/>
  <c r="WZ33" i="43"/>
  <c r="WY33" i="43"/>
  <c r="WX33" i="43"/>
  <c r="WW33" i="43"/>
  <c r="WV33" i="43"/>
  <c r="WU33" i="43"/>
  <c r="WT33" i="43"/>
  <c r="WS33" i="43"/>
  <c r="WR33" i="43"/>
  <c r="WQ33" i="43"/>
  <c r="WP33" i="43"/>
  <c r="WO33" i="43"/>
  <c r="WN33" i="43"/>
  <c r="WM33" i="43"/>
  <c r="WL33" i="43"/>
  <c r="WK33" i="43"/>
  <c r="WJ33" i="43"/>
  <c r="WI33" i="43"/>
  <c r="WH33" i="43"/>
  <c r="WG33" i="43"/>
  <c r="WF33" i="43"/>
  <c r="WE33" i="43"/>
  <c r="WD33" i="43"/>
  <c r="WC33" i="43"/>
  <c r="WB33" i="43"/>
  <c r="WA33" i="43"/>
  <c r="VZ33" i="43"/>
  <c r="VY33" i="43"/>
  <c r="VX33" i="43"/>
  <c r="VW33" i="43"/>
  <c r="VV33" i="43"/>
  <c r="VU33" i="43"/>
  <c r="VT33" i="43"/>
  <c r="VS33" i="43"/>
  <c r="VR33" i="43"/>
  <c r="VQ33" i="43"/>
  <c r="VP33" i="43"/>
  <c r="VO33" i="43"/>
  <c r="VN33" i="43"/>
  <c r="VM33" i="43"/>
  <c r="VL33" i="43"/>
  <c r="VK33" i="43"/>
  <c r="VJ33" i="43"/>
  <c r="VI33" i="43"/>
  <c r="VH33" i="43"/>
  <c r="VG33" i="43"/>
  <c r="VF33" i="43"/>
  <c r="VE33" i="43"/>
  <c r="VD33" i="43"/>
  <c r="VC33" i="43"/>
  <c r="VB33" i="43"/>
  <c r="VA33" i="43"/>
  <c r="UZ33" i="43"/>
  <c r="UY33" i="43"/>
  <c r="UX33" i="43"/>
  <c r="UW33" i="43"/>
  <c r="UV33" i="43"/>
  <c r="UU33" i="43"/>
  <c r="UT33" i="43"/>
  <c r="US33" i="43"/>
  <c r="UR33" i="43"/>
  <c r="UQ33" i="43"/>
  <c r="UP33" i="43"/>
  <c r="UO33" i="43"/>
  <c r="UN33" i="43"/>
  <c r="UM33" i="43"/>
  <c r="UL33" i="43"/>
  <c r="UK33" i="43"/>
  <c r="UJ33" i="43"/>
  <c r="UI33" i="43"/>
  <c r="UH33" i="43"/>
  <c r="UG33" i="43"/>
  <c r="UF33" i="43"/>
  <c r="UE33" i="43"/>
  <c r="UD33" i="43"/>
  <c r="UC33" i="43"/>
  <c r="UB33" i="43"/>
  <c r="UA33" i="43"/>
  <c r="TZ33" i="43"/>
  <c r="TY33" i="43"/>
  <c r="TX33" i="43"/>
  <c r="TW33" i="43"/>
  <c r="TV33" i="43"/>
  <c r="TU33" i="43"/>
  <c r="TT33" i="43"/>
  <c r="TS33" i="43"/>
  <c r="TR33" i="43"/>
  <c r="TQ33" i="43"/>
  <c r="TP33" i="43"/>
  <c r="TO33" i="43"/>
  <c r="TN33" i="43"/>
  <c r="TM33" i="43"/>
  <c r="TL33" i="43"/>
  <c r="TK33" i="43"/>
  <c r="TJ33" i="43"/>
  <c r="TI33" i="43"/>
  <c r="TH33" i="43"/>
  <c r="TG33" i="43"/>
  <c r="TF33" i="43"/>
  <c r="TE33" i="43"/>
  <c r="TD33" i="43"/>
  <c r="TC33" i="43"/>
  <c r="TB33" i="43"/>
  <c r="TA33" i="43"/>
  <c r="SZ33" i="43"/>
  <c r="SY33" i="43"/>
  <c r="SX33" i="43"/>
  <c r="SW33" i="43"/>
  <c r="SV33" i="43"/>
  <c r="SU33" i="43"/>
  <c r="ST33" i="43"/>
  <c r="SS33" i="43"/>
  <c r="SR33" i="43"/>
  <c r="SQ33" i="43"/>
  <c r="SP33" i="43"/>
  <c r="SO33" i="43"/>
  <c r="SN33" i="43"/>
  <c r="SM33" i="43"/>
  <c r="SL33" i="43"/>
  <c r="SK33" i="43"/>
  <c r="SJ33" i="43"/>
  <c r="SI33" i="43"/>
  <c r="SH33" i="43"/>
  <c r="SG33" i="43"/>
  <c r="SF33" i="43"/>
  <c r="SE33" i="43"/>
  <c r="SD33" i="43"/>
  <c r="SC33" i="43"/>
  <c r="SB33" i="43"/>
  <c r="SA33" i="43"/>
  <c r="RZ33" i="43"/>
  <c r="RY33" i="43"/>
  <c r="RX33" i="43"/>
  <c r="RW33" i="43"/>
  <c r="RV33" i="43"/>
  <c r="RU33" i="43"/>
  <c r="RT33" i="43"/>
  <c r="RS33" i="43"/>
  <c r="RR33" i="43"/>
  <c r="RQ33" i="43"/>
  <c r="RP33" i="43"/>
  <c r="RO33" i="43"/>
  <c r="RN33" i="43"/>
  <c r="RM33" i="43"/>
  <c r="RL33" i="43"/>
  <c r="RK33" i="43"/>
  <c r="RJ33" i="43"/>
  <c r="RI33" i="43"/>
  <c r="RH33" i="43"/>
  <c r="RG33" i="43"/>
  <c r="RF33" i="43"/>
  <c r="RE33" i="43"/>
  <c r="RD33" i="43"/>
  <c r="RC33" i="43"/>
  <c r="RB33" i="43"/>
  <c r="RA33" i="43"/>
  <c r="QZ33" i="43"/>
  <c r="QY33" i="43"/>
  <c r="QX33" i="43"/>
  <c r="QW33" i="43"/>
  <c r="QV33" i="43"/>
  <c r="QU33" i="43"/>
  <c r="QT33" i="43"/>
  <c r="QS33" i="43"/>
  <c r="QR33" i="43"/>
  <c r="QQ33" i="43"/>
  <c r="QP33" i="43"/>
  <c r="QO33" i="43"/>
  <c r="QN33" i="43"/>
  <c r="QM33" i="43"/>
  <c r="QL33" i="43"/>
  <c r="QK33" i="43"/>
  <c r="QJ33" i="43"/>
  <c r="QI33" i="43"/>
  <c r="QH33" i="43"/>
  <c r="QG33" i="43"/>
  <c r="QF33" i="43"/>
  <c r="QE33" i="43"/>
  <c r="QD33" i="43"/>
  <c r="QC33" i="43"/>
  <c r="QB33" i="43"/>
  <c r="QA33" i="43"/>
  <c r="PZ33" i="43"/>
  <c r="PY33" i="43"/>
  <c r="PX33" i="43"/>
  <c r="PW33" i="43"/>
  <c r="PV33" i="43"/>
  <c r="PU33" i="43"/>
  <c r="PT33" i="43"/>
  <c r="PS33" i="43"/>
  <c r="PR33" i="43"/>
  <c r="PQ33" i="43"/>
  <c r="PP33" i="43"/>
  <c r="PO33" i="43"/>
  <c r="PN33" i="43"/>
  <c r="PM33" i="43"/>
  <c r="PL33" i="43"/>
  <c r="PK33" i="43"/>
  <c r="PJ33" i="43"/>
  <c r="PI33" i="43"/>
  <c r="PH33" i="43"/>
  <c r="PG33" i="43"/>
  <c r="PF33" i="43"/>
  <c r="PE33" i="43"/>
  <c r="PD33" i="43"/>
  <c r="PC33" i="43"/>
  <c r="PB33" i="43"/>
  <c r="PA33" i="43"/>
  <c r="OZ33" i="43"/>
  <c r="OY33" i="43"/>
  <c r="OX33" i="43"/>
  <c r="OW33" i="43"/>
  <c r="OV33" i="43"/>
  <c r="OU33" i="43"/>
  <c r="OT33" i="43"/>
  <c r="OS33" i="43"/>
  <c r="OR33" i="43"/>
  <c r="OQ33" i="43"/>
  <c r="OP33" i="43"/>
  <c r="OO33" i="43"/>
  <c r="ON33" i="43"/>
  <c r="OM33" i="43"/>
  <c r="OL33" i="43"/>
  <c r="OK33" i="43"/>
  <c r="OJ33" i="43"/>
  <c r="OI33" i="43"/>
  <c r="OH33" i="43"/>
  <c r="OG33" i="43"/>
  <c r="OF33" i="43"/>
  <c r="OE33" i="43"/>
  <c r="OD33" i="43"/>
  <c r="OC33" i="43"/>
  <c r="OB33" i="43"/>
  <c r="OA33" i="43"/>
  <c r="NZ33" i="43"/>
  <c r="NY33" i="43"/>
  <c r="NX33" i="43"/>
  <c r="NW33" i="43"/>
  <c r="NV33" i="43"/>
  <c r="NU33" i="43"/>
  <c r="NT33" i="43"/>
  <c r="NS33" i="43"/>
  <c r="NR33" i="43"/>
  <c r="NQ33" i="43"/>
  <c r="NP33" i="43"/>
  <c r="NO33" i="43"/>
  <c r="NN33" i="43"/>
  <c r="NM33" i="43"/>
  <c r="NL33" i="43"/>
  <c r="NK33" i="43"/>
  <c r="NJ33" i="43"/>
  <c r="NI33" i="43"/>
  <c r="NH33" i="43"/>
  <c r="NG33" i="43"/>
  <c r="NF33" i="43"/>
  <c r="NE33" i="43"/>
  <c r="ND33" i="43"/>
  <c r="NC33" i="43"/>
  <c r="NB33" i="43"/>
  <c r="NA33" i="43"/>
  <c r="MZ33" i="43"/>
  <c r="MY33" i="43"/>
  <c r="MX33" i="43"/>
  <c r="MW33" i="43"/>
  <c r="MV33" i="43"/>
  <c r="MU33" i="43"/>
  <c r="MT33" i="43"/>
  <c r="MS33" i="43"/>
  <c r="MR33" i="43"/>
  <c r="MQ33" i="43"/>
  <c r="MP33" i="43"/>
  <c r="MO33" i="43"/>
  <c r="MN33" i="43"/>
  <c r="MM33" i="43"/>
  <c r="ML33" i="43"/>
  <c r="MK33" i="43"/>
  <c r="MJ33" i="43"/>
  <c r="MI33" i="43"/>
  <c r="MH33" i="43"/>
  <c r="MG33" i="43"/>
  <c r="MF33" i="43"/>
  <c r="ME33" i="43"/>
  <c r="MD33" i="43"/>
  <c r="MC33" i="43"/>
  <c r="MB33" i="43"/>
  <c r="MA33" i="43"/>
  <c r="LZ33" i="43"/>
  <c r="LY33" i="43"/>
  <c r="LX33" i="43"/>
  <c r="LW33" i="43"/>
  <c r="LV33" i="43"/>
  <c r="LU33" i="43"/>
  <c r="LT33" i="43"/>
  <c r="LS33" i="43"/>
  <c r="LR33" i="43"/>
  <c r="LQ33" i="43"/>
  <c r="LP33" i="43"/>
  <c r="LO33" i="43"/>
  <c r="LN33" i="43"/>
  <c r="LM33" i="43"/>
  <c r="LL33" i="43"/>
  <c r="LK33" i="43"/>
  <c r="LJ33" i="43"/>
  <c r="LI33" i="43"/>
  <c r="LH33" i="43"/>
  <c r="LG33" i="43"/>
  <c r="LF33" i="43"/>
  <c r="LE33" i="43"/>
  <c r="LD33" i="43"/>
  <c r="LC33" i="43"/>
  <c r="LB33" i="43"/>
  <c r="LA33" i="43"/>
  <c r="KZ33" i="43"/>
  <c r="KY33" i="43"/>
  <c r="KX33" i="43"/>
  <c r="KW33" i="43"/>
  <c r="KV33" i="43"/>
  <c r="KU33" i="43"/>
  <c r="KT33" i="43"/>
  <c r="KS33" i="43"/>
  <c r="KR33" i="43"/>
  <c r="KQ33" i="43"/>
  <c r="KP33" i="43"/>
  <c r="KO33" i="43"/>
  <c r="KN33" i="43"/>
  <c r="KM33" i="43"/>
  <c r="KL33" i="43"/>
  <c r="KK33" i="43"/>
  <c r="KJ33" i="43"/>
  <c r="KI33" i="43"/>
  <c r="KH33" i="43"/>
  <c r="KG33" i="43"/>
  <c r="KF33" i="43"/>
  <c r="KE33" i="43"/>
  <c r="KD33" i="43"/>
  <c r="KC33" i="43"/>
  <c r="KB33" i="43"/>
  <c r="KA33" i="43"/>
  <c r="JZ33" i="43"/>
  <c r="JY33" i="43"/>
  <c r="JX33" i="43"/>
  <c r="JW33" i="43"/>
  <c r="JV33" i="43"/>
  <c r="JU33" i="43"/>
  <c r="JT33" i="43"/>
  <c r="JS33" i="43"/>
  <c r="JR33" i="43"/>
  <c r="JQ33" i="43"/>
  <c r="JP33" i="43"/>
  <c r="JO33" i="43"/>
  <c r="JN33" i="43"/>
  <c r="JM33" i="43"/>
  <c r="JL33" i="43"/>
  <c r="JK33" i="43"/>
  <c r="JJ33" i="43"/>
  <c r="JI33" i="43"/>
  <c r="JH33" i="43"/>
  <c r="JG33" i="43"/>
  <c r="JF33" i="43"/>
  <c r="JE33" i="43"/>
  <c r="JD33" i="43"/>
  <c r="JC33" i="43"/>
  <c r="JB33" i="43"/>
  <c r="JA33" i="43"/>
  <c r="IZ33" i="43"/>
  <c r="IY33" i="43"/>
  <c r="IX33" i="43"/>
  <c r="IW33" i="43"/>
  <c r="IV33" i="43"/>
  <c r="IU33" i="43"/>
  <c r="IT33" i="43"/>
  <c r="IS33" i="43"/>
  <c r="IR33" i="43"/>
  <c r="IQ33" i="43"/>
  <c r="IP33" i="43"/>
  <c r="IO33" i="43"/>
  <c r="IN33" i="43"/>
  <c r="IM33" i="43"/>
  <c r="IL33" i="43"/>
  <c r="IK33" i="43"/>
  <c r="IJ33" i="43"/>
  <c r="II33" i="43"/>
  <c r="IH33" i="43"/>
  <c r="IG33" i="43"/>
  <c r="IF33" i="43"/>
  <c r="IE33" i="43"/>
  <c r="ID33" i="43"/>
  <c r="IC33" i="43"/>
  <c r="IB33" i="43"/>
  <c r="IA33" i="43"/>
  <c r="HZ33" i="43"/>
  <c r="HY33" i="43"/>
  <c r="HX33" i="43"/>
  <c r="HW33" i="43"/>
  <c r="HV33" i="43"/>
  <c r="HU33" i="43"/>
  <c r="HT33" i="43"/>
  <c r="HS33" i="43"/>
  <c r="HR33" i="43"/>
  <c r="HQ33" i="43"/>
  <c r="HP33" i="43"/>
  <c r="HO33" i="43"/>
  <c r="HN33" i="43"/>
  <c r="HM33" i="43"/>
  <c r="HL33" i="43"/>
  <c r="HK33" i="43"/>
  <c r="HJ33" i="43"/>
  <c r="HI33" i="43"/>
  <c r="HH33" i="43"/>
  <c r="HG33" i="43"/>
  <c r="HF33" i="43"/>
  <c r="HE33" i="43"/>
  <c r="HD33" i="43"/>
  <c r="HC33" i="43"/>
  <c r="HB33" i="43"/>
  <c r="HA33" i="43"/>
  <c r="GZ33" i="43"/>
  <c r="GY33" i="43"/>
  <c r="GX33" i="43"/>
  <c r="GW33" i="43"/>
  <c r="GV33" i="43"/>
  <c r="GU33" i="43"/>
  <c r="GT33" i="43"/>
  <c r="GS33" i="43"/>
  <c r="GR33" i="43"/>
  <c r="GQ33" i="43"/>
  <c r="GP33" i="43"/>
  <c r="GO33" i="43"/>
  <c r="GN33" i="43"/>
  <c r="GM33" i="43"/>
  <c r="GL33" i="43"/>
  <c r="GK33" i="43"/>
  <c r="GJ33" i="43"/>
  <c r="GI33" i="43"/>
  <c r="GH33" i="43"/>
  <c r="GG33" i="43"/>
  <c r="GF33" i="43"/>
  <c r="GE33" i="43"/>
  <c r="GD33" i="43"/>
  <c r="GC33" i="43"/>
  <c r="GB33" i="43"/>
  <c r="GA33" i="43"/>
  <c r="FZ33" i="43"/>
  <c r="FY33" i="43"/>
  <c r="FX33" i="43"/>
  <c r="FW33" i="43"/>
  <c r="FV33" i="43"/>
  <c r="FU33" i="43"/>
  <c r="FT33" i="43"/>
  <c r="FS33" i="43"/>
  <c r="FR33" i="43"/>
  <c r="FQ33" i="43"/>
  <c r="FP33" i="43"/>
  <c r="FO33" i="43"/>
  <c r="FN33" i="43"/>
  <c r="FM33" i="43"/>
  <c r="FL33" i="43"/>
  <c r="FK33" i="43"/>
  <c r="FJ33" i="43"/>
  <c r="FI33" i="43"/>
  <c r="FH33" i="43"/>
  <c r="FG33" i="43"/>
  <c r="FF33" i="43"/>
  <c r="FE33" i="43"/>
  <c r="FD33" i="43"/>
  <c r="FC33" i="43"/>
  <c r="FB33" i="43"/>
  <c r="FA33" i="43"/>
  <c r="EZ33" i="43"/>
  <c r="EY33" i="43"/>
  <c r="EX33" i="43"/>
  <c r="EW33" i="43"/>
  <c r="EV33" i="43"/>
  <c r="EU33" i="43"/>
  <c r="ET33" i="43"/>
  <c r="ES33" i="43"/>
  <c r="ER33" i="43"/>
  <c r="EQ33" i="43"/>
  <c r="EP33" i="43"/>
  <c r="EO33" i="43"/>
  <c r="EN33" i="43"/>
  <c r="EM33" i="43"/>
  <c r="EL33" i="43"/>
  <c r="EK33" i="43"/>
  <c r="EJ33" i="43"/>
  <c r="EI33" i="43"/>
  <c r="EH33" i="43"/>
  <c r="EG33" i="43"/>
  <c r="EF33" i="43"/>
  <c r="EE33" i="43"/>
  <c r="ED33" i="43"/>
  <c r="EC33" i="43"/>
  <c r="EB33" i="43"/>
  <c r="EA33" i="43"/>
  <c r="DZ33" i="43"/>
  <c r="DY33" i="43"/>
  <c r="DX33" i="43"/>
  <c r="DW33" i="43"/>
  <c r="DV33" i="43"/>
  <c r="DU33" i="43"/>
  <c r="DT33" i="43"/>
  <c r="DS33" i="43"/>
  <c r="DR33" i="43"/>
  <c r="DQ33" i="43"/>
  <c r="DP33" i="43"/>
  <c r="DO33" i="43"/>
  <c r="DN33" i="43"/>
  <c r="DM33" i="43"/>
  <c r="DL33" i="43"/>
  <c r="DK33" i="43"/>
  <c r="DJ33" i="43"/>
  <c r="DI33" i="43"/>
  <c r="DH33" i="43"/>
  <c r="DG33" i="43"/>
  <c r="DF33" i="43"/>
  <c r="DE33" i="43"/>
  <c r="DD33" i="43"/>
  <c r="DC33" i="43"/>
  <c r="DB33" i="43"/>
  <c r="DA33" i="43"/>
  <c r="CZ33" i="43"/>
  <c r="CY33" i="43"/>
  <c r="CX33" i="43"/>
  <c r="CW33" i="43"/>
  <c r="CV33" i="43"/>
  <c r="CU33" i="43"/>
  <c r="CT33" i="43"/>
  <c r="CS33" i="43"/>
  <c r="CR33" i="43"/>
  <c r="CQ33" i="43"/>
  <c r="CP33" i="43"/>
  <c r="CO33" i="43"/>
  <c r="CN33" i="43"/>
  <c r="CM33" i="43"/>
  <c r="CL33" i="43"/>
  <c r="CK33" i="43"/>
  <c r="CJ33" i="43"/>
  <c r="CI33" i="43"/>
  <c r="CH33" i="43"/>
  <c r="CG33" i="43"/>
  <c r="CF33" i="43"/>
  <c r="CE33" i="43"/>
  <c r="CD33" i="43"/>
  <c r="CC33" i="43"/>
  <c r="CB33" i="43"/>
  <c r="CA33" i="43"/>
  <c r="BZ33" i="43"/>
  <c r="BY33" i="43"/>
  <c r="BX33" i="43"/>
  <c r="BW33" i="43"/>
  <c r="BV33" i="43"/>
  <c r="BU33" i="43"/>
  <c r="BT33" i="43"/>
  <c r="BS33" i="43"/>
  <c r="BR33" i="43"/>
  <c r="BQ33" i="43"/>
  <c r="BP33" i="43"/>
  <c r="BO33" i="43"/>
  <c r="BN33" i="43"/>
  <c r="BM33" i="43"/>
  <c r="BL33" i="43"/>
  <c r="BK33" i="43"/>
  <c r="BJ33" i="43"/>
  <c r="BI33" i="43"/>
  <c r="BH33" i="43"/>
  <c r="BG33" i="43"/>
  <c r="BF33" i="43"/>
  <c r="BE33" i="43"/>
  <c r="BD33" i="43"/>
  <c r="BC33" i="43"/>
  <c r="BB33" i="43"/>
  <c r="BA33" i="43"/>
  <c r="AZ33" i="43"/>
  <c r="AY33" i="43"/>
  <c r="AX33" i="43"/>
  <c r="AW33" i="43"/>
  <c r="AV33" i="43"/>
  <c r="AU33" i="43"/>
  <c r="AT33" i="43"/>
  <c r="AS33" i="43"/>
  <c r="AR33" i="43"/>
  <c r="AQ33" i="43"/>
  <c r="AP33" i="43"/>
  <c r="AO33" i="43"/>
  <c r="AN33" i="43"/>
  <c r="AM33" i="43"/>
  <c r="AL33" i="43"/>
  <c r="AK33" i="43"/>
  <c r="AJ33" i="43"/>
  <c r="AI33" i="43"/>
  <c r="AH33" i="43"/>
  <c r="AG33" i="43"/>
  <c r="AF33" i="43"/>
  <c r="AE33" i="43"/>
  <c r="AD33" i="43"/>
  <c r="AC33" i="43"/>
  <c r="AB33" i="43"/>
  <c r="AA33" i="43"/>
  <c r="Z33" i="43"/>
  <c r="Y33" i="43"/>
  <c r="X33" i="43"/>
  <c r="W33" i="43"/>
  <c r="V33" i="43"/>
  <c r="U33" i="43"/>
  <c r="T33" i="43"/>
  <c r="S33" i="43"/>
  <c r="R33" i="43"/>
  <c r="Q33" i="43"/>
  <c r="P33" i="43"/>
  <c r="O33" i="43"/>
  <c r="N33" i="43"/>
  <c r="M33" i="43"/>
  <c r="L33" i="43"/>
  <c r="K33" i="43"/>
  <c r="J33" i="43"/>
  <c r="I33" i="43"/>
  <c r="H33" i="43"/>
  <c r="G33" i="43"/>
  <c r="F33" i="43"/>
  <c r="E33" i="43"/>
  <c r="D33" i="43"/>
  <c r="C33" i="43"/>
  <c r="B33" i="43"/>
  <c r="YC32" i="43"/>
  <c r="YB32" i="43"/>
  <c r="YA32" i="43"/>
  <c r="XZ32" i="43"/>
  <c r="XY32" i="43"/>
  <c r="XX32" i="43"/>
  <c r="XW32" i="43"/>
  <c r="XV32" i="43"/>
  <c r="XU32" i="43"/>
  <c r="XT32" i="43"/>
  <c r="XS32" i="43"/>
  <c r="XR32" i="43"/>
  <c r="XQ32" i="43"/>
  <c r="XP32" i="43"/>
  <c r="XO32" i="43"/>
  <c r="XN32" i="43"/>
  <c r="XM32" i="43"/>
  <c r="XL32" i="43"/>
  <c r="XK32" i="43"/>
  <c r="XJ32" i="43"/>
  <c r="XI32" i="43"/>
  <c r="XH32" i="43"/>
  <c r="XG32" i="43"/>
  <c r="XF32" i="43"/>
  <c r="XE32" i="43"/>
  <c r="XD32" i="43"/>
  <c r="XC32" i="43"/>
  <c r="XB32" i="43"/>
  <c r="XA32" i="43"/>
  <c r="WZ32" i="43"/>
  <c r="WY32" i="43"/>
  <c r="WX32" i="43"/>
  <c r="WW32" i="43"/>
  <c r="WV32" i="43"/>
  <c r="WU32" i="43"/>
  <c r="WT32" i="43"/>
  <c r="WS32" i="43"/>
  <c r="WR32" i="43"/>
  <c r="WQ32" i="43"/>
  <c r="WP32" i="43"/>
  <c r="WO32" i="43"/>
  <c r="WN32" i="43"/>
  <c r="WM32" i="43"/>
  <c r="WL32" i="43"/>
  <c r="WK32" i="43"/>
  <c r="WJ32" i="43"/>
  <c r="WI32" i="43"/>
  <c r="WH32" i="43"/>
  <c r="WG32" i="43"/>
  <c r="WF32" i="43"/>
  <c r="WE32" i="43"/>
  <c r="WD32" i="43"/>
  <c r="WC32" i="43"/>
  <c r="WB32" i="43"/>
  <c r="WA32" i="43"/>
  <c r="VZ32" i="43"/>
  <c r="VY32" i="43"/>
  <c r="VX32" i="43"/>
  <c r="VW32" i="43"/>
  <c r="VV32" i="43"/>
  <c r="VU32" i="43"/>
  <c r="VT32" i="43"/>
  <c r="VS32" i="43"/>
  <c r="VR32" i="43"/>
  <c r="VQ32" i="43"/>
  <c r="VP32" i="43"/>
  <c r="VO32" i="43"/>
  <c r="VN32" i="43"/>
  <c r="VM32" i="43"/>
  <c r="VL32" i="43"/>
  <c r="VK32" i="43"/>
  <c r="VJ32" i="43"/>
  <c r="VI32" i="43"/>
  <c r="VH32" i="43"/>
  <c r="VG32" i="43"/>
  <c r="VF32" i="43"/>
  <c r="VE32" i="43"/>
  <c r="VD32" i="43"/>
  <c r="VC32" i="43"/>
  <c r="VB32" i="43"/>
  <c r="VA32" i="43"/>
  <c r="UZ32" i="43"/>
  <c r="UY32" i="43"/>
  <c r="UX32" i="43"/>
  <c r="UW32" i="43"/>
  <c r="UV32" i="43"/>
  <c r="UU32" i="43"/>
  <c r="UT32" i="43"/>
  <c r="US32" i="43"/>
  <c r="UR32" i="43"/>
  <c r="UQ32" i="43"/>
  <c r="UP32" i="43"/>
  <c r="UO32" i="43"/>
  <c r="UN32" i="43"/>
  <c r="UM32" i="43"/>
  <c r="UL32" i="43"/>
  <c r="UK32" i="43"/>
  <c r="UJ32" i="43"/>
  <c r="UI32" i="43"/>
  <c r="UH32" i="43"/>
  <c r="UG32" i="43"/>
  <c r="UF32" i="43"/>
  <c r="UE32" i="43"/>
  <c r="UD32" i="43"/>
  <c r="UC32" i="43"/>
  <c r="UB32" i="43"/>
  <c r="UA32" i="43"/>
  <c r="TZ32" i="43"/>
  <c r="TY32" i="43"/>
  <c r="TX32" i="43"/>
  <c r="TW32" i="43"/>
  <c r="TV32" i="43"/>
  <c r="TU32" i="43"/>
  <c r="TT32" i="43"/>
  <c r="TS32" i="43"/>
  <c r="TR32" i="43"/>
  <c r="TQ32" i="43"/>
  <c r="TP32" i="43"/>
  <c r="TO32" i="43"/>
  <c r="TN32" i="43"/>
  <c r="TM32" i="43"/>
  <c r="TL32" i="43"/>
  <c r="TK32" i="43"/>
  <c r="TJ32" i="43"/>
  <c r="TI32" i="43"/>
  <c r="TH32" i="43"/>
  <c r="TG32" i="43"/>
  <c r="TF32" i="43"/>
  <c r="TE32" i="43"/>
  <c r="TD32" i="43"/>
  <c r="TC32" i="43"/>
  <c r="TB32" i="43"/>
  <c r="TA32" i="43"/>
  <c r="SZ32" i="43"/>
  <c r="SY32" i="43"/>
  <c r="SX32" i="43"/>
  <c r="SW32" i="43"/>
  <c r="SV32" i="43"/>
  <c r="SU32" i="43"/>
  <c r="ST32" i="43"/>
  <c r="SS32" i="43"/>
  <c r="SR32" i="43"/>
  <c r="SQ32" i="43"/>
  <c r="SP32" i="43"/>
  <c r="SO32" i="43"/>
  <c r="SN32" i="43"/>
  <c r="SM32" i="43"/>
  <c r="SL32" i="43"/>
  <c r="SK32" i="43"/>
  <c r="SJ32" i="43"/>
  <c r="SI32" i="43"/>
  <c r="SH32" i="43"/>
  <c r="SG32" i="43"/>
  <c r="SF32" i="43"/>
  <c r="SE32" i="43"/>
  <c r="SD32" i="43"/>
  <c r="SC32" i="43"/>
  <c r="SB32" i="43"/>
  <c r="SA32" i="43"/>
  <c r="RZ32" i="43"/>
  <c r="RY32" i="43"/>
  <c r="RX32" i="43"/>
  <c r="RW32" i="43"/>
  <c r="RV32" i="43"/>
  <c r="RU32" i="43"/>
  <c r="RT32" i="43"/>
  <c r="RS32" i="43"/>
  <c r="RR32" i="43"/>
  <c r="RQ32" i="43"/>
  <c r="RP32" i="43"/>
  <c r="RO32" i="43"/>
  <c r="RN32" i="43"/>
  <c r="RM32" i="43"/>
  <c r="RL32" i="43"/>
  <c r="RK32" i="43"/>
  <c r="RJ32" i="43"/>
  <c r="RI32" i="43"/>
  <c r="RH32" i="43"/>
  <c r="RG32" i="43"/>
  <c r="RF32" i="43"/>
  <c r="RE32" i="43"/>
  <c r="RD32" i="43"/>
  <c r="RC32" i="43"/>
  <c r="RB32" i="43"/>
  <c r="RA32" i="43"/>
  <c r="QZ32" i="43"/>
  <c r="QY32" i="43"/>
  <c r="QX32" i="43"/>
  <c r="QW32" i="43"/>
  <c r="QV32" i="43"/>
  <c r="QU32" i="43"/>
  <c r="QT32" i="43"/>
  <c r="QS32" i="43"/>
  <c r="QR32" i="43"/>
  <c r="QQ32" i="43"/>
  <c r="QP32" i="43"/>
  <c r="QO32" i="43"/>
  <c r="QN32" i="43"/>
  <c r="QM32" i="43"/>
  <c r="QL32" i="43"/>
  <c r="QK32" i="43"/>
  <c r="QJ32" i="43"/>
  <c r="QI32" i="43"/>
  <c r="QH32" i="43"/>
  <c r="QG32" i="43"/>
  <c r="QF32" i="43"/>
  <c r="QE32" i="43"/>
  <c r="QD32" i="43"/>
  <c r="QC32" i="43"/>
  <c r="QB32" i="43"/>
  <c r="QA32" i="43"/>
  <c r="PZ32" i="43"/>
  <c r="PY32" i="43"/>
  <c r="PX32" i="43"/>
  <c r="PW32" i="43"/>
  <c r="PV32" i="43"/>
  <c r="PU32" i="43"/>
  <c r="PT32" i="43"/>
  <c r="PS32" i="43"/>
  <c r="PR32" i="43"/>
  <c r="PQ32" i="43"/>
  <c r="PP32" i="43"/>
  <c r="PO32" i="43"/>
  <c r="PN32" i="43"/>
  <c r="PM32" i="43"/>
  <c r="PL32" i="43"/>
  <c r="PK32" i="43"/>
  <c r="PJ32" i="43"/>
  <c r="PI32" i="43"/>
  <c r="PH32" i="43"/>
  <c r="PG32" i="43"/>
  <c r="PF32" i="43"/>
  <c r="PE32" i="43"/>
  <c r="PD32" i="43"/>
  <c r="PC32" i="43"/>
  <c r="PB32" i="43"/>
  <c r="PA32" i="43"/>
  <c r="OZ32" i="43"/>
  <c r="OY32" i="43"/>
  <c r="OX32" i="43"/>
  <c r="OW32" i="43"/>
  <c r="OV32" i="43"/>
  <c r="OU32" i="43"/>
  <c r="OT32" i="43"/>
  <c r="OS32" i="43"/>
  <c r="OR32" i="43"/>
  <c r="OQ32" i="43"/>
  <c r="OP32" i="43"/>
  <c r="OO32" i="43"/>
  <c r="ON32" i="43"/>
  <c r="OM32" i="43"/>
  <c r="OL32" i="43"/>
  <c r="OK32" i="43"/>
  <c r="OJ32" i="43"/>
  <c r="OI32" i="43"/>
  <c r="OH32" i="43"/>
  <c r="OG32" i="43"/>
  <c r="OF32" i="43"/>
  <c r="OE32" i="43"/>
  <c r="OD32" i="43"/>
  <c r="OC32" i="43"/>
  <c r="OB32" i="43"/>
  <c r="OA32" i="43"/>
  <c r="NZ32" i="43"/>
  <c r="NY32" i="43"/>
  <c r="NX32" i="43"/>
  <c r="NW32" i="43"/>
  <c r="NV32" i="43"/>
  <c r="NU32" i="43"/>
  <c r="NT32" i="43"/>
  <c r="NS32" i="43"/>
  <c r="NR32" i="43"/>
  <c r="NQ32" i="43"/>
  <c r="NP32" i="43"/>
  <c r="NO32" i="43"/>
  <c r="NN32" i="43"/>
  <c r="NM32" i="43"/>
  <c r="NL32" i="43"/>
  <c r="NK32" i="43"/>
  <c r="NJ32" i="43"/>
  <c r="NI32" i="43"/>
  <c r="NH32" i="43"/>
  <c r="NG32" i="43"/>
  <c r="NF32" i="43"/>
  <c r="NE32" i="43"/>
  <c r="ND32" i="43"/>
  <c r="NC32" i="43"/>
  <c r="NB32" i="43"/>
  <c r="NA32" i="43"/>
  <c r="MZ32" i="43"/>
  <c r="MY32" i="43"/>
  <c r="MX32" i="43"/>
  <c r="MW32" i="43"/>
  <c r="MV32" i="43"/>
  <c r="MU32" i="43"/>
  <c r="MT32" i="43"/>
  <c r="MS32" i="43"/>
  <c r="MR32" i="43"/>
  <c r="MQ32" i="43"/>
  <c r="MP32" i="43"/>
  <c r="MO32" i="43"/>
  <c r="MN32" i="43"/>
  <c r="MM32" i="43"/>
  <c r="ML32" i="43"/>
  <c r="MK32" i="43"/>
  <c r="MJ32" i="43"/>
  <c r="MI32" i="43"/>
  <c r="MH32" i="43"/>
  <c r="MG32" i="43"/>
  <c r="MF32" i="43"/>
  <c r="ME32" i="43"/>
  <c r="MD32" i="43"/>
  <c r="MC32" i="43"/>
  <c r="MB32" i="43"/>
  <c r="MA32" i="43"/>
  <c r="LZ32" i="43"/>
  <c r="LY32" i="43"/>
  <c r="LX32" i="43"/>
  <c r="LW32" i="43"/>
  <c r="LV32" i="43"/>
  <c r="LU32" i="43"/>
  <c r="LT32" i="43"/>
  <c r="LS32" i="43"/>
  <c r="LR32" i="43"/>
  <c r="LQ32" i="43"/>
  <c r="LP32" i="43"/>
  <c r="LO32" i="43"/>
  <c r="LN32" i="43"/>
  <c r="LM32" i="43"/>
  <c r="LL32" i="43"/>
  <c r="LK32" i="43"/>
  <c r="LJ32" i="43"/>
  <c r="LI32" i="43"/>
  <c r="LH32" i="43"/>
  <c r="LG32" i="43"/>
  <c r="LF32" i="43"/>
  <c r="LE32" i="43"/>
  <c r="LD32" i="43"/>
  <c r="LC32" i="43"/>
  <c r="LB32" i="43"/>
  <c r="LA32" i="43"/>
  <c r="KZ32" i="43"/>
  <c r="KY32" i="43"/>
  <c r="KX32" i="43"/>
  <c r="KW32" i="43"/>
  <c r="KV32" i="43"/>
  <c r="KU32" i="43"/>
  <c r="KT32" i="43"/>
  <c r="KS32" i="43"/>
  <c r="KR32" i="43"/>
  <c r="KQ32" i="43"/>
  <c r="KP32" i="43"/>
  <c r="KO32" i="43"/>
  <c r="KN32" i="43"/>
  <c r="KM32" i="43"/>
  <c r="KL32" i="43"/>
  <c r="KK32" i="43"/>
  <c r="KJ32" i="43"/>
  <c r="KI32" i="43"/>
  <c r="KH32" i="43"/>
  <c r="KG32" i="43"/>
  <c r="KF32" i="43"/>
  <c r="KE32" i="43"/>
  <c r="KD32" i="43"/>
  <c r="KC32" i="43"/>
  <c r="KB32" i="43"/>
  <c r="KA32" i="43"/>
  <c r="JZ32" i="43"/>
  <c r="JY32" i="43"/>
  <c r="JX32" i="43"/>
  <c r="JW32" i="43"/>
  <c r="JV32" i="43"/>
  <c r="JU32" i="43"/>
  <c r="JT32" i="43"/>
  <c r="JS32" i="43"/>
  <c r="JR32" i="43"/>
  <c r="JQ32" i="43"/>
  <c r="JP32" i="43"/>
  <c r="JO32" i="43"/>
  <c r="JN32" i="43"/>
  <c r="JM32" i="43"/>
  <c r="JL32" i="43"/>
  <c r="JK32" i="43"/>
  <c r="JJ32" i="43"/>
  <c r="JI32" i="43"/>
  <c r="JH32" i="43"/>
  <c r="JG32" i="43"/>
  <c r="JF32" i="43"/>
  <c r="JE32" i="43"/>
  <c r="JD32" i="43"/>
  <c r="JC32" i="43"/>
  <c r="JB32" i="43"/>
  <c r="JA32" i="43"/>
  <c r="IZ32" i="43"/>
  <c r="IY32" i="43"/>
  <c r="IX32" i="43"/>
  <c r="IW32" i="43"/>
  <c r="IV32" i="43"/>
  <c r="IU32" i="43"/>
  <c r="IT32" i="43"/>
  <c r="IS32" i="43"/>
  <c r="IR32" i="43"/>
  <c r="IQ32" i="43"/>
  <c r="IP32" i="43"/>
  <c r="IO32" i="43"/>
  <c r="IN32" i="43"/>
  <c r="IM32" i="43"/>
  <c r="IL32" i="43"/>
  <c r="IK32" i="43"/>
  <c r="IJ32" i="43"/>
  <c r="II32" i="43"/>
  <c r="IH32" i="43"/>
  <c r="IG32" i="43"/>
  <c r="IF32" i="43"/>
  <c r="IE32" i="43"/>
  <c r="ID32" i="43"/>
  <c r="IC32" i="43"/>
  <c r="IB32" i="43"/>
  <c r="IA32" i="43"/>
  <c r="HZ32" i="43"/>
  <c r="HY32" i="43"/>
  <c r="HX32" i="43"/>
  <c r="HW32" i="43"/>
  <c r="HV32" i="43"/>
  <c r="HU32" i="43"/>
  <c r="HT32" i="43"/>
  <c r="HS32" i="43"/>
  <c r="HR32" i="43"/>
  <c r="HQ32" i="43"/>
  <c r="HP32" i="43"/>
  <c r="HO32" i="43"/>
  <c r="HN32" i="43"/>
  <c r="HM32" i="43"/>
  <c r="HL32" i="43"/>
  <c r="HK32" i="43"/>
  <c r="HJ32" i="43"/>
  <c r="HI32" i="43"/>
  <c r="HH32" i="43"/>
  <c r="HG32" i="43"/>
  <c r="HF32" i="43"/>
  <c r="HE32" i="43"/>
  <c r="HD32" i="43"/>
  <c r="HC32" i="43"/>
  <c r="HB32" i="43"/>
  <c r="HA32" i="43"/>
  <c r="GZ32" i="43"/>
  <c r="GY32" i="43"/>
  <c r="GX32" i="43"/>
  <c r="GW32" i="43"/>
  <c r="GV32" i="43"/>
  <c r="GU32" i="43"/>
  <c r="GT32" i="43"/>
  <c r="GS32" i="43"/>
  <c r="GR32" i="43"/>
  <c r="GQ32" i="43"/>
  <c r="GP32" i="43"/>
  <c r="GO32" i="43"/>
  <c r="GN32" i="43"/>
  <c r="GM32" i="43"/>
  <c r="GL32" i="43"/>
  <c r="GK32" i="43"/>
  <c r="GJ32" i="43"/>
  <c r="GI32" i="43"/>
  <c r="GH32" i="43"/>
  <c r="GG32" i="43"/>
  <c r="GF32" i="43"/>
  <c r="GE32" i="43"/>
  <c r="GD32" i="43"/>
  <c r="GC32" i="43"/>
  <c r="GB32" i="43"/>
  <c r="GA32" i="43"/>
  <c r="FZ32" i="43"/>
  <c r="FY32" i="43"/>
  <c r="FX32" i="43"/>
  <c r="FW32" i="43"/>
  <c r="FV32" i="43"/>
  <c r="FU32" i="43"/>
  <c r="FT32" i="43"/>
  <c r="FS32" i="43"/>
  <c r="FR32" i="43"/>
  <c r="FQ32" i="43"/>
  <c r="FP32" i="43"/>
  <c r="FO32" i="43"/>
  <c r="FN32" i="43"/>
  <c r="FM32" i="43"/>
  <c r="FL32" i="43"/>
  <c r="FK32" i="43"/>
  <c r="FJ32" i="43"/>
  <c r="FI32" i="43"/>
  <c r="FH32" i="43"/>
  <c r="FG32" i="43"/>
  <c r="FF32" i="43"/>
  <c r="FE32" i="43"/>
  <c r="FD32" i="43"/>
  <c r="FC32" i="43"/>
  <c r="FB32" i="43"/>
  <c r="FA32" i="43"/>
  <c r="EZ32" i="43"/>
  <c r="EY32" i="43"/>
  <c r="EX32" i="43"/>
  <c r="EW32" i="43"/>
  <c r="EV32" i="43"/>
  <c r="EU32" i="43"/>
  <c r="ET32" i="43"/>
  <c r="ES32" i="43"/>
  <c r="ER32" i="43"/>
  <c r="EQ32" i="43"/>
  <c r="EP32" i="43"/>
  <c r="EO32" i="43"/>
  <c r="EN32" i="43"/>
  <c r="EM32" i="43"/>
  <c r="EL32" i="43"/>
  <c r="EK32" i="43"/>
  <c r="EJ32" i="43"/>
  <c r="EI32" i="43"/>
  <c r="EH32" i="43"/>
  <c r="EG32" i="43"/>
  <c r="EF32" i="43"/>
  <c r="EE32" i="43"/>
  <c r="ED32" i="43"/>
  <c r="EC32" i="43"/>
  <c r="EB32" i="43"/>
  <c r="EA32" i="43"/>
  <c r="DZ32" i="43"/>
  <c r="DY32" i="43"/>
  <c r="DX32" i="43"/>
  <c r="DW32" i="43"/>
  <c r="DV32" i="43"/>
  <c r="DU32" i="43"/>
  <c r="DT32" i="43"/>
  <c r="DS32" i="43"/>
  <c r="DR32" i="43"/>
  <c r="DQ32" i="43"/>
  <c r="DP32" i="43"/>
  <c r="DO32" i="43"/>
  <c r="DN32" i="43"/>
  <c r="DM32" i="43"/>
  <c r="DL32" i="43"/>
  <c r="DK32" i="43"/>
  <c r="DJ32" i="43"/>
  <c r="DI32" i="43"/>
  <c r="DH32" i="43"/>
  <c r="DG32" i="43"/>
  <c r="DF32" i="43"/>
  <c r="DE32" i="43"/>
  <c r="DD32" i="43"/>
  <c r="DC32" i="43"/>
  <c r="DB32" i="43"/>
  <c r="DA32" i="43"/>
  <c r="CZ32" i="43"/>
  <c r="CY32" i="43"/>
  <c r="CX32" i="43"/>
  <c r="CW32" i="43"/>
  <c r="CV32" i="43"/>
  <c r="CU32" i="43"/>
  <c r="CT32" i="43"/>
  <c r="CS32" i="43"/>
  <c r="CR32" i="43"/>
  <c r="CQ32" i="43"/>
  <c r="CP32" i="43"/>
  <c r="CO32" i="43"/>
  <c r="CN32" i="43"/>
  <c r="CM32" i="43"/>
  <c r="CL32" i="43"/>
  <c r="CK32" i="43"/>
  <c r="CJ32" i="43"/>
  <c r="CI32" i="43"/>
  <c r="CH32" i="43"/>
  <c r="CG32" i="43"/>
  <c r="CF32" i="43"/>
  <c r="CE32" i="43"/>
  <c r="CD32" i="43"/>
  <c r="CC32" i="43"/>
  <c r="CB32" i="43"/>
  <c r="CA32" i="43"/>
  <c r="BZ32" i="43"/>
  <c r="BY32" i="43"/>
  <c r="BX32" i="43"/>
  <c r="BW32" i="43"/>
  <c r="BV32" i="43"/>
  <c r="BU32" i="43"/>
  <c r="BT32" i="43"/>
  <c r="BS32" i="43"/>
  <c r="BR32" i="43"/>
  <c r="BQ32" i="43"/>
  <c r="BP32" i="43"/>
  <c r="BO32" i="43"/>
  <c r="BN32" i="43"/>
  <c r="BM32" i="43"/>
  <c r="BL32" i="43"/>
  <c r="BK32" i="43"/>
  <c r="BJ32" i="43"/>
  <c r="BI32" i="43"/>
  <c r="BH32" i="43"/>
  <c r="BG32" i="43"/>
  <c r="BF32" i="43"/>
  <c r="BE32" i="43"/>
  <c r="BD32" i="43"/>
  <c r="BC32" i="43"/>
  <c r="BB32" i="43"/>
  <c r="BA32" i="43"/>
  <c r="AZ32" i="43"/>
  <c r="AY32" i="43"/>
  <c r="AX32" i="43"/>
  <c r="AW32" i="43"/>
  <c r="AV32" i="43"/>
  <c r="AU32" i="43"/>
  <c r="AT32" i="43"/>
  <c r="AS32" i="43"/>
  <c r="AR32" i="43"/>
  <c r="AQ32" i="43"/>
  <c r="AP32" i="43"/>
  <c r="AO32" i="43"/>
  <c r="AN32" i="43"/>
  <c r="AM32" i="43"/>
  <c r="AL32" i="43"/>
  <c r="AK32" i="43"/>
  <c r="AJ32" i="43"/>
  <c r="AI32" i="43"/>
  <c r="AH32" i="43"/>
  <c r="AG32" i="43"/>
  <c r="AF32" i="43"/>
  <c r="AE32" i="43"/>
  <c r="AD32" i="43"/>
  <c r="AC32" i="43"/>
  <c r="AB32" i="43"/>
  <c r="AA32" i="43"/>
  <c r="Z32" i="43"/>
  <c r="Y32" i="43"/>
  <c r="X32" i="43"/>
  <c r="W32" i="43"/>
  <c r="V32" i="43"/>
  <c r="U32" i="43"/>
  <c r="T32" i="43"/>
  <c r="S32" i="43"/>
  <c r="R32" i="43"/>
  <c r="Q32" i="43"/>
  <c r="P32" i="43"/>
  <c r="O32" i="43"/>
  <c r="N32" i="43"/>
  <c r="M32" i="43"/>
  <c r="L32" i="43"/>
  <c r="K32" i="43"/>
  <c r="J32" i="43"/>
  <c r="I32" i="43"/>
  <c r="H32" i="43"/>
  <c r="G32" i="43"/>
  <c r="F32" i="43"/>
  <c r="E32" i="43"/>
  <c r="D32" i="43"/>
  <c r="C32" i="43"/>
  <c r="B32" i="43"/>
  <c r="YC31" i="43"/>
  <c r="YB31" i="43"/>
  <c r="YA31" i="43"/>
  <c r="XZ31" i="43"/>
  <c r="XY31" i="43"/>
  <c r="XX31" i="43"/>
  <c r="XW31" i="43"/>
  <c r="XV31" i="43"/>
  <c r="XU31" i="43"/>
  <c r="XT31" i="43"/>
  <c r="XS31" i="43"/>
  <c r="XR31" i="43"/>
  <c r="XQ31" i="43"/>
  <c r="XP31" i="43"/>
  <c r="XO31" i="43"/>
  <c r="XN31" i="43"/>
  <c r="XM31" i="43"/>
  <c r="XL31" i="43"/>
  <c r="XK31" i="43"/>
  <c r="XJ31" i="43"/>
  <c r="XI31" i="43"/>
  <c r="XH31" i="43"/>
  <c r="XG31" i="43"/>
  <c r="XF31" i="43"/>
  <c r="XE31" i="43"/>
  <c r="XD31" i="43"/>
  <c r="XC31" i="43"/>
  <c r="XB31" i="43"/>
  <c r="XA31" i="43"/>
  <c r="WZ31" i="43"/>
  <c r="WY31" i="43"/>
  <c r="WX31" i="43"/>
  <c r="WW31" i="43"/>
  <c r="WV31" i="43"/>
  <c r="WU31" i="43"/>
  <c r="WT31" i="43"/>
  <c r="WS31" i="43"/>
  <c r="WR31" i="43"/>
  <c r="WQ31" i="43"/>
  <c r="WP31" i="43"/>
  <c r="WO31" i="43"/>
  <c r="WN31" i="43"/>
  <c r="WM31" i="43"/>
  <c r="WL31" i="43"/>
  <c r="WK31" i="43"/>
  <c r="WJ31" i="43"/>
  <c r="WI31" i="43"/>
  <c r="WH31" i="43"/>
  <c r="WG31" i="43"/>
  <c r="WF31" i="43"/>
  <c r="WE31" i="43"/>
  <c r="WD31" i="43"/>
  <c r="WC31" i="43"/>
  <c r="WB31" i="43"/>
  <c r="WA31" i="43"/>
  <c r="VZ31" i="43"/>
  <c r="VY31" i="43"/>
  <c r="VX31" i="43"/>
  <c r="VW31" i="43"/>
  <c r="VV31" i="43"/>
  <c r="VU31" i="43"/>
  <c r="VT31" i="43"/>
  <c r="VS31" i="43"/>
  <c r="VR31" i="43"/>
  <c r="VQ31" i="43"/>
  <c r="VP31" i="43"/>
  <c r="VO31" i="43"/>
  <c r="VN31" i="43"/>
  <c r="VM31" i="43"/>
  <c r="VL31" i="43"/>
  <c r="VK31" i="43"/>
  <c r="VJ31" i="43"/>
  <c r="VI31" i="43"/>
  <c r="VH31" i="43"/>
  <c r="VG31" i="43"/>
  <c r="VF31" i="43"/>
  <c r="VE31" i="43"/>
  <c r="VD31" i="43"/>
  <c r="VC31" i="43"/>
  <c r="VB31" i="43"/>
  <c r="VA31" i="43"/>
  <c r="UZ31" i="43"/>
  <c r="UY31" i="43"/>
  <c r="UX31" i="43"/>
  <c r="UW31" i="43"/>
  <c r="UV31" i="43"/>
  <c r="UU31" i="43"/>
  <c r="UT31" i="43"/>
  <c r="US31" i="43"/>
  <c r="UR31" i="43"/>
  <c r="UQ31" i="43"/>
  <c r="UP31" i="43"/>
  <c r="UO31" i="43"/>
  <c r="UN31" i="43"/>
  <c r="UM31" i="43"/>
  <c r="UL31" i="43"/>
  <c r="UK31" i="43"/>
  <c r="UJ31" i="43"/>
  <c r="UI31" i="43"/>
  <c r="UH31" i="43"/>
  <c r="UG31" i="43"/>
  <c r="UF31" i="43"/>
  <c r="UE31" i="43"/>
  <c r="UD31" i="43"/>
  <c r="UC31" i="43"/>
  <c r="UB31" i="43"/>
  <c r="UA31" i="43"/>
  <c r="TZ31" i="43"/>
  <c r="TY31" i="43"/>
  <c r="TX31" i="43"/>
  <c r="TW31" i="43"/>
  <c r="TV31" i="43"/>
  <c r="TU31" i="43"/>
  <c r="TT31" i="43"/>
  <c r="TS31" i="43"/>
  <c r="TR31" i="43"/>
  <c r="TQ31" i="43"/>
  <c r="TP31" i="43"/>
  <c r="TO31" i="43"/>
  <c r="TN31" i="43"/>
  <c r="TM31" i="43"/>
  <c r="TL31" i="43"/>
  <c r="TK31" i="43"/>
  <c r="TJ31" i="43"/>
  <c r="TI31" i="43"/>
  <c r="TH31" i="43"/>
  <c r="TG31" i="43"/>
  <c r="TF31" i="43"/>
  <c r="TE31" i="43"/>
  <c r="TD31" i="43"/>
  <c r="TC31" i="43"/>
  <c r="TB31" i="43"/>
  <c r="TA31" i="43"/>
  <c r="SZ31" i="43"/>
  <c r="SY31" i="43"/>
  <c r="SX31" i="43"/>
  <c r="SW31" i="43"/>
  <c r="SV31" i="43"/>
  <c r="SU31" i="43"/>
  <c r="ST31" i="43"/>
  <c r="SS31" i="43"/>
  <c r="SR31" i="43"/>
  <c r="SQ31" i="43"/>
  <c r="SP31" i="43"/>
  <c r="SO31" i="43"/>
  <c r="SN31" i="43"/>
  <c r="SM31" i="43"/>
  <c r="SL31" i="43"/>
  <c r="SK31" i="43"/>
  <c r="SJ31" i="43"/>
  <c r="SI31" i="43"/>
  <c r="SH31" i="43"/>
  <c r="SG31" i="43"/>
  <c r="SF31" i="43"/>
  <c r="SE31" i="43"/>
  <c r="SD31" i="43"/>
  <c r="SC31" i="43"/>
  <c r="SB31" i="43"/>
  <c r="SA31" i="43"/>
  <c r="RZ31" i="43"/>
  <c r="RY31" i="43"/>
  <c r="RX31" i="43"/>
  <c r="RW31" i="43"/>
  <c r="RV31" i="43"/>
  <c r="RU31" i="43"/>
  <c r="RT31" i="43"/>
  <c r="RS31" i="43"/>
  <c r="RR31" i="43"/>
  <c r="RQ31" i="43"/>
  <c r="RP31" i="43"/>
  <c r="RO31" i="43"/>
  <c r="RN31" i="43"/>
  <c r="RM31" i="43"/>
  <c r="RL31" i="43"/>
  <c r="RK31" i="43"/>
  <c r="RJ31" i="43"/>
  <c r="RI31" i="43"/>
  <c r="RH31" i="43"/>
  <c r="RG31" i="43"/>
  <c r="RF31" i="43"/>
  <c r="RE31" i="43"/>
  <c r="RD31" i="43"/>
  <c r="RC31" i="43"/>
  <c r="RB31" i="43"/>
  <c r="RA31" i="43"/>
  <c r="QZ31" i="43"/>
  <c r="QY31" i="43"/>
  <c r="QX31" i="43"/>
  <c r="QW31" i="43"/>
  <c r="QV31" i="43"/>
  <c r="QU31" i="43"/>
  <c r="QT31" i="43"/>
  <c r="QS31" i="43"/>
  <c r="QR31" i="43"/>
  <c r="QQ31" i="43"/>
  <c r="QP31" i="43"/>
  <c r="QO31" i="43"/>
  <c r="QN31" i="43"/>
  <c r="QM31" i="43"/>
  <c r="QL31" i="43"/>
  <c r="QK31" i="43"/>
  <c r="QJ31" i="43"/>
  <c r="QI31" i="43"/>
  <c r="QH31" i="43"/>
  <c r="QG31" i="43"/>
  <c r="QF31" i="43"/>
  <c r="QE31" i="43"/>
  <c r="QD31" i="43"/>
  <c r="QC31" i="43"/>
  <c r="QB31" i="43"/>
  <c r="QA31" i="43"/>
  <c r="PZ31" i="43"/>
  <c r="PY31" i="43"/>
  <c r="PX31" i="43"/>
  <c r="PW31" i="43"/>
  <c r="PV31" i="43"/>
  <c r="PU31" i="43"/>
  <c r="PT31" i="43"/>
  <c r="PS31" i="43"/>
  <c r="PR31" i="43"/>
  <c r="PQ31" i="43"/>
  <c r="PP31" i="43"/>
  <c r="PO31" i="43"/>
  <c r="PN31" i="43"/>
  <c r="PM31" i="43"/>
  <c r="PL31" i="43"/>
  <c r="PK31" i="43"/>
  <c r="PJ31" i="43"/>
  <c r="PI31" i="43"/>
  <c r="PH31" i="43"/>
  <c r="PG31" i="43"/>
  <c r="PF31" i="43"/>
  <c r="PE31" i="43"/>
  <c r="PD31" i="43"/>
  <c r="PC31" i="43"/>
  <c r="PB31" i="43"/>
  <c r="PA31" i="43"/>
  <c r="OZ31" i="43"/>
  <c r="OY31" i="43"/>
  <c r="OX31" i="43"/>
  <c r="OW31" i="43"/>
  <c r="OV31" i="43"/>
  <c r="OU31" i="43"/>
  <c r="OT31" i="43"/>
  <c r="OS31" i="43"/>
  <c r="OR31" i="43"/>
  <c r="OQ31" i="43"/>
  <c r="OP31" i="43"/>
  <c r="OO31" i="43"/>
  <c r="ON31" i="43"/>
  <c r="OM31" i="43"/>
  <c r="OL31" i="43"/>
  <c r="OK31" i="43"/>
  <c r="OJ31" i="43"/>
  <c r="OI31" i="43"/>
  <c r="OH31" i="43"/>
  <c r="OG31" i="43"/>
  <c r="OF31" i="43"/>
  <c r="OE31" i="43"/>
  <c r="OD31" i="43"/>
  <c r="OC31" i="43"/>
  <c r="OB31" i="43"/>
  <c r="OA31" i="43"/>
  <c r="NZ31" i="43"/>
  <c r="NY31" i="43"/>
  <c r="NX31" i="43"/>
  <c r="NW31" i="43"/>
  <c r="NV31" i="43"/>
  <c r="NU31" i="43"/>
  <c r="NT31" i="43"/>
  <c r="NS31" i="43"/>
  <c r="NR31" i="43"/>
  <c r="NQ31" i="43"/>
  <c r="NP31" i="43"/>
  <c r="NO31" i="43"/>
  <c r="NN31" i="43"/>
  <c r="NM31" i="43"/>
  <c r="NL31" i="43"/>
  <c r="NK31" i="43"/>
  <c r="NJ31" i="43"/>
  <c r="NI31" i="43"/>
  <c r="NH31" i="43"/>
  <c r="NG31" i="43"/>
  <c r="NF31" i="43"/>
  <c r="NE31" i="43"/>
  <c r="ND31" i="43"/>
  <c r="NC31" i="43"/>
  <c r="NB31" i="43"/>
  <c r="NA31" i="43"/>
  <c r="MZ31" i="43"/>
  <c r="MY31" i="43"/>
  <c r="MX31" i="43"/>
  <c r="MW31" i="43"/>
  <c r="MV31" i="43"/>
  <c r="MU31" i="43"/>
  <c r="MT31" i="43"/>
  <c r="MS31" i="43"/>
  <c r="MR31" i="43"/>
  <c r="MQ31" i="43"/>
  <c r="MP31" i="43"/>
  <c r="MO31" i="43"/>
  <c r="MN31" i="43"/>
  <c r="MM31" i="43"/>
  <c r="ML31" i="43"/>
  <c r="MK31" i="43"/>
  <c r="MJ31" i="43"/>
  <c r="MI31" i="43"/>
  <c r="MH31" i="43"/>
  <c r="MG31" i="43"/>
  <c r="MF31" i="43"/>
  <c r="ME31" i="43"/>
  <c r="MD31" i="43"/>
  <c r="MC31" i="43"/>
  <c r="MB31" i="43"/>
  <c r="MA31" i="43"/>
  <c r="LZ31" i="43"/>
  <c r="LY31" i="43"/>
  <c r="LX31" i="43"/>
  <c r="LW31" i="43"/>
  <c r="LV31" i="43"/>
  <c r="LU31" i="43"/>
  <c r="LT31" i="43"/>
  <c r="LS31" i="43"/>
  <c r="LR31" i="43"/>
  <c r="LQ31" i="43"/>
  <c r="LP31" i="43"/>
  <c r="LO31" i="43"/>
  <c r="LN31" i="43"/>
  <c r="LM31" i="43"/>
  <c r="LL31" i="43"/>
  <c r="LK31" i="43"/>
  <c r="LJ31" i="43"/>
  <c r="LI31" i="43"/>
  <c r="LH31" i="43"/>
  <c r="LG31" i="43"/>
  <c r="LF31" i="43"/>
  <c r="LE31" i="43"/>
  <c r="LD31" i="43"/>
  <c r="LC31" i="43"/>
  <c r="LB31" i="43"/>
  <c r="LA31" i="43"/>
  <c r="KZ31" i="43"/>
  <c r="KY31" i="43"/>
  <c r="KX31" i="43"/>
  <c r="KW31" i="43"/>
  <c r="KV31" i="43"/>
  <c r="KU31" i="43"/>
  <c r="KT31" i="43"/>
  <c r="KS31" i="43"/>
  <c r="KR31" i="43"/>
  <c r="KQ31" i="43"/>
  <c r="KP31" i="43"/>
  <c r="KO31" i="43"/>
  <c r="KN31" i="43"/>
  <c r="KM31" i="43"/>
  <c r="KL31" i="43"/>
  <c r="KK31" i="43"/>
  <c r="KJ31" i="43"/>
  <c r="KI31" i="43"/>
  <c r="KH31" i="43"/>
  <c r="KG31" i="43"/>
  <c r="KF31" i="43"/>
  <c r="KE31" i="43"/>
  <c r="KD31" i="43"/>
  <c r="KC31" i="43"/>
  <c r="KB31" i="43"/>
  <c r="KA31" i="43"/>
  <c r="JZ31" i="43"/>
  <c r="JY31" i="43"/>
  <c r="JX31" i="43"/>
  <c r="JW31" i="43"/>
  <c r="JV31" i="43"/>
  <c r="JU31" i="43"/>
  <c r="JT31" i="43"/>
  <c r="JS31" i="43"/>
  <c r="JR31" i="43"/>
  <c r="JQ31" i="43"/>
  <c r="JP31" i="43"/>
  <c r="JO31" i="43"/>
  <c r="JN31" i="43"/>
  <c r="JM31" i="43"/>
  <c r="JL31" i="43"/>
  <c r="JK31" i="43"/>
  <c r="JJ31" i="43"/>
  <c r="JI31" i="43"/>
  <c r="JH31" i="43"/>
  <c r="JG31" i="43"/>
  <c r="JF31" i="43"/>
  <c r="JE31" i="43"/>
  <c r="JD31" i="43"/>
  <c r="JC31" i="43"/>
  <c r="JB31" i="43"/>
  <c r="JA31" i="43"/>
  <c r="IZ31" i="43"/>
  <c r="IY31" i="43"/>
  <c r="IX31" i="43"/>
  <c r="IW31" i="43"/>
  <c r="IV31" i="43"/>
  <c r="IU31" i="43"/>
  <c r="IT31" i="43"/>
  <c r="IS31" i="43"/>
  <c r="IR31" i="43"/>
  <c r="IQ31" i="43"/>
  <c r="IP31" i="43"/>
  <c r="IO31" i="43"/>
  <c r="IN31" i="43"/>
  <c r="IM31" i="43"/>
  <c r="IL31" i="43"/>
  <c r="IK31" i="43"/>
  <c r="IJ31" i="43"/>
  <c r="II31" i="43"/>
  <c r="IH31" i="43"/>
  <c r="IG31" i="43"/>
  <c r="IF31" i="43"/>
  <c r="IE31" i="43"/>
  <c r="ID31" i="43"/>
  <c r="IC31" i="43"/>
  <c r="IB31" i="43"/>
  <c r="IA31" i="43"/>
  <c r="HZ31" i="43"/>
  <c r="HY31" i="43"/>
  <c r="HX31" i="43"/>
  <c r="HW31" i="43"/>
  <c r="HV31" i="43"/>
  <c r="HU31" i="43"/>
  <c r="HT31" i="43"/>
  <c r="HS31" i="43"/>
  <c r="HR31" i="43"/>
  <c r="HQ31" i="43"/>
  <c r="HP31" i="43"/>
  <c r="HO31" i="43"/>
  <c r="HN31" i="43"/>
  <c r="HM31" i="43"/>
  <c r="HL31" i="43"/>
  <c r="HK31" i="43"/>
  <c r="HJ31" i="43"/>
  <c r="HI31" i="43"/>
  <c r="HH31" i="43"/>
  <c r="HG31" i="43"/>
  <c r="HF31" i="43"/>
  <c r="HE31" i="43"/>
  <c r="HD31" i="43"/>
  <c r="HC31" i="43"/>
  <c r="HB31" i="43"/>
  <c r="HA31" i="43"/>
  <c r="GZ31" i="43"/>
  <c r="GY31" i="43"/>
  <c r="GX31" i="43"/>
  <c r="GW31" i="43"/>
  <c r="GV31" i="43"/>
  <c r="GU31" i="43"/>
  <c r="GT31" i="43"/>
  <c r="GS31" i="43"/>
  <c r="GR31" i="43"/>
  <c r="GQ31" i="43"/>
  <c r="GP31" i="43"/>
  <c r="GO31" i="43"/>
  <c r="GN31" i="43"/>
  <c r="GM31" i="43"/>
  <c r="GL31" i="43"/>
  <c r="GK31" i="43"/>
  <c r="GJ31" i="43"/>
  <c r="GI31" i="43"/>
  <c r="GH31" i="43"/>
  <c r="GG31" i="43"/>
  <c r="GF31" i="43"/>
  <c r="GE31" i="43"/>
  <c r="GD31" i="43"/>
  <c r="GC31" i="43"/>
  <c r="GB31" i="43"/>
  <c r="GA31" i="43"/>
  <c r="FZ31" i="43"/>
  <c r="FY31" i="43"/>
  <c r="FX31" i="43"/>
  <c r="FW31" i="43"/>
  <c r="FV31" i="43"/>
  <c r="FU31" i="43"/>
  <c r="FT31" i="43"/>
  <c r="FS31" i="43"/>
  <c r="FR31" i="43"/>
  <c r="FQ31" i="43"/>
  <c r="FP31" i="43"/>
  <c r="FO31" i="43"/>
  <c r="FN31" i="43"/>
  <c r="FM31" i="43"/>
  <c r="FL31" i="43"/>
  <c r="FK31" i="43"/>
  <c r="FJ31" i="43"/>
  <c r="FI31" i="43"/>
  <c r="FH31" i="43"/>
  <c r="FG31" i="43"/>
  <c r="FF31" i="43"/>
  <c r="FE31" i="43"/>
  <c r="FD31" i="43"/>
  <c r="FC31" i="43"/>
  <c r="FB31" i="43"/>
  <c r="FA31" i="43"/>
  <c r="EZ31" i="43"/>
  <c r="EY31" i="43"/>
  <c r="EX31" i="43"/>
  <c r="EW31" i="43"/>
  <c r="EV31" i="43"/>
  <c r="EU31" i="43"/>
  <c r="ET31" i="43"/>
  <c r="ES31" i="43"/>
  <c r="ER31" i="43"/>
  <c r="EQ31" i="43"/>
  <c r="EP31" i="43"/>
  <c r="EO31" i="43"/>
  <c r="EN31" i="43"/>
  <c r="EM31" i="43"/>
  <c r="EL31" i="43"/>
  <c r="EK31" i="43"/>
  <c r="EJ31" i="43"/>
  <c r="EI31" i="43"/>
  <c r="EH31" i="43"/>
  <c r="EG31" i="43"/>
  <c r="EF31" i="43"/>
  <c r="EE31" i="43"/>
  <c r="ED31" i="43"/>
  <c r="EC31" i="43"/>
  <c r="EB31" i="43"/>
  <c r="EA31" i="43"/>
  <c r="DZ31" i="43"/>
  <c r="DY31" i="43"/>
  <c r="DX31" i="43"/>
  <c r="DW31" i="43"/>
  <c r="DV31" i="43"/>
  <c r="DU31" i="43"/>
  <c r="DT31" i="43"/>
  <c r="DS31" i="43"/>
  <c r="DR31" i="43"/>
  <c r="DQ31" i="43"/>
  <c r="DP31" i="43"/>
  <c r="DO31" i="43"/>
  <c r="DN31" i="43"/>
  <c r="DM31" i="43"/>
  <c r="DL31" i="43"/>
  <c r="DK31" i="43"/>
  <c r="DJ31" i="43"/>
  <c r="DI31" i="43"/>
  <c r="DH31" i="43"/>
  <c r="DG31" i="43"/>
  <c r="DF31" i="43"/>
  <c r="DE31" i="43"/>
  <c r="DD31" i="43"/>
  <c r="DC31" i="43"/>
  <c r="DB31" i="43"/>
  <c r="DA31" i="43"/>
  <c r="CZ31" i="43"/>
  <c r="CY31" i="43"/>
  <c r="CX31" i="43"/>
  <c r="CW31" i="43"/>
  <c r="CV31" i="43"/>
  <c r="CU31" i="43"/>
  <c r="CT31" i="43"/>
  <c r="CS31" i="43"/>
  <c r="CR31" i="43"/>
  <c r="CQ31" i="43"/>
  <c r="CP31" i="43"/>
  <c r="CO31" i="43"/>
  <c r="CN31" i="43"/>
  <c r="CM31" i="43"/>
  <c r="CL31" i="43"/>
  <c r="CK31" i="43"/>
  <c r="CJ31" i="43"/>
  <c r="CI31" i="43"/>
  <c r="CH31" i="43"/>
  <c r="CG31" i="43"/>
  <c r="CF31" i="43"/>
  <c r="CE31" i="43"/>
  <c r="CD31" i="43"/>
  <c r="CC31" i="43"/>
  <c r="CB31" i="43"/>
  <c r="CA31" i="43"/>
  <c r="BZ31" i="43"/>
  <c r="BY31" i="43"/>
  <c r="BX31" i="43"/>
  <c r="BW31" i="43"/>
  <c r="BV31" i="43"/>
  <c r="BU31" i="43"/>
  <c r="BT31" i="43"/>
  <c r="BS31" i="43"/>
  <c r="BR31" i="43"/>
  <c r="BQ31" i="43"/>
  <c r="BP31" i="43"/>
  <c r="BO31" i="43"/>
  <c r="BN31" i="43"/>
  <c r="BM31" i="43"/>
  <c r="BL31" i="43"/>
  <c r="BK31" i="43"/>
  <c r="BJ31" i="43"/>
  <c r="BI31" i="43"/>
  <c r="BH31" i="43"/>
  <c r="BG31" i="43"/>
  <c r="BF31" i="43"/>
  <c r="BE31" i="43"/>
  <c r="BD31" i="43"/>
  <c r="BC31" i="43"/>
  <c r="BB31" i="43"/>
  <c r="BA31" i="43"/>
  <c r="AZ31" i="43"/>
  <c r="AY31" i="43"/>
  <c r="AX31" i="43"/>
  <c r="AW31" i="43"/>
  <c r="AV31" i="43"/>
  <c r="AU31" i="43"/>
  <c r="AT31" i="43"/>
  <c r="AS31" i="43"/>
  <c r="AR31" i="43"/>
  <c r="AQ31" i="43"/>
  <c r="AP31" i="43"/>
  <c r="AO31" i="43"/>
  <c r="AN31" i="43"/>
  <c r="AM31" i="43"/>
  <c r="AL31" i="43"/>
  <c r="AK31" i="43"/>
  <c r="AJ31" i="43"/>
  <c r="AI31" i="43"/>
  <c r="AH31" i="43"/>
  <c r="AG31" i="43"/>
  <c r="AF31" i="43"/>
  <c r="AE31" i="43"/>
  <c r="AD31" i="43"/>
  <c r="AC31" i="43"/>
  <c r="AB31" i="43"/>
  <c r="AA31" i="43"/>
  <c r="Z31" i="43"/>
  <c r="Y31" i="43"/>
  <c r="X31" i="43"/>
  <c r="W31" i="43"/>
  <c r="V31" i="43"/>
  <c r="U31" i="43"/>
  <c r="T31" i="43"/>
  <c r="S31" i="43"/>
  <c r="R31" i="43"/>
  <c r="Q31" i="43"/>
  <c r="P31" i="43"/>
  <c r="O31" i="43"/>
  <c r="N31" i="43"/>
  <c r="M31" i="43"/>
  <c r="L31" i="43"/>
  <c r="K31" i="43"/>
  <c r="J31" i="43"/>
  <c r="I31" i="43"/>
  <c r="H31" i="43"/>
  <c r="G31" i="43"/>
  <c r="F31" i="43"/>
  <c r="E31" i="43"/>
  <c r="D31" i="43"/>
  <c r="C31" i="43"/>
  <c r="B31" i="43"/>
  <c r="YC30" i="43"/>
  <c r="YB30" i="43"/>
  <c r="YA30" i="43"/>
  <c r="XZ30" i="43"/>
  <c r="XY30" i="43"/>
  <c r="XX30" i="43"/>
  <c r="XW30" i="43"/>
  <c r="XV30" i="43"/>
  <c r="XU30" i="43"/>
  <c r="XT30" i="43"/>
  <c r="XS30" i="43"/>
  <c r="XR30" i="43"/>
  <c r="XQ30" i="43"/>
  <c r="XP30" i="43"/>
  <c r="XO30" i="43"/>
  <c r="XN30" i="43"/>
  <c r="XM30" i="43"/>
  <c r="XL30" i="43"/>
  <c r="XK30" i="43"/>
  <c r="XJ30" i="43"/>
  <c r="XI30" i="43"/>
  <c r="XH30" i="43"/>
  <c r="XG30" i="43"/>
  <c r="XF30" i="43"/>
  <c r="XE30" i="43"/>
  <c r="XD30" i="43"/>
  <c r="XC30" i="43"/>
  <c r="XB30" i="43"/>
  <c r="XA30" i="43"/>
  <c r="WZ30" i="43"/>
  <c r="WY30" i="43"/>
  <c r="WX30" i="43"/>
  <c r="WW30" i="43"/>
  <c r="WV30" i="43"/>
  <c r="WU30" i="43"/>
  <c r="WT30" i="43"/>
  <c r="WS30" i="43"/>
  <c r="WR30" i="43"/>
  <c r="WQ30" i="43"/>
  <c r="WP30" i="43"/>
  <c r="WO30" i="43"/>
  <c r="WN30" i="43"/>
  <c r="WM30" i="43"/>
  <c r="WL30" i="43"/>
  <c r="WK30" i="43"/>
  <c r="WJ30" i="43"/>
  <c r="WI30" i="43"/>
  <c r="WH30" i="43"/>
  <c r="WG30" i="43"/>
  <c r="WF30" i="43"/>
  <c r="WE30" i="43"/>
  <c r="WD30" i="43"/>
  <c r="WC30" i="43"/>
  <c r="WB30" i="43"/>
  <c r="WA30" i="43"/>
  <c r="VZ30" i="43"/>
  <c r="VY30" i="43"/>
  <c r="VX30" i="43"/>
  <c r="VW30" i="43"/>
  <c r="VV30" i="43"/>
  <c r="VU30" i="43"/>
  <c r="VT30" i="43"/>
  <c r="VS30" i="43"/>
  <c r="VR30" i="43"/>
  <c r="VQ30" i="43"/>
  <c r="VP30" i="43"/>
  <c r="VO30" i="43"/>
  <c r="VN30" i="43"/>
  <c r="VM30" i="43"/>
  <c r="VL30" i="43"/>
  <c r="VK30" i="43"/>
  <c r="VJ30" i="43"/>
  <c r="VI30" i="43"/>
  <c r="VH30" i="43"/>
  <c r="VG30" i="43"/>
  <c r="VF30" i="43"/>
  <c r="VE30" i="43"/>
  <c r="VD30" i="43"/>
  <c r="VC30" i="43"/>
  <c r="VB30" i="43"/>
  <c r="VA30" i="43"/>
  <c r="UZ30" i="43"/>
  <c r="UY30" i="43"/>
  <c r="UX30" i="43"/>
  <c r="UW30" i="43"/>
  <c r="UV30" i="43"/>
  <c r="UU30" i="43"/>
  <c r="UT30" i="43"/>
  <c r="US30" i="43"/>
  <c r="UR30" i="43"/>
  <c r="UQ30" i="43"/>
  <c r="UP30" i="43"/>
  <c r="UO30" i="43"/>
  <c r="UN30" i="43"/>
  <c r="UM30" i="43"/>
  <c r="UL30" i="43"/>
  <c r="UK30" i="43"/>
  <c r="UJ30" i="43"/>
  <c r="UI30" i="43"/>
  <c r="UH30" i="43"/>
  <c r="UG30" i="43"/>
  <c r="UF30" i="43"/>
  <c r="UE30" i="43"/>
  <c r="UD30" i="43"/>
  <c r="UC30" i="43"/>
  <c r="UB30" i="43"/>
  <c r="UA30" i="43"/>
  <c r="TZ30" i="43"/>
  <c r="TY30" i="43"/>
  <c r="TX30" i="43"/>
  <c r="TW30" i="43"/>
  <c r="TV30" i="43"/>
  <c r="TU30" i="43"/>
  <c r="TT30" i="43"/>
  <c r="TS30" i="43"/>
  <c r="TR30" i="43"/>
  <c r="TQ30" i="43"/>
  <c r="TP30" i="43"/>
  <c r="TO30" i="43"/>
  <c r="TN30" i="43"/>
  <c r="TM30" i="43"/>
  <c r="TL30" i="43"/>
  <c r="TK30" i="43"/>
  <c r="TJ30" i="43"/>
  <c r="TI30" i="43"/>
  <c r="TH30" i="43"/>
  <c r="TG30" i="43"/>
  <c r="TF30" i="43"/>
  <c r="TE30" i="43"/>
  <c r="TD30" i="43"/>
  <c r="TC30" i="43"/>
  <c r="TB30" i="43"/>
  <c r="TA30" i="43"/>
  <c r="SZ30" i="43"/>
  <c r="SY30" i="43"/>
  <c r="SX30" i="43"/>
  <c r="SW30" i="43"/>
  <c r="SV30" i="43"/>
  <c r="SU30" i="43"/>
  <c r="ST30" i="43"/>
  <c r="SS30" i="43"/>
  <c r="SR30" i="43"/>
  <c r="SQ30" i="43"/>
  <c r="SP30" i="43"/>
  <c r="SO30" i="43"/>
  <c r="SN30" i="43"/>
  <c r="SM30" i="43"/>
  <c r="SL30" i="43"/>
  <c r="SK30" i="43"/>
  <c r="SJ30" i="43"/>
  <c r="SI30" i="43"/>
  <c r="SH30" i="43"/>
  <c r="SG30" i="43"/>
  <c r="SF30" i="43"/>
  <c r="SE30" i="43"/>
  <c r="SD30" i="43"/>
  <c r="SC30" i="43"/>
  <c r="SB30" i="43"/>
  <c r="SA30" i="43"/>
  <c r="RZ30" i="43"/>
  <c r="RY30" i="43"/>
  <c r="RX30" i="43"/>
  <c r="RW30" i="43"/>
  <c r="RV30" i="43"/>
  <c r="RU30" i="43"/>
  <c r="RT30" i="43"/>
  <c r="RS30" i="43"/>
  <c r="RR30" i="43"/>
  <c r="RQ30" i="43"/>
  <c r="RP30" i="43"/>
  <c r="RO30" i="43"/>
  <c r="RN30" i="43"/>
  <c r="RM30" i="43"/>
  <c r="RL30" i="43"/>
  <c r="RK30" i="43"/>
  <c r="RJ30" i="43"/>
  <c r="RI30" i="43"/>
  <c r="RH30" i="43"/>
  <c r="RG30" i="43"/>
  <c r="RF30" i="43"/>
  <c r="RE30" i="43"/>
  <c r="RD30" i="43"/>
  <c r="RC30" i="43"/>
  <c r="RB30" i="43"/>
  <c r="RA30" i="43"/>
  <c r="QZ30" i="43"/>
  <c r="QY30" i="43"/>
  <c r="QX30" i="43"/>
  <c r="QW30" i="43"/>
  <c r="QV30" i="43"/>
  <c r="QU30" i="43"/>
  <c r="QT30" i="43"/>
  <c r="QS30" i="43"/>
  <c r="QR30" i="43"/>
  <c r="QQ30" i="43"/>
  <c r="QP30" i="43"/>
  <c r="QO30" i="43"/>
  <c r="QN30" i="43"/>
  <c r="QM30" i="43"/>
  <c r="QL30" i="43"/>
  <c r="QK30" i="43"/>
  <c r="QJ30" i="43"/>
  <c r="QI30" i="43"/>
  <c r="QH30" i="43"/>
  <c r="QG30" i="43"/>
  <c r="QF30" i="43"/>
  <c r="QE30" i="43"/>
  <c r="QD30" i="43"/>
  <c r="QC30" i="43"/>
  <c r="QB30" i="43"/>
  <c r="QA30" i="43"/>
  <c r="PZ30" i="43"/>
  <c r="PY30" i="43"/>
  <c r="PX30" i="43"/>
  <c r="PW30" i="43"/>
  <c r="PV30" i="43"/>
  <c r="PU30" i="43"/>
  <c r="PT30" i="43"/>
  <c r="PS30" i="43"/>
  <c r="PR30" i="43"/>
  <c r="PQ30" i="43"/>
  <c r="PP30" i="43"/>
  <c r="PO30" i="43"/>
  <c r="PN30" i="43"/>
  <c r="PM30" i="43"/>
  <c r="PL30" i="43"/>
  <c r="PK30" i="43"/>
  <c r="PJ30" i="43"/>
  <c r="PI30" i="43"/>
  <c r="PH30" i="43"/>
  <c r="PG30" i="43"/>
  <c r="PF30" i="43"/>
  <c r="PE30" i="43"/>
  <c r="PD30" i="43"/>
  <c r="PC30" i="43"/>
  <c r="PB30" i="43"/>
  <c r="PA30" i="43"/>
  <c r="OZ30" i="43"/>
  <c r="OY30" i="43"/>
  <c r="OX30" i="43"/>
  <c r="OW30" i="43"/>
  <c r="OV30" i="43"/>
  <c r="OU30" i="43"/>
  <c r="OT30" i="43"/>
  <c r="OS30" i="43"/>
  <c r="OR30" i="43"/>
  <c r="OQ30" i="43"/>
  <c r="OP30" i="43"/>
  <c r="OO30" i="43"/>
  <c r="ON30" i="43"/>
  <c r="OM30" i="43"/>
  <c r="OL30" i="43"/>
  <c r="OK30" i="43"/>
  <c r="OJ30" i="43"/>
  <c r="OI30" i="43"/>
  <c r="OH30" i="43"/>
  <c r="OG30" i="43"/>
  <c r="OF30" i="43"/>
  <c r="OE30" i="43"/>
  <c r="OD30" i="43"/>
  <c r="OC30" i="43"/>
  <c r="OB30" i="43"/>
  <c r="OA30" i="43"/>
  <c r="NZ30" i="43"/>
  <c r="NY30" i="43"/>
  <c r="NX30" i="43"/>
  <c r="NW30" i="43"/>
  <c r="NV30" i="43"/>
  <c r="NU30" i="43"/>
  <c r="NT30" i="43"/>
  <c r="NS30" i="43"/>
  <c r="NR30" i="43"/>
  <c r="NQ30" i="43"/>
  <c r="NP30" i="43"/>
  <c r="NO30" i="43"/>
  <c r="NN30" i="43"/>
  <c r="NM30" i="43"/>
  <c r="NL30" i="43"/>
  <c r="NK30" i="43"/>
  <c r="NJ30" i="43"/>
  <c r="NI30" i="43"/>
  <c r="NH30" i="43"/>
  <c r="NG30" i="43"/>
  <c r="NF30" i="43"/>
  <c r="NE30" i="43"/>
  <c r="ND30" i="43"/>
  <c r="NC30" i="43"/>
  <c r="NB30" i="43"/>
  <c r="NA30" i="43"/>
  <c r="MZ30" i="43"/>
  <c r="MY30" i="43"/>
  <c r="MX30" i="43"/>
  <c r="MW30" i="43"/>
  <c r="MV30" i="43"/>
  <c r="MU30" i="43"/>
  <c r="MT30" i="43"/>
  <c r="MS30" i="43"/>
  <c r="MR30" i="43"/>
  <c r="MQ30" i="43"/>
  <c r="MP30" i="43"/>
  <c r="MO30" i="43"/>
  <c r="MN30" i="43"/>
  <c r="MM30" i="43"/>
  <c r="ML30" i="43"/>
  <c r="MK30" i="43"/>
  <c r="MJ30" i="43"/>
  <c r="MI30" i="43"/>
  <c r="MH30" i="43"/>
  <c r="MG30" i="43"/>
  <c r="MF30" i="43"/>
  <c r="ME30" i="43"/>
  <c r="MD30" i="43"/>
  <c r="MC30" i="43"/>
  <c r="MB30" i="43"/>
  <c r="MA30" i="43"/>
  <c r="LZ30" i="43"/>
  <c r="LY30" i="43"/>
  <c r="LX30" i="43"/>
  <c r="LW30" i="43"/>
  <c r="LV30" i="43"/>
  <c r="LU30" i="43"/>
  <c r="LT30" i="43"/>
  <c r="LS30" i="43"/>
  <c r="LR30" i="43"/>
  <c r="LQ30" i="43"/>
  <c r="LP30" i="43"/>
  <c r="LO30" i="43"/>
  <c r="LN30" i="43"/>
  <c r="LM30" i="43"/>
  <c r="LL30" i="43"/>
  <c r="LK30" i="43"/>
  <c r="LJ30" i="43"/>
  <c r="LI30" i="43"/>
  <c r="LH30" i="43"/>
  <c r="LG30" i="43"/>
  <c r="LF30" i="43"/>
  <c r="LE30" i="43"/>
  <c r="LD30" i="43"/>
  <c r="LC30" i="43"/>
  <c r="LB30" i="43"/>
  <c r="LA30" i="43"/>
  <c r="KZ30" i="43"/>
  <c r="KY30" i="43"/>
  <c r="KX30" i="43"/>
  <c r="KW30" i="43"/>
  <c r="KV30" i="43"/>
  <c r="KU30" i="43"/>
  <c r="KT30" i="43"/>
  <c r="KS30" i="43"/>
  <c r="KR30" i="43"/>
  <c r="KQ30" i="43"/>
  <c r="KP30" i="43"/>
  <c r="KO30" i="43"/>
  <c r="KN30" i="43"/>
  <c r="KM30" i="43"/>
  <c r="KL30" i="43"/>
  <c r="KK30" i="43"/>
  <c r="KJ30" i="43"/>
  <c r="KI30" i="43"/>
  <c r="KH30" i="43"/>
  <c r="KG30" i="43"/>
  <c r="KF30" i="43"/>
  <c r="KE30" i="43"/>
  <c r="KD30" i="43"/>
  <c r="KC30" i="43"/>
  <c r="KB30" i="43"/>
  <c r="KA30" i="43"/>
  <c r="JZ30" i="43"/>
  <c r="JY30" i="43"/>
  <c r="JX30" i="43"/>
  <c r="JW30" i="43"/>
  <c r="JV30" i="43"/>
  <c r="JU30" i="43"/>
  <c r="JT30" i="43"/>
  <c r="JS30" i="43"/>
  <c r="JR30" i="43"/>
  <c r="JQ30" i="43"/>
  <c r="JP30" i="43"/>
  <c r="JO30" i="43"/>
  <c r="JN30" i="43"/>
  <c r="JM30" i="43"/>
  <c r="JL30" i="43"/>
  <c r="JK30" i="43"/>
  <c r="JJ30" i="43"/>
  <c r="JI30" i="43"/>
  <c r="JH30" i="43"/>
  <c r="JG30" i="43"/>
  <c r="JF30" i="43"/>
  <c r="JE30" i="43"/>
  <c r="JD30" i="43"/>
  <c r="JC30" i="43"/>
  <c r="JB30" i="43"/>
  <c r="JA30" i="43"/>
  <c r="IZ30" i="43"/>
  <c r="IY30" i="43"/>
  <c r="IX30" i="43"/>
  <c r="IW30" i="43"/>
  <c r="IV30" i="43"/>
  <c r="IU30" i="43"/>
  <c r="IT30" i="43"/>
  <c r="IS30" i="43"/>
  <c r="IR30" i="43"/>
  <c r="IQ30" i="43"/>
  <c r="IP30" i="43"/>
  <c r="IO30" i="43"/>
  <c r="IN30" i="43"/>
  <c r="IM30" i="43"/>
  <c r="IL30" i="43"/>
  <c r="IK30" i="43"/>
  <c r="IJ30" i="43"/>
  <c r="II30" i="43"/>
  <c r="IH30" i="43"/>
  <c r="IG30" i="43"/>
  <c r="IF30" i="43"/>
  <c r="IE30" i="43"/>
  <c r="ID30" i="43"/>
  <c r="IC30" i="43"/>
  <c r="IB30" i="43"/>
  <c r="IA30" i="43"/>
  <c r="HZ30" i="43"/>
  <c r="HY30" i="43"/>
  <c r="HX30" i="43"/>
  <c r="HW30" i="43"/>
  <c r="HV30" i="43"/>
  <c r="HU30" i="43"/>
  <c r="HT30" i="43"/>
  <c r="HS30" i="43"/>
  <c r="HR30" i="43"/>
  <c r="HQ30" i="43"/>
  <c r="HP30" i="43"/>
  <c r="HO30" i="43"/>
  <c r="HN30" i="43"/>
  <c r="HM30" i="43"/>
  <c r="HL30" i="43"/>
  <c r="HK30" i="43"/>
  <c r="HJ30" i="43"/>
  <c r="HI30" i="43"/>
  <c r="HH30" i="43"/>
  <c r="HG30" i="43"/>
  <c r="HF30" i="43"/>
  <c r="HE30" i="43"/>
  <c r="HD30" i="43"/>
  <c r="HC30" i="43"/>
  <c r="HB30" i="43"/>
  <c r="HA30" i="43"/>
  <c r="GZ30" i="43"/>
  <c r="GY30" i="43"/>
  <c r="GX30" i="43"/>
  <c r="GW30" i="43"/>
  <c r="GV30" i="43"/>
  <c r="GU30" i="43"/>
  <c r="GT30" i="43"/>
  <c r="GS30" i="43"/>
  <c r="GR30" i="43"/>
  <c r="GQ30" i="43"/>
  <c r="GP30" i="43"/>
  <c r="GO30" i="43"/>
  <c r="GN30" i="43"/>
  <c r="GM30" i="43"/>
  <c r="GL30" i="43"/>
  <c r="GK30" i="43"/>
  <c r="GJ30" i="43"/>
  <c r="GI30" i="43"/>
  <c r="GH30" i="43"/>
  <c r="GG30" i="43"/>
  <c r="GF30" i="43"/>
  <c r="GE30" i="43"/>
  <c r="GD30" i="43"/>
  <c r="GC30" i="43"/>
  <c r="GB30" i="43"/>
  <c r="GA30" i="43"/>
  <c r="FZ30" i="43"/>
  <c r="FY30" i="43"/>
  <c r="FX30" i="43"/>
  <c r="FW30" i="43"/>
  <c r="FV30" i="43"/>
  <c r="FU30" i="43"/>
  <c r="FT30" i="43"/>
  <c r="FS30" i="43"/>
  <c r="FR30" i="43"/>
  <c r="FQ30" i="43"/>
  <c r="FP30" i="43"/>
  <c r="FO30" i="43"/>
  <c r="FN30" i="43"/>
  <c r="FM30" i="43"/>
  <c r="FL30" i="43"/>
  <c r="FK30" i="43"/>
  <c r="FJ30" i="43"/>
  <c r="FI30" i="43"/>
  <c r="FH30" i="43"/>
  <c r="FG30" i="43"/>
  <c r="FF30" i="43"/>
  <c r="FE30" i="43"/>
  <c r="FD30" i="43"/>
  <c r="FC30" i="43"/>
  <c r="FB30" i="43"/>
  <c r="FA30" i="43"/>
  <c r="EZ30" i="43"/>
  <c r="EY30" i="43"/>
  <c r="EX30" i="43"/>
  <c r="EW30" i="43"/>
  <c r="EV30" i="43"/>
  <c r="EU30" i="43"/>
  <c r="ET30" i="43"/>
  <c r="ES30" i="43"/>
  <c r="ER30" i="43"/>
  <c r="EQ30" i="43"/>
  <c r="EP30" i="43"/>
  <c r="EO30" i="43"/>
  <c r="EN30" i="43"/>
  <c r="EM30" i="43"/>
  <c r="EL30" i="43"/>
  <c r="EK30" i="43"/>
  <c r="EJ30" i="43"/>
  <c r="EI30" i="43"/>
  <c r="EH30" i="43"/>
  <c r="EG30" i="43"/>
  <c r="EF30" i="43"/>
  <c r="EE30" i="43"/>
  <c r="ED30" i="43"/>
  <c r="EC30" i="43"/>
  <c r="EB30" i="43"/>
  <c r="EA30" i="43"/>
  <c r="DZ30" i="43"/>
  <c r="DY30" i="43"/>
  <c r="DX30" i="43"/>
  <c r="DW30" i="43"/>
  <c r="DV30" i="43"/>
  <c r="DU30" i="43"/>
  <c r="DT30" i="43"/>
  <c r="DS30" i="43"/>
  <c r="DR30" i="43"/>
  <c r="DQ30" i="43"/>
  <c r="DP30" i="43"/>
  <c r="DO30" i="43"/>
  <c r="DN30" i="43"/>
  <c r="DM30" i="43"/>
  <c r="DL30" i="43"/>
  <c r="DK30" i="43"/>
  <c r="DJ30" i="43"/>
  <c r="DI30" i="43"/>
  <c r="DH30" i="43"/>
  <c r="DG30" i="43"/>
  <c r="DF30" i="43"/>
  <c r="DE30" i="43"/>
  <c r="DD30" i="43"/>
  <c r="DC30" i="43"/>
  <c r="DB30" i="43"/>
  <c r="DA30" i="43"/>
  <c r="CZ30" i="43"/>
  <c r="CY30" i="43"/>
  <c r="CX30" i="43"/>
  <c r="CW30" i="43"/>
  <c r="CV30" i="43"/>
  <c r="CU30" i="43"/>
  <c r="CT30" i="43"/>
  <c r="CS30" i="43"/>
  <c r="CR30" i="43"/>
  <c r="CQ30" i="43"/>
  <c r="CP30" i="43"/>
  <c r="CO30" i="43"/>
  <c r="CN30" i="43"/>
  <c r="CM30" i="43"/>
  <c r="CL30" i="43"/>
  <c r="CK30" i="43"/>
  <c r="CJ30" i="43"/>
  <c r="CI30" i="43"/>
  <c r="CH30" i="43"/>
  <c r="CG30" i="43"/>
  <c r="CF30" i="43"/>
  <c r="CE30" i="43"/>
  <c r="CD30" i="43"/>
  <c r="CC30" i="43"/>
  <c r="CB30" i="43"/>
  <c r="CA30" i="43"/>
  <c r="BZ30" i="43"/>
  <c r="BY30" i="43"/>
  <c r="BX30" i="43"/>
  <c r="BW30" i="43"/>
  <c r="BV30" i="43"/>
  <c r="BU30" i="43"/>
  <c r="BT30" i="43"/>
  <c r="BS30" i="43"/>
  <c r="BR30" i="43"/>
  <c r="BQ30" i="43"/>
  <c r="BP30" i="43"/>
  <c r="BO30" i="43"/>
  <c r="BN30" i="43"/>
  <c r="BM30" i="43"/>
  <c r="BL30" i="43"/>
  <c r="BK30" i="43"/>
  <c r="BJ30" i="43"/>
  <c r="BI30" i="43"/>
  <c r="BH30" i="43"/>
  <c r="BG30" i="43"/>
  <c r="BF30" i="43"/>
  <c r="BE30" i="43"/>
  <c r="BD30" i="43"/>
  <c r="BC30" i="43"/>
  <c r="BB30" i="43"/>
  <c r="BA30" i="43"/>
  <c r="AZ30" i="43"/>
  <c r="AY30" i="43"/>
  <c r="AX30" i="43"/>
  <c r="AW30" i="43"/>
  <c r="AV30" i="43"/>
  <c r="AU30" i="43"/>
  <c r="AT30" i="43"/>
  <c r="AS30" i="43"/>
  <c r="AR30" i="43"/>
  <c r="AQ30" i="43"/>
  <c r="AP30" i="43"/>
  <c r="AO30" i="43"/>
  <c r="AN30" i="43"/>
  <c r="AM30" i="43"/>
  <c r="AL30" i="43"/>
  <c r="AK30" i="43"/>
  <c r="AJ30" i="43"/>
  <c r="AI30" i="43"/>
  <c r="AH30" i="43"/>
  <c r="AG30" i="43"/>
  <c r="AF30" i="43"/>
  <c r="AE30" i="43"/>
  <c r="AD30" i="43"/>
  <c r="AC30" i="43"/>
  <c r="AB30" i="43"/>
  <c r="AA30" i="43"/>
  <c r="Z30" i="43"/>
  <c r="Y30" i="43"/>
  <c r="X30" i="43"/>
  <c r="W30" i="43"/>
  <c r="V30" i="43"/>
  <c r="U30" i="43"/>
  <c r="T30" i="43"/>
  <c r="S30" i="43"/>
  <c r="R30" i="43"/>
  <c r="Q30" i="43"/>
  <c r="P30" i="43"/>
  <c r="O30" i="43"/>
  <c r="N30" i="43"/>
  <c r="M30" i="43"/>
  <c r="L30" i="43"/>
  <c r="K30" i="43"/>
  <c r="J30" i="43"/>
  <c r="I30" i="43"/>
  <c r="H30" i="43"/>
  <c r="G30" i="43"/>
  <c r="F30" i="43"/>
  <c r="E30" i="43"/>
  <c r="D30" i="43"/>
  <c r="C30" i="43"/>
  <c r="B30" i="43"/>
  <c r="YC29" i="43"/>
  <c r="YB29" i="43"/>
  <c r="YA29" i="43"/>
  <c r="XZ29" i="43"/>
  <c r="XY29" i="43"/>
  <c r="XX29" i="43"/>
  <c r="XW29" i="43"/>
  <c r="XV29" i="43"/>
  <c r="XU29" i="43"/>
  <c r="XT29" i="43"/>
  <c r="XS29" i="43"/>
  <c r="XR29" i="43"/>
  <c r="XQ29" i="43"/>
  <c r="XP29" i="43"/>
  <c r="XO29" i="43"/>
  <c r="XN29" i="43"/>
  <c r="XM29" i="43"/>
  <c r="XL29" i="43"/>
  <c r="XK29" i="43"/>
  <c r="XJ29" i="43"/>
  <c r="XI29" i="43"/>
  <c r="XH29" i="43"/>
  <c r="XG29" i="43"/>
  <c r="XF29" i="43"/>
  <c r="XE29" i="43"/>
  <c r="XD29" i="43"/>
  <c r="XC29" i="43"/>
  <c r="XB29" i="43"/>
  <c r="XA29" i="43"/>
  <c r="WZ29" i="43"/>
  <c r="WY29" i="43"/>
  <c r="WX29" i="43"/>
  <c r="WW29" i="43"/>
  <c r="WV29" i="43"/>
  <c r="WU29" i="43"/>
  <c r="WT29" i="43"/>
  <c r="WS29" i="43"/>
  <c r="WR29" i="43"/>
  <c r="WQ29" i="43"/>
  <c r="WP29" i="43"/>
  <c r="WO29" i="43"/>
  <c r="WN29" i="43"/>
  <c r="WM29" i="43"/>
  <c r="WL29" i="43"/>
  <c r="WK29" i="43"/>
  <c r="WJ29" i="43"/>
  <c r="WI29" i="43"/>
  <c r="WH29" i="43"/>
  <c r="WG29" i="43"/>
  <c r="WF29" i="43"/>
  <c r="WE29" i="43"/>
  <c r="WD29" i="43"/>
  <c r="WC29" i="43"/>
  <c r="WB29" i="43"/>
  <c r="WA29" i="43"/>
  <c r="VZ29" i="43"/>
  <c r="VY29" i="43"/>
  <c r="VX29" i="43"/>
  <c r="VW29" i="43"/>
  <c r="VV29" i="43"/>
  <c r="VU29" i="43"/>
  <c r="VT29" i="43"/>
  <c r="VS29" i="43"/>
  <c r="VR29" i="43"/>
  <c r="VQ29" i="43"/>
  <c r="VP29" i="43"/>
  <c r="VO29" i="43"/>
  <c r="VN29" i="43"/>
  <c r="VM29" i="43"/>
  <c r="VL29" i="43"/>
  <c r="VK29" i="43"/>
  <c r="VJ29" i="43"/>
  <c r="VI29" i="43"/>
  <c r="VH29" i="43"/>
  <c r="VG29" i="43"/>
  <c r="VF29" i="43"/>
  <c r="VE29" i="43"/>
  <c r="VD29" i="43"/>
  <c r="VC29" i="43"/>
  <c r="VB29" i="43"/>
  <c r="VA29" i="43"/>
  <c r="UZ29" i="43"/>
  <c r="UY29" i="43"/>
  <c r="UX29" i="43"/>
  <c r="UW29" i="43"/>
  <c r="UV29" i="43"/>
  <c r="UU29" i="43"/>
  <c r="UT29" i="43"/>
  <c r="US29" i="43"/>
  <c r="UR29" i="43"/>
  <c r="UQ29" i="43"/>
  <c r="UP29" i="43"/>
  <c r="UO29" i="43"/>
  <c r="UN29" i="43"/>
  <c r="UM29" i="43"/>
  <c r="UL29" i="43"/>
  <c r="UK29" i="43"/>
  <c r="UJ29" i="43"/>
  <c r="UI29" i="43"/>
  <c r="UH29" i="43"/>
  <c r="UG29" i="43"/>
  <c r="UF29" i="43"/>
  <c r="UE29" i="43"/>
  <c r="UD29" i="43"/>
  <c r="UC29" i="43"/>
  <c r="UB29" i="43"/>
  <c r="UA29" i="43"/>
  <c r="TZ29" i="43"/>
  <c r="TY29" i="43"/>
  <c r="TX29" i="43"/>
  <c r="TW29" i="43"/>
  <c r="TV29" i="43"/>
  <c r="TU29" i="43"/>
  <c r="TT29" i="43"/>
  <c r="TS29" i="43"/>
  <c r="TR29" i="43"/>
  <c r="TQ29" i="43"/>
  <c r="TP29" i="43"/>
  <c r="TO29" i="43"/>
  <c r="TN29" i="43"/>
  <c r="TM29" i="43"/>
  <c r="TL29" i="43"/>
  <c r="TK29" i="43"/>
  <c r="TJ29" i="43"/>
  <c r="TI29" i="43"/>
  <c r="TH29" i="43"/>
  <c r="TG29" i="43"/>
  <c r="TF29" i="43"/>
  <c r="TE29" i="43"/>
  <c r="TD29" i="43"/>
  <c r="TC29" i="43"/>
  <c r="TB29" i="43"/>
  <c r="TA29" i="43"/>
  <c r="SZ29" i="43"/>
  <c r="SY29" i="43"/>
  <c r="SX29" i="43"/>
  <c r="SW29" i="43"/>
  <c r="SV29" i="43"/>
  <c r="SU29" i="43"/>
  <c r="ST29" i="43"/>
  <c r="SS29" i="43"/>
  <c r="SR29" i="43"/>
  <c r="SQ29" i="43"/>
  <c r="SP29" i="43"/>
  <c r="SO29" i="43"/>
  <c r="SN29" i="43"/>
  <c r="SM29" i="43"/>
  <c r="SL29" i="43"/>
  <c r="SK29" i="43"/>
  <c r="SJ29" i="43"/>
  <c r="SI29" i="43"/>
  <c r="SH29" i="43"/>
  <c r="SG29" i="43"/>
  <c r="SF29" i="43"/>
  <c r="SE29" i="43"/>
  <c r="SD29" i="43"/>
  <c r="SC29" i="43"/>
  <c r="SB29" i="43"/>
  <c r="SA29" i="43"/>
  <c r="RZ29" i="43"/>
  <c r="RY29" i="43"/>
  <c r="RX29" i="43"/>
  <c r="RW29" i="43"/>
  <c r="RV29" i="43"/>
  <c r="RU29" i="43"/>
  <c r="RT29" i="43"/>
  <c r="RS29" i="43"/>
  <c r="RR29" i="43"/>
  <c r="RQ29" i="43"/>
  <c r="RP29" i="43"/>
  <c r="RO29" i="43"/>
  <c r="RN29" i="43"/>
  <c r="RM29" i="43"/>
  <c r="RL29" i="43"/>
  <c r="RK29" i="43"/>
  <c r="RJ29" i="43"/>
  <c r="RI29" i="43"/>
  <c r="RH29" i="43"/>
  <c r="RG29" i="43"/>
  <c r="RF29" i="43"/>
  <c r="RE29" i="43"/>
  <c r="RD29" i="43"/>
  <c r="RC29" i="43"/>
  <c r="RB29" i="43"/>
  <c r="RA29" i="43"/>
  <c r="QZ29" i="43"/>
  <c r="QY29" i="43"/>
  <c r="QX29" i="43"/>
  <c r="QW29" i="43"/>
  <c r="QV29" i="43"/>
  <c r="QU29" i="43"/>
  <c r="QT29" i="43"/>
  <c r="QS29" i="43"/>
  <c r="QR29" i="43"/>
  <c r="QQ29" i="43"/>
  <c r="QP29" i="43"/>
  <c r="QO29" i="43"/>
  <c r="QN29" i="43"/>
  <c r="QM29" i="43"/>
  <c r="QL29" i="43"/>
  <c r="QK29" i="43"/>
  <c r="QJ29" i="43"/>
  <c r="QI29" i="43"/>
  <c r="QH29" i="43"/>
  <c r="QG29" i="43"/>
  <c r="QF29" i="43"/>
  <c r="QE29" i="43"/>
  <c r="QD29" i="43"/>
  <c r="QC29" i="43"/>
  <c r="QB29" i="43"/>
  <c r="QA29" i="43"/>
  <c r="PZ29" i="43"/>
  <c r="PY29" i="43"/>
  <c r="PX29" i="43"/>
  <c r="PW29" i="43"/>
  <c r="PV29" i="43"/>
  <c r="PU29" i="43"/>
  <c r="PT29" i="43"/>
  <c r="PS29" i="43"/>
  <c r="PR29" i="43"/>
  <c r="PQ29" i="43"/>
  <c r="PP29" i="43"/>
  <c r="PO29" i="43"/>
  <c r="PN29" i="43"/>
  <c r="PM29" i="43"/>
  <c r="PL29" i="43"/>
  <c r="PK29" i="43"/>
  <c r="PJ29" i="43"/>
  <c r="PI29" i="43"/>
  <c r="PH29" i="43"/>
  <c r="PG29" i="43"/>
  <c r="PF29" i="43"/>
  <c r="PE29" i="43"/>
  <c r="PD29" i="43"/>
  <c r="PC29" i="43"/>
  <c r="PB29" i="43"/>
  <c r="PA29" i="43"/>
  <c r="OZ29" i="43"/>
  <c r="OY29" i="43"/>
  <c r="OX29" i="43"/>
  <c r="OW29" i="43"/>
  <c r="OV29" i="43"/>
  <c r="OU29" i="43"/>
  <c r="OT29" i="43"/>
  <c r="OS29" i="43"/>
  <c r="OR29" i="43"/>
  <c r="OQ29" i="43"/>
  <c r="OP29" i="43"/>
  <c r="OO29" i="43"/>
  <c r="ON29" i="43"/>
  <c r="OM29" i="43"/>
  <c r="OL29" i="43"/>
  <c r="OK29" i="43"/>
  <c r="OJ29" i="43"/>
  <c r="OI29" i="43"/>
  <c r="OH29" i="43"/>
  <c r="OG29" i="43"/>
  <c r="OF29" i="43"/>
  <c r="OE29" i="43"/>
  <c r="OD29" i="43"/>
  <c r="OC29" i="43"/>
  <c r="OB29" i="43"/>
  <c r="OA29" i="43"/>
  <c r="NZ29" i="43"/>
  <c r="NY29" i="43"/>
  <c r="NX29" i="43"/>
  <c r="NW29" i="43"/>
  <c r="NV29" i="43"/>
  <c r="NU29" i="43"/>
  <c r="NT29" i="43"/>
  <c r="NS29" i="43"/>
  <c r="NR29" i="43"/>
  <c r="NQ29" i="43"/>
  <c r="NP29" i="43"/>
  <c r="NO29" i="43"/>
  <c r="NN29" i="43"/>
  <c r="NM29" i="43"/>
  <c r="NL29" i="43"/>
  <c r="NK29" i="43"/>
  <c r="NJ29" i="43"/>
  <c r="NI29" i="43"/>
  <c r="NH29" i="43"/>
  <c r="NG29" i="43"/>
  <c r="NF29" i="43"/>
  <c r="NE29" i="43"/>
  <c r="ND29" i="43"/>
  <c r="NC29" i="43"/>
  <c r="NB29" i="43"/>
  <c r="NA29" i="43"/>
  <c r="MZ29" i="43"/>
  <c r="MY29" i="43"/>
  <c r="MX29" i="43"/>
  <c r="MW29" i="43"/>
  <c r="MV29" i="43"/>
  <c r="MU29" i="43"/>
  <c r="MT29" i="43"/>
  <c r="MS29" i="43"/>
  <c r="MR29" i="43"/>
  <c r="MQ29" i="43"/>
  <c r="MP29" i="43"/>
  <c r="MO29" i="43"/>
  <c r="MN29" i="43"/>
  <c r="MM29" i="43"/>
  <c r="ML29" i="43"/>
  <c r="MK29" i="43"/>
  <c r="MJ29" i="43"/>
  <c r="MI29" i="43"/>
  <c r="MH29" i="43"/>
  <c r="MG29" i="43"/>
  <c r="MF29" i="43"/>
  <c r="ME29" i="43"/>
  <c r="MD29" i="43"/>
  <c r="MC29" i="43"/>
  <c r="MB29" i="43"/>
  <c r="MA29" i="43"/>
  <c r="LZ29" i="43"/>
  <c r="LY29" i="43"/>
  <c r="LX29" i="43"/>
  <c r="LW29" i="43"/>
  <c r="LV29" i="43"/>
  <c r="LU29" i="43"/>
  <c r="LT29" i="43"/>
  <c r="LS29" i="43"/>
  <c r="LR29" i="43"/>
  <c r="LQ29" i="43"/>
  <c r="LP29" i="43"/>
  <c r="LO29" i="43"/>
  <c r="LN29" i="43"/>
  <c r="LM29" i="43"/>
  <c r="LL29" i="43"/>
  <c r="LK29" i="43"/>
  <c r="LJ29" i="43"/>
  <c r="LI29" i="43"/>
  <c r="LH29" i="43"/>
  <c r="LG29" i="43"/>
  <c r="LF29" i="43"/>
  <c r="LE29" i="43"/>
  <c r="LD29" i="43"/>
  <c r="LC29" i="43"/>
  <c r="LB29" i="43"/>
  <c r="LA29" i="43"/>
  <c r="KZ29" i="43"/>
  <c r="KY29" i="43"/>
  <c r="KX29" i="43"/>
  <c r="KW29" i="43"/>
  <c r="KV29" i="43"/>
  <c r="KU29" i="43"/>
  <c r="KT29" i="43"/>
  <c r="KS29" i="43"/>
  <c r="KR29" i="43"/>
  <c r="KQ29" i="43"/>
  <c r="KP29" i="43"/>
  <c r="KO29" i="43"/>
  <c r="KN29" i="43"/>
  <c r="KM29" i="43"/>
  <c r="KL29" i="43"/>
  <c r="KK29" i="43"/>
  <c r="KJ29" i="43"/>
  <c r="KI29" i="43"/>
  <c r="KH29" i="43"/>
  <c r="KG29" i="43"/>
  <c r="KF29" i="43"/>
  <c r="KE29" i="43"/>
  <c r="KD29" i="43"/>
  <c r="KC29" i="43"/>
  <c r="KB29" i="43"/>
  <c r="KA29" i="43"/>
  <c r="JZ29" i="43"/>
  <c r="JY29" i="43"/>
  <c r="JX29" i="43"/>
  <c r="JW29" i="43"/>
  <c r="JV29" i="43"/>
  <c r="JU29" i="43"/>
  <c r="JT29" i="43"/>
  <c r="JS29" i="43"/>
  <c r="JR29" i="43"/>
  <c r="JQ29" i="43"/>
  <c r="JP29" i="43"/>
  <c r="JO29" i="43"/>
  <c r="JN29" i="43"/>
  <c r="JM29" i="43"/>
  <c r="JL29" i="43"/>
  <c r="JK29" i="43"/>
  <c r="JJ29" i="43"/>
  <c r="JI29" i="43"/>
  <c r="JH29" i="43"/>
  <c r="JG29" i="43"/>
  <c r="JF29" i="43"/>
  <c r="JE29" i="43"/>
  <c r="JD29" i="43"/>
  <c r="JC29" i="43"/>
  <c r="JB29" i="43"/>
  <c r="JA29" i="43"/>
  <c r="IZ29" i="43"/>
  <c r="IY29" i="43"/>
  <c r="IX29" i="43"/>
  <c r="IW29" i="43"/>
  <c r="IV29" i="43"/>
  <c r="IU29" i="43"/>
  <c r="IT29" i="43"/>
  <c r="IS29" i="43"/>
  <c r="IR29" i="43"/>
  <c r="IQ29" i="43"/>
  <c r="IP29" i="43"/>
  <c r="IO29" i="43"/>
  <c r="IN29" i="43"/>
  <c r="IM29" i="43"/>
  <c r="IL29" i="43"/>
  <c r="IK29" i="43"/>
  <c r="IJ29" i="43"/>
  <c r="II29" i="43"/>
  <c r="IH29" i="43"/>
  <c r="IG29" i="43"/>
  <c r="IF29" i="43"/>
  <c r="IE29" i="43"/>
  <c r="ID29" i="43"/>
  <c r="IC29" i="43"/>
  <c r="IB29" i="43"/>
  <c r="IA29" i="43"/>
  <c r="HZ29" i="43"/>
  <c r="HY29" i="43"/>
  <c r="HX29" i="43"/>
  <c r="HW29" i="43"/>
  <c r="HV29" i="43"/>
  <c r="HU29" i="43"/>
  <c r="HT29" i="43"/>
  <c r="HS29" i="43"/>
  <c r="HR29" i="43"/>
  <c r="HQ29" i="43"/>
  <c r="HP29" i="43"/>
  <c r="HO29" i="43"/>
  <c r="HN29" i="43"/>
  <c r="HM29" i="43"/>
  <c r="HL29" i="43"/>
  <c r="HK29" i="43"/>
  <c r="HJ29" i="43"/>
  <c r="HI29" i="43"/>
  <c r="HH29" i="43"/>
  <c r="HG29" i="43"/>
  <c r="HF29" i="43"/>
  <c r="HE29" i="43"/>
  <c r="HD29" i="43"/>
  <c r="HC29" i="43"/>
  <c r="HB29" i="43"/>
  <c r="HA29" i="43"/>
  <c r="GZ29" i="43"/>
  <c r="GY29" i="43"/>
  <c r="GX29" i="43"/>
  <c r="GW29" i="43"/>
  <c r="GV29" i="43"/>
  <c r="GU29" i="43"/>
  <c r="GT29" i="43"/>
  <c r="GS29" i="43"/>
  <c r="GR29" i="43"/>
  <c r="GQ29" i="43"/>
  <c r="GP29" i="43"/>
  <c r="GO29" i="43"/>
  <c r="GN29" i="43"/>
  <c r="GM29" i="43"/>
  <c r="GL29" i="43"/>
  <c r="GK29" i="43"/>
  <c r="GJ29" i="43"/>
  <c r="GI29" i="43"/>
  <c r="GH29" i="43"/>
  <c r="GG29" i="43"/>
  <c r="GF29" i="43"/>
  <c r="GE29" i="43"/>
  <c r="GD29" i="43"/>
  <c r="GC29" i="43"/>
  <c r="GB29" i="43"/>
  <c r="GA29" i="43"/>
  <c r="FZ29" i="43"/>
  <c r="FY29" i="43"/>
  <c r="FX29" i="43"/>
  <c r="FW29" i="43"/>
  <c r="FV29" i="43"/>
  <c r="FU29" i="43"/>
  <c r="FT29" i="43"/>
  <c r="FS29" i="43"/>
  <c r="FR29" i="43"/>
  <c r="FQ29" i="43"/>
  <c r="FP29" i="43"/>
  <c r="FO29" i="43"/>
  <c r="FN29" i="43"/>
  <c r="FM29" i="43"/>
  <c r="FL29" i="43"/>
  <c r="FK29" i="43"/>
  <c r="FJ29" i="43"/>
  <c r="FI29" i="43"/>
  <c r="FH29" i="43"/>
  <c r="FG29" i="43"/>
  <c r="FF29" i="43"/>
  <c r="FE29" i="43"/>
  <c r="FD29" i="43"/>
  <c r="FC29" i="43"/>
  <c r="FB29" i="43"/>
  <c r="FA29" i="43"/>
  <c r="EZ29" i="43"/>
  <c r="EY29" i="43"/>
  <c r="EX29" i="43"/>
  <c r="EW29" i="43"/>
  <c r="EV29" i="43"/>
  <c r="EU29" i="43"/>
  <c r="ET29" i="43"/>
  <c r="ES29" i="43"/>
  <c r="ER29" i="43"/>
  <c r="EQ29" i="43"/>
  <c r="EP29" i="43"/>
  <c r="EO29" i="43"/>
  <c r="EN29" i="43"/>
  <c r="EM29" i="43"/>
  <c r="EL29" i="43"/>
  <c r="EK29" i="43"/>
  <c r="EJ29" i="43"/>
  <c r="EI29" i="43"/>
  <c r="EH29" i="43"/>
  <c r="EG29" i="43"/>
  <c r="EF29" i="43"/>
  <c r="EE29" i="43"/>
  <c r="ED29" i="43"/>
  <c r="EC29" i="43"/>
  <c r="EB29" i="43"/>
  <c r="EA29" i="43"/>
  <c r="DZ29" i="43"/>
  <c r="DY29" i="43"/>
  <c r="DX29" i="43"/>
  <c r="DW29" i="43"/>
  <c r="DV29" i="43"/>
  <c r="DU29" i="43"/>
  <c r="DT29" i="43"/>
  <c r="DS29" i="43"/>
  <c r="DR29" i="43"/>
  <c r="DQ29" i="43"/>
  <c r="DP29" i="43"/>
  <c r="DO29" i="43"/>
  <c r="DN29" i="43"/>
  <c r="DM29" i="43"/>
  <c r="DL29" i="43"/>
  <c r="DK29" i="43"/>
  <c r="DJ29" i="43"/>
  <c r="DI29" i="43"/>
  <c r="DH29" i="43"/>
  <c r="DG29" i="43"/>
  <c r="DF29" i="43"/>
  <c r="DE29" i="43"/>
  <c r="DD29" i="43"/>
  <c r="DC29" i="43"/>
  <c r="DB29" i="43"/>
  <c r="DA29" i="43"/>
  <c r="CZ29" i="43"/>
  <c r="CY29" i="43"/>
  <c r="CX29" i="43"/>
  <c r="CW29" i="43"/>
  <c r="CV29" i="43"/>
  <c r="CU29" i="43"/>
  <c r="CT29" i="43"/>
  <c r="CS29" i="43"/>
  <c r="CR29" i="43"/>
  <c r="CQ29" i="43"/>
  <c r="CP29" i="43"/>
  <c r="CO29" i="43"/>
  <c r="CN29" i="43"/>
  <c r="CM29" i="43"/>
  <c r="CL29" i="43"/>
  <c r="CK29" i="43"/>
  <c r="CJ29" i="43"/>
  <c r="CI29" i="43"/>
  <c r="CH29" i="43"/>
  <c r="CG29" i="43"/>
  <c r="CF29" i="43"/>
  <c r="CE29" i="43"/>
  <c r="CD29" i="43"/>
  <c r="CC29" i="43"/>
  <c r="CB29" i="43"/>
  <c r="CA29" i="43"/>
  <c r="BZ29" i="43"/>
  <c r="BY29" i="43"/>
  <c r="BX29" i="43"/>
  <c r="BW29" i="43"/>
  <c r="BV29" i="43"/>
  <c r="BU29" i="43"/>
  <c r="BT29" i="43"/>
  <c r="BS29" i="43"/>
  <c r="BR29" i="43"/>
  <c r="BQ29" i="43"/>
  <c r="BP29" i="43"/>
  <c r="BO29" i="43"/>
  <c r="BN29" i="43"/>
  <c r="BM29" i="43"/>
  <c r="BL29" i="43"/>
  <c r="BK29" i="43"/>
  <c r="BJ29" i="43"/>
  <c r="BI29" i="43"/>
  <c r="BH29" i="43"/>
  <c r="BG29" i="43"/>
  <c r="BF29" i="43"/>
  <c r="BE29" i="43"/>
  <c r="BD29" i="43"/>
  <c r="BC29" i="43"/>
  <c r="BB29" i="43"/>
  <c r="BA29" i="43"/>
  <c r="AZ29" i="43"/>
  <c r="AY29" i="43"/>
  <c r="AX29" i="43"/>
  <c r="AW29" i="43"/>
  <c r="AV29" i="43"/>
  <c r="AU29" i="43"/>
  <c r="AT29" i="43"/>
  <c r="AS29" i="43"/>
  <c r="AR29" i="43"/>
  <c r="AQ29" i="43"/>
  <c r="AP29" i="43"/>
  <c r="AO29" i="43"/>
  <c r="AN29" i="43"/>
  <c r="AM29" i="43"/>
  <c r="AL29" i="43"/>
  <c r="AK29" i="43"/>
  <c r="AJ29" i="43"/>
  <c r="AI29" i="43"/>
  <c r="AH29" i="43"/>
  <c r="AG29" i="43"/>
  <c r="AF29" i="43"/>
  <c r="AE29" i="43"/>
  <c r="AD29" i="43"/>
  <c r="AC29" i="43"/>
  <c r="AB29" i="43"/>
  <c r="AA29" i="43"/>
  <c r="Z29" i="43"/>
  <c r="Y29" i="43"/>
  <c r="X29" i="43"/>
  <c r="W29" i="43"/>
  <c r="V29" i="43"/>
  <c r="U29" i="43"/>
  <c r="T29" i="43"/>
  <c r="S29" i="43"/>
  <c r="R29" i="43"/>
  <c r="Q29" i="43"/>
  <c r="P29" i="43"/>
  <c r="O29" i="43"/>
  <c r="N29" i="43"/>
  <c r="M29" i="43"/>
  <c r="L29" i="43"/>
  <c r="K29" i="43"/>
  <c r="J29" i="43"/>
  <c r="I29" i="43"/>
  <c r="H29" i="43"/>
  <c r="G29" i="43"/>
  <c r="F29" i="43"/>
  <c r="E29" i="43"/>
  <c r="D29" i="43"/>
  <c r="C29" i="43"/>
  <c r="B29" i="43"/>
  <c r="YC28" i="43"/>
  <c r="YB28" i="43"/>
  <c r="YA28" i="43"/>
  <c r="XZ28" i="43"/>
  <c r="XY28" i="43"/>
  <c r="XX28" i="43"/>
  <c r="XW28" i="43"/>
  <c r="XV28" i="43"/>
  <c r="XU28" i="43"/>
  <c r="XT28" i="43"/>
  <c r="XS28" i="43"/>
  <c r="XR28" i="43"/>
  <c r="XQ28" i="43"/>
  <c r="XP28" i="43"/>
  <c r="XO28" i="43"/>
  <c r="XN28" i="43"/>
  <c r="XM28" i="43"/>
  <c r="XL28" i="43"/>
  <c r="XK28" i="43"/>
  <c r="XJ28" i="43"/>
  <c r="XI28" i="43"/>
  <c r="XH28" i="43"/>
  <c r="XG28" i="43"/>
  <c r="XF28" i="43"/>
  <c r="XE28" i="43"/>
  <c r="XD28" i="43"/>
  <c r="XC28" i="43"/>
  <c r="XB28" i="43"/>
  <c r="XA28" i="43"/>
  <c r="WZ28" i="43"/>
  <c r="WY28" i="43"/>
  <c r="WX28" i="43"/>
  <c r="WW28" i="43"/>
  <c r="WV28" i="43"/>
  <c r="WU28" i="43"/>
  <c r="WT28" i="43"/>
  <c r="WS28" i="43"/>
  <c r="WR28" i="43"/>
  <c r="WQ28" i="43"/>
  <c r="WP28" i="43"/>
  <c r="WO28" i="43"/>
  <c r="WN28" i="43"/>
  <c r="WM28" i="43"/>
  <c r="WL28" i="43"/>
  <c r="WK28" i="43"/>
  <c r="WJ28" i="43"/>
  <c r="WI28" i="43"/>
  <c r="WH28" i="43"/>
  <c r="WG28" i="43"/>
  <c r="WF28" i="43"/>
  <c r="WE28" i="43"/>
  <c r="WD28" i="43"/>
  <c r="WC28" i="43"/>
  <c r="WB28" i="43"/>
  <c r="WA28" i="43"/>
  <c r="VZ28" i="43"/>
  <c r="VY28" i="43"/>
  <c r="VX28" i="43"/>
  <c r="VW28" i="43"/>
  <c r="VV28" i="43"/>
  <c r="VU28" i="43"/>
  <c r="VT28" i="43"/>
  <c r="VS28" i="43"/>
  <c r="VR28" i="43"/>
  <c r="VQ28" i="43"/>
  <c r="VP28" i="43"/>
  <c r="VO28" i="43"/>
  <c r="VN28" i="43"/>
  <c r="VM28" i="43"/>
  <c r="VL28" i="43"/>
  <c r="VK28" i="43"/>
  <c r="VJ28" i="43"/>
  <c r="VI28" i="43"/>
  <c r="VH28" i="43"/>
  <c r="VG28" i="43"/>
  <c r="VF28" i="43"/>
  <c r="VE28" i="43"/>
  <c r="VD28" i="43"/>
  <c r="VC28" i="43"/>
  <c r="VB28" i="43"/>
  <c r="VA28" i="43"/>
  <c r="UZ28" i="43"/>
  <c r="UY28" i="43"/>
  <c r="UX28" i="43"/>
  <c r="UW28" i="43"/>
  <c r="UV28" i="43"/>
  <c r="UU28" i="43"/>
  <c r="UT28" i="43"/>
  <c r="US28" i="43"/>
  <c r="UR28" i="43"/>
  <c r="UQ28" i="43"/>
  <c r="UP28" i="43"/>
  <c r="UO28" i="43"/>
  <c r="UN28" i="43"/>
  <c r="UM28" i="43"/>
  <c r="UL28" i="43"/>
  <c r="UK28" i="43"/>
  <c r="UJ28" i="43"/>
  <c r="UI28" i="43"/>
  <c r="UH28" i="43"/>
  <c r="UG28" i="43"/>
  <c r="UF28" i="43"/>
  <c r="UE28" i="43"/>
  <c r="UD28" i="43"/>
  <c r="UC28" i="43"/>
  <c r="UB28" i="43"/>
  <c r="UA28" i="43"/>
  <c r="TZ28" i="43"/>
  <c r="TY28" i="43"/>
  <c r="TX28" i="43"/>
  <c r="TW28" i="43"/>
  <c r="TV28" i="43"/>
  <c r="TU28" i="43"/>
  <c r="TT28" i="43"/>
  <c r="TS28" i="43"/>
  <c r="TR28" i="43"/>
  <c r="TQ28" i="43"/>
  <c r="TP28" i="43"/>
  <c r="TO28" i="43"/>
  <c r="TN28" i="43"/>
  <c r="TM28" i="43"/>
  <c r="TL28" i="43"/>
  <c r="TK28" i="43"/>
  <c r="TJ28" i="43"/>
  <c r="TI28" i="43"/>
  <c r="TH28" i="43"/>
  <c r="TG28" i="43"/>
  <c r="TF28" i="43"/>
  <c r="TE28" i="43"/>
  <c r="TD28" i="43"/>
  <c r="TC28" i="43"/>
  <c r="TB28" i="43"/>
  <c r="TA28" i="43"/>
  <c r="SZ28" i="43"/>
  <c r="SY28" i="43"/>
  <c r="SX28" i="43"/>
  <c r="SW28" i="43"/>
  <c r="SV28" i="43"/>
  <c r="SU28" i="43"/>
  <c r="ST28" i="43"/>
  <c r="SS28" i="43"/>
  <c r="SR28" i="43"/>
  <c r="SQ28" i="43"/>
  <c r="SP28" i="43"/>
  <c r="SO28" i="43"/>
  <c r="SN28" i="43"/>
  <c r="SM28" i="43"/>
  <c r="SL28" i="43"/>
  <c r="SK28" i="43"/>
  <c r="SJ28" i="43"/>
  <c r="SI28" i="43"/>
  <c r="SH28" i="43"/>
  <c r="SG28" i="43"/>
  <c r="SF28" i="43"/>
  <c r="SE28" i="43"/>
  <c r="SD28" i="43"/>
  <c r="SC28" i="43"/>
  <c r="SB28" i="43"/>
  <c r="SA28" i="43"/>
  <c r="RZ28" i="43"/>
  <c r="RY28" i="43"/>
  <c r="RX28" i="43"/>
  <c r="RW28" i="43"/>
  <c r="RV28" i="43"/>
  <c r="RU28" i="43"/>
  <c r="RT28" i="43"/>
  <c r="RS28" i="43"/>
  <c r="RR28" i="43"/>
  <c r="RQ28" i="43"/>
  <c r="RP28" i="43"/>
  <c r="RO28" i="43"/>
  <c r="RN28" i="43"/>
  <c r="RM28" i="43"/>
  <c r="RL28" i="43"/>
  <c r="RK28" i="43"/>
  <c r="RJ28" i="43"/>
  <c r="RI28" i="43"/>
  <c r="RH28" i="43"/>
  <c r="RG28" i="43"/>
  <c r="RF28" i="43"/>
  <c r="RE28" i="43"/>
  <c r="RD28" i="43"/>
  <c r="RC28" i="43"/>
  <c r="RB28" i="43"/>
  <c r="RA28" i="43"/>
  <c r="QZ28" i="43"/>
  <c r="QY28" i="43"/>
  <c r="QX28" i="43"/>
  <c r="QW28" i="43"/>
  <c r="QV28" i="43"/>
  <c r="QU28" i="43"/>
  <c r="QT28" i="43"/>
  <c r="QS28" i="43"/>
  <c r="QR28" i="43"/>
  <c r="QQ28" i="43"/>
  <c r="QP28" i="43"/>
  <c r="QO28" i="43"/>
  <c r="QN28" i="43"/>
  <c r="QM28" i="43"/>
  <c r="QL28" i="43"/>
  <c r="QK28" i="43"/>
  <c r="QJ28" i="43"/>
  <c r="QI28" i="43"/>
  <c r="QH28" i="43"/>
  <c r="QG28" i="43"/>
  <c r="QF28" i="43"/>
  <c r="QE28" i="43"/>
  <c r="QD28" i="43"/>
  <c r="QC28" i="43"/>
  <c r="QB28" i="43"/>
  <c r="QA28" i="43"/>
  <c r="PZ28" i="43"/>
  <c r="PY28" i="43"/>
  <c r="PX28" i="43"/>
  <c r="PW28" i="43"/>
  <c r="PV28" i="43"/>
  <c r="PU28" i="43"/>
  <c r="PT28" i="43"/>
  <c r="PS28" i="43"/>
  <c r="PR28" i="43"/>
  <c r="PQ28" i="43"/>
  <c r="PP28" i="43"/>
  <c r="PO28" i="43"/>
  <c r="PN28" i="43"/>
  <c r="PM28" i="43"/>
  <c r="PL28" i="43"/>
  <c r="PK28" i="43"/>
  <c r="PJ28" i="43"/>
  <c r="PI28" i="43"/>
  <c r="PH28" i="43"/>
  <c r="PG28" i="43"/>
  <c r="PF28" i="43"/>
  <c r="PE28" i="43"/>
  <c r="PD28" i="43"/>
  <c r="PC28" i="43"/>
  <c r="PB28" i="43"/>
  <c r="PA28" i="43"/>
  <c r="OZ28" i="43"/>
  <c r="OY28" i="43"/>
  <c r="OX28" i="43"/>
  <c r="OW28" i="43"/>
  <c r="OV28" i="43"/>
  <c r="OU28" i="43"/>
  <c r="OT28" i="43"/>
  <c r="OS28" i="43"/>
  <c r="OR28" i="43"/>
  <c r="OQ28" i="43"/>
  <c r="OP28" i="43"/>
  <c r="OO28" i="43"/>
  <c r="ON28" i="43"/>
  <c r="OM28" i="43"/>
  <c r="OL28" i="43"/>
  <c r="OK28" i="43"/>
  <c r="OJ28" i="43"/>
  <c r="OI28" i="43"/>
  <c r="OH28" i="43"/>
  <c r="OG28" i="43"/>
  <c r="OF28" i="43"/>
  <c r="OE28" i="43"/>
  <c r="OD28" i="43"/>
  <c r="OC28" i="43"/>
  <c r="OB28" i="43"/>
  <c r="OA28" i="43"/>
  <c r="NZ28" i="43"/>
  <c r="NY28" i="43"/>
  <c r="NX28" i="43"/>
  <c r="NW28" i="43"/>
  <c r="NV28" i="43"/>
  <c r="NU28" i="43"/>
  <c r="NT28" i="43"/>
  <c r="NS28" i="43"/>
  <c r="NR28" i="43"/>
  <c r="NQ28" i="43"/>
  <c r="NP28" i="43"/>
  <c r="NO28" i="43"/>
  <c r="NN28" i="43"/>
  <c r="NM28" i="43"/>
  <c r="NL28" i="43"/>
  <c r="NK28" i="43"/>
  <c r="NJ28" i="43"/>
  <c r="NI28" i="43"/>
  <c r="NH28" i="43"/>
  <c r="NG28" i="43"/>
  <c r="NF28" i="43"/>
  <c r="NE28" i="43"/>
  <c r="ND28" i="43"/>
  <c r="NC28" i="43"/>
  <c r="NB28" i="43"/>
  <c r="NA28" i="43"/>
  <c r="MZ28" i="43"/>
  <c r="MY28" i="43"/>
  <c r="MX28" i="43"/>
  <c r="MW28" i="43"/>
  <c r="MV28" i="43"/>
  <c r="MU28" i="43"/>
  <c r="MT28" i="43"/>
  <c r="MS28" i="43"/>
  <c r="MR28" i="43"/>
  <c r="MQ28" i="43"/>
  <c r="MP28" i="43"/>
  <c r="MO28" i="43"/>
  <c r="MN28" i="43"/>
  <c r="MM28" i="43"/>
  <c r="ML28" i="43"/>
  <c r="MK28" i="43"/>
  <c r="MJ28" i="43"/>
  <c r="MI28" i="43"/>
  <c r="MH28" i="43"/>
  <c r="MG28" i="43"/>
  <c r="MF28" i="43"/>
  <c r="ME28" i="43"/>
  <c r="MD28" i="43"/>
  <c r="MC28" i="43"/>
  <c r="MB28" i="43"/>
  <c r="MA28" i="43"/>
  <c r="LZ28" i="43"/>
  <c r="LY28" i="43"/>
  <c r="LX28" i="43"/>
  <c r="LW28" i="43"/>
  <c r="LV28" i="43"/>
  <c r="LU28" i="43"/>
  <c r="LT28" i="43"/>
  <c r="LS28" i="43"/>
  <c r="LR28" i="43"/>
  <c r="LQ28" i="43"/>
  <c r="LP28" i="43"/>
  <c r="LO28" i="43"/>
  <c r="LN28" i="43"/>
  <c r="LM28" i="43"/>
  <c r="LL28" i="43"/>
  <c r="LK28" i="43"/>
  <c r="LJ28" i="43"/>
  <c r="LI28" i="43"/>
  <c r="LH28" i="43"/>
  <c r="LG28" i="43"/>
  <c r="LF28" i="43"/>
  <c r="LE28" i="43"/>
  <c r="LD28" i="43"/>
  <c r="LC28" i="43"/>
  <c r="LB28" i="43"/>
  <c r="LA28" i="43"/>
  <c r="KZ28" i="43"/>
  <c r="KY28" i="43"/>
  <c r="KX28" i="43"/>
  <c r="KW28" i="43"/>
  <c r="KV28" i="43"/>
  <c r="KU28" i="43"/>
  <c r="KT28" i="43"/>
  <c r="KS28" i="43"/>
  <c r="KR28" i="43"/>
  <c r="KQ28" i="43"/>
  <c r="KP28" i="43"/>
  <c r="KO28" i="43"/>
  <c r="KN28" i="43"/>
  <c r="KM28" i="43"/>
  <c r="KL28" i="43"/>
  <c r="KK28" i="43"/>
  <c r="KJ28" i="43"/>
  <c r="KI28" i="43"/>
  <c r="KH28" i="43"/>
  <c r="KG28" i="43"/>
  <c r="KF28" i="43"/>
  <c r="KE28" i="43"/>
  <c r="KD28" i="43"/>
  <c r="KC28" i="43"/>
  <c r="KB28" i="43"/>
  <c r="KA28" i="43"/>
  <c r="JZ28" i="43"/>
  <c r="JY28" i="43"/>
  <c r="JX28" i="43"/>
  <c r="JW28" i="43"/>
  <c r="JV28" i="43"/>
  <c r="JU28" i="43"/>
  <c r="JT28" i="43"/>
  <c r="JS28" i="43"/>
  <c r="JR28" i="43"/>
  <c r="JQ28" i="43"/>
  <c r="JP28" i="43"/>
  <c r="JO28" i="43"/>
  <c r="JN28" i="43"/>
  <c r="JM28" i="43"/>
  <c r="JL28" i="43"/>
  <c r="JK28" i="43"/>
  <c r="JJ28" i="43"/>
  <c r="JI28" i="43"/>
  <c r="JH28" i="43"/>
  <c r="JG28" i="43"/>
  <c r="JF28" i="43"/>
  <c r="JE28" i="43"/>
  <c r="JD28" i="43"/>
  <c r="JC28" i="43"/>
  <c r="JB28" i="43"/>
  <c r="JA28" i="43"/>
  <c r="IZ28" i="43"/>
  <c r="IY28" i="43"/>
  <c r="IX28" i="43"/>
  <c r="IW28" i="43"/>
  <c r="IV28" i="43"/>
  <c r="IU28" i="43"/>
  <c r="IT28" i="43"/>
  <c r="IS28" i="43"/>
  <c r="IR28" i="43"/>
  <c r="IQ28" i="43"/>
  <c r="IP28" i="43"/>
  <c r="IO28" i="43"/>
  <c r="IN28" i="43"/>
  <c r="IM28" i="43"/>
  <c r="IL28" i="43"/>
  <c r="IK28" i="43"/>
  <c r="IJ28" i="43"/>
  <c r="II28" i="43"/>
  <c r="IH28" i="43"/>
  <c r="IG28" i="43"/>
  <c r="IF28" i="43"/>
  <c r="IE28" i="43"/>
  <c r="ID28" i="43"/>
  <c r="IC28" i="43"/>
  <c r="IB28" i="43"/>
  <c r="IA28" i="43"/>
  <c r="HZ28" i="43"/>
  <c r="HY28" i="43"/>
  <c r="HX28" i="43"/>
  <c r="HW28" i="43"/>
  <c r="HV28" i="43"/>
  <c r="HU28" i="43"/>
  <c r="HT28" i="43"/>
  <c r="HS28" i="43"/>
  <c r="HR28" i="43"/>
  <c r="HQ28" i="43"/>
  <c r="HP28" i="43"/>
  <c r="HO28" i="43"/>
  <c r="HN28" i="43"/>
  <c r="HM28" i="43"/>
  <c r="HL28" i="43"/>
  <c r="HK28" i="43"/>
  <c r="HJ28" i="43"/>
  <c r="HI28" i="43"/>
  <c r="HH28" i="43"/>
  <c r="HG28" i="43"/>
  <c r="HF28" i="43"/>
  <c r="HE28" i="43"/>
  <c r="HD28" i="43"/>
  <c r="HC28" i="43"/>
  <c r="HB28" i="43"/>
  <c r="HA28" i="43"/>
  <c r="GZ28" i="43"/>
  <c r="GY28" i="43"/>
  <c r="GX28" i="43"/>
  <c r="GW28" i="43"/>
  <c r="GV28" i="43"/>
  <c r="GU28" i="43"/>
  <c r="GT28" i="43"/>
  <c r="GS28" i="43"/>
  <c r="GR28" i="43"/>
  <c r="GQ28" i="43"/>
  <c r="GP28" i="43"/>
  <c r="GO28" i="43"/>
  <c r="GN28" i="43"/>
  <c r="GM28" i="43"/>
  <c r="GL28" i="43"/>
  <c r="GK28" i="43"/>
  <c r="GJ28" i="43"/>
  <c r="GI28" i="43"/>
  <c r="GH28" i="43"/>
  <c r="GG28" i="43"/>
  <c r="GF28" i="43"/>
  <c r="GE28" i="43"/>
  <c r="GD28" i="43"/>
  <c r="GC28" i="43"/>
  <c r="GB28" i="43"/>
  <c r="GA28" i="43"/>
  <c r="FZ28" i="43"/>
  <c r="FY28" i="43"/>
  <c r="FX28" i="43"/>
  <c r="FW28" i="43"/>
  <c r="FV28" i="43"/>
  <c r="FU28" i="43"/>
  <c r="FT28" i="43"/>
  <c r="FS28" i="43"/>
  <c r="FR28" i="43"/>
  <c r="FQ28" i="43"/>
  <c r="FP28" i="43"/>
  <c r="FO28" i="43"/>
  <c r="FN28" i="43"/>
  <c r="FM28" i="43"/>
  <c r="FL28" i="43"/>
  <c r="FK28" i="43"/>
  <c r="FJ28" i="43"/>
  <c r="FI28" i="43"/>
  <c r="FH28" i="43"/>
  <c r="FG28" i="43"/>
  <c r="FF28" i="43"/>
  <c r="FE28" i="43"/>
  <c r="FD28" i="43"/>
  <c r="FC28" i="43"/>
  <c r="FB28" i="43"/>
  <c r="FA28" i="43"/>
  <c r="EZ28" i="43"/>
  <c r="EY28" i="43"/>
  <c r="EX28" i="43"/>
  <c r="EW28" i="43"/>
  <c r="EV28" i="43"/>
  <c r="EU28" i="43"/>
  <c r="ET28" i="43"/>
  <c r="ES28" i="43"/>
  <c r="ER28" i="43"/>
  <c r="EQ28" i="43"/>
  <c r="EP28" i="43"/>
  <c r="EO28" i="43"/>
  <c r="EN28" i="43"/>
  <c r="EM28" i="43"/>
  <c r="EL28" i="43"/>
  <c r="EK28" i="43"/>
  <c r="EJ28" i="43"/>
  <c r="EI28" i="43"/>
  <c r="EH28" i="43"/>
  <c r="EG28" i="43"/>
  <c r="EF28" i="43"/>
  <c r="EE28" i="43"/>
  <c r="ED28" i="43"/>
  <c r="EC28" i="43"/>
  <c r="EB28" i="43"/>
  <c r="EA28" i="43"/>
  <c r="DZ28" i="43"/>
  <c r="DY28" i="43"/>
  <c r="DX28" i="43"/>
  <c r="DW28" i="43"/>
  <c r="DV28" i="43"/>
  <c r="DU28" i="43"/>
  <c r="DT28" i="43"/>
  <c r="DS28" i="43"/>
  <c r="DR28" i="43"/>
  <c r="DQ28" i="43"/>
  <c r="DP28" i="43"/>
  <c r="DO28" i="43"/>
  <c r="DN28" i="43"/>
  <c r="DM28" i="43"/>
  <c r="DL28" i="43"/>
  <c r="DK28" i="43"/>
  <c r="DJ28" i="43"/>
  <c r="DI28" i="43"/>
  <c r="DH28" i="43"/>
  <c r="DG28" i="43"/>
  <c r="DF28" i="43"/>
  <c r="DE28" i="43"/>
  <c r="DD28" i="43"/>
  <c r="DC28" i="43"/>
  <c r="DB28" i="43"/>
  <c r="DA28" i="43"/>
  <c r="CZ28" i="43"/>
  <c r="CY28" i="43"/>
  <c r="CX28" i="43"/>
  <c r="CW28" i="43"/>
  <c r="CV28" i="43"/>
  <c r="CU28" i="43"/>
  <c r="CT28" i="43"/>
  <c r="CS28" i="43"/>
  <c r="CR28" i="43"/>
  <c r="CQ28" i="43"/>
  <c r="CP28" i="43"/>
  <c r="CO28" i="43"/>
  <c r="CN28" i="43"/>
  <c r="CM28" i="43"/>
  <c r="CL28" i="43"/>
  <c r="CK28" i="43"/>
  <c r="CJ28" i="43"/>
  <c r="CI28" i="43"/>
  <c r="CH28" i="43"/>
  <c r="CG28" i="43"/>
  <c r="CF28" i="43"/>
  <c r="CE28" i="43"/>
  <c r="CD28" i="43"/>
  <c r="CC28" i="43"/>
  <c r="CB28" i="43"/>
  <c r="CA28" i="43"/>
  <c r="BZ28" i="43"/>
  <c r="BY28" i="43"/>
  <c r="BX28" i="43"/>
  <c r="BW28" i="43"/>
  <c r="BV28" i="43"/>
  <c r="BU28" i="43"/>
  <c r="BT28" i="43"/>
  <c r="BS28" i="43"/>
  <c r="BR28" i="43"/>
  <c r="BQ28" i="43"/>
  <c r="BP28" i="43"/>
  <c r="BO28" i="43"/>
  <c r="BN28" i="43"/>
  <c r="BM28" i="43"/>
  <c r="BL28" i="43"/>
  <c r="BK28" i="43"/>
  <c r="BJ28" i="43"/>
  <c r="BI28" i="43"/>
  <c r="BH28" i="43"/>
  <c r="BG28" i="43"/>
  <c r="BF28" i="43"/>
  <c r="BE28" i="43"/>
  <c r="BD28" i="43"/>
  <c r="BC28" i="43"/>
  <c r="BB28" i="43"/>
  <c r="BA28" i="43"/>
  <c r="AZ28" i="43"/>
  <c r="AY28" i="43"/>
  <c r="AX28" i="43"/>
  <c r="AW28" i="43"/>
  <c r="AV28" i="43"/>
  <c r="AU28" i="43"/>
  <c r="AT28" i="43"/>
  <c r="AS28" i="43"/>
  <c r="AR28" i="43"/>
  <c r="AQ28" i="43"/>
  <c r="AP28" i="43"/>
  <c r="AO28" i="43"/>
  <c r="AN28" i="43"/>
  <c r="AM28" i="43"/>
  <c r="AL28" i="43"/>
  <c r="AK28" i="43"/>
  <c r="AJ28" i="43"/>
  <c r="AI28" i="43"/>
  <c r="AH28" i="43"/>
  <c r="AG28" i="43"/>
  <c r="AF28" i="43"/>
  <c r="AE28" i="43"/>
  <c r="AD28" i="43"/>
  <c r="AC28" i="43"/>
  <c r="AB28" i="43"/>
  <c r="AA28" i="43"/>
  <c r="Z28" i="43"/>
  <c r="Y28" i="43"/>
  <c r="X28" i="43"/>
  <c r="W28" i="43"/>
  <c r="V28" i="43"/>
  <c r="U28" i="43"/>
  <c r="T28" i="43"/>
  <c r="S28" i="43"/>
  <c r="R28" i="43"/>
  <c r="Q28" i="43"/>
  <c r="P28" i="43"/>
  <c r="O28" i="43"/>
  <c r="N28" i="43"/>
  <c r="M28" i="43"/>
  <c r="L28" i="43"/>
  <c r="K28" i="43"/>
  <c r="J28" i="43"/>
  <c r="I28" i="43"/>
  <c r="H28" i="43"/>
  <c r="G28" i="43"/>
  <c r="F28" i="43"/>
  <c r="E28" i="43"/>
  <c r="D28" i="43"/>
  <c r="C28" i="43"/>
  <c r="B28" i="43"/>
  <c r="YC27" i="43"/>
  <c r="YB27" i="43"/>
  <c r="YA27" i="43"/>
  <c r="XZ27" i="43"/>
  <c r="XY27" i="43"/>
  <c r="XX27" i="43"/>
  <c r="XW27" i="43"/>
  <c r="XV27" i="43"/>
  <c r="XU27" i="43"/>
  <c r="XT27" i="43"/>
  <c r="XS27" i="43"/>
  <c r="XR27" i="43"/>
  <c r="XQ27" i="43"/>
  <c r="XP27" i="43"/>
  <c r="XO27" i="43"/>
  <c r="XN27" i="43"/>
  <c r="XM27" i="43"/>
  <c r="XL27" i="43"/>
  <c r="XK27" i="43"/>
  <c r="XJ27" i="43"/>
  <c r="XI27" i="43"/>
  <c r="XH27" i="43"/>
  <c r="XG27" i="43"/>
  <c r="XF27" i="43"/>
  <c r="XE27" i="43"/>
  <c r="XD27" i="43"/>
  <c r="XC27" i="43"/>
  <c r="XB27" i="43"/>
  <c r="XA27" i="43"/>
  <c r="WZ27" i="43"/>
  <c r="WY27" i="43"/>
  <c r="WX27" i="43"/>
  <c r="WW27" i="43"/>
  <c r="WV27" i="43"/>
  <c r="WU27" i="43"/>
  <c r="WT27" i="43"/>
  <c r="WS27" i="43"/>
  <c r="WR27" i="43"/>
  <c r="WQ27" i="43"/>
  <c r="WP27" i="43"/>
  <c r="WO27" i="43"/>
  <c r="WN27" i="43"/>
  <c r="WM27" i="43"/>
  <c r="WL27" i="43"/>
  <c r="WK27" i="43"/>
  <c r="WJ27" i="43"/>
  <c r="WI27" i="43"/>
  <c r="WH27" i="43"/>
  <c r="WG27" i="43"/>
  <c r="WF27" i="43"/>
  <c r="WE27" i="43"/>
  <c r="WD27" i="43"/>
  <c r="WC27" i="43"/>
  <c r="WB27" i="43"/>
  <c r="WA27" i="43"/>
  <c r="VZ27" i="43"/>
  <c r="VY27" i="43"/>
  <c r="VX27" i="43"/>
  <c r="VW27" i="43"/>
  <c r="VV27" i="43"/>
  <c r="VU27" i="43"/>
  <c r="VT27" i="43"/>
  <c r="VS27" i="43"/>
  <c r="VR27" i="43"/>
  <c r="VQ27" i="43"/>
  <c r="VP27" i="43"/>
  <c r="VO27" i="43"/>
  <c r="VN27" i="43"/>
  <c r="VM27" i="43"/>
  <c r="VL27" i="43"/>
  <c r="VK27" i="43"/>
  <c r="VJ27" i="43"/>
  <c r="VI27" i="43"/>
  <c r="VH27" i="43"/>
  <c r="VG27" i="43"/>
  <c r="VF27" i="43"/>
  <c r="VE27" i="43"/>
  <c r="VD27" i="43"/>
  <c r="VC27" i="43"/>
  <c r="VB27" i="43"/>
  <c r="VA27" i="43"/>
  <c r="UZ27" i="43"/>
  <c r="UY27" i="43"/>
  <c r="UX27" i="43"/>
  <c r="UW27" i="43"/>
  <c r="UV27" i="43"/>
  <c r="UU27" i="43"/>
  <c r="UT27" i="43"/>
  <c r="US27" i="43"/>
  <c r="UR27" i="43"/>
  <c r="UQ27" i="43"/>
  <c r="UP27" i="43"/>
  <c r="UO27" i="43"/>
  <c r="UN27" i="43"/>
  <c r="UM27" i="43"/>
  <c r="UL27" i="43"/>
  <c r="UK27" i="43"/>
  <c r="UJ27" i="43"/>
  <c r="UI27" i="43"/>
  <c r="UH27" i="43"/>
  <c r="UG27" i="43"/>
  <c r="UF27" i="43"/>
  <c r="UE27" i="43"/>
  <c r="UD27" i="43"/>
  <c r="UC27" i="43"/>
  <c r="UB27" i="43"/>
  <c r="UA27" i="43"/>
  <c r="TZ27" i="43"/>
  <c r="TY27" i="43"/>
  <c r="TX27" i="43"/>
  <c r="TW27" i="43"/>
  <c r="TV27" i="43"/>
  <c r="TU27" i="43"/>
  <c r="TT27" i="43"/>
  <c r="TS27" i="43"/>
  <c r="TR27" i="43"/>
  <c r="TQ27" i="43"/>
  <c r="TP27" i="43"/>
  <c r="TO27" i="43"/>
  <c r="TN27" i="43"/>
  <c r="TM27" i="43"/>
  <c r="TL27" i="43"/>
  <c r="TK27" i="43"/>
  <c r="TJ27" i="43"/>
  <c r="TI27" i="43"/>
  <c r="TH27" i="43"/>
  <c r="TG27" i="43"/>
  <c r="TF27" i="43"/>
  <c r="TE27" i="43"/>
  <c r="TD27" i="43"/>
  <c r="TC27" i="43"/>
  <c r="TB27" i="43"/>
  <c r="TA27" i="43"/>
  <c r="SZ27" i="43"/>
  <c r="SY27" i="43"/>
  <c r="SX27" i="43"/>
  <c r="SW27" i="43"/>
  <c r="SV27" i="43"/>
  <c r="SU27" i="43"/>
  <c r="ST27" i="43"/>
  <c r="SS27" i="43"/>
  <c r="SR27" i="43"/>
  <c r="SQ27" i="43"/>
  <c r="SP27" i="43"/>
  <c r="SO27" i="43"/>
  <c r="SN27" i="43"/>
  <c r="SM27" i="43"/>
  <c r="SL27" i="43"/>
  <c r="SK27" i="43"/>
  <c r="SJ27" i="43"/>
  <c r="SI27" i="43"/>
  <c r="SH27" i="43"/>
  <c r="SG27" i="43"/>
  <c r="SF27" i="43"/>
  <c r="SE27" i="43"/>
  <c r="SD27" i="43"/>
  <c r="SC27" i="43"/>
  <c r="SB27" i="43"/>
  <c r="SA27" i="43"/>
  <c r="RZ27" i="43"/>
  <c r="RY27" i="43"/>
  <c r="RX27" i="43"/>
  <c r="RW27" i="43"/>
  <c r="RV27" i="43"/>
  <c r="RU27" i="43"/>
  <c r="RT27" i="43"/>
  <c r="RS27" i="43"/>
  <c r="RR27" i="43"/>
  <c r="RQ27" i="43"/>
  <c r="RP27" i="43"/>
  <c r="RO27" i="43"/>
  <c r="RN27" i="43"/>
  <c r="RM27" i="43"/>
  <c r="RL27" i="43"/>
  <c r="RK27" i="43"/>
  <c r="RJ27" i="43"/>
  <c r="RI27" i="43"/>
  <c r="RH27" i="43"/>
  <c r="RG27" i="43"/>
  <c r="RF27" i="43"/>
  <c r="RE27" i="43"/>
  <c r="RD27" i="43"/>
  <c r="RC27" i="43"/>
  <c r="RB27" i="43"/>
  <c r="RA27" i="43"/>
  <c r="QZ27" i="43"/>
  <c r="QY27" i="43"/>
  <c r="QX27" i="43"/>
  <c r="QW27" i="43"/>
  <c r="QV27" i="43"/>
  <c r="QU27" i="43"/>
  <c r="QT27" i="43"/>
  <c r="QS27" i="43"/>
  <c r="QR27" i="43"/>
  <c r="QQ27" i="43"/>
  <c r="QP27" i="43"/>
  <c r="QO27" i="43"/>
  <c r="QN27" i="43"/>
  <c r="QM27" i="43"/>
  <c r="QL27" i="43"/>
  <c r="QK27" i="43"/>
  <c r="QJ27" i="43"/>
  <c r="QI27" i="43"/>
  <c r="QH27" i="43"/>
  <c r="QG27" i="43"/>
  <c r="QF27" i="43"/>
  <c r="QE27" i="43"/>
  <c r="QD27" i="43"/>
  <c r="QC27" i="43"/>
  <c r="QB27" i="43"/>
  <c r="QA27" i="43"/>
  <c r="PZ27" i="43"/>
  <c r="PY27" i="43"/>
  <c r="PX27" i="43"/>
  <c r="PW27" i="43"/>
  <c r="PV27" i="43"/>
  <c r="PU27" i="43"/>
  <c r="PT27" i="43"/>
  <c r="PS27" i="43"/>
  <c r="PR27" i="43"/>
  <c r="PQ27" i="43"/>
  <c r="PP27" i="43"/>
  <c r="PO27" i="43"/>
  <c r="PN27" i="43"/>
  <c r="PM27" i="43"/>
  <c r="PL27" i="43"/>
  <c r="PK27" i="43"/>
  <c r="PJ27" i="43"/>
  <c r="PI27" i="43"/>
  <c r="PH27" i="43"/>
  <c r="PG27" i="43"/>
  <c r="PF27" i="43"/>
  <c r="PE27" i="43"/>
  <c r="PD27" i="43"/>
  <c r="PC27" i="43"/>
  <c r="PB27" i="43"/>
  <c r="PA27" i="43"/>
  <c r="OZ27" i="43"/>
  <c r="OY27" i="43"/>
  <c r="OX27" i="43"/>
  <c r="OW27" i="43"/>
  <c r="OV27" i="43"/>
  <c r="OU27" i="43"/>
  <c r="OT27" i="43"/>
  <c r="OS27" i="43"/>
  <c r="OR27" i="43"/>
  <c r="OQ27" i="43"/>
  <c r="OP27" i="43"/>
  <c r="OO27" i="43"/>
  <c r="ON27" i="43"/>
  <c r="OM27" i="43"/>
  <c r="OL27" i="43"/>
  <c r="OK27" i="43"/>
  <c r="OJ27" i="43"/>
  <c r="OI27" i="43"/>
  <c r="OH27" i="43"/>
  <c r="OG27" i="43"/>
  <c r="OF27" i="43"/>
  <c r="OE27" i="43"/>
  <c r="OD27" i="43"/>
  <c r="OC27" i="43"/>
  <c r="OB27" i="43"/>
  <c r="OA27" i="43"/>
  <c r="NZ27" i="43"/>
  <c r="NY27" i="43"/>
  <c r="NX27" i="43"/>
  <c r="NW27" i="43"/>
  <c r="NV27" i="43"/>
  <c r="NU27" i="43"/>
  <c r="NT27" i="43"/>
  <c r="NS27" i="43"/>
  <c r="NR27" i="43"/>
  <c r="NQ27" i="43"/>
  <c r="NP27" i="43"/>
  <c r="NO27" i="43"/>
  <c r="NN27" i="43"/>
  <c r="NM27" i="43"/>
  <c r="NL27" i="43"/>
  <c r="NK27" i="43"/>
  <c r="NJ27" i="43"/>
  <c r="NI27" i="43"/>
  <c r="NH27" i="43"/>
  <c r="NG27" i="43"/>
  <c r="NF27" i="43"/>
  <c r="NE27" i="43"/>
  <c r="ND27" i="43"/>
  <c r="NC27" i="43"/>
  <c r="NB27" i="43"/>
  <c r="NA27" i="43"/>
  <c r="MZ27" i="43"/>
  <c r="MY27" i="43"/>
  <c r="MX27" i="43"/>
  <c r="MW27" i="43"/>
  <c r="MV27" i="43"/>
  <c r="MU27" i="43"/>
  <c r="MT27" i="43"/>
  <c r="MS27" i="43"/>
  <c r="MR27" i="43"/>
  <c r="MQ27" i="43"/>
  <c r="MP27" i="43"/>
  <c r="MO27" i="43"/>
  <c r="MN27" i="43"/>
  <c r="MM27" i="43"/>
  <c r="ML27" i="43"/>
  <c r="MK27" i="43"/>
  <c r="MJ27" i="43"/>
  <c r="MI27" i="43"/>
  <c r="MH27" i="43"/>
  <c r="MG27" i="43"/>
  <c r="MF27" i="43"/>
  <c r="ME27" i="43"/>
  <c r="MD27" i="43"/>
  <c r="MC27" i="43"/>
  <c r="MB27" i="43"/>
  <c r="MA27" i="43"/>
  <c r="LZ27" i="43"/>
  <c r="LY27" i="43"/>
  <c r="LX27" i="43"/>
  <c r="LW27" i="43"/>
  <c r="LV27" i="43"/>
  <c r="LU27" i="43"/>
  <c r="LT27" i="43"/>
  <c r="LS27" i="43"/>
  <c r="LR27" i="43"/>
  <c r="LQ27" i="43"/>
  <c r="LP27" i="43"/>
  <c r="LO27" i="43"/>
  <c r="LN27" i="43"/>
  <c r="LM27" i="43"/>
  <c r="LL27" i="43"/>
  <c r="LK27" i="43"/>
  <c r="LJ27" i="43"/>
  <c r="LI27" i="43"/>
  <c r="LH27" i="43"/>
  <c r="LG27" i="43"/>
  <c r="LF27" i="43"/>
  <c r="LE27" i="43"/>
  <c r="LD27" i="43"/>
  <c r="LC27" i="43"/>
  <c r="LB27" i="43"/>
  <c r="LA27" i="43"/>
  <c r="KZ27" i="43"/>
  <c r="KY27" i="43"/>
  <c r="KX27" i="43"/>
  <c r="KW27" i="43"/>
  <c r="KV27" i="43"/>
  <c r="KU27" i="43"/>
  <c r="KT27" i="43"/>
  <c r="KS27" i="43"/>
  <c r="KR27" i="43"/>
  <c r="KQ27" i="43"/>
  <c r="KP27" i="43"/>
  <c r="KO27" i="43"/>
  <c r="KN27" i="43"/>
  <c r="KM27" i="43"/>
  <c r="KL27" i="43"/>
  <c r="KK27" i="43"/>
  <c r="KJ27" i="43"/>
  <c r="KI27" i="43"/>
  <c r="KH27" i="43"/>
  <c r="KG27" i="43"/>
  <c r="KF27" i="43"/>
  <c r="KE27" i="43"/>
  <c r="KD27" i="43"/>
  <c r="KC27" i="43"/>
  <c r="KB27" i="43"/>
  <c r="KA27" i="43"/>
  <c r="JZ27" i="43"/>
  <c r="JY27" i="43"/>
  <c r="JX27" i="43"/>
  <c r="JW27" i="43"/>
  <c r="JV27" i="43"/>
  <c r="JU27" i="43"/>
  <c r="JT27" i="43"/>
  <c r="JS27" i="43"/>
  <c r="JR27" i="43"/>
  <c r="JQ27" i="43"/>
  <c r="JP27" i="43"/>
  <c r="JO27" i="43"/>
  <c r="JN27" i="43"/>
  <c r="JM27" i="43"/>
  <c r="JL27" i="43"/>
  <c r="JK27" i="43"/>
  <c r="JJ27" i="43"/>
  <c r="JI27" i="43"/>
  <c r="JH27" i="43"/>
  <c r="JG27" i="43"/>
  <c r="JF27" i="43"/>
  <c r="JE27" i="43"/>
  <c r="JD27" i="43"/>
  <c r="JC27" i="43"/>
  <c r="JB27" i="43"/>
  <c r="JA27" i="43"/>
  <c r="IZ27" i="43"/>
  <c r="IY27" i="43"/>
  <c r="IX27" i="43"/>
  <c r="IW27" i="43"/>
  <c r="IV27" i="43"/>
  <c r="IU27" i="43"/>
  <c r="IT27" i="43"/>
  <c r="IS27" i="43"/>
  <c r="IR27" i="43"/>
  <c r="IQ27" i="43"/>
  <c r="IP27" i="43"/>
  <c r="IO27" i="43"/>
  <c r="IN27" i="43"/>
  <c r="IM27" i="43"/>
  <c r="IL27" i="43"/>
  <c r="IK27" i="43"/>
  <c r="IJ27" i="43"/>
  <c r="II27" i="43"/>
  <c r="IH27" i="43"/>
  <c r="IG27" i="43"/>
  <c r="IF27" i="43"/>
  <c r="IE27" i="43"/>
  <c r="ID27" i="43"/>
  <c r="IC27" i="43"/>
  <c r="IB27" i="43"/>
  <c r="IA27" i="43"/>
  <c r="HZ27" i="43"/>
  <c r="HY27" i="43"/>
  <c r="HX27" i="43"/>
  <c r="HW27" i="43"/>
  <c r="HV27" i="43"/>
  <c r="HU27" i="43"/>
  <c r="HT27" i="43"/>
  <c r="HS27" i="43"/>
  <c r="HR27" i="43"/>
  <c r="HQ27" i="43"/>
  <c r="HP27" i="43"/>
  <c r="HO27" i="43"/>
  <c r="HN27" i="43"/>
  <c r="HM27" i="43"/>
  <c r="HL27" i="43"/>
  <c r="HK27" i="43"/>
  <c r="HJ27" i="43"/>
  <c r="HI27" i="43"/>
  <c r="HH27" i="43"/>
  <c r="HG27" i="43"/>
  <c r="HF27" i="43"/>
  <c r="HE27" i="43"/>
  <c r="HD27" i="43"/>
  <c r="HC27" i="43"/>
  <c r="HB27" i="43"/>
  <c r="HA27" i="43"/>
  <c r="GZ27" i="43"/>
  <c r="GY27" i="43"/>
  <c r="GX27" i="43"/>
  <c r="GW27" i="43"/>
  <c r="GV27" i="43"/>
  <c r="GU27" i="43"/>
  <c r="GT27" i="43"/>
  <c r="GS27" i="43"/>
  <c r="GR27" i="43"/>
  <c r="GQ27" i="43"/>
  <c r="GP27" i="43"/>
  <c r="GO27" i="43"/>
  <c r="GN27" i="43"/>
  <c r="GM27" i="43"/>
  <c r="GL27" i="43"/>
  <c r="GK27" i="43"/>
  <c r="GJ27" i="43"/>
  <c r="GI27" i="43"/>
  <c r="GH27" i="43"/>
  <c r="GG27" i="43"/>
  <c r="GF27" i="43"/>
  <c r="GE27" i="43"/>
  <c r="GD27" i="43"/>
  <c r="GC27" i="43"/>
  <c r="GB27" i="43"/>
  <c r="GA27" i="43"/>
  <c r="FZ27" i="43"/>
  <c r="FY27" i="43"/>
  <c r="FX27" i="43"/>
  <c r="FW27" i="43"/>
  <c r="FV27" i="43"/>
  <c r="FU27" i="43"/>
  <c r="FT27" i="43"/>
  <c r="FS27" i="43"/>
  <c r="FR27" i="43"/>
  <c r="FQ27" i="43"/>
  <c r="FP27" i="43"/>
  <c r="FO27" i="43"/>
  <c r="FN27" i="43"/>
  <c r="FM27" i="43"/>
  <c r="FL27" i="43"/>
  <c r="FK27" i="43"/>
  <c r="FJ27" i="43"/>
  <c r="FI27" i="43"/>
  <c r="FH27" i="43"/>
  <c r="FG27" i="43"/>
  <c r="FF27" i="43"/>
  <c r="FE27" i="43"/>
  <c r="FD27" i="43"/>
  <c r="FC27" i="43"/>
  <c r="FB27" i="43"/>
  <c r="FA27" i="43"/>
  <c r="EZ27" i="43"/>
  <c r="EY27" i="43"/>
  <c r="EX27" i="43"/>
  <c r="EW27" i="43"/>
  <c r="EV27" i="43"/>
  <c r="EU27" i="43"/>
  <c r="ET27" i="43"/>
  <c r="ES27" i="43"/>
  <c r="ER27" i="43"/>
  <c r="EQ27" i="43"/>
  <c r="EP27" i="43"/>
  <c r="EO27" i="43"/>
  <c r="EN27" i="43"/>
  <c r="EM27" i="43"/>
  <c r="EL27" i="43"/>
  <c r="EK27" i="43"/>
  <c r="EJ27" i="43"/>
  <c r="EI27" i="43"/>
  <c r="EH27" i="43"/>
  <c r="EG27" i="43"/>
  <c r="EF27" i="43"/>
  <c r="EE27" i="43"/>
  <c r="ED27" i="43"/>
  <c r="EC27" i="43"/>
  <c r="EB27" i="43"/>
  <c r="EA27" i="43"/>
  <c r="DZ27" i="43"/>
  <c r="DY27" i="43"/>
  <c r="DX27" i="43"/>
  <c r="DW27" i="43"/>
  <c r="DV27" i="43"/>
  <c r="DU27" i="43"/>
  <c r="DT27" i="43"/>
  <c r="DS27" i="43"/>
  <c r="DR27" i="43"/>
  <c r="DQ27" i="43"/>
  <c r="DP27" i="43"/>
  <c r="DO27" i="43"/>
  <c r="DN27" i="43"/>
  <c r="DM27" i="43"/>
  <c r="DL27" i="43"/>
  <c r="DK27" i="43"/>
  <c r="DJ27" i="43"/>
  <c r="DI27" i="43"/>
  <c r="DH27" i="43"/>
  <c r="DG27" i="43"/>
  <c r="DF27" i="43"/>
  <c r="DE27" i="43"/>
  <c r="DD27" i="43"/>
  <c r="DC27" i="43"/>
  <c r="DB27" i="43"/>
  <c r="DA27" i="43"/>
  <c r="CZ27" i="43"/>
  <c r="CY27" i="43"/>
  <c r="CX27" i="43"/>
  <c r="CW27" i="43"/>
  <c r="CV27" i="43"/>
  <c r="CU27" i="43"/>
  <c r="CT27" i="43"/>
  <c r="CS27" i="43"/>
  <c r="CR27" i="43"/>
  <c r="CQ27" i="43"/>
  <c r="CP27" i="43"/>
  <c r="CO27" i="43"/>
  <c r="CN27" i="43"/>
  <c r="CM27" i="43"/>
  <c r="CL27" i="43"/>
  <c r="CK27" i="43"/>
  <c r="CJ27" i="43"/>
  <c r="CI27" i="43"/>
  <c r="CH27" i="43"/>
  <c r="CG27" i="43"/>
  <c r="CF27" i="43"/>
  <c r="CE27" i="43"/>
  <c r="CD27" i="43"/>
  <c r="CC27" i="43"/>
  <c r="CB27" i="43"/>
  <c r="CA27" i="43"/>
  <c r="BZ27" i="43"/>
  <c r="BY27" i="43"/>
  <c r="BX27" i="43"/>
  <c r="BW27" i="43"/>
  <c r="BV27" i="43"/>
  <c r="BU27" i="43"/>
  <c r="BT27" i="43"/>
  <c r="BS27" i="43"/>
  <c r="BR27" i="43"/>
  <c r="BQ27" i="43"/>
  <c r="BP27" i="43"/>
  <c r="BO27" i="43"/>
  <c r="BN27" i="43"/>
  <c r="BM27" i="43"/>
  <c r="BL27" i="43"/>
  <c r="BK27" i="43"/>
  <c r="BJ27" i="43"/>
  <c r="BI27" i="43"/>
  <c r="BH27" i="43"/>
  <c r="BG27" i="43"/>
  <c r="BF27" i="43"/>
  <c r="BE27" i="43"/>
  <c r="BD27" i="43"/>
  <c r="BC27" i="43"/>
  <c r="BB27" i="43"/>
  <c r="BA27" i="43"/>
  <c r="AZ27" i="43"/>
  <c r="AY27" i="43"/>
  <c r="AX27" i="43"/>
  <c r="AW27" i="43"/>
  <c r="AV27" i="43"/>
  <c r="AU27" i="43"/>
  <c r="AT27" i="43"/>
  <c r="AS27" i="43"/>
  <c r="AR27" i="43"/>
  <c r="AQ27" i="43"/>
  <c r="AP27" i="43"/>
  <c r="AO27" i="43"/>
  <c r="AN27" i="43"/>
  <c r="AM27" i="43"/>
  <c r="AL27" i="43"/>
  <c r="AK27" i="43"/>
  <c r="AJ27" i="43"/>
  <c r="AI27" i="43"/>
  <c r="AH27" i="43"/>
  <c r="AG27" i="43"/>
  <c r="AF27" i="43"/>
  <c r="AE27" i="43"/>
  <c r="AD27" i="43"/>
  <c r="AC27" i="43"/>
  <c r="AB27" i="43"/>
  <c r="AA27" i="43"/>
  <c r="Z27" i="43"/>
  <c r="Y27" i="43"/>
  <c r="X27" i="43"/>
  <c r="W27" i="43"/>
  <c r="V27" i="43"/>
  <c r="U27" i="43"/>
  <c r="T27" i="43"/>
  <c r="S27" i="43"/>
  <c r="R27" i="43"/>
  <c r="Q27" i="43"/>
  <c r="P27" i="43"/>
  <c r="O27" i="43"/>
  <c r="N27" i="43"/>
  <c r="M27" i="43"/>
  <c r="L27" i="43"/>
  <c r="K27" i="43"/>
  <c r="J27" i="43"/>
  <c r="I27" i="43"/>
  <c r="H27" i="43"/>
  <c r="G27" i="43"/>
  <c r="F27" i="43"/>
  <c r="E27" i="43"/>
  <c r="D27" i="43"/>
  <c r="C27" i="43"/>
  <c r="B27" i="43"/>
  <c r="YC26" i="43"/>
  <c r="YB26" i="43"/>
  <c r="YA26" i="43"/>
  <c r="XZ26" i="43"/>
  <c r="XY26" i="43"/>
  <c r="XX26" i="43"/>
  <c r="XW26" i="43"/>
  <c r="XV26" i="43"/>
  <c r="XU26" i="43"/>
  <c r="XT26" i="43"/>
  <c r="XS26" i="43"/>
  <c r="XR26" i="43"/>
  <c r="XQ26" i="43"/>
  <c r="XP26" i="43"/>
  <c r="XO26" i="43"/>
  <c r="XN26" i="43"/>
  <c r="XM26" i="43"/>
  <c r="XL26" i="43"/>
  <c r="XK26" i="43"/>
  <c r="XJ26" i="43"/>
  <c r="XI26" i="43"/>
  <c r="XH26" i="43"/>
  <c r="XG26" i="43"/>
  <c r="XF26" i="43"/>
  <c r="XE26" i="43"/>
  <c r="XD26" i="43"/>
  <c r="XC26" i="43"/>
  <c r="XB26" i="43"/>
  <c r="XA26" i="43"/>
  <c r="WZ26" i="43"/>
  <c r="WY26" i="43"/>
  <c r="WX26" i="43"/>
  <c r="WW26" i="43"/>
  <c r="WV26" i="43"/>
  <c r="WU26" i="43"/>
  <c r="WT26" i="43"/>
  <c r="WS26" i="43"/>
  <c r="WR26" i="43"/>
  <c r="WQ26" i="43"/>
  <c r="WP26" i="43"/>
  <c r="WO26" i="43"/>
  <c r="WN26" i="43"/>
  <c r="WM26" i="43"/>
  <c r="WL26" i="43"/>
  <c r="WK26" i="43"/>
  <c r="WJ26" i="43"/>
  <c r="WI26" i="43"/>
  <c r="WH26" i="43"/>
  <c r="WG26" i="43"/>
  <c r="WF26" i="43"/>
  <c r="WE26" i="43"/>
  <c r="WD26" i="43"/>
  <c r="WC26" i="43"/>
  <c r="WB26" i="43"/>
  <c r="WA26" i="43"/>
  <c r="VZ26" i="43"/>
  <c r="VY26" i="43"/>
  <c r="VX26" i="43"/>
  <c r="VW26" i="43"/>
  <c r="VV26" i="43"/>
  <c r="VU26" i="43"/>
  <c r="VT26" i="43"/>
  <c r="VS26" i="43"/>
  <c r="VR26" i="43"/>
  <c r="VQ26" i="43"/>
  <c r="VP26" i="43"/>
  <c r="VO26" i="43"/>
  <c r="VN26" i="43"/>
  <c r="VM26" i="43"/>
  <c r="VL26" i="43"/>
  <c r="VK26" i="43"/>
  <c r="VJ26" i="43"/>
  <c r="VI26" i="43"/>
  <c r="VH26" i="43"/>
  <c r="VG26" i="43"/>
  <c r="VF26" i="43"/>
  <c r="VE26" i="43"/>
  <c r="VD26" i="43"/>
  <c r="VC26" i="43"/>
  <c r="VB26" i="43"/>
  <c r="VA26" i="43"/>
  <c r="UZ26" i="43"/>
  <c r="UY26" i="43"/>
  <c r="UX26" i="43"/>
  <c r="UW26" i="43"/>
  <c r="UV26" i="43"/>
  <c r="UU26" i="43"/>
  <c r="UT26" i="43"/>
  <c r="US26" i="43"/>
  <c r="UR26" i="43"/>
  <c r="UQ26" i="43"/>
  <c r="UP26" i="43"/>
  <c r="UO26" i="43"/>
  <c r="UN26" i="43"/>
  <c r="UM26" i="43"/>
  <c r="UL26" i="43"/>
  <c r="UK26" i="43"/>
  <c r="UJ26" i="43"/>
  <c r="UI26" i="43"/>
  <c r="UH26" i="43"/>
  <c r="UG26" i="43"/>
  <c r="UF26" i="43"/>
  <c r="UE26" i="43"/>
  <c r="UD26" i="43"/>
  <c r="UC26" i="43"/>
  <c r="UB26" i="43"/>
  <c r="UA26" i="43"/>
  <c r="TZ26" i="43"/>
  <c r="TY26" i="43"/>
  <c r="TX26" i="43"/>
  <c r="TW26" i="43"/>
  <c r="TV26" i="43"/>
  <c r="TU26" i="43"/>
  <c r="TT26" i="43"/>
  <c r="TS26" i="43"/>
  <c r="TR26" i="43"/>
  <c r="TQ26" i="43"/>
  <c r="TP26" i="43"/>
  <c r="TO26" i="43"/>
  <c r="TN26" i="43"/>
  <c r="TM26" i="43"/>
  <c r="TL26" i="43"/>
  <c r="TK26" i="43"/>
  <c r="TJ26" i="43"/>
  <c r="TI26" i="43"/>
  <c r="TH26" i="43"/>
  <c r="TG26" i="43"/>
  <c r="TF26" i="43"/>
  <c r="TE26" i="43"/>
  <c r="TD26" i="43"/>
  <c r="TC26" i="43"/>
  <c r="TB26" i="43"/>
  <c r="TA26" i="43"/>
  <c r="SZ26" i="43"/>
  <c r="SY26" i="43"/>
  <c r="SX26" i="43"/>
  <c r="SW26" i="43"/>
  <c r="SV26" i="43"/>
  <c r="SU26" i="43"/>
  <c r="ST26" i="43"/>
  <c r="SS26" i="43"/>
  <c r="SR26" i="43"/>
  <c r="SQ26" i="43"/>
  <c r="SP26" i="43"/>
  <c r="SO26" i="43"/>
  <c r="SN26" i="43"/>
  <c r="SM26" i="43"/>
  <c r="SL26" i="43"/>
  <c r="SK26" i="43"/>
  <c r="SJ26" i="43"/>
  <c r="SI26" i="43"/>
  <c r="SH26" i="43"/>
  <c r="SG26" i="43"/>
  <c r="SF26" i="43"/>
  <c r="SE26" i="43"/>
  <c r="SD26" i="43"/>
  <c r="SC26" i="43"/>
  <c r="SB26" i="43"/>
  <c r="SA26" i="43"/>
  <c r="RZ26" i="43"/>
  <c r="RY26" i="43"/>
  <c r="RX26" i="43"/>
  <c r="RW26" i="43"/>
  <c r="RV26" i="43"/>
  <c r="RU26" i="43"/>
  <c r="RT26" i="43"/>
  <c r="RS26" i="43"/>
  <c r="RR26" i="43"/>
  <c r="RQ26" i="43"/>
  <c r="RP26" i="43"/>
  <c r="RO26" i="43"/>
  <c r="RN26" i="43"/>
  <c r="RM26" i="43"/>
  <c r="RL26" i="43"/>
  <c r="RK26" i="43"/>
  <c r="RJ26" i="43"/>
  <c r="RI26" i="43"/>
  <c r="RH26" i="43"/>
  <c r="RG26" i="43"/>
  <c r="RF26" i="43"/>
  <c r="RE26" i="43"/>
  <c r="RD26" i="43"/>
  <c r="RC26" i="43"/>
  <c r="RB26" i="43"/>
  <c r="RA26" i="43"/>
  <c r="QZ26" i="43"/>
  <c r="QY26" i="43"/>
  <c r="QX26" i="43"/>
  <c r="QW26" i="43"/>
  <c r="QV26" i="43"/>
  <c r="QU26" i="43"/>
  <c r="QT26" i="43"/>
  <c r="QS26" i="43"/>
  <c r="QR26" i="43"/>
  <c r="QQ26" i="43"/>
  <c r="QP26" i="43"/>
  <c r="QO26" i="43"/>
  <c r="QN26" i="43"/>
  <c r="QM26" i="43"/>
  <c r="QL26" i="43"/>
  <c r="QK26" i="43"/>
  <c r="QJ26" i="43"/>
  <c r="QI26" i="43"/>
  <c r="QH26" i="43"/>
  <c r="QG26" i="43"/>
  <c r="QF26" i="43"/>
  <c r="QE26" i="43"/>
  <c r="QD26" i="43"/>
  <c r="QC26" i="43"/>
  <c r="QB26" i="43"/>
  <c r="QA26" i="43"/>
  <c r="PZ26" i="43"/>
  <c r="PY26" i="43"/>
  <c r="PX26" i="43"/>
  <c r="PW26" i="43"/>
  <c r="PV26" i="43"/>
  <c r="PU26" i="43"/>
  <c r="PT26" i="43"/>
  <c r="PS26" i="43"/>
  <c r="PR26" i="43"/>
  <c r="PQ26" i="43"/>
  <c r="PP26" i="43"/>
  <c r="PO26" i="43"/>
  <c r="PN26" i="43"/>
  <c r="PM26" i="43"/>
  <c r="PL26" i="43"/>
  <c r="PK26" i="43"/>
  <c r="PJ26" i="43"/>
  <c r="PI26" i="43"/>
  <c r="PH26" i="43"/>
  <c r="PG26" i="43"/>
  <c r="PF26" i="43"/>
  <c r="PE26" i="43"/>
  <c r="PD26" i="43"/>
  <c r="PC26" i="43"/>
  <c r="PB26" i="43"/>
  <c r="PA26" i="43"/>
  <c r="OZ26" i="43"/>
  <c r="OY26" i="43"/>
  <c r="OX26" i="43"/>
  <c r="OW26" i="43"/>
  <c r="OV26" i="43"/>
  <c r="OU26" i="43"/>
  <c r="OT26" i="43"/>
  <c r="OS26" i="43"/>
  <c r="OR26" i="43"/>
  <c r="OQ26" i="43"/>
  <c r="OP26" i="43"/>
  <c r="OO26" i="43"/>
  <c r="ON26" i="43"/>
  <c r="OM26" i="43"/>
  <c r="OL26" i="43"/>
  <c r="OK26" i="43"/>
  <c r="OJ26" i="43"/>
  <c r="OI26" i="43"/>
  <c r="OH26" i="43"/>
  <c r="OG26" i="43"/>
  <c r="OF26" i="43"/>
  <c r="OE26" i="43"/>
  <c r="OD26" i="43"/>
  <c r="OC26" i="43"/>
  <c r="OB26" i="43"/>
  <c r="OA26" i="43"/>
  <c r="NZ26" i="43"/>
  <c r="NY26" i="43"/>
  <c r="NX26" i="43"/>
  <c r="NW26" i="43"/>
  <c r="NV26" i="43"/>
  <c r="NU26" i="43"/>
  <c r="NT26" i="43"/>
  <c r="NS26" i="43"/>
  <c r="NR26" i="43"/>
  <c r="NQ26" i="43"/>
  <c r="NP26" i="43"/>
  <c r="NO26" i="43"/>
  <c r="NN26" i="43"/>
  <c r="NM26" i="43"/>
  <c r="NL26" i="43"/>
  <c r="NK26" i="43"/>
  <c r="NJ26" i="43"/>
  <c r="NI26" i="43"/>
  <c r="NH26" i="43"/>
  <c r="NG26" i="43"/>
  <c r="NF26" i="43"/>
  <c r="NE26" i="43"/>
  <c r="ND26" i="43"/>
  <c r="NC26" i="43"/>
  <c r="NB26" i="43"/>
  <c r="NA26" i="43"/>
  <c r="MZ26" i="43"/>
  <c r="MY26" i="43"/>
  <c r="MX26" i="43"/>
  <c r="MW26" i="43"/>
  <c r="MV26" i="43"/>
  <c r="MU26" i="43"/>
  <c r="MT26" i="43"/>
  <c r="MS26" i="43"/>
  <c r="MR26" i="43"/>
  <c r="MQ26" i="43"/>
  <c r="MP26" i="43"/>
  <c r="MO26" i="43"/>
  <c r="MN26" i="43"/>
  <c r="MM26" i="43"/>
  <c r="ML26" i="43"/>
  <c r="MK26" i="43"/>
  <c r="MJ26" i="43"/>
  <c r="MI26" i="43"/>
  <c r="MH26" i="43"/>
  <c r="MG26" i="43"/>
  <c r="MF26" i="43"/>
  <c r="ME26" i="43"/>
  <c r="MD26" i="43"/>
  <c r="MC26" i="43"/>
  <c r="MB26" i="43"/>
  <c r="MA26" i="43"/>
  <c r="LZ26" i="43"/>
  <c r="LY26" i="43"/>
  <c r="LX26" i="43"/>
  <c r="LW26" i="43"/>
  <c r="LV26" i="43"/>
  <c r="LU26" i="43"/>
  <c r="LT26" i="43"/>
  <c r="LS26" i="43"/>
  <c r="LR26" i="43"/>
  <c r="LQ26" i="43"/>
  <c r="LP26" i="43"/>
  <c r="LO26" i="43"/>
  <c r="LN26" i="43"/>
  <c r="LM26" i="43"/>
  <c r="LL26" i="43"/>
  <c r="LK26" i="43"/>
  <c r="LJ26" i="43"/>
  <c r="LI26" i="43"/>
  <c r="LH26" i="43"/>
  <c r="LG26" i="43"/>
  <c r="LF26" i="43"/>
  <c r="LE26" i="43"/>
  <c r="LD26" i="43"/>
  <c r="LC26" i="43"/>
  <c r="LB26" i="43"/>
  <c r="LA26" i="43"/>
  <c r="KZ26" i="43"/>
  <c r="KY26" i="43"/>
  <c r="KX26" i="43"/>
  <c r="KW26" i="43"/>
  <c r="KV26" i="43"/>
  <c r="KU26" i="43"/>
  <c r="KT26" i="43"/>
  <c r="KS26" i="43"/>
  <c r="KR26" i="43"/>
  <c r="KQ26" i="43"/>
  <c r="KP26" i="43"/>
  <c r="KO26" i="43"/>
  <c r="KN26" i="43"/>
  <c r="KM26" i="43"/>
  <c r="KL26" i="43"/>
  <c r="KK26" i="43"/>
  <c r="KJ26" i="43"/>
  <c r="KI26" i="43"/>
  <c r="KH26" i="43"/>
  <c r="KG26" i="43"/>
  <c r="KF26" i="43"/>
  <c r="KE26" i="43"/>
  <c r="KD26" i="43"/>
  <c r="KC26" i="43"/>
  <c r="KB26" i="43"/>
  <c r="KA26" i="43"/>
  <c r="JZ26" i="43"/>
  <c r="JY26" i="43"/>
  <c r="JX26" i="43"/>
  <c r="JW26" i="43"/>
  <c r="JV26" i="43"/>
  <c r="JU26" i="43"/>
  <c r="JT26" i="43"/>
  <c r="JS26" i="43"/>
  <c r="JR26" i="43"/>
  <c r="JQ26" i="43"/>
  <c r="JP26" i="43"/>
  <c r="JO26" i="43"/>
  <c r="JN26" i="43"/>
  <c r="JM26" i="43"/>
  <c r="JL26" i="43"/>
  <c r="JK26" i="43"/>
  <c r="JJ26" i="43"/>
  <c r="JI26" i="43"/>
  <c r="JH26" i="43"/>
  <c r="JG26" i="43"/>
  <c r="JF26" i="43"/>
  <c r="JE26" i="43"/>
  <c r="JD26" i="43"/>
  <c r="JC26" i="43"/>
  <c r="JB26" i="43"/>
  <c r="JA26" i="43"/>
  <c r="IZ26" i="43"/>
  <c r="IY26" i="43"/>
  <c r="IX26" i="43"/>
  <c r="IW26" i="43"/>
  <c r="IV26" i="43"/>
  <c r="IU26" i="43"/>
  <c r="IT26" i="43"/>
  <c r="IS26" i="43"/>
  <c r="IR26" i="43"/>
  <c r="IQ26" i="43"/>
  <c r="IP26" i="43"/>
  <c r="IO26" i="43"/>
  <c r="IN26" i="43"/>
  <c r="IM26" i="43"/>
  <c r="IL26" i="43"/>
  <c r="IK26" i="43"/>
  <c r="IJ26" i="43"/>
  <c r="II26" i="43"/>
  <c r="IH26" i="43"/>
  <c r="IG26" i="43"/>
  <c r="IF26" i="43"/>
  <c r="IE26" i="43"/>
  <c r="ID26" i="43"/>
  <c r="IC26" i="43"/>
  <c r="IB26" i="43"/>
  <c r="IA26" i="43"/>
  <c r="HZ26" i="43"/>
  <c r="HY26" i="43"/>
  <c r="HX26" i="43"/>
  <c r="HW26" i="43"/>
  <c r="HV26" i="43"/>
  <c r="HU26" i="43"/>
  <c r="HT26" i="43"/>
  <c r="HS26" i="43"/>
  <c r="HR26" i="43"/>
  <c r="HQ26" i="43"/>
  <c r="HP26" i="43"/>
  <c r="HO26" i="43"/>
  <c r="HN26" i="43"/>
  <c r="HM26" i="43"/>
  <c r="HL26" i="43"/>
  <c r="HK26" i="43"/>
  <c r="HJ26" i="43"/>
  <c r="HI26" i="43"/>
  <c r="HH26" i="43"/>
  <c r="HG26" i="43"/>
  <c r="HF26" i="43"/>
  <c r="HE26" i="43"/>
  <c r="HD26" i="43"/>
  <c r="HC26" i="43"/>
  <c r="HB26" i="43"/>
  <c r="HA26" i="43"/>
  <c r="GZ26" i="43"/>
  <c r="GY26" i="43"/>
  <c r="GX26" i="43"/>
  <c r="GW26" i="43"/>
  <c r="GV26" i="43"/>
  <c r="GU26" i="43"/>
  <c r="GT26" i="43"/>
  <c r="GS26" i="43"/>
  <c r="GR26" i="43"/>
  <c r="GQ26" i="43"/>
  <c r="GP26" i="43"/>
  <c r="GO26" i="43"/>
  <c r="GN26" i="43"/>
  <c r="GM26" i="43"/>
  <c r="GL26" i="43"/>
  <c r="GK26" i="43"/>
  <c r="GJ26" i="43"/>
  <c r="GI26" i="43"/>
  <c r="GH26" i="43"/>
  <c r="GG26" i="43"/>
  <c r="GF26" i="43"/>
  <c r="GE26" i="43"/>
  <c r="GD26" i="43"/>
  <c r="GC26" i="43"/>
  <c r="GB26" i="43"/>
  <c r="GA26" i="43"/>
  <c r="FZ26" i="43"/>
  <c r="FY26" i="43"/>
  <c r="FX26" i="43"/>
  <c r="FW26" i="43"/>
  <c r="FV26" i="43"/>
  <c r="FU26" i="43"/>
  <c r="FT26" i="43"/>
  <c r="FS26" i="43"/>
  <c r="FR26" i="43"/>
  <c r="FQ26" i="43"/>
  <c r="FP26" i="43"/>
  <c r="FO26" i="43"/>
  <c r="FN26" i="43"/>
  <c r="FM26" i="43"/>
  <c r="FL26" i="43"/>
  <c r="FK26" i="43"/>
  <c r="FJ26" i="43"/>
  <c r="FI26" i="43"/>
  <c r="FH26" i="43"/>
  <c r="FG26" i="43"/>
  <c r="FF26" i="43"/>
  <c r="FE26" i="43"/>
  <c r="FD26" i="43"/>
  <c r="FC26" i="43"/>
  <c r="FB26" i="43"/>
  <c r="FA26" i="43"/>
  <c r="EZ26" i="43"/>
  <c r="EY26" i="43"/>
  <c r="EX26" i="43"/>
  <c r="EW26" i="43"/>
  <c r="EV26" i="43"/>
  <c r="EU26" i="43"/>
  <c r="ET26" i="43"/>
  <c r="ES26" i="43"/>
  <c r="ER26" i="43"/>
  <c r="EQ26" i="43"/>
  <c r="EP26" i="43"/>
  <c r="EO26" i="43"/>
  <c r="EN26" i="43"/>
  <c r="EM26" i="43"/>
  <c r="EL26" i="43"/>
  <c r="EK26" i="43"/>
  <c r="EJ26" i="43"/>
  <c r="EI26" i="43"/>
  <c r="EH26" i="43"/>
  <c r="EG26" i="43"/>
  <c r="EF26" i="43"/>
  <c r="EE26" i="43"/>
  <c r="ED26" i="43"/>
  <c r="EC26" i="43"/>
  <c r="EB26" i="43"/>
  <c r="EA26" i="43"/>
  <c r="DZ26" i="43"/>
  <c r="DY26" i="43"/>
  <c r="DX26" i="43"/>
  <c r="DW26" i="43"/>
  <c r="DV26" i="43"/>
  <c r="DU26" i="43"/>
  <c r="DT26" i="43"/>
  <c r="DS26" i="43"/>
  <c r="DR26" i="43"/>
  <c r="DQ26" i="43"/>
  <c r="DP26" i="43"/>
  <c r="DO26" i="43"/>
  <c r="DN26" i="43"/>
  <c r="DM26" i="43"/>
  <c r="DL26" i="43"/>
  <c r="DK26" i="43"/>
  <c r="DJ26" i="43"/>
  <c r="DI26" i="43"/>
  <c r="DH26" i="43"/>
  <c r="DG26" i="43"/>
  <c r="DF26" i="43"/>
  <c r="DE26" i="43"/>
  <c r="DD26" i="43"/>
  <c r="DC26" i="43"/>
  <c r="DB26" i="43"/>
  <c r="DA26" i="43"/>
  <c r="CZ26" i="43"/>
  <c r="CY26" i="43"/>
  <c r="CX26" i="43"/>
  <c r="CW26" i="43"/>
  <c r="CV26" i="43"/>
  <c r="CU26" i="43"/>
  <c r="CT26" i="43"/>
  <c r="CS26" i="43"/>
  <c r="CR26" i="43"/>
  <c r="CQ26" i="43"/>
  <c r="CP26" i="43"/>
  <c r="CO26" i="43"/>
  <c r="CN26" i="43"/>
  <c r="CM26" i="43"/>
  <c r="CL26" i="43"/>
  <c r="CK26" i="43"/>
  <c r="CJ26" i="43"/>
  <c r="CI26" i="43"/>
  <c r="CH26" i="43"/>
  <c r="CG26" i="43"/>
  <c r="CF26" i="43"/>
  <c r="CE26" i="43"/>
  <c r="CD26" i="43"/>
  <c r="CC26" i="43"/>
  <c r="CB26" i="43"/>
  <c r="CA26" i="43"/>
  <c r="BZ26" i="43"/>
  <c r="BY26" i="43"/>
  <c r="BX26" i="43"/>
  <c r="BW26" i="43"/>
  <c r="BV26" i="43"/>
  <c r="BU26" i="43"/>
  <c r="BT26" i="43"/>
  <c r="BS26" i="43"/>
  <c r="BR26" i="43"/>
  <c r="BQ26" i="43"/>
  <c r="BP26" i="43"/>
  <c r="BO26" i="43"/>
  <c r="BN26" i="43"/>
  <c r="BM26" i="43"/>
  <c r="BL26" i="43"/>
  <c r="BK26" i="43"/>
  <c r="BJ26" i="43"/>
  <c r="BI26" i="43"/>
  <c r="BH26" i="43"/>
  <c r="BG26" i="43"/>
  <c r="BF26" i="43"/>
  <c r="BE26" i="43"/>
  <c r="BD26" i="43"/>
  <c r="BC26" i="43"/>
  <c r="BB26" i="43"/>
  <c r="BA26" i="43"/>
  <c r="AZ26" i="43"/>
  <c r="AY26" i="43"/>
  <c r="AX26" i="43"/>
  <c r="AW26" i="43"/>
  <c r="AV26" i="43"/>
  <c r="AU26" i="43"/>
  <c r="AT26" i="43"/>
  <c r="AS26" i="43"/>
  <c r="AR26" i="43"/>
  <c r="AQ26" i="43"/>
  <c r="AP26" i="43"/>
  <c r="AO26" i="43"/>
  <c r="AN26" i="43"/>
  <c r="AM26" i="43"/>
  <c r="AL26" i="43"/>
  <c r="AK26" i="43"/>
  <c r="AJ26" i="43"/>
  <c r="AI26" i="43"/>
  <c r="AH26" i="43"/>
  <c r="AG26" i="43"/>
  <c r="AF26" i="43"/>
  <c r="AE26" i="43"/>
  <c r="AD26" i="43"/>
  <c r="AC26" i="43"/>
  <c r="AB26" i="43"/>
  <c r="AA26" i="43"/>
  <c r="Z26" i="43"/>
  <c r="Y26" i="43"/>
  <c r="X26" i="43"/>
  <c r="W26" i="43"/>
  <c r="V26" i="43"/>
  <c r="U26" i="43"/>
  <c r="T26" i="43"/>
  <c r="S26" i="43"/>
  <c r="R26" i="43"/>
  <c r="Q26" i="43"/>
  <c r="P26" i="43"/>
  <c r="O26" i="43"/>
  <c r="N26" i="43"/>
  <c r="M26" i="43"/>
  <c r="L26" i="43"/>
  <c r="K26" i="43"/>
  <c r="J26" i="43"/>
  <c r="I26" i="43"/>
  <c r="H26" i="43"/>
  <c r="G26" i="43"/>
  <c r="F26" i="43"/>
  <c r="E26" i="43"/>
  <c r="D26" i="43"/>
  <c r="C26" i="43"/>
  <c r="B26" i="43"/>
  <c r="YC25" i="43"/>
  <c r="YB25" i="43"/>
  <c r="YA25" i="43"/>
  <c r="XZ25" i="43"/>
  <c r="XY25" i="43"/>
  <c r="XX25" i="43"/>
  <c r="XW25" i="43"/>
  <c r="XV25" i="43"/>
  <c r="XU25" i="43"/>
  <c r="XT25" i="43"/>
  <c r="XS25" i="43"/>
  <c r="XR25" i="43"/>
  <c r="XQ25" i="43"/>
  <c r="XP25" i="43"/>
  <c r="XO25" i="43"/>
  <c r="XN25" i="43"/>
  <c r="XM25" i="43"/>
  <c r="XL25" i="43"/>
  <c r="XK25" i="43"/>
  <c r="XJ25" i="43"/>
  <c r="XI25" i="43"/>
  <c r="XH25" i="43"/>
  <c r="XG25" i="43"/>
  <c r="XF25" i="43"/>
  <c r="XE25" i="43"/>
  <c r="XD25" i="43"/>
  <c r="XC25" i="43"/>
  <c r="XB25" i="43"/>
  <c r="XA25" i="43"/>
  <c r="WZ25" i="43"/>
  <c r="WY25" i="43"/>
  <c r="WX25" i="43"/>
  <c r="WW25" i="43"/>
  <c r="WV25" i="43"/>
  <c r="WU25" i="43"/>
  <c r="WT25" i="43"/>
  <c r="WS25" i="43"/>
  <c r="WR25" i="43"/>
  <c r="WQ25" i="43"/>
  <c r="WP25" i="43"/>
  <c r="WO25" i="43"/>
  <c r="WN25" i="43"/>
  <c r="WM25" i="43"/>
  <c r="WL25" i="43"/>
  <c r="WK25" i="43"/>
  <c r="WJ25" i="43"/>
  <c r="WI25" i="43"/>
  <c r="WH25" i="43"/>
  <c r="WG25" i="43"/>
  <c r="WF25" i="43"/>
  <c r="WE25" i="43"/>
  <c r="WD25" i="43"/>
  <c r="WC25" i="43"/>
  <c r="WB25" i="43"/>
  <c r="WA25" i="43"/>
  <c r="VZ25" i="43"/>
  <c r="VY25" i="43"/>
  <c r="VX25" i="43"/>
  <c r="VW25" i="43"/>
  <c r="VV25" i="43"/>
  <c r="VU25" i="43"/>
  <c r="VT25" i="43"/>
  <c r="VS25" i="43"/>
  <c r="VR25" i="43"/>
  <c r="VQ25" i="43"/>
  <c r="VP25" i="43"/>
  <c r="VO25" i="43"/>
  <c r="VN25" i="43"/>
  <c r="VM25" i="43"/>
  <c r="VL25" i="43"/>
  <c r="VK25" i="43"/>
  <c r="VJ25" i="43"/>
  <c r="VI25" i="43"/>
  <c r="VH25" i="43"/>
  <c r="VG25" i="43"/>
  <c r="VF25" i="43"/>
  <c r="VE25" i="43"/>
  <c r="VD25" i="43"/>
  <c r="VC25" i="43"/>
  <c r="VB25" i="43"/>
  <c r="VA25" i="43"/>
  <c r="UZ25" i="43"/>
  <c r="UY25" i="43"/>
  <c r="UX25" i="43"/>
  <c r="UW25" i="43"/>
  <c r="UV25" i="43"/>
  <c r="UU25" i="43"/>
  <c r="UT25" i="43"/>
  <c r="US25" i="43"/>
  <c r="UR25" i="43"/>
  <c r="UQ25" i="43"/>
  <c r="UP25" i="43"/>
  <c r="UO25" i="43"/>
  <c r="UN25" i="43"/>
  <c r="UM25" i="43"/>
  <c r="UL25" i="43"/>
  <c r="UK25" i="43"/>
  <c r="UJ25" i="43"/>
  <c r="UI25" i="43"/>
  <c r="UH25" i="43"/>
  <c r="UG25" i="43"/>
  <c r="UF25" i="43"/>
  <c r="UE25" i="43"/>
  <c r="UD25" i="43"/>
  <c r="UC25" i="43"/>
  <c r="UB25" i="43"/>
  <c r="UA25" i="43"/>
  <c r="TZ25" i="43"/>
  <c r="TY25" i="43"/>
  <c r="TX25" i="43"/>
  <c r="TW25" i="43"/>
  <c r="TV25" i="43"/>
  <c r="TU25" i="43"/>
  <c r="TT25" i="43"/>
  <c r="TS25" i="43"/>
  <c r="TR25" i="43"/>
  <c r="TQ25" i="43"/>
  <c r="TP25" i="43"/>
  <c r="TO25" i="43"/>
  <c r="TN25" i="43"/>
  <c r="TM25" i="43"/>
  <c r="TL25" i="43"/>
  <c r="TK25" i="43"/>
  <c r="TJ25" i="43"/>
  <c r="TI25" i="43"/>
  <c r="TH25" i="43"/>
  <c r="TG25" i="43"/>
  <c r="TF25" i="43"/>
  <c r="TE25" i="43"/>
  <c r="TD25" i="43"/>
  <c r="TC25" i="43"/>
  <c r="TB25" i="43"/>
  <c r="TA25" i="43"/>
  <c r="SZ25" i="43"/>
  <c r="SY25" i="43"/>
  <c r="SX25" i="43"/>
  <c r="SW25" i="43"/>
  <c r="SV25" i="43"/>
  <c r="SU25" i="43"/>
  <c r="ST25" i="43"/>
  <c r="SS25" i="43"/>
  <c r="SR25" i="43"/>
  <c r="SQ25" i="43"/>
  <c r="SP25" i="43"/>
  <c r="SO25" i="43"/>
  <c r="SN25" i="43"/>
  <c r="SM25" i="43"/>
  <c r="SL25" i="43"/>
  <c r="SK25" i="43"/>
  <c r="SJ25" i="43"/>
  <c r="SI25" i="43"/>
  <c r="SH25" i="43"/>
  <c r="SG25" i="43"/>
  <c r="SF25" i="43"/>
  <c r="SE25" i="43"/>
  <c r="SD25" i="43"/>
  <c r="SC25" i="43"/>
  <c r="SB25" i="43"/>
  <c r="SA25" i="43"/>
  <c r="RZ25" i="43"/>
  <c r="RY25" i="43"/>
  <c r="RX25" i="43"/>
  <c r="RW25" i="43"/>
  <c r="RV25" i="43"/>
  <c r="RU25" i="43"/>
  <c r="RT25" i="43"/>
  <c r="RS25" i="43"/>
  <c r="RR25" i="43"/>
  <c r="RQ25" i="43"/>
  <c r="RP25" i="43"/>
  <c r="RO25" i="43"/>
  <c r="RN25" i="43"/>
  <c r="RM25" i="43"/>
  <c r="RL25" i="43"/>
  <c r="RK25" i="43"/>
  <c r="RJ25" i="43"/>
  <c r="RI25" i="43"/>
  <c r="RH25" i="43"/>
  <c r="RG25" i="43"/>
  <c r="RF25" i="43"/>
  <c r="RE25" i="43"/>
  <c r="RD25" i="43"/>
  <c r="RC25" i="43"/>
  <c r="RB25" i="43"/>
  <c r="RA25" i="43"/>
  <c r="QZ25" i="43"/>
  <c r="QY25" i="43"/>
  <c r="QX25" i="43"/>
  <c r="QW25" i="43"/>
  <c r="QV25" i="43"/>
  <c r="QU25" i="43"/>
  <c r="QT25" i="43"/>
  <c r="QS25" i="43"/>
  <c r="QR25" i="43"/>
  <c r="QQ25" i="43"/>
  <c r="QP25" i="43"/>
  <c r="QO25" i="43"/>
  <c r="QN25" i="43"/>
  <c r="QM25" i="43"/>
  <c r="QL25" i="43"/>
  <c r="QK25" i="43"/>
  <c r="QJ25" i="43"/>
  <c r="QI25" i="43"/>
  <c r="QH25" i="43"/>
  <c r="QG25" i="43"/>
  <c r="QF25" i="43"/>
  <c r="QE25" i="43"/>
  <c r="QD25" i="43"/>
  <c r="QC25" i="43"/>
  <c r="QB25" i="43"/>
  <c r="QA25" i="43"/>
  <c r="PZ25" i="43"/>
  <c r="PY25" i="43"/>
  <c r="PX25" i="43"/>
  <c r="PW25" i="43"/>
  <c r="PV25" i="43"/>
  <c r="PU25" i="43"/>
  <c r="PT25" i="43"/>
  <c r="PS25" i="43"/>
  <c r="PR25" i="43"/>
  <c r="PQ25" i="43"/>
  <c r="PP25" i="43"/>
  <c r="PO25" i="43"/>
  <c r="PN25" i="43"/>
  <c r="PM25" i="43"/>
  <c r="PL25" i="43"/>
  <c r="PK25" i="43"/>
  <c r="PJ25" i="43"/>
  <c r="PI25" i="43"/>
  <c r="PH25" i="43"/>
  <c r="PG25" i="43"/>
  <c r="PF25" i="43"/>
  <c r="PE25" i="43"/>
  <c r="PD25" i="43"/>
  <c r="PC25" i="43"/>
  <c r="PB25" i="43"/>
  <c r="PA25" i="43"/>
  <c r="OZ25" i="43"/>
  <c r="OY25" i="43"/>
  <c r="OX25" i="43"/>
  <c r="OW25" i="43"/>
  <c r="OV25" i="43"/>
  <c r="OU25" i="43"/>
  <c r="OT25" i="43"/>
  <c r="OS25" i="43"/>
  <c r="OR25" i="43"/>
  <c r="OQ25" i="43"/>
  <c r="OP25" i="43"/>
  <c r="OO25" i="43"/>
  <c r="ON25" i="43"/>
  <c r="OM25" i="43"/>
  <c r="OL25" i="43"/>
  <c r="OK25" i="43"/>
  <c r="OJ25" i="43"/>
  <c r="OI25" i="43"/>
  <c r="OH25" i="43"/>
  <c r="OG25" i="43"/>
  <c r="OF25" i="43"/>
  <c r="OE25" i="43"/>
  <c r="OD25" i="43"/>
  <c r="OC25" i="43"/>
  <c r="OB25" i="43"/>
  <c r="OA25" i="43"/>
  <c r="NZ25" i="43"/>
  <c r="NY25" i="43"/>
  <c r="NX25" i="43"/>
  <c r="NW25" i="43"/>
  <c r="NV25" i="43"/>
  <c r="NU25" i="43"/>
  <c r="NT25" i="43"/>
  <c r="NS25" i="43"/>
  <c r="NR25" i="43"/>
  <c r="NQ25" i="43"/>
  <c r="NP25" i="43"/>
  <c r="NO25" i="43"/>
  <c r="NN25" i="43"/>
  <c r="NM25" i="43"/>
  <c r="NL25" i="43"/>
  <c r="NK25" i="43"/>
  <c r="NJ25" i="43"/>
  <c r="NI25" i="43"/>
  <c r="NH25" i="43"/>
  <c r="NG25" i="43"/>
  <c r="NF25" i="43"/>
  <c r="NE25" i="43"/>
  <c r="ND25" i="43"/>
  <c r="NC25" i="43"/>
  <c r="NB25" i="43"/>
  <c r="NA25" i="43"/>
  <c r="MZ25" i="43"/>
  <c r="MY25" i="43"/>
  <c r="MX25" i="43"/>
  <c r="MW25" i="43"/>
  <c r="MV25" i="43"/>
  <c r="MU25" i="43"/>
  <c r="MT25" i="43"/>
  <c r="MS25" i="43"/>
  <c r="MR25" i="43"/>
  <c r="MQ25" i="43"/>
  <c r="MP25" i="43"/>
  <c r="MO25" i="43"/>
  <c r="MN25" i="43"/>
  <c r="MM25" i="43"/>
  <c r="ML25" i="43"/>
  <c r="MK25" i="43"/>
  <c r="MJ25" i="43"/>
  <c r="MI25" i="43"/>
  <c r="MH25" i="43"/>
  <c r="MG25" i="43"/>
  <c r="MF25" i="43"/>
  <c r="ME25" i="43"/>
  <c r="MD25" i="43"/>
  <c r="MC25" i="43"/>
  <c r="MB25" i="43"/>
  <c r="MA25" i="43"/>
  <c r="LZ25" i="43"/>
  <c r="LY25" i="43"/>
  <c r="LX25" i="43"/>
  <c r="LW25" i="43"/>
  <c r="LV25" i="43"/>
  <c r="LU25" i="43"/>
  <c r="LT25" i="43"/>
  <c r="LS25" i="43"/>
  <c r="LR25" i="43"/>
  <c r="LQ25" i="43"/>
  <c r="LP25" i="43"/>
  <c r="LO25" i="43"/>
  <c r="LN25" i="43"/>
  <c r="LM25" i="43"/>
  <c r="LL25" i="43"/>
  <c r="LK25" i="43"/>
  <c r="LJ25" i="43"/>
  <c r="LI25" i="43"/>
  <c r="LH25" i="43"/>
  <c r="LG25" i="43"/>
  <c r="LF25" i="43"/>
  <c r="LE25" i="43"/>
  <c r="LD25" i="43"/>
  <c r="LC25" i="43"/>
  <c r="LB25" i="43"/>
  <c r="LA25" i="43"/>
  <c r="KZ25" i="43"/>
  <c r="KY25" i="43"/>
  <c r="KX25" i="43"/>
  <c r="KW25" i="43"/>
  <c r="KV25" i="43"/>
  <c r="KU25" i="43"/>
  <c r="KT25" i="43"/>
  <c r="KS25" i="43"/>
  <c r="KR25" i="43"/>
  <c r="KQ25" i="43"/>
  <c r="KP25" i="43"/>
  <c r="KO25" i="43"/>
  <c r="KN25" i="43"/>
  <c r="KM25" i="43"/>
  <c r="KL25" i="43"/>
  <c r="KK25" i="43"/>
  <c r="KJ25" i="43"/>
  <c r="KI25" i="43"/>
  <c r="KH25" i="43"/>
  <c r="KG25" i="43"/>
  <c r="KF25" i="43"/>
  <c r="KE25" i="43"/>
  <c r="KD25" i="43"/>
  <c r="KC25" i="43"/>
  <c r="KB25" i="43"/>
  <c r="KA25" i="43"/>
  <c r="JZ25" i="43"/>
  <c r="JY25" i="43"/>
  <c r="JX25" i="43"/>
  <c r="JW25" i="43"/>
  <c r="JV25" i="43"/>
  <c r="JU25" i="43"/>
  <c r="JT25" i="43"/>
  <c r="JS25" i="43"/>
  <c r="JR25" i="43"/>
  <c r="JQ25" i="43"/>
  <c r="JP25" i="43"/>
  <c r="JO25" i="43"/>
  <c r="JN25" i="43"/>
  <c r="JM25" i="43"/>
  <c r="JL25" i="43"/>
  <c r="JK25" i="43"/>
  <c r="JJ25" i="43"/>
  <c r="JI25" i="43"/>
  <c r="JH25" i="43"/>
  <c r="JG25" i="43"/>
  <c r="JF25" i="43"/>
  <c r="JE25" i="43"/>
  <c r="JD25" i="43"/>
  <c r="JC25" i="43"/>
  <c r="JB25" i="43"/>
  <c r="JA25" i="43"/>
  <c r="IZ25" i="43"/>
  <c r="IY25" i="43"/>
  <c r="IX25" i="43"/>
  <c r="IW25" i="43"/>
  <c r="IV25" i="43"/>
  <c r="IU25" i="43"/>
  <c r="IT25" i="43"/>
  <c r="IS25" i="43"/>
  <c r="IR25" i="43"/>
  <c r="IQ25" i="43"/>
  <c r="IP25" i="43"/>
  <c r="IO25" i="43"/>
  <c r="IN25" i="43"/>
  <c r="IM25" i="43"/>
  <c r="IL25" i="43"/>
  <c r="IK25" i="43"/>
  <c r="IJ25" i="43"/>
  <c r="II25" i="43"/>
  <c r="IH25" i="43"/>
  <c r="IG25" i="43"/>
  <c r="IF25" i="43"/>
  <c r="IE25" i="43"/>
  <c r="ID25" i="43"/>
  <c r="IC25" i="43"/>
  <c r="IB25" i="43"/>
  <c r="IA25" i="43"/>
  <c r="HZ25" i="43"/>
  <c r="HY25" i="43"/>
  <c r="HX25" i="43"/>
  <c r="HW25" i="43"/>
  <c r="HV25" i="43"/>
  <c r="HU25" i="43"/>
  <c r="HT25" i="43"/>
  <c r="HS25" i="43"/>
  <c r="HR25" i="43"/>
  <c r="HQ25" i="43"/>
  <c r="HP25" i="43"/>
  <c r="HO25" i="43"/>
  <c r="HN25" i="43"/>
  <c r="HM25" i="43"/>
  <c r="HL25" i="43"/>
  <c r="HK25" i="43"/>
  <c r="HJ25" i="43"/>
  <c r="HI25" i="43"/>
  <c r="HH25" i="43"/>
  <c r="HG25" i="43"/>
  <c r="HF25" i="43"/>
  <c r="HE25" i="43"/>
  <c r="HD25" i="43"/>
  <c r="HC25" i="43"/>
  <c r="HB25" i="43"/>
  <c r="HA25" i="43"/>
  <c r="GZ25" i="43"/>
  <c r="GY25" i="43"/>
  <c r="GX25" i="43"/>
  <c r="GW25" i="43"/>
  <c r="GV25" i="43"/>
  <c r="GU25" i="43"/>
  <c r="GT25" i="43"/>
  <c r="GS25" i="43"/>
  <c r="GR25" i="43"/>
  <c r="GQ25" i="43"/>
  <c r="GP25" i="43"/>
  <c r="GO25" i="43"/>
  <c r="GN25" i="43"/>
  <c r="GM25" i="43"/>
  <c r="GL25" i="43"/>
  <c r="GK25" i="43"/>
  <c r="GJ25" i="43"/>
  <c r="GI25" i="43"/>
  <c r="GH25" i="43"/>
  <c r="GG25" i="43"/>
  <c r="GF25" i="43"/>
  <c r="GE25" i="43"/>
  <c r="GD25" i="43"/>
  <c r="GC25" i="43"/>
  <c r="GB25" i="43"/>
  <c r="GA25" i="43"/>
  <c r="FZ25" i="43"/>
  <c r="FY25" i="43"/>
  <c r="FX25" i="43"/>
  <c r="FW25" i="43"/>
  <c r="FV25" i="43"/>
  <c r="FU25" i="43"/>
  <c r="FT25" i="43"/>
  <c r="FS25" i="43"/>
  <c r="FR25" i="43"/>
  <c r="FQ25" i="43"/>
  <c r="FP25" i="43"/>
  <c r="FO25" i="43"/>
  <c r="FN25" i="43"/>
  <c r="FM25" i="43"/>
  <c r="FL25" i="43"/>
  <c r="FK25" i="43"/>
  <c r="FJ25" i="43"/>
  <c r="FI25" i="43"/>
  <c r="FH25" i="43"/>
  <c r="FG25" i="43"/>
  <c r="FF25" i="43"/>
  <c r="FE25" i="43"/>
  <c r="FD25" i="43"/>
  <c r="FC25" i="43"/>
  <c r="FB25" i="43"/>
  <c r="FA25" i="43"/>
  <c r="EZ25" i="43"/>
  <c r="EY25" i="43"/>
  <c r="EX25" i="43"/>
  <c r="EW25" i="43"/>
  <c r="EV25" i="43"/>
  <c r="EU25" i="43"/>
  <c r="ET25" i="43"/>
  <c r="ES25" i="43"/>
  <c r="ER25" i="43"/>
  <c r="EQ25" i="43"/>
  <c r="EP25" i="43"/>
  <c r="EO25" i="43"/>
  <c r="EN25" i="43"/>
  <c r="EM25" i="43"/>
  <c r="EL25" i="43"/>
  <c r="EK25" i="43"/>
  <c r="EJ25" i="43"/>
  <c r="EI25" i="43"/>
  <c r="EH25" i="43"/>
  <c r="EG25" i="43"/>
  <c r="EF25" i="43"/>
  <c r="EE25" i="43"/>
  <c r="ED25" i="43"/>
  <c r="EC25" i="43"/>
  <c r="EB25" i="43"/>
  <c r="EA25" i="43"/>
  <c r="DZ25" i="43"/>
  <c r="DY25" i="43"/>
  <c r="DX25" i="43"/>
  <c r="DW25" i="43"/>
  <c r="DV25" i="43"/>
  <c r="DU25" i="43"/>
  <c r="DT25" i="43"/>
  <c r="DS25" i="43"/>
  <c r="DR25" i="43"/>
  <c r="DQ25" i="43"/>
  <c r="DP25" i="43"/>
  <c r="DO25" i="43"/>
  <c r="DN25" i="43"/>
  <c r="DM25" i="43"/>
  <c r="DL25" i="43"/>
  <c r="DK25" i="43"/>
  <c r="DJ25" i="43"/>
  <c r="DI25" i="43"/>
  <c r="DH25" i="43"/>
  <c r="DG25" i="43"/>
  <c r="DF25" i="43"/>
  <c r="DE25" i="43"/>
  <c r="DD25" i="43"/>
  <c r="DC25" i="43"/>
  <c r="DB25" i="43"/>
  <c r="DA25" i="43"/>
  <c r="CZ25" i="43"/>
  <c r="CY25" i="43"/>
  <c r="CX25" i="43"/>
  <c r="CW25" i="43"/>
  <c r="CV25" i="43"/>
  <c r="CU25" i="43"/>
  <c r="CT25" i="43"/>
  <c r="CS25" i="43"/>
  <c r="CR25" i="43"/>
  <c r="CQ25" i="43"/>
  <c r="CP25" i="43"/>
  <c r="CO25" i="43"/>
  <c r="CN25" i="43"/>
  <c r="CM25" i="43"/>
  <c r="CL25" i="43"/>
  <c r="CK25" i="43"/>
  <c r="CJ25" i="43"/>
  <c r="CI25" i="43"/>
  <c r="CH25" i="43"/>
  <c r="CG25" i="43"/>
  <c r="CF25" i="43"/>
  <c r="CE25" i="43"/>
  <c r="CD25" i="43"/>
  <c r="CC25" i="43"/>
  <c r="CB25" i="43"/>
  <c r="CA25" i="43"/>
  <c r="BZ25" i="43"/>
  <c r="BY25" i="43"/>
  <c r="BX25" i="43"/>
  <c r="BW25" i="43"/>
  <c r="BV25" i="43"/>
  <c r="BU25" i="43"/>
  <c r="BT25" i="43"/>
  <c r="BS25" i="43"/>
  <c r="BR25" i="43"/>
  <c r="BQ25" i="43"/>
  <c r="BP25" i="43"/>
  <c r="BO25" i="43"/>
  <c r="BN25" i="43"/>
  <c r="BM25" i="43"/>
  <c r="BL25" i="43"/>
  <c r="BK25" i="43"/>
  <c r="BJ25" i="43"/>
  <c r="BI25" i="43"/>
  <c r="BH25" i="43"/>
  <c r="BG25" i="43"/>
  <c r="BF25" i="43"/>
  <c r="BE25" i="43"/>
  <c r="BD25" i="43"/>
  <c r="BC25" i="43"/>
  <c r="BB25" i="43"/>
  <c r="BA25" i="43"/>
  <c r="AZ25" i="43"/>
  <c r="AY25" i="43"/>
  <c r="AX25" i="43"/>
  <c r="AW25" i="43"/>
  <c r="AV25" i="43"/>
  <c r="AU25" i="43"/>
  <c r="AT25" i="43"/>
  <c r="AS25" i="43"/>
  <c r="AR25" i="43"/>
  <c r="AQ25" i="43"/>
  <c r="AP25" i="43"/>
  <c r="AO25" i="43"/>
  <c r="AN25" i="43"/>
  <c r="AM25" i="43"/>
  <c r="AL25" i="43"/>
  <c r="AK25" i="43"/>
  <c r="AJ25" i="43"/>
  <c r="AI25" i="43"/>
  <c r="AH25" i="43"/>
  <c r="AG25" i="43"/>
  <c r="AF25" i="43"/>
  <c r="AE25" i="43"/>
  <c r="AD25" i="43"/>
  <c r="AC25" i="43"/>
  <c r="AB25" i="43"/>
  <c r="AA25" i="43"/>
  <c r="Z25" i="43"/>
  <c r="Y25" i="43"/>
  <c r="X25" i="43"/>
  <c r="W25" i="43"/>
  <c r="V25" i="43"/>
  <c r="U25" i="43"/>
  <c r="T25" i="43"/>
  <c r="S25" i="43"/>
  <c r="R25" i="43"/>
  <c r="Q25" i="43"/>
  <c r="P25" i="43"/>
  <c r="O25" i="43"/>
  <c r="N25" i="43"/>
  <c r="M25" i="43"/>
  <c r="L25" i="43"/>
  <c r="K25" i="43"/>
  <c r="J25" i="43"/>
  <c r="I25" i="43"/>
  <c r="H25" i="43"/>
  <c r="G25" i="43"/>
  <c r="F25" i="43"/>
  <c r="E25" i="43"/>
  <c r="D25" i="43"/>
  <c r="C25" i="43"/>
  <c r="B25" i="43"/>
  <c r="YC24" i="43"/>
  <c r="YB24" i="43"/>
  <c r="YA24" i="43"/>
  <c r="XZ24" i="43"/>
  <c r="XY24" i="43"/>
  <c r="XX24" i="43"/>
  <c r="XW24" i="43"/>
  <c r="XV24" i="43"/>
  <c r="XU24" i="43"/>
  <c r="XT24" i="43"/>
  <c r="XS24" i="43"/>
  <c r="XR24" i="43"/>
  <c r="XQ24" i="43"/>
  <c r="XP24" i="43"/>
  <c r="XO24" i="43"/>
  <c r="XN24" i="43"/>
  <c r="XM24" i="43"/>
  <c r="XL24" i="43"/>
  <c r="XK24" i="43"/>
  <c r="XJ24" i="43"/>
  <c r="XI24" i="43"/>
  <c r="XH24" i="43"/>
  <c r="XG24" i="43"/>
  <c r="XF24" i="43"/>
  <c r="XE24" i="43"/>
  <c r="XD24" i="43"/>
  <c r="XC24" i="43"/>
  <c r="XB24" i="43"/>
  <c r="XA24" i="43"/>
  <c r="WZ24" i="43"/>
  <c r="WY24" i="43"/>
  <c r="WX24" i="43"/>
  <c r="WW24" i="43"/>
  <c r="WV24" i="43"/>
  <c r="WU24" i="43"/>
  <c r="WT24" i="43"/>
  <c r="WS24" i="43"/>
  <c r="WR24" i="43"/>
  <c r="WQ24" i="43"/>
  <c r="WP24" i="43"/>
  <c r="WO24" i="43"/>
  <c r="WN24" i="43"/>
  <c r="WM24" i="43"/>
  <c r="WL24" i="43"/>
  <c r="WK24" i="43"/>
  <c r="WJ24" i="43"/>
  <c r="WI24" i="43"/>
  <c r="WH24" i="43"/>
  <c r="WG24" i="43"/>
  <c r="WF24" i="43"/>
  <c r="WE24" i="43"/>
  <c r="WD24" i="43"/>
  <c r="WC24" i="43"/>
  <c r="WB24" i="43"/>
  <c r="WA24" i="43"/>
  <c r="VZ24" i="43"/>
  <c r="VY24" i="43"/>
  <c r="VX24" i="43"/>
  <c r="VW24" i="43"/>
  <c r="VV24" i="43"/>
  <c r="VU24" i="43"/>
  <c r="VT24" i="43"/>
  <c r="VS24" i="43"/>
  <c r="VR24" i="43"/>
  <c r="VQ24" i="43"/>
  <c r="VP24" i="43"/>
  <c r="VO24" i="43"/>
  <c r="VN24" i="43"/>
  <c r="VM24" i="43"/>
  <c r="VL24" i="43"/>
  <c r="VK24" i="43"/>
  <c r="VJ24" i="43"/>
  <c r="VI24" i="43"/>
  <c r="VH24" i="43"/>
  <c r="VG24" i="43"/>
  <c r="VF24" i="43"/>
  <c r="VE24" i="43"/>
  <c r="VD24" i="43"/>
  <c r="VC24" i="43"/>
  <c r="VB24" i="43"/>
  <c r="VA24" i="43"/>
  <c r="UZ24" i="43"/>
  <c r="UY24" i="43"/>
  <c r="UX24" i="43"/>
  <c r="UW24" i="43"/>
  <c r="UV24" i="43"/>
  <c r="UU24" i="43"/>
  <c r="UT24" i="43"/>
  <c r="US24" i="43"/>
  <c r="UR24" i="43"/>
  <c r="UQ24" i="43"/>
  <c r="UP24" i="43"/>
  <c r="UO24" i="43"/>
  <c r="UN24" i="43"/>
  <c r="UM24" i="43"/>
  <c r="UL24" i="43"/>
  <c r="UK24" i="43"/>
  <c r="UJ24" i="43"/>
  <c r="UI24" i="43"/>
  <c r="UH24" i="43"/>
  <c r="UG24" i="43"/>
  <c r="UF24" i="43"/>
  <c r="UE24" i="43"/>
  <c r="UD24" i="43"/>
  <c r="UC24" i="43"/>
  <c r="UB24" i="43"/>
  <c r="UA24" i="43"/>
  <c r="TZ24" i="43"/>
  <c r="TY24" i="43"/>
  <c r="TX24" i="43"/>
  <c r="TW24" i="43"/>
  <c r="TV24" i="43"/>
  <c r="TU24" i="43"/>
  <c r="TT24" i="43"/>
  <c r="TS24" i="43"/>
  <c r="TR24" i="43"/>
  <c r="TQ24" i="43"/>
  <c r="TP24" i="43"/>
  <c r="TO24" i="43"/>
  <c r="TN24" i="43"/>
  <c r="TM24" i="43"/>
  <c r="TL24" i="43"/>
  <c r="TK24" i="43"/>
  <c r="TJ24" i="43"/>
  <c r="TI24" i="43"/>
  <c r="TH24" i="43"/>
  <c r="TG24" i="43"/>
  <c r="TF24" i="43"/>
  <c r="TE24" i="43"/>
  <c r="TD24" i="43"/>
  <c r="TC24" i="43"/>
  <c r="TB24" i="43"/>
  <c r="TA24" i="43"/>
  <c r="SZ24" i="43"/>
  <c r="SY24" i="43"/>
  <c r="SX24" i="43"/>
  <c r="SW24" i="43"/>
  <c r="SV24" i="43"/>
  <c r="SU24" i="43"/>
  <c r="ST24" i="43"/>
  <c r="SS24" i="43"/>
  <c r="SR24" i="43"/>
  <c r="SQ24" i="43"/>
  <c r="SP24" i="43"/>
  <c r="SO24" i="43"/>
  <c r="SN24" i="43"/>
  <c r="SM24" i="43"/>
  <c r="SL24" i="43"/>
  <c r="SK24" i="43"/>
  <c r="SJ24" i="43"/>
  <c r="SI24" i="43"/>
  <c r="SH24" i="43"/>
  <c r="SG24" i="43"/>
  <c r="SF24" i="43"/>
  <c r="SE24" i="43"/>
  <c r="SD24" i="43"/>
  <c r="SC24" i="43"/>
  <c r="SB24" i="43"/>
  <c r="SA24" i="43"/>
  <c r="RZ24" i="43"/>
  <c r="RY24" i="43"/>
  <c r="RX24" i="43"/>
  <c r="RW24" i="43"/>
  <c r="RV24" i="43"/>
  <c r="RU24" i="43"/>
  <c r="RT24" i="43"/>
  <c r="RS24" i="43"/>
  <c r="RR24" i="43"/>
  <c r="RQ24" i="43"/>
  <c r="RP24" i="43"/>
  <c r="RO24" i="43"/>
  <c r="RN24" i="43"/>
  <c r="RM24" i="43"/>
  <c r="RL24" i="43"/>
  <c r="RK24" i="43"/>
  <c r="RJ24" i="43"/>
  <c r="RI24" i="43"/>
  <c r="RH24" i="43"/>
  <c r="RG24" i="43"/>
  <c r="RF24" i="43"/>
  <c r="RE24" i="43"/>
  <c r="RD24" i="43"/>
  <c r="RC24" i="43"/>
  <c r="RB24" i="43"/>
  <c r="RA24" i="43"/>
  <c r="QZ24" i="43"/>
  <c r="QY24" i="43"/>
  <c r="QX24" i="43"/>
  <c r="QW24" i="43"/>
  <c r="QV24" i="43"/>
  <c r="QU24" i="43"/>
  <c r="QT24" i="43"/>
  <c r="QS24" i="43"/>
  <c r="QR24" i="43"/>
  <c r="QQ24" i="43"/>
  <c r="QP24" i="43"/>
  <c r="QO24" i="43"/>
  <c r="QN24" i="43"/>
  <c r="QM24" i="43"/>
  <c r="QL24" i="43"/>
  <c r="QK24" i="43"/>
  <c r="QJ24" i="43"/>
  <c r="QI24" i="43"/>
  <c r="QH24" i="43"/>
  <c r="QG24" i="43"/>
  <c r="QF24" i="43"/>
  <c r="QE24" i="43"/>
  <c r="QD24" i="43"/>
  <c r="QC24" i="43"/>
  <c r="QB24" i="43"/>
  <c r="QA24" i="43"/>
  <c r="PZ24" i="43"/>
  <c r="PY24" i="43"/>
  <c r="PX24" i="43"/>
  <c r="PW24" i="43"/>
  <c r="PV24" i="43"/>
  <c r="PU24" i="43"/>
  <c r="PT24" i="43"/>
  <c r="PS24" i="43"/>
  <c r="PR24" i="43"/>
  <c r="PQ24" i="43"/>
  <c r="PP24" i="43"/>
  <c r="PO24" i="43"/>
  <c r="PN24" i="43"/>
  <c r="PM24" i="43"/>
  <c r="PL24" i="43"/>
  <c r="PK24" i="43"/>
  <c r="PJ24" i="43"/>
  <c r="PI24" i="43"/>
  <c r="PH24" i="43"/>
  <c r="PG24" i="43"/>
  <c r="PF24" i="43"/>
  <c r="PE24" i="43"/>
  <c r="PD24" i="43"/>
  <c r="PC24" i="43"/>
  <c r="PB24" i="43"/>
  <c r="PA24" i="43"/>
  <c r="OZ24" i="43"/>
  <c r="OY24" i="43"/>
  <c r="OX24" i="43"/>
  <c r="OW24" i="43"/>
  <c r="OV24" i="43"/>
  <c r="OU24" i="43"/>
  <c r="OT24" i="43"/>
  <c r="OS24" i="43"/>
  <c r="OR24" i="43"/>
  <c r="OQ24" i="43"/>
  <c r="OP24" i="43"/>
  <c r="OO24" i="43"/>
  <c r="ON24" i="43"/>
  <c r="OM24" i="43"/>
  <c r="OL24" i="43"/>
  <c r="OK24" i="43"/>
  <c r="OJ24" i="43"/>
  <c r="OI24" i="43"/>
  <c r="OH24" i="43"/>
  <c r="OG24" i="43"/>
  <c r="OF24" i="43"/>
  <c r="OE24" i="43"/>
  <c r="OD24" i="43"/>
  <c r="OC24" i="43"/>
  <c r="OB24" i="43"/>
  <c r="OA24" i="43"/>
  <c r="NZ24" i="43"/>
  <c r="NY24" i="43"/>
  <c r="NX24" i="43"/>
  <c r="NW24" i="43"/>
  <c r="NV24" i="43"/>
  <c r="NU24" i="43"/>
  <c r="NT24" i="43"/>
  <c r="NS24" i="43"/>
  <c r="NR24" i="43"/>
  <c r="NQ24" i="43"/>
  <c r="NP24" i="43"/>
  <c r="NO24" i="43"/>
  <c r="NN24" i="43"/>
  <c r="NM24" i="43"/>
  <c r="NL24" i="43"/>
  <c r="NK24" i="43"/>
  <c r="NJ24" i="43"/>
  <c r="NI24" i="43"/>
  <c r="NH24" i="43"/>
  <c r="NG24" i="43"/>
  <c r="NF24" i="43"/>
  <c r="NE24" i="43"/>
  <c r="ND24" i="43"/>
  <c r="NC24" i="43"/>
  <c r="NB24" i="43"/>
  <c r="NA24" i="43"/>
  <c r="MZ24" i="43"/>
  <c r="MY24" i="43"/>
  <c r="MX24" i="43"/>
  <c r="MW24" i="43"/>
  <c r="MV24" i="43"/>
  <c r="MU24" i="43"/>
  <c r="MT24" i="43"/>
  <c r="MS24" i="43"/>
  <c r="MR24" i="43"/>
  <c r="MQ24" i="43"/>
  <c r="MP24" i="43"/>
  <c r="MO24" i="43"/>
  <c r="MN24" i="43"/>
  <c r="MM24" i="43"/>
  <c r="ML24" i="43"/>
  <c r="MK24" i="43"/>
  <c r="MJ24" i="43"/>
  <c r="MI24" i="43"/>
  <c r="MH24" i="43"/>
  <c r="MG24" i="43"/>
  <c r="MF24" i="43"/>
  <c r="ME24" i="43"/>
  <c r="MD24" i="43"/>
  <c r="MC24" i="43"/>
  <c r="MB24" i="43"/>
  <c r="MA24" i="43"/>
  <c r="LZ24" i="43"/>
  <c r="LY24" i="43"/>
  <c r="LX24" i="43"/>
  <c r="LW24" i="43"/>
  <c r="LV24" i="43"/>
  <c r="LU24" i="43"/>
  <c r="LT24" i="43"/>
  <c r="LS24" i="43"/>
  <c r="LR24" i="43"/>
  <c r="LQ24" i="43"/>
  <c r="LP24" i="43"/>
  <c r="LO24" i="43"/>
  <c r="LN24" i="43"/>
  <c r="LM24" i="43"/>
  <c r="LL24" i="43"/>
  <c r="LK24" i="43"/>
  <c r="LJ24" i="43"/>
  <c r="LI24" i="43"/>
  <c r="LH24" i="43"/>
  <c r="LG24" i="43"/>
  <c r="LF24" i="43"/>
  <c r="LE24" i="43"/>
  <c r="LD24" i="43"/>
  <c r="LC24" i="43"/>
  <c r="LB24" i="43"/>
  <c r="LA24" i="43"/>
  <c r="KZ24" i="43"/>
  <c r="KY24" i="43"/>
  <c r="KX24" i="43"/>
  <c r="KW24" i="43"/>
  <c r="KV24" i="43"/>
  <c r="KU24" i="43"/>
  <c r="KT24" i="43"/>
  <c r="KS24" i="43"/>
  <c r="KR24" i="43"/>
  <c r="KQ24" i="43"/>
  <c r="KP24" i="43"/>
  <c r="KO24" i="43"/>
  <c r="KN24" i="43"/>
  <c r="KM24" i="43"/>
  <c r="KL24" i="43"/>
  <c r="KK24" i="43"/>
  <c r="KJ24" i="43"/>
  <c r="KI24" i="43"/>
  <c r="KH24" i="43"/>
  <c r="KG24" i="43"/>
  <c r="KF24" i="43"/>
  <c r="KE24" i="43"/>
  <c r="KD24" i="43"/>
  <c r="KC24" i="43"/>
  <c r="KB24" i="43"/>
  <c r="KA24" i="43"/>
  <c r="JZ24" i="43"/>
  <c r="JY24" i="43"/>
  <c r="JX24" i="43"/>
  <c r="JW24" i="43"/>
  <c r="JV24" i="43"/>
  <c r="JU24" i="43"/>
  <c r="JT24" i="43"/>
  <c r="JS24" i="43"/>
  <c r="JR24" i="43"/>
  <c r="JQ24" i="43"/>
  <c r="JP24" i="43"/>
  <c r="JO24" i="43"/>
  <c r="JN24" i="43"/>
  <c r="JM24" i="43"/>
  <c r="JL24" i="43"/>
  <c r="JK24" i="43"/>
  <c r="JJ24" i="43"/>
  <c r="JI24" i="43"/>
  <c r="JH24" i="43"/>
  <c r="JG24" i="43"/>
  <c r="JF24" i="43"/>
  <c r="JE24" i="43"/>
  <c r="JD24" i="43"/>
  <c r="JC24" i="43"/>
  <c r="JB24" i="43"/>
  <c r="JA24" i="43"/>
  <c r="IZ24" i="43"/>
  <c r="IY24" i="43"/>
  <c r="IX24" i="43"/>
  <c r="IW24" i="43"/>
  <c r="IV24" i="43"/>
  <c r="IU24" i="43"/>
  <c r="IT24" i="43"/>
  <c r="IS24" i="43"/>
  <c r="IR24" i="43"/>
  <c r="IQ24" i="43"/>
  <c r="IP24" i="43"/>
  <c r="IO24" i="43"/>
  <c r="IN24" i="43"/>
  <c r="IM24" i="43"/>
  <c r="IL24" i="43"/>
  <c r="IK24" i="43"/>
  <c r="IJ24" i="43"/>
  <c r="II24" i="43"/>
  <c r="IH24" i="43"/>
  <c r="IG24" i="43"/>
  <c r="IF24" i="43"/>
  <c r="IE24" i="43"/>
  <c r="ID24" i="43"/>
  <c r="IC24" i="43"/>
  <c r="IB24" i="43"/>
  <c r="IA24" i="43"/>
  <c r="HZ24" i="43"/>
  <c r="HY24" i="43"/>
  <c r="HX24" i="43"/>
  <c r="HW24" i="43"/>
  <c r="HV24" i="43"/>
  <c r="HU24" i="43"/>
  <c r="HT24" i="43"/>
  <c r="HS24" i="43"/>
  <c r="HR24" i="43"/>
  <c r="HQ24" i="43"/>
  <c r="HP24" i="43"/>
  <c r="HO24" i="43"/>
  <c r="HN24" i="43"/>
  <c r="HM24" i="43"/>
  <c r="HL24" i="43"/>
  <c r="HK24" i="43"/>
  <c r="HJ24" i="43"/>
  <c r="HI24" i="43"/>
  <c r="HH24" i="43"/>
  <c r="HG24" i="43"/>
  <c r="HF24" i="43"/>
  <c r="HE24" i="43"/>
  <c r="HD24" i="43"/>
  <c r="HC24" i="43"/>
  <c r="HB24" i="43"/>
  <c r="HA24" i="43"/>
  <c r="GZ24" i="43"/>
  <c r="GY24" i="43"/>
  <c r="GX24" i="43"/>
  <c r="GW24" i="43"/>
  <c r="GV24" i="43"/>
  <c r="GU24" i="43"/>
  <c r="GT24" i="43"/>
  <c r="GS24" i="43"/>
  <c r="GR24" i="43"/>
  <c r="GQ24" i="43"/>
  <c r="GP24" i="43"/>
  <c r="GO24" i="43"/>
  <c r="GN24" i="43"/>
  <c r="GM24" i="43"/>
  <c r="GL24" i="43"/>
  <c r="GK24" i="43"/>
  <c r="GJ24" i="43"/>
  <c r="GI24" i="43"/>
  <c r="GH24" i="43"/>
  <c r="GG24" i="43"/>
  <c r="GF24" i="43"/>
  <c r="GE24" i="43"/>
  <c r="GD24" i="43"/>
  <c r="GC24" i="43"/>
  <c r="GB24" i="43"/>
  <c r="GA24" i="43"/>
  <c r="FZ24" i="43"/>
  <c r="FY24" i="43"/>
  <c r="FX24" i="43"/>
  <c r="FW24" i="43"/>
  <c r="FV24" i="43"/>
  <c r="FU24" i="43"/>
  <c r="FT24" i="43"/>
  <c r="FS24" i="43"/>
  <c r="FR24" i="43"/>
  <c r="FQ24" i="43"/>
  <c r="FP24" i="43"/>
  <c r="FO24" i="43"/>
  <c r="FN24" i="43"/>
  <c r="FM24" i="43"/>
  <c r="FL24" i="43"/>
  <c r="FK24" i="43"/>
  <c r="FJ24" i="43"/>
  <c r="FI24" i="43"/>
  <c r="FH24" i="43"/>
  <c r="FG24" i="43"/>
  <c r="FF24" i="43"/>
  <c r="FE24" i="43"/>
  <c r="FD24" i="43"/>
  <c r="FC24" i="43"/>
  <c r="FB24" i="43"/>
  <c r="FA24" i="43"/>
  <c r="EZ24" i="43"/>
  <c r="EY24" i="43"/>
  <c r="EX24" i="43"/>
  <c r="EW24" i="43"/>
  <c r="EV24" i="43"/>
  <c r="EU24" i="43"/>
  <c r="ET24" i="43"/>
  <c r="ES24" i="43"/>
  <c r="ER24" i="43"/>
  <c r="EQ24" i="43"/>
  <c r="EP24" i="43"/>
  <c r="EO24" i="43"/>
  <c r="EN24" i="43"/>
  <c r="EM24" i="43"/>
  <c r="EL24" i="43"/>
  <c r="EK24" i="43"/>
  <c r="EJ24" i="43"/>
  <c r="EI24" i="43"/>
  <c r="EH24" i="43"/>
  <c r="EG24" i="43"/>
  <c r="EF24" i="43"/>
  <c r="EE24" i="43"/>
  <c r="ED24" i="43"/>
  <c r="EC24" i="43"/>
  <c r="EB24" i="43"/>
  <c r="EA24" i="43"/>
  <c r="DZ24" i="43"/>
  <c r="DY24" i="43"/>
  <c r="DX24" i="43"/>
  <c r="DW24" i="43"/>
  <c r="DV24" i="43"/>
  <c r="DU24" i="43"/>
  <c r="DT24" i="43"/>
  <c r="DS24" i="43"/>
  <c r="DR24" i="43"/>
  <c r="DQ24" i="43"/>
  <c r="DP24" i="43"/>
  <c r="DO24" i="43"/>
  <c r="DN24" i="43"/>
  <c r="DM24" i="43"/>
  <c r="DL24" i="43"/>
  <c r="DK24" i="43"/>
  <c r="DJ24" i="43"/>
  <c r="DI24" i="43"/>
  <c r="DH24" i="43"/>
  <c r="DG24" i="43"/>
  <c r="DF24" i="43"/>
  <c r="DE24" i="43"/>
  <c r="DD24" i="43"/>
  <c r="DC24" i="43"/>
  <c r="DB24" i="43"/>
  <c r="DA24" i="43"/>
  <c r="CZ24" i="43"/>
  <c r="CY24" i="43"/>
  <c r="CX24" i="43"/>
  <c r="CW24" i="43"/>
  <c r="CV24" i="43"/>
  <c r="CU24" i="43"/>
  <c r="CT24" i="43"/>
  <c r="CS24" i="43"/>
  <c r="CR24" i="43"/>
  <c r="CQ24" i="43"/>
  <c r="CP24" i="43"/>
  <c r="CO24" i="43"/>
  <c r="CN24" i="43"/>
  <c r="CM24" i="43"/>
  <c r="CL24" i="43"/>
  <c r="CK24" i="43"/>
  <c r="CJ24" i="43"/>
  <c r="CI24" i="43"/>
  <c r="CH24" i="43"/>
  <c r="CG24" i="43"/>
  <c r="CF24" i="43"/>
  <c r="CE24" i="43"/>
  <c r="CD24" i="43"/>
  <c r="CC24" i="43"/>
  <c r="CB24" i="43"/>
  <c r="CA24" i="43"/>
  <c r="BZ24" i="43"/>
  <c r="BY24" i="43"/>
  <c r="BX24" i="43"/>
  <c r="BW24" i="43"/>
  <c r="BV24" i="43"/>
  <c r="BU24" i="43"/>
  <c r="BT24" i="43"/>
  <c r="BS24" i="43"/>
  <c r="BR24" i="43"/>
  <c r="BQ24" i="43"/>
  <c r="BP24" i="43"/>
  <c r="BO24" i="43"/>
  <c r="BN24" i="43"/>
  <c r="BM24" i="43"/>
  <c r="BL24" i="43"/>
  <c r="BK24" i="43"/>
  <c r="BJ24" i="43"/>
  <c r="BI24" i="43"/>
  <c r="BH24" i="43"/>
  <c r="BG24" i="43"/>
  <c r="BF24" i="43"/>
  <c r="BE24" i="43"/>
  <c r="BD24" i="43"/>
  <c r="BC24" i="43"/>
  <c r="BB24" i="43"/>
  <c r="BA24" i="43"/>
  <c r="AZ24" i="43"/>
  <c r="AY24" i="43"/>
  <c r="AX24" i="43"/>
  <c r="AW24" i="43"/>
  <c r="AV24" i="43"/>
  <c r="AU24" i="43"/>
  <c r="AT24" i="43"/>
  <c r="AS24" i="43"/>
  <c r="AR24" i="43"/>
  <c r="AQ24" i="43"/>
  <c r="AP24" i="43"/>
  <c r="AO24" i="43"/>
  <c r="AN24" i="43"/>
  <c r="AM24" i="43"/>
  <c r="AL24" i="43"/>
  <c r="AK24" i="43"/>
  <c r="AJ24" i="43"/>
  <c r="AI24" i="43"/>
  <c r="AH24" i="43"/>
  <c r="AG24" i="43"/>
  <c r="AF24" i="43"/>
  <c r="AE24" i="43"/>
  <c r="AD24" i="43"/>
  <c r="AC24" i="43"/>
  <c r="AB24" i="43"/>
  <c r="AA24" i="43"/>
  <c r="Z24" i="43"/>
  <c r="Y24" i="43"/>
  <c r="X24" i="43"/>
  <c r="W24" i="43"/>
  <c r="V24" i="43"/>
  <c r="U24" i="43"/>
  <c r="T24" i="43"/>
  <c r="S24" i="43"/>
  <c r="R24" i="43"/>
  <c r="Q24" i="43"/>
  <c r="P24" i="43"/>
  <c r="O24" i="43"/>
  <c r="N24" i="43"/>
  <c r="M24" i="43"/>
  <c r="L24" i="43"/>
  <c r="K24" i="43"/>
  <c r="J24" i="43"/>
  <c r="I24" i="43"/>
  <c r="H24" i="43"/>
  <c r="G24" i="43"/>
  <c r="F24" i="43"/>
  <c r="E24" i="43"/>
  <c r="D24" i="43"/>
  <c r="C24" i="43"/>
  <c r="B24" i="43"/>
  <c r="YC23" i="43"/>
  <c r="YB23" i="43"/>
  <c r="YA23" i="43"/>
  <c r="XZ23" i="43"/>
  <c r="XY23" i="43"/>
  <c r="XX23" i="43"/>
  <c r="XW23" i="43"/>
  <c r="XV23" i="43"/>
  <c r="XU23" i="43"/>
  <c r="XT23" i="43"/>
  <c r="XS23" i="43"/>
  <c r="XR23" i="43"/>
  <c r="XQ23" i="43"/>
  <c r="XP23" i="43"/>
  <c r="XO23" i="43"/>
  <c r="XN23" i="43"/>
  <c r="XM23" i="43"/>
  <c r="XL23" i="43"/>
  <c r="XK23" i="43"/>
  <c r="XJ23" i="43"/>
  <c r="XI23" i="43"/>
  <c r="XH23" i="43"/>
  <c r="XG23" i="43"/>
  <c r="XF23" i="43"/>
  <c r="XE23" i="43"/>
  <c r="XD23" i="43"/>
  <c r="XC23" i="43"/>
  <c r="XB23" i="43"/>
  <c r="XA23" i="43"/>
  <c r="WZ23" i="43"/>
  <c r="WY23" i="43"/>
  <c r="WX23" i="43"/>
  <c r="WW23" i="43"/>
  <c r="WV23" i="43"/>
  <c r="WU23" i="43"/>
  <c r="WT23" i="43"/>
  <c r="WS23" i="43"/>
  <c r="WR23" i="43"/>
  <c r="WQ23" i="43"/>
  <c r="WP23" i="43"/>
  <c r="WO23" i="43"/>
  <c r="WN23" i="43"/>
  <c r="WM23" i="43"/>
  <c r="WL23" i="43"/>
  <c r="WK23" i="43"/>
  <c r="WJ23" i="43"/>
  <c r="WI23" i="43"/>
  <c r="WH23" i="43"/>
  <c r="WG23" i="43"/>
  <c r="WF23" i="43"/>
  <c r="WE23" i="43"/>
  <c r="WD23" i="43"/>
  <c r="WC23" i="43"/>
  <c r="WB23" i="43"/>
  <c r="WA23" i="43"/>
  <c r="VZ23" i="43"/>
  <c r="VY23" i="43"/>
  <c r="VX23" i="43"/>
  <c r="VW23" i="43"/>
  <c r="VV23" i="43"/>
  <c r="VU23" i="43"/>
  <c r="VT23" i="43"/>
  <c r="VS23" i="43"/>
  <c r="VR23" i="43"/>
  <c r="VQ23" i="43"/>
  <c r="VP23" i="43"/>
  <c r="VO23" i="43"/>
  <c r="VN23" i="43"/>
  <c r="VM23" i="43"/>
  <c r="VL23" i="43"/>
  <c r="VK23" i="43"/>
  <c r="VJ23" i="43"/>
  <c r="VI23" i="43"/>
  <c r="VH23" i="43"/>
  <c r="VG23" i="43"/>
  <c r="VF23" i="43"/>
  <c r="VE23" i="43"/>
  <c r="VD23" i="43"/>
  <c r="VC23" i="43"/>
  <c r="VB23" i="43"/>
  <c r="VA23" i="43"/>
  <c r="UZ23" i="43"/>
  <c r="UY23" i="43"/>
  <c r="UX23" i="43"/>
  <c r="UW23" i="43"/>
  <c r="UV23" i="43"/>
  <c r="UU23" i="43"/>
  <c r="UT23" i="43"/>
  <c r="US23" i="43"/>
  <c r="UR23" i="43"/>
  <c r="UQ23" i="43"/>
  <c r="UP23" i="43"/>
  <c r="UO23" i="43"/>
  <c r="UN23" i="43"/>
  <c r="UM23" i="43"/>
  <c r="UL23" i="43"/>
  <c r="UK23" i="43"/>
  <c r="UJ23" i="43"/>
  <c r="UI23" i="43"/>
  <c r="UH23" i="43"/>
  <c r="UG23" i="43"/>
  <c r="UF23" i="43"/>
  <c r="UE23" i="43"/>
  <c r="UD23" i="43"/>
  <c r="UC23" i="43"/>
  <c r="UB23" i="43"/>
  <c r="UA23" i="43"/>
  <c r="TZ23" i="43"/>
  <c r="TY23" i="43"/>
  <c r="TX23" i="43"/>
  <c r="TW23" i="43"/>
  <c r="TV23" i="43"/>
  <c r="TU23" i="43"/>
  <c r="TT23" i="43"/>
  <c r="TS23" i="43"/>
  <c r="TR23" i="43"/>
  <c r="TQ23" i="43"/>
  <c r="TP23" i="43"/>
  <c r="TO23" i="43"/>
  <c r="TN23" i="43"/>
  <c r="TM23" i="43"/>
  <c r="TL23" i="43"/>
  <c r="TK23" i="43"/>
  <c r="TJ23" i="43"/>
  <c r="TI23" i="43"/>
  <c r="TH23" i="43"/>
  <c r="TG23" i="43"/>
  <c r="TF23" i="43"/>
  <c r="TE23" i="43"/>
  <c r="TD23" i="43"/>
  <c r="TC23" i="43"/>
  <c r="TB23" i="43"/>
  <c r="TA23" i="43"/>
  <c r="SZ23" i="43"/>
  <c r="SY23" i="43"/>
  <c r="SX23" i="43"/>
  <c r="SW23" i="43"/>
  <c r="SV23" i="43"/>
  <c r="SU23" i="43"/>
  <c r="ST23" i="43"/>
  <c r="SS23" i="43"/>
  <c r="SR23" i="43"/>
  <c r="SQ23" i="43"/>
  <c r="SP23" i="43"/>
  <c r="SO23" i="43"/>
  <c r="SN23" i="43"/>
  <c r="SM23" i="43"/>
  <c r="SL23" i="43"/>
  <c r="SK23" i="43"/>
  <c r="SJ23" i="43"/>
  <c r="SI23" i="43"/>
  <c r="SH23" i="43"/>
  <c r="SG23" i="43"/>
  <c r="SF23" i="43"/>
  <c r="SE23" i="43"/>
  <c r="SD23" i="43"/>
  <c r="SC23" i="43"/>
  <c r="SB23" i="43"/>
  <c r="SA23" i="43"/>
  <c r="RZ23" i="43"/>
  <c r="RY23" i="43"/>
  <c r="RX23" i="43"/>
  <c r="RW23" i="43"/>
  <c r="RV23" i="43"/>
  <c r="RU23" i="43"/>
  <c r="RT23" i="43"/>
  <c r="RS23" i="43"/>
  <c r="RR23" i="43"/>
  <c r="RQ23" i="43"/>
  <c r="RP23" i="43"/>
  <c r="RO23" i="43"/>
  <c r="RN23" i="43"/>
  <c r="RM23" i="43"/>
  <c r="RL23" i="43"/>
  <c r="RK23" i="43"/>
  <c r="RJ23" i="43"/>
  <c r="RI23" i="43"/>
  <c r="RH23" i="43"/>
  <c r="RG23" i="43"/>
  <c r="RF23" i="43"/>
  <c r="RE23" i="43"/>
  <c r="RD23" i="43"/>
  <c r="RC23" i="43"/>
  <c r="RB23" i="43"/>
  <c r="RA23" i="43"/>
  <c r="QZ23" i="43"/>
  <c r="QY23" i="43"/>
  <c r="QX23" i="43"/>
  <c r="QW23" i="43"/>
  <c r="QV23" i="43"/>
  <c r="QU23" i="43"/>
  <c r="QT23" i="43"/>
  <c r="QS23" i="43"/>
  <c r="QR23" i="43"/>
  <c r="QQ23" i="43"/>
  <c r="QP23" i="43"/>
  <c r="QO23" i="43"/>
  <c r="QN23" i="43"/>
  <c r="QM23" i="43"/>
  <c r="QL23" i="43"/>
  <c r="QK23" i="43"/>
  <c r="QJ23" i="43"/>
  <c r="QI23" i="43"/>
  <c r="QH23" i="43"/>
  <c r="QG23" i="43"/>
  <c r="QF23" i="43"/>
  <c r="QE23" i="43"/>
  <c r="QD23" i="43"/>
  <c r="QC23" i="43"/>
  <c r="QB23" i="43"/>
  <c r="QA23" i="43"/>
  <c r="PZ23" i="43"/>
  <c r="PY23" i="43"/>
  <c r="PX23" i="43"/>
  <c r="PW23" i="43"/>
  <c r="PV23" i="43"/>
  <c r="PU23" i="43"/>
  <c r="PT23" i="43"/>
  <c r="PS23" i="43"/>
  <c r="PR23" i="43"/>
  <c r="PQ23" i="43"/>
  <c r="PP23" i="43"/>
  <c r="PO23" i="43"/>
  <c r="PN23" i="43"/>
  <c r="PM23" i="43"/>
  <c r="PL23" i="43"/>
  <c r="PK23" i="43"/>
  <c r="PJ23" i="43"/>
  <c r="PI23" i="43"/>
  <c r="PH23" i="43"/>
  <c r="PG23" i="43"/>
  <c r="PF23" i="43"/>
  <c r="PE23" i="43"/>
  <c r="PD23" i="43"/>
  <c r="PC23" i="43"/>
  <c r="PB23" i="43"/>
  <c r="PA23" i="43"/>
  <c r="OZ23" i="43"/>
  <c r="OY23" i="43"/>
  <c r="OX23" i="43"/>
  <c r="OW23" i="43"/>
  <c r="OV23" i="43"/>
  <c r="OU23" i="43"/>
  <c r="OT23" i="43"/>
  <c r="OS23" i="43"/>
  <c r="OR23" i="43"/>
  <c r="OQ23" i="43"/>
  <c r="OP23" i="43"/>
  <c r="OO23" i="43"/>
  <c r="ON23" i="43"/>
  <c r="OM23" i="43"/>
  <c r="OL23" i="43"/>
  <c r="OK23" i="43"/>
  <c r="OJ23" i="43"/>
  <c r="OI23" i="43"/>
  <c r="OH23" i="43"/>
  <c r="OG23" i="43"/>
  <c r="OF23" i="43"/>
  <c r="OE23" i="43"/>
  <c r="OD23" i="43"/>
  <c r="OC23" i="43"/>
  <c r="OB23" i="43"/>
  <c r="OA23" i="43"/>
  <c r="NZ23" i="43"/>
  <c r="NY23" i="43"/>
  <c r="NX23" i="43"/>
  <c r="NW23" i="43"/>
  <c r="NV23" i="43"/>
  <c r="NU23" i="43"/>
  <c r="NT23" i="43"/>
  <c r="NS23" i="43"/>
  <c r="NR23" i="43"/>
  <c r="NQ23" i="43"/>
  <c r="NP23" i="43"/>
  <c r="NO23" i="43"/>
  <c r="NN23" i="43"/>
  <c r="NM23" i="43"/>
  <c r="NL23" i="43"/>
  <c r="NK23" i="43"/>
  <c r="NJ23" i="43"/>
  <c r="NI23" i="43"/>
  <c r="NH23" i="43"/>
  <c r="NG23" i="43"/>
  <c r="NF23" i="43"/>
  <c r="NE23" i="43"/>
  <c r="ND23" i="43"/>
  <c r="NC23" i="43"/>
  <c r="NB23" i="43"/>
  <c r="NA23" i="43"/>
  <c r="MZ23" i="43"/>
  <c r="MY23" i="43"/>
  <c r="MX23" i="43"/>
  <c r="MW23" i="43"/>
  <c r="MV23" i="43"/>
  <c r="MU23" i="43"/>
  <c r="MT23" i="43"/>
  <c r="MS23" i="43"/>
  <c r="MR23" i="43"/>
  <c r="MQ23" i="43"/>
  <c r="MP23" i="43"/>
  <c r="MO23" i="43"/>
  <c r="MN23" i="43"/>
  <c r="MM23" i="43"/>
  <c r="ML23" i="43"/>
  <c r="MK23" i="43"/>
  <c r="MJ23" i="43"/>
  <c r="MI23" i="43"/>
  <c r="MH23" i="43"/>
  <c r="MG23" i="43"/>
  <c r="MF23" i="43"/>
  <c r="ME23" i="43"/>
  <c r="MD23" i="43"/>
  <c r="MC23" i="43"/>
  <c r="MB23" i="43"/>
  <c r="MA23" i="43"/>
  <c r="LZ23" i="43"/>
  <c r="LY23" i="43"/>
  <c r="LX23" i="43"/>
  <c r="LW23" i="43"/>
  <c r="LV23" i="43"/>
  <c r="LU23" i="43"/>
  <c r="LT23" i="43"/>
  <c r="LS23" i="43"/>
  <c r="LR23" i="43"/>
  <c r="LQ23" i="43"/>
  <c r="LP23" i="43"/>
  <c r="LO23" i="43"/>
  <c r="LN23" i="43"/>
  <c r="LM23" i="43"/>
  <c r="LL23" i="43"/>
  <c r="LK23" i="43"/>
  <c r="LJ23" i="43"/>
  <c r="LI23" i="43"/>
  <c r="LH23" i="43"/>
  <c r="LG23" i="43"/>
  <c r="LF23" i="43"/>
  <c r="LE23" i="43"/>
  <c r="LD23" i="43"/>
  <c r="LC23" i="43"/>
  <c r="LB23" i="43"/>
  <c r="LA23" i="43"/>
  <c r="KZ23" i="43"/>
  <c r="KY23" i="43"/>
  <c r="KX23" i="43"/>
  <c r="KW23" i="43"/>
  <c r="KV23" i="43"/>
  <c r="KU23" i="43"/>
  <c r="KT23" i="43"/>
  <c r="KS23" i="43"/>
  <c r="KR23" i="43"/>
  <c r="KQ23" i="43"/>
  <c r="KP23" i="43"/>
  <c r="KO23" i="43"/>
  <c r="KN23" i="43"/>
  <c r="KM23" i="43"/>
  <c r="KL23" i="43"/>
  <c r="KK23" i="43"/>
  <c r="KJ23" i="43"/>
  <c r="KI23" i="43"/>
  <c r="KH23" i="43"/>
  <c r="KG23" i="43"/>
  <c r="KF23" i="43"/>
  <c r="KE23" i="43"/>
  <c r="KD23" i="43"/>
  <c r="KC23" i="43"/>
  <c r="KB23" i="43"/>
  <c r="KA23" i="43"/>
  <c r="JZ23" i="43"/>
  <c r="JY23" i="43"/>
  <c r="JX23" i="43"/>
  <c r="JW23" i="43"/>
  <c r="JV23" i="43"/>
  <c r="JU23" i="43"/>
  <c r="JT23" i="43"/>
  <c r="JS23" i="43"/>
  <c r="JR23" i="43"/>
  <c r="JQ23" i="43"/>
  <c r="JP23" i="43"/>
  <c r="JO23" i="43"/>
  <c r="JN23" i="43"/>
  <c r="JM23" i="43"/>
  <c r="JL23" i="43"/>
  <c r="JK23" i="43"/>
  <c r="JJ23" i="43"/>
  <c r="JI23" i="43"/>
  <c r="JH23" i="43"/>
  <c r="JG23" i="43"/>
  <c r="JF23" i="43"/>
  <c r="JE23" i="43"/>
  <c r="JD23" i="43"/>
  <c r="JC23" i="43"/>
  <c r="JB23" i="43"/>
  <c r="JA23" i="43"/>
  <c r="IZ23" i="43"/>
  <c r="IY23" i="43"/>
  <c r="IX23" i="43"/>
  <c r="IW23" i="43"/>
  <c r="IV23" i="43"/>
  <c r="IU23" i="43"/>
  <c r="IT23" i="43"/>
  <c r="IS23" i="43"/>
  <c r="IR23" i="43"/>
  <c r="IQ23" i="43"/>
  <c r="IP23" i="43"/>
  <c r="IO23" i="43"/>
  <c r="IN23" i="43"/>
  <c r="IM23" i="43"/>
  <c r="IL23" i="43"/>
  <c r="IK23" i="43"/>
  <c r="IJ23" i="43"/>
  <c r="II23" i="43"/>
  <c r="IH23" i="43"/>
  <c r="IG23" i="43"/>
  <c r="IF23" i="43"/>
  <c r="IE23" i="43"/>
  <c r="ID23" i="43"/>
  <c r="IC23" i="43"/>
  <c r="IB23" i="43"/>
  <c r="IA23" i="43"/>
  <c r="HZ23" i="43"/>
  <c r="HY23" i="43"/>
  <c r="HX23" i="43"/>
  <c r="HW23" i="43"/>
  <c r="HV23" i="43"/>
  <c r="HU23" i="43"/>
  <c r="HT23" i="43"/>
  <c r="HS23" i="43"/>
  <c r="HR23" i="43"/>
  <c r="HQ23" i="43"/>
  <c r="HP23" i="43"/>
  <c r="HO23" i="43"/>
  <c r="HN23" i="43"/>
  <c r="HM23" i="43"/>
  <c r="HL23" i="43"/>
  <c r="HK23" i="43"/>
  <c r="HJ23" i="43"/>
  <c r="HI23" i="43"/>
  <c r="HH23" i="43"/>
  <c r="HG23" i="43"/>
  <c r="HF23" i="43"/>
  <c r="HE23" i="43"/>
  <c r="HD23" i="43"/>
  <c r="HC23" i="43"/>
  <c r="HB23" i="43"/>
  <c r="HA23" i="43"/>
  <c r="GZ23" i="43"/>
  <c r="GY23" i="43"/>
  <c r="GX23" i="43"/>
  <c r="GW23" i="43"/>
  <c r="GV23" i="43"/>
  <c r="GU23" i="43"/>
  <c r="GT23" i="43"/>
  <c r="GS23" i="43"/>
  <c r="GR23" i="43"/>
  <c r="GQ23" i="43"/>
  <c r="GP23" i="43"/>
  <c r="GO23" i="43"/>
  <c r="GN23" i="43"/>
  <c r="GM23" i="43"/>
  <c r="GL23" i="43"/>
  <c r="GK23" i="43"/>
  <c r="GJ23" i="43"/>
  <c r="GI23" i="43"/>
  <c r="GH23" i="43"/>
  <c r="GG23" i="43"/>
  <c r="GF23" i="43"/>
  <c r="GE23" i="43"/>
  <c r="GD23" i="43"/>
  <c r="GC23" i="43"/>
  <c r="GB23" i="43"/>
  <c r="GA23" i="43"/>
  <c r="FZ23" i="43"/>
  <c r="FY23" i="43"/>
  <c r="FX23" i="43"/>
  <c r="FW23" i="43"/>
  <c r="FV23" i="43"/>
  <c r="FU23" i="43"/>
  <c r="FT23" i="43"/>
  <c r="FS23" i="43"/>
  <c r="FR23" i="43"/>
  <c r="FQ23" i="43"/>
  <c r="FP23" i="43"/>
  <c r="FO23" i="43"/>
  <c r="FN23" i="43"/>
  <c r="FM23" i="43"/>
  <c r="FL23" i="43"/>
  <c r="FK23" i="43"/>
  <c r="FJ23" i="43"/>
  <c r="FI23" i="43"/>
  <c r="FH23" i="43"/>
  <c r="FG23" i="43"/>
  <c r="FF23" i="43"/>
  <c r="FE23" i="43"/>
  <c r="FD23" i="43"/>
  <c r="FC23" i="43"/>
  <c r="FB23" i="43"/>
  <c r="FA23" i="43"/>
  <c r="EZ23" i="43"/>
  <c r="EY23" i="43"/>
  <c r="EX23" i="43"/>
  <c r="EW23" i="43"/>
  <c r="EV23" i="43"/>
  <c r="EU23" i="43"/>
  <c r="ET23" i="43"/>
  <c r="ES23" i="43"/>
  <c r="ER23" i="43"/>
  <c r="EQ23" i="43"/>
  <c r="EP23" i="43"/>
  <c r="EO23" i="43"/>
  <c r="EN23" i="43"/>
  <c r="EM23" i="43"/>
  <c r="EL23" i="43"/>
  <c r="EK23" i="43"/>
  <c r="EJ23" i="43"/>
  <c r="EI23" i="43"/>
  <c r="EH23" i="43"/>
  <c r="EG23" i="43"/>
  <c r="EF23" i="43"/>
  <c r="EE23" i="43"/>
  <c r="ED23" i="43"/>
  <c r="EC23" i="43"/>
  <c r="EB23" i="43"/>
  <c r="EA23" i="43"/>
  <c r="DZ23" i="43"/>
  <c r="DY23" i="43"/>
  <c r="DX23" i="43"/>
  <c r="DW23" i="43"/>
  <c r="DV23" i="43"/>
  <c r="DU23" i="43"/>
  <c r="DT23" i="43"/>
  <c r="DS23" i="43"/>
  <c r="DR23" i="43"/>
  <c r="DQ23" i="43"/>
  <c r="DP23" i="43"/>
  <c r="DO23" i="43"/>
  <c r="DN23" i="43"/>
  <c r="DM23" i="43"/>
  <c r="DL23" i="43"/>
  <c r="DK23" i="43"/>
  <c r="DJ23" i="43"/>
  <c r="DI23" i="43"/>
  <c r="DH23" i="43"/>
  <c r="DG23" i="43"/>
  <c r="DF23" i="43"/>
  <c r="DE23" i="43"/>
  <c r="DD23" i="43"/>
  <c r="DC23" i="43"/>
  <c r="DB23" i="43"/>
  <c r="DA23" i="43"/>
  <c r="CZ23" i="43"/>
  <c r="CY23" i="43"/>
  <c r="CX23" i="43"/>
  <c r="CW23" i="43"/>
  <c r="CV23" i="43"/>
  <c r="CU23" i="43"/>
  <c r="CT23" i="43"/>
  <c r="CS23" i="43"/>
  <c r="CR23" i="43"/>
  <c r="CQ23" i="43"/>
  <c r="CP23" i="43"/>
  <c r="CO23" i="43"/>
  <c r="CN23" i="43"/>
  <c r="CM23" i="43"/>
  <c r="CL23" i="43"/>
  <c r="CK23" i="43"/>
  <c r="CJ23" i="43"/>
  <c r="CI23" i="43"/>
  <c r="CH23" i="43"/>
  <c r="CG23" i="43"/>
  <c r="CF23" i="43"/>
  <c r="CE23" i="43"/>
  <c r="CD23" i="43"/>
  <c r="CC23" i="43"/>
  <c r="CB23" i="43"/>
  <c r="CA23" i="43"/>
  <c r="BZ23" i="43"/>
  <c r="BY23" i="43"/>
  <c r="BX23" i="43"/>
  <c r="BW23" i="43"/>
  <c r="BV23" i="43"/>
  <c r="BU23" i="43"/>
  <c r="BT23" i="43"/>
  <c r="BS23" i="43"/>
  <c r="BR23" i="43"/>
  <c r="BQ23" i="43"/>
  <c r="BP23" i="43"/>
  <c r="BO23" i="43"/>
  <c r="BN23" i="43"/>
  <c r="BM23" i="43"/>
  <c r="BL23" i="43"/>
  <c r="BK23" i="43"/>
  <c r="BJ23" i="43"/>
  <c r="BI23" i="43"/>
  <c r="BH23" i="43"/>
  <c r="BG23" i="43"/>
  <c r="BF23" i="43"/>
  <c r="BE23" i="43"/>
  <c r="BD23" i="43"/>
  <c r="BC23" i="43"/>
  <c r="BB23" i="43"/>
  <c r="BA23" i="43"/>
  <c r="AZ23" i="43"/>
  <c r="AY23" i="43"/>
  <c r="AX23" i="43"/>
  <c r="AW23" i="43"/>
  <c r="AV23" i="43"/>
  <c r="AU23" i="43"/>
  <c r="AT23" i="43"/>
  <c r="AS23" i="43"/>
  <c r="AR23" i="43"/>
  <c r="AQ23" i="43"/>
  <c r="AP23" i="43"/>
  <c r="AO23" i="43"/>
  <c r="AN23" i="43"/>
  <c r="AM23" i="43"/>
  <c r="AL23" i="43"/>
  <c r="AK23" i="43"/>
  <c r="AJ23" i="43"/>
  <c r="AI23" i="43"/>
  <c r="AH23" i="43"/>
  <c r="AG23" i="43"/>
  <c r="AF23" i="43"/>
  <c r="AE23" i="43"/>
  <c r="AD23" i="43"/>
  <c r="AC23" i="43"/>
  <c r="AB23" i="43"/>
  <c r="AA23" i="43"/>
  <c r="Z23" i="43"/>
  <c r="Y23" i="43"/>
  <c r="X23" i="43"/>
  <c r="W23" i="43"/>
  <c r="V23" i="43"/>
  <c r="U23" i="43"/>
  <c r="T23" i="43"/>
  <c r="S23" i="43"/>
  <c r="R23" i="43"/>
  <c r="Q23" i="43"/>
  <c r="P23" i="43"/>
  <c r="O23" i="43"/>
  <c r="N23" i="43"/>
  <c r="M23" i="43"/>
  <c r="L23" i="43"/>
  <c r="K23" i="43"/>
  <c r="J23" i="43"/>
  <c r="I23" i="43"/>
  <c r="H23" i="43"/>
  <c r="G23" i="43"/>
  <c r="F23" i="43"/>
  <c r="E23" i="43"/>
  <c r="D23" i="43"/>
  <c r="C23" i="43"/>
  <c r="B23" i="43"/>
  <c r="YC22" i="43"/>
  <c r="YB22" i="43"/>
  <c r="YA22" i="43"/>
  <c r="XZ22" i="43"/>
  <c r="XY22" i="43"/>
  <c r="XX22" i="43"/>
  <c r="XW22" i="43"/>
  <c r="XV22" i="43"/>
  <c r="XU22" i="43"/>
  <c r="XT22" i="43"/>
  <c r="XS22" i="43"/>
  <c r="XR22" i="43"/>
  <c r="XQ22" i="43"/>
  <c r="XP22" i="43"/>
  <c r="XO22" i="43"/>
  <c r="XN22" i="43"/>
  <c r="XM22" i="43"/>
  <c r="XL22" i="43"/>
  <c r="XK22" i="43"/>
  <c r="XJ22" i="43"/>
  <c r="XI22" i="43"/>
  <c r="XH22" i="43"/>
  <c r="XG22" i="43"/>
  <c r="XF22" i="43"/>
  <c r="XE22" i="43"/>
  <c r="XD22" i="43"/>
  <c r="XC22" i="43"/>
  <c r="XB22" i="43"/>
  <c r="XA22" i="43"/>
  <c r="WZ22" i="43"/>
  <c r="WY22" i="43"/>
  <c r="WX22" i="43"/>
  <c r="WW22" i="43"/>
  <c r="WV22" i="43"/>
  <c r="WU22" i="43"/>
  <c r="WT22" i="43"/>
  <c r="WS22" i="43"/>
  <c r="WR22" i="43"/>
  <c r="WQ22" i="43"/>
  <c r="WP22" i="43"/>
  <c r="WO22" i="43"/>
  <c r="WN22" i="43"/>
  <c r="WM22" i="43"/>
  <c r="WL22" i="43"/>
  <c r="WK22" i="43"/>
  <c r="WJ22" i="43"/>
  <c r="WI22" i="43"/>
  <c r="WH22" i="43"/>
  <c r="WG22" i="43"/>
  <c r="WF22" i="43"/>
  <c r="WE22" i="43"/>
  <c r="WD22" i="43"/>
  <c r="WC22" i="43"/>
  <c r="WB22" i="43"/>
  <c r="WA22" i="43"/>
  <c r="VZ22" i="43"/>
  <c r="VY22" i="43"/>
  <c r="VX22" i="43"/>
  <c r="VW22" i="43"/>
  <c r="VV22" i="43"/>
  <c r="VU22" i="43"/>
  <c r="VT22" i="43"/>
  <c r="VS22" i="43"/>
  <c r="VR22" i="43"/>
  <c r="VQ22" i="43"/>
  <c r="VP22" i="43"/>
  <c r="VO22" i="43"/>
  <c r="VN22" i="43"/>
  <c r="VM22" i="43"/>
  <c r="VL22" i="43"/>
  <c r="VK22" i="43"/>
  <c r="VJ22" i="43"/>
  <c r="VI22" i="43"/>
  <c r="VH22" i="43"/>
  <c r="VG22" i="43"/>
  <c r="VF22" i="43"/>
  <c r="VE22" i="43"/>
  <c r="VD22" i="43"/>
  <c r="VC22" i="43"/>
  <c r="VB22" i="43"/>
  <c r="VA22" i="43"/>
  <c r="UZ22" i="43"/>
  <c r="UY22" i="43"/>
  <c r="UX22" i="43"/>
  <c r="UW22" i="43"/>
  <c r="UV22" i="43"/>
  <c r="UU22" i="43"/>
  <c r="UT22" i="43"/>
  <c r="US22" i="43"/>
  <c r="UR22" i="43"/>
  <c r="UQ22" i="43"/>
  <c r="UP22" i="43"/>
  <c r="UO22" i="43"/>
  <c r="UN22" i="43"/>
  <c r="UM22" i="43"/>
  <c r="UL22" i="43"/>
  <c r="UK22" i="43"/>
  <c r="UJ22" i="43"/>
  <c r="UI22" i="43"/>
  <c r="UH22" i="43"/>
  <c r="UG22" i="43"/>
  <c r="UF22" i="43"/>
  <c r="UE22" i="43"/>
  <c r="UD22" i="43"/>
  <c r="UC22" i="43"/>
  <c r="UB22" i="43"/>
  <c r="UA22" i="43"/>
  <c r="TZ22" i="43"/>
  <c r="TY22" i="43"/>
  <c r="TX22" i="43"/>
  <c r="TW22" i="43"/>
  <c r="TV22" i="43"/>
  <c r="TU22" i="43"/>
  <c r="TT22" i="43"/>
  <c r="TS22" i="43"/>
  <c r="TR22" i="43"/>
  <c r="TQ22" i="43"/>
  <c r="TP22" i="43"/>
  <c r="TO22" i="43"/>
  <c r="TN22" i="43"/>
  <c r="TM22" i="43"/>
  <c r="TL22" i="43"/>
  <c r="TK22" i="43"/>
  <c r="TJ22" i="43"/>
  <c r="TI22" i="43"/>
  <c r="TH22" i="43"/>
  <c r="TG22" i="43"/>
  <c r="TF22" i="43"/>
  <c r="TE22" i="43"/>
  <c r="TD22" i="43"/>
  <c r="TC22" i="43"/>
  <c r="TB22" i="43"/>
  <c r="TA22" i="43"/>
  <c r="SZ22" i="43"/>
  <c r="SY22" i="43"/>
  <c r="SX22" i="43"/>
  <c r="SW22" i="43"/>
  <c r="SV22" i="43"/>
  <c r="SU22" i="43"/>
  <c r="ST22" i="43"/>
  <c r="SS22" i="43"/>
  <c r="SR22" i="43"/>
  <c r="SQ22" i="43"/>
  <c r="SP22" i="43"/>
  <c r="SO22" i="43"/>
  <c r="SN22" i="43"/>
  <c r="SM22" i="43"/>
  <c r="SL22" i="43"/>
  <c r="SK22" i="43"/>
  <c r="SJ22" i="43"/>
  <c r="SI22" i="43"/>
  <c r="SH22" i="43"/>
  <c r="SG22" i="43"/>
  <c r="SF22" i="43"/>
  <c r="SE22" i="43"/>
  <c r="SD22" i="43"/>
  <c r="SC22" i="43"/>
  <c r="SB22" i="43"/>
  <c r="SA22" i="43"/>
  <c r="RZ22" i="43"/>
  <c r="RY22" i="43"/>
  <c r="RX22" i="43"/>
  <c r="RW22" i="43"/>
  <c r="RV22" i="43"/>
  <c r="RU22" i="43"/>
  <c r="RT22" i="43"/>
  <c r="RS22" i="43"/>
  <c r="RR22" i="43"/>
  <c r="RQ22" i="43"/>
  <c r="RP22" i="43"/>
  <c r="RO22" i="43"/>
  <c r="RN22" i="43"/>
  <c r="RM22" i="43"/>
  <c r="RL22" i="43"/>
  <c r="RK22" i="43"/>
  <c r="RJ22" i="43"/>
  <c r="RI22" i="43"/>
  <c r="RH22" i="43"/>
  <c r="RG22" i="43"/>
  <c r="RF22" i="43"/>
  <c r="RE22" i="43"/>
  <c r="RD22" i="43"/>
  <c r="RC22" i="43"/>
  <c r="RB22" i="43"/>
  <c r="RA22" i="43"/>
  <c r="QZ22" i="43"/>
  <c r="QY22" i="43"/>
  <c r="QX22" i="43"/>
  <c r="QW22" i="43"/>
  <c r="QV22" i="43"/>
  <c r="QU22" i="43"/>
  <c r="QT22" i="43"/>
  <c r="QS22" i="43"/>
  <c r="QR22" i="43"/>
  <c r="QQ22" i="43"/>
  <c r="QP22" i="43"/>
  <c r="QO22" i="43"/>
  <c r="QN22" i="43"/>
  <c r="QM22" i="43"/>
  <c r="QL22" i="43"/>
  <c r="QK22" i="43"/>
  <c r="QJ22" i="43"/>
  <c r="QI22" i="43"/>
  <c r="QH22" i="43"/>
  <c r="QG22" i="43"/>
  <c r="QF22" i="43"/>
  <c r="QE22" i="43"/>
  <c r="QD22" i="43"/>
  <c r="QC22" i="43"/>
  <c r="QB22" i="43"/>
  <c r="QA22" i="43"/>
  <c r="PZ22" i="43"/>
  <c r="PY22" i="43"/>
  <c r="PX22" i="43"/>
  <c r="PW22" i="43"/>
  <c r="PV22" i="43"/>
  <c r="PU22" i="43"/>
  <c r="PT22" i="43"/>
  <c r="PS22" i="43"/>
  <c r="PR22" i="43"/>
  <c r="PQ22" i="43"/>
  <c r="PP22" i="43"/>
  <c r="PO22" i="43"/>
  <c r="PN22" i="43"/>
  <c r="PM22" i="43"/>
  <c r="PL22" i="43"/>
  <c r="PK22" i="43"/>
  <c r="PJ22" i="43"/>
  <c r="PI22" i="43"/>
  <c r="PH22" i="43"/>
  <c r="PG22" i="43"/>
  <c r="PF22" i="43"/>
  <c r="PE22" i="43"/>
  <c r="PD22" i="43"/>
  <c r="PC22" i="43"/>
  <c r="PB22" i="43"/>
  <c r="PA22" i="43"/>
  <c r="OZ22" i="43"/>
  <c r="OY22" i="43"/>
  <c r="OX22" i="43"/>
  <c r="OW22" i="43"/>
  <c r="OV22" i="43"/>
  <c r="OU22" i="43"/>
  <c r="OT22" i="43"/>
  <c r="OS22" i="43"/>
  <c r="OR22" i="43"/>
  <c r="OQ22" i="43"/>
  <c r="OP22" i="43"/>
  <c r="OO22" i="43"/>
  <c r="ON22" i="43"/>
  <c r="OM22" i="43"/>
  <c r="OL22" i="43"/>
  <c r="OK22" i="43"/>
  <c r="OJ22" i="43"/>
  <c r="OI22" i="43"/>
  <c r="OH22" i="43"/>
  <c r="OG22" i="43"/>
  <c r="OF22" i="43"/>
  <c r="OE22" i="43"/>
  <c r="OD22" i="43"/>
  <c r="OC22" i="43"/>
  <c r="OB22" i="43"/>
  <c r="OA22" i="43"/>
  <c r="NZ22" i="43"/>
  <c r="NY22" i="43"/>
  <c r="NX22" i="43"/>
  <c r="NW22" i="43"/>
  <c r="NV22" i="43"/>
  <c r="NU22" i="43"/>
  <c r="NT22" i="43"/>
  <c r="NS22" i="43"/>
  <c r="NR22" i="43"/>
  <c r="NQ22" i="43"/>
  <c r="NP22" i="43"/>
  <c r="NO22" i="43"/>
  <c r="NN22" i="43"/>
  <c r="NM22" i="43"/>
  <c r="NL22" i="43"/>
  <c r="NK22" i="43"/>
  <c r="NJ22" i="43"/>
  <c r="NI22" i="43"/>
  <c r="NH22" i="43"/>
  <c r="NG22" i="43"/>
  <c r="NF22" i="43"/>
  <c r="NE22" i="43"/>
  <c r="ND22" i="43"/>
  <c r="NC22" i="43"/>
  <c r="NB22" i="43"/>
  <c r="NA22" i="43"/>
  <c r="MZ22" i="43"/>
  <c r="MY22" i="43"/>
  <c r="MX22" i="43"/>
  <c r="MW22" i="43"/>
  <c r="MV22" i="43"/>
  <c r="MU22" i="43"/>
  <c r="MT22" i="43"/>
  <c r="MS22" i="43"/>
  <c r="MR22" i="43"/>
  <c r="MQ22" i="43"/>
  <c r="MP22" i="43"/>
  <c r="MO22" i="43"/>
  <c r="MN22" i="43"/>
  <c r="MM22" i="43"/>
  <c r="ML22" i="43"/>
  <c r="MK22" i="43"/>
  <c r="MJ22" i="43"/>
  <c r="MI22" i="43"/>
  <c r="MH22" i="43"/>
  <c r="MG22" i="43"/>
  <c r="MF22" i="43"/>
  <c r="ME22" i="43"/>
  <c r="MD22" i="43"/>
  <c r="MC22" i="43"/>
  <c r="MB22" i="43"/>
  <c r="MA22" i="43"/>
  <c r="LZ22" i="43"/>
  <c r="LY22" i="43"/>
  <c r="LX22" i="43"/>
  <c r="LW22" i="43"/>
  <c r="LV22" i="43"/>
  <c r="LU22" i="43"/>
  <c r="LT22" i="43"/>
  <c r="LS22" i="43"/>
  <c r="LR22" i="43"/>
  <c r="LQ22" i="43"/>
  <c r="LP22" i="43"/>
  <c r="LO22" i="43"/>
  <c r="LN22" i="43"/>
  <c r="LM22" i="43"/>
  <c r="LL22" i="43"/>
  <c r="LK22" i="43"/>
  <c r="LJ22" i="43"/>
  <c r="LI22" i="43"/>
  <c r="LH22" i="43"/>
  <c r="LG22" i="43"/>
  <c r="LF22" i="43"/>
  <c r="LE22" i="43"/>
  <c r="LD22" i="43"/>
  <c r="LC22" i="43"/>
  <c r="LB22" i="43"/>
  <c r="LA22" i="43"/>
  <c r="KZ22" i="43"/>
  <c r="KY22" i="43"/>
  <c r="KX22" i="43"/>
  <c r="KW22" i="43"/>
  <c r="KV22" i="43"/>
  <c r="KU22" i="43"/>
  <c r="KT22" i="43"/>
  <c r="KS22" i="43"/>
  <c r="KR22" i="43"/>
  <c r="KQ22" i="43"/>
  <c r="KP22" i="43"/>
  <c r="KO22" i="43"/>
  <c r="KN22" i="43"/>
  <c r="KM22" i="43"/>
  <c r="KL22" i="43"/>
  <c r="KK22" i="43"/>
  <c r="KJ22" i="43"/>
  <c r="KI22" i="43"/>
  <c r="KH22" i="43"/>
  <c r="KG22" i="43"/>
  <c r="KF22" i="43"/>
  <c r="KE22" i="43"/>
  <c r="KD22" i="43"/>
  <c r="KC22" i="43"/>
  <c r="KB22" i="43"/>
  <c r="KA22" i="43"/>
  <c r="JZ22" i="43"/>
  <c r="JY22" i="43"/>
  <c r="JX22" i="43"/>
  <c r="JW22" i="43"/>
  <c r="JV22" i="43"/>
  <c r="JU22" i="43"/>
  <c r="JT22" i="43"/>
  <c r="JS22" i="43"/>
  <c r="JR22" i="43"/>
  <c r="JQ22" i="43"/>
  <c r="JP22" i="43"/>
  <c r="JO22" i="43"/>
  <c r="JN22" i="43"/>
  <c r="JM22" i="43"/>
  <c r="JL22" i="43"/>
  <c r="JK22" i="43"/>
  <c r="JJ22" i="43"/>
  <c r="JI22" i="43"/>
  <c r="JH22" i="43"/>
  <c r="JG22" i="43"/>
  <c r="JF22" i="43"/>
  <c r="JE22" i="43"/>
  <c r="JD22" i="43"/>
  <c r="JC22" i="43"/>
  <c r="JB22" i="43"/>
  <c r="JA22" i="43"/>
  <c r="IZ22" i="43"/>
  <c r="IY22" i="43"/>
  <c r="IX22" i="43"/>
  <c r="IW22" i="43"/>
  <c r="IV22" i="43"/>
  <c r="IU22" i="43"/>
  <c r="IT22" i="43"/>
  <c r="IS22" i="43"/>
  <c r="IR22" i="43"/>
  <c r="IQ22" i="43"/>
  <c r="IP22" i="43"/>
  <c r="IO22" i="43"/>
  <c r="IN22" i="43"/>
  <c r="IM22" i="43"/>
  <c r="IL22" i="43"/>
  <c r="IK22" i="43"/>
  <c r="IJ22" i="43"/>
  <c r="II22" i="43"/>
  <c r="IH22" i="43"/>
  <c r="IG22" i="43"/>
  <c r="IF22" i="43"/>
  <c r="IE22" i="43"/>
  <c r="ID22" i="43"/>
  <c r="IC22" i="43"/>
  <c r="IB22" i="43"/>
  <c r="IA22" i="43"/>
  <c r="HZ22" i="43"/>
  <c r="HY22" i="43"/>
  <c r="HX22" i="43"/>
  <c r="HW22" i="43"/>
  <c r="HV22" i="43"/>
  <c r="HU22" i="43"/>
  <c r="HT22" i="43"/>
  <c r="HS22" i="43"/>
  <c r="HR22" i="43"/>
  <c r="HQ22" i="43"/>
  <c r="HP22" i="43"/>
  <c r="HO22" i="43"/>
  <c r="HN22" i="43"/>
  <c r="HM22" i="43"/>
  <c r="HL22" i="43"/>
  <c r="HK22" i="43"/>
  <c r="HJ22" i="43"/>
  <c r="HI22" i="43"/>
  <c r="HH22" i="43"/>
  <c r="HG22" i="43"/>
  <c r="HF22" i="43"/>
  <c r="HE22" i="43"/>
  <c r="HD22" i="43"/>
  <c r="HC22" i="43"/>
  <c r="HB22" i="43"/>
  <c r="HA22" i="43"/>
  <c r="GZ22" i="43"/>
  <c r="GY22" i="43"/>
  <c r="GX22" i="43"/>
  <c r="GW22" i="43"/>
  <c r="GV22" i="43"/>
  <c r="GU22" i="43"/>
  <c r="GT22" i="43"/>
  <c r="GS22" i="43"/>
  <c r="GR22" i="43"/>
  <c r="GQ22" i="43"/>
  <c r="GP22" i="43"/>
  <c r="GO22" i="43"/>
  <c r="GN22" i="43"/>
  <c r="GM22" i="43"/>
  <c r="GL22" i="43"/>
  <c r="GK22" i="43"/>
  <c r="GJ22" i="43"/>
  <c r="GI22" i="43"/>
  <c r="GH22" i="43"/>
  <c r="GG22" i="43"/>
  <c r="GF22" i="43"/>
  <c r="GE22" i="43"/>
  <c r="GD22" i="43"/>
  <c r="GC22" i="43"/>
  <c r="GB22" i="43"/>
  <c r="GA22" i="43"/>
  <c r="FZ22" i="43"/>
  <c r="FY22" i="43"/>
  <c r="FX22" i="43"/>
  <c r="FW22" i="43"/>
  <c r="FV22" i="43"/>
  <c r="FU22" i="43"/>
  <c r="FT22" i="43"/>
  <c r="FS22" i="43"/>
  <c r="FR22" i="43"/>
  <c r="FQ22" i="43"/>
  <c r="FP22" i="43"/>
  <c r="FO22" i="43"/>
  <c r="FN22" i="43"/>
  <c r="FM22" i="43"/>
  <c r="FL22" i="43"/>
  <c r="FK22" i="43"/>
  <c r="FJ22" i="43"/>
  <c r="FI22" i="43"/>
  <c r="FH22" i="43"/>
  <c r="FG22" i="43"/>
  <c r="FF22" i="43"/>
  <c r="FE22" i="43"/>
  <c r="FD22" i="43"/>
  <c r="FC22" i="43"/>
  <c r="FB22" i="43"/>
  <c r="FA22" i="43"/>
  <c r="EZ22" i="43"/>
  <c r="EY22" i="43"/>
  <c r="EX22" i="43"/>
  <c r="EW22" i="43"/>
  <c r="EV22" i="43"/>
  <c r="EU22" i="43"/>
  <c r="ET22" i="43"/>
  <c r="ES22" i="43"/>
  <c r="ER22" i="43"/>
  <c r="EQ22" i="43"/>
  <c r="EP22" i="43"/>
  <c r="EO22" i="43"/>
  <c r="EN22" i="43"/>
  <c r="EM22" i="43"/>
  <c r="EL22" i="43"/>
  <c r="EK22" i="43"/>
  <c r="EJ22" i="43"/>
  <c r="EI22" i="43"/>
  <c r="EH22" i="43"/>
  <c r="EG22" i="43"/>
  <c r="EF22" i="43"/>
  <c r="EE22" i="43"/>
  <c r="ED22" i="43"/>
  <c r="EC22" i="43"/>
  <c r="EB22" i="43"/>
  <c r="EA22" i="43"/>
  <c r="DZ22" i="43"/>
  <c r="DY22" i="43"/>
  <c r="DX22" i="43"/>
  <c r="DW22" i="43"/>
  <c r="DV22" i="43"/>
  <c r="DU22" i="43"/>
  <c r="DT22" i="43"/>
  <c r="DS22" i="43"/>
  <c r="DR22" i="43"/>
  <c r="DQ22" i="43"/>
  <c r="DP22" i="43"/>
  <c r="DO22" i="43"/>
  <c r="DN22" i="43"/>
  <c r="DM22" i="43"/>
  <c r="DL22" i="43"/>
  <c r="DK22" i="43"/>
  <c r="DJ22" i="43"/>
  <c r="DI22" i="43"/>
  <c r="DH22" i="43"/>
  <c r="DG22" i="43"/>
  <c r="DF22" i="43"/>
  <c r="DE22" i="43"/>
  <c r="DD22" i="43"/>
  <c r="DC22" i="43"/>
  <c r="DB22" i="43"/>
  <c r="DA22" i="43"/>
  <c r="CZ22" i="43"/>
  <c r="CY22" i="43"/>
  <c r="CX22" i="43"/>
  <c r="CW22" i="43"/>
  <c r="CV22" i="43"/>
  <c r="CU22" i="43"/>
  <c r="CT22" i="43"/>
  <c r="CS22" i="43"/>
  <c r="CR22" i="43"/>
  <c r="CQ22" i="43"/>
  <c r="CP22" i="43"/>
  <c r="CO22" i="43"/>
  <c r="CN22" i="43"/>
  <c r="CM22" i="43"/>
  <c r="CL22" i="43"/>
  <c r="CK22" i="43"/>
  <c r="CJ22" i="43"/>
  <c r="CI22" i="43"/>
  <c r="CH22" i="43"/>
  <c r="CG22" i="43"/>
  <c r="CF22" i="43"/>
  <c r="CE22" i="43"/>
  <c r="CD22" i="43"/>
  <c r="CC22" i="43"/>
  <c r="CB22" i="43"/>
  <c r="CA22" i="43"/>
  <c r="BZ22" i="43"/>
  <c r="BY22" i="43"/>
  <c r="BX22" i="43"/>
  <c r="BW22" i="43"/>
  <c r="BV22" i="43"/>
  <c r="BU22" i="43"/>
  <c r="BT22" i="43"/>
  <c r="BS22" i="43"/>
  <c r="BR22" i="43"/>
  <c r="BQ22" i="43"/>
  <c r="BP22" i="43"/>
  <c r="BO22" i="43"/>
  <c r="BN22" i="43"/>
  <c r="BM22" i="43"/>
  <c r="BL22" i="43"/>
  <c r="BK22" i="43"/>
  <c r="BJ22" i="43"/>
  <c r="BI22" i="43"/>
  <c r="BH22" i="43"/>
  <c r="BG22" i="43"/>
  <c r="BF22" i="43"/>
  <c r="BE22" i="43"/>
  <c r="BD22" i="43"/>
  <c r="BC22" i="43"/>
  <c r="BB22" i="43"/>
  <c r="BA22" i="43"/>
  <c r="AZ22" i="43"/>
  <c r="AY22" i="43"/>
  <c r="AX22" i="43"/>
  <c r="AW22" i="43"/>
  <c r="AV22" i="43"/>
  <c r="AU22" i="43"/>
  <c r="AT22" i="43"/>
  <c r="AS22" i="43"/>
  <c r="AR22" i="43"/>
  <c r="AQ22" i="43"/>
  <c r="AP22" i="43"/>
  <c r="AO22" i="43"/>
  <c r="AN22" i="43"/>
  <c r="AM22" i="43"/>
  <c r="AL22" i="43"/>
  <c r="AK22" i="43"/>
  <c r="AJ22" i="43"/>
  <c r="AI22" i="43"/>
  <c r="AH22" i="43"/>
  <c r="AG22" i="43"/>
  <c r="AF22" i="43"/>
  <c r="AE22" i="43"/>
  <c r="AD22" i="43"/>
  <c r="AC22" i="43"/>
  <c r="AB22" i="43"/>
  <c r="AA22" i="43"/>
  <c r="Z22" i="43"/>
  <c r="Y22" i="43"/>
  <c r="X22" i="43"/>
  <c r="W22" i="43"/>
  <c r="V22" i="43"/>
  <c r="U22" i="43"/>
  <c r="T22" i="43"/>
  <c r="S22" i="43"/>
  <c r="R22" i="43"/>
  <c r="Q22" i="43"/>
  <c r="P22" i="43"/>
  <c r="O22" i="43"/>
  <c r="N22" i="43"/>
  <c r="M22" i="43"/>
  <c r="L22" i="43"/>
  <c r="K22" i="43"/>
  <c r="J22" i="43"/>
  <c r="I22" i="43"/>
  <c r="H22" i="43"/>
  <c r="G22" i="43"/>
  <c r="F22" i="43"/>
  <c r="E22" i="43"/>
  <c r="D22" i="43"/>
  <c r="C22" i="43"/>
  <c r="B22" i="43"/>
  <c r="YC21" i="43"/>
  <c r="YB21" i="43"/>
  <c r="YA21" i="43"/>
  <c r="XZ21" i="43"/>
  <c r="XY21" i="43"/>
  <c r="XX21" i="43"/>
  <c r="XW21" i="43"/>
  <c r="XV21" i="43"/>
  <c r="XU21" i="43"/>
  <c r="XT21" i="43"/>
  <c r="XS21" i="43"/>
  <c r="XR21" i="43"/>
  <c r="XQ21" i="43"/>
  <c r="XP21" i="43"/>
  <c r="XO21" i="43"/>
  <c r="XN21" i="43"/>
  <c r="XM21" i="43"/>
  <c r="XL21" i="43"/>
  <c r="XK21" i="43"/>
  <c r="XJ21" i="43"/>
  <c r="XI21" i="43"/>
  <c r="XH21" i="43"/>
  <c r="XG21" i="43"/>
  <c r="XF21" i="43"/>
  <c r="XE21" i="43"/>
  <c r="XD21" i="43"/>
  <c r="XC21" i="43"/>
  <c r="XB21" i="43"/>
  <c r="XA21" i="43"/>
  <c r="WZ21" i="43"/>
  <c r="WY21" i="43"/>
  <c r="WX21" i="43"/>
  <c r="WW21" i="43"/>
  <c r="WV21" i="43"/>
  <c r="WU21" i="43"/>
  <c r="WT21" i="43"/>
  <c r="WS21" i="43"/>
  <c r="WR21" i="43"/>
  <c r="WQ21" i="43"/>
  <c r="WP21" i="43"/>
  <c r="WO21" i="43"/>
  <c r="WN21" i="43"/>
  <c r="WM21" i="43"/>
  <c r="WL21" i="43"/>
  <c r="WK21" i="43"/>
  <c r="WJ21" i="43"/>
  <c r="WI21" i="43"/>
  <c r="WH21" i="43"/>
  <c r="WG21" i="43"/>
  <c r="WF21" i="43"/>
  <c r="WE21" i="43"/>
  <c r="WD21" i="43"/>
  <c r="WC21" i="43"/>
  <c r="WB21" i="43"/>
  <c r="WA21" i="43"/>
  <c r="VZ21" i="43"/>
  <c r="VY21" i="43"/>
  <c r="VX21" i="43"/>
  <c r="VW21" i="43"/>
  <c r="VV21" i="43"/>
  <c r="VU21" i="43"/>
  <c r="VT21" i="43"/>
  <c r="VS21" i="43"/>
  <c r="VR21" i="43"/>
  <c r="VQ21" i="43"/>
  <c r="VP21" i="43"/>
  <c r="VO21" i="43"/>
  <c r="VN21" i="43"/>
  <c r="VM21" i="43"/>
  <c r="VL21" i="43"/>
  <c r="VK21" i="43"/>
  <c r="VJ21" i="43"/>
  <c r="VI21" i="43"/>
  <c r="VH21" i="43"/>
  <c r="VG21" i="43"/>
  <c r="VF21" i="43"/>
  <c r="VE21" i="43"/>
  <c r="VD21" i="43"/>
  <c r="VC21" i="43"/>
  <c r="VB21" i="43"/>
  <c r="VA21" i="43"/>
  <c r="UZ21" i="43"/>
  <c r="UY21" i="43"/>
  <c r="UX21" i="43"/>
  <c r="UW21" i="43"/>
  <c r="UV21" i="43"/>
  <c r="UU21" i="43"/>
  <c r="UT21" i="43"/>
  <c r="US21" i="43"/>
  <c r="UR21" i="43"/>
  <c r="UQ21" i="43"/>
  <c r="UP21" i="43"/>
  <c r="UO21" i="43"/>
  <c r="UN21" i="43"/>
  <c r="UM21" i="43"/>
  <c r="UL21" i="43"/>
  <c r="UK21" i="43"/>
  <c r="UJ21" i="43"/>
  <c r="UI21" i="43"/>
  <c r="UH21" i="43"/>
  <c r="UG21" i="43"/>
  <c r="UF21" i="43"/>
  <c r="UE21" i="43"/>
  <c r="UD21" i="43"/>
  <c r="UC21" i="43"/>
  <c r="UB21" i="43"/>
  <c r="UA21" i="43"/>
  <c r="TZ21" i="43"/>
  <c r="TY21" i="43"/>
  <c r="TX21" i="43"/>
  <c r="TW21" i="43"/>
  <c r="TV21" i="43"/>
  <c r="TU21" i="43"/>
  <c r="TT21" i="43"/>
  <c r="TS21" i="43"/>
  <c r="TR21" i="43"/>
  <c r="TQ21" i="43"/>
  <c r="TP21" i="43"/>
  <c r="TO21" i="43"/>
  <c r="TN21" i="43"/>
  <c r="TM21" i="43"/>
  <c r="TL21" i="43"/>
  <c r="TK21" i="43"/>
  <c r="TJ21" i="43"/>
  <c r="TI21" i="43"/>
  <c r="TH21" i="43"/>
  <c r="TG21" i="43"/>
  <c r="TF21" i="43"/>
  <c r="TE21" i="43"/>
  <c r="TD21" i="43"/>
  <c r="TC21" i="43"/>
  <c r="TB21" i="43"/>
  <c r="TA21" i="43"/>
  <c r="SZ21" i="43"/>
  <c r="SY21" i="43"/>
  <c r="SX21" i="43"/>
  <c r="SW21" i="43"/>
  <c r="SV21" i="43"/>
  <c r="SU21" i="43"/>
  <c r="ST21" i="43"/>
  <c r="SS21" i="43"/>
  <c r="SR21" i="43"/>
  <c r="SQ21" i="43"/>
  <c r="SP21" i="43"/>
  <c r="SO21" i="43"/>
  <c r="SN21" i="43"/>
  <c r="SM21" i="43"/>
  <c r="SL21" i="43"/>
  <c r="SK21" i="43"/>
  <c r="SJ21" i="43"/>
  <c r="SI21" i="43"/>
  <c r="SH21" i="43"/>
  <c r="SG21" i="43"/>
  <c r="SF21" i="43"/>
  <c r="SE21" i="43"/>
  <c r="SD21" i="43"/>
  <c r="SC21" i="43"/>
  <c r="SB21" i="43"/>
  <c r="SA21" i="43"/>
  <c r="RZ21" i="43"/>
  <c r="RY21" i="43"/>
  <c r="RX21" i="43"/>
  <c r="RW21" i="43"/>
  <c r="RV21" i="43"/>
  <c r="RU21" i="43"/>
  <c r="RT21" i="43"/>
  <c r="RS21" i="43"/>
  <c r="RR21" i="43"/>
  <c r="RQ21" i="43"/>
  <c r="RP21" i="43"/>
  <c r="RO21" i="43"/>
  <c r="RN21" i="43"/>
  <c r="RM21" i="43"/>
  <c r="RL21" i="43"/>
  <c r="RK21" i="43"/>
  <c r="RJ21" i="43"/>
  <c r="RI21" i="43"/>
  <c r="RH21" i="43"/>
  <c r="RG21" i="43"/>
  <c r="RF21" i="43"/>
  <c r="RE21" i="43"/>
  <c r="RD21" i="43"/>
  <c r="RC21" i="43"/>
  <c r="RB21" i="43"/>
  <c r="RA21" i="43"/>
  <c r="QZ21" i="43"/>
  <c r="QY21" i="43"/>
  <c r="QX21" i="43"/>
  <c r="QW21" i="43"/>
  <c r="QV21" i="43"/>
  <c r="QU21" i="43"/>
  <c r="QT21" i="43"/>
  <c r="QS21" i="43"/>
  <c r="QR21" i="43"/>
  <c r="QQ21" i="43"/>
  <c r="QP21" i="43"/>
  <c r="QO21" i="43"/>
  <c r="QN21" i="43"/>
  <c r="QM21" i="43"/>
  <c r="QL21" i="43"/>
  <c r="QK21" i="43"/>
  <c r="QJ21" i="43"/>
  <c r="QI21" i="43"/>
  <c r="QH21" i="43"/>
  <c r="QG21" i="43"/>
  <c r="QF21" i="43"/>
  <c r="QE21" i="43"/>
  <c r="QD21" i="43"/>
  <c r="QC21" i="43"/>
  <c r="QB21" i="43"/>
  <c r="QA21" i="43"/>
  <c r="PZ21" i="43"/>
  <c r="PY21" i="43"/>
  <c r="PX21" i="43"/>
  <c r="PW21" i="43"/>
  <c r="PV21" i="43"/>
  <c r="PU21" i="43"/>
  <c r="PT21" i="43"/>
  <c r="PS21" i="43"/>
  <c r="PR21" i="43"/>
  <c r="PQ21" i="43"/>
  <c r="PP21" i="43"/>
  <c r="PO21" i="43"/>
  <c r="PN21" i="43"/>
  <c r="PM21" i="43"/>
  <c r="PL21" i="43"/>
  <c r="PK21" i="43"/>
  <c r="PJ21" i="43"/>
  <c r="PI21" i="43"/>
  <c r="PH21" i="43"/>
  <c r="PG21" i="43"/>
  <c r="PF21" i="43"/>
  <c r="PE21" i="43"/>
  <c r="PD21" i="43"/>
  <c r="PC21" i="43"/>
  <c r="PB21" i="43"/>
  <c r="PA21" i="43"/>
  <c r="OZ21" i="43"/>
  <c r="OY21" i="43"/>
  <c r="OX21" i="43"/>
  <c r="OW21" i="43"/>
  <c r="OV21" i="43"/>
  <c r="OU21" i="43"/>
  <c r="OT21" i="43"/>
  <c r="OS21" i="43"/>
  <c r="OR21" i="43"/>
  <c r="OQ21" i="43"/>
  <c r="OP21" i="43"/>
  <c r="OO21" i="43"/>
  <c r="ON21" i="43"/>
  <c r="OM21" i="43"/>
  <c r="OL21" i="43"/>
  <c r="OK21" i="43"/>
  <c r="OJ21" i="43"/>
  <c r="OI21" i="43"/>
  <c r="OH21" i="43"/>
  <c r="OG21" i="43"/>
  <c r="OF21" i="43"/>
  <c r="OE21" i="43"/>
  <c r="OD21" i="43"/>
  <c r="OC21" i="43"/>
  <c r="OB21" i="43"/>
  <c r="OA21" i="43"/>
  <c r="NZ21" i="43"/>
  <c r="NY21" i="43"/>
  <c r="NX21" i="43"/>
  <c r="NW21" i="43"/>
  <c r="NV21" i="43"/>
  <c r="NU21" i="43"/>
  <c r="NT21" i="43"/>
  <c r="NS21" i="43"/>
  <c r="NR21" i="43"/>
  <c r="NQ21" i="43"/>
  <c r="NP21" i="43"/>
  <c r="NO21" i="43"/>
  <c r="NN21" i="43"/>
  <c r="NM21" i="43"/>
  <c r="NL21" i="43"/>
  <c r="NK21" i="43"/>
  <c r="NJ21" i="43"/>
  <c r="NI21" i="43"/>
  <c r="NH21" i="43"/>
  <c r="NG21" i="43"/>
  <c r="NF21" i="43"/>
  <c r="NE21" i="43"/>
  <c r="ND21" i="43"/>
  <c r="NC21" i="43"/>
  <c r="NB21" i="43"/>
  <c r="NA21" i="43"/>
  <c r="MZ21" i="43"/>
  <c r="MY21" i="43"/>
  <c r="MX21" i="43"/>
  <c r="MW21" i="43"/>
  <c r="MV21" i="43"/>
  <c r="MU21" i="43"/>
  <c r="MT21" i="43"/>
  <c r="MS21" i="43"/>
  <c r="MR21" i="43"/>
  <c r="MQ21" i="43"/>
  <c r="MP21" i="43"/>
  <c r="MO21" i="43"/>
  <c r="MN21" i="43"/>
  <c r="MM21" i="43"/>
  <c r="ML21" i="43"/>
  <c r="MK21" i="43"/>
  <c r="MJ21" i="43"/>
  <c r="MI21" i="43"/>
  <c r="MH21" i="43"/>
  <c r="MG21" i="43"/>
  <c r="MF21" i="43"/>
  <c r="ME21" i="43"/>
  <c r="MD21" i="43"/>
  <c r="MC21" i="43"/>
  <c r="MB21" i="43"/>
  <c r="MA21" i="43"/>
  <c r="LZ21" i="43"/>
  <c r="LY21" i="43"/>
  <c r="LX21" i="43"/>
  <c r="LW21" i="43"/>
  <c r="LV21" i="43"/>
  <c r="LU21" i="43"/>
  <c r="LT21" i="43"/>
  <c r="LS21" i="43"/>
  <c r="LR21" i="43"/>
  <c r="LQ21" i="43"/>
  <c r="LP21" i="43"/>
  <c r="LO21" i="43"/>
  <c r="LN21" i="43"/>
  <c r="LM21" i="43"/>
  <c r="LL21" i="43"/>
  <c r="LK21" i="43"/>
  <c r="LJ21" i="43"/>
  <c r="LI21" i="43"/>
  <c r="LH21" i="43"/>
  <c r="LG21" i="43"/>
  <c r="LF21" i="43"/>
  <c r="LE21" i="43"/>
  <c r="LD21" i="43"/>
  <c r="LC21" i="43"/>
  <c r="LB21" i="43"/>
  <c r="LA21" i="43"/>
  <c r="KZ21" i="43"/>
  <c r="KY21" i="43"/>
  <c r="KX21" i="43"/>
  <c r="KW21" i="43"/>
  <c r="KV21" i="43"/>
  <c r="KU21" i="43"/>
  <c r="KT21" i="43"/>
  <c r="KS21" i="43"/>
  <c r="KR21" i="43"/>
  <c r="KQ21" i="43"/>
  <c r="KP21" i="43"/>
  <c r="KO21" i="43"/>
  <c r="KN21" i="43"/>
  <c r="KM21" i="43"/>
  <c r="KL21" i="43"/>
  <c r="KK21" i="43"/>
  <c r="KJ21" i="43"/>
  <c r="KI21" i="43"/>
  <c r="KH21" i="43"/>
  <c r="KG21" i="43"/>
  <c r="KF21" i="43"/>
  <c r="KE21" i="43"/>
  <c r="KD21" i="43"/>
  <c r="KC21" i="43"/>
  <c r="KB21" i="43"/>
  <c r="KA21" i="43"/>
  <c r="JZ21" i="43"/>
  <c r="JY21" i="43"/>
  <c r="JX21" i="43"/>
  <c r="JW21" i="43"/>
  <c r="JV21" i="43"/>
  <c r="JU21" i="43"/>
  <c r="JT21" i="43"/>
  <c r="JS21" i="43"/>
  <c r="JR21" i="43"/>
  <c r="JQ21" i="43"/>
  <c r="JP21" i="43"/>
  <c r="JO21" i="43"/>
  <c r="JN21" i="43"/>
  <c r="JM21" i="43"/>
  <c r="JL21" i="43"/>
  <c r="JK21" i="43"/>
  <c r="JJ21" i="43"/>
  <c r="JI21" i="43"/>
  <c r="JH21" i="43"/>
  <c r="JG21" i="43"/>
  <c r="JF21" i="43"/>
  <c r="JE21" i="43"/>
  <c r="JD21" i="43"/>
  <c r="JC21" i="43"/>
  <c r="JB21" i="43"/>
  <c r="JA21" i="43"/>
  <c r="IZ21" i="43"/>
  <c r="IY21" i="43"/>
  <c r="IX21" i="43"/>
  <c r="IW21" i="43"/>
  <c r="IV21" i="43"/>
  <c r="IU21" i="43"/>
  <c r="IT21" i="43"/>
  <c r="IS21" i="43"/>
  <c r="IR21" i="43"/>
  <c r="IQ21" i="43"/>
  <c r="IP21" i="43"/>
  <c r="IO21" i="43"/>
  <c r="IN21" i="43"/>
  <c r="IM21" i="43"/>
  <c r="IL21" i="43"/>
  <c r="IK21" i="43"/>
  <c r="IJ21" i="43"/>
  <c r="II21" i="43"/>
  <c r="IH21" i="43"/>
  <c r="IG21" i="43"/>
  <c r="IF21" i="43"/>
  <c r="IE21" i="43"/>
  <c r="ID21" i="43"/>
  <c r="IC21" i="43"/>
  <c r="IB21" i="43"/>
  <c r="IA21" i="43"/>
  <c r="HZ21" i="43"/>
  <c r="HY21" i="43"/>
  <c r="HX21" i="43"/>
  <c r="HW21" i="43"/>
  <c r="HV21" i="43"/>
  <c r="HU21" i="43"/>
  <c r="HT21" i="43"/>
  <c r="HS21" i="43"/>
  <c r="HR21" i="43"/>
  <c r="HQ21" i="43"/>
  <c r="HP21" i="43"/>
  <c r="HO21" i="43"/>
  <c r="HN21" i="43"/>
  <c r="HM21" i="43"/>
  <c r="HL21" i="43"/>
  <c r="HK21" i="43"/>
  <c r="HJ21" i="43"/>
  <c r="HI21" i="43"/>
  <c r="HH21" i="43"/>
  <c r="HG21" i="43"/>
  <c r="HF21" i="43"/>
  <c r="HE21" i="43"/>
  <c r="HD21" i="43"/>
  <c r="HC21" i="43"/>
  <c r="HB21" i="43"/>
  <c r="HA21" i="43"/>
  <c r="GZ21" i="43"/>
  <c r="GY21" i="43"/>
  <c r="GX21" i="43"/>
  <c r="GW21" i="43"/>
  <c r="GV21" i="43"/>
  <c r="GU21" i="43"/>
  <c r="GT21" i="43"/>
  <c r="GS21" i="43"/>
  <c r="GR21" i="43"/>
  <c r="GQ21" i="43"/>
  <c r="GP21" i="43"/>
  <c r="GO21" i="43"/>
  <c r="GN21" i="43"/>
  <c r="GM21" i="43"/>
  <c r="GL21" i="43"/>
  <c r="GK21" i="43"/>
  <c r="GJ21" i="43"/>
  <c r="GI21" i="43"/>
  <c r="GH21" i="43"/>
  <c r="GG21" i="43"/>
  <c r="GF21" i="43"/>
  <c r="GE21" i="43"/>
  <c r="GD21" i="43"/>
  <c r="GC21" i="43"/>
  <c r="GB21" i="43"/>
  <c r="GA21" i="43"/>
  <c r="FZ21" i="43"/>
  <c r="FY21" i="43"/>
  <c r="FX21" i="43"/>
  <c r="FW21" i="43"/>
  <c r="FV21" i="43"/>
  <c r="FU21" i="43"/>
  <c r="FT21" i="43"/>
  <c r="FS21" i="43"/>
  <c r="FR21" i="43"/>
  <c r="FQ21" i="43"/>
  <c r="FP21" i="43"/>
  <c r="FO21" i="43"/>
  <c r="FN21" i="43"/>
  <c r="FM21" i="43"/>
  <c r="FL21" i="43"/>
  <c r="FK21" i="43"/>
  <c r="FJ21" i="43"/>
  <c r="FI21" i="43"/>
  <c r="FH21" i="43"/>
  <c r="FG21" i="43"/>
  <c r="FF21" i="43"/>
  <c r="FE21" i="43"/>
  <c r="FD21" i="43"/>
  <c r="FC21" i="43"/>
  <c r="FB21" i="43"/>
  <c r="FA21" i="43"/>
  <c r="EZ21" i="43"/>
  <c r="EY21" i="43"/>
  <c r="EX21" i="43"/>
  <c r="EW21" i="43"/>
  <c r="EV21" i="43"/>
  <c r="EU21" i="43"/>
  <c r="ET21" i="43"/>
  <c r="ES21" i="43"/>
  <c r="ER21" i="43"/>
  <c r="EQ21" i="43"/>
  <c r="EP21" i="43"/>
  <c r="EO21" i="43"/>
  <c r="EN21" i="43"/>
  <c r="EM21" i="43"/>
  <c r="EL21" i="43"/>
  <c r="EK21" i="43"/>
  <c r="EJ21" i="43"/>
  <c r="EI21" i="43"/>
  <c r="EH21" i="43"/>
  <c r="EG21" i="43"/>
  <c r="EF21" i="43"/>
  <c r="EE21" i="43"/>
  <c r="ED21" i="43"/>
  <c r="EC21" i="43"/>
  <c r="EB21" i="43"/>
  <c r="EA21" i="43"/>
  <c r="DZ21" i="43"/>
  <c r="DY21" i="43"/>
  <c r="DX21" i="43"/>
  <c r="DW21" i="43"/>
  <c r="DV21" i="43"/>
  <c r="DU21" i="43"/>
  <c r="DT21" i="43"/>
  <c r="DS21" i="43"/>
  <c r="DR21" i="43"/>
  <c r="DQ21" i="43"/>
  <c r="DP21" i="43"/>
  <c r="DO21" i="43"/>
  <c r="DN21" i="43"/>
  <c r="DM21" i="43"/>
  <c r="DL21" i="43"/>
  <c r="DK21" i="43"/>
  <c r="DJ21" i="43"/>
  <c r="DI21" i="43"/>
  <c r="DH21" i="43"/>
  <c r="DG21" i="43"/>
  <c r="DF21" i="43"/>
  <c r="DE21" i="43"/>
  <c r="DD21" i="43"/>
  <c r="DC21" i="43"/>
  <c r="DB21" i="43"/>
  <c r="DA21" i="43"/>
  <c r="CZ21" i="43"/>
  <c r="CY21" i="43"/>
  <c r="CX21" i="43"/>
  <c r="CW21" i="43"/>
  <c r="CV21" i="43"/>
  <c r="CU21" i="43"/>
  <c r="CT21" i="43"/>
  <c r="CS21" i="43"/>
  <c r="CR21" i="43"/>
  <c r="CQ21" i="43"/>
  <c r="CP21" i="43"/>
  <c r="CO21" i="43"/>
  <c r="CN21" i="43"/>
  <c r="CM21" i="43"/>
  <c r="CL21" i="43"/>
  <c r="CK21" i="43"/>
  <c r="CJ21" i="43"/>
  <c r="CI21" i="43"/>
  <c r="CH21" i="43"/>
  <c r="CG21" i="43"/>
  <c r="CF21" i="43"/>
  <c r="CE21" i="43"/>
  <c r="CD21" i="43"/>
  <c r="CC21" i="43"/>
  <c r="CB21" i="43"/>
  <c r="CA21" i="43"/>
  <c r="BZ21" i="43"/>
  <c r="BY21" i="43"/>
  <c r="BX21" i="43"/>
  <c r="BW21" i="43"/>
  <c r="BV21" i="43"/>
  <c r="BU21" i="43"/>
  <c r="BT21" i="43"/>
  <c r="BS21" i="43"/>
  <c r="BR21" i="43"/>
  <c r="BQ21" i="43"/>
  <c r="BP21" i="43"/>
  <c r="BO21" i="43"/>
  <c r="BN21" i="43"/>
  <c r="BM21" i="43"/>
  <c r="BL21" i="43"/>
  <c r="BK21" i="43"/>
  <c r="BJ21" i="43"/>
  <c r="BI21" i="43"/>
  <c r="BH21" i="43"/>
  <c r="BG21" i="43"/>
  <c r="BF21" i="43"/>
  <c r="BE21" i="43"/>
  <c r="BD21" i="43"/>
  <c r="BC21" i="43"/>
  <c r="BB21" i="43"/>
  <c r="BA21" i="43"/>
  <c r="AZ21" i="43"/>
  <c r="AY21" i="43"/>
  <c r="AX21" i="43"/>
  <c r="AW21" i="43"/>
  <c r="AV21" i="43"/>
  <c r="AU21" i="43"/>
  <c r="AT21" i="43"/>
  <c r="AS21" i="43"/>
  <c r="AR21" i="43"/>
  <c r="AQ21" i="43"/>
  <c r="AP21" i="43"/>
  <c r="AO21" i="43"/>
  <c r="AN21" i="43"/>
  <c r="AM21" i="43"/>
  <c r="AL21" i="43"/>
  <c r="AK21" i="43"/>
  <c r="AJ21" i="43"/>
  <c r="AI21" i="43"/>
  <c r="AH21" i="43"/>
  <c r="AG21" i="43"/>
  <c r="AF21" i="43"/>
  <c r="AE21" i="43"/>
  <c r="AD21" i="43"/>
  <c r="AC21" i="43"/>
  <c r="AB21" i="43"/>
  <c r="AA21" i="43"/>
  <c r="Z21" i="43"/>
  <c r="Y21" i="43"/>
  <c r="X21" i="43"/>
  <c r="W21" i="43"/>
  <c r="V21" i="43"/>
  <c r="U21" i="43"/>
  <c r="T21" i="43"/>
  <c r="S21" i="43"/>
  <c r="R21" i="43"/>
  <c r="Q21" i="43"/>
  <c r="P21" i="43"/>
  <c r="O21" i="43"/>
  <c r="N21" i="43"/>
  <c r="M21" i="43"/>
  <c r="L21" i="43"/>
  <c r="K21" i="43"/>
  <c r="J21" i="43"/>
  <c r="I21" i="43"/>
  <c r="H21" i="43"/>
  <c r="G21" i="43"/>
  <c r="F21" i="43"/>
  <c r="E21" i="43"/>
  <c r="D21" i="43"/>
  <c r="C21" i="43"/>
  <c r="B21" i="43"/>
  <c r="YC20" i="43"/>
  <c r="YB20" i="43"/>
  <c r="YA20" i="43"/>
  <c r="XZ20" i="43"/>
  <c r="XY20" i="43"/>
  <c r="XX20" i="43"/>
  <c r="XW20" i="43"/>
  <c r="XV20" i="43"/>
  <c r="XU20" i="43"/>
  <c r="XT20" i="43"/>
  <c r="XS20" i="43"/>
  <c r="XR20" i="43"/>
  <c r="XQ20" i="43"/>
  <c r="XP20" i="43"/>
  <c r="XO20" i="43"/>
  <c r="XN20" i="43"/>
  <c r="XM20" i="43"/>
  <c r="XL20" i="43"/>
  <c r="XK20" i="43"/>
  <c r="XJ20" i="43"/>
  <c r="XI20" i="43"/>
  <c r="XH20" i="43"/>
  <c r="XG20" i="43"/>
  <c r="XF20" i="43"/>
  <c r="XE20" i="43"/>
  <c r="XD20" i="43"/>
  <c r="XC20" i="43"/>
  <c r="XB20" i="43"/>
  <c r="XA20" i="43"/>
  <c r="WZ20" i="43"/>
  <c r="WY20" i="43"/>
  <c r="WX20" i="43"/>
  <c r="WW20" i="43"/>
  <c r="WV20" i="43"/>
  <c r="WU20" i="43"/>
  <c r="WT20" i="43"/>
  <c r="WS20" i="43"/>
  <c r="WR20" i="43"/>
  <c r="WQ20" i="43"/>
  <c r="WP20" i="43"/>
  <c r="WO20" i="43"/>
  <c r="WN20" i="43"/>
  <c r="WM20" i="43"/>
  <c r="WL20" i="43"/>
  <c r="WK20" i="43"/>
  <c r="WJ20" i="43"/>
  <c r="WI20" i="43"/>
  <c r="WH20" i="43"/>
  <c r="WG20" i="43"/>
  <c r="WF20" i="43"/>
  <c r="WE20" i="43"/>
  <c r="WD20" i="43"/>
  <c r="WC20" i="43"/>
  <c r="WB20" i="43"/>
  <c r="WA20" i="43"/>
  <c r="VZ20" i="43"/>
  <c r="VY20" i="43"/>
  <c r="VX20" i="43"/>
  <c r="VW20" i="43"/>
  <c r="VV20" i="43"/>
  <c r="VU20" i="43"/>
  <c r="VT20" i="43"/>
  <c r="VS20" i="43"/>
  <c r="VR20" i="43"/>
  <c r="VQ20" i="43"/>
  <c r="VP20" i="43"/>
  <c r="VO20" i="43"/>
  <c r="VN20" i="43"/>
  <c r="VM20" i="43"/>
  <c r="VL20" i="43"/>
  <c r="VK20" i="43"/>
  <c r="VJ20" i="43"/>
  <c r="VI20" i="43"/>
  <c r="VH20" i="43"/>
  <c r="VG20" i="43"/>
  <c r="VF20" i="43"/>
  <c r="VE20" i="43"/>
  <c r="VD20" i="43"/>
  <c r="VC20" i="43"/>
  <c r="VB20" i="43"/>
  <c r="VA20" i="43"/>
  <c r="UZ20" i="43"/>
  <c r="UY20" i="43"/>
  <c r="UX20" i="43"/>
  <c r="UW20" i="43"/>
  <c r="UV20" i="43"/>
  <c r="UU20" i="43"/>
  <c r="UT20" i="43"/>
  <c r="US20" i="43"/>
  <c r="UR20" i="43"/>
  <c r="UQ20" i="43"/>
  <c r="UP20" i="43"/>
  <c r="UO20" i="43"/>
  <c r="UN20" i="43"/>
  <c r="UM20" i="43"/>
  <c r="UL20" i="43"/>
  <c r="UK20" i="43"/>
  <c r="UJ20" i="43"/>
  <c r="UI20" i="43"/>
  <c r="UH20" i="43"/>
  <c r="UG20" i="43"/>
  <c r="UF20" i="43"/>
  <c r="UE20" i="43"/>
  <c r="UD20" i="43"/>
  <c r="UC20" i="43"/>
  <c r="UB20" i="43"/>
  <c r="UA20" i="43"/>
  <c r="TZ20" i="43"/>
  <c r="TY20" i="43"/>
  <c r="TX20" i="43"/>
  <c r="TW20" i="43"/>
  <c r="TV20" i="43"/>
  <c r="TU20" i="43"/>
  <c r="TT20" i="43"/>
  <c r="TS20" i="43"/>
  <c r="TR20" i="43"/>
  <c r="TQ20" i="43"/>
  <c r="TP20" i="43"/>
  <c r="TO20" i="43"/>
  <c r="TN20" i="43"/>
  <c r="TM20" i="43"/>
  <c r="TL20" i="43"/>
  <c r="TK20" i="43"/>
  <c r="TJ20" i="43"/>
  <c r="TI20" i="43"/>
  <c r="TH20" i="43"/>
  <c r="TG20" i="43"/>
  <c r="TF20" i="43"/>
  <c r="TE20" i="43"/>
  <c r="TD20" i="43"/>
  <c r="TC20" i="43"/>
  <c r="TB20" i="43"/>
  <c r="TA20" i="43"/>
  <c r="SZ20" i="43"/>
  <c r="SY20" i="43"/>
  <c r="SX20" i="43"/>
  <c r="SW20" i="43"/>
  <c r="SV20" i="43"/>
  <c r="SU20" i="43"/>
  <c r="ST20" i="43"/>
  <c r="SS20" i="43"/>
  <c r="SR20" i="43"/>
  <c r="SQ20" i="43"/>
  <c r="SP20" i="43"/>
  <c r="SO20" i="43"/>
  <c r="SN20" i="43"/>
  <c r="SM20" i="43"/>
  <c r="SL20" i="43"/>
  <c r="SK20" i="43"/>
  <c r="SJ20" i="43"/>
  <c r="SI20" i="43"/>
  <c r="SH20" i="43"/>
  <c r="SG20" i="43"/>
  <c r="SF20" i="43"/>
  <c r="SE20" i="43"/>
  <c r="SD20" i="43"/>
  <c r="SC20" i="43"/>
  <c r="SB20" i="43"/>
  <c r="SA20" i="43"/>
  <c r="RZ20" i="43"/>
  <c r="RY20" i="43"/>
  <c r="RX20" i="43"/>
  <c r="RW20" i="43"/>
  <c r="RV20" i="43"/>
  <c r="RU20" i="43"/>
  <c r="RT20" i="43"/>
  <c r="RS20" i="43"/>
  <c r="RR20" i="43"/>
  <c r="RQ20" i="43"/>
  <c r="RP20" i="43"/>
  <c r="RO20" i="43"/>
  <c r="RN20" i="43"/>
  <c r="RM20" i="43"/>
  <c r="RL20" i="43"/>
  <c r="RK20" i="43"/>
  <c r="RJ20" i="43"/>
  <c r="RI20" i="43"/>
  <c r="RH20" i="43"/>
  <c r="RG20" i="43"/>
  <c r="RF20" i="43"/>
  <c r="RE20" i="43"/>
  <c r="RD20" i="43"/>
  <c r="RC20" i="43"/>
  <c r="RB20" i="43"/>
  <c r="RA20" i="43"/>
  <c r="QZ20" i="43"/>
  <c r="QY20" i="43"/>
  <c r="QX20" i="43"/>
  <c r="QW20" i="43"/>
  <c r="QV20" i="43"/>
  <c r="QU20" i="43"/>
  <c r="QT20" i="43"/>
  <c r="QS20" i="43"/>
  <c r="QR20" i="43"/>
  <c r="QQ20" i="43"/>
  <c r="QP20" i="43"/>
  <c r="QO20" i="43"/>
  <c r="QN20" i="43"/>
  <c r="QM20" i="43"/>
  <c r="QL20" i="43"/>
  <c r="QK20" i="43"/>
  <c r="QJ20" i="43"/>
  <c r="QI20" i="43"/>
  <c r="QH20" i="43"/>
  <c r="QG20" i="43"/>
  <c r="QF20" i="43"/>
  <c r="QE20" i="43"/>
  <c r="QD20" i="43"/>
  <c r="QC20" i="43"/>
  <c r="QB20" i="43"/>
  <c r="QA20" i="43"/>
  <c r="PZ20" i="43"/>
  <c r="PY20" i="43"/>
  <c r="PX20" i="43"/>
  <c r="PW20" i="43"/>
  <c r="PV20" i="43"/>
  <c r="PU20" i="43"/>
  <c r="PT20" i="43"/>
  <c r="PS20" i="43"/>
  <c r="PR20" i="43"/>
  <c r="PQ20" i="43"/>
  <c r="PP20" i="43"/>
  <c r="PO20" i="43"/>
  <c r="PN20" i="43"/>
  <c r="PM20" i="43"/>
  <c r="PL20" i="43"/>
  <c r="PK20" i="43"/>
  <c r="PJ20" i="43"/>
  <c r="PI20" i="43"/>
  <c r="PH20" i="43"/>
  <c r="PG20" i="43"/>
  <c r="PF20" i="43"/>
  <c r="PE20" i="43"/>
  <c r="PD20" i="43"/>
  <c r="PC20" i="43"/>
  <c r="PB20" i="43"/>
  <c r="PA20" i="43"/>
  <c r="OZ20" i="43"/>
  <c r="OY20" i="43"/>
  <c r="OX20" i="43"/>
  <c r="OW20" i="43"/>
  <c r="OV20" i="43"/>
  <c r="OU20" i="43"/>
  <c r="OT20" i="43"/>
  <c r="OS20" i="43"/>
  <c r="OR20" i="43"/>
  <c r="OQ20" i="43"/>
  <c r="OP20" i="43"/>
  <c r="OO20" i="43"/>
  <c r="ON20" i="43"/>
  <c r="OM20" i="43"/>
  <c r="OL20" i="43"/>
  <c r="OK20" i="43"/>
  <c r="OJ20" i="43"/>
  <c r="OI20" i="43"/>
  <c r="OH20" i="43"/>
  <c r="OG20" i="43"/>
  <c r="OF20" i="43"/>
  <c r="OE20" i="43"/>
  <c r="OD20" i="43"/>
  <c r="OC20" i="43"/>
  <c r="OB20" i="43"/>
  <c r="OA20" i="43"/>
  <c r="NZ20" i="43"/>
  <c r="NY20" i="43"/>
  <c r="NX20" i="43"/>
  <c r="NW20" i="43"/>
  <c r="NV20" i="43"/>
  <c r="NU20" i="43"/>
  <c r="NT20" i="43"/>
  <c r="NS20" i="43"/>
  <c r="NR20" i="43"/>
  <c r="NQ20" i="43"/>
  <c r="NP20" i="43"/>
  <c r="NO20" i="43"/>
  <c r="NN20" i="43"/>
  <c r="NM20" i="43"/>
  <c r="NL20" i="43"/>
  <c r="NK20" i="43"/>
  <c r="NJ20" i="43"/>
  <c r="NI20" i="43"/>
  <c r="NH20" i="43"/>
  <c r="NG20" i="43"/>
  <c r="NF20" i="43"/>
  <c r="NE20" i="43"/>
  <c r="ND20" i="43"/>
  <c r="NC20" i="43"/>
  <c r="NB20" i="43"/>
  <c r="NA20" i="43"/>
  <c r="MZ20" i="43"/>
  <c r="MY20" i="43"/>
  <c r="MX20" i="43"/>
  <c r="MW20" i="43"/>
  <c r="MV20" i="43"/>
  <c r="MU20" i="43"/>
  <c r="MT20" i="43"/>
  <c r="MS20" i="43"/>
  <c r="MR20" i="43"/>
  <c r="MQ20" i="43"/>
  <c r="MP20" i="43"/>
  <c r="MO20" i="43"/>
  <c r="MN20" i="43"/>
  <c r="MM20" i="43"/>
  <c r="ML20" i="43"/>
  <c r="MK20" i="43"/>
  <c r="MJ20" i="43"/>
  <c r="MI20" i="43"/>
  <c r="MH20" i="43"/>
  <c r="MG20" i="43"/>
  <c r="MF20" i="43"/>
  <c r="ME20" i="43"/>
  <c r="MD20" i="43"/>
  <c r="MC20" i="43"/>
  <c r="MB20" i="43"/>
  <c r="MA20" i="43"/>
  <c r="LZ20" i="43"/>
  <c r="LY20" i="43"/>
  <c r="LX20" i="43"/>
  <c r="LW20" i="43"/>
  <c r="LV20" i="43"/>
  <c r="LU20" i="43"/>
  <c r="LT20" i="43"/>
  <c r="LS20" i="43"/>
  <c r="LR20" i="43"/>
  <c r="LQ20" i="43"/>
  <c r="LP20" i="43"/>
  <c r="LO20" i="43"/>
  <c r="LN20" i="43"/>
  <c r="LM20" i="43"/>
  <c r="LL20" i="43"/>
  <c r="LK20" i="43"/>
  <c r="LJ20" i="43"/>
  <c r="LI20" i="43"/>
  <c r="LH20" i="43"/>
  <c r="LG20" i="43"/>
  <c r="LF20" i="43"/>
  <c r="LE20" i="43"/>
  <c r="LD20" i="43"/>
  <c r="LC20" i="43"/>
  <c r="LB20" i="43"/>
  <c r="LA20" i="43"/>
  <c r="KZ20" i="43"/>
  <c r="KY20" i="43"/>
  <c r="KX20" i="43"/>
  <c r="KW20" i="43"/>
  <c r="KV20" i="43"/>
  <c r="KU20" i="43"/>
  <c r="KT20" i="43"/>
  <c r="KS20" i="43"/>
  <c r="KR20" i="43"/>
  <c r="KQ20" i="43"/>
  <c r="KP20" i="43"/>
  <c r="KO20" i="43"/>
  <c r="KN20" i="43"/>
  <c r="KM20" i="43"/>
  <c r="KL20" i="43"/>
  <c r="KK20" i="43"/>
  <c r="KJ20" i="43"/>
  <c r="KI20" i="43"/>
  <c r="KH20" i="43"/>
  <c r="KG20" i="43"/>
  <c r="KF20" i="43"/>
  <c r="KE20" i="43"/>
  <c r="KD20" i="43"/>
  <c r="KC20" i="43"/>
  <c r="KB20" i="43"/>
  <c r="KA20" i="43"/>
  <c r="JZ20" i="43"/>
  <c r="JY20" i="43"/>
  <c r="JX20" i="43"/>
  <c r="JW20" i="43"/>
  <c r="JV20" i="43"/>
  <c r="JU20" i="43"/>
  <c r="JT20" i="43"/>
  <c r="JS20" i="43"/>
  <c r="JR20" i="43"/>
  <c r="JQ20" i="43"/>
  <c r="JP20" i="43"/>
  <c r="JO20" i="43"/>
  <c r="JN20" i="43"/>
  <c r="JM20" i="43"/>
  <c r="JL20" i="43"/>
  <c r="JK20" i="43"/>
  <c r="JJ20" i="43"/>
  <c r="JI20" i="43"/>
  <c r="JH20" i="43"/>
  <c r="JG20" i="43"/>
  <c r="JF20" i="43"/>
  <c r="JE20" i="43"/>
  <c r="JD20" i="43"/>
  <c r="JC20" i="43"/>
  <c r="JB20" i="43"/>
  <c r="JA20" i="43"/>
  <c r="IZ20" i="43"/>
  <c r="IY20" i="43"/>
  <c r="IX20" i="43"/>
  <c r="IW20" i="43"/>
  <c r="IV20" i="43"/>
  <c r="IU20" i="43"/>
  <c r="IT20" i="43"/>
  <c r="IS20" i="43"/>
  <c r="IR20" i="43"/>
  <c r="IQ20" i="43"/>
  <c r="IP20" i="43"/>
  <c r="IO20" i="43"/>
  <c r="IN20" i="43"/>
  <c r="IM20" i="43"/>
  <c r="IL20" i="43"/>
  <c r="IK20" i="43"/>
  <c r="IJ20" i="43"/>
  <c r="II20" i="43"/>
  <c r="IH20" i="43"/>
  <c r="IG20" i="43"/>
  <c r="IF20" i="43"/>
  <c r="IE20" i="43"/>
  <c r="ID20" i="43"/>
  <c r="IC20" i="43"/>
  <c r="IB20" i="43"/>
  <c r="IA20" i="43"/>
  <c r="HZ20" i="43"/>
  <c r="HY20" i="43"/>
  <c r="HX20" i="43"/>
  <c r="HW20" i="43"/>
  <c r="HV20" i="43"/>
  <c r="HU20" i="43"/>
  <c r="HT20" i="43"/>
  <c r="HS20" i="43"/>
  <c r="HR20" i="43"/>
  <c r="HQ20" i="43"/>
  <c r="HP20" i="43"/>
  <c r="HO20" i="43"/>
  <c r="HN20" i="43"/>
  <c r="HM20" i="43"/>
  <c r="HL20" i="43"/>
  <c r="HK20" i="43"/>
  <c r="HJ20" i="43"/>
  <c r="HI20" i="43"/>
  <c r="HH20" i="43"/>
  <c r="HG20" i="43"/>
  <c r="HF20" i="43"/>
  <c r="HE20" i="43"/>
  <c r="HD20" i="43"/>
  <c r="HC20" i="43"/>
  <c r="HB20" i="43"/>
  <c r="HA20" i="43"/>
  <c r="GZ20" i="43"/>
  <c r="GY20" i="43"/>
  <c r="GX20" i="43"/>
  <c r="GW20" i="43"/>
  <c r="GV20" i="43"/>
  <c r="GU20" i="43"/>
  <c r="GT20" i="43"/>
  <c r="GS20" i="43"/>
  <c r="GR20" i="43"/>
  <c r="GQ20" i="43"/>
  <c r="GP20" i="43"/>
  <c r="GO20" i="43"/>
  <c r="GN20" i="43"/>
  <c r="GM20" i="43"/>
  <c r="GL20" i="43"/>
  <c r="GK20" i="43"/>
  <c r="GJ20" i="43"/>
  <c r="GI20" i="43"/>
  <c r="GH20" i="43"/>
  <c r="GG20" i="43"/>
  <c r="GF20" i="43"/>
  <c r="GE20" i="43"/>
  <c r="GD20" i="43"/>
  <c r="GC20" i="43"/>
  <c r="GB20" i="43"/>
  <c r="GA20" i="43"/>
  <c r="FZ20" i="43"/>
  <c r="FY20" i="43"/>
  <c r="FX20" i="43"/>
  <c r="FW20" i="43"/>
  <c r="FV20" i="43"/>
  <c r="FU20" i="43"/>
  <c r="FT20" i="43"/>
  <c r="FS20" i="43"/>
  <c r="FR20" i="43"/>
  <c r="FQ20" i="43"/>
  <c r="FP20" i="43"/>
  <c r="FO20" i="43"/>
  <c r="FN20" i="43"/>
  <c r="FM20" i="43"/>
  <c r="FL20" i="43"/>
  <c r="FK20" i="43"/>
  <c r="FJ20" i="43"/>
  <c r="FI20" i="43"/>
  <c r="FH20" i="43"/>
  <c r="FG20" i="43"/>
  <c r="FF20" i="43"/>
  <c r="FE20" i="43"/>
  <c r="FD20" i="43"/>
  <c r="FC20" i="43"/>
  <c r="FB20" i="43"/>
  <c r="FA20" i="43"/>
  <c r="EZ20" i="43"/>
  <c r="EY20" i="43"/>
  <c r="EX20" i="43"/>
  <c r="EW20" i="43"/>
  <c r="EV20" i="43"/>
  <c r="EU20" i="43"/>
  <c r="ET20" i="43"/>
  <c r="ES20" i="43"/>
  <c r="ER20" i="43"/>
  <c r="EQ20" i="43"/>
  <c r="EP20" i="43"/>
  <c r="EO20" i="43"/>
  <c r="EN20" i="43"/>
  <c r="EM20" i="43"/>
  <c r="EL20" i="43"/>
  <c r="EK20" i="43"/>
  <c r="EJ20" i="43"/>
  <c r="EI20" i="43"/>
  <c r="EH20" i="43"/>
  <c r="EG20" i="43"/>
  <c r="EF20" i="43"/>
  <c r="EE20" i="43"/>
  <c r="ED20" i="43"/>
  <c r="EC20" i="43"/>
  <c r="EB20" i="43"/>
  <c r="EA20" i="43"/>
  <c r="DZ20" i="43"/>
  <c r="DY20" i="43"/>
  <c r="DX20" i="43"/>
  <c r="DW20" i="43"/>
  <c r="DV20" i="43"/>
  <c r="DU20" i="43"/>
  <c r="DT20" i="43"/>
  <c r="DS20" i="43"/>
  <c r="DR20" i="43"/>
  <c r="DQ20" i="43"/>
  <c r="DP20" i="43"/>
  <c r="DO20" i="43"/>
  <c r="DN20" i="43"/>
  <c r="DM20" i="43"/>
  <c r="DL20" i="43"/>
  <c r="DK20" i="43"/>
  <c r="DJ20" i="43"/>
  <c r="DI20" i="43"/>
  <c r="DH20" i="43"/>
  <c r="DG20" i="43"/>
  <c r="DF20" i="43"/>
  <c r="DE20" i="43"/>
  <c r="DD20" i="43"/>
  <c r="DC20" i="43"/>
  <c r="DB20" i="43"/>
  <c r="DA20" i="43"/>
  <c r="CZ20" i="43"/>
  <c r="CY20" i="43"/>
  <c r="CX20" i="43"/>
  <c r="CW20" i="43"/>
  <c r="CV20" i="43"/>
  <c r="CU20" i="43"/>
  <c r="CT20" i="43"/>
  <c r="CS20" i="43"/>
  <c r="CR20" i="43"/>
  <c r="CQ20" i="43"/>
  <c r="CP20" i="43"/>
  <c r="CO20" i="43"/>
  <c r="CN20" i="43"/>
  <c r="CM20" i="43"/>
  <c r="CL20" i="43"/>
  <c r="CK20" i="43"/>
  <c r="CJ20" i="43"/>
  <c r="CI20" i="43"/>
  <c r="CH20" i="43"/>
  <c r="CG20" i="43"/>
  <c r="CF20" i="43"/>
  <c r="CE20" i="43"/>
  <c r="CD20" i="43"/>
  <c r="CC20" i="43"/>
  <c r="CB20" i="43"/>
  <c r="CA20" i="43"/>
  <c r="BZ20" i="43"/>
  <c r="BY20" i="43"/>
  <c r="BX20" i="43"/>
  <c r="BW20" i="43"/>
  <c r="BV20" i="43"/>
  <c r="BU20" i="43"/>
  <c r="BT20" i="43"/>
  <c r="BS20" i="43"/>
  <c r="BR20" i="43"/>
  <c r="BQ20" i="43"/>
  <c r="BP20" i="43"/>
  <c r="BO20" i="43"/>
  <c r="BN20" i="43"/>
  <c r="BM20" i="43"/>
  <c r="BL20" i="43"/>
  <c r="BK20" i="43"/>
  <c r="BJ20" i="43"/>
  <c r="BI20" i="43"/>
  <c r="BH20" i="43"/>
  <c r="BG20" i="43"/>
  <c r="BF20" i="43"/>
  <c r="BE20" i="43"/>
  <c r="BD20" i="43"/>
  <c r="BC20" i="43"/>
  <c r="BB20" i="43"/>
  <c r="BA20" i="43"/>
  <c r="AZ20" i="43"/>
  <c r="AY20" i="43"/>
  <c r="AX20" i="43"/>
  <c r="AW20" i="43"/>
  <c r="AV20" i="43"/>
  <c r="AU20" i="43"/>
  <c r="AT20" i="43"/>
  <c r="AS20" i="43"/>
  <c r="AR20" i="43"/>
  <c r="AQ20" i="43"/>
  <c r="AP20" i="43"/>
  <c r="AO20" i="43"/>
  <c r="AN20" i="43"/>
  <c r="AM20" i="43"/>
  <c r="AL20" i="43"/>
  <c r="AK20" i="43"/>
  <c r="AJ20" i="43"/>
  <c r="AI20" i="43"/>
  <c r="AH20" i="43"/>
  <c r="AG20" i="43"/>
  <c r="AF20" i="43"/>
  <c r="AE20" i="43"/>
  <c r="AD20" i="43"/>
  <c r="AC20" i="43"/>
  <c r="AB20" i="43"/>
  <c r="AA20" i="43"/>
  <c r="Z20" i="43"/>
  <c r="Y20" i="43"/>
  <c r="X20" i="43"/>
  <c r="W20" i="43"/>
  <c r="V20" i="43"/>
  <c r="U20" i="43"/>
  <c r="T20" i="43"/>
  <c r="S20" i="43"/>
  <c r="R20" i="43"/>
  <c r="Q20" i="43"/>
  <c r="P20" i="43"/>
  <c r="O20" i="43"/>
  <c r="N20" i="43"/>
  <c r="M20" i="43"/>
  <c r="L20" i="43"/>
  <c r="K20" i="43"/>
  <c r="J20" i="43"/>
  <c r="I20" i="43"/>
  <c r="H20" i="43"/>
  <c r="G20" i="43"/>
  <c r="F20" i="43"/>
  <c r="E20" i="43"/>
  <c r="D20" i="43"/>
  <c r="C20" i="43"/>
  <c r="B20" i="43"/>
  <c r="YC19" i="43"/>
  <c r="YB19" i="43"/>
  <c r="YA19" i="43"/>
  <c r="XZ19" i="43"/>
  <c r="XY19" i="43"/>
  <c r="XX19" i="43"/>
  <c r="XW19" i="43"/>
  <c r="XV19" i="43"/>
  <c r="XU19" i="43"/>
  <c r="XT19" i="43"/>
  <c r="XS19" i="43"/>
  <c r="XR19" i="43"/>
  <c r="XQ19" i="43"/>
  <c r="XP19" i="43"/>
  <c r="XO19" i="43"/>
  <c r="XN19" i="43"/>
  <c r="XM19" i="43"/>
  <c r="XL19" i="43"/>
  <c r="XK19" i="43"/>
  <c r="XJ19" i="43"/>
  <c r="XI19" i="43"/>
  <c r="XH19" i="43"/>
  <c r="XG19" i="43"/>
  <c r="XF19" i="43"/>
  <c r="XE19" i="43"/>
  <c r="XD19" i="43"/>
  <c r="XC19" i="43"/>
  <c r="XB19" i="43"/>
  <c r="XA19" i="43"/>
  <c r="WZ19" i="43"/>
  <c r="WY19" i="43"/>
  <c r="WX19" i="43"/>
  <c r="WW19" i="43"/>
  <c r="WV19" i="43"/>
  <c r="WU19" i="43"/>
  <c r="WT19" i="43"/>
  <c r="WS19" i="43"/>
  <c r="WR19" i="43"/>
  <c r="WQ19" i="43"/>
  <c r="WP19" i="43"/>
  <c r="WO19" i="43"/>
  <c r="WN19" i="43"/>
  <c r="WM19" i="43"/>
  <c r="WL19" i="43"/>
  <c r="WK19" i="43"/>
  <c r="WJ19" i="43"/>
  <c r="WI19" i="43"/>
  <c r="WH19" i="43"/>
  <c r="WG19" i="43"/>
  <c r="WF19" i="43"/>
  <c r="WE19" i="43"/>
  <c r="WD19" i="43"/>
  <c r="WC19" i="43"/>
  <c r="WB19" i="43"/>
  <c r="WA19" i="43"/>
  <c r="VZ19" i="43"/>
  <c r="VY19" i="43"/>
  <c r="VX19" i="43"/>
  <c r="VW19" i="43"/>
  <c r="VV19" i="43"/>
  <c r="VU19" i="43"/>
  <c r="VT19" i="43"/>
  <c r="VS19" i="43"/>
  <c r="VR19" i="43"/>
  <c r="VQ19" i="43"/>
  <c r="VP19" i="43"/>
  <c r="VO19" i="43"/>
  <c r="VN19" i="43"/>
  <c r="VM19" i="43"/>
  <c r="VL19" i="43"/>
  <c r="VK19" i="43"/>
  <c r="VJ19" i="43"/>
  <c r="VI19" i="43"/>
  <c r="VH19" i="43"/>
  <c r="VG19" i="43"/>
  <c r="VF19" i="43"/>
  <c r="VE19" i="43"/>
  <c r="VD19" i="43"/>
  <c r="VC19" i="43"/>
  <c r="VB19" i="43"/>
  <c r="VA19" i="43"/>
  <c r="UZ19" i="43"/>
  <c r="UY19" i="43"/>
  <c r="UX19" i="43"/>
  <c r="UW19" i="43"/>
  <c r="UV19" i="43"/>
  <c r="UU19" i="43"/>
  <c r="UT19" i="43"/>
  <c r="US19" i="43"/>
  <c r="UR19" i="43"/>
  <c r="UQ19" i="43"/>
  <c r="UP19" i="43"/>
  <c r="UO19" i="43"/>
  <c r="UN19" i="43"/>
  <c r="UM19" i="43"/>
  <c r="UL19" i="43"/>
  <c r="UK19" i="43"/>
  <c r="UJ19" i="43"/>
  <c r="UI19" i="43"/>
  <c r="UH19" i="43"/>
  <c r="UG19" i="43"/>
  <c r="UF19" i="43"/>
  <c r="UE19" i="43"/>
  <c r="UD19" i="43"/>
  <c r="UC19" i="43"/>
  <c r="UB19" i="43"/>
  <c r="UA19" i="43"/>
  <c r="TZ19" i="43"/>
  <c r="TY19" i="43"/>
  <c r="TX19" i="43"/>
  <c r="TW19" i="43"/>
  <c r="TV19" i="43"/>
  <c r="TU19" i="43"/>
  <c r="TT19" i="43"/>
  <c r="TS19" i="43"/>
  <c r="TR19" i="43"/>
  <c r="TQ19" i="43"/>
  <c r="TP19" i="43"/>
  <c r="TO19" i="43"/>
  <c r="TN19" i="43"/>
  <c r="TM19" i="43"/>
  <c r="TL19" i="43"/>
  <c r="TK19" i="43"/>
  <c r="TJ19" i="43"/>
  <c r="TI19" i="43"/>
  <c r="TH19" i="43"/>
  <c r="TG19" i="43"/>
  <c r="TF19" i="43"/>
  <c r="TE19" i="43"/>
  <c r="TD19" i="43"/>
  <c r="TC19" i="43"/>
  <c r="TB19" i="43"/>
  <c r="TA19" i="43"/>
  <c r="SZ19" i="43"/>
  <c r="SY19" i="43"/>
  <c r="SX19" i="43"/>
  <c r="SW19" i="43"/>
  <c r="SV19" i="43"/>
  <c r="SU19" i="43"/>
  <c r="ST19" i="43"/>
  <c r="SS19" i="43"/>
  <c r="SR19" i="43"/>
  <c r="SQ19" i="43"/>
  <c r="SP19" i="43"/>
  <c r="SO19" i="43"/>
  <c r="SN19" i="43"/>
  <c r="SM19" i="43"/>
  <c r="SL19" i="43"/>
  <c r="SK19" i="43"/>
  <c r="SJ19" i="43"/>
  <c r="SI19" i="43"/>
  <c r="SH19" i="43"/>
  <c r="SG19" i="43"/>
  <c r="SF19" i="43"/>
  <c r="SE19" i="43"/>
  <c r="SD19" i="43"/>
  <c r="SC19" i="43"/>
  <c r="SB19" i="43"/>
  <c r="SA19" i="43"/>
  <c r="RZ19" i="43"/>
  <c r="RY19" i="43"/>
  <c r="RX19" i="43"/>
  <c r="RW19" i="43"/>
  <c r="RV19" i="43"/>
  <c r="RU19" i="43"/>
  <c r="RT19" i="43"/>
  <c r="RS19" i="43"/>
  <c r="RR19" i="43"/>
  <c r="RQ19" i="43"/>
  <c r="RP19" i="43"/>
  <c r="RO19" i="43"/>
  <c r="RN19" i="43"/>
  <c r="RM19" i="43"/>
  <c r="RL19" i="43"/>
  <c r="RK19" i="43"/>
  <c r="RJ19" i="43"/>
  <c r="RI19" i="43"/>
  <c r="RH19" i="43"/>
  <c r="RG19" i="43"/>
  <c r="RF19" i="43"/>
  <c r="RE19" i="43"/>
  <c r="RD19" i="43"/>
  <c r="RC19" i="43"/>
  <c r="RB19" i="43"/>
  <c r="RA19" i="43"/>
  <c r="QZ19" i="43"/>
  <c r="QY19" i="43"/>
  <c r="QX19" i="43"/>
  <c r="QW19" i="43"/>
  <c r="QV19" i="43"/>
  <c r="QU19" i="43"/>
  <c r="QT19" i="43"/>
  <c r="QS19" i="43"/>
  <c r="QR19" i="43"/>
  <c r="QQ19" i="43"/>
  <c r="QP19" i="43"/>
  <c r="QO19" i="43"/>
  <c r="QN19" i="43"/>
  <c r="QM19" i="43"/>
  <c r="QL19" i="43"/>
  <c r="QK19" i="43"/>
  <c r="QJ19" i="43"/>
  <c r="QI19" i="43"/>
  <c r="QH19" i="43"/>
  <c r="QG19" i="43"/>
  <c r="QF19" i="43"/>
  <c r="QE19" i="43"/>
  <c r="QD19" i="43"/>
  <c r="QC19" i="43"/>
  <c r="QB19" i="43"/>
  <c r="QA19" i="43"/>
  <c r="PZ19" i="43"/>
  <c r="PY19" i="43"/>
  <c r="PX19" i="43"/>
  <c r="PW19" i="43"/>
  <c r="PV19" i="43"/>
  <c r="PU19" i="43"/>
  <c r="PT19" i="43"/>
  <c r="PS19" i="43"/>
  <c r="PR19" i="43"/>
  <c r="PQ19" i="43"/>
  <c r="PP19" i="43"/>
  <c r="PO19" i="43"/>
  <c r="PN19" i="43"/>
  <c r="PM19" i="43"/>
  <c r="PL19" i="43"/>
  <c r="PK19" i="43"/>
  <c r="PJ19" i="43"/>
  <c r="PI19" i="43"/>
  <c r="PH19" i="43"/>
  <c r="PG19" i="43"/>
  <c r="PF19" i="43"/>
  <c r="PE19" i="43"/>
  <c r="PD19" i="43"/>
  <c r="PC19" i="43"/>
  <c r="PB19" i="43"/>
  <c r="PA19" i="43"/>
  <c r="OZ19" i="43"/>
  <c r="OY19" i="43"/>
  <c r="OX19" i="43"/>
  <c r="OW19" i="43"/>
  <c r="OV19" i="43"/>
  <c r="OU19" i="43"/>
  <c r="OT19" i="43"/>
  <c r="OS19" i="43"/>
  <c r="OR19" i="43"/>
  <c r="OQ19" i="43"/>
  <c r="OP19" i="43"/>
  <c r="OO19" i="43"/>
  <c r="ON19" i="43"/>
  <c r="OM19" i="43"/>
  <c r="OL19" i="43"/>
  <c r="OK19" i="43"/>
  <c r="OJ19" i="43"/>
  <c r="OI19" i="43"/>
  <c r="OH19" i="43"/>
  <c r="OG19" i="43"/>
  <c r="OF19" i="43"/>
  <c r="OE19" i="43"/>
  <c r="OD19" i="43"/>
  <c r="OC19" i="43"/>
  <c r="OB19" i="43"/>
  <c r="OA19" i="43"/>
  <c r="NZ19" i="43"/>
  <c r="NY19" i="43"/>
  <c r="NX19" i="43"/>
  <c r="NW19" i="43"/>
  <c r="NV19" i="43"/>
  <c r="NU19" i="43"/>
  <c r="NT19" i="43"/>
  <c r="NS19" i="43"/>
  <c r="NR19" i="43"/>
  <c r="NQ19" i="43"/>
  <c r="NP19" i="43"/>
  <c r="NO19" i="43"/>
  <c r="NN19" i="43"/>
  <c r="NM19" i="43"/>
  <c r="NL19" i="43"/>
  <c r="NK19" i="43"/>
  <c r="NJ19" i="43"/>
  <c r="NI19" i="43"/>
  <c r="NH19" i="43"/>
  <c r="NG19" i="43"/>
  <c r="NF19" i="43"/>
  <c r="NE19" i="43"/>
  <c r="ND19" i="43"/>
  <c r="NC19" i="43"/>
  <c r="NB19" i="43"/>
  <c r="NA19" i="43"/>
  <c r="MZ19" i="43"/>
  <c r="MY19" i="43"/>
  <c r="MX19" i="43"/>
  <c r="MW19" i="43"/>
  <c r="MV19" i="43"/>
  <c r="MU19" i="43"/>
  <c r="MT19" i="43"/>
  <c r="MS19" i="43"/>
  <c r="MR19" i="43"/>
  <c r="MQ19" i="43"/>
  <c r="MP19" i="43"/>
  <c r="MO19" i="43"/>
  <c r="MN19" i="43"/>
  <c r="MM19" i="43"/>
  <c r="ML19" i="43"/>
  <c r="MK19" i="43"/>
  <c r="MJ19" i="43"/>
  <c r="MI19" i="43"/>
  <c r="MH19" i="43"/>
  <c r="MG19" i="43"/>
  <c r="MF19" i="43"/>
  <c r="ME19" i="43"/>
  <c r="MD19" i="43"/>
  <c r="MC19" i="43"/>
  <c r="MB19" i="43"/>
  <c r="MA19" i="43"/>
  <c r="LZ19" i="43"/>
  <c r="LY19" i="43"/>
  <c r="LX19" i="43"/>
  <c r="LW19" i="43"/>
  <c r="LV19" i="43"/>
  <c r="LU19" i="43"/>
  <c r="LT19" i="43"/>
  <c r="LS19" i="43"/>
  <c r="LR19" i="43"/>
  <c r="LQ19" i="43"/>
  <c r="LP19" i="43"/>
  <c r="LO19" i="43"/>
  <c r="LN19" i="43"/>
  <c r="LM19" i="43"/>
  <c r="LL19" i="43"/>
  <c r="LK19" i="43"/>
  <c r="LJ19" i="43"/>
  <c r="LI19" i="43"/>
  <c r="LH19" i="43"/>
  <c r="LG19" i="43"/>
  <c r="LF19" i="43"/>
  <c r="LE19" i="43"/>
  <c r="LD19" i="43"/>
  <c r="LC19" i="43"/>
  <c r="LB19" i="43"/>
  <c r="LA19" i="43"/>
  <c r="KZ19" i="43"/>
  <c r="KY19" i="43"/>
  <c r="KX19" i="43"/>
  <c r="KW19" i="43"/>
  <c r="KV19" i="43"/>
  <c r="KU19" i="43"/>
  <c r="KT19" i="43"/>
  <c r="KS19" i="43"/>
  <c r="KR19" i="43"/>
  <c r="KQ19" i="43"/>
  <c r="KP19" i="43"/>
  <c r="KO19" i="43"/>
  <c r="KN19" i="43"/>
  <c r="KM19" i="43"/>
  <c r="KL19" i="43"/>
  <c r="KK19" i="43"/>
  <c r="KJ19" i="43"/>
  <c r="KI19" i="43"/>
  <c r="KH19" i="43"/>
  <c r="KG19" i="43"/>
  <c r="KF19" i="43"/>
  <c r="KE19" i="43"/>
  <c r="KD19" i="43"/>
  <c r="KC19" i="43"/>
  <c r="KB19" i="43"/>
  <c r="KA19" i="43"/>
  <c r="JZ19" i="43"/>
  <c r="JY19" i="43"/>
  <c r="JX19" i="43"/>
  <c r="JW19" i="43"/>
  <c r="JV19" i="43"/>
  <c r="JU19" i="43"/>
  <c r="JT19" i="43"/>
  <c r="JS19" i="43"/>
  <c r="JR19" i="43"/>
  <c r="JQ19" i="43"/>
  <c r="JP19" i="43"/>
  <c r="JO19" i="43"/>
  <c r="JN19" i="43"/>
  <c r="JM19" i="43"/>
  <c r="JL19" i="43"/>
  <c r="JK19" i="43"/>
  <c r="JJ19" i="43"/>
  <c r="JI19" i="43"/>
  <c r="JH19" i="43"/>
  <c r="JG19" i="43"/>
  <c r="JF19" i="43"/>
  <c r="JE19" i="43"/>
  <c r="JD19" i="43"/>
  <c r="JC19" i="43"/>
  <c r="JB19" i="43"/>
  <c r="JA19" i="43"/>
  <c r="IZ19" i="43"/>
  <c r="IY19" i="43"/>
  <c r="IX19" i="43"/>
  <c r="IW19" i="43"/>
  <c r="IV19" i="43"/>
  <c r="IU19" i="43"/>
  <c r="IT19" i="43"/>
  <c r="IS19" i="43"/>
  <c r="IR19" i="43"/>
  <c r="IQ19" i="43"/>
  <c r="IP19" i="43"/>
  <c r="IO19" i="43"/>
  <c r="IN19" i="43"/>
  <c r="IM19" i="43"/>
  <c r="IL19" i="43"/>
  <c r="IK19" i="43"/>
  <c r="IJ19" i="43"/>
  <c r="II19" i="43"/>
  <c r="IH19" i="43"/>
  <c r="IG19" i="43"/>
  <c r="IF19" i="43"/>
  <c r="IE19" i="43"/>
  <c r="ID19" i="43"/>
  <c r="IC19" i="43"/>
  <c r="IB19" i="43"/>
  <c r="IA19" i="43"/>
  <c r="HZ19" i="43"/>
  <c r="HY19" i="43"/>
  <c r="HX19" i="43"/>
  <c r="HW19" i="43"/>
  <c r="HV19" i="43"/>
  <c r="HU19" i="43"/>
  <c r="HT19" i="43"/>
  <c r="HS19" i="43"/>
  <c r="HR19" i="43"/>
  <c r="HQ19" i="43"/>
  <c r="HP19" i="43"/>
  <c r="HO19" i="43"/>
  <c r="HN19" i="43"/>
  <c r="HM19" i="43"/>
  <c r="HL19" i="43"/>
  <c r="HK19" i="43"/>
  <c r="HJ19" i="43"/>
  <c r="HI19" i="43"/>
  <c r="HH19" i="43"/>
  <c r="HG19" i="43"/>
  <c r="HF19" i="43"/>
  <c r="HE19" i="43"/>
  <c r="HD19" i="43"/>
  <c r="HC19" i="43"/>
  <c r="HB19" i="43"/>
  <c r="HA19" i="43"/>
  <c r="GZ19" i="43"/>
  <c r="GY19" i="43"/>
  <c r="GX19" i="43"/>
  <c r="GW19" i="43"/>
  <c r="GV19" i="43"/>
  <c r="GU19" i="43"/>
  <c r="GT19" i="43"/>
  <c r="GS19" i="43"/>
  <c r="GR19" i="43"/>
  <c r="GQ19" i="43"/>
  <c r="GP19" i="43"/>
  <c r="GO19" i="43"/>
  <c r="GN19" i="43"/>
  <c r="GM19" i="43"/>
  <c r="GL19" i="43"/>
  <c r="GK19" i="43"/>
  <c r="GJ19" i="43"/>
  <c r="GI19" i="43"/>
  <c r="GH19" i="43"/>
  <c r="GG19" i="43"/>
  <c r="GF19" i="43"/>
  <c r="GE19" i="43"/>
  <c r="GD19" i="43"/>
  <c r="GC19" i="43"/>
  <c r="GB19" i="43"/>
  <c r="GA19" i="43"/>
  <c r="FZ19" i="43"/>
  <c r="FY19" i="43"/>
  <c r="FX19" i="43"/>
  <c r="FW19" i="43"/>
  <c r="FV19" i="43"/>
  <c r="FU19" i="43"/>
  <c r="FT19" i="43"/>
  <c r="FS19" i="43"/>
  <c r="FR19" i="43"/>
  <c r="FQ19" i="43"/>
  <c r="FP19" i="43"/>
  <c r="FO19" i="43"/>
  <c r="FN19" i="43"/>
  <c r="FM19" i="43"/>
  <c r="FL19" i="43"/>
  <c r="FK19" i="43"/>
  <c r="FJ19" i="43"/>
  <c r="FI19" i="43"/>
  <c r="FH19" i="43"/>
  <c r="FG19" i="43"/>
  <c r="FF19" i="43"/>
  <c r="FE19" i="43"/>
  <c r="FD19" i="43"/>
  <c r="FC19" i="43"/>
  <c r="FB19" i="43"/>
  <c r="FA19" i="43"/>
  <c r="EZ19" i="43"/>
  <c r="EY19" i="43"/>
  <c r="EX19" i="43"/>
  <c r="EW19" i="43"/>
  <c r="EV19" i="43"/>
  <c r="EU19" i="43"/>
  <c r="ET19" i="43"/>
  <c r="ES19" i="43"/>
  <c r="ER19" i="43"/>
  <c r="EQ19" i="43"/>
  <c r="EP19" i="43"/>
  <c r="EO19" i="43"/>
  <c r="EN19" i="43"/>
  <c r="EM19" i="43"/>
  <c r="EL19" i="43"/>
  <c r="EK19" i="43"/>
  <c r="EJ19" i="43"/>
  <c r="EI19" i="43"/>
  <c r="EH19" i="43"/>
  <c r="EG19" i="43"/>
  <c r="EF19" i="43"/>
  <c r="EE19" i="43"/>
  <c r="ED19" i="43"/>
  <c r="EC19" i="43"/>
  <c r="EB19" i="43"/>
  <c r="EA19" i="43"/>
  <c r="DZ19" i="43"/>
  <c r="DY19" i="43"/>
  <c r="DX19" i="43"/>
  <c r="DW19" i="43"/>
  <c r="DV19" i="43"/>
  <c r="DU19" i="43"/>
  <c r="DT19" i="43"/>
  <c r="DS19" i="43"/>
  <c r="DR19" i="43"/>
  <c r="DQ19" i="43"/>
  <c r="DP19" i="43"/>
  <c r="DO19" i="43"/>
  <c r="DN19" i="43"/>
  <c r="DM19" i="43"/>
  <c r="DL19" i="43"/>
  <c r="DK19" i="43"/>
  <c r="DJ19" i="43"/>
  <c r="DI19" i="43"/>
  <c r="DH19" i="43"/>
  <c r="DG19" i="43"/>
  <c r="DF19" i="43"/>
  <c r="DE19" i="43"/>
  <c r="DD19" i="43"/>
  <c r="DC19" i="43"/>
  <c r="DB19" i="43"/>
  <c r="DA19" i="43"/>
  <c r="CZ19" i="43"/>
  <c r="CY19" i="43"/>
  <c r="CX19" i="43"/>
  <c r="CW19" i="43"/>
  <c r="CV19" i="43"/>
  <c r="CU19" i="43"/>
  <c r="CT19" i="43"/>
  <c r="CS19" i="43"/>
  <c r="CR19" i="43"/>
  <c r="CQ19" i="43"/>
  <c r="CP19" i="43"/>
  <c r="CO19" i="43"/>
  <c r="CN19" i="43"/>
  <c r="CM19" i="43"/>
  <c r="CL19" i="43"/>
  <c r="CK19" i="43"/>
  <c r="CJ19" i="43"/>
  <c r="CI19" i="43"/>
  <c r="CH19" i="43"/>
  <c r="CG19" i="43"/>
  <c r="CF19" i="43"/>
  <c r="CE19" i="43"/>
  <c r="CD19" i="43"/>
  <c r="CC19" i="43"/>
  <c r="CB19" i="43"/>
  <c r="CA19" i="43"/>
  <c r="BZ19" i="43"/>
  <c r="BY19" i="43"/>
  <c r="BX19" i="43"/>
  <c r="BW19" i="43"/>
  <c r="BV19" i="43"/>
  <c r="BU19" i="43"/>
  <c r="BT19" i="43"/>
  <c r="BS19" i="43"/>
  <c r="BR19" i="43"/>
  <c r="BQ19" i="43"/>
  <c r="BP19" i="43"/>
  <c r="BO19" i="43"/>
  <c r="BN19" i="43"/>
  <c r="BM19" i="43"/>
  <c r="BL19" i="43"/>
  <c r="BK19" i="43"/>
  <c r="BJ19" i="43"/>
  <c r="BI19" i="43"/>
  <c r="BH19" i="43"/>
  <c r="BG19" i="43"/>
  <c r="BF19" i="43"/>
  <c r="BE19" i="43"/>
  <c r="BD19" i="43"/>
  <c r="BC19" i="43"/>
  <c r="BB19" i="43"/>
  <c r="BA19" i="43"/>
  <c r="AZ19" i="43"/>
  <c r="AY19" i="43"/>
  <c r="AX19" i="43"/>
  <c r="AW19" i="43"/>
  <c r="AV19" i="43"/>
  <c r="AU19" i="43"/>
  <c r="AT19" i="43"/>
  <c r="AS19" i="43"/>
  <c r="AR19" i="43"/>
  <c r="AQ19" i="43"/>
  <c r="AP19" i="43"/>
  <c r="AO19" i="43"/>
  <c r="AN19" i="43"/>
  <c r="AM19" i="43"/>
  <c r="AL19" i="43"/>
  <c r="AK19" i="43"/>
  <c r="AJ19" i="43"/>
  <c r="AI19" i="43"/>
  <c r="AH19" i="43"/>
  <c r="AG19" i="43"/>
  <c r="AF19" i="43"/>
  <c r="AE19" i="43"/>
  <c r="AD19" i="43"/>
  <c r="AC19" i="43"/>
  <c r="AB19" i="43"/>
  <c r="AA19" i="43"/>
  <c r="Z19" i="43"/>
  <c r="Y19" i="43"/>
  <c r="X19" i="43"/>
  <c r="W19" i="43"/>
  <c r="V19" i="43"/>
  <c r="U19" i="43"/>
  <c r="T19" i="43"/>
  <c r="S19" i="43"/>
  <c r="R19" i="43"/>
  <c r="Q19" i="43"/>
  <c r="P19" i="43"/>
  <c r="O19" i="43"/>
  <c r="N19" i="43"/>
  <c r="M19" i="43"/>
  <c r="L19" i="43"/>
  <c r="K19" i="43"/>
  <c r="J19" i="43"/>
  <c r="I19" i="43"/>
  <c r="H19" i="43"/>
  <c r="G19" i="43"/>
  <c r="F19" i="43"/>
  <c r="E19" i="43"/>
  <c r="D19" i="43"/>
  <c r="C19" i="43"/>
  <c r="B19" i="43"/>
  <c r="YC18" i="43"/>
  <c r="YB18" i="43"/>
  <c r="YA18" i="43"/>
  <c r="XZ18" i="43"/>
  <c r="XY18" i="43"/>
  <c r="XX18" i="43"/>
  <c r="XW18" i="43"/>
  <c r="XV18" i="43"/>
  <c r="XU18" i="43"/>
  <c r="XT18" i="43"/>
  <c r="XS18" i="43"/>
  <c r="XR18" i="43"/>
  <c r="XQ18" i="43"/>
  <c r="XP18" i="43"/>
  <c r="XO18" i="43"/>
  <c r="XN18" i="43"/>
  <c r="XM18" i="43"/>
  <c r="XL18" i="43"/>
  <c r="XK18" i="43"/>
  <c r="XJ18" i="43"/>
  <c r="XI18" i="43"/>
  <c r="XH18" i="43"/>
  <c r="XG18" i="43"/>
  <c r="XF18" i="43"/>
  <c r="XE18" i="43"/>
  <c r="XD18" i="43"/>
  <c r="XC18" i="43"/>
  <c r="XB18" i="43"/>
  <c r="XA18" i="43"/>
  <c r="WZ18" i="43"/>
  <c r="WY18" i="43"/>
  <c r="WX18" i="43"/>
  <c r="WW18" i="43"/>
  <c r="WV18" i="43"/>
  <c r="WU18" i="43"/>
  <c r="WT18" i="43"/>
  <c r="WS18" i="43"/>
  <c r="WR18" i="43"/>
  <c r="WQ18" i="43"/>
  <c r="WP18" i="43"/>
  <c r="WO18" i="43"/>
  <c r="WN18" i="43"/>
  <c r="WM18" i="43"/>
  <c r="WL18" i="43"/>
  <c r="WK18" i="43"/>
  <c r="WJ18" i="43"/>
  <c r="WI18" i="43"/>
  <c r="WH18" i="43"/>
  <c r="WG18" i="43"/>
  <c r="WF18" i="43"/>
  <c r="WE18" i="43"/>
  <c r="WD18" i="43"/>
  <c r="WC18" i="43"/>
  <c r="WB18" i="43"/>
  <c r="WA18" i="43"/>
  <c r="VZ18" i="43"/>
  <c r="VY18" i="43"/>
  <c r="VX18" i="43"/>
  <c r="VW18" i="43"/>
  <c r="VV18" i="43"/>
  <c r="VU18" i="43"/>
  <c r="VT18" i="43"/>
  <c r="VS18" i="43"/>
  <c r="VR18" i="43"/>
  <c r="VQ18" i="43"/>
  <c r="VP18" i="43"/>
  <c r="VO18" i="43"/>
  <c r="VN18" i="43"/>
  <c r="VM18" i="43"/>
  <c r="VL18" i="43"/>
  <c r="VK18" i="43"/>
  <c r="VJ18" i="43"/>
  <c r="VI18" i="43"/>
  <c r="VH18" i="43"/>
  <c r="VG18" i="43"/>
  <c r="VF18" i="43"/>
  <c r="VE18" i="43"/>
  <c r="VD18" i="43"/>
  <c r="VC18" i="43"/>
  <c r="VB18" i="43"/>
  <c r="VA18" i="43"/>
  <c r="UZ18" i="43"/>
  <c r="UY18" i="43"/>
  <c r="UX18" i="43"/>
  <c r="UW18" i="43"/>
  <c r="UV18" i="43"/>
  <c r="UU18" i="43"/>
  <c r="UT18" i="43"/>
  <c r="US18" i="43"/>
  <c r="UR18" i="43"/>
  <c r="UQ18" i="43"/>
  <c r="UP18" i="43"/>
  <c r="UO18" i="43"/>
  <c r="UN18" i="43"/>
  <c r="UM18" i="43"/>
  <c r="UL18" i="43"/>
  <c r="UK18" i="43"/>
  <c r="UJ18" i="43"/>
  <c r="UI18" i="43"/>
  <c r="UH18" i="43"/>
  <c r="UG18" i="43"/>
  <c r="UF18" i="43"/>
  <c r="UE18" i="43"/>
  <c r="UD18" i="43"/>
  <c r="UC18" i="43"/>
  <c r="UB18" i="43"/>
  <c r="UA18" i="43"/>
  <c r="TZ18" i="43"/>
  <c r="TY18" i="43"/>
  <c r="TX18" i="43"/>
  <c r="TW18" i="43"/>
  <c r="TV18" i="43"/>
  <c r="TU18" i="43"/>
  <c r="TT18" i="43"/>
  <c r="TS18" i="43"/>
  <c r="TR18" i="43"/>
  <c r="TQ18" i="43"/>
  <c r="TP18" i="43"/>
  <c r="TO18" i="43"/>
  <c r="TN18" i="43"/>
  <c r="TM18" i="43"/>
  <c r="TL18" i="43"/>
  <c r="TK18" i="43"/>
  <c r="TJ18" i="43"/>
  <c r="TI18" i="43"/>
  <c r="TH18" i="43"/>
  <c r="TG18" i="43"/>
  <c r="TF18" i="43"/>
  <c r="TE18" i="43"/>
  <c r="TD18" i="43"/>
  <c r="TC18" i="43"/>
  <c r="TB18" i="43"/>
  <c r="TA18" i="43"/>
  <c r="SZ18" i="43"/>
  <c r="SY18" i="43"/>
  <c r="SX18" i="43"/>
  <c r="SW18" i="43"/>
  <c r="SV18" i="43"/>
  <c r="SU18" i="43"/>
  <c r="ST18" i="43"/>
  <c r="SS18" i="43"/>
  <c r="SR18" i="43"/>
  <c r="SQ18" i="43"/>
  <c r="SP18" i="43"/>
  <c r="SO18" i="43"/>
  <c r="SN18" i="43"/>
  <c r="SM18" i="43"/>
  <c r="SL18" i="43"/>
  <c r="SK18" i="43"/>
  <c r="SJ18" i="43"/>
  <c r="SI18" i="43"/>
  <c r="SH18" i="43"/>
  <c r="SG18" i="43"/>
  <c r="SF18" i="43"/>
  <c r="SE18" i="43"/>
  <c r="SD18" i="43"/>
  <c r="SC18" i="43"/>
  <c r="SB18" i="43"/>
  <c r="SA18" i="43"/>
  <c r="RZ18" i="43"/>
  <c r="RY18" i="43"/>
  <c r="RX18" i="43"/>
  <c r="RW18" i="43"/>
  <c r="RV18" i="43"/>
  <c r="RU18" i="43"/>
  <c r="RT18" i="43"/>
  <c r="RS18" i="43"/>
  <c r="RR18" i="43"/>
  <c r="RQ18" i="43"/>
  <c r="RP18" i="43"/>
  <c r="RO18" i="43"/>
  <c r="RN18" i="43"/>
  <c r="RM18" i="43"/>
  <c r="RL18" i="43"/>
  <c r="RK18" i="43"/>
  <c r="RJ18" i="43"/>
  <c r="RI18" i="43"/>
  <c r="RH18" i="43"/>
  <c r="RG18" i="43"/>
  <c r="RF18" i="43"/>
  <c r="RE18" i="43"/>
  <c r="RD18" i="43"/>
  <c r="RC18" i="43"/>
  <c r="RB18" i="43"/>
  <c r="RA18" i="43"/>
  <c r="QZ18" i="43"/>
  <c r="QY18" i="43"/>
  <c r="QX18" i="43"/>
  <c r="QW18" i="43"/>
  <c r="QV18" i="43"/>
  <c r="QU18" i="43"/>
  <c r="QT18" i="43"/>
  <c r="QS18" i="43"/>
  <c r="QR18" i="43"/>
  <c r="QQ18" i="43"/>
  <c r="QP18" i="43"/>
  <c r="QO18" i="43"/>
  <c r="QN18" i="43"/>
  <c r="QM18" i="43"/>
  <c r="QL18" i="43"/>
  <c r="QK18" i="43"/>
  <c r="QJ18" i="43"/>
  <c r="QI18" i="43"/>
  <c r="QH18" i="43"/>
  <c r="QG18" i="43"/>
  <c r="QF18" i="43"/>
  <c r="QE18" i="43"/>
  <c r="QD18" i="43"/>
  <c r="QC18" i="43"/>
  <c r="QB18" i="43"/>
  <c r="QA18" i="43"/>
  <c r="PZ18" i="43"/>
  <c r="PY18" i="43"/>
  <c r="PX18" i="43"/>
  <c r="PW18" i="43"/>
  <c r="PV18" i="43"/>
  <c r="PU18" i="43"/>
  <c r="PT18" i="43"/>
  <c r="PS18" i="43"/>
  <c r="PR18" i="43"/>
  <c r="PQ18" i="43"/>
  <c r="PP18" i="43"/>
  <c r="PO18" i="43"/>
  <c r="PN18" i="43"/>
  <c r="PM18" i="43"/>
  <c r="PL18" i="43"/>
  <c r="PK18" i="43"/>
  <c r="PJ18" i="43"/>
  <c r="PI18" i="43"/>
  <c r="PH18" i="43"/>
  <c r="PG18" i="43"/>
  <c r="PF18" i="43"/>
  <c r="PE18" i="43"/>
  <c r="PD18" i="43"/>
  <c r="PC18" i="43"/>
  <c r="PB18" i="43"/>
  <c r="PA18" i="43"/>
  <c r="OZ18" i="43"/>
  <c r="OY18" i="43"/>
  <c r="OX18" i="43"/>
  <c r="OW18" i="43"/>
  <c r="OV18" i="43"/>
  <c r="OU18" i="43"/>
  <c r="OT18" i="43"/>
  <c r="OS18" i="43"/>
  <c r="OR18" i="43"/>
  <c r="OQ18" i="43"/>
  <c r="OP18" i="43"/>
  <c r="OO18" i="43"/>
  <c r="ON18" i="43"/>
  <c r="OM18" i="43"/>
  <c r="OL18" i="43"/>
  <c r="OK18" i="43"/>
  <c r="OJ18" i="43"/>
  <c r="OI18" i="43"/>
  <c r="OH18" i="43"/>
  <c r="OG18" i="43"/>
  <c r="OF18" i="43"/>
  <c r="OE18" i="43"/>
  <c r="OD18" i="43"/>
  <c r="OC18" i="43"/>
  <c r="OB18" i="43"/>
  <c r="OA18" i="43"/>
  <c r="NZ18" i="43"/>
  <c r="NY18" i="43"/>
  <c r="NX18" i="43"/>
  <c r="NW18" i="43"/>
  <c r="NV18" i="43"/>
  <c r="NU18" i="43"/>
  <c r="NT18" i="43"/>
  <c r="NS18" i="43"/>
  <c r="NR18" i="43"/>
  <c r="NQ18" i="43"/>
  <c r="NP18" i="43"/>
  <c r="NO18" i="43"/>
  <c r="NN18" i="43"/>
  <c r="NM18" i="43"/>
  <c r="NL18" i="43"/>
  <c r="NK18" i="43"/>
  <c r="NJ18" i="43"/>
  <c r="NI18" i="43"/>
  <c r="NH18" i="43"/>
  <c r="NG18" i="43"/>
  <c r="NF18" i="43"/>
  <c r="NE18" i="43"/>
  <c r="ND18" i="43"/>
  <c r="NC18" i="43"/>
  <c r="NB18" i="43"/>
  <c r="NA18" i="43"/>
  <c r="MZ18" i="43"/>
  <c r="MY18" i="43"/>
  <c r="MX18" i="43"/>
  <c r="MW18" i="43"/>
  <c r="MV18" i="43"/>
  <c r="MU18" i="43"/>
  <c r="MT18" i="43"/>
  <c r="MS18" i="43"/>
  <c r="MR18" i="43"/>
  <c r="MQ18" i="43"/>
  <c r="MP18" i="43"/>
  <c r="MO18" i="43"/>
  <c r="MN18" i="43"/>
  <c r="MM18" i="43"/>
  <c r="ML18" i="43"/>
  <c r="MK18" i="43"/>
  <c r="MJ18" i="43"/>
  <c r="MI18" i="43"/>
  <c r="MH18" i="43"/>
  <c r="MG18" i="43"/>
  <c r="MF18" i="43"/>
  <c r="ME18" i="43"/>
  <c r="MD18" i="43"/>
  <c r="MC18" i="43"/>
  <c r="MB18" i="43"/>
  <c r="MA18" i="43"/>
  <c r="LZ18" i="43"/>
  <c r="LY18" i="43"/>
  <c r="LX18" i="43"/>
  <c r="LW18" i="43"/>
  <c r="LV18" i="43"/>
  <c r="LU18" i="43"/>
  <c r="LT18" i="43"/>
  <c r="LS18" i="43"/>
  <c r="LR18" i="43"/>
  <c r="LQ18" i="43"/>
  <c r="LP18" i="43"/>
  <c r="LO18" i="43"/>
  <c r="LN18" i="43"/>
  <c r="LM18" i="43"/>
  <c r="LL18" i="43"/>
  <c r="LK18" i="43"/>
  <c r="LJ18" i="43"/>
  <c r="LI18" i="43"/>
  <c r="LH18" i="43"/>
  <c r="LG18" i="43"/>
  <c r="LF18" i="43"/>
  <c r="LE18" i="43"/>
  <c r="LD18" i="43"/>
  <c r="LC18" i="43"/>
  <c r="LB18" i="43"/>
  <c r="LA18" i="43"/>
  <c r="KZ18" i="43"/>
  <c r="KY18" i="43"/>
  <c r="KX18" i="43"/>
  <c r="KW18" i="43"/>
  <c r="KV18" i="43"/>
  <c r="KU18" i="43"/>
  <c r="KT18" i="43"/>
  <c r="KS18" i="43"/>
  <c r="KR18" i="43"/>
  <c r="KQ18" i="43"/>
  <c r="KP18" i="43"/>
  <c r="KO18" i="43"/>
  <c r="KN18" i="43"/>
  <c r="KM18" i="43"/>
  <c r="KL18" i="43"/>
  <c r="KK18" i="43"/>
  <c r="KJ18" i="43"/>
  <c r="KI18" i="43"/>
  <c r="KH18" i="43"/>
  <c r="KG18" i="43"/>
  <c r="KF18" i="43"/>
  <c r="KE18" i="43"/>
  <c r="KD18" i="43"/>
  <c r="KC18" i="43"/>
  <c r="KB18" i="43"/>
  <c r="KA18" i="43"/>
  <c r="JZ18" i="43"/>
  <c r="JY18" i="43"/>
  <c r="JX18" i="43"/>
  <c r="JW18" i="43"/>
  <c r="JV18" i="43"/>
  <c r="JU18" i="43"/>
  <c r="JT18" i="43"/>
  <c r="JS18" i="43"/>
  <c r="JR18" i="43"/>
  <c r="JQ18" i="43"/>
  <c r="JP18" i="43"/>
  <c r="JO18" i="43"/>
  <c r="JN18" i="43"/>
  <c r="JM18" i="43"/>
  <c r="JL18" i="43"/>
  <c r="JK18" i="43"/>
  <c r="JJ18" i="43"/>
  <c r="JI18" i="43"/>
  <c r="JH18" i="43"/>
  <c r="JG18" i="43"/>
  <c r="JF18" i="43"/>
  <c r="JE18" i="43"/>
  <c r="JD18" i="43"/>
  <c r="JC18" i="43"/>
  <c r="JB18" i="43"/>
  <c r="JA18" i="43"/>
  <c r="IZ18" i="43"/>
  <c r="IY18" i="43"/>
  <c r="IX18" i="43"/>
  <c r="IW18" i="43"/>
  <c r="IV18" i="43"/>
  <c r="IU18" i="43"/>
  <c r="IT18" i="43"/>
  <c r="IS18" i="43"/>
  <c r="IR18" i="43"/>
  <c r="IQ18" i="43"/>
  <c r="IP18" i="43"/>
  <c r="IO18" i="43"/>
  <c r="IN18" i="43"/>
  <c r="IM18" i="43"/>
  <c r="IL18" i="43"/>
  <c r="IK18" i="43"/>
  <c r="IJ18" i="43"/>
  <c r="II18" i="43"/>
  <c r="IH18" i="43"/>
  <c r="IG18" i="43"/>
  <c r="IF18" i="43"/>
  <c r="IE18" i="43"/>
  <c r="ID18" i="43"/>
  <c r="IC18" i="43"/>
  <c r="IB18" i="43"/>
  <c r="IA18" i="43"/>
  <c r="HZ18" i="43"/>
  <c r="HY18" i="43"/>
  <c r="HX18" i="43"/>
  <c r="HW18" i="43"/>
  <c r="HV18" i="43"/>
  <c r="HU18" i="43"/>
  <c r="HT18" i="43"/>
  <c r="HS18" i="43"/>
  <c r="HR18" i="43"/>
  <c r="HQ18" i="43"/>
  <c r="HP18" i="43"/>
  <c r="HO18" i="43"/>
  <c r="HN18" i="43"/>
  <c r="HM18" i="43"/>
  <c r="HL18" i="43"/>
  <c r="HK18" i="43"/>
  <c r="HJ18" i="43"/>
  <c r="HI18" i="43"/>
  <c r="HH18" i="43"/>
  <c r="HG18" i="43"/>
  <c r="HF18" i="43"/>
  <c r="HE18" i="43"/>
  <c r="HD18" i="43"/>
  <c r="HC18" i="43"/>
  <c r="HB18" i="43"/>
  <c r="HA18" i="43"/>
  <c r="GZ18" i="43"/>
  <c r="GY18" i="43"/>
  <c r="GX18" i="43"/>
  <c r="GW18" i="43"/>
  <c r="GV18" i="43"/>
  <c r="GU18" i="43"/>
  <c r="GT18" i="43"/>
  <c r="GS18" i="43"/>
  <c r="GR18" i="43"/>
  <c r="GQ18" i="43"/>
  <c r="GP18" i="43"/>
  <c r="GO18" i="43"/>
  <c r="GN18" i="43"/>
  <c r="GM18" i="43"/>
  <c r="GL18" i="43"/>
  <c r="GK18" i="43"/>
  <c r="GJ18" i="43"/>
  <c r="GI18" i="43"/>
  <c r="GH18" i="43"/>
  <c r="GG18" i="43"/>
  <c r="GF18" i="43"/>
  <c r="GE18" i="43"/>
  <c r="GD18" i="43"/>
  <c r="GC18" i="43"/>
  <c r="GB18" i="43"/>
  <c r="GA18" i="43"/>
  <c r="FZ18" i="43"/>
  <c r="FY18" i="43"/>
  <c r="FX18" i="43"/>
  <c r="FW18" i="43"/>
  <c r="FV18" i="43"/>
  <c r="FU18" i="43"/>
  <c r="FT18" i="43"/>
  <c r="FS18" i="43"/>
  <c r="FR18" i="43"/>
  <c r="FQ18" i="43"/>
  <c r="FP18" i="43"/>
  <c r="FO18" i="43"/>
  <c r="FN18" i="43"/>
  <c r="FM18" i="43"/>
  <c r="FL18" i="43"/>
  <c r="FK18" i="43"/>
  <c r="FJ18" i="43"/>
  <c r="FI18" i="43"/>
  <c r="FH18" i="43"/>
  <c r="FG18" i="43"/>
  <c r="FF18" i="43"/>
  <c r="FE18" i="43"/>
  <c r="FD18" i="43"/>
  <c r="FC18" i="43"/>
  <c r="FB18" i="43"/>
  <c r="FA18" i="43"/>
  <c r="EZ18" i="43"/>
  <c r="EY18" i="43"/>
  <c r="EX18" i="43"/>
  <c r="EW18" i="43"/>
  <c r="EV18" i="43"/>
  <c r="EU18" i="43"/>
  <c r="ET18" i="43"/>
  <c r="ES18" i="43"/>
  <c r="ER18" i="43"/>
  <c r="EQ18" i="43"/>
  <c r="EP18" i="43"/>
  <c r="EO18" i="43"/>
  <c r="EN18" i="43"/>
  <c r="EM18" i="43"/>
  <c r="EL18" i="43"/>
  <c r="EK18" i="43"/>
  <c r="EJ18" i="43"/>
  <c r="EI18" i="43"/>
  <c r="EH18" i="43"/>
  <c r="EG18" i="43"/>
  <c r="EF18" i="43"/>
  <c r="EE18" i="43"/>
  <c r="ED18" i="43"/>
  <c r="EC18" i="43"/>
  <c r="EB18" i="43"/>
  <c r="EA18" i="43"/>
  <c r="DZ18" i="43"/>
  <c r="DY18" i="43"/>
  <c r="DX18" i="43"/>
  <c r="DW18" i="43"/>
  <c r="DV18" i="43"/>
  <c r="DU18" i="43"/>
  <c r="DT18" i="43"/>
  <c r="DS18" i="43"/>
  <c r="DR18" i="43"/>
  <c r="DQ18" i="43"/>
  <c r="DP18" i="43"/>
  <c r="DO18" i="43"/>
  <c r="DN18" i="43"/>
  <c r="DM18" i="43"/>
  <c r="DL18" i="43"/>
  <c r="DK18" i="43"/>
  <c r="DJ18" i="43"/>
  <c r="DI18" i="43"/>
  <c r="DH18" i="43"/>
  <c r="DG18" i="43"/>
  <c r="DF18" i="43"/>
  <c r="DE18" i="43"/>
  <c r="DD18" i="43"/>
  <c r="DC18" i="43"/>
  <c r="DB18" i="43"/>
  <c r="DA18" i="43"/>
  <c r="CZ18" i="43"/>
  <c r="CY18" i="43"/>
  <c r="CX18" i="43"/>
  <c r="CW18" i="43"/>
  <c r="CV18" i="43"/>
  <c r="CU18" i="43"/>
  <c r="CT18" i="43"/>
  <c r="CS18" i="43"/>
  <c r="CR18" i="43"/>
  <c r="CQ18" i="43"/>
  <c r="CP18" i="43"/>
  <c r="CO18" i="43"/>
  <c r="CN18" i="43"/>
  <c r="CM18" i="43"/>
  <c r="CL18" i="43"/>
  <c r="CK18" i="43"/>
  <c r="CJ18" i="43"/>
  <c r="CI18" i="43"/>
  <c r="CH18" i="43"/>
  <c r="CG18" i="43"/>
  <c r="CF18" i="43"/>
  <c r="CE18" i="43"/>
  <c r="CD18" i="43"/>
  <c r="CC18" i="43"/>
  <c r="CB18" i="43"/>
  <c r="CA18" i="43"/>
  <c r="BZ18" i="43"/>
  <c r="BY18" i="43"/>
  <c r="BX18" i="43"/>
  <c r="BW18" i="43"/>
  <c r="BV18" i="43"/>
  <c r="BU18" i="43"/>
  <c r="BT18" i="43"/>
  <c r="BS18" i="43"/>
  <c r="BR18" i="43"/>
  <c r="BQ18" i="43"/>
  <c r="BP18" i="43"/>
  <c r="BO18" i="43"/>
  <c r="BN18" i="43"/>
  <c r="BM18" i="43"/>
  <c r="BL18" i="43"/>
  <c r="BK18" i="43"/>
  <c r="BJ18" i="43"/>
  <c r="BI18" i="43"/>
  <c r="BH18" i="43"/>
  <c r="BG18" i="43"/>
  <c r="BF18" i="43"/>
  <c r="BE18" i="43"/>
  <c r="BD18" i="43"/>
  <c r="BC18" i="43"/>
  <c r="BB18" i="43"/>
  <c r="BA18" i="43"/>
  <c r="AZ18" i="43"/>
  <c r="AY18" i="43"/>
  <c r="AX18" i="43"/>
  <c r="AW18" i="43"/>
  <c r="AV18" i="43"/>
  <c r="AU18" i="43"/>
  <c r="AT18" i="43"/>
  <c r="AS18" i="43"/>
  <c r="AR18" i="43"/>
  <c r="AQ18" i="43"/>
  <c r="AP18" i="43"/>
  <c r="AO18" i="43"/>
  <c r="AN18" i="43"/>
  <c r="AM18" i="43"/>
  <c r="AL18" i="43"/>
  <c r="AK18" i="43"/>
  <c r="AJ18" i="43"/>
  <c r="AI18" i="43"/>
  <c r="AH18" i="43"/>
  <c r="AG18" i="43"/>
  <c r="AF18" i="43"/>
  <c r="AE18" i="43"/>
  <c r="AD18" i="43"/>
  <c r="AC18" i="43"/>
  <c r="AB18" i="43"/>
  <c r="AA18" i="43"/>
  <c r="Z18" i="43"/>
  <c r="Y18" i="43"/>
  <c r="X18" i="43"/>
  <c r="W18" i="43"/>
  <c r="V18" i="43"/>
  <c r="U18" i="43"/>
  <c r="T18" i="43"/>
  <c r="S18" i="43"/>
  <c r="R18" i="43"/>
  <c r="Q18" i="43"/>
  <c r="P18" i="43"/>
  <c r="O18" i="43"/>
  <c r="N18" i="43"/>
  <c r="M18" i="43"/>
  <c r="L18" i="43"/>
  <c r="K18" i="43"/>
  <c r="J18" i="43"/>
  <c r="I18" i="43"/>
  <c r="H18" i="43"/>
  <c r="G18" i="43"/>
  <c r="F18" i="43"/>
  <c r="E18" i="43"/>
  <c r="D18" i="43"/>
  <c r="C18" i="43"/>
  <c r="B18" i="43"/>
  <c r="YC17" i="43"/>
  <c r="YB17" i="43"/>
  <c r="YA17" i="43"/>
  <c r="XZ17" i="43"/>
  <c r="XY17" i="43"/>
  <c r="XX17" i="43"/>
  <c r="XW17" i="43"/>
  <c r="XV17" i="43"/>
  <c r="XU17" i="43"/>
  <c r="XT17" i="43"/>
  <c r="XS17" i="43"/>
  <c r="XR17" i="43"/>
  <c r="XQ17" i="43"/>
  <c r="XP17" i="43"/>
  <c r="XO17" i="43"/>
  <c r="XN17" i="43"/>
  <c r="XM17" i="43"/>
  <c r="XL17" i="43"/>
  <c r="XK17" i="43"/>
  <c r="XJ17" i="43"/>
  <c r="XI17" i="43"/>
  <c r="XH17" i="43"/>
  <c r="XG17" i="43"/>
  <c r="XF17" i="43"/>
  <c r="XE17" i="43"/>
  <c r="XD17" i="43"/>
  <c r="XC17" i="43"/>
  <c r="XB17" i="43"/>
  <c r="XA17" i="43"/>
  <c r="WZ17" i="43"/>
  <c r="WY17" i="43"/>
  <c r="WX17" i="43"/>
  <c r="WW17" i="43"/>
  <c r="WV17" i="43"/>
  <c r="WU17" i="43"/>
  <c r="WT17" i="43"/>
  <c r="WS17" i="43"/>
  <c r="WR17" i="43"/>
  <c r="WQ17" i="43"/>
  <c r="WP17" i="43"/>
  <c r="WO17" i="43"/>
  <c r="WN17" i="43"/>
  <c r="WM17" i="43"/>
  <c r="WL17" i="43"/>
  <c r="WK17" i="43"/>
  <c r="WJ17" i="43"/>
  <c r="WI17" i="43"/>
  <c r="WH17" i="43"/>
  <c r="WG17" i="43"/>
  <c r="WF17" i="43"/>
  <c r="WE17" i="43"/>
  <c r="WD17" i="43"/>
  <c r="WC17" i="43"/>
  <c r="WB17" i="43"/>
  <c r="WA17" i="43"/>
  <c r="VZ17" i="43"/>
  <c r="VY17" i="43"/>
  <c r="VX17" i="43"/>
  <c r="VW17" i="43"/>
  <c r="VV17" i="43"/>
  <c r="VU17" i="43"/>
  <c r="VT17" i="43"/>
  <c r="VS17" i="43"/>
  <c r="VR17" i="43"/>
  <c r="VQ17" i="43"/>
  <c r="VP17" i="43"/>
  <c r="VO17" i="43"/>
  <c r="VN17" i="43"/>
  <c r="VM17" i="43"/>
  <c r="VL17" i="43"/>
  <c r="VK17" i="43"/>
  <c r="VJ17" i="43"/>
  <c r="VI17" i="43"/>
  <c r="VH17" i="43"/>
  <c r="VG17" i="43"/>
  <c r="VF17" i="43"/>
  <c r="VE17" i="43"/>
  <c r="VD17" i="43"/>
  <c r="VC17" i="43"/>
  <c r="VB17" i="43"/>
  <c r="VA17" i="43"/>
  <c r="UZ17" i="43"/>
  <c r="UY17" i="43"/>
  <c r="UX17" i="43"/>
  <c r="UW17" i="43"/>
  <c r="UV17" i="43"/>
  <c r="UU17" i="43"/>
  <c r="UT17" i="43"/>
  <c r="US17" i="43"/>
  <c r="UR17" i="43"/>
  <c r="UQ17" i="43"/>
  <c r="UP17" i="43"/>
  <c r="UO17" i="43"/>
  <c r="UN17" i="43"/>
  <c r="UM17" i="43"/>
  <c r="UL17" i="43"/>
  <c r="UK17" i="43"/>
  <c r="UJ17" i="43"/>
  <c r="UI17" i="43"/>
  <c r="UH17" i="43"/>
  <c r="UG17" i="43"/>
  <c r="UF17" i="43"/>
  <c r="UE17" i="43"/>
  <c r="UD17" i="43"/>
  <c r="UC17" i="43"/>
  <c r="UB17" i="43"/>
  <c r="UA17" i="43"/>
  <c r="TZ17" i="43"/>
  <c r="TY17" i="43"/>
  <c r="TX17" i="43"/>
  <c r="TW17" i="43"/>
  <c r="TV17" i="43"/>
  <c r="TU17" i="43"/>
  <c r="TT17" i="43"/>
  <c r="TS17" i="43"/>
  <c r="TR17" i="43"/>
  <c r="TQ17" i="43"/>
  <c r="TP17" i="43"/>
  <c r="TO17" i="43"/>
  <c r="TN17" i="43"/>
  <c r="TM17" i="43"/>
  <c r="TL17" i="43"/>
  <c r="TK17" i="43"/>
  <c r="TJ17" i="43"/>
  <c r="TI17" i="43"/>
  <c r="TH17" i="43"/>
  <c r="TG17" i="43"/>
  <c r="TF17" i="43"/>
  <c r="TE17" i="43"/>
  <c r="TD17" i="43"/>
  <c r="TC17" i="43"/>
  <c r="TB17" i="43"/>
  <c r="TA17" i="43"/>
  <c r="SZ17" i="43"/>
  <c r="SY17" i="43"/>
  <c r="SX17" i="43"/>
  <c r="SW17" i="43"/>
  <c r="SV17" i="43"/>
  <c r="SU17" i="43"/>
  <c r="ST17" i="43"/>
  <c r="SS17" i="43"/>
  <c r="SR17" i="43"/>
  <c r="SQ17" i="43"/>
  <c r="SP17" i="43"/>
  <c r="SO17" i="43"/>
  <c r="SN17" i="43"/>
  <c r="SM17" i="43"/>
  <c r="SL17" i="43"/>
  <c r="SK17" i="43"/>
  <c r="SJ17" i="43"/>
  <c r="SI17" i="43"/>
  <c r="SH17" i="43"/>
  <c r="SG17" i="43"/>
  <c r="SF17" i="43"/>
  <c r="SE17" i="43"/>
  <c r="SD17" i="43"/>
  <c r="SC17" i="43"/>
  <c r="SB17" i="43"/>
  <c r="SA17" i="43"/>
  <c r="RZ17" i="43"/>
  <c r="RY17" i="43"/>
  <c r="RX17" i="43"/>
  <c r="RW17" i="43"/>
  <c r="RV17" i="43"/>
  <c r="RU17" i="43"/>
  <c r="RT17" i="43"/>
  <c r="RS17" i="43"/>
  <c r="RR17" i="43"/>
  <c r="RQ17" i="43"/>
  <c r="RP17" i="43"/>
  <c r="RO17" i="43"/>
  <c r="RN17" i="43"/>
  <c r="RM17" i="43"/>
  <c r="RL17" i="43"/>
  <c r="RK17" i="43"/>
  <c r="RJ17" i="43"/>
  <c r="RI17" i="43"/>
  <c r="RH17" i="43"/>
  <c r="RG17" i="43"/>
  <c r="RF17" i="43"/>
  <c r="RE17" i="43"/>
  <c r="RD17" i="43"/>
  <c r="RC17" i="43"/>
  <c r="RB17" i="43"/>
  <c r="RA17" i="43"/>
  <c r="QZ17" i="43"/>
  <c r="QY17" i="43"/>
  <c r="QX17" i="43"/>
  <c r="QW17" i="43"/>
  <c r="QV17" i="43"/>
  <c r="QU17" i="43"/>
  <c r="QT17" i="43"/>
  <c r="QS17" i="43"/>
  <c r="QR17" i="43"/>
  <c r="QQ17" i="43"/>
  <c r="QP17" i="43"/>
  <c r="QO17" i="43"/>
  <c r="QN17" i="43"/>
  <c r="QM17" i="43"/>
  <c r="QL17" i="43"/>
  <c r="QK17" i="43"/>
  <c r="QJ17" i="43"/>
  <c r="QI17" i="43"/>
  <c r="QH17" i="43"/>
  <c r="QG17" i="43"/>
  <c r="QF17" i="43"/>
  <c r="QE17" i="43"/>
  <c r="QD17" i="43"/>
  <c r="QC17" i="43"/>
  <c r="QB17" i="43"/>
  <c r="QA17" i="43"/>
  <c r="PZ17" i="43"/>
  <c r="PY17" i="43"/>
  <c r="PX17" i="43"/>
  <c r="PW17" i="43"/>
  <c r="PV17" i="43"/>
  <c r="PU17" i="43"/>
  <c r="PT17" i="43"/>
  <c r="PS17" i="43"/>
  <c r="PR17" i="43"/>
  <c r="PQ17" i="43"/>
  <c r="PP17" i="43"/>
  <c r="PO17" i="43"/>
  <c r="PN17" i="43"/>
  <c r="PM17" i="43"/>
  <c r="PL17" i="43"/>
  <c r="PK17" i="43"/>
  <c r="PJ17" i="43"/>
  <c r="PI17" i="43"/>
  <c r="PH17" i="43"/>
  <c r="PG17" i="43"/>
  <c r="PF17" i="43"/>
  <c r="PE17" i="43"/>
  <c r="PD17" i="43"/>
  <c r="PC17" i="43"/>
  <c r="PB17" i="43"/>
  <c r="PA17" i="43"/>
  <c r="OZ17" i="43"/>
  <c r="OY17" i="43"/>
  <c r="OX17" i="43"/>
  <c r="OW17" i="43"/>
  <c r="OV17" i="43"/>
  <c r="OU17" i="43"/>
  <c r="OT17" i="43"/>
  <c r="OS17" i="43"/>
  <c r="OR17" i="43"/>
  <c r="OQ17" i="43"/>
  <c r="OP17" i="43"/>
  <c r="OO17" i="43"/>
  <c r="ON17" i="43"/>
  <c r="OM17" i="43"/>
  <c r="OL17" i="43"/>
  <c r="OK17" i="43"/>
  <c r="OJ17" i="43"/>
  <c r="OI17" i="43"/>
  <c r="OH17" i="43"/>
  <c r="OG17" i="43"/>
  <c r="OF17" i="43"/>
  <c r="OE17" i="43"/>
  <c r="OD17" i="43"/>
  <c r="OC17" i="43"/>
  <c r="OB17" i="43"/>
  <c r="OA17" i="43"/>
  <c r="NZ17" i="43"/>
  <c r="NY17" i="43"/>
  <c r="NX17" i="43"/>
  <c r="NW17" i="43"/>
  <c r="NV17" i="43"/>
  <c r="NU17" i="43"/>
  <c r="NT17" i="43"/>
  <c r="NS17" i="43"/>
  <c r="NR17" i="43"/>
  <c r="NQ17" i="43"/>
  <c r="NP17" i="43"/>
  <c r="NO17" i="43"/>
  <c r="NN17" i="43"/>
  <c r="NM17" i="43"/>
  <c r="NL17" i="43"/>
  <c r="NK17" i="43"/>
  <c r="NJ17" i="43"/>
  <c r="NI17" i="43"/>
  <c r="NH17" i="43"/>
  <c r="NG17" i="43"/>
  <c r="NF17" i="43"/>
  <c r="NE17" i="43"/>
  <c r="ND17" i="43"/>
  <c r="NC17" i="43"/>
  <c r="NB17" i="43"/>
  <c r="NA17" i="43"/>
  <c r="MZ17" i="43"/>
  <c r="MY17" i="43"/>
  <c r="MX17" i="43"/>
  <c r="MW17" i="43"/>
  <c r="MV17" i="43"/>
  <c r="MU17" i="43"/>
  <c r="MT17" i="43"/>
  <c r="MS17" i="43"/>
  <c r="MR17" i="43"/>
  <c r="MQ17" i="43"/>
  <c r="MP17" i="43"/>
  <c r="MO17" i="43"/>
  <c r="MN17" i="43"/>
  <c r="MM17" i="43"/>
  <c r="ML17" i="43"/>
  <c r="MK17" i="43"/>
  <c r="MJ17" i="43"/>
  <c r="MI17" i="43"/>
  <c r="MH17" i="43"/>
  <c r="MG17" i="43"/>
  <c r="MF17" i="43"/>
  <c r="ME17" i="43"/>
  <c r="MD17" i="43"/>
  <c r="MC17" i="43"/>
  <c r="MB17" i="43"/>
  <c r="MA17" i="43"/>
  <c r="LZ17" i="43"/>
  <c r="LY17" i="43"/>
  <c r="LX17" i="43"/>
  <c r="LW17" i="43"/>
  <c r="LV17" i="43"/>
  <c r="LU17" i="43"/>
  <c r="LT17" i="43"/>
  <c r="LS17" i="43"/>
  <c r="LR17" i="43"/>
  <c r="LQ17" i="43"/>
  <c r="LP17" i="43"/>
  <c r="LO17" i="43"/>
  <c r="LN17" i="43"/>
  <c r="LM17" i="43"/>
  <c r="LL17" i="43"/>
  <c r="LK17" i="43"/>
  <c r="LJ17" i="43"/>
  <c r="LI17" i="43"/>
  <c r="LH17" i="43"/>
  <c r="LG17" i="43"/>
  <c r="LF17" i="43"/>
  <c r="LE17" i="43"/>
  <c r="LD17" i="43"/>
  <c r="LC17" i="43"/>
  <c r="LB17" i="43"/>
  <c r="LA17" i="43"/>
  <c r="KZ17" i="43"/>
  <c r="KY17" i="43"/>
  <c r="KX17" i="43"/>
  <c r="KW17" i="43"/>
  <c r="KV17" i="43"/>
  <c r="KU17" i="43"/>
  <c r="KT17" i="43"/>
  <c r="KS17" i="43"/>
  <c r="KR17" i="43"/>
  <c r="KQ17" i="43"/>
  <c r="KP17" i="43"/>
  <c r="KO17" i="43"/>
  <c r="KN17" i="43"/>
  <c r="KM17" i="43"/>
  <c r="KL17" i="43"/>
  <c r="KK17" i="43"/>
  <c r="KJ17" i="43"/>
  <c r="KI17" i="43"/>
  <c r="KH17" i="43"/>
  <c r="KG17" i="43"/>
  <c r="KF17" i="43"/>
  <c r="KE17" i="43"/>
  <c r="KD17" i="43"/>
  <c r="KC17" i="43"/>
  <c r="KB17" i="43"/>
  <c r="KA17" i="43"/>
  <c r="JZ17" i="43"/>
  <c r="JY17" i="43"/>
  <c r="JX17" i="43"/>
  <c r="JW17" i="43"/>
  <c r="JV17" i="43"/>
  <c r="JU17" i="43"/>
  <c r="JT17" i="43"/>
  <c r="JS17" i="43"/>
  <c r="JR17" i="43"/>
  <c r="JQ17" i="43"/>
  <c r="JP17" i="43"/>
  <c r="JO17" i="43"/>
  <c r="JN17" i="43"/>
  <c r="JM17" i="43"/>
  <c r="JL17" i="43"/>
  <c r="JK17" i="43"/>
  <c r="JJ17" i="43"/>
  <c r="JI17" i="43"/>
  <c r="JH17" i="43"/>
  <c r="JG17" i="43"/>
  <c r="JF17" i="43"/>
  <c r="JE17" i="43"/>
  <c r="JD17" i="43"/>
  <c r="JC17" i="43"/>
  <c r="JB17" i="43"/>
  <c r="JA17" i="43"/>
  <c r="IZ17" i="43"/>
  <c r="IY17" i="43"/>
  <c r="IX17" i="43"/>
  <c r="IW17" i="43"/>
  <c r="IV17" i="43"/>
  <c r="IU17" i="43"/>
  <c r="IT17" i="43"/>
  <c r="IS17" i="43"/>
  <c r="IR17" i="43"/>
  <c r="IQ17" i="43"/>
  <c r="IP17" i="43"/>
  <c r="IO17" i="43"/>
  <c r="IN17" i="43"/>
  <c r="IM17" i="43"/>
  <c r="IL17" i="43"/>
  <c r="IK17" i="43"/>
  <c r="IJ17" i="43"/>
  <c r="II17" i="43"/>
  <c r="IH17" i="43"/>
  <c r="IG17" i="43"/>
  <c r="IF17" i="43"/>
  <c r="IE17" i="43"/>
  <c r="ID17" i="43"/>
  <c r="IC17" i="43"/>
  <c r="IB17" i="43"/>
  <c r="IA17" i="43"/>
  <c r="HZ17" i="43"/>
  <c r="HY17" i="43"/>
  <c r="HX17" i="43"/>
  <c r="HW17" i="43"/>
  <c r="HV17" i="43"/>
  <c r="HU17" i="43"/>
  <c r="HT17" i="43"/>
  <c r="HS17" i="43"/>
  <c r="HR17" i="43"/>
  <c r="HQ17" i="43"/>
  <c r="HP17" i="43"/>
  <c r="HO17" i="43"/>
  <c r="HN17" i="43"/>
  <c r="HM17" i="43"/>
  <c r="HL17" i="43"/>
  <c r="HK17" i="43"/>
  <c r="HJ17" i="43"/>
  <c r="HI17" i="43"/>
  <c r="HH17" i="43"/>
  <c r="HG17" i="43"/>
  <c r="HF17" i="43"/>
  <c r="HE17" i="43"/>
  <c r="HD17" i="43"/>
  <c r="HC17" i="43"/>
  <c r="HB17" i="43"/>
  <c r="HA17" i="43"/>
  <c r="GZ17" i="43"/>
  <c r="GY17" i="43"/>
  <c r="GX17" i="43"/>
  <c r="GW17" i="43"/>
  <c r="GV17" i="43"/>
  <c r="GU17" i="43"/>
  <c r="GT17" i="43"/>
  <c r="GS17" i="43"/>
  <c r="GR17" i="43"/>
  <c r="GQ17" i="43"/>
  <c r="GP17" i="43"/>
  <c r="GO17" i="43"/>
  <c r="GN17" i="43"/>
  <c r="GM17" i="43"/>
  <c r="GL17" i="43"/>
  <c r="GK17" i="43"/>
  <c r="GJ17" i="43"/>
  <c r="GI17" i="43"/>
  <c r="GH17" i="43"/>
  <c r="GG17" i="43"/>
  <c r="GF17" i="43"/>
  <c r="GE17" i="43"/>
  <c r="GD17" i="43"/>
  <c r="GC17" i="43"/>
  <c r="GB17" i="43"/>
  <c r="GA17" i="43"/>
  <c r="FZ17" i="43"/>
  <c r="FY17" i="43"/>
  <c r="FX17" i="43"/>
  <c r="FW17" i="43"/>
  <c r="FV17" i="43"/>
  <c r="FU17" i="43"/>
  <c r="FT17" i="43"/>
  <c r="FS17" i="43"/>
  <c r="FR17" i="43"/>
  <c r="FQ17" i="43"/>
  <c r="FP17" i="43"/>
  <c r="FO17" i="43"/>
  <c r="FN17" i="43"/>
  <c r="FM17" i="43"/>
  <c r="FL17" i="43"/>
  <c r="FK17" i="43"/>
  <c r="FJ17" i="43"/>
  <c r="FI17" i="43"/>
  <c r="FH17" i="43"/>
  <c r="FG17" i="43"/>
  <c r="FF17" i="43"/>
  <c r="FE17" i="43"/>
  <c r="FD17" i="43"/>
  <c r="FC17" i="43"/>
  <c r="FB17" i="43"/>
  <c r="FA17" i="43"/>
  <c r="EZ17" i="43"/>
  <c r="EY17" i="43"/>
  <c r="EX17" i="43"/>
  <c r="EW17" i="43"/>
  <c r="EV17" i="43"/>
  <c r="EU17" i="43"/>
  <c r="ET17" i="43"/>
  <c r="ES17" i="43"/>
  <c r="ER17" i="43"/>
  <c r="EQ17" i="43"/>
  <c r="EP17" i="43"/>
  <c r="EO17" i="43"/>
  <c r="EN17" i="43"/>
  <c r="EM17" i="43"/>
  <c r="EL17" i="43"/>
  <c r="EK17" i="43"/>
  <c r="EJ17" i="43"/>
  <c r="EI17" i="43"/>
  <c r="EH17" i="43"/>
  <c r="EG17" i="43"/>
  <c r="EF17" i="43"/>
  <c r="EE17" i="43"/>
  <c r="ED17" i="43"/>
  <c r="EC17" i="43"/>
  <c r="EB17" i="43"/>
  <c r="EA17" i="43"/>
  <c r="DZ17" i="43"/>
  <c r="DY17" i="43"/>
  <c r="DX17" i="43"/>
  <c r="DW17" i="43"/>
  <c r="DV17" i="43"/>
  <c r="DU17" i="43"/>
  <c r="DT17" i="43"/>
  <c r="DS17" i="43"/>
  <c r="DR17" i="43"/>
  <c r="DQ17" i="43"/>
  <c r="DP17" i="43"/>
  <c r="DO17" i="43"/>
  <c r="DN17" i="43"/>
  <c r="DM17" i="43"/>
  <c r="DL17" i="43"/>
  <c r="DK17" i="43"/>
  <c r="DJ17" i="43"/>
  <c r="DI17" i="43"/>
  <c r="DH17" i="43"/>
  <c r="DG17" i="43"/>
  <c r="DF17" i="43"/>
  <c r="DE17" i="43"/>
  <c r="DD17" i="43"/>
  <c r="DC17" i="43"/>
  <c r="DB17" i="43"/>
  <c r="DA17" i="43"/>
  <c r="CZ17" i="43"/>
  <c r="CY17" i="43"/>
  <c r="CX17" i="43"/>
  <c r="CW17" i="43"/>
  <c r="CV17" i="43"/>
  <c r="CU17" i="43"/>
  <c r="CT17" i="43"/>
  <c r="CS17" i="43"/>
  <c r="CR17" i="43"/>
  <c r="CQ17" i="43"/>
  <c r="CP17" i="43"/>
  <c r="CO17" i="43"/>
  <c r="CN17" i="43"/>
  <c r="CM17" i="43"/>
  <c r="CL17" i="43"/>
  <c r="CK17" i="43"/>
  <c r="CJ17" i="43"/>
  <c r="CI17" i="43"/>
  <c r="CH17" i="43"/>
  <c r="CG17" i="43"/>
  <c r="CF17" i="43"/>
  <c r="CE17" i="43"/>
  <c r="CD17" i="43"/>
  <c r="CC17" i="43"/>
  <c r="CB17" i="43"/>
  <c r="CA17" i="43"/>
  <c r="BZ17" i="43"/>
  <c r="BY17" i="43"/>
  <c r="BX17" i="43"/>
  <c r="BW17" i="43"/>
  <c r="BV17" i="43"/>
  <c r="BU17" i="43"/>
  <c r="BT17" i="43"/>
  <c r="BS17" i="43"/>
  <c r="BR17" i="43"/>
  <c r="BQ17" i="43"/>
  <c r="BP17" i="43"/>
  <c r="BO17" i="43"/>
  <c r="BN17" i="43"/>
  <c r="BM17" i="43"/>
  <c r="BL17" i="43"/>
  <c r="BK17" i="43"/>
  <c r="BJ17" i="43"/>
  <c r="BI17" i="43"/>
  <c r="BH17" i="43"/>
  <c r="BG17" i="43"/>
  <c r="BF17" i="43"/>
  <c r="BE17" i="43"/>
  <c r="BD17" i="43"/>
  <c r="BC17" i="43"/>
  <c r="BB17" i="43"/>
  <c r="BA17" i="43"/>
  <c r="AZ17" i="43"/>
  <c r="AY17" i="43"/>
  <c r="AX17" i="43"/>
  <c r="AW17" i="43"/>
  <c r="AV17" i="43"/>
  <c r="AU17" i="43"/>
  <c r="AT17" i="43"/>
  <c r="AS17" i="43"/>
  <c r="AR17" i="43"/>
  <c r="AQ17" i="43"/>
  <c r="AP17" i="43"/>
  <c r="AO17" i="43"/>
  <c r="AN17" i="43"/>
  <c r="AM17" i="43"/>
  <c r="AL17" i="43"/>
  <c r="AK17" i="43"/>
  <c r="AJ17" i="43"/>
  <c r="AI17" i="43"/>
  <c r="AH17" i="43"/>
  <c r="AG17" i="43"/>
  <c r="AF17" i="43"/>
  <c r="AE17" i="43"/>
  <c r="AD17" i="43"/>
  <c r="AC17" i="43"/>
  <c r="AB17" i="43"/>
  <c r="AA17" i="43"/>
  <c r="Z17" i="43"/>
  <c r="Y17" i="43"/>
  <c r="X17" i="43"/>
  <c r="W17" i="43"/>
  <c r="V17" i="43"/>
  <c r="U17" i="43"/>
  <c r="T17" i="43"/>
  <c r="S17" i="43"/>
  <c r="R17" i="43"/>
  <c r="Q17" i="43"/>
  <c r="P17" i="43"/>
  <c r="O17" i="43"/>
  <c r="N17" i="43"/>
  <c r="M17" i="43"/>
  <c r="L17" i="43"/>
  <c r="K17" i="43"/>
  <c r="J17" i="43"/>
  <c r="I17" i="43"/>
  <c r="H17" i="43"/>
  <c r="G17" i="43"/>
  <c r="F17" i="43"/>
  <c r="E17" i="43"/>
  <c r="D17" i="43"/>
  <c r="C17" i="43"/>
  <c r="B17" i="43"/>
  <c r="YC16" i="43"/>
  <c r="YB16" i="43"/>
  <c r="YA16" i="43"/>
  <c r="XZ16" i="43"/>
  <c r="XY16" i="43"/>
  <c r="XX16" i="43"/>
  <c r="XW16" i="43"/>
  <c r="XV16" i="43"/>
  <c r="XU16" i="43"/>
  <c r="XT16" i="43"/>
  <c r="XS16" i="43"/>
  <c r="XR16" i="43"/>
  <c r="XQ16" i="43"/>
  <c r="XP16" i="43"/>
  <c r="XO16" i="43"/>
  <c r="XN16" i="43"/>
  <c r="XM16" i="43"/>
  <c r="XL16" i="43"/>
  <c r="XK16" i="43"/>
  <c r="XJ16" i="43"/>
  <c r="XI16" i="43"/>
  <c r="XH16" i="43"/>
  <c r="XG16" i="43"/>
  <c r="XF16" i="43"/>
  <c r="XE16" i="43"/>
  <c r="XD16" i="43"/>
  <c r="XC16" i="43"/>
  <c r="XB16" i="43"/>
  <c r="XA16" i="43"/>
  <c r="WZ16" i="43"/>
  <c r="WY16" i="43"/>
  <c r="WX16" i="43"/>
  <c r="WW16" i="43"/>
  <c r="WV16" i="43"/>
  <c r="WU16" i="43"/>
  <c r="WT16" i="43"/>
  <c r="WS16" i="43"/>
  <c r="WR16" i="43"/>
  <c r="WQ16" i="43"/>
  <c r="WP16" i="43"/>
  <c r="WO16" i="43"/>
  <c r="WN16" i="43"/>
  <c r="WM16" i="43"/>
  <c r="WL16" i="43"/>
  <c r="WK16" i="43"/>
  <c r="WJ16" i="43"/>
  <c r="WI16" i="43"/>
  <c r="WH16" i="43"/>
  <c r="WG16" i="43"/>
  <c r="WF16" i="43"/>
  <c r="WE16" i="43"/>
  <c r="WD16" i="43"/>
  <c r="WC16" i="43"/>
  <c r="WB16" i="43"/>
  <c r="WA16" i="43"/>
  <c r="VZ16" i="43"/>
  <c r="VY16" i="43"/>
  <c r="VX16" i="43"/>
  <c r="VW16" i="43"/>
  <c r="VV16" i="43"/>
  <c r="VU16" i="43"/>
  <c r="VT16" i="43"/>
  <c r="VS16" i="43"/>
  <c r="VR16" i="43"/>
  <c r="VQ16" i="43"/>
  <c r="VP16" i="43"/>
  <c r="VO16" i="43"/>
  <c r="VN16" i="43"/>
  <c r="VM16" i="43"/>
  <c r="VL16" i="43"/>
  <c r="VK16" i="43"/>
  <c r="VJ16" i="43"/>
  <c r="VI16" i="43"/>
  <c r="VH16" i="43"/>
  <c r="VG16" i="43"/>
  <c r="VF16" i="43"/>
  <c r="VE16" i="43"/>
  <c r="VD16" i="43"/>
  <c r="VC16" i="43"/>
  <c r="VB16" i="43"/>
  <c r="VA16" i="43"/>
  <c r="UZ16" i="43"/>
  <c r="UY16" i="43"/>
  <c r="UX16" i="43"/>
  <c r="UW16" i="43"/>
  <c r="UV16" i="43"/>
  <c r="UU16" i="43"/>
  <c r="UT16" i="43"/>
  <c r="US16" i="43"/>
  <c r="UR16" i="43"/>
  <c r="UQ16" i="43"/>
  <c r="UP16" i="43"/>
  <c r="UO16" i="43"/>
  <c r="UN16" i="43"/>
  <c r="UM16" i="43"/>
  <c r="UL16" i="43"/>
  <c r="UK16" i="43"/>
  <c r="UJ16" i="43"/>
  <c r="UI16" i="43"/>
  <c r="UH16" i="43"/>
  <c r="UG16" i="43"/>
  <c r="UF16" i="43"/>
  <c r="UE16" i="43"/>
  <c r="UD16" i="43"/>
  <c r="UC16" i="43"/>
  <c r="UB16" i="43"/>
  <c r="UA16" i="43"/>
  <c r="TZ16" i="43"/>
  <c r="TY16" i="43"/>
  <c r="TX16" i="43"/>
  <c r="TW16" i="43"/>
  <c r="TV16" i="43"/>
  <c r="TU16" i="43"/>
  <c r="TT16" i="43"/>
  <c r="TS16" i="43"/>
  <c r="TR16" i="43"/>
  <c r="TQ16" i="43"/>
  <c r="TP16" i="43"/>
  <c r="TO16" i="43"/>
  <c r="TN16" i="43"/>
  <c r="TM16" i="43"/>
  <c r="TL16" i="43"/>
  <c r="TK16" i="43"/>
  <c r="TJ16" i="43"/>
  <c r="TI16" i="43"/>
  <c r="TH16" i="43"/>
  <c r="TG16" i="43"/>
  <c r="TF16" i="43"/>
  <c r="TE16" i="43"/>
  <c r="TD16" i="43"/>
  <c r="TC16" i="43"/>
  <c r="TB16" i="43"/>
  <c r="TA16" i="43"/>
  <c r="SZ16" i="43"/>
  <c r="SY16" i="43"/>
  <c r="SX16" i="43"/>
  <c r="SW16" i="43"/>
  <c r="SV16" i="43"/>
  <c r="SU16" i="43"/>
  <c r="ST16" i="43"/>
  <c r="SS16" i="43"/>
  <c r="SR16" i="43"/>
  <c r="SQ16" i="43"/>
  <c r="SP16" i="43"/>
  <c r="SO16" i="43"/>
  <c r="SN16" i="43"/>
  <c r="SM16" i="43"/>
  <c r="SL16" i="43"/>
  <c r="SK16" i="43"/>
  <c r="SJ16" i="43"/>
  <c r="SI16" i="43"/>
  <c r="SH16" i="43"/>
  <c r="SG16" i="43"/>
  <c r="SF16" i="43"/>
  <c r="SE16" i="43"/>
  <c r="SD16" i="43"/>
  <c r="SC16" i="43"/>
  <c r="SB16" i="43"/>
  <c r="SA16" i="43"/>
  <c r="RZ16" i="43"/>
  <c r="RY16" i="43"/>
  <c r="RX16" i="43"/>
  <c r="RW16" i="43"/>
  <c r="RV16" i="43"/>
  <c r="RU16" i="43"/>
  <c r="RT16" i="43"/>
  <c r="RS16" i="43"/>
  <c r="RR16" i="43"/>
  <c r="RQ16" i="43"/>
  <c r="RP16" i="43"/>
  <c r="RO16" i="43"/>
  <c r="RN16" i="43"/>
  <c r="RM16" i="43"/>
  <c r="RL16" i="43"/>
  <c r="RK16" i="43"/>
  <c r="RJ16" i="43"/>
  <c r="RI16" i="43"/>
  <c r="RH16" i="43"/>
  <c r="RG16" i="43"/>
  <c r="RF16" i="43"/>
  <c r="RE16" i="43"/>
  <c r="RD16" i="43"/>
  <c r="RC16" i="43"/>
  <c r="RB16" i="43"/>
  <c r="RA16" i="43"/>
  <c r="QZ16" i="43"/>
  <c r="QY16" i="43"/>
  <c r="QX16" i="43"/>
  <c r="QW16" i="43"/>
  <c r="QV16" i="43"/>
  <c r="QU16" i="43"/>
  <c r="QT16" i="43"/>
  <c r="QS16" i="43"/>
  <c r="QR16" i="43"/>
  <c r="QQ16" i="43"/>
  <c r="QP16" i="43"/>
  <c r="QO16" i="43"/>
  <c r="QN16" i="43"/>
  <c r="QM16" i="43"/>
  <c r="QL16" i="43"/>
  <c r="QK16" i="43"/>
  <c r="QJ16" i="43"/>
  <c r="QI16" i="43"/>
  <c r="QH16" i="43"/>
  <c r="QG16" i="43"/>
  <c r="QF16" i="43"/>
  <c r="QE16" i="43"/>
  <c r="QD16" i="43"/>
  <c r="QC16" i="43"/>
  <c r="QB16" i="43"/>
  <c r="QA16" i="43"/>
  <c r="PZ16" i="43"/>
  <c r="PY16" i="43"/>
  <c r="PX16" i="43"/>
  <c r="PW16" i="43"/>
  <c r="PV16" i="43"/>
  <c r="PU16" i="43"/>
  <c r="PT16" i="43"/>
  <c r="PS16" i="43"/>
  <c r="PR16" i="43"/>
  <c r="PQ16" i="43"/>
  <c r="PP16" i="43"/>
  <c r="PO16" i="43"/>
  <c r="PN16" i="43"/>
  <c r="PM16" i="43"/>
  <c r="PL16" i="43"/>
  <c r="PK16" i="43"/>
  <c r="PJ16" i="43"/>
  <c r="PI16" i="43"/>
  <c r="PH16" i="43"/>
  <c r="PG16" i="43"/>
  <c r="PF16" i="43"/>
  <c r="PE16" i="43"/>
  <c r="PD16" i="43"/>
  <c r="PC16" i="43"/>
  <c r="PB16" i="43"/>
  <c r="PA16" i="43"/>
  <c r="OZ16" i="43"/>
  <c r="OY16" i="43"/>
  <c r="OX16" i="43"/>
  <c r="OW16" i="43"/>
  <c r="OV16" i="43"/>
  <c r="OU16" i="43"/>
  <c r="OT16" i="43"/>
  <c r="OS16" i="43"/>
  <c r="OR16" i="43"/>
  <c r="OQ16" i="43"/>
  <c r="OP16" i="43"/>
  <c r="OO16" i="43"/>
  <c r="ON16" i="43"/>
  <c r="OM16" i="43"/>
  <c r="OL16" i="43"/>
  <c r="OK16" i="43"/>
  <c r="OJ16" i="43"/>
  <c r="OI16" i="43"/>
  <c r="OH16" i="43"/>
  <c r="OG16" i="43"/>
  <c r="OF16" i="43"/>
  <c r="OE16" i="43"/>
  <c r="OD16" i="43"/>
  <c r="OC16" i="43"/>
  <c r="OB16" i="43"/>
  <c r="OA16" i="43"/>
  <c r="NZ16" i="43"/>
  <c r="NY16" i="43"/>
  <c r="NX16" i="43"/>
  <c r="NW16" i="43"/>
  <c r="NV16" i="43"/>
  <c r="NU16" i="43"/>
  <c r="NT16" i="43"/>
  <c r="NS16" i="43"/>
  <c r="NR16" i="43"/>
  <c r="NQ16" i="43"/>
  <c r="NP16" i="43"/>
  <c r="NO16" i="43"/>
  <c r="NN16" i="43"/>
  <c r="NM16" i="43"/>
  <c r="NL16" i="43"/>
  <c r="NK16" i="43"/>
  <c r="NJ16" i="43"/>
  <c r="NI16" i="43"/>
  <c r="NH16" i="43"/>
  <c r="NG16" i="43"/>
  <c r="NF16" i="43"/>
  <c r="NE16" i="43"/>
  <c r="ND16" i="43"/>
  <c r="NC16" i="43"/>
  <c r="NB16" i="43"/>
  <c r="NA16" i="43"/>
  <c r="MZ16" i="43"/>
  <c r="MY16" i="43"/>
  <c r="MX16" i="43"/>
  <c r="MW16" i="43"/>
  <c r="MV16" i="43"/>
  <c r="MU16" i="43"/>
  <c r="MT16" i="43"/>
  <c r="MS16" i="43"/>
  <c r="MR16" i="43"/>
  <c r="MQ16" i="43"/>
  <c r="MP16" i="43"/>
  <c r="MO16" i="43"/>
  <c r="MN16" i="43"/>
  <c r="MM16" i="43"/>
  <c r="ML16" i="43"/>
  <c r="MK16" i="43"/>
  <c r="MJ16" i="43"/>
  <c r="MI16" i="43"/>
  <c r="MH16" i="43"/>
  <c r="MG16" i="43"/>
  <c r="MF16" i="43"/>
  <c r="ME16" i="43"/>
  <c r="MD16" i="43"/>
  <c r="MC16" i="43"/>
  <c r="MB16" i="43"/>
  <c r="MA16" i="43"/>
  <c r="LZ16" i="43"/>
  <c r="LY16" i="43"/>
  <c r="LX16" i="43"/>
  <c r="LW16" i="43"/>
  <c r="LV16" i="43"/>
  <c r="LU16" i="43"/>
  <c r="LT16" i="43"/>
  <c r="LS16" i="43"/>
  <c r="LR16" i="43"/>
  <c r="LQ16" i="43"/>
  <c r="LP16" i="43"/>
  <c r="LO16" i="43"/>
  <c r="LN16" i="43"/>
  <c r="LM16" i="43"/>
  <c r="LL16" i="43"/>
  <c r="LK16" i="43"/>
  <c r="LJ16" i="43"/>
  <c r="LI16" i="43"/>
  <c r="LH16" i="43"/>
  <c r="LG16" i="43"/>
  <c r="LF16" i="43"/>
  <c r="LE16" i="43"/>
  <c r="LD16" i="43"/>
  <c r="LC16" i="43"/>
  <c r="LB16" i="43"/>
  <c r="LA16" i="43"/>
  <c r="KZ16" i="43"/>
  <c r="KY16" i="43"/>
  <c r="KX16" i="43"/>
  <c r="KW16" i="43"/>
  <c r="KV16" i="43"/>
  <c r="KU16" i="43"/>
  <c r="KT16" i="43"/>
  <c r="KS16" i="43"/>
  <c r="KR16" i="43"/>
  <c r="KQ16" i="43"/>
  <c r="KP16" i="43"/>
  <c r="KO16" i="43"/>
  <c r="KN16" i="43"/>
  <c r="KM16" i="43"/>
  <c r="KL16" i="43"/>
  <c r="KK16" i="43"/>
  <c r="KJ16" i="43"/>
  <c r="KI16" i="43"/>
  <c r="KH16" i="43"/>
  <c r="KG16" i="43"/>
  <c r="KF16" i="43"/>
  <c r="KE16" i="43"/>
  <c r="KD16" i="43"/>
  <c r="KC16" i="43"/>
  <c r="KB16" i="43"/>
  <c r="KA16" i="43"/>
  <c r="JZ16" i="43"/>
  <c r="JY16" i="43"/>
  <c r="JX16" i="43"/>
  <c r="JW16" i="43"/>
  <c r="JV16" i="43"/>
  <c r="JU16" i="43"/>
  <c r="JT16" i="43"/>
  <c r="JS16" i="43"/>
  <c r="JR16" i="43"/>
  <c r="JQ16" i="43"/>
  <c r="JP16" i="43"/>
  <c r="JO16" i="43"/>
  <c r="JN16" i="43"/>
  <c r="JM16" i="43"/>
  <c r="JL16" i="43"/>
  <c r="JK16" i="43"/>
  <c r="JJ16" i="43"/>
  <c r="JI16" i="43"/>
  <c r="JH16" i="43"/>
  <c r="JG16" i="43"/>
  <c r="JF16" i="43"/>
  <c r="JE16" i="43"/>
  <c r="JD16" i="43"/>
  <c r="JC16" i="43"/>
  <c r="JB16" i="43"/>
  <c r="JA16" i="43"/>
  <c r="IZ16" i="43"/>
  <c r="IY16" i="43"/>
  <c r="IX16" i="43"/>
  <c r="IW16" i="43"/>
  <c r="IV16" i="43"/>
  <c r="IU16" i="43"/>
  <c r="IT16" i="43"/>
  <c r="IS16" i="43"/>
  <c r="IR16" i="43"/>
  <c r="IQ16" i="43"/>
  <c r="IP16" i="43"/>
  <c r="IO16" i="43"/>
  <c r="IN16" i="43"/>
  <c r="IM16" i="43"/>
  <c r="IL16" i="43"/>
  <c r="IK16" i="43"/>
  <c r="IJ16" i="43"/>
  <c r="II16" i="43"/>
  <c r="IH16" i="43"/>
  <c r="IG16" i="43"/>
  <c r="IF16" i="43"/>
  <c r="IE16" i="43"/>
  <c r="ID16" i="43"/>
  <c r="IC16" i="43"/>
  <c r="IB16" i="43"/>
  <c r="IA16" i="43"/>
  <c r="HZ16" i="43"/>
  <c r="HY16" i="43"/>
  <c r="HX16" i="43"/>
  <c r="HW16" i="43"/>
  <c r="HV16" i="43"/>
  <c r="HU16" i="43"/>
  <c r="HT16" i="43"/>
  <c r="HS16" i="43"/>
  <c r="HR16" i="43"/>
  <c r="HQ16" i="43"/>
  <c r="HP16" i="43"/>
  <c r="HO16" i="43"/>
  <c r="HN16" i="43"/>
  <c r="HM16" i="43"/>
  <c r="HL16" i="43"/>
  <c r="HK16" i="43"/>
  <c r="HJ16" i="43"/>
  <c r="HI16" i="43"/>
  <c r="HH16" i="43"/>
  <c r="HG16" i="43"/>
  <c r="HF16" i="43"/>
  <c r="HE16" i="43"/>
  <c r="HD16" i="43"/>
  <c r="HC16" i="43"/>
  <c r="HB16" i="43"/>
  <c r="HA16" i="43"/>
  <c r="GZ16" i="43"/>
  <c r="GY16" i="43"/>
  <c r="GX16" i="43"/>
  <c r="GW16" i="43"/>
  <c r="GV16" i="43"/>
  <c r="GU16" i="43"/>
  <c r="GT16" i="43"/>
  <c r="GS16" i="43"/>
  <c r="GR16" i="43"/>
  <c r="GQ16" i="43"/>
  <c r="GP16" i="43"/>
  <c r="GO16" i="43"/>
  <c r="GN16" i="43"/>
  <c r="GM16" i="43"/>
  <c r="GL16" i="43"/>
  <c r="GK16" i="43"/>
  <c r="GJ16" i="43"/>
  <c r="GI16" i="43"/>
  <c r="GH16" i="43"/>
  <c r="GG16" i="43"/>
  <c r="GF16" i="43"/>
  <c r="GE16" i="43"/>
  <c r="GD16" i="43"/>
  <c r="GC16" i="43"/>
  <c r="GB16" i="43"/>
  <c r="GA16" i="43"/>
  <c r="FZ16" i="43"/>
  <c r="FY16" i="43"/>
  <c r="FX16" i="43"/>
  <c r="FW16" i="43"/>
  <c r="FV16" i="43"/>
  <c r="FU16" i="43"/>
  <c r="FT16" i="43"/>
  <c r="FS16" i="43"/>
  <c r="FR16" i="43"/>
  <c r="FQ16" i="43"/>
  <c r="FP16" i="43"/>
  <c r="FO16" i="43"/>
  <c r="FN16" i="43"/>
  <c r="FM16" i="43"/>
  <c r="FL16" i="43"/>
  <c r="FK16" i="43"/>
  <c r="FJ16" i="43"/>
  <c r="FI16" i="43"/>
  <c r="FH16" i="43"/>
  <c r="FG16" i="43"/>
  <c r="FF16" i="43"/>
  <c r="FE16" i="43"/>
  <c r="FD16" i="43"/>
  <c r="FC16" i="43"/>
  <c r="FB16" i="43"/>
  <c r="FA16" i="43"/>
  <c r="EZ16" i="43"/>
  <c r="EY16" i="43"/>
  <c r="EX16" i="43"/>
  <c r="EW16" i="43"/>
  <c r="EV16" i="43"/>
  <c r="EU16" i="43"/>
  <c r="ET16" i="43"/>
  <c r="ES16" i="43"/>
  <c r="ER16" i="43"/>
  <c r="EQ16" i="43"/>
  <c r="EP16" i="43"/>
  <c r="EO16" i="43"/>
  <c r="EN16" i="43"/>
  <c r="EM16" i="43"/>
  <c r="EL16" i="43"/>
  <c r="EK16" i="43"/>
  <c r="EJ16" i="43"/>
  <c r="EI16" i="43"/>
  <c r="EH16" i="43"/>
  <c r="EG16" i="43"/>
  <c r="EF16" i="43"/>
  <c r="EE16" i="43"/>
  <c r="ED16" i="43"/>
  <c r="EC16" i="43"/>
  <c r="EB16" i="43"/>
  <c r="EA16" i="43"/>
  <c r="DZ16" i="43"/>
  <c r="DY16" i="43"/>
  <c r="DX16" i="43"/>
  <c r="DW16" i="43"/>
  <c r="DV16" i="43"/>
  <c r="DU16" i="43"/>
  <c r="DT16" i="43"/>
  <c r="DS16" i="43"/>
  <c r="DR16" i="43"/>
  <c r="DQ16" i="43"/>
  <c r="DP16" i="43"/>
  <c r="DO16" i="43"/>
  <c r="DN16" i="43"/>
  <c r="DM16" i="43"/>
  <c r="DL16" i="43"/>
  <c r="DK16" i="43"/>
  <c r="DJ16" i="43"/>
  <c r="DI16" i="43"/>
  <c r="DH16" i="43"/>
  <c r="DG16" i="43"/>
  <c r="DF16" i="43"/>
  <c r="DE16" i="43"/>
  <c r="DD16" i="43"/>
  <c r="DC16" i="43"/>
  <c r="DB16" i="43"/>
  <c r="DA16" i="43"/>
  <c r="CZ16" i="43"/>
  <c r="CY16" i="43"/>
  <c r="CX16" i="43"/>
  <c r="CW16" i="43"/>
  <c r="CV16" i="43"/>
  <c r="CU16" i="43"/>
  <c r="CT16" i="43"/>
  <c r="CS16" i="43"/>
  <c r="CR16" i="43"/>
  <c r="CQ16" i="43"/>
  <c r="CP16" i="43"/>
  <c r="CO16" i="43"/>
  <c r="CN16" i="43"/>
  <c r="CM16" i="43"/>
  <c r="CL16" i="43"/>
  <c r="CK16" i="43"/>
  <c r="CJ16" i="43"/>
  <c r="CI16" i="43"/>
  <c r="CH16" i="43"/>
  <c r="CG16" i="43"/>
  <c r="CF16" i="43"/>
  <c r="CE16" i="43"/>
  <c r="CD16" i="43"/>
  <c r="CC16" i="43"/>
  <c r="CB16" i="43"/>
  <c r="CA16" i="43"/>
  <c r="BZ16" i="43"/>
  <c r="BY16" i="43"/>
  <c r="BX16" i="43"/>
  <c r="BW16" i="43"/>
  <c r="BV16" i="43"/>
  <c r="BU16" i="43"/>
  <c r="BT16" i="43"/>
  <c r="BS16" i="43"/>
  <c r="BR16" i="43"/>
  <c r="BQ16" i="43"/>
  <c r="BP16" i="43"/>
  <c r="BO16" i="43"/>
  <c r="BN16" i="43"/>
  <c r="BM16" i="43"/>
  <c r="BL16" i="43"/>
  <c r="BK16" i="43"/>
  <c r="BJ16" i="43"/>
  <c r="BI16" i="43"/>
  <c r="BH16" i="43"/>
  <c r="BG16" i="43"/>
  <c r="BF16" i="43"/>
  <c r="BE16" i="43"/>
  <c r="BD16" i="43"/>
  <c r="BC16" i="43"/>
  <c r="BB16" i="43"/>
  <c r="BA16" i="43"/>
  <c r="AZ16" i="43"/>
  <c r="AY16" i="43"/>
  <c r="AX16" i="43"/>
  <c r="AW16" i="43"/>
  <c r="AV16" i="43"/>
  <c r="AU16" i="43"/>
  <c r="AT16" i="43"/>
  <c r="AS16" i="43"/>
  <c r="AR16" i="43"/>
  <c r="AQ16" i="43"/>
  <c r="AP16" i="43"/>
  <c r="AO16" i="43"/>
  <c r="AN16" i="43"/>
  <c r="AM16" i="43"/>
  <c r="AL16" i="43"/>
  <c r="AK16" i="43"/>
  <c r="AJ16" i="43"/>
  <c r="AI16" i="43"/>
  <c r="AH16" i="43"/>
  <c r="AG16" i="43"/>
  <c r="AF16" i="43"/>
  <c r="AE16" i="43"/>
  <c r="AD16" i="43"/>
  <c r="AC16" i="43"/>
  <c r="AB16" i="43"/>
  <c r="AA16" i="43"/>
  <c r="Z16" i="43"/>
  <c r="Y16" i="43"/>
  <c r="X16" i="43"/>
  <c r="W16" i="43"/>
  <c r="V16" i="43"/>
  <c r="U16" i="43"/>
  <c r="T16" i="43"/>
  <c r="S16" i="43"/>
  <c r="R16" i="43"/>
  <c r="Q16" i="43"/>
  <c r="P16" i="43"/>
  <c r="O16" i="43"/>
  <c r="N16" i="43"/>
  <c r="M16" i="43"/>
  <c r="L16" i="43"/>
  <c r="K16" i="43"/>
  <c r="J16" i="43"/>
  <c r="I16" i="43"/>
  <c r="H16" i="43"/>
  <c r="G16" i="43"/>
  <c r="F16" i="43"/>
  <c r="E16" i="43"/>
  <c r="D16" i="43"/>
  <c r="C16" i="43"/>
  <c r="B16" i="43"/>
  <c r="YC15" i="43"/>
  <c r="YB15" i="43"/>
  <c r="YA15" i="43"/>
  <c r="XZ15" i="43"/>
  <c r="XY15" i="43"/>
  <c r="XX15" i="43"/>
  <c r="XW15" i="43"/>
  <c r="XV15" i="43"/>
  <c r="XU15" i="43"/>
  <c r="XT15" i="43"/>
  <c r="XS15" i="43"/>
  <c r="XR15" i="43"/>
  <c r="XQ15" i="43"/>
  <c r="XP15" i="43"/>
  <c r="XO15" i="43"/>
  <c r="XN15" i="43"/>
  <c r="XM15" i="43"/>
  <c r="XL15" i="43"/>
  <c r="XK15" i="43"/>
  <c r="XJ15" i="43"/>
  <c r="XI15" i="43"/>
  <c r="XH15" i="43"/>
  <c r="XG15" i="43"/>
  <c r="XF15" i="43"/>
  <c r="XE15" i="43"/>
  <c r="XD15" i="43"/>
  <c r="XC15" i="43"/>
  <c r="XB15" i="43"/>
  <c r="XA15" i="43"/>
  <c r="WZ15" i="43"/>
  <c r="WY15" i="43"/>
  <c r="WX15" i="43"/>
  <c r="WW15" i="43"/>
  <c r="WV15" i="43"/>
  <c r="WU15" i="43"/>
  <c r="WT15" i="43"/>
  <c r="WS15" i="43"/>
  <c r="WR15" i="43"/>
  <c r="WQ15" i="43"/>
  <c r="WP15" i="43"/>
  <c r="WO15" i="43"/>
  <c r="WN15" i="43"/>
  <c r="WM15" i="43"/>
  <c r="WL15" i="43"/>
  <c r="WK15" i="43"/>
  <c r="WJ15" i="43"/>
  <c r="WI15" i="43"/>
  <c r="WH15" i="43"/>
  <c r="WG15" i="43"/>
  <c r="WF15" i="43"/>
  <c r="WE15" i="43"/>
  <c r="WD15" i="43"/>
  <c r="WC15" i="43"/>
  <c r="WB15" i="43"/>
  <c r="WA15" i="43"/>
  <c r="VZ15" i="43"/>
  <c r="VY15" i="43"/>
  <c r="VX15" i="43"/>
  <c r="VW15" i="43"/>
  <c r="VV15" i="43"/>
  <c r="VU15" i="43"/>
  <c r="VT15" i="43"/>
  <c r="VS15" i="43"/>
  <c r="VR15" i="43"/>
  <c r="VQ15" i="43"/>
  <c r="VP15" i="43"/>
  <c r="VO15" i="43"/>
  <c r="VN15" i="43"/>
  <c r="VM15" i="43"/>
  <c r="VL15" i="43"/>
  <c r="VK15" i="43"/>
  <c r="VJ15" i="43"/>
  <c r="VI15" i="43"/>
  <c r="VH15" i="43"/>
  <c r="VG15" i="43"/>
  <c r="VF15" i="43"/>
  <c r="VE15" i="43"/>
  <c r="VD15" i="43"/>
  <c r="VC15" i="43"/>
  <c r="VB15" i="43"/>
  <c r="VA15" i="43"/>
  <c r="UZ15" i="43"/>
  <c r="UY15" i="43"/>
  <c r="UX15" i="43"/>
  <c r="UW15" i="43"/>
  <c r="UV15" i="43"/>
  <c r="UU15" i="43"/>
  <c r="UT15" i="43"/>
  <c r="US15" i="43"/>
  <c r="UR15" i="43"/>
  <c r="UQ15" i="43"/>
  <c r="UP15" i="43"/>
  <c r="UO15" i="43"/>
  <c r="UN15" i="43"/>
  <c r="UM15" i="43"/>
  <c r="UL15" i="43"/>
  <c r="UK15" i="43"/>
  <c r="UJ15" i="43"/>
  <c r="UI15" i="43"/>
  <c r="UH15" i="43"/>
  <c r="UG15" i="43"/>
  <c r="UF15" i="43"/>
  <c r="UE15" i="43"/>
  <c r="UD15" i="43"/>
  <c r="UC15" i="43"/>
  <c r="UB15" i="43"/>
  <c r="UA15" i="43"/>
  <c r="TZ15" i="43"/>
  <c r="TY15" i="43"/>
  <c r="TX15" i="43"/>
  <c r="TW15" i="43"/>
  <c r="TV15" i="43"/>
  <c r="TU15" i="43"/>
  <c r="TT15" i="43"/>
  <c r="TS15" i="43"/>
  <c r="TR15" i="43"/>
  <c r="TQ15" i="43"/>
  <c r="TP15" i="43"/>
  <c r="TO15" i="43"/>
  <c r="TN15" i="43"/>
  <c r="TM15" i="43"/>
  <c r="TL15" i="43"/>
  <c r="TK15" i="43"/>
  <c r="TJ15" i="43"/>
  <c r="TI15" i="43"/>
  <c r="TH15" i="43"/>
  <c r="TG15" i="43"/>
  <c r="TF15" i="43"/>
  <c r="TE15" i="43"/>
  <c r="TD15" i="43"/>
  <c r="TC15" i="43"/>
  <c r="TB15" i="43"/>
  <c r="TA15" i="43"/>
  <c r="SZ15" i="43"/>
  <c r="SY15" i="43"/>
  <c r="SX15" i="43"/>
  <c r="SW15" i="43"/>
  <c r="SV15" i="43"/>
  <c r="SU15" i="43"/>
  <c r="ST15" i="43"/>
  <c r="SS15" i="43"/>
  <c r="SR15" i="43"/>
  <c r="SQ15" i="43"/>
  <c r="SP15" i="43"/>
  <c r="SO15" i="43"/>
  <c r="SN15" i="43"/>
  <c r="SM15" i="43"/>
  <c r="SL15" i="43"/>
  <c r="SK15" i="43"/>
  <c r="SJ15" i="43"/>
  <c r="SI15" i="43"/>
  <c r="SH15" i="43"/>
  <c r="SG15" i="43"/>
  <c r="SF15" i="43"/>
  <c r="SE15" i="43"/>
  <c r="SD15" i="43"/>
  <c r="SC15" i="43"/>
  <c r="SB15" i="43"/>
  <c r="SA15" i="43"/>
  <c r="RZ15" i="43"/>
  <c r="RY15" i="43"/>
  <c r="RX15" i="43"/>
  <c r="RW15" i="43"/>
  <c r="RV15" i="43"/>
  <c r="RU15" i="43"/>
  <c r="RT15" i="43"/>
  <c r="RS15" i="43"/>
  <c r="RR15" i="43"/>
  <c r="RQ15" i="43"/>
  <c r="RP15" i="43"/>
  <c r="RO15" i="43"/>
  <c r="RN15" i="43"/>
  <c r="RM15" i="43"/>
  <c r="RL15" i="43"/>
  <c r="RK15" i="43"/>
  <c r="RJ15" i="43"/>
  <c r="RI15" i="43"/>
  <c r="RH15" i="43"/>
  <c r="RG15" i="43"/>
  <c r="RF15" i="43"/>
  <c r="RE15" i="43"/>
  <c r="RD15" i="43"/>
  <c r="RC15" i="43"/>
  <c r="RB15" i="43"/>
  <c r="RA15" i="43"/>
  <c r="QZ15" i="43"/>
  <c r="QY15" i="43"/>
  <c r="QX15" i="43"/>
  <c r="QW15" i="43"/>
  <c r="QV15" i="43"/>
  <c r="QU15" i="43"/>
  <c r="QT15" i="43"/>
  <c r="QS15" i="43"/>
  <c r="QR15" i="43"/>
  <c r="QQ15" i="43"/>
  <c r="QP15" i="43"/>
  <c r="QO15" i="43"/>
  <c r="QN15" i="43"/>
  <c r="QM15" i="43"/>
  <c r="QL15" i="43"/>
  <c r="QK15" i="43"/>
  <c r="QJ15" i="43"/>
  <c r="QI15" i="43"/>
  <c r="QH15" i="43"/>
  <c r="QG15" i="43"/>
  <c r="QF15" i="43"/>
  <c r="QE15" i="43"/>
  <c r="QD15" i="43"/>
  <c r="QC15" i="43"/>
  <c r="QB15" i="43"/>
  <c r="QA15" i="43"/>
  <c r="PZ15" i="43"/>
  <c r="PY15" i="43"/>
  <c r="PX15" i="43"/>
  <c r="PW15" i="43"/>
  <c r="PV15" i="43"/>
  <c r="PU15" i="43"/>
  <c r="PT15" i="43"/>
  <c r="PS15" i="43"/>
  <c r="PR15" i="43"/>
  <c r="PQ15" i="43"/>
  <c r="PP15" i="43"/>
  <c r="PO15" i="43"/>
  <c r="PN15" i="43"/>
  <c r="PM15" i="43"/>
  <c r="PL15" i="43"/>
  <c r="PK15" i="43"/>
  <c r="PJ15" i="43"/>
  <c r="PI15" i="43"/>
  <c r="PH15" i="43"/>
  <c r="PG15" i="43"/>
  <c r="PF15" i="43"/>
  <c r="PE15" i="43"/>
  <c r="PD15" i="43"/>
  <c r="PC15" i="43"/>
  <c r="PB15" i="43"/>
  <c r="PA15" i="43"/>
  <c r="OZ15" i="43"/>
  <c r="OY15" i="43"/>
  <c r="OX15" i="43"/>
  <c r="OW15" i="43"/>
  <c r="OV15" i="43"/>
  <c r="OU15" i="43"/>
  <c r="OT15" i="43"/>
  <c r="OS15" i="43"/>
  <c r="OR15" i="43"/>
  <c r="OQ15" i="43"/>
  <c r="OP15" i="43"/>
  <c r="OO15" i="43"/>
  <c r="ON15" i="43"/>
  <c r="OM15" i="43"/>
  <c r="OL15" i="43"/>
  <c r="OK15" i="43"/>
  <c r="OJ15" i="43"/>
  <c r="OI15" i="43"/>
  <c r="OH15" i="43"/>
  <c r="OG15" i="43"/>
  <c r="OF15" i="43"/>
  <c r="OE15" i="43"/>
  <c r="OD15" i="43"/>
  <c r="OC15" i="43"/>
  <c r="OB15" i="43"/>
  <c r="OA15" i="43"/>
  <c r="NZ15" i="43"/>
  <c r="NY15" i="43"/>
  <c r="NX15" i="43"/>
  <c r="NW15" i="43"/>
  <c r="NV15" i="43"/>
  <c r="NU15" i="43"/>
  <c r="NT15" i="43"/>
  <c r="NS15" i="43"/>
  <c r="NR15" i="43"/>
  <c r="NQ15" i="43"/>
  <c r="NP15" i="43"/>
  <c r="NO15" i="43"/>
  <c r="NN15" i="43"/>
  <c r="NM15" i="43"/>
  <c r="NL15" i="43"/>
  <c r="NK15" i="43"/>
  <c r="NJ15" i="43"/>
  <c r="NI15" i="43"/>
  <c r="NH15" i="43"/>
  <c r="NG15" i="43"/>
  <c r="NF15" i="43"/>
  <c r="NE15" i="43"/>
  <c r="ND15" i="43"/>
  <c r="NC15" i="43"/>
  <c r="NB15" i="43"/>
  <c r="NA15" i="43"/>
  <c r="MZ15" i="43"/>
  <c r="MY15" i="43"/>
  <c r="MX15" i="43"/>
  <c r="MW15" i="43"/>
  <c r="MV15" i="43"/>
  <c r="MU15" i="43"/>
  <c r="MT15" i="43"/>
  <c r="MS15" i="43"/>
  <c r="MR15" i="43"/>
  <c r="MQ15" i="43"/>
  <c r="MP15" i="43"/>
  <c r="MO15" i="43"/>
  <c r="MN15" i="43"/>
  <c r="MM15" i="43"/>
  <c r="ML15" i="43"/>
  <c r="MK15" i="43"/>
  <c r="MJ15" i="43"/>
  <c r="MI15" i="43"/>
  <c r="MH15" i="43"/>
  <c r="MG15" i="43"/>
  <c r="MF15" i="43"/>
  <c r="ME15" i="43"/>
  <c r="MD15" i="43"/>
  <c r="MC15" i="43"/>
  <c r="MB15" i="43"/>
  <c r="MA15" i="43"/>
  <c r="LZ15" i="43"/>
  <c r="LY15" i="43"/>
  <c r="LX15" i="43"/>
  <c r="LW15" i="43"/>
  <c r="LV15" i="43"/>
  <c r="LU15" i="43"/>
  <c r="LT15" i="43"/>
  <c r="LS15" i="43"/>
  <c r="LR15" i="43"/>
  <c r="LQ15" i="43"/>
  <c r="LP15" i="43"/>
  <c r="LO15" i="43"/>
  <c r="LN15" i="43"/>
  <c r="LM15" i="43"/>
  <c r="LL15" i="43"/>
  <c r="LK15" i="43"/>
  <c r="LJ15" i="43"/>
  <c r="LI15" i="43"/>
  <c r="LH15" i="43"/>
  <c r="LG15" i="43"/>
  <c r="LF15" i="43"/>
  <c r="LE15" i="43"/>
  <c r="LD15" i="43"/>
  <c r="LC15" i="43"/>
  <c r="LB15" i="43"/>
  <c r="LA15" i="43"/>
  <c r="KZ15" i="43"/>
  <c r="KY15" i="43"/>
  <c r="KX15" i="43"/>
  <c r="KW15" i="43"/>
  <c r="KV15" i="43"/>
  <c r="KU15" i="43"/>
  <c r="KT15" i="43"/>
  <c r="KS15" i="43"/>
  <c r="KR15" i="43"/>
  <c r="KQ15" i="43"/>
  <c r="KP15" i="43"/>
  <c r="KO15" i="43"/>
  <c r="KN15" i="43"/>
  <c r="KM15" i="43"/>
  <c r="KL15" i="43"/>
  <c r="KK15" i="43"/>
  <c r="KJ15" i="43"/>
  <c r="KI15" i="43"/>
  <c r="KH15" i="43"/>
  <c r="KG15" i="43"/>
  <c r="KF15" i="43"/>
  <c r="KE15" i="43"/>
  <c r="KD15" i="43"/>
  <c r="KC15" i="43"/>
  <c r="KB15" i="43"/>
  <c r="KA15" i="43"/>
  <c r="JZ15" i="43"/>
  <c r="JY15" i="43"/>
  <c r="JX15" i="43"/>
  <c r="JW15" i="43"/>
  <c r="JV15" i="43"/>
  <c r="JU15" i="43"/>
  <c r="JT15" i="43"/>
  <c r="JS15" i="43"/>
  <c r="JR15" i="43"/>
  <c r="JQ15" i="43"/>
  <c r="JP15" i="43"/>
  <c r="JO15" i="43"/>
  <c r="JN15" i="43"/>
  <c r="JM15" i="43"/>
  <c r="JL15" i="43"/>
  <c r="JK15" i="43"/>
  <c r="JJ15" i="43"/>
  <c r="JI15" i="43"/>
  <c r="JH15" i="43"/>
  <c r="JG15" i="43"/>
  <c r="JF15" i="43"/>
  <c r="JE15" i="43"/>
  <c r="JD15" i="43"/>
  <c r="JC15" i="43"/>
  <c r="JB15" i="43"/>
  <c r="JA15" i="43"/>
  <c r="IZ15" i="43"/>
  <c r="IY15" i="43"/>
  <c r="IX15" i="43"/>
  <c r="IW15" i="43"/>
  <c r="IV15" i="43"/>
  <c r="IU15" i="43"/>
  <c r="IT15" i="43"/>
  <c r="IS15" i="43"/>
  <c r="IR15" i="43"/>
  <c r="IQ15" i="43"/>
  <c r="IP15" i="43"/>
  <c r="IO15" i="43"/>
  <c r="IN15" i="43"/>
  <c r="IM15" i="43"/>
  <c r="IL15" i="43"/>
  <c r="IK15" i="43"/>
  <c r="IJ15" i="43"/>
  <c r="II15" i="43"/>
  <c r="IH15" i="43"/>
  <c r="IG15" i="43"/>
  <c r="IF15" i="43"/>
  <c r="IE15" i="43"/>
  <c r="ID15" i="43"/>
  <c r="IC15" i="43"/>
  <c r="IB15" i="43"/>
  <c r="IA15" i="43"/>
  <c r="HZ15" i="43"/>
  <c r="HY15" i="43"/>
  <c r="HX15" i="43"/>
  <c r="HW15" i="43"/>
  <c r="HV15" i="43"/>
  <c r="HU15" i="43"/>
  <c r="HT15" i="43"/>
  <c r="HS15" i="43"/>
  <c r="HR15" i="43"/>
  <c r="HQ15" i="43"/>
  <c r="HP15" i="43"/>
  <c r="HO15" i="43"/>
  <c r="HN15" i="43"/>
  <c r="HM15" i="43"/>
  <c r="HL15" i="43"/>
  <c r="HK15" i="43"/>
  <c r="HJ15" i="43"/>
  <c r="HI15" i="43"/>
  <c r="HH15" i="43"/>
  <c r="HG15" i="43"/>
  <c r="HF15" i="43"/>
  <c r="HE15" i="43"/>
  <c r="HD15" i="43"/>
  <c r="HC15" i="43"/>
  <c r="HB15" i="43"/>
  <c r="HA15" i="43"/>
  <c r="GZ15" i="43"/>
  <c r="GY15" i="43"/>
  <c r="GX15" i="43"/>
  <c r="GW15" i="43"/>
  <c r="GV15" i="43"/>
  <c r="GU15" i="43"/>
  <c r="GT15" i="43"/>
  <c r="GS15" i="43"/>
  <c r="GR15" i="43"/>
  <c r="GQ15" i="43"/>
  <c r="GP15" i="43"/>
  <c r="GO15" i="43"/>
  <c r="GN15" i="43"/>
  <c r="GM15" i="43"/>
  <c r="GL15" i="43"/>
  <c r="GK15" i="43"/>
  <c r="GJ15" i="43"/>
  <c r="GI15" i="43"/>
  <c r="GH15" i="43"/>
  <c r="GG15" i="43"/>
  <c r="GF15" i="43"/>
  <c r="GE15" i="43"/>
  <c r="GD15" i="43"/>
  <c r="GC15" i="43"/>
  <c r="GB15" i="43"/>
  <c r="GA15" i="43"/>
  <c r="FZ15" i="43"/>
  <c r="FY15" i="43"/>
  <c r="FX15" i="43"/>
  <c r="FW15" i="43"/>
  <c r="FV15" i="43"/>
  <c r="FU15" i="43"/>
  <c r="FT15" i="43"/>
  <c r="FS15" i="43"/>
  <c r="FR15" i="43"/>
  <c r="FQ15" i="43"/>
  <c r="FP15" i="43"/>
  <c r="FO15" i="43"/>
  <c r="FN15" i="43"/>
  <c r="FM15" i="43"/>
  <c r="FL15" i="43"/>
  <c r="FK15" i="43"/>
  <c r="FJ15" i="43"/>
  <c r="FI15" i="43"/>
  <c r="FH15" i="43"/>
  <c r="FG15" i="43"/>
  <c r="FF15" i="43"/>
  <c r="FE15" i="43"/>
  <c r="FD15" i="43"/>
  <c r="FC15" i="43"/>
  <c r="FB15" i="43"/>
  <c r="FA15" i="43"/>
  <c r="EZ15" i="43"/>
  <c r="EY15" i="43"/>
  <c r="EX15" i="43"/>
  <c r="EW15" i="43"/>
  <c r="EV15" i="43"/>
  <c r="EU15" i="43"/>
  <c r="ET15" i="43"/>
  <c r="ES15" i="43"/>
  <c r="ER15" i="43"/>
  <c r="EQ15" i="43"/>
  <c r="EP15" i="43"/>
  <c r="EO15" i="43"/>
  <c r="EN15" i="43"/>
  <c r="EM15" i="43"/>
  <c r="EL15" i="43"/>
  <c r="EK15" i="43"/>
  <c r="EJ15" i="43"/>
  <c r="EI15" i="43"/>
  <c r="EH15" i="43"/>
  <c r="EG15" i="43"/>
  <c r="EF15" i="43"/>
  <c r="EE15" i="43"/>
  <c r="ED15" i="43"/>
  <c r="EC15" i="43"/>
  <c r="EB15" i="43"/>
  <c r="EA15" i="43"/>
  <c r="DZ15" i="43"/>
  <c r="DY15" i="43"/>
  <c r="DX15" i="43"/>
  <c r="DW15" i="43"/>
  <c r="DV15" i="43"/>
  <c r="DU15" i="43"/>
  <c r="DT15" i="43"/>
  <c r="DS15" i="43"/>
  <c r="DR15" i="43"/>
  <c r="DQ15" i="43"/>
  <c r="DP15" i="43"/>
  <c r="DO15" i="43"/>
  <c r="DN15" i="43"/>
  <c r="DM15" i="43"/>
  <c r="DL15" i="43"/>
  <c r="DK15" i="43"/>
  <c r="DJ15" i="43"/>
  <c r="DI15" i="43"/>
  <c r="DH15" i="43"/>
  <c r="DG15" i="43"/>
  <c r="DF15" i="43"/>
  <c r="DE15" i="43"/>
  <c r="DD15" i="43"/>
  <c r="DC15" i="43"/>
  <c r="DB15" i="43"/>
  <c r="DA15" i="43"/>
  <c r="CZ15" i="43"/>
  <c r="CY15" i="43"/>
  <c r="CX15" i="43"/>
  <c r="CW15" i="43"/>
  <c r="CV15" i="43"/>
  <c r="CU15" i="43"/>
  <c r="CT15" i="43"/>
  <c r="CS15" i="43"/>
  <c r="CR15" i="43"/>
  <c r="CQ15" i="43"/>
  <c r="CP15" i="43"/>
  <c r="CO15" i="43"/>
  <c r="CN15" i="43"/>
  <c r="CM15" i="43"/>
  <c r="CL15" i="43"/>
  <c r="CK15" i="43"/>
  <c r="CJ15" i="43"/>
  <c r="CI15" i="43"/>
  <c r="CH15" i="43"/>
  <c r="CG15" i="43"/>
  <c r="CF15" i="43"/>
  <c r="CE15" i="43"/>
  <c r="CD15" i="43"/>
  <c r="CC15" i="43"/>
  <c r="CB15" i="43"/>
  <c r="CA15" i="43"/>
  <c r="BZ15" i="43"/>
  <c r="BY15" i="43"/>
  <c r="BX15" i="43"/>
  <c r="BW15" i="43"/>
  <c r="BV15" i="43"/>
  <c r="BU15" i="43"/>
  <c r="BT15" i="43"/>
  <c r="BS15" i="43"/>
  <c r="BR15" i="43"/>
  <c r="BQ15" i="43"/>
  <c r="BP15" i="43"/>
  <c r="BO15" i="43"/>
  <c r="BN15" i="43"/>
  <c r="BM15" i="43"/>
  <c r="BL15" i="43"/>
  <c r="BK15" i="43"/>
  <c r="BJ15" i="43"/>
  <c r="BI15" i="43"/>
  <c r="BH15" i="43"/>
  <c r="BG15" i="43"/>
  <c r="BF15" i="43"/>
  <c r="BE15" i="43"/>
  <c r="BD15" i="43"/>
  <c r="BC15" i="43"/>
  <c r="BB15" i="43"/>
  <c r="BA15" i="43"/>
  <c r="AZ15" i="43"/>
  <c r="AY15" i="43"/>
  <c r="AX15" i="43"/>
  <c r="AW15" i="43"/>
  <c r="AV15" i="43"/>
  <c r="AU15" i="43"/>
  <c r="AT15" i="43"/>
  <c r="AS15" i="43"/>
  <c r="AR15" i="43"/>
  <c r="AQ15" i="43"/>
  <c r="AP15" i="43"/>
  <c r="AO15" i="43"/>
  <c r="AN15" i="43"/>
  <c r="AM15" i="43"/>
  <c r="AL15" i="43"/>
  <c r="AK15" i="43"/>
  <c r="AJ15" i="43"/>
  <c r="AI15" i="43"/>
  <c r="AH15" i="43"/>
  <c r="AG15" i="43"/>
  <c r="AF15" i="43"/>
  <c r="AE15" i="43"/>
  <c r="AD15" i="43"/>
  <c r="AC15" i="43"/>
  <c r="AB15" i="43"/>
  <c r="AA15" i="43"/>
  <c r="Z15" i="43"/>
  <c r="Y15" i="43"/>
  <c r="X15" i="43"/>
  <c r="W15" i="43"/>
  <c r="V15" i="43"/>
  <c r="U15" i="43"/>
  <c r="T15" i="43"/>
  <c r="S15" i="43"/>
  <c r="R15" i="43"/>
  <c r="Q15" i="43"/>
  <c r="P15" i="43"/>
  <c r="O15" i="43"/>
  <c r="N15" i="43"/>
  <c r="M15" i="43"/>
  <c r="L15" i="43"/>
  <c r="K15" i="43"/>
  <c r="J15" i="43"/>
  <c r="I15" i="43"/>
  <c r="H15" i="43"/>
  <c r="G15" i="43"/>
  <c r="F15" i="43"/>
  <c r="E15" i="43"/>
  <c r="D15" i="43"/>
  <c r="C15" i="43"/>
  <c r="B15" i="43"/>
  <c r="YC14" i="43"/>
  <c r="YB14" i="43"/>
  <c r="YA14" i="43"/>
  <c r="XZ14" i="43"/>
  <c r="XY14" i="43"/>
  <c r="XX14" i="43"/>
  <c r="XW14" i="43"/>
  <c r="XV14" i="43"/>
  <c r="XU14" i="43"/>
  <c r="XT14" i="43"/>
  <c r="XS14" i="43"/>
  <c r="XR14" i="43"/>
  <c r="XQ14" i="43"/>
  <c r="XP14" i="43"/>
  <c r="XO14" i="43"/>
  <c r="XN14" i="43"/>
  <c r="XM14" i="43"/>
  <c r="XL14" i="43"/>
  <c r="XK14" i="43"/>
  <c r="XJ14" i="43"/>
  <c r="XI14" i="43"/>
  <c r="XH14" i="43"/>
  <c r="XG14" i="43"/>
  <c r="XF14" i="43"/>
  <c r="XE14" i="43"/>
  <c r="XD14" i="43"/>
  <c r="XC14" i="43"/>
  <c r="XB14" i="43"/>
  <c r="XA14" i="43"/>
  <c r="WZ14" i="43"/>
  <c r="WY14" i="43"/>
  <c r="WX14" i="43"/>
  <c r="WW14" i="43"/>
  <c r="WV14" i="43"/>
  <c r="WU14" i="43"/>
  <c r="WT14" i="43"/>
  <c r="WS14" i="43"/>
  <c r="WR14" i="43"/>
  <c r="WQ14" i="43"/>
  <c r="WP14" i="43"/>
  <c r="WO14" i="43"/>
  <c r="WN14" i="43"/>
  <c r="WM14" i="43"/>
  <c r="WL14" i="43"/>
  <c r="WK14" i="43"/>
  <c r="WJ14" i="43"/>
  <c r="WI14" i="43"/>
  <c r="WH14" i="43"/>
  <c r="WG14" i="43"/>
  <c r="WF14" i="43"/>
  <c r="WE14" i="43"/>
  <c r="WD14" i="43"/>
  <c r="WC14" i="43"/>
  <c r="WB14" i="43"/>
  <c r="WA14" i="43"/>
  <c r="VZ14" i="43"/>
  <c r="VY14" i="43"/>
  <c r="VX14" i="43"/>
  <c r="VW14" i="43"/>
  <c r="VV14" i="43"/>
  <c r="VU14" i="43"/>
  <c r="VT14" i="43"/>
  <c r="VS14" i="43"/>
  <c r="VR14" i="43"/>
  <c r="VQ14" i="43"/>
  <c r="VP14" i="43"/>
  <c r="VO14" i="43"/>
  <c r="VN14" i="43"/>
  <c r="VM14" i="43"/>
  <c r="VL14" i="43"/>
  <c r="VK14" i="43"/>
  <c r="VJ14" i="43"/>
  <c r="VI14" i="43"/>
  <c r="VH14" i="43"/>
  <c r="VG14" i="43"/>
  <c r="VF14" i="43"/>
  <c r="VE14" i="43"/>
  <c r="VD14" i="43"/>
  <c r="VC14" i="43"/>
  <c r="VB14" i="43"/>
  <c r="VA14" i="43"/>
  <c r="UZ14" i="43"/>
  <c r="UY14" i="43"/>
  <c r="UX14" i="43"/>
  <c r="UW14" i="43"/>
  <c r="UV14" i="43"/>
  <c r="UU14" i="43"/>
  <c r="UT14" i="43"/>
  <c r="US14" i="43"/>
  <c r="UR14" i="43"/>
  <c r="UQ14" i="43"/>
  <c r="UP14" i="43"/>
  <c r="UO14" i="43"/>
  <c r="UN14" i="43"/>
  <c r="UM14" i="43"/>
  <c r="UL14" i="43"/>
  <c r="UK14" i="43"/>
  <c r="UJ14" i="43"/>
  <c r="UI14" i="43"/>
  <c r="UH14" i="43"/>
  <c r="UG14" i="43"/>
  <c r="UF14" i="43"/>
  <c r="UE14" i="43"/>
  <c r="UD14" i="43"/>
  <c r="UC14" i="43"/>
  <c r="UB14" i="43"/>
  <c r="UA14" i="43"/>
  <c r="TZ14" i="43"/>
  <c r="TY14" i="43"/>
  <c r="TX14" i="43"/>
  <c r="TW14" i="43"/>
  <c r="TV14" i="43"/>
  <c r="TU14" i="43"/>
  <c r="TT14" i="43"/>
  <c r="TS14" i="43"/>
  <c r="TR14" i="43"/>
  <c r="TQ14" i="43"/>
  <c r="TP14" i="43"/>
  <c r="TO14" i="43"/>
  <c r="TN14" i="43"/>
  <c r="TM14" i="43"/>
  <c r="TL14" i="43"/>
  <c r="TK14" i="43"/>
  <c r="TJ14" i="43"/>
  <c r="TI14" i="43"/>
  <c r="TH14" i="43"/>
  <c r="TG14" i="43"/>
  <c r="TF14" i="43"/>
  <c r="TE14" i="43"/>
  <c r="TD14" i="43"/>
  <c r="TC14" i="43"/>
  <c r="TB14" i="43"/>
  <c r="TA14" i="43"/>
  <c r="SZ14" i="43"/>
  <c r="SY14" i="43"/>
  <c r="SX14" i="43"/>
  <c r="SW14" i="43"/>
  <c r="SV14" i="43"/>
  <c r="SU14" i="43"/>
  <c r="ST14" i="43"/>
  <c r="SS14" i="43"/>
  <c r="SR14" i="43"/>
  <c r="SQ14" i="43"/>
  <c r="SP14" i="43"/>
  <c r="SO14" i="43"/>
  <c r="SN14" i="43"/>
  <c r="SM14" i="43"/>
  <c r="SL14" i="43"/>
  <c r="SK14" i="43"/>
  <c r="SJ14" i="43"/>
  <c r="SI14" i="43"/>
  <c r="SH14" i="43"/>
  <c r="SG14" i="43"/>
  <c r="SF14" i="43"/>
  <c r="SE14" i="43"/>
  <c r="SD14" i="43"/>
  <c r="SC14" i="43"/>
  <c r="SB14" i="43"/>
  <c r="SA14" i="43"/>
  <c r="RZ14" i="43"/>
  <c r="RY14" i="43"/>
  <c r="RX14" i="43"/>
  <c r="RW14" i="43"/>
  <c r="RV14" i="43"/>
  <c r="RU14" i="43"/>
  <c r="RT14" i="43"/>
  <c r="RS14" i="43"/>
  <c r="RR14" i="43"/>
  <c r="RQ14" i="43"/>
  <c r="RP14" i="43"/>
  <c r="RO14" i="43"/>
  <c r="RN14" i="43"/>
  <c r="RM14" i="43"/>
  <c r="RL14" i="43"/>
  <c r="RK14" i="43"/>
  <c r="RJ14" i="43"/>
  <c r="RI14" i="43"/>
  <c r="RH14" i="43"/>
  <c r="RG14" i="43"/>
  <c r="RF14" i="43"/>
  <c r="RE14" i="43"/>
  <c r="RD14" i="43"/>
  <c r="RC14" i="43"/>
  <c r="RB14" i="43"/>
  <c r="RA14" i="43"/>
  <c r="QZ14" i="43"/>
  <c r="QY14" i="43"/>
  <c r="QX14" i="43"/>
  <c r="QW14" i="43"/>
  <c r="QV14" i="43"/>
  <c r="QU14" i="43"/>
  <c r="QT14" i="43"/>
  <c r="QS14" i="43"/>
  <c r="QR14" i="43"/>
  <c r="QQ14" i="43"/>
  <c r="QP14" i="43"/>
  <c r="QO14" i="43"/>
  <c r="QN14" i="43"/>
  <c r="QM14" i="43"/>
  <c r="QL14" i="43"/>
  <c r="QK14" i="43"/>
  <c r="QJ14" i="43"/>
  <c r="QI14" i="43"/>
  <c r="QH14" i="43"/>
  <c r="QG14" i="43"/>
  <c r="QF14" i="43"/>
  <c r="QE14" i="43"/>
  <c r="QD14" i="43"/>
  <c r="QC14" i="43"/>
  <c r="QB14" i="43"/>
  <c r="QA14" i="43"/>
  <c r="PZ14" i="43"/>
  <c r="PY14" i="43"/>
  <c r="PX14" i="43"/>
  <c r="PW14" i="43"/>
  <c r="PV14" i="43"/>
  <c r="PU14" i="43"/>
  <c r="PT14" i="43"/>
  <c r="PS14" i="43"/>
  <c r="PR14" i="43"/>
  <c r="PQ14" i="43"/>
  <c r="PP14" i="43"/>
  <c r="PO14" i="43"/>
  <c r="PN14" i="43"/>
  <c r="PM14" i="43"/>
  <c r="PL14" i="43"/>
  <c r="PK14" i="43"/>
  <c r="PJ14" i="43"/>
  <c r="PI14" i="43"/>
  <c r="PH14" i="43"/>
  <c r="PG14" i="43"/>
  <c r="PF14" i="43"/>
  <c r="PE14" i="43"/>
  <c r="PD14" i="43"/>
  <c r="PC14" i="43"/>
  <c r="PB14" i="43"/>
  <c r="PA14" i="43"/>
  <c r="OZ14" i="43"/>
  <c r="OY14" i="43"/>
  <c r="OX14" i="43"/>
  <c r="OW14" i="43"/>
  <c r="OV14" i="43"/>
  <c r="OU14" i="43"/>
  <c r="OT14" i="43"/>
  <c r="OS14" i="43"/>
  <c r="OR14" i="43"/>
  <c r="OQ14" i="43"/>
  <c r="OP14" i="43"/>
  <c r="OO14" i="43"/>
  <c r="ON14" i="43"/>
  <c r="OM14" i="43"/>
  <c r="OL14" i="43"/>
  <c r="OK14" i="43"/>
  <c r="OJ14" i="43"/>
  <c r="OI14" i="43"/>
  <c r="OH14" i="43"/>
  <c r="OG14" i="43"/>
  <c r="OF14" i="43"/>
  <c r="OE14" i="43"/>
  <c r="OD14" i="43"/>
  <c r="OC14" i="43"/>
  <c r="OB14" i="43"/>
  <c r="OA14" i="43"/>
  <c r="NZ14" i="43"/>
  <c r="NY14" i="43"/>
  <c r="NX14" i="43"/>
  <c r="NW14" i="43"/>
  <c r="NV14" i="43"/>
  <c r="NU14" i="43"/>
  <c r="NT14" i="43"/>
  <c r="NS14" i="43"/>
  <c r="NR14" i="43"/>
  <c r="NQ14" i="43"/>
  <c r="NP14" i="43"/>
  <c r="NO14" i="43"/>
  <c r="NN14" i="43"/>
  <c r="NM14" i="43"/>
  <c r="NL14" i="43"/>
  <c r="NK14" i="43"/>
  <c r="NJ14" i="43"/>
  <c r="NI14" i="43"/>
  <c r="NH14" i="43"/>
  <c r="NG14" i="43"/>
  <c r="NF14" i="43"/>
  <c r="NE14" i="43"/>
  <c r="ND14" i="43"/>
  <c r="NC14" i="43"/>
  <c r="NB14" i="43"/>
  <c r="NA14" i="43"/>
  <c r="MZ14" i="43"/>
  <c r="MY14" i="43"/>
  <c r="MX14" i="43"/>
  <c r="MW14" i="43"/>
  <c r="MV14" i="43"/>
  <c r="MU14" i="43"/>
  <c r="MT14" i="43"/>
  <c r="MS14" i="43"/>
  <c r="MR14" i="43"/>
  <c r="MQ14" i="43"/>
  <c r="MP14" i="43"/>
  <c r="MO14" i="43"/>
  <c r="MN14" i="43"/>
  <c r="MM14" i="43"/>
  <c r="ML14" i="43"/>
  <c r="MK14" i="43"/>
  <c r="MJ14" i="43"/>
  <c r="MI14" i="43"/>
  <c r="MH14" i="43"/>
  <c r="MG14" i="43"/>
  <c r="MF14" i="43"/>
  <c r="ME14" i="43"/>
  <c r="MD14" i="43"/>
  <c r="MC14" i="43"/>
  <c r="MB14" i="43"/>
  <c r="MA14" i="43"/>
  <c r="LZ14" i="43"/>
  <c r="LY14" i="43"/>
  <c r="LX14" i="43"/>
  <c r="LW14" i="43"/>
  <c r="LV14" i="43"/>
  <c r="LU14" i="43"/>
  <c r="LT14" i="43"/>
  <c r="LS14" i="43"/>
  <c r="LR14" i="43"/>
  <c r="LQ14" i="43"/>
  <c r="LP14" i="43"/>
  <c r="LO14" i="43"/>
  <c r="LN14" i="43"/>
  <c r="LM14" i="43"/>
  <c r="LL14" i="43"/>
  <c r="LK14" i="43"/>
  <c r="LJ14" i="43"/>
  <c r="LI14" i="43"/>
  <c r="LH14" i="43"/>
  <c r="LG14" i="43"/>
  <c r="LF14" i="43"/>
  <c r="LE14" i="43"/>
  <c r="LD14" i="43"/>
  <c r="LC14" i="43"/>
  <c r="LB14" i="43"/>
  <c r="LA14" i="43"/>
  <c r="KZ14" i="43"/>
  <c r="KY14" i="43"/>
  <c r="KX14" i="43"/>
  <c r="KW14" i="43"/>
  <c r="KV14" i="43"/>
  <c r="KU14" i="43"/>
  <c r="KT14" i="43"/>
  <c r="KS14" i="43"/>
  <c r="KR14" i="43"/>
  <c r="KQ14" i="43"/>
  <c r="KP14" i="43"/>
  <c r="KO14" i="43"/>
  <c r="KN14" i="43"/>
  <c r="KM14" i="43"/>
  <c r="KL14" i="43"/>
  <c r="KK14" i="43"/>
  <c r="KJ14" i="43"/>
  <c r="KI14" i="43"/>
  <c r="KH14" i="43"/>
  <c r="KG14" i="43"/>
  <c r="KF14" i="43"/>
  <c r="KE14" i="43"/>
  <c r="KD14" i="43"/>
  <c r="KC14" i="43"/>
  <c r="KB14" i="43"/>
  <c r="KA14" i="43"/>
  <c r="JZ14" i="43"/>
  <c r="JY14" i="43"/>
  <c r="JX14" i="43"/>
  <c r="JW14" i="43"/>
  <c r="JV14" i="43"/>
  <c r="JU14" i="43"/>
  <c r="JT14" i="43"/>
  <c r="JS14" i="43"/>
  <c r="JR14" i="43"/>
  <c r="JQ14" i="43"/>
  <c r="JP14" i="43"/>
  <c r="JO14" i="43"/>
  <c r="JN14" i="43"/>
  <c r="JM14" i="43"/>
  <c r="JL14" i="43"/>
  <c r="JK14" i="43"/>
  <c r="JJ14" i="43"/>
  <c r="JI14" i="43"/>
  <c r="JH14" i="43"/>
  <c r="JG14" i="43"/>
  <c r="JF14" i="43"/>
  <c r="JE14" i="43"/>
  <c r="JD14" i="43"/>
  <c r="JC14" i="43"/>
  <c r="JB14" i="43"/>
  <c r="JA14" i="43"/>
  <c r="IZ14" i="43"/>
  <c r="IY14" i="43"/>
  <c r="IX14" i="43"/>
  <c r="IW14" i="43"/>
  <c r="IV14" i="43"/>
  <c r="IU14" i="43"/>
  <c r="IT14" i="43"/>
  <c r="IS14" i="43"/>
  <c r="IR14" i="43"/>
  <c r="IQ14" i="43"/>
  <c r="IP14" i="43"/>
  <c r="IO14" i="43"/>
  <c r="IN14" i="43"/>
  <c r="IM14" i="43"/>
  <c r="IL14" i="43"/>
  <c r="IK14" i="43"/>
  <c r="IJ14" i="43"/>
  <c r="II14" i="43"/>
  <c r="IH14" i="43"/>
  <c r="IG14" i="43"/>
  <c r="IF14" i="43"/>
  <c r="IE14" i="43"/>
  <c r="ID14" i="43"/>
  <c r="IC14" i="43"/>
  <c r="IB14" i="43"/>
  <c r="IA14" i="43"/>
  <c r="HZ14" i="43"/>
  <c r="HY14" i="43"/>
  <c r="HX14" i="43"/>
  <c r="HW14" i="43"/>
  <c r="HV14" i="43"/>
  <c r="HU14" i="43"/>
  <c r="HT14" i="43"/>
  <c r="HS14" i="43"/>
  <c r="HR14" i="43"/>
  <c r="HQ14" i="43"/>
  <c r="HP14" i="43"/>
  <c r="HO14" i="43"/>
  <c r="HN14" i="43"/>
  <c r="HM14" i="43"/>
  <c r="HL14" i="43"/>
  <c r="HK14" i="43"/>
  <c r="HJ14" i="43"/>
  <c r="HI14" i="43"/>
  <c r="HH14" i="43"/>
  <c r="HG14" i="43"/>
  <c r="HF14" i="43"/>
  <c r="HE14" i="43"/>
  <c r="HD14" i="43"/>
  <c r="HC14" i="43"/>
  <c r="HB14" i="43"/>
  <c r="HA14" i="43"/>
  <c r="GZ14" i="43"/>
  <c r="GY14" i="43"/>
  <c r="GX14" i="43"/>
  <c r="GW14" i="43"/>
  <c r="GV14" i="43"/>
  <c r="GU14" i="43"/>
  <c r="GT14" i="43"/>
  <c r="GS14" i="43"/>
  <c r="GR14" i="43"/>
  <c r="GQ14" i="43"/>
  <c r="GP14" i="43"/>
  <c r="GO14" i="43"/>
  <c r="GN14" i="43"/>
  <c r="GM14" i="43"/>
  <c r="GL14" i="43"/>
  <c r="GK14" i="43"/>
  <c r="GJ14" i="43"/>
  <c r="GI14" i="43"/>
  <c r="GH14" i="43"/>
  <c r="GG14" i="43"/>
  <c r="GF14" i="43"/>
  <c r="GE14" i="43"/>
  <c r="GD14" i="43"/>
  <c r="GC14" i="43"/>
  <c r="GB14" i="43"/>
  <c r="GA14" i="43"/>
  <c r="FZ14" i="43"/>
  <c r="FY14" i="43"/>
  <c r="FX14" i="43"/>
  <c r="FW14" i="43"/>
  <c r="FV14" i="43"/>
  <c r="FU14" i="43"/>
  <c r="FT14" i="43"/>
  <c r="FS14" i="43"/>
  <c r="FR14" i="43"/>
  <c r="FQ14" i="43"/>
  <c r="FP14" i="43"/>
  <c r="FO14" i="43"/>
  <c r="FN14" i="43"/>
  <c r="FM14" i="43"/>
  <c r="FL14" i="43"/>
  <c r="FK14" i="43"/>
  <c r="FJ14" i="43"/>
  <c r="FI14" i="43"/>
  <c r="FH14" i="43"/>
  <c r="FG14" i="43"/>
  <c r="FF14" i="43"/>
  <c r="FE14" i="43"/>
  <c r="FD14" i="43"/>
  <c r="FC14" i="43"/>
  <c r="FB14" i="43"/>
  <c r="FA14" i="43"/>
  <c r="EZ14" i="43"/>
  <c r="EY14" i="43"/>
  <c r="EX14" i="43"/>
  <c r="EW14" i="43"/>
  <c r="EV14" i="43"/>
  <c r="EU14" i="43"/>
  <c r="ET14" i="43"/>
  <c r="ES14" i="43"/>
  <c r="ER14" i="43"/>
  <c r="EQ14" i="43"/>
  <c r="EP14" i="43"/>
  <c r="EO14" i="43"/>
  <c r="EN14" i="43"/>
  <c r="EM14" i="43"/>
  <c r="EL14" i="43"/>
  <c r="EK14" i="43"/>
  <c r="EJ14" i="43"/>
  <c r="EI14" i="43"/>
  <c r="EH14" i="43"/>
  <c r="EG14" i="43"/>
  <c r="EF14" i="43"/>
  <c r="EE14" i="43"/>
  <c r="ED14" i="43"/>
  <c r="EC14" i="43"/>
  <c r="EB14" i="43"/>
  <c r="EA14" i="43"/>
  <c r="DZ14" i="43"/>
  <c r="DY14" i="43"/>
  <c r="DX14" i="43"/>
  <c r="DW14" i="43"/>
  <c r="DV14" i="43"/>
  <c r="DU14" i="43"/>
  <c r="DT14" i="43"/>
  <c r="DS14" i="43"/>
  <c r="DR14" i="43"/>
  <c r="DQ14" i="43"/>
  <c r="DP14" i="43"/>
  <c r="DO14" i="43"/>
  <c r="DN14" i="43"/>
  <c r="DM14" i="43"/>
  <c r="DL14" i="43"/>
  <c r="DK14" i="43"/>
  <c r="DJ14" i="43"/>
  <c r="DI14" i="43"/>
  <c r="DH14" i="43"/>
  <c r="DG14" i="43"/>
  <c r="DF14" i="43"/>
  <c r="DE14" i="43"/>
  <c r="DD14" i="43"/>
  <c r="DC14" i="43"/>
  <c r="DB14" i="43"/>
  <c r="DA14" i="43"/>
  <c r="CZ14" i="43"/>
  <c r="CY14" i="43"/>
  <c r="CX14" i="43"/>
  <c r="CW14" i="43"/>
  <c r="CV14" i="43"/>
  <c r="CU14" i="43"/>
  <c r="CT14" i="43"/>
  <c r="CS14" i="43"/>
  <c r="CR14" i="43"/>
  <c r="CQ14" i="43"/>
  <c r="CP14" i="43"/>
  <c r="CO14" i="43"/>
  <c r="CN14" i="43"/>
  <c r="CM14" i="43"/>
  <c r="CL14" i="43"/>
  <c r="CK14" i="43"/>
  <c r="CJ14" i="43"/>
  <c r="CI14" i="43"/>
  <c r="CH14" i="43"/>
  <c r="CG14" i="43"/>
  <c r="CF14" i="43"/>
  <c r="CE14" i="43"/>
  <c r="CD14" i="43"/>
  <c r="CC14" i="43"/>
  <c r="CB14" i="43"/>
  <c r="CA14" i="43"/>
  <c r="BZ14" i="43"/>
  <c r="BY14" i="43"/>
  <c r="BX14" i="43"/>
  <c r="BW14" i="43"/>
  <c r="BV14" i="43"/>
  <c r="BU14" i="43"/>
  <c r="BT14" i="43"/>
  <c r="BS14" i="43"/>
  <c r="BR14" i="43"/>
  <c r="BQ14" i="43"/>
  <c r="BP14" i="43"/>
  <c r="BO14" i="43"/>
  <c r="BN14" i="43"/>
  <c r="BM14" i="43"/>
  <c r="BL14" i="43"/>
  <c r="BK14" i="43"/>
  <c r="BJ14" i="43"/>
  <c r="BI14" i="43"/>
  <c r="BH14" i="43"/>
  <c r="BG14" i="43"/>
  <c r="BF14" i="43"/>
  <c r="BE14" i="43"/>
  <c r="BD14" i="43"/>
  <c r="BC14" i="43"/>
  <c r="BB14" i="43"/>
  <c r="BA14" i="43"/>
  <c r="AZ14" i="43"/>
  <c r="AY14" i="43"/>
  <c r="AX14" i="43"/>
  <c r="AW14" i="43"/>
  <c r="AV14" i="43"/>
  <c r="AU14" i="43"/>
  <c r="AT14" i="43"/>
  <c r="AS14" i="43"/>
  <c r="AR14" i="43"/>
  <c r="AQ14" i="43"/>
  <c r="AP14" i="43"/>
  <c r="AO14" i="43"/>
  <c r="AN14" i="43"/>
  <c r="AM14" i="43"/>
  <c r="AL14" i="43"/>
  <c r="AK14" i="43"/>
  <c r="AJ14" i="43"/>
  <c r="AI14" i="43"/>
  <c r="AH14" i="43"/>
  <c r="AG14" i="43"/>
  <c r="AF14" i="43"/>
  <c r="AE14" i="43"/>
  <c r="AD14" i="43"/>
  <c r="AC14" i="43"/>
  <c r="AB14" i="43"/>
  <c r="AA14" i="43"/>
  <c r="Z14" i="43"/>
  <c r="Y14" i="43"/>
  <c r="X14" i="43"/>
  <c r="W14" i="43"/>
  <c r="V14" i="43"/>
  <c r="U14" i="43"/>
  <c r="T14" i="43"/>
  <c r="S14" i="43"/>
  <c r="R14" i="43"/>
  <c r="Q14" i="43"/>
  <c r="P14" i="43"/>
  <c r="O14" i="43"/>
  <c r="N14" i="43"/>
  <c r="M14" i="43"/>
  <c r="L14" i="43"/>
  <c r="K14" i="43"/>
  <c r="J14" i="43"/>
  <c r="I14" i="43"/>
  <c r="H14" i="43"/>
  <c r="G14" i="43"/>
  <c r="F14" i="43"/>
  <c r="E14" i="43"/>
  <c r="D14" i="43"/>
  <c r="C14" i="43"/>
  <c r="B14" i="43"/>
  <c r="YC13" i="43"/>
  <c r="YB13" i="43"/>
  <c r="YA13" i="43"/>
  <c r="XZ13" i="43"/>
  <c r="XY13" i="43"/>
  <c r="XX13" i="43"/>
  <c r="XW13" i="43"/>
  <c r="XV13" i="43"/>
  <c r="XU13" i="43"/>
  <c r="XT13" i="43"/>
  <c r="XS13" i="43"/>
  <c r="XR13" i="43"/>
  <c r="XQ13" i="43"/>
  <c r="XP13" i="43"/>
  <c r="XO13" i="43"/>
  <c r="XN13" i="43"/>
  <c r="XM13" i="43"/>
  <c r="XL13" i="43"/>
  <c r="XK13" i="43"/>
  <c r="XJ13" i="43"/>
  <c r="XI13" i="43"/>
  <c r="XH13" i="43"/>
  <c r="XG13" i="43"/>
  <c r="XF13" i="43"/>
  <c r="XE13" i="43"/>
  <c r="XD13" i="43"/>
  <c r="XC13" i="43"/>
  <c r="XB13" i="43"/>
  <c r="XA13" i="43"/>
  <c r="WZ13" i="43"/>
  <c r="WY13" i="43"/>
  <c r="WX13" i="43"/>
  <c r="WW13" i="43"/>
  <c r="WV13" i="43"/>
  <c r="WU13" i="43"/>
  <c r="WT13" i="43"/>
  <c r="WS13" i="43"/>
  <c r="WR13" i="43"/>
  <c r="WQ13" i="43"/>
  <c r="WP13" i="43"/>
  <c r="WO13" i="43"/>
  <c r="WN13" i="43"/>
  <c r="WM13" i="43"/>
  <c r="WL13" i="43"/>
  <c r="WK13" i="43"/>
  <c r="WJ13" i="43"/>
  <c r="WI13" i="43"/>
  <c r="WH13" i="43"/>
  <c r="WG13" i="43"/>
  <c r="WF13" i="43"/>
  <c r="WE13" i="43"/>
  <c r="WD13" i="43"/>
  <c r="WC13" i="43"/>
  <c r="WB13" i="43"/>
  <c r="WA13" i="43"/>
  <c r="VZ13" i="43"/>
  <c r="VY13" i="43"/>
  <c r="VX13" i="43"/>
  <c r="VW13" i="43"/>
  <c r="VV13" i="43"/>
  <c r="VU13" i="43"/>
  <c r="VT13" i="43"/>
  <c r="VS13" i="43"/>
  <c r="VR13" i="43"/>
  <c r="VQ13" i="43"/>
  <c r="VP13" i="43"/>
  <c r="VO13" i="43"/>
  <c r="VN13" i="43"/>
  <c r="VM13" i="43"/>
  <c r="VL13" i="43"/>
  <c r="VK13" i="43"/>
  <c r="VJ13" i="43"/>
  <c r="VI13" i="43"/>
  <c r="VH13" i="43"/>
  <c r="VG13" i="43"/>
  <c r="VF13" i="43"/>
  <c r="VE13" i="43"/>
  <c r="VD13" i="43"/>
  <c r="VC13" i="43"/>
  <c r="VB13" i="43"/>
  <c r="VA13" i="43"/>
  <c r="UZ13" i="43"/>
  <c r="UY13" i="43"/>
  <c r="UX13" i="43"/>
  <c r="UW13" i="43"/>
  <c r="UV13" i="43"/>
  <c r="UU13" i="43"/>
  <c r="UT13" i="43"/>
  <c r="US13" i="43"/>
  <c r="UR13" i="43"/>
  <c r="UQ13" i="43"/>
  <c r="UP13" i="43"/>
  <c r="UO13" i="43"/>
  <c r="UN13" i="43"/>
  <c r="UM13" i="43"/>
  <c r="UL13" i="43"/>
  <c r="UK13" i="43"/>
  <c r="UJ13" i="43"/>
  <c r="UI13" i="43"/>
  <c r="UH13" i="43"/>
  <c r="UG13" i="43"/>
  <c r="UF13" i="43"/>
  <c r="UE13" i="43"/>
  <c r="UD13" i="43"/>
  <c r="UC13" i="43"/>
  <c r="UB13" i="43"/>
  <c r="UA13" i="43"/>
  <c r="TZ13" i="43"/>
  <c r="TY13" i="43"/>
  <c r="TX13" i="43"/>
  <c r="TW13" i="43"/>
  <c r="TV13" i="43"/>
  <c r="TU13" i="43"/>
  <c r="TT13" i="43"/>
  <c r="TS13" i="43"/>
  <c r="TR13" i="43"/>
  <c r="TQ13" i="43"/>
  <c r="TP13" i="43"/>
  <c r="TO13" i="43"/>
  <c r="TN13" i="43"/>
  <c r="TM13" i="43"/>
  <c r="TL13" i="43"/>
  <c r="TK13" i="43"/>
  <c r="TJ13" i="43"/>
  <c r="TI13" i="43"/>
  <c r="TH13" i="43"/>
  <c r="TG13" i="43"/>
  <c r="TF13" i="43"/>
  <c r="TE13" i="43"/>
  <c r="TD13" i="43"/>
  <c r="TC13" i="43"/>
  <c r="TB13" i="43"/>
  <c r="TA13" i="43"/>
  <c r="SZ13" i="43"/>
  <c r="SY13" i="43"/>
  <c r="SX13" i="43"/>
  <c r="SW13" i="43"/>
  <c r="SV13" i="43"/>
  <c r="SU13" i="43"/>
  <c r="ST13" i="43"/>
  <c r="SS13" i="43"/>
  <c r="SR13" i="43"/>
  <c r="SQ13" i="43"/>
  <c r="SP13" i="43"/>
  <c r="SO13" i="43"/>
  <c r="SN13" i="43"/>
  <c r="SM13" i="43"/>
  <c r="SL13" i="43"/>
  <c r="SK13" i="43"/>
  <c r="SJ13" i="43"/>
  <c r="SI13" i="43"/>
  <c r="SH13" i="43"/>
  <c r="SG13" i="43"/>
  <c r="SF13" i="43"/>
  <c r="SE13" i="43"/>
  <c r="SD13" i="43"/>
  <c r="SC13" i="43"/>
  <c r="SB13" i="43"/>
  <c r="SA13" i="43"/>
  <c r="RZ13" i="43"/>
  <c r="RY13" i="43"/>
  <c r="RX13" i="43"/>
  <c r="RW13" i="43"/>
  <c r="RV13" i="43"/>
  <c r="RU13" i="43"/>
  <c r="RT13" i="43"/>
  <c r="RS13" i="43"/>
  <c r="RR13" i="43"/>
  <c r="RQ13" i="43"/>
  <c r="RP13" i="43"/>
  <c r="RO13" i="43"/>
  <c r="RN13" i="43"/>
  <c r="RM13" i="43"/>
  <c r="RL13" i="43"/>
  <c r="RK13" i="43"/>
  <c r="RJ13" i="43"/>
  <c r="RI13" i="43"/>
  <c r="RH13" i="43"/>
  <c r="RG13" i="43"/>
  <c r="RF13" i="43"/>
  <c r="RE13" i="43"/>
  <c r="RD13" i="43"/>
  <c r="RC13" i="43"/>
  <c r="RB13" i="43"/>
  <c r="RA13" i="43"/>
  <c r="QZ13" i="43"/>
  <c r="QY13" i="43"/>
  <c r="QX13" i="43"/>
  <c r="QW13" i="43"/>
  <c r="QV13" i="43"/>
  <c r="QU13" i="43"/>
  <c r="QT13" i="43"/>
  <c r="QS13" i="43"/>
  <c r="QR13" i="43"/>
  <c r="QQ13" i="43"/>
  <c r="QP13" i="43"/>
  <c r="QO13" i="43"/>
  <c r="QN13" i="43"/>
  <c r="QM13" i="43"/>
  <c r="QL13" i="43"/>
  <c r="QK13" i="43"/>
  <c r="QJ13" i="43"/>
  <c r="QI13" i="43"/>
  <c r="QH13" i="43"/>
  <c r="QG13" i="43"/>
  <c r="QF13" i="43"/>
  <c r="QE13" i="43"/>
  <c r="QD13" i="43"/>
  <c r="QC13" i="43"/>
  <c r="QB13" i="43"/>
  <c r="QA13" i="43"/>
  <c r="PZ13" i="43"/>
  <c r="PY13" i="43"/>
  <c r="PX13" i="43"/>
  <c r="PW13" i="43"/>
  <c r="PV13" i="43"/>
  <c r="PU13" i="43"/>
  <c r="PT13" i="43"/>
  <c r="PS13" i="43"/>
  <c r="PR13" i="43"/>
  <c r="PQ13" i="43"/>
  <c r="PP13" i="43"/>
  <c r="PO13" i="43"/>
  <c r="PN13" i="43"/>
  <c r="PM13" i="43"/>
  <c r="PL13" i="43"/>
  <c r="PK13" i="43"/>
  <c r="PJ13" i="43"/>
  <c r="PI13" i="43"/>
  <c r="PH13" i="43"/>
  <c r="PG13" i="43"/>
  <c r="PF13" i="43"/>
  <c r="PE13" i="43"/>
  <c r="PD13" i="43"/>
  <c r="PC13" i="43"/>
  <c r="PB13" i="43"/>
  <c r="PA13" i="43"/>
  <c r="OZ13" i="43"/>
  <c r="OY13" i="43"/>
  <c r="OX13" i="43"/>
  <c r="OW13" i="43"/>
  <c r="OV13" i="43"/>
  <c r="OU13" i="43"/>
  <c r="OT13" i="43"/>
  <c r="OS13" i="43"/>
  <c r="OR13" i="43"/>
  <c r="OQ13" i="43"/>
  <c r="OP13" i="43"/>
  <c r="OO13" i="43"/>
  <c r="ON13" i="43"/>
  <c r="OM13" i="43"/>
  <c r="OL13" i="43"/>
  <c r="OK13" i="43"/>
  <c r="OJ13" i="43"/>
  <c r="OI13" i="43"/>
  <c r="OH13" i="43"/>
  <c r="OG13" i="43"/>
  <c r="OF13" i="43"/>
  <c r="OE13" i="43"/>
  <c r="OD13" i="43"/>
  <c r="OC13" i="43"/>
  <c r="OB13" i="43"/>
  <c r="OA13" i="43"/>
  <c r="NZ13" i="43"/>
  <c r="NY13" i="43"/>
  <c r="NX13" i="43"/>
  <c r="NW13" i="43"/>
  <c r="NV13" i="43"/>
  <c r="NU13" i="43"/>
  <c r="NT13" i="43"/>
  <c r="NS13" i="43"/>
  <c r="NR13" i="43"/>
  <c r="NQ13" i="43"/>
  <c r="NP13" i="43"/>
  <c r="NO13" i="43"/>
  <c r="NN13" i="43"/>
  <c r="NM13" i="43"/>
  <c r="NL13" i="43"/>
  <c r="NK13" i="43"/>
  <c r="NJ13" i="43"/>
  <c r="NI13" i="43"/>
  <c r="NH13" i="43"/>
  <c r="NG13" i="43"/>
  <c r="NF13" i="43"/>
  <c r="NE13" i="43"/>
  <c r="ND13" i="43"/>
  <c r="NC13" i="43"/>
  <c r="NB13" i="43"/>
  <c r="NA13" i="43"/>
  <c r="MZ13" i="43"/>
  <c r="MY13" i="43"/>
  <c r="MX13" i="43"/>
  <c r="MW13" i="43"/>
  <c r="MV13" i="43"/>
  <c r="MU13" i="43"/>
  <c r="MT13" i="43"/>
  <c r="MS13" i="43"/>
  <c r="MR13" i="43"/>
  <c r="MQ13" i="43"/>
  <c r="MP13" i="43"/>
  <c r="MO13" i="43"/>
  <c r="MN13" i="43"/>
  <c r="MM13" i="43"/>
  <c r="ML13" i="43"/>
  <c r="MK13" i="43"/>
  <c r="MJ13" i="43"/>
  <c r="MI13" i="43"/>
  <c r="MH13" i="43"/>
  <c r="MG13" i="43"/>
  <c r="MF13" i="43"/>
  <c r="ME13" i="43"/>
  <c r="MD13" i="43"/>
  <c r="MC13" i="43"/>
  <c r="MB13" i="43"/>
  <c r="MA13" i="43"/>
  <c r="LZ13" i="43"/>
  <c r="LY13" i="43"/>
  <c r="LX13" i="43"/>
  <c r="LW13" i="43"/>
  <c r="LV13" i="43"/>
  <c r="LU13" i="43"/>
  <c r="LT13" i="43"/>
  <c r="LS13" i="43"/>
  <c r="LR13" i="43"/>
  <c r="LQ13" i="43"/>
  <c r="LP13" i="43"/>
  <c r="LO13" i="43"/>
  <c r="LN13" i="43"/>
  <c r="LM13" i="43"/>
  <c r="LL13" i="43"/>
  <c r="LK13" i="43"/>
  <c r="LJ13" i="43"/>
  <c r="LI13" i="43"/>
  <c r="LH13" i="43"/>
  <c r="LG13" i="43"/>
  <c r="LF13" i="43"/>
  <c r="LE13" i="43"/>
  <c r="LD13" i="43"/>
  <c r="LC13" i="43"/>
  <c r="LB13" i="43"/>
  <c r="LA13" i="43"/>
  <c r="KZ13" i="43"/>
  <c r="KY13" i="43"/>
  <c r="KX13" i="43"/>
  <c r="KW13" i="43"/>
  <c r="KV13" i="43"/>
  <c r="KU13" i="43"/>
  <c r="KT13" i="43"/>
  <c r="KS13" i="43"/>
  <c r="KR13" i="43"/>
  <c r="KQ13" i="43"/>
  <c r="KP13" i="43"/>
  <c r="KO13" i="43"/>
  <c r="KN13" i="43"/>
  <c r="KM13" i="43"/>
  <c r="KL13" i="43"/>
  <c r="KK13" i="43"/>
  <c r="KJ13" i="43"/>
  <c r="KI13" i="43"/>
  <c r="KH13" i="43"/>
  <c r="KG13" i="43"/>
  <c r="KF13" i="43"/>
  <c r="KE13" i="43"/>
  <c r="KD13" i="43"/>
  <c r="KC13" i="43"/>
  <c r="KB13" i="43"/>
  <c r="KA13" i="43"/>
  <c r="JZ13" i="43"/>
  <c r="JY13" i="43"/>
  <c r="JX13" i="43"/>
  <c r="JW13" i="43"/>
  <c r="JV13" i="43"/>
  <c r="JU13" i="43"/>
  <c r="JT13" i="43"/>
  <c r="JS13" i="43"/>
  <c r="JR13" i="43"/>
  <c r="JQ13" i="43"/>
  <c r="JP13" i="43"/>
  <c r="JO13" i="43"/>
  <c r="JN13" i="43"/>
  <c r="JM13" i="43"/>
  <c r="JL13" i="43"/>
  <c r="JK13" i="43"/>
  <c r="JJ13" i="43"/>
  <c r="JI13" i="43"/>
  <c r="JH13" i="43"/>
  <c r="JG13" i="43"/>
  <c r="JF13" i="43"/>
  <c r="JE13" i="43"/>
  <c r="JD13" i="43"/>
  <c r="JC13" i="43"/>
  <c r="JB13" i="43"/>
  <c r="JA13" i="43"/>
  <c r="IZ13" i="43"/>
  <c r="IY13" i="43"/>
  <c r="IX13" i="43"/>
  <c r="IW13" i="43"/>
  <c r="IV13" i="43"/>
  <c r="IU13" i="43"/>
  <c r="IT13" i="43"/>
  <c r="IS13" i="43"/>
  <c r="IR13" i="43"/>
  <c r="IQ13" i="43"/>
  <c r="IP13" i="43"/>
  <c r="IO13" i="43"/>
  <c r="IN13" i="43"/>
  <c r="IM13" i="43"/>
  <c r="IL13" i="43"/>
  <c r="IK13" i="43"/>
  <c r="IJ13" i="43"/>
  <c r="II13" i="43"/>
  <c r="IH13" i="43"/>
  <c r="IG13" i="43"/>
  <c r="IF13" i="43"/>
  <c r="IE13" i="43"/>
  <c r="ID13" i="43"/>
  <c r="IC13" i="43"/>
  <c r="IB13" i="43"/>
  <c r="IA13" i="43"/>
  <c r="HZ13" i="43"/>
  <c r="HY13" i="43"/>
  <c r="HX13" i="43"/>
  <c r="HW13" i="43"/>
  <c r="HV13" i="43"/>
  <c r="HU13" i="43"/>
  <c r="HT13" i="43"/>
  <c r="HS13" i="43"/>
  <c r="HR13" i="43"/>
  <c r="HQ13" i="43"/>
  <c r="HP13" i="43"/>
  <c r="HO13" i="43"/>
  <c r="HN13" i="43"/>
  <c r="HM13" i="43"/>
  <c r="HL13" i="43"/>
  <c r="HK13" i="43"/>
  <c r="HJ13" i="43"/>
  <c r="HI13" i="43"/>
  <c r="HH13" i="43"/>
  <c r="HG13" i="43"/>
  <c r="HF13" i="43"/>
  <c r="HE13" i="43"/>
  <c r="HD13" i="43"/>
  <c r="HC13" i="43"/>
  <c r="HB13" i="43"/>
  <c r="HA13" i="43"/>
  <c r="GZ13" i="43"/>
  <c r="GY13" i="43"/>
  <c r="GX13" i="43"/>
  <c r="GW13" i="43"/>
  <c r="GV13" i="43"/>
  <c r="GU13" i="43"/>
  <c r="GT13" i="43"/>
  <c r="GS13" i="43"/>
  <c r="GR13" i="43"/>
  <c r="GQ13" i="43"/>
  <c r="GP13" i="43"/>
  <c r="GO13" i="43"/>
  <c r="GN13" i="43"/>
  <c r="GM13" i="43"/>
  <c r="GL13" i="43"/>
  <c r="GK13" i="43"/>
  <c r="GJ13" i="43"/>
  <c r="GI13" i="43"/>
  <c r="GH13" i="43"/>
  <c r="GG13" i="43"/>
  <c r="GF13" i="43"/>
  <c r="GE13" i="43"/>
  <c r="GD13" i="43"/>
  <c r="GC13" i="43"/>
  <c r="GB13" i="43"/>
  <c r="GA13" i="43"/>
  <c r="FZ13" i="43"/>
  <c r="FY13" i="43"/>
  <c r="FX13" i="43"/>
  <c r="FW13" i="43"/>
  <c r="FV13" i="43"/>
  <c r="FU13" i="43"/>
  <c r="FT13" i="43"/>
  <c r="FS13" i="43"/>
  <c r="FR13" i="43"/>
  <c r="FQ13" i="43"/>
  <c r="FP13" i="43"/>
  <c r="FO13" i="43"/>
  <c r="FN13" i="43"/>
  <c r="FM13" i="43"/>
  <c r="FL13" i="43"/>
  <c r="FK13" i="43"/>
  <c r="FJ13" i="43"/>
  <c r="FI13" i="43"/>
  <c r="FH13" i="43"/>
  <c r="FG13" i="43"/>
  <c r="FF13" i="43"/>
  <c r="FE13" i="43"/>
  <c r="FD13" i="43"/>
  <c r="FC13" i="43"/>
  <c r="FB13" i="43"/>
  <c r="FA13" i="43"/>
  <c r="EZ13" i="43"/>
  <c r="EY13" i="43"/>
  <c r="EX13" i="43"/>
  <c r="EW13" i="43"/>
  <c r="EV13" i="43"/>
  <c r="EU13" i="43"/>
  <c r="ET13" i="43"/>
  <c r="ES13" i="43"/>
  <c r="ER13" i="43"/>
  <c r="EQ13" i="43"/>
  <c r="EP13" i="43"/>
  <c r="EO13" i="43"/>
  <c r="EN13" i="43"/>
  <c r="EM13" i="43"/>
  <c r="EL13" i="43"/>
  <c r="EK13" i="43"/>
  <c r="EJ13" i="43"/>
  <c r="EI13" i="43"/>
  <c r="EH13" i="43"/>
  <c r="EG13" i="43"/>
  <c r="EF13" i="43"/>
  <c r="EE13" i="43"/>
  <c r="ED13" i="43"/>
  <c r="EC13" i="43"/>
  <c r="EB13" i="43"/>
  <c r="EA13" i="43"/>
  <c r="DZ13" i="43"/>
  <c r="DY13" i="43"/>
  <c r="DX13" i="43"/>
  <c r="DW13" i="43"/>
  <c r="DV13" i="43"/>
  <c r="DU13" i="43"/>
  <c r="DT13" i="43"/>
  <c r="DS13" i="43"/>
  <c r="DR13" i="43"/>
  <c r="DQ13" i="43"/>
  <c r="DP13" i="43"/>
  <c r="DO13" i="43"/>
  <c r="DN13" i="43"/>
  <c r="DM13" i="43"/>
  <c r="DL13" i="43"/>
  <c r="DK13" i="43"/>
  <c r="DJ13" i="43"/>
  <c r="DI13" i="43"/>
  <c r="DH13" i="43"/>
  <c r="DG13" i="43"/>
  <c r="DF13" i="43"/>
  <c r="DE13" i="43"/>
  <c r="DD13" i="43"/>
  <c r="DC13" i="43"/>
  <c r="DB13" i="43"/>
  <c r="DA13" i="43"/>
  <c r="CZ13" i="43"/>
  <c r="CY13" i="43"/>
  <c r="CX13" i="43"/>
  <c r="CW13" i="43"/>
  <c r="CV13" i="43"/>
  <c r="CU13" i="43"/>
  <c r="CT13" i="43"/>
  <c r="CS13" i="43"/>
  <c r="CR13" i="43"/>
  <c r="CQ13" i="43"/>
  <c r="CP13" i="43"/>
  <c r="CO13" i="43"/>
  <c r="CN13" i="43"/>
  <c r="CM13" i="43"/>
  <c r="CL13" i="43"/>
  <c r="CK13" i="43"/>
  <c r="CJ13" i="43"/>
  <c r="CI13" i="43"/>
  <c r="CH13" i="43"/>
  <c r="CG13" i="43"/>
  <c r="CF13" i="43"/>
  <c r="CE13" i="43"/>
  <c r="CD13" i="43"/>
  <c r="CC13" i="43"/>
  <c r="CB13" i="43"/>
  <c r="CA13" i="43"/>
  <c r="BZ13" i="43"/>
  <c r="BY13" i="43"/>
  <c r="BX13" i="43"/>
  <c r="BW13" i="43"/>
  <c r="BV13" i="43"/>
  <c r="BU13" i="43"/>
  <c r="BT13" i="43"/>
  <c r="BS13" i="43"/>
  <c r="BR13" i="43"/>
  <c r="BQ13" i="43"/>
  <c r="BP13" i="43"/>
  <c r="BO13" i="43"/>
  <c r="BN13" i="43"/>
  <c r="BM13" i="43"/>
  <c r="BL13" i="43"/>
  <c r="BK13" i="43"/>
  <c r="BJ13" i="43"/>
  <c r="BI13" i="43"/>
  <c r="BH13" i="43"/>
  <c r="BG13" i="43"/>
  <c r="BF13" i="43"/>
  <c r="BE13" i="43"/>
  <c r="BD13" i="43"/>
  <c r="BC13" i="43"/>
  <c r="BB13" i="43"/>
  <c r="BA13" i="43"/>
  <c r="AZ13" i="43"/>
  <c r="AY13" i="43"/>
  <c r="AX13" i="43"/>
  <c r="AW13" i="43"/>
  <c r="AV13" i="43"/>
  <c r="AU13" i="43"/>
  <c r="AT13" i="43"/>
  <c r="AS13" i="43"/>
  <c r="AR13" i="43"/>
  <c r="AQ13" i="43"/>
  <c r="AP13" i="43"/>
  <c r="AO13" i="43"/>
  <c r="AN13" i="43"/>
  <c r="AM13" i="43"/>
  <c r="AL13" i="43"/>
  <c r="AK13" i="43"/>
  <c r="AJ13" i="43"/>
  <c r="AI13" i="43"/>
  <c r="AH13" i="43"/>
  <c r="AG13" i="43"/>
  <c r="AF13" i="43"/>
  <c r="AE13" i="43"/>
  <c r="AD13" i="43"/>
  <c r="AC13" i="43"/>
  <c r="AB13" i="43"/>
  <c r="AA13" i="43"/>
  <c r="Z13" i="43"/>
  <c r="Y13" i="43"/>
  <c r="X13" i="43"/>
  <c r="W13" i="43"/>
  <c r="V13" i="43"/>
  <c r="U13" i="43"/>
  <c r="T13" i="43"/>
  <c r="S13" i="43"/>
  <c r="R13" i="43"/>
  <c r="Q13" i="43"/>
  <c r="P13" i="43"/>
  <c r="O13" i="43"/>
  <c r="N13" i="43"/>
  <c r="M13" i="43"/>
  <c r="L13" i="43"/>
  <c r="K13" i="43"/>
  <c r="J13" i="43"/>
  <c r="I13" i="43"/>
  <c r="H13" i="43"/>
  <c r="G13" i="43"/>
  <c r="F13" i="43"/>
  <c r="E13" i="43"/>
  <c r="D13" i="43"/>
  <c r="C13" i="43"/>
  <c r="B13" i="43"/>
  <c r="YC12" i="43"/>
  <c r="YB12" i="43"/>
  <c r="YA12" i="43"/>
  <c r="XZ12" i="43"/>
  <c r="XY12" i="43"/>
  <c r="XX12" i="43"/>
  <c r="XW12" i="43"/>
  <c r="XV12" i="43"/>
  <c r="XU12" i="43"/>
  <c r="XT12" i="43"/>
  <c r="XS12" i="43"/>
  <c r="XR12" i="43"/>
  <c r="XQ12" i="43"/>
  <c r="XP12" i="43"/>
  <c r="XO12" i="43"/>
  <c r="XN12" i="43"/>
  <c r="XM12" i="43"/>
  <c r="XL12" i="43"/>
  <c r="XK12" i="43"/>
  <c r="XJ12" i="43"/>
  <c r="XI12" i="43"/>
  <c r="XH12" i="43"/>
  <c r="XG12" i="43"/>
  <c r="XF12" i="43"/>
  <c r="XE12" i="43"/>
  <c r="XD12" i="43"/>
  <c r="XC12" i="43"/>
  <c r="XB12" i="43"/>
  <c r="XA12" i="43"/>
  <c r="WZ12" i="43"/>
  <c r="WY12" i="43"/>
  <c r="WX12" i="43"/>
  <c r="WW12" i="43"/>
  <c r="WV12" i="43"/>
  <c r="WU12" i="43"/>
  <c r="WT12" i="43"/>
  <c r="WS12" i="43"/>
  <c r="WR12" i="43"/>
  <c r="WQ12" i="43"/>
  <c r="WP12" i="43"/>
  <c r="WO12" i="43"/>
  <c r="WN12" i="43"/>
  <c r="WM12" i="43"/>
  <c r="WL12" i="43"/>
  <c r="WK12" i="43"/>
  <c r="WJ12" i="43"/>
  <c r="WI12" i="43"/>
  <c r="WH12" i="43"/>
  <c r="WG12" i="43"/>
  <c r="WF12" i="43"/>
  <c r="WE12" i="43"/>
  <c r="WD12" i="43"/>
  <c r="WC12" i="43"/>
  <c r="WB12" i="43"/>
  <c r="WA12" i="43"/>
  <c r="VZ12" i="43"/>
  <c r="VY12" i="43"/>
  <c r="VX12" i="43"/>
  <c r="VW12" i="43"/>
  <c r="VV12" i="43"/>
  <c r="VU12" i="43"/>
  <c r="VT12" i="43"/>
  <c r="VS12" i="43"/>
  <c r="VR12" i="43"/>
  <c r="VQ12" i="43"/>
  <c r="VP12" i="43"/>
  <c r="VO12" i="43"/>
  <c r="VN12" i="43"/>
  <c r="VM12" i="43"/>
  <c r="VL12" i="43"/>
  <c r="VK12" i="43"/>
  <c r="VJ12" i="43"/>
  <c r="VI12" i="43"/>
  <c r="VH12" i="43"/>
  <c r="VG12" i="43"/>
  <c r="VF12" i="43"/>
  <c r="VE12" i="43"/>
  <c r="VD12" i="43"/>
  <c r="VC12" i="43"/>
  <c r="VB12" i="43"/>
  <c r="VA12" i="43"/>
  <c r="UZ12" i="43"/>
  <c r="UY12" i="43"/>
  <c r="UX12" i="43"/>
  <c r="UW12" i="43"/>
  <c r="UV12" i="43"/>
  <c r="UU12" i="43"/>
  <c r="UT12" i="43"/>
  <c r="US12" i="43"/>
  <c r="UR12" i="43"/>
  <c r="UQ12" i="43"/>
  <c r="UP12" i="43"/>
  <c r="UO12" i="43"/>
  <c r="UN12" i="43"/>
  <c r="UM12" i="43"/>
  <c r="UL12" i="43"/>
  <c r="UK12" i="43"/>
  <c r="UJ12" i="43"/>
  <c r="UI12" i="43"/>
  <c r="UH12" i="43"/>
  <c r="UG12" i="43"/>
  <c r="UF12" i="43"/>
  <c r="UE12" i="43"/>
  <c r="UD12" i="43"/>
  <c r="UC12" i="43"/>
  <c r="UB12" i="43"/>
  <c r="UA12" i="43"/>
  <c r="TZ12" i="43"/>
  <c r="TY12" i="43"/>
  <c r="TX12" i="43"/>
  <c r="TW12" i="43"/>
  <c r="TV12" i="43"/>
  <c r="TU12" i="43"/>
  <c r="TT12" i="43"/>
  <c r="TS12" i="43"/>
  <c r="TR12" i="43"/>
  <c r="TQ12" i="43"/>
  <c r="TP12" i="43"/>
  <c r="TO12" i="43"/>
  <c r="TN12" i="43"/>
  <c r="TM12" i="43"/>
  <c r="TL12" i="43"/>
  <c r="TK12" i="43"/>
  <c r="TJ12" i="43"/>
  <c r="TI12" i="43"/>
  <c r="TH12" i="43"/>
  <c r="TG12" i="43"/>
  <c r="TF12" i="43"/>
  <c r="TE12" i="43"/>
  <c r="TD12" i="43"/>
  <c r="TC12" i="43"/>
  <c r="TB12" i="43"/>
  <c r="TA12" i="43"/>
  <c r="SZ12" i="43"/>
  <c r="SY12" i="43"/>
  <c r="SX12" i="43"/>
  <c r="SW12" i="43"/>
  <c r="SV12" i="43"/>
  <c r="SU12" i="43"/>
  <c r="ST12" i="43"/>
  <c r="SS12" i="43"/>
  <c r="SR12" i="43"/>
  <c r="SQ12" i="43"/>
  <c r="SP12" i="43"/>
  <c r="SO12" i="43"/>
  <c r="SN12" i="43"/>
  <c r="SM12" i="43"/>
  <c r="SL12" i="43"/>
  <c r="SK12" i="43"/>
  <c r="SJ12" i="43"/>
  <c r="SI12" i="43"/>
  <c r="SH12" i="43"/>
  <c r="SG12" i="43"/>
  <c r="SF12" i="43"/>
  <c r="SE12" i="43"/>
  <c r="SD12" i="43"/>
  <c r="SC12" i="43"/>
  <c r="SB12" i="43"/>
  <c r="SA12" i="43"/>
  <c r="RZ12" i="43"/>
  <c r="RY12" i="43"/>
  <c r="RX12" i="43"/>
  <c r="RW12" i="43"/>
  <c r="RV12" i="43"/>
  <c r="RU12" i="43"/>
  <c r="RT12" i="43"/>
  <c r="RS12" i="43"/>
  <c r="RR12" i="43"/>
  <c r="RQ12" i="43"/>
  <c r="RP12" i="43"/>
  <c r="RO12" i="43"/>
  <c r="RN12" i="43"/>
  <c r="RM12" i="43"/>
  <c r="RL12" i="43"/>
  <c r="RK12" i="43"/>
  <c r="RJ12" i="43"/>
  <c r="RI12" i="43"/>
  <c r="RH12" i="43"/>
  <c r="RG12" i="43"/>
  <c r="RF12" i="43"/>
  <c r="RE12" i="43"/>
  <c r="RD12" i="43"/>
  <c r="RC12" i="43"/>
  <c r="RB12" i="43"/>
  <c r="RA12" i="43"/>
  <c r="QZ12" i="43"/>
  <c r="QY12" i="43"/>
  <c r="QX12" i="43"/>
  <c r="QW12" i="43"/>
  <c r="QV12" i="43"/>
  <c r="QU12" i="43"/>
  <c r="QT12" i="43"/>
  <c r="QS12" i="43"/>
  <c r="QR12" i="43"/>
  <c r="QQ12" i="43"/>
  <c r="QP12" i="43"/>
  <c r="QO12" i="43"/>
  <c r="QN12" i="43"/>
  <c r="QM12" i="43"/>
  <c r="QL12" i="43"/>
  <c r="QK12" i="43"/>
  <c r="QJ12" i="43"/>
  <c r="QI12" i="43"/>
  <c r="QH12" i="43"/>
  <c r="QG12" i="43"/>
  <c r="QF12" i="43"/>
  <c r="QE12" i="43"/>
  <c r="QD12" i="43"/>
  <c r="QC12" i="43"/>
  <c r="QB12" i="43"/>
  <c r="QA12" i="43"/>
  <c r="PZ12" i="43"/>
  <c r="PY12" i="43"/>
  <c r="PX12" i="43"/>
  <c r="PW12" i="43"/>
  <c r="PV12" i="43"/>
  <c r="PU12" i="43"/>
  <c r="PT12" i="43"/>
  <c r="PS12" i="43"/>
  <c r="PR12" i="43"/>
  <c r="PQ12" i="43"/>
  <c r="PP12" i="43"/>
  <c r="PO12" i="43"/>
  <c r="PN12" i="43"/>
  <c r="PM12" i="43"/>
  <c r="PL12" i="43"/>
  <c r="PK12" i="43"/>
  <c r="PJ12" i="43"/>
  <c r="PI12" i="43"/>
  <c r="PH12" i="43"/>
  <c r="PG12" i="43"/>
  <c r="PF12" i="43"/>
  <c r="PE12" i="43"/>
  <c r="PD12" i="43"/>
  <c r="PC12" i="43"/>
  <c r="PB12" i="43"/>
  <c r="PA12" i="43"/>
  <c r="OZ12" i="43"/>
  <c r="OY12" i="43"/>
  <c r="OX12" i="43"/>
  <c r="OW12" i="43"/>
  <c r="OV12" i="43"/>
  <c r="OU12" i="43"/>
  <c r="OT12" i="43"/>
  <c r="OS12" i="43"/>
  <c r="OR12" i="43"/>
  <c r="OQ12" i="43"/>
  <c r="OP12" i="43"/>
  <c r="OO12" i="43"/>
  <c r="ON12" i="43"/>
  <c r="OM12" i="43"/>
  <c r="OL12" i="43"/>
  <c r="OK12" i="43"/>
  <c r="OJ12" i="43"/>
  <c r="OI12" i="43"/>
  <c r="OH12" i="43"/>
  <c r="OG12" i="43"/>
  <c r="OF12" i="43"/>
  <c r="OE12" i="43"/>
  <c r="OD12" i="43"/>
  <c r="OC12" i="43"/>
  <c r="OB12" i="43"/>
  <c r="OA12" i="43"/>
  <c r="NZ12" i="43"/>
  <c r="NY12" i="43"/>
  <c r="NX12" i="43"/>
  <c r="NW12" i="43"/>
  <c r="NV12" i="43"/>
  <c r="NU12" i="43"/>
  <c r="NT12" i="43"/>
  <c r="NS12" i="43"/>
  <c r="NR12" i="43"/>
  <c r="NQ12" i="43"/>
  <c r="NP12" i="43"/>
  <c r="NO12" i="43"/>
  <c r="NN12" i="43"/>
  <c r="NM12" i="43"/>
  <c r="NL12" i="43"/>
  <c r="NK12" i="43"/>
  <c r="NJ12" i="43"/>
  <c r="NI12" i="43"/>
  <c r="NH12" i="43"/>
  <c r="NG12" i="43"/>
  <c r="NF12" i="43"/>
  <c r="NE12" i="43"/>
  <c r="ND12" i="43"/>
  <c r="NC12" i="43"/>
  <c r="NB12" i="43"/>
  <c r="NA12" i="43"/>
  <c r="MZ12" i="43"/>
  <c r="MY12" i="43"/>
  <c r="MX12" i="43"/>
  <c r="MW12" i="43"/>
  <c r="MV12" i="43"/>
  <c r="MU12" i="43"/>
  <c r="MT12" i="43"/>
  <c r="MS12" i="43"/>
  <c r="MR12" i="43"/>
  <c r="MQ12" i="43"/>
  <c r="MP12" i="43"/>
  <c r="MO12" i="43"/>
  <c r="MN12" i="43"/>
  <c r="MM12" i="43"/>
  <c r="ML12" i="43"/>
  <c r="MK12" i="43"/>
  <c r="MJ12" i="43"/>
  <c r="MI12" i="43"/>
  <c r="MH12" i="43"/>
  <c r="MG12" i="43"/>
  <c r="MF12" i="43"/>
  <c r="ME12" i="43"/>
  <c r="MD12" i="43"/>
  <c r="MC12" i="43"/>
  <c r="MB12" i="43"/>
  <c r="MA12" i="43"/>
  <c r="LZ12" i="43"/>
  <c r="LY12" i="43"/>
  <c r="LX12" i="43"/>
  <c r="LW12" i="43"/>
  <c r="LV12" i="43"/>
  <c r="LU12" i="43"/>
  <c r="LT12" i="43"/>
  <c r="LS12" i="43"/>
  <c r="LR12" i="43"/>
  <c r="LQ12" i="43"/>
  <c r="LP12" i="43"/>
  <c r="LO12" i="43"/>
  <c r="LN12" i="43"/>
  <c r="LM12" i="43"/>
  <c r="LL12" i="43"/>
  <c r="LK12" i="43"/>
  <c r="LJ12" i="43"/>
  <c r="LI12" i="43"/>
  <c r="LH12" i="43"/>
  <c r="LG12" i="43"/>
  <c r="LF12" i="43"/>
  <c r="LE12" i="43"/>
  <c r="LD12" i="43"/>
  <c r="LC12" i="43"/>
  <c r="LB12" i="43"/>
  <c r="LA12" i="43"/>
  <c r="KZ12" i="43"/>
  <c r="KY12" i="43"/>
  <c r="KX12" i="43"/>
  <c r="KW12" i="43"/>
  <c r="KV12" i="43"/>
  <c r="KU12" i="43"/>
  <c r="KT12" i="43"/>
  <c r="KS12" i="43"/>
  <c r="KR12" i="43"/>
  <c r="KQ12" i="43"/>
  <c r="KP12" i="43"/>
  <c r="KO12" i="43"/>
  <c r="KN12" i="43"/>
  <c r="KM12" i="43"/>
  <c r="KL12" i="43"/>
  <c r="KK12" i="43"/>
  <c r="KJ12" i="43"/>
  <c r="KI12" i="43"/>
  <c r="KH12" i="43"/>
  <c r="KG12" i="43"/>
  <c r="KF12" i="43"/>
  <c r="KE12" i="43"/>
  <c r="KD12" i="43"/>
  <c r="KC12" i="43"/>
  <c r="KB12" i="43"/>
  <c r="KA12" i="43"/>
  <c r="JZ12" i="43"/>
  <c r="JY12" i="43"/>
  <c r="JX12" i="43"/>
  <c r="JW12" i="43"/>
  <c r="JV12" i="43"/>
  <c r="JU12" i="43"/>
  <c r="JT12" i="43"/>
  <c r="JS12" i="43"/>
  <c r="JR12" i="43"/>
  <c r="JQ12" i="43"/>
  <c r="JP12" i="43"/>
  <c r="JO12" i="43"/>
  <c r="JN12" i="43"/>
  <c r="JM12" i="43"/>
  <c r="JL12" i="43"/>
  <c r="JK12" i="43"/>
  <c r="JJ12" i="43"/>
  <c r="JI12" i="43"/>
  <c r="JH12" i="43"/>
  <c r="JG12" i="43"/>
  <c r="JF12" i="43"/>
  <c r="JE12" i="43"/>
  <c r="JD12" i="43"/>
  <c r="JC12" i="43"/>
  <c r="JB12" i="43"/>
  <c r="JA12" i="43"/>
  <c r="IZ12" i="43"/>
  <c r="IY12" i="43"/>
  <c r="IX12" i="43"/>
  <c r="IW12" i="43"/>
  <c r="IV12" i="43"/>
  <c r="IU12" i="43"/>
  <c r="IT12" i="43"/>
  <c r="IS12" i="43"/>
  <c r="IR12" i="43"/>
  <c r="IQ12" i="43"/>
  <c r="IP12" i="43"/>
  <c r="IO12" i="43"/>
  <c r="IN12" i="43"/>
  <c r="IM12" i="43"/>
  <c r="IL12" i="43"/>
  <c r="IK12" i="43"/>
  <c r="IJ12" i="43"/>
  <c r="II12" i="43"/>
  <c r="IH12" i="43"/>
  <c r="IG12" i="43"/>
  <c r="IF12" i="43"/>
  <c r="IE12" i="43"/>
  <c r="ID12" i="43"/>
  <c r="IC12" i="43"/>
  <c r="IB12" i="43"/>
  <c r="IA12" i="43"/>
  <c r="HZ12" i="43"/>
  <c r="HY12" i="43"/>
  <c r="HX12" i="43"/>
  <c r="HW12" i="43"/>
  <c r="HV12" i="43"/>
  <c r="HU12" i="43"/>
  <c r="HT12" i="43"/>
  <c r="HS12" i="43"/>
  <c r="HR12" i="43"/>
  <c r="HQ12" i="43"/>
  <c r="HP12" i="43"/>
  <c r="HO12" i="43"/>
  <c r="HN12" i="43"/>
  <c r="HM12" i="43"/>
  <c r="HL12" i="43"/>
  <c r="HK12" i="43"/>
  <c r="HJ12" i="43"/>
  <c r="HI12" i="43"/>
  <c r="HH12" i="43"/>
  <c r="HG12" i="43"/>
  <c r="HF12" i="43"/>
  <c r="HE12" i="43"/>
  <c r="HD12" i="43"/>
  <c r="HC12" i="43"/>
  <c r="HB12" i="43"/>
  <c r="HA12" i="43"/>
  <c r="GZ12" i="43"/>
  <c r="GY12" i="43"/>
  <c r="GX12" i="43"/>
  <c r="GW12" i="43"/>
  <c r="GV12" i="43"/>
  <c r="GU12" i="43"/>
  <c r="GT12" i="43"/>
  <c r="GS12" i="43"/>
  <c r="GR12" i="43"/>
  <c r="GQ12" i="43"/>
  <c r="GP12" i="43"/>
  <c r="GO12" i="43"/>
  <c r="GN12" i="43"/>
  <c r="GM12" i="43"/>
  <c r="GL12" i="43"/>
  <c r="GK12" i="43"/>
  <c r="GJ12" i="43"/>
  <c r="GI12" i="43"/>
  <c r="GH12" i="43"/>
  <c r="GG12" i="43"/>
  <c r="GF12" i="43"/>
  <c r="GE12" i="43"/>
  <c r="GD12" i="43"/>
  <c r="GC12" i="43"/>
  <c r="GB12" i="43"/>
  <c r="GA12" i="43"/>
  <c r="FZ12" i="43"/>
  <c r="FY12" i="43"/>
  <c r="FX12" i="43"/>
  <c r="FW12" i="43"/>
  <c r="FV12" i="43"/>
  <c r="FU12" i="43"/>
  <c r="FT12" i="43"/>
  <c r="FS12" i="43"/>
  <c r="FR12" i="43"/>
  <c r="FQ12" i="43"/>
  <c r="FP12" i="43"/>
  <c r="FO12" i="43"/>
  <c r="FN12" i="43"/>
  <c r="FM12" i="43"/>
  <c r="FL12" i="43"/>
  <c r="FK12" i="43"/>
  <c r="FJ12" i="43"/>
  <c r="FI12" i="43"/>
  <c r="FH12" i="43"/>
  <c r="FG12" i="43"/>
  <c r="FF12" i="43"/>
  <c r="FE12" i="43"/>
  <c r="FD12" i="43"/>
  <c r="FC12" i="43"/>
  <c r="FB12" i="43"/>
  <c r="FA12" i="43"/>
  <c r="EZ12" i="43"/>
  <c r="EY12" i="43"/>
  <c r="EX12" i="43"/>
  <c r="EW12" i="43"/>
  <c r="EV12" i="43"/>
  <c r="EU12" i="43"/>
  <c r="ET12" i="43"/>
  <c r="ES12" i="43"/>
  <c r="ER12" i="43"/>
  <c r="EQ12" i="43"/>
  <c r="EP12" i="43"/>
  <c r="EO12" i="43"/>
  <c r="EN12" i="43"/>
  <c r="EM12" i="43"/>
  <c r="EL12" i="43"/>
  <c r="EK12" i="43"/>
  <c r="EJ12" i="43"/>
  <c r="EI12" i="43"/>
  <c r="EH12" i="43"/>
  <c r="EG12" i="43"/>
  <c r="EF12" i="43"/>
  <c r="EE12" i="43"/>
  <c r="ED12" i="43"/>
  <c r="EC12" i="43"/>
  <c r="EB12" i="43"/>
  <c r="EA12" i="43"/>
  <c r="DZ12" i="43"/>
  <c r="DY12" i="43"/>
  <c r="DX12" i="43"/>
  <c r="DW12" i="43"/>
  <c r="DV12" i="43"/>
  <c r="DU12" i="43"/>
  <c r="DT12" i="43"/>
  <c r="DS12" i="43"/>
  <c r="DR12" i="43"/>
  <c r="DQ12" i="43"/>
  <c r="DP12" i="43"/>
  <c r="DO12" i="43"/>
  <c r="DN12" i="43"/>
  <c r="DM12" i="43"/>
  <c r="DL12" i="43"/>
  <c r="DK12" i="43"/>
  <c r="DJ12" i="43"/>
  <c r="DI12" i="43"/>
  <c r="DH12" i="43"/>
  <c r="DG12" i="43"/>
  <c r="DF12" i="43"/>
  <c r="DE12" i="43"/>
  <c r="DD12" i="43"/>
  <c r="DC12" i="43"/>
  <c r="DB12" i="43"/>
  <c r="DA12" i="43"/>
  <c r="CZ12" i="43"/>
  <c r="CY12" i="43"/>
  <c r="CX12" i="43"/>
  <c r="CW12" i="43"/>
  <c r="CV12" i="43"/>
  <c r="CU12" i="43"/>
  <c r="CT12" i="43"/>
  <c r="CS12" i="43"/>
  <c r="CR12" i="43"/>
  <c r="CQ12" i="43"/>
  <c r="CP12" i="43"/>
  <c r="CO12" i="43"/>
  <c r="CN12" i="43"/>
  <c r="CM12" i="43"/>
  <c r="CL12" i="43"/>
  <c r="CK12" i="43"/>
  <c r="CJ12" i="43"/>
  <c r="CI12" i="43"/>
  <c r="CH12" i="43"/>
  <c r="CG12" i="43"/>
  <c r="CF12" i="43"/>
  <c r="CE12" i="43"/>
  <c r="CD12" i="43"/>
  <c r="CC12" i="43"/>
  <c r="CB12" i="43"/>
  <c r="CA12" i="43"/>
  <c r="BZ12" i="43"/>
  <c r="BY12" i="43"/>
  <c r="BX12" i="43"/>
  <c r="BW12" i="43"/>
  <c r="BV12" i="43"/>
  <c r="BU12" i="43"/>
  <c r="BT12" i="43"/>
  <c r="BS12" i="43"/>
  <c r="BR12" i="43"/>
  <c r="BQ12" i="43"/>
  <c r="BP12" i="43"/>
  <c r="BO12" i="43"/>
  <c r="BN12" i="43"/>
  <c r="BM12" i="43"/>
  <c r="BL12" i="43"/>
  <c r="BK12" i="43"/>
  <c r="BJ12" i="43"/>
  <c r="BI12" i="43"/>
  <c r="BH12" i="43"/>
  <c r="BG12" i="43"/>
  <c r="BF12" i="43"/>
  <c r="BE12" i="43"/>
  <c r="BD12" i="43"/>
  <c r="BC12" i="43"/>
  <c r="BB12" i="43"/>
  <c r="BA12" i="43"/>
  <c r="AZ12" i="43"/>
  <c r="AY12" i="43"/>
  <c r="AX12" i="43"/>
  <c r="AW12" i="43"/>
  <c r="AV12" i="43"/>
  <c r="AU12" i="43"/>
  <c r="AT12" i="43"/>
  <c r="AS12" i="43"/>
  <c r="AR12" i="43"/>
  <c r="AQ12" i="43"/>
  <c r="AP12" i="43"/>
  <c r="AO12" i="43"/>
  <c r="AN12" i="43"/>
  <c r="AM12" i="43"/>
  <c r="AL12" i="43"/>
  <c r="AK12" i="43"/>
  <c r="AJ12" i="43"/>
  <c r="AI12" i="43"/>
  <c r="AH12" i="43"/>
  <c r="AG12" i="43"/>
  <c r="AF12" i="43"/>
  <c r="AE12" i="43"/>
  <c r="AD12" i="43"/>
  <c r="AC12" i="43"/>
  <c r="AB12" i="43"/>
  <c r="AA12" i="43"/>
  <c r="Z12" i="43"/>
  <c r="Y12" i="43"/>
  <c r="X12" i="43"/>
  <c r="W12" i="43"/>
  <c r="V12" i="43"/>
  <c r="U12" i="43"/>
  <c r="T12" i="43"/>
  <c r="S12" i="43"/>
  <c r="R12" i="43"/>
  <c r="Q12" i="43"/>
  <c r="P12" i="43"/>
  <c r="O12" i="43"/>
  <c r="N12" i="43"/>
  <c r="M12" i="43"/>
  <c r="L12" i="43"/>
  <c r="K12" i="43"/>
  <c r="J12" i="43"/>
  <c r="I12" i="43"/>
  <c r="H12" i="43"/>
  <c r="G12" i="43"/>
  <c r="F12" i="43"/>
  <c r="E12" i="43"/>
  <c r="D12" i="43"/>
  <c r="C12" i="43"/>
  <c r="B12" i="43"/>
  <c r="YC11" i="43"/>
  <c r="YB11" i="43"/>
  <c r="YA11" i="43"/>
  <c r="XZ11" i="43"/>
  <c r="XY11" i="43"/>
  <c r="XX11" i="43"/>
  <c r="XW11" i="43"/>
  <c r="XV11" i="43"/>
  <c r="XU11" i="43"/>
  <c r="XT11" i="43"/>
  <c r="XS11" i="43"/>
  <c r="XR11" i="43"/>
  <c r="XQ11" i="43"/>
  <c r="XP11" i="43"/>
  <c r="XO11" i="43"/>
  <c r="XN11" i="43"/>
  <c r="XM11" i="43"/>
  <c r="XL11" i="43"/>
  <c r="XK11" i="43"/>
  <c r="XJ11" i="43"/>
  <c r="XI11" i="43"/>
  <c r="XH11" i="43"/>
  <c r="XG11" i="43"/>
  <c r="XF11" i="43"/>
  <c r="XE11" i="43"/>
  <c r="XD11" i="43"/>
  <c r="XC11" i="43"/>
  <c r="XB11" i="43"/>
  <c r="XA11" i="43"/>
  <c r="WZ11" i="43"/>
  <c r="WY11" i="43"/>
  <c r="WX11" i="43"/>
  <c r="WW11" i="43"/>
  <c r="WV11" i="43"/>
  <c r="WU11" i="43"/>
  <c r="WT11" i="43"/>
  <c r="WS11" i="43"/>
  <c r="WR11" i="43"/>
  <c r="WQ11" i="43"/>
  <c r="WP11" i="43"/>
  <c r="WO11" i="43"/>
  <c r="WN11" i="43"/>
  <c r="WM11" i="43"/>
  <c r="WL11" i="43"/>
  <c r="WK11" i="43"/>
  <c r="WJ11" i="43"/>
  <c r="WI11" i="43"/>
  <c r="WH11" i="43"/>
  <c r="WG11" i="43"/>
  <c r="WF11" i="43"/>
  <c r="WE11" i="43"/>
  <c r="WD11" i="43"/>
  <c r="WC11" i="43"/>
  <c r="WB11" i="43"/>
  <c r="WA11" i="43"/>
  <c r="VZ11" i="43"/>
  <c r="VY11" i="43"/>
  <c r="VX11" i="43"/>
  <c r="VW11" i="43"/>
  <c r="VV11" i="43"/>
  <c r="VU11" i="43"/>
  <c r="VT11" i="43"/>
  <c r="VS11" i="43"/>
  <c r="VR11" i="43"/>
  <c r="VQ11" i="43"/>
  <c r="VP11" i="43"/>
  <c r="VO11" i="43"/>
  <c r="VN11" i="43"/>
  <c r="VM11" i="43"/>
  <c r="VL11" i="43"/>
  <c r="VK11" i="43"/>
  <c r="VJ11" i="43"/>
  <c r="VI11" i="43"/>
  <c r="VH11" i="43"/>
  <c r="VG11" i="43"/>
  <c r="VF11" i="43"/>
  <c r="VE11" i="43"/>
  <c r="VD11" i="43"/>
  <c r="VC11" i="43"/>
  <c r="VB11" i="43"/>
  <c r="VA11" i="43"/>
  <c r="UZ11" i="43"/>
  <c r="UY11" i="43"/>
  <c r="UX11" i="43"/>
  <c r="UW11" i="43"/>
  <c r="UV11" i="43"/>
  <c r="UU11" i="43"/>
  <c r="UT11" i="43"/>
  <c r="US11" i="43"/>
  <c r="UR11" i="43"/>
  <c r="UQ11" i="43"/>
  <c r="UP11" i="43"/>
  <c r="UO11" i="43"/>
  <c r="UN11" i="43"/>
  <c r="UM11" i="43"/>
  <c r="UL11" i="43"/>
  <c r="UK11" i="43"/>
  <c r="UJ11" i="43"/>
  <c r="UI11" i="43"/>
  <c r="UH11" i="43"/>
  <c r="UG11" i="43"/>
  <c r="UF11" i="43"/>
  <c r="UE11" i="43"/>
  <c r="UD11" i="43"/>
  <c r="UC11" i="43"/>
  <c r="UB11" i="43"/>
  <c r="UA11" i="43"/>
  <c r="TZ11" i="43"/>
  <c r="TY11" i="43"/>
  <c r="TX11" i="43"/>
  <c r="TW11" i="43"/>
  <c r="TV11" i="43"/>
  <c r="TU11" i="43"/>
  <c r="TT11" i="43"/>
  <c r="TS11" i="43"/>
  <c r="TR11" i="43"/>
  <c r="TQ11" i="43"/>
  <c r="TP11" i="43"/>
  <c r="TO11" i="43"/>
  <c r="TN11" i="43"/>
  <c r="TM11" i="43"/>
  <c r="TL11" i="43"/>
  <c r="TK11" i="43"/>
  <c r="TJ11" i="43"/>
  <c r="TI11" i="43"/>
  <c r="TH11" i="43"/>
  <c r="TG11" i="43"/>
  <c r="TF11" i="43"/>
  <c r="TE11" i="43"/>
  <c r="TD11" i="43"/>
  <c r="TC11" i="43"/>
  <c r="TB11" i="43"/>
  <c r="TA11" i="43"/>
  <c r="SZ11" i="43"/>
  <c r="SY11" i="43"/>
  <c r="SX11" i="43"/>
  <c r="SW11" i="43"/>
  <c r="SV11" i="43"/>
  <c r="SU11" i="43"/>
  <c r="ST11" i="43"/>
  <c r="SS11" i="43"/>
  <c r="SR11" i="43"/>
  <c r="SQ11" i="43"/>
  <c r="SP11" i="43"/>
  <c r="SO11" i="43"/>
  <c r="SN11" i="43"/>
  <c r="SM11" i="43"/>
  <c r="SL11" i="43"/>
  <c r="SK11" i="43"/>
  <c r="SJ11" i="43"/>
  <c r="SI11" i="43"/>
  <c r="SH11" i="43"/>
  <c r="SG11" i="43"/>
  <c r="SF11" i="43"/>
  <c r="SE11" i="43"/>
  <c r="SD11" i="43"/>
  <c r="SC11" i="43"/>
  <c r="SB11" i="43"/>
  <c r="SA11" i="43"/>
  <c r="RZ11" i="43"/>
  <c r="RY11" i="43"/>
  <c r="RX11" i="43"/>
  <c r="RW11" i="43"/>
  <c r="RV11" i="43"/>
  <c r="RU11" i="43"/>
  <c r="RT11" i="43"/>
  <c r="RS11" i="43"/>
  <c r="RR11" i="43"/>
  <c r="RQ11" i="43"/>
  <c r="RP11" i="43"/>
  <c r="RO11" i="43"/>
  <c r="RN11" i="43"/>
  <c r="RM11" i="43"/>
  <c r="RL11" i="43"/>
  <c r="RK11" i="43"/>
  <c r="RJ11" i="43"/>
  <c r="RI11" i="43"/>
  <c r="RH11" i="43"/>
  <c r="RG11" i="43"/>
  <c r="RF11" i="43"/>
  <c r="RE11" i="43"/>
  <c r="RD11" i="43"/>
  <c r="RC11" i="43"/>
  <c r="RB11" i="43"/>
  <c r="RA11" i="43"/>
  <c r="QZ11" i="43"/>
  <c r="QY11" i="43"/>
  <c r="QX11" i="43"/>
  <c r="QW11" i="43"/>
  <c r="QV11" i="43"/>
  <c r="QU11" i="43"/>
  <c r="QT11" i="43"/>
  <c r="QS11" i="43"/>
  <c r="QR11" i="43"/>
  <c r="QQ11" i="43"/>
  <c r="QP11" i="43"/>
  <c r="QO11" i="43"/>
  <c r="QN11" i="43"/>
  <c r="QM11" i="43"/>
  <c r="QL11" i="43"/>
  <c r="QK11" i="43"/>
  <c r="QJ11" i="43"/>
  <c r="QI11" i="43"/>
  <c r="QH11" i="43"/>
  <c r="QG11" i="43"/>
  <c r="QF11" i="43"/>
  <c r="QE11" i="43"/>
  <c r="QD11" i="43"/>
  <c r="QC11" i="43"/>
  <c r="QB11" i="43"/>
  <c r="QA11" i="43"/>
  <c r="PZ11" i="43"/>
  <c r="PY11" i="43"/>
  <c r="PX11" i="43"/>
  <c r="PW11" i="43"/>
  <c r="PV11" i="43"/>
  <c r="PU11" i="43"/>
  <c r="PT11" i="43"/>
  <c r="PS11" i="43"/>
  <c r="PR11" i="43"/>
  <c r="PQ11" i="43"/>
  <c r="PP11" i="43"/>
  <c r="PO11" i="43"/>
  <c r="PN11" i="43"/>
  <c r="PM11" i="43"/>
  <c r="PL11" i="43"/>
  <c r="PK11" i="43"/>
  <c r="PJ11" i="43"/>
  <c r="PI11" i="43"/>
  <c r="PH11" i="43"/>
  <c r="PG11" i="43"/>
  <c r="PF11" i="43"/>
  <c r="PE11" i="43"/>
  <c r="PD11" i="43"/>
  <c r="PC11" i="43"/>
  <c r="PB11" i="43"/>
  <c r="PA11" i="43"/>
  <c r="OZ11" i="43"/>
  <c r="OY11" i="43"/>
  <c r="OX11" i="43"/>
  <c r="OW11" i="43"/>
  <c r="OV11" i="43"/>
  <c r="OU11" i="43"/>
  <c r="OT11" i="43"/>
  <c r="OS11" i="43"/>
  <c r="OR11" i="43"/>
  <c r="OQ11" i="43"/>
  <c r="OP11" i="43"/>
  <c r="OO11" i="43"/>
  <c r="ON11" i="43"/>
  <c r="OM11" i="43"/>
  <c r="OL11" i="43"/>
  <c r="OK11" i="43"/>
  <c r="OJ11" i="43"/>
  <c r="OI11" i="43"/>
  <c r="OH11" i="43"/>
  <c r="OG11" i="43"/>
  <c r="OF11" i="43"/>
  <c r="OE11" i="43"/>
  <c r="OD11" i="43"/>
  <c r="OC11" i="43"/>
  <c r="OB11" i="43"/>
  <c r="OA11" i="43"/>
  <c r="NZ11" i="43"/>
  <c r="NY11" i="43"/>
  <c r="NX11" i="43"/>
  <c r="NW11" i="43"/>
  <c r="NV11" i="43"/>
  <c r="NU11" i="43"/>
  <c r="NT11" i="43"/>
  <c r="NS11" i="43"/>
  <c r="NR11" i="43"/>
  <c r="NQ11" i="43"/>
  <c r="NP11" i="43"/>
  <c r="NO11" i="43"/>
  <c r="NN11" i="43"/>
  <c r="NM11" i="43"/>
  <c r="NL11" i="43"/>
  <c r="NK11" i="43"/>
  <c r="NJ11" i="43"/>
  <c r="NI11" i="43"/>
  <c r="NH11" i="43"/>
  <c r="NG11" i="43"/>
  <c r="NF11" i="43"/>
  <c r="NE11" i="43"/>
  <c r="ND11" i="43"/>
  <c r="NC11" i="43"/>
  <c r="NB11" i="43"/>
  <c r="NA11" i="43"/>
  <c r="MZ11" i="43"/>
  <c r="MY11" i="43"/>
  <c r="MX11" i="43"/>
  <c r="MW11" i="43"/>
  <c r="MV11" i="43"/>
  <c r="MU11" i="43"/>
  <c r="MT11" i="43"/>
  <c r="MS11" i="43"/>
  <c r="MR11" i="43"/>
  <c r="MQ11" i="43"/>
  <c r="MP11" i="43"/>
  <c r="MO11" i="43"/>
  <c r="MN11" i="43"/>
  <c r="MM11" i="43"/>
  <c r="ML11" i="43"/>
  <c r="MK11" i="43"/>
  <c r="MJ11" i="43"/>
  <c r="MI11" i="43"/>
  <c r="MH11" i="43"/>
  <c r="MG11" i="43"/>
  <c r="MF11" i="43"/>
  <c r="ME11" i="43"/>
  <c r="MD11" i="43"/>
  <c r="MC11" i="43"/>
  <c r="MB11" i="43"/>
  <c r="MA11" i="43"/>
  <c r="LZ11" i="43"/>
  <c r="LY11" i="43"/>
  <c r="LX11" i="43"/>
  <c r="LW11" i="43"/>
  <c r="LV11" i="43"/>
  <c r="LU11" i="43"/>
  <c r="LT11" i="43"/>
  <c r="LS11" i="43"/>
  <c r="LR11" i="43"/>
  <c r="LQ11" i="43"/>
  <c r="LP11" i="43"/>
  <c r="LO11" i="43"/>
  <c r="LN11" i="43"/>
  <c r="LM11" i="43"/>
  <c r="LL11" i="43"/>
  <c r="LK11" i="43"/>
  <c r="LJ11" i="43"/>
  <c r="LI11" i="43"/>
  <c r="LH11" i="43"/>
  <c r="LG11" i="43"/>
  <c r="LF11" i="43"/>
  <c r="LE11" i="43"/>
  <c r="LD11" i="43"/>
  <c r="LC11" i="43"/>
  <c r="LB11" i="43"/>
  <c r="LA11" i="43"/>
  <c r="KZ11" i="43"/>
  <c r="KY11" i="43"/>
  <c r="KX11" i="43"/>
  <c r="KW11" i="43"/>
  <c r="KV11" i="43"/>
  <c r="KU11" i="43"/>
  <c r="KT11" i="43"/>
  <c r="KS11" i="43"/>
  <c r="KR11" i="43"/>
  <c r="KQ11" i="43"/>
  <c r="KP11" i="43"/>
  <c r="KO11" i="43"/>
  <c r="KN11" i="43"/>
  <c r="KM11" i="43"/>
  <c r="KL11" i="43"/>
  <c r="KK11" i="43"/>
  <c r="KJ11" i="43"/>
  <c r="KI11" i="43"/>
  <c r="KH11" i="43"/>
  <c r="KG11" i="43"/>
  <c r="KF11" i="43"/>
  <c r="KE11" i="43"/>
  <c r="KD11" i="43"/>
  <c r="KC11" i="43"/>
  <c r="KB11" i="43"/>
  <c r="KA11" i="43"/>
  <c r="JZ11" i="43"/>
  <c r="JY11" i="43"/>
  <c r="JX11" i="43"/>
  <c r="JW11" i="43"/>
  <c r="JV11" i="43"/>
  <c r="JU11" i="43"/>
  <c r="JT11" i="43"/>
  <c r="JS11" i="43"/>
  <c r="JR11" i="43"/>
  <c r="JQ11" i="43"/>
  <c r="JP11" i="43"/>
  <c r="JO11" i="43"/>
  <c r="JN11" i="43"/>
  <c r="JM11" i="43"/>
  <c r="JL11" i="43"/>
  <c r="JK11" i="43"/>
  <c r="JJ11" i="43"/>
  <c r="JI11" i="43"/>
  <c r="JH11" i="43"/>
  <c r="JG11" i="43"/>
  <c r="JF11" i="43"/>
  <c r="JE11" i="43"/>
  <c r="JD11" i="43"/>
  <c r="JC11" i="43"/>
  <c r="JB11" i="43"/>
  <c r="JA11" i="43"/>
  <c r="IZ11" i="43"/>
  <c r="IY11" i="43"/>
  <c r="IX11" i="43"/>
  <c r="IW11" i="43"/>
  <c r="IV11" i="43"/>
  <c r="IU11" i="43"/>
  <c r="IT11" i="43"/>
  <c r="IS11" i="43"/>
  <c r="IR11" i="43"/>
  <c r="IQ11" i="43"/>
  <c r="IP11" i="43"/>
  <c r="IO11" i="43"/>
  <c r="IN11" i="43"/>
  <c r="IM11" i="43"/>
  <c r="IL11" i="43"/>
  <c r="IK11" i="43"/>
  <c r="IJ11" i="43"/>
  <c r="II11" i="43"/>
  <c r="IH11" i="43"/>
  <c r="IG11" i="43"/>
  <c r="IF11" i="43"/>
  <c r="IE11" i="43"/>
  <c r="ID11" i="43"/>
  <c r="IC11" i="43"/>
  <c r="IB11" i="43"/>
  <c r="IA11" i="43"/>
  <c r="HZ11" i="43"/>
  <c r="HY11" i="43"/>
  <c r="HX11" i="43"/>
  <c r="HW11" i="43"/>
  <c r="HV11" i="43"/>
  <c r="HU11" i="43"/>
  <c r="HT11" i="43"/>
  <c r="HS11" i="43"/>
  <c r="HR11" i="43"/>
  <c r="HQ11" i="43"/>
  <c r="HP11" i="43"/>
  <c r="HO11" i="43"/>
  <c r="HN11" i="43"/>
  <c r="HM11" i="43"/>
  <c r="HL11" i="43"/>
  <c r="HK11" i="43"/>
  <c r="HJ11" i="43"/>
  <c r="HI11" i="43"/>
  <c r="HH11" i="43"/>
  <c r="HG11" i="43"/>
  <c r="HF11" i="43"/>
  <c r="HE11" i="43"/>
  <c r="HD11" i="43"/>
  <c r="HC11" i="43"/>
  <c r="HB11" i="43"/>
  <c r="HA11" i="43"/>
  <c r="GZ11" i="43"/>
  <c r="GY11" i="43"/>
  <c r="GX11" i="43"/>
  <c r="GW11" i="43"/>
  <c r="GV11" i="43"/>
  <c r="GU11" i="43"/>
  <c r="GT11" i="43"/>
  <c r="GS11" i="43"/>
  <c r="GR11" i="43"/>
  <c r="GQ11" i="43"/>
  <c r="GP11" i="43"/>
  <c r="GO11" i="43"/>
  <c r="GN11" i="43"/>
  <c r="GM11" i="43"/>
  <c r="GL11" i="43"/>
  <c r="GK11" i="43"/>
  <c r="GJ11" i="43"/>
  <c r="GI11" i="43"/>
  <c r="GH11" i="43"/>
  <c r="GG11" i="43"/>
  <c r="GF11" i="43"/>
  <c r="GE11" i="43"/>
  <c r="GD11" i="43"/>
  <c r="GC11" i="43"/>
  <c r="GB11" i="43"/>
  <c r="GA11" i="43"/>
  <c r="FZ11" i="43"/>
  <c r="FY11" i="43"/>
  <c r="FX11" i="43"/>
  <c r="FW11" i="43"/>
  <c r="FV11" i="43"/>
  <c r="FU11" i="43"/>
  <c r="FT11" i="43"/>
  <c r="FS11" i="43"/>
  <c r="FR11" i="43"/>
  <c r="FQ11" i="43"/>
  <c r="FP11" i="43"/>
  <c r="FO11" i="43"/>
  <c r="FN11" i="43"/>
  <c r="FM11" i="43"/>
  <c r="FL11" i="43"/>
  <c r="FK11" i="43"/>
  <c r="FJ11" i="43"/>
  <c r="FI11" i="43"/>
  <c r="FH11" i="43"/>
  <c r="FG11" i="43"/>
  <c r="FF11" i="43"/>
  <c r="FE11" i="43"/>
  <c r="FD11" i="43"/>
  <c r="FC11" i="43"/>
  <c r="FB11" i="43"/>
  <c r="FA11" i="43"/>
  <c r="EZ11" i="43"/>
  <c r="EY11" i="43"/>
  <c r="EX11" i="43"/>
  <c r="EW11" i="43"/>
  <c r="EV11" i="43"/>
  <c r="EU11" i="43"/>
  <c r="ET11" i="43"/>
  <c r="ES11" i="43"/>
  <c r="ER11" i="43"/>
  <c r="EQ11" i="43"/>
  <c r="EP11" i="43"/>
  <c r="EO11" i="43"/>
  <c r="EN11" i="43"/>
  <c r="EM11" i="43"/>
  <c r="EL11" i="43"/>
  <c r="EK11" i="43"/>
  <c r="EJ11" i="43"/>
  <c r="EI11" i="43"/>
  <c r="EH11" i="43"/>
  <c r="EG11" i="43"/>
  <c r="EF11" i="43"/>
  <c r="EE11" i="43"/>
  <c r="ED11" i="43"/>
  <c r="EC11" i="43"/>
  <c r="EB11" i="43"/>
  <c r="EA11" i="43"/>
  <c r="DZ11" i="43"/>
  <c r="DY11" i="43"/>
  <c r="DX11" i="43"/>
  <c r="DW11" i="43"/>
  <c r="DV11" i="43"/>
  <c r="DU11" i="43"/>
  <c r="DT11" i="43"/>
  <c r="DS11" i="43"/>
  <c r="DR11" i="43"/>
  <c r="DQ11" i="43"/>
  <c r="DP11" i="43"/>
  <c r="DO11" i="43"/>
  <c r="DN11" i="43"/>
  <c r="DM11" i="43"/>
  <c r="DL11" i="43"/>
  <c r="DK11" i="43"/>
  <c r="DJ11" i="43"/>
  <c r="DI11" i="43"/>
  <c r="DH11" i="43"/>
  <c r="DG11" i="43"/>
  <c r="DF11" i="43"/>
  <c r="DE11" i="43"/>
  <c r="DD11" i="43"/>
  <c r="DC11" i="43"/>
  <c r="DB11" i="43"/>
  <c r="DA11" i="43"/>
  <c r="CZ11" i="43"/>
  <c r="CY11" i="43"/>
  <c r="CX11" i="43"/>
  <c r="CW11" i="43"/>
  <c r="CV11" i="43"/>
  <c r="CU11" i="43"/>
  <c r="CT11" i="43"/>
  <c r="CS11" i="43"/>
  <c r="CR11" i="43"/>
  <c r="CQ11" i="43"/>
  <c r="CP11" i="43"/>
  <c r="CO11" i="43"/>
  <c r="CN11" i="43"/>
  <c r="CM11" i="43"/>
  <c r="CL11" i="43"/>
  <c r="CK11" i="43"/>
  <c r="CJ11" i="43"/>
  <c r="CI11" i="43"/>
  <c r="CH11" i="43"/>
  <c r="CG11" i="43"/>
  <c r="CF11" i="43"/>
  <c r="CE11" i="43"/>
  <c r="CD11" i="43"/>
  <c r="CC11" i="43"/>
  <c r="CB11" i="43"/>
  <c r="CA11" i="43"/>
  <c r="BZ11" i="43"/>
  <c r="BY11" i="43"/>
  <c r="BX11" i="43"/>
  <c r="BW11" i="43"/>
  <c r="BV11" i="43"/>
  <c r="BU11" i="43"/>
  <c r="BT11" i="43"/>
  <c r="BS11" i="43"/>
  <c r="BR11" i="43"/>
  <c r="BQ11" i="43"/>
  <c r="BP11" i="43"/>
  <c r="BO11" i="43"/>
  <c r="BN11" i="43"/>
  <c r="BM11" i="43"/>
  <c r="BL11" i="43"/>
  <c r="BK11" i="43"/>
  <c r="BJ11" i="43"/>
  <c r="BI11" i="43"/>
  <c r="BH11" i="43"/>
  <c r="BG11" i="43"/>
  <c r="BF11" i="43"/>
  <c r="BE11" i="43"/>
  <c r="BD11" i="43"/>
  <c r="BC11" i="43"/>
  <c r="BB11" i="43"/>
  <c r="BA11" i="43"/>
  <c r="AZ11" i="43"/>
  <c r="AY11" i="43"/>
  <c r="AX11" i="43"/>
  <c r="AW11" i="43"/>
  <c r="AV11" i="43"/>
  <c r="AU11" i="43"/>
  <c r="AT11" i="43"/>
  <c r="AS11" i="43"/>
  <c r="AR11" i="43"/>
  <c r="AQ11" i="43"/>
  <c r="AP11" i="43"/>
  <c r="AO11" i="43"/>
  <c r="AN11" i="43"/>
  <c r="AM11" i="43"/>
  <c r="AL11" i="43"/>
  <c r="AK11" i="43"/>
  <c r="AJ11" i="43"/>
  <c r="AI11" i="43"/>
  <c r="AH11" i="43"/>
  <c r="AG11" i="43"/>
  <c r="AF11" i="43"/>
  <c r="AE11" i="43"/>
  <c r="AD11" i="43"/>
  <c r="AC11" i="43"/>
  <c r="AB11" i="43"/>
  <c r="AA11" i="43"/>
  <c r="Z11" i="43"/>
  <c r="Y11" i="43"/>
  <c r="X11" i="43"/>
  <c r="W11" i="43"/>
  <c r="V11" i="43"/>
  <c r="U11" i="43"/>
  <c r="T11" i="43"/>
  <c r="S11" i="43"/>
  <c r="R11" i="43"/>
  <c r="Q11" i="43"/>
  <c r="P11" i="43"/>
  <c r="O11" i="43"/>
  <c r="N11" i="43"/>
  <c r="M11" i="43"/>
  <c r="L11" i="43"/>
  <c r="K11" i="43"/>
  <c r="J11" i="43"/>
  <c r="I11" i="43"/>
  <c r="H11" i="43"/>
  <c r="G11" i="43"/>
  <c r="F11" i="43"/>
  <c r="E11" i="43"/>
  <c r="D11" i="43"/>
  <c r="C11" i="43"/>
  <c r="B11" i="43"/>
  <c r="YC10" i="43"/>
  <c r="YB10" i="43"/>
  <c r="YA10" i="43"/>
  <c r="XZ10" i="43"/>
  <c r="XY10" i="43"/>
  <c r="XX10" i="43"/>
  <c r="XW10" i="43"/>
  <c r="XV10" i="43"/>
  <c r="XU10" i="43"/>
  <c r="XT10" i="43"/>
  <c r="XS10" i="43"/>
  <c r="XR10" i="43"/>
  <c r="XQ10" i="43"/>
  <c r="XP10" i="43"/>
  <c r="XO10" i="43"/>
  <c r="XN10" i="43"/>
  <c r="XM10" i="43"/>
  <c r="XL10" i="43"/>
  <c r="XK10" i="43"/>
  <c r="XJ10" i="43"/>
  <c r="XI10" i="43"/>
  <c r="XH10" i="43"/>
  <c r="XG10" i="43"/>
  <c r="XF10" i="43"/>
  <c r="XE10" i="43"/>
  <c r="XD10" i="43"/>
  <c r="XC10" i="43"/>
  <c r="XB10" i="43"/>
  <c r="XA10" i="43"/>
  <c r="WZ10" i="43"/>
  <c r="WY10" i="43"/>
  <c r="WX10" i="43"/>
  <c r="WW10" i="43"/>
  <c r="WV10" i="43"/>
  <c r="WU10" i="43"/>
  <c r="WT10" i="43"/>
  <c r="WS10" i="43"/>
  <c r="WR10" i="43"/>
  <c r="WQ10" i="43"/>
  <c r="WP10" i="43"/>
  <c r="WO10" i="43"/>
  <c r="WN10" i="43"/>
  <c r="WM10" i="43"/>
  <c r="WL10" i="43"/>
  <c r="WK10" i="43"/>
  <c r="WJ10" i="43"/>
  <c r="WI10" i="43"/>
  <c r="WH10" i="43"/>
  <c r="WG10" i="43"/>
  <c r="WF10" i="43"/>
  <c r="WE10" i="43"/>
  <c r="WD10" i="43"/>
  <c r="WC10" i="43"/>
  <c r="WB10" i="43"/>
  <c r="WA10" i="43"/>
  <c r="VZ10" i="43"/>
  <c r="VY10" i="43"/>
  <c r="VX10" i="43"/>
  <c r="VW10" i="43"/>
  <c r="VV10" i="43"/>
  <c r="VU10" i="43"/>
  <c r="VT10" i="43"/>
  <c r="VS10" i="43"/>
  <c r="VR10" i="43"/>
  <c r="VQ10" i="43"/>
  <c r="VP10" i="43"/>
  <c r="VO10" i="43"/>
  <c r="VN10" i="43"/>
  <c r="VM10" i="43"/>
  <c r="VL10" i="43"/>
  <c r="VK10" i="43"/>
  <c r="VJ10" i="43"/>
  <c r="VI10" i="43"/>
  <c r="VH10" i="43"/>
  <c r="VG10" i="43"/>
  <c r="VF10" i="43"/>
  <c r="VE10" i="43"/>
  <c r="VD10" i="43"/>
  <c r="VC10" i="43"/>
  <c r="VB10" i="43"/>
  <c r="VA10" i="43"/>
  <c r="UZ10" i="43"/>
  <c r="UY10" i="43"/>
  <c r="UX10" i="43"/>
  <c r="UW10" i="43"/>
  <c r="UV10" i="43"/>
  <c r="UU10" i="43"/>
  <c r="UT10" i="43"/>
  <c r="US10" i="43"/>
  <c r="UR10" i="43"/>
  <c r="UQ10" i="43"/>
  <c r="UP10" i="43"/>
  <c r="UO10" i="43"/>
  <c r="UN10" i="43"/>
  <c r="UM10" i="43"/>
  <c r="UL10" i="43"/>
  <c r="UK10" i="43"/>
  <c r="UJ10" i="43"/>
  <c r="UI10" i="43"/>
  <c r="UH10" i="43"/>
  <c r="UG10" i="43"/>
  <c r="UF10" i="43"/>
  <c r="UE10" i="43"/>
  <c r="UD10" i="43"/>
  <c r="UC10" i="43"/>
  <c r="UB10" i="43"/>
  <c r="UA10" i="43"/>
  <c r="TZ10" i="43"/>
  <c r="TY10" i="43"/>
  <c r="TX10" i="43"/>
  <c r="TW10" i="43"/>
  <c r="TV10" i="43"/>
  <c r="TU10" i="43"/>
  <c r="TT10" i="43"/>
  <c r="TS10" i="43"/>
  <c r="TR10" i="43"/>
  <c r="TQ10" i="43"/>
  <c r="TP10" i="43"/>
  <c r="TO10" i="43"/>
  <c r="TN10" i="43"/>
  <c r="TM10" i="43"/>
  <c r="TL10" i="43"/>
  <c r="TK10" i="43"/>
  <c r="TJ10" i="43"/>
  <c r="TI10" i="43"/>
  <c r="TH10" i="43"/>
  <c r="TG10" i="43"/>
  <c r="TF10" i="43"/>
  <c r="TE10" i="43"/>
  <c r="TD10" i="43"/>
  <c r="TC10" i="43"/>
  <c r="TB10" i="43"/>
  <c r="TA10" i="43"/>
  <c r="SZ10" i="43"/>
  <c r="SY10" i="43"/>
  <c r="SX10" i="43"/>
  <c r="SW10" i="43"/>
  <c r="SV10" i="43"/>
  <c r="SU10" i="43"/>
  <c r="ST10" i="43"/>
  <c r="SS10" i="43"/>
  <c r="SR10" i="43"/>
  <c r="SQ10" i="43"/>
  <c r="SP10" i="43"/>
  <c r="SO10" i="43"/>
  <c r="SN10" i="43"/>
  <c r="SM10" i="43"/>
  <c r="SL10" i="43"/>
  <c r="SK10" i="43"/>
  <c r="SJ10" i="43"/>
  <c r="SI10" i="43"/>
  <c r="SH10" i="43"/>
  <c r="SG10" i="43"/>
  <c r="SF10" i="43"/>
  <c r="SE10" i="43"/>
  <c r="SD10" i="43"/>
  <c r="SC10" i="43"/>
  <c r="SB10" i="43"/>
  <c r="SA10" i="43"/>
  <c r="RZ10" i="43"/>
  <c r="RY10" i="43"/>
  <c r="RX10" i="43"/>
  <c r="RW10" i="43"/>
  <c r="RV10" i="43"/>
  <c r="RU10" i="43"/>
  <c r="RT10" i="43"/>
  <c r="RS10" i="43"/>
  <c r="RR10" i="43"/>
  <c r="RQ10" i="43"/>
  <c r="RP10" i="43"/>
  <c r="RO10" i="43"/>
  <c r="RN10" i="43"/>
  <c r="RM10" i="43"/>
  <c r="RL10" i="43"/>
  <c r="RK10" i="43"/>
  <c r="RJ10" i="43"/>
  <c r="RI10" i="43"/>
  <c r="RH10" i="43"/>
  <c r="RG10" i="43"/>
  <c r="RF10" i="43"/>
  <c r="RE10" i="43"/>
  <c r="RD10" i="43"/>
  <c r="RC10" i="43"/>
  <c r="RB10" i="43"/>
  <c r="RA10" i="43"/>
  <c r="QZ10" i="43"/>
  <c r="QY10" i="43"/>
  <c r="QX10" i="43"/>
  <c r="QW10" i="43"/>
  <c r="QV10" i="43"/>
  <c r="QU10" i="43"/>
  <c r="QT10" i="43"/>
  <c r="QS10" i="43"/>
  <c r="QR10" i="43"/>
  <c r="QQ10" i="43"/>
  <c r="QP10" i="43"/>
  <c r="QO10" i="43"/>
  <c r="QN10" i="43"/>
  <c r="QM10" i="43"/>
  <c r="QL10" i="43"/>
  <c r="QK10" i="43"/>
  <c r="QJ10" i="43"/>
  <c r="QI10" i="43"/>
  <c r="QH10" i="43"/>
  <c r="QG10" i="43"/>
  <c r="QF10" i="43"/>
  <c r="QE10" i="43"/>
  <c r="QD10" i="43"/>
  <c r="QC10" i="43"/>
  <c r="QB10" i="43"/>
  <c r="QA10" i="43"/>
  <c r="PZ10" i="43"/>
  <c r="PY10" i="43"/>
  <c r="PX10" i="43"/>
  <c r="PW10" i="43"/>
  <c r="PV10" i="43"/>
  <c r="PU10" i="43"/>
  <c r="PT10" i="43"/>
  <c r="PS10" i="43"/>
  <c r="PR10" i="43"/>
  <c r="PQ10" i="43"/>
  <c r="PP10" i="43"/>
  <c r="PO10" i="43"/>
  <c r="PN10" i="43"/>
  <c r="PM10" i="43"/>
  <c r="PL10" i="43"/>
  <c r="PK10" i="43"/>
  <c r="PJ10" i="43"/>
  <c r="PI10" i="43"/>
  <c r="PH10" i="43"/>
  <c r="PG10" i="43"/>
  <c r="PF10" i="43"/>
  <c r="PE10" i="43"/>
  <c r="PD10" i="43"/>
  <c r="PC10" i="43"/>
  <c r="PB10" i="43"/>
  <c r="PA10" i="43"/>
  <c r="OZ10" i="43"/>
  <c r="OY10" i="43"/>
  <c r="OX10" i="43"/>
  <c r="OW10" i="43"/>
  <c r="OV10" i="43"/>
  <c r="OU10" i="43"/>
  <c r="OT10" i="43"/>
  <c r="OS10" i="43"/>
  <c r="OR10" i="43"/>
  <c r="OQ10" i="43"/>
  <c r="OP10" i="43"/>
  <c r="OO10" i="43"/>
  <c r="ON10" i="43"/>
  <c r="OM10" i="43"/>
  <c r="OL10" i="43"/>
  <c r="OK10" i="43"/>
  <c r="OJ10" i="43"/>
  <c r="OI10" i="43"/>
  <c r="OH10" i="43"/>
  <c r="OG10" i="43"/>
  <c r="OF10" i="43"/>
  <c r="OE10" i="43"/>
  <c r="OD10" i="43"/>
  <c r="OC10" i="43"/>
  <c r="OB10" i="43"/>
  <c r="OA10" i="43"/>
  <c r="NZ10" i="43"/>
  <c r="NY10" i="43"/>
  <c r="NX10" i="43"/>
  <c r="NW10" i="43"/>
  <c r="NV10" i="43"/>
  <c r="NU10" i="43"/>
  <c r="NT10" i="43"/>
  <c r="NS10" i="43"/>
  <c r="NR10" i="43"/>
  <c r="NQ10" i="43"/>
  <c r="NP10" i="43"/>
  <c r="NO10" i="43"/>
  <c r="NN10" i="43"/>
  <c r="NM10" i="43"/>
  <c r="NL10" i="43"/>
  <c r="NK10" i="43"/>
  <c r="NJ10" i="43"/>
  <c r="NI10" i="43"/>
  <c r="NH10" i="43"/>
  <c r="NG10" i="43"/>
  <c r="NF10" i="43"/>
  <c r="NE10" i="43"/>
  <c r="ND10" i="43"/>
  <c r="NC10" i="43"/>
  <c r="NB10" i="43"/>
  <c r="NA10" i="43"/>
  <c r="MZ10" i="43"/>
  <c r="MY10" i="43"/>
  <c r="MX10" i="43"/>
  <c r="MW10" i="43"/>
  <c r="MV10" i="43"/>
  <c r="MU10" i="43"/>
  <c r="MT10" i="43"/>
  <c r="MS10" i="43"/>
  <c r="MR10" i="43"/>
  <c r="MQ10" i="43"/>
  <c r="MP10" i="43"/>
  <c r="MO10" i="43"/>
  <c r="MN10" i="43"/>
  <c r="MM10" i="43"/>
  <c r="ML10" i="43"/>
  <c r="MK10" i="43"/>
  <c r="MJ10" i="43"/>
  <c r="MI10" i="43"/>
  <c r="MH10" i="43"/>
  <c r="MG10" i="43"/>
  <c r="MF10" i="43"/>
  <c r="ME10" i="43"/>
  <c r="MD10" i="43"/>
  <c r="MC10" i="43"/>
  <c r="MB10" i="43"/>
  <c r="MA10" i="43"/>
  <c r="LZ10" i="43"/>
  <c r="LY10" i="43"/>
  <c r="LX10" i="43"/>
  <c r="LW10" i="43"/>
  <c r="LV10" i="43"/>
  <c r="LU10" i="43"/>
  <c r="LT10" i="43"/>
  <c r="LS10" i="43"/>
  <c r="LR10" i="43"/>
  <c r="LQ10" i="43"/>
  <c r="LP10" i="43"/>
  <c r="LO10" i="43"/>
  <c r="LN10" i="43"/>
  <c r="LM10" i="43"/>
  <c r="LL10" i="43"/>
  <c r="LK10" i="43"/>
  <c r="LJ10" i="43"/>
  <c r="LI10" i="43"/>
  <c r="LH10" i="43"/>
  <c r="LG10" i="43"/>
  <c r="LF10" i="43"/>
  <c r="LE10" i="43"/>
  <c r="LD10" i="43"/>
  <c r="LC10" i="43"/>
  <c r="LB10" i="43"/>
  <c r="LA10" i="43"/>
  <c r="KZ10" i="43"/>
  <c r="KY10" i="43"/>
  <c r="KX10" i="43"/>
  <c r="KW10" i="43"/>
  <c r="KV10" i="43"/>
  <c r="KU10" i="43"/>
  <c r="KT10" i="43"/>
  <c r="KS10" i="43"/>
  <c r="KR10" i="43"/>
  <c r="KQ10" i="43"/>
  <c r="KP10" i="43"/>
  <c r="KO10" i="43"/>
  <c r="KN10" i="43"/>
  <c r="KM10" i="43"/>
  <c r="KL10" i="43"/>
  <c r="KK10" i="43"/>
  <c r="KJ10" i="43"/>
  <c r="KI10" i="43"/>
  <c r="KH10" i="43"/>
  <c r="KG10" i="43"/>
  <c r="KF10" i="43"/>
  <c r="KE10" i="43"/>
  <c r="KD10" i="43"/>
  <c r="KC10" i="43"/>
  <c r="KB10" i="43"/>
  <c r="KA10" i="43"/>
  <c r="JZ10" i="43"/>
  <c r="JY10" i="43"/>
  <c r="JX10" i="43"/>
  <c r="JW10" i="43"/>
  <c r="JV10" i="43"/>
  <c r="JU10" i="43"/>
  <c r="JT10" i="43"/>
  <c r="JS10" i="43"/>
  <c r="JR10" i="43"/>
  <c r="JQ10" i="43"/>
  <c r="JP10" i="43"/>
  <c r="JO10" i="43"/>
  <c r="JN10" i="43"/>
  <c r="JM10" i="43"/>
  <c r="JL10" i="43"/>
  <c r="JK10" i="43"/>
  <c r="JJ10" i="43"/>
  <c r="JI10" i="43"/>
  <c r="JH10" i="43"/>
  <c r="JG10" i="43"/>
  <c r="JF10" i="43"/>
  <c r="JE10" i="43"/>
  <c r="JD10" i="43"/>
  <c r="JC10" i="43"/>
  <c r="JB10" i="43"/>
  <c r="JA10" i="43"/>
  <c r="IZ10" i="43"/>
  <c r="IY10" i="43"/>
  <c r="IX10" i="43"/>
  <c r="IW10" i="43"/>
  <c r="IV10" i="43"/>
  <c r="IU10" i="43"/>
  <c r="IT10" i="43"/>
  <c r="IS10" i="43"/>
  <c r="IR10" i="43"/>
  <c r="IQ10" i="43"/>
  <c r="IP10" i="43"/>
  <c r="IO10" i="43"/>
  <c r="IN10" i="43"/>
  <c r="IM10" i="43"/>
  <c r="IL10" i="43"/>
  <c r="IK10" i="43"/>
  <c r="IJ10" i="43"/>
  <c r="II10" i="43"/>
  <c r="IH10" i="43"/>
  <c r="IG10" i="43"/>
  <c r="IF10" i="43"/>
  <c r="IE10" i="43"/>
  <c r="ID10" i="43"/>
  <c r="IC10" i="43"/>
  <c r="IB10" i="43"/>
  <c r="IA10" i="43"/>
  <c r="HZ10" i="43"/>
  <c r="HY10" i="43"/>
  <c r="HX10" i="43"/>
  <c r="HW10" i="43"/>
  <c r="HV10" i="43"/>
  <c r="HU10" i="43"/>
  <c r="HT10" i="43"/>
  <c r="HS10" i="43"/>
  <c r="HR10" i="43"/>
  <c r="HQ10" i="43"/>
  <c r="HP10" i="43"/>
  <c r="HO10" i="43"/>
  <c r="HN10" i="43"/>
  <c r="HM10" i="43"/>
  <c r="HL10" i="43"/>
  <c r="HK10" i="43"/>
  <c r="HJ10" i="43"/>
  <c r="HI10" i="43"/>
  <c r="HH10" i="43"/>
  <c r="HG10" i="43"/>
  <c r="HF10" i="43"/>
  <c r="HE10" i="43"/>
  <c r="HD10" i="43"/>
  <c r="HC10" i="43"/>
  <c r="HB10" i="43"/>
  <c r="HA10" i="43"/>
  <c r="GZ10" i="43"/>
  <c r="GY10" i="43"/>
  <c r="GX10" i="43"/>
  <c r="GW10" i="43"/>
  <c r="GV10" i="43"/>
  <c r="GU10" i="43"/>
  <c r="GT10" i="43"/>
  <c r="GS10" i="43"/>
  <c r="GR10" i="43"/>
  <c r="GQ10" i="43"/>
  <c r="GP10" i="43"/>
  <c r="GO10" i="43"/>
  <c r="GN10" i="43"/>
  <c r="GM10" i="43"/>
  <c r="GL10" i="43"/>
  <c r="GK10" i="43"/>
  <c r="GJ10" i="43"/>
  <c r="GI10" i="43"/>
  <c r="GH10" i="43"/>
  <c r="GG10" i="43"/>
  <c r="GF10" i="43"/>
  <c r="GE10" i="43"/>
  <c r="GD10" i="43"/>
  <c r="GC10" i="43"/>
  <c r="GB10" i="43"/>
  <c r="GA10" i="43"/>
  <c r="FZ10" i="43"/>
  <c r="FY10" i="43"/>
  <c r="FX10" i="43"/>
  <c r="FW10" i="43"/>
  <c r="FV10" i="43"/>
  <c r="FU10" i="43"/>
  <c r="FT10" i="43"/>
  <c r="FS10" i="43"/>
  <c r="FR10" i="43"/>
  <c r="FQ10" i="43"/>
  <c r="FP10" i="43"/>
  <c r="FO10" i="43"/>
  <c r="FN10" i="43"/>
  <c r="FM10" i="43"/>
  <c r="FL10" i="43"/>
  <c r="FK10" i="43"/>
  <c r="FJ10" i="43"/>
  <c r="FI10" i="43"/>
  <c r="FH10" i="43"/>
  <c r="FG10" i="43"/>
  <c r="FF10" i="43"/>
  <c r="FE10" i="43"/>
  <c r="FD10" i="43"/>
  <c r="FC10" i="43"/>
  <c r="FB10" i="43"/>
  <c r="FA10" i="43"/>
  <c r="EZ10" i="43"/>
  <c r="EY10" i="43"/>
  <c r="EX10" i="43"/>
  <c r="EW10" i="43"/>
  <c r="EV10" i="43"/>
  <c r="EU10" i="43"/>
  <c r="ET10" i="43"/>
  <c r="ES10" i="43"/>
  <c r="ER10" i="43"/>
  <c r="EQ10" i="43"/>
  <c r="EP10" i="43"/>
  <c r="EO10" i="43"/>
  <c r="EN10" i="43"/>
  <c r="EM10" i="43"/>
  <c r="EL10" i="43"/>
  <c r="EK10" i="43"/>
  <c r="EJ10" i="43"/>
  <c r="EI10" i="43"/>
  <c r="EH10" i="43"/>
  <c r="EG10" i="43"/>
  <c r="EF10" i="43"/>
  <c r="EE10" i="43"/>
  <c r="ED10" i="43"/>
  <c r="EC10" i="43"/>
  <c r="EB10" i="43"/>
  <c r="EA10" i="43"/>
  <c r="DZ10" i="43"/>
  <c r="DY10" i="43"/>
  <c r="DX10" i="43"/>
  <c r="DW10" i="43"/>
  <c r="DV10" i="43"/>
  <c r="DU10" i="43"/>
  <c r="DT10" i="43"/>
  <c r="DS10" i="43"/>
  <c r="DR10" i="43"/>
  <c r="DQ10" i="43"/>
  <c r="DP10" i="43"/>
  <c r="DO10" i="43"/>
  <c r="DN10" i="43"/>
  <c r="DM10" i="43"/>
  <c r="DL10" i="43"/>
  <c r="DK10" i="43"/>
  <c r="DJ10" i="43"/>
  <c r="DI10" i="43"/>
  <c r="DH10" i="43"/>
  <c r="DG10" i="43"/>
  <c r="DF10" i="43"/>
  <c r="DE10" i="43"/>
  <c r="DD10" i="43"/>
  <c r="DC10" i="43"/>
  <c r="DB10" i="43"/>
  <c r="DA10" i="43"/>
  <c r="CZ10" i="43"/>
  <c r="CY10" i="43"/>
  <c r="CX10" i="43"/>
  <c r="CW10" i="43"/>
  <c r="CV10" i="43"/>
  <c r="CU10" i="43"/>
  <c r="CT10" i="43"/>
  <c r="CS10" i="43"/>
  <c r="CR10" i="43"/>
  <c r="CQ10" i="43"/>
  <c r="CP10" i="43"/>
  <c r="CO10" i="43"/>
  <c r="CN10" i="43"/>
  <c r="CM10" i="43"/>
  <c r="CL10" i="43"/>
  <c r="CK10" i="43"/>
  <c r="CJ10" i="43"/>
  <c r="CI10" i="43"/>
  <c r="CH10" i="43"/>
  <c r="CG10" i="43"/>
  <c r="CF10" i="43"/>
  <c r="CE10" i="43"/>
  <c r="CD10" i="43"/>
  <c r="CC10" i="43"/>
  <c r="CB10" i="43"/>
  <c r="CA10" i="43"/>
  <c r="BZ10" i="43"/>
  <c r="BY10" i="43"/>
  <c r="BX10" i="43"/>
  <c r="BW10" i="43"/>
  <c r="BV10" i="43"/>
  <c r="BU10" i="43"/>
  <c r="BT10" i="43"/>
  <c r="BS10" i="43"/>
  <c r="BR10" i="43"/>
  <c r="BQ10" i="43"/>
  <c r="BP10" i="43"/>
  <c r="BO10" i="43"/>
  <c r="BN10" i="43"/>
  <c r="BM10" i="43"/>
  <c r="BL10" i="43"/>
  <c r="BK10" i="43"/>
  <c r="BJ10" i="43"/>
  <c r="BI10" i="43"/>
  <c r="BH10" i="43"/>
  <c r="BG10" i="43"/>
  <c r="BF10" i="43"/>
  <c r="BE10" i="43"/>
  <c r="BD10" i="43"/>
  <c r="BC10" i="43"/>
  <c r="BB10" i="43"/>
  <c r="BA10" i="43"/>
  <c r="AZ10" i="43"/>
  <c r="AY10" i="43"/>
  <c r="AX10" i="43"/>
  <c r="AW10" i="43"/>
  <c r="AV10" i="43"/>
  <c r="AU10" i="43"/>
  <c r="AT10" i="43"/>
  <c r="AS10" i="43"/>
  <c r="AR10" i="43"/>
  <c r="AQ10" i="43"/>
  <c r="AP10" i="43"/>
  <c r="AO10" i="43"/>
  <c r="AN10" i="43"/>
  <c r="AM10" i="43"/>
  <c r="AL10" i="43"/>
  <c r="AK10" i="43"/>
  <c r="AJ10" i="43"/>
  <c r="AI10" i="43"/>
  <c r="AH10" i="43"/>
  <c r="AG10" i="43"/>
  <c r="AF10" i="43"/>
  <c r="AE10" i="43"/>
  <c r="AD10" i="43"/>
  <c r="AC10" i="43"/>
  <c r="AB10" i="43"/>
  <c r="AA10" i="43"/>
  <c r="Z10" i="43"/>
  <c r="Y10" i="43"/>
  <c r="X10" i="43"/>
  <c r="W10" i="43"/>
  <c r="V10" i="43"/>
  <c r="U10" i="43"/>
  <c r="T10" i="43"/>
  <c r="S10" i="43"/>
  <c r="R10" i="43"/>
  <c r="Q10" i="43"/>
  <c r="P10" i="43"/>
  <c r="O10" i="43"/>
  <c r="N10" i="43"/>
  <c r="M10" i="43"/>
  <c r="L10" i="43"/>
  <c r="K10" i="43"/>
  <c r="J10" i="43"/>
  <c r="I10" i="43"/>
  <c r="H10" i="43"/>
  <c r="G10" i="43"/>
  <c r="F10" i="43"/>
  <c r="E10" i="43"/>
  <c r="D10" i="43"/>
  <c r="C10" i="43"/>
  <c r="B10" i="43"/>
  <c r="YC9" i="43"/>
  <c r="YB9" i="43"/>
  <c r="YA9" i="43"/>
  <c r="XZ9" i="43"/>
  <c r="XY9" i="43"/>
  <c r="XX9" i="43"/>
  <c r="XW9" i="43"/>
  <c r="XV9" i="43"/>
  <c r="XU9" i="43"/>
  <c r="XT9" i="43"/>
  <c r="XS9" i="43"/>
  <c r="XR9" i="43"/>
  <c r="XQ9" i="43"/>
  <c r="XP9" i="43"/>
  <c r="XO9" i="43"/>
  <c r="XN9" i="43"/>
  <c r="XM9" i="43"/>
  <c r="XL9" i="43"/>
  <c r="XK9" i="43"/>
  <c r="XJ9" i="43"/>
  <c r="XI9" i="43"/>
  <c r="XH9" i="43"/>
  <c r="XG9" i="43"/>
  <c r="XF9" i="43"/>
  <c r="XE9" i="43"/>
  <c r="XD9" i="43"/>
  <c r="XC9" i="43"/>
  <c r="XB9" i="43"/>
  <c r="XA9" i="43"/>
  <c r="WZ9" i="43"/>
  <c r="WY9" i="43"/>
  <c r="WX9" i="43"/>
  <c r="WW9" i="43"/>
  <c r="WV9" i="43"/>
  <c r="WU9" i="43"/>
  <c r="WT9" i="43"/>
  <c r="WS9" i="43"/>
  <c r="WR9" i="43"/>
  <c r="WQ9" i="43"/>
  <c r="WP9" i="43"/>
  <c r="WO9" i="43"/>
  <c r="WN9" i="43"/>
  <c r="WM9" i="43"/>
  <c r="WL9" i="43"/>
  <c r="WK9" i="43"/>
  <c r="WJ9" i="43"/>
  <c r="WI9" i="43"/>
  <c r="WH9" i="43"/>
  <c r="WG9" i="43"/>
  <c r="WF9" i="43"/>
  <c r="WE9" i="43"/>
  <c r="WD9" i="43"/>
  <c r="WC9" i="43"/>
  <c r="WB9" i="43"/>
  <c r="WA9" i="43"/>
  <c r="VZ9" i="43"/>
  <c r="VY9" i="43"/>
  <c r="VX9" i="43"/>
  <c r="VW9" i="43"/>
  <c r="VV9" i="43"/>
  <c r="VU9" i="43"/>
  <c r="VT9" i="43"/>
  <c r="VS9" i="43"/>
  <c r="VR9" i="43"/>
  <c r="VQ9" i="43"/>
  <c r="VP9" i="43"/>
  <c r="VO9" i="43"/>
  <c r="VN9" i="43"/>
  <c r="VM9" i="43"/>
  <c r="VL9" i="43"/>
  <c r="VK9" i="43"/>
  <c r="VJ9" i="43"/>
  <c r="VI9" i="43"/>
  <c r="VH9" i="43"/>
  <c r="VG9" i="43"/>
  <c r="VF9" i="43"/>
  <c r="VE9" i="43"/>
  <c r="VD9" i="43"/>
  <c r="VC9" i="43"/>
  <c r="VB9" i="43"/>
  <c r="VA9" i="43"/>
  <c r="UZ9" i="43"/>
  <c r="UY9" i="43"/>
  <c r="UX9" i="43"/>
  <c r="UW9" i="43"/>
  <c r="UV9" i="43"/>
  <c r="UU9" i="43"/>
  <c r="UT9" i="43"/>
  <c r="US9" i="43"/>
  <c r="UR9" i="43"/>
  <c r="UQ9" i="43"/>
  <c r="UP9" i="43"/>
  <c r="UO9" i="43"/>
  <c r="UN9" i="43"/>
  <c r="UM9" i="43"/>
  <c r="UL9" i="43"/>
  <c r="UK9" i="43"/>
  <c r="UJ9" i="43"/>
  <c r="UI9" i="43"/>
  <c r="UH9" i="43"/>
  <c r="UG9" i="43"/>
  <c r="UF9" i="43"/>
  <c r="UE9" i="43"/>
  <c r="UD9" i="43"/>
  <c r="UC9" i="43"/>
  <c r="UB9" i="43"/>
  <c r="UA9" i="43"/>
  <c r="TZ9" i="43"/>
  <c r="TY9" i="43"/>
  <c r="TX9" i="43"/>
  <c r="TW9" i="43"/>
  <c r="TV9" i="43"/>
  <c r="TU9" i="43"/>
  <c r="TT9" i="43"/>
  <c r="TS9" i="43"/>
  <c r="TR9" i="43"/>
  <c r="TQ9" i="43"/>
  <c r="TP9" i="43"/>
  <c r="TO9" i="43"/>
  <c r="TN9" i="43"/>
  <c r="TM9" i="43"/>
  <c r="TL9" i="43"/>
  <c r="TK9" i="43"/>
  <c r="TJ9" i="43"/>
  <c r="TI9" i="43"/>
  <c r="TH9" i="43"/>
  <c r="TG9" i="43"/>
  <c r="TF9" i="43"/>
  <c r="TE9" i="43"/>
  <c r="TD9" i="43"/>
  <c r="TC9" i="43"/>
  <c r="TB9" i="43"/>
  <c r="TA9" i="43"/>
  <c r="SZ9" i="43"/>
  <c r="SY9" i="43"/>
  <c r="SX9" i="43"/>
  <c r="SW9" i="43"/>
  <c r="SV9" i="43"/>
  <c r="SU9" i="43"/>
  <c r="ST9" i="43"/>
  <c r="SS9" i="43"/>
  <c r="SR9" i="43"/>
  <c r="SQ9" i="43"/>
  <c r="SP9" i="43"/>
  <c r="SO9" i="43"/>
  <c r="SN9" i="43"/>
  <c r="SM9" i="43"/>
  <c r="SL9" i="43"/>
  <c r="SK9" i="43"/>
  <c r="SJ9" i="43"/>
  <c r="SI9" i="43"/>
  <c r="SH9" i="43"/>
  <c r="SG9" i="43"/>
  <c r="SF9" i="43"/>
  <c r="SE9" i="43"/>
  <c r="SD9" i="43"/>
  <c r="SC9" i="43"/>
  <c r="SB9" i="43"/>
  <c r="SA9" i="43"/>
  <c r="RZ9" i="43"/>
  <c r="RY9" i="43"/>
  <c r="RX9" i="43"/>
  <c r="RW9" i="43"/>
  <c r="RV9" i="43"/>
  <c r="RU9" i="43"/>
  <c r="RT9" i="43"/>
  <c r="RS9" i="43"/>
  <c r="RR9" i="43"/>
  <c r="RQ9" i="43"/>
  <c r="RP9" i="43"/>
  <c r="RO9" i="43"/>
  <c r="RN9" i="43"/>
  <c r="RM9" i="43"/>
  <c r="RL9" i="43"/>
  <c r="RK9" i="43"/>
  <c r="RJ9" i="43"/>
  <c r="RI9" i="43"/>
  <c r="RH9" i="43"/>
  <c r="RG9" i="43"/>
  <c r="RF9" i="43"/>
  <c r="RE9" i="43"/>
  <c r="RD9" i="43"/>
  <c r="RC9" i="43"/>
  <c r="RB9" i="43"/>
  <c r="RA9" i="43"/>
  <c r="QZ9" i="43"/>
  <c r="QY9" i="43"/>
  <c r="QX9" i="43"/>
  <c r="QW9" i="43"/>
  <c r="QV9" i="43"/>
  <c r="QU9" i="43"/>
  <c r="QT9" i="43"/>
  <c r="QS9" i="43"/>
  <c r="QR9" i="43"/>
  <c r="QQ9" i="43"/>
  <c r="QP9" i="43"/>
  <c r="QO9" i="43"/>
  <c r="QN9" i="43"/>
  <c r="QM9" i="43"/>
  <c r="QL9" i="43"/>
  <c r="QK9" i="43"/>
  <c r="QJ9" i="43"/>
  <c r="QI9" i="43"/>
  <c r="QH9" i="43"/>
  <c r="QG9" i="43"/>
  <c r="QF9" i="43"/>
  <c r="QE9" i="43"/>
  <c r="QD9" i="43"/>
  <c r="QC9" i="43"/>
  <c r="QB9" i="43"/>
  <c r="QA9" i="43"/>
  <c r="PZ9" i="43"/>
  <c r="PY9" i="43"/>
  <c r="PX9" i="43"/>
  <c r="PW9" i="43"/>
  <c r="PV9" i="43"/>
  <c r="PU9" i="43"/>
  <c r="PT9" i="43"/>
  <c r="PS9" i="43"/>
  <c r="PR9" i="43"/>
  <c r="PQ9" i="43"/>
  <c r="PP9" i="43"/>
  <c r="PO9" i="43"/>
  <c r="PN9" i="43"/>
  <c r="PM9" i="43"/>
  <c r="PL9" i="43"/>
  <c r="PK9" i="43"/>
  <c r="PJ9" i="43"/>
  <c r="PI9" i="43"/>
  <c r="PH9" i="43"/>
  <c r="PG9" i="43"/>
  <c r="PF9" i="43"/>
  <c r="PE9" i="43"/>
  <c r="PD9" i="43"/>
  <c r="PC9" i="43"/>
  <c r="PB9" i="43"/>
  <c r="PA9" i="43"/>
  <c r="OZ9" i="43"/>
  <c r="OY9" i="43"/>
  <c r="OX9" i="43"/>
  <c r="OW9" i="43"/>
  <c r="OV9" i="43"/>
  <c r="OU9" i="43"/>
  <c r="OT9" i="43"/>
  <c r="OS9" i="43"/>
  <c r="OR9" i="43"/>
  <c r="OQ9" i="43"/>
  <c r="OP9" i="43"/>
  <c r="OO9" i="43"/>
  <c r="ON9" i="43"/>
  <c r="OM9" i="43"/>
  <c r="OL9" i="43"/>
  <c r="OK9" i="43"/>
  <c r="OJ9" i="43"/>
  <c r="OI9" i="43"/>
  <c r="OH9" i="43"/>
  <c r="OG9" i="43"/>
  <c r="OF9" i="43"/>
  <c r="OE9" i="43"/>
  <c r="OD9" i="43"/>
  <c r="OC9" i="43"/>
  <c r="OB9" i="43"/>
  <c r="OA9" i="43"/>
  <c r="NZ9" i="43"/>
  <c r="NY9" i="43"/>
  <c r="NX9" i="43"/>
  <c r="NW9" i="43"/>
  <c r="NV9" i="43"/>
  <c r="NU9" i="43"/>
  <c r="NT9" i="43"/>
  <c r="NS9" i="43"/>
  <c r="NR9" i="43"/>
  <c r="NQ9" i="43"/>
  <c r="NP9" i="43"/>
  <c r="NO9" i="43"/>
  <c r="NN9" i="43"/>
  <c r="NM9" i="43"/>
  <c r="NL9" i="43"/>
  <c r="NK9" i="43"/>
  <c r="NJ9" i="43"/>
  <c r="NI9" i="43"/>
  <c r="NH9" i="43"/>
  <c r="NG9" i="43"/>
  <c r="NF9" i="43"/>
  <c r="NE9" i="43"/>
  <c r="ND9" i="43"/>
  <c r="NC9" i="43"/>
  <c r="NB9" i="43"/>
  <c r="NA9" i="43"/>
  <c r="MZ9" i="43"/>
  <c r="MY9" i="43"/>
  <c r="MX9" i="43"/>
  <c r="MW9" i="43"/>
  <c r="MV9" i="43"/>
  <c r="MU9" i="43"/>
  <c r="MT9" i="43"/>
  <c r="MS9" i="43"/>
  <c r="MR9" i="43"/>
  <c r="MQ9" i="43"/>
  <c r="MP9" i="43"/>
  <c r="MO9" i="43"/>
  <c r="MN9" i="43"/>
  <c r="MM9" i="43"/>
  <c r="ML9" i="43"/>
  <c r="MK9" i="43"/>
  <c r="MJ9" i="43"/>
  <c r="MI9" i="43"/>
  <c r="MH9" i="43"/>
  <c r="MG9" i="43"/>
  <c r="MF9" i="43"/>
  <c r="ME9" i="43"/>
  <c r="MD9" i="43"/>
  <c r="MC9" i="43"/>
  <c r="MB9" i="43"/>
  <c r="MA9" i="43"/>
  <c r="LZ9" i="43"/>
  <c r="LY9" i="43"/>
  <c r="LX9" i="43"/>
  <c r="LW9" i="43"/>
  <c r="LV9" i="43"/>
  <c r="LU9" i="43"/>
  <c r="LT9" i="43"/>
  <c r="LS9" i="43"/>
  <c r="LR9" i="43"/>
  <c r="LQ9" i="43"/>
  <c r="LP9" i="43"/>
  <c r="LO9" i="43"/>
  <c r="LN9" i="43"/>
  <c r="LM9" i="43"/>
  <c r="LL9" i="43"/>
  <c r="LK9" i="43"/>
  <c r="LJ9" i="43"/>
  <c r="LI9" i="43"/>
  <c r="LH9" i="43"/>
  <c r="LG9" i="43"/>
  <c r="LF9" i="43"/>
  <c r="LE9" i="43"/>
  <c r="LD9" i="43"/>
  <c r="LC9" i="43"/>
  <c r="LB9" i="43"/>
  <c r="LA9" i="43"/>
  <c r="KZ9" i="43"/>
  <c r="KY9" i="43"/>
  <c r="KX9" i="43"/>
  <c r="KW9" i="43"/>
  <c r="KV9" i="43"/>
  <c r="KU9" i="43"/>
  <c r="KT9" i="43"/>
  <c r="KS9" i="43"/>
  <c r="KR9" i="43"/>
  <c r="KQ9" i="43"/>
  <c r="KP9" i="43"/>
  <c r="KO9" i="43"/>
  <c r="KN9" i="43"/>
  <c r="KM9" i="43"/>
  <c r="KL9" i="43"/>
  <c r="KK9" i="43"/>
  <c r="KJ9" i="43"/>
  <c r="KI9" i="43"/>
  <c r="KH9" i="43"/>
  <c r="KG9" i="43"/>
  <c r="KF9" i="43"/>
  <c r="KE9" i="43"/>
  <c r="KD9" i="43"/>
  <c r="KC9" i="43"/>
  <c r="KB9" i="43"/>
  <c r="KA9" i="43"/>
  <c r="JZ9" i="43"/>
  <c r="JY9" i="43"/>
  <c r="JX9" i="43"/>
  <c r="JW9" i="43"/>
  <c r="JV9" i="43"/>
  <c r="JU9" i="43"/>
  <c r="JT9" i="43"/>
  <c r="JS9" i="43"/>
  <c r="JR9" i="43"/>
  <c r="JQ9" i="43"/>
  <c r="JP9" i="43"/>
  <c r="JO9" i="43"/>
  <c r="JN9" i="43"/>
  <c r="JM9" i="43"/>
  <c r="JL9" i="43"/>
  <c r="JK9" i="43"/>
  <c r="JJ9" i="43"/>
  <c r="JI9" i="43"/>
  <c r="JH9" i="43"/>
  <c r="JG9" i="43"/>
  <c r="JF9" i="43"/>
  <c r="JE9" i="43"/>
  <c r="JD9" i="43"/>
  <c r="JC9" i="43"/>
  <c r="JB9" i="43"/>
  <c r="JA9" i="43"/>
  <c r="IZ9" i="43"/>
  <c r="IY9" i="43"/>
  <c r="IX9" i="43"/>
  <c r="IW9" i="43"/>
  <c r="IV9" i="43"/>
  <c r="IU9" i="43"/>
  <c r="IT9" i="43"/>
  <c r="IS9" i="43"/>
  <c r="IR9" i="43"/>
  <c r="IQ9" i="43"/>
  <c r="IP9" i="43"/>
  <c r="IO9" i="43"/>
  <c r="IN9" i="43"/>
  <c r="IM9" i="43"/>
  <c r="IL9" i="43"/>
  <c r="IK9" i="43"/>
  <c r="IJ9" i="43"/>
  <c r="II9" i="43"/>
  <c r="IH9" i="43"/>
  <c r="IG9" i="43"/>
  <c r="IF9" i="43"/>
  <c r="IE9" i="43"/>
  <c r="ID9" i="43"/>
  <c r="IC9" i="43"/>
  <c r="IB9" i="43"/>
  <c r="IA9" i="43"/>
  <c r="HZ9" i="43"/>
  <c r="HY9" i="43"/>
  <c r="HX9" i="43"/>
  <c r="HW9" i="43"/>
  <c r="HV9" i="43"/>
  <c r="HU9" i="43"/>
  <c r="HT9" i="43"/>
  <c r="HS9" i="43"/>
  <c r="HR9" i="43"/>
  <c r="HQ9" i="43"/>
  <c r="HP9" i="43"/>
  <c r="HO9" i="43"/>
  <c r="HN9" i="43"/>
  <c r="HM9" i="43"/>
  <c r="HL9" i="43"/>
  <c r="HK9" i="43"/>
  <c r="HJ9" i="43"/>
  <c r="HI9" i="43"/>
  <c r="HH9" i="43"/>
  <c r="HG9" i="43"/>
  <c r="HF9" i="43"/>
  <c r="HE9" i="43"/>
  <c r="HD9" i="43"/>
  <c r="HC9" i="43"/>
  <c r="HB9" i="43"/>
  <c r="HA9" i="43"/>
  <c r="GZ9" i="43"/>
  <c r="GY9" i="43"/>
  <c r="GX9" i="43"/>
  <c r="GW9" i="43"/>
  <c r="GV9" i="43"/>
  <c r="GU9" i="43"/>
  <c r="GT9" i="43"/>
  <c r="GS9" i="43"/>
  <c r="GR9" i="43"/>
  <c r="GQ9" i="43"/>
  <c r="GP9" i="43"/>
  <c r="GO9" i="43"/>
  <c r="GN9" i="43"/>
  <c r="GM9" i="43"/>
  <c r="GL9" i="43"/>
  <c r="GK9" i="43"/>
  <c r="GJ9" i="43"/>
  <c r="GI9" i="43"/>
  <c r="GH9" i="43"/>
  <c r="GG9" i="43"/>
  <c r="GF9" i="43"/>
  <c r="GE9" i="43"/>
  <c r="GD9" i="43"/>
  <c r="GC9" i="43"/>
  <c r="GB9" i="43"/>
  <c r="GA9" i="43"/>
  <c r="FZ9" i="43"/>
  <c r="FY9" i="43"/>
  <c r="FX9" i="43"/>
  <c r="FW9" i="43"/>
  <c r="FV9" i="43"/>
  <c r="FU9" i="43"/>
  <c r="FT9" i="43"/>
  <c r="FS9" i="43"/>
  <c r="FR9" i="43"/>
  <c r="FQ9" i="43"/>
  <c r="FP9" i="43"/>
  <c r="FO9" i="43"/>
  <c r="FN9" i="43"/>
  <c r="FM9" i="43"/>
  <c r="FL9" i="43"/>
  <c r="FK9" i="43"/>
  <c r="FJ9" i="43"/>
  <c r="FI9" i="43"/>
  <c r="FH9" i="43"/>
  <c r="FG9" i="43"/>
  <c r="FF9" i="43"/>
  <c r="FE9" i="43"/>
  <c r="FD9" i="43"/>
  <c r="FC9" i="43"/>
  <c r="FB9" i="43"/>
  <c r="FA9" i="43"/>
  <c r="EZ9" i="43"/>
  <c r="EY9" i="43"/>
  <c r="EX9" i="43"/>
  <c r="EW9" i="43"/>
  <c r="EV9" i="43"/>
  <c r="EU9" i="43"/>
  <c r="ET9" i="43"/>
  <c r="ES9" i="43"/>
  <c r="ER9" i="43"/>
  <c r="EQ9" i="43"/>
  <c r="EP9" i="43"/>
  <c r="EO9" i="43"/>
  <c r="EN9" i="43"/>
  <c r="EM9" i="43"/>
  <c r="EL9" i="43"/>
  <c r="EK9" i="43"/>
  <c r="EJ9" i="43"/>
  <c r="EI9" i="43"/>
  <c r="EH9" i="43"/>
  <c r="EG9" i="43"/>
  <c r="EF9" i="43"/>
  <c r="EE9" i="43"/>
  <c r="ED9" i="43"/>
  <c r="EC9" i="43"/>
  <c r="EB9" i="43"/>
  <c r="EA9" i="43"/>
  <c r="DZ9" i="43"/>
  <c r="DY9" i="43"/>
  <c r="DX9" i="43"/>
  <c r="DW9" i="43"/>
  <c r="DV9" i="43"/>
  <c r="DU9" i="43"/>
  <c r="DT9" i="43"/>
  <c r="DS9" i="43"/>
  <c r="DR9" i="43"/>
  <c r="DQ9" i="43"/>
  <c r="DP9" i="43"/>
  <c r="DO9" i="43"/>
  <c r="DN9" i="43"/>
  <c r="DM9" i="43"/>
  <c r="DL9" i="43"/>
  <c r="DK9" i="43"/>
  <c r="DJ9" i="43"/>
  <c r="DI9" i="43"/>
  <c r="DH9" i="43"/>
  <c r="DG9" i="43"/>
  <c r="DF9" i="43"/>
  <c r="DE9" i="43"/>
  <c r="DD9" i="43"/>
  <c r="DC9" i="43"/>
  <c r="DB9" i="43"/>
  <c r="DA9" i="43"/>
  <c r="CZ9" i="43"/>
  <c r="CY9" i="43"/>
  <c r="CX9" i="43"/>
  <c r="CW9" i="43"/>
  <c r="CV9" i="43"/>
  <c r="CU9" i="43"/>
  <c r="CT9" i="43"/>
  <c r="CS9" i="43"/>
  <c r="CR9" i="43"/>
  <c r="CQ9" i="43"/>
  <c r="CP9" i="43"/>
  <c r="CO9" i="43"/>
  <c r="CN9" i="43"/>
  <c r="CM9" i="43"/>
  <c r="CL9" i="43"/>
  <c r="CK9" i="43"/>
  <c r="CJ9" i="43"/>
  <c r="CI9" i="43"/>
  <c r="CH9" i="43"/>
  <c r="CG9" i="43"/>
  <c r="CF9" i="43"/>
  <c r="CE9" i="43"/>
  <c r="CD9" i="43"/>
  <c r="CC9" i="43"/>
  <c r="CB9" i="43"/>
  <c r="CA9" i="43"/>
  <c r="BZ9" i="43"/>
  <c r="BY9" i="43"/>
  <c r="BX9" i="43"/>
  <c r="BW9" i="43"/>
  <c r="BV9" i="43"/>
  <c r="BU9" i="43"/>
  <c r="BT9" i="43"/>
  <c r="BS9" i="43"/>
  <c r="BR9" i="43"/>
  <c r="BQ9" i="43"/>
  <c r="BP9" i="43"/>
  <c r="BO9" i="43"/>
  <c r="BN9" i="43"/>
  <c r="BM9" i="43"/>
  <c r="BL9" i="43"/>
  <c r="BK9" i="43"/>
  <c r="BJ9" i="43"/>
  <c r="BI9" i="43"/>
  <c r="BH9" i="43"/>
  <c r="BG9" i="43"/>
  <c r="BF9" i="43"/>
  <c r="BE9" i="43"/>
  <c r="BD9" i="43"/>
  <c r="BC9" i="43"/>
  <c r="BB9" i="43"/>
  <c r="BA9" i="43"/>
  <c r="AZ9" i="43"/>
  <c r="AY9" i="43"/>
  <c r="AX9" i="43"/>
  <c r="AW9" i="43"/>
  <c r="AV9" i="43"/>
  <c r="AU9" i="43"/>
  <c r="AT9" i="43"/>
  <c r="AS9" i="43"/>
  <c r="AR9" i="43"/>
  <c r="AQ9" i="43"/>
  <c r="AP9" i="43"/>
  <c r="AO9" i="43"/>
  <c r="AN9" i="43"/>
  <c r="AM9" i="43"/>
  <c r="AL9" i="43"/>
  <c r="AK9" i="43"/>
  <c r="AJ9" i="43"/>
  <c r="AI9" i="43"/>
  <c r="AH9" i="43"/>
  <c r="AG9" i="43"/>
  <c r="AF9" i="43"/>
  <c r="AE9" i="43"/>
  <c r="AD9" i="43"/>
  <c r="AC9" i="43"/>
  <c r="AB9" i="43"/>
  <c r="AA9" i="43"/>
  <c r="Z9" i="43"/>
  <c r="Y9" i="43"/>
  <c r="X9" i="43"/>
  <c r="W9" i="43"/>
  <c r="V9" i="43"/>
  <c r="U9" i="43"/>
  <c r="T9" i="43"/>
  <c r="S9" i="43"/>
  <c r="R9" i="43"/>
  <c r="Q9" i="43"/>
  <c r="P9" i="43"/>
  <c r="O9" i="43"/>
  <c r="N9" i="43"/>
  <c r="M9" i="43"/>
  <c r="L9" i="43"/>
  <c r="K9" i="43"/>
  <c r="J9" i="43"/>
  <c r="I9" i="43"/>
  <c r="H9" i="43"/>
  <c r="G9" i="43"/>
  <c r="F9" i="43"/>
  <c r="E9" i="43"/>
  <c r="D9" i="43"/>
  <c r="C9" i="43"/>
  <c r="B9" i="43"/>
  <c r="YC8" i="43"/>
  <c r="YB8" i="43"/>
  <c r="YA8" i="43"/>
  <c r="XZ8" i="43"/>
  <c r="XY8" i="43"/>
  <c r="XX8" i="43"/>
  <c r="XW8" i="43"/>
  <c r="XV8" i="43"/>
  <c r="XU8" i="43"/>
  <c r="XT8" i="43"/>
  <c r="XS8" i="43"/>
  <c r="XR8" i="43"/>
  <c r="XQ8" i="43"/>
  <c r="XP8" i="43"/>
  <c r="XO8" i="43"/>
  <c r="XN8" i="43"/>
  <c r="XM8" i="43"/>
  <c r="XL8" i="43"/>
  <c r="XK8" i="43"/>
  <c r="XJ8" i="43"/>
  <c r="XI8" i="43"/>
  <c r="XH8" i="43"/>
  <c r="XG8" i="43"/>
  <c r="XF8" i="43"/>
  <c r="XE8" i="43"/>
  <c r="XD8" i="43"/>
  <c r="XC8" i="43"/>
  <c r="XB8" i="43"/>
  <c r="XA8" i="43"/>
  <c r="WZ8" i="43"/>
  <c r="WY8" i="43"/>
  <c r="WX8" i="43"/>
  <c r="WW8" i="43"/>
  <c r="WV8" i="43"/>
  <c r="WU8" i="43"/>
  <c r="WT8" i="43"/>
  <c r="WS8" i="43"/>
  <c r="WR8" i="43"/>
  <c r="WQ8" i="43"/>
  <c r="WP8" i="43"/>
  <c r="WO8" i="43"/>
  <c r="WN8" i="43"/>
  <c r="WM8" i="43"/>
  <c r="WL8" i="43"/>
  <c r="WK8" i="43"/>
  <c r="WJ8" i="43"/>
  <c r="WI8" i="43"/>
  <c r="WH8" i="43"/>
  <c r="WG8" i="43"/>
  <c r="WF8" i="43"/>
  <c r="WE8" i="43"/>
  <c r="WD8" i="43"/>
  <c r="WC8" i="43"/>
  <c r="WB8" i="43"/>
  <c r="WA8" i="43"/>
  <c r="VZ8" i="43"/>
  <c r="VY8" i="43"/>
  <c r="VX8" i="43"/>
  <c r="VW8" i="43"/>
  <c r="VV8" i="43"/>
  <c r="VU8" i="43"/>
  <c r="VT8" i="43"/>
  <c r="VS8" i="43"/>
  <c r="VR8" i="43"/>
  <c r="VQ8" i="43"/>
  <c r="VP8" i="43"/>
  <c r="VO8" i="43"/>
  <c r="VN8" i="43"/>
  <c r="VM8" i="43"/>
  <c r="VL8" i="43"/>
  <c r="VK8" i="43"/>
  <c r="VJ8" i="43"/>
  <c r="VI8" i="43"/>
  <c r="VH8" i="43"/>
  <c r="VG8" i="43"/>
  <c r="VF8" i="43"/>
  <c r="VE8" i="43"/>
  <c r="VD8" i="43"/>
  <c r="VC8" i="43"/>
  <c r="VB8" i="43"/>
  <c r="VA8" i="43"/>
  <c r="UZ8" i="43"/>
  <c r="UY8" i="43"/>
  <c r="UX8" i="43"/>
  <c r="UW8" i="43"/>
  <c r="UV8" i="43"/>
  <c r="UU8" i="43"/>
  <c r="UT8" i="43"/>
  <c r="US8" i="43"/>
  <c r="UR8" i="43"/>
  <c r="UQ8" i="43"/>
  <c r="UP8" i="43"/>
  <c r="UO8" i="43"/>
  <c r="UN8" i="43"/>
  <c r="UM8" i="43"/>
  <c r="UL8" i="43"/>
  <c r="UK8" i="43"/>
  <c r="UJ8" i="43"/>
  <c r="UI8" i="43"/>
  <c r="UH8" i="43"/>
  <c r="UG8" i="43"/>
  <c r="UF8" i="43"/>
  <c r="UE8" i="43"/>
  <c r="UD8" i="43"/>
  <c r="UC8" i="43"/>
  <c r="UB8" i="43"/>
  <c r="UA8" i="43"/>
  <c r="TZ8" i="43"/>
  <c r="TY8" i="43"/>
  <c r="TX8" i="43"/>
  <c r="TW8" i="43"/>
  <c r="TV8" i="43"/>
  <c r="TU8" i="43"/>
  <c r="TT8" i="43"/>
  <c r="TS8" i="43"/>
  <c r="TR8" i="43"/>
  <c r="TQ8" i="43"/>
  <c r="TP8" i="43"/>
  <c r="TO8" i="43"/>
  <c r="TN8" i="43"/>
  <c r="TM8" i="43"/>
  <c r="TL8" i="43"/>
  <c r="TK8" i="43"/>
  <c r="TJ8" i="43"/>
  <c r="TI8" i="43"/>
  <c r="TH8" i="43"/>
  <c r="TG8" i="43"/>
  <c r="TF8" i="43"/>
  <c r="TE8" i="43"/>
  <c r="TD8" i="43"/>
  <c r="TC8" i="43"/>
  <c r="TB8" i="43"/>
  <c r="TA8" i="43"/>
  <c r="SZ8" i="43"/>
  <c r="SY8" i="43"/>
  <c r="SX8" i="43"/>
  <c r="SW8" i="43"/>
  <c r="SV8" i="43"/>
  <c r="SU8" i="43"/>
  <c r="ST8" i="43"/>
  <c r="SS8" i="43"/>
  <c r="SR8" i="43"/>
  <c r="SQ8" i="43"/>
  <c r="SP8" i="43"/>
  <c r="SO8" i="43"/>
  <c r="SN8" i="43"/>
  <c r="SM8" i="43"/>
  <c r="SL8" i="43"/>
  <c r="SK8" i="43"/>
  <c r="SJ8" i="43"/>
  <c r="SI8" i="43"/>
  <c r="SH8" i="43"/>
  <c r="SG8" i="43"/>
  <c r="SF8" i="43"/>
  <c r="SE8" i="43"/>
  <c r="SD8" i="43"/>
  <c r="SC8" i="43"/>
  <c r="SB8" i="43"/>
  <c r="SA8" i="43"/>
  <c r="RZ8" i="43"/>
  <c r="RY8" i="43"/>
  <c r="RX8" i="43"/>
  <c r="RW8" i="43"/>
  <c r="RV8" i="43"/>
  <c r="RU8" i="43"/>
  <c r="RT8" i="43"/>
  <c r="RS8" i="43"/>
  <c r="RR8" i="43"/>
  <c r="RQ8" i="43"/>
  <c r="RP8" i="43"/>
  <c r="RO8" i="43"/>
  <c r="RN8" i="43"/>
  <c r="RM8" i="43"/>
  <c r="RL8" i="43"/>
  <c r="RK8" i="43"/>
  <c r="RJ8" i="43"/>
  <c r="RI8" i="43"/>
  <c r="RH8" i="43"/>
  <c r="RG8" i="43"/>
  <c r="RF8" i="43"/>
  <c r="RE8" i="43"/>
  <c r="RD8" i="43"/>
  <c r="RC8" i="43"/>
  <c r="RB8" i="43"/>
  <c r="RA8" i="43"/>
  <c r="QZ8" i="43"/>
  <c r="QY8" i="43"/>
  <c r="QX8" i="43"/>
  <c r="QW8" i="43"/>
  <c r="QV8" i="43"/>
  <c r="QU8" i="43"/>
  <c r="QT8" i="43"/>
  <c r="QS8" i="43"/>
  <c r="QR8" i="43"/>
  <c r="QQ8" i="43"/>
  <c r="QP8" i="43"/>
  <c r="QO8" i="43"/>
  <c r="QN8" i="43"/>
  <c r="QM8" i="43"/>
  <c r="QL8" i="43"/>
  <c r="QK8" i="43"/>
  <c r="QJ8" i="43"/>
  <c r="QI8" i="43"/>
  <c r="QH8" i="43"/>
  <c r="QG8" i="43"/>
  <c r="QF8" i="43"/>
  <c r="QE8" i="43"/>
  <c r="QD8" i="43"/>
  <c r="QC8" i="43"/>
  <c r="QB8" i="43"/>
  <c r="QA8" i="43"/>
  <c r="PZ8" i="43"/>
  <c r="PY8" i="43"/>
  <c r="PX8" i="43"/>
  <c r="PW8" i="43"/>
  <c r="PV8" i="43"/>
  <c r="PU8" i="43"/>
  <c r="PT8" i="43"/>
  <c r="PS8" i="43"/>
  <c r="PR8" i="43"/>
  <c r="PQ8" i="43"/>
  <c r="PP8" i="43"/>
  <c r="PO8" i="43"/>
  <c r="PN8" i="43"/>
  <c r="PM8" i="43"/>
  <c r="PL8" i="43"/>
  <c r="PK8" i="43"/>
  <c r="PJ8" i="43"/>
  <c r="PI8" i="43"/>
  <c r="PH8" i="43"/>
  <c r="PG8" i="43"/>
  <c r="PF8" i="43"/>
  <c r="PE8" i="43"/>
  <c r="PD8" i="43"/>
  <c r="PC8" i="43"/>
  <c r="PB8" i="43"/>
  <c r="PA8" i="43"/>
  <c r="OZ8" i="43"/>
  <c r="OY8" i="43"/>
  <c r="OX8" i="43"/>
  <c r="OW8" i="43"/>
  <c r="OV8" i="43"/>
  <c r="OU8" i="43"/>
  <c r="OT8" i="43"/>
  <c r="OS8" i="43"/>
  <c r="OR8" i="43"/>
  <c r="OQ8" i="43"/>
  <c r="OP8" i="43"/>
  <c r="OO8" i="43"/>
  <c r="ON8" i="43"/>
  <c r="OM8" i="43"/>
  <c r="OL8" i="43"/>
  <c r="OK8" i="43"/>
  <c r="OJ8" i="43"/>
  <c r="OI8" i="43"/>
  <c r="OH8" i="43"/>
  <c r="OG8" i="43"/>
  <c r="OF8" i="43"/>
  <c r="OE8" i="43"/>
  <c r="OD8" i="43"/>
  <c r="OC8" i="43"/>
  <c r="OB8" i="43"/>
  <c r="OA8" i="43"/>
  <c r="NZ8" i="43"/>
  <c r="NY8" i="43"/>
  <c r="NX8" i="43"/>
  <c r="NW8" i="43"/>
  <c r="NV8" i="43"/>
  <c r="NU8" i="43"/>
  <c r="NT8" i="43"/>
  <c r="NS8" i="43"/>
  <c r="NR8" i="43"/>
  <c r="NQ8" i="43"/>
  <c r="NP8" i="43"/>
  <c r="NO8" i="43"/>
  <c r="NN8" i="43"/>
  <c r="NM8" i="43"/>
  <c r="NL8" i="43"/>
  <c r="NK8" i="43"/>
  <c r="NJ8" i="43"/>
  <c r="NI8" i="43"/>
  <c r="NH8" i="43"/>
  <c r="NG8" i="43"/>
  <c r="NF8" i="43"/>
  <c r="NE8" i="43"/>
  <c r="ND8" i="43"/>
  <c r="NC8" i="43"/>
  <c r="NB8" i="43"/>
  <c r="NA8" i="43"/>
  <c r="MZ8" i="43"/>
  <c r="MY8" i="43"/>
  <c r="MX8" i="43"/>
  <c r="MW8" i="43"/>
  <c r="MV8" i="43"/>
  <c r="MU8" i="43"/>
  <c r="MT8" i="43"/>
  <c r="MS8" i="43"/>
  <c r="MR8" i="43"/>
  <c r="MQ8" i="43"/>
  <c r="MP8" i="43"/>
  <c r="MO8" i="43"/>
  <c r="MN8" i="43"/>
  <c r="MM8" i="43"/>
  <c r="ML8" i="43"/>
  <c r="MK8" i="43"/>
  <c r="MJ8" i="43"/>
  <c r="MI8" i="43"/>
  <c r="MH8" i="43"/>
  <c r="MG8" i="43"/>
  <c r="MF8" i="43"/>
  <c r="ME8" i="43"/>
  <c r="MD8" i="43"/>
  <c r="MC8" i="43"/>
  <c r="MB8" i="43"/>
  <c r="MA8" i="43"/>
  <c r="LZ8" i="43"/>
  <c r="LY8" i="43"/>
  <c r="LX8" i="43"/>
  <c r="LW8" i="43"/>
  <c r="LV8" i="43"/>
  <c r="LU8" i="43"/>
  <c r="LT8" i="43"/>
  <c r="LS8" i="43"/>
  <c r="LR8" i="43"/>
  <c r="LQ8" i="43"/>
  <c r="LP8" i="43"/>
  <c r="LO8" i="43"/>
  <c r="LN8" i="43"/>
  <c r="LM8" i="43"/>
  <c r="LL8" i="43"/>
  <c r="LK8" i="43"/>
  <c r="LJ8" i="43"/>
  <c r="LI8" i="43"/>
  <c r="LH8" i="43"/>
  <c r="LG8" i="43"/>
  <c r="LF8" i="43"/>
  <c r="LE8" i="43"/>
  <c r="LD8" i="43"/>
  <c r="LC8" i="43"/>
  <c r="LB8" i="43"/>
  <c r="LA8" i="43"/>
  <c r="KZ8" i="43"/>
  <c r="KY8" i="43"/>
  <c r="KX8" i="43"/>
  <c r="KW8" i="43"/>
  <c r="KV8" i="43"/>
  <c r="KU8" i="43"/>
  <c r="KT8" i="43"/>
  <c r="KS8" i="43"/>
  <c r="KR8" i="43"/>
  <c r="KQ8" i="43"/>
  <c r="KP8" i="43"/>
  <c r="KO8" i="43"/>
  <c r="KN8" i="43"/>
  <c r="KM8" i="43"/>
  <c r="KL8" i="43"/>
  <c r="KK8" i="43"/>
  <c r="KJ8" i="43"/>
  <c r="KI8" i="43"/>
  <c r="KH8" i="43"/>
  <c r="KG8" i="43"/>
  <c r="KF8" i="43"/>
  <c r="KE8" i="43"/>
  <c r="KD8" i="43"/>
  <c r="KC8" i="43"/>
  <c r="KB8" i="43"/>
  <c r="KA8" i="43"/>
  <c r="JZ8" i="43"/>
  <c r="JY8" i="43"/>
  <c r="JX8" i="43"/>
  <c r="JW8" i="43"/>
  <c r="JV8" i="43"/>
  <c r="JU8" i="43"/>
  <c r="JT8" i="43"/>
  <c r="JS8" i="43"/>
  <c r="JR8" i="43"/>
  <c r="JQ8" i="43"/>
  <c r="JP8" i="43"/>
  <c r="JO8" i="43"/>
  <c r="JN8" i="43"/>
  <c r="JM8" i="43"/>
  <c r="JL8" i="43"/>
  <c r="JK8" i="43"/>
  <c r="JJ8" i="43"/>
  <c r="JI8" i="43"/>
  <c r="JH8" i="43"/>
  <c r="JG8" i="43"/>
  <c r="JF8" i="43"/>
  <c r="JE8" i="43"/>
  <c r="JD8" i="43"/>
  <c r="JC8" i="43"/>
  <c r="JB8" i="43"/>
  <c r="JA8" i="43"/>
  <c r="IZ8" i="43"/>
  <c r="IY8" i="43"/>
  <c r="IX8" i="43"/>
  <c r="IW8" i="43"/>
  <c r="IV8" i="43"/>
  <c r="IU8" i="43"/>
  <c r="IT8" i="43"/>
  <c r="IS8" i="43"/>
  <c r="IR8" i="43"/>
  <c r="IQ8" i="43"/>
  <c r="IP8" i="43"/>
  <c r="IO8" i="43"/>
  <c r="IN8" i="43"/>
  <c r="IM8" i="43"/>
  <c r="IL8" i="43"/>
  <c r="IK8" i="43"/>
  <c r="IJ8" i="43"/>
  <c r="II8" i="43"/>
  <c r="IH8" i="43"/>
  <c r="IG8" i="43"/>
  <c r="IF8" i="43"/>
  <c r="IE8" i="43"/>
  <c r="ID8" i="43"/>
  <c r="IC8" i="43"/>
  <c r="IB8" i="43"/>
  <c r="IA8" i="43"/>
  <c r="HZ8" i="43"/>
  <c r="HY8" i="43"/>
  <c r="HX8" i="43"/>
  <c r="HW8" i="43"/>
  <c r="HV8" i="43"/>
  <c r="HU8" i="43"/>
  <c r="HT8" i="43"/>
  <c r="HS8" i="43"/>
  <c r="HR8" i="43"/>
  <c r="HQ8" i="43"/>
  <c r="HP8" i="43"/>
  <c r="HO8" i="43"/>
  <c r="HN8" i="43"/>
  <c r="HM8" i="43"/>
  <c r="HL8" i="43"/>
  <c r="HK8" i="43"/>
  <c r="HJ8" i="43"/>
  <c r="HI8" i="43"/>
  <c r="HH8" i="43"/>
  <c r="HG8" i="43"/>
  <c r="HF8" i="43"/>
  <c r="HE8" i="43"/>
  <c r="HD8" i="43"/>
  <c r="HC8" i="43"/>
  <c r="HB8" i="43"/>
  <c r="HA8" i="43"/>
  <c r="GZ8" i="43"/>
  <c r="GY8" i="43"/>
  <c r="GX8" i="43"/>
  <c r="GW8" i="43"/>
  <c r="GV8" i="43"/>
  <c r="GU8" i="43"/>
  <c r="GT8" i="43"/>
  <c r="GS8" i="43"/>
  <c r="GR8" i="43"/>
  <c r="GQ8" i="43"/>
  <c r="GP8" i="43"/>
  <c r="GO8" i="43"/>
  <c r="GN8" i="43"/>
  <c r="GM8" i="43"/>
  <c r="GL8" i="43"/>
  <c r="GK8" i="43"/>
  <c r="GJ8" i="43"/>
  <c r="GI8" i="43"/>
  <c r="GH8" i="43"/>
  <c r="GG8" i="43"/>
  <c r="GF8" i="43"/>
  <c r="GE8" i="43"/>
  <c r="GD8" i="43"/>
  <c r="GC8" i="43"/>
  <c r="GB8" i="43"/>
  <c r="GA8" i="43"/>
  <c r="FZ8" i="43"/>
  <c r="FY8" i="43"/>
  <c r="FX8" i="43"/>
  <c r="FW8" i="43"/>
  <c r="FV8" i="43"/>
  <c r="FU8" i="43"/>
  <c r="FT8" i="43"/>
  <c r="FS8" i="43"/>
  <c r="FR8" i="43"/>
  <c r="FQ8" i="43"/>
  <c r="FP8" i="43"/>
  <c r="FO8" i="43"/>
  <c r="FN8" i="43"/>
  <c r="FM8" i="43"/>
  <c r="FL8" i="43"/>
  <c r="FK8" i="43"/>
  <c r="FJ8" i="43"/>
  <c r="FI8" i="43"/>
  <c r="FH8" i="43"/>
  <c r="FG8" i="43"/>
  <c r="FF8" i="43"/>
  <c r="FE8" i="43"/>
  <c r="FD8" i="43"/>
  <c r="FC8" i="43"/>
  <c r="FB8" i="43"/>
  <c r="FA8" i="43"/>
  <c r="EZ8" i="43"/>
  <c r="EY8" i="43"/>
  <c r="EX8" i="43"/>
  <c r="EW8" i="43"/>
  <c r="EV8" i="43"/>
  <c r="EU8" i="43"/>
  <c r="ET8" i="43"/>
  <c r="ES8" i="43"/>
  <c r="ER8" i="43"/>
  <c r="EQ8" i="43"/>
  <c r="EP8" i="43"/>
  <c r="EO8" i="43"/>
  <c r="EN8" i="43"/>
  <c r="EM8" i="43"/>
  <c r="EL8" i="43"/>
  <c r="EK8" i="43"/>
  <c r="EJ8" i="43"/>
  <c r="EI8" i="43"/>
  <c r="EH8" i="43"/>
  <c r="EG8" i="43"/>
  <c r="EF8" i="43"/>
  <c r="EE8" i="43"/>
  <c r="ED8" i="43"/>
  <c r="EC8" i="43"/>
  <c r="EB8" i="43"/>
  <c r="EA8" i="43"/>
  <c r="DZ8" i="43"/>
  <c r="DY8" i="43"/>
  <c r="DX8" i="43"/>
  <c r="DW8" i="43"/>
  <c r="DV8" i="43"/>
  <c r="DU8" i="43"/>
  <c r="DT8" i="43"/>
  <c r="DS8" i="43"/>
  <c r="DR8" i="43"/>
  <c r="DQ8" i="43"/>
  <c r="DP8" i="43"/>
  <c r="DO8" i="43"/>
  <c r="DN8" i="43"/>
  <c r="DM8" i="43"/>
  <c r="DL8" i="43"/>
  <c r="DK8" i="43"/>
  <c r="DJ8" i="43"/>
  <c r="DI8" i="43"/>
  <c r="DH8" i="43"/>
  <c r="DG8" i="43"/>
  <c r="DF8" i="43"/>
  <c r="DE8" i="43"/>
  <c r="DD8" i="43"/>
  <c r="DC8" i="43"/>
  <c r="DB8" i="43"/>
  <c r="DA8" i="43"/>
  <c r="CZ8" i="43"/>
  <c r="CY8" i="43"/>
  <c r="CX8" i="43"/>
  <c r="CW8" i="43"/>
  <c r="CV8" i="43"/>
  <c r="CU8" i="43"/>
  <c r="CT8" i="43"/>
  <c r="CS8" i="43"/>
  <c r="CR8" i="43"/>
  <c r="CQ8" i="43"/>
  <c r="CP8" i="43"/>
  <c r="CO8" i="43"/>
  <c r="CN8" i="43"/>
  <c r="CM8" i="43"/>
  <c r="CL8" i="43"/>
  <c r="CK8" i="43"/>
  <c r="CJ8" i="43"/>
  <c r="CI8" i="43"/>
  <c r="CH8" i="43"/>
  <c r="CG8" i="43"/>
  <c r="CF8" i="43"/>
  <c r="CE8" i="43"/>
  <c r="CD8" i="43"/>
  <c r="CC8" i="43"/>
  <c r="CB8" i="43"/>
  <c r="CA8" i="43"/>
  <c r="BZ8" i="43"/>
  <c r="BY8" i="43"/>
  <c r="BX8" i="43"/>
  <c r="BW8" i="43"/>
  <c r="BV8" i="43"/>
  <c r="BU8" i="43"/>
  <c r="BT8" i="43"/>
  <c r="BS8" i="43"/>
  <c r="BR8" i="43"/>
  <c r="BQ8" i="43"/>
  <c r="BP8" i="43"/>
  <c r="BO8" i="43"/>
  <c r="BN8" i="43"/>
  <c r="BM8" i="43"/>
  <c r="BL8" i="43"/>
  <c r="BK8" i="43"/>
  <c r="BJ8" i="43"/>
  <c r="BI8" i="43"/>
  <c r="BH8" i="43"/>
  <c r="BG8" i="43"/>
  <c r="BF8" i="43"/>
  <c r="BE8" i="43"/>
  <c r="BD8" i="43"/>
  <c r="BC8" i="43"/>
  <c r="BB8" i="43"/>
  <c r="BA8" i="43"/>
  <c r="AZ8" i="43"/>
  <c r="AY8" i="43"/>
  <c r="AX8" i="43"/>
  <c r="AW8" i="43"/>
  <c r="AV8" i="43"/>
  <c r="AU8" i="43"/>
  <c r="AT8" i="43"/>
  <c r="AS8" i="43"/>
  <c r="AR8" i="43"/>
  <c r="AQ8" i="43"/>
  <c r="AP8" i="43"/>
  <c r="AO8" i="43"/>
  <c r="AN8" i="43"/>
  <c r="AM8" i="43"/>
  <c r="AL8" i="43"/>
  <c r="AK8" i="43"/>
  <c r="AJ8" i="43"/>
  <c r="AI8" i="43"/>
  <c r="AH8" i="43"/>
  <c r="AG8" i="43"/>
  <c r="AF8" i="43"/>
  <c r="AE8" i="43"/>
  <c r="AD8" i="43"/>
  <c r="AC8" i="43"/>
  <c r="AB8" i="43"/>
  <c r="AA8" i="43"/>
  <c r="Z8" i="43"/>
  <c r="Y8" i="43"/>
  <c r="X8" i="43"/>
  <c r="W8" i="43"/>
  <c r="V8" i="43"/>
  <c r="U8" i="43"/>
  <c r="T8" i="43"/>
  <c r="S8" i="43"/>
  <c r="R8" i="43"/>
  <c r="Q8" i="43"/>
  <c r="P8" i="43"/>
  <c r="O8" i="43"/>
  <c r="N8" i="43"/>
  <c r="M8" i="43"/>
  <c r="L8" i="43"/>
  <c r="K8" i="43"/>
  <c r="J8" i="43"/>
  <c r="I8" i="43"/>
  <c r="H8" i="43"/>
  <c r="G8" i="43"/>
  <c r="F8" i="43"/>
  <c r="E8" i="43"/>
  <c r="D8" i="43"/>
  <c r="C8" i="43"/>
  <c r="B8" i="43"/>
  <c r="YC7" i="43"/>
  <c r="YB7" i="43"/>
  <c r="YA7" i="43"/>
  <c r="XZ7" i="43"/>
  <c r="XY7" i="43"/>
  <c r="XX7" i="43"/>
  <c r="XW7" i="43"/>
  <c r="XV7" i="43"/>
  <c r="XU7" i="43"/>
  <c r="XT7" i="43"/>
  <c r="XS7" i="43"/>
  <c r="XR7" i="43"/>
  <c r="XQ7" i="43"/>
  <c r="XP7" i="43"/>
  <c r="XO7" i="43"/>
  <c r="XN7" i="43"/>
  <c r="XM7" i="43"/>
  <c r="XL7" i="43"/>
  <c r="XK7" i="43"/>
  <c r="XJ7" i="43"/>
  <c r="XI7" i="43"/>
  <c r="XH7" i="43"/>
  <c r="XG7" i="43"/>
  <c r="XF7" i="43"/>
  <c r="XE7" i="43"/>
  <c r="XD7" i="43"/>
  <c r="XC7" i="43"/>
  <c r="XB7" i="43"/>
  <c r="XA7" i="43"/>
  <c r="WZ7" i="43"/>
  <c r="WY7" i="43"/>
  <c r="WX7" i="43"/>
  <c r="WW7" i="43"/>
  <c r="WV7" i="43"/>
  <c r="WU7" i="43"/>
  <c r="WT7" i="43"/>
  <c r="WS7" i="43"/>
  <c r="WR7" i="43"/>
  <c r="WQ7" i="43"/>
  <c r="WP7" i="43"/>
  <c r="WO7" i="43"/>
  <c r="WN7" i="43"/>
  <c r="WM7" i="43"/>
  <c r="WL7" i="43"/>
  <c r="WK7" i="43"/>
  <c r="WJ7" i="43"/>
  <c r="WI7" i="43"/>
  <c r="WH7" i="43"/>
  <c r="WG7" i="43"/>
  <c r="WF7" i="43"/>
  <c r="WE7" i="43"/>
  <c r="WD7" i="43"/>
  <c r="WC7" i="43"/>
  <c r="WB7" i="43"/>
  <c r="WA7" i="43"/>
  <c r="VZ7" i="43"/>
  <c r="VY7" i="43"/>
  <c r="VX7" i="43"/>
  <c r="VW7" i="43"/>
  <c r="VV7" i="43"/>
  <c r="VU7" i="43"/>
  <c r="VT7" i="43"/>
  <c r="VS7" i="43"/>
  <c r="VR7" i="43"/>
  <c r="VQ7" i="43"/>
  <c r="VP7" i="43"/>
  <c r="VO7" i="43"/>
  <c r="VN7" i="43"/>
  <c r="VM7" i="43"/>
  <c r="VL7" i="43"/>
  <c r="VK7" i="43"/>
  <c r="VJ7" i="43"/>
  <c r="VI7" i="43"/>
  <c r="VH7" i="43"/>
  <c r="VG7" i="43"/>
  <c r="VF7" i="43"/>
  <c r="VE7" i="43"/>
  <c r="VD7" i="43"/>
  <c r="VC7" i="43"/>
  <c r="VB7" i="43"/>
  <c r="VA7" i="43"/>
  <c r="UZ7" i="43"/>
  <c r="UY7" i="43"/>
  <c r="UX7" i="43"/>
  <c r="UW7" i="43"/>
  <c r="UV7" i="43"/>
  <c r="UU7" i="43"/>
  <c r="UT7" i="43"/>
  <c r="US7" i="43"/>
  <c r="UR7" i="43"/>
  <c r="UQ7" i="43"/>
  <c r="UP7" i="43"/>
  <c r="UO7" i="43"/>
  <c r="UN7" i="43"/>
  <c r="UM7" i="43"/>
  <c r="UL7" i="43"/>
  <c r="UK7" i="43"/>
  <c r="UJ7" i="43"/>
  <c r="UI7" i="43"/>
  <c r="UH7" i="43"/>
  <c r="UG7" i="43"/>
  <c r="UF7" i="43"/>
  <c r="UE7" i="43"/>
  <c r="UD7" i="43"/>
  <c r="UC7" i="43"/>
  <c r="UB7" i="43"/>
  <c r="UA7" i="43"/>
  <c r="TZ7" i="43"/>
  <c r="TY7" i="43"/>
  <c r="TX7" i="43"/>
  <c r="TW7" i="43"/>
  <c r="TV7" i="43"/>
  <c r="TU7" i="43"/>
  <c r="TT7" i="43"/>
  <c r="TS7" i="43"/>
  <c r="TR7" i="43"/>
  <c r="TQ7" i="43"/>
  <c r="TP7" i="43"/>
  <c r="TO7" i="43"/>
  <c r="TN7" i="43"/>
  <c r="TM7" i="43"/>
  <c r="TL7" i="43"/>
  <c r="TK7" i="43"/>
  <c r="TJ7" i="43"/>
  <c r="TI7" i="43"/>
  <c r="TH7" i="43"/>
  <c r="TG7" i="43"/>
  <c r="TF7" i="43"/>
  <c r="TE7" i="43"/>
  <c r="TD7" i="43"/>
  <c r="TC7" i="43"/>
  <c r="TB7" i="43"/>
  <c r="TA7" i="43"/>
  <c r="SZ7" i="43"/>
  <c r="SY7" i="43"/>
  <c r="SX7" i="43"/>
  <c r="SW7" i="43"/>
  <c r="SV7" i="43"/>
  <c r="SU7" i="43"/>
  <c r="ST7" i="43"/>
  <c r="SS7" i="43"/>
  <c r="SR7" i="43"/>
  <c r="SQ7" i="43"/>
  <c r="SP7" i="43"/>
  <c r="SO7" i="43"/>
  <c r="SN7" i="43"/>
  <c r="SM7" i="43"/>
  <c r="SL7" i="43"/>
  <c r="SK7" i="43"/>
  <c r="SJ7" i="43"/>
  <c r="SI7" i="43"/>
  <c r="SH7" i="43"/>
  <c r="SG7" i="43"/>
  <c r="SF7" i="43"/>
  <c r="SE7" i="43"/>
  <c r="SD7" i="43"/>
  <c r="SC7" i="43"/>
  <c r="SB7" i="43"/>
  <c r="SA7" i="43"/>
  <c r="RZ7" i="43"/>
  <c r="RY7" i="43"/>
  <c r="RX7" i="43"/>
  <c r="RW7" i="43"/>
  <c r="RV7" i="43"/>
  <c r="RU7" i="43"/>
  <c r="RT7" i="43"/>
  <c r="RS7" i="43"/>
  <c r="RR7" i="43"/>
  <c r="RQ7" i="43"/>
  <c r="RP7" i="43"/>
  <c r="RO7" i="43"/>
  <c r="RN7" i="43"/>
  <c r="RM7" i="43"/>
  <c r="RL7" i="43"/>
  <c r="RK7" i="43"/>
  <c r="RJ7" i="43"/>
  <c r="RI7" i="43"/>
  <c r="RH7" i="43"/>
  <c r="RG7" i="43"/>
  <c r="RF7" i="43"/>
  <c r="RE7" i="43"/>
  <c r="RD7" i="43"/>
  <c r="RC7" i="43"/>
  <c r="RB7" i="43"/>
  <c r="RA7" i="43"/>
  <c r="QZ7" i="43"/>
  <c r="QY7" i="43"/>
  <c r="QX7" i="43"/>
  <c r="QW7" i="43"/>
  <c r="QV7" i="43"/>
  <c r="QU7" i="43"/>
  <c r="QT7" i="43"/>
  <c r="QS7" i="43"/>
  <c r="QR7" i="43"/>
  <c r="QQ7" i="43"/>
  <c r="QP7" i="43"/>
  <c r="QO7" i="43"/>
  <c r="QN7" i="43"/>
  <c r="QM7" i="43"/>
  <c r="QL7" i="43"/>
  <c r="QK7" i="43"/>
  <c r="QJ7" i="43"/>
  <c r="QI7" i="43"/>
  <c r="QH7" i="43"/>
  <c r="QG7" i="43"/>
  <c r="QF7" i="43"/>
  <c r="QE7" i="43"/>
  <c r="QD7" i="43"/>
  <c r="QC7" i="43"/>
  <c r="QB7" i="43"/>
  <c r="QA7" i="43"/>
  <c r="PZ7" i="43"/>
  <c r="PY7" i="43"/>
  <c r="PX7" i="43"/>
  <c r="PW7" i="43"/>
  <c r="PV7" i="43"/>
  <c r="PU7" i="43"/>
  <c r="PT7" i="43"/>
  <c r="PS7" i="43"/>
  <c r="PR7" i="43"/>
  <c r="PQ7" i="43"/>
  <c r="PP7" i="43"/>
  <c r="PO7" i="43"/>
  <c r="PN7" i="43"/>
  <c r="PM7" i="43"/>
  <c r="PL7" i="43"/>
  <c r="PK7" i="43"/>
  <c r="PJ7" i="43"/>
  <c r="PI7" i="43"/>
  <c r="PH7" i="43"/>
  <c r="PG7" i="43"/>
  <c r="PF7" i="43"/>
  <c r="PE7" i="43"/>
  <c r="PD7" i="43"/>
  <c r="PC7" i="43"/>
  <c r="PB7" i="43"/>
  <c r="PA7" i="43"/>
  <c r="OZ7" i="43"/>
  <c r="OY7" i="43"/>
  <c r="OX7" i="43"/>
  <c r="OW7" i="43"/>
  <c r="OV7" i="43"/>
  <c r="OU7" i="43"/>
  <c r="OT7" i="43"/>
  <c r="OS7" i="43"/>
  <c r="OR7" i="43"/>
  <c r="OQ7" i="43"/>
  <c r="OP7" i="43"/>
  <c r="OO7" i="43"/>
  <c r="ON7" i="43"/>
  <c r="OM7" i="43"/>
  <c r="OL7" i="43"/>
  <c r="OK7" i="43"/>
  <c r="OJ7" i="43"/>
  <c r="OI7" i="43"/>
  <c r="OH7" i="43"/>
  <c r="OG7" i="43"/>
  <c r="OF7" i="43"/>
  <c r="OE7" i="43"/>
  <c r="OD7" i="43"/>
  <c r="OC7" i="43"/>
  <c r="OB7" i="43"/>
  <c r="OA7" i="43"/>
  <c r="NZ7" i="43"/>
  <c r="NY7" i="43"/>
  <c r="NX7" i="43"/>
  <c r="NW7" i="43"/>
  <c r="NV7" i="43"/>
  <c r="NU7" i="43"/>
  <c r="NT7" i="43"/>
  <c r="NS7" i="43"/>
  <c r="NR7" i="43"/>
  <c r="NQ7" i="43"/>
  <c r="NP7" i="43"/>
  <c r="NO7" i="43"/>
  <c r="NN7" i="43"/>
  <c r="NM7" i="43"/>
  <c r="NL7" i="43"/>
  <c r="NK7" i="43"/>
  <c r="NJ7" i="43"/>
  <c r="NI7" i="43"/>
  <c r="NH7" i="43"/>
  <c r="NG7" i="43"/>
  <c r="NF7" i="43"/>
  <c r="NE7" i="43"/>
  <c r="ND7" i="43"/>
  <c r="NC7" i="43"/>
  <c r="NB7" i="43"/>
  <c r="NA7" i="43"/>
  <c r="MZ7" i="43"/>
  <c r="MY7" i="43"/>
  <c r="MX7" i="43"/>
  <c r="MW7" i="43"/>
  <c r="MV7" i="43"/>
  <c r="MU7" i="43"/>
  <c r="MT7" i="43"/>
  <c r="MS7" i="43"/>
  <c r="MR7" i="43"/>
  <c r="MQ7" i="43"/>
  <c r="MP7" i="43"/>
  <c r="MO7" i="43"/>
  <c r="MN7" i="43"/>
  <c r="MM7" i="43"/>
  <c r="ML7" i="43"/>
  <c r="MK7" i="43"/>
  <c r="MJ7" i="43"/>
  <c r="MI7" i="43"/>
  <c r="MH7" i="43"/>
  <c r="MG7" i="43"/>
  <c r="MF7" i="43"/>
  <c r="ME7" i="43"/>
  <c r="MD7" i="43"/>
  <c r="MC7" i="43"/>
  <c r="MB7" i="43"/>
  <c r="MA7" i="43"/>
  <c r="LZ7" i="43"/>
  <c r="LY7" i="43"/>
  <c r="LX7" i="43"/>
  <c r="LW7" i="43"/>
  <c r="LV7" i="43"/>
  <c r="LU7" i="43"/>
  <c r="LT7" i="43"/>
  <c r="LS7" i="43"/>
  <c r="LR7" i="43"/>
  <c r="LQ7" i="43"/>
  <c r="LP7" i="43"/>
  <c r="LO7" i="43"/>
  <c r="LN7" i="43"/>
  <c r="LM7" i="43"/>
  <c r="LL7" i="43"/>
  <c r="LK7" i="43"/>
  <c r="LJ7" i="43"/>
  <c r="LI7" i="43"/>
  <c r="LH7" i="43"/>
  <c r="LG7" i="43"/>
  <c r="LF7" i="43"/>
  <c r="LE7" i="43"/>
  <c r="LD7" i="43"/>
  <c r="LC7" i="43"/>
  <c r="LB7" i="43"/>
  <c r="LA7" i="43"/>
  <c r="KZ7" i="43"/>
  <c r="KY7" i="43"/>
  <c r="KX7" i="43"/>
  <c r="KW7" i="43"/>
  <c r="KV7" i="43"/>
  <c r="KU7" i="43"/>
  <c r="KT7" i="43"/>
  <c r="KS7" i="43"/>
  <c r="KR7" i="43"/>
  <c r="KQ7" i="43"/>
  <c r="KP7" i="43"/>
  <c r="KO7" i="43"/>
  <c r="KN7" i="43"/>
  <c r="KM7" i="43"/>
  <c r="KL7" i="43"/>
  <c r="KK7" i="43"/>
  <c r="KJ7" i="43"/>
  <c r="KI7" i="43"/>
  <c r="KH7" i="43"/>
  <c r="KG7" i="43"/>
  <c r="KF7" i="43"/>
  <c r="KE7" i="43"/>
  <c r="KD7" i="43"/>
  <c r="KC7" i="43"/>
  <c r="KB7" i="43"/>
  <c r="KA7" i="43"/>
  <c r="JZ7" i="43"/>
  <c r="JY7" i="43"/>
  <c r="JX7" i="43"/>
  <c r="JW7" i="43"/>
  <c r="JV7" i="43"/>
  <c r="JU7" i="43"/>
  <c r="JT7" i="43"/>
  <c r="JS7" i="43"/>
  <c r="JR7" i="43"/>
  <c r="JQ7" i="43"/>
  <c r="JP7" i="43"/>
  <c r="JO7" i="43"/>
  <c r="JN7" i="43"/>
  <c r="JM7" i="43"/>
  <c r="JL7" i="43"/>
  <c r="JK7" i="43"/>
  <c r="JJ7" i="43"/>
  <c r="JI7" i="43"/>
  <c r="JH7" i="43"/>
  <c r="JG7" i="43"/>
  <c r="JF7" i="43"/>
  <c r="JE7" i="43"/>
  <c r="JD7" i="43"/>
  <c r="JC7" i="43"/>
  <c r="JB7" i="43"/>
  <c r="JA7" i="43"/>
  <c r="IZ7" i="43"/>
  <c r="IY7" i="43"/>
  <c r="IX7" i="43"/>
  <c r="IW7" i="43"/>
  <c r="IV7" i="43"/>
  <c r="IU7" i="43"/>
  <c r="IT7" i="43"/>
  <c r="IS7" i="43"/>
  <c r="IR7" i="43"/>
  <c r="IQ7" i="43"/>
  <c r="IP7" i="43"/>
  <c r="IO7" i="43"/>
  <c r="IN7" i="43"/>
  <c r="IM7" i="43"/>
  <c r="IL7" i="43"/>
  <c r="IK7" i="43"/>
  <c r="IJ7" i="43"/>
  <c r="II7" i="43"/>
  <c r="IH7" i="43"/>
  <c r="IG7" i="43"/>
  <c r="IF7" i="43"/>
  <c r="IE7" i="43"/>
  <c r="ID7" i="43"/>
  <c r="IC7" i="43"/>
  <c r="IB7" i="43"/>
  <c r="IA7" i="43"/>
  <c r="HZ7" i="43"/>
  <c r="HY7" i="43"/>
  <c r="HX7" i="43"/>
  <c r="HW7" i="43"/>
  <c r="HV7" i="43"/>
  <c r="HU7" i="43"/>
  <c r="HT7" i="43"/>
  <c r="HS7" i="43"/>
  <c r="HR7" i="43"/>
  <c r="HQ7" i="43"/>
  <c r="HP7" i="43"/>
  <c r="HO7" i="43"/>
  <c r="HN7" i="43"/>
  <c r="HM7" i="43"/>
  <c r="HL7" i="43"/>
  <c r="HK7" i="43"/>
  <c r="HJ7" i="43"/>
  <c r="HI7" i="43"/>
  <c r="HH7" i="43"/>
  <c r="HG7" i="43"/>
  <c r="HF7" i="43"/>
  <c r="HE7" i="43"/>
  <c r="HD7" i="43"/>
  <c r="HC7" i="43"/>
  <c r="HB7" i="43"/>
  <c r="HA7" i="43"/>
  <c r="GZ7" i="43"/>
  <c r="GY7" i="43"/>
  <c r="GX7" i="43"/>
  <c r="GW7" i="43"/>
  <c r="GV7" i="43"/>
  <c r="GU7" i="43"/>
  <c r="GT7" i="43"/>
  <c r="GS7" i="43"/>
  <c r="GR7" i="43"/>
  <c r="GQ7" i="43"/>
  <c r="GP7" i="43"/>
  <c r="GO7" i="43"/>
  <c r="GN7" i="43"/>
  <c r="GM7" i="43"/>
  <c r="GL7" i="43"/>
  <c r="GK7" i="43"/>
  <c r="GJ7" i="43"/>
  <c r="GI7" i="43"/>
  <c r="GH7" i="43"/>
  <c r="GG7" i="43"/>
  <c r="GF7" i="43"/>
  <c r="GE7" i="43"/>
  <c r="GD7" i="43"/>
  <c r="GC7" i="43"/>
  <c r="GB7" i="43"/>
  <c r="GA7" i="43"/>
  <c r="FZ7" i="43"/>
  <c r="FY7" i="43"/>
  <c r="FX7" i="43"/>
  <c r="FW7" i="43"/>
  <c r="FV7" i="43"/>
  <c r="FU7" i="43"/>
  <c r="FT7" i="43"/>
  <c r="FS7" i="43"/>
  <c r="FR7" i="43"/>
  <c r="FQ7" i="43"/>
  <c r="FP7" i="43"/>
  <c r="FO7" i="43"/>
  <c r="FN7" i="43"/>
  <c r="FM7" i="43"/>
  <c r="FL7" i="43"/>
  <c r="FK7" i="43"/>
  <c r="FJ7" i="43"/>
  <c r="FI7" i="43"/>
  <c r="FH7" i="43"/>
  <c r="FG7" i="43"/>
  <c r="FF7" i="43"/>
  <c r="FE7" i="43"/>
  <c r="FD7" i="43"/>
  <c r="FC7" i="43"/>
  <c r="FB7" i="43"/>
  <c r="FA7" i="43"/>
  <c r="EZ7" i="43"/>
  <c r="EY7" i="43"/>
  <c r="EX7" i="43"/>
  <c r="EW7" i="43"/>
  <c r="EV7" i="43"/>
  <c r="EU7" i="43"/>
  <c r="ET7" i="43"/>
  <c r="ES7" i="43"/>
  <c r="ER7" i="43"/>
  <c r="EQ7" i="43"/>
  <c r="EP7" i="43"/>
  <c r="EO7" i="43"/>
  <c r="EN7" i="43"/>
  <c r="EM7" i="43"/>
  <c r="EL7" i="43"/>
  <c r="EK7" i="43"/>
  <c r="EJ7" i="43"/>
  <c r="EI7" i="43"/>
  <c r="EH7" i="43"/>
  <c r="EG7" i="43"/>
  <c r="EF7" i="43"/>
  <c r="EE7" i="43"/>
  <c r="ED7" i="43"/>
  <c r="EC7" i="43"/>
  <c r="EB7" i="43"/>
  <c r="EA7" i="43"/>
  <c r="DZ7" i="43"/>
  <c r="DY7" i="43"/>
  <c r="DX7" i="43"/>
  <c r="DW7" i="43"/>
  <c r="DV7" i="43"/>
  <c r="DU7" i="43"/>
  <c r="DT7" i="43"/>
  <c r="DS7" i="43"/>
  <c r="DR7" i="43"/>
  <c r="DQ7" i="43"/>
  <c r="DP7" i="43"/>
  <c r="DO7" i="43"/>
  <c r="DN7" i="43"/>
  <c r="DM7" i="43"/>
  <c r="DL7" i="43"/>
  <c r="DK7" i="43"/>
  <c r="DJ7" i="43"/>
  <c r="DI7" i="43"/>
  <c r="DH7" i="43"/>
  <c r="DG7" i="43"/>
  <c r="DF7" i="43"/>
  <c r="DE7" i="43"/>
  <c r="DD7" i="43"/>
  <c r="DC7" i="43"/>
  <c r="DB7" i="43"/>
  <c r="DA7" i="43"/>
  <c r="CZ7" i="43"/>
  <c r="CY7" i="43"/>
  <c r="CX7" i="43"/>
  <c r="CW7" i="43"/>
  <c r="CV7" i="43"/>
  <c r="CU7" i="43"/>
  <c r="CT7" i="43"/>
  <c r="CS7" i="43"/>
  <c r="CR7" i="43"/>
  <c r="CQ7" i="43"/>
  <c r="CP7" i="43"/>
  <c r="CO7" i="43"/>
  <c r="CN7" i="43"/>
  <c r="CM7" i="43"/>
  <c r="CL7" i="43"/>
  <c r="CK7" i="43"/>
  <c r="CJ7" i="43"/>
  <c r="CI7" i="43"/>
  <c r="CH7" i="43"/>
  <c r="CG7" i="43"/>
  <c r="CF7" i="43"/>
  <c r="CE7" i="43"/>
  <c r="CD7" i="43"/>
  <c r="CC7" i="43"/>
  <c r="CB7" i="43"/>
  <c r="CA7" i="43"/>
  <c r="BZ7" i="43"/>
  <c r="BY7" i="43"/>
  <c r="BX7" i="43"/>
  <c r="BW7" i="43"/>
  <c r="BV7" i="43"/>
  <c r="BU7" i="43"/>
  <c r="BT7" i="43"/>
  <c r="BS7" i="43"/>
  <c r="BR7" i="43"/>
  <c r="BQ7" i="43"/>
  <c r="BP7" i="43"/>
  <c r="BO7" i="43"/>
  <c r="BN7" i="43"/>
  <c r="BM7" i="43"/>
  <c r="BL7" i="43"/>
  <c r="BK7" i="43"/>
  <c r="BJ7" i="43"/>
  <c r="BI7" i="43"/>
  <c r="BH7" i="43"/>
  <c r="BG7" i="43"/>
  <c r="BF7" i="43"/>
  <c r="BE7" i="43"/>
  <c r="BD7" i="43"/>
  <c r="BC7" i="43"/>
  <c r="BB7" i="43"/>
  <c r="BA7" i="43"/>
  <c r="AZ7" i="43"/>
  <c r="AY7" i="43"/>
  <c r="AX7" i="43"/>
  <c r="AW7" i="43"/>
  <c r="AV7" i="43"/>
  <c r="AU7" i="43"/>
  <c r="AT7" i="43"/>
  <c r="AS7" i="43"/>
  <c r="AR7" i="43"/>
  <c r="AQ7" i="43"/>
  <c r="AP7" i="43"/>
  <c r="AO7" i="43"/>
  <c r="AN7" i="43"/>
  <c r="AM7" i="43"/>
  <c r="AL7" i="43"/>
  <c r="AK7" i="43"/>
  <c r="AJ7" i="43"/>
  <c r="AI7" i="43"/>
  <c r="AH7" i="43"/>
  <c r="AG7" i="43"/>
  <c r="AF7" i="43"/>
  <c r="AE7" i="43"/>
  <c r="AD7" i="43"/>
  <c r="AC7" i="43"/>
  <c r="AB7" i="43"/>
  <c r="AA7" i="43"/>
  <c r="Z7" i="43"/>
  <c r="Y7" i="43"/>
  <c r="X7" i="43"/>
  <c r="W7" i="43"/>
  <c r="V7" i="43"/>
  <c r="U7" i="43"/>
  <c r="T7" i="43"/>
  <c r="S7" i="43"/>
  <c r="R7" i="43"/>
  <c r="Q7" i="43"/>
  <c r="P7" i="43"/>
  <c r="O7" i="43"/>
  <c r="N7" i="43"/>
  <c r="M7" i="43"/>
  <c r="L7" i="43"/>
  <c r="K7" i="43"/>
  <c r="J7" i="43"/>
  <c r="I7" i="43"/>
  <c r="H7" i="43"/>
  <c r="G7" i="43"/>
  <c r="F7" i="43"/>
  <c r="E7" i="43"/>
  <c r="D7" i="43"/>
  <c r="C7" i="43"/>
  <c r="B7" i="43"/>
  <c r="YC6" i="43"/>
  <c r="YB6" i="43"/>
  <c r="YA6" i="43"/>
  <c r="XZ6" i="43"/>
  <c r="XY6" i="43"/>
  <c r="XX6" i="43"/>
  <c r="XW6" i="43"/>
  <c r="XV6" i="43"/>
  <c r="XU6" i="43"/>
  <c r="XT6" i="43"/>
  <c r="XS6" i="43"/>
  <c r="XR6" i="43"/>
  <c r="XQ6" i="43"/>
  <c r="XP6" i="43"/>
  <c r="XO6" i="43"/>
  <c r="XN6" i="43"/>
  <c r="XM6" i="43"/>
  <c r="XL6" i="43"/>
  <c r="XK6" i="43"/>
  <c r="XJ6" i="43"/>
  <c r="XI6" i="43"/>
  <c r="XH6" i="43"/>
  <c r="XG6" i="43"/>
  <c r="XF6" i="43"/>
  <c r="XE6" i="43"/>
  <c r="XD6" i="43"/>
  <c r="XC6" i="43"/>
  <c r="XB6" i="43"/>
  <c r="XA6" i="43"/>
  <c r="WZ6" i="43"/>
  <c r="WY6" i="43"/>
  <c r="WX6" i="43"/>
  <c r="WW6" i="43"/>
  <c r="WV6" i="43"/>
  <c r="WU6" i="43"/>
  <c r="WT6" i="43"/>
  <c r="WS6" i="43"/>
  <c r="WR6" i="43"/>
  <c r="WQ6" i="43"/>
  <c r="WP6" i="43"/>
  <c r="WO6" i="43"/>
  <c r="WN6" i="43"/>
  <c r="WM6" i="43"/>
  <c r="WL6" i="43"/>
  <c r="WK6" i="43"/>
  <c r="WJ6" i="43"/>
  <c r="WI6" i="43"/>
  <c r="WH6" i="43"/>
  <c r="WG6" i="43"/>
  <c r="WF6" i="43"/>
  <c r="WE6" i="43"/>
  <c r="WD6" i="43"/>
  <c r="WC6" i="43"/>
  <c r="WB6" i="43"/>
  <c r="WA6" i="43"/>
  <c r="VZ6" i="43"/>
  <c r="VY6" i="43"/>
  <c r="VX6" i="43"/>
  <c r="VW6" i="43"/>
  <c r="VV6" i="43"/>
  <c r="VU6" i="43"/>
  <c r="VT6" i="43"/>
  <c r="VS6" i="43"/>
  <c r="VR6" i="43"/>
  <c r="VQ6" i="43"/>
  <c r="VP6" i="43"/>
  <c r="VO6" i="43"/>
  <c r="VN6" i="43"/>
  <c r="VM6" i="43"/>
  <c r="VL6" i="43"/>
  <c r="VK6" i="43"/>
  <c r="VJ6" i="43"/>
  <c r="VI6" i="43"/>
  <c r="VH6" i="43"/>
  <c r="VG6" i="43"/>
  <c r="VF6" i="43"/>
  <c r="VE6" i="43"/>
  <c r="VD6" i="43"/>
  <c r="VC6" i="43"/>
  <c r="VB6" i="43"/>
  <c r="VA6" i="43"/>
  <c r="UZ6" i="43"/>
  <c r="UY6" i="43"/>
  <c r="UX6" i="43"/>
  <c r="UW6" i="43"/>
  <c r="UV6" i="43"/>
  <c r="UU6" i="43"/>
  <c r="UT6" i="43"/>
  <c r="US6" i="43"/>
  <c r="UR6" i="43"/>
  <c r="UQ6" i="43"/>
  <c r="UP6" i="43"/>
  <c r="UO6" i="43"/>
  <c r="UN6" i="43"/>
  <c r="UM6" i="43"/>
  <c r="UL6" i="43"/>
  <c r="UK6" i="43"/>
  <c r="UJ6" i="43"/>
  <c r="UI6" i="43"/>
  <c r="UH6" i="43"/>
  <c r="UG6" i="43"/>
  <c r="UF6" i="43"/>
  <c r="UE6" i="43"/>
  <c r="UD6" i="43"/>
  <c r="UC6" i="43"/>
  <c r="UB6" i="43"/>
  <c r="UA6" i="43"/>
  <c r="TZ6" i="43"/>
  <c r="TY6" i="43"/>
  <c r="TX6" i="43"/>
  <c r="TW6" i="43"/>
  <c r="TV6" i="43"/>
  <c r="TU6" i="43"/>
  <c r="TT6" i="43"/>
  <c r="TS6" i="43"/>
  <c r="TR6" i="43"/>
  <c r="TQ6" i="43"/>
  <c r="TP6" i="43"/>
  <c r="TO6" i="43"/>
  <c r="TN6" i="43"/>
  <c r="TM6" i="43"/>
  <c r="TL6" i="43"/>
  <c r="TK6" i="43"/>
  <c r="TJ6" i="43"/>
  <c r="TI6" i="43"/>
  <c r="TH6" i="43"/>
  <c r="TG6" i="43"/>
  <c r="TF6" i="43"/>
  <c r="TE6" i="43"/>
  <c r="TD6" i="43"/>
  <c r="TC6" i="43"/>
  <c r="TB6" i="43"/>
  <c r="TA6" i="43"/>
  <c r="SZ6" i="43"/>
  <c r="SY6" i="43"/>
  <c r="SX6" i="43"/>
  <c r="SW6" i="43"/>
  <c r="SV6" i="43"/>
  <c r="SU6" i="43"/>
  <c r="ST6" i="43"/>
  <c r="SS6" i="43"/>
  <c r="SR6" i="43"/>
  <c r="SQ6" i="43"/>
  <c r="SP6" i="43"/>
  <c r="SO6" i="43"/>
  <c r="SN6" i="43"/>
  <c r="SM6" i="43"/>
  <c r="SL6" i="43"/>
  <c r="SK6" i="43"/>
  <c r="SJ6" i="43"/>
  <c r="SI6" i="43"/>
  <c r="SH6" i="43"/>
  <c r="SG6" i="43"/>
  <c r="SF6" i="43"/>
  <c r="SE6" i="43"/>
  <c r="SD6" i="43"/>
  <c r="SC6" i="43"/>
  <c r="SB6" i="43"/>
  <c r="SA6" i="43"/>
  <c r="RZ6" i="43"/>
  <c r="RY6" i="43"/>
  <c r="RX6" i="43"/>
  <c r="RW6" i="43"/>
  <c r="RV6" i="43"/>
  <c r="RU6" i="43"/>
  <c r="RT6" i="43"/>
  <c r="RS6" i="43"/>
  <c r="RR6" i="43"/>
  <c r="RQ6" i="43"/>
  <c r="RP6" i="43"/>
  <c r="RO6" i="43"/>
  <c r="RN6" i="43"/>
  <c r="RM6" i="43"/>
  <c r="RL6" i="43"/>
  <c r="RK6" i="43"/>
  <c r="RJ6" i="43"/>
  <c r="RI6" i="43"/>
  <c r="RH6" i="43"/>
  <c r="RG6" i="43"/>
  <c r="RF6" i="43"/>
  <c r="RE6" i="43"/>
  <c r="RD6" i="43"/>
  <c r="RC6" i="43"/>
  <c r="RB6" i="43"/>
  <c r="RA6" i="43"/>
  <c r="QZ6" i="43"/>
  <c r="QY6" i="43"/>
  <c r="QX6" i="43"/>
  <c r="QW6" i="43"/>
  <c r="QV6" i="43"/>
  <c r="QU6" i="43"/>
  <c r="QT6" i="43"/>
  <c r="QS6" i="43"/>
  <c r="QR6" i="43"/>
  <c r="QQ6" i="43"/>
  <c r="QP6" i="43"/>
  <c r="QO6" i="43"/>
  <c r="QN6" i="43"/>
  <c r="QM6" i="43"/>
  <c r="QL6" i="43"/>
  <c r="QK6" i="43"/>
  <c r="QJ6" i="43"/>
  <c r="QI6" i="43"/>
  <c r="QH6" i="43"/>
  <c r="QG6" i="43"/>
  <c r="QF6" i="43"/>
  <c r="QE6" i="43"/>
  <c r="QD6" i="43"/>
  <c r="QC6" i="43"/>
  <c r="QB6" i="43"/>
  <c r="QA6" i="43"/>
  <c r="PZ6" i="43"/>
  <c r="PY6" i="43"/>
  <c r="PX6" i="43"/>
  <c r="PW6" i="43"/>
  <c r="PV6" i="43"/>
  <c r="PU6" i="43"/>
  <c r="PT6" i="43"/>
  <c r="PS6" i="43"/>
  <c r="PR6" i="43"/>
  <c r="PQ6" i="43"/>
  <c r="PP6" i="43"/>
  <c r="PO6" i="43"/>
  <c r="PN6" i="43"/>
  <c r="PM6" i="43"/>
  <c r="PL6" i="43"/>
  <c r="PK6" i="43"/>
  <c r="PJ6" i="43"/>
  <c r="PI6" i="43"/>
  <c r="PH6" i="43"/>
  <c r="PG6" i="43"/>
  <c r="PF6" i="43"/>
  <c r="PE6" i="43"/>
  <c r="PD6" i="43"/>
  <c r="PC6" i="43"/>
  <c r="PB6" i="43"/>
  <c r="PA6" i="43"/>
  <c r="OZ6" i="43"/>
  <c r="OY6" i="43"/>
  <c r="OX6" i="43"/>
  <c r="OW6" i="43"/>
  <c r="OV6" i="43"/>
  <c r="OU6" i="43"/>
  <c r="OT6" i="43"/>
  <c r="OS6" i="43"/>
  <c r="OR6" i="43"/>
  <c r="OQ6" i="43"/>
  <c r="OP6" i="43"/>
  <c r="OO6" i="43"/>
  <c r="ON6" i="43"/>
  <c r="OM6" i="43"/>
  <c r="OL6" i="43"/>
  <c r="OK6" i="43"/>
  <c r="OJ6" i="43"/>
  <c r="OI6" i="43"/>
  <c r="OH6" i="43"/>
  <c r="OG6" i="43"/>
  <c r="OF6" i="43"/>
  <c r="OE6" i="43"/>
  <c r="OD6" i="43"/>
  <c r="OC6" i="43"/>
  <c r="OB6" i="43"/>
  <c r="OA6" i="43"/>
  <c r="NZ6" i="43"/>
  <c r="NY6" i="43"/>
  <c r="NX6" i="43"/>
  <c r="NW6" i="43"/>
  <c r="NV6" i="43"/>
  <c r="NU6" i="43"/>
  <c r="NT6" i="43"/>
  <c r="NS6" i="43"/>
  <c r="NR6" i="43"/>
  <c r="NQ6" i="43"/>
  <c r="NP6" i="43"/>
  <c r="NO6" i="43"/>
  <c r="NN6" i="43"/>
  <c r="NM6" i="43"/>
  <c r="NL6" i="43"/>
  <c r="NK6" i="43"/>
  <c r="NJ6" i="43"/>
  <c r="NI6" i="43"/>
  <c r="NH6" i="43"/>
  <c r="NG6" i="43"/>
  <c r="NF6" i="43"/>
  <c r="NE6" i="43"/>
  <c r="ND6" i="43"/>
  <c r="NC6" i="43"/>
  <c r="NB6" i="43"/>
  <c r="NA6" i="43"/>
  <c r="MZ6" i="43"/>
  <c r="MY6" i="43"/>
  <c r="MX6" i="43"/>
  <c r="MW6" i="43"/>
  <c r="MV6" i="43"/>
  <c r="MU6" i="43"/>
  <c r="MT6" i="43"/>
  <c r="MS6" i="43"/>
  <c r="MR6" i="43"/>
  <c r="MQ6" i="43"/>
  <c r="MP6" i="43"/>
  <c r="MO6" i="43"/>
  <c r="MN6" i="43"/>
  <c r="MM6" i="43"/>
  <c r="ML6" i="43"/>
  <c r="MK6" i="43"/>
  <c r="MJ6" i="43"/>
  <c r="MI6" i="43"/>
  <c r="MH6" i="43"/>
  <c r="MG6" i="43"/>
  <c r="MF6" i="43"/>
  <c r="ME6" i="43"/>
  <c r="MD6" i="43"/>
  <c r="MC6" i="43"/>
  <c r="MB6" i="43"/>
  <c r="MA6" i="43"/>
  <c r="LZ6" i="43"/>
  <c r="LY6" i="43"/>
  <c r="LX6" i="43"/>
  <c r="LW6" i="43"/>
  <c r="LV6" i="43"/>
  <c r="LU6" i="43"/>
  <c r="LT6" i="43"/>
  <c r="LS6" i="43"/>
  <c r="LR6" i="43"/>
  <c r="LQ6" i="43"/>
  <c r="LP6" i="43"/>
  <c r="LO6" i="43"/>
  <c r="LN6" i="43"/>
  <c r="LM6" i="43"/>
  <c r="LL6" i="43"/>
  <c r="LK6" i="43"/>
  <c r="LJ6" i="43"/>
  <c r="LI6" i="43"/>
  <c r="LH6" i="43"/>
  <c r="LG6" i="43"/>
  <c r="LF6" i="43"/>
  <c r="LE6" i="43"/>
  <c r="LD6" i="43"/>
  <c r="LC6" i="43"/>
  <c r="LB6" i="43"/>
  <c r="LA6" i="43"/>
  <c r="KZ6" i="43"/>
  <c r="KY6" i="43"/>
  <c r="KX6" i="43"/>
  <c r="KW6" i="43"/>
  <c r="KV6" i="43"/>
  <c r="KU6" i="43"/>
  <c r="KT6" i="43"/>
  <c r="KS6" i="43"/>
  <c r="KR6" i="43"/>
  <c r="KQ6" i="43"/>
  <c r="KP6" i="43"/>
  <c r="KO6" i="43"/>
  <c r="KN6" i="43"/>
  <c r="KM6" i="43"/>
  <c r="KL6" i="43"/>
  <c r="KK6" i="43"/>
  <c r="KJ6" i="43"/>
  <c r="KI6" i="43"/>
  <c r="KH6" i="43"/>
  <c r="KG6" i="43"/>
  <c r="KF6" i="43"/>
  <c r="KE6" i="43"/>
  <c r="KD6" i="43"/>
  <c r="KC6" i="43"/>
  <c r="KB6" i="43"/>
  <c r="KA6" i="43"/>
  <c r="JZ6" i="43"/>
  <c r="JY6" i="43"/>
  <c r="JX6" i="43"/>
  <c r="JW6" i="43"/>
  <c r="JV6" i="43"/>
  <c r="JU6" i="43"/>
  <c r="JT6" i="43"/>
  <c r="JS6" i="43"/>
  <c r="JR6" i="43"/>
  <c r="JQ6" i="43"/>
  <c r="JP6" i="43"/>
  <c r="JO6" i="43"/>
  <c r="JN6" i="43"/>
  <c r="JM6" i="43"/>
  <c r="JL6" i="43"/>
  <c r="JK6" i="43"/>
  <c r="JJ6" i="43"/>
  <c r="JI6" i="43"/>
  <c r="JH6" i="43"/>
  <c r="JG6" i="43"/>
  <c r="JF6" i="43"/>
  <c r="JE6" i="43"/>
  <c r="JD6" i="43"/>
  <c r="JC6" i="43"/>
  <c r="JB6" i="43"/>
  <c r="JA6" i="43"/>
  <c r="IZ6" i="43"/>
  <c r="IY6" i="43"/>
  <c r="IX6" i="43"/>
  <c r="IW6" i="43"/>
  <c r="IV6" i="43"/>
  <c r="IU6" i="43"/>
  <c r="IT6" i="43"/>
  <c r="IS6" i="43"/>
  <c r="IR6" i="43"/>
  <c r="IQ6" i="43"/>
  <c r="IP6" i="43"/>
  <c r="IO6" i="43"/>
  <c r="IN6" i="43"/>
  <c r="IM6" i="43"/>
  <c r="IL6" i="43"/>
  <c r="IK6" i="43"/>
  <c r="IJ6" i="43"/>
  <c r="II6" i="43"/>
  <c r="IH6" i="43"/>
  <c r="IG6" i="43"/>
  <c r="IF6" i="43"/>
  <c r="IE6" i="43"/>
  <c r="ID6" i="43"/>
  <c r="IC6" i="43"/>
  <c r="IB6" i="43"/>
  <c r="IA6" i="43"/>
  <c r="HZ6" i="43"/>
  <c r="HY6" i="43"/>
  <c r="HX6" i="43"/>
  <c r="HW6" i="43"/>
  <c r="HV6" i="43"/>
  <c r="HU6" i="43"/>
  <c r="HT6" i="43"/>
  <c r="HS6" i="43"/>
  <c r="HR6" i="43"/>
  <c r="HQ6" i="43"/>
  <c r="HP6" i="43"/>
  <c r="HO6" i="43"/>
  <c r="HN6" i="43"/>
  <c r="HM6" i="43"/>
  <c r="HL6" i="43"/>
  <c r="HK6" i="43"/>
  <c r="HJ6" i="43"/>
  <c r="HI6" i="43"/>
  <c r="HH6" i="43"/>
  <c r="HG6" i="43"/>
  <c r="HF6" i="43"/>
  <c r="HE6" i="43"/>
  <c r="HD6" i="43"/>
  <c r="HC6" i="43"/>
  <c r="HB6" i="43"/>
  <c r="HA6" i="43"/>
  <c r="GZ6" i="43"/>
  <c r="GY6" i="43"/>
  <c r="GX6" i="43"/>
  <c r="GW6" i="43"/>
  <c r="GV6" i="43"/>
  <c r="GU6" i="43"/>
  <c r="GT6" i="43"/>
  <c r="GS6" i="43"/>
  <c r="GR6" i="43"/>
  <c r="GQ6" i="43"/>
  <c r="GP6" i="43"/>
  <c r="GO6" i="43"/>
  <c r="GN6" i="43"/>
  <c r="GM6" i="43"/>
  <c r="GL6" i="43"/>
  <c r="GK6" i="43"/>
  <c r="GJ6" i="43"/>
  <c r="GI6" i="43"/>
  <c r="GH6" i="43"/>
  <c r="GG6" i="43"/>
  <c r="GF6" i="43"/>
  <c r="GE6" i="43"/>
  <c r="GD6" i="43"/>
  <c r="GC6" i="43"/>
  <c r="GB6" i="43"/>
  <c r="GA6" i="43"/>
  <c r="FZ6" i="43"/>
  <c r="FY6" i="43"/>
  <c r="FX6" i="43"/>
  <c r="FW6" i="43"/>
  <c r="FV6" i="43"/>
  <c r="FU6" i="43"/>
  <c r="FT6" i="43"/>
  <c r="FS6" i="43"/>
  <c r="FR6" i="43"/>
  <c r="FQ6" i="43"/>
  <c r="FP6" i="43"/>
  <c r="FO6" i="43"/>
  <c r="FN6" i="43"/>
  <c r="FM6" i="43"/>
  <c r="FL6" i="43"/>
  <c r="FK6" i="43"/>
  <c r="FJ6" i="43"/>
  <c r="FI6" i="43"/>
  <c r="FH6" i="43"/>
  <c r="FG6" i="43"/>
  <c r="FF6" i="43"/>
  <c r="FE6" i="43"/>
  <c r="FD6" i="43"/>
  <c r="FC6" i="43"/>
  <c r="FB6" i="43"/>
  <c r="FA6" i="43"/>
  <c r="EZ6" i="43"/>
  <c r="EY6" i="43"/>
  <c r="EX6" i="43"/>
  <c r="EW6" i="43"/>
  <c r="EV6" i="43"/>
  <c r="EU6" i="43"/>
  <c r="ET6" i="43"/>
  <c r="ES6" i="43"/>
  <c r="ER6" i="43"/>
  <c r="EQ6" i="43"/>
  <c r="EP6" i="43"/>
  <c r="EO6" i="43"/>
  <c r="EN6" i="43"/>
  <c r="EM6" i="43"/>
  <c r="EL6" i="43"/>
  <c r="EK6" i="43"/>
  <c r="EJ6" i="43"/>
  <c r="EI6" i="43"/>
  <c r="EH6" i="43"/>
  <c r="EG6" i="43"/>
  <c r="EF6" i="43"/>
  <c r="EE6" i="43"/>
  <c r="ED6" i="43"/>
  <c r="EC6" i="43"/>
  <c r="EB6" i="43"/>
  <c r="EA6" i="43"/>
  <c r="DZ6" i="43"/>
  <c r="DY6" i="43"/>
  <c r="DX6" i="43"/>
  <c r="DW6" i="43"/>
  <c r="DV6" i="43"/>
  <c r="DU6" i="43"/>
  <c r="DT6" i="43"/>
  <c r="DS6" i="43"/>
  <c r="DR6" i="43"/>
  <c r="DQ6" i="43"/>
  <c r="DP6" i="43"/>
  <c r="DO6" i="43"/>
  <c r="DN6" i="43"/>
  <c r="DM6" i="43"/>
  <c r="DL6" i="43"/>
  <c r="DK6" i="43"/>
  <c r="DJ6" i="43"/>
  <c r="DI6" i="43"/>
  <c r="DH6" i="43"/>
  <c r="DG6" i="43"/>
  <c r="DF6" i="43"/>
  <c r="DE6" i="43"/>
  <c r="DD6" i="43"/>
  <c r="DC6" i="43"/>
  <c r="DB6" i="43"/>
  <c r="DA6" i="43"/>
  <c r="CZ6" i="43"/>
  <c r="CY6" i="43"/>
  <c r="CX6" i="43"/>
  <c r="CW6" i="43"/>
  <c r="CV6" i="43"/>
  <c r="CU6" i="43"/>
  <c r="CT6" i="43"/>
  <c r="CS6" i="43"/>
  <c r="CR6" i="43"/>
  <c r="CQ6" i="43"/>
  <c r="CP6" i="43"/>
  <c r="CO6" i="43"/>
  <c r="CN6" i="43"/>
  <c r="CM6" i="43"/>
  <c r="CL6" i="43"/>
  <c r="CK6" i="43"/>
  <c r="CJ6" i="43"/>
  <c r="CI6" i="43"/>
  <c r="CH6" i="43"/>
  <c r="CG6" i="43"/>
  <c r="CF6" i="43"/>
  <c r="CE6" i="43"/>
  <c r="CD6" i="43"/>
  <c r="CC6" i="43"/>
  <c r="CB6" i="43"/>
  <c r="CA6" i="43"/>
  <c r="BZ6" i="43"/>
  <c r="BY6" i="43"/>
  <c r="BX6" i="43"/>
  <c r="BW6" i="43"/>
  <c r="BV6" i="43"/>
  <c r="BU6" i="43"/>
  <c r="BT6" i="43"/>
  <c r="BS6" i="43"/>
  <c r="BR6" i="43"/>
  <c r="BQ6" i="43"/>
  <c r="BP6" i="43"/>
  <c r="BO6" i="43"/>
  <c r="BN6" i="43"/>
  <c r="BM6" i="43"/>
  <c r="BL6" i="43"/>
  <c r="BK6" i="43"/>
  <c r="BJ6" i="43"/>
  <c r="BI6" i="43"/>
  <c r="BH6" i="43"/>
  <c r="BG6" i="43"/>
  <c r="BF6" i="43"/>
  <c r="BE6" i="43"/>
  <c r="BD6" i="43"/>
  <c r="BC6" i="43"/>
  <c r="BB6" i="43"/>
  <c r="BA6" i="43"/>
  <c r="AZ6" i="43"/>
  <c r="AY6" i="43"/>
  <c r="AX6" i="43"/>
  <c r="AW6" i="43"/>
  <c r="AV6" i="43"/>
  <c r="AU6" i="43"/>
  <c r="AT6" i="43"/>
  <c r="AS6" i="43"/>
  <c r="AR6" i="43"/>
  <c r="AQ6" i="43"/>
  <c r="AP6" i="43"/>
  <c r="AO6" i="43"/>
  <c r="AN6" i="43"/>
  <c r="AM6" i="43"/>
  <c r="AL6" i="43"/>
  <c r="AK6" i="43"/>
  <c r="AJ6" i="43"/>
  <c r="AI6" i="43"/>
  <c r="AH6" i="43"/>
  <c r="AG6" i="43"/>
  <c r="AF6" i="43"/>
  <c r="AE6" i="43"/>
  <c r="AD6" i="43"/>
  <c r="AC6" i="43"/>
  <c r="AB6" i="43"/>
  <c r="AA6" i="43"/>
  <c r="Z6" i="43"/>
  <c r="Y6" i="43"/>
  <c r="X6" i="43"/>
  <c r="W6" i="43"/>
  <c r="V6" i="43"/>
  <c r="U6" i="43"/>
  <c r="T6" i="43"/>
  <c r="S6" i="43"/>
  <c r="R6" i="43"/>
  <c r="Q6" i="43"/>
  <c r="P6" i="43"/>
  <c r="O6" i="43"/>
  <c r="N6" i="43"/>
  <c r="M6" i="43"/>
  <c r="L6" i="43"/>
  <c r="K6" i="43"/>
  <c r="J6" i="43"/>
  <c r="I6" i="43"/>
  <c r="H6" i="43"/>
  <c r="G6" i="43"/>
  <c r="F6" i="43"/>
  <c r="E6" i="43"/>
  <c r="D6" i="43"/>
  <c r="C6" i="43"/>
  <c r="B6" i="43"/>
  <c r="YC5" i="43"/>
  <c r="YB5" i="43"/>
  <c r="YA5" i="43"/>
  <c r="XZ5" i="43"/>
  <c r="XY5" i="43"/>
  <c r="XX5" i="43"/>
  <c r="XW5" i="43"/>
  <c r="XV5" i="43"/>
  <c r="XU5" i="43"/>
  <c r="XT5" i="43"/>
  <c r="XS5" i="43"/>
  <c r="XR5" i="43"/>
  <c r="XQ5" i="43"/>
  <c r="XP5" i="43"/>
  <c r="XO5" i="43"/>
  <c r="XN5" i="43"/>
  <c r="XM5" i="43"/>
  <c r="XL5" i="43"/>
  <c r="XK5" i="43"/>
  <c r="XJ5" i="43"/>
  <c r="XI5" i="43"/>
  <c r="XH5" i="43"/>
  <c r="XG5" i="43"/>
  <c r="XF5" i="43"/>
  <c r="XE5" i="43"/>
  <c r="XD5" i="43"/>
  <c r="XC5" i="43"/>
  <c r="XB5" i="43"/>
  <c r="XA5" i="43"/>
  <c r="WZ5" i="43"/>
  <c r="WY5" i="43"/>
  <c r="WX5" i="43"/>
  <c r="WW5" i="43"/>
  <c r="WV5" i="43"/>
  <c r="WU5" i="43"/>
  <c r="WT5" i="43"/>
  <c r="WS5" i="43"/>
  <c r="WR5" i="43"/>
  <c r="WQ5" i="43"/>
  <c r="WP5" i="43"/>
  <c r="WO5" i="43"/>
  <c r="WN5" i="43"/>
  <c r="WM5" i="43"/>
  <c r="WL5" i="43"/>
  <c r="WK5" i="43"/>
  <c r="WJ5" i="43"/>
  <c r="WI5" i="43"/>
  <c r="WH5" i="43"/>
  <c r="WG5" i="43"/>
  <c r="WF5" i="43"/>
  <c r="WE5" i="43"/>
  <c r="WD5" i="43"/>
  <c r="WC5" i="43"/>
  <c r="WB5" i="43"/>
  <c r="WA5" i="43"/>
  <c r="VZ5" i="43"/>
  <c r="VY5" i="43"/>
  <c r="VX5" i="43"/>
  <c r="VW5" i="43"/>
  <c r="VV5" i="43"/>
  <c r="VU5" i="43"/>
  <c r="VT5" i="43"/>
  <c r="VS5" i="43"/>
  <c r="VR5" i="43"/>
  <c r="VQ5" i="43"/>
  <c r="VP5" i="43"/>
  <c r="VO5" i="43"/>
  <c r="VN5" i="43"/>
  <c r="VM5" i="43"/>
  <c r="VL5" i="43"/>
  <c r="VK5" i="43"/>
  <c r="VJ5" i="43"/>
  <c r="VI5" i="43"/>
  <c r="VH5" i="43"/>
  <c r="VG5" i="43"/>
  <c r="VF5" i="43"/>
  <c r="VE5" i="43"/>
  <c r="VD5" i="43"/>
  <c r="VC5" i="43"/>
  <c r="VB5" i="43"/>
  <c r="VA5" i="43"/>
  <c r="UZ5" i="43"/>
  <c r="UY5" i="43"/>
  <c r="UX5" i="43"/>
  <c r="UW5" i="43"/>
  <c r="UV5" i="43"/>
  <c r="UU5" i="43"/>
  <c r="UT5" i="43"/>
  <c r="US5" i="43"/>
  <c r="UR5" i="43"/>
  <c r="UQ5" i="43"/>
  <c r="UP5" i="43"/>
  <c r="UO5" i="43"/>
  <c r="UN5" i="43"/>
  <c r="UM5" i="43"/>
  <c r="UL5" i="43"/>
  <c r="UK5" i="43"/>
  <c r="UJ5" i="43"/>
  <c r="UI5" i="43"/>
  <c r="UH5" i="43"/>
  <c r="UG5" i="43"/>
  <c r="UF5" i="43"/>
  <c r="UE5" i="43"/>
  <c r="UD5" i="43"/>
  <c r="UC5" i="43"/>
  <c r="UB5" i="43"/>
  <c r="UA5" i="43"/>
  <c r="TZ5" i="43"/>
  <c r="TY5" i="43"/>
  <c r="TX5" i="43"/>
  <c r="TW5" i="43"/>
  <c r="TV5" i="43"/>
  <c r="TU5" i="43"/>
  <c r="TT5" i="43"/>
  <c r="TS5" i="43"/>
  <c r="TR5" i="43"/>
  <c r="TQ5" i="43"/>
  <c r="TP5" i="43"/>
  <c r="TO5" i="43"/>
  <c r="TN5" i="43"/>
  <c r="TM5" i="43"/>
  <c r="TL5" i="43"/>
  <c r="TK5" i="43"/>
  <c r="TJ5" i="43"/>
  <c r="TI5" i="43"/>
  <c r="TH5" i="43"/>
  <c r="TG5" i="43"/>
  <c r="TF5" i="43"/>
  <c r="TE5" i="43"/>
  <c r="TD5" i="43"/>
  <c r="TC5" i="43"/>
  <c r="TB5" i="43"/>
  <c r="TA5" i="43"/>
  <c r="SZ5" i="43"/>
  <c r="SY5" i="43"/>
  <c r="SX5" i="43"/>
  <c r="SW5" i="43"/>
  <c r="SV5" i="43"/>
  <c r="SU5" i="43"/>
  <c r="ST5" i="43"/>
  <c r="SS5" i="43"/>
  <c r="SR5" i="43"/>
  <c r="SQ5" i="43"/>
  <c r="SP5" i="43"/>
  <c r="SO5" i="43"/>
  <c r="SN5" i="43"/>
  <c r="SM5" i="43"/>
  <c r="SL5" i="43"/>
  <c r="SK5" i="43"/>
  <c r="SJ5" i="43"/>
  <c r="SI5" i="43"/>
  <c r="SH5" i="43"/>
  <c r="SG5" i="43"/>
  <c r="SF5" i="43"/>
  <c r="SE5" i="43"/>
  <c r="SD5" i="43"/>
  <c r="SC5" i="43"/>
  <c r="SB5" i="43"/>
  <c r="SA5" i="43"/>
  <c r="RZ5" i="43"/>
  <c r="RY5" i="43"/>
  <c r="RX5" i="43"/>
  <c r="RW5" i="43"/>
  <c r="RV5" i="43"/>
  <c r="RU5" i="43"/>
  <c r="RT5" i="43"/>
  <c r="RS5" i="43"/>
  <c r="RR5" i="43"/>
  <c r="RQ5" i="43"/>
  <c r="RP5" i="43"/>
  <c r="RO5" i="43"/>
  <c r="RN5" i="43"/>
  <c r="RM5" i="43"/>
  <c r="RL5" i="43"/>
  <c r="RK5" i="43"/>
  <c r="RJ5" i="43"/>
  <c r="RI5" i="43"/>
  <c r="RH5" i="43"/>
  <c r="RG5" i="43"/>
  <c r="RF5" i="43"/>
  <c r="RE5" i="43"/>
  <c r="RD5" i="43"/>
  <c r="RC5" i="43"/>
  <c r="RB5" i="43"/>
  <c r="RA5" i="43"/>
  <c r="QZ5" i="43"/>
  <c r="QY5" i="43"/>
  <c r="QX5" i="43"/>
  <c r="QW5" i="43"/>
  <c r="QV5" i="43"/>
  <c r="QU5" i="43"/>
  <c r="QT5" i="43"/>
  <c r="QS5" i="43"/>
  <c r="QR5" i="43"/>
  <c r="QQ5" i="43"/>
  <c r="QP5" i="43"/>
  <c r="QO5" i="43"/>
  <c r="QN5" i="43"/>
  <c r="QM5" i="43"/>
  <c r="QL5" i="43"/>
  <c r="QK5" i="43"/>
  <c r="QJ5" i="43"/>
  <c r="QI5" i="43"/>
  <c r="QH5" i="43"/>
  <c r="QG5" i="43"/>
  <c r="QF5" i="43"/>
  <c r="QE5" i="43"/>
  <c r="QD5" i="43"/>
  <c r="QC5" i="43"/>
  <c r="QB5" i="43"/>
  <c r="QA5" i="43"/>
  <c r="PZ5" i="43"/>
  <c r="PY5" i="43"/>
  <c r="PX5" i="43"/>
  <c r="PW5" i="43"/>
  <c r="PV5" i="43"/>
  <c r="PU5" i="43"/>
  <c r="PT5" i="43"/>
  <c r="PS5" i="43"/>
  <c r="PR5" i="43"/>
  <c r="PQ5" i="43"/>
  <c r="PP5" i="43"/>
  <c r="PO5" i="43"/>
  <c r="PN5" i="43"/>
  <c r="PM5" i="43"/>
  <c r="PL5" i="43"/>
  <c r="PK5" i="43"/>
  <c r="PJ5" i="43"/>
  <c r="PI5" i="43"/>
  <c r="PH5" i="43"/>
  <c r="PG5" i="43"/>
  <c r="PF5" i="43"/>
  <c r="PE5" i="43"/>
  <c r="PD5" i="43"/>
  <c r="PC5" i="43"/>
  <c r="PB5" i="43"/>
  <c r="PA5" i="43"/>
  <c r="OZ5" i="43"/>
  <c r="OY5" i="43"/>
  <c r="OX5" i="43"/>
  <c r="OW5" i="43"/>
  <c r="OV5" i="43"/>
  <c r="OU5" i="43"/>
  <c r="OT5" i="43"/>
  <c r="OS5" i="43"/>
  <c r="OR5" i="43"/>
  <c r="OQ5" i="43"/>
  <c r="OP5" i="43"/>
  <c r="OO5" i="43"/>
  <c r="ON5" i="43"/>
  <c r="OM5" i="43"/>
  <c r="OL5" i="43"/>
  <c r="OK5" i="43"/>
  <c r="OJ5" i="43"/>
  <c r="OI5" i="43"/>
  <c r="OH5" i="43"/>
  <c r="OG5" i="43"/>
  <c r="OF5" i="43"/>
  <c r="OE5" i="43"/>
  <c r="OD5" i="43"/>
  <c r="OC5" i="43"/>
  <c r="OB5" i="43"/>
  <c r="OA5" i="43"/>
  <c r="NZ5" i="43"/>
  <c r="NY5" i="43"/>
  <c r="NX5" i="43"/>
  <c r="NW5" i="43"/>
  <c r="NV5" i="43"/>
  <c r="NU5" i="43"/>
  <c r="NT5" i="43"/>
  <c r="NS5" i="43"/>
  <c r="NR5" i="43"/>
  <c r="NQ5" i="43"/>
  <c r="NP5" i="43"/>
  <c r="NO5" i="43"/>
  <c r="NN5" i="43"/>
  <c r="NM5" i="43"/>
  <c r="NL5" i="43"/>
  <c r="NK5" i="43"/>
  <c r="NJ5" i="43"/>
  <c r="NI5" i="43"/>
  <c r="NH5" i="43"/>
  <c r="NG5" i="43"/>
  <c r="NF5" i="43"/>
  <c r="NE5" i="43"/>
  <c r="ND5" i="43"/>
  <c r="NC5" i="43"/>
  <c r="NB5" i="43"/>
  <c r="NA5" i="43"/>
  <c r="MZ5" i="43"/>
  <c r="MY5" i="43"/>
  <c r="MX5" i="43"/>
  <c r="MW5" i="43"/>
  <c r="MV5" i="43"/>
  <c r="MU5" i="43"/>
  <c r="MT5" i="43"/>
  <c r="MS5" i="43"/>
  <c r="MR5" i="43"/>
  <c r="MQ5" i="43"/>
  <c r="MP5" i="43"/>
  <c r="MO5" i="43"/>
  <c r="MN5" i="43"/>
  <c r="MM5" i="43"/>
  <c r="ML5" i="43"/>
  <c r="MK5" i="43"/>
  <c r="MJ5" i="43"/>
  <c r="MI5" i="43"/>
  <c r="MH5" i="43"/>
  <c r="MG5" i="43"/>
  <c r="MF5" i="43"/>
  <c r="ME5" i="43"/>
  <c r="MD5" i="43"/>
  <c r="MC5" i="43"/>
  <c r="MB5" i="43"/>
  <c r="MA5" i="43"/>
  <c r="LZ5" i="43"/>
  <c r="LY5" i="43"/>
  <c r="LX5" i="43"/>
  <c r="LW5" i="43"/>
  <c r="LV5" i="43"/>
  <c r="LU5" i="43"/>
  <c r="LT5" i="43"/>
  <c r="LS5" i="43"/>
  <c r="LR5" i="43"/>
  <c r="LQ5" i="43"/>
  <c r="LP5" i="43"/>
  <c r="LO5" i="43"/>
  <c r="LN5" i="43"/>
  <c r="LM5" i="43"/>
  <c r="LL5" i="43"/>
  <c r="LK5" i="43"/>
  <c r="LJ5" i="43"/>
  <c r="LI5" i="43"/>
  <c r="LH5" i="43"/>
  <c r="LG5" i="43"/>
  <c r="LF5" i="43"/>
  <c r="LE5" i="43"/>
  <c r="LD5" i="43"/>
  <c r="LC5" i="43"/>
  <c r="LB5" i="43"/>
  <c r="LA5" i="43"/>
  <c r="KZ5" i="43"/>
  <c r="KY5" i="43"/>
  <c r="KX5" i="43"/>
  <c r="KW5" i="43"/>
  <c r="KV5" i="43"/>
  <c r="KU5" i="43"/>
  <c r="KT5" i="43"/>
  <c r="KS5" i="43"/>
  <c r="KR5" i="43"/>
  <c r="KQ5" i="43"/>
  <c r="KP5" i="43"/>
  <c r="KO5" i="43"/>
  <c r="KN5" i="43"/>
  <c r="KM5" i="43"/>
  <c r="KL5" i="43"/>
  <c r="KK5" i="43"/>
  <c r="KJ5" i="43"/>
  <c r="KI5" i="43"/>
  <c r="KH5" i="43"/>
  <c r="KG5" i="43"/>
  <c r="KF5" i="43"/>
  <c r="KE5" i="43"/>
  <c r="KD5" i="43"/>
  <c r="KC5" i="43"/>
  <c r="KB5" i="43"/>
  <c r="KA5" i="43"/>
  <c r="JZ5" i="43"/>
  <c r="JY5" i="43"/>
  <c r="JX5" i="43"/>
  <c r="JW5" i="43"/>
  <c r="JV5" i="43"/>
  <c r="JU5" i="43"/>
  <c r="JT5" i="43"/>
  <c r="JS5" i="43"/>
  <c r="JR5" i="43"/>
  <c r="JQ5" i="43"/>
  <c r="JP5" i="43"/>
  <c r="JO5" i="43"/>
  <c r="JN5" i="43"/>
  <c r="JM5" i="43"/>
  <c r="JL5" i="43"/>
  <c r="JK5" i="43"/>
  <c r="JJ5" i="43"/>
  <c r="JI5" i="43"/>
  <c r="JH5" i="43"/>
  <c r="JG5" i="43"/>
  <c r="JF5" i="43"/>
  <c r="JE5" i="43"/>
  <c r="JD5" i="43"/>
  <c r="JC5" i="43"/>
  <c r="JB5" i="43"/>
  <c r="JA5" i="43"/>
  <c r="IZ5" i="43"/>
  <c r="IY5" i="43"/>
  <c r="IX5" i="43"/>
  <c r="IW5" i="43"/>
  <c r="IV5" i="43"/>
  <c r="IU5" i="43"/>
  <c r="IT5" i="43"/>
  <c r="IS5" i="43"/>
  <c r="IR5" i="43"/>
  <c r="IQ5" i="43"/>
  <c r="IP5" i="43"/>
  <c r="IO5" i="43"/>
  <c r="IN5" i="43"/>
  <c r="IM5" i="43"/>
  <c r="IL5" i="43"/>
  <c r="IK5" i="43"/>
  <c r="IJ5" i="43"/>
  <c r="II5" i="43"/>
  <c r="IH5" i="43"/>
  <c r="IG5" i="43"/>
  <c r="IF5" i="43"/>
  <c r="IE5" i="43"/>
  <c r="ID5" i="43"/>
  <c r="IC5" i="43"/>
  <c r="IB5" i="43"/>
  <c r="IA5" i="43"/>
  <c r="HZ5" i="43"/>
  <c r="HY5" i="43"/>
  <c r="HX5" i="43"/>
  <c r="HW5" i="43"/>
  <c r="HV5" i="43"/>
  <c r="HU5" i="43"/>
  <c r="HT5" i="43"/>
  <c r="HS5" i="43"/>
  <c r="HR5" i="43"/>
  <c r="HQ5" i="43"/>
  <c r="HP5" i="43"/>
  <c r="HO5" i="43"/>
  <c r="HN5" i="43"/>
  <c r="HM5" i="43"/>
  <c r="HL5" i="43"/>
  <c r="HK5" i="43"/>
  <c r="HJ5" i="43"/>
  <c r="HI5" i="43"/>
  <c r="HH5" i="43"/>
  <c r="HG5" i="43"/>
  <c r="HF5" i="43"/>
  <c r="HE5" i="43"/>
  <c r="HD5" i="43"/>
  <c r="HC5" i="43"/>
  <c r="HB5" i="43"/>
  <c r="HA5" i="43"/>
  <c r="GZ5" i="43"/>
  <c r="GY5" i="43"/>
  <c r="GX5" i="43"/>
  <c r="GW5" i="43"/>
  <c r="GV5" i="43"/>
  <c r="GU5" i="43"/>
  <c r="GT5" i="43"/>
  <c r="GS5" i="43"/>
  <c r="GR5" i="43"/>
  <c r="GQ5" i="43"/>
  <c r="GP5" i="43"/>
  <c r="GO5" i="43"/>
  <c r="GN5" i="43"/>
  <c r="GM5" i="43"/>
  <c r="GL5" i="43"/>
  <c r="GK5" i="43"/>
  <c r="GJ5" i="43"/>
  <c r="GI5" i="43"/>
  <c r="GH5" i="43"/>
  <c r="GG5" i="43"/>
  <c r="GF5" i="43"/>
  <c r="GE5" i="43"/>
  <c r="GD5" i="43"/>
  <c r="GC5" i="43"/>
  <c r="GB5" i="43"/>
  <c r="GA5" i="43"/>
  <c r="FZ5" i="43"/>
  <c r="FY5" i="43"/>
  <c r="FX5" i="43"/>
  <c r="FW5" i="43"/>
  <c r="FV5" i="43"/>
  <c r="FU5" i="43"/>
  <c r="FT5" i="43"/>
  <c r="FS5" i="43"/>
  <c r="FR5" i="43"/>
  <c r="FQ5" i="43"/>
  <c r="FP5" i="43"/>
  <c r="FO5" i="43"/>
  <c r="FN5" i="43"/>
  <c r="FM5" i="43"/>
  <c r="FL5" i="43"/>
  <c r="FK5" i="43"/>
  <c r="FJ5" i="43"/>
  <c r="FI5" i="43"/>
  <c r="FH5" i="43"/>
  <c r="FG5" i="43"/>
  <c r="FF5" i="43"/>
  <c r="FE5" i="43"/>
  <c r="FD5" i="43"/>
  <c r="FC5" i="43"/>
  <c r="FB5" i="43"/>
  <c r="FA5" i="43"/>
  <c r="EZ5" i="43"/>
  <c r="EY5" i="43"/>
  <c r="EX5" i="43"/>
  <c r="EW5" i="43"/>
  <c r="EV5" i="43"/>
  <c r="EU5" i="43"/>
  <c r="ET5" i="43"/>
  <c r="ES5" i="43"/>
  <c r="ER5" i="43"/>
  <c r="EQ5" i="43"/>
  <c r="EP5" i="43"/>
  <c r="EO5" i="43"/>
  <c r="EN5" i="43"/>
  <c r="EM5" i="43"/>
  <c r="EL5" i="43"/>
  <c r="EK5" i="43"/>
  <c r="EJ5" i="43"/>
  <c r="EI5" i="43"/>
  <c r="EH5" i="43"/>
  <c r="EG5" i="43"/>
  <c r="EF5" i="43"/>
  <c r="EE5" i="43"/>
  <c r="ED5" i="43"/>
  <c r="EC5" i="43"/>
  <c r="EB5" i="43"/>
  <c r="EA5" i="43"/>
  <c r="DZ5" i="43"/>
  <c r="DY5" i="43"/>
  <c r="DX5" i="43"/>
  <c r="DW5" i="43"/>
  <c r="DV5" i="43"/>
  <c r="DU5" i="43"/>
  <c r="DT5" i="43"/>
  <c r="DS5" i="43"/>
  <c r="DR5" i="43"/>
  <c r="DQ5" i="43"/>
  <c r="DP5" i="43"/>
  <c r="DO5" i="43"/>
  <c r="DN5" i="43"/>
  <c r="DM5" i="43"/>
  <c r="DL5" i="43"/>
  <c r="DK5" i="43"/>
  <c r="DJ5" i="43"/>
  <c r="DI5" i="43"/>
  <c r="DH5" i="43"/>
  <c r="DG5" i="43"/>
  <c r="DF5" i="43"/>
  <c r="DE5" i="43"/>
  <c r="DD5" i="43"/>
  <c r="DC5" i="43"/>
  <c r="DB5" i="43"/>
  <c r="DA5" i="43"/>
  <c r="CZ5" i="43"/>
  <c r="CY5" i="43"/>
  <c r="CX5" i="43"/>
  <c r="CW5" i="43"/>
  <c r="CV5" i="43"/>
  <c r="CU5" i="43"/>
  <c r="CT5" i="43"/>
  <c r="CS5" i="43"/>
  <c r="CR5" i="43"/>
  <c r="CQ5" i="43"/>
  <c r="CP5" i="43"/>
  <c r="CO5" i="43"/>
  <c r="CN5" i="43"/>
  <c r="CM5" i="43"/>
  <c r="CL5" i="43"/>
  <c r="CK5" i="43"/>
  <c r="CJ5" i="43"/>
  <c r="CI5" i="43"/>
  <c r="CH5" i="43"/>
  <c r="CG5" i="43"/>
  <c r="CF5" i="43"/>
  <c r="CE5" i="43"/>
  <c r="CD5" i="43"/>
  <c r="CC5" i="43"/>
  <c r="CB5" i="43"/>
  <c r="CA5" i="43"/>
  <c r="BZ5" i="43"/>
  <c r="BY5" i="43"/>
  <c r="BX5" i="43"/>
  <c r="BW5" i="43"/>
  <c r="BV5" i="43"/>
  <c r="BU5" i="43"/>
  <c r="BT5" i="43"/>
  <c r="BS5" i="43"/>
  <c r="BR5" i="43"/>
  <c r="BQ5" i="43"/>
  <c r="BP5" i="43"/>
  <c r="BO5" i="43"/>
  <c r="BN5" i="43"/>
  <c r="BM5" i="43"/>
  <c r="BL5" i="43"/>
  <c r="BK5" i="43"/>
  <c r="BJ5" i="43"/>
  <c r="BI5" i="43"/>
  <c r="BH5" i="43"/>
  <c r="BG5" i="43"/>
  <c r="BF5" i="43"/>
  <c r="BE5" i="43"/>
  <c r="BD5" i="43"/>
  <c r="BC5" i="43"/>
  <c r="BB5" i="43"/>
  <c r="BA5" i="43"/>
  <c r="AZ5" i="43"/>
  <c r="AY5" i="43"/>
  <c r="AX5" i="43"/>
  <c r="AW5" i="43"/>
  <c r="AV5" i="43"/>
  <c r="AU5" i="43"/>
  <c r="AT5" i="43"/>
  <c r="AS5" i="43"/>
  <c r="AR5" i="43"/>
  <c r="AQ5" i="43"/>
  <c r="AP5" i="43"/>
  <c r="AO5" i="43"/>
  <c r="AN5" i="43"/>
  <c r="AM5" i="43"/>
  <c r="AL5" i="43"/>
  <c r="AK5" i="43"/>
  <c r="AJ5" i="43"/>
  <c r="AI5" i="43"/>
  <c r="AH5" i="43"/>
  <c r="AG5" i="43"/>
  <c r="AF5" i="43"/>
  <c r="AE5" i="43"/>
  <c r="AD5" i="43"/>
  <c r="AC5" i="43"/>
  <c r="AB5" i="43"/>
  <c r="AA5" i="43"/>
  <c r="Z5" i="43"/>
  <c r="Y5" i="43"/>
  <c r="X5" i="43"/>
  <c r="W5" i="43"/>
  <c r="V5" i="43"/>
  <c r="U5" i="43"/>
  <c r="T5" i="43"/>
  <c r="S5" i="43"/>
  <c r="R5" i="43"/>
  <c r="Q5" i="43"/>
  <c r="P5" i="43"/>
  <c r="O5" i="43"/>
  <c r="N5" i="43"/>
  <c r="M5" i="43"/>
  <c r="L5" i="43"/>
  <c r="K5" i="43"/>
  <c r="J5" i="43"/>
  <c r="I5" i="43"/>
  <c r="H5" i="43"/>
  <c r="G5" i="43"/>
  <c r="F5" i="43"/>
  <c r="E5" i="43"/>
  <c r="D5" i="43"/>
  <c r="C5" i="43"/>
  <c r="B5" i="43"/>
  <c r="YC4" i="43"/>
  <c r="YB4" i="43"/>
  <c r="YA4" i="43"/>
  <c r="XZ4" i="43"/>
  <c r="XY4" i="43"/>
  <c r="XX4" i="43"/>
  <c r="XW4" i="43"/>
  <c r="XV4" i="43"/>
  <c r="XU4" i="43"/>
  <c r="XT4" i="43"/>
  <c r="XS4" i="43"/>
  <c r="XR4" i="43"/>
  <c r="XQ4" i="43"/>
  <c r="XP4" i="43"/>
  <c r="XO4" i="43"/>
  <c r="XN4" i="43"/>
  <c r="XM4" i="43"/>
  <c r="XL4" i="43"/>
  <c r="XK4" i="43"/>
  <c r="XJ4" i="43"/>
  <c r="XI4" i="43"/>
  <c r="XH4" i="43"/>
  <c r="XG4" i="43"/>
  <c r="XF4" i="43"/>
  <c r="XE4" i="43"/>
  <c r="XD4" i="43"/>
  <c r="XC4" i="43"/>
  <c r="XB4" i="43"/>
  <c r="XA4" i="43"/>
  <c r="WZ4" i="43"/>
  <c r="WY4" i="43"/>
  <c r="WX4" i="43"/>
  <c r="WW4" i="43"/>
  <c r="WV4" i="43"/>
  <c r="WU4" i="43"/>
  <c r="WT4" i="43"/>
  <c r="WS4" i="43"/>
  <c r="WR4" i="43"/>
  <c r="WQ4" i="43"/>
  <c r="WP4" i="43"/>
  <c r="WO4" i="43"/>
  <c r="WN4" i="43"/>
  <c r="WM4" i="43"/>
  <c r="WL4" i="43"/>
  <c r="WK4" i="43"/>
  <c r="WJ4" i="43"/>
  <c r="WI4" i="43"/>
  <c r="WH4" i="43"/>
  <c r="WG4" i="43"/>
  <c r="WF4" i="43"/>
  <c r="WE4" i="43"/>
  <c r="WD4" i="43"/>
  <c r="WC4" i="43"/>
  <c r="WB4" i="43"/>
  <c r="WA4" i="43"/>
  <c r="VZ4" i="43"/>
  <c r="VY4" i="43"/>
  <c r="VX4" i="43"/>
  <c r="VW4" i="43"/>
  <c r="VV4" i="43"/>
  <c r="VU4" i="43"/>
  <c r="VT4" i="43"/>
  <c r="VS4" i="43"/>
  <c r="VR4" i="43"/>
  <c r="VQ4" i="43"/>
  <c r="VP4" i="43"/>
  <c r="VO4" i="43"/>
  <c r="VN4" i="43"/>
  <c r="VM4" i="43"/>
  <c r="VL4" i="43"/>
  <c r="VK4" i="43"/>
  <c r="VJ4" i="43"/>
  <c r="VI4" i="43"/>
  <c r="VH4" i="43"/>
  <c r="VG4" i="43"/>
  <c r="VF4" i="43"/>
  <c r="VE4" i="43"/>
  <c r="VD4" i="43"/>
  <c r="VC4" i="43"/>
  <c r="VB4" i="43"/>
  <c r="VA4" i="43"/>
  <c r="UZ4" i="43"/>
  <c r="UY4" i="43"/>
  <c r="UX4" i="43"/>
  <c r="UW4" i="43"/>
  <c r="UV4" i="43"/>
  <c r="UU4" i="43"/>
  <c r="UT4" i="43"/>
  <c r="US4" i="43"/>
  <c r="UR4" i="43"/>
  <c r="UQ4" i="43"/>
  <c r="UP4" i="43"/>
  <c r="UO4" i="43"/>
  <c r="UN4" i="43"/>
  <c r="UM4" i="43"/>
  <c r="UL4" i="43"/>
  <c r="UK4" i="43"/>
  <c r="UJ4" i="43"/>
  <c r="UI4" i="43"/>
  <c r="UH4" i="43"/>
  <c r="UG4" i="43"/>
  <c r="UF4" i="43"/>
  <c r="UE4" i="43"/>
  <c r="UD4" i="43"/>
  <c r="UC4" i="43"/>
  <c r="UB4" i="43"/>
  <c r="UA4" i="43"/>
  <c r="TZ4" i="43"/>
  <c r="TY4" i="43"/>
  <c r="TX4" i="43"/>
  <c r="TW4" i="43"/>
  <c r="TV4" i="43"/>
  <c r="TU4" i="43"/>
  <c r="TT4" i="43"/>
  <c r="TS4" i="43"/>
  <c r="TR4" i="43"/>
  <c r="TQ4" i="43"/>
  <c r="TP4" i="43"/>
  <c r="TO4" i="43"/>
  <c r="TN4" i="43"/>
  <c r="TM4" i="43"/>
  <c r="TL4" i="43"/>
  <c r="TK4" i="43"/>
  <c r="TJ4" i="43"/>
  <c r="TI4" i="43"/>
  <c r="TH4" i="43"/>
  <c r="TG4" i="43"/>
  <c r="TF4" i="43"/>
  <c r="TE4" i="43"/>
  <c r="TD4" i="43"/>
  <c r="TC4" i="43"/>
  <c r="TB4" i="43"/>
  <c r="TA4" i="43"/>
  <c r="SZ4" i="43"/>
  <c r="SY4" i="43"/>
  <c r="SX4" i="43"/>
  <c r="SW4" i="43"/>
  <c r="SV4" i="43"/>
  <c r="SU4" i="43"/>
  <c r="ST4" i="43"/>
  <c r="SS4" i="43"/>
  <c r="SR4" i="43"/>
  <c r="SQ4" i="43"/>
  <c r="SP4" i="43"/>
  <c r="SO4" i="43"/>
  <c r="SN4" i="43"/>
  <c r="SM4" i="43"/>
  <c r="SL4" i="43"/>
  <c r="SK4" i="43"/>
  <c r="SJ4" i="43"/>
  <c r="SI4" i="43"/>
  <c r="SH4" i="43"/>
  <c r="SG4" i="43"/>
  <c r="SF4" i="43"/>
  <c r="SE4" i="43"/>
  <c r="SD4" i="43"/>
  <c r="SC4" i="43"/>
  <c r="SB4" i="43"/>
  <c r="SA4" i="43"/>
  <c r="RZ4" i="43"/>
  <c r="RY4" i="43"/>
  <c r="RX4" i="43"/>
  <c r="RW4" i="43"/>
  <c r="RV4" i="43"/>
  <c r="RU4" i="43"/>
  <c r="RT4" i="43"/>
  <c r="RS4" i="43"/>
  <c r="RR4" i="43"/>
  <c r="RQ4" i="43"/>
  <c r="RP4" i="43"/>
  <c r="RO4" i="43"/>
  <c r="RN4" i="43"/>
  <c r="RM4" i="43"/>
  <c r="RL4" i="43"/>
  <c r="RK4" i="43"/>
  <c r="RJ4" i="43"/>
  <c r="RI4" i="43"/>
  <c r="RH4" i="43"/>
  <c r="RG4" i="43"/>
  <c r="RF4" i="43"/>
  <c r="RE4" i="43"/>
  <c r="RD4" i="43"/>
  <c r="RC4" i="43"/>
  <c r="RB4" i="43"/>
  <c r="RA4" i="43"/>
  <c r="QZ4" i="43"/>
  <c r="QY4" i="43"/>
  <c r="QX4" i="43"/>
  <c r="QW4" i="43"/>
  <c r="QV4" i="43"/>
  <c r="QU4" i="43"/>
  <c r="QT4" i="43"/>
  <c r="QS4" i="43"/>
  <c r="QR4" i="43"/>
  <c r="QQ4" i="43"/>
  <c r="QP4" i="43"/>
  <c r="QO4" i="43"/>
  <c r="QN4" i="43"/>
  <c r="QM4" i="43"/>
  <c r="QL4" i="43"/>
  <c r="QK4" i="43"/>
  <c r="QJ4" i="43"/>
  <c r="QI4" i="43"/>
  <c r="QH4" i="43"/>
  <c r="QG4" i="43"/>
  <c r="QF4" i="43"/>
  <c r="QE4" i="43"/>
  <c r="QD4" i="43"/>
  <c r="QC4" i="43"/>
  <c r="QB4" i="43"/>
  <c r="QA4" i="43"/>
  <c r="PZ4" i="43"/>
  <c r="PY4" i="43"/>
  <c r="PX4" i="43"/>
  <c r="PW4" i="43"/>
  <c r="PV4" i="43"/>
  <c r="PU4" i="43"/>
  <c r="PT4" i="43"/>
  <c r="PS4" i="43"/>
  <c r="PR4" i="43"/>
  <c r="PQ4" i="43"/>
  <c r="PP4" i="43"/>
  <c r="PO4" i="43"/>
  <c r="PN4" i="43"/>
  <c r="PM4" i="43"/>
  <c r="PL4" i="43"/>
  <c r="PK4" i="43"/>
  <c r="PJ4" i="43"/>
  <c r="PI4" i="43"/>
  <c r="PH4" i="43"/>
  <c r="PG4" i="43"/>
  <c r="PF4" i="43"/>
  <c r="PE4" i="43"/>
  <c r="PD4" i="43"/>
  <c r="PC4" i="43"/>
  <c r="PB4" i="43"/>
  <c r="PA4" i="43"/>
  <c r="OZ4" i="43"/>
  <c r="OY4" i="43"/>
  <c r="OX4" i="43"/>
  <c r="OW4" i="43"/>
  <c r="OV4" i="43"/>
  <c r="OU4" i="43"/>
  <c r="OT4" i="43"/>
  <c r="OS4" i="43"/>
  <c r="OR4" i="43"/>
  <c r="OQ4" i="43"/>
  <c r="OP4" i="43"/>
  <c r="OO4" i="43"/>
  <c r="ON4" i="43"/>
  <c r="OM4" i="43"/>
  <c r="OL4" i="43"/>
  <c r="OK4" i="43"/>
  <c r="OJ4" i="43"/>
  <c r="OI4" i="43"/>
  <c r="OH4" i="43"/>
  <c r="OG4" i="43"/>
  <c r="OF4" i="43"/>
  <c r="OE4" i="43"/>
  <c r="OD4" i="43"/>
  <c r="OC4" i="43"/>
  <c r="OB4" i="43"/>
  <c r="OA4" i="43"/>
  <c r="NZ4" i="43"/>
  <c r="NY4" i="43"/>
  <c r="NX4" i="43"/>
  <c r="NW4" i="43"/>
  <c r="NV4" i="43"/>
  <c r="NU4" i="43"/>
  <c r="NT4" i="43"/>
  <c r="NS4" i="43"/>
  <c r="NR4" i="43"/>
  <c r="NQ4" i="43"/>
  <c r="NP4" i="43"/>
  <c r="NO4" i="43"/>
  <c r="NN4" i="43"/>
  <c r="NM4" i="43"/>
  <c r="NL4" i="43"/>
  <c r="NK4" i="43"/>
  <c r="NJ4" i="43"/>
  <c r="NI4" i="43"/>
  <c r="NH4" i="43"/>
  <c r="NG4" i="43"/>
  <c r="NF4" i="43"/>
  <c r="NE4" i="43"/>
  <c r="ND4" i="43"/>
  <c r="NC4" i="43"/>
  <c r="NB4" i="43"/>
  <c r="NA4" i="43"/>
  <c r="MZ4" i="43"/>
  <c r="MY4" i="43"/>
  <c r="MX4" i="43"/>
  <c r="MW4" i="43"/>
  <c r="MV4" i="43"/>
  <c r="MU4" i="43"/>
  <c r="MT4" i="43"/>
  <c r="MS4" i="43"/>
  <c r="MR4" i="43"/>
  <c r="MQ4" i="43"/>
  <c r="MP4" i="43"/>
  <c r="MO4" i="43"/>
  <c r="MN4" i="43"/>
  <c r="MM4" i="43"/>
  <c r="ML4" i="43"/>
  <c r="MK4" i="43"/>
  <c r="MJ4" i="43"/>
  <c r="MI4" i="43"/>
  <c r="MH4" i="43"/>
  <c r="MG4" i="43"/>
  <c r="MF4" i="43"/>
  <c r="ME4" i="43"/>
  <c r="MD4" i="43"/>
  <c r="MC4" i="43"/>
  <c r="MB4" i="43"/>
  <c r="MA4" i="43"/>
  <c r="LZ4" i="43"/>
  <c r="LY4" i="43"/>
  <c r="LX4" i="43"/>
  <c r="LW4" i="43"/>
  <c r="LV4" i="43"/>
  <c r="LU4" i="43"/>
  <c r="LT4" i="43"/>
  <c r="LS4" i="43"/>
  <c r="LR4" i="43"/>
  <c r="LQ4" i="43"/>
  <c r="LP4" i="43"/>
  <c r="LO4" i="43"/>
  <c r="LN4" i="43"/>
  <c r="LM4" i="43"/>
  <c r="LL4" i="43"/>
  <c r="LK4" i="43"/>
  <c r="LJ4" i="43"/>
  <c r="LI4" i="43"/>
  <c r="LH4" i="43"/>
  <c r="LG4" i="43"/>
  <c r="LF4" i="43"/>
  <c r="LE4" i="43"/>
  <c r="LD4" i="43"/>
  <c r="LC4" i="43"/>
  <c r="LB4" i="43"/>
  <c r="LA4" i="43"/>
  <c r="KZ4" i="43"/>
  <c r="KY4" i="43"/>
  <c r="KX4" i="43"/>
  <c r="KW4" i="43"/>
  <c r="KV4" i="43"/>
  <c r="KU4" i="43"/>
  <c r="KT4" i="43"/>
  <c r="KS4" i="43"/>
  <c r="KR4" i="43"/>
  <c r="KQ4" i="43"/>
  <c r="KP4" i="43"/>
  <c r="KO4" i="43"/>
  <c r="KN4" i="43"/>
  <c r="KM4" i="43"/>
  <c r="KL4" i="43"/>
  <c r="KK4" i="43"/>
  <c r="KJ4" i="43"/>
  <c r="KI4" i="43"/>
  <c r="KH4" i="43"/>
  <c r="KG4" i="43"/>
  <c r="KF4" i="43"/>
  <c r="KE4" i="43"/>
  <c r="KD4" i="43"/>
  <c r="KC4" i="43"/>
  <c r="KB4" i="43"/>
  <c r="KA4" i="43"/>
  <c r="JZ4" i="43"/>
  <c r="JY4" i="43"/>
  <c r="JX4" i="43"/>
  <c r="JW4" i="43"/>
  <c r="JV4" i="43"/>
  <c r="JU4" i="43"/>
  <c r="JT4" i="43"/>
  <c r="JS4" i="43"/>
  <c r="JR4" i="43"/>
  <c r="JQ4" i="43"/>
  <c r="JP4" i="43"/>
  <c r="JO4" i="43"/>
  <c r="JN4" i="43"/>
  <c r="JM4" i="43"/>
  <c r="JL4" i="43"/>
  <c r="JK4" i="43"/>
  <c r="JJ4" i="43"/>
  <c r="JI4" i="43"/>
  <c r="JH4" i="43"/>
  <c r="JG4" i="43"/>
  <c r="JF4" i="43"/>
  <c r="JE4" i="43"/>
  <c r="JD4" i="43"/>
  <c r="JC4" i="43"/>
  <c r="JB4" i="43"/>
  <c r="JA4" i="43"/>
  <c r="IZ4" i="43"/>
  <c r="IY4" i="43"/>
  <c r="IX4" i="43"/>
  <c r="IW4" i="43"/>
  <c r="IV4" i="43"/>
  <c r="IU4" i="43"/>
  <c r="IT4" i="43"/>
  <c r="IS4" i="43"/>
  <c r="IR4" i="43"/>
  <c r="IQ4" i="43"/>
  <c r="IP4" i="43"/>
  <c r="IO4" i="43"/>
  <c r="IN4" i="43"/>
  <c r="IM4" i="43"/>
  <c r="IL4" i="43"/>
  <c r="IK4" i="43"/>
  <c r="IJ4" i="43"/>
  <c r="II4" i="43"/>
  <c r="IH4" i="43"/>
  <c r="IG4" i="43"/>
  <c r="IF4" i="43"/>
  <c r="IE4" i="43"/>
  <c r="ID4" i="43"/>
  <c r="IC4" i="43"/>
  <c r="IB4" i="43"/>
  <c r="IA4" i="43"/>
  <c r="HZ4" i="43"/>
  <c r="HY4" i="43"/>
  <c r="HX4" i="43"/>
  <c r="HW4" i="43"/>
  <c r="HV4" i="43"/>
  <c r="HU4" i="43"/>
  <c r="HT4" i="43"/>
  <c r="HS4" i="43"/>
  <c r="HR4" i="43"/>
  <c r="HQ4" i="43"/>
  <c r="HP4" i="43"/>
  <c r="HO4" i="43"/>
  <c r="HN4" i="43"/>
  <c r="HM4" i="43"/>
  <c r="HL4" i="43"/>
  <c r="HK4" i="43"/>
  <c r="HJ4" i="43"/>
  <c r="HI4" i="43"/>
  <c r="HH4" i="43"/>
  <c r="HG4" i="43"/>
  <c r="HF4" i="43"/>
  <c r="HE4" i="43"/>
  <c r="HD4" i="43"/>
  <c r="HC4" i="43"/>
  <c r="HB4" i="43"/>
  <c r="HA4" i="43"/>
  <c r="GZ4" i="43"/>
  <c r="GY4" i="43"/>
  <c r="GX4" i="43"/>
  <c r="GW4" i="43"/>
  <c r="GV4" i="43"/>
  <c r="GU4" i="43"/>
  <c r="GT4" i="43"/>
  <c r="GS4" i="43"/>
  <c r="GR4" i="43"/>
  <c r="GQ4" i="43"/>
  <c r="GP4" i="43"/>
  <c r="GO4" i="43"/>
  <c r="GN4" i="43"/>
  <c r="GM4" i="43"/>
  <c r="GL4" i="43"/>
  <c r="GK4" i="43"/>
  <c r="GJ4" i="43"/>
  <c r="GI4" i="43"/>
  <c r="GH4" i="43"/>
  <c r="GG4" i="43"/>
  <c r="GF4" i="43"/>
  <c r="GE4" i="43"/>
  <c r="GD4" i="43"/>
  <c r="GC4" i="43"/>
  <c r="GB4" i="43"/>
  <c r="GA4" i="43"/>
  <c r="FZ4" i="43"/>
  <c r="FY4" i="43"/>
  <c r="FX4" i="43"/>
  <c r="FW4" i="43"/>
  <c r="FV4" i="43"/>
  <c r="FU4" i="43"/>
  <c r="FT4" i="43"/>
  <c r="FS4" i="43"/>
  <c r="FR4" i="43"/>
  <c r="FQ4" i="43"/>
  <c r="FP4" i="43"/>
  <c r="FO4" i="43"/>
  <c r="FN4" i="43"/>
  <c r="FM4" i="43"/>
  <c r="FL4" i="43"/>
  <c r="FK4" i="43"/>
  <c r="FJ4" i="43"/>
  <c r="FI4" i="43"/>
  <c r="FH4" i="43"/>
  <c r="FG4" i="43"/>
  <c r="FF4" i="43"/>
  <c r="FE4" i="43"/>
  <c r="FD4" i="43"/>
  <c r="FC4" i="43"/>
  <c r="FB4" i="43"/>
  <c r="FA4" i="43"/>
  <c r="EZ4" i="43"/>
  <c r="EY4" i="43"/>
  <c r="EX4" i="43"/>
  <c r="EW4" i="43"/>
  <c r="EV4" i="43"/>
  <c r="EU4" i="43"/>
  <c r="ET4" i="43"/>
  <c r="ES4" i="43"/>
  <c r="ER4" i="43"/>
  <c r="EQ4" i="43"/>
  <c r="EP4" i="43"/>
  <c r="EO4" i="43"/>
  <c r="EN4" i="43"/>
  <c r="EM4" i="43"/>
  <c r="EL4" i="43"/>
  <c r="EK4" i="43"/>
  <c r="EJ4" i="43"/>
  <c r="EI4" i="43"/>
  <c r="EH4" i="43"/>
  <c r="EG4" i="43"/>
  <c r="EF4" i="43"/>
  <c r="EE4" i="43"/>
  <c r="ED4" i="43"/>
  <c r="EC4" i="43"/>
  <c r="EB4" i="43"/>
  <c r="EA4" i="43"/>
  <c r="DZ4" i="43"/>
  <c r="DY4" i="43"/>
  <c r="DX4" i="43"/>
  <c r="DW4" i="43"/>
  <c r="DV4" i="43"/>
  <c r="DU4" i="43"/>
  <c r="DT4" i="43"/>
  <c r="DS4" i="43"/>
  <c r="DR4" i="43"/>
  <c r="DQ4" i="43"/>
  <c r="DP4" i="43"/>
  <c r="DO4" i="43"/>
  <c r="DN4" i="43"/>
  <c r="DM4" i="43"/>
  <c r="DL4" i="43"/>
  <c r="DK4" i="43"/>
  <c r="DJ4" i="43"/>
  <c r="DI4" i="43"/>
  <c r="DH4" i="43"/>
  <c r="DG4" i="43"/>
  <c r="DF4" i="43"/>
  <c r="DE4" i="43"/>
  <c r="DD4" i="43"/>
  <c r="DC4" i="43"/>
  <c r="DB4" i="43"/>
  <c r="DA4" i="43"/>
  <c r="CZ4" i="43"/>
  <c r="CY4" i="43"/>
  <c r="CX4" i="43"/>
  <c r="CW4" i="43"/>
  <c r="CV4" i="43"/>
  <c r="CU4" i="43"/>
  <c r="CT4" i="43"/>
  <c r="CS4" i="43"/>
  <c r="CR4" i="43"/>
  <c r="CQ4" i="43"/>
  <c r="CP4" i="43"/>
  <c r="CO4" i="43"/>
  <c r="CN4" i="43"/>
  <c r="CM4" i="43"/>
  <c r="CL4" i="43"/>
  <c r="CK4" i="43"/>
  <c r="CJ4" i="43"/>
  <c r="CI4" i="43"/>
  <c r="CH4" i="43"/>
  <c r="CG4" i="43"/>
  <c r="CF4" i="43"/>
  <c r="CE4" i="43"/>
  <c r="CD4" i="43"/>
  <c r="CC4" i="43"/>
  <c r="CB4" i="43"/>
  <c r="CA4" i="43"/>
  <c r="BZ4" i="43"/>
  <c r="BY4" i="43"/>
  <c r="BX4" i="43"/>
  <c r="BW4" i="43"/>
  <c r="BV4" i="43"/>
  <c r="BU4" i="43"/>
  <c r="BT4" i="43"/>
  <c r="BS4" i="43"/>
  <c r="BR4" i="43"/>
  <c r="BQ4" i="43"/>
  <c r="BP4" i="43"/>
  <c r="BO4" i="43"/>
  <c r="BN4" i="43"/>
  <c r="BM4" i="43"/>
  <c r="BL4" i="43"/>
  <c r="BK4" i="43"/>
  <c r="BJ4" i="43"/>
  <c r="BI4" i="43"/>
  <c r="BH4" i="43"/>
  <c r="BG4" i="43"/>
  <c r="BF4" i="43"/>
  <c r="BE4" i="43"/>
  <c r="BD4" i="43"/>
  <c r="BC4" i="43"/>
  <c r="BB4" i="43"/>
  <c r="BA4" i="43"/>
  <c r="AZ4" i="43"/>
  <c r="AY4" i="43"/>
  <c r="AX4" i="43"/>
  <c r="AW4" i="43"/>
  <c r="AV4" i="43"/>
  <c r="AU4" i="43"/>
  <c r="AT4" i="43"/>
  <c r="AS4" i="43"/>
  <c r="AR4" i="43"/>
  <c r="AQ4" i="43"/>
  <c r="AP4" i="43"/>
  <c r="AO4" i="43"/>
  <c r="AN4" i="43"/>
  <c r="AM4" i="43"/>
  <c r="AL4" i="43"/>
  <c r="AK4" i="43"/>
  <c r="AJ4" i="43"/>
  <c r="AI4" i="43"/>
  <c r="AH4" i="43"/>
  <c r="AG4" i="43"/>
  <c r="AF4" i="43"/>
  <c r="AE4" i="43"/>
  <c r="AD4" i="43"/>
  <c r="AC4" i="43"/>
  <c r="AB4" i="43"/>
  <c r="AA4" i="43"/>
  <c r="Z4" i="43"/>
  <c r="Y4" i="43"/>
  <c r="X4" i="43"/>
  <c r="W4" i="43"/>
  <c r="V4" i="43"/>
  <c r="U4" i="43"/>
  <c r="T4" i="43"/>
  <c r="S4" i="43"/>
  <c r="R4" i="43"/>
  <c r="Q4" i="43"/>
  <c r="P4" i="43"/>
  <c r="O4" i="43"/>
  <c r="N4" i="43"/>
  <c r="M4" i="43"/>
  <c r="L4" i="43"/>
  <c r="K4" i="43"/>
  <c r="J4" i="43"/>
  <c r="I4" i="43"/>
  <c r="H4" i="43"/>
  <c r="G4" i="43"/>
  <c r="F4" i="43"/>
  <c r="E4" i="43"/>
  <c r="D4" i="43"/>
  <c r="C4" i="43"/>
  <c r="B4" i="43"/>
  <c r="YC3" i="43"/>
  <c r="YB3" i="43"/>
  <c r="YA3" i="43"/>
  <c r="XZ3" i="43"/>
  <c r="XY3" i="43"/>
  <c r="XX3" i="43"/>
  <c r="XW3" i="43"/>
  <c r="XV3" i="43"/>
  <c r="XU3" i="43"/>
  <c r="XT3" i="43"/>
  <c r="XS3" i="43"/>
  <c r="XR3" i="43"/>
  <c r="XQ3" i="43"/>
  <c r="XP3" i="43"/>
  <c r="XO3" i="43"/>
  <c r="XN3" i="43"/>
  <c r="XM3" i="43"/>
  <c r="XL3" i="43"/>
  <c r="XK3" i="43"/>
  <c r="XJ3" i="43"/>
  <c r="XI3" i="43"/>
  <c r="XH3" i="43"/>
  <c r="XG3" i="43"/>
  <c r="XF3" i="43"/>
  <c r="XE3" i="43"/>
  <c r="XD3" i="43"/>
  <c r="XC3" i="43"/>
  <c r="XB3" i="43"/>
  <c r="XA3" i="43"/>
  <c r="WZ3" i="43"/>
  <c r="WY3" i="43"/>
  <c r="WX3" i="43"/>
  <c r="WW3" i="43"/>
  <c r="WV3" i="43"/>
  <c r="WU3" i="43"/>
  <c r="WT3" i="43"/>
  <c r="WS3" i="43"/>
  <c r="WR3" i="43"/>
  <c r="WQ3" i="43"/>
  <c r="WP3" i="43"/>
  <c r="WO3" i="43"/>
  <c r="WN3" i="43"/>
  <c r="WM3" i="43"/>
  <c r="WL3" i="43"/>
  <c r="WK3" i="43"/>
  <c r="WJ3" i="43"/>
  <c r="WI3" i="43"/>
  <c r="WH3" i="43"/>
  <c r="WG3" i="43"/>
  <c r="WF3" i="43"/>
  <c r="WE3" i="43"/>
  <c r="WD3" i="43"/>
  <c r="WC3" i="43"/>
  <c r="WB3" i="43"/>
  <c r="WA3" i="43"/>
  <c r="VZ3" i="43"/>
  <c r="VY3" i="43"/>
  <c r="VX3" i="43"/>
  <c r="VW3" i="43"/>
  <c r="VV3" i="43"/>
  <c r="VU3" i="43"/>
  <c r="VT3" i="43"/>
  <c r="VS3" i="43"/>
  <c r="VR3" i="43"/>
  <c r="VQ3" i="43"/>
  <c r="VP3" i="43"/>
  <c r="VO3" i="43"/>
  <c r="VN3" i="43"/>
  <c r="VM3" i="43"/>
  <c r="VL3" i="43"/>
  <c r="VK3" i="43"/>
  <c r="VJ3" i="43"/>
  <c r="VI3" i="43"/>
  <c r="VH3" i="43"/>
  <c r="VG3" i="43"/>
  <c r="VF3" i="43"/>
  <c r="VE3" i="43"/>
  <c r="VD3" i="43"/>
  <c r="VC3" i="43"/>
  <c r="VB3" i="43"/>
  <c r="VA3" i="43"/>
  <c r="UZ3" i="43"/>
  <c r="UY3" i="43"/>
  <c r="UX3" i="43"/>
  <c r="UW3" i="43"/>
  <c r="UV3" i="43"/>
  <c r="UU3" i="43"/>
  <c r="UT3" i="43"/>
  <c r="US3" i="43"/>
  <c r="UR3" i="43"/>
  <c r="UQ3" i="43"/>
  <c r="UP3" i="43"/>
  <c r="UO3" i="43"/>
  <c r="UN3" i="43"/>
  <c r="UM3" i="43"/>
  <c r="UL3" i="43"/>
  <c r="UK3" i="43"/>
  <c r="UJ3" i="43"/>
  <c r="UI3" i="43"/>
  <c r="UH3" i="43"/>
  <c r="UG3" i="43"/>
  <c r="UF3" i="43"/>
  <c r="UE3" i="43"/>
  <c r="UD3" i="43"/>
  <c r="UC3" i="43"/>
  <c r="UB3" i="43"/>
  <c r="UA3" i="43"/>
  <c r="TZ3" i="43"/>
  <c r="TY3" i="43"/>
  <c r="TX3" i="43"/>
  <c r="TW3" i="43"/>
  <c r="TV3" i="43"/>
  <c r="TU3" i="43"/>
  <c r="TT3" i="43"/>
  <c r="TS3" i="43"/>
  <c r="TR3" i="43"/>
  <c r="TQ3" i="43"/>
  <c r="TP3" i="43"/>
  <c r="TO3" i="43"/>
  <c r="TN3" i="43"/>
  <c r="TM3" i="43"/>
  <c r="TL3" i="43"/>
  <c r="TK3" i="43"/>
  <c r="TJ3" i="43"/>
  <c r="TI3" i="43"/>
  <c r="TH3" i="43"/>
  <c r="TG3" i="43"/>
  <c r="TF3" i="43"/>
  <c r="TE3" i="43"/>
  <c r="TD3" i="43"/>
  <c r="TC3" i="43"/>
  <c r="TB3" i="43"/>
  <c r="TA3" i="43"/>
  <c r="SZ3" i="43"/>
  <c r="SY3" i="43"/>
  <c r="SX3" i="43"/>
  <c r="SW3" i="43"/>
  <c r="SV3" i="43"/>
  <c r="SU3" i="43"/>
  <c r="ST3" i="43"/>
  <c r="SS3" i="43"/>
  <c r="SR3" i="43"/>
  <c r="SQ3" i="43"/>
  <c r="SP3" i="43"/>
  <c r="SO3" i="43"/>
  <c r="SN3" i="43"/>
  <c r="SM3" i="43"/>
  <c r="SL3" i="43"/>
  <c r="SK3" i="43"/>
  <c r="SJ3" i="43"/>
  <c r="SI3" i="43"/>
  <c r="SH3" i="43"/>
  <c r="SG3" i="43"/>
  <c r="SF3" i="43"/>
  <c r="SE3" i="43"/>
  <c r="SD3" i="43"/>
  <c r="SC3" i="43"/>
  <c r="SB3" i="43"/>
  <c r="SA3" i="43"/>
  <c r="RZ3" i="43"/>
  <c r="RY3" i="43"/>
  <c r="RX3" i="43"/>
  <c r="RW3" i="43"/>
  <c r="RV3" i="43"/>
  <c r="RU3" i="43"/>
  <c r="RT3" i="43"/>
  <c r="RS3" i="43"/>
  <c r="RR3" i="43"/>
  <c r="RQ3" i="43"/>
  <c r="RP3" i="43"/>
  <c r="RO3" i="43"/>
  <c r="RN3" i="43"/>
  <c r="RM3" i="43"/>
  <c r="RL3" i="43"/>
  <c r="RK3" i="43"/>
  <c r="RJ3" i="43"/>
  <c r="RI3" i="43"/>
  <c r="RH3" i="43"/>
  <c r="RG3" i="43"/>
  <c r="RF3" i="43"/>
  <c r="RE3" i="43"/>
  <c r="RD3" i="43"/>
  <c r="RC3" i="43"/>
  <c r="RB3" i="43"/>
  <c r="RA3" i="43"/>
  <c r="QZ3" i="43"/>
  <c r="QY3" i="43"/>
  <c r="QX3" i="43"/>
  <c r="QW3" i="43"/>
  <c r="QV3" i="43"/>
  <c r="QU3" i="43"/>
  <c r="QT3" i="43"/>
  <c r="QS3" i="43"/>
  <c r="QR3" i="43"/>
  <c r="QQ3" i="43"/>
  <c r="QP3" i="43"/>
  <c r="QO3" i="43"/>
  <c r="QN3" i="43"/>
  <c r="QM3" i="43"/>
  <c r="QL3" i="43"/>
  <c r="QK3" i="43"/>
  <c r="QJ3" i="43"/>
  <c r="QI3" i="43"/>
  <c r="QH3" i="43"/>
  <c r="QG3" i="43"/>
  <c r="QF3" i="43"/>
  <c r="QE3" i="43"/>
  <c r="QD3" i="43"/>
  <c r="QC3" i="43"/>
  <c r="QB3" i="43"/>
  <c r="QA3" i="43"/>
  <c r="PZ3" i="43"/>
  <c r="PY3" i="43"/>
  <c r="PX3" i="43"/>
  <c r="PW3" i="43"/>
  <c r="PV3" i="43"/>
  <c r="PU3" i="43"/>
  <c r="PT3" i="43"/>
  <c r="PS3" i="43"/>
  <c r="PR3" i="43"/>
  <c r="PQ3" i="43"/>
  <c r="PP3" i="43"/>
  <c r="PO3" i="43"/>
  <c r="PN3" i="43"/>
  <c r="PM3" i="43"/>
  <c r="PL3" i="43"/>
  <c r="PK3" i="43"/>
  <c r="PJ3" i="43"/>
  <c r="PI3" i="43"/>
  <c r="PH3" i="43"/>
  <c r="PG3" i="43"/>
  <c r="PF3" i="43"/>
  <c r="PE3" i="43"/>
  <c r="PD3" i="43"/>
  <c r="PC3" i="43"/>
  <c r="PB3" i="43"/>
  <c r="PA3" i="43"/>
  <c r="OZ3" i="43"/>
  <c r="OY3" i="43"/>
  <c r="OX3" i="43"/>
  <c r="OW3" i="43"/>
  <c r="OV3" i="43"/>
  <c r="OU3" i="43"/>
  <c r="OT3" i="43"/>
  <c r="OS3" i="43"/>
  <c r="OR3" i="43"/>
  <c r="OQ3" i="43"/>
  <c r="OP3" i="43"/>
  <c r="OO3" i="43"/>
  <c r="ON3" i="43"/>
  <c r="OM3" i="43"/>
  <c r="OL3" i="43"/>
  <c r="OK3" i="43"/>
  <c r="OJ3" i="43"/>
  <c r="OI3" i="43"/>
  <c r="OH3" i="43"/>
  <c r="OG3" i="43"/>
  <c r="OF3" i="43"/>
  <c r="OE3" i="43"/>
  <c r="OD3" i="43"/>
  <c r="OC3" i="43"/>
  <c r="OB3" i="43"/>
  <c r="OA3" i="43"/>
  <c r="NZ3" i="43"/>
  <c r="NY3" i="43"/>
  <c r="NX3" i="43"/>
  <c r="NW3" i="43"/>
  <c r="NV3" i="43"/>
  <c r="NU3" i="43"/>
  <c r="NT3" i="43"/>
  <c r="NS3" i="43"/>
  <c r="NR3" i="43"/>
  <c r="NQ3" i="43"/>
  <c r="NP3" i="43"/>
  <c r="NO3" i="43"/>
  <c r="NN3" i="43"/>
  <c r="NM3" i="43"/>
  <c r="NL3" i="43"/>
  <c r="NK3" i="43"/>
  <c r="NJ3" i="43"/>
  <c r="NI3" i="43"/>
  <c r="NH3" i="43"/>
  <c r="NG3" i="43"/>
  <c r="NF3" i="43"/>
  <c r="NE3" i="43"/>
  <c r="ND3" i="43"/>
  <c r="NC3" i="43"/>
  <c r="NB3" i="43"/>
  <c r="NA3" i="43"/>
  <c r="MZ3" i="43"/>
  <c r="MY3" i="43"/>
  <c r="MX3" i="43"/>
  <c r="MW3" i="43"/>
  <c r="MV3" i="43"/>
  <c r="MU3" i="43"/>
  <c r="MT3" i="43"/>
  <c r="MS3" i="43"/>
  <c r="MR3" i="43"/>
  <c r="MQ3" i="43"/>
  <c r="MP3" i="43"/>
  <c r="MO3" i="43"/>
  <c r="MN3" i="43"/>
  <c r="MM3" i="43"/>
  <c r="ML3" i="43"/>
  <c r="MK3" i="43"/>
  <c r="MJ3" i="43"/>
  <c r="MI3" i="43"/>
  <c r="MH3" i="43"/>
  <c r="MG3" i="43"/>
  <c r="MF3" i="43"/>
  <c r="ME3" i="43"/>
  <c r="MD3" i="43"/>
  <c r="MC3" i="43"/>
  <c r="MB3" i="43"/>
  <c r="MA3" i="43"/>
  <c r="LZ3" i="43"/>
  <c r="LY3" i="43"/>
  <c r="LX3" i="43"/>
  <c r="LW3" i="43"/>
  <c r="LV3" i="43"/>
  <c r="LU3" i="43"/>
  <c r="LT3" i="43"/>
  <c r="LS3" i="43"/>
  <c r="LR3" i="43"/>
  <c r="LQ3" i="43"/>
  <c r="LP3" i="43"/>
  <c r="LO3" i="43"/>
  <c r="LN3" i="43"/>
  <c r="LM3" i="43"/>
  <c r="LL3" i="43"/>
  <c r="LK3" i="43"/>
  <c r="LJ3" i="43"/>
  <c r="LI3" i="43"/>
  <c r="LH3" i="43"/>
  <c r="LG3" i="43"/>
  <c r="LF3" i="43"/>
  <c r="LE3" i="43"/>
  <c r="LD3" i="43"/>
  <c r="LC3" i="43"/>
  <c r="LB3" i="43"/>
  <c r="LA3" i="43"/>
  <c r="KZ3" i="43"/>
  <c r="KY3" i="43"/>
  <c r="KX3" i="43"/>
  <c r="KW3" i="43"/>
  <c r="KV3" i="43"/>
  <c r="KU3" i="43"/>
  <c r="KT3" i="43"/>
  <c r="KS3" i="43"/>
  <c r="KR3" i="43"/>
  <c r="KQ3" i="43"/>
  <c r="KP3" i="43"/>
  <c r="KO3" i="43"/>
  <c r="KN3" i="43"/>
  <c r="KM3" i="43"/>
  <c r="KL3" i="43"/>
  <c r="KK3" i="43"/>
  <c r="KJ3" i="43"/>
  <c r="KI3" i="43"/>
  <c r="KH3" i="43"/>
  <c r="KG3" i="43"/>
  <c r="KF3" i="43"/>
  <c r="KE3" i="43"/>
  <c r="KD3" i="43"/>
  <c r="KC3" i="43"/>
  <c r="KB3" i="43"/>
  <c r="KA3" i="43"/>
  <c r="JZ3" i="43"/>
  <c r="JY3" i="43"/>
  <c r="JX3" i="43"/>
  <c r="JW3" i="43"/>
  <c r="JV3" i="43"/>
  <c r="JU3" i="43"/>
  <c r="JT3" i="43"/>
  <c r="JS3" i="43"/>
  <c r="JR3" i="43"/>
  <c r="JQ3" i="43"/>
  <c r="JP3" i="43"/>
  <c r="JO3" i="43"/>
  <c r="JN3" i="43"/>
  <c r="JM3" i="43"/>
  <c r="JL3" i="43"/>
  <c r="JK3" i="43"/>
  <c r="JJ3" i="43"/>
  <c r="JI3" i="43"/>
  <c r="JH3" i="43"/>
  <c r="JG3" i="43"/>
  <c r="JF3" i="43"/>
  <c r="JE3" i="43"/>
  <c r="JD3" i="43"/>
  <c r="JC3" i="43"/>
  <c r="JB3" i="43"/>
  <c r="JA3" i="43"/>
  <c r="IZ3" i="43"/>
  <c r="IY3" i="43"/>
  <c r="IX3" i="43"/>
  <c r="IW3" i="43"/>
  <c r="IV3" i="43"/>
  <c r="IU3" i="43"/>
  <c r="IT3" i="43"/>
  <c r="IS3" i="43"/>
  <c r="IR3" i="43"/>
  <c r="IQ3" i="43"/>
  <c r="IP3" i="43"/>
  <c r="IO3" i="43"/>
  <c r="IN3" i="43"/>
  <c r="IM3" i="43"/>
  <c r="IL3" i="43"/>
  <c r="IK3" i="43"/>
  <c r="IJ3" i="43"/>
  <c r="II3" i="43"/>
  <c r="IH3" i="43"/>
  <c r="IG3" i="43"/>
  <c r="IF3" i="43"/>
  <c r="IE3" i="43"/>
  <c r="ID3" i="43"/>
  <c r="IC3" i="43"/>
  <c r="IB3" i="43"/>
  <c r="IA3" i="43"/>
  <c r="HZ3" i="43"/>
  <c r="HY3" i="43"/>
  <c r="HX3" i="43"/>
  <c r="HW3" i="43"/>
  <c r="HV3" i="43"/>
  <c r="HU3" i="43"/>
  <c r="HT3" i="43"/>
  <c r="HS3" i="43"/>
  <c r="HR3" i="43"/>
  <c r="HQ3" i="43"/>
  <c r="HP3" i="43"/>
  <c r="HO3" i="43"/>
  <c r="HN3" i="43"/>
  <c r="HM3" i="43"/>
  <c r="HL3" i="43"/>
  <c r="HK3" i="43"/>
  <c r="HJ3" i="43"/>
  <c r="HI3" i="43"/>
  <c r="HH3" i="43"/>
  <c r="HG3" i="43"/>
  <c r="HF3" i="43"/>
  <c r="HE3" i="43"/>
  <c r="HD3" i="43"/>
  <c r="HC3" i="43"/>
  <c r="HB3" i="43"/>
  <c r="HA3" i="43"/>
  <c r="GZ3" i="43"/>
  <c r="GY3" i="43"/>
  <c r="GX3" i="43"/>
  <c r="GW3" i="43"/>
  <c r="GV3" i="43"/>
  <c r="GU3" i="43"/>
  <c r="GT3" i="43"/>
  <c r="GS3" i="43"/>
  <c r="GR3" i="43"/>
  <c r="GQ3" i="43"/>
  <c r="GP3" i="43"/>
  <c r="GO3" i="43"/>
  <c r="GN3" i="43"/>
  <c r="GM3" i="43"/>
  <c r="GL3" i="43"/>
  <c r="GK3" i="43"/>
  <c r="GJ3" i="43"/>
  <c r="GI3" i="43"/>
  <c r="GH3" i="43"/>
  <c r="GG3" i="43"/>
  <c r="GF3" i="43"/>
  <c r="GE3" i="43"/>
  <c r="GD3" i="43"/>
  <c r="GC3" i="43"/>
  <c r="GB3" i="43"/>
  <c r="GA3" i="43"/>
  <c r="FZ3" i="43"/>
  <c r="FY3" i="43"/>
  <c r="FX3" i="43"/>
  <c r="FW3" i="43"/>
  <c r="FV3" i="43"/>
  <c r="FU3" i="43"/>
  <c r="FT3" i="43"/>
  <c r="FS3" i="43"/>
  <c r="FR3" i="43"/>
  <c r="FQ3" i="43"/>
  <c r="FP3" i="43"/>
  <c r="FO3" i="43"/>
  <c r="FN3" i="43"/>
  <c r="FM3" i="43"/>
  <c r="FL3" i="43"/>
  <c r="FK3" i="43"/>
  <c r="FJ3" i="43"/>
  <c r="FI3" i="43"/>
  <c r="FH3" i="43"/>
  <c r="FG3" i="43"/>
  <c r="FF3" i="43"/>
  <c r="FE3" i="43"/>
  <c r="FD3" i="43"/>
  <c r="FC3" i="43"/>
  <c r="FB3" i="43"/>
  <c r="FA3" i="43"/>
  <c r="EZ3" i="43"/>
  <c r="EY3" i="43"/>
  <c r="EX3" i="43"/>
  <c r="EW3" i="43"/>
  <c r="EV3" i="43"/>
  <c r="EU3" i="43"/>
  <c r="ET3" i="43"/>
  <c r="ES3" i="43"/>
  <c r="ER3" i="43"/>
  <c r="EQ3" i="43"/>
  <c r="EP3" i="43"/>
  <c r="EO3" i="43"/>
  <c r="EN3" i="43"/>
  <c r="EM3" i="43"/>
  <c r="EL3" i="43"/>
  <c r="EK3" i="43"/>
  <c r="EJ3" i="43"/>
  <c r="EI3" i="43"/>
  <c r="EH3" i="43"/>
  <c r="EG3" i="43"/>
  <c r="EF3" i="43"/>
  <c r="EE3" i="43"/>
  <c r="ED3" i="43"/>
  <c r="EC3" i="43"/>
  <c r="EB3" i="43"/>
  <c r="EA3" i="43"/>
  <c r="DZ3" i="43"/>
  <c r="DY3" i="43"/>
  <c r="DX3" i="43"/>
  <c r="DW3" i="43"/>
  <c r="DV3" i="43"/>
  <c r="DU3" i="43"/>
  <c r="DT3" i="43"/>
  <c r="DS3" i="43"/>
  <c r="DR3" i="43"/>
  <c r="DQ3" i="43"/>
  <c r="DP3" i="43"/>
  <c r="DO3" i="43"/>
  <c r="DN3" i="43"/>
  <c r="DM3" i="43"/>
  <c r="DL3" i="43"/>
  <c r="DK3" i="43"/>
  <c r="DJ3" i="43"/>
  <c r="DI3" i="43"/>
  <c r="DH3" i="43"/>
  <c r="DG3" i="43"/>
  <c r="DF3" i="43"/>
  <c r="DE3" i="43"/>
  <c r="DD3" i="43"/>
  <c r="DC3" i="43"/>
  <c r="DB3" i="43"/>
  <c r="DA3" i="43"/>
  <c r="CZ3" i="43"/>
  <c r="CY3" i="43"/>
  <c r="CX3" i="43"/>
  <c r="CW3" i="43"/>
  <c r="CV3" i="43"/>
  <c r="CU3" i="43"/>
  <c r="CT3" i="43"/>
  <c r="CS3" i="43"/>
  <c r="CR3" i="43"/>
  <c r="CQ3" i="43"/>
  <c r="CP3" i="43"/>
  <c r="CO3" i="43"/>
  <c r="CN3" i="43"/>
  <c r="CM3" i="43"/>
  <c r="CL3" i="43"/>
  <c r="CK3" i="43"/>
  <c r="CJ3" i="43"/>
  <c r="CI3" i="43"/>
  <c r="CH3" i="43"/>
  <c r="CG3" i="43"/>
  <c r="CF3" i="43"/>
  <c r="CE3" i="43"/>
  <c r="CD3" i="43"/>
  <c r="CC3" i="43"/>
  <c r="CB3" i="43"/>
  <c r="CA3" i="43"/>
  <c r="BZ3" i="43"/>
  <c r="BY3" i="43"/>
  <c r="BX3" i="43"/>
  <c r="BW3" i="43"/>
  <c r="BV3" i="43"/>
  <c r="BU3" i="43"/>
  <c r="BT3" i="43"/>
  <c r="BS3" i="43"/>
  <c r="BR3" i="43"/>
  <c r="BQ3" i="43"/>
  <c r="BP3" i="43"/>
  <c r="BO3" i="43"/>
  <c r="BN3" i="43"/>
  <c r="BM3" i="43"/>
  <c r="BL3" i="43"/>
  <c r="BK3" i="43"/>
  <c r="BJ3" i="43"/>
  <c r="BI3" i="43"/>
  <c r="BH3" i="43"/>
  <c r="BG3" i="43"/>
  <c r="BF3" i="43"/>
  <c r="BE3" i="43"/>
  <c r="BD3" i="43"/>
  <c r="BC3" i="43"/>
  <c r="BB3" i="43"/>
  <c r="BA3" i="43"/>
  <c r="AZ3" i="43"/>
  <c r="AY3" i="43"/>
  <c r="AX3" i="43"/>
  <c r="AW3" i="43"/>
  <c r="AV3" i="43"/>
  <c r="AU3" i="43"/>
  <c r="AT3" i="43"/>
  <c r="AS3" i="43"/>
  <c r="AR3" i="43"/>
  <c r="AQ3" i="43"/>
  <c r="AP3" i="43"/>
  <c r="AO3" i="43"/>
  <c r="AN3" i="43"/>
  <c r="AM3" i="43"/>
  <c r="AL3" i="43"/>
  <c r="AK3" i="43"/>
  <c r="AJ3" i="43"/>
  <c r="AI3" i="43"/>
  <c r="AH3" i="43"/>
  <c r="AG3" i="43"/>
  <c r="AF3" i="43"/>
  <c r="AE3" i="43"/>
  <c r="AD3" i="43"/>
  <c r="AC3" i="43"/>
  <c r="AB3" i="43"/>
  <c r="AA3" i="43"/>
  <c r="Z3" i="43"/>
  <c r="Y3" i="43"/>
  <c r="X3" i="43"/>
  <c r="W3" i="43"/>
  <c r="V3" i="43"/>
  <c r="U3" i="43"/>
  <c r="T3" i="43"/>
  <c r="S3" i="43"/>
  <c r="R3" i="43"/>
  <c r="Q3" i="43"/>
  <c r="P3" i="43"/>
  <c r="O3" i="43"/>
  <c r="N3" i="43"/>
  <c r="M3" i="43"/>
  <c r="L3" i="43"/>
  <c r="K3" i="43"/>
  <c r="J3" i="43"/>
  <c r="I3" i="43"/>
  <c r="H3" i="43"/>
  <c r="G3" i="43"/>
  <c r="F3" i="43"/>
  <c r="E3" i="43"/>
  <c r="D3" i="43"/>
  <c r="C3" i="43"/>
  <c r="B3" i="43"/>
  <c r="G105" i="43" l="1"/>
  <c r="G107" i="43" s="1"/>
  <c r="AM105" i="43"/>
  <c r="AU105" i="43"/>
  <c r="BC105" i="43"/>
  <c r="QE105" i="43"/>
  <c r="QE107" i="43" s="1"/>
  <c r="QM105" i="43"/>
  <c r="QU105" i="43"/>
  <c r="RC105" i="43"/>
  <c r="RK105" i="43"/>
  <c r="RS105" i="43"/>
  <c r="SA105" i="43"/>
  <c r="SI105" i="43"/>
  <c r="SQ105" i="43"/>
  <c r="SQ107" i="43" s="1"/>
  <c r="SY105" i="43"/>
  <c r="WQ105" i="43"/>
  <c r="WY105" i="43"/>
  <c r="XG105" i="43"/>
  <c r="XG107" i="43" s="1"/>
  <c r="XO105" i="43"/>
  <c r="XW105" i="43"/>
  <c r="O107" i="43"/>
  <c r="W107" i="43"/>
  <c r="AE107" i="43"/>
  <c r="AM107" i="43"/>
  <c r="AU107" i="43"/>
  <c r="BC107" i="43"/>
  <c r="BK107" i="43"/>
  <c r="BS107" i="43"/>
  <c r="CA107" i="43"/>
  <c r="CI107" i="43"/>
  <c r="CQ107" i="43"/>
  <c r="CY107" i="43"/>
  <c r="DG107" i="43"/>
  <c r="DO107" i="43"/>
  <c r="DW107" i="43"/>
  <c r="EE107" i="43"/>
  <c r="EM107" i="43"/>
  <c r="EU107" i="43"/>
  <c r="FC107" i="43"/>
  <c r="FK107" i="43"/>
  <c r="FS107" i="43"/>
  <c r="GA107" i="43"/>
  <c r="GI107" i="43"/>
  <c r="GQ107" i="43"/>
  <c r="GY107" i="43"/>
  <c r="HG107" i="43"/>
  <c r="HO107" i="43"/>
  <c r="HW107" i="43"/>
  <c r="IE107" i="43"/>
  <c r="IM107" i="43"/>
  <c r="IU107" i="43"/>
  <c r="JC107" i="43"/>
  <c r="JK107" i="43"/>
  <c r="JS107" i="43"/>
  <c r="KA107" i="43"/>
  <c r="KI107" i="43"/>
  <c r="KQ107" i="43"/>
  <c r="KY107" i="43"/>
  <c r="LG107" i="43"/>
  <c r="LO107" i="43"/>
  <c r="LW107" i="43"/>
  <c r="ME107" i="43"/>
  <c r="MM107" i="43"/>
  <c r="MU107" i="43"/>
  <c r="NC107" i="43"/>
  <c r="NK107" i="43"/>
  <c r="NS107" i="43"/>
  <c r="OA107" i="43"/>
  <c r="OI107" i="43"/>
  <c r="OQ107" i="43"/>
  <c r="OY107" i="43"/>
  <c r="PG107" i="43"/>
  <c r="PO107" i="43"/>
  <c r="PW107" i="43"/>
  <c r="QM107" i="43"/>
  <c r="QU107" i="43"/>
  <c r="RC107" i="43"/>
  <c r="RK107" i="43"/>
  <c r="RS107" i="43"/>
  <c r="SA107" i="43"/>
  <c r="SI107" i="43"/>
  <c r="SY107" i="43"/>
  <c r="TG107" i="43"/>
  <c r="TO107" i="43"/>
  <c r="TW107" i="43"/>
  <c r="UE107" i="43"/>
  <c r="UM107" i="43"/>
  <c r="UU107" i="43"/>
  <c r="VC107" i="43"/>
  <c r="VK107" i="43"/>
  <c r="VS107" i="43"/>
  <c r="WA107" i="43"/>
  <c r="WI107" i="43"/>
  <c r="WQ107" i="43"/>
  <c r="WY107" i="43"/>
  <c r="XO107" i="43"/>
  <c r="XW107" i="43"/>
  <c r="H105" i="43"/>
  <c r="P105" i="43"/>
  <c r="X105" i="43"/>
  <c r="AF105" i="43"/>
  <c r="AG105" i="43"/>
  <c r="AG107" i="43" s="1"/>
  <c r="JM105" i="43"/>
  <c r="JU105" i="43"/>
  <c r="KC105" i="43"/>
  <c r="KK105" i="43"/>
  <c r="KK107" i="43" s="1"/>
  <c r="KS105" i="43"/>
  <c r="LA105" i="43"/>
  <c r="LA107" i="43" s="1"/>
  <c r="I107" i="43"/>
  <c r="Q107" i="43"/>
  <c r="Y107" i="43"/>
  <c r="AO107" i="43"/>
  <c r="AW107" i="43"/>
  <c r="BE107" i="43"/>
  <c r="BM107" i="43"/>
  <c r="BU107" i="43"/>
  <c r="CC107" i="43"/>
  <c r="CK107" i="43"/>
  <c r="CS107" i="43"/>
  <c r="DA107" i="43"/>
  <c r="DI107" i="43"/>
  <c r="DQ107" i="43"/>
  <c r="DY107" i="43"/>
  <c r="EG107" i="43"/>
  <c r="EO107" i="43"/>
  <c r="EW107" i="43"/>
  <c r="FE107" i="43"/>
  <c r="FM107" i="43"/>
  <c r="FU107" i="43"/>
  <c r="GC107" i="43"/>
  <c r="GK107" i="43"/>
  <c r="GS107" i="43"/>
  <c r="HA107" i="43"/>
  <c r="HI107" i="43"/>
  <c r="HQ107" i="43"/>
  <c r="HY107" i="43"/>
  <c r="IG107" i="43"/>
  <c r="IO107" i="43"/>
  <c r="IW107" i="43"/>
  <c r="JE107" i="43"/>
  <c r="JM107" i="43"/>
  <c r="JU107" i="43"/>
  <c r="KC107" i="43"/>
  <c r="KS107" i="43"/>
  <c r="LI107" i="43"/>
  <c r="LQ107" i="43"/>
  <c r="LY107" i="43"/>
  <c r="MG107" i="43"/>
  <c r="MO107" i="43"/>
  <c r="MW107" i="43"/>
  <c r="NE107" i="43"/>
  <c r="NM107" i="43"/>
  <c r="NU107" i="43"/>
  <c r="OC107" i="43"/>
  <c r="OK107" i="43"/>
  <c r="OS107" i="43"/>
  <c r="PA107" i="43"/>
  <c r="PI107" i="43"/>
  <c r="PQ107" i="43"/>
  <c r="PY107" i="43"/>
  <c r="QG107" i="43"/>
  <c r="QO107" i="43"/>
  <c r="QW107" i="43"/>
  <c r="RE107" i="43"/>
  <c r="RM107" i="43"/>
  <c r="RU107" i="43"/>
  <c r="SC107" i="43"/>
  <c r="SK107" i="43"/>
  <c r="SS107" i="43"/>
  <c r="TA107" i="43"/>
  <c r="TI107" i="43"/>
  <c r="TQ107" i="43"/>
  <c r="TY107" i="43"/>
  <c r="UG107" i="43"/>
  <c r="UO107" i="43"/>
  <c r="UW107" i="43"/>
  <c r="VE107" i="43"/>
  <c r="VM107" i="43"/>
  <c r="VU107" i="43"/>
  <c r="WC107" i="43"/>
  <c r="WK107" i="43"/>
  <c r="WS107" i="43"/>
  <c r="XA107" i="43"/>
  <c r="XI107" i="43"/>
  <c r="XQ107" i="43"/>
  <c r="XY107" i="43"/>
  <c r="J104" i="43"/>
  <c r="J107" i="43" s="1"/>
  <c r="R104" i="43"/>
  <c r="R107" i="43" s="1"/>
  <c r="Z104" i="43"/>
  <c r="Z107" i="43" s="1"/>
  <c r="AH104" i="43"/>
  <c r="AH107" i="43" s="1"/>
  <c r="AP104" i="43"/>
  <c r="AP107" i="43" s="1"/>
  <c r="AX104" i="43"/>
  <c r="AX107" i="43" s="1"/>
  <c r="BF104" i="43"/>
  <c r="BF107" i="43" s="1"/>
  <c r="BN104" i="43"/>
  <c r="BN107" i="43" s="1"/>
  <c r="BV104" i="43"/>
  <c r="BV107" i="43" s="1"/>
  <c r="CD104" i="43"/>
  <c r="CD107" i="43" s="1"/>
  <c r="CL104" i="43"/>
  <c r="CL107" i="43" s="1"/>
  <c r="CT104" i="43"/>
  <c r="CT107" i="43" s="1"/>
  <c r="DB104" i="43"/>
  <c r="DB107" i="43" s="1"/>
  <c r="DJ104" i="43"/>
  <c r="DJ107" i="43" s="1"/>
  <c r="DR104" i="43"/>
  <c r="DR107" i="43" s="1"/>
  <c r="DZ104" i="43"/>
  <c r="DZ107" i="43" s="1"/>
  <c r="EH104" i="43"/>
  <c r="EH107" i="43" s="1"/>
  <c r="EP104" i="43"/>
  <c r="EP107" i="43" s="1"/>
  <c r="EX104" i="43"/>
  <c r="EX107" i="43" s="1"/>
  <c r="FF104" i="43"/>
  <c r="FF107" i="43" s="1"/>
  <c r="FN104" i="43"/>
  <c r="FN107" i="43" s="1"/>
  <c r="FV104" i="43"/>
  <c r="FV107" i="43" s="1"/>
  <c r="GD104" i="43"/>
  <c r="GD107" i="43" s="1"/>
  <c r="GL104" i="43"/>
  <c r="GL107" i="43" s="1"/>
  <c r="GT104" i="43"/>
  <c r="GT107" i="43" s="1"/>
  <c r="HB104" i="43"/>
  <c r="HB107" i="43" s="1"/>
  <c r="HJ104" i="43"/>
  <c r="HJ107" i="43" s="1"/>
  <c r="HR104" i="43"/>
  <c r="HR107" i="43" s="1"/>
  <c r="HZ104" i="43"/>
  <c r="HZ107" i="43" s="1"/>
  <c r="IH104" i="43"/>
  <c r="IH107" i="43" s="1"/>
  <c r="IP104" i="43"/>
  <c r="IP107" i="43" s="1"/>
  <c r="IX104" i="43"/>
  <c r="IX107" i="43" s="1"/>
  <c r="JF104" i="43"/>
  <c r="JF107" i="43" s="1"/>
  <c r="JN104" i="43"/>
  <c r="JN107" i="43" s="1"/>
  <c r="JV104" i="43"/>
  <c r="JV107" i="43" s="1"/>
  <c r="KD104" i="43"/>
  <c r="KD107" i="43" s="1"/>
  <c r="KL104" i="43"/>
  <c r="KL107" i="43" s="1"/>
  <c r="KT104" i="43"/>
  <c r="KT107" i="43" s="1"/>
  <c r="LB104" i="43"/>
  <c r="LB107" i="43" s="1"/>
  <c r="LJ104" i="43"/>
  <c r="LJ107" i="43" s="1"/>
  <c r="LR104" i="43"/>
  <c r="LR107" i="43" s="1"/>
  <c r="LZ104" i="43"/>
  <c r="LZ107" i="43" s="1"/>
  <c r="MH104" i="43"/>
  <c r="MH107" i="43" s="1"/>
  <c r="MP104" i="43"/>
  <c r="MP107" i="43" s="1"/>
  <c r="MX104" i="43"/>
  <c r="MX107" i="43" s="1"/>
  <c r="NF104" i="43"/>
  <c r="NF107" i="43" s="1"/>
  <c r="NN104" i="43"/>
  <c r="NN107" i="43" s="1"/>
  <c r="NV104" i="43"/>
  <c r="NV107" i="43" s="1"/>
  <c r="OD104" i="43"/>
  <c r="OD107" i="43" s="1"/>
  <c r="OL104" i="43"/>
  <c r="OL107" i="43" s="1"/>
  <c r="OT104" i="43"/>
  <c r="OT107" i="43" s="1"/>
  <c r="PB104" i="43"/>
  <c r="PB107" i="43" s="1"/>
  <c r="PJ104" i="43"/>
  <c r="PJ107" i="43" s="1"/>
  <c r="PR104" i="43"/>
  <c r="PR107" i="43" s="1"/>
  <c r="PZ104" i="43"/>
  <c r="PZ107" i="43" s="1"/>
  <c r="QH104" i="43"/>
  <c r="QH107" i="43" s="1"/>
  <c r="QP104" i="43"/>
  <c r="QP107" i="43" s="1"/>
  <c r="QX104" i="43"/>
  <c r="QX107" i="43" s="1"/>
  <c r="RF104" i="43"/>
  <c r="RF107" i="43" s="1"/>
  <c r="RN104" i="43"/>
  <c r="RN107" i="43" s="1"/>
  <c r="RV104" i="43"/>
  <c r="RV107" i="43" s="1"/>
  <c r="SD104" i="43"/>
  <c r="SD107" i="43" s="1"/>
  <c r="SL104" i="43"/>
  <c r="SL107" i="43" s="1"/>
  <c r="ST104" i="43"/>
  <c r="ST107" i="43" s="1"/>
  <c r="TB104" i="43"/>
  <c r="TB107" i="43" s="1"/>
  <c r="TJ104" i="43"/>
  <c r="TJ107" i="43" s="1"/>
  <c r="TR104" i="43"/>
  <c r="TR107" i="43" s="1"/>
  <c r="TZ104" i="43"/>
  <c r="TZ107" i="43" s="1"/>
  <c r="UH104" i="43"/>
  <c r="UH107" i="43" s="1"/>
  <c r="UP104" i="43"/>
  <c r="UP107" i="43" s="1"/>
  <c r="UX104" i="43"/>
  <c r="UX107" i="43" s="1"/>
  <c r="VF104" i="43"/>
  <c r="VF107" i="43" s="1"/>
  <c r="VN104" i="43"/>
  <c r="VN107" i="43" s="1"/>
  <c r="VV104" i="43"/>
  <c r="VV107" i="43" s="1"/>
  <c r="WD104" i="43"/>
  <c r="WD107" i="43" s="1"/>
  <c r="WL104" i="43"/>
  <c r="WL107" i="43" s="1"/>
  <c r="WT104" i="43"/>
  <c r="WT107" i="43" s="1"/>
  <c r="XB104" i="43"/>
  <c r="XB107" i="43" s="1"/>
  <c r="XJ104" i="43"/>
  <c r="XJ107" i="43" s="1"/>
  <c r="XR104" i="43"/>
  <c r="XR107" i="43" s="1"/>
  <c r="XZ104" i="43"/>
  <c r="XZ107" i="43" s="1"/>
  <c r="C105" i="43"/>
  <c r="K105" i="43"/>
  <c r="AA105" i="43"/>
  <c r="BO105" i="43"/>
  <c r="BO107" i="43" s="1"/>
  <c r="BW105" i="43"/>
  <c r="BW107" i="43" s="1"/>
  <c r="CE105" i="43"/>
  <c r="CE107" i="43" s="1"/>
  <c r="CM105" i="43"/>
  <c r="CU105" i="43"/>
  <c r="DC105" i="43"/>
  <c r="DK105" i="43"/>
  <c r="DS105" i="43"/>
  <c r="DS107" i="43" s="1"/>
  <c r="KM105" i="43"/>
  <c r="KU105" i="43"/>
  <c r="LC105" i="43"/>
  <c r="LC107" i="43" s="1"/>
  <c r="LK105" i="43"/>
  <c r="LS105" i="43"/>
  <c r="MA105" i="43"/>
  <c r="MI105" i="43"/>
  <c r="MQ105" i="43"/>
  <c r="MQ107" i="43" s="1"/>
  <c r="MY105" i="43"/>
  <c r="NG105" i="43"/>
  <c r="NO105" i="43"/>
  <c r="NO107" i="43" s="1"/>
  <c r="NW105" i="43"/>
  <c r="OE105" i="43"/>
  <c r="OM105" i="43"/>
  <c r="OU105" i="43"/>
  <c r="PC105" i="43"/>
  <c r="PC107" i="43" s="1"/>
  <c r="PK105" i="43"/>
  <c r="PS105" i="43"/>
  <c r="QA105" i="43"/>
  <c r="QA107" i="43" s="1"/>
  <c r="QI105" i="43"/>
  <c r="QQ105" i="43"/>
  <c r="QY105" i="43"/>
  <c r="RG105" i="43"/>
  <c r="RO105" i="43"/>
  <c r="RO107" i="43" s="1"/>
  <c r="RW105" i="43"/>
  <c r="SE105" i="43"/>
  <c r="SM105" i="43"/>
  <c r="SM107" i="43" s="1"/>
  <c r="SU105" i="43"/>
  <c r="TC105" i="43"/>
  <c r="TK105" i="43"/>
  <c r="TS105" i="43"/>
  <c r="UA105" i="43"/>
  <c r="UA107" i="43" s="1"/>
  <c r="UI105" i="43"/>
  <c r="VW105" i="43"/>
  <c r="WE105" i="43"/>
  <c r="WE107" i="43" s="1"/>
  <c r="WU105" i="43"/>
  <c r="XC105" i="43"/>
  <c r="C107" i="43"/>
  <c r="K107" i="43"/>
  <c r="S107" i="43"/>
  <c r="AA107" i="43"/>
  <c r="AI107" i="43"/>
  <c r="AQ107" i="43"/>
  <c r="AY107" i="43"/>
  <c r="BG107" i="43"/>
  <c r="CM107" i="43"/>
  <c r="CU107" i="43"/>
  <c r="DC107" i="43"/>
  <c r="DK107" i="43"/>
  <c r="EA107" i="43"/>
  <c r="D105" i="43"/>
  <c r="L105" i="43"/>
  <c r="T105" i="43"/>
  <c r="AJ105" i="43"/>
  <c r="AR105" i="43"/>
  <c r="AZ105" i="43"/>
  <c r="BH105" i="43"/>
  <c r="CV105" i="43"/>
  <c r="E105" i="43"/>
  <c r="U105" i="43"/>
  <c r="AC105" i="43"/>
  <c r="BQ105" i="43"/>
  <c r="BY105" i="43"/>
  <c r="CG105" i="43"/>
  <c r="CO105" i="43"/>
  <c r="CW105" i="43"/>
  <c r="DE105" i="43"/>
  <c r="F105" i="43"/>
  <c r="AD105" i="43"/>
  <c r="AD107" i="43" s="1"/>
  <c r="AL105" i="43"/>
  <c r="AT105" i="43"/>
  <c r="BB105" i="43"/>
  <c r="CP107" i="43"/>
  <c r="ED105" i="43"/>
  <c r="EL105" i="43"/>
  <c r="ET105" i="43"/>
  <c r="AV105" i="43"/>
  <c r="BD105" i="43"/>
  <c r="BL105" i="43"/>
  <c r="BT105" i="43"/>
  <c r="CB105" i="43"/>
  <c r="CJ105" i="43"/>
  <c r="CR105" i="43"/>
  <c r="CZ105" i="43"/>
  <c r="DH105" i="43"/>
  <c r="DP105" i="43"/>
  <c r="DX105" i="43"/>
  <c r="EF105" i="43"/>
  <c r="EN105" i="43"/>
  <c r="EV105" i="43"/>
  <c r="FD105" i="43"/>
  <c r="FL105" i="43"/>
  <c r="FT105" i="43"/>
  <c r="GB105" i="43"/>
  <c r="GJ105" i="43"/>
  <c r="GR105" i="43"/>
  <c r="GZ105" i="43"/>
  <c r="HH105" i="43"/>
  <c r="HP105" i="43"/>
  <c r="HX105" i="43"/>
  <c r="IF105" i="43"/>
  <c r="IN105" i="43"/>
  <c r="IV105" i="43"/>
  <c r="JD105" i="43"/>
  <c r="JL105" i="43"/>
  <c r="JT105" i="43"/>
  <c r="KB105" i="43"/>
  <c r="KJ105" i="43"/>
  <c r="KR105" i="43"/>
  <c r="KZ105" i="43"/>
  <c r="LP105" i="43"/>
  <c r="LX105" i="43"/>
  <c r="MF105" i="43"/>
  <c r="MN105" i="43"/>
  <c r="MV105" i="43"/>
  <c r="ND105" i="43"/>
  <c r="NL105" i="43"/>
  <c r="NT105" i="43"/>
  <c r="OB105" i="43"/>
  <c r="OJ105" i="43"/>
  <c r="OR105" i="43"/>
  <c r="OZ105" i="43"/>
  <c r="PH105" i="43"/>
  <c r="PP105" i="43"/>
  <c r="PX105" i="43"/>
  <c r="QF105" i="43"/>
  <c r="QN105" i="43"/>
  <c r="QV105" i="43"/>
  <c r="RD105" i="43"/>
  <c r="RL105" i="43"/>
  <c r="RT105" i="43"/>
  <c r="SB105" i="43"/>
  <c r="SJ105" i="43"/>
  <c r="SR105" i="43"/>
  <c r="SZ105" i="43"/>
  <c r="TH105" i="43"/>
  <c r="TP105" i="43"/>
  <c r="TX105" i="43"/>
  <c r="WR105" i="43"/>
  <c r="WZ105" i="43"/>
  <c r="XH105" i="43"/>
  <c r="XP105" i="43"/>
  <c r="XX105" i="43"/>
  <c r="H104" i="43"/>
  <c r="P104" i="43"/>
  <c r="P107" i="43" s="1"/>
  <c r="X104" i="43"/>
  <c r="AF104" i="43"/>
  <c r="AF107" i="43" s="1"/>
  <c r="AN104" i="43"/>
  <c r="AN107" i="43" s="1"/>
  <c r="AV104" i="43"/>
  <c r="AV107" i="43" s="1"/>
  <c r="BD104" i="43"/>
  <c r="BD107" i="43" s="1"/>
  <c r="BL104" i="43"/>
  <c r="BL107" i="43" s="1"/>
  <c r="BT104" i="43"/>
  <c r="BT107" i="43" s="1"/>
  <c r="EI107" i="43"/>
  <c r="EQ107" i="43"/>
  <c r="EY107" i="43"/>
  <c r="FG107" i="43"/>
  <c r="FO107" i="43"/>
  <c r="FW107" i="43"/>
  <c r="GE107" i="43"/>
  <c r="GM107" i="43"/>
  <c r="GU107" i="43"/>
  <c r="HC107" i="43"/>
  <c r="HK107" i="43"/>
  <c r="HS107" i="43"/>
  <c r="IA107" i="43"/>
  <c r="II107" i="43"/>
  <c r="IQ107" i="43"/>
  <c r="IY107" i="43"/>
  <c r="JG107" i="43"/>
  <c r="JO107" i="43"/>
  <c r="JW107" i="43"/>
  <c r="KE107" i="43"/>
  <c r="KM107" i="43"/>
  <c r="KU107" i="43"/>
  <c r="LK107" i="43"/>
  <c r="LS107" i="43"/>
  <c r="MA107" i="43"/>
  <c r="MI107" i="43"/>
  <c r="MY107" i="43"/>
  <c r="NG107" i="43"/>
  <c r="NW107" i="43"/>
  <c r="OE107" i="43"/>
  <c r="OM107" i="43"/>
  <c r="OU107" i="43"/>
  <c r="PK107" i="43"/>
  <c r="PS107" i="43"/>
  <c r="QI107" i="43"/>
  <c r="QQ107" i="43"/>
  <c r="QY107" i="43"/>
  <c r="RG107" i="43"/>
  <c r="RW107" i="43"/>
  <c r="SE107" i="43"/>
  <c r="SU107" i="43"/>
  <c r="TC107" i="43"/>
  <c r="TK107" i="43"/>
  <c r="TS107" i="43"/>
  <c r="UI107" i="43"/>
  <c r="UQ107" i="43"/>
  <c r="UY107" i="43"/>
  <c r="VG107" i="43"/>
  <c r="VO107" i="43"/>
  <c r="VW107" i="43"/>
  <c r="WM107" i="43"/>
  <c r="WU107" i="43"/>
  <c r="XC107" i="43"/>
  <c r="XK107" i="43"/>
  <c r="XS107" i="43"/>
  <c r="YA107" i="43"/>
  <c r="DD105" i="43"/>
  <c r="DL105" i="43"/>
  <c r="DT105" i="43"/>
  <c r="EB105" i="43"/>
  <c r="EJ105" i="43"/>
  <c r="ER105" i="43"/>
  <c r="EZ105" i="43"/>
  <c r="FH105" i="43"/>
  <c r="FP105" i="43"/>
  <c r="FX105" i="43"/>
  <c r="GF105" i="43"/>
  <c r="GN105" i="43"/>
  <c r="GV105" i="43"/>
  <c r="HD105" i="43"/>
  <c r="HL105" i="43"/>
  <c r="HT105" i="43"/>
  <c r="IB105" i="43"/>
  <c r="IJ105" i="43"/>
  <c r="IR105" i="43"/>
  <c r="IZ105" i="43"/>
  <c r="JH105" i="43"/>
  <c r="JP105" i="43"/>
  <c r="JX105" i="43"/>
  <c r="KF105" i="43"/>
  <c r="LL105" i="43"/>
  <c r="LT105" i="43"/>
  <c r="MB105" i="43"/>
  <c r="MJ105" i="43"/>
  <c r="MR105" i="43"/>
  <c r="MZ105" i="43"/>
  <c r="NH105" i="43"/>
  <c r="NP105" i="43"/>
  <c r="NX105" i="43"/>
  <c r="OF105" i="43"/>
  <c r="ON105" i="43"/>
  <c r="OV105" i="43"/>
  <c r="PD105" i="43"/>
  <c r="PL105" i="43"/>
  <c r="PT105" i="43"/>
  <c r="QB105" i="43"/>
  <c r="QJ105" i="43"/>
  <c r="QR105" i="43"/>
  <c r="QZ105" i="43"/>
  <c r="RH105" i="43"/>
  <c r="RP105" i="43"/>
  <c r="RX105" i="43"/>
  <c r="SF105" i="43"/>
  <c r="SN105" i="43"/>
  <c r="SV105" i="43"/>
  <c r="TD105" i="43"/>
  <c r="TL105" i="43"/>
  <c r="TT105" i="43"/>
  <c r="UB105" i="43"/>
  <c r="UJ105" i="43"/>
  <c r="UR105" i="43"/>
  <c r="UZ105" i="43"/>
  <c r="VH105" i="43"/>
  <c r="VP105" i="43"/>
  <c r="VX105" i="43"/>
  <c r="WF105" i="43"/>
  <c r="WN105" i="43"/>
  <c r="WV105" i="43"/>
  <c r="XD105" i="43"/>
  <c r="XL105" i="43"/>
  <c r="XT105" i="43"/>
  <c r="YB105" i="43"/>
  <c r="D104" i="43"/>
  <c r="D107" i="43" s="1"/>
  <c r="L104" i="43"/>
  <c r="L107" i="43" s="1"/>
  <c r="T104" i="43"/>
  <c r="AB104" i="43"/>
  <c r="AB107" i="43" s="1"/>
  <c r="AJ104" i="43"/>
  <c r="AJ107" i="43" s="1"/>
  <c r="AR104" i="43"/>
  <c r="AZ104" i="43"/>
  <c r="AZ107" i="43" s="1"/>
  <c r="BH104" i="43"/>
  <c r="BH107" i="43" s="1"/>
  <c r="BP104" i="43"/>
  <c r="BP107" i="43" s="1"/>
  <c r="BX104" i="43"/>
  <c r="BX107" i="43" s="1"/>
  <c r="CF104" i="43"/>
  <c r="CF107" i="43" s="1"/>
  <c r="CN104" i="43"/>
  <c r="CN107" i="43" s="1"/>
  <c r="CV104" i="43"/>
  <c r="CV107" i="43" s="1"/>
  <c r="DD104" i="43"/>
  <c r="DL104" i="43"/>
  <c r="DL107" i="43" s="1"/>
  <c r="DT104" i="43"/>
  <c r="EB104" i="43"/>
  <c r="EB107" i="43" s="1"/>
  <c r="EJ104" i="43"/>
  <c r="EJ107" i="43" s="1"/>
  <c r="DM105" i="43"/>
  <c r="DU105" i="43"/>
  <c r="EC105" i="43"/>
  <c r="EK105" i="43"/>
  <c r="ES105" i="43"/>
  <c r="FA105" i="43"/>
  <c r="FI105" i="43"/>
  <c r="FQ105" i="43"/>
  <c r="FY105" i="43"/>
  <c r="GG105" i="43"/>
  <c r="GO105" i="43"/>
  <c r="GW105" i="43"/>
  <c r="HE105" i="43"/>
  <c r="HM105" i="43"/>
  <c r="HU105" i="43"/>
  <c r="IC105" i="43"/>
  <c r="IK105" i="43"/>
  <c r="IS105" i="43"/>
  <c r="JA105" i="43"/>
  <c r="JI105" i="43"/>
  <c r="JQ105" i="43"/>
  <c r="JY105" i="43"/>
  <c r="KG105" i="43"/>
  <c r="KO105" i="43"/>
  <c r="KW105" i="43"/>
  <c r="LE105" i="43"/>
  <c r="LM105" i="43"/>
  <c r="LU105" i="43"/>
  <c r="MC105" i="43"/>
  <c r="MK105" i="43"/>
  <c r="MS105" i="43"/>
  <c r="NA105" i="43"/>
  <c r="NI105" i="43"/>
  <c r="NQ105" i="43"/>
  <c r="NY105" i="43"/>
  <c r="OG105" i="43"/>
  <c r="OO105" i="43"/>
  <c r="OW105" i="43"/>
  <c r="PE105" i="43"/>
  <c r="PM105" i="43"/>
  <c r="PU105" i="43"/>
  <c r="QC105" i="43"/>
  <c r="QK105" i="43"/>
  <c r="QS105" i="43"/>
  <c r="RA105" i="43"/>
  <c r="RI105" i="43"/>
  <c r="RQ105" i="43"/>
  <c r="RY105" i="43"/>
  <c r="SG105" i="43"/>
  <c r="SO105" i="43"/>
  <c r="SW105" i="43"/>
  <c r="TE105" i="43"/>
  <c r="UK105" i="43"/>
  <c r="US105" i="43"/>
  <c r="VA105" i="43"/>
  <c r="VI105" i="43"/>
  <c r="VQ105" i="43"/>
  <c r="VY105" i="43"/>
  <c r="WG105" i="43"/>
  <c r="WO105" i="43"/>
  <c r="WW105" i="43"/>
  <c r="XE105" i="43"/>
  <c r="XM105" i="43"/>
  <c r="XU105" i="43"/>
  <c r="YC105" i="43"/>
  <c r="E104" i="43"/>
  <c r="E107" i="43" s="1"/>
  <c r="M104" i="43"/>
  <c r="M107" i="43" s="1"/>
  <c r="U104" i="43"/>
  <c r="U107" i="43" s="1"/>
  <c r="AC104" i="43"/>
  <c r="AK104" i="43"/>
  <c r="AK107" i="43" s="1"/>
  <c r="AS104" i="43"/>
  <c r="AS107" i="43" s="1"/>
  <c r="BA104" i="43"/>
  <c r="BA107" i="43" s="1"/>
  <c r="BI104" i="43"/>
  <c r="BI107" i="43" s="1"/>
  <c r="BQ104" i="43"/>
  <c r="BQ107" i="43" s="1"/>
  <c r="BY104" i="43"/>
  <c r="CG104" i="43"/>
  <c r="CG107" i="43" s="1"/>
  <c r="CO104" i="43"/>
  <c r="CO107" i="43" s="1"/>
  <c r="CW104" i="43"/>
  <c r="CW107" i="43" s="1"/>
  <c r="DE104" i="43"/>
  <c r="DE107" i="43" s="1"/>
  <c r="DM104" i="43"/>
  <c r="DM107" i="43" s="1"/>
  <c r="DU104" i="43"/>
  <c r="DU107" i="43" s="1"/>
  <c r="EC104" i="43"/>
  <c r="EK104" i="43"/>
  <c r="FB105" i="43"/>
  <c r="FB107" i="43" s="1"/>
  <c r="FJ105" i="43"/>
  <c r="FR105" i="43"/>
  <c r="FR107" i="43" s="1"/>
  <c r="FZ105" i="43"/>
  <c r="GH105" i="43"/>
  <c r="GP105" i="43"/>
  <c r="GX105" i="43"/>
  <c r="HF105" i="43"/>
  <c r="HN105" i="43"/>
  <c r="HN107" i="43" s="1"/>
  <c r="HV105" i="43"/>
  <c r="ID105" i="43"/>
  <c r="ID107" i="43" s="1"/>
  <c r="IL105" i="43"/>
  <c r="IT105" i="43"/>
  <c r="JB105" i="43"/>
  <c r="JJ105" i="43"/>
  <c r="JR105" i="43"/>
  <c r="JZ105" i="43"/>
  <c r="JZ107" i="43" s="1"/>
  <c r="KH105" i="43"/>
  <c r="KP105" i="43"/>
  <c r="KP107" i="43" s="1"/>
  <c r="KX105" i="43"/>
  <c r="LF105" i="43"/>
  <c r="LN105" i="43"/>
  <c r="LV105" i="43"/>
  <c r="MD105" i="43"/>
  <c r="ML105" i="43"/>
  <c r="ML107" i="43" s="1"/>
  <c r="MT105" i="43"/>
  <c r="NB105" i="43"/>
  <c r="NB107" i="43" s="1"/>
  <c r="NJ105" i="43"/>
  <c r="NR105" i="43"/>
  <c r="NZ105" i="43"/>
  <c r="OH105" i="43"/>
  <c r="OP105" i="43"/>
  <c r="OX105" i="43"/>
  <c r="OX107" i="43" s="1"/>
  <c r="PF105" i="43"/>
  <c r="PN105" i="43"/>
  <c r="PN107" i="43" s="1"/>
  <c r="PV105" i="43"/>
  <c r="RJ107" i="43"/>
  <c r="RZ107" i="43"/>
  <c r="TV107" i="43"/>
  <c r="UL105" i="43"/>
  <c r="UL107" i="43" s="1"/>
  <c r="UT105" i="43"/>
  <c r="VB105" i="43"/>
  <c r="VJ105" i="43"/>
  <c r="VR105" i="43"/>
  <c r="VZ105" i="43"/>
  <c r="WH105" i="43"/>
  <c r="WH107" i="43" s="1"/>
  <c r="WP105" i="43"/>
  <c r="WX105" i="43"/>
  <c r="WX107" i="43" s="1"/>
  <c r="XF105" i="43"/>
  <c r="XN105" i="43"/>
  <c r="XV105" i="43"/>
  <c r="F104" i="43"/>
  <c r="N104" i="43"/>
  <c r="N107" i="43" s="1"/>
  <c r="V104" i="43"/>
  <c r="V107" i="43" s="1"/>
  <c r="AD104" i="43"/>
  <c r="AL104" i="43"/>
  <c r="AT104" i="43"/>
  <c r="BB104" i="43"/>
  <c r="BJ104" i="43"/>
  <c r="BJ107" i="43" s="1"/>
  <c r="BR104" i="43"/>
  <c r="BR107" i="43" s="1"/>
  <c r="BZ104" i="43"/>
  <c r="BZ107" i="43" s="1"/>
  <c r="ER104" i="43"/>
  <c r="ER107" i="43" s="1"/>
  <c r="EZ104" i="43"/>
  <c r="EZ107" i="43" s="1"/>
  <c r="FH104" i="43"/>
  <c r="FH107" i="43" s="1"/>
  <c r="FP104" i="43"/>
  <c r="FX104" i="43"/>
  <c r="FX107" i="43" s="1"/>
  <c r="GF104" i="43"/>
  <c r="GN104" i="43"/>
  <c r="GN107" i="43" s="1"/>
  <c r="GV104" i="43"/>
  <c r="GV107" i="43" s="1"/>
  <c r="HD104" i="43"/>
  <c r="HD107" i="43" s="1"/>
  <c r="HL104" i="43"/>
  <c r="HL107" i="43" s="1"/>
  <c r="HT104" i="43"/>
  <c r="HT107" i="43" s="1"/>
  <c r="IB104" i="43"/>
  <c r="IJ104" i="43"/>
  <c r="IJ107" i="43" s="1"/>
  <c r="IR104" i="43"/>
  <c r="IZ104" i="43"/>
  <c r="IZ107" i="43" s="1"/>
  <c r="JH104" i="43"/>
  <c r="JH107" i="43" s="1"/>
  <c r="JP104" i="43"/>
  <c r="JP107" i="43" s="1"/>
  <c r="JX104" i="43"/>
  <c r="JX107" i="43" s="1"/>
  <c r="KF104" i="43"/>
  <c r="KF107" i="43" s="1"/>
  <c r="KN104" i="43"/>
  <c r="KN107" i="43" s="1"/>
  <c r="KV104" i="43"/>
  <c r="KV107" i="43" s="1"/>
  <c r="LD104" i="43"/>
  <c r="LD107" i="43" s="1"/>
  <c r="LL104" i="43"/>
  <c r="LT104" i="43"/>
  <c r="LT107" i="43" s="1"/>
  <c r="MB104" i="43"/>
  <c r="MJ104" i="43"/>
  <c r="MJ107" i="43" s="1"/>
  <c r="MR104" i="43"/>
  <c r="MR107" i="43" s="1"/>
  <c r="MZ104" i="43"/>
  <c r="MZ107" i="43" s="1"/>
  <c r="NH104" i="43"/>
  <c r="NH107" i="43" s="1"/>
  <c r="NP104" i="43"/>
  <c r="NP107" i="43" s="1"/>
  <c r="NX104" i="43"/>
  <c r="OF104" i="43"/>
  <c r="OF107" i="43" s="1"/>
  <c r="ON104" i="43"/>
  <c r="OV104" i="43"/>
  <c r="OV107" i="43" s="1"/>
  <c r="PD104" i="43"/>
  <c r="PD107" i="43" s="1"/>
  <c r="PL104" i="43"/>
  <c r="PL107" i="43" s="1"/>
  <c r="PT104" i="43"/>
  <c r="PT107" i="43" s="1"/>
  <c r="QB104" i="43"/>
  <c r="QB107" i="43" s="1"/>
  <c r="QJ104" i="43"/>
  <c r="QR104" i="43"/>
  <c r="QR107" i="43" s="1"/>
  <c r="QZ104" i="43"/>
  <c r="RH104" i="43"/>
  <c r="RH107" i="43" s="1"/>
  <c r="RP104" i="43"/>
  <c r="RP107" i="43" s="1"/>
  <c r="RX104" i="43"/>
  <c r="RX107" i="43" s="1"/>
  <c r="SF104" i="43"/>
  <c r="SF107" i="43" s="1"/>
  <c r="SN104" i="43"/>
  <c r="SN107" i="43" s="1"/>
  <c r="SV104" i="43"/>
  <c r="TD104" i="43"/>
  <c r="TD107" i="43" s="1"/>
  <c r="TL104" i="43"/>
  <c r="TT104" i="43"/>
  <c r="TT107" i="43" s="1"/>
  <c r="UB104" i="43"/>
  <c r="UB107" i="43" s="1"/>
  <c r="UJ104" i="43"/>
  <c r="UJ107" i="43" s="1"/>
  <c r="UR104" i="43"/>
  <c r="UR107" i="43" s="1"/>
  <c r="UZ104" i="43"/>
  <c r="UZ107" i="43" s="1"/>
  <c r="VH104" i="43"/>
  <c r="VP104" i="43"/>
  <c r="VP107" i="43" s="1"/>
  <c r="VX104" i="43"/>
  <c r="WF104" i="43"/>
  <c r="WF107" i="43" s="1"/>
  <c r="WN104" i="43"/>
  <c r="WN107" i="43" s="1"/>
  <c r="WV104" i="43"/>
  <c r="WV107" i="43" s="1"/>
  <c r="XD104" i="43"/>
  <c r="XD107" i="43" s="1"/>
  <c r="XL104" i="43"/>
  <c r="XL107" i="43" s="1"/>
  <c r="XT104" i="43"/>
  <c r="YB104" i="43"/>
  <c r="YB107" i="43" s="1"/>
  <c r="FO94" i="44"/>
  <c r="BL102" i="44"/>
  <c r="EO106" i="44"/>
  <c r="EE112" i="44"/>
  <c r="BW122" i="44"/>
  <c r="ET127" i="44"/>
  <c r="BT142" i="44"/>
  <c r="EE168" i="44"/>
  <c r="EX169" i="44"/>
  <c r="FB171" i="44"/>
  <c r="CV172" i="44"/>
  <c r="FV172" i="44" s="1"/>
  <c r="BT177" i="44"/>
  <c r="FC204" i="44"/>
  <c r="FQ400" i="44"/>
  <c r="EL455" i="44"/>
  <c r="FR491" i="44"/>
  <c r="EV508" i="44"/>
  <c r="ES104" i="43"/>
  <c r="ES107" i="43" s="1"/>
  <c r="FA104" i="43"/>
  <c r="FA107" i="43" s="1"/>
  <c r="FI104" i="43"/>
  <c r="FI107" i="43" s="1"/>
  <c r="FQ104" i="43"/>
  <c r="FQ107" i="43" s="1"/>
  <c r="FY104" i="43"/>
  <c r="FY107" i="43" s="1"/>
  <c r="GG104" i="43"/>
  <c r="GG107" i="43" s="1"/>
  <c r="GO104" i="43"/>
  <c r="GO107" i="43" s="1"/>
  <c r="GW104" i="43"/>
  <c r="GW107" i="43" s="1"/>
  <c r="HE104" i="43"/>
  <c r="HE107" i="43" s="1"/>
  <c r="HM104" i="43"/>
  <c r="HM107" i="43" s="1"/>
  <c r="HU104" i="43"/>
  <c r="HU107" i="43" s="1"/>
  <c r="IC104" i="43"/>
  <c r="IC107" i="43" s="1"/>
  <c r="IK104" i="43"/>
  <c r="IK107" i="43" s="1"/>
  <c r="IS104" i="43"/>
  <c r="IS107" i="43" s="1"/>
  <c r="JA104" i="43"/>
  <c r="JA107" i="43" s="1"/>
  <c r="JI104" i="43"/>
  <c r="JI107" i="43" s="1"/>
  <c r="JQ104" i="43"/>
  <c r="JQ107" i="43" s="1"/>
  <c r="JY104" i="43"/>
  <c r="JY107" i="43" s="1"/>
  <c r="KG104" i="43"/>
  <c r="KG107" i="43" s="1"/>
  <c r="KO104" i="43"/>
  <c r="KO107" i="43" s="1"/>
  <c r="KW104" i="43"/>
  <c r="KW107" i="43" s="1"/>
  <c r="LE104" i="43"/>
  <c r="LE107" i="43" s="1"/>
  <c r="LM104" i="43"/>
  <c r="LM107" i="43" s="1"/>
  <c r="LU104" i="43"/>
  <c r="LU107" i="43" s="1"/>
  <c r="MC104" i="43"/>
  <c r="MC107" i="43" s="1"/>
  <c r="MK104" i="43"/>
  <c r="MK107" i="43" s="1"/>
  <c r="MS104" i="43"/>
  <c r="MS107" i="43" s="1"/>
  <c r="NA104" i="43"/>
  <c r="NA107" i="43" s="1"/>
  <c r="NI104" i="43"/>
  <c r="NI107" i="43" s="1"/>
  <c r="NQ104" i="43"/>
  <c r="NQ107" i="43" s="1"/>
  <c r="NY104" i="43"/>
  <c r="NY107" i="43" s="1"/>
  <c r="OG104" i="43"/>
  <c r="OG107" i="43" s="1"/>
  <c r="OO104" i="43"/>
  <c r="OO107" i="43" s="1"/>
  <c r="OW104" i="43"/>
  <c r="OW107" i="43" s="1"/>
  <c r="PE104" i="43"/>
  <c r="PE107" i="43" s="1"/>
  <c r="PM104" i="43"/>
  <c r="PM107" i="43" s="1"/>
  <c r="PU104" i="43"/>
  <c r="PU107" i="43" s="1"/>
  <c r="QC104" i="43"/>
  <c r="QC107" i="43" s="1"/>
  <c r="QK104" i="43"/>
  <c r="QK107" i="43" s="1"/>
  <c r="QS104" i="43"/>
  <c r="QS107" i="43" s="1"/>
  <c r="RA104" i="43"/>
  <c r="RA107" i="43" s="1"/>
  <c r="RI104" i="43"/>
  <c r="RI107" i="43" s="1"/>
  <c r="RQ104" i="43"/>
  <c r="RQ107" i="43" s="1"/>
  <c r="RY104" i="43"/>
  <c r="RY107" i="43" s="1"/>
  <c r="SG104" i="43"/>
  <c r="SG107" i="43" s="1"/>
  <c r="SO104" i="43"/>
  <c r="SO107" i="43" s="1"/>
  <c r="SW104" i="43"/>
  <c r="SW107" i="43" s="1"/>
  <c r="TE104" i="43"/>
  <c r="TE107" i="43" s="1"/>
  <c r="TM104" i="43"/>
  <c r="TM107" i="43" s="1"/>
  <c r="TU104" i="43"/>
  <c r="TU107" i="43" s="1"/>
  <c r="UC104" i="43"/>
  <c r="UC107" i="43" s="1"/>
  <c r="UK104" i="43"/>
  <c r="UK107" i="43" s="1"/>
  <c r="US104" i="43"/>
  <c r="VA104" i="43"/>
  <c r="VA107" i="43" s="1"/>
  <c r="VI104" i="43"/>
  <c r="VI107" i="43" s="1"/>
  <c r="VQ104" i="43"/>
  <c r="VQ107" i="43" s="1"/>
  <c r="VY104" i="43"/>
  <c r="VY107" i="43" s="1"/>
  <c r="WG104" i="43"/>
  <c r="WG107" i="43" s="1"/>
  <c r="WO104" i="43"/>
  <c r="WW104" i="43"/>
  <c r="WW107" i="43" s="1"/>
  <c r="XE104" i="43"/>
  <c r="XM104" i="43"/>
  <c r="XM107" i="43" s="1"/>
  <c r="XU104" i="43"/>
  <c r="XU107" i="43" s="1"/>
  <c r="YC104" i="43"/>
  <c r="YC107" i="43" s="1"/>
  <c r="DL94" i="44"/>
  <c r="EG94" i="44" s="1"/>
  <c r="BU102" i="44"/>
  <c r="FA106" i="44"/>
  <c r="EZ109" i="44"/>
  <c r="EX127" i="44"/>
  <c r="FD144" i="44"/>
  <c r="BU177" i="44"/>
  <c r="EO190" i="44"/>
  <c r="EL225" i="44"/>
  <c r="EP366" i="44"/>
  <c r="GD443" i="44"/>
  <c r="GE443" i="44" s="1"/>
  <c r="GE452" i="44"/>
  <c r="FC459" i="44"/>
  <c r="DL464" i="44"/>
  <c r="EK476" i="44"/>
  <c r="FA478" i="44"/>
  <c r="EM491" i="44"/>
  <c r="ER501" i="44"/>
  <c r="FU548" i="44"/>
  <c r="EN653" i="44"/>
  <c r="CH104" i="43"/>
  <c r="CH107" i="43" s="1"/>
  <c r="CP104" i="43"/>
  <c r="CX104" i="43"/>
  <c r="CX107" i="43" s="1"/>
  <c r="DF104" i="43"/>
  <c r="DF107" i="43" s="1"/>
  <c r="DN104" i="43"/>
  <c r="DN107" i="43" s="1"/>
  <c r="DV104" i="43"/>
  <c r="DV107" i="43" s="1"/>
  <c r="ED104" i="43"/>
  <c r="EL104" i="43"/>
  <c r="ET104" i="43"/>
  <c r="FB104" i="43"/>
  <c r="FJ104" i="43"/>
  <c r="FR104" i="43"/>
  <c r="FZ104" i="43"/>
  <c r="GH104" i="43"/>
  <c r="GP104" i="43"/>
  <c r="GX104" i="43"/>
  <c r="HF104" i="43"/>
  <c r="HN104" i="43"/>
  <c r="HV104" i="43"/>
  <c r="ID104" i="43"/>
  <c r="IL104" i="43"/>
  <c r="IT104" i="43"/>
  <c r="JB104" i="43"/>
  <c r="JJ104" i="43"/>
  <c r="JR104" i="43"/>
  <c r="JZ104" i="43"/>
  <c r="KH104" i="43"/>
  <c r="KP104" i="43"/>
  <c r="KX104" i="43"/>
  <c r="LF104" i="43"/>
  <c r="LN104" i="43"/>
  <c r="LV104" i="43"/>
  <c r="MD104" i="43"/>
  <c r="ML104" i="43"/>
  <c r="MT104" i="43"/>
  <c r="NB104" i="43"/>
  <c r="NJ104" i="43"/>
  <c r="NR104" i="43"/>
  <c r="NZ104" i="43"/>
  <c r="OH104" i="43"/>
  <c r="OP104" i="43"/>
  <c r="OX104" i="43"/>
  <c r="PF104" i="43"/>
  <c r="PN104" i="43"/>
  <c r="PV104" i="43"/>
  <c r="QD104" i="43"/>
  <c r="QD107" i="43" s="1"/>
  <c r="QL104" i="43"/>
  <c r="QL107" i="43" s="1"/>
  <c r="QT104" i="43"/>
  <c r="QT107" i="43" s="1"/>
  <c r="RB104" i="43"/>
  <c r="RB107" i="43" s="1"/>
  <c r="RJ104" i="43"/>
  <c r="RR104" i="43"/>
  <c r="RR107" i="43" s="1"/>
  <c r="RZ104" i="43"/>
  <c r="SH104" i="43"/>
  <c r="SH107" i="43" s="1"/>
  <c r="SP104" i="43"/>
  <c r="SP107" i="43" s="1"/>
  <c r="SX104" i="43"/>
  <c r="SX107" i="43" s="1"/>
  <c r="TF104" i="43"/>
  <c r="TF107" i="43" s="1"/>
  <c r="TN104" i="43"/>
  <c r="TN107" i="43" s="1"/>
  <c r="TV104" i="43"/>
  <c r="UD104" i="43"/>
  <c r="UD107" i="43" s="1"/>
  <c r="UL104" i="43"/>
  <c r="UT104" i="43"/>
  <c r="VB104" i="43"/>
  <c r="VJ104" i="43"/>
  <c r="VR104" i="43"/>
  <c r="VZ104" i="43"/>
  <c r="WH104" i="43"/>
  <c r="WP104" i="43"/>
  <c r="WX104" i="43"/>
  <c r="XF104" i="43"/>
  <c r="XN104" i="43"/>
  <c r="XV104" i="43"/>
  <c r="EV105" i="44"/>
  <c r="EY110" i="44"/>
  <c r="U122" i="44"/>
  <c r="EE142" i="44"/>
  <c r="BZ177" i="44"/>
  <c r="AX190" i="44"/>
  <c r="GE213" i="44"/>
  <c r="BM278" i="44"/>
  <c r="ET325" i="44"/>
  <c r="ER366" i="44"/>
  <c r="AX400" i="44"/>
  <c r="DM464" i="44"/>
  <c r="FQ464" i="44" s="1"/>
  <c r="EM476" i="44"/>
  <c r="FJ530" i="44"/>
  <c r="FU616" i="44"/>
  <c r="FG616" i="44" s="1"/>
  <c r="FF616" i="44" s="1"/>
  <c r="FU636" i="44"/>
  <c r="EY118" i="44"/>
  <c r="ER476" i="44"/>
  <c r="EV501" i="44"/>
  <c r="FT530" i="44"/>
  <c r="CB104" i="43"/>
  <c r="CB107" i="43" s="1"/>
  <c r="CJ104" i="43"/>
  <c r="CJ107" i="43" s="1"/>
  <c r="CR104" i="43"/>
  <c r="CR107" i="43" s="1"/>
  <c r="CZ104" i="43"/>
  <c r="CZ107" i="43" s="1"/>
  <c r="DH104" i="43"/>
  <c r="DP104" i="43"/>
  <c r="DP107" i="43" s="1"/>
  <c r="DX104" i="43"/>
  <c r="DX107" i="43" s="1"/>
  <c r="EF104" i="43"/>
  <c r="EF107" i="43" s="1"/>
  <c r="EN104" i="43"/>
  <c r="EN107" i="43" s="1"/>
  <c r="EV104" i="43"/>
  <c r="EV107" i="43" s="1"/>
  <c r="FD104" i="43"/>
  <c r="FD107" i="43" s="1"/>
  <c r="FL104" i="43"/>
  <c r="FL107" i="43" s="1"/>
  <c r="FT104" i="43"/>
  <c r="GB104" i="43"/>
  <c r="GB107" i="43" s="1"/>
  <c r="GJ104" i="43"/>
  <c r="GJ107" i="43" s="1"/>
  <c r="GR104" i="43"/>
  <c r="GR107" i="43" s="1"/>
  <c r="GZ104" i="43"/>
  <c r="GZ107" i="43" s="1"/>
  <c r="HH104" i="43"/>
  <c r="HH107" i="43" s="1"/>
  <c r="HP104" i="43"/>
  <c r="HP107" i="43" s="1"/>
  <c r="HX104" i="43"/>
  <c r="HX107" i="43" s="1"/>
  <c r="IF104" i="43"/>
  <c r="IN104" i="43"/>
  <c r="IN107" i="43" s="1"/>
  <c r="IV104" i="43"/>
  <c r="IV107" i="43" s="1"/>
  <c r="JD104" i="43"/>
  <c r="JD107" i="43" s="1"/>
  <c r="JL104" i="43"/>
  <c r="JL107" i="43" s="1"/>
  <c r="JT104" i="43"/>
  <c r="JT107" i="43" s="1"/>
  <c r="KB104" i="43"/>
  <c r="KB107" i="43" s="1"/>
  <c r="KJ104" i="43"/>
  <c r="KJ107" i="43" s="1"/>
  <c r="KR104" i="43"/>
  <c r="KZ104" i="43"/>
  <c r="KZ107" i="43" s="1"/>
  <c r="LH104" i="43"/>
  <c r="LH107" i="43" s="1"/>
  <c r="LP104" i="43"/>
  <c r="LP107" i="43" s="1"/>
  <c r="LX104" i="43"/>
  <c r="LX107" i="43" s="1"/>
  <c r="MF104" i="43"/>
  <c r="MF107" i="43" s="1"/>
  <c r="MN104" i="43"/>
  <c r="MN107" i="43" s="1"/>
  <c r="MV104" i="43"/>
  <c r="MV107" i="43" s="1"/>
  <c r="ND104" i="43"/>
  <c r="ND107" i="43" s="1"/>
  <c r="NL104" i="43"/>
  <c r="NT104" i="43"/>
  <c r="NT107" i="43" s="1"/>
  <c r="OB104" i="43"/>
  <c r="OB107" i="43" s="1"/>
  <c r="OJ104" i="43"/>
  <c r="OJ107" i="43" s="1"/>
  <c r="OR104" i="43"/>
  <c r="OR107" i="43" s="1"/>
  <c r="OZ104" i="43"/>
  <c r="OZ107" i="43" s="1"/>
  <c r="PH104" i="43"/>
  <c r="PH107" i="43" s="1"/>
  <c r="PP104" i="43"/>
  <c r="PP107" i="43" s="1"/>
  <c r="PX104" i="43"/>
  <c r="QF104" i="43"/>
  <c r="QF107" i="43" s="1"/>
  <c r="QN104" i="43"/>
  <c r="QN107" i="43" s="1"/>
  <c r="QV104" i="43"/>
  <c r="QV107" i="43" s="1"/>
  <c r="RD104" i="43"/>
  <c r="RD107" i="43" s="1"/>
  <c r="RL104" i="43"/>
  <c r="RL107" i="43" s="1"/>
  <c r="RT104" i="43"/>
  <c r="RT107" i="43" s="1"/>
  <c r="SB104" i="43"/>
  <c r="SB107" i="43" s="1"/>
  <c r="SJ104" i="43"/>
  <c r="SR104" i="43"/>
  <c r="SR107" i="43" s="1"/>
  <c r="SZ104" i="43"/>
  <c r="SZ107" i="43" s="1"/>
  <c r="TH104" i="43"/>
  <c r="TH107" i="43" s="1"/>
  <c r="TP104" i="43"/>
  <c r="TP107" i="43" s="1"/>
  <c r="TX104" i="43"/>
  <c r="TX107" i="43" s="1"/>
  <c r="UF104" i="43"/>
  <c r="UF107" i="43" s="1"/>
  <c r="UN104" i="43"/>
  <c r="UN107" i="43" s="1"/>
  <c r="UV104" i="43"/>
  <c r="UV107" i="43" s="1"/>
  <c r="VD104" i="43"/>
  <c r="VD107" i="43" s="1"/>
  <c r="VL104" i="43"/>
  <c r="VL107" i="43" s="1"/>
  <c r="VT104" i="43"/>
  <c r="VT107" i="43" s="1"/>
  <c r="WB104" i="43"/>
  <c r="WB107" i="43" s="1"/>
  <c r="WJ104" i="43"/>
  <c r="WJ107" i="43" s="1"/>
  <c r="WR104" i="43"/>
  <c r="WR107" i="43" s="1"/>
  <c r="WZ104" i="43"/>
  <c r="WZ107" i="43" s="1"/>
  <c r="XH104" i="43"/>
  <c r="XP104" i="43"/>
  <c r="XP107" i="43" s="1"/>
  <c r="XX104" i="43"/>
  <c r="XX107" i="43" s="1"/>
  <c r="EP114" i="44"/>
  <c r="EU171" i="44"/>
  <c r="AC172" i="44"/>
  <c r="CQ177" i="44"/>
  <c r="FQ325" i="44"/>
  <c r="DZ366" i="44"/>
  <c r="FD366" i="44"/>
  <c r="GC384" i="44"/>
  <c r="DD400" i="44"/>
  <c r="FH400" i="44" s="1"/>
  <c r="EZ430" i="44"/>
  <c r="EE473" i="44"/>
  <c r="EL474" i="44"/>
  <c r="DZ476" i="44"/>
  <c r="EV476" i="44"/>
  <c r="FB486" i="44"/>
  <c r="BT501" i="44"/>
  <c r="FD501" i="44"/>
  <c r="EO514" i="44"/>
  <c r="EQ531" i="44"/>
  <c r="EZ531" i="44"/>
  <c r="EX94" i="44"/>
  <c r="FC108" i="44"/>
  <c r="ET114" i="44"/>
  <c r="GH133" i="44"/>
  <c r="AP142" i="44"/>
  <c r="FD177" i="44"/>
  <c r="DR179" i="44"/>
  <c r="AP277" i="44"/>
  <c r="FZ326" i="44"/>
  <c r="EU384" i="44"/>
  <c r="FL464" i="44"/>
  <c r="GC473" i="44"/>
  <c r="EM474" i="44"/>
  <c r="EW476" i="44"/>
  <c r="EO478" i="44"/>
  <c r="GC491" i="44"/>
  <c r="FV505" i="44"/>
  <c r="AX531" i="44"/>
  <c r="GH553" i="44"/>
  <c r="FD650" i="44"/>
  <c r="FB94" i="44"/>
  <c r="EV114" i="44"/>
  <c r="GE382" i="44"/>
  <c r="FI94" i="44"/>
  <c r="AX114" i="44"/>
  <c r="ES114" i="44" s="1"/>
  <c r="FD114" i="44"/>
  <c r="BL142" i="44"/>
  <c r="AY171" i="44"/>
  <c r="AH179" i="44"/>
  <c r="FQ269" i="44"/>
  <c r="GE368" i="44"/>
  <c r="GD382" i="44"/>
  <c r="FI400" i="44"/>
  <c r="GE401" i="44"/>
  <c r="GE402" i="44"/>
  <c r="BL430" i="44"/>
  <c r="EK430" i="44" s="1"/>
  <c r="FX464" i="44"/>
  <c r="DZ474" i="44"/>
  <c r="FD476" i="44"/>
  <c r="EN502" i="44"/>
  <c r="FN517" i="44"/>
  <c r="YD107" i="43"/>
  <c r="FJ200" i="44"/>
  <c r="FR200" i="44"/>
  <c r="FO200" i="44"/>
  <c r="EW488" i="44"/>
  <c r="GC141" i="44"/>
  <c r="AX172" i="44"/>
  <c r="BD177" i="44"/>
  <c r="FR400" i="44"/>
  <c r="GD432" i="44"/>
  <c r="GE432" i="44" s="1"/>
  <c r="BU459" i="44"/>
  <c r="EU480" i="44"/>
  <c r="GC480" i="44"/>
  <c r="GD480" i="44" s="1"/>
  <c r="DZ483" i="44"/>
  <c r="EW487" i="44"/>
  <c r="DZ488" i="44"/>
  <c r="FA488" i="44"/>
  <c r="EK501" i="44"/>
  <c r="EX501" i="44"/>
  <c r="FZ530" i="44"/>
  <c r="GE549" i="44"/>
  <c r="BL11" i="44"/>
  <c r="EV93" i="44"/>
  <c r="EL94" i="44"/>
  <c r="T99" i="44"/>
  <c r="EK99" i="44" s="1"/>
  <c r="EZ100" i="44"/>
  <c r="BT110" i="44"/>
  <c r="EW114" i="44"/>
  <c r="FC118" i="44"/>
  <c r="EM119" i="44"/>
  <c r="FA127" i="44"/>
  <c r="EW141" i="44"/>
  <c r="FD142" i="44"/>
  <c r="EK167" i="44"/>
  <c r="EV168" i="44"/>
  <c r="FK172" i="44"/>
  <c r="EV177" i="44"/>
  <c r="AB180" i="44"/>
  <c r="BZ211" i="44"/>
  <c r="EY211" i="44" s="1"/>
  <c r="EW211" i="44"/>
  <c r="FR269" i="44"/>
  <c r="EP279" i="44"/>
  <c r="AS306" i="44"/>
  <c r="GD381" i="44"/>
  <c r="GE381" i="44" s="1"/>
  <c r="EK384" i="44"/>
  <c r="FT400" i="44"/>
  <c r="BZ459" i="44"/>
  <c r="FR464" i="44"/>
  <c r="EY473" i="44"/>
  <c r="EQ474" i="44"/>
  <c r="EQ476" i="44"/>
  <c r="GC477" i="44"/>
  <c r="EW478" i="44"/>
  <c r="EX480" i="44"/>
  <c r="EM486" i="44"/>
  <c r="EY487" i="44"/>
  <c r="FS491" i="44"/>
  <c r="FB491" i="44"/>
  <c r="GF491" i="44"/>
  <c r="EN501" i="44"/>
  <c r="EZ501" i="44"/>
  <c r="GG509" i="44"/>
  <c r="GH509" i="44" s="1"/>
  <c r="EK514" i="44"/>
  <c r="ER93" i="44"/>
  <c r="AY54" i="44"/>
  <c r="ET54" i="44" s="1"/>
  <c r="ET93" i="44"/>
  <c r="GA94" i="44"/>
  <c r="EP94" i="44"/>
  <c r="FW94" i="44"/>
  <c r="AC99" i="44"/>
  <c r="ET99" i="44" s="1"/>
  <c r="EV99" i="44"/>
  <c r="BT106" i="44"/>
  <c r="EE106" i="44" s="1"/>
  <c r="EO109" i="44"/>
  <c r="GC111" i="44"/>
  <c r="EK114" i="44"/>
  <c r="EX114" i="44"/>
  <c r="FB127" i="44"/>
  <c r="FA141" i="44"/>
  <c r="EN142" i="44"/>
  <c r="EM167" i="44"/>
  <c r="EZ168" i="44"/>
  <c r="EN170" i="44"/>
  <c r="EQ171" i="44"/>
  <c r="AC180" i="44"/>
  <c r="FA211" i="44"/>
  <c r="GE220" i="44"/>
  <c r="GA269" i="44"/>
  <c r="ER279" i="44"/>
  <c r="ET366" i="44"/>
  <c r="EL384" i="44"/>
  <c r="EK386" i="44"/>
  <c r="DL400" i="44"/>
  <c r="GE408" i="44"/>
  <c r="FU464" i="44"/>
  <c r="EZ473" i="44"/>
  <c r="EY474" i="44"/>
  <c r="EN477" i="44"/>
  <c r="EL478" i="44"/>
  <c r="EX478" i="44"/>
  <c r="EY480" i="44"/>
  <c r="EU486" i="44"/>
  <c r="EN489" i="44"/>
  <c r="AB491" i="44"/>
  <c r="EC491" i="44" s="1"/>
  <c r="FC491" i="44"/>
  <c r="EO501" i="44"/>
  <c r="FA501" i="44"/>
  <c r="EK531" i="44"/>
  <c r="GC531" i="44"/>
  <c r="GH629" i="44"/>
  <c r="EV650" i="44"/>
  <c r="EK654" i="44"/>
  <c r="EZ54" i="44"/>
  <c r="AX118" i="44"/>
  <c r="ED118" i="44" s="1"/>
  <c r="ER172" i="44"/>
  <c r="CP94" i="44"/>
  <c r="FP94" i="44" s="1"/>
  <c r="ER94" i="44"/>
  <c r="FY94" i="44"/>
  <c r="EZ99" i="44"/>
  <c r="ER108" i="44"/>
  <c r="BT109" i="44"/>
  <c r="EQ109" i="44"/>
  <c r="EL114" i="44"/>
  <c r="FA114" i="44"/>
  <c r="GH114" i="44"/>
  <c r="GE115" i="44"/>
  <c r="FB141" i="44"/>
  <c r="EV142" i="44"/>
  <c r="GC169" i="44"/>
  <c r="ER170" i="44"/>
  <c r="FJ172" i="44"/>
  <c r="FZ172" i="44"/>
  <c r="FT204" i="44"/>
  <c r="FC211" i="44"/>
  <c r="ES272" i="44"/>
  <c r="GC277" i="44"/>
  <c r="ET279" i="44"/>
  <c r="GC295" i="44"/>
  <c r="EV366" i="44"/>
  <c r="EX374" i="44"/>
  <c r="EP384" i="44"/>
  <c r="FA386" i="44"/>
  <c r="GE404" i="44"/>
  <c r="FQ409" i="44"/>
  <c r="EQ430" i="44"/>
  <c r="GE439" i="44"/>
  <c r="EY456" i="44"/>
  <c r="FV464" i="44"/>
  <c r="EM472" i="44"/>
  <c r="FD473" i="44"/>
  <c r="ES476" i="44"/>
  <c r="EP477" i="44"/>
  <c r="EM478" i="44"/>
  <c r="EN478" i="44"/>
  <c r="EZ478" i="44"/>
  <c r="GC478" i="44"/>
  <c r="FB480" i="44"/>
  <c r="EX486" i="44"/>
  <c r="GC486" i="44"/>
  <c r="GD486" i="44" s="1"/>
  <c r="EK487" i="44"/>
  <c r="FK491" i="44"/>
  <c r="EP501" i="44"/>
  <c r="FB501" i="44"/>
  <c r="EN508" i="44"/>
  <c r="EW514" i="44"/>
  <c r="FA514" i="44"/>
  <c r="FN516" i="44"/>
  <c r="EW518" i="44"/>
  <c r="EN652" i="44"/>
  <c r="FD54" i="44"/>
  <c r="EQ211" i="44"/>
  <c r="EW8" i="44"/>
  <c r="EW49" i="44"/>
  <c r="FZ93" i="44"/>
  <c r="EO114" i="44"/>
  <c r="FB114" i="44"/>
  <c r="EP116" i="44"/>
  <c r="EU119" i="44"/>
  <c r="EL169" i="44"/>
  <c r="EZ170" i="44"/>
  <c r="FA270" i="44"/>
  <c r="FB273" i="44"/>
  <c r="EK366" i="44"/>
  <c r="EX366" i="44"/>
  <c r="EY374" i="44"/>
  <c r="EQ384" i="44"/>
  <c r="FB386" i="44"/>
  <c r="EY430" i="44"/>
  <c r="EU477" i="44"/>
  <c r="EL487" i="44"/>
  <c r="FL491" i="44"/>
  <c r="EM530" i="44"/>
  <c r="EU531" i="44"/>
  <c r="ER11" i="44"/>
  <c r="EO16" i="44"/>
  <c r="GC16" i="44"/>
  <c r="EN54" i="44"/>
  <c r="GC104" i="44"/>
  <c r="FA105" i="44"/>
  <c r="ES108" i="44"/>
  <c r="EM118" i="44"/>
  <c r="EK141" i="44"/>
  <c r="EP169" i="44"/>
  <c r="EV321" i="44"/>
  <c r="EN366" i="44"/>
  <c r="EZ366" i="44"/>
  <c r="GC366" i="44"/>
  <c r="ES483" i="44"/>
  <c r="EO487" i="44"/>
  <c r="EK488" i="44"/>
  <c r="FA517" i="44"/>
  <c r="FU550" i="44"/>
  <c r="GD601" i="44"/>
  <c r="GE601" i="44" s="1"/>
  <c r="EK11" i="44"/>
  <c r="FA11" i="44"/>
  <c r="FD11" i="44"/>
  <c r="EQ16" i="44"/>
  <c r="ER54" i="44"/>
  <c r="FD94" i="44"/>
  <c r="GC100" i="44"/>
  <c r="GC102" i="44"/>
  <c r="EK104" i="44"/>
  <c r="EL104" i="44"/>
  <c r="AX105" i="44"/>
  <c r="ER114" i="44"/>
  <c r="EQ118" i="44"/>
  <c r="EP127" i="44"/>
  <c r="GE137" i="44"/>
  <c r="GE139" i="44"/>
  <c r="EL141" i="44"/>
  <c r="BD171" i="44"/>
  <c r="AH172" i="44"/>
  <c r="DM172" i="44"/>
  <c r="AI179" i="44"/>
  <c r="BT180" i="44"/>
  <c r="EE180" i="44" s="1"/>
  <c r="EM211" i="44"/>
  <c r="GE212" i="44"/>
  <c r="BM270" i="44"/>
  <c r="GE336" i="44"/>
  <c r="EE366" i="44"/>
  <c r="EO366" i="44"/>
  <c r="FN400" i="44"/>
  <c r="BV430" i="44"/>
  <c r="EU430" i="44" s="1"/>
  <c r="GG445" i="44"/>
  <c r="GH445" i="44" s="1"/>
  <c r="EQ455" i="44"/>
  <c r="EY476" i="44"/>
  <c r="ER478" i="44"/>
  <c r="EP480" i="44"/>
  <c r="FC486" i="44"/>
  <c r="DZ487" i="44"/>
  <c r="ET487" i="44"/>
  <c r="GC487" i="44"/>
  <c r="EO488" i="44"/>
  <c r="EL491" i="44"/>
  <c r="FX491" i="44"/>
  <c r="ET501" i="44"/>
  <c r="FR505" i="44"/>
  <c r="FZ518" i="44"/>
  <c r="FO530" i="44"/>
  <c r="GE547" i="44"/>
  <c r="EX635" i="44"/>
  <c r="EJ635" i="44" s="1"/>
  <c r="EI635" i="44" s="1"/>
  <c r="FI649" i="44"/>
  <c r="EK191" i="44"/>
  <c r="AX191" i="44"/>
  <c r="FB191" i="44"/>
  <c r="FA191" i="44"/>
  <c r="ET191" i="44"/>
  <c r="EL191" i="44"/>
  <c r="EJ15" i="44"/>
  <c r="EI15" i="44" s="1"/>
  <c r="FG7" i="44"/>
  <c r="AY8" i="44"/>
  <c r="EV8" i="44"/>
  <c r="FG10" i="44"/>
  <c r="AY11" i="44"/>
  <c r="ET11" i="44" s="1"/>
  <c r="EV11" i="44"/>
  <c r="FD16" i="44"/>
  <c r="EJ21" i="44"/>
  <c r="EI21" i="44" s="1"/>
  <c r="EJ22" i="44"/>
  <c r="EI22" i="44" s="1"/>
  <c r="EJ23" i="44"/>
  <c r="EI23" i="44" s="1"/>
  <c r="EJ24" i="44"/>
  <c r="EI24" i="44" s="1"/>
  <c r="EJ25" i="44"/>
  <c r="EI25" i="44" s="1"/>
  <c r="EJ26" i="44"/>
  <c r="EI26" i="44" s="1"/>
  <c r="EJ27" i="44"/>
  <c r="EI27" i="44" s="1"/>
  <c r="EJ28" i="44"/>
  <c r="EI28" i="44" s="1"/>
  <c r="EJ29" i="44"/>
  <c r="EI29" i="44" s="1"/>
  <c r="EJ30" i="44"/>
  <c r="EI30" i="44" s="1"/>
  <c r="EE49" i="44"/>
  <c r="BU59" i="44"/>
  <c r="ET59" i="44" s="1"/>
  <c r="EM59" i="44"/>
  <c r="EX59" i="44"/>
  <c r="FG67" i="44"/>
  <c r="FG77" i="44"/>
  <c r="FG85" i="44"/>
  <c r="FA93" i="44"/>
  <c r="FX93" i="44"/>
  <c r="EX93" i="44"/>
  <c r="FQ93" i="44"/>
  <c r="AB94" i="44"/>
  <c r="EV94" i="44"/>
  <c r="FK94" i="44"/>
  <c r="EP102" i="44"/>
  <c r="FI102" i="44"/>
  <c r="GA102" i="44"/>
  <c r="EX104" i="44"/>
  <c r="EN105" i="44"/>
  <c r="EL106" i="44"/>
  <c r="EM108" i="44"/>
  <c r="EU112" i="44"/>
  <c r="ER112" i="44"/>
  <c r="EM112" i="44"/>
  <c r="EM116" i="44"/>
  <c r="EM126" i="44"/>
  <c r="FC126" i="44"/>
  <c r="BT126" i="44"/>
  <c r="EU133" i="44"/>
  <c r="EV144" i="44"/>
  <c r="EV180" i="44"/>
  <c r="AX180" i="44"/>
  <c r="ES180" i="44" s="1"/>
  <c r="EQ180" i="44"/>
  <c r="GF192" i="44"/>
  <c r="FZ192" i="44"/>
  <c r="FW192" i="44"/>
  <c r="FR192" i="44"/>
  <c r="EW200" i="44"/>
  <c r="FA200" i="44"/>
  <c r="EK200" i="44"/>
  <c r="FG6" i="44"/>
  <c r="EJ7" i="44"/>
  <c r="EI7" i="44" s="1"/>
  <c r="FA8" i="44"/>
  <c r="EZ8" i="44"/>
  <c r="FG9" i="44"/>
  <c r="EL11" i="44"/>
  <c r="EX11" i="44"/>
  <c r="EU16" i="44"/>
  <c r="FG16" i="44"/>
  <c r="FF16" i="44" s="1"/>
  <c r="EJ31" i="44"/>
  <c r="EI31" i="44" s="1"/>
  <c r="EJ50" i="44"/>
  <c r="EI50" i="44" s="1"/>
  <c r="GE50" i="44"/>
  <c r="EJ51" i="44"/>
  <c r="EI51" i="44" s="1"/>
  <c r="GE51" i="44"/>
  <c r="EJ52" i="44"/>
  <c r="EI52" i="44" s="1"/>
  <c r="GE52" i="44"/>
  <c r="EJ53" i="44"/>
  <c r="EI53" i="44" s="1"/>
  <c r="GE53" i="44"/>
  <c r="FG58" i="44"/>
  <c r="BZ59" i="44"/>
  <c r="EY59" i="44" s="1"/>
  <c r="EN59" i="44"/>
  <c r="EZ59" i="44"/>
  <c r="GC59" i="44"/>
  <c r="FG64" i="44"/>
  <c r="FG66" i="44"/>
  <c r="FG76" i="44"/>
  <c r="FG84" i="44"/>
  <c r="EZ93" i="44"/>
  <c r="FS93" i="44"/>
  <c r="EK94" i="44"/>
  <c r="EW94" i="44"/>
  <c r="FM94" i="44"/>
  <c r="GF94" i="44"/>
  <c r="GG94" i="44" s="1"/>
  <c r="GH94" i="44" s="1"/>
  <c r="FG98" i="44"/>
  <c r="ER102" i="44"/>
  <c r="FK102" i="44"/>
  <c r="GF102" i="44"/>
  <c r="EZ104" i="44"/>
  <c r="ER105" i="44"/>
  <c r="EN106" i="44"/>
  <c r="EZ106" i="44"/>
  <c r="GC106" i="44"/>
  <c r="GD106" i="44" s="1"/>
  <c r="GE106" i="44" s="1"/>
  <c r="EO108" i="44"/>
  <c r="GC159" i="44"/>
  <c r="EQ159" i="44"/>
  <c r="FC159" i="44"/>
  <c r="EY159" i="44"/>
  <c r="GE174" i="44"/>
  <c r="BE179" i="44"/>
  <c r="EV179" i="44"/>
  <c r="EN179" i="44"/>
  <c r="ED179" i="44"/>
  <c r="AY179" i="44"/>
  <c r="AY180" i="44"/>
  <c r="EN180" i="44"/>
  <c r="GH181" i="44"/>
  <c r="GE183" i="44"/>
  <c r="AX200" i="44"/>
  <c r="ES200" i="44" s="1"/>
  <c r="GD209" i="44"/>
  <c r="GE209" i="44" s="1"/>
  <c r="FG110" i="44"/>
  <c r="EJ6" i="44"/>
  <c r="EI6" i="44" s="1"/>
  <c r="GC8" i="44"/>
  <c r="FD8" i="44"/>
  <c r="EM11" i="44"/>
  <c r="EY11" i="44"/>
  <c r="EK16" i="44"/>
  <c r="EV16" i="44"/>
  <c r="FG17" i="44"/>
  <c r="FF17" i="44" s="1"/>
  <c r="EJ32" i="44"/>
  <c r="EI32" i="44" s="1"/>
  <c r="EJ33" i="44"/>
  <c r="EI33" i="44" s="1"/>
  <c r="EJ34" i="44"/>
  <c r="EI34" i="44" s="1"/>
  <c r="EJ35" i="44"/>
  <c r="EI35" i="44" s="1"/>
  <c r="EJ36" i="44"/>
  <c r="EI36" i="44" s="1"/>
  <c r="EJ37" i="44"/>
  <c r="EI37" i="44" s="1"/>
  <c r="EJ38" i="44"/>
  <c r="EI38" i="44" s="1"/>
  <c r="FG57" i="44"/>
  <c r="EP59" i="44"/>
  <c r="FB59" i="44"/>
  <c r="FG62" i="44"/>
  <c r="FG63" i="44"/>
  <c r="FG75" i="44"/>
  <c r="FG83" i="44"/>
  <c r="FG91" i="44"/>
  <c r="EL93" i="44"/>
  <c r="FB93" i="44"/>
  <c r="FU93" i="44"/>
  <c r="FG97" i="44"/>
  <c r="FM102" i="44"/>
  <c r="GC116" i="44"/>
  <c r="EL116" i="44"/>
  <c r="FC116" i="44"/>
  <c r="EX116" i="44"/>
  <c r="ET116" i="44"/>
  <c r="FG128" i="44"/>
  <c r="FD133" i="44"/>
  <c r="EM133" i="44"/>
  <c r="EY133" i="44"/>
  <c r="BT133" i="44"/>
  <c r="DZ133" i="44" s="1"/>
  <c r="GC144" i="44"/>
  <c r="EN144" i="44"/>
  <c r="EZ144" i="44"/>
  <c r="GD166" i="44"/>
  <c r="GE166" i="44" s="1"/>
  <c r="BO8" i="44"/>
  <c r="FG8" i="44"/>
  <c r="BT11" i="44"/>
  <c r="EE11" i="44" s="1"/>
  <c r="EN11" i="44"/>
  <c r="EZ11" i="44"/>
  <c r="GC11" i="44"/>
  <c r="AB16" i="44"/>
  <c r="EM16" i="44"/>
  <c r="EW16" i="44"/>
  <c r="FG20" i="44"/>
  <c r="FF20" i="44" s="1"/>
  <c r="BZ49" i="44"/>
  <c r="EV54" i="44"/>
  <c r="FG56" i="44"/>
  <c r="EQ59" i="44"/>
  <c r="FC59" i="44"/>
  <c r="FG61" i="44"/>
  <c r="FG74" i="44"/>
  <c r="FG82" i="44"/>
  <c r="FG90" i="44"/>
  <c r="AX93" i="44"/>
  <c r="ED93" i="44" s="1"/>
  <c r="EN93" i="44"/>
  <c r="FD93" i="44"/>
  <c r="FW93" i="44"/>
  <c r="EN94" i="44"/>
  <c r="EZ94" i="44"/>
  <c r="FQ94" i="44"/>
  <c r="FG96" i="44"/>
  <c r="EX99" i="44"/>
  <c r="EL100" i="44"/>
  <c r="AC102" i="44"/>
  <c r="DD102" i="44"/>
  <c r="FH102" i="44" s="1"/>
  <c r="EV102" i="44"/>
  <c r="FO102" i="44"/>
  <c r="EN104" i="44"/>
  <c r="FD104" i="44"/>
  <c r="GC105" i="44"/>
  <c r="EZ105" i="44"/>
  <c r="EP106" i="44"/>
  <c r="FB106" i="44"/>
  <c r="EU108" i="44"/>
  <c r="EY109" i="44"/>
  <c r="EZ110" i="44"/>
  <c r="EN110" i="44"/>
  <c r="EP112" i="44"/>
  <c r="EU116" i="44"/>
  <c r="FH117" i="44"/>
  <c r="AE122" i="44"/>
  <c r="EK142" i="44"/>
  <c r="FC144" i="44"/>
  <c r="BT144" i="44"/>
  <c r="EE144" i="44" s="1"/>
  <c r="FD167" i="44"/>
  <c r="EW167" i="44"/>
  <c r="EL167" i="44"/>
  <c r="ET167" i="44"/>
  <c r="FC167" i="44"/>
  <c r="ES167" i="44"/>
  <c r="FA167" i="44"/>
  <c r="EP167" i="44"/>
  <c r="EO167" i="44"/>
  <c r="GC171" i="44"/>
  <c r="BD179" i="44"/>
  <c r="FD179" i="44"/>
  <c r="EZ180" i="44"/>
  <c r="FB190" i="44"/>
  <c r="EW190" i="44"/>
  <c r="ET190" i="44"/>
  <c r="GD223" i="44"/>
  <c r="GE223" i="44" s="1"/>
  <c r="EP11" i="44"/>
  <c r="FB11" i="44"/>
  <c r="FG14" i="44"/>
  <c r="AC16" i="44"/>
  <c r="ET16" i="44" s="1"/>
  <c r="EN16" i="44"/>
  <c r="EY16" i="44"/>
  <c r="FG30" i="44"/>
  <c r="FF30" i="44" s="1"/>
  <c r="EJ40" i="44"/>
  <c r="EI40" i="44" s="1"/>
  <c r="EJ41" i="44"/>
  <c r="EI41" i="44" s="1"/>
  <c r="EJ42" i="44"/>
  <c r="EI42" i="44" s="1"/>
  <c r="EJ43" i="44"/>
  <c r="EI43" i="44" s="1"/>
  <c r="FG55" i="44"/>
  <c r="ER59" i="44"/>
  <c r="FD59" i="44"/>
  <c r="FG60" i="44"/>
  <c r="FG71" i="44"/>
  <c r="FG73" i="44"/>
  <c r="FG81" i="44"/>
  <c r="FG89" i="44"/>
  <c r="EP93" i="44"/>
  <c r="FI93" i="44"/>
  <c r="FY93" i="44"/>
  <c r="EO94" i="44"/>
  <c r="FA94" i="44"/>
  <c r="FS94" i="44"/>
  <c r="FG95" i="44"/>
  <c r="EN100" i="44"/>
  <c r="FD100" i="44"/>
  <c r="FG101" i="44"/>
  <c r="DM102" i="44"/>
  <c r="FQ102" i="44" s="1"/>
  <c r="EX102" i="44"/>
  <c r="FS102" i="44"/>
  <c r="FG103" i="44"/>
  <c r="EP104" i="44"/>
  <c r="FD105" i="44"/>
  <c r="ER106" i="44"/>
  <c r="FD106" i="44"/>
  <c r="FG107" i="44"/>
  <c r="EW108" i="44"/>
  <c r="EX112" i="44"/>
  <c r="FB116" i="44"/>
  <c r="FL117" i="44"/>
  <c r="EY119" i="44"/>
  <c r="AX119" i="44"/>
  <c r="ED119" i="44" s="1"/>
  <c r="FC119" i="44"/>
  <c r="FA128" i="44"/>
  <c r="EX128" i="44"/>
  <c r="GC128" i="44"/>
  <c r="GD164" i="44"/>
  <c r="GE164" i="44" s="1"/>
  <c r="FC180" i="44"/>
  <c r="FJ192" i="44"/>
  <c r="EJ188" i="44"/>
  <c r="EI188" i="44" s="1"/>
  <c r="EQ11" i="44"/>
  <c r="FC11" i="44"/>
  <c r="FG13" i="44"/>
  <c r="FG31" i="44"/>
  <c r="FF31" i="44" s="1"/>
  <c r="EJ45" i="44"/>
  <c r="EI45" i="44" s="1"/>
  <c r="EJ46" i="44"/>
  <c r="EI46" i="44" s="1"/>
  <c r="EJ47" i="44"/>
  <c r="EI47" i="44" s="1"/>
  <c r="EJ48" i="44"/>
  <c r="EI48" i="44" s="1"/>
  <c r="FG59" i="44"/>
  <c r="FG70" i="44"/>
  <c r="FG80" i="44"/>
  <c r="FG88" i="44"/>
  <c r="FK93" i="44"/>
  <c r="GA93" i="44"/>
  <c r="EL99" i="44"/>
  <c r="FB99" i="44"/>
  <c r="AX100" i="44"/>
  <c r="ES100" i="44" s="1"/>
  <c r="EP100" i="44"/>
  <c r="FG100" i="44"/>
  <c r="AP102" i="44"/>
  <c r="EK102" i="44" s="1"/>
  <c r="EZ102" i="44"/>
  <c r="FU102" i="44"/>
  <c r="ER104" i="44"/>
  <c r="FG105" i="44"/>
  <c r="ET106" i="44"/>
  <c r="FG106" i="44"/>
  <c r="EZ108" i="44"/>
  <c r="FA109" i="44"/>
  <c r="DZ110" i="44"/>
  <c r="EZ112" i="44"/>
  <c r="FT117" i="44"/>
  <c r="EQ126" i="44"/>
  <c r="GE145" i="44"/>
  <c r="EU167" i="44"/>
  <c r="GC167" i="44"/>
  <c r="FA169" i="44"/>
  <c r="FB169" i="44"/>
  <c r="AX169" i="44"/>
  <c r="ED169" i="44" s="1"/>
  <c r="BT171" i="44"/>
  <c r="EW192" i="44"/>
  <c r="FA192" i="44"/>
  <c r="AX192" i="44"/>
  <c r="ES192" i="44" s="1"/>
  <c r="FO192" i="44"/>
  <c r="FN200" i="44"/>
  <c r="DL200" i="44"/>
  <c r="FP200" i="44" s="1"/>
  <c r="GF200" i="44"/>
  <c r="FZ200" i="44"/>
  <c r="FW200" i="44"/>
  <c r="FG12" i="44"/>
  <c r="EJ17" i="44"/>
  <c r="EI17" i="44" s="1"/>
  <c r="FG38" i="44"/>
  <c r="FF38" i="44" s="1"/>
  <c r="FG54" i="44"/>
  <c r="EU59" i="44"/>
  <c r="FG69" i="44"/>
  <c r="FG79" i="44"/>
  <c r="FG87" i="44"/>
  <c r="FM93" i="44"/>
  <c r="GF93" i="44"/>
  <c r="EN99" i="44"/>
  <c r="FD99" i="44"/>
  <c r="ER100" i="44"/>
  <c r="EL102" i="44"/>
  <c r="FB102" i="44"/>
  <c r="FW102" i="44"/>
  <c r="ET104" i="44"/>
  <c r="EV106" i="44"/>
  <c r="EN109" i="44"/>
  <c r="FC112" i="44"/>
  <c r="AB117" i="44"/>
  <c r="EC117" i="44" s="1"/>
  <c r="EJ123" i="44"/>
  <c r="EI123" i="44" s="1"/>
  <c r="EJ124" i="44"/>
  <c r="EI124" i="44" s="1"/>
  <c r="EY126" i="44"/>
  <c r="GC133" i="44"/>
  <c r="FD146" i="44"/>
  <c r="EL146" i="44"/>
  <c r="FA146" i="44"/>
  <c r="EX146" i="44"/>
  <c r="ET146" i="44"/>
  <c r="EW146" i="44"/>
  <c r="EX167" i="44"/>
  <c r="ER177" i="44"/>
  <c r="EN177" i="44"/>
  <c r="EQ179" i="44"/>
  <c r="EM204" i="44"/>
  <c r="AW8" i="44"/>
  <c r="AX11" i="44"/>
  <c r="ED11" i="44" s="1"/>
  <c r="EU11" i="44"/>
  <c r="FG11" i="44"/>
  <c r="GE15" i="44"/>
  <c r="ER16" i="44"/>
  <c r="FC16" i="44"/>
  <c r="EJ18" i="44"/>
  <c r="EI18" i="44" s="1"/>
  <c r="EJ19" i="44"/>
  <c r="EI19" i="44" s="1"/>
  <c r="EJ20" i="44"/>
  <c r="EI20" i="44" s="1"/>
  <c r="BT59" i="44"/>
  <c r="ES59" i="44" s="1"/>
  <c r="EL59" i="44"/>
  <c r="EV59" i="44"/>
  <c r="FG68" i="44"/>
  <c r="FG78" i="44"/>
  <c r="FG86" i="44"/>
  <c r="CP93" i="44"/>
  <c r="FO93" i="44"/>
  <c r="ET94" i="44"/>
  <c r="ET100" i="44"/>
  <c r="EN102" i="44"/>
  <c r="FD102" i="44"/>
  <c r="EV104" i="44"/>
  <c r="EK106" i="44"/>
  <c r="EW106" i="44"/>
  <c r="EE110" i="44"/>
  <c r="FD110" i="44"/>
  <c r="FG112" i="44"/>
  <c r="FF112" i="44" s="1"/>
  <c r="EX117" i="44"/>
  <c r="FG130" i="44"/>
  <c r="EQ133" i="44"/>
  <c r="GE136" i="44"/>
  <c r="GD136" i="44"/>
  <c r="ER144" i="44"/>
  <c r="EM159" i="44"/>
  <c r="EY167" i="44"/>
  <c r="FA171" i="44"/>
  <c r="EM171" i="44"/>
  <c r="FC171" i="44"/>
  <c r="AC171" i="44"/>
  <c r="DL171" i="44"/>
  <c r="EG171" i="44" s="1"/>
  <c r="DR171" i="44"/>
  <c r="DM171" i="44"/>
  <c r="AB177" i="44"/>
  <c r="FM177" i="44"/>
  <c r="CP177" i="44"/>
  <c r="EF177" i="44" s="1"/>
  <c r="GD215" i="44"/>
  <c r="GE215" i="44" s="1"/>
  <c r="GE210" i="44"/>
  <c r="GE216" i="44"/>
  <c r="GE224" i="44"/>
  <c r="ET225" i="44"/>
  <c r="EL254" i="44"/>
  <c r="EL269" i="44"/>
  <c r="FB269" i="44"/>
  <c r="ER277" i="44"/>
  <c r="GD291" i="44"/>
  <c r="GE291" i="44" s="1"/>
  <c r="FY326" i="44"/>
  <c r="FN326" i="44"/>
  <c r="FX326" i="44"/>
  <c r="AW415" i="44"/>
  <c r="EX415" i="44"/>
  <c r="AP415" i="44"/>
  <c r="AY415" i="44"/>
  <c r="GD435" i="44"/>
  <c r="GE435" i="44" s="1"/>
  <c r="GD465" i="44"/>
  <c r="GE465" i="44" s="1"/>
  <c r="EK505" i="44"/>
  <c r="EE122" i="44"/>
  <c r="ER127" i="44"/>
  <c r="FD127" i="44"/>
  <c r="EP141" i="44"/>
  <c r="ER168" i="44"/>
  <c r="FD169" i="44"/>
  <c r="ET169" i="44"/>
  <c r="FT171" i="44"/>
  <c r="EL172" i="44"/>
  <c r="GA172" i="44"/>
  <c r="GC180" i="44"/>
  <c r="EM180" i="44"/>
  <c r="FD180" i="44"/>
  <c r="EU211" i="44"/>
  <c r="GD218" i="44"/>
  <c r="GE218" i="44" s="1"/>
  <c r="EX225" i="44"/>
  <c r="EP254" i="44"/>
  <c r="GC254" i="44"/>
  <c r="AB269" i="44"/>
  <c r="ES269" i="44" s="1"/>
  <c r="EN269" i="44"/>
  <c r="FD269" i="44"/>
  <c r="ET277" i="44"/>
  <c r="GD362" i="44"/>
  <c r="GE362" i="44" s="1"/>
  <c r="GD406" i="44"/>
  <c r="GE406" i="44" s="1"/>
  <c r="FB453" i="44"/>
  <c r="GC453" i="44"/>
  <c r="EW453" i="44"/>
  <c r="EL453" i="44"/>
  <c r="FC453" i="44"/>
  <c r="EK453" i="44"/>
  <c r="EX453" i="44"/>
  <c r="EM459" i="44"/>
  <c r="AY459" i="44"/>
  <c r="ET459" i="44" s="1"/>
  <c r="EX459" i="44"/>
  <c r="ET503" i="44"/>
  <c r="AX505" i="44"/>
  <c r="ED505" i="44" s="1"/>
  <c r="BT211" i="44"/>
  <c r="EK211" i="44"/>
  <c r="EV211" i="44"/>
  <c r="EY242" i="44"/>
  <c r="EJ242" i="44" s="1"/>
  <c r="EI242" i="44" s="1"/>
  <c r="GC243" i="44"/>
  <c r="ET254" i="44"/>
  <c r="EP266" i="44"/>
  <c r="EP269" i="44"/>
  <c r="FI269" i="44"/>
  <c r="FS269" i="44"/>
  <c r="T277" i="44"/>
  <c r="EK277" i="44" s="1"/>
  <c r="EX277" i="44"/>
  <c r="EU279" i="44"/>
  <c r="DZ291" i="44"/>
  <c r="FB321" i="44"/>
  <c r="EK321" i="44"/>
  <c r="EW321" i="44"/>
  <c r="GD327" i="44"/>
  <c r="GE327" i="44" s="1"/>
  <c r="GD328" i="44"/>
  <c r="GE328" i="44" s="1"/>
  <c r="GD329" i="44"/>
  <c r="GE329" i="44" s="1"/>
  <c r="GD330" i="44"/>
  <c r="GE330" i="44" s="1"/>
  <c r="GD331" i="44"/>
  <c r="GE331" i="44" s="1"/>
  <c r="GD332" i="44"/>
  <c r="GE332" i="44" s="1"/>
  <c r="GD333" i="44"/>
  <c r="GE333" i="44" s="1"/>
  <c r="GD378" i="44"/>
  <c r="GE378" i="44" s="1"/>
  <c r="EN400" i="44"/>
  <c r="ER400" i="44"/>
  <c r="EO400" i="44"/>
  <c r="GD405" i="44"/>
  <c r="GE405" i="44" s="1"/>
  <c r="GC464" i="44"/>
  <c r="EN464" i="44"/>
  <c r="AP464" i="44"/>
  <c r="EY464" i="44"/>
  <c r="GC479" i="44"/>
  <c r="EU479" i="44"/>
  <c r="EQ479" i="44"/>
  <c r="EY479" i="44"/>
  <c r="EV479" i="44"/>
  <c r="EE479" i="44"/>
  <c r="EN479" i="44"/>
  <c r="GD482" i="44"/>
  <c r="GE482" i="44" s="1"/>
  <c r="FD484" i="44"/>
  <c r="EW484" i="44"/>
  <c r="DZ484" i="44"/>
  <c r="FA484" i="44"/>
  <c r="EW122" i="44"/>
  <c r="EV127" i="44"/>
  <c r="FG132" i="44"/>
  <c r="EW172" i="44"/>
  <c r="ET180" i="44"/>
  <c r="GD188" i="44"/>
  <c r="GE188" i="44" s="1"/>
  <c r="DL190" i="44"/>
  <c r="FP190" i="44" s="1"/>
  <c r="EX254" i="44"/>
  <c r="CP269" i="44"/>
  <c r="FP269" i="44" s="1"/>
  <c r="ER269" i="44"/>
  <c r="FJ269" i="44"/>
  <c r="FU269" i="44"/>
  <c r="AP270" i="44"/>
  <c r="AB277" i="44"/>
  <c r="ES277" i="44" s="1"/>
  <c r="EZ277" i="44"/>
  <c r="FA278" i="44"/>
  <c r="EV279" i="44"/>
  <c r="EX279" i="44"/>
  <c r="AQ295" i="44"/>
  <c r="EQ295" i="44"/>
  <c r="EN321" i="44"/>
  <c r="EL321" i="44"/>
  <c r="EX321" i="44"/>
  <c r="GC321" i="44"/>
  <c r="GD321" i="44" s="1"/>
  <c r="GE321" i="44" s="1"/>
  <c r="ET324" i="44"/>
  <c r="FJ326" i="44"/>
  <c r="GD377" i="44"/>
  <c r="GE377" i="44" s="1"/>
  <c r="T400" i="44"/>
  <c r="EK400" i="44" s="1"/>
  <c r="ES409" i="44"/>
  <c r="GG409" i="44"/>
  <c r="EG409" i="44"/>
  <c r="GE431" i="44"/>
  <c r="GD468" i="44"/>
  <c r="GE468" i="44" s="1"/>
  <c r="FD474" i="44"/>
  <c r="FC474" i="44"/>
  <c r="ES474" i="44"/>
  <c r="FA474" i="44"/>
  <c r="EP474" i="44"/>
  <c r="EU474" i="44"/>
  <c r="EK474" i="44"/>
  <c r="ET474" i="44"/>
  <c r="EO474" i="44"/>
  <c r="EK479" i="44"/>
  <c r="ER479" i="44"/>
  <c r="ED502" i="44"/>
  <c r="FD502" i="44"/>
  <c r="EZ502" i="44"/>
  <c r="GD542" i="44"/>
  <c r="GE542" i="44" s="1"/>
  <c r="EN114" i="44"/>
  <c r="EZ114" i="44"/>
  <c r="EJ115" i="44"/>
  <c r="EI115" i="44" s="1"/>
  <c r="EK127" i="44"/>
  <c r="EW127" i="44"/>
  <c r="FG131" i="44"/>
  <c r="EX141" i="44"/>
  <c r="GE161" i="44"/>
  <c r="AX171" i="44"/>
  <c r="ED171" i="44" s="1"/>
  <c r="CQ172" i="44"/>
  <c r="FQ172" i="44" s="1"/>
  <c r="EE177" i="44"/>
  <c r="BT179" i="44"/>
  <c r="EE179" i="44" s="1"/>
  <c r="AH180" i="44"/>
  <c r="EY180" i="44" s="1"/>
  <c r="ER180" i="44"/>
  <c r="FN190" i="44"/>
  <c r="EN211" i="44"/>
  <c r="EZ211" i="44"/>
  <c r="GD231" i="44"/>
  <c r="GE231" i="44" s="1"/>
  <c r="EY239" i="44"/>
  <c r="ET269" i="44"/>
  <c r="FK269" i="44"/>
  <c r="FV269" i="44"/>
  <c r="AX270" i="44"/>
  <c r="EN270" i="44"/>
  <c r="GD272" i="44"/>
  <c r="GE272" i="44" s="1"/>
  <c r="AE277" i="44"/>
  <c r="EV277" i="44" s="1"/>
  <c r="FB277" i="44"/>
  <c r="EZ279" i="44"/>
  <c r="AZ295" i="44"/>
  <c r="EU295" i="44" s="1"/>
  <c r="EY295" i="44"/>
  <c r="DZ321" i="44"/>
  <c r="EO321" i="44"/>
  <c r="EZ321" i="44"/>
  <c r="FL326" i="44"/>
  <c r="FD386" i="44"/>
  <c r="ES386" i="44"/>
  <c r="ET386" i="44"/>
  <c r="EO386" i="44"/>
  <c r="EV400" i="44"/>
  <c r="BU456" i="44"/>
  <c r="EN456" i="44"/>
  <c r="EZ479" i="44"/>
  <c r="GC266" i="44"/>
  <c r="EV269" i="44"/>
  <c r="FM269" i="44"/>
  <c r="FW269" i="44"/>
  <c r="AZ270" i="44"/>
  <c r="ER270" i="44"/>
  <c r="ED277" i="44"/>
  <c r="FD277" i="44"/>
  <c r="AX278" i="44"/>
  <c r="ES278" i="44" s="1"/>
  <c r="AP279" i="44"/>
  <c r="EK279" i="44" s="1"/>
  <c r="FB279" i="44"/>
  <c r="FC295" i="44"/>
  <c r="EN307" i="44"/>
  <c r="GD307" i="44"/>
  <c r="GE307" i="44" s="1"/>
  <c r="GD308" i="44"/>
  <c r="GE308" i="44" s="1"/>
  <c r="GD309" i="44"/>
  <c r="GE309" i="44" s="1"/>
  <c r="GD310" i="44"/>
  <c r="GE310" i="44" s="1"/>
  <c r="GD311" i="44"/>
  <c r="GE311" i="44" s="1"/>
  <c r="GD312" i="44"/>
  <c r="GE312" i="44" s="1"/>
  <c r="GD313" i="44"/>
  <c r="GE313" i="44" s="1"/>
  <c r="GD314" i="44"/>
  <c r="GE314" i="44" s="1"/>
  <c r="EP321" i="44"/>
  <c r="FA321" i="44"/>
  <c r="FR326" i="44"/>
  <c r="EM374" i="44"/>
  <c r="ER374" i="44"/>
  <c r="FD384" i="44"/>
  <c r="FC384" i="44"/>
  <c r="ES384" i="44"/>
  <c r="ET384" i="44"/>
  <c r="EM384" i="44"/>
  <c r="FA384" i="44"/>
  <c r="DZ386" i="44"/>
  <c r="EP386" i="44"/>
  <c r="EW400" i="44"/>
  <c r="FU400" i="44"/>
  <c r="EC409" i="44"/>
  <c r="FB415" i="44"/>
  <c r="EP415" i="44"/>
  <c r="GH448" i="44"/>
  <c r="BL456" i="44"/>
  <c r="EQ472" i="44"/>
  <c r="EK472" i="44"/>
  <c r="EV472" i="44"/>
  <c r="ER472" i="44"/>
  <c r="DZ472" i="44"/>
  <c r="FA472" i="44"/>
  <c r="EW474" i="44"/>
  <c r="GC474" i="44"/>
  <c r="GD474" i="44" s="1"/>
  <c r="GE474" i="44" s="1"/>
  <c r="FC479" i="44"/>
  <c r="EZ485" i="44"/>
  <c r="FD489" i="44"/>
  <c r="EV489" i="44"/>
  <c r="EE489" i="44"/>
  <c r="BT502" i="44"/>
  <c r="EE502" i="44" s="1"/>
  <c r="EJ125" i="44"/>
  <c r="EI125" i="44" s="1"/>
  <c r="EN127" i="44"/>
  <c r="EZ127" i="44"/>
  <c r="FG129" i="44"/>
  <c r="FR172" i="44"/>
  <c r="EZ179" i="44"/>
  <c r="GC204" i="44"/>
  <c r="FB240" i="44"/>
  <c r="ET266" i="44"/>
  <c r="EX269" i="44"/>
  <c r="FN269" i="44"/>
  <c r="FY269" i="44"/>
  <c r="EZ270" i="44"/>
  <c r="DZ272" i="44"/>
  <c r="EN277" i="44"/>
  <c r="AZ278" i="44"/>
  <c r="AX279" i="44"/>
  <c r="ES279" i="44" s="1"/>
  <c r="FD279" i="44"/>
  <c r="BM295" i="44"/>
  <c r="ER321" i="44"/>
  <c r="FD321" i="44"/>
  <c r="FT326" i="44"/>
  <c r="GH335" i="44"/>
  <c r="GD372" i="44"/>
  <c r="GE372" i="44" s="1"/>
  <c r="DZ384" i="44"/>
  <c r="EO384" i="44"/>
  <c r="FB384" i="44"/>
  <c r="EW386" i="44"/>
  <c r="GC386" i="44"/>
  <c r="EZ400" i="44"/>
  <c r="FA415" i="44"/>
  <c r="GH449" i="44"/>
  <c r="EO453" i="44"/>
  <c r="GC455" i="44"/>
  <c r="EU455" i="44"/>
  <c r="AX455" i="44"/>
  <c r="ES455" i="44" s="1"/>
  <c r="EP455" i="44"/>
  <c r="FA455" i="44"/>
  <c r="EW455" i="44"/>
  <c r="EO456" i="44"/>
  <c r="FC472" i="44"/>
  <c r="EX474" i="44"/>
  <c r="FD479" i="44"/>
  <c r="FD485" i="44"/>
  <c r="BU502" i="44"/>
  <c r="FA505" i="44"/>
  <c r="EE211" i="44"/>
  <c r="ER211" i="44"/>
  <c r="EZ269" i="44"/>
  <c r="FO269" i="44"/>
  <c r="FZ269" i="44"/>
  <c r="FD270" i="44"/>
  <c r="EP277" i="44"/>
  <c r="EN279" i="44"/>
  <c r="ES291" i="44"/>
  <c r="EE321" i="44"/>
  <c r="ES321" i="44"/>
  <c r="FV326" i="44"/>
  <c r="EX386" i="44"/>
  <c r="GF400" i="44"/>
  <c r="FV400" i="44"/>
  <c r="FJ400" i="44"/>
  <c r="FY400" i="44"/>
  <c r="FM400" i="44"/>
  <c r="FX400" i="44"/>
  <c r="FL400" i="44"/>
  <c r="FD400" i="44"/>
  <c r="ET415" i="44"/>
  <c r="GE444" i="44"/>
  <c r="EP453" i="44"/>
  <c r="BT456" i="44"/>
  <c r="EE456" i="44" s="1"/>
  <c r="EK484" i="44"/>
  <c r="EO505" i="44"/>
  <c r="FJ517" i="44"/>
  <c r="EY530" i="44"/>
  <c r="FB530" i="44"/>
  <c r="EW530" i="44"/>
  <c r="ES530" i="44"/>
  <c r="DZ530" i="44"/>
  <c r="EQ530" i="44"/>
  <c r="EL530" i="44"/>
  <c r="FC530" i="44"/>
  <c r="ET374" i="44"/>
  <c r="EZ456" i="44"/>
  <c r="EE477" i="44"/>
  <c r="EZ477" i="44"/>
  <c r="EQ486" i="44"/>
  <c r="EQ487" i="44"/>
  <c r="FB487" i="44"/>
  <c r="EX491" i="44"/>
  <c r="FZ517" i="44"/>
  <c r="FN518" i="44"/>
  <c r="EG530" i="44"/>
  <c r="FR530" i="44"/>
  <c r="GF530" i="44"/>
  <c r="GG530" i="44" s="1"/>
  <c r="GH530" i="44" s="1"/>
  <c r="EU649" i="44"/>
  <c r="EZ650" i="44"/>
  <c r="FA650" i="44"/>
  <c r="FD652" i="44"/>
  <c r="EO654" i="44"/>
  <c r="T415" i="44"/>
  <c r="AQ456" i="44"/>
  <c r="EL456" i="44" s="1"/>
  <c r="FD456" i="44"/>
  <c r="BT459" i="44"/>
  <c r="EE459" i="44" s="1"/>
  <c r="ET473" i="44"/>
  <c r="FD477" i="44"/>
  <c r="EQ480" i="44"/>
  <c r="ET486" i="44"/>
  <c r="ES487" i="44"/>
  <c r="FC487" i="44"/>
  <c r="CP491" i="44"/>
  <c r="EY491" i="44"/>
  <c r="FW491" i="44"/>
  <c r="DZ501" i="44"/>
  <c r="FH530" i="44"/>
  <c r="FS530" i="44"/>
  <c r="GD531" i="44"/>
  <c r="GE531" i="44" s="1"/>
  <c r="FA531" i="44"/>
  <c r="EX546" i="44"/>
  <c r="EJ546" i="44" s="1"/>
  <c r="EI546" i="44" s="1"/>
  <c r="GE574" i="44"/>
  <c r="GE578" i="44"/>
  <c r="GE598" i="44"/>
  <c r="GE621" i="44"/>
  <c r="GE629" i="44"/>
  <c r="GD633" i="44"/>
  <c r="GE633" i="44" s="1"/>
  <c r="EV649" i="44"/>
  <c r="EP654" i="44"/>
  <c r="GH590" i="44"/>
  <c r="GD635" i="44"/>
  <c r="GE635" i="44" s="1"/>
  <c r="EK649" i="44"/>
  <c r="EM649" i="44"/>
  <c r="EY649" i="44"/>
  <c r="GC649" i="44"/>
  <c r="ES654" i="44"/>
  <c r="GC654" i="44"/>
  <c r="FK530" i="44"/>
  <c r="FV530" i="44"/>
  <c r="EX548" i="44"/>
  <c r="EX560" i="44"/>
  <c r="EX577" i="44"/>
  <c r="EL649" i="44"/>
  <c r="EN649" i="44"/>
  <c r="EZ649" i="44"/>
  <c r="GD649" i="44"/>
  <c r="EV653" i="44"/>
  <c r="EW654" i="44"/>
  <c r="FL530" i="44"/>
  <c r="FW530" i="44"/>
  <c r="EO531" i="44"/>
  <c r="GD538" i="44"/>
  <c r="GE538" i="44" s="1"/>
  <c r="FU560" i="44"/>
  <c r="FU577" i="44"/>
  <c r="GE613" i="44"/>
  <c r="GE625" i="44"/>
  <c r="FT649" i="44"/>
  <c r="EP649" i="44"/>
  <c r="FB649" i="44"/>
  <c r="EK650" i="44"/>
  <c r="FD653" i="44"/>
  <c r="DZ654" i="44"/>
  <c r="EX654" i="44"/>
  <c r="ET409" i="44"/>
  <c r="ET477" i="44"/>
  <c r="EM487" i="44"/>
  <c r="EX487" i="44"/>
  <c r="EP491" i="44"/>
  <c r="GE492" i="44"/>
  <c r="GE494" i="44"/>
  <c r="GE495" i="44"/>
  <c r="GE496" i="44"/>
  <c r="GE499" i="44"/>
  <c r="GE500" i="44"/>
  <c r="FN530" i="44"/>
  <c r="FX530" i="44"/>
  <c r="EX567" i="44"/>
  <c r="EQ649" i="44"/>
  <c r="FC649" i="44"/>
  <c r="EN650" i="44"/>
  <c r="EQ652" i="44"/>
  <c r="FA654" i="44"/>
  <c r="GD640" i="44"/>
  <c r="GE640" i="44" s="1"/>
  <c r="ER649" i="44"/>
  <c r="FD649" i="44"/>
  <c r="ES650" i="44"/>
  <c r="FQ324" i="44"/>
  <c r="FG324" i="44" s="1"/>
  <c r="FF324" i="44" s="1"/>
  <c r="GD366" i="44"/>
  <c r="GE366" i="44" s="1"/>
  <c r="EL366" i="44"/>
  <c r="EW366" i="44"/>
  <c r="ES374" i="44"/>
  <c r="ED400" i="44"/>
  <c r="ER430" i="44"/>
  <c r="FJ464" i="44"/>
  <c r="EN476" i="44"/>
  <c r="GD478" i="44"/>
  <c r="EK478" i="44"/>
  <c r="EV478" i="44"/>
  <c r="EM480" i="44"/>
  <c r="FC480" i="44"/>
  <c r="EP486" i="44"/>
  <c r="EP487" i="44"/>
  <c r="FA487" i="44"/>
  <c r="ES488" i="44"/>
  <c r="EU491" i="44"/>
  <c r="ET491" i="44"/>
  <c r="EL501" i="44"/>
  <c r="FD508" i="44"/>
  <c r="FP530" i="44"/>
  <c r="GA530" i="44"/>
  <c r="EV531" i="44"/>
  <c r="EX616" i="44"/>
  <c r="EX636" i="44"/>
  <c r="EE649" i="44"/>
  <c r="ET649" i="44"/>
  <c r="FC650" i="44"/>
  <c r="FA653" i="44"/>
  <c r="AX8" i="44"/>
  <c r="BL8" i="44"/>
  <c r="EK8" i="44" s="1"/>
  <c r="BU8" i="44"/>
  <c r="ET8" i="44" s="1"/>
  <c r="EM8" i="44"/>
  <c r="EQ8" i="44"/>
  <c r="EU8" i="44"/>
  <c r="EY8" i="44"/>
  <c r="FC8" i="44"/>
  <c r="GD16" i="44"/>
  <c r="GE16" i="44" s="1"/>
  <c r="BZ39" i="44"/>
  <c r="EY39" i="44" s="1"/>
  <c r="EN39" i="44"/>
  <c r="ER39" i="44"/>
  <c r="EV39" i="44"/>
  <c r="EZ39" i="44"/>
  <c r="FD39" i="44"/>
  <c r="BT44" i="44"/>
  <c r="EE44" i="44" s="1"/>
  <c r="EN44" i="44"/>
  <c r="ER44" i="44"/>
  <c r="EV44" i="44"/>
  <c r="EZ44" i="44"/>
  <c r="FD44" i="44"/>
  <c r="BD49" i="44"/>
  <c r="EL49" i="44"/>
  <c r="EP49" i="44"/>
  <c r="EX49" i="44"/>
  <c r="FB49" i="44"/>
  <c r="GC49" i="44"/>
  <c r="AX54" i="44"/>
  <c r="ED54" i="44" s="1"/>
  <c r="EM54" i="44"/>
  <c r="EQ54" i="44"/>
  <c r="EU54" i="44"/>
  <c r="EY54" i="44"/>
  <c r="FC54" i="44"/>
  <c r="EM93" i="44"/>
  <c r="EQ93" i="44"/>
  <c r="EU93" i="44"/>
  <c r="EY93" i="44"/>
  <c r="FC93" i="44"/>
  <c r="FH93" i="44"/>
  <c r="FL93" i="44"/>
  <c r="FP93" i="44"/>
  <c r="FT93" i="44"/>
  <c r="GC93" i="44"/>
  <c r="DZ94" i="44"/>
  <c r="EF94" i="44"/>
  <c r="ES94" i="44"/>
  <c r="FJ94" i="44"/>
  <c r="FN94" i="44"/>
  <c r="FR94" i="44"/>
  <c r="FV94" i="44"/>
  <c r="FZ94" i="44"/>
  <c r="EO99" i="44"/>
  <c r="EW99" i="44"/>
  <c r="FA99" i="44"/>
  <c r="DZ100" i="44"/>
  <c r="EK100" i="44"/>
  <c r="EO100" i="44"/>
  <c r="EW100" i="44"/>
  <c r="FA100" i="44"/>
  <c r="EO102" i="44"/>
  <c r="EW102" i="44"/>
  <c r="FA102" i="44"/>
  <c r="FJ102" i="44"/>
  <c r="FN102" i="44"/>
  <c r="FR102" i="44"/>
  <c r="FV102" i="44"/>
  <c r="FZ102" i="44"/>
  <c r="EO104" i="44"/>
  <c r="EW104" i="44"/>
  <c r="FA104" i="44"/>
  <c r="BT105" i="44"/>
  <c r="EE105" i="44" s="1"/>
  <c r="ED105" i="44"/>
  <c r="EM105" i="44"/>
  <c r="EQ105" i="44"/>
  <c r="EU105" i="44"/>
  <c r="EY105" i="44"/>
  <c r="FC105" i="44"/>
  <c r="DZ106" i="44"/>
  <c r="ES106" i="44"/>
  <c r="FB108" i="44"/>
  <c r="EX108" i="44"/>
  <c r="ET108" i="44"/>
  <c r="EP108" i="44"/>
  <c r="EL108" i="44"/>
  <c r="DZ108" i="44"/>
  <c r="EK108" i="44"/>
  <c r="EQ108" i="44"/>
  <c r="EV108" i="44"/>
  <c r="FA108" i="44"/>
  <c r="FG108" i="44"/>
  <c r="FF108" i="44" s="1"/>
  <c r="GC108" i="44"/>
  <c r="EE109" i="44"/>
  <c r="FG109" i="44"/>
  <c r="EM110" i="44"/>
  <c r="ER110" i="44"/>
  <c r="EW110" i="44"/>
  <c r="FC110" i="44"/>
  <c r="BT111" i="44"/>
  <c r="EE111" i="44" s="1"/>
  <c r="EL111" i="44"/>
  <c r="EQ111" i="44"/>
  <c r="EW111" i="44"/>
  <c r="FB111" i="44"/>
  <c r="FA112" i="44"/>
  <c r="EW112" i="44"/>
  <c r="EO112" i="44"/>
  <c r="EK112" i="44"/>
  <c r="FD112" i="44"/>
  <c r="ED112" i="44"/>
  <c r="EN112" i="44"/>
  <c r="ET112" i="44"/>
  <c r="EY112" i="44"/>
  <c r="GC112" i="44"/>
  <c r="GD112" i="44" s="1"/>
  <c r="GD114" i="44"/>
  <c r="GE114" i="44" s="1"/>
  <c r="FL116" i="44"/>
  <c r="FZ117" i="44"/>
  <c r="FV117" i="44"/>
  <c r="FR117" i="44"/>
  <c r="FN117" i="44"/>
  <c r="FJ117" i="44"/>
  <c r="FY117" i="44"/>
  <c r="FU117" i="44"/>
  <c r="FQ117" i="44"/>
  <c r="FM117" i="44"/>
  <c r="FI117" i="44"/>
  <c r="DL117" i="44"/>
  <c r="EG117" i="44" s="1"/>
  <c r="EP117" i="44"/>
  <c r="FO117" i="44"/>
  <c r="FW117" i="44"/>
  <c r="GF117" i="44"/>
  <c r="FD118" i="44"/>
  <c r="EZ118" i="44"/>
  <c r="EV118" i="44"/>
  <c r="ER118" i="44"/>
  <c r="EN118" i="44"/>
  <c r="BT118" i="44"/>
  <c r="EE118" i="44" s="1"/>
  <c r="EP118" i="44"/>
  <c r="EX118" i="44"/>
  <c r="FG118" i="44"/>
  <c r="GC118" i="44"/>
  <c r="FD119" i="44"/>
  <c r="EZ119" i="44"/>
  <c r="EV119" i="44"/>
  <c r="ER119" i="44"/>
  <c r="EN119" i="44"/>
  <c r="BT119" i="44"/>
  <c r="EE119" i="44" s="1"/>
  <c r="EP119" i="44"/>
  <c r="EX119" i="44"/>
  <c r="FG119" i="44"/>
  <c r="GC119" i="44"/>
  <c r="EO122" i="44"/>
  <c r="FG122" i="44"/>
  <c r="FA126" i="44"/>
  <c r="EW126" i="44"/>
  <c r="EO126" i="44"/>
  <c r="BM126" i="44"/>
  <c r="EL126" i="44" s="1"/>
  <c r="FD126" i="44"/>
  <c r="EZ126" i="44"/>
  <c r="ER126" i="44"/>
  <c r="EN126" i="44"/>
  <c r="EE126" i="44"/>
  <c r="BW126" i="44"/>
  <c r="EV126" i="44" s="1"/>
  <c r="BL126" i="44"/>
  <c r="EK126" i="44" s="1"/>
  <c r="ET126" i="44"/>
  <c r="FB126" i="44"/>
  <c r="GD127" i="44"/>
  <c r="GE127" i="44" s="1"/>
  <c r="FG127" i="44"/>
  <c r="BW128" i="44"/>
  <c r="BT128" i="44"/>
  <c r="EE128" i="44" s="1"/>
  <c r="EO128" i="44"/>
  <c r="EW128" i="44"/>
  <c r="EJ129" i="44"/>
  <c r="EI129" i="44" s="1"/>
  <c r="EJ130" i="44"/>
  <c r="EI130" i="44" s="1"/>
  <c r="EJ131" i="44"/>
  <c r="EI131" i="44" s="1"/>
  <c r="EJ132" i="44"/>
  <c r="EI132" i="44" s="1"/>
  <c r="EN133" i="44"/>
  <c r="EV133" i="44"/>
  <c r="EJ135" i="44"/>
  <c r="EI135" i="44" s="1"/>
  <c r="EJ137" i="44"/>
  <c r="EI137" i="44" s="1"/>
  <c r="EJ139" i="44"/>
  <c r="EI139" i="44" s="1"/>
  <c r="FG141" i="44"/>
  <c r="EJ147" i="44"/>
  <c r="EI147" i="44" s="1"/>
  <c r="FG147" i="44"/>
  <c r="GD147" i="44"/>
  <c r="GE147" i="44" s="1"/>
  <c r="EJ151" i="44"/>
  <c r="EI151" i="44" s="1"/>
  <c r="FG151" i="44"/>
  <c r="GD151" i="44"/>
  <c r="GE151" i="44" s="1"/>
  <c r="EJ155" i="44"/>
  <c r="EI155" i="44" s="1"/>
  <c r="FG155" i="44"/>
  <c r="GD155" i="44"/>
  <c r="GE155" i="44" s="1"/>
  <c r="FG162" i="44"/>
  <c r="GE162" i="44"/>
  <c r="FG165" i="44"/>
  <c r="GE165" i="44"/>
  <c r="FG167" i="44"/>
  <c r="GD167" i="44"/>
  <c r="GE167" i="44" s="1"/>
  <c r="CW171" i="44"/>
  <c r="FL171" i="44"/>
  <c r="BZ172" i="44"/>
  <c r="BU172" i="44"/>
  <c r="BT172" i="44"/>
  <c r="EE172" i="44" s="1"/>
  <c r="FB172" i="44"/>
  <c r="DR177" i="44"/>
  <c r="DM177" i="44"/>
  <c r="FQ177" i="44" s="1"/>
  <c r="FZ177" i="44"/>
  <c r="FR177" i="44"/>
  <c r="FJ177" i="44"/>
  <c r="FY177" i="44"/>
  <c r="FI177" i="44"/>
  <c r="DS177" i="44"/>
  <c r="FN177" i="44"/>
  <c r="DL177" i="44"/>
  <c r="EG177" i="44" s="1"/>
  <c r="GF179" i="44"/>
  <c r="GA179" i="44"/>
  <c r="FS179" i="44"/>
  <c r="FO179" i="44"/>
  <c r="FK179" i="44"/>
  <c r="CV179" i="44"/>
  <c r="FZ179" i="44"/>
  <c r="FR179" i="44"/>
  <c r="FN179" i="44"/>
  <c r="FJ179" i="44"/>
  <c r="CQ179" i="44"/>
  <c r="FU179" i="44"/>
  <c r="FM179" i="44"/>
  <c r="FT179" i="44"/>
  <c r="FL179" i="44"/>
  <c r="CW179" i="44"/>
  <c r="FW179" i="44" s="1"/>
  <c r="FY179" i="44"/>
  <c r="FI179" i="44"/>
  <c r="CP179" i="44"/>
  <c r="FH179" i="44"/>
  <c r="EJ189" i="44"/>
  <c r="EI189" i="44" s="1"/>
  <c r="FG189" i="44"/>
  <c r="FF189" i="44" s="1"/>
  <c r="ES190" i="44"/>
  <c r="DZ190" i="44"/>
  <c r="FS191" i="44"/>
  <c r="FG193" i="44"/>
  <c r="FG198" i="44"/>
  <c r="EJ9" i="44"/>
  <c r="EI9" i="44" s="1"/>
  <c r="EJ10" i="44"/>
  <c r="EI10" i="44" s="1"/>
  <c r="EJ12" i="44"/>
  <c r="EI12" i="44" s="1"/>
  <c r="EJ13" i="44"/>
  <c r="EI13" i="44" s="1"/>
  <c r="EJ14" i="44"/>
  <c r="EI14" i="44" s="1"/>
  <c r="FG18" i="44"/>
  <c r="FG19" i="44"/>
  <c r="FG21" i="44"/>
  <c r="FG22" i="44"/>
  <c r="FG23" i="44"/>
  <c r="FG24" i="44"/>
  <c r="FG25" i="44"/>
  <c r="FG26" i="44"/>
  <c r="FG27" i="44"/>
  <c r="FG28" i="44"/>
  <c r="FG29" i="44"/>
  <c r="FG32" i="44"/>
  <c r="FG33" i="44"/>
  <c r="FG34" i="44"/>
  <c r="FG35" i="44"/>
  <c r="FG36" i="44"/>
  <c r="FG37" i="44"/>
  <c r="EK39" i="44"/>
  <c r="EO39" i="44"/>
  <c r="EW39" i="44"/>
  <c r="FA39" i="44"/>
  <c r="FG39" i="44"/>
  <c r="FG40" i="44"/>
  <c r="FG41" i="44"/>
  <c r="FG42" i="44"/>
  <c r="FG43" i="44"/>
  <c r="EK44" i="44"/>
  <c r="EO44" i="44"/>
  <c r="EW44" i="44"/>
  <c r="FA44" i="44"/>
  <c r="FG44" i="44"/>
  <c r="FG45" i="44"/>
  <c r="FG46" i="44"/>
  <c r="FG47" i="44"/>
  <c r="FG48" i="44"/>
  <c r="BF49" i="44"/>
  <c r="EM49" i="44"/>
  <c r="EQ49" i="44"/>
  <c r="EU49" i="44"/>
  <c r="FC49" i="44"/>
  <c r="EJ55" i="44"/>
  <c r="EI55" i="44" s="1"/>
  <c r="EJ56" i="44"/>
  <c r="EI56" i="44" s="1"/>
  <c r="EJ57" i="44"/>
  <c r="EI57" i="44" s="1"/>
  <c r="EJ58" i="44"/>
  <c r="EI58" i="44" s="1"/>
  <c r="EJ60" i="44"/>
  <c r="EI60" i="44" s="1"/>
  <c r="EJ61" i="44"/>
  <c r="EI61" i="44" s="1"/>
  <c r="EJ62" i="44"/>
  <c r="EI62" i="44" s="1"/>
  <c r="FG65" i="44"/>
  <c r="FF65" i="44" s="1"/>
  <c r="FG72" i="44"/>
  <c r="FF72" i="44" s="1"/>
  <c r="FG92" i="44"/>
  <c r="FF92" i="44" s="1"/>
  <c r="GD93" i="44"/>
  <c r="FG99" i="44"/>
  <c r="FF99" i="44" s="1"/>
  <c r="FG104" i="44"/>
  <c r="FF104" i="44" s="1"/>
  <c r="GD108" i="44"/>
  <c r="ED110" i="44"/>
  <c r="ES110" i="44"/>
  <c r="FD111" i="44"/>
  <c r="EZ111" i="44"/>
  <c r="EV111" i="44"/>
  <c r="ER111" i="44"/>
  <c r="EN111" i="44"/>
  <c r="AB111" i="44"/>
  <c r="EM111" i="44"/>
  <c r="EX111" i="44"/>
  <c r="FC111" i="44"/>
  <c r="ES112" i="44"/>
  <c r="DZ112" i="44"/>
  <c r="FZ116" i="44"/>
  <c r="FV116" i="44"/>
  <c r="FR116" i="44"/>
  <c r="FN116" i="44"/>
  <c r="FJ116" i="44"/>
  <c r="FY116" i="44"/>
  <c r="FU116" i="44"/>
  <c r="FQ116" i="44"/>
  <c r="FM116" i="44"/>
  <c r="FI116" i="44"/>
  <c r="DL116" i="44"/>
  <c r="FP116" i="44" s="1"/>
  <c r="FO116" i="44"/>
  <c r="FW116" i="44"/>
  <c r="GF116" i="44"/>
  <c r="FD117" i="44"/>
  <c r="EZ117" i="44"/>
  <c r="EV117" i="44"/>
  <c r="ER117" i="44"/>
  <c r="EN117" i="44"/>
  <c r="AX117" i="44"/>
  <c r="ES117" i="44" s="1"/>
  <c r="EQ117" i="44"/>
  <c r="EY117" i="44"/>
  <c r="FG120" i="44"/>
  <c r="AQ122" i="44"/>
  <c r="GC122" i="44"/>
  <c r="FB122" i="44"/>
  <c r="EX122" i="44"/>
  <c r="ET122" i="44"/>
  <c r="EP122" i="44"/>
  <c r="BA122" i="44"/>
  <c r="EV122" i="44" s="1"/>
  <c r="AP122" i="44"/>
  <c r="EK122" i="44" s="1"/>
  <c r="ER122" i="44"/>
  <c r="EZ122" i="44"/>
  <c r="FG123" i="44"/>
  <c r="FG125" i="44"/>
  <c r="ES126" i="44"/>
  <c r="DZ126" i="44"/>
  <c r="EE127" i="44"/>
  <c r="GD129" i="44"/>
  <c r="GE129" i="44" s="1"/>
  <c r="GD130" i="44"/>
  <c r="GE130" i="44" s="1"/>
  <c r="GD131" i="44"/>
  <c r="GE131" i="44" s="1"/>
  <c r="GD132" i="44"/>
  <c r="GE132" i="44" s="1"/>
  <c r="FG133" i="44"/>
  <c r="FF133" i="44" s="1"/>
  <c r="EJ134" i="44"/>
  <c r="EI134" i="44" s="1"/>
  <c r="FG146" i="44"/>
  <c r="EJ150" i="44"/>
  <c r="EI150" i="44" s="1"/>
  <c r="FG150" i="44"/>
  <c r="GD150" i="44"/>
  <c r="GE150" i="44" s="1"/>
  <c r="EJ154" i="44"/>
  <c r="EI154" i="44" s="1"/>
  <c r="FG154" i="44"/>
  <c r="GD154" i="44"/>
  <c r="GE154" i="44" s="1"/>
  <c r="EJ158" i="44"/>
  <c r="EI158" i="44" s="1"/>
  <c r="FG158" i="44"/>
  <c r="GD158" i="44"/>
  <c r="GE158" i="44" s="1"/>
  <c r="FG163" i="44"/>
  <c r="FF163" i="44" s="1"/>
  <c r="GD163" i="44"/>
  <c r="GE163" i="44" s="1"/>
  <c r="FG166" i="44"/>
  <c r="ES170" i="44"/>
  <c r="DZ170" i="44"/>
  <c r="EJ182" i="44"/>
  <c r="EI182" i="44" s="1"/>
  <c r="EJ184" i="44"/>
  <c r="EI184" i="44" s="1"/>
  <c r="FG197" i="44"/>
  <c r="EJ629" i="44"/>
  <c r="EI629" i="44" s="1"/>
  <c r="EJ634" i="44"/>
  <c r="EI634" i="44" s="1"/>
  <c r="EJ639" i="44"/>
  <c r="EI639" i="44" s="1"/>
  <c r="EJ619" i="44"/>
  <c r="EI619" i="44" s="1"/>
  <c r="EJ616" i="44"/>
  <c r="EI616" i="44" s="1"/>
  <c r="EJ606" i="44"/>
  <c r="EI606" i="44" s="1"/>
  <c r="EJ603" i="44"/>
  <c r="EI603" i="44" s="1"/>
  <c r="EJ630" i="44"/>
  <c r="EI630" i="44" s="1"/>
  <c r="EJ611" i="44"/>
  <c r="EI611" i="44" s="1"/>
  <c r="EJ597" i="44"/>
  <c r="EI597" i="44" s="1"/>
  <c r="EJ595" i="44"/>
  <c r="EI595" i="44" s="1"/>
  <c r="EJ592" i="44"/>
  <c r="EI592" i="44" s="1"/>
  <c r="EJ587" i="44"/>
  <c r="EI587" i="44" s="1"/>
  <c r="EJ586" i="44"/>
  <c r="EI586" i="44" s="1"/>
  <c r="EJ581" i="44"/>
  <c r="EI581" i="44" s="1"/>
  <c r="EJ577" i="44"/>
  <c r="EI577" i="44" s="1"/>
  <c r="EJ571" i="44"/>
  <c r="EI571" i="44" s="1"/>
  <c r="EJ570" i="44"/>
  <c r="EI570" i="44" s="1"/>
  <c r="EJ567" i="44"/>
  <c r="EI567" i="44" s="1"/>
  <c r="EJ566" i="44"/>
  <c r="EI566" i="44" s="1"/>
  <c r="EJ563" i="44"/>
  <c r="EI563" i="44" s="1"/>
  <c r="EJ560" i="44"/>
  <c r="EI560" i="44" s="1"/>
  <c r="EJ555" i="44"/>
  <c r="EI555" i="44" s="1"/>
  <c r="EJ636" i="44"/>
  <c r="EI636" i="44" s="1"/>
  <c r="EJ625" i="44"/>
  <c r="EI625" i="44" s="1"/>
  <c r="EJ621" i="44"/>
  <c r="EI621" i="44" s="1"/>
  <c r="EJ618" i="44"/>
  <c r="EI618" i="44" s="1"/>
  <c r="EJ612" i="44"/>
  <c r="EI612" i="44" s="1"/>
  <c r="EJ610" i="44"/>
  <c r="EI610" i="44" s="1"/>
  <c r="EJ609" i="44"/>
  <c r="EI609" i="44" s="1"/>
  <c r="EJ605" i="44"/>
  <c r="EI605" i="44" s="1"/>
  <c r="EJ602" i="44"/>
  <c r="EI602" i="44" s="1"/>
  <c r="EJ585" i="44"/>
  <c r="EI585" i="44" s="1"/>
  <c r="EJ584" i="44"/>
  <c r="EI584" i="44" s="1"/>
  <c r="EJ580" i="44"/>
  <c r="EI580" i="44" s="1"/>
  <c r="EJ576" i="44"/>
  <c r="EI576" i="44" s="1"/>
  <c r="EJ569" i="44"/>
  <c r="EI569" i="44" s="1"/>
  <c r="EJ565" i="44"/>
  <c r="EI565" i="44" s="1"/>
  <c r="EJ627" i="44"/>
  <c r="EI627" i="44" s="1"/>
  <c r="EJ622" i="44"/>
  <c r="EI622" i="44" s="1"/>
  <c r="EJ591" i="44"/>
  <c r="EI591" i="44" s="1"/>
  <c r="EJ579" i="44"/>
  <c r="EI579" i="44" s="1"/>
  <c r="EJ568" i="44"/>
  <c r="EI568" i="44" s="1"/>
  <c r="EJ564" i="44"/>
  <c r="EI564" i="44" s="1"/>
  <c r="EJ561" i="44"/>
  <c r="EI561" i="44" s="1"/>
  <c r="EJ551" i="44"/>
  <c r="EI551" i="44" s="1"/>
  <c r="EJ544" i="44"/>
  <c r="EI544" i="44" s="1"/>
  <c r="EJ540" i="44"/>
  <c r="EI540" i="44" s="1"/>
  <c r="EJ536" i="44"/>
  <c r="EI536" i="44" s="1"/>
  <c r="EJ578" i="44"/>
  <c r="EI578" i="44" s="1"/>
  <c r="EJ575" i="44"/>
  <c r="EI575" i="44" s="1"/>
  <c r="EJ545" i="44"/>
  <c r="EI545" i="44" s="1"/>
  <c r="EJ541" i="44"/>
  <c r="EI541" i="44" s="1"/>
  <c r="EJ537" i="44"/>
  <c r="EI537" i="44" s="1"/>
  <c r="EJ598" i="44"/>
  <c r="EI598" i="44" s="1"/>
  <c r="EJ593" i="44"/>
  <c r="EI593" i="44" s="1"/>
  <c r="EJ583" i="44"/>
  <c r="EI583" i="44" s="1"/>
  <c r="EJ574" i="44"/>
  <c r="EI574" i="44" s="1"/>
  <c r="EJ558" i="44"/>
  <c r="EI558" i="44" s="1"/>
  <c r="EJ553" i="44"/>
  <c r="EI553" i="44" s="1"/>
  <c r="EJ552" i="44"/>
  <c r="EI552" i="44" s="1"/>
  <c r="EJ542" i="44"/>
  <c r="EI542" i="44" s="1"/>
  <c r="EJ538" i="44"/>
  <c r="EI538" i="44" s="1"/>
  <c r="EJ529" i="44"/>
  <c r="EI529" i="44" s="1"/>
  <c r="EJ527" i="44"/>
  <c r="EI527" i="44" s="1"/>
  <c r="EJ513" i="44"/>
  <c r="EI513" i="44" s="1"/>
  <c r="EJ594" i="44"/>
  <c r="EI594" i="44" s="1"/>
  <c r="EJ590" i="44"/>
  <c r="EI590" i="44" s="1"/>
  <c r="EJ543" i="44"/>
  <c r="EI543" i="44" s="1"/>
  <c r="EJ510" i="44"/>
  <c r="EI510" i="44" s="1"/>
  <c r="EJ601" i="44"/>
  <c r="EI601" i="44" s="1"/>
  <c r="EJ539" i="44"/>
  <c r="EI539" i="44" s="1"/>
  <c r="EJ526" i="44"/>
  <c r="EI526" i="44" s="1"/>
  <c r="EJ511" i="44"/>
  <c r="EI511" i="44" s="1"/>
  <c r="EJ509" i="44"/>
  <c r="EI509" i="44" s="1"/>
  <c r="EJ512" i="44"/>
  <c r="EI512" i="44" s="1"/>
  <c r="EJ500" i="44"/>
  <c r="EI500" i="44" s="1"/>
  <c r="EJ499" i="44"/>
  <c r="EI499" i="44" s="1"/>
  <c r="EJ498" i="44"/>
  <c r="EI498" i="44" s="1"/>
  <c r="EJ497" i="44"/>
  <c r="EI497" i="44" s="1"/>
  <c r="EJ496" i="44"/>
  <c r="EI496" i="44" s="1"/>
  <c r="EJ495" i="44"/>
  <c r="EI495" i="44" s="1"/>
  <c r="EJ494" i="44"/>
  <c r="EI494" i="44" s="1"/>
  <c r="EJ493" i="44"/>
  <c r="EI493" i="44" s="1"/>
  <c r="EJ492" i="44"/>
  <c r="EI492" i="44" s="1"/>
  <c r="EJ482" i="44"/>
  <c r="EI482" i="44" s="1"/>
  <c r="EJ481" i="44"/>
  <c r="EI481" i="44" s="1"/>
  <c r="EJ490" i="44"/>
  <c r="EI490" i="44" s="1"/>
  <c r="EJ466" i="44"/>
  <c r="EI466" i="44" s="1"/>
  <c r="EJ449" i="44"/>
  <c r="EI449" i="44" s="1"/>
  <c r="EJ445" i="44"/>
  <c r="EI445" i="44" s="1"/>
  <c r="EJ441" i="44"/>
  <c r="EI441" i="44" s="1"/>
  <c r="EJ437" i="44"/>
  <c r="EI437" i="44" s="1"/>
  <c r="EJ433" i="44"/>
  <c r="EI433" i="44" s="1"/>
  <c r="EJ380" i="44"/>
  <c r="EI380" i="44" s="1"/>
  <c r="EJ376" i="44"/>
  <c r="EI376" i="44" s="1"/>
  <c r="EJ364" i="44"/>
  <c r="EI364" i="44" s="1"/>
  <c r="EJ360" i="44"/>
  <c r="EI360" i="44" s="1"/>
  <c r="EJ356" i="44"/>
  <c r="EI356" i="44" s="1"/>
  <c r="EJ352" i="44"/>
  <c r="EI352" i="44" s="1"/>
  <c r="EJ348" i="44"/>
  <c r="EI348" i="44" s="1"/>
  <c r="EJ344" i="44"/>
  <c r="EI344" i="44" s="1"/>
  <c r="EJ467" i="44"/>
  <c r="EI467" i="44" s="1"/>
  <c r="EJ448" i="44"/>
  <c r="EI448" i="44" s="1"/>
  <c r="EJ442" i="44"/>
  <c r="EI442" i="44" s="1"/>
  <c r="EJ438" i="44"/>
  <c r="EI438" i="44" s="1"/>
  <c r="EJ434" i="44"/>
  <c r="EI434" i="44" s="1"/>
  <c r="EJ407" i="44"/>
  <c r="EI407" i="44" s="1"/>
  <c r="EJ403" i="44"/>
  <c r="EI403" i="44" s="1"/>
  <c r="EJ381" i="44"/>
  <c r="EI381" i="44" s="1"/>
  <c r="EJ377" i="44"/>
  <c r="EI377" i="44" s="1"/>
  <c r="EJ365" i="44"/>
  <c r="EI365" i="44" s="1"/>
  <c r="EJ582" i="44"/>
  <c r="EI582" i="44" s="1"/>
  <c r="EJ470" i="44"/>
  <c r="EI470" i="44" s="1"/>
  <c r="EJ451" i="44"/>
  <c r="EI451" i="44" s="1"/>
  <c r="EJ447" i="44"/>
  <c r="EI447" i="44" s="1"/>
  <c r="EJ443" i="44"/>
  <c r="EI443" i="44" s="1"/>
  <c r="EJ439" i="44"/>
  <c r="EI439" i="44" s="1"/>
  <c r="EJ435" i="44"/>
  <c r="EI435" i="44" s="1"/>
  <c r="EJ431" i="44"/>
  <c r="EI431" i="44" s="1"/>
  <c r="EJ408" i="44"/>
  <c r="EI408" i="44" s="1"/>
  <c r="EJ404" i="44"/>
  <c r="EI404" i="44" s="1"/>
  <c r="EJ557" i="44"/>
  <c r="EI557" i="44" s="1"/>
  <c r="EJ465" i="44"/>
  <c r="EI465" i="44" s="1"/>
  <c r="EJ452" i="44"/>
  <c r="EI452" i="44" s="1"/>
  <c r="EJ450" i="44"/>
  <c r="EI450" i="44" s="1"/>
  <c r="EJ446" i="44"/>
  <c r="EI446" i="44" s="1"/>
  <c r="EJ444" i="44"/>
  <c r="EI444" i="44" s="1"/>
  <c r="EJ440" i="44"/>
  <c r="EI440" i="44" s="1"/>
  <c r="EJ436" i="44"/>
  <c r="EI436" i="44" s="1"/>
  <c r="EJ432" i="44"/>
  <c r="EI432" i="44" s="1"/>
  <c r="EJ405" i="44"/>
  <c r="EI405" i="44" s="1"/>
  <c r="EJ401" i="44"/>
  <c r="EI401" i="44" s="1"/>
  <c r="EJ383" i="44"/>
  <c r="EI383" i="44" s="1"/>
  <c r="EJ379" i="44"/>
  <c r="EI379" i="44" s="1"/>
  <c r="EJ375" i="44"/>
  <c r="EI375" i="44" s="1"/>
  <c r="EJ382" i="44"/>
  <c r="EI382" i="44" s="1"/>
  <c r="EJ378" i="44"/>
  <c r="EI378" i="44" s="1"/>
  <c r="EJ343" i="44"/>
  <c r="EI343" i="44" s="1"/>
  <c r="EJ363" i="44"/>
  <c r="EI363" i="44" s="1"/>
  <c r="EJ361" i="44"/>
  <c r="EI361" i="44" s="1"/>
  <c r="EJ359" i="44"/>
  <c r="EI359" i="44" s="1"/>
  <c r="EJ357" i="44"/>
  <c r="EI357" i="44" s="1"/>
  <c r="EJ355" i="44"/>
  <c r="EI355" i="44" s="1"/>
  <c r="EJ353" i="44"/>
  <c r="EI353" i="44" s="1"/>
  <c r="EJ351" i="44"/>
  <c r="EI351" i="44" s="1"/>
  <c r="EJ349" i="44"/>
  <c r="EI349" i="44" s="1"/>
  <c r="EJ347" i="44"/>
  <c r="EI347" i="44" s="1"/>
  <c r="EJ345" i="44"/>
  <c r="EI345" i="44" s="1"/>
  <c r="EJ342" i="44"/>
  <c r="EI342" i="44" s="1"/>
  <c r="EJ340" i="44"/>
  <c r="EI340" i="44" s="1"/>
  <c r="EJ338" i="44"/>
  <c r="EI338" i="44" s="1"/>
  <c r="EJ320" i="44"/>
  <c r="EI320" i="44" s="1"/>
  <c r="EJ319" i="44"/>
  <c r="EI319" i="44" s="1"/>
  <c r="EJ318" i="44"/>
  <c r="EI318" i="44" s="1"/>
  <c r="EJ317" i="44"/>
  <c r="EI317" i="44" s="1"/>
  <c r="EJ271" i="44"/>
  <c r="EI271" i="44" s="1"/>
  <c r="EJ362" i="44"/>
  <c r="EI362" i="44" s="1"/>
  <c r="EJ358" i="44"/>
  <c r="EI358" i="44" s="1"/>
  <c r="EJ354" i="44"/>
  <c r="EI354" i="44" s="1"/>
  <c r="EJ350" i="44"/>
  <c r="EI350" i="44" s="1"/>
  <c r="EJ346" i="44"/>
  <c r="EI346" i="44" s="1"/>
  <c r="EJ372" i="44"/>
  <c r="EI372" i="44" s="1"/>
  <c r="EJ370" i="44"/>
  <c r="EI370" i="44" s="1"/>
  <c r="EJ368" i="44"/>
  <c r="EI368" i="44" s="1"/>
  <c r="EJ341" i="44"/>
  <c r="EI341" i="44" s="1"/>
  <c r="EJ339" i="44"/>
  <c r="EI339" i="44" s="1"/>
  <c r="EJ336" i="44"/>
  <c r="EI336" i="44" s="1"/>
  <c r="EJ325" i="44"/>
  <c r="EI325" i="44" s="1"/>
  <c r="EJ324" i="44"/>
  <c r="EI324" i="44" s="1"/>
  <c r="EJ323" i="44"/>
  <c r="EI323" i="44" s="1"/>
  <c r="EJ322" i="44"/>
  <c r="EI322" i="44" s="1"/>
  <c r="EJ316" i="44"/>
  <c r="EI316" i="44" s="1"/>
  <c r="EJ290" i="44"/>
  <c r="EI290" i="44" s="1"/>
  <c r="EJ289" i="44"/>
  <c r="EI289" i="44" s="1"/>
  <c r="EJ288" i="44"/>
  <c r="EI288" i="44" s="1"/>
  <c r="EJ287" i="44"/>
  <c r="EI287" i="44" s="1"/>
  <c r="EJ286" i="44"/>
  <c r="EI286" i="44" s="1"/>
  <c r="EJ285" i="44"/>
  <c r="EI285" i="44" s="1"/>
  <c r="EJ284" i="44"/>
  <c r="EI284" i="44" s="1"/>
  <c r="EJ283" i="44"/>
  <c r="EI283" i="44" s="1"/>
  <c r="EJ282" i="44"/>
  <c r="EI282" i="44" s="1"/>
  <c r="EJ281" i="44"/>
  <c r="EI281" i="44" s="1"/>
  <c r="EJ280" i="44"/>
  <c r="EI280" i="44" s="1"/>
  <c r="EJ276" i="44"/>
  <c r="EI276" i="44" s="1"/>
  <c r="EJ268" i="44"/>
  <c r="EI268" i="44" s="1"/>
  <c r="EJ265" i="44"/>
  <c r="EI265" i="44" s="1"/>
  <c r="EJ264" i="44"/>
  <c r="EI264" i="44" s="1"/>
  <c r="EJ263" i="44"/>
  <c r="EI263" i="44" s="1"/>
  <c r="EJ262" i="44"/>
  <c r="EI262" i="44" s="1"/>
  <c r="EJ261" i="44"/>
  <c r="EI261" i="44" s="1"/>
  <c r="EJ239" i="44"/>
  <c r="EI239" i="44" s="1"/>
  <c r="EJ210" i="44"/>
  <c r="EI210" i="44" s="1"/>
  <c r="EJ206" i="44"/>
  <c r="EI206" i="44" s="1"/>
  <c r="EJ205" i="44"/>
  <c r="EI205" i="44" s="1"/>
  <c r="EJ203" i="44"/>
  <c r="EI203" i="44" s="1"/>
  <c r="EJ202" i="44"/>
  <c r="EI202" i="44" s="1"/>
  <c r="EJ267" i="44"/>
  <c r="EI267" i="44" s="1"/>
  <c r="EJ253" i="44"/>
  <c r="EI253" i="44" s="1"/>
  <c r="EJ252" i="44"/>
  <c r="EI252" i="44" s="1"/>
  <c r="EJ251" i="44"/>
  <c r="EI251" i="44" s="1"/>
  <c r="EJ250" i="44"/>
  <c r="EI250" i="44" s="1"/>
  <c r="EJ249" i="44"/>
  <c r="EI249" i="44" s="1"/>
  <c r="EJ248" i="44"/>
  <c r="EI248" i="44" s="1"/>
  <c r="EJ224" i="44"/>
  <c r="EI224" i="44" s="1"/>
  <c r="EJ223" i="44"/>
  <c r="EI223" i="44" s="1"/>
  <c r="EJ222" i="44"/>
  <c r="EI222" i="44" s="1"/>
  <c r="EJ221" i="44"/>
  <c r="EI221" i="44" s="1"/>
  <c r="EJ220" i="44"/>
  <c r="EI220" i="44" s="1"/>
  <c r="EJ219" i="44"/>
  <c r="EI219" i="44" s="1"/>
  <c r="EJ218" i="44"/>
  <c r="EI218" i="44" s="1"/>
  <c r="EJ260" i="44"/>
  <c r="EI260" i="44" s="1"/>
  <c r="EJ259" i="44"/>
  <c r="EI259" i="44" s="1"/>
  <c r="EJ258" i="44"/>
  <c r="EI258" i="44" s="1"/>
  <c r="EJ257" i="44"/>
  <c r="EI257" i="44" s="1"/>
  <c r="EJ256" i="44"/>
  <c r="EI256" i="44" s="1"/>
  <c r="EJ255" i="44"/>
  <c r="EI255" i="44" s="1"/>
  <c r="EJ238" i="44"/>
  <c r="EI238" i="44" s="1"/>
  <c r="EJ185" i="44"/>
  <c r="EI185" i="44" s="1"/>
  <c r="EJ181" i="44"/>
  <c r="EI181" i="44" s="1"/>
  <c r="EJ186" i="44"/>
  <c r="EI186" i="44" s="1"/>
  <c r="EJ201" i="44"/>
  <c r="EI201" i="44" s="1"/>
  <c r="EJ187" i="44"/>
  <c r="EI187" i="44" s="1"/>
  <c r="EJ183" i="44"/>
  <c r="EI183" i="44" s="1"/>
  <c r="EJ178" i="44"/>
  <c r="EI178" i="44" s="1"/>
  <c r="EJ166" i="44"/>
  <c r="EI166" i="44" s="1"/>
  <c r="EJ165" i="44"/>
  <c r="EI165" i="44" s="1"/>
  <c r="EJ164" i="44"/>
  <c r="EI164" i="44" s="1"/>
  <c r="EJ163" i="44"/>
  <c r="EI163" i="44" s="1"/>
  <c r="EJ162" i="44"/>
  <c r="EI162" i="44" s="1"/>
  <c r="EJ161" i="44"/>
  <c r="EI161" i="44" s="1"/>
  <c r="EJ160" i="44"/>
  <c r="EI160" i="44" s="1"/>
  <c r="EJ121" i="44"/>
  <c r="EI121" i="44" s="1"/>
  <c r="EJ120" i="44"/>
  <c r="EI120" i="44" s="1"/>
  <c r="EJ113" i="44"/>
  <c r="EI113" i="44" s="1"/>
  <c r="GD6" i="44"/>
  <c r="GE6" i="44" s="1"/>
  <c r="GD7" i="44"/>
  <c r="GE7" i="44" s="1"/>
  <c r="AS8" i="44"/>
  <c r="BS8" i="44"/>
  <c r="ER8" i="44" s="1"/>
  <c r="EO8" i="44"/>
  <c r="EO11" i="44"/>
  <c r="EW11" i="44"/>
  <c r="EC16" i="44"/>
  <c r="EL16" i="44"/>
  <c r="EP16" i="44"/>
  <c r="EX16" i="44"/>
  <c r="BT39" i="44"/>
  <c r="EL39" i="44"/>
  <c r="EP39" i="44"/>
  <c r="EX39" i="44"/>
  <c r="FB39" i="44"/>
  <c r="GC39" i="44"/>
  <c r="AX44" i="44"/>
  <c r="EL44" i="44"/>
  <c r="EP44" i="44"/>
  <c r="ET44" i="44"/>
  <c r="EX44" i="44"/>
  <c r="FB44" i="44"/>
  <c r="GC44" i="44"/>
  <c r="AX49" i="44"/>
  <c r="CB49" i="44"/>
  <c r="EN49" i="44"/>
  <c r="ER49" i="44"/>
  <c r="EV49" i="44"/>
  <c r="EZ49" i="44"/>
  <c r="FD49" i="44"/>
  <c r="EK54" i="44"/>
  <c r="EO54" i="44"/>
  <c r="EW54" i="44"/>
  <c r="FA54" i="44"/>
  <c r="EK59" i="44"/>
  <c r="EO59" i="44"/>
  <c r="EW59" i="44"/>
  <c r="GD63" i="44"/>
  <c r="GE63" i="44" s="1"/>
  <c r="GD64" i="44"/>
  <c r="GE64" i="44" s="1"/>
  <c r="GG65" i="44"/>
  <c r="GH65" i="44" s="1"/>
  <c r="GD66" i="44"/>
  <c r="GE66" i="44" s="1"/>
  <c r="GD67" i="44"/>
  <c r="GE67" i="44" s="1"/>
  <c r="GD68" i="44"/>
  <c r="GE68" i="44" s="1"/>
  <c r="GD69" i="44"/>
  <c r="GE69" i="44" s="1"/>
  <c r="GD70" i="44"/>
  <c r="GE70" i="44" s="1"/>
  <c r="GD71" i="44"/>
  <c r="GE71" i="44" s="1"/>
  <c r="GG72" i="44"/>
  <c r="GH72" i="44" s="1"/>
  <c r="GD73" i="44"/>
  <c r="GE73" i="44" s="1"/>
  <c r="GD74" i="44"/>
  <c r="GE74" i="44" s="1"/>
  <c r="GD75" i="44"/>
  <c r="GE75" i="44" s="1"/>
  <c r="GD76" i="44"/>
  <c r="GE76" i="44" s="1"/>
  <c r="GD77" i="44"/>
  <c r="GE77" i="44" s="1"/>
  <c r="GD78" i="44"/>
  <c r="GE78" i="44" s="1"/>
  <c r="GD79" i="44"/>
  <c r="GE79" i="44" s="1"/>
  <c r="GD80" i="44"/>
  <c r="GE80" i="44" s="1"/>
  <c r="GD81" i="44"/>
  <c r="GE81" i="44" s="1"/>
  <c r="GD82" i="44"/>
  <c r="GE82" i="44" s="1"/>
  <c r="GD83" i="44"/>
  <c r="GE83" i="44" s="1"/>
  <c r="GD84" i="44"/>
  <c r="GE84" i="44" s="1"/>
  <c r="GD85" i="44"/>
  <c r="GE85" i="44" s="1"/>
  <c r="GD86" i="44"/>
  <c r="GE86" i="44" s="1"/>
  <c r="GD87" i="44"/>
  <c r="GE87" i="44" s="1"/>
  <c r="GD88" i="44"/>
  <c r="GE88" i="44" s="1"/>
  <c r="GD89" i="44"/>
  <c r="GE89" i="44" s="1"/>
  <c r="GD90" i="44"/>
  <c r="GE90" i="44" s="1"/>
  <c r="GD91" i="44"/>
  <c r="GE91" i="44" s="1"/>
  <c r="GG92" i="44"/>
  <c r="GH92" i="44" s="1"/>
  <c r="DZ93" i="44"/>
  <c r="EF93" i="44"/>
  <c r="EK93" i="44"/>
  <c r="EO93" i="44"/>
  <c r="ES93" i="44"/>
  <c r="EW93" i="44"/>
  <c r="FJ93" i="44"/>
  <c r="FN93" i="44"/>
  <c r="FR93" i="44"/>
  <c r="FV93" i="44"/>
  <c r="EM94" i="44"/>
  <c r="EQ94" i="44"/>
  <c r="EU94" i="44"/>
  <c r="EY94" i="44"/>
  <c r="FC94" i="44"/>
  <c r="FH94" i="44"/>
  <c r="FL94" i="44"/>
  <c r="FT94" i="44"/>
  <c r="FX94" i="44"/>
  <c r="GD95" i="44"/>
  <c r="GE95" i="44" s="1"/>
  <c r="GD96" i="44"/>
  <c r="GE96" i="44" s="1"/>
  <c r="GD97" i="44"/>
  <c r="GE97" i="44" s="1"/>
  <c r="GD98" i="44"/>
  <c r="GE98" i="44" s="1"/>
  <c r="AB99" i="44"/>
  <c r="EM99" i="44"/>
  <c r="EQ99" i="44"/>
  <c r="EU99" i="44"/>
  <c r="EY99" i="44"/>
  <c r="FC99" i="44"/>
  <c r="GG99" i="44"/>
  <c r="GH99" i="44" s="1"/>
  <c r="ED100" i="44"/>
  <c r="EM100" i="44"/>
  <c r="EQ100" i="44"/>
  <c r="EU100" i="44"/>
  <c r="EY100" i="44"/>
  <c r="FC100" i="44"/>
  <c r="GD101" i="44"/>
  <c r="GE101" i="44" s="1"/>
  <c r="AB102" i="44"/>
  <c r="AX102" i="44"/>
  <c r="ED102" i="44" s="1"/>
  <c r="DL102" i="44"/>
  <c r="EM102" i="44"/>
  <c r="EQ102" i="44"/>
  <c r="EU102" i="44"/>
  <c r="EY102" i="44"/>
  <c r="FC102" i="44"/>
  <c r="FL102" i="44"/>
  <c r="FT102" i="44"/>
  <c r="FX102" i="44"/>
  <c r="GD103" i="44"/>
  <c r="GE103" i="44" s="1"/>
  <c r="AX104" i="44"/>
  <c r="ED104" i="44" s="1"/>
  <c r="EM104" i="44"/>
  <c r="EQ104" i="44"/>
  <c r="EU104" i="44"/>
  <c r="EY104" i="44"/>
  <c r="FC104" i="44"/>
  <c r="GG104" i="44"/>
  <c r="GH104" i="44" s="1"/>
  <c r="AY105" i="44"/>
  <c r="ET105" i="44" s="1"/>
  <c r="EK105" i="44"/>
  <c r="EO105" i="44"/>
  <c r="EW105" i="44"/>
  <c r="EM106" i="44"/>
  <c r="EQ106" i="44"/>
  <c r="EU106" i="44"/>
  <c r="EY106" i="44"/>
  <c r="FC106" i="44"/>
  <c r="GD107" i="44"/>
  <c r="GE107" i="44" s="1"/>
  <c r="ED108" i="44"/>
  <c r="EN108" i="44"/>
  <c r="EY108" i="44"/>
  <c r="FD108" i="44"/>
  <c r="GC109" i="44"/>
  <c r="FB109" i="44"/>
  <c r="EX109" i="44"/>
  <c r="EP109" i="44"/>
  <c r="EL109" i="44"/>
  <c r="BL109" i="44"/>
  <c r="EK109" i="44" s="1"/>
  <c r="EM109" i="44"/>
  <c r="ER109" i="44"/>
  <c r="EW109" i="44"/>
  <c r="FC109" i="44"/>
  <c r="ET110" i="44"/>
  <c r="EO110" i="44"/>
  <c r="EU110" i="44"/>
  <c r="EC111" i="44"/>
  <c r="EO111" i="44"/>
  <c r="ET111" i="44"/>
  <c r="EY111" i="44"/>
  <c r="GH111" i="44"/>
  <c r="EL112" i="44"/>
  <c r="EQ112" i="44"/>
  <c r="EV112" i="44"/>
  <c r="FB112" i="44"/>
  <c r="GG112" i="44"/>
  <c r="GH112" i="44" s="1"/>
  <c r="FG113" i="44"/>
  <c r="GE113" i="44"/>
  <c r="DZ114" i="44"/>
  <c r="FA116" i="44"/>
  <c r="EW116" i="44"/>
  <c r="EO116" i="44"/>
  <c r="EK116" i="44"/>
  <c r="FD116" i="44"/>
  <c r="EZ116" i="44"/>
  <c r="EV116" i="44"/>
  <c r="ER116" i="44"/>
  <c r="EN116" i="44"/>
  <c r="AX116" i="44"/>
  <c r="EQ116" i="44"/>
  <c r="EY116" i="44"/>
  <c r="FH116" i="44"/>
  <c r="FX116" i="44"/>
  <c r="GG116" i="44"/>
  <c r="EL117" i="44"/>
  <c r="ET117" i="44"/>
  <c r="FB117" i="44"/>
  <c r="FK117" i="44"/>
  <c r="FS117" i="44"/>
  <c r="GA117" i="44"/>
  <c r="FA118" i="44"/>
  <c r="EL118" i="44"/>
  <c r="ET118" i="44"/>
  <c r="FB118" i="44"/>
  <c r="FA119" i="44"/>
  <c r="EL119" i="44"/>
  <c r="ET119" i="44"/>
  <c r="FB119" i="44"/>
  <c r="GD120" i="44"/>
  <c r="GE120" i="44" s="1"/>
  <c r="FG121" i="44"/>
  <c r="GE121" i="44"/>
  <c r="EL122" i="44"/>
  <c r="AX122" i="44"/>
  <c r="GD122" i="44" s="1"/>
  <c r="FA122" i="44"/>
  <c r="BV126" i="44"/>
  <c r="EU126" i="44" s="1"/>
  <c r="EP126" i="44"/>
  <c r="EX126" i="44"/>
  <c r="FG126" i="44"/>
  <c r="GC126" i="44"/>
  <c r="DZ127" i="44"/>
  <c r="FB133" i="44"/>
  <c r="EX133" i="44"/>
  <c r="ET133" i="44"/>
  <c r="EP133" i="44"/>
  <c r="EL133" i="44"/>
  <c r="FA133" i="44"/>
  <c r="EW133" i="44"/>
  <c r="EO133" i="44"/>
  <c r="EK133" i="44"/>
  <c r="ER133" i="44"/>
  <c r="EZ133" i="44"/>
  <c r="EJ136" i="44"/>
  <c r="EI136" i="44" s="1"/>
  <c r="EJ138" i="44"/>
  <c r="EI138" i="44" s="1"/>
  <c r="EJ140" i="44"/>
  <c r="EI140" i="44" s="1"/>
  <c r="EJ149" i="44"/>
  <c r="EI149" i="44" s="1"/>
  <c r="FG149" i="44"/>
  <c r="GD149" i="44"/>
  <c r="GE149" i="44" s="1"/>
  <c r="EJ153" i="44"/>
  <c r="EI153" i="44" s="1"/>
  <c r="FG153" i="44"/>
  <c r="GD153" i="44"/>
  <c r="GE153" i="44" s="1"/>
  <c r="EJ157" i="44"/>
  <c r="EI157" i="44" s="1"/>
  <c r="FG157" i="44"/>
  <c r="GD157" i="44"/>
  <c r="GE157" i="44" s="1"/>
  <c r="FG159" i="44"/>
  <c r="FG160" i="44"/>
  <c r="GE160" i="44"/>
  <c r="GH163" i="44"/>
  <c r="ES168" i="44"/>
  <c r="DZ168" i="44"/>
  <c r="FY191" i="44"/>
  <c r="FU191" i="44"/>
  <c r="FQ191" i="44"/>
  <c r="FM191" i="44"/>
  <c r="FI191" i="44"/>
  <c r="FX191" i="44"/>
  <c r="FT191" i="44"/>
  <c r="FL191" i="44"/>
  <c r="FH191" i="44"/>
  <c r="DR191" i="44"/>
  <c r="FV191" i="44" s="1"/>
  <c r="FZ191" i="44"/>
  <c r="FR191" i="44"/>
  <c r="FJ191" i="44"/>
  <c r="GF191" i="44"/>
  <c r="FW191" i="44"/>
  <c r="FO191" i="44"/>
  <c r="FN191" i="44"/>
  <c r="DL191" i="44"/>
  <c r="FP191" i="44" s="1"/>
  <c r="FG640" i="44"/>
  <c r="FF640" i="44" s="1"/>
  <c r="FG634" i="44"/>
  <c r="FG628" i="44"/>
  <c r="FG657" i="44"/>
  <c r="FG656" i="44"/>
  <c r="FG650" i="44"/>
  <c r="FG638" i="44"/>
  <c r="FG637" i="44"/>
  <c r="FG653" i="44"/>
  <c r="FG632" i="44"/>
  <c r="FF632" i="44" s="1"/>
  <c r="FG618" i="44"/>
  <c r="FF618" i="44" s="1"/>
  <c r="FG605" i="44"/>
  <c r="FF605" i="44" s="1"/>
  <c r="FG602" i="44"/>
  <c r="FF602" i="44" s="1"/>
  <c r="FG633" i="44"/>
  <c r="FG625" i="44"/>
  <c r="FG624" i="44"/>
  <c r="FG613" i="44"/>
  <c r="FF613" i="44" s="1"/>
  <c r="FG610" i="44"/>
  <c r="FG609" i="44"/>
  <c r="FG594" i="44"/>
  <c r="FF594" i="44" s="1"/>
  <c r="FG593" i="44"/>
  <c r="FF593" i="44" s="1"/>
  <c r="FG591" i="44"/>
  <c r="FF591" i="44" s="1"/>
  <c r="FG590" i="44"/>
  <c r="FF590" i="44" s="1"/>
  <c r="FG585" i="44"/>
  <c r="FG584" i="44"/>
  <c r="FG580" i="44"/>
  <c r="FG569" i="44"/>
  <c r="FG565" i="44"/>
  <c r="FG562" i="44"/>
  <c r="FG620" i="44"/>
  <c r="FF620" i="44" s="1"/>
  <c r="FG617" i="44"/>
  <c r="FF617" i="44" s="1"/>
  <c r="FG608" i="44"/>
  <c r="FF608" i="44" s="1"/>
  <c r="FG604" i="44"/>
  <c r="FF604" i="44" s="1"/>
  <c r="FG601" i="44"/>
  <c r="FG598" i="44"/>
  <c r="FG583" i="44"/>
  <c r="FG582" i="44"/>
  <c r="FG579" i="44"/>
  <c r="FG578" i="44"/>
  <c r="FG575" i="44"/>
  <c r="FG574" i="44"/>
  <c r="FG568" i="44"/>
  <c r="FG655" i="44"/>
  <c r="FG654" i="44"/>
  <c r="FG651" i="44"/>
  <c r="FG607" i="44"/>
  <c r="FF607" i="44" s="1"/>
  <c r="FG553" i="44"/>
  <c r="FF553" i="44" s="1"/>
  <c r="FG550" i="44"/>
  <c r="FF550" i="44" s="1"/>
  <c r="FG623" i="44"/>
  <c r="FG599" i="44"/>
  <c r="FG597" i="44"/>
  <c r="FF597" i="44" s="1"/>
  <c r="FG592" i="44"/>
  <c r="FF592" i="44" s="1"/>
  <c r="FG573" i="44"/>
  <c r="FG572" i="44"/>
  <c r="FG512" i="44"/>
  <c r="FG511" i="44"/>
  <c r="FG510" i="44"/>
  <c r="FG508" i="44"/>
  <c r="FG603" i="44"/>
  <c r="FF603" i="44" s="1"/>
  <c r="FG600" i="44"/>
  <c r="FG596" i="44"/>
  <c r="FG589" i="44"/>
  <c r="FG588" i="44"/>
  <c r="FG581" i="44"/>
  <c r="FF581" i="44" s="1"/>
  <c r="FG567" i="44"/>
  <c r="FF567" i="44" s="1"/>
  <c r="FG560" i="44"/>
  <c r="FF560" i="44" s="1"/>
  <c r="FG556" i="44"/>
  <c r="FG526" i="44"/>
  <c r="FG514" i="44"/>
  <c r="FF514" i="44" s="1"/>
  <c r="FG525" i="44"/>
  <c r="FG524" i="44"/>
  <c r="FG523" i="44"/>
  <c r="FG522" i="44"/>
  <c r="FG521" i="44"/>
  <c r="FG520" i="44"/>
  <c r="FG519" i="44"/>
  <c r="FG626" i="44"/>
  <c r="FG619" i="44"/>
  <c r="FF619" i="44" s="1"/>
  <c r="FG566" i="44"/>
  <c r="FF566" i="44" s="1"/>
  <c r="FG551" i="44"/>
  <c r="FF551" i="44" s="1"/>
  <c r="FG515" i="44"/>
  <c r="FG563" i="44"/>
  <c r="FF563" i="44" s="1"/>
  <c r="FG554" i="44"/>
  <c r="FF554" i="44" s="1"/>
  <c r="FG534" i="44"/>
  <c r="FG532" i="44"/>
  <c r="FG507" i="44"/>
  <c r="FG506" i="44"/>
  <c r="FG502" i="44"/>
  <c r="FG490" i="44"/>
  <c r="FG489" i="44"/>
  <c r="FG485" i="44"/>
  <c r="FG548" i="44"/>
  <c r="FF548" i="44" s="1"/>
  <c r="FG501" i="44"/>
  <c r="FG488" i="44"/>
  <c r="FG476" i="44"/>
  <c r="FG472" i="44"/>
  <c r="FG504" i="44"/>
  <c r="FG503" i="44"/>
  <c r="FG474" i="44"/>
  <c r="FG466" i="44"/>
  <c r="FG465" i="44"/>
  <c r="FG452" i="44"/>
  <c r="FG451" i="44"/>
  <c r="FG444" i="44"/>
  <c r="FG443" i="44"/>
  <c r="FG442" i="44"/>
  <c r="FG441" i="44"/>
  <c r="FG440" i="44"/>
  <c r="FG439" i="44"/>
  <c r="FG438" i="44"/>
  <c r="FG458" i="44"/>
  <c r="FG456" i="44"/>
  <c r="FG407" i="44"/>
  <c r="FG403" i="44"/>
  <c r="FG484" i="44"/>
  <c r="FG470" i="44"/>
  <c r="FG457" i="44"/>
  <c r="FG408" i="44"/>
  <c r="FG404" i="44"/>
  <c r="FG372" i="44"/>
  <c r="FG370" i="44"/>
  <c r="FG368" i="44"/>
  <c r="FG366" i="44"/>
  <c r="FG577" i="44"/>
  <c r="FF577" i="44" s="1"/>
  <c r="FG463" i="44"/>
  <c r="FG429" i="44"/>
  <c r="FG428" i="44"/>
  <c r="FG427" i="44"/>
  <c r="FG426" i="44"/>
  <c r="FG425" i="44"/>
  <c r="FG424" i="44"/>
  <c r="FG423" i="44"/>
  <c r="FG422" i="44"/>
  <c r="FG421" i="44"/>
  <c r="FG420" i="44"/>
  <c r="FG419" i="44"/>
  <c r="FG418" i="44"/>
  <c r="FG417" i="44"/>
  <c r="FG416" i="44"/>
  <c r="FG414" i="44"/>
  <c r="FG413" i="44"/>
  <c r="FG412" i="44"/>
  <c r="FG411" i="44"/>
  <c r="FG410" i="44"/>
  <c r="FG405" i="44"/>
  <c r="FG401" i="44"/>
  <c r="FG399" i="44"/>
  <c r="FG398" i="44"/>
  <c r="FG397" i="44"/>
  <c r="FG396" i="44"/>
  <c r="FG395" i="44"/>
  <c r="FG394" i="44"/>
  <c r="FG393" i="44"/>
  <c r="FG392" i="44"/>
  <c r="FG391" i="44"/>
  <c r="FG390" i="44"/>
  <c r="FG389" i="44"/>
  <c r="FG388" i="44"/>
  <c r="FG387" i="44"/>
  <c r="FG386" i="44"/>
  <c r="FG478" i="44"/>
  <c r="FG468" i="44"/>
  <c r="FG461" i="44"/>
  <c r="FG459" i="44"/>
  <c r="FG415" i="44"/>
  <c r="FF415" i="44" s="1"/>
  <c r="FG406" i="44"/>
  <c r="FG402" i="44"/>
  <c r="FG337" i="44"/>
  <c r="FF337" i="44" s="1"/>
  <c r="FG334" i="44"/>
  <c r="FG325" i="44"/>
  <c r="FF325" i="44" s="1"/>
  <c r="FG306" i="44"/>
  <c r="FG305" i="44"/>
  <c r="FG304" i="44"/>
  <c r="FG303" i="44"/>
  <c r="FG302" i="44"/>
  <c r="FG301" i="44"/>
  <c r="FG299" i="44"/>
  <c r="FG298" i="44"/>
  <c r="FG297" i="44"/>
  <c r="FG296" i="44"/>
  <c r="FG295" i="44"/>
  <c r="FG293" i="44"/>
  <c r="FG292" i="44"/>
  <c r="FG291" i="44"/>
  <c r="FG277" i="44"/>
  <c r="FF277" i="44" s="1"/>
  <c r="FG274" i="44"/>
  <c r="FG272" i="44"/>
  <c r="FG373" i="44"/>
  <c r="FG341" i="44"/>
  <c r="FG367" i="44"/>
  <c r="FG336" i="44"/>
  <c r="FG333" i="44"/>
  <c r="FG332" i="44"/>
  <c r="FG331" i="44"/>
  <c r="FG330" i="44"/>
  <c r="FG329" i="44"/>
  <c r="FG328" i="44"/>
  <c r="FG327" i="44"/>
  <c r="FG314" i="44"/>
  <c r="FG313" i="44"/>
  <c r="FG312" i="44"/>
  <c r="FG311" i="44"/>
  <c r="FG310" i="44"/>
  <c r="FG309" i="44"/>
  <c r="FG308" i="44"/>
  <c r="FG307" i="44"/>
  <c r="FG278" i="44"/>
  <c r="FF278" i="44" s="1"/>
  <c r="FG253" i="44"/>
  <c r="FG252" i="44"/>
  <c r="FG251" i="44"/>
  <c r="FG250" i="44"/>
  <c r="FG249" i="44"/>
  <c r="FG248" i="44"/>
  <c r="FG247" i="44"/>
  <c r="FG240" i="44"/>
  <c r="FF240" i="44" s="1"/>
  <c r="FG224" i="44"/>
  <c r="FG223" i="44"/>
  <c r="FG222" i="44"/>
  <c r="FG221" i="44"/>
  <c r="FG220" i="44"/>
  <c r="FG219" i="44"/>
  <c r="FG218" i="44"/>
  <c r="FG217" i="44"/>
  <c r="FG216" i="44"/>
  <c r="FG215" i="44"/>
  <c r="FG214" i="44"/>
  <c r="FG213" i="44"/>
  <c r="FG212" i="44"/>
  <c r="FG211" i="44"/>
  <c r="FG209" i="44"/>
  <c r="FG257" i="44"/>
  <c r="FF257" i="44" s="1"/>
  <c r="FG246" i="44"/>
  <c r="FG245" i="44"/>
  <c r="FG244" i="44"/>
  <c r="FG243" i="44"/>
  <c r="FG242" i="44"/>
  <c r="FG238" i="44"/>
  <c r="FF238" i="44" s="1"/>
  <c r="FG230" i="44"/>
  <c r="FG227" i="44"/>
  <c r="FF227" i="44" s="1"/>
  <c r="FG226" i="44"/>
  <c r="FF226" i="44" s="1"/>
  <c r="FG268" i="44"/>
  <c r="FF268" i="44" s="1"/>
  <c r="FG264" i="44"/>
  <c r="FF264" i="44" s="1"/>
  <c r="FG263" i="44"/>
  <c r="FF263" i="44" s="1"/>
  <c r="FG262" i="44"/>
  <c r="FF262" i="44" s="1"/>
  <c r="FG261" i="44"/>
  <c r="FF261" i="44" s="1"/>
  <c r="FG184" i="44"/>
  <c r="FG183" i="44"/>
  <c r="FG194" i="44"/>
  <c r="FF194" i="44" s="1"/>
  <c r="FG208" i="44"/>
  <c r="FG207" i="44"/>
  <c r="FG178" i="44"/>
  <c r="FG176" i="44"/>
  <c r="FF176" i="44" s="1"/>
  <c r="FG175" i="44"/>
  <c r="FF175" i="44" s="1"/>
  <c r="FG174" i="44"/>
  <c r="FF174" i="44" s="1"/>
  <c r="FG196" i="44"/>
  <c r="FG195" i="44"/>
  <c r="FG173" i="44"/>
  <c r="FG170" i="44"/>
  <c r="FG168" i="44"/>
  <c r="FG145" i="44"/>
  <c r="FG144" i="44"/>
  <c r="FG143" i="44"/>
  <c r="FG142" i="44"/>
  <c r="FG140" i="44"/>
  <c r="FG139" i="44"/>
  <c r="FG138" i="44"/>
  <c r="FG137" i="44"/>
  <c r="FG136" i="44"/>
  <c r="FG135" i="44"/>
  <c r="FG134" i="44"/>
  <c r="FG114" i="44"/>
  <c r="FF114" i="44" s="1"/>
  <c r="BT8" i="44"/>
  <c r="EE8" i="44" s="1"/>
  <c r="EL8" i="44"/>
  <c r="EP8" i="44"/>
  <c r="EX8" i="44"/>
  <c r="FB8" i="44"/>
  <c r="FG15" i="44"/>
  <c r="FF15" i="44" s="1"/>
  <c r="BU39" i="44"/>
  <c r="ET39" i="44" s="1"/>
  <c r="EM39" i="44"/>
  <c r="EQ39" i="44"/>
  <c r="EU39" i="44"/>
  <c r="FC39" i="44"/>
  <c r="ED44" i="44"/>
  <c r="EM44" i="44"/>
  <c r="EQ44" i="44"/>
  <c r="EU44" i="44"/>
  <c r="EY44" i="44"/>
  <c r="FC44" i="44"/>
  <c r="AY49" i="44"/>
  <c r="ET49" i="44" s="1"/>
  <c r="EK49" i="44"/>
  <c r="EO49" i="44"/>
  <c r="FG49" i="44"/>
  <c r="FG50" i="44"/>
  <c r="FG51" i="44"/>
  <c r="FG52" i="44"/>
  <c r="FG53" i="44"/>
  <c r="EL54" i="44"/>
  <c r="EP54" i="44"/>
  <c r="EX54" i="44"/>
  <c r="FB54" i="44"/>
  <c r="EJ63" i="44"/>
  <c r="EI63" i="44" s="1"/>
  <c r="EJ64" i="44"/>
  <c r="EI64" i="44" s="1"/>
  <c r="EJ65" i="44"/>
  <c r="EI65" i="44" s="1"/>
  <c r="EJ66" i="44"/>
  <c r="EI66" i="44" s="1"/>
  <c r="EJ67" i="44"/>
  <c r="EI67" i="44" s="1"/>
  <c r="EJ68" i="44"/>
  <c r="EI68" i="44" s="1"/>
  <c r="EJ69" i="44"/>
  <c r="EI69" i="44" s="1"/>
  <c r="EJ70" i="44"/>
  <c r="EI70" i="44" s="1"/>
  <c r="EJ71" i="44"/>
  <c r="EI71" i="44" s="1"/>
  <c r="EJ72" i="44"/>
  <c r="EI72" i="44" s="1"/>
  <c r="EJ73" i="44"/>
  <c r="EI73" i="44" s="1"/>
  <c r="EJ74" i="44"/>
  <c r="EI74" i="44" s="1"/>
  <c r="EJ75" i="44"/>
  <c r="EI75" i="44" s="1"/>
  <c r="EJ76" i="44"/>
  <c r="EI76" i="44" s="1"/>
  <c r="EJ77" i="44"/>
  <c r="EI77" i="44" s="1"/>
  <c r="EJ78" i="44"/>
  <c r="EI78" i="44" s="1"/>
  <c r="EJ79" i="44"/>
  <c r="EI79" i="44" s="1"/>
  <c r="EJ80" i="44"/>
  <c r="EI80" i="44" s="1"/>
  <c r="EJ81" i="44"/>
  <c r="EI81" i="44" s="1"/>
  <c r="EJ82" i="44"/>
  <c r="EI82" i="44" s="1"/>
  <c r="EJ83" i="44"/>
  <c r="EI83" i="44" s="1"/>
  <c r="EJ84" i="44"/>
  <c r="EI84" i="44" s="1"/>
  <c r="EJ85" i="44"/>
  <c r="EI85" i="44" s="1"/>
  <c r="EJ86" i="44"/>
  <c r="EI86" i="44" s="1"/>
  <c r="EJ87" i="44"/>
  <c r="EI87" i="44" s="1"/>
  <c r="EJ88" i="44"/>
  <c r="EI88" i="44" s="1"/>
  <c r="EJ89" i="44"/>
  <c r="EI89" i="44" s="1"/>
  <c r="EJ90" i="44"/>
  <c r="EI90" i="44" s="1"/>
  <c r="EJ91" i="44"/>
  <c r="EI91" i="44" s="1"/>
  <c r="EJ92" i="44"/>
  <c r="EI92" i="44" s="1"/>
  <c r="EJ95" i="44"/>
  <c r="EI95" i="44" s="1"/>
  <c r="EJ96" i="44"/>
  <c r="EI96" i="44" s="1"/>
  <c r="EJ97" i="44"/>
  <c r="EI97" i="44" s="1"/>
  <c r="EJ98" i="44"/>
  <c r="EI98" i="44" s="1"/>
  <c r="EJ101" i="44"/>
  <c r="EI101" i="44" s="1"/>
  <c r="EJ103" i="44"/>
  <c r="EI103" i="44" s="1"/>
  <c r="EL105" i="44"/>
  <c r="EP105" i="44"/>
  <c r="EX105" i="44"/>
  <c r="FB105" i="44"/>
  <c r="EJ107" i="44"/>
  <c r="EI107" i="44" s="1"/>
  <c r="GC110" i="44"/>
  <c r="GD110" i="44" s="1"/>
  <c r="FB110" i="44"/>
  <c r="EX110" i="44"/>
  <c r="EP110" i="44"/>
  <c r="EL110" i="44"/>
  <c r="EK110" i="44"/>
  <c r="EQ110" i="44"/>
  <c r="EV110" i="44"/>
  <c r="FA110" i="44"/>
  <c r="EK111" i="44"/>
  <c r="EP111" i="44"/>
  <c r="EU111" i="44"/>
  <c r="FA111" i="44"/>
  <c r="FG111" i="44"/>
  <c r="FF111" i="44" s="1"/>
  <c r="FG115" i="44"/>
  <c r="FK116" i="44"/>
  <c r="FS116" i="44"/>
  <c r="GA116" i="44"/>
  <c r="FA117" i="44"/>
  <c r="EM117" i="44"/>
  <c r="EU117" i="44"/>
  <c r="FC117" i="44"/>
  <c r="GC117" i="44"/>
  <c r="ES118" i="44"/>
  <c r="DZ118" i="44"/>
  <c r="AZ122" i="44"/>
  <c r="EN122" i="44"/>
  <c r="FD122" i="44"/>
  <c r="FG124" i="44"/>
  <c r="GD126" i="44"/>
  <c r="FD128" i="44"/>
  <c r="EZ128" i="44"/>
  <c r="EV128" i="44"/>
  <c r="ER128" i="44"/>
  <c r="EN128" i="44"/>
  <c r="AX128" i="44"/>
  <c r="GD128" i="44" s="1"/>
  <c r="GE128" i="44" s="1"/>
  <c r="FC128" i="44"/>
  <c r="EY128" i="44"/>
  <c r="EU128" i="44"/>
  <c r="EQ128" i="44"/>
  <c r="EM128" i="44"/>
  <c r="ED128" i="44"/>
  <c r="AP128" i="44"/>
  <c r="EK128" i="44" s="1"/>
  <c r="EL128" i="44"/>
  <c r="ET128" i="44"/>
  <c r="FB128" i="44"/>
  <c r="EJ143" i="44"/>
  <c r="EI143" i="44" s="1"/>
  <c r="EJ145" i="44"/>
  <c r="EI145" i="44" s="1"/>
  <c r="EJ148" i="44"/>
  <c r="EI148" i="44" s="1"/>
  <c r="FG148" i="44"/>
  <c r="GD148" i="44"/>
  <c r="GE148" i="44" s="1"/>
  <c r="EJ152" i="44"/>
  <c r="EI152" i="44" s="1"/>
  <c r="FG152" i="44"/>
  <c r="GD152" i="44"/>
  <c r="GE152" i="44" s="1"/>
  <c r="EJ156" i="44"/>
  <c r="EI156" i="44" s="1"/>
  <c r="FG156" i="44"/>
  <c r="GD156" i="44"/>
  <c r="GE156" i="44" s="1"/>
  <c r="FG161" i="44"/>
  <c r="FG164" i="44"/>
  <c r="FG169" i="44"/>
  <c r="GF171" i="44"/>
  <c r="GA171" i="44"/>
  <c r="FS171" i="44"/>
  <c r="FO171" i="44"/>
  <c r="FK171" i="44"/>
  <c r="CV171" i="44"/>
  <c r="FZ171" i="44"/>
  <c r="FR171" i="44"/>
  <c r="FN171" i="44"/>
  <c r="FJ171" i="44"/>
  <c r="EF171" i="44"/>
  <c r="CQ171" i="44"/>
  <c r="FY171" i="44"/>
  <c r="FU171" i="44"/>
  <c r="FM171" i="44"/>
  <c r="FI171" i="44"/>
  <c r="CP171" i="44"/>
  <c r="FP171" i="44" s="1"/>
  <c r="FH171" i="44"/>
  <c r="FX171" i="44"/>
  <c r="ES172" i="44"/>
  <c r="FG181" i="44"/>
  <c r="FF181" i="44" s="1"/>
  <c r="GD181" i="44"/>
  <c r="GE181" i="44" s="1"/>
  <c r="FG185" i="44"/>
  <c r="FK191" i="44"/>
  <c r="FG199" i="44"/>
  <c r="DZ200" i="44"/>
  <c r="FG203" i="44"/>
  <c r="FG206" i="44"/>
  <c r="EJ213" i="44"/>
  <c r="EI213" i="44" s="1"/>
  <c r="EJ217" i="44"/>
  <c r="EI217" i="44" s="1"/>
  <c r="EJ229" i="44"/>
  <c r="EI229" i="44" s="1"/>
  <c r="FG229" i="44"/>
  <c r="EJ230" i="44"/>
  <c r="EI230" i="44" s="1"/>
  <c r="EJ232" i="44"/>
  <c r="EI232" i="44" s="1"/>
  <c r="FG232" i="44"/>
  <c r="EJ236" i="44"/>
  <c r="EI236" i="44" s="1"/>
  <c r="FG236" i="44"/>
  <c r="FG239" i="44"/>
  <c r="EJ246" i="44"/>
  <c r="EI246" i="44" s="1"/>
  <c r="FG256" i="44"/>
  <c r="EM141" i="44"/>
  <c r="EQ141" i="44"/>
  <c r="EU141" i="44"/>
  <c r="EY141" i="44"/>
  <c r="FC141" i="44"/>
  <c r="AX142" i="44"/>
  <c r="EO142" i="44"/>
  <c r="EW142" i="44"/>
  <c r="FA142" i="44"/>
  <c r="EK144" i="44"/>
  <c r="EO144" i="44"/>
  <c r="EW144" i="44"/>
  <c r="FA144" i="44"/>
  <c r="EM146" i="44"/>
  <c r="EQ146" i="44"/>
  <c r="EU146" i="44"/>
  <c r="EY146" i="44"/>
  <c r="FC146" i="44"/>
  <c r="BT159" i="44"/>
  <c r="EE159" i="44" s="1"/>
  <c r="EN159" i="44"/>
  <c r="ER159" i="44"/>
  <c r="EV159" i="44"/>
  <c r="EZ159" i="44"/>
  <c r="FD159" i="44"/>
  <c r="EK168" i="44"/>
  <c r="EO168" i="44"/>
  <c r="EW168" i="44"/>
  <c r="FA168" i="44"/>
  <c r="EM169" i="44"/>
  <c r="EQ169" i="44"/>
  <c r="EU169" i="44"/>
  <c r="EY169" i="44"/>
  <c r="FC169" i="44"/>
  <c r="EK170" i="44"/>
  <c r="EO170" i="44"/>
  <c r="EW170" i="44"/>
  <c r="FA170" i="44"/>
  <c r="AI171" i="44"/>
  <c r="BU171" i="44"/>
  <c r="ET171" i="44" s="1"/>
  <c r="DS171" i="44"/>
  <c r="EE171" i="44"/>
  <c r="EN171" i="44"/>
  <c r="ER171" i="44"/>
  <c r="EV171" i="44"/>
  <c r="FD171" i="44"/>
  <c r="EY172" i="44"/>
  <c r="AY172" i="44"/>
  <c r="FY172" i="44"/>
  <c r="FU172" i="44"/>
  <c r="FM172" i="44"/>
  <c r="FI172" i="44"/>
  <c r="FX172" i="44"/>
  <c r="FT172" i="44"/>
  <c r="FL172" i="44"/>
  <c r="FH172" i="44"/>
  <c r="CW172" i="44"/>
  <c r="FW172" i="44" s="1"/>
  <c r="DZ172" i="44"/>
  <c r="EN172" i="44"/>
  <c r="EX172" i="44"/>
  <c r="FN172" i="44"/>
  <c r="EJ173" i="44"/>
  <c r="EI173" i="44" s="1"/>
  <c r="EJ174" i="44"/>
  <c r="EI174" i="44" s="1"/>
  <c r="EJ175" i="44"/>
  <c r="EI175" i="44" s="1"/>
  <c r="EJ176" i="44"/>
  <c r="EI176" i="44" s="1"/>
  <c r="AI177" i="44"/>
  <c r="EZ177" i="44" s="1"/>
  <c r="EO177" i="44"/>
  <c r="EW177" i="44"/>
  <c r="FG182" i="44"/>
  <c r="FF182" i="44" s="1"/>
  <c r="FG188" i="44"/>
  <c r="GD189" i="44"/>
  <c r="GE189" i="44" s="1"/>
  <c r="FD190" i="44"/>
  <c r="EZ190" i="44"/>
  <c r="EV190" i="44"/>
  <c r="ER190" i="44"/>
  <c r="EN190" i="44"/>
  <c r="GC190" i="44"/>
  <c r="GD190" i="44" s="1"/>
  <c r="FC190" i="44"/>
  <c r="EY190" i="44"/>
  <c r="EU190" i="44"/>
  <c r="EQ190" i="44"/>
  <c r="EM190" i="44"/>
  <c r="ED190" i="44"/>
  <c r="EG190" i="44"/>
  <c r="EP190" i="44"/>
  <c r="EX190" i="44"/>
  <c r="FO190" i="44"/>
  <c r="FW190" i="44"/>
  <c r="GF190" i="44"/>
  <c r="GG190" i="44" s="1"/>
  <c r="BZ191" i="44"/>
  <c r="EO191" i="44"/>
  <c r="EW191" i="44"/>
  <c r="FY192" i="44"/>
  <c r="FU192" i="44"/>
  <c r="FQ192" i="44"/>
  <c r="FM192" i="44"/>
  <c r="FI192" i="44"/>
  <c r="FX192" i="44"/>
  <c r="FT192" i="44"/>
  <c r="FL192" i="44"/>
  <c r="FH192" i="44"/>
  <c r="DR192" i="44"/>
  <c r="FV192" i="44" s="1"/>
  <c r="EL192" i="44"/>
  <c r="ET192" i="44"/>
  <c r="FB192" i="44"/>
  <c r="FK192" i="44"/>
  <c r="FS192" i="44"/>
  <c r="GA192" i="44"/>
  <c r="EJ195" i="44"/>
  <c r="EI195" i="44" s="1"/>
  <c r="EJ196" i="44"/>
  <c r="EI196" i="44" s="1"/>
  <c r="EJ197" i="44"/>
  <c r="EI197" i="44" s="1"/>
  <c r="EJ198" i="44"/>
  <c r="EI198" i="44" s="1"/>
  <c r="EJ199" i="44"/>
  <c r="EI199" i="44" s="1"/>
  <c r="FY200" i="44"/>
  <c r="FU200" i="44"/>
  <c r="FQ200" i="44"/>
  <c r="FM200" i="44"/>
  <c r="FI200" i="44"/>
  <c r="FX200" i="44"/>
  <c r="FT200" i="44"/>
  <c r="FL200" i="44"/>
  <c r="FH200" i="44"/>
  <c r="DR200" i="44"/>
  <c r="FV200" i="44" s="1"/>
  <c r="EL200" i="44"/>
  <c r="ET200" i="44"/>
  <c r="FB200" i="44"/>
  <c r="FK200" i="44"/>
  <c r="FS200" i="44"/>
  <c r="GA200" i="44"/>
  <c r="BT204" i="44"/>
  <c r="EE204" i="44" s="1"/>
  <c r="EQ204" i="44"/>
  <c r="FH204" i="44"/>
  <c r="FX204" i="44"/>
  <c r="EJ214" i="44"/>
  <c r="EI214" i="44" s="1"/>
  <c r="EJ226" i="44"/>
  <c r="EI226" i="44" s="1"/>
  <c r="EJ227" i="44"/>
  <c r="EI227" i="44" s="1"/>
  <c r="EJ228" i="44"/>
  <c r="EI228" i="44" s="1"/>
  <c r="FG228" i="44"/>
  <c r="FG231" i="44"/>
  <c r="EJ235" i="44"/>
  <c r="EI235" i="44" s="1"/>
  <c r="FG235" i="44"/>
  <c r="FG241" i="44"/>
  <c r="FF241" i="44" s="1"/>
  <c r="EJ245" i="44"/>
  <c r="EI245" i="44" s="1"/>
  <c r="FG255" i="44"/>
  <c r="ED114" i="44"/>
  <c r="EM114" i="44"/>
  <c r="EQ114" i="44"/>
  <c r="EU114" i="44"/>
  <c r="EY114" i="44"/>
  <c r="FC114" i="44"/>
  <c r="EK117" i="44"/>
  <c r="EO117" i="44"/>
  <c r="EW117" i="44"/>
  <c r="EK118" i="44"/>
  <c r="EO118" i="44"/>
  <c r="EW118" i="44"/>
  <c r="EK119" i="44"/>
  <c r="EO119" i="44"/>
  <c r="EW119" i="44"/>
  <c r="AD122" i="44"/>
  <c r="EM122" i="44"/>
  <c r="EQ122" i="44"/>
  <c r="EY122" i="44"/>
  <c r="FC122" i="44"/>
  <c r="EM127" i="44"/>
  <c r="EQ127" i="44"/>
  <c r="EU127" i="44"/>
  <c r="EY127" i="44"/>
  <c r="FC127" i="44"/>
  <c r="AX141" i="44"/>
  <c r="ED141" i="44" s="1"/>
  <c r="EN141" i="44"/>
  <c r="ER141" i="44"/>
  <c r="EV141" i="44"/>
  <c r="EZ141" i="44"/>
  <c r="EL142" i="44"/>
  <c r="EP142" i="44"/>
  <c r="ET142" i="44"/>
  <c r="EX142" i="44"/>
  <c r="FB142" i="44"/>
  <c r="GC142" i="44"/>
  <c r="AX144" i="44"/>
  <c r="EL144" i="44"/>
  <c r="EP144" i="44"/>
  <c r="ET144" i="44"/>
  <c r="EX144" i="44"/>
  <c r="FB144" i="44"/>
  <c r="BT146" i="44"/>
  <c r="EN146" i="44"/>
  <c r="ER146" i="44"/>
  <c r="EV146" i="44"/>
  <c r="EZ146" i="44"/>
  <c r="EO159" i="44"/>
  <c r="EW159" i="44"/>
  <c r="FA159" i="44"/>
  <c r="EE167" i="44"/>
  <c r="EN167" i="44"/>
  <c r="ER167" i="44"/>
  <c r="EV167" i="44"/>
  <c r="EZ167" i="44"/>
  <c r="EL168" i="44"/>
  <c r="EP168" i="44"/>
  <c r="ET168" i="44"/>
  <c r="EX168" i="44"/>
  <c r="FB168" i="44"/>
  <c r="GC168" i="44"/>
  <c r="AB169" i="44"/>
  <c r="BT169" i="44"/>
  <c r="EE169" i="44" s="1"/>
  <c r="EN169" i="44"/>
  <c r="ER169" i="44"/>
  <c r="EV169" i="44"/>
  <c r="EZ169" i="44"/>
  <c r="EL170" i="44"/>
  <c r="EP170" i="44"/>
  <c r="ET170" i="44"/>
  <c r="EX170" i="44"/>
  <c r="FB170" i="44"/>
  <c r="GC170" i="44"/>
  <c r="AB171" i="44"/>
  <c r="BZ171" i="44"/>
  <c r="EY171" i="44" s="1"/>
  <c r="EK171" i="44"/>
  <c r="EO171" i="44"/>
  <c r="EW171" i="44"/>
  <c r="FD172" i="44"/>
  <c r="GC172" i="44"/>
  <c r="GD172" i="44" s="1"/>
  <c r="FC172" i="44"/>
  <c r="EU172" i="44"/>
  <c r="EQ172" i="44"/>
  <c r="EM172" i="44"/>
  <c r="AI172" i="44"/>
  <c r="CP172" i="44"/>
  <c r="DL172" i="44"/>
  <c r="EG172" i="44" s="1"/>
  <c r="EC172" i="44"/>
  <c r="EO172" i="44"/>
  <c r="FO172" i="44"/>
  <c r="GF172" i="44"/>
  <c r="GD173" i="44"/>
  <c r="GE173" i="44" s="1"/>
  <c r="GG174" i="44"/>
  <c r="GH174" i="44" s="1"/>
  <c r="GG175" i="44"/>
  <c r="GH175" i="44" s="1"/>
  <c r="GG176" i="44"/>
  <c r="GH176" i="44" s="1"/>
  <c r="AY177" i="44"/>
  <c r="AX177" i="44"/>
  <c r="FB179" i="44"/>
  <c r="EX179" i="44"/>
  <c r="EP179" i="44"/>
  <c r="EL179" i="44"/>
  <c r="AC179" i="44"/>
  <c r="FA179" i="44"/>
  <c r="EW179" i="44"/>
  <c r="EO179" i="44"/>
  <c r="EK179" i="44"/>
  <c r="AB179" i="44"/>
  <c r="EC179" i="44" s="1"/>
  <c r="EM179" i="44"/>
  <c r="EU179" i="44"/>
  <c r="FC179" i="44"/>
  <c r="GC179" i="44"/>
  <c r="FG180" i="44"/>
  <c r="GD182" i="44"/>
  <c r="GE182" i="44" s="1"/>
  <c r="FG187" i="44"/>
  <c r="GH189" i="44"/>
  <c r="EK190" i="44"/>
  <c r="FA190" i="44"/>
  <c r="FJ190" i="44"/>
  <c r="FR190" i="44"/>
  <c r="FD191" i="44"/>
  <c r="EZ191" i="44"/>
  <c r="EV191" i="44"/>
  <c r="ER191" i="44"/>
  <c r="EN191" i="44"/>
  <c r="GC191" i="44"/>
  <c r="FC191" i="44"/>
  <c r="EU191" i="44"/>
  <c r="EQ191" i="44"/>
  <c r="EM191" i="44"/>
  <c r="ED191" i="44"/>
  <c r="BD191" i="44"/>
  <c r="BT191" i="44"/>
  <c r="EE191" i="44" s="1"/>
  <c r="EP191" i="44"/>
  <c r="EX191" i="44"/>
  <c r="EE192" i="44"/>
  <c r="BZ192" i="44"/>
  <c r="DL192" i="44"/>
  <c r="EO192" i="44"/>
  <c r="FN192" i="44"/>
  <c r="EJ193" i="44"/>
  <c r="EI193" i="44" s="1"/>
  <c r="EJ194" i="44"/>
  <c r="EI194" i="44" s="1"/>
  <c r="GG194" i="44"/>
  <c r="GH194" i="44" s="1"/>
  <c r="GD195" i="44"/>
  <c r="GE195" i="44" s="1"/>
  <c r="GD196" i="44"/>
  <c r="GE196" i="44" s="1"/>
  <c r="GD197" i="44"/>
  <c r="GE197" i="44" s="1"/>
  <c r="GD198" i="44"/>
  <c r="GE198" i="44" s="1"/>
  <c r="GD199" i="44"/>
  <c r="GE199" i="44" s="1"/>
  <c r="EE200" i="44"/>
  <c r="BZ200" i="44"/>
  <c r="EO200" i="44"/>
  <c r="FG201" i="44"/>
  <c r="BD204" i="44"/>
  <c r="EY204" i="44" s="1"/>
  <c r="DR204" i="44"/>
  <c r="FV204" i="44" s="1"/>
  <c r="EU204" i="44"/>
  <c r="EJ207" i="44"/>
  <c r="EI207" i="44" s="1"/>
  <c r="EJ208" i="44"/>
  <c r="EI208" i="44" s="1"/>
  <c r="EJ215" i="44"/>
  <c r="EI215" i="44" s="1"/>
  <c r="EJ234" i="44"/>
  <c r="EI234" i="44" s="1"/>
  <c r="FG234" i="44"/>
  <c r="EJ244" i="44"/>
  <c r="EI244" i="44" s="1"/>
  <c r="FG254" i="44"/>
  <c r="FG259" i="44"/>
  <c r="EM142" i="44"/>
  <c r="EQ142" i="44"/>
  <c r="EU142" i="44"/>
  <c r="EY142" i="44"/>
  <c r="FC142" i="44"/>
  <c r="EM144" i="44"/>
  <c r="EQ144" i="44"/>
  <c r="EU144" i="44"/>
  <c r="EY144" i="44"/>
  <c r="EL159" i="44"/>
  <c r="EP159" i="44"/>
  <c r="ET159" i="44"/>
  <c r="EX159" i="44"/>
  <c r="FB159" i="44"/>
  <c r="EM168" i="44"/>
  <c r="EQ168" i="44"/>
  <c r="EU168" i="44"/>
  <c r="EY168" i="44"/>
  <c r="FC168" i="44"/>
  <c r="EK169" i="44"/>
  <c r="EO169" i="44"/>
  <c r="EW169" i="44"/>
  <c r="EM170" i="44"/>
  <c r="EQ170" i="44"/>
  <c r="EU170" i="44"/>
  <c r="EY170" i="44"/>
  <c r="FC170" i="44"/>
  <c r="CA171" i="44"/>
  <c r="EL171" i="44"/>
  <c r="EP171" i="44"/>
  <c r="EX171" i="44"/>
  <c r="ED172" i="44"/>
  <c r="BE172" i="44"/>
  <c r="EK172" i="44"/>
  <c r="EP172" i="44"/>
  <c r="EV172" i="44"/>
  <c r="FA172" i="44"/>
  <c r="GC177" i="44"/>
  <c r="FC177" i="44"/>
  <c r="EU177" i="44"/>
  <c r="EQ177" i="44"/>
  <c r="EM177" i="44"/>
  <c r="AH177" i="44"/>
  <c r="EY177" i="44" s="1"/>
  <c r="FB177" i="44"/>
  <c r="EX177" i="44"/>
  <c r="EP177" i="44"/>
  <c r="EL177" i="44"/>
  <c r="EC177" i="44"/>
  <c r="AC177" i="44"/>
  <c r="EK177" i="44"/>
  <c r="FA177" i="44"/>
  <c r="DM179" i="44"/>
  <c r="DL179" i="44"/>
  <c r="EG179" i="44" s="1"/>
  <c r="FG186" i="44"/>
  <c r="FY190" i="44"/>
  <c r="FU190" i="44"/>
  <c r="FQ190" i="44"/>
  <c r="FM190" i="44"/>
  <c r="FI190" i="44"/>
  <c r="FX190" i="44"/>
  <c r="FT190" i="44"/>
  <c r="FL190" i="44"/>
  <c r="FH190" i="44"/>
  <c r="DR190" i="44"/>
  <c r="FV190" i="44" s="1"/>
  <c r="FK190" i="44"/>
  <c r="FS190" i="44"/>
  <c r="GA190" i="44"/>
  <c r="FD192" i="44"/>
  <c r="EZ192" i="44"/>
  <c r="EV192" i="44"/>
  <c r="ER192" i="44"/>
  <c r="EN192" i="44"/>
  <c r="GC192" i="44"/>
  <c r="FC192" i="44"/>
  <c r="EU192" i="44"/>
  <c r="EQ192" i="44"/>
  <c r="EM192" i="44"/>
  <c r="ED192" i="44"/>
  <c r="BD192" i="44"/>
  <c r="EP192" i="44"/>
  <c r="EX192" i="44"/>
  <c r="GD193" i="44"/>
  <c r="GE193" i="44" s="1"/>
  <c r="FD200" i="44"/>
  <c r="EZ200" i="44"/>
  <c r="EV200" i="44"/>
  <c r="ER200" i="44"/>
  <c r="EN200" i="44"/>
  <c r="GC200" i="44"/>
  <c r="GD200" i="44" s="1"/>
  <c r="FC200" i="44"/>
  <c r="EU200" i="44"/>
  <c r="EQ200" i="44"/>
  <c r="EM200" i="44"/>
  <c r="ED200" i="44"/>
  <c r="BD200" i="44"/>
  <c r="EY200" i="44" s="1"/>
  <c r="EP200" i="44"/>
  <c r="EX200" i="44"/>
  <c r="FG202" i="44"/>
  <c r="FD204" i="44"/>
  <c r="EZ204" i="44"/>
  <c r="EV204" i="44"/>
  <c r="ER204" i="44"/>
  <c r="EN204" i="44"/>
  <c r="FB204" i="44"/>
  <c r="EX204" i="44"/>
  <c r="ET204" i="44"/>
  <c r="EP204" i="44"/>
  <c r="EL204" i="44"/>
  <c r="AX204" i="44"/>
  <c r="FA204" i="44"/>
  <c r="EW204" i="44"/>
  <c r="EO204" i="44"/>
  <c r="EK204" i="44"/>
  <c r="FY204" i="44"/>
  <c r="FU204" i="44"/>
  <c r="FQ204" i="44"/>
  <c r="FM204" i="44"/>
  <c r="FI204" i="44"/>
  <c r="GF204" i="44"/>
  <c r="GA204" i="44"/>
  <c r="FW204" i="44"/>
  <c r="FS204" i="44"/>
  <c r="FO204" i="44"/>
  <c r="FK204" i="44"/>
  <c r="DL204" i="44"/>
  <c r="FP204" i="44" s="1"/>
  <c r="FZ204" i="44"/>
  <c r="FR204" i="44"/>
  <c r="FN204" i="44"/>
  <c r="FJ204" i="44"/>
  <c r="FG205" i="44"/>
  <c r="EJ209" i="44"/>
  <c r="EI209" i="44" s="1"/>
  <c r="FG210" i="44"/>
  <c r="EJ212" i="44"/>
  <c r="EI212" i="44" s="1"/>
  <c r="EJ216" i="44"/>
  <c r="EI216" i="44" s="1"/>
  <c r="FG225" i="44"/>
  <c r="EJ233" i="44"/>
  <c r="EI233" i="44" s="1"/>
  <c r="FG233" i="44"/>
  <c r="EJ237" i="44"/>
  <c r="EI237" i="44" s="1"/>
  <c r="FG237" i="44"/>
  <c r="FG258" i="44"/>
  <c r="CV177" i="44"/>
  <c r="FK177" i="44"/>
  <c r="FO177" i="44"/>
  <c r="FS177" i="44"/>
  <c r="GA177" i="44"/>
  <c r="GF177" i="44"/>
  <c r="BZ179" i="44"/>
  <c r="EY179" i="44" s="1"/>
  <c r="EK180" i="44"/>
  <c r="EO180" i="44"/>
  <c r="EW180" i="44"/>
  <c r="FA180" i="44"/>
  <c r="GD207" i="44"/>
  <c r="GE207" i="44" s="1"/>
  <c r="GD208" i="44"/>
  <c r="GE208" i="44" s="1"/>
  <c r="EL211" i="44"/>
  <c r="EP211" i="44"/>
  <c r="ET211" i="44"/>
  <c r="EX211" i="44"/>
  <c r="FB211" i="44"/>
  <c r="GC211" i="44"/>
  <c r="BT225" i="44"/>
  <c r="EE225" i="44" s="1"/>
  <c r="EN225" i="44"/>
  <c r="ER225" i="44"/>
  <c r="EV225" i="44"/>
  <c r="EZ225" i="44"/>
  <c r="FD225" i="44"/>
  <c r="GD226" i="44"/>
  <c r="GE226" i="44" s="1"/>
  <c r="GH226" i="44"/>
  <c r="GD227" i="44"/>
  <c r="GE227" i="44" s="1"/>
  <c r="GH227" i="44"/>
  <c r="GE228" i="44"/>
  <c r="GE229" i="44"/>
  <c r="GD230" i="44"/>
  <c r="GE230" i="44" s="1"/>
  <c r="GE232" i="44"/>
  <c r="GE233" i="44"/>
  <c r="GE234" i="44"/>
  <c r="GE235" i="44"/>
  <c r="GE236" i="44"/>
  <c r="GE237" i="44"/>
  <c r="GD238" i="44"/>
  <c r="GE238" i="44" s="1"/>
  <c r="GH238" i="44"/>
  <c r="EM240" i="44"/>
  <c r="EQ240" i="44"/>
  <c r="EU240" i="44"/>
  <c r="EY240" i="44"/>
  <c r="FC240" i="44"/>
  <c r="GC240" i="44"/>
  <c r="GG240" i="44"/>
  <c r="GH240" i="44" s="1"/>
  <c r="EK241" i="44"/>
  <c r="EO241" i="44"/>
  <c r="EW241" i="44"/>
  <c r="FA241" i="44"/>
  <c r="GD242" i="44"/>
  <c r="GE242" i="44" s="1"/>
  <c r="EM243" i="44"/>
  <c r="EQ243" i="44"/>
  <c r="EU243" i="44"/>
  <c r="EY243" i="44"/>
  <c r="FC243" i="44"/>
  <c r="GD244" i="44"/>
  <c r="GE244" i="44" s="1"/>
  <c r="GD245" i="44"/>
  <c r="GE245" i="44" s="1"/>
  <c r="GD246" i="44"/>
  <c r="GE246" i="44" s="1"/>
  <c r="EL247" i="44"/>
  <c r="EP247" i="44"/>
  <c r="ET247" i="44"/>
  <c r="EX247" i="44"/>
  <c r="FB247" i="44"/>
  <c r="GC247" i="44"/>
  <c r="GD247" i="44" s="1"/>
  <c r="BT254" i="44"/>
  <c r="EE254" i="44" s="1"/>
  <c r="EN254" i="44"/>
  <c r="ER254" i="44"/>
  <c r="EV254" i="44"/>
  <c r="EZ254" i="44"/>
  <c r="FD254" i="44"/>
  <c r="GE255" i="44"/>
  <c r="GE256" i="44"/>
  <c r="GD257" i="44"/>
  <c r="GE257" i="44" s="1"/>
  <c r="GH257" i="44"/>
  <c r="GE258" i="44"/>
  <c r="GE259" i="44"/>
  <c r="GH261" i="44"/>
  <c r="GH262" i="44"/>
  <c r="GH263" i="44"/>
  <c r="GH264" i="44"/>
  <c r="BO266" i="44"/>
  <c r="EN266" i="44" s="1"/>
  <c r="EL266" i="44"/>
  <c r="FB266" i="44"/>
  <c r="GE267" i="44"/>
  <c r="FG270" i="44"/>
  <c r="FG273" i="44"/>
  <c r="FF273" i="44" s="1"/>
  <c r="EJ274" i="44"/>
  <c r="EI274" i="44" s="1"/>
  <c r="FG279" i="44"/>
  <c r="FG283" i="44"/>
  <c r="FG287" i="44"/>
  <c r="EJ291" i="44"/>
  <c r="EI291" i="44" s="1"/>
  <c r="EJ292" i="44"/>
  <c r="EI292" i="44" s="1"/>
  <c r="EJ293" i="44"/>
  <c r="EI293" i="44" s="1"/>
  <c r="EJ294" i="44"/>
  <c r="EI294" i="44" s="1"/>
  <c r="FG294" i="44"/>
  <c r="FF294" i="44" s="1"/>
  <c r="FG315" i="44"/>
  <c r="FG318" i="44"/>
  <c r="FG322" i="44"/>
  <c r="EJ327" i="44"/>
  <c r="EI327" i="44" s="1"/>
  <c r="EJ328" i="44"/>
  <c r="EI328" i="44" s="1"/>
  <c r="EJ329" i="44"/>
  <c r="EI329" i="44" s="1"/>
  <c r="EJ330" i="44"/>
  <c r="EI330" i="44" s="1"/>
  <c r="EJ331" i="44"/>
  <c r="EI331" i="44" s="1"/>
  <c r="EJ332" i="44"/>
  <c r="EI332" i="44" s="1"/>
  <c r="EJ333" i="44"/>
  <c r="EI333" i="44" s="1"/>
  <c r="EJ335" i="44"/>
  <c r="EI335" i="44" s="1"/>
  <c r="FG335" i="44"/>
  <c r="FF335" i="44" s="1"/>
  <c r="CW177" i="44"/>
  <c r="FW177" i="44" s="1"/>
  <c r="FH177" i="44"/>
  <c r="FL177" i="44"/>
  <c r="FT177" i="44"/>
  <c r="FX177" i="44"/>
  <c r="EC180" i="44"/>
  <c r="EL180" i="44"/>
  <c r="EP180" i="44"/>
  <c r="EX180" i="44"/>
  <c r="FB180" i="44"/>
  <c r="EK225" i="44"/>
  <c r="EO225" i="44"/>
  <c r="EW225" i="44"/>
  <c r="FA225" i="44"/>
  <c r="DZ231" i="44"/>
  <c r="ES231" i="44"/>
  <c r="EJ231" i="44" s="1"/>
  <c r="EI231" i="44" s="1"/>
  <c r="AB240" i="44"/>
  <c r="BT240" i="44"/>
  <c r="EE240" i="44" s="1"/>
  <c r="EN240" i="44"/>
  <c r="ER240" i="44"/>
  <c r="EV240" i="44"/>
  <c r="EZ240" i="44"/>
  <c r="FD240" i="44"/>
  <c r="EL241" i="44"/>
  <c r="EP241" i="44"/>
  <c r="ET241" i="44"/>
  <c r="EX241" i="44"/>
  <c r="FB241" i="44"/>
  <c r="BT243" i="44"/>
  <c r="EE243" i="44" s="1"/>
  <c r="EN243" i="44"/>
  <c r="ER243" i="44"/>
  <c r="EV243" i="44"/>
  <c r="EZ243" i="44"/>
  <c r="FD243" i="44"/>
  <c r="EM247" i="44"/>
  <c r="EQ247" i="44"/>
  <c r="EU247" i="44"/>
  <c r="EY247" i="44"/>
  <c r="FC247" i="44"/>
  <c r="EK254" i="44"/>
  <c r="EO254" i="44"/>
  <c r="EW254" i="44"/>
  <c r="FA254" i="44"/>
  <c r="FG260" i="44"/>
  <c r="GE261" i="44"/>
  <c r="GE262" i="44"/>
  <c r="GE263" i="44"/>
  <c r="GE264" i="44"/>
  <c r="BS266" i="44"/>
  <c r="ER266" i="44" s="1"/>
  <c r="EV266" i="44"/>
  <c r="FD266" i="44"/>
  <c r="FG276" i="44"/>
  <c r="FG282" i="44"/>
  <c r="FG286" i="44"/>
  <c r="FG290" i="44"/>
  <c r="EJ296" i="44"/>
  <c r="EI296" i="44" s="1"/>
  <c r="EJ297" i="44"/>
  <c r="EI297" i="44" s="1"/>
  <c r="EJ298" i="44"/>
  <c r="EI298" i="44" s="1"/>
  <c r="EJ299" i="44"/>
  <c r="EI299" i="44" s="1"/>
  <c r="EJ300" i="44"/>
  <c r="EI300" i="44" s="1"/>
  <c r="FG300" i="44"/>
  <c r="FF300" i="44" s="1"/>
  <c r="EJ308" i="44"/>
  <c r="EI308" i="44" s="1"/>
  <c r="EJ309" i="44"/>
  <c r="EI309" i="44" s="1"/>
  <c r="EJ310" i="44"/>
  <c r="EI310" i="44" s="1"/>
  <c r="EJ311" i="44"/>
  <c r="EI311" i="44" s="1"/>
  <c r="EJ312" i="44"/>
  <c r="EI312" i="44" s="1"/>
  <c r="EJ313" i="44"/>
  <c r="EI313" i="44" s="1"/>
  <c r="EJ314" i="44"/>
  <c r="EI314" i="44" s="1"/>
  <c r="FG317" i="44"/>
  <c r="FG321" i="44"/>
  <c r="EJ326" i="44"/>
  <c r="EI326" i="44" s="1"/>
  <c r="EJ337" i="44"/>
  <c r="EI337" i="44" s="1"/>
  <c r="FG340" i="44"/>
  <c r="FB225" i="44"/>
  <c r="GC225" i="44"/>
  <c r="EC231" i="44"/>
  <c r="EK240" i="44"/>
  <c r="EO240" i="44"/>
  <c r="EW240" i="44"/>
  <c r="FA240" i="44"/>
  <c r="EM241" i="44"/>
  <c r="EQ241" i="44"/>
  <c r="EU241" i="44"/>
  <c r="EY241" i="44"/>
  <c r="FC241" i="44"/>
  <c r="GC241" i="44"/>
  <c r="EK243" i="44"/>
  <c r="EO243" i="44"/>
  <c r="EW243" i="44"/>
  <c r="FA243" i="44"/>
  <c r="EE247" i="44"/>
  <c r="EN247" i="44"/>
  <c r="ER247" i="44"/>
  <c r="EV247" i="44"/>
  <c r="EZ247" i="44"/>
  <c r="FD247" i="44"/>
  <c r="FG265" i="44"/>
  <c r="FG266" i="44"/>
  <c r="EJ272" i="44"/>
  <c r="EI272" i="44" s="1"/>
  <c r="FG281" i="44"/>
  <c r="FG285" i="44"/>
  <c r="FG289" i="44"/>
  <c r="EJ301" i="44"/>
  <c r="EI301" i="44" s="1"/>
  <c r="EJ302" i="44"/>
  <c r="EI302" i="44" s="1"/>
  <c r="EJ303" i="44"/>
  <c r="EI303" i="44" s="1"/>
  <c r="EJ304" i="44"/>
  <c r="EI304" i="44" s="1"/>
  <c r="EJ305" i="44"/>
  <c r="EI305" i="44" s="1"/>
  <c r="EJ307" i="44"/>
  <c r="EI307" i="44" s="1"/>
  <c r="FG316" i="44"/>
  <c r="FG320" i="44"/>
  <c r="EJ334" i="44"/>
  <c r="EI334" i="44" s="1"/>
  <c r="FG339" i="44"/>
  <c r="EM225" i="44"/>
  <c r="EQ225" i="44"/>
  <c r="EU225" i="44"/>
  <c r="EY225" i="44"/>
  <c r="FC225" i="44"/>
  <c r="AX240" i="44"/>
  <c r="ED240" i="44" s="1"/>
  <c r="EL240" i="44"/>
  <c r="EP240" i="44"/>
  <c r="ET240" i="44"/>
  <c r="EX240" i="44"/>
  <c r="AX241" i="44"/>
  <c r="EN241" i="44"/>
  <c r="ER241" i="44"/>
  <c r="EV241" i="44"/>
  <c r="EZ241" i="44"/>
  <c r="FD241" i="44"/>
  <c r="AX243" i="44"/>
  <c r="ED243" i="44" s="1"/>
  <c r="EL243" i="44"/>
  <c r="EP243" i="44"/>
  <c r="ET243" i="44"/>
  <c r="EX243" i="44"/>
  <c r="FB243" i="44"/>
  <c r="DZ247" i="44"/>
  <c r="EK247" i="44"/>
  <c r="EO247" i="44"/>
  <c r="ES247" i="44"/>
  <c r="EW247" i="44"/>
  <c r="EM254" i="44"/>
  <c r="EQ254" i="44"/>
  <c r="EU254" i="44"/>
  <c r="EY254" i="44"/>
  <c r="FC254" i="44"/>
  <c r="GE265" i="44"/>
  <c r="BT266" i="44"/>
  <c r="GD266" i="44" s="1"/>
  <c r="GE266" i="44" s="1"/>
  <c r="BL266" i="44"/>
  <c r="EK266" i="44" s="1"/>
  <c r="FA266" i="44"/>
  <c r="EW266" i="44"/>
  <c r="BP266" i="44"/>
  <c r="EO266" i="44" s="1"/>
  <c r="EZ266" i="44"/>
  <c r="FG267" i="44"/>
  <c r="GG268" i="44"/>
  <c r="GH268" i="44" s="1"/>
  <c r="FG271" i="44"/>
  <c r="FG280" i="44"/>
  <c r="FG284" i="44"/>
  <c r="FG288" i="44"/>
  <c r="FG319" i="44"/>
  <c r="FG323" i="44"/>
  <c r="FG338" i="44"/>
  <c r="FG342" i="44"/>
  <c r="BU270" i="44"/>
  <c r="EP270" i="44"/>
  <c r="EX270" i="44"/>
  <c r="FB270" i="44"/>
  <c r="GC270" i="44"/>
  <c r="ED272" i="44"/>
  <c r="ED273" i="44"/>
  <c r="EM273" i="44"/>
  <c r="EQ273" i="44"/>
  <c r="EU273" i="44"/>
  <c r="EY273" i="44"/>
  <c r="FC273" i="44"/>
  <c r="GC273" i="44"/>
  <c r="AX275" i="44"/>
  <c r="ED275" i="44" s="1"/>
  <c r="CP275" i="44"/>
  <c r="FP275" i="44" s="1"/>
  <c r="EN275" i="44"/>
  <c r="ER275" i="44"/>
  <c r="EV275" i="44"/>
  <c r="EZ275" i="44"/>
  <c r="FD275" i="44"/>
  <c r="FI275" i="44"/>
  <c r="FM275" i="44"/>
  <c r="FQ275" i="44"/>
  <c r="FU275" i="44"/>
  <c r="FY275" i="44"/>
  <c r="GE276" i="44"/>
  <c r="GD277" i="44"/>
  <c r="GE277" i="44" s="1"/>
  <c r="GH277" i="44"/>
  <c r="BU278" i="44"/>
  <c r="EP278" i="44"/>
  <c r="EX278" i="44"/>
  <c r="FB278" i="44"/>
  <c r="BT306" i="44"/>
  <c r="EM306" i="44"/>
  <c r="EQ306" i="44"/>
  <c r="EU306" i="44"/>
  <c r="EY306" i="44"/>
  <c r="FC306" i="44"/>
  <c r="EE315" i="44"/>
  <c r="EN315" i="44"/>
  <c r="ER315" i="44"/>
  <c r="EV315" i="44"/>
  <c r="EZ315" i="44"/>
  <c r="FD315" i="44"/>
  <c r="FG344" i="44"/>
  <c r="FG348" i="44"/>
  <c r="FG352" i="44"/>
  <c r="FG356" i="44"/>
  <c r="FG360" i="44"/>
  <c r="EJ367" i="44"/>
  <c r="EI367" i="44" s="1"/>
  <c r="EF269" i="44"/>
  <c r="EK269" i="44"/>
  <c r="EO269" i="44"/>
  <c r="EW269" i="44"/>
  <c r="FA269" i="44"/>
  <c r="AY270" i="44"/>
  <c r="ET270" i="44" s="1"/>
  <c r="BL270" i="44"/>
  <c r="EK270" i="44" s="1"/>
  <c r="BV270" i="44"/>
  <c r="EU270" i="44" s="1"/>
  <c r="EM270" i="44"/>
  <c r="EQ270" i="44"/>
  <c r="EY270" i="44"/>
  <c r="FC270" i="44"/>
  <c r="EN273" i="44"/>
  <c r="ER273" i="44"/>
  <c r="EV273" i="44"/>
  <c r="EZ273" i="44"/>
  <c r="FD273" i="44"/>
  <c r="AY275" i="44"/>
  <c r="ET275" i="44" s="1"/>
  <c r="EO275" i="44"/>
  <c r="EW275" i="44"/>
  <c r="FA275" i="44"/>
  <c r="FJ275" i="44"/>
  <c r="FN275" i="44"/>
  <c r="FR275" i="44"/>
  <c r="FV275" i="44"/>
  <c r="FZ275" i="44"/>
  <c r="AD277" i="44"/>
  <c r="DZ277" i="44"/>
  <c r="EO277" i="44"/>
  <c r="EW277" i="44"/>
  <c r="FA277" i="44"/>
  <c r="AY278" i="44"/>
  <c r="BL278" i="44"/>
  <c r="EK278" i="44" s="1"/>
  <c r="BV278" i="44"/>
  <c r="EU278" i="44" s="1"/>
  <c r="ED278" i="44"/>
  <c r="EM278" i="44"/>
  <c r="EQ278" i="44"/>
  <c r="EY278" i="44"/>
  <c r="FC278" i="44"/>
  <c r="GC278" i="44"/>
  <c r="GD278" i="44" s="1"/>
  <c r="GG278" i="44"/>
  <c r="GH278" i="44" s="1"/>
  <c r="EO279" i="44"/>
  <c r="EW279" i="44"/>
  <c r="FA279" i="44"/>
  <c r="GD294" i="44"/>
  <c r="GE294" i="44" s="1"/>
  <c r="AR295" i="44"/>
  <c r="BA295" i="44"/>
  <c r="BN295" i="44"/>
  <c r="BW295" i="44"/>
  <c r="EN295" i="44"/>
  <c r="ER295" i="44"/>
  <c r="EZ295" i="44"/>
  <c r="FD295" i="44"/>
  <c r="GD300" i="44"/>
  <c r="GE300" i="44" s="1"/>
  <c r="AT306" i="44"/>
  <c r="EO306" i="44" s="1"/>
  <c r="BL306" i="44"/>
  <c r="BU306" i="44"/>
  <c r="EE306" i="44"/>
  <c r="ER306" i="44"/>
  <c r="EV306" i="44"/>
  <c r="EZ306" i="44"/>
  <c r="FD306" i="44"/>
  <c r="DZ315" i="44"/>
  <c r="EK315" i="44"/>
  <c r="EO315" i="44"/>
  <c r="ES315" i="44"/>
  <c r="EW315" i="44"/>
  <c r="FA315" i="44"/>
  <c r="GD317" i="44"/>
  <c r="GE317" i="44" s="1"/>
  <c r="GD318" i="44"/>
  <c r="GE318" i="44" s="1"/>
  <c r="GD319" i="44"/>
  <c r="GE319" i="44" s="1"/>
  <c r="GD320" i="44"/>
  <c r="GE320" i="44" s="1"/>
  <c r="FK326" i="44"/>
  <c r="FO326" i="44"/>
  <c r="FS326" i="44"/>
  <c r="FW326" i="44"/>
  <c r="GA326" i="44"/>
  <c r="GF326" i="44"/>
  <c r="GE338" i="44"/>
  <c r="GE340" i="44"/>
  <c r="GE342" i="44"/>
  <c r="GD344" i="44"/>
  <c r="GE344" i="44" s="1"/>
  <c r="GD348" i="44"/>
  <c r="GE348" i="44" s="1"/>
  <c r="GD352" i="44"/>
  <c r="GE352" i="44" s="1"/>
  <c r="GD356" i="44"/>
  <c r="GE356" i="44" s="1"/>
  <c r="GD360" i="44"/>
  <c r="GE360" i="44" s="1"/>
  <c r="GD367" i="44"/>
  <c r="GE367" i="44" s="1"/>
  <c r="EJ369" i="44"/>
  <c r="EI369" i="44" s="1"/>
  <c r="FG369" i="44"/>
  <c r="GD369" i="44"/>
  <c r="GE369" i="44" s="1"/>
  <c r="EJ371" i="44"/>
  <c r="EI371" i="44" s="1"/>
  <c r="FG371" i="44"/>
  <c r="GD371" i="44"/>
  <c r="GE371" i="44" s="1"/>
  <c r="FG375" i="44"/>
  <c r="FG379" i="44"/>
  <c r="FG383" i="44"/>
  <c r="EK273" i="44"/>
  <c r="EO273" i="44"/>
  <c r="EW273" i="44"/>
  <c r="FA273" i="44"/>
  <c r="EL275" i="44"/>
  <c r="EP275" i="44"/>
  <c r="EX275" i="44"/>
  <c r="FB275" i="44"/>
  <c r="FK275" i="44"/>
  <c r="FO275" i="44"/>
  <c r="FS275" i="44"/>
  <c r="FW275" i="44"/>
  <c r="GA275" i="44"/>
  <c r="GF275" i="44"/>
  <c r="EN278" i="44"/>
  <c r="ER278" i="44"/>
  <c r="EZ278" i="44"/>
  <c r="FD278" i="44"/>
  <c r="AX295" i="44"/>
  <c r="BT295" i="44"/>
  <c r="EE295" i="44" s="1"/>
  <c r="EO295" i="44"/>
  <c r="EW295" i="44"/>
  <c r="FA295" i="44"/>
  <c r="AX306" i="44"/>
  <c r="BO306" i="44"/>
  <c r="EN306" i="44" s="1"/>
  <c r="EW306" i="44"/>
  <c r="FA306" i="44"/>
  <c r="EL315" i="44"/>
  <c r="EP315" i="44"/>
  <c r="ET315" i="44"/>
  <c r="EX315" i="44"/>
  <c r="FB315" i="44"/>
  <c r="GC315" i="44"/>
  <c r="GD315" i="44" s="1"/>
  <c r="FG346" i="44"/>
  <c r="FG350" i="44"/>
  <c r="FG354" i="44"/>
  <c r="FG358" i="44"/>
  <c r="FG364" i="44"/>
  <c r="GE364" i="44"/>
  <c r="EE373" i="44"/>
  <c r="EJ402" i="44"/>
  <c r="EI402" i="44" s="1"/>
  <c r="EJ406" i="44"/>
  <c r="EI406" i="44" s="1"/>
  <c r="EJ468" i="44"/>
  <c r="EI468" i="44" s="1"/>
  <c r="ED266" i="44"/>
  <c r="EM266" i="44"/>
  <c r="EQ266" i="44"/>
  <c r="EU266" i="44"/>
  <c r="EY266" i="44"/>
  <c r="FC266" i="44"/>
  <c r="EM269" i="44"/>
  <c r="EQ269" i="44"/>
  <c r="EU269" i="44"/>
  <c r="EY269" i="44"/>
  <c r="FC269" i="44"/>
  <c r="FH269" i="44"/>
  <c r="FL269" i="44"/>
  <c r="FT269" i="44"/>
  <c r="FX269" i="44"/>
  <c r="AQ270" i="44"/>
  <c r="EL270" i="44" s="1"/>
  <c r="BA270" i="44"/>
  <c r="EV270" i="44" s="1"/>
  <c r="EO270" i="44"/>
  <c r="EW270" i="44"/>
  <c r="AB273" i="44"/>
  <c r="EC273" i="44" s="1"/>
  <c r="EL273" i="44"/>
  <c r="EP273" i="44"/>
  <c r="ET273" i="44"/>
  <c r="EX273" i="44"/>
  <c r="AP275" i="44"/>
  <c r="EK275" i="44" s="1"/>
  <c r="CH275" i="44"/>
  <c r="FH275" i="44" s="1"/>
  <c r="EM275" i="44"/>
  <c r="EQ275" i="44"/>
  <c r="EU275" i="44"/>
  <c r="EY275" i="44"/>
  <c r="FC275" i="44"/>
  <c r="FL275" i="44"/>
  <c r="FT275" i="44"/>
  <c r="FX275" i="44"/>
  <c r="U277" i="44"/>
  <c r="EL277" i="44" s="1"/>
  <c r="AZ277" i="44"/>
  <c r="EM277" i="44"/>
  <c r="EQ277" i="44"/>
  <c r="EY277" i="44"/>
  <c r="FC277" i="44"/>
  <c r="AQ278" i="44"/>
  <c r="EL278" i="44" s="1"/>
  <c r="BA278" i="44"/>
  <c r="EV278" i="44" s="1"/>
  <c r="DZ278" i="44"/>
  <c r="EO278" i="44"/>
  <c r="EW278" i="44"/>
  <c r="AQ279" i="44"/>
  <c r="EL279" i="44" s="1"/>
  <c r="ED279" i="44"/>
  <c r="EM279" i="44"/>
  <c r="EQ279" i="44"/>
  <c r="EY279" i="44"/>
  <c r="FC279" i="44"/>
  <c r="AP295" i="44"/>
  <c r="AY295" i="44"/>
  <c r="ET295" i="44" s="1"/>
  <c r="BL295" i="44"/>
  <c r="EP295" i="44"/>
  <c r="EX295" i="44"/>
  <c r="FB295" i="44"/>
  <c r="AP306" i="44"/>
  <c r="AY306" i="44"/>
  <c r="EL306" i="44"/>
  <c r="EP306" i="44"/>
  <c r="EX306" i="44"/>
  <c r="FB306" i="44"/>
  <c r="EM315" i="44"/>
  <c r="EQ315" i="44"/>
  <c r="EU315" i="44"/>
  <c r="EY315" i="44"/>
  <c r="FC315" i="44"/>
  <c r="EM321" i="44"/>
  <c r="EQ321" i="44"/>
  <c r="EU321" i="44"/>
  <c r="EY321" i="44"/>
  <c r="FC321" i="44"/>
  <c r="DL326" i="44"/>
  <c r="FI326" i="44"/>
  <c r="FM326" i="44"/>
  <c r="FQ326" i="44"/>
  <c r="FU326" i="44"/>
  <c r="GE335" i="44"/>
  <c r="GH337" i="44"/>
  <c r="GE339" i="44"/>
  <c r="GE341" i="44"/>
  <c r="FG343" i="44"/>
  <c r="GE343" i="44"/>
  <c r="GE346" i="44"/>
  <c r="FG347" i="44"/>
  <c r="GE347" i="44"/>
  <c r="GE350" i="44"/>
  <c r="FG351" i="44"/>
  <c r="GE351" i="44"/>
  <c r="GE354" i="44"/>
  <c r="FG355" i="44"/>
  <c r="GE355" i="44"/>
  <c r="GE358" i="44"/>
  <c r="FG359" i="44"/>
  <c r="GE359" i="44"/>
  <c r="FG363" i="44"/>
  <c r="GD363" i="44"/>
  <c r="GE363" i="44" s="1"/>
  <c r="GC373" i="44"/>
  <c r="FB373" i="44"/>
  <c r="EP373" i="44"/>
  <c r="EL373" i="44"/>
  <c r="FC373" i="44"/>
  <c r="EW373" i="44"/>
  <c r="ER373" i="44"/>
  <c r="EM373" i="44"/>
  <c r="GD373" i="44"/>
  <c r="FA373" i="44"/>
  <c r="EV373" i="44"/>
  <c r="EQ373" i="44"/>
  <c r="EK373" i="44"/>
  <c r="FD373" i="44"/>
  <c r="ES373" i="44"/>
  <c r="EN373" i="44"/>
  <c r="EY373" i="44"/>
  <c r="EU373" i="44"/>
  <c r="FG475" i="44"/>
  <c r="EX373" i="44"/>
  <c r="GC374" i="44"/>
  <c r="GD374" i="44" s="1"/>
  <c r="FA374" i="44"/>
  <c r="EW374" i="44"/>
  <c r="EO374" i="44"/>
  <c r="EK374" i="44"/>
  <c r="EL374" i="44"/>
  <c r="EQ374" i="44"/>
  <c r="EV374" i="44"/>
  <c r="FB374" i="44"/>
  <c r="FG376" i="44"/>
  <c r="FG380" i="44"/>
  <c r="FG430" i="44"/>
  <c r="FG433" i="44"/>
  <c r="FG437" i="44"/>
  <c r="FG445" i="44"/>
  <c r="FF445" i="44" s="1"/>
  <c r="FG449" i="44"/>
  <c r="FF449" i="44" s="1"/>
  <c r="FG453" i="44"/>
  <c r="FF453" i="44" s="1"/>
  <c r="EJ461" i="44"/>
  <c r="EI461" i="44" s="1"/>
  <c r="FG462" i="44"/>
  <c r="GC469" i="44"/>
  <c r="GD469" i="44" s="1"/>
  <c r="FC469" i="44"/>
  <c r="EY469" i="44"/>
  <c r="EQ469" i="44"/>
  <c r="EM469" i="44"/>
  <c r="FB469" i="44"/>
  <c r="EW469" i="44"/>
  <c r="ER469" i="44"/>
  <c r="EL469" i="44"/>
  <c r="FA469" i="44"/>
  <c r="EV469" i="44"/>
  <c r="EP469" i="44"/>
  <c r="EK469" i="44"/>
  <c r="FY469" i="44"/>
  <c r="FN469" i="44"/>
  <c r="FI469" i="44"/>
  <c r="FW469" i="44"/>
  <c r="FR469" i="44"/>
  <c r="FM469" i="44"/>
  <c r="EC469" i="44"/>
  <c r="ET469" i="44"/>
  <c r="FQ469" i="44"/>
  <c r="GA469" i="44"/>
  <c r="FD471" i="44"/>
  <c r="EZ471" i="44"/>
  <c r="EV471" i="44"/>
  <c r="ER471" i="44"/>
  <c r="EN471" i="44"/>
  <c r="BT471" i="44"/>
  <c r="EY471" i="44"/>
  <c r="ET471" i="44"/>
  <c r="EO471" i="44"/>
  <c r="FC471" i="44"/>
  <c r="EX471" i="44"/>
  <c r="EM471" i="44"/>
  <c r="EP471" i="44"/>
  <c r="FA471" i="44"/>
  <c r="FG473" i="44"/>
  <c r="FC475" i="44"/>
  <c r="EY475" i="44"/>
  <c r="EU475" i="44"/>
  <c r="EQ475" i="44"/>
  <c r="EM475" i="44"/>
  <c r="FD475" i="44"/>
  <c r="EX475" i="44"/>
  <c r="ES475" i="44"/>
  <c r="EN475" i="44"/>
  <c r="FB475" i="44"/>
  <c r="EW475" i="44"/>
  <c r="ER475" i="44"/>
  <c r="EL475" i="44"/>
  <c r="DZ475" i="44"/>
  <c r="EO475" i="44"/>
  <c r="EZ475" i="44"/>
  <c r="EJ387" i="44"/>
  <c r="EI387" i="44" s="1"/>
  <c r="EJ388" i="44"/>
  <c r="EI388" i="44" s="1"/>
  <c r="EJ389" i="44"/>
  <c r="EI389" i="44" s="1"/>
  <c r="EJ390" i="44"/>
  <c r="EI390" i="44" s="1"/>
  <c r="EJ391" i="44"/>
  <c r="EI391" i="44" s="1"/>
  <c r="EJ392" i="44"/>
  <c r="EI392" i="44" s="1"/>
  <c r="EJ393" i="44"/>
  <c r="EI393" i="44" s="1"/>
  <c r="EJ394" i="44"/>
  <c r="EI394" i="44" s="1"/>
  <c r="EJ395" i="44"/>
  <c r="EI395" i="44" s="1"/>
  <c r="EJ396" i="44"/>
  <c r="EI396" i="44" s="1"/>
  <c r="EJ397" i="44"/>
  <c r="EI397" i="44" s="1"/>
  <c r="EJ398" i="44"/>
  <c r="EI398" i="44" s="1"/>
  <c r="EJ399" i="44"/>
  <c r="EI399" i="44" s="1"/>
  <c r="ED409" i="44"/>
  <c r="BA409" i="44"/>
  <c r="AQ409" i="44"/>
  <c r="AZ409" i="44"/>
  <c r="EO409" i="44"/>
  <c r="EW409" i="44"/>
  <c r="EJ410" i="44"/>
  <c r="EI410" i="44" s="1"/>
  <c r="EJ411" i="44"/>
  <c r="EI411" i="44" s="1"/>
  <c r="EJ412" i="44"/>
  <c r="EI412" i="44" s="1"/>
  <c r="EJ413" i="44"/>
  <c r="EI413" i="44" s="1"/>
  <c r="EJ414" i="44"/>
  <c r="EI414" i="44" s="1"/>
  <c r="EC415" i="44"/>
  <c r="EJ416" i="44"/>
  <c r="EI416" i="44" s="1"/>
  <c r="EJ417" i="44"/>
  <c r="EI417" i="44" s="1"/>
  <c r="EJ418" i="44"/>
  <c r="EI418" i="44" s="1"/>
  <c r="EJ419" i="44"/>
  <c r="EI419" i="44" s="1"/>
  <c r="EJ420" i="44"/>
  <c r="EI420" i="44" s="1"/>
  <c r="EJ421" i="44"/>
  <c r="EI421" i="44" s="1"/>
  <c r="EJ422" i="44"/>
  <c r="EI422" i="44" s="1"/>
  <c r="EJ423" i="44"/>
  <c r="EI423" i="44" s="1"/>
  <c r="EJ424" i="44"/>
  <c r="EI424" i="44" s="1"/>
  <c r="EJ425" i="44"/>
  <c r="EI425" i="44" s="1"/>
  <c r="EJ426" i="44"/>
  <c r="EI426" i="44" s="1"/>
  <c r="EJ427" i="44"/>
  <c r="EI427" i="44" s="1"/>
  <c r="EJ428" i="44"/>
  <c r="EI428" i="44" s="1"/>
  <c r="EJ429" i="44"/>
  <c r="EI429" i="44" s="1"/>
  <c r="FG432" i="44"/>
  <c r="FG436" i="44"/>
  <c r="GD445" i="44"/>
  <c r="GE445" i="44" s="1"/>
  <c r="FG446" i="44"/>
  <c r="FF446" i="44" s="1"/>
  <c r="GD449" i="44"/>
  <c r="GE449" i="44" s="1"/>
  <c r="FG450" i="44"/>
  <c r="FF450" i="44" s="1"/>
  <c r="FG454" i="44"/>
  <c r="DZ455" i="44"/>
  <c r="GD462" i="44"/>
  <c r="GE462" i="44" s="1"/>
  <c r="EJ463" i="44"/>
  <c r="EI463" i="44" s="1"/>
  <c r="BM464" i="44"/>
  <c r="BT464" i="44"/>
  <c r="EE464" i="44" s="1"/>
  <c r="EO464" i="44"/>
  <c r="EZ464" i="44"/>
  <c r="EN469" i="44"/>
  <c r="EX469" i="44"/>
  <c r="FJ469" i="44"/>
  <c r="FU469" i="44"/>
  <c r="GF469" i="44"/>
  <c r="BL471" i="44"/>
  <c r="EK471" i="44" s="1"/>
  <c r="EQ471" i="44"/>
  <c r="FB471" i="44"/>
  <c r="EP475" i="44"/>
  <c r="FA475" i="44"/>
  <c r="GE478" i="44"/>
  <c r="FG481" i="44"/>
  <c r="EJ548" i="44"/>
  <c r="EI548" i="44" s="1"/>
  <c r="FG362" i="44"/>
  <c r="EN374" i="44"/>
  <c r="FD374" i="44"/>
  <c r="FG378" i="44"/>
  <c r="FG382" i="44"/>
  <c r="FG384" i="44"/>
  <c r="GD387" i="44"/>
  <c r="GE387" i="44" s="1"/>
  <c r="GD388" i="44"/>
  <c r="GE388" i="44" s="1"/>
  <c r="GD389" i="44"/>
  <c r="GE389" i="44" s="1"/>
  <c r="GD390" i="44"/>
  <c r="GE390" i="44" s="1"/>
  <c r="GD391" i="44"/>
  <c r="GE391" i="44" s="1"/>
  <c r="GD392" i="44"/>
  <c r="GE392" i="44" s="1"/>
  <c r="GD393" i="44"/>
  <c r="GE393" i="44" s="1"/>
  <c r="GD394" i="44"/>
  <c r="GE394" i="44" s="1"/>
  <c r="GD395" i="44"/>
  <c r="GE395" i="44" s="1"/>
  <c r="GD396" i="44"/>
  <c r="GE396" i="44" s="1"/>
  <c r="GD397" i="44"/>
  <c r="GE397" i="44" s="1"/>
  <c r="GD398" i="44"/>
  <c r="GE398" i="44" s="1"/>
  <c r="GD399" i="44"/>
  <c r="GE399" i="44" s="1"/>
  <c r="GG400" i="44"/>
  <c r="GH400" i="44" s="1"/>
  <c r="FP400" i="44"/>
  <c r="FD409" i="44"/>
  <c r="EZ409" i="44"/>
  <c r="ER409" i="44"/>
  <c r="EN409" i="44"/>
  <c r="AE409" i="44"/>
  <c r="U409" i="44"/>
  <c r="EL409" i="44" s="1"/>
  <c r="GC409" i="44"/>
  <c r="GD409" i="44" s="1"/>
  <c r="FC409" i="44"/>
  <c r="EY409" i="44"/>
  <c r="EQ409" i="44"/>
  <c r="EM409" i="44"/>
  <c r="AD409" i="44"/>
  <c r="T409" i="44"/>
  <c r="AP409" i="44"/>
  <c r="EP409" i="44"/>
  <c r="EX409" i="44"/>
  <c r="GH409" i="44"/>
  <c r="GD410" i="44"/>
  <c r="GE410" i="44" s="1"/>
  <c r="GD411" i="44"/>
  <c r="GE411" i="44" s="1"/>
  <c r="GD412" i="44"/>
  <c r="GE412" i="44" s="1"/>
  <c r="GD413" i="44"/>
  <c r="GE413" i="44" s="1"/>
  <c r="GD414" i="44"/>
  <c r="GE414" i="44" s="1"/>
  <c r="GG415" i="44"/>
  <c r="GH415" i="44" s="1"/>
  <c r="GE416" i="44"/>
  <c r="GD416" i="44"/>
  <c r="GD417" i="44"/>
  <c r="GE417" i="44" s="1"/>
  <c r="GD418" i="44"/>
  <c r="GE418" i="44" s="1"/>
  <c r="GD419" i="44"/>
  <c r="GE419" i="44" s="1"/>
  <c r="GD420" i="44"/>
  <c r="GE420" i="44" s="1"/>
  <c r="GD421" i="44"/>
  <c r="GE421" i="44" s="1"/>
  <c r="GD422" i="44"/>
  <c r="GE422" i="44" s="1"/>
  <c r="GD423" i="44"/>
  <c r="GE423" i="44" s="1"/>
  <c r="GD424" i="44"/>
  <c r="GE424" i="44" s="1"/>
  <c r="GD425" i="44"/>
  <c r="GE425" i="44" s="1"/>
  <c r="GD426" i="44"/>
  <c r="GE426" i="44" s="1"/>
  <c r="GD427" i="44"/>
  <c r="GE427" i="44" s="1"/>
  <c r="GD428" i="44"/>
  <c r="GE428" i="44" s="1"/>
  <c r="GD429" i="44"/>
  <c r="GE429" i="44" s="1"/>
  <c r="BW430" i="44"/>
  <c r="EV430" i="44" s="1"/>
  <c r="EM430" i="44"/>
  <c r="FG431" i="44"/>
  <c r="FG435" i="44"/>
  <c r="GD446" i="44"/>
  <c r="GE446" i="44" s="1"/>
  <c r="FG447" i="44"/>
  <c r="FF447" i="44" s="1"/>
  <c r="GE447" i="44"/>
  <c r="GD450" i="44"/>
  <c r="GE450" i="44" s="1"/>
  <c r="GD454" i="44"/>
  <c r="GE454" i="44" s="1"/>
  <c r="FG455" i="44"/>
  <c r="ET456" i="44"/>
  <c r="EJ457" i="44"/>
  <c r="EI457" i="44" s="1"/>
  <c r="FD459" i="44"/>
  <c r="EV459" i="44"/>
  <c r="ER459" i="44"/>
  <c r="EN459" i="44"/>
  <c r="AX459" i="44"/>
  <c r="FB459" i="44"/>
  <c r="EW459" i="44"/>
  <c r="EQ459" i="44"/>
  <c r="EL459" i="44"/>
  <c r="BE459" i="44"/>
  <c r="GC459" i="44"/>
  <c r="GD459" i="44" s="1"/>
  <c r="FA459" i="44"/>
  <c r="EU459" i="44"/>
  <c r="EP459" i="44"/>
  <c r="EK459" i="44"/>
  <c r="ED459" i="44"/>
  <c r="BD459" i="44"/>
  <c r="EY459" i="44" s="1"/>
  <c r="EO459" i="44"/>
  <c r="BL464" i="44"/>
  <c r="FD464" i="44"/>
  <c r="EO469" i="44"/>
  <c r="EZ469" i="44"/>
  <c r="FK469" i="44"/>
  <c r="FV469" i="44"/>
  <c r="EU471" i="44"/>
  <c r="FG471" i="44"/>
  <c r="GC471" i="44"/>
  <c r="ET475" i="44"/>
  <c r="GD481" i="44"/>
  <c r="GE481" i="44" s="1"/>
  <c r="FG482" i="44"/>
  <c r="EJ483" i="44"/>
  <c r="EI483" i="44" s="1"/>
  <c r="FG483" i="44"/>
  <c r="FG494" i="44"/>
  <c r="FC507" i="44"/>
  <c r="EY507" i="44"/>
  <c r="EU507" i="44"/>
  <c r="EQ507" i="44"/>
  <c r="EM507" i="44"/>
  <c r="GC507" i="44"/>
  <c r="GD507" i="44" s="1"/>
  <c r="FB507" i="44"/>
  <c r="EX507" i="44"/>
  <c r="FA507" i="44"/>
  <c r="ET507" i="44"/>
  <c r="EO507" i="44"/>
  <c r="EZ507" i="44"/>
  <c r="ES507" i="44"/>
  <c r="EN507" i="44"/>
  <c r="EW507" i="44"/>
  <c r="ER507" i="44"/>
  <c r="EL507" i="44"/>
  <c r="DZ507" i="44"/>
  <c r="EP507" i="44"/>
  <c r="EE507" i="44"/>
  <c r="EK507" i="44"/>
  <c r="FD507" i="44"/>
  <c r="EV507" i="44"/>
  <c r="BZ518" i="44"/>
  <c r="BU518" i="44"/>
  <c r="BT518" i="44"/>
  <c r="EE518" i="44" s="1"/>
  <c r="FG345" i="44"/>
  <c r="FG349" i="44"/>
  <c r="FG353" i="44"/>
  <c r="FG357" i="44"/>
  <c r="FG361" i="44"/>
  <c r="FG365" i="44"/>
  <c r="ET373" i="44"/>
  <c r="EE374" i="44"/>
  <c r="EP374" i="44"/>
  <c r="EU374" i="44"/>
  <c r="EZ374" i="44"/>
  <c r="FG374" i="44"/>
  <c r="FG377" i="44"/>
  <c r="FG381" i="44"/>
  <c r="GD384" i="44"/>
  <c r="GE384" i="44" s="1"/>
  <c r="EJ385" i="44"/>
  <c r="EI385" i="44" s="1"/>
  <c r="FG385" i="44"/>
  <c r="GE385" i="44"/>
  <c r="GC400" i="44"/>
  <c r="FC400" i="44"/>
  <c r="EY400" i="44"/>
  <c r="EU400" i="44"/>
  <c r="EQ400" i="44"/>
  <c r="EM400" i="44"/>
  <c r="FB400" i="44"/>
  <c r="EX400" i="44"/>
  <c r="ET400" i="44"/>
  <c r="EP400" i="44"/>
  <c r="EL400" i="44"/>
  <c r="AB400" i="44"/>
  <c r="EC400" i="44" s="1"/>
  <c r="FA400" i="44"/>
  <c r="DZ409" i="44"/>
  <c r="FA409" i="44"/>
  <c r="FD415" i="44"/>
  <c r="EZ415" i="44"/>
  <c r="EV415" i="44"/>
  <c r="EN415" i="44"/>
  <c r="AA415" i="44"/>
  <c r="ER415" i="44" s="1"/>
  <c r="GC415" i="44"/>
  <c r="FC415" i="44"/>
  <c r="EY415" i="44"/>
  <c r="EU415" i="44"/>
  <c r="EQ415" i="44"/>
  <c r="EM415" i="44"/>
  <c r="U415" i="44"/>
  <c r="EL415" i="44" s="1"/>
  <c r="EO415" i="44"/>
  <c r="EW415" i="44"/>
  <c r="GC430" i="44"/>
  <c r="FB430" i="44"/>
  <c r="EX430" i="44"/>
  <c r="ET430" i="44"/>
  <c r="EP430" i="44"/>
  <c r="BT430" i="44"/>
  <c r="FA430" i="44"/>
  <c r="EW430" i="44"/>
  <c r="EO430" i="44"/>
  <c r="BM430" i="44"/>
  <c r="EL430" i="44" s="1"/>
  <c r="EN430" i="44"/>
  <c r="FD430" i="44"/>
  <c r="FG434" i="44"/>
  <c r="FG448" i="44"/>
  <c r="FF448" i="44" s="1"/>
  <c r="GE448" i="44"/>
  <c r="EJ458" i="44"/>
  <c r="EI458" i="44" s="1"/>
  <c r="FG460" i="44"/>
  <c r="GE460" i="44"/>
  <c r="FB464" i="44"/>
  <c r="EX464" i="44"/>
  <c r="EP464" i="44"/>
  <c r="AX464" i="44"/>
  <c r="GD464" i="44" s="1"/>
  <c r="GE464" i="44" s="1"/>
  <c r="FC464" i="44"/>
  <c r="EW464" i="44"/>
  <c r="ER464" i="44"/>
  <c r="EM464" i="44"/>
  <c r="AY464" i="44"/>
  <c r="ET464" i="44" s="1"/>
  <c r="FA464" i="44"/>
  <c r="EV464" i="44"/>
  <c r="EQ464" i="44"/>
  <c r="AQ464" i="44"/>
  <c r="EL464" i="44" s="1"/>
  <c r="EU464" i="44"/>
  <c r="FP464" i="44"/>
  <c r="FS469" i="44"/>
  <c r="DZ469" i="44"/>
  <c r="EG469" i="44"/>
  <c r="ES469" i="44"/>
  <c r="FD469" i="44"/>
  <c r="FO469" i="44"/>
  <c r="FZ469" i="44"/>
  <c r="EL471" i="44"/>
  <c r="EW471" i="44"/>
  <c r="EE475" i="44"/>
  <c r="EK475" i="44"/>
  <c r="EV475" i="44"/>
  <c r="GC475" i="44"/>
  <c r="GD475" i="44" s="1"/>
  <c r="FG477" i="44"/>
  <c r="FG499" i="44"/>
  <c r="EM366" i="44"/>
  <c r="EQ366" i="44"/>
  <c r="EU366" i="44"/>
  <c r="EY366" i="44"/>
  <c r="FC366" i="44"/>
  <c r="DZ374" i="44"/>
  <c r="EE384" i="44"/>
  <c r="EN384" i="44"/>
  <c r="ER384" i="44"/>
  <c r="EV384" i="44"/>
  <c r="EZ384" i="44"/>
  <c r="EM386" i="44"/>
  <c r="EQ386" i="44"/>
  <c r="EU386" i="44"/>
  <c r="EY386" i="44"/>
  <c r="FC386" i="44"/>
  <c r="GD386" i="44"/>
  <c r="GE386" i="44" s="1"/>
  <c r="EG400" i="44"/>
  <c r="FK400" i="44"/>
  <c r="FO400" i="44"/>
  <c r="FS400" i="44"/>
  <c r="FW400" i="44"/>
  <c r="GA400" i="44"/>
  <c r="FP409" i="44"/>
  <c r="FG409" i="44" s="1"/>
  <c r="FF409" i="44" s="1"/>
  <c r="AX415" i="44"/>
  <c r="DZ415" i="44" s="1"/>
  <c r="FD453" i="44"/>
  <c r="EZ453" i="44"/>
  <c r="EM453" i="44"/>
  <c r="EQ453" i="44"/>
  <c r="EU453" i="44"/>
  <c r="EY453" i="44"/>
  <c r="FD455" i="44"/>
  <c r="EZ455" i="44"/>
  <c r="EV455" i="44"/>
  <c r="ER455" i="44"/>
  <c r="EN455" i="44"/>
  <c r="AY455" i="44"/>
  <c r="ET455" i="44" s="1"/>
  <c r="EM455" i="44"/>
  <c r="EX455" i="44"/>
  <c r="FC455" i="44"/>
  <c r="GC456" i="44"/>
  <c r="FB456" i="44"/>
  <c r="EX456" i="44"/>
  <c r="EP456" i="44"/>
  <c r="AX456" i="44"/>
  <c r="AZ456" i="44"/>
  <c r="EU456" i="44" s="1"/>
  <c r="EQ456" i="44"/>
  <c r="FA456" i="44"/>
  <c r="EU469" i="44"/>
  <c r="GG469" i="44"/>
  <c r="GC472" i="44"/>
  <c r="FB472" i="44"/>
  <c r="EX472" i="44"/>
  <c r="ET472" i="44"/>
  <c r="EP472" i="44"/>
  <c r="EL472" i="44"/>
  <c r="EN472" i="44"/>
  <c r="ES472" i="44"/>
  <c r="EY472" i="44"/>
  <c r="FD472" i="44"/>
  <c r="FA473" i="44"/>
  <c r="EW473" i="44"/>
  <c r="ES473" i="44"/>
  <c r="EO473" i="44"/>
  <c r="EK473" i="44"/>
  <c r="DZ473" i="44"/>
  <c r="EL473" i="44"/>
  <c r="EQ473" i="44"/>
  <c r="EV473" i="44"/>
  <c r="FB473" i="44"/>
  <c r="GD473" i="44"/>
  <c r="GE473" i="44" s="1"/>
  <c r="FA477" i="44"/>
  <c r="EW477" i="44"/>
  <c r="ES477" i="44"/>
  <c r="EO477" i="44"/>
  <c r="EK477" i="44"/>
  <c r="DZ477" i="44"/>
  <c r="EL477" i="44"/>
  <c r="EQ477" i="44"/>
  <c r="EV477" i="44"/>
  <c r="FB477" i="44"/>
  <c r="GD477" i="44"/>
  <c r="GE477" i="44" s="1"/>
  <c r="EV491" i="44"/>
  <c r="FG495" i="44"/>
  <c r="EJ504" i="44"/>
  <c r="EI504" i="44" s="1"/>
  <c r="FC506" i="44"/>
  <c r="EY506" i="44"/>
  <c r="EU506" i="44"/>
  <c r="EQ506" i="44"/>
  <c r="EM506" i="44"/>
  <c r="GC506" i="44"/>
  <c r="GD506" i="44" s="1"/>
  <c r="FB506" i="44"/>
  <c r="EX506" i="44"/>
  <c r="ET506" i="44"/>
  <c r="EP506" i="44"/>
  <c r="EL506" i="44"/>
  <c r="FA506" i="44"/>
  <c r="EW506" i="44"/>
  <c r="ES506" i="44"/>
  <c r="EO506" i="44"/>
  <c r="EK506" i="44"/>
  <c r="DZ506" i="44"/>
  <c r="FD506" i="44"/>
  <c r="EN506" i="44"/>
  <c r="EE506" i="44"/>
  <c r="EZ506" i="44"/>
  <c r="FD516" i="44"/>
  <c r="EZ516" i="44"/>
  <c r="EV516" i="44"/>
  <c r="ER516" i="44"/>
  <c r="EN516" i="44"/>
  <c r="AH516" i="44"/>
  <c r="GC516" i="44"/>
  <c r="FC516" i="44"/>
  <c r="EU516" i="44"/>
  <c r="EQ516" i="44"/>
  <c r="EM516" i="44"/>
  <c r="AC516" i="44"/>
  <c r="FB516" i="44"/>
  <c r="EX516" i="44"/>
  <c r="EP516" i="44"/>
  <c r="EL516" i="44"/>
  <c r="AB516" i="44"/>
  <c r="EC516" i="44" s="1"/>
  <c r="FA516" i="44"/>
  <c r="EK516" i="44"/>
  <c r="EW516" i="44"/>
  <c r="EO516" i="44"/>
  <c r="DR516" i="44"/>
  <c r="DM516" i="44"/>
  <c r="DL516" i="44"/>
  <c r="EG516" i="44" s="1"/>
  <c r="EE386" i="44"/>
  <c r="EN386" i="44"/>
  <c r="ER386" i="44"/>
  <c r="EV386" i="44"/>
  <c r="EZ386" i="44"/>
  <c r="AX453" i="44"/>
  <c r="ED453" i="44" s="1"/>
  <c r="EN453" i="44"/>
  <c r="ER453" i="44"/>
  <c r="EV453" i="44"/>
  <c r="FA453" i="44"/>
  <c r="GG453" i="44"/>
  <c r="GH453" i="44" s="1"/>
  <c r="EJ454" i="44"/>
  <c r="EI454" i="44" s="1"/>
  <c r="AP455" i="44"/>
  <c r="EK455" i="44" s="1"/>
  <c r="ED455" i="44"/>
  <c r="EO455" i="44"/>
  <c r="EY455" i="44"/>
  <c r="AP456" i="44"/>
  <c r="EK456" i="44" s="1"/>
  <c r="BA456" i="44"/>
  <c r="EV456" i="44" s="1"/>
  <c r="EM456" i="44"/>
  <c r="ER456" i="44"/>
  <c r="EW456" i="44"/>
  <c r="FC456" i="44"/>
  <c r="EJ460" i="44"/>
  <c r="EI460" i="44" s="1"/>
  <c r="GD461" i="44"/>
  <c r="GE461" i="44" s="1"/>
  <c r="EJ462" i="44"/>
  <c r="EI462" i="44" s="1"/>
  <c r="GD463" i="44"/>
  <c r="GE463" i="44" s="1"/>
  <c r="GF464" i="44"/>
  <c r="GG464" i="44" s="1"/>
  <c r="GA464" i="44"/>
  <c r="FW464" i="44"/>
  <c r="FS464" i="44"/>
  <c r="FO464" i="44"/>
  <c r="FK464" i="44"/>
  <c r="EG464" i="44"/>
  <c r="DE464" i="44"/>
  <c r="FI464" i="44" s="1"/>
  <c r="FN464" i="44"/>
  <c r="FT464" i="44"/>
  <c r="FY464" i="44"/>
  <c r="FG467" i="44"/>
  <c r="FF467" i="44" s="1"/>
  <c r="GE470" i="44"/>
  <c r="EE472" i="44"/>
  <c r="EO472" i="44"/>
  <c r="EU472" i="44"/>
  <c r="EZ472" i="44"/>
  <c r="EM473" i="44"/>
  <c r="ER473" i="44"/>
  <c r="EX473" i="44"/>
  <c r="FC473" i="44"/>
  <c r="GC476" i="44"/>
  <c r="FB476" i="44"/>
  <c r="EX476" i="44"/>
  <c r="ET476" i="44"/>
  <c r="EP476" i="44"/>
  <c r="EL476" i="44"/>
  <c r="EE476" i="44"/>
  <c r="EO476" i="44"/>
  <c r="EU476" i="44"/>
  <c r="EZ476" i="44"/>
  <c r="EM477" i="44"/>
  <c r="ER477" i="44"/>
  <c r="EX477" i="44"/>
  <c r="FC477" i="44"/>
  <c r="FG479" i="44"/>
  <c r="GD479" i="44"/>
  <c r="GE479" i="44" s="1"/>
  <c r="FG498" i="44"/>
  <c r="GE498" i="44"/>
  <c r="ER506" i="44"/>
  <c r="FC485" i="44"/>
  <c r="EY485" i="44"/>
  <c r="EU485" i="44"/>
  <c r="EQ485" i="44"/>
  <c r="EM485" i="44"/>
  <c r="GC485" i="44"/>
  <c r="GD485" i="44" s="1"/>
  <c r="FB485" i="44"/>
  <c r="EX485" i="44"/>
  <c r="ET485" i="44"/>
  <c r="EP485" i="44"/>
  <c r="EL485" i="44"/>
  <c r="FA485" i="44"/>
  <c r="EW485" i="44"/>
  <c r="ES485" i="44"/>
  <c r="EO485" i="44"/>
  <c r="EK485" i="44"/>
  <c r="DZ485" i="44"/>
  <c r="ER485" i="44"/>
  <c r="FG487" i="44"/>
  <c r="EW491" i="44"/>
  <c r="FG492" i="44"/>
  <c r="FG496" i="44"/>
  <c r="FG500" i="44"/>
  <c r="EJ503" i="44"/>
  <c r="EI503" i="44" s="1"/>
  <c r="FY505" i="44"/>
  <c r="FU505" i="44"/>
  <c r="FQ505" i="44"/>
  <c r="FM505" i="44"/>
  <c r="FI505" i="44"/>
  <c r="FX505" i="44"/>
  <c r="FT505" i="44"/>
  <c r="FL505" i="44"/>
  <c r="FH505" i="44"/>
  <c r="GF505" i="44"/>
  <c r="GA505" i="44"/>
  <c r="FW505" i="44"/>
  <c r="FS505" i="44"/>
  <c r="FO505" i="44"/>
  <c r="FK505" i="44"/>
  <c r="CP505" i="44"/>
  <c r="FP505" i="44" s="1"/>
  <c r="FJ505" i="44"/>
  <c r="FZ505" i="44"/>
  <c r="BD517" i="44"/>
  <c r="AY517" i="44"/>
  <c r="AX517" i="44"/>
  <c r="FG549" i="44"/>
  <c r="FF549" i="44" s="1"/>
  <c r="FG564" i="44"/>
  <c r="CA459" i="44"/>
  <c r="FH469" i="44"/>
  <c r="FL469" i="44"/>
  <c r="FP469" i="44"/>
  <c r="FT469" i="44"/>
  <c r="FX469" i="44"/>
  <c r="EE474" i="44"/>
  <c r="EN474" i="44"/>
  <c r="ER474" i="44"/>
  <c r="EV474" i="44"/>
  <c r="EZ474" i="44"/>
  <c r="EQ478" i="44"/>
  <c r="EU478" i="44"/>
  <c r="EY478" i="44"/>
  <c r="FC478" i="44"/>
  <c r="ES479" i="44"/>
  <c r="DZ479" i="44"/>
  <c r="FG480" i="44"/>
  <c r="GE480" i="44"/>
  <c r="EV485" i="44"/>
  <c r="FG486" i="44"/>
  <c r="GE486" i="44"/>
  <c r="FC489" i="44"/>
  <c r="EY489" i="44"/>
  <c r="EU489" i="44"/>
  <c r="EQ489" i="44"/>
  <c r="EM489" i="44"/>
  <c r="GC489" i="44"/>
  <c r="GD489" i="44" s="1"/>
  <c r="FB489" i="44"/>
  <c r="EX489" i="44"/>
  <c r="ET489" i="44"/>
  <c r="EP489" i="44"/>
  <c r="EL489" i="44"/>
  <c r="FA489" i="44"/>
  <c r="EW489" i="44"/>
  <c r="ES489" i="44"/>
  <c r="EO489" i="44"/>
  <c r="EK489" i="44"/>
  <c r="DZ489" i="44"/>
  <c r="ER489" i="44"/>
  <c r="FG493" i="44"/>
  <c r="GE493" i="44"/>
  <c r="FG497" i="44"/>
  <c r="GE497" i="44"/>
  <c r="FC502" i="44"/>
  <c r="EY502" i="44"/>
  <c r="EU502" i="44"/>
  <c r="EQ502" i="44"/>
  <c r="EM502" i="44"/>
  <c r="FB502" i="44"/>
  <c r="EX502" i="44"/>
  <c r="EP502" i="44"/>
  <c r="EL502" i="44"/>
  <c r="AC502" i="44"/>
  <c r="FA502" i="44"/>
  <c r="EW502" i="44"/>
  <c r="EO502" i="44"/>
  <c r="EK502" i="44"/>
  <c r="AB502" i="44"/>
  <c r="GC501" i="44"/>
  <c r="EV502" i="44"/>
  <c r="FD505" i="44"/>
  <c r="EZ505" i="44"/>
  <c r="EV505" i="44"/>
  <c r="ER505" i="44"/>
  <c r="EN505" i="44"/>
  <c r="GC505" i="44"/>
  <c r="FC505" i="44"/>
  <c r="EY505" i="44"/>
  <c r="EU505" i="44"/>
  <c r="EQ505" i="44"/>
  <c r="EM505" i="44"/>
  <c r="FB505" i="44"/>
  <c r="EX505" i="44"/>
  <c r="ET505" i="44"/>
  <c r="EP505" i="44"/>
  <c r="EL505" i="44"/>
  <c r="AB505" i="44"/>
  <c r="GD505" i="44" s="1"/>
  <c r="EW505" i="44"/>
  <c r="FN505" i="44"/>
  <c r="FA518" i="44"/>
  <c r="FG528" i="44"/>
  <c r="EO479" i="44"/>
  <c r="EW479" i="44"/>
  <c r="FA479" i="44"/>
  <c r="EE480" i="44"/>
  <c r="EN480" i="44"/>
  <c r="ER480" i="44"/>
  <c r="EV480" i="44"/>
  <c r="EZ480" i="44"/>
  <c r="FD480" i="44"/>
  <c r="GD483" i="44"/>
  <c r="GE483" i="44" s="1"/>
  <c r="EL484" i="44"/>
  <c r="EP484" i="44"/>
  <c r="ET484" i="44"/>
  <c r="EX484" i="44"/>
  <c r="FB484" i="44"/>
  <c r="GC484" i="44"/>
  <c r="GD484" i="44" s="1"/>
  <c r="EE486" i="44"/>
  <c r="EN486" i="44"/>
  <c r="ER486" i="44"/>
  <c r="EV486" i="44"/>
  <c r="EZ486" i="44"/>
  <c r="FD486" i="44"/>
  <c r="GD487" i="44"/>
  <c r="GE487" i="44" s="1"/>
  <c r="EL488" i="44"/>
  <c r="EP488" i="44"/>
  <c r="ET488" i="44"/>
  <c r="EX488" i="44"/>
  <c r="FB488" i="44"/>
  <c r="GC488" i="44"/>
  <c r="EN491" i="44"/>
  <c r="ER491" i="44"/>
  <c r="EZ491" i="44"/>
  <c r="FD491" i="44"/>
  <c r="FI491" i="44"/>
  <c r="FM491" i="44"/>
  <c r="FQ491" i="44"/>
  <c r="FU491" i="44"/>
  <c r="FY491" i="44"/>
  <c r="GD491" i="44"/>
  <c r="GE491" i="44" s="1"/>
  <c r="AY502" i="44"/>
  <c r="EQ508" i="44"/>
  <c r="EY508" i="44"/>
  <c r="BD516" i="44"/>
  <c r="AY516" i="44"/>
  <c r="AX516" i="44"/>
  <c r="ED516" i="44" s="1"/>
  <c r="FJ516" i="44"/>
  <c r="FZ516" i="44"/>
  <c r="BZ517" i="44"/>
  <c r="BU517" i="44"/>
  <c r="BT517" i="44"/>
  <c r="EE517" i="44" s="1"/>
  <c r="EW517" i="44"/>
  <c r="FY518" i="44"/>
  <c r="FU518" i="44"/>
  <c r="FM518" i="44"/>
  <c r="FI518" i="44"/>
  <c r="CV518" i="44"/>
  <c r="FX518" i="44"/>
  <c r="FT518" i="44"/>
  <c r="FL518" i="44"/>
  <c r="FH518" i="44"/>
  <c r="CQ518" i="44"/>
  <c r="GF518" i="44"/>
  <c r="GA518" i="44"/>
  <c r="FW518" i="44"/>
  <c r="FS518" i="44"/>
  <c r="FO518" i="44"/>
  <c r="FK518" i="44"/>
  <c r="CP518" i="44"/>
  <c r="EK518" i="44"/>
  <c r="FR518" i="44"/>
  <c r="EJ532" i="44"/>
  <c r="EI532" i="44" s="1"/>
  <c r="FG533" i="44"/>
  <c r="EJ534" i="44"/>
  <c r="EI534" i="44" s="1"/>
  <c r="FG535" i="44"/>
  <c r="GD535" i="44"/>
  <c r="GE535" i="44" s="1"/>
  <c r="FG536" i="44"/>
  <c r="GD536" i="44"/>
  <c r="GE536" i="44" s="1"/>
  <c r="GG549" i="44"/>
  <c r="GH549" i="44" s="1"/>
  <c r="FG552" i="44"/>
  <c r="FF552" i="44" s="1"/>
  <c r="EJ554" i="44"/>
  <c r="EI554" i="44" s="1"/>
  <c r="FG586" i="44"/>
  <c r="GD586" i="44"/>
  <c r="GE586" i="44" s="1"/>
  <c r="EJ604" i="44"/>
  <c r="EI604" i="44" s="1"/>
  <c r="EL479" i="44"/>
  <c r="EP479" i="44"/>
  <c r="ET479" i="44"/>
  <c r="EX479" i="44"/>
  <c r="FB479" i="44"/>
  <c r="DZ480" i="44"/>
  <c r="EK480" i="44"/>
  <c r="EO480" i="44"/>
  <c r="ES480" i="44"/>
  <c r="EW480" i="44"/>
  <c r="EM484" i="44"/>
  <c r="EQ484" i="44"/>
  <c r="EU484" i="44"/>
  <c r="EY484" i="44"/>
  <c r="FC484" i="44"/>
  <c r="DZ486" i="44"/>
  <c r="EK486" i="44"/>
  <c r="EO486" i="44"/>
  <c r="ES486" i="44"/>
  <c r="EW486" i="44"/>
  <c r="EE487" i="44"/>
  <c r="EN487" i="44"/>
  <c r="ER487" i="44"/>
  <c r="EV487" i="44"/>
  <c r="EZ487" i="44"/>
  <c r="EM488" i="44"/>
  <c r="EQ488" i="44"/>
  <c r="EU488" i="44"/>
  <c r="EY488" i="44"/>
  <c r="FC488" i="44"/>
  <c r="GD488" i="44"/>
  <c r="T491" i="44"/>
  <c r="EK491" i="44" s="1"/>
  <c r="CH491" i="44"/>
  <c r="FH491" i="44" s="1"/>
  <c r="DZ491" i="44"/>
  <c r="EF491" i="44"/>
  <c r="EO491" i="44"/>
  <c r="ES491" i="44"/>
  <c r="FJ491" i="44"/>
  <c r="FN491" i="44"/>
  <c r="FV491" i="44"/>
  <c r="EM501" i="44"/>
  <c r="EQ501" i="44"/>
  <c r="EU501" i="44"/>
  <c r="EY501" i="44"/>
  <c r="FC501" i="44"/>
  <c r="EE508" i="44"/>
  <c r="ER508" i="44"/>
  <c r="ET514" i="44"/>
  <c r="EJ515" i="44"/>
  <c r="EI515" i="44" s="1"/>
  <c r="BZ516" i="44"/>
  <c r="BU516" i="44"/>
  <c r="BT516" i="44"/>
  <c r="EE516" i="44" s="1"/>
  <c r="FY517" i="44"/>
  <c r="FU517" i="44"/>
  <c r="FM517" i="44"/>
  <c r="FI517" i="44"/>
  <c r="CV517" i="44"/>
  <c r="FX517" i="44"/>
  <c r="FT517" i="44"/>
  <c r="FL517" i="44"/>
  <c r="FH517" i="44"/>
  <c r="CQ517" i="44"/>
  <c r="GF517" i="44"/>
  <c r="GA517" i="44"/>
  <c r="FW517" i="44"/>
  <c r="FS517" i="44"/>
  <c r="FO517" i="44"/>
  <c r="FK517" i="44"/>
  <c r="CP517" i="44"/>
  <c r="EK517" i="44"/>
  <c r="FR517" i="44"/>
  <c r="FD518" i="44"/>
  <c r="EZ518" i="44"/>
  <c r="EV518" i="44"/>
  <c r="ER518" i="44"/>
  <c r="EN518" i="44"/>
  <c r="AH518" i="44"/>
  <c r="GC518" i="44"/>
  <c r="FC518" i="44"/>
  <c r="EU518" i="44"/>
  <c r="EQ518" i="44"/>
  <c r="EM518" i="44"/>
  <c r="AC518" i="44"/>
  <c r="FB518" i="44"/>
  <c r="EX518" i="44"/>
  <c r="EP518" i="44"/>
  <c r="EL518" i="44"/>
  <c r="AB518" i="44"/>
  <c r="DR518" i="44"/>
  <c r="DM518" i="44"/>
  <c r="DL518" i="44"/>
  <c r="EG518" i="44" s="1"/>
  <c r="EO518" i="44"/>
  <c r="FG527" i="44"/>
  <c r="FG529" i="44"/>
  <c r="EJ535" i="44"/>
  <c r="EI535" i="44" s="1"/>
  <c r="FG540" i="44"/>
  <c r="GD540" i="44"/>
  <c r="GE540" i="44" s="1"/>
  <c r="FG547" i="44"/>
  <c r="FF547" i="44" s="1"/>
  <c r="FG559" i="44"/>
  <c r="FF559" i="44" s="1"/>
  <c r="FG571" i="44"/>
  <c r="EJ626" i="44"/>
  <c r="EI626" i="44" s="1"/>
  <c r="EE484" i="44"/>
  <c r="EN484" i="44"/>
  <c r="ER484" i="44"/>
  <c r="EV484" i="44"/>
  <c r="EZ484" i="44"/>
  <c r="EE488" i="44"/>
  <c r="EN488" i="44"/>
  <c r="ER488" i="44"/>
  <c r="EV488" i="44"/>
  <c r="EZ488" i="44"/>
  <c r="GC508" i="44"/>
  <c r="GD508" i="44" s="1"/>
  <c r="FB508" i="44"/>
  <c r="EX508" i="44"/>
  <c r="ET508" i="44"/>
  <c r="EP508" i="44"/>
  <c r="EL508" i="44"/>
  <c r="FA508" i="44"/>
  <c r="EW508" i="44"/>
  <c r="ES508" i="44"/>
  <c r="EO508" i="44"/>
  <c r="EK508" i="44"/>
  <c r="DZ508" i="44"/>
  <c r="EM508" i="44"/>
  <c r="EU508" i="44"/>
  <c r="FC508" i="44"/>
  <c r="FG509" i="44"/>
  <c r="FF509" i="44" s="1"/>
  <c r="GE509" i="44"/>
  <c r="FG513" i="44"/>
  <c r="FY516" i="44"/>
  <c r="FU516" i="44"/>
  <c r="FM516" i="44"/>
  <c r="FI516" i="44"/>
  <c r="CV516" i="44"/>
  <c r="FX516" i="44"/>
  <c r="FT516" i="44"/>
  <c r="FL516" i="44"/>
  <c r="FH516" i="44"/>
  <c r="CQ516" i="44"/>
  <c r="FQ516" i="44" s="1"/>
  <c r="GF516" i="44"/>
  <c r="GA516" i="44"/>
  <c r="FW516" i="44"/>
  <c r="FS516" i="44"/>
  <c r="FO516" i="44"/>
  <c r="FK516" i="44"/>
  <c r="CP516" i="44"/>
  <c r="EF516" i="44" s="1"/>
  <c r="FR516" i="44"/>
  <c r="FD517" i="44"/>
  <c r="EZ517" i="44"/>
  <c r="EV517" i="44"/>
  <c r="ER517" i="44"/>
  <c r="EN517" i="44"/>
  <c r="AH517" i="44"/>
  <c r="GC517" i="44"/>
  <c r="FC517" i="44"/>
  <c r="EU517" i="44"/>
  <c r="EQ517" i="44"/>
  <c r="EM517" i="44"/>
  <c r="AC517" i="44"/>
  <c r="FB517" i="44"/>
  <c r="EX517" i="44"/>
  <c r="EP517" i="44"/>
  <c r="EL517" i="44"/>
  <c r="AB517" i="44"/>
  <c r="DR517" i="44"/>
  <c r="DM517" i="44"/>
  <c r="DL517" i="44"/>
  <c r="EG517" i="44" s="1"/>
  <c r="EO517" i="44"/>
  <c r="BD518" i="44"/>
  <c r="AY518" i="44"/>
  <c r="AX518" i="44"/>
  <c r="ED518" i="44" s="1"/>
  <c r="EJ519" i="44"/>
  <c r="EI519" i="44" s="1"/>
  <c r="EJ520" i="44"/>
  <c r="EI520" i="44" s="1"/>
  <c r="EJ521" i="44"/>
  <c r="EI521" i="44" s="1"/>
  <c r="EJ522" i="44"/>
  <c r="EI522" i="44" s="1"/>
  <c r="EJ523" i="44"/>
  <c r="EI523" i="44" s="1"/>
  <c r="EJ524" i="44"/>
  <c r="EI524" i="44" s="1"/>
  <c r="EJ525" i="44"/>
  <c r="EI525" i="44" s="1"/>
  <c r="ES531" i="44"/>
  <c r="DZ531" i="44"/>
  <c r="FG544" i="44"/>
  <c r="GD544" i="44"/>
  <c r="GE544" i="44" s="1"/>
  <c r="EX550" i="44"/>
  <c r="EJ550" i="44" s="1"/>
  <c r="EI550" i="44" s="1"/>
  <c r="FG561" i="44"/>
  <c r="EL514" i="44"/>
  <c r="EP514" i="44"/>
  <c r="EX514" i="44"/>
  <c r="FB514" i="44"/>
  <c r="ET531" i="44"/>
  <c r="FG531" i="44"/>
  <c r="FF531" i="44" s="1"/>
  <c r="FG539" i="44"/>
  <c r="FG543" i="44"/>
  <c r="EJ547" i="44"/>
  <c r="EI547" i="44" s="1"/>
  <c r="EJ549" i="44"/>
  <c r="EI549" i="44" s="1"/>
  <c r="EJ556" i="44"/>
  <c r="EI556" i="44" s="1"/>
  <c r="FG557" i="44"/>
  <c r="FG570" i="44"/>
  <c r="GD570" i="44"/>
  <c r="GE570" i="44" s="1"/>
  <c r="EJ588" i="44"/>
  <c r="EI588" i="44" s="1"/>
  <c r="EJ589" i="44"/>
  <c r="EI589" i="44" s="1"/>
  <c r="EJ596" i="44"/>
  <c r="EI596" i="44" s="1"/>
  <c r="EJ600" i="44"/>
  <c r="EI600" i="44" s="1"/>
  <c r="FG606" i="44"/>
  <c r="EJ608" i="44"/>
  <c r="EI608" i="44" s="1"/>
  <c r="FG614" i="44"/>
  <c r="FF614" i="44" s="1"/>
  <c r="AX514" i="44"/>
  <c r="ED514" i="44" s="1"/>
  <c r="EM514" i="44"/>
  <c r="EQ514" i="44"/>
  <c r="EU514" i="44"/>
  <c r="EY514" i="44"/>
  <c r="FC514" i="44"/>
  <c r="GC514" i="44"/>
  <c r="GG514" i="44"/>
  <c r="GH514" i="44" s="1"/>
  <c r="GD515" i="44"/>
  <c r="GE515" i="44" s="1"/>
  <c r="GD519" i="44"/>
  <c r="GE519" i="44" s="1"/>
  <c r="GD520" i="44"/>
  <c r="GE520" i="44" s="1"/>
  <c r="GD521" i="44"/>
  <c r="GE521" i="44" s="1"/>
  <c r="GD522" i="44"/>
  <c r="GE522" i="44" s="1"/>
  <c r="GD523" i="44"/>
  <c r="GE523" i="44" s="1"/>
  <c r="GD524" i="44"/>
  <c r="GE524" i="44" s="1"/>
  <c r="EJ528" i="44"/>
  <c r="EI528" i="44" s="1"/>
  <c r="EO530" i="44"/>
  <c r="ET530" i="44"/>
  <c r="EM531" i="44"/>
  <c r="ER531" i="44"/>
  <c r="EW531" i="44"/>
  <c r="FC531" i="44"/>
  <c r="GD532" i="44"/>
  <c r="GE532" i="44" s="1"/>
  <c r="EJ533" i="44"/>
  <c r="EI533" i="44" s="1"/>
  <c r="GD534" i="44"/>
  <c r="GE534" i="44" s="1"/>
  <c r="FG538" i="44"/>
  <c r="GD539" i="44"/>
  <c r="GE539" i="44" s="1"/>
  <c r="FG542" i="44"/>
  <c r="GD543" i="44"/>
  <c r="GE543" i="44" s="1"/>
  <c r="FG546" i="44"/>
  <c r="GG547" i="44"/>
  <c r="GH547" i="44" s="1"/>
  <c r="GD551" i="44"/>
  <c r="GE551" i="44" s="1"/>
  <c r="FG558" i="44"/>
  <c r="EX559" i="44"/>
  <c r="EJ559" i="44" s="1"/>
  <c r="EI559" i="44" s="1"/>
  <c r="EJ562" i="44"/>
  <c r="EI562" i="44" s="1"/>
  <c r="GG566" i="44"/>
  <c r="GH566" i="44" s="1"/>
  <c r="EJ572" i="44"/>
  <c r="EI572" i="44" s="1"/>
  <c r="EJ573" i="44"/>
  <c r="EI573" i="44" s="1"/>
  <c r="FG576" i="44"/>
  <c r="FF576" i="44" s="1"/>
  <c r="GD576" i="44"/>
  <c r="GE576" i="44" s="1"/>
  <c r="EJ599" i="44"/>
  <c r="EI599" i="44" s="1"/>
  <c r="EJ623" i="44"/>
  <c r="EI623" i="44" s="1"/>
  <c r="AB514" i="44"/>
  <c r="EN514" i="44"/>
  <c r="ER514" i="44"/>
  <c r="EV514" i="44"/>
  <c r="EZ514" i="44"/>
  <c r="FD514" i="44"/>
  <c r="FD530" i="44"/>
  <c r="EZ530" i="44"/>
  <c r="EV530" i="44"/>
  <c r="ER530" i="44"/>
  <c r="EN530" i="44"/>
  <c r="EE530" i="44"/>
  <c r="EK530" i="44"/>
  <c r="EP530" i="44"/>
  <c r="EU530" i="44"/>
  <c r="FA530" i="44"/>
  <c r="GC530" i="44"/>
  <c r="GD530" i="44" s="1"/>
  <c r="FB531" i="44"/>
  <c r="EX531" i="44"/>
  <c r="EP531" i="44"/>
  <c r="EL531" i="44"/>
  <c r="ED531" i="44"/>
  <c r="EN531" i="44"/>
  <c r="EY531" i="44"/>
  <c r="FD531" i="44"/>
  <c r="GE533" i="44"/>
  <c r="FG537" i="44"/>
  <c r="FG541" i="44"/>
  <c r="FG545" i="44"/>
  <c r="FG555" i="44"/>
  <c r="GD559" i="44"/>
  <c r="GE559" i="44" s="1"/>
  <c r="FG587" i="44"/>
  <c r="FG595" i="44"/>
  <c r="GH596" i="44"/>
  <c r="GG596" i="44"/>
  <c r="EJ615" i="44"/>
  <c r="EI615" i="44" s="1"/>
  <c r="EJ617" i="44"/>
  <c r="EI617" i="44" s="1"/>
  <c r="EJ620" i="44"/>
  <c r="EI620" i="44" s="1"/>
  <c r="FG648" i="44"/>
  <c r="EJ655" i="44"/>
  <c r="EI655" i="44" s="1"/>
  <c r="EJ613" i="44"/>
  <c r="EI613" i="44" s="1"/>
  <c r="FG615" i="44"/>
  <c r="FF615" i="44" s="1"/>
  <c r="FG622" i="44"/>
  <c r="FG627" i="44"/>
  <c r="FG636" i="44"/>
  <c r="FF636" i="44" s="1"/>
  <c r="EJ646" i="44"/>
  <c r="EI646" i="44" s="1"/>
  <c r="FG646" i="44"/>
  <c r="GD646" i="44"/>
  <c r="GE646" i="44" s="1"/>
  <c r="FD651" i="44"/>
  <c r="EZ651" i="44"/>
  <c r="EV651" i="44"/>
  <c r="ER651" i="44"/>
  <c r="EN651" i="44"/>
  <c r="BT651" i="44"/>
  <c r="FC651" i="44"/>
  <c r="EY651" i="44"/>
  <c r="EU651" i="44"/>
  <c r="EQ651" i="44"/>
  <c r="EM651" i="44"/>
  <c r="BL651" i="44"/>
  <c r="EK651" i="44" s="1"/>
  <c r="FB651" i="44"/>
  <c r="ET651" i="44"/>
  <c r="EL651" i="44"/>
  <c r="FA651" i="44"/>
  <c r="GC651" i="44"/>
  <c r="EX651" i="44"/>
  <c r="EP651" i="44"/>
  <c r="GD566" i="44"/>
  <c r="GE566" i="44" s="1"/>
  <c r="GD572" i="44"/>
  <c r="GE572" i="44" s="1"/>
  <c r="GD588" i="44"/>
  <c r="GE588" i="44" s="1"/>
  <c r="GD596" i="44"/>
  <c r="GE596" i="44" s="1"/>
  <c r="GH601" i="44"/>
  <c r="GH604" i="44"/>
  <c r="GE607" i="44"/>
  <c r="FG612" i="44"/>
  <c r="GG613" i="44"/>
  <c r="GH613" i="44" s="1"/>
  <c r="EJ614" i="44"/>
  <c r="EI614" i="44" s="1"/>
  <c r="GD615" i="44"/>
  <c r="GE615" i="44" s="1"/>
  <c r="GH617" i="44"/>
  <c r="FG621" i="44"/>
  <c r="GD623" i="44"/>
  <c r="GE623" i="44" s="1"/>
  <c r="EJ624" i="44"/>
  <c r="EI624" i="44" s="1"/>
  <c r="GE627" i="44"/>
  <c r="FG631" i="44"/>
  <c r="FF631" i="44" s="1"/>
  <c r="EJ633" i="44"/>
  <c r="EI633" i="44" s="1"/>
  <c r="EO651" i="44"/>
  <c r="FI530" i="44"/>
  <c r="FM530" i="44"/>
  <c r="FQ530" i="44"/>
  <c r="FU530" i="44"/>
  <c r="EJ607" i="44"/>
  <c r="EI607" i="44" s="1"/>
  <c r="GH607" i="44"/>
  <c r="FG611" i="44"/>
  <c r="EX628" i="44"/>
  <c r="EJ628" i="44" s="1"/>
  <c r="EI628" i="44" s="1"/>
  <c r="FG629" i="44"/>
  <c r="FG630" i="44"/>
  <c r="FF630" i="44" s="1"/>
  <c r="EJ632" i="44"/>
  <c r="EI632" i="44" s="1"/>
  <c r="EJ642" i="44"/>
  <c r="EI642" i="44" s="1"/>
  <c r="FG642" i="44"/>
  <c r="GD642" i="44"/>
  <c r="GE642" i="44" s="1"/>
  <c r="EW651" i="44"/>
  <c r="EJ631" i="44"/>
  <c r="EI631" i="44" s="1"/>
  <c r="EJ643" i="44"/>
  <c r="EI643" i="44" s="1"/>
  <c r="FG643" i="44"/>
  <c r="EJ647" i="44"/>
  <c r="EI647" i="44" s="1"/>
  <c r="FG647" i="44"/>
  <c r="EE648" i="44"/>
  <c r="GD648" i="44"/>
  <c r="GE648" i="44" s="1"/>
  <c r="ES648" i="44"/>
  <c r="EJ648" i="44" s="1"/>
  <c r="EI648" i="44" s="1"/>
  <c r="FG652" i="44"/>
  <c r="EO653" i="44"/>
  <c r="EW653" i="44"/>
  <c r="GD655" i="44"/>
  <c r="GE655" i="44" s="1"/>
  <c r="GD631" i="44"/>
  <c r="GE631" i="44" s="1"/>
  <c r="FG635" i="44"/>
  <c r="FF635" i="44" s="1"/>
  <c r="EJ637" i="44"/>
  <c r="EI637" i="44" s="1"/>
  <c r="EJ638" i="44"/>
  <c r="EI638" i="44" s="1"/>
  <c r="EJ640" i="44"/>
  <c r="EI640" i="44" s="1"/>
  <c r="GD643" i="44"/>
  <c r="GE643" i="44" s="1"/>
  <c r="EJ644" i="44"/>
  <c r="EI644" i="44" s="1"/>
  <c r="FG644" i="44"/>
  <c r="GD647" i="44"/>
  <c r="GE647" i="44" s="1"/>
  <c r="EW649" i="44"/>
  <c r="EX649" i="44"/>
  <c r="ES649" i="44"/>
  <c r="DZ649" i="44"/>
  <c r="EO650" i="44"/>
  <c r="EW650" i="44"/>
  <c r="GC652" i="44"/>
  <c r="FB652" i="44"/>
  <c r="EX652" i="44"/>
  <c r="ET652" i="44"/>
  <c r="EP652" i="44"/>
  <c r="EL652" i="44"/>
  <c r="FA652" i="44"/>
  <c r="EW652" i="44"/>
  <c r="EO652" i="44"/>
  <c r="EK652" i="44"/>
  <c r="ER652" i="44"/>
  <c r="EZ652" i="44"/>
  <c r="DZ653" i="44"/>
  <c r="ER653" i="44"/>
  <c r="EZ653" i="44"/>
  <c r="EJ657" i="44"/>
  <c r="EI657" i="44" s="1"/>
  <c r="GH631" i="44"/>
  <c r="GD637" i="44"/>
  <c r="GE637" i="44" s="1"/>
  <c r="FG639" i="44"/>
  <c r="FF639" i="44" s="1"/>
  <c r="EJ641" i="44"/>
  <c r="EI641" i="44" s="1"/>
  <c r="FG641" i="44"/>
  <c r="GE641" i="44"/>
  <c r="GD644" i="44"/>
  <c r="GE644" i="44" s="1"/>
  <c r="EJ645" i="44"/>
  <c r="EI645" i="44" s="1"/>
  <c r="FG645" i="44"/>
  <c r="GE645" i="44"/>
  <c r="FG649" i="44"/>
  <c r="FF649" i="44" s="1"/>
  <c r="GE649" i="44"/>
  <c r="DZ650" i="44"/>
  <c r="ER650" i="44"/>
  <c r="BT652" i="44"/>
  <c r="EM652" i="44"/>
  <c r="EU652" i="44"/>
  <c r="FC652" i="44"/>
  <c r="EE653" i="44"/>
  <c r="EK653" i="44"/>
  <c r="ES653" i="44"/>
  <c r="FD654" i="44"/>
  <c r="EZ654" i="44"/>
  <c r="EV654" i="44"/>
  <c r="ER654" i="44"/>
  <c r="EN654" i="44"/>
  <c r="GD654" i="44"/>
  <c r="GE654" i="44" s="1"/>
  <c r="FC654" i="44"/>
  <c r="EY654" i="44"/>
  <c r="EU654" i="44"/>
  <c r="EQ654" i="44"/>
  <c r="EM654" i="44"/>
  <c r="EC654" i="44"/>
  <c r="EL654" i="44"/>
  <c r="ET654" i="44"/>
  <c r="FB654" i="44"/>
  <c r="EE656" i="44"/>
  <c r="GD656" i="44"/>
  <c r="GE656" i="44" s="1"/>
  <c r="ES656" i="44"/>
  <c r="EJ656" i="44" s="1"/>
  <c r="EI656" i="44" s="1"/>
  <c r="EO649" i="44"/>
  <c r="EC650" i="44"/>
  <c r="EL650" i="44"/>
  <c r="EP650" i="44"/>
  <c r="ET650" i="44"/>
  <c r="EX650" i="44"/>
  <c r="FB650" i="44"/>
  <c r="GC650" i="44"/>
  <c r="EC653" i="44"/>
  <c r="EL653" i="44"/>
  <c r="EP653" i="44"/>
  <c r="ET653" i="44"/>
  <c r="EX653" i="44"/>
  <c r="FB653" i="44"/>
  <c r="GC653" i="44"/>
  <c r="GD653" i="44" s="1"/>
  <c r="GD657" i="44"/>
  <c r="GE657" i="44" s="1"/>
  <c r="ED650" i="44"/>
  <c r="EM650" i="44"/>
  <c r="EQ650" i="44"/>
  <c r="EU650" i="44"/>
  <c r="EY650" i="44"/>
  <c r="EM653" i="44"/>
  <c r="EQ653" i="44"/>
  <c r="EU653" i="44"/>
  <c r="EY653" i="44"/>
  <c r="FC653" i="44"/>
  <c r="GD456" i="44" l="1"/>
  <c r="EY192" i="44"/>
  <c r="EN8" i="44"/>
  <c r="WO107" i="43"/>
  <c r="IB107" i="43"/>
  <c r="FP107" i="43"/>
  <c r="XF107" i="43"/>
  <c r="UT107" i="43"/>
  <c r="PV107" i="43"/>
  <c r="NJ107" i="43"/>
  <c r="KX107" i="43"/>
  <c r="IL107" i="43"/>
  <c r="FZ107" i="43"/>
  <c r="AL107" i="43"/>
  <c r="DZ279" i="44"/>
  <c r="GD111" i="44"/>
  <c r="GE111" i="44" s="1"/>
  <c r="FV179" i="44"/>
  <c r="WP107" i="43"/>
  <c r="PF107" i="43"/>
  <c r="MT107" i="43"/>
  <c r="KH107" i="43"/>
  <c r="HV107" i="43"/>
  <c r="FJ107" i="43"/>
  <c r="AC107" i="43"/>
  <c r="DT107" i="43"/>
  <c r="ET107" i="43"/>
  <c r="EF505" i="44"/>
  <c r="FV177" i="44"/>
  <c r="GD204" i="44"/>
  <c r="GE204" i="44" s="1"/>
  <c r="VX107" i="43"/>
  <c r="TL107" i="43"/>
  <c r="QZ107" i="43"/>
  <c r="ON107" i="43"/>
  <c r="MB107" i="43"/>
  <c r="EL107" i="43"/>
  <c r="EV409" i="44"/>
  <c r="ET172" i="44"/>
  <c r="ET102" i="44"/>
  <c r="EE501" i="44"/>
  <c r="ES501" i="44"/>
  <c r="VZ107" i="43"/>
  <c r="OP107" i="43"/>
  <c r="MD107" i="43"/>
  <c r="JR107" i="43"/>
  <c r="HF107" i="43"/>
  <c r="EK107" i="43"/>
  <c r="BY107" i="43"/>
  <c r="DD107" i="43"/>
  <c r="AR107" i="43"/>
  <c r="X107" i="43"/>
  <c r="ED107" i="43"/>
  <c r="F107" i="43"/>
  <c r="EK415" i="44"/>
  <c r="XT107" i="43"/>
  <c r="VH107" i="43"/>
  <c r="SV107" i="43"/>
  <c r="QJ107" i="43"/>
  <c r="NX107" i="43"/>
  <c r="LL107" i="43"/>
  <c r="VR107" i="43"/>
  <c r="OH107" i="43"/>
  <c r="LV107" i="43"/>
  <c r="JJ107" i="43"/>
  <c r="GX107" i="43"/>
  <c r="EC107" i="43"/>
  <c r="GD192" i="44"/>
  <c r="EY191" i="44"/>
  <c r="DZ192" i="44"/>
  <c r="XH107" i="43"/>
  <c r="SJ107" i="43"/>
  <c r="PX107" i="43"/>
  <c r="NL107" i="43"/>
  <c r="XE107" i="43"/>
  <c r="US107" i="43"/>
  <c r="IR107" i="43"/>
  <c r="GF107" i="43"/>
  <c r="XV107" i="43"/>
  <c r="VJ107" i="43"/>
  <c r="NZ107" i="43"/>
  <c r="LN107" i="43"/>
  <c r="JB107" i="43"/>
  <c r="GP107" i="43"/>
  <c r="H107" i="43"/>
  <c r="BB107" i="43"/>
  <c r="KR107" i="43"/>
  <c r="IF107" i="43"/>
  <c r="FT107" i="43"/>
  <c r="DH107" i="43"/>
  <c r="XN107" i="43"/>
  <c r="VB107" i="43"/>
  <c r="NR107" i="43"/>
  <c r="LF107" i="43"/>
  <c r="IT107" i="43"/>
  <c r="GH107" i="43"/>
  <c r="T107" i="43"/>
  <c r="AT107" i="43"/>
  <c r="FG400" i="44"/>
  <c r="FF400" i="44" s="1"/>
  <c r="EL295" i="44"/>
  <c r="EK464" i="44"/>
  <c r="GD651" i="44"/>
  <c r="EJ106" i="44"/>
  <c r="EI106" i="44" s="1"/>
  <c r="EJ508" i="44"/>
  <c r="EI508" i="44" s="1"/>
  <c r="GD453" i="44"/>
  <c r="GE453" i="44" s="1"/>
  <c r="EJ485" i="44"/>
  <c r="EI485" i="44" s="1"/>
  <c r="EG116" i="44"/>
  <c r="GD270" i="44"/>
  <c r="EZ172" i="44"/>
  <c r="EC277" i="44"/>
  <c r="GD116" i="44"/>
  <c r="GE116" i="44" s="1"/>
  <c r="ES109" i="44"/>
  <c r="EJ109" i="44" s="1"/>
  <c r="EI109" i="44" s="1"/>
  <c r="DZ109" i="44"/>
  <c r="EZ171" i="44"/>
  <c r="GD142" i="44"/>
  <c r="GD455" i="44"/>
  <c r="GE455" i="44" s="1"/>
  <c r="EJ475" i="44"/>
  <c r="EI475" i="44" s="1"/>
  <c r="GD54" i="44"/>
  <c r="GE54" i="44" s="1"/>
  <c r="FP491" i="44"/>
  <c r="FG491" i="44" s="1"/>
  <c r="FF491" i="44" s="1"/>
  <c r="GG491" i="44"/>
  <c r="GH491" i="44" s="1"/>
  <c r="GD133" i="44"/>
  <c r="GE133" i="44" s="1"/>
  <c r="EE59" i="44"/>
  <c r="EJ486" i="44"/>
  <c r="EI486" i="44" s="1"/>
  <c r="EJ479" i="44"/>
  <c r="EI479" i="44" s="1"/>
  <c r="EC505" i="44"/>
  <c r="ED270" i="44"/>
  <c r="DZ191" i="44"/>
  <c r="GG172" i="44"/>
  <c r="GH172" i="44" s="1"/>
  <c r="ES133" i="44"/>
  <c r="ES119" i="44"/>
  <c r="DZ59" i="44"/>
  <c r="GD11" i="44"/>
  <c r="GE11" i="44" s="1"/>
  <c r="GG93" i="44"/>
  <c r="GH93" i="44" s="1"/>
  <c r="GD100" i="44"/>
  <c r="GE100" i="44" s="1"/>
  <c r="EZ459" i="44"/>
  <c r="DZ270" i="44"/>
  <c r="ET278" i="44"/>
  <c r="GD180" i="44"/>
  <c r="GE180" i="44" s="1"/>
  <c r="EJ531" i="44"/>
  <c r="EI531" i="44" s="1"/>
  <c r="EJ386" i="44"/>
  <c r="EI386" i="44" s="1"/>
  <c r="EJ384" i="44"/>
  <c r="EI384" i="44" s="1"/>
  <c r="EJ321" i="44"/>
  <c r="EI321" i="44" s="1"/>
  <c r="ES270" i="44"/>
  <c r="EJ200" i="44"/>
  <c r="EI200" i="44" s="1"/>
  <c r="EJ192" i="44"/>
  <c r="EI192" i="44" s="1"/>
  <c r="GD169" i="44"/>
  <c r="GE169" i="44" s="1"/>
  <c r="EJ127" i="44"/>
  <c r="EI127" i="44" s="1"/>
  <c r="EJ94" i="44"/>
  <c r="EI94" i="44" s="1"/>
  <c r="GD8" i="44"/>
  <c r="GE8" i="44" s="1"/>
  <c r="GD279" i="44"/>
  <c r="GE279" i="44" s="1"/>
  <c r="EE651" i="44"/>
  <c r="EJ484" i="44"/>
  <c r="EI484" i="44" s="1"/>
  <c r="ET502" i="44"/>
  <c r="FQ517" i="44"/>
  <c r="GD415" i="44"/>
  <c r="GE415" i="44" s="1"/>
  <c r="GD275" i="44"/>
  <c r="GE275" i="44" s="1"/>
  <c r="GD269" i="44"/>
  <c r="GE269" i="44" s="1"/>
  <c r="DZ180" i="44"/>
  <c r="FP177" i="44"/>
  <c r="FG177" i="44" s="1"/>
  <c r="FF177" i="44" s="1"/>
  <c r="EE133" i="44"/>
  <c r="EE2" i="44" s="1"/>
  <c r="EY49" i="44"/>
  <c r="EC269" i="44"/>
  <c r="DZ211" i="44"/>
  <c r="ES211" i="44"/>
  <c r="EJ211" i="44" s="1"/>
  <c r="EI211" i="44" s="1"/>
  <c r="DZ16" i="44"/>
  <c r="ES16" i="44"/>
  <c r="EJ16" i="44" s="1"/>
  <c r="EI16" i="44" s="1"/>
  <c r="GD94" i="44"/>
  <c r="GE94" i="44" s="1"/>
  <c r="EC94" i="44"/>
  <c r="ET517" i="44"/>
  <c r="GD243" i="44"/>
  <c r="GE243" i="44" s="1"/>
  <c r="DZ11" i="44"/>
  <c r="GD517" i="44"/>
  <c r="EJ650" i="44"/>
  <c r="EI650" i="44" s="1"/>
  <c r="EY518" i="44"/>
  <c r="EJ487" i="44"/>
  <c r="EI487" i="44" s="1"/>
  <c r="EJ478" i="44"/>
  <c r="EI478" i="44" s="1"/>
  <c r="EJ476" i="44"/>
  <c r="EI476" i="44" s="1"/>
  <c r="FG464" i="44"/>
  <c r="FF464" i="44" s="1"/>
  <c r="DZ269" i="44"/>
  <c r="GD240" i="44"/>
  <c r="GD177" i="44"/>
  <c r="GE177" i="44" s="1"/>
  <c r="EJ167" i="44"/>
  <c r="EI167" i="44" s="1"/>
  <c r="FV171" i="44"/>
  <c r="EJ133" i="44"/>
  <c r="EI133" i="44" s="1"/>
  <c r="FA49" i="44"/>
  <c r="GG269" i="44"/>
  <c r="GH269" i="44" s="1"/>
  <c r="EJ366" i="44"/>
  <c r="EI366" i="44" s="1"/>
  <c r="EU122" i="44"/>
  <c r="DZ119" i="44"/>
  <c r="ES11" i="44"/>
  <c r="EJ11" i="44" s="1"/>
  <c r="EI11" i="44" s="1"/>
  <c r="EJ649" i="44"/>
  <c r="EI649" i="44" s="1"/>
  <c r="FG530" i="44"/>
  <c r="FF530" i="44" s="1"/>
  <c r="EJ488" i="44"/>
  <c r="EI488" i="44" s="1"/>
  <c r="GD501" i="44"/>
  <c r="GG505" i="44"/>
  <c r="EJ472" i="44"/>
  <c r="EI472" i="44" s="1"/>
  <c r="ET306" i="44"/>
  <c r="EJ279" i="44"/>
  <c r="EI279" i="44" s="1"/>
  <c r="GG177" i="44"/>
  <c r="EJ114" i="44"/>
  <c r="EI114" i="44" s="1"/>
  <c r="ES191" i="44"/>
  <c r="ED180" i="44"/>
  <c r="EG200" i="44"/>
  <c r="EJ654" i="44"/>
  <c r="EI654" i="44" s="1"/>
  <c r="EJ501" i="44"/>
  <c r="EI501" i="44" s="1"/>
  <c r="EJ474" i="44"/>
  <c r="EI474" i="44" s="1"/>
  <c r="FG469" i="44"/>
  <c r="FF469" i="44" s="1"/>
  <c r="EY516" i="44"/>
  <c r="GD471" i="44"/>
  <c r="GE471" i="44" s="1"/>
  <c r="EK306" i="44"/>
  <c r="ET179" i="44"/>
  <c r="GG200" i="44"/>
  <c r="GH200" i="44" s="1"/>
  <c r="FQ171" i="44"/>
  <c r="DZ105" i="44"/>
  <c r="GD59" i="44"/>
  <c r="GE59" i="44" s="1"/>
  <c r="EJ278" i="44"/>
  <c r="EI278" i="44" s="1"/>
  <c r="EJ270" i="44"/>
  <c r="EI270" i="44" s="1"/>
  <c r="ES652" i="44"/>
  <c r="DZ652" i="44"/>
  <c r="GD652" i="44"/>
  <c r="GE652" i="44" s="1"/>
  <c r="EJ652" i="44"/>
  <c r="EI652" i="44" s="1"/>
  <c r="GE517" i="44"/>
  <c r="ES518" i="44"/>
  <c r="DZ518" i="44"/>
  <c r="GG326" i="44"/>
  <c r="FP326" i="44"/>
  <c r="FG326" i="44" s="1"/>
  <c r="FF326" i="44" s="1"/>
  <c r="ES295" i="44"/>
  <c r="DZ295" i="44"/>
  <c r="GD295" i="44"/>
  <c r="GE295" i="44" s="1"/>
  <c r="ED295" i="44"/>
  <c r="ES241" i="44"/>
  <c r="DZ241" i="44"/>
  <c r="FP192" i="44"/>
  <c r="FG192" i="44" s="1"/>
  <c r="FF192" i="44" s="1"/>
  <c r="EG192" i="44"/>
  <c r="ES517" i="44"/>
  <c r="EJ517" i="44" s="1"/>
  <c r="EI517" i="44" s="1"/>
  <c r="DZ517" i="44"/>
  <c r="EY517" i="44"/>
  <c r="FP516" i="44"/>
  <c r="GG516" i="44"/>
  <c r="GH516" i="44" s="1"/>
  <c r="EC518" i="44"/>
  <c r="FP517" i="44"/>
  <c r="EF517" i="44"/>
  <c r="GG517" i="44"/>
  <c r="GH517" i="44" s="1"/>
  <c r="EJ491" i="44"/>
  <c r="EI491" i="44" s="1"/>
  <c r="FQ518" i="44"/>
  <c r="EC502" i="44"/>
  <c r="FG505" i="44"/>
  <c r="FF505" i="44" s="1"/>
  <c r="GH464" i="44"/>
  <c r="EJ506" i="44"/>
  <c r="EI506" i="44" s="1"/>
  <c r="GD472" i="44"/>
  <c r="GE472" i="44" s="1"/>
  <c r="DZ464" i="44"/>
  <c r="ES464" i="44"/>
  <c r="ED464" i="44"/>
  <c r="EJ507" i="44"/>
  <c r="EI507" i="44" s="1"/>
  <c r="EK409" i="44"/>
  <c r="EE471" i="44"/>
  <c r="EJ469" i="44"/>
  <c r="EI469" i="44" s="1"/>
  <c r="FG275" i="44"/>
  <c r="FF275" i="44" s="1"/>
  <c r="FG269" i="44"/>
  <c r="FF269" i="44" s="1"/>
  <c r="EV295" i="44"/>
  <c r="GE278" i="44"/>
  <c r="GD273" i="44"/>
  <c r="ES275" i="44"/>
  <c r="EJ275" i="44" s="1"/>
  <c r="EI275" i="44" s="1"/>
  <c r="DZ275" i="44"/>
  <c r="ES266" i="44"/>
  <c r="DZ266" i="44"/>
  <c r="ES254" i="44"/>
  <c r="EJ254" i="44" s="1"/>
  <c r="EI254" i="44" s="1"/>
  <c r="DZ254" i="44"/>
  <c r="EG204" i="44"/>
  <c r="ES204" i="44"/>
  <c r="EJ204" i="44" s="1"/>
  <c r="EI204" i="44" s="1"/>
  <c r="DZ204" i="44"/>
  <c r="GE192" i="44"/>
  <c r="EJ172" i="44"/>
  <c r="EI172" i="44" s="1"/>
  <c r="ED177" i="44"/>
  <c r="GE172" i="44"/>
  <c r="ES141" i="44"/>
  <c r="EJ141" i="44" s="1"/>
  <c r="EI141" i="44" s="1"/>
  <c r="DZ141" i="44"/>
  <c r="EJ118" i="44"/>
  <c r="EI118" i="44" s="1"/>
  <c r="ED204" i="44"/>
  <c r="GG192" i="44"/>
  <c r="GH192" i="44" s="1"/>
  <c r="GD141" i="44"/>
  <c r="GE141" i="44" s="1"/>
  <c r="ES128" i="44"/>
  <c r="EJ128" i="44" s="1"/>
  <c r="EI128" i="44" s="1"/>
  <c r="DZ128" i="44"/>
  <c r="ES116" i="44"/>
  <c r="EJ116" i="44" s="1"/>
  <c r="EI116" i="44" s="1"/>
  <c r="DZ116" i="44"/>
  <c r="ED116" i="44"/>
  <c r="GD109" i="44"/>
  <c r="GE109" i="44" s="1"/>
  <c r="ES44" i="44"/>
  <c r="EJ44" i="44" s="1"/>
  <c r="EI44" i="44" s="1"/>
  <c r="DZ44" i="44"/>
  <c r="GE122" i="44"/>
  <c r="GG179" i="44"/>
  <c r="FP179" i="44"/>
  <c r="FQ179" i="44"/>
  <c r="GD170" i="44"/>
  <c r="GE170" i="44" s="1"/>
  <c r="GD105" i="44"/>
  <c r="GE105" i="44" s="1"/>
  <c r="GH505" i="44"/>
  <c r="ES516" i="44"/>
  <c r="DZ516" i="44"/>
  <c r="EJ477" i="44"/>
  <c r="EI477" i="44" s="1"/>
  <c r="ES400" i="44"/>
  <c r="EJ400" i="44" s="1"/>
  <c r="EI400" i="44" s="1"/>
  <c r="DZ400" i="44"/>
  <c r="GH326" i="44"/>
  <c r="EJ266" i="44"/>
  <c r="EI266" i="44" s="1"/>
  <c r="EJ180" i="44"/>
  <c r="EI180" i="44" s="1"/>
  <c r="GD225" i="44"/>
  <c r="GE225" i="44" s="1"/>
  <c r="ES169" i="44"/>
  <c r="EJ169" i="44" s="1"/>
  <c r="EI169" i="44" s="1"/>
  <c r="DZ169" i="44"/>
  <c r="EC169" i="44"/>
  <c r="ES146" i="44"/>
  <c r="EJ146" i="44" s="1"/>
  <c r="EI146" i="44" s="1"/>
  <c r="DZ146" i="44"/>
  <c r="GE653" i="44"/>
  <c r="EJ653" i="44"/>
  <c r="EI653" i="44" s="1"/>
  <c r="GD650" i="44"/>
  <c r="GE650" i="44" s="1"/>
  <c r="GE530" i="44"/>
  <c r="EJ530" i="44"/>
  <c r="EI530" i="44" s="1"/>
  <c r="EC517" i="44"/>
  <c r="FV516" i="44"/>
  <c r="GE508" i="44"/>
  <c r="ET518" i="44"/>
  <c r="GD518" i="44"/>
  <c r="GE518" i="44" s="1"/>
  <c r="FV517" i="44"/>
  <c r="FP518" i="44"/>
  <c r="EF518" i="44"/>
  <c r="GG518" i="44"/>
  <c r="GH518" i="44" s="1"/>
  <c r="GE488" i="44"/>
  <c r="ES505" i="44"/>
  <c r="EJ505" i="44" s="1"/>
  <c r="EI505" i="44" s="1"/>
  <c r="DZ505" i="44"/>
  <c r="GE505" i="44"/>
  <c r="GE501" i="44"/>
  <c r="EJ489" i="44"/>
  <c r="EI489" i="44" s="1"/>
  <c r="ED517" i="44"/>
  <c r="GE485" i="44"/>
  <c r="GD476" i="44"/>
  <c r="GE476" i="44" s="1"/>
  <c r="ES453" i="44"/>
  <c r="EJ453" i="44" s="1"/>
  <c r="EI453" i="44" s="1"/>
  <c r="DZ453" i="44"/>
  <c r="ET516" i="44"/>
  <c r="GD516" i="44"/>
  <c r="DZ456" i="44"/>
  <c r="ES456" i="44"/>
  <c r="ED456" i="44"/>
  <c r="GE456" i="44"/>
  <c r="GE475" i="44"/>
  <c r="ES430" i="44"/>
  <c r="EJ430" i="44" s="1"/>
  <c r="EI430" i="44" s="1"/>
  <c r="DZ430" i="44"/>
  <c r="EE430" i="44"/>
  <c r="GD430" i="44"/>
  <c r="GE430" i="44" s="1"/>
  <c r="ED415" i="44"/>
  <c r="GD400" i="44"/>
  <c r="GE400" i="44" s="1"/>
  <c r="ES459" i="44"/>
  <c r="EJ459" i="44" s="1"/>
  <c r="EI459" i="44" s="1"/>
  <c r="DZ459" i="44"/>
  <c r="EU409" i="44"/>
  <c r="GH469" i="44"/>
  <c r="GE469" i="44"/>
  <c r="EJ374" i="44"/>
  <c r="EI374" i="44" s="1"/>
  <c r="GE374" i="44"/>
  <c r="EJ373" i="44"/>
  <c r="EI373" i="44" s="1"/>
  <c r="GE373" i="44"/>
  <c r="EK295" i="44"/>
  <c r="ES415" i="44"/>
  <c r="EJ415" i="44" s="1"/>
  <c r="EI415" i="44" s="1"/>
  <c r="GE315" i="44"/>
  <c r="EG326" i="44"/>
  <c r="EM295" i="44"/>
  <c r="EU277" i="44"/>
  <c r="EJ277" i="44" s="1"/>
  <c r="EI277" i="44" s="1"/>
  <c r="GE273" i="44"/>
  <c r="GE270" i="44"/>
  <c r="ES243" i="44"/>
  <c r="EJ243" i="44" s="1"/>
  <c r="EI243" i="44" s="1"/>
  <c r="DZ243" i="44"/>
  <c r="EC240" i="44"/>
  <c r="ES240" i="44"/>
  <c r="DZ240" i="44"/>
  <c r="EE266" i="44"/>
  <c r="GE247" i="44"/>
  <c r="EJ241" i="44"/>
  <c r="EI241" i="44" s="1"/>
  <c r="FG190" i="44"/>
  <c r="FF190" i="44" s="1"/>
  <c r="ET177" i="44"/>
  <c r="GD211" i="44"/>
  <c r="GE211" i="44" s="1"/>
  <c r="GD191" i="44"/>
  <c r="GE191" i="44" s="1"/>
  <c r="EJ190" i="44"/>
  <c r="EI190" i="44" s="1"/>
  <c r="GD144" i="44"/>
  <c r="GE144" i="44" s="1"/>
  <c r="ED144" i="44"/>
  <c r="ES144" i="44"/>
  <c r="DZ144" i="44"/>
  <c r="EJ119" i="44"/>
  <c r="EI119" i="44" s="1"/>
  <c r="ES159" i="44"/>
  <c r="EJ159" i="44" s="1"/>
  <c r="EI159" i="44" s="1"/>
  <c r="DZ159" i="44"/>
  <c r="GD159" i="44"/>
  <c r="GE159" i="44" s="1"/>
  <c r="GD254" i="44"/>
  <c r="GE254" i="44" s="1"/>
  <c r="GD241" i="44"/>
  <c r="GE241" i="44" s="1"/>
  <c r="EG191" i="44"/>
  <c r="FG191" i="44"/>
  <c r="FF191" i="44" s="1"/>
  <c r="GG191" i="44"/>
  <c r="GH191" i="44" s="1"/>
  <c r="GE126" i="44"/>
  <c r="FG116" i="44"/>
  <c r="FF116" i="44" s="1"/>
  <c r="FP102" i="44"/>
  <c r="FG102" i="44" s="1"/>
  <c r="FF102" i="44" s="1"/>
  <c r="EG102" i="44"/>
  <c r="GD99" i="44"/>
  <c r="GE99" i="44" s="1"/>
  <c r="EC99" i="44"/>
  <c r="ES99" i="44"/>
  <c r="EJ99" i="44" s="1"/>
  <c r="EI99" i="44" s="1"/>
  <c r="DZ99" i="44"/>
  <c r="FG94" i="44"/>
  <c r="FF94" i="44" s="1"/>
  <c r="EJ59" i="44"/>
  <c r="EI59" i="44" s="1"/>
  <c r="ES49" i="44"/>
  <c r="EJ49" i="44" s="1"/>
  <c r="EI49" i="44" s="1"/>
  <c r="DZ49" i="44"/>
  <c r="DZ177" i="44"/>
  <c r="GH116" i="44"/>
  <c r="GD49" i="44"/>
  <c r="EF179" i="44"/>
  <c r="EJ126" i="44"/>
  <c r="EI126" i="44" s="1"/>
  <c r="GD117" i="44"/>
  <c r="GE117" i="44" s="1"/>
  <c r="ES54" i="44"/>
  <c r="DZ54" i="44"/>
  <c r="ES8" i="44"/>
  <c r="EJ8" i="44" s="1"/>
  <c r="EI8" i="44" s="1"/>
  <c r="DZ8" i="44"/>
  <c r="ES105" i="44"/>
  <c r="EJ105" i="44" s="1"/>
  <c r="EI105" i="44" s="1"/>
  <c r="EE652" i="44"/>
  <c r="GE651" i="44"/>
  <c r="ES651" i="44"/>
  <c r="EJ651" i="44" s="1"/>
  <c r="EI651" i="44" s="1"/>
  <c r="DZ651" i="44"/>
  <c r="EC514" i="44"/>
  <c r="ES514" i="44"/>
  <c r="EJ514" i="44" s="1"/>
  <c r="EI514" i="44" s="1"/>
  <c r="DZ514" i="44"/>
  <c r="EJ480" i="44"/>
  <c r="EI480" i="44" s="1"/>
  <c r="FV518" i="44"/>
  <c r="GD514" i="44"/>
  <c r="GE514" i="44" s="1"/>
  <c r="GE484" i="44"/>
  <c r="ES502" i="44"/>
  <c r="EJ502" i="44" s="1"/>
  <c r="EI502" i="44" s="1"/>
  <c r="DZ502" i="44"/>
  <c r="EJ456" i="44"/>
  <c r="EI456" i="44" s="1"/>
  <c r="EJ455" i="44"/>
  <c r="EI455" i="44" s="1"/>
  <c r="GE516" i="44"/>
  <c r="GE506" i="44"/>
  <c r="EJ473" i="44"/>
  <c r="EI473" i="44" s="1"/>
  <c r="GE459" i="44"/>
  <c r="GE409" i="44"/>
  <c r="ES306" i="44"/>
  <c r="DZ306" i="44"/>
  <c r="GD306" i="44"/>
  <c r="GE306" i="44" s="1"/>
  <c r="ED306" i="44"/>
  <c r="EJ315" i="44"/>
  <c r="EI315" i="44" s="1"/>
  <c r="EF275" i="44"/>
  <c r="EJ269" i="44"/>
  <c r="EI269" i="44" s="1"/>
  <c r="GG275" i="44"/>
  <c r="GH275" i="44" s="1"/>
  <c r="EJ247" i="44"/>
  <c r="EI247" i="44" s="1"/>
  <c r="ED241" i="44"/>
  <c r="EJ240" i="44"/>
  <c r="EI240" i="44" s="1"/>
  <c r="GH177" i="44"/>
  <c r="GG204" i="44"/>
  <c r="GH204" i="44" s="1"/>
  <c r="GE200" i="44"/>
  <c r="ED142" i="44"/>
  <c r="GE179" i="44"/>
  <c r="ES179" i="44"/>
  <c r="DZ179" i="44"/>
  <c r="GD179" i="44"/>
  <c r="FP172" i="44"/>
  <c r="FG172" i="44" s="1"/>
  <c r="FF172" i="44" s="1"/>
  <c r="EF172" i="44"/>
  <c r="EE146" i="44"/>
  <c r="GE142" i="44"/>
  <c r="FG204" i="44"/>
  <c r="FF204" i="44" s="1"/>
  <c r="FG200" i="44"/>
  <c r="FF200" i="44" s="1"/>
  <c r="GH190" i="44"/>
  <c r="GE190" i="44"/>
  <c r="EJ168" i="44"/>
  <c r="EI168" i="44" s="1"/>
  <c r="GD146" i="44"/>
  <c r="GE146" i="44" s="1"/>
  <c r="EJ110" i="44"/>
  <c r="EI110" i="44" s="1"/>
  <c r="ED117" i="44"/>
  <c r="EJ93" i="44"/>
  <c r="EI93" i="44" s="1"/>
  <c r="EJ54" i="44"/>
  <c r="EI54" i="44" s="1"/>
  <c r="ES39" i="44"/>
  <c r="EJ39" i="44" s="1"/>
  <c r="EI39" i="44" s="1"/>
  <c r="DZ39" i="44"/>
  <c r="ES177" i="44"/>
  <c r="EJ177" i="44" s="1"/>
  <c r="EI177" i="44" s="1"/>
  <c r="GD168" i="44"/>
  <c r="GE168" i="44" s="1"/>
  <c r="ED122" i="44"/>
  <c r="ES111" i="44"/>
  <c r="EJ111" i="44" s="1"/>
  <c r="EI111" i="44" s="1"/>
  <c r="DZ111" i="44"/>
  <c r="ED49" i="44"/>
  <c r="GD118" i="44"/>
  <c r="GE118" i="44" s="1"/>
  <c r="GG117" i="44"/>
  <c r="GH117" i="44" s="1"/>
  <c r="FP117" i="44"/>
  <c r="FG117" i="44" s="1"/>
  <c r="FF117" i="44" s="1"/>
  <c r="DZ117" i="44"/>
  <c r="EJ112" i="44"/>
  <c r="EI112" i="44" s="1"/>
  <c r="GE108" i="44"/>
  <c r="EJ100" i="44"/>
  <c r="EI100" i="44" s="1"/>
  <c r="GE49" i="44"/>
  <c r="ED8" i="44"/>
  <c r="GD39" i="44"/>
  <c r="GE39" i="44" s="1"/>
  <c r="GE489" i="44"/>
  <c r="GE507" i="44"/>
  <c r="ES471" i="44"/>
  <c r="EJ471" i="44" s="1"/>
  <c r="EI471" i="44" s="1"/>
  <c r="DZ471" i="44"/>
  <c r="EJ464" i="44"/>
  <c r="EI464" i="44" s="1"/>
  <c r="ES273" i="44"/>
  <c r="EJ273" i="44" s="1"/>
  <c r="EI273" i="44" s="1"/>
  <c r="DZ273" i="44"/>
  <c r="GE240" i="44"/>
  <c r="ES225" i="44"/>
  <c r="EJ225" i="44" s="1"/>
  <c r="EI225" i="44" s="1"/>
  <c r="DZ225" i="44"/>
  <c r="EC171" i="44"/>
  <c r="ES171" i="44"/>
  <c r="EJ171" i="44" s="1"/>
  <c r="EI171" i="44" s="1"/>
  <c r="DZ171" i="44"/>
  <c r="EJ117" i="44"/>
  <c r="EI117" i="44" s="1"/>
  <c r="GD171" i="44"/>
  <c r="GE171" i="44" s="1"/>
  <c r="EJ170" i="44"/>
  <c r="EI170" i="44" s="1"/>
  <c r="EJ144" i="44"/>
  <c r="EI144" i="44" s="1"/>
  <c r="ES142" i="44"/>
  <c r="EJ142" i="44" s="1"/>
  <c r="EI142" i="44" s="1"/>
  <c r="DZ142" i="44"/>
  <c r="GE110" i="44"/>
  <c r="ES122" i="44"/>
  <c r="EJ122" i="44" s="1"/>
  <c r="EI122" i="44" s="1"/>
  <c r="DZ122" i="44"/>
  <c r="GD104" i="44"/>
  <c r="GE104" i="44" s="1"/>
  <c r="ES104" i="44"/>
  <c r="EJ104" i="44" s="1"/>
  <c r="EI104" i="44" s="1"/>
  <c r="DZ104" i="44"/>
  <c r="GD102" i="44"/>
  <c r="GE102" i="44" s="1"/>
  <c r="EC102" i="44"/>
  <c r="ES102" i="44"/>
  <c r="EJ102" i="44" s="1"/>
  <c r="EI102" i="44" s="1"/>
  <c r="DZ102" i="44"/>
  <c r="GG171" i="44"/>
  <c r="GH171" i="44" s="1"/>
  <c r="GH179" i="44"/>
  <c r="FW171" i="44"/>
  <c r="FG171" i="44" s="1"/>
  <c r="FF171" i="44" s="1"/>
  <c r="GD119" i="44"/>
  <c r="GE119" i="44" s="1"/>
  <c r="GE112" i="44"/>
  <c r="EJ108" i="44"/>
  <c r="EI108" i="44" s="1"/>
  <c r="GE93" i="44"/>
  <c r="FG93" i="44"/>
  <c r="FF93" i="44" s="1"/>
  <c r="EE39" i="44"/>
  <c r="GG102" i="44"/>
  <c r="GH102" i="44" s="1"/>
  <c r="GD44" i="44"/>
  <c r="GE44" i="44" s="1"/>
  <c r="EJ179" i="44" l="1"/>
  <c r="EI179" i="44" s="1"/>
  <c r="EJ191" i="44"/>
  <c r="EI191" i="44" s="1"/>
  <c r="EF2" i="44"/>
  <c r="FG179" i="44"/>
  <c r="FF179" i="44" s="1"/>
  <c r="FG518" i="44"/>
  <c r="FF518" i="44" s="1"/>
  <c r="FG517" i="44"/>
  <c r="FF517" i="44" s="1"/>
  <c r="EJ306" i="44"/>
  <c r="EI306" i="44" s="1"/>
  <c r="EC2" i="44"/>
  <c r="FG516" i="44"/>
  <c r="FF516" i="44" s="1"/>
  <c r="EJ518" i="44"/>
  <c r="EI518" i="44" s="1"/>
  <c r="EJ516" i="44"/>
  <c r="EI516" i="44" s="1"/>
  <c r="ED2" i="44"/>
  <c r="EJ295" i="44"/>
  <c r="EI295" i="44" s="1"/>
  <c r="EJ409" i="44"/>
  <c r="EI409" i="44" s="1"/>
  <c r="EG2" i="44"/>
  <c r="L38" i="40" l="1"/>
  <c r="K38" i="40"/>
  <c r="I38" i="40"/>
  <c r="H38" i="40"/>
  <c r="G38" i="40"/>
  <c r="F38" i="40"/>
  <c r="E38" i="40"/>
  <c r="D38" i="40"/>
  <c r="C38" i="40"/>
  <c r="J37" i="40"/>
  <c r="J36" i="40"/>
  <c r="J35" i="40"/>
  <c r="J34" i="40"/>
  <c r="M33" i="40"/>
  <c r="M38" i="40" s="1"/>
  <c r="J33" i="40"/>
  <c r="J32" i="40"/>
  <c r="J31" i="40"/>
  <c r="I29" i="40"/>
  <c r="H29" i="40"/>
  <c r="G29" i="40"/>
  <c r="F29" i="40"/>
  <c r="E29" i="40"/>
  <c r="D29" i="40"/>
  <c r="C29" i="40"/>
  <c r="J28" i="40"/>
  <c r="J26" i="40"/>
  <c r="J25" i="40"/>
  <c r="K24" i="40"/>
  <c r="L24" i="40" s="1"/>
  <c r="M24" i="40" s="1"/>
  <c r="N24" i="40" s="1"/>
  <c r="O24" i="40" s="1"/>
  <c r="P24" i="40" s="1"/>
  <c r="Q24" i="40" s="1"/>
  <c r="J24" i="40"/>
  <c r="J23" i="40"/>
  <c r="K23" i="40" s="1"/>
  <c r="L23" i="40" s="1"/>
  <c r="M23" i="40" s="1"/>
  <c r="N23" i="40" s="1"/>
  <c r="O23" i="40" s="1"/>
  <c r="P23" i="40" s="1"/>
  <c r="Q23" i="40" s="1"/>
  <c r="J22" i="40"/>
  <c r="K22" i="40" s="1"/>
  <c r="I20" i="40"/>
  <c r="H20" i="40"/>
  <c r="G20" i="40"/>
  <c r="F20" i="40"/>
  <c r="E20" i="40"/>
  <c r="D20" i="40"/>
  <c r="C20" i="40"/>
  <c r="J15" i="40"/>
  <c r="J13" i="40"/>
  <c r="J20" i="40" s="1"/>
  <c r="Q11" i="40"/>
  <c r="P11" i="40"/>
  <c r="L11" i="40"/>
  <c r="I11" i="40"/>
  <c r="H11" i="40"/>
  <c r="G11" i="40"/>
  <c r="F11" i="40"/>
  <c r="E11" i="40"/>
  <c r="D11" i="40"/>
  <c r="C11" i="40"/>
  <c r="J10" i="40"/>
  <c r="K10" i="40" s="1"/>
  <c r="J9" i="40"/>
  <c r="K9" i="40" s="1"/>
  <c r="M9" i="40" s="1"/>
  <c r="J8" i="40"/>
  <c r="K8" i="40" s="1"/>
  <c r="M8" i="40" s="1"/>
  <c r="J7" i="40"/>
  <c r="K7" i="40" s="1"/>
  <c r="M7" i="40" s="1"/>
  <c r="J6" i="40"/>
  <c r="K6" i="40" s="1"/>
  <c r="M6" i="40" s="1"/>
  <c r="G21" i="39"/>
  <c r="G19" i="39" s="1"/>
  <c r="H20" i="39"/>
  <c r="H22" i="39" s="1"/>
  <c r="F20" i="39"/>
  <c r="F22" i="39" s="1"/>
  <c r="E20" i="39"/>
  <c r="E22" i="39" s="1"/>
  <c r="D20" i="39"/>
  <c r="C20" i="39"/>
  <c r="H19" i="39"/>
  <c r="F19" i="39"/>
  <c r="E19" i="39"/>
  <c r="I15" i="39"/>
  <c r="J15" i="39" s="1"/>
  <c r="K15" i="39" s="1"/>
  <c r="L15" i="39" s="1"/>
  <c r="M15" i="39" s="1"/>
  <c r="G15" i="39"/>
  <c r="G14" i="39" s="1"/>
  <c r="E15" i="39"/>
  <c r="E14" i="39" s="1"/>
  <c r="H14" i="39"/>
  <c r="I14" i="39" s="1"/>
  <c r="J14" i="39" s="1"/>
  <c r="K14" i="39" s="1"/>
  <c r="L14" i="39" s="1"/>
  <c r="M14" i="39" s="1"/>
  <c r="F14" i="39"/>
  <c r="D14" i="39"/>
  <c r="C14" i="39"/>
  <c r="I8" i="39"/>
  <c r="J8" i="39" s="1"/>
  <c r="K8" i="39" s="1"/>
  <c r="L8" i="39" s="1"/>
  <c r="M8" i="39" s="1"/>
  <c r="G8" i="39"/>
  <c r="G7" i="39" s="1"/>
  <c r="H7" i="39"/>
  <c r="I7" i="39" s="1"/>
  <c r="J7" i="39" s="1"/>
  <c r="K7" i="39" s="1"/>
  <c r="L7" i="39" s="1"/>
  <c r="M7" i="39" s="1"/>
  <c r="F7" i="39"/>
  <c r="E7" i="39"/>
  <c r="D7" i="39"/>
  <c r="H6" i="39"/>
  <c r="I6" i="39" s="1"/>
  <c r="F6" i="39"/>
  <c r="E6" i="39"/>
  <c r="D6" i="39"/>
  <c r="J5" i="39"/>
  <c r="H4" i="39"/>
  <c r="G4" i="39"/>
  <c r="F4" i="39"/>
  <c r="E4" i="39"/>
  <c r="D4" i="39"/>
  <c r="E22" i="38"/>
  <c r="H20" i="38"/>
  <c r="G20" i="38"/>
  <c r="G22" i="38" s="1"/>
  <c r="F20" i="38"/>
  <c r="F22" i="38" s="1"/>
  <c r="E20" i="38"/>
  <c r="D20" i="38"/>
  <c r="D22" i="38" s="1"/>
  <c r="C20" i="38"/>
  <c r="C22" i="38" s="1"/>
  <c r="L16" i="38"/>
  <c r="G16" i="38"/>
  <c r="M14" i="38"/>
  <c r="M16" i="38" s="1"/>
  <c r="L14" i="38"/>
  <c r="K14" i="38"/>
  <c r="K16" i="38" s="1"/>
  <c r="J14" i="38"/>
  <c r="J16" i="38" s="1"/>
  <c r="I14" i="38"/>
  <c r="I16" i="38" s="1"/>
  <c r="H14" i="38"/>
  <c r="H16" i="38" s="1"/>
  <c r="G14" i="38"/>
  <c r="F14" i="38"/>
  <c r="F16" i="38" s="1"/>
  <c r="E14" i="38"/>
  <c r="E16" i="38" s="1"/>
  <c r="D14" i="38"/>
  <c r="D16" i="38" s="1"/>
  <c r="C14" i="38"/>
  <c r="C16" i="38" s="1"/>
  <c r="M10" i="38"/>
  <c r="L10" i="38"/>
  <c r="K10" i="38"/>
  <c r="J10" i="38"/>
  <c r="I10" i="38"/>
  <c r="H10" i="38"/>
  <c r="G10" i="38"/>
  <c r="F10" i="38"/>
  <c r="E10" i="38"/>
  <c r="D10" i="38"/>
  <c r="C10" i="38"/>
  <c r="J5" i="38"/>
  <c r="I5" i="38"/>
  <c r="H5" i="38"/>
  <c r="H4" i="38" s="1"/>
  <c r="G5" i="38"/>
  <c r="G4" i="38" s="1"/>
  <c r="F5" i="38"/>
  <c r="F4" i="38" s="1"/>
  <c r="E5" i="38"/>
  <c r="E4" i="38" s="1"/>
  <c r="D5" i="38"/>
  <c r="D4" i="38" s="1"/>
  <c r="K29" i="40" l="1"/>
  <c r="G6" i="39"/>
  <c r="I20" i="38"/>
  <c r="I22" i="38" s="1"/>
  <c r="H22" i="38"/>
  <c r="J38" i="40"/>
  <c r="J29" i="40"/>
  <c r="M11" i="40"/>
  <c r="N6" i="40"/>
  <c r="J11" i="40"/>
  <c r="K11" i="40"/>
  <c r="K13" i="40"/>
  <c r="L22" i="40"/>
  <c r="N33" i="40"/>
  <c r="J6" i="39"/>
  <c r="K6" i="39" s="1"/>
  <c r="L6" i="39" s="1"/>
  <c r="M6" i="39" s="1"/>
  <c r="I5" i="39"/>
  <c r="G20" i="39"/>
  <c r="I21" i="39"/>
  <c r="J20" i="38" l="1"/>
  <c r="I19" i="38"/>
  <c r="O33" i="40"/>
  <c r="N38" i="40"/>
  <c r="L29" i="40"/>
  <c r="M22" i="40"/>
  <c r="N11" i="40"/>
  <c r="O6" i="40"/>
  <c r="O11" i="40" s="1"/>
  <c r="L13" i="40"/>
  <c r="K15" i="40"/>
  <c r="K20" i="40" s="1"/>
  <c r="G22" i="39"/>
  <c r="I20" i="39"/>
  <c r="K20" i="38"/>
  <c r="J19" i="38"/>
  <c r="J22" i="38"/>
  <c r="N22" i="40" l="1"/>
  <c r="M29" i="40"/>
  <c r="M13" i="40"/>
  <c r="L15" i="40"/>
  <c r="L20" i="40" s="1"/>
  <c r="P33" i="40"/>
  <c r="O38" i="40"/>
  <c r="I22" i="39"/>
  <c r="I19" i="39"/>
  <c r="J20" i="39"/>
  <c r="L20" i="38"/>
  <c r="K22" i="38"/>
  <c r="K19" i="38"/>
  <c r="M15" i="40" l="1"/>
  <c r="M20" i="40" s="1"/>
  <c r="N13" i="40"/>
  <c r="Q33" i="40"/>
  <c r="Q38" i="40" s="1"/>
  <c r="P38" i="40"/>
  <c r="O22" i="40"/>
  <c r="N29" i="40"/>
  <c r="J21" i="39"/>
  <c r="J22" i="39" s="1"/>
  <c r="K20" i="39"/>
  <c r="L22" i="38"/>
  <c r="M20" i="38"/>
  <c r="L19" i="38"/>
  <c r="N15" i="40" l="1"/>
  <c r="N20" i="40" s="1"/>
  <c r="O13" i="40"/>
  <c r="O29" i="40"/>
  <c r="P22" i="40"/>
  <c r="L20" i="39"/>
  <c r="K21" i="39"/>
  <c r="K22" i="39" s="1"/>
  <c r="M22" i="38"/>
  <c r="M19" i="38"/>
  <c r="P13" i="40" l="1"/>
  <c r="O15" i="40"/>
  <c r="O20" i="40" s="1"/>
  <c r="P29" i="40"/>
  <c r="Q22" i="40"/>
  <c r="Q29" i="40" s="1"/>
  <c r="M20" i="39"/>
  <c r="L21" i="39"/>
  <c r="L22" i="39" s="1"/>
  <c r="Q13" i="40" l="1"/>
  <c r="P15" i="40"/>
  <c r="P20" i="40"/>
  <c r="M21" i="39"/>
  <c r="M22" i="39" s="1"/>
  <c r="Q15" i="40" l="1"/>
  <c r="Q20" i="40" s="1"/>
  <c r="M47" i="37" l="1"/>
  <c r="M29" i="37" s="1"/>
  <c r="L47" i="37"/>
  <c r="L30" i="37" s="1"/>
  <c r="K47" i="37"/>
  <c r="J47" i="37"/>
  <c r="J30" i="37" s="1"/>
  <c r="I47" i="37"/>
  <c r="I29" i="37" s="1"/>
  <c r="H47" i="37"/>
  <c r="H30" i="37" s="1"/>
  <c r="G47" i="37"/>
  <c r="G29" i="37" s="1"/>
  <c r="F47" i="37"/>
  <c r="F30" i="37" s="1"/>
  <c r="E47" i="37"/>
  <c r="E29" i="37" s="1"/>
  <c r="D47" i="37"/>
  <c r="D30" i="37" s="1"/>
  <c r="C47" i="37"/>
  <c r="C30" i="37" s="1"/>
  <c r="M46" i="37"/>
  <c r="M27" i="37" s="1"/>
  <c r="L46" i="37"/>
  <c r="L28" i="37" s="1"/>
  <c r="K46" i="37"/>
  <c r="K27" i="37" s="1"/>
  <c r="J46" i="37"/>
  <c r="J28" i="37" s="1"/>
  <c r="I46" i="37"/>
  <c r="I27" i="37" s="1"/>
  <c r="H46" i="37"/>
  <c r="H28" i="37" s="1"/>
  <c r="G46" i="37"/>
  <c r="G27" i="37" s="1"/>
  <c r="F46" i="37"/>
  <c r="F27" i="37" s="1"/>
  <c r="E46" i="37"/>
  <c r="E28" i="37" s="1"/>
  <c r="D46" i="37"/>
  <c r="D28" i="37" s="1"/>
  <c r="C46" i="37"/>
  <c r="C28" i="37" s="1"/>
  <c r="M45" i="37"/>
  <c r="L45" i="37"/>
  <c r="L24" i="37" s="1"/>
  <c r="K45" i="37"/>
  <c r="K23" i="37" s="1"/>
  <c r="J45" i="37"/>
  <c r="J48" i="37" s="1"/>
  <c r="I45" i="37"/>
  <c r="I24" i="37" s="1"/>
  <c r="H45" i="37"/>
  <c r="H24" i="37" s="1"/>
  <c r="G45" i="37"/>
  <c r="G23" i="37" s="1"/>
  <c r="F45" i="37"/>
  <c r="F48" i="37" s="1"/>
  <c r="E45" i="37"/>
  <c r="E24" i="37" s="1"/>
  <c r="D45" i="37"/>
  <c r="D24" i="37" s="1"/>
  <c r="C45" i="37"/>
  <c r="C23" i="37" s="1"/>
  <c r="C43" i="37"/>
  <c r="M42" i="37"/>
  <c r="L42" i="37"/>
  <c r="K42" i="37"/>
  <c r="J42" i="37"/>
  <c r="I42" i="37"/>
  <c r="H42" i="37"/>
  <c r="G42" i="37"/>
  <c r="G43" i="37" s="1"/>
  <c r="F42" i="37"/>
  <c r="F43" i="37" s="1"/>
  <c r="E42" i="37"/>
  <c r="D42" i="37"/>
  <c r="C42" i="37"/>
  <c r="M41" i="37"/>
  <c r="M43" i="37" s="1"/>
  <c r="L41" i="37"/>
  <c r="K41" i="37"/>
  <c r="K43" i="37" s="1"/>
  <c r="J41" i="37"/>
  <c r="I41" i="37"/>
  <c r="I43" i="37" s="1"/>
  <c r="H41" i="37"/>
  <c r="G41" i="37"/>
  <c r="F41" i="37"/>
  <c r="E41" i="37"/>
  <c r="E43" i="37" s="1"/>
  <c r="D41" i="37"/>
  <c r="C41" i="37"/>
  <c r="K30" i="37"/>
  <c r="G30" i="37"/>
  <c r="K29" i="37"/>
  <c r="J29" i="37"/>
  <c r="D29" i="37"/>
  <c r="F28" i="37"/>
  <c r="H27" i="37"/>
  <c r="M24" i="37"/>
  <c r="M23" i="37"/>
  <c r="L23" i="37"/>
  <c r="E23" i="37"/>
  <c r="D23" i="37"/>
  <c r="M19" i="37"/>
  <c r="M21" i="37" s="1"/>
  <c r="L19" i="37"/>
  <c r="L21" i="37" s="1"/>
  <c r="K19" i="37"/>
  <c r="K21" i="37" s="1"/>
  <c r="J19" i="37"/>
  <c r="J21" i="37" s="1"/>
  <c r="I19" i="37"/>
  <c r="I21" i="37" s="1"/>
  <c r="H19" i="37"/>
  <c r="H21" i="37" s="1"/>
  <c r="G19" i="37"/>
  <c r="G21" i="37" s="1"/>
  <c r="F19" i="37"/>
  <c r="E19" i="37"/>
  <c r="E21" i="37" s="1"/>
  <c r="D19" i="37"/>
  <c r="D21" i="37" s="1"/>
  <c r="C19" i="37"/>
  <c r="M7" i="37"/>
  <c r="L7" i="37"/>
  <c r="K7" i="37"/>
  <c r="J7" i="37"/>
  <c r="I7" i="37"/>
  <c r="H7" i="37"/>
  <c r="G7" i="37"/>
  <c r="F7" i="37"/>
  <c r="E7" i="37"/>
  <c r="D7" i="37"/>
  <c r="C7" i="37"/>
  <c r="M47" i="36"/>
  <c r="M29" i="36" s="1"/>
  <c r="L47" i="36"/>
  <c r="L29" i="36" s="1"/>
  <c r="K47" i="36"/>
  <c r="K29" i="36" s="1"/>
  <c r="J47" i="36"/>
  <c r="J30" i="36" s="1"/>
  <c r="I47" i="36"/>
  <c r="I29" i="36" s="1"/>
  <c r="H47" i="36"/>
  <c r="G47" i="36"/>
  <c r="G29" i="36" s="1"/>
  <c r="F47" i="36"/>
  <c r="F30" i="36" s="1"/>
  <c r="E47" i="36"/>
  <c r="E29" i="36" s="1"/>
  <c r="D47" i="36"/>
  <c r="D30" i="36" s="1"/>
  <c r="C47" i="36"/>
  <c r="C30" i="36" s="1"/>
  <c r="M46" i="36"/>
  <c r="M28" i="36" s="1"/>
  <c r="L46" i="36"/>
  <c r="L28" i="36" s="1"/>
  <c r="K46" i="36"/>
  <c r="K28" i="36" s="1"/>
  <c r="J46" i="36"/>
  <c r="J28" i="36" s="1"/>
  <c r="I46" i="36"/>
  <c r="I28" i="36" s="1"/>
  <c r="H46" i="36"/>
  <c r="H28" i="36" s="1"/>
  <c r="G46" i="36"/>
  <c r="G27" i="36" s="1"/>
  <c r="F46" i="36"/>
  <c r="F28" i="36" s="1"/>
  <c r="E46" i="36"/>
  <c r="E27" i="36" s="1"/>
  <c r="D46" i="36"/>
  <c r="D28" i="36" s="1"/>
  <c r="C46" i="36"/>
  <c r="C28" i="36" s="1"/>
  <c r="M45" i="36"/>
  <c r="L45" i="36"/>
  <c r="L24" i="36" s="1"/>
  <c r="K45" i="36"/>
  <c r="K23" i="36" s="1"/>
  <c r="J45" i="36"/>
  <c r="J24" i="36" s="1"/>
  <c r="I45" i="36"/>
  <c r="I24" i="36" s="1"/>
  <c r="H45" i="36"/>
  <c r="H24" i="36" s="1"/>
  <c r="G45" i="36"/>
  <c r="G23" i="36" s="1"/>
  <c r="F45" i="36"/>
  <c r="F23" i="36" s="1"/>
  <c r="E45" i="36"/>
  <c r="D45" i="36"/>
  <c r="D24" i="36" s="1"/>
  <c r="C45" i="36"/>
  <c r="C23" i="36" s="1"/>
  <c r="M42" i="36"/>
  <c r="L42" i="36"/>
  <c r="K42" i="36"/>
  <c r="J42" i="36"/>
  <c r="I42" i="36"/>
  <c r="H42" i="36"/>
  <c r="G42" i="36"/>
  <c r="F42" i="36"/>
  <c r="F43" i="36" s="1"/>
  <c r="E42" i="36"/>
  <c r="D42" i="36"/>
  <c r="C42" i="36"/>
  <c r="M41" i="36"/>
  <c r="L41" i="36"/>
  <c r="K41" i="36"/>
  <c r="K43" i="36" s="1"/>
  <c r="J41" i="36"/>
  <c r="I41" i="36"/>
  <c r="I43" i="36" s="1"/>
  <c r="H41" i="36"/>
  <c r="G41" i="36"/>
  <c r="G43" i="36" s="1"/>
  <c r="F41" i="36"/>
  <c r="E41" i="36"/>
  <c r="D41" i="36"/>
  <c r="C41" i="36"/>
  <c r="C43" i="36" s="1"/>
  <c r="H30" i="36"/>
  <c r="G30" i="36"/>
  <c r="H29" i="36"/>
  <c r="H27" i="36"/>
  <c r="M24" i="36"/>
  <c r="M19" i="36"/>
  <c r="L19" i="36"/>
  <c r="K19" i="36"/>
  <c r="J19" i="36"/>
  <c r="I19" i="36"/>
  <c r="H19" i="36"/>
  <c r="G19" i="36"/>
  <c r="F19" i="36"/>
  <c r="E19" i="36"/>
  <c r="E16" i="36" s="1"/>
  <c r="D19" i="36"/>
  <c r="D16" i="36" s="1"/>
  <c r="C19" i="36"/>
  <c r="C16" i="36" s="1"/>
  <c r="F16" i="36"/>
  <c r="M7" i="36"/>
  <c r="L7" i="36"/>
  <c r="K7" i="36"/>
  <c r="J7" i="36"/>
  <c r="I7" i="36"/>
  <c r="H7" i="36"/>
  <c r="G7" i="36"/>
  <c r="F7" i="36"/>
  <c r="E7" i="36"/>
  <c r="D7" i="36"/>
  <c r="C7" i="36"/>
  <c r="M47" i="35"/>
  <c r="M29" i="35" s="1"/>
  <c r="L47" i="35"/>
  <c r="L29" i="35" s="1"/>
  <c r="K47" i="35"/>
  <c r="J47" i="35"/>
  <c r="J30" i="35" s="1"/>
  <c r="I47" i="35"/>
  <c r="I29" i="35" s="1"/>
  <c r="H47" i="35"/>
  <c r="H29" i="35" s="1"/>
  <c r="G47" i="35"/>
  <c r="F47" i="35"/>
  <c r="F30" i="35" s="1"/>
  <c r="E47" i="35"/>
  <c r="E29" i="35" s="1"/>
  <c r="D47" i="35"/>
  <c r="D29" i="35" s="1"/>
  <c r="C47" i="35"/>
  <c r="M46" i="35"/>
  <c r="M28" i="35" s="1"/>
  <c r="L46" i="35"/>
  <c r="L28" i="35" s="1"/>
  <c r="K46" i="35"/>
  <c r="K27" i="35" s="1"/>
  <c r="J46" i="35"/>
  <c r="J28" i="35" s="1"/>
  <c r="I46" i="35"/>
  <c r="I28" i="35" s="1"/>
  <c r="H46" i="35"/>
  <c r="H28" i="35" s="1"/>
  <c r="G46" i="35"/>
  <c r="G27" i="35" s="1"/>
  <c r="F46" i="35"/>
  <c r="E46" i="35"/>
  <c r="E27" i="35" s="1"/>
  <c r="D46" i="35"/>
  <c r="D28" i="35" s="1"/>
  <c r="C46" i="35"/>
  <c r="C27" i="35" s="1"/>
  <c r="M45" i="35"/>
  <c r="L45" i="35"/>
  <c r="L24" i="35" s="1"/>
  <c r="K45" i="35"/>
  <c r="K23" i="35" s="1"/>
  <c r="J45" i="35"/>
  <c r="J24" i="35" s="1"/>
  <c r="I45" i="35"/>
  <c r="H45" i="35"/>
  <c r="H24" i="35" s="1"/>
  <c r="G45" i="35"/>
  <c r="G23" i="35" s="1"/>
  <c r="F45" i="35"/>
  <c r="F23" i="35" s="1"/>
  <c r="E45" i="35"/>
  <c r="D45" i="35"/>
  <c r="D24" i="35" s="1"/>
  <c r="C45" i="35"/>
  <c r="C23" i="35" s="1"/>
  <c r="M42" i="35"/>
  <c r="L42" i="35"/>
  <c r="K42" i="35"/>
  <c r="J42" i="35"/>
  <c r="I42" i="35"/>
  <c r="H42" i="35"/>
  <c r="G42" i="35"/>
  <c r="F42" i="35"/>
  <c r="E42" i="35"/>
  <c r="D42" i="35"/>
  <c r="C42" i="35"/>
  <c r="M41" i="35"/>
  <c r="L41" i="35"/>
  <c r="K41" i="35"/>
  <c r="J41" i="35"/>
  <c r="I41" i="35"/>
  <c r="H41" i="35"/>
  <c r="G41" i="35"/>
  <c r="F41" i="35"/>
  <c r="F43" i="35" s="1"/>
  <c r="E41" i="35"/>
  <c r="D41" i="35"/>
  <c r="C41" i="35"/>
  <c r="K30" i="35"/>
  <c r="G30" i="35"/>
  <c r="C30" i="35"/>
  <c r="K29" i="35"/>
  <c r="G29" i="35"/>
  <c r="F29" i="35"/>
  <c r="C29" i="35"/>
  <c r="F28" i="35"/>
  <c r="F27" i="35"/>
  <c r="M24" i="35"/>
  <c r="I24" i="35"/>
  <c r="E24" i="35"/>
  <c r="I23" i="35"/>
  <c r="H23" i="35"/>
  <c r="M19" i="35"/>
  <c r="M21" i="35" s="1"/>
  <c r="L19" i="35"/>
  <c r="L21" i="35" s="1"/>
  <c r="K19" i="35"/>
  <c r="K21" i="35" s="1"/>
  <c r="J19" i="35"/>
  <c r="J21" i="35" s="1"/>
  <c r="I19" i="35"/>
  <c r="I21" i="35" s="1"/>
  <c r="H19" i="35"/>
  <c r="H21" i="35" s="1"/>
  <c r="G19" i="35"/>
  <c r="G21" i="35" s="1"/>
  <c r="F19" i="35"/>
  <c r="F21" i="35" s="1"/>
  <c r="E19" i="35"/>
  <c r="E21" i="35" s="1"/>
  <c r="D19" i="35"/>
  <c r="D21" i="35" s="1"/>
  <c r="C19" i="35"/>
  <c r="M7" i="35"/>
  <c r="L7" i="35"/>
  <c r="K7" i="35"/>
  <c r="J7" i="35"/>
  <c r="I7" i="35"/>
  <c r="H7" i="35"/>
  <c r="G7" i="35"/>
  <c r="F7" i="35"/>
  <c r="E7" i="35"/>
  <c r="D7" i="35"/>
  <c r="C7" i="35"/>
  <c r="M47" i="34"/>
  <c r="M29" i="34" s="1"/>
  <c r="L47" i="34"/>
  <c r="L30" i="34" s="1"/>
  <c r="K47" i="34"/>
  <c r="K29" i="34" s="1"/>
  <c r="J47" i="34"/>
  <c r="J30" i="34" s="1"/>
  <c r="I47" i="34"/>
  <c r="I29" i="34" s="1"/>
  <c r="H47" i="34"/>
  <c r="G47" i="34"/>
  <c r="G29" i="34" s="1"/>
  <c r="F47" i="34"/>
  <c r="F30" i="34" s="1"/>
  <c r="E47" i="34"/>
  <c r="E29" i="34" s="1"/>
  <c r="D47" i="34"/>
  <c r="C47" i="34"/>
  <c r="C30" i="34" s="1"/>
  <c r="M46" i="34"/>
  <c r="L46" i="34"/>
  <c r="L28" i="34" s="1"/>
  <c r="K46" i="34"/>
  <c r="K28" i="34" s="1"/>
  <c r="J46" i="34"/>
  <c r="I46" i="34"/>
  <c r="I27" i="34" s="1"/>
  <c r="H46" i="34"/>
  <c r="H28" i="34" s="1"/>
  <c r="G46" i="34"/>
  <c r="F46" i="34"/>
  <c r="F27" i="34" s="1"/>
  <c r="E46" i="34"/>
  <c r="D46" i="34"/>
  <c r="D28" i="34" s="1"/>
  <c r="C46" i="34"/>
  <c r="C28" i="34" s="1"/>
  <c r="M45" i="34"/>
  <c r="M24" i="34" s="1"/>
  <c r="L45" i="34"/>
  <c r="L24" i="34" s="1"/>
  <c r="K45" i="34"/>
  <c r="K23" i="34" s="1"/>
  <c r="J45" i="34"/>
  <c r="I45" i="34"/>
  <c r="H45" i="34"/>
  <c r="H24" i="34" s="1"/>
  <c r="G45" i="34"/>
  <c r="G23" i="34" s="1"/>
  <c r="F45" i="34"/>
  <c r="F23" i="34" s="1"/>
  <c r="E45" i="34"/>
  <c r="E23" i="34" s="1"/>
  <c r="D45" i="34"/>
  <c r="D24" i="34" s="1"/>
  <c r="C45" i="34"/>
  <c r="C23" i="34" s="1"/>
  <c r="M42" i="34"/>
  <c r="L42" i="34"/>
  <c r="K42" i="34"/>
  <c r="J42" i="34"/>
  <c r="I42" i="34"/>
  <c r="H42" i="34"/>
  <c r="G42" i="34"/>
  <c r="F42" i="34"/>
  <c r="E42" i="34"/>
  <c r="D42" i="34"/>
  <c r="C42" i="34"/>
  <c r="M41" i="34"/>
  <c r="L41" i="34"/>
  <c r="K41" i="34"/>
  <c r="J41" i="34"/>
  <c r="I41" i="34"/>
  <c r="H41" i="34"/>
  <c r="G41" i="34"/>
  <c r="F41" i="34"/>
  <c r="E41" i="34"/>
  <c r="D41" i="34"/>
  <c r="C41" i="34"/>
  <c r="H30" i="34"/>
  <c r="G30" i="34"/>
  <c r="D30" i="34"/>
  <c r="L29" i="34"/>
  <c r="J29" i="34"/>
  <c r="H29" i="34"/>
  <c r="F29" i="34"/>
  <c r="D29" i="34"/>
  <c r="M28" i="34"/>
  <c r="G28" i="34"/>
  <c r="F28" i="34"/>
  <c r="E28" i="34"/>
  <c r="M27" i="34"/>
  <c r="G27" i="34"/>
  <c r="E27" i="34"/>
  <c r="D27" i="34"/>
  <c r="J24" i="34"/>
  <c r="F24" i="34"/>
  <c r="J23" i="34"/>
  <c r="I23" i="34"/>
  <c r="H23" i="34"/>
  <c r="M19" i="34"/>
  <c r="M12" i="34" s="1"/>
  <c r="L19" i="34"/>
  <c r="L12" i="34" s="1"/>
  <c r="K19" i="34"/>
  <c r="K12" i="34" s="1"/>
  <c r="J19" i="34"/>
  <c r="I19" i="34"/>
  <c r="I12" i="34" s="1"/>
  <c r="H19" i="34"/>
  <c r="H12" i="34" s="1"/>
  <c r="G19" i="34"/>
  <c r="G12" i="34" s="1"/>
  <c r="F19" i="34"/>
  <c r="F12" i="34" s="1"/>
  <c r="E19" i="34"/>
  <c r="E12" i="34" s="1"/>
  <c r="D19" i="34"/>
  <c r="D12" i="34" s="1"/>
  <c r="C19" i="34"/>
  <c r="C12" i="34" s="1"/>
  <c r="J12" i="34"/>
  <c r="M7" i="34"/>
  <c r="L7" i="34"/>
  <c r="K7" i="34"/>
  <c r="J7" i="34"/>
  <c r="I7" i="34"/>
  <c r="H7" i="34"/>
  <c r="G7" i="34"/>
  <c r="F7" i="34"/>
  <c r="E7" i="34"/>
  <c r="D7" i="34"/>
  <c r="C7" i="34"/>
  <c r="J43" i="34" l="1"/>
  <c r="C28" i="35"/>
  <c r="G28" i="37"/>
  <c r="L27" i="34"/>
  <c r="F24" i="35"/>
  <c r="E28" i="35"/>
  <c r="G43" i="35"/>
  <c r="M27" i="36"/>
  <c r="I28" i="37"/>
  <c r="K28" i="35"/>
  <c r="H30" i="35"/>
  <c r="H23" i="36"/>
  <c r="G28" i="36"/>
  <c r="E48" i="36"/>
  <c r="M48" i="36"/>
  <c r="F29" i="37"/>
  <c r="E28" i="36"/>
  <c r="F43" i="34"/>
  <c r="I43" i="35"/>
  <c r="G43" i="34"/>
  <c r="J43" i="35"/>
  <c r="I23" i="36"/>
  <c r="H43" i="34"/>
  <c r="D27" i="35"/>
  <c r="C43" i="35"/>
  <c r="K43" i="35"/>
  <c r="J23" i="36"/>
  <c r="C29" i="36"/>
  <c r="E43" i="35"/>
  <c r="M43" i="35"/>
  <c r="J29" i="36"/>
  <c r="H43" i="36"/>
  <c r="C43" i="34"/>
  <c r="K43" i="34"/>
  <c r="L27" i="35"/>
  <c r="J23" i="37"/>
  <c r="J27" i="37"/>
  <c r="H29" i="37"/>
  <c r="F27" i="36"/>
  <c r="F29" i="36"/>
  <c r="K30" i="36"/>
  <c r="J43" i="36"/>
  <c r="L29" i="37"/>
  <c r="J24" i="37"/>
  <c r="F48" i="34"/>
  <c r="F26" i="34" s="1"/>
  <c r="J48" i="34"/>
  <c r="I23" i="37"/>
  <c r="J43" i="37"/>
  <c r="F26" i="37"/>
  <c r="F25" i="37"/>
  <c r="J26" i="34"/>
  <c r="J25" i="34"/>
  <c r="J26" i="37"/>
  <c r="J25" i="37"/>
  <c r="F48" i="36"/>
  <c r="D30" i="35"/>
  <c r="I27" i="36"/>
  <c r="C27" i="37"/>
  <c r="F48" i="35"/>
  <c r="J27" i="34"/>
  <c r="K30" i="34"/>
  <c r="I27" i="35"/>
  <c r="E48" i="35"/>
  <c r="E25" i="35" s="1"/>
  <c r="J48" i="35"/>
  <c r="C27" i="36"/>
  <c r="M28" i="37"/>
  <c r="H27" i="34"/>
  <c r="F25" i="34"/>
  <c r="M48" i="34"/>
  <c r="L23" i="36"/>
  <c r="J27" i="36"/>
  <c r="L27" i="37"/>
  <c r="I28" i="34"/>
  <c r="I43" i="34"/>
  <c r="G28" i="35"/>
  <c r="H43" i="35"/>
  <c r="M23" i="36"/>
  <c r="K27" i="36"/>
  <c r="L30" i="36"/>
  <c r="F24" i="37"/>
  <c r="D43" i="37"/>
  <c r="M23" i="34"/>
  <c r="C27" i="34"/>
  <c r="K27" i="34"/>
  <c r="J28" i="34"/>
  <c r="L23" i="35"/>
  <c r="J27" i="35"/>
  <c r="D23" i="36"/>
  <c r="E24" i="36"/>
  <c r="D27" i="36"/>
  <c r="L27" i="36"/>
  <c r="F23" i="37"/>
  <c r="C29" i="37"/>
  <c r="J48" i="36"/>
  <c r="D27" i="37"/>
  <c r="K28" i="37"/>
  <c r="L23" i="34"/>
  <c r="J23" i="35"/>
  <c r="M48" i="35"/>
  <c r="M26" i="35" s="1"/>
  <c r="E27" i="37"/>
  <c r="L43" i="37"/>
  <c r="I48" i="37"/>
  <c r="I25" i="37" s="1"/>
  <c r="D23" i="34"/>
  <c r="E24" i="34"/>
  <c r="M23" i="35"/>
  <c r="J29" i="35"/>
  <c r="L30" i="35"/>
  <c r="E23" i="36"/>
  <c r="F24" i="36"/>
  <c r="D43" i="36"/>
  <c r="L43" i="36"/>
  <c r="I48" i="36"/>
  <c r="I26" i="36" s="1"/>
  <c r="H23" i="37"/>
  <c r="H27" i="35"/>
  <c r="D43" i="34"/>
  <c r="L43" i="34"/>
  <c r="E43" i="36"/>
  <c r="E48" i="34"/>
  <c r="E25" i="34" s="1"/>
  <c r="I48" i="34"/>
  <c r="D23" i="35"/>
  <c r="M43" i="36"/>
  <c r="I24" i="34"/>
  <c r="C29" i="34"/>
  <c r="E43" i="34"/>
  <c r="M43" i="34"/>
  <c r="E23" i="35"/>
  <c r="M27" i="35"/>
  <c r="D43" i="35"/>
  <c r="L43" i="35"/>
  <c r="I48" i="35"/>
  <c r="I25" i="35" s="1"/>
  <c r="D29" i="36"/>
  <c r="H43" i="37"/>
  <c r="E48" i="37"/>
  <c r="E26" i="37" s="1"/>
  <c r="M48" i="37"/>
  <c r="M25" i="37" s="1"/>
  <c r="E25" i="37"/>
  <c r="E30" i="37"/>
  <c r="I30" i="37"/>
  <c r="M30" i="37"/>
  <c r="D48" i="37"/>
  <c r="H48" i="37"/>
  <c r="L48" i="37"/>
  <c r="C48" i="37"/>
  <c r="G48" i="37"/>
  <c r="K48" i="37"/>
  <c r="C24" i="37"/>
  <c r="G24" i="37"/>
  <c r="K24" i="37"/>
  <c r="E25" i="36"/>
  <c r="E26" i="36"/>
  <c r="M25" i="36"/>
  <c r="M26" i="36"/>
  <c r="G48" i="36"/>
  <c r="C24" i="36"/>
  <c r="E30" i="36"/>
  <c r="I30" i="36"/>
  <c r="M30" i="36"/>
  <c r="D48" i="36"/>
  <c r="H48" i="36"/>
  <c r="L48" i="36"/>
  <c r="C48" i="36"/>
  <c r="K48" i="36"/>
  <c r="G24" i="36"/>
  <c r="K24" i="36"/>
  <c r="D48" i="35"/>
  <c r="H48" i="35"/>
  <c r="L48" i="35"/>
  <c r="C48" i="35"/>
  <c r="G48" i="35"/>
  <c r="K48" i="35"/>
  <c r="C24" i="35"/>
  <c r="G24" i="35"/>
  <c r="K24" i="35"/>
  <c r="E30" i="35"/>
  <c r="I30" i="35"/>
  <c r="M30" i="35"/>
  <c r="E26" i="34"/>
  <c r="I25" i="34"/>
  <c r="I26" i="34"/>
  <c r="M25" i="34"/>
  <c r="M26" i="34"/>
  <c r="C48" i="34"/>
  <c r="K48" i="34"/>
  <c r="C24" i="34"/>
  <c r="G24" i="34"/>
  <c r="K24" i="34"/>
  <c r="E30" i="34"/>
  <c r="I30" i="34"/>
  <c r="M30" i="34"/>
  <c r="D48" i="34"/>
  <c r="H48" i="34"/>
  <c r="L48" i="34"/>
  <c r="G48" i="34"/>
  <c r="I26" i="35" l="1"/>
  <c r="M25" i="35"/>
  <c r="M26" i="37"/>
  <c r="F26" i="36"/>
  <c r="F25" i="36"/>
  <c r="J26" i="36"/>
  <c r="J25" i="36"/>
  <c r="J26" i="35"/>
  <c r="J25" i="35"/>
  <c r="I25" i="36"/>
  <c r="F26" i="35"/>
  <c r="F25" i="35"/>
  <c r="I26" i="37"/>
  <c r="E26" i="35"/>
  <c r="L25" i="37"/>
  <c r="L26" i="37"/>
  <c r="K25" i="37"/>
  <c r="K26" i="37"/>
  <c r="H25" i="37"/>
  <c r="H26" i="37"/>
  <c r="G25" i="37"/>
  <c r="G26" i="37"/>
  <c r="D25" i="37"/>
  <c r="D26" i="37"/>
  <c r="C25" i="37"/>
  <c r="C26" i="37"/>
  <c r="D25" i="36"/>
  <c r="D26" i="36"/>
  <c r="G25" i="36"/>
  <c r="G26" i="36"/>
  <c r="L25" i="36"/>
  <c r="L26" i="36"/>
  <c r="K26" i="36"/>
  <c r="K25" i="36"/>
  <c r="C26" i="36"/>
  <c r="C25" i="36"/>
  <c r="H25" i="36"/>
  <c r="H26" i="36"/>
  <c r="K25" i="35"/>
  <c r="K26" i="35"/>
  <c r="G25" i="35"/>
  <c r="G26" i="35"/>
  <c r="C25" i="35"/>
  <c r="C26" i="35"/>
  <c r="H25" i="35"/>
  <c r="H26" i="35"/>
  <c r="D25" i="35"/>
  <c r="D26" i="35"/>
  <c r="L26" i="35"/>
  <c r="L25" i="35"/>
  <c r="H26" i="34"/>
  <c r="H25" i="34"/>
  <c r="K25" i="34"/>
  <c r="K26" i="34"/>
  <c r="D25" i="34"/>
  <c r="D26" i="34"/>
  <c r="G25" i="34"/>
  <c r="G26" i="34"/>
  <c r="C25" i="34"/>
  <c r="C26" i="34"/>
  <c r="L26" i="34"/>
  <c r="L25"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Gavin Mudd</author>
    <author>Author</author>
  </authors>
  <commentList>
    <comment ref="EN2" authorId="0" shapeId="0" xr:uid="{DB076BF8-3A9D-4EC6-866D-F9DB8BA60E7B}">
      <text>
        <r>
          <rPr>
            <b/>
            <sz val="9"/>
            <color indexed="81"/>
            <rFont val="Tahoma"/>
            <family val="2"/>
          </rPr>
          <t>Gavin Mudd:</t>
        </r>
        <r>
          <rPr>
            <sz val="9"/>
            <color indexed="81"/>
            <rFont val="Tahoma"/>
            <family val="2"/>
          </rPr>
          <t xml:space="preserve">
OCE data, industry spot price</t>
        </r>
      </text>
    </comment>
    <comment ref="EX2" authorId="0" shapeId="0" xr:uid="{5DC9112A-132B-4989-80DF-4B49A0C5DEC7}">
      <text>
        <r>
          <rPr>
            <b/>
            <sz val="9"/>
            <color indexed="81"/>
            <rFont val="Tahoma"/>
            <family val="2"/>
          </rPr>
          <t>Gavin Mudd:</t>
        </r>
        <r>
          <rPr>
            <sz val="9"/>
            <color indexed="81"/>
            <rFont val="Tahoma"/>
            <family val="2"/>
          </rPr>
          <t xml:space="preserve">
price chromite ore</t>
        </r>
      </text>
    </comment>
    <comment ref="EY2" authorId="0" shapeId="0" xr:uid="{77F455FA-D63B-4072-98DA-8E3A2412C862}">
      <text>
        <r>
          <rPr>
            <b/>
            <sz val="9"/>
            <color indexed="81"/>
            <rFont val="Tahoma"/>
            <family val="2"/>
          </rPr>
          <t>Gavin Mudd:</t>
        </r>
        <r>
          <rPr>
            <sz val="9"/>
            <color indexed="81"/>
            <rFont val="Tahoma"/>
            <family val="2"/>
          </rPr>
          <t xml:space="preserve">
price iron ore</t>
        </r>
      </text>
    </comment>
    <comment ref="EZ2" authorId="0" shapeId="0" xr:uid="{B3819AFE-67A0-4290-82E2-B5B882D845A4}">
      <text>
        <r>
          <rPr>
            <b/>
            <sz val="9"/>
            <color indexed="81"/>
            <rFont val="Tahoma"/>
            <family val="2"/>
          </rPr>
          <t>Gavin Mudd:</t>
        </r>
        <r>
          <rPr>
            <sz val="9"/>
            <color indexed="81"/>
            <rFont val="Tahoma"/>
            <family val="2"/>
          </rPr>
          <t xml:space="preserve">
price for sand</t>
        </r>
      </text>
    </comment>
    <comment ref="FA2" authorId="0" shapeId="0" xr:uid="{05883A2F-DA8C-4D34-874E-A6F777C1E07A}">
      <text>
        <r>
          <rPr>
            <b/>
            <sz val="9"/>
            <color indexed="81"/>
            <rFont val="Tahoma"/>
            <family val="2"/>
          </rPr>
          <t>Gavin Mudd:</t>
        </r>
        <r>
          <rPr>
            <sz val="9"/>
            <color indexed="81"/>
            <rFont val="Tahoma"/>
            <family val="2"/>
          </rPr>
          <t xml:space="preserve">
based on US:Peso exchange rate of 1:52.2924</t>
        </r>
      </text>
    </comment>
    <comment ref="FC2" authorId="0" shapeId="0" xr:uid="{0C660BBA-0908-4C8C-866E-937144823C33}">
      <text>
        <r>
          <rPr>
            <b/>
            <sz val="9"/>
            <color indexed="81"/>
            <rFont val="Tahoma"/>
            <family val="2"/>
          </rPr>
          <t>Gavin Mudd:</t>
        </r>
        <r>
          <rPr>
            <sz val="9"/>
            <color indexed="81"/>
            <rFont val="Tahoma"/>
            <family val="2"/>
          </rPr>
          <t xml:space="preserve">
converted from MTU price to US$/t Mn ore</t>
        </r>
      </text>
    </comment>
    <comment ref="FK2" authorId="0" shapeId="0" xr:uid="{9D7BD182-0E8C-4B42-A746-6A05E7A242A6}">
      <text>
        <r>
          <rPr>
            <b/>
            <sz val="9"/>
            <color indexed="81"/>
            <rFont val="Tahoma"/>
            <family val="2"/>
          </rPr>
          <t>Gavin Mudd:</t>
        </r>
        <r>
          <rPr>
            <sz val="9"/>
            <color indexed="81"/>
            <rFont val="Tahoma"/>
            <family val="2"/>
          </rPr>
          <t xml:space="preserve">
OCE data, industry spot price</t>
        </r>
      </text>
    </comment>
    <comment ref="FU2" authorId="0" shapeId="0" xr:uid="{C342B175-F3FF-4281-8944-D504CDFD9E55}">
      <text>
        <r>
          <rPr>
            <b/>
            <sz val="9"/>
            <color indexed="81"/>
            <rFont val="Tahoma"/>
            <family val="2"/>
          </rPr>
          <t>Gavin Mudd:</t>
        </r>
        <r>
          <rPr>
            <sz val="9"/>
            <color indexed="81"/>
            <rFont val="Tahoma"/>
            <family val="2"/>
          </rPr>
          <t xml:space="preserve">
price chromite ore</t>
        </r>
      </text>
    </comment>
    <comment ref="FV2" authorId="0" shapeId="0" xr:uid="{5D36BCD3-3056-483A-BCFB-313CE635D1B4}">
      <text>
        <r>
          <rPr>
            <b/>
            <sz val="9"/>
            <color indexed="81"/>
            <rFont val="Tahoma"/>
            <family val="2"/>
          </rPr>
          <t>Gavin Mudd:</t>
        </r>
        <r>
          <rPr>
            <sz val="9"/>
            <color indexed="81"/>
            <rFont val="Tahoma"/>
            <family val="2"/>
          </rPr>
          <t xml:space="preserve">
price iron ore</t>
        </r>
      </text>
    </comment>
    <comment ref="FW2" authorId="0" shapeId="0" xr:uid="{EA85FCA5-840F-4FB2-B546-87C395AB2223}">
      <text>
        <r>
          <rPr>
            <b/>
            <sz val="9"/>
            <color indexed="81"/>
            <rFont val="Tahoma"/>
            <family val="2"/>
          </rPr>
          <t>Gavin Mudd:</t>
        </r>
        <r>
          <rPr>
            <sz val="9"/>
            <color indexed="81"/>
            <rFont val="Tahoma"/>
            <family val="2"/>
          </rPr>
          <t xml:space="preserve">
price for sand</t>
        </r>
      </text>
    </comment>
    <comment ref="FX2" authorId="0" shapeId="0" xr:uid="{5DDFD3E1-D988-449B-873A-8E820014866F}">
      <text>
        <r>
          <rPr>
            <b/>
            <sz val="9"/>
            <color indexed="81"/>
            <rFont val="Tahoma"/>
            <family val="2"/>
          </rPr>
          <t>Gavin Mudd:</t>
        </r>
        <r>
          <rPr>
            <sz val="9"/>
            <color indexed="81"/>
            <rFont val="Tahoma"/>
            <family val="2"/>
          </rPr>
          <t xml:space="preserve">
based on US:Peso exchange rate of 1:52.2924</t>
        </r>
      </text>
    </comment>
    <comment ref="FZ2" authorId="0" shapeId="0" xr:uid="{12F35AD1-16FA-43B1-AC9D-0AFB291E9208}">
      <text>
        <r>
          <rPr>
            <b/>
            <sz val="9"/>
            <color indexed="81"/>
            <rFont val="Tahoma"/>
            <family val="2"/>
          </rPr>
          <t>Gavin Mudd:</t>
        </r>
        <r>
          <rPr>
            <sz val="9"/>
            <color indexed="81"/>
            <rFont val="Tahoma"/>
            <family val="2"/>
          </rPr>
          <t xml:space="preserve">
converted from MTU price to US$/t Mn ore</t>
        </r>
      </text>
    </comment>
    <comment ref="N6" authorId="0" shapeId="0" xr:uid="{2843FAAD-C69A-42E4-A08B-A2444CDEAD4B}">
      <text>
        <r>
          <rPr>
            <b/>
            <sz val="9"/>
            <color indexed="81"/>
            <rFont val="Tahoma"/>
            <family val="2"/>
          </rPr>
          <t>Gavin Mudd:</t>
        </r>
        <r>
          <rPr>
            <sz val="9"/>
            <color indexed="81"/>
            <rFont val="Tahoma"/>
            <family val="2"/>
          </rPr>
          <t xml:space="preserve">
previously Hunnan Australia Resources, which was recently taken over by China Minmetals; before this the project was owned by Compass Resources</t>
        </r>
      </text>
    </comment>
    <comment ref="V6" authorId="0" shapeId="0" xr:uid="{B84503C4-69B2-4DD0-B111-A77E96608666}">
      <text>
        <r>
          <rPr>
            <b/>
            <sz val="9"/>
            <color indexed="81"/>
            <rFont val="Tahoma"/>
            <family val="2"/>
          </rPr>
          <t>Gavin Mudd:</t>
        </r>
        <r>
          <rPr>
            <sz val="9"/>
            <color indexed="81"/>
            <rFont val="Tahoma"/>
            <family val="2"/>
          </rPr>
          <t xml:space="preserve">
indicative, based on resource reported in 2007 Annual Report</t>
        </r>
      </text>
    </comment>
    <comment ref="AR6" authorId="0" shapeId="0" xr:uid="{429EF868-3B0B-42D8-914D-578F65C293CD}">
      <text>
        <r>
          <rPr>
            <b/>
            <sz val="9"/>
            <color indexed="81"/>
            <rFont val="Tahoma"/>
            <family val="2"/>
          </rPr>
          <t>Gavin Mudd:</t>
        </r>
        <r>
          <rPr>
            <sz val="9"/>
            <color indexed="81"/>
            <rFont val="Tahoma"/>
            <family val="2"/>
          </rPr>
          <t xml:space="preserve">
indicative, based on resource reported in 2007 Annual Report</t>
        </r>
      </text>
    </comment>
    <comment ref="BN6" authorId="0" shapeId="0" xr:uid="{38BFB8FD-97E9-4BAB-8264-28C6BF05AEED}">
      <text>
        <r>
          <rPr>
            <b/>
            <sz val="9"/>
            <color indexed="81"/>
            <rFont val="Tahoma"/>
            <family val="2"/>
          </rPr>
          <t>Gavin Mudd:</t>
        </r>
        <r>
          <rPr>
            <sz val="9"/>
            <color indexed="81"/>
            <rFont val="Tahoma"/>
            <family val="2"/>
          </rPr>
          <t xml:space="preserve">
indicative, based on resource reported in 2007 Annual Report</t>
        </r>
      </text>
    </comment>
    <comment ref="EA6" authorId="0" shapeId="0" xr:uid="{394D0B98-4745-4395-AEE0-64AB3CBDBFF4}">
      <text>
        <r>
          <rPr>
            <b/>
            <sz val="9"/>
            <color indexed="81"/>
            <rFont val="Tahoma"/>
            <family val="2"/>
          </rPr>
          <t>Gavin Mudd:</t>
        </r>
        <r>
          <rPr>
            <sz val="9"/>
            <color indexed="81"/>
            <rFont val="Tahoma"/>
            <family val="2"/>
          </rPr>
          <t xml:space="preserve">
from earlier owner Compass Resources</t>
        </r>
      </text>
    </comment>
    <comment ref="N7" authorId="0" shapeId="0" xr:uid="{5CE79E98-EB43-4C34-A66E-193F94520D73}">
      <text>
        <r>
          <rPr>
            <b/>
            <sz val="9"/>
            <color indexed="81"/>
            <rFont val="Tahoma"/>
            <family val="2"/>
          </rPr>
          <t>Gavin Mudd:</t>
        </r>
        <r>
          <rPr>
            <sz val="9"/>
            <color indexed="81"/>
            <rFont val="Tahoma"/>
            <family val="2"/>
          </rPr>
          <t xml:space="preserve">
previously Hunnan Australia Resources, which was recently taken over by China Minmetals; before this the project was owned by Compass Resources</t>
        </r>
      </text>
    </comment>
    <comment ref="EA7" authorId="0" shapeId="0" xr:uid="{96BC3DBA-7C75-4F3C-8398-671602D9578C}">
      <text>
        <r>
          <rPr>
            <b/>
            <sz val="9"/>
            <color indexed="81"/>
            <rFont val="Tahoma"/>
            <family val="2"/>
          </rPr>
          <t>Gavin Mudd:</t>
        </r>
        <r>
          <rPr>
            <sz val="9"/>
            <color indexed="81"/>
            <rFont val="Tahoma"/>
            <family val="2"/>
          </rPr>
          <t xml:space="preserve">
from earlier owner Compass Resources</t>
        </r>
      </text>
    </comment>
    <comment ref="BF8" authorId="0" shapeId="0" xr:uid="{265FE87D-A1E0-44A9-8126-4615743B5892}">
      <text>
        <r>
          <rPr>
            <b/>
            <sz val="9"/>
            <color indexed="81"/>
            <rFont val="Tahoma"/>
            <family val="2"/>
          </rPr>
          <t>Gavin Mudd:</t>
        </r>
        <r>
          <rPr>
            <sz val="9"/>
            <color indexed="81"/>
            <rFont val="Tahoma"/>
            <family val="2"/>
          </rPr>
          <t xml:space="preserve">
ASX announcement, 17 Sept. 2015</t>
        </r>
      </text>
    </comment>
    <comment ref="CB8" authorId="0" shapeId="0" xr:uid="{40334923-88EF-40C2-9DA5-492803CF5DBF}">
      <text>
        <r>
          <rPr>
            <b/>
            <sz val="9"/>
            <color indexed="81"/>
            <rFont val="Tahoma"/>
            <family val="2"/>
          </rPr>
          <t>Gavin Mudd:</t>
        </r>
        <r>
          <rPr>
            <sz val="9"/>
            <color indexed="81"/>
            <rFont val="Tahoma"/>
            <family val="2"/>
          </rPr>
          <t xml:space="preserve">
ASX announcement, 17 Sept. 2015</t>
        </r>
      </text>
    </comment>
    <comment ref="N9" authorId="0" shapeId="0" xr:uid="{462D9A4B-F843-4E3E-AC0A-CA2E800E17AC}">
      <text>
        <r>
          <rPr>
            <b/>
            <sz val="9"/>
            <color indexed="81"/>
            <rFont val="Tahoma"/>
            <family val="2"/>
          </rPr>
          <t>Gavin Mudd:</t>
        </r>
        <r>
          <rPr>
            <sz val="9"/>
            <color indexed="81"/>
            <rFont val="Tahoma"/>
            <family val="2"/>
          </rPr>
          <t xml:space="preserve">
previously Hunnan Australia Resources, which was recently taken over by China Minmetals; before this the project was owned by Compass Resources</t>
        </r>
      </text>
    </comment>
    <comment ref="EA9" authorId="0" shapeId="0" xr:uid="{BB0BDA41-19C4-4381-8B0C-DEB280D730BD}">
      <text>
        <r>
          <rPr>
            <b/>
            <sz val="9"/>
            <color indexed="81"/>
            <rFont val="Tahoma"/>
            <family val="2"/>
          </rPr>
          <t>Gavin Mudd:</t>
        </r>
        <r>
          <rPr>
            <sz val="9"/>
            <color indexed="81"/>
            <rFont val="Tahoma"/>
            <family val="2"/>
          </rPr>
          <t xml:space="preserve">
from earlier owner Compass Resources</t>
        </r>
      </text>
    </comment>
    <comment ref="N10" authorId="0" shapeId="0" xr:uid="{00B23919-06BE-47EB-9B16-3FC4C298957E}">
      <text>
        <r>
          <rPr>
            <b/>
            <sz val="9"/>
            <color indexed="81"/>
            <rFont val="Tahoma"/>
            <family val="2"/>
          </rPr>
          <t>Gavin Mudd:</t>
        </r>
        <r>
          <rPr>
            <sz val="9"/>
            <color indexed="81"/>
            <rFont val="Tahoma"/>
            <family val="2"/>
          </rPr>
          <t xml:space="preserve">
previously held by Allegiance Mining, then then Zinifex, then OZ Minerals, then MMG, now Dundas Mining</t>
        </r>
      </text>
    </comment>
    <comment ref="EA10" authorId="0" shapeId="0" xr:uid="{8D5F188A-F9CC-40D6-9C8F-7553F75159F2}">
      <text>
        <r>
          <rPr>
            <b/>
            <sz val="9"/>
            <color indexed="81"/>
            <rFont val="Tahoma"/>
            <family val="2"/>
          </rPr>
          <t>Gavin Mudd:</t>
        </r>
        <r>
          <rPr>
            <sz val="9"/>
            <color indexed="81"/>
            <rFont val="Tahoma"/>
            <family val="2"/>
          </rPr>
          <t xml:space="preserve">
data from former owner Allegiance Mining</t>
        </r>
      </text>
    </comment>
    <comment ref="N12" authorId="0" shapeId="0" xr:uid="{3B55B1FB-070E-416F-84BA-01FB690E7D47}">
      <text>
        <r>
          <rPr>
            <b/>
            <sz val="9"/>
            <color indexed="81"/>
            <rFont val="Tahoma"/>
            <family val="2"/>
          </rPr>
          <t>Gavin Mudd:</t>
        </r>
        <r>
          <rPr>
            <sz val="9"/>
            <color indexed="81"/>
            <rFont val="Tahoma"/>
            <family val="2"/>
          </rPr>
          <t xml:space="preserve">
previously held by Central West Gold NL</t>
        </r>
      </text>
    </comment>
    <comment ref="BK12" authorId="0" shapeId="0" xr:uid="{7767F492-CD6B-4BA2-BF24-DA5901C38599}">
      <text>
        <r>
          <rPr>
            <b/>
            <sz val="9"/>
            <color indexed="81"/>
            <rFont val="Tahoma"/>
            <family val="2"/>
          </rPr>
          <t>Gavin Mudd:</t>
        </r>
        <r>
          <rPr>
            <sz val="9"/>
            <color indexed="81"/>
            <rFont val="Tahoma"/>
            <family val="2"/>
          </rPr>
          <t xml:space="preserve">
historical resource only, assumed as inferred resources</t>
        </r>
      </text>
    </comment>
    <comment ref="BT12" authorId="0" shapeId="0" xr:uid="{DE979556-D8E4-48FE-9731-0C0F62E5CFA7}">
      <text>
        <r>
          <rPr>
            <b/>
            <sz val="9"/>
            <color indexed="81"/>
            <rFont val="Tahoma"/>
            <family val="2"/>
          </rPr>
          <t>Gavin Mudd:</t>
        </r>
        <r>
          <rPr>
            <sz val="9"/>
            <color indexed="81"/>
            <rFont val="Tahoma"/>
            <family val="2"/>
          </rPr>
          <t xml:space="preserve">
historical resource only, assumed as inferred resourcesvalue from 2007 Annual Report</t>
        </r>
      </text>
    </comment>
    <comment ref="BU12" authorId="0" shapeId="0" xr:uid="{19607FFE-28DD-4868-A7FB-73CFF12FFD33}">
      <text>
        <r>
          <rPr>
            <b/>
            <sz val="9"/>
            <color indexed="81"/>
            <rFont val="Tahoma"/>
            <family val="2"/>
          </rPr>
          <t>Gavin Mudd:</t>
        </r>
        <r>
          <rPr>
            <sz val="9"/>
            <color indexed="81"/>
            <rFont val="Tahoma"/>
            <family val="2"/>
          </rPr>
          <t xml:space="preserve">
historical resource only, assumed as inferred resources</t>
        </r>
      </text>
    </comment>
    <comment ref="EA12" authorId="0" shapeId="0" xr:uid="{30216967-B7E1-4730-9E65-3CCECD7B3853}">
      <text>
        <r>
          <rPr>
            <b/>
            <sz val="9"/>
            <color indexed="81"/>
            <rFont val="Tahoma"/>
            <family val="2"/>
          </rPr>
          <t>Gavin Mudd:</t>
        </r>
        <r>
          <rPr>
            <sz val="9"/>
            <color indexed="81"/>
            <rFont val="Tahoma"/>
            <family val="2"/>
          </rPr>
          <t xml:space="preserve">
data from Central West Gold NL</t>
        </r>
      </text>
    </comment>
    <comment ref="BU13" authorId="0" shapeId="0" xr:uid="{FD22C727-541F-44C5-89F9-491445E1BA56}">
      <text>
        <r>
          <rPr>
            <b/>
            <sz val="9"/>
            <color indexed="81"/>
            <rFont val="Tahoma"/>
            <family val="2"/>
          </rPr>
          <t>Gavin Mudd:</t>
        </r>
        <r>
          <rPr>
            <sz val="9"/>
            <color indexed="81"/>
            <rFont val="Tahoma"/>
            <family val="2"/>
          </rPr>
          <t xml:space="preserve">
value from Barnes (2006)</t>
        </r>
      </text>
    </comment>
    <comment ref="BU14" authorId="0" shapeId="0" xr:uid="{68ABEA24-F018-4389-A1B0-11CE226285FF}">
      <text>
        <r>
          <rPr>
            <b/>
            <sz val="9"/>
            <color indexed="81"/>
            <rFont val="Tahoma"/>
            <family val="2"/>
          </rPr>
          <t>Gavin Mudd:</t>
        </r>
        <r>
          <rPr>
            <sz val="9"/>
            <color indexed="81"/>
            <rFont val="Tahoma"/>
            <family val="2"/>
          </rPr>
          <t xml:space="preserve">
value from Barnes (2006)</t>
        </r>
      </text>
    </comment>
    <comment ref="AY18" authorId="0" shapeId="0" xr:uid="{D140FC72-150A-4CA3-8381-E38C53415822}">
      <text>
        <r>
          <rPr>
            <b/>
            <sz val="9"/>
            <color indexed="81"/>
            <rFont val="Tahoma"/>
            <family val="2"/>
          </rPr>
          <t>Gavin Mudd:</t>
        </r>
        <r>
          <rPr>
            <sz val="9"/>
            <color indexed="81"/>
            <rFont val="Tahoma"/>
            <family val="2"/>
          </rPr>
          <t xml:space="preserve">
data from WA MINEDEX</t>
        </r>
      </text>
    </comment>
    <comment ref="BU18" authorId="0" shapeId="0" xr:uid="{CCBF8E89-433F-40C2-90D9-71F8D02C4E3D}">
      <text>
        <r>
          <rPr>
            <b/>
            <sz val="9"/>
            <color indexed="81"/>
            <rFont val="Tahoma"/>
            <family val="2"/>
          </rPr>
          <t>Gavin Mudd:</t>
        </r>
        <r>
          <rPr>
            <sz val="9"/>
            <color indexed="81"/>
            <rFont val="Tahoma"/>
            <family val="2"/>
          </rPr>
          <t xml:space="preserve">
data from WA MINEDEX</t>
        </r>
      </text>
    </comment>
    <comment ref="CB22" authorId="0" shapeId="0" xr:uid="{620EA123-830D-4334-8034-66F5003382F2}">
      <text>
        <r>
          <rPr>
            <b/>
            <sz val="9"/>
            <color indexed="81"/>
            <rFont val="Tahoma"/>
            <family val="2"/>
          </rPr>
          <t>Gavin Mudd:</t>
        </r>
        <r>
          <rPr>
            <sz val="9"/>
            <color indexed="81"/>
            <rFont val="Tahoma"/>
            <family val="2"/>
          </rPr>
          <t xml:space="preserve">
not JORC-code compliant</t>
        </r>
      </text>
    </comment>
    <comment ref="AY30" authorId="0" shapeId="0" xr:uid="{1A40B7DE-BC35-43EF-941A-4B14D8F8B07E}">
      <text>
        <r>
          <rPr>
            <b/>
            <sz val="9"/>
            <color indexed="81"/>
            <rFont val="Tahoma"/>
            <family val="2"/>
          </rPr>
          <t>Gavin Mudd:</t>
        </r>
        <r>
          <rPr>
            <sz val="9"/>
            <color indexed="81"/>
            <rFont val="Tahoma"/>
            <family val="2"/>
          </rPr>
          <t xml:space="preserve">
value from Barnes (2006)</t>
        </r>
      </text>
    </comment>
    <comment ref="CB33" authorId="0" shapeId="0" xr:uid="{176ECE56-C933-4218-B0A0-79E71645972D}">
      <text>
        <r>
          <rPr>
            <b/>
            <sz val="9"/>
            <color indexed="81"/>
            <rFont val="Tahoma"/>
            <family val="2"/>
          </rPr>
          <t>Gavin Mudd:</t>
        </r>
        <r>
          <rPr>
            <sz val="9"/>
            <color indexed="81"/>
            <rFont val="Tahoma"/>
            <family val="2"/>
          </rPr>
          <t xml:space="preserve">
not JORC-code compliant</t>
        </r>
      </text>
    </comment>
    <comment ref="M39" authorId="0" shapeId="0" xr:uid="{9D062DEF-7815-4DC2-BCD8-D25533A68FAD}">
      <text>
        <r>
          <rPr>
            <b/>
            <sz val="9"/>
            <color indexed="81"/>
            <rFont val="Tahoma"/>
            <family val="2"/>
          </rPr>
          <t>Gavin Mudd:</t>
        </r>
        <r>
          <rPr>
            <sz val="9"/>
            <color indexed="81"/>
            <rFont val="Tahoma"/>
            <family val="2"/>
          </rPr>
          <t xml:space="preserve">
includes John Ellis, Merv Daw</t>
        </r>
      </text>
    </comment>
    <comment ref="M49" authorId="0" shapeId="0" xr:uid="{D74783F7-3F04-4290-96F6-F6731FB452D5}">
      <text>
        <r>
          <rPr>
            <b/>
            <sz val="9"/>
            <color indexed="81"/>
            <rFont val="Tahoma"/>
            <family val="2"/>
          </rPr>
          <t>Gavin Mudd:</t>
        </r>
        <r>
          <rPr>
            <sz val="9"/>
            <color indexed="81"/>
            <rFont val="Tahoma"/>
            <family val="2"/>
          </rPr>
          <t xml:space="preserve">
formerly known as the "Nornico" project</t>
        </r>
      </text>
    </comment>
    <comment ref="EA49" authorId="0" shapeId="0" xr:uid="{0CB932A5-A2C0-4EA2-98F7-27370A511183}">
      <text>
        <r>
          <rPr>
            <b/>
            <sz val="9"/>
            <color indexed="81"/>
            <rFont val="Tahoma"/>
            <family val="2"/>
          </rPr>
          <t>Gavin Mudd:</t>
        </r>
        <r>
          <rPr>
            <sz val="9"/>
            <color indexed="81"/>
            <rFont val="Tahoma"/>
            <family val="2"/>
          </rPr>
          <t xml:space="preserve">
media release (ASX) from former owner Metallica Minerals Ltd</t>
        </r>
      </text>
    </comment>
    <comment ref="BV50" authorId="0" shapeId="0" xr:uid="{07A34163-4826-4EB4-BDF4-FDC13480A661}">
      <text>
        <r>
          <rPr>
            <b/>
            <sz val="9"/>
            <color indexed="81"/>
            <rFont val="Tahoma"/>
            <family val="2"/>
          </rPr>
          <t>Gavin Mudd:</t>
        </r>
        <r>
          <rPr>
            <sz val="9"/>
            <color indexed="81"/>
            <rFont val="Tahoma"/>
            <family val="2"/>
          </rPr>
          <t xml:space="preserve">
data from Dec. 2017 quarterly report</t>
        </r>
      </text>
    </comment>
    <comment ref="BW50" authorId="0" shapeId="0" xr:uid="{78418033-02DE-4E30-B404-401542C5049B}">
      <text>
        <r>
          <rPr>
            <b/>
            <sz val="9"/>
            <color indexed="81"/>
            <rFont val="Tahoma"/>
            <family val="2"/>
          </rPr>
          <t>Gavin Mudd:</t>
        </r>
        <r>
          <rPr>
            <sz val="9"/>
            <color indexed="81"/>
            <rFont val="Tahoma"/>
            <family val="2"/>
          </rPr>
          <t xml:space="preserve">
data from Dec. 2017 quarterly report</t>
        </r>
      </text>
    </comment>
    <comment ref="CB50" authorId="0" shapeId="0" xr:uid="{1F2C08C5-412B-4114-A02F-987F94A9418A}">
      <text>
        <r>
          <rPr>
            <b/>
            <sz val="9"/>
            <color indexed="81"/>
            <rFont val="Tahoma"/>
            <family val="2"/>
          </rPr>
          <t>Gavin Mudd:</t>
        </r>
        <r>
          <rPr>
            <sz val="9"/>
            <color indexed="81"/>
            <rFont val="Tahoma"/>
            <family val="2"/>
          </rPr>
          <t xml:space="preserve">
data from Dec. 2017 quarterly report</t>
        </r>
      </text>
    </comment>
    <comment ref="M51" authorId="0" shapeId="0" xr:uid="{CE281002-A145-43BB-8D02-3475BC8D8E9E}">
      <text>
        <r>
          <rPr>
            <b/>
            <sz val="9"/>
            <color indexed="81"/>
            <rFont val="Tahoma"/>
            <family val="2"/>
          </rPr>
          <t>Gavin Mudd:</t>
        </r>
        <r>
          <rPr>
            <sz val="9"/>
            <color indexed="81"/>
            <rFont val="Tahoma"/>
            <family val="2"/>
          </rPr>
          <t xml:space="preserve">
formerly known as the "Nornico" project</t>
        </r>
      </text>
    </comment>
    <comment ref="EA51" authorId="0" shapeId="0" xr:uid="{E6CC6D36-EB30-4711-ACD7-39B90F8CDD55}">
      <text>
        <r>
          <rPr>
            <b/>
            <sz val="9"/>
            <color indexed="81"/>
            <rFont val="Tahoma"/>
            <family val="2"/>
          </rPr>
          <t>Gavin Mudd:</t>
        </r>
        <r>
          <rPr>
            <sz val="9"/>
            <color indexed="81"/>
            <rFont val="Tahoma"/>
            <family val="2"/>
          </rPr>
          <t xml:space="preserve">
media release (ASX) from former owner Metallica Minerals Ltd</t>
        </r>
      </text>
    </comment>
    <comment ref="M54" authorId="0" shapeId="0" xr:uid="{CDCE1C0C-0BE5-43C6-9C88-9D14550FA418}">
      <text>
        <r>
          <rPr>
            <b/>
            <sz val="9"/>
            <color indexed="81"/>
            <rFont val="Tahoma"/>
            <family val="2"/>
          </rPr>
          <t>Gavin Mudd:</t>
        </r>
        <r>
          <rPr>
            <sz val="9"/>
            <color indexed="81"/>
            <rFont val="Tahoma"/>
            <family val="2"/>
          </rPr>
          <t xml:space="preserve">
formerly known as the "Nornico" project; includes Bell Creek South, Bell Creek North, Bell Creek Northwest, Bell Creek The Neck</t>
        </r>
      </text>
    </comment>
    <comment ref="EA54" authorId="0" shapeId="0" xr:uid="{C28A772E-D592-4B22-8322-9DAB24E47F8B}">
      <text>
        <r>
          <rPr>
            <b/>
            <sz val="9"/>
            <color indexed="81"/>
            <rFont val="Tahoma"/>
            <family val="2"/>
          </rPr>
          <t>Gavin Mudd:</t>
        </r>
        <r>
          <rPr>
            <sz val="9"/>
            <color indexed="81"/>
            <rFont val="Tahoma"/>
            <family val="2"/>
          </rPr>
          <t xml:space="preserve">
media release (ASX) from former owner Metallica Minerals Ltd</t>
        </r>
      </text>
    </comment>
    <comment ref="BU60" authorId="0" shapeId="0" xr:uid="{B447771A-52A3-4877-9647-EE08F8A05559}">
      <text>
        <r>
          <rPr>
            <b/>
            <sz val="9"/>
            <color indexed="81"/>
            <rFont val="Tahoma"/>
            <family val="2"/>
          </rPr>
          <t>Gavin Mudd:</t>
        </r>
        <r>
          <rPr>
            <sz val="9"/>
            <color indexed="81"/>
            <rFont val="Tahoma"/>
            <family val="2"/>
          </rPr>
          <t xml:space="preserve">
data from WA MINEDEX</t>
        </r>
      </text>
    </comment>
    <comment ref="N63" authorId="0" shapeId="0" xr:uid="{12DB06DC-DC71-4441-B9F7-3C9763EFE337}">
      <text>
        <r>
          <rPr>
            <b/>
            <sz val="9"/>
            <color indexed="81"/>
            <rFont val="Tahoma"/>
            <family val="2"/>
          </rPr>
          <t>Gavin Mudd:</t>
        </r>
        <r>
          <rPr>
            <sz val="9"/>
            <color indexed="81"/>
            <rFont val="Tahoma"/>
            <family val="2"/>
          </rPr>
          <t xml:space="preserve">
formerly Proto Resources Ltd (now bankrupt)</t>
        </r>
      </text>
    </comment>
    <comment ref="M67" authorId="0" shapeId="0" xr:uid="{6780089A-88BA-4091-A88D-A329E4C167A2}">
      <text>
        <r>
          <rPr>
            <b/>
            <sz val="9"/>
            <color indexed="81"/>
            <rFont val="Tahoma"/>
            <family val="2"/>
          </rPr>
          <t>Gavin Mudd:</t>
        </r>
        <r>
          <rPr>
            <sz val="9"/>
            <color indexed="81"/>
            <rFont val="Tahoma"/>
            <family val="2"/>
          </rPr>
          <t xml:space="preserve">
formerly known as the "Nornico" project</t>
        </r>
      </text>
    </comment>
    <comment ref="EA67" authorId="0" shapeId="0" xr:uid="{DCAA1224-92B5-4B4D-863D-4964C3C28FE9}">
      <text>
        <r>
          <rPr>
            <b/>
            <sz val="9"/>
            <color indexed="81"/>
            <rFont val="Tahoma"/>
            <family val="2"/>
          </rPr>
          <t>Gavin Mudd:</t>
        </r>
        <r>
          <rPr>
            <sz val="9"/>
            <color indexed="81"/>
            <rFont val="Tahoma"/>
            <family val="2"/>
          </rPr>
          <t xml:space="preserve">
media release (ASX) from former owner Metallica Minerals Ltd</t>
        </r>
      </text>
    </comment>
    <comment ref="M69" authorId="0" shapeId="0" xr:uid="{0E00C6F0-BD55-44B7-A704-E261795B3EE8}">
      <text>
        <r>
          <rPr>
            <b/>
            <sz val="9"/>
            <color indexed="81"/>
            <rFont val="Tahoma"/>
            <family val="2"/>
          </rPr>
          <t>Gavin Mudd:</t>
        </r>
        <r>
          <rPr>
            <sz val="9"/>
            <color indexed="81"/>
            <rFont val="Tahoma"/>
            <family val="2"/>
          </rPr>
          <t xml:space="preserve">
formerly known as the "Nornico" project</t>
        </r>
      </text>
    </comment>
    <comment ref="EA69" authorId="0" shapeId="0" xr:uid="{DBDE405B-67F7-4446-B771-6C09379CF727}">
      <text>
        <r>
          <rPr>
            <b/>
            <sz val="9"/>
            <color indexed="81"/>
            <rFont val="Tahoma"/>
            <family val="2"/>
          </rPr>
          <t>Gavin Mudd:</t>
        </r>
        <r>
          <rPr>
            <sz val="9"/>
            <color indexed="81"/>
            <rFont val="Tahoma"/>
            <family val="2"/>
          </rPr>
          <t xml:space="preserve">
media release (ASX) from former owner Metallica Minerals Ltd</t>
        </r>
      </text>
    </comment>
    <comment ref="N71" authorId="0" shapeId="0" xr:uid="{7D64FC26-068D-4480-AC7A-AA9494C6A6F4}">
      <text>
        <r>
          <rPr>
            <b/>
            <sz val="9"/>
            <color indexed="81"/>
            <rFont val="Tahoma"/>
            <family val="2"/>
          </rPr>
          <t>Gavin Mudd:</t>
        </r>
        <r>
          <rPr>
            <sz val="9"/>
            <color indexed="81"/>
            <rFont val="Tahoma"/>
            <family val="2"/>
          </rPr>
          <t xml:space="preserve">
previously Proto Resources Ltd, then GME Resources Ltd, now no-one (apparently).</t>
        </r>
      </text>
    </comment>
    <comment ref="N83" authorId="0" shapeId="0" xr:uid="{65277DF6-1548-4C42-ADFE-9574C5E4BFCF}">
      <text>
        <r>
          <rPr>
            <b/>
            <sz val="9"/>
            <color indexed="81"/>
            <rFont val="Tahoma"/>
            <family val="2"/>
          </rPr>
          <t>Gavin Mudd:</t>
        </r>
        <r>
          <rPr>
            <sz val="9"/>
            <color indexed="81"/>
            <rFont val="Tahoma"/>
            <family val="2"/>
          </rPr>
          <t xml:space="preserve">
possibly Clean Power Pty Ltd, then MinRex Resources Ltd - but current ownwer unknown</t>
        </r>
      </text>
    </comment>
    <comment ref="N87" authorId="0" shapeId="0" xr:uid="{6A297F10-2636-45CB-8FA8-8926961EA8AA}">
      <text>
        <r>
          <rPr>
            <b/>
            <sz val="9"/>
            <color indexed="81"/>
            <rFont val="Tahoma"/>
            <family val="2"/>
          </rPr>
          <t>Gavin Mudd:</t>
        </r>
        <r>
          <rPr>
            <sz val="9"/>
            <color indexed="81"/>
            <rFont val="Tahoma"/>
            <family val="2"/>
          </rPr>
          <t xml:space="preserve">
various owners previously</t>
        </r>
      </text>
    </comment>
    <comment ref="BK88" authorId="0" shapeId="0" xr:uid="{4AA8FBA0-8C7C-430D-B0A5-349CA14D2B65}">
      <text>
        <r>
          <rPr>
            <b/>
            <sz val="9"/>
            <color indexed="81"/>
            <rFont val="Tahoma"/>
            <family val="2"/>
          </rPr>
          <t>Gavin Mudd:</t>
        </r>
        <r>
          <rPr>
            <sz val="9"/>
            <color indexed="81"/>
            <rFont val="Tahoma"/>
            <family val="2"/>
          </rPr>
          <t xml:space="preserve">
not JORC-code compliant</t>
        </r>
      </text>
    </comment>
    <comment ref="BT88" authorId="0" shapeId="0" xr:uid="{0B6101CE-51E0-4051-8176-27912A894FB4}">
      <text>
        <r>
          <rPr>
            <b/>
            <sz val="9"/>
            <color indexed="81"/>
            <rFont val="Tahoma"/>
            <family val="2"/>
          </rPr>
          <t>Gavin Mudd:</t>
        </r>
        <r>
          <rPr>
            <sz val="9"/>
            <color indexed="81"/>
            <rFont val="Tahoma"/>
            <family val="2"/>
          </rPr>
          <t xml:space="preserve">
not JORC-code compliant</t>
        </r>
      </text>
    </comment>
    <comment ref="N89" authorId="0" shapeId="0" xr:uid="{F637E9ED-9F4B-460B-92B9-E120192D5179}">
      <text>
        <r>
          <rPr>
            <b/>
            <sz val="9"/>
            <color indexed="81"/>
            <rFont val="Tahoma"/>
            <family val="2"/>
          </rPr>
          <t>Gavin Mudd:</t>
        </r>
        <r>
          <rPr>
            <sz val="9"/>
            <color indexed="81"/>
            <rFont val="Tahoma"/>
            <family val="2"/>
          </rPr>
          <t xml:space="preserve">
possibly Clean Power Pty Ltd, then MinRex Resources Ltd - but current ownwer unknown</t>
        </r>
      </text>
    </comment>
    <comment ref="EA89" authorId="0" shapeId="0" xr:uid="{71203D94-7982-4920-A9D1-A84615C1F3F9}">
      <text>
        <r>
          <rPr>
            <b/>
            <sz val="9"/>
            <color indexed="81"/>
            <rFont val="Tahoma"/>
            <family val="2"/>
          </rPr>
          <t>Gavin Mudd:</t>
        </r>
        <r>
          <rPr>
            <sz val="9"/>
            <color indexed="81"/>
            <rFont val="Tahoma"/>
            <family val="2"/>
          </rPr>
          <t xml:space="preserve">
"Final Report On Exploration Licences 4964, 5185, 5315 Lake Innes, N.S.W.  Nickel/Cobalt/Scandium Laterite Project for Jervois Mining"</t>
        </r>
      </text>
    </comment>
    <comment ref="N90" authorId="0" shapeId="0" xr:uid="{8FEAFCE5-F012-4725-A965-EAD35DFECF17}">
      <text>
        <r>
          <rPr>
            <b/>
            <sz val="9"/>
            <color indexed="81"/>
            <rFont val="Tahoma"/>
            <family val="2"/>
          </rPr>
          <t>Gavin Mudd:</t>
        </r>
        <r>
          <rPr>
            <sz val="9"/>
            <color indexed="81"/>
            <rFont val="Tahoma"/>
            <family val="2"/>
          </rPr>
          <t xml:space="preserve">
possibly Clean Power Pty Ltd, then MinRex Resources Ltd - but current ownwer unknown</t>
        </r>
      </text>
    </comment>
    <comment ref="EA90" authorId="0" shapeId="0" xr:uid="{1D333B71-891E-4D7A-94E8-BAEA8F406F3C}">
      <text>
        <r>
          <rPr>
            <b/>
            <sz val="9"/>
            <color indexed="81"/>
            <rFont val="Tahoma"/>
            <family val="2"/>
          </rPr>
          <t>Gavin Mudd:</t>
        </r>
        <r>
          <rPr>
            <sz val="9"/>
            <color indexed="81"/>
            <rFont val="Tahoma"/>
            <family val="2"/>
          </rPr>
          <t xml:space="preserve">
"Final Report On Exploration Licences 4964, 5185, 5315 Lake Innes, N.S.W.  Nickel/Cobalt/Scandium Laterite Project for Jervois Mining"</t>
        </r>
      </text>
    </comment>
    <comment ref="N91" authorId="0" shapeId="0" xr:uid="{44555A51-9576-44DB-B8BE-C101CD460853}">
      <text>
        <r>
          <rPr>
            <b/>
            <sz val="9"/>
            <color indexed="81"/>
            <rFont val="Tahoma"/>
            <family val="2"/>
          </rPr>
          <t>Gavin Mudd:</t>
        </r>
        <r>
          <rPr>
            <sz val="9"/>
            <color indexed="81"/>
            <rFont val="Tahoma"/>
            <family val="2"/>
          </rPr>
          <t xml:space="preserve">
possibly Clean Power Pty Ltd, then MinRex Resources Ltd - but current ownwer unknown</t>
        </r>
      </text>
    </comment>
    <comment ref="EA91" authorId="0" shapeId="0" xr:uid="{41EF8D41-DE85-4FFD-816D-07A421AEEACF}">
      <text>
        <r>
          <rPr>
            <b/>
            <sz val="9"/>
            <color indexed="81"/>
            <rFont val="Tahoma"/>
            <family val="2"/>
          </rPr>
          <t>Gavin Mudd:</t>
        </r>
        <r>
          <rPr>
            <sz val="9"/>
            <color indexed="81"/>
            <rFont val="Tahoma"/>
            <family val="2"/>
          </rPr>
          <t xml:space="preserve">
"Final Report On Exploration Licences 4964, 5185, 5315 Lake Innes, N.S.W.  Nickel/Cobalt/Scandium Laterite Project for Jervois Mining"</t>
        </r>
      </text>
    </comment>
    <comment ref="M95" authorId="0" shapeId="0" xr:uid="{7522CBE7-3CA8-4178-A0A4-DDF95188DE48}">
      <text>
        <r>
          <rPr>
            <b/>
            <sz val="9"/>
            <color indexed="81"/>
            <rFont val="Tahoma"/>
            <family val="2"/>
          </rPr>
          <t>Gavin Mudd:</t>
        </r>
        <r>
          <rPr>
            <sz val="9"/>
            <color indexed="81"/>
            <rFont val="Tahoma"/>
            <family val="2"/>
          </rPr>
          <t xml:space="preserve">
includes Corella, Hannibals, Harrier, Harakka, Wedgetail</t>
        </r>
      </text>
    </comment>
    <comment ref="AO95" authorId="0" shapeId="0" xr:uid="{CFC299E9-CB9F-433C-9391-6CDEAF43FF04}">
      <text>
        <r>
          <rPr>
            <b/>
            <sz val="9"/>
            <color indexed="81"/>
            <rFont val="Tahoma"/>
            <family val="2"/>
          </rPr>
          <t>Gavin Mudd:</t>
        </r>
        <r>
          <rPr>
            <sz val="9"/>
            <color indexed="81"/>
            <rFont val="Tahoma"/>
            <family val="2"/>
          </rPr>
          <t xml:space="preserve">
includes measured and indicated</t>
        </r>
      </text>
    </comment>
    <comment ref="AX95" authorId="0" shapeId="0" xr:uid="{241D12BB-DC68-43B6-90C4-672B49AEAD26}">
      <text>
        <r>
          <rPr>
            <b/>
            <sz val="9"/>
            <color indexed="81"/>
            <rFont val="Tahoma"/>
            <family val="2"/>
          </rPr>
          <t>Gavin Mudd:</t>
        </r>
        <r>
          <rPr>
            <sz val="9"/>
            <color indexed="81"/>
            <rFont val="Tahoma"/>
            <family val="2"/>
          </rPr>
          <t xml:space="preserve">
includes measured and indicated</t>
        </r>
      </text>
    </comment>
    <comment ref="N101" authorId="0" shapeId="0" xr:uid="{DA14A4C6-36A5-40B3-AC54-9DC6340F6FF4}">
      <text>
        <r>
          <rPr>
            <b/>
            <sz val="9"/>
            <color indexed="81"/>
            <rFont val="Tahoma"/>
            <family val="2"/>
          </rPr>
          <t>Gavin Mudd:</t>
        </r>
        <r>
          <rPr>
            <sz val="9"/>
            <color indexed="81"/>
            <rFont val="Tahoma"/>
            <family val="2"/>
          </rPr>
          <t xml:space="preserve">
previously held by Allegiance Mining, then then Zinifex, then OZ Minerals, then MMG, now Dundas Mining</t>
        </r>
      </text>
    </comment>
    <comment ref="EA101" authorId="0" shapeId="0" xr:uid="{288B452B-502D-4C25-A335-E43DF9543747}">
      <text>
        <r>
          <rPr>
            <b/>
            <sz val="9"/>
            <color indexed="81"/>
            <rFont val="Tahoma"/>
            <family val="2"/>
          </rPr>
          <t>Gavin Mudd:</t>
        </r>
        <r>
          <rPr>
            <sz val="9"/>
            <color indexed="81"/>
            <rFont val="Tahoma"/>
            <family val="2"/>
          </rPr>
          <t xml:space="preserve">
data from previous owner MMG</t>
        </r>
      </text>
    </comment>
    <comment ref="AP104" authorId="0" shapeId="0" xr:uid="{34FE508C-6812-4008-8DD7-5CF4AB74A1C6}">
      <text>
        <r>
          <rPr>
            <b/>
            <sz val="9"/>
            <color indexed="81"/>
            <rFont val="Tahoma"/>
            <family val="2"/>
          </rPr>
          <t>Gavin Mudd:</t>
        </r>
        <r>
          <rPr>
            <sz val="9"/>
            <color indexed="81"/>
            <rFont val="Tahoma"/>
            <family val="2"/>
          </rPr>
          <t xml:space="preserve">
grade for indicated &amp; inferred only</t>
        </r>
      </text>
    </comment>
    <comment ref="AY104" authorId="0" shapeId="0" xr:uid="{83C10C3B-A462-4CA5-B53B-64DC06AC945D}">
      <text>
        <r>
          <rPr>
            <b/>
            <sz val="9"/>
            <color indexed="81"/>
            <rFont val="Tahoma"/>
            <family val="2"/>
          </rPr>
          <t>Gavin Mudd:</t>
        </r>
        <r>
          <rPr>
            <sz val="9"/>
            <color indexed="81"/>
            <rFont val="Tahoma"/>
            <family val="2"/>
          </rPr>
          <t xml:space="preserve">
grade for indicated &amp; inferred only</t>
        </r>
      </text>
    </comment>
    <comment ref="BL104" authorId="0" shapeId="0" xr:uid="{AD567286-9765-42AA-833F-5BA09DF4A731}">
      <text>
        <r>
          <rPr>
            <b/>
            <sz val="9"/>
            <color indexed="81"/>
            <rFont val="Tahoma"/>
            <family val="2"/>
          </rPr>
          <t>Gavin Mudd:</t>
        </r>
        <r>
          <rPr>
            <sz val="9"/>
            <color indexed="81"/>
            <rFont val="Tahoma"/>
            <family val="2"/>
          </rPr>
          <t xml:space="preserve">
grade for indicated &amp; inferred only</t>
        </r>
      </text>
    </comment>
    <comment ref="BU104" authorId="0" shapeId="0" xr:uid="{82DE7E42-71EC-4C60-AE36-230A2AFD74ED}">
      <text>
        <r>
          <rPr>
            <b/>
            <sz val="9"/>
            <color indexed="81"/>
            <rFont val="Tahoma"/>
            <family val="2"/>
          </rPr>
          <t>Gavin Mudd:</t>
        </r>
        <r>
          <rPr>
            <sz val="9"/>
            <color indexed="81"/>
            <rFont val="Tahoma"/>
            <family val="2"/>
          </rPr>
          <t xml:space="preserve">
grade for indicated &amp; inferred only</t>
        </r>
      </text>
    </comment>
    <comment ref="M110" authorId="0" shapeId="0" xr:uid="{122D8CF2-08CE-4483-9611-F792C28E7429}">
      <text>
        <r>
          <rPr>
            <b/>
            <sz val="9"/>
            <color indexed="81"/>
            <rFont val="Tahoma"/>
            <family val="2"/>
          </rPr>
          <t>Gavin Mudd:</t>
        </r>
        <r>
          <rPr>
            <sz val="9"/>
            <color indexed="81"/>
            <rFont val="Tahoma"/>
            <family val="2"/>
          </rPr>
          <t xml:space="preserve">
includes Mount Windarra, South Windarra, Cerberus</t>
        </r>
      </text>
    </comment>
    <comment ref="AP110" authorId="0" shapeId="0" xr:uid="{7F9560D5-3017-4D32-AE15-6788161CED28}">
      <text>
        <r>
          <rPr>
            <b/>
            <sz val="9"/>
            <color indexed="81"/>
            <rFont val="Tahoma"/>
            <family val="2"/>
          </rPr>
          <t>Gavin Mudd:</t>
        </r>
        <r>
          <rPr>
            <sz val="9"/>
            <color indexed="81"/>
            <rFont val="Tahoma"/>
            <family val="2"/>
          </rPr>
          <t xml:space="preserve">
grade for indicated &amp; inferred only</t>
        </r>
      </text>
    </comment>
    <comment ref="AY110" authorId="0" shapeId="0" xr:uid="{FBD3BA2D-515B-46B0-934C-B2AD42CEE59C}">
      <text>
        <r>
          <rPr>
            <b/>
            <sz val="9"/>
            <color indexed="81"/>
            <rFont val="Tahoma"/>
            <family val="2"/>
          </rPr>
          <t>Gavin Mudd:</t>
        </r>
        <r>
          <rPr>
            <sz val="9"/>
            <color indexed="81"/>
            <rFont val="Tahoma"/>
            <family val="2"/>
          </rPr>
          <t xml:space="preserve">
grade for indicated &amp; inferred only</t>
        </r>
      </text>
    </comment>
    <comment ref="BL110" authorId="0" shapeId="0" xr:uid="{C1270F18-5C38-4D29-AA57-93ECEDDDA1B7}">
      <text>
        <r>
          <rPr>
            <b/>
            <sz val="9"/>
            <color indexed="81"/>
            <rFont val="Tahoma"/>
            <family val="2"/>
          </rPr>
          <t>Gavin Mudd:</t>
        </r>
        <r>
          <rPr>
            <sz val="9"/>
            <color indexed="81"/>
            <rFont val="Tahoma"/>
            <family val="2"/>
          </rPr>
          <t xml:space="preserve">
grade for indicated &amp; inferred only</t>
        </r>
      </text>
    </comment>
    <comment ref="BU110" authorId="0" shapeId="0" xr:uid="{1C7779CD-0F28-4FC1-9B05-1146012479AA}">
      <text>
        <r>
          <rPr>
            <b/>
            <sz val="9"/>
            <color indexed="81"/>
            <rFont val="Tahoma"/>
            <family val="2"/>
          </rPr>
          <t>Gavin Mudd:</t>
        </r>
        <r>
          <rPr>
            <sz val="9"/>
            <color indexed="81"/>
            <rFont val="Tahoma"/>
            <family val="2"/>
          </rPr>
          <t xml:space="preserve">
grade for indicated &amp; inferred only</t>
        </r>
      </text>
    </comment>
    <comment ref="M111" authorId="0" shapeId="0" xr:uid="{9B95FCAD-5629-4A8A-9703-EBFA6AF1FFA1}">
      <text>
        <r>
          <rPr>
            <b/>
            <sz val="9"/>
            <color indexed="81"/>
            <rFont val="Tahoma"/>
            <family val="2"/>
          </rPr>
          <t>Gavin Mudd:</t>
        </r>
        <r>
          <rPr>
            <sz val="9"/>
            <color indexed="81"/>
            <rFont val="Tahoma"/>
            <family val="2"/>
          </rPr>
          <t xml:space="preserve">
includes Cassini, Burnett, Miitel, Wannaway, Carnilya, Otter Juan, McMahon/Ken, Durkin North, Gellatly, Voyce, Cameron, Stockwell</t>
        </r>
      </text>
    </comment>
    <comment ref="T111" authorId="1" shapeId="0" xr:uid="{74A9045C-83D7-4D58-AA21-E4A75690BDA1}">
      <text>
        <r>
          <rPr>
            <b/>
            <sz val="9"/>
            <color indexed="81"/>
            <rFont val="Tahoma"/>
            <family val="2"/>
          </rPr>
          <t>Author:</t>
        </r>
        <r>
          <rPr>
            <sz val="9"/>
            <color indexed="81"/>
            <rFont val="Tahoma"/>
            <family val="2"/>
          </rPr>
          <t xml:space="preserve">
assumed based on historic milling data</t>
        </r>
      </text>
    </comment>
    <comment ref="AC111" authorId="1" shapeId="0" xr:uid="{AC196C75-B32C-491D-9796-232679D469EA}">
      <text>
        <r>
          <rPr>
            <b/>
            <sz val="9"/>
            <color indexed="81"/>
            <rFont val="Tahoma"/>
            <family val="2"/>
          </rPr>
          <t>Author:</t>
        </r>
        <r>
          <rPr>
            <sz val="9"/>
            <color indexed="81"/>
            <rFont val="Tahoma"/>
            <family val="2"/>
          </rPr>
          <t xml:space="preserve">
assumed based on historic milling data</t>
        </r>
      </text>
    </comment>
    <comment ref="AP111" authorId="1" shapeId="0" xr:uid="{A3E54DB2-3FF1-47A0-8321-4C2B84AF3474}">
      <text>
        <r>
          <rPr>
            <b/>
            <sz val="9"/>
            <color indexed="81"/>
            <rFont val="Tahoma"/>
            <family val="2"/>
          </rPr>
          <t>Author:</t>
        </r>
        <r>
          <rPr>
            <sz val="9"/>
            <color indexed="81"/>
            <rFont val="Tahoma"/>
            <family val="2"/>
          </rPr>
          <t xml:space="preserve">
assumed based on historic milling data</t>
        </r>
      </text>
    </comment>
    <comment ref="AY111" authorId="1" shapeId="0" xr:uid="{40996D5C-9AF0-4C64-901D-C6E50358EEFB}">
      <text>
        <r>
          <rPr>
            <b/>
            <sz val="9"/>
            <color indexed="81"/>
            <rFont val="Tahoma"/>
            <family val="2"/>
          </rPr>
          <t>Author:</t>
        </r>
        <r>
          <rPr>
            <sz val="9"/>
            <color indexed="81"/>
            <rFont val="Tahoma"/>
            <family val="2"/>
          </rPr>
          <t xml:space="preserve">
assumed based on historic milling data</t>
        </r>
      </text>
    </comment>
    <comment ref="BK111" authorId="0" shapeId="0" xr:uid="{A1A626E8-1EF8-4E09-92DF-45A07D24BF2A}">
      <text>
        <r>
          <rPr>
            <b/>
            <sz val="9"/>
            <color indexed="81"/>
            <rFont val="Tahoma"/>
            <family val="2"/>
          </rPr>
          <t>Gavin Mudd:</t>
        </r>
        <r>
          <rPr>
            <sz val="9"/>
            <color indexed="81"/>
            <rFont val="Tahoma"/>
            <family val="2"/>
          </rPr>
          <t xml:space="preserve">
includes Grimsby from WA MINEDEX</t>
        </r>
      </text>
    </comment>
    <comment ref="BL111" authorId="1" shapeId="0" xr:uid="{04E73334-E0F5-4636-B107-6379D6E1AD48}">
      <text>
        <r>
          <rPr>
            <b/>
            <sz val="9"/>
            <color indexed="81"/>
            <rFont val="Tahoma"/>
            <family val="2"/>
          </rPr>
          <t>Author:</t>
        </r>
        <r>
          <rPr>
            <sz val="9"/>
            <color indexed="81"/>
            <rFont val="Tahoma"/>
            <family val="2"/>
          </rPr>
          <t xml:space="preserve">
assumed based on historic milling data</t>
        </r>
      </text>
    </comment>
    <comment ref="BT111" authorId="0" shapeId="0" xr:uid="{950D042F-DDB2-428B-B2D4-BF51058FE8E8}">
      <text>
        <r>
          <rPr>
            <b/>
            <sz val="9"/>
            <color indexed="81"/>
            <rFont val="Tahoma"/>
            <family val="2"/>
          </rPr>
          <t>Gavin Mudd:</t>
        </r>
        <r>
          <rPr>
            <sz val="9"/>
            <color indexed="81"/>
            <rFont val="Tahoma"/>
            <family val="2"/>
          </rPr>
          <t xml:space="preserve">
includes Grimsby from WA MINEDEX</t>
        </r>
      </text>
    </comment>
    <comment ref="BU111" authorId="1" shapeId="0" xr:uid="{C070E92A-8103-42DB-B030-B0B1930B7FA5}">
      <text>
        <r>
          <rPr>
            <b/>
            <sz val="9"/>
            <color indexed="81"/>
            <rFont val="Tahoma"/>
            <family val="2"/>
          </rPr>
          <t>Author:</t>
        </r>
        <r>
          <rPr>
            <sz val="9"/>
            <color indexed="81"/>
            <rFont val="Tahoma"/>
            <family val="2"/>
          </rPr>
          <t xml:space="preserve">
assumed based on historic milling data</t>
        </r>
      </text>
    </comment>
    <comment ref="CH111" authorId="1" shapeId="0" xr:uid="{FF892962-17CB-406D-9486-7003347DEDC3}">
      <text>
        <r>
          <rPr>
            <b/>
            <sz val="9"/>
            <color indexed="81"/>
            <rFont val="Tahoma"/>
            <family val="2"/>
          </rPr>
          <t>Author:</t>
        </r>
        <r>
          <rPr>
            <sz val="9"/>
            <color indexed="81"/>
            <rFont val="Tahoma"/>
            <family val="2"/>
          </rPr>
          <t xml:space="preserve">
assumed based on historic milling data</t>
        </r>
      </text>
    </comment>
    <comment ref="CQ111" authorId="1" shapeId="0" xr:uid="{44A8C63C-C15B-4159-9EDA-DE8FB206018F}">
      <text>
        <r>
          <rPr>
            <b/>
            <sz val="9"/>
            <color indexed="81"/>
            <rFont val="Tahoma"/>
            <family val="2"/>
          </rPr>
          <t>Author:</t>
        </r>
        <r>
          <rPr>
            <sz val="9"/>
            <color indexed="81"/>
            <rFont val="Tahoma"/>
            <family val="2"/>
          </rPr>
          <t xml:space="preserve">
assumed based on historic milling data</t>
        </r>
      </text>
    </comment>
    <comment ref="DD111" authorId="1" shapeId="0" xr:uid="{EABBDA3D-FFE5-40EE-834F-5F2FD39C94A9}">
      <text>
        <r>
          <rPr>
            <b/>
            <sz val="9"/>
            <color indexed="81"/>
            <rFont val="Tahoma"/>
            <family val="2"/>
          </rPr>
          <t>Author:</t>
        </r>
        <r>
          <rPr>
            <sz val="9"/>
            <color indexed="81"/>
            <rFont val="Tahoma"/>
            <family val="2"/>
          </rPr>
          <t xml:space="preserve">
assumed based on historic milling data</t>
        </r>
      </text>
    </comment>
    <comment ref="DM111" authorId="1" shapeId="0" xr:uid="{15D50BA9-BA33-4E24-8C13-1B6093B01955}">
      <text>
        <r>
          <rPr>
            <b/>
            <sz val="9"/>
            <color indexed="81"/>
            <rFont val="Tahoma"/>
            <family val="2"/>
          </rPr>
          <t>Author:</t>
        </r>
        <r>
          <rPr>
            <sz val="9"/>
            <color indexed="81"/>
            <rFont val="Tahoma"/>
            <family val="2"/>
          </rPr>
          <t xml:space="preserve">
assumed based on historic milling data</t>
        </r>
      </text>
    </comment>
    <comment ref="AY112" authorId="0" shapeId="0" xr:uid="{32B60E15-4E1A-484D-919B-99D92CBAE437}">
      <text>
        <r>
          <rPr>
            <b/>
            <sz val="9"/>
            <color indexed="81"/>
            <rFont val="Tahoma"/>
            <family val="2"/>
          </rPr>
          <t>Gavin Mudd:</t>
        </r>
        <r>
          <rPr>
            <sz val="9"/>
            <color indexed="81"/>
            <rFont val="Tahoma"/>
            <family val="2"/>
          </rPr>
          <t xml:space="preserve">
assumes older WA MINEDEX data for %Co in the Lounge Lizard resource</t>
        </r>
      </text>
    </comment>
    <comment ref="BU112" authorId="0" shapeId="0" xr:uid="{45EDFD81-3A84-4A40-9915-E0A6E9287AEF}">
      <text>
        <r>
          <rPr>
            <b/>
            <sz val="9"/>
            <color indexed="81"/>
            <rFont val="Tahoma"/>
            <family val="2"/>
          </rPr>
          <t>Gavin Mudd:</t>
        </r>
        <r>
          <rPr>
            <sz val="9"/>
            <color indexed="81"/>
            <rFont val="Tahoma"/>
            <family val="2"/>
          </rPr>
          <t xml:space="preserve">
assumes older WA MINEDEX data for %Co in the Lounge Lizard resource</t>
        </r>
      </text>
    </comment>
    <comment ref="DM112" authorId="0" shapeId="0" xr:uid="{54084EF9-E5A1-49ED-AA04-C9BEAF412AB9}">
      <text>
        <r>
          <rPr>
            <b/>
            <sz val="9"/>
            <color indexed="81"/>
            <rFont val="Tahoma"/>
            <family val="2"/>
          </rPr>
          <t>Gavin Mudd:</t>
        </r>
        <r>
          <rPr>
            <sz val="9"/>
            <color indexed="81"/>
            <rFont val="Tahoma"/>
            <family val="2"/>
          </rPr>
          <t xml:space="preserve">
assumes older WA MINEDEX data for %Co in the Lounge Lizard resource</t>
        </r>
      </text>
    </comment>
    <comment ref="AP113" authorId="1" shapeId="0" xr:uid="{CD35B187-5973-43F4-A9F8-2A4C309ABF9B}">
      <text>
        <r>
          <rPr>
            <b/>
            <sz val="9"/>
            <color indexed="81"/>
            <rFont val="Tahoma"/>
            <family val="2"/>
          </rPr>
          <t>Author:</t>
        </r>
        <r>
          <rPr>
            <sz val="9"/>
            <color indexed="81"/>
            <rFont val="Tahoma"/>
            <family val="2"/>
          </rPr>
          <t xml:space="preserve">
assumed based on historic milling data</t>
        </r>
      </text>
    </comment>
    <comment ref="AY113" authorId="1" shapeId="0" xr:uid="{9A377920-A299-44B1-ACAE-91BE41B5E086}">
      <text>
        <r>
          <rPr>
            <b/>
            <sz val="9"/>
            <color indexed="81"/>
            <rFont val="Tahoma"/>
            <family val="2"/>
          </rPr>
          <t>Author:</t>
        </r>
        <r>
          <rPr>
            <sz val="9"/>
            <color indexed="81"/>
            <rFont val="Tahoma"/>
            <family val="2"/>
          </rPr>
          <t xml:space="preserve">
assumed based on historic milling data</t>
        </r>
      </text>
    </comment>
    <comment ref="BL113" authorId="1" shapeId="0" xr:uid="{AA0E7369-8136-4107-A27A-B2B03A3C3A9E}">
      <text>
        <r>
          <rPr>
            <b/>
            <sz val="9"/>
            <color indexed="81"/>
            <rFont val="Tahoma"/>
            <family val="2"/>
          </rPr>
          <t>Author:</t>
        </r>
        <r>
          <rPr>
            <sz val="9"/>
            <color indexed="81"/>
            <rFont val="Tahoma"/>
            <family val="2"/>
          </rPr>
          <t xml:space="preserve">
assumed based on historic milling data</t>
        </r>
      </text>
    </comment>
    <comment ref="BU113" authorId="1" shapeId="0" xr:uid="{560265CF-FD65-419C-A229-7C8A202B3A04}">
      <text>
        <r>
          <rPr>
            <b/>
            <sz val="9"/>
            <color indexed="81"/>
            <rFont val="Tahoma"/>
            <family val="2"/>
          </rPr>
          <t>Author:</t>
        </r>
        <r>
          <rPr>
            <sz val="9"/>
            <color indexed="81"/>
            <rFont val="Tahoma"/>
            <family val="2"/>
          </rPr>
          <t xml:space="preserve">
assumed based on historic milling data</t>
        </r>
      </text>
    </comment>
    <comment ref="T117" authorId="1" shapeId="0" xr:uid="{4FAA8823-3A67-455B-B32E-9F6FEFDD52E3}">
      <text>
        <r>
          <rPr>
            <b/>
            <sz val="9"/>
            <color indexed="81"/>
            <rFont val="Tahoma"/>
            <family val="2"/>
          </rPr>
          <t>Author:</t>
        </r>
        <r>
          <rPr>
            <sz val="9"/>
            <color indexed="81"/>
            <rFont val="Tahoma"/>
            <family val="2"/>
          </rPr>
          <t xml:space="preserve">
assumed based on historic milling data</t>
        </r>
      </text>
    </comment>
    <comment ref="AC117" authorId="1" shapeId="0" xr:uid="{04ADC474-4EAE-46B5-A7BF-17742985CBA7}">
      <text>
        <r>
          <rPr>
            <b/>
            <sz val="9"/>
            <color indexed="81"/>
            <rFont val="Tahoma"/>
            <family val="2"/>
          </rPr>
          <t>Author:</t>
        </r>
        <r>
          <rPr>
            <sz val="9"/>
            <color indexed="81"/>
            <rFont val="Tahoma"/>
            <family val="2"/>
          </rPr>
          <t xml:space="preserve">
assumed based on historic milling data</t>
        </r>
      </text>
    </comment>
    <comment ref="AP117" authorId="1" shapeId="0" xr:uid="{FABFDA78-B331-4730-B9B5-0E93F09D2DC5}">
      <text>
        <r>
          <rPr>
            <b/>
            <sz val="9"/>
            <color indexed="81"/>
            <rFont val="Tahoma"/>
            <family val="2"/>
          </rPr>
          <t>Author:</t>
        </r>
        <r>
          <rPr>
            <sz val="9"/>
            <color indexed="81"/>
            <rFont val="Tahoma"/>
            <family val="2"/>
          </rPr>
          <t xml:space="preserve">
assumed based on historic milling data</t>
        </r>
      </text>
    </comment>
    <comment ref="AY117" authorId="1" shapeId="0" xr:uid="{CDD93387-302B-4B0E-A57B-82455220D4F7}">
      <text>
        <r>
          <rPr>
            <b/>
            <sz val="9"/>
            <color indexed="81"/>
            <rFont val="Tahoma"/>
            <family val="2"/>
          </rPr>
          <t>Author:</t>
        </r>
        <r>
          <rPr>
            <sz val="9"/>
            <color indexed="81"/>
            <rFont val="Tahoma"/>
            <family val="2"/>
          </rPr>
          <t xml:space="preserve">
assumed based on historic milling data</t>
        </r>
      </text>
    </comment>
    <comment ref="BL117" authorId="1" shapeId="0" xr:uid="{C1A90C29-C197-4FCE-9A00-DDF0B67D04CD}">
      <text>
        <r>
          <rPr>
            <b/>
            <sz val="9"/>
            <color indexed="81"/>
            <rFont val="Tahoma"/>
            <family val="2"/>
          </rPr>
          <t>Author:</t>
        </r>
        <r>
          <rPr>
            <sz val="9"/>
            <color indexed="81"/>
            <rFont val="Tahoma"/>
            <family val="2"/>
          </rPr>
          <t xml:space="preserve">
assumed based on historic milling data</t>
        </r>
      </text>
    </comment>
    <comment ref="BU117" authorId="1" shapeId="0" xr:uid="{25D36E0D-FFE9-4672-AB2C-B0577D1EA2B0}">
      <text>
        <r>
          <rPr>
            <b/>
            <sz val="9"/>
            <color indexed="81"/>
            <rFont val="Tahoma"/>
            <family val="2"/>
          </rPr>
          <t>Author:</t>
        </r>
        <r>
          <rPr>
            <sz val="9"/>
            <color indexed="81"/>
            <rFont val="Tahoma"/>
            <family val="2"/>
          </rPr>
          <t xml:space="preserve">
assumed based on historic milling data</t>
        </r>
      </text>
    </comment>
    <comment ref="DD117" authorId="1" shapeId="0" xr:uid="{AA95543B-F629-45EE-8433-C1B23C79F86E}">
      <text>
        <r>
          <rPr>
            <b/>
            <sz val="9"/>
            <color indexed="81"/>
            <rFont val="Tahoma"/>
            <family val="2"/>
          </rPr>
          <t>Author:</t>
        </r>
        <r>
          <rPr>
            <sz val="9"/>
            <color indexed="81"/>
            <rFont val="Tahoma"/>
            <family val="2"/>
          </rPr>
          <t xml:space="preserve">
assumed based on historic milling data</t>
        </r>
      </text>
    </comment>
    <comment ref="DM117" authorId="1" shapeId="0" xr:uid="{AFBB4A92-0AC8-4F79-A765-1D97F5203C33}">
      <text>
        <r>
          <rPr>
            <b/>
            <sz val="9"/>
            <color indexed="81"/>
            <rFont val="Tahoma"/>
            <family val="2"/>
          </rPr>
          <t>Author:</t>
        </r>
        <r>
          <rPr>
            <sz val="9"/>
            <color indexed="81"/>
            <rFont val="Tahoma"/>
            <family val="2"/>
          </rPr>
          <t xml:space="preserve">
assumed based on historic milling data</t>
        </r>
      </text>
    </comment>
    <comment ref="AP120" authorId="0" shapeId="0" xr:uid="{7AB6070C-E485-4435-B1C1-379AE6C7A41A}">
      <text>
        <r>
          <rPr>
            <b/>
            <sz val="9"/>
            <color indexed="81"/>
            <rFont val="Tahoma"/>
            <family val="2"/>
          </rPr>
          <t>Gavin Mudd:</t>
        </r>
        <r>
          <rPr>
            <sz val="9"/>
            <color indexed="81"/>
            <rFont val="Tahoma"/>
            <family val="2"/>
          </rPr>
          <t xml:space="preserve">
grade for indicated &amp; inferred only</t>
        </r>
      </text>
    </comment>
    <comment ref="AY120" authorId="0" shapeId="0" xr:uid="{7CD37F0A-1E4E-4AB3-8F18-72DEA99752A5}">
      <text>
        <r>
          <rPr>
            <b/>
            <sz val="9"/>
            <color indexed="81"/>
            <rFont val="Tahoma"/>
            <family val="2"/>
          </rPr>
          <t>Gavin Mudd:</t>
        </r>
        <r>
          <rPr>
            <sz val="9"/>
            <color indexed="81"/>
            <rFont val="Tahoma"/>
            <family val="2"/>
          </rPr>
          <t xml:space="preserve">
grade for indicated &amp; inferred only</t>
        </r>
      </text>
    </comment>
    <comment ref="BL120" authorId="0" shapeId="0" xr:uid="{7EE24189-5A00-4C96-B0B7-07140037FE9D}">
      <text>
        <r>
          <rPr>
            <b/>
            <sz val="9"/>
            <color indexed="81"/>
            <rFont val="Tahoma"/>
            <family val="2"/>
          </rPr>
          <t>Gavin Mudd:</t>
        </r>
        <r>
          <rPr>
            <sz val="9"/>
            <color indexed="81"/>
            <rFont val="Tahoma"/>
            <family val="2"/>
          </rPr>
          <t xml:space="preserve">
grade for indicated &amp; inferred only</t>
        </r>
      </text>
    </comment>
    <comment ref="BU120" authorId="0" shapeId="0" xr:uid="{61A562D7-C2D5-4B37-83C6-6966A1438816}">
      <text>
        <r>
          <rPr>
            <b/>
            <sz val="9"/>
            <color indexed="81"/>
            <rFont val="Tahoma"/>
            <family val="2"/>
          </rPr>
          <t>Gavin Mudd:</t>
        </r>
        <r>
          <rPr>
            <sz val="9"/>
            <color indexed="81"/>
            <rFont val="Tahoma"/>
            <family val="2"/>
          </rPr>
          <t xml:space="preserve">
grade for indicated &amp; inferred only</t>
        </r>
      </text>
    </comment>
    <comment ref="AP125" authorId="1" shapeId="0" xr:uid="{F58C95AD-A8B2-49ED-BEF2-920DE453F4BC}">
      <text>
        <r>
          <rPr>
            <b/>
            <sz val="9"/>
            <color indexed="81"/>
            <rFont val="Tahoma"/>
            <family val="2"/>
          </rPr>
          <t>Author:</t>
        </r>
        <r>
          <rPr>
            <sz val="9"/>
            <color indexed="81"/>
            <rFont val="Tahoma"/>
            <family val="2"/>
          </rPr>
          <t xml:space="preserve">
assumed based on historic milling data</t>
        </r>
      </text>
    </comment>
    <comment ref="AY125" authorId="1" shapeId="0" xr:uid="{2CC66147-D0ED-4D4D-8C79-3C81FAF8DEAE}">
      <text>
        <r>
          <rPr>
            <b/>
            <sz val="9"/>
            <color indexed="81"/>
            <rFont val="Tahoma"/>
            <family val="2"/>
          </rPr>
          <t>Author:</t>
        </r>
        <r>
          <rPr>
            <sz val="9"/>
            <color indexed="81"/>
            <rFont val="Tahoma"/>
            <family val="2"/>
          </rPr>
          <t xml:space="preserve">
assumed based on historic milling data</t>
        </r>
      </text>
    </comment>
    <comment ref="BL125" authorId="1" shapeId="0" xr:uid="{79F3681C-F5DA-44B0-84F0-54BB73126507}">
      <text>
        <r>
          <rPr>
            <b/>
            <sz val="9"/>
            <color indexed="81"/>
            <rFont val="Tahoma"/>
            <family val="2"/>
          </rPr>
          <t>Author:</t>
        </r>
        <r>
          <rPr>
            <sz val="9"/>
            <color indexed="81"/>
            <rFont val="Tahoma"/>
            <family val="2"/>
          </rPr>
          <t xml:space="preserve">
assumed based on historic milling data</t>
        </r>
      </text>
    </comment>
    <comment ref="BU125" authorId="1" shapeId="0" xr:uid="{28B82EBC-F3BA-49A3-9C52-D0B7DDC5CBF8}">
      <text>
        <r>
          <rPr>
            <b/>
            <sz val="9"/>
            <color indexed="81"/>
            <rFont val="Tahoma"/>
            <family val="2"/>
          </rPr>
          <t>Author:</t>
        </r>
        <r>
          <rPr>
            <sz val="9"/>
            <color indexed="81"/>
            <rFont val="Tahoma"/>
            <family val="2"/>
          </rPr>
          <t xml:space="preserve">
assumed based on historic milling data</t>
        </r>
      </text>
    </comment>
    <comment ref="AP127" authorId="1" shapeId="0" xr:uid="{2552937E-1E87-4992-84FB-A4C4A9F43EAC}">
      <text>
        <r>
          <rPr>
            <b/>
            <sz val="9"/>
            <color indexed="81"/>
            <rFont val="Tahoma"/>
            <family val="2"/>
          </rPr>
          <t>Author:</t>
        </r>
        <r>
          <rPr>
            <sz val="9"/>
            <color indexed="81"/>
            <rFont val="Tahoma"/>
            <family val="2"/>
          </rPr>
          <t xml:space="preserve">
assumed based on historic milling data</t>
        </r>
      </text>
    </comment>
    <comment ref="AY127" authorId="1" shapeId="0" xr:uid="{C3E24F38-68AD-4A53-B852-C9B2C789F938}">
      <text>
        <r>
          <rPr>
            <b/>
            <sz val="9"/>
            <color indexed="81"/>
            <rFont val="Tahoma"/>
            <family val="2"/>
          </rPr>
          <t>Author:</t>
        </r>
        <r>
          <rPr>
            <sz val="9"/>
            <color indexed="81"/>
            <rFont val="Tahoma"/>
            <family val="2"/>
          </rPr>
          <t xml:space="preserve">
assumed based on historic milling data</t>
        </r>
      </text>
    </comment>
    <comment ref="BL127" authorId="1" shapeId="0" xr:uid="{866FE74B-BB2D-44CC-AD5E-26A6AD20B27B}">
      <text>
        <r>
          <rPr>
            <b/>
            <sz val="9"/>
            <color indexed="81"/>
            <rFont val="Tahoma"/>
            <family val="2"/>
          </rPr>
          <t>Author:</t>
        </r>
        <r>
          <rPr>
            <sz val="9"/>
            <color indexed="81"/>
            <rFont val="Tahoma"/>
            <family val="2"/>
          </rPr>
          <t xml:space="preserve">
assumed based on historic milling data</t>
        </r>
      </text>
    </comment>
    <comment ref="BU127" authorId="1" shapeId="0" xr:uid="{69297039-3020-4809-8EF3-866EC18E0322}">
      <text>
        <r>
          <rPr>
            <b/>
            <sz val="9"/>
            <color indexed="81"/>
            <rFont val="Tahoma"/>
            <family val="2"/>
          </rPr>
          <t>Author:</t>
        </r>
        <r>
          <rPr>
            <sz val="9"/>
            <color indexed="81"/>
            <rFont val="Tahoma"/>
            <family val="2"/>
          </rPr>
          <t xml:space="preserve">
assumed based on historic milling data</t>
        </r>
      </text>
    </comment>
    <comment ref="N129" authorId="0" shapeId="0" xr:uid="{E63CA176-55D0-42C5-B46B-E72C41C20909}">
      <text>
        <r>
          <rPr>
            <b/>
            <sz val="9"/>
            <color indexed="81"/>
            <rFont val="Tahoma"/>
            <family val="2"/>
          </rPr>
          <t>Gavin Mudd:</t>
        </r>
        <r>
          <rPr>
            <sz val="9"/>
            <color indexed="81"/>
            <rFont val="Tahoma"/>
            <family val="2"/>
          </rPr>
          <t xml:space="preserve">
previously known as Royal Nickel Corp.</t>
        </r>
      </text>
    </comment>
    <comment ref="T129" authorId="1" shapeId="0" xr:uid="{4526D46C-71C1-4127-9FB6-82F88A91AD2F}">
      <text>
        <r>
          <rPr>
            <b/>
            <sz val="9"/>
            <color indexed="81"/>
            <rFont val="Tahoma"/>
            <family val="2"/>
          </rPr>
          <t>Author:</t>
        </r>
        <r>
          <rPr>
            <sz val="9"/>
            <color indexed="81"/>
            <rFont val="Tahoma"/>
            <family val="2"/>
          </rPr>
          <t xml:space="preserve">
assumed based on historic milling data</t>
        </r>
      </text>
    </comment>
    <comment ref="AC129" authorId="1" shapeId="0" xr:uid="{1FC0544D-F5C1-4219-AEA4-4E4DEE7BD93F}">
      <text>
        <r>
          <rPr>
            <b/>
            <sz val="9"/>
            <color indexed="81"/>
            <rFont val="Tahoma"/>
            <family val="2"/>
          </rPr>
          <t>Author:</t>
        </r>
        <r>
          <rPr>
            <sz val="9"/>
            <color indexed="81"/>
            <rFont val="Tahoma"/>
            <family val="2"/>
          </rPr>
          <t xml:space="preserve">
assumed based on historic milling data</t>
        </r>
      </text>
    </comment>
    <comment ref="AP129" authorId="1" shapeId="0" xr:uid="{CACBEB2C-66A9-480F-AD9D-36F6B224EC51}">
      <text>
        <r>
          <rPr>
            <b/>
            <sz val="9"/>
            <color indexed="81"/>
            <rFont val="Tahoma"/>
            <family val="2"/>
          </rPr>
          <t>Author:</t>
        </r>
        <r>
          <rPr>
            <sz val="9"/>
            <color indexed="81"/>
            <rFont val="Tahoma"/>
            <family val="2"/>
          </rPr>
          <t xml:space="preserve">
assumed based on historic milling data</t>
        </r>
      </text>
    </comment>
    <comment ref="AY129" authorId="1" shapeId="0" xr:uid="{D2729B47-25C8-4393-972D-92814C748058}">
      <text>
        <r>
          <rPr>
            <b/>
            <sz val="9"/>
            <color indexed="81"/>
            <rFont val="Tahoma"/>
            <family val="2"/>
          </rPr>
          <t>Author:</t>
        </r>
        <r>
          <rPr>
            <sz val="9"/>
            <color indexed="81"/>
            <rFont val="Tahoma"/>
            <family val="2"/>
          </rPr>
          <t xml:space="preserve">
assumed based on historic milling data</t>
        </r>
      </text>
    </comment>
    <comment ref="BL129" authorId="1" shapeId="0" xr:uid="{239A80DD-6905-4D9F-BCD2-7CFA66B27DA1}">
      <text>
        <r>
          <rPr>
            <b/>
            <sz val="9"/>
            <color indexed="81"/>
            <rFont val="Tahoma"/>
            <family val="2"/>
          </rPr>
          <t>Author:</t>
        </r>
        <r>
          <rPr>
            <sz val="9"/>
            <color indexed="81"/>
            <rFont val="Tahoma"/>
            <family val="2"/>
          </rPr>
          <t xml:space="preserve">
assumed based on historic milling data</t>
        </r>
      </text>
    </comment>
    <comment ref="BU129" authorId="1" shapeId="0" xr:uid="{EFCC90B7-94A9-481E-9218-8D881EAE5ECC}">
      <text>
        <r>
          <rPr>
            <b/>
            <sz val="9"/>
            <color indexed="81"/>
            <rFont val="Tahoma"/>
            <family val="2"/>
          </rPr>
          <t>Author:</t>
        </r>
        <r>
          <rPr>
            <sz val="9"/>
            <color indexed="81"/>
            <rFont val="Tahoma"/>
            <family val="2"/>
          </rPr>
          <t xml:space="preserve">
assumed based on historic milling data</t>
        </r>
      </text>
    </comment>
    <comment ref="EA131" authorId="0" shapeId="0" xr:uid="{51D77D6A-2A87-48A7-8342-84F304D12DBA}">
      <text>
        <r>
          <rPr>
            <b/>
            <sz val="9"/>
            <color indexed="81"/>
            <rFont val="Tahoma"/>
            <family val="2"/>
          </rPr>
          <t>Gavin Mudd:</t>
        </r>
        <r>
          <rPr>
            <sz val="9"/>
            <color indexed="81"/>
            <rFont val="Tahoma"/>
            <family val="2"/>
          </rPr>
          <t xml:space="preserve">
Platina Resources</t>
        </r>
      </text>
    </comment>
    <comment ref="AY132" authorId="0" shapeId="0" xr:uid="{E5DC52CE-1A10-4588-8AFC-41C33D7C02E0}">
      <text>
        <r>
          <rPr>
            <b/>
            <sz val="9"/>
            <color indexed="81"/>
            <rFont val="Tahoma"/>
            <family val="2"/>
          </rPr>
          <t>Gavin Mudd:</t>
        </r>
        <r>
          <rPr>
            <sz val="9"/>
            <color indexed="81"/>
            <rFont val="Tahoma"/>
            <family val="2"/>
          </rPr>
          <t xml:space="preserve">
data from WA MINEDEX</t>
        </r>
      </text>
    </comment>
    <comment ref="BA132" authorId="0" shapeId="0" xr:uid="{A32604BE-FA02-4C9B-8A89-6F179161F68C}">
      <text>
        <r>
          <rPr>
            <b/>
            <sz val="9"/>
            <color indexed="81"/>
            <rFont val="Tahoma"/>
            <family val="2"/>
          </rPr>
          <t>Gavin Mudd:</t>
        </r>
        <r>
          <rPr>
            <sz val="9"/>
            <color indexed="81"/>
            <rFont val="Tahoma"/>
            <family val="2"/>
          </rPr>
          <t xml:space="preserve">
data from WA MINEDEX</t>
        </r>
      </text>
    </comment>
    <comment ref="BU132" authorId="0" shapeId="0" xr:uid="{635986B5-91E6-4092-8AA1-7BF59741144F}">
      <text>
        <r>
          <rPr>
            <b/>
            <sz val="9"/>
            <color indexed="81"/>
            <rFont val="Tahoma"/>
            <family val="2"/>
          </rPr>
          <t>Gavin Mudd:</t>
        </r>
        <r>
          <rPr>
            <sz val="9"/>
            <color indexed="81"/>
            <rFont val="Tahoma"/>
            <family val="2"/>
          </rPr>
          <t xml:space="preserve">
data from WA MINEDEX</t>
        </r>
      </text>
    </comment>
    <comment ref="BW132" authorId="0" shapeId="0" xr:uid="{E7B1ACEC-0CC3-4EAB-ADFE-A7E415989296}">
      <text>
        <r>
          <rPr>
            <b/>
            <sz val="9"/>
            <color indexed="81"/>
            <rFont val="Tahoma"/>
            <family val="2"/>
          </rPr>
          <t>Gavin Mudd:</t>
        </r>
        <r>
          <rPr>
            <sz val="9"/>
            <color indexed="81"/>
            <rFont val="Tahoma"/>
            <family val="2"/>
          </rPr>
          <t xml:space="preserve">
data from WA MINEDEX</t>
        </r>
      </text>
    </comment>
    <comment ref="BV143" authorId="0" shapeId="0" xr:uid="{45B327DD-F0CF-4B39-A8A9-D8D5FDDAB84E}">
      <text>
        <r>
          <rPr>
            <b/>
            <sz val="9"/>
            <color indexed="81"/>
            <rFont val="Tahoma"/>
            <family val="2"/>
          </rPr>
          <t>Gavin Mudd:</t>
        </r>
        <r>
          <rPr>
            <sz val="9"/>
            <color indexed="81"/>
            <rFont val="Tahoma"/>
            <family val="2"/>
          </rPr>
          <t xml:space="preserve">
greade reported as 0.5 g/t PGEs, assumes 30% Pt split</t>
        </r>
      </text>
    </comment>
    <comment ref="BW143" authorId="0" shapeId="0" xr:uid="{116E5196-1305-4907-A76B-5ECBB1CA20D0}">
      <text>
        <r>
          <rPr>
            <b/>
            <sz val="9"/>
            <color indexed="81"/>
            <rFont val="Tahoma"/>
            <family val="2"/>
          </rPr>
          <t>Gavin Mudd:</t>
        </r>
        <r>
          <rPr>
            <sz val="9"/>
            <color indexed="81"/>
            <rFont val="Tahoma"/>
            <family val="2"/>
          </rPr>
          <t xml:space="preserve">
greade reported as 0.5 g/t PGEs, assumes 60% Pd split</t>
        </r>
      </text>
    </comment>
    <comment ref="BX143" authorId="0" shapeId="0" xr:uid="{7422FC8C-8875-4E01-90F4-3DFC5A3F8EF5}">
      <text>
        <r>
          <rPr>
            <b/>
            <sz val="9"/>
            <color indexed="81"/>
            <rFont val="Tahoma"/>
            <family val="2"/>
          </rPr>
          <t>Gavin Mudd:</t>
        </r>
        <r>
          <rPr>
            <sz val="9"/>
            <color indexed="81"/>
            <rFont val="Tahoma"/>
            <family val="2"/>
          </rPr>
          <t xml:space="preserve">
greade reported as 0.5 g/t PGEs, assumes 10% Rh split</t>
        </r>
      </text>
    </comment>
    <comment ref="AP144" authorId="1" shapeId="0" xr:uid="{85D8E729-A74C-4936-895E-EA49BD7F0D51}">
      <text>
        <r>
          <rPr>
            <b/>
            <sz val="9"/>
            <color indexed="81"/>
            <rFont val="Tahoma"/>
            <family val="2"/>
          </rPr>
          <t>Author:</t>
        </r>
        <r>
          <rPr>
            <sz val="9"/>
            <color indexed="81"/>
            <rFont val="Tahoma"/>
            <family val="2"/>
          </rPr>
          <t xml:space="preserve">
assumed based on historic milling data</t>
        </r>
      </text>
    </comment>
    <comment ref="AY144" authorId="0" shapeId="0" xr:uid="{EF72B5CB-1F9F-4258-91F5-0C9B4E1F191A}">
      <text>
        <r>
          <rPr>
            <b/>
            <sz val="9"/>
            <color indexed="81"/>
            <rFont val="Tahoma"/>
            <family val="2"/>
          </rPr>
          <t>Gavin Mudd:</t>
        </r>
        <r>
          <rPr>
            <sz val="9"/>
            <color indexed="81"/>
            <rFont val="Tahoma"/>
            <family val="2"/>
          </rPr>
          <t xml:space="preserve">
data from WA MINEDEX</t>
        </r>
      </text>
    </comment>
    <comment ref="BL144" authorId="1" shapeId="0" xr:uid="{EA22DD92-5DA4-433F-9866-678270DD6F47}">
      <text>
        <r>
          <rPr>
            <b/>
            <sz val="9"/>
            <color indexed="81"/>
            <rFont val="Tahoma"/>
            <family val="2"/>
          </rPr>
          <t>Author:</t>
        </r>
        <r>
          <rPr>
            <sz val="9"/>
            <color indexed="81"/>
            <rFont val="Tahoma"/>
            <family val="2"/>
          </rPr>
          <t xml:space="preserve">
assumed based on historic milling data</t>
        </r>
      </text>
    </comment>
    <comment ref="BU144" authorId="0" shapeId="0" xr:uid="{AF5F5A37-D353-4E70-A04B-83F16E1AED1E}">
      <text>
        <r>
          <rPr>
            <b/>
            <sz val="9"/>
            <color indexed="81"/>
            <rFont val="Tahoma"/>
            <family val="2"/>
          </rPr>
          <t>Gavin Mudd:</t>
        </r>
        <r>
          <rPr>
            <sz val="9"/>
            <color indexed="81"/>
            <rFont val="Tahoma"/>
            <family val="2"/>
          </rPr>
          <t xml:space="preserve">
data from WA MINEDEX</t>
        </r>
      </text>
    </comment>
    <comment ref="AP147" authorId="1" shapeId="0" xr:uid="{7ACDD334-CE4F-492E-B065-067D091EEACE}">
      <text>
        <r>
          <rPr>
            <b/>
            <sz val="9"/>
            <color indexed="81"/>
            <rFont val="Tahoma"/>
            <family val="2"/>
          </rPr>
          <t>Author:</t>
        </r>
        <r>
          <rPr>
            <sz val="9"/>
            <color indexed="81"/>
            <rFont val="Tahoma"/>
            <family val="2"/>
          </rPr>
          <t xml:space="preserve">
assumed based on historic milling data</t>
        </r>
      </text>
    </comment>
    <comment ref="AY147" authorId="1" shapeId="0" xr:uid="{4D348BE5-22F0-4B3F-A21E-D689640F3351}">
      <text>
        <r>
          <rPr>
            <b/>
            <sz val="9"/>
            <color indexed="81"/>
            <rFont val="Tahoma"/>
            <family val="2"/>
          </rPr>
          <t>Author:</t>
        </r>
        <r>
          <rPr>
            <sz val="9"/>
            <color indexed="81"/>
            <rFont val="Tahoma"/>
            <family val="2"/>
          </rPr>
          <t xml:space="preserve">
assumed based on historic milling data</t>
        </r>
      </text>
    </comment>
    <comment ref="BL147" authorId="1" shapeId="0" xr:uid="{047C24C0-997A-41B2-B988-8F110DFC4E00}">
      <text>
        <r>
          <rPr>
            <b/>
            <sz val="9"/>
            <color indexed="81"/>
            <rFont val="Tahoma"/>
            <family val="2"/>
          </rPr>
          <t>Author:</t>
        </r>
        <r>
          <rPr>
            <sz val="9"/>
            <color indexed="81"/>
            <rFont val="Tahoma"/>
            <family val="2"/>
          </rPr>
          <t xml:space="preserve">
assumed based on historic milling data</t>
        </r>
      </text>
    </comment>
    <comment ref="BU147" authorId="1" shapeId="0" xr:uid="{A17F22FB-CC1D-45CE-AFC6-0E1BC5F42D1C}">
      <text>
        <r>
          <rPr>
            <b/>
            <sz val="9"/>
            <color indexed="81"/>
            <rFont val="Tahoma"/>
            <family val="2"/>
          </rPr>
          <t>Author:</t>
        </r>
        <r>
          <rPr>
            <sz val="9"/>
            <color indexed="81"/>
            <rFont val="Tahoma"/>
            <family val="2"/>
          </rPr>
          <t xml:space="preserve">
assumed based on historic milling data</t>
        </r>
      </text>
    </comment>
    <comment ref="EA159" authorId="0" shapeId="0" xr:uid="{B31D9B40-3A75-4904-B5D0-4BEC534D6F35}">
      <text>
        <r>
          <rPr>
            <b/>
            <sz val="9"/>
            <color indexed="81"/>
            <rFont val="Tahoma"/>
            <family val="2"/>
          </rPr>
          <t>Gavin Mudd:</t>
        </r>
        <r>
          <rPr>
            <sz val="9"/>
            <color indexed="81"/>
            <rFont val="Tahoma"/>
            <family val="2"/>
          </rPr>
          <t xml:space="preserve">
data from former owner Goldstake Explorations Inc.</t>
        </r>
      </text>
    </comment>
    <comment ref="BL162" authorId="1" shapeId="0" xr:uid="{F45F498F-EE25-4074-8B27-2C13FFF23C74}">
      <text>
        <r>
          <rPr>
            <b/>
            <sz val="9"/>
            <color indexed="81"/>
            <rFont val="Tahoma"/>
            <family val="2"/>
          </rPr>
          <t>Author:</t>
        </r>
        <r>
          <rPr>
            <sz val="9"/>
            <color indexed="81"/>
            <rFont val="Tahoma"/>
            <family val="2"/>
          </rPr>
          <t xml:space="preserve">
assumed based on historic milling data</t>
        </r>
      </text>
    </comment>
    <comment ref="AO164" authorId="0" shapeId="0" xr:uid="{0605D07B-C974-48BA-B81F-1A8F69CCC33A}">
      <text>
        <r>
          <rPr>
            <b/>
            <sz val="9"/>
            <color indexed="81"/>
            <rFont val="Tahoma"/>
            <family val="2"/>
          </rPr>
          <t>Gavin Mudd:</t>
        </r>
        <r>
          <rPr>
            <sz val="9"/>
            <color indexed="81"/>
            <rFont val="Tahoma"/>
            <family val="2"/>
          </rPr>
          <t xml:space="preserve">
only total indicaed &amp; inferred resources are reported</t>
        </r>
      </text>
    </comment>
    <comment ref="BK164" authorId="0" shapeId="0" xr:uid="{E11E0293-21EA-4B19-8F1F-FC6F64876FB2}">
      <text>
        <r>
          <rPr>
            <b/>
            <sz val="9"/>
            <color indexed="81"/>
            <rFont val="Tahoma"/>
            <family val="2"/>
          </rPr>
          <t>Gavin Mudd:</t>
        </r>
        <r>
          <rPr>
            <sz val="9"/>
            <color indexed="81"/>
            <rFont val="Tahoma"/>
            <family val="2"/>
          </rPr>
          <t xml:space="preserve">
only total indicaed &amp; inferred resources are reported</t>
        </r>
      </text>
    </comment>
    <comment ref="BT164" authorId="0" shapeId="0" xr:uid="{B6DAB641-77DD-4786-B6D4-DFBD4081A650}">
      <text>
        <r>
          <rPr>
            <b/>
            <sz val="9"/>
            <color indexed="81"/>
            <rFont val="Tahoma"/>
            <family val="2"/>
          </rPr>
          <t>Gavin Mudd:</t>
        </r>
        <r>
          <rPr>
            <sz val="9"/>
            <color indexed="81"/>
            <rFont val="Tahoma"/>
            <family val="2"/>
          </rPr>
          <t xml:space="preserve">
only total indicaed &amp; inferred resources are reported</t>
        </r>
      </text>
    </comment>
    <comment ref="BU164" authorId="0" shapeId="0" xr:uid="{3AA7E46D-4DEE-4177-B996-480A47E32212}">
      <text>
        <r>
          <rPr>
            <b/>
            <sz val="9"/>
            <color indexed="81"/>
            <rFont val="Tahoma"/>
            <family val="2"/>
          </rPr>
          <t>Gavin Mudd:</t>
        </r>
        <r>
          <rPr>
            <sz val="9"/>
            <color indexed="81"/>
            <rFont val="Tahoma"/>
            <family val="2"/>
          </rPr>
          <t xml:space="preserve">
only total indicaed &amp; inferred resources are reported</t>
        </r>
      </text>
    </comment>
    <comment ref="EA164" authorId="0" shapeId="0" xr:uid="{0AD8660B-51CF-484C-B7A4-CC4587B9F5B5}">
      <text>
        <r>
          <rPr>
            <b/>
            <sz val="9"/>
            <color indexed="81"/>
            <rFont val="Tahoma"/>
            <family val="2"/>
          </rPr>
          <t>Gavin Mudd:</t>
        </r>
        <r>
          <rPr>
            <sz val="9"/>
            <color indexed="81"/>
            <rFont val="Tahoma"/>
            <family val="2"/>
          </rPr>
          <t xml:space="preserve">
data from Regency Mines plc</t>
        </r>
      </text>
    </comment>
    <comment ref="BK167" authorId="0" shapeId="0" xr:uid="{4EB320AB-C11E-43A2-918E-6453775C4D09}">
      <text>
        <r>
          <rPr>
            <b/>
            <sz val="9"/>
            <color indexed="81"/>
            <rFont val="Tahoma"/>
            <family val="2"/>
          </rPr>
          <t>Gavin Mudd:</t>
        </r>
        <r>
          <rPr>
            <sz val="9"/>
            <color indexed="81"/>
            <rFont val="Tahoma"/>
            <family val="2"/>
          </rPr>
          <t xml:space="preserve">
ASSUMED; based on reported 210 kt Ni in Mosusu (2014)</t>
        </r>
      </text>
    </comment>
    <comment ref="BT167" authorId="0" shapeId="0" xr:uid="{20E9465F-E93F-4DA1-BE0D-6F0BFB3C14B5}">
      <text>
        <r>
          <rPr>
            <b/>
            <sz val="9"/>
            <color indexed="81"/>
            <rFont val="Tahoma"/>
            <family val="2"/>
          </rPr>
          <t>Gavin Mudd:</t>
        </r>
        <r>
          <rPr>
            <sz val="9"/>
            <color indexed="81"/>
            <rFont val="Tahoma"/>
            <family val="2"/>
          </rPr>
          <t xml:space="preserve">
ASSUMED; based on reported 210 kt Ni in Mosusu (2014)</t>
        </r>
      </text>
    </comment>
    <comment ref="N170" authorId="0" shapeId="0" xr:uid="{38B51601-E80F-4C3C-984F-7C5F3DBB9E58}">
      <text>
        <r>
          <rPr>
            <b/>
            <sz val="9"/>
            <color indexed="81"/>
            <rFont val="Tahoma"/>
            <family val="2"/>
          </rPr>
          <t>Gavin Mudd:</t>
        </r>
        <r>
          <rPr>
            <sz val="9"/>
            <color indexed="81"/>
            <rFont val="Tahoma"/>
            <family val="2"/>
          </rPr>
          <t xml:space="preserve">
Hanking satte they owj 52.5% of the joint venture but do not state partners</t>
        </r>
      </text>
    </comment>
    <comment ref="BK170" authorId="0" shapeId="0" xr:uid="{946BC41A-B99B-4B18-93AA-8D6EF28D6E9B}">
      <text>
        <r>
          <rPr>
            <b/>
            <sz val="9"/>
            <color indexed="81"/>
            <rFont val="Tahoma"/>
            <family val="2"/>
          </rPr>
          <t>Gavin Mudd:</t>
        </r>
        <r>
          <rPr>
            <sz val="9"/>
            <color indexed="81"/>
            <rFont val="Tahoma"/>
            <family val="2"/>
          </rPr>
          <t xml:space="preserve">
includes low grade ore targetted for nickel pig iron (NPI)</t>
        </r>
      </text>
    </comment>
    <comment ref="BT170" authorId="0" shapeId="0" xr:uid="{73A688CE-9657-4910-90DA-68716AD9AD07}">
      <text>
        <r>
          <rPr>
            <b/>
            <sz val="9"/>
            <color indexed="81"/>
            <rFont val="Tahoma"/>
            <family val="2"/>
          </rPr>
          <t>Gavin Mudd:</t>
        </r>
        <r>
          <rPr>
            <sz val="9"/>
            <color indexed="81"/>
            <rFont val="Tahoma"/>
            <family val="2"/>
          </rPr>
          <t xml:space="preserve">
includes low grade ore targetted for nickel pig iron (NPI)</t>
        </r>
      </text>
    </comment>
    <comment ref="EA170" authorId="0" shapeId="0" xr:uid="{F2FEA4DB-D867-47A7-B2BB-8FDDCD3C4C9E}">
      <text>
        <r>
          <rPr>
            <b/>
            <sz val="9"/>
            <color indexed="81"/>
            <rFont val="Tahoma"/>
            <family val="2"/>
          </rPr>
          <t>Gavin Mudd:</t>
        </r>
        <r>
          <rPr>
            <sz val="9"/>
            <color indexed="81"/>
            <rFont val="Tahoma"/>
            <family val="2"/>
          </rPr>
          <t xml:space="preserve">
China Hanking sold to Tuochuan Capital in July 2018</t>
        </r>
      </text>
    </comment>
    <comment ref="M171" authorId="0" shapeId="0" xr:uid="{E33ABF65-38D6-4740-B803-C48FED82D686}">
      <text>
        <r>
          <rPr>
            <b/>
            <sz val="9"/>
            <color indexed="81"/>
            <rFont val="Tahoma"/>
            <family val="2"/>
          </rPr>
          <t>Gavin Mudd:</t>
        </r>
        <r>
          <rPr>
            <sz val="9"/>
            <color indexed="81"/>
            <rFont val="Tahoma"/>
            <family val="2"/>
          </rPr>
          <t xml:space="preserve">
includes Pakal Island, Tanjung Buli, Mornopo, Sangaji</t>
        </r>
      </text>
    </comment>
    <comment ref="M172" authorId="0" shapeId="0" xr:uid="{B63E61AF-0C25-4943-B080-EA69503E16E8}">
      <text>
        <r>
          <rPr>
            <b/>
            <sz val="9"/>
            <color indexed="81"/>
            <rFont val="Tahoma"/>
            <family val="2"/>
          </rPr>
          <t>Gavin Mudd:</t>
        </r>
        <r>
          <rPr>
            <sz val="9"/>
            <color indexed="81"/>
            <rFont val="Tahoma"/>
            <family val="2"/>
          </rPr>
          <t xml:space="preserve">
includes Lasolo Lalindu, Bahubulu, Tapunopaka, Mandiodo</t>
        </r>
      </text>
    </comment>
    <comment ref="M173" authorId="0" shapeId="0" xr:uid="{4B9E2EF8-7462-450C-B35D-0F2B6BB1F664}">
      <text>
        <r>
          <rPr>
            <b/>
            <sz val="9"/>
            <color indexed="81"/>
            <rFont val="Tahoma"/>
            <family val="2"/>
          </rPr>
          <t>Gavin Mudd:</t>
        </r>
        <r>
          <rPr>
            <sz val="9"/>
            <color indexed="81"/>
            <rFont val="Tahoma"/>
            <family val="2"/>
          </rPr>
          <t xml:space="preserve">
USGS call this site "La Sampala"</t>
        </r>
      </text>
    </comment>
    <comment ref="N173" authorId="0" shapeId="0" xr:uid="{9A7CDC13-B3B4-4703-8A48-E87A7D2A8BFD}">
      <text>
        <r>
          <rPr>
            <b/>
            <sz val="9"/>
            <color indexed="81"/>
            <rFont val="Tahoma"/>
            <family val="2"/>
          </rPr>
          <t>Gavin Mudd:</t>
        </r>
        <r>
          <rPr>
            <sz val="9"/>
            <color indexed="81"/>
            <rFont val="Tahoma"/>
            <family val="2"/>
          </rPr>
          <t xml:space="preserve">
previously held by a Rio Tinto-led joint venture</t>
        </r>
      </text>
    </comment>
    <comment ref="BK173" authorId="0" shapeId="0" xr:uid="{B2CA740B-BF8D-4F18-818D-DC0128DB62AC}">
      <text>
        <r>
          <rPr>
            <b/>
            <sz val="9"/>
            <color indexed="81"/>
            <rFont val="Tahoma"/>
            <family val="2"/>
          </rPr>
          <t>Gavin Mudd:</t>
        </r>
        <r>
          <rPr>
            <sz val="9"/>
            <color indexed="81"/>
            <rFont val="Tahoma"/>
            <family val="2"/>
          </rPr>
          <t xml:space="preserve">
2014 data (Rio Tinto Annual Report 2014)</t>
        </r>
      </text>
    </comment>
    <comment ref="BT173" authorId="0" shapeId="0" xr:uid="{78968673-C8AC-47CC-BEF4-B6D9C8BE6C1E}">
      <text>
        <r>
          <rPr>
            <b/>
            <sz val="9"/>
            <color indexed="81"/>
            <rFont val="Tahoma"/>
            <family val="2"/>
          </rPr>
          <t>Gavin Mudd:</t>
        </r>
        <r>
          <rPr>
            <sz val="9"/>
            <color indexed="81"/>
            <rFont val="Tahoma"/>
            <family val="2"/>
          </rPr>
          <t xml:space="preserve">
2014 data (Rio Tinto Annual Report 2014)</t>
        </r>
      </text>
    </comment>
    <comment ref="BU173" authorId="0" shapeId="0" xr:uid="{0508EF96-084C-45D9-A342-25CF1D72D6B9}">
      <text>
        <r>
          <rPr>
            <b/>
            <sz val="9"/>
            <color indexed="81"/>
            <rFont val="Tahoma"/>
            <family val="2"/>
          </rPr>
          <t>Gavin Mudd:</t>
        </r>
        <r>
          <rPr>
            <sz val="9"/>
            <color indexed="81"/>
            <rFont val="Tahoma"/>
            <family val="2"/>
          </rPr>
          <t xml:space="preserve">
Rio Tinto media release 28 May 2008</t>
        </r>
      </text>
    </comment>
    <comment ref="EA173" authorId="0" shapeId="0" xr:uid="{22562CA1-EC08-4712-957E-5668BA34A4AC}">
      <text>
        <r>
          <rPr>
            <b/>
            <sz val="9"/>
            <color indexed="81"/>
            <rFont val="Tahoma"/>
            <family val="2"/>
          </rPr>
          <t>Gavin Mudd:</t>
        </r>
        <r>
          <rPr>
            <sz val="9"/>
            <color indexed="81"/>
            <rFont val="Tahoma"/>
            <family val="2"/>
          </rPr>
          <t xml:space="preserve">
2014 data (Rio Tinto Annual Report 2014)</t>
        </r>
      </text>
    </comment>
    <comment ref="S175" authorId="0" shapeId="0" xr:uid="{FA82BF60-3FD7-4B7D-8F3D-B4B2757D4297}">
      <text>
        <r>
          <rPr>
            <b/>
            <sz val="9"/>
            <color indexed="81"/>
            <rFont val="Tahoma"/>
            <family val="2"/>
          </rPr>
          <t>Gavin Mudd:</t>
        </r>
        <r>
          <rPr>
            <sz val="9"/>
            <color indexed="81"/>
            <rFont val="Tahoma"/>
            <family val="2"/>
          </rPr>
          <t xml:space="preserve">
assumed same as reserves since no resources reported</t>
        </r>
      </text>
    </comment>
    <comment ref="AB175" authorId="0" shapeId="0" xr:uid="{3A698068-6B65-4A79-87C2-873F55B2F843}">
      <text>
        <r>
          <rPr>
            <b/>
            <sz val="9"/>
            <color indexed="81"/>
            <rFont val="Tahoma"/>
            <family val="2"/>
          </rPr>
          <t>Gavin Mudd:</t>
        </r>
        <r>
          <rPr>
            <sz val="9"/>
            <color indexed="81"/>
            <rFont val="Tahoma"/>
            <family val="2"/>
          </rPr>
          <t xml:space="preserve">
assumed same as reserves since no resources reported</t>
        </r>
      </text>
    </comment>
    <comment ref="AO175" authorId="0" shapeId="0" xr:uid="{A8C2DD06-597F-45A8-9845-D9CF86B0E724}">
      <text>
        <r>
          <rPr>
            <b/>
            <sz val="9"/>
            <color indexed="81"/>
            <rFont val="Tahoma"/>
            <family val="2"/>
          </rPr>
          <t>Gavin Mudd:</t>
        </r>
        <r>
          <rPr>
            <sz val="9"/>
            <color indexed="81"/>
            <rFont val="Tahoma"/>
            <family val="2"/>
          </rPr>
          <t xml:space="preserve">
assumed same as reserves since no resources reported</t>
        </r>
      </text>
    </comment>
    <comment ref="AX175" authorId="0" shapeId="0" xr:uid="{3D354EBC-3AA1-4FB5-9049-0ED5E5FC7877}">
      <text>
        <r>
          <rPr>
            <b/>
            <sz val="9"/>
            <color indexed="81"/>
            <rFont val="Tahoma"/>
            <family val="2"/>
          </rPr>
          <t>Gavin Mudd:</t>
        </r>
        <r>
          <rPr>
            <sz val="9"/>
            <color indexed="81"/>
            <rFont val="Tahoma"/>
            <family val="2"/>
          </rPr>
          <t xml:space="preserve">
assumed same as reserves since no resources reported</t>
        </r>
      </text>
    </comment>
    <comment ref="M177" authorId="0" shapeId="0" xr:uid="{E38F1DA8-AAD3-47C9-BA42-CB1230E83BCF}">
      <text>
        <r>
          <rPr>
            <b/>
            <sz val="9"/>
            <color indexed="81"/>
            <rFont val="Tahoma"/>
            <family val="2"/>
          </rPr>
          <t>Gavin Mudd:</t>
        </r>
        <r>
          <rPr>
            <sz val="9"/>
            <color indexed="81"/>
            <rFont val="Tahoma"/>
            <family val="2"/>
          </rPr>
          <t xml:space="preserve">
includes Lasolo Lalindu, Bahubulu, Tapunopaka, Mandiodo</t>
        </r>
      </text>
    </comment>
    <comment ref="M179" authorId="0" shapeId="0" xr:uid="{03238C5B-5B1E-4919-AC5C-17ABB0F7964C}">
      <text>
        <r>
          <rPr>
            <b/>
            <sz val="9"/>
            <color indexed="81"/>
            <rFont val="Tahoma"/>
            <family val="2"/>
          </rPr>
          <t>Gavin Mudd:</t>
        </r>
        <r>
          <rPr>
            <sz val="9"/>
            <color indexed="81"/>
            <rFont val="Tahoma"/>
            <family val="2"/>
          </rPr>
          <t xml:space="preserve">
includes Pakal Island, Tanjung Buli, Mornopo, Sangaji</t>
        </r>
      </text>
    </comment>
    <comment ref="BK183" authorId="0" shapeId="0" xr:uid="{2EE1E79C-651B-4CCA-AF88-B92384FED6F6}">
      <text>
        <r>
          <rPr>
            <b/>
            <sz val="9"/>
            <color indexed="81"/>
            <rFont val="Tahoma"/>
            <family val="2"/>
          </rPr>
          <t>Gavin Mudd:</t>
        </r>
        <r>
          <rPr>
            <sz val="9"/>
            <color indexed="81"/>
            <rFont val="Tahoma"/>
            <family val="2"/>
          </rPr>
          <t xml:space="preserve">
value estimated from Figure 6 in Dalvi &amp; Bacon (2004)</t>
        </r>
      </text>
    </comment>
    <comment ref="BT183" authorId="0" shapeId="0" xr:uid="{115C2AAD-C26C-440F-A4F4-0F0CEEF6579B}">
      <text>
        <r>
          <rPr>
            <b/>
            <sz val="9"/>
            <color indexed="81"/>
            <rFont val="Tahoma"/>
            <family val="2"/>
          </rPr>
          <t>Gavin Mudd:</t>
        </r>
        <r>
          <rPr>
            <sz val="9"/>
            <color indexed="81"/>
            <rFont val="Tahoma"/>
            <family val="2"/>
          </rPr>
          <t xml:space="preserve">
value from SEG Newsleter No. 54, July 2003 (Gleeson et al, 2003)</t>
        </r>
      </text>
    </comment>
    <comment ref="BK184" authorId="0" shapeId="0" xr:uid="{F74DA46E-E485-45C4-9F11-F9A8459ACA99}">
      <text>
        <r>
          <rPr>
            <b/>
            <sz val="9"/>
            <color indexed="81"/>
            <rFont val="Tahoma"/>
            <family val="2"/>
          </rPr>
          <t>Gavin Mudd:</t>
        </r>
        <r>
          <rPr>
            <sz val="9"/>
            <color indexed="81"/>
            <rFont val="Tahoma"/>
            <family val="2"/>
          </rPr>
          <t xml:space="preserve">
historical data, not code-compliant</t>
        </r>
      </text>
    </comment>
    <comment ref="BT184" authorId="0" shapeId="0" xr:uid="{77E5203E-2D1C-40B0-BBB0-0D48A21E00D6}">
      <text>
        <r>
          <rPr>
            <b/>
            <sz val="9"/>
            <color indexed="81"/>
            <rFont val="Tahoma"/>
            <family val="2"/>
          </rPr>
          <t>Gavin Mudd:</t>
        </r>
        <r>
          <rPr>
            <sz val="9"/>
            <color indexed="81"/>
            <rFont val="Tahoma"/>
            <family val="2"/>
          </rPr>
          <t xml:space="preserve">
historical data, not code-compliant</t>
        </r>
      </text>
    </comment>
    <comment ref="N185" authorId="0" shapeId="0" xr:uid="{F827374D-0EE4-40E8-9F8B-19C9F2FEE7EE}">
      <text>
        <r>
          <rPr>
            <b/>
            <sz val="9"/>
            <color indexed="81"/>
            <rFont val="Tahoma"/>
            <family val="2"/>
          </rPr>
          <t>Gavin Mudd:</t>
        </r>
        <r>
          <rPr>
            <sz val="9"/>
            <color indexed="81"/>
            <rFont val="Tahoma"/>
            <family val="2"/>
          </rPr>
          <t xml:space="preserve">
current (late 2019) ownership remains unclear</t>
        </r>
      </text>
    </comment>
    <comment ref="BK185" authorId="0" shapeId="0" xr:uid="{57158204-4E65-464A-AB73-6724BE759CCD}">
      <text>
        <r>
          <rPr>
            <b/>
            <sz val="9"/>
            <color indexed="81"/>
            <rFont val="Tahoma"/>
            <family val="2"/>
          </rPr>
          <t>Gavin Mudd:</t>
        </r>
        <r>
          <rPr>
            <sz val="9"/>
            <color indexed="81"/>
            <rFont val="Tahoma"/>
            <family val="2"/>
          </rPr>
          <t xml:space="preserve">
historical data, not code-compliant</t>
        </r>
      </text>
    </comment>
    <comment ref="BT185" authorId="0" shapeId="0" xr:uid="{7AD29743-0634-4A61-A7ED-39DC9831EDD9}">
      <text>
        <r>
          <rPr>
            <b/>
            <sz val="9"/>
            <color indexed="81"/>
            <rFont val="Tahoma"/>
            <family val="2"/>
          </rPr>
          <t>Gavin Mudd:</t>
        </r>
        <r>
          <rPr>
            <sz val="9"/>
            <color indexed="81"/>
            <rFont val="Tahoma"/>
            <family val="2"/>
          </rPr>
          <t xml:space="preserve">
historical data, not code-compliant</t>
        </r>
      </text>
    </comment>
    <comment ref="BK186" authorId="0" shapeId="0" xr:uid="{69790428-313A-4D4A-B8FA-3C3FC4D150AB}">
      <text>
        <r>
          <rPr>
            <b/>
            <sz val="9"/>
            <color indexed="81"/>
            <rFont val="Tahoma"/>
            <family val="2"/>
          </rPr>
          <t>Gavin Mudd:</t>
        </r>
        <r>
          <rPr>
            <sz val="9"/>
            <color indexed="81"/>
            <rFont val="Tahoma"/>
            <family val="2"/>
          </rPr>
          <t xml:space="preserve">
historical data, not code-compliant</t>
        </r>
      </text>
    </comment>
    <comment ref="BT186" authorId="0" shapeId="0" xr:uid="{22D593A2-7BBD-4905-8B47-59C48FFB5D7F}">
      <text>
        <r>
          <rPr>
            <b/>
            <sz val="9"/>
            <color indexed="81"/>
            <rFont val="Tahoma"/>
            <family val="2"/>
          </rPr>
          <t>Gavin Mudd:</t>
        </r>
        <r>
          <rPr>
            <sz val="9"/>
            <color indexed="81"/>
            <rFont val="Tahoma"/>
            <family val="2"/>
          </rPr>
          <t xml:space="preserve">
historical data, not code-compliant</t>
        </r>
      </text>
    </comment>
    <comment ref="BK187" authorId="0" shapeId="0" xr:uid="{DF1B7C78-180C-4740-B9E2-CE81553AFD70}">
      <text>
        <r>
          <rPr>
            <b/>
            <sz val="9"/>
            <color indexed="81"/>
            <rFont val="Tahoma"/>
            <family val="2"/>
          </rPr>
          <t>Gavin Mudd:</t>
        </r>
        <r>
          <rPr>
            <sz val="9"/>
            <color indexed="81"/>
            <rFont val="Tahoma"/>
            <family val="2"/>
          </rPr>
          <t xml:space="preserve">
historical data, not code-compliant</t>
        </r>
      </text>
    </comment>
    <comment ref="BT187" authorId="0" shapeId="0" xr:uid="{FE296E54-6CDD-4939-A1CD-D63A5845D71E}">
      <text>
        <r>
          <rPr>
            <b/>
            <sz val="9"/>
            <color indexed="81"/>
            <rFont val="Tahoma"/>
            <family val="2"/>
          </rPr>
          <t>Gavin Mudd:</t>
        </r>
        <r>
          <rPr>
            <sz val="9"/>
            <color indexed="81"/>
            <rFont val="Tahoma"/>
            <family val="2"/>
          </rPr>
          <t xml:space="preserve">
historical data, not code-compliant</t>
        </r>
      </text>
    </comment>
    <comment ref="BK188" authorId="0" shapeId="0" xr:uid="{B14EA845-660D-47C7-AD91-9BA06ED90192}">
      <text>
        <r>
          <rPr>
            <b/>
            <sz val="9"/>
            <color indexed="81"/>
            <rFont val="Tahoma"/>
            <family val="2"/>
          </rPr>
          <t>Gavin Mudd:</t>
        </r>
        <r>
          <rPr>
            <sz val="9"/>
            <color indexed="81"/>
            <rFont val="Tahoma"/>
            <family val="2"/>
          </rPr>
          <t xml:space="preserve">
historical data, not code-compliant</t>
        </r>
      </text>
    </comment>
    <comment ref="BT188" authorId="0" shapeId="0" xr:uid="{53A5E3C6-6023-4CF1-8D2B-E90CEA96AE17}">
      <text>
        <r>
          <rPr>
            <b/>
            <sz val="9"/>
            <color indexed="81"/>
            <rFont val="Tahoma"/>
            <family val="2"/>
          </rPr>
          <t>Gavin Mudd:</t>
        </r>
        <r>
          <rPr>
            <sz val="9"/>
            <color indexed="81"/>
            <rFont val="Tahoma"/>
            <family val="2"/>
          </rPr>
          <t xml:space="preserve">
historical data, not code-compliant</t>
        </r>
      </text>
    </comment>
    <comment ref="S189" authorId="0" shapeId="0" xr:uid="{F85E850E-FD43-47B4-AF67-C263EAC040AF}">
      <text>
        <r>
          <rPr>
            <b/>
            <sz val="9"/>
            <color indexed="81"/>
            <rFont val="Tahoma"/>
            <family val="2"/>
          </rPr>
          <t>Gavin Mudd:</t>
        </r>
        <r>
          <rPr>
            <sz val="9"/>
            <color indexed="81"/>
            <rFont val="Tahoma"/>
            <family val="2"/>
          </rPr>
          <t xml:space="preserve">
only total measured &amp; indicated resources reported</t>
        </r>
      </text>
    </comment>
    <comment ref="AO189" authorId="0" shapeId="0" xr:uid="{8D29B66F-26A1-4DD0-8480-C026AF604FBA}">
      <text>
        <r>
          <rPr>
            <b/>
            <sz val="9"/>
            <color indexed="81"/>
            <rFont val="Tahoma"/>
            <family val="2"/>
          </rPr>
          <t>Gavin Mudd:</t>
        </r>
        <r>
          <rPr>
            <sz val="9"/>
            <color indexed="81"/>
            <rFont val="Tahoma"/>
            <family val="2"/>
          </rPr>
          <t xml:space="preserve">
only total measured &amp; indicated resources reported</t>
        </r>
      </text>
    </comment>
    <comment ref="BK189" authorId="0" shapeId="0" xr:uid="{876E424F-C2B7-4848-883B-25CEBDA431E6}">
      <text>
        <r>
          <rPr>
            <b/>
            <sz val="9"/>
            <color indexed="81"/>
            <rFont val="Tahoma"/>
            <family val="2"/>
          </rPr>
          <t>Gavin Mudd:</t>
        </r>
        <r>
          <rPr>
            <sz val="9"/>
            <color indexed="81"/>
            <rFont val="Tahoma"/>
            <family val="2"/>
          </rPr>
          <t xml:space="preserve">
only total measured &amp; indicated resources reported</t>
        </r>
      </text>
    </comment>
    <comment ref="CG189" authorId="0" shapeId="0" xr:uid="{9D03F08E-B279-47FE-A9D1-63F28C38CB26}">
      <text>
        <r>
          <rPr>
            <b/>
            <sz val="9"/>
            <color indexed="81"/>
            <rFont val="Tahoma"/>
            <family val="2"/>
          </rPr>
          <t>Gavin Mudd:</t>
        </r>
        <r>
          <rPr>
            <sz val="9"/>
            <color indexed="81"/>
            <rFont val="Tahoma"/>
            <family val="2"/>
          </rPr>
          <t xml:space="preserve">
only total proved &amp; probable reserves reported</t>
        </r>
      </text>
    </comment>
    <comment ref="DC189" authorId="0" shapeId="0" xr:uid="{34DA57CA-C3B4-4259-93EA-6FE6A5044067}">
      <text>
        <r>
          <rPr>
            <b/>
            <sz val="9"/>
            <color indexed="81"/>
            <rFont val="Tahoma"/>
            <family val="2"/>
          </rPr>
          <t>Gavin Mudd:</t>
        </r>
        <r>
          <rPr>
            <sz val="9"/>
            <color indexed="81"/>
            <rFont val="Tahoma"/>
            <family val="2"/>
          </rPr>
          <t xml:space="preserve">
only total proved &amp; probable reserves reported</t>
        </r>
      </text>
    </comment>
    <comment ref="S190" authorId="0" shapeId="0" xr:uid="{C3B85E46-C601-4991-B0B9-7E69B74D81B9}">
      <text>
        <r>
          <rPr>
            <b/>
            <sz val="9"/>
            <color indexed="81"/>
            <rFont val="Tahoma"/>
            <family val="2"/>
          </rPr>
          <t>Gavin Mudd:</t>
        </r>
        <r>
          <rPr>
            <sz val="9"/>
            <color indexed="81"/>
            <rFont val="Tahoma"/>
            <family val="2"/>
          </rPr>
          <t xml:space="preserve">
only total measured &amp; indicated resources reported</t>
        </r>
      </text>
    </comment>
    <comment ref="AO190" authorId="0" shapeId="0" xr:uid="{0F7F1883-862E-4D0D-A084-860BD522A806}">
      <text>
        <r>
          <rPr>
            <b/>
            <sz val="9"/>
            <color indexed="81"/>
            <rFont val="Tahoma"/>
            <family val="2"/>
          </rPr>
          <t>Gavin Mudd:</t>
        </r>
        <r>
          <rPr>
            <sz val="9"/>
            <color indexed="81"/>
            <rFont val="Tahoma"/>
            <family val="2"/>
          </rPr>
          <t xml:space="preserve">
only total measured &amp; indicated resources reported</t>
        </r>
      </text>
    </comment>
    <comment ref="AX190" authorId="0" shapeId="0" xr:uid="{DB094641-107C-491A-A6A2-BD2D971E0B3B}">
      <text>
        <r>
          <rPr>
            <b/>
            <sz val="9"/>
            <color indexed="81"/>
            <rFont val="Tahoma"/>
            <family val="2"/>
          </rPr>
          <t>Gavin Mudd:</t>
        </r>
        <r>
          <rPr>
            <sz val="9"/>
            <color indexed="81"/>
            <rFont val="Tahoma"/>
            <family val="2"/>
          </rPr>
          <t xml:space="preserve">
only total measured &amp; indicated resources reported</t>
        </r>
      </text>
    </comment>
    <comment ref="BD190" authorId="0" shapeId="0" xr:uid="{F02237F4-3F95-4843-9753-868D29C6CD72}">
      <text>
        <r>
          <rPr>
            <b/>
            <sz val="9"/>
            <color indexed="81"/>
            <rFont val="Tahoma"/>
            <family val="2"/>
          </rPr>
          <t>Gavin Mudd:</t>
        </r>
        <r>
          <rPr>
            <sz val="9"/>
            <color indexed="81"/>
            <rFont val="Tahoma"/>
            <family val="2"/>
          </rPr>
          <t xml:space="preserve">
only total measured &amp; indicated resources reported</t>
        </r>
      </text>
    </comment>
    <comment ref="BK190" authorId="0" shapeId="0" xr:uid="{2872368D-A4DF-48E7-968C-CDB9EDAD6B21}">
      <text>
        <r>
          <rPr>
            <b/>
            <sz val="9"/>
            <color indexed="81"/>
            <rFont val="Tahoma"/>
            <family val="2"/>
          </rPr>
          <t>Gavin Mudd:</t>
        </r>
        <r>
          <rPr>
            <sz val="9"/>
            <color indexed="81"/>
            <rFont val="Tahoma"/>
            <family val="2"/>
          </rPr>
          <t xml:space="preserve">
only total measured &amp; indicated resources reported</t>
        </r>
      </text>
    </comment>
    <comment ref="BT190" authorId="0" shapeId="0" xr:uid="{073421CD-48E3-4EF0-B840-290B33538F32}">
      <text>
        <r>
          <rPr>
            <b/>
            <sz val="9"/>
            <color indexed="81"/>
            <rFont val="Tahoma"/>
            <family val="2"/>
          </rPr>
          <t>Gavin Mudd:</t>
        </r>
        <r>
          <rPr>
            <sz val="9"/>
            <color indexed="81"/>
            <rFont val="Tahoma"/>
            <family val="2"/>
          </rPr>
          <t xml:space="preserve">
only total measured &amp; indicated resources reported</t>
        </r>
      </text>
    </comment>
    <comment ref="BZ190" authorId="0" shapeId="0" xr:uid="{7C22F780-2931-40DF-9308-CD12CD1CDD90}">
      <text>
        <r>
          <rPr>
            <b/>
            <sz val="9"/>
            <color indexed="81"/>
            <rFont val="Tahoma"/>
            <family val="2"/>
          </rPr>
          <t>Gavin Mudd:</t>
        </r>
        <r>
          <rPr>
            <sz val="9"/>
            <color indexed="81"/>
            <rFont val="Tahoma"/>
            <family val="2"/>
          </rPr>
          <t xml:space="preserve">
only total measured &amp; indicated resources reported</t>
        </r>
      </text>
    </comment>
    <comment ref="DC190" authorId="0" shapeId="0" xr:uid="{095F4A25-5734-4B36-A553-E0B726093C15}">
      <text>
        <r>
          <rPr>
            <b/>
            <sz val="9"/>
            <color indexed="81"/>
            <rFont val="Tahoma"/>
            <family val="2"/>
          </rPr>
          <t>Gavin Mudd:</t>
        </r>
        <r>
          <rPr>
            <sz val="9"/>
            <color indexed="81"/>
            <rFont val="Tahoma"/>
            <family val="2"/>
          </rPr>
          <t xml:space="preserve">
total of proved and probable reserves</t>
        </r>
      </text>
    </comment>
    <comment ref="DL190" authorId="0" shapeId="0" xr:uid="{9F3D859F-A715-4152-B757-DB49D46F47CE}">
      <text>
        <r>
          <rPr>
            <b/>
            <sz val="9"/>
            <color indexed="81"/>
            <rFont val="Tahoma"/>
            <family val="2"/>
          </rPr>
          <t>Gavin Mudd:</t>
        </r>
        <r>
          <rPr>
            <sz val="9"/>
            <color indexed="81"/>
            <rFont val="Tahoma"/>
            <family val="2"/>
          </rPr>
          <t xml:space="preserve">
total of proved and probable reserves</t>
        </r>
      </text>
    </comment>
    <comment ref="DR190" authorId="0" shapeId="0" xr:uid="{C238AC5B-BD2B-4518-A09A-F263091043A0}">
      <text>
        <r>
          <rPr>
            <b/>
            <sz val="9"/>
            <color indexed="81"/>
            <rFont val="Tahoma"/>
            <family val="2"/>
          </rPr>
          <t>Gavin Mudd:</t>
        </r>
        <r>
          <rPr>
            <sz val="9"/>
            <color indexed="81"/>
            <rFont val="Tahoma"/>
            <family val="2"/>
          </rPr>
          <t xml:space="preserve">
total of proved and probable reserves</t>
        </r>
      </text>
    </comment>
    <comment ref="S191" authorId="0" shapeId="0" xr:uid="{191D12D0-7552-4C5E-BC61-9553D8DA7872}">
      <text>
        <r>
          <rPr>
            <b/>
            <sz val="9"/>
            <color indexed="81"/>
            <rFont val="Tahoma"/>
            <family val="2"/>
          </rPr>
          <t>Gavin Mudd:</t>
        </r>
        <r>
          <rPr>
            <sz val="9"/>
            <color indexed="81"/>
            <rFont val="Tahoma"/>
            <family val="2"/>
          </rPr>
          <t xml:space="preserve">
only total measured &amp; indicated resources reported</t>
        </r>
      </text>
    </comment>
    <comment ref="AO191" authorId="0" shapeId="0" xr:uid="{8A696809-A248-48F7-B99B-F6C98E57066F}">
      <text>
        <r>
          <rPr>
            <b/>
            <sz val="9"/>
            <color indexed="81"/>
            <rFont val="Tahoma"/>
            <family val="2"/>
          </rPr>
          <t>Gavin Mudd:</t>
        </r>
        <r>
          <rPr>
            <sz val="9"/>
            <color indexed="81"/>
            <rFont val="Tahoma"/>
            <family val="2"/>
          </rPr>
          <t xml:space="preserve">
only total measured &amp; indicated resources reported</t>
        </r>
      </text>
    </comment>
    <comment ref="AX191" authorId="0" shapeId="0" xr:uid="{BF008CF5-D124-40FB-8EE1-5AF4AA4C1C26}">
      <text>
        <r>
          <rPr>
            <b/>
            <sz val="9"/>
            <color indexed="81"/>
            <rFont val="Tahoma"/>
            <family val="2"/>
          </rPr>
          <t>Gavin Mudd:</t>
        </r>
        <r>
          <rPr>
            <sz val="9"/>
            <color indexed="81"/>
            <rFont val="Tahoma"/>
            <family val="2"/>
          </rPr>
          <t xml:space="preserve">
only total measured &amp; indicated resources reported</t>
        </r>
      </text>
    </comment>
    <comment ref="BD191" authorId="0" shapeId="0" xr:uid="{72146871-6F8D-4BFC-A76D-844E9BE7CA1C}">
      <text>
        <r>
          <rPr>
            <b/>
            <sz val="9"/>
            <color indexed="81"/>
            <rFont val="Tahoma"/>
            <family val="2"/>
          </rPr>
          <t>Gavin Mudd:</t>
        </r>
        <r>
          <rPr>
            <sz val="9"/>
            <color indexed="81"/>
            <rFont val="Tahoma"/>
            <family val="2"/>
          </rPr>
          <t xml:space="preserve">
only total measured &amp; indicated resources reported</t>
        </r>
      </text>
    </comment>
    <comment ref="BK191" authorId="0" shapeId="0" xr:uid="{E62476CB-37F6-4C96-8A47-A6C0FECBD3EC}">
      <text>
        <r>
          <rPr>
            <b/>
            <sz val="9"/>
            <color indexed="81"/>
            <rFont val="Tahoma"/>
            <family val="2"/>
          </rPr>
          <t>Gavin Mudd:</t>
        </r>
        <r>
          <rPr>
            <sz val="9"/>
            <color indexed="81"/>
            <rFont val="Tahoma"/>
            <family val="2"/>
          </rPr>
          <t xml:space="preserve">
only total measured &amp; indicated resources reported</t>
        </r>
      </text>
    </comment>
    <comment ref="BT191" authorId="0" shapeId="0" xr:uid="{B7EC157A-BA09-4DD3-8D4B-415501807B38}">
      <text>
        <r>
          <rPr>
            <b/>
            <sz val="9"/>
            <color indexed="81"/>
            <rFont val="Tahoma"/>
            <family val="2"/>
          </rPr>
          <t>Gavin Mudd:</t>
        </r>
        <r>
          <rPr>
            <sz val="9"/>
            <color indexed="81"/>
            <rFont val="Tahoma"/>
            <family val="2"/>
          </rPr>
          <t xml:space="preserve">
only total measured &amp; indicated resources reported</t>
        </r>
      </text>
    </comment>
    <comment ref="BZ191" authorId="0" shapeId="0" xr:uid="{2F5A774E-2F8A-4719-8B46-3C2983EA752D}">
      <text>
        <r>
          <rPr>
            <b/>
            <sz val="9"/>
            <color indexed="81"/>
            <rFont val="Tahoma"/>
            <family val="2"/>
          </rPr>
          <t>Gavin Mudd:</t>
        </r>
        <r>
          <rPr>
            <sz val="9"/>
            <color indexed="81"/>
            <rFont val="Tahoma"/>
            <family val="2"/>
          </rPr>
          <t xml:space="preserve">
only total measured &amp; indicated resources reported</t>
        </r>
      </text>
    </comment>
    <comment ref="DC191" authorId="0" shapeId="0" xr:uid="{DA295638-9C50-4D2F-A17A-131BA43B06CE}">
      <text>
        <r>
          <rPr>
            <b/>
            <sz val="9"/>
            <color indexed="81"/>
            <rFont val="Tahoma"/>
            <family val="2"/>
          </rPr>
          <t>Gavin Mudd:</t>
        </r>
        <r>
          <rPr>
            <sz val="9"/>
            <color indexed="81"/>
            <rFont val="Tahoma"/>
            <family val="2"/>
          </rPr>
          <t xml:space="preserve">
total of proved and probable reserves</t>
        </r>
      </text>
    </comment>
    <comment ref="DL191" authorId="0" shapeId="0" xr:uid="{EE2BAB49-AA26-406C-BE97-48C54F976FAF}">
      <text>
        <r>
          <rPr>
            <b/>
            <sz val="9"/>
            <color indexed="81"/>
            <rFont val="Tahoma"/>
            <family val="2"/>
          </rPr>
          <t>Gavin Mudd:</t>
        </r>
        <r>
          <rPr>
            <sz val="9"/>
            <color indexed="81"/>
            <rFont val="Tahoma"/>
            <family val="2"/>
          </rPr>
          <t xml:space="preserve">
total of proved and probable reserves</t>
        </r>
      </text>
    </comment>
    <comment ref="DR191" authorId="0" shapeId="0" xr:uid="{9DBA07E1-F417-4750-A0D9-2B05624BEACE}">
      <text>
        <r>
          <rPr>
            <b/>
            <sz val="9"/>
            <color indexed="81"/>
            <rFont val="Tahoma"/>
            <family val="2"/>
          </rPr>
          <t>Gavin Mudd:</t>
        </r>
        <r>
          <rPr>
            <sz val="9"/>
            <color indexed="81"/>
            <rFont val="Tahoma"/>
            <family val="2"/>
          </rPr>
          <t xml:space="preserve">
total of proved and probable reserves</t>
        </r>
      </text>
    </comment>
    <comment ref="S192" authorId="0" shapeId="0" xr:uid="{25560FB0-8F94-422B-9B96-1B96DE8B507D}">
      <text>
        <r>
          <rPr>
            <b/>
            <sz val="9"/>
            <color indexed="81"/>
            <rFont val="Tahoma"/>
            <family val="2"/>
          </rPr>
          <t>Gavin Mudd:</t>
        </r>
        <r>
          <rPr>
            <sz val="9"/>
            <color indexed="81"/>
            <rFont val="Tahoma"/>
            <family val="2"/>
          </rPr>
          <t xml:space="preserve">
only total measured &amp; indicated resources reported</t>
        </r>
      </text>
    </comment>
    <comment ref="AO192" authorId="0" shapeId="0" xr:uid="{FA3D8A43-A74A-4BD1-8A0F-9E75FF51A198}">
      <text>
        <r>
          <rPr>
            <b/>
            <sz val="9"/>
            <color indexed="81"/>
            <rFont val="Tahoma"/>
            <family val="2"/>
          </rPr>
          <t>Gavin Mudd:</t>
        </r>
        <r>
          <rPr>
            <sz val="9"/>
            <color indexed="81"/>
            <rFont val="Tahoma"/>
            <family val="2"/>
          </rPr>
          <t xml:space="preserve">
only total measured &amp; indicated resources reported</t>
        </r>
      </text>
    </comment>
    <comment ref="AX192" authorId="0" shapeId="0" xr:uid="{7DD5B5F4-BC68-43C8-9E8D-91ECB5395E17}">
      <text>
        <r>
          <rPr>
            <b/>
            <sz val="9"/>
            <color indexed="81"/>
            <rFont val="Tahoma"/>
            <family val="2"/>
          </rPr>
          <t>Gavin Mudd:</t>
        </r>
        <r>
          <rPr>
            <sz val="9"/>
            <color indexed="81"/>
            <rFont val="Tahoma"/>
            <family val="2"/>
          </rPr>
          <t xml:space="preserve">
only total measured &amp; indicated resources reported</t>
        </r>
      </text>
    </comment>
    <comment ref="BD192" authorId="0" shapeId="0" xr:uid="{F5D76A46-CB82-4A0C-ABD0-F0DC6870A5A8}">
      <text>
        <r>
          <rPr>
            <b/>
            <sz val="9"/>
            <color indexed="81"/>
            <rFont val="Tahoma"/>
            <family val="2"/>
          </rPr>
          <t>Gavin Mudd:</t>
        </r>
        <r>
          <rPr>
            <sz val="9"/>
            <color indexed="81"/>
            <rFont val="Tahoma"/>
            <family val="2"/>
          </rPr>
          <t xml:space="preserve">
only total measured &amp; indicated resources reported</t>
        </r>
      </text>
    </comment>
    <comment ref="BK192" authorId="0" shapeId="0" xr:uid="{38F8C7D3-7CBD-4098-AB82-B6DE8CC4965A}">
      <text>
        <r>
          <rPr>
            <b/>
            <sz val="9"/>
            <color indexed="81"/>
            <rFont val="Tahoma"/>
            <family val="2"/>
          </rPr>
          <t>Gavin Mudd:</t>
        </r>
        <r>
          <rPr>
            <sz val="9"/>
            <color indexed="81"/>
            <rFont val="Tahoma"/>
            <family val="2"/>
          </rPr>
          <t xml:space="preserve">
only total measured &amp; indicated resources reported</t>
        </r>
      </text>
    </comment>
    <comment ref="BT192" authorId="0" shapeId="0" xr:uid="{AA897D18-89CE-4633-A427-AE940A0076BA}">
      <text>
        <r>
          <rPr>
            <b/>
            <sz val="9"/>
            <color indexed="81"/>
            <rFont val="Tahoma"/>
            <family val="2"/>
          </rPr>
          <t>Gavin Mudd:</t>
        </r>
        <r>
          <rPr>
            <sz val="9"/>
            <color indexed="81"/>
            <rFont val="Tahoma"/>
            <family val="2"/>
          </rPr>
          <t xml:space="preserve">
only total measured &amp; indicated resources reported</t>
        </r>
      </text>
    </comment>
    <comment ref="BZ192" authorId="0" shapeId="0" xr:uid="{93B09993-D0ED-4872-868F-08E6106D9847}">
      <text>
        <r>
          <rPr>
            <b/>
            <sz val="9"/>
            <color indexed="81"/>
            <rFont val="Tahoma"/>
            <family val="2"/>
          </rPr>
          <t>Gavin Mudd:</t>
        </r>
        <r>
          <rPr>
            <sz val="9"/>
            <color indexed="81"/>
            <rFont val="Tahoma"/>
            <family val="2"/>
          </rPr>
          <t xml:space="preserve">
only total measured &amp; indicated resources reported</t>
        </r>
      </text>
    </comment>
    <comment ref="DC192" authorId="0" shapeId="0" xr:uid="{CEA210D4-76BC-43E7-908B-9CA3E98E8275}">
      <text>
        <r>
          <rPr>
            <b/>
            <sz val="9"/>
            <color indexed="81"/>
            <rFont val="Tahoma"/>
            <family val="2"/>
          </rPr>
          <t>Gavin Mudd:</t>
        </r>
        <r>
          <rPr>
            <sz val="9"/>
            <color indexed="81"/>
            <rFont val="Tahoma"/>
            <family val="2"/>
          </rPr>
          <t xml:space="preserve">
total of proved and probable reserves</t>
        </r>
      </text>
    </comment>
    <comment ref="DL192" authorId="0" shapeId="0" xr:uid="{9C1F89B9-C06B-43EB-8A16-125537D5303B}">
      <text>
        <r>
          <rPr>
            <b/>
            <sz val="9"/>
            <color indexed="81"/>
            <rFont val="Tahoma"/>
            <family val="2"/>
          </rPr>
          <t>Gavin Mudd:</t>
        </r>
        <r>
          <rPr>
            <sz val="9"/>
            <color indexed="81"/>
            <rFont val="Tahoma"/>
            <family val="2"/>
          </rPr>
          <t xml:space="preserve">
total of proved and probable reserves</t>
        </r>
      </text>
    </comment>
    <comment ref="DR192" authorId="0" shapeId="0" xr:uid="{B6A8CC9A-24EA-4B92-B1C0-671FF8CDA886}">
      <text>
        <r>
          <rPr>
            <b/>
            <sz val="9"/>
            <color indexed="81"/>
            <rFont val="Tahoma"/>
            <family val="2"/>
          </rPr>
          <t>Gavin Mudd:</t>
        </r>
        <r>
          <rPr>
            <sz val="9"/>
            <color indexed="81"/>
            <rFont val="Tahoma"/>
            <family val="2"/>
          </rPr>
          <t xml:space="preserve">
total of proved and probable reserves</t>
        </r>
      </text>
    </comment>
    <comment ref="S195" authorId="0" shapeId="0" xr:uid="{84E5B2A2-AFED-4A06-B402-4954CB70F603}">
      <text>
        <r>
          <rPr>
            <b/>
            <sz val="9"/>
            <color indexed="81"/>
            <rFont val="Tahoma"/>
            <family val="2"/>
          </rPr>
          <t>Gavin Mudd:</t>
        </r>
        <r>
          <rPr>
            <sz val="9"/>
            <color indexed="81"/>
            <rFont val="Tahoma"/>
            <family val="2"/>
          </rPr>
          <t xml:space="preserve">
estimated from 2013 resources minus cumulative production to 2018 (assuming all production is from measured resources)</t>
        </r>
      </text>
    </comment>
    <comment ref="AB195" authorId="0" shapeId="0" xr:uid="{6CC5FAEC-6A66-4A61-84EC-A4CA3DCAA347}">
      <text>
        <r>
          <rPr>
            <b/>
            <sz val="9"/>
            <color indexed="81"/>
            <rFont val="Tahoma"/>
            <family val="2"/>
          </rPr>
          <t>Gavin Mudd:</t>
        </r>
        <r>
          <rPr>
            <sz val="9"/>
            <color indexed="81"/>
            <rFont val="Tahoma"/>
            <family val="2"/>
          </rPr>
          <t xml:space="preserve">
estimated from 2013 resources minus cumulative production to 2018 (assuming all production is from measured resources)</t>
        </r>
      </text>
    </comment>
    <comment ref="AX195" authorId="0" shapeId="0" xr:uid="{E8E78B8F-B603-455D-8BE9-C390D025D46E}">
      <text>
        <r>
          <rPr>
            <b/>
            <sz val="9"/>
            <color indexed="81"/>
            <rFont val="Tahoma"/>
            <family val="2"/>
          </rPr>
          <t>Gavin Mudd:</t>
        </r>
        <r>
          <rPr>
            <sz val="9"/>
            <color indexed="81"/>
            <rFont val="Tahoma"/>
            <family val="2"/>
          </rPr>
          <t xml:space="preserve">
ore grade by category not given, only total average grade</t>
        </r>
      </text>
    </comment>
    <comment ref="BT195" authorId="0" shapeId="0" xr:uid="{AC8FF329-5C48-4C91-87D2-851B58811382}">
      <text>
        <r>
          <rPr>
            <b/>
            <sz val="9"/>
            <color indexed="81"/>
            <rFont val="Tahoma"/>
            <family val="2"/>
          </rPr>
          <t>Gavin Mudd:</t>
        </r>
        <r>
          <rPr>
            <sz val="9"/>
            <color indexed="81"/>
            <rFont val="Tahoma"/>
            <family val="2"/>
          </rPr>
          <t xml:space="preserve">
ore grade by category not given, only total average grade</t>
        </r>
      </text>
    </comment>
    <comment ref="N197" authorId="0" shapeId="0" xr:uid="{AEF0463A-C538-496B-8B4F-614A984C5024}">
      <text>
        <r>
          <rPr>
            <b/>
            <sz val="9"/>
            <color indexed="81"/>
            <rFont val="Tahoma"/>
            <family val="2"/>
          </rPr>
          <t>Gavin Mudd:</t>
        </r>
        <r>
          <rPr>
            <sz val="9"/>
            <color indexed="81"/>
            <rFont val="Tahoma"/>
            <family val="2"/>
          </rPr>
          <t xml:space="preserve">
previously held by Toledo Mining Corp, which was taken over by DMCI Holdings</t>
        </r>
      </text>
    </comment>
    <comment ref="BK197" authorId="0" shapeId="0" xr:uid="{C73B9F7B-ED3C-491C-A3CA-CBACE636C98C}">
      <text>
        <r>
          <rPr>
            <b/>
            <sz val="9"/>
            <color indexed="81"/>
            <rFont val="Tahoma"/>
            <family val="2"/>
          </rPr>
          <t>Gavin Mudd:</t>
        </r>
        <r>
          <rPr>
            <sz val="9"/>
            <color indexed="81"/>
            <rFont val="Tahoma"/>
            <family val="2"/>
          </rPr>
          <t xml:space="preserve">
older data, but only data available</t>
        </r>
      </text>
    </comment>
    <comment ref="BT197" authorId="0" shapeId="0" xr:uid="{7372C95F-6DB7-4C3E-9D86-545FF78621C3}">
      <text>
        <r>
          <rPr>
            <b/>
            <sz val="9"/>
            <color indexed="81"/>
            <rFont val="Tahoma"/>
            <family val="2"/>
          </rPr>
          <t>Gavin Mudd:</t>
        </r>
        <r>
          <rPr>
            <sz val="9"/>
            <color indexed="81"/>
            <rFont val="Tahoma"/>
            <family val="2"/>
          </rPr>
          <t xml:space="preserve">
older data, but only data available</t>
        </r>
      </text>
    </comment>
    <comment ref="EA197" authorId="0" shapeId="0" xr:uid="{772B5598-E0FB-4090-9023-BC11D42FA1E9}">
      <text>
        <r>
          <rPr>
            <b/>
            <sz val="9"/>
            <color indexed="81"/>
            <rFont val="Tahoma"/>
            <family val="2"/>
          </rPr>
          <t>Gavin Mudd:</t>
        </r>
        <r>
          <rPr>
            <sz val="9"/>
            <color indexed="81"/>
            <rFont val="Tahoma"/>
            <family val="2"/>
          </rPr>
          <t xml:space="preserve">
data from Toledo Mining Corp.</t>
        </r>
      </text>
    </comment>
    <comment ref="N198" authorId="0" shapeId="0" xr:uid="{505BF5F2-C276-4644-B2A2-233E7B6CAEC7}">
      <text>
        <r>
          <rPr>
            <b/>
            <sz val="9"/>
            <color indexed="81"/>
            <rFont val="Tahoma"/>
            <family val="2"/>
          </rPr>
          <t>Gavin Mudd:</t>
        </r>
        <r>
          <rPr>
            <sz val="9"/>
            <color indexed="81"/>
            <rFont val="Tahoma"/>
            <family val="2"/>
          </rPr>
          <t xml:space="preserve">
previously held by Toledo Mining Corp, which was taken over by DMCI Holdings</t>
        </r>
      </text>
    </comment>
    <comment ref="BK198" authorId="0" shapeId="0" xr:uid="{71EE99C1-41C1-4222-AEE7-EE633DC35A0C}">
      <text>
        <r>
          <rPr>
            <b/>
            <sz val="9"/>
            <color indexed="81"/>
            <rFont val="Tahoma"/>
            <family val="2"/>
          </rPr>
          <t>Gavin Mudd:</t>
        </r>
        <r>
          <rPr>
            <sz val="9"/>
            <color indexed="81"/>
            <rFont val="Tahoma"/>
            <family val="2"/>
          </rPr>
          <t xml:space="preserve">
older data, but only data available</t>
        </r>
      </text>
    </comment>
    <comment ref="BT198" authorId="0" shapeId="0" xr:uid="{DD8BA686-FC08-48F1-9FF7-6C96EAEBFE22}">
      <text>
        <r>
          <rPr>
            <b/>
            <sz val="9"/>
            <color indexed="81"/>
            <rFont val="Tahoma"/>
            <family val="2"/>
          </rPr>
          <t>Gavin Mudd:</t>
        </r>
        <r>
          <rPr>
            <sz val="9"/>
            <color indexed="81"/>
            <rFont val="Tahoma"/>
            <family val="2"/>
          </rPr>
          <t xml:space="preserve">
older data, but only data available</t>
        </r>
      </text>
    </comment>
    <comment ref="EA198" authorId="0" shapeId="0" xr:uid="{DA7FBA3C-D640-4CDF-B1E0-9BE1AFDAF2CB}">
      <text>
        <r>
          <rPr>
            <b/>
            <sz val="9"/>
            <color indexed="81"/>
            <rFont val="Tahoma"/>
            <family val="2"/>
          </rPr>
          <t>Gavin Mudd:</t>
        </r>
        <r>
          <rPr>
            <sz val="9"/>
            <color indexed="81"/>
            <rFont val="Tahoma"/>
            <family val="2"/>
          </rPr>
          <t xml:space="preserve">
data from Toledo Mining Corp.</t>
        </r>
      </text>
    </comment>
    <comment ref="M199" authorId="0" shapeId="0" xr:uid="{B35AE005-E460-4E6E-BEDE-A8CF92BA7700}">
      <text>
        <r>
          <rPr>
            <b/>
            <sz val="9"/>
            <color indexed="81"/>
            <rFont val="Tahoma"/>
            <family val="2"/>
          </rPr>
          <t>Gavin Mudd:</t>
        </r>
        <r>
          <rPr>
            <sz val="9"/>
            <color indexed="81"/>
            <rFont val="Tahoma"/>
            <family val="2"/>
          </rPr>
          <t xml:space="preserve">
Bolobolo, Karihatag, Agat South, Agata North</t>
        </r>
      </text>
    </comment>
    <comment ref="S200" authorId="0" shapeId="0" xr:uid="{48A5B370-A691-47BF-807B-C13E19A01410}">
      <text>
        <r>
          <rPr>
            <b/>
            <sz val="9"/>
            <color indexed="81"/>
            <rFont val="Tahoma"/>
            <family val="2"/>
          </rPr>
          <t>Gavin Mudd:</t>
        </r>
        <r>
          <rPr>
            <sz val="9"/>
            <color indexed="81"/>
            <rFont val="Tahoma"/>
            <family val="2"/>
          </rPr>
          <t xml:space="preserve">
only total measured &amp; indicated resources reported</t>
        </r>
      </text>
    </comment>
    <comment ref="AO200" authorId="0" shapeId="0" xr:uid="{A85AF124-2CB2-423C-BD4B-5FAD40F7007D}">
      <text>
        <r>
          <rPr>
            <b/>
            <sz val="9"/>
            <color indexed="81"/>
            <rFont val="Tahoma"/>
            <family val="2"/>
          </rPr>
          <t>Gavin Mudd:</t>
        </r>
        <r>
          <rPr>
            <sz val="9"/>
            <color indexed="81"/>
            <rFont val="Tahoma"/>
            <family val="2"/>
          </rPr>
          <t xml:space="preserve">
only total measured &amp; indicated resources reported</t>
        </r>
      </text>
    </comment>
    <comment ref="AX200" authorId="0" shapeId="0" xr:uid="{536369E0-A3CD-4D52-9BD7-4A7C488043A3}">
      <text>
        <r>
          <rPr>
            <b/>
            <sz val="9"/>
            <color indexed="81"/>
            <rFont val="Tahoma"/>
            <family val="2"/>
          </rPr>
          <t>Gavin Mudd:</t>
        </r>
        <r>
          <rPr>
            <sz val="9"/>
            <color indexed="81"/>
            <rFont val="Tahoma"/>
            <family val="2"/>
          </rPr>
          <t xml:space="preserve">
only total measured &amp; indicated resources reported</t>
        </r>
      </text>
    </comment>
    <comment ref="BD200" authorId="0" shapeId="0" xr:uid="{E0034EFA-8FE7-475D-9E03-C69F8CD7C37C}">
      <text>
        <r>
          <rPr>
            <b/>
            <sz val="9"/>
            <color indexed="81"/>
            <rFont val="Tahoma"/>
            <family val="2"/>
          </rPr>
          <t>Gavin Mudd:</t>
        </r>
        <r>
          <rPr>
            <sz val="9"/>
            <color indexed="81"/>
            <rFont val="Tahoma"/>
            <family val="2"/>
          </rPr>
          <t xml:space="preserve">
only total measured &amp; indicated resources reported</t>
        </r>
      </text>
    </comment>
    <comment ref="BK200" authorId="0" shapeId="0" xr:uid="{E0E4F438-EFC9-4443-A212-66A047610AC7}">
      <text>
        <r>
          <rPr>
            <b/>
            <sz val="9"/>
            <color indexed="81"/>
            <rFont val="Tahoma"/>
            <family val="2"/>
          </rPr>
          <t>Gavin Mudd:</t>
        </r>
        <r>
          <rPr>
            <sz val="9"/>
            <color indexed="81"/>
            <rFont val="Tahoma"/>
            <family val="2"/>
          </rPr>
          <t xml:space="preserve">
only total measured &amp; indicated resources reported</t>
        </r>
      </text>
    </comment>
    <comment ref="BT200" authorId="0" shapeId="0" xr:uid="{AC9015DB-CDC4-4A4B-A087-6B6C1F0C5E68}">
      <text>
        <r>
          <rPr>
            <b/>
            <sz val="9"/>
            <color indexed="81"/>
            <rFont val="Tahoma"/>
            <family val="2"/>
          </rPr>
          <t>Gavin Mudd:</t>
        </r>
        <r>
          <rPr>
            <sz val="9"/>
            <color indexed="81"/>
            <rFont val="Tahoma"/>
            <family val="2"/>
          </rPr>
          <t xml:space="preserve">
only total measured &amp; indicated resources reported</t>
        </r>
      </text>
    </comment>
    <comment ref="BZ200" authorId="0" shapeId="0" xr:uid="{AF309ADD-3887-4E3B-B02F-B933DF24F67B}">
      <text>
        <r>
          <rPr>
            <b/>
            <sz val="9"/>
            <color indexed="81"/>
            <rFont val="Tahoma"/>
            <family val="2"/>
          </rPr>
          <t>Gavin Mudd:</t>
        </r>
        <r>
          <rPr>
            <sz val="9"/>
            <color indexed="81"/>
            <rFont val="Tahoma"/>
            <family val="2"/>
          </rPr>
          <t xml:space="preserve">
only total measured &amp; indicated resources reported</t>
        </r>
      </text>
    </comment>
    <comment ref="DC200" authorId="0" shapeId="0" xr:uid="{9D9BF1A1-DEBE-4435-AE14-9DADF0062E7D}">
      <text>
        <r>
          <rPr>
            <b/>
            <sz val="9"/>
            <color indexed="81"/>
            <rFont val="Tahoma"/>
            <family val="2"/>
          </rPr>
          <t>Gavin Mudd:</t>
        </r>
        <r>
          <rPr>
            <sz val="9"/>
            <color indexed="81"/>
            <rFont val="Tahoma"/>
            <family val="2"/>
          </rPr>
          <t xml:space="preserve">
total of proved and probable reserves</t>
        </r>
      </text>
    </comment>
    <comment ref="DL200" authorId="0" shapeId="0" xr:uid="{35BB888C-8FE4-4120-BE5A-5025B50384CE}">
      <text>
        <r>
          <rPr>
            <b/>
            <sz val="9"/>
            <color indexed="81"/>
            <rFont val="Tahoma"/>
            <family val="2"/>
          </rPr>
          <t>Gavin Mudd:</t>
        </r>
        <r>
          <rPr>
            <sz val="9"/>
            <color indexed="81"/>
            <rFont val="Tahoma"/>
            <family val="2"/>
          </rPr>
          <t xml:space="preserve">
total of proved and probable reserves</t>
        </r>
      </text>
    </comment>
    <comment ref="DR200" authorId="0" shapeId="0" xr:uid="{457CC2ED-742F-4F51-B152-FD5419FBC720}">
      <text>
        <r>
          <rPr>
            <b/>
            <sz val="9"/>
            <color indexed="81"/>
            <rFont val="Tahoma"/>
            <family val="2"/>
          </rPr>
          <t>Gavin Mudd:</t>
        </r>
        <r>
          <rPr>
            <sz val="9"/>
            <color indexed="81"/>
            <rFont val="Tahoma"/>
            <family val="2"/>
          </rPr>
          <t xml:space="preserve">
total of proved and probable reserves</t>
        </r>
      </text>
    </comment>
    <comment ref="M201" authorId="0" shapeId="0" xr:uid="{5BBDB8BB-B9B1-4CA4-BAAA-F3BD91C5FE96}">
      <text>
        <r>
          <rPr>
            <b/>
            <sz val="9"/>
            <color indexed="81"/>
            <rFont val="Tahoma"/>
            <family val="2"/>
          </rPr>
          <t>Gavin Mudd:</t>
        </r>
        <r>
          <rPr>
            <sz val="9"/>
            <color indexed="81"/>
            <rFont val="Tahoma"/>
            <family val="2"/>
          </rPr>
          <t xml:space="preserve">
MMDC - Marcventures Mining &amp; Development Corp</t>
        </r>
      </text>
    </comment>
    <comment ref="S201" authorId="0" shapeId="0" xr:uid="{91D2855C-181C-4AE9-BF68-E7394ADD1BC5}">
      <text>
        <r>
          <rPr>
            <b/>
            <sz val="9"/>
            <color indexed="81"/>
            <rFont val="Tahoma"/>
            <family val="2"/>
          </rPr>
          <t>Gavin Mudd:</t>
        </r>
        <r>
          <rPr>
            <sz val="9"/>
            <color indexed="81"/>
            <rFont val="Tahoma"/>
            <family val="2"/>
          </rPr>
          <t xml:space="preserve">
only total measured &amp; indicated resources reported</t>
        </r>
      </text>
    </comment>
    <comment ref="AO201" authorId="0" shapeId="0" xr:uid="{1C33D68B-DA44-4594-B618-B7FD94F958E2}">
      <text>
        <r>
          <rPr>
            <b/>
            <sz val="9"/>
            <color indexed="81"/>
            <rFont val="Tahoma"/>
            <family val="2"/>
          </rPr>
          <t>Gavin Mudd:</t>
        </r>
        <r>
          <rPr>
            <sz val="9"/>
            <color indexed="81"/>
            <rFont val="Tahoma"/>
            <family val="2"/>
          </rPr>
          <t xml:space="preserve">
only total measured &amp; indicated resources reported</t>
        </r>
      </text>
    </comment>
    <comment ref="AX201" authorId="0" shapeId="0" xr:uid="{FC42648B-D20D-4EF7-B27E-42A8E18D252B}">
      <text>
        <r>
          <rPr>
            <b/>
            <sz val="9"/>
            <color indexed="81"/>
            <rFont val="Tahoma"/>
            <family val="2"/>
          </rPr>
          <t>Gavin Mudd:</t>
        </r>
        <r>
          <rPr>
            <sz val="9"/>
            <color indexed="81"/>
            <rFont val="Tahoma"/>
            <family val="2"/>
          </rPr>
          <t xml:space="preserve">
only total measured &amp; indicated resources reported</t>
        </r>
      </text>
    </comment>
    <comment ref="BD201" authorId="0" shapeId="0" xr:uid="{9F8F7B8E-3E11-4370-A407-A8C5797A0638}">
      <text>
        <r>
          <rPr>
            <b/>
            <sz val="9"/>
            <color indexed="81"/>
            <rFont val="Tahoma"/>
            <family val="2"/>
          </rPr>
          <t>Gavin Mudd:</t>
        </r>
        <r>
          <rPr>
            <sz val="9"/>
            <color indexed="81"/>
            <rFont val="Tahoma"/>
            <family val="2"/>
          </rPr>
          <t xml:space="preserve">
only total measured &amp; indicated resources reported</t>
        </r>
      </text>
    </comment>
    <comment ref="N202" authorId="0" shapeId="0" xr:uid="{C5A3AA91-87DE-4B5D-8686-BD0953152D91}">
      <text>
        <r>
          <rPr>
            <b/>
            <sz val="9"/>
            <color indexed="81"/>
            <rFont val="Tahoma"/>
            <family val="2"/>
          </rPr>
          <t>Gavin Mudd:</t>
        </r>
        <r>
          <rPr>
            <sz val="9"/>
            <color indexed="81"/>
            <rFont val="Tahoma"/>
            <family val="2"/>
          </rPr>
          <t xml:space="preserve">
previously a joint venture between European Nickel plc (40%), Rusina Mining (40%), Local Business (20%); current ownership unclear</t>
        </r>
      </text>
    </comment>
    <comment ref="EA202" authorId="0" shapeId="0" xr:uid="{4E53B00C-E41E-4D97-8441-B61DCF91C895}">
      <text>
        <r>
          <rPr>
            <b/>
            <sz val="9"/>
            <color indexed="81"/>
            <rFont val="Tahoma"/>
            <family val="2"/>
          </rPr>
          <t>Gavin Mudd:</t>
        </r>
        <r>
          <rPr>
            <sz val="9"/>
            <color indexed="81"/>
            <rFont val="Tahoma"/>
            <family val="2"/>
          </rPr>
          <t xml:space="preserve">
data from European Nickel plc (ENK)</t>
        </r>
      </text>
    </comment>
    <comment ref="N203" authorId="0" shapeId="0" xr:uid="{E8A3890D-BC47-4537-8E99-B67C3F0BF9F4}">
      <text>
        <r>
          <rPr>
            <b/>
            <sz val="9"/>
            <color indexed="81"/>
            <rFont val="Tahoma"/>
            <family val="2"/>
          </rPr>
          <t>Gavin Mudd:</t>
        </r>
        <r>
          <rPr>
            <sz val="9"/>
            <color indexed="81"/>
            <rFont val="Tahoma"/>
            <family val="2"/>
          </rPr>
          <t xml:space="preserve">
previously a joint venture between European Nickel plc (40%), Rusina Mining (40%), Local Business (20%); current ownership unclear</t>
        </r>
      </text>
    </comment>
    <comment ref="EA203" authorId="0" shapeId="0" xr:uid="{D85A1B06-1290-4A87-AA37-15A589CA829A}">
      <text>
        <r>
          <rPr>
            <b/>
            <sz val="9"/>
            <color indexed="81"/>
            <rFont val="Tahoma"/>
            <family val="2"/>
          </rPr>
          <t>Gavin Mudd:</t>
        </r>
        <r>
          <rPr>
            <sz val="9"/>
            <color indexed="81"/>
            <rFont val="Tahoma"/>
            <family val="2"/>
          </rPr>
          <t xml:space="preserve">
data from European Nickel plc (ENK)</t>
        </r>
      </text>
    </comment>
    <comment ref="S204" authorId="0" shapeId="0" xr:uid="{F9EAEA67-F980-49DC-82FC-F52D8D8E0F32}">
      <text>
        <r>
          <rPr>
            <b/>
            <sz val="9"/>
            <color indexed="81"/>
            <rFont val="Tahoma"/>
            <family val="2"/>
          </rPr>
          <t>Gavin Mudd:</t>
        </r>
        <r>
          <rPr>
            <sz val="9"/>
            <color indexed="81"/>
            <rFont val="Tahoma"/>
            <family val="2"/>
          </rPr>
          <t xml:space="preserve">
only total measured &amp; indicated resources reported</t>
        </r>
      </text>
    </comment>
    <comment ref="AO204" authorId="0" shapeId="0" xr:uid="{61704AAB-C0C9-4B84-B791-5DF7018E9C5E}">
      <text>
        <r>
          <rPr>
            <b/>
            <sz val="9"/>
            <color indexed="81"/>
            <rFont val="Tahoma"/>
            <family val="2"/>
          </rPr>
          <t>Gavin Mudd:</t>
        </r>
        <r>
          <rPr>
            <sz val="9"/>
            <color indexed="81"/>
            <rFont val="Tahoma"/>
            <family val="2"/>
          </rPr>
          <t xml:space="preserve">
only total measured &amp; indicated resources reported</t>
        </r>
      </text>
    </comment>
    <comment ref="AX204" authorId="0" shapeId="0" xr:uid="{8C517C38-071E-4923-89A3-3BEA4C3F749E}">
      <text>
        <r>
          <rPr>
            <b/>
            <sz val="9"/>
            <color indexed="81"/>
            <rFont val="Tahoma"/>
            <family val="2"/>
          </rPr>
          <t>Gavin Mudd:</t>
        </r>
        <r>
          <rPr>
            <sz val="9"/>
            <color indexed="81"/>
            <rFont val="Tahoma"/>
            <family val="2"/>
          </rPr>
          <t xml:space="preserve">
only total measured &amp; indicated resources reported</t>
        </r>
      </text>
    </comment>
    <comment ref="BD204" authorId="0" shapeId="0" xr:uid="{0A077E68-C0B5-42DB-93FA-04D66A6FCD65}">
      <text>
        <r>
          <rPr>
            <b/>
            <sz val="9"/>
            <color indexed="81"/>
            <rFont val="Tahoma"/>
            <family val="2"/>
          </rPr>
          <t>Gavin Mudd:</t>
        </r>
        <r>
          <rPr>
            <sz val="9"/>
            <color indexed="81"/>
            <rFont val="Tahoma"/>
            <family val="2"/>
          </rPr>
          <t xml:space="preserve">
only total measured &amp; indicated resources reported</t>
        </r>
      </text>
    </comment>
    <comment ref="BK204" authorId="0" shapeId="0" xr:uid="{0C80075C-EC5E-480F-9153-09421750F426}">
      <text>
        <r>
          <rPr>
            <b/>
            <sz val="9"/>
            <color indexed="81"/>
            <rFont val="Tahoma"/>
            <family val="2"/>
          </rPr>
          <t>Gavin Mudd:</t>
        </r>
        <r>
          <rPr>
            <sz val="9"/>
            <color indexed="81"/>
            <rFont val="Tahoma"/>
            <family val="2"/>
          </rPr>
          <t xml:space="preserve">
only total measured &amp; indicated resources reported</t>
        </r>
      </text>
    </comment>
    <comment ref="BT204" authorId="0" shapeId="0" xr:uid="{65133565-7311-48C9-A207-DC3F9B0CB3C1}">
      <text>
        <r>
          <rPr>
            <b/>
            <sz val="9"/>
            <color indexed="81"/>
            <rFont val="Tahoma"/>
            <family val="2"/>
          </rPr>
          <t>Gavin Mudd:</t>
        </r>
        <r>
          <rPr>
            <sz val="9"/>
            <color indexed="81"/>
            <rFont val="Tahoma"/>
            <family val="2"/>
          </rPr>
          <t xml:space="preserve">
only total measured &amp; indicated resources reported</t>
        </r>
      </text>
    </comment>
    <comment ref="BZ204" authorId="0" shapeId="0" xr:uid="{2D32384B-C470-42A3-BBF3-F68624CA80F8}">
      <text>
        <r>
          <rPr>
            <b/>
            <sz val="9"/>
            <color indexed="81"/>
            <rFont val="Tahoma"/>
            <family val="2"/>
          </rPr>
          <t>Gavin Mudd:</t>
        </r>
        <r>
          <rPr>
            <sz val="9"/>
            <color indexed="81"/>
            <rFont val="Tahoma"/>
            <family val="2"/>
          </rPr>
          <t xml:space="preserve">
only total measured &amp; indicated resources reported</t>
        </r>
      </text>
    </comment>
    <comment ref="DC204" authorId="0" shapeId="0" xr:uid="{2F9C54C8-3D72-4B7B-B123-AC9BEAD2A1D9}">
      <text>
        <r>
          <rPr>
            <b/>
            <sz val="9"/>
            <color indexed="81"/>
            <rFont val="Tahoma"/>
            <family val="2"/>
          </rPr>
          <t>Gavin Mudd:</t>
        </r>
        <r>
          <rPr>
            <sz val="9"/>
            <color indexed="81"/>
            <rFont val="Tahoma"/>
            <family val="2"/>
          </rPr>
          <t xml:space="preserve">
total of proved and probable reserves</t>
        </r>
      </text>
    </comment>
    <comment ref="DL204" authorId="0" shapeId="0" xr:uid="{C0E82F02-D978-421F-A01E-981CA3E11185}">
      <text>
        <r>
          <rPr>
            <b/>
            <sz val="9"/>
            <color indexed="81"/>
            <rFont val="Tahoma"/>
            <family val="2"/>
          </rPr>
          <t>Gavin Mudd:</t>
        </r>
        <r>
          <rPr>
            <sz val="9"/>
            <color indexed="81"/>
            <rFont val="Tahoma"/>
            <family val="2"/>
          </rPr>
          <t xml:space="preserve">
total of proved and probable reserves</t>
        </r>
      </text>
    </comment>
    <comment ref="DR204" authorId="0" shapeId="0" xr:uid="{3622976B-DFEC-41AB-9B85-03E8FF30057D}">
      <text>
        <r>
          <rPr>
            <b/>
            <sz val="9"/>
            <color indexed="81"/>
            <rFont val="Tahoma"/>
            <family val="2"/>
          </rPr>
          <t>Gavin Mudd:</t>
        </r>
        <r>
          <rPr>
            <sz val="9"/>
            <color indexed="81"/>
            <rFont val="Tahoma"/>
            <family val="2"/>
          </rPr>
          <t xml:space="preserve">
total of proved and probable reserves</t>
        </r>
      </text>
    </comment>
    <comment ref="N206" authorId="0" shapeId="0" xr:uid="{39445977-7800-442B-8629-0A72770D4DCE}">
      <text>
        <r>
          <rPr>
            <b/>
            <sz val="9"/>
            <color indexed="81"/>
            <rFont val="Tahoma"/>
            <family val="2"/>
          </rPr>
          <t>Gavin Mudd:</t>
        </r>
        <r>
          <rPr>
            <sz val="9"/>
            <color indexed="81"/>
            <rFont val="Tahoma"/>
            <family val="2"/>
          </rPr>
          <t xml:space="preserve">
previously held by Toledo Mining Corp, which was taken over by DMCI Holdings</t>
        </r>
      </text>
    </comment>
    <comment ref="BK206" authorId="0" shapeId="0" xr:uid="{8088668A-0EE7-439A-8DF9-C7FF038172EE}">
      <text>
        <r>
          <rPr>
            <b/>
            <sz val="9"/>
            <color indexed="81"/>
            <rFont val="Tahoma"/>
            <family val="2"/>
          </rPr>
          <t>Gavin Mudd:</t>
        </r>
        <r>
          <rPr>
            <sz val="9"/>
            <color indexed="81"/>
            <rFont val="Tahoma"/>
            <family val="2"/>
          </rPr>
          <t xml:space="preserve">
older data, but only data available</t>
        </r>
      </text>
    </comment>
    <comment ref="BT206" authorId="0" shapeId="0" xr:uid="{4AEA2BC7-42F5-4404-A23D-0A25A3869814}">
      <text>
        <r>
          <rPr>
            <b/>
            <sz val="9"/>
            <color indexed="81"/>
            <rFont val="Tahoma"/>
            <family val="2"/>
          </rPr>
          <t>Gavin Mudd:</t>
        </r>
        <r>
          <rPr>
            <sz val="9"/>
            <color indexed="81"/>
            <rFont val="Tahoma"/>
            <family val="2"/>
          </rPr>
          <t xml:space="preserve">
older data, but only data available</t>
        </r>
      </text>
    </comment>
    <comment ref="BU206" authorId="0" shapeId="0" xr:uid="{B6ABC292-F4BE-412E-ACCD-684F4203A22F}">
      <text>
        <r>
          <rPr>
            <b/>
            <sz val="9"/>
            <color indexed="81"/>
            <rFont val="Tahoma"/>
            <family val="2"/>
          </rPr>
          <t>Gavin Mudd:</t>
        </r>
        <r>
          <rPr>
            <sz val="9"/>
            <color indexed="81"/>
            <rFont val="Tahoma"/>
            <family val="2"/>
          </rPr>
          <t xml:space="preserve">
data from Berger et al (2011)</t>
        </r>
      </text>
    </comment>
    <comment ref="EA206" authorId="0" shapeId="0" xr:uid="{B4642E71-63FF-436D-B49C-1D8CBF4339A9}">
      <text>
        <r>
          <rPr>
            <b/>
            <sz val="9"/>
            <color indexed="81"/>
            <rFont val="Tahoma"/>
            <family val="2"/>
          </rPr>
          <t>Gavin Mudd:</t>
        </r>
        <r>
          <rPr>
            <sz val="9"/>
            <color indexed="81"/>
            <rFont val="Tahoma"/>
            <family val="2"/>
          </rPr>
          <t xml:space="preserve">
data from Toledo Mining Corp.</t>
        </r>
      </text>
    </comment>
    <comment ref="M207" authorId="0" shapeId="0" xr:uid="{68A6ED18-A49E-4412-938E-65D7E24A91B9}">
      <text>
        <r>
          <rPr>
            <b/>
            <sz val="9"/>
            <color indexed="81"/>
            <rFont val="Tahoma"/>
            <family val="2"/>
          </rPr>
          <t>Gavin Mudd:</t>
        </r>
        <r>
          <rPr>
            <sz val="9"/>
            <color indexed="81"/>
            <rFont val="Tahoma"/>
            <family val="2"/>
          </rPr>
          <t xml:space="preserve">
BRC - Brightgreen Resources Corp</t>
        </r>
      </text>
    </comment>
    <comment ref="N208" authorId="0" shapeId="0" xr:uid="{AFA3F20A-3AC8-4B74-AA69-6830E922F107}">
      <text>
        <r>
          <rPr>
            <b/>
            <sz val="9"/>
            <color indexed="81"/>
            <rFont val="Tahoma"/>
            <family val="2"/>
          </rPr>
          <t>Gavin Mudd:</t>
        </r>
        <r>
          <rPr>
            <sz val="9"/>
            <color indexed="81"/>
            <rFont val="Tahoma"/>
            <family val="2"/>
          </rPr>
          <t xml:space="preserve">
previously held by Pelican Resources</t>
        </r>
      </text>
    </comment>
    <comment ref="EA208" authorId="0" shapeId="0" xr:uid="{D67475B5-F42C-4EA7-A7E1-59FEA24D178C}">
      <text>
        <r>
          <rPr>
            <b/>
            <sz val="9"/>
            <color indexed="81"/>
            <rFont val="Tahoma"/>
            <family val="2"/>
          </rPr>
          <t>Gavin Mudd:</t>
        </r>
        <r>
          <rPr>
            <sz val="9"/>
            <color indexed="81"/>
            <rFont val="Tahoma"/>
            <family val="2"/>
          </rPr>
          <t xml:space="preserve">
data from Pelican Resources</t>
        </r>
      </text>
    </comment>
    <comment ref="S209" authorId="0" shapeId="0" xr:uid="{5641B938-20E3-4732-8A65-A730DDD6836B}">
      <text>
        <r>
          <rPr>
            <b/>
            <sz val="9"/>
            <color indexed="81"/>
            <rFont val="Tahoma"/>
            <family val="2"/>
          </rPr>
          <t>Gavin Mudd:</t>
        </r>
        <r>
          <rPr>
            <sz val="9"/>
            <color indexed="81"/>
            <rFont val="Tahoma"/>
            <family val="2"/>
          </rPr>
          <t xml:space="preserve">
only total measured &amp; indicated resources reported</t>
        </r>
      </text>
    </comment>
    <comment ref="AO209" authorId="0" shapeId="0" xr:uid="{0281FF8D-CEF4-4BF4-88EC-F161557D2698}">
      <text>
        <r>
          <rPr>
            <b/>
            <sz val="9"/>
            <color indexed="81"/>
            <rFont val="Tahoma"/>
            <family val="2"/>
          </rPr>
          <t>Gavin Mudd:</t>
        </r>
        <r>
          <rPr>
            <sz val="9"/>
            <color indexed="81"/>
            <rFont val="Tahoma"/>
            <family val="2"/>
          </rPr>
          <t xml:space="preserve">
only total measured &amp; indicated resources reported
- this is the original 2010 estimate and does not account for mining since this time</t>
        </r>
      </text>
    </comment>
    <comment ref="AX209" authorId="0" shapeId="0" xr:uid="{74F7FC2B-E21A-47C0-B0C8-C2F2F96FB537}">
      <text>
        <r>
          <rPr>
            <b/>
            <sz val="9"/>
            <color indexed="81"/>
            <rFont val="Tahoma"/>
            <family val="2"/>
          </rPr>
          <t>Gavin Mudd:</t>
        </r>
        <r>
          <rPr>
            <sz val="9"/>
            <color indexed="81"/>
            <rFont val="Tahoma"/>
            <family val="2"/>
          </rPr>
          <t xml:space="preserve">
only total measured &amp; indicated resources reported</t>
        </r>
      </text>
    </comment>
    <comment ref="BD209" authorId="0" shapeId="0" xr:uid="{2D5917F9-B05B-4301-A080-6C3B3F1E50B6}">
      <text>
        <r>
          <rPr>
            <b/>
            <sz val="9"/>
            <color indexed="81"/>
            <rFont val="Tahoma"/>
            <family val="2"/>
          </rPr>
          <t>Gavin Mudd:</t>
        </r>
        <r>
          <rPr>
            <sz val="9"/>
            <color indexed="81"/>
            <rFont val="Tahoma"/>
            <family val="2"/>
          </rPr>
          <t xml:space="preserve">
only total measured &amp; indicated resources reported</t>
        </r>
      </text>
    </comment>
    <comment ref="BK209" authorId="0" shapeId="0" xr:uid="{29A4464E-F3D7-41B2-9489-36687151C5C5}">
      <text>
        <r>
          <rPr>
            <b/>
            <sz val="9"/>
            <color indexed="81"/>
            <rFont val="Tahoma"/>
            <family val="2"/>
          </rPr>
          <t>Gavin Mudd:</t>
        </r>
        <r>
          <rPr>
            <sz val="9"/>
            <color indexed="81"/>
            <rFont val="Tahoma"/>
            <family val="2"/>
          </rPr>
          <t xml:space="preserve">
only total measured &amp; indicated resources reported</t>
        </r>
      </text>
    </comment>
    <comment ref="CG209" authorId="0" shapeId="0" xr:uid="{11F828F5-7BA2-46E8-A8E1-E2C4A670E4CD}">
      <text>
        <r>
          <rPr>
            <b/>
            <sz val="9"/>
            <color indexed="81"/>
            <rFont val="Tahoma"/>
            <family val="2"/>
          </rPr>
          <t>Gavin Mudd:</t>
        </r>
        <r>
          <rPr>
            <sz val="9"/>
            <color indexed="81"/>
            <rFont val="Tahoma"/>
            <family val="2"/>
          </rPr>
          <t xml:space="preserve">
only total measured &amp; indicated resources reported</t>
        </r>
      </text>
    </comment>
    <comment ref="DC209" authorId="0" shapeId="0" xr:uid="{92566FAF-1482-43C5-AB9F-A2A861C20621}">
      <text>
        <r>
          <rPr>
            <b/>
            <sz val="9"/>
            <color indexed="81"/>
            <rFont val="Tahoma"/>
            <family val="2"/>
          </rPr>
          <t>Gavin Mudd:</t>
        </r>
        <r>
          <rPr>
            <sz val="9"/>
            <color indexed="81"/>
            <rFont val="Tahoma"/>
            <family val="2"/>
          </rPr>
          <t xml:space="preserve">
only total measured &amp; indicated resources reported</t>
        </r>
      </text>
    </comment>
    <comment ref="S210" authorId="0" shapeId="0" xr:uid="{BC21E156-C952-4863-9422-010A58AA2603}">
      <text>
        <r>
          <rPr>
            <b/>
            <sz val="9"/>
            <color indexed="81"/>
            <rFont val="Tahoma"/>
            <family val="2"/>
          </rPr>
          <t>Gavin Mudd:</t>
        </r>
        <r>
          <rPr>
            <sz val="9"/>
            <color indexed="81"/>
            <rFont val="Tahoma"/>
            <family val="2"/>
          </rPr>
          <t xml:space="preserve">
only total measured &amp; indicated resources reported</t>
        </r>
      </text>
    </comment>
    <comment ref="AO210" authorId="0" shapeId="0" xr:uid="{73462FB3-61BE-4691-907F-DFA35907A239}">
      <text>
        <r>
          <rPr>
            <b/>
            <sz val="9"/>
            <color indexed="81"/>
            <rFont val="Tahoma"/>
            <family val="2"/>
          </rPr>
          <t>Gavin Mudd:</t>
        </r>
        <r>
          <rPr>
            <sz val="9"/>
            <color indexed="81"/>
            <rFont val="Tahoma"/>
            <family val="2"/>
          </rPr>
          <t xml:space="preserve">
only total measured &amp; indicated resources reported
- this is the original 2010 estimate and does not account for mining since this time</t>
        </r>
      </text>
    </comment>
    <comment ref="AX210" authorId="0" shapeId="0" xr:uid="{992EFA08-1F89-47D5-A610-2E989FD459ED}">
      <text>
        <r>
          <rPr>
            <b/>
            <sz val="9"/>
            <color indexed="81"/>
            <rFont val="Tahoma"/>
            <family val="2"/>
          </rPr>
          <t>Gavin Mudd:</t>
        </r>
        <r>
          <rPr>
            <sz val="9"/>
            <color indexed="81"/>
            <rFont val="Tahoma"/>
            <family val="2"/>
          </rPr>
          <t xml:space="preserve">
only total measured &amp; indicated resources reported</t>
        </r>
      </text>
    </comment>
    <comment ref="BD210" authorId="0" shapeId="0" xr:uid="{4294829D-65A3-4F5C-B3AC-6F0DB183D4B1}">
      <text>
        <r>
          <rPr>
            <b/>
            <sz val="9"/>
            <color indexed="81"/>
            <rFont val="Tahoma"/>
            <family val="2"/>
          </rPr>
          <t>Gavin Mudd:</t>
        </r>
        <r>
          <rPr>
            <sz val="9"/>
            <color indexed="81"/>
            <rFont val="Tahoma"/>
            <family val="2"/>
          </rPr>
          <t xml:space="preserve">
only total measured &amp; indicated resources reported</t>
        </r>
      </text>
    </comment>
    <comment ref="BK210" authorId="0" shapeId="0" xr:uid="{92F3ABA4-313E-40F7-8C22-444816BDDA16}">
      <text>
        <r>
          <rPr>
            <b/>
            <sz val="9"/>
            <color indexed="81"/>
            <rFont val="Tahoma"/>
            <family val="2"/>
          </rPr>
          <t>Gavin Mudd:</t>
        </r>
        <r>
          <rPr>
            <sz val="9"/>
            <color indexed="81"/>
            <rFont val="Tahoma"/>
            <family val="2"/>
          </rPr>
          <t xml:space="preserve">
only total measured &amp; indicated resources reported</t>
        </r>
      </text>
    </comment>
    <comment ref="CG210" authorId="0" shapeId="0" xr:uid="{F7E824BD-E91D-4DD2-A15E-912BFAEB46A6}">
      <text>
        <r>
          <rPr>
            <b/>
            <sz val="9"/>
            <color indexed="81"/>
            <rFont val="Tahoma"/>
            <family val="2"/>
          </rPr>
          <t>Gavin Mudd:</t>
        </r>
        <r>
          <rPr>
            <sz val="9"/>
            <color indexed="81"/>
            <rFont val="Tahoma"/>
            <family val="2"/>
          </rPr>
          <t xml:space="preserve">
only total measured &amp; indicated resources reported</t>
        </r>
      </text>
    </comment>
    <comment ref="DC210" authorId="0" shapeId="0" xr:uid="{676DF96E-861D-45CF-8836-49BDF26EFF24}">
      <text>
        <r>
          <rPr>
            <b/>
            <sz val="9"/>
            <color indexed="81"/>
            <rFont val="Tahoma"/>
            <family val="2"/>
          </rPr>
          <t>Gavin Mudd:</t>
        </r>
        <r>
          <rPr>
            <sz val="9"/>
            <color indexed="81"/>
            <rFont val="Tahoma"/>
            <family val="2"/>
          </rPr>
          <t xml:space="preserve">
only total measured &amp; indicated resources reported</t>
        </r>
      </text>
    </comment>
    <comment ref="N212" authorId="0" shapeId="0" xr:uid="{BC8594B0-44E1-4BAD-8EC9-5E37C45D4597}">
      <text>
        <r>
          <rPr>
            <b/>
            <sz val="9"/>
            <color indexed="81"/>
            <rFont val="Tahoma"/>
            <family val="2"/>
          </rPr>
          <t>Gavin Mudd:</t>
        </r>
        <r>
          <rPr>
            <sz val="9"/>
            <color indexed="81"/>
            <rFont val="Tahoma"/>
            <family val="2"/>
          </rPr>
          <t xml:space="preserve">
previously held by Mbmi Resources, but later sold to DMCI after legal battles</t>
        </r>
      </text>
    </comment>
    <comment ref="EA212" authorId="0" shapeId="0" xr:uid="{B7122C46-4662-4208-BE16-83A7DA552D68}">
      <text>
        <r>
          <rPr>
            <b/>
            <sz val="9"/>
            <color indexed="81"/>
            <rFont val="Tahoma"/>
            <family val="2"/>
          </rPr>
          <t>Gavin Mudd:</t>
        </r>
        <r>
          <rPr>
            <sz val="9"/>
            <color indexed="81"/>
            <rFont val="Tahoma"/>
            <family val="2"/>
          </rPr>
          <t xml:space="preserve">
Mbmi Resources</t>
        </r>
      </text>
    </comment>
    <comment ref="BK214" authorId="0" shapeId="0" xr:uid="{BB89FF2C-D732-40EA-AFB7-D9B7BB2B5CD5}">
      <text>
        <r>
          <rPr>
            <b/>
            <sz val="9"/>
            <color indexed="81"/>
            <rFont val="Tahoma"/>
            <family val="2"/>
          </rPr>
          <t>Gavin Mudd:</t>
        </r>
        <r>
          <rPr>
            <sz val="9"/>
            <color indexed="81"/>
            <rFont val="Tahoma"/>
            <family val="2"/>
          </rPr>
          <t xml:space="preserve">
code basis unclear, assumed as inferred, non-code compliant</t>
        </r>
      </text>
    </comment>
    <comment ref="BT214" authorId="0" shapeId="0" xr:uid="{916C05EF-3C4C-4098-A767-CBBC5B183213}">
      <text>
        <r>
          <rPr>
            <b/>
            <sz val="9"/>
            <color indexed="81"/>
            <rFont val="Tahoma"/>
            <family val="2"/>
          </rPr>
          <t>Gavin Mudd:</t>
        </r>
        <r>
          <rPr>
            <sz val="9"/>
            <color indexed="81"/>
            <rFont val="Tahoma"/>
            <family val="2"/>
          </rPr>
          <t xml:space="preserve">
code basis unclear, assumed as inferred, non-code compliant</t>
        </r>
      </text>
    </comment>
    <comment ref="BU214" authorId="0" shapeId="0" xr:uid="{BFE5CDA5-E2DB-4DB8-8E1C-C804E2D5E8AA}">
      <text>
        <r>
          <rPr>
            <b/>
            <sz val="9"/>
            <color indexed="81"/>
            <rFont val="Tahoma"/>
            <family val="2"/>
          </rPr>
          <t>Gavin Mudd:</t>
        </r>
        <r>
          <rPr>
            <sz val="9"/>
            <color indexed="81"/>
            <rFont val="Tahoma"/>
            <family val="2"/>
          </rPr>
          <t xml:space="preserve">
average Co value from Cabri et al (2017)</t>
        </r>
      </text>
    </comment>
    <comment ref="BK215" authorId="0" shapeId="0" xr:uid="{BC591D61-D605-46BC-BB54-BA7953B242F4}">
      <text>
        <r>
          <rPr>
            <b/>
            <sz val="9"/>
            <color indexed="81"/>
            <rFont val="Tahoma"/>
            <family val="2"/>
          </rPr>
          <t>Gavin Mudd:</t>
        </r>
        <r>
          <rPr>
            <sz val="9"/>
            <color indexed="81"/>
            <rFont val="Tahoma"/>
            <family val="2"/>
          </rPr>
          <t xml:space="preserve">
code basis unclear, assumed as inferred, non-code compliant</t>
        </r>
      </text>
    </comment>
    <comment ref="BT215" authorId="0" shapeId="0" xr:uid="{53C14324-DA7D-49B2-AD45-135B82CABB1F}">
      <text>
        <r>
          <rPr>
            <b/>
            <sz val="9"/>
            <color indexed="81"/>
            <rFont val="Tahoma"/>
            <family val="2"/>
          </rPr>
          <t>Gavin Mudd:</t>
        </r>
        <r>
          <rPr>
            <sz val="9"/>
            <color indexed="81"/>
            <rFont val="Tahoma"/>
            <family val="2"/>
          </rPr>
          <t xml:space="preserve">
code basis unclear, assumed as inferred, non-code compliant</t>
        </r>
      </text>
    </comment>
    <comment ref="BU215" authorId="0" shapeId="0" xr:uid="{023AF927-E844-4C6F-AC60-62FF2DC0DE49}">
      <text>
        <r>
          <rPr>
            <b/>
            <sz val="9"/>
            <color indexed="81"/>
            <rFont val="Tahoma"/>
            <family val="2"/>
          </rPr>
          <t>Gavin Mudd:</t>
        </r>
        <r>
          <rPr>
            <sz val="9"/>
            <color indexed="81"/>
            <rFont val="Tahoma"/>
            <family val="2"/>
          </rPr>
          <t xml:space="preserve">
code basis unclear, assumed as inferred, non-code compliant</t>
        </r>
      </text>
    </comment>
    <comment ref="BK216" authorId="0" shapeId="0" xr:uid="{A19E8674-1A64-41CC-99C3-222B8854320A}">
      <text>
        <r>
          <rPr>
            <b/>
            <sz val="9"/>
            <color indexed="81"/>
            <rFont val="Tahoma"/>
            <family val="2"/>
          </rPr>
          <t>Gavin Mudd:</t>
        </r>
        <r>
          <rPr>
            <sz val="9"/>
            <color indexed="81"/>
            <rFont val="Tahoma"/>
            <family val="2"/>
          </rPr>
          <t xml:space="preserve">
code basis unclear, assumed as inferred, non-code compliant</t>
        </r>
      </text>
    </comment>
    <comment ref="BT216" authorId="0" shapeId="0" xr:uid="{065417DD-570C-414D-84F0-13C44CF31086}">
      <text>
        <r>
          <rPr>
            <b/>
            <sz val="9"/>
            <color indexed="81"/>
            <rFont val="Tahoma"/>
            <family val="2"/>
          </rPr>
          <t>Gavin Mudd:</t>
        </r>
        <r>
          <rPr>
            <sz val="9"/>
            <color indexed="81"/>
            <rFont val="Tahoma"/>
            <family val="2"/>
          </rPr>
          <t xml:space="preserve">
code basis unclear, assumed as inferred, non-code compliant</t>
        </r>
      </text>
    </comment>
    <comment ref="BK217" authorId="0" shapeId="0" xr:uid="{A646F881-F08D-427A-96D4-641AD999F5E7}">
      <text>
        <r>
          <rPr>
            <b/>
            <sz val="9"/>
            <color indexed="81"/>
            <rFont val="Tahoma"/>
            <family val="2"/>
          </rPr>
          <t>Gavin Mudd:</t>
        </r>
        <r>
          <rPr>
            <sz val="9"/>
            <color indexed="81"/>
            <rFont val="Tahoma"/>
            <family val="2"/>
          </rPr>
          <t xml:space="preserve">
code basis unclear, assumed as inferred, non-code compliant</t>
        </r>
      </text>
    </comment>
    <comment ref="BT217" authorId="0" shapeId="0" xr:uid="{DEFA8733-3426-44A2-8DA6-D8248B788145}">
      <text>
        <r>
          <rPr>
            <b/>
            <sz val="9"/>
            <color indexed="81"/>
            <rFont val="Tahoma"/>
            <family val="2"/>
          </rPr>
          <t>Gavin Mudd:</t>
        </r>
        <r>
          <rPr>
            <sz val="9"/>
            <color indexed="81"/>
            <rFont val="Tahoma"/>
            <family val="2"/>
          </rPr>
          <t xml:space="preserve">
code basis unclear, assumed as inferred, non-code compliant</t>
        </r>
      </text>
    </comment>
    <comment ref="BK218" authorId="0" shapeId="0" xr:uid="{0BE64618-7C04-43B9-B561-159DD91E7B65}">
      <text>
        <r>
          <rPr>
            <b/>
            <sz val="9"/>
            <color indexed="81"/>
            <rFont val="Tahoma"/>
            <family val="2"/>
          </rPr>
          <t>Gavin Mudd:</t>
        </r>
        <r>
          <rPr>
            <sz val="9"/>
            <color indexed="81"/>
            <rFont val="Tahoma"/>
            <family val="2"/>
          </rPr>
          <t xml:space="preserve">
code basis unclear, assumed as inferred, non-code compliant</t>
        </r>
      </text>
    </comment>
    <comment ref="BT218" authorId="0" shapeId="0" xr:uid="{38425DE4-0753-4FF6-93FA-339962B096A5}">
      <text>
        <r>
          <rPr>
            <b/>
            <sz val="9"/>
            <color indexed="81"/>
            <rFont val="Tahoma"/>
            <family val="2"/>
          </rPr>
          <t>Gavin Mudd:</t>
        </r>
        <r>
          <rPr>
            <sz val="9"/>
            <color indexed="81"/>
            <rFont val="Tahoma"/>
            <family val="2"/>
          </rPr>
          <t xml:space="preserve">
code basis unclear, assumed as inferred, non-code compliant</t>
        </r>
      </text>
    </comment>
    <comment ref="BK219" authorId="0" shapeId="0" xr:uid="{5143B963-FC6A-45E3-B0EC-66B25D40631F}">
      <text>
        <r>
          <rPr>
            <b/>
            <sz val="9"/>
            <color indexed="81"/>
            <rFont val="Tahoma"/>
            <family val="2"/>
          </rPr>
          <t>Gavin Mudd:</t>
        </r>
        <r>
          <rPr>
            <sz val="9"/>
            <color indexed="81"/>
            <rFont val="Tahoma"/>
            <family val="2"/>
          </rPr>
          <t xml:space="preserve">
code basis unclear, assumed as inferred, non-code compliant</t>
        </r>
      </text>
    </comment>
    <comment ref="BT219" authorId="0" shapeId="0" xr:uid="{2D8A11D8-389B-4605-A6CE-35B0BB09183B}">
      <text>
        <r>
          <rPr>
            <b/>
            <sz val="9"/>
            <color indexed="81"/>
            <rFont val="Tahoma"/>
            <family val="2"/>
          </rPr>
          <t>Gavin Mudd:</t>
        </r>
        <r>
          <rPr>
            <sz val="9"/>
            <color indexed="81"/>
            <rFont val="Tahoma"/>
            <family val="2"/>
          </rPr>
          <t xml:space="preserve">
code basis unclear, assumed as inferred, non-code compliant</t>
        </r>
      </text>
    </comment>
    <comment ref="BK220" authorId="0" shapeId="0" xr:uid="{66D3828D-DAEE-42B7-9420-4EFB62371E68}">
      <text>
        <r>
          <rPr>
            <b/>
            <sz val="9"/>
            <color indexed="81"/>
            <rFont val="Tahoma"/>
            <family val="2"/>
          </rPr>
          <t>Gavin Mudd:</t>
        </r>
        <r>
          <rPr>
            <sz val="9"/>
            <color indexed="81"/>
            <rFont val="Tahoma"/>
            <family val="2"/>
          </rPr>
          <t xml:space="preserve">
older data, but only data available</t>
        </r>
      </text>
    </comment>
    <comment ref="BT220" authorId="0" shapeId="0" xr:uid="{4106FC00-FDAF-4934-970B-DBA369A4E446}">
      <text>
        <r>
          <rPr>
            <b/>
            <sz val="9"/>
            <color indexed="81"/>
            <rFont val="Tahoma"/>
            <family val="2"/>
          </rPr>
          <t>Gavin Mudd:</t>
        </r>
        <r>
          <rPr>
            <sz val="9"/>
            <color indexed="81"/>
            <rFont val="Tahoma"/>
            <family val="2"/>
          </rPr>
          <t xml:space="preserve">
older data, but only data available</t>
        </r>
      </text>
    </comment>
    <comment ref="N221" authorId="0" shapeId="0" xr:uid="{ABAA6C21-3135-4AAC-BA72-9C98D3A3430D}">
      <text>
        <r>
          <rPr>
            <b/>
            <sz val="9"/>
            <color indexed="81"/>
            <rFont val="Tahoma"/>
            <family val="2"/>
          </rPr>
          <t>Gavin Mudd:</t>
        </r>
        <r>
          <rPr>
            <sz val="9"/>
            <color indexed="81"/>
            <rFont val="Tahoma"/>
            <family val="2"/>
          </rPr>
          <t xml:space="preserve">
previously a joint venture between European Nickel plc (40%), Rusina Mining (40%), Local Business (20%); current ownership unclear</t>
        </r>
      </text>
    </comment>
    <comment ref="BK221" authorId="0" shapeId="0" xr:uid="{ED28976A-7A24-4663-BF37-55884AF570D5}">
      <text>
        <r>
          <rPr>
            <b/>
            <sz val="9"/>
            <color indexed="81"/>
            <rFont val="Tahoma"/>
            <family val="2"/>
          </rPr>
          <t>Gavin Mudd:</t>
        </r>
        <r>
          <rPr>
            <sz val="9"/>
            <color indexed="81"/>
            <rFont val="Tahoma"/>
            <family val="2"/>
          </rPr>
          <t xml:space="preserve">
code basis unclear, assumed as inferred, non-code compliant</t>
        </r>
      </text>
    </comment>
    <comment ref="BT221" authorId="0" shapeId="0" xr:uid="{153A9DDA-7515-4437-B38A-E47CED231F4C}">
      <text>
        <r>
          <rPr>
            <b/>
            <sz val="9"/>
            <color indexed="81"/>
            <rFont val="Tahoma"/>
            <family val="2"/>
          </rPr>
          <t>Gavin Mudd:</t>
        </r>
        <r>
          <rPr>
            <sz val="9"/>
            <color indexed="81"/>
            <rFont val="Tahoma"/>
            <family val="2"/>
          </rPr>
          <t xml:space="preserve">
code basis unclear, assumed as inferred, non-code compliant</t>
        </r>
      </text>
    </comment>
    <comment ref="BK222" authorId="0" shapeId="0" xr:uid="{27D2D9A6-A71A-4447-ADC1-1594C6740E86}">
      <text>
        <r>
          <rPr>
            <b/>
            <sz val="9"/>
            <color indexed="81"/>
            <rFont val="Tahoma"/>
            <family val="2"/>
          </rPr>
          <t>Gavin Mudd:</t>
        </r>
        <r>
          <rPr>
            <sz val="9"/>
            <color indexed="81"/>
            <rFont val="Tahoma"/>
            <family val="2"/>
          </rPr>
          <t xml:space="preserve">
code basis unclear, assumed as inferred, non-code compliant</t>
        </r>
      </text>
    </comment>
    <comment ref="BT222" authorId="0" shapeId="0" xr:uid="{D5F7D044-51DA-4BB0-8C89-C338821B190C}">
      <text>
        <r>
          <rPr>
            <b/>
            <sz val="9"/>
            <color indexed="81"/>
            <rFont val="Tahoma"/>
            <family val="2"/>
          </rPr>
          <t>Gavin Mudd:</t>
        </r>
        <r>
          <rPr>
            <sz val="9"/>
            <color indexed="81"/>
            <rFont val="Tahoma"/>
            <family val="2"/>
          </rPr>
          <t xml:space="preserve">
code basis unclear, assumed as inferred, non-code compliant</t>
        </r>
      </text>
    </comment>
    <comment ref="BK223" authorId="0" shapeId="0" xr:uid="{503BD65F-87DC-40AB-953E-D76BB1AB330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223" authorId="0" shapeId="0" xr:uid="{1E42D731-59EE-4B9E-B1C8-8F6C3820302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224" authorId="0" shapeId="0" xr:uid="{03075CD5-E803-4F0C-BE9C-6EF1CD0171F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224" authorId="0" shapeId="0" xr:uid="{25E503AA-DAE9-4F10-8C21-E8D13A6E679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S225" authorId="0" shapeId="0" xr:uid="{981E6F4E-42E4-4A97-8514-F982A1220BAC}">
      <text>
        <r>
          <rPr>
            <b/>
            <sz val="9"/>
            <color indexed="81"/>
            <rFont val="Tahoma"/>
            <family val="2"/>
          </rPr>
          <t>Gavin Mudd:</t>
        </r>
        <r>
          <rPr>
            <sz val="9"/>
            <color indexed="81"/>
            <rFont val="Tahoma"/>
            <family val="2"/>
          </rPr>
          <t xml:space="preserve">
Vale only reports reserves, but has from 2015 has not reported any reserves for Goro due to low nickel prices</t>
        </r>
      </text>
    </comment>
    <comment ref="AO225" authorId="0" shapeId="0" xr:uid="{24E7D00B-1D40-492A-BB34-B6F5E19DAA7B}">
      <text>
        <r>
          <rPr>
            <b/>
            <sz val="9"/>
            <color indexed="81"/>
            <rFont val="Tahoma"/>
            <family val="2"/>
          </rPr>
          <t>Gavin Mudd:</t>
        </r>
        <r>
          <rPr>
            <sz val="9"/>
            <color indexed="81"/>
            <rFont val="Tahoma"/>
            <family val="2"/>
          </rPr>
          <t xml:space="preserve">
Vale only reports reserves, but has from 2015 has not reported any reserves for Goro due to low nickel prices</t>
        </r>
      </text>
    </comment>
    <comment ref="BK225" authorId="0" shapeId="0" xr:uid="{3E818182-665B-4474-BE96-A593D72D18FF}">
      <text>
        <r>
          <rPr>
            <b/>
            <sz val="9"/>
            <color indexed="81"/>
            <rFont val="Tahoma"/>
            <family val="2"/>
          </rPr>
          <t>Gavin Mudd:</t>
        </r>
        <r>
          <rPr>
            <sz val="9"/>
            <color indexed="81"/>
            <rFont val="Tahoma"/>
            <family val="2"/>
          </rPr>
          <t xml:space="preserve">
Vale only reports reserves, but has from 2015 has not reported any reserves for Goro due to low nickel prices
- this estimate base on 2014 reserves minus production 2015 to 2018</t>
        </r>
      </text>
    </comment>
    <comment ref="BT225" authorId="0" shapeId="0" xr:uid="{BC018A19-F77B-41C4-9E44-40BE681510FB}">
      <text>
        <r>
          <rPr>
            <b/>
            <sz val="9"/>
            <color indexed="81"/>
            <rFont val="Tahoma"/>
            <family val="2"/>
          </rPr>
          <t>Gavin Mudd:</t>
        </r>
        <r>
          <rPr>
            <sz val="9"/>
            <color indexed="81"/>
            <rFont val="Tahoma"/>
            <family val="2"/>
          </rPr>
          <t xml:space="preserve">
Vale only reports reserves, but has from 2015 has not reported any reserves for Goro due to low nickel prices
- this estimate base on 2014 reserves minus production 2015 to 2018</t>
        </r>
      </text>
    </comment>
    <comment ref="BU225" authorId="0" shapeId="0" xr:uid="{4052FD5E-2FA8-49F4-A7A4-1ECBBE2AEB46}">
      <text>
        <r>
          <rPr>
            <b/>
            <sz val="9"/>
            <color indexed="81"/>
            <rFont val="Tahoma"/>
            <family val="2"/>
          </rPr>
          <t>Gavin Mudd:</t>
        </r>
        <r>
          <rPr>
            <sz val="9"/>
            <color indexed="81"/>
            <rFont val="Tahoma"/>
            <family val="2"/>
          </rPr>
          <t xml:space="preserve">
Vale only reports reserves, but has from 2015 has not reported any reserves for Goro due to low nickel prices
- this estimate base on 2014 reserves minus production 2015 to 2018
- cobalt grades not reported for production, so constant reserves value assumed</t>
        </r>
      </text>
    </comment>
    <comment ref="CG225" authorId="0" shapeId="0" xr:uid="{B4366FB1-C97A-4A68-8C36-F6EB60A7F066}">
      <text>
        <r>
          <rPr>
            <b/>
            <sz val="9"/>
            <color indexed="81"/>
            <rFont val="Tahoma"/>
            <family val="2"/>
          </rPr>
          <t>Gavin Mudd:</t>
        </r>
        <r>
          <rPr>
            <sz val="9"/>
            <color indexed="81"/>
            <rFont val="Tahoma"/>
            <family val="2"/>
          </rPr>
          <t xml:space="preserve">
Vale only reports reserves, but has from 2015 has not reported any reserves for Goro due to low nickel prices</t>
        </r>
      </text>
    </comment>
    <comment ref="DC225" authorId="0" shapeId="0" xr:uid="{3F74C3FC-62F3-4D70-A07E-F62E5DB2DD85}">
      <text>
        <r>
          <rPr>
            <b/>
            <sz val="9"/>
            <color indexed="81"/>
            <rFont val="Tahoma"/>
            <family val="2"/>
          </rPr>
          <t>Gavin Mudd:</t>
        </r>
        <r>
          <rPr>
            <sz val="9"/>
            <color indexed="81"/>
            <rFont val="Tahoma"/>
            <family val="2"/>
          </rPr>
          <t xml:space="preserve">
Vale only reports reserves, but has from 2015 has not reported any reserves for Goro due to low nickel prices</t>
        </r>
      </text>
    </comment>
    <comment ref="BK228" authorId="0" shapeId="0" xr:uid="{D48A1CE2-C728-4215-A2ED-1CD2426CC98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228" authorId="0" shapeId="0" xr:uid="{78FD2CDB-B9AB-408A-B22F-7DC9B27D8C1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230" authorId="0" shapeId="0" xr:uid="{486995BC-C31E-45CD-AAA4-9DF575BF883E}">
      <text>
        <r>
          <rPr>
            <b/>
            <sz val="9"/>
            <color indexed="81"/>
            <rFont val="Tahoma"/>
            <family val="2"/>
          </rPr>
          <t>Gavin Mudd:</t>
        </r>
        <r>
          <rPr>
            <sz val="9"/>
            <color indexed="81"/>
            <rFont val="Tahoma"/>
            <family val="2"/>
          </rPr>
          <t xml:space="preserve">
previously held by an Anglo Am Pt / Solitario joint venture; then Jaganda Mines, now ValOre</t>
        </r>
      </text>
    </comment>
    <comment ref="BL230" authorId="0" shapeId="0" xr:uid="{97417188-AD13-4685-AE63-DE020F6D71F3}">
      <text>
        <r>
          <rPr>
            <b/>
            <sz val="9"/>
            <color indexed="81"/>
            <rFont val="Tahoma"/>
            <family val="2"/>
          </rPr>
          <t>Gavin Mudd:</t>
        </r>
        <r>
          <rPr>
            <sz val="9"/>
            <color indexed="81"/>
            <rFont val="Tahoma"/>
            <family val="2"/>
          </rPr>
          <t xml:space="preserve">
from Jangada Mines presentation (Q4 2018)</t>
        </r>
      </text>
    </comment>
    <comment ref="BT230" authorId="0" shapeId="0" xr:uid="{A50F2BC7-C76D-4D78-A482-56F5E86B44F5}">
      <text>
        <r>
          <rPr>
            <b/>
            <sz val="9"/>
            <color indexed="81"/>
            <rFont val="Tahoma"/>
            <family val="2"/>
          </rPr>
          <t>Gavin Mudd:</t>
        </r>
        <r>
          <rPr>
            <sz val="9"/>
            <color indexed="81"/>
            <rFont val="Tahoma"/>
            <family val="2"/>
          </rPr>
          <t xml:space="preserve">
from Jangada Mines presentation (Q4 2018)</t>
        </r>
      </text>
    </comment>
    <comment ref="BU230" authorId="0" shapeId="0" xr:uid="{60E8E5BB-5F27-422C-9BCD-02907FF5437C}">
      <text>
        <r>
          <rPr>
            <b/>
            <sz val="9"/>
            <color indexed="81"/>
            <rFont val="Tahoma"/>
            <family val="2"/>
          </rPr>
          <t>Gavin Mudd:</t>
        </r>
        <r>
          <rPr>
            <sz val="9"/>
            <color indexed="81"/>
            <rFont val="Tahoma"/>
            <family val="2"/>
          </rPr>
          <t xml:space="preserve">
from Jangada Mines presentation (Q4 2018)</t>
        </r>
      </text>
    </comment>
    <comment ref="BY230" authorId="0" shapeId="0" xr:uid="{6281D965-D411-4375-A524-E88BF1E992C3}">
      <text>
        <r>
          <rPr>
            <b/>
            <sz val="9"/>
            <color indexed="81"/>
            <rFont val="Tahoma"/>
            <family val="2"/>
          </rPr>
          <t>Gavin Mudd:</t>
        </r>
        <r>
          <rPr>
            <sz val="9"/>
            <color indexed="81"/>
            <rFont val="Tahoma"/>
            <family val="2"/>
          </rPr>
          <t xml:space="preserve">
from Jangada Mines presentation (Q4 2018)</t>
        </r>
      </text>
    </comment>
    <comment ref="C231" authorId="0" shapeId="0" xr:uid="{6AB011C2-E20C-4F0E-A61E-B86ADC18D803}">
      <text>
        <r>
          <rPr>
            <b/>
            <sz val="9"/>
            <color indexed="81"/>
            <rFont val="Tahoma"/>
            <family val="2"/>
          </rPr>
          <t>Gavin Mudd:</t>
        </r>
        <r>
          <rPr>
            <sz val="9"/>
            <color indexed="81"/>
            <rFont val="Tahoma"/>
            <family val="2"/>
          </rPr>
          <t xml:space="preserve">
mine restarted in mid-2019</t>
        </r>
      </text>
    </comment>
    <comment ref="N231" authorId="0" shapeId="0" xr:uid="{DA135D97-A69D-4A15-A8EB-F6DDAFAC5CE5}">
      <text>
        <r>
          <rPr>
            <b/>
            <sz val="9"/>
            <color indexed="81"/>
            <rFont val="Tahoma"/>
            <family val="2"/>
          </rPr>
          <t>Gavin Mudd:</t>
        </r>
        <r>
          <rPr>
            <sz val="9"/>
            <color indexed="81"/>
            <rFont val="Tahoma"/>
            <family val="2"/>
          </rPr>
          <t xml:space="preserve">
previously held by Mirabela Nickel - which went bankrupt in ~2013</t>
        </r>
      </text>
    </comment>
    <comment ref="BK232" authorId="0" shapeId="0" xr:uid="{C712EC99-640B-41EF-837B-FEDD030BA264}">
      <text>
        <r>
          <rPr>
            <b/>
            <sz val="9"/>
            <color indexed="81"/>
            <rFont val="Tahoma"/>
            <family val="2"/>
          </rPr>
          <t>Gavin Mudd:</t>
        </r>
        <r>
          <rPr>
            <sz val="9"/>
            <color indexed="81"/>
            <rFont val="Tahoma"/>
            <family val="2"/>
          </rPr>
          <t xml:space="preserve">
only total resources reported, assumed as inferred</t>
        </r>
      </text>
    </comment>
    <comment ref="N233" authorId="0" shapeId="0" xr:uid="{78C946CB-82E7-402D-A44B-5018BB52C2AB}">
      <text>
        <r>
          <rPr>
            <b/>
            <sz val="9"/>
            <color indexed="81"/>
            <rFont val="Tahoma"/>
            <family val="2"/>
          </rPr>
          <t>Gavin Mudd:</t>
        </r>
        <r>
          <rPr>
            <sz val="9"/>
            <color indexed="81"/>
            <rFont val="Tahoma"/>
            <family val="2"/>
          </rPr>
          <t xml:space="preserve">
exact ownership not certain ...</t>
        </r>
      </text>
    </comment>
    <comment ref="M236" authorId="0" shapeId="0" xr:uid="{609FFB35-D435-4811-94D6-FCB93266C20F}">
      <text>
        <r>
          <rPr>
            <b/>
            <sz val="9"/>
            <color indexed="81"/>
            <rFont val="Tahoma"/>
            <family val="2"/>
          </rPr>
          <t>Gavin Mudd:</t>
        </r>
        <r>
          <rPr>
            <sz val="9"/>
            <color indexed="81"/>
            <rFont val="Tahoma"/>
            <family val="2"/>
          </rPr>
          <t xml:space="preserve">
includes South: Pequizeiro, Baião, Pequizeiro West, Jacutinga, Vila Oito East, Vila Oito West, Vila Oito; North: Vale do Sonhos</t>
        </r>
      </text>
    </comment>
    <comment ref="S238" authorId="0" shapeId="0" xr:uid="{5C6A2BFD-7ACF-43A7-87DB-E77D5DE48757}">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B238" authorId="0" shapeId="0" xr:uid="{7461D00C-E49D-4663-9ADC-870C3140A764}">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C238" authorId="0" shapeId="0" xr:uid="{EFA52AB9-9AEA-433F-8650-D3DF0604AA9C}">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O238" authorId="0" shapeId="0" xr:uid="{0E89127A-25C6-4BA6-97A4-DCD0B9A43E1E}">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X238" authorId="0" shapeId="0" xr:uid="{5C197435-061C-4CB0-9EBF-7B5EF6B8B475}">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Y238" authorId="0" shapeId="0" xr:uid="{3F6B7E4B-4081-4800-88D1-E72F4E099B89}">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S240" authorId="0" shapeId="0" xr:uid="{70E32339-F4B1-4EA7-B09A-0E9BB1C13BA8}">
      <text>
        <r>
          <rPr>
            <b/>
            <sz val="9"/>
            <color indexed="81"/>
            <rFont val="Tahoma"/>
            <family val="2"/>
          </rPr>
          <t>Gavin Mudd:</t>
        </r>
        <r>
          <rPr>
            <sz val="9"/>
            <color indexed="81"/>
            <rFont val="Tahoma"/>
            <family val="2"/>
          </rPr>
          <t xml:space="preserve">
assumes proved reserves plus measured resources</t>
        </r>
      </text>
    </comment>
    <comment ref="AB240" authorId="0" shapeId="0" xr:uid="{04990E45-FAEA-4114-AD9B-5F1BB82221D9}">
      <text>
        <r>
          <rPr>
            <b/>
            <sz val="9"/>
            <color indexed="81"/>
            <rFont val="Tahoma"/>
            <family val="2"/>
          </rPr>
          <t>Gavin Mudd:</t>
        </r>
        <r>
          <rPr>
            <sz val="9"/>
            <color indexed="81"/>
            <rFont val="Tahoma"/>
            <family val="2"/>
          </rPr>
          <t xml:space="preserve">
assumes proved reserves plus measured resources</t>
        </r>
      </text>
    </comment>
    <comment ref="AO240" authorId="0" shapeId="0" xr:uid="{069B551E-64B6-4D7B-AA2D-59063BA41BA3}">
      <text>
        <r>
          <rPr>
            <b/>
            <sz val="9"/>
            <color indexed="81"/>
            <rFont val="Tahoma"/>
            <family val="2"/>
          </rPr>
          <t>Gavin Mudd:</t>
        </r>
        <r>
          <rPr>
            <sz val="9"/>
            <color indexed="81"/>
            <rFont val="Tahoma"/>
            <family val="2"/>
          </rPr>
          <t xml:space="preserve">
assumes probable reserves plus indicated resources</t>
        </r>
      </text>
    </comment>
    <comment ref="AX240" authorId="0" shapeId="0" xr:uid="{C0A43702-B0E9-4DD2-B125-6C2E90E87670}">
      <text>
        <r>
          <rPr>
            <b/>
            <sz val="9"/>
            <color indexed="81"/>
            <rFont val="Tahoma"/>
            <family val="2"/>
          </rPr>
          <t>Gavin Mudd:</t>
        </r>
        <r>
          <rPr>
            <sz val="9"/>
            <color indexed="81"/>
            <rFont val="Tahoma"/>
            <family val="2"/>
          </rPr>
          <t xml:space="preserve">
assumes probable reserves plus indicated resources</t>
        </r>
      </text>
    </comment>
    <comment ref="S241" authorId="0" shapeId="0" xr:uid="{1E1FDB37-5F07-4334-BE98-1CC2FBC118A1}">
      <text>
        <r>
          <rPr>
            <b/>
            <sz val="9"/>
            <color indexed="81"/>
            <rFont val="Tahoma"/>
            <family val="2"/>
          </rPr>
          <t>Gavin Mudd:</t>
        </r>
        <r>
          <rPr>
            <sz val="9"/>
            <color indexed="81"/>
            <rFont val="Tahoma"/>
            <family val="2"/>
          </rPr>
          <t xml:space="preserve">
assumes proved reserves plus measured resources</t>
        </r>
      </text>
    </comment>
    <comment ref="AO241" authorId="0" shapeId="0" xr:uid="{5591E316-F0EE-4E05-B609-B1E04A8B7917}">
      <text>
        <r>
          <rPr>
            <b/>
            <sz val="9"/>
            <color indexed="81"/>
            <rFont val="Tahoma"/>
            <family val="2"/>
          </rPr>
          <t>Gavin Mudd:</t>
        </r>
        <r>
          <rPr>
            <sz val="9"/>
            <color indexed="81"/>
            <rFont val="Tahoma"/>
            <family val="2"/>
          </rPr>
          <t xml:space="preserve">
assumes probable reserves plus indicated resources</t>
        </r>
      </text>
    </comment>
    <comment ref="AX241" authorId="0" shapeId="0" xr:uid="{E01D37F0-4E3C-4A24-BD2B-6F3F5764301F}">
      <text>
        <r>
          <rPr>
            <b/>
            <sz val="9"/>
            <color indexed="81"/>
            <rFont val="Tahoma"/>
            <family val="2"/>
          </rPr>
          <t>Gavin Mudd:</t>
        </r>
        <r>
          <rPr>
            <sz val="9"/>
            <color indexed="81"/>
            <rFont val="Tahoma"/>
            <family val="2"/>
          </rPr>
          <t xml:space="preserve">
assumes probable reserves plus indicated resources</t>
        </r>
      </text>
    </comment>
    <comment ref="BK244" authorId="0" shapeId="0" xr:uid="{1BB44419-8A7A-48DD-8B0D-519B50F22581}">
      <text>
        <r>
          <rPr>
            <b/>
            <sz val="9"/>
            <color indexed="81"/>
            <rFont val="Tahoma"/>
            <family val="2"/>
          </rPr>
          <t>Gavin Mudd:</t>
        </r>
        <r>
          <rPr>
            <sz val="9"/>
            <color indexed="81"/>
            <rFont val="Tahoma"/>
            <family val="2"/>
          </rPr>
          <t xml:space="preserve">
only total resources reported, assumed as inferred</t>
        </r>
      </text>
    </comment>
    <comment ref="BT244" authorId="0" shapeId="0" xr:uid="{113319E2-6808-4774-B3F1-0B1A9A0190C3}">
      <text>
        <r>
          <rPr>
            <b/>
            <sz val="9"/>
            <color indexed="81"/>
            <rFont val="Tahoma"/>
            <family val="2"/>
          </rPr>
          <t>Gavin Mudd:</t>
        </r>
        <r>
          <rPr>
            <sz val="9"/>
            <color indexed="81"/>
            <rFont val="Tahoma"/>
            <family val="2"/>
          </rPr>
          <t xml:space="preserve">
only total resources reported, assumed as inferred</t>
        </r>
      </text>
    </comment>
    <comment ref="BK245" authorId="0" shapeId="0" xr:uid="{3BD38E28-B726-4DD6-A287-71465B5ED7CE}">
      <text>
        <r>
          <rPr>
            <b/>
            <sz val="9"/>
            <color indexed="81"/>
            <rFont val="Tahoma"/>
            <family val="2"/>
          </rPr>
          <t>Gavin Mudd:</t>
        </r>
        <r>
          <rPr>
            <sz val="9"/>
            <color indexed="81"/>
            <rFont val="Tahoma"/>
            <family val="2"/>
          </rPr>
          <t xml:space="preserve">
only total resources reported, assumed as inferred</t>
        </r>
      </text>
    </comment>
    <comment ref="BT245" authorId="0" shapeId="0" xr:uid="{B6A0CBCB-5297-4FD6-8990-F5F8BEB2B7F1}">
      <text>
        <r>
          <rPr>
            <b/>
            <sz val="9"/>
            <color indexed="81"/>
            <rFont val="Tahoma"/>
            <family val="2"/>
          </rPr>
          <t>Gavin Mudd:</t>
        </r>
        <r>
          <rPr>
            <sz val="9"/>
            <color indexed="81"/>
            <rFont val="Tahoma"/>
            <family val="2"/>
          </rPr>
          <t xml:space="preserve">
only total resources reported, assumed as inferred</t>
        </r>
      </text>
    </comment>
    <comment ref="BK246" authorId="0" shapeId="0" xr:uid="{F53836EC-7725-4F0A-9986-8124B55062AA}">
      <text>
        <r>
          <rPr>
            <b/>
            <sz val="9"/>
            <color indexed="81"/>
            <rFont val="Tahoma"/>
            <family val="2"/>
          </rPr>
          <t>Gavin Mudd:</t>
        </r>
        <r>
          <rPr>
            <sz val="9"/>
            <color indexed="81"/>
            <rFont val="Tahoma"/>
            <family val="2"/>
          </rPr>
          <t xml:space="preserve">
only total resources reported, assumed as inferred</t>
        </r>
      </text>
    </comment>
    <comment ref="BT246" authorId="0" shapeId="0" xr:uid="{E76407BE-24D6-4DF0-88AA-7CE38412A5DF}">
      <text>
        <r>
          <rPr>
            <b/>
            <sz val="9"/>
            <color indexed="81"/>
            <rFont val="Tahoma"/>
            <family val="2"/>
          </rPr>
          <t>Gavin Mudd:</t>
        </r>
        <r>
          <rPr>
            <sz val="9"/>
            <color indexed="81"/>
            <rFont val="Tahoma"/>
            <family val="2"/>
          </rPr>
          <t xml:space="preserve">
only total resources reported, assumed as inferred</t>
        </r>
      </text>
    </comment>
    <comment ref="BK247" authorId="0" shapeId="0" xr:uid="{C1F257FC-F05B-4141-83E2-C2BE1BF79371}">
      <text>
        <r>
          <rPr>
            <b/>
            <sz val="9"/>
            <color indexed="81"/>
            <rFont val="Tahoma"/>
            <family val="2"/>
          </rPr>
          <t>Gavin Mudd:</t>
        </r>
        <r>
          <rPr>
            <sz val="9"/>
            <color indexed="81"/>
            <rFont val="Tahoma"/>
            <family val="2"/>
          </rPr>
          <t xml:space="preserve">
only total resources reported, assumed as inferred</t>
        </r>
      </text>
    </comment>
    <comment ref="BT247" authorId="0" shapeId="0" xr:uid="{5BE5C57C-C6F9-468D-83E3-53F951F2426F}">
      <text>
        <r>
          <rPr>
            <b/>
            <sz val="9"/>
            <color indexed="81"/>
            <rFont val="Tahoma"/>
            <family val="2"/>
          </rPr>
          <t>Gavin Mudd:</t>
        </r>
        <r>
          <rPr>
            <sz val="9"/>
            <color indexed="81"/>
            <rFont val="Tahoma"/>
            <family val="2"/>
          </rPr>
          <t xml:space="preserve">
only total resources reported, assumed as inferred</t>
        </r>
      </text>
    </comment>
    <comment ref="BK248" authorId="0" shapeId="0" xr:uid="{82D7F4A5-08BE-4FF6-8907-7F3B1EA1C32E}">
      <text>
        <r>
          <rPr>
            <b/>
            <sz val="9"/>
            <color indexed="81"/>
            <rFont val="Tahoma"/>
            <family val="2"/>
          </rPr>
          <t>Gavin Mudd:</t>
        </r>
        <r>
          <rPr>
            <sz val="9"/>
            <color indexed="81"/>
            <rFont val="Tahoma"/>
            <family val="2"/>
          </rPr>
          <t xml:space="preserve">
only total resources reported, assumed as inferred</t>
        </r>
      </text>
    </comment>
    <comment ref="BT248" authorId="0" shapeId="0" xr:uid="{AF630B9B-CBCE-42B5-BBA5-B83C728B37EC}">
      <text>
        <r>
          <rPr>
            <b/>
            <sz val="9"/>
            <color indexed="81"/>
            <rFont val="Tahoma"/>
            <family val="2"/>
          </rPr>
          <t>Gavin Mudd:</t>
        </r>
        <r>
          <rPr>
            <sz val="9"/>
            <color indexed="81"/>
            <rFont val="Tahoma"/>
            <family val="2"/>
          </rPr>
          <t xml:space="preserve">
only total resources reported, assumed as inferred</t>
        </r>
      </text>
    </comment>
    <comment ref="EA248" authorId="0" shapeId="0" xr:uid="{1F61CA5C-6C4C-4C6F-8180-842E89DFEF15}">
      <text>
        <r>
          <rPr>
            <b/>
            <sz val="9"/>
            <color indexed="81"/>
            <rFont val="Tahoma"/>
            <family val="2"/>
          </rPr>
          <t>Gavin Mudd:</t>
        </r>
        <r>
          <rPr>
            <sz val="9"/>
            <color indexed="81"/>
            <rFont val="Tahoma"/>
            <family val="2"/>
          </rPr>
          <t xml:space="preserve">
data from Lara Exploration - report on Aragauaia project (plus Berger et al, 2011)</t>
        </r>
      </text>
    </comment>
    <comment ref="BK249" authorId="0" shapeId="0" xr:uid="{05C8A1F9-4BAF-4794-9911-2880D5FA8798}">
      <text>
        <r>
          <rPr>
            <b/>
            <sz val="9"/>
            <color indexed="81"/>
            <rFont val="Tahoma"/>
            <family val="2"/>
          </rPr>
          <t>Gavin Mudd:</t>
        </r>
        <r>
          <rPr>
            <sz val="9"/>
            <color indexed="81"/>
            <rFont val="Tahoma"/>
            <family val="2"/>
          </rPr>
          <t xml:space="preserve">
only total resources reported, assumed as inferred</t>
        </r>
      </text>
    </comment>
    <comment ref="BT249" authorId="0" shapeId="0" xr:uid="{4CA4557E-2DB5-423E-9954-4E1AA7DA6B87}">
      <text>
        <r>
          <rPr>
            <b/>
            <sz val="9"/>
            <color indexed="81"/>
            <rFont val="Tahoma"/>
            <family val="2"/>
          </rPr>
          <t>Gavin Mudd:</t>
        </r>
        <r>
          <rPr>
            <sz val="9"/>
            <color indexed="81"/>
            <rFont val="Tahoma"/>
            <family val="2"/>
          </rPr>
          <t xml:space="preserve">
only total resources reported, assumed as inferred</t>
        </r>
      </text>
    </comment>
    <comment ref="BU249" authorId="0" shapeId="0" xr:uid="{3D9E671B-9D98-4833-B1D0-4EC423EC5ED2}">
      <text>
        <r>
          <rPr>
            <b/>
            <sz val="9"/>
            <color indexed="81"/>
            <rFont val="Tahoma"/>
            <family val="2"/>
          </rPr>
          <t>Gavin Mudd:</t>
        </r>
        <r>
          <rPr>
            <sz val="9"/>
            <color indexed="81"/>
            <rFont val="Tahoma"/>
            <family val="2"/>
          </rPr>
          <t xml:space="preserve">
value from Berger et al (2011)</t>
        </r>
      </text>
    </comment>
    <comment ref="BK250" authorId="0" shapeId="0" xr:uid="{3E83D9ED-EB53-4CD6-A6C1-B073F11DA737}">
      <text>
        <r>
          <rPr>
            <b/>
            <sz val="9"/>
            <color indexed="81"/>
            <rFont val="Tahoma"/>
            <family val="2"/>
          </rPr>
          <t>Gavin Mudd:</t>
        </r>
        <r>
          <rPr>
            <sz val="9"/>
            <color indexed="81"/>
            <rFont val="Tahoma"/>
            <family val="2"/>
          </rPr>
          <t xml:space="preserve">
historic resources, assumed as inferred</t>
        </r>
      </text>
    </comment>
    <comment ref="BT250" authorId="0" shapeId="0" xr:uid="{C6B7A43A-787C-432A-BB09-FB940DED4722}">
      <text>
        <r>
          <rPr>
            <b/>
            <sz val="9"/>
            <color indexed="81"/>
            <rFont val="Tahoma"/>
            <family val="2"/>
          </rPr>
          <t>Gavin Mudd:</t>
        </r>
        <r>
          <rPr>
            <sz val="9"/>
            <color indexed="81"/>
            <rFont val="Tahoma"/>
            <family val="2"/>
          </rPr>
          <t xml:space="preserve">
historic resources, assumed as inferred</t>
        </r>
      </text>
    </comment>
    <comment ref="BK251" authorId="0" shapeId="0" xr:uid="{552C8230-4A4D-4457-A39F-4A35B2AEC6CA}">
      <text>
        <r>
          <rPr>
            <b/>
            <sz val="9"/>
            <color indexed="81"/>
            <rFont val="Tahoma"/>
            <family val="2"/>
          </rPr>
          <t>Gavin Mudd:</t>
        </r>
        <r>
          <rPr>
            <sz val="9"/>
            <color indexed="81"/>
            <rFont val="Tahoma"/>
            <family val="2"/>
          </rPr>
          <t xml:space="preserve">
historic resources, assumed as inferred</t>
        </r>
      </text>
    </comment>
    <comment ref="BT251" authorId="0" shapeId="0" xr:uid="{339AC152-0E68-4C25-844B-EE08FBC10725}">
      <text>
        <r>
          <rPr>
            <b/>
            <sz val="9"/>
            <color indexed="81"/>
            <rFont val="Tahoma"/>
            <family val="2"/>
          </rPr>
          <t>Gavin Mudd:</t>
        </r>
        <r>
          <rPr>
            <sz val="9"/>
            <color indexed="81"/>
            <rFont val="Tahoma"/>
            <family val="2"/>
          </rPr>
          <t xml:space="preserve">
historic resources, assumed as inferred</t>
        </r>
      </text>
    </comment>
    <comment ref="BK252" authorId="0" shapeId="0" xr:uid="{4F8160B7-5135-441B-A730-0FEDFFFADC3E}">
      <text>
        <r>
          <rPr>
            <b/>
            <sz val="9"/>
            <color indexed="81"/>
            <rFont val="Tahoma"/>
            <family val="2"/>
          </rPr>
          <t>Gavin Mudd:</t>
        </r>
        <r>
          <rPr>
            <sz val="9"/>
            <color indexed="81"/>
            <rFont val="Tahoma"/>
            <family val="2"/>
          </rPr>
          <t xml:space="preserve">
historic resources, assumed as inferred</t>
        </r>
      </text>
    </comment>
    <comment ref="BT252" authorId="0" shapeId="0" xr:uid="{5C8BD7B7-AD5F-4031-8945-4732FF8A9D74}">
      <text>
        <r>
          <rPr>
            <b/>
            <sz val="9"/>
            <color indexed="81"/>
            <rFont val="Tahoma"/>
            <family val="2"/>
          </rPr>
          <t>Gavin Mudd:</t>
        </r>
        <r>
          <rPr>
            <sz val="9"/>
            <color indexed="81"/>
            <rFont val="Tahoma"/>
            <family val="2"/>
          </rPr>
          <t xml:space="preserve">
historic resources, assumed as inferred</t>
        </r>
      </text>
    </comment>
    <comment ref="BK253" authorId="0" shapeId="0" xr:uid="{24C206A4-F444-4C91-AE16-2B55CA5DB1BF}">
      <text>
        <r>
          <rPr>
            <b/>
            <sz val="9"/>
            <color indexed="81"/>
            <rFont val="Tahoma"/>
            <family val="2"/>
          </rPr>
          <t>Gavin Mudd:</t>
        </r>
        <r>
          <rPr>
            <sz val="9"/>
            <color indexed="81"/>
            <rFont val="Tahoma"/>
            <family val="2"/>
          </rPr>
          <t xml:space="preserve">
historic resources, assumed as inferred</t>
        </r>
      </text>
    </comment>
    <comment ref="BT253" authorId="0" shapeId="0" xr:uid="{081D195A-E537-4709-8B90-FF9540346513}">
      <text>
        <r>
          <rPr>
            <b/>
            <sz val="9"/>
            <color indexed="81"/>
            <rFont val="Tahoma"/>
            <family val="2"/>
          </rPr>
          <t>Gavin Mudd:</t>
        </r>
        <r>
          <rPr>
            <sz val="9"/>
            <color indexed="81"/>
            <rFont val="Tahoma"/>
            <family val="2"/>
          </rPr>
          <t xml:space="preserve">
historic resources, assumed as inferred</t>
        </r>
      </text>
    </comment>
    <comment ref="BK254" authorId="0" shapeId="0" xr:uid="{24E3E14D-A938-4897-87B6-EEFD87C9F5F6}">
      <text>
        <r>
          <rPr>
            <b/>
            <sz val="9"/>
            <color indexed="81"/>
            <rFont val="Tahoma"/>
            <family val="2"/>
          </rPr>
          <t>Gavin Mudd:</t>
        </r>
        <r>
          <rPr>
            <sz val="9"/>
            <color indexed="81"/>
            <rFont val="Tahoma"/>
            <family val="2"/>
          </rPr>
          <t xml:space="preserve">
historic resources, assumed as inferred</t>
        </r>
      </text>
    </comment>
    <comment ref="BT254" authorId="0" shapeId="0" xr:uid="{FCA69E8C-804A-4D58-B7E7-D5042D161A7A}">
      <text>
        <r>
          <rPr>
            <b/>
            <sz val="9"/>
            <color indexed="81"/>
            <rFont val="Tahoma"/>
            <family val="2"/>
          </rPr>
          <t>Gavin Mudd:</t>
        </r>
        <r>
          <rPr>
            <sz val="9"/>
            <color indexed="81"/>
            <rFont val="Tahoma"/>
            <family val="2"/>
          </rPr>
          <t xml:space="preserve">
historic resources, assumed as inferred</t>
        </r>
      </text>
    </comment>
    <comment ref="N257" authorId="0" shapeId="0" xr:uid="{A5393AD8-6905-4863-BAED-416276954205}">
      <text>
        <r>
          <rPr>
            <b/>
            <sz val="9"/>
            <color indexed="81"/>
            <rFont val="Tahoma"/>
            <family val="2"/>
          </rPr>
          <t>Gavin Mudd:</t>
        </r>
        <r>
          <rPr>
            <sz val="9"/>
            <color indexed="81"/>
            <rFont val="Tahoma"/>
            <family val="2"/>
          </rPr>
          <t xml:space="preserve">
formerly known as Royal Nickel Corp</t>
        </r>
      </text>
    </comment>
    <comment ref="N258" authorId="0" shapeId="0" xr:uid="{DB09D04F-BA5D-4B5F-9B6E-C36149A02ABC}">
      <text>
        <r>
          <rPr>
            <b/>
            <sz val="9"/>
            <color indexed="81"/>
            <rFont val="Tahoma"/>
            <family val="2"/>
          </rPr>
          <t>Gavin Mudd:</t>
        </r>
        <r>
          <rPr>
            <sz val="9"/>
            <color indexed="81"/>
            <rFont val="Tahoma"/>
            <family val="2"/>
          </rPr>
          <t xml:space="preserve">
formerly known as Hard Creek Nickel Corp</t>
        </r>
      </text>
    </comment>
    <comment ref="N259" authorId="0" shapeId="0" xr:uid="{E5D50D0D-B6E8-48D6-9651-A97412664DEE}">
      <text>
        <r>
          <rPr>
            <b/>
            <sz val="9"/>
            <color indexed="81"/>
            <rFont val="Tahoma"/>
            <family val="2"/>
          </rPr>
          <t>Gavin Mudd:</t>
        </r>
        <r>
          <rPr>
            <sz val="9"/>
            <color indexed="81"/>
            <rFont val="Tahoma"/>
            <family val="2"/>
          </rPr>
          <t xml:space="preserve">
previously known as First Point Minerals Corp</t>
        </r>
      </text>
    </comment>
    <comment ref="S262" authorId="0" shapeId="0" xr:uid="{FE70F0BE-6E96-4ED5-A9F0-677E3FF44185}">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T262" authorId="0" shapeId="0" xr:uid="{5B55961A-DAC7-488B-A66E-03A5AC50F102}">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U262" authorId="0" shapeId="0" xr:uid="{B255FD05-461F-4DBA-80E0-F2BF5791F6E0}">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B262" authorId="0" shapeId="0" xr:uid="{3B250682-47D8-4591-A162-6D80B07D2A09}">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C262" authorId="0" shapeId="0" xr:uid="{49F0EE0C-5030-460C-8846-88433D1222D2}">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D262" authorId="0" shapeId="0" xr:uid="{2FCDFC4C-F38D-45EE-B242-8A9A2D35CBC0}">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E262" authorId="0" shapeId="0" xr:uid="{B3B1766A-F283-4B70-9392-0306D67F43C5}">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O262" authorId="0" shapeId="0" xr:uid="{3B98488C-05B0-4483-9951-FC6359CC9BAA}">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P262" authorId="0" shapeId="0" xr:uid="{13D8059A-F88B-4437-AF34-FFC6DD3F5B6E}">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Q262" authorId="0" shapeId="0" xr:uid="{1F762B06-D217-412E-94BB-E9D9A07F55C8}">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X262" authorId="0" shapeId="0" xr:uid="{31037CBC-D4A0-4828-804D-CA5FE2E98224}">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Y262" authorId="0" shapeId="0" xr:uid="{BD2C9B1D-F761-4BA1-A8D6-88C08CC345DC}">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Z262" authorId="0" shapeId="0" xr:uid="{5D1B875C-16B4-4536-BD58-FF0604AF30CF}">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BA262" authorId="0" shapeId="0" xr:uid="{B8D84EC6-6A70-4433-9C8C-90EA741E324D}">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S264" authorId="0" shapeId="0" xr:uid="{44FA8EBB-44E5-4DD4-BD26-1CE6AA33D546}">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T264" authorId="0" shapeId="0" xr:uid="{9FE994C7-6244-4C57-B541-040BC8A76C80}">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B264" authorId="0" shapeId="0" xr:uid="{7154888C-C383-4C10-BE87-D7247540C25A}">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C264" authorId="0" shapeId="0" xr:uid="{2695F0F0-C335-43C6-A0D0-1ECA28323702}">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O264" authorId="0" shapeId="0" xr:uid="{6E2FE6F8-9CEB-4719-90D9-E9FA59A3ADDB}">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P264" authorId="0" shapeId="0" xr:uid="{CAFFB69D-B87B-4D2F-9621-C122EE04F55A}">
      <text>
        <r>
          <rPr>
            <b/>
            <sz val="9"/>
            <color indexed="81"/>
            <rFont val="Tahoma"/>
            <family val="2"/>
          </rPr>
          <t>Gavin Mudd:</t>
        </r>
        <r>
          <rPr>
            <sz val="9"/>
            <color indexed="81"/>
            <rFont val="Tahoma"/>
            <family val="2"/>
          </rPr>
          <t xml:space="preserve">
proved oer reserves assumed same as measured resources (due to lack of total mineral resources data)</t>
        </r>
      </text>
    </comment>
    <comment ref="AX264" authorId="0" shapeId="0" xr:uid="{9CB3A938-2073-4A57-BCA9-F343EDECC7CD}">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AY264" authorId="0" shapeId="0" xr:uid="{8AD31F2B-04A1-479E-A930-A0082B3DEB29}">
      <text>
        <r>
          <rPr>
            <b/>
            <sz val="9"/>
            <color indexed="81"/>
            <rFont val="Tahoma"/>
            <family val="2"/>
          </rPr>
          <t>Gavin Mudd:</t>
        </r>
        <r>
          <rPr>
            <sz val="9"/>
            <color indexed="81"/>
            <rFont val="Tahoma"/>
            <family val="2"/>
          </rPr>
          <t xml:space="preserve">
probable oer reserves assumed same as indicated resources (due to lack of total mineral resources data)</t>
        </r>
      </text>
    </comment>
    <comment ref="N265" authorId="0" shapeId="0" xr:uid="{FBD73F27-1018-4EDC-90C1-096AA071B747}">
      <text>
        <r>
          <rPr>
            <b/>
            <sz val="9"/>
            <color indexed="81"/>
            <rFont val="Tahoma"/>
            <family val="2"/>
          </rPr>
          <t>Gavin Mudd:</t>
        </r>
        <r>
          <rPr>
            <sz val="9"/>
            <color indexed="81"/>
            <rFont val="Tahoma"/>
            <family val="2"/>
          </rPr>
          <t xml:space="preserve">
previously held by QuadraFNX, taken over by KGHM</t>
        </r>
      </text>
    </comment>
    <comment ref="M266" authorId="0" shapeId="0" xr:uid="{92273D17-835D-4C51-BAE7-C18616CF2D80}">
      <text>
        <r>
          <rPr>
            <b/>
            <sz val="9"/>
            <color indexed="81"/>
            <rFont val="Tahoma"/>
            <family val="2"/>
          </rPr>
          <t>Gavin Mudd:</t>
        </r>
        <r>
          <rPr>
            <sz val="9"/>
            <color indexed="81"/>
            <rFont val="Tahoma"/>
            <family val="2"/>
          </rPr>
          <t xml:space="preserve">
also reported to contain rare earths, vanadium, lithium and scandium</t>
        </r>
      </text>
    </comment>
    <comment ref="N267" authorId="0" shapeId="0" xr:uid="{F2462801-B4BF-41AF-98BE-E0049AE128CE}">
      <text>
        <r>
          <rPr>
            <b/>
            <sz val="9"/>
            <color indexed="81"/>
            <rFont val="Tahoma"/>
            <family val="2"/>
          </rPr>
          <t>Gavin Mudd:</t>
        </r>
        <r>
          <rPr>
            <sz val="9"/>
            <color indexed="81"/>
            <rFont val="Tahoma"/>
            <family val="2"/>
          </rPr>
          <t xml:space="preserve">
previously held by Starfield Resources Ltd (now bankrupt)</t>
        </r>
      </text>
    </comment>
    <comment ref="S269" authorId="0" shapeId="0" xr:uid="{52F9EB00-82AD-4BA1-97EC-5F2E2A9AEA39}">
      <text>
        <r>
          <rPr>
            <b/>
            <sz val="9"/>
            <color indexed="81"/>
            <rFont val="Tahoma"/>
            <family val="2"/>
          </rPr>
          <t>Gavin Mudd:</t>
        </r>
        <r>
          <rPr>
            <sz val="9"/>
            <color indexed="81"/>
            <rFont val="Tahoma"/>
            <family val="2"/>
          </rPr>
          <t xml:space="preserve">
assumes all active mining 2016-18 depletes proven reserves only</t>
        </r>
      </text>
    </comment>
    <comment ref="T269" authorId="0" shapeId="0" xr:uid="{C5F34C20-9541-4CD9-80A3-DB1B6A6BC9A9}">
      <text>
        <r>
          <rPr>
            <b/>
            <sz val="9"/>
            <color indexed="81"/>
            <rFont val="Tahoma"/>
            <family val="2"/>
          </rPr>
          <t>Gavin Mudd:</t>
        </r>
        <r>
          <rPr>
            <sz val="9"/>
            <color indexed="81"/>
            <rFont val="Tahoma"/>
            <family val="2"/>
          </rPr>
          <t xml:space="preserve">
assumed from milling data</t>
        </r>
      </text>
    </comment>
    <comment ref="U269" authorId="0" shapeId="0" xr:uid="{C0C89E9A-93B6-4839-882D-EAD069B51BA1}">
      <text>
        <r>
          <rPr>
            <b/>
            <sz val="9"/>
            <color indexed="81"/>
            <rFont val="Tahoma"/>
            <family val="2"/>
          </rPr>
          <t>Gavin Mudd:</t>
        </r>
        <r>
          <rPr>
            <sz val="9"/>
            <color indexed="81"/>
            <rFont val="Tahoma"/>
            <family val="2"/>
          </rPr>
          <t xml:space="preserve">
assumed from milling data</t>
        </r>
      </text>
    </comment>
    <comment ref="V269" authorId="0" shapeId="0" xr:uid="{EB0AEDB7-D088-4872-A4EB-02B4F984059C}">
      <text>
        <r>
          <rPr>
            <b/>
            <sz val="9"/>
            <color indexed="81"/>
            <rFont val="Tahoma"/>
            <family val="2"/>
          </rPr>
          <t>Gavin Mudd:</t>
        </r>
        <r>
          <rPr>
            <sz val="9"/>
            <color indexed="81"/>
            <rFont val="Tahoma"/>
            <family val="2"/>
          </rPr>
          <t xml:space="preserve">
assumed from milling data</t>
        </r>
      </text>
    </comment>
    <comment ref="AB269" authorId="0" shapeId="0" xr:uid="{38A4CD57-8383-404F-A945-256A3883D8EC}">
      <text>
        <r>
          <rPr>
            <b/>
            <sz val="9"/>
            <color indexed="81"/>
            <rFont val="Tahoma"/>
            <family val="2"/>
          </rPr>
          <t>Gavin Mudd:</t>
        </r>
        <r>
          <rPr>
            <sz val="9"/>
            <color indexed="81"/>
            <rFont val="Tahoma"/>
            <family val="2"/>
          </rPr>
          <t xml:space="preserve">
assumes all active mining 2016-18 depletes proven reserves only</t>
        </r>
      </text>
    </comment>
    <comment ref="AC269" authorId="0" shapeId="0" xr:uid="{A9142E96-C318-43CB-9529-81BE1C3A1A20}">
      <text>
        <r>
          <rPr>
            <b/>
            <sz val="9"/>
            <color indexed="81"/>
            <rFont val="Tahoma"/>
            <family val="2"/>
          </rPr>
          <t>Gavin Mudd:</t>
        </r>
        <r>
          <rPr>
            <sz val="9"/>
            <color indexed="81"/>
            <rFont val="Tahoma"/>
            <family val="2"/>
          </rPr>
          <t xml:space="preserve">
assumed from milling data</t>
        </r>
      </text>
    </comment>
    <comment ref="AP269" authorId="0" shapeId="0" xr:uid="{2D1E42B6-56E8-4ECE-B297-CD42C0F2062C}">
      <text>
        <r>
          <rPr>
            <b/>
            <sz val="9"/>
            <color indexed="81"/>
            <rFont val="Tahoma"/>
            <family val="2"/>
          </rPr>
          <t>Gavin Mudd:</t>
        </r>
        <r>
          <rPr>
            <sz val="9"/>
            <color indexed="81"/>
            <rFont val="Tahoma"/>
            <family val="2"/>
          </rPr>
          <t xml:space="preserve">
assumed from milling data</t>
        </r>
      </text>
    </comment>
    <comment ref="AQ269" authorId="0" shapeId="0" xr:uid="{E446BF83-1689-4A8F-A74E-DE0EF21B784F}">
      <text>
        <r>
          <rPr>
            <b/>
            <sz val="9"/>
            <color indexed="81"/>
            <rFont val="Tahoma"/>
            <family val="2"/>
          </rPr>
          <t>Gavin Mudd:</t>
        </r>
        <r>
          <rPr>
            <sz val="9"/>
            <color indexed="81"/>
            <rFont val="Tahoma"/>
            <family val="2"/>
          </rPr>
          <t xml:space="preserve">
assumed from milling data</t>
        </r>
      </text>
    </comment>
    <comment ref="AR269" authorId="0" shapeId="0" xr:uid="{633AF3E6-AEA6-41F5-93CD-6639BDC9F1EB}">
      <text>
        <r>
          <rPr>
            <b/>
            <sz val="9"/>
            <color indexed="81"/>
            <rFont val="Tahoma"/>
            <family val="2"/>
          </rPr>
          <t>Gavin Mudd:</t>
        </r>
        <r>
          <rPr>
            <sz val="9"/>
            <color indexed="81"/>
            <rFont val="Tahoma"/>
            <family val="2"/>
          </rPr>
          <t xml:space="preserve">
assumed from milling data</t>
        </r>
      </text>
    </comment>
    <comment ref="AY269" authorId="0" shapeId="0" xr:uid="{AE9BBDDD-EE9E-446C-BDD0-E5013B4D9A6D}">
      <text>
        <r>
          <rPr>
            <b/>
            <sz val="9"/>
            <color indexed="81"/>
            <rFont val="Tahoma"/>
            <family val="2"/>
          </rPr>
          <t>Gavin Mudd:</t>
        </r>
        <r>
          <rPr>
            <sz val="9"/>
            <color indexed="81"/>
            <rFont val="Tahoma"/>
            <family val="2"/>
          </rPr>
          <t xml:space="preserve">
assumed from milling data</t>
        </r>
      </text>
    </comment>
    <comment ref="CG269" authorId="0" shapeId="0" xr:uid="{42E30323-4792-4429-947C-8EEE79869917}">
      <text>
        <r>
          <rPr>
            <b/>
            <sz val="9"/>
            <color indexed="81"/>
            <rFont val="Tahoma"/>
            <family val="2"/>
          </rPr>
          <t>Gavin Mudd:</t>
        </r>
        <r>
          <rPr>
            <sz val="9"/>
            <color indexed="81"/>
            <rFont val="Tahoma"/>
            <family val="2"/>
          </rPr>
          <t xml:space="preserve">
assumes all active mining 2016-18 depletes proven reserves only</t>
        </r>
      </text>
    </comment>
    <comment ref="CH269" authorId="0" shapeId="0" xr:uid="{6BAE9753-E4BB-47B8-A900-BE4FC59F1C0D}">
      <text>
        <r>
          <rPr>
            <b/>
            <sz val="9"/>
            <color indexed="81"/>
            <rFont val="Tahoma"/>
            <family val="2"/>
          </rPr>
          <t>Gavin Mudd:</t>
        </r>
        <r>
          <rPr>
            <sz val="9"/>
            <color indexed="81"/>
            <rFont val="Tahoma"/>
            <family val="2"/>
          </rPr>
          <t xml:space="preserve">
assumed from milling data</t>
        </r>
      </text>
    </comment>
    <comment ref="CI269" authorId="0" shapeId="0" xr:uid="{B614E1B3-7A1F-4D4A-B56E-2AB7ECF25F80}">
      <text>
        <r>
          <rPr>
            <b/>
            <sz val="9"/>
            <color indexed="81"/>
            <rFont val="Tahoma"/>
            <family val="2"/>
          </rPr>
          <t>Gavin Mudd:</t>
        </r>
        <r>
          <rPr>
            <sz val="9"/>
            <color indexed="81"/>
            <rFont val="Tahoma"/>
            <family val="2"/>
          </rPr>
          <t xml:space="preserve">
assumed from milling data</t>
        </r>
      </text>
    </comment>
    <comment ref="CJ269" authorId="0" shapeId="0" xr:uid="{2E966DA9-374F-43BE-8901-37CA9324EB7D}">
      <text>
        <r>
          <rPr>
            <b/>
            <sz val="9"/>
            <color indexed="81"/>
            <rFont val="Tahoma"/>
            <family val="2"/>
          </rPr>
          <t>Gavin Mudd:</t>
        </r>
        <r>
          <rPr>
            <sz val="9"/>
            <color indexed="81"/>
            <rFont val="Tahoma"/>
            <family val="2"/>
          </rPr>
          <t xml:space="preserve">
assumed from milling data</t>
        </r>
      </text>
    </comment>
    <comment ref="CP269" authorId="0" shapeId="0" xr:uid="{7020D3EF-4D60-4789-A113-925370C81B25}">
      <text>
        <r>
          <rPr>
            <b/>
            <sz val="9"/>
            <color indexed="81"/>
            <rFont val="Tahoma"/>
            <family val="2"/>
          </rPr>
          <t>Gavin Mudd:</t>
        </r>
        <r>
          <rPr>
            <sz val="9"/>
            <color indexed="81"/>
            <rFont val="Tahoma"/>
            <family val="2"/>
          </rPr>
          <t xml:space="preserve">
assumes all active mining 2016-18 depletes proven reserves only</t>
        </r>
      </text>
    </comment>
    <comment ref="CQ269" authorId="0" shapeId="0" xr:uid="{9A60EFDB-A209-4AB9-9447-D48A2030E5FB}">
      <text>
        <r>
          <rPr>
            <b/>
            <sz val="9"/>
            <color indexed="81"/>
            <rFont val="Tahoma"/>
            <family val="2"/>
          </rPr>
          <t>Gavin Mudd:</t>
        </r>
        <r>
          <rPr>
            <sz val="9"/>
            <color indexed="81"/>
            <rFont val="Tahoma"/>
            <family val="2"/>
          </rPr>
          <t xml:space="preserve">
assumed from milling data</t>
        </r>
      </text>
    </comment>
    <comment ref="DD269" authorId="0" shapeId="0" xr:uid="{2A37366D-0ED0-4B36-98AE-A6666D2BE763}">
      <text>
        <r>
          <rPr>
            <b/>
            <sz val="9"/>
            <color indexed="81"/>
            <rFont val="Tahoma"/>
            <family val="2"/>
          </rPr>
          <t>Gavin Mudd:</t>
        </r>
        <r>
          <rPr>
            <sz val="9"/>
            <color indexed="81"/>
            <rFont val="Tahoma"/>
            <family val="2"/>
          </rPr>
          <t xml:space="preserve">
assumed from milling data</t>
        </r>
      </text>
    </comment>
    <comment ref="DE269" authorId="0" shapeId="0" xr:uid="{921BDC60-FB49-42B1-86F3-421E458F3501}">
      <text>
        <r>
          <rPr>
            <b/>
            <sz val="9"/>
            <color indexed="81"/>
            <rFont val="Tahoma"/>
            <family val="2"/>
          </rPr>
          <t>Gavin Mudd:</t>
        </r>
        <r>
          <rPr>
            <sz val="9"/>
            <color indexed="81"/>
            <rFont val="Tahoma"/>
            <family val="2"/>
          </rPr>
          <t xml:space="preserve">
assumed from milling data</t>
        </r>
      </text>
    </comment>
    <comment ref="DF269" authorId="0" shapeId="0" xr:uid="{0FC4CF37-52C2-4CA6-B2B2-D7FE7ABE0B4D}">
      <text>
        <r>
          <rPr>
            <b/>
            <sz val="9"/>
            <color indexed="81"/>
            <rFont val="Tahoma"/>
            <family val="2"/>
          </rPr>
          <t>Gavin Mudd:</t>
        </r>
        <r>
          <rPr>
            <sz val="9"/>
            <color indexed="81"/>
            <rFont val="Tahoma"/>
            <family val="2"/>
          </rPr>
          <t xml:space="preserve">
assumed from milling data</t>
        </r>
      </text>
    </comment>
    <comment ref="DM269" authorId="0" shapeId="0" xr:uid="{6EC8074D-46A6-4745-81A6-40C4C17B3095}">
      <text>
        <r>
          <rPr>
            <b/>
            <sz val="9"/>
            <color indexed="81"/>
            <rFont val="Tahoma"/>
            <family val="2"/>
          </rPr>
          <t>Gavin Mudd:</t>
        </r>
        <r>
          <rPr>
            <sz val="9"/>
            <color indexed="81"/>
            <rFont val="Tahoma"/>
            <family val="2"/>
          </rPr>
          <t xml:space="preserve">
assumed from milling data</t>
        </r>
      </text>
    </comment>
    <comment ref="M270" authorId="0" shapeId="0" xr:uid="{56CDB4F3-E35C-4DF9-BB7C-525C1EAC1A35}">
      <text>
        <r>
          <rPr>
            <b/>
            <sz val="9"/>
            <color indexed="81"/>
            <rFont val="Tahoma"/>
            <family val="2"/>
          </rPr>
          <t>Gavin Mudd:</t>
        </r>
        <r>
          <rPr>
            <sz val="9"/>
            <color indexed="81"/>
            <rFont val="Tahoma"/>
            <family val="2"/>
          </rPr>
          <t xml:space="preserve">
includes Expo, Mesamax, Mequillon, Ivakkak, Allammaq, Puimajuq deposits</t>
        </r>
      </text>
    </comment>
    <comment ref="N270" authorId="0" shapeId="0" xr:uid="{961BB6C6-9CD1-49CC-A21E-D8DEE1F58EC7}">
      <text>
        <r>
          <rPr>
            <b/>
            <sz val="9"/>
            <color indexed="81"/>
            <rFont val="Tahoma"/>
            <family val="2"/>
          </rPr>
          <t>Gavin Mudd:</t>
        </r>
        <r>
          <rPr>
            <sz val="9"/>
            <color indexed="81"/>
            <rFont val="Tahoma"/>
            <family val="2"/>
          </rPr>
          <t xml:space="preserve">
previously held by Goldbrook Ventures, which was taken over by Jilin Jien Nickel in March 2012 - JJN was bankrupt ~2018</t>
        </r>
      </text>
    </comment>
    <comment ref="S270" authorId="0" shapeId="0" xr:uid="{E18ED12E-B4AF-480B-995B-4CEA9D27486C}">
      <text>
        <r>
          <rPr>
            <b/>
            <sz val="9"/>
            <color indexed="81"/>
            <rFont val="Tahoma"/>
            <family val="2"/>
          </rPr>
          <t>Gavin Mudd:</t>
        </r>
        <r>
          <rPr>
            <sz val="9"/>
            <color indexed="81"/>
            <rFont val="Tahoma"/>
            <family val="2"/>
          </rPr>
          <t xml:space="preserve">
includes Expo, Mesamax, Mequillon, Ivakkak, Allammaq, Puimajuq deposits</t>
        </r>
      </text>
    </comment>
    <comment ref="T270" authorId="0" shapeId="0" xr:uid="{5AAF68E3-E542-472D-9D70-BFD4C7AADBCA}">
      <text>
        <r>
          <rPr>
            <b/>
            <sz val="9"/>
            <color indexed="81"/>
            <rFont val="Tahoma"/>
            <family val="2"/>
          </rPr>
          <t>Gavin Mudd:</t>
        </r>
        <r>
          <rPr>
            <sz val="9"/>
            <color indexed="81"/>
            <rFont val="Tahoma"/>
            <family val="2"/>
          </rPr>
          <t xml:space="preserve">
includes Expo, Mesamax, Mequillon, Ivakkak, Allammaq, Puimajuq deposits</t>
        </r>
      </text>
    </comment>
    <comment ref="U270" authorId="0" shapeId="0" xr:uid="{5EEB8097-7EEE-4890-B044-4D6006363F14}">
      <text>
        <r>
          <rPr>
            <b/>
            <sz val="9"/>
            <color indexed="81"/>
            <rFont val="Tahoma"/>
            <family val="2"/>
          </rPr>
          <t>Gavin Mudd:</t>
        </r>
        <r>
          <rPr>
            <sz val="9"/>
            <color indexed="81"/>
            <rFont val="Tahoma"/>
            <family val="2"/>
          </rPr>
          <t xml:space="preserve">
includes Expo, Mesamax, Mequillon, Ivakkak, Allammaq, Puimajuq deposits</t>
        </r>
      </text>
    </comment>
    <comment ref="AB270" authorId="0" shapeId="0" xr:uid="{BB5D0F65-8146-4783-A7F6-96ECD059F2E9}">
      <text>
        <r>
          <rPr>
            <b/>
            <sz val="9"/>
            <color indexed="81"/>
            <rFont val="Tahoma"/>
            <family val="2"/>
          </rPr>
          <t>Gavin Mudd:</t>
        </r>
        <r>
          <rPr>
            <sz val="9"/>
            <color indexed="81"/>
            <rFont val="Tahoma"/>
            <family val="2"/>
          </rPr>
          <t xml:space="preserve">
includes Expo, Mesamax, Mequillon, Ivakkak, Allammaq, Puimajuq deposits</t>
        </r>
      </text>
    </comment>
    <comment ref="AC270" authorId="0" shapeId="0" xr:uid="{0BA89377-5BE8-4024-9A30-DA1F05C51E04}">
      <text>
        <r>
          <rPr>
            <b/>
            <sz val="9"/>
            <color indexed="81"/>
            <rFont val="Tahoma"/>
            <family val="2"/>
          </rPr>
          <t>Gavin Mudd:</t>
        </r>
        <r>
          <rPr>
            <sz val="9"/>
            <color indexed="81"/>
            <rFont val="Tahoma"/>
            <family val="2"/>
          </rPr>
          <t xml:space="preserve">
includes Expo, Mesamax, Mequillon, Ivakkak, Allammaq, Puimajuq deposits</t>
        </r>
      </text>
    </comment>
    <comment ref="AD270" authorId="0" shapeId="0" xr:uid="{98BF9C89-5742-45D9-872B-7E7F2C82CE27}">
      <text>
        <r>
          <rPr>
            <b/>
            <sz val="9"/>
            <color indexed="81"/>
            <rFont val="Tahoma"/>
            <family val="2"/>
          </rPr>
          <t>Gavin Mudd:</t>
        </r>
        <r>
          <rPr>
            <sz val="9"/>
            <color indexed="81"/>
            <rFont val="Tahoma"/>
            <family val="2"/>
          </rPr>
          <t xml:space="preserve">
includes Expo, Mesamax, Mequillon, Ivakkak, Allammaq, Puimajuq deposits</t>
        </r>
      </text>
    </comment>
    <comment ref="AE270" authorId="0" shapeId="0" xr:uid="{8172B6E4-B20F-416D-93F4-C57A6F223635}">
      <text>
        <r>
          <rPr>
            <b/>
            <sz val="9"/>
            <color indexed="81"/>
            <rFont val="Tahoma"/>
            <family val="2"/>
          </rPr>
          <t>Gavin Mudd:</t>
        </r>
        <r>
          <rPr>
            <sz val="9"/>
            <color indexed="81"/>
            <rFont val="Tahoma"/>
            <family val="2"/>
          </rPr>
          <t xml:space="preserve">
includes Expo, Mesamax, Mequillon, Ivakkak, Allammaq, Puimajuq deposits</t>
        </r>
      </text>
    </comment>
    <comment ref="AO270" authorId="0" shapeId="0" xr:uid="{11806636-6B3C-4CF6-A377-7D298DE7970D}">
      <text>
        <r>
          <rPr>
            <b/>
            <sz val="9"/>
            <color indexed="81"/>
            <rFont val="Tahoma"/>
            <family val="2"/>
          </rPr>
          <t>Gavin Mudd:</t>
        </r>
        <r>
          <rPr>
            <sz val="9"/>
            <color indexed="81"/>
            <rFont val="Tahoma"/>
            <family val="2"/>
          </rPr>
          <t xml:space="preserve">
includes Expo, Mesamax, Mequillon, Ivakkak, Allammaq, Puimajuq deposits</t>
        </r>
      </text>
    </comment>
    <comment ref="AP270" authorId="0" shapeId="0" xr:uid="{835C7673-986D-46D7-B094-D9B463169B9D}">
      <text>
        <r>
          <rPr>
            <b/>
            <sz val="9"/>
            <color indexed="81"/>
            <rFont val="Tahoma"/>
            <family val="2"/>
          </rPr>
          <t>Gavin Mudd:</t>
        </r>
        <r>
          <rPr>
            <sz val="9"/>
            <color indexed="81"/>
            <rFont val="Tahoma"/>
            <family val="2"/>
          </rPr>
          <t xml:space="preserve">
includes Expo, Mesamax, Mequillon, Ivakkak, Allammaq, Puimajuq deposits</t>
        </r>
      </text>
    </comment>
    <comment ref="AQ270" authorId="0" shapeId="0" xr:uid="{7B5180F4-BBBB-4472-B467-603D92E2C206}">
      <text>
        <r>
          <rPr>
            <b/>
            <sz val="9"/>
            <color indexed="81"/>
            <rFont val="Tahoma"/>
            <family val="2"/>
          </rPr>
          <t>Gavin Mudd:</t>
        </r>
        <r>
          <rPr>
            <sz val="9"/>
            <color indexed="81"/>
            <rFont val="Tahoma"/>
            <family val="2"/>
          </rPr>
          <t xml:space="preserve">
includes Expo, Mesamax, Mequillon, Ivakkak, Allammaq, Puimajuq deposits</t>
        </r>
      </text>
    </comment>
    <comment ref="AX270" authorId="0" shapeId="0" xr:uid="{2DD54F22-B3C0-4264-AE2C-C46234F26FB0}">
      <text>
        <r>
          <rPr>
            <b/>
            <sz val="9"/>
            <color indexed="81"/>
            <rFont val="Tahoma"/>
            <family val="2"/>
          </rPr>
          <t>Gavin Mudd:</t>
        </r>
        <r>
          <rPr>
            <sz val="9"/>
            <color indexed="81"/>
            <rFont val="Tahoma"/>
            <family val="2"/>
          </rPr>
          <t xml:space="preserve">
includes Expo, Mesamax, Mequillon, Ivakkak, Allammaq, Puimajuq deposits</t>
        </r>
      </text>
    </comment>
    <comment ref="AY270" authorId="0" shapeId="0" xr:uid="{629F302E-FA05-442C-9F69-6B1BD21E2D28}">
      <text>
        <r>
          <rPr>
            <b/>
            <sz val="9"/>
            <color indexed="81"/>
            <rFont val="Tahoma"/>
            <family val="2"/>
          </rPr>
          <t>Gavin Mudd:</t>
        </r>
        <r>
          <rPr>
            <sz val="9"/>
            <color indexed="81"/>
            <rFont val="Tahoma"/>
            <family val="2"/>
          </rPr>
          <t xml:space="preserve">
includes Expo, Mesamax, Mequillon, Ivakkak, Allammaq, Puimajuq deposits</t>
        </r>
      </text>
    </comment>
    <comment ref="AZ270" authorId="0" shapeId="0" xr:uid="{654C2570-0FFF-4845-B963-4299C4CEEDAF}">
      <text>
        <r>
          <rPr>
            <b/>
            <sz val="9"/>
            <color indexed="81"/>
            <rFont val="Tahoma"/>
            <family val="2"/>
          </rPr>
          <t>Gavin Mudd:</t>
        </r>
        <r>
          <rPr>
            <sz val="9"/>
            <color indexed="81"/>
            <rFont val="Tahoma"/>
            <family val="2"/>
          </rPr>
          <t xml:space="preserve">
includes Expo, Mesamax, Mequillon, Ivakkak, Allammaq, Puimajuq deposits</t>
        </r>
      </text>
    </comment>
    <comment ref="BA270" authorId="0" shapeId="0" xr:uid="{ED3398AF-13FC-4B5B-BCE9-F30D8E8FA134}">
      <text>
        <r>
          <rPr>
            <b/>
            <sz val="9"/>
            <color indexed="81"/>
            <rFont val="Tahoma"/>
            <family val="2"/>
          </rPr>
          <t>Gavin Mudd:</t>
        </r>
        <r>
          <rPr>
            <sz val="9"/>
            <color indexed="81"/>
            <rFont val="Tahoma"/>
            <family val="2"/>
          </rPr>
          <t xml:space="preserve">
includes Expo, Mesamax, Mequillon, Ivakkak, Allammaq, Puimajuq deposits</t>
        </r>
      </text>
    </comment>
    <comment ref="BK270" authorId="0" shapeId="0" xr:uid="{B5B56DB8-663D-4189-94DA-641699E7609B}">
      <text>
        <r>
          <rPr>
            <b/>
            <sz val="9"/>
            <color indexed="81"/>
            <rFont val="Tahoma"/>
            <family val="2"/>
          </rPr>
          <t>Gavin Mudd:</t>
        </r>
        <r>
          <rPr>
            <sz val="9"/>
            <color indexed="81"/>
            <rFont val="Tahoma"/>
            <family val="2"/>
          </rPr>
          <t xml:space="preserve">
includes Expo, Mesamax, Mequillon, Ivakkak, Allammaq, Puimajuq deposits</t>
        </r>
      </text>
    </comment>
    <comment ref="BL270" authorId="0" shapeId="0" xr:uid="{48975CA6-72E8-4FD2-B036-951B440E7887}">
      <text>
        <r>
          <rPr>
            <b/>
            <sz val="9"/>
            <color indexed="81"/>
            <rFont val="Tahoma"/>
            <family val="2"/>
          </rPr>
          <t>Gavin Mudd:</t>
        </r>
        <r>
          <rPr>
            <sz val="9"/>
            <color indexed="81"/>
            <rFont val="Tahoma"/>
            <family val="2"/>
          </rPr>
          <t xml:space="preserve">
includes Expo, Mesamax, Mequillon, Ivakkak, Allammaq, Puimajuq deposits</t>
        </r>
      </text>
    </comment>
    <comment ref="BM270" authorId="0" shapeId="0" xr:uid="{1F87A429-6F59-4AD0-B56A-3EEB68FB5168}">
      <text>
        <r>
          <rPr>
            <b/>
            <sz val="9"/>
            <color indexed="81"/>
            <rFont val="Tahoma"/>
            <family val="2"/>
          </rPr>
          <t>Gavin Mudd:</t>
        </r>
        <r>
          <rPr>
            <sz val="9"/>
            <color indexed="81"/>
            <rFont val="Tahoma"/>
            <family val="2"/>
          </rPr>
          <t xml:space="preserve">
includes Expo, Mesamax, Mequillon, Ivakkak, Allammaq, Puimajuq deposits</t>
        </r>
      </text>
    </comment>
    <comment ref="BT270" authorId="0" shapeId="0" xr:uid="{1B7819C8-2363-4553-98B2-5DC150CBC5AA}">
      <text>
        <r>
          <rPr>
            <b/>
            <sz val="9"/>
            <color indexed="81"/>
            <rFont val="Tahoma"/>
            <family val="2"/>
          </rPr>
          <t>Gavin Mudd:</t>
        </r>
        <r>
          <rPr>
            <sz val="9"/>
            <color indexed="81"/>
            <rFont val="Tahoma"/>
            <family val="2"/>
          </rPr>
          <t xml:space="preserve">
includes Expo, Mesamax, Mequillon, Ivakkak, Allammaq, Puimajuq deposits</t>
        </r>
      </text>
    </comment>
    <comment ref="BU270" authorId="0" shapeId="0" xr:uid="{7880B384-74BF-48FB-9D1A-1A7CC9CFF20A}">
      <text>
        <r>
          <rPr>
            <b/>
            <sz val="9"/>
            <color indexed="81"/>
            <rFont val="Tahoma"/>
            <family val="2"/>
          </rPr>
          <t>Gavin Mudd:</t>
        </r>
        <r>
          <rPr>
            <sz val="9"/>
            <color indexed="81"/>
            <rFont val="Tahoma"/>
            <family val="2"/>
          </rPr>
          <t xml:space="preserve">
includes Expo, Mesamax, Mequillon, Ivakkak, Allammaq, Puimajuq deposits</t>
        </r>
      </text>
    </comment>
    <comment ref="BV270" authorId="0" shapeId="0" xr:uid="{A3110CF2-702F-40B0-8985-C24D95F03720}">
      <text>
        <r>
          <rPr>
            <b/>
            <sz val="9"/>
            <color indexed="81"/>
            <rFont val="Tahoma"/>
            <family val="2"/>
          </rPr>
          <t>Gavin Mudd:</t>
        </r>
        <r>
          <rPr>
            <sz val="9"/>
            <color indexed="81"/>
            <rFont val="Tahoma"/>
            <family val="2"/>
          </rPr>
          <t xml:space="preserve">
includes Expo, Mesamax, Mequillon, Ivakkak, Allammaq, Puimajuq deposits</t>
        </r>
      </text>
    </comment>
    <comment ref="BW270" authorId="0" shapeId="0" xr:uid="{A27537CB-2C83-4E8B-9A0A-B4AB76095A15}">
      <text>
        <r>
          <rPr>
            <b/>
            <sz val="9"/>
            <color indexed="81"/>
            <rFont val="Tahoma"/>
            <family val="2"/>
          </rPr>
          <t>Gavin Mudd:</t>
        </r>
        <r>
          <rPr>
            <sz val="9"/>
            <color indexed="81"/>
            <rFont val="Tahoma"/>
            <family val="2"/>
          </rPr>
          <t xml:space="preserve">
includes Expo, Mesamax, Mequillon, Ivakkak, Allammaq, Puimajuq deposits</t>
        </r>
      </text>
    </comment>
    <comment ref="EA270" authorId="1" shapeId="0" xr:uid="{2E4B54B5-1A57-42B4-8129-929BF3604F06}">
      <text>
        <r>
          <rPr>
            <b/>
            <sz val="9"/>
            <color indexed="81"/>
            <rFont val="Tahoma"/>
            <family val="2"/>
          </rPr>
          <t>Author:</t>
        </r>
        <r>
          <rPr>
            <sz val="9"/>
            <color indexed="81"/>
            <rFont val="Tahoma"/>
            <family val="2"/>
          </rPr>
          <t xml:space="preserve">
formerly Goldbrook Ventures (taken over by Jilin Jien Nickel)</t>
        </r>
      </text>
    </comment>
    <comment ref="N273" authorId="0" shapeId="0" xr:uid="{A42CCF96-9E06-43CC-8701-C6C69A4BDB29}">
      <text>
        <r>
          <rPr>
            <b/>
            <sz val="9"/>
            <color indexed="81"/>
            <rFont val="Tahoma"/>
            <family val="2"/>
          </rPr>
          <t>Gavin Mudd:</t>
        </r>
        <r>
          <rPr>
            <sz val="9"/>
            <color indexed="81"/>
            <rFont val="Tahoma"/>
            <family val="2"/>
          </rPr>
          <t xml:space="preserve">
previously held by CaNickel Mining Corp.</t>
        </r>
      </text>
    </comment>
    <comment ref="S273" authorId="0" shapeId="0" xr:uid="{24BB7700-2FB5-40A7-9069-6340DC4A05DC}">
      <text>
        <r>
          <rPr>
            <b/>
            <sz val="9"/>
            <color indexed="81"/>
            <rFont val="Tahoma"/>
            <family val="2"/>
          </rPr>
          <t>Gavin Mudd:</t>
        </r>
        <r>
          <rPr>
            <sz val="9"/>
            <color indexed="81"/>
            <rFont val="Tahoma"/>
            <family val="2"/>
          </rPr>
          <t xml:space="preserve">
assumes proved reserves plus measured resources</t>
        </r>
      </text>
    </comment>
    <comment ref="U273" authorId="0" shapeId="0" xr:uid="{19BE10C5-D7AC-4970-B39F-80575C874C6E}">
      <text>
        <r>
          <rPr>
            <b/>
            <sz val="9"/>
            <color indexed="81"/>
            <rFont val="Tahoma"/>
            <family val="2"/>
          </rPr>
          <t>Gavin Mudd:</t>
        </r>
        <r>
          <rPr>
            <sz val="9"/>
            <color indexed="81"/>
            <rFont val="Tahoma"/>
            <family val="2"/>
          </rPr>
          <t xml:space="preserve">
average for proved &amp; probable reserves</t>
        </r>
      </text>
    </comment>
    <comment ref="AC273" authorId="0" shapeId="0" xr:uid="{3CA7C584-E837-482E-A92B-853ED5E679E0}">
      <text>
        <r>
          <rPr>
            <b/>
            <sz val="9"/>
            <color indexed="81"/>
            <rFont val="Tahoma"/>
            <family val="2"/>
          </rPr>
          <t>Gavin Mudd:</t>
        </r>
        <r>
          <rPr>
            <sz val="9"/>
            <color indexed="81"/>
            <rFont val="Tahoma"/>
            <family val="2"/>
          </rPr>
          <t xml:space="preserve">
average for proved &amp; probable reserves</t>
        </r>
      </text>
    </comment>
    <comment ref="AD273" authorId="0" shapeId="0" xr:uid="{249D2073-6E16-4280-98CC-9225504742B1}">
      <text>
        <r>
          <rPr>
            <b/>
            <sz val="9"/>
            <color indexed="81"/>
            <rFont val="Tahoma"/>
            <family val="2"/>
          </rPr>
          <t>Gavin Mudd:</t>
        </r>
        <r>
          <rPr>
            <sz val="9"/>
            <color indexed="81"/>
            <rFont val="Tahoma"/>
            <family val="2"/>
          </rPr>
          <t xml:space="preserve">
average for proved &amp; probable reserves</t>
        </r>
      </text>
    </comment>
    <comment ref="AE273" authorId="0" shapeId="0" xr:uid="{B08C16E5-111C-429C-8D6E-3CA0C77BA0BE}">
      <text>
        <r>
          <rPr>
            <b/>
            <sz val="9"/>
            <color indexed="81"/>
            <rFont val="Tahoma"/>
            <family val="2"/>
          </rPr>
          <t>Gavin Mudd:</t>
        </r>
        <r>
          <rPr>
            <sz val="9"/>
            <color indexed="81"/>
            <rFont val="Tahoma"/>
            <family val="2"/>
          </rPr>
          <t xml:space="preserve">
average for proved &amp; probable reserves</t>
        </r>
      </text>
    </comment>
    <comment ref="AQ273" authorId="0" shapeId="0" xr:uid="{23759602-B4F8-4019-AF7F-6D88968C61C4}">
      <text>
        <r>
          <rPr>
            <b/>
            <sz val="9"/>
            <color indexed="81"/>
            <rFont val="Tahoma"/>
            <family val="2"/>
          </rPr>
          <t>Gavin Mudd:</t>
        </r>
        <r>
          <rPr>
            <sz val="9"/>
            <color indexed="81"/>
            <rFont val="Tahoma"/>
            <family val="2"/>
          </rPr>
          <t xml:space="preserve">
average for proved &amp; probable reserves</t>
        </r>
      </text>
    </comment>
    <comment ref="AY273" authorId="0" shapeId="0" xr:uid="{46FA1307-8AAF-4E44-A485-8326E98C249C}">
      <text>
        <r>
          <rPr>
            <b/>
            <sz val="9"/>
            <color indexed="81"/>
            <rFont val="Tahoma"/>
            <family val="2"/>
          </rPr>
          <t>Gavin Mudd:</t>
        </r>
        <r>
          <rPr>
            <sz val="9"/>
            <color indexed="81"/>
            <rFont val="Tahoma"/>
            <family val="2"/>
          </rPr>
          <t xml:space="preserve">
average for proved &amp; probable reserves</t>
        </r>
      </text>
    </comment>
    <comment ref="AZ273" authorId="0" shapeId="0" xr:uid="{0356193B-05D8-44D8-8C57-A3AAE8FD4E2A}">
      <text>
        <r>
          <rPr>
            <b/>
            <sz val="9"/>
            <color indexed="81"/>
            <rFont val="Tahoma"/>
            <family val="2"/>
          </rPr>
          <t>Gavin Mudd:</t>
        </r>
        <r>
          <rPr>
            <sz val="9"/>
            <color indexed="81"/>
            <rFont val="Tahoma"/>
            <family val="2"/>
          </rPr>
          <t xml:space="preserve">
average for proved &amp; probable reserves</t>
        </r>
      </text>
    </comment>
    <comment ref="BA273" authorId="0" shapeId="0" xr:uid="{93780AFF-EEB2-4002-91C8-B66402870C34}">
      <text>
        <r>
          <rPr>
            <b/>
            <sz val="9"/>
            <color indexed="81"/>
            <rFont val="Tahoma"/>
            <family val="2"/>
          </rPr>
          <t>Gavin Mudd:</t>
        </r>
        <r>
          <rPr>
            <sz val="9"/>
            <color indexed="81"/>
            <rFont val="Tahoma"/>
            <family val="2"/>
          </rPr>
          <t xml:space="preserve">
average for proved &amp; probable reserves</t>
        </r>
      </text>
    </comment>
    <comment ref="BM273" authorId="0" shapeId="0" xr:uid="{7A0B47B7-B51F-43D1-BB6D-77D4364F25D0}">
      <text>
        <r>
          <rPr>
            <b/>
            <sz val="9"/>
            <color indexed="81"/>
            <rFont val="Tahoma"/>
            <family val="2"/>
          </rPr>
          <t>Gavin Mudd:</t>
        </r>
        <r>
          <rPr>
            <sz val="9"/>
            <color indexed="81"/>
            <rFont val="Tahoma"/>
            <family val="2"/>
          </rPr>
          <t xml:space="preserve">
average for proved &amp; probable reserves</t>
        </r>
      </text>
    </comment>
    <comment ref="BU273" authorId="0" shapeId="0" xr:uid="{E46DD70D-C355-44E0-BE72-533825F3DDC4}">
      <text>
        <r>
          <rPr>
            <b/>
            <sz val="9"/>
            <color indexed="81"/>
            <rFont val="Tahoma"/>
            <family val="2"/>
          </rPr>
          <t>Gavin Mudd:</t>
        </r>
        <r>
          <rPr>
            <sz val="9"/>
            <color indexed="81"/>
            <rFont val="Tahoma"/>
            <family val="2"/>
          </rPr>
          <t xml:space="preserve">
average for proved &amp; probable reserves</t>
        </r>
      </text>
    </comment>
    <comment ref="BV273" authorId="0" shapeId="0" xr:uid="{F4AFE63D-35A2-472E-A8A1-DC5D4FAB5982}">
      <text>
        <r>
          <rPr>
            <b/>
            <sz val="9"/>
            <color indexed="81"/>
            <rFont val="Tahoma"/>
            <family val="2"/>
          </rPr>
          <t>Gavin Mudd:</t>
        </r>
        <r>
          <rPr>
            <sz val="9"/>
            <color indexed="81"/>
            <rFont val="Tahoma"/>
            <family val="2"/>
          </rPr>
          <t xml:space="preserve">
average for proved &amp; probable reserves</t>
        </r>
      </text>
    </comment>
    <comment ref="BW273" authorId="0" shapeId="0" xr:uid="{C53DC779-A5E5-4FE0-AF46-E836831C4492}">
      <text>
        <r>
          <rPr>
            <b/>
            <sz val="9"/>
            <color indexed="81"/>
            <rFont val="Tahoma"/>
            <family val="2"/>
          </rPr>
          <t>Gavin Mudd:</t>
        </r>
        <r>
          <rPr>
            <sz val="9"/>
            <color indexed="81"/>
            <rFont val="Tahoma"/>
            <family val="2"/>
          </rPr>
          <t xml:space="preserve">
average for proved &amp; probable reserves</t>
        </r>
      </text>
    </comment>
    <comment ref="DD273" authorId="0" shapeId="0" xr:uid="{DDBE2ABE-240F-40C9-BB93-60037857824C}">
      <text>
        <r>
          <rPr>
            <b/>
            <sz val="9"/>
            <color indexed="81"/>
            <rFont val="Tahoma"/>
            <family val="2"/>
          </rPr>
          <t>Gavin Mudd:</t>
        </r>
        <r>
          <rPr>
            <sz val="9"/>
            <color indexed="81"/>
            <rFont val="Tahoma"/>
            <family val="2"/>
          </rPr>
          <t xml:space="preserve">
average for proved &amp; probable reserves</t>
        </r>
      </text>
    </comment>
    <comment ref="DE273" authorId="0" shapeId="0" xr:uid="{687F99F7-8DCB-462F-8FB8-10DD115161FE}">
      <text>
        <r>
          <rPr>
            <b/>
            <sz val="9"/>
            <color indexed="81"/>
            <rFont val="Tahoma"/>
            <family val="2"/>
          </rPr>
          <t>Gavin Mudd:</t>
        </r>
        <r>
          <rPr>
            <sz val="9"/>
            <color indexed="81"/>
            <rFont val="Tahoma"/>
            <family val="2"/>
          </rPr>
          <t xml:space="preserve">
average for proved &amp; probable reserves</t>
        </r>
      </text>
    </comment>
    <comment ref="DM273" authorId="0" shapeId="0" xr:uid="{E8D9744F-788C-42A6-B8F4-FB594DD5A30B}">
      <text>
        <r>
          <rPr>
            <b/>
            <sz val="9"/>
            <color indexed="81"/>
            <rFont val="Tahoma"/>
            <family val="2"/>
          </rPr>
          <t>Gavin Mudd:</t>
        </r>
        <r>
          <rPr>
            <sz val="9"/>
            <color indexed="81"/>
            <rFont val="Tahoma"/>
            <family val="2"/>
          </rPr>
          <t xml:space="preserve">
average for proved &amp; probable reserves</t>
        </r>
      </text>
    </comment>
    <comment ref="DN273" authorId="0" shapeId="0" xr:uid="{012C0EF0-8D68-47D2-9BC0-B3C974C36E0F}">
      <text>
        <r>
          <rPr>
            <b/>
            <sz val="9"/>
            <color indexed="81"/>
            <rFont val="Tahoma"/>
            <family val="2"/>
          </rPr>
          <t>Gavin Mudd:</t>
        </r>
        <r>
          <rPr>
            <sz val="9"/>
            <color indexed="81"/>
            <rFont val="Tahoma"/>
            <family val="2"/>
          </rPr>
          <t xml:space="preserve">
average for proved &amp; probable reserves</t>
        </r>
      </text>
    </comment>
    <comment ref="DO273" authorId="0" shapeId="0" xr:uid="{AF5F9A66-5C64-4A5C-BF65-74808AF21172}">
      <text>
        <r>
          <rPr>
            <b/>
            <sz val="9"/>
            <color indexed="81"/>
            <rFont val="Tahoma"/>
            <family val="2"/>
          </rPr>
          <t>Gavin Mudd:</t>
        </r>
        <r>
          <rPr>
            <sz val="9"/>
            <color indexed="81"/>
            <rFont val="Tahoma"/>
            <family val="2"/>
          </rPr>
          <t xml:space="preserve">
average for proved &amp; probable reserves</t>
        </r>
      </text>
    </comment>
    <comment ref="N275" authorId="0" shapeId="0" xr:uid="{F7459B00-A077-4C6C-9E30-244CD4E22F1F}">
      <text>
        <r>
          <rPr>
            <b/>
            <sz val="9"/>
            <color indexed="81"/>
            <rFont val="Tahoma"/>
            <family val="2"/>
          </rPr>
          <t>Gavin Mudd:</t>
        </r>
        <r>
          <rPr>
            <sz val="9"/>
            <color indexed="81"/>
            <rFont val="Tahoma"/>
            <family val="2"/>
          </rPr>
          <t xml:space="preserve">
First Nickel went bankrupt in mid-2015, current status appears to be Transition Metals Corp.</t>
        </r>
      </text>
    </comment>
    <comment ref="AO275" authorId="0" shapeId="0" xr:uid="{4BDCC21E-F3C1-47B5-84E0-60B296BB13E6}">
      <text>
        <r>
          <rPr>
            <b/>
            <sz val="9"/>
            <color indexed="81"/>
            <rFont val="Tahoma"/>
            <family val="2"/>
          </rPr>
          <t>Gavin Mudd:</t>
        </r>
        <r>
          <rPr>
            <sz val="9"/>
            <color indexed="81"/>
            <rFont val="Tahoma"/>
            <family val="2"/>
          </rPr>
          <t xml:space="preserve">
minnig from mid-2012 to 2015 deducted from reserves</t>
        </r>
      </text>
    </comment>
    <comment ref="AP275" authorId="0" shapeId="0" xr:uid="{A185CA50-69C4-4899-BE05-040A5C5B0618}">
      <text>
        <r>
          <rPr>
            <b/>
            <sz val="9"/>
            <color indexed="81"/>
            <rFont val="Tahoma"/>
            <family val="2"/>
          </rPr>
          <t>Gavin Mudd:</t>
        </r>
        <r>
          <rPr>
            <sz val="9"/>
            <color indexed="81"/>
            <rFont val="Tahoma"/>
            <family val="2"/>
          </rPr>
          <t xml:space="preserve">
minnig from mid-2012 to 2015 deducted from reserves</t>
        </r>
      </text>
    </comment>
    <comment ref="AX275" authorId="0" shapeId="0" xr:uid="{321E565F-C170-412C-B937-6BA8CDE5BDDD}">
      <text>
        <r>
          <rPr>
            <b/>
            <sz val="9"/>
            <color indexed="81"/>
            <rFont val="Tahoma"/>
            <family val="2"/>
          </rPr>
          <t>Gavin Mudd:</t>
        </r>
        <r>
          <rPr>
            <sz val="9"/>
            <color indexed="81"/>
            <rFont val="Tahoma"/>
            <family val="2"/>
          </rPr>
          <t xml:space="preserve">
minnig from mid-2012 to 2015 deducted from reserves</t>
        </r>
      </text>
    </comment>
    <comment ref="AY275" authorId="0" shapeId="0" xr:uid="{B11B5DE6-CADE-4177-8E37-C14AA08EE10C}">
      <text>
        <r>
          <rPr>
            <b/>
            <sz val="9"/>
            <color indexed="81"/>
            <rFont val="Tahoma"/>
            <family val="2"/>
          </rPr>
          <t>Gavin Mudd:</t>
        </r>
        <r>
          <rPr>
            <sz val="9"/>
            <color indexed="81"/>
            <rFont val="Tahoma"/>
            <family val="2"/>
          </rPr>
          <t xml:space="preserve">
minnig from mid-2012 to 2015 deducted from reserves</t>
        </r>
      </text>
    </comment>
    <comment ref="CG275" authorId="0" shapeId="0" xr:uid="{2DD23A0D-73FA-4F1E-8F50-C39B07C49898}">
      <text>
        <r>
          <rPr>
            <b/>
            <sz val="9"/>
            <color indexed="81"/>
            <rFont val="Tahoma"/>
            <family val="2"/>
          </rPr>
          <t>Gavin Mudd:</t>
        </r>
        <r>
          <rPr>
            <sz val="9"/>
            <color indexed="81"/>
            <rFont val="Tahoma"/>
            <family val="2"/>
          </rPr>
          <t xml:space="preserve">
minnig from mid-2012 to 2015 deducted from reserves</t>
        </r>
      </text>
    </comment>
    <comment ref="CH275" authorId="0" shapeId="0" xr:uid="{8EB07370-DF31-42E0-B746-61DD873BB6E5}">
      <text>
        <r>
          <rPr>
            <b/>
            <sz val="9"/>
            <color indexed="81"/>
            <rFont val="Tahoma"/>
            <family val="2"/>
          </rPr>
          <t>Gavin Mudd:</t>
        </r>
        <r>
          <rPr>
            <sz val="9"/>
            <color indexed="81"/>
            <rFont val="Tahoma"/>
            <family val="2"/>
          </rPr>
          <t xml:space="preserve">
minnig from mid-2012 to 2015 deducted from reserves</t>
        </r>
      </text>
    </comment>
    <comment ref="CP275" authorId="0" shapeId="0" xr:uid="{D83172A8-D160-4050-A1B7-EE8F48BA2550}">
      <text>
        <r>
          <rPr>
            <b/>
            <sz val="9"/>
            <color indexed="81"/>
            <rFont val="Tahoma"/>
            <family val="2"/>
          </rPr>
          <t>Gavin Mudd:</t>
        </r>
        <r>
          <rPr>
            <sz val="9"/>
            <color indexed="81"/>
            <rFont val="Tahoma"/>
            <family val="2"/>
          </rPr>
          <t xml:space="preserve">
minnig from mid-2012 to 2015 deducted from reserves</t>
        </r>
      </text>
    </comment>
    <comment ref="CQ275" authorId="0" shapeId="0" xr:uid="{CB56A94E-EB52-4DAC-B01F-228296ABF797}">
      <text>
        <r>
          <rPr>
            <b/>
            <sz val="9"/>
            <color indexed="81"/>
            <rFont val="Tahoma"/>
            <family val="2"/>
          </rPr>
          <t>Gavin Mudd:</t>
        </r>
        <r>
          <rPr>
            <sz val="9"/>
            <color indexed="81"/>
            <rFont val="Tahoma"/>
            <family val="2"/>
          </rPr>
          <t xml:space="preserve">
Cobalt grade assumed same for all mined ore as reserves</t>
        </r>
      </text>
    </comment>
    <comment ref="N276" authorId="0" shapeId="0" xr:uid="{2596CBDD-F4E6-4E05-9D5B-4EA8D8BF16BE}">
      <text>
        <r>
          <rPr>
            <b/>
            <sz val="9"/>
            <color indexed="81"/>
            <rFont val="Tahoma"/>
            <family val="2"/>
          </rPr>
          <t>Gavin Mudd:</t>
        </r>
        <r>
          <rPr>
            <sz val="9"/>
            <color indexed="81"/>
            <rFont val="Tahoma"/>
            <family val="2"/>
          </rPr>
          <t xml:space="preserve">
formerly known as Mustang Minerals Corp</t>
        </r>
      </text>
    </comment>
    <comment ref="N277" authorId="0" shapeId="0" xr:uid="{81862B77-A907-46B2-A8F1-211A58FB0FBB}">
      <text>
        <r>
          <rPr>
            <b/>
            <sz val="9"/>
            <color indexed="81"/>
            <rFont val="Tahoma"/>
            <family val="2"/>
          </rPr>
          <t>Gavin Mudd:</t>
        </r>
        <r>
          <rPr>
            <sz val="9"/>
            <color indexed="81"/>
            <rFont val="Tahoma"/>
            <family val="2"/>
          </rPr>
          <t xml:space="preserve">
taken over by Sibanye-Stillwater in mid-2019</t>
        </r>
      </text>
    </comment>
    <comment ref="AC277" authorId="0" shapeId="0" xr:uid="{73F3EDAE-15CF-490A-BF9C-FAE75C890A20}">
      <text>
        <r>
          <rPr>
            <b/>
            <sz val="9"/>
            <color indexed="81"/>
            <rFont val="Tahoma"/>
            <family val="2"/>
          </rPr>
          <t>Gavin Mudd:</t>
        </r>
        <r>
          <rPr>
            <sz val="9"/>
            <color indexed="81"/>
            <rFont val="Tahoma"/>
            <family val="2"/>
          </rPr>
          <t xml:space="preserve">
value from Tech Rep (2014-03)</t>
        </r>
      </text>
    </comment>
    <comment ref="AY277" authorId="0" shapeId="0" xr:uid="{6A1A7285-1E60-4D21-9C61-E5C643F46AC8}">
      <text>
        <r>
          <rPr>
            <b/>
            <sz val="9"/>
            <color indexed="81"/>
            <rFont val="Tahoma"/>
            <family val="2"/>
          </rPr>
          <t>Gavin Mudd:</t>
        </r>
        <r>
          <rPr>
            <sz val="9"/>
            <color indexed="81"/>
            <rFont val="Tahoma"/>
            <family val="2"/>
          </rPr>
          <t xml:space="preserve">
value from Tech Rep (2014-03)</t>
        </r>
      </text>
    </comment>
    <comment ref="BU277" authorId="0" shapeId="0" xr:uid="{EFB38848-639C-445F-9BC6-897745247310}">
      <text>
        <r>
          <rPr>
            <b/>
            <sz val="9"/>
            <color indexed="81"/>
            <rFont val="Tahoma"/>
            <family val="2"/>
          </rPr>
          <t>Gavin Mudd:</t>
        </r>
        <r>
          <rPr>
            <sz val="9"/>
            <color indexed="81"/>
            <rFont val="Tahoma"/>
            <family val="2"/>
          </rPr>
          <t xml:space="preserve">
value from Tech Rep (2014-03)</t>
        </r>
      </text>
    </comment>
    <comment ref="CQ277" authorId="0" shapeId="0" xr:uid="{EF8925CA-6579-4EC5-BB08-D56C235B1762}">
      <text>
        <r>
          <rPr>
            <b/>
            <sz val="9"/>
            <color indexed="81"/>
            <rFont val="Tahoma"/>
            <family val="2"/>
          </rPr>
          <t>Gavin Mudd:</t>
        </r>
        <r>
          <rPr>
            <sz val="9"/>
            <color indexed="81"/>
            <rFont val="Tahoma"/>
            <family val="2"/>
          </rPr>
          <t xml:space="preserve">
value from Tech Rep (2014-03)</t>
        </r>
      </text>
    </comment>
    <comment ref="DM277" authorId="0" shapeId="0" xr:uid="{0F6D2AD4-962B-4620-BC63-DFC5951E8390}">
      <text>
        <r>
          <rPr>
            <b/>
            <sz val="9"/>
            <color indexed="81"/>
            <rFont val="Tahoma"/>
            <family val="2"/>
          </rPr>
          <t>Gavin Mudd:</t>
        </r>
        <r>
          <rPr>
            <sz val="9"/>
            <color indexed="81"/>
            <rFont val="Tahoma"/>
            <family val="2"/>
          </rPr>
          <t xml:space="preserve">
value from Tech Rep (2014-03)</t>
        </r>
      </text>
    </comment>
    <comment ref="N278" authorId="0" shapeId="0" xr:uid="{A7596BA2-350B-4290-804F-914CAB2EDDBE}">
      <text>
        <r>
          <rPr>
            <b/>
            <sz val="9"/>
            <color indexed="81"/>
            <rFont val="Tahoma"/>
            <family val="2"/>
          </rPr>
          <t>Gavin Mudd:</t>
        </r>
        <r>
          <rPr>
            <sz val="9"/>
            <color indexed="81"/>
            <rFont val="Tahoma"/>
            <family val="2"/>
          </rPr>
          <t xml:space="preserve">
previously held by Ursa Major Minerals Inc, then Prophecy Platinum, then Nickel Creek Platinum ...</t>
        </r>
      </text>
    </comment>
    <comment ref="EA278" authorId="0" shapeId="0" xr:uid="{6B264381-0DE3-4194-A25D-D73D41A3BEDF}">
      <text>
        <r>
          <rPr>
            <b/>
            <sz val="9"/>
            <color indexed="81"/>
            <rFont val="Tahoma"/>
            <family val="2"/>
          </rPr>
          <t>Gavin Mudd:</t>
        </r>
        <r>
          <rPr>
            <sz val="9"/>
            <color indexed="81"/>
            <rFont val="Tahoma"/>
            <family val="2"/>
          </rPr>
          <t xml:space="preserve">
data from Ursa Major Minerals</t>
        </r>
      </text>
    </comment>
    <comment ref="N279" authorId="0" shapeId="0" xr:uid="{38BD1017-AFFE-418C-94EC-DC18F19A55A9}">
      <text>
        <r>
          <rPr>
            <b/>
            <sz val="9"/>
            <color indexed="81"/>
            <rFont val="Tahoma"/>
            <family val="2"/>
          </rPr>
          <t>Gavin Mudd:</t>
        </r>
        <r>
          <rPr>
            <sz val="9"/>
            <color indexed="81"/>
            <rFont val="Tahoma"/>
            <family val="2"/>
          </rPr>
          <t xml:space="preserve">
previously held by QuadraFNX, taken over by KGHM</t>
        </r>
      </text>
    </comment>
    <comment ref="AD279" authorId="0" shapeId="0" xr:uid="{A5F932F0-FB0F-4BD8-875D-E89EDC68CA1A}">
      <text>
        <r>
          <rPr>
            <b/>
            <sz val="9"/>
            <color indexed="81"/>
            <rFont val="Tahoma"/>
            <family val="2"/>
          </rPr>
          <t>Gavin Mudd:</t>
        </r>
        <r>
          <rPr>
            <sz val="9"/>
            <color indexed="81"/>
            <rFont val="Tahoma"/>
            <family val="2"/>
          </rPr>
          <t xml:space="preserve">
assumes 40% as Pt</t>
        </r>
      </text>
    </comment>
    <comment ref="AE279" authorId="0" shapeId="0" xr:uid="{2BDD3432-6F69-4C59-99A0-B23A37D3F5D6}">
      <text>
        <r>
          <rPr>
            <b/>
            <sz val="9"/>
            <color indexed="81"/>
            <rFont val="Tahoma"/>
            <family val="2"/>
          </rPr>
          <t>Gavin Mudd:</t>
        </r>
        <r>
          <rPr>
            <sz val="9"/>
            <color indexed="81"/>
            <rFont val="Tahoma"/>
            <family val="2"/>
          </rPr>
          <t xml:space="preserve">
assumes 60% as Pd</t>
        </r>
      </text>
    </comment>
    <comment ref="AZ279" authorId="0" shapeId="0" xr:uid="{A1916647-C4D2-4E1B-BDFA-5EA9EC307B77}">
      <text>
        <r>
          <rPr>
            <b/>
            <sz val="9"/>
            <color indexed="81"/>
            <rFont val="Tahoma"/>
            <family val="2"/>
          </rPr>
          <t>Gavin Mudd:</t>
        </r>
        <r>
          <rPr>
            <sz val="9"/>
            <color indexed="81"/>
            <rFont val="Tahoma"/>
            <family val="2"/>
          </rPr>
          <t xml:space="preserve">
assumes 40% as Pt</t>
        </r>
      </text>
    </comment>
    <comment ref="BA279" authorId="0" shapeId="0" xr:uid="{904B80A3-9B78-4A09-A7DF-AAD2F8C62D12}">
      <text>
        <r>
          <rPr>
            <b/>
            <sz val="9"/>
            <color indexed="81"/>
            <rFont val="Tahoma"/>
            <family val="2"/>
          </rPr>
          <t>Gavin Mudd:</t>
        </r>
        <r>
          <rPr>
            <sz val="9"/>
            <color indexed="81"/>
            <rFont val="Tahoma"/>
            <family val="2"/>
          </rPr>
          <t xml:space="preserve">
assumes 60% as Pd</t>
        </r>
      </text>
    </comment>
    <comment ref="BV279" authorId="0" shapeId="0" xr:uid="{D2D0BB85-FB11-49B4-A053-AECEAD6393D2}">
      <text>
        <r>
          <rPr>
            <b/>
            <sz val="9"/>
            <color indexed="81"/>
            <rFont val="Tahoma"/>
            <family val="2"/>
          </rPr>
          <t>Gavin Mudd:</t>
        </r>
        <r>
          <rPr>
            <sz val="9"/>
            <color indexed="81"/>
            <rFont val="Tahoma"/>
            <family val="2"/>
          </rPr>
          <t xml:space="preserve">
assumes 40% as Pt</t>
        </r>
      </text>
    </comment>
    <comment ref="BW279" authorId="0" shapeId="0" xr:uid="{8DA6FE41-8A28-41E0-98B9-0F1234C13000}">
      <text>
        <r>
          <rPr>
            <b/>
            <sz val="9"/>
            <color indexed="81"/>
            <rFont val="Tahoma"/>
            <family val="2"/>
          </rPr>
          <t>Gavin Mudd:</t>
        </r>
        <r>
          <rPr>
            <sz val="9"/>
            <color indexed="81"/>
            <rFont val="Tahoma"/>
            <family val="2"/>
          </rPr>
          <t xml:space="preserve">
assumes 60% as Pd</t>
        </r>
      </text>
    </comment>
    <comment ref="EA279" authorId="0" shapeId="0" xr:uid="{B5228C5F-80A9-43C1-9D2C-2BA3AD51B067}">
      <text>
        <r>
          <rPr>
            <b/>
            <sz val="9"/>
            <color indexed="81"/>
            <rFont val="Tahoma"/>
            <family val="2"/>
          </rPr>
          <t>Gavin Mudd:</t>
        </r>
        <r>
          <rPr>
            <sz val="9"/>
            <color indexed="81"/>
            <rFont val="Tahoma"/>
            <family val="2"/>
          </rPr>
          <t xml:space="preserve">
data from QuadraFNX Mining</t>
        </r>
      </text>
    </comment>
    <comment ref="N282" authorId="0" shapeId="0" xr:uid="{29D2A831-CF2C-47C5-B9A8-2D5EBFAA778B}">
      <text>
        <r>
          <rPr>
            <b/>
            <sz val="9"/>
            <color indexed="81"/>
            <rFont val="Tahoma"/>
            <family val="2"/>
          </rPr>
          <t>Gavin Mudd:</t>
        </r>
        <r>
          <rPr>
            <sz val="9"/>
            <color indexed="81"/>
            <rFont val="Tahoma"/>
            <family val="2"/>
          </rPr>
          <t xml:space="preserve">
previously held by Canadian Arrow Mines</t>
        </r>
      </text>
    </comment>
    <comment ref="EA282" authorId="0" shapeId="0" xr:uid="{7A103044-963B-44A1-A1EF-09EF962AEE62}">
      <text>
        <r>
          <rPr>
            <b/>
            <sz val="9"/>
            <color indexed="81"/>
            <rFont val="Tahoma"/>
            <family val="2"/>
          </rPr>
          <t>Gavin Mudd:</t>
        </r>
        <r>
          <rPr>
            <sz val="9"/>
            <color indexed="81"/>
            <rFont val="Tahoma"/>
            <family val="2"/>
          </rPr>
          <t xml:space="preserve">
data from Canadian Arrow Mines</t>
        </r>
      </text>
    </comment>
    <comment ref="N284" authorId="0" shapeId="0" xr:uid="{C52065C9-5DE2-4FF0-AC54-DDF24CC2C2FB}">
      <text>
        <r>
          <rPr>
            <b/>
            <sz val="9"/>
            <color indexed="81"/>
            <rFont val="Tahoma"/>
            <family val="2"/>
          </rPr>
          <t>Gavin Mudd:</t>
        </r>
        <r>
          <rPr>
            <sz val="9"/>
            <color indexed="81"/>
            <rFont val="Tahoma"/>
            <family val="2"/>
          </rPr>
          <t xml:space="preserve">
formerly known as Mustang Minerals Corp</t>
        </r>
      </text>
    </comment>
    <comment ref="M285" authorId="0" shapeId="0" xr:uid="{E6A3DFC9-80A7-41A9-AD73-8EFFD0C82B2C}">
      <text>
        <r>
          <rPr>
            <b/>
            <sz val="9"/>
            <color indexed="81"/>
            <rFont val="Tahoma"/>
            <family val="2"/>
          </rPr>
          <t>Gavin Mudd:</t>
        </r>
        <r>
          <rPr>
            <sz val="9"/>
            <color indexed="81"/>
            <rFont val="Tahoma"/>
            <family val="2"/>
          </rPr>
          <t xml:space="preserve">
includes Bravo, Getty, Mystery, Pad, Timtu, Sylvie deposits</t>
        </r>
      </text>
    </comment>
    <comment ref="N285" authorId="0" shapeId="0" xr:uid="{9621792A-0C59-46D0-8608-35A410231B62}">
      <text>
        <r>
          <rPr>
            <b/>
            <sz val="9"/>
            <color indexed="81"/>
            <rFont val="Tahoma"/>
            <family val="2"/>
          </rPr>
          <t>Gavin Mudd:</t>
        </r>
        <r>
          <rPr>
            <sz val="9"/>
            <color indexed="81"/>
            <rFont val="Tahoma"/>
            <family val="2"/>
          </rPr>
          <t xml:space="preserve">
previously held by Goldbrook Ventures, which was taken over by Jilin Jien Nickel in March 2012 - JJN was bankrupt ~2018</t>
        </r>
      </text>
    </comment>
    <comment ref="AO285" authorId="0" shapeId="0" xr:uid="{00DA9882-6515-4664-89FA-133BA5951E82}">
      <text>
        <r>
          <rPr>
            <b/>
            <sz val="9"/>
            <color indexed="81"/>
            <rFont val="Tahoma"/>
            <family val="2"/>
          </rPr>
          <t>Gavin Mudd:</t>
        </r>
        <r>
          <rPr>
            <sz val="9"/>
            <color indexed="81"/>
            <rFont val="Tahoma"/>
            <family val="2"/>
          </rPr>
          <t xml:space="preserve">
includes Bravo, Getty, Mystery, Pad, Timtu, Sylvie deposits</t>
        </r>
      </text>
    </comment>
    <comment ref="AP285" authorId="0" shapeId="0" xr:uid="{05F5578C-2A9C-4F76-B12D-D25E7B95F0F4}">
      <text>
        <r>
          <rPr>
            <b/>
            <sz val="9"/>
            <color indexed="81"/>
            <rFont val="Tahoma"/>
            <family val="2"/>
          </rPr>
          <t>Gavin Mudd:</t>
        </r>
        <r>
          <rPr>
            <sz val="9"/>
            <color indexed="81"/>
            <rFont val="Tahoma"/>
            <family val="2"/>
          </rPr>
          <t xml:space="preserve">
includes Bravo, Getty, Mystery, Pad, Timtu, Sylvie deposits</t>
        </r>
      </text>
    </comment>
    <comment ref="AQ285" authorId="0" shapeId="0" xr:uid="{906964B9-6A12-48A2-81F4-A5C6F8167CBA}">
      <text>
        <r>
          <rPr>
            <b/>
            <sz val="9"/>
            <color indexed="81"/>
            <rFont val="Tahoma"/>
            <family val="2"/>
          </rPr>
          <t>Gavin Mudd:</t>
        </r>
        <r>
          <rPr>
            <sz val="9"/>
            <color indexed="81"/>
            <rFont val="Tahoma"/>
            <family val="2"/>
          </rPr>
          <t xml:space="preserve">
includes Bravo, Getty, Mystery, Pad, Timtu, Sylvie deposits</t>
        </r>
      </text>
    </comment>
    <comment ref="AX285" authorId="0" shapeId="0" xr:uid="{974D1BD4-DB96-4EEC-A182-60A9D8145DD7}">
      <text>
        <r>
          <rPr>
            <b/>
            <sz val="9"/>
            <color indexed="81"/>
            <rFont val="Tahoma"/>
            <family val="2"/>
          </rPr>
          <t>Gavin Mudd:</t>
        </r>
        <r>
          <rPr>
            <sz val="9"/>
            <color indexed="81"/>
            <rFont val="Tahoma"/>
            <family val="2"/>
          </rPr>
          <t xml:space="preserve">
includes Bravo, Getty, Mystery, Pad, Timtu, Sylvie deposits</t>
        </r>
      </text>
    </comment>
    <comment ref="AY285" authorId="0" shapeId="0" xr:uid="{60779BA7-F9B0-4615-9187-04B158968A4F}">
      <text>
        <r>
          <rPr>
            <b/>
            <sz val="9"/>
            <color indexed="81"/>
            <rFont val="Tahoma"/>
            <family val="2"/>
          </rPr>
          <t>Gavin Mudd:</t>
        </r>
        <r>
          <rPr>
            <sz val="9"/>
            <color indexed="81"/>
            <rFont val="Tahoma"/>
            <family val="2"/>
          </rPr>
          <t xml:space="preserve">
includes Bravo, Getty, Mystery, Pad, Timtu, Sylvie deposits</t>
        </r>
      </text>
    </comment>
    <comment ref="AZ285" authorId="0" shapeId="0" xr:uid="{43DF42C0-03B0-4D79-9572-C7665B26D829}">
      <text>
        <r>
          <rPr>
            <b/>
            <sz val="9"/>
            <color indexed="81"/>
            <rFont val="Tahoma"/>
            <family val="2"/>
          </rPr>
          <t>Gavin Mudd:</t>
        </r>
        <r>
          <rPr>
            <sz val="9"/>
            <color indexed="81"/>
            <rFont val="Tahoma"/>
            <family val="2"/>
          </rPr>
          <t xml:space="preserve">
includes Bravo, Getty, Mystery, Pad, Timtu, Sylvie deposits</t>
        </r>
      </text>
    </comment>
    <comment ref="BA285" authorId="0" shapeId="0" xr:uid="{4E7AAA7E-C779-4894-AD77-39E20B251551}">
      <text>
        <r>
          <rPr>
            <b/>
            <sz val="9"/>
            <color indexed="81"/>
            <rFont val="Tahoma"/>
            <family val="2"/>
          </rPr>
          <t>Gavin Mudd:</t>
        </r>
        <r>
          <rPr>
            <sz val="9"/>
            <color indexed="81"/>
            <rFont val="Tahoma"/>
            <family val="2"/>
          </rPr>
          <t xml:space="preserve">
includes Bravo, Getty, Mystery, Pad, Timtu, Sylvie deposits</t>
        </r>
      </text>
    </comment>
    <comment ref="BK285" authorId="0" shapeId="0" xr:uid="{4B3A8CBC-2BB2-40F5-BCFD-80F42CE96FBA}">
      <text>
        <r>
          <rPr>
            <b/>
            <sz val="9"/>
            <color indexed="81"/>
            <rFont val="Tahoma"/>
            <family val="2"/>
          </rPr>
          <t>Gavin Mudd:</t>
        </r>
        <r>
          <rPr>
            <sz val="9"/>
            <color indexed="81"/>
            <rFont val="Tahoma"/>
            <family val="2"/>
          </rPr>
          <t xml:space="preserve">
includes Bravo, Getty, Mystery, Pad, Timtu, Sylvie deposits</t>
        </r>
      </text>
    </comment>
    <comment ref="BL285" authorId="0" shapeId="0" xr:uid="{EEFABD3E-1178-4C15-8EE3-0A6DF1EE7DD0}">
      <text>
        <r>
          <rPr>
            <b/>
            <sz val="9"/>
            <color indexed="81"/>
            <rFont val="Tahoma"/>
            <family val="2"/>
          </rPr>
          <t>Gavin Mudd:</t>
        </r>
        <r>
          <rPr>
            <sz val="9"/>
            <color indexed="81"/>
            <rFont val="Tahoma"/>
            <family val="2"/>
          </rPr>
          <t xml:space="preserve">
includes Bravo, Getty, Mystery, Pad, Timtu, Sylvie deposits</t>
        </r>
      </text>
    </comment>
    <comment ref="BM285" authorId="0" shapeId="0" xr:uid="{C43EDC29-12B2-4CD3-8DBD-9118D65B2281}">
      <text>
        <r>
          <rPr>
            <b/>
            <sz val="9"/>
            <color indexed="81"/>
            <rFont val="Tahoma"/>
            <family val="2"/>
          </rPr>
          <t>Gavin Mudd:</t>
        </r>
        <r>
          <rPr>
            <sz val="9"/>
            <color indexed="81"/>
            <rFont val="Tahoma"/>
            <family val="2"/>
          </rPr>
          <t xml:space="preserve">
includes Bravo, Getty, Mystery, Pad, Timtu, Sylvie deposits</t>
        </r>
      </text>
    </comment>
    <comment ref="BT285" authorId="0" shapeId="0" xr:uid="{3A42742C-D1A5-48E3-8E25-7D64162B8506}">
      <text>
        <r>
          <rPr>
            <b/>
            <sz val="9"/>
            <color indexed="81"/>
            <rFont val="Tahoma"/>
            <family val="2"/>
          </rPr>
          <t>Gavin Mudd:</t>
        </r>
        <r>
          <rPr>
            <sz val="9"/>
            <color indexed="81"/>
            <rFont val="Tahoma"/>
            <family val="2"/>
          </rPr>
          <t xml:space="preserve">
includes Bravo, Getty, Mystery, Pad, Timtu, Sylvie deposits</t>
        </r>
      </text>
    </comment>
    <comment ref="BU285" authorId="0" shapeId="0" xr:uid="{33D29873-048C-47D1-B421-E02EE2DF50D6}">
      <text>
        <r>
          <rPr>
            <b/>
            <sz val="9"/>
            <color indexed="81"/>
            <rFont val="Tahoma"/>
            <family val="2"/>
          </rPr>
          <t>Gavin Mudd:</t>
        </r>
        <r>
          <rPr>
            <sz val="9"/>
            <color indexed="81"/>
            <rFont val="Tahoma"/>
            <family val="2"/>
          </rPr>
          <t xml:space="preserve">
includes Bravo, Getty, Mystery, Pad, Timtu, Sylvie deposits</t>
        </r>
      </text>
    </comment>
    <comment ref="BV285" authorId="0" shapeId="0" xr:uid="{C053920A-EB23-4F25-B653-8CB52A2CE426}">
      <text>
        <r>
          <rPr>
            <b/>
            <sz val="9"/>
            <color indexed="81"/>
            <rFont val="Tahoma"/>
            <family val="2"/>
          </rPr>
          <t>Gavin Mudd:</t>
        </r>
        <r>
          <rPr>
            <sz val="9"/>
            <color indexed="81"/>
            <rFont val="Tahoma"/>
            <family val="2"/>
          </rPr>
          <t xml:space="preserve">
includes Bravo, Getty, Mystery, Pad, Timtu, Sylvie deposits</t>
        </r>
      </text>
    </comment>
    <comment ref="BW285" authorId="0" shapeId="0" xr:uid="{6ACDF312-5B8B-464F-8EC3-C959BC72D5BC}">
      <text>
        <r>
          <rPr>
            <b/>
            <sz val="9"/>
            <color indexed="81"/>
            <rFont val="Tahoma"/>
            <family val="2"/>
          </rPr>
          <t>Gavin Mudd:</t>
        </r>
        <r>
          <rPr>
            <sz val="9"/>
            <color indexed="81"/>
            <rFont val="Tahoma"/>
            <family val="2"/>
          </rPr>
          <t xml:space="preserve">
includes Bravo, Getty, Mystery, Pad, Timtu, Sylvie deposits</t>
        </r>
      </text>
    </comment>
    <comment ref="EA285" authorId="1" shapeId="0" xr:uid="{8A636017-1B03-4FCC-BC13-C5D2F3504D18}">
      <text>
        <r>
          <rPr>
            <b/>
            <sz val="9"/>
            <color indexed="81"/>
            <rFont val="Tahoma"/>
            <family val="2"/>
          </rPr>
          <t>Author:</t>
        </r>
        <r>
          <rPr>
            <sz val="9"/>
            <color indexed="81"/>
            <rFont val="Tahoma"/>
            <family val="2"/>
          </rPr>
          <t xml:space="preserve">
formerly Goldbrook Ventures (taken over by Jilin Jien Nickel)</t>
        </r>
      </text>
    </comment>
    <comment ref="N287" authorId="0" shapeId="0" xr:uid="{FA4B83DA-DB39-4629-95FC-117B9B7F5BC7}">
      <text>
        <r>
          <rPr>
            <b/>
            <sz val="9"/>
            <color indexed="81"/>
            <rFont val="Tahoma"/>
            <family val="2"/>
          </rPr>
          <t>Gavin Mudd:</t>
        </r>
        <r>
          <rPr>
            <sz val="9"/>
            <color indexed="81"/>
            <rFont val="Tahoma"/>
            <family val="2"/>
          </rPr>
          <t xml:space="preserve">
previously held by Pacific Northwest Capital Corp.</t>
        </r>
      </text>
    </comment>
    <comment ref="N288" authorId="0" shapeId="0" xr:uid="{4C8ACA58-BC6D-4F27-942D-DCC0CC0A599C}">
      <text>
        <r>
          <rPr>
            <b/>
            <sz val="9"/>
            <color indexed="81"/>
            <rFont val="Tahoma"/>
            <family val="2"/>
          </rPr>
          <t>Gavin Mudd:</t>
        </r>
        <r>
          <rPr>
            <sz val="9"/>
            <color indexed="81"/>
            <rFont val="Tahoma"/>
            <family val="2"/>
          </rPr>
          <t xml:space="preserve">
initially held by Nemaska Exploration, which apparently became Monarques Resources, but is now Nemasaka Lithium</t>
        </r>
      </text>
    </comment>
    <comment ref="N289" authorId="0" shapeId="0" xr:uid="{CEEA5981-7408-4951-AB7C-0767A8197273}">
      <text>
        <r>
          <rPr>
            <b/>
            <sz val="9"/>
            <color indexed="81"/>
            <rFont val="Tahoma"/>
            <family val="2"/>
          </rPr>
          <t>Gavin Mudd:</t>
        </r>
        <r>
          <rPr>
            <sz val="9"/>
            <color indexed="81"/>
            <rFont val="Tahoma"/>
            <family val="2"/>
          </rPr>
          <t xml:space="preserve">
note: North American Palladium was taken over by Sibanye-Stillwater in mid-2019</t>
        </r>
      </text>
    </comment>
    <comment ref="N290" authorId="0" shapeId="0" xr:uid="{506F3612-2201-49E2-9109-814D98AB51F0}">
      <text>
        <r>
          <rPr>
            <b/>
            <sz val="9"/>
            <color indexed="81"/>
            <rFont val="Tahoma"/>
            <family val="2"/>
          </rPr>
          <t>Gavin Mudd:</t>
        </r>
        <r>
          <rPr>
            <sz val="9"/>
            <color indexed="81"/>
            <rFont val="Tahoma"/>
            <family val="2"/>
          </rPr>
          <t xml:space="preserve">
previously held by QuadraFNX, taken over by KGHM</t>
        </r>
      </text>
    </comment>
    <comment ref="EA290" authorId="0" shapeId="0" xr:uid="{1A7A2E9D-09E8-4458-88E1-FCA4ABF2726C}">
      <text>
        <r>
          <rPr>
            <b/>
            <sz val="9"/>
            <color indexed="81"/>
            <rFont val="Tahoma"/>
            <family val="2"/>
          </rPr>
          <t>Gavin Mudd:</t>
        </r>
        <r>
          <rPr>
            <sz val="9"/>
            <color indexed="81"/>
            <rFont val="Tahoma"/>
            <family val="2"/>
          </rPr>
          <t xml:space="preserve">
data from QuadraFNX Mining</t>
        </r>
      </text>
    </comment>
    <comment ref="N291" authorId="0" shapeId="0" xr:uid="{4795AD44-2D32-49A0-8D03-4FFC7E2FBB17}">
      <text>
        <r>
          <rPr>
            <b/>
            <sz val="9"/>
            <color indexed="81"/>
            <rFont val="Tahoma"/>
            <family val="2"/>
          </rPr>
          <t>Gavin Mudd:</t>
        </r>
        <r>
          <rPr>
            <sz val="9"/>
            <color indexed="81"/>
            <rFont val="Tahoma"/>
            <family val="2"/>
          </rPr>
          <t xml:space="preserve">
previously known as Liberty Mines</t>
        </r>
      </text>
    </comment>
    <comment ref="N293" authorId="0" shapeId="0" xr:uid="{BFDD1F67-0B8E-4230-BA41-9E34C182D5C0}">
      <text>
        <r>
          <rPr>
            <b/>
            <sz val="9"/>
            <color indexed="81"/>
            <rFont val="Tahoma"/>
            <family val="2"/>
          </rPr>
          <t>Gavin Mudd:</t>
        </r>
        <r>
          <rPr>
            <sz val="9"/>
            <color indexed="81"/>
            <rFont val="Tahoma"/>
            <family val="2"/>
          </rPr>
          <t xml:space="preserve">
previously held by Rockland Minerals Corp.</t>
        </r>
      </text>
    </comment>
    <comment ref="N294" authorId="0" shapeId="0" xr:uid="{33D0B6BA-C347-49E0-B0DD-CFFA5C67C8E1}">
      <text>
        <r>
          <rPr>
            <b/>
            <sz val="9"/>
            <color indexed="81"/>
            <rFont val="Tahoma"/>
            <family val="2"/>
          </rPr>
          <t>Gavin Mudd:</t>
        </r>
        <r>
          <rPr>
            <sz val="9"/>
            <color indexed="81"/>
            <rFont val="Tahoma"/>
            <family val="2"/>
          </rPr>
          <t xml:space="preserve">
previously known as Liberty Mines</t>
        </r>
      </text>
    </comment>
    <comment ref="N295" authorId="0" shapeId="0" xr:uid="{F85CCC0A-F71A-45A9-9844-3120BD072C1C}">
      <text>
        <r>
          <rPr>
            <b/>
            <sz val="9"/>
            <color indexed="81"/>
            <rFont val="Tahoma"/>
            <family val="2"/>
          </rPr>
          <t>Gavin Mudd:</t>
        </r>
        <r>
          <rPr>
            <sz val="9"/>
            <color indexed="81"/>
            <rFont val="Tahoma"/>
            <family val="2"/>
          </rPr>
          <t xml:space="preserve">
previously held by Magma Metals</t>
        </r>
      </text>
    </comment>
    <comment ref="N296" authorId="0" shapeId="0" xr:uid="{2AAA5717-36F4-4CCA-AB0F-684C1CC14083}">
      <text>
        <r>
          <rPr>
            <b/>
            <sz val="9"/>
            <color indexed="81"/>
            <rFont val="Tahoma"/>
            <family val="2"/>
          </rPr>
          <t>Gavin Mudd:</t>
        </r>
        <r>
          <rPr>
            <sz val="9"/>
            <color indexed="81"/>
            <rFont val="Tahoma"/>
            <family val="2"/>
          </rPr>
          <t xml:space="preserve">
previously held by Ursa Major Minerals Inc, then Prophecy Platinum, then Nickel Creek Platinum ...</t>
        </r>
      </text>
    </comment>
    <comment ref="AY296" authorId="0" shapeId="0" xr:uid="{2E662E73-A256-4C84-AB6B-AA1CBFA386AA}">
      <text>
        <r>
          <rPr>
            <b/>
            <sz val="9"/>
            <color indexed="81"/>
            <rFont val="Tahoma"/>
            <family val="2"/>
          </rPr>
          <t>Gavin Mudd:</t>
        </r>
        <r>
          <rPr>
            <sz val="9"/>
            <color indexed="81"/>
            <rFont val="Tahoma"/>
            <family val="2"/>
          </rPr>
          <t xml:space="preserve">
data from 2011 Annual Report, Ursa Major Minerals</t>
        </r>
      </text>
    </comment>
    <comment ref="BU296" authorId="0" shapeId="0" xr:uid="{C8CE62ED-F37A-438D-B06F-6AD827BD6EBB}">
      <text>
        <r>
          <rPr>
            <b/>
            <sz val="9"/>
            <color indexed="81"/>
            <rFont val="Tahoma"/>
            <family val="2"/>
          </rPr>
          <t>Gavin Mudd:</t>
        </r>
        <r>
          <rPr>
            <sz val="9"/>
            <color indexed="81"/>
            <rFont val="Tahoma"/>
            <family val="2"/>
          </rPr>
          <t xml:space="preserve">
data from 2011 Annual Report, Ursa Major Minerals</t>
        </r>
      </text>
    </comment>
    <comment ref="N300" authorId="0" shapeId="0" xr:uid="{AD757A15-CC8F-4178-8DBC-33D2D5801675}">
      <text>
        <r>
          <rPr>
            <b/>
            <sz val="9"/>
            <color indexed="81"/>
            <rFont val="Tahoma"/>
            <family val="2"/>
          </rPr>
          <t>Gavin Mudd:</t>
        </r>
        <r>
          <rPr>
            <sz val="9"/>
            <color indexed="81"/>
            <rFont val="Tahoma"/>
            <family val="2"/>
          </rPr>
          <t xml:space="preserve">
previously known as Liberty Mines</t>
        </r>
      </text>
    </comment>
    <comment ref="N302" authorId="0" shapeId="0" xr:uid="{A195A021-BEE3-4A5E-BA2B-518868E45DF3}">
      <text>
        <r>
          <rPr>
            <b/>
            <sz val="9"/>
            <color indexed="81"/>
            <rFont val="Tahoma"/>
            <family val="2"/>
          </rPr>
          <t>Gavin Mudd:</t>
        </r>
        <r>
          <rPr>
            <sz val="9"/>
            <color indexed="81"/>
            <rFont val="Tahoma"/>
            <family val="2"/>
          </rPr>
          <t xml:space="preserve">
previously held by Canadian Arrow Mines (which went bankrupt and was transformed into Tartisan Nickel); Tartisan Nickel sold the project to VaniCom Resources Ltd in early 2019 - which is now Class 1 Nickel Ltd</t>
        </r>
      </text>
    </comment>
    <comment ref="EA302" authorId="0" shapeId="0" xr:uid="{0D02D1B7-6FA0-43C1-81DE-B0839F27BB72}">
      <text>
        <r>
          <rPr>
            <b/>
            <sz val="9"/>
            <color indexed="81"/>
            <rFont val="Tahoma"/>
            <family val="2"/>
          </rPr>
          <t>Gavin Mudd:</t>
        </r>
        <r>
          <rPr>
            <sz val="9"/>
            <color indexed="81"/>
            <rFont val="Tahoma"/>
            <family val="2"/>
          </rPr>
          <t xml:space="preserve">
data from First Nickel</t>
        </r>
      </text>
    </comment>
    <comment ref="N303" authorId="0" shapeId="0" xr:uid="{3BC02F14-1DF9-4599-90A2-D5029EC8B14C}">
      <text>
        <r>
          <rPr>
            <b/>
            <sz val="9"/>
            <color indexed="81"/>
            <rFont val="Tahoma"/>
            <family val="2"/>
          </rPr>
          <t>Gavin Mudd:</t>
        </r>
        <r>
          <rPr>
            <sz val="9"/>
            <color indexed="81"/>
            <rFont val="Tahoma"/>
            <family val="2"/>
          </rPr>
          <t xml:space="preserve">
now part of Sibanye-Stillwater</t>
        </r>
      </text>
    </comment>
    <comment ref="AO303" authorId="0" shapeId="0" xr:uid="{1F1841FD-8EA8-4565-90B7-DC5CA81BB36A}">
      <text>
        <r>
          <rPr>
            <b/>
            <sz val="9"/>
            <color indexed="81"/>
            <rFont val="Tahoma"/>
            <family val="2"/>
          </rPr>
          <t>Gavin Mudd:</t>
        </r>
        <r>
          <rPr>
            <sz val="9"/>
            <color indexed="81"/>
            <rFont val="Tahoma"/>
            <family val="2"/>
          </rPr>
          <t xml:space="preserve">
data from Wallbridge Mining</t>
        </r>
      </text>
    </comment>
    <comment ref="AP303" authorId="0" shapeId="0" xr:uid="{284B2625-B38E-4A26-8F3F-624BA8A4DFC2}">
      <text>
        <r>
          <rPr>
            <b/>
            <sz val="9"/>
            <color indexed="81"/>
            <rFont val="Tahoma"/>
            <family val="2"/>
          </rPr>
          <t>Gavin Mudd:</t>
        </r>
        <r>
          <rPr>
            <sz val="9"/>
            <color indexed="81"/>
            <rFont val="Tahoma"/>
            <family val="2"/>
          </rPr>
          <t xml:space="preserve">
data from Wallbridge Mining</t>
        </r>
      </text>
    </comment>
    <comment ref="AQ303" authorId="0" shapeId="0" xr:uid="{DD3139A4-8B26-4190-9F69-16060E0BE7F0}">
      <text>
        <r>
          <rPr>
            <b/>
            <sz val="9"/>
            <color indexed="81"/>
            <rFont val="Tahoma"/>
            <family val="2"/>
          </rPr>
          <t>Gavin Mudd:</t>
        </r>
        <r>
          <rPr>
            <sz val="9"/>
            <color indexed="81"/>
            <rFont val="Tahoma"/>
            <family val="2"/>
          </rPr>
          <t xml:space="preserve">
data from Wallbridge Mining</t>
        </r>
      </text>
    </comment>
    <comment ref="AX303" authorId="0" shapeId="0" xr:uid="{6CFF2F2F-8436-4E77-BB65-3A3B771F4753}">
      <text>
        <r>
          <rPr>
            <b/>
            <sz val="9"/>
            <color indexed="81"/>
            <rFont val="Tahoma"/>
            <family val="2"/>
          </rPr>
          <t>Gavin Mudd:</t>
        </r>
        <r>
          <rPr>
            <sz val="9"/>
            <color indexed="81"/>
            <rFont val="Tahoma"/>
            <family val="2"/>
          </rPr>
          <t xml:space="preserve">
data from Wallbridge Mining</t>
        </r>
      </text>
    </comment>
    <comment ref="AY303" authorId="0" shapeId="0" xr:uid="{5046847B-4949-445E-B847-72B7D007F582}">
      <text>
        <r>
          <rPr>
            <b/>
            <sz val="9"/>
            <color indexed="81"/>
            <rFont val="Tahoma"/>
            <family val="2"/>
          </rPr>
          <t>Gavin Mudd:</t>
        </r>
        <r>
          <rPr>
            <sz val="9"/>
            <color indexed="81"/>
            <rFont val="Tahoma"/>
            <family val="2"/>
          </rPr>
          <t xml:space="preserve">
data from Wallbridge Mining</t>
        </r>
      </text>
    </comment>
    <comment ref="AZ303" authorId="0" shapeId="0" xr:uid="{89D43B88-2A86-493D-AF52-C7B3D3CE934A}">
      <text>
        <r>
          <rPr>
            <b/>
            <sz val="9"/>
            <color indexed="81"/>
            <rFont val="Tahoma"/>
            <family val="2"/>
          </rPr>
          <t>Gavin Mudd:</t>
        </r>
        <r>
          <rPr>
            <sz val="9"/>
            <color indexed="81"/>
            <rFont val="Tahoma"/>
            <family val="2"/>
          </rPr>
          <t xml:space="preserve">
data from Wallbridge Mining</t>
        </r>
      </text>
    </comment>
    <comment ref="BA303" authorId="0" shapeId="0" xr:uid="{E7828686-2F84-4201-98D2-4A48554E0CB4}">
      <text>
        <r>
          <rPr>
            <b/>
            <sz val="9"/>
            <color indexed="81"/>
            <rFont val="Tahoma"/>
            <family val="2"/>
          </rPr>
          <t>Gavin Mudd:</t>
        </r>
        <r>
          <rPr>
            <sz val="9"/>
            <color indexed="81"/>
            <rFont val="Tahoma"/>
            <family val="2"/>
          </rPr>
          <t xml:space="preserve">
data from Wallbridge Mining</t>
        </r>
      </text>
    </comment>
    <comment ref="BK303" authorId="0" shapeId="0" xr:uid="{FE2E83FE-8A45-4D3C-9EC3-76A1A960980D}">
      <text>
        <r>
          <rPr>
            <b/>
            <sz val="9"/>
            <color indexed="81"/>
            <rFont val="Tahoma"/>
            <family val="2"/>
          </rPr>
          <t>Gavin Mudd:</t>
        </r>
        <r>
          <rPr>
            <sz val="9"/>
            <color indexed="81"/>
            <rFont val="Tahoma"/>
            <family val="2"/>
          </rPr>
          <t xml:space="preserve">
data from Wallbridge Mining</t>
        </r>
      </text>
    </comment>
    <comment ref="BL303" authorId="0" shapeId="0" xr:uid="{FFB334C8-74D7-417B-92A2-26840D87B683}">
      <text>
        <r>
          <rPr>
            <b/>
            <sz val="9"/>
            <color indexed="81"/>
            <rFont val="Tahoma"/>
            <family val="2"/>
          </rPr>
          <t>Gavin Mudd:</t>
        </r>
        <r>
          <rPr>
            <sz val="9"/>
            <color indexed="81"/>
            <rFont val="Tahoma"/>
            <family val="2"/>
          </rPr>
          <t xml:space="preserve">
data from Wallbridge Mining</t>
        </r>
      </text>
    </comment>
    <comment ref="BM303" authorId="0" shapeId="0" xr:uid="{1E1CEE80-D012-41AE-8002-7C8F245E43F6}">
      <text>
        <r>
          <rPr>
            <b/>
            <sz val="9"/>
            <color indexed="81"/>
            <rFont val="Tahoma"/>
            <family val="2"/>
          </rPr>
          <t>Gavin Mudd:</t>
        </r>
        <r>
          <rPr>
            <sz val="9"/>
            <color indexed="81"/>
            <rFont val="Tahoma"/>
            <family val="2"/>
          </rPr>
          <t xml:space="preserve">
data from Wallbridge Mining</t>
        </r>
      </text>
    </comment>
    <comment ref="BT303" authorId="0" shapeId="0" xr:uid="{3037CF4B-FE8A-4C89-B415-FB1EBC6DE67D}">
      <text>
        <r>
          <rPr>
            <b/>
            <sz val="9"/>
            <color indexed="81"/>
            <rFont val="Tahoma"/>
            <family val="2"/>
          </rPr>
          <t>Gavin Mudd:</t>
        </r>
        <r>
          <rPr>
            <sz val="9"/>
            <color indexed="81"/>
            <rFont val="Tahoma"/>
            <family val="2"/>
          </rPr>
          <t xml:space="preserve">
data from Wallbridge Mining</t>
        </r>
      </text>
    </comment>
    <comment ref="BU303" authorId="0" shapeId="0" xr:uid="{3AD194B2-20A7-4587-9D04-9E63FAAD5C00}">
      <text>
        <r>
          <rPr>
            <b/>
            <sz val="9"/>
            <color indexed="81"/>
            <rFont val="Tahoma"/>
            <family val="2"/>
          </rPr>
          <t>Gavin Mudd:</t>
        </r>
        <r>
          <rPr>
            <sz val="9"/>
            <color indexed="81"/>
            <rFont val="Tahoma"/>
            <family val="2"/>
          </rPr>
          <t xml:space="preserve">
data from Wallbridge Mining</t>
        </r>
      </text>
    </comment>
    <comment ref="BV303" authorId="0" shapeId="0" xr:uid="{51C4A626-A686-495D-9B71-BB2F1F81A1A5}">
      <text>
        <r>
          <rPr>
            <b/>
            <sz val="9"/>
            <color indexed="81"/>
            <rFont val="Tahoma"/>
            <family val="2"/>
          </rPr>
          <t>Gavin Mudd:</t>
        </r>
        <r>
          <rPr>
            <sz val="9"/>
            <color indexed="81"/>
            <rFont val="Tahoma"/>
            <family val="2"/>
          </rPr>
          <t xml:space="preserve">
data from Wallbridge Mining</t>
        </r>
      </text>
    </comment>
    <comment ref="BW303" authorId="0" shapeId="0" xr:uid="{75E4366F-2444-4785-850F-E1B0252F23FF}">
      <text>
        <r>
          <rPr>
            <b/>
            <sz val="9"/>
            <color indexed="81"/>
            <rFont val="Tahoma"/>
            <family val="2"/>
          </rPr>
          <t>Gavin Mudd:</t>
        </r>
        <r>
          <rPr>
            <sz val="9"/>
            <color indexed="81"/>
            <rFont val="Tahoma"/>
            <family val="2"/>
          </rPr>
          <t xml:space="preserve">
data from Wallbridge Mining</t>
        </r>
      </text>
    </comment>
    <comment ref="N304" authorId="0" shapeId="0" xr:uid="{58EA6412-E2B3-4AF0-B7CF-930A00C78C75}">
      <text>
        <r>
          <rPr>
            <b/>
            <sz val="9"/>
            <color indexed="81"/>
            <rFont val="Tahoma"/>
            <family val="2"/>
          </rPr>
          <t>Gavin Mudd:</t>
        </r>
        <r>
          <rPr>
            <sz val="9"/>
            <color indexed="81"/>
            <rFont val="Tahoma"/>
            <family val="2"/>
          </rPr>
          <t xml:space="preserve">
First Nickel went bankrupt in mid-2015, then sold to Transition Metals Corp.; sold to VaniCom Ltd in August 2018 - which is now Class 1 Nickel Ltd</t>
        </r>
      </text>
    </comment>
    <comment ref="EA304" authorId="0" shapeId="0" xr:uid="{F4E3C36A-C1D1-4A28-AD2B-95558D595C79}">
      <text>
        <r>
          <rPr>
            <b/>
            <sz val="9"/>
            <color indexed="81"/>
            <rFont val="Tahoma"/>
            <family val="2"/>
          </rPr>
          <t>Gavin Mudd:</t>
        </r>
        <r>
          <rPr>
            <sz val="9"/>
            <color indexed="81"/>
            <rFont val="Tahoma"/>
            <family val="2"/>
          </rPr>
          <t xml:space="preserve">
data from First Nickel</t>
        </r>
      </text>
    </comment>
    <comment ref="AY305" authorId="0" shapeId="0" xr:uid="{19A2CC2B-9CD6-4032-95A3-22BE89FDC698}">
      <text>
        <r>
          <rPr>
            <b/>
            <sz val="9"/>
            <color indexed="81"/>
            <rFont val="Tahoma"/>
            <family val="2"/>
          </rPr>
          <t>Gavin Mudd:</t>
        </r>
        <r>
          <rPr>
            <sz val="9"/>
            <color indexed="81"/>
            <rFont val="Tahoma"/>
            <family val="2"/>
          </rPr>
          <t xml:space="preserve">
data from Tech Rep (2011-12)</t>
        </r>
      </text>
    </comment>
    <comment ref="BU305" authorId="0" shapeId="0" xr:uid="{7148B653-F0DE-4970-9C4F-CBDE71C5CCF3}">
      <text>
        <r>
          <rPr>
            <b/>
            <sz val="9"/>
            <color indexed="81"/>
            <rFont val="Tahoma"/>
            <family val="2"/>
          </rPr>
          <t>Gavin Mudd:</t>
        </r>
        <r>
          <rPr>
            <sz val="9"/>
            <color indexed="81"/>
            <rFont val="Tahoma"/>
            <family val="2"/>
          </rPr>
          <t xml:space="preserve">
data from Tech Rep (2011-12)</t>
        </r>
      </text>
    </comment>
    <comment ref="N306" authorId="0" shapeId="0" xr:uid="{C0447265-617F-4241-82BE-6F5DCEDC6CAB}">
      <text>
        <r>
          <rPr>
            <b/>
            <sz val="9"/>
            <color indexed="81"/>
            <rFont val="Tahoma"/>
            <family val="2"/>
          </rPr>
          <t>Gavin Mudd:</t>
        </r>
        <r>
          <rPr>
            <sz val="9"/>
            <color indexed="81"/>
            <rFont val="Tahoma"/>
            <family val="2"/>
          </rPr>
          <t xml:space="preserve">
previously held by Hathor Exploration</t>
        </r>
      </text>
    </comment>
    <comment ref="EA306" authorId="0" shapeId="0" xr:uid="{59D032B3-E37B-406A-9934-8E573196FCC3}">
      <text>
        <r>
          <rPr>
            <b/>
            <sz val="9"/>
            <color indexed="81"/>
            <rFont val="Tahoma"/>
            <family val="2"/>
          </rPr>
          <t>Gavin Mudd:</t>
        </r>
        <r>
          <rPr>
            <sz val="9"/>
            <color indexed="81"/>
            <rFont val="Tahoma"/>
            <family val="2"/>
          </rPr>
          <t xml:space="preserve">
data from Hathor Exploration</t>
        </r>
      </text>
    </comment>
    <comment ref="BK308" authorId="0" shapeId="0" xr:uid="{31776042-4A49-4E6E-B288-8492064D1AB8}">
      <text>
        <r>
          <rPr>
            <b/>
            <sz val="9"/>
            <color indexed="81"/>
            <rFont val="Tahoma"/>
            <family val="2"/>
          </rPr>
          <t>Gavin Mudd:</t>
        </r>
        <r>
          <rPr>
            <sz val="9"/>
            <color indexed="81"/>
            <rFont val="Tahoma"/>
            <family val="2"/>
          </rPr>
          <t xml:space="preserve">
historical resource, not NI43-101 compliant</t>
        </r>
      </text>
    </comment>
    <comment ref="BT308" authorId="0" shapeId="0" xr:uid="{C15E7E45-F9D2-435B-80A1-C4F1C08E978D}">
      <text>
        <r>
          <rPr>
            <b/>
            <sz val="9"/>
            <color indexed="81"/>
            <rFont val="Tahoma"/>
            <family val="2"/>
          </rPr>
          <t>Gavin Mudd:</t>
        </r>
        <r>
          <rPr>
            <sz val="9"/>
            <color indexed="81"/>
            <rFont val="Tahoma"/>
            <family val="2"/>
          </rPr>
          <t xml:space="preserve">
historical resource, not NI43-101 compliant</t>
        </r>
      </text>
    </comment>
    <comment ref="N309" authorId="0" shapeId="0" xr:uid="{60C0A5CC-FC96-4ECA-A2D2-AA59994B1094}">
      <text>
        <r>
          <rPr>
            <b/>
            <sz val="9"/>
            <color indexed="81"/>
            <rFont val="Tahoma"/>
            <family val="2"/>
          </rPr>
          <t>Gavin Mudd:</t>
        </r>
        <r>
          <rPr>
            <sz val="9"/>
            <color indexed="81"/>
            <rFont val="Tahoma"/>
            <family val="2"/>
          </rPr>
          <t xml:space="preserve">
formerly known as Puget Ventures Inc.</t>
        </r>
      </text>
    </comment>
    <comment ref="BK309" authorId="0" shapeId="0" xr:uid="{D01A115F-E1DA-4AFF-90DB-B354AC39EDF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09" authorId="0" shapeId="0" xr:uid="{E1507601-87E8-4AF2-A81D-36A23415351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09" authorId="0" shapeId="0" xr:uid="{15C67D27-DDB6-4D40-94E0-F45D64A942A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0" authorId="0" shapeId="0" xr:uid="{FAC3E0B1-C6C8-42AE-9CFA-033269F753C1}">
      <text>
        <r>
          <rPr>
            <b/>
            <sz val="9"/>
            <color indexed="81"/>
            <rFont val="Tahoma"/>
            <family val="2"/>
          </rPr>
          <t>Gavin Mudd:</t>
        </r>
        <r>
          <rPr>
            <sz val="9"/>
            <color indexed="81"/>
            <rFont val="Tahoma"/>
            <family val="2"/>
          </rPr>
          <t xml:space="preserve">
historic resource, non-code compliant</t>
        </r>
      </text>
    </comment>
    <comment ref="BL310" authorId="0" shapeId="0" xr:uid="{59267477-525B-4932-8FA5-2866F312B6A9}">
      <text>
        <r>
          <rPr>
            <b/>
            <sz val="9"/>
            <color indexed="81"/>
            <rFont val="Tahoma"/>
            <family val="2"/>
          </rPr>
          <t>Gavin Mudd:</t>
        </r>
        <r>
          <rPr>
            <sz val="9"/>
            <color indexed="81"/>
            <rFont val="Tahoma"/>
            <family val="2"/>
          </rPr>
          <t xml:space="preserve">
historic resource, non-code compliant</t>
        </r>
      </text>
    </comment>
    <comment ref="BT310" authorId="0" shapeId="0" xr:uid="{8E900045-F0C0-47D6-83BE-720A35CFC0CA}">
      <text>
        <r>
          <rPr>
            <b/>
            <sz val="9"/>
            <color indexed="81"/>
            <rFont val="Tahoma"/>
            <family val="2"/>
          </rPr>
          <t>Gavin Mudd:</t>
        </r>
        <r>
          <rPr>
            <sz val="9"/>
            <color indexed="81"/>
            <rFont val="Tahoma"/>
            <family val="2"/>
          </rPr>
          <t xml:space="preserve">
historic resource, non-code compliant</t>
        </r>
      </text>
    </comment>
    <comment ref="BV310" authorId="0" shapeId="0" xr:uid="{2C000F16-D6BB-48A9-AD59-96E44401D6BA}">
      <text>
        <r>
          <rPr>
            <b/>
            <sz val="9"/>
            <color indexed="81"/>
            <rFont val="Tahoma"/>
            <family val="2"/>
          </rPr>
          <t>Gavin Mudd:</t>
        </r>
        <r>
          <rPr>
            <sz val="9"/>
            <color indexed="81"/>
            <rFont val="Tahoma"/>
            <family val="2"/>
          </rPr>
          <t xml:space="preserve">
historic resource, non-code compliant</t>
        </r>
      </text>
    </comment>
    <comment ref="BW310" authorId="0" shapeId="0" xr:uid="{64521571-3DAB-4D0D-9E14-BDB3DBF0E23F}">
      <text>
        <r>
          <rPr>
            <b/>
            <sz val="9"/>
            <color indexed="81"/>
            <rFont val="Tahoma"/>
            <family val="2"/>
          </rPr>
          <t>Gavin Mudd:</t>
        </r>
        <r>
          <rPr>
            <sz val="9"/>
            <color indexed="81"/>
            <rFont val="Tahoma"/>
            <family val="2"/>
          </rPr>
          <t xml:space="preserve">
historic resource, non-code compliant</t>
        </r>
      </text>
    </comment>
    <comment ref="S311" authorId="0" shapeId="0" xr:uid="{9CE7AC50-2CD0-40EA-A6FE-B15465E7B14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AO311" authorId="0" shapeId="0" xr:uid="{3051DB72-5346-4B8E-9801-658511FDFD1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1" authorId="0" shapeId="0" xr:uid="{523CEEAA-03C7-420C-BDB8-60FF492F30E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11" authorId="0" shapeId="0" xr:uid="{CA7A7428-4572-4E47-9C6B-1FD4C6A1D9C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11" authorId="0" shapeId="0" xr:uid="{D5B41767-E97F-456E-8AF7-94B4CDBE4CE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2" authorId="0" shapeId="0" xr:uid="{D006B2D3-5962-4D15-AE48-CCEFFC62F78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12" authorId="0" shapeId="0" xr:uid="{C78DFF30-28DE-4F7E-9511-87692874853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12" authorId="0" shapeId="0" xr:uid="{15E3FCD0-473B-4757-A94E-75004885E94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313" authorId="0" shapeId="0" xr:uid="{CBF163EB-6F1C-4D3C-AEF7-2D2ABDC08EF1}">
      <text>
        <r>
          <rPr>
            <b/>
            <sz val="9"/>
            <color indexed="81"/>
            <rFont val="Tahoma"/>
            <family val="2"/>
          </rPr>
          <t>Gavin Mudd:</t>
        </r>
        <r>
          <rPr>
            <sz val="9"/>
            <color indexed="81"/>
            <rFont val="Tahoma"/>
            <family val="2"/>
          </rPr>
          <t xml:space="preserve">
previously held by Clifton Star Resources</t>
        </r>
      </text>
    </comment>
    <comment ref="BK313" authorId="0" shapeId="0" xr:uid="{DA257787-CB39-473E-9A61-C30BCBC1EF7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4" authorId="0" shapeId="0" xr:uid="{96F70669-08B3-4A30-AAA2-CC0FC729A0D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5" authorId="1" shapeId="0" xr:uid="{85E96A00-71D2-4D58-8B85-274CCECA29D4}">
      <text>
        <r>
          <rPr>
            <b/>
            <sz val="9"/>
            <color indexed="81"/>
            <rFont val="Tahoma"/>
            <family val="2"/>
          </rPr>
          <t>Author:</t>
        </r>
        <r>
          <rPr>
            <sz val="9"/>
            <color indexed="81"/>
            <rFont val="Tahoma"/>
            <family val="2"/>
          </rPr>
          <t xml:space="preserve">
estimated from historic reserve minus mine production; historical resource assumed as inferred</t>
        </r>
      </text>
    </comment>
    <comment ref="N316" authorId="0" shapeId="0" xr:uid="{23566666-0CEB-4FC9-9E61-E5E82EE557BC}">
      <text>
        <r>
          <rPr>
            <b/>
            <sz val="9"/>
            <color indexed="81"/>
            <rFont val="Tahoma"/>
            <family val="2"/>
          </rPr>
          <t>Gavin Mudd:</t>
        </r>
        <r>
          <rPr>
            <sz val="9"/>
            <color indexed="81"/>
            <rFont val="Tahoma"/>
            <family val="2"/>
          </rPr>
          <t xml:space="preserve">
previously held by Royal Nickel Corp (which is now RNC Minerals)</t>
        </r>
      </text>
    </comment>
    <comment ref="S316" authorId="0" shapeId="0" xr:uid="{2F812348-2F8F-4EC9-9C78-EE5A6FAABDE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AO316" authorId="0" shapeId="0" xr:uid="{3C5CA260-3C74-4E0B-B699-C13F3D89B9E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6" authorId="0" shapeId="0" xr:uid="{05B9785C-20BB-4F28-BDCA-F5B39C9A432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16" authorId="0" shapeId="0" xr:uid="{29C74F65-8E8F-4A5E-A2EC-053F7BB20C4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EA316" authorId="0" shapeId="0" xr:uid="{C70FCBE6-B830-4132-8146-6F3BA4466D2F}">
      <text>
        <r>
          <rPr>
            <b/>
            <sz val="9"/>
            <color indexed="81"/>
            <rFont val="Tahoma"/>
            <family val="2"/>
          </rPr>
          <t>Gavin Mudd:</t>
        </r>
        <r>
          <rPr>
            <sz val="9"/>
            <color indexed="81"/>
            <rFont val="Tahoma"/>
            <family val="2"/>
          </rPr>
          <t xml:space="preserve">
data from Royal Nickel Corp</t>
        </r>
      </text>
    </comment>
    <comment ref="N317" authorId="0" shapeId="0" xr:uid="{E2129C0C-815B-45DD-93CF-C3CE9A8174D3}">
      <text>
        <r>
          <rPr>
            <b/>
            <sz val="9"/>
            <color indexed="81"/>
            <rFont val="Tahoma"/>
            <family val="2"/>
          </rPr>
          <t>Gavin Mudd:</t>
        </r>
        <r>
          <rPr>
            <sz val="9"/>
            <color indexed="81"/>
            <rFont val="Tahoma"/>
            <family val="2"/>
          </rPr>
          <t xml:space="preserve">
Global Cobalt Corp was formerly known as Puget Ventures Inc.</t>
        </r>
      </text>
    </comment>
    <comment ref="S317" authorId="0" shapeId="0" xr:uid="{C24BC9C9-B428-42E0-982A-E90A0583807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AO317" authorId="0" shapeId="0" xr:uid="{C066C178-43F6-40C1-BDFE-3DF4C286060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7" authorId="0" shapeId="0" xr:uid="{E64A7257-1FCB-4BD8-9575-7C735C4736A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17" authorId="0" shapeId="0" xr:uid="{B89F4B9C-783D-4B2F-9CDB-F142911A62C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17" authorId="0" shapeId="0" xr:uid="{B1327D4B-A17C-4101-B11C-E3B501A85B3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17" authorId="0" shapeId="0" xr:uid="{1F007DC4-1AC8-48C7-B99A-87A054FEB6A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V317" authorId="0" shapeId="0" xr:uid="{42D98AD3-9747-4534-849E-228F5005391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W317" authorId="0" shapeId="0" xr:uid="{AACC35F1-ABBF-4ED8-A72E-8F792B00DF1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DC317" authorId="0" shapeId="0" xr:uid="{7111947D-60E6-4A62-A633-01107FC0901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18" authorId="0" shapeId="0" xr:uid="{9CA14321-B8E5-4A5E-A57C-CBABD6778D9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18" authorId="0" shapeId="0" xr:uid="{D8B0E403-0218-4B8A-A636-318B440A4BF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18" authorId="0" shapeId="0" xr:uid="{8F467A6C-5B65-4CCD-A872-ECEAA569439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AO319" authorId="0" shapeId="0" xr:uid="{ABF6B030-F55A-40A6-AD94-4B79172F573F}">
      <text>
        <r>
          <rPr>
            <b/>
            <sz val="9"/>
            <color indexed="81"/>
            <rFont val="Tahoma"/>
            <family val="2"/>
          </rPr>
          <t>Gavin Mudd:</t>
        </r>
        <r>
          <rPr>
            <sz val="9"/>
            <color indexed="81"/>
            <rFont val="Tahoma"/>
            <family val="2"/>
          </rPr>
          <t xml:space="preserve">
only combined measured &amp; indicated resources stated</t>
        </r>
      </text>
    </comment>
    <comment ref="AP319" authorId="0" shapeId="0" xr:uid="{D87713AA-E481-4129-B255-795EB5694CD9}">
      <text>
        <r>
          <rPr>
            <b/>
            <sz val="9"/>
            <color indexed="81"/>
            <rFont val="Tahoma"/>
            <family val="2"/>
          </rPr>
          <t>Gavin Mudd:</t>
        </r>
        <r>
          <rPr>
            <sz val="9"/>
            <color indexed="81"/>
            <rFont val="Tahoma"/>
            <family val="2"/>
          </rPr>
          <t xml:space="preserve">
only combined measured &amp; indicated resources stated</t>
        </r>
      </text>
    </comment>
    <comment ref="AX319" authorId="0" shapeId="0" xr:uid="{8A5BCF1F-4431-4A79-AF21-C46DBC2C51B2}">
      <text>
        <r>
          <rPr>
            <b/>
            <sz val="9"/>
            <color indexed="81"/>
            <rFont val="Tahoma"/>
            <family val="2"/>
          </rPr>
          <t>Gavin Mudd:</t>
        </r>
        <r>
          <rPr>
            <sz val="9"/>
            <color indexed="81"/>
            <rFont val="Tahoma"/>
            <family val="2"/>
          </rPr>
          <t xml:space="preserve">
only combined measured &amp; indicated resources stated</t>
        </r>
      </text>
    </comment>
    <comment ref="EA319" authorId="0" shapeId="0" xr:uid="{307A926D-5CB5-4ADF-AC42-3E04B0A3AC73}">
      <text>
        <r>
          <rPr>
            <b/>
            <sz val="9"/>
            <color indexed="81"/>
            <rFont val="Tahoma"/>
            <family val="2"/>
          </rPr>
          <t>Gavin Mudd:</t>
        </r>
        <r>
          <rPr>
            <sz val="9"/>
            <color indexed="81"/>
            <rFont val="Tahoma"/>
            <family val="2"/>
          </rPr>
          <t xml:space="preserve">
data from FNX Mining Company</t>
        </r>
      </text>
    </comment>
    <comment ref="BK320" authorId="0" shapeId="0" xr:uid="{296972A0-0F76-40DF-B89A-3F6E4912E947}">
      <text>
        <r>
          <rPr>
            <b/>
            <sz val="9"/>
            <color indexed="81"/>
            <rFont val="Tahoma"/>
            <family val="2"/>
          </rPr>
          <t>Gavin Mudd:</t>
        </r>
        <r>
          <rPr>
            <sz val="9"/>
            <color indexed="81"/>
            <rFont val="Tahoma"/>
            <family val="2"/>
          </rPr>
          <t xml:space="preserve">
historical resource, not NI43-101 compliant</t>
        </r>
      </text>
    </comment>
    <comment ref="N321" authorId="0" shapeId="0" xr:uid="{2F0EBB26-A098-4527-9E58-90EA6842FD3C}">
      <text>
        <r>
          <rPr>
            <b/>
            <sz val="9"/>
            <color indexed="81"/>
            <rFont val="Tahoma"/>
            <family val="2"/>
          </rPr>
          <t>Gavin Mudd:</t>
        </r>
        <r>
          <rPr>
            <sz val="9"/>
            <color indexed="81"/>
            <rFont val="Tahoma"/>
            <family val="2"/>
          </rPr>
          <t xml:space="preserve">
previously held by Alberta Star Development Corp (which is now Elysee Development Corp)</t>
        </r>
      </text>
    </comment>
    <comment ref="BK321" authorId="0" shapeId="0" xr:uid="{79956A7A-96EF-47C1-891B-F63B0AE7F4F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EA321" authorId="0" shapeId="0" xr:uid="{02B31FDF-B6A1-49CB-B491-741D05947364}">
      <text>
        <r>
          <rPr>
            <b/>
            <sz val="9"/>
            <color indexed="81"/>
            <rFont val="Tahoma"/>
            <family val="2"/>
          </rPr>
          <t>Gavin Mudd:</t>
        </r>
        <r>
          <rPr>
            <sz val="9"/>
            <color indexed="81"/>
            <rFont val="Tahoma"/>
            <family val="2"/>
          </rPr>
          <t xml:space="preserve">
data from Alberta Star Development Corp (which is now Elysee Development Corp)</t>
        </r>
      </text>
    </comment>
    <comment ref="M323" authorId="0" shapeId="0" xr:uid="{A54D4D79-1C73-4446-A910-8BC27E2D5B1E}">
      <text>
        <r>
          <rPr>
            <b/>
            <sz val="9"/>
            <color indexed="81"/>
            <rFont val="Tahoma"/>
            <family val="2"/>
          </rPr>
          <t>Gavin Mudd:</t>
        </r>
        <r>
          <rPr>
            <sz val="9"/>
            <color indexed="81"/>
            <rFont val="Tahoma"/>
            <family val="2"/>
          </rPr>
          <t xml:space="preserve">
possibly also includes Sipilou, Bankouba</t>
        </r>
      </text>
    </comment>
    <comment ref="BK323" authorId="0" shapeId="0" xr:uid="{6D0E8604-7862-41E4-A0C4-A3A9CF2A231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23" authorId="0" shapeId="0" xr:uid="{7FD5AFAE-A4FF-49A2-A9A9-94E922DB692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23" authorId="0" shapeId="0" xr:uid="{80148258-6167-4561-85B8-0149106C4EA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S324" authorId="0" shapeId="0" xr:uid="{8BC30FE8-FE32-4D82-9AD3-5CD925FC8B21}">
      <text>
        <r>
          <rPr>
            <b/>
            <sz val="9"/>
            <color indexed="81"/>
            <rFont val="Tahoma"/>
            <family val="2"/>
          </rPr>
          <t>Gavin Mudd:</t>
        </r>
        <r>
          <rPr>
            <sz val="9"/>
            <color indexed="81"/>
            <rFont val="Tahoma"/>
            <family val="2"/>
          </rPr>
          <t xml:space="preserve">
measured &amp; indicated resources reported together</t>
        </r>
      </text>
    </comment>
    <comment ref="AO324" authorId="0" shapeId="0" xr:uid="{925C040C-1A09-4C83-B8F4-37F0F8006E07}">
      <text>
        <r>
          <rPr>
            <b/>
            <sz val="9"/>
            <color indexed="81"/>
            <rFont val="Tahoma"/>
            <family val="2"/>
          </rPr>
          <t>Gavin Mudd:</t>
        </r>
        <r>
          <rPr>
            <sz val="9"/>
            <color indexed="81"/>
            <rFont val="Tahoma"/>
            <family val="2"/>
          </rPr>
          <t xml:space="preserve">
measured &amp; indicated resources reported together</t>
        </r>
      </text>
    </comment>
    <comment ref="AY324" authorId="0" shapeId="0" xr:uid="{CABB99DB-D949-4BDE-A2B3-D253824E7610}">
      <text>
        <r>
          <rPr>
            <b/>
            <sz val="9"/>
            <color indexed="81"/>
            <rFont val="Tahoma"/>
            <family val="2"/>
          </rPr>
          <t>Gavin Mudd:</t>
        </r>
        <r>
          <rPr>
            <sz val="9"/>
            <color indexed="81"/>
            <rFont val="Tahoma"/>
            <family val="2"/>
          </rPr>
          <t xml:space="preserve">
data from Boyd et al (2016)</t>
        </r>
      </text>
    </comment>
    <comment ref="BU324" authorId="0" shapeId="0" xr:uid="{10064D48-F86E-46AD-8DC8-1091F198EB8B}">
      <text>
        <r>
          <rPr>
            <b/>
            <sz val="9"/>
            <color indexed="81"/>
            <rFont val="Tahoma"/>
            <family val="2"/>
          </rPr>
          <t>Gavin Mudd:</t>
        </r>
        <r>
          <rPr>
            <sz val="9"/>
            <color indexed="81"/>
            <rFont val="Tahoma"/>
            <family val="2"/>
          </rPr>
          <t xml:space="preserve">
data from Boyd et al (2016)</t>
        </r>
      </text>
    </comment>
    <comment ref="CQ324" authorId="0" shapeId="0" xr:uid="{0E0BAC8E-B38C-47AF-8101-2ED5C371C872}">
      <text>
        <r>
          <rPr>
            <b/>
            <sz val="9"/>
            <color indexed="81"/>
            <rFont val="Tahoma"/>
            <family val="2"/>
          </rPr>
          <t>Gavin Mudd:</t>
        </r>
        <r>
          <rPr>
            <sz val="9"/>
            <color indexed="81"/>
            <rFont val="Tahoma"/>
            <family val="2"/>
          </rPr>
          <t xml:space="preserve">
data from Boyd et al (2016)</t>
        </r>
      </text>
    </comment>
    <comment ref="DM324" authorId="0" shapeId="0" xr:uid="{7129CBFF-2DC7-476C-ACF2-5E19D15B9745}">
      <text>
        <r>
          <rPr>
            <b/>
            <sz val="9"/>
            <color indexed="81"/>
            <rFont val="Tahoma"/>
            <family val="2"/>
          </rPr>
          <t>Gavin Mudd:</t>
        </r>
        <r>
          <rPr>
            <sz val="9"/>
            <color indexed="81"/>
            <rFont val="Tahoma"/>
            <family val="2"/>
          </rPr>
          <t xml:space="preserve">
data from Boyd et al (2016)</t>
        </r>
      </text>
    </comment>
    <comment ref="M325" authorId="0" shapeId="0" xr:uid="{EC91007B-0FE5-4230-B4C1-D4341D69CB03}">
      <text>
        <r>
          <rPr>
            <b/>
            <sz val="9"/>
            <color indexed="81"/>
            <rFont val="Tahoma"/>
            <family val="2"/>
          </rPr>
          <t>Gavin Mudd:</t>
        </r>
        <r>
          <rPr>
            <sz val="9"/>
            <color indexed="81"/>
            <rFont val="Tahoma"/>
            <family val="2"/>
          </rPr>
          <t xml:space="preserve">
includes Kotselvaara-Kammikivi, Semiletka,
Zhdanovskoye, Zapolyarnoye, Bystrinskoye, Tundrovoye, Sputnik and Verkhneye fields</t>
        </r>
      </text>
    </comment>
    <comment ref="S325" authorId="0" shapeId="0" xr:uid="{282C4EBE-38E7-4F8E-BE30-5E50137E4B76}">
      <text>
        <r>
          <rPr>
            <b/>
            <sz val="9"/>
            <color indexed="81"/>
            <rFont val="Tahoma"/>
            <family val="2"/>
          </rPr>
          <t>Gavin Mudd:</t>
        </r>
        <r>
          <rPr>
            <sz val="9"/>
            <color indexed="81"/>
            <rFont val="Tahoma"/>
            <family val="2"/>
          </rPr>
          <t xml:space="preserve">
measured &amp; indicated resources reported together</t>
        </r>
      </text>
    </comment>
    <comment ref="AO325" authorId="0" shapeId="0" xr:uid="{95530642-5F90-474B-9AFE-394D1FC3A570}">
      <text>
        <r>
          <rPr>
            <b/>
            <sz val="9"/>
            <color indexed="81"/>
            <rFont val="Tahoma"/>
            <family val="2"/>
          </rPr>
          <t>Gavin Mudd:</t>
        </r>
        <r>
          <rPr>
            <sz val="9"/>
            <color indexed="81"/>
            <rFont val="Tahoma"/>
            <family val="2"/>
          </rPr>
          <t xml:space="preserve">
measured &amp; indicated resources reported together</t>
        </r>
      </text>
    </comment>
    <comment ref="AY325" authorId="0" shapeId="0" xr:uid="{DC379C2A-F843-4ABB-A73E-D55562ABA76A}">
      <text>
        <r>
          <rPr>
            <b/>
            <sz val="9"/>
            <color indexed="81"/>
            <rFont val="Tahoma"/>
            <family val="2"/>
          </rPr>
          <t>Gavin Mudd:</t>
        </r>
        <r>
          <rPr>
            <sz val="9"/>
            <color indexed="81"/>
            <rFont val="Tahoma"/>
            <family val="2"/>
          </rPr>
          <t xml:space="preserve">
value from FODD (2017)</t>
        </r>
      </text>
    </comment>
    <comment ref="BU325" authorId="0" shapeId="0" xr:uid="{F23CA2E6-E5DD-42E6-8238-66BB3FC88D40}">
      <text>
        <r>
          <rPr>
            <b/>
            <sz val="9"/>
            <color indexed="81"/>
            <rFont val="Tahoma"/>
            <family val="2"/>
          </rPr>
          <t>Gavin Mudd:</t>
        </r>
        <r>
          <rPr>
            <sz val="9"/>
            <color indexed="81"/>
            <rFont val="Tahoma"/>
            <family val="2"/>
          </rPr>
          <t xml:space="preserve">
value from FODD (2017)</t>
        </r>
      </text>
    </comment>
    <comment ref="CQ325" authorId="0" shapeId="0" xr:uid="{7FF6E6A7-6016-4433-A653-064AD094C9F2}">
      <text>
        <r>
          <rPr>
            <b/>
            <sz val="9"/>
            <color indexed="81"/>
            <rFont val="Tahoma"/>
            <family val="2"/>
          </rPr>
          <t>Gavin Mudd:</t>
        </r>
        <r>
          <rPr>
            <sz val="9"/>
            <color indexed="81"/>
            <rFont val="Tahoma"/>
            <family val="2"/>
          </rPr>
          <t xml:space="preserve">
value from FODD (2017)</t>
        </r>
      </text>
    </comment>
    <comment ref="DM325" authorId="0" shapeId="0" xr:uid="{1C6F948D-0873-43E5-8ED6-061903A504E7}">
      <text>
        <r>
          <rPr>
            <b/>
            <sz val="9"/>
            <color indexed="81"/>
            <rFont val="Tahoma"/>
            <family val="2"/>
          </rPr>
          <t>Gavin Mudd:</t>
        </r>
        <r>
          <rPr>
            <sz val="9"/>
            <color indexed="81"/>
            <rFont val="Tahoma"/>
            <family val="2"/>
          </rPr>
          <t xml:space="preserve">
value from FODD (2017)</t>
        </r>
      </text>
    </comment>
    <comment ref="M326" authorId="1" shapeId="0" xr:uid="{AFD2CDDE-3FB2-4996-B77B-5120B928C8BA}">
      <text>
        <r>
          <rPr>
            <b/>
            <sz val="9"/>
            <color indexed="81"/>
            <rFont val="Tahoma"/>
            <family val="2"/>
          </rPr>
          <t>Author:</t>
        </r>
        <r>
          <rPr>
            <sz val="9"/>
            <color indexed="81"/>
            <rFont val="Tahoma"/>
            <family val="2"/>
          </rPr>
          <t xml:space="preserve">
includes Kubuk, Gorny, Ikenskoe / Sobolevsky, Vodorazdelny, Maly Kurumkon / Flangovy</t>
        </r>
      </text>
    </comment>
    <comment ref="DC326" authorId="0" shapeId="0" xr:uid="{101F9B7F-DE8E-4421-8446-30FF46A9F026}">
      <text>
        <r>
          <rPr>
            <b/>
            <sz val="9"/>
            <color indexed="81"/>
            <rFont val="Tahoma"/>
            <family val="2"/>
          </rPr>
          <t>Gavin Mudd:</t>
        </r>
        <r>
          <rPr>
            <sz val="9"/>
            <color indexed="81"/>
            <rFont val="Tahoma"/>
            <family val="2"/>
          </rPr>
          <t xml:space="preserve">
based on website data (not formally included in annual report)</t>
        </r>
      </text>
    </comment>
    <comment ref="DD326" authorId="0" shapeId="0" xr:uid="{B1CD89AA-FEE7-4273-9C17-9889BEDDECD8}">
      <text>
        <r>
          <rPr>
            <b/>
            <sz val="9"/>
            <color indexed="81"/>
            <rFont val="Tahoma"/>
            <family val="2"/>
          </rPr>
          <t>Gavin Mudd:</t>
        </r>
        <r>
          <rPr>
            <sz val="9"/>
            <color indexed="81"/>
            <rFont val="Tahoma"/>
            <family val="2"/>
          </rPr>
          <t xml:space="preserve">
based on website data (not formally included in annual report)</t>
        </r>
      </text>
    </comment>
    <comment ref="DL326" authorId="0" shapeId="0" xr:uid="{2646B394-78AA-4721-B3AE-6994B854A36A}">
      <text>
        <r>
          <rPr>
            <b/>
            <sz val="9"/>
            <color indexed="81"/>
            <rFont val="Tahoma"/>
            <family val="2"/>
          </rPr>
          <t>Gavin Mudd:</t>
        </r>
        <r>
          <rPr>
            <sz val="9"/>
            <color indexed="81"/>
            <rFont val="Tahoma"/>
            <family val="2"/>
          </rPr>
          <t xml:space="preserve">
based on website data (not formally included in annual report)</t>
        </r>
      </text>
    </comment>
    <comment ref="DM326" authorId="0" shapeId="0" xr:uid="{DF640B1F-B63F-4C1A-932A-46DF982BF1D5}">
      <text>
        <r>
          <rPr>
            <b/>
            <sz val="9"/>
            <color indexed="81"/>
            <rFont val="Tahoma"/>
            <family val="2"/>
          </rPr>
          <t>Gavin Mudd:</t>
        </r>
        <r>
          <rPr>
            <sz val="9"/>
            <color indexed="81"/>
            <rFont val="Tahoma"/>
            <family val="2"/>
          </rPr>
          <t xml:space="preserve">
assumed from indicated resources</t>
        </r>
      </text>
    </comment>
    <comment ref="DN326" authorId="0" shapeId="0" xr:uid="{FACA1EBC-B8D1-4CDB-82DA-2CE9EF9464ED}">
      <text>
        <r>
          <rPr>
            <b/>
            <sz val="9"/>
            <color indexed="81"/>
            <rFont val="Tahoma"/>
            <family val="2"/>
          </rPr>
          <t>Gavin Mudd:</t>
        </r>
        <r>
          <rPr>
            <sz val="9"/>
            <color indexed="81"/>
            <rFont val="Tahoma"/>
            <family val="2"/>
          </rPr>
          <t xml:space="preserve">
assumed from indicated resources</t>
        </r>
      </text>
    </comment>
    <comment ref="DO326" authorId="0" shapeId="0" xr:uid="{6A131D97-EABB-4BF0-BECF-9E9E0E056C50}">
      <text>
        <r>
          <rPr>
            <b/>
            <sz val="9"/>
            <color indexed="81"/>
            <rFont val="Tahoma"/>
            <family val="2"/>
          </rPr>
          <t>Gavin Mudd:</t>
        </r>
        <r>
          <rPr>
            <sz val="9"/>
            <color indexed="81"/>
            <rFont val="Tahoma"/>
            <family val="2"/>
          </rPr>
          <t xml:space="preserve">
assumed from indicated resources</t>
        </r>
      </text>
    </comment>
    <comment ref="N327" authorId="0" shapeId="0" xr:uid="{B35E7787-4838-4E75-9E90-FE729B05D074}">
      <text>
        <r>
          <rPr>
            <b/>
            <sz val="9"/>
            <color indexed="81"/>
            <rFont val="Tahoma"/>
            <family val="2"/>
          </rPr>
          <t>Gavin Mudd:</t>
        </r>
        <r>
          <rPr>
            <sz val="9"/>
            <color indexed="81"/>
            <rFont val="Tahoma"/>
            <family val="2"/>
          </rPr>
          <t xml:space="preserve">
merged in 2013 with Mercator Minerals Ltd, which went bankrupt in 2014</t>
        </r>
      </text>
    </comment>
    <comment ref="N328" authorId="0" shapeId="0" xr:uid="{8B8177DD-14AF-497A-B92A-6FA6B621AA91}">
      <text>
        <r>
          <rPr>
            <b/>
            <sz val="9"/>
            <color indexed="81"/>
            <rFont val="Tahoma"/>
            <family val="2"/>
          </rPr>
          <t>Gavin Mudd:</t>
        </r>
        <r>
          <rPr>
            <sz val="9"/>
            <color indexed="81"/>
            <rFont val="Tahoma"/>
            <family val="2"/>
          </rPr>
          <t xml:space="preserve">
merged in 2013 with Mercator Minerals Ltd, which went bankrupt in 2014</t>
        </r>
      </text>
    </comment>
    <comment ref="S329" authorId="0" shapeId="0" xr:uid="{EE1B4DF2-CC82-4F36-80C8-8F8D7025CE01}">
      <text>
        <r>
          <rPr>
            <b/>
            <sz val="9"/>
            <color indexed="81"/>
            <rFont val="Tahoma"/>
            <family val="2"/>
          </rPr>
          <t>Gavin Mudd:</t>
        </r>
        <r>
          <rPr>
            <sz val="9"/>
            <color indexed="81"/>
            <rFont val="Tahoma"/>
            <family val="2"/>
          </rPr>
          <t xml:space="preserve">
only total resources given, no categories assigned - all assumed as indicated resources</t>
        </r>
      </text>
    </comment>
    <comment ref="AO329" authorId="0" shapeId="0" xr:uid="{4C2D51C1-28E3-4A24-9741-A9C7B66A890E}">
      <text>
        <r>
          <rPr>
            <b/>
            <sz val="9"/>
            <color indexed="81"/>
            <rFont val="Tahoma"/>
            <family val="2"/>
          </rPr>
          <t>Gavin Mudd:</t>
        </r>
        <r>
          <rPr>
            <sz val="9"/>
            <color indexed="81"/>
            <rFont val="Tahoma"/>
            <family val="2"/>
          </rPr>
          <t xml:space="preserve">
only total resources given, no categories assigned - all assumed as indicated resources</t>
        </r>
      </text>
    </comment>
    <comment ref="BK329" authorId="0" shapeId="0" xr:uid="{CB207C41-03D8-4525-8598-A9D45010A265}">
      <text>
        <r>
          <rPr>
            <b/>
            <sz val="9"/>
            <color indexed="81"/>
            <rFont val="Tahoma"/>
            <family val="2"/>
          </rPr>
          <t>Gavin Mudd:</t>
        </r>
        <r>
          <rPr>
            <sz val="9"/>
            <color indexed="81"/>
            <rFont val="Tahoma"/>
            <family val="2"/>
          </rPr>
          <t xml:space="preserve">
only total resources given, no categories assigned - all assumed as indicated resources</t>
        </r>
      </text>
    </comment>
    <comment ref="DC329" authorId="0" shapeId="0" xr:uid="{C1D9E71D-1F97-4E87-9043-EB47B4712799}">
      <text>
        <r>
          <rPr>
            <b/>
            <sz val="9"/>
            <color indexed="81"/>
            <rFont val="Tahoma"/>
            <family val="2"/>
          </rPr>
          <t>Gavin Mudd:</t>
        </r>
        <r>
          <rPr>
            <sz val="9"/>
            <color indexed="81"/>
            <rFont val="Tahoma"/>
            <family val="2"/>
          </rPr>
          <t xml:space="preserve">
only total resources given, no categories assigned - all assumed as indicated resources</t>
        </r>
      </text>
    </comment>
    <comment ref="N330" authorId="0" shapeId="0" xr:uid="{778C911A-7554-433C-9C26-333A57ACA39B}">
      <text>
        <r>
          <rPr>
            <b/>
            <sz val="9"/>
            <color indexed="81"/>
            <rFont val="Tahoma"/>
            <family val="2"/>
          </rPr>
          <t>Gavin Mudd:</t>
        </r>
        <r>
          <rPr>
            <sz val="9"/>
            <color indexed="81"/>
            <rFont val="Tahoma"/>
            <family val="2"/>
          </rPr>
          <t xml:space="preserve">
merged in 2013 with Mercator Minerals Ltd, which went bankrupt in 2014</t>
        </r>
      </text>
    </comment>
    <comment ref="BU331" authorId="0" shapeId="0" xr:uid="{F976E367-EC56-4136-BF4E-525291A9B718}">
      <text>
        <r>
          <rPr>
            <b/>
            <sz val="9"/>
            <color indexed="81"/>
            <rFont val="Tahoma"/>
            <family val="2"/>
          </rPr>
          <t>Gavin Mudd:</t>
        </r>
        <r>
          <rPr>
            <sz val="9"/>
            <color indexed="81"/>
            <rFont val="Tahoma"/>
            <family val="2"/>
          </rPr>
          <t xml:space="preserve">
data from Boyd et al (2016)</t>
        </r>
      </text>
    </comment>
    <comment ref="BK332" authorId="0" shapeId="0" xr:uid="{34025810-02CC-4780-BC00-7D55B857A38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32" authorId="0" shapeId="0" xr:uid="{EABEC1DA-0471-4F06-9067-01A66A4C41D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32" authorId="0" shapeId="0" xr:uid="{BAF333FF-BE11-4006-892C-679FC2AE241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AO333" authorId="0" shapeId="0" xr:uid="{D45BF16E-28AE-43C1-B3F3-BD813D82E11A}">
      <text>
        <r>
          <rPr>
            <b/>
            <sz val="9"/>
            <color indexed="81"/>
            <rFont val="Tahoma"/>
            <family val="2"/>
          </rPr>
          <t>Gavin Mudd:</t>
        </r>
        <r>
          <rPr>
            <sz val="9"/>
            <color indexed="81"/>
            <rFont val="Tahoma"/>
            <family val="2"/>
          </rPr>
          <t xml:space="preserve">
only total resources presented, assumed as indicated resources</t>
        </r>
      </text>
    </comment>
    <comment ref="AP333" authorId="0" shapeId="0" xr:uid="{420B032D-13BD-4990-8DC1-C2563E040CEB}">
      <text>
        <r>
          <rPr>
            <b/>
            <sz val="9"/>
            <color indexed="81"/>
            <rFont val="Tahoma"/>
            <family val="2"/>
          </rPr>
          <t>Gavin Mudd:</t>
        </r>
        <r>
          <rPr>
            <sz val="9"/>
            <color indexed="81"/>
            <rFont val="Tahoma"/>
            <family val="2"/>
          </rPr>
          <t xml:space="preserve">
only total resources presented, assumed as indicated resources</t>
        </r>
      </text>
    </comment>
    <comment ref="AX333" authorId="0" shapeId="0" xr:uid="{7C43807B-B346-4A52-AF72-294E8BBCB5FA}">
      <text>
        <r>
          <rPr>
            <b/>
            <sz val="9"/>
            <color indexed="81"/>
            <rFont val="Tahoma"/>
            <family val="2"/>
          </rPr>
          <t>Gavin Mudd:</t>
        </r>
        <r>
          <rPr>
            <sz val="9"/>
            <color indexed="81"/>
            <rFont val="Tahoma"/>
            <family val="2"/>
          </rPr>
          <t xml:space="preserve">
only total resources presented, assumed as indicated resources</t>
        </r>
      </text>
    </comment>
    <comment ref="AZ333" authorId="0" shapeId="0" xr:uid="{EE577924-F4C0-4EB0-ABE7-B45287BB6F61}">
      <text>
        <r>
          <rPr>
            <b/>
            <sz val="9"/>
            <color indexed="81"/>
            <rFont val="Tahoma"/>
            <family val="2"/>
          </rPr>
          <t>Gavin Mudd:</t>
        </r>
        <r>
          <rPr>
            <sz val="9"/>
            <color indexed="81"/>
            <rFont val="Tahoma"/>
            <family val="2"/>
          </rPr>
          <t xml:space="preserve">
only total resources presented, assumed as indicated resources; 3E g/t - 35% assumed as Pt</t>
        </r>
      </text>
    </comment>
    <comment ref="BA333" authorId="0" shapeId="0" xr:uid="{8A9122C4-9C60-4253-81A7-E73156246AC8}">
      <text>
        <r>
          <rPr>
            <b/>
            <sz val="9"/>
            <color indexed="81"/>
            <rFont val="Tahoma"/>
            <family val="2"/>
          </rPr>
          <t>Gavin Mudd:</t>
        </r>
        <r>
          <rPr>
            <sz val="9"/>
            <color indexed="81"/>
            <rFont val="Tahoma"/>
            <family val="2"/>
          </rPr>
          <t xml:space="preserve">
only total resources presented, assumed as indicated resources; 3E g/t - 55% assumed as Pd</t>
        </r>
      </text>
    </comment>
    <comment ref="AO334" authorId="0" shapeId="0" xr:uid="{8F3B5E65-D6ED-4880-97BC-1B743F070E43}">
      <text>
        <r>
          <rPr>
            <b/>
            <sz val="9"/>
            <color indexed="81"/>
            <rFont val="Tahoma"/>
            <family val="2"/>
          </rPr>
          <t>Gavin Mudd:</t>
        </r>
        <r>
          <rPr>
            <sz val="9"/>
            <color indexed="81"/>
            <rFont val="Tahoma"/>
            <family val="2"/>
          </rPr>
          <t xml:space="preserve">
only total resources presented, assumed as indicated resources</t>
        </r>
      </text>
    </comment>
    <comment ref="AP334" authorId="0" shapeId="0" xr:uid="{C8C46964-45B5-414B-BD17-463B43D22E91}">
      <text>
        <r>
          <rPr>
            <b/>
            <sz val="9"/>
            <color indexed="81"/>
            <rFont val="Tahoma"/>
            <family val="2"/>
          </rPr>
          <t>Gavin Mudd:</t>
        </r>
        <r>
          <rPr>
            <sz val="9"/>
            <color indexed="81"/>
            <rFont val="Tahoma"/>
            <family val="2"/>
          </rPr>
          <t xml:space="preserve">
only total resources presented, assumed as indicated resources</t>
        </r>
      </text>
    </comment>
    <comment ref="AQ334" authorId="0" shapeId="0" xr:uid="{2B1A79AA-D5FA-4AE5-B8D1-721A1C34A274}">
      <text>
        <r>
          <rPr>
            <b/>
            <sz val="9"/>
            <color indexed="81"/>
            <rFont val="Tahoma"/>
            <family val="2"/>
          </rPr>
          <t>Gavin Mudd:</t>
        </r>
        <r>
          <rPr>
            <sz val="9"/>
            <color indexed="81"/>
            <rFont val="Tahoma"/>
            <family val="2"/>
          </rPr>
          <t xml:space="preserve">
only total resources presented, assumed as indicated resources</t>
        </r>
      </text>
    </comment>
    <comment ref="AR334" authorId="0" shapeId="0" xr:uid="{56967298-3E1A-4492-8EA0-D80D2D8843E7}">
      <text>
        <r>
          <rPr>
            <b/>
            <sz val="9"/>
            <color indexed="81"/>
            <rFont val="Tahoma"/>
            <family val="2"/>
          </rPr>
          <t>Gavin Mudd:</t>
        </r>
        <r>
          <rPr>
            <sz val="9"/>
            <color indexed="81"/>
            <rFont val="Tahoma"/>
            <family val="2"/>
          </rPr>
          <t xml:space="preserve">
only total resources presented, assumed as indicated resources</t>
        </r>
      </text>
    </comment>
    <comment ref="AX334" authorId="0" shapeId="0" xr:uid="{AF1F703B-77F6-4861-97D1-5CCB538AB904}">
      <text>
        <r>
          <rPr>
            <b/>
            <sz val="9"/>
            <color indexed="81"/>
            <rFont val="Tahoma"/>
            <family val="2"/>
          </rPr>
          <t>Gavin Mudd:</t>
        </r>
        <r>
          <rPr>
            <sz val="9"/>
            <color indexed="81"/>
            <rFont val="Tahoma"/>
            <family val="2"/>
          </rPr>
          <t xml:space="preserve">
only total resources presented, assumed as indicated resources</t>
        </r>
      </text>
    </comment>
    <comment ref="AY334" authorId="0" shapeId="0" xr:uid="{66366A4C-E75D-4156-9CC1-17B88024671A}">
      <text>
        <r>
          <rPr>
            <b/>
            <sz val="9"/>
            <color indexed="81"/>
            <rFont val="Tahoma"/>
            <family val="2"/>
          </rPr>
          <t>Gavin Mudd:</t>
        </r>
        <r>
          <rPr>
            <sz val="9"/>
            <color indexed="81"/>
            <rFont val="Tahoma"/>
            <family val="2"/>
          </rPr>
          <t xml:space="preserve">
only total resources presented, assumed as indicated resources</t>
        </r>
      </text>
    </comment>
    <comment ref="AZ334" authorId="0" shapeId="0" xr:uid="{7538F2C8-3B1F-48B4-A7BF-FB53DB0E5B5E}">
      <text>
        <r>
          <rPr>
            <b/>
            <sz val="9"/>
            <color indexed="81"/>
            <rFont val="Tahoma"/>
            <family val="2"/>
          </rPr>
          <t>Gavin Mudd:</t>
        </r>
        <r>
          <rPr>
            <sz val="9"/>
            <color indexed="81"/>
            <rFont val="Tahoma"/>
            <family val="2"/>
          </rPr>
          <t xml:space="preserve">
only total resources presented, assumed as indicated resources; 3E g/t - 40% assumed as Pt</t>
        </r>
      </text>
    </comment>
    <comment ref="BA334" authorId="0" shapeId="0" xr:uid="{2C470C07-90D9-4F92-9C71-84918F492D52}">
      <text>
        <r>
          <rPr>
            <b/>
            <sz val="9"/>
            <color indexed="81"/>
            <rFont val="Tahoma"/>
            <family val="2"/>
          </rPr>
          <t>Gavin Mudd:</t>
        </r>
        <r>
          <rPr>
            <sz val="9"/>
            <color indexed="81"/>
            <rFont val="Tahoma"/>
            <family val="2"/>
          </rPr>
          <t xml:space="preserve">
only total resources presented, assumed as indicated resources; 3E g/t - 60% assumed as Pd</t>
        </r>
      </text>
    </comment>
    <comment ref="S335" authorId="0" shapeId="0" xr:uid="{3DB84FC7-3A30-4586-91F3-087C662E3F87}">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T335" authorId="0" shapeId="0" xr:uid="{91ABF45F-764E-4F43-BC27-F776AFB2D70F}">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U335" authorId="0" shapeId="0" xr:uid="{C71F6215-C102-4A91-AEB8-90C590C30694}">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AB335" authorId="0" shapeId="0" xr:uid="{BB517E7D-E70D-429A-883D-2534BB2805A8}">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AD335" authorId="0" shapeId="0" xr:uid="{3B9D9125-88C2-489C-804E-681F3C50E5A1}">
      <text>
        <r>
          <rPr>
            <b/>
            <sz val="9"/>
            <color indexed="81"/>
            <rFont val="Tahoma"/>
            <family val="2"/>
          </rPr>
          <t>Gavin Mudd:</t>
        </r>
        <r>
          <rPr>
            <sz val="9"/>
            <color indexed="81"/>
            <rFont val="Tahoma"/>
            <family val="2"/>
          </rPr>
          <t xml:space="preserve">
only total resources presented, assumed as indicated resources; 3E g/t - 40% assumed as Pt</t>
        </r>
      </text>
    </comment>
    <comment ref="AE335" authorId="0" shapeId="0" xr:uid="{40F32830-2E7E-4496-9FA3-32008F863FBD}">
      <text>
        <r>
          <rPr>
            <b/>
            <sz val="9"/>
            <color indexed="81"/>
            <rFont val="Tahoma"/>
            <family val="2"/>
          </rPr>
          <t>Gavin Mudd:</t>
        </r>
        <r>
          <rPr>
            <sz val="9"/>
            <color indexed="81"/>
            <rFont val="Tahoma"/>
            <family val="2"/>
          </rPr>
          <t xml:space="preserve">
only total resources presented, assumed as indicated resources; 3E g/t - 60% assumed as Pd</t>
        </r>
      </text>
    </comment>
    <comment ref="CR335" authorId="0" shapeId="0" xr:uid="{0F32BF74-3D82-4FEF-9254-4F4FF5E49EE6}">
      <text>
        <r>
          <rPr>
            <b/>
            <sz val="9"/>
            <color indexed="81"/>
            <rFont val="Tahoma"/>
            <family val="2"/>
          </rPr>
          <t>Gavin Mudd:</t>
        </r>
        <r>
          <rPr>
            <sz val="9"/>
            <color indexed="81"/>
            <rFont val="Tahoma"/>
            <family val="2"/>
          </rPr>
          <t xml:space="preserve">
only total resources presented, assumed as indicated resources; 3E g/t - 40% assumed as Pt</t>
        </r>
      </text>
    </comment>
    <comment ref="CS335" authorId="0" shapeId="0" xr:uid="{A7E58FEC-109D-474B-81B3-3273BD29097C}">
      <text>
        <r>
          <rPr>
            <b/>
            <sz val="9"/>
            <color indexed="81"/>
            <rFont val="Tahoma"/>
            <family val="2"/>
          </rPr>
          <t>Gavin Mudd:</t>
        </r>
        <r>
          <rPr>
            <sz val="9"/>
            <color indexed="81"/>
            <rFont val="Tahoma"/>
            <family val="2"/>
          </rPr>
          <t xml:space="preserve">
only total resources presented, assumed as indicated resources; 3E g/t - 60% assumed as Pd</t>
        </r>
      </text>
    </comment>
    <comment ref="AO336" authorId="0" shapeId="0" xr:uid="{1CDD666A-977B-48C4-8FA0-31C307EA3FC3}">
      <text>
        <r>
          <rPr>
            <b/>
            <sz val="9"/>
            <color indexed="81"/>
            <rFont val="Tahoma"/>
            <family val="2"/>
          </rPr>
          <t>Gavin Mudd:</t>
        </r>
        <r>
          <rPr>
            <sz val="9"/>
            <color indexed="81"/>
            <rFont val="Tahoma"/>
            <family val="2"/>
          </rPr>
          <t xml:space="preserve">
only total resources presented, assumed as indicated resources</t>
        </r>
      </text>
    </comment>
    <comment ref="AP336" authorId="0" shapeId="0" xr:uid="{AA4CE549-A189-4C60-B3E5-8401214D3054}">
      <text>
        <r>
          <rPr>
            <b/>
            <sz val="9"/>
            <color indexed="81"/>
            <rFont val="Tahoma"/>
            <family val="2"/>
          </rPr>
          <t>Gavin Mudd:</t>
        </r>
        <r>
          <rPr>
            <sz val="9"/>
            <color indexed="81"/>
            <rFont val="Tahoma"/>
            <family val="2"/>
          </rPr>
          <t xml:space="preserve">
only total resources presented, assumed as indicated resources</t>
        </r>
      </text>
    </comment>
    <comment ref="AQ336" authorId="0" shapeId="0" xr:uid="{6FC77172-3565-4E6B-88AD-7568351F080C}">
      <text>
        <r>
          <rPr>
            <b/>
            <sz val="9"/>
            <color indexed="81"/>
            <rFont val="Tahoma"/>
            <family val="2"/>
          </rPr>
          <t>Gavin Mudd:</t>
        </r>
        <r>
          <rPr>
            <sz val="9"/>
            <color indexed="81"/>
            <rFont val="Tahoma"/>
            <family val="2"/>
          </rPr>
          <t xml:space="preserve">
only total resources presented, assumed as indicated resources; 3E g/t - 10% assumed as Au</t>
        </r>
      </text>
    </comment>
    <comment ref="AX336" authorId="0" shapeId="0" xr:uid="{137D7D29-536B-4ACF-9A10-0BCCB04DDB58}">
      <text>
        <r>
          <rPr>
            <b/>
            <sz val="9"/>
            <color indexed="81"/>
            <rFont val="Tahoma"/>
            <family val="2"/>
          </rPr>
          <t>Gavin Mudd:</t>
        </r>
        <r>
          <rPr>
            <sz val="9"/>
            <color indexed="81"/>
            <rFont val="Tahoma"/>
            <family val="2"/>
          </rPr>
          <t xml:space="preserve">
only total resources presented, assumed as indicated resources</t>
        </r>
      </text>
    </comment>
    <comment ref="AZ336" authorId="0" shapeId="0" xr:uid="{D683088E-C6CB-4FB2-B7E3-7AD96275C7DF}">
      <text>
        <r>
          <rPr>
            <b/>
            <sz val="9"/>
            <color indexed="81"/>
            <rFont val="Tahoma"/>
            <family val="2"/>
          </rPr>
          <t>Gavin Mudd:</t>
        </r>
        <r>
          <rPr>
            <sz val="9"/>
            <color indexed="81"/>
            <rFont val="Tahoma"/>
            <family val="2"/>
          </rPr>
          <t xml:space="preserve">
only total resources presented, assumed as indicated resources; 3E g/t - 40% assumed as Pt</t>
        </r>
      </text>
    </comment>
    <comment ref="BA336" authorId="0" shapeId="0" xr:uid="{DFE5009A-D27E-4728-AA96-4E9C48671FD5}">
      <text>
        <r>
          <rPr>
            <b/>
            <sz val="9"/>
            <color indexed="81"/>
            <rFont val="Tahoma"/>
            <family val="2"/>
          </rPr>
          <t>Gavin Mudd:</t>
        </r>
        <r>
          <rPr>
            <sz val="9"/>
            <color indexed="81"/>
            <rFont val="Tahoma"/>
            <family val="2"/>
          </rPr>
          <t xml:space="preserve">
only total resources presented, assumed as indicated resources; 3E g/t - 60% assumed as Pd</t>
        </r>
      </text>
    </comment>
    <comment ref="S337" authorId="0" shapeId="0" xr:uid="{3EA7EEAD-E615-453E-B878-D18923B8099C}">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T337" authorId="0" shapeId="0" xr:uid="{3AA06A5A-E9FD-4FA9-8F01-778FF42DD1BD}">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U337" authorId="0" shapeId="0" xr:uid="{F6E9D93B-4C67-425D-AD28-9108A25B24A8}">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AB337" authorId="0" shapeId="0" xr:uid="{392F7458-AB2F-4F37-898F-79E80EF48BF8}">
      <text>
        <r>
          <rPr>
            <b/>
            <sz val="9"/>
            <color indexed="81"/>
            <rFont val="Tahoma"/>
            <family val="2"/>
          </rPr>
          <t>Gavin Mudd:</t>
        </r>
        <r>
          <rPr>
            <sz val="9"/>
            <color indexed="81"/>
            <rFont val="Tahoma"/>
            <family val="2"/>
          </rPr>
          <t xml:space="preserve">
stated as reserves only with no additional resources, hece assumed as measured resources</t>
        </r>
      </text>
    </comment>
    <comment ref="AD337" authorId="0" shapeId="0" xr:uid="{FD9A40DD-2409-42A2-90D7-8ECF4C5D49BD}">
      <text>
        <r>
          <rPr>
            <b/>
            <sz val="9"/>
            <color indexed="81"/>
            <rFont val="Tahoma"/>
            <family val="2"/>
          </rPr>
          <t>Gavin Mudd:</t>
        </r>
        <r>
          <rPr>
            <sz val="9"/>
            <color indexed="81"/>
            <rFont val="Tahoma"/>
            <family val="2"/>
          </rPr>
          <t xml:space="preserve">
only total resources presented, assumed as indicated resources; 3E g/t - 40% assumed as Pt</t>
        </r>
      </text>
    </comment>
    <comment ref="AE337" authorId="0" shapeId="0" xr:uid="{7F8AEEE5-1AB8-48FF-8DE0-84F63AE6E316}">
      <text>
        <r>
          <rPr>
            <b/>
            <sz val="9"/>
            <color indexed="81"/>
            <rFont val="Tahoma"/>
            <family val="2"/>
          </rPr>
          <t>Gavin Mudd:</t>
        </r>
        <r>
          <rPr>
            <sz val="9"/>
            <color indexed="81"/>
            <rFont val="Tahoma"/>
            <family val="2"/>
          </rPr>
          <t xml:space="preserve">
only total resources presented, assumed as indicated resources; 3E g/t - 60% assumed as Pd</t>
        </r>
      </text>
    </comment>
    <comment ref="CR337" authorId="0" shapeId="0" xr:uid="{4AF528BE-7EC4-4E73-AB0D-D21402F596CC}">
      <text>
        <r>
          <rPr>
            <b/>
            <sz val="9"/>
            <color indexed="81"/>
            <rFont val="Tahoma"/>
            <family val="2"/>
          </rPr>
          <t>Gavin Mudd:</t>
        </r>
        <r>
          <rPr>
            <sz val="9"/>
            <color indexed="81"/>
            <rFont val="Tahoma"/>
            <family val="2"/>
          </rPr>
          <t xml:space="preserve">
only total resources presented, assumed as indicated resources; 3E g/t - 40% assumed as Pt</t>
        </r>
      </text>
    </comment>
    <comment ref="CS337" authorId="0" shapeId="0" xr:uid="{71913B18-D2B0-47B7-BDAE-B2FC7613E69E}">
      <text>
        <r>
          <rPr>
            <b/>
            <sz val="9"/>
            <color indexed="81"/>
            <rFont val="Tahoma"/>
            <family val="2"/>
          </rPr>
          <t>Gavin Mudd:</t>
        </r>
        <r>
          <rPr>
            <sz val="9"/>
            <color indexed="81"/>
            <rFont val="Tahoma"/>
            <family val="2"/>
          </rPr>
          <t xml:space="preserve">
only total resources presented, assumed as indicated resources; 3E g/t - 60% assumed as Pd</t>
        </r>
      </text>
    </comment>
    <comment ref="BK338" authorId="0" shapeId="0" xr:uid="{32E4D101-DB13-49CD-AFF8-DC988D4F252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38" authorId="0" shapeId="0" xr:uid="{1D620C91-80FF-4D40-A189-738E3D8520C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39" authorId="0" shapeId="0" xr:uid="{D09153FA-A736-41A3-A0EF-E52B5D993AE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39" authorId="0" shapeId="0" xr:uid="{FEBD23C8-A1B7-4B39-A70B-9BD3630EA16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0" authorId="0" shapeId="0" xr:uid="{5D85933D-C7E3-422D-B9CD-E25E2F63CCE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0" authorId="0" shapeId="0" xr:uid="{A321F07C-BBEF-4945-8823-8665D4BF131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0" authorId="0" shapeId="0" xr:uid="{41929400-B754-4C85-9A3D-72565CF2830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40" authorId="0" shapeId="0" xr:uid="{79283218-3717-46C3-8FF8-ECDB66ADE27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1" authorId="0" shapeId="0" xr:uid="{C4FACDD6-DA37-4A51-A102-3AAB1AF049D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1" authorId="0" shapeId="0" xr:uid="{0DC3037C-A85E-4BE1-AD8A-21F226A4803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M341" authorId="0" shapeId="0" xr:uid="{86DFD8A9-4F11-4A2B-BAE7-60D2CA5B906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N341" authorId="0" shapeId="0" xr:uid="{BAA95DCC-DC4A-4521-AAFB-0D8C6E36148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1" authorId="0" shapeId="0" xr:uid="{6036005E-2C67-470D-83BA-45584809EC1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41" authorId="0" shapeId="0" xr:uid="{DCAB20FF-C1CB-4865-83E2-A4713006118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2" authorId="0" shapeId="0" xr:uid="{F4161DAE-53A6-470F-B108-3AE063557A8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2" authorId="0" shapeId="0" xr:uid="{6B65CFEA-7D72-49C5-A688-74CE63B190C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2" authorId="0" shapeId="0" xr:uid="{4CAC93DC-F35C-4410-80C2-C7863F96EB7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V343" authorId="0" shapeId="0" xr:uid="{8834CF6A-1F30-4786-A492-B62374A035C5}">
      <text>
        <r>
          <rPr>
            <b/>
            <sz val="9"/>
            <color indexed="81"/>
            <rFont val="Tahoma"/>
            <family val="2"/>
          </rPr>
          <t>Gavin Mudd:</t>
        </r>
        <r>
          <rPr>
            <sz val="9"/>
            <color indexed="81"/>
            <rFont val="Tahoma"/>
            <family val="2"/>
          </rPr>
          <t xml:space="preserve">
assumes equal Pt-Pd grades</t>
        </r>
      </text>
    </comment>
    <comment ref="BW343" authorId="0" shapeId="0" xr:uid="{BE079B48-4964-484D-BE84-3DDEAC0D2F9F}">
      <text>
        <r>
          <rPr>
            <b/>
            <sz val="9"/>
            <color indexed="81"/>
            <rFont val="Tahoma"/>
            <family val="2"/>
          </rPr>
          <t>Gavin Mudd:</t>
        </r>
        <r>
          <rPr>
            <sz val="9"/>
            <color indexed="81"/>
            <rFont val="Tahoma"/>
            <family val="2"/>
          </rPr>
          <t xml:space="preserve">
assumes equal Pt-Pd grades</t>
        </r>
      </text>
    </comment>
    <comment ref="BK344" authorId="0" shapeId="0" xr:uid="{A5296718-3B19-4D11-95D3-87A30FAEB79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4" authorId="0" shapeId="0" xr:uid="{6E6DD9E7-AFAD-4637-B472-50104F00441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4" authorId="0" shapeId="0" xr:uid="{1BCC466F-0574-4032-8C34-496F82A8C0E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5" authorId="0" shapeId="0" xr:uid="{99C1FF40-74EF-4995-8695-75AA634A723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5" authorId="0" shapeId="0" xr:uid="{85336B7B-7D38-4989-9B5A-20A619FACB5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5" authorId="0" shapeId="0" xr:uid="{3A406E18-93BB-4153-B669-EE8907E49E8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6" authorId="0" shapeId="0" xr:uid="{11B7684D-5E9A-4068-863F-FB57104C401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6" authorId="0" shapeId="0" xr:uid="{42E3ACEA-DB13-4EE2-8EA1-88A646F8778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6" authorId="0" shapeId="0" xr:uid="{8B741411-8B75-402F-8E70-A45A906FFC1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7" authorId="0" shapeId="0" xr:uid="{4064D8EF-F009-44BB-A0CD-1C9551E1A32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7" authorId="0" shapeId="0" xr:uid="{1CF9188B-8528-4E6A-A73E-7435B21B674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7" authorId="0" shapeId="0" xr:uid="{F64CEB7C-C6AA-4701-AA96-728E701C9FF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8" authorId="0" shapeId="0" xr:uid="{6D672423-16E2-4901-85AB-DC6AAF62B1F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8" authorId="0" shapeId="0" xr:uid="{AB353CAD-068C-4424-AC04-68739E21EF6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49" authorId="0" shapeId="0" xr:uid="{756A5A62-0B1C-43D4-93CD-A46BB37A2B3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49" authorId="0" shapeId="0" xr:uid="{28962D66-1FAE-4223-81C9-A16AD9483C4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M349" authorId="0" shapeId="0" xr:uid="{E7FF25B7-101C-4B5D-9277-2965EEB7277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N349" authorId="0" shapeId="0" xr:uid="{28937168-1F72-46E5-A6CE-1F388C7CA06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49" authorId="0" shapeId="0" xr:uid="{346F63B2-9C43-4646-8054-B71A31A184E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49" authorId="0" shapeId="0" xr:uid="{85459B79-0999-4B55-8402-CC54A321655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0" authorId="0" shapeId="0" xr:uid="{0847649E-2839-4E07-8A87-D90BA7F7107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0" authorId="0" shapeId="0" xr:uid="{EE5A6A15-7040-431D-90AD-68BA6AC68A5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1" authorId="0" shapeId="0" xr:uid="{A4077AA1-CFD1-44C0-8ACA-63170013082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1" authorId="0" shapeId="0" xr:uid="{A53D706D-9807-4747-96AE-4B3860B0ED6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2" authorId="0" shapeId="0" xr:uid="{BB418608-CBBB-4FED-B2B1-7ACD6FE218FA}">
      <text>
        <r>
          <rPr>
            <b/>
            <sz val="9"/>
            <color indexed="81"/>
            <rFont val="Tahoma"/>
            <family val="2"/>
          </rPr>
          <t>Gavin Mudd:</t>
        </r>
        <r>
          <rPr>
            <sz val="9"/>
            <color indexed="81"/>
            <rFont val="Tahoma"/>
            <family val="2"/>
          </rPr>
          <t xml:space="preserve">
all resources assumed to be equivalent to inferred</t>
        </r>
      </text>
    </comment>
    <comment ref="BK353" authorId="0" shapeId="0" xr:uid="{F38D13A1-41F3-4E60-9299-B672B3ADD54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3" authorId="0" shapeId="0" xr:uid="{5E06DBEE-16AE-409F-B196-7F0F1D49BA3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4" authorId="0" shapeId="0" xr:uid="{D31969F5-CB9B-482C-BA20-4BC1E554B60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4" authorId="0" shapeId="0" xr:uid="{0453A920-DAF1-4DEF-9F98-9E3E805185A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5" authorId="0" shapeId="0" xr:uid="{8B38AFB9-9B10-4E7D-8F46-E3173E694F3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5" authorId="0" shapeId="0" xr:uid="{6FBE3B4B-0E38-4A73-B443-1A4E0D9655B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6" authorId="0" shapeId="0" xr:uid="{3D2C2AF8-5075-4888-8D0F-543105C9681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6" authorId="0" shapeId="0" xr:uid="{8D5DF704-9B13-43A0-9A2F-BCEB645A564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7" authorId="0" shapeId="0" xr:uid="{BBEB1023-6E9B-425A-93C3-BA6A9D2E5BC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57" authorId="0" shapeId="0" xr:uid="{CF6E0FA3-9BE1-4854-A62D-A4B040E8354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7" authorId="0" shapeId="0" xr:uid="{1B4933E4-2097-4FD9-A209-DE855B67B1A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8" authorId="0" shapeId="0" xr:uid="{104000E3-0240-4701-97CB-145AFDB8968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8" authorId="0" shapeId="0" xr:uid="{585391EC-56F7-429B-BB6C-2B20AF6F8FD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59" authorId="0" shapeId="0" xr:uid="{A51D40C6-7787-45FD-986B-363F240B3E8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59" authorId="0" shapeId="0" xr:uid="{E4F9C19C-CADE-47D4-8CFC-E5CB2A3B56D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59" authorId="0" shapeId="0" xr:uid="{ACEDD4DD-727A-49D5-B5DA-153C34955AA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0" authorId="0" shapeId="0" xr:uid="{E4F5C111-E52A-47D5-8B01-1B0CDFDDBA2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60" authorId="0" shapeId="0" xr:uid="{B8AD6B99-8955-4C3B-BCB3-911A8338993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0" authorId="0" shapeId="0" xr:uid="{BF33147A-BA9E-432D-933E-056A19DE2C3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1" authorId="0" shapeId="0" xr:uid="{3F35531B-26D3-4FBD-8A42-B85D084BD38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61" authorId="0" shapeId="0" xr:uid="{53F56012-8B45-410E-832F-3FF884DFDCE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1" authorId="0" shapeId="0" xr:uid="{3B7E5CBA-230C-4369-B1AE-FBF69D6260A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2" authorId="0" shapeId="0" xr:uid="{7B1B5C82-6598-4D64-9AF7-06E5A0FD0BFB}">
      <text>
        <r>
          <rPr>
            <b/>
            <sz val="9"/>
            <color indexed="81"/>
            <rFont val="Tahoma"/>
            <family val="2"/>
          </rPr>
          <t>Gavin Mudd:</t>
        </r>
        <r>
          <rPr>
            <sz val="9"/>
            <color indexed="81"/>
            <rFont val="Tahoma"/>
            <family val="2"/>
          </rPr>
          <t xml:space="preserve">
code basis unclear, assumed as inferred resources only</t>
        </r>
      </text>
    </comment>
    <comment ref="BL362" authorId="0" shapeId="0" xr:uid="{403D4881-C016-4348-83C1-49EAC23DF5D5}">
      <text>
        <r>
          <rPr>
            <b/>
            <sz val="9"/>
            <color indexed="81"/>
            <rFont val="Tahoma"/>
            <family val="2"/>
          </rPr>
          <t>Gavin Mudd:</t>
        </r>
        <r>
          <rPr>
            <sz val="9"/>
            <color indexed="81"/>
            <rFont val="Tahoma"/>
            <family val="2"/>
          </rPr>
          <t xml:space="preserve">
code basis unclear, assumed as inferred resources only</t>
        </r>
      </text>
    </comment>
    <comment ref="BM362" authorId="0" shapeId="0" xr:uid="{270AEB11-C17D-4898-A6AF-C53F73BE00CB}">
      <text>
        <r>
          <rPr>
            <b/>
            <sz val="9"/>
            <color indexed="81"/>
            <rFont val="Tahoma"/>
            <family val="2"/>
          </rPr>
          <t>Gavin Mudd:</t>
        </r>
        <r>
          <rPr>
            <sz val="9"/>
            <color indexed="81"/>
            <rFont val="Tahoma"/>
            <family val="2"/>
          </rPr>
          <t xml:space="preserve">
code basis unclear, assumed as inferred resources only</t>
        </r>
      </text>
    </comment>
    <comment ref="BN362" authorId="0" shapeId="0" xr:uid="{0B69D06E-1B52-4BB3-9EF4-0FEA8B010916}">
      <text>
        <r>
          <rPr>
            <b/>
            <sz val="9"/>
            <color indexed="81"/>
            <rFont val="Tahoma"/>
            <family val="2"/>
          </rPr>
          <t>Gavin Mudd:</t>
        </r>
        <r>
          <rPr>
            <sz val="9"/>
            <color indexed="81"/>
            <rFont val="Tahoma"/>
            <family val="2"/>
          </rPr>
          <t xml:space="preserve">
code basis unclear, assumed as inferred resources only</t>
        </r>
      </text>
    </comment>
    <comment ref="BT362" authorId="0" shapeId="0" xr:uid="{4692ED9F-8AB3-4C1A-9C4D-E53B2E717506}">
      <text>
        <r>
          <rPr>
            <b/>
            <sz val="9"/>
            <color indexed="81"/>
            <rFont val="Tahoma"/>
            <family val="2"/>
          </rPr>
          <t>Gavin Mudd:</t>
        </r>
        <r>
          <rPr>
            <sz val="9"/>
            <color indexed="81"/>
            <rFont val="Tahoma"/>
            <family val="2"/>
          </rPr>
          <t xml:space="preserve">
code basis unclear, assumed as inferred resources only</t>
        </r>
      </text>
    </comment>
    <comment ref="BU362" authorId="0" shapeId="0" xr:uid="{A2ED6AB6-F419-44A1-92B3-6888D85A5C93}">
      <text>
        <r>
          <rPr>
            <b/>
            <sz val="9"/>
            <color indexed="81"/>
            <rFont val="Tahoma"/>
            <family val="2"/>
          </rPr>
          <t>Gavin Mudd:</t>
        </r>
        <r>
          <rPr>
            <sz val="9"/>
            <color indexed="81"/>
            <rFont val="Tahoma"/>
            <family val="2"/>
          </rPr>
          <t xml:space="preserve">
code basis unclear, assumed as inferred resources only</t>
        </r>
      </text>
    </comment>
    <comment ref="BV362" authorId="0" shapeId="0" xr:uid="{5DCC6CAC-3A8A-4450-A999-C65536D31360}">
      <text>
        <r>
          <rPr>
            <b/>
            <sz val="9"/>
            <color indexed="81"/>
            <rFont val="Tahoma"/>
            <family val="2"/>
          </rPr>
          <t>Gavin Mudd:</t>
        </r>
        <r>
          <rPr>
            <sz val="9"/>
            <color indexed="81"/>
            <rFont val="Tahoma"/>
            <family val="2"/>
          </rPr>
          <t xml:space="preserve">
code basis unclear, assumed as inferred resources only</t>
        </r>
      </text>
    </comment>
    <comment ref="BK363" authorId="0" shapeId="0" xr:uid="{BA2187B3-7CC2-418B-860C-3D2508F0DDB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63" authorId="0" shapeId="0" xr:uid="{4401EEAB-1B55-4565-9B9A-13D92553726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3" authorId="0" shapeId="0" xr:uid="{EC3E17ED-BB60-4E7E-ADAD-B8EA4E6D27E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4" authorId="0" shapeId="0" xr:uid="{4B69DCA3-BE48-4A0E-A22B-F776BDA4275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64" authorId="0" shapeId="0" xr:uid="{33042D79-580E-4699-ABEF-A0142007BC8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4" authorId="0" shapeId="0" xr:uid="{44B6F8D9-79CB-4449-A1A9-6F3CE174A6E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5" authorId="0" shapeId="0" xr:uid="{1090B7B9-1F33-472C-868E-AA38A5FA138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365" authorId="0" shapeId="0" xr:uid="{5556F905-DD95-4001-BFDE-27698D6D743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S365" authorId="0" shapeId="0" xr:uid="{64FD116D-5638-4CBB-89B5-C10B2C39DDE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5" authorId="0" shapeId="0" xr:uid="{2E6AFF41-7628-45DB-B899-5D66B80FD07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6" authorId="0" shapeId="0" xr:uid="{2A479D03-B6C0-4BD2-95C7-DE95618B0D1C}">
      <text>
        <r>
          <rPr>
            <b/>
            <sz val="9"/>
            <color indexed="81"/>
            <rFont val="Tahoma"/>
            <family val="2"/>
          </rPr>
          <t>Gavin Mudd:</t>
        </r>
        <r>
          <rPr>
            <sz val="9"/>
            <color indexed="81"/>
            <rFont val="Tahoma"/>
            <family val="2"/>
          </rPr>
          <t xml:space="preserve">
2011 data minus 2012 mining; site closed early 2013 ...</t>
        </r>
      </text>
    </comment>
    <comment ref="BU366" authorId="0" shapeId="0" xr:uid="{9E295F0F-78FF-48EE-AF49-680C2849664E}">
      <text>
        <r>
          <rPr>
            <b/>
            <sz val="9"/>
            <color indexed="81"/>
            <rFont val="Tahoma"/>
            <family val="2"/>
          </rPr>
          <t>Gavin Mudd:</t>
        </r>
        <r>
          <rPr>
            <sz val="9"/>
            <color indexed="81"/>
            <rFont val="Tahoma"/>
            <family val="2"/>
          </rPr>
          <t xml:space="preserve">
data from Berger et al (2011)</t>
        </r>
      </text>
    </comment>
    <comment ref="BK367" authorId="0" shapeId="0" xr:uid="{B527F038-5AA1-4970-AFA5-8460DDE6E9F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7" authorId="0" shapeId="0" xr:uid="{BF53BACD-CB62-4021-8100-C0697A03E49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67" authorId="0" shapeId="0" xr:uid="{E02311BF-804E-4029-A11C-42562E62599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8" authorId="0" shapeId="0" xr:uid="{8ADDB481-7FC2-485E-8E19-1F723A29F68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68" authorId="0" shapeId="0" xr:uid="{D92A9397-B192-4F51-8B32-D59D26BA481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68" authorId="0" shapeId="0" xr:uid="{3E1A2B78-240A-4DB4-821B-77048FCB9AB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69" authorId="0" shapeId="0" xr:uid="{2D7383A6-E8C5-4539-BF95-A3C738FECE02}">
      <text>
        <r>
          <rPr>
            <b/>
            <sz val="9"/>
            <color indexed="81"/>
            <rFont val="Tahoma"/>
            <family val="2"/>
          </rPr>
          <t>Gavin Mudd:</t>
        </r>
        <r>
          <rPr>
            <sz val="9"/>
            <color indexed="81"/>
            <rFont val="Tahoma"/>
            <family val="2"/>
          </rPr>
          <t xml:space="preserve">
code basis unclear, assumed as inferred resources only</t>
        </r>
      </text>
    </comment>
    <comment ref="BT369" authorId="0" shapeId="0" xr:uid="{F40E355B-62EC-4E10-B833-9641B6DB9D7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69" authorId="0" shapeId="0" xr:uid="{3E02D529-82AA-4363-93D1-A13A27A5DFF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69" authorId="0" shapeId="0" xr:uid="{3EDD7927-9038-462F-84BC-470EB4CFD787}">
      <text>
        <r>
          <rPr>
            <b/>
            <sz val="9"/>
            <color indexed="81"/>
            <rFont val="Tahoma"/>
            <family val="2"/>
          </rPr>
          <t>Gavin Mudd:</t>
        </r>
        <r>
          <rPr>
            <sz val="9"/>
            <color indexed="81"/>
            <rFont val="Tahoma"/>
            <family val="2"/>
          </rPr>
          <t xml:space="preserve">
code basis unclear, assumed as inferred resources only</t>
        </r>
      </text>
    </comment>
    <comment ref="BK370" authorId="0" shapeId="0" xr:uid="{5819EBD9-1C45-47DC-9FB2-8D59A39442B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70" authorId="0" shapeId="0" xr:uid="{53EEB085-0597-4C43-B817-F946C03F628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70" authorId="0" shapeId="0" xr:uid="{296DE6D5-5BBB-4E9A-9A64-E6C5D2A4897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71" authorId="0" shapeId="0" xr:uid="{FC9CFF30-56E8-41F5-84B4-7DB362FC6765}">
      <text>
        <r>
          <rPr>
            <b/>
            <sz val="9"/>
            <color indexed="81"/>
            <rFont val="Tahoma"/>
            <family val="2"/>
          </rPr>
          <t>Gavin Mudd:</t>
        </r>
        <r>
          <rPr>
            <sz val="9"/>
            <color indexed="81"/>
            <rFont val="Tahoma"/>
            <family val="2"/>
          </rPr>
          <t xml:space="preserve">
only total resources reported, assumed as inferred</t>
        </r>
      </text>
    </comment>
    <comment ref="BT371" authorId="0" shapeId="0" xr:uid="{E75D221A-92D6-4760-A9F7-B041C3732A5E}">
      <text>
        <r>
          <rPr>
            <b/>
            <sz val="9"/>
            <color indexed="81"/>
            <rFont val="Tahoma"/>
            <family val="2"/>
          </rPr>
          <t>Gavin Mudd:</t>
        </r>
        <r>
          <rPr>
            <sz val="9"/>
            <color indexed="81"/>
            <rFont val="Tahoma"/>
            <family val="2"/>
          </rPr>
          <t xml:space="preserve">
only total resources reported, assumed as inferred</t>
        </r>
      </text>
    </comment>
    <comment ref="BU371" authorId="0" shapeId="0" xr:uid="{947B38E0-6074-48F1-9D28-233D756DB8A8}">
      <text>
        <r>
          <rPr>
            <b/>
            <sz val="9"/>
            <color indexed="81"/>
            <rFont val="Tahoma"/>
            <family val="2"/>
          </rPr>
          <t>Gavin Mudd:</t>
        </r>
        <r>
          <rPr>
            <sz val="9"/>
            <color indexed="81"/>
            <rFont val="Tahoma"/>
            <family val="2"/>
          </rPr>
          <t xml:space="preserve">
only total resources reported, assumed as inferred</t>
        </r>
      </text>
    </comment>
    <comment ref="BK372" authorId="0" shapeId="0" xr:uid="{6491E58F-3E72-4D9C-9661-222DCCD70151}">
      <text>
        <r>
          <rPr>
            <b/>
            <sz val="9"/>
            <color indexed="81"/>
            <rFont val="Tahoma"/>
            <family val="2"/>
          </rPr>
          <t>Gavin Mudd:</t>
        </r>
        <r>
          <rPr>
            <sz val="9"/>
            <color indexed="81"/>
            <rFont val="Tahoma"/>
            <family val="2"/>
          </rPr>
          <t xml:space="preserve">
only total resources reported, assumed as inferred</t>
        </r>
      </text>
    </comment>
    <comment ref="BT372" authorId="0" shapeId="0" xr:uid="{547AE384-57EC-4F22-8A50-D5C9AD7EA35C}">
      <text>
        <r>
          <rPr>
            <b/>
            <sz val="9"/>
            <color indexed="81"/>
            <rFont val="Tahoma"/>
            <family val="2"/>
          </rPr>
          <t>Gavin Mudd:</t>
        </r>
        <r>
          <rPr>
            <sz val="9"/>
            <color indexed="81"/>
            <rFont val="Tahoma"/>
            <family val="2"/>
          </rPr>
          <t xml:space="preserve">
only total resources reported, assumed as inferred</t>
        </r>
      </text>
    </comment>
    <comment ref="BU372" authorId="0" shapeId="0" xr:uid="{9360B4AD-A533-437C-9A01-69CA31016FFE}">
      <text>
        <r>
          <rPr>
            <b/>
            <sz val="9"/>
            <color indexed="81"/>
            <rFont val="Tahoma"/>
            <family val="2"/>
          </rPr>
          <t>Gavin Mudd:</t>
        </r>
        <r>
          <rPr>
            <sz val="9"/>
            <color indexed="81"/>
            <rFont val="Tahoma"/>
            <family val="2"/>
          </rPr>
          <t xml:space="preserve">
only total resources reported, assumed as inferred</t>
        </r>
      </text>
    </comment>
    <comment ref="BK373" authorId="0" shapeId="0" xr:uid="{7566F9E3-0E06-4CEE-A681-1001F601F42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73" authorId="0" shapeId="0" xr:uid="{16B2F78C-57CA-44B5-8EF6-3EF276546B1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73" authorId="0" shapeId="0" xr:uid="{830FAA36-AB49-4CB3-83B9-D1E019FAA6C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73" authorId="0" shapeId="0" xr:uid="{CF5535E2-2A26-49C3-9B85-88CD28A909E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73" authorId="0" shapeId="0" xr:uid="{2688E937-9D2A-4076-A987-27A7C6B0316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74" authorId="0" shapeId="0" xr:uid="{4F934BCC-2A2E-40E9-9819-894FADB3D3D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74" authorId="0" shapeId="0" xr:uid="{178D86B1-4548-48C2-93AA-E0C82FA5D09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74" authorId="0" shapeId="0" xr:uid="{D8FB08A6-450B-41A7-8794-276C4E6B4A8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74" authorId="0" shapeId="0" xr:uid="{229CEBEE-0610-492C-8118-798CFAA1CBD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74" authorId="0" shapeId="0" xr:uid="{DCC446E2-0DF7-4BD4-B0DB-C4EC842B4A9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375" authorId="0" shapeId="0" xr:uid="{BCB5F398-9F13-463E-9944-F43AD7902966}">
      <text>
        <r>
          <rPr>
            <b/>
            <sz val="9"/>
            <color indexed="81"/>
            <rFont val="Tahoma"/>
            <family val="2"/>
          </rPr>
          <t>Gavin Mudd:</t>
        </r>
        <r>
          <rPr>
            <sz val="9"/>
            <color indexed="81"/>
            <rFont val="Tahoma"/>
            <family val="2"/>
          </rPr>
          <t xml:space="preserve">
previously held by European Nickel Plc</t>
        </r>
      </text>
    </comment>
    <comment ref="BK375" authorId="0" shapeId="0" xr:uid="{FE914737-704A-46EC-ABA2-F11BF04FBCCA}">
      <text>
        <r>
          <rPr>
            <b/>
            <sz val="9"/>
            <color indexed="81"/>
            <rFont val="Tahoma"/>
            <family val="2"/>
          </rPr>
          <t>Gavin Mudd:</t>
        </r>
        <r>
          <rPr>
            <sz val="9"/>
            <color indexed="81"/>
            <rFont val="Tahoma"/>
            <family val="2"/>
          </rPr>
          <t xml:space="preserve">
originally reported as probable reserves, but assued as inferred resources due to failure of project</t>
        </r>
      </text>
    </comment>
    <comment ref="BT375" authorId="0" shapeId="0" xr:uid="{DF270A6B-3727-4B7E-B6D6-3554F87400F6}">
      <text>
        <r>
          <rPr>
            <b/>
            <sz val="9"/>
            <color indexed="81"/>
            <rFont val="Tahoma"/>
            <family val="2"/>
          </rPr>
          <t>Gavin Mudd:</t>
        </r>
        <r>
          <rPr>
            <sz val="9"/>
            <color indexed="81"/>
            <rFont val="Tahoma"/>
            <family val="2"/>
          </rPr>
          <t xml:space="preserve">
originally reported as probable reserves, but assued as inferred resources due to failure of project</t>
        </r>
      </text>
    </comment>
    <comment ref="EA375" authorId="0" shapeId="0" xr:uid="{8B4A177D-00B5-4C5B-B7B3-0A90E521262B}">
      <text>
        <r>
          <rPr>
            <b/>
            <sz val="9"/>
            <color indexed="81"/>
            <rFont val="Tahoma"/>
            <family val="2"/>
          </rPr>
          <t>Gavin Mudd:</t>
        </r>
        <r>
          <rPr>
            <sz val="9"/>
            <color indexed="81"/>
            <rFont val="Tahoma"/>
            <family val="2"/>
          </rPr>
          <t xml:space="preserve">
data from European Nickel Plc</t>
        </r>
      </text>
    </comment>
    <comment ref="BK376" authorId="0" shapeId="0" xr:uid="{40257E89-ED64-436A-A470-4158873AEEF6}">
      <text>
        <r>
          <rPr>
            <b/>
            <sz val="9"/>
            <color indexed="81"/>
            <rFont val="Tahoma"/>
            <family val="2"/>
          </rPr>
          <t>Gavin Mudd:</t>
        </r>
        <r>
          <rPr>
            <sz val="9"/>
            <color indexed="81"/>
            <rFont val="Tahoma"/>
            <family val="2"/>
          </rPr>
          <t xml:space="preserve">
originally reported as probable reserves, but assued as inferred resources due to failure of project</t>
        </r>
      </text>
    </comment>
    <comment ref="BT376" authorId="0" shapeId="0" xr:uid="{FC07BC2C-0533-4CB1-A5CB-085831B2BF75}">
      <text>
        <r>
          <rPr>
            <b/>
            <sz val="9"/>
            <color indexed="81"/>
            <rFont val="Tahoma"/>
            <family val="2"/>
          </rPr>
          <t>Gavin Mudd:</t>
        </r>
        <r>
          <rPr>
            <sz val="9"/>
            <color indexed="81"/>
            <rFont val="Tahoma"/>
            <family val="2"/>
          </rPr>
          <t xml:space="preserve">
originally reported as probable reserves, but assued as inferred resources due to failure of project</t>
        </r>
      </text>
    </comment>
    <comment ref="EA376" authorId="0" shapeId="0" xr:uid="{6642AA13-4972-427E-9357-9EBDF13DEDB9}">
      <text>
        <r>
          <rPr>
            <b/>
            <sz val="9"/>
            <color indexed="81"/>
            <rFont val="Tahoma"/>
            <family val="2"/>
          </rPr>
          <t>Gavin Mudd:</t>
        </r>
        <r>
          <rPr>
            <sz val="9"/>
            <color indexed="81"/>
            <rFont val="Tahoma"/>
            <family val="2"/>
          </rPr>
          <t xml:space="preserve">
data from European Nickel Plc</t>
        </r>
      </text>
    </comment>
    <comment ref="M377" authorId="0" shapeId="0" xr:uid="{D0B0FA9B-D2C9-4767-99D4-0FF11CCC7838}">
      <text>
        <r>
          <rPr>
            <b/>
            <sz val="9"/>
            <color indexed="81"/>
            <rFont val="Tahoma"/>
            <family val="2"/>
          </rPr>
          <t>Gavin Mudd:</t>
        </r>
        <r>
          <rPr>
            <sz val="9"/>
            <color indexed="81"/>
            <rFont val="Tahoma"/>
            <family val="2"/>
          </rPr>
          <t xml:space="preserve">
includes Trull-Surroj, Mamez, Namen (Nome)-Arren</t>
        </r>
      </text>
    </comment>
    <comment ref="N377" authorId="0" shapeId="0" xr:uid="{393B18CD-500B-4A45-B40E-9DACB9C3F3BD}">
      <text>
        <r>
          <rPr>
            <b/>
            <sz val="9"/>
            <color indexed="81"/>
            <rFont val="Tahoma"/>
            <family val="2"/>
          </rPr>
          <t>Gavin Mudd:</t>
        </r>
        <r>
          <rPr>
            <sz val="9"/>
            <color indexed="81"/>
            <rFont val="Tahoma"/>
            <family val="2"/>
          </rPr>
          <t xml:space="preserve">
previously held by Balkan Resources, which became Arian Resources</t>
        </r>
      </text>
    </comment>
    <comment ref="BK377" authorId="0" shapeId="0" xr:uid="{DC930CB8-FBDA-417C-B75B-3214D281301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77" authorId="0" shapeId="0" xr:uid="{5141D6B6-A41F-496D-AB16-A8318AC0CB2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77" authorId="0" shapeId="0" xr:uid="{9A013410-78F5-4942-95B1-1A62DDEF59D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77" authorId="0" shapeId="0" xr:uid="{614498C0-040E-4472-8CE6-C26BA34A464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77" authorId="0" shapeId="0" xr:uid="{2317167A-A8BB-4623-9A00-EE8795E6F5C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378" authorId="0" shapeId="0" xr:uid="{27E113B8-D62C-4439-A254-019867CD1F9C}">
      <text>
        <r>
          <rPr>
            <b/>
            <sz val="9"/>
            <color indexed="81"/>
            <rFont val="Tahoma"/>
            <family val="2"/>
          </rPr>
          <t>Gavin Mudd:</t>
        </r>
        <r>
          <rPr>
            <sz val="9"/>
            <color indexed="81"/>
            <rFont val="Tahoma"/>
            <family val="2"/>
          </rPr>
          <t xml:space="preserve">
previously held by Balkan Resources, which became Arian Resources</t>
        </r>
      </text>
    </comment>
    <comment ref="BK378" authorId="0" shapeId="0" xr:uid="{BD568E32-D238-4557-AA5E-74BA4AD8A3F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78" authorId="0" shapeId="0" xr:uid="{B1B3DD02-5C4F-43EE-B22B-AAE0848AAB8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78" authorId="0" shapeId="0" xr:uid="{2FF1106B-9558-4D12-92D7-194E06F10D0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78" authorId="0" shapeId="0" xr:uid="{7C81BD83-5459-482F-A9FA-8AC60068A81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78" authorId="0" shapeId="0" xr:uid="{0EAEB5A1-6C8A-4A17-8AE1-62794F38D84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M379" authorId="0" shapeId="0" xr:uid="{3AA5B5DB-49AA-4F65-A3F7-AF319E8A9668}">
      <text>
        <r>
          <rPr>
            <b/>
            <sz val="9"/>
            <color indexed="81"/>
            <rFont val="Tahoma"/>
            <family val="2"/>
          </rPr>
          <t>Gavin Mudd:</t>
        </r>
        <r>
          <rPr>
            <sz val="9"/>
            <color indexed="81"/>
            <rFont val="Tahoma"/>
            <family val="2"/>
          </rPr>
          <t xml:space="preserve">
includes Bitinckës, Trenit, Kokogllaves, Serpentine, Kapshticës</t>
        </r>
      </text>
    </comment>
    <comment ref="N379" authorId="0" shapeId="0" xr:uid="{AF06CFE4-7AFF-403D-9EA8-022E1AD8BBB5}">
      <text>
        <r>
          <rPr>
            <b/>
            <sz val="9"/>
            <color indexed="81"/>
            <rFont val="Tahoma"/>
            <family val="2"/>
          </rPr>
          <t>Gavin Mudd:</t>
        </r>
        <r>
          <rPr>
            <sz val="9"/>
            <color indexed="81"/>
            <rFont val="Tahoma"/>
            <family val="2"/>
          </rPr>
          <t xml:space="preserve">
previously held by Balkan Resources, which became Arian Resources</t>
        </r>
      </text>
    </comment>
    <comment ref="BK379" authorId="0" shapeId="0" xr:uid="{2904063B-7307-457B-A3AD-55BF482777B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79" authorId="0" shapeId="0" xr:uid="{3797F648-D14D-4C35-A50D-FA99ABEB269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79" authorId="0" shapeId="0" xr:uid="{1BE494E4-3479-4D83-99D0-3F0C53C2541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79" authorId="0" shapeId="0" xr:uid="{19E5D6D8-9061-4770-8FC1-342D2BD4097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79" authorId="0" shapeId="0" xr:uid="{8AC7C40D-C242-4657-9305-4C72FE329CF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80" authorId="0" shapeId="0" xr:uid="{095A171A-3ADC-4D3C-B30E-3C672C69945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0" authorId="0" shapeId="0" xr:uid="{2EC5A77D-88B4-4241-8667-9DA31E2A0F9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80" authorId="0" shapeId="0" xr:uid="{58500D11-D94F-4166-A883-92C6F75E94A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80" authorId="0" shapeId="0" xr:uid="{5B04781C-D7BF-4753-8043-736ECE055A2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81" authorId="0" shapeId="0" xr:uid="{19495320-D3B0-4CD1-B1B9-A7178111240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1" authorId="0" shapeId="0" xr:uid="{544FBBF6-DD5F-4E1E-A744-6266A4CC428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81" authorId="0" shapeId="0" xr:uid="{51DAB0FC-B4A5-41B7-98EB-2D36D6F36D3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82" authorId="0" shapeId="0" xr:uid="{C4406077-21D5-4B2C-AD1A-6EA13AEFA00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2" authorId="0" shapeId="0" xr:uid="{7F69FA6C-C3B7-42F8-9858-5A2EE7D59FD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82" authorId="0" shapeId="0" xr:uid="{F00F4191-5027-4B7D-8717-FB18E5C4720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83" authorId="0" shapeId="0" xr:uid="{8A821A46-4EA4-40E2-94E0-6E1FBCA102D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3" authorId="0" shapeId="0" xr:uid="{910BDB33-D1BE-45FE-96B3-67EE69CA274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384" authorId="0" shapeId="0" xr:uid="{9CF6FC53-29FD-4B77-860F-9DE709565F8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4" authorId="0" shapeId="0" xr:uid="{FEEA61E6-FA5F-45DF-9D26-F0FE1982EAE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84" authorId="0" shapeId="0" xr:uid="{728407A3-F649-4512-A2A6-A074DCC3AE13}">
      <text>
        <r>
          <rPr>
            <b/>
            <sz val="9"/>
            <color indexed="81"/>
            <rFont val="Tahoma"/>
            <family val="2"/>
          </rPr>
          <t>Gavin Mudd:</t>
        </r>
        <r>
          <rPr>
            <sz val="9"/>
            <color indexed="81"/>
            <rFont val="Tahoma"/>
            <family val="2"/>
          </rPr>
          <t xml:space="preserve">
data from Prof. Sokol Mati</t>
        </r>
      </text>
    </comment>
    <comment ref="BK386" authorId="0" shapeId="0" xr:uid="{9F55C8F5-20F5-42A8-B95D-B5236794977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6" authorId="0" shapeId="0" xr:uid="{FF2763AB-4F50-411D-BE4C-E77F3164F39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86" authorId="0" shapeId="0" xr:uid="{D0DE1E8C-F951-4C0F-903C-A93A531070D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Y386" authorId="0" shapeId="0" xr:uid="{8A81DB4E-D731-4E2A-B37D-C0CD0E8A8CE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386" authorId="0" shapeId="0" xr:uid="{E326C505-4774-47CF-9187-87CBB87D462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387" authorId="0" shapeId="0" xr:uid="{4A7D5475-FD9E-4F56-9A05-1BF6289AA5CB}">
      <text>
        <r>
          <rPr>
            <b/>
            <sz val="9"/>
            <color indexed="81"/>
            <rFont val="Tahoma"/>
            <family val="2"/>
          </rPr>
          <t>Gavin Mudd:</t>
        </r>
        <r>
          <rPr>
            <sz val="9"/>
            <color indexed="81"/>
            <rFont val="Tahoma"/>
            <family val="2"/>
          </rPr>
          <t xml:space="preserve">
previously held by Lithic Metals &amp; Energy</t>
        </r>
      </text>
    </comment>
    <comment ref="BK387" authorId="0" shapeId="0" xr:uid="{86A95457-9E56-4037-9957-BCADF771CED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7" authorId="0" shapeId="0" xr:uid="{BBB34514-B1E5-4F0B-A703-52B476B1650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388" authorId="0" shapeId="0" xr:uid="{A1A5F6ED-1765-4656-A0FA-888A51CEC134}">
      <text>
        <r>
          <rPr>
            <b/>
            <sz val="9"/>
            <color indexed="81"/>
            <rFont val="Tahoma"/>
            <family val="2"/>
          </rPr>
          <t>Gavin Mudd:</t>
        </r>
        <r>
          <rPr>
            <sz val="9"/>
            <color indexed="81"/>
            <rFont val="Tahoma"/>
            <family val="2"/>
          </rPr>
          <t xml:space="preserve">
previously held by Lithic Metals &amp; Energy</t>
        </r>
      </text>
    </comment>
    <comment ref="BK388" authorId="0" shapeId="0" xr:uid="{7F39C87B-1F5F-4491-B0B6-C468CA3AB74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388" authorId="0" shapeId="0" xr:uid="{F5C7A490-2143-4545-AA69-388447B1F72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388" authorId="0" shapeId="0" xr:uid="{02199305-CC82-42E9-B239-69AE5B6C0AA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389" authorId="0" shapeId="0" xr:uid="{C24B18FC-74EF-469C-9626-A740E4C6DAC3}">
      <text>
        <r>
          <rPr>
            <b/>
            <sz val="9"/>
            <color indexed="81"/>
            <rFont val="Tahoma"/>
            <family val="2"/>
          </rPr>
          <t>Gavin Mudd:</t>
        </r>
        <r>
          <rPr>
            <sz val="9"/>
            <color indexed="81"/>
            <rFont val="Tahoma"/>
            <family val="2"/>
          </rPr>
          <t xml:space="preserve">
previously held by Northern Mining Ltd; then KGHM</t>
        </r>
      </text>
    </comment>
    <comment ref="EA389" authorId="0" shapeId="0" xr:uid="{682F4222-A6F4-4D97-BC00-B8494649329A}">
      <text>
        <r>
          <rPr>
            <b/>
            <sz val="9"/>
            <color indexed="81"/>
            <rFont val="Tahoma"/>
            <family val="2"/>
          </rPr>
          <t>Gavin Mudd:</t>
        </r>
        <r>
          <rPr>
            <sz val="9"/>
            <color indexed="81"/>
            <rFont val="Tahoma"/>
            <family val="2"/>
          </rPr>
          <t xml:space="preserve">
data from Northern Mining Ltd</t>
        </r>
      </text>
    </comment>
    <comment ref="N390" authorId="0" shapeId="0" xr:uid="{9396292C-A00A-4E00-B6F2-271D48F13F04}">
      <text>
        <r>
          <rPr>
            <b/>
            <sz val="9"/>
            <color indexed="81"/>
            <rFont val="Tahoma"/>
            <family val="2"/>
          </rPr>
          <t>Gavin Mudd:</t>
        </r>
        <r>
          <rPr>
            <sz val="9"/>
            <color indexed="81"/>
            <rFont val="Tahoma"/>
            <family val="2"/>
          </rPr>
          <t xml:space="preserve">
previously a joint venture led by Discovery Metals Ltd, which is now bankrupt, butr other partners included JOGMEC, Xstrata</t>
        </r>
      </text>
    </comment>
    <comment ref="EA390" authorId="0" shapeId="0" xr:uid="{CDFDF648-0554-4B74-B22E-3D24C12C8B41}">
      <text>
        <r>
          <rPr>
            <b/>
            <sz val="9"/>
            <color indexed="81"/>
            <rFont val="Tahoma"/>
            <family val="2"/>
          </rPr>
          <t>Gavin Mudd:</t>
        </r>
        <r>
          <rPr>
            <sz val="9"/>
            <color indexed="81"/>
            <rFont val="Tahoma"/>
            <family val="2"/>
          </rPr>
          <t xml:space="preserve">
data from Discovery Metals</t>
        </r>
      </text>
    </comment>
    <comment ref="S391" authorId="0" shapeId="0" xr:uid="{F4C9A9BF-6EB9-4B54-BEF8-F3B5872440B3}">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AO391" authorId="0" shapeId="0" xr:uid="{1A779CAA-0B4C-4893-A01B-B55D746CCEED}">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AP391" authorId="0" shapeId="0" xr:uid="{D78F4BF9-08AF-4002-976D-96B6097DFBC2}">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AX391" authorId="0" shapeId="0" xr:uid="{A060F7C1-CFAC-42C0-A61D-BB487AC1D78A}">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S392" authorId="0" shapeId="0" xr:uid="{7C82A024-CD9B-4178-AC4D-A2209C0B8AC1}">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AO392" authorId="0" shapeId="0" xr:uid="{EC8195D3-FE2B-446A-B346-0EA876A6A46A}">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AP392" authorId="0" shapeId="0" xr:uid="{C259736A-6E9A-4D99-BB51-67475001E99F}">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AX392" authorId="0" shapeId="0" xr:uid="{D0332395-4697-4FAA-B961-B202D43F9DE2}">
      <text>
        <r>
          <rPr>
            <b/>
            <sz val="9"/>
            <color indexed="81"/>
            <rFont val="Tahoma"/>
            <family val="2"/>
          </rPr>
          <t>Gavin Mudd:</t>
        </r>
        <r>
          <rPr>
            <sz val="9"/>
            <color indexed="81"/>
            <rFont val="Tahoma"/>
            <family val="2"/>
          </rPr>
          <t xml:space="preserve">
measured &amp; indicated reported, assumed as indicated given closure; 2014 Norilsk Nickel data</t>
        </r>
      </text>
    </comment>
    <comment ref="N393" authorId="0" shapeId="0" xr:uid="{62871CCF-7B78-47AC-ACCA-68B7AD310F88}">
      <text>
        <r>
          <rPr>
            <b/>
            <sz val="9"/>
            <color indexed="81"/>
            <rFont val="Tahoma"/>
            <family val="2"/>
          </rPr>
          <t>Gavin Mudd:</t>
        </r>
        <r>
          <rPr>
            <sz val="9"/>
            <color indexed="81"/>
            <rFont val="Tahoma"/>
            <family val="2"/>
          </rPr>
          <t xml:space="preserve">
commonly known as Bamangwato Concessions Ltd - but specific corporate name is BCL Ltd</t>
        </r>
      </text>
    </comment>
    <comment ref="S393" authorId="0" shapeId="0" xr:uid="{D951A0C3-8685-47D6-B79E-464F732A6032}">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AO393" authorId="0" shapeId="0" xr:uid="{E5F8C107-9956-4E88-A577-3218E4FE4B44}">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K393" authorId="0" shapeId="0" xr:uid="{5FA90B2E-E821-45E2-881A-29844486701E}">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L393" authorId="0" shapeId="0" xr:uid="{10E79144-945F-49D7-8D90-B45562F10966}">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T393" authorId="0" shapeId="0" xr:uid="{2E1EF73F-16A4-40FB-826D-D4A4D4DAF6B9}">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CG393" authorId="0" shapeId="0" xr:uid="{EE5E8C02-5639-4098-9B25-DCEF05206E19}">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DC393" authorId="0" shapeId="0" xr:uid="{E8FF5EE9-5F90-4932-A23B-F07A60DCB3AB}">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N394" authorId="0" shapeId="0" xr:uid="{5BE46A62-9662-41C3-AEE2-0C450485A6B0}">
      <text>
        <r>
          <rPr>
            <b/>
            <sz val="9"/>
            <color indexed="81"/>
            <rFont val="Tahoma"/>
            <family val="2"/>
          </rPr>
          <t>Gavin Mudd:</t>
        </r>
        <r>
          <rPr>
            <sz val="9"/>
            <color indexed="81"/>
            <rFont val="Tahoma"/>
            <family val="2"/>
          </rPr>
          <t xml:space="preserve">
commonly known as Bamangwato Concessions Ltd - but specific corporate name is BCL Ltd</t>
        </r>
      </text>
    </comment>
    <comment ref="S394" authorId="0" shapeId="0" xr:uid="{BE465B8E-441C-4233-85C8-6F8DFA6DD9D1}">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AO394" authorId="0" shapeId="0" xr:uid="{13A2DEAD-6FB3-400A-AEB3-55260A8DF5A0}">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K394" authorId="0" shapeId="0" xr:uid="{8613A1A6-4292-4D86-B38E-890533EF2708}">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L394" authorId="0" shapeId="0" xr:uid="{F17B075D-3674-422A-AEFC-066418DA626C}">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T394" authorId="0" shapeId="0" xr:uid="{1153909F-02D0-4130-AD75-5A26B34E69F9}">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CG394" authorId="0" shapeId="0" xr:uid="{E771415C-A5A1-42B2-A12C-62E578AF8091}">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DC394" authorId="0" shapeId="0" xr:uid="{3F607813-CDC4-40C4-8AAE-7B03B3192BBF}">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N395" authorId="0" shapeId="0" xr:uid="{A1C7ABD3-B3C7-422F-B7AD-4CD8548A4A34}">
      <text>
        <r>
          <rPr>
            <b/>
            <sz val="9"/>
            <color indexed="81"/>
            <rFont val="Tahoma"/>
            <family val="2"/>
          </rPr>
          <t>Gavin Mudd:</t>
        </r>
        <r>
          <rPr>
            <sz val="9"/>
            <color indexed="81"/>
            <rFont val="Tahoma"/>
            <family val="2"/>
          </rPr>
          <t xml:space="preserve">
commonly known as Bamangwato Concessions Ltd - but specific corporate name is BCL Ltd</t>
        </r>
      </text>
    </comment>
    <comment ref="S395" authorId="0" shapeId="0" xr:uid="{730ADE36-3E43-44F1-9153-17906FFEA8C4}">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AO395" authorId="0" shapeId="0" xr:uid="{D29D9744-E975-453D-96D5-780E58D1C6A6}">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K395" authorId="0" shapeId="0" xr:uid="{873BB83A-0B13-4B7A-998F-7166C6EB7030}">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L395" authorId="0" shapeId="0" xr:uid="{17E2B56F-E93E-41CF-958E-3BFF1736C0FB}">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T395" authorId="0" shapeId="0" xr:uid="{16D14E55-CFB4-4F40-8882-BD27C76849F7}">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CG395" authorId="0" shapeId="0" xr:uid="{19FB4E24-D532-45AD-A39F-281CAB647131}">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DC395" authorId="0" shapeId="0" xr:uid="{D86A0347-7FEA-49EE-B201-12C2EE5E629B}">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N396" authorId="0" shapeId="0" xr:uid="{26B55C4D-B2DC-46BE-80C3-FD9AB695C247}">
      <text>
        <r>
          <rPr>
            <b/>
            <sz val="9"/>
            <color indexed="81"/>
            <rFont val="Tahoma"/>
            <family val="2"/>
          </rPr>
          <t>Gavin Mudd:</t>
        </r>
        <r>
          <rPr>
            <sz val="9"/>
            <color indexed="81"/>
            <rFont val="Tahoma"/>
            <family val="2"/>
          </rPr>
          <t xml:space="preserve">
commonly known as Bamangwato Concessions Ltd - but specific corporate name is BCL Ltd</t>
        </r>
      </text>
    </comment>
    <comment ref="S396" authorId="0" shapeId="0" xr:uid="{FE96F38C-7199-45A2-B60E-38A5375E63F7}">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AO396" authorId="0" shapeId="0" xr:uid="{48450EE9-E6D3-4E92-90C0-25B00EF122B5}">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K396" authorId="0" shapeId="0" xr:uid="{48B94CD4-3E99-4422-B14A-C06F30E47B7D}">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L396" authorId="0" shapeId="0" xr:uid="{9F414396-AB8C-4837-8671-163C9A907B8D}">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T396" authorId="0" shapeId="0" xr:uid="{DD32E7E5-7317-486C-B47C-97794B192892}">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CG396" authorId="0" shapeId="0" xr:uid="{7CFAC8C6-C8D0-4BFA-82B8-341E7C314C0C}">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DC396" authorId="0" shapeId="0" xr:uid="{22FE9034-CBC8-4618-BD42-E0F15506AF03}">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N397" authorId="0" shapeId="0" xr:uid="{43898BFD-6AE4-4482-A523-C2A798584943}">
      <text>
        <r>
          <rPr>
            <b/>
            <sz val="9"/>
            <color indexed="81"/>
            <rFont val="Tahoma"/>
            <family val="2"/>
          </rPr>
          <t>Gavin Mudd:</t>
        </r>
        <r>
          <rPr>
            <sz val="9"/>
            <color indexed="81"/>
            <rFont val="Tahoma"/>
            <family val="2"/>
          </rPr>
          <t xml:space="preserve">
commonly known as Bamangwato Concessions Ltd - but specific corporate name is BCL Ltd</t>
        </r>
      </text>
    </comment>
    <comment ref="S397" authorId="0" shapeId="0" xr:uid="{AB0A4B7D-7CD6-4986-9A9F-0F20AF44ED07}">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AO397" authorId="0" shapeId="0" xr:uid="{D114F0EB-850D-48EF-9B4B-056FBE2B842D}">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K397" authorId="0" shapeId="0" xr:uid="{4D267364-8C9A-424A-BCCB-ED0B192AED5D}">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L397" authorId="0" shapeId="0" xr:uid="{DE9F61F9-E07A-40CA-8A57-D417E7198283}">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BT397" authorId="0" shapeId="0" xr:uid="{B5F08886-5A0F-4BD9-B405-2DA9D7FF94E8}">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CG397" authorId="0" shapeId="0" xr:uid="{C5D85A60-E365-4F77-9BF7-CC8D271DC8D3}">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DC397" authorId="0" shapeId="0" xr:uid="{BE9C0A0F-1C88-45EC-AB51-7247CB18A0DA}">
      <text>
        <r>
          <rPr>
            <b/>
            <sz val="9"/>
            <color indexed="81"/>
            <rFont val="Tahoma"/>
            <family val="2"/>
          </rPr>
          <t>Gavin Mudd:</t>
        </r>
        <r>
          <rPr>
            <sz val="9"/>
            <color indexed="81"/>
            <rFont val="Tahoma"/>
            <family val="2"/>
          </rPr>
          <t xml:space="preserve">
given old nature and uncertainty around BCL's status, all resources allocated as inferred resources only - with the data for reserves excluded (given the closed / bankrupt status of BCL)</t>
        </r>
      </text>
    </comment>
    <comment ref="M398" authorId="1" shapeId="0" xr:uid="{77A153EC-921F-4E2F-8BF3-BE1657638CE5}">
      <text>
        <r>
          <rPr>
            <b/>
            <sz val="9"/>
            <color indexed="81"/>
            <rFont val="Tahoma"/>
            <family val="2"/>
          </rPr>
          <t>Author:</t>
        </r>
        <r>
          <rPr>
            <sz val="9"/>
            <color indexed="81"/>
            <rFont val="Tahoma"/>
            <family val="2"/>
          </rPr>
          <t xml:space="preserve">
includes Kilvenjärvi, Ahmavaara, Suhanko
North, Siika-Kämä, Konttijärvi</t>
        </r>
      </text>
    </comment>
    <comment ref="N398" authorId="0" shapeId="0" xr:uid="{D6C38A17-8BAA-4184-A154-F366D0EAE590}">
      <text>
        <r>
          <rPr>
            <b/>
            <sz val="9"/>
            <color indexed="81"/>
            <rFont val="Tahoma"/>
            <family val="2"/>
          </rPr>
          <t>Gavin Mudd:</t>
        </r>
        <r>
          <rPr>
            <sz val="9"/>
            <color indexed="81"/>
            <rFont val="Tahoma"/>
            <family val="2"/>
          </rPr>
          <t xml:space="preserve">
previously held by Gold Fields Ltd</t>
        </r>
      </text>
    </comment>
    <comment ref="S398" authorId="0" shapeId="0" xr:uid="{F8C8FCC3-7FF9-445D-B6F9-6CE13ACB84EB}">
      <text>
        <r>
          <rPr>
            <b/>
            <sz val="9"/>
            <color indexed="81"/>
            <rFont val="Tahoma"/>
            <family val="2"/>
          </rPr>
          <t>Gavin Mudd:</t>
        </r>
        <r>
          <rPr>
            <sz val="9"/>
            <color indexed="81"/>
            <rFont val="Tahoma"/>
            <family val="2"/>
          </rPr>
          <t xml:space="preserve">
2016 Gold Fields data</t>
        </r>
      </text>
    </comment>
    <comment ref="T398" authorId="0" shapeId="0" xr:uid="{A92CEEE3-BDEB-4B79-BEA6-2D43E3ED98F7}">
      <text>
        <r>
          <rPr>
            <b/>
            <sz val="9"/>
            <color indexed="81"/>
            <rFont val="Tahoma"/>
            <family val="2"/>
          </rPr>
          <t>Gavin Mudd:</t>
        </r>
        <r>
          <rPr>
            <sz val="9"/>
            <color indexed="81"/>
            <rFont val="Tahoma"/>
            <family val="2"/>
          </rPr>
          <t xml:space="preserve">
2016 Gold Fields data</t>
        </r>
      </text>
    </comment>
    <comment ref="U398" authorId="0" shapeId="0" xr:uid="{7704BC84-2FE5-4540-A3E4-717C24082814}">
      <text>
        <r>
          <rPr>
            <b/>
            <sz val="9"/>
            <color indexed="81"/>
            <rFont val="Tahoma"/>
            <family val="2"/>
          </rPr>
          <t>Gavin Mudd:</t>
        </r>
        <r>
          <rPr>
            <sz val="9"/>
            <color indexed="81"/>
            <rFont val="Tahoma"/>
            <family val="2"/>
          </rPr>
          <t xml:space="preserve">
2016 Gold Fields data</t>
        </r>
      </text>
    </comment>
    <comment ref="AB398" authorId="0" shapeId="0" xr:uid="{047C5C4A-B907-4CF5-BB74-DD8052A9658E}">
      <text>
        <r>
          <rPr>
            <b/>
            <sz val="9"/>
            <color indexed="81"/>
            <rFont val="Tahoma"/>
            <family val="2"/>
          </rPr>
          <t>Gavin Mudd:</t>
        </r>
        <r>
          <rPr>
            <sz val="9"/>
            <color indexed="81"/>
            <rFont val="Tahoma"/>
            <family val="2"/>
          </rPr>
          <t xml:space="preserve">
2016 Gold Fields data</t>
        </r>
      </text>
    </comment>
    <comment ref="AD398" authorId="0" shapeId="0" xr:uid="{3418C8F5-467B-46B4-A539-2A7BBDDEF2CC}">
      <text>
        <r>
          <rPr>
            <b/>
            <sz val="9"/>
            <color indexed="81"/>
            <rFont val="Tahoma"/>
            <family val="2"/>
          </rPr>
          <t>Gavin Mudd:</t>
        </r>
        <r>
          <rPr>
            <sz val="9"/>
            <color indexed="81"/>
            <rFont val="Tahoma"/>
            <family val="2"/>
          </rPr>
          <t xml:space="preserve">
2016 Gold Fields data</t>
        </r>
      </text>
    </comment>
    <comment ref="AE398" authorId="0" shapeId="0" xr:uid="{F5088552-AA29-435D-ABF4-B2AA5683AE24}">
      <text>
        <r>
          <rPr>
            <b/>
            <sz val="9"/>
            <color indexed="81"/>
            <rFont val="Tahoma"/>
            <family val="2"/>
          </rPr>
          <t>Gavin Mudd:</t>
        </r>
        <r>
          <rPr>
            <sz val="9"/>
            <color indexed="81"/>
            <rFont val="Tahoma"/>
            <family val="2"/>
          </rPr>
          <t xml:space="preserve">
2016 Gold Fields data</t>
        </r>
      </text>
    </comment>
    <comment ref="AO398" authorId="0" shapeId="0" xr:uid="{E11D13DB-CBAE-4528-ADAD-018B5E684DC6}">
      <text>
        <r>
          <rPr>
            <b/>
            <sz val="9"/>
            <color indexed="81"/>
            <rFont val="Tahoma"/>
            <family val="2"/>
          </rPr>
          <t>Gavin Mudd:</t>
        </r>
        <r>
          <rPr>
            <sz val="9"/>
            <color indexed="81"/>
            <rFont val="Tahoma"/>
            <family val="2"/>
          </rPr>
          <t xml:space="preserve">
2016 Gold Fields data</t>
        </r>
      </text>
    </comment>
    <comment ref="AP398" authorId="0" shapeId="0" xr:uid="{4A098E9C-BCCA-4601-8D50-365E90354F88}">
      <text>
        <r>
          <rPr>
            <b/>
            <sz val="9"/>
            <color indexed="81"/>
            <rFont val="Tahoma"/>
            <family val="2"/>
          </rPr>
          <t>Gavin Mudd:</t>
        </r>
        <r>
          <rPr>
            <sz val="9"/>
            <color indexed="81"/>
            <rFont val="Tahoma"/>
            <family val="2"/>
          </rPr>
          <t xml:space="preserve">
2016 Gold Fields data</t>
        </r>
      </text>
    </comment>
    <comment ref="AQ398" authorId="0" shapeId="0" xr:uid="{887C1467-CECE-444C-82F9-7CA285A2C92E}">
      <text>
        <r>
          <rPr>
            <b/>
            <sz val="9"/>
            <color indexed="81"/>
            <rFont val="Tahoma"/>
            <family val="2"/>
          </rPr>
          <t>Gavin Mudd:</t>
        </r>
        <r>
          <rPr>
            <sz val="9"/>
            <color indexed="81"/>
            <rFont val="Tahoma"/>
            <family val="2"/>
          </rPr>
          <t xml:space="preserve">
2016 Gold Fields data</t>
        </r>
      </text>
    </comment>
    <comment ref="AX398" authorId="0" shapeId="0" xr:uid="{8C6CC593-C525-4B2D-93B3-C571759946CB}">
      <text>
        <r>
          <rPr>
            <b/>
            <sz val="9"/>
            <color indexed="81"/>
            <rFont val="Tahoma"/>
            <family val="2"/>
          </rPr>
          <t>Gavin Mudd:</t>
        </r>
        <r>
          <rPr>
            <sz val="9"/>
            <color indexed="81"/>
            <rFont val="Tahoma"/>
            <family val="2"/>
          </rPr>
          <t xml:space="preserve">
2016 Gold Fields data</t>
        </r>
      </text>
    </comment>
    <comment ref="AZ398" authorId="0" shapeId="0" xr:uid="{6AA286B2-44A5-4F45-8365-FD65D91A2865}">
      <text>
        <r>
          <rPr>
            <b/>
            <sz val="9"/>
            <color indexed="81"/>
            <rFont val="Tahoma"/>
            <family val="2"/>
          </rPr>
          <t>Gavin Mudd:</t>
        </r>
        <r>
          <rPr>
            <sz val="9"/>
            <color indexed="81"/>
            <rFont val="Tahoma"/>
            <family val="2"/>
          </rPr>
          <t xml:space="preserve">
2016 Gold Fields data</t>
        </r>
      </text>
    </comment>
    <comment ref="BA398" authorId="0" shapeId="0" xr:uid="{695278A3-242D-49A0-A5B8-BFED7816ECE5}">
      <text>
        <r>
          <rPr>
            <b/>
            <sz val="9"/>
            <color indexed="81"/>
            <rFont val="Tahoma"/>
            <family val="2"/>
          </rPr>
          <t>Gavin Mudd:</t>
        </r>
        <r>
          <rPr>
            <sz val="9"/>
            <color indexed="81"/>
            <rFont val="Tahoma"/>
            <family val="2"/>
          </rPr>
          <t xml:space="preserve">
2016 Gold Fields data</t>
        </r>
      </text>
    </comment>
    <comment ref="BK398" authorId="0" shapeId="0" xr:uid="{CC6D15C9-DA12-40B4-BFDA-E1AE27B3FF47}">
      <text>
        <r>
          <rPr>
            <b/>
            <sz val="9"/>
            <color indexed="81"/>
            <rFont val="Tahoma"/>
            <family val="2"/>
          </rPr>
          <t>Gavin Mudd:</t>
        </r>
        <r>
          <rPr>
            <sz val="9"/>
            <color indexed="81"/>
            <rFont val="Tahoma"/>
            <family val="2"/>
          </rPr>
          <t xml:space="preserve">
2016 Gold Fields data</t>
        </r>
      </text>
    </comment>
    <comment ref="BL398" authorId="0" shapeId="0" xr:uid="{146E921E-5554-4EB9-A3E5-3B6CDB546A3D}">
      <text>
        <r>
          <rPr>
            <b/>
            <sz val="9"/>
            <color indexed="81"/>
            <rFont val="Tahoma"/>
            <family val="2"/>
          </rPr>
          <t>Gavin Mudd:</t>
        </r>
        <r>
          <rPr>
            <sz val="9"/>
            <color indexed="81"/>
            <rFont val="Tahoma"/>
            <family val="2"/>
          </rPr>
          <t xml:space="preserve">
2016 Gold Fields data</t>
        </r>
      </text>
    </comment>
    <comment ref="BM398" authorId="0" shapeId="0" xr:uid="{A268CBA2-C29B-4B90-AF38-EB16F905FB71}">
      <text>
        <r>
          <rPr>
            <b/>
            <sz val="9"/>
            <color indexed="81"/>
            <rFont val="Tahoma"/>
            <family val="2"/>
          </rPr>
          <t>Gavin Mudd:</t>
        </r>
        <r>
          <rPr>
            <sz val="9"/>
            <color indexed="81"/>
            <rFont val="Tahoma"/>
            <family val="2"/>
          </rPr>
          <t xml:space="preserve">
2016 Gold Fields data</t>
        </r>
      </text>
    </comment>
    <comment ref="BT398" authorId="0" shapeId="0" xr:uid="{A9EC0475-FF0F-4C4D-B26D-1840F065481D}">
      <text>
        <r>
          <rPr>
            <b/>
            <sz val="9"/>
            <color indexed="81"/>
            <rFont val="Tahoma"/>
            <family val="2"/>
          </rPr>
          <t>Gavin Mudd:</t>
        </r>
        <r>
          <rPr>
            <sz val="9"/>
            <color indexed="81"/>
            <rFont val="Tahoma"/>
            <family val="2"/>
          </rPr>
          <t xml:space="preserve">
2016 Gold Fields data</t>
        </r>
      </text>
    </comment>
    <comment ref="BV398" authorId="0" shapeId="0" xr:uid="{C0B04566-DBC6-4D6F-B4F1-94A8B01F4866}">
      <text>
        <r>
          <rPr>
            <b/>
            <sz val="9"/>
            <color indexed="81"/>
            <rFont val="Tahoma"/>
            <family val="2"/>
          </rPr>
          <t>Gavin Mudd:</t>
        </r>
        <r>
          <rPr>
            <sz val="9"/>
            <color indexed="81"/>
            <rFont val="Tahoma"/>
            <family val="2"/>
          </rPr>
          <t xml:space="preserve">
2016 Gold Fields data</t>
        </r>
      </text>
    </comment>
    <comment ref="BW398" authorId="0" shapeId="0" xr:uid="{8A4B1A8B-1969-42F6-8BF5-01E40938675B}">
      <text>
        <r>
          <rPr>
            <b/>
            <sz val="9"/>
            <color indexed="81"/>
            <rFont val="Tahoma"/>
            <family val="2"/>
          </rPr>
          <t>Gavin Mudd:</t>
        </r>
        <r>
          <rPr>
            <sz val="9"/>
            <color indexed="81"/>
            <rFont val="Tahoma"/>
            <family val="2"/>
          </rPr>
          <t xml:space="preserve">
2016 Gold Fields data</t>
        </r>
      </text>
    </comment>
    <comment ref="EA398" authorId="0" shapeId="0" xr:uid="{E25A3683-C659-4A45-99C7-108771738A00}">
      <text>
        <r>
          <rPr>
            <b/>
            <sz val="9"/>
            <color indexed="81"/>
            <rFont val="Tahoma"/>
            <family val="2"/>
          </rPr>
          <t>Gavin Mudd:</t>
        </r>
        <r>
          <rPr>
            <sz val="9"/>
            <color indexed="81"/>
            <rFont val="Tahoma"/>
            <family val="2"/>
          </rPr>
          <t xml:space="preserve">
2016 Gold Fields data</t>
        </r>
      </text>
    </comment>
    <comment ref="BU399" authorId="0" shapeId="0" xr:uid="{36C770B7-18F8-47F8-B31E-108A47D20823}">
      <text>
        <r>
          <rPr>
            <b/>
            <sz val="9"/>
            <color indexed="81"/>
            <rFont val="Tahoma"/>
            <family val="2"/>
          </rPr>
          <t>Gavin Mudd:</t>
        </r>
        <r>
          <rPr>
            <sz val="9"/>
            <color indexed="81"/>
            <rFont val="Tahoma"/>
            <family val="2"/>
          </rPr>
          <t xml:space="preserve">
from Tech Rep (2011-03)</t>
        </r>
      </text>
    </comment>
    <comment ref="N400" authorId="0" shapeId="0" xr:uid="{D7781568-213C-40B1-8C12-1A9B6CE5D41D}">
      <text>
        <r>
          <rPr>
            <b/>
            <sz val="9"/>
            <color indexed="81"/>
            <rFont val="Tahoma"/>
            <family val="2"/>
          </rPr>
          <t>Gavin Mudd:</t>
        </r>
        <r>
          <rPr>
            <sz val="9"/>
            <color indexed="81"/>
            <rFont val="Tahoma"/>
            <family val="2"/>
          </rPr>
          <t xml:space="preserve">
previously held by Belevedere Resources Ltd, which declared bankruptcy in Dec. 2015</t>
        </r>
      </text>
    </comment>
    <comment ref="S400" authorId="0" shapeId="0" xr:uid="{DBE60DE1-65AB-4C4E-AB9F-6B60622799B9}">
      <text>
        <r>
          <rPr>
            <b/>
            <sz val="9"/>
            <color indexed="81"/>
            <rFont val="Tahoma"/>
            <family val="2"/>
          </rPr>
          <t>Gavin Mudd:</t>
        </r>
        <r>
          <rPr>
            <sz val="9"/>
            <color indexed="81"/>
            <rFont val="Tahoma"/>
            <family val="2"/>
          </rPr>
          <t xml:space="preserve">
assumes proved reserves plus measured resources</t>
        </r>
      </text>
    </comment>
    <comment ref="T400" authorId="0" shapeId="0" xr:uid="{C19FAA22-C950-423A-B992-ECD7516F93CE}">
      <text>
        <r>
          <rPr>
            <b/>
            <sz val="9"/>
            <color indexed="81"/>
            <rFont val="Tahoma"/>
            <family val="2"/>
          </rPr>
          <t>Gavin Mudd:</t>
        </r>
        <r>
          <rPr>
            <sz val="9"/>
            <color indexed="81"/>
            <rFont val="Tahoma"/>
            <family val="2"/>
          </rPr>
          <t xml:space="preserve">
assumes proved reserves plus measured resources</t>
        </r>
      </text>
    </comment>
    <comment ref="AB400" authorId="0" shapeId="0" xr:uid="{FF287DF0-9CD9-4569-BB51-11F9F2A93DFC}">
      <text>
        <r>
          <rPr>
            <b/>
            <sz val="9"/>
            <color indexed="81"/>
            <rFont val="Tahoma"/>
            <family val="2"/>
          </rPr>
          <t>Gavin Mudd:</t>
        </r>
        <r>
          <rPr>
            <sz val="9"/>
            <color indexed="81"/>
            <rFont val="Tahoma"/>
            <family val="2"/>
          </rPr>
          <t xml:space="preserve">
assumes proved reserves plus measured resources</t>
        </r>
      </text>
    </comment>
    <comment ref="AC400" authorId="0" shapeId="0" xr:uid="{2006ADF4-3341-4C90-A872-8C42015FE0BD}">
      <text>
        <r>
          <rPr>
            <b/>
            <sz val="9"/>
            <color indexed="81"/>
            <rFont val="Tahoma"/>
            <family val="2"/>
          </rPr>
          <t>Gavin Mudd:</t>
        </r>
        <r>
          <rPr>
            <sz val="9"/>
            <color indexed="81"/>
            <rFont val="Tahoma"/>
            <family val="2"/>
          </rPr>
          <t xml:space="preserve">
FODD (2017) data</t>
        </r>
      </text>
    </comment>
    <comment ref="AD400" authorId="0" shapeId="0" xr:uid="{741C3D4A-0D47-4601-B23F-ED35DD967901}">
      <text>
        <r>
          <rPr>
            <b/>
            <sz val="9"/>
            <color indexed="81"/>
            <rFont val="Tahoma"/>
            <family val="2"/>
          </rPr>
          <t>Gavin Mudd:</t>
        </r>
        <r>
          <rPr>
            <sz val="9"/>
            <color indexed="81"/>
            <rFont val="Tahoma"/>
            <family val="2"/>
          </rPr>
          <t xml:space="preserve">
data from Eilu (2012)</t>
        </r>
      </text>
    </comment>
    <comment ref="AE400" authorId="0" shapeId="0" xr:uid="{DAA4CD5D-DFA1-458A-A088-9C7E0344BA51}">
      <text>
        <r>
          <rPr>
            <b/>
            <sz val="9"/>
            <color indexed="81"/>
            <rFont val="Tahoma"/>
            <family val="2"/>
          </rPr>
          <t>Gavin Mudd:</t>
        </r>
        <r>
          <rPr>
            <sz val="9"/>
            <color indexed="81"/>
            <rFont val="Tahoma"/>
            <family val="2"/>
          </rPr>
          <t xml:space="preserve">
data from Eilu (2012)</t>
        </r>
      </text>
    </comment>
    <comment ref="AO400" authorId="0" shapeId="0" xr:uid="{13EDC0B1-1357-495C-80D2-C8F37F4FDC27}">
      <text>
        <r>
          <rPr>
            <b/>
            <sz val="9"/>
            <color indexed="81"/>
            <rFont val="Tahoma"/>
            <family val="2"/>
          </rPr>
          <t>Gavin Mudd:</t>
        </r>
        <r>
          <rPr>
            <sz val="9"/>
            <color indexed="81"/>
            <rFont val="Tahoma"/>
            <family val="2"/>
          </rPr>
          <t xml:space="preserve">
assumes probable reserves plus indicated resources</t>
        </r>
      </text>
    </comment>
    <comment ref="AP400" authorId="0" shapeId="0" xr:uid="{4C1467D6-1618-4A79-8481-82D9C216BC5E}">
      <text>
        <r>
          <rPr>
            <b/>
            <sz val="9"/>
            <color indexed="81"/>
            <rFont val="Tahoma"/>
            <family val="2"/>
          </rPr>
          <t>Gavin Mudd:</t>
        </r>
        <r>
          <rPr>
            <sz val="9"/>
            <color indexed="81"/>
            <rFont val="Tahoma"/>
            <family val="2"/>
          </rPr>
          <t xml:space="preserve">
assumes probable reserves plus indicated resources</t>
        </r>
      </text>
    </comment>
    <comment ref="AX400" authorId="0" shapeId="0" xr:uid="{959D0B3B-4085-48DE-9E0E-8F0BA7456974}">
      <text>
        <r>
          <rPr>
            <b/>
            <sz val="9"/>
            <color indexed="81"/>
            <rFont val="Tahoma"/>
            <family val="2"/>
          </rPr>
          <t>Gavin Mudd:</t>
        </r>
        <r>
          <rPr>
            <sz val="9"/>
            <color indexed="81"/>
            <rFont val="Tahoma"/>
            <family val="2"/>
          </rPr>
          <t xml:space="preserve">
assumes probable reserves plus indicated resources</t>
        </r>
      </text>
    </comment>
    <comment ref="AY400" authorId="0" shapeId="0" xr:uid="{E306177C-AE40-4A38-83FB-7321DDB28151}">
      <text>
        <r>
          <rPr>
            <b/>
            <sz val="9"/>
            <color indexed="81"/>
            <rFont val="Tahoma"/>
            <family val="2"/>
          </rPr>
          <t>Gavin Mudd:</t>
        </r>
        <r>
          <rPr>
            <sz val="9"/>
            <color indexed="81"/>
            <rFont val="Tahoma"/>
            <family val="2"/>
          </rPr>
          <t xml:space="preserve">
FODD (2017) data</t>
        </r>
      </text>
    </comment>
    <comment ref="AZ400" authorId="0" shapeId="0" xr:uid="{8F3B5CC8-C043-492D-A898-5067AFF2ED6B}">
      <text>
        <r>
          <rPr>
            <b/>
            <sz val="9"/>
            <color indexed="81"/>
            <rFont val="Tahoma"/>
            <family val="2"/>
          </rPr>
          <t>Gavin Mudd:</t>
        </r>
        <r>
          <rPr>
            <sz val="9"/>
            <color indexed="81"/>
            <rFont val="Tahoma"/>
            <family val="2"/>
          </rPr>
          <t xml:space="preserve">
data from Eilu (2012)</t>
        </r>
      </text>
    </comment>
    <comment ref="BA400" authorId="0" shapeId="0" xr:uid="{9C89771A-5D87-4CF4-8253-4EB88F3C9D4B}">
      <text>
        <r>
          <rPr>
            <b/>
            <sz val="9"/>
            <color indexed="81"/>
            <rFont val="Tahoma"/>
            <family val="2"/>
          </rPr>
          <t>Gavin Mudd:</t>
        </r>
        <r>
          <rPr>
            <sz val="9"/>
            <color indexed="81"/>
            <rFont val="Tahoma"/>
            <family val="2"/>
          </rPr>
          <t xml:space="preserve">
data from Eilu (2012)</t>
        </r>
      </text>
    </comment>
    <comment ref="BU400" authorId="0" shapeId="0" xr:uid="{02C05609-7232-45AA-B026-70C0647CCC88}">
      <text>
        <r>
          <rPr>
            <b/>
            <sz val="9"/>
            <color indexed="81"/>
            <rFont val="Tahoma"/>
            <family val="2"/>
          </rPr>
          <t>Gavin Mudd:</t>
        </r>
        <r>
          <rPr>
            <sz val="9"/>
            <color indexed="81"/>
            <rFont val="Tahoma"/>
            <family val="2"/>
          </rPr>
          <t xml:space="preserve">
FODD (2017) data</t>
        </r>
      </text>
    </comment>
    <comment ref="BV400" authorId="0" shapeId="0" xr:uid="{A9E9117A-F9ED-4FF2-9446-0C7108420A6F}">
      <text>
        <r>
          <rPr>
            <b/>
            <sz val="9"/>
            <color indexed="81"/>
            <rFont val="Tahoma"/>
            <family val="2"/>
          </rPr>
          <t>Gavin Mudd:</t>
        </r>
        <r>
          <rPr>
            <sz val="9"/>
            <color indexed="81"/>
            <rFont val="Tahoma"/>
            <family val="2"/>
          </rPr>
          <t xml:space="preserve">
data from Eilu (2012)</t>
        </r>
      </text>
    </comment>
    <comment ref="BW400" authorId="0" shapeId="0" xr:uid="{A8918F6F-B2E0-4A67-B7CF-1AF4CF9F2495}">
      <text>
        <r>
          <rPr>
            <b/>
            <sz val="9"/>
            <color indexed="81"/>
            <rFont val="Tahoma"/>
            <family val="2"/>
          </rPr>
          <t>Gavin Mudd:</t>
        </r>
        <r>
          <rPr>
            <sz val="9"/>
            <color indexed="81"/>
            <rFont val="Tahoma"/>
            <family val="2"/>
          </rPr>
          <t xml:space="preserve">
data from Eilu (2012)</t>
        </r>
      </text>
    </comment>
    <comment ref="CQ400" authorId="0" shapeId="0" xr:uid="{F4AF3ED7-282F-4D9E-B7F4-D8451BF542F5}">
      <text>
        <r>
          <rPr>
            <b/>
            <sz val="9"/>
            <color indexed="81"/>
            <rFont val="Tahoma"/>
            <family val="2"/>
          </rPr>
          <t>Gavin Mudd:</t>
        </r>
        <r>
          <rPr>
            <sz val="9"/>
            <color indexed="81"/>
            <rFont val="Tahoma"/>
            <family val="2"/>
          </rPr>
          <t xml:space="preserve">
FODD (2017) data</t>
        </r>
      </text>
    </comment>
    <comment ref="CR400" authorId="0" shapeId="0" xr:uid="{337D7C76-1623-4637-BF2E-C79FDA8288D6}">
      <text>
        <r>
          <rPr>
            <b/>
            <sz val="9"/>
            <color indexed="81"/>
            <rFont val="Tahoma"/>
            <family val="2"/>
          </rPr>
          <t>Gavin Mudd:</t>
        </r>
        <r>
          <rPr>
            <sz val="9"/>
            <color indexed="81"/>
            <rFont val="Tahoma"/>
            <family val="2"/>
          </rPr>
          <t xml:space="preserve">
data from Eilu (2012)</t>
        </r>
      </text>
    </comment>
    <comment ref="CS400" authorId="0" shapeId="0" xr:uid="{D2A13CA5-C1ED-4C9A-B695-DA0A471216BF}">
      <text>
        <r>
          <rPr>
            <b/>
            <sz val="9"/>
            <color indexed="81"/>
            <rFont val="Tahoma"/>
            <family val="2"/>
          </rPr>
          <t>Gavin Mudd:</t>
        </r>
        <r>
          <rPr>
            <sz val="9"/>
            <color indexed="81"/>
            <rFont val="Tahoma"/>
            <family val="2"/>
          </rPr>
          <t xml:space="preserve">
data from Eilu (2012)</t>
        </r>
      </text>
    </comment>
    <comment ref="DM400" authorId="0" shapeId="0" xr:uid="{7F232472-0EB1-4804-A266-DC990D1C169D}">
      <text>
        <r>
          <rPr>
            <b/>
            <sz val="9"/>
            <color indexed="81"/>
            <rFont val="Tahoma"/>
            <family val="2"/>
          </rPr>
          <t>Gavin Mudd:</t>
        </r>
        <r>
          <rPr>
            <sz val="9"/>
            <color indexed="81"/>
            <rFont val="Tahoma"/>
            <family val="2"/>
          </rPr>
          <t xml:space="preserve">
FODD (2017) data</t>
        </r>
      </text>
    </comment>
    <comment ref="DN400" authorId="0" shapeId="0" xr:uid="{AEE7A534-4BB6-4550-90A8-74BB3D36F62D}">
      <text>
        <r>
          <rPr>
            <b/>
            <sz val="9"/>
            <color indexed="81"/>
            <rFont val="Tahoma"/>
            <family val="2"/>
          </rPr>
          <t>Gavin Mudd:</t>
        </r>
        <r>
          <rPr>
            <sz val="9"/>
            <color indexed="81"/>
            <rFont val="Tahoma"/>
            <family val="2"/>
          </rPr>
          <t xml:space="preserve">
data from Eilu (2012)</t>
        </r>
      </text>
    </comment>
    <comment ref="DO400" authorId="0" shapeId="0" xr:uid="{E00CD608-A6C9-4863-B4D5-9086CADB6B29}">
      <text>
        <r>
          <rPr>
            <b/>
            <sz val="9"/>
            <color indexed="81"/>
            <rFont val="Tahoma"/>
            <family val="2"/>
          </rPr>
          <t>Gavin Mudd:</t>
        </r>
        <r>
          <rPr>
            <sz val="9"/>
            <color indexed="81"/>
            <rFont val="Tahoma"/>
            <family val="2"/>
          </rPr>
          <t xml:space="preserve">
data from Eilu (2012)</t>
        </r>
      </text>
    </comment>
    <comment ref="BK401" authorId="0" shapeId="0" xr:uid="{56A2F4C6-5A39-44F8-8B3A-0480C8415B4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1" authorId="0" shapeId="0" xr:uid="{D62335C2-FAC2-438A-BF1E-283C5711C6A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01" authorId="0" shapeId="0" xr:uid="{2ADBF029-C48B-463D-BD33-99839B4529BC}">
      <text>
        <r>
          <rPr>
            <b/>
            <sz val="9"/>
            <color indexed="81"/>
            <rFont val="Tahoma"/>
            <family val="2"/>
          </rPr>
          <t>Gavin Mudd:</t>
        </r>
        <r>
          <rPr>
            <sz val="9"/>
            <color indexed="81"/>
            <rFont val="Tahoma"/>
            <family val="2"/>
          </rPr>
          <t xml:space="preserve">
data from Sandstad et al (2012)</t>
        </r>
      </text>
    </comment>
    <comment ref="BK402" authorId="0" shapeId="0" xr:uid="{221338D1-E4FE-4186-8D1C-B85F9BDE93B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02" authorId="0" shapeId="0" xr:uid="{B458B7CF-556B-4B7A-B7E1-2F4A02CAC97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2" authorId="0" shapeId="0" xr:uid="{7293E4FD-D3C1-4852-A837-418357349CA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02" authorId="0" shapeId="0" xr:uid="{05267C2C-23C5-4BCB-9B81-118393FA76C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03" authorId="0" shapeId="0" xr:uid="{139B0500-8626-4E1D-9E2A-33DA4CFC4AC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03" authorId="0" shapeId="0" xr:uid="{211493F2-EBDD-42C6-9A69-4C857EA2A72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3" authorId="0" shapeId="0" xr:uid="{27913C5B-A1D4-456B-9BED-EE4916B9573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03" authorId="0" shapeId="0" xr:uid="{9CC5CC2B-659A-42CE-A7B2-4750DE6D0FD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04" authorId="0" shapeId="0" xr:uid="{9356474D-5709-4793-B956-8699D9C4BC3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04" authorId="0" shapeId="0" xr:uid="{C46CE57B-B694-431B-9591-C379E724AF9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4" authorId="0" shapeId="0" xr:uid="{AA77E727-4D82-4DF3-83AB-6F8757897E4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05" authorId="0" shapeId="0" xr:uid="{D8FDEA9C-6B33-40D6-B6A6-78A8563BFAA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05" authorId="0" shapeId="0" xr:uid="{80BE6451-5A91-45BB-BF23-79F04F6D1AF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5" authorId="0" shapeId="0" xr:uid="{4C7FD0CF-A18B-404F-AC11-1BFB2D31B5E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05" authorId="0" shapeId="0" xr:uid="{15DBE738-9016-4726-BE6C-9840AB9EF8B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06" authorId="0" shapeId="0" xr:uid="{0271BB45-D7E7-4160-BC05-3FDC053D4A9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06" authorId="0" shapeId="0" xr:uid="{44F8CB9F-19D6-4329-BB89-4EC73C12557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6" authorId="0" shapeId="0" xr:uid="{2187B05B-482B-4205-B217-8F20F55676A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06" authorId="0" shapeId="0" xr:uid="{C73C34AF-F3A8-4B8E-949F-16C5800CEB6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07" authorId="0" shapeId="0" xr:uid="{9C7647F4-82FB-478B-89C0-39175C179C4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07" authorId="0" shapeId="0" xr:uid="{22E1B8B1-6932-46F8-9886-8B6523134F8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S407" authorId="0" shapeId="0" xr:uid="{9256263F-EF90-418F-85D1-E6F3E5C0E3C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07" authorId="0" shapeId="0" xr:uid="{E3D87024-5DDA-4CFD-865C-CCE3F46BA8E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407" authorId="0" shapeId="0" xr:uid="{8C8227C0-2D6D-4618-A8BA-748A885BFD7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08" authorId="0" shapeId="0" xr:uid="{382CFA4A-2A62-4B2E-A2E1-48472FB49521}">
      <text>
        <r>
          <rPr>
            <b/>
            <sz val="9"/>
            <color indexed="81"/>
            <rFont val="Tahoma"/>
            <family val="2"/>
          </rPr>
          <t>Gavin Mudd:</t>
        </r>
        <r>
          <rPr>
            <sz val="9"/>
            <color indexed="81"/>
            <rFont val="Tahoma"/>
            <family val="2"/>
          </rPr>
          <t xml:space="preserve">
previously held by Nortec Minerals Corp, Finore Mining (note: Palladium One was formerly Nickel On Resources)</t>
        </r>
      </text>
    </comment>
    <comment ref="AY408" authorId="0" shapeId="0" xr:uid="{3C765FC4-D8DB-43F9-AAB8-59887C52F649}">
      <text>
        <r>
          <rPr>
            <b/>
            <sz val="9"/>
            <color indexed="81"/>
            <rFont val="Tahoma"/>
            <family val="2"/>
          </rPr>
          <t>Gavin Mudd:</t>
        </r>
        <r>
          <rPr>
            <sz val="9"/>
            <color indexed="81"/>
            <rFont val="Tahoma"/>
            <family val="2"/>
          </rPr>
          <t xml:space="preserve">
from Tech Rep (2011-03)</t>
        </r>
      </text>
    </comment>
    <comment ref="BU408" authorId="0" shapeId="0" xr:uid="{A833C7C0-A9A6-42B3-8B58-7744B7AAE385}">
      <text>
        <r>
          <rPr>
            <b/>
            <sz val="9"/>
            <color indexed="81"/>
            <rFont val="Tahoma"/>
            <family val="2"/>
          </rPr>
          <t>Gavin Mudd:</t>
        </r>
        <r>
          <rPr>
            <sz val="9"/>
            <color indexed="81"/>
            <rFont val="Tahoma"/>
            <family val="2"/>
          </rPr>
          <t xml:space="preserve">
from Tech Rep (2011-03)</t>
        </r>
      </text>
    </comment>
    <comment ref="N409" authorId="0" shapeId="0" xr:uid="{EA240C47-7E60-449C-9008-93FFA92D2B14}">
      <text>
        <r>
          <rPr>
            <b/>
            <sz val="9"/>
            <color indexed="81"/>
            <rFont val="Tahoma"/>
            <family val="2"/>
          </rPr>
          <t>Gavin Mudd:</t>
        </r>
        <r>
          <rPr>
            <sz val="9"/>
            <color indexed="81"/>
            <rFont val="Tahoma"/>
            <family val="2"/>
          </rPr>
          <t xml:space="preserve">
previously owned by First Quantum Minerals</t>
        </r>
      </text>
    </comment>
    <comment ref="S409" authorId="0" shapeId="0" xr:uid="{DD5DA101-92A3-45F2-A93B-887797C2F2B8}">
      <text>
        <r>
          <rPr>
            <b/>
            <sz val="9"/>
            <color indexed="81"/>
            <rFont val="Tahoma"/>
            <family val="2"/>
          </rPr>
          <t>Gavin Mudd:</t>
        </r>
        <r>
          <rPr>
            <sz val="9"/>
            <color indexed="81"/>
            <rFont val="Tahoma"/>
            <family val="2"/>
          </rPr>
          <t xml:space="preserve">
assumes proved reserves plus measured resources</t>
        </r>
      </text>
    </comment>
    <comment ref="T409" authorId="0" shapeId="0" xr:uid="{AA09D99F-B9E2-4FF0-8041-42C7375811EC}">
      <text>
        <r>
          <rPr>
            <b/>
            <sz val="9"/>
            <color indexed="81"/>
            <rFont val="Tahoma"/>
            <family val="2"/>
          </rPr>
          <t>Gavin Mudd:</t>
        </r>
        <r>
          <rPr>
            <sz val="9"/>
            <color indexed="81"/>
            <rFont val="Tahoma"/>
            <family val="2"/>
          </rPr>
          <t xml:space="preserve">
assumes proved reserves plus measured resources</t>
        </r>
      </text>
    </comment>
    <comment ref="U409" authorId="0" shapeId="0" xr:uid="{FC7A19DB-F252-41DD-AFBD-89885A19EA40}">
      <text>
        <r>
          <rPr>
            <b/>
            <sz val="9"/>
            <color indexed="81"/>
            <rFont val="Tahoma"/>
            <family val="2"/>
          </rPr>
          <t>Gavin Mudd:</t>
        </r>
        <r>
          <rPr>
            <sz val="9"/>
            <color indexed="81"/>
            <rFont val="Tahoma"/>
            <family val="2"/>
          </rPr>
          <t xml:space="preserve">
assumes proved reserves plus measured resources</t>
        </r>
      </text>
    </comment>
    <comment ref="AB409" authorId="0" shapeId="0" xr:uid="{82587CD4-B106-427E-82B6-103B5ACC864A}">
      <text>
        <r>
          <rPr>
            <b/>
            <sz val="9"/>
            <color indexed="81"/>
            <rFont val="Tahoma"/>
            <family val="2"/>
          </rPr>
          <t>Gavin Mudd:</t>
        </r>
        <r>
          <rPr>
            <sz val="9"/>
            <color indexed="81"/>
            <rFont val="Tahoma"/>
            <family val="2"/>
          </rPr>
          <t xml:space="preserve">
assumes proved reserves plus measured resources</t>
        </r>
      </text>
    </comment>
    <comment ref="AC409" authorId="0" shapeId="0" xr:uid="{760DF7C3-1E8B-4179-B1F7-941A0ADD59D5}">
      <text>
        <r>
          <rPr>
            <b/>
            <sz val="9"/>
            <color indexed="81"/>
            <rFont val="Tahoma"/>
            <family val="2"/>
          </rPr>
          <t>Gavin Mudd:</t>
        </r>
        <r>
          <rPr>
            <sz val="9"/>
            <color indexed="81"/>
            <rFont val="Tahoma"/>
            <family val="2"/>
          </rPr>
          <t xml:space="preserve">
assumes proved reserves plus measured resources</t>
        </r>
      </text>
    </comment>
    <comment ref="AD409" authorId="0" shapeId="0" xr:uid="{5F7A84C4-A9AD-42EE-82D9-F2A905A40969}">
      <text>
        <r>
          <rPr>
            <b/>
            <sz val="9"/>
            <color indexed="81"/>
            <rFont val="Tahoma"/>
            <family val="2"/>
          </rPr>
          <t>Gavin Mudd:</t>
        </r>
        <r>
          <rPr>
            <sz val="9"/>
            <color indexed="81"/>
            <rFont val="Tahoma"/>
            <family val="2"/>
          </rPr>
          <t xml:space="preserve">
assumes proved reserves plus measured resources</t>
        </r>
      </text>
    </comment>
    <comment ref="AE409" authorId="0" shapeId="0" xr:uid="{9E8C7DEA-3841-4F6B-8572-92AC9AED655A}">
      <text>
        <r>
          <rPr>
            <b/>
            <sz val="9"/>
            <color indexed="81"/>
            <rFont val="Tahoma"/>
            <family val="2"/>
          </rPr>
          <t>Gavin Mudd:</t>
        </r>
        <r>
          <rPr>
            <sz val="9"/>
            <color indexed="81"/>
            <rFont val="Tahoma"/>
            <family val="2"/>
          </rPr>
          <t xml:space="preserve">
assumes proved reserves plus measured resources</t>
        </r>
      </text>
    </comment>
    <comment ref="AO409" authorId="0" shapeId="0" xr:uid="{1A665859-EAFA-4F9F-B7CC-B5909A1A4597}">
      <text>
        <r>
          <rPr>
            <b/>
            <sz val="9"/>
            <color indexed="81"/>
            <rFont val="Tahoma"/>
            <family val="2"/>
          </rPr>
          <t>Gavin Mudd:</t>
        </r>
        <r>
          <rPr>
            <sz val="9"/>
            <color indexed="81"/>
            <rFont val="Tahoma"/>
            <family val="2"/>
          </rPr>
          <t xml:space="preserve">
assumes probable reserves plus indicated resources</t>
        </r>
      </text>
    </comment>
    <comment ref="AP409" authorId="0" shapeId="0" xr:uid="{A8B4E854-F793-4E74-B3E8-2EE68BB20BEA}">
      <text>
        <r>
          <rPr>
            <b/>
            <sz val="9"/>
            <color indexed="81"/>
            <rFont val="Tahoma"/>
            <family val="2"/>
          </rPr>
          <t>Gavin Mudd:</t>
        </r>
        <r>
          <rPr>
            <sz val="9"/>
            <color indexed="81"/>
            <rFont val="Tahoma"/>
            <family val="2"/>
          </rPr>
          <t xml:space="preserve">
assumes probable reserves plus indicated resources</t>
        </r>
      </text>
    </comment>
    <comment ref="AQ409" authorId="0" shapeId="0" xr:uid="{D6FCF21A-5C53-4C76-91D2-84CC65D08655}">
      <text>
        <r>
          <rPr>
            <b/>
            <sz val="9"/>
            <color indexed="81"/>
            <rFont val="Tahoma"/>
            <family val="2"/>
          </rPr>
          <t>Gavin Mudd:</t>
        </r>
        <r>
          <rPr>
            <sz val="9"/>
            <color indexed="81"/>
            <rFont val="Tahoma"/>
            <family val="2"/>
          </rPr>
          <t xml:space="preserve">
assumes probable reserves plus indicated resources</t>
        </r>
      </text>
    </comment>
    <comment ref="AX409" authorId="0" shapeId="0" xr:uid="{7B89D237-038C-41E6-BFC9-98F5D1AE03C4}">
      <text>
        <r>
          <rPr>
            <b/>
            <sz val="9"/>
            <color indexed="81"/>
            <rFont val="Tahoma"/>
            <family val="2"/>
          </rPr>
          <t>Gavin Mudd:</t>
        </r>
        <r>
          <rPr>
            <sz val="9"/>
            <color indexed="81"/>
            <rFont val="Tahoma"/>
            <family val="2"/>
          </rPr>
          <t xml:space="preserve">
assumes probable reserves plus indicated resources</t>
        </r>
      </text>
    </comment>
    <comment ref="AY409" authorId="0" shapeId="0" xr:uid="{C2B4E34D-94E0-4791-9179-360C20172750}">
      <text>
        <r>
          <rPr>
            <b/>
            <sz val="9"/>
            <color indexed="81"/>
            <rFont val="Tahoma"/>
            <family val="2"/>
          </rPr>
          <t>Gavin Mudd:</t>
        </r>
        <r>
          <rPr>
            <sz val="9"/>
            <color indexed="81"/>
            <rFont val="Tahoma"/>
            <family val="2"/>
          </rPr>
          <t xml:space="preserve">
assumes probable reserves plus indicated resources</t>
        </r>
      </text>
    </comment>
    <comment ref="AZ409" authorId="0" shapeId="0" xr:uid="{955C98CB-FE2F-4326-91E5-8A1A1E1BB03A}">
      <text>
        <r>
          <rPr>
            <b/>
            <sz val="9"/>
            <color indexed="81"/>
            <rFont val="Tahoma"/>
            <family val="2"/>
          </rPr>
          <t>Gavin Mudd:</t>
        </r>
        <r>
          <rPr>
            <sz val="9"/>
            <color indexed="81"/>
            <rFont val="Tahoma"/>
            <family val="2"/>
          </rPr>
          <t xml:space="preserve">
assumes probable reserves plus indicated resources</t>
        </r>
      </text>
    </comment>
    <comment ref="BA409" authorId="0" shapeId="0" xr:uid="{719CF055-CE49-4378-B73C-5BC99C41E747}">
      <text>
        <r>
          <rPr>
            <b/>
            <sz val="9"/>
            <color indexed="81"/>
            <rFont val="Tahoma"/>
            <family val="2"/>
          </rPr>
          <t>Gavin Mudd:</t>
        </r>
        <r>
          <rPr>
            <sz val="9"/>
            <color indexed="81"/>
            <rFont val="Tahoma"/>
            <family val="2"/>
          </rPr>
          <t xml:space="preserve">
assumes probable reserves plus indicated resources</t>
        </r>
      </text>
    </comment>
    <comment ref="N410" authorId="0" shapeId="0" xr:uid="{BB17911C-AAEB-4765-930E-E579708D65CC}">
      <text>
        <r>
          <rPr>
            <b/>
            <sz val="9"/>
            <color indexed="81"/>
            <rFont val="Tahoma"/>
            <family val="2"/>
          </rPr>
          <t>Gavin Mudd:</t>
        </r>
        <r>
          <rPr>
            <sz val="9"/>
            <color indexed="81"/>
            <rFont val="Tahoma"/>
            <family val="2"/>
          </rPr>
          <t xml:space="preserve">
previously owned by Altona Mining</t>
        </r>
      </text>
    </comment>
    <comment ref="N411" authorId="0" shapeId="0" xr:uid="{B738B0C7-788D-4772-A122-EBAF3427DDB9}">
      <text>
        <r>
          <rPr>
            <b/>
            <sz val="9"/>
            <color indexed="81"/>
            <rFont val="Tahoma"/>
            <family val="2"/>
          </rPr>
          <t>Gavin Mudd:</t>
        </r>
        <r>
          <rPr>
            <sz val="9"/>
            <color indexed="81"/>
            <rFont val="Tahoma"/>
            <family val="2"/>
          </rPr>
          <t xml:space="preserve">
previously owned by Altona Mining</t>
        </r>
      </text>
    </comment>
    <comment ref="AZ411" authorId="0" shapeId="0" xr:uid="{78D0CDE3-A65E-4AC5-8EF8-24E8BCFDC1C9}">
      <text>
        <r>
          <rPr>
            <b/>
            <sz val="9"/>
            <color indexed="81"/>
            <rFont val="Tahoma"/>
            <family val="2"/>
          </rPr>
          <t>Gavin Mudd:</t>
        </r>
        <r>
          <rPr>
            <sz val="9"/>
            <color indexed="81"/>
            <rFont val="Tahoma"/>
            <family val="2"/>
          </rPr>
          <t xml:space="preserve">
data from Altona Mining Ltd, Annual Report 2013</t>
        </r>
      </text>
    </comment>
    <comment ref="BA411" authorId="0" shapeId="0" xr:uid="{42BE95ED-FEBD-44BC-8039-F4C16AC4AE1A}">
      <text>
        <r>
          <rPr>
            <b/>
            <sz val="9"/>
            <color indexed="81"/>
            <rFont val="Tahoma"/>
            <family val="2"/>
          </rPr>
          <t>Gavin Mudd:</t>
        </r>
        <r>
          <rPr>
            <sz val="9"/>
            <color indexed="81"/>
            <rFont val="Tahoma"/>
            <family val="2"/>
          </rPr>
          <t xml:space="preserve">
data from Altona Mining Ltd, Annual Report 2013</t>
        </r>
      </text>
    </comment>
    <comment ref="BV411" authorId="0" shapeId="0" xr:uid="{F157FE40-02BE-4AA9-B599-972AE0BB0EAF}">
      <text>
        <r>
          <rPr>
            <b/>
            <sz val="9"/>
            <color indexed="81"/>
            <rFont val="Tahoma"/>
            <family val="2"/>
          </rPr>
          <t>Gavin Mudd:</t>
        </r>
        <r>
          <rPr>
            <sz val="9"/>
            <color indexed="81"/>
            <rFont val="Tahoma"/>
            <family val="2"/>
          </rPr>
          <t xml:space="preserve">
data from Altona Mining Ltd, Annual Report 2013</t>
        </r>
      </text>
    </comment>
    <comment ref="BW411" authorId="0" shapeId="0" xr:uid="{11D194B8-4ABA-4BE3-928D-78F21001E893}">
      <text>
        <r>
          <rPr>
            <b/>
            <sz val="9"/>
            <color indexed="81"/>
            <rFont val="Tahoma"/>
            <family val="2"/>
          </rPr>
          <t>Gavin Mudd:</t>
        </r>
        <r>
          <rPr>
            <sz val="9"/>
            <color indexed="81"/>
            <rFont val="Tahoma"/>
            <family val="2"/>
          </rPr>
          <t xml:space="preserve">
data from Altona Mining Ltd, Annual Report 2013</t>
        </r>
      </text>
    </comment>
    <comment ref="N412" authorId="0" shapeId="0" xr:uid="{ABB2798B-ABB8-47DF-B949-88E5E34DB695}">
      <text>
        <r>
          <rPr>
            <b/>
            <sz val="9"/>
            <color indexed="81"/>
            <rFont val="Tahoma"/>
            <family val="2"/>
          </rPr>
          <t>Gavin Mudd:</t>
        </r>
        <r>
          <rPr>
            <sz val="9"/>
            <color indexed="81"/>
            <rFont val="Tahoma"/>
            <family val="2"/>
          </rPr>
          <t xml:space="preserve">
previously owned by Altona Mining</t>
        </r>
      </text>
    </comment>
    <comment ref="AZ412" authorId="0" shapeId="0" xr:uid="{BF215AAB-EF40-4F76-9781-671BB8848DDF}">
      <text>
        <r>
          <rPr>
            <b/>
            <sz val="9"/>
            <color indexed="81"/>
            <rFont val="Tahoma"/>
            <family val="2"/>
          </rPr>
          <t>Gavin Mudd:</t>
        </r>
        <r>
          <rPr>
            <sz val="9"/>
            <color indexed="81"/>
            <rFont val="Tahoma"/>
            <family val="2"/>
          </rPr>
          <t xml:space="preserve">
data from Altona Mining Ltd, Annual Report 2013</t>
        </r>
      </text>
    </comment>
    <comment ref="BA412" authorId="0" shapeId="0" xr:uid="{CAFCFB92-3FCA-4679-800B-03C3DCC73E52}">
      <text>
        <r>
          <rPr>
            <b/>
            <sz val="9"/>
            <color indexed="81"/>
            <rFont val="Tahoma"/>
            <family val="2"/>
          </rPr>
          <t>Gavin Mudd:</t>
        </r>
        <r>
          <rPr>
            <sz val="9"/>
            <color indexed="81"/>
            <rFont val="Tahoma"/>
            <family val="2"/>
          </rPr>
          <t xml:space="preserve">
data from Altona Mining Ltd, Annual Report 2013</t>
        </r>
      </text>
    </comment>
    <comment ref="BV412" authorId="0" shapeId="0" xr:uid="{4B13140E-7317-402C-AA10-A7040EBF974D}">
      <text>
        <r>
          <rPr>
            <b/>
            <sz val="9"/>
            <color indexed="81"/>
            <rFont val="Tahoma"/>
            <family val="2"/>
          </rPr>
          <t>Gavin Mudd:</t>
        </r>
        <r>
          <rPr>
            <sz val="9"/>
            <color indexed="81"/>
            <rFont val="Tahoma"/>
            <family val="2"/>
          </rPr>
          <t xml:space="preserve">
data from Altona Mining Ltd, Annual Report 2013</t>
        </r>
      </text>
    </comment>
    <comment ref="BW412" authorId="0" shapeId="0" xr:uid="{9F6D3C53-6171-45CC-B25B-BF944FD20E5D}">
      <text>
        <r>
          <rPr>
            <b/>
            <sz val="9"/>
            <color indexed="81"/>
            <rFont val="Tahoma"/>
            <family val="2"/>
          </rPr>
          <t>Gavin Mudd:</t>
        </r>
        <r>
          <rPr>
            <sz val="9"/>
            <color indexed="81"/>
            <rFont val="Tahoma"/>
            <family val="2"/>
          </rPr>
          <t xml:space="preserve">
data from Altona Mining Ltd, Annual Report 2013</t>
        </r>
      </text>
    </comment>
    <comment ref="N413" authorId="0" shapeId="0" xr:uid="{EC105165-C815-467D-BB42-3538DB5902A5}">
      <text>
        <r>
          <rPr>
            <b/>
            <sz val="9"/>
            <color indexed="81"/>
            <rFont val="Tahoma"/>
            <family val="2"/>
          </rPr>
          <t>Gavin Mudd:</t>
        </r>
        <r>
          <rPr>
            <sz val="9"/>
            <color indexed="81"/>
            <rFont val="Tahoma"/>
            <family val="2"/>
          </rPr>
          <t xml:space="preserve">
previously owned by Altona Mining</t>
        </r>
      </text>
    </comment>
    <comment ref="N414" authorId="0" shapeId="0" xr:uid="{50993590-0098-487F-9875-D822A7ADAC69}">
      <text>
        <r>
          <rPr>
            <b/>
            <sz val="9"/>
            <color indexed="81"/>
            <rFont val="Tahoma"/>
            <family val="2"/>
          </rPr>
          <t>Gavin Mudd:</t>
        </r>
        <r>
          <rPr>
            <sz val="9"/>
            <color indexed="81"/>
            <rFont val="Tahoma"/>
            <family val="2"/>
          </rPr>
          <t xml:space="preserve">
previously owned by Altona Mining</t>
        </r>
      </text>
    </comment>
    <comment ref="EA414" authorId="0" shapeId="0" xr:uid="{27D7D9FA-C56E-442C-883A-A71E6BC56C95}">
      <text>
        <r>
          <rPr>
            <b/>
            <sz val="9"/>
            <color indexed="81"/>
            <rFont val="Tahoma"/>
            <family val="2"/>
          </rPr>
          <t>Gavin Mudd:</t>
        </r>
        <r>
          <rPr>
            <sz val="9"/>
            <color indexed="81"/>
            <rFont val="Tahoma"/>
            <family val="2"/>
          </rPr>
          <t xml:space="preserve">
data from Vulcan Resources</t>
        </r>
      </text>
    </comment>
    <comment ref="N415" authorId="0" shapeId="0" xr:uid="{DC5A4F31-4CF9-4EEF-929F-BCE6CC6EB950}">
      <text>
        <r>
          <rPr>
            <b/>
            <sz val="9"/>
            <color indexed="81"/>
            <rFont val="Tahoma"/>
            <family val="2"/>
          </rPr>
          <t>Gavin Mudd:</t>
        </r>
        <r>
          <rPr>
            <sz val="9"/>
            <color indexed="81"/>
            <rFont val="Tahoma"/>
            <family val="2"/>
          </rPr>
          <t xml:space="preserve">
previously owned by Altona Mining</t>
        </r>
      </text>
    </comment>
    <comment ref="S415" authorId="0" shapeId="0" xr:uid="{0B7E4C0C-BA85-4564-81B6-FEA0569B6803}">
      <text>
        <r>
          <rPr>
            <b/>
            <sz val="9"/>
            <color indexed="81"/>
            <rFont val="Tahoma"/>
            <family val="2"/>
          </rPr>
          <t>Gavin Mudd:</t>
        </r>
        <r>
          <rPr>
            <sz val="9"/>
            <color indexed="81"/>
            <rFont val="Tahoma"/>
            <family val="2"/>
          </rPr>
          <t xml:space="preserve">
assumes proved reserves plus measured resources</t>
        </r>
      </text>
    </comment>
    <comment ref="T415" authorId="0" shapeId="0" xr:uid="{6DC00C49-18F3-4937-938A-7CDED3E235E9}">
      <text>
        <r>
          <rPr>
            <b/>
            <sz val="9"/>
            <color indexed="81"/>
            <rFont val="Tahoma"/>
            <family val="2"/>
          </rPr>
          <t>Gavin Mudd:</t>
        </r>
        <r>
          <rPr>
            <sz val="9"/>
            <color indexed="81"/>
            <rFont val="Tahoma"/>
            <family val="2"/>
          </rPr>
          <t xml:space="preserve">
assumes proved reserves plus measured resources</t>
        </r>
      </text>
    </comment>
    <comment ref="U415" authorId="0" shapeId="0" xr:uid="{5E1CFAEF-DECB-48F0-85EC-C1ED46AB1B6A}">
      <text>
        <r>
          <rPr>
            <b/>
            <sz val="9"/>
            <color indexed="81"/>
            <rFont val="Tahoma"/>
            <family val="2"/>
          </rPr>
          <t>Gavin Mudd:</t>
        </r>
        <r>
          <rPr>
            <sz val="9"/>
            <color indexed="81"/>
            <rFont val="Tahoma"/>
            <family val="2"/>
          </rPr>
          <t xml:space="preserve">
assumes proved reserves plus measured resources</t>
        </r>
      </text>
    </comment>
    <comment ref="AB415" authorId="0" shapeId="0" xr:uid="{76D00BC0-B35F-48A0-A601-0336632B5A8E}">
      <text>
        <r>
          <rPr>
            <b/>
            <sz val="9"/>
            <color indexed="81"/>
            <rFont val="Tahoma"/>
            <family val="2"/>
          </rPr>
          <t>Gavin Mudd:</t>
        </r>
        <r>
          <rPr>
            <sz val="9"/>
            <color indexed="81"/>
            <rFont val="Tahoma"/>
            <family val="2"/>
          </rPr>
          <t xml:space="preserve">
assumes proved reserves plus measured resources</t>
        </r>
      </text>
    </comment>
    <comment ref="AC415" authorId="0" shapeId="0" xr:uid="{47AC7FF9-75CC-4A3F-8795-5D388345EA39}">
      <text>
        <r>
          <rPr>
            <b/>
            <sz val="9"/>
            <color indexed="81"/>
            <rFont val="Tahoma"/>
            <family val="2"/>
          </rPr>
          <t>Gavin Mudd:</t>
        </r>
        <r>
          <rPr>
            <sz val="9"/>
            <color indexed="81"/>
            <rFont val="Tahoma"/>
            <family val="2"/>
          </rPr>
          <t xml:space="preserve">
assumes proved reserves plus measured resources</t>
        </r>
      </text>
    </comment>
    <comment ref="AO415" authorId="0" shapeId="0" xr:uid="{FB1D82F1-94F5-4A8B-A22A-5B1175CC745A}">
      <text>
        <r>
          <rPr>
            <b/>
            <sz val="9"/>
            <color indexed="81"/>
            <rFont val="Tahoma"/>
            <family val="2"/>
          </rPr>
          <t>Gavin Mudd:</t>
        </r>
        <r>
          <rPr>
            <sz val="9"/>
            <color indexed="81"/>
            <rFont val="Tahoma"/>
            <family val="2"/>
          </rPr>
          <t xml:space="preserve">
assumes probable reserves plus indicated resources</t>
        </r>
      </text>
    </comment>
    <comment ref="AP415" authorId="0" shapeId="0" xr:uid="{1CD654E0-2B49-4045-A78C-A28799D1F1B5}">
      <text>
        <r>
          <rPr>
            <b/>
            <sz val="9"/>
            <color indexed="81"/>
            <rFont val="Tahoma"/>
            <family val="2"/>
          </rPr>
          <t>Gavin Mudd:</t>
        </r>
        <r>
          <rPr>
            <sz val="9"/>
            <color indexed="81"/>
            <rFont val="Tahoma"/>
            <family val="2"/>
          </rPr>
          <t xml:space="preserve">
assumes probable reserves plus indicated resources</t>
        </r>
      </text>
    </comment>
    <comment ref="AQ415" authorId="0" shapeId="0" xr:uid="{B61BC2B3-3015-4AD7-BF5D-19AA59B5DA6C}">
      <text>
        <r>
          <rPr>
            <b/>
            <sz val="9"/>
            <color indexed="81"/>
            <rFont val="Tahoma"/>
            <family val="2"/>
          </rPr>
          <t>Gavin Mudd:</t>
        </r>
        <r>
          <rPr>
            <sz val="9"/>
            <color indexed="81"/>
            <rFont val="Tahoma"/>
            <family val="2"/>
          </rPr>
          <t xml:space="preserve">
assumes probable reserves plus indicated resources</t>
        </r>
      </text>
    </comment>
    <comment ref="AX415" authorId="0" shapeId="0" xr:uid="{7144EF0D-E65A-47AE-B8BF-1A66C29E3EC0}">
      <text>
        <r>
          <rPr>
            <b/>
            <sz val="9"/>
            <color indexed="81"/>
            <rFont val="Tahoma"/>
            <family val="2"/>
          </rPr>
          <t>Gavin Mudd:</t>
        </r>
        <r>
          <rPr>
            <sz val="9"/>
            <color indexed="81"/>
            <rFont val="Tahoma"/>
            <family val="2"/>
          </rPr>
          <t xml:space="preserve">
assumes probable reserves plus indicated resources</t>
        </r>
      </text>
    </comment>
    <comment ref="AY415" authorId="0" shapeId="0" xr:uid="{EE3B66B4-F0DD-41DC-9357-0F494ACC8469}">
      <text>
        <r>
          <rPr>
            <b/>
            <sz val="9"/>
            <color indexed="81"/>
            <rFont val="Tahoma"/>
            <family val="2"/>
          </rPr>
          <t>Gavin Mudd:</t>
        </r>
        <r>
          <rPr>
            <sz val="9"/>
            <color indexed="81"/>
            <rFont val="Tahoma"/>
            <family val="2"/>
          </rPr>
          <t xml:space="preserve">
assumes probable reserves plus indicated resources</t>
        </r>
      </text>
    </comment>
    <comment ref="N416" authorId="0" shapeId="0" xr:uid="{9129395B-7F44-4170-A866-BC6E084160E9}">
      <text>
        <r>
          <rPr>
            <b/>
            <sz val="9"/>
            <color indexed="81"/>
            <rFont val="Tahoma"/>
            <family val="2"/>
          </rPr>
          <t>Gavin Mudd:</t>
        </r>
        <r>
          <rPr>
            <sz val="9"/>
            <color indexed="81"/>
            <rFont val="Tahoma"/>
            <family val="2"/>
          </rPr>
          <t xml:space="preserve">
previously owned by Altona Mining</t>
        </r>
      </text>
    </comment>
    <comment ref="S416" authorId="0" shapeId="0" xr:uid="{B2858922-9D0F-4A86-A89F-91A3437692BC}">
      <text>
        <r>
          <rPr>
            <b/>
            <sz val="9"/>
            <color indexed="81"/>
            <rFont val="Tahoma"/>
            <family val="2"/>
          </rPr>
          <t>Gavin Mudd:</t>
        </r>
        <r>
          <rPr>
            <sz val="9"/>
            <color indexed="81"/>
            <rFont val="Tahoma"/>
            <family val="2"/>
          </rPr>
          <t xml:space="preserve">
data from Altona Mining Ltd, Annual Report 2013</t>
        </r>
      </text>
    </comment>
    <comment ref="T416" authorId="0" shapeId="0" xr:uid="{E40EE531-FACD-461A-A5E3-01B610BFB0C9}">
      <text>
        <r>
          <rPr>
            <b/>
            <sz val="9"/>
            <color indexed="81"/>
            <rFont val="Tahoma"/>
            <family val="2"/>
          </rPr>
          <t>Gavin Mudd:</t>
        </r>
        <r>
          <rPr>
            <sz val="9"/>
            <color indexed="81"/>
            <rFont val="Tahoma"/>
            <family val="2"/>
          </rPr>
          <t xml:space="preserve">
data from Altona Mining Ltd, Annual Report 2013</t>
        </r>
      </text>
    </comment>
    <comment ref="AA416" authorId="0" shapeId="0" xr:uid="{FBBC8973-4DEC-4F4C-9FE3-9D2BFD123EAF}">
      <text>
        <r>
          <rPr>
            <b/>
            <sz val="9"/>
            <color indexed="81"/>
            <rFont val="Tahoma"/>
            <family val="2"/>
          </rPr>
          <t>Gavin Mudd:</t>
        </r>
        <r>
          <rPr>
            <sz val="9"/>
            <color indexed="81"/>
            <rFont val="Tahoma"/>
            <family val="2"/>
          </rPr>
          <t xml:space="preserve">
data from Altona Mining Ltd, Annual Report 2013</t>
        </r>
      </text>
    </comment>
    <comment ref="AB416" authorId="0" shapeId="0" xr:uid="{3C5E800A-CE77-4ECB-9E87-80089B459443}">
      <text>
        <r>
          <rPr>
            <b/>
            <sz val="9"/>
            <color indexed="81"/>
            <rFont val="Tahoma"/>
            <family val="2"/>
          </rPr>
          <t>Gavin Mudd:</t>
        </r>
        <r>
          <rPr>
            <sz val="9"/>
            <color indexed="81"/>
            <rFont val="Tahoma"/>
            <family val="2"/>
          </rPr>
          <t xml:space="preserve">
data from Altona Mining Ltd, Annual Report 2013</t>
        </r>
      </text>
    </comment>
    <comment ref="AC416" authorId="0" shapeId="0" xr:uid="{8F9C2033-1C6F-4771-A0FF-86F5FC899DED}">
      <text>
        <r>
          <rPr>
            <b/>
            <sz val="9"/>
            <color indexed="81"/>
            <rFont val="Tahoma"/>
            <family val="2"/>
          </rPr>
          <t>Gavin Mudd:</t>
        </r>
        <r>
          <rPr>
            <sz val="9"/>
            <color indexed="81"/>
            <rFont val="Tahoma"/>
            <family val="2"/>
          </rPr>
          <t xml:space="preserve">
data from Altona Mining Ltd, Annual Report 2013</t>
        </r>
      </text>
    </comment>
    <comment ref="AO416" authorId="0" shapeId="0" xr:uid="{8CB682B7-3DE2-4350-A05D-2AB9AEFE5F43}">
      <text>
        <r>
          <rPr>
            <b/>
            <sz val="9"/>
            <color indexed="81"/>
            <rFont val="Tahoma"/>
            <family val="2"/>
          </rPr>
          <t>Gavin Mudd:</t>
        </r>
        <r>
          <rPr>
            <sz val="9"/>
            <color indexed="81"/>
            <rFont val="Tahoma"/>
            <family val="2"/>
          </rPr>
          <t xml:space="preserve">
data from Altona Mining Ltd, Annual Report 2013</t>
        </r>
      </text>
    </comment>
    <comment ref="AP416" authorId="0" shapeId="0" xr:uid="{1E73FA9B-142B-45FA-AC0B-58B4456D9F48}">
      <text>
        <r>
          <rPr>
            <b/>
            <sz val="9"/>
            <color indexed="81"/>
            <rFont val="Tahoma"/>
            <family val="2"/>
          </rPr>
          <t>Gavin Mudd:</t>
        </r>
        <r>
          <rPr>
            <sz val="9"/>
            <color indexed="81"/>
            <rFont val="Tahoma"/>
            <family val="2"/>
          </rPr>
          <t xml:space="preserve">
data from Altona Mining Ltd, Annual Report 2013</t>
        </r>
      </text>
    </comment>
    <comment ref="AW416" authorId="0" shapeId="0" xr:uid="{CDE4B629-1FF4-4D6C-A8F9-057B00B503E4}">
      <text>
        <r>
          <rPr>
            <b/>
            <sz val="9"/>
            <color indexed="81"/>
            <rFont val="Tahoma"/>
            <family val="2"/>
          </rPr>
          <t>Gavin Mudd:</t>
        </r>
        <r>
          <rPr>
            <sz val="9"/>
            <color indexed="81"/>
            <rFont val="Tahoma"/>
            <family val="2"/>
          </rPr>
          <t xml:space="preserve">
data from Altona Mining Ltd, Annual Report 2013</t>
        </r>
      </text>
    </comment>
    <comment ref="AX416" authorId="0" shapeId="0" xr:uid="{B5C34B1E-D3CB-4559-AC23-F5D01E4A73B4}">
      <text>
        <r>
          <rPr>
            <b/>
            <sz val="9"/>
            <color indexed="81"/>
            <rFont val="Tahoma"/>
            <family val="2"/>
          </rPr>
          <t>Gavin Mudd:</t>
        </r>
        <r>
          <rPr>
            <sz val="9"/>
            <color indexed="81"/>
            <rFont val="Tahoma"/>
            <family val="2"/>
          </rPr>
          <t xml:space="preserve">
data from Altona Mining Ltd, Annual Report 2013</t>
        </r>
      </text>
    </comment>
    <comment ref="AY416" authorId="0" shapeId="0" xr:uid="{5DC2630F-9A98-4074-8195-25598225EAAF}">
      <text>
        <r>
          <rPr>
            <b/>
            <sz val="9"/>
            <color indexed="81"/>
            <rFont val="Tahoma"/>
            <family val="2"/>
          </rPr>
          <t>Gavin Mudd:</t>
        </r>
        <r>
          <rPr>
            <sz val="9"/>
            <color indexed="81"/>
            <rFont val="Tahoma"/>
            <family val="2"/>
          </rPr>
          <t xml:space="preserve">
data from Altona Mining Ltd, Annual Report 2013</t>
        </r>
      </text>
    </comment>
    <comment ref="BK416" authorId="0" shapeId="0" xr:uid="{4BDC4FAC-E4BB-494F-8670-26EE7B48B46C}">
      <text>
        <r>
          <rPr>
            <b/>
            <sz val="9"/>
            <color indexed="81"/>
            <rFont val="Tahoma"/>
            <family val="2"/>
          </rPr>
          <t>Gavin Mudd:</t>
        </r>
        <r>
          <rPr>
            <sz val="9"/>
            <color indexed="81"/>
            <rFont val="Tahoma"/>
            <family val="2"/>
          </rPr>
          <t xml:space="preserve">
data from Altona Mining Ltd, Annual Report 2013</t>
        </r>
      </text>
    </comment>
    <comment ref="BL416" authorId="0" shapeId="0" xr:uid="{4B896948-8A82-4C22-B3C2-7D0C1B4EEB79}">
      <text>
        <r>
          <rPr>
            <b/>
            <sz val="9"/>
            <color indexed="81"/>
            <rFont val="Tahoma"/>
            <family val="2"/>
          </rPr>
          <t>Gavin Mudd:</t>
        </r>
        <r>
          <rPr>
            <sz val="9"/>
            <color indexed="81"/>
            <rFont val="Tahoma"/>
            <family val="2"/>
          </rPr>
          <t xml:space="preserve">
data from Altona Mining Ltd, Annual Report 2013</t>
        </r>
      </text>
    </comment>
    <comment ref="BS416" authorId="0" shapeId="0" xr:uid="{BBAF3155-DC88-494B-B887-7CA3BBBB5698}">
      <text>
        <r>
          <rPr>
            <b/>
            <sz val="9"/>
            <color indexed="81"/>
            <rFont val="Tahoma"/>
            <family val="2"/>
          </rPr>
          <t>Gavin Mudd:</t>
        </r>
        <r>
          <rPr>
            <sz val="9"/>
            <color indexed="81"/>
            <rFont val="Tahoma"/>
            <family val="2"/>
          </rPr>
          <t xml:space="preserve">
data from Altona Mining Ltd, Annual Report 2013</t>
        </r>
      </text>
    </comment>
    <comment ref="BT416" authorId="0" shapeId="0" xr:uid="{F1A60662-B890-4C51-9034-7846CBBB2EF0}">
      <text>
        <r>
          <rPr>
            <b/>
            <sz val="9"/>
            <color indexed="81"/>
            <rFont val="Tahoma"/>
            <family val="2"/>
          </rPr>
          <t>Gavin Mudd:</t>
        </r>
        <r>
          <rPr>
            <sz val="9"/>
            <color indexed="81"/>
            <rFont val="Tahoma"/>
            <family val="2"/>
          </rPr>
          <t xml:space="preserve">
data from Altona Mining Ltd, Annual Report 2013</t>
        </r>
      </text>
    </comment>
    <comment ref="BU416" authorId="0" shapeId="0" xr:uid="{C7F2C2B1-1661-48D6-8C84-16EB6878C8FA}">
      <text>
        <r>
          <rPr>
            <b/>
            <sz val="9"/>
            <color indexed="81"/>
            <rFont val="Tahoma"/>
            <family val="2"/>
          </rPr>
          <t>Gavin Mudd:</t>
        </r>
        <r>
          <rPr>
            <sz val="9"/>
            <color indexed="81"/>
            <rFont val="Tahoma"/>
            <family val="2"/>
          </rPr>
          <t xml:space="preserve">
data from Altona Mining Ltd, Annual Report 2013</t>
        </r>
      </text>
    </comment>
    <comment ref="N417" authorId="0" shapeId="0" xr:uid="{DE37A2B0-FD89-48F5-B571-71695CC63BB6}">
      <text>
        <r>
          <rPr>
            <b/>
            <sz val="9"/>
            <color indexed="81"/>
            <rFont val="Tahoma"/>
            <family val="2"/>
          </rPr>
          <t>Gavin Mudd:</t>
        </r>
        <r>
          <rPr>
            <sz val="9"/>
            <color indexed="81"/>
            <rFont val="Tahoma"/>
            <family val="2"/>
          </rPr>
          <t xml:space="preserve">
previously owned by Altona Mining</t>
        </r>
      </text>
    </comment>
    <comment ref="BK417" authorId="0" shapeId="0" xr:uid="{2E90BA4E-6EB0-4A1E-BF7A-60752BC07678}">
      <text>
        <r>
          <rPr>
            <b/>
            <sz val="9"/>
            <color indexed="81"/>
            <rFont val="Tahoma"/>
            <family val="2"/>
          </rPr>
          <t>Gavin Mudd:</t>
        </r>
        <r>
          <rPr>
            <sz val="9"/>
            <color indexed="81"/>
            <rFont val="Tahoma"/>
            <family val="2"/>
          </rPr>
          <t xml:space="preserve">
data from FODD (2017 edition) (GTK, 2018)</t>
        </r>
      </text>
    </comment>
    <comment ref="BL417" authorId="0" shapeId="0" xr:uid="{28B9CA7E-2F56-46A2-B137-5D3852DE6DCC}">
      <text>
        <r>
          <rPr>
            <b/>
            <sz val="9"/>
            <color indexed="81"/>
            <rFont val="Tahoma"/>
            <family val="2"/>
          </rPr>
          <t>Gavin Mudd:</t>
        </r>
        <r>
          <rPr>
            <sz val="9"/>
            <color indexed="81"/>
            <rFont val="Tahoma"/>
            <family val="2"/>
          </rPr>
          <t xml:space="preserve">
data from FODD (2017 edition) (GTK, 2018)</t>
        </r>
      </text>
    </comment>
    <comment ref="BM417" authorId="0" shapeId="0" xr:uid="{AD1D92BC-DEE8-47B7-A9BA-834B732C4A79}">
      <text>
        <r>
          <rPr>
            <b/>
            <sz val="9"/>
            <color indexed="81"/>
            <rFont val="Tahoma"/>
            <family val="2"/>
          </rPr>
          <t>Gavin Mudd:</t>
        </r>
        <r>
          <rPr>
            <sz val="9"/>
            <color indexed="81"/>
            <rFont val="Tahoma"/>
            <family val="2"/>
          </rPr>
          <t xml:space="preserve">
data from FODD (2017 edition) (GTK, 2018)</t>
        </r>
      </text>
    </comment>
    <comment ref="BN417" authorId="0" shapeId="0" xr:uid="{E9856822-CF34-4646-9472-79671B4C35A0}">
      <text>
        <r>
          <rPr>
            <b/>
            <sz val="9"/>
            <color indexed="81"/>
            <rFont val="Tahoma"/>
            <family val="2"/>
          </rPr>
          <t>Gavin Mudd:</t>
        </r>
        <r>
          <rPr>
            <sz val="9"/>
            <color indexed="81"/>
            <rFont val="Tahoma"/>
            <family val="2"/>
          </rPr>
          <t xml:space="preserve">
data from FODD (2017 edition) (GTK, 2018)</t>
        </r>
      </text>
    </comment>
    <comment ref="BT417" authorId="0" shapeId="0" xr:uid="{D3DF9C30-4D14-4C4C-A6D1-290FDC444E37}">
      <text>
        <r>
          <rPr>
            <b/>
            <sz val="9"/>
            <color indexed="81"/>
            <rFont val="Tahoma"/>
            <family val="2"/>
          </rPr>
          <t>Gavin Mudd:</t>
        </r>
        <r>
          <rPr>
            <sz val="9"/>
            <color indexed="81"/>
            <rFont val="Tahoma"/>
            <family val="2"/>
          </rPr>
          <t xml:space="preserve">
data from FODD (2017 edition) (GTK, 2018)</t>
        </r>
      </text>
    </comment>
    <comment ref="BU417" authorId="0" shapeId="0" xr:uid="{E55A8AB6-07CF-4AB6-B2F3-0D361F5ECE39}">
      <text>
        <r>
          <rPr>
            <b/>
            <sz val="9"/>
            <color indexed="81"/>
            <rFont val="Tahoma"/>
            <family val="2"/>
          </rPr>
          <t>Gavin Mudd:</t>
        </r>
        <r>
          <rPr>
            <sz val="9"/>
            <color indexed="81"/>
            <rFont val="Tahoma"/>
            <family val="2"/>
          </rPr>
          <t xml:space="preserve">
data from FODD (2017 edition) (GTK, 2018)</t>
        </r>
      </text>
    </comment>
    <comment ref="N418" authorId="0" shapeId="0" xr:uid="{B1C197CE-ECBB-4E88-B4AD-39CB6B2152C9}">
      <text>
        <r>
          <rPr>
            <b/>
            <sz val="9"/>
            <color indexed="81"/>
            <rFont val="Tahoma"/>
            <family val="2"/>
          </rPr>
          <t>Gavin Mudd:</t>
        </r>
        <r>
          <rPr>
            <sz val="9"/>
            <color indexed="81"/>
            <rFont val="Tahoma"/>
            <family val="2"/>
          </rPr>
          <t xml:space="preserve">
previously owned by Altona Mining</t>
        </r>
      </text>
    </comment>
    <comment ref="N419" authorId="0" shapeId="0" xr:uid="{DC5FDD78-682C-486F-AE49-535B834562F2}">
      <text>
        <r>
          <rPr>
            <b/>
            <sz val="9"/>
            <color indexed="81"/>
            <rFont val="Tahoma"/>
            <family val="2"/>
          </rPr>
          <t>Gavin Mudd:</t>
        </r>
        <r>
          <rPr>
            <sz val="9"/>
            <color indexed="81"/>
            <rFont val="Tahoma"/>
            <family val="2"/>
          </rPr>
          <t xml:space="preserve">
previously owned by Altona Mining</t>
        </r>
      </text>
    </comment>
    <comment ref="BU419" authorId="0" shapeId="0" xr:uid="{10371766-D77A-44F0-AA38-7956DEF54164}">
      <text>
        <r>
          <rPr>
            <b/>
            <sz val="9"/>
            <color indexed="81"/>
            <rFont val="Tahoma"/>
            <family val="2"/>
          </rPr>
          <t>Gavin Mudd:</t>
        </r>
        <r>
          <rPr>
            <sz val="9"/>
            <color indexed="81"/>
            <rFont val="Tahoma"/>
            <family val="2"/>
          </rPr>
          <t xml:space="preserve">
data from FODD (2017 edition) (GTK, 2018)</t>
        </r>
      </text>
    </comment>
    <comment ref="N420" authorId="0" shapeId="0" xr:uid="{3B0C439A-D845-4B6D-A90C-5928F298AF55}">
      <text>
        <r>
          <rPr>
            <b/>
            <sz val="9"/>
            <color indexed="81"/>
            <rFont val="Tahoma"/>
            <family val="2"/>
          </rPr>
          <t>Gavin Mudd:</t>
        </r>
        <r>
          <rPr>
            <sz val="9"/>
            <color indexed="81"/>
            <rFont val="Tahoma"/>
            <family val="2"/>
          </rPr>
          <t xml:space="preserve">
previously owned by Altona Mining</t>
        </r>
      </text>
    </comment>
    <comment ref="N421" authorId="0" shapeId="0" xr:uid="{D71ACC54-EBB2-424F-9AA9-15310333B973}">
      <text>
        <r>
          <rPr>
            <b/>
            <sz val="9"/>
            <color indexed="81"/>
            <rFont val="Tahoma"/>
            <family val="2"/>
          </rPr>
          <t>Gavin Mudd:</t>
        </r>
        <r>
          <rPr>
            <sz val="9"/>
            <color indexed="81"/>
            <rFont val="Tahoma"/>
            <family val="2"/>
          </rPr>
          <t xml:space="preserve">
previously owned by Altona Mining</t>
        </r>
      </text>
    </comment>
    <comment ref="N422" authorId="0" shapeId="0" xr:uid="{4A7BBA11-2575-401A-B6CF-2D9A48DA86A9}">
      <text>
        <r>
          <rPr>
            <b/>
            <sz val="9"/>
            <color indexed="81"/>
            <rFont val="Tahoma"/>
            <family val="2"/>
          </rPr>
          <t>Gavin Mudd:</t>
        </r>
        <r>
          <rPr>
            <sz val="9"/>
            <color indexed="81"/>
            <rFont val="Tahoma"/>
            <family val="2"/>
          </rPr>
          <t xml:space="preserve">
previously owned by Altona Mining</t>
        </r>
      </text>
    </comment>
    <comment ref="BM422" authorId="0" shapeId="0" xr:uid="{899364D6-E0D8-4443-9B2E-E6065165F473}">
      <text>
        <r>
          <rPr>
            <b/>
            <sz val="9"/>
            <color indexed="81"/>
            <rFont val="Tahoma"/>
            <family val="2"/>
          </rPr>
          <t>Gavin Mudd:</t>
        </r>
        <r>
          <rPr>
            <sz val="9"/>
            <color indexed="81"/>
            <rFont val="Tahoma"/>
            <family val="2"/>
          </rPr>
          <t xml:space="preserve">
data from FODD (2017 edition) (GTK, 2018)</t>
        </r>
      </text>
    </comment>
    <comment ref="BN422" authorId="0" shapeId="0" xr:uid="{071BBB0F-D738-488D-8319-F5F425E24672}">
      <text>
        <r>
          <rPr>
            <b/>
            <sz val="9"/>
            <color indexed="81"/>
            <rFont val="Tahoma"/>
            <family val="2"/>
          </rPr>
          <t>Gavin Mudd:</t>
        </r>
        <r>
          <rPr>
            <sz val="9"/>
            <color indexed="81"/>
            <rFont val="Tahoma"/>
            <family val="2"/>
          </rPr>
          <t xml:space="preserve">
data from FODD (2017 edition) (GTK, 2018)</t>
        </r>
      </text>
    </comment>
    <comment ref="BT422" authorId="0" shapeId="0" xr:uid="{3AF9BB82-8829-4FC4-81C5-A54516487C20}">
      <text>
        <r>
          <rPr>
            <b/>
            <sz val="9"/>
            <color indexed="81"/>
            <rFont val="Tahoma"/>
            <family val="2"/>
          </rPr>
          <t>Gavin Mudd:</t>
        </r>
        <r>
          <rPr>
            <sz val="9"/>
            <color indexed="81"/>
            <rFont val="Tahoma"/>
            <family val="2"/>
          </rPr>
          <t xml:space="preserve">
data from FODD (2017 edition) (GTK, 2018)</t>
        </r>
      </text>
    </comment>
    <comment ref="N423" authorId="0" shapeId="0" xr:uid="{100DA1CE-4155-4C6A-9DCC-3B0380E96C48}">
      <text>
        <r>
          <rPr>
            <b/>
            <sz val="9"/>
            <color indexed="81"/>
            <rFont val="Tahoma"/>
            <family val="2"/>
          </rPr>
          <t>Gavin Mudd:</t>
        </r>
        <r>
          <rPr>
            <sz val="9"/>
            <color indexed="81"/>
            <rFont val="Tahoma"/>
            <family val="2"/>
          </rPr>
          <t xml:space="preserve">
Bluejay Minnig Plc was formerly known as FinnAust Mining Plc, which in turn was ~79% owned by Western Areas Ltd</t>
        </r>
      </text>
    </comment>
    <comment ref="EA423" authorId="0" shapeId="0" xr:uid="{1D9F49AB-8BB5-45D0-9996-34932DB8410B}">
      <text>
        <r>
          <rPr>
            <b/>
            <sz val="9"/>
            <color indexed="81"/>
            <rFont val="Tahoma"/>
            <family val="2"/>
          </rPr>
          <t>Gavin Mudd:</t>
        </r>
        <r>
          <rPr>
            <sz val="9"/>
            <color indexed="81"/>
            <rFont val="Tahoma"/>
            <family val="2"/>
          </rPr>
          <t xml:space="preserve">
data from Western Areas Ltd</t>
        </r>
      </text>
    </comment>
    <comment ref="N424" authorId="0" shapeId="0" xr:uid="{5ACCA414-A810-4834-9726-17B89A7B4E5F}">
      <text>
        <r>
          <rPr>
            <b/>
            <sz val="9"/>
            <color indexed="81"/>
            <rFont val="Tahoma"/>
            <family val="2"/>
          </rPr>
          <t>Gavin Mudd:</t>
        </r>
        <r>
          <rPr>
            <sz val="9"/>
            <color indexed="81"/>
            <rFont val="Tahoma"/>
            <family val="2"/>
          </rPr>
          <t xml:space="preserve">
previously owned by Talvivaara Plc before its bankruptcy</t>
        </r>
      </text>
    </comment>
    <comment ref="BK424" authorId="0" shapeId="0" xr:uid="{F91A827D-1CCC-42ED-B45E-D7EDB68081E4}">
      <text>
        <r>
          <rPr>
            <b/>
            <sz val="9"/>
            <color indexed="81"/>
            <rFont val="Tahoma"/>
            <family val="2"/>
          </rPr>
          <t>Gavin Mudd:</t>
        </r>
        <r>
          <rPr>
            <sz val="9"/>
            <color indexed="81"/>
            <rFont val="Tahoma"/>
            <family val="2"/>
          </rPr>
          <t xml:space="preserve">
only total resources reported</t>
        </r>
      </text>
    </comment>
    <comment ref="BL424" authorId="0" shapeId="0" xr:uid="{0AF8140F-EDA7-477F-8909-9157215EBB94}">
      <text>
        <r>
          <rPr>
            <b/>
            <sz val="9"/>
            <color indexed="81"/>
            <rFont val="Tahoma"/>
            <family val="2"/>
          </rPr>
          <t>Gavin Mudd:</t>
        </r>
        <r>
          <rPr>
            <sz val="9"/>
            <color indexed="81"/>
            <rFont val="Tahoma"/>
            <family val="2"/>
          </rPr>
          <t xml:space="preserve">
value from FODD (2017)</t>
        </r>
      </text>
    </comment>
    <comment ref="BN424" authorId="0" shapeId="0" xr:uid="{43DB905B-D610-4D0F-9775-E90623F88CB5}">
      <text>
        <r>
          <rPr>
            <b/>
            <sz val="9"/>
            <color indexed="81"/>
            <rFont val="Tahoma"/>
            <family val="2"/>
          </rPr>
          <t>Gavin Mudd:</t>
        </r>
        <r>
          <rPr>
            <sz val="9"/>
            <color indexed="81"/>
            <rFont val="Tahoma"/>
            <family val="2"/>
          </rPr>
          <t xml:space="preserve">
value from FODD (2017)</t>
        </r>
      </text>
    </comment>
    <comment ref="BO424" authorId="0" shapeId="0" xr:uid="{85F701F2-9935-419F-8FB8-18AA0C15DF7B}">
      <text>
        <r>
          <rPr>
            <b/>
            <sz val="9"/>
            <color indexed="81"/>
            <rFont val="Tahoma"/>
            <family val="2"/>
          </rPr>
          <t>Gavin Mudd:</t>
        </r>
        <r>
          <rPr>
            <sz val="9"/>
            <color indexed="81"/>
            <rFont val="Tahoma"/>
            <family val="2"/>
          </rPr>
          <t xml:space="preserve">
value from FODD (2017)</t>
        </r>
      </text>
    </comment>
    <comment ref="BP424" authorId="0" shapeId="0" xr:uid="{59D87B8D-694C-4DB9-93A6-9403B5E27AC5}">
      <text>
        <r>
          <rPr>
            <b/>
            <sz val="9"/>
            <color indexed="81"/>
            <rFont val="Tahoma"/>
            <family val="2"/>
          </rPr>
          <t>Gavin Mudd:</t>
        </r>
        <r>
          <rPr>
            <sz val="9"/>
            <color indexed="81"/>
            <rFont val="Tahoma"/>
            <family val="2"/>
          </rPr>
          <t xml:space="preserve">
value from FODD (2017)</t>
        </r>
      </text>
    </comment>
    <comment ref="BR424" authorId="0" shapeId="0" xr:uid="{38E0A082-B2E0-41F4-9AF7-DE9A73528344}">
      <text>
        <r>
          <rPr>
            <b/>
            <sz val="9"/>
            <color indexed="81"/>
            <rFont val="Tahoma"/>
            <family val="2"/>
          </rPr>
          <t>Gavin Mudd:</t>
        </r>
        <r>
          <rPr>
            <sz val="9"/>
            <color indexed="81"/>
            <rFont val="Tahoma"/>
            <family val="2"/>
          </rPr>
          <t xml:space="preserve">
value from FODD (2017)</t>
        </r>
      </text>
    </comment>
    <comment ref="BS424" authorId="0" shapeId="0" xr:uid="{85980386-83FE-4E28-ABFB-FC3AF4B93BB3}">
      <text>
        <r>
          <rPr>
            <b/>
            <sz val="9"/>
            <color indexed="81"/>
            <rFont val="Tahoma"/>
            <family val="2"/>
          </rPr>
          <t>Gavin Mudd:</t>
        </r>
        <r>
          <rPr>
            <sz val="9"/>
            <color indexed="81"/>
            <rFont val="Tahoma"/>
            <family val="2"/>
          </rPr>
          <t xml:space="preserve">
value from FODD (2017)</t>
        </r>
      </text>
    </comment>
    <comment ref="BT424" authorId="0" shapeId="0" xr:uid="{0863D442-2D91-482C-B946-230260F03D7B}">
      <text>
        <r>
          <rPr>
            <b/>
            <sz val="9"/>
            <color indexed="81"/>
            <rFont val="Tahoma"/>
            <family val="2"/>
          </rPr>
          <t>Gavin Mudd:</t>
        </r>
        <r>
          <rPr>
            <sz val="9"/>
            <color indexed="81"/>
            <rFont val="Tahoma"/>
            <family val="2"/>
          </rPr>
          <t xml:space="preserve">
value from FODD (2017)</t>
        </r>
      </text>
    </comment>
    <comment ref="BU424" authorId="0" shapeId="0" xr:uid="{CEA6ACE1-5093-4800-9C41-A3245709447E}">
      <text>
        <r>
          <rPr>
            <b/>
            <sz val="9"/>
            <color indexed="81"/>
            <rFont val="Tahoma"/>
            <family val="2"/>
          </rPr>
          <t>Gavin Mudd:</t>
        </r>
        <r>
          <rPr>
            <sz val="9"/>
            <color indexed="81"/>
            <rFont val="Tahoma"/>
            <family val="2"/>
          </rPr>
          <t xml:space="preserve">
value from FODD (2017)</t>
        </r>
      </text>
    </comment>
    <comment ref="BV424" authorId="0" shapeId="0" xr:uid="{4B1DF452-29E5-4AF6-8D2E-21969B08B382}">
      <text>
        <r>
          <rPr>
            <b/>
            <sz val="9"/>
            <color indexed="81"/>
            <rFont val="Tahoma"/>
            <family val="2"/>
          </rPr>
          <t>Gavin Mudd:</t>
        </r>
        <r>
          <rPr>
            <sz val="9"/>
            <color indexed="81"/>
            <rFont val="Tahoma"/>
            <family val="2"/>
          </rPr>
          <t xml:space="preserve">
value from FODD (2017)</t>
        </r>
      </text>
    </comment>
    <comment ref="BW424" authorId="0" shapeId="0" xr:uid="{D1F1C0F9-E216-4147-A79F-5D4DFEF7D34C}">
      <text>
        <r>
          <rPr>
            <b/>
            <sz val="9"/>
            <color indexed="81"/>
            <rFont val="Tahoma"/>
            <family val="2"/>
          </rPr>
          <t>Gavin Mudd:</t>
        </r>
        <r>
          <rPr>
            <sz val="9"/>
            <color indexed="81"/>
            <rFont val="Tahoma"/>
            <family val="2"/>
          </rPr>
          <t xml:space="preserve">
value from FODD (2017)</t>
        </r>
      </text>
    </comment>
    <comment ref="BK427" authorId="0" shapeId="0" xr:uid="{93D77F90-CB49-4C4C-9E78-F3910581080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27" authorId="0" shapeId="0" xr:uid="{06DB5CF4-5277-40C7-8A41-0431CDFA8F7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27" authorId="0" shapeId="0" xr:uid="{E4336D88-F68D-4649-9861-AA43821F48B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28" authorId="0" shapeId="0" xr:uid="{D7456EC9-972B-4010-B621-CC3FB267464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28" authorId="0" shapeId="0" xr:uid="{1DCCA203-6845-4980-9570-432B4682DF6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28" authorId="0" shapeId="0" xr:uid="{4B309333-8737-4A5A-BF00-72584755DC3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29" authorId="0" shapeId="0" xr:uid="{64CAFFD3-95AD-4E41-BA46-A90ABB07AFB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29" authorId="0" shapeId="0" xr:uid="{627EEEDA-4778-4F42-980D-CA091CCF0F4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1" authorId="0" shapeId="0" xr:uid="{C023B855-1949-4118-A4AA-5519E0DF1DB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1" authorId="0" shapeId="0" xr:uid="{CAB8EF34-AEEB-400D-8F80-1F409058080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1" authorId="0" shapeId="0" xr:uid="{FCDCDCBF-853B-4E29-BA45-FCF840D795F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2" authorId="0" shapeId="0" xr:uid="{DFBB4511-2B1D-439A-AFDC-8540FDCFE89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M432" authorId="0" shapeId="0" xr:uid="{A7E48A6E-DB02-4405-86C2-F6BCBAA04FA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2" authorId="0" shapeId="0" xr:uid="{A6FBA768-F284-4D04-B4FA-122E6287C9E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3" authorId="0" shapeId="0" xr:uid="{AC073BEF-8B2D-45F3-B36B-0D112DD76A3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3" authorId="0" shapeId="0" xr:uid="{EA9AD188-FA88-4ADC-8F7E-3B4626D59E0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3" authorId="0" shapeId="0" xr:uid="{D8484240-D772-4EE9-8DDC-28F6A1A03A1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33" authorId="0" shapeId="0" xr:uid="{C506B538-6AC0-4208-A4ED-C74E853DFEA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4" authorId="0" shapeId="0" xr:uid="{7E4C5469-0A89-4A4B-B937-8C41B5A95A4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4" authorId="0" shapeId="0" xr:uid="{67EE3D74-B8B5-40AC-9BBC-C84B7DCB96F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4" authorId="0" shapeId="0" xr:uid="{BBE05239-4D21-4FBC-8C52-2C8511AE0C4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34" authorId="0" shapeId="0" xr:uid="{E47D4990-BD08-4FEB-A215-3C59731DCF9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5" authorId="0" shapeId="0" xr:uid="{9AECD481-7430-4F14-AB6C-1148D81B524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5" authorId="0" shapeId="0" xr:uid="{04C63841-474B-409C-9382-DF474444B11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S435" authorId="0" shapeId="0" xr:uid="{5C2DC77A-CB9F-44CA-9EBD-93589B41555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5" authorId="0" shapeId="0" xr:uid="{A130EAA3-870E-429C-B2C6-56E38B7D4E8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35" authorId="0" shapeId="0" xr:uid="{7C3A79BA-CE09-410C-9D7A-F86E9884B95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6" authorId="0" shapeId="0" xr:uid="{74FCF2B0-17EE-48A1-8391-499A0C65837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6" authorId="0" shapeId="0" xr:uid="{15BF3569-A03F-49A1-99A9-FDAD890F240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6" authorId="0" shapeId="0" xr:uid="{559A5CEB-025B-452E-BAA8-3373C5556FE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37" authorId="0" shapeId="0" xr:uid="{15DB68F7-6513-439F-A00F-C7ECA380126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7" authorId="0" shapeId="0" xr:uid="{1831DF80-60C6-4262-85F0-DFEA0373771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M437" authorId="0" shapeId="0" xr:uid="{D30392DE-2CA7-4B04-819E-14097CF212A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N437" authorId="0" shapeId="0" xr:uid="{1B699544-ABF2-4D03-9F32-3D15810A996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S437" authorId="0" shapeId="0" xr:uid="{FEAD6388-8026-4A50-A3D1-86D07192498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7" authorId="0" shapeId="0" xr:uid="{0455EFC9-BCEF-4E64-8E08-18F44ED4BD6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37" authorId="0" shapeId="0" xr:uid="{54588A4E-CD42-4C1F-B256-B6CF1F86049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38" authorId="0" shapeId="0" xr:uid="{78D3FDF0-81C4-4B2F-B76D-9C61D57EAB29}">
      <text>
        <r>
          <rPr>
            <b/>
            <sz val="9"/>
            <color indexed="81"/>
            <rFont val="Tahoma"/>
            <family val="2"/>
          </rPr>
          <t>Gavin Mudd:</t>
        </r>
        <r>
          <rPr>
            <sz val="9"/>
            <color indexed="81"/>
            <rFont val="Tahoma"/>
            <family val="2"/>
          </rPr>
          <t xml:space="preserve">
Bluejay Minnig Plc was formerly known as FinnAust Mining Plc, which in turn was ~79% owned by Western Areas Ltd</t>
        </r>
      </text>
    </comment>
    <comment ref="BK438" authorId="0" shapeId="0" xr:uid="{E3A62F71-CE44-4DF8-8BF5-80C8949005D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8" authorId="0" shapeId="0" xr:uid="{49DEAC4B-C4B8-47CC-BB22-47AD8949CB3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8" authorId="0" shapeId="0" xr:uid="{207C3688-7717-42E1-8517-14D811B027E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EA438" authorId="0" shapeId="0" xr:uid="{3C194F0D-6F22-444E-B55A-DB7A2B14DC5F}">
      <text>
        <r>
          <rPr>
            <b/>
            <sz val="9"/>
            <color indexed="81"/>
            <rFont val="Tahoma"/>
            <family val="2"/>
          </rPr>
          <t>Gavin Mudd:</t>
        </r>
        <r>
          <rPr>
            <sz val="9"/>
            <color indexed="81"/>
            <rFont val="Tahoma"/>
            <family val="2"/>
          </rPr>
          <t xml:space="preserve">
data from Western Areas</t>
        </r>
      </text>
    </comment>
    <comment ref="BK439" authorId="0" shapeId="0" xr:uid="{889B3C76-F266-4FDE-B3C8-E60E52051E0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39" authorId="0" shapeId="0" xr:uid="{D8437AD8-EFEF-4299-95A3-4372E04AC06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39" authorId="0" shapeId="0" xr:uid="{9EDE4C08-F886-41A3-89C2-6D1BA4A221D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40" authorId="0" shapeId="0" xr:uid="{208BAC3D-1E34-438D-A3BA-93EDB6484A1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40" authorId="0" shapeId="0" xr:uid="{9A4D97B2-BFAD-4921-9DE9-7ABAC18C540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40" authorId="0" shapeId="0" xr:uid="{35E2835F-3879-4740-90B6-151879BCA78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41" authorId="0" shapeId="0" xr:uid="{9357F77E-A217-4291-A38D-C1CB94A7E14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41" authorId="0" shapeId="0" xr:uid="{91BA57B8-9231-4046-8D19-440CFB342AE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41" authorId="0" shapeId="0" xr:uid="{3C999B27-6F8E-47F5-BDC4-DFBC29A3D61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41" authorId="0" shapeId="0" xr:uid="{833C42C1-A1A9-4B46-BB03-0C2044EF658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42" authorId="0" shapeId="0" xr:uid="{F8793815-2622-414F-9CF1-A7417DF39E9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42" authorId="0" shapeId="0" xr:uid="{06FAE882-6A42-431C-835C-8F3D55458BA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42" authorId="0" shapeId="0" xr:uid="{D0E13210-4744-40D0-B86D-82EC334ED4B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43" authorId="0" shapeId="0" xr:uid="{3DA3034A-2D07-4FC7-8268-2AD8B1B2198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43" authorId="0" shapeId="0" xr:uid="{FEA8A9EC-CD43-4272-BC72-45210E28D58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43" authorId="0" shapeId="0" xr:uid="{3B11DDE0-8204-4290-BA75-E0DF696EA41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43" authorId="0" shapeId="0" xr:uid="{EE784AAB-741F-466C-8FE4-511FAC8209C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44" authorId="0" shapeId="0" xr:uid="{0DF3ACD5-5B4B-4665-8682-5F08BD2093D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44" authorId="0" shapeId="0" xr:uid="{61CECDB4-43F6-41CB-8B46-CF408E91F46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44" authorId="0" shapeId="0" xr:uid="{FDAF3777-D51D-4703-8BE1-16E6DC34176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44" authorId="0" shapeId="0" xr:uid="{6305039E-7E05-4260-B44C-937A87C2578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Z444" authorId="0" shapeId="0" xr:uid="{ACFDB703-5EDB-4899-A117-C8FBFE74EB3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S445" authorId="0" shapeId="0" xr:uid="{12538F30-D9CE-4570-8F3D-A769C998FCD9}">
      <text>
        <r>
          <rPr>
            <b/>
            <sz val="9"/>
            <color indexed="81"/>
            <rFont val="Tahoma"/>
            <family val="2"/>
          </rPr>
          <t>Gavin Mudd:</t>
        </r>
        <r>
          <rPr>
            <sz val="9"/>
            <color indexed="81"/>
            <rFont val="Tahoma"/>
            <family val="2"/>
          </rPr>
          <t xml:space="preserve">
only total resources are reported</t>
        </r>
      </text>
    </comment>
    <comment ref="AO445" authorId="0" shapeId="0" xr:uid="{9E1F69B0-3F63-4811-B6D7-FD5011C6BCDC}">
      <text>
        <r>
          <rPr>
            <b/>
            <sz val="9"/>
            <color indexed="81"/>
            <rFont val="Tahoma"/>
            <family val="2"/>
          </rPr>
          <t>Gavin Mudd:</t>
        </r>
        <r>
          <rPr>
            <sz val="9"/>
            <color indexed="81"/>
            <rFont val="Tahoma"/>
            <family val="2"/>
          </rPr>
          <t xml:space="preserve">
only total resources are reported; all assumed to be indicated level</t>
        </r>
      </text>
    </comment>
    <comment ref="BK445" authorId="0" shapeId="0" xr:uid="{3190AF9F-418A-42D5-A3FE-AC9BD837046E}">
      <text>
        <r>
          <rPr>
            <b/>
            <sz val="9"/>
            <color indexed="81"/>
            <rFont val="Tahoma"/>
            <family val="2"/>
          </rPr>
          <t>Gavin Mudd:</t>
        </r>
        <r>
          <rPr>
            <sz val="9"/>
            <color indexed="81"/>
            <rFont val="Tahoma"/>
            <family val="2"/>
          </rPr>
          <t xml:space="preserve">
only total resources are reported</t>
        </r>
      </text>
    </comment>
    <comment ref="BL445" authorId="0" shapeId="0" xr:uid="{578AE587-811E-4A7B-A666-1F177AD365DD}">
      <text>
        <r>
          <rPr>
            <b/>
            <sz val="9"/>
            <color indexed="81"/>
            <rFont val="Tahoma"/>
            <family val="2"/>
          </rPr>
          <t>Gavin Mudd:</t>
        </r>
        <r>
          <rPr>
            <sz val="9"/>
            <color indexed="81"/>
            <rFont val="Tahoma"/>
            <family val="2"/>
          </rPr>
          <t xml:space="preserve">
only total resources are reported; all assumed to be indicated level</t>
        </r>
      </text>
    </comment>
    <comment ref="BT445" authorId="0" shapeId="0" xr:uid="{8BC26382-A769-482F-A3B5-91B00489BADB}">
      <text>
        <r>
          <rPr>
            <b/>
            <sz val="9"/>
            <color indexed="81"/>
            <rFont val="Tahoma"/>
            <family val="2"/>
          </rPr>
          <t>Gavin Mudd:</t>
        </r>
        <r>
          <rPr>
            <sz val="9"/>
            <color indexed="81"/>
            <rFont val="Tahoma"/>
            <family val="2"/>
          </rPr>
          <t xml:space="preserve">
only total resources are reported; all assumed to be indicated level</t>
        </r>
      </text>
    </comment>
    <comment ref="CG445" authorId="0" shapeId="0" xr:uid="{5811ECFB-7A4C-424D-B703-C6728BF27915}">
      <text>
        <r>
          <rPr>
            <b/>
            <sz val="9"/>
            <color indexed="81"/>
            <rFont val="Tahoma"/>
            <family val="2"/>
          </rPr>
          <t>Gavin Mudd:</t>
        </r>
        <r>
          <rPr>
            <sz val="9"/>
            <color indexed="81"/>
            <rFont val="Tahoma"/>
            <family val="2"/>
          </rPr>
          <t xml:space="preserve">
only total proven &amp; probable reserves given</t>
        </r>
      </text>
    </comment>
    <comment ref="DC445" authorId="0" shapeId="0" xr:uid="{51FCB6FB-79C3-4CFF-9A41-052A93471D75}">
      <text>
        <r>
          <rPr>
            <b/>
            <sz val="9"/>
            <color indexed="81"/>
            <rFont val="Tahoma"/>
            <family val="2"/>
          </rPr>
          <t>Gavin Mudd:</t>
        </r>
        <r>
          <rPr>
            <sz val="9"/>
            <color indexed="81"/>
            <rFont val="Tahoma"/>
            <family val="2"/>
          </rPr>
          <t xml:space="preserve">
only total proven &amp; probable reserves given</t>
        </r>
      </text>
    </comment>
    <comment ref="DD445" authorId="0" shapeId="0" xr:uid="{79D090A1-87BE-4B68-90AD-0EB4526A6071}">
      <text>
        <r>
          <rPr>
            <b/>
            <sz val="9"/>
            <color indexed="81"/>
            <rFont val="Tahoma"/>
            <family val="2"/>
          </rPr>
          <t>Gavin Mudd:</t>
        </r>
        <r>
          <rPr>
            <sz val="9"/>
            <color indexed="81"/>
            <rFont val="Tahoma"/>
            <family val="2"/>
          </rPr>
          <t xml:space="preserve">
only total proven &amp; probable reserves given</t>
        </r>
      </text>
    </comment>
    <comment ref="DL445" authorId="0" shapeId="0" xr:uid="{A61AF080-8053-4698-B76E-1C439E85B4E8}">
      <text>
        <r>
          <rPr>
            <b/>
            <sz val="9"/>
            <color indexed="81"/>
            <rFont val="Tahoma"/>
            <family val="2"/>
          </rPr>
          <t>Gavin Mudd:</t>
        </r>
        <r>
          <rPr>
            <sz val="9"/>
            <color indexed="81"/>
            <rFont val="Tahoma"/>
            <family val="2"/>
          </rPr>
          <t xml:space="preserve">
only total proven &amp; probable reserves given</t>
        </r>
      </text>
    </comment>
    <comment ref="S446" authorId="0" shapeId="0" xr:uid="{F36736C6-40AB-43E3-9744-D7C4C7C0C1D3}">
      <text>
        <r>
          <rPr>
            <b/>
            <sz val="9"/>
            <color indexed="81"/>
            <rFont val="Tahoma"/>
            <family val="2"/>
          </rPr>
          <t>Gavin Mudd:</t>
        </r>
        <r>
          <rPr>
            <sz val="9"/>
            <color indexed="81"/>
            <rFont val="Tahoma"/>
            <family val="2"/>
          </rPr>
          <t xml:space="preserve">
only total resources are reported</t>
        </r>
      </text>
    </comment>
    <comment ref="AO446" authorId="0" shapeId="0" xr:uid="{A1FA7619-C15A-4F6B-9256-54265C2DD18A}">
      <text>
        <r>
          <rPr>
            <b/>
            <sz val="9"/>
            <color indexed="81"/>
            <rFont val="Tahoma"/>
            <family val="2"/>
          </rPr>
          <t>Gavin Mudd:</t>
        </r>
        <r>
          <rPr>
            <sz val="9"/>
            <color indexed="81"/>
            <rFont val="Tahoma"/>
            <family val="2"/>
          </rPr>
          <t xml:space="preserve">
only total resources are reported; all assumed to be indicated level</t>
        </r>
      </text>
    </comment>
    <comment ref="BK446" authorId="0" shapeId="0" xr:uid="{8FEBB527-C1D4-4C20-802C-FA00E4240DB5}">
      <text>
        <r>
          <rPr>
            <b/>
            <sz val="9"/>
            <color indexed="81"/>
            <rFont val="Tahoma"/>
            <family val="2"/>
          </rPr>
          <t>Gavin Mudd:</t>
        </r>
        <r>
          <rPr>
            <sz val="9"/>
            <color indexed="81"/>
            <rFont val="Tahoma"/>
            <family val="2"/>
          </rPr>
          <t xml:space="preserve">
only total resources are reported</t>
        </r>
      </text>
    </comment>
    <comment ref="BL446" authorId="0" shapeId="0" xr:uid="{FDBAC91F-6B61-4F1B-ADE6-0584835958B9}">
      <text>
        <r>
          <rPr>
            <b/>
            <sz val="9"/>
            <color indexed="81"/>
            <rFont val="Tahoma"/>
            <family val="2"/>
          </rPr>
          <t>Gavin Mudd:</t>
        </r>
        <r>
          <rPr>
            <sz val="9"/>
            <color indexed="81"/>
            <rFont val="Tahoma"/>
            <family val="2"/>
          </rPr>
          <t xml:space="preserve">
only total resources are reported; all assumed to be indicated level</t>
        </r>
      </text>
    </comment>
    <comment ref="BT446" authorId="0" shapeId="0" xr:uid="{8D239DC3-F151-466C-9DF2-0FECD5BCF925}">
      <text>
        <r>
          <rPr>
            <b/>
            <sz val="9"/>
            <color indexed="81"/>
            <rFont val="Tahoma"/>
            <family val="2"/>
          </rPr>
          <t>Gavin Mudd:</t>
        </r>
        <r>
          <rPr>
            <sz val="9"/>
            <color indexed="81"/>
            <rFont val="Tahoma"/>
            <family val="2"/>
          </rPr>
          <t xml:space="preserve">
only total resources are reported; all assumed to be indicated level</t>
        </r>
      </text>
    </comment>
    <comment ref="CG446" authorId="0" shapeId="0" xr:uid="{77ECBD1F-147B-4D01-A304-DA657AF38CF4}">
      <text>
        <r>
          <rPr>
            <b/>
            <sz val="9"/>
            <color indexed="81"/>
            <rFont val="Tahoma"/>
            <family val="2"/>
          </rPr>
          <t>Gavin Mudd:</t>
        </r>
        <r>
          <rPr>
            <sz val="9"/>
            <color indexed="81"/>
            <rFont val="Tahoma"/>
            <family val="2"/>
          </rPr>
          <t xml:space="preserve">
only total proven &amp; probable reserves given</t>
        </r>
      </text>
    </comment>
    <comment ref="DC446" authorId="0" shapeId="0" xr:uid="{3B2669CF-FD4B-4B28-8FBF-10A7AA70F912}">
      <text>
        <r>
          <rPr>
            <b/>
            <sz val="9"/>
            <color indexed="81"/>
            <rFont val="Tahoma"/>
            <family val="2"/>
          </rPr>
          <t>Gavin Mudd:</t>
        </r>
        <r>
          <rPr>
            <sz val="9"/>
            <color indexed="81"/>
            <rFont val="Tahoma"/>
            <family val="2"/>
          </rPr>
          <t xml:space="preserve">
only total proven &amp; probable reserves given</t>
        </r>
      </text>
    </comment>
    <comment ref="DD446" authorId="0" shapeId="0" xr:uid="{CF308A48-8CBD-47A6-8797-FE383C633BF2}">
      <text>
        <r>
          <rPr>
            <b/>
            <sz val="9"/>
            <color indexed="81"/>
            <rFont val="Tahoma"/>
            <family val="2"/>
          </rPr>
          <t>Gavin Mudd:</t>
        </r>
        <r>
          <rPr>
            <sz val="9"/>
            <color indexed="81"/>
            <rFont val="Tahoma"/>
            <family val="2"/>
          </rPr>
          <t xml:space="preserve">
only total proven &amp; probable reserves given</t>
        </r>
      </text>
    </comment>
    <comment ref="DL446" authorId="0" shapeId="0" xr:uid="{FD11F63F-304C-4549-B5C3-82A4ECA4B40B}">
      <text>
        <r>
          <rPr>
            <b/>
            <sz val="9"/>
            <color indexed="81"/>
            <rFont val="Tahoma"/>
            <family val="2"/>
          </rPr>
          <t>Gavin Mudd:</t>
        </r>
        <r>
          <rPr>
            <sz val="9"/>
            <color indexed="81"/>
            <rFont val="Tahoma"/>
            <family val="2"/>
          </rPr>
          <t xml:space="preserve">
only total proven &amp; probable reserves given</t>
        </r>
      </text>
    </comment>
    <comment ref="N447" authorId="0" shapeId="0" xr:uid="{9AAF7928-2CCC-407D-8F16-48DBC475D10B}">
      <text>
        <r>
          <rPr>
            <b/>
            <sz val="9"/>
            <color indexed="81"/>
            <rFont val="Tahoma"/>
            <family val="2"/>
          </rPr>
          <t>Gavin Mudd:</t>
        </r>
        <r>
          <rPr>
            <sz val="9"/>
            <color indexed="81"/>
            <rFont val="Tahoma"/>
            <family val="2"/>
          </rPr>
          <t xml:space="preserve">
previously held by Mwana Africa Plc, which was taken over by Asa Resource Group; Asa Resource Group bankrupt, Bindura complex sold to Sotic International Ltd in Oct. 2019</t>
        </r>
      </text>
    </comment>
    <comment ref="EA447" authorId="0" shapeId="0" xr:uid="{9BF90CB6-1E53-4217-A515-DA836243B9C6}">
      <text>
        <r>
          <rPr>
            <b/>
            <sz val="9"/>
            <color indexed="81"/>
            <rFont val="Tahoma"/>
            <family val="2"/>
          </rPr>
          <t>Gavin Mudd:</t>
        </r>
        <r>
          <rPr>
            <sz val="9"/>
            <color indexed="81"/>
            <rFont val="Tahoma"/>
            <family val="2"/>
          </rPr>
          <t xml:space="preserve">
data from Mwana Africa</t>
        </r>
      </text>
    </comment>
    <comment ref="EA448" authorId="0" shapeId="0" xr:uid="{210817B9-FFE1-4EB1-BB93-D8A304D5A103}">
      <text>
        <r>
          <rPr>
            <b/>
            <sz val="9"/>
            <color indexed="81"/>
            <rFont val="Tahoma"/>
            <family val="2"/>
          </rPr>
          <t>Gavin Mudd:</t>
        </r>
        <r>
          <rPr>
            <sz val="9"/>
            <color indexed="81"/>
            <rFont val="Tahoma"/>
            <family val="2"/>
          </rPr>
          <t xml:space="preserve">
P&amp;P reserves data combined from both Anglo American Plc and Anglo American Platinum Ltd</t>
        </r>
      </text>
    </comment>
    <comment ref="AL449" authorId="0" shapeId="0" xr:uid="{FE6D909B-1307-43B7-9AD5-101ADD7F0C9F}">
      <text>
        <r>
          <rPr>
            <b/>
            <sz val="9"/>
            <color indexed="81"/>
            <rFont val="Tahoma"/>
            <family val="2"/>
          </rPr>
          <t>Gavin Mudd:</t>
        </r>
        <r>
          <rPr>
            <sz val="9"/>
            <color indexed="81"/>
            <rFont val="Tahoma"/>
            <family val="2"/>
          </rPr>
          <t xml:space="preserve">
g/t Ru</t>
        </r>
      </text>
    </comment>
    <comment ref="AN449" authorId="0" shapeId="0" xr:uid="{6AEAD69E-EE24-4361-B9BB-53CCF5AFFE62}">
      <text>
        <r>
          <rPr>
            <b/>
            <sz val="9"/>
            <color indexed="81"/>
            <rFont val="Tahoma"/>
            <family val="2"/>
          </rPr>
          <t>Gavin Mudd:</t>
        </r>
        <r>
          <rPr>
            <sz val="9"/>
            <color indexed="81"/>
            <rFont val="Tahoma"/>
            <family val="2"/>
          </rPr>
          <t xml:space="preserve">
g/t Ir</t>
        </r>
      </text>
    </comment>
    <comment ref="BH449" authorId="0" shapeId="0" xr:uid="{E9738BDE-C819-467C-A952-DCB694FB7355}">
      <text>
        <r>
          <rPr>
            <b/>
            <sz val="9"/>
            <color indexed="81"/>
            <rFont val="Tahoma"/>
            <family val="2"/>
          </rPr>
          <t>Gavin Mudd:</t>
        </r>
        <r>
          <rPr>
            <sz val="9"/>
            <color indexed="81"/>
            <rFont val="Tahoma"/>
            <family val="2"/>
          </rPr>
          <t xml:space="preserve">
g/t Ru</t>
        </r>
      </text>
    </comment>
    <comment ref="BJ449" authorId="0" shapeId="0" xr:uid="{5A355207-6F27-40F3-830B-75EE3B387085}">
      <text>
        <r>
          <rPr>
            <b/>
            <sz val="9"/>
            <color indexed="81"/>
            <rFont val="Tahoma"/>
            <family val="2"/>
          </rPr>
          <t>Gavin Mudd:</t>
        </r>
        <r>
          <rPr>
            <sz val="9"/>
            <color indexed="81"/>
            <rFont val="Tahoma"/>
            <family val="2"/>
          </rPr>
          <t xml:space="preserve">
g/t Ir</t>
        </r>
      </text>
    </comment>
    <comment ref="CD449" authorId="0" shapeId="0" xr:uid="{5AA0B9FE-1329-4272-80EE-A1D0496E5600}">
      <text>
        <r>
          <rPr>
            <b/>
            <sz val="9"/>
            <color indexed="81"/>
            <rFont val="Tahoma"/>
            <family val="2"/>
          </rPr>
          <t>Gavin Mudd:</t>
        </r>
        <r>
          <rPr>
            <sz val="9"/>
            <color indexed="81"/>
            <rFont val="Tahoma"/>
            <family val="2"/>
          </rPr>
          <t xml:space="preserve">
g/t Ru</t>
        </r>
      </text>
    </comment>
    <comment ref="CF449" authorId="0" shapeId="0" xr:uid="{4E0CAC59-2886-45EF-AA94-87F5D4C1AF18}">
      <text>
        <r>
          <rPr>
            <b/>
            <sz val="9"/>
            <color indexed="81"/>
            <rFont val="Tahoma"/>
            <family val="2"/>
          </rPr>
          <t>Gavin Mudd:</t>
        </r>
        <r>
          <rPr>
            <sz val="9"/>
            <color indexed="81"/>
            <rFont val="Tahoma"/>
            <family val="2"/>
          </rPr>
          <t xml:space="preserve">
g/t Ir</t>
        </r>
      </text>
    </comment>
    <comment ref="CZ449" authorId="0" shapeId="0" xr:uid="{E6D63105-45C1-4A0A-B27D-13C3935D8B58}">
      <text>
        <r>
          <rPr>
            <b/>
            <sz val="9"/>
            <color indexed="81"/>
            <rFont val="Tahoma"/>
            <family val="2"/>
          </rPr>
          <t>Gavin Mudd:</t>
        </r>
        <r>
          <rPr>
            <sz val="9"/>
            <color indexed="81"/>
            <rFont val="Tahoma"/>
            <family val="2"/>
          </rPr>
          <t xml:space="preserve">
g/t Ru</t>
        </r>
      </text>
    </comment>
    <comment ref="DB449" authorId="0" shapeId="0" xr:uid="{DF46FF86-7E3F-48AE-9CA7-2A27D89E1923}">
      <text>
        <r>
          <rPr>
            <b/>
            <sz val="9"/>
            <color indexed="81"/>
            <rFont val="Tahoma"/>
            <family val="2"/>
          </rPr>
          <t>Gavin Mudd:</t>
        </r>
        <r>
          <rPr>
            <sz val="9"/>
            <color indexed="81"/>
            <rFont val="Tahoma"/>
            <family val="2"/>
          </rPr>
          <t xml:space="preserve">
g/t Ir</t>
        </r>
      </text>
    </comment>
    <comment ref="DV449" authorId="0" shapeId="0" xr:uid="{DF5DBF31-652A-458E-A4E4-23424B7FD70C}">
      <text>
        <r>
          <rPr>
            <b/>
            <sz val="9"/>
            <color indexed="81"/>
            <rFont val="Tahoma"/>
            <family val="2"/>
          </rPr>
          <t>Gavin Mudd:</t>
        </r>
        <r>
          <rPr>
            <sz val="9"/>
            <color indexed="81"/>
            <rFont val="Tahoma"/>
            <family val="2"/>
          </rPr>
          <t xml:space="preserve">
g/t Ru</t>
        </r>
      </text>
    </comment>
    <comment ref="DX449" authorId="0" shapeId="0" xr:uid="{293DC508-4271-4E17-9659-5A21B2B83375}">
      <text>
        <r>
          <rPr>
            <b/>
            <sz val="9"/>
            <color indexed="81"/>
            <rFont val="Tahoma"/>
            <family val="2"/>
          </rPr>
          <t>Gavin Mudd:</t>
        </r>
        <r>
          <rPr>
            <sz val="9"/>
            <color indexed="81"/>
            <rFont val="Tahoma"/>
            <family val="2"/>
          </rPr>
          <t xml:space="preserve">
g/t Ir</t>
        </r>
      </text>
    </comment>
    <comment ref="AL450" authorId="0" shapeId="0" xr:uid="{4F8448B8-337E-453A-841D-11A0DF988977}">
      <text>
        <r>
          <rPr>
            <b/>
            <sz val="9"/>
            <color indexed="81"/>
            <rFont val="Tahoma"/>
            <family val="2"/>
          </rPr>
          <t>Gavin Mudd:</t>
        </r>
        <r>
          <rPr>
            <sz val="9"/>
            <color indexed="81"/>
            <rFont val="Tahoma"/>
            <family val="2"/>
          </rPr>
          <t xml:space="preserve">
g/t Ru</t>
        </r>
      </text>
    </comment>
    <comment ref="AN450" authorId="0" shapeId="0" xr:uid="{5C010210-2C1F-4706-97F2-CA1059E2B1B2}">
      <text>
        <r>
          <rPr>
            <b/>
            <sz val="9"/>
            <color indexed="81"/>
            <rFont val="Tahoma"/>
            <family val="2"/>
          </rPr>
          <t>Gavin Mudd:</t>
        </r>
        <r>
          <rPr>
            <sz val="9"/>
            <color indexed="81"/>
            <rFont val="Tahoma"/>
            <family val="2"/>
          </rPr>
          <t xml:space="preserve">
g/t Ir</t>
        </r>
      </text>
    </comment>
    <comment ref="BH450" authorId="0" shapeId="0" xr:uid="{FD461E8C-9E71-4D61-97D0-4748074A4EA4}">
      <text>
        <r>
          <rPr>
            <b/>
            <sz val="9"/>
            <color indexed="81"/>
            <rFont val="Tahoma"/>
            <family val="2"/>
          </rPr>
          <t>Gavin Mudd:</t>
        </r>
        <r>
          <rPr>
            <sz val="9"/>
            <color indexed="81"/>
            <rFont val="Tahoma"/>
            <family val="2"/>
          </rPr>
          <t xml:space="preserve">
g/t Ru</t>
        </r>
      </text>
    </comment>
    <comment ref="BJ450" authorId="0" shapeId="0" xr:uid="{C2345EF2-E04D-4C14-96E3-E1A7CEBCEEA8}">
      <text>
        <r>
          <rPr>
            <b/>
            <sz val="9"/>
            <color indexed="81"/>
            <rFont val="Tahoma"/>
            <family val="2"/>
          </rPr>
          <t>Gavin Mudd:</t>
        </r>
        <r>
          <rPr>
            <sz val="9"/>
            <color indexed="81"/>
            <rFont val="Tahoma"/>
            <family val="2"/>
          </rPr>
          <t xml:space="preserve">
g/t Ir</t>
        </r>
      </text>
    </comment>
    <comment ref="CD450" authorId="0" shapeId="0" xr:uid="{D6422267-B5BA-4F2A-BD0F-60F57F7DC0FD}">
      <text>
        <r>
          <rPr>
            <b/>
            <sz val="9"/>
            <color indexed="81"/>
            <rFont val="Tahoma"/>
            <family val="2"/>
          </rPr>
          <t>Gavin Mudd:</t>
        </r>
        <r>
          <rPr>
            <sz val="9"/>
            <color indexed="81"/>
            <rFont val="Tahoma"/>
            <family val="2"/>
          </rPr>
          <t xml:space="preserve">
g/t Ru</t>
        </r>
      </text>
    </comment>
    <comment ref="CF450" authorId="0" shapeId="0" xr:uid="{D3518608-0253-4C12-963A-F9C310B2D642}">
      <text>
        <r>
          <rPr>
            <b/>
            <sz val="9"/>
            <color indexed="81"/>
            <rFont val="Tahoma"/>
            <family val="2"/>
          </rPr>
          <t>Gavin Mudd:</t>
        </r>
        <r>
          <rPr>
            <sz val="9"/>
            <color indexed="81"/>
            <rFont val="Tahoma"/>
            <family val="2"/>
          </rPr>
          <t xml:space="preserve">
g/t Ir</t>
        </r>
      </text>
    </comment>
    <comment ref="CZ450" authorId="0" shapeId="0" xr:uid="{5B3153C0-3C82-488C-B23F-8B0E76190A7F}">
      <text>
        <r>
          <rPr>
            <b/>
            <sz val="9"/>
            <color indexed="81"/>
            <rFont val="Tahoma"/>
            <family val="2"/>
          </rPr>
          <t>Gavin Mudd:</t>
        </r>
        <r>
          <rPr>
            <sz val="9"/>
            <color indexed="81"/>
            <rFont val="Tahoma"/>
            <family val="2"/>
          </rPr>
          <t xml:space="preserve">
g/t Ru</t>
        </r>
      </text>
    </comment>
    <comment ref="DB450" authorId="0" shapeId="0" xr:uid="{842FA0CD-631A-4E62-8D68-214E668F464F}">
      <text>
        <r>
          <rPr>
            <b/>
            <sz val="9"/>
            <color indexed="81"/>
            <rFont val="Tahoma"/>
            <family val="2"/>
          </rPr>
          <t>Gavin Mudd:</t>
        </r>
        <r>
          <rPr>
            <sz val="9"/>
            <color indexed="81"/>
            <rFont val="Tahoma"/>
            <family val="2"/>
          </rPr>
          <t xml:space="preserve">
g/t Ir</t>
        </r>
      </text>
    </comment>
    <comment ref="DV450" authorId="0" shapeId="0" xr:uid="{801F404C-FA4D-4190-A3AA-BD79AC3B1ACE}">
      <text>
        <r>
          <rPr>
            <b/>
            <sz val="9"/>
            <color indexed="81"/>
            <rFont val="Tahoma"/>
            <family val="2"/>
          </rPr>
          <t>Gavin Mudd:</t>
        </r>
        <r>
          <rPr>
            <sz val="9"/>
            <color indexed="81"/>
            <rFont val="Tahoma"/>
            <family val="2"/>
          </rPr>
          <t xml:space="preserve">
g/t Ru</t>
        </r>
      </text>
    </comment>
    <comment ref="DX450" authorId="0" shapeId="0" xr:uid="{FC104294-F292-44A3-9C5E-F86081CB52F4}">
      <text>
        <r>
          <rPr>
            <b/>
            <sz val="9"/>
            <color indexed="81"/>
            <rFont val="Tahoma"/>
            <family val="2"/>
          </rPr>
          <t>Gavin Mudd:</t>
        </r>
        <r>
          <rPr>
            <sz val="9"/>
            <color indexed="81"/>
            <rFont val="Tahoma"/>
            <family val="2"/>
          </rPr>
          <t xml:space="preserve">
g/t Ir</t>
        </r>
      </text>
    </comment>
    <comment ref="N451" authorId="0" shapeId="0" xr:uid="{81DF60A1-A9E5-42B7-B5FA-1134BBC4F5F1}">
      <text>
        <r>
          <rPr>
            <b/>
            <sz val="9"/>
            <color indexed="81"/>
            <rFont val="Tahoma"/>
            <family val="2"/>
          </rPr>
          <t>Gavin Mudd:</t>
        </r>
        <r>
          <rPr>
            <sz val="9"/>
            <color indexed="81"/>
            <rFont val="Tahoma"/>
            <family val="2"/>
          </rPr>
          <t xml:space="preserve">
previously held by CAMEC (Central African Mining &amp; Exploration Company Plc)</t>
        </r>
      </text>
    </comment>
    <comment ref="EA451" authorId="0" shapeId="0" xr:uid="{A418D2DC-7F69-4659-A60A-90A45B65B680}">
      <text>
        <r>
          <rPr>
            <b/>
            <sz val="9"/>
            <color indexed="81"/>
            <rFont val="Tahoma"/>
            <family val="2"/>
          </rPr>
          <t>Gavin Mudd:</t>
        </r>
        <r>
          <rPr>
            <sz val="9"/>
            <color indexed="81"/>
            <rFont val="Tahoma"/>
            <family val="2"/>
          </rPr>
          <t xml:space="preserve">
data from CAMEC (Central African Mining &amp; Exploration Company Plc)</t>
        </r>
      </text>
    </comment>
    <comment ref="N452" authorId="0" shapeId="0" xr:uid="{DD0E291C-6DD4-457B-915F-569F5D20605D}">
      <text>
        <r>
          <rPr>
            <b/>
            <sz val="9"/>
            <color indexed="81"/>
            <rFont val="Tahoma"/>
            <family val="2"/>
          </rPr>
          <t>Gavin Mudd:</t>
        </r>
        <r>
          <rPr>
            <sz val="9"/>
            <color indexed="81"/>
            <rFont val="Tahoma"/>
            <family val="2"/>
          </rPr>
          <t xml:space="preserve">
previously held by CAMEC (Central African Mining &amp; Exploration Company Plc)</t>
        </r>
      </text>
    </comment>
    <comment ref="EA452" authorId="0" shapeId="0" xr:uid="{96F15192-38F0-4E49-9A84-8BBF3C3C8F1B}">
      <text>
        <r>
          <rPr>
            <b/>
            <sz val="9"/>
            <color indexed="81"/>
            <rFont val="Tahoma"/>
            <family val="2"/>
          </rPr>
          <t>Gavin Mudd:</t>
        </r>
        <r>
          <rPr>
            <sz val="9"/>
            <color indexed="81"/>
            <rFont val="Tahoma"/>
            <family val="2"/>
          </rPr>
          <t xml:space="preserve">
data from CAMEC (Central African Mining &amp; Exploration Company Plc)</t>
        </r>
      </text>
    </comment>
    <comment ref="C454" authorId="0" shapeId="0" xr:uid="{E3356BE3-5BBB-49B7-BD4D-5DEA27FB5060}">
      <text>
        <r>
          <rPr>
            <b/>
            <sz val="9"/>
            <color indexed="81"/>
            <rFont val="Tahoma"/>
            <family val="2"/>
          </rPr>
          <t>Gavin Mudd:</t>
        </r>
        <r>
          <rPr>
            <sz val="9"/>
            <color indexed="81"/>
            <rFont val="Tahoma"/>
            <family val="2"/>
          </rPr>
          <t xml:space="preserve">
restarted early 2019</t>
        </r>
      </text>
    </comment>
    <comment ref="N454" authorId="0" shapeId="0" xr:uid="{6BC4B34A-9799-4338-8332-0B2F223A1CE4}">
      <text>
        <r>
          <rPr>
            <b/>
            <sz val="9"/>
            <color indexed="81"/>
            <rFont val="Tahoma"/>
            <family val="2"/>
          </rPr>
          <t>Gavin Mudd:</t>
        </r>
        <r>
          <rPr>
            <sz val="9"/>
            <color indexed="81"/>
            <rFont val="Tahoma"/>
            <family val="2"/>
          </rPr>
          <t xml:space="preserve">
previously interests include Albidon Ltd, Intrepid Mines Ltd, then Consolidated Mining &amp; Investments Plc</t>
        </r>
      </text>
    </comment>
    <comment ref="S454" authorId="0" shapeId="0" xr:uid="{234AD031-3966-4069-80B5-49F31FD476C7}">
      <text>
        <r>
          <rPr>
            <b/>
            <sz val="9"/>
            <color indexed="81"/>
            <rFont val="Tahoma"/>
            <family val="2"/>
          </rPr>
          <t>Gavin Mudd:</t>
        </r>
        <r>
          <rPr>
            <sz val="9"/>
            <color indexed="81"/>
            <rFont val="Tahoma"/>
            <family val="2"/>
          </rPr>
          <t xml:space="preserve">
only measured &amp; indicated resources reported; based on Albidon's Tech Rep (2012-10) - which shows no measured resources</t>
        </r>
      </text>
    </comment>
    <comment ref="N455" authorId="0" shapeId="0" xr:uid="{AD72F978-E24C-4667-855F-EB687718F511}">
      <text>
        <r>
          <rPr>
            <b/>
            <sz val="9"/>
            <color indexed="81"/>
            <rFont val="Tahoma"/>
            <family val="2"/>
          </rPr>
          <t>Gavin Mudd:</t>
        </r>
        <r>
          <rPr>
            <sz val="9"/>
            <color indexed="81"/>
            <rFont val="Tahoma"/>
            <family val="2"/>
          </rPr>
          <t xml:space="preserve">
previously held by Caledonia Mining Corp</t>
        </r>
      </text>
    </comment>
    <comment ref="BK457" authorId="0" shapeId="0" xr:uid="{CC45ED96-2C97-4AAF-B5CB-8EC8D39B45EB}">
      <text>
        <r>
          <rPr>
            <b/>
            <sz val="9"/>
            <color indexed="81"/>
            <rFont val="Tahoma"/>
            <family val="2"/>
          </rPr>
          <t>Gavin Mudd:</t>
        </r>
        <r>
          <rPr>
            <sz val="9"/>
            <color indexed="81"/>
            <rFont val="Tahoma"/>
            <family val="2"/>
          </rPr>
          <t xml:space="preserve">
historical resourcs, assumed as inferred resources</t>
        </r>
      </text>
    </comment>
    <comment ref="BT457" authorId="0" shapeId="0" xr:uid="{38E7EA4E-B5D7-46CC-AD10-0E730CC61369}">
      <text>
        <r>
          <rPr>
            <b/>
            <sz val="9"/>
            <color indexed="81"/>
            <rFont val="Tahoma"/>
            <family val="2"/>
          </rPr>
          <t>Gavin Mudd:</t>
        </r>
        <r>
          <rPr>
            <sz val="9"/>
            <color indexed="81"/>
            <rFont val="Tahoma"/>
            <family val="2"/>
          </rPr>
          <t xml:space="preserve">
historical resourcs, assumed as inferred resources</t>
        </r>
      </text>
    </comment>
    <comment ref="BU457" authorId="0" shapeId="0" xr:uid="{6C5EBE2D-7035-4909-A658-61F3753E8EE3}">
      <text>
        <r>
          <rPr>
            <b/>
            <sz val="9"/>
            <color indexed="81"/>
            <rFont val="Tahoma"/>
            <family val="2"/>
          </rPr>
          <t>Gavin Mudd:</t>
        </r>
        <r>
          <rPr>
            <sz val="9"/>
            <color indexed="81"/>
            <rFont val="Tahoma"/>
            <family val="2"/>
          </rPr>
          <t xml:space="preserve">
value from Berger et al (2011)</t>
        </r>
      </text>
    </comment>
    <comment ref="BK458" authorId="0" shapeId="0" xr:uid="{525280BA-1340-460A-A21C-01571927D1AF}">
      <text>
        <r>
          <rPr>
            <b/>
            <sz val="9"/>
            <color indexed="81"/>
            <rFont val="Tahoma"/>
            <family val="2"/>
          </rPr>
          <t>Gavin Mudd:</t>
        </r>
        <r>
          <rPr>
            <sz val="9"/>
            <color indexed="81"/>
            <rFont val="Tahoma"/>
            <family val="2"/>
          </rPr>
          <t xml:space="preserve">
historical resourcs, assumed as inferred resources</t>
        </r>
      </text>
    </comment>
    <comment ref="BT458" authorId="0" shapeId="0" xr:uid="{9CFD9690-E349-48C2-8E98-60E31D2781B9}">
      <text>
        <r>
          <rPr>
            <b/>
            <sz val="9"/>
            <color indexed="81"/>
            <rFont val="Tahoma"/>
            <family val="2"/>
          </rPr>
          <t>Gavin Mudd:</t>
        </r>
        <r>
          <rPr>
            <sz val="9"/>
            <color indexed="81"/>
            <rFont val="Tahoma"/>
            <family val="2"/>
          </rPr>
          <t xml:space="preserve">
historical resourcs, assumed as inferred resources</t>
        </r>
      </text>
    </comment>
    <comment ref="BU458" authorId="0" shapeId="0" xr:uid="{194F8807-2C7C-41F3-B435-29AD2ABC0E75}">
      <text>
        <r>
          <rPr>
            <b/>
            <sz val="9"/>
            <color indexed="81"/>
            <rFont val="Tahoma"/>
            <family val="2"/>
          </rPr>
          <t>Gavin Mudd:</t>
        </r>
        <r>
          <rPr>
            <sz val="9"/>
            <color indexed="81"/>
            <rFont val="Tahoma"/>
            <family val="2"/>
          </rPr>
          <t xml:space="preserve">
value from Berger et al (2011)</t>
        </r>
      </text>
    </comment>
    <comment ref="BK460" authorId="0" shapeId="0" xr:uid="{D3CDD07C-3533-4DD1-9288-4FF769AC039E}">
      <text>
        <r>
          <rPr>
            <b/>
            <sz val="9"/>
            <color indexed="81"/>
            <rFont val="Tahoma"/>
            <family val="2"/>
          </rPr>
          <t>Gavin Mudd:</t>
        </r>
        <r>
          <rPr>
            <sz val="9"/>
            <color indexed="81"/>
            <rFont val="Tahoma"/>
            <family val="2"/>
          </rPr>
          <t xml:space="preserve">
historical resourcs, assumed as inferred resources</t>
        </r>
      </text>
    </comment>
    <comment ref="BT460" authorId="0" shapeId="0" xr:uid="{A15E411D-E2DF-446D-860F-8E14C46385BE}">
      <text>
        <r>
          <rPr>
            <b/>
            <sz val="9"/>
            <color indexed="81"/>
            <rFont val="Tahoma"/>
            <family val="2"/>
          </rPr>
          <t>Gavin Mudd:</t>
        </r>
        <r>
          <rPr>
            <sz val="9"/>
            <color indexed="81"/>
            <rFont val="Tahoma"/>
            <family val="2"/>
          </rPr>
          <t xml:space="preserve">
historical resourcs, assumed as inferred resources</t>
        </r>
      </text>
    </comment>
    <comment ref="BU460" authorId="0" shapeId="0" xr:uid="{BF838C37-C0B5-4A09-95DB-3B75D9A5B114}">
      <text>
        <r>
          <rPr>
            <b/>
            <sz val="9"/>
            <color indexed="81"/>
            <rFont val="Tahoma"/>
            <family val="2"/>
          </rPr>
          <t>Gavin Mudd:</t>
        </r>
        <r>
          <rPr>
            <sz val="9"/>
            <color indexed="81"/>
            <rFont val="Tahoma"/>
            <family val="2"/>
          </rPr>
          <t xml:space="preserve">
historical resourcs, assumed as inferred resources</t>
        </r>
      </text>
    </comment>
    <comment ref="U462" authorId="0" shapeId="0" xr:uid="{84C117C3-A513-4A8C-A4AE-413A567D7E5F}">
      <text>
        <r>
          <rPr>
            <b/>
            <sz val="9"/>
            <color indexed="81"/>
            <rFont val="Tahoma"/>
            <family val="2"/>
          </rPr>
          <t>Gavin Mudd:</t>
        </r>
        <r>
          <rPr>
            <sz val="9"/>
            <color indexed="81"/>
            <rFont val="Tahoma"/>
            <family val="2"/>
          </rPr>
          <t xml:space="preserve">
data from Tech Rep (2012-11)</t>
        </r>
      </text>
    </comment>
    <comment ref="AD462" authorId="0" shapeId="0" xr:uid="{37F73BD3-6603-46AA-B585-86EFFA273CED}">
      <text>
        <r>
          <rPr>
            <b/>
            <sz val="9"/>
            <color indexed="81"/>
            <rFont val="Tahoma"/>
            <family val="2"/>
          </rPr>
          <t>Gavin Mudd:</t>
        </r>
        <r>
          <rPr>
            <sz val="9"/>
            <color indexed="81"/>
            <rFont val="Tahoma"/>
            <family val="2"/>
          </rPr>
          <t xml:space="preserve">
data from Tech Rep (2012-11)</t>
        </r>
      </text>
    </comment>
    <comment ref="AE462" authorId="0" shapeId="0" xr:uid="{9AECB10B-694A-442A-9C4A-EC52932686E5}">
      <text>
        <r>
          <rPr>
            <b/>
            <sz val="9"/>
            <color indexed="81"/>
            <rFont val="Tahoma"/>
            <family val="2"/>
          </rPr>
          <t>Gavin Mudd:</t>
        </r>
        <r>
          <rPr>
            <sz val="9"/>
            <color indexed="81"/>
            <rFont val="Tahoma"/>
            <family val="2"/>
          </rPr>
          <t xml:space="preserve">
data from Tech Rep (2012-11)</t>
        </r>
      </text>
    </comment>
    <comment ref="AQ462" authorId="0" shapeId="0" xr:uid="{52BE30DA-41DE-4C88-87C2-D9CD3EB8524E}">
      <text>
        <r>
          <rPr>
            <b/>
            <sz val="9"/>
            <color indexed="81"/>
            <rFont val="Tahoma"/>
            <family val="2"/>
          </rPr>
          <t>Gavin Mudd:</t>
        </r>
        <r>
          <rPr>
            <sz val="9"/>
            <color indexed="81"/>
            <rFont val="Tahoma"/>
            <family val="2"/>
          </rPr>
          <t xml:space="preserve">
data from Tech Rep (2012-11)</t>
        </r>
      </text>
    </comment>
    <comment ref="AZ462" authorId="0" shapeId="0" xr:uid="{08784EAB-53FF-40AB-9792-B8A1763C3FFC}">
      <text>
        <r>
          <rPr>
            <b/>
            <sz val="9"/>
            <color indexed="81"/>
            <rFont val="Tahoma"/>
            <family val="2"/>
          </rPr>
          <t>Gavin Mudd:</t>
        </r>
        <r>
          <rPr>
            <sz val="9"/>
            <color indexed="81"/>
            <rFont val="Tahoma"/>
            <family val="2"/>
          </rPr>
          <t xml:space="preserve">
data from Tech Rep (2012-11)</t>
        </r>
      </text>
    </comment>
    <comment ref="BA462" authorId="0" shapeId="0" xr:uid="{EAF79BB7-1C69-4A02-BD66-24D71BB8FB32}">
      <text>
        <r>
          <rPr>
            <b/>
            <sz val="9"/>
            <color indexed="81"/>
            <rFont val="Tahoma"/>
            <family val="2"/>
          </rPr>
          <t>Gavin Mudd:</t>
        </r>
        <r>
          <rPr>
            <sz val="9"/>
            <color indexed="81"/>
            <rFont val="Tahoma"/>
            <family val="2"/>
          </rPr>
          <t xml:space="preserve">
data from Tech Rep (2012-11)</t>
        </r>
      </text>
    </comment>
    <comment ref="BM462" authorId="0" shapeId="0" xr:uid="{184ECBFE-146E-4180-8289-F0FBB3B8CC7D}">
      <text>
        <r>
          <rPr>
            <b/>
            <sz val="9"/>
            <color indexed="81"/>
            <rFont val="Tahoma"/>
            <family val="2"/>
          </rPr>
          <t>Gavin Mudd:</t>
        </r>
        <r>
          <rPr>
            <sz val="9"/>
            <color indexed="81"/>
            <rFont val="Tahoma"/>
            <family val="2"/>
          </rPr>
          <t xml:space="preserve">
data from Tech Rep (2012-11)</t>
        </r>
      </text>
    </comment>
    <comment ref="BV462" authorId="0" shapeId="0" xr:uid="{8FF23BEB-850D-4252-A6B0-F6EA2FB0E2DD}">
      <text>
        <r>
          <rPr>
            <b/>
            <sz val="9"/>
            <color indexed="81"/>
            <rFont val="Tahoma"/>
            <family val="2"/>
          </rPr>
          <t>Gavin Mudd:</t>
        </r>
        <r>
          <rPr>
            <sz val="9"/>
            <color indexed="81"/>
            <rFont val="Tahoma"/>
            <family val="2"/>
          </rPr>
          <t xml:space="preserve">
data from Tech Rep (2012-11)</t>
        </r>
      </text>
    </comment>
    <comment ref="BW462" authorId="0" shapeId="0" xr:uid="{A678C670-6959-4BB1-A71D-C9B0D6A78608}">
      <text>
        <r>
          <rPr>
            <b/>
            <sz val="9"/>
            <color indexed="81"/>
            <rFont val="Tahoma"/>
            <family val="2"/>
          </rPr>
          <t>Gavin Mudd:</t>
        </r>
        <r>
          <rPr>
            <sz val="9"/>
            <color indexed="81"/>
            <rFont val="Tahoma"/>
            <family val="2"/>
          </rPr>
          <t xml:space="preserve">
data from Tech Rep (2012-11)</t>
        </r>
      </text>
    </comment>
    <comment ref="AD464" authorId="0" shapeId="0" xr:uid="{1AAE9864-3B7A-452A-AEFD-58A4FB44B583}">
      <text>
        <r>
          <rPr>
            <b/>
            <sz val="9"/>
            <color indexed="81"/>
            <rFont val="Tahoma"/>
            <family val="2"/>
          </rPr>
          <t>Gavin Mudd:</t>
        </r>
        <r>
          <rPr>
            <sz val="9"/>
            <color indexed="81"/>
            <rFont val="Tahoma"/>
            <family val="2"/>
          </rPr>
          <t xml:space="preserve">
from Tech Rep (2016-08)</t>
        </r>
      </text>
    </comment>
    <comment ref="AE464" authorId="0" shapeId="0" xr:uid="{5A476F9D-D57D-4244-9C5A-0426B3F635DF}">
      <text>
        <r>
          <rPr>
            <b/>
            <sz val="9"/>
            <color indexed="81"/>
            <rFont val="Tahoma"/>
            <family val="2"/>
          </rPr>
          <t>Gavin Mudd:</t>
        </r>
        <r>
          <rPr>
            <sz val="9"/>
            <color indexed="81"/>
            <rFont val="Tahoma"/>
            <family val="2"/>
          </rPr>
          <t xml:space="preserve">
from Tech Rep (2016-08)</t>
        </r>
      </text>
    </comment>
    <comment ref="AZ464" authorId="0" shapeId="0" xr:uid="{D149AD6E-8A89-4378-A70C-41DAA3A9788D}">
      <text>
        <r>
          <rPr>
            <b/>
            <sz val="9"/>
            <color indexed="81"/>
            <rFont val="Tahoma"/>
            <family val="2"/>
          </rPr>
          <t>Gavin Mudd:</t>
        </r>
        <r>
          <rPr>
            <sz val="9"/>
            <color indexed="81"/>
            <rFont val="Tahoma"/>
            <family val="2"/>
          </rPr>
          <t xml:space="preserve">
from Tech Rep (2016-08)</t>
        </r>
      </text>
    </comment>
    <comment ref="BA464" authorId="0" shapeId="0" xr:uid="{B008A5AC-585F-447B-9BAD-132BB467F924}">
      <text>
        <r>
          <rPr>
            <b/>
            <sz val="9"/>
            <color indexed="81"/>
            <rFont val="Tahoma"/>
            <family val="2"/>
          </rPr>
          <t>Gavin Mudd:</t>
        </r>
        <r>
          <rPr>
            <sz val="9"/>
            <color indexed="81"/>
            <rFont val="Tahoma"/>
            <family val="2"/>
          </rPr>
          <t xml:space="preserve">
from Tech Rep (2016-08)</t>
        </r>
      </text>
    </comment>
    <comment ref="BU464" authorId="1" shapeId="0" xr:uid="{D917D39A-E2AD-4CD9-A0C3-1CCC6D0C48FF}">
      <text>
        <r>
          <rPr>
            <b/>
            <sz val="9"/>
            <color indexed="81"/>
            <rFont val="Tahoma"/>
            <family val="2"/>
          </rPr>
          <t>Author:</t>
        </r>
        <r>
          <rPr>
            <sz val="9"/>
            <color indexed="81"/>
            <rFont val="Tahoma"/>
            <family val="2"/>
          </rPr>
          <t xml:space="preserve">
from Tech Rep (2016-06)</t>
        </r>
      </text>
    </comment>
    <comment ref="BV464" authorId="0" shapeId="0" xr:uid="{FEDABC62-324D-4955-A995-A738BCDEDEE4}">
      <text>
        <r>
          <rPr>
            <b/>
            <sz val="9"/>
            <color indexed="81"/>
            <rFont val="Tahoma"/>
            <family val="2"/>
          </rPr>
          <t>Gavin Mudd:</t>
        </r>
        <r>
          <rPr>
            <sz val="9"/>
            <color indexed="81"/>
            <rFont val="Tahoma"/>
            <family val="2"/>
          </rPr>
          <t xml:space="preserve">
from Tech Rep (2016-08)</t>
        </r>
      </text>
    </comment>
    <comment ref="BW464" authorId="0" shapeId="0" xr:uid="{00C25FEF-AC02-4691-8C92-875634B82A74}">
      <text>
        <r>
          <rPr>
            <b/>
            <sz val="9"/>
            <color indexed="81"/>
            <rFont val="Tahoma"/>
            <family val="2"/>
          </rPr>
          <t>Gavin Mudd:</t>
        </r>
        <r>
          <rPr>
            <sz val="9"/>
            <color indexed="81"/>
            <rFont val="Tahoma"/>
            <family val="2"/>
          </rPr>
          <t xml:space="preserve">
from Tech Rep (2016-08)</t>
        </r>
      </text>
    </comment>
    <comment ref="DN464" authorId="0" shapeId="0" xr:uid="{68875A2C-A281-4D66-9B9A-8C25F62077EF}">
      <text>
        <r>
          <rPr>
            <b/>
            <sz val="9"/>
            <color indexed="81"/>
            <rFont val="Tahoma"/>
            <family val="2"/>
          </rPr>
          <t>Gavin Mudd:</t>
        </r>
        <r>
          <rPr>
            <sz val="9"/>
            <color indexed="81"/>
            <rFont val="Tahoma"/>
            <family val="2"/>
          </rPr>
          <t xml:space="preserve">
from Tech Rep (2016-08)</t>
        </r>
      </text>
    </comment>
    <comment ref="DO464" authorId="0" shapeId="0" xr:uid="{7BFE314B-C2B2-4302-9F32-C6CE82F580FB}">
      <text>
        <r>
          <rPr>
            <b/>
            <sz val="9"/>
            <color indexed="81"/>
            <rFont val="Tahoma"/>
            <family val="2"/>
          </rPr>
          <t>Gavin Mudd:</t>
        </r>
        <r>
          <rPr>
            <sz val="9"/>
            <color indexed="81"/>
            <rFont val="Tahoma"/>
            <family val="2"/>
          </rPr>
          <t xml:space="preserve">
from Tech Rep (2016-08)</t>
        </r>
      </text>
    </comment>
    <comment ref="T469" authorId="0" shapeId="0" xr:uid="{A1AC6353-AEFB-4374-B745-76CEA83C54C6}">
      <text>
        <r>
          <rPr>
            <b/>
            <sz val="9"/>
            <color indexed="81"/>
            <rFont val="Tahoma"/>
            <family val="2"/>
          </rPr>
          <t>Gavin Mudd:</t>
        </r>
        <r>
          <rPr>
            <sz val="9"/>
            <color indexed="81"/>
            <rFont val="Tahoma"/>
            <family val="2"/>
          </rPr>
          <t xml:space="preserve">
estimated based on 90% recovery during ore processing</t>
        </r>
      </text>
    </comment>
    <comment ref="U469" authorId="0" shapeId="0" xr:uid="{25CC3316-6DDF-4350-B273-5D0715C343F4}">
      <text>
        <r>
          <rPr>
            <b/>
            <sz val="9"/>
            <color indexed="81"/>
            <rFont val="Tahoma"/>
            <family val="2"/>
          </rPr>
          <t>Gavin Mudd:</t>
        </r>
        <r>
          <rPr>
            <sz val="9"/>
            <color indexed="81"/>
            <rFont val="Tahoma"/>
            <family val="2"/>
          </rPr>
          <t xml:space="preserve">
estimated based on 90% recovery during ore processing</t>
        </r>
      </text>
    </comment>
    <comment ref="AB469" authorId="0" shapeId="0" xr:uid="{B3FCBE4A-AF50-4D60-8A48-9C95FA286B13}">
      <text>
        <r>
          <rPr>
            <b/>
            <sz val="9"/>
            <color indexed="81"/>
            <rFont val="Tahoma"/>
            <family val="2"/>
          </rPr>
          <t>Gavin Mudd:</t>
        </r>
        <r>
          <rPr>
            <sz val="9"/>
            <color indexed="81"/>
            <rFont val="Tahoma"/>
            <family val="2"/>
          </rPr>
          <t xml:space="preserve">
estimated based on 90% recovery during ore processing</t>
        </r>
      </text>
    </comment>
    <comment ref="AF469" authorId="0" shapeId="0" xr:uid="{220EEED3-A8A3-4964-8A1E-EE776AC8B007}">
      <text>
        <r>
          <rPr>
            <b/>
            <sz val="9"/>
            <color indexed="81"/>
            <rFont val="Tahoma"/>
            <family val="2"/>
          </rPr>
          <t>Gavin Mudd:</t>
        </r>
        <r>
          <rPr>
            <sz val="9"/>
            <color indexed="81"/>
            <rFont val="Tahoma"/>
            <family val="2"/>
          </rPr>
          <t xml:space="preserve">
estimated based on 90% recovery during ore processing</t>
        </r>
      </text>
    </comment>
    <comment ref="AP469" authorId="0" shapeId="0" xr:uid="{AB6F55AA-BAC9-4177-9641-183D6C1BA206}">
      <text>
        <r>
          <rPr>
            <b/>
            <sz val="9"/>
            <color indexed="81"/>
            <rFont val="Tahoma"/>
            <family val="2"/>
          </rPr>
          <t>Gavin Mudd:</t>
        </r>
        <r>
          <rPr>
            <sz val="9"/>
            <color indexed="81"/>
            <rFont val="Tahoma"/>
            <family val="2"/>
          </rPr>
          <t xml:space="preserve">
estimated based on 90% recovery during ore processing</t>
        </r>
      </text>
    </comment>
    <comment ref="AQ469" authorId="0" shapeId="0" xr:uid="{B587EA2D-8572-4153-8F6B-5B7E244420BE}">
      <text>
        <r>
          <rPr>
            <b/>
            <sz val="9"/>
            <color indexed="81"/>
            <rFont val="Tahoma"/>
            <family val="2"/>
          </rPr>
          <t>Gavin Mudd:</t>
        </r>
        <r>
          <rPr>
            <sz val="9"/>
            <color indexed="81"/>
            <rFont val="Tahoma"/>
            <family val="2"/>
          </rPr>
          <t xml:space="preserve">
estimated based on 90% recovery during ore processing</t>
        </r>
      </text>
    </comment>
    <comment ref="AX469" authorId="0" shapeId="0" xr:uid="{F5E54982-C17A-4C5F-878B-30CA91578E08}">
      <text>
        <r>
          <rPr>
            <b/>
            <sz val="9"/>
            <color indexed="81"/>
            <rFont val="Tahoma"/>
            <family val="2"/>
          </rPr>
          <t>Gavin Mudd:</t>
        </r>
        <r>
          <rPr>
            <sz val="9"/>
            <color indexed="81"/>
            <rFont val="Tahoma"/>
            <family val="2"/>
          </rPr>
          <t xml:space="preserve">
estimated based on 90% recovery during ore processing</t>
        </r>
      </text>
    </comment>
    <comment ref="BB469" authorId="0" shapeId="0" xr:uid="{0FF412BE-BEE1-4A41-AE17-1BEDE55364D1}">
      <text>
        <r>
          <rPr>
            <b/>
            <sz val="9"/>
            <color indexed="81"/>
            <rFont val="Tahoma"/>
            <family val="2"/>
          </rPr>
          <t>Gavin Mudd:</t>
        </r>
        <r>
          <rPr>
            <sz val="9"/>
            <color indexed="81"/>
            <rFont val="Tahoma"/>
            <family val="2"/>
          </rPr>
          <t xml:space="preserve">
estimated based on 90% recovery during ore processing</t>
        </r>
      </text>
    </comment>
    <comment ref="BL469" authorId="0" shapeId="0" xr:uid="{39873001-CF2A-47E8-86C6-47B878EE23C5}">
      <text>
        <r>
          <rPr>
            <b/>
            <sz val="9"/>
            <color indexed="81"/>
            <rFont val="Tahoma"/>
            <family val="2"/>
          </rPr>
          <t>Gavin Mudd:</t>
        </r>
        <r>
          <rPr>
            <sz val="9"/>
            <color indexed="81"/>
            <rFont val="Tahoma"/>
            <family val="2"/>
          </rPr>
          <t xml:space="preserve">
estimated based on 90% recovery during ore processing</t>
        </r>
      </text>
    </comment>
    <comment ref="BM469" authorId="0" shapeId="0" xr:uid="{37C0FF08-2173-4592-8AA7-1D57B8A2617F}">
      <text>
        <r>
          <rPr>
            <b/>
            <sz val="9"/>
            <color indexed="81"/>
            <rFont val="Tahoma"/>
            <family val="2"/>
          </rPr>
          <t>Gavin Mudd:</t>
        </r>
        <r>
          <rPr>
            <sz val="9"/>
            <color indexed="81"/>
            <rFont val="Tahoma"/>
            <family val="2"/>
          </rPr>
          <t xml:space="preserve">
estimated based on 90% recovery during ore processing</t>
        </r>
      </text>
    </comment>
    <comment ref="BT469" authorId="0" shapeId="0" xr:uid="{1DD0900A-C924-4D6D-BFC4-D6F59AA2D06D}">
      <text>
        <r>
          <rPr>
            <b/>
            <sz val="9"/>
            <color indexed="81"/>
            <rFont val="Tahoma"/>
            <family val="2"/>
          </rPr>
          <t>Gavin Mudd:</t>
        </r>
        <r>
          <rPr>
            <sz val="9"/>
            <color indexed="81"/>
            <rFont val="Tahoma"/>
            <family val="2"/>
          </rPr>
          <t xml:space="preserve">
estimated based on 90% recovery during ore processing</t>
        </r>
      </text>
    </comment>
    <comment ref="BX469" authorId="0" shapeId="0" xr:uid="{C7EDD12B-D66F-46C8-8524-59BB145AA451}">
      <text>
        <r>
          <rPr>
            <b/>
            <sz val="9"/>
            <color indexed="81"/>
            <rFont val="Tahoma"/>
            <family val="2"/>
          </rPr>
          <t>Gavin Mudd:</t>
        </r>
        <r>
          <rPr>
            <sz val="9"/>
            <color indexed="81"/>
            <rFont val="Tahoma"/>
            <family val="2"/>
          </rPr>
          <t xml:space="preserve">
estimated based on 90% recovery during ore processing</t>
        </r>
      </text>
    </comment>
    <comment ref="CH469" authorId="0" shapeId="0" xr:uid="{23781692-D7F5-4098-834E-D9BC3C0B2CF1}">
      <text>
        <r>
          <rPr>
            <b/>
            <sz val="9"/>
            <color indexed="81"/>
            <rFont val="Tahoma"/>
            <family val="2"/>
          </rPr>
          <t>Gavin Mudd:</t>
        </r>
        <r>
          <rPr>
            <sz val="9"/>
            <color indexed="81"/>
            <rFont val="Tahoma"/>
            <family val="2"/>
          </rPr>
          <t xml:space="preserve">
estimated based on 90% recovery during ore processing</t>
        </r>
      </text>
    </comment>
    <comment ref="CI469" authorId="0" shapeId="0" xr:uid="{7788FEA4-F69C-4A44-AEC6-C3BC63A72E01}">
      <text>
        <r>
          <rPr>
            <b/>
            <sz val="9"/>
            <color indexed="81"/>
            <rFont val="Tahoma"/>
            <family val="2"/>
          </rPr>
          <t>Gavin Mudd:</t>
        </r>
        <r>
          <rPr>
            <sz val="9"/>
            <color indexed="81"/>
            <rFont val="Tahoma"/>
            <family val="2"/>
          </rPr>
          <t xml:space="preserve">
estimated based on 90% recovery during ore processing</t>
        </r>
      </text>
    </comment>
    <comment ref="CP469" authorId="0" shapeId="0" xr:uid="{249A15AF-C857-450A-97D1-574E427BA3F1}">
      <text>
        <r>
          <rPr>
            <b/>
            <sz val="9"/>
            <color indexed="81"/>
            <rFont val="Tahoma"/>
            <family val="2"/>
          </rPr>
          <t>Gavin Mudd:</t>
        </r>
        <r>
          <rPr>
            <sz val="9"/>
            <color indexed="81"/>
            <rFont val="Tahoma"/>
            <family val="2"/>
          </rPr>
          <t xml:space="preserve">
estimated based on 90% recovery during ore processing</t>
        </r>
      </text>
    </comment>
    <comment ref="CT469" authorId="0" shapeId="0" xr:uid="{B195AA46-76E2-4AB8-9A8A-33C13C9260A3}">
      <text>
        <r>
          <rPr>
            <b/>
            <sz val="9"/>
            <color indexed="81"/>
            <rFont val="Tahoma"/>
            <family val="2"/>
          </rPr>
          <t>Gavin Mudd:</t>
        </r>
        <r>
          <rPr>
            <sz val="9"/>
            <color indexed="81"/>
            <rFont val="Tahoma"/>
            <family val="2"/>
          </rPr>
          <t xml:space="preserve">
estimated based on 90% recovery during ore processing</t>
        </r>
      </text>
    </comment>
    <comment ref="DD469" authorId="0" shapeId="0" xr:uid="{36C5B071-E3D9-45C6-80D4-94395F5369FC}">
      <text>
        <r>
          <rPr>
            <b/>
            <sz val="9"/>
            <color indexed="81"/>
            <rFont val="Tahoma"/>
            <family val="2"/>
          </rPr>
          <t>Gavin Mudd:</t>
        </r>
        <r>
          <rPr>
            <sz val="9"/>
            <color indexed="81"/>
            <rFont val="Tahoma"/>
            <family val="2"/>
          </rPr>
          <t xml:space="preserve">
estimated based on 90% recovery during ore processing</t>
        </r>
      </text>
    </comment>
    <comment ref="DE469" authorId="0" shapeId="0" xr:uid="{C6879581-BD35-4BA0-9442-FC44DCB1223C}">
      <text>
        <r>
          <rPr>
            <b/>
            <sz val="9"/>
            <color indexed="81"/>
            <rFont val="Tahoma"/>
            <family val="2"/>
          </rPr>
          <t>Gavin Mudd:</t>
        </r>
        <r>
          <rPr>
            <sz val="9"/>
            <color indexed="81"/>
            <rFont val="Tahoma"/>
            <family val="2"/>
          </rPr>
          <t xml:space="preserve">
estimated based on 90% recovery during ore processing</t>
        </r>
      </text>
    </comment>
    <comment ref="DL469" authorId="0" shapeId="0" xr:uid="{C2146103-AC5D-4858-B5EB-BB7786F66153}">
      <text>
        <r>
          <rPr>
            <b/>
            <sz val="9"/>
            <color indexed="81"/>
            <rFont val="Tahoma"/>
            <family val="2"/>
          </rPr>
          <t>Gavin Mudd:</t>
        </r>
        <r>
          <rPr>
            <sz val="9"/>
            <color indexed="81"/>
            <rFont val="Tahoma"/>
            <family val="2"/>
          </rPr>
          <t xml:space="preserve">
estimated based on 90% recovery during ore processing</t>
        </r>
      </text>
    </comment>
    <comment ref="DP469" authorId="0" shapeId="0" xr:uid="{1B7E0841-F9D1-4A6A-8C17-31D95977E50A}">
      <text>
        <r>
          <rPr>
            <b/>
            <sz val="9"/>
            <color indexed="81"/>
            <rFont val="Tahoma"/>
            <family val="2"/>
          </rPr>
          <t>Gavin Mudd:</t>
        </r>
        <r>
          <rPr>
            <sz val="9"/>
            <color indexed="81"/>
            <rFont val="Tahoma"/>
            <family val="2"/>
          </rPr>
          <t xml:space="preserve">
estimated based on 90% recovery during ore processing</t>
        </r>
      </text>
    </comment>
    <comment ref="S471" authorId="0" shapeId="0" xr:uid="{EE148F56-0515-4018-B05F-57677B669617}">
      <text>
        <r>
          <rPr>
            <b/>
            <sz val="9"/>
            <color indexed="81"/>
            <rFont val="Tahoma"/>
            <family val="2"/>
          </rPr>
          <t>Gavin Mudd:</t>
        </r>
        <r>
          <rPr>
            <sz val="9"/>
            <color indexed="81"/>
            <rFont val="Tahoma"/>
            <family val="2"/>
          </rPr>
          <t xml:space="preserve">
historic resource data, assumed all as inferred</t>
        </r>
      </text>
    </comment>
    <comment ref="AO471" authorId="0" shapeId="0" xr:uid="{F49B1CE3-0688-41DB-BF5E-05736A3CCAED}">
      <text>
        <r>
          <rPr>
            <b/>
            <sz val="9"/>
            <color indexed="81"/>
            <rFont val="Tahoma"/>
            <family val="2"/>
          </rPr>
          <t>Gavin Mudd:</t>
        </r>
        <r>
          <rPr>
            <sz val="9"/>
            <color indexed="81"/>
            <rFont val="Tahoma"/>
            <family val="2"/>
          </rPr>
          <t xml:space="preserve">
historic resource data, assumed all as inferred</t>
        </r>
      </text>
    </comment>
    <comment ref="BK471" authorId="0" shapeId="0" xr:uid="{5D53B1F3-1841-4A0D-8AE2-179F2698EFE4}">
      <text>
        <r>
          <rPr>
            <b/>
            <sz val="9"/>
            <color indexed="81"/>
            <rFont val="Tahoma"/>
            <family val="2"/>
          </rPr>
          <t>Gavin Mudd:</t>
        </r>
        <r>
          <rPr>
            <sz val="9"/>
            <color indexed="81"/>
            <rFont val="Tahoma"/>
            <family val="2"/>
          </rPr>
          <t xml:space="preserve">
historic resource data, assumed all as inferred</t>
        </r>
      </text>
    </comment>
    <comment ref="BL471" authorId="0" shapeId="0" xr:uid="{492B1B52-88AA-4A89-93BA-0A1AA017E412}">
      <text>
        <r>
          <rPr>
            <b/>
            <sz val="9"/>
            <color indexed="81"/>
            <rFont val="Tahoma"/>
            <family val="2"/>
          </rPr>
          <t>Gavin Mudd:</t>
        </r>
        <r>
          <rPr>
            <sz val="9"/>
            <color indexed="81"/>
            <rFont val="Tahoma"/>
            <family val="2"/>
          </rPr>
          <t xml:space="preserve">
historic resource data, assumed all as inferred</t>
        </r>
      </text>
    </comment>
    <comment ref="BM471" authorId="0" shapeId="0" xr:uid="{0CE73373-92F3-43E3-A56C-D45BB0D47714}">
      <text>
        <r>
          <rPr>
            <b/>
            <sz val="9"/>
            <color indexed="81"/>
            <rFont val="Tahoma"/>
            <family val="2"/>
          </rPr>
          <t>Gavin Mudd:</t>
        </r>
        <r>
          <rPr>
            <sz val="9"/>
            <color indexed="81"/>
            <rFont val="Tahoma"/>
            <family val="2"/>
          </rPr>
          <t xml:space="preserve">
based on metallurgical test work</t>
        </r>
      </text>
    </comment>
    <comment ref="BT471" authorId="0" shapeId="0" xr:uid="{5FAE4A06-0594-410A-8878-E2850716736A}">
      <text>
        <r>
          <rPr>
            <b/>
            <sz val="9"/>
            <color indexed="81"/>
            <rFont val="Tahoma"/>
            <family val="2"/>
          </rPr>
          <t>Gavin Mudd:</t>
        </r>
        <r>
          <rPr>
            <sz val="9"/>
            <color indexed="81"/>
            <rFont val="Tahoma"/>
            <family val="2"/>
          </rPr>
          <t xml:space="preserve">
historic resource data, assumed all as inferred</t>
        </r>
      </text>
    </comment>
    <comment ref="BU471" authorId="0" shapeId="0" xr:uid="{1B4C635E-467C-49D8-88BF-291BCA1AD09C}">
      <text>
        <r>
          <rPr>
            <b/>
            <sz val="9"/>
            <color indexed="81"/>
            <rFont val="Tahoma"/>
            <family val="2"/>
          </rPr>
          <t>Gavin Mudd:</t>
        </r>
        <r>
          <rPr>
            <sz val="9"/>
            <color indexed="81"/>
            <rFont val="Tahoma"/>
            <family val="2"/>
          </rPr>
          <t xml:space="preserve">
based on metallurgical test work</t>
        </r>
      </text>
    </comment>
    <comment ref="BV471" authorId="0" shapeId="0" xr:uid="{D7C03E27-9F87-4E08-A03C-3C39201E6DCB}">
      <text>
        <r>
          <rPr>
            <b/>
            <sz val="9"/>
            <color indexed="81"/>
            <rFont val="Tahoma"/>
            <family val="2"/>
          </rPr>
          <t>Gavin Mudd:</t>
        </r>
        <r>
          <rPr>
            <sz val="9"/>
            <color indexed="81"/>
            <rFont val="Tahoma"/>
            <family val="2"/>
          </rPr>
          <t xml:space="preserve">
based on metallurgical test work</t>
        </r>
      </text>
    </comment>
    <comment ref="BW471" authorId="0" shapeId="0" xr:uid="{2C73D17D-10AF-456B-B390-8FA5BA746B4E}">
      <text>
        <r>
          <rPr>
            <b/>
            <sz val="9"/>
            <color indexed="81"/>
            <rFont val="Tahoma"/>
            <family val="2"/>
          </rPr>
          <t>Gavin Mudd:</t>
        </r>
        <r>
          <rPr>
            <sz val="9"/>
            <color indexed="81"/>
            <rFont val="Tahoma"/>
            <family val="2"/>
          </rPr>
          <t xml:space="preserve">
based on metallurgical test work</t>
        </r>
      </text>
    </comment>
    <comment ref="BK472" authorId="0" shapeId="0" xr:uid="{9A85D6B6-6897-4974-A038-984216F1435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2" authorId="0" shapeId="0" xr:uid="{E3152329-8A57-4D68-A9B8-12DF7A5C899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2" authorId="1" shapeId="0" xr:uid="{4EF6FBE2-9E6A-4DCB-91B6-628206EE8862}">
      <text>
        <r>
          <rPr>
            <b/>
            <sz val="9"/>
            <color indexed="81"/>
            <rFont val="Tahoma"/>
            <family val="2"/>
          </rPr>
          <t>Author:</t>
        </r>
        <r>
          <rPr>
            <sz val="9"/>
            <color indexed="81"/>
            <rFont val="Tahoma"/>
            <family val="2"/>
          </rPr>
          <t xml:space="preserve">
assumed using average ratio of 3.30:1 Cu:Ni for Duluth Complex deposits (from Miller et al 2002)</t>
        </r>
      </text>
    </comment>
    <comment ref="N473" authorId="1" shapeId="0" xr:uid="{B0D4A3AA-EE9C-41A9-9B8C-8F31CEEB7D4F}">
      <text>
        <r>
          <rPr>
            <b/>
            <sz val="9"/>
            <color indexed="81"/>
            <rFont val="Tahoma"/>
            <family val="2"/>
          </rPr>
          <t>Author:</t>
        </r>
        <r>
          <rPr>
            <sz val="9"/>
            <color indexed="81"/>
            <rFont val="Tahoma"/>
            <family val="2"/>
          </rPr>
          <t xml:space="preserve">
formerly Nevoro, which became Starfield Resources - now bankrupt</t>
        </r>
      </text>
    </comment>
    <comment ref="BK473" authorId="0" shapeId="0" xr:uid="{2E4DCD9A-F4A5-41E0-AB2A-A20B8D2F027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3" authorId="0" shapeId="0" xr:uid="{36FBC591-3BB5-4F96-B12A-C5F1B279666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3" authorId="0" shapeId="0" xr:uid="{9EEDA071-72BE-4D24-BF0E-339A488592E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74" authorId="1" shapeId="0" xr:uid="{A69C53F2-9561-4867-A40F-23B4295D0B6C}">
      <text>
        <r>
          <rPr>
            <b/>
            <sz val="9"/>
            <color indexed="81"/>
            <rFont val="Tahoma"/>
            <family val="2"/>
          </rPr>
          <t>Author:</t>
        </r>
        <r>
          <rPr>
            <sz val="9"/>
            <color indexed="81"/>
            <rFont val="Tahoma"/>
            <family val="2"/>
          </rPr>
          <t xml:space="preserve">
formerly Nevoro, which became Starfield Resources - now bankrupt</t>
        </r>
      </text>
    </comment>
    <comment ref="BK474" authorId="0" shapeId="0" xr:uid="{4B292013-E533-4CD7-94D2-E61F104AB24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4" authorId="0" shapeId="0" xr:uid="{FDD7ADB6-9699-44D3-9B97-8F7632B845A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4" authorId="0" shapeId="0" xr:uid="{9F94A741-B1D5-4F91-B950-54845C39F39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75" authorId="0" shapeId="0" xr:uid="{D063FD26-BADE-4919-A0EC-A5FA41D10FA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5" authorId="0" shapeId="0" xr:uid="{E6FEF7C4-BBD9-4C2F-8B4D-CE02DD5AA781}">
      <text>
        <r>
          <rPr>
            <b/>
            <sz val="9"/>
            <color indexed="81"/>
            <rFont val="Tahoma"/>
            <family val="2"/>
          </rPr>
          <t>Gavin Mudd:</t>
        </r>
        <r>
          <rPr>
            <sz val="9"/>
            <color indexed="81"/>
            <rFont val="Tahoma"/>
            <family val="2"/>
          </rPr>
          <t xml:space="preserve">
historic resources (non-compliant with NI43-101) - hence all data allocated as inferred resources only; data from Singer et al (2009)</t>
        </r>
      </text>
    </comment>
    <comment ref="BR475" authorId="0" shapeId="0" xr:uid="{FFAC9FA2-8BE7-4CA0-AA2C-DCE7160E0745}">
      <text>
        <r>
          <rPr>
            <b/>
            <sz val="9"/>
            <color indexed="81"/>
            <rFont val="Tahoma"/>
            <family val="2"/>
          </rPr>
          <t>Gavin Mudd:</t>
        </r>
        <r>
          <rPr>
            <sz val="9"/>
            <color indexed="81"/>
            <rFont val="Tahoma"/>
            <family val="2"/>
          </rPr>
          <t xml:space="preserve">
historic resources (non-compliant with NI43-101) - hence all data allocated as inferred resources only; data from Singer et al (2009)</t>
        </r>
      </text>
    </comment>
    <comment ref="BT475" authorId="0" shapeId="0" xr:uid="{89A4F223-1877-4E58-A617-B49831654E2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75" authorId="0" shapeId="0" xr:uid="{3A9F4E7A-2EB3-4606-9C54-5DA1D743E35F}">
      <text>
        <r>
          <rPr>
            <b/>
            <sz val="9"/>
            <color indexed="81"/>
            <rFont val="Tahoma"/>
            <family val="2"/>
          </rPr>
          <t>Gavin Mudd:</t>
        </r>
        <r>
          <rPr>
            <sz val="9"/>
            <color indexed="81"/>
            <rFont val="Tahoma"/>
            <family val="2"/>
          </rPr>
          <t xml:space="preserve">
historic resources (non-compliant with NI43-101) - hence all data allocated as inferred resources only; data from Singer et al (2009)</t>
        </r>
      </text>
    </comment>
    <comment ref="BK476" authorId="0" shapeId="0" xr:uid="{3ED06170-D800-4AEC-B562-A97EEAAB592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6" authorId="0" shapeId="0" xr:uid="{8C47C62E-AD6E-4D92-AFDE-76732EA6746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77" authorId="0" shapeId="0" xr:uid="{6D46F121-BCB1-4E0C-8F00-FBA2811CBE5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7" authorId="0" shapeId="0" xr:uid="{9E921A05-F67E-4346-BE86-1F018EEDCD0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7" authorId="0" shapeId="0" xr:uid="{DAB8B3D8-906C-44E9-91E6-B3F998C459E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78" authorId="0" shapeId="0" xr:uid="{213A459D-151D-4091-8F57-F003337D5CD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8" authorId="0" shapeId="0" xr:uid="{3DE7541B-2DCF-48B5-B00B-FD473840E12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N478" authorId="0" shapeId="0" xr:uid="{FC2114CB-18C0-4155-B0E8-57ED481DE1D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8" authorId="0" shapeId="0" xr:uid="{A95BC284-EB0B-4D88-8225-E07CB56A1ED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79" authorId="0" shapeId="0" xr:uid="{7CB8CCCA-8209-4071-BCAE-BDD50D54E4F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79" authorId="0" shapeId="0" xr:uid="{DF48F1EE-F110-4508-AD1B-A0282279FDC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79" authorId="0" shapeId="0" xr:uid="{7CB44E96-6252-4383-AACA-610C9E2168C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80" authorId="0" shapeId="0" xr:uid="{1E2C81FD-A727-4CF2-BBDE-4CA0A96AC8B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0" authorId="0" shapeId="0" xr:uid="{D465B4B8-F566-49BF-A211-AE37C0A990B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0" authorId="0" shapeId="0" xr:uid="{93526CC8-9FBF-4685-9375-A23A6DA88C6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81" authorId="0" shapeId="0" xr:uid="{8E719A3A-EBAE-4703-B6D4-1D4FD5C5A14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1" authorId="0" shapeId="0" xr:uid="{2538FB69-AE54-436F-BC01-EE091C4B4A6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1" authorId="0" shapeId="0" xr:uid="{4ADF96E2-F652-465C-A545-47D81D4A622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82" authorId="0" shapeId="0" xr:uid="{57751F1F-0105-4757-8076-0AA473B27C4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2" authorId="0" shapeId="0" xr:uid="{D2EFA28A-DE46-4A21-B6C8-4BB6C0E0C6D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2" authorId="0" shapeId="0" xr:uid="{0DF066D4-0797-4F8C-A6D0-0421EA10A38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83" authorId="0" shapeId="0" xr:uid="{596C72A7-3D3D-47B4-818D-271F5B53876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3" authorId="0" shapeId="0" xr:uid="{BEDE001E-3464-4D56-9DC3-F85B35455FC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R483" authorId="0" shapeId="0" xr:uid="{2DA80451-1BFF-4073-B743-477A26D6662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S483" authorId="0" shapeId="0" xr:uid="{12D9530A-0EE6-43A9-9309-6F340C3B6E0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3" authorId="0" shapeId="0" xr:uid="{B8AC6C27-134B-4545-AD2A-934F0BA5298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83" authorId="0" shapeId="0" xr:uid="{38E617C1-C48C-4125-817D-BD74CDD21E7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84" authorId="0" shapeId="0" xr:uid="{BA461F15-3186-4C03-AC28-9A849C4FB79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4" authorId="0" shapeId="0" xr:uid="{376CE08E-2D8B-4DE6-A26F-D67541941E0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4" authorId="0" shapeId="0" xr:uid="{22DD4A95-D080-43D4-98EB-EBE237478F3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84" authorId="0" shapeId="0" xr:uid="{F0486AC6-011C-4F8A-91AF-517470D8087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85" authorId="1" shapeId="0" xr:uid="{FD204F24-7125-40CB-9167-16596AE9E32E}">
      <text>
        <r>
          <rPr>
            <b/>
            <sz val="9"/>
            <color indexed="81"/>
            <rFont val="Tahoma"/>
            <family val="2"/>
          </rPr>
          <t>Author:</t>
        </r>
        <r>
          <rPr>
            <sz val="9"/>
            <color indexed="81"/>
            <rFont val="Tahoma"/>
            <family val="2"/>
          </rPr>
          <t xml:space="preserve">
formerly Nevoro, which became Starfield Resources - now bankrupt</t>
        </r>
      </text>
    </comment>
    <comment ref="BK485" authorId="0" shapeId="0" xr:uid="{D8358F8C-6132-42DB-9D41-AFFBFD7B460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5" authorId="0" shapeId="0" xr:uid="{6F783607-F154-420E-8661-A82921CB69B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5" authorId="0" shapeId="0" xr:uid="{8672A93D-1281-4D87-B3A0-44AC0615EE3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EA485" authorId="1" shapeId="0" xr:uid="{889E6D3F-80EA-4FF2-ADDD-183D355DC15F}">
      <text>
        <r>
          <rPr>
            <b/>
            <sz val="9"/>
            <color indexed="81"/>
            <rFont val="Tahoma"/>
            <family val="2"/>
          </rPr>
          <t>Author:</t>
        </r>
        <r>
          <rPr>
            <sz val="9"/>
            <color indexed="81"/>
            <rFont val="Tahoma"/>
            <family val="2"/>
          </rPr>
          <t xml:space="preserve">
data from Nevoro, which became Starfield Resources - now bankrupt</t>
        </r>
      </text>
    </comment>
    <comment ref="BK486" authorId="0" shapeId="0" xr:uid="{5A389FA7-D1CB-499A-8CF6-E0F4A2DEB89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6" authorId="0" shapeId="0" xr:uid="{D306343B-C522-4474-A716-B17AA636293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6" authorId="0" shapeId="0" xr:uid="{9AD80EC0-2F15-48AF-9290-02FFC3515B0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86" authorId="0" shapeId="0" xr:uid="{BDFE0D93-61B3-4F21-9953-A09CADAF50F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87" authorId="1" shapeId="0" xr:uid="{A4E32E4C-27BE-46B2-A623-DB0591E165EA}">
      <text>
        <r>
          <rPr>
            <b/>
            <sz val="9"/>
            <color indexed="81"/>
            <rFont val="Tahoma"/>
            <family val="2"/>
          </rPr>
          <t>Author:</t>
        </r>
        <r>
          <rPr>
            <sz val="9"/>
            <color indexed="81"/>
            <rFont val="Tahoma"/>
            <family val="2"/>
          </rPr>
          <t xml:space="preserve">
formerly Nevoro, which became Starfield Resources - now bankrupt</t>
        </r>
      </text>
    </comment>
    <comment ref="BK487" authorId="0" shapeId="0" xr:uid="{4198062D-1CE3-4F53-AD59-5D160EA414B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87" authorId="0" shapeId="0" xr:uid="{1DAA9C5B-AC09-4CB2-9600-1BC76804BF6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7" authorId="0" shapeId="0" xr:uid="{91C4EEF2-D17A-4748-970C-896AA841A2B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EA487" authorId="1" shapeId="0" xr:uid="{0880699D-7332-467B-BA8B-BF6141950C59}">
      <text>
        <r>
          <rPr>
            <b/>
            <sz val="9"/>
            <color indexed="81"/>
            <rFont val="Tahoma"/>
            <family val="2"/>
          </rPr>
          <t>Author:</t>
        </r>
        <r>
          <rPr>
            <sz val="9"/>
            <color indexed="81"/>
            <rFont val="Tahoma"/>
            <family val="2"/>
          </rPr>
          <t xml:space="preserve">
data from Nevoro, which became Starfield Resources - now bankrupt</t>
        </r>
      </text>
    </comment>
    <comment ref="BK488" authorId="0" shapeId="0" xr:uid="{468F43A8-3011-4633-8BB3-B3BC4F38CC0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8" authorId="0" shapeId="0" xr:uid="{9E23053E-8C7D-4B1A-8BDF-256B9BB15B98}">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88" authorId="0" shapeId="0" xr:uid="{81F38423-7C31-453C-A608-FDDA58F5B1E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89" authorId="0" shapeId="0" xr:uid="{03DCF94B-0AE8-4D6C-B60F-7C5BB839900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89" authorId="0" shapeId="0" xr:uid="{75CA8ED0-6A93-4952-80C3-8219F414074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490" authorId="0" shapeId="0" xr:uid="{3B0017C1-13BD-42E4-87BA-1EB2C915EE0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90" authorId="0" shapeId="0" xr:uid="{115E9A76-5F2C-457E-B3AC-989A78BBA48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U491" authorId="1" shapeId="0" xr:uid="{2E26FA2D-0795-4508-AAB0-60F082328399}">
      <text>
        <r>
          <rPr>
            <b/>
            <sz val="9"/>
            <color indexed="81"/>
            <rFont val="Tahoma"/>
            <family val="2"/>
          </rPr>
          <t>Author:</t>
        </r>
        <r>
          <rPr>
            <sz val="9"/>
            <color indexed="81"/>
            <rFont val="Tahoma"/>
            <family val="2"/>
          </rPr>
          <t xml:space="preserve">
from Lips (2006)</t>
        </r>
      </text>
    </comment>
    <comment ref="AC491" authorId="1" shapeId="0" xr:uid="{E7B73A50-43C2-49E7-B695-6410137B95A7}">
      <text>
        <r>
          <rPr>
            <b/>
            <sz val="9"/>
            <color indexed="81"/>
            <rFont val="Tahoma"/>
            <family val="2"/>
          </rPr>
          <t>Author:</t>
        </r>
        <r>
          <rPr>
            <sz val="9"/>
            <color indexed="81"/>
            <rFont val="Tahoma"/>
            <family val="2"/>
          </rPr>
          <t xml:space="preserve">
from Lips (2006)</t>
        </r>
      </text>
    </comment>
    <comment ref="AD491" authorId="1" shapeId="0" xr:uid="{26995D12-601F-4D21-BAE3-80F2BF8B388B}">
      <text>
        <r>
          <rPr>
            <b/>
            <sz val="9"/>
            <color indexed="81"/>
            <rFont val="Tahoma"/>
            <family val="2"/>
          </rPr>
          <t>Author:</t>
        </r>
        <r>
          <rPr>
            <sz val="9"/>
            <color indexed="81"/>
            <rFont val="Tahoma"/>
            <family val="2"/>
          </rPr>
          <t xml:space="preserve">
from Lips (2006)</t>
        </r>
      </text>
    </comment>
    <comment ref="AE491" authorId="1" shapeId="0" xr:uid="{20E501D4-09FA-4A9F-85E9-0CA0F96EFCAB}">
      <text>
        <r>
          <rPr>
            <b/>
            <sz val="9"/>
            <color indexed="81"/>
            <rFont val="Tahoma"/>
            <family val="2"/>
          </rPr>
          <t>Author:</t>
        </r>
        <r>
          <rPr>
            <sz val="9"/>
            <color indexed="81"/>
            <rFont val="Tahoma"/>
            <family val="2"/>
          </rPr>
          <t xml:space="preserve">
from Lips (2006)</t>
        </r>
      </text>
    </comment>
    <comment ref="AF491" authorId="1" shapeId="0" xr:uid="{A10E9428-FB34-4B03-9CE1-93D4C20513A4}">
      <text>
        <r>
          <rPr>
            <b/>
            <sz val="9"/>
            <color indexed="81"/>
            <rFont val="Tahoma"/>
            <family val="2"/>
          </rPr>
          <t>Author:</t>
        </r>
        <r>
          <rPr>
            <sz val="9"/>
            <color indexed="81"/>
            <rFont val="Tahoma"/>
            <family val="2"/>
          </rPr>
          <t xml:space="preserve">
from Lips (2006)</t>
        </r>
      </text>
    </comment>
    <comment ref="AQ491" authorId="1" shapeId="0" xr:uid="{C6CA52FB-F5D9-496A-AB46-94E02673A53E}">
      <text>
        <r>
          <rPr>
            <b/>
            <sz val="9"/>
            <color indexed="81"/>
            <rFont val="Tahoma"/>
            <family val="2"/>
          </rPr>
          <t>Author:</t>
        </r>
        <r>
          <rPr>
            <sz val="9"/>
            <color indexed="81"/>
            <rFont val="Tahoma"/>
            <family val="2"/>
          </rPr>
          <t xml:space="preserve">
from Lips (2006)</t>
        </r>
      </text>
    </comment>
    <comment ref="AY491" authorId="1" shapeId="0" xr:uid="{79D13CBA-8F31-4B26-ABC0-74A65F3F65EE}">
      <text>
        <r>
          <rPr>
            <b/>
            <sz val="9"/>
            <color indexed="81"/>
            <rFont val="Tahoma"/>
            <family val="2"/>
          </rPr>
          <t>Author:</t>
        </r>
        <r>
          <rPr>
            <sz val="9"/>
            <color indexed="81"/>
            <rFont val="Tahoma"/>
            <family val="2"/>
          </rPr>
          <t xml:space="preserve">
from Lips (2006)</t>
        </r>
      </text>
    </comment>
    <comment ref="AZ491" authorId="1" shapeId="0" xr:uid="{055097AE-6F0E-46DD-9EC3-C62EB210A996}">
      <text>
        <r>
          <rPr>
            <b/>
            <sz val="9"/>
            <color indexed="81"/>
            <rFont val="Tahoma"/>
            <family val="2"/>
          </rPr>
          <t>Author:</t>
        </r>
        <r>
          <rPr>
            <sz val="9"/>
            <color indexed="81"/>
            <rFont val="Tahoma"/>
            <family val="2"/>
          </rPr>
          <t xml:space="preserve">
from Lips (2006)</t>
        </r>
      </text>
    </comment>
    <comment ref="BA491" authorId="1" shapeId="0" xr:uid="{FD47EF2D-BFEF-4AAE-874A-27EFFCABECAB}">
      <text>
        <r>
          <rPr>
            <b/>
            <sz val="9"/>
            <color indexed="81"/>
            <rFont val="Tahoma"/>
            <family val="2"/>
          </rPr>
          <t>Author:</t>
        </r>
        <r>
          <rPr>
            <sz val="9"/>
            <color indexed="81"/>
            <rFont val="Tahoma"/>
            <family val="2"/>
          </rPr>
          <t xml:space="preserve">
from Lips (2006)</t>
        </r>
      </text>
    </comment>
    <comment ref="BB491" authorId="1" shapeId="0" xr:uid="{AAA35858-32F1-4A67-A76B-1203DE37774D}">
      <text>
        <r>
          <rPr>
            <b/>
            <sz val="9"/>
            <color indexed="81"/>
            <rFont val="Tahoma"/>
            <family val="2"/>
          </rPr>
          <t>Author:</t>
        </r>
        <r>
          <rPr>
            <sz val="9"/>
            <color indexed="81"/>
            <rFont val="Tahoma"/>
            <family val="2"/>
          </rPr>
          <t xml:space="preserve">
from Lips (2006)</t>
        </r>
      </text>
    </comment>
    <comment ref="BM491" authorId="1" shapeId="0" xr:uid="{ABD42C31-F121-4644-892B-647AA3775FBA}">
      <text>
        <r>
          <rPr>
            <b/>
            <sz val="9"/>
            <color indexed="81"/>
            <rFont val="Tahoma"/>
            <family val="2"/>
          </rPr>
          <t>Author:</t>
        </r>
        <r>
          <rPr>
            <sz val="9"/>
            <color indexed="81"/>
            <rFont val="Tahoma"/>
            <family val="2"/>
          </rPr>
          <t xml:space="preserve">
from Lips (2006)</t>
        </r>
      </text>
    </comment>
    <comment ref="BU491" authorId="1" shapeId="0" xr:uid="{B472FE3E-4D22-4D4F-9D98-341696278564}">
      <text>
        <r>
          <rPr>
            <b/>
            <sz val="9"/>
            <color indexed="81"/>
            <rFont val="Tahoma"/>
            <family val="2"/>
          </rPr>
          <t>Author:</t>
        </r>
        <r>
          <rPr>
            <sz val="9"/>
            <color indexed="81"/>
            <rFont val="Tahoma"/>
            <family val="2"/>
          </rPr>
          <t xml:space="preserve">
from Lips (2006)</t>
        </r>
      </text>
    </comment>
    <comment ref="BV491" authorId="1" shapeId="0" xr:uid="{3CF4BD24-B3B1-44A1-A8B3-1B9745FEEACD}">
      <text>
        <r>
          <rPr>
            <b/>
            <sz val="9"/>
            <color indexed="81"/>
            <rFont val="Tahoma"/>
            <family val="2"/>
          </rPr>
          <t>Author:</t>
        </r>
        <r>
          <rPr>
            <sz val="9"/>
            <color indexed="81"/>
            <rFont val="Tahoma"/>
            <family val="2"/>
          </rPr>
          <t xml:space="preserve">
from Lips (2006)</t>
        </r>
      </text>
    </comment>
    <comment ref="BW491" authorId="1" shapeId="0" xr:uid="{C56D99E0-0067-4C06-A8C4-07598CDB36B0}">
      <text>
        <r>
          <rPr>
            <b/>
            <sz val="9"/>
            <color indexed="81"/>
            <rFont val="Tahoma"/>
            <family val="2"/>
          </rPr>
          <t>Author:</t>
        </r>
        <r>
          <rPr>
            <sz val="9"/>
            <color indexed="81"/>
            <rFont val="Tahoma"/>
            <family val="2"/>
          </rPr>
          <t xml:space="preserve">
from Lips (2006)</t>
        </r>
      </text>
    </comment>
    <comment ref="BX491" authorId="1" shapeId="0" xr:uid="{D6BAEF2F-23EC-4670-A9E1-C79626DE9248}">
      <text>
        <r>
          <rPr>
            <b/>
            <sz val="9"/>
            <color indexed="81"/>
            <rFont val="Tahoma"/>
            <family val="2"/>
          </rPr>
          <t>Author:</t>
        </r>
        <r>
          <rPr>
            <sz val="9"/>
            <color indexed="81"/>
            <rFont val="Tahoma"/>
            <family val="2"/>
          </rPr>
          <t xml:space="preserve">
from Lips (2006)</t>
        </r>
      </text>
    </comment>
    <comment ref="CI491" authorId="1" shapeId="0" xr:uid="{3BE7AC9C-5CC1-4E1B-81C4-01A2C52B4AA8}">
      <text>
        <r>
          <rPr>
            <b/>
            <sz val="9"/>
            <color indexed="81"/>
            <rFont val="Tahoma"/>
            <family val="2"/>
          </rPr>
          <t>Author:</t>
        </r>
        <r>
          <rPr>
            <sz val="9"/>
            <color indexed="81"/>
            <rFont val="Tahoma"/>
            <family val="2"/>
          </rPr>
          <t xml:space="preserve">
from Lips (2006)</t>
        </r>
      </text>
    </comment>
    <comment ref="CQ491" authorId="1" shapeId="0" xr:uid="{1EC15E81-D41F-414F-88EB-E1F21E6748B9}">
      <text>
        <r>
          <rPr>
            <b/>
            <sz val="9"/>
            <color indexed="81"/>
            <rFont val="Tahoma"/>
            <family val="2"/>
          </rPr>
          <t>Author:</t>
        </r>
        <r>
          <rPr>
            <sz val="9"/>
            <color indexed="81"/>
            <rFont val="Tahoma"/>
            <family val="2"/>
          </rPr>
          <t xml:space="preserve">
from Lips (2006)</t>
        </r>
      </text>
    </comment>
    <comment ref="CR491" authorId="1" shapeId="0" xr:uid="{D5DF0323-D0CE-4F4D-8ABB-07A647B9F5F6}">
      <text>
        <r>
          <rPr>
            <b/>
            <sz val="9"/>
            <color indexed="81"/>
            <rFont val="Tahoma"/>
            <family val="2"/>
          </rPr>
          <t>Author:</t>
        </r>
        <r>
          <rPr>
            <sz val="9"/>
            <color indexed="81"/>
            <rFont val="Tahoma"/>
            <family val="2"/>
          </rPr>
          <t xml:space="preserve">
from Lips (2006)</t>
        </r>
      </text>
    </comment>
    <comment ref="CS491" authorId="1" shapeId="0" xr:uid="{AD425F16-DB20-4007-B121-ABB7D7646110}">
      <text>
        <r>
          <rPr>
            <b/>
            <sz val="9"/>
            <color indexed="81"/>
            <rFont val="Tahoma"/>
            <family val="2"/>
          </rPr>
          <t>Author:</t>
        </r>
        <r>
          <rPr>
            <sz val="9"/>
            <color indexed="81"/>
            <rFont val="Tahoma"/>
            <family val="2"/>
          </rPr>
          <t xml:space="preserve">
from Lips (2006)</t>
        </r>
      </text>
    </comment>
    <comment ref="CT491" authorId="1" shapeId="0" xr:uid="{2D240D8A-F9FF-41C3-BC18-D74266F1D18B}">
      <text>
        <r>
          <rPr>
            <b/>
            <sz val="9"/>
            <color indexed="81"/>
            <rFont val="Tahoma"/>
            <family val="2"/>
          </rPr>
          <t>Author:</t>
        </r>
        <r>
          <rPr>
            <sz val="9"/>
            <color indexed="81"/>
            <rFont val="Tahoma"/>
            <family val="2"/>
          </rPr>
          <t xml:space="preserve">
from Lips (2006)</t>
        </r>
      </text>
    </comment>
    <comment ref="DE491" authorId="1" shapeId="0" xr:uid="{70963489-0831-40EE-B9A4-57739BD66BBD}">
      <text>
        <r>
          <rPr>
            <b/>
            <sz val="9"/>
            <color indexed="81"/>
            <rFont val="Tahoma"/>
            <family val="2"/>
          </rPr>
          <t>Author:</t>
        </r>
        <r>
          <rPr>
            <sz val="9"/>
            <color indexed="81"/>
            <rFont val="Tahoma"/>
            <family val="2"/>
          </rPr>
          <t xml:space="preserve">
from Lips (2006)</t>
        </r>
      </text>
    </comment>
    <comment ref="DM491" authorId="1" shapeId="0" xr:uid="{65370DA6-72F5-481D-A160-1356D7995592}">
      <text>
        <r>
          <rPr>
            <b/>
            <sz val="9"/>
            <color indexed="81"/>
            <rFont val="Tahoma"/>
            <family val="2"/>
          </rPr>
          <t>Author:</t>
        </r>
        <r>
          <rPr>
            <sz val="9"/>
            <color indexed="81"/>
            <rFont val="Tahoma"/>
            <family val="2"/>
          </rPr>
          <t xml:space="preserve">
from Lips (2006)</t>
        </r>
      </text>
    </comment>
    <comment ref="DN491" authorId="1" shapeId="0" xr:uid="{61E6CA92-7D2E-4C50-A032-9AA8BD996483}">
      <text>
        <r>
          <rPr>
            <b/>
            <sz val="9"/>
            <color indexed="81"/>
            <rFont val="Tahoma"/>
            <family val="2"/>
          </rPr>
          <t>Author:</t>
        </r>
        <r>
          <rPr>
            <sz val="9"/>
            <color indexed="81"/>
            <rFont val="Tahoma"/>
            <family val="2"/>
          </rPr>
          <t xml:space="preserve">
from Lips (2006)</t>
        </r>
      </text>
    </comment>
    <comment ref="DO491" authorId="1" shapeId="0" xr:uid="{9ECFE2C6-8238-4590-B784-7FF53277CB1F}">
      <text>
        <r>
          <rPr>
            <b/>
            <sz val="9"/>
            <color indexed="81"/>
            <rFont val="Tahoma"/>
            <family val="2"/>
          </rPr>
          <t>Author:</t>
        </r>
        <r>
          <rPr>
            <sz val="9"/>
            <color indexed="81"/>
            <rFont val="Tahoma"/>
            <family val="2"/>
          </rPr>
          <t xml:space="preserve">
from Lips (2006)</t>
        </r>
      </text>
    </comment>
    <comment ref="DP491" authorId="1" shapeId="0" xr:uid="{1AD3DDC1-7047-4710-9C89-B1953D911AE4}">
      <text>
        <r>
          <rPr>
            <b/>
            <sz val="9"/>
            <color indexed="81"/>
            <rFont val="Tahoma"/>
            <family val="2"/>
          </rPr>
          <t>Author:</t>
        </r>
        <r>
          <rPr>
            <sz val="9"/>
            <color indexed="81"/>
            <rFont val="Tahoma"/>
            <family val="2"/>
          </rPr>
          <t xml:space="preserve">
from Lips (2006)</t>
        </r>
      </text>
    </comment>
    <comment ref="N492" authorId="1" shapeId="0" xr:uid="{5E6E268C-BFE4-45C2-B942-AEE83DFA8CC5}">
      <text>
        <r>
          <rPr>
            <b/>
            <sz val="9"/>
            <color indexed="81"/>
            <rFont val="Tahoma"/>
            <family val="2"/>
          </rPr>
          <t>Author:</t>
        </r>
        <r>
          <rPr>
            <sz val="9"/>
            <color indexed="81"/>
            <rFont val="Tahoma"/>
            <family val="2"/>
          </rPr>
          <t xml:space="preserve">
formerly Blackstone Ventures, then Drake Resources</t>
        </r>
      </text>
    </comment>
    <comment ref="EA492" authorId="1" shapeId="0" xr:uid="{D7D597BD-9286-43D5-9ECD-E84EA35E2E79}">
      <text>
        <r>
          <rPr>
            <b/>
            <sz val="9"/>
            <color indexed="81"/>
            <rFont val="Tahoma"/>
            <family val="2"/>
          </rPr>
          <t>Author:</t>
        </r>
        <r>
          <rPr>
            <sz val="9"/>
            <color indexed="81"/>
            <rFont val="Tahoma"/>
            <family val="2"/>
          </rPr>
          <t xml:space="preserve">
data from Blackstone Ventures</t>
        </r>
      </text>
    </comment>
    <comment ref="N493" authorId="1" shapeId="0" xr:uid="{AA7AF767-040B-4DFA-9EC5-975D7C38BA9E}">
      <text>
        <r>
          <rPr>
            <b/>
            <sz val="9"/>
            <color indexed="81"/>
            <rFont val="Tahoma"/>
            <family val="2"/>
          </rPr>
          <t>Author:</t>
        </r>
        <r>
          <rPr>
            <sz val="9"/>
            <color indexed="81"/>
            <rFont val="Tahoma"/>
            <family val="2"/>
          </rPr>
          <t xml:space="preserve">
formerly Blackstone Ventures, then Drake Resources</t>
        </r>
      </text>
    </comment>
    <comment ref="EA493" authorId="1" shapeId="0" xr:uid="{FD472D8C-754C-4329-8FB4-84793CD46932}">
      <text>
        <r>
          <rPr>
            <b/>
            <sz val="9"/>
            <color indexed="81"/>
            <rFont val="Tahoma"/>
            <family val="2"/>
          </rPr>
          <t>Author:</t>
        </r>
        <r>
          <rPr>
            <sz val="9"/>
            <color indexed="81"/>
            <rFont val="Tahoma"/>
            <family val="2"/>
          </rPr>
          <t xml:space="preserve">
data from Blackstone Ventures</t>
        </r>
      </text>
    </comment>
    <comment ref="N494" authorId="1" shapeId="0" xr:uid="{15308D93-F3BF-489C-8BD5-E3673D26315C}">
      <text>
        <r>
          <rPr>
            <b/>
            <sz val="9"/>
            <color indexed="81"/>
            <rFont val="Tahoma"/>
            <family val="2"/>
          </rPr>
          <t>Author:</t>
        </r>
        <r>
          <rPr>
            <sz val="9"/>
            <color indexed="81"/>
            <rFont val="Tahoma"/>
            <family val="2"/>
          </rPr>
          <t xml:space="preserve">
formerly Blackstone Ventures</t>
        </r>
      </text>
    </comment>
    <comment ref="EA494" authorId="1" shapeId="0" xr:uid="{540D95DB-4EB8-4E50-AE17-3293846604B7}">
      <text>
        <r>
          <rPr>
            <b/>
            <sz val="9"/>
            <color indexed="81"/>
            <rFont val="Tahoma"/>
            <family val="2"/>
          </rPr>
          <t>Author:</t>
        </r>
        <r>
          <rPr>
            <sz val="9"/>
            <color indexed="81"/>
            <rFont val="Tahoma"/>
            <family val="2"/>
          </rPr>
          <t xml:space="preserve">
data from Blackstone Ventures</t>
        </r>
      </text>
    </comment>
    <comment ref="BK495" authorId="0" shapeId="0" xr:uid="{A5137229-02C4-4CA0-BD41-C8F4E036FAC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95" authorId="0" shapeId="0" xr:uid="{295BB09A-EFAE-4EC3-873B-9DBAC7C7FC8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95" authorId="0" shapeId="0" xr:uid="{38451239-F164-414C-9AF8-5CC8CB0889B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95" authorId="0" shapeId="0" xr:uid="{A3381A1A-0D9E-4BEA-B917-48143B21EA1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96" authorId="1" shapeId="0" xr:uid="{B12E76F8-1277-4385-9EB8-8866F55DCFE4}">
      <text>
        <r>
          <rPr>
            <b/>
            <sz val="9"/>
            <color indexed="81"/>
            <rFont val="Tahoma"/>
            <family val="2"/>
          </rPr>
          <t>Author:</t>
        </r>
        <r>
          <rPr>
            <sz val="9"/>
            <color indexed="81"/>
            <rFont val="Tahoma"/>
            <family val="2"/>
          </rPr>
          <t xml:space="preserve">
formerly Blackstone Ventures</t>
        </r>
      </text>
    </comment>
    <comment ref="BK496" authorId="0" shapeId="0" xr:uid="{531E95F5-EC5B-4734-BEFA-76FEF476143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96" authorId="0" shapeId="0" xr:uid="{02119DA9-0F89-4294-A376-03202C926D1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96" authorId="0" shapeId="0" xr:uid="{B09F56A8-FA55-40BD-8ABF-5593B0C59565}">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96" authorId="0" shapeId="0" xr:uid="{2D13B91D-EA72-40D0-BCD4-2AFD133AC06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97" authorId="1" shapeId="0" xr:uid="{07D366E4-5140-42A8-A833-5A53CF38BE5A}">
      <text>
        <r>
          <rPr>
            <b/>
            <sz val="9"/>
            <color indexed="81"/>
            <rFont val="Tahoma"/>
            <family val="2"/>
          </rPr>
          <t>Author:</t>
        </r>
        <r>
          <rPr>
            <sz val="9"/>
            <color indexed="81"/>
            <rFont val="Tahoma"/>
            <family val="2"/>
          </rPr>
          <t xml:space="preserve">
formerly Blackstone Ventures</t>
        </r>
      </text>
    </comment>
    <comment ref="BK497" authorId="0" shapeId="0" xr:uid="{04EBF053-6898-4191-9A3D-44DFA174F6F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497" authorId="0" shapeId="0" xr:uid="{CEC97BB2-C49A-4EEE-B1CE-962B6E6E414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497" authorId="0" shapeId="0" xr:uid="{ACEA8964-6ABE-4CD1-876D-33F55179ACF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497" authorId="0" shapeId="0" xr:uid="{40C0D24D-B70D-4910-8AAA-F240397FB1BF}">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498" authorId="0" shapeId="0" xr:uid="{FB088C69-8697-4B21-8AE9-E7CBC0965865}">
      <text>
        <r>
          <rPr>
            <b/>
            <sz val="9"/>
            <color indexed="81"/>
            <rFont val="Tahoma"/>
            <family val="2"/>
          </rPr>
          <t>Gavin Mudd:</t>
        </r>
        <r>
          <rPr>
            <sz val="9"/>
            <color indexed="81"/>
            <rFont val="Tahoma"/>
            <family val="2"/>
          </rPr>
          <t xml:space="preserve">
previously held by Lisungwe Resources Plc</t>
        </r>
      </text>
    </comment>
    <comment ref="EA498" authorId="0" shapeId="0" xr:uid="{2341197A-C4D7-4C38-9B57-6996E6995522}">
      <text>
        <r>
          <rPr>
            <b/>
            <sz val="9"/>
            <color indexed="81"/>
            <rFont val="Tahoma"/>
            <family val="2"/>
          </rPr>
          <t>Gavin Mudd:</t>
        </r>
        <r>
          <rPr>
            <sz val="9"/>
            <color indexed="81"/>
            <rFont val="Tahoma"/>
            <family val="2"/>
          </rPr>
          <t xml:space="preserve">
data from Lisungwe Resources Plc</t>
        </r>
      </text>
    </comment>
    <comment ref="N500" authorId="0" shapeId="0" xr:uid="{152276A5-83FA-4245-8716-1FA48CB0ED44}">
      <text>
        <r>
          <rPr>
            <b/>
            <sz val="9"/>
            <color indexed="81"/>
            <rFont val="Tahoma"/>
            <family val="2"/>
          </rPr>
          <t>Gavin Mudd:</t>
        </r>
        <r>
          <rPr>
            <sz val="9"/>
            <color indexed="81"/>
            <rFont val="Tahoma"/>
            <family val="2"/>
          </rPr>
          <t xml:space="preserve">
previously held by Solomon Gold Plc (which became SolGold)</t>
        </r>
      </text>
    </comment>
    <comment ref="AO500" authorId="0" shapeId="0" xr:uid="{1CB5B932-FD79-4D51-AA76-51F3D40256ED}">
      <text>
        <r>
          <rPr>
            <b/>
            <sz val="9"/>
            <color indexed="81"/>
            <rFont val="Tahoma"/>
            <family val="2"/>
          </rPr>
          <t>Gavin Mudd:</t>
        </r>
        <r>
          <rPr>
            <sz val="9"/>
            <color indexed="81"/>
            <rFont val="Tahoma"/>
            <family val="2"/>
          </rPr>
          <t xml:space="preserve">
although stated as 'indicate and inferred' resources, no split provided - assumed all as inferred</t>
        </r>
      </text>
    </comment>
    <comment ref="BK500" authorId="0" shapeId="0" xr:uid="{8B9DB63E-08C4-4B7C-8F5C-3689F1D0A129}">
      <text>
        <r>
          <rPr>
            <b/>
            <sz val="9"/>
            <color indexed="81"/>
            <rFont val="Tahoma"/>
            <family val="2"/>
          </rPr>
          <t>Gavin Mudd:</t>
        </r>
        <r>
          <rPr>
            <sz val="9"/>
            <color indexed="81"/>
            <rFont val="Tahoma"/>
            <family val="2"/>
          </rPr>
          <t xml:space="preserve">
although stated as 'indicate and inferred' resources, no split provided - assumed all as inferred</t>
        </r>
      </text>
    </comment>
    <comment ref="BT500" authorId="0" shapeId="0" xr:uid="{D46C4C3A-8FAF-4E95-9B83-1B3031EE2C33}">
      <text>
        <r>
          <rPr>
            <b/>
            <sz val="9"/>
            <color indexed="81"/>
            <rFont val="Tahoma"/>
            <family val="2"/>
          </rPr>
          <t>Gavin Mudd:</t>
        </r>
        <r>
          <rPr>
            <sz val="9"/>
            <color indexed="81"/>
            <rFont val="Tahoma"/>
            <family val="2"/>
          </rPr>
          <t xml:space="preserve">
although stated as 'indicate and inferred' resources, no split provided - assumed all as inferred</t>
        </r>
      </text>
    </comment>
    <comment ref="BU500" authorId="0" shapeId="0" xr:uid="{9B5754BE-8570-486A-B3A2-CE8BE9E14E7C}">
      <text>
        <r>
          <rPr>
            <b/>
            <sz val="9"/>
            <color indexed="81"/>
            <rFont val="Tahoma"/>
            <family val="2"/>
          </rPr>
          <t>Gavin Mudd:</t>
        </r>
        <r>
          <rPr>
            <sz val="9"/>
            <color indexed="81"/>
            <rFont val="Tahoma"/>
            <family val="2"/>
          </rPr>
          <t xml:space="preserve">
although stated as 'indicate and inferred' resources, no split provided - assumed all as inferred</t>
        </r>
      </text>
    </comment>
    <comment ref="EA500" authorId="0" shapeId="0" xr:uid="{9B7F6E62-3657-484A-AEAD-2E31306980F9}">
      <text>
        <r>
          <rPr>
            <b/>
            <sz val="9"/>
            <color indexed="81"/>
            <rFont val="Tahoma"/>
            <family val="2"/>
          </rPr>
          <t>Gavin Mudd:</t>
        </r>
        <r>
          <rPr>
            <sz val="9"/>
            <color indexed="81"/>
            <rFont val="Tahoma"/>
            <family val="2"/>
          </rPr>
          <t xml:space="preserve">
data from Solomon Gold Plc (which became SolGold)</t>
        </r>
      </text>
    </comment>
    <comment ref="N501" authorId="0" shapeId="0" xr:uid="{9B3DEA9F-28CB-40BA-A3E0-A8FB9E12EA00}">
      <text>
        <r>
          <rPr>
            <b/>
            <sz val="9"/>
            <color indexed="81"/>
            <rFont val="Tahoma"/>
            <family val="2"/>
          </rPr>
          <t>Gavin Mudd:</t>
        </r>
        <r>
          <rPr>
            <sz val="9"/>
            <color indexed="81"/>
            <rFont val="Tahoma"/>
            <family val="2"/>
          </rPr>
          <t xml:space="preserve">
long variable corporate history - most recently owned by HudBay Minerals; sold to Solway Group in Sept. 2011</t>
        </r>
      </text>
    </comment>
    <comment ref="S501" authorId="0" shapeId="0" xr:uid="{A2B3206F-FF50-4FEB-9F8E-C211197DD75E}">
      <text>
        <r>
          <rPr>
            <b/>
            <sz val="9"/>
            <color indexed="81"/>
            <rFont val="Tahoma"/>
            <family val="2"/>
          </rPr>
          <t>Gavin Mudd:</t>
        </r>
        <r>
          <rPr>
            <sz val="9"/>
            <color indexed="81"/>
            <rFont val="Tahoma"/>
            <family val="2"/>
          </rPr>
          <t xml:space="preserve">
data from HudBay Minerals</t>
        </r>
      </text>
    </comment>
    <comment ref="AB501" authorId="0" shapeId="0" xr:uid="{D9A00C50-3C9B-4AB4-8CF4-C9458DA0CA14}">
      <text>
        <r>
          <rPr>
            <b/>
            <sz val="9"/>
            <color indexed="81"/>
            <rFont val="Tahoma"/>
            <family val="2"/>
          </rPr>
          <t>Gavin Mudd:</t>
        </r>
        <r>
          <rPr>
            <sz val="9"/>
            <color indexed="81"/>
            <rFont val="Tahoma"/>
            <family val="2"/>
          </rPr>
          <t xml:space="preserve">
data from HudBay Minerals</t>
        </r>
      </text>
    </comment>
    <comment ref="AO501" authorId="0" shapeId="0" xr:uid="{C54865CF-0394-44C3-A905-0B66DF257578}">
      <text>
        <r>
          <rPr>
            <b/>
            <sz val="9"/>
            <color indexed="81"/>
            <rFont val="Tahoma"/>
            <family val="2"/>
          </rPr>
          <t>Gavin Mudd:</t>
        </r>
        <r>
          <rPr>
            <sz val="9"/>
            <color indexed="81"/>
            <rFont val="Tahoma"/>
            <family val="2"/>
          </rPr>
          <t xml:space="preserve">
data from HudBay Minerals</t>
        </r>
      </text>
    </comment>
    <comment ref="AX501" authorId="0" shapeId="0" xr:uid="{9AA645F6-5F6A-4197-A53F-864E9DE380A5}">
      <text>
        <r>
          <rPr>
            <b/>
            <sz val="9"/>
            <color indexed="81"/>
            <rFont val="Tahoma"/>
            <family val="2"/>
          </rPr>
          <t>Gavin Mudd:</t>
        </r>
        <r>
          <rPr>
            <sz val="9"/>
            <color indexed="81"/>
            <rFont val="Tahoma"/>
            <family val="2"/>
          </rPr>
          <t xml:space="preserve">
data from HudBay Minerals</t>
        </r>
      </text>
    </comment>
    <comment ref="BK501" authorId="0" shapeId="0" xr:uid="{1331BDF4-C1FC-43CB-B9AD-185F9CAF190C}">
      <text>
        <r>
          <rPr>
            <b/>
            <sz val="9"/>
            <color indexed="81"/>
            <rFont val="Tahoma"/>
            <family val="2"/>
          </rPr>
          <t>Gavin Mudd:</t>
        </r>
        <r>
          <rPr>
            <sz val="9"/>
            <color indexed="81"/>
            <rFont val="Tahoma"/>
            <family val="2"/>
          </rPr>
          <t xml:space="preserve">
data from HudBay Minerals</t>
        </r>
      </text>
    </comment>
    <comment ref="BT501" authorId="0" shapeId="0" xr:uid="{BF9A7280-1286-46E2-802C-906B2BE79AF7}">
      <text>
        <r>
          <rPr>
            <b/>
            <sz val="9"/>
            <color indexed="81"/>
            <rFont val="Tahoma"/>
            <family val="2"/>
          </rPr>
          <t>Gavin Mudd:</t>
        </r>
        <r>
          <rPr>
            <sz val="9"/>
            <color indexed="81"/>
            <rFont val="Tahoma"/>
            <family val="2"/>
          </rPr>
          <t xml:space="preserve">
data from HudBay Minerals</t>
        </r>
      </text>
    </comment>
    <comment ref="EA501" authorId="0" shapeId="0" xr:uid="{0B8964B1-A536-4E4D-B552-76932CC356A1}">
      <text>
        <r>
          <rPr>
            <b/>
            <sz val="9"/>
            <color indexed="81"/>
            <rFont val="Tahoma"/>
            <family val="2"/>
          </rPr>
          <t>Gavin Mudd:</t>
        </r>
        <r>
          <rPr>
            <sz val="9"/>
            <color indexed="81"/>
            <rFont val="Tahoma"/>
            <family val="2"/>
          </rPr>
          <t xml:space="preserve">
data from HudBay Minerals</t>
        </r>
      </text>
    </comment>
    <comment ref="N502" authorId="0" shapeId="0" xr:uid="{9B8FBF21-2D18-4BAC-9462-4A6898520E6A}">
      <text>
        <r>
          <rPr>
            <b/>
            <sz val="9"/>
            <color indexed="81"/>
            <rFont val="Tahoma"/>
            <family val="2"/>
          </rPr>
          <t>Gavin Mudd:</t>
        </r>
        <r>
          <rPr>
            <sz val="9"/>
            <color indexed="81"/>
            <rFont val="Tahoma"/>
            <family val="2"/>
          </rPr>
          <t xml:space="preserve">
long variable corporate history - most recently owned by HudBay Minerals; sold to Solway Group in Sept. 2011</t>
        </r>
      </text>
    </comment>
    <comment ref="EA502" authorId="0" shapeId="0" xr:uid="{D3A8CE1D-9159-47E3-B44F-2AE403A724CF}">
      <text>
        <r>
          <rPr>
            <b/>
            <sz val="9"/>
            <color indexed="81"/>
            <rFont val="Tahoma"/>
            <family val="2"/>
          </rPr>
          <t>Gavin Mudd:</t>
        </r>
        <r>
          <rPr>
            <sz val="9"/>
            <color indexed="81"/>
            <rFont val="Tahoma"/>
            <family val="2"/>
          </rPr>
          <t xml:space="preserve">
data from HudBay Minerals</t>
        </r>
      </text>
    </comment>
    <comment ref="N503" authorId="0" shapeId="0" xr:uid="{0C93378E-54F2-4AF6-9FB0-B256B6BC7B86}">
      <text>
        <r>
          <rPr>
            <b/>
            <sz val="9"/>
            <color indexed="81"/>
            <rFont val="Tahoma"/>
            <family val="2"/>
          </rPr>
          <t>Gavin Mudd:</t>
        </r>
        <r>
          <rPr>
            <sz val="9"/>
            <color indexed="81"/>
            <rFont val="Tahoma"/>
            <family val="2"/>
          </rPr>
          <t xml:space="preserve">
previously held by Anfield Nickel Corp</t>
        </r>
      </text>
    </comment>
    <comment ref="N504" authorId="0" shapeId="0" xr:uid="{7A1A754A-3011-4DBF-B6A5-1E2D4FCA5549}">
      <text>
        <r>
          <rPr>
            <b/>
            <sz val="9"/>
            <color indexed="81"/>
            <rFont val="Tahoma"/>
            <family val="2"/>
          </rPr>
          <t>Gavin Mudd:</t>
        </r>
        <r>
          <rPr>
            <sz val="9"/>
            <color indexed="81"/>
            <rFont val="Tahoma"/>
            <family val="2"/>
          </rPr>
          <t xml:space="preserve">
previously held by Graynic Metals Plc</t>
        </r>
      </text>
    </comment>
    <comment ref="BK504" authorId="0" shapeId="0" xr:uid="{FC843F85-EDE9-4D38-B2DD-F2C17CAB4136}">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04" authorId="0" shapeId="0" xr:uid="{D31B6FB0-5347-4DA9-959E-44A053FE753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04" authorId="0" shapeId="0" xr:uid="{A3382F8A-EB44-455F-8F71-28A5EFE95CA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06" authorId="0" shapeId="0" xr:uid="{B2686F48-3FFE-4E68-885F-F67F734BF1B4}">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06" authorId="0" shapeId="0" xr:uid="{C1C7BE98-77F4-469F-91F9-38A7C290DC2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07" authorId="0" shapeId="0" xr:uid="{F9DB45FE-4862-4D46-BCDA-830D8A20A3AD}">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~1.35 Mt ore/yr since 2005</t>
        </r>
      </text>
    </comment>
    <comment ref="BT507" authorId="0" shapeId="0" xr:uid="{61210B24-409B-4AD9-94B4-EA34C1B9C61B}">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08" authorId="0" shapeId="0" xr:uid="{0D21B3FD-7217-402C-A3EF-00D4B55F1116}">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~0.3 Mt ore/yr since 2005</t>
        </r>
      </text>
    </comment>
    <comment ref="BT508" authorId="0" shapeId="0" xr:uid="{DE2EAB5F-65A4-4DC1-A4C5-8B162BC1DEE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C509" authorId="0" shapeId="0" xr:uid="{6550D549-A4F8-44E7-BFBF-ADAFD23C6A0F}">
      <text>
        <r>
          <rPr>
            <b/>
            <sz val="9"/>
            <color indexed="81"/>
            <rFont val="Tahoma"/>
            <family val="2"/>
          </rPr>
          <t>Gavin Mudd:</t>
        </r>
        <r>
          <rPr>
            <sz val="9"/>
            <color indexed="81"/>
            <rFont val="Tahoma"/>
            <family val="2"/>
          </rPr>
          <t xml:space="preserve">
atfer closure in 2013, Americano Nickel has apprently restarted but no information is published.</t>
        </r>
      </text>
    </comment>
    <comment ref="N509" authorId="0" shapeId="0" xr:uid="{83742CF1-4EEC-4A45-AC8D-9282E6290F43}">
      <text>
        <r>
          <rPr>
            <b/>
            <sz val="9"/>
            <color indexed="81"/>
            <rFont val="Tahoma"/>
            <family val="2"/>
          </rPr>
          <t>Gavin Mudd:</t>
        </r>
        <r>
          <rPr>
            <sz val="9"/>
            <color indexed="81"/>
            <rFont val="Tahoma"/>
            <family val="2"/>
          </rPr>
          <t xml:space="preserve">
Americano Nickel Ltd is a private equity holding company; Falcondo previously owned by Falconbridge Ltd, then Xstrata Plc, then Glencore Plc till August 2015 …</t>
        </r>
      </text>
    </comment>
    <comment ref="EA509" authorId="0" shapeId="0" xr:uid="{2DD44373-8306-4CA8-9FF0-75483E6DAAB0}">
      <text>
        <r>
          <rPr>
            <b/>
            <sz val="9"/>
            <color indexed="81"/>
            <rFont val="Tahoma"/>
            <family val="2"/>
          </rPr>
          <t>Gavin Mudd:</t>
        </r>
        <r>
          <rPr>
            <sz val="9"/>
            <color indexed="81"/>
            <rFont val="Tahoma"/>
            <family val="2"/>
          </rPr>
          <t xml:space="preserve">
data from Franco-Nevada - the minority 4.1% shareholder of the Falcondo mine. Data is 2014 Glencore reporting.</t>
        </r>
      </text>
    </comment>
    <comment ref="N510" authorId="0" shapeId="0" xr:uid="{3D50C610-9303-45A5-865D-6B5A4B7A179A}">
      <text>
        <r>
          <rPr>
            <b/>
            <sz val="9"/>
            <color indexed="81"/>
            <rFont val="Tahoma"/>
            <family val="2"/>
          </rPr>
          <t>Gavin Mudd:</t>
        </r>
        <r>
          <rPr>
            <sz val="9"/>
            <color indexed="81"/>
            <rFont val="Tahoma"/>
            <family val="2"/>
          </rPr>
          <t xml:space="preserve">
Perilya Mines were taken over by Zhongjin Lingnan Nonfemet Company in Dec. 2013 ...</t>
        </r>
      </text>
    </comment>
    <comment ref="BK511" authorId="0" shapeId="0" xr:uid="{58AB81EB-9E75-417C-9A9D-278AFD4132EE}">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~0.3 Mt ore/yr since 2005</t>
        </r>
      </text>
    </comment>
    <comment ref="BT511" authorId="0" shapeId="0" xr:uid="{64AF42B8-B5DD-449F-821C-B353155E0D7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11" authorId="0" shapeId="0" xr:uid="{9DE23716-B529-4EA6-BAF2-A25E552C454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12" authorId="0" shapeId="0" xr:uid="{5904FBAE-98E5-4731-A4BA-8722B7B49BF3}">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~0.3 Mt ore/yr since 2005</t>
        </r>
      </text>
    </comment>
    <comment ref="BT512" authorId="0" shapeId="0" xr:uid="{80D30BE1-1830-42E2-A523-F45C6A52145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13" authorId="0" shapeId="0" xr:uid="{52B8D999-4D89-4967-82ED-3127FD3136B3}">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~0.3 Mt ore/yr since 2005</t>
        </r>
      </text>
    </comment>
    <comment ref="BT513" authorId="0" shapeId="0" xr:uid="{F27BF0AC-5A0F-4B4A-8525-B9C36EFAF74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S514" authorId="0" shapeId="0" xr:uid="{4AF37C26-23EA-4484-8AC5-9EAC31782DE0}">
      <text>
        <r>
          <rPr>
            <b/>
            <sz val="9"/>
            <color indexed="81"/>
            <rFont val="Tahoma"/>
            <family val="2"/>
          </rPr>
          <t>Gavin Mudd:</t>
        </r>
        <r>
          <rPr>
            <sz val="9"/>
            <color indexed="81"/>
            <rFont val="Tahoma"/>
            <family val="2"/>
          </rPr>
          <t xml:space="preserve">
proved reserves added to exclsuive measured resources</t>
        </r>
      </text>
    </comment>
    <comment ref="AB514" authorId="0" shapeId="0" xr:uid="{E19A5B1F-5662-43F6-8579-797B0D96520E}">
      <text>
        <r>
          <rPr>
            <b/>
            <sz val="9"/>
            <color indexed="81"/>
            <rFont val="Tahoma"/>
            <family val="2"/>
          </rPr>
          <t>Gavin Mudd:</t>
        </r>
        <r>
          <rPr>
            <sz val="9"/>
            <color indexed="81"/>
            <rFont val="Tahoma"/>
            <family val="2"/>
          </rPr>
          <t xml:space="preserve">
proved reserves added to exclsuive measured resources</t>
        </r>
      </text>
    </comment>
    <comment ref="AC514" authorId="0" shapeId="0" xr:uid="{34A3F014-F239-45CD-B4E8-4F2B4CC34E76}">
      <text>
        <r>
          <rPr>
            <b/>
            <sz val="9"/>
            <color indexed="81"/>
            <rFont val="Tahoma"/>
            <family val="2"/>
          </rPr>
          <t>Gavin Mudd:</t>
        </r>
        <r>
          <rPr>
            <sz val="9"/>
            <color indexed="81"/>
            <rFont val="Tahoma"/>
            <family val="2"/>
          </rPr>
          <t xml:space="preserve">
proved reserves added to exclsuive measured resources</t>
        </r>
      </text>
    </comment>
    <comment ref="AO514" authorId="0" shapeId="0" xr:uid="{A5C2D751-FE43-4CDB-B3D6-63BFD6FEF4C9}">
      <text>
        <r>
          <rPr>
            <b/>
            <sz val="9"/>
            <color indexed="81"/>
            <rFont val="Tahoma"/>
            <family val="2"/>
          </rPr>
          <t>Gavin Mudd:</t>
        </r>
        <r>
          <rPr>
            <sz val="9"/>
            <color indexed="81"/>
            <rFont val="Tahoma"/>
            <family val="2"/>
          </rPr>
          <t xml:space="preserve">
probable reserves added to exlusive indicated resources</t>
        </r>
      </text>
    </comment>
    <comment ref="AX514" authorId="0" shapeId="0" xr:uid="{FE71C2A1-ED1C-426D-8786-D0BC6878080A}">
      <text>
        <r>
          <rPr>
            <b/>
            <sz val="9"/>
            <color indexed="81"/>
            <rFont val="Tahoma"/>
            <family val="2"/>
          </rPr>
          <t>Gavin Mudd:</t>
        </r>
        <r>
          <rPr>
            <sz val="9"/>
            <color indexed="81"/>
            <rFont val="Tahoma"/>
            <family val="2"/>
          </rPr>
          <t xml:space="preserve">
probable reserves added to exlusive indicated resources</t>
        </r>
      </text>
    </comment>
    <comment ref="AY514" authorId="0" shapeId="0" xr:uid="{04B04558-0CDF-4399-9F52-25105414641F}">
      <text>
        <r>
          <rPr>
            <b/>
            <sz val="9"/>
            <color indexed="81"/>
            <rFont val="Tahoma"/>
            <family val="2"/>
          </rPr>
          <t>Gavin Mudd:</t>
        </r>
        <r>
          <rPr>
            <sz val="9"/>
            <color indexed="81"/>
            <rFont val="Tahoma"/>
            <family val="2"/>
          </rPr>
          <t xml:space="preserve">
probable reserves added to exlusive indicated resources</t>
        </r>
      </text>
    </comment>
    <comment ref="EA514" authorId="0" shapeId="0" xr:uid="{9021E991-3596-4D8D-8751-38977665259A}">
      <text>
        <r>
          <rPr>
            <b/>
            <sz val="9"/>
            <color indexed="81"/>
            <rFont val="Tahoma"/>
            <family val="2"/>
          </rPr>
          <t>Gavin Mudd:</t>
        </r>
        <r>
          <rPr>
            <sz val="9"/>
            <color indexed="81"/>
            <rFont val="Tahoma"/>
            <family val="2"/>
          </rPr>
          <t xml:space="preserve">
data from Sherritt</t>
        </r>
      </text>
    </comment>
    <comment ref="N515" authorId="0" shapeId="0" xr:uid="{F270A230-1DF8-4CC9-B68E-B215349151E2}">
      <text>
        <r>
          <rPr>
            <b/>
            <sz val="9"/>
            <color indexed="81"/>
            <rFont val="Tahoma"/>
            <family val="2"/>
          </rPr>
          <t>Gavin Mudd:</t>
        </r>
        <r>
          <rPr>
            <sz val="9"/>
            <color indexed="81"/>
            <rFont val="Tahoma"/>
            <family val="2"/>
          </rPr>
          <t xml:space="preserve">
previously held by Diamond Fields International Inc, sold to unnamed buyer in Dec. 2017</t>
        </r>
      </text>
    </comment>
    <comment ref="BK515" authorId="0" shapeId="0" xr:uid="{20D938A8-DC0B-4C10-A5EF-77B6CE96CE8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15" authorId="0" shapeId="0" xr:uid="{E82FE4E6-C177-44B9-968F-E29F1A70738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M516" authorId="0" shapeId="0" xr:uid="{E7C0897E-91B5-49E9-963C-03025C4683CA}">
      <text>
        <r>
          <rPr>
            <b/>
            <sz val="9"/>
            <color indexed="81"/>
            <rFont val="Tahoma"/>
            <family val="2"/>
          </rPr>
          <t>Gavin Mudd:</t>
        </r>
        <r>
          <rPr>
            <sz val="9"/>
            <color indexed="81"/>
            <rFont val="Tahoma"/>
            <family val="2"/>
          </rPr>
          <t xml:space="preserve">
includes Oriental, Yagrumaje Oeste, Playa La Vaca y Zona Septentrional, Zona Central, Zona A, Zona A Oeste, Sector 11 Bloques (Yamanigüey Ferroniquel), Sector 5 Bloques (Yamanigüey Ferroniquel), Slurry Plant Road, Zona Sur FerroNi I and II
</t>
        </r>
      </text>
    </comment>
    <comment ref="M518" authorId="0" shapeId="0" xr:uid="{8256AB33-BA91-4689-A80A-D5D3416F8225}">
      <text>
        <r>
          <rPr>
            <b/>
            <sz val="9"/>
            <color indexed="81"/>
            <rFont val="Tahoma"/>
            <family val="2"/>
          </rPr>
          <t>Gavin Mudd:</t>
        </r>
        <r>
          <rPr>
            <sz val="9"/>
            <color indexed="81"/>
            <rFont val="Tahoma"/>
            <family val="2"/>
          </rPr>
          <t xml:space="preserve">
includes La Delta, Centarrana, Santa Teresita</t>
        </r>
      </text>
    </comment>
    <comment ref="BK519" authorId="0" shapeId="0" xr:uid="{34BCE80A-0538-41A2-933F-F4A7E8A4AF2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19" authorId="0" shapeId="0" xr:uid="{DF823423-53D1-47D4-A05F-77A6223CD1C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19" authorId="0" shapeId="0" xr:uid="{DD8E097C-A2D2-40B2-BD3B-37FD4A52FCA4}">
      <text>
        <r>
          <rPr>
            <b/>
            <sz val="9"/>
            <color indexed="81"/>
            <rFont val="Tahoma"/>
            <family val="2"/>
          </rPr>
          <t>Gavin Mudd:</t>
        </r>
        <r>
          <rPr>
            <sz val="9"/>
            <color indexed="81"/>
            <rFont val="Tahoma"/>
            <family val="2"/>
          </rPr>
          <t xml:space="preserve">
historic resources (non-compliant with NI43-101) - hence all data allocated as inferred resources only. Co value from Cabri et al (2017)</t>
        </r>
      </text>
    </comment>
    <comment ref="BK520" authorId="0" shapeId="0" xr:uid="{39A120F2-CFEF-4B69-8B5C-D6500236048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20" authorId="0" shapeId="0" xr:uid="{54C70744-45AF-4A37-A578-CBB2F518A15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20" authorId="0" shapeId="0" xr:uid="{280437AF-CF4A-4F63-9BB6-18D268C5C7D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1" authorId="0" shapeId="0" xr:uid="{66660546-9A25-4E73-90AA-D07AF5B2EB1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21" authorId="0" shapeId="0" xr:uid="{FCD905EE-A7BE-4D88-AEC8-5F96418AA4B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2" authorId="0" shapeId="0" xr:uid="{F6D55BA6-2B20-47CF-8B0C-67405BAC7E74}">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22" authorId="0" shapeId="0" xr:uid="{51A1E5DE-08CA-413D-9166-8F0874700F3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22" authorId="0" shapeId="0" xr:uid="{34A5E0D2-48BA-46F7-AF46-E8287C1774D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3" authorId="0" shapeId="0" xr:uid="{6DE1D045-4EEF-4333-8707-C81DA4319F3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23" authorId="0" shapeId="0" xr:uid="{C0CC5627-FE91-4678-ACE9-9993C0FFDBA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4" authorId="0" shapeId="0" xr:uid="{6EDB89AD-B22A-4236-8C79-80E8036ECCB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24" authorId="0" shapeId="0" xr:uid="{EA758B5D-A159-4000-8061-6946840984D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5" authorId="0" shapeId="0" xr:uid="{CFD30C97-F9DC-40B9-919B-097469D67411}">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25" authorId="0" shapeId="0" xr:uid="{9DC7FD42-2492-4F44-8D86-B7F3D4E0451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25" authorId="0" shapeId="0" xr:uid="{B9021B59-0009-42EA-B5CD-402DE5392549}">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6" authorId="0" shapeId="0" xr:uid="{F18BD009-D305-4774-855B-77A97E99A016}">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26" authorId="0" shapeId="0" xr:uid="{F87F070B-6642-4EE7-BD29-622695CA4C9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7" authorId="0" shapeId="0" xr:uid="{0B49EB53-48D5-49AF-855C-224DC2D99852}">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27" authorId="0" shapeId="0" xr:uid="{DEDED153-95F5-40D1-8468-B02056227442}">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27" authorId="0" shapeId="0" xr:uid="{F992FAF3-0AAA-47D5-B3C5-F1853027162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8" authorId="0" shapeId="0" xr:uid="{2A860F79-0D91-4008-A8E2-A5A4029A66EE}">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28" authorId="0" shapeId="0" xr:uid="{90222DA2-D09D-407B-941F-3D89865A0FC3}">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28" authorId="0" shapeId="0" xr:uid="{EE3683DF-C3C2-45A7-A3A0-C62396C9EA3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29" authorId="0" shapeId="0" xr:uid="{D21645C9-1F33-4C73-84B1-67E148DEE034}">
      <text>
        <r>
          <rPr>
            <b/>
            <sz val="9"/>
            <color indexed="81"/>
            <rFont val="Tahoma"/>
            <family val="2"/>
          </rPr>
          <t>Gavin Mudd:</t>
        </r>
        <r>
          <rPr>
            <sz val="9"/>
            <color indexed="81"/>
            <rFont val="Tahoma"/>
            <family val="2"/>
          </rPr>
          <t xml:space="preserve">
historic resources (non-compliant with NI43-101) - hence all data allocated as inferred resources only; adjusted for 13 years mining @ ~0.7 Mt ore/yr since 2005</t>
        </r>
      </text>
    </comment>
    <comment ref="BT529" authorId="0" shapeId="0" xr:uid="{6E73DF7C-206E-4CEE-8BD3-923DCD6728C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530" authorId="0" shapeId="0" xr:uid="{AA89B8C4-7D9B-42CE-B9F1-DDDF5A92911C}">
      <text>
        <r>
          <rPr>
            <b/>
            <sz val="9"/>
            <color indexed="81"/>
            <rFont val="Tahoma"/>
            <family val="2"/>
          </rPr>
          <t>Gavin Mudd:</t>
        </r>
        <r>
          <rPr>
            <sz val="9"/>
            <color indexed="81"/>
            <rFont val="Tahoma"/>
            <family val="2"/>
          </rPr>
          <t xml:space="preserve">
CTT is Compagnie de Tifnout Tighanimine, a subsidiary of Managem</t>
        </r>
      </text>
    </comment>
    <comment ref="S530" authorId="0" shapeId="0" xr:uid="{85A33D6D-90C9-45EB-9987-F67D707938B9}">
      <text>
        <r>
          <rPr>
            <b/>
            <sz val="9"/>
            <color indexed="81"/>
            <rFont val="Tahoma"/>
            <family val="2"/>
          </rPr>
          <t>Gavin Mudd:</t>
        </r>
        <r>
          <rPr>
            <sz val="9"/>
            <color indexed="81"/>
            <rFont val="Tahoma"/>
            <family val="2"/>
          </rPr>
          <t xml:space="preserve">
only total resources reported</t>
        </r>
      </text>
    </comment>
    <comment ref="AO530" authorId="0" shapeId="0" xr:uid="{AD3DB196-2DF7-4AB8-9F2F-C03154A6289A}">
      <text>
        <r>
          <rPr>
            <b/>
            <sz val="9"/>
            <color indexed="81"/>
            <rFont val="Tahoma"/>
            <family val="2"/>
          </rPr>
          <t>Gavin Mudd:</t>
        </r>
        <r>
          <rPr>
            <sz val="9"/>
            <color indexed="81"/>
            <rFont val="Tahoma"/>
            <family val="2"/>
          </rPr>
          <t xml:space="preserve">
only total resources reported</t>
        </r>
      </text>
    </comment>
    <comment ref="BK530" authorId="0" shapeId="0" xr:uid="{1B5BECD0-7FE7-42C8-830B-72B95B8BABE5}">
      <text>
        <r>
          <rPr>
            <b/>
            <sz val="9"/>
            <color indexed="81"/>
            <rFont val="Tahoma"/>
            <family val="2"/>
          </rPr>
          <t>Gavin Mudd:</t>
        </r>
        <r>
          <rPr>
            <sz val="9"/>
            <color indexed="81"/>
            <rFont val="Tahoma"/>
            <family val="2"/>
          </rPr>
          <t xml:space="preserve">
only total resources reported</t>
        </r>
      </text>
    </comment>
    <comment ref="BM530" authorId="0" shapeId="0" xr:uid="{9E206DB1-AD2F-4FD4-A601-5B25F3EF6DB7}">
      <text>
        <r>
          <rPr>
            <b/>
            <sz val="9"/>
            <color indexed="81"/>
            <rFont val="Tahoma"/>
            <family val="2"/>
          </rPr>
          <t>Gavin Mudd:</t>
        </r>
        <r>
          <rPr>
            <sz val="9"/>
            <color indexed="81"/>
            <rFont val="Tahoma"/>
            <family val="2"/>
          </rPr>
          <t xml:space="preserve">
value from Oberthür et al (2009)</t>
        </r>
      </text>
    </comment>
    <comment ref="BT530" authorId="0" shapeId="0" xr:uid="{50AFDB74-EA1D-4C74-A5DB-61DBDD4521E1}">
      <text>
        <r>
          <rPr>
            <b/>
            <sz val="9"/>
            <color indexed="81"/>
            <rFont val="Tahoma"/>
            <family val="2"/>
          </rPr>
          <t>Gavin Mudd:</t>
        </r>
        <r>
          <rPr>
            <sz val="9"/>
            <color indexed="81"/>
            <rFont val="Tahoma"/>
            <family val="2"/>
          </rPr>
          <t xml:space="preserve">
value from Oberthür et al (2009)</t>
        </r>
      </text>
    </comment>
    <comment ref="BU530" authorId="0" shapeId="0" xr:uid="{68E34D11-4169-4304-8C23-3E65DBAAECD3}">
      <text>
        <r>
          <rPr>
            <b/>
            <sz val="9"/>
            <color indexed="81"/>
            <rFont val="Tahoma"/>
            <family val="2"/>
          </rPr>
          <t>Gavin Mudd:</t>
        </r>
        <r>
          <rPr>
            <sz val="9"/>
            <color indexed="81"/>
            <rFont val="Tahoma"/>
            <family val="2"/>
          </rPr>
          <t xml:space="preserve">
value from Oberthür et al (2009)</t>
        </r>
      </text>
    </comment>
    <comment ref="CG530" authorId="0" shapeId="0" xr:uid="{83751AF6-CFED-4BE2-BABE-89DA04323F3C}">
      <text>
        <r>
          <rPr>
            <b/>
            <sz val="9"/>
            <color indexed="81"/>
            <rFont val="Tahoma"/>
            <family val="2"/>
          </rPr>
          <t>Gavin Mudd:</t>
        </r>
        <r>
          <rPr>
            <sz val="9"/>
            <color indexed="81"/>
            <rFont val="Tahoma"/>
            <family val="2"/>
          </rPr>
          <t xml:space="preserve">
only total reserves reported</t>
        </r>
      </text>
    </comment>
    <comment ref="DC530" authorId="0" shapeId="0" xr:uid="{C954C702-A9BA-471D-8324-1B0C91134BD3}">
      <text>
        <r>
          <rPr>
            <b/>
            <sz val="9"/>
            <color indexed="81"/>
            <rFont val="Tahoma"/>
            <family val="2"/>
          </rPr>
          <t>Gavin Mudd:</t>
        </r>
        <r>
          <rPr>
            <sz val="9"/>
            <color indexed="81"/>
            <rFont val="Tahoma"/>
            <family val="2"/>
          </rPr>
          <t xml:space="preserve">
only total reserves reported</t>
        </r>
      </text>
    </comment>
    <comment ref="DE530" authorId="0" shapeId="0" xr:uid="{100F680C-A0E1-423D-9915-5BF6F02B9E44}">
      <text>
        <r>
          <rPr>
            <b/>
            <sz val="9"/>
            <color indexed="81"/>
            <rFont val="Tahoma"/>
            <family val="2"/>
          </rPr>
          <t>Gavin Mudd:</t>
        </r>
        <r>
          <rPr>
            <sz val="9"/>
            <color indexed="81"/>
            <rFont val="Tahoma"/>
            <family val="2"/>
          </rPr>
          <t xml:space="preserve">
value from Oberthür et al (2009)</t>
        </r>
      </text>
    </comment>
    <comment ref="DL530" authorId="0" shapeId="0" xr:uid="{8550E30E-2069-4EE1-87D5-8DC585D63783}">
      <text>
        <r>
          <rPr>
            <b/>
            <sz val="9"/>
            <color indexed="81"/>
            <rFont val="Tahoma"/>
            <family val="2"/>
          </rPr>
          <t>Gavin Mudd:</t>
        </r>
        <r>
          <rPr>
            <sz val="9"/>
            <color indexed="81"/>
            <rFont val="Tahoma"/>
            <family val="2"/>
          </rPr>
          <t xml:space="preserve">
value from Oberthür et al (2009)</t>
        </r>
      </text>
    </comment>
    <comment ref="DM530" authorId="0" shapeId="0" xr:uid="{B41F7F9B-2A06-462A-A5C9-8725DC764B3B}">
      <text>
        <r>
          <rPr>
            <b/>
            <sz val="9"/>
            <color indexed="81"/>
            <rFont val="Tahoma"/>
            <family val="2"/>
          </rPr>
          <t>Gavin Mudd:</t>
        </r>
        <r>
          <rPr>
            <sz val="9"/>
            <color indexed="81"/>
            <rFont val="Tahoma"/>
            <family val="2"/>
          </rPr>
          <t xml:space="preserve">
value from Oberthür et al (2009)</t>
        </r>
      </text>
    </comment>
    <comment ref="CG531" authorId="0" shapeId="0" xr:uid="{E5313E63-56AE-4722-9885-3A8B0D1E6E9E}">
      <text>
        <r>
          <rPr>
            <b/>
            <sz val="9"/>
            <color indexed="81"/>
            <rFont val="Tahoma"/>
            <family val="2"/>
          </rPr>
          <t>Gavin Mudd:</t>
        </r>
        <r>
          <rPr>
            <sz val="9"/>
            <color indexed="81"/>
            <rFont val="Tahoma"/>
            <family val="2"/>
          </rPr>
          <t xml:space="preserve">
only total proven &amp; probable reserves given</t>
        </r>
      </text>
    </comment>
    <comment ref="DC531" authorId="0" shapeId="0" xr:uid="{3654CD8A-834B-463E-9D27-11B005869B05}">
      <text>
        <r>
          <rPr>
            <b/>
            <sz val="9"/>
            <color indexed="81"/>
            <rFont val="Tahoma"/>
            <family val="2"/>
          </rPr>
          <t>Gavin Mudd:</t>
        </r>
        <r>
          <rPr>
            <sz val="9"/>
            <color indexed="81"/>
            <rFont val="Tahoma"/>
            <family val="2"/>
          </rPr>
          <t xml:space="preserve">
only total proven &amp; probable reserves given</t>
        </r>
      </text>
    </comment>
    <comment ref="DL531" authorId="0" shapeId="0" xr:uid="{DB0BE801-64DB-4B80-A4C5-87CA6647711B}">
      <text>
        <r>
          <rPr>
            <b/>
            <sz val="9"/>
            <color indexed="81"/>
            <rFont val="Tahoma"/>
            <family val="2"/>
          </rPr>
          <t>Gavin Mudd:</t>
        </r>
        <r>
          <rPr>
            <sz val="9"/>
            <color indexed="81"/>
            <rFont val="Tahoma"/>
            <family val="2"/>
          </rPr>
          <t xml:space="preserve">
only total proven &amp; probable reserves given</t>
        </r>
      </text>
    </comment>
    <comment ref="DM531" authorId="0" shapeId="0" xr:uid="{92516EF2-1C27-47F4-8764-84F8507ADDAD}">
      <text>
        <r>
          <rPr>
            <b/>
            <sz val="9"/>
            <color indexed="81"/>
            <rFont val="Tahoma"/>
            <family val="2"/>
          </rPr>
          <t>Gavin Mudd:</t>
        </r>
        <r>
          <rPr>
            <sz val="9"/>
            <color indexed="81"/>
            <rFont val="Tahoma"/>
            <family val="2"/>
          </rPr>
          <t xml:space="preserve">
only total proven &amp; probable reserves given</t>
        </r>
      </text>
    </comment>
    <comment ref="BK532" authorId="0" shapeId="0" xr:uid="{F7384B38-044E-411B-B906-7350745CA62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32" authorId="0" shapeId="0" xr:uid="{5312785B-F805-4CD9-9899-645644C36A4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533" authorId="0" shapeId="0" xr:uid="{35E73E0A-0168-4C39-9046-D3BBCC5D1778}">
      <text>
        <r>
          <rPr>
            <b/>
            <sz val="9"/>
            <color indexed="81"/>
            <rFont val="Tahoma"/>
            <family val="2"/>
          </rPr>
          <t>Gavin Mudd:</t>
        </r>
        <r>
          <rPr>
            <sz val="9"/>
            <color indexed="81"/>
            <rFont val="Tahoma"/>
            <family val="2"/>
          </rPr>
          <t xml:space="preserve">
previously held by Blackstone Ventures</t>
        </r>
      </text>
    </comment>
    <comment ref="N534" authorId="0" shapeId="0" xr:uid="{7127EFC8-2332-48FF-BEE4-302349A2DE42}">
      <text>
        <r>
          <rPr>
            <b/>
            <sz val="9"/>
            <color indexed="81"/>
            <rFont val="Tahoma"/>
            <family val="2"/>
          </rPr>
          <t>Gavin Mudd:</t>
        </r>
        <r>
          <rPr>
            <sz val="9"/>
            <color indexed="81"/>
            <rFont val="Tahoma"/>
            <family val="2"/>
          </rPr>
          <t xml:space="preserve">
previously held by Blackstone Ventures</t>
        </r>
      </text>
    </comment>
    <comment ref="EA534" authorId="1" shapeId="0" xr:uid="{14128658-BC41-4BF6-B62F-44BB6B3DC953}">
      <text>
        <r>
          <rPr>
            <b/>
            <sz val="9"/>
            <color indexed="81"/>
            <rFont val="Tahoma"/>
            <family val="2"/>
          </rPr>
          <t>Author:</t>
        </r>
        <r>
          <rPr>
            <sz val="9"/>
            <color indexed="81"/>
            <rFont val="Tahoma"/>
            <family val="2"/>
          </rPr>
          <t xml:space="preserve">
data from Blackstone Ventures</t>
        </r>
      </text>
    </comment>
    <comment ref="CF535" authorId="0" shapeId="0" xr:uid="{3DA9D189-BAE4-4DD8-8203-A9292F089E15}">
      <text>
        <r>
          <rPr>
            <b/>
            <sz val="9"/>
            <color indexed="81"/>
            <rFont val="Tahoma"/>
            <family val="2"/>
          </rPr>
          <t>Gavin Mudd:</t>
        </r>
        <r>
          <rPr>
            <sz val="9"/>
            <color indexed="81"/>
            <rFont val="Tahoma"/>
            <family val="2"/>
          </rPr>
          <t xml:space="preserve">
grade is %V2O5</t>
        </r>
      </text>
    </comment>
    <comment ref="N540" authorId="0" shapeId="0" xr:uid="{4FFEAF4F-1CD1-4E30-BA95-BCD8830EDA27}">
      <text>
        <r>
          <rPr>
            <b/>
            <sz val="9"/>
            <color indexed="81"/>
            <rFont val="Tahoma"/>
            <family val="2"/>
          </rPr>
          <t>Gavin Mudd:</t>
        </r>
        <r>
          <rPr>
            <sz val="9"/>
            <color indexed="81"/>
            <rFont val="Tahoma"/>
            <family val="2"/>
          </rPr>
          <t xml:space="preserve">
previously held by Blackstone Ventures</t>
        </r>
      </text>
    </comment>
    <comment ref="EA540" authorId="1" shapeId="0" xr:uid="{0C1CE60A-7D76-46DD-A3A1-D3C55B61E76D}">
      <text>
        <r>
          <rPr>
            <b/>
            <sz val="9"/>
            <color indexed="81"/>
            <rFont val="Tahoma"/>
            <family val="2"/>
          </rPr>
          <t>Author:</t>
        </r>
        <r>
          <rPr>
            <sz val="9"/>
            <color indexed="81"/>
            <rFont val="Tahoma"/>
            <family val="2"/>
          </rPr>
          <t xml:space="preserve">
data from Blackstone Ventures</t>
        </r>
      </text>
    </comment>
    <comment ref="N541" authorId="0" shapeId="0" xr:uid="{12060A9D-BF69-48D7-A2F8-7669B43D4F4A}">
      <text>
        <r>
          <rPr>
            <b/>
            <sz val="9"/>
            <color indexed="81"/>
            <rFont val="Tahoma"/>
            <family val="2"/>
          </rPr>
          <t>Gavin Mudd:</t>
        </r>
        <r>
          <rPr>
            <sz val="9"/>
            <color indexed="81"/>
            <rFont val="Tahoma"/>
            <family val="2"/>
          </rPr>
          <t xml:space="preserve">
previously held by Blackstone Ventures</t>
        </r>
      </text>
    </comment>
    <comment ref="BK541" authorId="0" shapeId="0" xr:uid="{238B8FA5-D182-4DE7-A508-4C529C99FA5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541" authorId="0" shapeId="0" xr:uid="{C3D48D15-C213-47ED-875C-A999EBF3370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41" authorId="0" shapeId="0" xr:uid="{DCA712DE-3835-4082-ABB3-FA736BBB983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N542" authorId="0" shapeId="0" xr:uid="{02C2AE64-C2C3-43AE-ADEF-96E32AFACB17}">
      <text>
        <r>
          <rPr>
            <b/>
            <sz val="9"/>
            <color indexed="81"/>
            <rFont val="Tahoma"/>
            <family val="2"/>
          </rPr>
          <t>Gavin Mudd:</t>
        </r>
        <r>
          <rPr>
            <sz val="9"/>
            <color indexed="81"/>
            <rFont val="Tahoma"/>
            <family val="2"/>
          </rPr>
          <t xml:space="preserve">
previously held by Blackstone Ventures</t>
        </r>
      </text>
    </comment>
    <comment ref="BK542" authorId="0" shapeId="0" xr:uid="{F33F5933-B0AD-4F73-AB7A-B7210812C8A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542" authorId="0" shapeId="0" xr:uid="{3224E903-7DA7-4A55-9F48-F54D9E5F1EB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42" authorId="0" shapeId="0" xr:uid="{20F962EC-3191-4629-B65B-409A0D2E00EC}">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43" authorId="0" shapeId="0" xr:uid="{4D1F3C2E-B038-4D21-B198-9AF984BCC52A}">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543" authorId="0" shapeId="0" xr:uid="{59158C8D-CD3F-4B5C-9DC8-C331152A41E1}">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43" authorId="0" shapeId="0" xr:uid="{E05BAAE5-8D35-4114-924A-3AF539F8918D}">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43" authorId="0" shapeId="0" xr:uid="{8208A80B-888A-4785-B61E-A9DF6BD916C7}">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K544" authorId="0" shapeId="0" xr:uid="{71F61258-1412-45B3-B7C6-8CD8FD62EAC6}">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L544" authorId="0" shapeId="0" xr:uid="{EA30BD4E-2384-4DB8-BEB8-182D3C02C3F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T544" authorId="0" shapeId="0" xr:uid="{0F100D25-4B91-4572-9FFA-D9E49351C89E}">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U544" authorId="0" shapeId="0" xr:uid="{C5C250E9-D503-4B2B-823F-02EF60C87280}">
      <text>
        <r>
          <rPr>
            <b/>
            <sz val="9"/>
            <color indexed="81"/>
            <rFont val="Tahoma"/>
            <family val="2"/>
          </rPr>
          <t>Gavin Mudd:</t>
        </r>
        <r>
          <rPr>
            <sz val="9"/>
            <color indexed="81"/>
            <rFont val="Tahoma"/>
            <family val="2"/>
          </rPr>
          <t xml:space="preserve">
historic resources (non-compliant with NI43-101) - hence all data allocated as inferred resources only</t>
        </r>
      </text>
    </comment>
    <comment ref="BH545" authorId="0" shapeId="0" xr:uid="{ED90FD02-47F0-4002-AB8A-BB6029C67CC7}">
      <text>
        <r>
          <rPr>
            <b/>
            <sz val="9"/>
            <color indexed="81"/>
            <rFont val="Tahoma"/>
            <family val="2"/>
          </rPr>
          <t>Gavin Mudd:</t>
        </r>
        <r>
          <rPr>
            <sz val="9"/>
            <color indexed="81"/>
            <rFont val="Tahoma"/>
            <family val="2"/>
          </rPr>
          <t xml:space="preserve">
g/t Ru</t>
        </r>
      </text>
    </comment>
    <comment ref="BJ545" authorId="0" shapeId="0" xr:uid="{D8712F82-3D46-47D2-9ADE-77B3FB0A7273}">
      <text>
        <r>
          <rPr>
            <b/>
            <sz val="9"/>
            <color indexed="81"/>
            <rFont val="Tahoma"/>
            <family val="2"/>
          </rPr>
          <t>Gavin Mudd:</t>
        </r>
        <r>
          <rPr>
            <sz val="9"/>
            <color indexed="81"/>
            <rFont val="Tahoma"/>
            <family val="2"/>
          </rPr>
          <t xml:space="preserve">
g/t Ir</t>
        </r>
      </text>
    </comment>
    <comment ref="CD545" authorId="0" shapeId="0" xr:uid="{0B69FA21-F73F-4113-96DF-6B25D72D291E}">
      <text>
        <r>
          <rPr>
            <b/>
            <sz val="9"/>
            <color indexed="81"/>
            <rFont val="Tahoma"/>
            <family val="2"/>
          </rPr>
          <t>Gavin Mudd:</t>
        </r>
        <r>
          <rPr>
            <sz val="9"/>
            <color indexed="81"/>
            <rFont val="Tahoma"/>
            <family val="2"/>
          </rPr>
          <t xml:space="preserve">
g/t Ru</t>
        </r>
      </text>
    </comment>
    <comment ref="CF545" authorId="0" shapeId="0" xr:uid="{A0233EC9-CADE-4232-A511-0E94397D63B2}">
      <text>
        <r>
          <rPr>
            <b/>
            <sz val="9"/>
            <color indexed="81"/>
            <rFont val="Tahoma"/>
            <family val="2"/>
          </rPr>
          <t>Gavin Mudd:</t>
        </r>
        <r>
          <rPr>
            <sz val="9"/>
            <color indexed="81"/>
            <rFont val="Tahoma"/>
            <family val="2"/>
          </rPr>
          <t xml:space="preserve">
g/t Ir</t>
        </r>
      </text>
    </comment>
    <comment ref="AL546" authorId="0" shapeId="0" xr:uid="{F1665BFD-1F7D-46F8-98B5-F6E1AD9EAD4E}">
      <text>
        <r>
          <rPr>
            <b/>
            <sz val="9"/>
            <color indexed="81"/>
            <rFont val="Tahoma"/>
            <family val="2"/>
          </rPr>
          <t>Gavin Mudd:</t>
        </r>
        <r>
          <rPr>
            <sz val="9"/>
            <color indexed="81"/>
            <rFont val="Tahoma"/>
            <family val="2"/>
          </rPr>
          <t xml:space="preserve">
g/t Ru</t>
        </r>
      </text>
    </comment>
    <comment ref="AN546" authorId="0" shapeId="0" xr:uid="{92814754-539F-4721-9FD0-6F13C9D6333D}">
      <text>
        <r>
          <rPr>
            <b/>
            <sz val="9"/>
            <color indexed="81"/>
            <rFont val="Tahoma"/>
            <family val="2"/>
          </rPr>
          <t>Gavin Mudd:</t>
        </r>
        <r>
          <rPr>
            <sz val="9"/>
            <color indexed="81"/>
            <rFont val="Tahoma"/>
            <family val="2"/>
          </rPr>
          <t xml:space="preserve">
g/t Ir</t>
        </r>
      </text>
    </comment>
    <comment ref="N555" authorId="0" shapeId="0" xr:uid="{47CB9653-8D26-47F3-BEAF-0C08DAA3A825}">
      <text>
        <r>
          <rPr>
            <b/>
            <sz val="9"/>
            <color indexed="81"/>
            <rFont val="Tahoma"/>
            <family val="2"/>
          </rPr>
          <t>Gavin Mudd:</t>
        </r>
        <r>
          <rPr>
            <sz val="9"/>
            <color indexed="81"/>
            <rFont val="Tahoma"/>
            <family val="2"/>
          </rPr>
          <t xml:space="preserve">
Platfields Ltd went bankrupt; current owner unclear</t>
        </r>
      </text>
    </comment>
    <comment ref="EA561" authorId="0" shapeId="0" xr:uid="{CEAD03E1-78F5-4137-9CC5-54E5C62AECBC}">
      <text>
        <r>
          <rPr>
            <b/>
            <sz val="9"/>
            <color indexed="81"/>
            <rFont val="Tahoma"/>
            <family val="2"/>
          </rPr>
          <t>Gavin Mudd:</t>
        </r>
        <r>
          <rPr>
            <sz val="9"/>
            <color indexed="81"/>
            <rFont val="Tahoma"/>
            <family val="2"/>
          </rPr>
          <t xml:space="preserve">
data from Aquarius Platinum Ltd</t>
        </r>
      </text>
    </comment>
    <comment ref="EA562" authorId="0" shapeId="0" xr:uid="{5A979F3C-5B8F-48C8-8A77-C53C2E1E22D2}">
      <text>
        <r>
          <rPr>
            <b/>
            <sz val="9"/>
            <color indexed="81"/>
            <rFont val="Tahoma"/>
            <family val="2"/>
          </rPr>
          <t>Gavin Mudd:</t>
        </r>
        <r>
          <rPr>
            <sz val="9"/>
            <color indexed="81"/>
            <rFont val="Tahoma"/>
            <family val="2"/>
          </rPr>
          <t xml:space="preserve">
data from Aquarius Platinum Ltd</t>
        </r>
      </text>
    </comment>
    <comment ref="M566" authorId="0" shapeId="0" xr:uid="{E28B22D7-469C-4C14-90F7-DBF60FD61A4B}">
      <text>
        <r>
          <rPr>
            <b/>
            <sz val="9"/>
            <color indexed="81"/>
            <rFont val="Tahoma"/>
            <family val="2"/>
          </rPr>
          <t>Gavin Mudd:</t>
        </r>
        <r>
          <rPr>
            <sz val="9"/>
            <color indexed="81"/>
            <rFont val="Tahoma"/>
            <family val="2"/>
          </rPr>
          <t xml:space="preserve">
now includes Schietfontein, Zilkaatsnek</t>
        </r>
      </text>
    </comment>
    <comment ref="M567" authorId="0" shapeId="0" xr:uid="{564A3000-9FF9-4486-B3DD-DE63DDB547FB}">
      <text>
        <r>
          <rPr>
            <b/>
            <sz val="9"/>
            <color indexed="81"/>
            <rFont val="Tahoma"/>
            <family val="2"/>
          </rPr>
          <t>Gavin Mudd:</t>
        </r>
        <r>
          <rPr>
            <sz val="9"/>
            <color indexed="81"/>
            <rFont val="Tahoma"/>
            <family val="2"/>
          </rPr>
          <t xml:space="preserve">
now includes Schietfontein, Zilkaatsnek</t>
        </r>
      </text>
    </comment>
    <comment ref="EA569" authorId="0" shapeId="0" xr:uid="{688A3377-367B-4238-8FA2-3F104D215039}">
      <text>
        <r>
          <rPr>
            <b/>
            <sz val="9"/>
            <color indexed="81"/>
            <rFont val="Tahoma"/>
            <family val="2"/>
          </rPr>
          <t>Gavin Mudd:</t>
        </r>
        <r>
          <rPr>
            <sz val="9"/>
            <color indexed="81"/>
            <rFont val="Tahoma"/>
            <family val="2"/>
          </rPr>
          <t xml:space="preserve">
2015 Aquarius Platinum data</t>
        </r>
      </text>
    </comment>
    <comment ref="T570" authorId="0" shapeId="0" xr:uid="{DA6C90BD-F835-4455-BC45-28B4158EFF67}">
      <text>
        <r>
          <rPr>
            <b/>
            <sz val="9"/>
            <color indexed="81"/>
            <rFont val="Tahoma"/>
            <family val="2"/>
          </rPr>
          <t>Gavin Mudd:</t>
        </r>
        <r>
          <rPr>
            <sz val="9"/>
            <color indexed="81"/>
            <rFont val="Tahoma"/>
            <family val="2"/>
          </rPr>
          <t xml:space="preserve">
assumes average for EB-Merensky</t>
        </r>
      </text>
    </comment>
    <comment ref="AB570" authorId="0" shapeId="0" xr:uid="{EF7AE76C-298B-482A-8C87-D089DD663C70}">
      <text>
        <r>
          <rPr>
            <b/>
            <sz val="9"/>
            <color indexed="81"/>
            <rFont val="Tahoma"/>
            <family val="2"/>
          </rPr>
          <t>Gavin Mudd:</t>
        </r>
        <r>
          <rPr>
            <sz val="9"/>
            <color indexed="81"/>
            <rFont val="Tahoma"/>
            <family val="2"/>
          </rPr>
          <t xml:space="preserve">
assumes average for EB-Merensky</t>
        </r>
      </text>
    </comment>
    <comment ref="AP570" authorId="0" shapeId="0" xr:uid="{B9292013-D821-416B-9435-1BACE43845C4}">
      <text>
        <r>
          <rPr>
            <b/>
            <sz val="9"/>
            <color indexed="81"/>
            <rFont val="Tahoma"/>
            <family val="2"/>
          </rPr>
          <t>Gavin Mudd:</t>
        </r>
        <r>
          <rPr>
            <sz val="9"/>
            <color indexed="81"/>
            <rFont val="Tahoma"/>
            <family val="2"/>
          </rPr>
          <t xml:space="preserve">
assumes average for EB-Merensky</t>
        </r>
      </text>
    </comment>
    <comment ref="AX570" authorId="0" shapeId="0" xr:uid="{EE8DB6AE-6A7B-47D5-BBC0-5592265181A3}">
      <text>
        <r>
          <rPr>
            <b/>
            <sz val="9"/>
            <color indexed="81"/>
            <rFont val="Tahoma"/>
            <family val="2"/>
          </rPr>
          <t>Gavin Mudd:</t>
        </r>
        <r>
          <rPr>
            <sz val="9"/>
            <color indexed="81"/>
            <rFont val="Tahoma"/>
            <family val="2"/>
          </rPr>
          <t xml:space="preserve">
assumes average for EB-Merensky</t>
        </r>
      </text>
    </comment>
    <comment ref="AP572" authorId="0" shapeId="0" xr:uid="{88B5A169-9AD4-4AFC-BAA0-D82D61D092E4}">
      <text>
        <r>
          <rPr>
            <b/>
            <sz val="9"/>
            <color indexed="81"/>
            <rFont val="Tahoma"/>
            <family val="2"/>
          </rPr>
          <t>Gavin Mudd:</t>
        </r>
        <r>
          <rPr>
            <sz val="9"/>
            <color indexed="81"/>
            <rFont val="Tahoma"/>
            <family val="2"/>
          </rPr>
          <t xml:space="preserve">
assumes average for EB-Merensky</t>
        </r>
      </text>
    </comment>
    <comment ref="AL576" authorId="0" shapeId="0" xr:uid="{2F9C0397-4F81-496E-A861-9F5F90D89D5A}">
      <text>
        <r>
          <rPr>
            <b/>
            <sz val="9"/>
            <color indexed="81"/>
            <rFont val="Tahoma"/>
            <family val="2"/>
          </rPr>
          <t>Gavin Mudd:</t>
        </r>
        <r>
          <rPr>
            <sz val="9"/>
            <color indexed="81"/>
            <rFont val="Tahoma"/>
            <family val="2"/>
          </rPr>
          <t xml:space="preserve">
g/t Ru</t>
        </r>
      </text>
    </comment>
    <comment ref="AN576" authorId="0" shapeId="0" xr:uid="{DE131D56-FDE0-4961-B730-DAE7F39A72FA}">
      <text>
        <r>
          <rPr>
            <b/>
            <sz val="9"/>
            <color indexed="81"/>
            <rFont val="Tahoma"/>
            <family val="2"/>
          </rPr>
          <t>Gavin Mudd:</t>
        </r>
        <r>
          <rPr>
            <sz val="9"/>
            <color indexed="81"/>
            <rFont val="Tahoma"/>
            <family val="2"/>
          </rPr>
          <t xml:space="preserve">
g/t Ir</t>
        </r>
      </text>
    </comment>
    <comment ref="BH576" authorId="0" shapeId="0" xr:uid="{691717D1-088D-4BB6-99D8-ACA96B4E203E}">
      <text>
        <r>
          <rPr>
            <b/>
            <sz val="9"/>
            <color indexed="81"/>
            <rFont val="Tahoma"/>
            <family val="2"/>
          </rPr>
          <t>Gavin Mudd:</t>
        </r>
        <r>
          <rPr>
            <sz val="9"/>
            <color indexed="81"/>
            <rFont val="Tahoma"/>
            <family val="2"/>
          </rPr>
          <t xml:space="preserve">
g/t Ru</t>
        </r>
      </text>
    </comment>
    <comment ref="BJ576" authorId="0" shapeId="0" xr:uid="{AE29975F-CC5F-421E-9413-3E9EF4BDC2AA}">
      <text>
        <r>
          <rPr>
            <b/>
            <sz val="9"/>
            <color indexed="81"/>
            <rFont val="Tahoma"/>
            <family val="2"/>
          </rPr>
          <t>Gavin Mudd:</t>
        </r>
        <r>
          <rPr>
            <sz val="9"/>
            <color indexed="81"/>
            <rFont val="Tahoma"/>
            <family val="2"/>
          </rPr>
          <t xml:space="preserve">
g/t Ir</t>
        </r>
      </text>
    </comment>
    <comment ref="CD576" authorId="0" shapeId="0" xr:uid="{6904F7A5-B005-4C7F-B0EF-806E4288BA5B}">
      <text>
        <r>
          <rPr>
            <b/>
            <sz val="9"/>
            <color indexed="81"/>
            <rFont val="Tahoma"/>
            <family val="2"/>
          </rPr>
          <t>Gavin Mudd:</t>
        </r>
        <r>
          <rPr>
            <sz val="9"/>
            <color indexed="81"/>
            <rFont val="Tahoma"/>
            <family val="2"/>
          </rPr>
          <t xml:space="preserve">
g/t Ru</t>
        </r>
      </text>
    </comment>
    <comment ref="CF576" authorId="0" shapeId="0" xr:uid="{E1B92D14-8A85-4C38-8439-A3B2F366A7A3}">
      <text>
        <r>
          <rPr>
            <b/>
            <sz val="9"/>
            <color indexed="81"/>
            <rFont val="Tahoma"/>
            <family val="2"/>
          </rPr>
          <t>Gavin Mudd:</t>
        </r>
        <r>
          <rPr>
            <sz val="9"/>
            <color indexed="81"/>
            <rFont val="Tahoma"/>
            <family val="2"/>
          </rPr>
          <t xml:space="preserve">
g/t Ir</t>
        </r>
      </text>
    </comment>
    <comment ref="CZ576" authorId="0" shapeId="0" xr:uid="{C5E1A3A9-4C3B-4232-B958-BD79298CF35B}">
      <text>
        <r>
          <rPr>
            <b/>
            <sz val="9"/>
            <color indexed="81"/>
            <rFont val="Tahoma"/>
            <family val="2"/>
          </rPr>
          <t>Gavin Mudd:</t>
        </r>
        <r>
          <rPr>
            <sz val="9"/>
            <color indexed="81"/>
            <rFont val="Tahoma"/>
            <family val="2"/>
          </rPr>
          <t xml:space="preserve">
g/t Ru</t>
        </r>
      </text>
    </comment>
    <comment ref="DB576" authorId="0" shapeId="0" xr:uid="{494FC2A7-8749-48E7-A2B7-5D807FAC8C71}">
      <text>
        <r>
          <rPr>
            <b/>
            <sz val="9"/>
            <color indexed="81"/>
            <rFont val="Tahoma"/>
            <family val="2"/>
          </rPr>
          <t>Gavin Mudd:</t>
        </r>
        <r>
          <rPr>
            <sz val="9"/>
            <color indexed="81"/>
            <rFont val="Tahoma"/>
            <family val="2"/>
          </rPr>
          <t xml:space="preserve">
g/t Ir</t>
        </r>
      </text>
    </comment>
    <comment ref="DV576" authorId="0" shapeId="0" xr:uid="{A006070E-5227-40FA-B662-23EC35296253}">
      <text>
        <r>
          <rPr>
            <b/>
            <sz val="9"/>
            <color indexed="81"/>
            <rFont val="Tahoma"/>
            <family val="2"/>
          </rPr>
          <t>Gavin Mudd:</t>
        </r>
        <r>
          <rPr>
            <sz val="9"/>
            <color indexed="81"/>
            <rFont val="Tahoma"/>
            <family val="2"/>
          </rPr>
          <t xml:space="preserve">
g/t Ru</t>
        </r>
      </text>
    </comment>
    <comment ref="DX576" authorId="0" shapeId="0" xr:uid="{194254FA-847D-457C-B5CE-E7BD821BB074}">
      <text>
        <r>
          <rPr>
            <b/>
            <sz val="9"/>
            <color indexed="81"/>
            <rFont val="Tahoma"/>
            <family val="2"/>
          </rPr>
          <t>Gavin Mudd:</t>
        </r>
        <r>
          <rPr>
            <sz val="9"/>
            <color indexed="81"/>
            <rFont val="Tahoma"/>
            <family val="2"/>
          </rPr>
          <t xml:space="preserve">
g/t Ir</t>
        </r>
      </text>
    </comment>
    <comment ref="AL577" authorId="0" shapeId="0" xr:uid="{9C0E0113-F636-42B4-B82E-1B5964F303BB}">
      <text>
        <r>
          <rPr>
            <b/>
            <sz val="9"/>
            <color indexed="81"/>
            <rFont val="Tahoma"/>
            <family val="2"/>
          </rPr>
          <t>Gavin Mudd:</t>
        </r>
        <r>
          <rPr>
            <sz val="9"/>
            <color indexed="81"/>
            <rFont val="Tahoma"/>
            <family val="2"/>
          </rPr>
          <t xml:space="preserve">
g/t Ru</t>
        </r>
      </text>
    </comment>
    <comment ref="AN577" authorId="0" shapeId="0" xr:uid="{FA544D17-385E-4F93-B9E7-2B98F03A497B}">
      <text>
        <r>
          <rPr>
            <b/>
            <sz val="9"/>
            <color indexed="81"/>
            <rFont val="Tahoma"/>
            <family val="2"/>
          </rPr>
          <t>Gavin Mudd:</t>
        </r>
        <r>
          <rPr>
            <sz val="9"/>
            <color indexed="81"/>
            <rFont val="Tahoma"/>
            <family val="2"/>
          </rPr>
          <t xml:space="preserve">
g/t Ir</t>
        </r>
      </text>
    </comment>
    <comment ref="BH577" authorId="0" shapeId="0" xr:uid="{0F9A8104-4575-46DF-934A-FC158165AFD2}">
      <text>
        <r>
          <rPr>
            <b/>
            <sz val="9"/>
            <color indexed="81"/>
            <rFont val="Tahoma"/>
            <family val="2"/>
          </rPr>
          <t>Gavin Mudd:</t>
        </r>
        <r>
          <rPr>
            <sz val="9"/>
            <color indexed="81"/>
            <rFont val="Tahoma"/>
            <family val="2"/>
          </rPr>
          <t xml:space="preserve">
g/t Ru</t>
        </r>
      </text>
    </comment>
    <comment ref="BJ577" authorId="0" shapeId="0" xr:uid="{6B2E3C33-5F18-4863-AFD1-9D3CBB1560EF}">
      <text>
        <r>
          <rPr>
            <b/>
            <sz val="9"/>
            <color indexed="81"/>
            <rFont val="Tahoma"/>
            <family val="2"/>
          </rPr>
          <t>Gavin Mudd:</t>
        </r>
        <r>
          <rPr>
            <sz val="9"/>
            <color indexed="81"/>
            <rFont val="Tahoma"/>
            <family val="2"/>
          </rPr>
          <t xml:space="preserve">
g/t Ir</t>
        </r>
      </text>
    </comment>
    <comment ref="CD577" authorId="0" shapeId="0" xr:uid="{F0ED1D55-E735-4BE0-A658-BE255AE5D9C6}">
      <text>
        <r>
          <rPr>
            <b/>
            <sz val="9"/>
            <color indexed="81"/>
            <rFont val="Tahoma"/>
            <family val="2"/>
          </rPr>
          <t>Gavin Mudd:</t>
        </r>
        <r>
          <rPr>
            <sz val="9"/>
            <color indexed="81"/>
            <rFont val="Tahoma"/>
            <family val="2"/>
          </rPr>
          <t xml:space="preserve">
g/t Ru</t>
        </r>
      </text>
    </comment>
    <comment ref="CF577" authorId="0" shapeId="0" xr:uid="{BC573DD8-4FE3-42A8-857A-8A9C3C07C9BF}">
      <text>
        <r>
          <rPr>
            <b/>
            <sz val="9"/>
            <color indexed="81"/>
            <rFont val="Tahoma"/>
            <family val="2"/>
          </rPr>
          <t>Gavin Mudd:</t>
        </r>
        <r>
          <rPr>
            <sz val="9"/>
            <color indexed="81"/>
            <rFont val="Tahoma"/>
            <family val="2"/>
          </rPr>
          <t xml:space="preserve">
g/t Ir</t>
        </r>
      </text>
    </comment>
    <comment ref="CZ577" authorId="0" shapeId="0" xr:uid="{CBCE5FAC-DC62-4356-8C2A-CADB8979EE00}">
      <text>
        <r>
          <rPr>
            <b/>
            <sz val="9"/>
            <color indexed="81"/>
            <rFont val="Tahoma"/>
            <family val="2"/>
          </rPr>
          <t>Gavin Mudd:</t>
        </r>
        <r>
          <rPr>
            <sz val="9"/>
            <color indexed="81"/>
            <rFont val="Tahoma"/>
            <family val="2"/>
          </rPr>
          <t xml:space="preserve">
g/t Ru</t>
        </r>
      </text>
    </comment>
    <comment ref="DB577" authorId="0" shapeId="0" xr:uid="{80513F25-188B-4B8F-AD97-1F27A31EE8F6}">
      <text>
        <r>
          <rPr>
            <b/>
            <sz val="9"/>
            <color indexed="81"/>
            <rFont val="Tahoma"/>
            <family val="2"/>
          </rPr>
          <t>Gavin Mudd:</t>
        </r>
        <r>
          <rPr>
            <sz val="9"/>
            <color indexed="81"/>
            <rFont val="Tahoma"/>
            <family val="2"/>
          </rPr>
          <t xml:space="preserve">
g/t Ir</t>
        </r>
      </text>
    </comment>
    <comment ref="DV577" authorId="0" shapeId="0" xr:uid="{8100E291-96FB-454D-9876-260FF3DCBDAB}">
      <text>
        <r>
          <rPr>
            <b/>
            <sz val="9"/>
            <color indexed="81"/>
            <rFont val="Tahoma"/>
            <family val="2"/>
          </rPr>
          <t>Gavin Mudd:</t>
        </r>
        <r>
          <rPr>
            <sz val="9"/>
            <color indexed="81"/>
            <rFont val="Tahoma"/>
            <family val="2"/>
          </rPr>
          <t xml:space="preserve">
g/t Ru</t>
        </r>
      </text>
    </comment>
    <comment ref="DX577" authorId="0" shapeId="0" xr:uid="{6CD1A060-EF47-4E3C-B475-5EF2828848EE}">
      <text>
        <r>
          <rPr>
            <b/>
            <sz val="9"/>
            <color indexed="81"/>
            <rFont val="Tahoma"/>
            <family val="2"/>
          </rPr>
          <t>Gavin Mudd:</t>
        </r>
        <r>
          <rPr>
            <sz val="9"/>
            <color indexed="81"/>
            <rFont val="Tahoma"/>
            <family val="2"/>
          </rPr>
          <t xml:space="preserve">
g/t Ir</t>
        </r>
      </text>
    </comment>
    <comment ref="M578" authorId="0" shapeId="0" xr:uid="{CE746B53-04A2-4E60-A6C7-895E5C8464B2}">
      <text>
        <r>
          <rPr>
            <b/>
            <sz val="9"/>
            <color indexed="81"/>
            <rFont val="Tahoma"/>
            <family val="2"/>
          </rPr>
          <t>Gavin Mudd:</t>
        </r>
        <r>
          <rPr>
            <sz val="9"/>
            <color indexed="81"/>
            <rFont val="Tahoma"/>
            <family val="2"/>
          </rPr>
          <t xml:space="preserve">
note these leases lapsed in 2018 and were not renewed - 2017 data assumed</t>
        </r>
      </text>
    </comment>
    <comment ref="AL578" authorId="0" shapeId="0" xr:uid="{E56A06F6-157B-4847-944E-23EEFA5326A6}">
      <text>
        <r>
          <rPr>
            <b/>
            <sz val="9"/>
            <color indexed="81"/>
            <rFont val="Tahoma"/>
            <family val="2"/>
          </rPr>
          <t>Gavin Mudd:</t>
        </r>
        <r>
          <rPr>
            <sz val="9"/>
            <color indexed="81"/>
            <rFont val="Tahoma"/>
            <family val="2"/>
          </rPr>
          <t xml:space="preserve">
g/t Ru</t>
        </r>
      </text>
    </comment>
    <comment ref="AN578" authorId="0" shapeId="0" xr:uid="{07F4DA7E-82CD-4D0F-8600-69183C9F97E6}">
      <text>
        <r>
          <rPr>
            <b/>
            <sz val="9"/>
            <color indexed="81"/>
            <rFont val="Tahoma"/>
            <family val="2"/>
          </rPr>
          <t>Gavin Mudd:</t>
        </r>
        <r>
          <rPr>
            <sz val="9"/>
            <color indexed="81"/>
            <rFont val="Tahoma"/>
            <family val="2"/>
          </rPr>
          <t xml:space="preserve">
g/t Ir</t>
        </r>
      </text>
    </comment>
    <comment ref="BH578" authorId="0" shapeId="0" xr:uid="{44288F36-9C31-4236-AA72-607056D0CFD3}">
      <text>
        <r>
          <rPr>
            <b/>
            <sz val="9"/>
            <color indexed="81"/>
            <rFont val="Tahoma"/>
            <family val="2"/>
          </rPr>
          <t>Gavin Mudd:</t>
        </r>
        <r>
          <rPr>
            <sz val="9"/>
            <color indexed="81"/>
            <rFont val="Tahoma"/>
            <family val="2"/>
          </rPr>
          <t xml:space="preserve">
g/t Ru</t>
        </r>
      </text>
    </comment>
    <comment ref="BJ578" authorId="0" shapeId="0" xr:uid="{1605A92E-5A63-40D8-BE85-CEBEA062FEB6}">
      <text>
        <r>
          <rPr>
            <b/>
            <sz val="9"/>
            <color indexed="81"/>
            <rFont val="Tahoma"/>
            <family val="2"/>
          </rPr>
          <t>Gavin Mudd:</t>
        </r>
        <r>
          <rPr>
            <sz val="9"/>
            <color indexed="81"/>
            <rFont val="Tahoma"/>
            <family val="2"/>
          </rPr>
          <t xml:space="preserve">
g/t Ir</t>
        </r>
      </text>
    </comment>
    <comment ref="CD578" authorId="0" shapeId="0" xr:uid="{AF6B3290-5B6A-43AD-BBD7-7A2C0035D05A}">
      <text>
        <r>
          <rPr>
            <b/>
            <sz val="9"/>
            <color indexed="81"/>
            <rFont val="Tahoma"/>
            <family val="2"/>
          </rPr>
          <t>Gavin Mudd:</t>
        </r>
        <r>
          <rPr>
            <sz val="9"/>
            <color indexed="81"/>
            <rFont val="Tahoma"/>
            <family val="2"/>
          </rPr>
          <t xml:space="preserve">
g/t Ru</t>
        </r>
      </text>
    </comment>
    <comment ref="CF578" authorId="0" shapeId="0" xr:uid="{9E9CCAAA-8273-4D32-B1AA-90E04B3EFC69}">
      <text>
        <r>
          <rPr>
            <b/>
            <sz val="9"/>
            <color indexed="81"/>
            <rFont val="Tahoma"/>
            <family val="2"/>
          </rPr>
          <t>Gavin Mudd:</t>
        </r>
        <r>
          <rPr>
            <sz val="9"/>
            <color indexed="81"/>
            <rFont val="Tahoma"/>
            <family val="2"/>
          </rPr>
          <t xml:space="preserve">
g/t Ir</t>
        </r>
      </text>
    </comment>
    <comment ref="M579" authorId="0" shapeId="0" xr:uid="{B5962102-0700-4800-BF66-FD7739C08D41}">
      <text>
        <r>
          <rPr>
            <b/>
            <sz val="9"/>
            <color indexed="81"/>
            <rFont val="Tahoma"/>
            <family val="2"/>
          </rPr>
          <t>Gavin Mudd:</t>
        </r>
        <r>
          <rPr>
            <sz val="9"/>
            <color indexed="81"/>
            <rFont val="Tahoma"/>
            <family val="2"/>
          </rPr>
          <t xml:space="preserve">
note these leases lapsed in 2018 and were not renewed - 2017 data assumed</t>
        </r>
      </text>
    </comment>
    <comment ref="AL579" authorId="0" shapeId="0" xr:uid="{831B3016-6FFC-464D-93CE-BD5E80008FEB}">
      <text>
        <r>
          <rPr>
            <b/>
            <sz val="9"/>
            <color indexed="81"/>
            <rFont val="Tahoma"/>
            <family val="2"/>
          </rPr>
          <t>Gavin Mudd:</t>
        </r>
        <r>
          <rPr>
            <sz val="9"/>
            <color indexed="81"/>
            <rFont val="Tahoma"/>
            <family val="2"/>
          </rPr>
          <t xml:space="preserve">
g/t Ru</t>
        </r>
      </text>
    </comment>
    <comment ref="AN579" authorId="0" shapeId="0" xr:uid="{0C2FFB74-0E44-4E84-914E-D53A53434FA1}">
      <text>
        <r>
          <rPr>
            <b/>
            <sz val="9"/>
            <color indexed="81"/>
            <rFont val="Tahoma"/>
            <family val="2"/>
          </rPr>
          <t>Gavin Mudd:</t>
        </r>
        <r>
          <rPr>
            <sz val="9"/>
            <color indexed="81"/>
            <rFont val="Tahoma"/>
            <family val="2"/>
          </rPr>
          <t xml:space="preserve">
g/t Ir</t>
        </r>
      </text>
    </comment>
    <comment ref="BH579" authorId="0" shapeId="0" xr:uid="{28CB8845-0E52-4974-B049-DFA89F84D420}">
      <text>
        <r>
          <rPr>
            <b/>
            <sz val="9"/>
            <color indexed="81"/>
            <rFont val="Tahoma"/>
            <family val="2"/>
          </rPr>
          <t>Gavin Mudd:</t>
        </r>
        <r>
          <rPr>
            <sz val="9"/>
            <color indexed="81"/>
            <rFont val="Tahoma"/>
            <family val="2"/>
          </rPr>
          <t xml:space="preserve">
g/t Ru</t>
        </r>
      </text>
    </comment>
    <comment ref="BJ579" authorId="0" shapeId="0" xr:uid="{FB90168A-139F-4039-912B-4A8DF5D9C03C}">
      <text>
        <r>
          <rPr>
            <b/>
            <sz val="9"/>
            <color indexed="81"/>
            <rFont val="Tahoma"/>
            <family val="2"/>
          </rPr>
          <t>Gavin Mudd:</t>
        </r>
        <r>
          <rPr>
            <sz val="9"/>
            <color indexed="81"/>
            <rFont val="Tahoma"/>
            <family val="2"/>
          </rPr>
          <t xml:space="preserve">
g/t Ir</t>
        </r>
      </text>
    </comment>
    <comment ref="CD579" authorId="0" shapeId="0" xr:uid="{A73EEE86-AF3F-44C8-B3FC-ECAA4A5BF967}">
      <text>
        <r>
          <rPr>
            <b/>
            <sz val="9"/>
            <color indexed="81"/>
            <rFont val="Tahoma"/>
            <family val="2"/>
          </rPr>
          <t>Gavin Mudd:</t>
        </r>
        <r>
          <rPr>
            <sz val="9"/>
            <color indexed="81"/>
            <rFont val="Tahoma"/>
            <family val="2"/>
          </rPr>
          <t xml:space="preserve">
g/t Ru</t>
        </r>
      </text>
    </comment>
    <comment ref="CF579" authorId="0" shapeId="0" xr:uid="{5D6428CB-A383-4F4A-A329-308A4B72DEA7}">
      <text>
        <r>
          <rPr>
            <b/>
            <sz val="9"/>
            <color indexed="81"/>
            <rFont val="Tahoma"/>
            <family val="2"/>
          </rPr>
          <t>Gavin Mudd:</t>
        </r>
        <r>
          <rPr>
            <sz val="9"/>
            <color indexed="81"/>
            <rFont val="Tahoma"/>
            <family val="2"/>
          </rPr>
          <t xml:space="preserve">
g/t Ir</t>
        </r>
      </text>
    </comment>
    <comment ref="N580" authorId="0" shapeId="0" xr:uid="{5776B35A-6E33-48D3-A800-A348C53088B8}">
      <text>
        <r>
          <rPr>
            <b/>
            <sz val="9"/>
            <color indexed="81"/>
            <rFont val="Tahoma"/>
            <family val="2"/>
          </rPr>
          <t>Gavin Mudd:</t>
        </r>
        <r>
          <rPr>
            <sz val="9"/>
            <color indexed="81"/>
            <rFont val="Tahoma"/>
            <family val="2"/>
          </rPr>
          <t xml:space="preserve">
previously held by Realm Resources Ltd</t>
        </r>
      </text>
    </comment>
    <comment ref="AL581" authorId="0" shapeId="0" xr:uid="{98E63D5B-392F-4333-B33E-CFCACB080339}">
      <text>
        <r>
          <rPr>
            <b/>
            <sz val="9"/>
            <color indexed="81"/>
            <rFont val="Tahoma"/>
            <family val="2"/>
          </rPr>
          <t>Gavin Mudd:</t>
        </r>
        <r>
          <rPr>
            <sz val="9"/>
            <color indexed="81"/>
            <rFont val="Tahoma"/>
            <family val="2"/>
          </rPr>
          <t xml:space="preserve">
g/t Ru</t>
        </r>
      </text>
    </comment>
    <comment ref="AN581" authorId="0" shapeId="0" xr:uid="{A93FF89B-90C0-449C-9138-D8589F88B4C2}">
      <text>
        <r>
          <rPr>
            <b/>
            <sz val="9"/>
            <color indexed="81"/>
            <rFont val="Tahoma"/>
            <family val="2"/>
          </rPr>
          <t>Gavin Mudd:</t>
        </r>
        <r>
          <rPr>
            <sz val="9"/>
            <color indexed="81"/>
            <rFont val="Tahoma"/>
            <family val="2"/>
          </rPr>
          <t xml:space="preserve">
g/t Ir</t>
        </r>
      </text>
    </comment>
    <comment ref="BH581" authorId="0" shapeId="0" xr:uid="{2CC36640-C32F-409C-9BAF-50501ABFD023}">
      <text>
        <r>
          <rPr>
            <b/>
            <sz val="9"/>
            <color indexed="81"/>
            <rFont val="Tahoma"/>
            <family val="2"/>
          </rPr>
          <t>Gavin Mudd:</t>
        </r>
        <r>
          <rPr>
            <sz val="9"/>
            <color indexed="81"/>
            <rFont val="Tahoma"/>
            <family val="2"/>
          </rPr>
          <t xml:space="preserve">
g/t Ru</t>
        </r>
      </text>
    </comment>
    <comment ref="BJ581" authorId="0" shapeId="0" xr:uid="{482CC0B8-7F91-4249-A81D-ACA47AE2E286}">
      <text>
        <r>
          <rPr>
            <b/>
            <sz val="9"/>
            <color indexed="81"/>
            <rFont val="Tahoma"/>
            <family val="2"/>
          </rPr>
          <t>Gavin Mudd:</t>
        </r>
        <r>
          <rPr>
            <sz val="9"/>
            <color indexed="81"/>
            <rFont val="Tahoma"/>
            <family val="2"/>
          </rPr>
          <t xml:space="preserve">
g/t Ir</t>
        </r>
      </text>
    </comment>
    <comment ref="CZ581" authorId="0" shapeId="0" xr:uid="{502B95A1-F207-4D5D-8FFA-5AD0C974E65B}">
      <text>
        <r>
          <rPr>
            <b/>
            <sz val="9"/>
            <color indexed="81"/>
            <rFont val="Tahoma"/>
            <family val="2"/>
          </rPr>
          <t>Gavin Mudd:</t>
        </r>
        <r>
          <rPr>
            <sz val="9"/>
            <color indexed="81"/>
            <rFont val="Tahoma"/>
            <family val="2"/>
          </rPr>
          <t xml:space="preserve">
g/t Ru</t>
        </r>
      </text>
    </comment>
    <comment ref="DB581" authorId="0" shapeId="0" xr:uid="{F46A5220-8DE4-490C-B8C0-9A745F13FDFA}">
      <text>
        <r>
          <rPr>
            <b/>
            <sz val="9"/>
            <color indexed="81"/>
            <rFont val="Tahoma"/>
            <family val="2"/>
          </rPr>
          <t>Gavin Mudd:</t>
        </r>
        <r>
          <rPr>
            <sz val="9"/>
            <color indexed="81"/>
            <rFont val="Tahoma"/>
            <family val="2"/>
          </rPr>
          <t xml:space="preserve">
g/t Ir</t>
        </r>
      </text>
    </comment>
    <comment ref="N584" authorId="0" shapeId="0" xr:uid="{A29839D5-0251-4711-B278-B18B0A9A6348}">
      <text>
        <r>
          <rPr>
            <b/>
            <sz val="9"/>
            <color indexed="81"/>
            <rFont val="Tahoma"/>
            <family val="2"/>
          </rPr>
          <t>Gavin Mudd:</t>
        </r>
        <r>
          <rPr>
            <sz val="9"/>
            <color indexed="81"/>
            <rFont val="Tahoma"/>
            <family val="2"/>
          </rPr>
          <t xml:space="preserve">
74% interest held by Village Main Reef, but they appear to be bankrupt ...</t>
        </r>
      </text>
    </comment>
    <comment ref="N585" authorId="0" shapeId="0" xr:uid="{B82353B7-6E85-4ABA-A07B-07107A2328C3}">
      <text>
        <r>
          <rPr>
            <b/>
            <sz val="9"/>
            <color indexed="81"/>
            <rFont val="Tahoma"/>
            <family val="2"/>
          </rPr>
          <t>Gavin Mudd:</t>
        </r>
        <r>
          <rPr>
            <sz val="9"/>
            <color indexed="81"/>
            <rFont val="Tahoma"/>
            <family val="2"/>
          </rPr>
          <t xml:space="preserve">
74% interest held by Village Main Reef, but they appear to be bankrupt ...</t>
        </r>
      </text>
    </comment>
    <comment ref="N586" authorId="0" shapeId="0" xr:uid="{B5B3D7EA-FFEC-41C5-9E1A-D80D3BFC7F7B}">
      <text>
        <r>
          <rPr>
            <b/>
            <sz val="9"/>
            <color indexed="81"/>
            <rFont val="Tahoma"/>
            <family val="2"/>
          </rPr>
          <t>Gavin Mudd:</t>
        </r>
        <r>
          <rPr>
            <sz val="9"/>
            <color indexed="81"/>
            <rFont val="Tahoma"/>
            <family val="2"/>
          </rPr>
          <t xml:space="preserve">
Platfields Ltd went bankrupt; current owner unclear</t>
        </r>
      </text>
    </comment>
    <comment ref="N587" authorId="0" shapeId="0" xr:uid="{194C43A4-1FF8-4AF5-B4B2-4E4887C16754}">
      <text>
        <r>
          <rPr>
            <b/>
            <sz val="9"/>
            <color indexed="81"/>
            <rFont val="Tahoma"/>
            <family val="2"/>
          </rPr>
          <t>Gavin Mudd:</t>
        </r>
        <r>
          <rPr>
            <sz val="9"/>
            <color indexed="81"/>
            <rFont val="Tahoma"/>
            <family val="2"/>
          </rPr>
          <t xml:space="preserve">
Platfields Ltd went bankrupt; current owner unclear</t>
        </r>
      </text>
    </comment>
    <comment ref="N593" authorId="0" shapeId="0" xr:uid="{5D01C60C-29A0-4178-847F-7369CC6FA098}">
      <text>
        <r>
          <rPr>
            <b/>
            <sz val="9"/>
            <color indexed="81"/>
            <rFont val="Tahoma"/>
            <family val="2"/>
          </rPr>
          <t>Gavin Mudd:</t>
        </r>
        <r>
          <rPr>
            <sz val="9"/>
            <color indexed="81"/>
            <rFont val="Tahoma"/>
            <family val="2"/>
          </rPr>
          <t xml:space="preserve">
now part of Sibanye-Stillwater</t>
        </r>
      </text>
    </comment>
    <comment ref="AL593" authorId="0" shapeId="0" xr:uid="{ED434906-4108-4B9D-B5E5-6FFA170943E8}">
      <text>
        <r>
          <rPr>
            <b/>
            <sz val="9"/>
            <color indexed="81"/>
            <rFont val="Tahoma"/>
            <family val="2"/>
          </rPr>
          <t>Gavin Mudd:</t>
        </r>
        <r>
          <rPr>
            <sz val="9"/>
            <color indexed="81"/>
            <rFont val="Tahoma"/>
            <family val="2"/>
          </rPr>
          <t xml:space="preserve">
g/t Ru</t>
        </r>
      </text>
    </comment>
    <comment ref="AN593" authorId="0" shapeId="0" xr:uid="{2D8CF0B5-7921-4573-930E-A5D629E3C93E}">
      <text>
        <r>
          <rPr>
            <b/>
            <sz val="9"/>
            <color indexed="81"/>
            <rFont val="Tahoma"/>
            <family val="2"/>
          </rPr>
          <t>Gavin Mudd:</t>
        </r>
        <r>
          <rPr>
            <sz val="9"/>
            <color indexed="81"/>
            <rFont val="Tahoma"/>
            <family val="2"/>
          </rPr>
          <t xml:space="preserve">
g/t Ir</t>
        </r>
      </text>
    </comment>
    <comment ref="BH593" authorId="0" shapeId="0" xr:uid="{88DC41E1-B75D-48E6-9840-2603CD61713B}">
      <text>
        <r>
          <rPr>
            <b/>
            <sz val="9"/>
            <color indexed="81"/>
            <rFont val="Tahoma"/>
            <family val="2"/>
          </rPr>
          <t>Gavin Mudd:</t>
        </r>
        <r>
          <rPr>
            <sz val="9"/>
            <color indexed="81"/>
            <rFont val="Tahoma"/>
            <family val="2"/>
          </rPr>
          <t xml:space="preserve">
g/t Ru</t>
        </r>
      </text>
    </comment>
    <comment ref="BJ593" authorId="0" shapeId="0" xr:uid="{4ADCF1F2-6C96-45CA-9BCC-DDD171B98841}">
      <text>
        <r>
          <rPr>
            <b/>
            <sz val="9"/>
            <color indexed="81"/>
            <rFont val="Tahoma"/>
            <family val="2"/>
          </rPr>
          <t>Gavin Mudd:</t>
        </r>
        <r>
          <rPr>
            <sz val="9"/>
            <color indexed="81"/>
            <rFont val="Tahoma"/>
            <family val="2"/>
          </rPr>
          <t xml:space="preserve">
g/t Ir</t>
        </r>
      </text>
    </comment>
    <comment ref="CD593" authorId="0" shapeId="0" xr:uid="{3F9BEE2E-0881-4F72-AA91-F69791730BDE}">
      <text>
        <r>
          <rPr>
            <b/>
            <sz val="9"/>
            <color indexed="81"/>
            <rFont val="Tahoma"/>
            <family val="2"/>
          </rPr>
          <t>Gavin Mudd:</t>
        </r>
        <r>
          <rPr>
            <sz val="9"/>
            <color indexed="81"/>
            <rFont val="Tahoma"/>
            <family val="2"/>
          </rPr>
          <t xml:space="preserve">
g/t Ru</t>
        </r>
      </text>
    </comment>
    <comment ref="CF593" authorId="0" shapeId="0" xr:uid="{C8A02E73-CB90-452A-ADF3-787154408AD4}">
      <text>
        <r>
          <rPr>
            <b/>
            <sz val="9"/>
            <color indexed="81"/>
            <rFont val="Tahoma"/>
            <family val="2"/>
          </rPr>
          <t>Gavin Mudd:</t>
        </r>
        <r>
          <rPr>
            <sz val="9"/>
            <color indexed="81"/>
            <rFont val="Tahoma"/>
            <family val="2"/>
          </rPr>
          <t xml:space="preserve">
g/t Ir</t>
        </r>
      </text>
    </comment>
    <comment ref="CZ593" authorId="0" shapeId="0" xr:uid="{2FF94A99-0013-4480-B7FB-74657A4C2216}">
      <text>
        <r>
          <rPr>
            <b/>
            <sz val="9"/>
            <color indexed="81"/>
            <rFont val="Tahoma"/>
            <family val="2"/>
          </rPr>
          <t>Gavin Mudd:</t>
        </r>
        <r>
          <rPr>
            <sz val="9"/>
            <color indexed="81"/>
            <rFont val="Tahoma"/>
            <family val="2"/>
          </rPr>
          <t xml:space="preserve">
g/t Ru</t>
        </r>
      </text>
    </comment>
    <comment ref="DB593" authorId="0" shapeId="0" xr:uid="{351E233F-7B23-4A39-B344-0EAD1A939E9D}">
      <text>
        <r>
          <rPr>
            <b/>
            <sz val="9"/>
            <color indexed="81"/>
            <rFont val="Tahoma"/>
            <family val="2"/>
          </rPr>
          <t>Gavin Mudd:</t>
        </r>
        <r>
          <rPr>
            <sz val="9"/>
            <color indexed="81"/>
            <rFont val="Tahoma"/>
            <family val="2"/>
          </rPr>
          <t xml:space="preserve">
g/t Ir</t>
        </r>
      </text>
    </comment>
    <comment ref="DV593" authorId="0" shapeId="0" xr:uid="{9CC98C9C-3261-4915-949F-B3E762648E63}">
      <text>
        <r>
          <rPr>
            <b/>
            <sz val="9"/>
            <color indexed="81"/>
            <rFont val="Tahoma"/>
            <family val="2"/>
          </rPr>
          <t>Gavin Mudd:</t>
        </r>
        <r>
          <rPr>
            <sz val="9"/>
            <color indexed="81"/>
            <rFont val="Tahoma"/>
            <family val="2"/>
          </rPr>
          <t xml:space="preserve">
g/t Ru</t>
        </r>
      </text>
    </comment>
    <comment ref="DX593" authorId="0" shapeId="0" xr:uid="{870D79D1-295F-4FAB-9774-76C98060F080}">
      <text>
        <r>
          <rPr>
            <b/>
            <sz val="9"/>
            <color indexed="81"/>
            <rFont val="Tahoma"/>
            <family val="2"/>
          </rPr>
          <t>Gavin Mudd:</t>
        </r>
        <r>
          <rPr>
            <sz val="9"/>
            <color indexed="81"/>
            <rFont val="Tahoma"/>
            <family val="2"/>
          </rPr>
          <t xml:space="preserve">
g/t Ir</t>
        </r>
      </text>
    </comment>
    <comment ref="N594" authorId="0" shapeId="0" xr:uid="{90C8DFE7-8CE9-4302-B66A-75D955779BF6}">
      <text>
        <r>
          <rPr>
            <b/>
            <sz val="9"/>
            <color indexed="81"/>
            <rFont val="Tahoma"/>
            <family val="2"/>
          </rPr>
          <t>Gavin Mudd:</t>
        </r>
        <r>
          <rPr>
            <sz val="9"/>
            <color indexed="81"/>
            <rFont val="Tahoma"/>
            <family val="2"/>
          </rPr>
          <t xml:space="preserve">
now part of Sibanye-Stillwater</t>
        </r>
      </text>
    </comment>
    <comment ref="AL594" authorId="0" shapeId="0" xr:uid="{F7D1D0ED-AFC2-41C3-B3AD-F4729EBC2D43}">
      <text>
        <r>
          <rPr>
            <b/>
            <sz val="9"/>
            <color indexed="81"/>
            <rFont val="Tahoma"/>
            <family val="2"/>
          </rPr>
          <t>Gavin Mudd:</t>
        </r>
        <r>
          <rPr>
            <sz val="9"/>
            <color indexed="81"/>
            <rFont val="Tahoma"/>
            <family val="2"/>
          </rPr>
          <t xml:space="preserve">
g/t Ru</t>
        </r>
      </text>
    </comment>
    <comment ref="AN594" authorId="0" shapeId="0" xr:uid="{A1179C83-C442-4EE4-AE85-E6C55AF4A7A9}">
      <text>
        <r>
          <rPr>
            <b/>
            <sz val="9"/>
            <color indexed="81"/>
            <rFont val="Tahoma"/>
            <family val="2"/>
          </rPr>
          <t>Gavin Mudd:</t>
        </r>
        <r>
          <rPr>
            <sz val="9"/>
            <color indexed="81"/>
            <rFont val="Tahoma"/>
            <family val="2"/>
          </rPr>
          <t xml:space="preserve">
g/t Ir</t>
        </r>
      </text>
    </comment>
    <comment ref="BH594" authorId="0" shapeId="0" xr:uid="{9F3A082F-76D4-438D-9C0B-BBBF9AF0297B}">
      <text>
        <r>
          <rPr>
            <b/>
            <sz val="9"/>
            <color indexed="81"/>
            <rFont val="Tahoma"/>
            <family val="2"/>
          </rPr>
          <t>Gavin Mudd:</t>
        </r>
        <r>
          <rPr>
            <sz val="9"/>
            <color indexed="81"/>
            <rFont val="Tahoma"/>
            <family val="2"/>
          </rPr>
          <t xml:space="preserve">
g/t Ru</t>
        </r>
      </text>
    </comment>
    <comment ref="BJ594" authorId="0" shapeId="0" xr:uid="{426C7462-C6C9-43CA-A9A2-C35B6F03FC33}">
      <text>
        <r>
          <rPr>
            <b/>
            <sz val="9"/>
            <color indexed="81"/>
            <rFont val="Tahoma"/>
            <family val="2"/>
          </rPr>
          <t>Gavin Mudd:</t>
        </r>
        <r>
          <rPr>
            <sz val="9"/>
            <color indexed="81"/>
            <rFont val="Tahoma"/>
            <family val="2"/>
          </rPr>
          <t xml:space="preserve">
g/t Ir</t>
        </r>
      </text>
    </comment>
    <comment ref="CD594" authorId="0" shapeId="0" xr:uid="{A300997D-064F-4364-8849-60B5D4FBF3BC}">
      <text>
        <r>
          <rPr>
            <b/>
            <sz val="9"/>
            <color indexed="81"/>
            <rFont val="Tahoma"/>
            <family val="2"/>
          </rPr>
          <t>Gavin Mudd:</t>
        </r>
        <r>
          <rPr>
            <sz val="9"/>
            <color indexed="81"/>
            <rFont val="Tahoma"/>
            <family val="2"/>
          </rPr>
          <t xml:space="preserve">
g/t Ru</t>
        </r>
      </text>
    </comment>
    <comment ref="CF594" authorId="0" shapeId="0" xr:uid="{96979188-C347-464B-BF32-A4C8179914AF}">
      <text>
        <r>
          <rPr>
            <b/>
            <sz val="9"/>
            <color indexed="81"/>
            <rFont val="Tahoma"/>
            <family val="2"/>
          </rPr>
          <t>Gavin Mudd:</t>
        </r>
        <r>
          <rPr>
            <sz val="9"/>
            <color indexed="81"/>
            <rFont val="Tahoma"/>
            <family val="2"/>
          </rPr>
          <t xml:space="preserve">
g/t Ir</t>
        </r>
      </text>
    </comment>
    <comment ref="CZ594" authorId="0" shapeId="0" xr:uid="{92F9E518-61D6-4B66-B90A-2B14693BD86E}">
      <text>
        <r>
          <rPr>
            <b/>
            <sz val="9"/>
            <color indexed="81"/>
            <rFont val="Tahoma"/>
            <family val="2"/>
          </rPr>
          <t>Gavin Mudd:</t>
        </r>
        <r>
          <rPr>
            <sz val="9"/>
            <color indexed="81"/>
            <rFont val="Tahoma"/>
            <family val="2"/>
          </rPr>
          <t xml:space="preserve">
g/t Ru</t>
        </r>
      </text>
    </comment>
    <comment ref="DB594" authorId="0" shapeId="0" xr:uid="{E36336F8-71DC-4F96-9BE3-705AB1E5E683}">
      <text>
        <r>
          <rPr>
            <b/>
            <sz val="9"/>
            <color indexed="81"/>
            <rFont val="Tahoma"/>
            <family val="2"/>
          </rPr>
          <t>Gavin Mudd:</t>
        </r>
        <r>
          <rPr>
            <sz val="9"/>
            <color indexed="81"/>
            <rFont val="Tahoma"/>
            <family val="2"/>
          </rPr>
          <t xml:space="preserve">
g/t Ir</t>
        </r>
      </text>
    </comment>
    <comment ref="DV594" authorId="0" shapeId="0" xr:uid="{CD24BC4F-BE8A-4154-BBCF-5A986AD876A6}">
      <text>
        <r>
          <rPr>
            <b/>
            <sz val="9"/>
            <color indexed="81"/>
            <rFont val="Tahoma"/>
            <family val="2"/>
          </rPr>
          <t>Gavin Mudd:</t>
        </r>
        <r>
          <rPr>
            <sz val="9"/>
            <color indexed="81"/>
            <rFont val="Tahoma"/>
            <family val="2"/>
          </rPr>
          <t xml:space="preserve">
g/t Ru</t>
        </r>
      </text>
    </comment>
    <comment ref="DX594" authorId="0" shapeId="0" xr:uid="{5160DBDD-1812-4D6F-92C1-3670E4D8774B}">
      <text>
        <r>
          <rPr>
            <b/>
            <sz val="9"/>
            <color indexed="81"/>
            <rFont val="Tahoma"/>
            <family val="2"/>
          </rPr>
          <t>Gavin Mudd:</t>
        </r>
        <r>
          <rPr>
            <sz val="9"/>
            <color indexed="81"/>
            <rFont val="Tahoma"/>
            <family val="2"/>
          </rPr>
          <t xml:space="preserve">
g/t Ir</t>
        </r>
      </text>
    </comment>
    <comment ref="AL596" authorId="0" shapeId="0" xr:uid="{73D54BD3-47D8-4DC8-9C9B-AB5BA4CD8C9F}">
      <text>
        <r>
          <rPr>
            <b/>
            <sz val="9"/>
            <color indexed="81"/>
            <rFont val="Tahoma"/>
            <family val="2"/>
          </rPr>
          <t>Gavin Mudd:</t>
        </r>
        <r>
          <rPr>
            <sz val="9"/>
            <color indexed="81"/>
            <rFont val="Tahoma"/>
            <family val="2"/>
          </rPr>
          <t xml:space="preserve">
based on prill splits for total mineral resources only; g/t Ru</t>
        </r>
      </text>
    </comment>
    <comment ref="AN596" authorId="0" shapeId="0" xr:uid="{825D1747-207A-41DD-8098-723EFF30F123}">
      <text>
        <r>
          <rPr>
            <b/>
            <sz val="9"/>
            <color indexed="81"/>
            <rFont val="Tahoma"/>
            <family val="2"/>
          </rPr>
          <t>Gavin Mudd:</t>
        </r>
        <r>
          <rPr>
            <sz val="9"/>
            <color indexed="81"/>
            <rFont val="Tahoma"/>
            <family val="2"/>
          </rPr>
          <t xml:space="preserve">
based on prill splits for total mineral resources only; g/t Ir</t>
        </r>
      </text>
    </comment>
    <comment ref="BH596" authorId="0" shapeId="0" xr:uid="{637A90AD-9540-47B7-A0D5-B0D2E7FD0E0D}">
      <text>
        <r>
          <rPr>
            <b/>
            <sz val="9"/>
            <color indexed="81"/>
            <rFont val="Tahoma"/>
            <family val="2"/>
          </rPr>
          <t>Gavin Mudd:</t>
        </r>
        <r>
          <rPr>
            <sz val="9"/>
            <color indexed="81"/>
            <rFont val="Tahoma"/>
            <family val="2"/>
          </rPr>
          <t xml:space="preserve">
g/t Ru</t>
        </r>
      </text>
    </comment>
    <comment ref="BJ596" authorId="0" shapeId="0" xr:uid="{DF61DD68-180C-4827-AC2E-505BE48BE8F5}">
      <text>
        <r>
          <rPr>
            <b/>
            <sz val="9"/>
            <color indexed="81"/>
            <rFont val="Tahoma"/>
            <family val="2"/>
          </rPr>
          <t>Gavin Mudd:</t>
        </r>
        <r>
          <rPr>
            <sz val="9"/>
            <color indexed="81"/>
            <rFont val="Tahoma"/>
            <family val="2"/>
          </rPr>
          <t xml:space="preserve">
g/t Ir</t>
        </r>
      </text>
    </comment>
    <comment ref="CD596" authorId="0" shapeId="0" xr:uid="{098A5986-87D8-4B26-853A-1FC737E4AA34}">
      <text>
        <r>
          <rPr>
            <b/>
            <sz val="9"/>
            <color indexed="81"/>
            <rFont val="Tahoma"/>
            <family val="2"/>
          </rPr>
          <t>Gavin Mudd:</t>
        </r>
        <r>
          <rPr>
            <sz val="9"/>
            <color indexed="81"/>
            <rFont val="Tahoma"/>
            <family val="2"/>
          </rPr>
          <t xml:space="preserve">
g/t Ru</t>
        </r>
      </text>
    </comment>
    <comment ref="CF596" authorId="0" shapeId="0" xr:uid="{63F8DFDE-398C-4E97-BAF4-7BF022FF6BDB}">
      <text>
        <r>
          <rPr>
            <b/>
            <sz val="9"/>
            <color indexed="81"/>
            <rFont val="Tahoma"/>
            <family val="2"/>
          </rPr>
          <t>Gavin Mudd:</t>
        </r>
        <r>
          <rPr>
            <sz val="9"/>
            <color indexed="81"/>
            <rFont val="Tahoma"/>
            <family val="2"/>
          </rPr>
          <t xml:space="preserve">
g/t Ir</t>
        </r>
      </text>
    </comment>
    <comment ref="AL597" authorId="0" shapeId="0" xr:uid="{5FB05EFF-C5C9-4785-9761-99635F938135}">
      <text>
        <r>
          <rPr>
            <b/>
            <sz val="9"/>
            <color indexed="81"/>
            <rFont val="Tahoma"/>
            <family val="2"/>
          </rPr>
          <t>Gavin Mudd:</t>
        </r>
        <r>
          <rPr>
            <sz val="9"/>
            <color indexed="81"/>
            <rFont val="Tahoma"/>
            <family val="2"/>
          </rPr>
          <t xml:space="preserve">
g/t Ru</t>
        </r>
      </text>
    </comment>
    <comment ref="AN597" authorId="0" shapeId="0" xr:uid="{913F5A22-F64E-4705-B535-E3A2F2055BA9}">
      <text>
        <r>
          <rPr>
            <b/>
            <sz val="9"/>
            <color indexed="81"/>
            <rFont val="Tahoma"/>
            <family val="2"/>
          </rPr>
          <t>Gavin Mudd:</t>
        </r>
        <r>
          <rPr>
            <sz val="9"/>
            <color indexed="81"/>
            <rFont val="Tahoma"/>
            <family val="2"/>
          </rPr>
          <t xml:space="preserve">
g/t Ir</t>
        </r>
      </text>
    </comment>
    <comment ref="BH597" authorId="0" shapeId="0" xr:uid="{5B75201C-2A83-4F1A-8A39-6DCB4F3E5942}">
      <text>
        <r>
          <rPr>
            <b/>
            <sz val="9"/>
            <color indexed="81"/>
            <rFont val="Tahoma"/>
            <family val="2"/>
          </rPr>
          <t>Gavin Mudd:</t>
        </r>
        <r>
          <rPr>
            <sz val="9"/>
            <color indexed="81"/>
            <rFont val="Tahoma"/>
            <family val="2"/>
          </rPr>
          <t xml:space="preserve">
g/t Ru</t>
        </r>
      </text>
    </comment>
    <comment ref="BJ597" authorId="0" shapeId="0" xr:uid="{99424CD5-0BDC-4B6B-B77C-337ABD844ED9}">
      <text>
        <r>
          <rPr>
            <b/>
            <sz val="9"/>
            <color indexed="81"/>
            <rFont val="Tahoma"/>
            <family val="2"/>
          </rPr>
          <t>Gavin Mudd:</t>
        </r>
        <r>
          <rPr>
            <sz val="9"/>
            <color indexed="81"/>
            <rFont val="Tahoma"/>
            <family val="2"/>
          </rPr>
          <t xml:space="preserve">
g/t Ir</t>
        </r>
      </text>
    </comment>
    <comment ref="CD597" authorId="0" shapeId="0" xr:uid="{CF4FA47D-A214-4EE9-BD1D-BAB355E87F20}">
      <text>
        <r>
          <rPr>
            <b/>
            <sz val="9"/>
            <color indexed="81"/>
            <rFont val="Tahoma"/>
            <family val="2"/>
          </rPr>
          <t>Gavin Mudd:</t>
        </r>
        <r>
          <rPr>
            <sz val="9"/>
            <color indexed="81"/>
            <rFont val="Tahoma"/>
            <family val="2"/>
          </rPr>
          <t xml:space="preserve">
g/t Ru</t>
        </r>
      </text>
    </comment>
    <comment ref="CF597" authorId="0" shapeId="0" xr:uid="{6F8D14D7-F40E-4824-A9AE-A703071B391F}">
      <text>
        <r>
          <rPr>
            <b/>
            <sz val="9"/>
            <color indexed="81"/>
            <rFont val="Tahoma"/>
            <family val="2"/>
          </rPr>
          <t>Gavin Mudd:</t>
        </r>
        <r>
          <rPr>
            <sz val="9"/>
            <color indexed="81"/>
            <rFont val="Tahoma"/>
            <family val="2"/>
          </rPr>
          <t xml:space="preserve">
g/t Ir</t>
        </r>
      </text>
    </comment>
    <comment ref="CZ597" authorId="0" shapeId="0" xr:uid="{C05347A8-20D7-41F0-BD55-0EADE419954C}">
      <text>
        <r>
          <rPr>
            <b/>
            <sz val="9"/>
            <color indexed="81"/>
            <rFont val="Tahoma"/>
            <family val="2"/>
          </rPr>
          <t>Gavin Mudd:</t>
        </r>
        <r>
          <rPr>
            <sz val="9"/>
            <color indexed="81"/>
            <rFont val="Tahoma"/>
            <family val="2"/>
          </rPr>
          <t xml:space="preserve">
g/t Ru</t>
        </r>
      </text>
    </comment>
    <comment ref="DB597" authorId="0" shapeId="0" xr:uid="{A4C720B5-2921-433D-B9C2-8D3F53DDE4E7}">
      <text>
        <r>
          <rPr>
            <b/>
            <sz val="9"/>
            <color indexed="81"/>
            <rFont val="Tahoma"/>
            <family val="2"/>
          </rPr>
          <t>Gavin Mudd:</t>
        </r>
        <r>
          <rPr>
            <sz val="9"/>
            <color indexed="81"/>
            <rFont val="Tahoma"/>
            <family val="2"/>
          </rPr>
          <t xml:space="preserve">
g/t Ir</t>
        </r>
      </text>
    </comment>
    <comment ref="DV597" authorId="0" shapeId="0" xr:uid="{206D7FC5-4311-4E66-811E-17C92A14B3D6}">
      <text>
        <r>
          <rPr>
            <b/>
            <sz val="9"/>
            <color indexed="81"/>
            <rFont val="Tahoma"/>
            <family val="2"/>
          </rPr>
          <t>Gavin Mudd:</t>
        </r>
        <r>
          <rPr>
            <sz val="9"/>
            <color indexed="81"/>
            <rFont val="Tahoma"/>
            <family val="2"/>
          </rPr>
          <t xml:space="preserve">
g/t Ru</t>
        </r>
      </text>
    </comment>
    <comment ref="DX597" authorId="0" shapeId="0" xr:uid="{28DD5653-89F9-42E8-9559-0C3CBFC35A59}">
      <text>
        <r>
          <rPr>
            <b/>
            <sz val="9"/>
            <color indexed="81"/>
            <rFont val="Tahoma"/>
            <family val="2"/>
          </rPr>
          <t>Gavin Mudd:</t>
        </r>
        <r>
          <rPr>
            <sz val="9"/>
            <color indexed="81"/>
            <rFont val="Tahoma"/>
            <family val="2"/>
          </rPr>
          <t xml:space="preserve">
g/t Ir</t>
        </r>
      </text>
    </comment>
    <comment ref="N598" authorId="0" shapeId="0" xr:uid="{AF625862-0B30-41D0-8A1E-4110B6BA2D0A}">
      <text>
        <r>
          <rPr>
            <b/>
            <sz val="9"/>
            <color indexed="81"/>
            <rFont val="Tahoma"/>
            <family val="2"/>
          </rPr>
          <t>Gavin Mudd:</t>
        </r>
        <r>
          <rPr>
            <sz val="9"/>
            <color indexed="81"/>
            <rFont val="Tahoma"/>
            <family val="2"/>
          </rPr>
          <t xml:space="preserve">
previously Wesizwe Pt Ltd</t>
        </r>
      </text>
    </comment>
    <comment ref="EA598" authorId="0" shapeId="0" xr:uid="{B8E4D8AE-946B-44CC-9BAE-033770E2528C}">
      <text>
        <r>
          <rPr>
            <b/>
            <sz val="9"/>
            <color indexed="81"/>
            <rFont val="Tahoma"/>
            <family val="2"/>
          </rPr>
          <t>Gavin Mudd:</t>
        </r>
        <r>
          <rPr>
            <sz val="9"/>
            <color indexed="81"/>
            <rFont val="Tahoma"/>
            <family val="2"/>
          </rPr>
          <t xml:space="preserve">
data from Wesizwe Pt Ltd</t>
        </r>
      </text>
    </comment>
    <comment ref="N599" authorId="0" shapeId="0" xr:uid="{5B994712-CC3F-4579-9963-4F13D9DA2705}">
      <text>
        <r>
          <rPr>
            <b/>
            <sz val="9"/>
            <color indexed="81"/>
            <rFont val="Tahoma"/>
            <family val="2"/>
          </rPr>
          <t>Gavin Mudd:</t>
        </r>
        <r>
          <rPr>
            <sz val="9"/>
            <color indexed="81"/>
            <rFont val="Tahoma"/>
            <family val="2"/>
          </rPr>
          <t xml:space="preserve">
previously Wesizwe Pt Ltd</t>
        </r>
      </text>
    </comment>
    <comment ref="EA599" authorId="0" shapeId="0" xr:uid="{2E22DDAB-C1E5-427A-9EFB-44697272DD29}">
      <text>
        <r>
          <rPr>
            <b/>
            <sz val="9"/>
            <color indexed="81"/>
            <rFont val="Tahoma"/>
            <family val="2"/>
          </rPr>
          <t>Gavin Mudd:</t>
        </r>
        <r>
          <rPr>
            <sz val="9"/>
            <color indexed="81"/>
            <rFont val="Tahoma"/>
            <family val="2"/>
          </rPr>
          <t xml:space="preserve">
data from Wesizwe Pt Ltd</t>
        </r>
      </text>
    </comment>
    <comment ref="N600" authorId="0" shapeId="0" xr:uid="{ED2B82CF-D6A7-4029-AB94-8811954212B4}">
      <text>
        <r>
          <rPr>
            <b/>
            <sz val="9"/>
            <color indexed="81"/>
            <rFont val="Tahoma"/>
            <family val="2"/>
          </rPr>
          <t>Gavin Mudd:</t>
        </r>
        <r>
          <rPr>
            <sz val="9"/>
            <color indexed="81"/>
            <rFont val="Tahoma"/>
            <family val="2"/>
          </rPr>
          <t xml:space="preserve">
previously Aquiarius Platinum Ltd, now part of Sibanye-Stillwater Ltd</t>
        </r>
      </text>
    </comment>
    <comment ref="EA600" authorId="0" shapeId="0" xr:uid="{CDAE9ECB-F05A-4891-A947-60DB93AE159A}">
      <text>
        <r>
          <rPr>
            <b/>
            <sz val="9"/>
            <color indexed="81"/>
            <rFont val="Tahoma"/>
            <family val="2"/>
          </rPr>
          <t>Gavin Mudd:</t>
        </r>
        <r>
          <rPr>
            <sz val="9"/>
            <color indexed="81"/>
            <rFont val="Tahoma"/>
            <family val="2"/>
          </rPr>
          <t xml:space="preserve">
2015 Aquarius Platinum data</t>
        </r>
      </text>
    </comment>
    <comment ref="AL609" authorId="0" shapeId="0" xr:uid="{820754DB-A6A7-4113-A3B8-E30F2C9746D9}">
      <text>
        <r>
          <rPr>
            <b/>
            <sz val="9"/>
            <color indexed="81"/>
            <rFont val="Tahoma"/>
            <family val="2"/>
          </rPr>
          <t>Gavin Mudd:</t>
        </r>
        <r>
          <rPr>
            <sz val="9"/>
            <color indexed="81"/>
            <rFont val="Tahoma"/>
            <family val="2"/>
          </rPr>
          <t xml:space="preserve">
g/t Ru</t>
        </r>
      </text>
    </comment>
    <comment ref="AN609" authorId="0" shapeId="0" xr:uid="{75F58FD0-C988-4BAA-B7B6-88C05FF040BD}">
      <text>
        <r>
          <rPr>
            <b/>
            <sz val="9"/>
            <color indexed="81"/>
            <rFont val="Tahoma"/>
            <family val="2"/>
          </rPr>
          <t>Gavin Mudd:</t>
        </r>
        <r>
          <rPr>
            <sz val="9"/>
            <color indexed="81"/>
            <rFont val="Tahoma"/>
            <family val="2"/>
          </rPr>
          <t xml:space="preserve">
g/t Ir</t>
        </r>
      </text>
    </comment>
    <comment ref="BH609" authorId="0" shapeId="0" xr:uid="{FCBAD39C-3C4E-4518-B8DC-2984AC548051}">
      <text>
        <r>
          <rPr>
            <b/>
            <sz val="9"/>
            <color indexed="81"/>
            <rFont val="Tahoma"/>
            <family val="2"/>
          </rPr>
          <t>Gavin Mudd:</t>
        </r>
        <r>
          <rPr>
            <sz val="9"/>
            <color indexed="81"/>
            <rFont val="Tahoma"/>
            <family val="2"/>
          </rPr>
          <t xml:space="preserve">
g/t Ru</t>
        </r>
      </text>
    </comment>
    <comment ref="BJ609" authorId="0" shapeId="0" xr:uid="{0A565BAA-E3A8-44AE-8B98-DD18C97EF24C}">
      <text>
        <r>
          <rPr>
            <b/>
            <sz val="9"/>
            <color indexed="81"/>
            <rFont val="Tahoma"/>
            <family val="2"/>
          </rPr>
          <t>Gavin Mudd:</t>
        </r>
        <r>
          <rPr>
            <sz val="9"/>
            <color indexed="81"/>
            <rFont val="Tahoma"/>
            <family val="2"/>
          </rPr>
          <t xml:space="preserve">
g/t Ir</t>
        </r>
      </text>
    </comment>
    <comment ref="CD609" authorId="0" shapeId="0" xr:uid="{31D4EF54-3DBF-49A5-8286-B0120DFA79D8}">
      <text>
        <r>
          <rPr>
            <b/>
            <sz val="9"/>
            <color indexed="81"/>
            <rFont val="Tahoma"/>
            <family val="2"/>
          </rPr>
          <t>Gavin Mudd:</t>
        </r>
        <r>
          <rPr>
            <sz val="9"/>
            <color indexed="81"/>
            <rFont val="Tahoma"/>
            <family val="2"/>
          </rPr>
          <t xml:space="preserve">
g/t Ru</t>
        </r>
      </text>
    </comment>
    <comment ref="CF609" authorId="0" shapeId="0" xr:uid="{A5A3C34D-D050-4E47-8D36-A7C9D715A525}">
      <text>
        <r>
          <rPr>
            <b/>
            <sz val="9"/>
            <color indexed="81"/>
            <rFont val="Tahoma"/>
            <family val="2"/>
          </rPr>
          <t>Gavin Mudd:</t>
        </r>
        <r>
          <rPr>
            <sz val="9"/>
            <color indexed="81"/>
            <rFont val="Tahoma"/>
            <family val="2"/>
          </rPr>
          <t xml:space="preserve">
g/t Ir</t>
        </r>
      </text>
    </comment>
    <comment ref="EA609" authorId="0" shapeId="0" xr:uid="{6E22DAEF-6A96-48E8-AE3E-2F7CD5E256FE}">
      <text>
        <r>
          <rPr>
            <b/>
            <sz val="9"/>
            <color indexed="81"/>
            <rFont val="Tahoma"/>
            <family val="2"/>
          </rPr>
          <t>Gavin Mudd:</t>
        </r>
        <r>
          <rPr>
            <sz val="9"/>
            <color indexed="81"/>
            <rFont val="Tahoma"/>
            <family val="2"/>
          </rPr>
          <t xml:space="preserve">
data from Platinum Australia</t>
        </r>
      </text>
    </comment>
    <comment ref="EA610" authorId="0" shapeId="0" xr:uid="{65B4688D-1866-4249-A4E0-E98AC78A3183}">
      <text>
        <r>
          <rPr>
            <b/>
            <sz val="9"/>
            <color indexed="81"/>
            <rFont val="Tahoma"/>
            <family val="2"/>
          </rPr>
          <t>Gavin Mudd:</t>
        </r>
        <r>
          <rPr>
            <sz val="9"/>
            <color indexed="81"/>
            <rFont val="Tahoma"/>
            <family val="2"/>
          </rPr>
          <t xml:space="preserve">
data from Platinum Australia</t>
        </r>
      </text>
    </comment>
    <comment ref="M615" authorId="0" shapeId="0" xr:uid="{024CED3F-FD2F-48D3-AF16-1F2DB3EF0C90}">
      <text>
        <r>
          <rPr>
            <b/>
            <sz val="9"/>
            <color indexed="81"/>
            <rFont val="Tahoma"/>
            <family val="2"/>
          </rPr>
          <t>Gavin Mudd:</t>
        </r>
        <r>
          <rPr>
            <sz val="9"/>
            <color indexed="81"/>
            <rFont val="Tahoma"/>
            <family val="2"/>
          </rPr>
          <t xml:space="preserve">
includes Siphumelele, Khuseleka, Khomanani, Thembelani, Bathopele</t>
        </r>
      </text>
    </comment>
    <comment ref="EA615" authorId="0" shapeId="0" xr:uid="{0806EC98-242B-4DD2-96F3-C03F8523FFD2}">
      <text>
        <r>
          <rPr>
            <b/>
            <sz val="9"/>
            <color indexed="81"/>
            <rFont val="Tahoma"/>
            <family val="2"/>
          </rPr>
          <t>Gavin Mudd:</t>
        </r>
        <r>
          <rPr>
            <sz val="9"/>
            <color indexed="81"/>
            <rFont val="Tahoma"/>
            <family val="2"/>
          </rPr>
          <t xml:space="preserve">
including 2017 data for Merensky-UG2 ore spit</t>
        </r>
      </text>
    </comment>
    <comment ref="M616" authorId="0" shapeId="0" xr:uid="{F5A13AFC-F63C-4874-BF2C-7CDA64C59437}">
      <text>
        <r>
          <rPr>
            <b/>
            <sz val="9"/>
            <color indexed="81"/>
            <rFont val="Tahoma"/>
            <family val="2"/>
          </rPr>
          <t>Gavin Mudd:</t>
        </r>
        <r>
          <rPr>
            <sz val="9"/>
            <color indexed="81"/>
            <rFont val="Tahoma"/>
            <family val="2"/>
          </rPr>
          <t xml:space="preserve">
includes Siphumelele, Khuseleka, Khomanani, Thembelani, Bathopele</t>
        </r>
      </text>
    </comment>
    <comment ref="EA616" authorId="0" shapeId="0" xr:uid="{2E24C41A-9248-4C12-9F62-14596F591385}">
      <text>
        <r>
          <rPr>
            <b/>
            <sz val="9"/>
            <color indexed="81"/>
            <rFont val="Tahoma"/>
            <family val="2"/>
          </rPr>
          <t>Gavin Mudd:</t>
        </r>
        <r>
          <rPr>
            <sz val="9"/>
            <color indexed="81"/>
            <rFont val="Tahoma"/>
            <family val="2"/>
          </rPr>
          <t xml:space="preserve">
including 2017 data for Merensky-UG2 ore spit</t>
        </r>
      </text>
    </comment>
    <comment ref="AP623" authorId="0" shapeId="0" xr:uid="{D6056AE7-8AC9-432E-A82A-CA1A1A0116F5}">
      <text>
        <r>
          <rPr>
            <b/>
            <sz val="9"/>
            <color indexed="81"/>
            <rFont val="Tahoma"/>
            <family val="2"/>
          </rPr>
          <t>Gavin Mudd:</t>
        </r>
        <r>
          <rPr>
            <sz val="9"/>
            <color indexed="81"/>
            <rFont val="Tahoma"/>
            <family val="2"/>
          </rPr>
          <t xml:space="preserve">
assumes average for EB-Merensky</t>
        </r>
      </text>
    </comment>
    <comment ref="AX623" authorId="0" shapeId="0" xr:uid="{CB54D56A-3B59-46A7-8274-977521D5DA44}">
      <text>
        <r>
          <rPr>
            <b/>
            <sz val="9"/>
            <color indexed="81"/>
            <rFont val="Tahoma"/>
            <family val="2"/>
          </rPr>
          <t>Gavin Mudd:</t>
        </r>
        <r>
          <rPr>
            <sz val="9"/>
            <color indexed="81"/>
            <rFont val="Tahoma"/>
            <family val="2"/>
          </rPr>
          <t xml:space="preserve">
assumes average for EB-Merensky</t>
        </r>
      </text>
    </comment>
    <comment ref="BH629" authorId="0" shapeId="0" xr:uid="{CE2CBC7F-920C-4B04-9713-C579C9764D72}">
      <text>
        <r>
          <rPr>
            <b/>
            <sz val="9"/>
            <color indexed="81"/>
            <rFont val="Tahoma"/>
            <family val="2"/>
          </rPr>
          <t>Gavin Mudd:</t>
        </r>
        <r>
          <rPr>
            <sz val="9"/>
            <color indexed="81"/>
            <rFont val="Tahoma"/>
            <family val="2"/>
          </rPr>
          <t xml:space="preserve">
g/t Ru</t>
        </r>
      </text>
    </comment>
    <comment ref="BJ629" authorId="0" shapeId="0" xr:uid="{979583C1-955E-4718-B8F3-5DF385832170}">
      <text>
        <r>
          <rPr>
            <b/>
            <sz val="9"/>
            <color indexed="81"/>
            <rFont val="Tahoma"/>
            <family val="2"/>
          </rPr>
          <t>Gavin Mudd:</t>
        </r>
        <r>
          <rPr>
            <sz val="9"/>
            <color indexed="81"/>
            <rFont val="Tahoma"/>
            <family val="2"/>
          </rPr>
          <t xml:space="preserve">
g/t Ir</t>
        </r>
      </text>
    </comment>
    <comment ref="CD629" authorId="0" shapeId="0" xr:uid="{81F7DCAA-515A-486F-8C44-1F93F4BCEA66}">
      <text>
        <r>
          <rPr>
            <b/>
            <sz val="9"/>
            <color indexed="81"/>
            <rFont val="Tahoma"/>
            <family val="2"/>
          </rPr>
          <t>Gavin Mudd:</t>
        </r>
        <r>
          <rPr>
            <sz val="9"/>
            <color indexed="81"/>
            <rFont val="Tahoma"/>
            <family val="2"/>
          </rPr>
          <t xml:space="preserve">
g/t Ru</t>
        </r>
      </text>
    </comment>
    <comment ref="CF629" authorId="0" shapeId="0" xr:uid="{B6940C34-0952-4579-A832-9F6E7FAC27B5}">
      <text>
        <r>
          <rPr>
            <b/>
            <sz val="9"/>
            <color indexed="81"/>
            <rFont val="Tahoma"/>
            <family val="2"/>
          </rPr>
          <t>Gavin Mudd:</t>
        </r>
        <r>
          <rPr>
            <sz val="9"/>
            <color indexed="81"/>
            <rFont val="Tahoma"/>
            <family val="2"/>
          </rPr>
          <t xml:space="preserve">
g/t Ir</t>
        </r>
      </text>
    </comment>
    <comment ref="AL630" authorId="0" shapeId="0" xr:uid="{19AAD32E-37D0-4C7C-8393-7DEDE3FE7958}">
      <text>
        <r>
          <rPr>
            <b/>
            <sz val="9"/>
            <color indexed="81"/>
            <rFont val="Tahoma"/>
            <family val="2"/>
          </rPr>
          <t>Gavin Mudd:</t>
        </r>
        <r>
          <rPr>
            <sz val="9"/>
            <color indexed="81"/>
            <rFont val="Tahoma"/>
            <family val="2"/>
          </rPr>
          <t xml:space="preserve">
g/t Ru</t>
        </r>
      </text>
    </comment>
    <comment ref="AN630" authorId="0" shapeId="0" xr:uid="{9C0C0972-5B9B-4044-85E3-DC47AE8FC20F}">
      <text>
        <r>
          <rPr>
            <b/>
            <sz val="9"/>
            <color indexed="81"/>
            <rFont val="Tahoma"/>
            <family val="2"/>
          </rPr>
          <t>Gavin Mudd:</t>
        </r>
        <r>
          <rPr>
            <sz val="9"/>
            <color indexed="81"/>
            <rFont val="Tahoma"/>
            <family val="2"/>
          </rPr>
          <t xml:space="preserve">
g/t Ir</t>
        </r>
      </text>
    </comment>
    <comment ref="BH630" authorId="0" shapeId="0" xr:uid="{C8E24FEE-5097-4BEC-AEE0-04A545BA8E98}">
      <text>
        <r>
          <rPr>
            <b/>
            <sz val="9"/>
            <color indexed="81"/>
            <rFont val="Tahoma"/>
            <family val="2"/>
          </rPr>
          <t>Gavin Mudd:</t>
        </r>
        <r>
          <rPr>
            <sz val="9"/>
            <color indexed="81"/>
            <rFont val="Tahoma"/>
            <family val="2"/>
          </rPr>
          <t xml:space="preserve">
g/t Ru</t>
        </r>
      </text>
    </comment>
    <comment ref="BJ630" authorId="0" shapeId="0" xr:uid="{AF82772D-9013-4F69-9B36-460D223714D7}">
      <text>
        <r>
          <rPr>
            <b/>
            <sz val="9"/>
            <color indexed="81"/>
            <rFont val="Tahoma"/>
            <family val="2"/>
          </rPr>
          <t>Gavin Mudd:</t>
        </r>
        <r>
          <rPr>
            <sz val="9"/>
            <color indexed="81"/>
            <rFont val="Tahoma"/>
            <family val="2"/>
          </rPr>
          <t xml:space="preserve">
g/t Ir</t>
        </r>
      </text>
    </comment>
    <comment ref="CD630" authorId="0" shapeId="0" xr:uid="{17BFE730-FF17-43B8-B44A-0B84F8189E38}">
      <text>
        <r>
          <rPr>
            <b/>
            <sz val="9"/>
            <color indexed="81"/>
            <rFont val="Tahoma"/>
            <family val="2"/>
          </rPr>
          <t>Gavin Mudd:</t>
        </r>
        <r>
          <rPr>
            <sz val="9"/>
            <color indexed="81"/>
            <rFont val="Tahoma"/>
            <family val="2"/>
          </rPr>
          <t xml:space="preserve">
g/t Ru</t>
        </r>
      </text>
    </comment>
    <comment ref="CF630" authorId="0" shapeId="0" xr:uid="{CD685009-F477-4835-B3A7-1D412A34E7B3}">
      <text>
        <r>
          <rPr>
            <b/>
            <sz val="9"/>
            <color indexed="81"/>
            <rFont val="Tahoma"/>
            <family val="2"/>
          </rPr>
          <t>Gavin Mudd:</t>
        </r>
        <r>
          <rPr>
            <sz val="9"/>
            <color indexed="81"/>
            <rFont val="Tahoma"/>
            <family val="2"/>
          </rPr>
          <t xml:space="preserve">
g/t Ir</t>
        </r>
      </text>
    </comment>
    <comment ref="CZ630" authorId="0" shapeId="0" xr:uid="{C554475D-69D5-45BB-B056-332B4901F2AA}">
      <text>
        <r>
          <rPr>
            <b/>
            <sz val="9"/>
            <color indexed="81"/>
            <rFont val="Tahoma"/>
            <family val="2"/>
          </rPr>
          <t>Gavin Mudd:</t>
        </r>
        <r>
          <rPr>
            <sz val="9"/>
            <color indexed="81"/>
            <rFont val="Tahoma"/>
            <family val="2"/>
          </rPr>
          <t xml:space="preserve">
g/t Ru</t>
        </r>
      </text>
    </comment>
    <comment ref="DB630" authorId="0" shapeId="0" xr:uid="{9A3725B4-86F1-4FC2-A8DD-047B408E3A06}">
      <text>
        <r>
          <rPr>
            <b/>
            <sz val="9"/>
            <color indexed="81"/>
            <rFont val="Tahoma"/>
            <family val="2"/>
          </rPr>
          <t>Gavin Mudd:</t>
        </r>
        <r>
          <rPr>
            <sz val="9"/>
            <color indexed="81"/>
            <rFont val="Tahoma"/>
            <family val="2"/>
          </rPr>
          <t xml:space="preserve">
g/t Ir</t>
        </r>
      </text>
    </comment>
    <comment ref="DV630" authorId="0" shapeId="0" xr:uid="{604BF1D8-8125-4F95-87E2-DFDA617F82B8}">
      <text>
        <r>
          <rPr>
            <b/>
            <sz val="9"/>
            <color indexed="81"/>
            <rFont val="Tahoma"/>
            <family val="2"/>
          </rPr>
          <t>Gavin Mudd:</t>
        </r>
        <r>
          <rPr>
            <sz val="9"/>
            <color indexed="81"/>
            <rFont val="Tahoma"/>
            <family val="2"/>
          </rPr>
          <t xml:space="preserve">
g/t Ru</t>
        </r>
      </text>
    </comment>
    <comment ref="DX630" authorId="0" shapeId="0" xr:uid="{510DA86E-7594-4F4A-B516-3CC8CE8E3C88}">
      <text>
        <r>
          <rPr>
            <b/>
            <sz val="9"/>
            <color indexed="81"/>
            <rFont val="Tahoma"/>
            <family val="2"/>
          </rPr>
          <t>Gavin Mudd:</t>
        </r>
        <r>
          <rPr>
            <sz val="9"/>
            <color indexed="81"/>
            <rFont val="Tahoma"/>
            <family val="2"/>
          </rPr>
          <t xml:space="preserve">
g/t Ir</t>
        </r>
      </text>
    </comment>
    <comment ref="EA631" authorId="0" shapeId="0" xr:uid="{1727C4B1-C0C8-4CC9-975F-B43624AE8FD1}">
      <text>
        <r>
          <rPr>
            <b/>
            <sz val="9"/>
            <color indexed="81"/>
            <rFont val="Tahoma"/>
            <family val="2"/>
          </rPr>
          <t>Gavin Mudd:</t>
        </r>
        <r>
          <rPr>
            <sz val="9"/>
            <color indexed="81"/>
            <rFont val="Tahoma"/>
            <family val="2"/>
          </rPr>
          <t xml:space="preserve">
2017 Anglo American Platinum data</t>
        </r>
      </text>
    </comment>
    <comment ref="EA632" authorId="0" shapeId="0" xr:uid="{97F728E1-F1BC-4EDE-9C62-890A40166AAE}">
      <text>
        <r>
          <rPr>
            <b/>
            <sz val="9"/>
            <color indexed="81"/>
            <rFont val="Tahoma"/>
            <family val="2"/>
          </rPr>
          <t>Gavin Mudd:</t>
        </r>
        <r>
          <rPr>
            <sz val="9"/>
            <color indexed="81"/>
            <rFont val="Tahoma"/>
            <family val="2"/>
          </rPr>
          <t xml:space="preserve">
2017 Anglo American Platinum data</t>
        </r>
      </text>
    </comment>
    <comment ref="N641" authorId="0" shapeId="0" xr:uid="{E8103407-0192-468D-8525-54E2E9A31B2F}">
      <text>
        <r>
          <rPr>
            <b/>
            <sz val="9"/>
            <color indexed="81"/>
            <rFont val="Tahoma"/>
            <family val="2"/>
          </rPr>
          <t>Gavin Mudd:</t>
        </r>
        <r>
          <rPr>
            <sz val="9"/>
            <color indexed="81"/>
            <rFont val="Tahoma"/>
            <family val="2"/>
          </rPr>
          <t xml:space="preserve">
now part of Sibanye-Stillwater</t>
        </r>
      </text>
    </comment>
    <comment ref="N642" authorId="0" shapeId="0" xr:uid="{EB90C2A7-8FBA-4F0A-BF97-02875E7570E8}">
      <text>
        <r>
          <rPr>
            <b/>
            <sz val="9"/>
            <color indexed="81"/>
            <rFont val="Tahoma"/>
            <family val="2"/>
          </rPr>
          <t>Gavin Mudd:</t>
        </r>
        <r>
          <rPr>
            <sz val="9"/>
            <color indexed="81"/>
            <rFont val="Tahoma"/>
            <family val="2"/>
          </rPr>
          <t xml:space="preserve">
previously held by Caledonia Mining Corp.</t>
        </r>
      </text>
    </comment>
    <comment ref="EA642" authorId="0" shapeId="0" xr:uid="{AA065F28-7FE7-4F0C-A5D6-777DB48CB24C}">
      <text>
        <r>
          <rPr>
            <b/>
            <sz val="9"/>
            <color indexed="81"/>
            <rFont val="Tahoma"/>
            <family val="2"/>
          </rPr>
          <t>Gavin Mudd:</t>
        </r>
        <r>
          <rPr>
            <sz val="9"/>
            <color indexed="81"/>
            <rFont val="Tahoma"/>
            <family val="2"/>
          </rPr>
          <t xml:space="preserve">
data from Caledonia Mining Corp.</t>
        </r>
      </text>
    </comment>
    <comment ref="EA644" authorId="0" shapeId="0" xr:uid="{8F7E156A-BEAF-455B-B31F-0762D02EE8DD}">
      <text>
        <r>
          <rPr>
            <b/>
            <sz val="9"/>
            <color indexed="81"/>
            <rFont val="Tahoma"/>
            <family val="2"/>
          </rPr>
          <t>Gavin Mudd:</t>
        </r>
        <r>
          <rPr>
            <sz val="9"/>
            <color indexed="81"/>
            <rFont val="Tahoma"/>
            <family val="2"/>
          </rPr>
          <t xml:space="preserve">
data from Wesizwe Pt Ltd</t>
        </r>
      </text>
    </comment>
    <comment ref="N647" authorId="0" shapeId="0" xr:uid="{155BE75B-AFA8-48FC-9D86-DA9CDC5D7E37}">
      <text>
        <r>
          <rPr>
            <b/>
            <sz val="9"/>
            <color indexed="81"/>
            <rFont val="Tahoma"/>
            <family val="2"/>
          </rPr>
          <t>Gavin Mudd:</t>
        </r>
        <r>
          <rPr>
            <sz val="9"/>
            <color indexed="81"/>
            <rFont val="Tahoma"/>
            <family val="2"/>
          </rPr>
          <t xml:space="preserve">
previously held Blackthorn Resources; data from BR 2009 AnnRep</t>
        </r>
      </text>
    </comment>
    <comment ref="EA647" authorId="0" shapeId="0" xr:uid="{F3FFCBE7-02A1-482A-8F9B-9834189EFC5D}">
      <text>
        <r>
          <rPr>
            <b/>
            <sz val="9"/>
            <color indexed="81"/>
            <rFont val="Tahoma"/>
            <family val="2"/>
          </rPr>
          <t>Gavin Mudd:</t>
        </r>
        <r>
          <rPr>
            <sz val="9"/>
            <color indexed="81"/>
            <rFont val="Tahoma"/>
            <family val="2"/>
          </rPr>
          <t xml:space="preserve">
data from Blackthorn Resources Ltd</t>
        </r>
      </text>
    </comment>
    <comment ref="BL648" authorId="0" shapeId="0" xr:uid="{CFF102F5-6C63-459B-8EED-DB23901C5BD8}">
      <text>
        <r>
          <rPr>
            <b/>
            <sz val="9"/>
            <color indexed="81"/>
            <rFont val="Tahoma"/>
            <family val="2"/>
          </rPr>
          <t>Gavin Mudd:</t>
        </r>
        <r>
          <rPr>
            <sz val="9"/>
            <color indexed="81"/>
            <rFont val="Tahoma"/>
            <family val="2"/>
          </rPr>
          <t xml:space="preserve">
data from Sedibelo</t>
        </r>
      </text>
    </comment>
    <comment ref="BM648" authorId="0" shapeId="0" xr:uid="{58B41261-FFF7-4A5A-81A3-753D42304D60}">
      <text>
        <r>
          <rPr>
            <b/>
            <sz val="9"/>
            <color indexed="81"/>
            <rFont val="Tahoma"/>
            <family val="2"/>
          </rPr>
          <t>Gavin Mudd:</t>
        </r>
        <r>
          <rPr>
            <sz val="9"/>
            <color indexed="81"/>
            <rFont val="Tahoma"/>
            <family val="2"/>
          </rPr>
          <t xml:space="preserve">
data from Sedibelo</t>
        </r>
      </text>
    </comment>
    <comment ref="BT648" authorId="0" shapeId="0" xr:uid="{4D6A299E-F531-4A89-A82F-4D90578E366E}">
      <text>
        <r>
          <rPr>
            <b/>
            <sz val="9"/>
            <color indexed="81"/>
            <rFont val="Tahoma"/>
            <family val="2"/>
          </rPr>
          <t>Gavin Mudd:</t>
        </r>
        <r>
          <rPr>
            <sz val="9"/>
            <color indexed="81"/>
            <rFont val="Tahoma"/>
            <family val="2"/>
          </rPr>
          <t xml:space="preserve">
data from Sedibelo</t>
        </r>
      </text>
    </comment>
    <comment ref="BV648" authorId="0" shapeId="0" xr:uid="{D6548D56-A96D-4BDE-B6BD-320AD72B3F9D}">
      <text>
        <r>
          <rPr>
            <b/>
            <sz val="9"/>
            <color indexed="81"/>
            <rFont val="Tahoma"/>
            <family val="2"/>
          </rPr>
          <t>Gavin Mudd:</t>
        </r>
        <r>
          <rPr>
            <sz val="9"/>
            <color indexed="81"/>
            <rFont val="Tahoma"/>
            <family val="2"/>
          </rPr>
          <t xml:space="preserve">
data from Sedibelo</t>
        </r>
      </text>
    </comment>
    <comment ref="BW648" authorId="0" shapeId="0" xr:uid="{A1B1DCDE-8265-4CC0-8B97-F9FC824DFA7F}">
      <text>
        <r>
          <rPr>
            <b/>
            <sz val="9"/>
            <color indexed="81"/>
            <rFont val="Tahoma"/>
            <family val="2"/>
          </rPr>
          <t>Gavin Mudd:</t>
        </r>
        <r>
          <rPr>
            <sz val="9"/>
            <color indexed="81"/>
            <rFont val="Tahoma"/>
            <family val="2"/>
          </rPr>
          <t xml:space="preserve">
data from Sedibelo</t>
        </r>
      </text>
    </comment>
    <comment ref="U649" authorId="0" shapeId="0" xr:uid="{D8CF2AAD-7B4B-4CAE-B99B-C77E19C1B3E3}">
      <text>
        <r>
          <rPr>
            <b/>
            <sz val="9"/>
            <color indexed="81"/>
            <rFont val="Tahoma"/>
            <family val="2"/>
          </rPr>
          <t>Gavin Mudd:</t>
        </r>
        <r>
          <rPr>
            <sz val="9"/>
            <color indexed="81"/>
            <rFont val="Tahoma"/>
            <family val="2"/>
          </rPr>
          <t xml:space="preserve">
assumes difference in 4E prill split is 50% Au, 50% Rh</t>
        </r>
      </text>
    </comment>
    <comment ref="AD649" authorId="0" shapeId="0" xr:uid="{E222B057-0BA2-4C5F-9E8D-514F191DFB75}">
      <text>
        <r>
          <rPr>
            <b/>
            <sz val="9"/>
            <color indexed="81"/>
            <rFont val="Tahoma"/>
            <family val="2"/>
          </rPr>
          <t>Gavin Mudd:</t>
        </r>
        <r>
          <rPr>
            <sz val="9"/>
            <color indexed="81"/>
            <rFont val="Tahoma"/>
            <family val="2"/>
          </rPr>
          <t xml:space="preserve">
assumes 75% Pt recovery from recent processing data</t>
        </r>
      </text>
    </comment>
    <comment ref="AE649" authorId="0" shapeId="0" xr:uid="{048F749C-CFA4-4B36-94D6-35E5433F24EE}">
      <text>
        <r>
          <rPr>
            <b/>
            <sz val="9"/>
            <color indexed="81"/>
            <rFont val="Tahoma"/>
            <family val="2"/>
          </rPr>
          <t>Gavin Mudd:</t>
        </r>
        <r>
          <rPr>
            <sz val="9"/>
            <color indexed="81"/>
            <rFont val="Tahoma"/>
            <family val="2"/>
          </rPr>
          <t xml:space="preserve">
assumes 75% Pd recovery from recent processing data</t>
        </r>
      </text>
    </comment>
    <comment ref="AF649" authorId="0" shapeId="0" xr:uid="{FFEA4FFD-B9FE-4CCE-9749-E1ADD012A529}">
      <text>
        <r>
          <rPr>
            <b/>
            <sz val="9"/>
            <color indexed="81"/>
            <rFont val="Tahoma"/>
            <family val="2"/>
          </rPr>
          <t>Gavin Mudd:</t>
        </r>
        <r>
          <rPr>
            <sz val="9"/>
            <color indexed="81"/>
            <rFont val="Tahoma"/>
            <family val="2"/>
          </rPr>
          <t xml:space="preserve">
assumes difference in 4E prill split is 50% Au, 50% Rh</t>
        </r>
      </text>
    </comment>
    <comment ref="AQ649" authorId="0" shapeId="0" xr:uid="{5DFE5E7E-A095-4497-8502-5911FF898FB6}">
      <text>
        <r>
          <rPr>
            <b/>
            <sz val="9"/>
            <color indexed="81"/>
            <rFont val="Tahoma"/>
            <family val="2"/>
          </rPr>
          <t>Gavin Mudd:</t>
        </r>
        <r>
          <rPr>
            <sz val="9"/>
            <color indexed="81"/>
            <rFont val="Tahoma"/>
            <family val="2"/>
          </rPr>
          <t xml:space="preserve">
assumes difference in 4E prill split is 50% Au, 50% Rh</t>
        </r>
      </text>
    </comment>
    <comment ref="AZ649" authorId="0" shapeId="0" xr:uid="{3087771B-789D-400F-B1B4-32DCDC405B62}">
      <text>
        <r>
          <rPr>
            <b/>
            <sz val="9"/>
            <color indexed="81"/>
            <rFont val="Tahoma"/>
            <family val="2"/>
          </rPr>
          <t>Gavin Mudd:</t>
        </r>
        <r>
          <rPr>
            <sz val="9"/>
            <color indexed="81"/>
            <rFont val="Tahoma"/>
            <family val="2"/>
          </rPr>
          <t xml:space="preserve">
assumes 75% Pt recovery from recent processing data</t>
        </r>
      </text>
    </comment>
    <comment ref="BA649" authorId="0" shapeId="0" xr:uid="{9839222A-BE42-4C59-A52C-3DBE4CA55224}">
      <text>
        <r>
          <rPr>
            <b/>
            <sz val="9"/>
            <color indexed="81"/>
            <rFont val="Tahoma"/>
            <family val="2"/>
          </rPr>
          <t>Gavin Mudd:</t>
        </r>
        <r>
          <rPr>
            <sz val="9"/>
            <color indexed="81"/>
            <rFont val="Tahoma"/>
            <family val="2"/>
          </rPr>
          <t xml:space="preserve">
assumes 75% Pd recovery from recent processing data</t>
        </r>
      </text>
    </comment>
    <comment ref="BB649" authorId="0" shapeId="0" xr:uid="{F6D2D162-A267-4111-9BAF-B41B77B8EB8D}">
      <text>
        <r>
          <rPr>
            <b/>
            <sz val="9"/>
            <color indexed="81"/>
            <rFont val="Tahoma"/>
            <family val="2"/>
          </rPr>
          <t>Gavin Mudd:</t>
        </r>
        <r>
          <rPr>
            <sz val="9"/>
            <color indexed="81"/>
            <rFont val="Tahoma"/>
            <family val="2"/>
          </rPr>
          <t xml:space="preserve">
assumes difference in 4E prill split is 50% Au, 50% Rh</t>
        </r>
      </text>
    </comment>
    <comment ref="BM649" authorId="0" shapeId="0" xr:uid="{B4BB631D-4650-45F3-A70D-E12ED5A42CA5}">
      <text>
        <r>
          <rPr>
            <b/>
            <sz val="9"/>
            <color indexed="81"/>
            <rFont val="Tahoma"/>
            <family val="2"/>
          </rPr>
          <t>Gavin Mudd:</t>
        </r>
        <r>
          <rPr>
            <sz val="9"/>
            <color indexed="81"/>
            <rFont val="Tahoma"/>
            <family val="2"/>
          </rPr>
          <t xml:space="preserve">
assumes difference in 4E prill split is 50% Au, 50% Rh</t>
        </r>
      </text>
    </comment>
    <comment ref="BV649" authorId="0" shapeId="0" xr:uid="{327F7EEB-36CD-423E-94DB-81EEEC1C9ED6}">
      <text>
        <r>
          <rPr>
            <b/>
            <sz val="9"/>
            <color indexed="81"/>
            <rFont val="Tahoma"/>
            <family val="2"/>
          </rPr>
          <t>Gavin Mudd:</t>
        </r>
        <r>
          <rPr>
            <sz val="9"/>
            <color indexed="81"/>
            <rFont val="Tahoma"/>
            <family val="2"/>
          </rPr>
          <t xml:space="preserve">
assumes 75% Pt recovery from recent processing data</t>
        </r>
      </text>
    </comment>
    <comment ref="BW649" authorId="0" shapeId="0" xr:uid="{FA25B38A-BED8-466B-B1D7-6D63E1AF1A43}">
      <text>
        <r>
          <rPr>
            <b/>
            <sz val="9"/>
            <color indexed="81"/>
            <rFont val="Tahoma"/>
            <family val="2"/>
          </rPr>
          <t>Gavin Mudd:</t>
        </r>
        <r>
          <rPr>
            <sz val="9"/>
            <color indexed="81"/>
            <rFont val="Tahoma"/>
            <family val="2"/>
          </rPr>
          <t xml:space="preserve">
assumes 75% Pd recovery from recent processing data</t>
        </r>
      </text>
    </comment>
    <comment ref="BX649" authorId="0" shapeId="0" xr:uid="{B7248E7D-12BE-47B1-B1B8-55700F08926C}">
      <text>
        <r>
          <rPr>
            <b/>
            <sz val="9"/>
            <color indexed="81"/>
            <rFont val="Tahoma"/>
            <family val="2"/>
          </rPr>
          <t>Gavin Mudd:</t>
        </r>
        <r>
          <rPr>
            <sz val="9"/>
            <color indexed="81"/>
            <rFont val="Tahoma"/>
            <family val="2"/>
          </rPr>
          <t xml:space="preserve">
assumes difference in 4E prill split is 50% Au, 50% Rh</t>
        </r>
      </text>
    </comment>
    <comment ref="CI649" authorId="0" shapeId="0" xr:uid="{A7A12441-3806-4E47-9253-915E3EB5D326}">
      <text>
        <r>
          <rPr>
            <b/>
            <sz val="9"/>
            <color indexed="81"/>
            <rFont val="Tahoma"/>
            <family val="2"/>
          </rPr>
          <t>Gavin Mudd:</t>
        </r>
        <r>
          <rPr>
            <sz val="9"/>
            <color indexed="81"/>
            <rFont val="Tahoma"/>
            <family val="2"/>
          </rPr>
          <t xml:space="preserve">
assumes difference in 4E prill split is 50% Au, 50% Rh</t>
        </r>
      </text>
    </comment>
    <comment ref="CR649" authorId="0" shapeId="0" xr:uid="{2445DB78-B331-4C85-84BF-9B9AF4D9C618}">
      <text>
        <r>
          <rPr>
            <b/>
            <sz val="9"/>
            <color indexed="81"/>
            <rFont val="Tahoma"/>
            <family val="2"/>
          </rPr>
          <t>Gavin Mudd:</t>
        </r>
        <r>
          <rPr>
            <sz val="9"/>
            <color indexed="81"/>
            <rFont val="Tahoma"/>
            <family val="2"/>
          </rPr>
          <t xml:space="preserve">
assumes 75% Pt recovery from recent processing data</t>
        </r>
      </text>
    </comment>
    <comment ref="CS649" authorId="0" shapeId="0" xr:uid="{C4AC65C3-56D2-4C66-9FFC-F0BC8C9B3F66}">
      <text>
        <r>
          <rPr>
            <b/>
            <sz val="9"/>
            <color indexed="81"/>
            <rFont val="Tahoma"/>
            <family val="2"/>
          </rPr>
          <t>Gavin Mudd:</t>
        </r>
        <r>
          <rPr>
            <sz val="9"/>
            <color indexed="81"/>
            <rFont val="Tahoma"/>
            <family val="2"/>
          </rPr>
          <t xml:space="preserve">
assumes 75% Pd recovery from recent processing data</t>
        </r>
      </text>
    </comment>
    <comment ref="CT649" authorId="0" shapeId="0" xr:uid="{BA7C34EE-1D38-4B2B-91F9-435A42C9D479}">
      <text>
        <r>
          <rPr>
            <b/>
            <sz val="9"/>
            <color indexed="81"/>
            <rFont val="Tahoma"/>
            <family val="2"/>
          </rPr>
          <t>Gavin Mudd:</t>
        </r>
        <r>
          <rPr>
            <sz val="9"/>
            <color indexed="81"/>
            <rFont val="Tahoma"/>
            <family val="2"/>
          </rPr>
          <t xml:space="preserve">
assumes difference in 4E prill split is 50% Au, 50% Rh</t>
        </r>
      </text>
    </comment>
    <comment ref="DE649" authorId="0" shapeId="0" xr:uid="{1AEFC9D4-1310-4A16-8848-8A4986723A88}">
      <text>
        <r>
          <rPr>
            <b/>
            <sz val="9"/>
            <color indexed="81"/>
            <rFont val="Tahoma"/>
            <family val="2"/>
          </rPr>
          <t>Gavin Mudd:</t>
        </r>
        <r>
          <rPr>
            <sz val="9"/>
            <color indexed="81"/>
            <rFont val="Tahoma"/>
            <family val="2"/>
          </rPr>
          <t xml:space="preserve">
assumes difference in 4E prill split is 50% Au, 50% Rh</t>
        </r>
      </text>
    </comment>
    <comment ref="DN649" authorId="0" shapeId="0" xr:uid="{7B290446-175A-47F5-900C-8779D2CDEAF7}">
      <text>
        <r>
          <rPr>
            <b/>
            <sz val="9"/>
            <color indexed="81"/>
            <rFont val="Tahoma"/>
            <family val="2"/>
          </rPr>
          <t>Gavin Mudd:</t>
        </r>
        <r>
          <rPr>
            <sz val="9"/>
            <color indexed="81"/>
            <rFont val="Tahoma"/>
            <family val="2"/>
          </rPr>
          <t xml:space="preserve">
assumes 75% Pt recovery from recent processing data</t>
        </r>
      </text>
    </comment>
    <comment ref="DO649" authorId="0" shapeId="0" xr:uid="{8177F4E3-114D-4CB5-9072-B056C3263FE3}">
      <text>
        <r>
          <rPr>
            <b/>
            <sz val="9"/>
            <color indexed="81"/>
            <rFont val="Tahoma"/>
            <family val="2"/>
          </rPr>
          <t>Gavin Mudd:</t>
        </r>
        <r>
          <rPr>
            <sz val="9"/>
            <color indexed="81"/>
            <rFont val="Tahoma"/>
            <family val="2"/>
          </rPr>
          <t xml:space="preserve">
assumes 75% Pd recovery from recent processing data</t>
        </r>
      </text>
    </comment>
    <comment ref="DP649" authorId="0" shapeId="0" xr:uid="{1CBBE248-9BD2-4EC6-9318-11AA8214A9E3}">
      <text>
        <r>
          <rPr>
            <b/>
            <sz val="9"/>
            <color indexed="81"/>
            <rFont val="Tahoma"/>
            <family val="2"/>
          </rPr>
          <t>Gavin Mudd:</t>
        </r>
        <r>
          <rPr>
            <sz val="9"/>
            <color indexed="81"/>
            <rFont val="Tahoma"/>
            <family val="2"/>
          </rPr>
          <t xml:space="preserve">
assumes difference in 4E prill split is 50% Au, 50% Rh</t>
        </r>
      </text>
    </comment>
    <comment ref="T650" authorId="0" shapeId="0" xr:uid="{6C9A6D50-A833-41E0-816F-5E52738F55A7}">
      <text>
        <r>
          <rPr>
            <b/>
            <sz val="9"/>
            <color indexed="81"/>
            <rFont val="Tahoma"/>
            <family val="2"/>
          </rPr>
          <t>Gavin Mudd:</t>
        </r>
        <r>
          <rPr>
            <sz val="9"/>
            <color indexed="81"/>
            <rFont val="Tahoma"/>
            <family val="2"/>
          </rPr>
          <t xml:space="preserve">
2017 data</t>
        </r>
      </text>
    </comment>
    <comment ref="AB650" authorId="0" shapeId="0" xr:uid="{DE999641-9E2E-4F96-A876-801985A8B828}">
      <text>
        <r>
          <rPr>
            <b/>
            <sz val="9"/>
            <color indexed="81"/>
            <rFont val="Tahoma"/>
            <family val="2"/>
          </rPr>
          <t>Gavin Mudd:</t>
        </r>
        <r>
          <rPr>
            <sz val="9"/>
            <color indexed="81"/>
            <rFont val="Tahoma"/>
            <family val="2"/>
          </rPr>
          <t xml:space="preserve">
2017 data</t>
        </r>
      </text>
    </comment>
    <comment ref="AP650" authorId="0" shapeId="0" xr:uid="{7F27D110-4130-41A5-8643-9796EA5BC68D}">
      <text>
        <r>
          <rPr>
            <b/>
            <sz val="9"/>
            <color indexed="81"/>
            <rFont val="Tahoma"/>
            <family val="2"/>
          </rPr>
          <t>Gavin Mudd:</t>
        </r>
        <r>
          <rPr>
            <sz val="9"/>
            <color indexed="81"/>
            <rFont val="Tahoma"/>
            <family val="2"/>
          </rPr>
          <t xml:space="preserve">
2017 data</t>
        </r>
      </text>
    </comment>
    <comment ref="AX650" authorId="0" shapeId="0" xr:uid="{FB961991-A600-470D-AC95-E724508925D1}">
      <text>
        <r>
          <rPr>
            <b/>
            <sz val="9"/>
            <color indexed="81"/>
            <rFont val="Tahoma"/>
            <family val="2"/>
          </rPr>
          <t>Gavin Mudd:</t>
        </r>
        <r>
          <rPr>
            <sz val="9"/>
            <color indexed="81"/>
            <rFont val="Tahoma"/>
            <family val="2"/>
          </rPr>
          <t xml:space="preserve">
2017 data</t>
        </r>
      </text>
    </comment>
    <comment ref="BL650" authorId="0" shapeId="0" xr:uid="{0786114F-48B8-47F6-A8B1-F9D741D219FD}">
      <text>
        <r>
          <rPr>
            <b/>
            <sz val="9"/>
            <color indexed="81"/>
            <rFont val="Tahoma"/>
            <family val="2"/>
          </rPr>
          <t>Gavin Mudd:</t>
        </r>
        <r>
          <rPr>
            <sz val="9"/>
            <color indexed="81"/>
            <rFont val="Tahoma"/>
            <family val="2"/>
          </rPr>
          <t xml:space="preserve">
2017 data</t>
        </r>
      </text>
    </comment>
    <comment ref="BT650" authorId="0" shapeId="0" xr:uid="{BB2B17BA-742D-43E6-A6B8-DD05D5C95E40}">
      <text>
        <r>
          <rPr>
            <b/>
            <sz val="9"/>
            <color indexed="81"/>
            <rFont val="Tahoma"/>
            <family val="2"/>
          </rPr>
          <t>Gavin Mudd:</t>
        </r>
        <r>
          <rPr>
            <sz val="9"/>
            <color indexed="81"/>
            <rFont val="Tahoma"/>
            <family val="2"/>
          </rPr>
          <t xml:space="preserve">
2017 data</t>
        </r>
      </text>
    </comment>
    <comment ref="N651" authorId="0" shapeId="0" xr:uid="{7C701F34-6BE9-453B-87C2-6AEF7F083CCF}">
      <text>
        <r>
          <rPr>
            <b/>
            <sz val="9"/>
            <color indexed="81"/>
            <rFont val="Tahoma"/>
            <family val="2"/>
          </rPr>
          <t>Gavin Mudd:</t>
        </r>
        <r>
          <rPr>
            <sz val="9"/>
            <color indexed="81"/>
            <rFont val="Tahoma"/>
            <family val="2"/>
          </rPr>
          <t xml:space="preserve">
previously held by Thabex Ltd</t>
        </r>
      </text>
    </comment>
    <comment ref="EA651" authorId="0" shapeId="0" xr:uid="{CB6896BF-7D89-4CEC-8C9E-1554DB08459E}">
      <text>
        <r>
          <rPr>
            <b/>
            <sz val="9"/>
            <color indexed="81"/>
            <rFont val="Tahoma"/>
            <family val="2"/>
          </rPr>
          <t>Gavin Mudd:</t>
        </r>
        <r>
          <rPr>
            <sz val="9"/>
            <color indexed="81"/>
            <rFont val="Tahoma"/>
            <family val="2"/>
          </rPr>
          <t xml:space="preserve">
data from Thabex</t>
        </r>
      </text>
    </comment>
    <comment ref="N652" authorId="0" shapeId="0" xr:uid="{6AF647F2-B138-4D18-B532-36877EC73F08}">
      <text>
        <r>
          <rPr>
            <b/>
            <sz val="9"/>
            <color indexed="81"/>
            <rFont val="Tahoma"/>
            <family val="2"/>
          </rPr>
          <t>Gavin Mudd:</t>
        </r>
        <r>
          <rPr>
            <sz val="9"/>
            <color indexed="81"/>
            <rFont val="Tahoma"/>
            <family val="2"/>
          </rPr>
          <t xml:space="preserve">
previously held by African Nickel Plc</t>
        </r>
      </text>
    </comment>
    <comment ref="N653" authorId="0" shapeId="0" xr:uid="{501B5C8A-A767-4003-B36C-BB32A4F990DB}">
      <text>
        <r>
          <rPr>
            <b/>
            <sz val="9"/>
            <color indexed="81"/>
            <rFont val="Tahoma"/>
            <family val="2"/>
          </rPr>
          <t>Gavin Mudd:</t>
        </r>
        <r>
          <rPr>
            <sz val="9"/>
            <color indexed="81"/>
            <rFont val="Tahoma"/>
            <family val="2"/>
          </rPr>
          <t xml:space="preserve">
recently filed for bankruptcy protection</t>
        </r>
      </text>
    </comment>
    <comment ref="S653" authorId="0" shapeId="0" xr:uid="{D829DF46-DED6-402E-A224-53E1347C6A37}">
      <text>
        <r>
          <rPr>
            <b/>
            <sz val="9"/>
            <color indexed="81"/>
            <rFont val="Tahoma"/>
            <family val="2"/>
          </rPr>
          <t>Gavin Mudd:</t>
        </r>
        <r>
          <rPr>
            <sz val="9"/>
            <color indexed="81"/>
            <rFont val="Tahoma"/>
            <family val="2"/>
          </rPr>
          <t xml:space="preserve">
uses nodule wet moisture content of 44% (from Tech. Rep.)</t>
        </r>
      </text>
    </comment>
    <comment ref="AO653" authorId="0" shapeId="0" xr:uid="{71C4A63A-C555-42C5-B156-A626298AF37F}">
      <text>
        <r>
          <rPr>
            <b/>
            <sz val="9"/>
            <color indexed="81"/>
            <rFont val="Tahoma"/>
            <family val="2"/>
          </rPr>
          <t>Gavin Mudd:</t>
        </r>
        <r>
          <rPr>
            <sz val="9"/>
            <color indexed="81"/>
            <rFont val="Tahoma"/>
            <family val="2"/>
          </rPr>
          <t xml:space="preserve">
uses nodule wet moisture content of 44% (from Tech. Rep.)</t>
        </r>
      </text>
    </comment>
    <comment ref="BK653" authorId="0" shapeId="0" xr:uid="{29BBE529-88CC-4AE1-8CC1-D5393294F869}">
      <text>
        <r>
          <rPr>
            <b/>
            <sz val="9"/>
            <color indexed="81"/>
            <rFont val="Tahoma"/>
            <family val="2"/>
          </rPr>
          <t>Gavin Mudd:</t>
        </r>
        <r>
          <rPr>
            <sz val="9"/>
            <color indexed="81"/>
            <rFont val="Tahoma"/>
            <family val="2"/>
          </rPr>
          <t xml:space="preserve">
uses nodule wet moisture content of 44% (from Tech. Rep.)</t>
        </r>
      </text>
    </comment>
    <comment ref="S654" authorId="0" shapeId="0" xr:uid="{22C34CC4-B4F5-406A-B468-031CB9BD6AF5}">
      <text>
        <r>
          <rPr>
            <b/>
            <sz val="9"/>
            <color indexed="81"/>
            <rFont val="Tahoma"/>
            <family val="2"/>
          </rPr>
          <t>Gavin Mudd:</t>
        </r>
        <r>
          <rPr>
            <sz val="9"/>
            <color indexed="81"/>
            <rFont val="Tahoma"/>
            <family val="2"/>
          </rPr>
          <t xml:space="preserve">
assumes approximate average moisture content of 20% (from Tech Rep)</t>
        </r>
      </text>
    </comment>
    <comment ref="AO654" authorId="0" shapeId="0" xr:uid="{C267425C-E5C7-49CD-9A65-31FADF1997FB}">
      <text>
        <r>
          <rPr>
            <b/>
            <sz val="9"/>
            <color indexed="81"/>
            <rFont val="Tahoma"/>
            <family val="2"/>
          </rPr>
          <t>Gavin Mudd:</t>
        </r>
        <r>
          <rPr>
            <sz val="9"/>
            <color indexed="81"/>
            <rFont val="Tahoma"/>
            <family val="2"/>
          </rPr>
          <t xml:space="preserve">
assumes approximate average moisture content of 20% (from Tech Rep)</t>
        </r>
      </text>
    </comment>
    <comment ref="BK654" authorId="0" shapeId="0" xr:uid="{EB7639A3-1AEE-4C42-9BF3-18B896A9518A}">
      <text>
        <r>
          <rPr>
            <b/>
            <sz val="9"/>
            <color indexed="81"/>
            <rFont val="Tahoma"/>
            <family val="2"/>
          </rPr>
          <t>Gavin Mudd:</t>
        </r>
        <r>
          <rPr>
            <sz val="9"/>
            <color indexed="81"/>
            <rFont val="Tahoma"/>
            <family val="2"/>
          </rPr>
          <t xml:space="preserve">
assumes approximate average moisture content of 20% (from Tech Rep)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Gavin Mudd</author>
  </authors>
  <commentList>
    <comment ref="HS50" authorId="0" shapeId="0" xr:uid="{AFE6F535-4ACD-41D6-AFA6-8DEB9E584CE2}">
      <text>
        <r>
          <rPr>
            <b/>
            <sz val="9"/>
            <color indexed="81"/>
            <rFont val="Tahoma"/>
            <family val="2"/>
          </rPr>
          <t>Gavin Mudd:</t>
        </r>
        <r>
          <rPr>
            <sz val="9"/>
            <color indexed="81"/>
            <rFont val="Tahoma"/>
            <family val="2"/>
          </rPr>
          <t xml:space="preserve">
mine restarted in mid-2019</t>
        </r>
      </text>
    </comment>
    <comment ref="QH50" authorId="0" shapeId="0" xr:uid="{E6EC8B93-AB85-4156-9628-A3B6325101CC}">
      <text>
        <r>
          <rPr>
            <b/>
            <sz val="9"/>
            <color indexed="81"/>
            <rFont val="Tahoma"/>
            <family val="2"/>
          </rPr>
          <t>Gavin Mudd:</t>
        </r>
        <r>
          <rPr>
            <sz val="9"/>
            <color indexed="81"/>
            <rFont val="Tahoma"/>
            <family val="2"/>
          </rPr>
          <t xml:space="preserve">
restarted early 2019</t>
        </r>
      </text>
    </comment>
    <comment ref="SK50" authorId="0" shapeId="0" xr:uid="{D357DB34-0E1D-4D8F-B509-DDD7CA2B08DD}">
      <text>
        <r>
          <rPr>
            <b/>
            <sz val="9"/>
            <color indexed="81"/>
            <rFont val="Tahoma"/>
            <family val="2"/>
          </rPr>
          <t>Gavin Mudd:</t>
        </r>
        <r>
          <rPr>
            <sz val="9"/>
            <color indexed="81"/>
            <rFont val="Tahoma"/>
            <family val="2"/>
          </rPr>
          <t xml:space="preserve">
atfer closure in 2013, Americano Nickel has apprently restarted but no information is published.</t>
        </r>
      </text>
    </comment>
  </commentList>
</comments>
</file>

<file path=xl/sharedStrings.xml><?xml version="1.0" encoding="utf-8"?>
<sst xmlns="http://schemas.openxmlformats.org/spreadsheetml/2006/main" count="19617" uniqueCount="2236">
  <si>
    <t>#</t>
  </si>
  <si>
    <t>Country</t>
  </si>
  <si>
    <t>Project</t>
  </si>
  <si>
    <t>Status</t>
  </si>
  <si>
    <t>Mine</t>
  </si>
  <si>
    <t>Company</t>
  </si>
  <si>
    <t>Principal</t>
  </si>
  <si>
    <t>Mineral Resources (including reserves)</t>
  </si>
  <si>
    <t>Ore Reserves</t>
  </si>
  <si>
    <t>Source</t>
  </si>
  <si>
    <t>Resources</t>
  </si>
  <si>
    <t>Reserves</t>
  </si>
  <si>
    <t>Type</t>
  </si>
  <si>
    <t>Process</t>
  </si>
  <si>
    <t>Measured</t>
  </si>
  <si>
    <t>Indicated</t>
  </si>
  <si>
    <t>Inferred</t>
  </si>
  <si>
    <t>Proven</t>
  </si>
  <si>
    <t>Probable</t>
  </si>
  <si>
    <t>Proved</t>
  </si>
  <si>
    <t>Mt</t>
  </si>
  <si>
    <t>%Cu</t>
  </si>
  <si>
    <t>g/t Au</t>
  </si>
  <si>
    <t>g/t Ag</t>
  </si>
  <si>
    <t>%U</t>
  </si>
  <si>
    <t>%Mo</t>
  </si>
  <si>
    <t>%W</t>
  </si>
  <si>
    <t>%Pb</t>
  </si>
  <si>
    <t>%Zn</t>
  </si>
  <si>
    <t>%Ni</t>
  </si>
  <si>
    <t>%Co</t>
  </si>
  <si>
    <t>g/t Pt</t>
  </si>
  <si>
    <t>g/t Pd</t>
  </si>
  <si>
    <t>g/t Rh</t>
  </si>
  <si>
    <t>%Cr</t>
  </si>
  <si>
    <t>%Fe</t>
  </si>
  <si>
    <r>
      <t>%SiO</t>
    </r>
    <r>
      <rPr>
        <vertAlign val="subscript"/>
        <sz val="10"/>
        <color theme="1"/>
        <rFont val="Arial"/>
        <family val="2"/>
      </rPr>
      <t>2</t>
    </r>
  </si>
  <si>
    <t>g/t Sc</t>
  </si>
  <si>
    <t>g/t Re</t>
  </si>
  <si>
    <t>g/t Bi</t>
  </si>
  <si>
    <t>kt Cu</t>
  </si>
  <si>
    <t>t Au</t>
  </si>
  <si>
    <t>t Ag</t>
  </si>
  <si>
    <t>kt U</t>
  </si>
  <si>
    <t>kt Mo</t>
  </si>
  <si>
    <t>kt W</t>
  </si>
  <si>
    <t>kt Pb</t>
  </si>
  <si>
    <t>kt Zn</t>
  </si>
  <si>
    <t>kt Ni</t>
  </si>
  <si>
    <t>kt Co</t>
  </si>
  <si>
    <t>t Pt</t>
  </si>
  <si>
    <t>t Pd</t>
  </si>
  <si>
    <t>t Rh</t>
  </si>
  <si>
    <t>kt Cr</t>
  </si>
  <si>
    <t>kt Fe</t>
  </si>
  <si>
    <t>kt SiO2</t>
  </si>
  <si>
    <t>t Sc</t>
  </si>
  <si>
    <t>t Re</t>
  </si>
  <si>
    <t>t Bi</t>
  </si>
  <si>
    <t>Mt ore</t>
  </si>
  <si>
    <t>Australia</t>
  </si>
  <si>
    <t>Operating</t>
  </si>
  <si>
    <t>UG</t>
  </si>
  <si>
    <t>BHP Group</t>
  </si>
  <si>
    <t>AR 2018</t>
  </si>
  <si>
    <t>C&amp;M</t>
  </si>
  <si>
    <t>OC</t>
  </si>
  <si>
    <t>F</t>
  </si>
  <si>
    <t>ResV-ResC 2018</t>
  </si>
  <si>
    <t>Deposit</t>
  </si>
  <si>
    <t>Glencore</t>
  </si>
  <si>
    <t>Metals X</t>
  </si>
  <si>
    <t>QR 2018-06</t>
  </si>
  <si>
    <t>HL</t>
  </si>
  <si>
    <t>HM</t>
  </si>
  <si>
    <t>Cassini Resources, OZ Minerals</t>
  </si>
  <si>
    <t>AR 2017</t>
  </si>
  <si>
    <t>Artemis Resources</t>
  </si>
  <si>
    <t>AR 2016</t>
  </si>
  <si>
    <t>unknown</t>
  </si>
  <si>
    <t>WA MINEDEX</t>
  </si>
  <si>
    <t>unclear</t>
  </si>
  <si>
    <t>Norwest Minerals</t>
  </si>
  <si>
    <t>Kidman Resources</t>
  </si>
  <si>
    <t>AR 2015</t>
  </si>
  <si>
    <t>AR 2008</t>
  </si>
  <si>
    <t>AR 2011</t>
  </si>
  <si>
    <t>Development</t>
  </si>
  <si>
    <t>AR 2013</t>
  </si>
  <si>
    <t>Tailings</t>
  </si>
  <si>
    <t>AR 2009</t>
  </si>
  <si>
    <t>AR 2012</t>
  </si>
  <si>
    <t>Singer et al (2009)</t>
  </si>
  <si>
    <t>Co</t>
  </si>
  <si>
    <t>Mincor Resources</t>
  </si>
  <si>
    <t>Ardea Resources</t>
  </si>
  <si>
    <t>GA AMA</t>
  </si>
  <si>
    <t>AR 1997</t>
  </si>
  <si>
    <t>AIF 2018</t>
  </si>
  <si>
    <t>South32</t>
  </si>
  <si>
    <t>DSO</t>
  </si>
  <si>
    <t>beneficiation</t>
  </si>
  <si>
    <t>Teck</t>
  </si>
  <si>
    <t>Millenium</t>
  </si>
  <si>
    <t>Indonesia</t>
  </si>
  <si>
    <t>AR 2014</t>
  </si>
  <si>
    <t>Alpha HPA</t>
  </si>
  <si>
    <t>PNG</t>
  </si>
  <si>
    <t>Tech Rep (2019-01)</t>
  </si>
  <si>
    <t>DSM</t>
  </si>
  <si>
    <t>Nautilus Minerals</t>
  </si>
  <si>
    <t>Ramu</t>
  </si>
  <si>
    <t>MCC, Highlands Pacific</t>
  </si>
  <si>
    <t>HPAL</t>
  </si>
  <si>
    <t>Mambare</t>
  </si>
  <si>
    <t>Direct Nickel-50%, Regency Mines-50%</t>
  </si>
  <si>
    <t>Wowo Gap</t>
  </si>
  <si>
    <t>Resource Mining Corp</t>
  </si>
  <si>
    <t>Lake Trist</t>
  </si>
  <si>
    <t>Regency Mines?</t>
  </si>
  <si>
    <t>Frieda River</t>
  </si>
  <si>
    <t>Redstone Metals?</t>
  </si>
  <si>
    <t>Mosusu (2014)</t>
  </si>
  <si>
    <t>Koreppa (Waria Valley-Bovio Hill)</t>
  </si>
  <si>
    <t>Grainger &amp; Grainger (1974)</t>
  </si>
  <si>
    <t>Philippines</t>
  </si>
  <si>
    <t>ResV-ResC 2013</t>
  </si>
  <si>
    <t>Leinster</t>
  </si>
  <si>
    <t>Mount Keith</t>
  </si>
  <si>
    <t>Cliffs</t>
  </si>
  <si>
    <t>Yakabindie</t>
  </si>
  <si>
    <t>Venus</t>
  </si>
  <si>
    <t>Jericho</t>
  </si>
  <si>
    <t>Murrin Murrin</t>
  </si>
  <si>
    <t>KNP West-Goongarrie: Big Four</t>
  </si>
  <si>
    <t>KNP West-Goongarrie: Goongarrie Hill</t>
  </si>
  <si>
    <t>KNP West-Goongarrie: Goongarrie South</t>
  </si>
  <si>
    <t>KNP West-Goongarrie: Highway</t>
  </si>
  <si>
    <t>KNP West-Goongarrie: Scotia</t>
  </si>
  <si>
    <t>KNP West-Siberia: Siberia South</t>
  </si>
  <si>
    <t>KNP West-Siberia: Siberia North</t>
  </si>
  <si>
    <t>KNP West-Siberia: Black Range</t>
  </si>
  <si>
    <t>KNP West-Goongarrie: Ghost Rocks</t>
  </si>
  <si>
    <t>KNP East-Bulong: Taurus</t>
  </si>
  <si>
    <t>KNP East-Bulong: Bulong East</t>
  </si>
  <si>
    <t>KNP East-Hampton: Kalpini (Lake Rebecca)</t>
  </si>
  <si>
    <t>Lake Yindarlgooda</t>
  </si>
  <si>
    <t>Fireant Resources</t>
  </si>
  <si>
    <t>Honeymoon Well Group (sulfide)</t>
  </si>
  <si>
    <t>Norilsk Nickel</t>
  </si>
  <si>
    <t>Honeymoon Well Group (laterite)</t>
  </si>
  <si>
    <t>Avalon-Bulong</t>
  </si>
  <si>
    <t>Dragon Mountain Gold, Wingstar Investments</t>
  </si>
  <si>
    <t>Weld Range (Ni-Cr)</t>
  </si>
  <si>
    <t>Podium Metals</t>
  </si>
  <si>
    <t>Weld Range (laterite)</t>
  </si>
  <si>
    <t>Weld Range (PGEs)-Parks Reef (Central-Western)</t>
  </si>
  <si>
    <t>media 5 March 2019</t>
  </si>
  <si>
    <t>Ravensthorpe</t>
  </si>
  <si>
    <t>First Quantum</t>
  </si>
  <si>
    <t>Wingellina</t>
  </si>
  <si>
    <t>NiWest-Hepi</t>
  </si>
  <si>
    <t>GME Resources</t>
  </si>
  <si>
    <t>NiWest-Mount Kilkenny</t>
  </si>
  <si>
    <t>NiWest-Eucalyptus</t>
  </si>
  <si>
    <t>NiWest-Wanbanna</t>
  </si>
  <si>
    <t>NiWest-Murrin North</t>
  </si>
  <si>
    <t>NiWest-Waite Kauri</t>
  </si>
  <si>
    <t>NiWest-Mertondale</t>
  </si>
  <si>
    <t>Coronation Dam-Duck Hill</t>
  </si>
  <si>
    <t>White Cliff Minerals</t>
  </si>
  <si>
    <t>media 25 March 2019</t>
  </si>
  <si>
    <t>NiWest-Macey Hill</t>
  </si>
  <si>
    <t>Nico Young-Ardnaree</t>
  </si>
  <si>
    <t>Jervois Mining</t>
  </si>
  <si>
    <t>media 20 Nov. 2017</t>
  </si>
  <si>
    <t>Nico Young-Thuddungra</t>
  </si>
  <si>
    <t>Pacific Highway</t>
  </si>
  <si>
    <t>media 6 June 2018</t>
  </si>
  <si>
    <t>Limeburners Flat</t>
  </si>
  <si>
    <t>NSW Exploration Report</t>
  </si>
  <si>
    <t>Pitkin-State Forest</t>
  </si>
  <si>
    <t>State Forest Lot 3</t>
  </si>
  <si>
    <t>Cawse</t>
  </si>
  <si>
    <t>Wingstar Investments (?)</t>
  </si>
  <si>
    <t>KNP Yerilla: Jump-Up Dam</t>
  </si>
  <si>
    <t>KNP Yerilla: Boyce Creek</t>
  </si>
  <si>
    <t>KNP Yerilla: Aubils</t>
  </si>
  <si>
    <t>Yerilla East / West</t>
  </si>
  <si>
    <t>Sunrise-Syerston</t>
  </si>
  <si>
    <t>CleanTeq Holdings</t>
  </si>
  <si>
    <t>media 25 June 2018</t>
  </si>
  <si>
    <t>Wilconi (Wiluna)</t>
  </si>
  <si>
    <t>A-Cap Resources</t>
  </si>
  <si>
    <t>Claude Hills</t>
  </si>
  <si>
    <t>Patch-Gulch (Canegrass)</t>
  </si>
  <si>
    <t>Nickelore</t>
  </si>
  <si>
    <t>Black Hills-North Monger</t>
  </si>
  <si>
    <t>Western Resources, Zetek Resources</t>
  </si>
  <si>
    <t>Mount Thirsty</t>
  </si>
  <si>
    <t>Barra Resources50%, Conico50%</t>
  </si>
  <si>
    <t>Nindilbillup Group</t>
  </si>
  <si>
    <t>Australasian Mining</t>
  </si>
  <si>
    <t>Nyngan-West Lynn</t>
  </si>
  <si>
    <t>Alchemy Resources</t>
  </si>
  <si>
    <t>media 29 Feb 2019</t>
  </si>
  <si>
    <t>Nyngan-Summervale</t>
  </si>
  <si>
    <t>Pyke Hill</t>
  </si>
  <si>
    <t>Cougar Metals, Admiralty Resources</t>
  </si>
  <si>
    <t>Sconi North-Bell Creek Group</t>
  </si>
  <si>
    <t>Australian Mines</t>
  </si>
  <si>
    <t>media 21 Oct. 2013</t>
  </si>
  <si>
    <t>Sconi South-Greenvale</t>
  </si>
  <si>
    <t>Sconi South-Kokomo</t>
  </si>
  <si>
    <t>Sconi North-Minnimoolka</t>
  </si>
  <si>
    <t>Sconi South-Lucknow</t>
  </si>
  <si>
    <t>Collerina-Homeville</t>
  </si>
  <si>
    <t>Kurnalpi-Grey Dam</t>
  </si>
  <si>
    <t>Carnavale Resources</t>
  </si>
  <si>
    <t>Barnes Hill</t>
  </si>
  <si>
    <t>Pelican</t>
  </si>
  <si>
    <t>GSM Mining Company</t>
  </si>
  <si>
    <t>Jimberlana-Bronzite Ridge</t>
  </si>
  <si>
    <t>Thousand Island Resources</t>
  </si>
  <si>
    <t>Larkins Find</t>
  </si>
  <si>
    <t>Golden Life Nature Products (WA)</t>
  </si>
  <si>
    <t>Waite Kauri North / Extended</t>
  </si>
  <si>
    <t>Binti Binti</t>
  </si>
  <si>
    <t>Pioneer Resources</t>
  </si>
  <si>
    <t>Riverina-Martins</t>
  </si>
  <si>
    <t>Carnegie Gold</t>
  </si>
  <si>
    <t>Waite Kauri-Eagle Eye</t>
  </si>
  <si>
    <t>Golden Mile Resources</t>
  </si>
  <si>
    <t>Lake Innes (Hurll's Hill)</t>
  </si>
  <si>
    <t>Marlborough Group</t>
  </si>
  <si>
    <t>Gladstone Pacific Nickel (?)</t>
  </si>
  <si>
    <t>AR 2007, 2008</t>
  </si>
  <si>
    <t>Munglinup-Boanaernup (Young River)</t>
  </si>
  <si>
    <t>UltraCharge</t>
  </si>
  <si>
    <t>Mount Clifford-Marriotts</t>
  </si>
  <si>
    <t>Kurnalpi-Acra</t>
  </si>
  <si>
    <t>Owendale</t>
  </si>
  <si>
    <t>Platina Resources</t>
  </si>
  <si>
    <t>West Musgrave-Nebo</t>
  </si>
  <si>
    <t>West Musgrave-Babel</t>
  </si>
  <si>
    <t>Thunderbox-Waterloo / Amorac</t>
  </si>
  <si>
    <t>Saracen Mineral Holdings</t>
  </si>
  <si>
    <t>Kambalda-Blair</t>
  </si>
  <si>
    <t>Cosmos Group</t>
  </si>
  <si>
    <t>Western Areas</t>
  </si>
  <si>
    <t>Mount Goode</t>
  </si>
  <si>
    <t>Avebury</t>
  </si>
  <si>
    <t>Dundas Mining</t>
  </si>
  <si>
    <t>ResV-ResC 2016</t>
  </si>
  <si>
    <t>Kambalda-Mincor Group</t>
  </si>
  <si>
    <t>Pardoo-Highway</t>
  </si>
  <si>
    <t>Caeneus Minerals</t>
  </si>
  <si>
    <t>Kambalda-Lanfranchi Group</t>
  </si>
  <si>
    <t>Panoramic Resources</t>
  </si>
  <si>
    <t>Kambalda-Beta Hunt Group</t>
  </si>
  <si>
    <t>RNC Minerals</t>
  </si>
  <si>
    <t>Spotted Quoll-Beautiful Sunday</t>
  </si>
  <si>
    <t>Sherlock Bay</t>
  </si>
  <si>
    <t>Sabre Resources, Metals Australia</t>
  </si>
  <si>
    <t>Diggers</t>
  </si>
  <si>
    <t>Kambalda-Independence Group</t>
  </si>
  <si>
    <t>Independence Group</t>
  </si>
  <si>
    <t>Nova-Bollinger</t>
  </si>
  <si>
    <t>Flying Fox-Lounge Lizard</t>
  </si>
  <si>
    <t>Savannah-Copernicus</t>
  </si>
  <si>
    <t>Windarra Group</t>
  </si>
  <si>
    <t>Poseidon Nickel</t>
  </si>
  <si>
    <t>QR 2018-12</t>
  </si>
  <si>
    <t>Radio Hill</t>
  </si>
  <si>
    <t>Black Swan-Silver Swan</t>
  </si>
  <si>
    <t>Lake Johnston-Maggie Hays</t>
  </si>
  <si>
    <t>Panton</t>
  </si>
  <si>
    <t>New Morning-Daybreak</t>
  </si>
  <si>
    <t>Munni Munni</t>
  </si>
  <si>
    <t>Artemis Resources; Platina Resources</t>
  </si>
  <si>
    <t>Nepean</t>
  </si>
  <si>
    <t>Focus Minerals</t>
  </si>
  <si>
    <t>Cosmic Boy-Seagull</t>
  </si>
  <si>
    <t>Wildara-The Horn</t>
  </si>
  <si>
    <t>Minotaur Exploration</t>
  </si>
  <si>
    <t>Bamboo Creek</t>
  </si>
  <si>
    <t>Kitchener Mining50%, Destra25%, Haoma Mining25%</t>
  </si>
  <si>
    <t>Prospect D-Barrow Creek</t>
  </si>
  <si>
    <t>website (2016-05-25)</t>
  </si>
  <si>
    <t>Scotia Group</t>
  </si>
  <si>
    <t>Saints</t>
  </si>
  <si>
    <t>media 4 May 2017</t>
  </si>
  <si>
    <t>Munda</t>
  </si>
  <si>
    <t>Estrella Resources</t>
  </si>
  <si>
    <t>Miriam</t>
  </si>
  <si>
    <t>Cookes Creek-Anomaly Hill</t>
  </si>
  <si>
    <t>Cuvier Resources</t>
  </si>
  <si>
    <t>Keller Creek-Eskimo Knoll</t>
  </si>
  <si>
    <t>Snake Hill-Cullens</t>
  </si>
  <si>
    <t>Mt Ida Gold</t>
  </si>
  <si>
    <t>Kambalda-Spargoville</t>
  </si>
  <si>
    <t>Mount Jewell-GSP</t>
  </si>
  <si>
    <t>Capital Mining</t>
  </si>
  <si>
    <t>Corkwood</t>
  </si>
  <si>
    <t>Sayona Mining</t>
  </si>
  <si>
    <t>Byro East</t>
  </si>
  <si>
    <t>Athena Resources</t>
  </si>
  <si>
    <t>RAV 1-4-5-8</t>
  </si>
  <si>
    <t>Trough Well</t>
  </si>
  <si>
    <t>Kym Anthony McClaren</t>
  </si>
  <si>
    <t>Coglia-Mineral Patch Hill</t>
  </si>
  <si>
    <t>Fisher East</t>
  </si>
  <si>
    <t>Rox Resources</t>
  </si>
  <si>
    <t>Collurabbie-Olympia</t>
  </si>
  <si>
    <t>Kambalda-Mount Edwards/Armstrong Group</t>
  </si>
  <si>
    <t>Neometals</t>
  </si>
  <si>
    <t>Ruth Well</t>
  </si>
  <si>
    <t>Duketon-Rosie</t>
  </si>
  <si>
    <t>Duketon Mining</t>
  </si>
  <si>
    <t>Duketon-C2</t>
  </si>
  <si>
    <t>Kambalda-Foster/Jan/Fisher</t>
  </si>
  <si>
    <t>Gold Fields</t>
  </si>
  <si>
    <t>Gabanintha (Ni-Co-Cu zone only)</t>
  </si>
  <si>
    <t>Australian Vanadium</t>
  </si>
  <si>
    <t>media 28 Nov 2018</t>
  </si>
  <si>
    <t>Goodyear</t>
  </si>
  <si>
    <t>Julia (Goblin / Leprechaun)</t>
  </si>
  <si>
    <t>Mount Sholl</t>
  </si>
  <si>
    <t>Welcome Exploration</t>
  </si>
  <si>
    <t>Mount Day-Cat Camp</t>
  </si>
  <si>
    <t>Matsa Resources</t>
  </si>
  <si>
    <t>Mount Thirsty-Mission Sill</t>
  </si>
  <si>
    <t>Galileo Mining</t>
  </si>
  <si>
    <t>Goongarrie South (Fe)</t>
  </si>
  <si>
    <t>Quicksilver</t>
  </si>
  <si>
    <t>media 19 Nov 2018</t>
  </si>
  <si>
    <t>Sinclair</t>
  </si>
  <si>
    <t>Talisman Mining</t>
  </si>
  <si>
    <t>media 31 Aug 2018</t>
  </si>
  <si>
    <t>Wildcatters</t>
  </si>
  <si>
    <t>Wyo Well</t>
  </si>
  <si>
    <t xml:space="preserve"> Connor Brendan Gabriel </t>
  </si>
  <si>
    <t>Silver Knight</t>
  </si>
  <si>
    <t>Great Southern Nickel</t>
  </si>
  <si>
    <t>Lady Byron</t>
  </si>
  <si>
    <t>Australian Jade Mining</t>
  </si>
  <si>
    <t>Ghan Well</t>
  </si>
  <si>
    <t>Lawlers</t>
  </si>
  <si>
    <t>Carr Boyd</t>
  </si>
  <si>
    <t>Jubilee Metals Group (?)</t>
  </si>
  <si>
    <t>Bahodopi</t>
  </si>
  <si>
    <t>Vale</t>
  </si>
  <si>
    <t>RKEF</t>
  </si>
  <si>
    <t>Dalvi &amp; Bacon (2004)</t>
  </si>
  <si>
    <t>Buli</t>
  </si>
  <si>
    <t>Berger et al (2011)</t>
  </si>
  <si>
    <t>East Halmahera Group (Limonite)</t>
  </si>
  <si>
    <t>PT Antam</t>
  </si>
  <si>
    <t>East Halmahera Group (Saprolite)</t>
  </si>
  <si>
    <t>Gebe Island</t>
  </si>
  <si>
    <t>North Konawe Group (Limonite)</t>
  </si>
  <si>
    <t>North Konawe Group (Saprolite)</t>
  </si>
  <si>
    <t>North Konawe Group (Hanking)</t>
  </si>
  <si>
    <t>China Hanking Mining JV</t>
  </si>
  <si>
    <t>Obi Island</t>
  </si>
  <si>
    <t>Carnegie Minerals-50%, PT Antam-50% (?)</t>
  </si>
  <si>
    <t>Pomalaa (Limonite)</t>
  </si>
  <si>
    <t>Pomalaa (Saprolite)</t>
  </si>
  <si>
    <t>Pulau-Gag Island (Limonite)</t>
  </si>
  <si>
    <t>Pulau-Gag Island (Saprolite)</t>
  </si>
  <si>
    <t>Sorowako</t>
  </si>
  <si>
    <t>South-east Kalimantan</t>
  </si>
  <si>
    <t>PT Kreasitama Rimba Persada (?)</t>
  </si>
  <si>
    <t>South-east Sulawesi Coastal</t>
  </si>
  <si>
    <t>Mudd et al (2013)</t>
  </si>
  <si>
    <t>Sulawesi JV</t>
  </si>
  <si>
    <t>Weda Bay</t>
  </si>
  <si>
    <t>Eramet</t>
  </si>
  <si>
    <t>Hengjaya Mineralindo (HM)</t>
  </si>
  <si>
    <t>Tech Rep (2018-04)</t>
  </si>
  <si>
    <t>Berong</t>
  </si>
  <si>
    <t>DMCI Holdings</t>
  </si>
  <si>
    <t>Zambales-Global</t>
  </si>
  <si>
    <t>Sajona &amp; Domingo (2011)</t>
  </si>
  <si>
    <t>Taganito</t>
  </si>
  <si>
    <t>Nickel Asia Corp-65%, SMMC</t>
  </si>
  <si>
    <t>Moorsom</t>
  </si>
  <si>
    <t>Cagdianao (GFH)</t>
  </si>
  <si>
    <t>Global Ferronickel Holdings</t>
  </si>
  <si>
    <t>Cagdianao (NAC)</t>
  </si>
  <si>
    <t>Nickel Asia Corp</t>
  </si>
  <si>
    <t>Hinatuan-Taganaan</t>
  </si>
  <si>
    <t>Dinapigue</t>
  </si>
  <si>
    <t>Casiguran</t>
  </si>
  <si>
    <t>Century Peak Metals</t>
  </si>
  <si>
    <t>Rapid City II-Dinagat Island</t>
  </si>
  <si>
    <t>Manicani</t>
  </si>
  <si>
    <t>Rio Tuba</t>
  </si>
  <si>
    <t>Nickel Asia Corp-60%</t>
  </si>
  <si>
    <t>Nonoc</t>
  </si>
  <si>
    <t>Philnico Developments</t>
  </si>
  <si>
    <t>Sajona &amp; Domingo (2011), Berger et al (2011)</t>
  </si>
  <si>
    <t>Santa Cruz</t>
  </si>
  <si>
    <t>Benguet Corp</t>
  </si>
  <si>
    <t>AR's 2013 to 2018</t>
  </si>
  <si>
    <t>Long Point</t>
  </si>
  <si>
    <t>Pujada</t>
  </si>
  <si>
    <t>Asiaticus Management Corp</t>
  </si>
  <si>
    <t>1.3</t>
  </si>
  <si>
    <t>Mindoro (Lower Kisluyan-Buraboy)</t>
  </si>
  <si>
    <t>Intex Resources?</t>
  </si>
  <si>
    <t>Feasibility Study 2010</t>
  </si>
  <si>
    <t>Ipilan-Celestial</t>
  </si>
  <si>
    <t>Zambales Chromite</t>
  </si>
  <si>
    <t>Acoje</t>
  </si>
  <si>
    <t>Masinloc</t>
  </si>
  <si>
    <t>Lagonoy</t>
  </si>
  <si>
    <t>Agata Group</t>
  </si>
  <si>
    <t>Mindoro Resources-75%, Minimax Mineral Expl.-25%</t>
  </si>
  <si>
    <t>Tech Rep (2011-12)</t>
  </si>
  <si>
    <t>Alpha</t>
  </si>
  <si>
    <t>DMCI Mining Corp</t>
  </si>
  <si>
    <t>MDA 2011</t>
  </si>
  <si>
    <t>Infanta</t>
  </si>
  <si>
    <t>MacroAsia Corp?</t>
  </si>
  <si>
    <t>Website (13-01-2013)</t>
  </si>
  <si>
    <t>Toronto</t>
  </si>
  <si>
    <t>Oriental Peninsula</t>
  </si>
  <si>
    <t>Tech Rep 2008-04</t>
  </si>
  <si>
    <t>Pulot</t>
  </si>
  <si>
    <t>Isabela-New Frontier</t>
  </si>
  <si>
    <t>NiHAO Mineral Resources Int'l</t>
  </si>
  <si>
    <t>Romblon</t>
  </si>
  <si>
    <t>Dynamo Atlantic</t>
  </si>
  <si>
    <t>Carrascal</t>
  </si>
  <si>
    <t>Carrascal Nickel</t>
  </si>
  <si>
    <t>MMDC (Cabangahan-Sipangpang-Pili)</t>
  </si>
  <si>
    <t>Marcventures Holdings</t>
  </si>
  <si>
    <t>CP Tech Rep (2019)</t>
  </si>
  <si>
    <t>Marcventures-BRC</t>
  </si>
  <si>
    <t>Botolan</t>
  </si>
  <si>
    <t>AR 2010</t>
  </si>
  <si>
    <t>Manticao</t>
  </si>
  <si>
    <t>Myanmar</t>
  </si>
  <si>
    <t>Mwetaung</t>
  </si>
  <si>
    <t>Kingbao (Jingbao) Mining Co.</t>
  </si>
  <si>
    <t>1.09</t>
  </si>
  <si>
    <t>Tagaung Taung</t>
  </si>
  <si>
    <t>TISCO (Tata), CNMC</t>
  </si>
  <si>
    <t>2.15</t>
  </si>
  <si>
    <t>New Caledonia</t>
  </si>
  <si>
    <t>Goro</t>
  </si>
  <si>
    <t>AR's 2014 to 2018</t>
  </si>
  <si>
    <t>Koniambo</t>
  </si>
  <si>
    <t>Glencore-SMSP</t>
  </si>
  <si>
    <t>Doniambo-SLN Group</t>
  </si>
  <si>
    <t>Eramet-Société Le Nickel (SLN)</t>
  </si>
  <si>
    <t>Prony</t>
  </si>
  <si>
    <t>Argentina</t>
  </si>
  <si>
    <t>Las Aguilas</t>
  </si>
  <si>
    <t>Marifil Mines</t>
  </si>
  <si>
    <t>Tech Rep (2011-06)</t>
  </si>
  <si>
    <t>Brazil</t>
  </si>
  <si>
    <t>Araguaia North / South</t>
  </si>
  <si>
    <t>Horizonte Minerals</t>
  </si>
  <si>
    <t>Tech Rep (2018-12)</t>
  </si>
  <si>
    <t>Serra do Tapa</t>
  </si>
  <si>
    <t>Tech Rep (2019-09)</t>
  </si>
  <si>
    <t>Santa Rita</t>
  </si>
  <si>
    <t>Atlantic Nickel, Appian Capital</t>
  </si>
  <si>
    <t>media (28 Oct 2019)</t>
  </si>
  <si>
    <t>Caboclo dos Mangueiros</t>
  </si>
  <si>
    <t>Matos &amp; Ferreira Filho (2018)</t>
  </si>
  <si>
    <t>Americano do Brasil</t>
  </si>
  <si>
    <t>Votorantim, Prometalica (?)</t>
  </si>
  <si>
    <t>Mota-e-Silva et al (2011)</t>
  </si>
  <si>
    <t>Pedra Branca (PGEs)</t>
  </si>
  <si>
    <t>ValOre Metals Corp</t>
  </si>
  <si>
    <t>Tech Rep (2019-08)</t>
  </si>
  <si>
    <t>Limoeiro</t>
  </si>
  <si>
    <t>Votorantim (?)</t>
  </si>
  <si>
    <t>Mota-e-Silva et al (2015)</t>
  </si>
  <si>
    <t>Onça Puma</t>
  </si>
  <si>
    <t>Form 20F 2018</t>
  </si>
  <si>
    <t>Vermelho</t>
  </si>
  <si>
    <t>media (9 May 2018)</t>
  </si>
  <si>
    <t>Barro Alto</t>
  </si>
  <si>
    <t>Anglo American</t>
  </si>
  <si>
    <t>Niquelândia</t>
  </si>
  <si>
    <t>Piauí (São João do Piauí)</t>
  </si>
  <si>
    <t>Fact Sheet (2018)</t>
  </si>
  <si>
    <t>Jacaré</t>
  </si>
  <si>
    <t>Caron</t>
  </si>
  <si>
    <t>Ipanema</t>
  </si>
  <si>
    <t>Jacupiranga</t>
  </si>
  <si>
    <t>Morro de Engenho</t>
  </si>
  <si>
    <t>Morro de Niquel</t>
  </si>
  <si>
    <t>Serra do Quatipuru</t>
  </si>
  <si>
    <t>Tech Rep (2010-01)</t>
  </si>
  <si>
    <t>Santa Fé-Iporá</t>
  </si>
  <si>
    <t>Guinea</t>
  </si>
  <si>
    <t>Gogota</t>
  </si>
  <si>
    <t>SRG Mining</t>
  </si>
  <si>
    <t>Tech Rep (2018-06)</t>
  </si>
  <si>
    <t>Canada</t>
  </si>
  <si>
    <t>Alexo-Kelex</t>
  </si>
  <si>
    <t>Tartisan Nickel</t>
  </si>
  <si>
    <t>Tech Rep (2012-08)</t>
  </si>
  <si>
    <t>Blue Lake</t>
  </si>
  <si>
    <t>Tech Rep (2013-03)</t>
  </si>
  <si>
    <t>Bucko Lake</t>
  </si>
  <si>
    <t>Tech Rep (2012-10)</t>
  </si>
  <si>
    <t>Buckton-Buckton South</t>
  </si>
  <si>
    <t>DNI Metals</t>
  </si>
  <si>
    <t>Tech Rep's (2013-03, 2014-01)</t>
  </si>
  <si>
    <t>Canalask-Onion</t>
  </si>
  <si>
    <t>Victoria Gold Corp</t>
  </si>
  <si>
    <t>YGS (2009)</t>
  </si>
  <si>
    <t>Cat Lake-New Manitoba</t>
  </si>
  <si>
    <t>Yang et al (2014)</t>
  </si>
  <si>
    <t>Decar-Baptiste</t>
  </si>
  <si>
    <t>FPX Nickel Corp</t>
  </si>
  <si>
    <t>Tech Rep (2018-02)</t>
  </si>
  <si>
    <t>Denison</t>
  </si>
  <si>
    <t>Lonmin</t>
  </si>
  <si>
    <t>Wallbridge Mining data</t>
  </si>
  <si>
    <t>Dumont</t>
  </si>
  <si>
    <t>Tech Rep (2019-07)</t>
  </si>
  <si>
    <t>Dundonald</t>
  </si>
  <si>
    <t>Class 1 Nickel</t>
  </si>
  <si>
    <t>Tech Rep (2009-01)</t>
  </si>
  <si>
    <t>Eagle's Nest</t>
  </si>
  <si>
    <t>Noront Resources</t>
  </si>
  <si>
    <t>website (20 Jan 2013)</t>
  </si>
  <si>
    <t>Ferguson Lake</t>
  </si>
  <si>
    <t>Tech Rep (2011-11)</t>
  </si>
  <si>
    <t>Geordie Lake</t>
  </si>
  <si>
    <t>Sibanye-Stillwater</t>
  </si>
  <si>
    <t>Tech Rep (2008-07)</t>
  </si>
  <si>
    <t>Grasset</t>
  </si>
  <si>
    <t>Balmoral Resources</t>
  </si>
  <si>
    <t>Tech Rep (2016-01)</t>
  </si>
  <si>
    <t>Junior Lake-B4-7 / Alpha</t>
  </si>
  <si>
    <t>Landore Resources</t>
  </si>
  <si>
    <t>Tech Rep (2018-01)</t>
  </si>
  <si>
    <t>Junior Lake-VW</t>
  </si>
  <si>
    <t>Kenbridge</t>
  </si>
  <si>
    <t>Transition Metals Corp</t>
  </si>
  <si>
    <t>Lac des Iles</t>
  </si>
  <si>
    <t>North American Palladium</t>
  </si>
  <si>
    <t>Lac Levac-Nisk 1</t>
  </si>
  <si>
    <t>Nemaska Lithium (?)</t>
  </si>
  <si>
    <t>Tech Rep (2009-12)</t>
  </si>
  <si>
    <t>Lac Rocher</t>
  </si>
  <si>
    <t>Victory Nickel</t>
  </si>
  <si>
    <t>Tech Rep (2008-12)</t>
  </si>
  <si>
    <t>Lynn Lake</t>
  </si>
  <si>
    <t>Corazon Mining, Victory Nickel</t>
  </si>
  <si>
    <t>media (11 Oct 2018)</t>
  </si>
  <si>
    <t>Makwa (Maskwa)</t>
  </si>
  <si>
    <t>Grid Metals</t>
  </si>
  <si>
    <t>Tech Rep (2014-05)</t>
  </si>
  <si>
    <t>Marbridge-Cubric</t>
  </si>
  <si>
    <t>Tech Rep (2007-07)</t>
  </si>
  <si>
    <t>Mayville</t>
  </si>
  <si>
    <t>Shaw Dome-Hart</t>
  </si>
  <si>
    <t>Northern Sun Mining</t>
  </si>
  <si>
    <t>AIF 2013</t>
  </si>
  <si>
    <t>Shaw Dome-McWatters</t>
  </si>
  <si>
    <t>Shaw Dome-Redstone</t>
  </si>
  <si>
    <t>Mel</t>
  </si>
  <si>
    <t>Tech Rep (2007-03)</t>
  </si>
  <si>
    <t>Minago</t>
  </si>
  <si>
    <t>Tech Rep (2010-03)</t>
  </si>
  <si>
    <t>Nickel King (Thye Lake)</t>
  </si>
  <si>
    <t>Strongbow Exploration</t>
  </si>
  <si>
    <t>Tech Rep (2010-06)</t>
  </si>
  <si>
    <t>Nicobi</t>
  </si>
  <si>
    <t>Western Troy Capital Resources (?)</t>
  </si>
  <si>
    <t>website (4 August 2016)</t>
  </si>
  <si>
    <t>Werner Lake-Norpax</t>
  </si>
  <si>
    <t>Global Cobalt Corp</t>
  </si>
  <si>
    <t>website (10 July 2016)</t>
  </si>
  <si>
    <t>Norton Lake</t>
  </si>
  <si>
    <t>Copper Lake Resources</t>
  </si>
  <si>
    <t>Tech Rep (2009-05)</t>
  </si>
  <si>
    <t>Raglan-Nunavik Group #2</t>
  </si>
  <si>
    <t>Jilin Jien Nickel (?)</t>
  </si>
  <si>
    <t>Tech Rep (2010-04)</t>
  </si>
  <si>
    <t>Raglan-Nunavik Group #1</t>
  </si>
  <si>
    <t>Tech Rep (2011-08)</t>
  </si>
  <si>
    <t>Old Nick</t>
  </si>
  <si>
    <t>Huakan Int'l Mining</t>
  </si>
  <si>
    <t>Owen</t>
  </si>
  <si>
    <t>Sudbury Platinum</t>
  </si>
  <si>
    <t>website (7 Nov 2019)</t>
  </si>
  <si>
    <t>Sudbury-Parkin Offset</t>
  </si>
  <si>
    <t>Wallbridge Mining, Glencore</t>
  </si>
  <si>
    <t>Raglan</t>
  </si>
  <si>
    <t>River Valley</t>
  </si>
  <si>
    <t>New Age Metals</t>
  </si>
  <si>
    <t>Roughrider East/West</t>
  </si>
  <si>
    <t>Rio Tinto</t>
  </si>
  <si>
    <t>Tech Rep (2011-09)</t>
  </si>
  <si>
    <t>Shakespeare</t>
  </si>
  <si>
    <t>private equity</t>
  </si>
  <si>
    <t>Shebandowan West</t>
  </si>
  <si>
    <t>Vale, North American Pd</t>
  </si>
  <si>
    <t>Tech Rep (2007-10)</t>
  </si>
  <si>
    <t>Shining Tree</t>
  </si>
  <si>
    <t>AIF 2012-01</t>
  </si>
  <si>
    <t>Denendeh</t>
  </si>
  <si>
    <t>GNT (2016)</t>
  </si>
  <si>
    <t>Sudbury Group (Glencore)</t>
  </si>
  <si>
    <t>Sudbury Group (Vale)</t>
  </si>
  <si>
    <t>Sudbury-Aer-Kidd</t>
  </si>
  <si>
    <t>Pres. (2019-04)</t>
  </si>
  <si>
    <t>Sudbury-Lockerby / Conwest</t>
  </si>
  <si>
    <t>AIF 2014</t>
  </si>
  <si>
    <t>Sudbury-Podolsky (KGHM)</t>
  </si>
  <si>
    <t>KGHM International</t>
  </si>
  <si>
    <t>AIF 2010</t>
  </si>
  <si>
    <t>Sudbury-Lockerby East</t>
  </si>
  <si>
    <t>Sudbury-Victoria (KGHM)</t>
  </si>
  <si>
    <t>KGHM Presentation (undated)</t>
  </si>
  <si>
    <t>Sudbury-Kirkwood (KGHM)</t>
  </si>
  <si>
    <t>Sudbury-West Graham</t>
  </si>
  <si>
    <t>Sudbury Platinum, Landore Resources</t>
  </si>
  <si>
    <t>Texmont</t>
  </si>
  <si>
    <t>Fletcher Nickel (?)</t>
  </si>
  <si>
    <t>Thompson</t>
  </si>
  <si>
    <t>Form 20F 2015, 2018</t>
  </si>
  <si>
    <t>Thunder Bay North-Current Lake</t>
  </si>
  <si>
    <t>Turnagain</t>
  </si>
  <si>
    <t>Giga Metals Corp</t>
  </si>
  <si>
    <t>media (19 Sept 2019)</t>
  </si>
  <si>
    <t>Voisey's Bay</t>
  </si>
  <si>
    <t>Waterbury Lake</t>
  </si>
  <si>
    <t>Fission Energy</t>
  </si>
  <si>
    <t>Tech Rep (2013-01)</t>
  </si>
  <si>
    <t>Wellgreen</t>
  </si>
  <si>
    <t>Nickel Creek Platinum</t>
  </si>
  <si>
    <t>Werner Lake-Big Zone</t>
  </si>
  <si>
    <t>Global Cobalt Corp, Global Energy Metals Corp</t>
  </si>
  <si>
    <t>Tech Rep (2015-05)</t>
  </si>
  <si>
    <t>Zulapa (Ni-Cu)</t>
  </si>
  <si>
    <t>Globex Mining</t>
  </si>
  <si>
    <t>Ann Info Form 2013</t>
  </si>
  <si>
    <t>Côte d'Ivoire</t>
  </si>
  <si>
    <t>Samapleu</t>
  </si>
  <si>
    <t>Sama Resources, SODEMI</t>
  </si>
  <si>
    <t>Tech Rep (2015-12)</t>
  </si>
  <si>
    <t>Russia</t>
  </si>
  <si>
    <t>Chernogorskoye</t>
  </si>
  <si>
    <t>Boyd et al (2016)</t>
  </si>
  <si>
    <t>Ishkinino (Russia)</t>
  </si>
  <si>
    <t>Herrington et al, (2005)</t>
  </si>
  <si>
    <t>Kingash-Kingashsky</t>
  </si>
  <si>
    <t>Intergeo MMC (?)</t>
  </si>
  <si>
    <t>Tech Rep (2012-05)</t>
  </si>
  <si>
    <t>Kingash-Kuyovsky</t>
  </si>
  <si>
    <t>Kingash-Verkhnekingashsky</t>
  </si>
  <si>
    <t>Kola Peninsula</t>
  </si>
  <si>
    <t>Kun-Manie Group</t>
  </si>
  <si>
    <t>Amur Minerals Corp</t>
  </si>
  <si>
    <t>Malaya Pana-North Reef (Kiyevay)</t>
  </si>
  <si>
    <t>OAO Pana PGM</t>
  </si>
  <si>
    <t>website (19-03-2013)</t>
  </si>
  <si>
    <t>Maslovskoye</t>
  </si>
  <si>
    <t>Depsoit</t>
  </si>
  <si>
    <t>Mountain General'skaya</t>
  </si>
  <si>
    <t>FODD (2017)</t>
  </si>
  <si>
    <t>Nord Kamennik</t>
  </si>
  <si>
    <t>Pana-Eastern</t>
  </si>
  <si>
    <t>Pana-Western</t>
  </si>
  <si>
    <t>Souker</t>
  </si>
  <si>
    <t>Mechel Steel Group OAO (MTL)</t>
  </si>
  <si>
    <t>Buruktal</t>
  </si>
  <si>
    <t>Form 20F (2011, 2012)</t>
  </si>
  <si>
    <t xml:space="preserve">Cheremshanskoe </t>
  </si>
  <si>
    <t>Sinarskoe</t>
  </si>
  <si>
    <t>Rogozhinskoe (Rogozha)</t>
  </si>
  <si>
    <t>Akkim</t>
  </si>
  <si>
    <t>Korsakova et al (2012)</t>
  </si>
  <si>
    <t>Khikhnajarvi</t>
  </si>
  <si>
    <t>Runnijoki</t>
  </si>
  <si>
    <t>Laukku</t>
  </si>
  <si>
    <t>Lovnozerskoe</t>
  </si>
  <si>
    <t>Sueinlagash</t>
  </si>
  <si>
    <t>Lunges</t>
  </si>
  <si>
    <t>Monchegorsk-NKT</t>
  </si>
  <si>
    <t>Monchegorsk-Njudaivench</t>
  </si>
  <si>
    <t>Monchegorsk-Sophuaivench</t>
  </si>
  <si>
    <t>Monchegorsk-Sopcha (Lodes)</t>
  </si>
  <si>
    <t>Svetloozerskoe</t>
  </si>
  <si>
    <t>Lebjazhinskoe</t>
  </si>
  <si>
    <t>Kumbuksinskoe</t>
  </si>
  <si>
    <t>Vozhma Massif Orebody No. 4</t>
  </si>
  <si>
    <t>Leschevskoe</t>
  </si>
  <si>
    <t>Zolotoprozhskoe</t>
  </si>
  <si>
    <t>Severo-Konzhozerskoe</t>
  </si>
  <si>
    <t>Juzhno-Konzhozero</t>
  </si>
  <si>
    <t>Lambozero-1</t>
  </si>
  <si>
    <t>Rybozerskoe</t>
  </si>
  <si>
    <t>Zapadno-Rybozero</t>
  </si>
  <si>
    <t>Aganozero-Ni-bearing serpentinite</t>
  </si>
  <si>
    <t>Puerto Rico</t>
  </si>
  <si>
    <t>Guanajibo-Punta Guanajibo</t>
  </si>
  <si>
    <t>0.89</t>
  </si>
  <si>
    <t>Las Mesas</t>
  </si>
  <si>
    <t>0.81</t>
  </si>
  <si>
    <t>Rosario</t>
  </si>
  <si>
    <t>Weaver (1992)</t>
  </si>
  <si>
    <t>Maricao</t>
  </si>
  <si>
    <t>Turkey</t>
  </si>
  <si>
    <t>Manisa-Turgutlu Çaldağ</t>
  </si>
  <si>
    <t>Manisa Gördes</t>
  </si>
  <si>
    <t>Meta Nickel Kobalt</t>
  </si>
  <si>
    <t>Eliopoulos et al (2012)</t>
  </si>
  <si>
    <t>Albania</t>
  </si>
  <si>
    <t>Kukes-Krume-Lure</t>
  </si>
  <si>
    <t>pers. comm. Sokol Mati</t>
  </si>
  <si>
    <t>Librazhd-Pogradec</t>
  </si>
  <si>
    <t>Devolli Group</t>
  </si>
  <si>
    <t>Serbia</t>
  </si>
  <si>
    <t>Mokra Gora</t>
  </si>
  <si>
    <t>Rudjinci</t>
  </si>
  <si>
    <t>SMME (2013)</t>
  </si>
  <si>
    <t>Veluce (Veluca)</t>
  </si>
  <si>
    <t>Ba</t>
  </si>
  <si>
    <t>Kosovo</t>
  </si>
  <si>
    <t>Çikatovë (Čikatovo)</t>
  </si>
  <si>
    <t>Gllavicë (Glavica)</t>
  </si>
  <si>
    <t>Trstenik</t>
  </si>
  <si>
    <t>Oman</t>
  </si>
  <si>
    <t>Ibra Group</t>
  </si>
  <si>
    <t>pers. comm. Golightly</t>
  </si>
  <si>
    <t>Togo</t>
  </si>
  <si>
    <t>Mount Kpote</t>
  </si>
  <si>
    <t>Poland</t>
  </si>
  <si>
    <t>Szklary</t>
  </si>
  <si>
    <t>Botswana</t>
  </si>
  <si>
    <t>Dikoloti</t>
  </si>
  <si>
    <t>Tati-Selkirk</t>
  </si>
  <si>
    <t>Tati-Phoenix</t>
  </si>
  <si>
    <t>Phikwe</t>
  </si>
  <si>
    <t>BCL</t>
  </si>
  <si>
    <t>website (9 Jan 2013)</t>
  </si>
  <si>
    <t>SE Extension</t>
  </si>
  <si>
    <t>Selebi</t>
  </si>
  <si>
    <t>Selebi Central</t>
  </si>
  <si>
    <t>Selebi North</t>
  </si>
  <si>
    <t>Finland</t>
  </si>
  <si>
    <t>Ahokkala</t>
  </si>
  <si>
    <t>Eilu et al (2012)</t>
  </si>
  <si>
    <t>Arctic-Suhanko</t>
  </si>
  <si>
    <t>CD Capital Management</t>
  </si>
  <si>
    <t>Haukiaho</t>
  </si>
  <si>
    <t>Nortec Minerals Corp, Finore Mining</t>
  </si>
  <si>
    <t>Tech Rep (2013-09)</t>
  </si>
  <si>
    <t>Hitura</t>
  </si>
  <si>
    <t>Tech Rep (2012-12)</t>
  </si>
  <si>
    <t>Hotinvaara</t>
  </si>
  <si>
    <t>Magnus Minerals</t>
  </si>
  <si>
    <t>Pres. (2014-05)</t>
  </si>
  <si>
    <t>Ilmolahti-Ilmolahti</t>
  </si>
  <si>
    <t>Ilmolahti-Mäkisalo</t>
  </si>
  <si>
    <t>Ilmolahti-Ohensalo</t>
  </si>
  <si>
    <t>Ilmolahti-Törmälä</t>
  </si>
  <si>
    <t>Jauratsi</t>
  </si>
  <si>
    <t>Kaukua</t>
  </si>
  <si>
    <t>Palladium One Resources</t>
  </si>
  <si>
    <t>Kevitsa</t>
  </si>
  <si>
    <t>Boliden</t>
  </si>
  <si>
    <t>Koivujoki</t>
  </si>
  <si>
    <t>Kuhmo-Arola</t>
  </si>
  <si>
    <t>media (8 July 2014)</t>
  </si>
  <si>
    <t>Kuhmo-Hietaharju</t>
  </si>
  <si>
    <t>Kuhmo-Peura-Aho</t>
  </si>
  <si>
    <t>Kuhmo-Sika-Aho</t>
  </si>
  <si>
    <t>Kuhmo-Vaara</t>
  </si>
  <si>
    <t>media (19 Oct 2009)</t>
  </si>
  <si>
    <t>Kuusijärvi</t>
  </si>
  <si>
    <t>Geol Survey Finland (GTK; 27 Dec 2013)</t>
  </si>
  <si>
    <t>Kylylahti</t>
  </si>
  <si>
    <t>Outokumpu-Hautalampi (Keretti)</t>
  </si>
  <si>
    <t>Outokumpu-Riihilahti</t>
  </si>
  <si>
    <t>Outokumpu-Saramäki</t>
  </si>
  <si>
    <t>Outokumpu-Sarkalahti</t>
  </si>
  <si>
    <t>Outokumpu-Särkiniemi</t>
  </si>
  <si>
    <t>Outokumpu-Valkeisenranta (Rytky)</t>
  </si>
  <si>
    <t>Outokumpu-Vuonos</t>
  </si>
  <si>
    <t>Puumala-Rantala</t>
  </si>
  <si>
    <t>Rautavaara R1</t>
  </si>
  <si>
    <t>Bluejay Mining</t>
  </si>
  <si>
    <t>QR (2011-03)</t>
  </si>
  <si>
    <t>Riihilathi</t>
  </si>
  <si>
    <t>Ruimi</t>
  </si>
  <si>
    <t>Pres. (2011-11)</t>
  </si>
  <si>
    <t>Sampolanmäki</t>
  </si>
  <si>
    <t>Vammala-Ekojoki</t>
  </si>
  <si>
    <t>Dragon Mining</t>
  </si>
  <si>
    <t>media (18 March 2014)</t>
  </si>
  <si>
    <t>Vammala-Soukko</t>
  </si>
  <si>
    <t>Vammala-Stormi</t>
  </si>
  <si>
    <t>Iso-Siettelöjoki</t>
  </si>
  <si>
    <t>Sandstad et al (2012)</t>
  </si>
  <si>
    <t>China</t>
  </si>
  <si>
    <t>Huangshandong-Huangshan-Xiangshan</t>
  </si>
  <si>
    <t>Xinjiang Xinxin Mining Industry</t>
  </si>
  <si>
    <t>Kalatongke</t>
  </si>
  <si>
    <t>Zimbabwe</t>
  </si>
  <si>
    <t>Bindura (Trojan-Shangani-Hunter's Road)</t>
  </si>
  <si>
    <t>Asa Resource Group</t>
  </si>
  <si>
    <t>Unki Main Sulphide Zone</t>
  </si>
  <si>
    <t>Anglo American Pt</t>
  </si>
  <si>
    <t>Mimosa</t>
  </si>
  <si>
    <t>Sibanye-Stillwater, Impala Pt</t>
  </si>
  <si>
    <t>Zimplats</t>
  </si>
  <si>
    <t>Impala Platinum</t>
  </si>
  <si>
    <t>Bokai North/South (Todal)</t>
  </si>
  <si>
    <t>ERG</t>
  </si>
  <si>
    <t>media (9 July 2009)</t>
  </si>
  <si>
    <t>Chironde</t>
  </si>
  <si>
    <t>Zambia</t>
  </si>
  <si>
    <t>Kalumbila-Enterprise</t>
  </si>
  <si>
    <t>Munali</t>
  </si>
  <si>
    <t>Consolidated Nickel Mines</t>
  </si>
  <si>
    <t>Fact Sheet (2019-04)</t>
  </si>
  <si>
    <t>Nama (A-C-D)</t>
  </si>
  <si>
    <t>Tech Rep's (2007-05, 2008-05)</t>
  </si>
  <si>
    <t>Burundi</t>
  </si>
  <si>
    <t>Musongati</t>
  </si>
  <si>
    <t>Burundi Mining &amp; Metallurgy</t>
  </si>
  <si>
    <t>Tech Rep (2011-07)</t>
  </si>
  <si>
    <t>Nyabikere</t>
  </si>
  <si>
    <t>Evans et al (2016)</t>
  </si>
  <si>
    <t>Waga</t>
  </si>
  <si>
    <t>Tanzania</t>
  </si>
  <si>
    <t>Dutwa (Wamangola-Ngasamo)</t>
  </si>
  <si>
    <t>African Eagle</t>
  </si>
  <si>
    <t>Website (23 May 2013)</t>
  </si>
  <si>
    <t>Kapalagulu (Mibango)</t>
  </si>
  <si>
    <t>Kabanga</t>
  </si>
  <si>
    <t>Glencore, Barrick Gold</t>
  </si>
  <si>
    <t>Nachingwea-Ntaka Hill</t>
  </si>
  <si>
    <t>IMX Resources</t>
  </si>
  <si>
    <t>USA</t>
  </si>
  <si>
    <t>Birch Lake</t>
  </si>
  <si>
    <t>Antofagasta (through Twin Metals)</t>
  </si>
  <si>
    <t>Lundin Mining</t>
  </si>
  <si>
    <t>Maturi (incl. Nokomis)</t>
  </si>
  <si>
    <t>Maturi Southwest</t>
  </si>
  <si>
    <t>Mesaba (Babbit)</t>
  </si>
  <si>
    <t>Mayhew et al (2009), Teck (2010)</t>
  </si>
  <si>
    <t>NorthMet (Dunka Road)</t>
  </si>
  <si>
    <t>Polymet Mining</t>
  </si>
  <si>
    <t>Tamarack North</t>
  </si>
  <si>
    <t>Talon Metals</t>
  </si>
  <si>
    <t>Stillwater-East Boulder</t>
  </si>
  <si>
    <t>Eagle-Eagle East (USA)</t>
  </si>
  <si>
    <t>Dunka Pit</t>
  </si>
  <si>
    <t>Miller et al (2002), Miller (2015)</t>
  </si>
  <si>
    <t>Mouat</t>
  </si>
  <si>
    <t>Tech Rep 2009-06 (Nev)</t>
  </si>
  <si>
    <t>Nye Basin</t>
  </si>
  <si>
    <t>Mine LaMotte-Fredericktown</t>
  </si>
  <si>
    <t>Long (1992); Singer et al (2009)</t>
  </si>
  <si>
    <t>Gap</t>
  </si>
  <si>
    <t>Long (1992)</t>
  </si>
  <si>
    <t>Spruce Road</t>
  </si>
  <si>
    <t>Wetlegs</t>
  </si>
  <si>
    <t>Snipe Bay</t>
  </si>
  <si>
    <t>Szumigala et al (2011)</t>
  </si>
  <si>
    <t>Serpentine</t>
  </si>
  <si>
    <t>Babbit-Minnamax</t>
  </si>
  <si>
    <t>Mirror Harbor</t>
  </si>
  <si>
    <t>Local Boy</t>
  </si>
  <si>
    <t>Teck (2010)</t>
  </si>
  <si>
    <t>Higdon</t>
  </si>
  <si>
    <t>Funter Bay</t>
  </si>
  <si>
    <t>Crescent Creek</t>
  </si>
  <si>
    <t>Tech Rep (2009-06)</t>
  </si>
  <si>
    <t>Bohemia Basin (Basin-Takanis-Flapjack)</t>
  </si>
  <si>
    <t>Benbow</t>
  </si>
  <si>
    <t>Gasquet Mountain</t>
  </si>
  <si>
    <t>Red Flat Mountain</t>
  </si>
  <si>
    <t>Riddle (Nickel Mountain)</t>
  </si>
  <si>
    <t>Spain</t>
  </si>
  <si>
    <t>Aguablanca</t>
  </si>
  <si>
    <t>ResV-ResC 2015</t>
  </si>
  <si>
    <t>Norway</t>
  </si>
  <si>
    <t>Tech Rep (2009-02)</t>
  </si>
  <si>
    <t>Stormyra</t>
  </si>
  <si>
    <t>Malawi</t>
  </si>
  <si>
    <t>Chimimbe Hill</t>
  </si>
  <si>
    <t>Mkango Resources</t>
  </si>
  <si>
    <t>media (25 March 2009)</t>
  </si>
  <si>
    <t>Solomon Islands</t>
  </si>
  <si>
    <t>Isabela Island (San Jorge-Kolosori)</t>
  </si>
  <si>
    <t>Axiom Mining</t>
  </si>
  <si>
    <t>media (29 Dec 2015)</t>
  </si>
  <si>
    <t>Ngella-Floridas Islands</t>
  </si>
  <si>
    <t>media (10 Dec 2008)</t>
  </si>
  <si>
    <t>Guatemala</t>
  </si>
  <si>
    <t>Fenix-Exmibal (Saprolite)</t>
  </si>
  <si>
    <t>Solway Group</t>
  </si>
  <si>
    <t>Fenix-Exmibal (Limonite)</t>
  </si>
  <si>
    <t>Baja Verapaz</t>
  </si>
  <si>
    <t>Mayaniquel-Sechol Group</t>
  </si>
  <si>
    <t>Tech Rep (2011-04)</t>
  </si>
  <si>
    <t>Cerro Matoso</t>
  </si>
  <si>
    <t>India</t>
  </si>
  <si>
    <t>Bhimatangar</t>
  </si>
  <si>
    <t>Indian Gov't</t>
  </si>
  <si>
    <t>1.03</t>
  </si>
  <si>
    <t>0.15</t>
  </si>
  <si>
    <t>Kaliapani</t>
  </si>
  <si>
    <t>0.88</t>
  </si>
  <si>
    <t>Kansa</t>
  </si>
  <si>
    <t>0.8</t>
  </si>
  <si>
    <t>0.08</t>
  </si>
  <si>
    <t>Saruabil</t>
  </si>
  <si>
    <t>0.92</t>
  </si>
  <si>
    <t xml:space="preserve">Simlipal </t>
  </si>
  <si>
    <t>Greece</t>
  </si>
  <si>
    <t>Agios Ioannis</t>
  </si>
  <si>
    <t>Larco</t>
  </si>
  <si>
    <t>0.77</t>
  </si>
  <si>
    <t>Evvoia</t>
  </si>
  <si>
    <t>0.83</t>
  </si>
  <si>
    <t>Kastoria</t>
  </si>
  <si>
    <t>1.32</t>
  </si>
  <si>
    <t>Dominican Rep.</t>
  </si>
  <si>
    <t>Falcondo</t>
  </si>
  <si>
    <t>Americano Nickel</t>
  </si>
  <si>
    <t>Cumpié Hill-Cerro de Maimon</t>
  </si>
  <si>
    <t>Perilya Mines (Zhongjin)</t>
  </si>
  <si>
    <t>Kazakhstan</t>
  </si>
  <si>
    <t>Kempirsai (Kempirsay)</t>
  </si>
  <si>
    <t>Bekem Metals Inc., KKM</t>
  </si>
  <si>
    <t>Gornostai</t>
  </si>
  <si>
    <t xml:space="preserve">Kaznickel; Bekem Metals Inc. </t>
  </si>
  <si>
    <t>Shevchenko Group</t>
  </si>
  <si>
    <t>Mechel (formerly Oriel Resources plc)</t>
  </si>
  <si>
    <t>0.84</t>
  </si>
  <si>
    <t>Madagascar</t>
  </si>
  <si>
    <t>Ambatovy JV (incl. Anamalay)</t>
  </si>
  <si>
    <t>Sherritt, Sumitomo, Korea Resources Corp (KORES)</t>
  </si>
  <si>
    <t>Valozoro</t>
  </si>
  <si>
    <t>Cuba</t>
  </si>
  <si>
    <t>Sherritt, Cuban Gov't</t>
  </si>
  <si>
    <t>Pinares de Mayari-Nicaro</t>
  </si>
  <si>
    <t>unknown (Cuban Gov't?)</t>
  </si>
  <si>
    <t>Punta Gorda</t>
  </si>
  <si>
    <t>Taco Bay</t>
  </si>
  <si>
    <t>Nicaro</t>
  </si>
  <si>
    <t>Cajálbana</t>
  </si>
  <si>
    <t>San Felipe</t>
  </si>
  <si>
    <t>Morocco</t>
  </si>
  <si>
    <t>Bou-Azzer</t>
  </si>
  <si>
    <t>CTT (Managem)</t>
  </si>
  <si>
    <t>Cameroon</t>
  </si>
  <si>
    <t>Nkamouna-Mada</t>
  </si>
  <si>
    <t>Geovic Mining Corp</t>
  </si>
  <si>
    <t>Ethiopia</t>
  </si>
  <si>
    <t>Sidamo</t>
  </si>
  <si>
    <t>Tadesse et al (2003)</t>
  </si>
  <si>
    <t>Sweden</t>
  </si>
  <si>
    <t>Ror</t>
  </si>
  <si>
    <t>Lainejaur (Lainijaur)</t>
  </si>
  <si>
    <t>Lappvattnet</t>
  </si>
  <si>
    <t>Mojo</t>
  </si>
  <si>
    <t>Backviken</t>
  </si>
  <si>
    <t>Häggån</t>
  </si>
  <si>
    <t>Aura Energy</t>
  </si>
  <si>
    <t>Viken (Myrviken)</t>
  </si>
  <si>
    <t>Continental Precious Minerals</t>
  </si>
  <si>
    <t>Tech Rep (2014-02)</t>
  </si>
  <si>
    <t>Rönnbäcksnäset (Rönnbäcken)</t>
  </si>
  <si>
    <t>Nickel Mountain Resources</t>
  </si>
  <si>
    <t>Sundsberget</t>
  </si>
  <si>
    <t>Vinberget</t>
  </si>
  <si>
    <t>South Africa</t>
  </si>
  <si>
    <t>Berg</t>
  </si>
  <si>
    <t>Platfields</t>
  </si>
  <si>
    <t>Blue Ridge</t>
  </si>
  <si>
    <t>Sibanya-Stillwater, Imbani Pt</t>
  </si>
  <si>
    <t>Bokoni-Ga Phasha</t>
  </si>
  <si>
    <t>Atlatsa Resource, Anglo Am Pt</t>
  </si>
  <si>
    <t>Booysendal North / South-Everest</t>
  </si>
  <si>
    <t>Northam Pt, Mvelaphanda Res</t>
  </si>
  <si>
    <t>Chieftains Plain-Walhalla</t>
  </si>
  <si>
    <t>Sibanya-Stillwater</t>
  </si>
  <si>
    <t>Der Brochen</t>
  </si>
  <si>
    <t>Everest North-Vygenhoek</t>
  </si>
  <si>
    <t>Sibanya-Stillwater, Sylvania Pt</t>
  </si>
  <si>
    <t>Everest South-Hoogland</t>
  </si>
  <si>
    <t>Garatau (Garatouw/Hoepakrantz/De Kom)</t>
  </si>
  <si>
    <t>Nkwe Pt</t>
  </si>
  <si>
    <t>Grootboom</t>
  </si>
  <si>
    <t>Sedibelo Pt Mines, Moepi</t>
  </si>
  <si>
    <t>Website (21 Oct 2019)</t>
  </si>
  <si>
    <t>Kliprivier</t>
  </si>
  <si>
    <t>Website (7 April 2016)</t>
  </si>
  <si>
    <t>Lesego</t>
  </si>
  <si>
    <t>Lesego Pt</t>
  </si>
  <si>
    <t>Liger (Leeuwkop-Tigerpoort)</t>
  </si>
  <si>
    <t>Limpopo-Baobab/Doornvlei/Dwaalkop/Zebedelia</t>
  </si>
  <si>
    <t>Lonmin, Northam Pt</t>
  </si>
  <si>
    <t>Mareesburg</t>
  </si>
  <si>
    <t>Eastern Pt</t>
  </si>
  <si>
    <t>Marula</t>
  </si>
  <si>
    <t>Impala Pt</t>
  </si>
  <si>
    <t>Modikwa</t>
  </si>
  <si>
    <t>Anglo Am Pt, African Rainbow Mins</t>
  </si>
  <si>
    <t>Mototolo</t>
  </si>
  <si>
    <t>Mphahlele</t>
  </si>
  <si>
    <t>Smokey Hills</t>
  </si>
  <si>
    <t>Aberdeen International</t>
  </si>
  <si>
    <t>Spitzkop-Kennedy's Vale</t>
  </si>
  <si>
    <t>Tjate</t>
  </si>
  <si>
    <t>Jubilee Metals Group</t>
  </si>
  <si>
    <t>Tubatse (Eerste Geluk-Nooitverwacht)</t>
  </si>
  <si>
    <t>Twickenham</t>
  </si>
  <si>
    <t>Two Rivers</t>
  </si>
  <si>
    <t>African Rainbow Mins, Impala Pt</t>
  </si>
  <si>
    <t>Zondernaam</t>
  </si>
  <si>
    <t>Sibanye-Stillwater, Bakgaga Pt</t>
  </si>
  <si>
    <t>Afplats-Imbasa / Imkosi</t>
  </si>
  <si>
    <t>ERG? previously Impala Pt</t>
  </si>
  <si>
    <t>ResV-ResC 2017</t>
  </si>
  <si>
    <t>Afplats-Leeuwkop</t>
  </si>
  <si>
    <t>Amandelbult-Dishaba</t>
  </si>
  <si>
    <t>Amandelbult-Tumela</t>
  </si>
  <si>
    <t>Bafokeng-Rasimone</t>
  </si>
  <si>
    <t>Royal Bafokeng, Anglo Am Pt</t>
  </si>
  <si>
    <t>Bakubung (Ledig-Frischgewaagd)</t>
  </si>
  <si>
    <t>Wesizwe, Anglo Am Pt</t>
  </si>
  <si>
    <t>Crocodile River</t>
  </si>
  <si>
    <t>Eastern Pt, Gubevu</t>
  </si>
  <si>
    <t>Eland</t>
  </si>
  <si>
    <t>Northam Pt</t>
  </si>
  <si>
    <t>Hoedspruit</t>
  </si>
  <si>
    <t>Impala</t>
  </si>
  <si>
    <t>Impala-RBR JV</t>
  </si>
  <si>
    <t>Impala Pt-RBR JV</t>
  </si>
  <si>
    <t>Kroondal (PSA)</t>
  </si>
  <si>
    <t>Anglo Am Pt, Sibanye-Stillwater</t>
  </si>
  <si>
    <t>Kruidfontein</t>
  </si>
  <si>
    <t>Sedibelo Pt Mines, Watervale</t>
  </si>
  <si>
    <t>Magazynskraal-Sedibelo East</t>
  </si>
  <si>
    <t>Sedibelo Pt Mines, Bakgatla</t>
  </si>
  <si>
    <t>Marikana (Lonmin)</t>
  </si>
  <si>
    <t>Marikana (PSA)</t>
  </si>
  <si>
    <t>Maseve-1 / 3</t>
  </si>
  <si>
    <t>Royal Bafokeng Platinum</t>
  </si>
  <si>
    <t>Pandora JV</t>
  </si>
  <si>
    <t>Pilanesburg-East / West Pits</t>
  </si>
  <si>
    <t>Rooderand (Platinum Australia)</t>
  </si>
  <si>
    <t>Pt Australia, Atla Mining Res</t>
  </si>
  <si>
    <t>Rooderand (Sedibelo)</t>
  </si>
  <si>
    <t>Ruighoek</t>
  </si>
  <si>
    <t>Sedibelo Pt Mines, Itereleng Bakgatla</t>
  </si>
  <si>
    <t>Rustenburg Group</t>
  </si>
  <si>
    <t>Sedibelo Central</t>
  </si>
  <si>
    <t>Sedibelo Pt Mines, Itereleng Bakgatla Min. Res.</t>
  </si>
  <si>
    <t>Siphumelele 3</t>
  </si>
  <si>
    <t>Union North/South</t>
  </si>
  <si>
    <t>Siyanda Resources</t>
  </si>
  <si>
    <t>Witkleifontein</t>
  </si>
  <si>
    <t>Zondereinde (Northam)</t>
  </si>
  <si>
    <t>Platreef (Flatreef-Turfspruit)</t>
  </si>
  <si>
    <t>Ivanhoe Mines</t>
  </si>
  <si>
    <t>Mogalakwena-Boikgantsho</t>
  </si>
  <si>
    <t>Akanani</t>
  </si>
  <si>
    <t>Rooipoort</t>
  </si>
  <si>
    <t>Tech Rep (2005-12)</t>
  </si>
  <si>
    <t>Volspruit</t>
  </si>
  <si>
    <t>Sylvania Pt</t>
  </si>
  <si>
    <t>Tech Rep (2010-21)</t>
  </si>
  <si>
    <t>War Springs (Oorlogsfontein)</t>
  </si>
  <si>
    <t>Sedibelo, Wesizwe Pt, etc</t>
  </si>
  <si>
    <t>Waterberg</t>
  </si>
  <si>
    <t>Platinum Group Metals</t>
  </si>
  <si>
    <t>Tech Rep (2018-11)</t>
  </si>
  <si>
    <t>Aurora</t>
  </si>
  <si>
    <t>Tech Rep (2010-12)</t>
  </si>
  <si>
    <t>Mokopane</t>
  </si>
  <si>
    <t>Matimba Resources (?)</t>
  </si>
  <si>
    <t>Loskop JV (Rietfontein/De Wagendrift)</t>
  </si>
  <si>
    <t>Lonmin, Sedibelo Pt Mines</t>
  </si>
  <si>
    <t>Nkomati</t>
  </si>
  <si>
    <t>African Rainbow Min, Norilsk Nickel</t>
  </si>
  <si>
    <t>Sheba's Ridge</t>
  </si>
  <si>
    <t>Sibanye-Stillwater, Anglo Am Pt, IDC</t>
  </si>
  <si>
    <t>Jacomyns Pan</t>
  </si>
  <si>
    <t>Bon Accord-Segalla</t>
  </si>
  <si>
    <t>Brochure (2010-01)</t>
  </si>
  <si>
    <t>Int'l Waters</t>
  </si>
  <si>
    <t>Clarion-Clipperton (Nautilus)</t>
  </si>
  <si>
    <t>%Mn</t>
  </si>
  <si>
    <t>Tech Rep (2016-07)</t>
  </si>
  <si>
    <t>Clarion-Clipperton (Russia)</t>
  </si>
  <si>
    <t>Yuzhmorgeologia (2014)</t>
  </si>
  <si>
    <t>Yuzhmorgeologia</t>
  </si>
  <si>
    <t>Clarion-Clipperton (Russian-led JV)</t>
  </si>
  <si>
    <t>Abromowski (2014)</t>
  </si>
  <si>
    <t>InterOcean Metal Joint Organisation ('IOM')</t>
  </si>
  <si>
    <t>Clarion-Clipperton (KIOST-Korea)</t>
  </si>
  <si>
    <t>KIOST (2014)</t>
  </si>
  <si>
    <t>Korean Institute of Ocean Science &amp; Technology (KIOST)</t>
  </si>
  <si>
    <t>PNG1</t>
  </si>
  <si>
    <t>PNG2</t>
  </si>
  <si>
    <t>PNG3</t>
  </si>
  <si>
    <t>PNG4</t>
  </si>
  <si>
    <t>PNG5</t>
  </si>
  <si>
    <t>PNG6</t>
  </si>
  <si>
    <t>AUS1</t>
  </si>
  <si>
    <t>AUS2</t>
  </si>
  <si>
    <t>AUS3</t>
  </si>
  <si>
    <t>AUS4</t>
  </si>
  <si>
    <t>AUS5</t>
  </si>
  <si>
    <t>AUS6</t>
  </si>
  <si>
    <t>AUS7</t>
  </si>
  <si>
    <t>AUS8</t>
  </si>
  <si>
    <t>AUS9</t>
  </si>
  <si>
    <t>AUS10</t>
  </si>
  <si>
    <t>AUS11</t>
  </si>
  <si>
    <t>AUS12</t>
  </si>
  <si>
    <t>AUS13</t>
  </si>
  <si>
    <t>AUS14</t>
  </si>
  <si>
    <t>AUS15</t>
  </si>
  <si>
    <t>AUS16</t>
  </si>
  <si>
    <t>AUS17</t>
  </si>
  <si>
    <t>AUS18</t>
  </si>
  <si>
    <t>AUS19</t>
  </si>
  <si>
    <t>AUS20</t>
  </si>
  <si>
    <t>AUS21</t>
  </si>
  <si>
    <t>AUS22</t>
  </si>
  <si>
    <t>AUS23</t>
  </si>
  <si>
    <t>AUS24</t>
  </si>
  <si>
    <t>AUS25</t>
  </si>
  <si>
    <t>AUS26</t>
  </si>
  <si>
    <t>AUS27</t>
  </si>
  <si>
    <t>AUS28</t>
  </si>
  <si>
    <t>AUS29</t>
  </si>
  <si>
    <t>AUS30</t>
  </si>
  <si>
    <t>AUS31</t>
  </si>
  <si>
    <t>AUS32</t>
  </si>
  <si>
    <t>AUS33</t>
  </si>
  <si>
    <t>AUS34</t>
  </si>
  <si>
    <t>AUS35</t>
  </si>
  <si>
    <t>AUS36</t>
  </si>
  <si>
    <t>AUS37</t>
  </si>
  <si>
    <t>AUS38</t>
  </si>
  <si>
    <t>AUS39</t>
  </si>
  <si>
    <t>AUS40</t>
  </si>
  <si>
    <t>AUS41</t>
  </si>
  <si>
    <t>AUS42</t>
  </si>
  <si>
    <t>AUS43</t>
  </si>
  <si>
    <t>AUS44</t>
  </si>
  <si>
    <t>AUS45</t>
  </si>
  <si>
    <t>AUS46</t>
  </si>
  <si>
    <t>AUS47</t>
  </si>
  <si>
    <t>AUS48</t>
  </si>
  <si>
    <t>AUS49</t>
  </si>
  <si>
    <t>AUS50</t>
  </si>
  <si>
    <t>AUS51</t>
  </si>
  <si>
    <t>AUS52</t>
  </si>
  <si>
    <t>AUS53</t>
  </si>
  <si>
    <t>AUS54</t>
  </si>
  <si>
    <t>AUS55</t>
  </si>
  <si>
    <t>AUS56</t>
  </si>
  <si>
    <t>AUS57</t>
  </si>
  <si>
    <t>AUS58</t>
  </si>
  <si>
    <t>AUS59</t>
  </si>
  <si>
    <t>AUS60</t>
  </si>
  <si>
    <t>AUS61</t>
  </si>
  <si>
    <t>AUS62</t>
  </si>
  <si>
    <t>AUS63</t>
  </si>
  <si>
    <t>AUS64</t>
  </si>
  <si>
    <t>AUS65</t>
  </si>
  <si>
    <t>AUS66</t>
  </si>
  <si>
    <t>AUS67</t>
  </si>
  <si>
    <t>AUS68</t>
  </si>
  <si>
    <t>AUS69</t>
  </si>
  <si>
    <t>AUS70</t>
  </si>
  <si>
    <t>AUS71</t>
  </si>
  <si>
    <t>AUS72</t>
  </si>
  <si>
    <t>AUS73</t>
  </si>
  <si>
    <t>AUS74</t>
  </si>
  <si>
    <t>AUS75</t>
  </si>
  <si>
    <t>AUS76</t>
  </si>
  <si>
    <t>AUS77</t>
  </si>
  <si>
    <t>AUS78</t>
  </si>
  <si>
    <t>AUS79</t>
  </si>
  <si>
    <t>AUS80</t>
  </si>
  <si>
    <t>AUS81</t>
  </si>
  <si>
    <t>AUS82</t>
  </si>
  <si>
    <t>AUS83</t>
  </si>
  <si>
    <t>AUS84</t>
  </si>
  <si>
    <t>AUS85</t>
  </si>
  <si>
    <t>AUS86</t>
  </si>
  <si>
    <t>AUS87</t>
  </si>
  <si>
    <t>AUS88</t>
  </si>
  <si>
    <t>AUS89</t>
  </si>
  <si>
    <t>AUS90</t>
  </si>
  <si>
    <t>AUS91</t>
  </si>
  <si>
    <t>AUS92</t>
  </si>
  <si>
    <t>AUS93</t>
  </si>
  <si>
    <t>AUS94</t>
  </si>
  <si>
    <t>AUS95</t>
  </si>
  <si>
    <t>AUS96</t>
  </si>
  <si>
    <t>AUS97</t>
  </si>
  <si>
    <t>AUS98</t>
  </si>
  <si>
    <t>AUS99</t>
  </si>
  <si>
    <t>AUS100</t>
  </si>
  <si>
    <t>AUS101</t>
  </si>
  <si>
    <t>AUS102</t>
  </si>
  <si>
    <t>AUS103</t>
  </si>
  <si>
    <t>AUS104</t>
  </si>
  <si>
    <t>AUS105</t>
  </si>
  <si>
    <t>AUS106</t>
  </si>
  <si>
    <t>AUS107</t>
  </si>
  <si>
    <t>AUS108</t>
  </si>
  <si>
    <t>AUS109</t>
  </si>
  <si>
    <t>AUS110</t>
  </si>
  <si>
    <t>AUS111</t>
  </si>
  <si>
    <t>AUS112</t>
  </si>
  <si>
    <t>AUS113</t>
  </si>
  <si>
    <t>AUS114</t>
  </si>
  <si>
    <t>AUS115</t>
  </si>
  <si>
    <t>AUS116</t>
  </si>
  <si>
    <t>AUS117</t>
  </si>
  <si>
    <t>AUS118</t>
  </si>
  <si>
    <t>AUS119</t>
  </si>
  <si>
    <t>AUS120</t>
  </si>
  <si>
    <t>AUS121</t>
  </si>
  <si>
    <t>AUS122</t>
  </si>
  <si>
    <t>AUS123</t>
  </si>
  <si>
    <t>AUS124</t>
  </si>
  <si>
    <t>AUS125</t>
  </si>
  <si>
    <t>AUS126</t>
  </si>
  <si>
    <t>AUS127</t>
  </si>
  <si>
    <t>AUS128</t>
  </si>
  <si>
    <t>AUS129</t>
  </si>
  <si>
    <t>AUS130</t>
  </si>
  <si>
    <t>AUS131</t>
  </si>
  <si>
    <t>AUS132</t>
  </si>
  <si>
    <t>AUS133</t>
  </si>
  <si>
    <t>AUS134</t>
  </si>
  <si>
    <t>AUS135</t>
  </si>
  <si>
    <t>AUS136</t>
  </si>
  <si>
    <t>AUS137</t>
  </si>
  <si>
    <t>AUS138</t>
  </si>
  <si>
    <t>AUS139</t>
  </si>
  <si>
    <t>AUS140</t>
  </si>
  <si>
    <t>AUS141</t>
  </si>
  <si>
    <t>AUS142</t>
  </si>
  <si>
    <t>AUS143</t>
  </si>
  <si>
    <t>AUS144</t>
  </si>
  <si>
    <t>AUS145</t>
  </si>
  <si>
    <t>AUS146</t>
  </si>
  <si>
    <t>AUS147</t>
  </si>
  <si>
    <t>AUS148</t>
  </si>
  <si>
    <t>AUS149</t>
  </si>
  <si>
    <t>AUS150</t>
  </si>
  <si>
    <t>IND1</t>
  </si>
  <si>
    <t>IDN1</t>
  </si>
  <si>
    <t>IDN2</t>
  </si>
  <si>
    <t>IDN3</t>
  </si>
  <si>
    <t>IDN4</t>
  </si>
  <si>
    <t>IDN5</t>
  </si>
  <si>
    <t>IDN6</t>
  </si>
  <si>
    <t>IDN7</t>
  </si>
  <si>
    <t>IDN8</t>
  </si>
  <si>
    <t>IDN9</t>
  </si>
  <si>
    <t>IDN10</t>
  </si>
  <si>
    <t>IDN11</t>
  </si>
  <si>
    <t>IDN12</t>
  </si>
  <si>
    <t>IDN13</t>
  </si>
  <si>
    <t>IDN14</t>
  </si>
  <si>
    <t>IDN15</t>
  </si>
  <si>
    <t>IDN16</t>
  </si>
  <si>
    <t>IDN17</t>
  </si>
  <si>
    <t>IDN18</t>
  </si>
  <si>
    <t>IDN19</t>
  </si>
  <si>
    <t>IDN20</t>
  </si>
  <si>
    <t>PHL1</t>
  </si>
  <si>
    <t>PHL2</t>
  </si>
  <si>
    <t>PHL3</t>
  </si>
  <si>
    <t>PHL4</t>
  </si>
  <si>
    <t>PHL5</t>
  </si>
  <si>
    <t>PHL6</t>
  </si>
  <si>
    <t>PHL7</t>
  </si>
  <si>
    <t>PHL8</t>
  </si>
  <si>
    <t>PHL9</t>
  </si>
  <si>
    <t>PHL10</t>
  </si>
  <si>
    <t>PHL11</t>
  </si>
  <si>
    <t>PHL12</t>
  </si>
  <si>
    <t>PHL13</t>
  </si>
  <si>
    <t>PHL14</t>
  </si>
  <si>
    <t>PHL15</t>
  </si>
  <si>
    <t>PHL16</t>
  </si>
  <si>
    <t>PHL17</t>
  </si>
  <si>
    <t>PHL18</t>
  </si>
  <si>
    <t>PHL19</t>
  </si>
  <si>
    <t>PHL20</t>
  </si>
  <si>
    <t>PHL21</t>
  </si>
  <si>
    <t>PHL22</t>
  </si>
  <si>
    <t>PHL23</t>
  </si>
  <si>
    <t>PHL24</t>
  </si>
  <si>
    <t>PHL25</t>
  </si>
  <si>
    <t>PHL26</t>
  </si>
  <si>
    <t>PHL27</t>
  </si>
  <si>
    <t>PHL28</t>
  </si>
  <si>
    <t>PHL29</t>
  </si>
  <si>
    <t>PHL30</t>
  </si>
  <si>
    <t>PHL31</t>
  </si>
  <si>
    <t>PHL32</t>
  </si>
  <si>
    <t>PHL33</t>
  </si>
  <si>
    <t>PHL34</t>
  </si>
  <si>
    <t>MMR1</t>
  </si>
  <si>
    <t>MMR2</t>
  </si>
  <si>
    <t>NCL1</t>
  </si>
  <si>
    <t>NCL2</t>
  </si>
  <si>
    <t>NCL3</t>
  </si>
  <si>
    <t>NCL4</t>
  </si>
  <si>
    <t>ARG1</t>
  </si>
  <si>
    <t>BRA1</t>
  </si>
  <si>
    <t>BRA2</t>
  </si>
  <si>
    <t>BRA3</t>
  </si>
  <si>
    <t>BRA4</t>
  </si>
  <si>
    <t>BRA5</t>
  </si>
  <si>
    <t>BRA6</t>
  </si>
  <si>
    <t>BRA7</t>
  </si>
  <si>
    <t>BRA8</t>
  </si>
  <si>
    <t>BRA9</t>
  </si>
  <si>
    <t>BRA10</t>
  </si>
  <si>
    <t>BRA11</t>
  </si>
  <si>
    <t>BRA12</t>
  </si>
  <si>
    <t>BRA13</t>
  </si>
  <si>
    <t>BRA14</t>
  </si>
  <si>
    <t>BRA15</t>
  </si>
  <si>
    <t>BRA16</t>
  </si>
  <si>
    <t>BRA17</t>
  </si>
  <si>
    <t>BRA18</t>
  </si>
  <si>
    <t>BRA19</t>
  </si>
  <si>
    <t>BRA20</t>
  </si>
  <si>
    <t>BRA21</t>
  </si>
  <si>
    <t>BRA22</t>
  </si>
  <si>
    <t>GIN1</t>
  </si>
  <si>
    <t>CAN1</t>
  </si>
  <si>
    <t>CAN2</t>
  </si>
  <si>
    <t>CAN3</t>
  </si>
  <si>
    <t>CAN4</t>
  </si>
  <si>
    <t>CAN5</t>
  </si>
  <si>
    <t>CAN6</t>
  </si>
  <si>
    <t>CAN7</t>
  </si>
  <si>
    <t>CAN8</t>
  </si>
  <si>
    <t>CAN9</t>
  </si>
  <si>
    <t>CAN10</t>
  </si>
  <si>
    <t>CAN11</t>
  </si>
  <si>
    <t>CAN12</t>
  </si>
  <si>
    <t>CAN13</t>
  </si>
  <si>
    <t>CAN14</t>
  </si>
  <si>
    <t>CAN15</t>
  </si>
  <si>
    <t>CAN16</t>
  </si>
  <si>
    <t>CAN17</t>
  </si>
  <si>
    <t>CAN18</t>
  </si>
  <si>
    <t>CAN19</t>
  </si>
  <si>
    <t>CAN20</t>
  </si>
  <si>
    <t>CAN21</t>
  </si>
  <si>
    <t>CAN22</t>
  </si>
  <si>
    <t>CAN23</t>
  </si>
  <si>
    <t>CAN24</t>
  </si>
  <si>
    <t>CAN25</t>
  </si>
  <si>
    <t>CAN26</t>
  </si>
  <si>
    <t>CAN27</t>
  </si>
  <si>
    <t>CAN28</t>
  </si>
  <si>
    <t>CAN29</t>
  </si>
  <si>
    <t>CAN30</t>
  </si>
  <si>
    <t>CAN31</t>
  </si>
  <si>
    <t>CAN32</t>
  </si>
  <si>
    <t>CAN33</t>
  </si>
  <si>
    <t>CAN34</t>
  </si>
  <si>
    <t>CAN35</t>
  </si>
  <si>
    <t>CAN36</t>
  </si>
  <si>
    <t>CAN37</t>
  </si>
  <si>
    <t>CAN38</t>
  </si>
  <si>
    <t>CAN39</t>
  </si>
  <si>
    <t>CAN40</t>
  </si>
  <si>
    <t>CAN41</t>
  </si>
  <si>
    <t>CAN42</t>
  </si>
  <si>
    <t>CAN43</t>
  </si>
  <si>
    <t>CAN44</t>
  </si>
  <si>
    <t>CAN45</t>
  </si>
  <si>
    <t>CAN46</t>
  </si>
  <si>
    <t>CAN47</t>
  </si>
  <si>
    <t>CAN48</t>
  </si>
  <si>
    <t>CAN49</t>
  </si>
  <si>
    <t>CAN50</t>
  </si>
  <si>
    <t>CAN51</t>
  </si>
  <si>
    <t>CAN52</t>
  </si>
  <si>
    <t>CAN53</t>
  </si>
  <si>
    <t>CAN54</t>
  </si>
  <si>
    <t>CAN55</t>
  </si>
  <si>
    <t>CAN56</t>
  </si>
  <si>
    <t>CAN57</t>
  </si>
  <si>
    <t>CAN58</t>
  </si>
  <si>
    <t>CAN59</t>
  </si>
  <si>
    <t>CAN60</t>
  </si>
  <si>
    <t>CAN61</t>
  </si>
  <si>
    <t>CAN62</t>
  </si>
  <si>
    <t>CAN63</t>
  </si>
  <si>
    <t>CAN64</t>
  </si>
  <si>
    <t>CAN65</t>
  </si>
  <si>
    <t>CAN66</t>
  </si>
  <si>
    <t>CIV1</t>
  </si>
  <si>
    <t>CIV2</t>
  </si>
  <si>
    <t>RUS1</t>
  </si>
  <si>
    <t>RUS2</t>
  </si>
  <si>
    <t>RUS3</t>
  </si>
  <si>
    <t>RUS4</t>
  </si>
  <si>
    <t>RUS5</t>
  </si>
  <si>
    <t>RUS6</t>
  </si>
  <si>
    <t>RUS7</t>
  </si>
  <si>
    <t>RUS8</t>
  </si>
  <si>
    <t>RUS9</t>
  </si>
  <si>
    <t>RUS10</t>
  </si>
  <si>
    <t>RUS11</t>
  </si>
  <si>
    <t>RUS12</t>
  </si>
  <si>
    <t>RUS13</t>
  </si>
  <si>
    <t>RUS14</t>
  </si>
  <si>
    <t>RUS15</t>
  </si>
  <si>
    <t>RUS16</t>
  </si>
  <si>
    <t>RUS17</t>
  </si>
  <si>
    <t>RUS18</t>
  </si>
  <si>
    <t>RUS19</t>
  </si>
  <si>
    <t>RUS20</t>
  </si>
  <si>
    <t>RUS21</t>
  </si>
  <si>
    <t>RUS22</t>
  </si>
  <si>
    <t>RUS23</t>
  </si>
  <si>
    <t>RUS24</t>
  </si>
  <si>
    <t>RUS25</t>
  </si>
  <si>
    <t>RUS26</t>
  </si>
  <si>
    <t>RUS27</t>
  </si>
  <si>
    <t>RUS28</t>
  </si>
  <si>
    <t>RUS29</t>
  </si>
  <si>
    <t>RUS30</t>
  </si>
  <si>
    <t>RUS31</t>
  </si>
  <si>
    <t>RUS32</t>
  </si>
  <si>
    <t>RUS33</t>
  </si>
  <si>
    <t>RUS34</t>
  </si>
  <si>
    <t>RUS35</t>
  </si>
  <si>
    <t>RUS36</t>
  </si>
  <si>
    <t>RUS37</t>
  </si>
  <si>
    <t>RUS38</t>
  </si>
  <si>
    <t>RUS39</t>
  </si>
  <si>
    <t>RUS40</t>
  </si>
  <si>
    <t>RUS41</t>
  </si>
  <si>
    <t>RUS42</t>
  </si>
  <si>
    <t>RUS43</t>
  </si>
  <si>
    <t>RUS44</t>
  </si>
  <si>
    <t>RUS45</t>
  </si>
  <si>
    <t>RUS46</t>
  </si>
  <si>
    <t>RUS47</t>
  </si>
  <si>
    <t>PRI1</t>
  </si>
  <si>
    <t>PRI2</t>
  </si>
  <si>
    <t>PRI3</t>
  </si>
  <si>
    <t>PRI4</t>
  </si>
  <si>
    <t>SRB1</t>
  </si>
  <si>
    <t>SRB2</t>
  </si>
  <si>
    <t>SRB3</t>
  </si>
  <si>
    <t>SRB4</t>
  </si>
  <si>
    <t>TUR1</t>
  </si>
  <si>
    <t>TUR2</t>
  </si>
  <si>
    <t>ALB1</t>
  </si>
  <si>
    <t>ALB2</t>
  </si>
  <si>
    <t>ALB3</t>
  </si>
  <si>
    <t>RKS1</t>
  </si>
  <si>
    <t>RKS2</t>
  </si>
  <si>
    <t>RKS3</t>
  </si>
  <si>
    <t>OMN1</t>
  </si>
  <si>
    <t>TGO1</t>
  </si>
  <si>
    <t>POL1</t>
  </si>
  <si>
    <t>BWA1</t>
  </si>
  <si>
    <t>BWA2</t>
  </si>
  <si>
    <t>BWA3</t>
  </si>
  <si>
    <t>BWA4</t>
  </si>
  <si>
    <t>BWA5</t>
  </si>
  <si>
    <t>BWA6</t>
  </si>
  <si>
    <t>BWA7</t>
  </si>
  <si>
    <t>BWA8</t>
  </si>
  <si>
    <t>FIN1</t>
  </si>
  <si>
    <t>FIN2</t>
  </si>
  <si>
    <t>FIN3</t>
  </si>
  <si>
    <t>FIN4</t>
  </si>
  <si>
    <t>FIN5</t>
  </si>
  <si>
    <t>FIN6</t>
  </si>
  <si>
    <t>FIN7</t>
  </si>
  <si>
    <t>FIN8</t>
  </si>
  <si>
    <t>FIN9</t>
  </si>
  <si>
    <t>FIN10</t>
  </si>
  <si>
    <t>FIN11</t>
  </si>
  <si>
    <t>FIN12</t>
  </si>
  <si>
    <t>FIN13</t>
  </si>
  <si>
    <t>FIN14</t>
  </si>
  <si>
    <t>FIN15</t>
  </si>
  <si>
    <t>FIN16</t>
  </si>
  <si>
    <t>FIN17</t>
  </si>
  <si>
    <t>FIN18</t>
  </si>
  <si>
    <t>FIN19</t>
  </si>
  <si>
    <t>FIN20</t>
  </si>
  <si>
    <t>FIN21</t>
  </si>
  <si>
    <t>FIN22</t>
  </si>
  <si>
    <t>FIN23</t>
  </si>
  <si>
    <t>FIN24</t>
  </si>
  <si>
    <t>FIN25</t>
  </si>
  <si>
    <t>FIN26</t>
  </si>
  <si>
    <t>FIN27</t>
  </si>
  <si>
    <t>FIN28</t>
  </si>
  <si>
    <t>FIN29</t>
  </si>
  <si>
    <t>FIN30</t>
  </si>
  <si>
    <t>FIN31</t>
  </si>
  <si>
    <t>FIN32</t>
  </si>
  <si>
    <t>FIN33</t>
  </si>
  <si>
    <t>FIN34</t>
  </si>
  <si>
    <t>FIN35</t>
  </si>
  <si>
    <t>FIN36</t>
  </si>
  <si>
    <t>FIN37</t>
  </si>
  <si>
    <t>FIN38</t>
  </si>
  <si>
    <t>FIN39</t>
  </si>
  <si>
    <t>FIN40</t>
  </si>
  <si>
    <t>CHN1</t>
  </si>
  <si>
    <t>CHN2</t>
  </si>
  <si>
    <t>ZWE1</t>
  </si>
  <si>
    <t>ZWE2</t>
  </si>
  <si>
    <t>ZWE3</t>
  </si>
  <si>
    <t>ZWE4</t>
  </si>
  <si>
    <t>ZWE5</t>
  </si>
  <si>
    <t>ZWE6</t>
  </si>
  <si>
    <t>ZMB1</t>
  </si>
  <si>
    <t>ZMB2</t>
  </si>
  <si>
    <t>ZMB3</t>
  </si>
  <si>
    <t>BDI1</t>
  </si>
  <si>
    <t>BDI2</t>
  </si>
  <si>
    <t>BDI3</t>
  </si>
  <si>
    <t>TZA1</t>
  </si>
  <si>
    <t>TZA2</t>
  </si>
  <si>
    <t>TZA3</t>
  </si>
  <si>
    <t>TZA4</t>
  </si>
  <si>
    <t>USA1</t>
  </si>
  <si>
    <t>USA2</t>
  </si>
  <si>
    <t>USA3</t>
  </si>
  <si>
    <t>USA4</t>
  </si>
  <si>
    <t>USA5</t>
  </si>
  <si>
    <t>USA6</t>
  </si>
  <si>
    <t>USA7</t>
  </si>
  <si>
    <t>USA8</t>
  </si>
  <si>
    <t>USA9</t>
  </si>
  <si>
    <t>USA10</t>
  </si>
  <si>
    <t>USA11</t>
  </si>
  <si>
    <t>USA12</t>
  </si>
  <si>
    <t>USA13</t>
  </si>
  <si>
    <t>USA14</t>
  </si>
  <si>
    <t>USA15</t>
  </si>
  <si>
    <t>USA16</t>
  </si>
  <si>
    <t>USA17</t>
  </si>
  <si>
    <t>USA18</t>
  </si>
  <si>
    <t>USA19</t>
  </si>
  <si>
    <t>USA20</t>
  </si>
  <si>
    <t>USA21</t>
  </si>
  <si>
    <t>USA22</t>
  </si>
  <si>
    <t>USA23</t>
  </si>
  <si>
    <t>USA24</t>
  </si>
  <si>
    <t>USA25</t>
  </si>
  <si>
    <t>USA26</t>
  </si>
  <si>
    <t>USA27</t>
  </si>
  <si>
    <t>USA28</t>
  </si>
  <si>
    <t>ESP1</t>
  </si>
  <si>
    <t>NOR1</t>
  </si>
  <si>
    <t>NOR2</t>
  </si>
  <si>
    <t>NOR3</t>
  </si>
  <si>
    <t>NOR4</t>
  </si>
  <si>
    <t>NOR5</t>
  </si>
  <si>
    <t>NOR6</t>
  </si>
  <si>
    <t>MWI1</t>
  </si>
  <si>
    <t>SLB1</t>
  </si>
  <si>
    <t>SLB2</t>
  </si>
  <si>
    <t>COL1</t>
  </si>
  <si>
    <t>GTM1</t>
  </si>
  <si>
    <t>GTM2</t>
  </si>
  <si>
    <t>GTM3</t>
  </si>
  <si>
    <t>GTM4</t>
  </si>
  <si>
    <t>IND2</t>
  </si>
  <si>
    <t>IND3</t>
  </si>
  <si>
    <t>IND4</t>
  </si>
  <si>
    <t>IND5</t>
  </si>
  <si>
    <t>GRC1</t>
  </si>
  <si>
    <t>GRC2</t>
  </si>
  <si>
    <t>GRC3</t>
  </si>
  <si>
    <t>DOM1</t>
  </si>
  <si>
    <t>DOM2</t>
  </si>
  <si>
    <t>KAZ1</t>
  </si>
  <si>
    <t>KAZ2</t>
  </si>
  <si>
    <t>KAZ3</t>
  </si>
  <si>
    <t>MDG1</t>
  </si>
  <si>
    <t>MDG2</t>
  </si>
  <si>
    <t>CUB1</t>
  </si>
  <si>
    <t>CUB2</t>
  </si>
  <si>
    <t>CUB3</t>
  </si>
  <si>
    <t>CUB4</t>
  </si>
  <si>
    <t>CUB5</t>
  </si>
  <si>
    <t>CUB6</t>
  </si>
  <si>
    <t>CUB7</t>
  </si>
  <si>
    <t>CUB8</t>
  </si>
  <si>
    <t>MAR1</t>
  </si>
  <si>
    <t>CMR1</t>
  </si>
  <si>
    <t>ETH1</t>
  </si>
  <si>
    <t>SWE1</t>
  </si>
  <si>
    <t>SWE2</t>
  </si>
  <si>
    <t>SWE3</t>
  </si>
  <si>
    <t>SWE4</t>
  </si>
  <si>
    <t>SWE5</t>
  </si>
  <si>
    <t>SWE6</t>
  </si>
  <si>
    <t>SWE7</t>
  </si>
  <si>
    <t>SWE8</t>
  </si>
  <si>
    <t>SWE9</t>
  </si>
  <si>
    <t>SWE10</t>
  </si>
  <si>
    <t>SWE11</t>
  </si>
  <si>
    <t>SWE12</t>
  </si>
  <si>
    <t>ZAF1</t>
  </si>
  <si>
    <t>ZAF2</t>
  </si>
  <si>
    <t>ZAF3</t>
  </si>
  <si>
    <t>ZAF4</t>
  </si>
  <si>
    <t>ZAF5</t>
  </si>
  <si>
    <t>ZAF6</t>
  </si>
  <si>
    <t>ZAF7</t>
  </si>
  <si>
    <t>ZAF8</t>
  </si>
  <si>
    <t>ZAF9</t>
  </si>
  <si>
    <t>ZAF10</t>
  </si>
  <si>
    <t>ZAF11</t>
  </si>
  <si>
    <t>ZAF12</t>
  </si>
  <si>
    <t>ZAF13</t>
  </si>
  <si>
    <t>ZAF14</t>
  </si>
  <si>
    <t>ZAF15</t>
  </si>
  <si>
    <t>ZAF16</t>
  </si>
  <si>
    <t>ZAF17</t>
  </si>
  <si>
    <t>ZAF18</t>
  </si>
  <si>
    <t>ZAF19</t>
  </si>
  <si>
    <t>ZAF20</t>
  </si>
  <si>
    <t>ZAF21</t>
  </si>
  <si>
    <t>ZAF22</t>
  </si>
  <si>
    <t>ZAF23</t>
  </si>
  <si>
    <t>ZAF24</t>
  </si>
  <si>
    <t>ZAF25</t>
  </si>
  <si>
    <t>ZAF26</t>
  </si>
  <si>
    <t>ZAF27</t>
  </si>
  <si>
    <t>ZAF28</t>
  </si>
  <si>
    <t>ZAF29</t>
  </si>
  <si>
    <t>ZAF30</t>
  </si>
  <si>
    <t>ZAF31</t>
  </si>
  <si>
    <t>ZAF32</t>
  </si>
  <si>
    <t>ZAF33</t>
  </si>
  <si>
    <t>ZAF34</t>
  </si>
  <si>
    <t>ZAF35</t>
  </si>
  <si>
    <t>ZAF36</t>
  </si>
  <si>
    <t>ZAF37</t>
  </si>
  <si>
    <t>ZAF38</t>
  </si>
  <si>
    <t>ZAF39</t>
  </si>
  <si>
    <t>ZAF40</t>
  </si>
  <si>
    <t>ZAF41</t>
  </si>
  <si>
    <t>ZAF42</t>
  </si>
  <si>
    <t>ZAF43</t>
  </si>
  <si>
    <t>ZAF44</t>
  </si>
  <si>
    <t>ZAF45</t>
  </si>
  <si>
    <t>ZAF46</t>
  </si>
  <si>
    <t>ZAF47</t>
  </si>
  <si>
    <t>ZAF48</t>
  </si>
  <si>
    <t>ZAF49</t>
  </si>
  <si>
    <t>ZAF50</t>
  </si>
  <si>
    <t>ZAF51</t>
  </si>
  <si>
    <t>ZAF52</t>
  </si>
  <si>
    <t>ZAF53</t>
  </si>
  <si>
    <t>ZAF54</t>
  </si>
  <si>
    <t>ZAF55</t>
  </si>
  <si>
    <t>ZAF56</t>
  </si>
  <si>
    <t>ZAF57</t>
  </si>
  <si>
    <t>ZAF58</t>
  </si>
  <si>
    <t>ZAF59</t>
  </si>
  <si>
    <t>ZAF60</t>
  </si>
  <si>
    <t>ZAF61</t>
  </si>
  <si>
    <t>ZAF62</t>
  </si>
  <si>
    <t>ZAF63</t>
  </si>
  <si>
    <t>ZAF64</t>
  </si>
  <si>
    <t>ZAF65</t>
  </si>
  <si>
    <t>ZAF66</t>
  </si>
  <si>
    <t>ZAF67</t>
  </si>
  <si>
    <t>ZAF68</t>
  </si>
  <si>
    <t>ZAF69</t>
  </si>
  <si>
    <t>ZAF70</t>
  </si>
  <si>
    <t>ZAF71</t>
  </si>
  <si>
    <t>ZAF72</t>
  </si>
  <si>
    <t>ZAF73</t>
  </si>
  <si>
    <t>ZAF74</t>
  </si>
  <si>
    <t>ZAF75</t>
  </si>
  <si>
    <t>ZAF76</t>
  </si>
  <si>
    <t>ZAF77</t>
  </si>
  <si>
    <t>ZAF78</t>
  </si>
  <si>
    <t>ZAF79</t>
  </si>
  <si>
    <t>ZAF80</t>
  </si>
  <si>
    <t>ZAF81</t>
  </si>
  <si>
    <t>ZAF82</t>
  </si>
  <si>
    <t>ZAF83</t>
  </si>
  <si>
    <t>ZAF84</t>
  </si>
  <si>
    <t>ZAF85</t>
  </si>
  <si>
    <t>ZAF86</t>
  </si>
  <si>
    <t>ZAF87</t>
  </si>
  <si>
    <t>ZAF88</t>
  </si>
  <si>
    <t>ZAF89</t>
  </si>
  <si>
    <t>ZAF90</t>
  </si>
  <si>
    <t>ZAF91</t>
  </si>
  <si>
    <t>ZAF92</t>
  </si>
  <si>
    <t>ZAF93</t>
  </si>
  <si>
    <t>ZAF94</t>
  </si>
  <si>
    <t>ZAF95</t>
  </si>
  <si>
    <t>ZAF96</t>
  </si>
  <si>
    <t>ZAF97</t>
  </si>
  <si>
    <t>ZAF98</t>
  </si>
  <si>
    <t>ZAF99</t>
  </si>
  <si>
    <t>ZAF100</t>
  </si>
  <si>
    <t>ZAF101</t>
  </si>
  <si>
    <t>ZAF102</t>
  </si>
  <si>
    <t>ZAF103</t>
  </si>
  <si>
    <t>ZAF104</t>
  </si>
  <si>
    <t>ZAF105</t>
  </si>
  <si>
    <t>ZAF106</t>
  </si>
  <si>
    <t>ZAF107</t>
  </si>
  <si>
    <t>ZAF108</t>
  </si>
  <si>
    <t>INT1</t>
  </si>
  <si>
    <t>INT2</t>
  </si>
  <si>
    <t>INT3</t>
  </si>
  <si>
    <t>INT4</t>
  </si>
  <si>
    <t>Mt Ni</t>
  </si>
  <si>
    <t>Mine type</t>
  </si>
  <si>
    <t>Other</t>
  </si>
  <si>
    <t>DNI</t>
  </si>
  <si>
    <t>Undefined</t>
  </si>
  <si>
    <t>Total resources</t>
  </si>
  <si>
    <t>SSP2 RCP 1.9</t>
  </si>
  <si>
    <t>GDP (PPP) (billion US$2005/yr)</t>
  </si>
  <si>
    <t>Carbon price (US$2005/t CO2)</t>
  </si>
  <si>
    <t>PV capacity (GW)</t>
  </si>
  <si>
    <t>CSP capacity (GW)</t>
  </si>
  <si>
    <t>Wind capacity (GW)</t>
  </si>
  <si>
    <t>Geothermal capacity (GW)</t>
  </si>
  <si>
    <t>Hydro capacity (GW)</t>
  </si>
  <si>
    <t>Nuclear capacity (GW)</t>
  </si>
  <si>
    <t>Secondary energy (electricity) (EJ/yr)</t>
  </si>
  <si>
    <t>Secondary energy (electricity) (GWh/yr)</t>
  </si>
  <si>
    <t>Secondary energy wind</t>
  </si>
  <si>
    <t>Secondary energy solar (EJ/year)</t>
  </si>
  <si>
    <t>Secondary energy bio + CCS</t>
  </si>
  <si>
    <t>Secondary energy coal + CCS</t>
  </si>
  <si>
    <t>Secondary energy natural gas + CCS</t>
  </si>
  <si>
    <t>Solar share</t>
  </si>
  <si>
    <t>Wind share</t>
  </si>
  <si>
    <t>Hydro share</t>
  </si>
  <si>
    <t>Nuclear share</t>
  </si>
  <si>
    <t>Oil share</t>
  </si>
  <si>
    <t>Coal + CCS share</t>
  </si>
  <si>
    <t>Ocean share</t>
  </si>
  <si>
    <t>Total capacity (GW)</t>
  </si>
  <si>
    <t>Reported total (GW)</t>
  </si>
  <si>
    <t>Secondary energy bio w/o CCS</t>
  </si>
  <si>
    <t>Secondary energy coal w/o CCS</t>
  </si>
  <si>
    <t>Secondary energy natural gas w/o CCS</t>
  </si>
  <si>
    <t>Geothermal share</t>
  </si>
  <si>
    <t>Variable renewable energy share</t>
  </si>
  <si>
    <t>Population (million)</t>
  </si>
  <si>
    <t>ICE share</t>
  </si>
  <si>
    <t>HEV share</t>
  </si>
  <si>
    <t>PHEV share</t>
  </si>
  <si>
    <t>BEV share</t>
  </si>
  <si>
    <t>Total HEV + ICE</t>
  </si>
  <si>
    <t>Passenger vehicle shares</t>
  </si>
  <si>
    <t>Bus shares</t>
  </si>
  <si>
    <t>Truck shares</t>
  </si>
  <si>
    <t>Sulfide</t>
  </si>
  <si>
    <t>Laterite</t>
  </si>
  <si>
    <t>Combined</t>
  </si>
  <si>
    <t>Ore type</t>
  </si>
  <si>
    <t>OECD</t>
  </si>
  <si>
    <t>Reforming economies</t>
  </si>
  <si>
    <t>Asia</t>
  </si>
  <si>
    <t>Middle East and Africa</t>
  </si>
  <si>
    <t>Latin America</t>
  </si>
  <si>
    <t>Colombia</t>
  </si>
  <si>
    <t>ATL</t>
  </si>
  <si>
    <t>Stationary</t>
  </si>
  <si>
    <t>NCA share</t>
  </si>
  <si>
    <t>NMC 811 share</t>
  </si>
  <si>
    <t>NMC 622 share</t>
  </si>
  <si>
    <t>NMC 532 share</t>
  </si>
  <si>
    <t>NMC 422 share</t>
  </si>
  <si>
    <t>NMC 111 share</t>
  </si>
  <si>
    <t>Passenger vehicles**</t>
  </si>
  <si>
    <t>Trucks***</t>
  </si>
  <si>
    <t>Buses</t>
  </si>
  <si>
    <t>*The values from BNEF (2019) are placed two years (3 years for 2015) before the forecast by BNEF (2019) to account for manufacturing time</t>
  </si>
  <si>
    <t>The black values are from BNEF(2019), the blue values are from Van der Linden (2020) and the purple values are extrapolations based on the values by BNEF (2019) and Van der Linden (2020)</t>
  </si>
  <si>
    <t>**Van der Linden (2020) increases the share of NMC811 and decreases the share of NCA+ However, in this thesis this is switched around to reflect the relative difficulty of obtaining cobalt</t>
  </si>
  <si>
    <t>In addition, it is likely that higher energy density is preferred in the future and even if NMC gets a higher energy density than NCA+, this is likely due to increased nickel content</t>
  </si>
  <si>
    <t>which is also reflected by increasing the NCA share.</t>
  </si>
  <si>
    <t>***In Van der Linden (2020), the values for trucks stagnate, however, in this thesis the NCA and NMC 811 shares keep growing and LFP is reduced to create a scenario where more nickel is required</t>
  </si>
  <si>
    <t>If substitution occurs in the model, it follows that a switch is made back to incerasing LFP or another technology that does not contain (as much) nickel</t>
  </si>
  <si>
    <t>Corruption score</t>
  </si>
  <si>
    <t>Normalised score</t>
  </si>
  <si>
    <t>Percentage of sales</t>
  </si>
  <si>
    <t>SSP1 RCP 1.9</t>
  </si>
  <si>
    <t>Total biomass capacity (GW)</t>
  </si>
  <si>
    <t>Total oil capacity (GW)</t>
  </si>
  <si>
    <t>Total coal capacity (GW)</t>
  </si>
  <si>
    <t>Total gas capacity (GW)</t>
  </si>
  <si>
    <t>Assumed ocean capacity (GW)</t>
  </si>
  <si>
    <t>Assumed bio capacity w/o CCS (GW)</t>
  </si>
  <si>
    <t>Assumed bio capacity + CCS (GW)</t>
  </si>
  <si>
    <t>Assumed oil capacity w/o CCS (GW)</t>
  </si>
  <si>
    <t>Assumed oil capacity + CCS (GW)</t>
  </si>
  <si>
    <t xml:space="preserve">Assumed coal capacity w/o CCS (GW) </t>
  </si>
  <si>
    <t>Assumed coal capacity + CCS (GW)</t>
  </si>
  <si>
    <t>Assumed gas capacity w/o CCS (GW)</t>
  </si>
  <si>
    <t>Assumed gas capacity + CCS (GW)</t>
  </si>
  <si>
    <t>Fraction of bio + CCS</t>
  </si>
  <si>
    <t>Fraction of coal + CCS</t>
  </si>
  <si>
    <t>Fraction of gas + CCS</t>
  </si>
  <si>
    <t>Fraction of oil + CCS</t>
  </si>
  <si>
    <t>SSP5 RCP 1.9</t>
  </si>
  <si>
    <t>SSP2 Baseline</t>
  </si>
  <si>
    <t>Assumed ocean capacity (GW)*</t>
  </si>
  <si>
    <t>PV fraction</t>
  </si>
  <si>
    <t>CSP fraction</t>
  </si>
  <si>
    <t>Wind fraction</t>
  </si>
  <si>
    <t>Hydro fraction</t>
  </si>
  <si>
    <t>Nuclear fraction</t>
  </si>
  <si>
    <t>Ocean fraction</t>
  </si>
  <si>
    <t>Geothermal fraction</t>
  </si>
  <si>
    <t>Electrification</t>
  </si>
  <si>
    <t>FCEV share</t>
  </si>
  <si>
    <t>Total BEV + PHEV + FCEV</t>
  </si>
  <si>
    <t>Total BEV + FCEV</t>
  </si>
  <si>
    <t>NCA+ share</t>
  </si>
  <si>
    <t>Battery scenario</t>
  </si>
  <si>
    <t>Passenger vehicles</t>
  </si>
  <si>
    <t>Trucks</t>
  </si>
  <si>
    <t>Low flex</t>
  </si>
  <si>
    <t>Mid flex</t>
  </si>
  <si>
    <t>High flex</t>
  </si>
  <si>
    <t>VRE share</t>
  </si>
  <si>
    <t>Initial status</t>
  </si>
  <si>
    <t>USGS MCS 2018 Price Data (unless noted)</t>
  </si>
  <si>
    <t>Ni basis</t>
  </si>
  <si>
    <t>ID</t>
  </si>
  <si>
    <t>Ore</t>
  </si>
  <si>
    <t>Mineral</t>
  </si>
  <si>
    <t>Deposit Type</t>
  </si>
  <si>
    <t>Primary</t>
  </si>
  <si>
    <t>Secondary</t>
  </si>
  <si>
    <t>Other Notes</t>
  </si>
  <si>
    <t>%H2O</t>
  </si>
  <si>
    <t>US$/t ore</t>
  </si>
  <si>
    <t>US$million</t>
  </si>
  <si>
    <t>kt Mn</t>
  </si>
  <si>
    <t>ore.%Ni</t>
  </si>
  <si>
    <t>Brown's-Brown's East</t>
  </si>
  <si>
    <t>China Minmetals</t>
  </si>
  <si>
    <t>Magmatic Sulphide</t>
  </si>
  <si>
    <t>Sediment-hosted polymetallic</t>
  </si>
  <si>
    <t>C</t>
  </si>
  <si>
    <t>QR 2008-06</t>
  </si>
  <si>
    <t>Area 55</t>
  </si>
  <si>
    <t>AR 2007</t>
  </si>
  <si>
    <t>Mulga Rock East (base metals)</t>
  </si>
  <si>
    <t>Vimy Resources</t>
  </si>
  <si>
    <t>Unconformity-related Uranium</t>
  </si>
  <si>
    <t>Mount Fitch (Ni-Cu-Co)</t>
  </si>
  <si>
    <t>Melba Flats (North Cuni-Genets)</t>
  </si>
  <si>
    <t>Dundas Mining?</t>
  </si>
  <si>
    <t>Intrusion-related</t>
  </si>
  <si>
    <t>NC</t>
  </si>
  <si>
    <t>AR 2006</t>
  </si>
  <si>
    <t>Stanton</t>
  </si>
  <si>
    <t>Northern Cobalt</t>
  </si>
  <si>
    <t>Sediment-hosted Stratiform/Stratabound Cu</t>
  </si>
  <si>
    <t>Ahmad &amp; Khan (2013)</t>
  </si>
  <si>
    <t>Gordonbrook-Bungonia</t>
  </si>
  <si>
    <t>Oxide?</t>
  </si>
  <si>
    <t>Oxide-Clay Silicate</t>
  </si>
  <si>
    <t>Oxide-hydrous Mg silicate</t>
  </si>
  <si>
    <t>Clay silicate</t>
  </si>
  <si>
    <t>Oxide</t>
  </si>
  <si>
    <t>Hydrous Mg silicate-oxide-clay silicate</t>
  </si>
  <si>
    <t>Clay silicate-Hydrous Mg silicate-oxide</t>
  </si>
  <si>
    <t>Oxide-clay silicate</t>
  </si>
  <si>
    <t>Oxide-Clay silicate</t>
  </si>
  <si>
    <t>Oxide-hydrous Mg silicate?</t>
  </si>
  <si>
    <t>Clay silicate-Oxide</t>
  </si>
  <si>
    <t>Clay silicate-oxide</t>
  </si>
  <si>
    <t>Oxide-Clay silicate?</t>
  </si>
  <si>
    <t>Clay silicate-oxide?</t>
  </si>
  <si>
    <t>Clay silicate?</t>
  </si>
  <si>
    <t>Camelback Bore East</t>
  </si>
  <si>
    <t>Archean Komatiite</t>
  </si>
  <si>
    <t>Flood Basalt related</t>
  </si>
  <si>
    <t>Proterozoic Komatiite?</t>
  </si>
  <si>
    <t>Hydrothermal Ni</t>
  </si>
  <si>
    <t>Skarn-type hydrothermal Ni</t>
  </si>
  <si>
    <t>Layered Intrusive</t>
  </si>
  <si>
    <t>Archean Tholeiite</t>
  </si>
  <si>
    <t>Fe-Ti-V Magnetite</t>
  </si>
  <si>
    <t>Proterozoic Komatiite</t>
  </si>
  <si>
    <t>Proterozoic Tholeiitic</t>
  </si>
  <si>
    <t>Archean Komatiite?</t>
  </si>
  <si>
    <t>AUS151</t>
  </si>
  <si>
    <t>AUS152</t>
  </si>
  <si>
    <t>AUS153</t>
  </si>
  <si>
    <t>AUS154</t>
  </si>
  <si>
    <t>Magmatic Feeder</t>
  </si>
  <si>
    <t>AUS155</t>
  </si>
  <si>
    <t>TC</t>
  </si>
  <si>
    <t>AUS156</t>
  </si>
  <si>
    <t>AUS157</t>
  </si>
  <si>
    <t>Classifications are best guesses…</t>
  </si>
  <si>
    <t>Hydrous Mg silicate-oxide</t>
  </si>
  <si>
    <t>Hydrous Mg silicate</t>
  </si>
  <si>
    <t>Cycloops (Cyclops)</t>
  </si>
  <si>
    <t>Oxide-Hydrous Mg silicate</t>
  </si>
  <si>
    <t>Hydrous Mg silicate-Oxide?</t>
  </si>
  <si>
    <t>Hydrous Mg silicate-oxide?</t>
  </si>
  <si>
    <t>Hydrous Mg silicate-Oxide</t>
  </si>
  <si>
    <t>Stratabound Stratiform Reef-type</t>
  </si>
  <si>
    <t>Jaguar-Onca Rosa</t>
  </si>
  <si>
    <t>Centaurus Metals</t>
  </si>
  <si>
    <t>IOCG</t>
  </si>
  <si>
    <t>Hydrothermal related</t>
  </si>
  <si>
    <t>media (6 Aug 2019)</t>
  </si>
  <si>
    <t>Oxide-Mg silicate</t>
  </si>
  <si>
    <t>Hydrous Mg silicate-clay silicate</t>
  </si>
  <si>
    <t>Hydrous Mg silicate-clay silicate-oxide</t>
  </si>
  <si>
    <t>Brazilian Nickel</t>
  </si>
  <si>
    <t>Clay silicate-hydrous Mg silicate</t>
  </si>
  <si>
    <t>Água Branca</t>
  </si>
  <si>
    <t>Radaelli (2000)</t>
  </si>
  <si>
    <t>Diorama</t>
  </si>
  <si>
    <t>BRA23</t>
  </si>
  <si>
    <t>Tira Pressa</t>
  </si>
  <si>
    <t>BRA24</t>
  </si>
  <si>
    <t>Montes Claros</t>
  </si>
  <si>
    <t>BRA25</t>
  </si>
  <si>
    <t>Morro Sem Bone-Morro do Leme</t>
  </si>
  <si>
    <t>GK Resources</t>
  </si>
  <si>
    <t>media (12 Sept 2019)</t>
  </si>
  <si>
    <t>Alaskan-type Complex</t>
  </si>
  <si>
    <t>Fe-Ni alloy</t>
  </si>
  <si>
    <t>Serpentinisation-related mineralisation</t>
  </si>
  <si>
    <t>Awaruite deposit</t>
  </si>
  <si>
    <t>Flood Basalt-related</t>
  </si>
  <si>
    <t>Proterozoic Komatiite-related</t>
  </si>
  <si>
    <t>Impact-related</t>
  </si>
  <si>
    <t>Sudbury Event</t>
  </si>
  <si>
    <t>Troctolite-Anorthosite-Granite related</t>
  </si>
  <si>
    <t>Shale-hosted</t>
  </si>
  <si>
    <t>Gabbro-related</t>
  </si>
  <si>
    <t>Komatiitic Basalt, rather than true komatiite</t>
  </si>
  <si>
    <t>Thompson Belt</t>
  </si>
  <si>
    <t>PGE-discordant intrusion</t>
  </si>
  <si>
    <t>May also be Flood-basalt Related</t>
  </si>
  <si>
    <t>Sediment-hosted Pb-Zn</t>
  </si>
  <si>
    <t>VMS</t>
  </si>
  <si>
    <t>Stratabound Contact-type</t>
  </si>
  <si>
    <t>Lac Kelly (Quebec)</t>
  </si>
  <si>
    <t>Website (4 April 2020)</t>
  </si>
  <si>
    <t>Sudbury-Nickel Lake / Foy Offset</t>
  </si>
  <si>
    <t>unclear - KGHM?</t>
  </si>
  <si>
    <t>Tech Rep (2009-03)</t>
  </si>
  <si>
    <t>Epithermal?</t>
  </si>
  <si>
    <t>TNC</t>
  </si>
  <si>
    <t>Tiuba-Biankouma</t>
  </si>
  <si>
    <t>Compagnie Miniere du Bafing (CMB)</t>
  </si>
  <si>
    <t>Taimyr Peninsula (Nor’ilsk-Talnakh)</t>
  </si>
  <si>
    <t>Siberian Traps LIP</t>
  </si>
  <si>
    <t>Ferropicrite related</t>
  </si>
  <si>
    <t>Pechenga camp</t>
  </si>
  <si>
    <t>Porphyry</t>
  </si>
  <si>
    <t>Magmatic Fe-Ti-V Oxide-related</t>
  </si>
  <si>
    <t>Eilu (2012)</t>
  </si>
  <si>
    <t>Hursulskoe</t>
  </si>
  <si>
    <t>Archean komatiite</t>
  </si>
  <si>
    <t>Fedorova Tundra</t>
  </si>
  <si>
    <t>Various deposits with the same name - some placer, some BIF</t>
  </si>
  <si>
    <t>Pechenga camp? Possibly komatiite</t>
  </si>
  <si>
    <t>Magmatic Sulphide?</t>
  </si>
  <si>
    <t>Intrusion-related?</t>
  </si>
  <si>
    <t>Yunges</t>
  </si>
  <si>
    <t>Hautavaara</t>
  </si>
  <si>
    <t>Serovskoe (Serov)</t>
  </si>
  <si>
    <t>Hydrous Mg silicate-Clay silicate</t>
  </si>
  <si>
    <t>Berger et al (2011); Herrington et al (2005)</t>
  </si>
  <si>
    <t>Clay silicate-oxide-hydrous Mg silicate</t>
  </si>
  <si>
    <t>Hydrous Mg silicate-Clay silicate?</t>
  </si>
  <si>
    <t>IOCG?</t>
  </si>
  <si>
    <t>Unclassified</t>
  </si>
  <si>
    <t>Talvivaara (Kolmisoppi-Kuusilampi)</t>
  </si>
  <si>
    <t>Terrafame</t>
  </si>
  <si>
    <t>Kuhmo-Kauniinlampi</t>
  </si>
  <si>
    <t>Liuksiala</t>
  </si>
  <si>
    <t>Loukinen</t>
  </si>
  <si>
    <t>Orogenic Au</t>
  </si>
  <si>
    <t>Luikonlahti-Hoikka</t>
  </si>
  <si>
    <t>Oravainen</t>
  </si>
  <si>
    <t>Perttilahti</t>
  </si>
  <si>
    <t>FIN41</t>
  </si>
  <si>
    <t>FIN42</t>
  </si>
  <si>
    <t>FIN43</t>
  </si>
  <si>
    <t>Tallas-Tuliniemi</t>
  </si>
  <si>
    <t>FIN44</t>
  </si>
  <si>
    <t>Vammala-Sahakoski</t>
  </si>
  <si>
    <t>FIN45</t>
  </si>
  <si>
    <t>FIN46</t>
  </si>
  <si>
    <t>Vehmasjoki</t>
  </si>
  <si>
    <t>Rasilainen et al (2012)</t>
  </si>
  <si>
    <t>FIN47</t>
  </si>
  <si>
    <t>Vesilaskujänkä</t>
  </si>
  <si>
    <t>Great Dyke</t>
  </si>
  <si>
    <t>Sediment-hosted stratiform Cu</t>
  </si>
  <si>
    <t>Co-Ni-Cu</t>
  </si>
  <si>
    <t>Cu-Co-Ni</t>
  </si>
  <si>
    <t>Duluth Complex - Keweenawan LIP</t>
  </si>
  <si>
    <t>MVT</t>
  </si>
  <si>
    <t>Flood Basalt-related?</t>
  </si>
  <si>
    <t>Associated with Wrangellia/Nikolai LIP?</t>
  </si>
  <si>
    <t>Wrangellia LIP-related</t>
  </si>
  <si>
    <t>Golightly pers. Comm.</t>
  </si>
  <si>
    <t>Dalen (Espedalen)</t>
  </si>
  <si>
    <t>Ertelien (Ertelia)</t>
  </si>
  <si>
    <t>Vakkerlien</t>
  </si>
  <si>
    <t>Flåt</t>
  </si>
  <si>
    <t>Bruvann</t>
  </si>
  <si>
    <t>Hydrous Mg silicate-clay silicate?</t>
  </si>
  <si>
    <t>Clay silicate-hydrous Mg silicate-oxide</t>
  </si>
  <si>
    <t>Moa Bay JV</t>
  </si>
  <si>
    <t>Tech Rep (2019-06)</t>
  </si>
  <si>
    <t>Moa Bay-Camarioca Norte/Sur</t>
  </si>
  <si>
    <t>Moa Bay-Eastern Satellites</t>
  </si>
  <si>
    <t>CUB9</t>
  </si>
  <si>
    <t>Difficult to classify</t>
  </si>
  <si>
    <t>Carnaby Resources</t>
  </si>
  <si>
    <t>Proterozoic Komatiite-related?</t>
  </si>
  <si>
    <t>media (12 Feb 2018)</t>
  </si>
  <si>
    <t>Shale-hosted Ni</t>
  </si>
  <si>
    <t>Sediment-hosted Pb-Zn/VMS</t>
  </si>
  <si>
    <t>Sedex/VMS</t>
  </si>
  <si>
    <t>Maybe komatiite?</t>
  </si>
  <si>
    <t>Uncertain affinity</t>
  </si>
  <si>
    <t>Pres. (31 July 2009)</t>
  </si>
  <si>
    <t>Rörmyrberget</t>
  </si>
  <si>
    <t>Mjövattnet</t>
  </si>
  <si>
    <t>Western Limb Bushveld</t>
  </si>
  <si>
    <t>Eastern Limb Bushveld</t>
  </si>
  <si>
    <t>Uitkomst Complex</t>
  </si>
  <si>
    <t>Platreef</t>
  </si>
  <si>
    <t>Manganese nodules</t>
  </si>
  <si>
    <t>Clarion-Clipperton (DeepGreen)</t>
  </si>
  <si>
    <t>DeepGreen Metals</t>
  </si>
  <si>
    <t>INT5</t>
  </si>
  <si>
    <t xml:space="preserve">International </t>
  </si>
  <si>
    <t>Class 1</t>
  </si>
  <si>
    <t>Class 2</t>
  </si>
  <si>
    <t>Renewable energy shares SSP1 RCP 1.9</t>
  </si>
  <si>
    <t>Global</t>
  </si>
  <si>
    <t>Renewable energy shares SSP2 RCP 1.9</t>
  </si>
  <si>
    <t>Renewable energy shares SSP5 RCP 1.9</t>
  </si>
  <si>
    <t>Renewable energy shares SSP2 Baseline</t>
  </si>
  <si>
    <t>Electricity mix OECD SSP1 RCP 1.9</t>
  </si>
  <si>
    <t>Biomass share</t>
  </si>
  <si>
    <t>Coal share</t>
  </si>
  <si>
    <t>Gas share</t>
  </si>
  <si>
    <t>Electricity mix REF SSP1 RCP 1.9</t>
  </si>
  <si>
    <t>Electricity mix Asia SSP1 RCP 1.9</t>
  </si>
  <si>
    <t>Electricity mix MAF SSP1 RCP 1.9</t>
  </si>
  <si>
    <t>Electricity mix LAM SSP1 RCP 1.9</t>
  </si>
  <si>
    <t>Biomass + CCS share</t>
  </si>
  <si>
    <t>Gas + CCS share</t>
  </si>
  <si>
    <t>Electricity mix Global SSP1 RCP 1.9</t>
  </si>
  <si>
    <t>CSP</t>
  </si>
  <si>
    <t>CSP here 0 because it was included with PV</t>
  </si>
  <si>
    <t>Electricity mix OECD SSP2 RCP 1.9</t>
  </si>
  <si>
    <t>Electricity mix REF SSP2 RCP 1.9</t>
  </si>
  <si>
    <t>Electricity mix Asia SSP2 RCP 1.9</t>
  </si>
  <si>
    <t>Electricity mix MAF SSP2 RCP 1.9</t>
  </si>
  <si>
    <t>Electricity mix LAM SSP2 RCP 1.9</t>
  </si>
  <si>
    <t>Electricity mix Global SSP2 RCP 1.9</t>
  </si>
  <si>
    <t>Electricity mix OECD SSP5 RCP 1.9</t>
  </si>
  <si>
    <t>Electricity mix REF SSP5 RCP 1.9</t>
  </si>
  <si>
    <t>Electricity mix Asia SSP5 RCP 1.9</t>
  </si>
  <si>
    <t>Electricity mix MAF SSP5 RCP 1.9</t>
  </si>
  <si>
    <t>Electricity mix LAM SSP5 RCP 1.9</t>
  </si>
  <si>
    <t>Electricity mix Global SSP5 RCP 1.9</t>
  </si>
  <si>
    <t>Electricity mix OECD SSP2 Baseline</t>
  </si>
  <si>
    <t>Electricity mix REF SSP2 Baseline</t>
  </si>
  <si>
    <t>Electricity mix Asia SSP2 Baseline</t>
  </si>
  <si>
    <t>Electricity mix MAF SSP2 Baseline</t>
  </si>
  <si>
    <t>Electricity mix LAM SSP2 Baseline</t>
  </si>
  <si>
    <t>Electricity mix Global SSP2 Baseline</t>
  </si>
  <si>
    <t>CCS fraction</t>
  </si>
  <si>
    <t>For technologies not using CCS</t>
  </si>
  <si>
    <t>Main</t>
  </si>
  <si>
    <t>Platinum</t>
  </si>
  <si>
    <t>Platinum as main</t>
  </si>
  <si>
    <t>Production 2015 (WBMS, 2018)</t>
  </si>
  <si>
    <t>Average production</t>
  </si>
  <si>
    <t xml:space="preserve">Assumed average capacity based on minimum capacity of 10000 </t>
  </si>
  <si>
    <t>Assumed production at the assumed capacity</t>
  </si>
  <si>
    <t>Total assumed production</t>
  </si>
  <si>
    <t>Total assumed operating in 2015</t>
  </si>
  <si>
    <t>Assumed average capacity</t>
  </si>
  <si>
    <t>Total mines in C&amp;M</t>
  </si>
  <si>
    <r>
      <t xml:space="preserve">**** </t>
    </r>
    <r>
      <rPr>
        <sz val="9"/>
        <color rgb="FF000000"/>
        <rFont val="Arial"/>
        <family val="2"/>
      </rPr>
      <t>If no data could be found, a value of 20 was used.</t>
    </r>
  </si>
  <si>
    <t>*** Valero et al. (2013) used 0.9 and -0.5 respectively when they lacked data. Here the same is done.</t>
  </si>
  <si>
    <t>Ni laterite</t>
  </si>
  <si>
    <t>Ni sulfide</t>
  </si>
  <si>
    <t>Nickel Institute (2020)</t>
  </si>
  <si>
    <t>Ni</t>
  </si>
  <si>
    <t>Bi</t>
  </si>
  <si>
    <t>2018 average</t>
  </si>
  <si>
    <t>Mn</t>
  </si>
  <si>
    <t>Average of 2012 and 2015</t>
  </si>
  <si>
    <t>Re</t>
  </si>
  <si>
    <t>Sc</t>
  </si>
  <si>
    <t>SiO2</t>
  </si>
  <si>
    <t>Fe</t>
  </si>
  <si>
    <t>Average of 2014 and 2017</t>
  </si>
  <si>
    <t>Cr</t>
  </si>
  <si>
    <t>Rh</t>
  </si>
  <si>
    <t>Pd</t>
  </si>
  <si>
    <t>Pt</t>
  </si>
  <si>
    <t>Zn</t>
  </si>
  <si>
    <t>Pb</t>
  </si>
  <si>
    <t>W</t>
  </si>
  <si>
    <t>Mo</t>
  </si>
  <si>
    <t>U</t>
  </si>
  <si>
    <t>Ag</t>
  </si>
  <si>
    <t>Au</t>
  </si>
  <si>
    <t>Cu</t>
  </si>
  <si>
    <t>Sources for price data</t>
  </si>
  <si>
    <t>Average concentration in refined products</t>
  </si>
  <si>
    <t>Average concentration in Earth's crust</t>
  </si>
  <si>
    <t>Price corrected for inflation (in  2005 $/tonne)</t>
  </si>
  <si>
    <t>Metal prices 3 year average 2015 - 2017 ($/tonne)</t>
  </si>
  <si>
    <t>****</t>
  </si>
  <si>
    <t>***</t>
  </si>
  <si>
    <t>Average ore grade</t>
  </si>
  <si>
    <t xml:space="preserve">ICE </t>
  </si>
  <si>
    <t>HEV</t>
  </si>
  <si>
    <t>PHEV</t>
  </si>
  <si>
    <t xml:space="preserve">BEV </t>
  </si>
  <si>
    <t xml:space="preserve">FCEV </t>
  </si>
  <si>
    <t>Int Waters</t>
  </si>
  <si>
    <t>This sheet is an earlier version of the data used in Mudd et al. (2022). It contains data on the mining projects included in the model.</t>
  </si>
  <si>
    <t>Legend</t>
  </si>
  <si>
    <t>High pressure acid leaching</t>
  </si>
  <si>
    <t>Direct nickel</t>
  </si>
  <si>
    <t>Heap leaching</t>
  </si>
  <si>
    <t>Direct shipping ore</t>
  </si>
  <si>
    <t>Rotary kiln electric arc furnace</t>
  </si>
  <si>
    <t>Atmospheric pressure tank leaching</t>
  </si>
  <si>
    <t>Flotation</t>
  </si>
  <si>
    <t>Hydrometallurgical</t>
  </si>
  <si>
    <t>Open Cut</t>
  </si>
  <si>
    <t>Underground</t>
  </si>
  <si>
    <t>Deep sea mining</t>
  </si>
  <si>
    <t>Black text</t>
  </si>
  <si>
    <t>Based on the references included in this sheet and Mudd et al. (2022)</t>
  </si>
  <si>
    <t>Purple text</t>
  </si>
  <si>
    <t>Assumptions</t>
  </si>
  <si>
    <r>
      <t xml:space="preserve">Mt Keith </t>
    </r>
    <r>
      <rPr>
        <b/>
        <sz val="10"/>
        <rFont val="Arial"/>
        <family val="2"/>
      </rPr>
      <t>Tailings</t>
    </r>
  </si>
  <si>
    <r>
      <t xml:space="preserve">Leinster </t>
    </r>
    <r>
      <rPr>
        <b/>
        <sz val="10"/>
        <rFont val="Arial"/>
        <family val="2"/>
      </rPr>
      <t>Tailings</t>
    </r>
  </si>
  <si>
    <r>
      <t xml:space="preserve">Kambalda </t>
    </r>
    <r>
      <rPr>
        <b/>
        <sz val="10"/>
        <rFont val="Arial"/>
        <family val="2"/>
      </rPr>
      <t>Tailings</t>
    </r>
  </si>
  <si>
    <r>
      <t xml:space="preserve">Terra (Silver Bear) </t>
    </r>
    <r>
      <rPr>
        <b/>
        <sz val="10"/>
        <rFont val="Arial"/>
        <family val="2"/>
      </rPr>
      <t>Tailings</t>
    </r>
  </si>
  <si>
    <r>
      <t xml:space="preserve">Eldorado-Port Radium </t>
    </r>
    <r>
      <rPr>
        <b/>
        <sz val="10"/>
        <rFont val="Arial"/>
        <family val="2"/>
      </rPr>
      <t>Tailings</t>
    </r>
  </si>
  <si>
    <t xml:space="preserve">This sheet relates the principal processing method to the production of class 1 or class 2 nickel. </t>
  </si>
  <si>
    <t>Operating mines (Master data)</t>
  </si>
  <si>
    <t>This sheet includes an estimation of the initial operating capacity per mine, based on the production and number of operating mines per country.</t>
  </si>
  <si>
    <t xml:space="preserve">Only the countries with operating capacity and production in 2015 are included in this table. </t>
  </si>
  <si>
    <t xml:space="preserve">Note: WBMS (2018) reported mine production for Myanmar, Kosovo, Botswana, Spain and Norway, but these countries were not reported as operating mines in the master data. </t>
  </si>
  <si>
    <t xml:space="preserve">On the other hand, for Zambia, Solomon Islands and the Dominican Republic, WBMS (2018) did not report any production, but operating capacity is reported in the master data. </t>
  </si>
  <si>
    <t xml:space="preserve">This discrepancy is probably because the master data spans over multiple years and does not apply exactly to 2015, so some mines may have closed or opened slightly after 2015. </t>
  </si>
  <si>
    <t>Nevertheless, it was chosen to stick with the master data, and production without operating capacity was ignored and operating capacity without production was given the assumed minimum operating capacity as production.</t>
  </si>
  <si>
    <t>For Zimbabwe, the status for some of the mines was unknown, so based on the data by WBMS (2018) it was assumed that one of the mines with proved reserves was operating and the others were deposits.</t>
  </si>
  <si>
    <t>This sheet includes the ore grades from the master data. The data is edited to show fractions instead of % or g/t so it is easier to use in Vensim.</t>
  </si>
  <si>
    <t>This sheet includes nickel ore grade from the master data per resource classification in a form that is easier to use in Vensim</t>
  </si>
  <si>
    <t xml:space="preserve">In this sheet, the master data is transposed so it is easier to use in Vensim. </t>
  </si>
  <si>
    <t>This sheet includes data for SSP1-19 from IIASA (2018)</t>
  </si>
  <si>
    <t>This sheet includes data for SSP2-19 from IIASA (2018)</t>
  </si>
  <si>
    <t>This sheet includes data for SSP5-19 from IIASA (2018)</t>
  </si>
  <si>
    <t>This sheet includes data for SSP2-baseline from IIASA (2018)</t>
  </si>
  <si>
    <t>This sheet includes battery projections based on BNEF (2019), van der Linden (2020) and own assumptions.</t>
  </si>
  <si>
    <t>This is an assumption without accounting for substitution of nickel. If nickel becomes scarce, substitution will occur in the model, which includes switching to batteries containing less nickel, such as Lithium iron phosphate (LFP) batteries</t>
  </si>
  <si>
    <t>In this thesis, it is assumed that after 2030, the changes are relatively slow over a 10 year period, but of course the uncertainty of all changes after 2030 is very high.</t>
  </si>
  <si>
    <t>This sheet contains energy system flexibility scenarios based on Zerrahn et al. (2018) and own assumptions.</t>
  </si>
  <si>
    <t>VRE = Variable Renewable Energy</t>
  </si>
  <si>
    <t>The values represent storage as a fraction of electricity demand. In the model they are added to a base fraction of initial storage capacity over initial electricity demand</t>
  </si>
  <si>
    <t>This sheet indicates which countries belong to which region based on IIASA (2018).</t>
  </si>
  <si>
    <t>The table in Bradley (2021) is incorrect and should be equal to this table + 0.00017 (the initial assumed base storage as a fraction of electricity demand)</t>
  </si>
  <si>
    <t>This sheet contains vehicle market shares for the energy transition scenarios. Based on BNEF (2019) &amp; Van der Linden (2020) and own assumptions after 2050</t>
  </si>
  <si>
    <t>This sheet contains vehicle market shares for energy transition scenarios where hydrogen plays a more dominant role. See Bradley (2021) for details.</t>
  </si>
  <si>
    <t>This sheet contains vehicle market shares for BAU scenarios where hydrogen plays a more dominant role. See Bradley (2021) for details.</t>
  </si>
  <si>
    <t>This sheet contains vehicle market shares for BAU scenarios. Based on IEA (2017) and own assumptions after 2050</t>
  </si>
  <si>
    <t>For some reason the transposed function in the model isn't working, so the values are transposed below to be able to be read by Vensim.</t>
  </si>
  <si>
    <t>This sheet contains data for by-products.</t>
  </si>
  <si>
    <t>*</t>
  </si>
  <si>
    <t> * Inflation correction based on https://www.in2013dollars.com/us/inflation/2005?endYear=2017&amp;amount=100.</t>
  </si>
  <si>
    <t> ** Non-price data was obtained from Valero et al. (2010), Valero et al. (2013), Valero et al. (2014) and Valero et al. (2015). Where there were discrepancies between values, the data from the latest publication was used.</t>
  </si>
  <si>
    <t>**</t>
  </si>
  <si>
    <t>https://www.bullionbypost.eu/gold-price/10year/kilograms/USD/</t>
  </si>
  <si>
    <t>https://tradingeconomics.com/commodities</t>
  </si>
  <si>
    <t>https://www.metalary.com/tungsten-price/</t>
  </si>
  <si>
    <t>https://www.usgs.gov/centers/nmic/chromium-statistics-and-information</t>
  </si>
  <si>
    <t>https://www.usgs.gov/centers/nmic/silica-statistics-and-information</t>
  </si>
  <si>
    <t>See master data sheet</t>
  </si>
  <si>
    <t>https://www.usgs.gov/centers/nmic/rhenium-statistics-and-information</t>
  </si>
  <si>
    <t>https://s3-us-west-2.amazonaws.com/prd-wret/assets/palladium/production/mineral-pubs/bismuth/mcs-2018-bismu.pdf</t>
  </si>
  <si>
    <t>This sheet contains data for royalties. See Bradley (2021) for sources. The purple values are assumptions based on surrounding countries.</t>
  </si>
  <si>
    <t>This sheet contains data on corruption (Transparency International,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</si>
</sst>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E+00"/>
    <numFmt numFmtId="166" formatCode="0.0"/>
    <numFmt numFmtId="167" formatCode="#,##0.0"/>
    <numFmt numFmtId="168" formatCode="0.0000"/>
    <numFmt numFmtId="169" formatCode="#,##0.000;[Red]\-#,##0.000"/>
  </numFmts>
  <fonts count="30" x14ac:knownFonts="1">
    <font>
      <sz val="11"/>
      <color theme="1"/>
      <name val="Calibri"/>
      <family val="2"/>
      <scheme val="minor"/>
    </font>
    <font>
      <sz val="10"/>
      <color theme="1"/>
      <name val="Arial"/>
      <family val="2"/>
    </font>
    <font>
      <b/>
      <sz val="10"/>
      <color rgb="FFFF0000"/>
      <name val="Arial"/>
      <family val="2"/>
    </font>
    <font>
      <vertAlign val="subscript"/>
      <sz val="10"/>
      <color theme="1"/>
      <name val="Arial"/>
      <family val="2"/>
    </font>
    <font>
      <sz val="10"/>
      <name val="Arial"/>
      <family val="2"/>
    </font>
    <font>
      <i/>
      <sz val="10"/>
      <color theme="1"/>
      <name val="Arial"/>
      <family val="2"/>
    </font>
    <font>
      <b/>
      <sz val="9"/>
      <color indexed="81"/>
      <name val="Tahoma"/>
      <family val="2"/>
    </font>
    <font>
      <sz val="9"/>
      <color indexed="81"/>
      <name val="Tahoma"/>
      <family val="2"/>
    </font>
    <font>
      <sz val="11"/>
      <color rgb="FFFF0000"/>
      <name val="Calibri"/>
      <family val="2"/>
      <scheme val="minor"/>
    </font>
    <font>
      <b/>
      <sz val="9"/>
      <color theme="1"/>
      <name val="Verdana"/>
      <family val="2"/>
    </font>
    <font>
      <sz val="9"/>
      <color theme="1"/>
      <name val="Verdana"/>
      <family val="2"/>
    </font>
    <font>
      <b/>
      <sz val="11"/>
      <color rgb="FFFF0000"/>
      <name val="Calibri"/>
      <family val="2"/>
      <scheme val="minor"/>
    </font>
    <font>
      <sz val="9"/>
      <name val="Verdana"/>
      <family val="2"/>
    </font>
    <font>
      <sz val="9"/>
      <color theme="5"/>
      <name val="Verdana"/>
      <family val="2"/>
    </font>
    <font>
      <u/>
      <sz val="11"/>
      <color theme="10"/>
      <name val="Calibri"/>
      <family val="2"/>
      <scheme val="minor"/>
    </font>
    <font>
      <sz val="11"/>
      <color rgb="FF7030A0"/>
      <name val="Calibri"/>
      <family val="2"/>
      <scheme val="minor"/>
    </font>
    <font>
      <sz val="11"/>
      <name val="Calibri"/>
      <family val="2"/>
      <scheme val="minor"/>
    </font>
    <font>
      <sz val="10"/>
      <color rgb="FF7030A0"/>
      <name val="Arial"/>
      <family val="2"/>
    </font>
    <font>
      <sz val="11"/>
      <color theme="1"/>
      <name val="Calibri"/>
      <family val="2"/>
      <scheme val="minor"/>
    </font>
    <font>
      <b/>
      <sz val="11"/>
      <color theme="1"/>
      <name val="Calibri"/>
      <family val="2"/>
      <scheme val="minor"/>
    </font>
    <font>
      <b/>
      <sz val="9"/>
      <name val="Verdana"/>
      <family val="2"/>
    </font>
    <font>
      <sz val="11"/>
      <color rgb="FF0070C0"/>
      <name val="Calibri"/>
      <family val="2"/>
      <scheme val="minor"/>
    </font>
    <font>
      <sz val="10"/>
      <color theme="5"/>
      <name val="Arial"/>
      <family val="2"/>
    </font>
    <font>
      <sz val="10"/>
      <color rgb="FF000000"/>
      <name val="Arial"/>
      <family val="2"/>
    </font>
    <font>
      <sz val="9"/>
      <color rgb="FF000000"/>
      <name val="Arial"/>
      <family val="2"/>
    </font>
    <font>
      <sz val="11"/>
      <color rgb="FF000000"/>
      <name val="Calibri"/>
      <family val="2"/>
      <scheme val="minor"/>
    </font>
    <font>
      <b/>
      <sz val="10"/>
      <name val="Arial"/>
      <family val="2"/>
    </font>
    <font>
      <b/>
      <sz val="10"/>
      <color theme="0"/>
      <name val="Arial"/>
      <family val="2"/>
    </font>
    <font>
      <b/>
      <sz val="10"/>
      <color theme="1"/>
      <name val="Arial"/>
      <family val="2"/>
    </font>
    <font>
      <sz val="9"/>
      <color theme="1"/>
      <name val="Arial"/>
      <family val="2"/>
    </font>
  </fonts>
  <fills count="16">
    <fill>
      <patternFill patternType="none"/>
    </fill>
    <fill>
      <patternFill patternType="gray125"/>
    </fill>
    <fill>
      <patternFill patternType="solid">
        <fgColor rgb="FFFFFF00"/>
        <bgColor indexed="64"/>
      </patternFill>
    </fill>
    <fill>
      <patternFill patternType="solid">
        <fgColor rgb="FF006600"/>
        <bgColor indexed="64"/>
      </patternFill>
    </fill>
    <fill>
      <patternFill patternType="solid">
        <fgColor rgb="FFFFFFCC"/>
        <bgColor indexed="64"/>
      </patternFill>
    </fill>
    <fill>
      <patternFill patternType="solid">
        <fgColor rgb="FFCCFF99"/>
        <bgColor indexed="64"/>
      </patternFill>
    </fill>
    <fill>
      <patternFill patternType="solid">
        <fgColor rgb="FFCCFFFF"/>
        <bgColor indexed="64"/>
      </patternFill>
    </fill>
    <fill>
      <patternFill patternType="solid">
        <fgColor rgb="FFFFC000"/>
        <bgColor indexed="64"/>
      </patternFill>
    </fill>
    <fill>
      <patternFill patternType="solid">
        <fgColor rgb="FFCCFFCC"/>
        <bgColor indexed="64"/>
      </patternFill>
    </fill>
    <fill>
      <patternFill patternType="solid">
        <fgColor theme="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5"/>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0" fontId="14" fillId="0" borderId="0" applyNumberFormat="0" applyFill="0" applyBorder="0" applyAlignment="0" applyProtection="0"/>
    <xf numFmtId="9" fontId="18" fillId="0" borderId="0" applyFont="0" applyFill="0" applyBorder="0" applyAlignment="0" applyProtection="0"/>
    <xf numFmtId="0" fontId="4" fillId="0" borderId="0"/>
    <xf numFmtId="0" fontId="4" fillId="0" borderId="0"/>
  </cellStyleXfs>
  <cellXfs count="104">
    <xf numFmtId="0" fontId="0" fillId="0" borderId="0" xfId="0"/>
    <xf numFmtId="164" fontId="1" fillId="0" borderId="0" xfId="0" applyNumberFormat="1" applyFont="1" applyAlignment="1">
      <alignment horizontal="center" vertical="center"/>
    </xf>
    <xf numFmtId="165" fontId="1" fillId="0" borderId="0" xfId="0" applyNumberFormat="1" applyFont="1" applyAlignment="1">
      <alignment horizontal="center" vertical="center"/>
    </xf>
    <xf numFmtId="3" fontId="1" fillId="0" borderId="0" xfId="0" applyNumberFormat="1" applyFont="1" applyAlignment="1">
      <alignment horizontal="center" vertical="center"/>
    </xf>
    <xf numFmtId="2" fontId="1" fillId="0" borderId="0" xfId="0" applyNumberFormat="1" applyFont="1" applyAlignment="1">
      <alignment horizontal="center" vertical="center"/>
    </xf>
    <xf numFmtId="166" fontId="1" fillId="0" borderId="0" xfId="0" applyNumberFormat="1" applyFont="1" applyAlignment="1">
      <alignment horizontal="center" vertical="center"/>
    </xf>
    <xf numFmtId="1" fontId="1" fillId="0" borderId="0" xfId="0" applyNumberFormat="1" applyFont="1" applyAlignment="1">
      <alignment horizontal="center" vertical="center"/>
    </xf>
    <xf numFmtId="0" fontId="4" fillId="0" borderId="0" xfId="0" applyFont="1" applyAlignment="1">
      <alignment horizontal="center" vertical="center"/>
    </xf>
    <xf numFmtId="166" fontId="2" fillId="0" borderId="0" xfId="0" applyNumberFormat="1" applyFont="1" applyAlignment="1">
      <alignment horizontal="center" vertical="center"/>
    </xf>
    <xf numFmtId="167" fontId="1" fillId="0" borderId="0" xfId="0" applyNumberFormat="1" applyFont="1" applyAlignment="1">
      <alignment horizontal="center" vertical="center"/>
    </xf>
    <xf numFmtId="0" fontId="1" fillId="0" borderId="0" xfId="0" applyFont="1" applyAlignment="1">
      <alignment horizontal="center" vertical="center" wrapText="1"/>
    </xf>
    <xf numFmtId="0" fontId="5" fillId="0" borderId="0" xfId="0" applyFont="1" applyAlignment="1">
      <alignment horizontal="center" vertical="center"/>
    </xf>
    <xf numFmtId="49" fontId="1" fillId="0" borderId="0" xfId="0" applyNumberFormat="1" applyFont="1" applyAlignment="1">
      <alignment horizontal="center" vertical="center"/>
    </xf>
    <xf numFmtId="0" fontId="8" fillId="0" borderId="0" xfId="0" applyFont="1"/>
    <xf numFmtId="0" fontId="9" fillId="0" borderId="0" xfId="0" applyFont="1" applyAlignment="1">
      <alignment horizontal="center" vertical="center" wrapText="1"/>
    </xf>
    <xf numFmtId="0" fontId="10" fillId="0" borderId="0" xfId="0" applyFont="1" applyAlignment="1">
      <alignment horizontal="right" vertical="center" wrapText="1"/>
    </xf>
    <xf numFmtId="0" fontId="11" fillId="0" borderId="0" xfId="0" applyFont="1"/>
    <xf numFmtId="0" fontId="12" fillId="0" borderId="0" xfId="0" applyFont="1" applyAlignment="1">
      <alignment horizontal="right" vertical="center" wrapText="1"/>
    </xf>
    <xf numFmtId="168" fontId="12" fillId="0" borderId="0" xfId="0" applyNumberFormat="1" applyFont="1" applyAlignment="1">
      <alignment horizontal="right" vertical="center" wrapText="1"/>
    </xf>
    <xf numFmtId="0" fontId="13" fillId="0" borderId="0" xfId="0" applyFont="1" applyAlignment="1">
      <alignment horizontal="right" vertical="center" wrapText="1"/>
    </xf>
    <xf numFmtId="168" fontId="0" fillId="0" borderId="0" xfId="0" applyNumberFormat="1"/>
    <xf numFmtId="0" fontId="14" fillId="0" borderId="0" xfId="1"/>
    <xf numFmtId="0" fontId="15" fillId="0" borderId="0" xfId="0" applyFont="1"/>
    <xf numFmtId="0" fontId="16" fillId="0" borderId="0" xfId="0" applyFont="1"/>
    <xf numFmtId="165" fontId="0" fillId="0" borderId="0" xfId="0" applyNumberFormat="1"/>
    <xf numFmtId="0" fontId="17" fillId="0" borderId="0" xfId="0" applyFont="1" applyAlignment="1">
      <alignment horizontal="center" vertical="center"/>
    </xf>
    <xf numFmtId="0" fontId="19" fillId="0" borderId="0" xfId="0" applyFont="1"/>
    <xf numFmtId="9" fontId="0" fillId="0" borderId="0" xfId="2" applyFont="1"/>
    <xf numFmtId="2" fontId="0" fillId="0" borderId="0" xfId="0" applyNumberFormat="1"/>
    <xf numFmtId="0" fontId="20" fillId="0" borderId="0" xfId="0" applyFont="1" applyAlignment="1">
      <alignment horizontal="center" vertical="center" wrapText="1"/>
    </xf>
    <xf numFmtId="0" fontId="21" fillId="0" borderId="0" xfId="0" applyFont="1"/>
    <xf numFmtId="1" fontId="0" fillId="0" borderId="0" xfId="0" applyNumberFormat="1"/>
    <xf numFmtId="11" fontId="12" fillId="0" borderId="0" xfId="0" applyNumberFormat="1" applyFont="1" applyAlignment="1">
      <alignment horizontal="right" vertical="center" wrapText="1"/>
    </xf>
    <xf numFmtId="2" fontId="10" fillId="0" borderId="0" xfId="0" applyNumberFormat="1" applyFont="1" applyAlignment="1">
      <alignment horizontal="right" vertical="center" wrapText="1"/>
    </xf>
    <xf numFmtId="2" fontId="12" fillId="0" borderId="0" xfId="0" applyNumberFormat="1" applyFont="1" applyAlignment="1">
      <alignment horizontal="right" vertical="center" wrapText="1"/>
    </xf>
    <xf numFmtId="0" fontId="16" fillId="9" borderId="1" xfId="0" applyFont="1" applyFill="1" applyBorder="1"/>
    <xf numFmtId="0" fontId="12" fillId="9" borderId="1" xfId="0" applyFont="1" applyFill="1" applyBorder="1" applyAlignment="1">
      <alignment horizontal="center" vertical="center" wrapText="1"/>
    </xf>
    <xf numFmtId="0" fontId="16" fillId="0" borderId="1" xfId="0" applyFont="1" applyBorder="1"/>
    <xf numFmtId="9" fontId="0" fillId="0" borderId="0" xfId="2" applyFont="1" applyFill="1"/>
    <xf numFmtId="9" fontId="0" fillId="0" borderId="0" xfId="0" applyNumberFormat="1"/>
    <xf numFmtId="0" fontId="2" fillId="0" borderId="0" xfId="0" applyFont="1" applyAlignment="1">
      <alignment horizontal="center" vertical="center"/>
    </xf>
    <xf numFmtId="0" fontId="1" fillId="0" borderId="0" xfId="0" applyFont="1" applyAlignment="1">
      <alignment horizontal="center" vertical="center"/>
    </xf>
    <xf numFmtId="38" fontId="4" fillId="0" borderId="0" xfId="0" applyNumberFormat="1" applyFont="1" applyAlignment="1">
      <alignment horizontal="center" vertical="center"/>
    </xf>
    <xf numFmtId="40" fontId="0" fillId="0" borderId="0" xfId="0" applyNumberFormat="1"/>
    <xf numFmtId="0" fontId="1" fillId="15" borderId="0" xfId="0" applyFont="1" applyFill="1" applyAlignment="1">
      <alignment horizontal="center" vertical="center"/>
    </xf>
    <xf numFmtId="0" fontId="22" fillId="0" borderId="0" xfId="0" applyFont="1" applyAlignment="1">
      <alignment horizontal="center" vertical="center"/>
    </xf>
    <xf numFmtId="0" fontId="4" fillId="0" borderId="0" xfId="0" applyFont="1" applyAlignment="1">
      <alignment horizontal="center"/>
    </xf>
    <xf numFmtId="0" fontId="23" fillId="0" borderId="0" xfId="0" applyFont="1"/>
    <xf numFmtId="11" fontId="0" fillId="0" borderId="0" xfId="0" applyNumberFormat="1"/>
    <xf numFmtId="0" fontId="24" fillId="0" borderId="0" xfId="0" applyFont="1" applyAlignment="1">
      <alignment vertical="center"/>
    </xf>
    <xf numFmtId="0" fontId="0" fillId="0" borderId="0" xfId="0" applyAlignment="1">
      <alignment horizontal="center" vertical="center"/>
    </xf>
    <xf numFmtId="165" fontId="24" fillId="0" borderId="0" xfId="0" applyNumberFormat="1" applyFont="1"/>
    <xf numFmtId="11" fontId="24" fillId="0" borderId="0" xfId="0" applyNumberFormat="1" applyFont="1"/>
    <xf numFmtId="0" fontId="25" fillId="0" borderId="0" xfId="0" applyFont="1"/>
    <xf numFmtId="0" fontId="1" fillId="0" borderId="0" xfId="0" applyFont="1" applyAlignment="1">
      <alignment horizontal="center" vertical="center" textRotation="90"/>
    </xf>
    <xf numFmtId="0" fontId="1" fillId="0" borderId="0" xfId="0" applyFont="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0" fontId="1" fillId="6" borderId="0" xfId="0" applyFont="1" applyFill="1" applyAlignment="1">
      <alignment horizontal="center" vertical="center"/>
    </xf>
    <xf numFmtId="0" fontId="16" fillId="10" borderId="2" xfId="0" applyFont="1" applyFill="1" applyBorder="1" applyAlignment="1">
      <alignment horizontal="left"/>
    </xf>
    <xf numFmtId="0" fontId="16" fillId="10" borderId="3" xfId="0" applyFont="1" applyFill="1" applyBorder="1" applyAlignment="1">
      <alignment horizontal="left"/>
    </xf>
    <xf numFmtId="0" fontId="16" fillId="10" borderId="4" xfId="0" applyFont="1" applyFill="1" applyBorder="1" applyAlignment="1">
      <alignment horizontal="left"/>
    </xf>
    <xf numFmtId="0" fontId="16" fillId="11" borderId="2" xfId="0" applyFont="1" applyFill="1" applyBorder="1" applyAlignment="1">
      <alignment horizontal="left"/>
    </xf>
    <xf numFmtId="0" fontId="16" fillId="11" borderId="3" xfId="0" applyFont="1" applyFill="1" applyBorder="1" applyAlignment="1">
      <alignment horizontal="left"/>
    </xf>
    <xf numFmtId="0" fontId="16" fillId="11" borderId="4" xfId="0" applyFont="1" applyFill="1" applyBorder="1" applyAlignment="1">
      <alignment horizontal="left"/>
    </xf>
    <xf numFmtId="0" fontId="16" fillId="12" borderId="2" xfId="0" applyFont="1" applyFill="1" applyBorder="1" applyAlignment="1">
      <alignment horizontal="left"/>
    </xf>
    <xf numFmtId="0" fontId="16" fillId="12" borderId="3" xfId="0" applyFont="1" applyFill="1" applyBorder="1" applyAlignment="1">
      <alignment horizontal="left"/>
    </xf>
    <xf numFmtId="0" fontId="16" fillId="12" borderId="4" xfId="0" applyFont="1" applyFill="1" applyBorder="1" applyAlignment="1">
      <alignment horizontal="left"/>
    </xf>
    <xf numFmtId="0" fontId="16" fillId="13" borderId="2" xfId="0" applyFont="1" applyFill="1" applyBorder="1" applyAlignment="1">
      <alignment horizontal="left"/>
    </xf>
    <xf numFmtId="0" fontId="16" fillId="13" borderId="3" xfId="0" applyFont="1" applyFill="1" applyBorder="1" applyAlignment="1">
      <alignment horizontal="left"/>
    </xf>
    <xf numFmtId="0" fontId="16" fillId="13" borderId="4" xfId="0" applyFont="1" applyFill="1" applyBorder="1" applyAlignment="1">
      <alignment horizontal="left"/>
    </xf>
    <xf numFmtId="0" fontId="26" fillId="2" borderId="0" xfId="0" applyFont="1" applyFill="1" applyAlignment="1">
      <alignment horizontal="center" vertical="center"/>
    </xf>
    <xf numFmtId="0" fontId="27" fillId="3" borderId="0" xfId="0" applyFont="1" applyFill="1" applyAlignment="1">
      <alignment horizontal="center" vertical="center"/>
    </xf>
    <xf numFmtId="0" fontId="26" fillId="2" borderId="0" xfId="0" applyFont="1" applyFill="1" applyAlignment="1">
      <alignment horizontal="center" vertical="center"/>
    </xf>
    <xf numFmtId="0" fontId="26" fillId="0" borderId="0" xfId="0" applyFont="1" applyAlignment="1">
      <alignment vertical="center"/>
    </xf>
    <xf numFmtId="0" fontId="26" fillId="2" borderId="0" xfId="0" applyFont="1" applyFill="1" applyAlignment="1">
      <alignment horizontal="center" vertical="center" wrapText="1"/>
    </xf>
    <xf numFmtId="0" fontId="28" fillId="2" borderId="0" xfId="0" applyFont="1" applyFill="1" applyAlignment="1">
      <alignment horizontal="center" vertical="center"/>
    </xf>
    <xf numFmtId="0" fontId="1" fillId="0" borderId="0" xfId="0" applyFont="1" applyAlignment="1">
      <alignment horizontal="left" vertical="center"/>
    </xf>
    <xf numFmtId="0" fontId="4" fillId="0" borderId="0" xfId="0" applyFont="1" applyFill="1" applyAlignment="1">
      <alignment horizontal="center" vertical="center"/>
    </xf>
    <xf numFmtId="0" fontId="26" fillId="0" borderId="0" xfId="0" applyFont="1" applyAlignment="1">
      <alignment horizontal="center" vertical="center"/>
    </xf>
    <xf numFmtId="164" fontId="4" fillId="0" borderId="0" xfId="0" applyNumberFormat="1" applyFont="1" applyAlignment="1">
      <alignment horizontal="center" vertical="center"/>
    </xf>
    <xf numFmtId="166" fontId="4" fillId="0" borderId="0" xfId="0" applyNumberFormat="1" applyFont="1" applyAlignment="1">
      <alignment horizontal="center" vertical="center"/>
    </xf>
    <xf numFmtId="2" fontId="4" fillId="0" borderId="0" xfId="0" applyNumberFormat="1" applyFont="1" applyAlignment="1">
      <alignment horizontal="center" vertical="center"/>
    </xf>
    <xf numFmtId="167" fontId="4" fillId="0" borderId="0" xfId="0" applyNumberFormat="1" applyFont="1" applyAlignment="1">
      <alignment horizontal="center" vertical="center"/>
    </xf>
    <xf numFmtId="0" fontId="1" fillId="0" borderId="0" xfId="0" applyFont="1" applyFill="1" applyAlignment="1">
      <alignment horizontal="center" vertical="center"/>
    </xf>
    <xf numFmtId="0" fontId="17" fillId="0" borderId="0" xfId="0" applyFont="1" applyFill="1" applyAlignment="1">
      <alignment horizontal="center" vertical="center"/>
    </xf>
    <xf numFmtId="40" fontId="16" fillId="0" borderId="0" xfId="0" applyNumberFormat="1" applyFont="1"/>
    <xf numFmtId="38" fontId="26" fillId="2" borderId="0" xfId="0" applyNumberFormat="1" applyFont="1" applyFill="1" applyAlignment="1">
      <alignment horizontal="center" vertical="center"/>
    </xf>
    <xf numFmtId="38" fontId="26" fillId="0" borderId="0" xfId="0" applyNumberFormat="1" applyFont="1" applyAlignment="1">
      <alignment horizontal="center" vertical="center"/>
    </xf>
    <xf numFmtId="0" fontId="26" fillId="8" borderId="0" xfId="0" applyFont="1" applyFill="1" applyAlignment="1">
      <alignment horizontal="center" vertical="center"/>
    </xf>
    <xf numFmtId="38" fontId="4" fillId="7" borderId="0" xfId="0" applyNumberFormat="1" applyFont="1" applyFill="1" applyAlignment="1">
      <alignment horizontal="center" vertical="center"/>
    </xf>
    <xf numFmtId="38" fontId="4" fillId="14" borderId="0" xfId="0" applyNumberFormat="1" applyFont="1" applyFill="1" applyAlignment="1">
      <alignment horizontal="center" vertical="center"/>
    </xf>
    <xf numFmtId="0" fontId="4" fillId="7" borderId="0" xfId="0" applyFont="1" applyFill="1" applyAlignment="1">
      <alignment horizontal="center" vertical="center"/>
    </xf>
    <xf numFmtId="49" fontId="4" fillId="0" borderId="0" xfId="0" applyNumberFormat="1" applyFont="1" applyAlignment="1">
      <alignment horizontal="center" vertical="center"/>
    </xf>
    <xf numFmtId="169" fontId="4" fillId="0" borderId="0" xfId="0" applyNumberFormat="1" applyFont="1" applyAlignment="1">
      <alignment horizontal="center" vertical="center"/>
    </xf>
    <xf numFmtId="169" fontId="16" fillId="0" borderId="0" xfId="0" applyNumberFormat="1" applyFont="1"/>
    <xf numFmtId="0" fontId="0" fillId="0" borderId="0" xfId="0" applyFont="1"/>
    <xf numFmtId="164" fontId="16" fillId="0" borderId="0" xfId="0" applyNumberFormat="1" applyFont="1"/>
    <xf numFmtId="1" fontId="16" fillId="0" borderId="0" xfId="0" applyNumberFormat="1" applyFont="1"/>
    <xf numFmtId="0" fontId="29" fillId="0" borderId="0" xfId="0" applyFont="1"/>
    <xf numFmtId="0" fontId="24" fillId="0" borderId="0" xfId="0" applyFont="1"/>
    <xf numFmtId="0" fontId="14" fillId="0" borderId="0" xfId="1" applyAlignment="1">
      <alignment vertical="center"/>
    </xf>
    <xf numFmtId="0" fontId="0" fillId="0" borderId="0" xfId="0" applyFill="1"/>
    <xf numFmtId="0" fontId="15" fillId="0" borderId="0" xfId="0" applyFont="1" applyFill="1"/>
  </cellXfs>
  <cellStyles count="5">
    <cellStyle name="Hyperlink" xfId="1" builtinId="8"/>
    <cellStyle name="Normal" xfId="0" builtinId="0"/>
    <cellStyle name="Normal 2" xfId="4" xr:uid="{911FB9D4-1649-451A-88ED-F0ED673089C6}"/>
    <cellStyle name="Normal 4" xfId="3" xr:uid="{A30C1D15-274B-4943-A5F2-E247477145F4}"/>
    <cellStyle name="Percent" xfId="2" builtinId="5"/>
  </cellStyles>
  <dxfs count="4">
    <dxf>
      <font>
        <b/>
        <i val="0"/>
        <color rgb="FFFF0000"/>
      </font>
      <fill>
        <patternFill>
          <bgColor rgb="FFCCFFFF"/>
        </patternFill>
      </fill>
    </dxf>
    <dxf>
      <font>
        <b/>
        <i val="0"/>
        <color rgb="FFFF0000"/>
      </font>
      <fill>
        <patternFill>
          <bgColor rgb="FFCCFFFF"/>
        </patternFill>
      </fill>
    </dxf>
    <dxf>
      <font>
        <b/>
        <i val="0"/>
        <color rgb="FFFF0000"/>
      </font>
      <fill>
        <patternFill>
          <bgColor rgb="FFCCFFFF"/>
        </patternFill>
      </fill>
    </dxf>
    <dxf>
      <font>
        <b/>
        <i val="0"/>
        <color rgb="FFFF0000"/>
      </font>
      <fill>
        <patternFill>
          <bgColor rgb="FFCCFFFF"/>
        </patternFill>
      </fill>
    </dxf>
  </dxfs>
  <tableStyles count="0" defaultTableStyle="TableStyleMedium2"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ssi/Downloads/Nickel_model_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essi/Documents/Thesis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heetName val="Master Data"/>
      <sheetName val="Transposed"/>
      <sheetName val="Process class"/>
      <sheetName val="Ore grade"/>
      <sheetName val="Nickel ore grade"/>
      <sheetName val="By-product prices"/>
      <sheetName val="Colour code"/>
      <sheetName val="Royalties"/>
      <sheetName val="Investment attractiveness"/>
      <sheetName val="Countries per region"/>
    </sheetNames>
    <sheetDataSet>
      <sheetData sheetId="0" refreshError="1"/>
      <sheetData sheetId="1">
        <row r="6">
          <cell r="S6">
            <v>0.49</v>
          </cell>
          <cell r="U6">
            <v>10.5</v>
          </cell>
          <cell r="Y6">
            <v>3.32</v>
          </cell>
          <cell r="Z6">
            <v>0.54</v>
          </cell>
          <cell r="AB6">
            <v>0.12</v>
          </cell>
          <cell r="AO6">
            <v>0.38</v>
          </cell>
          <cell r="AQ6">
            <v>13.8</v>
          </cell>
          <cell r="AU6">
            <v>3.47</v>
          </cell>
          <cell r="AV6">
            <v>0.71</v>
          </cell>
          <cell r="AX6">
            <v>0.11</v>
          </cell>
          <cell r="BK6">
            <v>0.65</v>
          </cell>
          <cell r="BM6">
            <v>14.3</v>
          </cell>
          <cell r="BQ6">
            <v>2.7</v>
          </cell>
          <cell r="BT6">
            <v>0.09</v>
          </cell>
        </row>
        <row r="7">
          <cell r="AO7">
            <v>0.49</v>
          </cell>
          <cell r="AU7">
            <v>0.56000000000000005</v>
          </cell>
          <cell r="AX7">
            <v>0.21</v>
          </cell>
        </row>
        <row r="8">
          <cell r="AO8">
            <v>3.6526066350710901E-2</v>
          </cell>
          <cell r="AR8">
            <v>6.0911930345018871E-2</v>
          </cell>
          <cell r="AV8">
            <v>0.13363033175355452</v>
          </cell>
          <cell r="AX8">
            <v>3.038388625592417E-2</v>
          </cell>
          <cell r="BE8">
            <v>32.689655172413794</v>
          </cell>
          <cell r="BK8">
            <v>1.4100775193798449E-2</v>
          </cell>
          <cell r="BN8">
            <v>2.8811698259594586E-2</v>
          </cell>
          <cell r="BR8">
            <v>3.548837209302326E-2</v>
          </cell>
          <cell r="BT8">
            <v>1.4E-2</v>
          </cell>
          <cell r="CA8">
            <v>20</v>
          </cell>
        </row>
        <row r="9">
          <cell r="AO9">
            <v>0.37</v>
          </cell>
          <cell r="AX9">
            <v>0.1</v>
          </cell>
          <cell r="BK9">
            <v>0.31</v>
          </cell>
          <cell r="BT9">
            <v>0.08</v>
          </cell>
        </row>
        <row r="10">
          <cell r="BK10">
            <v>1</v>
          </cell>
        </row>
        <row r="11">
          <cell r="AO11">
            <v>0.13106936416184972</v>
          </cell>
          <cell r="AX11">
            <v>0.14479768786127167</v>
          </cell>
          <cell r="BK11">
            <v>8.4159999999999999E-2</v>
          </cell>
          <cell r="BT11">
            <v>7.9039999999999999E-2</v>
          </cell>
        </row>
        <row r="12">
          <cell r="BT12">
            <v>0.44600000000000001</v>
          </cell>
        </row>
        <row r="13">
          <cell r="BT13">
            <v>0.05</v>
          </cell>
        </row>
        <row r="14">
          <cell r="BT14">
            <v>0.06</v>
          </cell>
        </row>
        <row r="15">
          <cell r="AB15">
            <v>7.4999999999999997E-2</v>
          </cell>
          <cell r="AX15">
            <v>8.4000000000000005E-2</v>
          </cell>
          <cell r="BT15">
            <v>7.0000000000000007E-2</v>
          </cell>
          <cell r="CP15">
            <v>8.2000000000000003E-2</v>
          </cell>
          <cell r="DL15">
            <v>7.8E-2</v>
          </cell>
        </row>
        <row r="16">
          <cell r="AB16">
            <v>2.8548387096774191E-2</v>
          </cell>
          <cell r="AX16">
            <v>0.03</v>
          </cell>
          <cell r="BT16">
            <v>0.02</v>
          </cell>
          <cell r="CP16">
            <v>0.03</v>
          </cell>
          <cell r="DL16">
            <v>0.03</v>
          </cell>
        </row>
        <row r="17">
          <cell r="AB17">
            <v>7.0000000000000007E-2</v>
          </cell>
          <cell r="AX17">
            <v>7.0000000000000007E-2</v>
          </cell>
          <cell r="BT17">
            <v>0.06</v>
          </cell>
          <cell r="DL17">
            <v>7.0000000000000007E-2</v>
          </cell>
        </row>
        <row r="18">
          <cell r="AX18">
            <v>5.2999999999999999E-2</v>
          </cell>
          <cell r="BT18">
            <v>0.06</v>
          </cell>
        </row>
        <row r="19">
          <cell r="AX19">
            <v>0.04</v>
          </cell>
          <cell r="BT19">
            <v>4.1000000000000002E-2</v>
          </cell>
        </row>
        <row r="20">
          <cell r="AB20">
            <v>0.1</v>
          </cell>
          <cell r="AI20">
            <v>62</v>
          </cell>
          <cell r="AX20">
            <v>0.08</v>
          </cell>
          <cell r="BE20">
            <v>86</v>
          </cell>
          <cell r="BT20">
            <v>0.09</v>
          </cell>
          <cell r="CA20">
            <v>283</v>
          </cell>
          <cell r="CP20">
            <v>0.1</v>
          </cell>
          <cell r="CW20">
            <v>48</v>
          </cell>
          <cell r="DL20">
            <v>0.08</v>
          </cell>
          <cell r="DS20">
            <v>57</v>
          </cell>
        </row>
        <row r="21">
          <cell r="AB21">
            <v>0.06</v>
          </cell>
          <cell r="AG21">
            <v>11.4</v>
          </cell>
          <cell r="AX21">
            <v>0.06</v>
          </cell>
          <cell r="BC21">
            <v>11.9</v>
          </cell>
          <cell r="BT21">
            <v>0.06</v>
          </cell>
          <cell r="BY21">
            <v>11.8</v>
          </cell>
        </row>
        <row r="22">
          <cell r="BT22">
            <v>0.06</v>
          </cell>
          <cell r="CA22">
            <v>50</v>
          </cell>
        </row>
        <row r="23">
          <cell r="BT23">
            <v>0.03</v>
          </cell>
        </row>
        <row r="24">
          <cell r="AB24">
            <v>0.14000000000000001</v>
          </cell>
          <cell r="AX24">
            <v>0.08</v>
          </cell>
          <cell r="BT24">
            <v>7.0000000000000007E-2</v>
          </cell>
        </row>
        <row r="25">
          <cell r="BT25">
            <v>0.06</v>
          </cell>
        </row>
        <row r="26">
          <cell r="AX26">
            <v>0.04</v>
          </cell>
          <cell r="BT26">
            <v>0.04</v>
          </cell>
        </row>
        <row r="27">
          <cell r="BT27">
            <v>4.3999999999999997E-2</v>
          </cell>
        </row>
        <row r="28">
          <cell r="AB28">
            <v>0.05</v>
          </cell>
          <cell r="AX28">
            <v>0.04</v>
          </cell>
          <cell r="BT28">
            <v>0.03</v>
          </cell>
        </row>
        <row r="29">
          <cell r="AX29">
            <v>0.05</v>
          </cell>
          <cell r="BT29">
            <v>0.04</v>
          </cell>
        </row>
        <row r="30">
          <cell r="AX30">
            <v>0.04</v>
          </cell>
          <cell r="CP30">
            <v>0.04</v>
          </cell>
        </row>
        <row r="31">
          <cell r="AX31">
            <v>6.4000000000000001E-2</v>
          </cell>
          <cell r="BT31">
            <v>5.6000000000000001E-2</v>
          </cell>
          <cell r="DL31">
            <v>0.05</v>
          </cell>
        </row>
        <row r="32">
          <cell r="AX32">
            <v>0.06</v>
          </cell>
          <cell r="BT32">
            <v>0.05</v>
          </cell>
        </row>
        <row r="33">
          <cell r="BT33">
            <v>0.05</v>
          </cell>
          <cell r="CA33">
            <v>50</v>
          </cell>
        </row>
        <row r="34">
          <cell r="BT34">
            <v>7.0000000000000007E-2</v>
          </cell>
        </row>
        <row r="35">
          <cell r="BT35">
            <v>0.04</v>
          </cell>
        </row>
        <row r="36">
          <cell r="BT36">
            <v>0.04</v>
          </cell>
        </row>
        <row r="37">
          <cell r="AX37">
            <v>0.08</v>
          </cell>
          <cell r="BT37">
            <v>0.09</v>
          </cell>
        </row>
        <row r="38">
          <cell r="AB38">
            <v>6.3E-2</v>
          </cell>
          <cell r="AX38">
            <v>7.9000000000000001E-2</v>
          </cell>
          <cell r="BT38">
            <v>5.0999999999999997E-2</v>
          </cell>
          <cell r="DL38">
            <v>0.06</v>
          </cell>
        </row>
        <row r="39">
          <cell r="BT39">
            <v>2.1142857142857144E-2</v>
          </cell>
          <cell r="BY39">
            <v>7.1489795918367349</v>
          </cell>
        </row>
        <row r="40">
          <cell r="BT40">
            <v>7.0000000000000007E-2</v>
          </cell>
        </row>
        <row r="41">
          <cell r="BX41">
            <v>5.22</v>
          </cell>
          <cell r="BY41">
            <v>38.08</v>
          </cell>
        </row>
        <row r="43">
          <cell r="AX43">
            <v>0.06</v>
          </cell>
        </row>
        <row r="45">
          <cell r="BT45">
            <v>0.03</v>
          </cell>
          <cell r="BY45">
            <v>12.98</v>
          </cell>
        </row>
        <row r="46">
          <cell r="AX46">
            <v>0.04</v>
          </cell>
          <cell r="BC46">
            <v>19</v>
          </cell>
          <cell r="BT46">
            <v>0.06</v>
          </cell>
          <cell r="BY46">
            <v>23</v>
          </cell>
        </row>
        <row r="47">
          <cell r="AX47">
            <v>0.14000000000000001</v>
          </cell>
          <cell r="BT47">
            <v>0.11</v>
          </cell>
        </row>
        <row r="48">
          <cell r="AX48">
            <v>4.9000000000000002E-2</v>
          </cell>
          <cell r="BT48">
            <v>4.2000000000000003E-2</v>
          </cell>
        </row>
        <row r="49">
          <cell r="AB49">
            <v>6.2E-2</v>
          </cell>
          <cell r="AG49">
            <v>25</v>
          </cell>
          <cell r="AI49">
            <v>39</v>
          </cell>
          <cell r="AX49">
            <v>5.1171428571428569E-2</v>
          </cell>
          <cell r="BC49">
            <v>21.622857142857143</v>
          </cell>
          <cell r="BE49">
            <v>35.914285714285718</v>
          </cell>
          <cell r="BT49">
            <v>3.4652173913043482E-2</v>
          </cell>
          <cell r="BY49">
            <v>30.96521739130435</v>
          </cell>
          <cell r="CA49">
            <v>44.217391304347828</v>
          </cell>
        </row>
        <row r="50">
          <cell r="BT50">
            <v>0.10299999999999999</v>
          </cell>
          <cell r="BU50">
            <v>0.09</v>
          </cell>
          <cell r="BV50">
            <v>0.13</v>
          </cell>
          <cell r="CA50">
            <v>33.4</v>
          </cell>
        </row>
        <row r="51">
          <cell r="AB51">
            <v>0.11</v>
          </cell>
          <cell r="AI51">
            <v>80</v>
          </cell>
          <cell r="AX51">
            <v>0.09</v>
          </cell>
          <cell r="BE51">
            <v>49</v>
          </cell>
          <cell r="BT51">
            <v>0.04</v>
          </cell>
          <cell r="CA51">
            <v>59</v>
          </cell>
        </row>
        <row r="52">
          <cell r="BT52">
            <v>0.05</v>
          </cell>
          <cell r="BY52">
            <v>20.2</v>
          </cell>
        </row>
        <row r="53">
          <cell r="BT53">
            <v>0.05</v>
          </cell>
        </row>
        <row r="54">
          <cell r="AB54">
            <v>7.0000000000000007E-2</v>
          </cell>
          <cell r="AX54">
            <v>4.0400000000000005E-2</v>
          </cell>
        </row>
        <row r="55">
          <cell r="AX55">
            <v>6.6000000000000003E-2</v>
          </cell>
          <cell r="BT55">
            <v>7.0000000000000007E-2</v>
          </cell>
        </row>
        <row r="56">
          <cell r="AX56">
            <v>0.05</v>
          </cell>
          <cell r="BT56">
            <v>4.7E-2</v>
          </cell>
        </row>
        <row r="57">
          <cell r="AB57">
            <v>0.08</v>
          </cell>
          <cell r="AX57">
            <v>0.09</v>
          </cell>
        </row>
        <row r="58">
          <cell r="BT58">
            <v>0.08</v>
          </cell>
        </row>
        <row r="59">
          <cell r="BT59">
            <v>8.1787201233616047E-2</v>
          </cell>
          <cell r="BY59">
            <v>19.772320740169622</v>
          </cell>
        </row>
        <row r="60">
          <cell r="BT60">
            <v>0.09</v>
          </cell>
        </row>
        <row r="61">
          <cell r="BT61">
            <v>0.08</v>
          </cell>
        </row>
        <row r="62">
          <cell r="BT62">
            <v>0.04</v>
          </cell>
          <cell r="BY62">
            <v>19.7</v>
          </cell>
        </row>
        <row r="63">
          <cell r="AX63">
            <v>0.06</v>
          </cell>
          <cell r="BC63">
            <v>18.394832908586565</v>
          </cell>
          <cell r="BT63">
            <v>0.05</v>
          </cell>
          <cell r="BY63">
            <v>17.27575562137217</v>
          </cell>
        </row>
        <row r="64">
          <cell r="BT64">
            <v>8.4000000000000005E-2</v>
          </cell>
          <cell r="BY64">
            <v>21.1</v>
          </cell>
        </row>
        <row r="65">
          <cell r="AB65">
            <v>7.8E-2</v>
          </cell>
          <cell r="AX65">
            <v>7.2999999999999995E-2</v>
          </cell>
          <cell r="BT65">
            <v>7.3999999999999996E-2</v>
          </cell>
          <cell r="DL65">
            <v>0.06</v>
          </cell>
        </row>
        <row r="66">
          <cell r="BT66">
            <v>6.9000000000000006E-2</v>
          </cell>
          <cell r="BY66">
            <v>18.5</v>
          </cell>
        </row>
        <row r="67">
          <cell r="AB67">
            <v>0.05</v>
          </cell>
          <cell r="AX67">
            <v>0.04</v>
          </cell>
        </row>
        <row r="68">
          <cell r="BT68">
            <v>6.3E-2</v>
          </cell>
        </row>
        <row r="69">
          <cell r="AB69">
            <v>0.1</v>
          </cell>
          <cell r="AI69">
            <v>103</v>
          </cell>
          <cell r="AX69">
            <v>7.0000000000000007E-2</v>
          </cell>
          <cell r="BE69">
            <v>128</v>
          </cell>
          <cell r="BT69">
            <v>7.0000000000000007E-2</v>
          </cell>
          <cell r="CA69">
            <v>41</v>
          </cell>
        </row>
        <row r="70">
          <cell r="BT70">
            <v>0.08</v>
          </cell>
        </row>
        <row r="71">
          <cell r="BT71">
            <v>0.04</v>
          </cell>
        </row>
        <row r="72">
          <cell r="AB72">
            <v>7.0000000000000007E-2</v>
          </cell>
          <cell r="AC72">
            <v>0.42</v>
          </cell>
          <cell r="AI72">
            <v>435</v>
          </cell>
          <cell r="AX72">
            <v>0.06</v>
          </cell>
          <cell r="AY72">
            <v>0.26</v>
          </cell>
          <cell r="BE72">
            <v>410</v>
          </cell>
          <cell r="BT72">
            <v>0.05</v>
          </cell>
          <cell r="BU72">
            <v>0.22</v>
          </cell>
          <cell r="CA72">
            <v>380</v>
          </cell>
          <cell r="CP72">
            <v>0.09</v>
          </cell>
          <cell r="CW72">
            <v>560</v>
          </cell>
          <cell r="DL72">
            <v>0.08</v>
          </cell>
          <cell r="DS72">
            <v>540</v>
          </cell>
        </row>
        <row r="73">
          <cell r="AB73">
            <v>6.2E-2</v>
          </cell>
          <cell r="AX73">
            <v>5.0999999999999997E-2</v>
          </cell>
          <cell r="BT73">
            <v>8.3000000000000004E-2</v>
          </cell>
        </row>
        <row r="74">
          <cell r="BT74">
            <v>4.8000000000000001E-2</v>
          </cell>
        </row>
        <row r="75">
          <cell r="BT75">
            <v>0.09</v>
          </cell>
        </row>
        <row r="76">
          <cell r="AX76">
            <v>0.06</v>
          </cell>
        </row>
        <row r="77">
          <cell r="AX77">
            <v>7.0000000000000007E-2</v>
          </cell>
        </row>
        <row r="78">
          <cell r="AB78">
            <v>6.2E-2</v>
          </cell>
          <cell r="AX78">
            <v>2.5000000000000001E-2</v>
          </cell>
        </row>
        <row r="79">
          <cell r="BT79">
            <v>0.05</v>
          </cell>
        </row>
        <row r="80">
          <cell r="BT80">
            <v>7.0000000000000007E-2</v>
          </cell>
        </row>
        <row r="83">
          <cell r="BT83">
            <v>0.1157</v>
          </cell>
          <cell r="CA83">
            <v>39.5</v>
          </cell>
        </row>
        <row r="84">
          <cell r="BT84">
            <v>0.04</v>
          </cell>
        </row>
        <row r="85">
          <cell r="BT85">
            <v>0.15</v>
          </cell>
        </row>
        <row r="86">
          <cell r="BT86">
            <v>0.04</v>
          </cell>
        </row>
        <row r="87">
          <cell r="BT87">
            <v>0.1</v>
          </cell>
          <cell r="CA87">
            <v>40</v>
          </cell>
        </row>
        <row r="89">
          <cell r="BT89">
            <v>0.08</v>
          </cell>
          <cell r="CA89">
            <v>47.5</v>
          </cell>
        </row>
        <row r="90">
          <cell r="BT90">
            <v>0.04</v>
          </cell>
          <cell r="CA90">
            <v>40.200000000000003</v>
          </cell>
        </row>
        <row r="91">
          <cell r="BT91">
            <v>0.04</v>
          </cell>
          <cell r="CA91">
            <v>53.9</v>
          </cell>
        </row>
        <row r="96">
          <cell r="AO96">
            <v>0.41</v>
          </cell>
          <cell r="AP96">
            <v>0.06</v>
          </cell>
          <cell r="AX96">
            <v>1.32E-2</v>
          </cell>
          <cell r="AY96">
            <v>0.09</v>
          </cell>
          <cell r="AZ96">
            <v>0.1</v>
          </cell>
          <cell r="BK96">
            <v>0.37</v>
          </cell>
          <cell r="BL96">
            <v>0.06</v>
          </cell>
          <cell r="BT96">
            <v>1.23E-2</v>
          </cell>
          <cell r="BU96">
            <v>0.09</v>
          </cell>
          <cell r="BV96">
            <v>0.1</v>
          </cell>
        </row>
        <row r="98">
          <cell r="AX98">
            <v>7.1999999999999995E-2</v>
          </cell>
          <cell r="BB98">
            <v>1.48</v>
          </cell>
          <cell r="BC98">
            <v>41</v>
          </cell>
          <cell r="BD98">
            <v>10.9</v>
          </cell>
          <cell r="BT98">
            <v>3.5000000000000003E-2</v>
          </cell>
          <cell r="BX98">
            <v>1.77</v>
          </cell>
          <cell r="BY98">
            <v>41</v>
          </cell>
          <cell r="BZ98">
            <v>10.9</v>
          </cell>
        </row>
        <row r="99">
          <cell r="S99">
            <v>0.8783333333333333</v>
          </cell>
          <cell r="AB99">
            <v>7.0000000000000007E-2</v>
          </cell>
          <cell r="AO99">
            <v>0.39</v>
          </cell>
          <cell r="AX99">
            <v>0.04</v>
          </cell>
          <cell r="BK99">
            <v>0.4</v>
          </cell>
          <cell r="BT99">
            <v>0.02</v>
          </cell>
          <cell r="CG99">
            <v>0.79</v>
          </cell>
          <cell r="CP99">
            <v>7.0000000000000007E-2</v>
          </cell>
          <cell r="DC99">
            <v>0.56999999999999995</v>
          </cell>
          <cell r="DL99">
            <v>0.04</v>
          </cell>
        </row>
        <row r="102">
          <cell r="S102">
            <v>0.82824817518248184</v>
          </cell>
          <cell r="AB102">
            <v>8.138686131386863E-2</v>
          </cell>
          <cell r="AO102">
            <v>0.78114257327372094</v>
          </cell>
          <cell r="AX102">
            <v>0.12212121212121214</v>
          </cell>
          <cell r="BK102">
            <v>0.61722705314009663</v>
          </cell>
          <cell r="BT102">
            <v>0.10982930756843801</v>
          </cell>
          <cell r="CG102">
            <v>0.66</v>
          </cell>
          <cell r="CP102">
            <v>0.06</v>
          </cell>
          <cell r="DC102">
            <v>1.28</v>
          </cell>
          <cell r="DL102">
            <v>9.9149620105201647E-2</v>
          </cell>
        </row>
        <row r="103">
          <cell r="AO103">
            <v>0.44</v>
          </cell>
          <cell r="AP103">
            <v>0.04</v>
          </cell>
          <cell r="AX103">
            <v>2.1100000000000001E-2</v>
          </cell>
          <cell r="AY103">
            <v>7.0000000000000007E-2</v>
          </cell>
          <cell r="AZ103">
            <v>0.08</v>
          </cell>
          <cell r="BK103">
            <v>0.34</v>
          </cell>
          <cell r="BL103">
            <v>0.04</v>
          </cell>
          <cell r="BT103">
            <v>2.29E-2</v>
          </cell>
          <cell r="BU103">
            <v>0.08</v>
          </cell>
          <cell r="BV103">
            <v>7.0000000000000007E-2</v>
          </cell>
        </row>
        <row r="104">
          <cell r="AO104">
            <v>1.9846932157218835E-3</v>
          </cell>
          <cell r="AX104">
            <v>1.0705668698923336E-2</v>
          </cell>
          <cell r="BK104">
            <v>1.9846932157218835E-3</v>
          </cell>
          <cell r="BT104">
            <v>1.0705668698923336E-2</v>
          </cell>
          <cell r="DC104">
            <v>0.26</v>
          </cell>
          <cell r="DL104">
            <v>0.11</v>
          </cell>
        </row>
        <row r="105">
          <cell r="AX105">
            <v>0.12993630573248408</v>
          </cell>
          <cell r="BT105">
            <v>0.12082706766917291</v>
          </cell>
        </row>
        <row r="109">
          <cell r="BK109">
            <v>0.12659999999999999</v>
          </cell>
          <cell r="BT109">
            <v>0.03</v>
          </cell>
        </row>
        <row r="110">
          <cell r="AO110">
            <v>9.612849912199152E-2</v>
          </cell>
          <cell r="AX110">
            <v>1.350480322280756E-2</v>
          </cell>
          <cell r="BK110">
            <v>9.612849912199152E-2</v>
          </cell>
          <cell r="BT110">
            <v>1.350480322280756E-2</v>
          </cell>
        </row>
        <row r="111">
          <cell r="S111">
            <v>0.2</v>
          </cell>
          <cell r="AB111">
            <v>0.03</v>
          </cell>
          <cell r="AO111">
            <v>0.2</v>
          </cell>
          <cell r="AX111">
            <v>0.03</v>
          </cell>
          <cell r="BK111">
            <v>0.2</v>
          </cell>
          <cell r="BT111">
            <v>0.03</v>
          </cell>
          <cell r="CG111">
            <v>0.2</v>
          </cell>
          <cell r="CP111">
            <v>0.03</v>
          </cell>
          <cell r="DC111">
            <v>0.2</v>
          </cell>
          <cell r="DL111">
            <v>0.03</v>
          </cell>
        </row>
        <row r="112">
          <cell r="AX112">
            <v>2.1075973891659206E-2</v>
          </cell>
          <cell r="BT112">
            <v>2.1075973891659206E-2</v>
          </cell>
          <cell r="DL112">
            <v>2.1075973891659206E-2</v>
          </cell>
        </row>
        <row r="113">
          <cell r="AO113">
            <v>0.2</v>
          </cell>
          <cell r="AX113">
            <v>0.03</v>
          </cell>
          <cell r="BK113">
            <v>0.2</v>
          </cell>
          <cell r="BT113">
            <v>0.03</v>
          </cell>
        </row>
        <row r="115">
          <cell r="S115">
            <v>0.11</v>
          </cell>
          <cell r="AB115">
            <v>2.5000000000000001E-2</v>
          </cell>
          <cell r="AO115">
            <v>0.08</v>
          </cell>
          <cell r="AX115">
            <v>2.1999999999999999E-2</v>
          </cell>
          <cell r="BK115">
            <v>0.06</v>
          </cell>
          <cell r="BT115">
            <v>1.6E-2</v>
          </cell>
        </row>
        <row r="117">
          <cell r="S117">
            <v>0.2</v>
          </cell>
          <cell r="AB117">
            <v>0.03</v>
          </cell>
          <cell r="AO117">
            <v>0.2</v>
          </cell>
          <cell r="AX117">
            <v>0.03</v>
          </cell>
          <cell r="BK117">
            <v>0.2</v>
          </cell>
          <cell r="BT117">
            <v>0.03</v>
          </cell>
          <cell r="DC117">
            <v>0.2</v>
          </cell>
          <cell r="DL117">
            <v>0.03</v>
          </cell>
        </row>
        <row r="120">
          <cell r="AO120">
            <v>0.1</v>
          </cell>
          <cell r="AX120">
            <v>0.05</v>
          </cell>
          <cell r="BK120">
            <v>0.1</v>
          </cell>
          <cell r="BT120">
            <v>0.05</v>
          </cell>
        </row>
        <row r="121">
          <cell r="BK121">
            <v>0.04</v>
          </cell>
          <cell r="BU121">
            <v>6.0999999999999999E-2</v>
          </cell>
          <cell r="BV121">
            <v>8.2000000000000003E-2</v>
          </cell>
        </row>
        <row r="122">
          <cell r="S122">
            <v>6.3690658499234304E-2</v>
          </cell>
          <cell r="T122">
            <v>0.31562021439509952</v>
          </cell>
          <cell r="AC122">
            <v>2.1011944869831547</v>
          </cell>
          <cell r="AD122">
            <v>2.2624349157733539</v>
          </cell>
          <cell r="AO122">
            <v>7.6678507992895203E-2</v>
          </cell>
          <cell r="AP122">
            <v>0.30539964476021314</v>
          </cell>
          <cell r="AY122">
            <v>2.4182770870337476</v>
          </cell>
          <cell r="AZ122">
            <v>2.6957904085257547</v>
          </cell>
          <cell r="BK122">
            <v>0.10777777777777778</v>
          </cell>
          <cell r="BL122">
            <v>0.30222222222222223</v>
          </cell>
          <cell r="BU122">
            <v>1.8555555555555554</v>
          </cell>
          <cell r="BV122">
            <v>1.9944444444444447</v>
          </cell>
        </row>
        <row r="123">
          <cell r="AO123">
            <v>0.6</v>
          </cell>
          <cell r="AX123">
            <v>0.04</v>
          </cell>
          <cell r="BK123">
            <v>0.3</v>
          </cell>
          <cell r="BT123">
            <v>0.03</v>
          </cell>
        </row>
        <row r="124">
          <cell r="AO124">
            <v>0.4</v>
          </cell>
          <cell r="AY124">
            <v>0.8</v>
          </cell>
          <cell r="AZ124">
            <v>1</v>
          </cell>
          <cell r="BK124">
            <v>0.4</v>
          </cell>
          <cell r="BU124">
            <v>0.9</v>
          </cell>
          <cell r="BV124">
            <v>1.3</v>
          </cell>
        </row>
        <row r="125">
          <cell r="AO125">
            <v>0.2</v>
          </cell>
          <cell r="AX125">
            <v>0.03</v>
          </cell>
          <cell r="BK125">
            <v>0.2</v>
          </cell>
          <cell r="BT125">
            <v>0.03</v>
          </cell>
        </row>
        <row r="126">
          <cell r="BK126">
            <v>0.12629139072847684</v>
          </cell>
          <cell r="BL126">
            <v>0.11566225165562914</v>
          </cell>
          <cell r="BU126">
            <v>0.53543046357615887</v>
          </cell>
          <cell r="BV126">
            <v>0.46582781456953642</v>
          </cell>
        </row>
        <row r="127">
          <cell r="AO127">
            <v>0.2</v>
          </cell>
          <cell r="AX127">
            <v>0.03</v>
          </cell>
          <cell r="BK127">
            <v>0.2</v>
          </cell>
          <cell r="BT127">
            <v>0.03</v>
          </cell>
        </row>
        <row r="128">
          <cell r="AO128">
            <v>0.67357539082198692</v>
          </cell>
          <cell r="AX128">
            <v>0.04</v>
          </cell>
          <cell r="BK128">
            <v>0.55175078864353311</v>
          </cell>
          <cell r="BT128">
            <v>0.04</v>
          </cell>
          <cell r="BV128">
            <v>0.40466246056782335</v>
          </cell>
        </row>
        <row r="129">
          <cell r="S129">
            <v>0.2</v>
          </cell>
          <cell r="AB129">
            <v>0.03</v>
          </cell>
          <cell r="AO129">
            <v>0.2</v>
          </cell>
          <cell r="AX129">
            <v>0.03</v>
          </cell>
          <cell r="BK129">
            <v>0.2</v>
          </cell>
          <cell r="BT129">
            <v>0.03</v>
          </cell>
        </row>
        <row r="130">
          <cell r="BK130">
            <v>0.2</v>
          </cell>
          <cell r="BT130">
            <v>0.06</v>
          </cell>
        </row>
        <row r="131">
          <cell r="S131">
            <v>0.09</v>
          </cell>
          <cell r="T131">
            <v>0.2</v>
          </cell>
          <cell r="AC131">
            <v>1.1000000000000001</v>
          </cell>
          <cell r="AD131">
            <v>1.4</v>
          </cell>
          <cell r="AE131">
            <v>0.1</v>
          </cell>
          <cell r="AO131">
            <v>0.22</v>
          </cell>
          <cell r="AP131">
            <v>0.3</v>
          </cell>
          <cell r="AY131">
            <v>1.1000000000000001</v>
          </cell>
          <cell r="AZ131">
            <v>1.6</v>
          </cell>
          <cell r="BA131">
            <v>0.1</v>
          </cell>
          <cell r="BK131">
            <v>0.15</v>
          </cell>
          <cell r="BL131">
            <v>0.3</v>
          </cell>
          <cell r="BU131">
            <v>1.1000000000000001</v>
          </cell>
          <cell r="BV131">
            <v>1.6</v>
          </cell>
          <cell r="BW131">
            <v>0.1</v>
          </cell>
        </row>
        <row r="132">
          <cell r="AO132">
            <v>1.04</v>
          </cell>
          <cell r="AX132">
            <v>0.04</v>
          </cell>
          <cell r="AZ132">
            <v>0.5</v>
          </cell>
          <cell r="BK132">
            <v>0.73</v>
          </cell>
          <cell r="BT132">
            <v>0.04</v>
          </cell>
          <cell r="BV132">
            <v>0.5</v>
          </cell>
        </row>
        <row r="139">
          <cell r="BK139">
            <v>2.1700000000000001E-2</v>
          </cell>
          <cell r="BT139">
            <v>2.0799999999999999E-2</v>
          </cell>
        </row>
        <row r="140">
          <cell r="BK140">
            <v>1.19</v>
          </cell>
          <cell r="BT140">
            <v>8.2000000000000003E-2</v>
          </cell>
          <cell r="BU140">
            <v>0.85</v>
          </cell>
          <cell r="BV140">
            <v>1.49</v>
          </cell>
        </row>
        <row r="142">
          <cell r="AO142">
            <v>0.46631944444444451</v>
          </cell>
          <cell r="BK142">
            <v>0.41600000000000004</v>
          </cell>
        </row>
        <row r="143">
          <cell r="BK143">
            <v>0.3</v>
          </cell>
          <cell r="BU143">
            <v>0.15</v>
          </cell>
          <cell r="BV143">
            <v>0.3</v>
          </cell>
          <cell r="BW143">
            <v>0.05</v>
          </cell>
        </row>
        <row r="144">
          <cell r="AO144">
            <v>0.2</v>
          </cell>
          <cell r="AX144">
            <v>0.03</v>
          </cell>
          <cell r="BK144">
            <v>0.2</v>
          </cell>
          <cell r="BT144">
            <v>0.03</v>
          </cell>
        </row>
        <row r="147">
          <cell r="AO147">
            <v>0.2</v>
          </cell>
          <cell r="AX147">
            <v>0.03</v>
          </cell>
          <cell r="BK147">
            <v>0.2</v>
          </cell>
          <cell r="BT147">
            <v>0.03</v>
          </cell>
        </row>
        <row r="150">
          <cell r="BK150">
            <v>0.06</v>
          </cell>
        </row>
        <row r="155">
          <cell r="AO155">
            <v>0.87</v>
          </cell>
          <cell r="AX155">
            <v>0.04</v>
          </cell>
          <cell r="AZ155">
            <v>0.24</v>
          </cell>
          <cell r="BK155">
            <v>0.87</v>
          </cell>
          <cell r="BT155">
            <v>0.04</v>
          </cell>
          <cell r="BV155">
            <v>0.24</v>
          </cell>
        </row>
        <row r="156">
          <cell r="BK156">
            <v>0.24</v>
          </cell>
          <cell r="BT156">
            <v>0.03</v>
          </cell>
        </row>
        <row r="158">
          <cell r="BK158">
            <v>0.15</v>
          </cell>
        </row>
        <row r="159">
          <cell r="BK159">
            <v>0.56471881914153865</v>
          </cell>
        </row>
        <row r="162">
          <cell r="BK162">
            <v>0.1</v>
          </cell>
        </row>
        <row r="163">
          <cell r="AB163">
            <v>0.1</v>
          </cell>
          <cell r="AX163">
            <v>0.1</v>
          </cell>
          <cell r="BT163">
            <v>0.1</v>
          </cell>
          <cell r="CP163">
            <v>0.1</v>
          </cell>
          <cell r="CU163">
            <v>33</v>
          </cell>
          <cell r="CV163">
            <v>0.9</v>
          </cell>
          <cell r="DL163">
            <v>0.1</v>
          </cell>
        </row>
        <row r="164">
          <cell r="BT164">
            <v>0.09</v>
          </cell>
        </row>
        <row r="165">
          <cell r="AX165">
            <v>7.0000000000000007E-2</v>
          </cell>
          <cell r="BT165">
            <v>0.06</v>
          </cell>
        </row>
        <row r="171">
          <cell r="AB171">
            <v>3.3598683408509078E-2</v>
          </cell>
          <cell r="AG171">
            <v>12.018849201511641</v>
          </cell>
          <cell r="AH171">
            <v>40.890479093014747</v>
          </cell>
          <cell r="AX171">
            <v>3.0203775203775204E-2</v>
          </cell>
          <cell r="BC171">
            <v>11.801607679107677</v>
          </cell>
          <cell r="BD171">
            <v>41.464175246675246</v>
          </cell>
          <cell r="BT171">
            <v>3.8697565795383096E-2</v>
          </cell>
          <cell r="BY171">
            <v>12.475540285637294</v>
          </cell>
          <cell r="BZ171">
            <v>40.773740231743467</v>
          </cell>
          <cell r="CP171">
            <v>3.4738480697384805E-2</v>
          </cell>
          <cell r="CU171">
            <v>11.985958904109589</v>
          </cell>
          <cell r="CV171">
            <v>40.854682440846823</v>
          </cell>
          <cell r="DL171">
            <v>3.039424992883575E-2</v>
          </cell>
          <cell r="DQ171">
            <v>11.662843723313408</v>
          </cell>
          <cell r="DR171">
            <v>41.579168801594079</v>
          </cell>
        </row>
        <row r="172">
          <cell r="AB172">
            <v>4.5519395134779754E-2</v>
          </cell>
          <cell r="AG172">
            <v>16.309056541748848</v>
          </cell>
          <cell r="AH172">
            <v>36.235062458908615</v>
          </cell>
          <cell r="AX172">
            <v>3.5801310430316986E-2</v>
          </cell>
          <cell r="BC172">
            <v>15.84054010979281</v>
          </cell>
          <cell r="BD172">
            <v>36.723750664069414</v>
          </cell>
          <cell r="BT172">
            <v>3.9705624451960422E-2</v>
          </cell>
          <cell r="BY172">
            <v>15.267321808843795</v>
          </cell>
          <cell r="BZ172">
            <v>37.407648753601407</v>
          </cell>
          <cell r="CP172">
            <v>0.04</v>
          </cell>
          <cell r="CU172">
            <v>13.55239467849224</v>
          </cell>
          <cell r="CV172">
            <v>38.183569844789361</v>
          </cell>
          <cell r="DL172">
            <v>3.9999999999999994E-2</v>
          </cell>
          <cell r="DQ172">
            <v>14.897280066815146</v>
          </cell>
          <cell r="DR172">
            <v>37.556968262806237</v>
          </cell>
        </row>
        <row r="173">
          <cell r="BT173">
            <v>0.08</v>
          </cell>
        </row>
        <row r="174">
          <cell r="AB174">
            <v>0.05</v>
          </cell>
          <cell r="AG174">
            <v>16.25</v>
          </cell>
          <cell r="AH174">
            <v>36.46</v>
          </cell>
          <cell r="AX174">
            <v>0.04</v>
          </cell>
          <cell r="BC174">
            <v>15.34</v>
          </cell>
          <cell r="BD174">
            <v>38.83</v>
          </cell>
          <cell r="BT174">
            <v>0.04</v>
          </cell>
          <cell r="BY174">
            <v>16.260000000000002</v>
          </cell>
          <cell r="BZ174">
            <v>37.6</v>
          </cell>
          <cell r="CP174">
            <v>0.05</v>
          </cell>
          <cell r="CU174">
            <v>16.2</v>
          </cell>
          <cell r="CV174">
            <v>36.32</v>
          </cell>
          <cell r="DL174">
            <v>0.04</v>
          </cell>
          <cell r="DQ174">
            <v>15.4</v>
          </cell>
          <cell r="DR174">
            <v>38.9</v>
          </cell>
        </row>
        <row r="176">
          <cell r="AB176">
            <v>0.17</v>
          </cell>
          <cell r="AG176">
            <v>43.29</v>
          </cell>
          <cell r="AH176">
            <v>9.25</v>
          </cell>
          <cell r="AX176">
            <v>0.15</v>
          </cell>
          <cell r="BC176">
            <v>42.53</v>
          </cell>
          <cell r="BD176">
            <v>10.94</v>
          </cell>
          <cell r="BT176">
            <v>0.15</v>
          </cell>
          <cell r="BY176">
            <v>43.29</v>
          </cell>
          <cell r="BZ176">
            <v>9.25</v>
          </cell>
          <cell r="CP176">
            <v>0.17</v>
          </cell>
          <cell r="CU176">
            <v>42.27</v>
          </cell>
          <cell r="CV176">
            <v>9.6999999999999993</v>
          </cell>
          <cell r="DL176">
            <v>0.17</v>
          </cell>
          <cell r="DQ176">
            <v>40.880000000000003</v>
          </cell>
          <cell r="DR176">
            <v>11.51</v>
          </cell>
        </row>
        <row r="177">
          <cell r="AB177">
            <v>0.14000000000000001</v>
          </cell>
          <cell r="AG177">
            <v>42.218951834289996</v>
          </cell>
          <cell r="AH177">
            <v>10.06913900673821</v>
          </cell>
          <cell r="AX177">
            <v>9.9009883821744402E-2</v>
          </cell>
          <cell r="BC177">
            <v>38.631943818276397</v>
          </cell>
          <cell r="BD177">
            <v>12.550697069533554</v>
          </cell>
          <cell r="BT177">
            <v>9.524433849821215E-2</v>
          </cell>
          <cell r="BY177">
            <v>34.795187723480332</v>
          </cell>
          <cell r="BZ177">
            <v>16.282187127532776</v>
          </cell>
          <cell r="CP177">
            <v>1.1482253017434063</v>
          </cell>
          <cell r="CU177">
            <v>41.364595440321864</v>
          </cell>
          <cell r="CV177">
            <v>10.639588734912829</v>
          </cell>
          <cell r="DL177">
            <v>9.3842867315452189E-2</v>
          </cell>
          <cell r="DQ177">
            <v>38.329238072632329</v>
          </cell>
          <cell r="DR177">
            <v>12.770591027771188</v>
          </cell>
        </row>
        <row r="179">
          <cell r="AB179">
            <v>0.1728255659121172</v>
          </cell>
          <cell r="AG179">
            <v>40.25441544607191</v>
          </cell>
          <cell r="AH179">
            <v>12.930910785619178</v>
          </cell>
          <cell r="AX179">
            <v>0.1610134357005758</v>
          </cell>
          <cell r="BC179">
            <v>41.099044145873322</v>
          </cell>
          <cell r="BD179">
            <v>13.656241842610363</v>
          </cell>
          <cell r="BT179">
            <v>0.16895141700404859</v>
          </cell>
          <cell r="BY179">
            <v>41.582356275303646</v>
          </cell>
          <cell r="BZ179">
            <v>11.843299595141703</v>
          </cell>
          <cell r="CP179">
            <v>0.17575342465753427</v>
          </cell>
          <cell r="CU179">
            <v>37.509608610567511</v>
          </cell>
          <cell r="CV179">
            <v>14.825205479452057</v>
          </cell>
          <cell r="DL179">
            <v>0.15225296442687744</v>
          </cell>
          <cell r="DQ179">
            <v>35.862055335968371</v>
          </cell>
          <cell r="DR179">
            <v>19.605691699604744</v>
          </cell>
        </row>
        <row r="180">
          <cell r="AB180">
            <v>4.949152542372881E-2</v>
          </cell>
          <cell r="AG180">
            <v>1.797457627118644</v>
          </cell>
          <cell r="AX180">
            <v>6.2054982817869413E-2</v>
          </cell>
          <cell r="BC180">
            <v>16.713402061855671</v>
          </cell>
          <cell r="BT180">
            <v>5.334862385321102E-2</v>
          </cell>
          <cell r="BY180">
            <v>16.954128440366972</v>
          </cell>
        </row>
        <row r="181">
          <cell r="AB181">
            <v>0.03</v>
          </cell>
          <cell r="AG181">
            <v>13.81</v>
          </cell>
          <cell r="AH181">
            <v>42.84</v>
          </cell>
          <cell r="AX181">
            <v>0.03</v>
          </cell>
          <cell r="BC181">
            <v>13.04</v>
          </cell>
          <cell r="BD181">
            <v>42.59</v>
          </cell>
          <cell r="BT181">
            <v>0.03</v>
          </cell>
          <cell r="BY181">
            <v>12.38</v>
          </cell>
          <cell r="BZ181">
            <v>42.76</v>
          </cell>
          <cell r="CP181">
            <v>0.03</v>
          </cell>
          <cell r="CU181">
            <v>13.53</v>
          </cell>
          <cell r="CV181">
            <v>43.16</v>
          </cell>
          <cell r="DL181">
            <v>0.03</v>
          </cell>
          <cell r="DQ181">
            <v>12.85</v>
          </cell>
          <cell r="DR181">
            <v>42.68</v>
          </cell>
        </row>
        <row r="182">
          <cell r="AB182">
            <v>0.13</v>
          </cell>
          <cell r="AG182">
            <v>38.94</v>
          </cell>
          <cell r="AH182">
            <v>16.920000000000002</v>
          </cell>
          <cell r="AX182">
            <v>0.13</v>
          </cell>
          <cell r="BC182">
            <v>38.99</v>
          </cell>
          <cell r="BD182">
            <v>16.34</v>
          </cell>
          <cell r="BT182">
            <v>0.11</v>
          </cell>
          <cell r="BY182">
            <v>29.8</v>
          </cell>
          <cell r="BZ182">
            <v>18.82</v>
          </cell>
          <cell r="CP182">
            <v>0.13</v>
          </cell>
          <cell r="CU182">
            <v>38.590000000000003</v>
          </cell>
          <cell r="CV182">
            <v>17.45</v>
          </cell>
          <cell r="DL182">
            <v>0.16</v>
          </cell>
          <cell r="DQ182">
            <v>41.15</v>
          </cell>
          <cell r="DR182">
            <v>13.62</v>
          </cell>
        </row>
        <row r="189">
          <cell r="AX189">
            <v>0.05</v>
          </cell>
          <cell r="BB189">
            <v>1.3820779853029219</v>
          </cell>
          <cell r="BC189">
            <v>26</v>
          </cell>
          <cell r="BD189">
            <v>25.49</v>
          </cell>
          <cell r="DL189">
            <v>0.06</v>
          </cell>
        </row>
        <row r="190">
          <cell r="BC190">
            <v>2.4950000000000001</v>
          </cell>
          <cell r="BY190">
            <v>11.88</v>
          </cell>
          <cell r="DQ190">
            <v>64.033843075702464</v>
          </cell>
        </row>
        <row r="191">
          <cell r="BC191">
            <v>67.130550502632801</v>
          </cell>
          <cell r="BY191">
            <v>46.211699822729969</v>
          </cell>
          <cell r="DQ191">
            <v>84.735542336874005</v>
          </cell>
        </row>
        <row r="192">
          <cell r="BC192">
            <v>56.441721606233116</v>
          </cell>
          <cell r="BY192">
            <v>29.784146341463408</v>
          </cell>
          <cell r="DQ192">
            <v>53.400463167346331</v>
          </cell>
        </row>
        <row r="193">
          <cell r="AB193">
            <v>0.06</v>
          </cell>
          <cell r="AG193">
            <v>21.26</v>
          </cell>
          <cell r="AX193">
            <v>0.04</v>
          </cell>
          <cell r="BC193">
            <v>13.62</v>
          </cell>
          <cell r="BT193">
            <v>0.03</v>
          </cell>
          <cell r="BY193">
            <v>13.11</v>
          </cell>
        </row>
        <row r="194">
          <cell r="AG194">
            <v>35.200000000000003</v>
          </cell>
          <cell r="BC194">
            <v>25.7</v>
          </cell>
          <cell r="CU194">
            <v>35.46</v>
          </cell>
          <cell r="DQ194">
            <v>23.37</v>
          </cell>
        </row>
        <row r="196">
          <cell r="AG196">
            <v>32.409999999999997</v>
          </cell>
          <cell r="BC196">
            <v>25.21</v>
          </cell>
          <cell r="BY196">
            <v>27.29</v>
          </cell>
        </row>
        <row r="199">
          <cell r="AB199">
            <v>0.06</v>
          </cell>
          <cell r="AG199">
            <v>23</v>
          </cell>
          <cell r="AH199">
            <v>30</v>
          </cell>
          <cell r="AX199">
            <v>0.05</v>
          </cell>
          <cell r="BC199">
            <v>22</v>
          </cell>
          <cell r="BD199">
            <v>29</v>
          </cell>
          <cell r="BT199">
            <v>0.04</v>
          </cell>
          <cell r="BY199">
            <v>20</v>
          </cell>
          <cell r="BZ199">
            <v>33</v>
          </cell>
        </row>
        <row r="200">
          <cell r="BC200">
            <v>46.829668106699565</v>
          </cell>
          <cell r="BY200">
            <v>38.287966841186766</v>
          </cell>
          <cell r="DQ200">
            <v>48.165601099939856</v>
          </cell>
        </row>
        <row r="201">
          <cell r="BC201">
            <v>44.23</v>
          </cell>
          <cell r="BY201">
            <v>12.9</v>
          </cell>
        </row>
        <row r="202">
          <cell r="AX202">
            <v>0.05</v>
          </cell>
        </row>
        <row r="204">
          <cell r="BC204">
            <v>58.372903591682402</v>
          </cell>
          <cell r="BY204">
            <v>44.750400925212013</v>
          </cell>
          <cell r="DQ204">
            <v>68.352949538024163</v>
          </cell>
        </row>
        <row r="205">
          <cell r="AB205">
            <v>0.08</v>
          </cell>
          <cell r="AG205">
            <v>34.299999999999997</v>
          </cell>
          <cell r="AX205">
            <v>0.06</v>
          </cell>
          <cell r="BC205">
            <v>21.86</v>
          </cell>
          <cell r="BT205">
            <v>0.06</v>
          </cell>
          <cell r="BY205">
            <v>19.75</v>
          </cell>
        </row>
        <row r="206">
          <cell r="BT206">
            <v>0.08</v>
          </cell>
        </row>
        <row r="207">
          <cell r="AG207">
            <v>39.49</v>
          </cell>
          <cell r="BC207">
            <v>33.19</v>
          </cell>
          <cell r="BY207">
            <v>37.950000000000003</v>
          </cell>
        </row>
        <row r="209">
          <cell r="BC209">
            <v>35.364251793472768</v>
          </cell>
        </row>
        <row r="210">
          <cell r="BC210">
            <v>41.910223888827616</v>
          </cell>
        </row>
        <row r="211">
          <cell r="AX211">
            <v>0.04</v>
          </cell>
          <cell r="BC211">
            <v>18.329999999999998</v>
          </cell>
          <cell r="BY211">
            <v>24.085160677721806</v>
          </cell>
        </row>
        <row r="212">
          <cell r="AB212">
            <v>3.1E-2</v>
          </cell>
          <cell r="AG212">
            <v>13.7</v>
          </cell>
          <cell r="AX212">
            <v>3.9E-2</v>
          </cell>
          <cell r="BC212">
            <v>17.600000000000001</v>
          </cell>
          <cell r="BT212">
            <v>4.3999999999999997E-2</v>
          </cell>
          <cell r="BY212">
            <v>19.100000000000001</v>
          </cell>
        </row>
        <row r="213">
          <cell r="AB213">
            <v>0.05</v>
          </cell>
          <cell r="AG213">
            <v>23</v>
          </cell>
          <cell r="AX213">
            <v>0.04</v>
          </cell>
          <cell r="BC213">
            <v>22.11</v>
          </cell>
        </row>
        <row r="214">
          <cell r="BT214">
            <v>0.06</v>
          </cell>
        </row>
        <row r="215">
          <cell r="BT215">
            <v>0.11</v>
          </cell>
        </row>
        <row r="225">
          <cell r="BT225">
            <v>0.11</v>
          </cell>
        </row>
        <row r="229">
          <cell r="AO229">
            <v>0.38</v>
          </cell>
          <cell r="AP229">
            <v>0.04</v>
          </cell>
          <cell r="AX229">
            <v>0.03</v>
          </cell>
          <cell r="AY229">
            <v>0.14000000000000001</v>
          </cell>
          <cell r="AZ229">
            <v>0.17</v>
          </cell>
          <cell r="BK229">
            <v>0.34</v>
          </cell>
          <cell r="BL229">
            <v>0.02</v>
          </cell>
          <cell r="BT229">
            <v>0.02</v>
          </cell>
          <cell r="BU229">
            <v>0.02</v>
          </cell>
          <cell r="BV229">
            <v>0.02</v>
          </cell>
        </row>
        <row r="230">
          <cell r="BK230">
            <v>0.03</v>
          </cell>
          <cell r="BL230">
            <v>0.02</v>
          </cell>
          <cell r="BT230">
            <v>1.149E-2</v>
          </cell>
          <cell r="BU230">
            <v>0.42</v>
          </cell>
          <cell r="BV230">
            <v>0.77</v>
          </cell>
          <cell r="BX230">
            <v>0.58156746906311063</v>
          </cell>
        </row>
        <row r="231">
          <cell r="S231">
            <v>0.13</v>
          </cell>
          <cell r="AB231">
            <v>0.01</v>
          </cell>
          <cell r="AO231">
            <v>0.11</v>
          </cell>
          <cell r="AX231">
            <v>0.01</v>
          </cell>
          <cell r="BK231">
            <v>0.1</v>
          </cell>
          <cell r="BT231">
            <v>0.01</v>
          </cell>
        </row>
        <row r="232">
          <cell r="BK232">
            <v>0.13</v>
          </cell>
          <cell r="BT232">
            <v>1.6E-2</v>
          </cell>
        </row>
        <row r="233">
          <cell r="BK233">
            <v>1.02</v>
          </cell>
          <cell r="BT233">
            <v>6.6199999999999995E-2</v>
          </cell>
        </row>
        <row r="234">
          <cell r="BK234">
            <v>0.27</v>
          </cell>
          <cell r="BU234">
            <v>0.16</v>
          </cell>
          <cell r="BV234">
            <v>0.4</v>
          </cell>
        </row>
        <row r="235">
          <cell r="S235">
            <v>0.06</v>
          </cell>
          <cell r="AB235">
            <v>1.4500000000000001E-2</v>
          </cell>
          <cell r="AO235">
            <v>7.0000000000000007E-2</v>
          </cell>
          <cell r="AX235">
            <v>1.23E-2</v>
          </cell>
        </row>
        <row r="236">
          <cell r="AB236">
            <v>0.05</v>
          </cell>
          <cell r="AG236">
            <v>16.260000000000002</v>
          </cell>
          <cell r="AX236">
            <v>0.06</v>
          </cell>
          <cell r="BC236">
            <v>19.39</v>
          </cell>
          <cell r="BT236">
            <v>0.06</v>
          </cell>
          <cell r="BY236">
            <v>20.21</v>
          </cell>
        </row>
        <row r="237">
          <cell r="AB237">
            <v>0.05</v>
          </cell>
          <cell r="AG237">
            <v>16.420000000000002</v>
          </cell>
          <cell r="AH237">
            <v>41.27</v>
          </cell>
          <cell r="AX237">
            <v>0.05</v>
          </cell>
          <cell r="BC237">
            <v>17.02</v>
          </cell>
          <cell r="BD237">
            <v>40.619999999999997</v>
          </cell>
          <cell r="BT237">
            <v>0.06</v>
          </cell>
          <cell r="BY237">
            <v>22.32</v>
          </cell>
          <cell r="BZ237">
            <v>35.869999999999997</v>
          </cell>
        </row>
        <row r="239">
          <cell r="AB239">
            <v>0.05</v>
          </cell>
          <cell r="AG239">
            <v>22.052816791168606</v>
          </cell>
          <cell r="AX239">
            <v>0.06</v>
          </cell>
          <cell r="BC239">
            <v>18.989342717419209</v>
          </cell>
          <cell r="BT239">
            <v>0.04</v>
          </cell>
          <cell r="BY239">
            <v>22.052816791168606</v>
          </cell>
        </row>
        <row r="242">
          <cell r="AB242">
            <v>4.8000000000000001E-2</v>
          </cell>
          <cell r="AF242">
            <v>0.69</v>
          </cell>
          <cell r="AG242">
            <v>12.477711752440467</v>
          </cell>
          <cell r="AX242">
            <v>4.8000000000000001E-2</v>
          </cell>
          <cell r="BB242">
            <v>0.84</v>
          </cell>
          <cell r="BC242">
            <v>12.771469540334246</v>
          </cell>
        </row>
        <row r="249">
          <cell r="BT249">
            <v>0.06</v>
          </cell>
        </row>
        <row r="255">
          <cell r="BT255">
            <v>0.13</v>
          </cell>
          <cell r="BY255">
            <v>41.27</v>
          </cell>
          <cell r="CA255">
            <v>29</v>
          </cell>
        </row>
        <row r="256">
          <cell r="S256">
            <v>0.20799999999999999</v>
          </cell>
          <cell r="T256">
            <v>3.7999999999999999E-2</v>
          </cell>
          <cell r="U256">
            <v>1.847</v>
          </cell>
          <cell r="AB256">
            <v>7.0000000000000001E-3</v>
          </cell>
          <cell r="AC256">
            <v>2.5999999999999999E-2</v>
          </cell>
          <cell r="AD256">
            <v>0.34100000000000003</v>
          </cell>
          <cell r="AO256">
            <v>0.216</v>
          </cell>
          <cell r="AP256">
            <v>3.9E-2</v>
          </cell>
          <cell r="AQ256">
            <v>1.8879999999999999</v>
          </cell>
          <cell r="AX256">
            <v>7.0000000000000001E-3</v>
          </cell>
          <cell r="AY256">
            <v>2.5999999999999999E-2</v>
          </cell>
          <cell r="AZ256">
            <v>0.36199999999999999</v>
          </cell>
          <cell r="BK256">
            <v>0.20300000000000001</v>
          </cell>
          <cell r="BL256">
            <v>3.6999999999999998E-2</v>
          </cell>
          <cell r="BM256">
            <v>1.62</v>
          </cell>
          <cell r="BT256">
            <v>6.0000000000000001E-3</v>
          </cell>
          <cell r="BU256">
            <v>2.5000000000000001E-2</v>
          </cell>
          <cell r="BV256">
            <v>0.34899999999999998</v>
          </cell>
        </row>
        <row r="257">
          <cell r="AB257">
            <v>1.12E-2</v>
          </cell>
          <cell r="AC257">
            <v>1.0999999999999999E-2</v>
          </cell>
          <cell r="AD257">
            <v>2.4E-2</v>
          </cell>
          <cell r="AX257">
            <v>1.06E-2</v>
          </cell>
          <cell r="AY257">
            <v>8.0000000000000002E-3</v>
          </cell>
          <cell r="AZ257">
            <v>1.7000000000000001E-2</v>
          </cell>
          <cell r="BT257">
            <v>1.01E-2</v>
          </cell>
          <cell r="BU257">
            <v>6.0000000000000001E-3</v>
          </cell>
          <cell r="BV257">
            <v>1.4E-2</v>
          </cell>
          <cell r="CP257">
            <v>1.14E-2</v>
          </cell>
          <cell r="CQ257">
            <v>1.2999999999999999E-2</v>
          </cell>
          <cell r="CR257">
            <v>3.1E-2</v>
          </cell>
          <cell r="DL257">
            <v>1.06E-2</v>
          </cell>
          <cell r="DM257">
            <v>8.0000000000000002E-3</v>
          </cell>
          <cell r="DN257">
            <v>1.7000000000000001E-2</v>
          </cell>
        </row>
        <row r="258">
          <cell r="AB258">
            <v>1.4E-2</v>
          </cell>
          <cell r="AX258">
            <v>1.2999999999999999E-2</v>
          </cell>
          <cell r="BT258">
            <v>1.2999999999999999E-2</v>
          </cell>
        </row>
        <row r="260">
          <cell r="S260">
            <v>0.17</v>
          </cell>
          <cell r="T260">
            <v>5.3999999999999999E-2</v>
          </cell>
          <cell r="AB260">
            <v>1.4999999999999999E-2</v>
          </cell>
          <cell r="AC260">
            <v>0.26200000000000001</v>
          </cell>
          <cell r="AD260">
            <v>0.24399999999999999</v>
          </cell>
          <cell r="AO260">
            <v>0.15</v>
          </cell>
          <cell r="AP260">
            <v>4.2999999999999997E-2</v>
          </cell>
          <cell r="AX260">
            <v>1.4999999999999999E-2</v>
          </cell>
          <cell r="AY260">
            <v>0.249</v>
          </cell>
          <cell r="AZ260">
            <v>0.25900000000000001</v>
          </cell>
          <cell r="BK260">
            <v>0.15</v>
          </cell>
          <cell r="BL260">
            <v>0.04</v>
          </cell>
          <cell r="BT260">
            <v>1.6E-2</v>
          </cell>
          <cell r="BU260">
            <v>0.25600000000000001</v>
          </cell>
          <cell r="BV260">
            <v>0.27900000000000003</v>
          </cell>
        </row>
        <row r="261">
          <cell r="S261">
            <v>0.92</v>
          </cell>
          <cell r="AB261">
            <v>0.08</v>
          </cell>
          <cell r="AC261">
            <v>1</v>
          </cell>
          <cell r="AD261">
            <v>2.41</v>
          </cell>
          <cell r="AO261">
            <v>0.96</v>
          </cell>
          <cell r="AX261">
            <v>7.0000000000000007E-2</v>
          </cell>
          <cell r="AY261">
            <v>0.94</v>
          </cell>
          <cell r="AZ261">
            <v>2.35</v>
          </cell>
          <cell r="BK261">
            <v>0.9</v>
          </cell>
          <cell r="BT261">
            <v>7.0000000000000007E-2</v>
          </cell>
          <cell r="BU261">
            <v>0.9</v>
          </cell>
          <cell r="BV261">
            <v>2.2000000000000002</v>
          </cell>
          <cell r="CG261">
            <v>0.7</v>
          </cell>
          <cell r="CP261">
            <v>0.06</v>
          </cell>
          <cell r="CQ261">
            <v>0.75</v>
          </cell>
          <cell r="CR261">
            <v>1.83</v>
          </cell>
          <cell r="DC261">
            <v>0.8</v>
          </cell>
          <cell r="DL261">
            <v>0.06</v>
          </cell>
          <cell r="DM261">
            <v>0.87</v>
          </cell>
          <cell r="DN261">
            <v>2.14</v>
          </cell>
        </row>
        <row r="262">
          <cell r="S262">
            <v>2.4300000000000002</v>
          </cell>
          <cell r="T262">
            <v>0.6</v>
          </cell>
          <cell r="AB262">
            <v>0.04</v>
          </cell>
          <cell r="AC262">
            <v>1.3</v>
          </cell>
          <cell r="AD262">
            <v>1.5</v>
          </cell>
          <cell r="AO262">
            <v>1.44</v>
          </cell>
          <cell r="AP262">
            <v>0.4</v>
          </cell>
          <cell r="AX262">
            <v>0.02</v>
          </cell>
          <cell r="AY262">
            <v>1.2</v>
          </cell>
          <cell r="AZ262">
            <v>1.5</v>
          </cell>
          <cell r="CG262">
            <v>2.4300000000000002</v>
          </cell>
          <cell r="CH262">
            <v>0.6</v>
          </cell>
          <cell r="CP262">
            <v>0.04</v>
          </cell>
          <cell r="CQ262">
            <v>1.3</v>
          </cell>
          <cell r="CR262">
            <v>1.5</v>
          </cell>
          <cell r="DC262">
            <v>1.44</v>
          </cell>
          <cell r="DD262">
            <v>0.4</v>
          </cell>
          <cell r="DL262">
            <v>0.02</v>
          </cell>
          <cell r="DM262">
            <v>1.2</v>
          </cell>
          <cell r="DN262">
            <v>1.5</v>
          </cell>
        </row>
        <row r="263">
          <cell r="S263">
            <v>1.49</v>
          </cell>
          <cell r="AB263">
            <v>0.04</v>
          </cell>
          <cell r="AC263">
            <v>0.87</v>
          </cell>
          <cell r="AD263">
            <v>0.83</v>
          </cell>
          <cell r="AO263">
            <v>2.5</v>
          </cell>
          <cell r="AX263">
            <v>0.05</v>
          </cell>
          <cell r="AY263">
            <v>0.91</v>
          </cell>
          <cell r="AZ263">
            <v>1.07</v>
          </cell>
          <cell r="BK263">
            <v>2.6</v>
          </cell>
          <cell r="BT263">
            <v>0.03</v>
          </cell>
          <cell r="BU263">
            <v>1</v>
          </cell>
          <cell r="BV263">
            <v>1.2</v>
          </cell>
          <cell r="CG263">
            <v>1.17</v>
          </cell>
          <cell r="CP263">
            <v>0.03</v>
          </cell>
          <cell r="CQ263">
            <v>0.66</v>
          </cell>
          <cell r="CR263">
            <v>0.62</v>
          </cell>
          <cell r="DC263">
            <v>0.98</v>
          </cell>
          <cell r="DL263">
            <v>0.05</v>
          </cell>
          <cell r="DM263">
            <v>0.37</v>
          </cell>
          <cell r="DN263">
            <v>0.42</v>
          </cell>
        </row>
        <row r="264">
          <cell r="S264">
            <v>1</v>
          </cell>
          <cell r="AB264">
            <v>0.13</v>
          </cell>
          <cell r="AO264">
            <v>0.88</v>
          </cell>
          <cell r="AX264">
            <v>0.12</v>
          </cell>
          <cell r="CG264">
            <v>1</v>
          </cell>
          <cell r="CP264">
            <v>0.13</v>
          </cell>
          <cell r="DC264">
            <v>0.88</v>
          </cell>
          <cell r="DL264">
            <v>0.12</v>
          </cell>
        </row>
        <row r="265">
          <cell r="BK265">
            <v>2.5</v>
          </cell>
          <cell r="BL265">
            <v>1.0284391534391535</v>
          </cell>
          <cell r="BM265">
            <v>13.71252204585538</v>
          </cell>
          <cell r="BT265">
            <v>0.05</v>
          </cell>
          <cell r="BU265">
            <v>2.742504409171076</v>
          </cell>
          <cell r="BV265">
            <v>4.1137566137566139</v>
          </cell>
        </row>
        <row r="266">
          <cell r="AO266">
            <v>4.1599999999999996E-3</v>
          </cell>
          <cell r="AR266">
            <v>9.2451229855810006E-4</v>
          </cell>
          <cell r="AS266">
            <v>1.7995873366540927E-3</v>
          </cell>
          <cell r="AV266">
            <v>1.7479999999999999E-2</v>
          </cell>
          <cell r="AX266">
            <v>1.65E-3</v>
          </cell>
          <cell r="BK266">
            <v>4.0904622165328494E-3</v>
          </cell>
          <cell r="BN266">
            <v>9.1694031724053472E-4</v>
          </cell>
          <cell r="BO266">
            <v>1.5524383368586063E-3</v>
          </cell>
          <cell r="BR266">
            <v>1.711199706709229E-2</v>
          </cell>
          <cell r="BT266">
            <v>1.5289933969066735E-3</v>
          </cell>
        </row>
        <row r="267">
          <cell r="AO267">
            <v>0.99</v>
          </cell>
          <cell r="AX267">
            <v>7.0000000000000007E-2</v>
          </cell>
          <cell r="AY267">
            <v>0.25</v>
          </cell>
          <cell r="AZ267">
            <v>1.55</v>
          </cell>
          <cell r="BK267">
            <v>1</v>
          </cell>
          <cell r="BT267">
            <v>0.05</v>
          </cell>
          <cell r="BU267">
            <v>0.19</v>
          </cell>
          <cell r="BV267">
            <v>1.18</v>
          </cell>
        </row>
        <row r="268">
          <cell r="S268">
            <v>1.07</v>
          </cell>
          <cell r="AC268">
            <v>1.04</v>
          </cell>
          <cell r="AD268">
            <v>3.55</v>
          </cell>
          <cell r="AO268">
            <v>0.89</v>
          </cell>
          <cell r="AY268">
            <v>0.94</v>
          </cell>
          <cell r="AZ268">
            <v>3.27</v>
          </cell>
          <cell r="BK268">
            <v>1.1399999999999999</v>
          </cell>
          <cell r="BU268">
            <v>1.1599999999999999</v>
          </cell>
          <cell r="BV268">
            <v>3.49</v>
          </cell>
          <cell r="CG268">
            <v>1.04</v>
          </cell>
          <cell r="CQ268">
            <v>1.1000000000000001</v>
          </cell>
          <cell r="CR268">
            <v>3.45</v>
          </cell>
          <cell r="DC268">
            <v>0.72</v>
          </cell>
          <cell r="DM268">
            <v>0.78</v>
          </cell>
          <cell r="DN268">
            <v>2.76</v>
          </cell>
        </row>
        <row r="269">
          <cell r="S269">
            <v>0.1</v>
          </cell>
          <cell r="T269">
            <v>0.12</v>
          </cell>
          <cell r="U269">
            <v>4</v>
          </cell>
          <cell r="AB269">
            <v>3.6999999999999998E-2</v>
          </cell>
          <cell r="AO269">
            <v>0.1</v>
          </cell>
          <cell r="AP269">
            <v>0.12</v>
          </cell>
          <cell r="AQ269">
            <v>4</v>
          </cell>
          <cell r="AX269">
            <v>3.6999999999999998E-2</v>
          </cell>
          <cell r="CG269">
            <v>0.1</v>
          </cell>
          <cell r="CH269">
            <v>0.12</v>
          </cell>
          <cell r="CI269">
            <v>4</v>
          </cell>
          <cell r="CP269">
            <v>3.6999999999999998E-2</v>
          </cell>
          <cell r="DC269">
            <v>0.1</v>
          </cell>
          <cell r="DD269">
            <v>0.12</v>
          </cell>
          <cell r="DE269">
            <v>4</v>
          </cell>
          <cell r="DL269">
            <v>3.6999999999999998E-2</v>
          </cell>
        </row>
        <row r="270">
          <cell r="S270">
            <v>1.1000000000000001</v>
          </cell>
          <cell r="T270">
            <v>0.1</v>
          </cell>
          <cell r="AB270">
            <v>0.04</v>
          </cell>
          <cell r="AC270">
            <v>0.6</v>
          </cell>
          <cell r="AD270">
            <v>2.66</v>
          </cell>
          <cell r="AO270">
            <v>1.1348382208009173</v>
          </cell>
          <cell r="AP270">
            <v>0.13828286631104686</v>
          </cell>
          <cell r="AX270">
            <v>4.4435762745195145E-2</v>
          </cell>
          <cell r="AY270">
            <v>0.53456246264076746</v>
          </cell>
          <cell r="AZ270">
            <v>2.1708789252440868</v>
          </cell>
          <cell r="BK270">
            <v>0.91918070037481148</v>
          </cell>
          <cell r="BL270">
            <v>0.13260598205727209</v>
          </cell>
          <cell r="BT270">
            <v>3.4191055804600662E-2</v>
          </cell>
          <cell r="BU270">
            <v>0.50718984335987061</v>
          </cell>
          <cell r="BV270">
            <v>2.032756487449848</v>
          </cell>
        </row>
        <row r="271">
          <cell r="AO271">
            <v>0.08</v>
          </cell>
          <cell r="AX271">
            <v>1.6E-2</v>
          </cell>
          <cell r="BK271">
            <v>0.08</v>
          </cell>
          <cell r="BT271">
            <v>1.4999999999999999E-2</v>
          </cell>
        </row>
        <row r="273">
          <cell r="S273">
            <v>0.11</v>
          </cell>
          <cell r="T273">
            <v>2.5000000000000001E-2</v>
          </cell>
          <cell r="AB273">
            <v>2.3E-2</v>
          </cell>
          <cell r="AC273">
            <v>0.153</v>
          </cell>
          <cell r="AD273">
            <v>0.36299999999999999</v>
          </cell>
          <cell r="AO273">
            <v>0.11</v>
          </cell>
          <cell r="AP273">
            <v>2.5000000000000001E-2</v>
          </cell>
          <cell r="AX273">
            <v>2.3E-2</v>
          </cell>
          <cell r="AY273">
            <v>0.153</v>
          </cell>
          <cell r="AZ273">
            <v>0.36299999999999999</v>
          </cell>
          <cell r="BK273">
            <v>0.11</v>
          </cell>
          <cell r="BL273">
            <v>2.5000000000000001E-2</v>
          </cell>
          <cell r="BT273">
            <v>2.3E-2</v>
          </cell>
          <cell r="BU273">
            <v>0.153</v>
          </cell>
          <cell r="BV273">
            <v>0.36299999999999999</v>
          </cell>
          <cell r="CG273">
            <v>0.11</v>
          </cell>
          <cell r="CH273">
            <v>2.5000000000000001E-2</v>
          </cell>
          <cell r="CP273">
            <v>2.3E-2</v>
          </cell>
          <cell r="CQ273">
            <v>0.153</v>
          </cell>
          <cell r="CR273">
            <v>0.36299999999999999</v>
          </cell>
          <cell r="DC273">
            <v>0.11</v>
          </cell>
          <cell r="DD273">
            <v>2.5000000000000001E-2</v>
          </cell>
          <cell r="DL273">
            <v>2.3E-2</v>
          </cell>
          <cell r="DM273">
            <v>0.153</v>
          </cell>
          <cell r="DN273">
            <v>0.36299999999999999</v>
          </cell>
        </row>
        <row r="274">
          <cell r="AO274">
            <v>7.0000000000000007E-2</v>
          </cell>
          <cell r="AX274">
            <v>0.02</v>
          </cell>
          <cell r="AY274">
            <v>0.14000000000000001</v>
          </cell>
          <cell r="AZ274">
            <v>0.34</v>
          </cell>
          <cell r="BK274">
            <v>0.04</v>
          </cell>
          <cell r="BT274">
            <v>0.01</v>
          </cell>
          <cell r="BU274">
            <v>0.06</v>
          </cell>
          <cell r="BV274">
            <v>0.15</v>
          </cell>
        </row>
        <row r="275">
          <cell r="AO275">
            <v>0.42416506586619801</v>
          </cell>
          <cell r="AX275">
            <v>1.7546492337510881E-2</v>
          </cell>
          <cell r="BK275">
            <v>0.5</v>
          </cell>
          <cell r="BT275">
            <v>0.02</v>
          </cell>
          <cell r="CG275">
            <v>1.4173871688393607</v>
          </cell>
          <cell r="CP275">
            <v>8.3000000000000004E-2</v>
          </cell>
        </row>
        <row r="276">
          <cell r="AO276">
            <v>0.43</v>
          </cell>
          <cell r="AP276">
            <v>0.05</v>
          </cell>
          <cell r="AY276">
            <v>0.05</v>
          </cell>
          <cell r="AZ276">
            <v>0.14000000000000001</v>
          </cell>
          <cell r="BK276">
            <v>0.48</v>
          </cell>
          <cell r="BL276">
            <v>0.04</v>
          </cell>
          <cell r="BU276">
            <v>0.06</v>
          </cell>
          <cell r="BV276">
            <v>0.15</v>
          </cell>
        </row>
        <row r="277">
          <cell r="S277">
            <v>6.715047260672849E-2</v>
          </cell>
          <cell r="T277">
            <v>0.17764207319804681</v>
          </cell>
          <cell r="AB277">
            <v>6.0000000000000001E-3</v>
          </cell>
          <cell r="AC277">
            <v>0.21891260135286478</v>
          </cell>
          <cell r="AD277">
            <v>2.3834395018590691</v>
          </cell>
          <cell r="AO277">
            <v>6.0144501253528632E-2</v>
          </cell>
          <cell r="AP277">
            <v>0.15255834336814261</v>
          </cell>
          <cell r="AX277">
            <v>6.0000000000000001E-3</v>
          </cell>
          <cell r="AY277">
            <v>2.033505734646742</v>
          </cell>
          <cell r="AZ277">
            <v>0.20999883530410407</v>
          </cell>
          <cell r="BK277">
            <v>6.6000000000000003E-2</v>
          </cell>
          <cell r="BL277">
            <v>0.14599999999999999</v>
          </cell>
          <cell r="BT277">
            <v>6.0000000000000001E-3</v>
          </cell>
          <cell r="BU277">
            <v>0.216</v>
          </cell>
          <cell r="BV277">
            <v>2.2200000000000002</v>
          </cell>
          <cell r="CG277">
            <v>0.05</v>
          </cell>
          <cell r="CH277">
            <v>0.14499999999999999</v>
          </cell>
          <cell r="CP277">
            <v>6.0000000000000001E-3</v>
          </cell>
          <cell r="CQ277">
            <v>0.20799999999999999</v>
          </cell>
          <cell r="CR277">
            <v>2.0299999999999998</v>
          </cell>
          <cell r="DC277">
            <v>0.06</v>
          </cell>
          <cell r="DD277">
            <v>0.18</v>
          </cell>
          <cell r="DL277">
            <v>6.0000000000000001E-3</v>
          </cell>
          <cell r="DM277">
            <v>0.20799999999999999</v>
          </cell>
          <cell r="DN277">
            <v>2.35</v>
          </cell>
        </row>
        <row r="278">
          <cell r="AO278">
            <v>0.37513812929462909</v>
          </cell>
          <cell r="AP278">
            <v>0.20144061141494882</v>
          </cell>
          <cell r="AX278">
            <v>2.1284532323657269E-2</v>
          </cell>
          <cell r="AY278">
            <v>0.3522845323236572</v>
          </cell>
          <cell r="AZ278">
            <v>0.38612845323236572</v>
          </cell>
          <cell r="BK278">
            <v>0.35703853955375259</v>
          </cell>
          <cell r="BL278">
            <v>0.16782961460446247</v>
          </cell>
          <cell r="BT278">
            <v>2.7464503042596348E-2</v>
          </cell>
          <cell r="BU278">
            <v>0.29520892494929007</v>
          </cell>
          <cell r="BV278">
            <v>0.30485598377281947</v>
          </cell>
          <cell r="DC278">
            <v>0.35</v>
          </cell>
          <cell r="DD278">
            <v>0.18</v>
          </cell>
          <cell r="DL278">
            <v>0.02</v>
          </cell>
          <cell r="DM278">
            <v>0.33</v>
          </cell>
          <cell r="DN278">
            <v>0.36</v>
          </cell>
        </row>
        <row r="279">
          <cell r="S279">
            <v>4.26</v>
          </cell>
          <cell r="T279">
            <v>0.69</v>
          </cell>
          <cell r="AC279">
            <v>1.3720000000000001</v>
          </cell>
          <cell r="AD279">
            <v>2.0579999999999998</v>
          </cell>
          <cell r="AO279">
            <v>0.62074626865671645</v>
          </cell>
          <cell r="AP279">
            <v>7.1641791044776124E-2</v>
          </cell>
          <cell r="AY279">
            <v>0.13143880597014929</v>
          </cell>
          <cell r="AZ279">
            <v>0.1971582089552239</v>
          </cell>
          <cell r="BK279">
            <v>3.44</v>
          </cell>
          <cell r="BL279">
            <v>0.52</v>
          </cell>
          <cell r="BU279">
            <v>1.1119999999999999</v>
          </cell>
          <cell r="BV279">
            <v>1.6679999999999999</v>
          </cell>
        </row>
        <row r="280">
          <cell r="BT280">
            <v>8.3000000000000001E-3</v>
          </cell>
        </row>
        <row r="281">
          <cell r="AO281">
            <v>0.31</v>
          </cell>
          <cell r="AP281">
            <v>0.03</v>
          </cell>
          <cell r="AX281">
            <v>0.01</v>
          </cell>
          <cell r="AY281">
            <v>7.0000000000000007E-2</v>
          </cell>
          <cell r="AZ281">
            <v>0.02</v>
          </cell>
          <cell r="BK281">
            <v>0.3</v>
          </cell>
          <cell r="BL281">
            <v>0.04</v>
          </cell>
          <cell r="BT281">
            <v>0.01</v>
          </cell>
          <cell r="BU281">
            <v>0.09</v>
          </cell>
          <cell r="BV281">
            <v>0.03</v>
          </cell>
        </row>
        <row r="282">
          <cell r="S282">
            <v>0.23</v>
          </cell>
          <cell r="AB282">
            <v>0.01</v>
          </cell>
          <cell r="AO282">
            <v>0.5</v>
          </cell>
          <cell r="AX282">
            <v>0.02</v>
          </cell>
          <cell r="BK282">
            <v>0.88</v>
          </cell>
          <cell r="BT282">
            <v>3.0000000000000001E-3</v>
          </cell>
        </row>
        <row r="284">
          <cell r="AO284">
            <v>0.13</v>
          </cell>
          <cell r="AX284">
            <v>0.01</v>
          </cell>
          <cell r="AY284">
            <v>0.1</v>
          </cell>
          <cell r="AZ284">
            <v>0.36</v>
          </cell>
          <cell r="BK284">
            <v>0.08</v>
          </cell>
          <cell r="BT284">
            <v>0.02</v>
          </cell>
          <cell r="BU284">
            <v>0.05</v>
          </cell>
          <cell r="BV284">
            <v>0.14000000000000001</v>
          </cell>
        </row>
        <row r="285">
          <cell r="AO285">
            <v>0.66</v>
          </cell>
          <cell r="AP285">
            <v>7.0000000000000007E-2</v>
          </cell>
          <cell r="AX285">
            <v>0.03</v>
          </cell>
          <cell r="AY285">
            <v>0.32</v>
          </cell>
          <cell r="AZ285">
            <v>1.31</v>
          </cell>
          <cell r="BK285">
            <v>0.55000000000000004</v>
          </cell>
          <cell r="BL285">
            <v>0.06</v>
          </cell>
          <cell r="BT285">
            <v>0.03</v>
          </cell>
          <cell r="BU285">
            <v>0.28999999999999998</v>
          </cell>
          <cell r="BV285">
            <v>1.27</v>
          </cell>
        </row>
        <row r="286">
          <cell r="AO286">
            <v>0.33</v>
          </cell>
          <cell r="AX286">
            <v>3.4000000000000002E-2</v>
          </cell>
          <cell r="BK286">
            <v>0.35</v>
          </cell>
          <cell r="BT286">
            <v>3.4000000000000002E-2</v>
          </cell>
        </row>
        <row r="287">
          <cell r="S287">
            <v>0.06</v>
          </cell>
          <cell r="T287">
            <v>0.03</v>
          </cell>
          <cell r="AB287">
            <v>6.0000000000000001E-3</v>
          </cell>
          <cell r="AC287">
            <v>0.2</v>
          </cell>
          <cell r="AD287">
            <v>0.54</v>
          </cell>
          <cell r="AE287">
            <v>1.2999999999999999E-2</v>
          </cell>
          <cell r="AO287">
            <v>0.05</v>
          </cell>
          <cell r="AP287">
            <v>0.03</v>
          </cell>
          <cell r="AX287">
            <v>6.0000000000000001E-3</v>
          </cell>
          <cell r="AY287">
            <v>0.19</v>
          </cell>
          <cell r="AZ287">
            <v>0.49</v>
          </cell>
          <cell r="BA287">
            <v>3.0000000000000001E-3</v>
          </cell>
          <cell r="BK287">
            <v>0.04</v>
          </cell>
          <cell r="BL287">
            <v>0.04</v>
          </cell>
          <cell r="BT287">
            <v>1E-3</v>
          </cell>
          <cell r="BU287">
            <v>0.15</v>
          </cell>
          <cell r="BV287">
            <v>0.31</v>
          </cell>
          <cell r="BW287">
            <v>1.2E-2</v>
          </cell>
        </row>
        <row r="288">
          <cell r="S288">
            <v>0.56000000000000005</v>
          </cell>
          <cell r="AB288">
            <v>7.0000000000000007E-2</v>
          </cell>
          <cell r="AC288">
            <v>0.2</v>
          </cell>
          <cell r="AD288">
            <v>1.1100000000000001</v>
          </cell>
          <cell r="AO288">
            <v>0.53</v>
          </cell>
          <cell r="AX288">
            <v>0.06</v>
          </cell>
          <cell r="AY288">
            <v>0.28999999999999998</v>
          </cell>
          <cell r="AZ288">
            <v>0.91</v>
          </cell>
          <cell r="BK288">
            <v>0.32</v>
          </cell>
          <cell r="BT288">
            <v>0.06</v>
          </cell>
          <cell r="BU288">
            <v>0.5</v>
          </cell>
          <cell r="BV288">
            <v>1.06</v>
          </cell>
        </row>
        <row r="289">
          <cell r="S289">
            <v>0.66</v>
          </cell>
          <cell r="T289">
            <v>0.22</v>
          </cell>
          <cell r="AC289">
            <v>0.37</v>
          </cell>
          <cell r="AD289">
            <v>1.19</v>
          </cell>
          <cell r="AO289">
            <v>0.6</v>
          </cell>
          <cell r="AP289">
            <v>0.23</v>
          </cell>
          <cell r="AY289">
            <v>0.33</v>
          </cell>
          <cell r="AZ289">
            <v>1.05</v>
          </cell>
          <cell r="BK289">
            <v>0.61</v>
          </cell>
          <cell r="BL289">
            <v>0.18</v>
          </cell>
          <cell r="BU289">
            <v>0.27</v>
          </cell>
          <cell r="BV289">
            <v>0.97</v>
          </cell>
        </row>
        <row r="290">
          <cell r="AO290">
            <v>0.49</v>
          </cell>
          <cell r="BK290">
            <v>0.97</v>
          </cell>
        </row>
        <row r="291">
          <cell r="AO291">
            <v>0.1</v>
          </cell>
          <cell r="BK291">
            <v>0.08</v>
          </cell>
        </row>
        <row r="292">
          <cell r="AO292">
            <v>0.42</v>
          </cell>
          <cell r="AP292">
            <v>0.03</v>
          </cell>
          <cell r="AX292">
            <v>0.05</v>
          </cell>
          <cell r="AY292">
            <v>0.13</v>
          </cell>
          <cell r="AZ292">
            <v>0.53</v>
          </cell>
          <cell r="BK292">
            <v>0.52</v>
          </cell>
          <cell r="BL292">
            <v>0.03</v>
          </cell>
          <cell r="BT292">
            <v>0.05</v>
          </cell>
          <cell r="BU292">
            <v>0.08</v>
          </cell>
          <cell r="BV292">
            <v>0.5</v>
          </cell>
        </row>
        <row r="293">
          <cell r="BK293">
            <v>0.87</v>
          </cell>
        </row>
        <row r="294">
          <cell r="S294">
            <v>0.03</v>
          </cell>
          <cell r="AO294">
            <v>0.01</v>
          </cell>
          <cell r="BK294">
            <v>0.03</v>
          </cell>
        </row>
        <row r="295">
          <cell r="AO295">
            <v>0.27507070912605558</v>
          </cell>
          <cell r="AP295">
            <v>7.557126869467902E-2</v>
          </cell>
          <cell r="AQ295">
            <v>1.1249618475938548</v>
          </cell>
          <cell r="AX295">
            <v>1.4278563434733951E-2</v>
          </cell>
          <cell r="AY295">
            <v>1.0579977617255061</v>
          </cell>
          <cell r="AZ295">
            <v>4.5571268694679014E-2</v>
          </cell>
          <cell r="BK295">
            <v>0.34586666666666666</v>
          </cell>
          <cell r="BL295">
            <v>8.7980952380952368E-2</v>
          </cell>
          <cell r="BM295">
            <v>1.2836571428571431</v>
          </cell>
          <cell r="BT295">
            <v>1.1302857142857142E-2</v>
          </cell>
          <cell r="BU295">
            <v>1.2136571428571428</v>
          </cell>
          <cell r="BV295">
            <v>5.7980952380952376E-2</v>
          </cell>
        </row>
        <row r="296">
          <cell r="AO296">
            <v>0.36</v>
          </cell>
          <cell r="AX296">
            <v>0.02</v>
          </cell>
          <cell r="BK296">
            <v>0.36</v>
          </cell>
          <cell r="BT296">
            <v>0.03</v>
          </cell>
        </row>
        <row r="297">
          <cell r="S297">
            <v>0.61</v>
          </cell>
          <cell r="AB297">
            <v>0.03</v>
          </cell>
          <cell r="AD297">
            <v>0.46</v>
          </cell>
          <cell r="AO297">
            <v>0.61</v>
          </cell>
          <cell r="AX297">
            <v>0.03</v>
          </cell>
          <cell r="AZ297">
            <v>0.47</v>
          </cell>
          <cell r="BK297">
            <v>0.59</v>
          </cell>
          <cell r="BT297">
            <v>0.03</v>
          </cell>
          <cell r="BV297">
            <v>0.47</v>
          </cell>
        </row>
        <row r="298">
          <cell r="S298">
            <v>0.77</v>
          </cell>
          <cell r="AB298">
            <v>2.8899999999999999E-2</v>
          </cell>
          <cell r="AO298">
            <v>0.62</v>
          </cell>
          <cell r="AX298">
            <v>2.8899999999999999E-2</v>
          </cell>
          <cell r="BK298">
            <v>0.41</v>
          </cell>
          <cell r="BT298">
            <v>2.8899999999999999E-2</v>
          </cell>
        </row>
        <row r="299">
          <cell r="AO299">
            <v>7.0000000000000007E-2</v>
          </cell>
          <cell r="AP299">
            <v>0.01</v>
          </cell>
          <cell r="AX299">
            <v>0.02</v>
          </cell>
          <cell r="AY299">
            <v>0.04</v>
          </cell>
          <cell r="AZ299">
            <v>0.05</v>
          </cell>
          <cell r="BK299">
            <v>7.0000000000000007E-2</v>
          </cell>
          <cell r="BL299">
            <v>0.01</v>
          </cell>
          <cell r="BT299">
            <v>0.02</v>
          </cell>
          <cell r="BU299">
            <v>0.02</v>
          </cell>
          <cell r="BV299">
            <v>0.04</v>
          </cell>
        </row>
        <row r="301">
          <cell r="AO301">
            <v>0.78</v>
          </cell>
          <cell r="BK301">
            <v>0.8</v>
          </cell>
        </row>
        <row r="302">
          <cell r="AO302">
            <v>0.04</v>
          </cell>
          <cell r="AP302">
            <v>0.01</v>
          </cell>
          <cell r="AX302">
            <v>0.03</v>
          </cell>
          <cell r="AY302">
            <v>0.03</v>
          </cell>
          <cell r="AZ302">
            <v>7.0000000000000007E-2</v>
          </cell>
          <cell r="BK302">
            <v>0.04</v>
          </cell>
          <cell r="BL302">
            <v>0.01</v>
          </cell>
          <cell r="BT302">
            <v>0.02</v>
          </cell>
          <cell r="BU302">
            <v>0.01</v>
          </cell>
          <cell r="BV302">
            <v>0.02</v>
          </cell>
        </row>
        <row r="303">
          <cell r="AO303">
            <v>0.56999999999999995</v>
          </cell>
          <cell r="AP303">
            <v>0.94</v>
          </cell>
          <cell r="AX303">
            <v>0.01</v>
          </cell>
          <cell r="AY303">
            <v>3.1</v>
          </cell>
          <cell r="AZ303">
            <v>2.23</v>
          </cell>
          <cell r="BK303">
            <v>0.61</v>
          </cell>
          <cell r="BL303">
            <v>1.32</v>
          </cell>
          <cell r="BT303">
            <v>0.02</v>
          </cell>
          <cell r="BU303">
            <v>3.66</v>
          </cell>
          <cell r="BV303">
            <v>4.49</v>
          </cell>
        </row>
        <row r="305">
          <cell r="AO305">
            <v>0.7</v>
          </cell>
          <cell r="AP305">
            <v>0.23</v>
          </cell>
          <cell r="AX305">
            <v>0.03</v>
          </cell>
          <cell r="AY305">
            <v>0.62</v>
          </cell>
          <cell r="AZ305">
            <v>8</v>
          </cell>
          <cell r="BK305">
            <v>0.7</v>
          </cell>
          <cell r="BL305">
            <v>0.6</v>
          </cell>
          <cell r="BT305">
            <v>0.02</v>
          </cell>
          <cell r="BU305">
            <v>1.2</v>
          </cell>
          <cell r="BV305">
            <v>1.1000000000000001</v>
          </cell>
        </row>
        <row r="306">
          <cell r="AO306">
            <v>6.0532724505327241E-2</v>
          </cell>
          <cell r="AR306">
            <v>1.6844241501775747</v>
          </cell>
          <cell r="AS306">
            <v>3.2480974124809742E-2</v>
          </cell>
          <cell r="AX306">
            <v>4.4292237442922376E-3</v>
          </cell>
          <cell r="BK306">
            <v>0.75706683168316824</v>
          </cell>
          <cell r="BN306">
            <v>9.6940476490397121</v>
          </cell>
          <cell r="BO306">
            <v>0.13190594059405941</v>
          </cell>
          <cell r="BT306">
            <v>2.9950495049504956E-2</v>
          </cell>
        </row>
        <row r="307">
          <cell r="AO307">
            <v>0.01</v>
          </cell>
          <cell r="AP307">
            <v>0.08</v>
          </cell>
          <cell r="AR307">
            <v>0.88210347752332485</v>
          </cell>
          <cell r="AS307">
            <v>0.1</v>
          </cell>
          <cell r="AX307">
            <v>0.01</v>
          </cell>
          <cell r="BK307">
            <v>0.02</v>
          </cell>
          <cell r="BL307">
            <v>0.04</v>
          </cell>
          <cell r="BN307">
            <v>0.4580152671755725</v>
          </cell>
          <cell r="BO307">
            <v>7.0000000000000007E-2</v>
          </cell>
          <cell r="BT307">
            <v>0.01</v>
          </cell>
        </row>
        <row r="309">
          <cell r="BK309">
            <v>0.5</v>
          </cell>
        </row>
        <row r="310">
          <cell r="BK310">
            <v>0.7</v>
          </cell>
          <cell r="BU310">
            <v>1</v>
          </cell>
          <cell r="BV310">
            <v>3</v>
          </cell>
        </row>
        <row r="311">
          <cell r="BK311">
            <v>0.48</v>
          </cell>
        </row>
        <row r="312">
          <cell r="BK312">
            <v>0.25</v>
          </cell>
        </row>
        <row r="313">
          <cell r="BK313">
            <v>0.75</v>
          </cell>
        </row>
        <row r="315">
          <cell r="BK315">
            <v>0.76</v>
          </cell>
        </row>
        <row r="317">
          <cell r="BK317">
            <v>0.26</v>
          </cell>
          <cell r="BT317">
            <v>0.02</v>
          </cell>
          <cell r="BU317">
            <v>0.27989999999999998</v>
          </cell>
          <cell r="BV317">
            <v>0.93300000000000005</v>
          </cell>
        </row>
        <row r="318">
          <cell r="BK318">
            <v>0.27</v>
          </cell>
        </row>
        <row r="319">
          <cell r="AO319">
            <v>0.46</v>
          </cell>
          <cell r="BK319">
            <v>0.56999999999999995</v>
          </cell>
        </row>
        <row r="320">
          <cell r="BK320">
            <v>0.5</v>
          </cell>
        </row>
        <row r="321">
          <cell r="BK321">
            <v>0.27300000000000002</v>
          </cell>
          <cell r="BM321">
            <v>154</v>
          </cell>
          <cell r="BN321">
            <v>6.7005937234944871E-2</v>
          </cell>
          <cell r="BT321">
            <v>7.2999999999999995E-2</v>
          </cell>
        </row>
        <row r="322">
          <cell r="AO322">
            <v>0.2</v>
          </cell>
          <cell r="AP322">
            <v>0.03</v>
          </cell>
          <cell r="AX322">
            <v>0.02</v>
          </cell>
          <cell r="AY322">
            <v>0.11</v>
          </cell>
          <cell r="AZ322">
            <v>0.28999999999999998</v>
          </cell>
          <cell r="BA322">
            <v>0.01</v>
          </cell>
          <cell r="BK322">
            <v>0.18</v>
          </cell>
          <cell r="BL322">
            <v>0.03</v>
          </cell>
          <cell r="BT322">
            <v>0.01</v>
          </cell>
          <cell r="BU322">
            <v>0.09</v>
          </cell>
          <cell r="BV322">
            <v>0.31</v>
          </cell>
          <cell r="BW322">
            <v>0.01</v>
          </cell>
        </row>
        <row r="323">
          <cell r="BT323">
            <v>0.11</v>
          </cell>
        </row>
        <row r="324">
          <cell r="AO324">
            <v>1.31</v>
          </cell>
          <cell r="AP324">
            <v>0.21</v>
          </cell>
          <cell r="AX324">
            <v>2.5610342871319074E-2</v>
          </cell>
          <cell r="AY324">
            <v>1</v>
          </cell>
          <cell r="AZ324">
            <v>3.56</v>
          </cell>
          <cell r="BK324">
            <v>1.74</v>
          </cell>
          <cell r="BL324">
            <v>0.25</v>
          </cell>
          <cell r="BT324">
            <v>2.5610342871319074E-2</v>
          </cell>
          <cell r="BU324">
            <v>1.0900000000000001</v>
          </cell>
          <cell r="BV324">
            <v>4.22</v>
          </cell>
          <cell r="CG324">
            <v>1.55</v>
          </cell>
          <cell r="CH324">
            <v>0.23</v>
          </cell>
          <cell r="CP324">
            <v>2.5610342871319074E-2</v>
          </cell>
          <cell r="CQ324">
            <v>1.04</v>
          </cell>
          <cell r="CR324">
            <v>3.83</v>
          </cell>
          <cell r="DC324">
            <v>2.11</v>
          </cell>
          <cell r="DD324">
            <v>0.27</v>
          </cell>
          <cell r="DL324">
            <v>2.5610342871319074E-2</v>
          </cell>
          <cell r="DM324">
            <v>1.1299999999999999</v>
          </cell>
          <cell r="DN324">
            <v>4.6399999999999997</v>
          </cell>
        </row>
        <row r="325">
          <cell r="AO325">
            <v>0.33</v>
          </cell>
          <cell r="AP325">
            <v>0.02</v>
          </cell>
          <cell r="AX325">
            <v>2.2886784412978246E-2</v>
          </cell>
          <cell r="AY325">
            <v>0.03</v>
          </cell>
          <cell r="AZ325">
            <v>0.05</v>
          </cell>
          <cell r="BK325">
            <v>0.31</v>
          </cell>
          <cell r="BL325">
            <v>0.01</v>
          </cell>
          <cell r="BT325">
            <v>2.2886784412978246E-2</v>
          </cell>
          <cell r="BU325">
            <v>0.04</v>
          </cell>
          <cell r="BV325">
            <v>0.03</v>
          </cell>
          <cell r="CG325">
            <v>0.25</v>
          </cell>
          <cell r="CH325">
            <v>0.01</v>
          </cell>
          <cell r="CP325">
            <v>2.2886784412978246E-2</v>
          </cell>
          <cell r="CQ325">
            <v>0.03</v>
          </cell>
          <cell r="CR325">
            <v>0.02</v>
          </cell>
          <cell r="DC325">
            <v>0.28000000000000003</v>
          </cell>
          <cell r="DD325">
            <v>0.01</v>
          </cell>
          <cell r="DL325">
            <v>2.2886784412978246E-2</v>
          </cell>
          <cell r="DM325">
            <v>0.03</v>
          </cell>
          <cell r="DN325">
            <v>0.02</v>
          </cell>
        </row>
        <row r="326">
          <cell r="S326">
            <v>0.18</v>
          </cell>
          <cell r="AB326">
            <v>1.0999999999999999E-2</v>
          </cell>
          <cell r="AC326">
            <v>0.23</v>
          </cell>
          <cell r="AD326">
            <v>0.26</v>
          </cell>
          <cell r="AO326">
            <v>0.2</v>
          </cell>
          <cell r="AX326">
            <v>1.4999999999999999E-2</v>
          </cell>
          <cell r="AY326">
            <v>0.15</v>
          </cell>
          <cell r="AZ326">
            <v>0.15</v>
          </cell>
          <cell r="BK326">
            <v>0.22</v>
          </cell>
          <cell r="BT326">
            <v>1.7000000000000001E-2</v>
          </cell>
          <cell r="BU326">
            <v>0.17</v>
          </cell>
          <cell r="BV326">
            <v>0.18</v>
          </cell>
          <cell r="DC326">
            <v>0.18856179775280899</v>
          </cell>
          <cell r="DL326">
            <v>1.4999999999999999E-2</v>
          </cell>
          <cell r="DM326">
            <v>0.15</v>
          </cell>
          <cell r="DN326">
            <v>0.15</v>
          </cell>
        </row>
        <row r="327">
          <cell r="S327">
            <v>0.19</v>
          </cell>
          <cell r="T327">
            <v>0.109</v>
          </cell>
          <cell r="AB327">
            <v>1.6E-2</v>
          </cell>
          <cell r="AC327">
            <v>0.29899999999999999</v>
          </cell>
          <cell r="AD327">
            <v>0.32500000000000001</v>
          </cell>
          <cell r="AO327">
            <v>0.14299999999999999</v>
          </cell>
          <cell r="AP327">
            <v>5.5E-2</v>
          </cell>
          <cell r="AX327">
            <v>1.6E-2</v>
          </cell>
          <cell r="AY327">
            <v>0.13</v>
          </cell>
          <cell r="AZ327">
            <v>0.11799999999999999</v>
          </cell>
          <cell r="BK327">
            <v>0.104</v>
          </cell>
          <cell r="BL327">
            <v>4.4999999999999998E-2</v>
          </cell>
          <cell r="BT327">
            <v>1.4999999999999999E-2</v>
          </cell>
          <cell r="BU327">
            <v>0.106</v>
          </cell>
          <cell r="BV327">
            <v>8.2000000000000003E-2</v>
          </cell>
        </row>
        <row r="328">
          <cell r="S328">
            <v>0.191</v>
          </cell>
          <cell r="T328">
            <v>9.4E-2</v>
          </cell>
          <cell r="AB328">
            <v>1.4999999999999999E-2</v>
          </cell>
          <cell r="AC328">
            <v>0.38900000000000001</v>
          </cell>
          <cell r="AD328">
            <v>0.3</v>
          </cell>
          <cell r="AO328">
            <v>0.182</v>
          </cell>
          <cell r="AP328">
            <v>6.4000000000000001E-2</v>
          </cell>
          <cell r="AX328">
            <v>1.4999999999999999E-2</v>
          </cell>
          <cell r="AY328">
            <v>0.20799999999999999</v>
          </cell>
          <cell r="AZ328">
            <v>0.20200000000000001</v>
          </cell>
          <cell r="BK328">
            <v>0.161</v>
          </cell>
          <cell r="BL328">
            <v>5.8999999999999997E-2</v>
          </cell>
          <cell r="BT328">
            <v>1.4E-2</v>
          </cell>
          <cell r="BU328">
            <v>0.20399999999999999</v>
          </cell>
          <cell r="BV328">
            <v>0.20599999999999999</v>
          </cell>
        </row>
        <row r="329">
          <cell r="AO329">
            <v>0.5</v>
          </cell>
          <cell r="AP329">
            <v>0.2</v>
          </cell>
          <cell r="AX329">
            <v>0.01</v>
          </cell>
          <cell r="AY329">
            <v>2</v>
          </cell>
          <cell r="AZ329">
            <v>5</v>
          </cell>
        </row>
        <row r="330">
          <cell r="S330">
            <v>0.33900000000000002</v>
          </cell>
          <cell r="T330">
            <v>0.14000000000000001</v>
          </cell>
          <cell r="AB330">
            <v>1.9E-2</v>
          </cell>
          <cell r="AC330">
            <v>0.30199999999999999</v>
          </cell>
          <cell r="AD330">
            <v>0.28799999999999998</v>
          </cell>
          <cell r="AO330">
            <v>0.29299999999999998</v>
          </cell>
          <cell r="AP330">
            <v>0.123</v>
          </cell>
          <cell r="AX330">
            <v>1.9E-2</v>
          </cell>
          <cell r="AY330">
            <v>0.28299999999999997</v>
          </cell>
          <cell r="AZ330">
            <v>0.255</v>
          </cell>
        </row>
        <row r="331">
          <cell r="BK331">
            <v>0.22</v>
          </cell>
          <cell r="BT331">
            <v>1.4999999999999999E-2</v>
          </cell>
        </row>
        <row r="332">
          <cell r="BK332">
            <v>0.26</v>
          </cell>
        </row>
        <row r="333">
          <cell r="AO333">
            <v>0.45500000000000002</v>
          </cell>
          <cell r="AY333">
            <v>0.2</v>
          </cell>
          <cell r="AZ333">
            <v>2.0499999999999998</v>
          </cell>
        </row>
        <row r="334">
          <cell r="AO334">
            <v>0.1</v>
          </cell>
          <cell r="AP334">
            <v>0.10100000000000001</v>
          </cell>
          <cell r="AQ334">
            <v>2.68</v>
          </cell>
          <cell r="AX334">
            <v>3.1E-2</v>
          </cell>
          <cell r="AY334">
            <v>9.9599999999999994E-2</v>
          </cell>
          <cell r="AZ334">
            <v>0.14939999999999998</v>
          </cell>
        </row>
        <row r="335">
          <cell r="S335">
            <v>0.16</v>
          </cell>
          <cell r="T335">
            <v>0.14899999999999999</v>
          </cell>
          <cell r="AC335">
            <v>1.4012000000000002</v>
          </cell>
          <cell r="AD335">
            <v>2.1017999999999999</v>
          </cell>
          <cell r="CG335">
            <v>0.16</v>
          </cell>
          <cell r="CH335">
            <v>0.14899999999999999</v>
          </cell>
          <cell r="CQ335">
            <v>1.4012000000000002</v>
          </cell>
          <cell r="CR335">
            <v>2.1017999999999999</v>
          </cell>
        </row>
        <row r="336">
          <cell r="AO336">
            <v>0.17</v>
          </cell>
          <cell r="AP336">
            <v>0.20200000000000001</v>
          </cell>
          <cell r="AY336">
            <v>1.7100000000000002</v>
          </cell>
          <cell r="AZ336">
            <v>2.5649999999999999</v>
          </cell>
        </row>
        <row r="337">
          <cell r="S337">
            <v>0.17</v>
          </cell>
          <cell r="T337">
            <v>0.26400000000000001</v>
          </cell>
          <cell r="AC337">
            <v>2.5684</v>
          </cell>
          <cell r="AD337">
            <v>3.8525999999999994</v>
          </cell>
          <cell r="CG337">
            <v>0.17</v>
          </cell>
          <cell r="CH337">
            <v>0.26400000000000001</v>
          </cell>
          <cell r="CQ337">
            <v>2.5684</v>
          </cell>
          <cell r="CR337">
            <v>3.8525999999999994</v>
          </cell>
        </row>
        <row r="340">
          <cell r="BK340">
            <v>0.17</v>
          </cell>
          <cell r="BT340">
            <v>1.4E-2</v>
          </cell>
        </row>
        <row r="341">
          <cell r="BK341">
            <v>2.9</v>
          </cell>
          <cell r="BL341">
            <v>2.2000000000000002</v>
          </cell>
          <cell r="BM341">
            <v>5.2</v>
          </cell>
          <cell r="BT341">
            <v>0.23</v>
          </cell>
        </row>
        <row r="342">
          <cell r="BK342">
            <v>0.43</v>
          </cell>
        </row>
        <row r="343">
          <cell r="BK343">
            <v>0.11</v>
          </cell>
          <cell r="BL343">
            <v>7.0999999999999994E-2</v>
          </cell>
          <cell r="BU343">
            <v>0.65</v>
          </cell>
          <cell r="BV343">
            <v>0.65</v>
          </cell>
        </row>
        <row r="344">
          <cell r="BK344">
            <v>0.45</v>
          </cell>
        </row>
        <row r="345">
          <cell r="BK345">
            <v>0.42</v>
          </cell>
        </row>
        <row r="346">
          <cell r="BK346">
            <v>0.2</v>
          </cell>
        </row>
        <row r="347">
          <cell r="BK347">
            <v>0.2</v>
          </cell>
        </row>
        <row r="349">
          <cell r="BK349">
            <v>2.06</v>
          </cell>
          <cell r="BL349">
            <v>2.2000000000000002</v>
          </cell>
          <cell r="BM349">
            <v>5.2</v>
          </cell>
          <cell r="BT349">
            <v>0.15</v>
          </cell>
        </row>
        <row r="352">
          <cell r="BK352">
            <v>0.14000000000000001</v>
          </cell>
          <cell r="BL352">
            <v>0.14299999999999999</v>
          </cell>
          <cell r="BU352">
            <v>0.52700000000000002</v>
          </cell>
          <cell r="BV352">
            <v>3.2170000000000001</v>
          </cell>
        </row>
        <row r="357">
          <cell r="BK357">
            <v>0.17</v>
          </cell>
        </row>
        <row r="359">
          <cell r="BK359">
            <v>0.3</v>
          </cell>
        </row>
        <row r="360">
          <cell r="BK360">
            <v>0.33500000000000002</v>
          </cell>
        </row>
        <row r="361">
          <cell r="BK361">
            <v>0.25</v>
          </cell>
        </row>
        <row r="362">
          <cell r="BK362">
            <v>6.4</v>
          </cell>
          <cell r="BL362">
            <v>1.4</v>
          </cell>
          <cell r="BM362">
            <v>5.0999999999999996</v>
          </cell>
          <cell r="BT362">
            <v>0.2</v>
          </cell>
          <cell r="BU362">
            <v>1</v>
          </cell>
        </row>
        <row r="363">
          <cell r="BK363">
            <v>0.15</v>
          </cell>
        </row>
        <row r="364">
          <cell r="BK364">
            <v>0.15</v>
          </cell>
        </row>
        <row r="365">
          <cell r="BK365">
            <v>0.59</v>
          </cell>
          <cell r="BR365">
            <v>0.7</v>
          </cell>
        </row>
        <row r="366">
          <cell r="BT366">
            <v>0.1</v>
          </cell>
        </row>
        <row r="367">
          <cell r="BT367">
            <v>2.4E-2</v>
          </cell>
        </row>
        <row r="368">
          <cell r="BT368">
            <v>0.06</v>
          </cell>
        </row>
        <row r="369">
          <cell r="BT369">
            <v>4.2999999999999997E-2</v>
          </cell>
          <cell r="BX369">
            <v>1.7</v>
          </cell>
        </row>
        <row r="370">
          <cell r="BT370">
            <v>5.5E-2</v>
          </cell>
        </row>
        <row r="371">
          <cell r="BT371">
            <v>0.08</v>
          </cell>
        </row>
        <row r="372">
          <cell r="BT372">
            <v>0.12</v>
          </cell>
        </row>
        <row r="373">
          <cell r="BT373">
            <v>6.8135593220338977E-2</v>
          </cell>
          <cell r="BX373">
            <v>0.53525423728813559</v>
          </cell>
          <cell r="BY373">
            <v>19.214406779661019</v>
          </cell>
        </row>
        <row r="374">
          <cell r="BT374">
            <v>0.10528301886792454</v>
          </cell>
          <cell r="BX374">
            <v>0.63226415094339627</v>
          </cell>
          <cell r="BY374">
            <v>25.959433962264146</v>
          </cell>
        </row>
        <row r="377">
          <cell r="BT377">
            <v>5.0084386103434651E-2</v>
          </cell>
          <cell r="BX377">
            <v>25.75900241808132</v>
          </cell>
          <cell r="BY377">
            <v>35.027782027240427</v>
          </cell>
        </row>
        <row r="378">
          <cell r="BT378">
            <v>6.6948799212295573E-2</v>
          </cell>
          <cell r="BX378">
            <v>40.305776242711431</v>
          </cell>
          <cell r="BY378">
            <v>15.339164448683825</v>
          </cell>
        </row>
        <row r="379">
          <cell r="BT379">
            <v>5.7316598021826065E-2</v>
          </cell>
          <cell r="BX379">
            <v>42.397044163184326</v>
          </cell>
          <cell r="BY379">
            <v>9.5176676788022743</v>
          </cell>
        </row>
        <row r="380">
          <cell r="BX380">
            <v>1.1599999999999999</v>
          </cell>
          <cell r="BY380">
            <v>21.47</v>
          </cell>
        </row>
        <row r="381">
          <cell r="BT381">
            <v>5.5E-2</v>
          </cell>
        </row>
        <row r="382">
          <cell r="BT382">
            <v>0.08</v>
          </cell>
        </row>
        <row r="384">
          <cell r="BT384">
            <v>0.06</v>
          </cell>
        </row>
        <row r="385">
          <cell r="BT385">
            <v>0.06</v>
          </cell>
        </row>
        <row r="386">
          <cell r="BT386">
            <v>0.1</v>
          </cell>
          <cell r="BX386">
            <v>3.5</v>
          </cell>
          <cell r="BY386">
            <v>40</v>
          </cell>
        </row>
        <row r="388">
          <cell r="BT388">
            <v>4.4999999999999998E-2</v>
          </cell>
        </row>
        <row r="390">
          <cell r="BK390">
            <v>0.5</v>
          </cell>
        </row>
        <row r="391">
          <cell r="AO391">
            <v>0.27</v>
          </cell>
          <cell r="BK391">
            <v>0.3</v>
          </cell>
        </row>
        <row r="392">
          <cell r="AO392">
            <v>0.17</v>
          </cell>
        </row>
        <row r="393">
          <cell r="BK393">
            <v>0.42</v>
          </cell>
        </row>
        <row r="394">
          <cell r="BK394">
            <v>1.19</v>
          </cell>
        </row>
        <row r="395">
          <cell r="BK395">
            <v>1.1499999999999999</v>
          </cell>
        </row>
        <row r="396">
          <cell r="BK396">
            <v>0.75</v>
          </cell>
        </row>
        <row r="397">
          <cell r="BK397">
            <v>0.95</v>
          </cell>
        </row>
        <row r="398">
          <cell r="S398">
            <v>0.24</v>
          </cell>
          <cell r="T398">
            <v>0.16</v>
          </cell>
          <cell r="AC398">
            <v>0.41</v>
          </cell>
          <cell r="AD398">
            <v>1.68</v>
          </cell>
          <cell r="AO398">
            <v>0.22</v>
          </cell>
          <cell r="AP398">
            <v>0.11</v>
          </cell>
          <cell r="AY398">
            <v>0.31</v>
          </cell>
          <cell r="AZ398">
            <v>1.28</v>
          </cell>
          <cell r="BK398">
            <v>0.22</v>
          </cell>
          <cell r="BL398">
            <v>0.1</v>
          </cell>
          <cell r="BU398">
            <v>0.38</v>
          </cell>
          <cell r="BV398">
            <v>1.5</v>
          </cell>
        </row>
        <row r="399">
          <cell r="BK399">
            <v>0.21</v>
          </cell>
          <cell r="BL399">
            <v>0.1</v>
          </cell>
          <cell r="BT399">
            <v>4.3E-3</v>
          </cell>
          <cell r="BU399">
            <v>0.12</v>
          </cell>
          <cell r="BV399">
            <v>0.31</v>
          </cell>
        </row>
        <row r="400">
          <cell r="S400">
            <v>0.2293212669683258</v>
          </cell>
          <cell r="AB400">
            <v>0.02</v>
          </cell>
          <cell r="AC400">
            <v>0.1</v>
          </cell>
          <cell r="AD400">
            <v>0.1</v>
          </cell>
          <cell r="AO400">
            <v>0.16869619000494807</v>
          </cell>
          <cell r="AX400">
            <v>0.02</v>
          </cell>
          <cell r="AY400">
            <v>0.1</v>
          </cell>
          <cell r="AZ400">
            <v>0.1</v>
          </cell>
          <cell r="BK400">
            <v>0.31</v>
          </cell>
          <cell r="BT400">
            <v>0.02</v>
          </cell>
          <cell r="BU400">
            <v>0.1</v>
          </cell>
          <cell r="BV400">
            <v>0.1</v>
          </cell>
          <cell r="CG400">
            <v>0.2</v>
          </cell>
          <cell r="CP400">
            <v>0.02</v>
          </cell>
          <cell r="CQ400">
            <v>0.1</v>
          </cell>
          <cell r="CR400">
            <v>0.1</v>
          </cell>
          <cell r="DC400">
            <v>0.17201061712010615</v>
          </cell>
          <cell r="DL400">
            <v>0.02</v>
          </cell>
          <cell r="DM400">
            <v>0.1</v>
          </cell>
          <cell r="DN400">
            <v>0.1</v>
          </cell>
        </row>
        <row r="401">
          <cell r="BT401">
            <v>0.03</v>
          </cell>
        </row>
        <row r="402">
          <cell r="BK402">
            <v>0.28000000000000003</v>
          </cell>
          <cell r="BT402">
            <v>0.04</v>
          </cell>
        </row>
        <row r="403">
          <cell r="BK403">
            <v>0.28000000000000003</v>
          </cell>
          <cell r="BT403">
            <v>0.03</v>
          </cell>
        </row>
        <row r="404">
          <cell r="BK404">
            <v>0.28999999999999998</v>
          </cell>
        </row>
        <row r="405">
          <cell r="BK405">
            <v>0.33</v>
          </cell>
          <cell r="BT405">
            <v>0.03</v>
          </cell>
        </row>
        <row r="406">
          <cell r="BK406">
            <v>0.01</v>
          </cell>
          <cell r="BT406">
            <v>0.05</v>
          </cell>
        </row>
        <row r="407">
          <cell r="BK407">
            <v>0.03</v>
          </cell>
          <cell r="BR407">
            <v>0.06</v>
          </cell>
          <cell r="BY407">
            <v>27</v>
          </cell>
        </row>
        <row r="408">
          <cell r="AO408">
            <v>0.15</v>
          </cell>
          <cell r="AP408">
            <v>0.09</v>
          </cell>
          <cell r="AX408">
            <v>6.4000000000000003E-3</v>
          </cell>
          <cell r="AY408">
            <v>0.27</v>
          </cell>
          <cell r="AZ408">
            <v>0.81</v>
          </cell>
          <cell r="BK408">
            <v>0.13</v>
          </cell>
          <cell r="BL408">
            <v>0.08</v>
          </cell>
          <cell r="BT408">
            <v>5.4000000000000003E-3</v>
          </cell>
          <cell r="BU408">
            <v>0.2</v>
          </cell>
          <cell r="BV408">
            <v>0.64</v>
          </cell>
        </row>
        <row r="409">
          <cell r="S409">
            <v>0.33903600464576078</v>
          </cell>
          <cell r="T409">
            <v>8.7259001161440197E-2</v>
          </cell>
          <cell r="AB409">
            <v>6.4508632138114211E-3</v>
          </cell>
          <cell r="AC409">
            <v>0.17725900116144019</v>
          </cell>
          <cell r="AD409">
            <v>0.1172590011614402</v>
          </cell>
          <cell r="AO409">
            <v>0.34</v>
          </cell>
          <cell r="AP409">
            <v>8.7303867403314916E-2</v>
          </cell>
          <cell r="AX409">
            <v>6.4508632138114211E-3</v>
          </cell>
          <cell r="AY409">
            <v>0.18460773480662984</v>
          </cell>
          <cell r="AZ409">
            <v>0.10825966850828729</v>
          </cell>
          <cell r="BK409">
            <v>0.32</v>
          </cell>
          <cell r="BL409">
            <v>0.06</v>
          </cell>
          <cell r="BT409">
            <v>6.4758241758241753E-3</v>
          </cell>
          <cell r="BU409">
            <v>0.13</v>
          </cell>
          <cell r="BV409">
            <v>0.08</v>
          </cell>
          <cell r="CG409">
            <v>0.35</v>
          </cell>
          <cell r="CH409">
            <v>0.09</v>
          </cell>
          <cell r="CP409">
            <v>6.4758241758241753E-3</v>
          </cell>
          <cell r="CQ409">
            <v>0.18</v>
          </cell>
          <cell r="CR409">
            <v>0.12</v>
          </cell>
          <cell r="DC409">
            <v>0.34</v>
          </cell>
          <cell r="DD409">
            <v>0.1</v>
          </cell>
          <cell r="DL409">
            <v>6.4758241758241753E-3</v>
          </cell>
          <cell r="DM409">
            <v>0.21</v>
          </cell>
          <cell r="DN409">
            <v>0.14000000000000001</v>
          </cell>
        </row>
        <row r="411">
          <cell r="AO411">
            <v>0.44</v>
          </cell>
          <cell r="AX411">
            <v>0.06</v>
          </cell>
          <cell r="AY411">
            <v>0.53</v>
          </cell>
          <cell r="AZ411">
            <v>1.25</v>
          </cell>
          <cell r="BK411">
            <v>0.27</v>
          </cell>
          <cell r="BT411">
            <v>0.04</v>
          </cell>
          <cell r="BU411">
            <v>0.34</v>
          </cell>
          <cell r="BV411">
            <v>0.89</v>
          </cell>
        </row>
        <row r="412">
          <cell r="AO412">
            <v>0.28999999999999998</v>
          </cell>
          <cell r="AX412">
            <v>0.04</v>
          </cell>
          <cell r="AY412">
            <v>0.28000000000000003</v>
          </cell>
          <cell r="AZ412">
            <v>0.62</v>
          </cell>
          <cell r="BK412">
            <v>0.23</v>
          </cell>
          <cell r="BT412">
            <v>0.03</v>
          </cell>
          <cell r="BU412">
            <v>0.21</v>
          </cell>
          <cell r="BV412">
            <v>0.42</v>
          </cell>
        </row>
        <row r="413">
          <cell r="BK413">
            <v>0.01</v>
          </cell>
        </row>
        <row r="414">
          <cell r="AO414">
            <v>0.02</v>
          </cell>
          <cell r="AX414">
            <v>0.01</v>
          </cell>
          <cell r="AY414">
            <v>7.0000000000000007E-2</v>
          </cell>
          <cell r="AZ414">
            <v>0.15</v>
          </cell>
          <cell r="BK414">
            <v>0.02</v>
          </cell>
          <cell r="BT414">
            <v>0.01</v>
          </cell>
          <cell r="BU414">
            <v>7.0000000000000007E-2</v>
          </cell>
          <cell r="BV414">
            <v>0.11</v>
          </cell>
        </row>
        <row r="415">
          <cell r="S415">
            <v>0.6379391589621235</v>
          </cell>
          <cell r="T415">
            <v>0.39839248434237995</v>
          </cell>
          <cell r="Z415">
            <v>0.33519832985386216</v>
          </cell>
          <cell r="AB415">
            <v>0.15257083209066508</v>
          </cell>
          <cell r="AO415">
            <v>0.34119312681510167</v>
          </cell>
          <cell r="AP415">
            <v>0.44948451113262339</v>
          </cell>
          <cell r="AV415">
            <v>0.20045498547918683</v>
          </cell>
          <cell r="AX415">
            <v>0.1123862536302033</v>
          </cell>
          <cell r="BK415">
            <v>0.08</v>
          </cell>
          <cell r="BL415">
            <v>0.02</v>
          </cell>
          <cell r="BR415">
            <v>0.05</v>
          </cell>
          <cell r="BT415">
            <v>0.04</v>
          </cell>
          <cell r="CG415">
            <v>0.87</v>
          </cell>
          <cell r="CH415">
            <v>0.87</v>
          </cell>
          <cell r="CN415">
            <v>0.44</v>
          </cell>
          <cell r="CP415">
            <v>0.19</v>
          </cell>
          <cell r="DC415">
            <v>0.35</v>
          </cell>
          <cell r="DD415">
            <v>1.1100000000000001</v>
          </cell>
          <cell r="DJ415">
            <v>0.13</v>
          </cell>
          <cell r="DL415">
            <v>0.13</v>
          </cell>
        </row>
        <row r="416">
          <cell r="S416">
            <v>0.47</v>
          </cell>
          <cell r="Z416">
            <v>0.06</v>
          </cell>
          <cell r="AB416">
            <v>0.13</v>
          </cell>
          <cell r="AO416">
            <v>0.3</v>
          </cell>
          <cell r="AV416">
            <v>7.0000000000000007E-2</v>
          </cell>
          <cell r="AX416">
            <v>0.11</v>
          </cell>
          <cell r="BK416">
            <v>0.3</v>
          </cell>
          <cell r="BR416">
            <v>0.1</v>
          </cell>
          <cell r="BT416">
            <v>0.1</v>
          </cell>
        </row>
        <row r="417">
          <cell r="AO417">
            <v>1.69</v>
          </cell>
          <cell r="AX417">
            <v>0.04</v>
          </cell>
          <cell r="BK417">
            <v>0.72</v>
          </cell>
          <cell r="BL417">
            <v>0.3</v>
          </cell>
          <cell r="BM417">
            <v>6</v>
          </cell>
          <cell r="BT417">
            <v>0.09</v>
          </cell>
        </row>
        <row r="418">
          <cell r="BK418">
            <v>0.71</v>
          </cell>
          <cell r="BR418">
            <v>0.63</v>
          </cell>
          <cell r="BT418">
            <v>0.09</v>
          </cell>
        </row>
        <row r="419">
          <cell r="BK419">
            <v>0.33</v>
          </cell>
          <cell r="BT419">
            <v>2.7E-2</v>
          </cell>
        </row>
        <row r="420">
          <cell r="AO420">
            <v>0.35</v>
          </cell>
          <cell r="AX420">
            <v>0.05</v>
          </cell>
        </row>
        <row r="421">
          <cell r="AO421">
            <v>0.28999999999999998</v>
          </cell>
          <cell r="AX421">
            <v>0.03</v>
          </cell>
        </row>
        <row r="422">
          <cell r="BK422">
            <v>1.76</v>
          </cell>
          <cell r="BL422">
            <v>0.1</v>
          </cell>
          <cell r="BM422">
            <v>11</v>
          </cell>
          <cell r="BR422">
            <v>1.33</v>
          </cell>
          <cell r="BT422">
            <v>0.14000000000000001</v>
          </cell>
        </row>
        <row r="423">
          <cell r="AO423">
            <v>0.10100000000000001</v>
          </cell>
          <cell r="AV423">
            <v>0.378</v>
          </cell>
          <cell r="AX423">
            <v>1.2E-2</v>
          </cell>
          <cell r="BK423">
            <v>0.104</v>
          </cell>
          <cell r="BR423">
            <v>0.39100000000000001</v>
          </cell>
          <cell r="BT423">
            <v>1.2E-2</v>
          </cell>
        </row>
        <row r="424">
          <cell r="BK424">
            <v>0.14399999999999999</v>
          </cell>
          <cell r="BM424">
            <v>2</v>
          </cell>
          <cell r="BN424">
            <v>1.6999999999999999E-3</v>
          </cell>
          <cell r="BO424">
            <v>7.0000000000000001E-3</v>
          </cell>
          <cell r="BQ424">
            <v>5.0000000000000001E-3</v>
          </cell>
          <cell r="BR424">
            <v>0.54200000000000004</v>
          </cell>
          <cell r="BT424">
            <v>2.1000000000000001E-2</v>
          </cell>
          <cell r="BU424">
            <v>1.4999999999999999E-2</v>
          </cell>
          <cell r="BV424">
            <v>0.02</v>
          </cell>
        </row>
        <row r="425">
          <cell r="BK425">
            <v>0.42</v>
          </cell>
        </row>
        <row r="426">
          <cell r="BK426">
            <v>0.28999999999999998</v>
          </cell>
        </row>
        <row r="427">
          <cell r="BK427">
            <v>0.2</v>
          </cell>
        </row>
        <row r="428">
          <cell r="BK428">
            <v>0.3</v>
          </cell>
        </row>
        <row r="430">
          <cell r="BK430">
            <v>0.37992572489644338</v>
          </cell>
          <cell r="BL430">
            <v>0.20000000000000004</v>
          </cell>
          <cell r="BU430">
            <v>0.20000000000000004</v>
          </cell>
          <cell r="BV430">
            <v>0.6</v>
          </cell>
        </row>
        <row r="431">
          <cell r="BK431">
            <v>0.2</v>
          </cell>
        </row>
        <row r="432">
          <cell r="BL432">
            <v>0.5</v>
          </cell>
        </row>
        <row r="433">
          <cell r="BK433">
            <v>0.5</v>
          </cell>
          <cell r="BT433">
            <v>0.04</v>
          </cell>
        </row>
        <row r="434">
          <cell r="BK434">
            <v>0.16</v>
          </cell>
          <cell r="BT434">
            <v>0.03</v>
          </cell>
        </row>
        <row r="435">
          <cell r="BK435">
            <v>2.15</v>
          </cell>
          <cell r="BR435">
            <v>1.89</v>
          </cell>
          <cell r="BT435">
            <v>0.15</v>
          </cell>
        </row>
        <row r="436">
          <cell r="BK436">
            <v>0.34</v>
          </cell>
        </row>
        <row r="437">
          <cell r="BK437">
            <v>0.72</v>
          </cell>
          <cell r="BL437">
            <v>0.3</v>
          </cell>
          <cell r="BM437">
            <v>6</v>
          </cell>
          <cell r="BR437">
            <v>0.09</v>
          </cell>
          <cell r="BT437">
            <v>0.09</v>
          </cell>
        </row>
        <row r="438">
          <cell r="BK438">
            <v>0.28000000000000003</v>
          </cell>
        </row>
        <row r="439">
          <cell r="BK439">
            <v>0.2</v>
          </cell>
        </row>
        <row r="440">
          <cell r="BK440">
            <v>0.15</v>
          </cell>
        </row>
        <row r="441">
          <cell r="BK441">
            <v>0.19</v>
          </cell>
          <cell r="BT441">
            <v>0.03</v>
          </cell>
        </row>
        <row r="442">
          <cell r="BK442">
            <v>0.25</v>
          </cell>
        </row>
        <row r="443">
          <cell r="BK443">
            <v>0.69</v>
          </cell>
          <cell r="BT443">
            <v>0.06</v>
          </cell>
        </row>
        <row r="444">
          <cell r="BK444">
            <v>0.35</v>
          </cell>
          <cell r="BT444">
            <v>0.01</v>
          </cell>
          <cell r="BY444">
            <v>12</v>
          </cell>
        </row>
        <row r="445">
          <cell r="BK445">
            <v>0.27</v>
          </cell>
          <cell r="DC445">
            <v>0.31</v>
          </cell>
        </row>
        <row r="446">
          <cell r="BK446">
            <v>0.97</v>
          </cell>
          <cell r="DC446">
            <v>1</v>
          </cell>
        </row>
        <row r="447">
          <cell r="DC447">
            <v>1.08</v>
          </cell>
        </row>
        <row r="448">
          <cell r="S448">
            <v>0.14000000000000001</v>
          </cell>
          <cell r="T448">
            <v>0.29925000000000002</v>
          </cell>
          <cell r="AC448">
            <v>1.9351500000000001</v>
          </cell>
          <cell r="AD448">
            <v>1.5880200000000002</v>
          </cell>
          <cell r="AE448">
            <v>0.16359000000000001</v>
          </cell>
          <cell r="AO448">
            <v>0.14000000000000001</v>
          </cell>
          <cell r="AP448">
            <v>0.31574999999999998</v>
          </cell>
          <cell r="AY448">
            <v>2.0418499999999997</v>
          </cell>
          <cell r="AZ448">
            <v>1.6755800000000001</v>
          </cell>
          <cell r="BA448">
            <v>0.17261000000000001</v>
          </cell>
          <cell r="BK448">
            <v>0.14000000000000001</v>
          </cell>
          <cell r="BL448">
            <v>0.31725000000000003</v>
          </cell>
          <cell r="BU448">
            <v>2.0515500000000002</v>
          </cell>
          <cell r="BV448">
            <v>1.6835400000000003</v>
          </cell>
          <cell r="BW448">
            <v>0.17343000000000003</v>
          </cell>
          <cell r="CG448">
            <v>0.14000000000000001</v>
          </cell>
          <cell r="CH448">
            <v>0.25124999999999997</v>
          </cell>
          <cell r="CQ448">
            <v>1.6247499999999999</v>
          </cell>
          <cell r="CR448">
            <v>1.3333000000000002</v>
          </cell>
          <cell r="CS448">
            <v>0.13735</v>
          </cell>
          <cell r="DC448">
            <v>0.14000000000000001</v>
          </cell>
          <cell r="DD448">
            <v>0.24449999999999997</v>
          </cell>
          <cell r="DM448">
            <v>1.5810999999999999</v>
          </cell>
          <cell r="DN448">
            <v>1.29748</v>
          </cell>
          <cell r="DO448">
            <v>0.13366</v>
          </cell>
        </row>
        <row r="449">
          <cell r="S449">
            <v>0.11</v>
          </cell>
          <cell r="T449">
            <v>0.28859999999999997</v>
          </cell>
          <cell r="AB449">
            <v>0.05</v>
          </cell>
          <cell r="AC449">
            <v>1.7862</v>
          </cell>
          <cell r="AD449">
            <v>1.3922999999999999</v>
          </cell>
          <cell r="AE449">
            <v>0.15209999999999999</v>
          </cell>
          <cell r="AK449">
            <v>0.156</v>
          </cell>
          <cell r="AM449">
            <v>0.12479999999999999</v>
          </cell>
          <cell r="AO449">
            <v>0.11</v>
          </cell>
          <cell r="AP449">
            <v>0.28119999999999995</v>
          </cell>
          <cell r="AX449">
            <v>0.05</v>
          </cell>
          <cell r="AY449">
            <v>1.7403999999999999</v>
          </cell>
          <cell r="AZ449">
            <v>1.3565999999999998</v>
          </cell>
          <cell r="BA449">
            <v>0.1482</v>
          </cell>
          <cell r="BG449">
            <v>0.152</v>
          </cell>
          <cell r="BI449">
            <v>0.1216</v>
          </cell>
          <cell r="BK449">
            <v>0.11</v>
          </cell>
          <cell r="BL449">
            <v>0.26882985074626864</v>
          </cell>
          <cell r="BT449">
            <v>0.05</v>
          </cell>
          <cell r="BU449">
            <v>1.6638388059701492</v>
          </cell>
          <cell r="BV449">
            <v>1.2969223880597014</v>
          </cell>
          <cell r="BW449">
            <v>0.14168059701492536</v>
          </cell>
          <cell r="CC449">
            <v>0.1453134328358209</v>
          </cell>
          <cell r="CE449">
            <v>0.11625074626865671</v>
          </cell>
          <cell r="CG449">
            <v>0.11</v>
          </cell>
          <cell r="CH449">
            <v>0.27379999999999999</v>
          </cell>
          <cell r="CP449">
            <v>0.05</v>
          </cell>
          <cell r="CQ449">
            <v>1.6946000000000001</v>
          </cell>
          <cell r="CR449">
            <v>1.3209</v>
          </cell>
          <cell r="CS449">
            <v>0.14430000000000001</v>
          </cell>
          <cell r="CY449">
            <v>0.14800000000000002</v>
          </cell>
          <cell r="DA449">
            <v>0.11840000000000001</v>
          </cell>
          <cell r="DC449">
            <v>0.11</v>
          </cell>
          <cell r="DD449">
            <v>0.26639999999999997</v>
          </cell>
          <cell r="DL449">
            <v>0.05</v>
          </cell>
          <cell r="DM449">
            <v>1.6488</v>
          </cell>
          <cell r="DN449">
            <v>1.2851999999999999</v>
          </cell>
          <cell r="DO449">
            <v>0.1404</v>
          </cell>
          <cell r="DU449">
            <v>0.14400000000000002</v>
          </cell>
          <cell r="DW449">
            <v>0.11520000000000001</v>
          </cell>
        </row>
        <row r="450">
          <cell r="S450">
            <v>7.781336278299282E-2</v>
          </cell>
          <cell r="T450">
            <v>0.25274897846493649</v>
          </cell>
          <cell r="AC450">
            <v>1.7395076753175041</v>
          </cell>
          <cell r="AD450">
            <v>1.3826855880728877</v>
          </cell>
          <cell r="AE450">
            <v>0.14495897294312532</v>
          </cell>
          <cell r="AK450">
            <v>0.13009138597459965</v>
          </cell>
          <cell r="AM450">
            <v>6.3187244616234123E-2</v>
          </cell>
          <cell r="AO450">
            <v>9.414411477013368E-2</v>
          </cell>
          <cell r="AP450">
            <v>0.25417732637756768</v>
          </cell>
          <cell r="AY450">
            <v>1.7493380697750247</v>
          </cell>
          <cell r="AZ450">
            <v>1.3904994913596349</v>
          </cell>
          <cell r="BA450">
            <v>0.14577817248125205</v>
          </cell>
          <cell r="BG450">
            <v>0.13082656504727749</v>
          </cell>
          <cell r="BI450">
            <v>6.354433159439192E-2</v>
          </cell>
          <cell r="BK450">
            <v>9.2233478051133605E-2</v>
          </cell>
          <cell r="BL450">
            <v>0.24833941148094546</v>
          </cell>
          <cell r="BU450">
            <v>1.7091594790159188</v>
          </cell>
          <cell r="BV450">
            <v>1.3585626628075251</v>
          </cell>
          <cell r="BW450">
            <v>0.14242995658465987</v>
          </cell>
          <cell r="CC450">
            <v>0.12782175590931016</v>
          </cell>
          <cell r="CE450">
            <v>6.2084852870236365E-2</v>
          </cell>
          <cell r="CG450">
            <v>7.0000000000000007E-2</v>
          </cell>
          <cell r="CH450">
            <v>0.22712000000000002</v>
          </cell>
          <cell r="CQ450">
            <v>1.5631200000000001</v>
          </cell>
          <cell r="CR450">
            <v>1.24248</v>
          </cell>
          <cell r="CS450">
            <v>0.13025999999999999</v>
          </cell>
          <cell r="CY450">
            <v>0.1169</v>
          </cell>
          <cell r="DA450">
            <v>5.6780000000000004E-2</v>
          </cell>
          <cell r="DC450">
            <v>7.0000000000000007E-2</v>
          </cell>
          <cell r="DD450">
            <v>0.22984000000000002</v>
          </cell>
          <cell r="DM450">
            <v>1.5818400000000001</v>
          </cell>
          <cell r="DN450">
            <v>1.25736</v>
          </cell>
          <cell r="DO450">
            <v>0.13181999999999999</v>
          </cell>
          <cell r="DU450">
            <v>0.1183</v>
          </cell>
          <cell r="DW450">
            <v>5.7460000000000004E-2</v>
          </cell>
        </row>
        <row r="451">
          <cell r="AO451">
            <v>0.18</v>
          </cell>
          <cell r="AP451">
            <v>0.4</v>
          </cell>
          <cell r="AY451">
            <v>1.86</v>
          </cell>
          <cell r="AZ451">
            <v>1.42</v>
          </cell>
          <cell r="BA451">
            <v>0.13</v>
          </cell>
          <cell r="BK451">
            <v>0.17</v>
          </cell>
          <cell r="BL451">
            <v>0.37</v>
          </cell>
          <cell r="BU451">
            <v>1.74</v>
          </cell>
          <cell r="BV451">
            <v>1.23</v>
          </cell>
          <cell r="BW451">
            <v>0.13</v>
          </cell>
        </row>
        <row r="452">
          <cell r="BK452">
            <v>0.13</v>
          </cell>
          <cell r="BL452">
            <v>0.32</v>
          </cell>
          <cell r="BU452">
            <v>1.92</v>
          </cell>
          <cell r="BV452">
            <v>1.28</v>
          </cell>
          <cell r="BW452">
            <v>0.15</v>
          </cell>
        </row>
        <row r="455">
          <cell r="AO455">
            <v>4.4836439156070225E-2</v>
          </cell>
          <cell r="AX455">
            <v>5.5557283551545752E-2</v>
          </cell>
          <cell r="BK455">
            <v>0.03</v>
          </cell>
          <cell r="BT455">
            <v>6.6000000000000003E-2</v>
          </cell>
        </row>
        <row r="456">
          <cell r="AO456">
            <v>0.28968403074295473</v>
          </cell>
          <cell r="AP456">
            <v>6.7904995730145176E-2</v>
          </cell>
          <cell r="AX456">
            <v>0.12260888129803586</v>
          </cell>
          <cell r="AY456">
            <v>0.2827564047822374</v>
          </cell>
          <cell r="AZ456">
            <v>0.53873633646456021</v>
          </cell>
          <cell r="BK456">
            <v>0.1737933036578285</v>
          </cell>
          <cell r="BL456">
            <v>1.7734759047803365E-2</v>
          </cell>
          <cell r="BT456">
            <v>7.3793303657828518E-2</v>
          </cell>
          <cell r="BU456">
            <v>6.0996516353783614E-2</v>
          </cell>
          <cell r="BV456">
            <v>0.26071229868228402</v>
          </cell>
        </row>
        <row r="457">
          <cell r="BT457">
            <v>0.03</v>
          </cell>
        </row>
        <row r="458">
          <cell r="BT458">
            <v>0.04</v>
          </cell>
        </row>
        <row r="459">
          <cell r="AX459">
            <v>2.8427443237907205E-2</v>
          </cell>
          <cell r="BC459">
            <v>8.6623196517321048</v>
          </cell>
          <cell r="BD459">
            <v>65.750088845014815</v>
          </cell>
          <cell r="BT459">
            <v>2.285239852398524E-2</v>
          </cell>
          <cell r="BY459">
            <v>7.3544489514010944</v>
          </cell>
          <cell r="BZ459">
            <v>54.38062730627307</v>
          </cell>
        </row>
        <row r="460">
          <cell r="BT460">
            <v>0.05</v>
          </cell>
        </row>
        <row r="461">
          <cell r="S461">
            <v>0.34</v>
          </cell>
          <cell r="AB461">
            <v>0.21</v>
          </cell>
          <cell r="AC461">
            <v>0.16</v>
          </cell>
          <cell r="AD461">
            <v>0.19</v>
          </cell>
          <cell r="AO461">
            <v>0.36</v>
          </cell>
          <cell r="AX461">
            <v>0.19</v>
          </cell>
          <cell r="AY461">
            <v>0.41</v>
          </cell>
          <cell r="AZ461">
            <v>0.28000000000000003</v>
          </cell>
          <cell r="BK461">
            <v>0.3</v>
          </cell>
          <cell r="BT461">
            <v>0.2</v>
          </cell>
          <cell r="BU461">
            <v>0.3</v>
          </cell>
          <cell r="BV461">
            <v>0.3</v>
          </cell>
        </row>
        <row r="462">
          <cell r="S462">
            <v>0.28999999999999998</v>
          </cell>
          <cell r="T462">
            <v>0.02</v>
          </cell>
          <cell r="AB462">
            <v>0.06</v>
          </cell>
          <cell r="AC462">
            <v>3.2000000000000001E-2</v>
          </cell>
          <cell r="AD462">
            <v>3.7999999999999999E-2</v>
          </cell>
          <cell r="AO462">
            <v>0.12</v>
          </cell>
          <cell r="AP462">
            <v>2.8000000000000001E-2</v>
          </cell>
          <cell r="AX462">
            <v>0.02</v>
          </cell>
          <cell r="AY462">
            <v>3.5000000000000003E-2</v>
          </cell>
          <cell r="AZ462">
            <v>4.4999999999999998E-2</v>
          </cell>
          <cell r="BK462">
            <v>0.14000000000000001</v>
          </cell>
          <cell r="BL462">
            <v>0.01</v>
          </cell>
          <cell r="BT462">
            <v>0.02</v>
          </cell>
          <cell r="BU462">
            <v>0.01</v>
          </cell>
          <cell r="BV462">
            <v>0.02</v>
          </cell>
        </row>
        <row r="463">
          <cell r="AO463">
            <v>0.52</v>
          </cell>
          <cell r="BK463">
            <v>0.46</v>
          </cell>
        </row>
        <row r="464">
          <cell r="S464">
            <v>2.4</v>
          </cell>
          <cell r="T464">
            <v>0.3</v>
          </cell>
          <cell r="AB464">
            <v>0.1</v>
          </cell>
          <cell r="AC464">
            <v>0.64</v>
          </cell>
          <cell r="AD464">
            <v>0.43</v>
          </cell>
          <cell r="AO464">
            <v>3.2686228111689539</v>
          </cell>
          <cell r="AP464">
            <v>0.38357785139611927</v>
          </cell>
          <cell r="AX464">
            <v>9.9999999999999992E-2</v>
          </cell>
          <cell r="AY464">
            <v>0.64</v>
          </cell>
          <cell r="AZ464">
            <v>0.43</v>
          </cell>
          <cell r="BK464">
            <v>1.3632587859424918</v>
          </cell>
          <cell r="BL464">
            <v>0.19265175718849839</v>
          </cell>
          <cell r="BT464">
            <v>0.1</v>
          </cell>
          <cell r="BU464">
            <v>0.64</v>
          </cell>
          <cell r="BV464">
            <v>0.43</v>
          </cell>
          <cell r="CG464">
            <v>2.1</v>
          </cell>
          <cell r="CH464">
            <v>0.2</v>
          </cell>
          <cell r="CP464">
            <v>0.1</v>
          </cell>
          <cell r="CQ464">
            <v>0.64</v>
          </cell>
          <cell r="CR464">
            <v>0.43</v>
          </cell>
          <cell r="DC464">
            <v>2.4042490534286918</v>
          </cell>
          <cell r="DD464">
            <v>0.294867480016828</v>
          </cell>
          <cell r="DL464">
            <v>0.10000000000000002</v>
          </cell>
          <cell r="DM464">
            <v>0.64</v>
          </cell>
          <cell r="DN464">
            <v>0.43</v>
          </cell>
        </row>
        <row r="465">
          <cell r="S465">
            <v>0.63</v>
          </cell>
          <cell r="AO465">
            <v>0.56999999999999995</v>
          </cell>
          <cell r="BK465">
            <v>0.5</v>
          </cell>
        </row>
        <row r="466">
          <cell r="AO466">
            <v>0.48</v>
          </cell>
          <cell r="BK466">
            <v>0.43</v>
          </cell>
        </row>
        <row r="467">
          <cell r="S467">
            <v>0.27</v>
          </cell>
          <cell r="T467">
            <v>3.5000000000000003E-2</v>
          </cell>
          <cell r="U467">
            <v>0.97</v>
          </cell>
          <cell r="AB467">
            <v>7.1999999999999998E-3</v>
          </cell>
          <cell r="AC467">
            <v>6.9000000000000006E-2</v>
          </cell>
          <cell r="AD467">
            <v>0.24099999999999999</v>
          </cell>
          <cell r="AO467">
            <v>0.23</v>
          </cell>
          <cell r="AP467">
            <v>3.2000000000000001E-2</v>
          </cell>
          <cell r="AQ467">
            <v>0.87</v>
          </cell>
          <cell r="AX467">
            <v>7.0000000000000001E-3</v>
          </cell>
          <cell r="AY467">
            <v>6.3E-2</v>
          </cell>
          <cell r="AZ467">
            <v>0.21</v>
          </cell>
          <cell r="BK467">
            <v>0.24</v>
          </cell>
          <cell r="BL467">
            <v>3.6999999999999998E-2</v>
          </cell>
          <cell r="BM467">
            <v>0.93</v>
          </cell>
          <cell r="BT467">
            <v>6.6E-3</v>
          </cell>
          <cell r="BU467">
            <v>7.1999999999999995E-2</v>
          </cell>
          <cell r="BV467">
            <v>0.23400000000000001</v>
          </cell>
          <cell r="CG467">
            <v>0.308</v>
          </cell>
          <cell r="CH467">
            <v>4.1000000000000002E-2</v>
          </cell>
          <cell r="CI467">
            <v>1.1100000000000001</v>
          </cell>
          <cell r="CP467">
            <v>7.4809999999999998E-3</v>
          </cell>
          <cell r="CQ467">
            <v>8.2000000000000003E-2</v>
          </cell>
          <cell r="CR467">
            <v>0.28199999999999997</v>
          </cell>
          <cell r="DC467">
            <v>0.28100000000000003</v>
          </cell>
          <cell r="DD467">
            <v>3.6999999999999998E-2</v>
          </cell>
          <cell r="DE467">
            <v>1.02</v>
          </cell>
          <cell r="DL467">
            <v>7.4060000000000003E-3</v>
          </cell>
          <cell r="DM467">
            <v>7.8E-2</v>
          </cell>
          <cell r="DN467">
            <v>0.25600000000000001</v>
          </cell>
        </row>
        <row r="468">
          <cell r="AO468">
            <v>0.99</v>
          </cell>
          <cell r="AP468">
            <v>0.2</v>
          </cell>
          <cell r="AX468">
            <v>0.05</v>
          </cell>
          <cell r="AY468">
            <v>0.42</v>
          </cell>
          <cell r="AZ468">
            <v>0.26</v>
          </cell>
          <cell r="BK468">
            <v>0.92</v>
          </cell>
          <cell r="BL468">
            <v>0.16</v>
          </cell>
          <cell r="BT468">
            <v>0.04</v>
          </cell>
          <cell r="BU468">
            <v>0.28999999999999998</v>
          </cell>
          <cell r="BV468">
            <v>0.18</v>
          </cell>
        </row>
        <row r="469">
          <cell r="S469">
            <v>6.9615541498893721E-2</v>
          </cell>
          <cell r="T469">
            <v>0.29947964814520067</v>
          </cell>
          <cell r="AC469">
            <v>3.8976599999999997</v>
          </cell>
          <cell r="AD469">
            <v>13.635673333333331</v>
          </cell>
          <cell r="AE469">
            <v>0.10633697651532487</v>
          </cell>
          <cell r="AO469">
            <v>6.9615541498893721E-2</v>
          </cell>
          <cell r="AP469">
            <v>0.29947964814520067</v>
          </cell>
          <cell r="AY469">
            <v>3.6169895306859199</v>
          </cell>
          <cell r="AZ469">
            <v>12.653768592057761</v>
          </cell>
          <cell r="BA469">
            <v>0.10633697651532487</v>
          </cell>
          <cell r="BK469">
            <v>6.9615541498893721E-2</v>
          </cell>
          <cell r="BL469">
            <v>0.29947964814520067</v>
          </cell>
          <cell r="BU469">
            <v>3.6351015463917533</v>
          </cell>
          <cell r="BV469">
            <v>12.717132130584194</v>
          </cell>
          <cell r="BW469">
            <v>0.10633697651532487</v>
          </cell>
          <cell r="CG469">
            <v>6.9615541498893721E-2</v>
          </cell>
          <cell r="CH469">
            <v>0.29947964814520067</v>
          </cell>
          <cell r="CQ469">
            <v>3.8094457142857148</v>
          </cell>
          <cell r="CR469">
            <v>13.327062222222223</v>
          </cell>
          <cell r="CS469">
            <v>0.10633697651532487</v>
          </cell>
          <cell r="DC469">
            <v>6.9615541498893721E-2</v>
          </cell>
          <cell r="DD469">
            <v>0.29947964814520067</v>
          </cell>
          <cell r="DM469">
            <v>3.8215139552238799</v>
          </cell>
          <cell r="DN469">
            <v>13.369282064676614</v>
          </cell>
          <cell r="DO469">
            <v>0.10633697651532487</v>
          </cell>
        </row>
        <row r="470">
          <cell r="BK470">
            <v>0.43</v>
          </cell>
        </row>
        <row r="471">
          <cell r="BK471">
            <v>0.58515787951633025</v>
          </cell>
          <cell r="BL471">
            <v>4.4999999999999998E-2</v>
          </cell>
          <cell r="BT471">
            <v>8.0000000000000002E-3</v>
          </cell>
          <cell r="BU471">
            <v>5.5E-2</v>
          </cell>
          <cell r="BV471">
            <v>0.157</v>
          </cell>
        </row>
        <row r="472">
          <cell r="BK472">
            <v>0.25</v>
          </cell>
        </row>
        <row r="473">
          <cell r="BK473">
            <v>0.28999999999999998</v>
          </cell>
        </row>
        <row r="474">
          <cell r="BK474">
            <v>0.52</v>
          </cell>
        </row>
        <row r="475">
          <cell r="BK475">
            <v>0.13</v>
          </cell>
          <cell r="BQ475">
            <v>3.3</v>
          </cell>
          <cell r="BT475">
            <v>0.28000000000000003</v>
          </cell>
        </row>
        <row r="477">
          <cell r="BK477">
            <v>0.28999999999999998</v>
          </cell>
        </row>
        <row r="478">
          <cell r="BK478">
            <v>0.3</v>
          </cell>
          <cell r="BM478">
            <v>4.4565696649029984</v>
          </cell>
        </row>
        <row r="479">
          <cell r="BK479">
            <v>0.42551886792452825</v>
          </cell>
        </row>
        <row r="480">
          <cell r="BK480">
            <v>0.84</v>
          </cell>
        </row>
        <row r="481">
          <cell r="BK481">
            <v>0.88</v>
          </cell>
        </row>
        <row r="482">
          <cell r="BK482">
            <v>1.89</v>
          </cell>
        </row>
        <row r="483">
          <cell r="BK483">
            <v>0.34</v>
          </cell>
          <cell r="BQ483">
            <v>4.5999999999999996</v>
          </cell>
          <cell r="BR483">
            <v>1.4</v>
          </cell>
          <cell r="BT483">
            <v>0.08</v>
          </cell>
        </row>
        <row r="484">
          <cell r="BK484">
            <v>0.35</v>
          </cell>
          <cell r="BT484">
            <v>0.15</v>
          </cell>
        </row>
        <row r="485">
          <cell r="BK485">
            <v>0.16</v>
          </cell>
        </row>
        <row r="486">
          <cell r="BK486">
            <v>0.24</v>
          </cell>
          <cell r="BT486">
            <v>0.02</v>
          </cell>
        </row>
        <row r="487">
          <cell r="BK487">
            <v>0.25</v>
          </cell>
        </row>
        <row r="488">
          <cell r="BT488">
            <v>0.09</v>
          </cell>
        </row>
        <row r="491">
          <cell r="S491">
            <v>0.58306754221388368</v>
          </cell>
          <cell r="T491">
            <v>0.14000000000000001</v>
          </cell>
          <cell r="AB491">
            <v>0.01</v>
          </cell>
          <cell r="AC491">
            <v>0.17849999999999999</v>
          </cell>
          <cell r="AD491">
            <v>0.255</v>
          </cell>
          <cell r="AE491">
            <v>7.6499999999999999E-2</v>
          </cell>
          <cell r="AO491">
            <v>0.5</v>
          </cell>
          <cell r="AP491">
            <v>0.14000000000000001</v>
          </cell>
          <cell r="AX491">
            <v>0.01</v>
          </cell>
          <cell r="AY491">
            <v>0.17849999999999999</v>
          </cell>
          <cell r="AZ491">
            <v>0.255</v>
          </cell>
          <cell r="BA491">
            <v>7.6499999999999999E-2</v>
          </cell>
          <cell r="BK491">
            <v>0.2</v>
          </cell>
          <cell r="BL491">
            <v>0.14000000000000001</v>
          </cell>
          <cell r="BT491">
            <v>0.01</v>
          </cell>
          <cell r="BU491">
            <v>0.17849999999999999</v>
          </cell>
          <cell r="BV491">
            <v>0.255</v>
          </cell>
          <cell r="BW491">
            <v>7.6499999999999999E-2</v>
          </cell>
          <cell r="CG491">
            <v>0.56658954187875987</v>
          </cell>
          <cell r="CH491">
            <v>0.14000000000000001</v>
          </cell>
          <cell r="CP491">
            <v>0.01</v>
          </cell>
          <cell r="CQ491">
            <v>0.17849999999999999</v>
          </cell>
          <cell r="CR491">
            <v>0.255</v>
          </cell>
          <cell r="CS491">
            <v>7.6499999999999999E-2</v>
          </cell>
          <cell r="DC491">
            <v>0.5</v>
          </cell>
          <cell r="DD491">
            <v>0.14000000000000001</v>
          </cell>
          <cell r="DL491">
            <v>0.01</v>
          </cell>
          <cell r="DM491">
            <v>0.17849999999999999</v>
          </cell>
          <cell r="DN491">
            <v>0.255</v>
          </cell>
          <cell r="DO491">
            <v>7.6499999999999999E-2</v>
          </cell>
        </row>
        <row r="492">
          <cell r="AO492">
            <v>0.12</v>
          </cell>
          <cell r="AX492">
            <v>0.02</v>
          </cell>
          <cell r="BK492">
            <v>0.11</v>
          </cell>
          <cell r="BT492">
            <v>0.02</v>
          </cell>
        </row>
        <row r="493">
          <cell r="BK493">
            <v>0.48</v>
          </cell>
          <cell r="BT493">
            <v>0.04</v>
          </cell>
        </row>
        <row r="494">
          <cell r="BK494">
            <v>0.69</v>
          </cell>
          <cell r="BT494">
            <v>0.06</v>
          </cell>
        </row>
        <row r="495">
          <cell r="BK495">
            <v>0.44</v>
          </cell>
          <cell r="BT495">
            <v>3.5000000000000003E-2</v>
          </cell>
        </row>
        <row r="496">
          <cell r="BK496">
            <v>0.47</v>
          </cell>
          <cell r="BT496">
            <v>0.06</v>
          </cell>
        </row>
        <row r="497">
          <cell r="BK497">
            <v>0.09</v>
          </cell>
          <cell r="BT497">
            <v>0.01</v>
          </cell>
        </row>
        <row r="498">
          <cell r="AX498">
            <v>0.03</v>
          </cell>
          <cell r="BB498">
            <v>0.56999999999999995</v>
          </cell>
          <cell r="BT498">
            <v>0.03</v>
          </cell>
          <cell r="BX498">
            <v>0.47</v>
          </cell>
        </row>
        <row r="499">
          <cell r="AB499">
            <v>7.0000000000000007E-2</v>
          </cell>
          <cell r="AX499">
            <v>7.0000000000000007E-2</v>
          </cell>
          <cell r="BT499">
            <v>7.0000000000000007E-2</v>
          </cell>
        </row>
        <row r="500">
          <cell r="BT500">
            <v>0.06</v>
          </cell>
        </row>
        <row r="502">
          <cell r="AB502">
            <v>0.10916130416130417</v>
          </cell>
          <cell r="AG502">
            <v>44.6</v>
          </cell>
          <cell r="AH502">
            <v>5.5</v>
          </cell>
          <cell r="AX502">
            <v>0.10047081400927557</v>
          </cell>
          <cell r="BC502">
            <v>43</v>
          </cell>
          <cell r="BD502">
            <v>7.1</v>
          </cell>
          <cell r="BT502">
            <v>9.1286315789473688E-2</v>
          </cell>
          <cell r="BY502">
            <v>41.5</v>
          </cell>
          <cell r="BZ502">
            <v>7.6</v>
          </cell>
        </row>
        <row r="503">
          <cell r="AX503">
            <v>5.5285714285714285E-2</v>
          </cell>
          <cell r="BT503">
            <v>4.8214285714285723E-2</v>
          </cell>
        </row>
        <row r="504">
          <cell r="BT504">
            <v>0.04</v>
          </cell>
        </row>
        <row r="511">
          <cell r="BT511">
            <v>5.3999999999999999E-2</v>
          </cell>
        </row>
        <row r="514">
          <cell r="AB514">
            <v>0.08</v>
          </cell>
          <cell r="AX514">
            <v>7.842364532019705E-2</v>
          </cell>
          <cell r="BT514">
            <v>0.08</v>
          </cell>
          <cell r="CP514">
            <v>0.08</v>
          </cell>
          <cell r="DL514">
            <v>0.08</v>
          </cell>
        </row>
        <row r="516">
          <cell r="AB516">
            <v>0.12590231061713955</v>
          </cell>
          <cell r="AG516">
            <v>45.713892951155309</v>
          </cell>
          <cell r="AX516">
            <v>0.11127038626609441</v>
          </cell>
          <cell r="BC516">
            <v>44.409193133047211</v>
          </cell>
          <cell r="BT516">
            <v>0.12994311717861207</v>
          </cell>
          <cell r="BY516">
            <v>45.154243458475541</v>
          </cell>
          <cell r="CP516">
            <v>0.13226190476190477</v>
          </cell>
          <cell r="CU516">
            <v>43.375119047619052</v>
          </cell>
          <cell r="DL516">
            <v>0.12583333333333332</v>
          </cell>
          <cell r="DQ516">
            <v>41.601666666666667</v>
          </cell>
        </row>
        <row r="517">
          <cell r="AB517">
            <v>0.12592408926187298</v>
          </cell>
          <cell r="AG517">
            <v>43.906055693305355</v>
          </cell>
          <cell r="AX517">
            <v>0.113978349120433</v>
          </cell>
          <cell r="BC517">
            <v>42.29621109607578</v>
          </cell>
          <cell r="BT517">
            <v>0.12500972132209981</v>
          </cell>
          <cell r="BY517">
            <v>42.86878807517823</v>
          </cell>
          <cell r="CP517">
            <v>0.12494252873563218</v>
          </cell>
          <cell r="CU517">
            <v>41.530689655172409</v>
          </cell>
          <cell r="DL517">
            <v>0.12</v>
          </cell>
          <cell r="DQ517">
            <v>91.468101265822781</v>
          </cell>
        </row>
        <row r="518">
          <cell r="AB518">
            <v>0.14206026365348398</v>
          </cell>
          <cell r="AG518">
            <v>45.871804143126177</v>
          </cell>
          <cell r="AX518">
            <v>0.13278232405891979</v>
          </cell>
          <cell r="BC518">
            <v>45.33026186579378</v>
          </cell>
          <cell r="BT518">
            <v>0.14000000000000004</v>
          </cell>
          <cell r="BY518">
            <v>44.951314217443255</v>
          </cell>
          <cell r="CP518">
            <v>0.1498901098901099</v>
          </cell>
          <cell r="CU518">
            <v>43.476153846153849</v>
          </cell>
          <cell r="DL518">
            <v>0.13</v>
          </cell>
          <cell r="DQ518">
            <v>43.013750000000002</v>
          </cell>
        </row>
        <row r="519">
          <cell r="BT519">
            <v>0.14000000000000001</v>
          </cell>
        </row>
        <row r="520">
          <cell r="BT520">
            <v>0.11</v>
          </cell>
        </row>
        <row r="522">
          <cell r="BT522">
            <v>0.1</v>
          </cell>
        </row>
        <row r="525">
          <cell r="BT525" t="str">
            <v>0.15</v>
          </cell>
        </row>
        <row r="527">
          <cell r="BT527" t="str">
            <v>0.08</v>
          </cell>
        </row>
        <row r="528">
          <cell r="BT528" t="str">
            <v>0.08</v>
          </cell>
        </row>
        <row r="530">
          <cell r="BL530">
            <v>3.5</v>
          </cell>
          <cell r="BT530">
            <v>1</v>
          </cell>
          <cell r="DD530">
            <v>3.5</v>
          </cell>
          <cell r="DL530">
            <v>1</v>
          </cell>
        </row>
        <row r="531">
          <cell r="AB531">
            <v>0.24</v>
          </cell>
          <cell r="AX531">
            <v>0.20227676346249701</v>
          </cell>
          <cell r="BT531">
            <v>0.19901609479140953</v>
          </cell>
          <cell r="DL531">
            <v>0.26</v>
          </cell>
        </row>
        <row r="533">
          <cell r="BK533">
            <v>0.7</v>
          </cell>
          <cell r="BL533">
            <v>0.65</v>
          </cell>
          <cell r="BT533">
            <v>0.15</v>
          </cell>
          <cell r="BU533">
            <v>0.2</v>
          </cell>
          <cell r="BV533">
            <v>0.68</v>
          </cell>
        </row>
        <row r="534">
          <cell r="BK534">
            <v>0.19</v>
          </cell>
          <cell r="BT534">
            <v>0.02</v>
          </cell>
        </row>
        <row r="535">
          <cell r="BN535">
            <v>1.2722646310432569E-2</v>
          </cell>
          <cell r="BO535">
            <v>0.02</v>
          </cell>
          <cell r="BR535">
            <v>0.04</v>
          </cell>
          <cell r="CE535">
            <v>0.26</v>
          </cell>
        </row>
        <row r="536">
          <cell r="AO536">
            <v>0.01</v>
          </cell>
          <cell r="AR536">
            <v>1.6115351993214587E-2</v>
          </cell>
          <cell r="AV536">
            <v>4.1000000000000002E-2</v>
          </cell>
          <cell r="BK536">
            <v>1.9E-2</v>
          </cell>
          <cell r="BN536">
            <v>1.441899915182358E-2</v>
          </cell>
          <cell r="BR536">
            <v>4.2000000000000003E-2</v>
          </cell>
        </row>
        <row r="537">
          <cell r="AV537">
            <v>0.17599999999999999</v>
          </cell>
          <cell r="BT537">
            <v>3.0000000000000001E-3</v>
          </cell>
        </row>
        <row r="539">
          <cell r="AB539">
            <v>6.0000000000000001E-3</v>
          </cell>
          <cell r="AV539">
            <v>0.183</v>
          </cell>
          <cell r="BT539">
            <v>7.0000000000000001E-3</v>
          </cell>
        </row>
        <row r="540">
          <cell r="BK540">
            <v>0.04</v>
          </cell>
          <cell r="BT540">
            <v>0.01</v>
          </cell>
        </row>
        <row r="541">
          <cell r="BK541">
            <v>0.2</v>
          </cell>
        </row>
        <row r="542">
          <cell r="BK542">
            <v>0.27</v>
          </cell>
        </row>
        <row r="543">
          <cell r="BK543">
            <v>0.06</v>
          </cell>
          <cell r="BT543">
            <v>0.02</v>
          </cell>
        </row>
        <row r="544">
          <cell r="BK544">
            <v>0.19</v>
          </cell>
          <cell r="BT544">
            <v>0.02</v>
          </cell>
        </row>
        <row r="545">
          <cell r="AO545">
            <v>0.01</v>
          </cell>
          <cell r="AP545">
            <v>2.4090489073881373E-2</v>
          </cell>
          <cell r="AY545">
            <v>2.9450622892819975</v>
          </cell>
          <cell r="AZ545">
            <v>1.3189542767950051</v>
          </cell>
          <cell r="BA545">
            <v>0.55408124869927156</v>
          </cell>
          <cell r="BG545">
            <v>0.95759694068678458</v>
          </cell>
          <cell r="BI545">
            <v>0.22283702393340268</v>
          </cell>
          <cell r="BK545">
            <v>1.0000000000000002E-2</v>
          </cell>
          <cell r="BL545">
            <v>2.3151755725190841E-2</v>
          </cell>
          <cell r="BU545">
            <v>2.8303021374045803</v>
          </cell>
          <cell r="BV545">
            <v>1.2675586259541987</v>
          </cell>
          <cell r="BW545">
            <v>0.53249038167938934</v>
          </cell>
          <cell r="CC545">
            <v>0.920282290076336</v>
          </cell>
          <cell r="CE545">
            <v>0.21415374045801527</v>
          </cell>
        </row>
        <row r="546">
          <cell r="S546">
            <v>0.01</v>
          </cell>
          <cell r="T546">
            <v>5.8974502899999996E-2</v>
          </cell>
          <cell r="AC546">
            <v>3.1921685999999996</v>
          </cell>
          <cell r="AD546">
            <v>1.60276134</v>
          </cell>
          <cell r="AE546">
            <v>0.54552451999999996</v>
          </cell>
          <cell r="AF546">
            <v>21.210107695242861</v>
          </cell>
          <cell r="AK546">
            <v>0.85477758000000004</v>
          </cell>
          <cell r="AM546">
            <v>0.215799086</v>
          </cell>
          <cell r="AO546">
            <v>0.01</v>
          </cell>
          <cell r="BB546">
            <v>21.210107695242861</v>
          </cell>
          <cell r="BK546">
            <v>0.01</v>
          </cell>
          <cell r="BL546">
            <v>5.5267343999999996E-2</v>
          </cell>
          <cell r="BU546">
            <v>2.9914972999999998</v>
          </cell>
          <cell r="BV546">
            <v>1.50200534</v>
          </cell>
          <cell r="BW546">
            <v>0.51123001599999995</v>
          </cell>
          <cell r="BX546">
            <v>21.210107695242861</v>
          </cell>
        </row>
        <row r="547">
          <cell r="S547">
            <v>0.08</v>
          </cell>
          <cell r="T547">
            <v>0.26949000000000001</v>
          </cell>
          <cell r="AC547">
            <v>4.33948</v>
          </cell>
          <cell r="AD547">
            <v>1.9900799999999998</v>
          </cell>
          <cell r="AE547">
            <v>0.31095</v>
          </cell>
          <cell r="AO547">
            <v>0.08</v>
          </cell>
          <cell r="AP547">
            <v>0.26012999999999997</v>
          </cell>
          <cell r="AY547">
            <v>4.1887600000000003</v>
          </cell>
          <cell r="AZ547">
            <v>1.9209599999999998</v>
          </cell>
          <cell r="BA547">
            <v>0.30014999999999997</v>
          </cell>
          <cell r="BK547">
            <v>0.08</v>
          </cell>
          <cell r="BL547">
            <v>0.2457</v>
          </cell>
          <cell r="BU547">
            <v>3.9563999999999999</v>
          </cell>
          <cell r="BV547">
            <v>1.8143999999999998</v>
          </cell>
          <cell r="BW547">
            <v>0.28349999999999997</v>
          </cell>
          <cell r="CG547">
            <v>0.08</v>
          </cell>
          <cell r="CH547">
            <v>0.19889999999999999</v>
          </cell>
          <cell r="CQ547">
            <v>3.2027999999999999</v>
          </cell>
          <cell r="CR547">
            <v>1.4687999999999999</v>
          </cell>
          <cell r="CS547">
            <v>0.22949999999999998</v>
          </cell>
          <cell r="DC547">
            <v>0.08</v>
          </cell>
          <cell r="DD547">
            <v>0.19070999999999999</v>
          </cell>
          <cell r="DM547">
            <v>3.0709199999999996</v>
          </cell>
          <cell r="DN547">
            <v>1.4083199999999998</v>
          </cell>
          <cell r="DO547">
            <v>0.22004999999999997</v>
          </cell>
        </row>
        <row r="548">
          <cell r="S548">
            <v>0.01</v>
          </cell>
          <cell r="T548">
            <v>3.7240000000000002E-2</v>
          </cell>
          <cell r="AC548">
            <v>3.2026400000000002</v>
          </cell>
          <cell r="AD548">
            <v>1.4736400000000003</v>
          </cell>
          <cell r="AE548">
            <v>0.60648000000000002</v>
          </cell>
          <cell r="AF548">
            <v>21.620625908699175</v>
          </cell>
          <cell r="AO548">
            <v>0.01</v>
          </cell>
          <cell r="AP548">
            <v>3.9550000000000002E-2</v>
          </cell>
          <cell r="AY548">
            <v>3.4013</v>
          </cell>
          <cell r="AZ548">
            <v>1.5650500000000003</v>
          </cell>
          <cell r="BA548">
            <v>0.64410000000000012</v>
          </cell>
          <cell r="BB548">
            <v>21.620625908699175</v>
          </cell>
          <cell r="BK548">
            <v>0.01</v>
          </cell>
          <cell r="BL548">
            <v>3.8780000000000002E-2</v>
          </cell>
          <cell r="BU548">
            <v>3.33508</v>
          </cell>
          <cell r="BV548">
            <v>1.5345800000000001</v>
          </cell>
          <cell r="BW548">
            <v>0.63156000000000001</v>
          </cell>
          <cell r="BX548">
            <v>21.620625908699175</v>
          </cell>
          <cell r="CG548">
            <v>0.01</v>
          </cell>
          <cell r="CH548">
            <v>3.0590000000000003E-2</v>
          </cell>
          <cell r="CQ548">
            <v>2.6307399999999999</v>
          </cell>
          <cell r="CR548">
            <v>1.2104900000000001</v>
          </cell>
          <cell r="CS548">
            <v>0.49818000000000001</v>
          </cell>
          <cell r="CT548">
            <v>21.620625908699175</v>
          </cell>
          <cell r="DC548">
            <v>0.01</v>
          </cell>
          <cell r="DD548">
            <v>3.1009999999999999E-2</v>
          </cell>
          <cell r="DM548">
            <v>2.6668599999999998</v>
          </cell>
          <cell r="DN548">
            <v>1.2271099999999999</v>
          </cell>
          <cell r="DO548">
            <v>0.50502000000000002</v>
          </cell>
          <cell r="DP548">
            <v>21.620625908699175</v>
          </cell>
        </row>
        <row r="549">
          <cell r="S549">
            <v>0.08</v>
          </cell>
          <cell r="T549">
            <v>0.24659999999999996</v>
          </cell>
          <cell r="AC549">
            <v>4.2401499999999999</v>
          </cell>
          <cell r="AD549">
            <v>2.0207499999999996</v>
          </cell>
          <cell r="AE549">
            <v>0.34934999999999994</v>
          </cell>
          <cell r="AO549">
            <v>0.08</v>
          </cell>
          <cell r="AP549">
            <v>0.25379999999999997</v>
          </cell>
          <cell r="AY549">
            <v>4.36395</v>
          </cell>
          <cell r="AZ549">
            <v>2.0797499999999998</v>
          </cell>
          <cell r="BA549">
            <v>0.35954999999999998</v>
          </cell>
          <cell r="BK549">
            <v>0.08</v>
          </cell>
          <cell r="BL549">
            <v>0.252</v>
          </cell>
          <cell r="BU549">
            <v>4.3330000000000002</v>
          </cell>
          <cell r="BV549">
            <v>2.0649999999999999</v>
          </cell>
          <cell r="BW549">
            <v>0.35699999999999998</v>
          </cell>
          <cell r="CG549">
            <v>0.08</v>
          </cell>
          <cell r="CH549">
            <v>0.20591999999999996</v>
          </cell>
          <cell r="CQ549">
            <v>3.5406799999999996</v>
          </cell>
          <cell r="CR549">
            <v>1.6873999999999998</v>
          </cell>
          <cell r="CS549">
            <v>0.29171999999999998</v>
          </cell>
          <cell r="CT549">
            <v>0.11348699830894281</v>
          </cell>
        </row>
        <row r="550">
          <cell r="S550">
            <v>0.01</v>
          </cell>
          <cell r="T550">
            <v>0.19403999999999996</v>
          </cell>
          <cell r="AC550">
            <v>3.3364099999999999</v>
          </cell>
          <cell r="AD550">
            <v>1.5900499999999997</v>
          </cell>
          <cell r="AE550">
            <v>0.27488999999999997</v>
          </cell>
          <cell r="AF550">
            <v>21.825885015427328</v>
          </cell>
          <cell r="AO550">
            <v>0.01</v>
          </cell>
          <cell r="AP550">
            <v>0.19871999999999998</v>
          </cell>
          <cell r="AY550">
            <v>3.4168799999999999</v>
          </cell>
          <cell r="AZ550">
            <v>1.6283999999999998</v>
          </cell>
          <cell r="BA550">
            <v>0.28151999999999994</v>
          </cell>
          <cell r="BB550">
            <v>21.825885015427328</v>
          </cell>
          <cell r="BK550">
            <v>0.01</v>
          </cell>
          <cell r="BL550">
            <v>0.20735999999999999</v>
          </cell>
          <cell r="BU550">
            <v>3.5654399999999997</v>
          </cell>
          <cell r="BV550">
            <v>1.6991999999999998</v>
          </cell>
          <cell r="BW550">
            <v>0.29375999999999997</v>
          </cell>
          <cell r="BX550">
            <v>21.825885015427328</v>
          </cell>
          <cell r="CG550">
            <v>0.01</v>
          </cell>
          <cell r="CH550">
            <v>3.2550000000000003E-2</v>
          </cell>
          <cell r="CQ550">
            <v>2.7295500000000001</v>
          </cell>
          <cell r="CR550">
            <v>1.3578000000000001</v>
          </cell>
          <cell r="CS550">
            <v>0.53010000000000002</v>
          </cell>
          <cell r="CT550">
            <v>21.825885015427328</v>
          </cell>
          <cell r="DC550">
            <v>0.01</v>
          </cell>
          <cell r="DD550">
            <v>3.1220000000000001E-2</v>
          </cell>
          <cell r="DM550">
            <v>2.61802</v>
          </cell>
          <cell r="DN550">
            <v>1.3023199999999999</v>
          </cell>
          <cell r="DO550">
            <v>0.50844</v>
          </cell>
          <cell r="DP550">
            <v>21.825885015427328</v>
          </cell>
        </row>
        <row r="551">
          <cell r="S551">
            <v>0.11</v>
          </cell>
          <cell r="T551">
            <v>0.31709999999999999</v>
          </cell>
          <cell r="AC551">
            <v>4.8848500000000001</v>
          </cell>
          <cell r="AD551">
            <v>2.0158499999999999</v>
          </cell>
          <cell r="AE551">
            <v>0.32464999999999999</v>
          </cell>
          <cell r="AO551">
            <v>0.11</v>
          </cell>
          <cell r="AP551">
            <v>0.29694000000000004</v>
          </cell>
          <cell r="AY551">
            <v>4.5742900000000004</v>
          </cell>
          <cell r="AZ551">
            <v>1.8876900000000001</v>
          </cell>
          <cell r="BA551">
            <v>0.30401</v>
          </cell>
          <cell r="BK551">
            <v>0.11</v>
          </cell>
          <cell r="BL551">
            <v>0.32591999999999999</v>
          </cell>
          <cell r="BU551">
            <v>5.0207199999999998</v>
          </cell>
          <cell r="BV551">
            <v>2.07192</v>
          </cell>
          <cell r="BW551">
            <v>0.33367999999999998</v>
          </cell>
          <cell r="CG551">
            <v>0.11</v>
          </cell>
          <cell r="CH551">
            <v>0.19572000000000001</v>
          </cell>
          <cell r="CQ551">
            <v>3.0150200000000003</v>
          </cell>
          <cell r="CR551">
            <v>1.2442200000000001</v>
          </cell>
          <cell r="CS551">
            <v>0.20038</v>
          </cell>
          <cell r="DC551">
            <v>0.11</v>
          </cell>
          <cell r="DD551">
            <v>0.17640000000000003</v>
          </cell>
          <cell r="DM551">
            <v>2.7174</v>
          </cell>
          <cell r="DN551">
            <v>1.1214000000000002</v>
          </cell>
          <cell r="DO551">
            <v>0.18059999999999998</v>
          </cell>
        </row>
        <row r="552">
          <cell r="S552">
            <v>0.01</v>
          </cell>
          <cell r="T552">
            <v>3.1200000000000002E-2</v>
          </cell>
          <cell r="AC552">
            <v>3.0783999999999998</v>
          </cell>
          <cell r="AD552">
            <v>1.5236000000000001</v>
          </cell>
          <cell r="AE552">
            <v>0.57200000000000006</v>
          </cell>
          <cell r="AO552">
            <v>0.01</v>
          </cell>
          <cell r="AP552">
            <v>2.9940000000000001E-2</v>
          </cell>
          <cell r="AY552">
            <v>2.9540799999999998</v>
          </cell>
          <cell r="AZ552">
            <v>1.46207</v>
          </cell>
          <cell r="BA552">
            <v>0.54890000000000005</v>
          </cell>
          <cell r="BK552">
            <v>0.01</v>
          </cell>
          <cell r="BL552">
            <v>0.03</v>
          </cell>
          <cell r="BU552">
            <v>2.96</v>
          </cell>
          <cell r="BV552">
            <v>1.4649999999999999</v>
          </cell>
          <cell r="BW552">
            <v>0.55000000000000004</v>
          </cell>
          <cell r="CG552">
            <v>0.01</v>
          </cell>
          <cell r="CH552">
            <v>2.4240000000000001E-2</v>
          </cell>
          <cell r="CQ552">
            <v>2.39168</v>
          </cell>
          <cell r="CR552">
            <v>1.1837199999999999</v>
          </cell>
          <cell r="CS552">
            <v>0.44440000000000002</v>
          </cell>
          <cell r="DC552">
            <v>0.01</v>
          </cell>
          <cell r="DD552">
            <v>2.2800000000000001E-2</v>
          </cell>
          <cell r="DM552">
            <v>2.2495999999999996</v>
          </cell>
          <cell r="DN552">
            <v>1.1133999999999999</v>
          </cell>
          <cell r="DO552">
            <v>0.41799999999999998</v>
          </cell>
        </row>
        <row r="553">
          <cell r="S553">
            <v>8.8627284768528908E-2</v>
          </cell>
          <cell r="T553">
            <v>0.23825999999999997</v>
          </cell>
          <cell r="AC553">
            <v>4.0566899999999997</v>
          </cell>
          <cell r="AD553">
            <v>1.6866300000000001</v>
          </cell>
          <cell r="AE553">
            <v>0.28841999999999995</v>
          </cell>
          <cell r="AO553">
            <v>8.8627284768528908E-2</v>
          </cell>
          <cell r="AP553">
            <v>0.23104</v>
          </cell>
          <cell r="AY553">
            <v>3.9337600000000004</v>
          </cell>
          <cell r="AZ553">
            <v>1.6355200000000001</v>
          </cell>
          <cell r="BA553">
            <v>0.27967999999999998</v>
          </cell>
          <cell r="BK553">
            <v>9.242958399360128E-2</v>
          </cell>
          <cell r="BL553">
            <v>0.22344</v>
          </cell>
          <cell r="BU553">
            <v>3.80436</v>
          </cell>
          <cell r="BV553">
            <v>1.58172</v>
          </cell>
          <cell r="BW553">
            <v>0.27048</v>
          </cell>
          <cell r="CG553">
            <v>8.8627284768528908E-2</v>
          </cell>
          <cell r="CH553">
            <v>0.19303999999999999</v>
          </cell>
          <cell r="CQ553">
            <v>3.2867600000000001</v>
          </cell>
          <cell r="CR553">
            <v>1.3665200000000002</v>
          </cell>
          <cell r="CS553">
            <v>0.23368</v>
          </cell>
          <cell r="DC553">
            <v>8.8627284768528908E-2</v>
          </cell>
          <cell r="DD553">
            <v>0.18695999999999999</v>
          </cell>
          <cell r="DM553">
            <v>3.1832400000000001</v>
          </cell>
          <cell r="DN553">
            <v>1.32348</v>
          </cell>
          <cell r="DO553">
            <v>0.22631999999999999</v>
          </cell>
        </row>
        <row r="554">
          <cell r="AO554">
            <v>1.5542233663308669E-2</v>
          </cell>
          <cell r="AP554">
            <v>1.8519999999999998E-2</v>
          </cell>
          <cell r="AY554">
            <v>2.7641099999999996</v>
          </cell>
          <cell r="AZ554">
            <v>1.3519599999999998</v>
          </cell>
          <cell r="BA554">
            <v>0.49077999999999999</v>
          </cell>
          <cell r="BK554">
            <v>1.5542233663308669E-2</v>
          </cell>
          <cell r="BL554">
            <v>1.6640000000000002E-2</v>
          </cell>
          <cell r="BU554">
            <v>2.4835199999999999</v>
          </cell>
          <cell r="BV554">
            <v>1.21472</v>
          </cell>
          <cell r="BW554">
            <v>0.44096000000000002</v>
          </cell>
          <cell r="DC554">
            <v>1.5542233663308669E-2</v>
          </cell>
          <cell r="DD554">
            <v>1.4840000000000001E-2</v>
          </cell>
          <cell r="DM554">
            <v>2.2148699999999999</v>
          </cell>
          <cell r="DN554">
            <v>1.0833199999999998</v>
          </cell>
          <cell r="DO554">
            <v>0.39326</v>
          </cell>
        </row>
        <row r="555">
          <cell r="AO555">
            <v>2.9148595329822911E-2</v>
          </cell>
          <cell r="AP555">
            <v>0.02</v>
          </cell>
          <cell r="AY555">
            <v>1.32</v>
          </cell>
          <cell r="AZ555">
            <v>0.59</v>
          </cell>
          <cell r="BA555">
            <v>0.24</v>
          </cell>
          <cell r="BK555">
            <v>2.9148595329822911E-2</v>
          </cell>
          <cell r="BL555">
            <v>0.03</v>
          </cell>
          <cell r="BU555">
            <v>2.36</v>
          </cell>
          <cell r="BV555">
            <v>0.98</v>
          </cell>
          <cell r="BW555">
            <v>0.38</v>
          </cell>
        </row>
        <row r="556">
          <cell r="S556">
            <v>2.9148595329822911E-2</v>
          </cell>
          <cell r="T556">
            <v>5.6096699999999999E-2</v>
          </cell>
          <cell r="AC556">
            <v>1.5734069999999998</v>
          </cell>
          <cell r="AD556">
            <v>1.387221</v>
          </cell>
          <cell r="AE556">
            <v>0.28328520000000001</v>
          </cell>
          <cell r="AO556">
            <v>2.9148595329822911E-2</v>
          </cell>
          <cell r="AP556">
            <v>5.4396800000000002E-2</v>
          </cell>
          <cell r="AY556">
            <v>1.525728</v>
          </cell>
          <cell r="AZ556">
            <v>1.3451840000000002</v>
          </cell>
          <cell r="BA556">
            <v>0.27470080000000002</v>
          </cell>
          <cell r="BK556">
            <v>2.9148595329822911E-2</v>
          </cell>
          <cell r="BL556">
            <v>5.4396800000000002E-2</v>
          </cell>
          <cell r="BU556">
            <v>1.525728</v>
          </cell>
          <cell r="BV556">
            <v>1.3451840000000002</v>
          </cell>
          <cell r="BW556">
            <v>0.27470080000000002</v>
          </cell>
        </row>
        <row r="557">
          <cell r="S557">
            <v>0.08</v>
          </cell>
          <cell r="T557">
            <v>0.29402</v>
          </cell>
          <cell r="AC557">
            <v>2.9643000000000002</v>
          </cell>
          <cell r="AD557">
            <v>1.3881600000000001</v>
          </cell>
          <cell r="AE557">
            <v>0.17352000000000001</v>
          </cell>
          <cell r="AO557">
            <v>0.08</v>
          </cell>
          <cell r="AP557">
            <v>0.29584999999999995</v>
          </cell>
          <cell r="AY557">
            <v>2.9827499999999998</v>
          </cell>
          <cell r="AZ557">
            <v>1.3967999999999998</v>
          </cell>
          <cell r="BA557">
            <v>0.17459999999999998</v>
          </cell>
          <cell r="BK557">
            <v>0.08</v>
          </cell>
          <cell r="BL557">
            <v>0.30621999999999999</v>
          </cell>
          <cell r="BU557">
            <v>3.0872999999999995</v>
          </cell>
          <cell r="BV557">
            <v>1.4457599999999997</v>
          </cell>
          <cell r="BW557">
            <v>0.18071999999999996</v>
          </cell>
        </row>
        <row r="558">
          <cell r="S558">
            <v>0.05</v>
          </cell>
          <cell r="T558">
            <v>0.12216999999999999</v>
          </cell>
          <cell r="AC558">
            <v>2.6427299999999998</v>
          </cell>
          <cell r="AD558">
            <v>3.1506999999999996</v>
          </cell>
          <cell r="AE558">
            <v>0.52083000000000002</v>
          </cell>
          <cell r="AO558">
            <v>0.05</v>
          </cell>
          <cell r="AP558">
            <v>0.12483</v>
          </cell>
          <cell r="AY558">
            <v>2.7002700000000002</v>
          </cell>
          <cell r="AZ558">
            <v>3.2193000000000001</v>
          </cell>
          <cell r="BA558">
            <v>0.53217000000000003</v>
          </cell>
          <cell r="BK558">
            <v>0.05</v>
          </cell>
          <cell r="BL558">
            <v>0.12748999999999999</v>
          </cell>
          <cell r="BU558">
            <v>2.7578099999999997</v>
          </cell>
          <cell r="BV558">
            <v>3.2879</v>
          </cell>
          <cell r="BW558">
            <v>0.54351000000000005</v>
          </cell>
        </row>
        <row r="559">
          <cell r="S559">
            <v>0.11066222998036221</v>
          </cell>
          <cell r="T559">
            <v>0.28365111006566457</v>
          </cell>
          <cell r="AC559">
            <v>2.0330513436970179</v>
          </cell>
          <cell r="AD559">
            <v>1.089139058799254</v>
          </cell>
          <cell r="AE559">
            <v>8.5576772404243814E-2</v>
          </cell>
          <cell r="AF559">
            <v>0.21872806927744379</v>
          </cell>
          <cell r="AO559">
            <v>0.24021951850893089</v>
          </cell>
          <cell r="AP559">
            <v>0.29401777834194182</v>
          </cell>
          <cell r="AY559">
            <v>2.2803430874873158</v>
          </cell>
          <cell r="AZ559">
            <v>1.2350785680834437</v>
          </cell>
          <cell r="BA559">
            <v>9.374203126979988E-2</v>
          </cell>
          <cell r="BB559">
            <v>0.29570134528166947</v>
          </cell>
          <cell r="BK559">
            <v>0.12427443696308338</v>
          </cell>
          <cell r="BL559">
            <v>3.9670708075131497E-2</v>
          </cell>
          <cell r="BU559">
            <v>0.30754534801770039</v>
          </cell>
          <cell r="BV559">
            <v>0.16689474470558319</v>
          </cell>
          <cell r="BW559">
            <v>1.268743463227906E-2</v>
          </cell>
          <cell r="BX559">
            <v>0.3016805292270261</v>
          </cell>
          <cell r="CG559">
            <v>9.0904266389177937E-2</v>
          </cell>
          <cell r="CH559">
            <v>0.24473154087670992</v>
          </cell>
          <cell r="CQ559">
            <v>1.6080413781614062</v>
          </cell>
          <cell r="CR559">
            <v>0.85401028217874841</v>
          </cell>
          <cell r="CS559">
            <v>6.7649681197287342E-2</v>
          </cell>
          <cell r="CT559">
            <v>0.11348699830894281</v>
          </cell>
        </row>
        <row r="560">
          <cell r="S560">
            <v>8.7553591160220989E-3</v>
          </cell>
          <cell r="T560">
            <v>3.5897453757821801E-2</v>
          </cell>
          <cell r="AC560">
            <v>2.633258717250389</v>
          </cell>
          <cell r="AD560">
            <v>1.4344394499508564</v>
          </cell>
          <cell r="AE560">
            <v>0.4302597014508715</v>
          </cell>
          <cell r="AF560">
            <v>16.898199777461532</v>
          </cell>
          <cell r="AO560">
            <v>9.5855363111516274E-3</v>
          </cell>
          <cell r="AP560">
            <v>4.3073465988888428E-2</v>
          </cell>
          <cell r="AY560">
            <v>2.2813111057227156</v>
          </cell>
          <cell r="AZ560">
            <v>1.1080608494645907</v>
          </cell>
          <cell r="BA560">
            <v>0.35735035588657826</v>
          </cell>
          <cell r="BB560">
            <v>17.99140872799347</v>
          </cell>
          <cell r="BK560">
            <v>8.1266108816156479E-3</v>
          </cell>
          <cell r="BL560">
            <v>3.7201303699913583E-2</v>
          </cell>
          <cell r="BU560">
            <v>2.2656154384657046</v>
          </cell>
          <cell r="BV560">
            <v>1.2158870179211847</v>
          </cell>
          <cell r="BW560">
            <v>0.34968145685297369</v>
          </cell>
          <cell r="BX560">
            <v>17.725034220274622</v>
          </cell>
          <cell r="CG560">
            <v>8.9999999999999993E-3</v>
          </cell>
          <cell r="CH560">
            <v>2.7165805168986087E-2</v>
          </cell>
          <cell r="CQ560">
            <v>1.7418606361829028</v>
          </cell>
          <cell r="CR560">
            <v>0.89835710735586494</v>
          </cell>
          <cell r="CS560">
            <v>0.2828498707753479</v>
          </cell>
          <cell r="CT560">
            <v>14.639639907703524</v>
          </cell>
          <cell r="DC560">
            <v>8.9999999999999993E-3</v>
          </cell>
          <cell r="DD560">
            <v>2.6972729927007302E-2</v>
          </cell>
          <cell r="DM560">
            <v>1.7457691094890513</v>
          </cell>
          <cell r="DN560">
            <v>0.90375497810218985</v>
          </cell>
          <cell r="DO560">
            <v>0.28376590948905106</v>
          </cell>
          <cell r="DP560">
            <v>14.814313835815117</v>
          </cell>
        </row>
        <row r="561">
          <cell r="BK561">
            <v>9.242958399360128E-2</v>
          </cell>
          <cell r="BL561">
            <v>0.38811849999999992</v>
          </cell>
          <cell r="BU561">
            <v>3.489805</v>
          </cell>
          <cell r="BV561">
            <v>1.8433998</v>
          </cell>
          <cell r="BW561">
            <v>0.20870397799999998</v>
          </cell>
        </row>
        <row r="562">
          <cell r="BK562">
            <v>2.9148595329822911E-2</v>
          </cell>
          <cell r="BL562">
            <v>0.10046409000000001</v>
          </cell>
          <cell r="BU562">
            <v>2.8178288999999999</v>
          </cell>
          <cell r="BV562">
            <v>2.4843867000000004</v>
          </cell>
          <cell r="BW562">
            <v>0.50733804000000005</v>
          </cell>
        </row>
        <row r="563">
          <cell r="S563">
            <v>1.5542233663308669E-2</v>
          </cell>
          <cell r="T563">
            <v>0.03</v>
          </cell>
          <cell r="AC563">
            <v>2.48</v>
          </cell>
          <cell r="AD563">
            <v>1.04</v>
          </cell>
          <cell r="AE563">
            <v>0.41</v>
          </cell>
          <cell r="AO563">
            <v>1.5542233663308669E-2</v>
          </cell>
          <cell r="AP563">
            <v>0.02</v>
          </cell>
          <cell r="AY563">
            <v>2.5499999999999998</v>
          </cell>
          <cell r="AZ563">
            <v>1.05</v>
          </cell>
          <cell r="BA563">
            <v>0.42</v>
          </cell>
          <cell r="BK563">
            <v>1.5542233663308669E-2</v>
          </cell>
          <cell r="BL563">
            <v>0.03</v>
          </cell>
          <cell r="BU563">
            <v>2.56</v>
          </cell>
          <cell r="BV563">
            <v>1.06</v>
          </cell>
          <cell r="BW563">
            <v>0.43</v>
          </cell>
          <cell r="CG563">
            <v>1.5542233663308669E-2</v>
          </cell>
          <cell r="CH563">
            <v>0.03</v>
          </cell>
          <cell r="CQ563">
            <v>2.58</v>
          </cell>
          <cell r="CR563">
            <v>1.08</v>
          </cell>
          <cell r="CS563">
            <v>0.43</v>
          </cell>
          <cell r="DC563">
            <v>1.5542233663308669E-2</v>
          </cell>
          <cell r="DD563">
            <v>0.03</v>
          </cell>
          <cell r="DM563">
            <v>2.54</v>
          </cell>
          <cell r="DN563">
            <v>1.05</v>
          </cell>
          <cell r="DO563">
            <v>0.42</v>
          </cell>
        </row>
        <row r="564">
          <cell r="S564">
            <v>0.12</v>
          </cell>
          <cell r="T564">
            <v>0.37525000000000003</v>
          </cell>
          <cell r="AC564">
            <v>2.8072499999999998</v>
          </cell>
          <cell r="AD564">
            <v>1.444</v>
          </cell>
          <cell r="AE564">
            <v>0.1235</v>
          </cell>
          <cell r="AO564">
            <v>0.12</v>
          </cell>
          <cell r="AP564">
            <v>0.35629</v>
          </cell>
          <cell r="AY564">
            <v>2.6654099999999996</v>
          </cell>
          <cell r="AZ564">
            <v>1.3710399999999998</v>
          </cell>
          <cell r="BA564">
            <v>0.11725999999999999</v>
          </cell>
          <cell r="BK564">
            <v>0.12</v>
          </cell>
          <cell r="BL564">
            <v>0.35787000000000002</v>
          </cell>
          <cell r="BU564">
            <v>2.6772300000000002</v>
          </cell>
          <cell r="BV564">
            <v>1.3771200000000001</v>
          </cell>
          <cell r="BW564">
            <v>0.11778</v>
          </cell>
        </row>
        <row r="565">
          <cell r="S565">
            <v>0.01</v>
          </cell>
          <cell r="T565">
            <v>4.752E-2</v>
          </cell>
          <cell r="AC565">
            <v>2.14236</v>
          </cell>
          <cell r="AD565">
            <v>1.4137199999999999</v>
          </cell>
          <cell r="AE565">
            <v>0.35639999999999999</v>
          </cell>
          <cell r="AO565">
            <v>0.01</v>
          </cell>
          <cell r="AP565">
            <v>4.752E-2</v>
          </cell>
          <cell r="AY565">
            <v>2.14236</v>
          </cell>
          <cell r="AZ565">
            <v>1.4137199999999999</v>
          </cell>
          <cell r="BA565">
            <v>0.35639999999999999</v>
          </cell>
          <cell r="BK565">
            <v>0.01</v>
          </cell>
          <cell r="BL565">
            <v>4.9199999999999994E-2</v>
          </cell>
          <cell r="BU565">
            <v>2.2180999999999997</v>
          </cell>
          <cell r="BV565">
            <v>1.4636999999999998</v>
          </cell>
          <cell r="BW565">
            <v>0.36899999999999994</v>
          </cell>
        </row>
        <row r="566">
          <cell r="AO566">
            <v>4.2000000000000003E-2</v>
          </cell>
          <cell r="AP566">
            <v>0.1113</v>
          </cell>
          <cell r="AY566">
            <v>0.58065000000000011</v>
          </cell>
          <cell r="AZ566">
            <v>0.32445000000000002</v>
          </cell>
          <cell r="BA566">
            <v>3.3600000000000005E-2</v>
          </cell>
          <cell r="DC566">
            <v>4.2000000000000003E-2</v>
          </cell>
          <cell r="DD566">
            <v>9.1159999999999991E-2</v>
          </cell>
          <cell r="DM566">
            <v>0.47558000000000006</v>
          </cell>
          <cell r="DN566">
            <v>0.26573999999999998</v>
          </cell>
          <cell r="DO566">
            <v>2.7519999999999999E-2</v>
          </cell>
        </row>
        <row r="567">
          <cell r="S567">
            <v>8.9999999999999993E-3</v>
          </cell>
          <cell r="T567">
            <v>3.5549999999999998E-2</v>
          </cell>
          <cell r="AC567">
            <v>2.35025</v>
          </cell>
          <cell r="AD567">
            <v>1.1573499999999999</v>
          </cell>
          <cell r="AE567">
            <v>0.40289999999999998</v>
          </cell>
          <cell r="AF567">
            <v>20.389071268330234</v>
          </cell>
          <cell r="AO567">
            <v>8.9999999999999993E-3</v>
          </cell>
          <cell r="AP567">
            <v>3.3749999999999995E-2</v>
          </cell>
          <cell r="AY567">
            <v>2.2312499999999997</v>
          </cell>
          <cell r="AZ567">
            <v>1.0987499999999999</v>
          </cell>
          <cell r="BA567">
            <v>0.38249999999999995</v>
          </cell>
          <cell r="BB567">
            <v>20.389071268330234</v>
          </cell>
          <cell r="BK567">
            <v>8.9999999999999993E-3</v>
          </cell>
          <cell r="BL567">
            <v>3.7440000000000001E-2</v>
          </cell>
          <cell r="BU567">
            <v>2.4752000000000001</v>
          </cell>
          <cell r="BV567">
            <v>1.21888</v>
          </cell>
          <cell r="BW567">
            <v>0.42431999999999997</v>
          </cell>
          <cell r="BX567">
            <v>20.389071268330234</v>
          </cell>
          <cell r="DC567">
            <v>8.9999999999999993E-3</v>
          </cell>
          <cell r="DD567">
            <v>2.826E-2</v>
          </cell>
          <cell r="DM567">
            <v>1.8683000000000001</v>
          </cell>
          <cell r="DN567">
            <v>0.92001999999999995</v>
          </cell>
          <cell r="DO567">
            <v>0.32028000000000001</v>
          </cell>
          <cell r="DP567">
            <v>20.389071268330234</v>
          </cell>
        </row>
        <row r="568">
          <cell r="S568">
            <v>2.9148595329822911E-2</v>
          </cell>
          <cell r="T568">
            <v>5.6096699999999999E-2</v>
          </cell>
          <cell r="AC568">
            <v>2.4316289999999996</v>
          </cell>
          <cell r="AD568">
            <v>2.1438869999999999</v>
          </cell>
          <cell r="AE568">
            <v>0.43780439999999998</v>
          </cell>
        </row>
        <row r="569">
          <cell r="AO569">
            <v>2.9148595329822911E-2</v>
          </cell>
          <cell r="AP569">
            <v>5.3716840000000002E-2</v>
          </cell>
          <cell r="AY569">
            <v>1.5066564</v>
          </cell>
          <cell r="AZ569">
            <v>1.3283692</v>
          </cell>
          <cell r="BA569">
            <v>0.27126704000000001</v>
          </cell>
          <cell r="BK569">
            <v>2.9148595329822911E-2</v>
          </cell>
          <cell r="BL569">
            <v>1.492537313432836E-2</v>
          </cell>
          <cell r="BU569">
            <v>0.44402985074626866</v>
          </cell>
          <cell r="BV569">
            <v>0.44402985074626866</v>
          </cell>
          <cell r="BW569">
            <v>9.7014925373134345E-2</v>
          </cell>
        </row>
        <row r="570">
          <cell r="S570">
            <v>9.242958399360128E-2</v>
          </cell>
          <cell r="T570">
            <v>0.23</v>
          </cell>
          <cell r="AC570">
            <v>2.06</v>
          </cell>
          <cell r="AD570">
            <v>1</v>
          </cell>
          <cell r="AE570">
            <v>0.11999999999999998</v>
          </cell>
          <cell r="AO570">
            <v>9.242958399360128E-2</v>
          </cell>
          <cell r="AP570">
            <v>0.19558036350826574</v>
          </cell>
          <cell r="AY570">
            <v>1.6958036350826575</v>
          </cell>
          <cell r="AZ570">
            <v>0.80569199929546154</v>
          </cell>
          <cell r="BA570">
            <v>9.7790181754132871E-2</v>
          </cell>
          <cell r="BK570">
            <v>9.242958399360128E-2</v>
          </cell>
          <cell r="BL570">
            <v>0.20710803338152856</v>
          </cell>
          <cell r="BU570">
            <v>1.7383286406412499</v>
          </cell>
          <cell r="BV570">
            <v>0.83077264541003981</v>
          </cell>
          <cell r="BW570">
            <v>9.8698221850188964E-2</v>
          </cell>
        </row>
        <row r="571">
          <cell r="S571">
            <v>2.9148595329822911E-2</v>
          </cell>
          <cell r="T571">
            <v>8.2283146673201815E-2</v>
          </cell>
          <cell r="AC571">
            <v>2.4237341061144466</v>
          </cell>
          <cell r="AD571">
            <v>2.465939034922191</v>
          </cell>
          <cell r="AE571">
            <v>0.53036442396765093</v>
          </cell>
          <cell r="AO571">
            <v>2.9148595329822911E-2</v>
          </cell>
          <cell r="AP571">
            <v>0.08</v>
          </cell>
          <cell r="AY571">
            <v>2.2999999999999998</v>
          </cell>
          <cell r="AZ571">
            <v>2.2599999999999998</v>
          </cell>
          <cell r="BA571">
            <v>0.5</v>
          </cell>
          <cell r="BK571">
            <v>2.9148595329822911E-2</v>
          </cell>
          <cell r="BL571">
            <v>8.1695053372252066E-2</v>
          </cell>
          <cell r="BU571">
            <v>2.4316753071900954</v>
          </cell>
          <cell r="BV571">
            <v>2.4378222113174552</v>
          </cell>
          <cell r="BW571">
            <v>0.53138043600265106</v>
          </cell>
        </row>
        <row r="572">
          <cell r="AO572">
            <v>9.242958399360128E-2</v>
          </cell>
          <cell r="AP572">
            <v>0.06</v>
          </cell>
          <cell r="AY572">
            <v>2.35</v>
          </cell>
          <cell r="AZ572">
            <v>1.83</v>
          </cell>
          <cell r="BA572">
            <v>0.34</v>
          </cell>
        </row>
        <row r="573">
          <cell r="AO573">
            <v>2.9148595329822911E-2</v>
          </cell>
          <cell r="AP573">
            <v>0.06</v>
          </cell>
          <cell r="AY573">
            <v>2.35</v>
          </cell>
          <cell r="AZ573">
            <v>1.83</v>
          </cell>
          <cell r="BA573">
            <v>0.34</v>
          </cell>
        </row>
        <row r="574">
          <cell r="AO574">
            <v>8.8627284768528908E-2</v>
          </cell>
          <cell r="AP574">
            <v>0.35997499999999999</v>
          </cell>
          <cell r="AY574">
            <v>3.2367500000000002</v>
          </cell>
          <cell r="AZ574">
            <v>1.7097300000000002</v>
          </cell>
          <cell r="BA574">
            <v>0.1935703</v>
          </cell>
          <cell r="BK574">
            <v>9.242958399360128E-2</v>
          </cell>
          <cell r="BL574">
            <v>0.36651999999999996</v>
          </cell>
          <cell r="BU574">
            <v>3.2955999999999999</v>
          </cell>
          <cell r="BV574">
            <v>1.7408160000000001</v>
          </cell>
          <cell r="BW574">
            <v>0.19708975999999997</v>
          </cell>
        </row>
        <row r="575">
          <cell r="AO575">
            <v>1.5542233663308669E-2</v>
          </cell>
          <cell r="AP575">
            <v>6.1165440000000001E-2</v>
          </cell>
          <cell r="AY575">
            <v>3.3107479999999998</v>
          </cell>
          <cell r="AZ575">
            <v>1.6622984000000001</v>
          </cell>
          <cell r="BA575">
            <v>0.56578815999999998</v>
          </cell>
          <cell r="BK575">
            <v>1.5542233663308669E-2</v>
          </cell>
          <cell r="BL575">
            <v>6.1165440000000001E-2</v>
          </cell>
          <cell r="BU575">
            <v>3.3107479999999998</v>
          </cell>
          <cell r="BV575">
            <v>1.6622984000000001</v>
          </cell>
          <cell r="BW575">
            <v>0.56578815999999998</v>
          </cell>
        </row>
        <row r="576">
          <cell r="S576">
            <v>0.09</v>
          </cell>
          <cell r="T576">
            <v>0.20759999999999998</v>
          </cell>
          <cell r="AC576">
            <v>3.8752000000000004</v>
          </cell>
          <cell r="AD576">
            <v>1.7161599999999999</v>
          </cell>
          <cell r="AE576">
            <v>0.34600000000000003</v>
          </cell>
          <cell r="AK576">
            <v>0.60895999999999995</v>
          </cell>
          <cell r="AM576">
            <v>0.15916</v>
          </cell>
          <cell r="AO576">
            <v>0.09</v>
          </cell>
          <cell r="AP576">
            <v>0.20729999999999998</v>
          </cell>
          <cell r="AY576">
            <v>3.8696000000000006</v>
          </cell>
          <cell r="AZ576">
            <v>1.7136800000000001</v>
          </cell>
          <cell r="BA576">
            <v>0.34550000000000003</v>
          </cell>
          <cell r="BG576">
            <v>0.60807999999999995</v>
          </cell>
          <cell r="BI576">
            <v>0.15892999999999999</v>
          </cell>
          <cell r="BK576">
            <v>0.09</v>
          </cell>
          <cell r="BL576">
            <v>0.2019</v>
          </cell>
          <cell r="BU576">
            <v>3.7688000000000006</v>
          </cell>
          <cell r="BV576">
            <v>1.6690400000000001</v>
          </cell>
          <cell r="BW576">
            <v>0.33650000000000002</v>
          </cell>
          <cell r="CC576">
            <v>0.59223999999999999</v>
          </cell>
          <cell r="CE576">
            <v>0.15479000000000001</v>
          </cell>
          <cell r="CG576">
            <v>0.09</v>
          </cell>
          <cell r="CH576">
            <v>0.12720000000000001</v>
          </cell>
          <cell r="CQ576">
            <v>2.3744000000000005</v>
          </cell>
          <cell r="CR576">
            <v>1.05152</v>
          </cell>
          <cell r="CS576">
            <v>0.21200000000000002</v>
          </cell>
          <cell r="CY576">
            <v>0.37312000000000001</v>
          </cell>
          <cell r="DA576">
            <v>9.7520000000000009E-2</v>
          </cell>
          <cell r="DC576">
            <v>0.09</v>
          </cell>
          <cell r="DD576">
            <v>0.1338</v>
          </cell>
          <cell r="DM576">
            <v>2.4976000000000003</v>
          </cell>
          <cell r="DN576">
            <v>1.10608</v>
          </cell>
          <cell r="DO576">
            <v>0.223</v>
          </cell>
          <cell r="DU576">
            <v>0.39248</v>
          </cell>
          <cell r="DW576">
            <v>0.10257999999999999</v>
          </cell>
        </row>
        <row r="577">
          <cell r="S577">
            <v>0.01</v>
          </cell>
          <cell r="T577">
            <v>5.2880000000000003E-2</v>
          </cell>
          <cell r="AC577">
            <v>3.1794099999999998</v>
          </cell>
          <cell r="AD577">
            <v>1.7053800000000001</v>
          </cell>
          <cell r="AE577">
            <v>0.57506999999999997</v>
          </cell>
          <cell r="AF577">
            <v>22.578501740097238</v>
          </cell>
          <cell r="AK577">
            <v>0.85269000000000006</v>
          </cell>
          <cell r="AM577">
            <v>0.25118000000000001</v>
          </cell>
          <cell r="AO577">
            <v>0.01</v>
          </cell>
          <cell r="AP577">
            <v>5.2880000000000003E-2</v>
          </cell>
          <cell r="AY577">
            <v>3.1794099999999998</v>
          </cell>
          <cell r="AZ577">
            <v>1.7053800000000001</v>
          </cell>
          <cell r="BA577">
            <v>0.57506999999999997</v>
          </cell>
          <cell r="BB577">
            <v>22.578501740097238</v>
          </cell>
          <cell r="BG577">
            <v>0.85269000000000006</v>
          </cell>
          <cell r="BI577">
            <v>0.25118000000000001</v>
          </cell>
          <cell r="BK577">
            <v>0.01</v>
          </cell>
          <cell r="BL577">
            <v>5.144E-2</v>
          </cell>
          <cell r="BU577">
            <v>3.0928299999999997</v>
          </cell>
          <cell r="BV577">
            <v>1.6589400000000001</v>
          </cell>
          <cell r="BW577">
            <v>0.55940999999999996</v>
          </cell>
          <cell r="BX577">
            <v>22.578501740097238</v>
          </cell>
          <cell r="CC577">
            <v>0.82947000000000004</v>
          </cell>
          <cell r="CE577">
            <v>0.24433999999999997</v>
          </cell>
          <cell r="CG577">
            <v>0.01</v>
          </cell>
          <cell r="CH577">
            <v>3.4799999999999998E-2</v>
          </cell>
          <cell r="CQ577">
            <v>2.0923499999999997</v>
          </cell>
          <cell r="CR577">
            <v>1.1222999999999999</v>
          </cell>
          <cell r="CS577">
            <v>0.37844999999999995</v>
          </cell>
          <cell r="CT577">
            <v>22.578501740097238</v>
          </cell>
          <cell r="CY577">
            <v>0.56114999999999993</v>
          </cell>
          <cell r="DA577">
            <v>0.16529999999999997</v>
          </cell>
          <cell r="DC577">
            <v>0.01</v>
          </cell>
          <cell r="DD577">
            <v>3.56E-2</v>
          </cell>
          <cell r="DM577">
            <v>2.14045</v>
          </cell>
          <cell r="DN577">
            <v>1.1481000000000001</v>
          </cell>
          <cell r="DO577">
            <v>0.38714999999999999</v>
          </cell>
          <cell r="DP577">
            <v>22.578501740097238</v>
          </cell>
          <cell r="DU577">
            <v>0.57405000000000006</v>
          </cell>
          <cell r="DW577">
            <v>0.1691</v>
          </cell>
        </row>
        <row r="578">
          <cell r="S578">
            <v>8.8627284768528908E-2</v>
          </cell>
          <cell r="T578">
            <v>0.45988961200000006</v>
          </cell>
          <cell r="AC578">
            <v>4.1352184799999998</v>
          </cell>
          <cell r="AD578">
            <v>2.1843235000000001</v>
          </cell>
          <cell r="AE578">
            <v>0.2473119</v>
          </cell>
          <cell r="AK578">
            <v>0.46282223</v>
          </cell>
          <cell r="AM578">
            <v>8.0446389999999993E-2</v>
          </cell>
          <cell r="AO578">
            <v>8.8627284768528908E-2</v>
          </cell>
          <cell r="AP578">
            <v>0.487835348</v>
          </cell>
          <cell r="AY578">
            <v>4.3864999199999994</v>
          </cell>
          <cell r="AZ578">
            <v>2.3170564999999996</v>
          </cell>
          <cell r="BA578">
            <v>0.26234009999999996</v>
          </cell>
          <cell r="BG578">
            <v>0.49094616999999996</v>
          </cell>
          <cell r="BI578">
            <v>8.5334809999999983E-2</v>
          </cell>
          <cell r="BK578">
            <v>8.8627284768528908E-2</v>
          </cell>
          <cell r="BL578">
            <v>0.52732388799999996</v>
          </cell>
          <cell r="BU578">
            <v>4.7415715199999999</v>
          </cell>
          <cell r="BV578">
            <v>2.5046139999999997</v>
          </cell>
          <cell r="BW578">
            <v>0.28357559999999998</v>
          </cell>
          <cell r="CC578">
            <v>0.53068651999999994</v>
          </cell>
          <cell r="CE578">
            <v>9.2242359999999995E-2</v>
          </cell>
        </row>
        <row r="579">
          <cell r="S579">
            <v>1.5542233663308669E-2</v>
          </cell>
          <cell r="T579">
            <v>5.7242639599999999E-2</v>
          </cell>
          <cell r="AC579">
            <v>3.0984264000000001</v>
          </cell>
          <cell r="AD579">
            <v>1.55569416</v>
          </cell>
          <cell r="AE579">
            <v>0.52950448000000006</v>
          </cell>
          <cell r="AK579">
            <v>0.82967592000000012</v>
          </cell>
          <cell r="AM579">
            <v>0.20946186400000003</v>
          </cell>
          <cell r="AO579">
            <v>1.5542233663308669E-2</v>
          </cell>
          <cell r="AP579">
            <v>6.7542668700000003E-2</v>
          </cell>
          <cell r="AY579">
            <v>3.6559458</v>
          </cell>
          <cell r="AZ579">
            <v>1.8356200199999999</v>
          </cell>
          <cell r="BA579">
            <v>0.62478156000000007</v>
          </cell>
          <cell r="BG579">
            <v>0.97896474000000011</v>
          </cell>
          <cell r="BI579">
            <v>0.24715165800000002</v>
          </cell>
          <cell r="BK579">
            <v>1.5542233663308669E-2</v>
          </cell>
          <cell r="BL579">
            <v>7.36497656E-2</v>
          </cell>
          <cell r="BU579">
            <v>3.9865103999999998</v>
          </cell>
          <cell r="BV579">
            <v>2.00159376</v>
          </cell>
          <cell r="BW579">
            <v>0.68127327999999998</v>
          </cell>
          <cell r="CC579">
            <v>1.0674811200000001</v>
          </cell>
          <cell r="CE579">
            <v>0.26949870400000003</v>
          </cell>
        </row>
        <row r="580">
          <cell r="BK580">
            <v>2.9148595329822911E-2</v>
          </cell>
          <cell r="BL580">
            <v>3.9097699999999999E-2</v>
          </cell>
          <cell r="BU580">
            <v>1.096617</v>
          </cell>
          <cell r="BV580">
            <v>0.96685100000000002</v>
          </cell>
          <cell r="BW580">
            <v>0.19744119999999998</v>
          </cell>
        </row>
        <row r="581">
          <cell r="S581">
            <v>0.14000000000000001</v>
          </cell>
          <cell r="T581">
            <v>2.1090000000000001E-2</v>
          </cell>
          <cell r="AB581">
            <v>7.0000000000000007E-2</v>
          </cell>
          <cell r="AC581">
            <v>1.8381600000000002</v>
          </cell>
          <cell r="AD581">
            <v>1.0089900000000001</v>
          </cell>
          <cell r="AE581">
            <v>0.31486999999999998</v>
          </cell>
          <cell r="AK581">
            <v>0.40515000000000001</v>
          </cell>
          <cell r="AM581">
            <v>0.11174000000000001</v>
          </cell>
          <cell r="AO581">
            <v>0.14000000000000001</v>
          </cell>
          <cell r="AP581">
            <v>2.5080000000000002E-2</v>
          </cell>
          <cell r="AX581">
            <v>7.0000000000000007E-2</v>
          </cell>
          <cell r="AY581">
            <v>2.1859200000000003</v>
          </cell>
          <cell r="AZ581">
            <v>1.1998800000000001</v>
          </cell>
          <cell r="BA581">
            <v>0.37444</v>
          </cell>
          <cell r="BG581">
            <v>0.48180000000000006</v>
          </cell>
          <cell r="BI581">
            <v>0.13288000000000003</v>
          </cell>
          <cell r="CG581">
            <v>0.14000000000000001</v>
          </cell>
          <cell r="CH581">
            <v>1.8283846153846154E-2</v>
          </cell>
          <cell r="CP581">
            <v>7.0000000000000007E-2</v>
          </cell>
          <cell r="CQ581">
            <v>1.5935815384615384</v>
          </cell>
          <cell r="CR581">
            <v>0.87473769230769227</v>
          </cell>
          <cell r="CS581">
            <v>0.27297461538461537</v>
          </cell>
          <cell r="CY581">
            <v>0.35124230769230769</v>
          </cell>
          <cell r="DA581">
            <v>9.6872307692307688E-2</v>
          </cell>
        </row>
        <row r="582">
          <cell r="BK582">
            <v>3.2000000000000001E-2</v>
          </cell>
          <cell r="BL582">
            <v>0.14000000000000001</v>
          </cell>
          <cell r="BU582">
            <v>4.1100000000000003</v>
          </cell>
          <cell r="BV582">
            <v>1.72</v>
          </cell>
          <cell r="BW582">
            <v>0.56000000000000005</v>
          </cell>
        </row>
        <row r="583">
          <cell r="BK583">
            <v>3.2000000000000001E-2</v>
          </cell>
          <cell r="BL583">
            <v>0.14000000000000001</v>
          </cell>
          <cell r="BU583">
            <v>4.1100000000000003</v>
          </cell>
          <cell r="BV583">
            <v>1.72</v>
          </cell>
          <cell r="BW583">
            <v>0.56000000000000005</v>
          </cell>
        </row>
        <row r="584">
          <cell r="S584">
            <v>0.11</v>
          </cell>
          <cell r="T584">
            <v>0.28969</v>
          </cell>
          <cell r="AC584">
            <v>2.8477999999999999</v>
          </cell>
          <cell r="AD584">
            <v>1.6104800000000001</v>
          </cell>
          <cell r="AE584">
            <v>0.16203000000000001</v>
          </cell>
          <cell r="AO584">
            <v>0.12</v>
          </cell>
          <cell r="AP584">
            <v>0.32213999999999998</v>
          </cell>
          <cell r="AY584">
            <v>3.1667999999999998</v>
          </cell>
          <cell r="AZ584">
            <v>1.79088</v>
          </cell>
          <cell r="BA584">
            <v>0.18018000000000001</v>
          </cell>
          <cell r="BK584">
            <v>0.12</v>
          </cell>
          <cell r="BL584">
            <v>0.31741999999999998</v>
          </cell>
          <cell r="BU584">
            <v>3.1203999999999996</v>
          </cell>
          <cell r="BV584">
            <v>1.76464</v>
          </cell>
          <cell r="BW584">
            <v>0.17754</v>
          </cell>
        </row>
        <row r="585">
          <cell r="S585">
            <v>0.05</v>
          </cell>
          <cell r="T585">
            <v>8.7399999999999992E-2</v>
          </cell>
          <cell r="AC585">
            <v>2.1113999999999997</v>
          </cell>
          <cell r="AD585">
            <v>2.0377999999999998</v>
          </cell>
          <cell r="AE585">
            <v>0.3634</v>
          </cell>
          <cell r="AO585">
            <v>0.05</v>
          </cell>
          <cell r="AP585">
            <v>0.10659</v>
          </cell>
          <cell r="AY585">
            <v>2.5749900000000001</v>
          </cell>
          <cell r="AZ585">
            <v>2.4852300000000001</v>
          </cell>
          <cell r="BA585">
            <v>0.44319000000000003</v>
          </cell>
          <cell r="BK585">
            <v>0.06</v>
          </cell>
          <cell r="BL585">
            <v>0.11362</v>
          </cell>
          <cell r="BU585">
            <v>2.7448200000000003</v>
          </cell>
          <cell r="BV585">
            <v>2.6491400000000001</v>
          </cell>
          <cell r="BW585">
            <v>0.47242000000000006</v>
          </cell>
        </row>
        <row r="586">
          <cell r="BK586">
            <v>9.242958399360128E-2</v>
          </cell>
          <cell r="BL586">
            <v>0.46</v>
          </cell>
          <cell r="BU586">
            <v>2.95</v>
          </cell>
          <cell r="BV586">
            <v>1.52</v>
          </cell>
          <cell r="BW586">
            <v>0.15</v>
          </cell>
        </row>
        <row r="587">
          <cell r="BK587">
            <v>2.9148595329822911E-2</v>
          </cell>
          <cell r="BL587">
            <v>0.09</v>
          </cell>
          <cell r="BU587">
            <v>1.88</v>
          </cell>
          <cell r="BV587">
            <v>1.96</v>
          </cell>
          <cell r="BW587">
            <v>0.34</v>
          </cell>
        </row>
        <row r="588">
          <cell r="S588">
            <v>0.11</v>
          </cell>
          <cell r="T588">
            <v>0.16173399999999999</v>
          </cell>
          <cell r="AC588">
            <v>2.189006</v>
          </cell>
          <cell r="AD588">
            <v>1.2328840000000001</v>
          </cell>
          <cell r="AE588">
            <v>0.27637599999999996</v>
          </cell>
          <cell r="AO588">
            <v>0.11</v>
          </cell>
          <cell r="AP588">
            <v>0.20028200000000002</v>
          </cell>
          <cell r="AY588">
            <v>2.7107380000000005</v>
          </cell>
          <cell r="AZ588">
            <v>1.5267320000000002</v>
          </cell>
          <cell r="BA588">
            <v>0.342248</v>
          </cell>
          <cell r="BK588">
            <v>0.11</v>
          </cell>
          <cell r="BL588">
            <v>0.15167800000000001</v>
          </cell>
          <cell r="BU588">
            <v>2.0529020000000004</v>
          </cell>
          <cell r="BV588">
            <v>1.156228</v>
          </cell>
          <cell r="BW588">
            <v>0.25919199999999998</v>
          </cell>
        </row>
        <row r="589">
          <cell r="S589">
            <v>0.09</v>
          </cell>
          <cell r="T589">
            <v>0.351105</v>
          </cell>
          <cell r="AC589">
            <v>2.0977299999999999</v>
          </cell>
          <cell r="AD589">
            <v>1.9054900000000001</v>
          </cell>
          <cell r="AE589">
            <v>9.5674999999999996E-2</v>
          </cell>
          <cell r="AO589">
            <v>0.09</v>
          </cell>
          <cell r="AP589">
            <v>0.34716000000000002</v>
          </cell>
          <cell r="AY589">
            <v>2.07416</v>
          </cell>
          <cell r="AZ589">
            <v>1.8840800000000002</v>
          </cell>
          <cell r="BA589">
            <v>9.4600000000000004E-2</v>
          </cell>
          <cell r="BK589">
            <v>0.09</v>
          </cell>
          <cell r="BL589">
            <v>0.34242599999999995</v>
          </cell>
          <cell r="BU589">
            <v>2.0458759999999998</v>
          </cell>
          <cell r="BV589">
            <v>1.8583880000000002</v>
          </cell>
          <cell r="BW589">
            <v>9.330999999999999E-2</v>
          </cell>
        </row>
        <row r="590">
          <cell r="S590">
            <v>4.0000000000000001E-3</v>
          </cell>
          <cell r="T590">
            <v>0.02</v>
          </cell>
          <cell r="AC590">
            <v>3.37</v>
          </cell>
          <cell r="AD590">
            <v>1.52</v>
          </cell>
          <cell r="AE590">
            <v>0.68</v>
          </cell>
          <cell r="AO590">
            <v>2.7E-2</v>
          </cell>
          <cell r="AP590">
            <v>0.08</v>
          </cell>
          <cell r="AY590">
            <v>2.57</v>
          </cell>
          <cell r="AZ590">
            <v>1.1499999999999999</v>
          </cell>
          <cell r="BA590">
            <v>0.37</v>
          </cell>
          <cell r="BK590">
            <v>2.5000000000000001E-2</v>
          </cell>
          <cell r="BL590">
            <v>0.08</v>
          </cell>
          <cell r="BU590">
            <v>2.83</v>
          </cell>
          <cell r="BV590">
            <v>1.26</v>
          </cell>
          <cell r="BW590">
            <v>0.4</v>
          </cell>
          <cell r="DC590">
            <v>4.0000000000000001E-3</v>
          </cell>
          <cell r="DD590">
            <v>2.0160000000000001E-2</v>
          </cell>
          <cell r="DM590">
            <v>3.03912</v>
          </cell>
          <cell r="DN590">
            <v>1.3708800000000001</v>
          </cell>
          <cell r="DO590">
            <v>0.61487999999999998</v>
          </cell>
        </row>
        <row r="591">
          <cell r="S591">
            <v>4.0000000000000001E-3</v>
          </cell>
          <cell r="T591">
            <v>0.02</v>
          </cell>
          <cell r="AC591">
            <v>3.37</v>
          </cell>
          <cell r="AD591">
            <v>1.52</v>
          </cell>
          <cell r="AE591">
            <v>0.68</v>
          </cell>
          <cell r="AO591">
            <v>2.7E-2</v>
          </cell>
          <cell r="AP591">
            <v>0.08</v>
          </cell>
          <cell r="AY591">
            <v>2.57</v>
          </cell>
          <cell r="AZ591">
            <v>1.1499999999999999</v>
          </cell>
          <cell r="BA591">
            <v>0.37</v>
          </cell>
          <cell r="BK591">
            <v>2.5000000000000001E-2</v>
          </cell>
          <cell r="BL591">
            <v>0.08</v>
          </cell>
          <cell r="BU591">
            <v>2.83</v>
          </cell>
          <cell r="BV591">
            <v>1.26</v>
          </cell>
          <cell r="BW591">
            <v>0.4</v>
          </cell>
          <cell r="DC591">
            <v>4.0000000000000001E-3</v>
          </cell>
          <cell r="DD591">
            <v>2.0160000000000001E-2</v>
          </cell>
          <cell r="DM591">
            <v>3.03912</v>
          </cell>
          <cell r="DN591">
            <v>1.3708800000000001</v>
          </cell>
          <cell r="DO591">
            <v>0.61487999999999998</v>
          </cell>
        </row>
        <row r="592">
          <cell r="S592">
            <v>3.5000000000000003E-2</v>
          </cell>
          <cell r="T592">
            <v>8.9414739999999993E-2</v>
          </cell>
          <cell r="AC592">
            <v>2.5079153999999999</v>
          </cell>
          <cell r="AD592">
            <v>2.2111462</v>
          </cell>
          <cell r="AE592">
            <v>0.45153944000000001</v>
          </cell>
          <cell r="AO592">
            <v>1.4999999999999999E-2</v>
          </cell>
          <cell r="AP592">
            <v>3.722781E-2</v>
          </cell>
          <cell r="AY592">
            <v>1.0441700999999999</v>
          </cell>
          <cell r="AZ592">
            <v>0.92061029999999999</v>
          </cell>
          <cell r="BA592">
            <v>0.18799836</v>
          </cell>
          <cell r="DC592">
            <v>2.9148595329822911E-2</v>
          </cell>
          <cell r="DD592">
            <v>6.7996000000000001E-2</v>
          </cell>
          <cell r="DM592">
            <v>1.90716</v>
          </cell>
          <cell r="DN592">
            <v>1.6814800000000001</v>
          </cell>
          <cell r="DO592">
            <v>0.34337600000000001</v>
          </cell>
        </row>
        <row r="593">
          <cell r="S593">
            <v>8.8627284768528908E-2</v>
          </cell>
          <cell r="T593">
            <v>0.28115104345528463</v>
          </cell>
          <cell r="AC593">
            <v>3.0704691276829275</v>
          </cell>
          <cell r="AD593">
            <v>1.2528659727642277</v>
          </cell>
          <cell r="AE593">
            <v>0.17759871735772362</v>
          </cell>
          <cell r="AK593">
            <v>0.32524830321138209</v>
          </cell>
          <cell r="AM593">
            <v>5.6698388780487816E-2</v>
          </cell>
          <cell r="AO593">
            <v>8.8627284768528908E-2</v>
          </cell>
          <cell r="AP593">
            <v>0.27274694723114962</v>
          </cell>
          <cell r="AY593">
            <v>3.1888199691965387</v>
          </cell>
          <cell r="AZ593">
            <v>1.3205968080964152</v>
          </cell>
          <cell r="BA593">
            <v>0.18701422080346108</v>
          </cell>
          <cell r="BG593">
            <v>0.36731930505562427</v>
          </cell>
          <cell r="BI593">
            <v>6.6577338207663789E-2</v>
          </cell>
          <cell r="BK593">
            <v>9.242958399360128E-2</v>
          </cell>
          <cell r="BL593">
            <v>0.29367353270833341</v>
          </cell>
          <cell r="BU593">
            <v>3.1785026747916669</v>
          </cell>
          <cell r="BV593">
            <v>1.3186809625</v>
          </cell>
          <cell r="BW593">
            <v>0.174096635625</v>
          </cell>
          <cell r="CC593">
            <v>0.32136402020833332</v>
          </cell>
          <cell r="CE593">
            <v>5.7197428750000008E-2</v>
          </cell>
          <cell r="CG593">
            <v>8.8627284768528908E-2</v>
          </cell>
          <cell r="CH593">
            <v>0.20618846039215688</v>
          </cell>
          <cell r="CQ593">
            <v>2.2987690709803918</v>
          </cell>
          <cell r="CR593">
            <v>0.94158844901960781</v>
          </cell>
          <cell r="CS593">
            <v>0.13269565568627453</v>
          </cell>
          <cell r="CY593">
            <v>0.24025433509803926</v>
          </cell>
          <cell r="DA593">
            <v>4.189045882352941E-2</v>
          </cell>
          <cell r="DC593">
            <v>8.8627284768528908E-2</v>
          </cell>
          <cell r="DD593">
            <v>0.19317066994633278</v>
          </cell>
          <cell r="DM593">
            <v>2.3882797916636855</v>
          </cell>
          <cell r="DN593">
            <v>0.98685637101967805</v>
          </cell>
          <cell r="DO593">
            <v>0.14497010822898035</v>
          </cell>
          <cell r="DU593">
            <v>0.28250851806797855</v>
          </cell>
          <cell r="DW593">
            <v>5.0983819749552788E-2</v>
          </cell>
        </row>
        <row r="594">
          <cell r="S594">
            <v>1.5542233663308669E-2</v>
          </cell>
          <cell r="T594">
            <v>2.6319704372759857E-2</v>
          </cell>
          <cell r="AC594">
            <v>2.9300634584946232</v>
          </cell>
          <cell r="AD594">
            <v>1.3973432621744324</v>
          </cell>
          <cell r="AE594">
            <v>0.54512857342891274</v>
          </cell>
          <cell r="AK594">
            <v>0.93105822690561524</v>
          </cell>
          <cell r="AM594">
            <v>0.22635712955794507</v>
          </cell>
          <cell r="AO594">
            <v>1.5542233663308669E-2</v>
          </cell>
          <cell r="AP594">
            <v>2.8276825672950461E-2</v>
          </cell>
          <cell r="AY594">
            <v>2.8942442331959666</v>
          </cell>
          <cell r="AZ594">
            <v>1.3891967774017244</v>
          </cell>
          <cell r="BA594">
            <v>0.54245403067660392</v>
          </cell>
          <cell r="BG594">
            <v>0.93163967248282908</v>
          </cell>
          <cell r="BI594">
            <v>0.22047750848458281</v>
          </cell>
          <cell r="BK594">
            <v>1.5542233663308669E-2</v>
          </cell>
          <cell r="BL594">
            <v>2.9700071529411762E-2</v>
          </cell>
          <cell r="BU594">
            <v>2.8825707557647058</v>
          </cell>
          <cell r="BV594">
            <v>1.3639723407058821</v>
          </cell>
          <cell r="BW594">
            <v>0.54460578258823522</v>
          </cell>
          <cell r="CC594">
            <v>0.93354604988235301</v>
          </cell>
          <cell r="CE594">
            <v>0.21695261741176472</v>
          </cell>
          <cell r="CG594">
            <v>1.5542233663308669E-2</v>
          </cell>
          <cell r="CH594">
            <v>2.5523400000000002E-2</v>
          </cell>
          <cell r="CQ594">
            <v>2.4604557599999999</v>
          </cell>
          <cell r="CR594">
            <v>1.1740764000000001</v>
          </cell>
          <cell r="CS594">
            <v>0.46452588</v>
          </cell>
          <cell r="CY594">
            <v>0.79122539999999997</v>
          </cell>
          <cell r="DA594">
            <v>0.18887315999999998</v>
          </cell>
          <cell r="DC594">
            <v>1.5542233663308669E-2</v>
          </cell>
          <cell r="DD594">
            <v>4.5816443601500001E-2</v>
          </cell>
          <cell r="DM594">
            <v>2.4111374407582939</v>
          </cell>
          <cell r="DN594">
            <v>1.2081347300000003</v>
          </cell>
          <cell r="DO594">
            <v>0.42381015820000006</v>
          </cell>
          <cell r="DU594">
            <v>0.66406441530000015</v>
          </cell>
          <cell r="DW594">
            <v>0.16765120801000002</v>
          </cell>
        </row>
        <row r="595">
          <cell r="S595">
            <v>1.5542233663308669E-2</v>
          </cell>
          <cell r="T595">
            <v>3.5934696000000002E-2</v>
          </cell>
          <cell r="AC595">
            <v>1.9450644500000001</v>
          </cell>
          <cell r="AD595">
            <v>0.97660031000000003</v>
          </cell>
          <cell r="AE595">
            <v>0.33240054400000002</v>
          </cell>
          <cell r="AO595">
            <v>1.5542233663308669E-2</v>
          </cell>
          <cell r="AP595">
            <v>4.0959000000000002E-2</v>
          </cell>
          <cell r="AY595">
            <v>2.2170187499999998</v>
          </cell>
          <cell r="AZ595">
            <v>1.11314625</v>
          </cell>
          <cell r="BA595">
            <v>0.37887599999999999</v>
          </cell>
          <cell r="BK595">
            <v>1.5542233663308669E-2</v>
          </cell>
          <cell r="BL595">
            <v>3.2221080000000006E-2</v>
          </cell>
          <cell r="BU595">
            <v>1.7440547500000001</v>
          </cell>
          <cell r="BV595">
            <v>0.87567505000000012</v>
          </cell>
          <cell r="BW595">
            <v>0.29804912</v>
          </cell>
        </row>
        <row r="596">
          <cell r="S596">
            <v>0.11</v>
          </cell>
          <cell r="T596">
            <v>0.32375999999999994</v>
          </cell>
          <cell r="AC596">
            <v>2.4715199999999999</v>
          </cell>
          <cell r="AD596">
            <v>1.3497599999999998</v>
          </cell>
          <cell r="AE596">
            <v>0.12311999999999999</v>
          </cell>
          <cell r="AK596">
            <v>0.25079999999999997</v>
          </cell>
          <cell r="AM596">
            <v>4.1039999999999993E-2</v>
          </cell>
          <cell r="AO596">
            <v>0.11</v>
          </cell>
          <cell r="AP596">
            <v>0.31949999999999995</v>
          </cell>
          <cell r="AY596">
            <v>2.4390000000000001</v>
          </cell>
          <cell r="AZ596">
            <v>1.3319999999999999</v>
          </cell>
          <cell r="BA596">
            <v>0.1215</v>
          </cell>
          <cell r="BG596">
            <v>0.2475</v>
          </cell>
          <cell r="BI596">
            <v>4.0499999999999994E-2</v>
          </cell>
          <cell r="BK596">
            <v>0.11</v>
          </cell>
          <cell r="BL596">
            <v>0.29109999999999997</v>
          </cell>
          <cell r="BU596">
            <v>2.2222</v>
          </cell>
          <cell r="BV596">
            <v>1.2135999999999998</v>
          </cell>
          <cell r="BW596">
            <v>0.11069999999999999</v>
          </cell>
          <cell r="CC596">
            <v>0.22549999999999998</v>
          </cell>
          <cell r="CE596">
            <v>3.6899999999999995E-2</v>
          </cell>
        </row>
        <row r="597">
          <cell r="S597">
            <v>0.02</v>
          </cell>
          <cell r="T597">
            <v>7.17E-2</v>
          </cell>
          <cell r="AC597">
            <v>2.73177</v>
          </cell>
          <cell r="AD597">
            <v>2.7389399999999999</v>
          </cell>
          <cell r="AE597">
            <v>0.5736</v>
          </cell>
          <cell r="AK597">
            <v>0.81020999999999999</v>
          </cell>
          <cell r="AM597">
            <v>0.25095000000000001</v>
          </cell>
          <cell r="AO597">
            <v>0.02</v>
          </cell>
          <cell r="AP597">
            <v>7.2499999999999995E-2</v>
          </cell>
          <cell r="AY597">
            <v>2.7622499999999999</v>
          </cell>
          <cell r="AZ597">
            <v>2.7694999999999999</v>
          </cell>
          <cell r="BA597">
            <v>0.57999999999999996</v>
          </cell>
          <cell r="BG597">
            <v>0.81925000000000003</v>
          </cell>
          <cell r="BI597">
            <v>0.25375000000000003</v>
          </cell>
          <cell r="BK597">
            <v>0.02</v>
          </cell>
          <cell r="BL597">
            <v>7.3400000000000007E-2</v>
          </cell>
          <cell r="BU597">
            <v>2.7965399999999998</v>
          </cell>
          <cell r="BV597">
            <v>2.8038799999999999</v>
          </cell>
          <cell r="BW597">
            <v>0.58720000000000006</v>
          </cell>
          <cell r="CC597">
            <v>0.82942000000000005</v>
          </cell>
          <cell r="CE597">
            <v>0.25690000000000002</v>
          </cell>
          <cell r="CG597">
            <v>0.02</v>
          </cell>
          <cell r="CH597">
            <v>5.2800000000000007E-2</v>
          </cell>
          <cell r="CQ597">
            <v>2.0116800000000001</v>
          </cell>
          <cell r="CR597">
            <v>2.0169600000000001</v>
          </cell>
          <cell r="CS597">
            <v>0.42240000000000005</v>
          </cell>
          <cell r="CY597">
            <v>0.59664000000000006</v>
          </cell>
          <cell r="DA597">
            <v>0.18480000000000002</v>
          </cell>
          <cell r="DC597">
            <v>0.02</v>
          </cell>
          <cell r="DD597">
            <v>4.8300000000000003E-2</v>
          </cell>
          <cell r="DM597">
            <v>1.84023</v>
          </cell>
          <cell r="DN597">
            <v>1.8450600000000001</v>
          </cell>
          <cell r="DO597">
            <v>0.38640000000000002</v>
          </cell>
          <cell r="DU597">
            <v>0.54579</v>
          </cell>
          <cell r="DW597">
            <v>0.16905000000000001</v>
          </cell>
        </row>
        <row r="598">
          <cell r="S598">
            <v>8.8627284768528908E-2</v>
          </cell>
          <cell r="T598">
            <v>0.34230349999999998</v>
          </cell>
          <cell r="AC598">
            <v>3.0778550000000005</v>
          </cell>
          <cell r="AD598">
            <v>1.6257978000000002</v>
          </cell>
          <cell r="AE598">
            <v>0.18406775800000003</v>
          </cell>
          <cell r="AO598">
            <v>8.8627284768528908E-2</v>
          </cell>
          <cell r="AP598">
            <v>0.37371949999999998</v>
          </cell>
          <cell r="AY598">
            <v>3.3603350000000001</v>
          </cell>
          <cell r="AZ598">
            <v>1.7750106000000001</v>
          </cell>
          <cell r="BA598">
            <v>0.200961166</v>
          </cell>
          <cell r="BK598">
            <v>9.242958399360128E-2</v>
          </cell>
          <cell r="BL598">
            <v>6.3006893782608694E-2</v>
          </cell>
          <cell r="BU598">
            <v>0.56653257434782611</v>
          </cell>
          <cell r="BV598">
            <v>0.29925627198260873</v>
          </cell>
          <cell r="BW598">
            <v>3.3880862092000003E-2</v>
          </cell>
        </row>
        <row r="599">
          <cell r="S599">
            <v>1.5542233663308669E-2</v>
          </cell>
          <cell r="T599">
            <v>4.8823128E-2</v>
          </cell>
          <cell r="AC599">
            <v>2.64268635</v>
          </cell>
          <cell r="AD599">
            <v>1.32687033</v>
          </cell>
          <cell r="AE599">
            <v>0.45162019199999998</v>
          </cell>
          <cell r="AO599">
            <v>1.5542233663308669E-2</v>
          </cell>
          <cell r="AP599">
            <v>7.8414494350962753E-3</v>
          </cell>
          <cell r="AY599">
            <v>0.42444006017689273</v>
          </cell>
          <cell r="AZ599">
            <v>0.21310774269982269</v>
          </cell>
          <cell r="BA599">
            <v>7.2534412367771098E-2</v>
          </cell>
        </row>
        <row r="600">
          <cell r="AO600">
            <v>2.9148595329822911E-2</v>
          </cell>
          <cell r="AP600">
            <v>5.2186929999999999E-2</v>
          </cell>
          <cell r="AY600">
            <v>1.4637452999999998</v>
          </cell>
          <cell r="AZ600">
            <v>1.2905359000000001</v>
          </cell>
          <cell r="BA600">
            <v>0.26354107999999998</v>
          </cell>
          <cell r="BK600">
            <v>2.9148595329822911E-2</v>
          </cell>
          <cell r="BL600">
            <v>5.2186929999999999E-2</v>
          </cell>
          <cell r="BU600">
            <v>1.4637452999999998</v>
          </cell>
          <cell r="BV600">
            <v>1.2905359000000001</v>
          </cell>
          <cell r="BW600">
            <v>0.26354107999999998</v>
          </cell>
        </row>
        <row r="601">
          <cell r="S601">
            <v>0.05</v>
          </cell>
          <cell r="T601">
            <v>0.18752000000000002</v>
          </cell>
          <cell r="AC601">
            <v>1.7667900000000001</v>
          </cell>
          <cell r="AD601">
            <v>0.88485999999999998</v>
          </cell>
          <cell r="AE601">
            <v>9.0830000000000008E-2</v>
          </cell>
          <cell r="AO601">
            <v>0.05</v>
          </cell>
          <cell r="AP601">
            <v>0.17408000000000001</v>
          </cell>
          <cell r="AY601">
            <v>1.6401600000000001</v>
          </cell>
          <cell r="AZ601">
            <v>0.82144000000000006</v>
          </cell>
          <cell r="BA601">
            <v>8.4320000000000006E-2</v>
          </cell>
          <cell r="BK601">
            <v>0.05</v>
          </cell>
          <cell r="BL601">
            <v>0.1696</v>
          </cell>
          <cell r="BU601">
            <v>1.59795</v>
          </cell>
          <cell r="BV601">
            <v>0.8002999999999999</v>
          </cell>
          <cell r="BW601">
            <v>8.2150000000000001E-2</v>
          </cell>
        </row>
        <row r="602">
          <cell r="S602">
            <v>0.03</v>
          </cell>
          <cell r="T602">
            <v>8.3160000000000012E-2</v>
          </cell>
          <cell r="AC602">
            <v>2.59578</v>
          </cell>
          <cell r="AD602">
            <v>2.7324000000000002</v>
          </cell>
          <cell r="AE602">
            <v>0.52866000000000002</v>
          </cell>
          <cell r="AO602">
            <v>0.03</v>
          </cell>
          <cell r="AP602">
            <v>8.2879999999999995E-2</v>
          </cell>
          <cell r="AY602">
            <v>2.58704</v>
          </cell>
          <cell r="AZ602">
            <v>2.7232000000000003</v>
          </cell>
          <cell r="BA602">
            <v>0.52688000000000001</v>
          </cell>
          <cell r="BK602">
            <v>0.03</v>
          </cell>
          <cell r="BL602">
            <v>8.7360000000000007E-2</v>
          </cell>
          <cell r="BU602">
            <v>2.72688</v>
          </cell>
          <cell r="BV602">
            <v>2.8704000000000001</v>
          </cell>
          <cell r="BW602">
            <v>0.55535999999999996</v>
          </cell>
          <cell r="CG602">
            <v>0.03</v>
          </cell>
          <cell r="CH602">
            <v>6.2859999999999999E-2</v>
          </cell>
          <cell r="CQ602">
            <v>1.9621300000000002</v>
          </cell>
          <cell r="CR602">
            <v>2.0654000000000003</v>
          </cell>
          <cell r="CS602">
            <v>0.39961000000000002</v>
          </cell>
          <cell r="DC602">
            <v>0.03</v>
          </cell>
          <cell r="DD602">
            <v>5.9779999999999993E-2</v>
          </cell>
          <cell r="DM602">
            <v>1.8659899999999998</v>
          </cell>
          <cell r="DN602">
            <v>1.9641999999999999</v>
          </cell>
          <cell r="DO602">
            <v>0.38002999999999992</v>
          </cell>
        </row>
        <row r="603">
          <cell r="S603">
            <v>2.9148595329822911E-2</v>
          </cell>
          <cell r="T603">
            <v>5.6096699999999999E-2</v>
          </cell>
          <cell r="AC603">
            <v>1.9977501000000002</v>
          </cell>
          <cell r="AD603">
            <v>1.7613503000000001</v>
          </cell>
          <cell r="AE603">
            <v>0.35968636000000004</v>
          </cell>
          <cell r="CG603">
            <v>2.9148595329822911E-2</v>
          </cell>
          <cell r="CH603">
            <v>7.0715840000000002E-2</v>
          </cell>
          <cell r="CQ603">
            <v>1.9834464000000001</v>
          </cell>
          <cell r="CR603">
            <v>1.7487392000000002</v>
          </cell>
          <cell r="CS603">
            <v>0.35711104000000005</v>
          </cell>
        </row>
        <row r="604">
          <cell r="AO604">
            <v>2.7E-2</v>
          </cell>
          <cell r="AP604">
            <v>0.16</v>
          </cell>
          <cell r="AY604">
            <v>2.2000000000000002</v>
          </cell>
          <cell r="AZ604">
            <v>1.51</v>
          </cell>
          <cell r="BA604">
            <v>0.3</v>
          </cell>
          <cell r="BK604">
            <v>9.5000000000000001E-2</v>
          </cell>
          <cell r="BL604">
            <v>0.16</v>
          </cell>
          <cell r="BU604">
            <v>1.97</v>
          </cell>
          <cell r="BV604">
            <v>1.38</v>
          </cell>
          <cell r="BW604">
            <v>0.25</v>
          </cell>
          <cell r="DC604">
            <v>2.7E-2</v>
          </cell>
          <cell r="DD604">
            <v>0.12692000000000001</v>
          </cell>
          <cell r="DM604">
            <v>1.76352</v>
          </cell>
          <cell r="DN604">
            <v>1.2090799999999999</v>
          </cell>
          <cell r="DO604">
            <v>0.24047999999999997</v>
          </cell>
        </row>
        <row r="605">
          <cell r="AO605">
            <v>2.7E-2</v>
          </cell>
          <cell r="AP605">
            <v>0.16</v>
          </cell>
          <cell r="AY605">
            <v>2.2000000000000002</v>
          </cell>
          <cell r="AZ605">
            <v>1.51</v>
          </cell>
          <cell r="BA605">
            <v>0.3</v>
          </cell>
          <cell r="BK605">
            <v>9.5000000000000001E-2</v>
          </cell>
          <cell r="BL605">
            <v>0.16</v>
          </cell>
          <cell r="BU605">
            <v>1.97</v>
          </cell>
          <cell r="BV605">
            <v>1.38</v>
          </cell>
          <cell r="BW605">
            <v>0.25</v>
          </cell>
          <cell r="DC605">
            <v>2.7E-2</v>
          </cell>
          <cell r="DD605">
            <v>0.12692000000000001</v>
          </cell>
          <cell r="DM605">
            <v>1.76352</v>
          </cell>
          <cell r="DN605">
            <v>1.2090799999999999</v>
          </cell>
          <cell r="DO605">
            <v>0.24047999999999997</v>
          </cell>
        </row>
        <row r="606">
          <cell r="S606">
            <v>1.5542233663308669E-2</v>
          </cell>
          <cell r="T606">
            <v>1.536E-2</v>
          </cell>
          <cell r="AC606">
            <v>2.9145599999999998</v>
          </cell>
          <cell r="AD606">
            <v>1.33728</v>
          </cell>
          <cell r="AE606">
            <v>0.53279999999999994</v>
          </cell>
          <cell r="AO606">
            <v>1.5542233663308669E-2</v>
          </cell>
          <cell r="AP606">
            <v>1.4719999999999999E-2</v>
          </cell>
          <cell r="AY606">
            <v>2.7931199999999996</v>
          </cell>
          <cell r="AZ606">
            <v>1.28156</v>
          </cell>
          <cell r="BA606">
            <v>0.51059999999999994</v>
          </cell>
          <cell r="BK606">
            <v>1.5542233663308669E-2</v>
          </cell>
          <cell r="BL606">
            <v>1.5103999999999999E-2</v>
          </cell>
          <cell r="BU606">
            <v>2.8659839999999996</v>
          </cell>
          <cell r="BV606">
            <v>1.3149919999999999</v>
          </cell>
          <cell r="BW606">
            <v>0.52391999999999994</v>
          </cell>
        </row>
        <row r="607">
          <cell r="S607">
            <v>1.2E-2</v>
          </cell>
          <cell r="T607">
            <v>0.06</v>
          </cell>
          <cell r="AC607">
            <v>2.4500000000000002</v>
          </cell>
          <cell r="AD607">
            <v>1.21</v>
          </cell>
          <cell r="AE607">
            <v>0.42</v>
          </cell>
          <cell r="AO607">
            <v>2.2102489019033677E-2</v>
          </cell>
          <cell r="AP607">
            <v>6.9999999999999993E-2</v>
          </cell>
          <cell r="AY607">
            <v>1.6506002928257686</v>
          </cell>
          <cell r="AZ607">
            <v>0.79999999999999982</v>
          </cell>
          <cell r="BA607">
            <v>0.22734992679355784</v>
          </cell>
          <cell r="BK607">
            <v>2.2766666666666664E-2</v>
          </cell>
          <cell r="BL607">
            <v>6.3866666666666669E-2</v>
          </cell>
          <cell r="BU607">
            <v>1.1467666666666667</v>
          </cell>
          <cell r="BV607">
            <v>0.65839999999999999</v>
          </cell>
          <cell r="BW607">
            <v>0.14170000000000002</v>
          </cell>
          <cell r="DC607">
            <v>1.2E-2</v>
          </cell>
          <cell r="DD607">
            <v>2.7908395061728396E-2</v>
          </cell>
          <cell r="DM607">
            <v>1.1801264197530863</v>
          </cell>
          <cell r="DN607">
            <v>0.58208938271604937</v>
          </cell>
          <cell r="DO607">
            <v>0.20133913580246915</v>
          </cell>
        </row>
        <row r="608">
          <cell r="S608">
            <v>1.2E-2</v>
          </cell>
          <cell r="T608">
            <v>0.06</v>
          </cell>
          <cell r="AC608">
            <v>2.4500000000000002</v>
          </cell>
          <cell r="AD608">
            <v>1.21</v>
          </cell>
          <cell r="AE608">
            <v>0.42</v>
          </cell>
          <cell r="AO608">
            <v>2.2102489019033677E-2</v>
          </cell>
          <cell r="AP608">
            <v>6.9999999999999993E-2</v>
          </cell>
          <cell r="AY608">
            <v>1.6506002928257686</v>
          </cell>
          <cell r="AZ608">
            <v>0.79999999999999982</v>
          </cell>
          <cell r="BA608">
            <v>0.22734992679355784</v>
          </cell>
          <cell r="BK608">
            <v>2.2766666666666664E-2</v>
          </cell>
          <cell r="BL608">
            <v>6.3866666666666669E-2</v>
          </cell>
          <cell r="BU608">
            <v>1.1467666666666667</v>
          </cell>
          <cell r="BV608">
            <v>0.65839999999999999</v>
          </cell>
          <cell r="BW608">
            <v>0.14170000000000002</v>
          </cell>
          <cell r="DC608">
            <v>1.2E-2</v>
          </cell>
          <cell r="DD608">
            <v>0.06</v>
          </cell>
          <cell r="DM608">
            <v>2.4500000000000002</v>
          </cell>
          <cell r="DN608">
            <v>1.21</v>
          </cell>
          <cell r="DO608">
            <v>0.42</v>
          </cell>
        </row>
        <row r="609">
          <cell r="S609">
            <v>0.1331</v>
          </cell>
          <cell r="T609">
            <v>0.36</v>
          </cell>
          <cell r="AC609">
            <v>6.87</v>
          </cell>
          <cell r="AD609">
            <v>2.81</v>
          </cell>
          <cell r="AE609">
            <v>0.56000000000000005</v>
          </cell>
          <cell r="AK609">
            <v>0.71960603000000001</v>
          </cell>
          <cell r="AM609">
            <v>0.12507979</v>
          </cell>
          <cell r="AO609">
            <v>0.11799999999999999</v>
          </cell>
          <cell r="AP609">
            <v>0.3</v>
          </cell>
          <cell r="AY609">
            <v>5.42</v>
          </cell>
          <cell r="AZ609">
            <v>2.12</v>
          </cell>
          <cell r="BA609">
            <v>0.46</v>
          </cell>
          <cell r="BG609">
            <v>0.56614713999999999</v>
          </cell>
          <cell r="BI609">
            <v>9.8406019999999997E-2</v>
          </cell>
          <cell r="BK609">
            <v>0.1139</v>
          </cell>
          <cell r="BL609">
            <v>0.31</v>
          </cell>
          <cell r="BU609">
            <v>5.21</v>
          </cell>
          <cell r="BV609">
            <v>2.0099999999999998</v>
          </cell>
          <cell r="BW609">
            <v>0.44</v>
          </cell>
          <cell r="CC609">
            <v>0.54413710000000004</v>
          </cell>
          <cell r="CE609">
            <v>9.4580299999999992E-2</v>
          </cell>
        </row>
        <row r="610">
          <cell r="S610">
            <v>2.5999999999999999E-3</v>
          </cell>
          <cell r="T610">
            <v>0.02</v>
          </cell>
          <cell r="AC610">
            <v>2.95</v>
          </cell>
          <cell r="AD610">
            <v>1.36</v>
          </cell>
          <cell r="AE610">
            <v>0.61</v>
          </cell>
          <cell r="AO610">
            <v>3.3999999999999998E-3</v>
          </cell>
          <cell r="AP610">
            <v>0.02</v>
          </cell>
          <cell r="AY610">
            <v>3.02</v>
          </cell>
          <cell r="AZ610">
            <v>1.35</v>
          </cell>
          <cell r="BA610">
            <v>0.62</v>
          </cell>
          <cell r="BK610">
            <v>3.3E-3</v>
          </cell>
          <cell r="BL610">
            <v>0.02</v>
          </cell>
          <cell r="BU610">
            <v>3.16</v>
          </cell>
          <cell r="BV610">
            <v>1.47</v>
          </cell>
          <cell r="BW610">
            <v>0.65</v>
          </cell>
        </row>
        <row r="611">
          <cell r="BK611">
            <v>0.03</v>
          </cell>
          <cell r="BL611">
            <v>0.12</v>
          </cell>
          <cell r="BU611">
            <v>2.9</v>
          </cell>
          <cell r="BV611">
            <v>1.41</v>
          </cell>
          <cell r="BW611">
            <v>0.33</v>
          </cell>
        </row>
        <row r="612">
          <cell r="BK612">
            <v>0.03</v>
          </cell>
          <cell r="BL612">
            <v>0.12</v>
          </cell>
          <cell r="BU612">
            <v>2.9</v>
          </cell>
          <cell r="BV612">
            <v>1.41</v>
          </cell>
          <cell r="BW612">
            <v>0.33</v>
          </cell>
        </row>
        <row r="613">
          <cell r="AO613">
            <v>1.9E-2</v>
          </cell>
          <cell r="AP613">
            <v>0.09</v>
          </cell>
          <cell r="AY613">
            <v>1.91</v>
          </cell>
          <cell r="AZ613">
            <v>0.85</v>
          </cell>
          <cell r="BA613">
            <v>0.22</v>
          </cell>
          <cell r="DC613">
            <v>1.9E-2</v>
          </cell>
          <cell r="DD613">
            <v>9.0770000000000003E-2</v>
          </cell>
          <cell r="DM613">
            <v>1.94686</v>
          </cell>
          <cell r="DN613">
            <v>0.86701000000000006</v>
          </cell>
          <cell r="DO613">
            <v>0.22535999999999998</v>
          </cell>
        </row>
        <row r="614">
          <cell r="AO614">
            <v>1.9E-2</v>
          </cell>
          <cell r="AP614">
            <v>0.09</v>
          </cell>
          <cell r="AY614">
            <v>1.91</v>
          </cell>
          <cell r="AZ614">
            <v>0.85</v>
          </cell>
          <cell r="BA614">
            <v>0.22</v>
          </cell>
          <cell r="DC614">
            <v>1.9E-2</v>
          </cell>
          <cell r="DD614">
            <v>9.0770000000000003E-2</v>
          </cell>
          <cell r="DM614">
            <v>1.94686</v>
          </cell>
          <cell r="DN614">
            <v>0.86701000000000006</v>
          </cell>
          <cell r="DO614">
            <v>0.22535999999999998</v>
          </cell>
        </row>
        <row r="615">
          <cell r="S615">
            <v>0.1</v>
          </cell>
          <cell r="T615">
            <v>0.30012</v>
          </cell>
          <cell r="AC615">
            <v>3.8924099999999999</v>
          </cell>
          <cell r="AD615">
            <v>1.6653</v>
          </cell>
          <cell r="AE615">
            <v>0.24278</v>
          </cell>
          <cell r="AO615">
            <v>0.1</v>
          </cell>
          <cell r="AP615">
            <v>0.29028000000000004</v>
          </cell>
          <cell r="AY615">
            <v>3.7647900000000001</v>
          </cell>
          <cell r="AZ615">
            <v>1.6107000000000002</v>
          </cell>
          <cell r="BA615">
            <v>0.23482000000000003</v>
          </cell>
          <cell r="BK615">
            <v>0.1</v>
          </cell>
          <cell r="BL615">
            <v>0.28044000000000002</v>
          </cell>
          <cell r="BU615">
            <v>3.6371700000000002</v>
          </cell>
          <cell r="BV615">
            <v>1.5561000000000003</v>
          </cell>
          <cell r="BW615">
            <v>0.22686000000000001</v>
          </cell>
          <cell r="CG615">
            <v>0.1</v>
          </cell>
          <cell r="CH615">
            <v>0.26075999999999999</v>
          </cell>
          <cell r="CQ615">
            <v>3.3819300000000001</v>
          </cell>
          <cell r="CR615">
            <v>1.4469000000000001</v>
          </cell>
          <cell r="CS615">
            <v>0.21094000000000002</v>
          </cell>
          <cell r="DC615">
            <v>0.1</v>
          </cell>
          <cell r="DD615">
            <v>0.24108000000000002</v>
          </cell>
          <cell r="DM615">
            <v>3.1266900000000004</v>
          </cell>
          <cell r="DN615">
            <v>1.3377000000000001</v>
          </cell>
          <cell r="DO615">
            <v>0.19502000000000003</v>
          </cell>
        </row>
        <row r="616">
          <cell r="S616">
            <v>0.01</v>
          </cell>
          <cell r="T616">
            <v>3.7600000000000001E-2</v>
          </cell>
          <cell r="AB616">
            <v>7.0000000000000007E-2</v>
          </cell>
          <cell r="AC616">
            <v>2.5530400000000002</v>
          </cell>
          <cell r="AD616">
            <v>1.6149200000000001</v>
          </cell>
          <cell r="AE616">
            <v>0.49491000000000002</v>
          </cell>
          <cell r="AF616">
            <v>14.54602869680204</v>
          </cell>
          <cell r="AO616">
            <v>0.01</v>
          </cell>
          <cell r="AP616">
            <v>0.04</v>
          </cell>
          <cell r="AX616">
            <v>7.0000000000000007E-2</v>
          </cell>
          <cell r="AY616">
            <v>2.7160000000000002</v>
          </cell>
          <cell r="AZ616">
            <v>1.718</v>
          </cell>
          <cell r="BA616">
            <v>0.52649999999999997</v>
          </cell>
          <cell r="BB616">
            <v>14.54602869680204</v>
          </cell>
          <cell r="BK616">
            <v>0.01</v>
          </cell>
          <cell r="BL616">
            <v>4.1600000000000005E-2</v>
          </cell>
          <cell r="BT616">
            <v>7.0000000000000007E-2</v>
          </cell>
          <cell r="BU616">
            <v>2.82464</v>
          </cell>
          <cell r="BV616">
            <v>1.7867200000000001</v>
          </cell>
          <cell r="BW616">
            <v>0.54756000000000005</v>
          </cell>
          <cell r="BX616">
            <v>14.54602869680204</v>
          </cell>
          <cell r="CG616">
            <v>0.01</v>
          </cell>
          <cell r="CH616">
            <v>2.9600000000000001E-2</v>
          </cell>
          <cell r="CP616">
            <v>7.0000000000000007E-2</v>
          </cell>
          <cell r="CQ616">
            <v>2.0098400000000001</v>
          </cell>
          <cell r="CR616">
            <v>1.2713200000000002</v>
          </cell>
          <cell r="CS616">
            <v>0.38961000000000001</v>
          </cell>
          <cell r="CT616">
            <v>14.54602869680204</v>
          </cell>
          <cell r="DC616">
            <v>0.01</v>
          </cell>
          <cell r="DD616">
            <v>3.3600000000000005E-2</v>
          </cell>
          <cell r="DL616">
            <v>7.0000000000000007E-2</v>
          </cell>
          <cell r="DM616">
            <v>2.2814400000000004</v>
          </cell>
          <cell r="DN616">
            <v>1.4431200000000002</v>
          </cell>
          <cell r="DO616">
            <v>0.44226000000000004</v>
          </cell>
          <cell r="DP616">
            <v>14.54602869680204</v>
          </cell>
        </row>
        <row r="617">
          <cell r="AO617">
            <v>2.1999999999999999E-2</v>
          </cell>
          <cell r="AP617">
            <v>6.0000000000000005E-2</v>
          </cell>
          <cell r="AY617">
            <v>3.3215300546448088</v>
          </cell>
          <cell r="AZ617">
            <v>1.5907650273224045</v>
          </cell>
          <cell r="BA617">
            <v>0.47967213114754098</v>
          </cell>
          <cell r="DC617">
            <v>2.1999999999999999E-2</v>
          </cell>
          <cell r="DD617">
            <v>4.9609999999999994E-2</v>
          </cell>
          <cell r="DM617">
            <v>2.7465899999999999</v>
          </cell>
          <cell r="DN617">
            <v>1.3169199999999999</v>
          </cell>
          <cell r="DO617">
            <v>0.39687999999999996</v>
          </cell>
        </row>
        <row r="618">
          <cell r="S618">
            <v>4.0000000000000001E-3</v>
          </cell>
          <cell r="T618">
            <v>0.02</v>
          </cell>
          <cell r="AC618">
            <v>3.37</v>
          </cell>
          <cell r="AD618">
            <v>1.52</v>
          </cell>
          <cell r="AE618">
            <v>0.68</v>
          </cell>
          <cell r="AO618">
            <v>2.7E-2</v>
          </cell>
          <cell r="AP618">
            <v>0.08</v>
          </cell>
          <cell r="AY618">
            <v>2.57</v>
          </cell>
          <cell r="AZ618">
            <v>1.1499999999999999</v>
          </cell>
          <cell r="BA618">
            <v>0.37</v>
          </cell>
          <cell r="BK618">
            <v>2.5000000000000001E-2</v>
          </cell>
          <cell r="BL618">
            <v>0.08</v>
          </cell>
          <cell r="BU618">
            <v>2.83</v>
          </cell>
          <cell r="BV618">
            <v>1.26</v>
          </cell>
          <cell r="BW618">
            <v>0.4</v>
          </cell>
          <cell r="DC618">
            <v>2.1999999999999999E-2</v>
          </cell>
          <cell r="DD618">
            <v>4.9609999999999994E-2</v>
          </cell>
          <cell r="DM618">
            <v>2.7465899999999999</v>
          </cell>
          <cell r="DN618">
            <v>1.3169199999999999</v>
          </cell>
          <cell r="DO618">
            <v>0.39687999999999996</v>
          </cell>
        </row>
        <row r="619">
          <cell r="S619">
            <v>1.5542233663308669E-2</v>
          </cell>
          <cell r="T619">
            <v>3.2985647999999999E-2</v>
          </cell>
          <cell r="AC619">
            <v>1.7854391000000001</v>
          </cell>
          <cell r="AD619">
            <v>0.89645378000000009</v>
          </cell>
          <cell r="AE619">
            <v>0.305121472</v>
          </cell>
          <cell r="CG619">
            <v>1.5542233663308669E-2</v>
          </cell>
          <cell r="CH619">
            <v>2.6869104000000001E-2</v>
          </cell>
          <cell r="CQ619">
            <v>1.4543642999999999</v>
          </cell>
          <cell r="CR619">
            <v>0.73022394000000002</v>
          </cell>
          <cell r="CS619">
            <v>0.248542656</v>
          </cell>
        </row>
        <row r="620">
          <cell r="S620">
            <v>2.9148595329822911E-2</v>
          </cell>
          <cell r="T620">
            <v>5.6096699999999999E-2</v>
          </cell>
          <cell r="AC620">
            <v>2.6700239999999997</v>
          </cell>
          <cell r="AD620">
            <v>2.3540719999999999</v>
          </cell>
          <cell r="AE620">
            <v>0.4807264</v>
          </cell>
          <cell r="AO620">
            <v>2.9148595329822911E-2</v>
          </cell>
          <cell r="AP620">
            <v>9.5874359999999992E-2</v>
          </cell>
          <cell r="AY620">
            <v>2.6890955999999999</v>
          </cell>
          <cell r="AZ620">
            <v>2.3708868000000001</v>
          </cell>
          <cell r="BA620">
            <v>0.48416016000000001</v>
          </cell>
          <cell r="CG620">
            <v>2.9148595329822911E-2</v>
          </cell>
          <cell r="CH620">
            <v>7.7175460000000001E-2</v>
          </cell>
          <cell r="CQ620">
            <v>2.1646266000000001</v>
          </cell>
          <cell r="CR620">
            <v>1.9084798000000001</v>
          </cell>
          <cell r="CS620">
            <v>0.38973176000000004</v>
          </cell>
          <cell r="DC620">
            <v>2.9148595329822911E-2</v>
          </cell>
          <cell r="DD620">
            <v>4.5899999999999996E-2</v>
          </cell>
          <cell r="DM620">
            <v>2.0196000000000001</v>
          </cell>
          <cell r="DN620">
            <v>2.0655000000000001</v>
          </cell>
          <cell r="DO620">
            <v>0.45900000000000002</v>
          </cell>
        </row>
        <row r="621">
          <cell r="S621">
            <v>6.4199999999999993E-2</v>
          </cell>
          <cell r="T621">
            <v>0.17</v>
          </cell>
          <cell r="AC621">
            <v>1.47</v>
          </cell>
          <cell r="AD621">
            <v>0.82</v>
          </cell>
          <cell r="AE621">
            <v>0.11</v>
          </cell>
          <cell r="AO621">
            <v>6.4199999999999993E-2</v>
          </cell>
          <cell r="AP621">
            <v>0.2</v>
          </cell>
          <cell r="AY621">
            <v>1.88</v>
          </cell>
          <cell r="AZ621">
            <v>1.1399999999999999</v>
          </cell>
          <cell r="BA621">
            <v>0.14000000000000001</v>
          </cell>
          <cell r="BK621">
            <v>6.2399999999999997E-2</v>
          </cell>
          <cell r="BL621">
            <v>0.18</v>
          </cell>
          <cell r="BU621">
            <v>1.79</v>
          </cell>
          <cell r="BV621">
            <v>1.08</v>
          </cell>
          <cell r="BW621">
            <v>0.12</v>
          </cell>
        </row>
        <row r="622">
          <cell r="S622">
            <v>1.7500000000000002E-2</v>
          </cell>
          <cell r="T622">
            <v>0.06</v>
          </cell>
          <cell r="AC622">
            <v>2.65</v>
          </cell>
          <cell r="AD622">
            <v>1.75</v>
          </cell>
          <cell r="AE622">
            <v>0.49</v>
          </cell>
          <cell r="AO622">
            <v>1.77E-2</v>
          </cell>
          <cell r="AP622">
            <v>0.05</v>
          </cell>
          <cell r="AY622">
            <v>2.31</v>
          </cell>
          <cell r="AZ622">
            <v>1.5</v>
          </cell>
          <cell r="BA622">
            <v>0.43</v>
          </cell>
          <cell r="BK622">
            <v>1.4E-2</v>
          </cell>
          <cell r="BL622">
            <v>0.05</v>
          </cell>
          <cell r="BU622">
            <v>2.42</v>
          </cell>
          <cell r="BV622">
            <v>1.71</v>
          </cell>
          <cell r="BW622">
            <v>0.49</v>
          </cell>
        </row>
        <row r="623">
          <cell r="AO623">
            <v>9.242958399360128E-2</v>
          </cell>
          <cell r="AP623">
            <v>0.30499699999999996</v>
          </cell>
          <cell r="AY623">
            <v>2.74241</v>
          </cell>
          <cell r="AZ623">
            <v>1.4486076000000001</v>
          </cell>
          <cell r="BA623">
            <v>0.16400683599999999</v>
          </cell>
          <cell r="BC623">
            <v>4.66</v>
          </cell>
          <cell r="BK623">
            <v>9.242958399360128E-2</v>
          </cell>
          <cell r="BL623">
            <v>0.30303349999999996</v>
          </cell>
          <cell r="BU623">
            <v>2.724755</v>
          </cell>
          <cell r="BV623">
            <v>1.4392818000000001</v>
          </cell>
          <cell r="BW623">
            <v>0.16295099799999999</v>
          </cell>
          <cell r="BY623">
            <v>4.63</v>
          </cell>
        </row>
        <row r="624">
          <cell r="AO624">
            <v>2.9148595329822911E-2</v>
          </cell>
          <cell r="AP624">
            <v>0.10012411</v>
          </cell>
          <cell r="AY624">
            <v>2.8082930999999998</v>
          </cell>
          <cell r="AZ624">
            <v>2.4759793000000001</v>
          </cell>
          <cell r="BA624">
            <v>0.50562116000000001</v>
          </cell>
          <cell r="BK624">
            <v>2.9148595329822911E-2</v>
          </cell>
          <cell r="BL624">
            <v>9.6214340000000009E-2</v>
          </cell>
          <cell r="BU624">
            <v>2.6986314</v>
          </cell>
          <cell r="BV624">
            <v>2.3792942000000004</v>
          </cell>
          <cell r="BW624">
            <v>0.48587704000000004</v>
          </cell>
        </row>
        <row r="625">
          <cell r="BK625">
            <v>9.242958399360128E-2</v>
          </cell>
          <cell r="BL625">
            <v>0.53472649999999999</v>
          </cell>
          <cell r="BU625">
            <v>4.8080449999999999</v>
          </cell>
          <cell r="BV625">
            <v>2.5397262</v>
          </cell>
          <cell r="BW625">
            <v>0.28753988199999997</v>
          </cell>
        </row>
        <row r="626">
          <cell r="BK626">
            <v>2.9148595329822911E-2</v>
          </cell>
          <cell r="BL626">
            <v>8.550497E-2</v>
          </cell>
          <cell r="BU626">
            <v>2.3982537000000002</v>
          </cell>
          <cell r="BV626">
            <v>2.1144611000000002</v>
          </cell>
          <cell r="BW626">
            <v>0.43179532000000004</v>
          </cell>
        </row>
        <row r="627">
          <cell r="S627">
            <v>0.09</v>
          </cell>
          <cell r="T627">
            <v>0.33250000000000002</v>
          </cell>
          <cell r="AC627">
            <v>2.7929999999999997</v>
          </cell>
          <cell r="AD627">
            <v>1.47725</v>
          </cell>
          <cell r="AE627">
            <v>0.14724999999999999</v>
          </cell>
          <cell r="AO627">
            <v>0.09</v>
          </cell>
          <cell r="AP627">
            <v>0.34790000000000004</v>
          </cell>
          <cell r="AY627">
            <v>2.9223599999999998</v>
          </cell>
          <cell r="AZ627">
            <v>1.5456699999999999</v>
          </cell>
          <cell r="BA627">
            <v>0.15406999999999998</v>
          </cell>
          <cell r="BK627">
            <v>0.09</v>
          </cell>
          <cell r="BL627">
            <v>0.36820000000000003</v>
          </cell>
          <cell r="BU627">
            <v>3.0928799999999996</v>
          </cell>
          <cell r="BV627">
            <v>1.6358599999999999</v>
          </cell>
          <cell r="BW627">
            <v>0.16305999999999998</v>
          </cell>
        </row>
        <row r="628">
          <cell r="S628">
            <v>0.03</v>
          </cell>
          <cell r="T628">
            <v>0.10064000000000001</v>
          </cell>
          <cell r="AC628">
            <v>2.66696</v>
          </cell>
          <cell r="AD628">
            <v>3.0129099999999998</v>
          </cell>
          <cell r="AE628">
            <v>0.50949</v>
          </cell>
          <cell r="AF628">
            <v>16.83124675170885</v>
          </cell>
          <cell r="AO628">
            <v>0.03</v>
          </cell>
          <cell r="AP628">
            <v>9.6799999999999997E-2</v>
          </cell>
          <cell r="AY628">
            <v>2.5651999999999999</v>
          </cell>
          <cell r="AZ628">
            <v>2.8979499999999998</v>
          </cell>
          <cell r="BA628">
            <v>0.49004999999999999</v>
          </cell>
          <cell r="BB628">
            <v>16.83124675170885</v>
          </cell>
          <cell r="BK628">
            <v>0.03</v>
          </cell>
          <cell r="BL628">
            <v>9.4079999999999997E-2</v>
          </cell>
          <cell r="BU628">
            <v>2.4931199999999998</v>
          </cell>
          <cell r="BV628">
            <v>2.8165199999999997</v>
          </cell>
          <cell r="BW628">
            <v>0.47627999999999998</v>
          </cell>
          <cell r="BX628">
            <v>16.83124675170885</v>
          </cell>
        </row>
        <row r="629">
          <cell r="AO629">
            <v>0.08</v>
          </cell>
          <cell r="AP629">
            <v>0.20707999999999999</v>
          </cell>
          <cell r="AY629">
            <v>1.7969200000000001</v>
          </cell>
          <cell r="AZ629">
            <v>0.96191999999999989</v>
          </cell>
          <cell r="BA629">
            <v>0.10688</v>
          </cell>
          <cell r="BG629">
            <v>0.22712000000000002</v>
          </cell>
          <cell r="BI629">
            <v>4.0079999999999998E-2</v>
          </cell>
          <cell r="BK629">
            <v>0.09</v>
          </cell>
          <cell r="BL629">
            <v>0.24179999999999999</v>
          </cell>
          <cell r="BU629">
            <v>2.0982000000000003</v>
          </cell>
          <cell r="BV629">
            <v>1.1232</v>
          </cell>
          <cell r="BW629">
            <v>0.12479999999999999</v>
          </cell>
          <cell r="CC629">
            <v>0.26519999999999999</v>
          </cell>
          <cell r="CE629">
            <v>4.6800000000000001E-2</v>
          </cell>
        </row>
        <row r="630">
          <cell r="S630">
            <v>0.01</v>
          </cell>
          <cell r="T630">
            <v>4.9499999999999995E-2</v>
          </cell>
          <cell r="AC630">
            <v>2.5465</v>
          </cell>
          <cell r="AD630">
            <v>1.5784999999999998</v>
          </cell>
          <cell r="AE630">
            <v>0.47849999999999998</v>
          </cell>
          <cell r="AK630">
            <v>0.63800000000000001</v>
          </cell>
          <cell r="AM630">
            <v>0.20349999999999999</v>
          </cell>
          <cell r="AO630">
            <v>0.01</v>
          </cell>
          <cell r="AP630">
            <v>5.0669999999999993E-2</v>
          </cell>
          <cell r="AY630">
            <v>2.60669</v>
          </cell>
          <cell r="AZ630">
            <v>1.6158099999999997</v>
          </cell>
          <cell r="BA630">
            <v>0.48980999999999997</v>
          </cell>
          <cell r="BG630">
            <v>0.65307999999999999</v>
          </cell>
          <cell r="BI630">
            <v>0.20831</v>
          </cell>
          <cell r="BK630">
            <v>0.01</v>
          </cell>
          <cell r="BL630">
            <v>5.1209999999999999E-2</v>
          </cell>
          <cell r="BU630">
            <v>2.6344700000000003</v>
          </cell>
          <cell r="BV630">
            <v>1.63303</v>
          </cell>
          <cell r="BW630">
            <v>0.49503000000000003</v>
          </cell>
          <cell r="CC630">
            <v>0.66004000000000007</v>
          </cell>
          <cell r="CE630">
            <v>0.21052999999999999</v>
          </cell>
          <cell r="CG630">
            <v>0.01</v>
          </cell>
          <cell r="CH630">
            <v>3.2489999999999998E-2</v>
          </cell>
          <cell r="CQ630">
            <v>1.67143</v>
          </cell>
          <cell r="CR630">
            <v>1.0360699999999998</v>
          </cell>
          <cell r="CS630">
            <v>0.31406999999999996</v>
          </cell>
          <cell r="CY630">
            <v>0.41876000000000002</v>
          </cell>
          <cell r="DA630">
            <v>0.13356999999999999</v>
          </cell>
          <cell r="DC630">
            <v>0.01</v>
          </cell>
          <cell r="DD630">
            <v>3.49E-2</v>
          </cell>
          <cell r="DM630">
            <v>1.32969</v>
          </cell>
          <cell r="DN630">
            <v>1.33318</v>
          </cell>
          <cell r="DO630">
            <v>0.2792</v>
          </cell>
          <cell r="DU630">
            <v>0.39437000000000005</v>
          </cell>
          <cell r="DW630">
            <v>0.12215000000000002</v>
          </cell>
        </row>
        <row r="631">
          <cell r="S631">
            <v>7.0000000000000007E-2</v>
          </cell>
          <cell r="T631">
            <v>0.20352000000000001</v>
          </cell>
          <cell r="AC631">
            <v>4.0068000000000001</v>
          </cell>
          <cell r="AD631">
            <v>1.8189599999999999</v>
          </cell>
          <cell r="AE631">
            <v>0.33072000000000001</v>
          </cell>
          <cell r="AO631">
            <v>7.0000000000000007E-2</v>
          </cell>
          <cell r="AP631">
            <v>0.192</v>
          </cell>
          <cell r="AY631">
            <v>3.7800000000000002</v>
          </cell>
          <cell r="AZ631">
            <v>1.7159999999999997</v>
          </cell>
          <cell r="BA631">
            <v>0.312</v>
          </cell>
          <cell r="BK631">
            <v>7.0000000000000007E-2</v>
          </cell>
          <cell r="BL631">
            <v>0.18431999999999998</v>
          </cell>
          <cell r="BU631">
            <v>3.6288</v>
          </cell>
          <cell r="BV631">
            <v>1.6473599999999997</v>
          </cell>
          <cell r="BW631">
            <v>0.29951999999999995</v>
          </cell>
          <cell r="CG631">
            <v>7.0000000000000007E-2</v>
          </cell>
          <cell r="CH631">
            <v>0.14976</v>
          </cell>
          <cell r="CQ631">
            <v>2.9483999999999999</v>
          </cell>
          <cell r="CR631">
            <v>1.3384799999999999</v>
          </cell>
          <cell r="CS631">
            <v>0.24335999999999997</v>
          </cell>
          <cell r="DC631">
            <v>7.0000000000000007E-2</v>
          </cell>
          <cell r="DD631">
            <v>0.18143999999999999</v>
          </cell>
          <cell r="DM631">
            <v>3.5720999999999998</v>
          </cell>
          <cell r="DN631">
            <v>1.6216199999999998</v>
          </cell>
          <cell r="DO631">
            <v>0.29483999999999999</v>
          </cell>
        </row>
        <row r="632">
          <cell r="S632">
            <v>0.01</v>
          </cell>
          <cell r="T632">
            <v>2.6150000000000003E-2</v>
          </cell>
          <cell r="AC632">
            <v>3.07524</v>
          </cell>
          <cell r="AD632">
            <v>1.53762</v>
          </cell>
          <cell r="AE632">
            <v>0.59622000000000008</v>
          </cell>
          <cell r="AO632">
            <v>0.01</v>
          </cell>
          <cell r="AP632">
            <v>2.7450000000000002E-2</v>
          </cell>
          <cell r="AY632">
            <v>3.2281200000000001</v>
          </cell>
          <cell r="AZ632">
            <v>1.6140600000000001</v>
          </cell>
          <cell r="BA632">
            <v>0.62586000000000008</v>
          </cell>
          <cell r="BK632">
            <v>0.01</v>
          </cell>
          <cell r="BL632">
            <v>2.7200000000000002E-2</v>
          </cell>
          <cell r="BU632">
            <v>3.1987200000000002</v>
          </cell>
          <cell r="BV632">
            <v>1.5993600000000001</v>
          </cell>
          <cell r="BW632">
            <v>0.62016000000000004</v>
          </cell>
          <cell r="CG632">
            <v>0.01</v>
          </cell>
          <cell r="CH632">
            <v>2.1949999999999997E-2</v>
          </cell>
          <cell r="CQ632">
            <v>2.5813199999999998</v>
          </cell>
          <cell r="CR632">
            <v>1.2906599999999999</v>
          </cell>
          <cell r="CS632">
            <v>0.50046000000000002</v>
          </cell>
          <cell r="DC632">
            <v>0.01</v>
          </cell>
          <cell r="DD632">
            <v>1.8950000000000002E-2</v>
          </cell>
          <cell r="DM632">
            <v>2.2285200000000001</v>
          </cell>
          <cell r="DN632">
            <v>1.11426</v>
          </cell>
          <cell r="DO632">
            <v>0.43206</v>
          </cell>
        </row>
        <row r="633">
          <cell r="BK633">
            <v>0.02</v>
          </cell>
          <cell r="BL633">
            <v>0.11</v>
          </cell>
          <cell r="BU633">
            <v>2.96</v>
          </cell>
          <cell r="BV633">
            <v>1.36</v>
          </cell>
          <cell r="BW633">
            <v>0.35</v>
          </cell>
        </row>
        <row r="634">
          <cell r="BK634">
            <v>0.02</v>
          </cell>
          <cell r="BL634">
            <v>0.11</v>
          </cell>
          <cell r="BU634">
            <v>2.96</v>
          </cell>
          <cell r="BV634">
            <v>1.36</v>
          </cell>
          <cell r="BW634">
            <v>0.35</v>
          </cell>
        </row>
        <row r="635">
          <cell r="S635">
            <v>7.1999999999999995E-2</v>
          </cell>
          <cell r="T635">
            <v>0.19681999999999999</v>
          </cell>
          <cell r="AC635">
            <v>4.7690999999999999</v>
          </cell>
          <cell r="AD635">
            <v>2.2104399999999997</v>
          </cell>
          <cell r="AE635">
            <v>0.39363999999999999</v>
          </cell>
          <cell r="AF635">
            <v>0.54735761794175131</v>
          </cell>
          <cell r="AO635">
            <v>7.1999999999999995E-2</v>
          </cell>
          <cell r="AP635">
            <v>0.20046</v>
          </cell>
          <cell r="AY635">
            <v>4.8573000000000004</v>
          </cell>
          <cell r="AZ635">
            <v>2.2513199999999998</v>
          </cell>
          <cell r="BA635">
            <v>0.40092</v>
          </cell>
          <cell r="BB635">
            <v>0.54735761794175131</v>
          </cell>
          <cell r="BK635">
            <v>7.1999999999999995E-2</v>
          </cell>
          <cell r="BL635">
            <v>0.19213999999999998</v>
          </cell>
          <cell r="BU635">
            <v>4.6556999999999995</v>
          </cell>
          <cell r="BV635">
            <v>2.1578799999999996</v>
          </cell>
          <cell r="BW635">
            <v>0.38427999999999995</v>
          </cell>
          <cell r="BX635">
            <v>0.54735761794175131</v>
          </cell>
          <cell r="CG635">
            <v>7.1999999999999995E-2</v>
          </cell>
          <cell r="CH635">
            <v>0.14975999999999998</v>
          </cell>
          <cell r="CQ635">
            <v>3.6288</v>
          </cell>
          <cell r="CR635">
            <v>1.6819199999999999</v>
          </cell>
          <cell r="CS635">
            <v>0.29951999999999995</v>
          </cell>
          <cell r="DC635">
            <v>7.1999999999999995E-2</v>
          </cell>
          <cell r="DD635">
            <v>0.14404</v>
          </cell>
          <cell r="DM635">
            <v>3.4902000000000002</v>
          </cell>
          <cell r="DN635">
            <v>1.61768</v>
          </cell>
          <cell r="DO635">
            <v>0.28808</v>
          </cell>
        </row>
        <row r="636">
          <cell r="S636">
            <v>2.1000000000000001E-2</v>
          </cell>
          <cell r="T636">
            <v>4.9800000000000004E-2</v>
          </cell>
          <cell r="AC636">
            <v>2.8784399999999999</v>
          </cell>
          <cell r="AD636">
            <v>1.5388200000000001</v>
          </cell>
          <cell r="AE636">
            <v>0.51294000000000006</v>
          </cell>
          <cell r="AF636">
            <v>18.883837818990418</v>
          </cell>
          <cell r="AO636">
            <v>2.1000000000000001E-2</v>
          </cell>
          <cell r="AP636">
            <v>4.9800000000000004E-2</v>
          </cell>
          <cell r="AY636">
            <v>2.8784399999999999</v>
          </cell>
          <cell r="AZ636">
            <v>1.5388200000000001</v>
          </cell>
          <cell r="BA636">
            <v>0.51294000000000006</v>
          </cell>
          <cell r="BB636">
            <v>18.883837818990418</v>
          </cell>
          <cell r="BK636">
            <v>2.1000000000000001E-2</v>
          </cell>
          <cell r="BL636">
            <v>5.0700000000000002E-2</v>
          </cell>
          <cell r="BU636">
            <v>2.9304600000000001</v>
          </cell>
          <cell r="BV636">
            <v>1.56663</v>
          </cell>
          <cell r="BW636">
            <v>0.52220999999999995</v>
          </cell>
          <cell r="BX636">
            <v>18.883837818990418</v>
          </cell>
          <cell r="CG636">
            <v>2.1000000000000001E-2</v>
          </cell>
          <cell r="CH636">
            <v>4.2699999999999995E-2</v>
          </cell>
          <cell r="CQ636">
            <v>2.4680599999999995</v>
          </cell>
          <cell r="CR636">
            <v>1.3194299999999999</v>
          </cell>
          <cell r="CS636">
            <v>0.43980999999999992</v>
          </cell>
          <cell r="CT636">
            <v>18.883837818990418</v>
          </cell>
          <cell r="DC636">
            <v>2.1000000000000001E-2</v>
          </cell>
          <cell r="DD636">
            <v>4.2500000000000003E-2</v>
          </cell>
          <cell r="DM636">
            <v>2.4564999999999997</v>
          </cell>
          <cell r="DN636">
            <v>1.31325</v>
          </cell>
          <cell r="DO636">
            <v>0.43774999999999997</v>
          </cell>
          <cell r="DP636">
            <v>18.883837818990418</v>
          </cell>
        </row>
        <row r="637">
          <cell r="BK637">
            <v>9.242958399360128E-2</v>
          </cell>
          <cell r="BL637">
            <v>0.33510399999999996</v>
          </cell>
          <cell r="BU637">
            <v>3.0131200000000002</v>
          </cell>
          <cell r="BV637">
            <v>1.5916032000000002</v>
          </cell>
          <cell r="BW637">
            <v>0.180196352</v>
          </cell>
        </row>
        <row r="638">
          <cell r="BK638">
            <v>2.9148595329822911E-2</v>
          </cell>
          <cell r="BL638">
            <v>0.13565202000000001</v>
          </cell>
          <cell r="BU638">
            <v>3.8047842000000003</v>
          </cell>
          <cell r="BV638">
            <v>3.3545526000000003</v>
          </cell>
          <cell r="BW638">
            <v>0.68503512000000011</v>
          </cell>
        </row>
        <row r="639">
          <cell r="AO639">
            <v>0.16</v>
          </cell>
          <cell r="AP639">
            <v>0.28000000000000003</v>
          </cell>
          <cell r="AY639">
            <v>1.68</v>
          </cell>
          <cell r="AZ639">
            <v>1.7</v>
          </cell>
          <cell r="BA639">
            <v>0.11</v>
          </cell>
          <cell r="BK639">
            <v>0.16</v>
          </cell>
          <cell r="BL639">
            <v>0.26</v>
          </cell>
          <cell r="BU639">
            <v>1.42</v>
          </cell>
          <cell r="BV639">
            <v>1.46</v>
          </cell>
          <cell r="BW639">
            <v>0.1</v>
          </cell>
          <cell r="DC639">
            <v>0.17</v>
          </cell>
          <cell r="DD639">
            <v>0.3</v>
          </cell>
          <cell r="DM639">
            <v>1.95</v>
          </cell>
          <cell r="DN639">
            <v>2.0099999999999998</v>
          </cell>
          <cell r="DO639">
            <v>0.14000000000000001</v>
          </cell>
        </row>
        <row r="640">
          <cell r="S640">
            <v>0.1</v>
          </cell>
          <cell r="T640">
            <v>0.1794</v>
          </cell>
          <cell r="AC640">
            <v>1.16472</v>
          </cell>
          <cell r="AD640">
            <v>1.3303199999999999</v>
          </cell>
          <cell r="AE640">
            <v>8.5559999999999997E-2</v>
          </cell>
          <cell r="AO640">
            <v>0.1</v>
          </cell>
          <cell r="AP640">
            <v>0.15859999999999999</v>
          </cell>
          <cell r="AY640">
            <v>1.0296799999999999</v>
          </cell>
          <cell r="AZ640">
            <v>1.17608</v>
          </cell>
          <cell r="BA640">
            <v>7.5639999999999999E-2</v>
          </cell>
          <cell r="BK640">
            <v>0.1</v>
          </cell>
          <cell r="BL640">
            <v>0.14235</v>
          </cell>
          <cell r="BU640">
            <v>0.92418</v>
          </cell>
          <cell r="BV640">
            <v>1.05558</v>
          </cell>
          <cell r="BW640">
            <v>6.7889999999999992E-2</v>
          </cell>
          <cell r="CG640">
            <v>0.1</v>
          </cell>
          <cell r="CH640">
            <v>0.1976</v>
          </cell>
          <cell r="CQ640">
            <v>1.28288</v>
          </cell>
          <cell r="CR640">
            <v>1.4652799999999999</v>
          </cell>
          <cell r="CS640">
            <v>9.4240000000000004E-2</v>
          </cell>
          <cell r="DC640">
            <v>0.1</v>
          </cell>
          <cell r="DD640">
            <v>0.20085</v>
          </cell>
          <cell r="DM640">
            <v>1.3039799999999999</v>
          </cell>
          <cell r="DN640">
            <v>1.4893799999999999</v>
          </cell>
          <cell r="DO640">
            <v>9.579E-2</v>
          </cell>
        </row>
        <row r="641">
          <cell r="AO641">
            <v>0.12799210006583281</v>
          </cell>
          <cell r="AP641">
            <v>0.2414843094140883</v>
          </cell>
          <cell r="AY641">
            <v>1.729208267281106</v>
          </cell>
          <cell r="AZ641">
            <v>2.0413440895325876</v>
          </cell>
          <cell r="BA641">
            <v>0.15165019486504283</v>
          </cell>
          <cell r="BK641">
            <v>9.9334975369458123E-2</v>
          </cell>
          <cell r="BL641">
            <v>0.19825397413793108</v>
          </cell>
          <cell r="BU641">
            <v>1.418353511083744</v>
          </cell>
          <cell r="BV641">
            <v>1.6623498817733993</v>
          </cell>
          <cell r="BW641">
            <v>0.12451818349753693</v>
          </cell>
        </row>
        <row r="642">
          <cell r="BK642">
            <v>0.11411187113857017</v>
          </cell>
          <cell r="BL642">
            <v>8.5279677846425428E-2</v>
          </cell>
          <cell r="BU642">
            <v>0.4700490953221535</v>
          </cell>
          <cell r="BV642">
            <v>0.73578993821712269</v>
          </cell>
        </row>
        <row r="643">
          <cell r="S643">
            <v>0.10798927886436387</v>
          </cell>
          <cell r="T643">
            <v>8.7932501999999996E-2</v>
          </cell>
          <cell r="AC643">
            <v>0.52758392399999998</v>
          </cell>
          <cell r="AD643">
            <v>0.64448369999999999</v>
          </cell>
          <cell r="AO643">
            <v>0.10798927886436387</v>
          </cell>
          <cell r="AP643">
            <v>8.0953731999999987E-2</v>
          </cell>
          <cell r="AY643">
            <v>0.48571218399999999</v>
          </cell>
          <cell r="AZ643">
            <v>0.59333420000000003</v>
          </cell>
          <cell r="BK643">
            <v>0.10798927886436387</v>
          </cell>
          <cell r="BL643">
            <v>6.6298314999999997E-2</v>
          </cell>
          <cell r="BU643">
            <v>0.39778152999999999</v>
          </cell>
          <cell r="BV643">
            <v>0.48592025</v>
          </cell>
        </row>
        <row r="644">
          <cell r="BK644">
            <v>0.1</v>
          </cell>
          <cell r="BL644">
            <v>7.7700000000000019E-2</v>
          </cell>
          <cell r="BU644">
            <v>0.25530000000000003</v>
          </cell>
          <cell r="BV644">
            <v>0.77700000000000002</v>
          </cell>
        </row>
        <row r="645">
          <cell r="S645">
            <v>8.3000000000000004E-2</v>
          </cell>
          <cell r="T645">
            <v>0.18</v>
          </cell>
          <cell r="AC645">
            <v>0.83</v>
          </cell>
          <cell r="AD645">
            <v>2</v>
          </cell>
          <cell r="AE645">
            <v>0.05</v>
          </cell>
          <cell r="AO645">
            <v>8.2000000000000003E-2</v>
          </cell>
          <cell r="AP645">
            <v>0.19</v>
          </cell>
          <cell r="AY645">
            <v>0.83</v>
          </cell>
          <cell r="AZ645">
            <v>1.86</v>
          </cell>
          <cell r="BA645">
            <v>0.04</v>
          </cell>
          <cell r="BK645">
            <v>7.9000000000000001E-2</v>
          </cell>
          <cell r="BL645">
            <v>0.21</v>
          </cell>
          <cell r="BU645">
            <v>0.78</v>
          </cell>
          <cell r="BV645">
            <v>1.66</v>
          </cell>
          <cell r="BW645">
            <v>0.04</v>
          </cell>
        </row>
        <row r="646">
          <cell r="BK646">
            <v>0.10798927886436387</v>
          </cell>
          <cell r="BL646">
            <v>9.3515517999999992E-2</v>
          </cell>
          <cell r="BU646">
            <v>0.56108131600000011</v>
          </cell>
          <cell r="BV646">
            <v>0.68540330000000005</v>
          </cell>
        </row>
        <row r="647">
          <cell r="BK647">
            <v>8.5000000000000006E-2</v>
          </cell>
          <cell r="BU647">
            <v>0.22</v>
          </cell>
          <cell r="BV647">
            <v>0.33</v>
          </cell>
        </row>
        <row r="648">
          <cell r="BK648">
            <v>8.3562753036437246E-2</v>
          </cell>
          <cell r="BL648">
            <v>0.26999999999999996</v>
          </cell>
          <cell r="BU648">
            <v>2.5497570850202429</v>
          </cell>
          <cell r="BV648">
            <v>1.2220647773279352</v>
          </cell>
        </row>
        <row r="649">
          <cell r="S649">
            <v>0.13</v>
          </cell>
          <cell r="T649">
            <v>9.3436418330773208E-2</v>
          </cell>
          <cell r="AB649">
            <v>0.02</v>
          </cell>
          <cell r="AC649">
            <v>0.20761200716845879</v>
          </cell>
          <cell r="AD649">
            <v>0.52551515616999489</v>
          </cell>
          <cell r="AE649">
            <v>9.3436418330773208E-2</v>
          </cell>
          <cell r="AF649">
            <v>3.0953061031440865</v>
          </cell>
          <cell r="AO649">
            <v>0.15</v>
          </cell>
          <cell r="AP649">
            <v>0.12343641833077312</v>
          </cell>
          <cell r="AX649">
            <v>0.02</v>
          </cell>
          <cell r="AY649">
            <v>0.20761200716845879</v>
          </cell>
          <cell r="AZ649">
            <v>0.52551515616999489</v>
          </cell>
          <cell r="BA649">
            <v>0.12343641833077312</v>
          </cell>
          <cell r="BB649">
            <v>3.0953061031440865</v>
          </cell>
          <cell r="BK649">
            <v>0.13087378640776698</v>
          </cell>
          <cell r="BL649">
            <v>0.11843641833077312</v>
          </cell>
          <cell r="BT649">
            <v>0.02</v>
          </cell>
          <cell r="BU649">
            <v>0.20761200716845879</v>
          </cell>
          <cell r="BV649">
            <v>0.52551515616999489</v>
          </cell>
          <cell r="BW649">
            <v>0.11843641833077312</v>
          </cell>
          <cell r="BX649">
            <v>6.2194173607585297</v>
          </cell>
          <cell r="CG649">
            <v>0.10934456582114423</v>
          </cell>
          <cell r="CH649">
            <v>7.343641833077319E-2</v>
          </cell>
          <cell r="CP649">
            <v>1.9879651916311795E-2</v>
          </cell>
          <cell r="CQ649">
            <v>0.20761200716845879</v>
          </cell>
          <cell r="CR649">
            <v>0.52551515616999489</v>
          </cell>
          <cell r="CS649">
            <v>7.343641833077319E-2</v>
          </cell>
          <cell r="CT649">
            <v>4.5593294934614361</v>
          </cell>
          <cell r="DC649">
            <v>0.13</v>
          </cell>
          <cell r="DD649">
            <v>8.3436418330773199E-2</v>
          </cell>
          <cell r="DL649">
            <v>0.02</v>
          </cell>
          <cell r="DM649">
            <v>0.20761200716845879</v>
          </cell>
          <cell r="DN649">
            <v>0.52551515616999489</v>
          </cell>
          <cell r="DO649">
            <v>8.3436418330773199E-2</v>
          </cell>
        </row>
        <row r="650">
          <cell r="S650">
            <v>7.0000000000000007E-2</v>
          </cell>
          <cell r="AO650">
            <v>7.0000000000000007E-2</v>
          </cell>
          <cell r="BK650">
            <v>0.08</v>
          </cell>
        </row>
        <row r="651">
          <cell r="BK651">
            <v>0.1677509196006306</v>
          </cell>
        </row>
        <row r="653">
          <cell r="S653">
            <v>1.05</v>
          </cell>
          <cell r="AB653">
            <v>0.23</v>
          </cell>
          <cell r="AL653">
            <v>27.57</v>
          </cell>
          <cell r="AO653">
            <v>1.18</v>
          </cell>
          <cell r="AX653">
            <v>0.21</v>
          </cell>
          <cell r="BH653">
            <v>30.32</v>
          </cell>
          <cell r="BK653">
            <v>1.1399999999999999</v>
          </cell>
          <cell r="BT653">
            <v>0.2</v>
          </cell>
          <cell r="CD653">
            <v>29.05</v>
          </cell>
        </row>
        <row r="654">
          <cell r="S654">
            <v>1.1599999999999999</v>
          </cell>
          <cell r="AB654">
            <v>0.13</v>
          </cell>
          <cell r="AL654">
            <v>31.9</v>
          </cell>
          <cell r="AO654">
            <v>1.1499999999999999</v>
          </cell>
          <cell r="AX654">
            <v>0.13</v>
          </cell>
          <cell r="BH654">
            <v>31.1</v>
          </cell>
          <cell r="BK654">
            <v>1.08</v>
          </cell>
          <cell r="BT654">
            <v>0.18</v>
          </cell>
          <cell r="CD654">
            <v>31.1</v>
          </cell>
        </row>
        <row r="655">
          <cell r="BK655">
            <v>1.1000000000000001</v>
          </cell>
          <cell r="BT655">
            <v>0.23</v>
          </cell>
          <cell r="CD655">
            <v>29.3</v>
          </cell>
        </row>
        <row r="656">
          <cell r="BK656">
            <v>1.29080118694362</v>
          </cell>
          <cell r="BT656">
            <v>0.15727002967359049</v>
          </cell>
          <cell r="CD656">
            <v>32.640949554896139</v>
          </cell>
        </row>
        <row r="657">
          <cell r="BK657">
            <v>1.02</v>
          </cell>
          <cell r="BT657">
            <v>0.22</v>
          </cell>
          <cell r="CD657">
            <v>27.7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G Intensity"/>
      <sheetName val="T&amp;S Intensity"/>
      <sheetName val="Lifetime"/>
      <sheetName val="SSP1 RCP1.9"/>
      <sheetName val="SSP2 RCP1.9"/>
      <sheetName val="SSP5 RCP1.9"/>
      <sheetName val="SSP2 Baseline"/>
      <sheetName val="Sheet1"/>
      <sheetName val="Battery market shares"/>
      <sheetName val="Transport electrification"/>
      <sheetName val="Transport hydrogen"/>
      <sheetName val="PHS status"/>
      <sheetName val="Flexibility scenarios"/>
      <sheetName val="Flexibility scenarios (2)"/>
      <sheetName val="Flexibility scenarios (5)"/>
      <sheetName val="Flexibility scenarios (keep)"/>
      <sheetName val="Flexibility scenarios (used)"/>
      <sheetName val="Flexibility scenarios (7)"/>
      <sheetName val="Flexibility scenarios (4)"/>
      <sheetName val="Royalties"/>
      <sheetName val="Investment attractiveness"/>
      <sheetName val="Corruption"/>
      <sheetName val="LCA"/>
      <sheetName val="Losses"/>
      <sheetName val="PED (keep)"/>
      <sheetName val="Sheet3"/>
      <sheetName val="Sheet3 (Keep)"/>
      <sheetName val="Sheet3 (Keep) (2)"/>
      <sheetName val="Sheet3 (2)"/>
      <sheetName val="Sheet4"/>
      <sheetName val="Figure"/>
      <sheetName val="Transport"/>
      <sheetName val="Energy demand"/>
      <sheetName val="Energy demand (2)"/>
      <sheetName val="Energy demand 2"/>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7">
          <cell r="D7">
            <v>5.0000000000000001E-3</v>
          </cell>
          <cell r="E7">
            <v>1.6E-2</v>
          </cell>
          <cell r="F7">
            <v>6.9000000000000006E-2</v>
          </cell>
          <cell r="G7">
            <v>7.4999999999999997E-2</v>
          </cell>
          <cell r="H7">
            <v>0.16</v>
          </cell>
        </row>
        <row r="8">
          <cell r="D8">
            <v>0</v>
          </cell>
          <cell r="E8">
            <v>0.05</v>
          </cell>
          <cell r="F8">
            <v>0.23300000000000001</v>
          </cell>
          <cell r="G8">
            <v>0.496</v>
          </cell>
          <cell r="H8">
            <v>0.74</v>
          </cell>
        </row>
        <row r="20">
          <cell r="E20">
            <v>0.99</v>
          </cell>
          <cell r="F20">
            <v>0.92</v>
          </cell>
          <cell r="G20">
            <v>0.81</v>
          </cell>
          <cell r="H20">
            <v>0.69</v>
          </cell>
        </row>
        <row r="21">
          <cell r="E21">
            <v>1.0000000000000009E-2</v>
          </cell>
          <cell r="F21">
            <v>7.999999999999996E-2</v>
          </cell>
          <cell r="G21">
            <v>0.18999999999999995</v>
          </cell>
          <cell r="H21">
            <v>0.31000000000000005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8" Type="http://schemas.openxmlformats.org/officeDocument/2006/relationships/hyperlink" Target="https://tradingeconomics.com/commodities" TargetMode="External"/><Relationship Id="rId13" Type="http://schemas.openxmlformats.org/officeDocument/2006/relationships/printerSettings" Target="../printerSettings/printerSettings8.bin"/><Relationship Id="rId3" Type="http://schemas.openxmlformats.org/officeDocument/2006/relationships/hyperlink" Target="https://tradingeconomics.com/commodities" TargetMode="External"/><Relationship Id="rId7" Type="http://schemas.openxmlformats.org/officeDocument/2006/relationships/hyperlink" Target="https://www.metalary.com/tungsten-price/" TargetMode="External"/><Relationship Id="rId12" Type="http://schemas.openxmlformats.org/officeDocument/2006/relationships/hyperlink" Target="https://s3-us-west-2.amazonaws.com/prd-wret/assets/palladium/production/mineral-pubs/bismuth/mcs-2018-bismu.pdf" TargetMode="External"/><Relationship Id="rId2" Type="http://schemas.openxmlformats.org/officeDocument/2006/relationships/hyperlink" Target="https://www.bullionbypost.eu/gold-price/10year/kilograms/USD/" TargetMode="External"/><Relationship Id="rId1" Type="http://schemas.openxmlformats.org/officeDocument/2006/relationships/hyperlink" Target="https://www.bullionbypost.eu/gold-price/10year/kilograms/USD/" TargetMode="External"/><Relationship Id="rId6" Type="http://schemas.openxmlformats.org/officeDocument/2006/relationships/hyperlink" Target="https://tradingeconomics.com/commodities" TargetMode="External"/><Relationship Id="rId11" Type="http://schemas.openxmlformats.org/officeDocument/2006/relationships/hyperlink" Target="https://www.usgs.gov/centers/nmic/rhenium-statistics-and-information" TargetMode="External"/><Relationship Id="rId5" Type="http://schemas.openxmlformats.org/officeDocument/2006/relationships/hyperlink" Target="https://tradingeconomics.com/commodities" TargetMode="External"/><Relationship Id="rId10" Type="http://schemas.openxmlformats.org/officeDocument/2006/relationships/hyperlink" Target="https://www.usgs.gov/centers/nmic/silica-statistics-and-information" TargetMode="External"/><Relationship Id="rId4" Type="http://schemas.openxmlformats.org/officeDocument/2006/relationships/hyperlink" Target="https://tradingeconomics.com/commodities" TargetMode="External"/><Relationship Id="rId9" Type="http://schemas.openxmlformats.org/officeDocument/2006/relationships/hyperlink" Target="https://www.usgs.gov/centers/nmic/chromium-statistics-and-informa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3386D-12FA-41A6-8E10-DB8465C0AF69}">
  <sheetPr codeName="Sheet1"/>
  <dimension ref="A1:GI674"/>
  <sheetViews>
    <sheetView tabSelected="1" zoomScaleNormal="80" workbookViewId="0">
      <pane xSplit="1" ySplit="5" topLeftCell="B6" activePane="bottomRight" state="frozen"/>
      <selection pane="topRight" activeCell="B1" sqref="B1"/>
      <selection pane="bottomLeft" activeCell="A6" sqref="A6"/>
      <selection pane="bottomRight" activeCell="B447" sqref="B447"/>
    </sheetView>
  </sheetViews>
  <sheetFormatPr defaultColWidth="9.68359375" defaultRowHeight="12.3" x14ac:dyDescent="0.55000000000000004"/>
  <cols>
    <col min="1" max="1" width="9.68359375" style="41"/>
    <col min="2" max="2" width="14.68359375" style="41" customWidth="1"/>
    <col min="3" max="3" width="12.3125" style="41" customWidth="1"/>
    <col min="4" max="6" width="9.68359375" style="41"/>
    <col min="7" max="7" width="12.68359375" style="41" customWidth="1"/>
    <col min="8" max="12" width="9.68359375" style="41"/>
    <col min="13" max="13" width="36.68359375" style="41" customWidth="1"/>
    <col min="14" max="14" width="28.68359375" style="41" customWidth="1"/>
    <col min="15" max="16" width="40.68359375" style="41" customWidth="1"/>
    <col min="17" max="18" width="24.68359375" style="41" customWidth="1"/>
    <col min="19" max="19" width="7.68359375" style="41" customWidth="1"/>
    <col min="20" max="40" width="7.3125" style="41" customWidth="1"/>
    <col min="41" max="41" width="7.68359375" style="41" customWidth="1"/>
    <col min="42" max="62" width="7.3125" style="41" customWidth="1"/>
    <col min="63" max="63" width="7.68359375" style="41" customWidth="1"/>
    <col min="64" max="84" width="7.3125" style="41" customWidth="1"/>
    <col min="85" max="85" width="7.68359375" style="41" customWidth="1"/>
    <col min="86" max="106" width="7.3125" style="41" customWidth="1"/>
    <col min="107" max="107" width="7.68359375" style="41" customWidth="1"/>
    <col min="108" max="128" width="7.3125" style="41" customWidth="1"/>
    <col min="129" max="129" width="5.68359375" style="41" customWidth="1"/>
    <col min="130" max="130" width="8.68359375" style="41" customWidth="1"/>
    <col min="131" max="131" width="18.68359375" style="41" customWidth="1"/>
    <col min="132" max="132" width="1.68359375" style="41" customWidth="1"/>
    <col min="133" max="137" width="9.68359375" style="41"/>
    <col min="138" max="138" width="1.68359375" style="41" customWidth="1"/>
    <col min="139" max="160" width="9.68359375" style="41"/>
    <col min="161" max="161" width="1.68359375" style="41" customWidth="1"/>
    <col min="162" max="181" width="9.68359375" style="41"/>
    <col min="182" max="182" width="9.68359375" style="41" customWidth="1"/>
    <col min="183" max="183" width="9.68359375" style="41"/>
    <col min="184" max="184" width="1.68359375" style="41" customWidth="1"/>
    <col min="185" max="190" width="9.68359375" style="41"/>
    <col min="191" max="191" width="1.68359375" style="41" customWidth="1"/>
    <col min="192" max="16384" width="9.68359375" style="41"/>
  </cols>
  <sheetData>
    <row r="1" spans="1:191" ht="14.4" x14ac:dyDescent="0.55000000000000004">
      <c r="B1" t="s">
        <v>2170</v>
      </c>
      <c r="EB1" s="41" t="s">
        <v>0</v>
      </c>
      <c r="EC1" s="44"/>
      <c r="ED1" s="44"/>
      <c r="EE1" s="44"/>
      <c r="EF1" s="44"/>
      <c r="EG1" s="44"/>
      <c r="EK1" s="74" t="s">
        <v>1862</v>
      </c>
      <c r="FH1" s="74" t="s">
        <v>1862</v>
      </c>
      <c r="GI1" s="41" t="s">
        <v>0</v>
      </c>
    </row>
    <row r="2" spans="1:191" ht="14.4" customHeight="1" x14ac:dyDescent="0.55000000000000004">
      <c r="N2" s="41">
        <f>COUNTA(N6:N657)</f>
        <v>651</v>
      </c>
      <c r="O2" s="41">
        <f>COUNTA(O6:O657)</f>
        <v>650</v>
      </c>
      <c r="P2" s="41">
        <f>COUNTA(P6:P657)</f>
        <v>622</v>
      </c>
      <c r="DY2" s="54" t="s">
        <v>1863</v>
      </c>
      <c r="EB2" s="41" t="s">
        <v>0</v>
      </c>
      <c r="EC2" s="4">
        <f>SUM(EC6:EC657)</f>
        <v>39.157966016348979</v>
      </c>
      <c r="ED2" s="4">
        <f>SUM(ED6:ED657)</f>
        <v>95.418490665517254</v>
      </c>
      <c r="EE2" s="5">
        <f>SUM(EE6:EE657)</f>
        <v>204.16164323280023</v>
      </c>
      <c r="EF2" s="4">
        <f>SUM(EF6:EF657)</f>
        <v>18.212262664973018</v>
      </c>
      <c r="EG2" s="4">
        <f>SUM(EG6:EG657)</f>
        <v>28.912010024798072</v>
      </c>
      <c r="EK2" s="2">
        <f>2.96*2204.6</f>
        <v>6525.616</v>
      </c>
      <c r="EL2" s="2">
        <f>1000000*(1272/31.1)</f>
        <v>40900321.543408357</v>
      </c>
      <c r="EM2" s="2">
        <f>1000000*(15.75/31.1)</f>
        <v>506430.86816720251</v>
      </c>
      <c r="EN2" s="2">
        <v>53575.8976510047</v>
      </c>
      <c r="EO2" s="2">
        <v>27040</v>
      </c>
      <c r="EP2" s="2">
        <f>1000*(326/7.93)</f>
        <v>41109.709962168978</v>
      </c>
      <c r="EQ2" s="2">
        <f>1.018*2204.6</f>
        <v>2244.2828</v>
      </c>
      <c r="ER2" s="2">
        <f>1.327*2204.6</f>
        <v>2925.5041999999999</v>
      </c>
      <c r="ES2" s="2">
        <v>13114</v>
      </c>
      <c r="ET2" s="2">
        <f>32.94*2204.6</f>
        <v>72619.52399999999</v>
      </c>
      <c r="EU2" s="2">
        <f>1000000*(882.66/31.1)</f>
        <v>28381350.482315108</v>
      </c>
      <c r="EV2" s="2">
        <f>1000000*(1036.43/31.1)</f>
        <v>33325723.472668812</v>
      </c>
      <c r="EW2" s="2">
        <f>1000000*(2225.3/31.1)</f>
        <v>71553054.662379429</v>
      </c>
      <c r="EX2" s="2">
        <v>279</v>
      </c>
      <c r="EY2" s="2">
        <v>93</v>
      </c>
      <c r="EZ2" s="2">
        <v>9.14</v>
      </c>
      <c r="FA2" s="2">
        <f>(137632563/1.618)/52.2924</f>
        <v>1626687.410628411</v>
      </c>
      <c r="FB2" s="2">
        <v>1470000</v>
      </c>
      <c r="FC2" s="2">
        <f>(100*7.17)/0.47</f>
        <v>1525.5319148936171</v>
      </c>
      <c r="FD2" s="2">
        <f>4.64*2204.6</f>
        <v>10229.343999999999</v>
      </c>
      <c r="FH2" s="2">
        <f>2.96*2204.6</f>
        <v>6525.616</v>
      </c>
      <c r="FI2" s="2">
        <f>1000000*(1272/31.1)</f>
        <v>40900321.543408357</v>
      </c>
      <c r="FJ2" s="2">
        <f>1000000*(15.75/31.1)</f>
        <v>506430.86816720251</v>
      </c>
      <c r="FK2" s="2">
        <v>53575.8976510047</v>
      </c>
      <c r="FL2" s="2">
        <v>27040</v>
      </c>
      <c r="FM2" s="2">
        <f>1000*(326/7.93)</f>
        <v>41109.709962168978</v>
      </c>
      <c r="FN2" s="2">
        <f>1.018*2204.6</f>
        <v>2244.2828</v>
      </c>
      <c r="FO2" s="2">
        <f>1.327*2204.6</f>
        <v>2925.5041999999999</v>
      </c>
      <c r="FP2" s="2">
        <v>13114</v>
      </c>
      <c r="FQ2" s="2">
        <f>32.94*2204.6</f>
        <v>72619.52399999999</v>
      </c>
      <c r="FR2" s="2">
        <f>1000000*(882.66/31.1)</f>
        <v>28381350.482315108</v>
      </c>
      <c r="FS2" s="2">
        <f>1000000*(1036.43/31.1)</f>
        <v>33325723.472668812</v>
      </c>
      <c r="FT2" s="2">
        <f>1000000*(2225.3/31.1)</f>
        <v>71553054.662379429</v>
      </c>
      <c r="FU2" s="2">
        <v>279</v>
      </c>
      <c r="FV2" s="2">
        <v>93</v>
      </c>
      <c r="FW2" s="2">
        <v>9.14</v>
      </c>
      <c r="FX2" s="2">
        <f>(137632563/1.618)/52.2924</f>
        <v>1626687.410628411</v>
      </c>
      <c r="FY2" s="2">
        <v>1470000</v>
      </c>
      <c r="FZ2" s="2">
        <f>(100*7.17)/0.47</f>
        <v>1525.5319148936171</v>
      </c>
      <c r="GA2" s="2">
        <f>4.64*2204.6</f>
        <v>10229.343999999999</v>
      </c>
      <c r="GB2" s="41" t="s">
        <v>0</v>
      </c>
      <c r="GI2" s="41" t="s">
        <v>0</v>
      </c>
    </row>
    <row r="3" spans="1:191" ht="13.2" customHeight="1" x14ac:dyDescent="0.55000000000000004">
      <c r="A3" s="41" t="s">
        <v>1864</v>
      </c>
      <c r="B3" s="41" t="s">
        <v>1</v>
      </c>
      <c r="C3" s="41" t="s">
        <v>3</v>
      </c>
      <c r="D3" s="41" t="s">
        <v>4</v>
      </c>
      <c r="E3" s="41" t="s">
        <v>1865</v>
      </c>
      <c r="F3" s="41" t="s">
        <v>2118</v>
      </c>
      <c r="G3" s="41" t="s">
        <v>6</v>
      </c>
      <c r="H3" s="55" t="s">
        <v>10</v>
      </c>
      <c r="I3" s="55"/>
      <c r="J3" s="55" t="s">
        <v>11</v>
      </c>
      <c r="K3" s="55"/>
      <c r="L3" s="55"/>
      <c r="M3" s="41" t="s">
        <v>2</v>
      </c>
      <c r="N3" s="41" t="s">
        <v>5</v>
      </c>
      <c r="O3" s="41" t="s">
        <v>1866</v>
      </c>
      <c r="P3" s="41" t="s">
        <v>1866</v>
      </c>
      <c r="Q3" s="41" t="s">
        <v>1866</v>
      </c>
      <c r="R3" s="41" t="s">
        <v>1866</v>
      </c>
      <c r="S3" s="71" t="s">
        <v>7</v>
      </c>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2" t="s">
        <v>8</v>
      </c>
      <c r="CH3" s="72"/>
      <c r="CI3" s="72"/>
      <c r="CJ3" s="72"/>
      <c r="CK3" s="72"/>
      <c r="CL3" s="72"/>
      <c r="CM3" s="72"/>
      <c r="CN3" s="72"/>
      <c r="CO3" s="72"/>
      <c r="CP3" s="72"/>
      <c r="CQ3" s="72"/>
      <c r="CR3" s="72"/>
      <c r="CS3" s="72"/>
      <c r="CT3" s="72"/>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54"/>
      <c r="EA3" s="73" t="s">
        <v>9</v>
      </c>
      <c r="EB3" s="41" t="s">
        <v>0</v>
      </c>
      <c r="EC3" s="71" t="s">
        <v>10</v>
      </c>
      <c r="ED3" s="71"/>
      <c r="EE3" s="71"/>
      <c r="EF3" s="72" t="s">
        <v>11</v>
      </c>
      <c r="EG3" s="72"/>
      <c r="EI3" s="75" t="s">
        <v>7</v>
      </c>
      <c r="EJ3" s="75"/>
      <c r="EK3" s="75"/>
      <c r="EL3" s="75"/>
      <c r="EM3" s="75"/>
      <c r="EN3" s="75"/>
      <c r="EO3" s="75"/>
      <c r="EP3" s="75"/>
      <c r="EQ3" s="75"/>
      <c r="ER3" s="75"/>
      <c r="ES3" s="75"/>
      <c r="ET3" s="75"/>
      <c r="EU3" s="75"/>
      <c r="EV3" s="75"/>
      <c r="EW3" s="75"/>
      <c r="EX3" s="75"/>
      <c r="EY3" s="75"/>
      <c r="EZ3" s="75"/>
      <c r="FA3" s="75"/>
      <c r="FB3" s="75"/>
      <c r="FC3" s="75"/>
      <c r="FD3" s="75"/>
      <c r="FF3" s="72" t="s">
        <v>8</v>
      </c>
      <c r="FG3" s="72"/>
      <c r="FH3" s="72"/>
      <c r="FI3" s="72"/>
      <c r="FJ3" s="72"/>
      <c r="FK3" s="72"/>
      <c r="FL3" s="72"/>
      <c r="FM3" s="72"/>
      <c r="FN3" s="72"/>
      <c r="FO3" s="72"/>
      <c r="FP3" s="72"/>
      <c r="FQ3" s="72"/>
      <c r="FR3" s="72"/>
      <c r="FS3" s="72"/>
      <c r="FT3" s="72"/>
      <c r="FU3" s="72"/>
      <c r="FV3" s="72"/>
      <c r="FW3" s="72"/>
      <c r="FX3" s="72"/>
      <c r="FY3" s="72"/>
      <c r="FZ3" s="72"/>
      <c r="GA3" s="72"/>
      <c r="GB3" s="41" t="s">
        <v>0</v>
      </c>
      <c r="GC3" s="76" t="s">
        <v>10</v>
      </c>
      <c r="GD3" s="76"/>
      <c r="GE3" s="76"/>
      <c r="GF3" s="72" t="s">
        <v>11</v>
      </c>
      <c r="GG3" s="72"/>
      <c r="GH3" s="72"/>
      <c r="GI3" s="41" t="s">
        <v>0</v>
      </c>
    </row>
    <row r="4" spans="1:191" x14ac:dyDescent="0.55000000000000004">
      <c r="D4" s="41" t="s">
        <v>12</v>
      </c>
      <c r="E4" s="41" t="s">
        <v>12</v>
      </c>
      <c r="F4" s="41" t="s">
        <v>2119</v>
      </c>
      <c r="G4" s="41" t="s">
        <v>13</v>
      </c>
      <c r="H4" s="41" t="s">
        <v>14</v>
      </c>
      <c r="I4" s="41" t="s">
        <v>15</v>
      </c>
      <c r="J4" s="41" t="s">
        <v>16</v>
      </c>
      <c r="K4" s="41" t="s">
        <v>19</v>
      </c>
      <c r="L4" s="41" t="s">
        <v>18</v>
      </c>
      <c r="O4" s="41" t="s">
        <v>1867</v>
      </c>
      <c r="P4" s="41" t="s">
        <v>1867</v>
      </c>
      <c r="Q4" s="41" t="s">
        <v>1867</v>
      </c>
      <c r="R4" s="41" t="s">
        <v>1867</v>
      </c>
      <c r="S4" s="56" t="s">
        <v>14</v>
      </c>
      <c r="T4" s="56"/>
      <c r="U4" s="56"/>
      <c r="V4" s="56"/>
      <c r="W4" s="56"/>
      <c r="X4" s="56"/>
      <c r="Y4" s="56"/>
      <c r="Z4" s="56"/>
      <c r="AA4" s="56"/>
      <c r="AB4" s="56"/>
      <c r="AC4" s="56"/>
      <c r="AD4" s="56"/>
      <c r="AE4" s="56"/>
      <c r="AF4" s="56"/>
      <c r="AG4" s="56"/>
      <c r="AH4" s="56"/>
      <c r="AI4" s="56"/>
      <c r="AJ4" s="56"/>
      <c r="AK4" s="56"/>
      <c r="AL4" s="56"/>
      <c r="AM4" s="56"/>
      <c r="AN4" s="56"/>
      <c r="AO4" s="57" t="s">
        <v>15</v>
      </c>
      <c r="AP4" s="57"/>
      <c r="AQ4" s="57"/>
      <c r="AR4" s="57"/>
      <c r="AS4" s="57"/>
      <c r="AT4" s="57"/>
      <c r="AU4" s="57"/>
      <c r="AV4" s="57"/>
      <c r="AW4" s="57"/>
      <c r="AX4" s="57"/>
      <c r="AY4" s="57"/>
      <c r="AZ4" s="57"/>
      <c r="BA4" s="57"/>
      <c r="BB4" s="57"/>
      <c r="BC4" s="57"/>
      <c r="BD4" s="57"/>
      <c r="BE4" s="57"/>
      <c r="BF4" s="57"/>
      <c r="BG4" s="57"/>
      <c r="BH4" s="57"/>
      <c r="BI4" s="57"/>
      <c r="BJ4" s="57"/>
      <c r="BK4" s="58" t="s">
        <v>16</v>
      </c>
      <c r="BL4" s="58"/>
      <c r="BM4" s="58"/>
      <c r="BN4" s="58"/>
      <c r="BO4" s="58"/>
      <c r="BP4" s="58"/>
      <c r="BQ4" s="58"/>
      <c r="BR4" s="58"/>
      <c r="BS4" s="58"/>
      <c r="BT4" s="58"/>
      <c r="BU4" s="58"/>
      <c r="BV4" s="58"/>
      <c r="BW4" s="58"/>
      <c r="BX4" s="58"/>
      <c r="BY4" s="58"/>
      <c r="BZ4" s="58"/>
      <c r="CA4" s="58"/>
      <c r="CB4" s="58"/>
      <c r="CC4" s="58"/>
      <c r="CD4" s="58"/>
      <c r="CE4" s="58"/>
      <c r="CF4" s="58"/>
      <c r="CG4" s="57" t="s">
        <v>17</v>
      </c>
      <c r="CH4" s="57"/>
      <c r="CI4" s="57"/>
      <c r="CJ4" s="57"/>
      <c r="CK4" s="57"/>
      <c r="CL4" s="57"/>
      <c r="CM4" s="57"/>
      <c r="CN4" s="57"/>
      <c r="CO4" s="57"/>
      <c r="CP4" s="57"/>
      <c r="CQ4" s="57"/>
      <c r="CR4" s="57"/>
      <c r="CS4" s="57"/>
      <c r="CT4" s="57"/>
      <c r="CU4" s="57"/>
      <c r="CV4" s="57"/>
      <c r="CW4" s="57"/>
      <c r="CX4" s="57"/>
      <c r="CY4" s="57"/>
      <c r="CZ4" s="57"/>
      <c r="DA4" s="57"/>
      <c r="DB4" s="57"/>
      <c r="DC4" s="58" t="s">
        <v>18</v>
      </c>
      <c r="DD4" s="58"/>
      <c r="DE4" s="58"/>
      <c r="DF4" s="58"/>
      <c r="DG4" s="58"/>
      <c r="DH4" s="58"/>
      <c r="DI4" s="58"/>
      <c r="DJ4" s="58"/>
      <c r="DK4" s="58"/>
      <c r="DL4" s="58"/>
      <c r="DM4" s="58"/>
      <c r="DN4" s="58"/>
      <c r="DO4" s="58"/>
      <c r="DP4" s="58"/>
      <c r="DQ4" s="58"/>
      <c r="DR4" s="58"/>
      <c r="DS4" s="58"/>
      <c r="DT4" s="58"/>
      <c r="DU4" s="58"/>
      <c r="DV4" s="58"/>
      <c r="DW4" s="58"/>
      <c r="DX4" s="58"/>
      <c r="DY4" s="54"/>
      <c r="EB4" s="41" t="s">
        <v>0</v>
      </c>
      <c r="EC4" s="41" t="s">
        <v>14</v>
      </c>
      <c r="ED4" s="41" t="s">
        <v>15</v>
      </c>
      <c r="EE4" s="41" t="s">
        <v>16</v>
      </c>
      <c r="EF4" s="41" t="s">
        <v>19</v>
      </c>
      <c r="EG4" s="41" t="s">
        <v>18</v>
      </c>
      <c r="EI4" s="75"/>
      <c r="EJ4" s="75"/>
      <c r="EK4" s="75"/>
      <c r="EL4" s="75"/>
      <c r="EM4" s="75"/>
      <c r="EN4" s="75"/>
      <c r="EO4" s="75"/>
      <c r="EP4" s="75"/>
      <c r="EQ4" s="75"/>
      <c r="ER4" s="75"/>
      <c r="ES4" s="75"/>
      <c r="ET4" s="75"/>
      <c r="EU4" s="75"/>
      <c r="EV4" s="75"/>
      <c r="EW4" s="75"/>
      <c r="EX4" s="75"/>
      <c r="EY4" s="75"/>
      <c r="EZ4" s="75"/>
      <c r="FA4" s="75"/>
      <c r="FB4" s="75"/>
      <c r="FC4" s="75"/>
      <c r="FD4" s="75"/>
      <c r="FF4" s="72"/>
      <c r="FG4" s="72"/>
      <c r="FH4" s="72"/>
      <c r="FI4" s="72"/>
      <c r="FJ4" s="72"/>
      <c r="FK4" s="72"/>
      <c r="FL4" s="72"/>
      <c r="FM4" s="72"/>
      <c r="FN4" s="72"/>
      <c r="FO4" s="72"/>
      <c r="FP4" s="72"/>
      <c r="FQ4" s="72"/>
      <c r="FR4" s="72"/>
      <c r="FS4" s="72"/>
      <c r="FT4" s="72"/>
      <c r="FU4" s="72"/>
      <c r="FV4" s="72"/>
      <c r="FW4" s="72"/>
      <c r="FX4" s="72"/>
      <c r="FY4" s="72"/>
      <c r="FZ4" s="72"/>
      <c r="GA4" s="72"/>
      <c r="GB4" s="41" t="s">
        <v>0</v>
      </c>
      <c r="GC4" s="76"/>
      <c r="GD4" s="76"/>
      <c r="GE4" s="76"/>
      <c r="GF4" s="72"/>
      <c r="GG4" s="72"/>
      <c r="GH4" s="72"/>
      <c r="GI4" s="41" t="s">
        <v>0</v>
      </c>
    </row>
    <row r="5" spans="1:191" ht="14.7" x14ac:dyDescent="0.55000000000000004">
      <c r="H5" s="41" t="s">
        <v>1745</v>
      </c>
      <c r="I5" s="41" t="s">
        <v>1745</v>
      </c>
      <c r="J5" s="41" t="s">
        <v>1745</v>
      </c>
      <c r="K5" s="41" t="s">
        <v>1745</v>
      </c>
      <c r="L5" s="41" t="s">
        <v>1745</v>
      </c>
      <c r="O5" s="41" t="s">
        <v>1868</v>
      </c>
      <c r="P5" s="41" t="s">
        <v>1869</v>
      </c>
      <c r="Q5" s="41" t="s">
        <v>1870</v>
      </c>
      <c r="R5" s="41" t="s">
        <v>1870</v>
      </c>
      <c r="S5" s="41" t="s">
        <v>20</v>
      </c>
      <c r="T5" s="41" t="s">
        <v>21</v>
      </c>
      <c r="U5" s="41" t="s">
        <v>22</v>
      </c>
      <c r="V5" s="41" t="s">
        <v>23</v>
      </c>
      <c r="W5" s="41" t="s">
        <v>24</v>
      </c>
      <c r="X5" s="41" t="s">
        <v>25</v>
      </c>
      <c r="Y5" s="41" t="s">
        <v>26</v>
      </c>
      <c r="Z5" s="41" t="s">
        <v>27</v>
      </c>
      <c r="AA5" s="41" t="s">
        <v>28</v>
      </c>
      <c r="AB5" s="41" t="s">
        <v>29</v>
      </c>
      <c r="AC5" s="41" t="s">
        <v>30</v>
      </c>
      <c r="AD5" s="41" t="s">
        <v>31</v>
      </c>
      <c r="AE5" s="41" t="s">
        <v>32</v>
      </c>
      <c r="AF5" s="41" t="s">
        <v>33</v>
      </c>
      <c r="AG5" s="41" t="s">
        <v>34</v>
      </c>
      <c r="AH5" s="41" t="s">
        <v>35</v>
      </c>
      <c r="AI5" s="41" t="s">
        <v>36</v>
      </c>
      <c r="AJ5" s="41" t="s">
        <v>37</v>
      </c>
      <c r="AK5" s="41" t="s">
        <v>1871</v>
      </c>
      <c r="AL5" s="41" t="s">
        <v>38</v>
      </c>
      <c r="AM5" s="41" t="s">
        <v>1101</v>
      </c>
      <c r="AN5" s="41" t="s">
        <v>39</v>
      </c>
      <c r="AO5" s="41" t="s">
        <v>20</v>
      </c>
      <c r="AP5" s="41" t="s">
        <v>21</v>
      </c>
      <c r="AQ5" s="41" t="s">
        <v>22</v>
      </c>
      <c r="AR5" s="41" t="s">
        <v>23</v>
      </c>
      <c r="AS5" s="41" t="s">
        <v>24</v>
      </c>
      <c r="AT5" s="41" t="s">
        <v>25</v>
      </c>
      <c r="AU5" s="41" t="s">
        <v>26</v>
      </c>
      <c r="AV5" s="41" t="s">
        <v>27</v>
      </c>
      <c r="AW5" s="41" t="s">
        <v>28</v>
      </c>
      <c r="AX5" s="41" t="s">
        <v>29</v>
      </c>
      <c r="AY5" s="41" t="s">
        <v>30</v>
      </c>
      <c r="AZ5" s="41" t="s">
        <v>31</v>
      </c>
      <c r="BA5" s="41" t="s">
        <v>32</v>
      </c>
      <c r="BB5" s="41" t="s">
        <v>33</v>
      </c>
      <c r="BC5" s="41" t="s">
        <v>34</v>
      </c>
      <c r="BD5" s="41" t="s">
        <v>35</v>
      </c>
      <c r="BE5" s="41" t="s">
        <v>36</v>
      </c>
      <c r="BF5" s="41" t="s">
        <v>37</v>
      </c>
      <c r="BG5" s="41" t="s">
        <v>1871</v>
      </c>
      <c r="BH5" s="41" t="s">
        <v>38</v>
      </c>
      <c r="BI5" s="41" t="s">
        <v>1101</v>
      </c>
      <c r="BJ5" s="41" t="s">
        <v>39</v>
      </c>
      <c r="BK5" s="41" t="s">
        <v>20</v>
      </c>
      <c r="BL5" s="41" t="s">
        <v>21</v>
      </c>
      <c r="BM5" s="41" t="s">
        <v>22</v>
      </c>
      <c r="BN5" s="41" t="s">
        <v>23</v>
      </c>
      <c r="BO5" s="41" t="s">
        <v>24</v>
      </c>
      <c r="BP5" s="41" t="s">
        <v>25</v>
      </c>
      <c r="BQ5" s="41" t="s">
        <v>26</v>
      </c>
      <c r="BR5" s="41" t="s">
        <v>27</v>
      </c>
      <c r="BS5" s="41" t="s">
        <v>28</v>
      </c>
      <c r="BT5" s="41" t="s">
        <v>29</v>
      </c>
      <c r="BU5" s="41" t="s">
        <v>30</v>
      </c>
      <c r="BV5" s="41" t="s">
        <v>31</v>
      </c>
      <c r="BW5" s="41" t="s">
        <v>32</v>
      </c>
      <c r="BX5" s="41" t="s">
        <v>33</v>
      </c>
      <c r="BY5" s="41" t="s">
        <v>34</v>
      </c>
      <c r="BZ5" s="41" t="s">
        <v>35</v>
      </c>
      <c r="CA5" s="41" t="s">
        <v>36</v>
      </c>
      <c r="CB5" s="41" t="s">
        <v>37</v>
      </c>
      <c r="CC5" s="41" t="s">
        <v>1871</v>
      </c>
      <c r="CD5" s="41" t="s">
        <v>38</v>
      </c>
      <c r="CE5" s="41" t="s">
        <v>1101</v>
      </c>
      <c r="CF5" s="41" t="s">
        <v>39</v>
      </c>
      <c r="CG5" s="41" t="s">
        <v>20</v>
      </c>
      <c r="CH5" s="41" t="s">
        <v>21</v>
      </c>
      <c r="CI5" s="41" t="s">
        <v>22</v>
      </c>
      <c r="CJ5" s="41" t="s">
        <v>23</v>
      </c>
      <c r="CK5" s="41" t="s">
        <v>24</v>
      </c>
      <c r="CL5" s="41" t="s">
        <v>25</v>
      </c>
      <c r="CM5" s="41" t="s">
        <v>26</v>
      </c>
      <c r="CN5" s="41" t="s">
        <v>27</v>
      </c>
      <c r="CO5" s="41" t="s">
        <v>28</v>
      </c>
      <c r="CP5" s="41" t="s">
        <v>29</v>
      </c>
      <c r="CQ5" s="41" t="s">
        <v>30</v>
      </c>
      <c r="CR5" s="41" t="s">
        <v>31</v>
      </c>
      <c r="CS5" s="41" t="s">
        <v>32</v>
      </c>
      <c r="CT5" s="41" t="s">
        <v>33</v>
      </c>
      <c r="CU5" s="41" t="s">
        <v>34</v>
      </c>
      <c r="CV5" s="41" t="s">
        <v>35</v>
      </c>
      <c r="CW5" s="41" t="s">
        <v>36</v>
      </c>
      <c r="CX5" s="41" t="s">
        <v>37</v>
      </c>
      <c r="CY5" s="41" t="s">
        <v>1871</v>
      </c>
      <c r="CZ5" s="41" t="s">
        <v>38</v>
      </c>
      <c r="DA5" s="41" t="s">
        <v>1101</v>
      </c>
      <c r="DB5" s="41" t="s">
        <v>39</v>
      </c>
      <c r="DC5" s="41" t="s">
        <v>20</v>
      </c>
      <c r="DD5" s="41" t="s">
        <v>21</v>
      </c>
      <c r="DE5" s="41" t="s">
        <v>22</v>
      </c>
      <c r="DF5" s="41" t="s">
        <v>23</v>
      </c>
      <c r="DG5" s="41" t="s">
        <v>24</v>
      </c>
      <c r="DH5" s="41" t="s">
        <v>25</v>
      </c>
      <c r="DI5" s="41" t="s">
        <v>26</v>
      </c>
      <c r="DJ5" s="41" t="s">
        <v>27</v>
      </c>
      <c r="DK5" s="41" t="s">
        <v>28</v>
      </c>
      <c r="DL5" s="41" t="s">
        <v>29</v>
      </c>
      <c r="DM5" s="41" t="s">
        <v>30</v>
      </c>
      <c r="DN5" s="41" t="s">
        <v>31</v>
      </c>
      <c r="DO5" s="41" t="s">
        <v>32</v>
      </c>
      <c r="DP5" s="41" t="s">
        <v>33</v>
      </c>
      <c r="DQ5" s="41" t="s">
        <v>34</v>
      </c>
      <c r="DR5" s="41" t="s">
        <v>35</v>
      </c>
      <c r="DS5" s="41" t="s">
        <v>36</v>
      </c>
      <c r="DT5" s="41" t="s">
        <v>37</v>
      </c>
      <c r="DU5" s="41" t="s">
        <v>1871</v>
      </c>
      <c r="DV5" s="41" t="s">
        <v>38</v>
      </c>
      <c r="DW5" s="41" t="s">
        <v>1101</v>
      </c>
      <c r="DX5" s="41" t="s">
        <v>39</v>
      </c>
      <c r="DY5" s="54"/>
      <c r="DZ5" s="41" t="s">
        <v>29</v>
      </c>
      <c r="EB5" s="41" t="s">
        <v>0</v>
      </c>
      <c r="EC5" s="41" t="s">
        <v>1745</v>
      </c>
      <c r="ED5" s="41" t="s">
        <v>1745</v>
      </c>
      <c r="EE5" s="41" t="s">
        <v>1745</v>
      </c>
      <c r="EF5" s="41" t="s">
        <v>1745</v>
      </c>
      <c r="EG5" s="41" t="s">
        <v>1745</v>
      </c>
      <c r="EI5" s="41" t="s">
        <v>1872</v>
      </c>
      <c r="EJ5" s="41" t="s">
        <v>1873</v>
      </c>
      <c r="EK5" s="41" t="s">
        <v>40</v>
      </c>
      <c r="EL5" s="41" t="s">
        <v>41</v>
      </c>
      <c r="EM5" s="41" t="s">
        <v>42</v>
      </c>
      <c r="EN5" s="41" t="s">
        <v>43</v>
      </c>
      <c r="EO5" s="41" t="s">
        <v>44</v>
      </c>
      <c r="EP5" s="41" t="s">
        <v>45</v>
      </c>
      <c r="EQ5" s="41" t="s">
        <v>46</v>
      </c>
      <c r="ER5" s="41" t="s">
        <v>47</v>
      </c>
      <c r="ES5" s="41" t="s">
        <v>48</v>
      </c>
      <c r="ET5" s="41" t="s">
        <v>49</v>
      </c>
      <c r="EU5" s="41" t="s">
        <v>50</v>
      </c>
      <c r="EV5" s="41" t="s">
        <v>51</v>
      </c>
      <c r="EW5" s="41" t="s">
        <v>52</v>
      </c>
      <c r="EX5" s="41" t="s">
        <v>53</v>
      </c>
      <c r="EY5" s="41" t="s">
        <v>54</v>
      </c>
      <c r="EZ5" s="41" t="s">
        <v>55</v>
      </c>
      <c r="FA5" s="41" t="s">
        <v>56</v>
      </c>
      <c r="FB5" s="41" t="s">
        <v>57</v>
      </c>
      <c r="FC5" s="41" t="s">
        <v>1874</v>
      </c>
      <c r="FD5" s="41" t="s">
        <v>58</v>
      </c>
      <c r="FF5" s="41" t="s">
        <v>1872</v>
      </c>
      <c r="FG5" s="41" t="s">
        <v>1873</v>
      </c>
      <c r="FH5" s="41" t="s">
        <v>40</v>
      </c>
      <c r="FI5" s="41" t="s">
        <v>41</v>
      </c>
      <c r="FJ5" s="41" t="s">
        <v>42</v>
      </c>
      <c r="FK5" s="41" t="s">
        <v>43</v>
      </c>
      <c r="FL5" s="41" t="s">
        <v>44</v>
      </c>
      <c r="FM5" s="41" t="s">
        <v>45</v>
      </c>
      <c r="FN5" s="41" t="s">
        <v>46</v>
      </c>
      <c r="FO5" s="41" t="s">
        <v>47</v>
      </c>
      <c r="FP5" s="41" t="s">
        <v>48</v>
      </c>
      <c r="FQ5" s="41" t="s">
        <v>49</v>
      </c>
      <c r="FR5" s="41" t="s">
        <v>50</v>
      </c>
      <c r="FS5" s="41" t="s">
        <v>51</v>
      </c>
      <c r="FT5" s="41" t="s">
        <v>52</v>
      </c>
      <c r="FU5" s="41" t="s">
        <v>53</v>
      </c>
      <c r="FV5" s="41" t="s">
        <v>54</v>
      </c>
      <c r="FW5" s="41" t="s">
        <v>55</v>
      </c>
      <c r="FX5" s="41" t="s">
        <v>56</v>
      </c>
      <c r="FY5" s="41" t="s">
        <v>57</v>
      </c>
      <c r="FZ5" s="41" t="s">
        <v>1874</v>
      </c>
      <c r="GA5" s="41" t="s">
        <v>58</v>
      </c>
      <c r="GB5" s="41" t="s">
        <v>0</v>
      </c>
      <c r="GC5" s="41" t="s">
        <v>59</v>
      </c>
      <c r="GD5" s="41" t="s">
        <v>29</v>
      </c>
      <c r="GE5" s="41" t="s">
        <v>1875</v>
      </c>
      <c r="GF5" s="41" t="s">
        <v>59</v>
      </c>
      <c r="GG5" s="41" t="s">
        <v>29</v>
      </c>
      <c r="GH5" s="41" t="s">
        <v>1875</v>
      </c>
      <c r="GI5" s="41" t="s">
        <v>0</v>
      </c>
    </row>
    <row r="6" spans="1:191" x14ac:dyDescent="0.55000000000000004">
      <c r="A6" s="41" t="s">
        <v>1118</v>
      </c>
      <c r="B6" s="41" t="s">
        <v>60</v>
      </c>
      <c r="C6" s="41" t="s">
        <v>65</v>
      </c>
      <c r="D6" s="41" t="s">
        <v>66</v>
      </c>
      <c r="E6" s="41" t="s">
        <v>1790</v>
      </c>
      <c r="F6" s="41">
        <v>0</v>
      </c>
      <c r="G6" s="41" t="s">
        <v>74</v>
      </c>
      <c r="H6" s="41">
        <v>1.01E-2</v>
      </c>
      <c r="I6" s="41">
        <v>2.0429999999999997E-2</v>
      </c>
      <c r="J6" s="41">
        <v>2.4029999999999999E-2</v>
      </c>
      <c r="K6" s="41">
        <v>0</v>
      </c>
      <c r="L6" s="41">
        <v>0</v>
      </c>
      <c r="M6" s="41" t="s">
        <v>1876</v>
      </c>
      <c r="N6" s="41" t="s">
        <v>1877</v>
      </c>
      <c r="O6" s="41" t="s">
        <v>1878</v>
      </c>
      <c r="P6" s="41" t="s">
        <v>1879</v>
      </c>
      <c r="S6" s="41">
        <v>10.1</v>
      </c>
      <c r="T6" s="41">
        <v>0.49</v>
      </c>
      <c r="V6" s="41">
        <v>10.5</v>
      </c>
      <c r="Z6" s="41">
        <v>3.32</v>
      </c>
      <c r="AA6" s="41">
        <v>0.54</v>
      </c>
      <c r="AB6" s="4">
        <v>0.1</v>
      </c>
      <c r="AC6" s="41">
        <v>0.12</v>
      </c>
      <c r="AO6" s="41">
        <v>22.7</v>
      </c>
      <c r="AP6" s="41">
        <v>0.38</v>
      </c>
      <c r="AR6" s="41">
        <v>13.8</v>
      </c>
      <c r="AV6" s="41">
        <v>3.47</v>
      </c>
      <c r="AW6" s="41">
        <v>0.71</v>
      </c>
      <c r="AX6" s="41">
        <v>0.09</v>
      </c>
      <c r="AY6" s="41">
        <v>0.11</v>
      </c>
      <c r="BK6" s="41">
        <v>26.7</v>
      </c>
      <c r="BL6" s="41">
        <v>0.65</v>
      </c>
      <c r="BN6" s="41">
        <v>14.3</v>
      </c>
      <c r="BR6" s="4">
        <v>2.7</v>
      </c>
      <c r="BT6" s="41">
        <v>0.09</v>
      </c>
      <c r="BU6" s="41">
        <v>0.09</v>
      </c>
      <c r="CG6" s="41">
        <v>0</v>
      </c>
      <c r="DC6" s="41">
        <v>0</v>
      </c>
      <c r="DY6" s="7" t="s">
        <v>1880</v>
      </c>
      <c r="DZ6" s="7">
        <f t="shared" ref="DZ6:DZ69" si="0">(AB6*S6+AX6*AO6+BT6*BK6)/(S6+AO6+BK6)</f>
        <v>9.1697478991596637E-2</v>
      </c>
      <c r="EA6" s="41" t="s">
        <v>1881</v>
      </c>
      <c r="EB6" s="41" t="s">
        <v>0</v>
      </c>
      <c r="EC6" s="41">
        <f>S6*AB6/100</f>
        <v>1.01E-2</v>
      </c>
      <c r="ED6" s="41">
        <f t="shared" ref="ED6:ED69" si="1">AO6*AX6/100</f>
        <v>2.0429999999999997E-2</v>
      </c>
      <c r="EE6" s="41">
        <f t="shared" ref="EE6:EE69" si="2">BK6*BT6/100</f>
        <v>2.4029999999999999E-2</v>
      </c>
      <c r="EF6" s="41">
        <f t="shared" ref="EF6:EF69" si="3">CG6*CP6/100</f>
        <v>0</v>
      </c>
      <c r="EG6" s="41">
        <f t="shared" ref="EG6:EG69" si="4">DC6*DL6/100</f>
        <v>0</v>
      </c>
      <c r="EI6" s="5">
        <f>EJ6/(S6+AO6+BK6)</f>
        <v>207.51942994144719</v>
      </c>
      <c r="EJ6" s="3">
        <f t="shared" ref="EJ6:EJ69" si="5">(EK6*EK$2+EN6*EN$2+EO6*EO$2+EP6*EP$2+EQ6*EQ$2+ER6*ER$2+ES6*ES$2+ET6*ET$2+EX6*EX$2+EY6*EY$2+EZ6*EZ$2+FC6*FC$2)/1000+(EL6*EL$2+EM6*EM$2+EU6*EU$2+EV6*EV$2+EW6*EW$2+FA6*FA$2+FB6*FB$2+FD6*FD$2)/1000000</f>
        <v>12347.406081516108</v>
      </c>
      <c r="EK6" s="3">
        <f>1000*(T6*S6+AP6*AO6+BL6*BK6)/100</f>
        <v>309.3</v>
      </c>
      <c r="EL6" s="3">
        <f>(U6*S6+AQ6*AO6+BM6*BK6)</f>
        <v>0</v>
      </c>
      <c r="EM6" s="3">
        <f>(V6*S6+AR6*AO6+BN6*BK6)</f>
        <v>801.12</v>
      </c>
      <c r="EN6" s="3">
        <f>1000*(W6*S6+AS6*AO6+BO6*BK6)/100</f>
        <v>0</v>
      </c>
      <c r="EO6" s="3">
        <f>1000*(X6*S6+AT6*AO6+BP6*BK6)/100</f>
        <v>0</v>
      </c>
      <c r="EP6" s="3">
        <f>1000*(Y6*S6+AU6*AO6+BQ6*BK6)/100</f>
        <v>0</v>
      </c>
      <c r="EQ6" s="3">
        <f>1000*(Z6*S6+AV6*AO6+BR6*BK6)/100</f>
        <v>1843.9100000000003</v>
      </c>
      <c r="ER6" s="3">
        <f>1000*(AA6*S6+AW6*AO6+BS6*BK6)/100</f>
        <v>215.70999999999995</v>
      </c>
      <c r="ES6" s="3">
        <f>1000*(AB6*S6+AX6*AO6+BT6*BK6)/100</f>
        <v>54.559999999999988</v>
      </c>
      <c r="ET6" s="3">
        <f>1000*(AC6*S6+AY6*AO6+BU6*BK6)/100</f>
        <v>61.12</v>
      </c>
      <c r="EU6" s="3">
        <f>(AD6*S6+AZ6*AO6+BV6*BK6)</f>
        <v>0</v>
      </c>
      <c r="EV6" s="3">
        <f>(AE6*S6+BA6*AO6+BW6*BK6)</f>
        <v>0</v>
      </c>
      <c r="EW6" s="3">
        <f>(AF6*S6+BB6*AO6+BX6*BK6)</f>
        <v>0</v>
      </c>
      <c r="EX6" s="3">
        <f>1000*(AG6*S6+BC6*AO6+BY6*BK6)/100</f>
        <v>0</v>
      </c>
      <c r="EY6" s="3">
        <f>1000*(AH6*S6+BD6*AO6+BZ6*BK6)/100</f>
        <v>0</v>
      </c>
      <c r="EZ6" s="3">
        <f>1000*(AI6*S6+BE6*AO6+CA6*BK6)/100</f>
        <v>0</v>
      </c>
      <c r="FA6" s="3">
        <f>(AJ6*S6+BF6*AO6+CB6*BK6)</f>
        <v>0</v>
      </c>
      <c r="FB6" s="3">
        <f>(AL6*S6+BH6*AO6+CD6*BK6)</f>
        <v>0</v>
      </c>
      <c r="FC6" s="3">
        <f t="shared" ref="FC6:FC69" si="6">1000*(AM6*S6+BI6*AO6+CE6*BK6)/100</f>
        <v>0</v>
      </c>
      <c r="FD6" s="41">
        <f>(AN6*S6+BJ6*AO6+CF6*BK6)</f>
        <v>0</v>
      </c>
      <c r="FG6" s="3">
        <f t="shared" ref="FG6:FG69" si="7">(FH6*FH$2+FK6*FK$2+FL6*FL$2+FM6*FM$2+FN6*FN$2+FO6*FO$2+FP6*FP$2+FQ6*FQ$2+FU6*FU$2+FV6*FV$2+FW6*FW$2+FZ6*FZ$2)/1000+(FI6*FI$2+FJ6*FJ$2+FR6*FR$2+FS6*FS$2+FT6*FT$2+FX6*FX$2+FY6*FY$2+GA6*GA$2)/1000000</f>
        <v>0</v>
      </c>
      <c r="FH6" s="3">
        <f t="shared" ref="FH6:FH69" si="8">1000*(CH6*$CG6+DD6*$DC6)/100</f>
        <v>0</v>
      </c>
      <c r="FI6" s="3">
        <f>(CI6*$CG6+DE6*$DC6)</f>
        <v>0</v>
      </c>
      <c r="FJ6" s="3">
        <f>(CJ6*$CG6+DF6*$DC6)</f>
        <v>0</v>
      </c>
      <c r="FK6" s="3">
        <f t="shared" ref="FK6:FQ21" si="9">1000*(CK6*$CG6+DG6*$DC6)/100</f>
        <v>0</v>
      </c>
      <c r="FL6" s="3">
        <f t="shared" si="9"/>
        <v>0</v>
      </c>
      <c r="FM6" s="3">
        <f t="shared" si="9"/>
        <v>0</v>
      </c>
      <c r="FN6" s="3">
        <f t="shared" si="9"/>
        <v>0</v>
      </c>
      <c r="FO6" s="3">
        <f t="shared" si="9"/>
        <v>0</v>
      </c>
      <c r="FP6" s="3">
        <f t="shared" si="9"/>
        <v>0</v>
      </c>
      <c r="FQ6" s="3">
        <f t="shared" si="9"/>
        <v>0</v>
      </c>
      <c r="FR6" s="3">
        <f>(CR6*$CG6+DN6*$DC6)</f>
        <v>0</v>
      </c>
      <c r="FS6" s="3">
        <f>(CS6*$CG6+DO6*$DC6)</f>
        <v>0</v>
      </c>
      <c r="FT6" s="3">
        <f>(CT6*$CG6+DP6*$DC6)</f>
        <v>0</v>
      </c>
      <c r="FU6" s="3">
        <f>1000*(CU6*$CG6+DQ6*$DC6)/100</f>
        <v>0</v>
      </c>
      <c r="FV6" s="3">
        <f>1000*(CV6*$CG6+DR6*$DC6)/100</f>
        <v>0</v>
      </c>
      <c r="FW6" s="3">
        <f>1000*(CW6*$CG6+DS6*$DC6)/100</f>
        <v>0</v>
      </c>
      <c r="FX6" s="3">
        <f>(CX6*$CG6+DT6*$DC6)</f>
        <v>0</v>
      </c>
      <c r="FY6" s="3">
        <f>(CZ6*$CG6+DV6*$DC6)</f>
        <v>0</v>
      </c>
      <c r="FZ6" s="3">
        <f>1000*(DA6*$CG6+DW6*$DC6)/100</f>
        <v>0</v>
      </c>
      <c r="GA6" s="3">
        <f>(DB6*$CG6+DX6*$DC6)</f>
        <v>0</v>
      </c>
      <c r="GB6" s="41" t="s">
        <v>0</v>
      </c>
      <c r="GC6" s="41">
        <f t="shared" ref="GC6:GC69" si="10">S6+AO6+BK6</f>
        <v>59.5</v>
      </c>
      <c r="GD6" s="4">
        <f t="shared" ref="GD6:GD69" si="11">(S6*AB6+AO6*AX6+BK6*BT6)/GC6</f>
        <v>9.1697478991596637E-2</v>
      </c>
      <c r="GE6" s="41">
        <f>GC6*GD6</f>
        <v>5.4559999999999995</v>
      </c>
      <c r="GI6" s="41" t="s">
        <v>0</v>
      </c>
    </row>
    <row r="7" spans="1:191" x14ac:dyDescent="0.55000000000000004">
      <c r="A7" s="41" t="s">
        <v>1119</v>
      </c>
      <c r="B7" s="41" t="s">
        <v>60</v>
      </c>
      <c r="C7" s="41" t="s">
        <v>69</v>
      </c>
      <c r="D7" s="41" t="s">
        <v>66</v>
      </c>
      <c r="E7" s="41" t="s">
        <v>1790</v>
      </c>
      <c r="F7" s="41">
        <v>0</v>
      </c>
      <c r="G7" s="41" t="s">
        <v>74</v>
      </c>
      <c r="H7" s="41">
        <v>0</v>
      </c>
      <c r="I7" s="41">
        <v>2.4399999999999998E-2</v>
      </c>
      <c r="J7" s="41">
        <v>0</v>
      </c>
      <c r="K7" s="41">
        <v>0</v>
      </c>
      <c r="L7" s="41">
        <v>0</v>
      </c>
      <c r="M7" s="41" t="s">
        <v>1882</v>
      </c>
      <c r="N7" s="41" t="s">
        <v>1877</v>
      </c>
      <c r="O7" s="41" t="s">
        <v>1878</v>
      </c>
      <c r="P7" s="41" t="s">
        <v>1879</v>
      </c>
      <c r="S7" s="41">
        <v>0</v>
      </c>
      <c r="AO7" s="41">
        <v>12.2</v>
      </c>
      <c r="AP7" s="41">
        <v>0.49</v>
      </c>
      <c r="AV7" s="41">
        <v>0.56000000000000005</v>
      </c>
      <c r="AX7" s="4">
        <v>0.2</v>
      </c>
      <c r="AY7" s="41">
        <v>0.21</v>
      </c>
      <c r="BK7" s="41">
        <v>0</v>
      </c>
      <c r="CG7" s="41">
        <v>0</v>
      </c>
      <c r="DC7" s="41">
        <v>0</v>
      </c>
      <c r="DY7" s="7" t="s">
        <v>1880</v>
      </c>
      <c r="DZ7" s="7">
        <f t="shared" si="0"/>
        <v>0.2</v>
      </c>
      <c r="EA7" s="41" t="s">
        <v>1883</v>
      </c>
      <c r="EB7" s="41" t="s">
        <v>0</v>
      </c>
      <c r="EC7" s="41">
        <f t="shared" ref="EC7:EC70" si="12">S7*AB7/100</f>
        <v>0</v>
      </c>
      <c r="ED7" s="41">
        <f t="shared" si="1"/>
        <v>2.4399999999999998E-2</v>
      </c>
      <c r="EE7" s="41">
        <f t="shared" si="2"/>
        <v>0</v>
      </c>
      <c r="EF7" s="41">
        <f t="shared" si="3"/>
        <v>0</v>
      </c>
      <c r="EG7" s="41">
        <f t="shared" si="4"/>
        <v>0</v>
      </c>
      <c r="EI7" s="5">
        <f t="shared" ref="EI7:EI70" si="13">EJ7/(S7+AO7+BK7)</f>
        <v>223.27250247999999</v>
      </c>
      <c r="EJ7" s="3">
        <f t="shared" si="5"/>
        <v>2723.9245302559998</v>
      </c>
      <c r="EK7" s="3">
        <f t="shared" ref="EK7:EK70" si="14">1000*(T7*S7+AP7*AO7+BL7*BK7)/100</f>
        <v>59.78</v>
      </c>
      <c r="EL7" s="3">
        <f t="shared" ref="EL7:EL70" si="15">(U7*S7+AQ7*AO7+BM7*BK7)</f>
        <v>0</v>
      </c>
      <c r="EM7" s="3">
        <f t="shared" ref="EM7:EM70" si="16">(V7*S7+AR7*AO7+BN7*BK7)</f>
        <v>0</v>
      </c>
      <c r="EN7" s="3">
        <f t="shared" ref="EN7:EN70" si="17">1000*(W7*S7+AS7*AO7+BO7*BK7)/100</f>
        <v>0</v>
      </c>
      <c r="EO7" s="3">
        <f t="shared" ref="EO7:EO70" si="18">1000*(X7*S7+AT7*AO7+BP7*BK7)/100</f>
        <v>0</v>
      </c>
      <c r="EP7" s="3">
        <f t="shared" ref="EP7:EP70" si="19">1000*(Y7*S7+AU7*AO7+BQ7*BK7)/100</f>
        <v>0</v>
      </c>
      <c r="EQ7" s="3">
        <f t="shared" ref="EQ7:EQ70" si="20">1000*(Z7*S7+AV7*AO7+BR7*BK7)/100</f>
        <v>68.319999999999993</v>
      </c>
      <c r="ER7" s="3">
        <f t="shared" ref="ER7:ER70" si="21">1000*(AA7*S7+AW7*AO7+BS7*BK7)/100</f>
        <v>0</v>
      </c>
      <c r="ES7" s="3">
        <f t="shared" ref="ES7:ES70" si="22">1000*(AB7*S7+AX7*AO7+BT7*BK7)/100</f>
        <v>24.4</v>
      </c>
      <c r="ET7" s="3">
        <f t="shared" ref="ET7:ET70" si="23">1000*(AC7*S7+AY7*AO7+BU7*BK7)/100</f>
        <v>25.62</v>
      </c>
      <c r="EU7" s="3">
        <f t="shared" ref="EU7:EU70" si="24">(AD7*S7+AZ7*AO7+BV7*BK7)</f>
        <v>0</v>
      </c>
      <c r="EV7" s="3">
        <f t="shared" ref="EV7:EV70" si="25">(AE7*S7+BA7*AO7+BW7*BK7)</f>
        <v>0</v>
      </c>
      <c r="EW7" s="3">
        <f t="shared" ref="EW7:EW70" si="26">(AF7*S7+BB7*AO7+BX7*BK7)</f>
        <v>0</v>
      </c>
      <c r="EX7" s="3">
        <f t="shared" ref="EX7:EX70" si="27">1000*(AG7*S7+BC7*AO7+BY7*BK7)/100</f>
        <v>0</v>
      </c>
      <c r="EY7" s="3">
        <f t="shared" ref="EY7:EY70" si="28">1000*(AH7*S7+BD7*AO7+BZ7*BK7)/100</f>
        <v>0</v>
      </c>
      <c r="EZ7" s="3">
        <f t="shared" ref="EZ7:EZ70" si="29">1000*(AI7*S7+BE7*AO7+CA7*BK7)/100</f>
        <v>0</v>
      </c>
      <c r="FA7" s="3">
        <f t="shared" ref="FA7:FA70" si="30">(AJ7*S7+BF7*AO7+CB7*BK7)</f>
        <v>0</v>
      </c>
      <c r="FB7" s="3">
        <f t="shared" ref="FB7:FB70" si="31">(AL7*S7+BH7*AO7+CD7*BK7)</f>
        <v>0</v>
      </c>
      <c r="FC7" s="3">
        <f t="shared" si="6"/>
        <v>0</v>
      </c>
      <c r="FD7" s="41">
        <f t="shared" ref="FD7:FD70" si="32">(AN7*S7+BJ7*AO7+CF7*BK7)</f>
        <v>0</v>
      </c>
      <c r="FG7" s="3">
        <f t="shared" si="7"/>
        <v>0</v>
      </c>
      <c r="FH7" s="3">
        <f t="shared" si="8"/>
        <v>0</v>
      </c>
      <c r="FI7" s="3">
        <f t="shared" ref="FI7:FJ70" si="33">(CI7*$CG7+DE7*$DC7)</f>
        <v>0</v>
      </c>
      <c r="FJ7" s="3">
        <f t="shared" si="33"/>
        <v>0</v>
      </c>
      <c r="FK7" s="3">
        <f t="shared" si="9"/>
        <v>0</v>
      </c>
      <c r="FL7" s="3">
        <f t="shared" si="9"/>
        <v>0</v>
      </c>
      <c r="FM7" s="3">
        <f t="shared" si="9"/>
        <v>0</v>
      </c>
      <c r="FN7" s="3">
        <f t="shared" si="9"/>
        <v>0</v>
      </c>
      <c r="FO7" s="3">
        <f t="shared" si="9"/>
        <v>0</v>
      </c>
      <c r="FP7" s="3">
        <f t="shared" si="9"/>
        <v>0</v>
      </c>
      <c r="FQ7" s="3">
        <f t="shared" si="9"/>
        <v>0</v>
      </c>
      <c r="FR7" s="3">
        <f t="shared" ref="FR7:FT70" si="34">(CR7*$CG7+DN7*$DC7)</f>
        <v>0</v>
      </c>
      <c r="FS7" s="3">
        <f t="shared" si="34"/>
        <v>0</v>
      </c>
      <c r="FT7" s="3">
        <f t="shared" si="34"/>
        <v>0</v>
      </c>
      <c r="FU7" s="3">
        <f t="shared" ref="FU7:FW70" si="35">1000*(CU7*$CG7+DQ7*$DC7)/100</f>
        <v>0</v>
      </c>
      <c r="FV7" s="3">
        <f t="shared" si="35"/>
        <v>0</v>
      </c>
      <c r="FW7" s="3">
        <f t="shared" si="35"/>
        <v>0</v>
      </c>
      <c r="FX7" s="3">
        <f t="shared" ref="FX7:FX70" si="36">(CX7*$CG7+DT7*$DC7)</f>
        <v>0</v>
      </c>
      <c r="FY7" s="3">
        <f t="shared" ref="FY7:FY70" si="37">(CZ7*$CG7+DV7*$DC7)</f>
        <v>0</v>
      </c>
      <c r="FZ7" s="3">
        <f t="shared" ref="FZ7:FZ70" si="38">1000*(DA7*$CG7+DW7*$DC7)/100</f>
        <v>0</v>
      </c>
      <c r="GA7" s="3">
        <f t="shared" ref="GA7:GA70" si="39">(DB7*$CG7+DX7*$DC7)</f>
        <v>0</v>
      </c>
      <c r="GB7" s="41" t="s">
        <v>0</v>
      </c>
      <c r="GC7" s="41">
        <f t="shared" si="10"/>
        <v>12.2</v>
      </c>
      <c r="GD7" s="41">
        <f t="shared" si="11"/>
        <v>0.2</v>
      </c>
      <c r="GE7" s="41">
        <f t="shared" ref="GE7:GE70" si="40">GC7*GD7</f>
        <v>2.44</v>
      </c>
      <c r="GI7" s="41" t="s">
        <v>0</v>
      </c>
    </row>
    <row r="8" spans="1:191" x14ac:dyDescent="0.55000000000000004">
      <c r="A8" s="41" t="s">
        <v>1120</v>
      </c>
      <c r="B8" s="41" t="s">
        <v>60</v>
      </c>
      <c r="C8" s="41" t="s">
        <v>69</v>
      </c>
      <c r="D8" s="41" t="s">
        <v>66</v>
      </c>
      <c r="E8" s="7" t="s">
        <v>1790</v>
      </c>
      <c r="F8" s="41">
        <v>0</v>
      </c>
      <c r="G8" s="41" t="s">
        <v>74</v>
      </c>
      <c r="H8" s="41">
        <v>0</v>
      </c>
      <c r="I8" s="41">
        <v>1.3046E-2</v>
      </c>
      <c r="J8" s="41">
        <v>3.225E-3</v>
      </c>
      <c r="K8" s="41">
        <v>0</v>
      </c>
      <c r="L8" s="41">
        <v>0</v>
      </c>
      <c r="M8" s="41" t="s">
        <v>1884</v>
      </c>
      <c r="N8" s="41" t="s">
        <v>1885</v>
      </c>
      <c r="O8" s="41" t="s">
        <v>1886</v>
      </c>
      <c r="S8" s="41">
        <v>0</v>
      </c>
      <c r="AO8" s="41">
        <f>1.3+19.8</f>
        <v>21.1</v>
      </c>
      <c r="AP8" s="1">
        <f>(0.075*1.3+0.034*19.8)/AO8</f>
        <v>3.6526066350710901E-2</v>
      </c>
      <c r="AS8" s="1">
        <f>((0.069*1.3+0.072*19.8)/AO8)/1.179</f>
        <v>6.0911930345018871E-2</v>
      </c>
      <c r="AT8" s="1"/>
      <c r="AW8" s="4">
        <f>(0.128*1.3+0.134*19.8)/AO8</f>
        <v>0.13363033175355452</v>
      </c>
      <c r="AX8" s="1">
        <f>(0.044*1.3+0.063*19.8)/AO8</f>
        <v>6.1829383886255918E-2</v>
      </c>
      <c r="AY8" s="1">
        <f>(0.021*1.3+0.031*19.8)/AO8</f>
        <v>3.038388625592417E-2</v>
      </c>
      <c r="BF8" s="6">
        <f>(60*1.3+30*13.2)/(1.3+13.2)</f>
        <v>32.689655172413794</v>
      </c>
      <c r="BK8" s="41">
        <f>2.5+10.4</f>
        <v>12.9</v>
      </c>
      <c r="BL8" s="1">
        <f>(0.027*2.5+0.011*10.4)/BK8</f>
        <v>1.4100775193798449E-2</v>
      </c>
      <c r="BO8" s="1">
        <f>((0.038*2.5+0.033*10.4)/BK8)/1.179</f>
        <v>2.8811698259594586E-2</v>
      </c>
      <c r="BP8" s="1"/>
      <c r="BS8" s="1">
        <f>(0.05*2.5+0.032*10.4)/BK8</f>
        <v>3.548837209302326E-2</v>
      </c>
      <c r="BT8" s="1">
        <f>(0.025*2.5+0.025*10.4)/BK8</f>
        <v>2.5000000000000001E-2</v>
      </c>
      <c r="BU8" s="1">
        <f>(0.014*2.5+0.014*10.4)/BK8</f>
        <v>1.4E-2</v>
      </c>
      <c r="CB8" s="6">
        <f>(20*2.5+20*16.1)/(2.5+16.1)</f>
        <v>20</v>
      </c>
      <c r="CG8" s="41">
        <v>0</v>
      </c>
      <c r="DC8" s="41">
        <v>0</v>
      </c>
      <c r="DY8" s="7" t="s">
        <v>1880</v>
      </c>
      <c r="DZ8" s="7">
        <f t="shared" si="0"/>
        <v>4.7855882352941179E-2</v>
      </c>
      <c r="EA8" s="41" t="s">
        <v>78</v>
      </c>
      <c r="EB8" s="41" t="s">
        <v>0</v>
      </c>
      <c r="EC8" s="41">
        <f t="shared" si="12"/>
        <v>0</v>
      </c>
      <c r="ED8" s="41">
        <f t="shared" si="1"/>
        <v>1.3046E-2</v>
      </c>
      <c r="EE8" s="41">
        <f t="shared" si="2"/>
        <v>3.225E-3</v>
      </c>
      <c r="EF8" s="41">
        <f t="shared" si="3"/>
        <v>0</v>
      </c>
      <c r="EG8" s="41">
        <f t="shared" si="4"/>
        <v>0</v>
      </c>
      <c r="EI8" s="5">
        <f t="shared" si="13"/>
        <v>99.927577424735077</v>
      </c>
      <c r="EJ8" s="3">
        <f t="shared" si="5"/>
        <v>3397.5376324409926</v>
      </c>
      <c r="EK8" s="3">
        <f t="shared" si="14"/>
        <v>9.5260000000000016</v>
      </c>
      <c r="EL8" s="3">
        <f t="shared" si="15"/>
        <v>0</v>
      </c>
      <c r="EM8" s="3">
        <f t="shared" si="16"/>
        <v>0</v>
      </c>
      <c r="EN8" s="3">
        <f t="shared" si="17"/>
        <v>16.569126378286683</v>
      </c>
      <c r="EO8" s="3">
        <f t="shared" si="18"/>
        <v>0</v>
      </c>
      <c r="EP8" s="3">
        <f t="shared" si="19"/>
        <v>0</v>
      </c>
      <c r="EQ8" s="3">
        <f t="shared" si="20"/>
        <v>0</v>
      </c>
      <c r="ER8" s="3">
        <f t="shared" si="21"/>
        <v>32.774000000000008</v>
      </c>
      <c r="ES8" s="3">
        <f t="shared" si="22"/>
        <v>16.271000000000001</v>
      </c>
      <c r="ET8" s="3">
        <f t="shared" si="23"/>
        <v>8.2169999999999987</v>
      </c>
      <c r="EU8" s="3">
        <f t="shared" si="24"/>
        <v>0</v>
      </c>
      <c r="EV8" s="3">
        <f t="shared" si="25"/>
        <v>0</v>
      </c>
      <c r="EW8" s="3">
        <f t="shared" si="26"/>
        <v>0</v>
      </c>
      <c r="EX8" s="3">
        <f t="shared" si="27"/>
        <v>0</v>
      </c>
      <c r="EY8" s="3">
        <f t="shared" si="28"/>
        <v>0</v>
      </c>
      <c r="EZ8" s="3">
        <f t="shared" si="29"/>
        <v>0</v>
      </c>
      <c r="FA8" s="3">
        <f t="shared" si="30"/>
        <v>947.75172413793109</v>
      </c>
      <c r="FB8" s="3">
        <f t="shared" si="31"/>
        <v>0</v>
      </c>
      <c r="FC8" s="3">
        <f t="shared" si="6"/>
        <v>0</v>
      </c>
      <c r="FD8" s="41">
        <f t="shared" si="32"/>
        <v>0</v>
      </c>
      <c r="FG8" s="3">
        <f t="shared" si="7"/>
        <v>0</v>
      </c>
      <c r="FH8" s="3">
        <f t="shared" si="8"/>
        <v>0</v>
      </c>
      <c r="FI8" s="3">
        <f t="shared" si="33"/>
        <v>0</v>
      </c>
      <c r="FJ8" s="3">
        <f t="shared" si="33"/>
        <v>0</v>
      </c>
      <c r="FK8" s="3">
        <f t="shared" si="9"/>
        <v>0</v>
      </c>
      <c r="FL8" s="3">
        <f t="shared" si="9"/>
        <v>0</v>
      </c>
      <c r="FM8" s="3">
        <f t="shared" si="9"/>
        <v>0</v>
      </c>
      <c r="FN8" s="3">
        <f t="shared" si="9"/>
        <v>0</v>
      </c>
      <c r="FO8" s="3">
        <f t="shared" si="9"/>
        <v>0</v>
      </c>
      <c r="FP8" s="3">
        <f t="shared" si="9"/>
        <v>0</v>
      </c>
      <c r="FQ8" s="3">
        <f t="shared" si="9"/>
        <v>0</v>
      </c>
      <c r="FR8" s="3">
        <f t="shared" si="34"/>
        <v>0</v>
      </c>
      <c r="FS8" s="3">
        <f t="shared" si="34"/>
        <v>0</v>
      </c>
      <c r="FT8" s="3">
        <f t="shared" si="34"/>
        <v>0</v>
      </c>
      <c r="FU8" s="3">
        <f t="shared" si="35"/>
        <v>0</v>
      </c>
      <c r="FV8" s="3">
        <f t="shared" si="35"/>
        <v>0</v>
      </c>
      <c r="FW8" s="3">
        <f t="shared" si="35"/>
        <v>0</v>
      </c>
      <c r="FX8" s="3">
        <f t="shared" si="36"/>
        <v>0</v>
      </c>
      <c r="FY8" s="3">
        <f t="shared" si="37"/>
        <v>0</v>
      </c>
      <c r="FZ8" s="3">
        <f t="shared" si="38"/>
        <v>0</v>
      </c>
      <c r="GA8" s="3">
        <f t="shared" si="39"/>
        <v>0</v>
      </c>
      <c r="GB8" s="41" t="s">
        <v>0</v>
      </c>
      <c r="GC8" s="41">
        <f t="shared" si="10"/>
        <v>34</v>
      </c>
      <c r="GD8" s="4">
        <f t="shared" si="11"/>
        <v>4.7855882352941179E-2</v>
      </c>
      <c r="GE8" s="41">
        <f t="shared" si="40"/>
        <v>1.6271</v>
      </c>
      <c r="GI8" s="41" t="s">
        <v>0</v>
      </c>
    </row>
    <row r="9" spans="1:191" x14ac:dyDescent="0.55000000000000004">
      <c r="A9" s="41" t="s">
        <v>1121</v>
      </c>
      <c r="B9" s="41" t="s">
        <v>60</v>
      </c>
      <c r="C9" s="41" t="s">
        <v>69</v>
      </c>
      <c r="D9" s="41" t="s">
        <v>66</v>
      </c>
      <c r="E9" s="7" t="s">
        <v>1790</v>
      </c>
      <c r="F9" s="41">
        <v>0</v>
      </c>
      <c r="G9" s="41" t="s">
        <v>74</v>
      </c>
      <c r="H9" s="41">
        <v>0</v>
      </c>
      <c r="I9" s="41">
        <v>5.1999999999999998E-3</v>
      </c>
      <c r="J9" s="41">
        <v>1.4300000000000001E-3</v>
      </c>
      <c r="K9" s="41">
        <v>0</v>
      </c>
      <c r="L9" s="41">
        <v>0</v>
      </c>
      <c r="M9" s="41" t="s">
        <v>1887</v>
      </c>
      <c r="N9" s="41" t="s">
        <v>1877</v>
      </c>
      <c r="O9" s="41" t="s">
        <v>1886</v>
      </c>
      <c r="S9" s="41">
        <v>0</v>
      </c>
      <c r="AO9" s="5">
        <v>4</v>
      </c>
      <c r="AP9" s="41">
        <v>0.37</v>
      </c>
      <c r="AX9" s="41">
        <v>0.13</v>
      </c>
      <c r="AY9" s="4">
        <v>0.1</v>
      </c>
      <c r="BK9" s="41">
        <v>1.3</v>
      </c>
      <c r="BL9" s="41">
        <v>0.31</v>
      </c>
      <c r="BT9" s="41">
        <v>0.11</v>
      </c>
      <c r="BU9" s="41">
        <v>0.08</v>
      </c>
      <c r="CG9" s="41">
        <v>0</v>
      </c>
      <c r="DC9" s="41">
        <v>0</v>
      </c>
      <c r="DY9" s="7" t="s">
        <v>1880</v>
      </c>
      <c r="DZ9" s="7">
        <f t="shared" si="0"/>
        <v>0.12509433962264152</v>
      </c>
      <c r="EA9" s="41" t="s">
        <v>1881</v>
      </c>
      <c r="EB9" s="41" t="s">
        <v>0</v>
      </c>
      <c r="EC9" s="41">
        <f t="shared" si="12"/>
        <v>0</v>
      </c>
      <c r="ED9" s="41">
        <f t="shared" si="1"/>
        <v>5.1999999999999998E-3</v>
      </c>
      <c r="EE9" s="41">
        <f t="shared" si="2"/>
        <v>1.4300000000000001E-3</v>
      </c>
      <c r="EF9" s="41">
        <f t="shared" si="3"/>
        <v>0</v>
      </c>
      <c r="EG9" s="41">
        <f t="shared" si="4"/>
        <v>0</v>
      </c>
      <c r="EI9" s="5">
        <f t="shared" si="13"/>
        <v>108.64633400754717</v>
      </c>
      <c r="EJ9" s="3">
        <f t="shared" si="5"/>
        <v>575.82557023999993</v>
      </c>
      <c r="EK9" s="3">
        <f t="shared" si="14"/>
        <v>18.829999999999998</v>
      </c>
      <c r="EL9" s="3">
        <f t="shared" si="15"/>
        <v>0</v>
      </c>
      <c r="EM9" s="3">
        <f t="shared" si="16"/>
        <v>0</v>
      </c>
      <c r="EN9" s="3">
        <f t="shared" si="17"/>
        <v>0</v>
      </c>
      <c r="EO9" s="3">
        <f t="shared" si="18"/>
        <v>0</v>
      </c>
      <c r="EP9" s="3">
        <f t="shared" si="19"/>
        <v>0</v>
      </c>
      <c r="EQ9" s="3">
        <f t="shared" si="20"/>
        <v>0</v>
      </c>
      <c r="ER9" s="3">
        <f t="shared" si="21"/>
        <v>0</v>
      </c>
      <c r="ES9" s="3">
        <f t="shared" si="22"/>
        <v>6.63</v>
      </c>
      <c r="ET9" s="3">
        <f t="shared" si="23"/>
        <v>5.04</v>
      </c>
      <c r="EU9" s="3">
        <f t="shared" si="24"/>
        <v>0</v>
      </c>
      <c r="EV9" s="3">
        <f t="shared" si="25"/>
        <v>0</v>
      </c>
      <c r="EW9" s="3">
        <f t="shared" si="26"/>
        <v>0</v>
      </c>
      <c r="EX9" s="3">
        <f t="shared" si="27"/>
        <v>0</v>
      </c>
      <c r="EY9" s="3">
        <f t="shared" si="28"/>
        <v>0</v>
      </c>
      <c r="EZ9" s="3">
        <f t="shared" si="29"/>
        <v>0</v>
      </c>
      <c r="FA9" s="3">
        <f t="shared" si="30"/>
        <v>0</v>
      </c>
      <c r="FB9" s="3">
        <f t="shared" si="31"/>
        <v>0</v>
      </c>
      <c r="FC9" s="3">
        <f t="shared" si="6"/>
        <v>0</v>
      </c>
      <c r="FD9" s="41">
        <f t="shared" si="32"/>
        <v>0</v>
      </c>
      <c r="FG9" s="3">
        <f t="shared" si="7"/>
        <v>0</v>
      </c>
      <c r="FH9" s="3">
        <f t="shared" si="8"/>
        <v>0</v>
      </c>
      <c r="FI9" s="3">
        <f t="shared" si="33"/>
        <v>0</v>
      </c>
      <c r="FJ9" s="3">
        <f t="shared" si="33"/>
        <v>0</v>
      </c>
      <c r="FK9" s="3">
        <f t="shared" si="9"/>
        <v>0</v>
      </c>
      <c r="FL9" s="3">
        <f t="shared" si="9"/>
        <v>0</v>
      </c>
      <c r="FM9" s="3">
        <f t="shared" si="9"/>
        <v>0</v>
      </c>
      <c r="FN9" s="3">
        <f t="shared" si="9"/>
        <v>0</v>
      </c>
      <c r="FO9" s="3">
        <f t="shared" si="9"/>
        <v>0</v>
      </c>
      <c r="FP9" s="3">
        <f t="shared" si="9"/>
        <v>0</v>
      </c>
      <c r="FQ9" s="3">
        <f t="shared" si="9"/>
        <v>0</v>
      </c>
      <c r="FR9" s="3">
        <f t="shared" si="34"/>
        <v>0</v>
      </c>
      <c r="FS9" s="3">
        <f t="shared" si="34"/>
        <v>0</v>
      </c>
      <c r="FT9" s="3">
        <f t="shared" si="34"/>
        <v>0</v>
      </c>
      <c r="FU9" s="3">
        <f t="shared" si="35"/>
        <v>0</v>
      </c>
      <c r="FV9" s="3">
        <f t="shared" si="35"/>
        <v>0</v>
      </c>
      <c r="FW9" s="3">
        <f t="shared" si="35"/>
        <v>0</v>
      </c>
      <c r="FX9" s="3">
        <f t="shared" si="36"/>
        <v>0</v>
      </c>
      <c r="FY9" s="3">
        <f t="shared" si="37"/>
        <v>0</v>
      </c>
      <c r="FZ9" s="3">
        <f t="shared" si="38"/>
        <v>0</v>
      </c>
      <c r="GA9" s="3">
        <f t="shared" si="39"/>
        <v>0</v>
      </c>
      <c r="GB9" s="41" t="s">
        <v>0</v>
      </c>
      <c r="GC9" s="41">
        <f t="shared" si="10"/>
        <v>5.3</v>
      </c>
      <c r="GD9" s="4">
        <f t="shared" si="11"/>
        <v>0.12509433962264152</v>
      </c>
      <c r="GE9" s="41">
        <f t="shared" si="40"/>
        <v>0.66300000000000003</v>
      </c>
      <c r="GI9" s="41" t="s">
        <v>0</v>
      </c>
    </row>
    <row r="10" spans="1:191" x14ac:dyDescent="0.55000000000000004">
      <c r="A10" s="41" t="s">
        <v>1122</v>
      </c>
      <c r="B10" s="41" t="s">
        <v>60</v>
      </c>
      <c r="C10" s="41" t="s">
        <v>69</v>
      </c>
      <c r="D10" s="41" t="s">
        <v>66</v>
      </c>
      <c r="E10" s="7" t="s">
        <v>1790</v>
      </c>
      <c r="F10" s="41">
        <v>0</v>
      </c>
      <c r="G10" s="41" t="s">
        <v>67</v>
      </c>
      <c r="H10" s="41">
        <v>0</v>
      </c>
      <c r="I10" s="41">
        <v>0</v>
      </c>
      <c r="J10" s="41">
        <v>7.5200000000000006E-4</v>
      </c>
      <c r="K10" s="41">
        <v>0</v>
      </c>
      <c r="L10" s="41">
        <v>0</v>
      </c>
      <c r="M10" s="41" t="s">
        <v>1888</v>
      </c>
      <c r="N10" s="41" t="s">
        <v>1889</v>
      </c>
      <c r="O10" s="41" t="s">
        <v>1878</v>
      </c>
      <c r="P10" s="41" t="s">
        <v>1890</v>
      </c>
      <c r="S10" s="41">
        <v>0</v>
      </c>
      <c r="AO10" s="41">
        <v>0</v>
      </c>
      <c r="BK10" s="41">
        <v>9.4E-2</v>
      </c>
      <c r="BL10" s="5">
        <v>1</v>
      </c>
      <c r="BT10" s="41">
        <v>0.8</v>
      </c>
      <c r="CG10" s="41">
        <v>0</v>
      </c>
      <c r="DC10" s="41">
        <v>0</v>
      </c>
      <c r="DY10" s="7" t="s">
        <v>1891</v>
      </c>
      <c r="DZ10" s="7">
        <f t="shared" si="0"/>
        <v>0.8</v>
      </c>
      <c r="EA10" s="41" t="s">
        <v>1892</v>
      </c>
      <c r="EB10" s="41" t="s">
        <v>0</v>
      </c>
      <c r="EC10" s="41">
        <f t="shared" si="12"/>
        <v>0</v>
      </c>
      <c r="ED10" s="41">
        <f t="shared" si="1"/>
        <v>0</v>
      </c>
      <c r="EE10" s="41">
        <f t="shared" si="2"/>
        <v>7.5200000000000006E-4</v>
      </c>
      <c r="EF10" s="41">
        <f t="shared" si="3"/>
        <v>0</v>
      </c>
      <c r="EG10" s="41">
        <f t="shared" si="4"/>
        <v>0</v>
      </c>
      <c r="EI10" s="5">
        <f t="shared" si="13"/>
        <v>170.16816</v>
      </c>
      <c r="EJ10" s="3">
        <f t="shared" si="5"/>
        <v>15.995807039999999</v>
      </c>
      <c r="EK10" s="3">
        <f t="shared" si="14"/>
        <v>0.94</v>
      </c>
      <c r="EL10" s="3">
        <f t="shared" si="15"/>
        <v>0</v>
      </c>
      <c r="EM10" s="3">
        <f t="shared" si="16"/>
        <v>0</v>
      </c>
      <c r="EN10" s="3">
        <f t="shared" si="17"/>
        <v>0</v>
      </c>
      <c r="EO10" s="3">
        <f t="shared" si="18"/>
        <v>0</v>
      </c>
      <c r="EP10" s="3">
        <f t="shared" si="19"/>
        <v>0</v>
      </c>
      <c r="EQ10" s="3">
        <f t="shared" si="20"/>
        <v>0</v>
      </c>
      <c r="ER10" s="3">
        <f t="shared" si="21"/>
        <v>0</v>
      </c>
      <c r="ES10" s="3">
        <f t="shared" si="22"/>
        <v>0.752</v>
      </c>
      <c r="ET10" s="3">
        <f t="shared" si="23"/>
        <v>0</v>
      </c>
      <c r="EU10" s="3">
        <f t="shared" si="24"/>
        <v>0</v>
      </c>
      <c r="EV10" s="3">
        <f t="shared" si="25"/>
        <v>0</v>
      </c>
      <c r="EW10" s="3">
        <f t="shared" si="26"/>
        <v>0</v>
      </c>
      <c r="EX10" s="3">
        <f t="shared" si="27"/>
        <v>0</v>
      </c>
      <c r="EY10" s="3">
        <f t="shared" si="28"/>
        <v>0</v>
      </c>
      <c r="EZ10" s="3">
        <f t="shared" si="29"/>
        <v>0</v>
      </c>
      <c r="FA10" s="3">
        <f t="shared" si="30"/>
        <v>0</v>
      </c>
      <c r="FB10" s="3">
        <f t="shared" si="31"/>
        <v>0</v>
      </c>
      <c r="FC10" s="3">
        <f t="shared" si="6"/>
        <v>0</v>
      </c>
      <c r="FD10" s="41">
        <f t="shared" si="32"/>
        <v>0</v>
      </c>
      <c r="FG10" s="3">
        <f t="shared" si="7"/>
        <v>0</v>
      </c>
      <c r="FH10" s="3">
        <f t="shared" si="8"/>
        <v>0</v>
      </c>
      <c r="FI10" s="3">
        <f t="shared" si="33"/>
        <v>0</v>
      </c>
      <c r="FJ10" s="3">
        <f t="shared" si="33"/>
        <v>0</v>
      </c>
      <c r="FK10" s="3">
        <f t="shared" si="9"/>
        <v>0</v>
      </c>
      <c r="FL10" s="3">
        <f t="shared" si="9"/>
        <v>0</v>
      </c>
      <c r="FM10" s="3">
        <f t="shared" si="9"/>
        <v>0</v>
      </c>
      <c r="FN10" s="3">
        <f t="shared" si="9"/>
        <v>0</v>
      </c>
      <c r="FO10" s="3">
        <f t="shared" si="9"/>
        <v>0</v>
      </c>
      <c r="FP10" s="3">
        <f t="shared" si="9"/>
        <v>0</v>
      </c>
      <c r="FQ10" s="3">
        <f t="shared" si="9"/>
        <v>0</v>
      </c>
      <c r="FR10" s="3">
        <f t="shared" si="34"/>
        <v>0</v>
      </c>
      <c r="FS10" s="3">
        <f t="shared" si="34"/>
        <v>0</v>
      </c>
      <c r="FT10" s="3">
        <f t="shared" si="34"/>
        <v>0</v>
      </c>
      <c r="FU10" s="3">
        <f t="shared" si="35"/>
        <v>0</v>
      </c>
      <c r="FV10" s="3">
        <f t="shared" si="35"/>
        <v>0</v>
      </c>
      <c r="FW10" s="3">
        <f t="shared" si="35"/>
        <v>0</v>
      </c>
      <c r="FX10" s="3">
        <f t="shared" si="36"/>
        <v>0</v>
      </c>
      <c r="FY10" s="3">
        <f t="shared" si="37"/>
        <v>0</v>
      </c>
      <c r="FZ10" s="3">
        <f t="shared" si="38"/>
        <v>0</v>
      </c>
      <c r="GA10" s="3">
        <f t="shared" si="39"/>
        <v>0</v>
      </c>
      <c r="GB10" s="41" t="s">
        <v>0</v>
      </c>
      <c r="GC10" s="41">
        <f t="shared" si="10"/>
        <v>9.4E-2</v>
      </c>
      <c r="GD10" s="41">
        <f t="shared" si="11"/>
        <v>0.8</v>
      </c>
      <c r="GE10" s="41">
        <f t="shared" si="40"/>
        <v>7.5200000000000003E-2</v>
      </c>
      <c r="GI10" s="41" t="s">
        <v>0</v>
      </c>
    </row>
    <row r="11" spans="1:191" x14ac:dyDescent="0.55000000000000004">
      <c r="A11" s="41" t="s">
        <v>1123</v>
      </c>
      <c r="B11" s="41" t="s">
        <v>60</v>
      </c>
      <c r="C11" s="41" t="s">
        <v>69</v>
      </c>
      <c r="D11" s="41" t="s">
        <v>66</v>
      </c>
      <c r="E11" s="7" t="s">
        <v>1790</v>
      </c>
      <c r="F11" s="41">
        <v>0</v>
      </c>
      <c r="G11" s="41" t="s">
        <v>67</v>
      </c>
      <c r="H11" s="41">
        <v>0</v>
      </c>
      <c r="I11" s="41">
        <v>4.6040000000000002E-4</v>
      </c>
      <c r="J11" s="41">
        <v>9.9199999999999999E-5</v>
      </c>
      <c r="K11" s="41">
        <v>0</v>
      </c>
      <c r="L11" s="41">
        <v>0</v>
      </c>
      <c r="M11" s="41" t="s">
        <v>1893</v>
      </c>
      <c r="N11" s="41" t="s">
        <v>1894</v>
      </c>
      <c r="O11" s="41" t="s">
        <v>1895</v>
      </c>
      <c r="S11" s="41">
        <v>0</v>
      </c>
      <c r="AO11" s="41">
        <f>0.406+0.286</f>
        <v>0.69199999999999995</v>
      </c>
      <c r="AP11" s="4">
        <f>(0.16*0.406+0.09*0.286)/AO11</f>
        <v>0.13106936416184972</v>
      </c>
      <c r="AX11" s="4">
        <f>(0.05*0.406+0.09*0.286)/AO11</f>
        <v>6.6531791907514459E-2</v>
      </c>
      <c r="AY11" s="4">
        <f>(0.12*0.406+0.18*0.286)/AO11</f>
        <v>0.14479768786127167</v>
      </c>
      <c r="BK11" s="41">
        <f>0.008+0.242</f>
        <v>0.25</v>
      </c>
      <c r="BL11" s="4">
        <f>(0.21*0.008+0.08*0.242)/BK11</f>
        <v>8.4159999999999999E-2</v>
      </c>
      <c r="BT11" s="4">
        <f>(0.03*0.008+0.04*0.242)/BK11</f>
        <v>3.968E-2</v>
      </c>
      <c r="BU11" s="4">
        <f>(0.05*0.008+0.08*0.242)/BK11</f>
        <v>7.9039999999999999E-2</v>
      </c>
      <c r="CG11" s="41">
        <v>0</v>
      </c>
      <c r="DC11" s="41">
        <v>0</v>
      </c>
      <c r="DY11" s="7" t="s">
        <v>1891</v>
      </c>
      <c r="DZ11" s="7">
        <f t="shared" si="0"/>
        <v>5.9405520169851386E-2</v>
      </c>
      <c r="EA11" s="41" t="s">
        <v>1896</v>
      </c>
      <c r="EB11" s="41" t="s">
        <v>0</v>
      </c>
      <c r="EC11" s="41">
        <f t="shared" si="12"/>
        <v>0</v>
      </c>
      <c r="ED11" s="41">
        <f t="shared" si="1"/>
        <v>4.6040000000000002E-4</v>
      </c>
      <c r="EE11" s="41">
        <f t="shared" si="2"/>
        <v>9.9199999999999999E-5</v>
      </c>
      <c r="EF11" s="41">
        <f t="shared" si="3"/>
        <v>0</v>
      </c>
      <c r="EG11" s="41">
        <f t="shared" si="4"/>
        <v>0</v>
      </c>
      <c r="EI11" s="5">
        <f t="shared" si="13"/>
        <v>108.00923429808917</v>
      </c>
      <c r="EJ11" s="3">
        <f t="shared" si="5"/>
        <v>101.74469870879999</v>
      </c>
      <c r="EK11" s="3">
        <f t="shared" si="14"/>
        <v>1.1174000000000002</v>
      </c>
      <c r="EL11" s="3">
        <f t="shared" si="15"/>
        <v>0</v>
      </c>
      <c r="EM11" s="3">
        <f t="shared" si="16"/>
        <v>0</v>
      </c>
      <c r="EN11" s="3">
        <f t="shared" si="17"/>
        <v>0</v>
      </c>
      <c r="EO11" s="3">
        <f t="shared" si="18"/>
        <v>0</v>
      </c>
      <c r="EP11" s="3">
        <f t="shared" si="19"/>
        <v>0</v>
      </c>
      <c r="EQ11" s="3">
        <f t="shared" si="20"/>
        <v>0</v>
      </c>
      <c r="ER11" s="3">
        <f t="shared" si="21"/>
        <v>0</v>
      </c>
      <c r="ES11" s="3">
        <f t="shared" si="22"/>
        <v>0.55959999999999999</v>
      </c>
      <c r="ET11" s="3">
        <f t="shared" si="23"/>
        <v>1.1996</v>
      </c>
      <c r="EU11" s="3">
        <f t="shared" si="24"/>
        <v>0</v>
      </c>
      <c r="EV11" s="3">
        <f t="shared" si="25"/>
        <v>0</v>
      </c>
      <c r="EW11" s="3">
        <f t="shared" si="26"/>
        <v>0</v>
      </c>
      <c r="EX11" s="3">
        <f t="shared" si="27"/>
        <v>0</v>
      </c>
      <c r="EY11" s="3">
        <f t="shared" si="28"/>
        <v>0</v>
      </c>
      <c r="EZ11" s="3">
        <f t="shared" si="29"/>
        <v>0</v>
      </c>
      <c r="FA11" s="3">
        <f t="shared" si="30"/>
        <v>0</v>
      </c>
      <c r="FB11" s="3">
        <f t="shared" si="31"/>
        <v>0</v>
      </c>
      <c r="FC11" s="3">
        <f t="shared" si="6"/>
        <v>0</v>
      </c>
      <c r="FD11" s="41">
        <f t="shared" si="32"/>
        <v>0</v>
      </c>
      <c r="FG11" s="3">
        <f t="shared" si="7"/>
        <v>0</v>
      </c>
      <c r="FH11" s="3">
        <f t="shared" si="8"/>
        <v>0</v>
      </c>
      <c r="FI11" s="3">
        <f t="shared" si="33"/>
        <v>0</v>
      </c>
      <c r="FJ11" s="3">
        <f t="shared" si="33"/>
        <v>0</v>
      </c>
      <c r="FK11" s="3">
        <f t="shared" si="9"/>
        <v>0</v>
      </c>
      <c r="FL11" s="3">
        <f t="shared" si="9"/>
        <v>0</v>
      </c>
      <c r="FM11" s="3">
        <f t="shared" si="9"/>
        <v>0</v>
      </c>
      <c r="FN11" s="3">
        <f t="shared" si="9"/>
        <v>0</v>
      </c>
      <c r="FO11" s="3">
        <f t="shared" si="9"/>
        <v>0</v>
      </c>
      <c r="FP11" s="3">
        <f t="shared" si="9"/>
        <v>0</v>
      </c>
      <c r="FQ11" s="3">
        <f t="shared" si="9"/>
        <v>0</v>
      </c>
      <c r="FR11" s="3">
        <f t="shared" si="34"/>
        <v>0</v>
      </c>
      <c r="FS11" s="3">
        <f t="shared" si="34"/>
        <v>0</v>
      </c>
      <c r="FT11" s="3">
        <f t="shared" si="34"/>
        <v>0</v>
      </c>
      <c r="FU11" s="3">
        <f t="shared" si="35"/>
        <v>0</v>
      </c>
      <c r="FV11" s="3">
        <f t="shared" si="35"/>
        <v>0</v>
      </c>
      <c r="FW11" s="3">
        <f t="shared" si="35"/>
        <v>0</v>
      </c>
      <c r="FX11" s="3">
        <f t="shared" si="36"/>
        <v>0</v>
      </c>
      <c r="FY11" s="3">
        <f t="shared" si="37"/>
        <v>0</v>
      </c>
      <c r="FZ11" s="3">
        <f t="shared" si="38"/>
        <v>0</v>
      </c>
      <c r="GA11" s="3">
        <f t="shared" si="39"/>
        <v>0</v>
      </c>
      <c r="GB11" s="41" t="s">
        <v>0</v>
      </c>
      <c r="GC11" s="41">
        <f t="shared" si="10"/>
        <v>0.94199999999999995</v>
      </c>
      <c r="GD11" s="4">
        <f t="shared" si="11"/>
        <v>5.9405520169851386E-2</v>
      </c>
      <c r="GE11" s="41">
        <f t="shared" si="40"/>
        <v>5.5960000000000003E-2</v>
      </c>
      <c r="GI11" s="41" t="s">
        <v>0</v>
      </c>
    </row>
    <row r="12" spans="1:191" x14ac:dyDescent="0.55000000000000004">
      <c r="A12" s="41" t="s">
        <v>1124</v>
      </c>
      <c r="B12" s="41" t="s">
        <v>60</v>
      </c>
      <c r="C12" s="41" t="s">
        <v>69</v>
      </c>
      <c r="D12" s="41" t="s">
        <v>66</v>
      </c>
      <c r="E12" s="7" t="s">
        <v>1791</v>
      </c>
      <c r="F12" s="41">
        <v>0</v>
      </c>
      <c r="G12" s="25" t="s">
        <v>74</v>
      </c>
      <c r="H12" s="41">
        <v>0</v>
      </c>
      <c r="I12" s="41">
        <v>0</v>
      </c>
      <c r="J12" s="41">
        <v>2.3307299999999998E-4</v>
      </c>
      <c r="K12" s="41">
        <v>0</v>
      </c>
      <c r="L12" s="41">
        <v>0</v>
      </c>
      <c r="M12" s="41" t="s">
        <v>1897</v>
      </c>
      <c r="N12" s="41" t="s">
        <v>79</v>
      </c>
      <c r="O12" s="41" t="s">
        <v>1791</v>
      </c>
      <c r="P12" s="41" t="s">
        <v>1898</v>
      </c>
      <c r="S12" s="41">
        <v>0</v>
      </c>
      <c r="AO12" s="41">
        <v>0</v>
      </c>
      <c r="BK12" s="1">
        <v>7.7690999999999996E-2</v>
      </c>
      <c r="BT12" s="41">
        <v>0.3</v>
      </c>
      <c r="BU12" s="41">
        <v>0.44600000000000001</v>
      </c>
      <c r="CG12" s="41">
        <v>0</v>
      </c>
      <c r="DC12" s="41">
        <v>0</v>
      </c>
      <c r="DY12" s="7" t="s">
        <v>1891</v>
      </c>
      <c r="DZ12" s="7">
        <f t="shared" si="0"/>
        <v>0.3</v>
      </c>
      <c r="EA12" s="41" t="s">
        <v>90</v>
      </c>
      <c r="EB12" s="41" t="s">
        <v>0</v>
      </c>
      <c r="EC12" s="41">
        <f t="shared" si="12"/>
        <v>0</v>
      </c>
      <c r="ED12" s="41">
        <f t="shared" si="1"/>
        <v>0</v>
      </c>
      <c r="EE12" s="41">
        <f t="shared" si="2"/>
        <v>2.3307299999999998E-4</v>
      </c>
      <c r="EF12" s="41">
        <f t="shared" si="3"/>
        <v>0</v>
      </c>
      <c r="EG12" s="41">
        <f t="shared" si="4"/>
        <v>0</v>
      </c>
      <c r="EI12" s="5">
        <f t="shared" si="13"/>
        <v>363.22507703999997</v>
      </c>
      <c r="EJ12" s="3">
        <f t="shared" si="5"/>
        <v>28.219319460314637</v>
      </c>
      <c r="EK12" s="3">
        <f t="shared" si="14"/>
        <v>0</v>
      </c>
      <c r="EL12" s="3">
        <f t="shared" si="15"/>
        <v>0</v>
      </c>
      <c r="EM12" s="3">
        <f t="shared" si="16"/>
        <v>0</v>
      </c>
      <c r="EN12" s="3">
        <f t="shared" si="17"/>
        <v>0</v>
      </c>
      <c r="EO12" s="3">
        <f t="shared" si="18"/>
        <v>0</v>
      </c>
      <c r="EP12" s="3">
        <f t="shared" si="19"/>
        <v>0</v>
      </c>
      <c r="EQ12" s="3">
        <f t="shared" si="20"/>
        <v>0</v>
      </c>
      <c r="ER12" s="3">
        <f t="shared" si="21"/>
        <v>0</v>
      </c>
      <c r="ES12" s="3">
        <f t="shared" si="22"/>
        <v>0.23307299999999997</v>
      </c>
      <c r="ET12" s="3">
        <f t="shared" si="23"/>
        <v>0.34650185999999999</v>
      </c>
      <c r="EU12" s="3">
        <f t="shared" si="24"/>
        <v>0</v>
      </c>
      <c r="EV12" s="3">
        <f t="shared" si="25"/>
        <v>0</v>
      </c>
      <c r="EW12" s="3">
        <f t="shared" si="26"/>
        <v>0</v>
      </c>
      <c r="EX12" s="3">
        <f t="shared" si="27"/>
        <v>0</v>
      </c>
      <c r="EY12" s="3">
        <f t="shared" si="28"/>
        <v>0</v>
      </c>
      <c r="EZ12" s="3">
        <f t="shared" si="29"/>
        <v>0</v>
      </c>
      <c r="FA12" s="3">
        <f t="shared" si="30"/>
        <v>0</v>
      </c>
      <c r="FB12" s="3">
        <f t="shared" si="31"/>
        <v>0</v>
      </c>
      <c r="FC12" s="3">
        <f t="shared" si="6"/>
        <v>0</v>
      </c>
      <c r="FD12" s="41">
        <f t="shared" si="32"/>
        <v>0</v>
      </c>
      <c r="FG12" s="3">
        <f t="shared" si="7"/>
        <v>0</v>
      </c>
      <c r="FH12" s="3">
        <f t="shared" si="8"/>
        <v>0</v>
      </c>
      <c r="FI12" s="3">
        <f t="shared" si="33"/>
        <v>0</v>
      </c>
      <c r="FJ12" s="3">
        <f t="shared" si="33"/>
        <v>0</v>
      </c>
      <c r="FK12" s="3">
        <f t="shared" si="9"/>
        <v>0</v>
      </c>
      <c r="FL12" s="3">
        <f t="shared" si="9"/>
        <v>0</v>
      </c>
      <c r="FM12" s="3">
        <f t="shared" si="9"/>
        <v>0</v>
      </c>
      <c r="FN12" s="3">
        <f t="shared" si="9"/>
        <v>0</v>
      </c>
      <c r="FO12" s="3">
        <f t="shared" si="9"/>
        <v>0</v>
      </c>
      <c r="FP12" s="3">
        <f t="shared" si="9"/>
        <v>0</v>
      </c>
      <c r="FQ12" s="3">
        <f t="shared" si="9"/>
        <v>0</v>
      </c>
      <c r="FR12" s="3">
        <f t="shared" si="34"/>
        <v>0</v>
      </c>
      <c r="FS12" s="3">
        <f t="shared" si="34"/>
        <v>0</v>
      </c>
      <c r="FT12" s="3">
        <f t="shared" si="34"/>
        <v>0</v>
      </c>
      <c r="FU12" s="3">
        <f t="shared" si="35"/>
        <v>0</v>
      </c>
      <c r="FV12" s="3">
        <f t="shared" si="35"/>
        <v>0</v>
      </c>
      <c r="FW12" s="3">
        <f t="shared" si="35"/>
        <v>0</v>
      </c>
      <c r="FX12" s="3">
        <f t="shared" si="36"/>
        <v>0</v>
      </c>
      <c r="FY12" s="3">
        <f t="shared" si="37"/>
        <v>0</v>
      </c>
      <c r="FZ12" s="3">
        <f t="shared" si="38"/>
        <v>0</v>
      </c>
      <c r="GA12" s="3">
        <f t="shared" si="39"/>
        <v>0</v>
      </c>
      <c r="GB12" s="41" t="s">
        <v>0</v>
      </c>
      <c r="GC12" s="41">
        <f t="shared" si="10"/>
        <v>7.7690999999999996E-2</v>
      </c>
      <c r="GD12" s="41">
        <f t="shared" si="11"/>
        <v>0.3</v>
      </c>
      <c r="GE12" s="41">
        <f t="shared" si="40"/>
        <v>2.33073E-2</v>
      </c>
      <c r="GI12" s="41" t="s">
        <v>0</v>
      </c>
    </row>
    <row r="13" spans="1:191" x14ac:dyDescent="0.55000000000000004">
      <c r="A13" s="41" t="s">
        <v>1125</v>
      </c>
      <c r="B13" s="41" t="s">
        <v>60</v>
      </c>
      <c r="C13" s="41" t="s">
        <v>69</v>
      </c>
      <c r="D13" s="41" t="s">
        <v>66</v>
      </c>
      <c r="E13" s="41" t="s">
        <v>1791</v>
      </c>
      <c r="F13" s="41">
        <v>0</v>
      </c>
      <c r="G13" s="25" t="s">
        <v>113</v>
      </c>
      <c r="H13" s="41">
        <v>0</v>
      </c>
      <c r="I13" s="41">
        <v>0</v>
      </c>
      <c r="J13" s="41">
        <v>2.7459000000000002</v>
      </c>
      <c r="K13" s="41">
        <v>0</v>
      </c>
      <c r="L13" s="41">
        <v>0</v>
      </c>
      <c r="M13" s="41" t="s">
        <v>150</v>
      </c>
      <c r="N13" s="41" t="s">
        <v>149</v>
      </c>
      <c r="O13" s="41" t="s">
        <v>1791</v>
      </c>
      <c r="P13" s="41" t="s">
        <v>1899</v>
      </c>
      <c r="Q13" s="41" t="s">
        <v>1899</v>
      </c>
      <c r="S13" s="41">
        <v>0</v>
      </c>
      <c r="AO13" s="41">
        <v>0</v>
      </c>
      <c r="BK13" s="41">
        <v>339</v>
      </c>
      <c r="BT13" s="41">
        <v>0.81</v>
      </c>
      <c r="BU13" s="41">
        <v>0.05</v>
      </c>
      <c r="CG13" s="41">
        <v>0</v>
      </c>
      <c r="DC13" s="41">
        <v>0</v>
      </c>
      <c r="DY13" s="7" t="s">
        <v>1880</v>
      </c>
      <c r="DZ13" s="7">
        <f t="shared" si="0"/>
        <v>0.81</v>
      </c>
      <c r="EA13" s="41" t="s">
        <v>64</v>
      </c>
      <c r="EB13" s="41" t="s">
        <v>0</v>
      </c>
      <c r="EC13" s="41">
        <f t="shared" si="12"/>
        <v>0</v>
      </c>
      <c r="ED13" s="41">
        <f t="shared" si="1"/>
        <v>0</v>
      </c>
      <c r="EE13" s="41">
        <f t="shared" si="2"/>
        <v>2.7459000000000002</v>
      </c>
      <c r="EF13" s="41">
        <f t="shared" si="3"/>
        <v>0</v>
      </c>
      <c r="EG13" s="41">
        <f t="shared" si="4"/>
        <v>0</v>
      </c>
      <c r="EI13" s="5">
        <f t="shared" si="13"/>
        <v>142.53316200000003</v>
      </c>
      <c r="EJ13" s="3">
        <f t="shared" si="5"/>
        <v>48318.741918000007</v>
      </c>
      <c r="EK13" s="3">
        <f t="shared" si="14"/>
        <v>0</v>
      </c>
      <c r="EL13" s="3">
        <f t="shared" si="15"/>
        <v>0</v>
      </c>
      <c r="EM13" s="3">
        <f t="shared" si="16"/>
        <v>0</v>
      </c>
      <c r="EN13" s="3">
        <f t="shared" si="17"/>
        <v>0</v>
      </c>
      <c r="EO13" s="3">
        <f t="shared" si="18"/>
        <v>0</v>
      </c>
      <c r="EP13" s="3">
        <f t="shared" si="19"/>
        <v>0</v>
      </c>
      <c r="EQ13" s="3">
        <f t="shared" si="20"/>
        <v>0</v>
      </c>
      <c r="ER13" s="3">
        <f t="shared" si="21"/>
        <v>0</v>
      </c>
      <c r="ES13" s="3">
        <f t="shared" si="22"/>
        <v>2745.9000000000005</v>
      </c>
      <c r="ET13" s="3">
        <f t="shared" si="23"/>
        <v>169.5</v>
      </c>
      <c r="EU13" s="3">
        <f t="shared" si="24"/>
        <v>0</v>
      </c>
      <c r="EV13" s="3">
        <f t="shared" si="25"/>
        <v>0</v>
      </c>
      <c r="EW13" s="3">
        <f t="shared" si="26"/>
        <v>0</v>
      </c>
      <c r="EX13" s="3">
        <f t="shared" si="27"/>
        <v>0</v>
      </c>
      <c r="EY13" s="3">
        <f t="shared" si="28"/>
        <v>0</v>
      </c>
      <c r="EZ13" s="3">
        <f t="shared" si="29"/>
        <v>0</v>
      </c>
      <c r="FA13" s="3">
        <f t="shared" si="30"/>
        <v>0</v>
      </c>
      <c r="FB13" s="3">
        <f t="shared" si="31"/>
        <v>0</v>
      </c>
      <c r="FC13" s="3">
        <f t="shared" si="6"/>
        <v>0</v>
      </c>
      <c r="FD13" s="41">
        <f t="shared" si="32"/>
        <v>0</v>
      </c>
      <c r="FG13" s="3">
        <f t="shared" si="7"/>
        <v>0</v>
      </c>
      <c r="FH13" s="3">
        <f t="shared" si="8"/>
        <v>0</v>
      </c>
      <c r="FI13" s="3">
        <f t="shared" si="33"/>
        <v>0</v>
      </c>
      <c r="FJ13" s="3">
        <f t="shared" si="33"/>
        <v>0</v>
      </c>
      <c r="FK13" s="3">
        <f t="shared" si="9"/>
        <v>0</v>
      </c>
      <c r="FL13" s="3">
        <f t="shared" si="9"/>
        <v>0</v>
      </c>
      <c r="FM13" s="3">
        <f t="shared" si="9"/>
        <v>0</v>
      </c>
      <c r="FN13" s="3">
        <f t="shared" si="9"/>
        <v>0</v>
      </c>
      <c r="FO13" s="3">
        <f t="shared" si="9"/>
        <v>0</v>
      </c>
      <c r="FP13" s="3">
        <f t="shared" si="9"/>
        <v>0</v>
      </c>
      <c r="FQ13" s="3">
        <f t="shared" si="9"/>
        <v>0</v>
      </c>
      <c r="FR13" s="3">
        <f t="shared" si="34"/>
        <v>0</v>
      </c>
      <c r="FS13" s="3">
        <f t="shared" si="34"/>
        <v>0</v>
      </c>
      <c r="FT13" s="3">
        <f t="shared" si="34"/>
        <v>0</v>
      </c>
      <c r="FU13" s="3">
        <f t="shared" si="35"/>
        <v>0</v>
      </c>
      <c r="FV13" s="3">
        <f t="shared" si="35"/>
        <v>0</v>
      </c>
      <c r="FW13" s="3">
        <f t="shared" si="35"/>
        <v>0</v>
      </c>
      <c r="FX13" s="3">
        <f t="shared" si="36"/>
        <v>0</v>
      </c>
      <c r="FY13" s="3">
        <f t="shared" si="37"/>
        <v>0</v>
      </c>
      <c r="FZ13" s="3">
        <f t="shared" si="38"/>
        <v>0</v>
      </c>
      <c r="GA13" s="3">
        <f t="shared" si="39"/>
        <v>0</v>
      </c>
      <c r="GB13" s="41" t="s">
        <v>0</v>
      </c>
      <c r="GC13" s="41">
        <f t="shared" si="10"/>
        <v>339</v>
      </c>
      <c r="GD13" s="4">
        <f t="shared" si="11"/>
        <v>0.81</v>
      </c>
      <c r="GE13" s="41">
        <f t="shared" si="40"/>
        <v>274.59000000000003</v>
      </c>
      <c r="GI13" s="41" t="s">
        <v>0</v>
      </c>
    </row>
    <row r="14" spans="1:191" x14ac:dyDescent="0.55000000000000004">
      <c r="A14" s="41" t="s">
        <v>1126</v>
      </c>
      <c r="B14" s="41" t="s">
        <v>60</v>
      </c>
      <c r="C14" s="41" t="s">
        <v>69</v>
      </c>
      <c r="D14" s="41" t="s">
        <v>66</v>
      </c>
      <c r="E14" s="41" t="s">
        <v>1791</v>
      </c>
      <c r="F14" s="41">
        <v>0</v>
      </c>
      <c r="G14" s="41" t="s">
        <v>67</v>
      </c>
      <c r="H14" s="41">
        <v>0</v>
      </c>
      <c r="I14" s="41">
        <v>0</v>
      </c>
      <c r="J14" s="41">
        <v>2.4750000000000001</v>
      </c>
      <c r="K14" s="41">
        <v>0</v>
      </c>
      <c r="L14" s="41">
        <v>0</v>
      </c>
      <c r="M14" s="41" t="s">
        <v>155</v>
      </c>
      <c r="N14" s="41" t="s">
        <v>154</v>
      </c>
      <c r="O14" s="41" t="s">
        <v>1791</v>
      </c>
      <c r="P14" s="41" t="s">
        <v>1900</v>
      </c>
      <c r="Q14" s="41" t="s">
        <v>1900</v>
      </c>
      <c r="S14" s="41">
        <v>0</v>
      </c>
      <c r="AO14" s="41">
        <v>0</v>
      </c>
      <c r="BK14" s="41">
        <v>330</v>
      </c>
      <c r="BT14" s="41">
        <v>0.75</v>
      </c>
      <c r="BU14" s="41">
        <v>0.06</v>
      </c>
      <c r="CG14" s="41">
        <v>0</v>
      </c>
      <c r="DC14" s="41">
        <v>0</v>
      </c>
      <c r="DY14" s="7" t="s">
        <v>1880</v>
      </c>
      <c r="DZ14" s="7">
        <f t="shared" si="0"/>
        <v>0.75</v>
      </c>
      <c r="EA14" s="41" t="s">
        <v>80</v>
      </c>
      <c r="EB14" s="41" t="s">
        <v>0</v>
      </c>
      <c r="EC14" s="41">
        <f t="shared" si="12"/>
        <v>0</v>
      </c>
      <c r="ED14" s="41">
        <f t="shared" si="1"/>
        <v>0</v>
      </c>
      <c r="EE14" s="41">
        <f t="shared" si="2"/>
        <v>2.4750000000000001</v>
      </c>
      <c r="EF14" s="41">
        <f t="shared" si="3"/>
        <v>0</v>
      </c>
      <c r="EG14" s="41">
        <f t="shared" si="4"/>
        <v>0</v>
      </c>
      <c r="EI14" s="5">
        <f t="shared" si="13"/>
        <v>141.92671439999998</v>
      </c>
      <c r="EJ14" s="3">
        <f t="shared" si="5"/>
        <v>46835.815751999995</v>
      </c>
      <c r="EK14" s="3">
        <f t="shared" si="14"/>
        <v>0</v>
      </c>
      <c r="EL14" s="3">
        <f t="shared" si="15"/>
        <v>0</v>
      </c>
      <c r="EM14" s="3">
        <f t="shared" si="16"/>
        <v>0</v>
      </c>
      <c r="EN14" s="3">
        <f t="shared" si="17"/>
        <v>0</v>
      </c>
      <c r="EO14" s="3">
        <f t="shared" si="18"/>
        <v>0</v>
      </c>
      <c r="EP14" s="3">
        <f t="shared" si="19"/>
        <v>0</v>
      </c>
      <c r="EQ14" s="3">
        <f t="shared" si="20"/>
        <v>0</v>
      </c>
      <c r="ER14" s="3">
        <f t="shared" si="21"/>
        <v>0</v>
      </c>
      <c r="ES14" s="3">
        <f t="shared" si="22"/>
        <v>2475</v>
      </c>
      <c r="ET14" s="3">
        <f t="shared" si="23"/>
        <v>198</v>
      </c>
      <c r="EU14" s="3">
        <f t="shared" si="24"/>
        <v>0</v>
      </c>
      <c r="EV14" s="3">
        <f t="shared" si="25"/>
        <v>0</v>
      </c>
      <c r="EW14" s="3">
        <f t="shared" si="26"/>
        <v>0</v>
      </c>
      <c r="EX14" s="3">
        <f t="shared" si="27"/>
        <v>0</v>
      </c>
      <c r="EY14" s="3">
        <f t="shared" si="28"/>
        <v>0</v>
      </c>
      <c r="EZ14" s="3">
        <f t="shared" si="29"/>
        <v>0</v>
      </c>
      <c r="FA14" s="3">
        <f t="shared" si="30"/>
        <v>0</v>
      </c>
      <c r="FB14" s="3">
        <f t="shared" si="31"/>
        <v>0</v>
      </c>
      <c r="FC14" s="3">
        <f t="shared" si="6"/>
        <v>0</v>
      </c>
      <c r="FD14" s="41">
        <f t="shared" si="32"/>
        <v>0</v>
      </c>
      <c r="FG14" s="3">
        <f t="shared" si="7"/>
        <v>0</v>
      </c>
      <c r="FH14" s="3">
        <f t="shared" si="8"/>
        <v>0</v>
      </c>
      <c r="FI14" s="3">
        <f t="shared" si="33"/>
        <v>0</v>
      </c>
      <c r="FJ14" s="3">
        <f t="shared" si="33"/>
        <v>0</v>
      </c>
      <c r="FK14" s="3">
        <f t="shared" si="9"/>
        <v>0</v>
      </c>
      <c r="FL14" s="3">
        <f t="shared" si="9"/>
        <v>0</v>
      </c>
      <c r="FM14" s="3">
        <f t="shared" si="9"/>
        <v>0</v>
      </c>
      <c r="FN14" s="3">
        <f t="shared" si="9"/>
        <v>0</v>
      </c>
      <c r="FO14" s="3">
        <f t="shared" si="9"/>
        <v>0</v>
      </c>
      <c r="FP14" s="3">
        <f t="shared" si="9"/>
        <v>0</v>
      </c>
      <c r="FQ14" s="3">
        <f t="shared" si="9"/>
        <v>0</v>
      </c>
      <c r="FR14" s="3">
        <f t="shared" si="34"/>
        <v>0</v>
      </c>
      <c r="FS14" s="3">
        <f t="shared" si="34"/>
        <v>0</v>
      </c>
      <c r="FT14" s="3">
        <f t="shared" si="34"/>
        <v>0</v>
      </c>
      <c r="FU14" s="3">
        <f t="shared" si="35"/>
        <v>0</v>
      </c>
      <c r="FV14" s="3">
        <f t="shared" si="35"/>
        <v>0</v>
      </c>
      <c r="FW14" s="3">
        <f t="shared" si="35"/>
        <v>0</v>
      </c>
      <c r="FX14" s="3">
        <f t="shared" si="36"/>
        <v>0</v>
      </c>
      <c r="FY14" s="3">
        <f t="shared" si="37"/>
        <v>0</v>
      </c>
      <c r="FZ14" s="3">
        <f t="shared" si="38"/>
        <v>0</v>
      </c>
      <c r="GA14" s="3">
        <f t="shared" si="39"/>
        <v>0</v>
      </c>
      <c r="GB14" s="41" t="s">
        <v>0</v>
      </c>
      <c r="GC14" s="41">
        <f t="shared" si="10"/>
        <v>330</v>
      </c>
      <c r="GD14" s="4">
        <f t="shared" si="11"/>
        <v>0.75</v>
      </c>
      <c r="GE14" s="41">
        <f t="shared" si="40"/>
        <v>247.5</v>
      </c>
      <c r="GI14" s="41" t="s">
        <v>0</v>
      </c>
    </row>
    <row r="15" spans="1:191" x14ac:dyDescent="0.55000000000000004">
      <c r="A15" s="41" t="s">
        <v>1127</v>
      </c>
      <c r="B15" s="41" t="s">
        <v>60</v>
      </c>
      <c r="C15" s="41" t="s">
        <v>61</v>
      </c>
      <c r="D15" s="41" t="s">
        <v>66</v>
      </c>
      <c r="E15" s="41" t="s">
        <v>1791</v>
      </c>
      <c r="F15" s="41">
        <v>0</v>
      </c>
      <c r="G15" s="41" t="s">
        <v>113</v>
      </c>
      <c r="H15" s="41">
        <v>1.3978400000000002</v>
      </c>
      <c r="I15" s="41">
        <v>0.74745000000000006</v>
      </c>
      <c r="J15" s="41">
        <v>0.153</v>
      </c>
      <c r="K15" s="41">
        <v>0.87254999999999994</v>
      </c>
      <c r="L15" s="41">
        <v>0.19425000000000001</v>
      </c>
      <c r="M15" s="41" t="s">
        <v>133</v>
      </c>
      <c r="N15" s="41" t="s">
        <v>70</v>
      </c>
      <c r="O15" s="41" t="s">
        <v>1791</v>
      </c>
      <c r="P15" s="41" t="s">
        <v>1901</v>
      </c>
      <c r="Q15" s="41" t="s">
        <v>1901</v>
      </c>
      <c r="S15" s="41">
        <v>138.4</v>
      </c>
      <c r="AB15" s="41">
        <v>1.01</v>
      </c>
      <c r="AC15" s="41">
        <v>7.4999999999999997E-2</v>
      </c>
      <c r="AO15" s="41">
        <v>75.5</v>
      </c>
      <c r="AX15" s="41">
        <v>0.99</v>
      </c>
      <c r="AY15" s="41">
        <v>8.4000000000000005E-2</v>
      </c>
      <c r="BK15" s="41">
        <v>17</v>
      </c>
      <c r="BT15" s="41">
        <v>0.9</v>
      </c>
      <c r="BU15" s="41">
        <v>7.0000000000000007E-2</v>
      </c>
      <c r="CG15" s="41">
        <v>83.1</v>
      </c>
      <c r="CP15" s="41">
        <v>1.05</v>
      </c>
      <c r="CQ15" s="41">
        <v>8.2000000000000003E-2</v>
      </c>
      <c r="DC15" s="41">
        <v>18.5</v>
      </c>
      <c r="DL15" s="41">
        <v>1.05</v>
      </c>
      <c r="DM15" s="41">
        <v>7.8E-2</v>
      </c>
      <c r="DY15" s="7" t="s">
        <v>1880</v>
      </c>
      <c r="DZ15" s="7">
        <f t="shared" si="0"/>
        <v>0.99536162841056752</v>
      </c>
      <c r="EA15" s="41" t="s">
        <v>64</v>
      </c>
      <c r="EB15" s="41" t="s">
        <v>0</v>
      </c>
      <c r="EC15" s="41">
        <f t="shared" si="12"/>
        <v>1.3978400000000002</v>
      </c>
      <c r="ED15" s="41">
        <f t="shared" si="1"/>
        <v>0.74745000000000006</v>
      </c>
      <c r="EE15" s="41">
        <f t="shared" si="2"/>
        <v>0.153</v>
      </c>
      <c r="EF15" s="41">
        <f t="shared" si="3"/>
        <v>0.87254999999999994</v>
      </c>
      <c r="EG15" s="41">
        <f t="shared" si="4"/>
        <v>0.19425000000000001</v>
      </c>
      <c r="EI15" s="5">
        <f t="shared" si="13"/>
        <v>186.86610740095284</v>
      </c>
      <c r="EJ15" s="3">
        <f t="shared" si="5"/>
        <v>43147.384198880012</v>
      </c>
      <c r="EK15" s="3">
        <f t="shared" si="14"/>
        <v>0</v>
      </c>
      <c r="EL15" s="3">
        <f t="shared" si="15"/>
        <v>0</v>
      </c>
      <c r="EM15" s="3">
        <f t="shared" si="16"/>
        <v>0</v>
      </c>
      <c r="EN15" s="3">
        <f t="shared" si="17"/>
        <v>0</v>
      </c>
      <c r="EO15" s="3">
        <f t="shared" si="18"/>
        <v>0</v>
      </c>
      <c r="EP15" s="3">
        <f t="shared" si="19"/>
        <v>0</v>
      </c>
      <c r="EQ15" s="3">
        <f t="shared" si="20"/>
        <v>0</v>
      </c>
      <c r="ER15" s="3">
        <f t="shared" si="21"/>
        <v>0</v>
      </c>
      <c r="ES15" s="3">
        <f t="shared" si="22"/>
        <v>2298.2900000000004</v>
      </c>
      <c r="ET15" s="3">
        <f t="shared" si="23"/>
        <v>179.12000000000003</v>
      </c>
      <c r="EU15" s="3">
        <f t="shared" si="24"/>
        <v>0</v>
      </c>
      <c r="EV15" s="3">
        <f t="shared" si="25"/>
        <v>0</v>
      </c>
      <c r="EW15" s="3">
        <f t="shared" si="26"/>
        <v>0</v>
      </c>
      <c r="EX15" s="3">
        <f t="shared" si="27"/>
        <v>0</v>
      </c>
      <c r="EY15" s="3">
        <f t="shared" si="28"/>
        <v>0</v>
      </c>
      <c r="EZ15" s="3">
        <f t="shared" si="29"/>
        <v>0</v>
      </c>
      <c r="FA15" s="3">
        <f t="shared" si="30"/>
        <v>0</v>
      </c>
      <c r="FB15" s="3">
        <f t="shared" si="31"/>
        <v>0</v>
      </c>
      <c r="FC15" s="3">
        <f t="shared" si="6"/>
        <v>0</v>
      </c>
      <c r="FD15" s="41">
        <f t="shared" si="32"/>
        <v>0</v>
      </c>
      <c r="FF15" s="5">
        <f>FG15/(CG15+DC15)</f>
        <v>196.71608795007873</v>
      </c>
      <c r="FG15" s="3">
        <f t="shared" si="7"/>
        <v>19986.354535727998</v>
      </c>
      <c r="FH15" s="3">
        <f t="shared" si="8"/>
        <v>0</v>
      </c>
      <c r="FI15" s="3">
        <f t="shared" si="33"/>
        <v>0</v>
      </c>
      <c r="FJ15" s="3">
        <f t="shared" si="33"/>
        <v>0</v>
      </c>
      <c r="FK15" s="3">
        <f t="shared" si="9"/>
        <v>0</v>
      </c>
      <c r="FL15" s="3">
        <f t="shared" si="9"/>
        <v>0</v>
      </c>
      <c r="FM15" s="3">
        <f t="shared" si="9"/>
        <v>0</v>
      </c>
      <c r="FN15" s="3">
        <f t="shared" si="9"/>
        <v>0</v>
      </c>
      <c r="FO15" s="3">
        <f t="shared" si="9"/>
        <v>0</v>
      </c>
      <c r="FP15" s="3">
        <f t="shared" si="9"/>
        <v>1066.8</v>
      </c>
      <c r="FQ15" s="3">
        <f t="shared" si="9"/>
        <v>82.571999999999989</v>
      </c>
      <c r="FR15" s="3">
        <f t="shared" si="34"/>
        <v>0</v>
      </c>
      <c r="FS15" s="3">
        <f t="shared" si="34"/>
        <v>0</v>
      </c>
      <c r="FT15" s="3">
        <f t="shared" si="34"/>
        <v>0</v>
      </c>
      <c r="FU15" s="3">
        <f t="shared" si="35"/>
        <v>0</v>
      </c>
      <c r="FV15" s="3">
        <f t="shared" si="35"/>
        <v>0</v>
      </c>
      <c r="FW15" s="3">
        <f t="shared" si="35"/>
        <v>0</v>
      </c>
      <c r="FX15" s="3">
        <f t="shared" si="36"/>
        <v>0</v>
      </c>
      <c r="FY15" s="3">
        <f t="shared" si="37"/>
        <v>0</v>
      </c>
      <c r="FZ15" s="3">
        <f t="shared" si="38"/>
        <v>0</v>
      </c>
      <c r="GA15" s="3">
        <f t="shared" si="39"/>
        <v>0</v>
      </c>
      <c r="GB15" s="41" t="s">
        <v>0</v>
      </c>
      <c r="GC15" s="41">
        <f t="shared" si="10"/>
        <v>230.9</v>
      </c>
      <c r="GD15" s="4">
        <f t="shared" si="11"/>
        <v>0.99536162841056752</v>
      </c>
      <c r="GE15" s="41">
        <f t="shared" si="40"/>
        <v>229.82900000000004</v>
      </c>
      <c r="GF15" s="41">
        <f>CG15+DC15</f>
        <v>101.6</v>
      </c>
      <c r="GG15" s="4">
        <f>(CG15*CP15+DC15*DL15)/GF15</f>
        <v>1.05</v>
      </c>
      <c r="GH15" s="41">
        <f t="shared" ref="GH15:GH17" si="41">GF15*GG15</f>
        <v>106.67999999999999</v>
      </c>
      <c r="GI15" s="41" t="s">
        <v>0</v>
      </c>
    </row>
    <row r="16" spans="1:191" x14ac:dyDescent="0.55000000000000004">
      <c r="A16" s="41" t="s">
        <v>1128</v>
      </c>
      <c r="B16" s="41" t="s">
        <v>60</v>
      </c>
      <c r="C16" s="41" t="s">
        <v>65</v>
      </c>
      <c r="D16" s="41" t="s">
        <v>66</v>
      </c>
      <c r="E16" s="41" t="s">
        <v>1791</v>
      </c>
      <c r="F16" s="41">
        <v>0</v>
      </c>
      <c r="G16" s="41" t="s">
        <v>113</v>
      </c>
      <c r="H16" s="41">
        <v>0.55076000000000003</v>
      </c>
      <c r="I16" s="41">
        <v>0.82301999999999997</v>
      </c>
      <c r="J16" s="41">
        <v>0.57200000000000006</v>
      </c>
      <c r="K16" s="41">
        <v>0.51534000000000002</v>
      </c>
      <c r="L16" s="41">
        <v>0.66932000000000003</v>
      </c>
      <c r="M16" s="41" t="s">
        <v>158</v>
      </c>
      <c r="N16" s="41" t="s">
        <v>159</v>
      </c>
      <c r="O16" s="41" t="s">
        <v>1791</v>
      </c>
      <c r="P16" s="41" t="s">
        <v>1902</v>
      </c>
      <c r="Q16" s="41" t="s">
        <v>1902</v>
      </c>
      <c r="S16" s="41">
        <f>74.2+12.6</f>
        <v>86.8</v>
      </c>
      <c r="AB16" s="4">
        <f>(0.62*74.2+0.72*12.6)/S16</f>
        <v>0.63451612903225818</v>
      </c>
      <c r="AC16" s="4">
        <f>(0.03*74.2+0.02*12.6)/S16</f>
        <v>2.8548387096774191E-2</v>
      </c>
      <c r="AO16" s="41">
        <v>141.9</v>
      </c>
      <c r="AX16" s="41">
        <v>0.57999999999999996</v>
      </c>
      <c r="AY16" s="41">
        <v>0.03</v>
      </c>
      <c r="BK16" s="5">
        <v>110</v>
      </c>
      <c r="BT16" s="41">
        <v>0.52</v>
      </c>
      <c r="BU16" s="41">
        <v>0.02</v>
      </c>
      <c r="CG16" s="41">
        <v>81.8</v>
      </c>
      <c r="CP16" s="41">
        <v>0.63</v>
      </c>
      <c r="CQ16" s="41">
        <v>0.03</v>
      </c>
      <c r="DC16" s="41">
        <v>115.4</v>
      </c>
      <c r="DL16" s="41">
        <v>0.57999999999999996</v>
      </c>
      <c r="DM16" s="41">
        <v>0.03</v>
      </c>
      <c r="DY16" s="7" t="s">
        <v>1880</v>
      </c>
      <c r="DZ16" s="7">
        <f t="shared" si="0"/>
        <v>0.57448479480366099</v>
      </c>
      <c r="EA16" s="41" t="s">
        <v>98</v>
      </c>
      <c r="EB16" s="41" t="s">
        <v>0</v>
      </c>
      <c r="EC16" s="41">
        <f t="shared" si="12"/>
        <v>0.55076000000000003</v>
      </c>
      <c r="ED16" s="41">
        <f t="shared" si="1"/>
        <v>0.82301999999999997</v>
      </c>
      <c r="EE16" s="41">
        <f t="shared" si="2"/>
        <v>0.57200000000000006</v>
      </c>
      <c r="EF16" s="41">
        <f t="shared" si="3"/>
        <v>0.51534000000000002</v>
      </c>
      <c r="EG16" s="41">
        <f t="shared" si="4"/>
        <v>0.66932000000000003</v>
      </c>
      <c r="EI16" s="5">
        <f t="shared" si="13"/>
        <v>94.495167963979924</v>
      </c>
      <c r="EJ16" s="3">
        <f t="shared" si="5"/>
        <v>32005.513389399999</v>
      </c>
      <c r="EK16" s="3">
        <f t="shared" si="14"/>
        <v>0</v>
      </c>
      <c r="EL16" s="3">
        <f t="shared" si="15"/>
        <v>0</v>
      </c>
      <c r="EM16" s="3">
        <f t="shared" si="16"/>
        <v>0</v>
      </c>
      <c r="EN16" s="3">
        <f t="shared" si="17"/>
        <v>0</v>
      </c>
      <c r="EO16" s="3">
        <f t="shared" si="18"/>
        <v>0</v>
      </c>
      <c r="EP16" s="3">
        <f t="shared" si="19"/>
        <v>0</v>
      </c>
      <c r="EQ16" s="3">
        <f t="shared" si="20"/>
        <v>0</v>
      </c>
      <c r="ER16" s="3">
        <f t="shared" si="21"/>
        <v>0</v>
      </c>
      <c r="ES16" s="3">
        <f t="shared" si="22"/>
        <v>1945.7799999999997</v>
      </c>
      <c r="ET16" s="3">
        <f t="shared" si="23"/>
        <v>89.34999999999998</v>
      </c>
      <c r="EU16" s="3">
        <f t="shared" si="24"/>
        <v>0</v>
      </c>
      <c r="EV16" s="3">
        <f t="shared" si="25"/>
        <v>0</v>
      </c>
      <c r="EW16" s="3">
        <f t="shared" si="26"/>
        <v>0</v>
      </c>
      <c r="EX16" s="3">
        <f t="shared" si="27"/>
        <v>0</v>
      </c>
      <c r="EY16" s="3">
        <f t="shared" si="28"/>
        <v>0</v>
      </c>
      <c r="EZ16" s="3">
        <f t="shared" si="29"/>
        <v>0</v>
      </c>
      <c r="FA16" s="3">
        <f t="shared" si="30"/>
        <v>0</v>
      </c>
      <c r="FB16" s="3">
        <f t="shared" si="31"/>
        <v>0</v>
      </c>
      <c r="FC16" s="3">
        <f t="shared" si="6"/>
        <v>0</v>
      </c>
      <c r="FD16" s="41">
        <f t="shared" si="32"/>
        <v>0</v>
      </c>
      <c r="FF16" s="5">
        <f t="shared" ref="FF16:FF17" si="42">FG16/(CG16+DC16)</f>
        <v>100.56694868073023</v>
      </c>
      <c r="FG16" s="3">
        <f t="shared" si="7"/>
        <v>19831.802279840002</v>
      </c>
      <c r="FH16" s="3">
        <f t="shared" si="8"/>
        <v>0</v>
      </c>
      <c r="FI16" s="3">
        <f t="shared" si="33"/>
        <v>0</v>
      </c>
      <c r="FJ16" s="3">
        <f t="shared" si="33"/>
        <v>0</v>
      </c>
      <c r="FK16" s="3">
        <f t="shared" si="9"/>
        <v>0</v>
      </c>
      <c r="FL16" s="3">
        <f t="shared" si="9"/>
        <v>0</v>
      </c>
      <c r="FM16" s="3">
        <f t="shared" si="9"/>
        <v>0</v>
      </c>
      <c r="FN16" s="3">
        <f t="shared" si="9"/>
        <v>0</v>
      </c>
      <c r="FO16" s="3">
        <f t="shared" si="9"/>
        <v>0</v>
      </c>
      <c r="FP16" s="3">
        <f t="shared" si="9"/>
        <v>1184.6600000000001</v>
      </c>
      <c r="FQ16" s="3">
        <f t="shared" si="9"/>
        <v>59.16</v>
      </c>
      <c r="FR16" s="3">
        <f t="shared" si="34"/>
        <v>0</v>
      </c>
      <c r="FS16" s="3">
        <f t="shared" si="34"/>
        <v>0</v>
      </c>
      <c r="FT16" s="3">
        <f t="shared" si="34"/>
        <v>0</v>
      </c>
      <c r="FU16" s="3">
        <f t="shared" si="35"/>
        <v>0</v>
      </c>
      <c r="FV16" s="3">
        <f t="shared" si="35"/>
        <v>0</v>
      </c>
      <c r="FW16" s="3">
        <f t="shared" si="35"/>
        <v>0</v>
      </c>
      <c r="FX16" s="3">
        <f t="shared" si="36"/>
        <v>0</v>
      </c>
      <c r="FY16" s="3">
        <f t="shared" si="37"/>
        <v>0</v>
      </c>
      <c r="FZ16" s="3">
        <f t="shared" si="38"/>
        <v>0</v>
      </c>
      <c r="GA16" s="3">
        <f t="shared" si="39"/>
        <v>0</v>
      </c>
      <c r="GB16" s="41" t="s">
        <v>0</v>
      </c>
      <c r="GC16" s="41">
        <f t="shared" si="10"/>
        <v>338.7</v>
      </c>
      <c r="GD16" s="4">
        <f t="shared" si="11"/>
        <v>0.57448479480366099</v>
      </c>
      <c r="GE16" s="41">
        <f t="shared" si="40"/>
        <v>194.57799999999997</v>
      </c>
      <c r="GF16" s="41">
        <f>CG16+DC16</f>
        <v>197.2</v>
      </c>
      <c r="GG16" s="4">
        <f>(CG16*CP16+DC16*DL16)/GF16</f>
        <v>0.60074036511156192</v>
      </c>
      <c r="GH16" s="41">
        <f t="shared" si="41"/>
        <v>118.46600000000001</v>
      </c>
      <c r="GI16" s="41" t="s">
        <v>0</v>
      </c>
    </row>
    <row r="17" spans="1:191" x14ac:dyDescent="0.55000000000000004">
      <c r="A17" s="41" t="s">
        <v>1129</v>
      </c>
      <c r="B17" s="41" t="s">
        <v>60</v>
      </c>
      <c r="C17" s="41" t="s">
        <v>69</v>
      </c>
      <c r="D17" s="41" t="s">
        <v>66</v>
      </c>
      <c r="E17" s="41" t="s">
        <v>1791</v>
      </c>
      <c r="F17" s="41">
        <v>0</v>
      </c>
      <c r="G17" s="41" t="s">
        <v>113</v>
      </c>
      <c r="H17" s="41">
        <v>0.36847999999999997</v>
      </c>
      <c r="I17" s="41">
        <v>1.1911900000000002</v>
      </c>
      <c r="J17" s="41">
        <v>0.12267</v>
      </c>
      <c r="K17" s="41">
        <v>0</v>
      </c>
      <c r="L17" s="41">
        <v>1.5661200000000002</v>
      </c>
      <c r="M17" s="41" t="s">
        <v>160</v>
      </c>
      <c r="N17" s="41" t="s">
        <v>71</v>
      </c>
      <c r="O17" s="41" t="s">
        <v>1791</v>
      </c>
      <c r="P17" s="41" t="s">
        <v>1902</v>
      </c>
      <c r="Q17" s="41" t="s">
        <v>1902</v>
      </c>
      <c r="S17" s="41">
        <v>37.6</v>
      </c>
      <c r="AB17" s="41">
        <v>0.98</v>
      </c>
      <c r="AC17" s="41">
        <v>7.0000000000000007E-2</v>
      </c>
      <c r="AO17" s="41">
        <v>130.9</v>
      </c>
      <c r="AX17" s="41">
        <v>0.91</v>
      </c>
      <c r="AY17" s="41">
        <v>7.0000000000000007E-2</v>
      </c>
      <c r="BK17" s="41">
        <v>14.1</v>
      </c>
      <c r="BT17" s="41">
        <v>0.87</v>
      </c>
      <c r="BU17" s="41">
        <v>0.06</v>
      </c>
      <c r="CG17" s="41">
        <v>0</v>
      </c>
      <c r="DC17" s="41">
        <v>168.4</v>
      </c>
      <c r="DL17" s="41">
        <v>0.93</v>
      </c>
      <c r="DM17" s="41">
        <v>7.0000000000000007E-2</v>
      </c>
      <c r="DY17" s="7" t="s">
        <v>1880</v>
      </c>
      <c r="DZ17" s="7">
        <f t="shared" si="0"/>
        <v>0.92132530120481937</v>
      </c>
      <c r="EA17" s="41" t="s">
        <v>72</v>
      </c>
      <c r="EB17" s="41" t="s">
        <v>0</v>
      </c>
      <c r="EC17" s="41">
        <f t="shared" si="12"/>
        <v>0.36847999999999997</v>
      </c>
      <c r="ED17" s="41">
        <f t="shared" si="1"/>
        <v>1.1911900000000002</v>
      </c>
      <c r="EE17" s="41">
        <f t="shared" si="2"/>
        <v>0.12267</v>
      </c>
      <c r="EF17" s="41">
        <f t="shared" si="3"/>
        <v>0</v>
      </c>
      <c r="EG17" s="41">
        <f t="shared" si="4"/>
        <v>1.5661200000000002</v>
      </c>
      <c r="EI17" s="5">
        <f t="shared" si="13"/>
        <v>171.09551363001094</v>
      </c>
      <c r="EJ17" s="3">
        <f t="shared" si="5"/>
        <v>31242.040788839997</v>
      </c>
      <c r="EK17" s="3">
        <f t="shared" si="14"/>
        <v>0</v>
      </c>
      <c r="EL17" s="3">
        <f t="shared" si="15"/>
        <v>0</v>
      </c>
      <c r="EM17" s="3">
        <f t="shared" si="16"/>
        <v>0</v>
      </c>
      <c r="EN17" s="3">
        <f t="shared" si="17"/>
        <v>0</v>
      </c>
      <c r="EO17" s="3">
        <f t="shared" si="18"/>
        <v>0</v>
      </c>
      <c r="EP17" s="3">
        <f t="shared" si="19"/>
        <v>0</v>
      </c>
      <c r="EQ17" s="3">
        <f t="shared" si="20"/>
        <v>0</v>
      </c>
      <c r="ER17" s="3">
        <f t="shared" si="21"/>
        <v>0</v>
      </c>
      <c r="ES17" s="3">
        <f t="shared" si="22"/>
        <v>1682.34</v>
      </c>
      <c r="ET17" s="3">
        <f t="shared" si="23"/>
        <v>126.41000000000003</v>
      </c>
      <c r="EU17" s="3">
        <f t="shared" si="24"/>
        <v>0</v>
      </c>
      <c r="EV17" s="3">
        <f t="shared" si="25"/>
        <v>0</v>
      </c>
      <c r="EW17" s="3">
        <f t="shared" si="26"/>
        <v>0</v>
      </c>
      <c r="EX17" s="3">
        <f t="shared" si="27"/>
        <v>0</v>
      </c>
      <c r="EY17" s="3">
        <f t="shared" si="28"/>
        <v>0</v>
      </c>
      <c r="EZ17" s="3">
        <f t="shared" si="29"/>
        <v>0</v>
      </c>
      <c r="FA17" s="3">
        <f t="shared" si="30"/>
        <v>0</v>
      </c>
      <c r="FB17" s="3">
        <f t="shared" si="31"/>
        <v>0</v>
      </c>
      <c r="FC17" s="3">
        <f t="shared" si="6"/>
        <v>0</v>
      </c>
      <c r="FD17" s="41">
        <f t="shared" si="32"/>
        <v>0</v>
      </c>
      <c r="FF17" s="5">
        <f t="shared" si="42"/>
        <v>172.79386680000002</v>
      </c>
      <c r="FG17" s="3">
        <f t="shared" si="7"/>
        <v>29098.487169120006</v>
      </c>
      <c r="FH17" s="3">
        <f t="shared" si="8"/>
        <v>0</v>
      </c>
      <c r="FI17" s="3">
        <f t="shared" si="33"/>
        <v>0</v>
      </c>
      <c r="FJ17" s="3">
        <f t="shared" si="33"/>
        <v>0</v>
      </c>
      <c r="FK17" s="3">
        <f t="shared" si="9"/>
        <v>0</v>
      </c>
      <c r="FL17" s="3">
        <f t="shared" si="9"/>
        <v>0</v>
      </c>
      <c r="FM17" s="3">
        <f t="shared" si="9"/>
        <v>0</v>
      </c>
      <c r="FN17" s="3">
        <f t="shared" si="9"/>
        <v>0</v>
      </c>
      <c r="FO17" s="3">
        <f t="shared" si="9"/>
        <v>0</v>
      </c>
      <c r="FP17" s="3">
        <f t="shared" si="9"/>
        <v>1566.1200000000003</v>
      </c>
      <c r="FQ17" s="3">
        <f t="shared" si="9"/>
        <v>117.88000000000002</v>
      </c>
      <c r="FR17" s="3">
        <f t="shared" si="34"/>
        <v>0</v>
      </c>
      <c r="FS17" s="3">
        <f t="shared" si="34"/>
        <v>0</v>
      </c>
      <c r="FT17" s="3">
        <f t="shared" si="34"/>
        <v>0</v>
      </c>
      <c r="FU17" s="3">
        <f t="shared" si="35"/>
        <v>0</v>
      </c>
      <c r="FV17" s="3">
        <f t="shared" si="35"/>
        <v>0</v>
      </c>
      <c r="FW17" s="3">
        <f t="shared" si="35"/>
        <v>0</v>
      </c>
      <c r="FX17" s="3">
        <f t="shared" si="36"/>
        <v>0</v>
      </c>
      <c r="FY17" s="3">
        <f t="shared" si="37"/>
        <v>0</v>
      </c>
      <c r="FZ17" s="3">
        <f t="shared" si="38"/>
        <v>0</v>
      </c>
      <c r="GA17" s="3">
        <f t="shared" si="39"/>
        <v>0</v>
      </c>
      <c r="GB17" s="41" t="s">
        <v>0</v>
      </c>
      <c r="GC17" s="41">
        <f t="shared" si="10"/>
        <v>182.6</v>
      </c>
      <c r="GD17" s="4">
        <f t="shared" si="11"/>
        <v>0.92132530120481937</v>
      </c>
      <c r="GE17" s="41">
        <f t="shared" si="40"/>
        <v>168.23400000000001</v>
      </c>
      <c r="GF17" s="41">
        <f>CG17+DC17</f>
        <v>168.4</v>
      </c>
      <c r="GG17" s="4">
        <f>(CG17*CP17+DC17*DL17)/GF17</f>
        <v>0.93000000000000016</v>
      </c>
      <c r="GH17" s="41">
        <f t="shared" si="41"/>
        <v>156.61200000000002</v>
      </c>
      <c r="GI17" s="41" t="s">
        <v>0</v>
      </c>
    </row>
    <row r="18" spans="1:191" x14ac:dyDescent="0.55000000000000004">
      <c r="A18" s="41" t="s">
        <v>1130</v>
      </c>
      <c r="B18" s="41" t="s">
        <v>60</v>
      </c>
      <c r="C18" s="41" t="s">
        <v>65</v>
      </c>
      <c r="D18" s="41" t="s">
        <v>66</v>
      </c>
      <c r="E18" s="41" t="s">
        <v>1791</v>
      </c>
      <c r="F18" s="41">
        <v>0</v>
      </c>
      <c r="G18" s="41" t="s">
        <v>113</v>
      </c>
      <c r="H18" s="41">
        <v>0</v>
      </c>
      <c r="I18" s="41">
        <v>0.75679999999999992</v>
      </c>
      <c r="J18" s="41">
        <v>0.64622000000000002</v>
      </c>
      <c r="K18" s="41">
        <v>0</v>
      </c>
      <c r="L18" s="41">
        <v>0</v>
      </c>
      <c r="M18" s="41" t="s">
        <v>151</v>
      </c>
      <c r="N18" s="41" t="s">
        <v>152</v>
      </c>
      <c r="O18" s="41" t="s">
        <v>1791</v>
      </c>
      <c r="P18" s="41" t="s">
        <v>1903</v>
      </c>
      <c r="Q18" s="41" t="s">
        <v>1903</v>
      </c>
      <c r="S18" s="41">
        <v>0</v>
      </c>
      <c r="AO18" s="41">
        <v>88</v>
      </c>
      <c r="AX18" s="41">
        <v>0.86</v>
      </c>
      <c r="AY18" s="41">
        <v>5.2999999999999999E-2</v>
      </c>
      <c r="BK18" s="41">
        <v>81.8</v>
      </c>
      <c r="BT18" s="41">
        <v>0.79</v>
      </c>
      <c r="BU18" s="41">
        <v>0.06</v>
      </c>
      <c r="CG18" s="41">
        <v>0</v>
      </c>
      <c r="DC18" s="41">
        <v>0</v>
      </c>
      <c r="DY18" s="7" t="s">
        <v>1880</v>
      </c>
      <c r="DZ18" s="7">
        <f t="shared" si="0"/>
        <v>0.8262779740871613</v>
      </c>
      <c r="EA18" s="41" t="s">
        <v>80</v>
      </c>
      <c r="EB18" s="41" t="s">
        <v>0</v>
      </c>
      <c r="EC18" s="41">
        <f t="shared" si="12"/>
        <v>0</v>
      </c>
      <c r="ED18" s="41">
        <f t="shared" si="1"/>
        <v>0.75679999999999992</v>
      </c>
      <c r="EE18" s="41">
        <f t="shared" si="2"/>
        <v>0.64622000000000002</v>
      </c>
      <c r="EF18" s="41">
        <f t="shared" si="3"/>
        <v>0</v>
      </c>
      <c r="EG18" s="41">
        <f t="shared" si="4"/>
        <v>0</v>
      </c>
      <c r="EI18" s="5">
        <f t="shared" si="13"/>
        <v>149.29531871189633</v>
      </c>
      <c r="EJ18" s="3">
        <f t="shared" si="5"/>
        <v>25350.345117279998</v>
      </c>
      <c r="EK18" s="3">
        <f t="shared" si="14"/>
        <v>0</v>
      </c>
      <c r="EL18" s="3">
        <f t="shared" si="15"/>
        <v>0</v>
      </c>
      <c r="EM18" s="3">
        <f t="shared" si="16"/>
        <v>0</v>
      </c>
      <c r="EN18" s="3">
        <f t="shared" si="17"/>
        <v>0</v>
      </c>
      <c r="EO18" s="3">
        <f t="shared" si="18"/>
        <v>0</v>
      </c>
      <c r="EP18" s="3">
        <f t="shared" si="19"/>
        <v>0</v>
      </c>
      <c r="EQ18" s="3">
        <f t="shared" si="20"/>
        <v>0</v>
      </c>
      <c r="ER18" s="3">
        <f t="shared" si="21"/>
        <v>0</v>
      </c>
      <c r="ES18" s="3">
        <f t="shared" si="22"/>
        <v>1403.02</v>
      </c>
      <c r="ET18" s="3">
        <f t="shared" si="23"/>
        <v>95.72</v>
      </c>
      <c r="EU18" s="3">
        <f t="shared" si="24"/>
        <v>0</v>
      </c>
      <c r="EV18" s="3">
        <f t="shared" si="25"/>
        <v>0</v>
      </c>
      <c r="EW18" s="3">
        <f t="shared" si="26"/>
        <v>0</v>
      </c>
      <c r="EX18" s="3">
        <f t="shared" si="27"/>
        <v>0</v>
      </c>
      <c r="EY18" s="3">
        <f t="shared" si="28"/>
        <v>0</v>
      </c>
      <c r="EZ18" s="3">
        <f t="shared" si="29"/>
        <v>0</v>
      </c>
      <c r="FA18" s="3">
        <f t="shared" si="30"/>
        <v>0</v>
      </c>
      <c r="FB18" s="3">
        <f t="shared" si="31"/>
        <v>0</v>
      </c>
      <c r="FC18" s="3">
        <f t="shared" si="6"/>
        <v>0</v>
      </c>
      <c r="FD18" s="41">
        <f t="shared" si="32"/>
        <v>0</v>
      </c>
      <c r="FG18" s="3">
        <f t="shared" si="7"/>
        <v>0</v>
      </c>
      <c r="FH18" s="3">
        <f t="shared" si="8"/>
        <v>0</v>
      </c>
      <c r="FI18" s="3">
        <f t="shared" si="33"/>
        <v>0</v>
      </c>
      <c r="FJ18" s="3">
        <f t="shared" si="33"/>
        <v>0</v>
      </c>
      <c r="FK18" s="3">
        <f t="shared" si="9"/>
        <v>0</v>
      </c>
      <c r="FL18" s="3">
        <f t="shared" si="9"/>
        <v>0</v>
      </c>
      <c r="FM18" s="3">
        <f t="shared" si="9"/>
        <v>0</v>
      </c>
      <c r="FN18" s="3">
        <f t="shared" si="9"/>
        <v>0</v>
      </c>
      <c r="FO18" s="3">
        <f t="shared" si="9"/>
        <v>0</v>
      </c>
      <c r="FP18" s="3">
        <f t="shared" si="9"/>
        <v>0</v>
      </c>
      <c r="FQ18" s="3">
        <f t="shared" si="9"/>
        <v>0</v>
      </c>
      <c r="FR18" s="3">
        <f t="shared" si="34"/>
        <v>0</v>
      </c>
      <c r="FS18" s="3">
        <f t="shared" si="34"/>
        <v>0</v>
      </c>
      <c r="FT18" s="3">
        <f t="shared" si="34"/>
        <v>0</v>
      </c>
      <c r="FU18" s="3">
        <f t="shared" si="35"/>
        <v>0</v>
      </c>
      <c r="FV18" s="3">
        <f t="shared" si="35"/>
        <v>0</v>
      </c>
      <c r="FW18" s="3">
        <f t="shared" si="35"/>
        <v>0</v>
      </c>
      <c r="FX18" s="3">
        <f t="shared" si="36"/>
        <v>0</v>
      </c>
      <c r="FY18" s="3">
        <f t="shared" si="37"/>
        <v>0</v>
      </c>
      <c r="FZ18" s="3">
        <f t="shared" si="38"/>
        <v>0</v>
      </c>
      <c r="GA18" s="3">
        <f t="shared" si="39"/>
        <v>0</v>
      </c>
      <c r="GB18" s="41" t="s">
        <v>0</v>
      </c>
      <c r="GC18" s="41">
        <f t="shared" si="10"/>
        <v>169.8</v>
      </c>
      <c r="GD18" s="4">
        <f t="shared" si="11"/>
        <v>0.8262779740871613</v>
      </c>
      <c r="GE18" s="41">
        <f t="shared" si="40"/>
        <v>140.30199999999999</v>
      </c>
      <c r="GI18" s="41" t="s">
        <v>0</v>
      </c>
    </row>
    <row r="19" spans="1:191" x14ac:dyDescent="0.55000000000000004">
      <c r="A19" s="41" t="s">
        <v>1131</v>
      </c>
      <c r="B19" s="41" t="s">
        <v>60</v>
      </c>
      <c r="C19" s="41" t="s">
        <v>69</v>
      </c>
      <c r="D19" s="41" t="s">
        <v>66</v>
      </c>
      <c r="E19" s="41" t="s">
        <v>1791</v>
      </c>
      <c r="F19" s="41">
        <v>0</v>
      </c>
      <c r="G19" s="25" t="s">
        <v>113</v>
      </c>
      <c r="H19" s="41">
        <v>0</v>
      </c>
      <c r="I19" s="41">
        <v>1.1392</v>
      </c>
      <c r="J19" s="41">
        <v>0.20399999999999999</v>
      </c>
      <c r="K19" s="41">
        <v>0</v>
      </c>
      <c r="L19" s="41">
        <v>0</v>
      </c>
      <c r="M19" s="41" t="s">
        <v>347</v>
      </c>
      <c r="N19" s="41" t="s">
        <v>321</v>
      </c>
      <c r="O19" s="41" t="s">
        <v>1791</v>
      </c>
      <c r="P19" s="41" t="s">
        <v>1902</v>
      </c>
      <c r="Q19" s="41" t="s">
        <v>1902</v>
      </c>
      <c r="S19" s="41">
        <v>0</v>
      </c>
      <c r="AO19" s="41">
        <v>178</v>
      </c>
      <c r="AX19" s="41">
        <v>0.64</v>
      </c>
      <c r="AY19" s="41">
        <v>0.04</v>
      </c>
      <c r="BK19" s="41">
        <v>34</v>
      </c>
      <c r="BT19" s="41">
        <v>0.6</v>
      </c>
      <c r="BU19" s="41">
        <v>4.1000000000000002E-2</v>
      </c>
      <c r="CG19" s="41">
        <v>0</v>
      </c>
      <c r="DC19" s="41">
        <v>0</v>
      </c>
      <c r="DY19" s="7" t="s">
        <v>1880</v>
      </c>
      <c r="DZ19" s="7">
        <f t="shared" si="0"/>
        <v>0.63358490566037728</v>
      </c>
      <c r="EA19" s="41" t="s">
        <v>80</v>
      </c>
      <c r="EB19" s="41" t="s">
        <v>0</v>
      </c>
      <c r="EC19" s="41">
        <f t="shared" si="12"/>
        <v>0</v>
      </c>
      <c r="ED19" s="41">
        <f t="shared" si="1"/>
        <v>1.1392</v>
      </c>
      <c r="EE19" s="41">
        <f t="shared" si="2"/>
        <v>0.20399999999999999</v>
      </c>
      <c r="EF19" s="41">
        <f t="shared" si="3"/>
        <v>0</v>
      </c>
      <c r="EG19" s="41">
        <f t="shared" si="4"/>
        <v>0</v>
      </c>
      <c r="EI19" s="5">
        <f t="shared" si="13"/>
        <v>112.25259940264151</v>
      </c>
      <c r="EJ19" s="3">
        <f t="shared" si="5"/>
        <v>23797.551073359999</v>
      </c>
      <c r="EK19" s="3">
        <f t="shared" si="14"/>
        <v>0</v>
      </c>
      <c r="EL19" s="3">
        <f t="shared" si="15"/>
        <v>0</v>
      </c>
      <c r="EM19" s="3">
        <f t="shared" si="16"/>
        <v>0</v>
      </c>
      <c r="EN19" s="3">
        <f t="shared" si="17"/>
        <v>0</v>
      </c>
      <c r="EO19" s="3">
        <f t="shared" si="18"/>
        <v>0</v>
      </c>
      <c r="EP19" s="3">
        <f t="shared" si="19"/>
        <v>0</v>
      </c>
      <c r="EQ19" s="3">
        <f t="shared" si="20"/>
        <v>0</v>
      </c>
      <c r="ER19" s="3">
        <f t="shared" si="21"/>
        <v>0</v>
      </c>
      <c r="ES19" s="3">
        <f t="shared" si="22"/>
        <v>1343.2</v>
      </c>
      <c r="ET19" s="3">
        <f t="shared" si="23"/>
        <v>85.14</v>
      </c>
      <c r="EU19" s="3">
        <f t="shared" si="24"/>
        <v>0</v>
      </c>
      <c r="EV19" s="3">
        <f t="shared" si="25"/>
        <v>0</v>
      </c>
      <c r="EW19" s="3">
        <f t="shared" si="26"/>
        <v>0</v>
      </c>
      <c r="EX19" s="3">
        <f t="shared" si="27"/>
        <v>0</v>
      </c>
      <c r="EY19" s="3">
        <f t="shared" si="28"/>
        <v>0</v>
      </c>
      <c r="EZ19" s="3">
        <f t="shared" si="29"/>
        <v>0</v>
      </c>
      <c r="FA19" s="3">
        <f t="shared" si="30"/>
        <v>0</v>
      </c>
      <c r="FB19" s="3">
        <f t="shared" si="31"/>
        <v>0</v>
      </c>
      <c r="FC19" s="3">
        <f t="shared" si="6"/>
        <v>0</v>
      </c>
      <c r="FD19" s="41">
        <f t="shared" si="32"/>
        <v>0</v>
      </c>
      <c r="FG19" s="3">
        <f t="shared" si="7"/>
        <v>0</v>
      </c>
      <c r="FH19" s="3">
        <f t="shared" si="8"/>
        <v>0</v>
      </c>
      <c r="FI19" s="3">
        <f t="shared" si="33"/>
        <v>0</v>
      </c>
      <c r="FJ19" s="3">
        <f t="shared" si="33"/>
        <v>0</v>
      </c>
      <c r="FK19" s="3">
        <f t="shared" si="9"/>
        <v>0</v>
      </c>
      <c r="FL19" s="3">
        <f t="shared" si="9"/>
        <v>0</v>
      </c>
      <c r="FM19" s="3">
        <f t="shared" si="9"/>
        <v>0</v>
      </c>
      <c r="FN19" s="3">
        <f t="shared" si="9"/>
        <v>0</v>
      </c>
      <c r="FO19" s="3">
        <f t="shared" si="9"/>
        <v>0</v>
      </c>
      <c r="FP19" s="3">
        <f t="shared" si="9"/>
        <v>0</v>
      </c>
      <c r="FQ19" s="3">
        <f t="shared" si="9"/>
        <v>0</v>
      </c>
      <c r="FR19" s="3">
        <f t="shared" si="34"/>
        <v>0</v>
      </c>
      <c r="FS19" s="3">
        <f t="shared" si="34"/>
        <v>0</v>
      </c>
      <c r="FT19" s="3">
        <f t="shared" si="34"/>
        <v>0</v>
      </c>
      <c r="FU19" s="3">
        <f t="shared" si="35"/>
        <v>0</v>
      </c>
      <c r="FV19" s="3">
        <f t="shared" si="35"/>
        <v>0</v>
      </c>
      <c r="FW19" s="3">
        <f t="shared" si="35"/>
        <v>0</v>
      </c>
      <c r="FX19" s="3">
        <f t="shared" si="36"/>
        <v>0</v>
      </c>
      <c r="FY19" s="3">
        <f t="shared" si="37"/>
        <v>0</v>
      </c>
      <c r="FZ19" s="3">
        <f t="shared" si="38"/>
        <v>0</v>
      </c>
      <c r="GA19" s="3">
        <f t="shared" si="39"/>
        <v>0</v>
      </c>
      <c r="GB19" s="41" t="s">
        <v>0</v>
      </c>
      <c r="GC19" s="41">
        <f t="shared" si="10"/>
        <v>212</v>
      </c>
      <c r="GD19" s="4">
        <f t="shared" si="11"/>
        <v>0.63358490566037728</v>
      </c>
      <c r="GE19" s="41">
        <f t="shared" si="40"/>
        <v>134.32</v>
      </c>
      <c r="GI19" s="41" t="s">
        <v>0</v>
      </c>
    </row>
    <row r="20" spans="1:191" x14ac:dyDescent="0.55000000000000004">
      <c r="A20" s="41" t="s">
        <v>1132</v>
      </c>
      <c r="B20" s="41" t="s">
        <v>60</v>
      </c>
      <c r="C20" s="41" t="s">
        <v>69</v>
      </c>
      <c r="D20" s="41" t="s">
        <v>66</v>
      </c>
      <c r="E20" s="41" t="s">
        <v>1791</v>
      </c>
      <c r="F20" s="41">
        <v>0</v>
      </c>
      <c r="G20" s="41" t="s">
        <v>113</v>
      </c>
      <c r="H20" s="41">
        <v>0.43343999999999999</v>
      </c>
      <c r="I20" s="41">
        <v>0.44133</v>
      </c>
      <c r="J20" s="41">
        <v>4.7380000000000005E-2</v>
      </c>
      <c r="K20" s="41">
        <v>0.42575000000000002</v>
      </c>
      <c r="L20" s="41">
        <v>0.40131</v>
      </c>
      <c r="M20" s="41" t="s">
        <v>189</v>
      </c>
      <c r="N20" s="41" t="s">
        <v>190</v>
      </c>
      <c r="O20" s="41" t="s">
        <v>1791</v>
      </c>
      <c r="P20" s="41" t="s">
        <v>1900</v>
      </c>
      <c r="Q20" s="41" t="s">
        <v>1900</v>
      </c>
      <c r="S20" s="41">
        <v>68.8</v>
      </c>
      <c r="AB20" s="41">
        <v>0.63</v>
      </c>
      <c r="AC20" s="4">
        <v>0.1</v>
      </c>
      <c r="AJ20" s="41">
        <v>62</v>
      </c>
      <c r="AO20" s="41">
        <v>93.9</v>
      </c>
      <c r="AX20" s="41">
        <v>0.47</v>
      </c>
      <c r="AY20" s="41">
        <v>0.08</v>
      </c>
      <c r="BF20" s="41">
        <v>86</v>
      </c>
      <c r="BK20" s="41">
        <v>20.6</v>
      </c>
      <c r="BT20" s="41">
        <v>0.23</v>
      </c>
      <c r="BU20" s="41">
        <v>0.09</v>
      </c>
      <c r="CB20" s="41">
        <v>283</v>
      </c>
      <c r="CG20" s="41">
        <v>65.5</v>
      </c>
      <c r="CP20" s="41">
        <v>0.65</v>
      </c>
      <c r="CQ20" s="4">
        <v>0.1</v>
      </c>
      <c r="CX20" s="41">
        <v>48</v>
      </c>
      <c r="DC20" s="41">
        <v>81.900000000000006</v>
      </c>
      <c r="DL20" s="41">
        <v>0.49</v>
      </c>
      <c r="DM20" s="41">
        <v>0.08</v>
      </c>
      <c r="DT20" s="41">
        <v>57</v>
      </c>
      <c r="DY20" s="7" t="s">
        <v>1880</v>
      </c>
      <c r="DZ20" s="7">
        <f t="shared" si="0"/>
        <v>0.50308237861429361</v>
      </c>
      <c r="EA20" s="41" t="s">
        <v>191</v>
      </c>
      <c r="EB20" s="41" t="s">
        <v>0</v>
      </c>
      <c r="EC20" s="41">
        <f t="shared" si="12"/>
        <v>0.43343999999999999</v>
      </c>
      <c r="ED20" s="41">
        <f t="shared" si="1"/>
        <v>0.44133</v>
      </c>
      <c r="EE20" s="41">
        <f t="shared" si="2"/>
        <v>4.7380000000000005E-2</v>
      </c>
      <c r="EF20" s="41">
        <f t="shared" si="3"/>
        <v>0.42575000000000002</v>
      </c>
      <c r="EG20" s="41">
        <f t="shared" si="4"/>
        <v>0.40131</v>
      </c>
      <c r="EI20" s="5">
        <f t="shared" si="13"/>
        <v>291.59331462131331</v>
      </c>
      <c r="EJ20" s="3">
        <f t="shared" si="5"/>
        <v>53449.05457008673</v>
      </c>
      <c r="EK20" s="3">
        <f t="shared" si="14"/>
        <v>0</v>
      </c>
      <c r="EL20" s="3">
        <f t="shared" si="15"/>
        <v>0</v>
      </c>
      <c r="EM20" s="3">
        <f t="shared" si="16"/>
        <v>0</v>
      </c>
      <c r="EN20" s="3">
        <f t="shared" si="17"/>
        <v>0</v>
      </c>
      <c r="EO20" s="3">
        <f t="shared" si="18"/>
        <v>0</v>
      </c>
      <c r="EP20" s="3">
        <f t="shared" si="19"/>
        <v>0</v>
      </c>
      <c r="EQ20" s="3">
        <f t="shared" si="20"/>
        <v>0</v>
      </c>
      <c r="ER20" s="3">
        <f t="shared" si="21"/>
        <v>0</v>
      </c>
      <c r="ES20" s="3">
        <f t="shared" si="22"/>
        <v>922.15</v>
      </c>
      <c r="ET20" s="3">
        <f t="shared" si="23"/>
        <v>162.45999999999998</v>
      </c>
      <c r="EU20" s="3">
        <f t="shared" si="24"/>
        <v>0</v>
      </c>
      <c r="EV20" s="3">
        <f t="shared" si="25"/>
        <v>0</v>
      </c>
      <c r="EW20" s="3">
        <f t="shared" si="26"/>
        <v>0</v>
      </c>
      <c r="EX20" s="3">
        <f t="shared" si="27"/>
        <v>0</v>
      </c>
      <c r="EY20" s="3">
        <f t="shared" si="28"/>
        <v>0</v>
      </c>
      <c r="EZ20" s="3">
        <f t="shared" si="29"/>
        <v>0</v>
      </c>
      <c r="FA20" s="3">
        <f t="shared" si="30"/>
        <v>18170.8</v>
      </c>
      <c r="FB20" s="3">
        <f t="shared" si="31"/>
        <v>0</v>
      </c>
      <c r="FC20" s="3">
        <f t="shared" si="6"/>
        <v>0</v>
      </c>
      <c r="FD20" s="41">
        <f t="shared" si="32"/>
        <v>0</v>
      </c>
      <c r="FF20" s="5">
        <f>FG20/(CG20+DC20)</f>
        <v>224.34765897240391</v>
      </c>
      <c r="FG20" s="3">
        <f t="shared" si="7"/>
        <v>33068.844932532338</v>
      </c>
      <c r="FH20" s="3">
        <f t="shared" si="8"/>
        <v>0</v>
      </c>
      <c r="FI20" s="3">
        <f t="shared" si="33"/>
        <v>0</v>
      </c>
      <c r="FJ20" s="3">
        <f t="shared" si="33"/>
        <v>0</v>
      </c>
      <c r="FK20" s="3">
        <f t="shared" si="9"/>
        <v>0</v>
      </c>
      <c r="FL20" s="3">
        <f t="shared" si="9"/>
        <v>0</v>
      </c>
      <c r="FM20" s="3">
        <f t="shared" si="9"/>
        <v>0</v>
      </c>
      <c r="FN20" s="3">
        <f t="shared" si="9"/>
        <v>0</v>
      </c>
      <c r="FO20" s="3">
        <f t="shared" si="9"/>
        <v>0</v>
      </c>
      <c r="FP20" s="3">
        <f t="shared" si="9"/>
        <v>827.06</v>
      </c>
      <c r="FQ20" s="3">
        <f t="shared" si="9"/>
        <v>131.02000000000001</v>
      </c>
      <c r="FR20" s="3">
        <f t="shared" si="34"/>
        <v>0</v>
      </c>
      <c r="FS20" s="3">
        <f t="shared" si="34"/>
        <v>0</v>
      </c>
      <c r="FT20" s="3">
        <f t="shared" si="34"/>
        <v>0</v>
      </c>
      <c r="FU20" s="3">
        <f t="shared" si="35"/>
        <v>0</v>
      </c>
      <c r="FV20" s="3">
        <f t="shared" si="35"/>
        <v>0</v>
      </c>
      <c r="FW20" s="3">
        <f t="shared" si="35"/>
        <v>0</v>
      </c>
      <c r="FX20" s="3">
        <f t="shared" si="36"/>
        <v>7812.3</v>
      </c>
      <c r="FY20" s="3">
        <f t="shared" si="37"/>
        <v>0</v>
      </c>
      <c r="FZ20" s="3">
        <f t="shared" si="38"/>
        <v>0</v>
      </c>
      <c r="GA20" s="3">
        <f t="shared" si="39"/>
        <v>0</v>
      </c>
      <c r="GB20" s="41" t="s">
        <v>0</v>
      </c>
      <c r="GC20" s="41">
        <f t="shared" si="10"/>
        <v>183.29999999999998</v>
      </c>
      <c r="GD20" s="4">
        <f t="shared" si="11"/>
        <v>0.50308237861429361</v>
      </c>
      <c r="GE20" s="41">
        <f t="shared" si="40"/>
        <v>92.215000000000018</v>
      </c>
      <c r="GF20" s="41">
        <f>CG20+DC20</f>
        <v>147.4</v>
      </c>
      <c r="GG20" s="4">
        <f>(CG20*CP20+DC20*DL20)/GF20</f>
        <v>0.56109905020352779</v>
      </c>
      <c r="GH20" s="41">
        <f t="shared" ref="GH20" si="43">GF20*GG20</f>
        <v>82.706000000000003</v>
      </c>
      <c r="GI20" s="41" t="s">
        <v>0</v>
      </c>
    </row>
    <row r="21" spans="1:191" x14ac:dyDescent="0.55000000000000004">
      <c r="A21" s="41" t="s">
        <v>1133</v>
      </c>
      <c r="B21" s="41" t="s">
        <v>60</v>
      </c>
      <c r="C21" s="41" t="s">
        <v>69</v>
      </c>
      <c r="D21" s="41" t="s">
        <v>66</v>
      </c>
      <c r="E21" s="41" t="s">
        <v>1791</v>
      </c>
      <c r="F21" s="41">
        <v>0</v>
      </c>
      <c r="G21" s="25" t="s">
        <v>113</v>
      </c>
      <c r="H21" s="41">
        <v>0.115632</v>
      </c>
      <c r="I21" s="41">
        <v>0.39093600000000001</v>
      </c>
      <c r="J21" s="41">
        <v>0.14308800000000002</v>
      </c>
      <c r="K21" s="41">
        <v>0</v>
      </c>
      <c r="L21" s="41">
        <v>0</v>
      </c>
      <c r="M21" s="41" t="s">
        <v>234</v>
      </c>
      <c r="N21" s="41" t="s">
        <v>235</v>
      </c>
      <c r="O21" s="41" t="s">
        <v>1791</v>
      </c>
      <c r="P21" s="41" t="s">
        <v>1904</v>
      </c>
      <c r="Q21" s="41" t="s">
        <v>1904</v>
      </c>
      <c r="S21" s="41">
        <v>11.68</v>
      </c>
      <c r="AB21" s="41">
        <v>0.99</v>
      </c>
      <c r="AC21" s="41">
        <v>0.06</v>
      </c>
      <c r="AH21" s="41">
        <v>11.4</v>
      </c>
      <c r="AO21" s="41">
        <v>42.96</v>
      </c>
      <c r="AX21" s="41">
        <v>0.91</v>
      </c>
      <c r="AY21" s="41">
        <v>0.06</v>
      </c>
      <c r="BD21" s="41">
        <v>11.9</v>
      </c>
      <c r="BK21" s="41">
        <v>16.260000000000002</v>
      </c>
      <c r="BT21" s="41">
        <v>0.88</v>
      </c>
      <c r="BU21" s="41">
        <v>0.06</v>
      </c>
      <c r="BZ21" s="41">
        <v>11.8</v>
      </c>
      <c r="CG21" s="41">
        <v>0</v>
      </c>
      <c r="DC21" s="41">
        <v>0</v>
      </c>
      <c r="DY21" s="7" t="s">
        <v>1880</v>
      </c>
      <c r="DZ21" s="7">
        <f t="shared" si="0"/>
        <v>0.91629901269393521</v>
      </c>
      <c r="EA21" s="41" t="s">
        <v>236</v>
      </c>
      <c r="EB21" s="41" t="s">
        <v>0</v>
      </c>
      <c r="EC21" s="41">
        <f t="shared" si="12"/>
        <v>0.115632</v>
      </c>
      <c r="ED21" s="41">
        <f t="shared" si="1"/>
        <v>0.39093600000000001</v>
      </c>
      <c r="EE21" s="41">
        <f t="shared" si="2"/>
        <v>0.14308800000000002</v>
      </c>
      <c r="EF21" s="41">
        <f t="shared" si="3"/>
        <v>0</v>
      </c>
      <c r="EG21" s="41">
        <f t="shared" si="4"/>
        <v>0</v>
      </c>
      <c r="EI21" s="5">
        <f t="shared" si="13"/>
        <v>174.70423490775735</v>
      </c>
      <c r="EJ21" s="3">
        <f t="shared" si="5"/>
        <v>12386.530254959998</v>
      </c>
      <c r="EK21" s="3">
        <f t="shared" si="14"/>
        <v>0</v>
      </c>
      <c r="EL21" s="3">
        <f t="shared" si="15"/>
        <v>0</v>
      </c>
      <c r="EM21" s="3">
        <f t="shared" si="16"/>
        <v>0</v>
      </c>
      <c r="EN21" s="3">
        <f t="shared" si="17"/>
        <v>0</v>
      </c>
      <c r="EO21" s="3">
        <f t="shared" si="18"/>
        <v>0</v>
      </c>
      <c r="EP21" s="3">
        <f t="shared" si="19"/>
        <v>0</v>
      </c>
      <c r="EQ21" s="3">
        <f t="shared" si="20"/>
        <v>0</v>
      </c>
      <c r="ER21" s="3">
        <f t="shared" si="21"/>
        <v>0</v>
      </c>
      <c r="ES21" s="3">
        <f t="shared" si="22"/>
        <v>649.65600000000006</v>
      </c>
      <c r="ET21" s="3">
        <f t="shared" si="23"/>
        <v>42.54</v>
      </c>
      <c r="EU21" s="3">
        <f t="shared" si="24"/>
        <v>0</v>
      </c>
      <c r="EV21" s="3">
        <f t="shared" si="25"/>
        <v>0</v>
      </c>
      <c r="EW21" s="3">
        <f t="shared" si="26"/>
        <v>0</v>
      </c>
      <c r="EX21" s="3">
        <f t="shared" si="27"/>
        <v>0</v>
      </c>
      <c r="EY21" s="3">
        <f t="shared" si="28"/>
        <v>8362.44</v>
      </c>
      <c r="EZ21" s="3">
        <f t="shared" si="29"/>
        <v>0</v>
      </c>
      <c r="FA21" s="3">
        <f t="shared" si="30"/>
        <v>0</v>
      </c>
      <c r="FB21" s="3">
        <f t="shared" si="31"/>
        <v>0</v>
      </c>
      <c r="FC21" s="3">
        <f t="shared" si="6"/>
        <v>0</v>
      </c>
      <c r="FD21" s="41">
        <f t="shared" si="32"/>
        <v>0</v>
      </c>
      <c r="FG21" s="3">
        <f t="shared" si="7"/>
        <v>0</v>
      </c>
      <c r="FH21" s="3">
        <f t="shared" si="8"/>
        <v>0</v>
      </c>
      <c r="FI21" s="3">
        <f t="shared" si="33"/>
        <v>0</v>
      </c>
      <c r="FJ21" s="3">
        <f t="shared" si="33"/>
        <v>0</v>
      </c>
      <c r="FK21" s="3">
        <f t="shared" si="9"/>
        <v>0</v>
      </c>
      <c r="FL21" s="3">
        <f t="shared" si="9"/>
        <v>0</v>
      </c>
      <c r="FM21" s="3">
        <f t="shared" si="9"/>
        <v>0</v>
      </c>
      <c r="FN21" s="3">
        <f t="shared" si="9"/>
        <v>0</v>
      </c>
      <c r="FO21" s="3">
        <f t="shared" si="9"/>
        <v>0</v>
      </c>
      <c r="FP21" s="3">
        <f t="shared" si="9"/>
        <v>0</v>
      </c>
      <c r="FQ21" s="3">
        <f t="shared" si="9"/>
        <v>0</v>
      </c>
      <c r="FR21" s="3">
        <f t="shared" si="34"/>
        <v>0</v>
      </c>
      <c r="FS21" s="3">
        <f t="shared" si="34"/>
        <v>0</v>
      </c>
      <c r="FT21" s="3">
        <f t="shared" si="34"/>
        <v>0</v>
      </c>
      <c r="FU21" s="3">
        <f t="shared" si="35"/>
        <v>0</v>
      </c>
      <c r="FV21" s="3">
        <f t="shared" si="35"/>
        <v>0</v>
      </c>
      <c r="FW21" s="3">
        <f t="shared" si="35"/>
        <v>0</v>
      </c>
      <c r="FX21" s="3">
        <f t="shared" si="36"/>
        <v>0</v>
      </c>
      <c r="FY21" s="3">
        <f t="shared" si="37"/>
        <v>0</v>
      </c>
      <c r="FZ21" s="3">
        <f t="shared" si="38"/>
        <v>0</v>
      </c>
      <c r="GA21" s="3">
        <f t="shared" si="39"/>
        <v>0</v>
      </c>
      <c r="GB21" s="41" t="s">
        <v>0</v>
      </c>
      <c r="GC21" s="41">
        <f t="shared" si="10"/>
        <v>70.900000000000006</v>
      </c>
      <c r="GD21" s="4">
        <f t="shared" si="11"/>
        <v>0.91629901269393521</v>
      </c>
      <c r="GE21" s="41">
        <f t="shared" si="40"/>
        <v>64.965600000000009</v>
      </c>
      <c r="GI21" s="41" t="s">
        <v>0</v>
      </c>
    </row>
    <row r="22" spans="1:191" x14ac:dyDescent="0.55000000000000004">
      <c r="A22" s="41" t="s">
        <v>1134</v>
      </c>
      <c r="B22" s="41" t="s">
        <v>60</v>
      </c>
      <c r="C22" s="41" t="s">
        <v>69</v>
      </c>
      <c r="D22" s="41" t="s">
        <v>66</v>
      </c>
      <c r="E22" s="41" t="s">
        <v>1791</v>
      </c>
      <c r="F22" s="41">
        <v>0</v>
      </c>
      <c r="G22" s="25" t="s">
        <v>113</v>
      </c>
      <c r="H22" s="41">
        <v>0</v>
      </c>
      <c r="I22" s="41">
        <v>0</v>
      </c>
      <c r="J22" s="41">
        <v>0.64008000000000009</v>
      </c>
      <c r="K22" s="41">
        <v>0</v>
      </c>
      <c r="L22" s="41">
        <v>0</v>
      </c>
      <c r="M22" s="41" t="s">
        <v>176</v>
      </c>
      <c r="N22" s="41" t="s">
        <v>174</v>
      </c>
      <c r="O22" s="41" t="s">
        <v>1791</v>
      </c>
      <c r="P22" s="41" t="s">
        <v>1905</v>
      </c>
      <c r="S22" s="41">
        <v>0</v>
      </c>
      <c r="AO22" s="41">
        <v>0</v>
      </c>
      <c r="BK22" s="41">
        <v>114.3</v>
      </c>
      <c r="BT22" s="41">
        <v>0.56000000000000005</v>
      </c>
      <c r="BU22" s="41">
        <v>0.06</v>
      </c>
      <c r="BX22" s="40"/>
      <c r="CB22" s="79">
        <v>50</v>
      </c>
      <c r="CG22" s="41">
        <v>0</v>
      </c>
      <c r="DC22" s="41">
        <v>0</v>
      </c>
      <c r="DY22" s="7" t="s">
        <v>1880</v>
      </c>
      <c r="DZ22" s="7">
        <f t="shared" si="0"/>
        <v>0.56000000000000005</v>
      </c>
      <c r="EA22" s="41" t="s">
        <v>175</v>
      </c>
      <c r="EB22" s="41" t="s">
        <v>0</v>
      </c>
      <c r="EC22" s="41">
        <f t="shared" si="12"/>
        <v>0</v>
      </c>
      <c r="ED22" s="41">
        <f t="shared" si="1"/>
        <v>0</v>
      </c>
      <c r="EE22" s="41">
        <f t="shared" si="2"/>
        <v>0.64008000000000009</v>
      </c>
      <c r="EF22" s="41">
        <f t="shared" si="3"/>
        <v>0</v>
      </c>
      <c r="EG22" s="41">
        <f t="shared" si="4"/>
        <v>0</v>
      </c>
      <c r="EI22" s="5">
        <f t="shared" si="13"/>
        <v>198.34448493142057</v>
      </c>
      <c r="EJ22" s="3">
        <f t="shared" si="5"/>
        <v>22670.774627661369</v>
      </c>
      <c r="EK22" s="3">
        <f t="shared" si="14"/>
        <v>0</v>
      </c>
      <c r="EL22" s="3">
        <f t="shared" si="15"/>
        <v>0</v>
      </c>
      <c r="EM22" s="3">
        <f t="shared" si="16"/>
        <v>0</v>
      </c>
      <c r="EN22" s="3">
        <f t="shared" si="17"/>
        <v>0</v>
      </c>
      <c r="EO22" s="3">
        <f t="shared" si="18"/>
        <v>0</v>
      </c>
      <c r="EP22" s="3">
        <f t="shared" si="19"/>
        <v>0</v>
      </c>
      <c r="EQ22" s="3">
        <f t="shared" si="20"/>
        <v>0</v>
      </c>
      <c r="ER22" s="3">
        <f t="shared" si="21"/>
        <v>0</v>
      </c>
      <c r="ES22" s="3">
        <f t="shared" si="22"/>
        <v>640.08000000000004</v>
      </c>
      <c r="ET22" s="3">
        <f t="shared" si="23"/>
        <v>68.58</v>
      </c>
      <c r="EU22" s="3">
        <f t="shared" si="24"/>
        <v>0</v>
      </c>
      <c r="EV22" s="3">
        <f t="shared" si="25"/>
        <v>0</v>
      </c>
      <c r="EW22" s="3">
        <f t="shared" si="26"/>
        <v>0</v>
      </c>
      <c r="EX22" s="3">
        <f t="shared" si="27"/>
        <v>0</v>
      </c>
      <c r="EY22" s="3">
        <f t="shared" si="28"/>
        <v>0</v>
      </c>
      <c r="EZ22" s="3">
        <f t="shared" si="29"/>
        <v>0</v>
      </c>
      <c r="FA22" s="3">
        <f t="shared" si="30"/>
        <v>5715</v>
      </c>
      <c r="FB22" s="3">
        <f t="shared" si="31"/>
        <v>0</v>
      </c>
      <c r="FC22" s="3">
        <f t="shared" si="6"/>
        <v>0</v>
      </c>
      <c r="FD22" s="41">
        <f t="shared" si="32"/>
        <v>0</v>
      </c>
      <c r="FG22" s="3">
        <f t="shared" si="7"/>
        <v>0</v>
      </c>
      <c r="FH22" s="3">
        <f t="shared" si="8"/>
        <v>0</v>
      </c>
      <c r="FI22" s="3">
        <f t="shared" si="33"/>
        <v>0</v>
      </c>
      <c r="FJ22" s="3">
        <f t="shared" si="33"/>
        <v>0</v>
      </c>
      <c r="FK22" s="3">
        <f t="shared" ref="FK22:FQ58" si="44">1000*(CK22*$CG22+DG22*$DC22)/100</f>
        <v>0</v>
      </c>
      <c r="FL22" s="3">
        <f t="shared" si="44"/>
        <v>0</v>
      </c>
      <c r="FM22" s="3">
        <f t="shared" si="44"/>
        <v>0</v>
      </c>
      <c r="FN22" s="3">
        <f t="shared" si="44"/>
        <v>0</v>
      </c>
      <c r="FO22" s="3">
        <f t="shared" si="44"/>
        <v>0</v>
      </c>
      <c r="FP22" s="3">
        <f t="shared" si="44"/>
        <v>0</v>
      </c>
      <c r="FQ22" s="3">
        <f t="shared" si="44"/>
        <v>0</v>
      </c>
      <c r="FR22" s="3">
        <f t="shared" si="34"/>
        <v>0</v>
      </c>
      <c r="FS22" s="3">
        <f t="shared" si="34"/>
        <v>0</v>
      </c>
      <c r="FT22" s="3">
        <f t="shared" si="34"/>
        <v>0</v>
      </c>
      <c r="FU22" s="3">
        <f t="shared" si="35"/>
        <v>0</v>
      </c>
      <c r="FV22" s="3">
        <f t="shared" si="35"/>
        <v>0</v>
      </c>
      <c r="FW22" s="3">
        <f t="shared" si="35"/>
        <v>0</v>
      </c>
      <c r="FX22" s="3">
        <f t="shared" si="36"/>
        <v>0</v>
      </c>
      <c r="FY22" s="3">
        <f t="shared" si="37"/>
        <v>0</v>
      </c>
      <c r="FZ22" s="3">
        <f t="shared" si="38"/>
        <v>0</v>
      </c>
      <c r="GA22" s="3">
        <f t="shared" si="39"/>
        <v>0</v>
      </c>
      <c r="GB22" s="41" t="s">
        <v>0</v>
      </c>
      <c r="GC22" s="41">
        <f t="shared" si="10"/>
        <v>114.3</v>
      </c>
      <c r="GD22" s="4">
        <f t="shared" si="11"/>
        <v>0.56000000000000005</v>
      </c>
      <c r="GE22" s="41">
        <f t="shared" si="40"/>
        <v>64.00800000000001</v>
      </c>
      <c r="GI22" s="41" t="s">
        <v>0</v>
      </c>
    </row>
    <row r="23" spans="1:191" x14ac:dyDescent="0.55000000000000004">
      <c r="A23" s="41" t="s">
        <v>1135</v>
      </c>
      <c r="B23" s="41" t="s">
        <v>60</v>
      </c>
      <c r="C23" s="41" t="s">
        <v>69</v>
      </c>
      <c r="D23" s="41" t="s">
        <v>66</v>
      </c>
      <c r="E23" s="41" t="s">
        <v>1791</v>
      </c>
      <c r="F23" s="41">
        <v>0</v>
      </c>
      <c r="G23" s="41" t="s">
        <v>113</v>
      </c>
      <c r="H23" s="41">
        <v>0</v>
      </c>
      <c r="I23" s="41">
        <v>0</v>
      </c>
      <c r="J23" s="41">
        <v>0.62724999999999997</v>
      </c>
      <c r="K23" s="41">
        <v>0</v>
      </c>
      <c r="L23" s="41">
        <v>0</v>
      </c>
      <c r="M23" s="41" t="s">
        <v>139</v>
      </c>
      <c r="N23" s="41" t="s">
        <v>95</v>
      </c>
      <c r="O23" s="41" t="s">
        <v>1791</v>
      </c>
      <c r="P23" s="41" t="s">
        <v>1906</v>
      </c>
      <c r="Q23" s="41" t="s">
        <v>1907</v>
      </c>
      <c r="S23" s="41">
        <v>0</v>
      </c>
      <c r="AO23" s="41">
        <v>0</v>
      </c>
      <c r="BK23" s="41">
        <v>96.5</v>
      </c>
      <c r="BT23" s="41">
        <v>0.65</v>
      </c>
      <c r="BU23" s="41">
        <v>0.03</v>
      </c>
      <c r="CG23" s="41">
        <v>0</v>
      </c>
      <c r="DC23" s="41">
        <v>0</v>
      </c>
      <c r="DY23" s="7" t="s">
        <v>1880</v>
      </c>
      <c r="DZ23" s="7">
        <f t="shared" si="0"/>
        <v>0.65</v>
      </c>
      <c r="EA23" s="41" t="s">
        <v>64</v>
      </c>
      <c r="EB23" s="41" t="s">
        <v>0</v>
      </c>
      <c r="EC23" s="41">
        <f t="shared" si="12"/>
        <v>0</v>
      </c>
      <c r="ED23" s="41">
        <f t="shared" si="1"/>
        <v>0</v>
      </c>
      <c r="EE23" s="41">
        <f t="shared" si="2"/>
        <v>0.62724999999999997</v>
      </c>
      <c r="EF23" s="41">
        <f t="shared" si="3"/>
        <v>0</v>
      </c>
      <c r="EG23" s="41">
        <f t="shared" si="4"/>
        <v>0</v>
      </c>
      <c r="EI23" s="5">
        <f t="shared" si="13"/>
        <v>107.02685719999999</v>
      </c>
      <c r="EJ23" s="3">
        <f t="shared" si="5"/>
        <v>10328.091719799999</v>
      </c>
      <c r="EK23" s="3">
        <f t="shared" si="14"/>
        <v>0</v>
      </c>
      <c r="EL23" s="3">
        <f t="shared" si="15"/>
        <v>0</v>
      </c>
      <c r="EM23" s="3">
        <f t="shared" si="16"/>
        <v>0</v>
      </c>
      <c r="EN23" s="3">
        <f t="shared" si="17"/>
        <v>0</v>
      </c>
      <c r="EO23" s="3">
        <f t="shared" si="18"/>
        <v>0</v>
      </c>
      <c r="EP23" s="3">
        <f t="shared" si="19"/>
        <v>0</v>
      </c>
      <c r="EQ23" s="3">
        <f t="shared" si="20"/>
        <v>0</v>
      </c>
      <c r="ER23" s="3">
        <f t="shared" si="21"/>
        <v>0</v>
      </c>
      <c r="ES23" s="3">
        <f t="shared" si="22"/>
        <v>627.25</v>
      </c>
      <c r="ET23" s="3">
        <f t="shared" si="23"/>
        <v>28.95</v>
      </c>
      <c r="EU23" s="3">
        <f t="shared" si="24"/>
        <v>0</v>
      </c>
      <c r="EV23" s="3">
        <f t="shared" si="25"/>
        <v>0</v>
      </c>
      <c r="EW23" s="3">
        <f t="shared" si="26"/>
        <v>0</v>
      </c>
      <c r="EX23" s="3">
        <f t="shared" si="27"/>
        <v>0</v>
      </c>
      <c r="EY23" s="3">
        <f t="shared" si="28"/>
        <v>0</v>
      </c>
      <c r="EZ23" s="3">
        <f t="shared" si="29"/>
        <v>0</v>
      </c>
      <c r="FA23" s="3">
        <f t="shared" si="30"/>
        <v>0</v>
      </c>
      <c r="FB23" s="3">
        <f t="shared" si="31"/>
        <v>0</v>
      </c>
      <c r="FC23" s="3">
        <f t="shared" si="6"/>
        <v>0</v>
      </c>
      <c r="FD23" s="41">
        <f t="shared" si="32"/>
        <v>0</v>
      </c>
      <c r="FG23" s="3">
        <f t="shared" si="7"/>
        <v>0</v>
      </c>
      <c r="FH23" s="3">
        <f t="shared" si="8"/>
        <v>0</v>
      </c>
      <c r="FI23" s="3">
        <f t="shared" si="33"/>
        <v>0</v>
      </c>
      <c r="FJ23" s="3">
        <f t="shared" si="33"/>
        <v>0</v>
      </c>
      <c r="FK23" s="3">
        <f t="shared" si="44"/>
        <v>0</v>
      </c>
      <c r="FL23" s="3">
        <f t="shared" si="44"/>
        <v>0</v>
      </c>
      <c r="FM23" s="3">
        <f t="shared" si="44"/>
        <v>0</v>
      </c>
      <c r="FN23" s="3">
        <f t="shared" si="44"/>
        <v>0</v>
      </c>
      <c r="FO23" s="3">
        <f t="shared" si="44"/>
        <v>0</v>
      </c>
      <c r="FP23" s="3">
        <f t="shared" si="44"/>
        <v>0</v>
      </c>
      <c r="FQ23" s="3">
        <f t="shared" si="44"/>
        <v>0</v>
      </c>
      <c r="FR23" s="3">
        <f t="shared" si="34"/>
        <v>0</v>
      </c>
      <c r="FS23" s="3">
        <f t="shared" si="34"/>
        <v>0</v>
      </c>
      <c r="FT23" s="3">
        <f t="shared" si="34"/>
        <v>0</v>
      </c>
      <c r="FU23" s="3">
        <f t="shared" si="35"/>
        <v>0</v>
      </c>
      <c r="FV23" s="3">
        <f t="shared" si="35"/>
        <v>0</v>
      </c>
      <c r="FW23" s="3">
        <f t="shared" si="35"/>
        <v>0</v>
      </c>
      <c r="FX23" s="3">
        <f t="shared" si="36"/>
        <v>0</v>
      </c>
      <c r="FY23" s="3">
        <f t="shared" si="37"/>
        <v>0</v>
      </c>
      <c r="FZ23" s="3">
        <f t="shared" si="38"/>
        <v>0</v>
      </c>
      <c r="GA23" s="3">
        <f t="shared" si="39"/>
        <v>0</v>
      </c>
      <c r="GB23" s="41" t="s">
        <v>0</v>
      </c>
      <c r="GC23" s="41">
        <f t="shared" si="10"/>
        <v>96.5</v>
      </c>
      <c r="GD23" s="4">
        <f t="shared" si="11"/>
        <v>0.65</v>
      </c>
      <c r="GE23" s="41">
        <f t="shared" si="40"/>
        <v>62.725000000000001</v>
      </c>
      <c r="GI23" s="41" t="s">
        <v>0</v>
      </c>
    </row>
    <row r="24" spans="1:191" x14ac:dyDescent="0.55000000000000004">
      <c r="A24" s="41" t="s">
        <v>1136</v>
      </c>
      <c r="B24" s="41" t="s">
        <v>60</v>
      </c>
      <c r="C24" s="41" t="s">
        <v>69</v>
      </c>
      <c r="D24" s="41" t="s">
        <v>66</v>
      </c>
      <c r="E24" s="41" t="s">
        <v>1791</v>
      </c>
      <c r="F24" s="41">
        <v>0</v>
      </c>
      <c r="G24" s="41" t="s">
        <v>113</v>
      </c>
      <c r="H24" s="41">
        <v>6.2640000000000001E-2</v>
      </c>
      <c r="I24" s="41">
        <v>0.40092</v>
      </c>
      <c r="J24" s="41">
        <v>0.16254000000000002</v>
      </c>
      <c r="K24" s="41">
        <v>0</v>
      </c>
      <c r="L24" s="41">
        <v>0</v>
      </c>
      <c r="M24" s="41" t="s">
        <v>136</v>
      </c>
      <c r="N24" s="41" t="s">
        <v>95</v>
      </c>
      <c r="O24" s="41" t="s">
        <v>1791</v>
      </c>
      <c r="P24" s="41" t="s">
        <v>1902</v>
      </c>
      <c r="Q24" s="41" t="s">
        <v>1902</v>
      </c>
      <c r="S24" s="41">
        <v>5.8</v>
      </c>
      <c r="AB24" s="41">
        <v>1.08</v>
      </c>
      <c r="AC24" s="41">
        <v>0.14000000000000001</v>
      </c>
      <c r="AO24" s="41">
        <v>51.4</v>
      </c>
      <c r="AX24" s="41">
        <v>0.78</v>
      </c>
      <c r="AY24" s="41">
        <v>0.08</v>
      </c>
      <c r="BK24" s="41">
        <v>25.8</v>
      </c>
      <c r="BT24" s="41">
        <v>0.63</v>
      </c>
      <c r="BU24" s="41">
        <v>7.0000000000000007E-2</v>
      </c>
      <c r="CG24" s="41">
        <v>0</v>
      </c>
      <c r="DC24" s="41">
        <v>0</v>
      </c>
      <c r="DY24" s="7" t="s">
        <v>1880</v>
      </c>
      <c r="DZ24" s="7">
        <f t="shared" si="0"/>
        <v>0.75433734939759034</v>
      </c>
      <c r="EA24" s="41" t="s">
        <v>64</v>
      </c>
      <c r="EB24" s="41" t="s">
        <v>0</v>
      </c>
      <c r="EC24" s="41">
        <f t="shared" si="12"/>
        <v>6.2640000000000001E-2</v>
      </c>
      <c r="ED24" s="41">
        <f t="shared" si="1"/>
        <v>0.40092</v>
      </c>
      <c r="EE24" s="41">
        <f t="shared" si="2"/>
        <v>0.16254000000000002</v>
      </c>
      <c r="EF24" s="41">
        <f t="shared" si="3"/>
        <v>0</v>
      </c>
      <c r="EG24" s="41">
        <f t="shared" si="4"/>
        <v>0</v>
      </c>
      <c r="EI24" s="5">
        <f t="shared" si="13"/>
        <v>157.80685982168674</v>
      </c>
      <c r="EJ24" s="3">
        <f t="shared" si="5"/>
        <v>13097.969365200001</v>
      </c>
      <c r="EK24" s="3">
        <f t="shared" si="14"/>
        <v>0</v>
      </c>
      <c r="EL24" s="3">
        <f t="shared" si="15"/>
        <v>0</v>
      </c>
      <c r="EM24" s="3">
        <f t="shared" si="16"/>
        <v>0</v>
      </c>
      <c r="EN24" s="3">
        <f t="shared" si="17"/>
        <v>0</v>
      </c>
      <c r="EO24" s="3">
        <f t="shared" si="18"/>
        <v>0</v>
      </c>
      <c r="EP24" s="3">
        <f t="shared" si="19"/>
        <v>0</v>
      </c>
      <c r="EQ24" s="3">
        <f t="shared" si="20"/>
        <v>0</v>
      </c>
      <c r="ER24" s="3">
        <f t="shared" si="21"/>
        <v>0</v>
      </c>
      <c r="ES24" s="3">
        <f t="shared" si="22"/>
        <v>626.1</v>
      </c>
      <c r="ET24" s="3">
        <f t="shared" si="23"/>
        <v>67.3</v>
      </c>
      <c r="EU24" s="3">
        <f t="shared" si="24"/>
        <v>0</v>
      </c>
      <c r="EV24" s="3">
        <f t="shared" si="25"/>
        <v>0</v>
      </c>
      <c r="EW24" s="3">
        <f t="shared" si="26"/>
        <v>0</v>
      </c>
      <c r="EX24" s="3">
        <f t="shared" si="27"/>
        <v>0</v>
      </c>
      <c r="EY24" s="3">
        <f t="shared" si="28"/>
        <v>0</v>
      </c>
      <c r="EZ24" s="3">
        <f t="shared" si="29"/>
        <v>0</v>
      </c>
      <c r="FA24" s="3">
        <f t="shared" si="30"/>
        <v>0</v>
      </c>
      <c r="FB24" s="3">
        <f t="shared" si="31"/>
        <v>0</v>
      </c>
      <c r="FC24" s="3">
        <f t="shared" si="6"/>
        <v>0</v>
      </c>
      <c r="FD24" s="41">
        <f t="shared" si="32"/>
        <v>0</v>
      </c>
      <c r="FG24" s="3">
        <f t="shared" si="7"/>
        <v>0</v>
      </c>
      <c r="FH24" s="3">
        <f t="shared" si="8"/>
        <v>0</v>
      </c>
      <c r="FI24" s="3">
        <f t="shared" si="33"/>
        <v>0</v>
      </c>
      <c r="FJ24" s="3">
        <f t="shared" si="33"/>
        <v>0</v>
      </c>
      <c r="FK24" s="3">
        <f t="shared" si="44"/>
        <v>0</v>
      </c>
      <c r="FL24" s="3">
        <f t="shared" si="44"/>
        <v>0</v>
      </c>
      <c r="FM24" s="3">
        <f t="shared" si="44"/>
        <v>0</v>
      </c>
      <c r="FN24" s="3">
        <f t="shared" si="44"/>
        <v>0</v>
      </c>
      <c r="FO24" s="3">
        <f t="shared" si="44"/>
        <v>0</v>
      </c>
      <c r="FP24" s="3">
        <f t="shared" si="44"/>
        <v>0</v>
      </c>
      <c r="FQ24" s="3">
        <f t="shared" si="44"/>
        <v>0</v>
      </c>
      <c r="FR24" s="3">
        <f t="shared" si="34"/>
        <v>0</v>
      </c>
      <c r="FS24" s="3">
        <f t="shared" si="34"/>
        <v>0</v>
      </c>
      <c r="FT24" s="3">
        <f t="shared" si="34"/>
        <v>0</v>
      </c>
      <c r="FU24" s="3">
        <f t="shared" si="35"/>
        <v>0</v>
      </c>
      <c r="FV24" s="3">
        <f t="shared" si="35"/>
        <v>0</v>
      </c>
      <c r="FW24" s="3">
        <f t="shared" si="35"/>
        <v>0</v>
      </c>
      <c r="FX24" s="3">
        <f t="shared" si="36"/>
        <v>0</v>
      </c>
      <c r="FY24" s="3">
        <f t="shared" si="37"/>
        <v>0</v>
      </c>
      <c r="FZ24" s="3">
        <f t="shared" si="38"/>
        <v>0</v>
      </c>
      <c r="GA24" s="3">
        <f t="shared" si="39"/>
        <v>0</v>
      </c>
      <c r="GB24" s="41" t="s">
        <v>0</v>
      </c>
      <c r="GC24" s="41">
        <f t="shared" si="10"/>
        <v>83</v>
      </c>
      <c r="GD24" s="4">
        <f t="shared" si="11"/>
        <v>0.75433734939759034</v>
      </c>
      <c r="GE24" s="41">
        <f t="shared" si="40"/>
        <v>62.61</v>
      </c>
      <c r="GI24" s="41" t="s">
        <v>0</v>
      </c>
    </row>
    <row r="25" spans="1:191" x14ac:dyDescent="0.55000000000000004">
      <c r="A25" s="41" t="s">
        <v>1137</v>
      </c>
      <c r="B25" s="41" t="s">
        <v>60</v>
      </c>
      <c r="C25" s="41" t="s">
        <v>69</v>
      </c>
      <c r="D25" s="41" t="s">
        <v>66</v>
      </c>
      <c r="E25" s="41" t="s">
        <v>1791</v>
      </c>
      <c r="F25" s="41">
        <v>0</v>
      </c>
      <c r="G25" s="41" t="s">
        <v>113</v>
      </c>
      <c r="H25" s="41">
        <v>0</v>
      </c>
      <c r="I25" s="41">
        <v>0</v>
      </c>
      <c r="J25" s="41">
        <v>0.61985000000000001</v>
      </c>
      <c r="K25" s="41">
        <v>0</v>
      </c>
      <c r="L25" s="41">
        <v>0</v>
      </c>
      <c r="M25" s="41" t="s">
        <v>192</v>
      </c>
      <c r="N25" s="41" t="s">
        <v>193</v>
      </c>
      <c r="O25" s="41" t="s">
        <v>1791</v>
      </c>
      <c r="P25" s="41" t="s">
        <v>1905</v>
      </c>
      <c r="Q25" s="41" t="s">
        <v>1905</v>
      </c>
      <c r="S25" s="41">
        <v>0</v>
      </c>
      <c r="AO25" s="41">
        <v>0</v>
      </c>
      <c r="BK25" s="41">
        <v>80.5</v>
      </c>
      <c r="BT25" s="41">
        <v>0.77</v>
      </c>
      <c r="BU25" s="41">
        <v>0.06</v>
      </c>
      <c r="CG25" s="41">
        <v>0</v>
      </c>
      <c r="DC25" s="41">
        <v>0</v>
      </c>
      <c r="DY25" s="7" t="s">
        <v>1880</v>
      </c>
      <c r="DZ25" s="7">
        <f t="shared" si="0"/>
        <v>0.77</v>
      </c>
      <c r="EA25" s="41" t="s">
        <v>80</v>
      </c>
      <c r="EB25" s="41" t="s">
        <v>0</v>
      </c>
      <c r="EC25" s="41">
        <f t="shared" si="12"/>
        <v>0</v>
      </c>
      <c r="ED25" s="41">
        <f t="shared" si="1"/>
        <v>0</v>
      </c>
      <c r="EE25" s="41">
        <f t="shared" si="2"/>
        <v>0.61985000000000001</v>
      </c>
      <c r="EF25" s="41">
        <f t="shared" si="3"/>
        <v>0</v>
      </c>
      <c r="EG25" s="41">
        <f t="shared" si="4"/>
        <v>0</v>
      </c>
      <c r="EI25" s="5">
        <f t="shared" si="13"/>
        <v>144.54951439999999</v>
      </c>
      <c r="EJ25" s="3">
        <f t="shared" si="5"/>
        <v>11636.235909199999</v>
      </c>
      <c r="EK25" s="3">
        <f t="shared" si="14"/>
        <v>0</v>
      </c>
      <c r="EL25" s="3">
        <f t="shared" si="15"/>
        <v>0</v>
      </c>
      <c r="EM25" s="3">
        <f t="shared" si="16"/>
        <v>0</v>
      </c>
      <c r="EN25" s="3">
        <f t="shared" si="17"/>
        <v>0</v>
      </c>
      <c r="EO25" s="3">
        <f t="shared" si="18"/>
        <v>0</v>
      </c>
      <c r="EP25" s="3">
        <f t="shared" si="19"/>
        <v>0</v>
      </c>
      <c r="EQ25" s="3">
        <f t="shared" si="20"/>
        <v>0</v>
      </c>
      <c r="ER25" s="3">
        <f t="shared" si="21"/>
        <v>0</v>
      </c>
      <c r="ES25" s="3">
        <f t="shared" si="22"/>
        <v>619.85</v>
      </c>
      <c r="ET25" s="3">
        <f t="shared" si="23"/>
        <v>48.3</v>
      </c>
      <c r="EU25" s="3">
        <f t="shared" si="24"/>
        <v>0</v>
      </c>
      <c r="EV25" s="3">
        <f t="shared" si="25"/>
        <v>0</v>
      </c>
      <c r="EW25" s="3">
        <f t="shared" si="26"/>
        <v>0</v>
      </c>
      <c r="EX25" s="3">
        <f t="shared" si="27"/>
        <v>0</v>
      </c>
      <c r="EY25" s="3">
        <f t="shared" si="28"/>
        <v>0</v>
      </c>
      <c r="EZ25" s="3">
        <f t="shared" si="29"/>
        <v>0</v>
      </c>
      <c r="FA25" s="3">
        <f t="shared" si="30"/>
        <v>0</v>
      </c>
      <c r="FB25" s="3">
        <f t="shared" si="31"/>
        <v>0</v>
      </c>
      <c r="FC25" s="3">
        <f t="shared" si="6"/>
        <v>0</v>
      </c>
      <c r="FD25" s="41">
        <f t="shared" si="32"/>
        <v>0</v>
      </c>
      <c r="FG25" s="3">
        <f t="shared" si="7"/>
        <v>0</v>
      </c>
      <c r="FH25" s="3">
        <f t="shared" si="8"/>
        <v>0</v>
      </c>
      <c r="FI25" s="3">
        <f t="shared" si="33"/>
        <v>0</v>
      </c>
      <c r="FJ25" s="3">
        <f t="shared" si="33"/>
        <v>0</v>
      </c>
      <c r="FK25" s="3">
        <f t="shared" si="44"/>
        <v>0</v>
      </c>
      <c r="FL25" s="3">
        <f t="shared" si="44"/>
        <v>0</v>
      </c>
      <c r="FM25" s="3">
        <f t="shared" si="44"/>
        <v>0</v>
      </c>
      <c r="FN25" s="3">
        <f t="shared" si="44"/>
        <v>0</v>
      </c>
      <c r="FO25" s="3">
        <f t="shared" si="44"/>
        <v>0</v>
      </c>
      <c r="FP25" s="3">
        <f t="shared" si="44"/>
        <v>0</v>
      </c>
      <c r="FQ25" s="3">
        <f t="shared" si="44"/>
        <v>0</v>
      </c>
      <c r="FR25" s="3">
        <f t="shared" si="34"/>
        <v>0</v>
      </c>
      <c r="FS25" s="3">
        <f t="shared" si="34"/>
        <v>0</v>
      </c>
      <c r="FT25" s="3">
        <f t="shared" si="34"/>
        <v>0</v>
      </c>
      <c r="FU25" s="3">
        <f t="shared" si="35"/>
        <v>0</v>
      </c>
      <c r="FV25" s="3">
        <f t="shared" si="35"/>
        <v>0</v>
      </c>
      <c r="FW25" s="3">
        <f t="shared" si="35"/>
        <v>0</v>
      </c>
      <c r="FX25" s="3">
        <f t="shared" si="36"/>
        <v>0</v>
      </c>
      <c r="FY25" s="3">
        <f t="shared" si="37"/>
        <v>0</v>
      </c>
      <c r="FZ25" s="3">
        <f t="shared" si="38"/>
        <v>0</v>
      </c>
      <c r="GA25" s="3">
        <f t="shared" si="39"/>
        <v>0</v>
      </c>
      <c r="GB25" s="41" t="s">
        <v>0</v>
      </c>
      <c r="GC25" s="41">
        <f t="shared" si="10"/>
        <v>80.5</v>
      </c>
      <c r="GD25" s="4">
        <f t="shared" si="11"/>
        <v>0.77</v>
      </c>
      <c r="GE25" s="41">
        <f t="shared" si="40"/>
        <v>61.984999999999999</v>
      </c>
      <c r="GI25" s="41" t="s">
        <v>0</v>
      </c>
    </row>
    <row r="26" spans="1:191" x14ac:dyDescent="0.55000000000000004">
      <c r="A26" s="41" t="s">
        <v>1138</v>
      </c>
      <c r="B26" s="41" t="s">
        <v>60</v>
      </c>
      <c r="C26" s="41" t="s">
        <v>69</v>
      </c>
      <c r="D26" s="41" t="s">
        <v>66</v>
      </c>
      <c r="E26" s="41" t="s">
        <v>1791</v>
      </c>
      <c r="F26" s="41">
        <v>0</v>
      </c>
      <c r="G26" s="41" t="s">
        <v>113</v>
      </c>
      <c r="H26" s="41">
        <v>0</v>
      </c>
      <c r="I26" s="41">
        <v>0.34914000000000001</v>
      </c>
      <c r="J26" s="41">
        <v>0.21824000000000002</v>
      </c>
      <c r="K26" s="41">
        <v>0</v>
      </c>
      <c r="L26" s="41">
        <v>0</v>
      </c>
      <c r="M26" s="41" t="s">
        <v>137</v>
      </c>
      <c r="N26" s="41" t="s">
        <v>95</v>
      </c>
      <c r="O26" s="41" t="s">
        <v>1791</v>
      </c>
      <c r="P26" s="41" t="s">
        <v>1902</v>
      </c>
      <c r="Q26" s="41" t="s">
        <v>1902</v>
      </c>
      <c r="S26" s="41">
        <v>0</v>
      </c>
      <c r="AO26" s="41">
        <v>52.9</v>
      </c>
      <c r="AX26" s="41">
        <v>0.66</v>
      </c>
      <c r="AY26" s="41">
        <v>0.04</v>
      </c>
      <c r="BK26" s="41">
        <v>34.1</v>
      </c>
      <c r="BT26" s="41">
        <v>0.64</v>
      </c>
      <c r="BU26" s="41">
        <v>0.04</v>
      </c>
      <c r="CG26" s="41">
        <v>0</v>
      </c>
      <c r="DC26" s="41">
        <v>0</v>
      </c>
      <c r="DY26" s="7" t="s">
        <v>1880</v>
      </c>
      <c r="DZ26" s="7">
        <f t="shared" si="0"/>
        <v>0.65216091954022992</v>
      </c>
      <c r="EA26" s="41" t="s">
        <v>64</v>
      </c>
      <c r="EB26" s="41" t="s">
        <v>0</v>
      </c>
      <c r="EC26" s="41">
        <f t="shared" si="12"/>
        <v>0</v>
      </c>
      <c r="ED26" s="41">
        <f t="shared" si="1"/>
        <v>0.34914000000000001</v>
      </c>
      <c r="EE26" s="41">
        <f t="shared" si="2"/>
        <v>0.21824000000000002</v>
      </c>
      <c r="EF26" s="41">
        <f t="shared" si="3"/>
        <v>0</v>
      </c>
      <c r="EG26" s="41">
        <f t="shared" si="4"/>
        <v>0</v>
      </c>
      <c r="EI26" s="5">
        <f t="shared" si="13"/>
        <v>114.57219258850576</v>
      </c>
      <c r="EJ26" s="3">
        <f t="shared" si="5"/>
        <v>9967.7807552000013</v>
      </c>
      <c r="EK26" s="3">
        <f t="shared" si="14"/>
        <v>0</v>
      </c>
      <c r="EL26" s="3">
        <f t="shared" si="15"/>
        <v>0</v>
      </c>
      <c r="EM26" s="3">
        <f t="shared" si="16"/>
        <v>0</v>
      </c>
      <c r="EN26" s="3">
        <f t="shared" si="17"/>
        <v>0</v>
      </c>
      <c r="EO26" s="3">
        <f t="shared" si="18"/>
        <v>0</v>
      </c>
      <c r="EP26" s="3">
        <f t="shared" si="19"/>
        <v>0</v>
      </c>
      <c r="EQ26" s="3">
        <f t="shared" si="20"/>
        <v>0</v>
      </c>
      <c r="ER26" s="3">
        <f t="shared" si="21"/>
        <v>0</v>
      </c>
      <c r="ES26" s="3">
        <f t="shared" si="22"/>
        <v>567.38</v>
      </c>
      <c r="ET26" s="3">
        <f t="shared" si="23"/>
        <v>34.800000000000004</v>
      </c>
      <c r="EU26" s="3">
        <f t="shared" si="24"/>
        <v>0</v>
      </c>
      <c r="EV26" s="3">
        <f t="shared" si="25"/>
        <v>0</v>
      </c>
      <c r="EW26" s="3">
        <f t="shared" si="26"/>
        <v>0</v>
      </c>
      <c r="EX26" s="3">
        <f t="shared" si="27"/>
        <v>0</v>
      </c>
      <c r="EY26" s="3">
        <f t="shared" si="28"/>
        <v>0</v>
      </c>
      <c r="EZ26" s="3">
        <f t="shared" si="29"/>
        <v>0</v>
      </c>
      <c r="FA26" s="3">
        <f t="shared" si="30"/>
        <v>0</v>
      </c>
      <c r="FB26" s="3">
        <f t="shared" si="31"/>
        <v>0</v>
      </c>
      <c r="FC26" s="3">
        <f t="shared" si="6"/>
        <v>0</v>
      </c>
      <c r="FD26" s="41">
        <f t="shared" si="32"/>
        <v>0</v>
      </c>
      <c r="FG26" s="3">
        <f t="shared" si="7"/>
        <v>0</v>
      </c>
      <c r="FH26" s="3">
        <f t="shared" si="8"/>
        <v>0</v>
      </c>
      <c r="FI26" s="3">
        <f t="shared" si="33"/>
        <v>0</v>
      </c>
      <c r="FJ26" s="3">
        <f t="shared" si="33"/>
        <v>0</v>
      </c>
      <c r="FK26" s="3">
        <f t="shared" si="44"/>
        <v>0</v>
      </c>
      <c r="FL26" s="3">
        <f t="shared" si="44"/>
        <v>0</v>
      </c>
      <c r="FM26" s="3">
        <f t="shared" si="44"/>
        <v>0</v>
      </c>
      <c r="FN26" s="3">
        <f t="shared" si="44"/>
        <v>0</v>
      </c>
      <c r="FO26" s="3">
        <f t="shared" si="44"/>
        <v>0</v>
      </c>
      <c r="FP26" s="3">
        <f t="shared" si="44"/>
        <v>0</v>
      </c>
      <c r="FQ26" s="3">
        <f t="shared" si="44"/>
        <v>0</v>
      </c>
      <c r="FR26" s="3">
        <f t="shared" si="34"/>
        <v>0</v>
      </c>
      <c r="FS26" s="3">
        <f t="shared" si="34"/>
        <v>0</v>
      </c>
      <c r="FT26" s="3">
        <f t="shared" si="34"/>
        <v>0</v>
      </c>
      <c r="FU26" s="3">
        <f t="shared" si="35"/>
        <v>0</v>
      </c>
      <c r="FV26" s="3">
        <f t="shared" si="35"/>
        <v>0</v>
      </c>
      <c r="FW26" s="3">
        <f t="shared" si="35"/>
        <v>0</v>
      </c>
      <c r="FX26" s="3">
        <f t="shared" si="36"/>
        <v>0</v>
      </c>
      <c r="FY26" s="3">
        <f t="shared" si="37"/>
        <v>0</v>
      </c>
      <c r="FZ26" s="3">
        <f t="shared" si="38"/>
        <v>0</v>
      </c>
      <c r="GA26" s="3">
        <f t="shared" si="39"/>
        <v>0</v>
      </c>
      <c r="GB26" s="41" t="s">
        <v>0</v>
      </c>
      <c r="GC26" s="41">
        <f t="shared" si="10"/>
        <v>87</v>
      </c>
      <c r="GD26" s="4">
        <f t="shared" si="11"/>
        <v>0.65216091954022992</v>
      </c>
      <c r="GE26" s="41">
        <f t="shared" si="40"/>
        <v>56.738000000000007</v>
      </c>
      <c r="GI26" s="41" t="s">
        <v>0</v>
      </c>
    </row>
    <row r="27" spans="1:191" x14ac:dyDescent="0.55000000000000004">
      <c r="A27" s="41" t="s">
        <v>1139</v>
      </c>
      <c r="B27" s="41" t="s">
        <v>60</v>
      </c>
      <c r="C27" s="41" t="s">
        <v>69</v>
      </c>
      <c r="D27" s="41" t="s">
        <v>66</v>
      </c>
      <c r="E27" s="41" t="s">
        <v>1791</v>
      </c>
      <c r="F27" s="41">
        <v>0</v>
      </c>
      <c r="G27" s="41" t="s">
        <v>113</v>
      </c>
      <c r="H27" s="41">
        <v>0</v>
      </c>
      <c r="I27" s="41">
        <v>0</v>
      </c>
      <c r="J27" s="41">
        <v>0.54749999999999999</v>
      </c>
      <c r="K27" s="41">
        <v>0</v>
      </c>
      <c r="L27" s="41">
        <v>0</v>
      </c>
      <c r="M27" s="41" t="s">
        <v>145</v>
      </c>
      <c r="N27" s="41" t="s">
        <v>95</v>
      </c>
      <c r="O27" s="41" t="s">
        <v>1791</v>
      </c>
      <c r="P27" s="41" t="s">
        <v>1908</v>
      </c>
      <c r="Q27" s="41" t="s">
        <v>1909</v>
      </c>
      <c r="S27" s="41">
        <v>0</v>
      </c>
      <c r="AO27" s="41">
        <v>0</v>
      </c>
      <c r="BK27" s="5">
        <v>75</v>
      </c>
      <c r="BT27" s="41">
        <v>0.73</v>
      </c>
      <c r="BU27" s="41">
        <v>4.3999999999999997E-2</v>
      </c>
      <c r="CG27" s="41">
        <v>0</v>
      </c>
      <c r="DC27" s="41">
        <v>0</v>
      </c>
      <c r="DY27" s="7" t="s">
        <v>1880</v>
      </c>
      <c r="DZ27" s="7">
        <f t="shared" si="0"/>
        <v>0.73</v>
      </c>
      <c r="EA27" s="41" t="s">
        <v>64</v>
      </c>
      <c r="EB27" s="41" t="s">
        <v>0</v>
      </c>
      <c r="EC27" s="41">
        <f t="shared" si="12"/>
        <v>0</v>
      </c>
      <c r="ED27" s="41">
        <f t="shared" si="1"/>
        <v>0</v>
      </c>
      <c r="EE27" s="41">
        <f t="shared" si="2"/>
        <v>0.54749999999999999</v>
      </c>
      <c r="EF27" s="41">
        <f t="shared" si="3"/>
        <v>0</v>
      </c>
      <c r="EG27" s="41">
        <f t="shared" si="4"/>
        <v>0</v>
      </c>
      <c r="EI27" s="5">
        <f t="shared" si="13"/>
        <v>127.68479056</v>
      </c>
      <c r="EJ27" s="3">
        <f t="shared" si="5"/>
        <v>9576.3592919999992</v>
      </c>
      <c r="EK27" s="3">
        <f t="shared" si="14"/>
        <v>0</v>
      </c>
      <c r="EL27" s="3">
        <f t="shared" si="15"/>
        <v>0</v>
      </c>
      <c r="EM27" s="3">
        <f t="shared" si="16"/>
        <v>0</v>
      </c>
      <c r="EN27" s="3">
        <f t="shared" si="17"/>
        <v>0</v>
      </c>
      <c r="EO27" s="3">
        <f t="shared" si="18"/>
        <v>0</v>
      </c>
      <c r="EP27" s="3">
        <f t="shared" si="19"/>
        <v>0</v>
      </c>
      <c r="EQ27" s="3">
        <f t="shared" si="20"/>
        <v>0</v>
      </c>
      <c r="ER27" s="3">
        <f t="shared" si="21"/>
        <v>0</v>
      </c>
      <c r="ES27" s="3">
        <f t="shared" si="22"/>
        <v>547.5</v>
      </c>
      <c r="ET27" s="3">
        <f t="shared" si="23"/>
        <v>33</v>
      </c>
      <c r="EU27" s="3">
        <f t="shared" si="24"/>
        <v>0</v>
      </c>
      <c r="EV27" s="3">
        <f t="shared" si="25"/>
        <v>0</v>
      </c>
      <c r="EW27" s="3">
        <f t="shared" si="26"/>
        <v>0</v>
      </c>
      <c r="EX27" s="3">
        <f t="shared" si="27"/>
        <v>0</v>
      </c>
      <c r="EY27" s="3">
        <f t="shared" si="28"/>
        <v>0</v>
      </c>
      <c r="EZ27" s="3">
        <f t="shared" si="29"/>
        <v>0</v>
      </c>
      <c r="FA27" s="3">
        <f t="shared" si="30"/>
        <v>0</v>
      </c>
      <c r="FB27" s="3">
        <f t="shared" si="31"/>
        <v>0</v>
      </c>
      <c r="FC27" s="3">
        <f t="shared" si="6"/>
        <v>0</v>
      </c>
      <c r="FD27" s="41">
        <f t="shared" si="32"/>
        <v>0</v>
      </c>
      <c r="FG27" s="3">
        <f t="shared" si="7"/>
        <v>0</v>
      </c>
      <c r="FH27" s="3">
        <f t="shared" si="8"/>
        <v>0</v>
      </c>
      <c r="FI27" s="3">
        <f t="shared" si="33"/>
        <v>0</v>
      </c>
      <c r="FJ27" s="3">
        <f t="shared" si="33"/>
        <v>0</v>
      </c>
      <c r="FK27" s="3">
        <f t="shared" si="44"/>
        <v>0</v>
      </c>
      <c r="FL27" s="3">
        <f t="shared" si="44"/>
        <v>0</v>
      </c>
      <c r="FM27" s="3">
        <f t="shared" si="44"/>
        <v>0</v>
      </c>
      <c r="FN27" s="3">
        <f t="shared" si="44"/>
        <v>0</v>
      </c>
      <c r="FO27" s="3">
        <f t="shared" si="44"/>
        <v>0</v>
      </c>
      <c r="FP27" s="3">
        <f t="shared" si="44"/>
        <v>0</v>
      </c>
      <c r="FQ27" s="3">
        <f t="shared" si="44"/>
        <v>0</v>
      </c>
      <c r="FR27" s="3">
        <f t="shared" si="34"/>
        <v>0</v>
      </c>
      <c r="FS27" s="3">
        <f t="shared" si="34"/>
        <v>0</v>
      </c>
      <c r="FT27" s="3">
        <f t="shared" si="34"/>
        <v>0</v>
      </c>
      <c r="FU27" s="3">
        <f t="shared" si="35"/>
        <v>0</v>
      </c>
      <c r="FV27" s="3">
        <f t="shared" si="35"/>
        <v>0</v>
      </c>
      <c r="FW27" s="3">
        <f t="shared" si="35"/>
        <v>0</v>
      </c>
      <c r="FX27" s="3">
        <f t="shared" si="36"/>
        <v>0</v>
      </c>
      <c r="FY27" s="3">
        <f t="shared" si="37"/>
        <v>0</v>
      </c>
      <c r="FZ27" s="3">
        <f t="shared" si="38"/>
        <v>0</v>
      </c>
      <c r="GA27" s="3">
        <f t="shared" si="39"/>
        <v>0</v>
      </c>
      <c r="GB27" s="41" t="s">
        <v>0</v>
      </c>
      <c r="GC27" s="41">
        <f t="shared" si="10"/>
        <v>75</v>
      </c>
      <c r="GD27" s="4">
        <f t="shared" si="11"/>
        <v>0.73</v>
      </c>
      <c r="GE27" s="41">
        <f t="shared" si="40"/>
        <v>54.75</v>
      </c>
      <c r="GI27" s="41" t="s">
        <v>0</v>
      </c>
    </row>
    <row r="28" spans="1:191" x14ac:dyDescent="0.55000000000000004">
      <c r="A28" s="41" t="s">
        <v>1140</v>
      </c>
      <c r="B28" s="41" t="s">
        <v>60</v>
      </c>
      <c r="C28" s="41" t="s">
        <v>69</v>
      </c>
      <c r="D28" s="41" t="s">
        <v>66</v>
      </c>
      <c r="E28" s="41" t="s">
        <v>1791</v>
      </c>
      <c r="F28" s="41">
        <v>0</v>
      </c>
      <c r="G28" s="41" t="s">
        <v>113</v>
      </c>
      <c r="H28" s="41">
        <v>3.5719999999999995E-2</v>
      </c>
      <c r="I28" s="41">
        <v>0.32447999999999999</v>
      </c>
      <c r="J28" s="41">
        <v>0.11591999999999998</v>
      </c>
      <c r="K28" s="41">
        <v>0</v>
      </c>
      <c r="L28" s="41">
        <v>0</v>
      </c>
      <c r="M28" s="41" t="s">
        <v>185</v>
      </c>
      <c r="N28" s="41" t="s">
        <v>95</v>
      </c>
      <c r="O28" s="41" t="s">
        <v>1791</v>
      </c>
      <c r="P28" s="41" t="s">
        <v>1905</v>
      </c>
      <c r="Q28" s="41" t="s">
        <v>1905</v>
      </c>
      <c r="S28" s="41">
        <v>3.8</v>
      </c>
      <c r="AB28" s="41">
        <v>0.94</v>
      </c>
      <c r="AC28" s="41">
        <v>0.05</v>
      </c>
      <c r="AO28" s="41">
        <v>41.6</v>
      </c>
      <c r="AX28" s="41">
        <v>0.78</v>
      </c>
      <c r="AY28" s="41">
        <v>0.04</v>
      </c>
      <c r="BK28" s="41">
        <v>18.399999999999999</v>
      </c>
      <c r="BT28" s="41">
        <v>0.63</v>
      </c>
      <c r="BU28" s="41">
        <v>0.03</v>
      </c>
      <c r="CG28" s="41">
        <v>0</v>
      </c>
      <c r="DC28" s="41">
        <v>0</v>
      </c>
      <c r="DY28" s="7" t="s">
        <v>1880</v>
      </c>
      <c r="DZ28" s="7">
        <f t="shared" si="0"/>
        <v>0.74626959247648905</v>
      </c>
      <c r="EA28" s="41" t="s">
        <v>64</v>
      </c>
      <c r="EB28" s="41" t="s">
        <v>0</v>
      </c>
      <c r="EC28" s="41">
        <f t="shared" si="12"/>
        <v>3.5719999999999995E-2</v>
      </c>
      <c r="ED28" s="41">
        <f t="shared" si="1"/>
        <v>0.32447999999999999</v>
      </c>
      <c r="EE28" s="41">
        <f t="shared" si="2"/>
        <v>0.11591999999999998</v>
      </c>
      <c r="EF28" s="41">
        <f t="shared" si="3"/>
        <v>0</v>
      </c>
      <c r="EG28" s="41">
        <f t="shared" si="4"/>
        <v>0</v>
      </c>
      <c r="EI28" s="5">
        <f t="shared" si="13"/>
        <v>125.25177785956112</v>
      </c>
      <c r="EJ28" s="3">
        <f t="shared" si="5"/>
        <v>7991.063427439999</v>
      </c>
      <c r="EK28" s="3">
        <f t="shared" si="14"/>
        <v>0</v>
      </c>
      <c r="EL28" s="3">
        <f t="shared" si="15"/>
        <v>0</v>
      </c>
      <c r="EM28" s="3">
        <f t="shared" si="16"/>
        <v>0</v>
      </c>
      <c r="EN28" s="3">
        <f t="shared" si="17"/>
        <v>0</v>
      </c>
      <c r="EO28" s="3">
        <f t="shared" si="18"/>
        <v>0</v>
      </c>
      <c r="EP28" s="3">
        <f t="shared" si="19"/>
        <v>0</v>
      </c>
      <c r="EQ28" s="3">
        <f t="shared" si="20"/>
        <v>0</v>
      </c>
      <c r="ER28" s="3">
        <f t="shared" si="21"/>
        <v>0</v>
      </c>
      <c r="ES28" s="3">
        <f t="shared" si="22"/>
        <v>476.12</v>
      </c>
      <c r="ET28" s="3">
        <f t="shared" si="23"/>
        <v>24.06</v>
      </c>
      <c r="EU28" s="3">
        <f t="shared" si="24"/>
        <v>0</v>
      </c>
      <c r="EV28" s="3">
        <f t="shared" si="25"/>
        <v>0</v>
      </c>
      <c r="EW28" s="3">
        <f t="shared" si="26"/>
        <v>0</v>
      </c>
      <c r="EX28" s="3">
        <f t="shared" si="27"/>
        <v>0</v>
      </c>
      <c r="EY28" s="3">
        <f t="shared" si="28"/>
        <v>0</v>
      </c>
      <c r="EZ28" s="3">
        <f t="shared" si="29"/>
        <v>0</v>
      </c>
      <c r="FA28" s="3">
        <f t="shared" si="30"/>
        <v>0</v>
      </c>
      <c r="FB28" s="3">
        <f t="shared" si="31"/>
        <v>0</v>
      </c>
      <c r="FC28" s="3">
        <f t="shared" si="6"/>
        <v>0</v>
      </c>
      <c r="FD28" s="41">
        <f t="shared" si="32"/>
        <v>0</v>
      </c>
      <c r="FG28" s="3">
        <f t="shared" si="7"/>
        <v>0</v>
      </c>
      <c r="FH28" s="3">
        <f t="shared" si="8"/>
        <v>0</v>
      </c>
      <c r="FI28" s="3">
        <f t="shared" si="33"/>
        <v>0</v>
      </c>
      <c r="FJ28" s="3">
        <f t="shared" si="33"/>
        <v>0</v>
      </c>
      <c r="FK28" s="3">
        <f t="shared" si="44"/>
        <v>0</v>
      </c>
      <c r="FL28" s="3">
        <f t="shared" si="44"/>
        <v>0</v>
      </c>
      <c r="FM28" s="3">
        <f t="shared" si="44"/>
        <v>0</v>
      </c>
      <c r="FN28" s="3">
        <f t="shared" si="44"/>
        <v>0</v>
      </c>
      <c r="FO28" s="3">
        <f t="shared" si="44"/>
        <v>0</v>
      </c>
      <c r="FP28" s="3">
        <f t="shared" si="44"/>
        <v>0</v>
      </c>
      <c r="FQ28" s="3">
        <f t="shared" si="44"/>
        <v>0</v>
      </c>
      <c r="FR28" s="3">
        <f t="shared" si="34"/>
        <v>0</v>
      </c>
      <c r="FS28" s="3">
        <f t="shared" si="34"/>
        <v>0</v>
      </c>
      <c r="FT28" s="3">
        <f t="shared" si="34"/>
        <v>0</v>
      </c>
      <c r="FU28" s="3">
        <f t="shared" si="35"/>
        <v>0</v>
      </c>
      <c r="FV28" s="3">
        <f t="shared" si="35"/>
        <v>0</v>
      </c>
      <c r="FW28" s="3">
        <f t="shared" si="35"/>
        <v>0</v>
      </c>
      <c r="FX28" s="3">
        <f t="shared" si="36"/>
        <v>0</v>
      </c>
      <c r="FY28" s="3">
        <f t="shared" si="37"/>
        <v>0</v>
      </c>
      <c r="FZ28" s="3">
        <f t="shared" si="38"/>
        <v>0</v>
      </c>
      <c r="GA28" s="3">
        <f t="shared" si="39"/>
        <v>0</v>
      </c>
      <c r="GB28" s="41" t="s">
        <v>0</v>
      </c>
      <c r="GC28" s="41">
        <f t="shared" si="10"/>
        <v>63.8</v>
      </c>
      <c r="GD28" s="4">
        <f t="shared" si="11"/>
        <v>0.74626959247648905</v>
      </c>
      <c r="GE28" s="41">
        <f t="shared" si="40"/>
        <v>47.612000000000002</v>
      </c>
      <c r="GI28" s="41" t="s">
        <v>0</v>
      </c>
    </row>
    <row r="29" spans="1:191" x14ac:dyDescent="0.55000000000000004">
      <c r="A29" s="41" t="s">
        <v>1141</v>
      </c>
      <c r="B29" s="41" t="s">
        <v>60</v>
      </c>
      <c r="C29" s="41" t="s">
        <v>69</v>
      </c>
      <c r="D29" s="41" t="s">
        <v>66</v>
      </c>
      <c r="E29" s="41" t="s">
        <v>1791</v>
      </c>
      <c r="F29" s="41">
        <v>0</v>
      </c>
      <c r="G29" s="41" t="s">
        <v>113</v>
      </c>
      <c r="H29" s="41">
        <v>0</v>
      </c>
      <c r="I29" s="41">
        <v>6.4000000000000001E-2</v>
      </c>
      <c r="J29" s="41">
        <v>0.34644999999999998</v>
      </c>
      <c r="K29" s="41">
        <v>0</v>
      </c>
      <c r="L29" s="41">
        <v>0</v>
      </c>
      <c r="M29" s="41" t="s">
        <v>140</v>
      </c>
      <c r="N29" s="41" t="s">
        <v>95</v>
      </c>
      <c r="O29" s="41" t="s">
        <v>1791</v>
      </c>
      <c r="P29" s="41" t="s">
        <v>1906</v>
      </c>
      <c r="Q29" s="41" t="s">
        <v>1907</v>
      </c>
      <c r="S29" s="41">
        <v>0</v>
      </c>
      <c r="AO29" s="5">
        <v>10</v>
      </c>
      <c r="AX29" s="41">
        <v>0.64</v>
      </c>
      <c r="AY29" s="41">
        <v>0.05</v>
      </c>
      <c r="BK29" s="41">
        <v>53.3</v>
      </c>
      <c r="BT29" s="41">
        <v>0.65</v>
      </c>
      <c r="BU29" s="41">
        <v>0.04</v>
      </c>
      <c r="CG29" s="41">
        <v>0</v>
      </c>
      <c r="DC29" s="41">
        <v>0</v>
      </c>
      <c r="DY29" s="7" t="s">
        <v>1880</v>
      </c>
      <c r="DZ29" s="7">
        <f t="shared" si="0"/>
        <v>0.6484202211690363</v>
      </c>
      <c r="EA29" s="41" t="s">
        <v>64</v>
      </c>
      <c r="EB29" s="41" t="s">
        <v>0</v>
      </c>
      <c r="EC29" s="41">
        <f t="shared" si="12"/>
        <v>0</v>
      </c>
      <c r="ED29" s="41">
        <f t="shared" si="1"/>
        <v>6.4000000000000001E-2</v>
      </c>
      <c r="EE29" s="41">
        <f t="shared" si="2"/>
        <v>0.34644999999999998</v>
      </c>
      <c r="EF29" s="41">
        <f t="shared" si="3"/>
        <v>0</v>
      </c>
      <c r="EG29" s="41">
        <f t="shared" si="4"/>
        <v>0</v>
      </c>
      <c r="EI29" s="5">
        <f t="shared" si="13"/>
        <v>115.22886527140599</v>
      </c>
      <c r="EJ29" s="3">
        <f t="shared" si="5"/>
        <v>7293.9871716799989</v>
      </c>
      <c r="EK29" s="3">
        <f t="shared" si="14"/>
        <v>0</v>
      </c>
      <c r="EL29" s="3">
        <f t="shared" si="15"/>
        <v>0</v>
      </c>
      <c r="EM29" s="3">
        <f t="shared" si="16"/>
        <v>0</v>
      </c>
      <c r="EN29" s="3">
        <f t="shared" si="17"/>
        <v>0</v>
      </c>
      <c r="EO29" s="3">
        <f t="shared" si="18"/>
        <v>0</v>
      </c>
      <c r="EP29" s="3">
        <f t="shared" si="19"/>
        <v>0</v>
      </c>
      <c r="EQ29" s="3">
        <f t="shared" si="20"/>
        <v>0</v>
      </c>
      <c r="ER29" s="3">
        <f t="shared" si="21"/>
        <v>0</v>
      </c>
      <c r="ES29" s="3">
        <f t="shared" si="22"/>
        <v>410.44999999999993</v>
      </c>
      <c r="ET29" s="3">
        <f t="shared" si="23"/>
        <v>26.32</v>
      </c>
      <c r="EU29" s="3">
        <f t="shared" si="24"/>
        <v>0</v>
      </c>
      <c r="EV29" s="3">
        <f t="shared" si="25"/>
        <v>0</v>
      </c>
      <c r="EW29" s="3">
        <f t="shared" si="26"/>
        <v>0</v>
      </c>
      <c r="EX29" s="3">
        <f t="shared" si="27"/>
        <v>0</v>
      </c>
      <c r="EY29" s="3">
        <f t="shared" si="28"/>
        <v>0</v>
      </c>
      <c r="EZ29" s="3">
        <f t="shared" si="29"/>
        <v>0</v>
      </c>
      <c r="FA29" s="3">
        <f t="shared" si="30"/>
        <v>0</v>
      </c>
      <c r="FB29" s="3">
        <f t="shared" si="31"/>
        <v>0</v>
      </c>
      <c r="FC29" s="3">
        <f t="shared" si="6"/>
        <v>0</v>
      </c>
      <c r="FD29" s="41">
        <f t="shared" si="32"/>
        <v>0</v>
      </c>
      <c r="FG29" s="3">
        <f t="shared" si="7"/>
        <v>0</v>
      </c>
      <c r="FH29" s="3">
        <f t="shared" si="8"/>
        <v>0</v>
      </c>
      <c r="FI29" s="3">
        <f t="shared" si="33"/>
        <v>0</v>
      </c>
      <c r="FJ29" s="3">
        <f t="shared" si="33"/>
        <v>0</v>
      </c>
      <c r="FK29" s="3">
        <f t="shared" si="44"/>
        <v>0</v>
      </c>
      <c r="FL29" s="3">
        <f t="shared" si="44"/>
        <v>0</v>
      </c>
      <c r="FM29" s="3">
        <f t="shared" si="44"/>
        <v>0</v>
      </c>
      <c r="FN29" s="3">
        <f t="shared" si="44"/>
        <v>0</v>
      </c>
      <c r="FO29" s="3">
        <f t="shared" si="44"/>
        <v>0</v>
      </c>
      <c r="FP29" s="3">
        <f t="shared" si="44"/>
        <v>0</v>
      </c>
      <c r="FQ29" s="3">
        <f t="shared" si="44"/>
        <v>0</v>
      </c>
      <c r="FR29" s="3">
        <f t="shared" si="34"/>
        <v>0</v>
      </c>
      <c r="FS29" s="3">
        <f t="shared" si="34"/>
        <v>0</v>
      </c>
      <c r="FT29" s="3">
        <f t="shared" si="34"/>
        <v>0</v>
      </c>
      <c r="FU29" s="3">
        <f t="shared" si="35"/>
        <v>0</v>
      </c>
      <c r="FV29" s="3">
        <f t="shared" si="35"/>
        <v>0</v>
      </c>
      <c r="FW29" s="3">
        <f t="shared" si="35"/>
        <v>0</v>
      </c>
      <c r="FX29" s="3">
        <f t="shared" si="36"/>
        <v>0</v>
      </c>
      <c r="FY29" s="3">
        <f t="shared" si="37"/>
        <v>0</v>
      </c>
      <c r="FZ29" s="3">
        <f t="shared" si="38"/>
        <v>0</v>
      </c>
      <c r="GA29" s="3">
        <f t="shared" si="39"/>
        <v>0</v>
      </c>
      <c r="GB29" s="41" t="s">
        <v>0</v>
      </c>
      <c r="GC29" s="41">
        <f t="shared" si="10"/>
        <v>63.3</v>
      </c>
      <c r="GD29" s="4">
        <f t="shared" si="11"/>
        <v>0.6484202211690363</v>
      </c>
      <c r="GE29" s="41">
        <f t="shared" si="40"/>
        <v>41.044999999999995</v>
      </c>
      <c r="GI29" s="41" t="s">
        <v>0</v>
      </c>
    </row>
    <row r="30" spans="1:191" x14ac:dyDescent="0.55000000000000004">
      <c r="A30" s="41" t="s">
        <v>1142</v>
      </c>
      <c r="B30" s="41" t="s">
        <v>60</v>
      </c>
      <c r="C30" s="41" t="s">
        <v>69</v>
      </c>
      <c r="D30" s="41" t="s">
        <v>66</v>
      </c>
      <c r="E30" s="41" t="s">
        <v>1791</v>
      </c>
      <c r="F30" s="41">
        <v>0</v>
      </c>
      <c r="G30" s="41" t="s">
        <v>113</v>
      </c>
      <c r="H30" s="41">
        <v>0</v>
      </c>
      <c r="I30" s="41">
        <v>0.39806405999999994</v>
      </c>
      <c r="J30" s="41">
        <v>0</v>
      </c>
      <c r="K30" s="41">
        <v>2.4420500000000001E-2</v>
      </c>
      <c r="L30" s="41">
        <v>0</v>
      </c>
      <c r="M30" s="41" t="s">
        <v>183</v>
      </c>
      <c r="N30" s="41" t="s">
        <v>184</v>
      </c>
      <c r="O30" s="41" t="s">
        <v>1791</v>
      </c>
      <c r="P30" s="41" t="s">
        <v>1902</v>
      </c>
      <c r="Q30" s="41" t="s">
        <v>1902</v>
      </c>
      <c r="S30" s="41">
        <v>0</v>
      </c>
      <c r="AO30" s="41">
        <v>55.518000000000001</v>
      </c>
      <c r="AX30" s="41">
        <v>0.71699999999999997</v>
      </c>
      <c r="AY30" s="41">
        <v>0.04</v>
      </c>
      <c r="BK30" s="41">
        <v>0</v>
      </c>
      <c r="CG30" s="41">
        <v>3.7570000000000001</v>
      </c>
      <c r="CP30" s="41">
        <v>0.65</v>
      </c>
      <c r="CQ30" s="41">
        <v>0.04</v>
      </c>
      <c r="DC30" s="41">
        <v>0</v>
      </c>
      <c r="DY30" s="7" t="s">
        <v>1880</v>
      </c>
      <c r="DZ30" s="7">
        <f t="shared" si="0"/>
        <v>0.71699999999999986</v>
      </c>
      <c r="EA30" s="41" t="s">
        <v>80</v>
      </c>
      <c r="EB30" s="41" t="s">
        <v>0</v>
      </c>
      <c r="EC30" s="41">
        <f t="shared" si="12"/>
        <v>0</v>
      </c>
      <c r="ED30" s="41">
        <f t="shared" si="1"/>
        <v>0.39806405999999994</v>
      </c>
      <c r="EE30" s="41">
        <f t="shared" si="2"/>
        <v>0</v>
      </c>
      <c r="EF30" s="41">
        <f t="shared" si="3"/>
        <v>2.4420500000000001E-2</v>
      </c>
      <c r="EG30" s="41">
        <f t="shared" si="4"/>
        <v>0</v>
      </c>
      <c r="EI30" s="5">
        <f t="shared" si="13"/>
        <v>123.0751896</v>
      </c>
      <c r="EJ30" s="3">
        <f t="shared" si="5"/>
        <v>6832.8883762127998</v>
      </c>
      <c r="EK30" s="3">
        <f t="shared" si="14"/>
        <v>0</v>
      </c>
      <c r="EL30" s="3">
        <f t="shared" si="15"/>
        <v>0</v>
      </c>
      <c r="EM30" s="3">
        <f t="shared" si="16"/>
        <v>0</v>
      </c>
      <c r="EN30" s="3">
        <f t="shared" si="17"/>
        <v>0</v>
      </c>
      <c r="EO30" s="3">
        <f t="shared" si="18"/>
        <v>0</v>
      </c>
      <c r="EP30" s="3">
        <f t="shared" si="19"/>
        <v>0</v>
      </c>
      <c r="EQ30" s="3">
        <f t="shared" si="20"/>
        <v>0</v>
      </c>
      <c r="ER30" s="3">
        <f t="shared" si="21"/>
        <v>0</v>
      </c>
      <c r="ES30" s="3">
        <f t="shared" si="22"/>
        <v>398.06405999999993</v>
      </c>
      <c r="ET30" s="3">
        <f t="shared" si="23"/>
        <v>22.207200000000004</v>
      </c>
      <c r="EU30" s="3">
        <f t="shared" si="24"/>
        <v>0</v>
      </c>
      <c r="EV30" s="3">
        <f t="shared" si="25"/>
        <v>0</v>
      </c>
      <c r="EW30" s="3">
        <f t="shared" si="26"/>
        <v>0</v>
      </c>
      <c r="EX30" s="3">
        <f t="shared" si="27"/>
        <v>0</v>
      </c>
      <c r="EY30" s="3">
        <f t="shared" si="28"/>
        <v>0</v>
      </c>
      <c r="EZ30" s="3">
        <f t="shared" si="29"/>
        <v>0</v>
      </c>
      <c r="FA30" s="3">
        <f t="shared" si="30"/>
        <v>0</v>
      </c>
      <c r="FB30" s="3">
        <f t="shared" si="31"/>
        <v>0</v>
      </c>
      <c r="FC30" s="3">
        <f t="shared" si="6"/>
        <v>0</v>
      </c>
      <c r="FD30" s="41">
        <f t="shared" si="32"/>
        <v>0</v>
      </c>
      <c r="FF30" s="5">
        <f>FG30/(CG30+DC30)</f>
        <v>114.28880959999999</v>
      </c>
      <c r="FG30" s="3">
        <f t="shared" si="7"/>
        <v>429.38305766719998</v>
      </c>
      <c r="FH30" s="3">
        <f t="shared" si="8"/>
        <v>0</v>
      </c>
      <c r="FI30" s="3">
        <f t="shared" si="33"/>
        <v>0</v>
      </c>
      <c r="FJ30" s="3">
        <f t="shared" si="33"/>
        <v>0</v>
      </c>
      <c r="FK30" s="3">
        <f t="shared" si="44"/>
        <v>0</v>
      </c>
      <c r="FL30" s="3">
        <f t="shared" si="44"/>
        <v>0</v>
      </c>
      <c r="FM30" s="3">
        <f t="shared" si="44"/>
        <v>0</v>
      </c>
      <c r="FN30" s="3">
        <f t="shared" si="44"/>
        <v>0</v>
      </c>
      <c r="FO30" s="3">
        <f t="shared" si="44"/>
        <v>0</v>
      </c>
      <c r="FP30" s="3">
        <f t="shared" si="44"/>
        <v>24.420500000000001</v>
      </c>
      <c r="FQ30" s="3">
        <f t="shared" si="44"/>
        <v>1.5027999999999999</v>
      </c>
      <c r="FR30" s="3">
        <f t="shared" si="34"/>
        <v>0</v>
      </c>
      <c r="FS30" s="3">
        <f t="shared" si="34"/>
        <v>0</v>
      </c>
      <c r="FT30" s="3">
        <f t="shared" si="34"/>
        <v>0</v>
      </c>
      <c r="FU30" s="3">
        <f t="shared" si="35"/>
        <v>0</v>
      </c>
      <c r="FV30" s="3">
        <f t="shared" si="35"/>
        <v>0</v>
      </c>
      <c r="FW30" s="3">
        <f t="shared" si="35"/>
        <v>0</v>
      </c>
      <c r="FX30" s="3">
        <f t="shared" si="36"/>
        <v>0</v>
      </c>
      <c r="FY30" s="3">
        <f t="shared" si="37"/>
        <v>0</v>
      </c>
      <c r="FZ30" s="3">
        <f t="shared" si="38"/>
        <v>0</v>
      </c>
      <c r="GA30" s="3">
        <f t="shared" si="39"/>
        <v>0</v>
      </c>
      <c r="GB30" s="41" t="s">
        <v>0</v>
      </c>
      <c r="GC30" s="41">
        <f t="shared" si="10"/>
        <v>55.518000000000001</v>
      </c>
      <c r="GD30" s="4">
        <f t="shared" si="11"/>
        <v>0.71699999999999986</v>
      </c>
      <c r="GE30" s="41">
        <f t="shared" si="40"/>
        <v>39.806405999999996</v>
      </c>
      <c r="GF30" s="41">
        <f>CG30+DC30</f>
        <v>3.7570000000000001</v>
      </c>
      <c r="GG30" s="4">
        <f>(CG30*CP30+DC30*DL30)/GF30</f>
        <v>0.65</v>
      </c>
      <c r="GH30" s="41">
        <f t="shared" ref="GH30:GH31" si="45">GF30*GG30</f>
        <v>2.4420500000000001</v>
      </c>
      <c r="GI30" s="41" t="s">
        <v>0</v>
      </c>
    </row>
    <row r="31" spans="1:191" x14ac:dyDescent="0.55000000000000004">
      <c r="A31" s="41" t="s">
        <v>1143</v>
      </c>
      <c r="B31" s="41" t="s">
        <v>60</v>
      </c>
      <c r="C31" s="41" t="s">
        <v>69</v>
      </c>
      <c r="D31" s="41" t="s">
        <v>66</v>
      </c>
      <c r="E31" s="41" t="s">
        <v>1791</v>
      </c>
      <c r="F31" s="41">
        <v>0</v>
      </c>
      <c r="G31" s="41" t="s">
        <v>73</v>
      </c>
      <c r="H31" s="41">
        <v>0</v>
      </c>
      <c r="I31" s="41">
        <v>0.24648</v>
      </c>
      <c r="J31" s="41">
        <v>0.1216</v>
      </c>
      <c r="K31" s="41">
        <v>0</v>
      </c>
      <c r="L31" s="41">
        <v>0.28014000000000006</v>
      </c>
      <c r="M31" s="41" t="s">
        <v>164</v>
      </c>
      <c r="N31" s="41" t="s">
        <v>162</v>
      </c>
      <c r="O31" s="41" t="s">
        <v>1791</v>
      </c>
      <c r="P31" s="41" t="s">
        <v>1901</v>
      </c>
      <c r="Q31" s="41" t="s">
        <v>1901</v>
      </c>
      <c r="S31" s="41">
        <v>0</v>
      </c>
      <c r="AO31" s="41">
        <v>23.7</v>
      </c>
      <c r="AX31" s="41">
        <v>1.04</v>
      </c>
      <c r="AY31" s="41">
        <v>6.4000000000000001E-2</v>
      </c>
      <c r="BK31" s="41">
        <v>12.8</v>
      </c>
      <c r="BT31" s="41">
        <v>0.95</v>
      </c>
      <c r="BU31" s="41">
        <v>5.6000000000000001E-2</v>
      </c>
      <c r="CG31" s="41">
        <v>0</v>
      </c>
      <c r="DC31" s="41">
        <v>32.200000000000003</v>
      </c>
      <c r="DL31" s="41">
        <v>0.87</v>
      </c>
      <c r="DM31" s="41">
        <v>0.05</v>
      </c>
      <c r="DY31" s="7" t="s">
        <v>1880</v>
      </c>
      <c r="DZ31" s="7">
        <f t="shared" si="0"/>
        <v>1.0084383561643835</v>
      </c>
      <c r="EA31" s="41" t="s">
        <v>64</v>
      </c>
      <c r="EB31" s="41" t="s">
        <v>0</v>
      </c>
      <c r="EC31" s="41">
        <f t="shared" si="12"/>
        <v>0</v>
      </c>
      <c r="ED31" s="41">
        <f t="shared" si="1"/>
        <v>0.24648</v>
      </c>
      <c r="EE31" s="41">
        <f t="shared" si="2"/>
        <v>0.1216</v>
      </c>
      <c r="EF31" s="41">
        <f t="shared" si="3"/>
        <v>0</v>
      </c>
      <c r="EG31" s="41">
        <f t="shared" si="4"/>
        <v>0.28014000000000006</v>
      </c>
      <c r="EI31" s="5">
        <f t="shared" si="13"/>
        <v>176.68577556339724</v>
      </c>
      <c r="EJ31" s="3">
        <f t="shared" si="5"/>
        <v>6449.0308080639998</v>
      </c>
      <c r="EK31" s="3">
        <f t="shared" si="14"/>
        <v>0</v>
      </c>
      <c r="EL31" s="3">
        <f t="shared" si="15"/>
        <v>0</v>
      </c>
      <c r="EM31" s="3">
        <f t="shared" si="16"/>
        <v>0</v>
      </c>
      <c r="EN31" s="3">
        <f t="shared" si="17"/>
        <v>0</v>
      </c>
      <c r="EO31" s="3">
        <f t="shared" si="18"/>
        <v>0</v>
      </c>
      <c r="EP31" s="3">
        <f t="shared" si="19"/>
        <v>0</v>
      </c>
      <c r="EQ31" s="3">
        <f t="shared" si="20"/>
        <v>0</v>
      </c>
      <c r="ER31" s="3">
        <f t="shared" si="21"/>
        <v>0</v>
      </c>
      <c r="ES31" s="3">
        <f t="shared" si="22"/>
        <v>368.08</v>
      </c>
      <c r="ET31" s="3">
        <f t="shared" si="23"/>
        <v>22.335999999999999</v>
      </c>
      <c r="EU31" s="3">
        <f t="shared" si="24"/>
        <v>0</v>
      </c>
      <c r="EV31" s="3">
        <f t="shared" si="25"/>
        <v>0</v>
      </c>
      <c r="EW31" s="3">
        <f t="shared" si="26"/>
        <v>0</v>
      </c>
      <c r="EX31" s="3">
        <f t="shared" si="27"/>
        <v>0</v>
      </c>
      <c r="EY31" s="3">
        <f t="shared" si="28"/>
        <v>0</v>
      </c>
      <c r="EZ31" s="3">
        <f t="shared" si="29"/>
        <v>0</v>
      </c>
      <c r="FA31" s="3">
        <f t="shared" si="30"/>
        <v>0</v>
      </c>
      <c r="FB31" s="3">
        <f t="shared" si="31"/>
        <v>0</v>
      </c>
      <c r="FC31" s="3">
        <f t="shared" si="6"/>
        <v>0</v>
      </c>
      <c r="FD31" s="41">
        <f t="shared" si="32"/>
        <v>0</v>
      </c>
      <c r="FF31" s="5">
        <f>FG31/(CG31+DC31)</f>
        <v>150.40156200000001</v>
      </c>
      <c r="FG31" s="3">
        <f t="shared" si="7"/>
        <v>4842.9302964000008</v>
      </c>
      <c r="FH31" s="3">
        <f t="shared" si="8"/>
        <v>0</v>
      </c>
      <c r="FI31" s="3">
        <f t="shared" si="33"/>
        <v>0</v>
      </c>
      <c r="FJ31" s="3">
        <f t="shared" si="33"/>
        <v>0</v>
      </c>
      <c r="FK31" s="3">
        <f t="shared" si="44"/>
        <v>0</v>
      </c>
      <c r="FL31" s="3">
        <f t="shared" si="44"/>
        <v>0</v>
      </c>
      <c r="FM31" s="3">
        <f t="shared" si="44"/>
        <v>0</v>
      </c>
      <c r="FN31" s="3">
        <f t="shared" si="44"/>
        <v>0</v>
      </c>
      <c r="FO31" s="3">
        <f t="shared" si="44"/>
        <v>0</v>
      </c>
      <c r="FP31" s="3">
        <f t="shared" si="44"/>
        <v>280.14000000000004</v>
      </c>
      <c r="FQ31" s="3">
        <f t="shared" si="44"/>
        <v>16.100000000000001</v>
      </c>
      <c r="FR31" s="3">
        <f t="shared" si="34"/>
        <v>0</v>
      </c>
      <c r="FS31" s="3">
        <f t="shared" si="34"/>
        <v>0</v>
      </c>
      <c r="FT31" s="3">
        <f t="shared" si="34"/>
        <v>0</v>
      </c>
      <c r="FU31" s="3">
        <f t="shared" si="35"/>
        <v>0</v>
      </c>
      <c r="FV31" s="3">
        <f t="shared" si="35"/>
        <v>0</v>
      </c>
      <c r="FW31" s="3">
        <f t="shared" si="35"/>
        <v>0</v>
      </c>
      <c r="FX31" s="3">
        <f t="shared" si="36"/>
        <v>0</v>
      </c>
      <c r="FY31" s="3">
        <f t="shared" si="37"/>
        <v>0</v>
      </c>
      <c r="FZ31" s="3">
        <f t="shared" si="38"/>
        <v>0</v>
      </c>
      <c r="GA31" s="3">
        <f t="shared" si="39"/>
        <v>0</v>
      </c>
      <c r="GB31" s="41" t="s">
        <v>0</v>
      </c>
      <c r="GC31" s="41">
        <f t="shared" si="10"/>
        <v>36.5</v>
      </c>
      <c r="GD31" s="4">
        <f t="shared" si="11"/>
        <v>1.0084383561643835</v>
      </c>
      <c r="GE31" s="41">
        <f t="shared" si="40"/>
        <v>36.808</v>
      </c>
      <c r="GF31" s="41">
        <f>CG31+DC31</f>
        <v>32.200000000000003</v>
      </c>
      <c r="GG31" s="4">
        <f>(CG31*CP31+DC31*DL31)/GF31</f>
        <v>0.87</v>
      </c>
      <c r="GH31" s="41">
        <f t="shared" si="45"/>
        <v>28.014000000000003</v>
      </c>
      <c r="GI31" s="41" t="s">
        <v>0</v>
      </c>
    </row>
    <row r="32" spans="1:191" x14ac:dyDescent="0.55000000000000004">
      <c r="A32" s="41" t="s">
        <v>1144</v>
      </c>
      <c r="B32" s="41" t="s">
        <v>60</v>
      </c>
      <c r="C32" s="41" t="s">
        <v>69</v>
      </c>
      <c r="D32" s="41" t="s">
        <v>66</v>
      </c>
      <c r="E32" s="41" t="s">
        <v>1791</v>
      </c>
      <c r="F32" s="41">
        <v>0</v>
      </c>
      <c r="G32" s="41" t="s">
        <v>113</v>
      </c>
      <c r="H32" s="41">
        <v>0</v>
      </c>
      <c r="I32" s="41">
        <v>0.16854000000000002</v>
      </c>
      <c r="J32" s="41">
        <v>0.18960000000000002</v>
      </c>
      <c r="K32" s="41">
        <v>0</v>
      </c>
      <c r="L32" s="41">
        <v>0</v>
      </c>
      <c r="M32" s="41" t="s">
        <v>144</v>
      </c>
      <c r="N32" s="41" t="s">
        <v>95</v>
      </c>
      <c r="O32" s="41" t="s">
        <v>1791</v>
      </c>
      <c r="P32" s="41" t="s">
        <v>1901</v>
      </c>
      <c r="Q32" s="41" t="s">
        <v>1901</v>
      </c>
      <c r="S32" s="41">
        <v>0</v>
      </c>
      <c r="AO32" s="41">
        <v>15.9</v>
      </c>
      <c r="AX32" s="41">
        <v>1.06</v>
      </c>
      <c r="AY32" s="41">
        <v>0.06</v>
      </c>
      <c r="BK32" s="5">
        <v>24</v>
      </c>
      <c r="BT32" s="41">
        <v>0.79</v>
      </c>
      <c r="BU32" s="41">
        <v>0.05</v>
      </c>
      <c r="CG32" s="41">
        <v>0</v>
      </c>
      <c r="DC32" s="41">
        <v>0</v>
      </c>
      <c r="DY32" s="7" t="s">
        <v>1880</v>
      </c>
      <c r="DZ32" s="7">
        <f t="shared" si="0"/>
        <v>0.89759398496240628</v>
      </c>
      <c r="EA32" s="41" t="s">
        <v>64</v>
      </c>
      <c r="EB32" s="41" t="s">
        <v>0</v>
      </c>
      <c r="EC32" s="41">
        <f t="shared" si="12"/>
        <v>0</v>
      </c>
      <c r="ED32" s="41">
        <f t="shared" si="1"/>
        <v>0.16854000000000002</v>
      </c>
      <c r="EE32" s="41">
        <f t="shared" si="2"/>
        <v>0.18960000000000002</v>
      </c>
      <c r="EF32" s="41">
        <f t="shared" si="3"/>
        <v>0</v>
      </c>
      <c r="EG32" s="41">
        <f t="shared" si="4"/>
        <v>0</v>
      </c>
      <c r="EI32" s="5">
        <f t="shared" si="13"/>
        <v>156.91409791879701</v>
      </c>
      <c r="EJ32" s="3">
        <f t="shared" si="5"/>
        <v>6260.8725069600005</v>
      </c>
      <c r="EK32" s="3">
        <f t="shared" si="14"/>
        <v>0</v>
      </c>
      <c r="EL32" s="3">
        <f t="shared" si="15"/>
        <v>0</v>
      </c>
      <c r="EM32" s="3">
        <f t="shared" si="16"/>
        <v>0</v>
      </c>
      <c r="EN32" s="3">
        <f t="shared" si="17"/>
        <v>0</v>
      </c>
      <c r="EO32" s="3">
        <f t="shared" si="18"/>
        <v>0</v>
      </c>
      <c r="EP32" s="3">
        <f t="shared" si="19"/>
        <v>0</v>
      </c>
      <c r="EQ32" s="3">
        <f t="shared" si="20"/>
        <v>0</v>
      </c>
      <c r="ER32" s="3">
        <f t="shared" si="21"/>
        <v>0</v>
      </c>
      <c r="ES32" s="3">
        <f t="shared" si="22"/>
        <v>358.1400000000001</v>
      </c>
      <c r="ET32" s="3">
        <f t="shared" si="23"/>
        <v>21.54</v>
      </c>
      <c r="EU32" s="3">
        <f t="shared" si="24"/>
        <v>0</v>
      </c>
      <c r="EV32" s="3">
        <f t="shared" si="25"/>
        <v>0</v>
      </c>
      <c r="EW32" s="3">
        <f t="shared" si="26"/>
        <v>0</v>
      </c>
      <c r="EX32" s="3">
        <f t="shared" si="27"/>
        <v>0</v>
      </c>
      <c r="EY32" s="3">
        <f t="shared" si="28"/>
        <v>0</v>
      </c>
      <c r="EZ32" s="3">
        <f t="shared" si="29"/>
        <v>0</v>
      </c>
      <c r="FA32" s="3">
        <f t="shared" si="30"/>
        <v>0</v>
      </c>
      <c r="FB32" s="3">
        <f t="shared" si="31"/>
        <v>0</v>
      </c>
      <c r="FC32" s="3">
        <f t="shared" si="6"/>
        <v>0</v>
      </c>
      <c r="FD32" s="41">
        <f t="shared" si="32"/>
        <v>0</v>
      </c>
      <c r="FG32" s="3">
        <f t="shared" si="7"/>
        <v>0</v>
      </c>
      <c r="FH32" s="3">
        <f t="shared" si="8"/>
        <v>0</v>
      </c>
      <c r="FI32" s="3">
        <f t="shared" si="33"/>
        <v>0</v>
      </c>
      <c r="FJ32" s="3">
        <f t="shared" si="33"/>
        <v>0</v>
      </c>
      <c r="FK32" s="3">
        <f t="shared" si="44"/>
        <v>0</v>
      </c>
      <c r="FL32" s="3">
        <f t="shared" si="44"/>
        <v>0</v>
      </c>
      <c r="FM32" s="3">
        <f t="shared" si="44"/>
        <v>0</v>
      </c>
      <c r="FN32" s="3">
        <f t="shared" si="44"/>
        <v>0</v>
      </c>
      <c r="FO32" s="3">
        <f t="shared" si="44"/>
        <v>0</v>
      </c>
      <c r="FP32" s="3">
        <f t="shared" si="44"/>
        <v>0</v>
      </c>
      <c r="FQ32" s="3">
        <f t="shared" si="44"/>
        <v>0</v>
      </c>
      <c r="FR32" s="3">
        <f t="shared" si="34"/>
        <v>0</v>
      </c>
      <c r="FS32" s="3">
        <f t="shared" si="34"/>
        <v>0</v>
      </c>
      <c r="FT32" s="3">
        <f t="shared" si="34"/>
        <v>0</v>
      </c>
      <c r="FU32" s="3">
        <f t="shared" si="35"/>
        <v>0</v>
      </c>
      <c r="FV32" s="3">
        <f t="shared" si="35"/>
        <v>0</v>
      </c>
      <c r="FW32" s="3">
        <f t="shared" si="35"/>
        <v>0</v>
      </c>
      <c r="FX32" s="3">
        <f t="shared" si="36"/>
        <v>0</v>
      </c>
      <c r="FY32" s="3">
        <f t="shared" si="37"/>
        <v>0</v>
      </c>
      <c r="FZ32" s="3">
        <f t="shared" si="38"/>
        <v>0</v>
      </c>
      <c r="GA32" s="3">
        <f t="shared" si="39"/>
        <v>0</v>
      </c>
      <c r="GB32" s="41" t="s">
        <v>0</v>
      </c>
      <c r="GC32" s="41">
        <f t="shared" si="10"/>
        <v>39.9</v>
      </c>
      <c r="GD32" s="4">
        <f t="shared" si="11"/>
        <v>0.89759398496240628</v>
      </c>
      <c r="GE32" s="41">
        <f t="shared" si="40"/>
        <v>35.814000000000007</v>
      </c>
      <c r="GI32" s="41" t="s">
        <v>0</v>
      </c>
    </row>
    <row r="33" spans="1:191" x14ac:dyDescent="0.55000000000000004">
      <c r="A33" s="41" t="s">
        <v>1145</v>
      </c>
      <c r="B33" s="41" t="s">
        <v>60</v>
      </c>
      <c r="C33" s="41" t="s">
        <v>69</v>
      </c>
      <c r="D33" s="41" t="s">
        <v>66</v>
      </c>
      <c r="E33" s="41" t="s">
        <v>1791</v>
      </c>
      <c r="F33" s="41">
        <v>0</v>
      </c>
      <c r="G33" s="25" t="s">
        <v>113</v>
      </c>
      <c r="H33" s="41">
        <v>0</v>
      </c>
      <c r="I33" s="41">
        <v>0</v>
      </c>
      <c r="J33" s="41">
        <v>0.35376000000000007</v>
      </c>
      <c r="K33" s="41">
        <v>0</v>
      </c>
      <c r="L33" s="41">
        <v>0</v>
      </c>
      <c r="M33" s="41" t="s">
        <v>173</v>
      </c>
      <c r="N33" s="41" t="s">
        <v>174</v>
      </c>
      <c r="O33" s="41" t="s">
        <v>1791</v>
      </c>
      <c r="P33" s="41" t="s">
        <v>1905</v>
      </c>
      <c r="S33" s="41">
        <v>0</v>
      </c>
      <c r="AO33" s="41">
        <v>0</v>
      </c>
      <c r="BK33" s="41">
        <v>53.6</v>
      </c>
      <c r="BT33" s="41">
        <v>0.66</v>
      </c>
      <c r="BU33" s="41">
        <v>0.05</v>
      </c>
      <c r="BX33" s="40"/>
      <c r="CB33" s="79">
        <v>50</v>
      </c>
      <c r="CG33" s="41">
        <v>0</v>
      </c>
      <c r="DC33" s="41">
        <v>0</v>
      </c>
      <c r="DY33" s="7" t="s">
        <v>1880</v>
      </c>
      <c r="DZ33" s="7">
        <f t="shared" si="0"/>
        <v>0.66</v>
      </c>
      <c r="EA33" s="41" t="s">
        <v>175</v>
      </c>
      <c r="EB33" s="41" t="s">
        <v>0</v>
      </c>
      <c r="EC33" s="41">
        <f t="shared" si="12"/>
        <v>0</v>
      </c>
      <c r="ED33" s="41">
        <f t="shared" si="1"/>
        <v>0</v>
      </c>
      <c r="EE33" s="41">
        <f t="shared" si="2"/>
        <v>0.35376000000000007</v>
      </c>
      <c r="EF33" s="41">
        <f t="shared" si="3"/>
        <v>0</v>
      </c>
      <c r="EG33" s="41">
        <f t="shared" si="4"/>
        <v>0</v>
      </c>
      <c r="EI33" s="5">
        <f t="shared" si="13"/>
        <v>204.19653253142056</v>
      </c>
      <c r="EJ33" s="3">
        <f t="shared" si="5"/>
        <v>10944.934143684142</v>
      </c>
      <c r="EK33" s="3">
        <f t="shared" si="14"/>
        <v>0</v>
      </c>
      <c r="EL33" s="3">
        <f t="shared" si="15"/>
        <v>0</v>
      </c>
      <c r="EM33" s="3">
        <f t="shared" si="16"/>
        <v>0</v>
      </c>
      <c r="EN33" s="3">
        <f t="shared" si="17"/>
        <v>0</v>
      </c>
      <c r="EO33" s="3">
        <f t="shared" si="18"/>
        <v>0</v>
      </c>
      <c r="EP33" s="3">
        <f t="shared" si="19"/>
        <v>0</v>
      </c>
      <c r="EQ33" s="3">
        <f t="shared" si="20"/>
        <v>0</v>
      </c>
      <c r="ER33" s="3">
        <f t="shared" si="21"/>
        <v>0</v>
      </c>
      <c r="ES33" s="3">
        <f t="shared" si="22"/>
        <v>353.76000000000005</v>
      </c>
      <c r="ET33" s="3">
        <f t="shared" si="23"/>
        <v>26.8</v>
      </c>
      <c r="EU33" s="3">
        <f t="shared" si="24"/>
        <v>0</v>
      </c>
      <c r="EV33" s="3">
        <f t="shared" si="25"/>
        <v>0</v>
      </c>
      <c r="EW33" s="3">
        <f t="shared" si="26"/>
        <v>0</v>
      </c>
      <c r="EX33" s="3">
        <f t="shared" si="27"/>
        <v>0</v>
      </c>
      <c r="EY33" s="3">
        <f t="shared" si="28"/>
        <v>0</v>
      </c>
      <c r="EZ33" s="3">
        <f t="shared" si="29"/>
        <v>0</v>
      </c>
      <c r="FA33" s="3">
        <f t="shared" si="30"/>
        <v>2680</v>
      </c>
      <c r="FB33" s="3">
        <f t="shared" si="31"/>
        <v>0</v>
      </c>
      <c r="FC33" s="3">
        <f t="shared" si="6"/>
        <v>0</v>
      </c>
      <c r="FD33" s="41">
        <f t="shared" si="32"/>
        <v>0</v>
      </c>
      <c r="FG33" s="3">
        <f t="shared" si="7"/>
        <v>0</v>
      </c>
      <c r="FH33" s="3">
        <f t="shared" si="8"/>
        <v>0</v>
      </c>
      <c r="FI33" s="3">
        <f t="shared" si="33"/>
        <v>0</v>
      </c>
      <c r="FJ33" s="3">
        <f t="shared" si="33"/>
        <v>0</v>
      </c>
      <c r="FK33" s="3">
        <f t="shared" si="44"/>
        <v>0</v>
      </c>
      <c r="FL33" s="3">
        <f t="shared" si="44"/>
        <v>0</v>
      </c>
      <c r="FM33" s="3">
        <f t="shared" si="44"/>
        <v>0</v>
      </c>
      <c r="FN33" s="3">
        <f t="shared" si="44"/>
        <v>0</v>
      </c>
      <c r="FO33" s="3">
        <f t="shared" si="44"/>
        <v>0</v>
      </c>
      <c r="FP33" s="3">
        <f t="shared" si="44"/>
        <v>0</v>
      </c>
      <c r="FQ33" s="3">
        <f t="shared" si="44"/>
        <v>0</v>
      </c>
      <c r="FR33" s="3">
        <f t="shared" si="34"/>
        <v>0</v>
      </c>
      <c r="FS33" s="3">
        <f t="shared" si="34"/>
        <v>0</v>
      </c>
      <c r="FT33" s="3">
        <f t="shared" si="34"/>
        <v>0</v>
      </c>
      <c r="FU33" s="3">
        <f t="shared" si="35"/>
        <v>0</v>
      </c>
      <c r="FV33" s="3">
        <f t="shared" si="35"/>
        <v>0</v>
      </c>
      <c r="FW33" s="3">
        <f t="shared" si="35"/>
        <v>0</v>
      </c>
      <c r="FX33" s="3">
        <f t="shared" si="36"/>
        <v>0</v>
      </c>
      <c r="FY33" s="3">
        <f t="shared" si="37"/>
        <v>0</v>
      </c>
      <c r="FZ33" s="3">
        <f t="shared" si="38"/>
        <v>0</v>
      </c>
      <c r="GA33" s="3">
        <f t="shared" si="39"/>
        <v>0</v>
      </c>
      <c r="GB33" s="41" t="s">
        <v>0</v>
      </c>
      <c r="GC33" s="41">
        <f t="shared" si="10"/>
        <v>53.6</v>
      </c>
      <c r="GD33" s="4">
        <f t="shared" si="11"/>
        <v>0.66</v>
      </c>
      <c r="GE33" s="41">
        <f t="shared" si="40"/>
        <v>35.376000000000005</v>
      </c>
      <c r="GI33" s="41" t="s">
        <v>0</v>
      </c>
    </row>
    <row r="34" spans="1:191" x14ac:dyDescent="0.55000000000000004">
      <c r="A34" s="41" t="s">
        <v>1146</v>
      </c>
      <c r="B34" s="41" t="s">
        <v>60</v>
      </c>
      <c r="C34" s="41" t="s">
        <v>69</v>
      </c>
      <c r="D34" s="41" t="s">
        <v>66</v>
      </c>
      <c r="E34" s="41" t="s">
        <v>1791</v>
      </c>
      <c r="F34" s="41">
        <v>0</v>
      </c>
      <c r="G34" s="41" t="s">
        <v>113</v>
      </c>
      <c r="H34" s="41">
        <v>0</v>
      </c>
      <c r="I34" s="41">
        <v>0</v>
      </c>
      <c r="J34" s="41">
        <v>0.3458</v>
      </c>
      <c r="K34" s="41">
        <v>0</v>
      </c>
      <c r="L34" s="41">
        <v>0</v>
      </c>
      <c r="M34" s="41" t="s">
        <v>187</v>
      </c>
      <c r="N34" s="41" t="s">
        <v>95</v>
      </c>
      <c r="O34" s="41" t="s">
        <v>1791</v>
      </c>
      <c r="P34" s="41" t="s">
        <v>1905</v>
      </c>
      <c r="Q34" s="41" t="s">
        <v>1905</v>
      </c>
      <c r="S34" s="41">
        <v>0</v>
      </c>
      <c r="AO34" s="41">
        <v>0</v>
      </c>
      <c r="BK34" s="41">
        <v>49.4</v>
      </c>
      <c r="BT34" s="4">
        <v>0.7</v>
      </c>
      <c r="BU34" s="41">
        <v>7.0000000000000007E-2</v>
      </c>
      <c r="CG34" s="41">
        <v>0</v>
      </c>
      <c r="DC34" s="41">
        <v>0</v>
      </c>
      <c r="DY34" s="7" t="s">
        <v>1880</v>
      </c>
      <c r="DZ34" s="7">
        <f t="shared" si="0"/>
        <v>0.7</v>
      </c>
      <c r="EA34" s="41" t="s">
        <v>64</v>
      </c>
      <c r="EB34" s="41" t="s">
        <v>0</v>
      </c>
      <c r="EC34" s="41">
        <f t="shared" si="12"/>
        <v>0</v>
      </c>
      <c r="ED34" s="41">
        <f t="shared" si="1"/>
        <v>0</v>
      </c>
      <c r="EE34" s="41">
        <f t="shared" si="2"/>
        <v>0.3458</v>
      </c>
      <c r="EF34" s="41">
        <f t="shared" si="3"/>
        <v>0</v>
      </c>
      <c r="EG34" s="41">
        <f t="shared" si="4"/>
        <v>0</v>
      </c>
      <c r="EI34" s="5">
        <f t="shared" si="13"/>
        <v>142.6316668</v>
      </c>
      <c r="EJ34" s="3">
        <f t="shared" si="5"/>
        <v>7046.0043399199994</v>
      </c>
      <c r="EK34" s="3">
        <f t="shared" si="14"/>
        <v>0</v>
      </c>
      <c r="EL34" s="3">
        <f t="shared" si="15"/>
        <v>0</v>
      </c>
      <c r="EM34" s="3">
        <f t="shared" si="16"/>
        <v>0</v>
      </c>
      <c r="EN34" s="3">
        <f t="shared" si="17"/>
        <v>0</v>
      </c>
      <c r="EO34" s="3">
        <f t="shared" si="18"/>
        <v>0</v>
      </c>
      <c r="EP34" s="3">
        <f t="shared" si="19"/>
        <v>0</v>
      </c>
      <c r="EQ34" s="3">
        <f t="shared" si="20"/>
        <v>0</v>
      </c>
      <c r="ER34" s="3">
        <f t="shared" si="21"/>
        <v>0</v>
      </c>
      <c r="ES34" s="3">
        <f t="shared" si="22"/>
        <v>345.8</v>
      </c>
      <c r="ET34" s="3">
        <f t="shared" si="23"/>
        <v>34.58</v>
      </c>
      <c r="EU34" s="3">
        <f t="shared" si="24"/>
        <v>0</v>
      </c>
      <c r="EV34" s="3">
        <f t="shared" si="25"/>
        <v>0</v>
      </c>
      <c r="EW34" s="3">
        <f t="shared" si="26"/>
        <v>0</v>
      </c>
      <c r="EX34" s="3">
        <f t="shared" si="27"/>
        <v>0</v>
      </c>
      <c r="EY34" s="3">
        <f t="shared" si="28"/>
        <v>0</v>
      </c>
      <c r="EZ34" s="3">
        <f t="shared" si="29"/>
        <v>0</v>
      </c>
      <c r="FA34" s="3">
        <f t="shared" si="30"/>
        <v>0</v>
      </c>
      <c r="FB34" s="3">
        <f t="shared" si="31"/>
        <v>0</v>
      </c>
      <c r="FC34" s="3">
        <f t="shared" si="6"/>
        <v>0</v>
      </c>
      <c r="FD34" s="41">
        <f t="shared" si="32"/>
        <v>0</v>
      </c>
      <c r="FG34" s="3">
        <f t="shared" si="7"/>
        <v>0</v>
      </c>
      <c r="FH34" s="3">
        <f t="shared" si="8"/>
        <v>0</v>
      </c>
      <c r="FI34" s="3">
        <f t="shared" si="33"/>
        <v>0</v>
      </c>
      <c r="FJ34" s="3">
        <f t="shared" si="33"/>
        <v>0</v>
      </c>
      <c r="FK34" s="3">
        <f t="shared" si="44"/>
        <v>0</v>
      </c>
      <c r="FL34" s="3">
        <f t="shared" si="44"/>
        <v>0</v>
      </c>
      <c r="FM34" s="3">
        <f t="shared" si="44"/>
        <v>0</v>
      </c>
      <c r="FN34" s="3">
        <f t="shared" si="44"/>
        <v>0</v>
      </c>
      <c r="FO34" s="3">
        <f t="shared" si="44"/>
        <v>0</v>
      </c>
      <c r="FP34" s="3">
        <f t="shared" si="44"/>
        <v>0</v>
      </c>
      <c r="FQ34" s="3">
        <f t="shared" si="44"/>
        <v>0</v>
      </c>
      <c r="FR34" s="3">
        <f t="shared" si="34"/>
        <v>0</v>
      </c>
      <c r="FS34" s="3">
        <f t="shared" si="34"/>
        <v>0</v>
      </c>
      <c r="FT34" s="3">
        <f t="shared" si="34"/>
        <v>0</v>
      </c>
      <c r="FU34" s="3">
        <f t="shared" si="35"/>
        <v>0</v>
      </c>
      <c r="FV34" s="3">
        <f t="shared" si="35"/>
        <v>0</v>
      </c>
      <c r="FW34" s="3">
        <f t="shared" si="35"/>
        <v>0</v>
      </c>
      <c r="FX34" s="3">
        <f t="shared" si="36"/>
        <v>0</v>
      </c>
      <c r="FY34" s="3">
        <f t="shared" si="37"/>
        <v>0</v>
      </c>
      <c r="FZ34" s="3">
        <f t="shared" si="38"/>
        <v>0</v>
      </c>
      <c r="GA34" s="3">
        <f t="shared" si="39"/>
        <v>0</v>
      </c>
      <c r="GB34" s="41" t="s">
        <v>0</v>
      </c>
      <c r="GC34" s="41">
        <f t="shared" si="10"/>
        <v>49.4</v>
      </c>
      <c r="GD34" s="4">
        <f t="shared" si="11"/>
        <v>0.7</v>
      </c>
      <c r="GE34" s="41">
        <f t="shared" si="40"/>
        <v>34.58</v>
      </c>
      <c r="GI34" s="41" t="s">
        <v>0</v>
      </c>
    </row>
    <row r="35" spans="1:191" x14ac:dyDescent="0.55000000000000004">
      <c r="A35" s="41" t="s">
        <v>1147</v>
      </c>
      <c r="B35" s="41" t="s">
        <v>60</v>
      </c>
      <c r="C35" s="41" t="s">
        <v>69</v>
      </c>
      <c r="D35" s="41" t="s">
        <v>66</v>
      </c>
      <c r="E35" s="41" t="s">
        <v>1791</v>
      </c>
      <c r="F35" s="41">
        <v>0</v>
      </c>
      <c r="G35" s="41" t="s">
        <v>113</v>
      </c>
      <c r="H35" s="41">
        <v>0</v>
      </c>
      <c r="I35" s="41">
        <v>0</v>
      </c>
      <c r="J35" s="41">
        <v>0.32159999999999994</v>
      </c>
      <c r="K35" s="41">
        <v>0</v>
      </c>
      <c r="L35" s="41">
        <v>0</v>
      </c>
      <c r="M35" s="41" t="s">
        <v>135</v>
      </c>
      <c r="N35" s="41" t="s">
        <v>95</v>
      </c>
      <c r="O35" s="41" t="s">
        <v>1791</v>
      </c>
      <c r="P35" s="41" t="s">
        <v>1906</v>
      </c>
      <c r="Q35" s="41" t="s">
        <v>1907</v>
      </c>
      <c r="S35" s="41">
        <v>0</v>
      </c>
      <c r="AO35" s="41">
        <v>0</v>
      </c>
      <c r="BK35" s="41">
        <v>53.6</v>
      </c>
      <c r="BT35" s="4">
        <v>0.6</v>
      </c>
      <c r="BU35" s="41">
        <v>0.04</v>
      </c>
      <c r="CG35" s="41">
        <v>0</v>
      </c>
      <c r="DC35" s="41">
        <v>0</v>
      </c>
      <c r="DY35" s="7" t="s">
        <v>1880</v>
      </c>
      <c r="DZ35" s="7">
        <f t="shared" si="0"/>
        <v>0.59999999999999987</v>
      </c>
      <c r="EA35" s="41" t="s">
        <v>64</v>
      </c>
      <c r="EB35" s="41" t="s">
        <v>0</v>
      </c>
      <c r="EC35" s="41">
        <f t="shared" si="12"/>
        <v>0</v>
      </c>
      <c r="ED35" s="41">
        <f t="shared" si="1"/>
        <v>0</v>
      </c>
      <c r="EE35" s="41">
        <f t="shared" si="2"/>
        <v>0.32159999999999994</v>
      </c>
      <c r="EF35" s="41">
        <f t="shared" si="3"/>
        <v>0</v>
      </c>
      <c r="EG35" s="41">
        <f t="shared" si="4"/>
        <v>0</v>
      </c>
      <c r="EI35" s="5">
        <f t="shared" si="13"/>
        <v>107.73180959999999</v>
      </c>
      <c r="EJ35" s="3">
        <f t="shared" si="5"/>
        <v>5774.4249945599995</v>
      </c>
      <c r="EK35" s="3">
        <f t="shared" si="14"/>
        <v>0</v>
      </c>
      <c r="EL35" s="3">
        <f t="shared" si="15"/>
        <v>0</v>
      </c>
      <c r="EM35" s="3">
        <f t="shared" si="16"/>
        <v>0</v>
      </c>
      <c r="EN35" s="3">
        <f t="shared" si="17"/>
        <v>0</v>
      </c>
      <c r="EO35" s="3">
        <f t="shared" si="18"/>
        <v>0</v>
      </c>
      <c r="EP35" s="3">
        <f t="shared" si="19"/>
        <v>0</v>
      </c>
      <c r="EQ35" s="3">
        <f t="shared" si="20"/>
        <v>0</v>
      </c>
      <c r="ER35" s="3">
        <f t="shared" si="21"/>
        <v>0</v>
      </c>
      <c r="ES35" s="3">
        <f t="shared" si="22"/>
        <v>321.59999999999997</v>
      </c>
      <c r="ET35" s="3">
        <f t="shared" si="23"/>
        <v>21.44</v>
      </c>
      <c r="EU35" s="3">
        <f t="shared" si="24"/>
        <v>0</v>
      </c>
      <c r="EV35" s="3">
        <f t="shared" si="25"/>
        <v>0</v>
      </c>
      <c r="EW35" s="3">
        <f t="shared" si="26"/>
        <v>0</v>
      </c>
      <c r="EX35" s="3">
        <f t="shared" si="27"/>
        <v>0</v>
      </c>
      <c r="EY35" s="3">
        <f t="shared" si="28"/>
        <v>0</v>
      </c>
      <c r="EZ35" s="3">
        <f t="shared" si="29"/>
        <v>0</v>
      </c>
      <c r="FA35" s="3">
        <f t="shared" si="30"/>
        <v>0</v>
      </c>
      <c r="FB35" s="3">
        <f t="shared" si="31"/>
        <v>0</v>
      </c>
      <c r="FC35" s="3">
        <f t="shared" si="6"/>
        <v>0</v>
      </c>
      <c r="FD35" s="41">
        <f t="shared" si="32"/>
        <v>0</v>
      </c>
      <c r="FG35" s="3">
        <f t="shared" si="7"/>
        <v>0</v>
      </c>
      <c r="FH35" s="3">
        <f t="shared" si="8"/>
        <v>0</v>
      </c>
      <c r="FI35" s="3">
        <f t="shared" si="33"/>
        <v>0</v>
      </c>
      <c r="FJ35" s="3">
        <f t="shared" si="33"/>
        <v>0</v>
      </c>
      <c r="FK35" s="3">
        <f t="shared" si="44"/>
        <v>0</v>
      </c>
      <c r="FL35" s="3">
        <f t="shared" si="44"/>
        <v>0</v>
      </c>
      <c r="FM35" s="3">
        <f t="shared" si="44"/>
        <v>0</v>
      </c>
      <c r="FN35" s="3">
        <f t="shared" si="44"/>
        <v>0</v>
      </c>
      <c r="FO35" s="3">
        <f t="shared" si="44"/>
        <v>0</v>
      </c>
      <c r="FP35" s="3">
        <f t="shared" si="44"/>
        <v>0</v>
      </c>
      <c r="FQ35" s="3">
        <f t="shared" si="44"/>
        <v>0</v>
      </c>
      <c r="FR35" s="3">
        <f t="shared" si="34"/>
        <v>0</v>
      </c>
      <c r="FS35" s="3">
        <f t="shared" si="34"/>
        <v>0</v>
      </c>
      <c r="FT35" s="3">
        <f t="shared" si="34"/>
        <v>0</v>
      </c>
      <c r="FU35" s="3">
        <f t="shared" si="35"/>
        <v>0</v>
      </c>
      <c r="FV35" s="3">
        <f t="shared" si="35"/>
        <v>0</v>
      </c>
      <c r="FW35" s="3">
        <f t="shared" si="35"/>
        <v>0</v>
      </c>
      <c r="FX35" s="3">
        <f t="shared" si="36"/>
        <v>0</v>
      </c>
      <c r="FY35" s="3">
        <f t="shared" si="37"/>
        <v>0</v>
      </c>
      <c r="FZ35" s="3">
        <f t="shared" si="38"/>
        <v>0</v>
      </c>
      <c r="GA35" s="3">
        <f t="shared" si="39"/>
        <v>0</v>
      </c>
      <c r="GB35" s="41" t="s">
        <v>0</v>
      </c>
      <c r="GC35" s="41">
        <f t="shared" si="10"/>
        <v>53.6</v>
      </c>
      <c r="GD35" s="4">
        <f t="shared" si="11"/>
        <v>0.59999999999999987</v>
      </c>
      <c r="GE35" s="41">
        <f t="shared" si="40"/>
        <v>32.159999999999997</v>
      </c>
      <c r="GI35" s="41" t="s">
        <v>0</v>
      </c>
    </row>
    <row r="36" spans="1:191" x14ac:dyDescent="0.55000000000000004">
      <c r="A36" s="41" t="s">
        <v>1148</v>
      </c>
      <c r="B36" s="41" t="s">
        <v>60</v>
      </c>
      <c r="C36" s="41" t="s">
        <v>69</v>
      </c>
      <c r="D36" s="41" t="s">
        <v>66</v>
      </c>
      <c r="E36" s="41" t="s">
        <v>1791</v>
      </c>
      <c r="F36" s="41">
        <v>0</v>
      </c>
      <c r="G36" s="41" t="s">
        <v>113</v>
      </c>
      <c r="H36" s="41">
        <v>0</v>
      </c>
      <c r="I36" s="41">
        <v>0</v>
      </c>
      <c r="J36" s="41">
        <v>0.31218000000000001</v>
      </c>
      <c r="K36" s="41">
        <v>0</v>
      </c>
      <c r="L36" s="41">
        <v>0</v>
      </c>
      <c r="M36" s="41" t="s">
        <v>142</v>
      </c>
      <c r="N36" s="41" t="s">
        <v>95</v>
      </c>
      <c r="O36" s="41" t="s">
        <v>1791</v>
      </c>
      <c r="P36" s="41" t="s">
        <v>1906</v>
      </c>
      <c r="Q36" s="41" t="s">
        <v>1907</v>
      </c>
      <c r="S36" s="41">
        <v>0</v>
      </c>
      <c r="AO36" s="41">
        <v>0</v>
      </c>
      <c r="BK36" s="41">
        <v>47.3</v>
      </c>
      <c r="BT36" s="41">
        <v>0.66</v>
      </c>
      <c r="BU36" s="41">
        <v>0.04</v>
      </c>
      <c r="CG36" s="41">
        <v>0</v>
      </c>
      <c r="DC36" s="41">
        <v>0</v>
      </c>
      <c r="DY36" s="7" t="s">
        <v>1880</v>
      </c>
      <c r="DZ36" s="7">
        <f t="shared" si="0"/>
        <v>0.66</v>
      </c>
      <c r="EA36" s="41" t="s">
        <v>64</v>
      </c>
      <c r="EB36" s="41" t="s">
        <v>0</v>
      </c>
      <c r="EC36" s="41">
        <f t="shared" si="12"/>
        <v>0</v>
      </c>
      <c r="ED36" s="41">
        <f t="shared" si="1"/>
        <v>0</v>
      </c>
      <c r="EE36" s="41">
        <f t="shared" si="2"/>
        <v>0.31218000000000001</v>
      </c>
      <c r="EF36" s="41">
        <f t="shared" si="3"/>
        <v>0</v>
      </c>
      <c r="EG36" s="41">
        <f t="shared" si="4"/>
        <v>0</v>
      </c>
      <c r="EI36" s="5">
        <f t="shared" si="13"/>
        <v>115.6002096</v>
      </c>
      <c r="EJ36" s="3">
        <f t="shared" si="5"/>
        <v>5467.8899140799995</v>
      </c>
      <c r="EK36" s="3">
        <f t="shared" si="14"/>
        <v>0</v>
      </c>
      <c r="EL36" s="3">
        <f t="shared" si="15"/>
        <v>0</v>
      </c>
      <c r="EM36" s="3">
        <f t="shared" si="16"/>
        <v>0</v>
      </c>
      <c r="EN36" s="3">
        <f t="shared" si="17"/>
        <v>0</v>
      </c>
      <c r="EO36" s="3">
        <f t="shared" si="18"/>
        <v>0</v>
      </c>
      <c r="EP36" s="3">
        <f t="shared" si="19"/>
        <v>0</v>
      </c>
      <c r="EQ36" s="3">
        <f t="shared" si="20"/>
        <v>0</v>
      </c>
      <c r="ER36" s="3">
        <f t="shared" si="21"/>
        <v>0</v>
      </c>
      <c r="ES36" s="3">
        <f t="shared" si="22"/>
        <v>312.18</v>
      </c>
      <c r="ET36" s="3">
        <f t="shared" si="23"/>
        <v>18.920000000000002</v>
      </c>
      <c r="EU36" s="3">
        <f t="shared" si="24"/>
        <v>0</v>
      </c>
      <c r="EV36" s="3">
        <f t="shared" si="25"/>
        <v>0</v>
      </c>
      <c r="EW36" s="3">
        <f t="shared" si="26"/>
        <v>0</v>
      </c>
      <c r="EX36" s="3">
        <f t="shared" si="27"/>
        <v>0</v>
      </c>
      <c r="EY36" s="3">
        <f t="shared" si="28"/>
        <v>0</v>
      </c>
      <c r="EZ36" s="3">
        <f t="shared" si="29"/>
        <v>0</v>
      </c>
      <c r="FA36" s="3">
        <f t="shared" si="30"/>
        <v>0</v>
      </c>
      <c r="FB36" s="3">
        <f t="shared" si="31"/>
        <v>0</v>
      </c>
      <c r="FC36" s="3">
        <f t="shared" si="6"/>
        <v>0</v>
      </c>
      <c r="FD36" s="41">
        <f t="shared" si="32"/>
        <v>0</v>
      </c>
      <c r="FG36" s="3">
        <f t="shared" si="7"/>
        <v>0</v>
      </c>
      <c r="FH36" s="3">
        <f t="shared" si="8"/>
        <v>0</v>
      </c>
      <c r="FI36" s="3">
        <f t="shared" si="33"/>
        <v>0</v>
      </c>
      <c r="FJ36" s="3">
        <f t="shared" si="33"/>
        <v>0</v>
      </c>
      <c r="FK36" s="3">
        <f t="shared" si="44"/>
        <v>0</v>
      </c>
      <c r="FL36" s="3">
        <f t="shared" si="44"/>
        <v>0</v>
      </c>
      <c r="FM36" s="3">
        <f t="shared" si="44"/>
        <v>0</v>
      </c>
      <c r="FN36" s="3">
        <f t="shared" si="44"/>
        <v>0</v>
      </c>
      <c r="FO36" s="3">
        <f t="shared" si="44"/>
        <v>0</v>
      </c>
      <c r="FP36" s="3">
        <f t="shared" si="44"/>
        <v>0</v>
      </c>
      <c r="FQ36" s="3">
        <f t="shared" si="44"/>
        <v>0</v>
      </c>
      <c r="FR36" s="3">
        <f t="shared" si="34"/>
        <v>0</v>
      </c>
      <c r="FS36" s="3">
        <f t="shared" si="34"/>
        <v>0</v>
      </c>
      <c r="FT36" s="3">
        <f t="shared" si="34"/>
        <v>0</v>
      </c>
      <c r="FU36" s="3">
        <f t="shared" si="35"/>
        <v>0</v>
      </c>
      <c r="FV36" s="3">
        <f t="shared" si="35"/>
        <v>0</v>
      </c>
      <c r="FW36" s="3">
        <f t="shared" si="35"/>
        <v>0</v>
      </c>
      <c r="FX36" s="3">
        <f t="shared" si="36"/>
        <v>0</v>
      </c>
      <c r="FY36" s="3">
        <f t="shared" si="37"/>
        <v>0</v>
      </c>
      <c r="FZ36" s="3">
        <f t="shared" si="38"/>
        <v>0</v>
      </c>
      <c r="GA36" s="3">
        <f t="shared" si="39"/>
        <v>0</v>
      </c>
      <c r="GB36" s="41" t="s">
        <v>0</v>
      </c>
      <c r="GC36" s="41">
        <f t="shared" si="10"/>
        <v>47.3</v>
      </c>
      <c r="GD36" s="4">
        <f t="shared" si="11"/>
        <v>0.66</v>
      </c>
      <c r="GE36" s="41">
        <f t="shared" si="40"/>
        <v>31.218</v>
      </c>
      <c r="GI36" s="41" t="s">
        <v>0</v>
      </c>
    </row>
    <row r="37" spans="1:191" x14ac:dyDescent="0.55000000000000004">
      <c r="A37" s="41" t="s">
        <v>1149</v>
      </c>
      <c r="B37" s="41" t="s">
        <v>60</v>
      </c>
      <c r="C37" s="41" t="s">
        <v>69</v>
      </c>
      <c r="D37" s="41" t="s">
        <v>66</v>
      </c>
      <c r="E37" s="41" t="s">
        <v>1791</v>
      </c>
      <c r="F37" s="41">
        <v>0</v>
      </c>
      <c r="G37" s="41" t="s">
        <v>113</v>
      </c>
      <c r="H37" s="41">
        <v>0</v>
      </c>
      <c r="I37" s="41">
        <v>0.24282000000000001</v>
      </c>
      <c r="J37" s="41">
        <v>4.6359999999999998E-2</v>
      </c>
      <c r="K37" s="41">
        <v>0</v>
      </c>
      <c r="L37" s="41">
        <v>0</v>
      </c>
      <c r="M37" s="41" t="s">
        <v>134</v>
      </c>
      <c r="N37" s="41" t="s">
        <v>95</v>
      </c>
      <c r="O37" s="41" t="s">
        <v>1791</v>
      </c>
      <c r="P37" s="41" t="s">
        <v>1902</v>
      </c>
      <c r="Q37" s="41" t="s">
        <v>1902</v>
      </c>
      <c r="S37" s="41">
        <v>0</v>
      </c>
      <c r="AO37" s="41">
        <v>34.200000000000003</v>
      </c>
      <c r="AX37" s="41">
        <v>0.71</v>
      </c>
      <c r="AY37" s="41">
        <v>0.08</v>
      </c>
      <c r="BK37" s="41">
        <v>7.6</v>
      </c>
      <c r="BT37" s="41">
        <v>0.61</v>
      </c>
      <c r="BU37" s="41">
        <v>0.09</v>
      </c>
      <c r="CG37" s="41">
        <v>0</v>
      </c>
      <c r="DC37" s="41">
        <v>0</v>
      </c>
      <c r="DY37" s="7" t="s">
        <v>1880</v>
      </c>
      <c r="DZ37" s="7">
        <f t="shared" si="0"/>
        <v>0.69181818181818178</v>
      </c>
      <c r="EA37" s="41" t="s">
        <v>64</v>
      </c>
      <c r="EB37" s="41" t="s">
        <v>0</v>
      </c>
      <c r="EC37" s="41">
        <f t="shared" si="12"/>
        <v>0</v>
      </c>
      <c r="ED37" s="41">
        <f t="shared" si="1"/>
        <v>0.24282000000000001</v>
      </c>
      <c r="EE37" s="41">
        <f t="shared" si="2"/>
        <v>4.6359999999999998E-2</v>
      </c>
      <c r="EF37" s="41">
        <f t="shared" si="3"/>
        <v>0</v>
      </c>
      <c r="EG37" s="41">
        <f t="shared" si="4"/>
        <v>0</v>
      </c>
      <c r="EI37" s="5">
        <f t="shared" si="13"/>
        <v>150.14101054545452</v>
      </c>
      <c r="EJ37" s="3">
        <f t="shared" si="5"/>
        <v>6275.8942407999994</v>
      </c>
      <c r="EK37" s="3">
        <f t="shared" si="14"/>
        <v>0</v>
      </c>
      <c r="EL37" s="3">
        <f t="shared" si="15"/>
        <v>0</v>
      </c>
      <c r="EM37" s="3">
        <f t="shared" si="16"/>
        <v>0</v>
      </c>
      <c r="EN37" s="3">
        <f t="shared" si="17"/>
        <v>0</v>
      </c>
      <c r="EO37" s="3">
        <f t="shared" si="18"/>
        <v>0</v>
      </c>
      <c r="EP37" s="3">
        <f t="shared" si="19"/>
        <v>0</v>
      </c>
      <c r="EQ37" s="3">
        <f t="shared" si="20"/>
        <v>0</v>
      </c>
      <c r="ER37" s="3">
        <f t="shared" si="21"/>
        <v>0</v>
      </c>
      <c r="ES37" s="3">
        <f t="shared" si="22"/>
        <v>289.18</v>
      </c>
      <c r="ET37" s="3">
        <f t="shared" si="23"/>
        <v>34.200000000000003</v>
      </c>
      <c r="EU37" s="3">
        <f t="shared" si="24"/>
        <v>0</v>
      </c>
      <c r="EV37" s="3">
        <f t="shared" si="25"/>
        <v>0</v>
      </c>
      <c r="EW37" s="3">
        <f t="shared" si="26"/>
        <v>0</v>
      </c>
      <c r="EX37" s="3">
        <f t="shared" si="27"/>
        <v>0</v>
      </c>
      <c r="EY37" s="3">
        <f t="shared" si="28"/>
        <v>0</v>
      </c>
      <c r="EZ37" s="3">
        <f t="shared" si="29"/>
        <v>0</v>
      </c>
      <c r="FA37" s="3">
        <f t="shared" si="30"/>
        <v>0</v>
      </c>
      <c r="FB37" s="3">
        <f t="shared" si="31"/>
        <v>0</v>
      </c>
      <c r="FC37" s="3">
        <f t="shared" si="6"/>
        <v>0</v>
      </c>
      <c r="FD37" s="41">
        <f t="shared" si="32"/>
        <v>0</v>
      </c>
      <c r="FG37" s="3">
        <f t="shared" si="7"/>
        <v>0</v>
      </c>
      <c r="FH37" s="3">
        <f t="shared" si="8"/>
        <v>0</v>
      </c>
      <c r="FI37" s="3">
        <f t="shared" si="33"/>
        <v>0</v>
      </c>
      <c r="FJ37" s="3">
        <f t="shared" si="33"/>
        <v>0</v>
      </c>
      <c r="FK37" s="3">
        <f t="shared" si="44"/>
        <v>0</v>
      </c>
      <c r="FL37" s="3">
        <f t="shared" si="44"/>
        <v>0</v>
      </c>
      <c r="FM37" s="3">
        <f t="shared" si="44"/>
        <v>0</v>
      </c>
      <c r="FN37" s="3">
        <f t="shared" si="44"/>
        <v>0</v>
      </c>
      <c r="FO37" s="3">
        <f t="shared" si="44"/>
        <v>0</v>
      </c>
      <c r="FP37" s="3">
        <f t="shared" si="44"/>
        <v>0</v>
      </c>
      <c r="FQ37" s="3">
        <f t="shared" si="44"/>
        <v>0</v>
      </c>
      <c r="FR37" s="3">
        <f t="shared" si="34"/>
        <v>0</v>
      </c>
      <c r="FS37" s="3">
        <f t="shared" si="34"/>
        <v>0</v>
      </c>
      <c r="FT37" s="3">
        <f t="shared" si="34"/>
        <v>0</v>
      </c>
      <c r="FU37" s="3">
        <f t="shared" si="35"/>
        <v>0</v>
      </c>
      <c r="FV37" s="3">
        <f t="shared" si="35"/>
        <v>0</v>
      </c>
      <c r="FW37" s="3">
        <f t="shared" si="35"/>
        <v>0</v>
      </c>
      <c r="FX37" s="3">
        <f t="shared" si="36"/>
        <v>0</v>
      </c>
      <c r="FY37" s="3">
        <f t="shared" si="37"/>
        <v>0</v>
      </c>
      <c r="FZ37" s="3">
        <f t="shared" si="38"/>
        <v>0</v>
      </c>
      <c r="GA37" s="3">
        <f t="shared" si="39"/>
        <v>0</v>
      </c>
      <c r="GB37" s="41" t="s">
        <v>0</v>
      </c>
      <c r="GC37" s="41">
        <f t="shared" si="10"/>
        <v>41.800000000000004</v>
      </c>
      <c r="GD37" s="4">
        <f t="shared" si="11"/>
        <v>0.69181818181818178</v>
      </c>
      <c r="GE37" s="41">
        <f t="shared" si="40"/>
        <v>28.918000000000003</v>
      </c>
      <c r="GI37" s="41" t="s">
        <v>0</v>
      </c>
    </row>
    <row r="38" spans="1:191" x14ac:dyDescent="0.55000000000000004">
      <c r="A38" s="41" t="s">
        <v>1150</v>
      </c>
      <c r="B38" s="41" t="s">
        <v>60</v>
      </c>
      <c r="C38" s="41" t="s">
        <v>69</v>
      </c>
      <c r="D38" s="41" t="s">
        <v>66</v>
      </c>
      <c r="E38" s="41" t="s">
        <v>1791</v>
      </c>
      <c r="F38" s="41">
        <v>0</v>
      </c>
      <c r="G38" s="41" t="s">
        <v>73</v>
      </c>
      <c r="H38" s="41">
        <v>9.6800000000000011E-2</v>
      </c>
      <c r="I38" s="41">
        <v>0.13843</v>
      </c>
      <c r="J38" s="41">
        <v>4.41E-2</v>
      </c>
      <c r="K38" s="41">
        <v>0</v>
      </c>
      <c r="L38" s="41">
        <v>0.26783999999999997</v>
      </c>
      <c r="M38" s="41" t="s">
        <v>163</v>
      </c>
      <c r="N38" s="41" t="s">
        <v>162</v>
      </c>
      <c r="O38" s="41" t="s">
        <v>1791</v>
      </c>
      <c r="P38" s="41" t="s">
        <v>1901</v>
      </c>
      <c r="Q38" s="41" t="s">
        <v>1901</v>
      </c>
      <c r="S38" s="41">
        <v>8.8000000000000007</v>
      </c>
      <c r="AB38" s="41">
        <v>1.1000000000000001</v>
      </c>
      <c r="AC38" s="41">
        <v>6.3E-2</v>
      </c>
      <c r="AO38" s="41">
        <v>12.7</v>
      </c>
      <c r="AX38" s="41">
        <v>1.0900000000000001</v>
      </c>
      <c r="AY38" s="41">
        <v>7.9000000000000001E-2</v>
      </c>
      <c r="BK38" s="41">
        <v>4.5</v>
      </c>
      <c r="BT38" s="41">
        <v>0.98</v>
      </c>
      <c r="BU38" s="41">
        <v>5.0999999999999997E-2</v>
      </c>
      <c r="CG38" s="41">
        <v>0</v>
      </c>
      <c r="DC38" s="41">
        <v>27.9</v>
      </c>
      <c r="DL38" s="41">
        <v>0.96</v>
      </c>
      <c r="DM38" s="41">
        <v>0.06</v>
      </c>
      <c r="DY38" s="7" t="s">
        <v>1880</v>
      </c>
      <c r="DZ38" s="7">
        <f t="shared" si="0"/>
        <v>1.0743461538461541</v>
      </c>
      <c r="EA38" s="41" t="s">
        <v>64</v>
      </c>
      <c r="EB38" s="41" t="s">
        <v>0</v>
      </c>
      <c r="EC38" s="41">
        <f t="shared" si="12"/>
        <v>9.6800000000000011E-2</v>
      </c>
      <c r="ED38" s="41">
        <f t="shared" si="1"/>
        <v>0.13843</v>
      </c>
      <c r="EE38" s="41">
        <f t="shared" si="2"/>
        <v>4.41E-2</v>
      </c>
      <c r="EF38" s="41">
        <f t="shared" si="3"/>
        <v>0</v>
      </c>
      <c r="EG38" s="41">
        <f t="shared" si="4"/>
        <v>0.26783999999999997</v>
      </c>
      <c r="EI38" s="5">
        <f t="shared" si="13"/>
        <v>190.80729818953844</v>
      </c>
      <c r="EJ38" s="3">
        <f t="shared" si="5"/>
        <v>4960.9897529279997</v>
      </c>
      <c r="EK38" s="3">
        <f t="shared" si="14"/>
        <v>0</v>
      </c>
      <c r="EL38" s="3">
        <f t="shared" si="15"/>
        <v>0</v>
      </c>
      <c r="EM38" s="3">
        <f t="shared" si="16"/>
        <v>0</v>
      </c>
      <c r="EN38" s="3">
        <f t="shared" si="17"/>
        <v>0</v>
      </c>
      <c r="EO38" s="3">
        <f t="shared" si="18"/>
        <v>0</v>
      </c>
      <c r="EP38" s="3">
        <f t="shared" si="19"/>
        <v>0</v>
      </c>
      <c r="EQ38" s="3">
        <f t="shared" si="20"/>
        <v>0</v>
      </c>
      <c r="ER38" s="3">
        <f t="shared" si="21"/>
        <v>0</v>
      </c>
      <c r="ES38" s="3">
        <f t="shared" si="22"/>
        <v>279.33000000000004</v>
      </c>
      <c r="ET38" s="3">
        <f t="shared" si="23"/>
        <v>17.872</v>
      </c>
      <c r="EU38" s="3">
        <f t="shared" si="24"/>
        <v>0</v>
      </c>
      <c r="EV38" s="3">
        <f t="shared" si="25"/>
        <v>0</v>
      </c>
      <c r="EW38" s="3">
        <f t="shared" si="26"/>
        <v>0</v>
      </c>
      <c r="EX38" s="3">
        <f t="shared" si="27"/>
        <v>0</v>
      </c>
      <c r="EY38" s="3">
        <f t="shared" si="28"/>
        <v>0</v>
      </c>
      <c r="EZ38" s="3">
        <f t="shared" si="29"/>
        <v>0</v>
      </c>
      <c r="FA38" s="3">
        <f t="shared" si="30"/>
        <v>0</v>
      </c>
      <c r="FB38" s="3">
        <f t="shared" si="31"/>
        <v>0</v>
      </c>
      <c r="FC38" s="3">
        <f t="shared" si="6"/>
        <v>0</v>
      </c>
      <c r="FD38" s="41">
        <f t="shared" si="32"/>
        <v>0</v>
      </c>
      <c r="FF38" s="5">
        <f>FG38/(CG38+DC38)</f>
        <v>169.46611439999998</v>
      </c>
      <c r="FG38" s="3">
        <f t="shared" si="7"/>
        <v>4728.1045917599995</v>
      </c>
      <c r="FH38" s="3">
        <f t="shared" si="8"/>
        <v>0</v>
      </c>
      <c r="FI38" s="3">
        <f t="shared" si="33"/>
        <v>0</v>
      </c>
      <c r="FJ38" s="3">
        <f t="shared" si="33"/>
        <v>0</v>
      </c>
      <c r="FK38" s="3">
        <f t="shared" si="44"/>
        <v>0</v>
      </c>
      <c r="FL38" s="3">
        <f t="shared" si="44"/>
        <v>0</v>
      </c>
      <c r="FM38" s="3">
        <f t="shared" si="44"/>
        <v>0</v>
      </c>
      <c r="FN38" s="3">
        <f t="shared" si="44"/>
        <v>0</v>
      </c>
      <c r="FO38" s="3">
        <f t="shared" si="44"/>
        <v>0</v>
      </c>
      <c r="FP38" s="3">
        <f t="shared" si="44"/>
        <v>267.83999999999997</v>
      </c>
      <c r="FQ38" s="3">
        <f t="shared" si="44"/>
        <v>16.739999999999998</v>
      </c>
      <c r="FR38" s="3">
        <f t="shared" si="34"/>
        <v>0</v>
      </c>
      <c r="FS38" s="3">
        <f t="shared" si="34"/>
        <v>0</v>
      </c>
      <c r="FT38" s="3">
        <f t="shared" si="34"/>
        <v>0</v>
      </c>
      <c r="FU38" s="3">
        <f t="shared" si="35"/>
        <v>0</v>
      </c>
      <c r="FV38" s="3">
        <f t="shared" si="35"/>
        <v>0</v>
      </c>
      <c r="FW38" s="3">
        <f t="shared" si="35"/>
        <v>0</v>
      </c>
      <c r="FX38" s="3">
        <f t="shared" si="36"/>
        <v>0</v>
      </c>
      <c r="FY38" s="3">
        <f t="shared" si="37"/>
        <v>0</v>
      </c>
      <c r="FZ38" s="3">
        <f t="shared" si="38"/>
        <v>0</v>
      </c>
      <c r="GA38" s="3">
        <f t="shared" si="39"/>
        <v>0</v>
      </c>
      <c r="GB38" s="41" t="s">
        <v>0</v>
      </c>
      <c r="GC38" s="41">
        <f t="shared" si="10"/>
        <v>26</v>
      </c>
      <c r="GD38" s="4">
        <f t="shared" si="11"/>
        <v>1.0743461538461541</v>
      </c>
      <c r="GE38" s="41">
        <f t="shared" si="40"/>
        <v>27.933000000000007</v>
      </c>
      <c r="GF38" s="41">
        <f>CG38+DC38</f>
        <v>27.9</v>
      </c>
      <c r="GG38" s="4">
        <f>(CG38*CP38+DC38*DL38)/GF38</f>
        <v>0.96</v>
      </c>
      <c r="GH38" s="41">
        <f t="shared" ref="GH38" si="46">GF38*GG38</f>
        <v>26.783999999999999</v>
      </c>
      <c r="GI38" s="41" t="s">
        <v>0</v>
      </c>
    </row>
    <row r="39" spans="1:191" x14ac:dyDescent="0.55000000000000004">
      <c r="A39" s="41" t="s">
        <v>1151</v>
      </c>
      <c r="B39" s="41" t="s">
        <v>60</v>
      </c>
      <c r="C39" s="41" t="s">
        <v>69</v>
      </c>
      <c r="D39" s="41" t="s">
        <v>66</v>
      </c>
      <c r="E39" s="41" t="s">
        <v>1791</v>
      </c>
      <c r="F39" s="41">
        <v>0</v>
      </c>
      <c r="G39" s="41" t="s">
        <v>113</v>
      </c>
      <c r="H39" s="41">
        <v>0</v>
      </c>
      <c r="I39" s="41">
        <v>0</v>
      </c>
      <c r="J39" s="41">
        <v>0.27490000000000003</v>
      </c>
      <c r="K39" s="41">
        <v>0</v>
      </c>
      <c r="L39" s="41">
        <v>0</v>
      </c>
      <c r="M39" s="41" t="s">
        <v>201</v>
      </c>
      <c r="N39" s="41" t="s">
        <v>202</v>
      </c>
      <c r="O39" s="41" t="s">
        <v>1791</v>
      </c>
      <c r="P39" s="41" t="s">
        <v>1902</v>
      </c>
      <c r="Q39" s="41" t="s">
        <v>1902</v>
      </c>
      <c r="S39" s="41">
        <v>0</v>
      </c>
      <c r="AO39" s="41">
        <v>0</v>
      </c>
      <c r="BK39" s="41">
        <f>16+2+31</f>
        <v>49</v>
      </c>
      <c r="BT39" s="4">
        <f>(0.56*16+0.74*2+0.55*31)/BK39</f>
        <v>0.56102040816326537</v>
      </c>
      <c r="BU39" s="4">
        <f>(0.026*16+0*2+0.02*31)/BK39</f>
        <v>2.1142857142857144E-2</v>
      </c>
      <c r="BZ39" s="5">
        <f>(0*16+0*2+11.3*31)/BK39</f>
        <v>7.1489795918367349</v>
      </c>
      <c r="CG39" s="41">
        <v>0</v>
      </c>
      <c r="DC39" s="41">
        <v>0</v>
      </c>
      <c r="DY39" s="7" t="s">
        <v>1880</v>
      </c>
      <c r="DZ39" s="7">
        <f t="shared" si="0"/>
        <v>0.56102040816326537</v>
      </c>
      <c r="EA39" s="41" t="s">
        <v>80</v>
      </c>
      <c r="EB39" s="41" t="s">
        <v>0</v>
      </c>
      <c r="EC39" s="41">
        <f t="shared" si="12"/>
        <v>0</v>
      </c>
      <c r="ED39" s="41">
        <f t="shared" si="1"/>
        <v>0</v>
      </c>
      <c r="EE39" s="41">
        <f t="shared" si="2"/>
        <v>0.27490000000000003</v>
      </c>
      <c r="EF39" s="41">
        <f t="shared" si="3"/>
        <v>0</v>
      </c>
      <c r="EG39" s="41">
        <f t="shared" si="4"/>
        <v>0</v>
      </c>
      <c r="EI39" s="5">
        <f t="shared" si="13"/>
        <v>95.574609564081641</v>
      </c>
      <c r="EJ39" s="3">
        <f t="shared" si="5"/>
        <v>4683.1558686400003</v>
      </c>
      <c r="EK39" s="3">
        <f t="shared" si="14"/>
        <v>0</v>
      </c>
      <c r="EL39" s="3">
        <f t="shared" si="15"/>
        <v>0</v>
      </c>
      <c r="EM39" s="3">
        <f t="shared" si="16"/>
        <v>0</v>
      </c>
      <c r="EN39" s="3">
        <f t="shared" si="17"/>
        <v>0</v>
      </c>
      <c r="EO39" s="3">
        <f t="shared" si="18"/>
        <v>0</v>
      </c>
      <c r="EP39" s="3">
        <f t="shared" si="19"/>
        <v>0</v>
      </c>
      <c r="EQ39" s="3">
        <f t="shared" si="20"/>
        <v>0</v>
      </c>
      <c r="ER39" s="3">
        <f t="shared" si="21"/>
        <v>0</v>
      </c>
      <c r="ES39" s="3">
        <f t="shared" si="22"/>
        <v>274.90000000000003</v>
      </c>
      <c r="ET39" s="3">
        <f t="shared" si="23"/>
        <v>10.36</v>
      </c>
      <c r="EU39" s="3">
        <f t="shared" si="24"/>
        <v>0</v>
      </c>
      <c r="EV39" s="3">
        <f t="shared" si="25"/>
        <v>0</v>
      </c>
      <c r="EW39" s="3">
        <f t="shared" si="26"/>
        <v>0</v>
      </c>
      <c r="EX39" s="3">
        <f t="shared" si="27"/>
        <v>0</v>
      </c>
      <c r="EY39" s="3">
        <f t="shared" si="28"/>
        <v>3503</v>
      </c>
      <c r="EZ39" s="3">
        <f t="shared" si="29"/>
        <v>0</v>
      </c>
      <c r="FA39" s="3">
        <f t="shared" si="30"/>
        <v>0</v>
      </c>
      <c r="FB39" s="3">
        <f t="shared" si="31"/>
        <v>0</v>
      </c>
      <c r="FC39" s="3">
        <f t="shared" si="6"/>
        <v>0</v>
      </c>
      <c r="FD39" s="41">
        <f t="shared" si="32"/>
        <v>0</v>
      </c>
      <c r="FG39" s="3">
        <f t="shared" si="7"/>
        <v>0</v>
      </c>
      <c r="FH39" s="3">
        <f t="shared" si="8"/>
        <v>0</v>
      </c>
      <c r="FI39" s="3">
        <f t="shared" si="33"/>
        <v>0</v>
      </c>
      <c r="FJ39" s="3">
        <f t="shared" si="33"/>
        <v>0</v>
      </c>
      <c r="FK39" s="3">
        <f t="shared" si="44"/>
        <v>0</v>
      </c>
      <c r="FL39" s="3">
        <f t="shared" si="44"/>
        <v>0</v>
      </c>
      <c r="FM39" s="3">
        <f t="shared" si="44"/>
        <v>0</v>
      </c>
      <c r="FN39" s="3">
        <f t="shared" si="44"/>
        <v>0</v>
      </c>
      <c r="FO39" s="3">
        <f t="shared" si="44"/>
        <v>0</v>
      </c>
      <c r="FP39" s="3">
        <f t="shared" si="44"/>
        <v>0</v>
      </c>
      <c r="FQ39" s="3">
        <f t="shared" si="44"/>
        <v>0</v>
      </c>
      <c r="FR39" s="3">
        <f t="shared" si="34"/>
        <v>0</v>
      </c>
      <c r="FS39" s="3">
        <f t="shared" si="34"/>
        <v>0</v>
      </c>
      <c r="FT39" s="3">
        <f t="shared" si="34"/>
        <v>0</v>
      </c>
      <c r="FU39" s="3">
        <f t="shared" si="35"/>
        <v>0</v>
      </c>
      <c r="FV39" s="3">
        <f t="shared" si="35"/>
        <v>0</v>
      </c>
      <c r="FW39" s="3">
        <f t="shared" si="35"/>
        <v>0</v>
      </c>
      <c r="FX39" s="3">
        <f t="shared" si="36"/>
        <v>0</v>
      </c>
      <c r="FY39" s="3">
        <f t="shared" si="37"/>
        <v>0</v>
      </c>
      <c r="FZ39" s="3">
        <f t="shared" si="38"/>
        <v>0</v>
      </c>
      <c r="GA39" s="3">
        <f t="shared" si="39"/>
        <v>0</v>
      </c>
      <c r="GB39" s="41" t="s">
        <v>0</v>
      </c>
      <c r="GC39" s="41">
        <f t="shared" si="10"/>
        <v>49</v>
      </c>
      <c r="GD39" s="4">
        <f t="shared" si="11"/>
        <v>0.56102040816326537</v>
      </c>
      <c r="GE39" s="41">
        <f t="shared" si="40"/>
        <v>27.490000000000002</v>
      </c>
      <c r="GI39" s="41" t="s">
        <v>0</v>
      </c>
    </row>
    <row r="40" spans="1:191" x14ac:dyDescent="0.55000000000000004">
      <c r="A40" s="41" t="s">
        <v>1152</v>
      </c>
      <c r="B40" s="41" t="s">
        <v>60</v>
      </c>
      <c r="C40" s="41" t="s">
        <v>69</v>
      </c>
      <c r="D40" s="41" t="s">
        <v>66</v>
      </c>
      <c r="E40" s="41" t="s">
        <v>1791</v>
      </c>
      <c r="F40" s="41">
        <v>0</v>
      </c>
      <c r="G40" s="41" t="s">
        <v>113</v>
      </c>
      <c r="H40" s="41">
        <v>0</v>
      </c>
      <c r="I40" s="41">
        <v>0</v>
      </c>
      <c r="J40" s="41">
        <v>0.26972999999999997</v>
      </c>
      <c r="K40" s="41">
        <v>0</v>
      </c>
      <c r="L40" s="41">
        <v>0</v>
      </c>
      <c r="M40" s="41" t="s">
        <v>194</v>
      </c>
      <c r="N40" s="41" t="s">
        <v>71</v>
      </c>
      <c r="O40" s="41" t="s">
        <v>1791</v>
      </c>
      <c r="P40" s="41" t="s">
        <v>1902</v>
      </c>
      <c r="Q40" s="41" t="s">
        <v>1902</v>
      </c>
      <c r="S40" s="41">
        <v>0</v>
      </c>
      <c r="AO40" s="41">
        <v>0</v>
      </c>
      <c r="BK40" s="41">
        <v>33.299999999999997</v>
      </c>
      <c r="BT40" s="41">
        <v>0.81</v>
      </c>
      <c r="BU40" s="41">
        <v>7.0000000000000007E-2</v>
      </c>
      <c r="CG40" s="41">
        <v>0</v>
      </c>
      <c r="DC40" s="41">
        <v>0</v>
      </c>
      <c r="DY40" s="7" t="s">
        <v>1880</v>
      </c>
      <c r="DZ40" s="7">
        <f t="shared" si="0"/>
        <v>0.81</v>
      </c>
      <c r="EA40" s="41" t="s">
        <v>64</v>
      </c>
      <c r="EB40" s="41" t="s">
        <v>0</v>
      </c>
      <c r="EC40" s="41">
        <f t="shared" si="12"/>
        <v>0</v>
      </c>
      <c r="ED40" s="41">
        <f t="shared" si="1"/>
        <v>0</v>
      </c>
      <c r="EE40" s="41">
        <f t="shared" si="2"/>
        <v>0.26972999999999997</v>
      </c>
      <c r="EF40" s="41">
        <f t="shared" si="3"/>
        <v>0</v>
      </c>
      <c r="EG40" s="41">
        <f t="shared" si="4"/>
        <v>0</v>
      </c>
      <c r="EI40" s="5">
        <f t="shared" si="13"/>
        <v>157.0570668</v>
      </c>
      <c r="EJ40" s="3">
        <f t="shared" si="5"/>
        <v>5230.0003244399995</v>
      </c>
      <c r="EK40" s="3">
        <f t="shared" si="14"/>
        <v>0</v>
      </c>
      <c r="EL40" s="3">
        <f t="shared" si="15"/>
        <v>0</v>
      </c>
      <c r="EM40" s="3">
        <f t="shared" si="16"/>
        <v>0</v>
      </c>
      <c r="EN40" s="3">
        <f t="shared" si="17"/>
        <v>0</v>
      </c>
      <c r="EO40" s="3">
        <f t="shared" si="18"/>
        <v>0</v>
      </c>
      <c r="EP40" s="3">
        <f t="shared" si="19"/>
        <v>0</v>
      </c>
      <c r="EQ40" s="3">
        <f t="shared" si="20"/>
        <v>0</v>
      </c>
      <c r="ER40" s="3">
        <f t="shared" si="21"/>
        <v>0</v>
      </c>
      <c r="ES40" s="3">
        <f t="shared" si="22"/>
        <v>269.73</v>
      </c>
      <c r="ET40" s="3">
        <f t="shared" si="23"/>
        <v>23.31</v>
      </c>
      <c r="EU40" s="3">
        <f t="shared" si="24"/>
        <v>0</v>
      </c>
      <c r="EV40" s="3">
        <f t="shared" si="25"/>
        <v>0</v>
      </c>
      <c r="EW40" s="3">
        <f t="shared" si="26"/>
        <v>0</v>
      </c>
      <c r="EX40" s="3">
        <f t="shared" si="27"/>
        <v>0</v>
      </c>
      <c r="EY40" s="3">
        <f t="shared" si="28"/>
        <v>0</v>
      </c>
      <c r="EZ40" s="3">
        <f t="shared" si="29"/>
        <v>0</v>
      </c>
      <c r="FA40" s="3">
        <f t="shared" si="30"/>
        <v>0</v>
      </c>
      <c r="FB40" s="3">
        <f t="shared" si="31"/>
        <v>0</v>
      </c>
      <c r="FC40" s="3">
        <f t="shared" si="6"/>
        <v>0</v>
      </c>
      <c r="FD40" s="41">
        <f t="shared" si="32"/>
        <v>0</v>
      </c>
      <c r="FG40" s="3">
        <f t="shared" si="7"/>
        <v>0</v>
      </c>
      <c r="FH40" s="3">
        <f t="shared" si="8"/>
        <v>0</v>
      </c>
      <c r="FI40" s="3">
        <f t="shared" si="33"/>
        <v>0</v>
      </c>
      <c r="FJ40" s="3">
        <f t="shared" si="33"/>
        <v>0</v>
      </c>
      <c r="FK40" s="3">
        <f t="shared" si="44"/>
        <v>0</v>
      </c>
      <c r="FL40" s="3">
        <f t="shared" si="44"/>
        <v>0</v>
      </c>
      <c r="FM40" s="3">
        <f t="shared" si="44"/>
        <v>0</v>
      </c>
      <c r="FN40" s="3">
        <f t="shared" si="44"/>
        <v>0</v>
      </c>
      <c r="FO40" s="3">
        <f t="shared" si="44"/>
        <v>0</v>
      </c>
      <c r="FP40" s="3">
        <f t="shared" si="44"/>
        <v>0</v>
      </c>
      <c r="FQ40" s="3">
        <f t="shared" si="44"/>
        <v>0</v>
      </c>
      <c r="FR40" s="3">
        <f t="shared" si="34"/>
        <v>0</v>
      </c>
      <c r="FS40" s="3">
        <f t="shared" si="34"/>
        <v>0</v>
      </c>
      <c r="FT40" s="3">
        <f t="shared" si="34"/>
        <v>0</v>
      </c>
      <c r="FU40" s="3">
        <f t="shared" si="35"/>
        <v>0</v>
      </c>
      <c r="FV40" s="3">
        <f t="shared" si="35"/>
        <v>0</v>
      </c>
      <c r="FW40" s="3">
        <f t="shared" si="35"/>
        <v>0</v>
      </c>
      <c r="FX40" s="3">
        <f t="shared" si="36"/>
        <v>0</v>
      </c>
      <c r="FY40" s="3">
        <f t="shared" si="37"/>
        <v>0</v>
      </c>
      <c r="FZ40" s="3">
        <f t="shared" si="38"/>
        <v>0</v>
      </c>
      <c r="GA40" s="3">
        <f t="shared" si="39"/>
        <v>0</v>
      </c>
      <c r="GB40" s="41" t="s">
        <v>0</v>
      </c>
      <c r="GC40" s="41">
        <f t="shared" si="10"/>
        <v>33.299999999999997</v>
      </c>
      <c r="GD40" s="4">
        <f t="shared" si="11"/>
        <v>0.81</v>
      </c>
      <c r="GE40" s="41">
        <f t="shared" si="40"/>
        <v>26.972999999999999</v>
      </c>
      <c r="GI40" s="41" t="s">
        <v>0</v>
      </c>
    </row>
    <row r="41" spans="1:191" x14ac:dyDescent="0.55000000000000004">
      <c r="A41" s="41" t="s">
        <v>1153</v>
      </c>
      <c r="B41" s="41" t="s">
        <v>60</v>
      </c>
      <c r="C41" s="41" t="s">
        <v>69</v>
      </c>
      <c r="D41" s="41" t="s">
        <v>66</v>
      </c>
      <c r="E41" s="41" t="s">
        <v>1791</v>
      </c>
      <c r="F41" s="41">
        <v>0</v>
      </c>
      <c r="G41" s="25" t="s">
        <v>67</v>
      </c>
      <c r="H41" s="41">
        <v>0</v>
      </c>
      <c r="I41" s="41">
        <v>0</v>
      </c>
      <c r="J41" s="41">
        <v>0.24129999999999999</v>
      </c>
      <c r="K41" s="41">
        <v>0</v>
      </c>
      <c r="L41" s="41">
        <v>0</v>
      </c>
      <c r="M41" s="41" t="s">
        <v>153</v>
      </c>
      <c r="N41" s="41" t="s">
        <v>154</v>
      </c>
      <c r="O41" s="41" t="s">
        <v>1791</v>
      </c>
      <c r="P41" s="41" t="s">
        <v>1900</v>
      </c>
      <c r="Q41" s="41" t="s">
        <v>1900</v>
      </c>
      <c r="S41" s="41">
        <v>0</v>
      </c>
      <c r="AO41" s="41">
        <v>0</v>
      </c>
      <c r="BK41" s="41">
        <v>63.5</v>
      </c>
      <c r="BT41" s="41">
        <v>0.38</v>
      </c>
      <c r="BY41" s="41">
        <v>5.22</v>
      </c>
      <c r="BZ41" s="41">
        <v>38.08</v>
      </c>
      <c r="CG41" s="41">
        <v>0</v>
      </c>
      <c r="DC41" s="41">
        <v>0</v>
      </c>
      <c r="DY41" s="7" t="s">
        <v>1880</v>
      </c>
      <c r="DZ41" s="7">
        <f t="shared" si="0"/>
        <v>0.38</v>
      </c>
      <c r="EA41" s="41" t="s">
        <v>80</v>
      </c>
      <c r="EB41" s="41" t="s">
        <v>0</v>
      </c>
      <c r="EC41" s="41">
        <f t="shared" si="12"/>
        <v>0</v>
      </c>
      <c r="ED41" s="41">
        <f t="shared" si="1"/>
        <v>0</v>
      </c>
      <c r="EE41" s="41">
        <f t="shared" si="2"/>
        <v>0.24129999999999999</v>
      </c>
      <c r="EF41" s="41">
        <f t="shared" si="3"/>
        <v>0</v>
      </c>
      <c r="EG41" s="41">
        <f t="shared" si="4"/>
        <v>0</v>
      </c>
      <c r="EI41" s="5">
        <f t="shared" si="13"/>
        <v>99.811400000000006</v>
      </c>
      <c r="EJ41" s="3">
        <f t="shared" si="5"/>
        <v>6338.0239000000001</v>
      </c>
      <c r="EK41" s="3">
        <f t="shared" si="14"/>
        <v>0</v>
      </c>
      <c r="EL41" s="3">
        <f t="shared" si="15"/>
        <v>0</v>
      </c>
      <c r="EM41" s="3">
        <f t="shared" si="16"/>
        <v>0</v>
      </c>
      <c r="EN41" s="3">
        <f t="shared" si="17"/>
        <v>0</v>
      </c>
      <c r="EO41" s="3">
        <f t="shared" si="18"/>
        <v>0</v>
      </c>
      <c r="EP41" s="3">
        <f t="shared" si="19"/>
        <v>0</v>
      </c>
      <c r="EQ41" s="3">
        <f t="shared" si="20"/>
        <v>0</v>
      </c>
      <c r="ER41" s="3">
        <f t="shared" si="21"/>
        <v>0</v>
      </c>
      <c r="ES41" s="3">
        <f t="shared" si="22"/>
        <v>241.3</v>
      </c>
      <c r="ET41" s="3">
        <f t="shared" si="23"/>
        <v>0</v>
      </c>
      <c r="EU41" s="3">
        <f t="shared" si="24"/>
        <v>0</v>
      </c>
      <c r="EV41" s="3">
        <f t="shared" si="25"/>
        <v>0</v>
      </c>
      <c r="EW41" s="3">
        <f t="shared" si="26"/>
        <v>0</v>
      </c>
      <c r="EX41" s="3">
        <f t="shared" si="27"/>
        <v>3314.6999999999994</v>
      </c>
      <c r="EY41" s="3">
        <f t="shared" si="28"/>
        <v>24180.799999999999</v>
      </c>
      <c r="EZ41" s="3">
        <f t="shared" si="29"/>
        <v>0</v>
      </c>
      <c r="FA41" s="3">
        <f t="shared" si="30"/>
        <v>0</v>
      </c>
      <c r="FB41" s="3">
        <f t="shared" si="31"/>
        <v>0</v>
      </c>
      <c r="FC41" s="3">
        <f t="shared" si="6"/>
        <v>0</v>
      </c>
      <c r="FD41" s="41">
        <f t="shared" si="32"/>
        <v>0</v>
      </c>
      <c r="FG41" s="3">
        <f t="shared" si="7"/>
        <v>0</v>
      </c>
      <c r="FH41" s="3">
        <f t="shared" si="8"/>
        <v>0</v>
      </c>
      <c r="FI41" s="3">
        <f t="shared" si="33"/>
        <v>0</v>
      </c>
      <c r="FJ41" s="3">
        <f t="shared" si="33"/>
        <v>0</v>
      </c>
      <c r="FK41" s="3">
        <f t="shared" si="44"/>
        <v>0</v>
      </c>
      <c r="FL41" s="3">
        <f t="shared" si="44"/>
        <v>0</v>
      </c>
      <c r="FM41" s="3">
        <f t="shared" si="44"/>
        <v>0</v>
      </c>
      <c r="FN41" s="3">
        <f t="shared" si="44"/>
        <v>0</v>
      </c>
      <c r="FO41" s="3">
        <f t="shared" si="44"/>
        <v>0</v>
      </c>
      <c r="FP41" s="3">
        <f t="shared" si="44"/>
        <v>0</v>
      </c>
      <c r="FQ41" s="3">
        <f t="shared" si="44"/>
        <v>0</v>
      </c>
      <c r="FR41" s="3">
        <f t="shared" si="34"/>
        <v>0</v>
      </c>
      <c r="FS41" s="3">
        <f t="shared" si="34"/>
        <v>0</v>
      </c>
      <c r="FT41" s="3">
        <f t="shared" si="34"/>
        <v>0</v>
      </c>
      <c r="FU41" s="3">
        <f t="shared" si="35"/>
        <v>0</v>
      </c>
      <c r="FV41" s="3">
        <f t="shared" si="35"/>
        <v>0</v>
      </c>
      <c r="FW41" s="3">
        <f t="shared" si="35"/>
        <v>0</v>
      </c>
      <c r="FX41" s="3">
        <f t="shared" si="36"/>
        <v>0</v>
      </c>
      <c r="FY41" s="3">
        <f t="shared" si="37"/>
        <v>0</v>
      </c>
      <c r="FZ41" s="3">
        <f t="shared" si="38"/>
        <v>0</v>
      </c>
      <c r="GA41" s="3">
        <f t="shared" si="39"/>
        <v>0</v>
      </c>
      <c r="GB41" s="41" t="s">
        <v>0</v>
      </c>
      <c r="GC41" s="41">
        <f t="shared" si="10"/>
        <v>63.5</v>
      </c>
      <c r="GD41" s="4">
        <f t="shared" si="11"/>
        <v>0.38</v>
      </c>
      <c r="GE41" s="41">
        <f t="shared" si="40"/>
        <v>24.13</v>
      </c>
      <c r="GI41" s="41" t="s">
        <v>0</v>
      </c>
    </row>
    <row r="42" spans="1:191" x14ac:dyDescent="0.55000000000000004">
      <c r="A42" s="41" t="s">
        <v>1154</v>
      </c>
      <c r="B42" s="41" t="s">
        <v>60</v>
      </c>
      <c r="C42" s="41" t="s">
        <v>69</v>
      </c>
      <c r="D42" s="41" t="s">
        <v>66</v>
      </c>
      <c r="E42" s="41" t="s">
        <v>1791</v>
      </c>
      <c r="F42" s="41">
        <v>0</v>
      </c>
      <c r="G42" s="25" t="s">
        <v>113</v>
      </c>
      <c r="H42" s="41">
        <v>0</v>
      </c>
      <c r="I42" s="41">
        <v>2.0279999999999999E-2</v>
      </c>
      <c r="J42" s="41">
        <v>0.18899999999999997</v>
      </c>
      <c r="K42" s="41">
        <v>0</v>
      </c>
      <c r="L42" s="41">
        <v>0</v>
      </c>
      <c r="M42" s="41" t="s">
        <v>195</v>
      </c>
      <c r="N42" s="41" t="s">
        <v>196</v>
      </c>
      <c r="O42" s="41" t="s">
        <v>1791</v>
      </c>
      <c r="P42" s="41" t="s">
        <v>1909</v>
      </c>
      <c r="Q42" s="41" t="s">
        <v>1909</v>
      </c>
      <c r="S42" s="41">
        <v>0</v>
      </c>
      <c r="AO42" s="41">
        <v>2.6</v>
      </c>
      <c r="AX42" s="41">
        <v>0.78</v>
      </c>
      <c r="BK42" s="41">
        <v>27</v>
      </c>
      <c r="BT42" s="41">
        <v>0.7</v>
      </c>
      <c r="CG42" s="41">
        <v>0</v>
      </c>
      <c r="DC42" s="41">
        <v>0</v>
      </c>
      <c r="DY42" s="7" t="s">
        <v>1880</v>
      </c>
      <c r="DZ42" s="7">
        <f t="shared" si="0"/>
        <v>0.70702702702702691</v>
      </c>
      <c r="EA42" s="41" t="s">
        <v>80</v>
      </c>
      <c r="EB42" s="41" t="s">
        <v>0</v>
      </c>
      <c r="EC42" s="41">
        <f t="shared" si="12"/>
        <v>0</v>
      </c>
      <c r="ED42" s="41">
        <f t="shared" si="1"/>
        <v>2.0279999999999999E-2</v>
      </c>
      <c r="EE42" s="41">
        <f t="shared" si="2"/>
        <v>0.18899999999999997</v>
      </c>
      <c r="EF42" s="41">
        <f t="shared" si="3"/>
        <v>0</v>
      </c>
      <c r="EG42" s="41">
        <f t="shared" si="4"/>
        <v>0</v>
      </c>
      <c r="EI42" s="5">
        <f t="shared" si="13"/>
        <v>92.719524324324297</v>
      </c>
      <c r="EJ42" s="3">
        <f t="shared" si="5"/>
        <v>2744.4979199999993</v>
      </c>
      <c r="EK42" s="3">
        <f t="shared" si="14"/>
        <v>0</v>
      </c>
      <c r="EL42" s="3">
        <f t="shared" si="15"/>
        <v>0</v>
      </c>
      <c r="EM42" s="3">
        <f t="shared" si="16"/>
        <v>0</v>
      </c>
      <c r="EN42" s="3">
        <f t="shared" si="17"/>
        <v>0</v>
      </c>
      <c r="EO42" s="3">
        <f t="shared" si="18"/>
        <v>0</v>
      </c>
      <c r="EP42" s="3">
        <f t="shared" si="19"/>
        <v>0</v>
      </c>
      <c r="EQ42" s="3">
        <f t="shared" si="20"/>
        <v>0</v>
      </c>
      <c r="ER42" s="3">
        <f t="shared" si="21"/>
        <v>0</v>
      </c>
      <c r="ES42" s="3">
        <f t="shared" si="22"/>
        <v>209.27999999999997</v>
      </c>
      <c r="ET42" s="3">
        <f t="shared" si="23"/>
        <v>0</v>
      </c>
      <c r="EU42" s="3">
        <f t="shared" si="24"/>
        <v>0</v>
      </c>
      <c r="EV42" s="3">
        <f t="shared" si="25"/>
        <v>0</v>
      </c>
      <c r="EW42" s="3">
        <f t="shared" si="26"/>
        <v>0</v>
      </c>
      <c r="EX42" s="3">
        <f t="shared" si="27"/>
        <v>0</v>
      </c>
      <c r="EY42" s="3">
        <f t="shared" si="28"/>
        <v>0</v>
      </c>
      <c r="EZ42" s="3">
        <f t="shared" si="29"/>
        <v>0</v>
      </c>
      <c r="FA42" s="3">
        <f t="shared" si="30"/>
        <v>0</v>
      </c>
      <c r="FB42" s="3">
        <f t="shared" si="31"/>
        <v>0</v>
      </c>
      <c r="FC42" s="3">
        <f t="shared" si="6"/>
        <v>0</v>
      </c>
      <c r="FD42" s="41">
        <f t="shared" si="32"/>
        <v>0</v>
      </c>
      <c r="FG42" s="3">
        <f t="shared" si="7"/>
        <v>0</v>
      </c>
      <c r="FH42" s="3">
        <f t="shared" si="8"/>
        <v>0</v>
      </c>
      <c r="FI42" s="3">
        <f t="shared" si="33"/>
        <v>0</v>
      </c>
      <c r="FJ42" s="3">
        <f t="shared" si="33"/>
        <v>0</v>
      </c>
      <c r="FK42" s="3">
        <f t="shared" si="44"/>
        <v>0</v>
      </c>
      <c r="FL42" s="3">
        <f t="shared" si="44"/>
        <v>0</v>
      </c>
      <c r="FM42" s="3">
        <f t="shared" si="44"/>
        <v>0</v>
      </c>
      <c r="FN42" s="3">
        <f t="shared" si="44"/>
        <v>0</v>
      </c>
      <c r="FO42" s="3">
        <f t="shared" si="44"/>
        <v>0</v>
      </c>
      <c r="FP42" s="3">
        <f t="shared" si="44"/>
        <v>0</v>
      </c>
      <c r="FQ42" s="3">
        <f t="shared" si="44"/>
        <v>0</v>
      </c>
      <c r="FR42" s="3">
        <f t="shared" si="34"/>
        <v>0</v>
      </c>
      <c r="FS42" s="3">
        <f t="shared" si="34"/>
        <v>0</v>
      </c>
      <c r="FT42" s="3">
        <f t="shared" si="34"/>
        <v>0</v>
      </c>
      <c r="FU42" s="3">
        <f t="shared" si="35"/>
        <v>0</v>
      </c>
      <c r="FV42" s="3">
        <f t="shared" si="35"/>
        <v>0</v>
      </c>
      <c r="FW42" s="3">
        <f t="shared" si="35"/>
        <v>0</v>
      </c>
      <c r="FX42" s="3">
        <f t="shared" si="36"/>
        <v>0</v>
      </c>
      <c r="FY42" s="3">
        <f t="shared" si="37"/>
        <v>0</v>
      </c>
      <c r="FZ42" s="3">
        <f t="shared" si="38"/>
        <v>0</v>
      </c>
      <c r="GA42" s="3">
        <f t="shared" si="39"/>
        <v>0</v>
      </c>
      <c r="GB42" s="41" t="s">
        <v>0</v>
      </c>
      <c r="GC42" s="41">
        <f t="shared" si="10"/>
        <v>29.6</v>
      </c>
      <c r="GD42" s="4">
        <f t="shared" si="11"/>
        <v>0.70702702702702691</v>
      </c>
      <c r="GE42" s="41">
        <f t="shared" si="40"/>
        <v>20.927999999999997</v>
      </c>
      <c r="GI42" s="41" t="s">
        <v>0</v>
      </c>
    </row>
    <row r="43" spans="1:191" x14ac:dyDescent="0.55000000000000004">
      <c r="A43" s="41" t="s">
        <v>1155</v>
      </c>
      <c r="B43" s="41" t="s">
        <v>60</v>
      </c>
      <c r="C43" s="41" t="s">
        <v>69</v>
      </c>
      <c r="D43" s="41" t="s">
        <v>66</v>
      </c>
      <c r="E43" s="41" t="s">
        <v>1791</v>
      </c>
      <c r="F43" s="41">
        <v>0</v>
      </c>
      <c r="G43" s="41" t="s">
        <v>113</v>
      </c>
      <c r="H43" s="41">
        <v>0</v>
      </c>
      <c r="I43" s="41">
        <v>0.20636000000000002</v>
      </c>
      <c r="J43" s="41">
        <v>0</v>
      </c>
      <c r="K43" s="41">
        <v>0</v>
      </c>
      <c r="L43" s="41">
        <v>0</v>
      </c>
      <c r="M43" s="41" t="s">
        <v>186</v>
      </c>
      <c r="N43" s="41" t="s">
        <v>95</v>
      </c>
      <c r="O43" s="41" t="s">
        <v>1791</v>
      </c>
      <c r="P43" s="41" t="s">
        <v>1905</v>
      </c>
      <c r="Q43" s="41" t="s">
        <v>1905</v>
      </c>
      <c r="S43" s="41">
        <v>0</v>
      </c>
      <c r="AO43" s="41">
        <v>26.8</v>
      </c>
      <c r="AX43" s="41">
        <v>0.77</v>
      </c>
      <c r="AY43" s="41">
        <v>0.06</v>
      </c>
      <c r="BK43" s="41">
        <v>0</v>
      </c>
      <c r="CG43" s="41">
        <v>0</v>
      </c>
      <c r="DC43" s="41">
        <v>0</v>
      </c>
      <c r="DY43" s="7" t="s">
        <v>1880</v>
      </c>
      <c r="DZ43" s="7">
        <f t="shared" si="0"/>
        <v>0.77000000000000013</v>
      </c>
      <c r="EA43" s="41" t="s">
        <v>64</v>
      </c>
      <c r="EB43" s="41" t="s">
        <v>0</v>
      </c>
      <c r="EC43" s="41">
        <f t="shared" si="12"/>
        <v>0</v>
      </c>
      <c r="ED43" s="41">
        <f t="shared" si="1"/>
        <v>0.20636000000000002</v>
      </c>
      <c r="EE43" s="41">
        <f t="shared" si="2"/>
        <v>0</v>
      </c>
      <c r="EF43" s="41">
        <f t="shared" si="3"/>
        <v>0</v>
      </c>
      <c r="EG43" s="41">
        <f t="shared" si="4"/>
        <v>0</v>
      </c>
      <c r="EI43" s="5">
        <f t="shared" si="13"/>
        <v>144.54951439999999</v>
      </c>
      <c r="EJ43" s="3">
        <f t="shared" si="5"/>
        <v>3873.9269859199999</v>
      </c>
      <c r="EK43" s="3">
        <f t="shared" si="14"/>
        <v>0</v>
      </c>
      <c r="EL43" s="3">
        <f t="shared" si="15"/>
        <v>0</v>
      </c>
      <c r="EM43" s="3">
        <f t="shared" si="16"/>
        <v>0</v>
      </c>
      <c r="EN43" s="3">
        <f t="shared" si="17"/>
        <v>0</v>
      </c>
      <c r="EO43" s="3">
        <f t="shared" si="18"/>
        <v>0</v>
      </c>
      <c r="EP43" s="3">
        <f t="shared" si="19"/>
        <v>0</v>
      </c>
      <c r="EQ43" s="3">
        <f t="shared" si="20"/>
        <v>0</v>
      </c>
      <c r="ER43" s="3">
        <f t="shared" si="21"/>
        <v>0</v>
      </c>
      <c r="ES43" s="3">
        <f t="shared" si="22"/>
        <v>206.36000000000004</v>
      </c>
      <c r="ET43" s="3">
        <f t="shared" si="23"/>
        <v>16.079999999999998</v>
      </c>
      <c r="EU43" s="3">
        <f t="shared" si="24"/>
        <v>0</v>
      </c>
      <c r="EV43" s="3">
        <f t="shared" si="25"/>
        <v>0</v>
      </c>
      <c r="EW43" s="3">
        <f t="shared" si="26"/>
        <v>0</v>
      </c>
      <c r="EX43" s="3">
        <f t="shared" si="27"/>
        <v>0</v>
      </c>
      <c r="EY43" s="3">
        <f t="shared" si="28"/>
        <v>0</v>
      </c>
      <c r="EZ43" s="3">
        <f t="shared" si="29"/>
        <v>0</v>
      </c>
      <c r="FA43" s="3">
        <f t="shared" si="30"/>
        <v>0</v>
      </c>
      <c r="FB43" s="3">
        <f t="shared" si="31"/>
        <v>0</v>
      </c>
      <c r="FC43" s="3">
        <f t="shared" si="6"/>
        <v>0</v>
      </c>
      <c r="FD43" s="41">
        <f t="shared" si="32"/>
        <v>0</v>
      </c>
      <c r="FG43" s="3">
        <f t="shared" si="7"/>
        <v>0</v>
      </c>
      <c r="FH43" s="3">
        <f t="shared" si="8"/>
        <v>0</v>
      </c>
      <c r="FI43" s="3">
        <f t="shared" si="33"/>
        <v>0</v>
      </c>
      <c r="FJ43" s="3">
        <f t="shared" si="33"/>
        <v>0</v>
      </c>
      <c r="FK43" s="3">
        <f t="shared" si="44"/>
        <v>0</v>
      </c>
      <c r="FL43" s="3">
        <f t="shared" si="44"/>
        <v>0</v>
      </c>
      <c r="FM43" s="3">
        <f t="shared" si="44"/>
        <v>0</v>
      </c>
      <c r="FN43" s="3">
        <f t="shared" si="44"/>
        <v>0</v>
      </c>
      <c r="FO43" s="3">
        <f t="shared" si="44"/>
        <v>0</v>
      </c>
      <c r="FP43" s="3">
        <f t="shared" si="44"/>
        <v>0</v>
      </c>
      <c r="FQ43" s="3">
        <f t="shared" si="44"/>
        <v>0</v>
      </c>
      <c r="FR43" s="3">
        <f t="shared" si="34"/>
        <v>0</v>
      </c>
      <c r="FS43" s="3">
        <f t="shared" si="34"/>
        <v>0</v>
      </c>
      <c r="FT43" s="3">
        <f t="shared" si="34"/>
        <v>0</v>
      </c>
      <c r="FU43" s="3">
        <f t="shared" si="35"/>
        <v>0</v>
      </c>
      <c r="FV43" s="3">
        <f t="shared" si="35"/>
        <v>0</v>
      </c>
      <c r="FW43" s="3">
        <f t="shared" si="35"/>
        <v>0</v>
      </c>
      <c r="FX43" s="3">
        <f t="shared" si="36"/>
        <v>0</v>
      </c>
      <c r="FY43" s="3">
        <f t="shared" si="37"/>
        <v>0</v>
      </c>
      <c r="FZ43" s="3">
        <f t="shared" si="38"/>
        <v>0</v>
      </c>
      <c r="GA43" s="3">
        <f t="shared" si="39"/>
        <v>0</v>
      </c>
      <c r="GB43" s="41" t="s">
        <v>0</v>
      </c>
      <c r="GC43" s="41">
        <f t="shared" si="10"/>
        <v>26.8</v>
      </c>
      <c r="GD43" s="4">
        <f t="shared" si="11"/>
        <v>0.77000000000000013</v>
      </c>
      <c r="GE43" s="41">
        <f t="shared" si="40"/>
        <v>20.636000000000003</v>
      </c>
      <c r="GI43" s="41" t="s">
        <v>0</v>
      </c>
    </row>
    <row r="44" spans="1:191" x14ac:dyDescent="0.55000000000000004">
      <c r="A44" s="41" t="s">
        <v>1156</v>
      </c>
      <c r="B44" s="41" t="s">
        <v>60</v>
      </c>
      <c r="C44" s="41" t="s">
        <v>69</v>
      </c>
      <c r="D44" s="41" t="s">
        <v>62</v>
      </c>
      <c r="E44" s="41" t="s">
        <v>1791</v>
      </c>
      <c r="F44" s="41">
        <v>0</v>
      </c>
      <c r="G44" s="25" t="s">
        <v>113</v>
      </c>
      <c r="H44" s="41">
        <v>0</v>
      </c>
      <c r="I44" s="41">
        <v>3.8651930000000001E-2</v>
      </c>
      <c r="J44" s="41">
        <v>0.15400718000000002</v>
      </c>
      <c r="K44" s="41">
        <v>0</v>
      </c>
      <c r="L44" s="41">
        <v>0</v>
      </c>
      <c r="M44" s="41" t="s">
        <v>326</v>
      </c>
      <c r="N44" s="41" t="s">
        <v>184</v>
      </c>
      <c r="O44" s="41" t="s">
        <v>1791</v>
      </c>
      <c r="P44" s="41" t="s">
        <v>1902</v>
      </c>
      <c r="S44" s="41">
        <v>0</v>
      </c>
      <c r="AO44" s="1">
        <f>3.3914+1.4289</f>
        <v>4.8202999999999996</v>
      </c>
      <c r="AX44" s="4">
        <f>(0.79*3.3914+0.83*1.4289)/AO44</f>
        <v>0.8018573532767671</v>
      </c>
      <c r="BK44" s="1">
        <f>13.295+7.8131</f>
        <v>21.1081</v>
      </c>
      <c r="BT44" s="4">
        <f>(0.7*13.295+0.78*7.8131)/BK44</f>
        <v>0.72961176041424858</v>
      </c>
      <c r="CG44" s="41">
        <v>0</v>
      </c>
      <c r="DC44" s="41">
        <v>0</v>
      </c>
      <c r="DY44" s="7" t="s">
        <v>1880</v>
      </c>
      <c r="DZ44" s="7">
        <f t="shared" si="0"/>
        <v>0.74304280248684851</v>
      </c>
      <c r="EA44" s="41" t="s">
        <v>80</v>
      </c>
      <c r="EB44" s="41" t="s">
        <v>0</v>
      </c>
      <c r="EC44" s="41">
        <f t="shared" si="12"/>
        <v>0</v>
      </c>
      <c r="ED44" s="41">
        <f t="shared" si="1"/>
        <v>3.8651930000000001E-2</v>
      </c>
      <c r="EE44" s="41">
        <f t="shared" si="2"/>
        <v>0.15400718000000002</v>
      </c>
      <c r="EF44" s="41">
        <f t="shared" si="3"/>
        <v>0</v>
      </c>
      <c r="EG44" s="41">
        <f t="shared" si="4"/>
        <v>0</v>
      </c>
      <c r="EI44" s="5">
        <f t="shared" si="13"/>
        <v>97.442633118125315</v>
      </c>
      <c r="EJ44" s="3">
        <f t="shared" si="5"/>
        <v>2526.5315685400005</v>
      </c>
      <c r="EK44" s="3">
        <f t="shared" si="14"/>
        <v>0</v>
      </c>
      <c r="EL44" s="3">
        <f t="shared" si="15"/>
        <v>0</v>
      </c>
      <c r="EM44" s="3">
        <f t="shared" si="16"/>
        <v>0</v>
      </c>
      <c r="EN44" s="3">
        <f t="shared" si="17"/>
        <v>0</v>
      </c>
      <c r="EO44" s="3">
        <f t="shared" si="18"/>
        <v>0</v>
      </c>
      <c r="EP44" s="3">
        <f t="shared" si="19"/>
        <v>0</v>
      </c>
      <c r="EQ44" s="3">
        <f t="shared" si="20"/>
        <v>0</v>
      </c>
      <c r="ER44" s="3">
        <f t="shared" si="21"/>
        <v>0</v>
      </c>
      <c r="ES44" s="3">
        <f t="shared" si="22"/>
        <v>192.65911000000003</v>
      </c>
      <c r="ET44" s="3">
        <f t="shared" si="23"/>
        <v>0</v>
      </c>
      <c r="EU44" s="3">
        <f t="shared" si="24"/>
        <v>0</v>
      </c>
      <c r="EV44" s="3">
        <f t="shared" si="25"/>
        <v>0</v>
      </c>
      <c r="EW44" s="3">
        <f t="shared" si="26"/>
        <v>0</v>
      </c>
      <c r="EX44" s="3">
        <f t="shared" si="27"/>
        <v>0</v>
      </c>
      <c r="EY44" s="3">
        <f t="shared" si="28"/>
        <v>0</v>
      </c>
      <c r="EZ44" s="3">
        <f t="shared" si="29"/>
        <v>0</v>
      </c>
      <c r="FA44" s="3">
        <f t="shared" si="30"/>
        <v>0</v>
      </c>
      <c r="FB44" s="3">
        <f t="shared" si="31"/>
        <v>0</v>
      </c>
      <c r="FC44" s="3">
        <f t="shared" si="6"/>
        <v>0</v>
      </c>
      <c r="FD44" s="41">
        <f t="shared" si="32"/>
        <v>0</v>
      </c>
      <c r="FG44" s="3">
        <f t="shared" si="7"/>
        <v>0</v>
      </c>
      <c r="FH44" s="3">
        <f t="shared" si="8"/>
        <v>0</v>
      </c>
      <c r="FI44" s="3">
        <f t="shared" si="33"/>
        <v>0</v>
      </c>
      <c r="FJ44" s="3">
        <f t="shared" si="33"/>
        <v>0</v>
      </c>
      <c r="FK44" s="3">
        <f t="shared" si="44"/>
        <v>0</v>
      </c>
      <c r="FL44" s="3">
        <f t="shared" si="44"/>
        <v>0</v>
      </c>
      <c r="FM44" s="3">
        <f t="shared" si="44"/>
        <v>0</v>
      </c>
      <c r="FN44" s="3">
        <f t="shared" si="44"/>
        <v>0</v>
      </c>
      <c r="FO44" s="3">
        <f t="shared" si="44"/>
        <v>0</v>
      </c>
      <c r="FP44" s="3">
        <f t="shared" si="44"/>
        <v>0</v>
      </c>
      <c r="FQ44" s="3">
        <f t="shared" si="44"/>
        <v>0</v>
      </c>
      <c r="FR44" s="3">
        <f t="shared" si="34"/>
        <v>0</v>
      </c>
      <c r="FS44" s="3">
        <f t="shared" si="34"/>
        <v>0</v>
      </c>
      <c r="FT44" s="3">
        <f t="shared" si="34"/>
        <v>0</v>
      </c>
      <c r="FU44" s="3">
        <f t="shared" si="35"/>
        <v>0</v>
      </c>
      <c r="FV44" s="3">
        <f t="shared" si="35"/>
        <v>0</v>
      </c>
      <c r="FW44" s="3">
        <f t="shared" si="35"/>
        <v>0</v>
      </c>
      <c r="FX44" s="3">
        <f t="shared" si="36"/>
        <v>0</v>
      </c>
      <c r="FY44" s="3">
        <f t="shared" si="37"/>
        <v>0</v>
      </c>
      <c r="FZ44" s="3">
        <f t="shared" si="38"/>
        <v>0</v>
      </c>
      <c r="GA44" s="3">
        <f t="shared" si="39"/>
        <v>0</v>
      </c>
      <c r="GB44" s="41" t="s">
        <v>0</v>
      </c>
      <c r="GC44" s="41">
        <f t="shared" si="10"/>
        <v>25.9284</v>
      </c>
      <c r="GD44" s="4">
        <f t="shared" si="11"/>
        <v>0.74304280248684851</v>
      </c>
      <c r="GE44" s="41">
        <f t="shared" si="40"/>
        <v>19.265911000000003</v>
      </c>
      <c r="GI44" s="41" t="s">
        <v>0</v>
      </c>
    </row>
    <row r="45" spans="1:191" x14ac:dyDescent="0.55000000000000004">
      <c r="A45" s="41" t="s">
        <v>1157</v>
      </c>
      <c r="B45" s="41" t="s">
        <v>60</v>
      </c>
      <c r="C45" s="41" t="s">
        <v>69</v>
      </c>
      <c r="D45" s="41" t="s">
        <v>66</v>
      </c>
      <c r="E45" s="41" t="s">
        <v>1791</v>
      </c>
      <c r="F45" s="41">
        <v>0</v>
      </c>
      <c r="G45" s="25" t="s">
        <v>113</v>
      </c>
      <c r="H45" s="41">
        <v>0</v>
      </c>
      <c r="I45" s="41">
        <v>0</v>
      </c>
      <c r="J45" s="41">
        <v>0.192</v>
      </c>
      <c r="K45" s="41">
        <v>0</v>
      </c>
      <c r="L45" s="41">
        <v>0</v>
      </c>
      <c r="M45" s="41" t="s">
        <v>197</v>
      </c>
      <c r="N45" s="41" t="s">
        <v>198</v>
      </c>
      <c r="O45" s="41" t="s">
        <v>1791</v>
      </c>
      <c r="P45" s="41" t="s">
        <v>1898</v>
      </c>
      <c r="Q45" s="41" t="s">
        <v>1898</v>
      </c>
      <c r="S45" s="41">
        <v>0</v>
      </c>
      <c r="AO45" s="41">
        <v>0</v>
      </c>
      <c r="BK45" s="41">
        <v>30</v>
      </c>
      <c r="BT45" s="41">
        <v>0.64</v>
      </c>
      <c r="BU45" s="41">
        <v>0.03</v>
      </c>
      <c r="BZ45" s="41">
        <v>12.98</v>
      </c>
      <c r="CG45" s="41">
        <v>0</v>
      </c>
      <c r="DC45" s="41">
        <v>0</v>
      </c>
      <c r="DY45" s="7" t="s">
        <v>1880</v>
      </c>
      <c r="DZ45" s="7">
        <f t="shared" si="0"/>
        <v>0.64</v>
      </c>
      <c r="EA45" s="41" t="s">
        <v>80</v>
      </c>
      <c r="EB45" s="41" t="s">
        <v>0</v>
      </c>
      <c r="EC45" s="41">
        <f t="shared" si="12"/>
        <v>0</v>
      </c>
      <c r="ED45" s="41">
        <f t="shared" si="1"/>
        <v>0</v>
      </c>
      <c r="EE45" s="41">
        <f t="shared" si="2"/>
        <v>0.192</v>
      </c>
      <c r="EF45" s="41">
        <f t="shared" si="3"/>
        <v>0</v>
      </c>
      <c r="EG45" s="41">
        <f t="shared" si="4"/>
        <v>0</v>
      </c>
      <c r="EI45" s="5">
        <f t="shared" si="13"/>
        <v>117.7868572</v>
      </c>
      <c r="EJ45" s="3">
        <f t="shared" si="5"/>
        <v>3533.605716</v>
      </c>
      <c r="EK45" s="3">
        <f t="shared" si="14"/>
        <v>0</v>
      </c>
      <c r="EL45" s="3">
        <f t="shared" si="15"/>
        <v>0</v>
      </c>
      <c r="EM45" s="3">
        <f t="shared" si="16"/>
        <v>0</v>
      </c>
      <c r="EN45" s="3">
        <f t="shared" si="17"/>
        <v>0</v>
      </c>
      <c r="EO45" s="3">
        <f t="shared" si="18"/>
        <v>0</v>
      </c>
      <c r="EP45" s="3">
        <f t="shared" si="19"/>
        <v>0</v>
      </c>
      <c r="EQ45" s="3">
        <f t="shared" si="20"/>
        <v>0</v>
      </c>
      <c r="ER45" s="3">
        <f t="shared" si="21"/>
        <v>0</v>
      </c>
      <c r="ES45" s="3">
        <f t="shared" si="22"/>
        <v>192</v>
      </c>
      <c r="ET45" s="3">
        <f t="shared" si="23"/>
        <v>8.9999999999999982</v>
      </c>
      <c r="EU45" s="3">
        <f t="shared" si="24"/>
        <v>0</v>
      </c>
      <c r="EV45" s="3">
        <f t="shared" si="25"/>
        <v>0</v>
      </c>
      <c r="EW45" s="3">
        <f t="shared" si="26"/>
        <v>0</v>
      </c>
      <c r="EX45" s="3">
        <f t="shared" si="27"/>
        <v>0</v>
      </c>
      <c r="EY45" s="3">
        <f t="shared" si="28"/>
        <v>3894.0000000000005</v>
      </c>
      <c r="EZ45" s="3">
        <f t="shared" si="29"/>
        <v>0</v>
      </c>
      <c r="FA45" s="3">
        <f t="shared" si="30"/>
        <v>0</v>
      </c>
      <c r="FB45" s="3">
        <f t="shared" si="31"/>
        <v>0</v>
      </c>
      <c r="FC45" s="3">
        <f t="shared" si="6"/>
        <v>0</v>
      </c>
      <c r="FD45" s="41">
        <f t="shared" si="32"/>
        <v>0</v>
      </c>
      <c r="FG45" s="3">
        <f t="shared" si="7"/>
        <v>0</v>
      </c>
      <c r="FH45" s="3">
        <f t="shared" si="8"/>
        <v>0</v>
      </c>
      <c r="FI45" s="3">
        <f t="shared" si="33"/>
        <v>0</v>
      </c>
      <c r="FJ45" s="3">
        <f t="shared" si="33"/>
        <v>0</v>
      </c>
      <c r="FK45" s="3">
        <f t="shared" si="44"/>
        <v>0</v>
      </c>
      <c r="FL45" s="3">
        <f t="shared" si="44"/>
        <v>0</v>
      </c>
      <c r="FM45" s="3">
        <f t="shared" si="44"/>
        <v>0</v>
      </c>
      <c r="FN45" s="3">
        <f t="shared" si="44"/>
        <v>0</v>
      </c>
      <c r="FO45" s="3">
        <f t="shared" si="44"/>
        <v>0</v>
      </c>
      <c r="FP45" s="3">
        <f t="shared" si="44"/>
        <v>0</v>
      </c>
      <c r="FQ45" s="3">
        <f t="shared" si="44"/>
        <v>0</v>
      </c>
      <c r="FR45" s="3">
        <f t="shared" si="34"/>
        <v>0</v>
      </c>
      <c r="FS45" s="3">
        <f t="shared" si="34"/>
        <v>0</v>
      </c>
      <c r="FT45" s="3">
        <f t="shared" si="34"/>
        <v>0</v>
      </c>
      <c r="FU45" s="3">
        <f t="shared" si="35"/>
        <v>0</v>
      </c>
      <c r="FV45" s="3">
        <f t="shared" si="35"/>
        <v>0</v>
      </c>
      <c r="FW45" s="3">
        <f t="shared" si="35"/>
        <v>0</v>
      </c>
      <c r="FX45" s="3">
        <f t="shared" si="36"/>
        <v>0</v>
      </c>
      <c r="FY45" s="3">
        <f t="shared" si="37"/>
        <v>0</v>
      </c>
      <c r="FZ45" s="3">
        <f t="shared" si="38"/>
        <v>0</v>
      </c>
      <c r="GA45" s="3">
        <f t="shared" si="39"/>
        <v>0</v>
      </c>
      <c r="GB45" s="41" t="s">
        <v>0</v>
      </c>
      <c r="GC45" s="41">
        <f t="shared" si="10"/>
        <v>30</v>
      </c>
      <c r="GD45" s="4">
        <f t="shared" si="11"/>
        <v>0.64</v>
      </c>
      <c r="GE45" s="41">
        <f t="shared" si="40"/>
        <v>19.2</v>
      </c>
      <c r="GI45" s="41" t="s">
        <v>0</v>
      </c>
    </row>
    <row r="46" spans="1:191" x14ac:dyDescent="0.55000000000000004">
      <c r="A46" s="41" t="s">
        <v>1158</v>
      </c>
      <c r="B46" s="41" t="s">
        <v>60</v>
      </c>
      <c r="C46" s="41" t="s">
        <v>69</v>
      </c>
      <c r="D46" s="41" t="s">
        <v>66</v>
      </c>
      <c r="E46" s="41" t="s">
        <v>1791</v>
      </c>
      <c r="F46" s="41">
        <v>0</v>
      </c>
      <c r="G46" s="25" t="s">
        <v>113</v>
      </c>
      <c r="H46" s="41">
        <v>0</v>
      </c>
      <c r="I46" s="41">
        <v>2.1339999999999998E-2</v>
      </c>
      <c r="J46" s="41">
        <v>0.15792</v>
      </c>
      <c r="K46" s="41">
        <v>0</v>
      </c>
      <c r="L46" s="41">
        <v>0</v>
      </c>
      <c r="M46" s="41" t="s">
        <v>216</v>
      </c>
      <c r="N46" s="41" t="s">
        <v>106</v>
      </c>
      <c r="O46" s="41" t="s">
        <v>1791</v>
      </c>
      <c r="P46" s="41" t="s">
        <v>1910</v>
      </c>
      <c r="Q46" s="41" t="s">
        <v>1910</v>
      </c>
      <c r="S46" s="41">
        <v>0</v>
      </c>
      <c r="AO46" s="41">
        <v>2.2000000000000002</v>
      </c>
      <c r="AX46" s="41">
        <v>0.97</v>
      </c>
      <c r="AY46" s="41">
        <v>0.04</v>
      </c>
      <c r="BD46" s="41">
        <v>19</v>
      </c>
      <c r="BK46" s="41">
        <v>18.8</v>
      </c>
      <c r="BT46" s="41">
        <v>0.84</v>
      </c>
      <c r="BU46" s="41">
        <v>0.06</v>
      </c>
      <c r="BZ46" s="41">
        <v>23</v>
      </c>
      <c r="CG46" s="41">
        <v>0</v>
      </c>
      <c r="DC46" s="41">
        <v>0</v>
      </c>
      <c r="DY46" s="7" t="s">
        <v>1880</v>
      </c>
      <c r="DZ46" s="7">
        <f t="shared" si="0"/>
        <v>0.8536190476190475</v>
      </c>
      <c r="EA46" s="41" t="s">
        <v>64</v>
      </c>
      <c r="EB46" s="41" t="s">
        <v>0</v>
      </c>
      <c r="EC46" s="41">
        <f t="shared" si="12"/>
        <v>0</v>
      </c>
      <c r="ED46" s="41">
        <f t="shared" si="1"/>
        <v>2.1339999999999998E-2</v>
      </c>
      <c r="EE46" s="41">
        <f t="shared" si="2"/>
        <v>0.15792</v>
      </c>
      <c r="EF46" s="41">
        <f t="shared" si="3"/>
        <v>0</v>
      </c>
      <c r="EG46" s="41">
        <f t="shared" si="4"/>
        <v>0</v>
      </c>
      <c r="EI46" s="5">
        <f t="shared" si="13"/>
        <v>174.994050087619</v>
      </c>
      <c r="EJ46" s="3">
        <f t="shared" si="5"/>
        <v>3674.8750518399993</v>
      </c>
      <c r="EK46" s="3">
        <f t="shared" si="14"/>
        <v>0</v>
      </c>
      <c r="EL46" s="3">
        <f t="shared" si="15"/>
        <v>0</v>
      </c>
      <c r="EM46" s="3">
        <f t="shared" si="16"/>
        <v>0</v>
      </c>
      <c r="EN46" s="3">
        <f t="shared" si="17"/>
        <v>0</v>
      </c>
      <c r="EO46" s="3">
        <f t="shared" si="18"/>
        <v>0</v>
      </c>
      <c r="EP46" s="3">
        <f t="shared" si="19"/>
        <v>0</v>
      </c>
      <c r="EQ46" s="3">
        <f t="shared" si="20"/>
        <v>0</v>
      </c>
      <c r="ER46" s="3">
        <f t="shared" si="21"/>
        <v>0</v>
      </c>
      <c r="ES46" s="3">
        <f t="shared" si="22"/>
        <v>179.26</v>
      </c>
      <c r="ET46" s="3">
        <f t="shared" si="23"/>
        <v>12.16</v>
      </c>
      <c r="EU46" s="3">
        <f t="shared" si="24"/>
        <v>0</v>
      </c>
      <c r="EV46" s="3">
        <f t="shared" si="25"/>
        <v>0</v>
      </c>
      <c r="EW46" s="3">
        <f t="shared" si="26"/>
        <v>0</v>
      </c>
      <c r="EX46" s="3">
        <f t="shared" si="27"/>
        <v>0</v>
      </c>
      <c r="EY46" s="3">
        <f t="shared" si="28"/>
        <v>4742.0000000000009</v>
      </c>
      <c r="EZ46" s="3">
        <f t="shared" si="29"/>
        <v>0</v>
      </c>
      <c r="FA46" s="3">
        <f t="shared" si="30"/>
        <v>0</v>
      </c>
      <c r="FB46" s="3">
        <f t="shared" si="31"/>
        <v>0</v>
      </c>
      <c r="FC46" s="3">
        <f t="shared" si="6"/>
        <v>0</v>
      </c>
      <c r="FD46" s="41">
        <f t="shared" si="32"/>
        <v>0</v>
      </c>
      <c r="FG46" s="3">
        <f t="shared" si="7"/>
        <v>0</v>
      </c>
      <c r="FH46" s="3">
        <f t="shared" si="8"/>
        <v>0</v>
      </c>
      <c r="FI46" s="3">
        <f t="shared" si="33"/>
        <v>0</v>
      </c>
      <c r="FJ46" s="3">
        <f t="shared" si="33"/>
        <v>0</v>
      </c>
      <c r="FK46" s="3">
        <f t="shared" si="44"/>
        <v>0</v>
      </c>
      <c r="FL46" s="3">
        <f t="shared" si="44"/>
        <v>0</v>
      </c>
      <c r="FM46" s="3">
        <f t="shared" si="44"/>
        <v>0</v>
      </c>
      <c r="FN46" s="3">
        <f t="shared" si="44"/>
        <v>0</v>
      </c>
      <c r="FO46" s="3">
        <f t="shared" si="44"/>
        <v>0</v>
      </c>
      <c r="FP46" s="3">
        <f t="shared" si="44"/>
        <v>0</v>
      </c>
      <c r="FQ46" s="3">
        <f t="shared" si="44"/>
        <v>0</v>
      </c>
      <c r="FR46" s="3">
        <f t="shared" si="34"/>
        <v>0</v>
      </c>
      <c r="FS46" s="3">
        <f t="shared" si="34"/>
        <v>0</v>
      </c>
      <c r="FT46" s="3">
        <f t="shared" si="34"/>
        <v>0</v>
      </c>
      <c r="FU46" s="3">
        <f t="shared" si="35"/>
        <v>0</v>
      </c>
      <c r="FV46" s="3">
        <f t="shared" si="35"/>
        <v>0</v>
      </c>
      <c r="FW46" s="3">
        <f t="shared" si="35"/>
        <v>0</v>
      </c>
      <c r="FX46" s="3">
        <f t="shared" si="36"/>
        <v>0</v>
      </c>
      <c r="FY46" s="3">
        <f t="shared" si="37"/>
        <v>0</v>
      </c>
      <c r="FZ46" s="3">
        <f t="shared" si="38"/>
        <v>0</v>
      </c>
      <c r="GA46" s="3">
        <f t="shared" si="39"/>
        <v>0</v>
      </c>
      <c r="GB46" s="41" t="s">
        <v>0</v>
      </c>
      <c r="GC46" s="41">
        <f t="shared" si="10"/>
        <v>21</v>
      </c>
      <c r="GD46" s="4">
        <f t="shared" si="11"/>
        <v>0.8536190476190475</v>
      </c>
      <c r="GE46" s="41">
        <f t="shared" si="40"/>
        <v>17.925999999999998</v>
      </c>
      <c r="GI46" s="41" t="s">
        <v>0</v>
      </c>
    </row>
    <row r="47" spans="1:191" x14ac:dyDescent="0.55000000000000004">
      <c r="A47" s="41" t="s">
        <v>1159</v>
      </c>
      <c r="B47" s="41" t="s">
        <v>60</v>
      </c>
      <c r="C47" s="41" t="s">
        <v>69</v>
      </c>
      <c r="D47" s="41" t="s">
        <v>66</v>
      </c>
      <c r="E47" s="41" t="s">
        <v>1791</v>
      </c>
      <c r="F47" s="41">
        <v>0</v>
      </c>
      <c r="G47" s="25" t="s">
        <v>113</v>
      </c>
      <c r="H47" s="41">
        <v>0</v>
      </c>
      <c r="I47" s="41">
        <v>9.9600000000000008E-2</v>
      </c>
      <c r="J47" s="41">
        <v>7.8233999999999998E-2</v>
      </c>
      <c r="K47" s="41">
        <v>0</v>
      </c>
      <c r="L47" s="41">
        <v>0</v>
      </c>
      <c r="M47" s="41" t="s">
        <v>199</v>
      </c>
      <c r="N47" s="41" t="s">
        <v>200</v>
      </c>
      <c r="O47" s="41" t="s">
        <v>1791</v>
      </c>
      <c r="P47" s="41" t="s">
        <v>1902</v>
      </c>
      <c r="Q47" s="41" t="s">
        <v>1902</v>
      </c>
      <c r="S47" s="41">
        <v>0</v>
      </c>
      <c r="AO47" s="41">
        <v>16.600000000000001</v>
      </c>
      <c r="AX47" s="4">
        <v>0.6</v>
      </c>
      <c r="AY47" s="41">
        <v>0.14000000000000001</v>
      </c>
      <c r="BK47" s="41">
        <v>15.34</v>
      </c>
      <c r="BT47" s="41">
        <v>0.51</v>
      </c>
      <c r="BU47" s="41">
        <v>0.11</v>
      </c>
      <c r="CG47" s="41">
        <v>0</v>
      </c>
      <c r="DC47" s="41">
        <v>0</v>
      </c>
      <c r="DY47" s="7" t="s">
        <v>1880</v>
      </c>
      <c r="DZ47" s="7">
        <f t="shared" si="0"/>
        <v>0.55677520350657483</v>
      </c>
      <c r="EA47" s="41" t="s">
        <v>64</v>
      </c>
      <c r="EB47" s="41" t="s">
        <v>0</v>
      </c>
      <c r="EC47" s="41">
        <f t="shared" si="12"/>
        <v>0</v>
      </c>
      <c r="ED47" s="41">
        <f t="shared" si="1"/>
        <v>9.9600000000000008E-2</v>
      </c>
      <c r="EE47" s="41">
        <f t="shared" si="2"/>
        <v>7.8233999999999998E-2</v>
      </c>
      <c r="EF47" s="41">
        <f t="shared" si="3"/>
        <v>0</v>
      </c>
      <c r="EG47" s="41">
        <f t="shared" si="4"/>
        <v>0</v>
      </c>
      <c r="EI47" s="5">
        <f t="shared" si="13"/>
        <v>164.21961996668753</v>
      </c>
      <c r="EJ47" s="3">
        <f t="shared" si="5"/>
        <v>5245.1746617360004</v>
      </c>
      <c r="EK47" s="3">
        <f t="shared" si="14"/>
        <v>0</v>
      </c>
      <c r="EL47" s="3">
        <f t="shared" si="15"/>
        <v>0</v>
      </c>
      <c r="EM47" s="3">
        <f t="shared" si="16"/>
        <v>0</v>
      </c>
      <c r="EN47" s="3">
        <f t="shared" si="17"/>
        <v>0</v>
      </c>
      <c r="EO47" s="3">
        <f t="shared" si="18"/>
        <v>0</v>
      </c>
      <c r="EP47" s="3">
        <f t="shared" si="19"/>
        <v>0</v>
      </c>
      <c r="EQ47" s="3">
        <f t="shared" si="20"/>
        <v>0</v>
      </c>
      <c r="ER47" s="3">
        <f t="shared" si="21"/>
        <v>0</v>
      </c>
      <c r="ES47" s="3">
        <f t="shared" si="22"/>
        <v>177.834</v>
      </c>
      <c r="ET47" s="3">
        <f t="shared" si="23"/>
        <v>40.114000000000004</v>
      </c>
      <c r="EU47" s="3">
        <f t="shared" si="24"/>
        <v>0</v>
      </c>
      <c r="EV47" s="3">
        <f t="shared" si="25"/>
        <v>0</v>
      </c>
      <c r="EW47" s="3">
        <f t="shared" si="26"/>
        <v>0</v>
      </c>
      <c r="EX47" s="3">
        <f t="shared" si="27"/>
        <v>0</v>
      </c>
      <c r="EY47" s="3">
        <f t="shared" si="28"/>
        <v>0</v>
      </c>
      <c r="EZ47" s="3">
        <f t="shared" si="29"/>
        <v>0</v>
      </c>
      <c r="FA47" s="3">
        <f t="shared" si="30"/>
        <v>0</v>
      </c>
      <c r="FB47" s="3">
        <f t="shared" si="31"/>
        <v>0</v>
      </c>
      <c r="FC47" s="3">
        <f t="shared" si="6"/>
        <v>0</v>
      </c>
      <c r="FD47" s="41">
        <f t="shared" si="32"/>
        <v>0</v>
      </c>
      <c r="FG47" s="3">
        <f t="shared" si="7"/>
        <v>0</v>
      </c>
      <c r="FH47" s="3">
        <f t="shared" si="8"/>
        <v>0</v>
      </c>
      <c r="FI47" s="3">
        <f t="shared" si="33"/>
        <v>0</v>
      </c>
      <c r="FJ47" s="3">
        <f t="shared" si="33"/>
        <v>0</v>
      </c>
      <c r="FK47" s="3">
        <f t="shared" si="44"/>
        <v>0</v>
      </c>
      <c r="FL47" s="3">
        <f t="shared" si="44"/>
        <v>0</v>
      </c>
      <c r="FM47" s="3">
        <f t="shared" si="44"/>
        <v>0</v>
      </c>
      <c r="FN47" s="3">
        <f t="shared" si="44"/>
        <v>0</v>
      </c>
      <c r="FO47" s="3">
        <f t="shared" si="44"/>
        <v>0</v>
      </c>
      <c r="FP47" s="3">
        <f t="shared" si="44"/>
        <v>0</v>
      </c>
      <c r="FQ47" s="3">
        <f t="shared" si="44"/>
        <v>0</v>
      </c>
      <c r="FR47" s="3">
        <f t="shared" si="34"/>
        <v>0</v>
      </c>
      <c r="FS47" s="3">
        <f t="shared" si="34"/>
        <v>0</v>
      </c>
      <c r="FT47" s="3">
        <f t="shared" si="34"/>
        <v>0</v>
      </c>
      <c r="FU47" s="3">
        <f t="shared" si="35"/>
        <v>0</v>
      </c>
      <c r="FV47" s="3">
        <f t="shared" si="35"/>
        <v>0</v>
      </c>
      <c r="FW47" s="3">
        <f t="shared" si="35"/>
        <v>0</v>
      </c>
      <c r="FX47" s="3">
        <f t="shared" si="36"/>
        <v>0</v>
      </c>
      <c r="FY47" s="3">
        <f t="shared" si="37"/>
        <v>0</v>
      </c>
      <c r="FZ47" s="3">
        <f t="shared" si="38"/>
        <v>0</v>
      </c>
      <c r="GA47" s="3">
        <f t="shared" si="39"/>
        <v>0</v>
      </c>
      <c r="GB47" s="41" t="s">
        <v>0</v>
      </c>
      <c r="GC47" s="41">
        <f t="shared" si="10"/>
        <v>31.94</v>
      </c>
      <c r="GD47" s="4">
        <f t="shared" si="11"/>
        <v>0.55677520350657483</v>
      </c>
      <c r="GE47" s="41">
        <f t="shared" si="40"/>
        <v>17.7834</v>
      </c>
      <c r="GI47" s="41" t="s">
        <v>0</v>
      </c>
    </row>
    <row r="48" spans="1:191" x14ac:dyDescent="0.55000000000000004">
      <c r="A48" s="41" t="s">
        <v>1160</v>
      </c>
      <c r="B48" s="41" t="s">
        <v>60</v>
      </c>
      <c r="C48" s="41" t="s">
        <v>69</v>
      </c>
      <c r="D48" s="41" t="s">
        <v>66</v>
      </c>
      <c r="E48" s="41" t="s">
        <v>1791</v>
      </c>
      <c r="F48" s="41">
        <v>0</v>
      </c>
      <c r="G48" s="25" t="s">
        <v>113</v>
      </c>
      <c r="H48" s="41">
        <v>0</v>
      </c>
      <c r="I48" s="41">
        <v>3.168E-2</v>
      </c>
      <c r="J48" s="41">
        <v>0.13796999999999998</v>
      </c>
      <c r="K48" s="41">
        <v>0</v>
      </c>
      <c r="L48" s="41">
        <v>0</v>
      </c>
      <c r="M48" s="41" t="s">
        <v>334</v>
      </c>
      <c r="N48" s="41" t="s">
        <v>232</v>
      </c>
      <c r="O48" s="41" t="s">
        <v>1791</v>
      </c>
      <c r="P48" s="41" t="s">
        <v>1902</v>
      </c>
      <c r="S48" s="41">
        <v>0</v>
      </c>
      <c r="AO48" s="41">
        <v>4.4000000000000004</v>
      </c>
      <c r="AX48" s="41">
        <v>0.72</v>
      </c>
      <c r="AY48" s="41">
        <v>4.9000000000000002E-2</v>
      </c>
      <c r="BK48" s="41">
        <v>21.9</v>
      </c>
      <c r="BT48" s="41">
        <v>0.63</v>
      </c>
      <c r="BU48" s="41">
        <v>4.2000000000000003E-2</v>
      </c>
      <c r="CG48" s="41">
        <v>0</v>
      </c>
      <c r="DC48" s="41">
        <v>0</v>
      </c>
      <c r="DY48" s="7" t="s">
        <v>1880</v>
      </c>
      <c r="DZ48" s="7">
        <f t="shared" si="0"/>
        <v>0.6450570342205324</v>
      </c>
      <c r="EA48" s="41" t="s">
        <v>335</v>
      </c>
      <c r="EB48" s="41" t="s">
        <v>0</v>
      </c>
      <c r="EC48" s="41">
        <f t="shared" si="12"/>
        <v>0</v>
      </c>
      <c r="ED48" s="41">
        <f t="shared" si="1"/>
        <v>3.168E-2</v>
      </c>
      <c r="EE48" s="41">
        <f t="shared" si="2"/>
        <v>0.13796999999999998</v>
      </c>
      <c r="EF48" s="41">
        <f t="shared" si="3"/>
        <v>0</v>
      </c>
      <c r="EG48" s="41">
        <f t="shared" si="4"/>
        <v>0</v>
      </c>
      <c r="EI48" s="5">
        <f t="shared" si="13"/>
        <v>115.94342872608365</v>
      </c>
      <c r="EJ48" s="3">
        <f t="shared" si="5"/>
        <v>3049.3121754959998</v>
      </c>
      <c r="EK48" s="3">
        <f t="shared" si="14"/>
        <v>0</v>
      </c>
      <c r="EL48" s="3">
        <f t="shared" si="15"/>
        <v>0</v>
      </c>
      <c r="EM48" s="3">
        <f t="shared" si="16"/>
        <v>0</v>
      </c>
      <c r="EN48" s="3">
        <f t="shared" si="17"/>
        <v>0</v>
      </c>
      <c r="EO48" s="3">
        <f t="shared" si="18"/>
        <v>0</v>
      </c>
      <c r="EP48" s="3">
        <f t="shared" si="19"/>
        <v>0</v>
      </c>
      <c r="EQ48" s="3">
        <f t="shared" si="20"/>
        <v>0</v>
      </c>
      <c r="ER48" s="3">
        <f t="shared" si="21"/>
        <v>0</v>
      </c>
      <c r="ES48" s="3">
        <f t="shared" si="22"/>
        <v>169.65</v>
      </c>
      <c r="ET48" s="3">
        <f t="shared" si="23"/>
        <v>11.353999999999999</v>
      </c>
      <c r="EU48" s="3">
        <f t="shared" si="24"/>
        <v>0</v>
      </c>
      <c r="EV48" s="3">
        <f t="shared" si="25"/>
        <v>0</v>
      </c>
      <c r="EW48" s="3">
        <f t="shared" si="26"/>
        <v>0</v>
      </c>
      <c r="EX48" s="3">
        <f t="shared" si="27"/>
        <v>0</v>
      </c>
      <c r="EY48" s="3">
        <f t="shared" si="28"/>
        <v>0</v>
      </c>
      <c r="EZ48" s="3">
        <f t="shared" si="29"/>
        <v>0</v>
      </c>
      <c r="FA48" s="3">
        <f t="shared" si="30"/>
        <v>0</v>
      </c>
      <c r="FB48" s="3">
        <f t="shared" si="31"/>
        <v>0</v>
      </c>
      <c r="FC48" s="3">
        <f t="shared" si="6"/>
        <v>0</v>
      </c>
      <c r="FD48" s="41">
        <f t="shared" si="32"/>
        <v>0</v>
      </c>
      <c r="FG48" s="3">
        <f t="shared" si="7"/>
        <v>0</v>
      </c>
      <c r="FH48" s="3">
        <f t="shared" si="8"/>
        <v>0</v>
      </c>
      <c r="FI48" s="3">
        <f t="shared" si="33"/>
        <v>0</v>
      </c>
      <c r="FJ48" s="3">
        <f t="shared" si="33"/>
        <v>0</v>
      </c>
      <c r="FK48" s="3">
        <f t="shared" si="44"/>
        <v>0</v>
      </c>
      <c r="FL48" s="3">
        <f t="shared" si="44"/>
        <v>0</v>
      </c>
      <c r="FM48" s="3">
        <f t="shared" si="44"/>
        <v>0</v>
      </c>
      <c r="FN48" s="3">
        <f t="shared" si="44"/>
        <v>0</v>
      </c>
      <c r="FO48" s="3">
        <f t="shared" si="44"/>
        <v>0</v>
      </c>
      <c r="FP48" s="3">
        <f t="shared" si="44"/>
        <v>0</v>
      </c>
      <c r="FQ48" s="3">
        <f t="shared" si="44"/>
        <v>0</v>
      </c>
      <c r="FR48" s="3">
        <f t="shared" si="34"/>
        <v>0</v>
      </c>
      <c r="FS48" s="3">
        <f t="shared" si="34"/>
        <v>0</v>
      </c>
      <c r="FT48" s="3">
        <f t="shared" si="34"/>
        <v>0</v>
      </c>
      <c r="FU48" s="3">
        <f t="shared" si="35"/>
        <v>0</v>
      </c>
      <c r="FV48" s="3">
        <f t="shared" si="35"/>
        <v>0</v>
      </c>
      <c r="FW48" s="3">
        <f t="shared" si="35"/>
        <v>0</v>
      </c>
      <c r="FX48" s="3">
        <f t="shared" si="36"/>
        <v>0</v>
      </c>
      <c r="FY48" s="3">
        <f t="shared" si="37"/>
        <v>0</v>
      </c>
      <c r="FZ48" s="3">
        <f t="shared" si="38"/>
        <v>0</v>
      </c>
      <c r="GA48" s="3">
        <f t="shared" si="39"/>
        <v>0</v>
      </c>
      <c r="GB48" s="41" t="s">
        <v>0</v>
      </c>
      <c r="GC48" s="41">
        <f t="shared" si="10"/>
        <v>26.299999999999997</v>
      </c>
      <c r="GD48" s="4">
        <f t="shared" si="11"/>
        <v>0.6450570342205324</v>
      </c>
      <c r="GE48" s="41">
        <f t="shared" si="40"/>
        <v>16.965</v>
      </c>
      <c r="GI48" s="41" t="s">
        <v>0</v>
      </c>
    </row>
    <row r="49" spans="1:191" x14ac:dyDescent="0.55000000000000004">
      <c r="A49" s="41" t="s">
        <v>1161</v>
      </c>
      <c r="B49" s="41" t="s">
        <v>60</v>
      </c>
      <c r="C49" s="41" t="s">
        <v>69</v>
      </c>
      <c r="D49" s="41" t="s">
        <v>66</v>
      </c>
      <c r="E49" s="41" t="s">
        <v>1791</v>
      </c>
      <c r="F49" s="41">
        <v>0</v>
      </c>
      <c r="G49" s="41" t="s">
        <v>113</v>
      </c>
      <c r="H49" s="41">
        <v>4.1580000000000006E-2</v>
      </c>
      <c r="I49" s="41">
        <v>7.4789999999999995E-2</v>
      </c>
      <c r="J49" s="41">
        <v>4.9200000000000001E-2</v>
      </c>
      <c r="K49" s="41">
        <v>0</v>
      </c>
      <c r="L49" s="41">
        <v>0</v>
      </c>
      <c r="M49" s="41" t="s">
        <v>212</v>
      </c>
      <c r="N49" s="41" t="s">
        <v>210</v>
      </c>
      <c r="O49" s="41" t="s">
        <v>1791</v>
      </c>
      <c r="P49" s="41" t="s">
        <v>1900</v>
      </c>
      <c r="Q49" s="41" t="s">
        <v>1900</v>
      </c>
      <c r="S49" s="41">
        <v>5.4</v>
      </c>
      <c r="AB49" s="41">
        <v>0.77</v>
      </c>
      <c r="AC49" s="41">
        <v>6.2E-2</v>
      </c>
      <c r="AH49" s="5">
        <v>25</v>
      </c>
      <c r="AJ49" s="41">
        <v>39</v>
      </c>
      <c r="AO49" s="41">
        <f>9.9+0.6</f>
        <v>10.5</v>
      </c>
      <c r="AX49" s="4">
        <f>(0.71*9.9+0.75*0.6)/AO49</f>
        <v>0.7122857142857143</v>
      </c>
      <c r="AY49" s="1">
        <f>(0.051*9.9+0.054*0.6)/AO49</f>
        <v>5.1171428571428569E-2</v>
      </c>
      <c r="BB49" s="6"/>
      <c r="BD49" s="5">
        <f>(22.2*9.9+12.1*0.6)/AO49</f>
        <v>21.622857142857143</v>
      </c>
      <c r="BF49" s="6">
        <f>(37*9.9+18*0.6)/AO49</f>
        <v>35.914285714285718</v>
      </c>
      <c r="BK49" s="41">
        <f>1+10.5</f>
        <v>11.5</v>
      </c>
      <c r="BT49" s="4">
        <f>(0.72*1+0.4*10.5)/BK49</f>
        <v>0.42782608695652175</v>
      </c>
      <c r="BU49" s="1">
        <f>(0.052*1+0.033*10.5)/BK49</f>
        <v>3.4652173913043482E-2</v>
      </c>
      <c r="BX49" s="6"/>
      <c r="BZ49" s="5">
        <f>(22.2*1+31.8*10.5)/BK49</f>
        <v>30.96521739130435</v>
      </c>
      <c r="CB49" s="6">
        <f>(36*1+45*10.5)/BK49</f>
        <v>44.217391304347828</v>
      </c>
      <c r="CG49" s="41">
        <v>0</v>
      </c>
      <c r="DC49" s="41">
        <v>0</v>
      </c>
      <c r="DY49" s="7" t="s">
        <v>1880</v>
      </c>
      <c r="DZ49" s="7">
        <f t="shared" si="0"/>
        <v>0.60427007299270086</v>
      </c>
      <c r="EA49" s="41" t="s">
        <v>211</v>
      </c>
      <c r="EB49" s="41" t="s">
        <v>0</v>
      </c>
      <c r="EC49" s="41">
        <f t="shared" si="12"/>
        <v>4.1580000000000006E-2</v>
      </c>
      <c r="ED49" s="41">
        <f t="shared" si="1"/>
        <v>7.4789999999999995E-2</v>
      </c>
      <c r="EE49" s="41">
        <f t="shared" si="2"/>
        <v>4.9200000000000001E-2</v>
      </c>
      <c r="EF49" s="41">
        <f t="shared" si="3"/>
        <v>0</v>
      </c>
      <c r="EG49" s="41">
        <f t="shared" si="4"/>
        <v>0</v>
      </c>
      <c r="EI49" s="5">
        <f t="shared" si="13"/>
        <v>202.37348873995859</v>
      </c>
      <c r="EJ49" s="3">
        <f t="shared" si="5"/>
        <v>5545.0335914748648</v>
      </c>
      <c r="EK49" s="3">
        <f t="shared" si="14"/>
        <v>0</v>
      </c>
      <c r="EL49" s="3">
        <f t="shared" si="15"/>
        <v>0</v>
      </c>
      <c r="EM49" s="3">
        <f t="shared" si="16"/>
        <v>0</v>
      </c>
      <c r="EN49" s="3">
        <f t="shared" si="17"/>
        <v>0</v>
      </c>
      <c r="EO49" s="3">
        <f t="shared" si="18"/>
        <v>0</v>
      </c>
      <c r="EP49" s="3">
        <f t="shared" si="19"/>
        <v>0</v>
      </c>
      <c r="EQ49" s="3">
        <f t="shared" si="20"/>
        <v>0</v>
      </c>
      <c r="ER49" s="3">
        <f t="shared" si="21"/>
        <v>0</v>
      </c>
      <c r="ES49" s="3">
        <f t="shared" si="22"/>
        <v>165.57000000000005</v>
      </c>
      <c r="ET49" s="3">
        <f t="shared" si="23"/>
        <v>12.706000000000001</v>
      </c>
      <c r="EU49" s="3">
        <f t="shared" si="24"/>
        <v>0</v>
      </c>
      <c r="EV49" s="3">
        <f t="shared" si="25"/>
        <v>0</v>
      </c>
      <c r="EW49" s="3">
        <f t="shared" si="26"/>
        <v>0</v>
      </c>
      <c r="EX49" s="3">
        <f t="shared" si="27"/>
        <v>0</v>
      </c>
      <c r="EY49" s="3">
        <f t="shared" si="28"/>
        <v>7181.4</v>
      </c>
      <c r="EZ49" s="3">
        <f t="shared" si="29"/>
        <v>0</v>
      </c>
      <c r="FA49" s="3">
        <f t="shared" si="30"/>
        <v>1096.2</v>
      </c>
      <c r="FB49" s="3">
        <f t="shared" si="31"/>
        <v>0</v>
      </c>
      <c r="FC49" s="3">
        <f t="shared" si="6"/>
        <v>0</v>
      </c>
      <c r="FD49" s="41">
        <f t="shared" si="32"/>
        <v>0</v>
      </c>
      <c r="FG49" s="3">
        <f t="shared" si="7"/>
        <v>0</v>
      </c>
      <c r="FH49" s="3">
        <f t="shared" si="8"/>
        <v>0</v>
      </c>
      <c r="FI49" s="3">
        <f t="shared" si="33"/>
        <v>0</v>
      </c>
      <c r="FJ49" s="3">
        <f t="shared" si="33"/>
        <v>0</v>
      </c>
      <c r="FK49" s="3">
        <f t="shared" si="44"/>
        <v>0</v>
      </c>
      <c r="FL49" s="3">
        <f t="shared" si="44"/>
        <v>0</v>
      </c>
      <c r="FM49" s="3">
        <f t="shared" si="44"/>
        <v>0</v>
      </c>
      <c r="FN49" s="3">
        <f t="shared" si="44"/>
        <v>0</v>
      </c>
      <c r="FO49" s="3">
        <f t="shared" si="44"/>
        <v>0</v>
      </c>
      <c r="FP49" s="3">
        <f t="shared" si="44"/>
        <v>0</v>
      </c>
      <c r="FQ49" s="3">
        <f t="shared" si="44"/>
        <v>0</v>
      </c>
      <c r="FR49" s="3">
        <f t="shared" si="34"/>
        <v>0</v>
      </c>
      <c r="FS49" s="3">
        <f t="shared" si="34"/>
        <v>0</v>
      </c>
      <c r="FT49" s="3">
        <f t="shared" si="34"/>
        <v>0</v>
      </c>
      <c r="FU49" s="3">
        <f t="shared" si="35"/>
        <v>0</v>
      </c>
      <c r="FV49" s="3">
        <f t="shared" si="35"/>
        <v>0</v>
      </c>
      <c r="FW49" s="3">
        <f t="shared" si="35"/>
        <v>0</v>
      </c>
      <c r="FX49" s="3">
        <f t="shared" si="36"/>
        <v>0</v>
      </c>
      <c r="FY49" s="3">
        <f t="shared" si="37"/>
        <v>0</v>
      </c>
      <c r="FZ49" s="3">
        <f t="shared" si="38"/>
        <v>0</v>
      </c>
      <c r="GA49" s="3">
        <f t="shared" si="39"/>
        <v>0</v>
      </c>
      <c r="GB49" s="41" t="s">
        <v>0</v>
      </c>
      <c r="GC49" s="41">
        <f t="shared" si="10"/>
        <v>27.4</v>
      </c>
      <c r="GD49" s="4">
        <f t="shared" si="11"/>
        <v>0.60427007299270086</v>
      </c>
      <c r="GE49" s="41">
        <f t="shared" si="40"/>
        <v>16.557000000000002</v>
      </c>
      <c r="GI49" s="41" t="s">
        <v>0</v>
      </c>
    </row>
    <row r="50" spans="1:191" x14ac:dyDescent="0.55000000000000004">
      <c r="A50" s="41" t="s">
        <v>1162</v>
      </c>
      <c r="B50" s="41" t="s">
        <v>60</v>
      </c>
      <c r="C50" s="41" t="s">
        <v>69</v>
      </c>
      <c r="D50" s="41" t="s">
        <v>66</v>
      </c>
      <c r="E50" s="41" t="s">
        <v>1791</v>
      </c>
      <c r="F50" s="41">
        <v>0</v>
      </c>
      <c r="G50" s="41" t="s">
        <v>113</v>
      </c>
      <c r="H50" s="41">
        <v>0</v>
      </c>
      <c r="I50" s="41">
        <v>0</v>
      </c>
      <c r="J50" s="41">
        <v>0.15075000000000002</v>
      </c>
      <c r="K50" s="41">
        <v>0</v>
      </c>
      <c r="L50" s="41">
        <v>0</v>
      </c>
      <c r="M50" s="41" t="s">
        <v>141</v>
      </c>
      <c r="N50" s="41" t="s">
        <v>95</v>
      </c>
      <c r="O50" s="41" t="s">
        <v>1791</v>
      </c>
      <c r="P50" s="41" t="s">
        <v>1906</v>
      </c>
      <c r="Q50" s="41" t="s">
        <v>1907</v>
      </c>
      <c r="S50" s="41">
        <v>0</v>
      </c>
      <c r="AO50" s="41">
        <v>0</v>
      </c>
      <c r="BK50" s="41">
        <v>20.100000000000001</v>
      </c>
      <c r="BT50" s="41">
        <v>0.75</v>
      </c>
      <c r="BU50" s="4">
        <v>0.10299999999999999</v>
      </c>
      <c r="BV50" s="41">
        <v>0.09</v>
      </c>
      <c r="BW50" s="41">
        <v>0.13</v>
      </c>
      <c r="CB50" s="41">
        <v>33.4</v>
      </c>
      <c r="CG50" s="41">
        <v>0</v>
      </c>
      <c r="DC50" s="41">
        <v>0</v>
      </c>
      <c r="DY50" s="7" t="s">
        <v>1880</v>
      </c>
      <c r="DZ50" s="7">
        <f t="shared" si="0"/>
        <v>0.75</v>
      </c>
      <c r="EA50" s="41" t="s">
        <v>64</v>
      </c>
      <c r="EB50" s="41" t="s">
        <v>0</v>
      </c>
      <c r="EC50" s="41">
        <f t="shared" si="12"/>
        <v>0</v>
      </c>
      <c r="ED50" s="41">
        <f t="shared" si="1"/>
        <v>0</v>
      </c>
      <c r="EE50" s="41">
        <f t="shared" si="2"/>
        <v>0.15075000000000002</v>
      </c>
      <c r="EF50" s="41">
        <f t="shared" si="3"/>
        <v>0</v>
      </c>
      <c r="EG50" s="41">
        <f t="shared" si="4"/>
        <v>0</v>
      </c>
      <c r="EI50" s="5">
        <f t="shared" si="13"/>
        <v>234.37113482984427</v>
      </c>
      <c r="EJ50" s="3">
        <f t="shared" si="5"/>
        <v>4710.8598100798699</v>
      </c>
      <c r="EK50" s="3">
        <f t="shared" si="14"/>
        <v>0</v>
      </c>
      <c r="EL50" s="3">
        <f t="shared" si="15"/>
        <v>0</v>
      </c>
      <c r="EM50" s="3">
        <f t="shared" si="16"/>
        <v>0</v>
      </c>
      <c r="EN50" s="3">
        <f t="shared" si="17"/>
        <v>0</v>
      </c>
      <c r="EO50" s="3">
        <f t="shared" si="18"/>
        <v>0</v>
      </c>
      <c r="EP50" s="3">
        <f t="shared" si="19"/>
        <v>0</v>
      </c>
      <c r="EQ50" s="3">
        <f t="shared" si="20"/>
        <v>0</v>
      </c>
      <c r="ER50" s="3">
        <f t="shared" si="21"/>
        <v>0</v>
      </c>
      <c r="ES50" s="3">
        <f t="shared" si="22"/>
        <v>150.75000000000003</v>
      </c>
      <c r="ET50" s="3">
        <f t="shared" si="23"/>
        <v>20.703000000000003</v>
      </c>
      <c r="EU50" s="3">
        <f t="shared" si="24"/>
        <v>1.8090000000000002</v>
      </c>
      <c r="EV50" s="3">
        <f t="shared" si="25"/>
        <v>2.6130000000000004</v>
      </c>
      <c r="EW50" s="3">
        <f t="shared" si="26"/>
        <v>0</v>
      </c>
      <c r="EX50" s="3">
        <f t="shared" si="27"/>
        <v>0</v>
      </c>
      <c r="EY50" s="3">
        <f t="shared" si="28"/>
        <v>0</v>
      </c>
      <c r="EZ50" s="3">
        <f t="shared" si="29"/>
        <v>0</v>
      </c>
      <c r="FA50" s="3">
        <f t="shared" si="30"/>
        <v>671.34</v>
      </c>
      <c r="FB50" s="3">
        <f t="shared" si="31"/>
        <v>0</v>
      </c>
      <c r="FC50" s="3">
        <f t="shared" si="6"/>
        <v>0</v>
      </c>
      <c r="FD50" s="41">
        <f t="shared" si="32"/>
        <v>0</v>
      </c>
      <c r="FG50" s="3">
        <f t="shared" si="7"/>
        <v>0</v>
      </c>
      <c r="FH50" s="3">
        <f t="shared" si="8"/>
        <v>0</v>
      </c>
      <c r="FI50" s="3">
        <f t="shared" si="33"/>
        <v>0</v>
      </c>
      <c r="FJ50" s="3">
        <f t="shared" si="33"/>
        <v>0</v>
      </c>
      <c r="FK50" s="3">
        <f t="shared" si="44"/>
        <v>0</v>
      </c>
      <c r="FL50" s="3">
        <f t="shared" si="44"/>
        <v>0</v>
      </c>
      <c r="FM50" s="3">
        <f t="shared" si="44"/>
        <v>0</v>
      </c>
      <c r="FN50" s="3">
        <f t="shared" si="44"/>
        <v>0</v>
      </c>
      <c r="FO50" s="3">
        <f t="shared" si="44"/>
        <v>0</v>
      </c>
      <c r="FP50" s="3">
        <f t="shared" si="44"/>
        <v>0</v>
      </c>
      <c r="FQ50" s="3">
        <f t="shared" si="44"/>
        <v>0</v>
      </c>
      <c r="FR50" s="3">
        <f t="shared" si="34"/>
        <v>0</v>
      </c>
      <c r="FS50" s="3">
        <f t="shared" si="34"/>
        <v>0</v>
      </c>
      <c r="FT50" s="3">
        <f t="shared" si="34"/>
        <v>0</v>
      </c>
      <c r="FU50" s="3">
        <f t="shared" si="35"/>
        <v>0</v>
      </c>
      <c r="FV50" s="3">
        <f t="shared" si="35"/>
        <v>0</v>
      </c>
      <c r="FW50" s="3">
        <f t="shared" si="35"/>
        <v>0</v>
      </c>
      <c r="FX50" s="3">
        <f t="shared" si="36"/>
        <v>0</v>
      </c>
      <c r="FY50" s="3">
        <f t="shared" si="37"/>
        <v>0</v>
      </c>
      <c r="FZ50" s="3">
        <f t="shared" si="38"/>
        <v>0</v>
      </c>
      <c r="GA50" s="3">
        <f t="shared" si="39"/>
        <v>0</v>
      </c>
      <c r="GB50" s="41" t="s">
        <v>0</v>
      </c>
      <c r="GC50" s="41">
        <f t="shared" si="10"/>
        <v>20.100000000000001</v>
      </c>
      <c r="GD50" s="4">
        <f t="shared" si="11"/>
        <v>0.75</v>
      </c>
      <c r="GE50" s="41">
        <f t="shared" si="40"/>
        <v>15.075000000000001</v>
      </c>
      <c r="GI50" s="41" t="s">
        <v>0</v>
      </c>
    </row>
    <row r="51" spans="1:191" x14ac:dyDescent="0.55000000000000004">
      <c r="A51" s="41" t="s">
        <v>1163</v>
      </c>
      <c r="B51" s="41" t="s">
        <v>60</v>
      </c>
      <c r="C51" s="41" t="s">
        <v>69</v>
      </c>
      <c r="D51" s="41" t="s">
        <v>66</v>
      </c>
      <c r="E51" s="41" t="s">
        <v>1791</v>
      </c>
      <c r="F51" s="41">
        <v>0</v>
      </c>
      <c r="G51" s="41" t="s">
        <v>113</v>
      </c>
      <c r="H51" s="41">
        <v>1.2540000000000001E-2</v>
      </c>
      <c r="I51" s="41">
        <v>9.6320000000000003E-2</v>
      </c>
      <c r="J51" s="41">
        <v>3.6719999999999996E-2</v>
      </c>
      <c r="K51" s="41">
        <v>0</v>
      </c>
      <c r="L51" s="41">
        <v>0</v>
      </c>
      <c r="M51" s="41" t="s">
        <v>213</v>
      </c>
      <c r="N51" s="41" t="s">
        <v>210</v>
      </c>
      <c r="O51" s="41" t="s">
        <v>1791</v>
      </c>
      <c r="P51" s="41" t="s">
        <v>1902</v>
      </c>
      <c r="Q51" s="41" t="s">
        <v>1902</v>
      </c>
      <c r="S51" s="41">
        <v>2.2000000000000002</v>
      </c>
      <c r="AB51" s="41">
        <v>0.56999999999999995</v>
      </c>
      <c r="AC51" s="41">
        <v>0.11</v>
      </c>
      <c r="AJ51" s="41">
        <v>80</v>
      </c>
      <c r="AO51" s="41">
        <v>17.2</v>
      </c>
      <c r="AX51" s="41">
        <v>0.56000000000000005</v>
      </c>
      <c r="AY51" s="41">
        <v>0.09</v>
      </c>
      <c r="BF51" s="41">
        <v>49</v>
      </c>
      <c r="BK51" s="41">
        <v>10.199999999999999</v>
      </c>
      <c r="BT51" s="41">
        <v>0.36</v>
      </c>
      <c r="BU51" s="41">
        <v>0.04</v>
      </c>
      <c r="CB51" s="41">
        <v>59</v>
      </c>
      <c r="CG51" s="41">
        <v>0</v>
      </c>
      <c r="DC51" s="41">
        <v>0</v>
      </c>
      <c r="DY51" s="7" t="s">
        <v>1880</v>
      </c>
      <c r="DZ51" s="7">
        <f t="shared" si="0"/>
        <v>0.49182432432432438</v>
      </c>
      <c r="EA51" s="41" t="s">
        <v>211</v>
      </c>
      <c r="EB51" s="41" t="s">
        <v>0</v>
      </c>
      <c r="EC51" s="41">
        <f t="shared" si="12"/>
        <v>1.2540000000000001E-2</v>
      </c>
      <c r="ED51" s="41">
        <f t="shared" si="1"/>
        <v>9.6320000000000003E-2</v>
      </c>
      <c r="EE51" s="41">
        <f t="shared" si="2"/>
        <v>3.6719999999999996E-2</v>
      </c>
      <c r="EF51" s="41">
        <f t="shared" si="3"/>
        <v>0</v>
      </c>
      <c r="EG51" s="41">
        <f t="shared" si="4"/>
        <v>0</v>
      </c>
      <c r="EI51" s="5">
        <f t="shared" si="13"/>
        <v>207.48388091839198</v>
      </c>
      <c r="EJ51" s="3">
        <f t="shared" si="5"/>
        <v>6141.5228751844024</v>
      </c>
      <c r="EK51" s="3">
        <f t="shared" si="14"/>
        <v>0</v>
      </c>
      <c r="EL51" s="3">
        <f t="shared" si="15"/>
        <v>0</v>
      </c>
      <c r="EM51" s="3">
        <f t="shared" si="16"/>
        <v>0</v>
      </c>
      <c r="EN51" s="3">
        <f t="shared" si="17"/>
        <v>0</v>
      </c>
      <c r="EO51" s="3">
        <f t="shared" si="18"/>
        <v>0</v>
      </c>
      <c r="EP51" s="3">
        <f t="shared" si="19"/>
        <v>0</v>
      </c>
      <c r="EQ51" s="3">
        <f t="shared" si="20"/>
        <v>0</v>
      </c>
      <c r="ER51" s="3">
        <f t="shared" si="21"/>
        <v>0</v>
      </c>
      <c r="ES51" s="3">
        <f t="shared" si="22"/>
        <v>145.58000000000001</v>
      </c>
      <c r="ET51" s="3">
        <f t="shared" si="23"/>
        <v>21.98</v>
      </c>
      <c r="EU51" s="3">
        <f t="shared" si="24"/>
        <v>0</v>
      </c>
      <c r="EV51" s="3">
        <f t="shared" si="25"/>
        <v>0</v>
      </c>
      <c r="EW51" s="3">
        <f t="shared" si="26"/>
        <v>0</v>
      </c>
      <c r="EX51" s="3">
        <f t="shared" si="27"/>
        <v>0</v>
      </c>
      <c r="EY51" s="3">
        <f t="shared" si="28"/>
        <v>0</v>
      </c>
      <c r="EZ51" s="3">
        <f t="shared" si="29"/>
        <v>0</v>
      </c>
      <c r="FA51" s="3">
        <f t="shared" si="30"/>
        <v>1620.6</v>
      </c>
      <c r="FB51" s="3">
        <f t="shared" si="31"/>
        <v>0</v>
      </c>
      <c r="FC51" s="3">
        <f t="shared" si="6"/>
        <v>0</v>
      </c>
      <c r="FD51" s="41">
        <f t="shared" si="32"/>
        <v>0</v>
      </c>
      <c r="FG51" s="3">
        <f t="shared" si="7"/>
        <v>0</v>
      </c>
      <c r="FH51" s="3">
        <f t="shared" si="8"/>
        <v>0</v>
      </c>
      <c r="FI51" s="3">
        <f t="shared" si="33"/>
        <v>0</v>
      </c>
      <c r="FJ51" s="3">
        <f t="shared" si="33"/>
        <v>0</v>
      </c>
      <c r="FK51" s="3">
        <f t="shared" si="44"/>
        <v>0</v>
      </c>
      <c r="FL51" s="3">
        <f t="shared" si="44"/>
        <v>0</v>
      </c>
      <c r="FM51" s="3">
        <f t="shared" si="44"/>
        <v>0</v>
      </c>
      <c r="FN51" s="3">
        <f t="shared" si="44"/>
        <v>0</v>
      </c>
      <c r="FO51" s="3">
        <f t="shared" si="44"/>
        <v>0</v>
      </c>
      <c r="FP51" s="3">
        <f t="shared" si="44"/>
        <v>0</v>
      </c>
      <c r="FQ51" s="3">
        <f t="shared" si="44"/>
        <v>0</v>
      </c>
      <c r="FR51" s="3">
        <f t="shared" si="34"/>
        <v>0</v>
      </c>
      <c r="FS51" s="3">
        <f t="shared" si="34"/>
        <v>0</v>
      </c>
      <c r="FT51" s="3">
        <f t="shared" si="34"/>
        <v>0</v>
      </c>
      <c r="FU51" s="3">
        <f t="shared" si="35"/>
        <v>0</v>
      </c>
      <c r="FV51" s="3">
        <f t="shared" si="35"/>
        <v>0</v>
      </c>
      <c r="FW51" s="3">
        <f t="shared" si="35"/>
        <v>0</v>
      </c>
      <c r="FX51" s="3">
        <f t="shared" si="36"/>
        <v>0</v>
      </c>
      <c r="FY51" s="3">
        <f t="shared" si="37"/>
        <v>0</v>
      </c>
      <c r="FZ51" s="3">
        <f t="shared" si="38"/>
        <v>0</v>
      </c>
      <c r="GA51" s="3">
        <f t="shared" si="39"/>
        <v>0</v>
      </c>
      <c r="GB51" s="41" t="s">
        <v>0</v>
      </c>
      <c r="GC51" s="41">
        <f t="shared" si="10"/>
        <v>29.599999999999998</v>
      </c>
      <c r="GD51" s="4">
        <f t="shared" si="11"/>
        <v>0.49182432432432438</v>
      </c>
      <c r="GE51" s="41">
        <f t="shared" si="40"/>
        <v>14.558</v>
      </c>
      <c r="GI51" s="41" t="s">
        <v>0</v>
      </c>
    </row>
    <row r="52" spans="1:191" x14ac:dyDescent="0.55000000000000004">
      <c r="A52" s="41" t="s">
        <v>1164</v>
      </c>
      <c r="B52" s="41" t="s">
        <v>60</v>
      </c>
      <c r="C52" s="41" t="s">
        <v>69</v>
      </c>
      <c r="D52" s="41" t="s">
        <v>66</v>
      </c>
      <c r="E52" s="41" t="s">
        <v>1791</v>
      </c>
      <c r="F52" s="41">
        <v>0</v>
      </c>
      <c r="G52" s="25" t="s">
        <v>113</v>
      </c>
      <c r="H52" s="41">
        <v>0</v>
      </c>
      <c r="I52" s="41">
        <v>0</v>
      </c>
      <c r="J52" s="41">
        <v>0.124962121</v>
      </c>
      <c r="K52" s="41">
        <v>0</v>
      </c>
      <c r="L52" s="41">
        <v>0</v>
      </c>
      <c r="M52" s="41" t="s">
        <v>203</v>
      </c>
      <c r="N52" s="41" t="s">
        <v>204</v>
      </c>
      <c r="O52" s="41" t="s">
        <v>1791</v>
      </c>
      <c r="P52" s="41" t="s">
        <v>1905</v>
      </c>
      <c r="Q52" s="41" t="s">
        <v>1905</v>
      </c>
      <c r="S52" s="41">
        <v>0</v>
      </c>
      <c r="AO52" s="41">
        <v>0</v>
      </c>
      <c r="BK52" s="4">
        <v>14.701426</v>
      </c>
      <c r="BT52" s="41">
        <v>0.85</v>
      </c>
      <c r="BU52" s="41">
        <v>0.05</v>
      </c>
      <c r="BZ52" s="41">
        <v>20.2</v>
      </c>
      <c r="CG52" s="41">
        <v>0</v>
      </c>
      <c r="DC52" s="41">
        <v>0</v>
      </c>
      <c r="DY52" s="7" t="s">
        <v>1880</v>
      </c>
      <c r="DZ52" s="7">
        <f t="shared" si="0"/>
        <v>0.85</v>
      </c>
      <c r="EA52" s="41" t="s">
        <v>205</v>
      </c>
      <c r="EB52" s="41" t="s">
        <v>0</v>
      </c>
      <c r="EC52" s="41">
        <f t="shared" si="12"/>
        <v>0</v>
      </c>
      <c r="ED52" s="41">
        <f t="shared" si="1"/>
        <v>0</v>
      </c>
      <c r="EE52" s="41">
        <f t="shared" si="2"/>
        <v>0.124962121</v>
      </c>
      <c r="EF52" s="41">
        <f t="shared" si="3"/>
        <v>0</v>
      </c>
      <c r="EG52" s="41">
        <f t="shared" si="4"/>
        <v>0</v>
      </c>
      <c r="EI52" s="5">
        <f t="shared" si="13"/>
        <v>166.56476199999994</v>
      </c>
      <c r="EJ52" s="3">
        <f t="shared" si="5"/>
        <v>2448.7395227506113</v>
      </c>
      <c r="EK52" s="3">
        <f t="shared" si="14"/>
        <v>0</v>
      </c>
      <c r="EL52" s="3">
        <f t="shared" si="15"/>
        <v>0</v>
      </c>
      <c r="EM52" s="3">
        <f t="shared" si="16"/>
        <v>0</v>
      </c>
      <c r="EN52" s="3">
        <f t="shared" si="17"/>
        <v>0</v>
      </c>
      <c r="EO52" s="3">
        <f t="shared" si="18"/>
        <v>0</v>
      </c>
      <c r="EP52" s="3">
        <f t="shared" si="19"/>
        <v>0</v>
      </c>
      <c r="EQ52" s="3">
        <f t="shared" si="20"/>
        <v>0</v>
      </c>
      <c r="ER52" s="3">
        <f t="shared" si="21"/>
        <v>0</v>
      </c>
      <c r="ES52" s="3">
        <f t="shared" si="22"/>
        <v>124.96212099999998</v>
      </c>
      <c r="ET52" s="3">
        <f t="shared" si="23"/>
        <v>7.3507129999999998</v>
      </c>
      <c r="EU52" s="3">
        <f t="shared" si="24"/>
        <v>0</v>
      </c>
      <c r="EV52" s="3">
        <f t="shared" si="25"/>
        <v>0</v>
      </c>
      <c r="EW52" s="3">
        <f t="shared" si="26"/>
        <v>0</v>
      </c>
      <c r="EX52" s="3">
        <f t="shared" si="27"/>
        <v>0</v>
      </c>
      <c r="EY52" s="3">
        <f t="shared" si="28"/>
        <v>2969.6880519999995</v>
      </c>
      <c r="EZ52" s="3">
        <f t="shared" si="29"/>
        <v>0</v>
      </c>
      <c r="FA52" s="3">
        <f t="shared" si="30"/>
        <v>0</v>
      </c>
      <c r="FB52" s="3">
        <f t="shared" si="31"/>
        <v>0</v>
      </c>
      <c r="FC52" s="3">
        <f t="shared" si="6"/>
        <v>0</v>
      </c>
      <c r="FD52" s="41">
        <f t="shared" si="32"/>
        <v>0</v>
      </c>
      <c r="FG52" s="3">
        <f t="shared" si="7"/>
        <v>0</v>
      </c>
      <c r="FH52" s="3">
        <f t="shared" si="8"/>
        <v>0</v>
      </c>
      <c r="FI52" s="3">
        <f t="shared" si="33"/>
        <v>0</v>
      </c>
      <c r="FJ52" s="3">
        <f t="shared" si="33"/>
        <v>0</v>
      </c>
      <c r="FK52" s="3">
        <f t="shared" si="44"/>
        <v>0</v>
      </c>
      <c r="FL52" s="3">
        <f t="shared" si="44"/>
        <v>0</v>
      </c>
      <c r="FM52" s="3">
        <f t="shared" si="44"/>
        <v>0</v>
      </c>
      <c r="FN52" s="3">
        <f t="shared" si="44"/>
        <v>0</v>
      </c>
      <c r="FO52" s="3">
        <f t="shared" si="44"/>
        <v>0</v>
      </c>
      <c r="FP52" s="3">
        <f t="shared" si="44"/>
        <v>0</v>
      </c>
      <c r="FQ52" s="3">
        <f t="shared" si="44"/>
        <v>0</v>
      </c>
      <c r="FR52" s="3">
        <f t="shared" si="34"/>
        <v>0</v>
      </c>
      <c r="FS52" s="3">
        <f t="shared" si="34"/>
        <v>0</v>
      </c>
      <c r="FT52" s="3">
        <f t="shared" si="34"/>
        <v>0</v>
      </c>
      <c r="FU52" s="3">
        <f t="shared" si="35"/>
        <v>0</v>
      </c>
      <c r="FV52" s="3">
        <f t="shared" si="35"/>
        <v>0</v>
      </c>
      <c r="FW52" s="3">
        <f t="shared" si="35"/>
        <v>0</v>
      </c>
      <c r="FX52" s="3">
        <f t="shared" si="36"/>
        <v>0</v>
      </c>
      <c r="FY52" s="3">
        <f t="shared" si="37"/>
        <v>0</v>
      </c>
      <c r="FZ52" s="3">
        <f t="shared" si="38"/>
        <v>0</v>
      </c>
      <c r="GA52" s="3">
        <f t="shared" si="39"/>
        <v>0</v>
      </c>
      <c r="GB52" s="41" t="s">
        <v>0</v>
      </c>
      <c r="GC52" s="41">
        <f t="shared" si="10"/>
        <v>14.701426</v>
      </c>
      <c r="GD52" s="4">
        <f t="shared" si="11"/>
        <v>0.85</v>
      </c>
      <c r="GE52" s="41">
        <f t="shared" si="40"/>
        <v>12.496212099999999</v>
      </c>
      <c r="GI52" s="41" t="s">
        <v>0</v>
      </c>
    </row>
    <row r="53" spans="1:191" x14ac:dyDescent="0.55000000000000004">
      <c r="A53" s="41" t="s">
        <v>1165</v>
      </c>
      <c r="B53" s="41" t="s">
        <v>60</v>
      </c>
      <c r="C53" s="41" t="s">
        <v>69</v>
      </c>
      <c r="D53" s="41" t="s">
        <v>66</v>
      </c>
      <c r="E53" s="41" t="s">
        <v>1791</v>
      </c>
      <c r="F53" s="41">
        <v>0</v>
      </c>
      <c r="G53" s="41" t="s">
        <v>113</v>
      </c>
      <c r="H53" s="41">
        <v>0</v>
      </c>
      <c r="I53" s="41">
        <v>0</v>
      </c>
      <c r="J53" s="41">
        <v>0.11928</v>
      </c>
      <c r="K53" s="41">
        <v>0</v>
      </c>
      <c r="L53" s="41">
        <v>0</v>
      </c>
      <c r="M53" s="41" t="s">
        <v>143</v>
      </c>
      <c r="N53" s="41" t="s">
        <v>95</v>
      </c>
      <c r="O53" s="41" t="s">
        <v>1791</v>
      </c>
      <c r="P53" s="41" t="s">
        <v>1901</v>
      </c>
      <c r="Q53" s="41" t="s">
        <v>1901</v>
      </c>
      <c r="S53" s="41">
        <v>0</v>
      </c>
      <c r="AO53" s="41">
        <v>0</v>
      </c>
      <c r="BK53" s="41">
        <v>14.2</v>
      </c>
      <c r="BT53" s="41">
        <v>0.84</v>
      </c>
      <c r="BU53" s="41">
        <v>0.05</v>
      </c>
      <c r="CG53" s="41">
        <v>0</v>
      </c>
      <c r="DC53" s="41">
        <v>0</v>
      </c>
      <c r="DY53" s="7" t="s">
        <v>1880</v>
      </c>
      <c r="DZ53" s="7">
        <f t="shared" si="0"/>
        <v>0.84</v>
      </c>
      <c r="EA53" s="41" t="s">
        <v>64</v>
      </c>
      <c r="EB53" s="41" t="s">
        <v>0</v>
      </c>
      <c r="EC53" s="41">
        <f t="shared" si="12"/>
        <v>0</v>
      </c>
      <c r="ED53" s="41">
        <f t="shared" si="1"/>
        <v>0</v>
      </c>
      <c r="EE53" s="41">
        <f t="shared" si="2"/>
        <v>0.11928</v>
      </c>
      <c r="EF53" s="41">
        <f t="shared" si="3"/>
        <v>0</v>
      </c>
      <c r="EG53" s="41">
        <f t="shared" si="4"/>
        <v>0</v>
      </c>
      <c r="EI53" s="5">
        <f t="shared" si="13"/>
        <v>146.46736199999998</v>
      </c>
      <c r="EJ53" s="3">
        <f t="shared" si="5"/>
        <v>2079.8365403999996</v>
      </c>
      <c r="EK53" s="3">
        <f t="shared" si="14"/>
        <v>0</v>
      </c>
      <c r="EL53" s="3">
        <f t="shared" si="15"/>
        <v>0</v>
      </c>
      <c r="EM53" s="3">
        <f t="shared" si="16"/>
        <v>0</v>
      </c>
      <c r="EN53" s="3">
        <f t="shared" si="17"/>
        <v>0</v>
      </c>
      <c r="EO53" s="3">
        <f t="shared" si="18"/>
        <v>0</v>
      </c>
      <c r="EP53" s="3">
        <f t="shared" si="19"/>
        <v>0</v>
      </c>
      <c r="EQ53" s="3">
        <f t="shared" si="20"/>
        <v>0</v>
      </c>
      <c r="ER53" s="3">
        <f t="shared" si="21"/>
        <v>0</v>
      </c>
      <c r="ES53" s="3">
        <f t="shared" si="22"/>
        <v>119.27999999999999</v>
      </c>
      <c r="ET53" s="3">
        <f t="shared" si="23"/>
        <v>7.1</v>
      </c>
      <c r="EU53" s="3">
        <f t="shared" si="24"/>
        <v>0</v>
      </c>
      <c r="EV53" s="3">
        <f t="shared" si="25"/>
        <v>0</v>
      </c>
      <c r="EW53" s="3">
        <f t="shared" si="26"/>
        <v>0</v>
      </c>
      <c r="EX53" s="3">
        <f t="shared" si="27"/>
        <v>0</v>
      </c>
      <c r="EY53" s="3">
        <f t="shared" si="28"/>
        <v>0</v>
      </c>
      <c r="EZ53" s="3">
        <f t="shared" si="29"/>
        <v>0</v>
      </c>
      <c r="FA53" s="3">
        <f t="shared" si="30"/>
        <v>0</v>
      </c>
      <c r="FB53" s="3">
        <f t="shared" si="31"/>
        <v>0</v>
      </c>
      <c r="FC53" s="3">
        <f t="shared" si="6"/>
        <v>0</v>
      </c>
      <c r="FD53" s="41">
        <f t="shared" si="32"/>
        <v>0</v>
      </c>
      <c r="FG53" s="3">
        <f t="shared" si="7"/>
        <v>0</v>
      </c>
      <c r="FH53" s="3">
        <f t="shared" si="8"/>
        <v>0</v>
      </c>
      <c r="FI53" s="3">
        <f t="shared" si="33"/>
        <v>0</v>
      </c>
      <c r="FJ53" s="3">
        <f t="shared" si="33"/>
        <v>0</v>
      </c>
      <c r="FK53" s="3">
        <f t="shared" si="44"/>
        <v>0</v>
      </c>
      <c r="FL53" s="3">
        <f t="shared" si="44"/>
        <v>0</v>
      </c>
      <c r="FM53" s="3">
        <f t="shared" si="44"/>
        <v>0</v>
      </c>
      <c r="FN53" s="3">
        <f t="shared" si="44"/>
        <v>0</v>
      </c>
      <c r="FO53" s="3">
        <f t="shared" si="44"/>
        <v>0</v>
      </c>
      <c r="FP53" s="3">
        <f t="shared" si="44"/>
        <v>0</v>
      </c>
      <c r="FQ53" s="3">
        <f t="shared" si="44"/>
        <v>0</v>
      </c>
      <c r="FR53" s="3">
        <f t="shared" si="34"/>
        <v>0</v>
      </c>
      <c r="FS53" s="3">
        <f t="shared" si="34"/>
        <v>0</v>
      </c>
      <c r="FT53" s="3">
        <f t="shared" si="34"/>
        <v>0</v>
      </c>
      <c r="FU53" s="3">
        <f t="shared" si="35"/>
        <v>0</v>
      </c>
      <c r="FV53" s="3">
        <f t="shared" si="35"/>
        <v>0</v>
      </c>
      <c r="FW53" s="3">
        <f t="shared" si="35"/>
        <v>0</v>
      </c>
      <c r="FX53" s="3">
        <f t="shared" si="36"/>
        <v>0</v>
      </c>
      <c r="FY53" s="3">
        <f t="shared" si="37"/>
        <v>0</v>
      </c>
      <c r="FZ53" s="3">
        <f t="shared" si="38"/>
        <v>0</v>
      </c>
      <c r="GA53" s="3">
        <f t="shared" si="39"/>
        <v>0</v>
      </c>
      <c r="GB53" s="41" t="s">
        <v>0</v>
      </c>
      <c r="GC53" s="41">
        <f t="shared" si="10"/>
        <v>14.2</v>
      </c>
      <c r="GD53" s="4">
        <f t="shared" si="11"/>
        <v>0.84</v>
      </c>
      <c r="GE53" s="41">
        <f t="shared" si="40"/>
        <v>11.927999999999999</v>
      </c>
      <c r="GI53" s="41" t="s">
        <v>0</v>
      </c>
    </row>
    <row r="54" spans="1:191" x14ac:dyDescent="0.55000000000000004">
      <c r="A54" s="41" t="s">
        <v>1166</v>
      </c>
      <c r="B54" s="41" t="s">
        <v>60</v>
      </c>
      <c r="C54" s="41" t="s">
        <v>69</v>
      </c>
      <c r="D54" s="41" t="s">
        <v>66</v>
      </c>
      <c r="E54" s="41" t="s">
        <v>1791</v>
      </c>
      <c r="F54" s="41">
        <v>0</v>
      </c>
      <c r="G54" s="41" t="s">
        <v>113</v>
      </c>
      <c r="H54" s="41">
        <v>7.4880000000000002E-2</v>
      </c>
      <c r="I54" s="41">
        <v>4.1620000000000011E-2</v>
      </c>
      <c r="J54" s="41">
        <v>0</v>
      </c>
      <c r="K54" s="41">
        <v>0</v>
      </c>
      <c r="L54" s="41">
        <v>0</v>
      </c>
      <c r="M54" s="41" t="s">
        <v>209</v>
      </c>
      <c r="N54" s="41" t="s">
        <v>210</v>
      </c>
      <c r="O54" s="41" t="s">
        <v>1791</v>
      </c>
      <c r="P54" s="41" t="s">
        <v>1902</v>
      </c>
      <c r="Q54" s="41" t="s">
        <v>1902</v>
      </c>
      <c r="S54" s="41">
        <v>7.8</v>
      </c>
      <c r="AB54" s="41">
        <v>0.96</v>
      </c>
      <c r="AC54" s="41">
        <v>7.0000000000000007E-2</v>
      </c>
      <c r="AO54" s="5">
        <f>0.1+2+2.5+0.4</f>
        <v>5</v>
      </c>
      <c r="AX54" s="4">
        <f>(0.81*0.1+0.86*2+0.81*2.5+0.84*0.4)/AO54</f>
        <v>0.83240000000000014</v>
      </c>
      <c r="AY54" s="4">
        <f>(0.05*0.1+0.03*2+0.05*2.5+0.03*0.4)/AO54</f>
        <v>4.0400000000000005E-2</v>
      </c>
      <c r="BK54" s="41">
        <v>0</v>
      </c>
      <c r="CG54" s="41">
        <v>0</v>
      </c>
      <c r="DC54" s="41">
        <v>0</v>
      </c>
      <c r="DY54" s="7" t="s">
        <v>1880</v>
      </c>
      <c r="DZ54" s="7">
        <f t="shared" si="0"/>
        <v>0.91015625</v>
      </c>
      <c r="EA54" s="41" t="s">
        <v>211</v>
      </c>
      <c r="EB54" s="41" t="s">
        <v>0</v>
      </c>
      <c r="EC54" s="41">
        <f t="shared" si="12"/>
        <v>7.4880000000000002E-2</v>
      </c>
      <c r="ED54" s="41">
        <f t="shared" si="1"/>
        <v>4.1620000000000011E-2</v>
      </c>
      <c r="EE54" s="41">
        <f t="shared" si="2"/>
        <v>0</v>
      </c>
      <c r="EF54" s="41">
        <f t="shared" si="3"/>
        <v>0</v>
      </c>
      <c r="EG54" s="41">
        <f t="shared" si="4"/>
        <v>0</v>
      </c>
      <c r="EI54" s="5">
        <f t="shared" si="13"/>
        <v>161.79492496249998</v>
      </c>
      <c r="EJ54" s="3">
        <f t="shared" si="5"/>
        <v>2070.9750395199999</v>
      </c>
      <c r="EK54" s="3">
        <f t="shared" si="14"/>
        <v>0</v>
      </c>
      <c r="EL54" s="3">
        <f t="shared" si="15"/>
        <v>0</v>
      </c>
      <c r="EM54" s="3">
        <f t="shared" si="16"/>
        <v>0</v>
      </c>
      <c r="EN54" s="3">
        <f t="shared" si="17"/>
        <v>0</v>
      </c>
      <c r="EO54" s="3">
        <f t="shared" si="18"/>
        <v>0</v>
      </c>
      <c r="EP54" s="3">
        <f t="shared" si="19"/>
        <v>0</v>
      </c>
      <c r="EQ54" s="3">
        <f t="shared" si="20"/>
        <v>0</v>
      </c>
      <c r="ER54" s="3">
        <f t="shared" si="21"/>
        <v>0</v>
      </c>
      <c r="ES54" s="3">
        <f t="shared" si="22"/>
        <v>116.5</v>
      </c>
      <c r="ET54" s="3">
        <f t="shared" si="23"/>
        <v>7.48</v>
      </c>
      <c r="EU54" s="3">
        <f t="shared" si="24"/>
        <v>0</v>
      </c>
      <c r="EV54" s="3">
        <f t="shared" si="25"/>
        <v>0</v>
      </c>
      <c r="EW54" s="3">
        <f t="shared" si="26"/>
        <v>0</v>
      </c>
      <c r="EX54" s="3">
        <f t="shared" si="27"/>
        <v>0</v>
      </c>
      <c r="EY54" s="3">
        <f t="shared" si="28"/>
        <v>0</v>
      </c>
      <c r="EZ54" s="3">
        <f t="shared" si="29"/>
        <v>0</v>
      </c>
      <c r="FA54" s="3">
        <f t="shared" si="30"/>
        <v>0</v>
      </c>
      <c r="FB54" s="3">
        <f t="shared" si="31"/>
        <v>0</v>
      </c>
      <c r="FC54" s="3">
        <f t="shared" si="6"/>
        <v>0</v>
      </c>
      <c r="FD54" s="41">
        <f t="shared" si="32"/>
        <v>0</v>
      </c>
      <c r="FG54" s="3">
        <f t="shared" si="7"/>
        <v>0</v>
      </c>
      <c r="FH54" s="3">
        <f t="shared" si="8"/>
        <v>0</v>
      </c>
      <c r="FI54" s="3">
        <f t="shared" si="33"/>
        <v>0</v>
      </c>
      <c r="FJ54" s="3">
        <f t="shared" si="33"/>
        <v>0</v>
      </c>
      <c r="FK54" s="3">
        <f t="shared" si="44"/>
        <v>0</v>
      </c>
      <c r="FL54" s="3">
        <f t="shared" si="44"/>
        <v>0</v>
      </c>
      <c r="FM54" s="3">
        <f t="shared" si="44"/>
        <v>0</v>
      </c>
      <c r="FN54" s="3">
        <f t="shared" si="44"/>
        <v>0</v>
      </c>
      <c r="FO54" s="3">
        <f t="shared" si="44"/>
        <v>0</v>
      </c>
      <c r="FP54" s="3">
        <f t="shared" si="44"/>
        <v>0</v>
      </c>
      <c r="FQ54" s="3">
        <f t="shared" si="44"/>
        <v>0</v>
      </c>
      <c r="FR54" s="3">
        <f t="shared" si="34"/>
        <v>0</v>
      </c>
      <c r="FS54" s="3">
        <f t="shared" si="34"/>
        <v>0</v>
      </c>
      <c r="FT54" s="3">
        <f t="shared" si="34"/>
        <v>0</v>
      </c>
      <c r="FU54" s="3">
        <f t="shared" si="35"/>
        <v>0</v>
      </c>
      <c r="FV54" s="3">
        <f t="shared" si="35"/>
        <v>0</v>
      </c>
      <c r="FW54" s="3">
        <f t="shared" si="35"/>
        <v>0</v>
      </c>
      <c r="FX54" s="3">
        <f t="shared" si="36"/>
        <v>0</v>
      </c>
      <c r="FY54" s="3">
        <f t="shared" si="37"/>
        <v>0</v>
      </c>
      <c r="FZ54" s="3">
        <f t="shared" si="38"/>
        <v>0</v>
      </c>
      <c r="GA54" s="3">
        <f t="shared" si="39"/>
        <v>0</v>
      </c>
      <c r="GB54" s="41" t="s">
        <v>0</v>
      </c>
      <c r="GC54" s="41">
        <f t="shared" si="10"/>
        <v>12.8</v>
      </c>
      <c r="GD54" s="4">
        <f t="shared" si="11"/>
        <v>0.91015625</v>
      </c>
      <c r="GE54" s="41">
        <f t="shared" si="40"/>
        <v>11.65</v>
      </c>
      <c r="GI54" s="41" t="s">
        <v>0</v>
      </c>
    </row>
    <row r="55" spans="1:191" x14ac:dyDescent="0.55000000000000004">
      <c r="A55" s="41" t="s">
        <v>1167</v>
      </c>
      <c r="B55" s="41" t="s">
        <v>60</v>
      </c>
      <c r="C55" s="41" t="s">
        <v>69</v>
      </c>
      <c r="D55" s="41" t="s">
        <v>66</v>
      </c>
      <c r="E55" s="41" t="s">
        <v>1791</v>
      </c>
      <c r="F55" s="41">
        <v>0</v>
      </c>
      <c r="G55" s="41" t="s">
        <v>73</v>
      </c>
      <c r="H55" s="41">
        <v>0</v>
      </c>
      <c r="I55" s="41">
        <v>0.10403000000000001</v>
      </c>
      <c r="J55" s="41">
        <v>6.9299999999999995E-3</v>
      </c>
      <c r="K55" s="41">
        <v>0</v>
      </c>
      <c r="L55" s="41">
        <v>0</v>
      </c>
      <c r="M55" s="41" t="s">
        <v>165</v>
      </c>
      <c r="N55" s="41" t="s">
        <v>162</v>
      </c>
      <c r="O55" s="41" t="s">
        <v>1791</v>
      </c>
      <c r="P55" s="41" t="s">
        <v>1901</v>
      </c>
      <c r="Q55" s="41" t="s">
        <v>1901</v>
      </c>
      <c r="S55" s="41">
        <v>0</v>
      </c>
      <c r="AO55" s="41">
        <v>10.1</v>
      </c>
      <c r="AX55" s="41">
        <v>1.03</v>
      </c>
      <c r="AY55" s="41">
        <v>6.6000000000000003E-2</v>
      </c>
      <c r="BK55" s="41">
        <v>0.7</v>
      </c>
      <c r="BT55" s="41">
        <v>0.99</v>
      </c>
      <c r="BU55" s="1">
        <v>7.0000000000000007E-2</v>
      </c>
      <c r="CG55" s="41">
        <v>0</v>
      </c>
      <c r="DC55" s="41">
        <v>0</v>
      </c>
      <c r="DY55" s="7" t="s">
        <v>1880</v>
      </c>
      <c r="DZ55" s="7">
        <f t="shared" si="0"/>
        <v>1.0274074074074075</v>
      </c>
      <c r="EA55" s="41" t="s">
        <v>64</v>
      </c>
      <c r="EB55" s="41" t="s">
        <v>0</v>
      </c>
      <c r="EC55" s="41">
        <f t="shared" si="12"/>
        <v>0</v>
      </c>
      <c r="ED55" s="41">
        <f t="shared" si="1"/>
        <v>0.10403000000000001</v>
      </c>
      <c r="EE55" s="41">
        <f t="shared" si="2"/>
        <v>6.9299999999999995E-3</v>
      </c>
      <c r="EF55" s="41">
        <f t="shared" si="3"/>
        <v>0</v>
      </c>
      <c r="EG55" s="41">
        <f t="shared" si="4"/>
        <v>0</v>
      </c>
      <c r="EI55" s="5">
        <f t="shared" si="13"/>
        <v>182.8513660874074</v>
      </c>
      <c r="EJ55" s="3">
        <f t="shared" si="5"/>
        <v>1974.7947537439998</v>
      </c>
      <c r="EK55" s="3">
        <f t="shared" si="14"/>
        <v>0</v>
      </c>
      <c r="EL55" s="3">
        <f t="shared" si="15"/>
        <v>0</v>
      </c>
      <c r="EM55" s="3">
        <f t="shared" si="16"/>
        <v>0</v>
      </c>
      <c r="EN55" s="3">
        <f t="shared" si="17"/>
        <v>0</v>
      </c>
      <c r="EO55" s="3">
        <f t="shared" si="18"/>
        <v>0</v>
      </c>
      <c r="EP55" s="3">
        <f t="shared" si="19"/>
        <v>0</v>
      </c>
      <c r="EQ55" s="3">
        <f t="shared" si="20"/>
        <v>0</v>
      </c>
      <c r="ER55" s="3">
        <f t="shared" si="21"/>
        <v>0</v>
      </c>
      <c r="ES55" s="3">
        <f t="shared" si="22"/>
        <v>110.96</v>
      </c>
      <c r="ET55" s="3">
        <f t="shared" si="23"/>
        <v>7.1560000000000006</v>
      </c>
      <c r="EU55" s="3">
        <f t="shared" si="24"/>
        <v>0</v>
      </c>
      <c r="EV55" s="3">
        <f t="shared" si="25"/>
        <v>0</v>
      </c>
      <c r="EW55" s="3">
        <f t="shared" si="26"/>
        <v>0</v>
      </c>
      <c r="EX55" s="3">
        <f t="shared" si="27"/>
        <v>0</v>
      </c>
      <c r="EY55" s="3">
        <f t="shared" si="28"/>
        <v>0</v>
      </c>
      <c r="EZ55" s="3">
        <f t="shared" si="29"/>
        <v>0</v>
      </c>
      <c r="FA55" s="3">
        <f t="shared" si="30"/>
        <v>0</v>
      </c>
      <c r="FB55" s="3">
        <f t="shared" si="31"/>
        <v>0</v>
      </c>
      <c r="FC55" s="3">
        <f t="shared" si="6"/>
        <v>0</v>
      </c>
      <c r="FD55" s="41">
        <f t="shared" si="32"/>
        <v>0</v>
      </c>
      <c r="FG55" s="3">
        <f t="shared" si="7"/>
        <v>0</v>
      </c>
      <c r="FH55" s="3">
        <f t="shared" si="8"/>
        <v>0</v>
      </c>
      <c r="FI55" s="3">
        <f t="shared" si="33"/>
        <v>0</v>
      </c>
      <c r="FJ55" s="3">
        <f t="shared" si="33"/>
        <v>0</v>
      </c>
      <c r="FK55" s="3">
        <f t="shared" si="44"/>
        <v>0</v>
      </c>
      <c r="FL55" s="3">
        <f t="shared" si="44"/>
        <v>0</v>
      </c>
      <c r="FM55" s="3">
        <f t="shared" si="44"/>
        <v>0</v>
      </c>
      <c r="FN55" s="3">
        <f t="shared" si="44"/>
        <v>0</v>
      </c>
      <c r="FO55" s="3">
        <f t="shared" si="44"/>
        <v>0</v>
      </c>
      <c r="FP55" s="3">
        <f t="shared" si="44"/>
        <v>0</v>
      </c>
      <c r="FQ55" s="3">
        <f t="shared" si="44"/>
        <v>0</v>
      </c>
      <c r="FR55" s="3">
        <f t="shared" si="34"/>
        <v>0</v>
      </c>
      <c r="FS55" s="3">
        <f t="shared" si="34"/>
        <v>0</v>
      </c>
      <c r="FT55" s="3">
        <f t="shared" si="34"/>
        <v>0</v>
      </c>
      <c r="FU55" s="3">
        <f t="shared" si="35"/>
        <v>0</v>
      </c>
      <c r="FV55" s="3">
        <f t="shared" si="35"/>
        <v>0</v>
      </c>
      <c r="FW55" s="3">
        <f t="shared" si="35"/>
        <v>0</v>
      </c>
      <c r="FX55" s="3">
        <f t="shared" si="36"/>
        <v>0</v>
      </c>
      <c r="FY55" s="3">
        <f t="shared" si="37"/>
        <v>0</v>
      </c>
      <c r="FZ55" s="3">
        <f t="shared" si="38"/>
        <v>0</v>
      </c>
      <c r="GA55" s="3">
        <f t="shared" si="39"/>
        <v>0</v>
      </c>
      <c r="GB55" s="41" t="s">
        <v>0</v>
      </c>
      <c r="GC55" s="41">
        <f t="shared" si="10"/>
        <v>10.799999999999999</v>
      </c>
      <c r="GD55" s="4">
        <f t="shared" si="11"/>
        <v>1.0274074074074075</v>
      </c>
      <c r="GE55" s="41">
        <f t="shared" si="40"/>
        <v>11.096</v>
      </c>
      <c r="GI55" s="41" t="s">
        <v>0</v>
      </c>
    </row>
    <row r="56" spans="1:191" x14ac:dyDescent="0.55000000000000004">
      <c r="A56" s="41" t="s">
        <v>1168</v>
      </c>
      <c r="B56" s="41" t="s">
        <v>60</v>
      </c>
      <c r="C56" s="41" t="s">
        <v>69</v>
      </c>
      <c r="D56" s="41" t="s">
        <v>66</v>
      </c>
      <c r="E56" s="41" t="s">
        <v>1791</v>
      </c>
      <c r="F56" s="41">
        <v>0</v>
      </c>
      <c r="G56" s="41" t="s">
        <v>113</v>
      </c>
      <c r="H56" s="41">
        <v>0</v>
      </c>
      <c r="I56" s="41">
        <v>7.9040000000000013E-2</v>
      </c>
      <c r="J56" s="41">
        <v>3.108E-2</v>
      </c>
      <c r="K56" s="41">
        <v>0</v>
      </c>
      <c r="L56" s="41">
        <v>0</v>
      </c>
      <c r="M56" s="41" t="s">
        <v>217</v>
      </c>
      <c r="N56" s="41" t="s">
        <v>218</v>
      </c>
      <c r="O56" s="41" t="s">
        <v>1791</v>
      </c>
      <c r="P56" s="41" t="s">
        <v>1908</v>
      </c>
      <c r="Q56" s="41" t="s">
        <v>1911</v>
      </c>
      <c r="S56" s="41">
        <v>0</v>
      </c>
      <c r="AO56" s="41">
        <v>10.4</v>
      </c>
      <c r="AX56" s="41">
        <v>0.76</v>
      </c>
      <c r="AY56" s="1">
        <v>0.05</v>
      </c>
      <c r="BK56" s="41">
        <v>4.2</v>
      </c>
      <c r="BT56" s="41">
        <v>0.74</v>
      </c>
      <c r="BU56" s="41">
        <v>4.7E-2</v>
      </c>
      <c r="CG56" s="41">
        <v>0</v>
      </c>
      <c r="DC56" s="41">
        <v>0</v>
      </c>
      <c r="DY56" s="7" t="s">
        <v>1880</v>
      </c>
      <c r="DZ56" s="7">
        <f t="shared" si="0"/>
        <v>0.75424657534246575</v>
      </c>
      <c r="EA56" s="41" t="s">
        <v>64</v>
      </c>
      <c r="EB56" s="41" t="s">
        <v>0</v>
      </c>
      <c r="EC56" s="41">
        <f t="shared" si="12"/>
        <v>0</v>
      </c>
      <c r="ED56" s="41">
        <f t="shared" si="1"/>
        <v>7.9040000000000013E-2</v>
      </c>
      <c r="EE56" s="41">
        <f t="shared" si="2"/>
        <v>3.108E-2</v>
      </c>
      <c r="EF56" s="41">
        <f t="shared" si="3"/>
        <v>0</v>
      </c>
      <c r="EG56" s="41">
        <f t="shared" si="4"/>
        <v>0</v>
      </c>
      <c r="EI56" s="5">
        <f t="shared" si="13"/>
        <v>134.59494145041097</v>
      </c>
      <c r="EJ56" s="3">
        <f t="shared" si="5"/>
        <v>1965.0861451760002</v>
      </c>
      <c r="EK56" s="3">
        <f t="shared" si="14"/>
        <v>0</v>
      </c>
      <c r="EL56" s="3">
        <f t="shared" si="15"/>
        <v>0</v>
      </c>
      <c r="EM56" s="3">
        <f t="shared" si="16"/>
        <v>0</v>
      </c>
      <c r="EN56" s="3">
        <f t="shared" si="17"/>
        <v>0</v>
      </c>
      <c r="EO56" s="3">
        <f t="shared" si="18"/>
        <v>0</v>
      </c>
      <c r="EP56" s="3">
        <f t="shared" si="19"/>
        <v>0</v>
      </c>
      <c r="EQ56" s="3">
        <f t="shared" si="20"/>
        <v>0</v>
      </c>
      <c r="ER56" s="3">
        <f t="shared" si="21"/>
        <v>0</v>
      </c>
      <c r="ES56" s="3">
        <f t="shared" si="22"/>
        <v>110.12</v>
      </c>
      <c r="ET56" s="3">
        <f t="shared" si="23"/>
        <v>7.1740000000000013</v>
      </c>
      <c r="EU56" s="3">
        <f t="shared" si="24"/>
        <v>0</v>
      </c>
      <c r="EV56" s="3">
        <f t="shared" si="25"/>
        <v>0</v>
      </c>
      <c r="EW56" s="3">
        <f t="shared" si="26"/>
        <v>0</v>
      </c>
      <c r="EX56" s="3">
        <f t="shared" si="27"/>
        <v>0</v>
      </c>
      <c r="EY56" s="3">
        <f t="shared" si="28"/>
        <v>0</v>
      </c>
      <c r="EZ56" s="3">
        <f t="shared" si="29"/>
        <v>0</v>
      </c>
      <c r="FA56" s="3">
        <f t="shared" si="30"/>
        <v>0</v>
      </c>
      <c r="FB56" s="3">
        <f t="shared" si="31"/>
        <v>0</v>
      </c>
      <c r="FC56" s="3">
        <f t="shared" si="6"/>
        <v>0</v>
      </c>
      <c r="FD56" s="41">
        <f t="shared" si="32"/>
        <v>0</v>
      </c>
      <c r="FG56" s="3">
        <f t="shared" si="7"/>
        <v>0</v>
      </c>
      <c r="FH56" s="3">
        <f t="shared" si="8"/>
        <v>0</v>
      </c>
      <c r="FI56" s="3">
        <f t="shared" si="33"/>
        <v>0</v>
      </c>
      <c r="FJ56" s="3">
        <f t="shared" si="33"/>
        <v>0</v>
      </c>
      <c r="FK56" s="3">
        <f t="shared" si="44"/>
        <v>0</v>
      </c>
      <c r="FL56" s="3">
        <f t="shared" si="44"/>
        <v>0</v>
      </c>
      <c r="FM56" s="3">
        <f t="shared" si="44"/>
        <v>0</v>
      </c>
      <c r="FN56" s="3">
        <f t="shared" si="44"/>
        <v>0</v>
      </c>
      <c r="FO56" s="3">
        <f t="shared" si="44"/>
        <v>0</v>
      </c>
      <c r="FP56" s="3">
        <f t="shared" si="44"/>
        <v>0</v>
      </c>
      <c r="FQ56" s="3">
        <f t="shared" si="44"/>
        <v>0</v>
      </c>
      <c r="FR56" s="3">
        <f t="shared" si="34"/>
        <v>0</v>
      </c>
      <c r="FS56" s="3">
        <f t="shared" si="34"/>
        <v>0</v>
      </c>
      <c r="FT56" s="3">
        <f t="shared" si="34"/>
        <v>0</v>
      </c>
      <c r="FU56" s="3">
        <f t="shared" si="35"/>
        <v>0</v>
      </c>
      <c r="FV56" s="3">
        <f t="shared" si="35"/>
        <v>0</v>
      </c>
      <c r="FW56" s="3">
        <f t="shared" si="35"/>
        <v>0</v>
      </c>
      <c r="FX56" s="3">
        <f t="shared" si="36"/>
        <v>0</v>
      </c>
      <c r="FY56" s="3">
        <f t="shared" si="37"/>
        <v>0</v>
      </c>
      <c r="FZ56" s="3">
        <f t="shared" si="38"/>
        <v>0</v>
      </c>
      <c r="GA56" s="3">
        <f t="shared" si="39"/>
        <v>0</v>
      </c>
      <c r="GB56" s="41" t="s">
        <v>0</v>
      </c>
      <c r="GC56" s="41">
        <f t="shared" si="10"/>
        <v>14.600000000000001</v>
      </c>
      <c r="GD56" s="4">
        <f t="shared" si="11"/>
        <v>0.75424657534246575</v>
      </c>
      <c r="GE56" s="41">
        <f t="shared" si="40"/>
        <v>11.012</v>
      </c>
      <c r="GI56" s="41" t="s">
        <v>0</v>
      </c>
    </row>
    <row r="57" spans="1:191" x14ac:dyDescent="0.55000000000000004">
      <c r="A57" s="41" t="s">
        <v>1169</v>
      </c>
      <c r="B57" s="41" t="s">
        <v>60</v>
      </c>
      <c r="C57" s="41" t="s">
        <v>69</v>
      </c>
      <c r="D57" s="41" t="s">
        <v>66</v>
      </c>
      <c r="E57" s="41" t="s">
        <v>1791</v>
      </c>
      <c r="F57" s="41">
        <v>0</v>
      </c>
      <c r="G57" s="41" t="s">
        <v>113</v>
      </c>
      <c r="H57" s="41">
        <v>4.2000000000000003E-2</v>
      </c>
      <c r="I57" s="41">
        <v>6.1739999999999996E-2</v>
      </c>
      <c r="J57" s="41">
        <v>0</v>
      </c>
      <c r="K57" s="41">
        <v>0</v>
      </c>
      <c r="L57" s="41">
        <v>0</v>
      </c>
      <c r="M57" s="41" t="s">
        <v>207</v>
      </c>
      <c r="N57" s="41" t="s">
        <v>208</v>
      </c>
      <c r="O57" s="41" t="s">
        <v>1791</v>
      </c>
      <c r="P57" s="41" t="s">
        <v>1912</v>
      </c>
      <c r="Q57" s="41" t="s">
        <v>1912</v>
      </c>
      <c r="S57" s="41">
        <v>4.2</v>
      </c>
      <c r="AB57" s="4">
        <v>1</v>
      </c>
      <c r="AC57" s="41">
        <v>0.08</v>
      </c>
      <c r="AO57" s="41">
        <v>6.3</v>
      </c>
      <c r="AX57" s="41">
        <v>0.98</v>
      </c>
      <c r="AY57" s="41">
        <v>0.09</v>
      </c>
      <c r="BK57" s="41">
        <v>0</v>
      </c>
      <c r="CG57" s="41">
        <v>0</v>
      </c>
      <c r="DC57" s="41">
        <v>0</v>
      </c>
      <c r="DY57" s="7" t="s">
        <v>1880</v>
      </c>
      <c r="DZ57" s="7">
        <f t="shared" si="0"/>
        <v>0.98799999999999988</v>
      </c>
      <c r="EA57" s="41" t="s">
        <v>64</v>
      </c>
      <c r="EB57" s="41" t="s">
        <v>0</v>
      </c>
      <c r="EC57" s="41">
        <f t="shared" si="12"/>
        <v>4.2000000000000003E-2</v>
      </c>
      <c r="ED57" s="41">
        <f t="shared" si="1"/>
        <v>6.1739999999999996E-2</v>
      </c>
      <c r="EE57" s="41">
        <f t="shared" si="2"/>
        <v>0</v>
      </c>
      <c r="EF57" s="41">
        <f t="shared" si="3"/>
        <v>0</v>
      </c>
      <c r="EG57" s="41">
        <f t="shared" si="4"/>
        <v>0</v>
      </c>
      <c r="EI57" s="5">
        <f t="shared" si="13"/>
        <v>192.01911063999995</v>
      </c>
      <c r="EJ57" s="3">
        <f t="shared" si="5"/>
        <v>2016.2006617199995</v>
      </c>
      <c r="EK57" s="3">
        <f t="shared" si="14"/>
        <v>0</v>
      </c>
      <c r="EL57" s="3">
        <f t="shared" si="15"/>
        <v>0</v>
      </c>
      <c r="EM57" s="3">
        <f t="shared" si="16"/>
        <v>0</v>
      </c>
      <c r="EN57" s="3">
        <f t="shared" si="17"/>
        <v>0</v>
      </c>
      <c r="EO57" s="3">
        <f t="shared" si="18"/>
        <v>0</v>
      </c>
      <c r="EP57" s="3">
        <f t="shared" si="19"/>
        <v>0</v>
      </c>
      <c r="EQ57" s="3">
        <f t="shared" si="20"/>
        <v>0</v>
      </c>
      <c r="ER57" s="3">
        <f t="shared" si="21"/>
        <v>0</v>
      </c>
      <c r="ES57" s="3">
        <f t="shared" si="22"/>
        <v>103.73999999999998</v>
      </c>
      <c r="ET57" s="3">
        <f t="shared" si="23"/>
        <v>9.0299999999999994</v>
      </c>
      <c r="EU57" s="3">
        <f t="shared" si="24"/>
        <v>0</v>
      </c>
      <c r="EV57" s="3">
        <f t="shared" si="25"/>
        <v>0</v>
      </c>
      <c r="EW57" s="3">
        <f t="shared" si="26"/>
        <v>0</v>
      </c>
      <c r="EX57" s="3">
        <f t="shared" si="27"/>
        <v>0</v>
      </c>
      <c r="EY57" s="3">
        <f t="shared" si="28"/>
        <v>0</v>
      </c>
      <c r="EZ57" s="3">
        <f t="shared" si="29"/>
        <v>0</v>
      </c>
      <c r="FA57" s="3">
        <f t="shared" si="30"/>
        <v>0</v>
      </c>
      <c r="FB57" s="3">
        <f t="shared" si="31"/>
        <v>0</v>
      </c>
      <c r="FC57" s="3">
        <f t="shared" si="6"/>
        <v>0</v>
      </c>
      <c r="FD57" s="41">
        <f t="shared" si="32"/>
        <v>0</v>
      </c>
      <c r="FG57" s="3">
        <f t="shared" si="7"/>
        <v>0</v>
      </c>
      <c r="FH57" s="3">
        <f t="shared" si="8"/>
        <v>0</v>
      </c>
      <c r="FI57" s="3">
        <f t="shared" si="33"/>
        <v>0</v>
      </c>
      <c r="FJ57" s="3">
        <f t="shared" si="33"/>
        <v>0</v>
      </c>
      <c r="FK57" s="3">
        <f t="shared" si="44"/>
        <v>0</v>
      </c>
      <c r="FL57" s="3">
        <f t="shared" si="44"/>
        <v>0</v>
      </c>
      <c r="FM57" s="3">
        <f t="shared" si="44"/>
        <v>0</v>
      </c>
      <c r="FN57" s="3">
        <f t="shared" si="44"/>
        <v>0</v>
      </c>
      <c r="FO57" s="3">
        <f t="shared" si="44"/>
        <v>0</v>
      </c>
      <c r="FP57" s="3">
        <f t="shared" si="44"/>
        <v>0</v>
      </c>
      <c r="FQ57" s="3">
        <f t="shared" si="44"/>
        <v>0</v>
      </c>
      <c r="FR57" s="3">
        <f t="shared" si="34"/>
        <v>0</v>
      </c>
      <c r="FS57" s="3">
        <f t="shared" si="34"/>
        <v>0</v>
      </c>
      <c r="FT57" s="3">
        <f t="shared" si="34"/>
        <v>0</v>
      </c>
      <c r="FU57" s="3">
        <f t="shared" si="35"/>
        <v>0</v>
      </c>
      <c r="FV57" s="3">
        <f t="shared" si="35"/>
        <v>0</v>
      </c>
      <c r="FW57" s="3">
        <f t="shared" si="35"/>
        <v>0</v>
      </c>
      <c r="FX57" s="3">
        <f t="shared" si="36"/>
        <v>0</v>
      </c>
      <c r="FY57" s="3">
        <f t="shared" si="37"/>
        <v>0</v>
      </c>
      <c r="FZ57" s="3">
        <f t="shared" si="38"/>
        <v>0</v>
      </c>
      <c r="GA57" s="3">
        <f t="shared" si="39"/>
        <v>0</v>
      </c>
      <c r="GB57" s="41" t="s">
        <v>0</v>
      </c>
      <c r="GC57" s="41">
        <f t="shared" si="10"/>
        <v>10.5</v>
      </c>
      <c r="GD57" s="4">
        <f t="shared" si="11"/>
        <v>0.98799999999999988</v>
      </c>
      <c r="GE57" s="41">
        <f t="shared" si="40"/>
        <v>10.373999999999999</v>
      </c>
      <c r="GI57" s="41" t="s">
        <v>0</v>
      </c>
    </row>
    <row r="58" spans="1:191" x14ac:dyDescent="0.55000000000000004">
      <c r="A58" s="41" t="s">
        <v>1170</v>
      </c>
      <c r="B58" s="41" t="s">
        <v>60</v>
      </c>
      <c r="C58" s="41" t="s">
        <v>69</v>
      </c>
      <c r="D58" s="41" t="s">
        <v>66</v>
      </c>
      <c r="E58" s="41" t="s">
        <v>1791</v>
      </c>
      <c r="F58" s="41">
        <v>0</v>
      </c>
      <c r="G58" s="41" t="s">
        <v>113</v>
      </c>
      <c r="H58" s="41">
        <v>0</v>
      </c>
      <c r="I58" s="41">
        <v>0</v>
      </c>
      <c r="J58" s="41">
        <v>8.6239999999999983E-2</v>
      </c>
      <c r="K58" s="41">
        <v>0</v>
      </c>
      <c r="L58" s="41">
        <v>0</v>
      </c>
      <c r="M58" s="41" t="s">
        <v>138</v>
      </c>
      <c r="N58" s="41" t="s">
        <v>95</v>
      </c>
      <c r="O58" s="41" t="s">
        <v>1791</v>
      </c>
      <c r="P58" s="41" t="s">
        <v>1902</v>
      </c>
      <c r="Q58" s="41" t="s">
        <v>1902</v>
      </c>
      <c r="S58" s="41">
        <v>0</v>
      </c>
      <c r="AO58" s="41">
        <v>0</v>
      </c>
      <c r="BK58" s="41">
        <v>11.2</v>
      </c>
      <c r="BT58" s="41">
        <v>0.77</v>
      </c>
      <c r="BU58" s="41">
        <v>0.08</v>
      </c>
      <c r="CG58" s="41">
        <v>0</v>
      </c>
      <c r="DC58" s="41">
        <v>0</v>
      </c>
      <c r="DY58" s="7" t="s">
        <v>1880</v>
      </c>
      <c r="DZ58" s="7">
        <f t="shared" si="0"/>
        <v>0.76999999999999991</v>
      </c>
      <c r="EA58" s="41" t="s">
        <v>64</v>
      </c>
      <c r="EB58" s="41" t="s">
        <v>0</v>
      </c>
      <c r="EC58" s="41">
        <f t="shared" si="12"/>
        <v>0</v>
      </c>
      <c r="ED58" s="41">
        <f t="shared" si="1"/>
        <v>0</v>
      </c>
      <c r="EE58" s="41">
        <f t="shared" si="2"/>
        <v>8.6239999999999983E-2</v>
      </c>
      <c r="EF58" s="41">
        <f t="shared" si="3"/>
        <v>0</v>
      </c>
      <c r="EG58" s="41">
        <f t="shared" si="4"/>
        <v>0</v>
      </c>
      <c r="EI58" s="5">
        <f t="shared" si="13"/>
        <v>159.07341919999996</v>
      </c>
      <c r="EJ58" s="3">
        <f t="shared" si="5"/>
        <v>1781.6222950399995</v>
      </c>
      <c r="EK58" s="3">
        <f t="shared" si="14"/>
        <v>0</v>
      </c>
      <c r="EL58" s="3">
        <f t="shared" si="15"/>
        <v>0</v>
      </c>
      <c r="EM58" s="3">
        <f t="shared" si="16"/>
        <v>0</v>
      </c>
      <c r="EN58" s="3">
        <f t="shared" si="17"/>
        <v>0</v>
      </c>
      <c r="EO58" s="3">
        <f t="shared" si="18"/>
        <v>0</v>
      </c>
      <c r="EP58" s="3">
        <f t="shared" si="19"/>
        <v>0</v>
      </c>
      <c r="EQ58" s="3">
        <f t="shared" si="20"/>
        <v>0</v>
      </c>
      <c r="ER58" s="3">
        <f t="shared" si="21"/>
        <v>0</v>
      </c>
      <c r="ES58" s="3">
        <f t="shared" si="22"/>
        <v>86.239999999999981</v>
      </c>
      <c r="ET58" s="3">
        <f t="shared" si="23"/>
        <v>8.9599999999999991</v>
      </c>
      <c r="EU58" s="3">
        <f t="shared" si="24"/>
        <v>0</v>
      </c>
      <c r="EV58" s="3">
        <f t="shared" si="25"/>
        <v>0</v>
      </c>
      <c r="EW58" s="3">
        <f t="shared" si="26"/>
        <v>0</v>
      </c>
      <c r="EX58" s="3">
        <f t="shared" si="27"/>
        <v>0</v>
      </c>
      <c r="EY58" s="3">
        <f t="shared" si="28"/>
        <v>0</v>
      </c>
      <c r="EZ58" s="3">
        <f t="shared" si="29"/>
        <v>0</v>
      </c>
      <c r="FA58" s="3">
        <f t="shared" si="30"/>
        <v>0</v>
      </c>
      <c r="FB58" s="3">
        <f t="shared" si="31"/>
        <v>0</v>
      </c>
      <c r="FC58" s="3">
        <f t="shared" si="6"/>
        <v>0</v>
      </c>
      <c r="FD58" s="41">
        <f t="shared" si="32"/>
        <v>0</v>
      </c>
      <c r="FG58" s="3">
        <f t="shared" si="7"/>
        <v>0</v>
      </c>
      <c r="FH58" s="3">
        <f t="shared" si="8"/>
        <v>0</v>
      </c>
      <c r="FI58" s="3">
        <f t="shared" si="33"/>
        <v>0</v>
      </c>
      <c r="FJ58" s="3">
        <f t="shared" si="33"/>
        <v>0</v>
      </c>
      <c r="FK58" s="3">
        <f t="shared" si="44"/>
        <v>0</v>
      </c>
      <c r="FL58" s="3">
        <f t="shared" si="44"/>
        <v>0</v>
      </c>
      <c r="FM58" s="3">
        <f t="shared" si="44"/>
        <v>0</v>
      </c>
      <c r="FN58" s="3">
        <f t="shared" ref="FN58:FQ121" si="47">1000*(CN58*$CG58+DJ58*$DC58)/100</f>
        <v>0</v>
      </c>
      <c r="FO58" s="3">
        <f t="shared" si="47"/>
        <v>0</v>
      </c>
      <c r="FP58" s="3">
        <f t="shared" si="47"/>
        <v>0</v>
      </c>
      <c r="FQ58" s="3">
        <f t="shared" si="47"/>
        <v>0</v>
      </c>
      <c r="FR58" s="3">
        <f t="shared" si="34"/>
        <v>0</v>
      </c>
      <c r="FS58" s="3">
        <f t="shared" si="34"/>
        <v>0</v>
      </c>
      <c r="FT58" s="3">
        <f t="shared" si="34"/>
        <v>0</v>
      </c>
      <c r="FU58" s="3">
        <f t="shared" si="35"/>
        <v>0</v>
      </c>
      <c r="FV58" s="3">
        <f t="shared" si="35"/>
        <v>0</v>
      </c>
      <c r="FW58" s="3">
        <f t="shared" si="35"/>
        <v>0</v>
      </c>
      <c r="FX58" s="3">
        <f t="shared" si="36"/>
        <v>0</v>
      </c>
      <c r="FY58" s="3">
        <f t="shared" si="37"/>
        <v>0</v>
      </c>
      <c r="FZ58" s="3">
        <f t="shared" si="38"/>
        <v>0</v>
      </c>
      <c r="GA58" s="3">
        <f t="shared" si="39"/>
        <v>0</v>
      </c>
      <c r="GB58" s="41" t="s">
        <v>0</v>
      </c>
      <c r="GC58" s="41">
        <f t="shared" si="10"/>
        <v>11.2</v>
      </c>
      <c r="GD58" s="4">
        <f t="shared" si="11"/>
        <v>0.76999999999999991</v>
      </c>
      <c r="GE58" s="41">
        <f t="shared" si="40"/>
        <v>8.6239999999999988</v>
      </c>
      <c r="GI58" s="41" t="s">
        <v>0</v>
      </c>
    </row>
    <row r="59" spans="1:191" x14ac:dyDescent="0.55000000000000004">
      <c r="A59" s="41" t="s">
        <v>1171</v>
      </c>
      <c r="B59" s="41" t="s">
        <v>60</v>
      </c>
      <c r="C59" s="41" t="s">
        <v>69</v>
      </c>
      <c r="D59" s="41" t="s">
        <v>66</v>
      </c>
      <c r="E59" s="41" t="s">
        <v>1791</v>
      </c>
      <c r="F59" s="41">
        <v>0</v>
      </c>
      <c r="G59" s="41" t="s">
        <v>113</v>
      </c>
      <c r="H59" s="41">
        <v>0</v>
      </c>
      <c r="I59" s="41">
        <v>0</v>
      </c>
      <c r="J59" s="41">
        <v>7.7896199999999999E-2</v>
      </c>
      <c r="K59" s="41">
        <v>0</v>
      </c>
      <c r="L59" s="41">
        <v>0</v>
      </c>
      <c r="M59" s="41" t="s">
        <v>188</v>
      </c>
      <c r="N59" s="41" t="s">
        <v>70</v>
      </c>
      <c r="O59" s="41" t="s">
        <v>1791</v>
      </c>
      <c r="P59" s="41" t="s">
        <v>1908</v>
      </c>
      <c r="Q59" s="41" t="s">
        <v>1911</v>
      </c>
      <c r="S59" s="41">
        <v>0</v>
      </c>
      <c r="AO59" s="41">
        <v>0</v>
      </c>
      <c r="BK59" s="41">
        <f>3.444+4.338</f>
        <v>7.782</v>
      </c>
      <c r="BT59" s="4">
        <f>(1.04*3.444+0.97*4.338)/BK59</f>
        <v>1.0009791827293755</v>
      </c>
      <c r="BU59" s="1">
        <f>(0.079*3.444+0.084*4.338)/BK59</f>
        <v>8.1787201233616047E-2</v>
      </c>
      <c r="BZ59" s="5">
        <f>(18.1*3.444+21.1*4.338)/BK59</f>
        <v>19.772320740169622</v>
      </c>
      <c r="CG59" s="41">
        <v>0</v>
      </c>
      <c r="DC59" s="41">
        <v>0</v>
      </c>
      <c r="DY59" s="7" t="s">
        <v>1880</v>
      </c>
      <c r="DZ59" s="7">
        <f t="shared" si="0"/>
        <v>1.0009791827293755</v>
      </c>
      <c r="EA59" s="41" t="s">
        <v>80</v>
      </c>
      <c r="EB59" s="41" t="s">
        <v>0</v>
      </c>
      <c r="EC59" s="41">
        <f t="shared" si="12"/>
        <v>0</v>
      </c>
      <c r="ED59" s="41">
        <f t="shared" si="1"/>
        <v>0</v>
      </c>
      <c r="EE59" s="41">
        <f t="shared" si="2"/>
        <v>7.7896199999999999E-2</v>
      </c>
      <c r="EF59" s="41">
        <f t="shared" si="3"/>
        <v>0</v>
      </c>
      <c r="EG59" s="41">
        <f t="shared" si="4"/>
        <v>0</v>
      </c>
      <c r="EI59" s="5">
        <f t="shared" si="13"/>
        <v>209.05014454026215</v>
      </c>
      <c r="EJ59" s="3">
        <f t="shared" si="5"/>
        <v>1626.8282248123201</v>
      </c>
      <c r="EK59" s="3">
        <f t="shared" si="14"/>
        <v>0</v>
      </c>
      <c r="EL59" s="3">
        <f t="shared" si="15"/>
        <v>0</v>
      </c>
      <c r="EM59" s="3">
        <f t="shared" si="16"/>
        <v>0</v>
      </c>
      <c r="EN59" s="3">
        <f t="shared" si="17"/>
        <v>0</v>
      </c>
      <c r="EO59" s="3">
        <f t="shared" si="18"/>
        <v>0</v>
      </c>
      <c r="EP59" s="3">
        <f t="shared" si="19"/>
        <v>0</v>
      </c>
      <c r="EQ59" s="3">
        <f t="shared" si="20"/>
        <v>0</v>
      </c>
      <c r="ER59" s="3">
        <f t="shared" si="21"/>
        <v>0</v>
      </c>
      <c r="ES59" s="3">
        <f t="shared" si="22"/>
        <v>77.896199999999993</v>
      </c>
      <c r="ET59" s="3">
        <f t="shared" si="23"/>
        <v>6.3646800000000008</v>
      </c>
      <c r="EU59" s="3">
        <f t="shared" si="24"/>
        <v>0</v>
      </c>
      <c r="EV59" s="3">
        <f t="shared" si="25"/>
        <v>0</v>
      </c>
      <c r="EW59" s="3">
        <f t="shared" si="26"/>
        <v>0</v>
      </c>
      <c r="EX59" s="3">
        <f t="shared" si="27"/>
        <v>0</v>
      </c>
      <c r="EY59" s="3">
        <f t="shared" si="28"/>
        <v>1538.682</v>
      </c>
      <c r="EZ59" s="3">
        <f t="shared" si="29"/>
        <v>0</v>
      </c>
      <c r="FA59" s="3">
        <f t="shared" si="30"/>
        <v>0</v>
      </c>
      <c r="FB59" s="3">
        <f t="shared" si="31"/>
        <v>0</v>
      </c>
      <c r="FC59" s="3">
        <f t="shared" si="6"/>
        <v>0</v>
      </c>
      <c r="FD59" s="41">
        <f t="shared" si="32"/>
        <v>0</v>
      </c>
      <c r="FG59" s="3">
        <f t="shared" si="7"/>
        <v>0</v>
      </c>
      <c r="FH59" s="3">
        <f t="shared" si="8"/>
        <v>0</v>
      </c>
      <c r="FI59" s="3">
        <f t="shared" si="33"/>
        <v>0</v>
      </c>
      <c r="FJ59" s="3">
        <f t="shared" si="33"/>
        <v>0</v>
      </c>
      <c r="FK59" s="3">
        <f t="shared" ref="FK59:FP122" si="48">1000*(CK59*$CG59+DG59*$DC59)/100</f>
        <v>0</v>
      </c>
      <c r="FL59" s="3">
        <f t="shared" si="48"/>
        <v>0</v>
      </c>
      <c r="FM59" s="3">
        <f t="shared" si="48"/>
        <v>0</v>
      </c>
      <c r="FN59" s="3">
        <f t="shared" si="47"/>
        <v>0</v>
      </c>
      <c r="FO59" s="3">
        <f t="shared" si="47"/>
        <v>0</v>
      </c>
      <c r="FP59" s="3">
        <f t="shared" si="47"/>
        <v>0</v>
      </c>
      <c r="FQ59" s="3">
        <f t="shared" si="47"/>
        <v>0</v>
      </c>
      <c r="FR59" s="3">
        <f t="shared" si="34"/>
        <v>0</v>
      </c>
      <c r="FS59" s="3">
        <f t="shared" si="34"/>
        <v>0</v>
      </c>
      <c r="FT59" s="3">
        <f t="shared" si="34"/>
        <v>0</v>
      </c>
      <c r="FU59" s="3">
        <f t="shared" si="35"/>
        <v>0</v>
      </c>
      <c r="FV59" s="3">
        <f t="shared" si="35"/>
        <v>0</v>
      </c>
      <c r="FW59" s="3">
        <f t="shared" si="35"/>
        <v>0</v>
      </c>
      <c r="FX59" s="3">
        <f t="shared" si="36"/>
        <v>0</v>
      </c>
      <c r="FY59" s="3">
        <f t="shared" si="37"/>
        <v>0</v>
      </c>
      <c r="FZ59" s="3">
        <f t="shared" si="38"/>
        <v>0</v>
      </c>
      <c r="GA59" s="3">
        <f t="shared" si="39"/>
        <v>0</v>
      </c>
      <c r="GB59" s="41" t="s">
        <v>0</v>
      </c>
      <c r="GC59" s="41">
        <f t="shared" si="10"/>
        <v>7.782</v>
      </c>
      <c r="GD59" s="4">
        <f t="shared" si="11"/>
        <v>1.0009791827293755</v>
      </c>
      <c r="GE59" s="41">
        <f t="shared" si="40"/>
        <v>7.7896200000000002</v>
      </c>
      <c r="GI59" s="41" t="s">
        <v>0</v>
      </c>
    </row>
    <row r="60" spans="1:191" x14ac:dyDescent="0.55000000000000004">
      <c r="A60" s="41" t="s">
        <v>1172</v>
      </c>
      <c r="B60" s="41" t="s">
        <v>60</v>
      </c>
      <c r="C60" s="41" t="s">
        <v>69</v>
      </c>
      <c r="D60" s="41" t="s">
        <v>66</v>
      </c>
      <c r="E60" s="41" t="s">
        <v>1791</v>
      </c>
      <c r="F60" s="41">
        <v>0</v>
      </c>
      <c r="G60" s="25" t="s">
        <v>113</v>
      </c>
      <c r="H60" s="41">
        <v>0</v>
      </c>
      <c r="I60" s="41">
        <v>0</v>
      </c>
      <c r="J60" s="41">
        <v>0.06</v>
      </c>
      <c r="K60" s="41">
        <v>0</v>
      </c>
      <c r="L60" s="41">
        <v>0</v>
      </c>
      <c r="M60" s="41" t="s">
        <v>310</v>
      </c>
      <c r="N60" s="41" t="s">
        <v>170</v>
      </c>
      <c r="O60" s="41" t="s">
        <v>1791</v>
      </c>
      <c r="P60" s="41" t="s">
        <v>1898</v>
      </c>
      <c r="Q60" s="41" t="s">
        <v>1898</v>
      </c>
      <c r="S60" s="41">
        <v>0</v>
      </c>
      <c r="AO60" s="41">
        <v>0</v>
      </c>
      <c r="BK60" s="41">
        <v>7.5</v>
      </c>
      <c r="BT60" s="41">
        <v>0.8</v>
      </c>
      <c r="BU60" s="41">
        <v>0.09</v>
      </c>
      <c r="CG60" s="41">
        <v>0</v>
      </c>
      <c r="DC60" s="41">
        <v>0</v>
      </c>
      <c r="DY60" s="7" t="s">
        <v>1880</v>
      </c>
      <c r="DZ60" s="7">
        <f t="shared" si="0"/>
        <v>0.8</v>
      </c>
      <c r="EA60" s="41" t="s">
        <v>80</v>
      </c>
      <c r="EB60" s="41" t="s">
        <v>0</v>
      </c>
      <c r="EC60" s="41">
        <f t="shared" si="12"/>
        <v>0</v>
      </c>
      <c r="ED60" s="41">
        <f t="shared" si="1"/>
        <v>0</v>
      </c>
      <c r="EE60" s="41">
        <f t="shared" si="2"/>
        <v>0.06</v>
      </c>
      <c r="EF60" s="41">
        <f t="shared" si="3"/>
        <v>0</v>
      </c>
      <c r="EG60" s="41">
        <f t="shared" si="4"/>
        <v>0</v>
      </c>
      <c r="EI60" s="5">
        <f t="shared" si="13"/>
        <v>170.26957159999998</v>
      </c>
      <c r="EJ60" s="3">
        <f t="shared" si="5"/>
        <v>1277.0217869999999</v>
      </c>
      <c r="EK60" s="3">
        <f t="shared" si="14"/>
        <v>0</v>
      </c>
      <c r="EL60" s="3">
        <f t="shared" si="15"/>
        <v>0</v>
      </c>
      <c r="EM60" s="3">
        <f t="shared" si="16"/>
        <v>0</v>
      </c>
      <c r="EN60" s="3">
        <f t="shared" si="17"/>
        <v>0</v>
      </c>
      <c r="EO60" s="3">
        <f t="shared" si="18"/>
        <v>0</v>
      </c>
      <c r="EP60" s="3">
        <f t="shared" si="19"/>
        <v>0</v>
      </c>
      <c r="EQ60" s="3">
        <f t="shared" si="20"/>
        <v>0</v>
      </c>
      <c r="ER60" s="3">
        <f t="shared" si="21"/>
        <v>0</v>
      </c>
      <c r="ES60" s="3">
        <f t="shared" si="22"/>
        <v>60</v>
      </c>
      <c r="ET60" s="3">
        <f t="shared" si="23"/>
        <v>6.7499999999999991</v>
      </c>
      <c r="EU60" s="3">
        <f t="shared" si="24"/>
        <v>0</v>
      </c>
      <c r="EV60" s="3">
        <f t="shared" si="25"/>
        <v>0</v>
      </c>
      <c r="EW60" s="3">
        <f t="shared" si="26"/>
        <v>0</v>
      </c>
      <c r="EX60" s="3">
        <f t="shared" si="27"/>
        <v>0</v>
      </c>
      <c r="EY60" s="3">
        <f t="shared" si="28"/>
        <v>0</v>
      </c>
      <c r="EZ60" s="3">
        <f t="shared" si="29"/>
        <v>0</v>
      </c>
      <c r="FA60" s="3">
        <f t="shared" si="30"/>
        <v>0</v>
      </c>
      <c r="FB60" s="3">
        <f t="shared" si="31"/>
        <v>0</v>
      </c>
      <c r="FC60" s="3">
        <f t="shared" si="6"/>
        <v>0</v>
      </c>
      <c r="FD60" s="41">
        <f t="shared" si="32"/>
        <v>0</v>
      </c>
      <c r="FG60" s="3">
        <f t="shared" si="7"/>
        <v>0</v>
      </c>
      <c r="FH60" s="3">
        <f t="shared" si="8"/>
        <v>0</v>
      </c>
      <c r="FI60" s="3">
        <f t="shared" si="33"/>
        <v>0</v>
      </c>
      <c r="FJ60" s="3">
        <f t="shared" si="33"/>
        <v>0</v>
      </c>
      <c r="FK60" s="3">
        <f t="shared" si="48"/>
        <v>0</v>
      </c>
      <c r="FL60" s="3">
        <f t="shared" si="48"/>
        <v>0</v>
      </c>
      <c r="FM60" s="3">
        <f t="shared" si="48"/>
        <v>0</v>
      </c>
      <c r="FN60" s="3">
        <f t="shared" si="47"/>
        <v>0</v>
      </c>
      <c r="FO60" s="3">
        <f t="shared" si="47"/>
        <v>0</v>
      </c>
      <c r="FP60" s="3">
        <f t="shared" si="47"/>
        <v>0</v>
      </c>
      <c r="FQ60" s="3">
        <f t="shared" si="47"/>
        <v>0</v>
      </c>
      <c r="FR60" s="3">
        <f t="shared" si="34"/>
        <v>0</v>
      </c>
      <c r="FS60" s="3">
        <f t="shared" si="34"/>
        <v>0</v>
      </c>
      <c r="FT60" s="3">
        <f t="shared" si="34"/>
        <v>0</v>
      </c>
      <c r="FU60" s="3">
        <f t="shared" si="35"/>
        <v>0</v>
      </c>
      <c r="FV60" s="3">
        <f t="shared" si="35"/>
        <v>0</v>
      </c>
      <c r="FW60" s="3">
        <f t="shared" si="35"/>
        <v>0</v>
      </c>
      <c r="FX60" s="3">
        <f t="shared" si="36"/>
        <v>0</v>
      </c>
      <c r="FY60" s="3">
        <f t="shared" si="37"/>
        <v>0</v>
      </c>
      <c r="FZ60" s="3">
        <f t="shared" si="38"/>
        <v>0</v>
      </c>
      <c r="GA60" s="3">
        <f t="shared" si="39"/>
        <v>0</v>
      </c>
      <c r="GB60" s="41" t="s">
        <v>0</v>
      </c>
      <c r="GC60" s="41">
        <f t="shared" si="10"/>
        <v>7.5</v>
      </c>
      <c r="GD60" s="4">
        <f t="shared" si="11"/>
        <v>0.8</v>
      </c>
      <c r="GE60" s="41">
        <f t="shared" si="40"/>
        <v>6</v>
      </c>
      <c r="GI60" s="41" t="s">
        <v>0</v>
      </c>
    </row>
    <row r="61" spans="1:191" x14ac:dyDescent="0.55000000000000004">
      <c r="A61" s="41" t="s">
        <v>1173</v>
      </c>
      <c r="B61" s="41" t="s">
        <v>60</v>
      </c>
      <c r="C61" s="41" t="s">
        <v>69</v>
      </c>
      <c r="D61" s="41" t="s">
        <v>66</v>
      </c>
      <c r="E61" s="41" t="s">
        <v>1791</v>
      </c>
      <c r="F61" s="41">
        <v>0</v>
      </c>
      <c r="G61" s="41" t="s">
        <v>113</v>
      </c>
      <c r="H61" s="41">
        <v>0</v>
      </c>
      <c r="I61" s="41">
        <v>0</v>
      </c>
      <c r="J61" s="41">
        <v>5.7000000000000002E-2</v>
      </c>
      <c r="K61" s="41">
        <v>0</v>
      </c>
      <c r="L61" s="41">
        <v>0</v>
      </c>
      <c r="M61" s="41" t="s">
        <v>169</v>
      </c>
      <c r="N61" s="41" t="s">
        <v>170</v>
      </c>
      <c r="O61" s="41" t="s">
        <v>1791</v>
      </c>
      <c r="P61" s="41" t="s">
        <v>1901</v>
      </c>
      <c r="Q61" s="41" t="s">
        <v>1901</v>
      </c>
      <c r="S61" s="41">
        <v>0</v>
      </c>
      <c r="AO61" s="41">
        <v>0</v>
      </c>
      <c r="BK61" s="41">
        <v>5.7</v>
      </c>
      <c r="BT61" s="5">
        <v>1</v>
      </c>
      <c r="BU61" s="41">
        <v>0.08</v>
      </c>
      <c r="CG61" s="41">
        <v>0</v>
      </c>
      <c r="DC61" s="41">
        <v>0</v>
      </c>
      <c r="DY61" s="7" t="s">
        <v>1880</v>
      </c>
      <c r="DZ61" s="7">
        <f t="shared" si="0"/>
        <v>1</v>
      </c>
      <c r="EA61" s="41" t="s">
        <v>171</v>
      </c>
      <c r="EB61" s="41" t="s">
        <v>0</v>
      </c>
      <c r="EC61" s="41">
        <f t="shared" si="12"/>
        <v>0</v>
      </c>
      <c r="ED61" s="41">
        <f t="shared" si="1"/>
        <v>0</v>
      </c>
      <c r="EE61" s="41">
        <f t="shared" si="2"/>
        <v>5.7000000000000002E-2</v>
      </c>
      <c r="EF61" s="41">
        <f t="shared" si="3"/>
        <v>0</v>
      </c>
      <c r="EG61" s="41">
        <f t="shared" si="4"/>
        <v>0</v>
      </c>
      <c r="EI61" s="5">
        <f t="shared" si="13"/>
        <v>189.23561919999997</v>
      </c>
      <c r="EJ61" s="3">
        <f t="shared" si="5"/>
        <v>1078.64302944</v>
      </c>
      <c r="EK61" s="3">
        <f t="shared" si="14"/>
        <v>0</v>
      </c>
      <c r="EL61" s="3">
        <f t="shared" si="15"/>
        <v>0</v>
      </c>
      <c r="EM61" s="3">
        <f t="shared" si="16"/>
        <v>0</v>
      </c>
      <c r="EN61" s="3">
        <f t="shared" si="17"/>
        <v>0</v>
      </c>
      <c r="EO61" s="3">
        <f t="shared" si="18"/>
        <v>0</v>
      </c>
      <c r="EP61" s="3">
        <f t="shared" si="19"/>
        <v>0</v>
      </c>
      <c r="EQ61" s="3">
        <f t="shared" si="20"/>
        <v>0</v>
      </c>
      <c r="ER61" s="3">
        <f t="shared" si="21"/>
        <v>0</v>
      </c>
      <c r="ES61" s="3">
        <f t="shared" si="22"/>
        <v>57</v>
      </c>
      <c r="ET61" s="3">
        <f t="shared" si="23"/>
        <v>4.5599999999999996</v>
      </c>
      <c r="EU61" s="3">
        <f t="shared" si="24"/>
        <v>0</v>
      </c>
      <c r="EV61" s="3">
        <f t="shared" si="25"/>
        <v>0</v>
      </c>
      <c r="EW61" s="3">
        <f t="shared" si="26"/>
        <v>0</v>
      </c>
      <c r="EX61" s="3">
        <f t="shared" si="27"/>
        <v>0</v>
      </c>
      <c r="EY61" s="3">
        <f t="shared" si="28"/>
        <v>0</v>
      </c>
      <c r="EZ61" s="3">
        <f t="shared" si="29"/>
        <v>0</v>
      </c>
      <c r="FA61" s="3">
        <f t="shared" si="30"/>
        <v>0</v>
      </c>
      <c r="FB61" s="3">
        <f t="shared" si="31"/>
        <v>0</v>
      </c>
      <c r="FC61" s="3">
        <f t="shared" si="6"/>
        <v>0</v>
      </c>
      <c r="FD61" s="41">
        <f t="shared" si="32"/>
        <v>0</v>
      </c>
      <c r="FG61" s="3">
        <f t="shared" si="7"/>
        <v>0</v>
      </c>
      <c r="FH61" s="3">
        <f t="shared" si="8"/>
        <v>0</v>
      </c>
      <c r="FI61" s="3">
        <f t="shared" si="33"/>
        <v>0</v>
      </c>
      <c r="FJ61" s="3">
        <f t="shared" si="33"/>
        <v>0</v>
      </c>
      <c r="FK61" s="3">
        <f t="shared" si="48"/>
        <v>0</v>
      </c>
      <c r="FL61" s="3">
        <f t="shared" si="48"/>
        <v>0</v>
      </c>
      <c r="FM61" s="3">
        <f t="shared" si="48"/>
        <v>0</v>
      </c>
      <c r="FN61" s="3">
        <f t="shared" si="47"/>
        <v>0</v>
      </c>
      <c r="FO61" s="3">
        <f t="shared" si="47"/>
        <v>0</v>
      </c>
      <c r="FP61" s="3">
        <f t="shared" si="47"/>
        <v>0</v>
      </c>
      <c r="FQ61" s="3">
        <f t="shared" si="47"/>
        <v>0</v>
      </c>
      <c r="FR61" s="3">
        <f t="shared" si="34"/>
        <v>0</v>
      </c>
      <c r="FS61" s="3">
        <f t="shared" si="34"/>
        <v>0</v>
      </c>
      <c r="FT61" s="3">
        <f t="shared" si="34"/>
        <v>0</v>
      </c>
      <c r="FU61" s="3">
        <f t="shared" si="35"/>
        <v>0</v>
      </c>
      <c r="FV61" s="3">
        <f t="shared" si="35"/>
        <v>0</v>
      </c>
      <c r="FW61" s="3">
        <f t="shared" si="35"/>
        <v>0</v>
      </c>
      <c r="FX61" s="3">
        <f t="shared" si="36"/>
        <v>0</v>
      </c>
      <c r="FY61" s="3">
        <f t="shared" si="37"/>
        <v>0</v>
      </c>
      <c r="FZ61" s="3">
        <f t="shared" si="38"/>
        <v>0</v>
      </c>
      <c r="GA61" s="3">
        <f t="shared" si="39"/>
        <v>0</v>
      </c>
      <c r="GB61" s="41" t="s">
        <v>0</v>
      </c>
      <c r="GC61" s="41">
        <f t="shared" si="10"/>
        <v>5.7</v>
      </c>
      <c r="GD61" s="4">
        <f t="shared" si="11"/>
        <v>1</v>
      </c>
      <c r="GE61" s="41">
        <f t="shared" si="40"/>
        <v>5.7</v>
      </c>
      <c r="GI61" s="41" t="s">
        <v>0</v>
      </c>
    </row>
    <row r="62" spans="1:191" x14ac:dyDescent="0.55000000000000004">
      <c r="A62" s="41" t="s">
        <v>1174</v>
      </c>
      <c r="B62" s="41" t="s">
        <v>60</v>
      </c>
      <c r="C62" s="41" t="s">
        <v>69</v>
      </c>
      <c r="D62" s="41" t="s">
        <v>66</v>
      </c>
      <c r="E62" s="41" t="s">
        <v>1791</v>
      </c>
      <c r="F62" s="41">
        <v>0</v>
      </c>
      <c r="G62" s="25" t="s">
        <v>113</v>
      </c>
      <c r="H62" s="41">
        <v>0</v>
      </c>
      <c r="I62" s="41">
        <v>0</v>
      </c>
      <c r="J62" s="41">
        <v>5.4440045999999992E-2</v>
      </c>
      <c r="K62" s="41">
        <v>0</v>
      </c>
      <c r="L62" s="41">
        <v>0</v>
      </c>
      <c r="M62" s="41" t="s">
        <v>206</v>
      </c>
      <c r="N62" s="41" t="s">
        <v>204</v>
      </c>
      <c r="O62" s="41" t="s">
        <v>1791</v>
      </c>
      <c r="P62" s="41" t="s">
        <v>1905</v>
      </c>
      <c r="Q62" s="41" t="s">
        <v>1905</v>
      </c>
      <c r="S62" s="41">
        <v>0</v>
      </c>
      <c r="AO62" s="41">
        <v>0</v>
      </c>
      <c r="BK62" s="4">
        <v>6.63903</v>
      </c>
      <c r="BT62" s="41">
        <v>0.82</v>
      </c>
      <c r="BU62" s="41">
        <v>0.04</v>
      </c>
      <c r="BZ62" s="41">
        <v>19.7</v>
      </c>
      <c r="CG62" s="41">
        <v>0</v>
      </c>
      <c r="DC62" s="41">
        <v>0</v>
      </c>
      <c r="DY62" s="7" t="s">
        <v>1880</v>
      </c>
      <c r="DZ62" s="7">
        <f t="shared" si="0"/>
        <v>0.82</v>
      </c>
      <c r="EA62" s="41" t="s">
        <v>205</v>
      </c>
      <c r="EB62" s="41" t="s">
        <v>0</v>
      </c>
      <c r="EC62" s="41">
        <f t="shared" si="12"/>
        <v>0</v>
      </c>
      <c r="ED62" s="41">
        <f t="shared" si="1"/>
        <v>0</v>
      </c>
      <c r="EE62" s="41">
        <f t="shared" si="2"/>
        <v>5.4440045999999992E-2</v>
      </c>
      <c r="EF62" s="41">
        <f t="shared" si="3"/>
        <v>0</v>
      </c>
      <c r="EG62" s="41">
        <f t="shared" si="4"/>
        <v>0</v>
      </c>
      <c r="EI62" s="5">
        <f t="shared" si="13"/>
        <v>154.90360960000001</v>
      </c>
      <c r="EJ62" s="3">
        <f t="shared" si="5"/>
        <v>1028.409711242688</v>
      </c>
      <c r="EK62" s="3">
        <f t="shared" si="14"/>
        <v>0</v>
      </c>
      <c r="EL62" s="3">
        <f t="shared" si="15"/>
        <v>0</v>
      </c>
      <c r="EM62" s="3">
        <f t="shared" si="16"/>
        <v>0</v>
      </c>
      <c r="EN62" s="3">
        <f t="shared" si="17"/>
        <v>0</v>
      </c>
      <c r="EO62" s="3">
        <f t="shared" si="18"/>
        <v>0</v>
      </c>
      <c r="EP62" s="3">
        <f t="shared" si="19"/>
        <v>0</v>
      </c>
      <c r="EQ62" s="3">
        <f t="shared" si="20"/>
        <v>0</v>
      </c>
      <c r="ER62" s="3">
        <f t="shared" si="21"/>
        <v>0</v>
      </c>
      <c r="ES62" s="3">
        <f t="shared" si="22"/>
        <v>54.440045999999995</v>
      </c>
      <c r="ET62" s="3">
        <f t="shared" si="23"/>
        <v>2.6556119999999996</v>
      </c>
      <c r="EU62" s="3">
        <f t="shared" si="24"/>
        <v>0</v>
      </c>
      <c r="EV62" s="3">
        <f t="shared" si="25"/>
        <v>0</v>
      </c>
      <c r="EW62" s="3">
        <f t="shared" si="26"/>
        <v>0</v>
      </c>
      <c r="EX62" s="3">
        <f t="shared" si="27"/>
        <v>0</v>
      </c>
      <c r="EY62" s="3">
        <f t="shared" si="28"/>
        <v>1307.8889100000001</v>
      </c>
      <c r="EZ62" s="3">
        <f t="shared" si="29"/>
        <v>0</v>
      </c>
      <c r="FA62" s="3">
        <f t="shared" si="30"/>
        <v>0</v>
      </c>
      <c r="FB62" s="3">
        <f t="shared" si="31"/>
        <v>0</v>
      </c>
      <c r="FC62" s="3">
        <f t="shared" si="6"/>
        <v>0</v>
      </c>
      <c r="FD62" s="41">
        <f t="shared" si="32"/>
        <v>0</v>
      </c>
      <c r="FG62" s="3">
        <f t="shared" si="7"/>
        <v>0</v>
      </c>
      <c r="FH62" s="3">
        <f t="shared" si="8"/>
        <v>0</v>
      </c>
      <c r="FI62" s="3">
        <f t="shared" si="33"/>
        <v>0</v>
      </c>
      <c r="FJ62" s="3">
        <f t="shared" si="33"/>
        <v>0</v>
      </c>
      <c r="FK62" s="3">
        <f t="shared" si="48"/>
        <v>0</v>
      </c>
      <c r="FL62" s="3">
        <f t="shared" si="48"/>
        <v>0</v>
      </c>
      <c r="FM62" s="3">
        <f t="shared" si="48"/>
        <v>0</v>
      </c>
      <c r="FN62" s="3">
        <f t="shared" si="47"/>
        <v>0</v>
      </c>
      <c r="FO62" s="3">
        <f t="shared" si="47"/>
        <v>0</v>
      </c>
      <c r="FP62" s="3">
        <f t="shared" si="47"/>
        <v>0</v>
      </c>
      <c r="FQ62" s="3">
        <f t="shared" si="47"/>
        <v>0</v>
      </c>
      <c r="FR62" s="3">
        <f t="shared" si="34"/>
        <v>0</v>
      </c>
      <c r="FS62" s="3">
        <f t="shared" si="34"/>
        <v>0</v>
      </c>
      <c r="FT62" s="3">
        <f t="shared" si="34"/>
        <v>0</v>
      </c>
      <c r="FU62" s="3">
        <f t="shared" si="35"/>
        <v>0</v>
      </c>
      <c r="FV62" s="3">
        <f t="shared" si="35"/>
        <v>0</v>
      </c>
      <c r="FW62" s="3">
        <f t="shared" si="35"/>
        <v>0</v>
      </c>
      <c r="FX62" s="3">
        <f t="shared" si="36"/>
        <v>0</v>
      </c>
      <c r="FY62" s="3">
        <f t="shared" si="37"/>
        <v>0</v>
      </c>
      <c r="FZ62" s="3">
        <f t="shared" si="38"/>
        <v>0</v>
      </c>
      <c r="GA62" s="3">
        <f t="shared" si="39"/>
        <v>0</v>
      </c>
      <c r="GB62" s="41" t="s">
        <v>0</v>
      </c>
      <c r="GC62" s="41">
        <f t="shared" si="10"/>
        <v>6.63903</v>
      </c>
      <c r="GD62" s="4">
        <f t="shared" si="11"/>
        <v>0.82</v>
      </c>
      <c r="GE62" s="41">
        <f t="shared" si="40"/>
        <v>5.4440045999999995</v>
      </c>
      <c r="GI62" s="41" t="s">
        <v>0</v>
      </c>
    </row>
    <row r="63" spans="1:191" x14ac:dyDescent="0.55000000000000004">
      <c r="A63" s="41" t="s">
        <v>1175</v>
      </c>
      <c r="B63" s="41" t="s">
        <v>60</v>
      </c>
      <c r="C63" s="41" t="s">
        <v>69</v>
      </c>
      <c r="D63" s="41" t="s">
        <v>66</v>
      </c>
      <c r="E63" s="41" t="s">
        <v>1791</v>
      </c>
      <c r="F63" s="41">
        <v>0</v>
      </c>
      <c r="G63" s="41" t="s">
        <v>113</v>
      </c>
      <c r="H63" s="41">
        <v>0</v>
      </c>
      <c r="I63" s="41">
        <v>4.65268E-2</v>
      </c>
      <c r="J63" s="41">
        <v>7.1841000000000014E-3</v>
      </c>
      <c r="K63" s="41">
        <v>0</v>
      </c>
      <c r="L63" s="41">
        <v>0</v>
      </c>
      <c r="M63" s="41" t="s">
        <v>219</v>
      </c>
      <c r="N63" s="41" t="s">
        <v>81</v>
      </c>
      <c r="O63" s="41" t="s">
        <v>1791</v>
      </c>
      <c r="P63" s="41" t="s">
        <v>1909</v>
      </c>
      <c r="Q63" s="41" t="s">
        <v>1909</v>
      </c>
      <c r="S63" s="41">
        <v>0</v>
      </c>
      <c r="AO63" s="4">
        <v>5.6740000000000004</v>
      </c>
      <c r="AX63" s="41">
        <v>0.82</v>
      </c>
      <c r="AY63" s="41">
        <v>0.06</v>
      </c>
      <c r="BD63" s="5">
        <f>26.3*(2*55.85/(2*55.85+3*16.001))</f>
        <v>18.394832908586565</v>
      </c>
      <c r="BK63" s="4">
        <v>0.93300000000000005</v>
      </c>
      <c r="BT63" s="41">
        <v>0.77</v>
      </c>
      <c r="BU63" s="41">
        <v>0.05</v>
      </c>
      <c r="BZ63" s="5">
        <f>24.7*(2*55.85/(2*55.85+3*16.001))</f>
        <v>17.27575562137217</v>
      </c>
      <c r="CG63" s="41">
        <v>0</v>
      </c>
      <c r="DC63" s="41">
        <v>0</v>
      </c>
      <c r="DY63" s="7" t="s">
        <v>1880</v>
      </c>
      <c r="DZ63" s="7">
        <f t="shared" si="0"/>
        <v>0.81293930679582271</v>
      </c>
      <c r="EA63" s="41" t="s">
        <v>86</v>
      </c>
      <c r="EB63" s="41" t="s">
        <v>0</v>
      </c>
      <c r="EC63" s="41">
        <f t="shared" si="12"/>
        <v>0</v>
      </c>
      <c r="ED63" s="41">
        <f t="shared" si="1"/>
        <v>4.65268E-2</v>
      </c>
      <c r="EE63" s="41">
        <f t="shared" si="2"/>
        <v>7.1841000000000014E-3</v>
      </c>
      <c r="EF63" s="41">
        <f t="shared" si="3"/>
        <v>0</v>
      </c>
      <c r="EG63" s="41">
        <f t="shared" si="4"/>
        <v>0</v>
      </c>
      <c r="EI63" s="5">
        <f t="shared" si="13"/>
        <v>166.11531415701469</v>
      </c>
      <c r="EJ63" s="3">
        <f t="shared" si="5"/>
        <v>1097.5238806353962</v>
      </c>
      <c r="EK63" s="3">
        <f t="shared" si="14"/>
        <v>0</v>
      </c>
      <c r="EL63" s="3">
        <f t="shared" si="15"/>
        <v>0</v>
      </c>
      <c r="EM63" s="3">
        <f t="shared" si="16"/>
        <v>0</v>
      </c>
      <c r="EN63" s="3">
        <f t="shared" si="17"/>
        <v>0</v>
      </c>
      <c r="EO63" s="3">
        <f t="shared" si="18"/>
        <v>0</v>
      </c>
      <c r="EP63" s="3">
        <f t="shared" si="19"/>
        <v>0</v>
      </c>
      <c r="EQ63" s="3">
        <f t="shared" si="20"/>
        <v>0</v>
      </c>
      <c r="ER63" s="3">
        <f t="shared" si="21"/>
        <v>0</v>
      </c>
      <c r="ES63" s="3">
        <f t="shared" si="22"/>
        <v>53.710900000000002</v>
      </c>
      <c r="ET63" s="3">
        <f t="shared" si="23"/>
        <v>3.8709000000000002</v>
      </c>
      <c r="EU63" s="3">
        <f t="shared" si="24"/>
        <v>0</v>
      </c>
      <c r="EV63" s="3">
        <f t="shared" si="25"/>
        <v>0</v>
      </c>
      <c r="EW63" s="3">
        <f t="shared" si="26"/>
        <v>0</v>
      </c>
      <c r="EX63" s="3">
        <f t="shared" si="27"/>
        <v>0</v>
      </c>
      <c r="EY63" s="3">
        <f t="shared" si="28"/>
        <v>1204.9056191806042</v>
      </c>
      <c r="EZ63" s="3">
        <f t="shared" si="29"/>
        <v>0</v>
      </c>
      <c r="FA63" s="3">
        <f t="shared" si="30"/>
        <v>0</v>
      </c>
      <c r="FB63" s="3">
        <f t="shared" si="31"/>
        <v>0</v>
      </c>
      <c r="FC63" s="3">
        <f t="shared" si="6"/>
        <v>0</v>
      </c>
      <c r="FD63" s="41">
        <f t="shared" si="32"/>
        <v>0</v>
      </c>
      <c r="FG63" s="3">
        <f t="shared" si="7"/>
        <v>0</v>
      </c>
      <c r="FH63" s="3">
        <f t="shared" si="8"/>
        <v>0</v>
      </c>
      <c r="FI63" s="3">
        <f t="shared" si="33"/>
        <v>0</v>
      </c>
      <c r="FJ63" s="3">
        <f t="shared" si="33"/>
        <v>0</v>
      </c>
      <c r="FK63" s="3">
        <f t="shared" si="48"/>
        <v>0</v>
      </c>
      <c r="FL63" s="3">
        <f t="shared" si="48"/>
        <v>0</v>
      </c>
      <c r="FM63" s="3">
        <f t="shared" si="48"/>
        <v>0</v>
      </c>
      <c r="FN63" s="3">
        <f t="shared" si="47"/>
        <v>0</v>
      </c>
      <c r="FO63" s="3">
        <f t="shared" si="47"/>
        <v>0</v>
      </c>
      <c r="FP63" s="3">
        <f t="shared" si="47"/>
        <v>0</v>
      </c>
      <c r="FQ63" s="3">
        <f t="shared" si="47"/>
        <v>0</v>
      </c>
      <c r="FR63" s="3">
        <f t="shared" si="34"/>
        <v>0</v>
      </c>
      <c r="FS63" s="3">
        <f t="shared" si="34"/>
        <v>0</v>
      </c>
      <c r="FT63" s="3">
        <f t="shared" si="34"/>
        <v>0</v>
      </c>
      <c r="FU63" s="3">
        <f t="shared" si="35"/>
        <v>0</v>
      </c>
      <c r="FV63" s="3">
        <f t="shared" si="35"/>
        <v>0</v>
      </c>
      <c r="FW63" s="3">
        <f t="shared" si="35"/>
        <v>0</v>
      </c>
      <c r="FX63" s="3">
        <f t="shared" si="36"/>
        <v>0</v>
      </c>
      <c r="FY63" s="3">
        <f t="shared" si="37"/>
        <v>0</v>
      </c>
      <c r="FZ63" s="3">
        <f t="shared" si="38"/>
        <v>0</v>
      </c>
      <c r="GA63" s="3">
        <f t="shared" si="39"/>
        <v>0</v>
      </c>
      <c r="GB63" s="41" t="s">
        <v>0</v>
      </c>
      <c r="GC63" s="41">
        <f t="shared" si="10"/>
        <v>6.6070000000000002</v>
      </c>
      <c r="GD63" s="4">
        <f t="shared" si="11"/>
        <v>0.81293930679582271</v>
      </c>
      <c r="GE63" s="41">
        <f t="shared" si="40"/>
        <v>5.3710900000000006</v>
      </c>
      <c r="GI63" s="41" t="s">
        <v>0</v>
      </c>
    </row>
    <row r="64" spans="1:191" x14ac:dyDescent="0.55000000000000004">
      <c r="A64" s="41" t="s">
        <v>1176</v>
      </c>
      <c r="B64" s="41" t="s">
        <v>60</v>
      </c>
      <c r="C64" s="41" t="s">
        <v>69</v>
      </c>
      <c r="D64" s="41" t="s">
        <v>66</v>
      </c>
      <c r="E64" s="41" t="s">
        <v>1791</v>
      </c>
      <c r="F64" s="41">
        <v>0</v>
      </c>
      <c r="G64" s="41" t="s">
        <v>113</v>
      </c>
      <c r="H64" s="41">
        <v>0</v>
      </c>
      <c r="I64" s="41">
        <v>0</v>
      </c>
      <c r="J64" s="41">
        <v>5.1905699999999992E-2</v>
      </c>
      <c r="K64" s="41">
        <v>0</v>
      </c>
      <c r="L64" s="41">
        <v>0</v>
      </c>
      <c r="M64" s="41" t="s">
        <v>220</v>
      </c>
      <c r="N64" s="41" t="s">
        <v>221</v>
      </c>
      <c r="O64" s="41" t="s">
        <v>1791</v>
      </c>
      <c r="P64" s="41" t="s">
        <v>1912</v>
      </c>
      <c r="Q64" s="41" t="s">
        <v>1912</v>
      </c>
      <c r="S64" s="41">
        <v>0</v>
      </c>
      <c r="AO64" s="41">
        <v>0</v>
      </c>
      <c r="BK64" s="41">
        <v>5.39</v>
      </c>
      <c r="BT64" s="41">
        <v>0.96299999999999997</v>
      </c>
      <c r="BU64" s="41">
        <v>8.4000000000000005E-2</v>
      </c>
      <c r="BZ64" s="41">
        <v>21.1</v>
      </c>
      <c r="CG64" s="41">
        <v>0</v>
      </c>
      <c r="DC64" s="41">
        <v>0</v>
      </c>
      <c r="DY64" s="7" t="s">
        <v>1880</v>
      </c>
      <c r="DZ64" s="7">
        <f t="shared" si="0"/>
        <v>0.96299999999999997</v>
      </c>
      <c r="EA64" s="41" t="s">
        <v>80</v>
      </c>
      <c r="EB64" s="41" t="s">
        <v>0</v>
      </c>
      <c r="EC64" s="41">
        <f t="shared" si="12"/>
        <v>0</v>
      </c>
      <c r="ED64" s="41">
        <f t="shared" si="1"/>
        <v>0</v>
      </c>
      <c r="EE64" s="41">
        <f t="shared" si="2"/>
        <v>5.1905699999999992E-2</v>
      </c>
      <c r="EF64" s="41">
        <f t="shared" si="3"/>
        <v>0</v>
      </c>
      <c r="EG64" s="41">
        <f t="shared" si="4"/>
        <v>0</v>
      </c>
      <c r="EI64" s="5">
        <f t="shared" si="13"/>
        <v>206.91122015999994</v>
      </c>
      <c r="EJ64" s="3">
        <f t="shared" si="5"/>
        <v>1115.2514766623997</v>
      </c>
      <c r="EK64" s="3">
        <f t="shared" si="14"/>
        <v>0</v>
      </c>
      <c r="EL64" s="3">
        <f t="shared" si="15"/>
        <v>0</v>
      </c>
      <c r="EM64" s="3">
        <f t="shared" si="16"/>
        <v>0</v>
      </c>
      <c r="EN64" s="3">
        <f t="shared" si="17"/>
        <v>0</v>
      </c>
      <c r="EO64" s="3">
        <f t="shared" si="18"/>
        <v>0</v>
      </c>
      <c r="EP64" s="3">
        <f t="shared" si="19"/>
        <v>0</v>
      </c>
      <c r="EQ64" s="3">
        <f t="shared" si="20"/>
        <v>0</v>
      </c>
      <c r="ER64" s="3">
        <f t="shared" si="21"/>
        <v>0</v>
      </c>
      <c r="ES64" s="3">
        <f t="shared" si="22"/>
        <v>51.905699999999989</v>
      </c>
      <c r="ET64" s="3">
        <f t="shared" si="23"/>
        <v>4.5275999999999996</v>
      </c>
      <c r="EU64" s="3">
        <f t="shared" si="24"/>
        <v>0</v>
      </c>
      <c r="EV64" s="3">
        <f t="shared" si="25"/>
        <v>0</v>
      </c>
      <c r="EW64" s="3">
        <f t="shared" si="26"/>
        <v>0</v>
      </c>
      <c r="EX64" s="3">
        <f t="shared" si="27"/>
        <v>0</v>
      </c>
      <c r="EY64" s="3">
        <f t="shared" si="28"/>
        <v>1137.29</v>
      </c>
      <c r="EZ64" s="3">
        <f t="shared" si="29"/>
        <v>0</v>
      </c>
      <c r="FA64" s="3">
        <f t="shared" si="30"/>
        <v>0</v>
      </c>
      <c r="FB64" s="3">
        <f t="shared" si="31"/>
        <v>0</v>
      </c>
      <c r="FC64" s="3">
        <f t="shared" si="6"/>
        <v>0</v>
      </c>
      <c r="FD64" s="41">
        <f t="shared" si="32"/>
        <v>0</v>
      </c>
      <c r="FG64" s="3">
        <f t="shared" si="7"/>
        <v>0</v>
      </c>
      <c r="FH64" s="3">
        <f t="shared" si="8"/>
        <v>0</v>
      </c>
      <c r="FI64" s="3">
        <f t="shared" si="33"/>
        <v>0</v>
      </c>
      <c r="FJ64" s="3">
        <f t="shared" si="33"/>
        <v>0</v>
      </c>
      <c r="FK64" s="3">
        <f t="shared" si="48"/>
        <v>0</v>
      </c>
      <c r="FL64" s="3">
        <f t="shared" si="48"/>
        <v>0</v>
      </c>
      <c r="FM64" s="3">
        <f t="shared" si="48"/>
        <v>0</v>
      </c>
      <c r="FN64" s="3">
        <f t="shared" si="47"/>
        <v>0</v>
      </c>
      <c r="FO64" s="3">
        <f t="shared" si="47"/>
        <v>0</v>
      </c>
      <c r="FP64" s="3">
        <f t="shared" si="47"/>
        <v>0</v>
      </c>
      <c r="FQ64" s="3">
        <f t="shared" si="47"/>
        <v>0</v>
      </c>
      <c r="FR64" s="3">
        <f t="shared" si="34"/>
        <v>0</v>
      </c>
      <c r="FS64" s="3">
        <f t="shared" si="34"/>
        <v>0</v>
      </c>
      <c r="FT64" s="3">
        <f t="shared" si="34"/>
        <v>0</v>
      </c>
      <c r="FU64" s="3">
        <f t="shared" si="35"/>
        <v>0</v>
      </c>
      <c r="FV64" s="3">
        <f t="shared" si="35"/>
        <v>0</v>
      </c>
      <c r="FW64" s="3">
        <f t="shared" si="35"/>
        <v>0</v>
      </c>
      <c r="FX64" s="3">
        <f t="shared" si="36"/>
        <v>0</v>
      </c>
      <c r="FY64" s="3">
        <f t="shared" si="37"/>
        <v>0</v>
      </c>
      <c r="FZ64" s="3">
        <f t="shared" si="38"/>
        <v>0</v>
      </c>
      <c r="GA64" s="3">
        <f t="shared" si="39"/>
        <v>0</v>
      </c>
      <c r="GB64" s="41" t="s">
        <v>0</v>
      </c>
      <c r="GC64" s="41">
        <f t="shared" si="10"/>
        <v>5.39</v>
      </c>
      <c r="GD64" s="4">
        <f t="shared" si="11"/>
        <v>0.96299999999999997</v>
      </c>
      <c r="GE64" s="41">
        <f t="shared" si="40"/>
        <v>5.1905699999999992</v>
      </c>
      <c r="GI64" s="41" t="s">
        <v>0</v>
      </c>
    </row>
    <row r="65" spans="1:191" x14ac:dyDescent="0.55000000000000004">
      <c r="A65" s="41" t="s">
        <v>1177</v>
      </c>
      <c r="B65" s="41" t="s">
        <v>60</v>
      </c>
      <c r="C65" s="41" t="s">
        <v>69</v>
      </c>
      <c r="D65" s="41" t="s">
        <v>66</v>
      </c>
      <c r="E65" s="41" t="s">
        <v>1791</v>
      </c>
      <c r="F65" s="41">
        <v>0</v>
      </c>
      <c r="G65" s="41" t="s">
        <v>73</v>
      </c>
      <c r="H65" s="41">
        <v>1.9199999999999998E-2</v>
      </c>
      <c r="I65" s="41">
        <v>1.5150000000000002E-2</v>
      </c>
      <c r="J65" s="41">
        <v>1.3299999999999999E-2</v>
      </c>
      <c r="K65" s="41">
        <v>0</v>
      </c>
      <c r="L65" s="41">
        <v>4.2770000000000002E-2</v>
      </c>
      <c r="M65" s="41" t="s">
        <v>161</v>
      </c>
      <c r="N65" s="41" t="s">
        <v>162</v>
      </c>
      <c r="O65" s="41" t="s">
        <v>1791</v>
      </c>
      <c r="P65" s="41" t="s">
        <v>1901</v>
      </c>
      <c r="Q65" s="41" t="s">
        <v>1901</v>
      </c>
      <c r="S65" s="41">
        <v>1.6</v>
      </c>
      <c r="AB65" s="4">
        <v>1.2</v>
      </c>
      <c r="AC65" s="41">
        <v>7.8E-2</v>
      </c>
      <c r="AO65" s="41">
        <v>1.5</v>
      </c>
      <c r="AX65" s="41">
        <v>1.01</v>
      </c>
      <c r="AY65" s="41">
        <v>7.2999999999999995E-2</v>
      </c>
      <c r="BK65" s="41">
        <v>1.4</v>
      </c>
      <c r="BT65" s="41">
        <v>0.95</v>
      </c>
      <c r="BU65" s="41">
        <v>7.3999999999999996E-2</v>
      </c>
      <c r="CG65" s="41">
        <v>0</v>
      </c>
      <c r="DC65" s="41">
        <v>4.7</v>
      </c>
      <c r="DL65" s="41">
        <v>0.91</v>
      </c>
      <c r="DM65" s="41">
        <v>0.06</v>
      </c>
      <c r="DY65" s="7" t="s">
        <v>1880</v>
      </c>
      <c r="DZ65" s="7">
        <f t="shared" si="0"/>
        <v>1.0588888888888888</v>
      </c>
      <c r="EA65" s="41" t="s">
        <v>64</v>
      </c>
      <c r="EB65" s="41" t="s">
        <v>0</v>
      </c>
      <c r="EC65" s="41">
        <f t="shared" si="12"/>
        <v>1.9199999999999998E-2</v>
      </c>
      <c r="ED65" s="41">
        <f t="shared" si="1"/>
        <v>1.5150000000000002E-2</v>
      </c>
      <c r="EE65" s="41">
        <f t="shared" si="2"/>
        <v>1.3299999999999999E-2</v>
      </c>
      <c r="EF65" s="41">
        <f t="shared" si="3"/>
        <v>0</v>
      </c>
      <c r="EG65" s="41">
        <f t="shared" si="4"/>
        <v>4.2770000000000002E-2</v>
      </c>
      <c r="EI65" s="5">
        <f t="shared" si="13"/>
        <v>193.39188257688886</v>
      </c>
      <c r="EJ65" s="3">
        <f t="shared" si="5"/>
        <v>870.26347159599993</v>
      </c>
      <c r="EK65" s="3">
        <f t="shared" si="14"/>
        <v>0</v>
      </c>
      <c r="EL65" s="3">
        <f t="shared" si="15"/>
        <v>0</v>
      </c>
      <c r="EM65" s="3">
        <f t="shared" si="16"/>
        <v>0</v>
      </c>
      <c r="EN65" s="3">
        <f t="shared" si="17"/>
        <v>0</v>
      </c>
      <c r="EO65" s="3">
        <f t="shared" si="18"/>
        <v>0</v>
      </c>
      <c r="EP65" s="3">
        <f t="shared" si="19"/>
        <v>0</v>
      </c>
      <c r="EQ65" s="3">
        <f t="shared" si="20"/>
        <v>0</v>
      </c>
      <c r="ER65" s="3">
        <f t="shared" si="21"/>
        <v>0</v>
      </c>
      <c r="ES65" s="3">
        <f t="shared" si="22"/>
        <v>47.65</v>
      </c>
      <c r="ET65" s="3">
        <f t="shared" si="23"/>
        <v>3.3789999999999996</v>
      </c>
      <c r="EU65" s="3">
        <f t="shared" si="24"/>
        <v>0</v>
      </c>
      <c r="EV65" s="3">
        <f t="shared" si="25"/>
        <v>0</v>
      </c>
      <c r="EW65" s="3">
        <f t="shared" si="26"/>
        <v>0</v>
      </c>
      <c r="EX65" s="3">
        <f t="shared" si="27"/>
        <v>0</v>
      </c>
      <c r="EY65" s="3">
        <f t="shared" si="28"/>
        <v>0</v>
      </c>
      <c r="EZ65" s="3">
        <f t="shared" si="29"/>
        <v>0</v>
      </c>
      <c r="FA65" s="3">
        <f t="shared" si="30"/>
        <v>0</v>
      </c>
      <c r="FB65" s="3">
        <f t="shared" si="31"/>
        <v>0</v>
      </c>
      <c r="FC65" s="3">
        <f t="shared" si="6"/>
        <v>0</v>
      </c>
      <c r="FD65" s="41">
        <f t="shared" si="32"/>
        <v>0</v>
      </c>
      <c r="FF65" s="5">
        <f>FG65/(CG65+DC65)</f>
        <v>162.90911439999999</v>
      </c>
      <c r="FG65" s="3">
        <f t="shared" si="7"/>
        <v>765.67283768000004</v>
      </c>
      <c r="FH65" s="3">
        <f t="shared" si="8"/>
        <v>0</v>
      </c>
      <c r="FI65" s="3">
        <f t="shared" si="33"/>
        <v>0</v>
      </c>
      <c r="FJ65" s="3">
        <f t="shared" si="33"/>
        <v>0</v>
      </c>
      <c r="FK65" s="3">
        <f t="shared" si="48"/>
        <v>0</v>
      </c>
      <c r="FL65" s="3">
        <f t="shared" si="48"/>
        <v>0</v>
      </c>
      <c r="FM65" s="3">
        <f t="shared" si="48"/>
        <v>0</v>
      </c>
      <c r="FN65" s="3">
        <f t="shared" si="47"/>
        <v>0</v>
      </c>
      <c r="FO65" s="3">
        <f t="shared" si="47"/>
        <v>0</v>
      </c>
      <c r="FP65" s="3">
        <f t="shared" si="47"/>
        <v>42.77</v>
      </c>
      <c r="FQ65" s="3">
        <f t="shared" si="47"/>
        <v>2.82</v>
      </c>
      <c r="FR65" s="3">
        <f t="shared" si="34"/>
        <v>0</v>
      </c>
      <c r="FS65" s="3">
        <f t="shared" si="34"/>
        <v>0</v>
      </c>
      <c r="FT65" s="3">
        <f t="shared" si="34"/>
        <v>0</v>
      </c>
      <c r="FU65" s="3">
        <f t="shared" si="35"/>
        <v>0</v>
      </c>
      <c r="FV65" s="3">
        <f t="shared" si="35"/>
        <v>0</v>
      </c>
      <c r="FW65" s="3">
        <f t="shared" si="35"/>
        <v>0</v>
      </c>
      <c r="FX65" s="3">
        <f t="shared" si="36"/>
        <v>0</v>
      </c>
      <c r="FY65" s="3">
        <f t="shared" si="37"/>
        <v>0</v>
      </c>
      <c r="FZ65" s="3">
        <f t="shared" si="38"/>
        <v>0</v>
      </c>
      <c r="GA65" s="3">
        <f t="shared" si="39"/>
        <v>0</v>
      </c>
      <c r="GB65" s="41" t="s">
        <v>0</v>
      </c>
      <c r="GC65" s="41">
        <f t="shared" si="10"/>
        <v>4.5</v>
      </c>
      <c r="GD65" s="4">
        <f t="shared" si="11"/>
        <v>1.0588888888888888</v>
      </c>
      <c r="GE65" s="41">
        <f t="shared" si="40"/>
        <v>4.7649999999999997</v>
      </c>
      <c r="GF65" s="41">
        <f>CG65+DC65</f>
        <v>4.7</v>
      </c>
      <c r="GG65" s="4">
        <f>(CG65*CP65+DC65*DL65)/GF65</f>
        <v>0.91</v>
      </c>
      <c r="GH65" s="41">
        <f t="shared" ref="GH65" si="49">GF65*GG65</f>
        <v>4.2770000000000001</v>
      </c>
      <c r="GI65" s="41" t="s">
        <v>0</v>
      </c>
    </row>
    <row r="66" spans="1:191" x14ac:dyDescent="0.55000000000000004">
      <c r="A66" s="41" t="s">
        <v>1178</v>
      </c>
      <c r="B66" s="41" t="s">
        <v>60</v>
      </c>
      <c r="C66" s="41" t="s">
        <v>69</v>
      </c>
      <c r="D66" s="41" t="s">
        <v>66</v>
      </c>
      <c r="E66" s="41" t="s">
        <v>1791</v>
      </c>
      <c r="F66" s="41">
        <v>0</v>
      </c>
      <c r="G66" s="25" t="s">
        <v>113</v>
      </c>
      <c r="H66" s="41">
        <v>0</v>
      </c>
      <c r="I66" s="41">
        <v>0</v>
      </c>
      <c r="J66" s="41">
        <v>4.5570000000000006E-2</v>
      </c>
      <c r="K66" s="41">
        <v>0</v>
      </c>
      <c r="L66" s="41">
        <v>0</v>
      </c>
      <c r="M66" s="41" t="s">
        <v>1913</v>
      </c>
      <c r="N66" s="41" t="s">
        <v>70</v>
      </c>
      <c r="O66" s="41" t="s">
        <v>1791</v>
      </c>
      <c r="P66" s="41" t="s">
        <v>1898</v>
      </c>
      <c r="Q66" s="41" t="s">
        <v>1898</v>
      </c>
      <c r="S66" s="41">
        <v>0</v>
      </c>
      <c r="AO66" s="41">
        <v>0</v>
      </c>
      <c r="BK66" s="41">
        <v>4.6500000000000004</v>
      </c>
      <c r="BT66" s="41">
        <v>0.98</v>
      </c>
      <c r="BU66" s="41">
        <v>6.9000000000000006E-2</v>
      </c>
      <c r="BZ66" s="41">
        <v>18.5</v>
      </c>
      <c r="CG66" s="41">
        <v>0</v>
      </c>
      <c r="DC66" s="41">
        <v>0</v>
      </c>
      <c r="DY66" s="7" t="s">
        <v>1880</v>
      </c>
      <c r="DZ66" s="7">
        <f t="shared" si="0"/>
        <v>0.98</v>
      </c>
      <c r="EA66" s="41" t="s">
        <v>80</v>
      </c>
      <c r="EB66" s="41" t="s">
        <v>0</v>
      </c>
      <c r="EC66" s="41">
        <f t="shared" si="12"/>
        <v>0</v>
      </c>
      <c r="ED66" s="41">
        <f t="shared" si="1"/>
        <v>0</v>
      </c>
      <c r="EE66" s="41">
        <f t="shared" si="2"/>
        <v>4.5570000000000006E-2</v>
      </c>
      <c r="EF66" s="41">
        <f t="shared" si="3"/>
        <v>0</v>
      </c>
      <c r="EG66" s="41">
        <f t="shared" si="4"/>
        <v>0</v>
      </c>
      <c r="EI66" s="5">
        <f t="shared" si="13"/>
        <v>195.82967155999998</v>
      </c>
      <c r="EJ66" s="3">
        <f t="shared" si="5"/>
        <v>910.607972754</v>
      </c>
      <c r="EK66" s="3">
        <f t="shared" si="14"/>
        <v>0</v>
      </c>
      <c r="EL66" s="3">
        <f t="shared" si="15"/>
        <v>0</v>
      </c>
      <c r="EM66" s="3">
        <f t="shared" si="16"/>
        <v>0</v>
      </c>
      <c r="EN66" s="3">
        <f t="shared" si="17"/>
        <v>0</v>
      </c>
      <c r="EO66" s="3">
        <f t="shared" si="18"/>
        <v>0</v>
      </c>
      <c r="EP66" s="3">
        <f t="shared" si="19"/>
        <v>0</v>
      </c>
      <c r="EQ66" s="3">
        <f t="shared" si="20"/>
        <v>0</v>
      </c>
      <c r="ER66" s="3">
        <f t="shared" si="21"/>
        <v>0</v>
      </c>
      <c r="ES66" s="3">
        <f t="shared" si="22"/>
        <v>45.57</v>
      </c>
      <c r="ET66" s="3">
        <f t="shared" si="23"/>
        <v>3.2085000000000004</v>
      </c>
      <c r="EU66" s="3">
        <f t="shared" si="24"/>
        <v>0</v>
      </c>
      <c r="EV66" s="3">
        <f t="shared" si="25"/>
        <v>0</v>
      </c>
      <c r="EW66" s="3">
        <f t="shared" si="26"/>
        <v>0</v>
      </c>
      <c r="EX66" s="3">
        <f t="shared" si="27"/>
        <v>0</v>
      </c>
      <c r="EY66" s="3">
        <f t="shared" si="28"/>
        <v>860.25</v>
      </c>
      <c r="EZ66" s="3">
        <f t="shared" si="29"/>
        <v>0</v>
      </c>
      <c r="FA66" s="3">
        <f t="shared" si="30"/>
        <v>0</v>
      </c>
      <c r="FB66" s="3">
        <f t="shared" si="31"/>
        <v>0</v>
      </c>
      <c r="FC66" s="3">
        <f t="shared" si="6"/>
        <v>0</v>
      </c>
      <c r="FD66" s="41">
        <f t="shared" si="32"/>
        <v>0</v>
      </c>
      <c r="FG66" s="3">
        <f t="shared" si="7"/>
        <v>0</v>
      </c>
      <c r="FH66" s="3">
        <f t="shared" si="8"/>
        <v>0</v>
      </c>
      <c r="FI66" s="3">
        <f t="shared" si="33"/>
        <v>0</v>
      </c>
      <c r="FJ66" s="3">
        <f t="shared" si="33"/>
        <v>0</v>
      </c>
      <c r="FK66" s="3">
        <f t="shared" si="48"/>
        <v>0</v>
      </c>
      <c r="FL66" s="3">
        <f t="shared" si="48"/>
        <v>0</v>
      </c>
      <c r="FM66" s="3">
        <f t="shared" si="48"/>
        <v>0</v>
      </c>
      <c r="FN66" s="3">
        <f t="shared" si="47"/>
        <v>0</v>
      </c>
      <c r="FO66" s="3">
        <f t="shared" si="47"/>
        <v>0</v>
      </c>
      <c r="FP66" s="3">
        <f t="shared" si="47"/>
        <v>0</v>
      </c>
      <c r="FQ66" s="3">
        <f t="shared" si="47"/>
        <v>0</v>
      </c>
      <c r="FR66" s="3">
        <f t="shared" si="34"/>
        <v>0</v>
      </c>
      <c r="FS66" s="3">
        <f t="shared" si="34"/>
        <v>0</v>
      </c>
      <c r="FT66" s="3">
        <f t="shared" si="34"/>
        <v>0</v>
      </c>
      <c r="FU66" s="3">
        <f t="shared" si="35"/>
        <v>0</v>
      </c>
      <c r="FV66" s="3">
        <f t="shared" si="35"/>
        <v>0</v>
      </c>
      <c r="FW66" s="3">
        <f t="shared" si="35"/>
        <v>0</v>
      </c>
      <c r="FX66" s="3">
        <f t="shared" si="36"/>
        <v>0</v>
      </c>
      <c r="FY66" s="3">
        <f t="shared" si="37"/>
        <v>0</v>
      </c>
      <c r="FZ66" s="3">
        <f t="shared" si="38"/>
        <v>0</v>
      </c>
      <c r="GA66" s="3">
        <f t="shared" si="39"/>
        <v>0</v>
      </c>
      <c r="GB66" s="41" t="s">
        <v>0</v>
      </c>
      <c r="GC66" s="41">
        <f t="shared" si="10"/>
        <v>4.6500000000000004</v>
      </c>
      <c r="GD66" s="4">
        <f t="shared" si="11"/>
        <v>0.98</v>
      </c>
      <c r="GE66" s="41">
        <f t="shared" si="40"/>
        <v>4.5570000000000004</v>
      </c>
      <c r="GI66" s="41" t="s">
        <v>0</v>
      </c>
    </row>
    <row r="67" spans="1:191" x14ac:dyDescent="0.55000000000000004">
      <c r="A67" s="41" t="s">
        <v>1179</v>
      </c>
      <c r="B67" s="41" t="s">
        <v>60</v>
      </c>
      <c r="C67" s="41" t="s">
        <v>69</v>
      </c>
      <c r="D67" s="41" t="s">
        <v>66</v>
      </c>
      <c r="E67" s="41" t="s">
        <v>1791</v>
      </c>
      <c r="F67" s="41">
        <v>0</v>
      </c>
      <c r="G67" s="41" t="s">
        <v>113</v>
      </c>
      <c r="H67" s="41">
        <v>3.8539999999999998E-2</v>
      </c>
      <c r="I67" s="41">
        <v>7.0200000000000011E-3</v>
      </c>
      <c r="J67" s="41">
        <v>0</v>
      </c>
      <c r="K67" s="41">
        <v>0</v>
      </c>
      <c r="L67" s="41">
        <v>0</v>
      </c>
      <c r="M67" s="41" t="s">
        <v>214</v>
      </c>
      <c r="N67" s="41" t="s">
        <v>210</v>
      </c>
      <c r="O67" s="41" t="s">
        <v>1791</v>
      </c>
      <c r="P67" s="41" t="s">
        <v>1902</v>
      </c>
      <c r="Q67" s="41" t="s">
        <v>1902</v>
      </c>
      <c r="S67" s="41">
        <v>4.7</v>
      </c>
      <c r="AB67" s="41">
        <v>0.82</v>
      </c>
      <c r="AC67" s="41">
        <v>0.05</v>
      </c>
      <c r="AO67" s="41">
        <v>0.9</v>
      </c>
      <c r="AX67" s="41">
        <v>0.78</v>
      </c>
      <c r="AY67" s="41">
        <v>0.04</v>
      </c>
      <c r="BK67" s="41">
        <v>0</v>
      </c>
      <c r="CG67" s="41">
        <v>0</v>
      </c>
      <c r="DC67" s="41">
        <v>0</v>
      </c>
      <c r="DY67" s="7" t="s">
        <v>1880</v>
      </c>
      <c r="DZ67" s="7">
        <f t="shared" si="0"/>
        <v>0.8135714285714285</v>
      </c>
      <c r="EA67" s="41" t="s">
        <v>211</v>
      </c>
      <c r="EB67" s="41" t="s">
        <v>0</v>
      </c>
      <c r="EC67" s="41">
        <f t="shared" si="12"/>
        <v>3.8539999999999998E-2</v>
      </c>
      <c r="ED67" s="41">
        <f t="shared" si="1"/>
        <v>7.0200000000000011E-3</v>
      </c>
      <c r="EE67" s="41">
        <f t="shared" si="2"/>
        <v>0</v>
      </c>
      <c r="EF67" s="41">
        <f t="shared" si="3"/>
        <v>0</v>
      </c>
      <c r="EG67" s="41">
        <f t="shared" si="4"/>
        <v>0</v>
      </c>
      <c r="EI67" s="5">
        <f t="shared" si="13"/>
        <v>141.83441965</v>
      </c>
      <c r="EJ67" s="3">
        <f t="shared" si="5"/>
        <v>794.27275004000012</v>
      </c>
      <c r="EK67" s="3">
        <f t="shared" si="14"/>
        <v>0</v>
      </c>
      <c r="EL67" s="3">
        <f t="shared" si="15"/>
        <v>0</v>
      </c>
      <c r="EM67" s="3">
        <f t="shared" si="16"/>
        <v>0</v>
      </c>
      <c r="EN67" s="3">
        <f t="shared" si="17"/>
        <v>0</v>
      </c>
      <c r="EO67" s="3">
        <f t="shared" si="18"/>
        <v>0</v>
      </c>
      <c r="EP67" s="3">
        <f t="shared" si="19"/>
        <v>0</v>
      </c>
      <c r="EQ67" s="3">
        <f t="shared" si="20"/>
        <v>0</v>
      </c>
      <c r="ER67" s="3">
        <f t="shared" si="21"/>
        <v>0</v>
      </c>
      <c r="ES67" s="3">
        <f t="shared" si="22"/>
        <v>45.56</v>
      </c>
      <c r="ET67" s="3">
        <f t="shared" si="23"/>
        <v>2.71</v>
      </c>
      <c r="EU67" s="3">
        <f t="shared" si="24"/>
        <v>0</v>
      </c>
      <c r="EV67" s="3">
        <f t="shared" si="25"/>
        <v>0</v>
      </c>
      <c r="EW67" s="3">
        <f t="shared" si="26"/>
        <v>0</v>
      </c>
      <c r="EX67" s="3">
        <f t="shared" si="27"/>
        <v>0</v>
      </c>
      <c r="EY67" s="3">
        <f t="shared" si="28"/>
        <v>0</v>
      </c>
      <c r="EZ67" s="3">
        <f t="shared" si="29"/>
        <v>0</v>
      </c>
      <c r="FA67" s="3">
        <f t="shared" si="30"/>
        <v>0</v>
      </c>
      <c r="FB67" s="3">
        <f t="shared" si="31"/>
        <v>0</v>
      </c>
      <c r="FC67" s="3">
        <f t="shared" si="6"/>
        <v>0</v>
      </c>
      <c r="FD67" s="41">
        <f t="shared" si="32"/>
        <v>0</v>
      </c>
      <c r="FG67" s="3">
        <f t="shared" si="7"/>
        <v>0</v>
      </c>
      <c r="FH67" s="3">
        <f t="shared" si="8"/>
        <v>0</v>
      </c>
      <c r="FI67" s="3">
        <f t="shared" si="33"/>
        <v>0</v>
      </c>
      <c r="FJ67" s="3">
        <f t="shared" si="33"/>
        <v>0</v>
      </c>
      <c r="FK67" s="3">
        <f t="shared" si="48"/>
        <v>0</v>
      </c>
      <c r="FL67" s="3">
        <f t="shared" si="48"/>
        <v>0</v>
      </c>
      <c r="FM67" s="3">
        <f t="shared" si="48"/>
        <v>0</v>
      </c>
      <c r="FN67" s="3">
        <f t="shared" si="47"/>
        <v>0</v>
      </c>
      <c r="FO67" s="3">
        <f t="shared" si="47"/>
        <v>0</v>
      </c>
      <c r="FP67" s="3">
        <f t="shared" si="47"/>
        <v>0</v>
      </c>
      <c r="FQ67" s="3">
        <f t="shared" si="47"/>
        <v>0</v>
      </c>
      <c r="FR67" s="3">
        <f t="shared" si="34"/>
        <v>0</v>
      </c>
      <c r="FS67" s="3">
        <f t="shared" si="34"/>
        <v>0</v>
      </c>
      <c r="FT67" s="3">
        <f t="shared" si="34"/>
        <v>0</v>
      </c>
      <c r="FU67" s="3">
        <f t="shared" si="35"/>
        <v>0</v>
      </c>
      <c r="FV67" s="3">
        <f t="shared" si="35"/>
        <v>0</v>
      </c>
      <c r="FW67" s="3">
        <f t="shared" si="35"/>
        <v>0</v>
      </c>
      <c r="FX67" s="3">
        <f t="shared" si="36"/>
        <v>0</v>
      </c>
      <c r="FY67" s="3">
        <f t="shared" si="37"/>
        <v>0</v>
      </c>
      <c r="FZ67" s="3">
        <f t="shared" si="38"/>
        <v>0</v>
      </c>
      <c r="GA67" s="3">
        <f t="shared" si="39"/>
        <v>0</v>
      </c>
      <c r="GB67" s="41" t="s">
        <v>0</v>
      </c>
      <c r="GC67" s="41">
        <f t="shared" si="10"/>
        <v>5.6000000000000005</v>
      </c>
      <c r="GD67" s="4">
        <f t="shared" si="11"/>
        <v>0.8135714285714285</v>
      </c>
      <c r="GE67" s="41">
        <f t="shared" si="40"/>
        <v>4.556</v>
      </c>
      <c r="GI67" s="41" t="s">
        <v>0</v>
      </c>
    </row>
    <row r="68" spans="1:191" x14ac:dyDescent="0.55000000000000004">
      <c r="A68" s="41" t="s">
        <v>1180</v>
      </c>
      <c r="B68" s="41" t="s">
        <v>60</v>
      </c>
      <c r="C68" s="41" t="s">
        <v>69</v>
      </c>
      <c r="D68" s="41" t="s">
        <v>66</v>
      </c>
      <c r="E68" s="41" t="s">
        <v>1791</v>
      </c>
      <c r="F68" s="41">
        <v>0</v>
      </c>
      <c r="G68" s="25" t="s">
        <v>113</v>
      </c>
      <c r="H68" s="41">
        <v>0</v>
      </c>
      <c r="I68" s="41">
        <v>0</v>
      </c>
      <c r="J68" s="41">
        <v>4.3961999999999994E-2</v>
      </c>
      <c r="K68" s="41">
        <v>0</v>
      </c>
      <c r="L68" s="41">
        <v>0</v>
      </c>
      <c r="M68" s="41" t="s">
        <v>222</v>
      </c>
      <c r="N68" s="41" t="s">
        <v>223</v>
      </c>
      <c r="O68" s="41" t="s">
        <v>1791</v>
      </c>
      <c r="P68" s="41" t="s">
        <v>1910</v>
      </c>
      <c r="Q68" s="41" t="s">
        <v>1910</v>
      </c>
      <c r="S68" s="41">
        <v>0</v>
      </c>
      <c r="AO68" s="41">
        <v>0</v>
      </c>
      <c r="BK68" s="41">
        <v>4.3099999999999996</v>
      </c>
      <c r="BT68" s="41">
        <v>1.02</v>
      </c>
      <c r="BU68" s="41">
        <v>6.3E-2</v>
      </c>
      <c r="CG68" s="41">
        <v>0</v>
      </c>
      <c r="DC68" s="41">
        <v>0</v>
      </c>
      <c r="DY68" s="7" t="s">
        <v>1880</v>
      </c>
      <c r="DZ68" s="7">
        <f t="shared" si="0"/>
        <v>1.02</v>
      </c>
      <c r="EA68" s="41" t="s">
        <v>80</v>
      </c>
      <c r="EB68" s="41" t="s">
        <v>0</v>
      </c>
      <c r="EC68" s="41">
        <f t="shared" si="12"/>
        <v>0</v>
      </c>
      <c r="ED68" s="41">
        <f t="shared" si="1"/>
        <v>0</v>
      </c>
      <c r="EE68" s="41">
        <f t="shared" si="2"/>
        <v>4.3961999999999994E-2</v>
      </c>
      <c r="EF68" s="41">
        <f t="shared" si="3"/>
        <v>0</v>
      </c>
      <c r="EG68" s="41">
        <f t="shared" si="4"/>
        <v>0</v>
      </c>
      <c r="EI68" s="5">
        <f t="shared" si="13"/>
        <v>179.51310011999999</v>
      </c>
      <c r="EJ68" s="3">
        <f t="shared" si="5"/>
        <v>773.70146151719985</v>
      </c>
      <c r="EK68" s="3">
        <f t="shared" si="14"/>
        <v>0</v>
      </c>
      <c r="EL68" s="3">
        <f t="shared" si="15"/>
        <v>0</v>
      </c>
      <c r="EM68" s="3">
        <f t="shared" si="16"/>
        <v>0</v>
      </c>
      <c r="EN68" s="3">
        <f t="shared" si="17"/>
        <v>0</v>
      </c>
      <c r="EO68" s="3">
        <f t="shared" si="18"/>
        <v>0</v>
      </c>
      <c r="EP68" s="3">
        <f t="shared" si="19"/>
        <v>0</v>
      </c>
      <c r="EQ68" s="3">
        <f t="shared" si="20"/>
        <v>0</v>
      </c>
      <c r="ER68" s="3">
        <f t="shared" si="21"/>
        <v>0</v>
      </c>
      <c r="ES68" s="3">
        <f t="shared" si="22"/>
        <v>43.961999999999996</v>
      </c>
      <c r="ET68" s="3">
        <f t="shared" si="23"/>
        <v>2.7152999999999996</v>
      </c>
      <c r="EU68" s="3">
        <f t="shared" si="24"/>
        <v>0</v>
      </c>
      <c r="EV68" s="3">
        <f t="shared" si="25"/>
        <v>0</v>
      </c>
      <c r="EW68" s="3">
        <f t="shared" si="26"/>
        <v>0</v>
      </c>
      <c r="EX68" s="3">
        <f t="shared" si="27"/>
        <v>0</v>
      </c>
      <c r="EY68" s="3">
        <f t="shared" si="28"/>
        <v>0</v>
      </c>
      <c r="EZ68" s="3">
        <f t="shared" si="29"/>
        <v>0</v>
      </c>
      <c r="FA68" s="3">
        <f t="shared" si="30"/>
        <v>0</v>
      </c>
      <c r="FB68" s="3">
        <f t="shared" si="31"/>
        <v>0</v>
      </c>
      <c r="FC68" s="3">
        <f t="shared" si="6"/>
        <v>0</v>
      </c>
      <c r="FD68" s="41">
        <f t="shared" si="32"/>
        <v>0</v>
      </c>
      <c r="FG68" s="3">
        <f t="shared" si="7"/>
        <v>0</v>
      </c>
      <c r="FH68" s="3">
        <f t="shared" si="8"/>
        <v>0</v>
      </c>
      <c r="FI68" s="3">
        <f t="shared" si="33"/>
        <v>0</v>
      </c>
      <c r="FJ68" s="3">
        <f t="shared" si="33"/>
        <v>0</v>
      </c>
      <c r="FK68" s="3">
        <f t="shared" si="48"/>
        <v>0</v>
      </c>
      <c r="FL68" s="3">
        <f t="shared" si="48"/>
        <v>0</v>
      </c>
      <c r="FM68" s="3">
        <f t="shared" si="48"/>
        <v>0</v>
      </c>
      <c r="FN68" s="3">
        <f t="shared" si="47"/>
        <v>0</v>
      </c>
      <c r="FO68" s="3">
        <f t="shared" si="47"/>
        <v>0</v>
      </c>
      <c r="FP68" s="3">
        <f t="shared" si="47"/>
        <v>0</v>
      </c>
      <c r="FQ68" s="3">
        <f t="shared" si="47"/>
        <v>0</v>
      </c>
      <c r="FR68" s="3">
        <f t="shared" si="34"/>
        <v>0</v>
      </c>
      <c r="FS68" s="3">
        <f t="shared" si="34"/>
        <v>0</v>
      </c>
      <c r="FT68" s="3">
        <f t="shared" si="34"/>
        <v>0</v>
      </c>
      <c r="FU68" s="3">
        <f t="shared" si="35"/>
        <v>0</v>
      </c>
      <c r="FV68" s="3">
        <f t="shared" si="35"/>
        <v>0</v>
      </c>
      <c r="FW68" s="3">
        <f t="shared" si="35"/>
        <v>0</v>
      </c>
      <c r="FX68" s="3">
        <f t="shared" si="36"/>
        <v>0</v>
      </c>
      <c r="FY68" s="3">
        <f t="shared" si="37"/>
        <v>0</v>
      </c>
      <c r="FZ68" s="3">
        <f t="shared" si="38"/>
        <v>0</v>
      </c>
      <c r="GA68" s="3">
        <f t="shared" si="39"/>
        <v>0</v>
      </c>
      <c r="GB68" s="41" t="s">
        <v>0</v>
      </c>
      <c r="GC68" s="41">
        <f t="shared" si="10"/>
        <v>4.3099999999999996</v>
      </c>
      <c r="GD68" s="4">
        <f t="shared" si="11"/>
        <v>1.02</v>
      </c>
      <c r="GE68" s="41">
        <f t="shared" si="40"/>
        <v>4.3961999999999994</v>
      </c>
      <c r="GI68" s="41" t="s">
        <v>0</v>
      </c>
    </row>
    <row r="69" spans="1:191" x14ac:dyDescent="0.55000000000000004">
      <c r="A69" s="41" t="s">
        <v>1181</v>
      </c>
      <c r="B69" s="41" t="s">
        <v>60</v>
      </c>
      <c r="C69" s="41" t="s">
        <v>69</v>
      </c>
      <c r="D69" s="41" t="s">
        <v>66</v>
      </c>
      <c r="E69" s="41" t="s">
        <v>1791</v>
      </c>
      <c r="F69" s="41">
        <v>0</v>
      </c>
      <c r="G69" s="41" t="s">
        <v>113</v>
      </c>
      <c r="H69" s="41">
        <v>7.6500000000000005E-3</v>
      </c>
      <c r="I69" s="41">
        <v>2.862E-2</v>
      </c>
      <c r="J69" s="41">
        <v>6.000000000000001E-3</v>
      </c>
      <c r="K69" s="41">
        <v>0</v>
      </c>
      <c r="L69" s="41">
        <v>0</v>
      </c>
      <c r="M69" s="41" t="s">
        <v>215</v>
      </c>
      <c r="N69" s="41" t="s">
        <v>210</v>
      </c>
      <c r="O69" s="41" t="s">
        <v>1791</v>
      </c>
      <c r="P69" s="41" t="s">
        <v>1902</v>
      </c>
      <c r="Q69" s="41" t="s">
        <v>1902</v>
      </c>
      <c r="S69" s="41">
        <v>1.7</v>
      </c>
      <c r="AB69" s="41">
        <v>0.45</v>
      </c>
      <c r="AC69" s="4">
        <v>0.1</v>
      </c>
      <c r="AJ69" s="41">
        <v>103</v>
      </c>
      <c r="AO69" s="41">
        <v>10.6</v>
      </c>
      <c r="AX69" s="41">
        <v>0.27</v>
      </c>
      <c r="AY69" s="41">
        <v>7.0000000000000007E-2</v>
      </c>
      <c r="BF69" s="41">
        <v>128</v>
      </c>
      <c r="BK69" s="41">
        <v>1.5</v>
      </c>
      <c r="BT69" s="4">
        <v>0.4</v>
      </c>
      <c r="BU69" s="41">
        <v>7.0000000000000007E-2</v>
      </c>
      <c r="CB69" s="41">
        <v>41</v>
      </c>
      <c r="CG69" s="41">
        <v>0</v>
      </c>
      <c r="DC69" s="41">
        <v>0</v>
      </c>
      <c r="DY69" s="7" t="s">
        <v>1880</v>
      </c>
      <c r="DZ69" s="7">
        <f t="shared" si="0"/>
        <v>0.30630434782608701</v>
      </c>
      <c r="EA69" s="41" t="s">
        <v>211</v>
      </c>
      <c r="EB69" s="41" t="s">
        <v>0</v>
      </c>
      <c r="EC69" s="41">
        <f t="shared" si="12"/>
        <v>7.6500000000000005E-3</v>
      </c>
      <c r="ED69" s="41">
        <f t="shared" si="1"/>
        <v>2.862E-2</v>
      </c>
      <c r="EE69" s="41">
        <f t="shared" si="2"/>
        <v>6.000000000000001E-3</v>
      </c>
      <c r="EF69" s="41">
        <f t="shared" si="3"/>
        <v>0</v>
      </c>
      <c r="EG69" s="41">
        <f t="shared" si="4"/>
        <v>0</v>
      </c>
      <c r="EI69" s="5">
        <f t="shared" si="13"/>
        <v>281.50964196922541</v>
      </c>
      <c r="EJ69" s="3">
        <f t="shared" si="5"/>
        <v>3884.8330591753102</v>
      </c>
      <c r="EK69" s="3">
        <f t="shared" si="14"/>
        <v>0</v>
      </c>
      <c r="EL69" s="3">
        <f t="shared" si="15"/>
        <v>0</v>
      </c>
      <c r="EM69" s="3">
        <f t="shared" si="16"/>
        <v>0</v>
      </c>
      <c r="EN69" s="3">
        <f t="shared" si="17"/>
        <v>0</v>
      </c>
      <c r="EO69" s="3">
        <f t="shared" si="18"/>
        <v>0</v>
      </c>
      <c r="EP69" s="3">
        <f t="shared" si="19"/>
        <v>0</v>
      </c>
      <c r="EQ69" s="3">
        <f t="shared" si="20"/>
        <v>0</v>
      </c>
      <c r="ER69" s="3">
        <f t="shared" si="21"/>
        <v>0</v>
      </c>
      <c r="ES69" s="3">
        <f t="shared" si="22"/>
        <v>42.27</v>
      </c>
      <c r="ET69" s="3">
        <f t="shared" si="23"/>
        <v>10.170000000000002</v>
      </c>
      <c r="EU69" s="3">
        <f t="shared" si="24"/>
        <v>0</v>
      </c>
      <c r="EV69" s="3">
        <f t="shared" si="25"/>
        <v>0</v>
      </c>
      <c r="EW69" s="3">
        <f t="shared" si="26"/>
        <v>0</v>
      </c>
      <c r="EX69" s="3">
        <f t="shared" si="27"/>
        <v>0</v>
      </c>
      <c r="EY69" s="3">
        <f t="shared" si="28"/>
        <v>0</v>
      </c>
      <c r="EZ69" s="3">
        <f t="shared" si="29"/>
        <v>0</v>
      </c>
      <c r="FA69" s="3">
        <f t="shared" si="30"/>
        <v>1593.3999999999999</v>
      </c>
      <c r="FB69" s="3">
        <f t="shared" si="31"/>
        <v>0</v>
      </c>
      <c r="FC69" s="3">
        <f t="shared" si="6"/>
        <v>0</v>
      </c>
      <c r="FD69" s="41">
        <f t="shared" si="32"/>
        <v>0</v>
      </c>
      <c r="FG69" s="3">
        <f t="shared" si="7"/>
        <v>0</v>
      </c>
      <c r="FH69" s="3">
        <f t="shared" si="8"/>
        <v>0</v>
      </c>
      <c r="FI69" s="3">
        <f t="shared" si="33"/>
        <v>0</v>
      </c>
      <c r="FJ69" s="3">
        <f t="shared" si="33"/>
        <v>0</v>
      </c>
      <c r="FK69" s="3">
        <f t="shared" si="48"/>
        <v>0</v>
      </c>
      <c r="FL69" s="3">
        <f t="shared" si="48"/>
        <v>0</v>
      </c>
      <c r="FM69" s="3">
        <f t="shared" si="48"/>
        <v>0</v>
      </c>
      <c r="FN69" s="3">
        <f t="shared" si="47"/>
        <v>0</v>
      </c>
      <c r="FO69" s="3">
        <f t="shared" si="47"/>
        <v>0</v>
      </c>
      <c r="FP69" s="3">
        <f t="shared" si="47"/>
        <v>0</v>
      </c>
      <c r="FQ69" s="3">
        <f t="shared" si="47"/>
        <v>0</v>
      </c>
      <c r="FR69" s="3">
        <f t="shared" si="34"/>
        <v>0</v>
      </c>
      <c r="FS69" s="3">
        <f t="shared" si="34"/>
        <v>0</v>
      </c>
      <c r="FT69" s="3">
        <f t="shared" si="34"/>
        <v>0</v>
      </c>
      <c r="FU69" s="3">
        <f t="shared" si="35"/>
        <v>0</v>
      </c>
      <c r="FV69" s="3">
        <f t="shared" si="35"/>
        <v>0</v>
      </c>
      <c r="FW69" s="3">
        <f t="shared" si="35"/>
        <v>0</v>
      </c>
      <c r="FX69" s="3">
        <f t="shared" si="36"/>
        <v>0</v>
      </c>
      <c r="FY69" s="3">
        <f t="shared" si="37"/>
        <v>0</v>
      </c>
      <c r="FZ69" s="3">
        <f t="shared" si="38"/>
        <v>0</v>
      </c>
      <c r="GA69" s="3">
        <f t="shared" si="39"/>
        <v>0</v>
      </c>
      <c r="GB69" s="41" t="s">
        <v>0</v>
      </c>
      <c r="GC69" s="41">
        <f t="shared" si="10"/>
        <v>13.799999999999999</v>
      </c>
      <c r="GD69" s="4">
        <f t="shared" si="11"/>
        <v>0.30630434782608701</v>
      </c>
      <c r="GE69" s="41">
        <f t="shared" si="40"/>
        <v>4.2270000000000003</v>
      </c>
      <c r="GI69" s="41" t="s">
        <v>0</v>
      </c>
    </row>
    <row r="70" spans="1:191" x14ac:dyDescent="0.55000000000000004">
      <c r="A70" s="41" t="s">
        <v>1182</v>
      </c>
      <c r="B70" s="41" t="s">
        <v>60</v>
      </c>
      <c r="C70" s="41" t="s">
        <v>69</v>
      </c>
      <c r="D70" s="41" t="s">
        <v>66</v>
      </c>
      <c r="E70" s="41" t="s">
        <v>1791</v>
      </c>
      <c r="F70" s="41">
        <v>0</v>
      </c>
      <c r="G70" s="25" t="s">
        <v>113</v>
      </c>
      <c r="H70" s="41">
        <v>0</v>
      </c>
      <c r="I70" s="41">
        <v>0</v>
      </c>
      <c r="J70" s="41">
        <v>4.1599999999999998E-2</v>
      </c>
      <c r="K70" s="41">
        <v>0</v>
      </c>
      <c r="L70" s="41">
        <v>0</v>
      </c>
      <c r="M70" s="41" t="s">
        <v>224</v>
      </c>
      <c r="N70" s="41" t="s">
        <v>225</v>
      </c>
      <c r="O70" s="41" t="s">
        <v>1791</v>
      </c>
      <c r="P70" s="41" t="s">
        <v>1912</v>
      </c>
      <c r="Q70" s="41" t="s">
        <v>1912</v>
      </c>
      <c r="S70" s="41">
        <v>0</v>
      </c>
      <c r="AO70" s="41">
        <v>0</v>
      </c>
      <c r="BK70" s="41">
        <v>5.2</v>
      </c>
      <c r="BT70" s="41">
        <v>0.8</v>
      </c>
      <c r="BU70" s="41">
        <v>0.08</v>
      </c>
      <c r="CG70" s="41">
        <v>0</v>
      </c>
      <c r="DC70" s="41">
        <v>0</v>
      </c>
      <c r="DY70" s="7" t="s">
        <v>1880</v>
      </c>
      <c r="DZ70" s="7">
        <f t="shared" ref="DZ70:DZ133" si="50">(AB70*S70+AX70*AO70+BT70*BK70)/(S70+AO70+BK70)</f>
        <v>0.8</v>
      </c>
      <c r="EA70" s="41" t="s">
        <v>80</v>
      </c>
      <c r="EB70" s="41" t="s">
        <v>0</v>
      </c>
      <c r="EC70" s="41">
        <f t="shared" si="12"/>
        <v>0</v>
      </c>
      <c r="ED70" s="41">
        <f t="shared" ref="ED70:ED133" si="51">AO70*AX70/100</f>
        <v>0</v>
      </c>
      <c r="EE70" s="41">
        <f t="shared" ref="EE70:EE133" si="52">BK70*BT70/100</f>
        <v>4.1599999999999998E-2</v>
      </c>
      <c r="EF70" s="41">
        <f t="shared" ref="EF70:EF133" si="53">CG70*CP70/100</f>
        <v>0</v>
      </c>
      <c r="EG70" s="41">
        <f t="shared" ref="EG70:EG133" si="54">DC70*DL70/100</f>
        <v>0</v>
      </c>
      <c r="EI70" s="5">
        <f t="shared" si="13"/>
        <v>163.00761919999999</v>
      </c>
      <c r="EJ70" s="3">
        <f t="shared" ref="EJ70:EJ133" si="55">(EK70*EK$2+EN70*EN$2+EO70*EO$2+EP70*EP$2+EQ70*EQ$2+ER70*ER$2+ES70*ES$2+ET70*ET$2+EX70*EX$2+EY70*EY$2+EZ70*EZ$2+FC70*FC$2)/1000+(EL70*EL$2+EM70*EM$2+EU70*EU$2+EV70*EV$2+EW70*EW$2+FA70*FA$2+FB70*FB$2+FD70*FD$2)/1000000</f>
        <v>847.63961984000002</v>
      </c>
      <c r="EK70" s="3">
        <f t="shared" si="14"/>
        <v>0</v>
      </c>
      <c r="EL70" s="3">
        <f t="shared" si="15"/>
        <v>0</v>
      </c>
      <c r="EM70" s="3">
        <f t="shared" si="16"/>
        <v>0</v>
      </c>
      <c r="EN70" s="3">
        <f t="shared" si="17"/>
        <v>0</v>
      </c>
      <c r="EO70" s="3">
        <f t="shared" si="18"/>
        <v>0</v>
      </c>
      <c r="EP70" s="3">
        <f t="shared" si="19"/>
        <v>0</v>
      </c>
      <c r="EQ70" s="3">
        <f t="shared" si="20"/>
        <v>0</v>
      </c>
      <c r="ER70" s="3">
        <f t="shared" si="21"/>
        <v>0</v>
      </c>
      <c r="ES70" s="3">
        <f t="shared" si="22"/>
        <v>41.6</v>
      </c>
      <c r="ET70" s="3">
        <f t="shared" si="23"/>
        <v>4.16</v>
      </c>
      <c r="EU70" s="3">
        <f t="shared" si="24"/>
        <v>0</v>
      </c>
      <c r="EV70" s="3">
        <f t="shared" si="25"/>
        <v>0</v>
      </c>
      <c r="EW70" s="3">
        <f t="shared" si="26"/>
        <v>0</v>
      </c>
      <c r="EX70" s="3">
        <f t="shared" si="27"/>
        <v>0</v>
      </c>
      <c r="EY70" s="3">
        <f t="shared" si="28"/>
        <v>0</v>
      </c>
      <c r="EZ70" s="3">
        <f t="shared" si="29"/>
        <v>0</v>
      </c>
      <c r="FA70" s="3">
        <f t="shared" si="30"/>
        <v>0</v>
      </c>
      <c r="FB70" s="3">
        <f t="shared" si="31"/>
        <v>0</v>
      </c>
      <c r="FC70" s="3">
        <f t="shared" ref="FC70:FC133" si="56">1000*(AM70*S70+BI70*AO70+CE70*BK70)/100</f>
        <v>0</v>
      </c>
      <c r="FD70" s="41">
        <f t="shared" si="32"/>
        <v>0</v>
      </c>
      <c r="FG70" s="3">
        <f t="shared" ref="FG70:FG133" si="57">(FH70*FH$2+FK70*FK$2+FL70*FL$2+FM70*FM$2+FN70*FN$2+FO70*FO$2+FP70*FP$2+FQ70*FQ$2+FU70*FU$2+FV70*FV$2+FW70*FW$2+FZ70*FZ$2)/1000+(FI70*FI$2+FJ70*FJ$2+FR70*FR$2+FS70*FS$2+FT70*FT$2+FX70*FX$2+FY70*FY$2+GA70*GA$2)/1000000</f>
        <v>0</v>
      </c>
      <c r="FH70" s="3">
        <f t="shared" ref="FH70:FH133" si="58">1000*(CH70*$CG70+DD70*$DC70)/100</f>
        <v>0</v>
      </c>
      <c r="FI70" s="3">
        <f t="shared" si="33"/>
        <v>0</v>
      </c>
      <c r="FJ70" s="3">
        <f t="shared" si="33"/>
        <v>0</v>
      </c>
      <c r="FK70" s="3">
        <f t="shared" si="48"/>
        <v>0</v>
      </c>
      <c r="FL70" s="3">
        <f t="shared" si="48"/>
        <v>0</v>
      </c>
      <c r="FM70" s="3">
        <f t="shared" si="48"/>
        <v>0</v>
      </c>
      <c r="FN70" s="3">
        <f t="shared" si="47"/>
        <v>0</v>
      </c>
      <c r="FO70" s="3">
        <f t="shared" si="47"/>
        <v>0</v>
      </c>
      <c r="FP70" s="3">
        <f t="shared" si="47"/>
        <v>0</v>
      </c>
      <c r="FQ70" s="3">
        <f t="shared" si="47"/>
        <v>0</v>
      </c>
      <c r="FR70" s="3">
        <f t="shared" si="34"/>
        <v>0</v>
      </c>
      <c r="FS70" s="3">
        <f t="shared" si="34"/>
        <v>0</v>
      </c>
      <c r="FT70" s="3">
        <f t="shared" si="34"/>
        <v>0</v>
      </c>
      <c r="FU70" s="3">
        <f t="shared" si="35"/>
        <v>0</v>
      </c>
      <c r="FV70" s="3">
        <f t="shared" si="35"/>
        <v>0</v>
      </c>
      <c r="FW70" s="3">
        <f t="shared" si="35"/>
        <v>0</v>
      </c>
      <c r="FX70" s="3">
        <f t="shared" si="36"/>
        <v>0</v>
      </c>
      <c r="FY70" s="3">
        <f t="shared" si="37"/>
        <v>0</v>
      </c>
      <c r="FZ70" s="3">
        <f t="shared" si="38"/>
        <v>0</v>
      </c>
      <c r="GA70" s="3">
        <f t="shared" si="39"/>
        <v>0</v>
      </c>
      <c r="GB70" s="41" t="s">
        <v>0</v>
      </c>
      <c r="GC70" s="41">
        <f t="shared" ref="GC70:GC133" si="59">S70+AO70+BK70</f>
        <v>5.2</v>
      </c>
      <c r="GD70" s="4">
        <f t="shared" ref="GD70:GD133" si="60">(S70*AB70+AO70*AX70+BK70*BT70)/GC70</f>
        <v>0.8</v>
      </c>
      <c r="GE70" s="41">
        <f t="shared" si="40"/>
        <v>4.16</v>
      </c>
      <c r="GI70" s="41" t="s">
        <v>0</v>
      </c>
    </row>
    <row r="71" spans="1:191" x14ac:dyDescent="0.55000000000000004">
      <c r="A71" s="41" t="s">
        <v>1183</v>
      </c>
      <c r="B71" s="41" t="s">
        <v>60</v>
      </c>
      <c r="C71" s="41" t="s">
        <v>69</v>
      </c>
      <c r="D71" s="41" t="s">
        <v>66</v>
      </c>
      <c r="E71" s="41" t="s">
        <v>1791</v>
      </c>
      <c r="F71" s="41">
        <v>0</v>
      </c>
      <c r="G71" s="25" t="s">
        <v>113</v>
      </c>
      <c r="H71" s="41">
        <v>0</v>
      </c>
      <c r="I71" s="41">
        <v>0</v>
      </c>
      <c r="J71" s="41">
        <v>4.0736799999999997E-2</v>
      </c>
      <c r="K71" s="41">
        <v>0</v>
      </c>
      <c r="L71" s="41">
        <v>0</v>
      </c>
      <c r="M71" s="41" t="s">
        <v>226</v>
      </c>
      <c r="N71" s="41" t="s">
        <v>81</v>
      </c>
      <c r="O71" s="41" t="s">
        <v>1791</v>
      </c>
      <c r="P71" s="41" t="s">
        <v>1905</v>
      </c>
      <c r="Q71" s="41" t="s">
        <v>1905</v>
      </c>
      <c r="S71" s="41">
        <v>0</v>
      </c>
      <c r="AO71" s="41">
        <v>0</v>
      </c>
      <c r="BK71" s="41">
        <v>3.9169999999999998</v>
      </c>
      <c r="BT71" s="41">
        <v>1.04</v>
      </c>
      <c r="BU71" s="41">
        <v>0.04</v>
      </c>
      <c r="CG71" s="41">
        <v>0</v>
      </c>
      <c r="DC71" s="41">
        <v>0</v>
      </c>
      <c r="DY71" s="7" t="s">
        <v>1880</v>
      </c>
      <c r="DZ71" s="7">
        <f t="shared" si="50"/>
        <v>1.04</v>
      </c>
      <c r="EA71" s="41" t="s">
        <v>80</v>
      </c>
      <c r="EB71" s="41" t="s">
        <v>0</v>
      </c>
      <c r="EC71" s="41">
        <f t="shared" ref="EC71:EC134" si="61">S71*AB71/100</f>
        <v>0</v>
      </c>
      <c r="ED71" s="41">
        <f t="shared" si="51"/>
        <v>0</v>
      </c>
      <c r="EE71" s="41">
        <f t="shared" si="52"/>
        <v>4.0736799999999997E-2</v>
      </c>
      <c r="EF71" s="41">
        <f t="shared" si="53"/>
        <v>0</v>
      </c>
      <c r="EG71" s="41">
        <f t="shared" si="54"/>
        <v>0</v>
      </c>
      <c r="EI71" s="5">
        <f t="shared" ref="EI71:EI134" si="62">EJ71/(S71+AO71+BK71)</f>
        <v>165.43340959999998</v>
      </c>
      <c r="EJ71" s="3">
        <f t="shared" si="55"/>
        <v>648.0026654031999</v>
      </c>
      <c r="EK71" s="3">
        <f t="shared" ref="EK71:EK134" si="63">1000*(T71*S71+AP71*AO71+BL71*BK71)/100</f>
        <v>0</v>
      </c>
      <c r="EL71" s="3">
        <f t="shared" ref="EL71:EL134" si="64">(U71*S71+AQ71*AO71+BM71*BK71)</f>
        <v>0</v>
      </c>
      <c r="EM71" s="3">
        <f t="shared" ref="EM71:EM134" si="65">(V71*S71+AR71*AO71+BN71*BK71)</f>
        <v>0</v>
      </c>
      <c r="EN71" s="3">
        <f t="shared" ref="EN71:EN134" si="66">1000*(W71*S71+AS71*AO71+BO71*BK71)/100</f>
        <v>0</v>
      </c>
      <c r="EO71" s="3">
        <f t="shared" ref="EO71:EO134" si="67">1000*(X71*S71+AT71*AO71+BP71*BK71)/100</f>
        <v>0</v>
      </c>
      <c r="EP71" s="3">
        <f t="shared" ref="EP71:EP134" si="68">1000*(Y71*S71+AU71*AO71+BQ71*BK71)/100</f>
        <v>0</v>
      </c>
      <c r="EQ71" s="3">
        <f t="shared" ref="EQ71:EQ134" si="69">1000*(Z71*S71+AV71*AO71+BR71*BK71)/100</f>
        <v>0</v>
      </c>
      <c r="ER71" s="3">
        <f t="shared" ref="ER71:ER134" si="70">1000*(AA71*S71+AW71*AO71+BS71*BK71)/100</f>
        <v>0</v>
      </c>
      <c r="ES71" s="3">
        <f t="shared" ref="ES71:ES134" si="71">1000*(AB71*S71+AX71*AO71+BT71*BK71)/100</f>
        <v>40.736799999999995</v>
      </c>
      <c r="ET71" s="3">
        <f t="shared" ref="ET71:ET134" si="72">1000*(AC71*S71+AY71*AO71+BU71*BK71)/100</f>
        <v>1.5667999999999997</v>
      </c>
      <c r="EU71" s="3">
        <f t="shared" ref="EU71:EU134" si="73">(AD71*S71+AZ71*AO71+BV71*BK71)</f>
        <v>0</v>
      </c>
      <c r="EV71" s="3">
        <f t="shared" ref="EV71:EV134" si="74">(AE71*S71+BA71*AO71+BW71*BK71)</f>
        <v>0</v>
      </c>
      <c r="EW71" s="3">
        <f t="shared" ref="EW71:EW134" si="75">(AF71*S71+BB71*AO71+BX71*BK71)</f>
        <v>0</v>
      </c>
      <c r="EX71" s="3">
        <f t="shared" ref="EX71:EX134" si="76">1000*(AG71*S71+BC71*AO71+BY71*BK71)/100</f>
        <v>0</v>
      </c>
      <c r="EY71" s="3">
        <f t="shared" ref="EY71:EY134" si="77">1000*(AH71*S71+BD71*AO71+BZ71*BK71)/100</f>
        <v>0</v>
      </c>
      <c r="EZ71" s="3">
        <f t="shared" ref="EZ71:EZ134" si="78">1000*(AI71*S71+BE71*AO71+CA71*BK71)/100</f>
        <v>0</v>
      </c>
      <c r="FA71" s="3">
        <f t="shared" ref="FA71:FA134" si="79">(AJ71*S71+BF71*AO71+CB71*BK71)</f>
        <v>0</v>
      </c>
      <c r="FB71" s="3">
        <f t="shared" ref="FB71:FB134" si="80">(AL71*S71+BH71*AO71+CD71*BK71)</f>
        <v>0</v>
      </c>
      <c r="FC71" s="3">
        <f t="shared" si="56"/>
        <v>0</v>
      </c>
      <c r="FD71" s="41">
        <f t="shared" ref="FD71:FD134" si="81">(AN71*S71+BJ71*AO71+CF71*BK71)</f>
        <v>0</v>
      </c>
      <c r="FG71" s="3">
        <f t="shared" si="57"/>
        <v>0</v>
      </c>
      <c r="FH71" s="3">
        <f t="shared" si="58"/>
        <v>0</v>
      </c>
      <c r="FI71" s="3">
        <f t="shared" ref="FI71:FJ134" si="82">(CI71*$CG71+DE71*$DC71)</f>
        <v>0</v>
      </c>
      <c r="FJ71" s="3">
        <f t="shared" si="82"/>
        <v>0</v>
      </c>
      <c r="FK71" s="3">
        <f t="shared" si="48"/>
        <v>0</v>
      </c>
      <c r="FL71" s="3">
        <f t="shared" si="48"/>
        <v>0</v>
      </c>
      <c r="FM71" s="3">
        <f t="shared" si="48"/>
        <v>0</v>
      </c>
      <c r="FN71" s="3">
        <f t="shared" si="47"/>
        <v>0</v>
      </c>
      <c r="FO71" s="3">
        <f t="shared" si="47"/>
        <v>0</v>
      </c>
      <c r="FP71" s="3">
        <f t="shared" si="47"/>
        <v>0</v>
      </c>
      <c r="FQ71" s="3">
        <f t="shared" si="47"/>
        <v>0</v>
      </c>
      <c r="FR71" s="3">
        <f t="shared" ref="FR71:FT134" si="83">(CR71*$CG71+DN71*$DC71)</f>
        <v>0</v>
      </c>
      <c r="FS71" s="3">
        <f t="shared" si="83"/>
        <v>0</v>
      </c>
      <c r="FT71" s="3">
        <f t="shared" si="83"/>
        <v>0</v>
      </c>
      <c r="FU71" s="3">
        <f t="shared" ref="FU71:FW134" si="84">1000*(CU71*$CG71+DQ71*$DC71)/100</f>
        <v>0</v>
      </c>
      <c r="FV71" s="3">
        <f t="shared" si="84"/>
        <v>0</v>
      </c>
      <c r="FW71" s="3">
        <f t="shared" si="84"/>
        <v>0</v>
      </c>
      <c r="FX71" s="3">
        <f t="shared" ref="FX71:FX134" si="85">(CX71*$CG71+DT71*$DC71)</f>
        <v>0</v>
      </c>
      <c r="FY71" s="3">
        <f t="shared" ref="FY71:FY134" si="86">(CZ71*$CG71+DV71*$DC71)</f>
        <v>0</v>
      </c>
      <c r="FZ71" s="3">
        <f t="shared" ref="FZ71:FZ134" si="87">1000*(DA71*$CG71+DW71*$DC71)/100</f>
        <v>0</v>
      </c>
      <c r="GA71" s="3">
        <f t="shared" ref="GA71:GA134" si="88">(DB71*$CG71+DX71*$DC71)</f>
        <v>0</v>
      </c>
      <c r="GB71" s="41" t="s">
        <v>0</v>
      </c>
      <c r="GC71" s="41">
        <f t="shared" si="59"/>
        <v>3.9169999999999998</v>
      </c>
      <c r="GD71" s="4">
        <f t="shared" si="60"/>
        <v>1.04</v>
      </c>
      <c r="GE71" s="41">
        <f t="shared" ref="GE71:GE134" si="89">GC71*GD71</f>
        <v>4.0736799999999995</v>
      </c>
      <c r="GI71" s="41" t="s">
        <v>0</v>
      </c>
    </row>
    <row r="72" spans="1:191" x14ac:dyDescent="0.55000000000000004">
      <c r="A72" s="41" t="s">
        <v>1184</v>
      </c>
      <c r="B72" s="41" t="s">
        <v>60</v>
      </c>
      <c r="C72" s="41" t="s">
        <v>69</v>
      </c>
      <c r="D72" s="41" t="s">
        <v>66</v>
      </c>
      <c r="E72" s="41" t="s">
        <v>1791</v>
      </c>
      <c r="F72" s="41">
        <v>0</v>
      </c>
      <c r="G72" s="25" t="s">
        <v>113</v>
      </c>
      <c r="H72" s="41">
        <v>1.014E-2</v>
      </c>
      <c r="I72" s="41">
        <v>1.375E-2</v>
      </c>
      <c r="J72" s="41">
        <v>1.2239999999999999E-2</v>
      </c>
      <c r="K72" s="41">
        <v>2.8925000000000001E-3</v>
      </c>
      <c r="L72" s="41">
        <v>2.2944999999999997E-3</v>
      </c>
      <c r="M72" s="41" t="s">
        <v>241</v>
      </c>
      <c r="N72" s="41" t="s">
        <v>242</v>
      </c>
      <c r="O72" s="41" t="s">
        <v>1791</v>
      </c>
      <c r="P72" s="41" t="s">
        <v>1902</v>
      </c>
      <c r="Q72" s="41" t="s">
        <v>1902</v>
      </c>
      <c r="S72" s="41">
        <v>7.8</v>
      </c>
      <c r="AB72" s="41">
        <v>0.13</v>
      </c>
      <c r="AC72" s="41">
        <v>7.0000000000000007E-2</v>
      </c>
      <c r="AD72" s="41">
        <v>0.42</v>
      </c>
      <c r="AJ72" s="41">
        <v>435</v>
      </c>
      <c r="AO72" s="41">
        <v>12.5</v>
      </c>
      <c r="AX72" s="41">
        <v>0.11</v>
      </c>
      <c r="AY72" s="41">
        <v>0.06</v>
      </c>
      <c r="AZ72" s="41">
        <v>0.26</v>
      </c>
      <c r="BF72" s="41">
        <v>410</v>
      </c>
      <c r="BK72" s="41">
        <v>15.3</v>
      </c>
      <c r="BT72" s="41">
        <v>0.08</v>
      </c>
      <c r="BU72" s="41">
        <v>0.05</v>
      </c>
      <c r="BV72" s="41">
        <v>0.22</v>
      </c>
      <c r="CB72" s="41">
        <v>380</v>
      </c>
      <c r="CG72" s="41">
        <v>2.2250000000000001</v>
      </c>
      <c r="CP72" s="41">
        <v>0.13</v>
      </c>
      <c r="CQ72" s="41">
        <v>0.09</v>
      </c>
      <c r="CX72" s="41">
        <v>560</v>
      </c>
      <c r="DC72" s="41">
        <v>1.7649999999999999</v>
      </c>
      <c r="DL72" s="41">
        <v>0.13</v>
      </c>
      <c r="DM72" s="41">
        <v>0.08</v>
      </c>
      <c r="DT72" s="41">
        <v>540</v>
      </c>
      <c r="DY72" s="7" t="s">
        <v>1880</v>
      </c>
      <c r="DZ72" s="7">
        <f t="shared" si="50"/>
        <v>0.10148876404494382</v>
      </c>
      <c r="EA72" s="41" t="s">
        <v>64</v>
      </c>
      <c r="EB72" s="41" t="s">
        <v>0</v>
      </c>
      <c r="EC72" s="41">
        <f t="shared" si="61"/>
        <v>1.014E-2</v>
      </c>
      <c r="ED72" s="41">
        <f t="shared" si="51"/>
        <v>1.375E-2</v>
      </c>
      <c r="EE72" s="41">
        <f t="shared" si="52"/>
        <v>1.2239999999999999E-2</v>
      </c>
      <c r="EF72" s="41">
        <f t="shared" si="53"/>
        <v>2.8925000000000001E-3</v>
      </c>
      <c r="EG72" s="41">
        <f t="shared" si="54"/>
        <v>2.2944999999999997E-3</v>
      </c>
      <c r="EI72" s="5">
        <f t="shared" si="62"/>
        <v>718.11599712745624</v>
      </c>
      <c r="EJ72" s="3">
        <f t="shared" si="55"/>
        <v>25564.929497737445</v>
      </c>
      <c r="EK72" s="3">
        <f t="shared" si="63"/>
        <v>0</v>
      </c>
      <c r="EL72" s="3">
        <f t="shared" si="64"/>
        <v>0</v>
      </c>
      <c r="EM72" s="3">
        <f t="shared" si="65"/>
        <v>0</v>
      </c>
      <c r="EN72" s="3">
        <f t="shared" si="66"/>
        <v>0</v>
      </c>
      <c r="EO72" s="3">
        <f t="shared" si="67"/>
        <v>0</v>
      </c>
      <c r="EP72" s="3">
        <f t="shared" si="68"/>
        <v>0</v>
      </c>
      <c r="EQ72" s="3">
        <f t="shared" si="69"/>
        <v>0</v>
      </c>
      <c r="ER72" s="3">
        <f t="shared" si="70"/>
        <v>0</v>
      </c>
      <c r="ES72" s="3">
        <f t="shared" si="71"/>
        <v>36.130000000000003</v>
      </c>
      <c r="ET72" s="3">
        <f t="shared" si="72"/>
        <v>20.61</v>
      </c>
      <c r="EU72" s="3">
        <f t="shared" si="73"/>
        <v>9.8919999999999995</v>
      </c>
      <c r="EV72" s="3">
        <f t="shared" si="74"/>
        <v>0</v>
      </c>
      <c r="EW72" s="3">
        <f t="shared" si="75"/>
        <v>0</v>
      </c>
      <c r="EX72" s="3">
        <f t="shared" si="76"/>
        <v>0</v>
      </c>
      <c r="EY72" s="3">
        <f t="shared" si="77"/>
        <v>0</v>
      </c>
      <c r="EZ72" s="3">
        <f t="shared" si="78"/>
        <v>0</v>
      </c>
      <c r="FA72" s="3">
        <f t="shared" si="79"/>
        <v>14332</v>
      </c>
      <c r="FB72" s="3">
        <f t="shared" si="80"/>
        <v>0</v>
      </c>
      <c r="FC72" s="3">
        <f t="shared" si="56"/>
        <v>0</v>
      </c>
      <c r="FD72" s="41">
        <f t="shared" si="81"/>
        <v>0</v>
      </c>
      <c r="FF72" s="5">
        <f>FG72/(CG72+DC72)</f>
        <v>975.74685900023508</v>
      </c>
      <c r="FG72" s="3">
        <f t="shared" si="57"/>
        <v>3893.2299674109381</v>
      </c>
      <c r="FH72" s="3">
        <f t="shared" si="58"/>
        <v>0</v>
      </c>
      <c r="FI72" s="3">
        <f t="shared" si="82"/>
        <v>0</v>
      </c>
      <c r="FJ72" s="3">
        <f t="shared" si="82"/>
        <v>0</v>
      </c>
      <c r="FK72" s="3">
        <f t="shared" si="48"/>
        <v>0</v>
      </c>
      <c r="FL72" s="3">
        <f t="shared" si="48"/>
        <v>0</v>
      </c>
      <c r="FM72" s="3">
        <f t="shared" si="48"/>
        <v>0</v>
      </c>
      <c r="FN72" s="3">
        <f t="shared" si="47"/>
        <v>0</v>
      </c>
      <c r="FO72" s="3">
        <f t="shared" si="47"/>
        <v>0</v>
      </c>
      <c r="FP72" s="3">
        <f t="shared" si="47"/>
        <v>5.1869999999999994</v>
      </c>
      <c r="FQ72" s="3">
        <f t="shared" si="47"/>
        <v>3.4145000000000003</v>
      </c>
      <c r="FR72" s="3">
        <f t="shared" si="83"/>
        <v>0</v>
      </c>
      <c r="FS72" s="3">
        <f t="shared" si="83"/>
        <v>0</v>
      </c>
      <c r="FT72" s="3">
        <f t="shared" si="83"/>
        <v>0</v>
      </c>
      <c r="FU72" s="3">
        <f t="shared" si="84"/>
        <v>0</v>
      </c>
      <c r="FV72" s="3">
        <f t="shared" si="84"/>
        <v>0</v>
      </c>
      <c r="FW72" s="3">
        <f t="shared" si="84"/>
        <v>0</v>
      </c>
      <c r="FX72" s="3">
        <f t="shared" si="85"/>
        <v>2199.1</v>
      </c>
      <c r="FY72" s="3">
        <f t="shared" si="86"/>
        <v>0</v>
      </c>
      <c r="FZ72" s="3">
        <f t="shared" si="87"/>
        <v>0</v>
      </c>
      <c r="GA72" s="3">
        <f t="shared" si="88"/>
        <v>0</v>
      </c>
      <c r="GB72" s="41" t="s">
        <v>0</v>
      </c>
      <c r="GC72" s="41">
        <f t="shared" si="59"/>
        <v>35.6</v>
      </c>
      <c r="GD72" s="4">
        <f t="shared" si="60"/>
        <v>0.10148876404494382</v>
      </c>
      <c r="GE72" s="41">
        <f t="shared" si="89"/>
        <v>3.613</v>
      </c>
      <c r="GF72" s="41">
        <f>CG72+DC72</f>
        <v>3.99</v>
      </c>
      <c r="GG72" s="4">
        <f>(CG72*CP72+DC72*DL72)/GF72</f>
        <v>0.12999999999999998</v>
      </c>
      <c r="GH72" s="41">
        <f t="shared" ref="GH72" si="90">GF72*GG72</f>
        <v>0.51869999999999994</v>
      </c>
      <c r="GI72" s="41" t="s">
        <v>0</v>
      </c>
    </row>
    <row r="73" spans="1:191" x14ac:dyDescent="0.55000000000000004">
      <c r="A73" s="41" t="s">
        <v>1185</v>
      </c>
      <c r="B73" s="41" t="s">
        <v>60</v>
      </c>
      <c r="C73" s="41" t="s">
        <v>69</v>
      </c>
      <c r="D73" s="41" t="s">
        <v>66</v>
      </c>
      <c r="E73" s="41" t="s">
        <v>1791</v>
      </c>
      <c r="F73" s="41">
        <v>0</v>
      </c>
      <c r="G73" s="41" t="s">
        <v>73</v>
      </c>
      <c r="H73" s="41">
        <v>3.3319999999999995E-2</v>
      </c>
      <c r="I73" s="41">
        <v>8.8000000000000014E-4</v>
      </c>
      <c r="J73" s="41">
        <v>8.6000000000000009E-4</v>
      </c>
      <c r="K73" s="41">
        <v>0</v>
      </c>
      <c r="L73" s="41">
        <v>0</v>
      </c>
      <c r="M73" s="41" t="s">
        <v>166</v>
      </c>
      <c r="N73" s="41" t="s">
        <v>162</v>
      </c>
      <c r="O73" s="41" t="s">
        <v>1791</v>
      </c>
      <c r="P73" s="41" t="s">
        <v>1901</v>
      </c>
      <c r="Q73" s="41" t="s">
        <v>1901</v>
      </c>
      <c r="S73" s="41">
        <v>3.4</v>
      </c>
      <c r="AB73" s="41">
        <v>0.98</v>
      </c>
      <c r="AC73" s="41">
        <v>6.2E-2</v>
      </c>
      <c r="AO73" s="41">
        <v>0.1</v>
      </c>
      <c r="AX73" s="41">
        <v>0.88</v>
      </c>
      <c r="AY73" s="41">
        <v>5.0999999999999997E-2</v>
      </c>
      <c r="BK73" s="41">
        <v>0.1</v>
      </c>
      <c r="BT73" s="41">
        <v>0.86</v>
      </c>
      <c r="BU73" s="41">
        <v>8.3000000000000004E-2</v>
      </c>
      <c r="CG73" s="41">
        <v>0</v>
      </c>
      <c r="DC73" s="41">
        <v>0</v>
      </c>
      <c r="DY73" s="7" t="s">
        <v>1880</v>
      </c>
      <c r="DZ73" s="7">
        <f t="shared" si="50"/>
        <v>0.9738888888888888</v>
      </c>
      <c r="EA73" s="41" t="s">
        <v>64</v>
      </c>
      <c r="EB73" s="41" t="s">
        <v>0</v>
      </c>
      <c r="EC73" s="41">
        <f t="shared" si="61"/>
        <v>3.3319999999999995E-2</v>
      </c>
      <c r="ED73" s="41">
        <f t="shared" si="51"/>
        <v>8.8000000000000014E-4</v>
      </c>
      <c r="EE73" s="41">
        <f t="shared" si="52"/>
        <v>8.6000000000000009E-4</v>
      </c>
      <c r="EF73" s="41">
        <f t="shared" si="53"/>
        <v>0</v>
      </c>
      <c r="EG73" s="41">
        <f t="shared" si="54"/>
        <v>0</v>
      </c>
      <c r="EI73" s="5">
        <f t="shared" si="62"/>
        <v>172.94161466888889</v>
      </c>
      <c r="EJ73" s="3">
        <f t="shared" si="55"/>
        <v>622.58981280800003</v>
      </c>
      <c r="EK73" s="3">
        <f t="shared" si="63"/>
        <v>0</v>
      </c>
      <c r="EL73" s="3">
        <f t="shared" si="64"/>
        <v>0</v>
      </c>
      <c r="EM73" s="3">
        <f t="shared" si="65"/>
        <v>0</v>
      </c>
      <c r="EN73" s="3">
        <f t="shared" si="66"/>
        <v>0</v>
      </c>
      <c r="EO73" s="3">
        <f t="shared" si="67"/>
        <v>0</v>
      </c>
      <c r="EP73" s="3">
        <f t="shared" si="68"/>
        <v>0</v>
      </c>
      <c r="EQ73" s="3">
        <f t="shared" si="69"/>
        <v>0</v>
      </c>
      <c r="ER73" s="3">
        <f t="shared" si="70"/>
        <v>0</v>
      </c>
      <c r="ES73" s="3">
        <f t="shared" si="71"/>
        <v>35.06</v>
      </c>
      <c r="ET73" s="3">
        <f t="shared" si="72"/>
        <v>2.242</v>
      </c>
      <c r="EU73" s="3">
        <f t="shared" si="73"/>
        <v>0</v>
      </c>
      <c r="EV73" s="3">
        <f t="shared" si="74"/>
        <v>0</v>
      </c>
      <c r="EW73" s="3">
        <f t="shared" si="75"/>
        <v>0</v>
      </c>
      <c r="EX73" s="3">
        <f t="shared" si="76"/>
        <v>0</v>
      </c>
      <c r="EY73" s="3">
        <f t="shared" si="77"/>
        <v>0</v>
      </c>
      <c r="EZ73" s="3">
        <f t="shared" si="78"/>
        <v>0</v>
      </c>
      <c r="FA73" s="3">
        <f t="shared" si="79"/>
        <v>0</v>
      </c>
      <c r="FB73" s="3">
        <f t="shared" si="80"/>
        <v>0</v>
      </c>
      <c r="FC73" s="3">
        <f t="shared" si="56"/>
        <v>0</v>
      </c>
      <c r="FD73" s="41">
        <f t="shared" si="81"/>
        <v>0</v>
      </c>
      <c r="FG73" s="3">
        <f t="shared" si="57"/>
        <v>0</v>
      </c>
      <c r="FH73" s="3">
        <f t="shared" si="58"/>
        <v>0</v>
      </c>
      <c r="FI73" s="3">
        <f t="shared" si="82"/>
        <v>0</v>
      </c>
      <c r="FJ73" s="3">
        <f t="shared" si="82"/>
        <v>0</v>
      </c>
      <c r="FK73" s="3">
        <f t="shared" si="48"/>
        <v>0</v>
      </c>
      <c r="FL73" s="3">
        <f t="shared" si="48"/>
        <v>0</v>
      </c>
      <c r="FM73" s="3">
        <f t="shared" si="48"/>
        <v>0</v>
      </c>
      <c r="FN73" s="3">
        <f t="shared" si="47"/>
        <v>0</v>
      </c>
      <c r="FO73" s="3">
        <f t="shared" si="47"/>
        <v>0</v>
      </c>
      <c r="FP73" s="3">
        <f t="shared" si="47"/>
        <v>0</v>
      </c>
      <c r="FQ73" s="3">
        <f t="shared" si="47"/>
        <v>0</v>
      </c>
      <c r="FR73" s="3">
        <f t="shared" si="83"/>
        <v>0</v>
      </c>
      <c r="FS73" s="3">
        <f t="shared" si="83"/>
        <v>0</v>
      </c>
      <c r="FT73" s="3">
        <f t="shared" si="83"/>
        <v>0</v>
      </c>
      <c r="FU73" s="3">
        <f t="shared" si="84"/>
        <v>0</v>
      </c>
      <c r="FV73" s="3">
        <f t="shared" si="84"/>
        <v>0</v>
      </c>
      <c r="FW73" s="3">
        <f t="shared" si="84"/>
        <v>0</v>
      </c>
      <c r="FX73" s="3">
        <f t="shared" si="85"/>
        <v>0</v>
      </c>
      <c r="FY73" s="3">
        <f t="shared" si="86"/>
        <v>0</v>
      </c>
      <c r="FZ73" s="3">
        <f t="shared" si="87"/>
        <v>0</v>
      </c>
      <c r="GA73" s="3">
        <f t="shared" si="88"/>
        <v>0</v>
      </c>
      <c r="GB73" s="41" t="s">
        <v>0</v>
      </c>
      <c r="GC73" s="41">
        <f t="shared" si="59"/>
        <v>3.6</v>
      </c>
      <c r="GD73" s="4">
        <f t="shared" si="60"/>
        <v>0.9738888888888888</v>
      </c>
      <c r="GE73" s="41">
        <f t="shared" si="89"/>
        <v>3.5059999999999998</v>
      </c>
      <c r="GI73" s="41" t="s">
        <v>0</v>
      </c>
    </row>
    <row r="74" spans="1:191" x14ac:dyDescent="0.55000000000000004">
      <c r="A74" s="41" t="s">
        <v>1186</v>
      </c>
      <c r="B74" s="41" t="s">
        <v>60</v>
      </c>
      <c r="C74" s="41" t="s">
        <v>69</v>
      </c>
      <c r="D74" s="41" t="s">
        <v>66</v>
      </c>
      <c r="E74" s="41" t="s">
        <v>1791</v>
      </c>
      <c r="F74" s="41">
        <v>0</v>
      </c>
      <c r="G74" s="25" t="s">
        <v>113</v>
      </c>
      <c r="H74" s="41">
        <v>0</v>
      </c>
      <c r="I74" s="41">
        <v>0</v>
      </c>
      <c r="J74" s="41">
        <v>3.108E-2</v>
      </c>
      <c r="K74" s="41">
        <v>0</v>
      </c>
      <c r="L74" s="41">
        <v>0</v>
      </c>
      <c r="M74" s="41" t="s">
        <v>344</v>
      </c>
      <c r="N74" s="41" t="s">
        <v>345</v>
      </c>
      <c r="O74" s="41" t="s">
        <v>1791</v>
      </c>
      <c r="P74" s="41" t="s">
        <v>1905</v>
      </c>
      <c r="Q74" s="41" t="s">
        <v>1905</v>
      </c>
      <c r="S74" s="41">
        <v>0</v>
      </c>
      <c r="AO74" s="41">
        <v>0</v>
      </c>
      <c r="BK74" s="41">
        <v>2.8</v>
      </c>
      <c r="BT74" s="41">
        <v>1.1100000000000001</v>
      </c>
      <c r="BU74" s="41">
        <v>4.8000000000000001E-2</v>
      </c>
      <c r="CG74" s="41">
        <v>0</v>
      </c>
      <c r="DC74" s="41">
        <v>0</v>
      </c>
      <c r="DY74" s="7" t="s">
        <v>1880</v>
      </c>
      <c r="DZ74" s="7">
        <f t="shared" si="50"/>
        <v>1.1100000000000001</v>
      </c>
      <c r="EA74" s="41" t="s">
        <v>80</v>
      </c>
      <c r="EB74" s="41" t="s">
        <v>0</v>
      </c>
      <c r="EC74" s="41">
        <f t="shared" si="61"/>
        <v>0</v>
      </c>
      <c r="ED74" s="41">
        <f t="shared" si="51"/>
        <v>0</v>
      </c>
      <c r="EE74" s="41">
        <f t="shared" si="52"/>
        <v>3.108E-2</v>
      </c>
      <c r="EF74" s="41">
        <f t="shared" si="53"/>
        <v>0</v>
      </c>
      <c r="EG74" s="41">
        <f t="shared" si="54"/>
        <v>0</v>
      </c>
      <c r="EI74" s="5">
        <f t="shared" si="62"/>
        <v>180.42277152</v>
      </c>
      <c r="EJ74" s="3">
        <f t="shared" si="55"/>
        <v>505.18376025599997</v>
      </c>
      <c r="EK74" s="3">
        <f t="shared" si="63"/>
        <v>0</v>
      </c>
      <c r="EL74" s="3">
        <f t="shared" si="64"/>
        <v>0</v>
      </c>
      <c r="EM74" s="3">
        <f t="shared" si="65"/>
        <v>0</v>
      </c>
      <c r="EN74" s="3">
        <f t="shared" si="66"/>
        <v>0</v>
      </c>
      <c r="EO74" s="3">
        <f t="shared" si="67"/>
        <v>0</v>
      </c>
      <c r="EP74" s="3">
        <f t="shared" si="68"/>
        <v>0</v>
      </c>
      <c r="EQ74" s="3">
        <f t="shared" si="69"/>
        <v>0</v>
      </c>
      <c r="ER74" s="3">
        <f t="shared" si="70"/>
        <v>0</v>
      </c>
      <c r="ES74" s="3">
        <f t="shared" si="71"/>
        <v>31.08</v>
      </c>
      <c r="ET74" s="3">
        <f t="shared" si="72"/>
        <v>1.3440000000000001</v>
      </c>
      <c r="EU74" s="3">
        <f t="shared" si="73"/>
        <v>0</v>
      </c>
      <c r="EV74" s="3">
        <f t="shared" si="74"/>
        <v>0</v>
      </c>
      <c r="EW74" s="3">
        <f t="shared" si="75"/>
        <v>0</v>
      </c>
      <c r="EX74" s="3">
        <f t="shared" si="76"/>
        <v>0</v>
      </c>
      <c r="EY74" s="3">
        <f t="shared" si="77"/>
        <v>0</v>
      </c>
      <c r="EZ74" s="3">
        <f t="shared" si="78"/>
        <v>0</v>
      </c>
      <c r="FA74" s="3">
        <f t="shared" si="79"/>
        <v>0</v>
      </c>
      <c r="FB74" s="3">
        <f t="shared" si="80"/>
        <v>0</v>
      </c>
      <c r="FC74" s="3">
        <f t="shared" si="56"/>
        <v>0</v>
      </c>
      <c r="FD74" s="41">
        <f t="shared" si="81"/>
        <v>0</v>
      </c>
      <c r="FG74" s="3">
        <f t="shared" si="57"/>
        <v>0</v>
      </c>
      <c r="FH74" s="3">
        <f t="shared" si="58"/>
        <v>0</v>
      </c>
      <c r="FI74" s="3">
        <f t="shared" si="82"/>
        <v>0</v>
      </c>
      <c r="FJ74" s="3">
        <f t="shared" si="82"/>
        <v>0</v>
      </c>
      <c r="FK74" s="3">
        <f t="shared" si="48"/>
        <v>0</v>
      </c>
      <c r="FL74" s="3">
        <f t="shared" si="48"/>
        <v>0</v>
      </c>
      <c r="FM74" s="3">
        <f t="shared" si="48"/>
        <v>0</v>
      </c>
      <c r="FN74" s="3">
        <f t="shared" si="47"/>
        <v>0</v>
      </c>
      <c r="FO74" s="3">
        <f t="shared" si="47"/>
        <v>0</v>
      </c>
      <c r="FP74" s="3">
        <f t="shared" si="47"/>
        <v>0</v>
      </c>
      <c r="FQ74" s="3">
        <f t="shared" si="47"/>
        <v>0</v>
      </c>
      <c r="FR74" s="3">
        <f t="shared" si="83"/>
        <v>0</v>
      </c>
      <c r="FS74" s="3">
        <f t="shared" si="83"/>
        <v>0</v>
      </c>
      <c r="FT74" s="3">
        <f t="shared" si="83"/>
        <v>0</v>
      </c>
      <c r="FU74" s="3">
        <f t="shared" si="84"/>
        <v>0</v>
      </c>
      <c r="FV74" s="3">
        <f t="shared" si="84"/>
        <v>0</v>
      </c>
      <c r="FW74" s="3">
        <f t="shared" si="84"/>
        <v>0</v>
      </c>
      <c r="FX74" s="3">
        <f t="shared" si="85"/>
        <v>0</v>
      </c>
      <c r="FY74" s="3">
        <f t="shared" si="86"/>
        <v>0</v>
      </c>
      <c r="FZ74" s="3">
        <f t="shared" si="87"/>
        <v>0</v>
      </c>
      <c r="GA74" s="3">
        <f t="shared" si="88"/>
        <v>0</v>
      </c>
      <c r="GB74" s="41" t="s">
        <v>0</v>
      </c>
      <c r="GC74" s="41">
        <f t="shared" si="59"/>
        <v>2.8</v>
      </c>
      <c r="GD74" s="4">
        <f t="shared" si="60"/>
        <v>1.1100000000000001</v>
      </c>
      <c r="GE74" s="41">
        <f t="shared" si="89"/>
        <v>3.1080000000000001</v>
      </c>
      <c r="GI74" s="41" t="s">
        <v>0</v>
      </c>
    </row>
    <row r="75" spans="1:191" x14ac:dyDescent="0.55000000000000004">
      <c r="A75" s="41" t="s">
        <v>1187</v>
      </c>
      <c r="B75" s="41" t="s">
        <v>60</v>
      </c>
      <c r="C75" s="41" t="s">
        <v>69</v>
      </c>
      <c r="D75" s="41" t="s">
        <v>66</v>
      </c>
      <c r="E75" s="41" t="s">
        <v>1791</v>
      </c>
      <c r="F75" s="41">
        <v>0</v>
      </c>
      <c r="G75" s="25" t="s">
        <v>113</v>
      </c>
      <c r="H75" s="41">
        <v>0</v>
      </c>
      <c r="I75" s="41">
        <v>0</v>
      </c>
      <c r="J75" s="41">
        <v>2.5479999999999999E-2</v>
      </c>
      <c r="K75" s="41">
        <v>0</v>
      </c>
      <c r="L75" s="41">
        <v>0</v>
      </c>
      <c r="M75" s="41" t="s">
        <v>227</v>
      </c>
      <c r="N75" s="41" t="s">
        <v>228</v>
      </c>
      <c r="O75" s="41" t="s">
        <v>1791</v>
      </c>
      <c r="P75" s="41" t="s">
        <v>1908</v>
      </c>
      <c r="Q75" s="41" t="s">
        <v>1909</v>
      </c>
      <c r="S75" s="41">
        <v>0</v>
      </c>
      <c r="AO75" s="41">
        <v>0</v>
      </c>
      <c r="BK75" s="41">
        <v>2.8</v>
      </c>
      <c r="BT75" s="41">
        <v>0.91</v>
      </c>
      <c r="BU75" s="41">
        <v>0.09</v>
      </c>
      <c r="CG75" s="41">
        <v>0</v>
      </c>
      <c r="DC75" s="41">
        <v>0</v>
      </c>
      <c r="DY75" s="7" t="s">
        <v>1880</v>
      </c>
      <c r="DZ75" s="7">
        <f t="shared" si="50"/>
        <v>0.91</v>
      </c>
      <c r="EA75" s="41" t="s">
        <v>80</v>
      </c>
      <c r="EB75" s="41" t="s">
        <v>0</v>
      </c>
      <c r="EC75" s="41">
        <f t="shared" si="61"/>
        <v>0</v>
      </c>
      <c r="ED75" s="41">
        <f t="shared" si="51"/>
        <v>0</v>
      </c>
      <c r="EE75" s="41">
        <f t="shared" si="52"/>
        <v>2.5479999999999999E-2</v>
      </c>
      <c r="EF75" s="41">
        <f t="shared" si="53"/>
        <v>0</v>
      </c>
      <c r="EG75" s="41">
        <f t="shared" si="54"/>
        <v>0</v>
      </c>
      <c r="EI75" s="5">
        <f t="shared" si="62"/>
        <v>184.6949716</v>
      </c>
      <c r="EJ75" s="3">
        <f t="shared" si="55"/>
        <v>517.14592047999997</v>
      </c>
      <c r="EK75" s="3">
        <f t="shared" si="63"/>
        <v>0</v>
      </c>
      <c r="EL75" s="3">
        <f t="shared" si="64"/>
        <v>0</v>
      </c>
      <c r="EM75" s="3">
        <f t="shared" si="65"/>
        <v>0</v>
      </c>
      <c r="EN75" s="3">
        <f t="shared" si="66"/>
        <v>0</v>
      </c>
      <c r="EO75" s="3">
        <f t="shared" si="67"/>
        <v>0</v>
      </c>
      <c r="EP75" s="3">
        <f t="shared" si="68"/>
        <v>0</v>
      </c>
      <c r="EQ75" s="3">
        <f t="shared" si="69"/>
        <v>0</v>
      </c>
      <c r="ER75" s="3">
        <f t="shared" si="70"/>
        <v>0</v>
      </c>
      <c r="ES75" s="3">
        <f t="shared" si="71"/>
        <v>25.48</v>
      </c>
      <c r="ET75" s="3">
        <f t="shared" si="72"/>
        <v>2.52</v>
      </c>
      <c r="EU75" s="3">
        <f t="shared" si="73"/>
        <v>0</v>
      </c>
      <c r="EV75" s="3">
        <f t="shared" si="74"/>
        <v>0</v>
      </c>
      <c r="EW75" s="3">
        <f t="shared" si="75"/>
        <v>0</v>
      </c>
      <c r="EX75" s="3">
        <f t="shared" si="76"/>
        <v>0</v>
      </c>
      <c r="EY75" s="3">
        <f t="shared" si="77"/>
        <v>0</v>
      </c>
      <c r="EZ75" s="3">
        <f t="shared" si="78"/>
        <v>0</v>
      </c>
      <c r="FA75" s="3">
        <f t="shared" si="79"/>
        <v>0</v>
      </c>
      <c r="FB75" s="3">
        <f t="shared" si="80"/>
        <v>0</v>
      </c>
      <c r="FC75" s="3">
        <f t="shared" si="56"/>
        <v>0</v>
      </c>
      <c r="FD75" s="41">
        <f t="shared" si="81"/>
        <v>0</v>
      </c>
      <c r="FG75" s="3">
        <f t="shared" si="57"/>
        <v>0</v>
      </c>
      <c r="FH75" s="3">
        <f t="shared" si="58"/>
        <v>0</v>
      </c>
      <c r="FI75" s="3">
        <f t="shared" si="82"/>
        <v>0</v>
      </c>
      <c r="FJ75" s="3">
        <f t="shared" si="82"/>
        <v>0</v>
      </c>
      <c r="FK75" s="3">
        <f t="shared" si="48"/>
        <v>0</v>
      </c>
      <c r="FL75" s="3">
        <f t="shared" si="48"/>
        <v>0</v>
      </c>
      <c r="FM75" s="3">
        <f t="shared" si="48"/>
        <v>0</v>
      </c>
      <c r="FN75" s="3">
        <f t="shared" si="47"/>
        <v>0</v>
      </c>
      <c r="FO75" s="3">
        <f t="shared" si="47"/>
        <v>0</v>
      </c>
      <c r="FP75" s="3">
        <f t="shared" si="47"/>
        <v>0</v>
      </c>
      <c r="FQ75" s="3">
        <f t="shared" si="47"/>
        <v>0</v>
      </c>
      <c r="FR75" s="3">
        <f t="shared" si="83"/>
        <v>0</v>
      </c>
      <c r="FS75" s="3">
        <f t="shared" si="83"/>
        <v>0</v>
      </c>
      <c r="FT75" s="3">
        <f t="shared" si="83"/>
        <v>0</v>
      </c>
      <c r="FU75" s="3">
        <f t="shared" si="84"/>
        <v>0</v>
      </c>
      <c r="FV75" s="3">
        <f t="shared" si="84"/>
        <v>0</v>
      </c>
      <c r="FW75" s="3">
        <f t="shared" si="84"/>
        <v>0</v>
      </c>
      <c r="FX75" s="3">
        <f t="shared" si="85"/>
        <v>0</v>
      </c>
      <c r="FY75" s="3">
        <f t="shared" si="86"/>
        <v>0</v>
      </c>
      <c r="FZ75" s="3">
        <f t="shared" si="87"/>
        <v>0</v>
      </c>
      <c r="GA75" s="3">
        <f t="shared" si="88"/>
        <v>0</v>
      </c>
      <c r="GB75" s="41" t="s">
        <v>0</v>
      </c>
      <c r="GC75" s="41">
        <f t="shared" si="59"/>
        <v>2.8</v>
      </c>
      <c r="GD75" s="4">
        <f t="shared" si="60"/>
        <v>0.91</v>
      </c>
      <c r="GE75" s="41">
        <f t="shared" si="89"/>
        <v>2.548</v>
      </c>
      <c r="GI75" s="41" t="s">
        <v>0</v>
      </c>
    </row>
    <row r="76" spans="1:191" x14ac:dyDescent="0.55000000000000004">
      <c r="A76" s="41" t="s">
        <v>1188</v>
      </c>
      <c r="B76" s="41" t="s">
        <v>60</v>
      </c>
      <c r="C76" s="41" t="s">
        <v>69</v>
      </c>
      <c r="D76" s="41" t="s">
        <v>66</v>
      </c>
      <c r="E76" s="41" t="s">
        <v>1791</v>
      </c>
      <c r="F76" s="41">
        <v>0</v>
      </c>
      <c r="G76" s="25" t="s">
        <v>113</v>
      </c>
      <c r="H76" s="41">
        <v>0</v>
      </c>
      <c r="I76" s="41">
        <v>2.2178085000000004E-2</v>
      </c>
      <c r="J76" s="41">
        <v>0</v>
      </c>
      <c r="K76" s="41">
        <v>0</v>
      </c>
      <c r="L76" s="41">
        <v>0</v>
      </c>
      <c r="M76" s="41" t="s">
        <v>229</v>
      </c>
      <c r="N76" s="41" t="s">
        <v>230</v>
      </c>
      <c r="O76" s="41" t="s">
        <v>1791</v>
      </c>
      <c r="P76" s="41" t="s">
        <v>1906</v>
      </c>
      <c r="Q76" s="41" t="s">
        <v>1905</v>
      </c>
      <c r="S76" s="41">
        <v>0</v>
      </c>
      <c r="AO76" s="4">
        <v>2.1958500000000001</v>
      </c>
      <c r="AX76" s="41">
        <v>1.01</v>
      </c>
      <c r="AY76" s="41">
        <v>0.06</v>
      </c>
      <c r="BK76" s="41">
        <v>0</v>
      </c>
      <c r="CG76" s="41">
        <v>0</v>
      </c>
      <c r="DC76" s="41">
        <v>0</v>
      </c>
      <c r="DY76" s="7" t="s">
        <v>1880</v>
      </c>
      <c r="DZ76" s="7">
        <f t="shared" si="50"/>
        <v>1.01</v>
      </c>
      <c r="EA76" s="41" t="s">
        <v>80</v>
      </c>
      <c r="EB76" s="41" t="s">
        <v>0</v>
      </c>
      <c r="EC76" s="41">
        <f t="shared" si="61"/>
        <v>0</v>
      </c>
      <c r="ED76" s="41">
        <f t="shared" si="51"/>
        <v>2.2178085000000004E-2</v>
      </c>
      <c r="EE76" s="41">
        <f t="shared" si="52"/>
        <v>0</v>
      </c>
      <c r="EF76" s="41">
        <f t="shared" si="53"/>
        <v>0</v>
      </c>
      <c r="EG76" s="41">
        <f t="shared" si="54"/>
        <v>0</v>
      </c>
      <c r="EI76" s="5">
        <f t="shared" si="62"/>
        <v>176.02311439999997</v>
      </c>
      <c r="EJ76" s="3">
        <f t="shared" si="55"/>
        <v>386.52035575523996</v>
      </c>
      <c r="EK76" s="3">
        <f t="shared" si="63"/>
        <v>0</v>
      </c>
      <c r="EL76" s="3">
        <f t="shared" si="64"/>
        <v>0</v>
      </c>
      <c r="EM76" s="3">
        <f t="shared" si="65"/>
        <v>0</v>
      </c>
      <c r="EN76" s="3">
        <f t="shared" si="66"/>
        <v>0</v>
      </c>
      <c r="EO76" s="3">
        <f t="shared" si="67"/>
        <v>0</v>
      </c>
      <c r="EP76" s="3">
        <f t="shared" si="68"/>
        <v>0</v>
      </c>
      <c r="EQ76" s="3">
        <f t="shared" si="69"/>
        <v>0</v>
      </c>
      <c r="ER76" s="3">
        <f t="shared" si="70"/>
        <v>0</v>
      </c>
      <c r="ES76" s="3">
        <f t="shared" si="71"/>
        <v>22.178084999999999</v>
      </c>
      <c r="ET76" s="3">
        <f t="shared" si="72"/>
        <v>1.31751</v>
      </c>
      <c r="EU76" s="3">
        <f t="shared" si="73"/>
        <v>0</v>
      </c>
      <c r="EV76" s="3">
        <f t="shared" si="74"/>
        <v>0</v>
      </c>
      <c r="EW76" s="3">
        <f t="shared" si="75"/>
        <v>0</v>
      </c>
      <c r="EX76" s="3">
        <f t="shared" si="76"/>
        <v>0</v>
      </c>
      <c r="EY76" s="3">
        <f t="shared" si="77"/>
        <v>0</v>
      </c>
      <c r="EZ76" s="3">
        <f t="shared" si="78"/>
        <v>0</v>
      </c>
      <c r="FA76" s="3">
        <f t="shared" si="79"/>
        <v>0</v>
      </c>
      <c r="FB76" s="3">
        <f t="shared" si="80"/>
        <v>0</v>
      </c>
      <c r="FC76" s="3">
        <f t="shared" si="56"/>
        <v>0</v>
      </c>
      <c r="FD76" s="41">
        <f t="shared" si="81"/>
        <v>0</v>
      </c>
      <c r="FG76" s="3">
        <f t="shared" si="57"/>
        <v>0</v>
      </c>
      <c r="FH76" s="3">
        <f t="shared" si="58"/>
        <v>0</v>
      </c>
      <c r="FI76" s="3">
        <f t="shared" si="82"/>
        <v>0</v>
      </c>
      <c r="FJ76" s="3">
        <f t="shared" si="82"/>
        <v>0</v>
      </c>
      <c r="FK76" s="3">
        <f t="shared" si="48"/>
        <v>0</v>
      </c>
      <c r="FL76" s="3">
        <f t="shared" si="48"/>
        <v>0</v>
      </c>
      <c r="FM76" s="3">
        <f t="shared" si="48"/>
        <v>0</v>
      </c>
      <c r="FN76" s="3">
        <f t="shared" si="47"/>
        <v>0</v>
      </c>
      <c r="FO76" s="3">
        <f t="shared" si="47"/>
        <v>0</v>
      </c>
      <c r="FP76" s="3">
        <f t="shared" si="47"/>
        <v>0</v>
      </c>
      <c r="FQ76" s="3">
        <f t="shared" si="47"/>
        <v>0</v>
      </c>
      <c r="FR76" s="3">
        <f t="shared" si="83"/>
        <v>0</v>
      </c>
      <c r="FS76" s="3">
        <f t="shared" si="83"/>
        <v>0</v>
      </c>
      <c r="FT76" s="3">
        <f t="shared" si="83"/>
        <v>0</v>
      </c>
      <c r="FU76" s="3">
        <f t="shared" si="84"/>
        <v>0</v>
      </c>
      <c r="FV76" s="3">
        <f t="shared" si="84"/>
        <v>0</v>
      </c>
      <c r="FW76" s="3">
        <f t="shared" si="84"/>
        <v>0</v>
      </c>
      <c r="FX76" s="3">
        <f t="shared" si="85"/>
        <v>0</v>
      </c>
      <c r="FY76" s="3">
        <f t="shared" si="86"/>
        <v>0</v>
      </c>
      <c r="FZ76" s="3">
        <f t="shared" si="87"/>
        <v>0</v>
      </c>
      <c r="GA76" s="3">
        <f t="shared" si="88"/>
        <v>0</v>
      </c>
      <c r="GB76" s="41" t="s">
        <v>0</v>
      </c>
      <c r="GC76" s="41">
        <f t="shared" si="59"/>
        <v>2.1958500000000001</v>
      </c>
      <c r="GD76" s="4">
        <f t="shared" si="60"/>
        <v>1.01</v>
      </c>
      <c r="GE76" s="41">
        <f t="shared" si="89"/>
        <v>2.2178085000000003</v>
      </c>
      <c r="GI76" s="41" t="s">
        <v>0</v>
      </c>
    </row>
    <row r="77" spans="1:191" x14ac:dyDescent="0.55000000000000004">
      <c r="A77" s="41" t="s">
        <v>1189</v>
      </c>
      <c r="B77" s="41" t="s">
        <v>60</v>
      </c>
      <c r="C77" s="41" t="s">
        <v>69</v>
      </c>
      <c r="D77" s="41" t="s">
        <v>66</v>
      </c>
      <c r="E77" s="41" t="s">
        <v>1791</v>
      </c>
      <c r="F77" s="41">
        <v>0</v>
      </c>
      <c r="G77" s="41" t="s">
        <v>73</v>
      </c>
      <c r="H77" s="41">
        <v>0</v>
      </c>
      <c r="I77" s="41">
        <v>1.8619999999999998E-2</v>
      </c>
      <c r="J77" s="41">
        <v>0</v>
      </c>
      <c r="K77" s="41">
        <v>0</v>
      </c>
      <c r="L77" s="41">
        <v>0</v>
      </c>
      <c r="M77" s="41" t="s">
        <v>168</v>
      </c>
      <c r="N77" s="41" t="s">
        <v>162</v>
      </c>
      <c r="O77" s="41" t="s">
        <v>1791</v>
      </c>
      <c r="P77" s="41" t="s">
        <v>1901</v>
      </c>
      <c r="Q77" s="41" t="s">
        <v>1901</v>
      </c>
      <c r="S77" s="41">
        <v>0</v>
      </c>
      <c r="AO77" s="41">
        <v>1.9</v>
      </c>
      <c r="AX77" s="41">
        <v>0.98</v>
      </c>
      <c r="AY77" s="1">
        <v>7.0000000000000007E-2</v>
      </c>
      <c r="BK77" s="41">
        <v>0</v>
      </c>
      <c r="CG77" s="41">
        <v>0</v>
      </c>
      <c r="DC77" s="41">
        <v>0</v>
      </c>
      <c r="DY77" s="7" t="s">
        <v>1880</v>
      </c>
      <c r="DZ77" s="7">
        <f t="shared" si="50"/>
        <v>0.98</v>
      </c>
      <c r="EA77" s="41" t="s">
        <v>64</v>
      </c>
      <c r="EB77" s="41" t="s">
        <v>0</v>
      </c>
      <c r="EC77" s="41">
        <f t="shared" si="61"/>
        <v>0</v>
      </c>
      <c r="ED77" s="41">
        <f t="shared" si="51"/>
        <v>1.8619999999999998E-2</v>
      </c>
      <c r="EE77" s="41">
        <f t="shared" si="52"/>
        <v>0</v>
      </c>
      <c r="EF77" s="41">
        <f t="shared" si="53"/>
        <v>0</v>
      </c>
      <c r="EG77" s="41">
        <f t="shared" si="54"/>
        <v>0</v>
      </c>
      <c r="EI77" s="5">
        <f t="shared" si="62"/>
        <v>179.35086680000001</v>
      </c>
      <c r="EJ77" s="3">
        <f t="shared" si="55"/>
        <v>340.76664691999997</v>
      </c>
      <c r="EK77" s="3">
        <f t="shared" si="63"/>
        <v>0</v>
      </c>
      <c r="EL77" s="3">
        <f t="shared" si="64"/>
        <v>0</v>
      </c>
      <c r="EM77" s="3">
        <f t="shared" si="65"/>
        <v>0</v>
      </c>
      <c r="EN77" s="3">
        <f t="shared" si="66"/>
        <v>0</v>
      </c>
      <c r="EO77" s="3">
        <f t="shared" si="67"/>
        <v>0</v>
      </c>
      <c r="EP77" s="3">
        <f t="shared" si="68"/>
        <v>0</v>
      </c>
      <c r="EQ77" s="3">
        <f t="shared" si="69"/>
        <v>0</v>
      </c>
      <c r="ER77" s="3">
        <f t="shared" si="70"/>
        <v>0</v>
      </c>
      <c r="ES77" s="3">
        <f t="shared" si="71"/>
        <v>18.619999999999997</v>
      </c>
      <c r="ET77" s="3">
        <f t="shared" si="72"/>
        <v>1.33</v>
      </c>
      <c r="EU77" s="3">
        <f t="shared" si="73"/>
        <v>0</v>
      </c>
      <c r="EV77" s="3">
        <f t="shared" si="74"/>
        <v>0</v>
      </c>
      <c r="EW77" s="3">
        <f t="shared" si="75"/>
        <v>0</v>
      </c>
      <c r="EX77" s="3">
        <f t="shared" si="76"/>
        <v>0</v>
      </c>
      <c r="EY77" s="3">
        <f t="shared" si="77"/>
        <v>0</v>
      </c>
      <c r="EZ77" s="3">
        <f t="shared" si="78"/>
        <v>0</v>
      </c>
      <c r="FA77" s="3">
        <f t="shared" si="79"/>
        <v>0</v>
      </c>
      <c r="FB77" s="3">
        <f t="shared" si="80"/>
        <v>0</v>
      </c>
      <c r="FC77" s="3">
        <f t="shared" si="56"/>
        <v>0</v>
      </c>
      <c r="FD77" s="41">
        <f t="shared" si="81"/>
        <v>0</v>
      </c>
      <c r="FG77" s="3">
        <f t="shared" si="57"/>
        <v>0</v>
      </c>
      <c r="FH77" s="3">
        <f t="shared" si="58"/>
        <v>0</v>
      </c>
      <c r="FI77" s="3">
        <f t="shared" si="82"/>
        <v>0</v>
      </c>
      <c r="FJ77" s="3">
        <f t="shared" si="82"/>
        <v>0</v>
      </c>
      <c r="FK77" s="3">
        <f t="shared" si="48"/>
        <v>0</v>
      </c>
      <c r="FL77" s="3">
        <f t="shared" si="48"/>
        <v>0</v>
      </c>
      <c r="FM77" s="3">
        <f t="shared" si="48"/>
        <v>0</v>
      </c>
      <c r="FN77" s="3">
        <f t="shared" si="47"/>
        <v>0</v>
      </c>
      <c r="FO77" s="3">
        <f t="shared" si="47"/>
        <v>0</v>
      </c>
      <c r="FP77" s="3">
        <f t="shared" si="47"/>
        <v>0</v>
      </c>
      <c r="FQ77" s="3">
        <f t="shared" si="47"/>
        <v>0</v>
      </c>
      <c r="FR77" s="3">
        <f t="shared" si="83"/>
        <v>0</v>
      </c>
      <c r="FS77" s="3">
        <f t="shared" si="83"/>
        <v>0</v>
      </c>
      <c r="FT77" s="3">
        <f t="shared" si="83"/>
        <v>0</v>
      </c>
      <c r="FU77" s="3">
        <f t="shared" si="84"/>
        <v>0</v>
      </c>
      <c r="FV77" s="3">
        <f t="shared" si="84"/>
        <v>0</v>
      </c>
      <c r="FW77" s="3">
        <f t="shared" si="84"/>
        <v>0</v>
      </c>
      <c r="FX77" s="3">
        <f t="shared" si="85"/>
        <v>0</v>
      </c>
      <c r="FY77" s="3">
        <f t="shared" si="86"/>
        <v>0</v>
      </c>
      <c r="FZ77" s="3">
        <f t="shared" si="87"/>
        <v>0</v>
      </c>
      <c r="GA77" s="3">
        <f t="shared" si="88"/>
        <v>0</v>
      </c>
      <c r="GB77" s="41" t="s">
        <v>0</v>
      </c>
      <c r="GC77" s="41">
        <f t="shared" si="59"/>
        <v>1.9</v>
      </c>
      <c r="GD77" s="4">
        <f t="shared" si="60"/>
        <v>0.98</v>
      </c>
      <c r="GE77" s="41">
        <f t="shared" si="89"/>
        <v>1.8619999999999999</v>
      </c>
      <c r="GI77" s="41" t="s">
        <v>0</v>
      </c>
    </row>
    <row r="78" spans="1:191" x14ac:dyDescent="0.55000000000000004">
      <c r="A78" s="41" t="s">
        <v>1190</v>
      </c>
      <c r="B78" s="41" t="s">
        <v>60</v>
      </c>
      <c r="C78" s="41" t="s">
        <v>69</v>
      </c>
      <c r="D78" s="41" t="s">
        <v>66</v>
      </c>
      <c r="E78" s="41" t="s">
        <v>1791</v>
      </c>
      <c r="F78" s="41">
        <v>0</v>
      </c>
      <c r="G78" s="41" t="s">
        <v>73</v>
      </c>
      <c r="H78" s="41">
        <v>1.5150000000000002E-2</v>
      </c>
      <c r="I78" s="41">
        <v>2.7300000000000002E-3</v>
      </c>
      <c r="J78" s="41">
        <v>0</v>
      </c>
      <c r="K78" s="41">
        <v>0</v>
      </c>
      <c r="L78" s="41">
        <v>0</v>
      </c>
      <c r="M78" s="41" t="s">
        <v>167</v>
      </c>
      <c r="N78" s="41" t="s">
        <v>162</v>
      </c>
      <c r="O78" s="41" t="s">
        <v>1791</v>
      </c>
      <c r="P78" s="41" t="s">
        <v>1901</v>
      </c>
      <c r="Q78" s="41" t="s">
        <v>1901</v>
      </c>
      <c r="S78" s="41">
        <v>1.5</v>
      </c>
      <c r="AB78" s="41">
        <v>1.01</v>
      </c>
      <c r="AC78" s="41">
        <v>6.2E-2</v>
      </c>
      <c r="AO78" s="41">
        <v>0.3</v>
      </c>
      <c r="AX78" s="41">
        <v>0.91</v>
      </c>
      <c r="AY78" s="41">
        <v>2.5000000000000001E-2</v>
      </c>
      <c r="BK78" s="41">
        <v>0</v>
      </c>
      <c r="CG78" s="41">
        <v>0</v>
      </c>
      <c r="DC78" s="41">
        <v>0</v>
      </c>
      <c r="DY78" s="7" t="s">
        <v>1880</v>
      </c>
      <c r="DZ78" s="7">
        <f t="shared" si="50"/>
        <v>0.9933333333333334</v>
      </c>
      <c r="EA78" s="41" t="s">
        <v>64</v>
      </c>
      <c r="EB78" s="41" t="s">
        <v>0</v>
      </c>
      <c r="EC78" s="41">
        <f t="shared" si="61"/>
        <v>1.5150000000000002E-2</v>
      </c>
      <c r="ED78" s="41">
        <f t="shared" si="51"/>
        <v>2.7300000000000002E-3</v>
      </c>
      <c r="EE78" s="41">
        <f t="shared" si="52"/>
        <v>0</v>
      </c>
      <c r="EF78" s="41">
        <f t="shared" si="53"/>
        <v>0</v>
      </c>
      <c r="EG78" s="41">
        <f t="shared" si="54"/>
        <v>0</v>
      </c>
      <c r="EI78" s="5">
        <f t="shared" si="62"/>
        <v>170.81163423333331</v>
      </c>
      <c r="EJ78" s="3">
        <f t="shared" si="55"/>
        <v>307.46094161999997</v>
      </c>
      <c r="EK78" s="3">
        <f t="shared" si="63"/>
        <v>0</v>
      </c>
      <c r="EL78" s="3">
        <f t="shared" si="64"/>
        <v>0</v>
      </c>
      <c r="EM78" s="3">
        <f t="shared" si="65"/>
        <v>0</v>
      </c>
      <c r="EN78" s="3">
        <f t="shared" si="66"/>
        <v>0</v>
      </c>
      <c r="EO78" s="3">
        <f t="shared" si="67"/>
        <v>0</v>
      </c>
      <c r="EP78" s="3">
        <f t="shared" si="68"/>
        <v>0</v>
      </c>
      <c r="EQ78" s="3">
        <f t="shared" si="69"/>
        <v>0</v>
      </c>
      <c r="ER78" s="3">
        <f t="shared" si="70"/>
        <v>0</v>
      </c>
      <c r="ES78" s="3">
        <f t="shared" si="71"/>
        <v>17.880000000000003</v>
      </c>
      <c r="ET78" s="3">
        <f t="shared" si="72"/>
        <v>1.0049999999999999</v>
      </c>
      <c r="EU78" s="3">
        <f t="shared" si="73"/>
        <v>0</v>
      </c>
      <c r="EV78" s="3">
        <f t="shared" si="74"/>
        <v>0</v>
      </c>
      <c r="EW78" s="3">
        <f t="shared" si="75"/>
        <v>0</v>
      </c>
      <c r="EX78" s="3">
        <f t="shared" si="76"/>
        <v>0</v>
      </c>
      <c r="EY78" s="3">
        <f t="shared" si="77"/>
        <v>0</v>
      </c>
      <c r="EZ78" s="3">
        <f t="shared" si="78"/>
        <v>0</v>
      </c>
      <c r="FA78" s="3">
        <f t="shared" si="79"/>
        <v>0</v>
      </c>
      <c r="FB78" s="3">
        <f t="shared" si="80"/>
        <v>0</v>
      </c>
      <c r="FC78" s="3">
        <f t="shared" si="56"/>
        <v>0</v>
      </c>
      <c r="FD78" s="41">
        <f t="shared" si="81"/>
        <v>0</v>
      </c>
      <c r="FG78" s="3">
        <f t="shared" si="57"/>
        <v>0</v>
      </c>
      <c r="FH78" s="3">
        <f t="shared" si="58"/>
        <v>0</v>
      </c>
      <c r="FI78" s="3">
        <f t="shared" si="82"/>
        <v>0</v>
      </c>
      <c r="FJ78" s="3">
        <f t="shared" si="82"/>
        <v>0</v>
      </c>
      <c r="FK78" s="3">
        <f t="shared" si="48"/>
        <v>0</v>
      </c>
      <c r="FL78" s="3">
        <f t="shared" si="48"/>
        <v>0</v>
      </c>
      <c r="FM78" s="3">
        <f t="shared" si="48"/>
        <v>0</v>
      </c>
      <c r="FN78" s="3">
        <f t="shared" si="47"/>
        <v>0</v>
      </c>
      <c r="FO78" s="3">
        <f t="shared" si="47"/>
        <v>0</v>
      </c>
      <c r="FP78" s="3">
        <f t="shared" si="47"/>
        <v>0</v>
      </c>
      <c r="FQ78" s="3">
        <f t="shared" si="47"/>
        <v>0</v>
      </c>
      <c r="FR78" s="3">
        <f t="shared" si="83"/>
        <v>0</v>
      </c>
      <c r="FS78" s="3">
        <f t="shared" si="83"/>
        <v>0</v>
      </c>
      <c r="FT78" s="3">
        <f t="shared" si="83"/>
        <v>0</v>
      </c>
      <c r="FU78" s="3">
        <f t="shared" si="84"/>
        <v>0</v>
      </c>
      <c r="FV78" s="3">
        <f t="shared" si="84"/>
        <v>0</v>
      </c>
      <c r="FW78" s="3">
        <f t="shared" si="84"/>
        <v>0</v>
      </c>
      <c r="FX78" s="3">
        <f t="shared" si="85"/>
        <v>0</v>
      </c>
      <c r="FY78" s="3">
        <f t="shared" si="86"/>
        <v>0</v>
      </c>
      <c r="FZ78" s="3">
        <f t="shared" si="87"/>
        <v>0</v>
      </c>
      <c r="GA78" s="3">
        <f t="shared" si="88"/>
        <v>0</v>
      </c>
      <c r="GB78" s="41" t="s">
        <v>0</v>
      </c>
      <c r="GC78" s="41">
        <f t="shared" si="59"/>
        <v>1.8</v>
      </c>
      <c r="GD78" s="4">
        <f t="shared" si="60"/>
        <v>0.9933333333333334</v>
      </c>
      <c r="GE78" s="41">
        <f t="shared" si="89"/>
        <v>1.7880000000000003</v>
      </c>
      <c r="GI78" s="41" t="s">
        <v>0</v>
      </c>
    </row>
    <row r="79" spans="1:191" x14ac:dyDescent="0.55000000000000004">
      <c r="A79" s="41" t="s">
        <v>1191</v>
      </c>
      <c r="B79" s="41" t="s">
        <v>60</v>
      </c>
      <c r="C79" s="41" t="s">
        <v>69</v>
      </c>
      <c r="D79" s="41" t="s">
        <v>66</v>
      </c>
      <c r="E79" s="41" t="s">
        <v>1791</v>
      </c>
      <c r="F79" s="41">
        <v>0</v>
      </c>
      <c r="G79" s="25" t="s">
        <v>113</v>
      </c>
      <c r="H79" s="41">
        <v>0</v>
      </c>
      <c r="I79" s="41">
        <v>0</v>
      </c>
      <c r="J79" s="41">
        <v>1.7709999999999997E-2</v>
      </c>
      <c r="K79" s="41">
        <v>0</v>
      </c>
      <c r="L79" s="41">
        <v>0</v>
      </c>
      <c r="M79" s="41" t="s">
        <v>231</v>
      </c>
      <c r="N79" s="41" t="s">
        <v>232</v>
      </c>
      <c r="O79" s="41" t="s">
        <v>1791</v>
      </c>
      <c r="P79" s="41" t="s">
        <v>1905</v>
      </c>
      <c r="Q79" s="41" t="s">
        <v>1905</v>
      </c>
      <c r="S79" s="41">
        <v>0</v>
      </c>
      <c r="AO79" s="41">
        <v>0</v>
      </c>
      <c r="BK79" s="41">
        <v>2.5299999999999998</v>
      </c>
      <c r="BT79" s="41">
        <v>0.7</v>
      </c>
      <c r="BU79" s="41">
        <v>0.05</v>
      </c>
      <c r="CG79" s="41">
        <v>0</v>
      </c>
      <c r="DC79" s="41">
        <v>0</v>
      </c>
      <c r="DY79" s="7" t="s">
        <v>1880</v>
      </c>
      <c r="DZ79" s="7">
        <f t="shared" si="50"/>
        <v>0.7</v>
      </c>
      <c r="EA79" s="41" t="s">
        <v>80</v>
      </c>
      <c r="EB79" s="41" t="s">
        <v>0</v>
      </c>
      <c r="EC79" s="41">
        <f t="shared" si="61"/>
        <v>0</v>
      </c>
      <c r="ED79" s="41">
        <f t="shared" si="51"/>
        <v>0</v>
      </c>
      <c r="EE79" s="41">
        <f t="shared" si="52"/>
        <v>1.7709999999999997E-2</v>
      </c>
      <c r="EF79" s="41">
        <f t="shared" si="53"/>
        <v>0</v>
      </c>
      <c r="EG79" s="41">
        <f t="shared" si="54"/>
        <v>0</v>
      </c>
      <c r="EI79" s="5">
        <f t="shared" si="62"/>
        <v>128.10776199999998</v>
      </c>
      <c r="EJ79" s="3">
        <f t="shared" si="55"/>
        <v>324.11263785999995</v>
      </c>
      <c r="EK79" s="3">
        <f t="shared" si="63"/>
        <v>0</v>
      </c>
      <c r="EL79" s="3">
        <f t="shared" si="64"/>
        <v>0</v>
      </c>
      <c r="EM79" s="3">
        <f t="shared" si="65"/>
        <v>0</v>
      </c>
      <c r="EN79" s="3">
        <f t="shared" si="66"/>
        <v>0</v>
      </c>
      <c r="EO79" s="3">
        <f t="shared" si="67"/>
        <v>0</v>
      </c>
      <c r="EP79" s="3">
        <f t="shared" si="68"/>
        <v>0</v>
      </c>
      <c r="EQ79" s="3">
        <f t="shared" si="69"/>
        <v>0</v>
      </c>
      <c r="ER79" s="3">
        <f t="shared" si="70"/>
        <v>0</v>
      </c>
      <c r="ES79" s="3">
        <f t="shared" si="71"/>
        <v>17.709999999999997</v>
      </c>
      <c r="ET79" s="3">
        <f t="shared" si="72"/>
        <v>1.2649999999999999</v>
      </c>
      <c r="EU79" s="3">
        <f t="shared" si="73"/>
        <v>0</v>
      </c>
      <c r="EV79" s="3">
        <f t="shared" si="74"/>
        <v>0</v>
      </c>
      <c r="EW79" s="3">
        <f t="shared" si="75"/>
        <v>0</v>
      </c>
      <c r="EX79" s="3">
        <f t="shared" si="76"/>
        <v>0</v>
      </c>
      <c r="EY79" s="3">
        <f t="shared" si="77"/>
        <v>0</v>
      </c>
      <c r="EZ79" s="3">
        <f t="shared" si="78"/>
        <v>0</v>
      </c>
      <c r="FA79" s="3">
        <f t="shared" si="79"/>
        <v>0</v>
      </c>
      <c r="FB79" s="3">
        <f t="shared" si="80"/>
        <v>0</v>
      </c>
      <c r="FC79" s="3">
        <f t="shared" si="56"/>
        <v>0</v>
      </c>
      <c r="FD79" s="41">
        <f t="shared" si="81"/>
        <v>0</v>
      </c>
      <c r="FG79" s="3">
        <f t="shared" si="57"/>
        <v>0</v>
      </c>
      <c r="FH79" s="3">
        <f t="shared" si="58"/>
        <v>0</v>
      </c>
      <c r="FI79" s="3">
        <f t="shared" si="82"/>
        <v>0</v>
      </c>
      <c r="FJ79" s="3">
        <f t="shared" si="82"/>
        <v>0</v>
      </c>
      <c r="FK79" s="3">
        <f t="shared" si="48"/>
        <v>0</v>
      </c>
      <c r="FL79" s="3">
        <f t="shared" si="48"/>
        <v>0</v>
      </c>
      <c r="FM79" s="3">
        <f t="shared" si="48"/>
        <v>0</v>
      </c>
      <c r="FN79" s="3">
        <f t="shared" si="47"/>
        <v>0</v>
      </c>
      <c r="FO79" s="3">
        <f t="shared" si="47"/>
        <v>0</v>
      </c>
      <c r="FP79" s="3">
        <f t="shared" si="47"/>
        <v>0</v>
      </c>
      <c r="FQ79" s="3">
        <f t="shared" si="47"/>
        <v>0</v>
      </c>
      <c r="FR79" s="3">
        <f t="shared" si="83"/>
        <v>0</v>
      </c>
      <c r="FS79" s="3">
        <f t="shared" si="83"/>
        <v>0</v>
      </c>
      <c r="FT79" s="3">
        <f t="shared" si="83"/>
        <v>0</v>
      </c>
      <c r="FU79" s="3">
        <f t="shared" si="84"/>
        <v>0</v>
      </c>
      <c r="FV79" s="3">
        <f t="shared" si="84"/>
        <v>0</v>
      </c>
      <c r="FW79" s="3">
        <f t="shared" si="84"/>
        <v>0</v>
      </c>
      <c r="FX79" s="3">
        <f t="shared" si="85"/>
        <v>0</v>
      </c>
      <c r="FY79" s="3">
        <f t="shared" si="86"/>
        <v>0</v>
      </c>
      <c r="FZ79" s="3">
        <f t="shared" si="87"/>
        <v>0</v>
      </c>
      <c r="GA79" s="3">
        <f t="shared" si="88"/>
        <v>0</v>
      </c>
      <c r="GB79" s="41" t="s">
        <v>0</v>
      </c>
      <c r="GC79" s="41">
        <f t="shared" si="59"/>
        <v>2.5299999999999998</v>
      </c>
      <c r="GD79" s="4">
        <f t="shared" si="60"/>
        <v>0.7</v>
      </c>
      <c r="GE79" s="41">
        <f t="shared" si="89"/>
        <v>1.7709999999999997</v>
      </c>
      <c r="GI79" s="41" t="s">
        <v>0</v>
      </c>
    </row>
    <row r="80" spans="1:191" x14ac:dyDescent="0.55000000000000004">
      <c r="A80" s="41" t="s">
        <v>1192</v>
      </c>
      <c r="B80" s="41" t="s">
        <v>60</v>
      </c>
      <c r="C80" s="41" t="s">
        <v>69</v>
      </c>
      <c r="D80" s="41" t="s">
        <v>66</v>
      </c>
      <c r="E80" s="41" t="s">
        <v>1791</v>
      </c>
      <c r="F80" s="41">
        <v>0</v>
      </c>
      <c r="G80" s="25" t="s">
        <v>113</v>
      </c>
      <c r="H80" s="41">
        <v>0</v>
      </c>
      <c r="I80" s="41">
        <v>0</v>
      </c>
      <c r="J80" s="41">
        <v>1.1700000000000002E-2</v>
      </c>
      <c r="K80" s="41">
        <v>0</v>
      </c>
      <c r="L80" s="41">
        <v>0</v>
      </c>
      <c r="M80" s="41" t="s">
        <v>346</v>
      </c>
      <c r="N80" s="41" t="s">
        <v>170</v>
      </c>
      <c r="O80" s="41" t="s">
        <v>1791</v>
      </c>
      <c r="P80" s="41" t="s">
        <v>1901</v>
      </c>
      <c r="Q80" s="41" t="s">
        <v>1901</v>
      </c>
      <c r="S80" s="41">
        <v>0</v>
      </c>
      <c r="AO80" s="41">
        <v>0</v>
      </c>
      <c r="BK80" s="41">
        <v>1.3</v>
      </c>
      <c r="BT80" s="41">
        <v>0.9</v>
      </c>
      <c r="BU80" s="41">
        <v>7.0000000000000007E-2</v>
      </c>
      <c r="CG80" s="41">
        <v>0</v>
      </c>
      <c r="DC80" s="41">
        <v>0</v>
      </c>
      <c r="DY80" s="7" t="s">
        <v>1880</v>
      </c>
      <c r="DZ80" s="7">
        <f t="shared" si="50"/>
        <v>0.90000000000000013</v>
      </c>
      <c r="EA80" s="41" t="s">
        <v>80</v>
      </c>
      <c r="EB80" s="41" t="s">
        <v>0</v>
      </c>
      <c r="EC80" s="41">
        <f t="shared" si="61"/>
        <v>0</v>
      </c>
      <c r="ED80" s="41">
        <f t="shared" si="51"/>
        <v>0</v>
      </c>
      <c r="EE80" s="41">
        <f t="shared" si="52"/>
        <v>1.1700000000000002E-2</v>
      </c>
      <c r="EF80" s="41">
        <f t="shared" si="53"/>
        <v>0</v>
      </c>
      <c r="EG80" s="41">
        <f t="shared" si="54"/>
        <v>0</v>
      </c>
      <c r="EI80" s="5">
        <f t="shared" si="62"/>
        <v>168.85966680000001</v>
      </c>
      <c r="EJ80" s="3">
        <f t="shared" si="55"/>
        <v>219.51756684000003</v>
      </c>
      <c r="EK80" s="3">
        <f t="shared" si="63"/>
        <v>0</v>
      </c>
      <c r="EL80" s="3">
        <f t="shared" si="64"/>
        <v>0</v>
      </c>
      <c r="EM80" s="3">
        <f t="shared" si="65"/>
        <v>0</v>
      </c>
      <c r="EN80" s="3">
        <f t="shared" si="66"/>
        <v>0</v>
      </c>
      <c r="EO80" s="3">
        <f t="shared" si="67"/>
        <v>0</v>
      </c>
      <c r="EP80" s="3">
        <f t="shared" si="68"/>
        <v>0</v>
      </c>
      <c r="EQ80" s="3">
        <f t="shared" si="69"/>
        <v>0</v>
      </c>
      <c r="ER80" s="3">
        <f t="shared" si="70"/>
        <v>0</v>
      </c>
      <c r="ES80" s="3">
        <f t="shared" si="71"/>
        <v>11.700000000000003</v>
      </c>
      <c r="ET80" s="3">
        <f t="shared" si="72"/>
        <v>0.91000000000000014</v>
      </c>
      <c r="EU80" s="3">
        <f t="shared" si="73"/>
        <v>0</v>
      </c>
      <c r="EV80" s="3">
        <f t="shared" si="74"/>
        <v>0</v>
      </c>
      <c r="EW80" s="3">
        <f t="shared" si="75"/>
        <v>0</v>
      </c>
      <c r="EX80" s="3">
        <f t="shared" si="76"/>
        <v>0</v>
      </c>
      <c r="EY80" s="3">
        <f t="shared" si="77"/>
        <v>0</v>
      </c>
      <c r="EZ80" s="3">
        <f t="shared" si="78"/>
        <v>0</v>
      </c>
      <c r="FA80" s="3">
        <f t="shared" si="79"/>
        <v>0</v>
      </c>
      <c r="FB80" s="3">
        <f t="shared" si="80"/>
        <v>0</v>
      </c>
      <c r="FC80" s="3">
        <f t="shared" si="56"/>
        <v>0</v>
      </c>
      <c r="FD80" s="41">
        <f t="shared" si="81"/>
        <v>0</v>
      </c>
      <c r="FG80" s="3">
        <f t="shared" si="57"/>
        <v>0</v>
      </c>
      <c r="FH80" s="3">
        <f t="shared" si="58"/>
        <v>0</v>
      </c>
      <c r="FI80" s="3">
        <f t="shared" si="82"/>
        <v>0</v>
      </c>
      <c r="FJ80" s="3">
        <f t="shared" si="82"/>
        <v>0</v>
      </c>
      <c r="FK80" s="3">
        <f t="shared" si="48"/>
        <v>0</v>
      </c>
      <c r="FL80" s="3">
        <f t="shared" si="48"/>
        <v>0</v>
      </c>
      <c r="FM80" s="3">
        <f t="shared" si="48"/>
        <v>0</v>
      </c>
      <c r="FN80" s="3">
        <f t="shared" si="47"/>
        <v>0</v>
      </c>
      <c r="FO80" s="3">
        <f t="shared" si="47"/>
        <v>0</v>
      </c>
      <c r="FP80" s="3">
        <f t="shared" si="47"/>
        <v>0</v>
      </c>
      <c r="FQ80" s="3">
        <f t="shared" si="47"/>
        <v>0</v>
      </c>
      <c r="FR80" s="3">
        <f t="shared" si="83"/>
        <v>0</v>
      </c>
      <c r="FS80" s="3">
        <f t="shared" si="83"/>
        <v>0</v>
      </c>
      <c r="FT80" s="3">
        <f t="shared" si="83"/>
        <v>0</v>
      </c>
      <c r="FU80" s="3">
        <f t="shared" si="84"/>
        <v>0</v>
      </c>
      <c r="FV80" s="3">
        <f t="shared" si="84"/>
        <v>0</v>
      </c>
      <c r="FW80" s="3">
        <f t="shared" si="84"/>
        <v>0</v>
      </c>
      <c r="FX80" s="3">
        <f t="shared" si="85"/>
        <v>0</v>
      </c>
      <c r="FY80" s="3">
        <f t="shared" si="86"/>
        <v>0</v>
      </c>
      <c r="FZ80" s="3">
        <f t="shared" si="87"/>
        <v>0</v>
      </c>
      <c r="GA80" s="3">
        <f t="shared" si="88"/>
        <v>0</v>
      </c>
      <c r="GB80" s="41" t="s">
        <v>0</v>
      </c>
      <c r="GC80" s="41">
        <f t="shared" si="59"/>
        <v>1.3</v>
      </c>
      <c r="GD80" s="4">
        <f t="shared" si="60"/>
        <v>0.90000000000000013</v>
      </c>
      <c r="GE80" s="41">
        <f t="shared" si="89"/>
        <v>1.1700000000000002</v>
      </c>
      <c r="GI80" s="41" t="s">
        <v>0</v>
      </c>
    </row>
    <row r="81" spans="1:191" x14ac:dyDescent="0.55000000000000004">
      <c r="A81" s="41" t="s">
        <v>1193</v>
      </c>
      <c r="B81" s="41" t="s">
        <v>60</v>
      </c>
      <c r="C81" s="41" t="s">
        <v>69</v>
      </c>
      <c r="D81" s="41" t="s">
        <v>66</v>
      </c>
      <c r="E81" s="41" t="s">
        <v>1791</v>
      </c>
      <c r="F81" s="41">
        <v>0</v>
      </c>
      <c r="G81" s="25" t="s">
        <v>113</v>
      </c>
      <c r="H81" s="41">
        <v>0</v>
      </c>
      <c r="I81" s="41">
        <v>0</v>
      </c>
      <c r="J81" s="41">
        <v>0.01</v>
      </c>
      <c r="K81" s="41">
        <v>0</v>
      </c>
      <c r="L81" s="41">
        <v>0</v>
      </c>
      <c r="M81" s="41" t="s">
        <v>237</v>
      </c>
      <c r="N81" s="41" t="s">
        <v>238</v>
      </c>
      <c r="O81" s="41" t="s">
        <v>1791</v>
      </c>
      <c r="P81" s="41" t="s">
        <v>1902</v>
      </c>
      <c r="Q81" s="41" t="s">
        <v>1898</v>
      </c>
      <c r="S81" s="41">
        <v>0</v>
      </c>
      <c r="AO81" s="41">
        <v>0</v>
      </c>
      <c r="BK81" s="41">
        <v>1</v>
      </c>
      <c r="BT81" s="41">
        <v>1</v>
      </c>
      <c r="CG81" s="41">
        <v>0</v>
      </c>
      <c r="DC81" s="41">
        <v>0</v>
      </c>
      <c r="DY81" s="7" t="s">
        <v>1880</v>
      </c>
      <c r="DZ81" s="7">
        <f t="shared" si="50"/>
        <v>1</v>
      </c>
      <c r="EA81" s="41" t="s">
        <v>80</v>
      </c>
      <c r="EB81" s="41" t="s">
        <v>0</v>
      </c>
      <c r="EC81" s="41">
        <f t="shared" si="61"/>
        <v>0</v>
      </c>
      <c r="ED81" s="41">
        <f t="shared" si="51"/>
        <v>0</v>
      </c>
      <c r="EE81" s="41">
        <f t="shared" si="52"/>
        <v>0.01</v>
      </c>
      <c r="EF81" s="41">
        <f t="shared" si="53"/>
        <v>0</v>
      </c>
      <c r="EG81" s="41">
        <f t="shared" si="54"/>
        <v>0</v>
      </c>
      <c r="EI81" s="5">
        <f t="shared" si="62"/>
        <v>131.13999999999999</v>
      </c>
      <c r="EJ81" s="3">
        <f t="shared" si="55"/>
        <v>131.13999999999999</v>
      </c>
      <c r="EK81" s="3">
        <f t="shared" si="63"/>
        <v>0</v>
      </c>
      <c r="EL81" s="3">
        <f t="shared" si="64"/>
        <v>0</v>
      </c>
      <c r="EM81" s="3">
        <f t="shared" si="65"/>
        <v>0</v>
      </c>
      <c r="EN81" s="3">
        <f t="shared" si="66"/>
        <v>0</v>
      </c>
      <c r="EO81" s="3">
        <f t="shared" si="67"/>
        <v>0</v>
      </c>
      <c r="EP81" s="3">
        <f t="shared" si="68"/>
        <v>0</v>
      </c>
      <c r="EQ81" s="3">
        <f t="shared" si="69"/>
        <v>0</v>
      </c>
      <c r="ER81" s="3">
        <f t="shared" si="70"/>
        <v>0</v>
      </c>
      <c r="ES81" s="3">
        <f t="shared" si="71"/>
        <v>10</v>
      </c>
      <c r="ET81" s="3">
        <f t="shared" si="72"/>
        <v>0</v>
      </c>
      <c r="EU81" s="3">
        <f t="shared" si="73"/>
        <v>0</v>
      </c>
      <c r="EV81" s="3">
        <f t="shared" si="74"/>
        <v>0</v>
      </c>
      <c r="EW81" s="3">
        <f t="shared" si="75"/>
        <v>0</v>
      </c>
      <c r="EX81" s="3">
        <f t="shared" si="76"/>
        <v>0</v>
      </c>
      <c r="EY81" s="3">
        <f t="shared" si="77"/>
        <v>0</v>
      </c>
      <c r="EZ81" s="3">
        <f t="shared" si="78"/>
        <v>0</v>
      </c>
      <c r="FA81" s="3">
        <f t="shared" si="79"/>
        <v>0</v>
      </c>
      <c r="FB81" s="3">
        <f t="shared" si="80"/>
        <v>0</v>
      </c>
      <c r="FC81" s="3">
        <f t="shared" si="56"/>
        <v>0</v>
      </c>
      <c r="FD81" s="41">
        <f t="shared" si="81"/>
        <v>0</v>
      </c>
      <c r="FG81" s="3">
        <f t="shared" si="57"/>
        <v>0</v>
      </c>
      <c r="FH81" s="3">
        <f t="shared" si="58"/>
        <v>0</v>
      </c>
      <c r="FI81" s="3">
        <f t="shared" si="82"/>
        <v>0</v>
      </c>
      <c r="FJ81" s="3">
        <f t="shared" si="82"/>
        <v>0</v>
      </c>
      <c r="FK81" s="3">
        <f t="shared" si="48"/>
        <v>0</v>
      </c>
      <c r="FL81" s="3">
        <f t="shared" si="48"/>
        <v>0</v>
      </c>
      <c r="FM81" s="3">
        <f t="shared" si="48"/>
        <v>0</v>
      </c>
      <c r="FN81" s="3">
        <f t="shared" si="47"/>
        <v>0</v>
      </c>
      <c r="FO81" s="3">
        <f t="shared" si="47"/>
        <v>0</v>
      </c>
      <c r="FP81" s="3">
        <f t="shared" si="47"/>
        <v>0</v>
      </c>
      <c r="FQ81" s="3">
        <f t="shared" si="47"/>
        <v>0</v>
      </c>
      <c r="FR81" s="3">
        <f t="shared" si="83"/>
        <v>0</v>
      </c>
      <c r="FS81" s="3">
        <f t="shared" si="83"/>
        <v>0</v>
      </c>
      <c r="FT81" s="3">
        <f t="shared" si="83"/>
        <v>0</v>
      </c>
      <c r="FU81" s="3">
        <f t="shared" si="84"/>
        <v>0</v>
      </c>
      <c r="FV81" s="3">
        <f t="shared" si="84"/>
        <v>0</v>
      </c>
      <c r="FW81" s="3">
        <f t="shared" si="84"/>
        <v>0</v>
      </c>
      <c r="FX81" s="3">
        <f t="shared" si="85"/>
        <v>0</v>
      </c>
      <c r="FY81" s="3">
        <f t="shared" si="86"/>
        <v>0</v>
      </c>
      <c r="FZ81" s="3">
        <f t="shared" si="87"/>
        <v>0</v>
      </c>
      <c r="GA81" s="3">
        <f t="shared" si="88"/>
        <v>0</v>
      </c>
      <c r="GB81" s="41" t="s">
        <v>0</v>
      </c>
      <c r="GC81" s="41">
        <f t="shared" si="59"/>
        <v>1</v>
      </c>
      <c r="GD81" s="4">
        <f t="shared" si="60"/>
        <v>1</v>
      </c>
      <c r="GE81" s="41">
        <f t="shared" si="89"/>
        <v>1</v>
      </c>
      <c r="GI81" s="41" t="s">
        <v>0</v>
      </c>
    </row>
    <row r="82" spans="1:191" x14ac:dyDescent="0.55000000000000004">
      <c r="A82" s="41" t="s">
        <v>1194</v>
      </c>
      <c r="B82" s="41" t="s">
        <v>60</v>
      </c>
      <c r="C82" s="41" t="s">
        <v>69</v>
      </c>
      <c r="D82" s="41" t="s">
        <v>66</v>
      </c>
      <c r="E82" s="41" t="s">
        <v>1791</v>
      </c>
      <c r="F82" s="41">
        <v>0</v>
      </c>
      <c r="G82" s="25" t="s">
        <v>113</v>
      </c>
      <c r="H82" s="41">
        <v>0</v>
      </c>
      <c r="I82" s="41">
        <v>5.1520000000000012E-3</v>
      </c>
      <c r="J82" s="41">
        <v>4.2550000000000001E-3</v>
      </c>
      <c r="K82" s="41">
        <v>0</v>
      </c>
      <c r="L82" s="41">
        <v>0</v>
      </c>
      <c r="M82" s="41" t="s">
        <v>239</v>
      </c>
      <c r="N82" s="41" t="s">
        <v>82</v>
      </c>
      <c r="O82" s="41" t="s">
        <v>1791</v>
      </c>
      <c r="P82" s="41" t="s">
        <v>1912</v>
      </c>
      <c r="Q82" s="41" t="s">
        <v>1912</v>
      </c>
      <c r="S82" s="41">
        <v>0</v>
      </c>
      <c r="AO82" s="41">
        <v>0.46</v>
      </c>
      <c r="AX82" s="41">
        <v>1.1200000000000001</v>
      </c>
      <c r="BK82" s="41">
        <v>0.37</v>
      </c>
      <c r="BT82" s="41">
        <v>1.1499999999999999</v>
      </c>
      <c r="CG82" s="41">
        <v>0</v>
      </c>
      <c r="DC82" s="41">
        <v>0</v>
      </c>
      <c r="DY82" s="7" t="s">
        <v>1880</v>
      </c>
      <c r="DZ82" s="7">
        <f t="shared" si="50"/>
        <v>1.1333734939759037</v>
      </c>
      <c r="EA82" s="41" t="s">
        <v>80</v>
      </c>
      <c r="EB82" s="41" t="s">
        <v>0</v>
      </c>
      <c r="EC82" s="41">
        <f t="shared" si="61"/>
        <v>0</v>
      </c>
      <c r="ED82" s="41">
        <f t="shared" si="51"/>
        <v>5.1520000000000012E-3</v>
      </c>
      <c r="EE82" s="41">
        <f t="shared" si="52"/>
        <v>4.2550000000000001E-3</v>
      </c>
      <c r="EF82" s="41">
        <f t="shared" si="53"/>
        <v>0</v>
      </c>
      <c r="EG82" s="41">
        <f t="shared" si="54"/>
        <v>0</v>
      </c>
      <c r="EI82" s="5">
        <f t="shared" si="62"/>
        <v>148.63059999999999</v>
      </c>
      <c r="EJ82" s="3">
        <f t="shared" si="55"/>
        <v>123.363398</v>
      </c>
      <c r="EK82" s="3">
        <f t="shared" si="63"/>
        <v>0</v>
      </c>
      <c r="EL82" s="3">
        <f t="shared" si="64"/>
        <v>0</v>
      </c>
      <c r="EM82" s="3">
        <f t="shared" si="65"/>
        <v>0</v>
      </c>
      <c r="EN82" s="3">
        <f t="shared" si="66"/>
        <v>0</v>
      </c>
      <c r="EO82" s="3">
        <f t="shared" si="67"/>
        <v>0</v>
      </c>
      <c r="EP82" s="3">
        <f t="shared" si="68"/>
        <v>0</v>
      </c>
      <c r="EQ82" s="3">
        <f t="shared" si="69"/>
        <v>0</v>
      </c>
      <c r="ER82" s="3">
        <f t="shared" si="70"/>
        <v>0</v>
      </c>
      <c r="ES82" s="3">
        <f t="shared" si="71"/>
        <v>9.407</v>
      </c>
      <c r="ET82" s="3">
        <f t="shared" si="72"/>
        <v>0</v>
      </c>
      <c r="EU82" s="3">
        <f t="shared" si="73"/>
        <v>0</v>
      </c>
      <c r="EV82" s="3">
        <f t="shared" si="74"/>
        <v>0</v>
      </c>
      <c r="EW82" s="3">
        <f t="shared" si="75"/>
        <v>0</v>
      </c>
      <c r="EX82" s="3">
        <f t="shared" si="76"/>
        <v>0</v>
      </c>
      <c r="EY82" s="3">
        <f t="shared" si="77"/>
        <v>0</v>
      </c>
      <c r="EZ82" s="3">
        <f t="shared" si="78"/>
        <v>0</v>
      </c>
      <c r="FA82" s="3">
        <f t="shared" si="79"/>
        <v>0</v>
      </c>
      <c r="FB82" s="3">
        <f t="shared" si="80"/>
        <v>0</v>
      </c>
      <c r="FC82" s="3">
        <f t="shared" si="56"/>
        <v>0</v>
      </c>
      <c r="FD82" s="41">
        <f t="shared" si="81"/>
        <v>0</v>
      </c>
      <c r="FG82" s="3">
        <f t="shared" si="57"/>
        <v>0</v>
      </c>
      <c r="FH82" s="3">
        <f t="shared" si="58"/>
        <v>0</v>
      </c>
      <c r="FI82" s="3">
        <f t="shared" si="82"/>
        <v>0</v>
      </c>
      <c r="FJ82" s="3">
        <f t="shared" si="82"/>
        <v>0</v>
      </c>
      <c r="FK82" s="3">
        <f t="shared" si="48"/>
        <v>0</v>
      </c>
      <c r="FL82" s="3">
        <f t="shared" si="48"/>
        <v>0</v>
      </c>
      <c r="FM82" s="3">
        <f t="shared" si="48"/>
        <v>0</v>
      </c>
      <c r="FN82" s="3">
        <f t="shared" si="47"/>
        <v>0</v>
      </c>
      <c r="FO82" s="3">
        <f t="shared" si="47"/>
        <v>0</v>
      </c>
      <c r="FP82" s="3">
        <f t="shared" si="47"/>
        <v>0</v>
      </c>
      <c r="FQ82" s="3">
        <f t="shared" si="47"/>
        <v>0</v>
      </c>
      <c r="FR82" s="3">
        <f t="shared" si="83"/>
        <v>0</v>
      </c>
      <c r="FS82" s="3">
        <f t="shared" si="83"/>
        <v>0</v>
      </c>
      <c r="FT82" s="3">
        <f t="shared" si="83"/>
        <v>0</v>
      </c>
      <c r="FU82" s="3">
        <f t="shared" si="84"/>
        <v>0</v>
      </c>
      <c r="FV82" s="3">
        <f t="shared" si="84"/>
        <v>0</v>
      </c>
      <c r="FW82" s="3">
        <f t="shared" si="84"/>
        <v>0</v>
      </c>
      <c r="FX82" s="3">
        <f t="shared" si="85"/>
        <v>0</v>
      </c>
      <c r="FY82" s="3">
        <f t="shared" si="86"/>
        <v>0</v>
      </c>
      <c r="FZ82" s="3">
        <f t="shared" si="87"/>
        <v>0</v>
      </c>
      <c r="GA82" s="3">
        <f t="shared" si="88"/>
        <v>0</v>
      </c>
      <c r="GB82" s="41" t="s">
        <v>0</v>
      </c>
      <c r="GC82" s="41">
        <f t="shared" si="59"/>
        <v>0.83000000000000007</v>
      </c>
      <c r="GD82" s="4">
        <f t="shared" si="60"/>
        <v>1.1333734939759037</v>
      </c>
      <c r="GE82" s="41">
        <f t="shared" si="89"/>
        <v>0.9407000000000002</v>
      </c>
      <c r="GI82" s="41" t="s">
        <v>0</v>
      </c>
    </row>
    <row r="83" spans="1:191" x14ac:dyDescent="0.55000000000000004">
      <c r="A83" s="41" t="s">
        <v>1195</v>
      </c>
      <c r="B83" s="41" t="s">
        <v>60</v>
      </c>
      <c r="C83" s="41" t="s">
        <v>69</v>
      </c>
      <c r="D83" s="41" t="s">
        <v>66</v>
      </c>
      <c r="E83" s="41" t="s">
        <v>1791</v>
      </c>
      <c r="F83" s="41">
        <v>0</v>
      </c>
      <c r="G83" s="25" t="s">
        <v>113</v>
      </c>
      <c r="H83" s="41">
        <v>0</v>
      </c>
      <c r="I83" s="41">
        <v>0</v>
      </c>
      <c r="J83" s="41">
        <v>6.3029709999999992E-3</v>
      </c>
      <c r="K83" s="41">
        <v>0</v>
      </c>
      <c r="L83" s="41">
        <v>0</v>
      </c>
      <c r="M83" s="41" t="s">
        <v>177</v>
      </c>
      <c r="N83" s="41" t="s">
        <v>81</v>
      </c>
      <c r="O83" s="41" t="s">
        <v>1791</v>
      </c>
      <c r="P83" s="41" t="s">
        <v>1902</v>
      </c>
      <c r="Q83" s="41" t="s">
        <v>1902</v>
      </c>
      <c r="S83" s="41">
        <v>0</v>
      </c>
      <c r="AO83" s="41">
        <v>0</v>
      </c>
      <c r="BK83" s="41">
        <v>0.69699999999999995</v>
      </c>
      <c r="BT83" s="4">
        <v>0.90429999999999999</v>
      </c>
      <c r="BU83" s="1">
        <v>0.1157</v>
      </c>
      <c r="BX83" s="40"/>
      <c r="CB83" s="41">
        <v>39.5</v>
      </c>
      <c r="CG83" s="41">
        <v>0</v>
      </c>
      <c r="DC83" s="41">
        <v>0</v>
      </c>
      <c r="DY83" s="7" t="s">
        <v>1880</v>
      </c>
      <c r="DZ83" s="7">
        <f t="shared" si="50"/>
        <v>0.90429999999999999</v>
      </c>
      <c r="EA83" s="41" t="s">
        <v>178</v>
      </c>
      <c r="EB83" s="41" t="s">
        <v>0</v>
      </c>
      <c r="EC83" s="41">
        <f t="shared" si="61"/>
        <v>0</v>
      </c>
      <c r="ED83" s="41">
        <f t="shared" si="51"/>
        <v>0</v>
      </c>
      <c r="EE83" s="41">
        <f t="shared" si="52"/>
        <v>6.3029709999999992E-3</v>
      </c>
      <c r="EF83" s="41">
        <f t="shared" si="53"/>
        <v>0</v>
      </c>
      <c r="EG83" s="41">
        <f t="shared" si="54"/>
        <v>0</v>
      </c>
      <c r="EI83" s="5">
        <f t="shared" si="62"/>
        <v>266.86484398782227</v>
      </c>
      <c r="EJ83" s="3">
        <f t="shared" si="55"/>
        <v>186.00479625951209</v>
      </c>
      <c r="EK83" s="3">
        <f t="shared" si="63"/>
        <v>0</v>
      </c>
      <c r="EL83" s="3">
        <f t="shared" si="64"/>
        <v>0</v>
      </c>
      <c r="EM83" s="3">
        <f t="shared" si="65"/>
        <v>0</v>
      </c>
      <c r="EN83" s="3">
        <f t="shared" si="66"/>
        <v>0</v>
      </c>
      <c r="EO83" s="3">
        <f t="shared" si="67"/>
        <v>0</v>
      </c>
      <c r="EP83" s="3">
        <f t="shared" si="68"/>
        <v>0</v>
      </c>
      <c r="EQ83" s="3">
        <f t="shared" si="69"/>
        <v>0</v>
      </c>
      <c r="ER83" s="3">
        <f t="shared" si="70"/>
        <v>0</v>
      </c>
      <c r="ES83" s="3">
        <f t="shared" si="71"/>
        <v>6.3029710000000003</v>
      </c>
      <c r="ET83" s="3">
        <f t="shared" si="72"/>
        <v>0.80642899999999984</v>
      </c>
      <c r="EU83" s="3">
        <f t="shared" si="73"/>
        <v>0</v>
      </c>
      <c r="EV83" s="3">
        <f t="shared" si="74"/>
        <v>0</v>
      </c>
      <c r="EW83" s="3">
        <f t="shared" si="75"/>
        <v>0</v>
      </c>
      <c r="EX83" s="3">
        <f t="shared" si="76"/>
        <v>0</v>
      </c>
      <c r="EY83" s="3">
        <f t="shared" si="77"/>
        <v>0</v>
      </c>
      <c r="EZ83" s="3">
        <f t="shared" si="78"/>
        <v>0</v>
      </c>
      <c r="FA83" s="3">
        <f t="shared" si="79"/>
        <v>27.531499999999998</v>
      </c>
      <c r="FB83" s="3">
        <f t="shared" si="80"/>
        <v>0</v>
      </c>
      <c r="FC83" s="3">
        <f t="shared" si="56"/>
        <v>0</v>
      </c>
      <c r="FD83" s="41">
        <f t="shared" si="81"/>
        <v>0</v>
      </c>
      <c r="FG83" s="3">
        <f t="shared" si="57"/>
        <v>0</v>
      </c>
      <c r="FH83" s="3">
        <f t="shared" si="58"/>
        <v>0</v>
      </c>
      <c r="FI83" s="3">
        <f t="shared" si="82"/>
        <v>0</v>
      </c>
      <c r="FJ83" s="3">
        <f t="shared" si="82"/>
        <v>0</v>
      </c>
      <c r="FK83" s="3">
        <f t="shared" si="48"/>
        <v>0</v>
      </c>
      <c r="FL83" s="3">
        <f t="shared" si="48"/>
        <v>0</v>
      </c>
      <c r="FM83" s="3">
        <f t="shared" si="48"/>
        <v>0</v>
      </c>
      <c r="FN83" s="3">
        <f t="shared" si="47"/>
        <v>0</v>
      </c>
      <c r="FO83" s="3">
        <f t="shared" si="47"/>
        <v>0</v>
      </c>
      <c r="FP83" s="3">
        <f t="shared" si="47"/>
        <v>0</v>
      </c>
      <c r="FQ83" s="3">
        <f t="shared" si="47"/>
        <v>0</v>
      </c>
      <c r="FR83" s="3">
        <f t="shared" si="83"/>
        <v>0</v>
      </c>
      <c r="FS83" s="3">
        <f t="shared" si="83"/>
        <v>0</v>
      </c>
      <c r="FT83" s="3">
        <f t="shared" si="83"/>
        <v>0</v>
      </c>
      <c r="FU83" s="3">
        <f t="shared" si="84"/>
        <v>0</v>
      </c>
      <c r="FV83" s="3">
        <f t="shared" si="84"/>
        <v>0</v>
      </c>
      <c r="FW83" s="3">
        <f t="shared" si="84"/>
        <v>0</v>
      </c>
      <c r="FX83" s="3">
        <f t="shared" si="85"/>
        <v>0</v>
      </c>
      <c r="FY83" s="3">
        <f t="shared" si="86"/>
        <v>0</v>
      </c>
      <c r="FZ83" s="3">
        <f t="shared" si="87"/>
        <v>0</v>
      </c>
      <c r="GA83" s="3">
        <f t="shared" si="88"/>
        <v>0</v>
      </c>
      <c r="GB83" s="41" t="s">
        <v>0</v>
      </c>
      <c r="GC83" s="41">
        <f t="shared" si="59"/>
        <v>0.69699999999999995</v>
      </c>
      <c r="GD83" s="4">
        <f t="shared" si="60"/>
        <v>0.90429999999999999</v>
      </c>
      <c r="GE83" s="41">
        <f t="shared" si="89"/>
        <v>0.63029709999999994</v>
      </c>
      <c r="GI83" s="41" t="s">
        <v>0</v>
      </c>
    </row>
    <row r="84" spans="1:191" x14ac:dyDescent="0.55000000000000004">
      <c r="A84" s="41" t="s">
        <v>1196</v>
      </c>
      <c r="B84" s="41" t="s">
        <v>60</v>
      </c>
      <c r="C84" s="41" t="s">
        <v>69</v>
      </c>
      <c r="D84" s="41" t="s">
        <v>66</v>
      </c>
      <c r="E84" s="41" t="s">
        <v>1791</v>
      </c>
      <c r="F84" s="41">
        <v>0</v>
      </c>
      <c r="G84" s="25" t="s">
        <v>113</v>
      </c>
      <c r="H84" s="41">
        <v>0</v>
      </c>
      <c r="I84" s="41">
        <v>0</v>
      </c>
      <c r="J84" s="41">
        <v>5.8099999999999992E-3</v>
      </c>
      <c r="K84" s="41">
        <v>0</v>
      </c>
      <c r="L84" s="41">
        <v>0</v>
      </c>
      <c r="M84" s="41" t="s">
        <v>340</v>
      </c>
      <c r="N84" s="41" t="s">
        <v>341</v>
      </c>
      <c r="O84" s="41" t="s">
        <v>1791</v>
      </c>
      <c r="P84" s="41" t="s">
        <v>1909</v>
      </c>
      <c r="S84" s="41">
        <v>0</v>
      </c>
      <c r="AO84" s="41">
        <v>0</v>
      </c>
      <c r="BK84" s="41">
        <v>0.7</v>
      </c>
      <c r="BT84" s="41">
        <v>0.83</v>
      </c>
      <c r="BU84" s="41">
        <v>0.04</v>
      </c>
      <c r="CG84" s="41">
        <v>0</v>
      </c>
      <c r="DC84" s="41">
        <v>0</v>
      </c>
      <c r="DY84" s="7" t="s">
        <v>1880</v>
      </c>
      <c r="DZ84" s="7">
        <f t="shared" si="50"/>
        <v>0.83</v>
      </c>
      <c r="EA84" s="41" t="s">
        <v>80</v>
      </c>
      <c r="EB84" s="41" t="s">
        <v>0</v>
      </c>
      <c r="EC84" s="41">
        <f t="shared" si="61"/>
        <v>0</v>
      </c>
      <c r="ED84" s="41">
        <f t="shared" si="51"/>
        <v>0</v>
      </c>
      <c r="EE84" s="41">
        <f t="shared" si="52"/>
        <v>5.8099999999999992E-3</v>
      </c>
      <c r="EF84" s="41">
        <f t="shared" si="53"/>
        <v>0</v>
      </c>
      <c r="EG84" s="41">
        <f t="shared" si="54"/>
        <v>0</v>
      </c>
      <c r="EI84" s="5">
        <f t="shared" si="62"/>
        <v>137.8940096</v>
      </c>
      <c r="EJ84" s="3">
        <f t="shared" si="55"/>
        <v>96.525806719999991</v>
      </c>
      <c r="EK84" s="3">
        <f t="shared" si="63"/>
        <v>0</v>
      </c>
      <c r="EL84" s="3">
        <f t="shared" si="64"/>
        <v>0</v>
      </c>
      <c r="EM84" s="3">
        <f t="shared" si="65"/>
        <v>0</v>
      </c>
      <c r="EN84" s="3">
        <f t="shared" si="66"/>
        <v>0</v>
      </c>
      <c r="EO84" s="3">
        <f t="shared" si="67"/>
        <v>0</v>
      </c>
      <c r="EP84" s="3">
        <f t="shared" si="68"/>
        <v>0</v>
      </c>
      <c r="EQ84" s="3">
        <f t="shared" si="69"/>
        <v>0</v>
      </c>
      <c r="ER84" s="3">
        <f t="shared" si="70"/>
        <v>0</v>
      </c>
      <c r="ES84" s="3">
        <f t="shared" si="71"/>
        <v>5.81</v>
      </c>
      <c r="ET84" s="3">
        <f t="shared" si="72"/>
        <v>0.27999999999999997</v>
      </c>
      <c r="EU84" s="3">
        <f t="shared" si="73"/>
        <v>0</v>
      </c>
      <c r="EV84" s="3">
        <f t="shared" si="74"/>
        <v>0</v>
      </c>
      <c r="EW84" s="3">
        <f t="shared" si="75"/>
        <v>0</v>
      </c>
      <c r="EX84" s="3">
        <f t="shared" si="76"/>
        <v>0</v>
      </c>
      <c r="EY84" s="3">
        <f t="shared" si="77"/>
        <v>0</v>
      </c>
      <c r="EZ84" s="3">
        <f t="shared" si="78"/>
        <v>0</v>
      </c>
      <c r="FA84" s="3">
        <f t="shared" si="79"/>
        <v>0</v>
      </c>
      <c r="FB84" s="3">
        <f t="shared" si="80"/>
        <v>0</v>
      </c>
      <c r="FC84" s="3">
        <f t="shared" si="56"/>
        <v>0</v>
      </c>
      <c r="FD84" s="41">
        <f t="shared" si="81"/>
        <v>0</v>
      </c>
      <c r="FG84" s="3">
        <f t="shared" si="57"/>
        <v>0</v>
      </c>
      <c r="FH84" s="3">
        <f t="shared" si="58"/>
        <v>0</v>
      </c>
      <c r="FI84" s="3">
        <f t="shared" si="82"/>
        <v>0</v>
      </c>
      <c r="FJ84" s="3">
        <f t="shared" si="82"/>
        <v>0</v>
      </c>
      <c r="FK84" s="3">
        <f t="shared" si="48"/>
        <v>0</v>
      </c>
      <c r="FL84" s="3">
        <f t="shared" si="48"/>
        <v>0</v>
      </c>
      <c r="FM84" s="3">
        <f t="shared" si="48"/>
        <v>0</v>
      </c>
      <c r="FN84" s="3">
        <f t="shared" si="47"/>
        <v>0</v>
      </c>
      <c r="FO84" s="3">
        <f t="shared" si="47"/>
        <v>0</v>
      </c>
      <c r="FP84" s="3">
        <f t="shared" si="47"/>
        <v>0</v>
      </c>
      <c r="FQ84" s="3">
        <f t="shared" si="47"/>
        <v>0</v>
      </c>
      <c r="FR84" s="3">
        <f t="shared" si="83"/>
        <v>0</v>
      </c>
      <c r="FS84" s="3">
        <f t="shared" si="83"/>
        <v>0</v>
      </c>
      <c r="FT84" s="3">
        <f t="shared" si="83"/>
        <v>0</v>
      </c>
      <c r="FU84" s="3">
        <f t="shared" si="84"/>
        <v>0</v>
      </c>
      <c r="FV84" s="3">
        <f t="shared" si="84"/>
        <v>0</v>
      </c>
      <c r="FW84" s="3">
        <f t="shared" si="84"/>
        <v>0</v>
      </c>
      <c r="FX84" s="3">
        <f t="shared" si="85"/>
        <v>0</v>
      </c>
      <c r="FY84" s="3">
        <f t="shared" si="86"/>
        <v>0</v>
      </c>
      <c r="FZ84" s="3">
        <f t="shared" si="87"/>
        <v>0</v>
      </c>
      <c r="GA84" s="3">
        <f t="shared" si="88"/>
        <v>0</v>
      </c>
      <c r="GB84" s="41" t="s">
        <v>0</v>
      </c>
      <c r="GC84" s="41">
        <f t="shared" si="59"/>
        <v>0.7</v>
      </c>
      <c r="GD84" s="4">
        <f t="shared" si="60"/>
        <v>0.83</v>
      </c>
      <c r="GE84" s="41">
        <f t="shared" si="89"/>
        <v>0.58099999999999996</v>
      </c>
      <c r="GI84" s="41" t="s">
        <v>0</v>
      </c>
    </row>
    <row r="85" spans="1:191" x14ac:dyDescent="0.55000000000000004">
      <c r="A85" s="41" t="s">
        <v>1197</v>
      </c>
      <c r="B85" s="41" t="s">
        <v>60</v>
      </c>
      <c r="C85" s="41" t="s">
        <v>69</v>
      </c>
      <c r="D85" s="41" t="s">
        <v>66</v>
      </c>
      <c r="E85" s="41" t="s">
        <v>1791</v>
      </c>
      <c r="F85" s="41">
        <v>0</v>
      </c>
      <c r="G85" s="41" t="s">
        <v>113</v>
      </c>
      <c r="H85" s="41">
        <v>0</v>
      </c>
      <c r="I85" s="41">
        <v>0</v>
      </c>
      <c r="J85" s="41">
        <v>4.1999999999999997E-3</v>
      </c>
      <c r="K85" s="41">
        <v>0</v>
      </c>
      <c r="L85" s="41">
        <v>0</v>
      </c>
      <c r="M85" s="41" t="s">
        <v>172</v>
      </c>
      <c r="N85" s="41" t="s">
        <v>79</v>
      </c>
      <c r="O85" s="41" t="s">
        <v>1791</v>
      </c>
      <c r="P85" s="41" t="s">
        <v>1901</v>
      </c>
      <c r="Q85" s="41" t="s">
        <v>1901</v>
      </c>
      <c r="S85" s="41">
        <v>0</v>
      </c>
      <c r="AO85" s="41">
        <v>0</v>
      </c>
      <c r="BK85" s="41">
        <v>0.3</v>
      </c>
      <c r="BT85" s="41">
        <v>1.4</v>
      </c>
      <c r="BU85" s="41">
        <v>0.15</v>
      </c>
      <c r="CG85" s="41">
        <v>0</v>
      </c>
      <c r="DC85" s="41">
        <v>0</v>
      </c>
      <c r="DY85" s="7" t="s">
        <v>1880</v>
      </c>
      <c r="DZ85" s="7">
        <f t="shared" si="50"/>
        <v>1.4</v>
      </c>
      <c r="EA85" s="41" t="s">
        <v>80</v>
      </c>
      <c r="EB85" s="41" t="s">
        <v>0</v>
      </c>
      <c r="EC85" s="41">
        <f t="shared" si="61"/>
        <v>0</v>
      </c>
      <c r="ED85" s="41">
        <f t="shared" si="51"/>
        <v>0</v>
      </c>
      <c r="EE85" s="41">
        <f t="shared" si="52"/>
        <v>4.1999999999999997E-3</v>
      </c>
      <c r="EF85" s="41">
        <f t="shared" si="53"/>
        <v>0</v>
      </c>
      <c r="EG85" s="41">
        <f t="shared" si="54"/>
        <v>0</v>
      </c>
      <c r="EI85" s="5">
        <f t="shared" si="62"/>
        <v>292.52528599999999</v>
      </c>
      <c r="EJ85" s="3">
        <f t="shared" si="55"/>
        <v>87.757585800000001</v>
      </c>
      <c r="EK85" s="3">
        <f t="shared" si="63"/>
        <v>0</v>
      </c>
      <c r="EL85" s="3">
        <f t="shared" si="64"/>
        <v>0</v>
      </c>
      <c r="EM85" s="3">
        <f t="shared" si="65"/>
        <v>0</v>
      </c>
      <c r="EN85" s="3">
        <f t="shared" si="66"/>
        <v>0</v>
      </c>
      <c r="EO85" s="3">
        <f t="shared" si="67"/>
        <v>0</v>
      </c>
      <c r="EP85" s="3">
        <f t="shared" si="68"/>
        <v>0</v>
      </c>
      <c r="EQ85" s="3">
        <f t="shared" si="69"/>
        <v>0</v>
      </c>
      <c r="ER85" s="3">
        <f t="shared" si="70"/>
        <v>0</v>
      </c>
      <c r="ES85" s="3">
        <f t="shared" si="71"/>
        <v>4.2</v>
      </c>
      <c r="ET85" s="3">
        <f t="shared" si="72"/>
        <v>0.45</v>
      </c>
      <c r="EU85" s="3">
        <f t="shared" si="73"/>
        <v>0</v>
      </c>
      <c r="EV85" s="3">
        <f t="shared" si="74"/>
        <v>0</v>
      </c>
      <c r="EW85" s="3">
        <f t="shared" si="75"/>
        <v>0</v>
      </c>
      <c r="EX85" s="3">
        <f t="shared" si="76"/>
        <v>0</v>
      </c>
      <c r="EY85" s="3">
        <f t="shared" si="77"/>
        <v>0</v>
      </c>
      <c r="EZ85" s="3">
        <f t="shared" si="78"/>
        <v>0</v>
      </c>
      <c r="FA85" s="3">
        <f t="shared" si="79"/>
        <v>0</v>
      </c>
      <c r="FB85" s="3">
        <f t="shared" si="80"/>
        <v>0</v>
      </c>
      <c r="FC85" s="3">
        <f t="shared" si="56"/>
        <v>0</v>
      </c>
      <c r="FD85" s="41">
        <f t="shared" si="81"/>
        <v>0</v>
      </c>
      <c r="FG85" s="3">
        <f t="shared" si="57"/>
        <v>0</v>
      </c>
      <c r="FH85" s="3">
        <f t="shared" si="58"/>
        <v>0</v>
      </c>
      <c r="FI85" s="3">
        <f t="shared" si="82"/>
        <v>0</v>
      </c>
      <c r="FJ85" s="3">
        <f t="shared" si="82"/>
        <v>0</v>
      </c>
      <c r="FK85" s="3">
        <f t="shared" si="48"/>
        <v>0</v>
      </c>
      <c r="FL85" s="3">
        <f t="shared" si="48"/>
        <v>0</v>
      </c>
      <c r="FM85" s="3">
        <f t="shared" si="48"/>
        <v>0</v>
      </c>
      <c r="FN85" s="3">
        <f t="shared" si="47"/>
        <v>0</v>
      </c>
      <c r="FO85" s="3">
        <f t="shared" si="47"/>
        <v>0</v>
      </c>
      <c r="FP85" s="3">
        <f t="shared" si="47"/>
        <v>0</v>
      </c>
      <c r="FQ85" s="3">
        <f t="shared" si="47"/>
        <v>0</v>
      </c>
      <c r="FR85" s="3">
        <f t="shared" si="83"/>
        <v>0</v>
      </c>
      <c r="FS85" s="3">
        <f t="shared" si="83"/>
        <v>0</v>
      </c>
      <c r="FT85" s="3">
        <f t="shared" si="83"/>
        <v>0</v>
      </c>
      <c r="FU85" s="3">
        <f t="shared" si="84"/>
        <v>0</v>
      </c>
      <c r="FV85" s="3">
        <f t="shared" si="84"/>
        <v>0</v>
      </c>
      <c r="FW85" s="3">
        <f t="shared" si="84"/>
        <v>0</v>
      </c>
      <c r="FX85" s="3">
        <f t="shared" si="85"/>
        <v>0</v>
      </c>
      <c r="FY85" s="3">
        <f t="shared" si="86"/>
        <v>0</v>
      </c>
      <c r="FZ85" s="3">
        <f t="shared" si="87"/>
        <v>0</v>
      </c>
      <c r="GA85" s="3">
        <f t="shared" si="88"/>
        <v>0</v>
      </c>
      <c r="GB85" s="41" t="s">
        <v>0</v>
      </c>
      <c r="GC85" s="41">
        <f t="shared" si="59"/>
        <v>0.3</v>
      </c>
      <c r="GD85" s="4">
        <f t="shared" si="60"/>
        <v>1.4</v>
      </c>
      <c r="GE85" s="41">
        <f t="shared" si="89"/>
        <v>0.42</v>
      </c>
      <c r="GI85" s="41" t="s">
        <v>0</v>
      </c>
    </row>
    <row r="86" spans="1:191" x14ac:dyDescent="0.55000000000000004">
      <c r="A86" s="41" t="s">
        <v>1198</v>
      </c>
      <c r="B86" s="41" t="s">
        <v>60</v>
      </c>
      <c r="C86" s="41" t="s">
        <v>69</v>
      </c>
      <c r="D86" s="41" t="s">
        <v>66</v>
      </c>
      <c r="E86" s="41" t="s">
        <v>1791</v>
      </c>
      <c r="F86" s="41">
        <v>0</v>
      </c>
      <c r="G86" s="41" t="s">
        <v>113</v>
      </c>
      <c r="H86" s="41">
        <v>0</v>
      </c>
      <c r="I86" s="41">
        <v>0</v>
      </c>
      <c r="J86" s="41">
        <v>3.7499999999999999E-3</v>
      </c>
      <c r="K86" s="41">
        <v>0</v>
      </c>
      <c r="L86" s="41">
        <v>0</v>
      </c>
      <c r="M86" s="41" t="s">
        <v>240</v>
      </c>
      <c r="N86" s="41" t="s">
        <v>70</v>
      </c>
      <c r="O86" s="41" t="s">
        <v>1791</v>
      </c>
      <c r="P86" s="41" t="s">
        <v>1908</v>
      </c>
      <c r="Q86" s="41" t="s">
        <v>1911</v>
      </c>
      <c r="S86" s="41">
        <v>0</v>
      </c>
      <c r="AO86" s="41">
        <v>0</v>
      </c>
      <c r="BK86" s="41">
        <v>0.5</v>
      </c>
      <c r="BT86" s="41">
        <v>0.75</v>
      </c>
      <c r="BU86" s="41">
        <v>0.04</v>
      </c>
      <c r="CG86" s="41">
        <v>0</v>
      </c>
      <c r="DC86" s="41">
        <v>0</v>
      </c>
      <c r="DY86" s="7" t="s">
        <v>1880</v>
      </c>
      <c r="DZ86" s="7">
        <f t="shared" si="50"/>
        <v>0.75</v>
      </c>
      <c r="EA86" s="41" t="s">
        <v>80</v>
      </c>
      <c r="EB86" s="41" t="s">
        <v>0</v>
      </c>
      <c r="EC86" s="41">
        <f t="shared" si="61"/>
        <v>0</v>
      </c>
      <c r="ED86" s="41">
        <f t="shared" si="51"/>
        <v>0</v>
      </c>
      <c r="EE86" s="41">
        <f t="shared" si="52"/>
        <v>3.7499999999999999E-3</v>
      </c>
      <c r="EF86" s="41">
        <f t="shared" si="53"/>
        <v>0</v>
      </c>
      <c r="EG86" s="41">
        <f t="shared" si="54"/>
        <v>0</v>
      </c>
      <c r="EI86" s="5">
        <f t="shared" si="62"/>
        <v>127.4028096</v>
      </c>
      <c r="EJ86" s="3">
        <f t="shared" si="55"/>
        <v>63.701404799999999</v>
      </c>
      <c r="EK86" s="3">
        <f t="shared" si="63"/>
        <v>0</v>
      </c>
      <c r="EL86" s="3">
        <f t="shared" si="64"/>
        <v>0</v>
      </c>
      <c r="EM86" s="3">
        <f t="shared" si="65"/>
        <v>0</v>
      </c>
      <c r="EN86" s="3">
        <f t="shared" si="66"/>
        <v>0</v>
      </c>
      <c r="EO86" s="3">
        <f t="shared" si="67"/>
        <v>0</v>
      </c>
      <c r="EP86" s="3">
        <f t="shared" si="68"/>
        <v>0</v>
      </c>
      <c r="EQ86" s="3">
        <f t="shared" si="69"/>
        <v>0</v>
      </c>
      <c r="ER86" s="3">
        <f t="shared" si="70"/>
        <v>0</v>
      </c>
      <c r="ES86" s="3">
        <f t="shared" si="71"/>
        <v>3.75</v>
      </c>
      <c r="ET86" s="3">
        <f t="shared" si="72"/>
        <v>0.2</v>
      </c>
      <c r="EU86" s="3">
        <f t="shared" si="73"/>
        <v>0</v>
      </c>
      <c r="EV86" s="3">
        <f t="shared" si="74"/>
        <v>0</v>
      </c>
      <c r="EW86" s="3">
        <f t="shared" si="75"/>
        <v>0</v>
      </c>
      <c r="EX86" s="3">
        <f t="shared" si="76"/>
        <v>0</v>
      </c>
      <c r="EY86" s="3">
        <f t="shared" si="77"/>
        <v>0</v>
      </c>
      <c r="EZ86" s="3">
        <f t="shared" si="78"/>
        <v>0</v>
      </c>
      <c r="FA86" s="3">
        <f t="shared" si="79"/>
        <v>0</v>
      </c>
      <c r="FB86" s="3">
        <f t="shared" si="80"/>
        <v>0</v>
      </c>
      <c r="FC86" s="3">
        <f t="shared" si="56"/>
        <v>0</v>
      </c>
      <c r="FD86" s="41">
        <f t="shared" si="81"/>
        <v>0</v>
      </c>
      <c r="FG86" s="3">
        <f t="shared" si="57"/>
        <v>0</v>
      </c>
      <c r="FH86" s="3">
        <f t="shared" si="58"/>
        <v>0</v>
      </c>
      <c r="FI86" s="3">
        <f t="shared" si="82"/>
        <v>0</v>
      </c>
      <c r="FJ86" s="3">
        <f t="shared" si="82"/>
        <v>0</v>
      </c>
      <c r="FK86" s="3">
        <f t="shared" si="48"/>
        <v>0</v>
      </c>
      <c r="FL86" s="3">
        <f t="shared" si="48"/>
        <v>0</v>
      </c>
      <c r="FM86" s="3">
        <f t="shared" si="48"/>
        <v>0</v>
      </c>
      <c r="FN86" s="3">
        <f t="shared" si="47"/>
        <v>0</v>
      </c>
      <c r="FO86" s="3">
        <f t="shared" si="47"/>
        <v>0</v>
      </c>
      <c r="FP86" s="3">
        <f t="shared" si="47"/>
        <v>0</v>
      </c>
      <c r="FQ86" s="3">
        <f t="shared" si="47"/>
        <v>0</v>
      </c>
      <c r="FR86" s="3">
        <f t="shared" si="83"/>
        <v>0</v>
      </c>
      <c r="FS86" s="3">
        <f t="shared" si="83"/>
        <v>0</v>
      </c>
      <c r="FT86" s="3">
        <f t="shared" si="83"/>
        <v>0</v>
      </c>
      <c r="FU86" s="3">
        <f t="shared" si="84"/>
        <v>0</v>
      </c>
      <c r="FV86" s="3">
        <f t="shared" si="84"/>
        <v>0</v>
      </c>
      <c r="FW86" s="3">
        <f t="shared" si="84"/>
        <v>0</v>
      </c>
      <c r="FX86" s="3">
        <f t="shared" si="85"/>
        <v>0</v>
      </c>
      <c r="FY86" s="3">
        <f t="shared" si="86"/>
        <v>0</v>
      </c>
      <c r="FZ86" s="3">
        <f t="shared" si="87"/>
        <v>0</v>
      </c>
      <c r="GA86" s="3">
        <f t="shared" si="88"/>
        <v>0</v>
      </c>
      <c r="GB86" s="41" t="s">
        <v>0</v>
      </c>
      <c r="GC86" s="41">
        <f t="shared" si="59"/>
        <v>0.5</v>
      </c>
      <c r="GD86" s="4">
        <f t="shared" si="60"/>
        <v>0.75</v>
      </c>
      <c r="GE86" s="41">
        <f t="shared" si="89"/>
        <v>0.375</v>
      </c>
      <c r="GI86" s="41" t="s">
        <v>0</v>
      </c>
    </row>
    <row r="87" spans="1:191" x14ac:dyDescent="0.55000000000000004">
      <c r="A87" s="41" t="s">
        <v>1199</v>
      </c>
      <c r="B87" s="41" t="s">
        <v>60</v>
      </c>
      <c r="C87" s="41" t="s">
        <v>69</v>
      </c>
      <c r="D87" s="41" t="s">
        <v>66</v>
      </c>
      <c r="E87" s="41" t="s">
        <v>1791</v>
      </c>
      <c r="F87" s="41">
        <v>0</v>
      </c>
      <c r="G87" s="25" t="s">
        <v>113</v>
      </c>
      <c r="H87" s="41">
        <v>0</v>
      </c>
      <c r="I87" s="41">
        <v>0</v>
      </c>
      <c r="J87" s="41">
        <v>0.12096</v>
      </c>
      <c r="K87" s="41">
        <v>0</v>
      </c>
      <c r="L87" s="41">
        <v>0</v>
      </c>
      <c r="M87" s="41" t="s">
        <v>233</v>
      </c>
      <c r="N87" s="41" t="s">
        <v>79</v>
      </c>
      <c r="O87" s="41" t="s">
        <v>1791</v>
      </c>
      <c r="P87" s="41" t="s">
        <v>1908</v>
      </c>
      <c r="S87" s="41">
        <v>0</v>
      </c>
      <c r="AO87" s="41">
        <v>0</v>
      </c>
      <c r="BK87" s="41">
        <v>19.2</v>
      </c>
      <c r="BT87" s="41">
        <v>0.63</v>
      </c>
      <c r="BU87" s="41">
        <v>0.1</v>
      </c>
      <c r="CB87" s="41">
        <v>40</v>
      </c>
      <c r="CG87" s="41">
        <v>0</v>
      </c>
      <c r="DC87" s="41">
        <v>0</v>
      </c>
      <c r="DY87" s="7" t="s">
        <v>1891</v>
      </c>
      <c r="DZ87" s="7">
        <f t="shared" si="50"/>
        <v>0.63</v>
      </c>
      <c r="EA87" s="41" t="s">
        <v>96</v>
      </c>
      <c r="EB87" s="41" t="s">
        <v>0</v>
      </c>
      <c r="EC87" s="41">
        <f t="shared" si="61"/>
        <v>0</v>
      </c>
      <c r="ED87" s="41">
        <f t="shared" si="51"/>
        <v>0</v>
      </c>
      <c r="EE87" s="41">
        <f t="shared" si="52"/>
        <v>0.12096</v>
      </c>
      <c r="EF87" s="41">
        <f t="shared" si="53"/>
        <v>0</v>
      </c>
      <c r="EG87" s="41">
        <f t="shared" si="54"/>
        <v>0</v>
      </c>
      <c r="EI87" s="5">
        <f t="shared" si="62"/>
        <v>220.30522042513638</v>
      </c>
      <c r="EJ87" s="3">
        <f t="shared" si="55"/>
        <v>4229.8602321626186</v>
      </c>
      <c r="EK87" s="3">
        <f t="shared" si="63"/>
        <v>0</v>
      </c>
      <c r="EL87" s="3">
        <f t="shared" si="64"/>
        <v>0</v>
      </c>
      <c r="EM87" s="3">
        <f t="shared" si="65"/>
        <v>0</v>
      </c>
      <c r="EN87" s="3">
        <f t="shared" si="66"/>
        <v>0</v>
      </c>
      <c r="EO87" s="3">
        <f t="shared" si="67"/>
        <v>0</v>
      </c>
      <c r="EP87" s="3">
        <f t="shared" si="68"/>
        <v>0</v>
      </c>
      <c r="EQ87" s="3">
        <f t="shared" si="69"/>
        <v>0</v>
      </c>
      <c r="ER87" s="3">
        <f t="shared" si="70"/>
        <v>0</v>
      </c>
      <c r="ES87" s="3">
        <f t="shared" si="71"/>
        <v>120.96</v>
      </c>
      <c r="ET87" s="3">
        <f t="shared" si="72"/>
        <v>19.2</v>
      </c>
      <c r="EU87" s="3">
        <f t="shared" si="73"/>
        <v>0</v>
      </c>
      <c r="EV87" s="3">
        <f t="shared" si="74"/>
        <v>0</v>
      </c>
      <c r="EW87" s="3">
        <f t="shared" si="75"/>
        <v>0</v>
      </c>
      <c r="EX87" s="3">
        <f t="shared" si="76"/>
        <v>0</v>
      </c>
      <c r="EY87" s="3">
        <f t="shared" si="77"/>
        <v>0</v>
      </c>
      <c r="EZ87" s="3">
        <f t="shared" si="78"/>
        <v>0</v>
      </c>
      <c r="FA87" s="3">
        <f t="shared" si="79"/>
        <v>768</v>
      </c>
      <c r="FB87" s="3">
        <f t="shared" si="80"/>
        <v>0</v>
      </c>
      <c r="FC87" s="3">
        <f t="shared" si="56"/>
        <v>0</v>
      </c>
      <c r="FD87" s="41">
        <f t="shared" si="81"/>
        <v>0</v>
      </c>
      <c r="FG87" s="3">
        <f t="shared" si="57"/>
        <v>0</v>
      </c>
      <c r="FH87" s="3">
        <f t="shared" si="58"/>
        <v>0</v>
      </c>
      <c r="FI87" s="3">
        <f t="shared" si="82"/>
        <v>0</v>
      </c>
      <c r="FJ87" s="3">
        <f t="shared" si="82"/>
        <v>0</v>
      </c>
      <c r="FK87" s="3">
        <f t="shared" si="48"/>
        <v>0</v>
      </c>
      <c r="FL87" s="3">
        <f t="shared" si="48"/>
        <v>0</v>
      </c>
      <c r="FM87" s="3">
        <f t="shared" si="48"/>
        <v>0</v>
      </c>
      <c r="FN87" s="3">
        <f t="shared" si="47"/>
        <v>0</v>
      </c>
      <c r="FO87" s="3">
        <f t="shared" si="47"/>
        <v>0</v>
      </c>
      <c r="FP87" s="3">
        <f t="shared" si="47"/>
        <v>0</v>
      </c>
      <c r="FQ87" s="3">
        <f t="shared" si="47"/>
        <v>0</v>
      </c>
      <c r="FR87" s="3">
        <f t="shared" si="83"/>
        <v>0</v>
      </c>
      <c r="FS87" s="3">
        <f t="shared" si="83"/>
        <v>0</v>
      </c>
      <c r="FT87" s="3">
        <f t="shared" si="83"/>
        <v>0</v>
      </c>
      <c r="FU87" s="3">
        <f t="shared" si="84"/>
        <v>0</v>
      </c>
      <c r="FV87" s="3">
        <f t="shared" si="84"/>
        <v>0</v>
      </c>
      <c r="FW87" s="3">
        <f t="shared" si="84"/>
        <v>0</v>
      </c>
      <c r="FX87" s="3">
        <f t="shared" si="85"/>
        <v>0</v>
      </c>
      <c r="FY87" s="3">
        <f t="shared" si="86"/>
        <v>0</v>
      </c>
      <c r="FZ87" s="3">
        <f t="shared" si="87"/>
        <v>0</v>
      </c>
      <c r="GA87" s="3">
        <f t="shared" si="88"/>
        <v>0</v>
      </c>
      <c r="GB87" s="41" t="s">
        <v>0</v>
      </c>
      <c r="GC87" s="41">
        <f t="shared" si="59"/>
        <v>19.2</v>
      </c>
      <c r="GD87" s="4">
        <f t="shared" si="60"/>
        <v>0.63</v>
      </c>
      <c r="GE87" s="41">
        <f t="shared" si="89"/>
        <v>12.096</v>
      </c>
      <c r="GI87" s="41" t="s">
        <v>0</v>
      </c>
    </row>
    <row r="88" spans="1:191" x14ac:dyDescent="0.55000000000000004">
      <c r="A88" s="41" t="s">
        <v>1200</v>
      </c>
      <c r="B88" s="41" t="s">
        <v>60</v>
      </c>
      <c r="C88" s="41" t="s">
        <v>69</v>
      </c>
      <c r="D88" s="41" t="s">
        <v>66</v>
      </c>
      <c r="E88" s="41" t="s">
        <v>1791</v>
      </c>
      <c r="F88" s="41">
        <v>0</v>
      </c>
      <c r="G88" s="25" t="s">
        <v>113</v>
      </c>
      <c r="H88" s="41">
        <v>0</v>
      </c>
      <c r="I88" s="41">
        <v>0</v>
      </c>
      <c r="J88" s="41">
        <v>0.01</v>
      </c>
      <c r="K88" s="41">
        <v>0</v>
      </c>
      <c r="L88" s="41">
        <v>0</v>
      </c>
      <c r="M88" s="41" t="s">
        <v>146</v>
      </c>
      <c r="N88" s="41" t="s">
        <v>147</v>
      </c>
      <c r="O88" s="41" t="s">
        <v>1791</v>
      </c>
      <c r="P88" s="41" t="s">
        <v>1901</v>
      </c>
      <c r="Q88" s="41" t="s">
        <v>1901</v>
      </c>
      <c r="S88" s="41">
        <v>0</v>
      </c>
      <c r="AO88" s="41">
        <v>0</v>
      </c>
      <c r="BK88" s="40">
        <v>1</v>
      </c>
      <c r="BT88" s="40">
        <v>1</v>
      </c>
      <c r="CG88" s="41">
        <v>0</v>
      </c>
      <c r="DC88" s="41">
        <v>0</v>
      </c>
      <c r="DY88" s="7" t="s">
        <v>1891</v>
      </c>
      <c r="DZ88" s="7">
        <f t="shared" si="50"/>
        <v>1</v>
      </c>
      <c r="EA88" s="41" t="s">
        <v>80</v>
      </c>
      <c r="EB88" s="41" t="s">
        <v>0</v>
      </c>
      <c r="EC88" s="41">
        <f t="shared" si="61"/>
        <v>0</v>
      </c>
      <c r="ED88" s="41">
        <f t="shared" si="51"/>
        <v>0</v>
      </c>
      <c r="EE88" s="41">
        <f t="shared" si="52"/>
        <v>0.01</v>
      </c>
      <c r="EF88" s="41">
        <f t="shared" si="53"/>
        <v>0</v>
      </c>
      <c r="EG88" s="41">
        <f t="shared" si="54"/>
        <v>0</v>
      </c>
      <c r="EI88" s="5">
        <f t="shared" si="62"/>
        <v>131.13999999999999</v>
      </c>
      <c r="EJ88" s="3">
        <f t="shared" si="55"/>
        <v>131.13999999999999</v>
      </c>
      <c r="EK88" s="3">
        <f t="shared" si="63"/>
        <v>0</v>
      </c>
      <c r="EL88" s="3">
        <f t="shared" si="64"/>
        <v>0</v>
      </c>
      <c r="EM88" s="3">
        <f t="shared" si="65"/>
        <v>0</v>
      </c>
      <c r="EN88" s="3">
        <f t="shared" si="66"/>
        <v>0</v>
      </c>
      <c r="EO88" s="3">
        <f t="shared" si="67"/>
        <v>0</v>
      </c>
      <c r="EP88" s="3">
        <f t="shared" si="68"/>
        <v>0</v>
      </c>
      <c r="EQ88" s="3">
        <f t="shared" si="69"/>
        <v>0</v>
      </c>
      <c r="ER88" s="3">
        <f t="shared" si="70"/>
        <v>0</v>
      </c>
      <c r="ES88" s="3">
        <f t="shared" si="71"/>
        <v>10</v>
      </c>
      <c r="ET88" s="3">
        <f t="shared" si="72"/>
        <v>0</v>
      </c>
      <c r="EU88" s="3">
        <f t="shared" si="73"/>
        <v>0</v>
      </c>
      <c r="EV88" s="3">
        <f t="shared" si="74"/>
        <v>0</v>
      </c>
      <c r="EW88" s="3">
        <f t="shared" si="75"/>
        <v>0</v>
      </c>
      <c r="EX88" s="3">
        <f t="shared" si="76"/>
        <v>0</v>
      </c>
      <c r="EY88" s="3">
        <f t="shared" si="77"/>
        <v>0</v>
      </c>
      <c r="EZ88" s="3">
        <f t="shared" si="78"/>
        <v>0</v>
      </c>
      <c r="FA88" s="3">
        <f t="shared" si="79"/>
        <v>0</v>
      </c>
      <c r="FB88" s="3">
        <f t="shared" si="80"/>
        <v>0</v>
      </c>
      <c r="FC88" s="3">
        <f t="shared" si="56"/>
        <v>0</v>
      </c>
      <c r="FD88" s="41">
        <f t="shared" si="81"/>
        <v>0</v>
      </c>
      <c r="FG88" s="3">
        <f t="shared" si="57"/>
        <v>0</v>
      </c>
      <c r="FH88" s="3">
        <f t="shared" si="58"/>
        <v>0</v>
      </c>
      <c r="FI88" s="3">
        <f t="shared" si="82"/>
        <v>0</v>
      </c>
      <c r="FJ88" s="3">
        <f t="shared" si="82"/>
        <v>0</v>
      </c>
      <c r="FK88" s="3">
        <f t="shared" si="48"/>
        <v>0</v>
      </c>
      <c r="FL88" s="3">
        <f t="shared" si="48"/>
        <v>0</v>
      </c>
      <c r="FM88" s="3">
        <f t="shared" si="48"/>
        <v>0</v>
      </c>
      <c r="FN88" s="3">
        <f t="shared" si="47"/>
        <v>0</v>
      </c>
      <c r="FO88" s="3">
        <f t="shared" si="47"/>
        <v>0</v>
      </c>
      <c r="FP88" s="3">
        <f t="shared" si="47"/>
        <v>0</v>
      </c>
      <c r="FQ88" s="3">
        <f t="shared" si="47"/>
        <v>0</v>
      </c>
      <c r="FR88" s="3">
        <f t="shared" si="83"/>
        <v>0</v>
      </c>
      <c r="FS88" s="3">
        <f t="shared" si="83"/>
        <v>0</v>
      </c>
      <c r="FT88" s="3">
        <f t="shared" si="83"/>
        <v>0</v>
      </c>
      <c r="FU88" s="3">
        <f t="shared" si="84"/>
        <v>0</v>
      </c>
      <c r="FV88" s="3">
        <f t="shared" si="84"/>
        <v>0</v>
      </c>
      <c r="FW88" s="3">
        <f t="shared" si="84"/>
        <v>0</v>
      </c>
      <c r="FX88" s="3">
        <f t="shared" si="85"/>
        <v>0</v>
      </c>
      <c r="FY88" s="3">
        <f t="shared" si="86"/>
        <v>0</v>
      </c>
      <c r="FZ88" s="3">
        <f t="shared" si="87"/>
        <v>0</v>
      </c>
      <c r="GA88" s="3">
        <f t="shared" si="88"/>
        <v>0</v>
      </c>
      <c r="GB88" s="41" t="s">
        <v>0</v>
      </c>
      <c r="GC88" s="41">
        <f t="shared" si="59"/>
        <v>1</v>
      </c>
      <c r="GD88" s="4">
        <f t="shared" si="60"/>
        <v>1</v>
      </c>
      <c r="GE88" s="41">
        <f t="shared" si="89"/>
        <v>1</v>
      </c>
      <c r="GI88" s="41" t="s">
        <v>0</v>
      </c>
    </row>
    <row r="89" spans="1:191" x14ac:dyDescent="0.55000000000000004">
      <c r="A89" s="41" t="s">
        <v>1201</v>
      </c>
      <c r="B89" s="41" t="s">
        <v>60</v>
      </c>
      <c r="C89" s="41" t="s">
        <v>69</v>
      </c>
      <c r="D89" s="41" t="s">
        <v>66</v>
      </c>
      <c r="E89" s="41" t="s">
        <v>1791</v>
      </c>
      <c r="F89" s="41">
        <v>0</v>
      </c>
      <c r="G89" s="25" t="s">
        <v>113</v>
      </c>
      <c r="H89" s="41">
        <v>0</v>
      </c>
      <c r="I89" s="41">
        <v>0</v>
      </c>
      <c r="J89" s="41">
        <v>5.7999233599999997E-3</v>
      </c>
      <c r="K89" s="41">
        <v>0</v>
      </c>
      <c r="L89" s="41">
        <v>0</v>
      </c>
      <c r="M89" s="41" t="s">
        <v>182</v>
      </c>
      <c r="N89" s="41" t="s">
        <v>81</v>
      </c>
      <c r="O89" s="41" t="s">
        <v>1791</v>
      </c>
      <c r="P89" s="41" t="s">
        <v>1902</v>
      </c>
      <c r="Q89" s="41" t="s">
        <v>1902</v>
      </c>
      <c r="S89" s="41">
        <v>0</v>
      </c>
      <c r="AO89" s="41">
        <v>0</v>
      </c>
      <c r="BK89" s="4">
        <v>1.3181643999999999</v>
      </c>
      <c r="BT89" s="41">
        <v>0.44</v>
      </c>
      <c r="BU89" s="41">
        <v>0.08</v>
      </c>
      <c r="BX89" s="40"/>
      <c r="CB89" s="41">
        <v>47.5</v>
      </c>
      <c r="CG89" s="41">
        <v>0</v>
      </c>
      <c r="DC89" s="41">
        <v>0</v>
      </c>
      <c r="DY89" s="7" t="s">
        <v>1891</v>
      </c>
      <c r="DZ89" s="7">
        <f t="shared" si="50"/>
        <v>0.44000000000000006</v>
      </c>
      <c r="EA89" s="41" t="s">
        <v>180</v>
      </c>
      <c r="EB89" s="41" t="s">
        <v>0</v>
      </c>
      <c r="EC89" s="41">
        <f t="shared" si="61"/>
        <v>0</v>
      </c>
      <c r="ED89" s="41">
        <f t="shared" si="51"/>
        <v>0</v>
      </c>
      <c r="EE89" s="41">
        <f t="shared" si="52"/>
        <v>5.7999233599999997E-3</v>
      </c>
      <c r="EF89" s="41">
        <f t="shared" si="53"/>
        <v>0</v>
      </c>
      <c r="EG89" s="41">
        <f t="shared" si="54"/>
        <v>0</v>
      </c>
      <c r="EI89" s="5">
        <f t="shared" si="62"/>
        <v>193.06487120484954</v>
      </c>
      <c r="EJ89" s="3">
        <f t="shared" si="55"/>
        <v>254.49124011281774</v>
      </c>
      <c r="EK89" s="3">
        <f t="shared" si="63"/>
        <v>0</v>
      </c>
      <c r="EL89" s="3">
        <f t="shared" si="64"/>
        <v>0</v>
      </c>
      <c r="EM89" s="3">
        <f t="shared" si="65"/>
        <v>0</v>
      </c>
      <c r="EN89" s="3">
        <f t="shared" si="66"/>
        <v>0</v>
      </c>
      <c r="EO89" s="3">
        <f t="shared" si="67"/>
        <v>0</v>
      </c>
      <c r="EP89" s="3">
        <f t="shared" si="68"/>
        <v>0</v>
      </c>
      <c r="EQ89" s="3">
        <f t="shared" si="69"/>
        <v>0</v>
      </c>
      <c r="ER89" s="3">
        <f t="shared" si="70"/>
        <v>0</v>
      </c>
      <c r="ES89" s="3">
        <f t="shared" si="71"/>
        <v>5.7999233600000002</v>
      </c>
      <c r="ET89" s="3">
        <f t="shared" si="72"/>
        <v>1.0545315199999998</v>
      </c>
      <c r="EU89" s="3">
        <f t="shared" si="73"/>
        <v>0</v>
      </c>
      <c r="EV89" s="3">
        <f t="shared" si="74"/>
        <v>0</v>
      </c>
      <c r="EW89" s="3">
        <f t="shared" si="75"/>
        <v>0</v>
      </c>
      <c r="EX89" s="3">
        <f t="shared" si="76"/>
        <v>0</v>
      </c>
      <c r="EY89" s="3">
        <f t="shared" si="77"/>
        <v>0</v>
      </c>
      <c r="EZ89" s="3">
        <f t="shared" si="78"/>
        <v>0</v>
      </c>
      <c r="FA89" s="3">
        <f t="shared" si="79"/>
        <v>62.612808999999999</v>
      </c>
      <c r="FB89" s="3">
        <f t="shared" si="80"/>
        <v>0</v>
      </c>
      <c r="FC89" s="3">
        <f t="shared" si="56"/>
        <v>0</v>
      </c>
      <c r="FD89" s="41">
        <f t="shared" si="81"/>
        <v>0</v>
      </c>
      <c r="FG89" s="3">
        <f t="shared" si="57"/>
        <v>0</v>
      </c>
      <c r="FH89" s="3">
        <f t="shared" si="58"/>
        <v>0</v>
      </c>
      <c r="FI89" s="3">
        <f t="shared" si="82"/>
        <v>0</v>
      </c>
      <c r="FJ89" s="3">
        <f t="shared" si="82"/>
        <v>0</v>
      </c>
      <c r="FK89" s="3">
        <f t="shared" si="48"/>
        <v>0</v>
      </c>
      <c r="FL89" s="3">
        <f t="shared" si="48"/>
        <v>0</v>
      </c>
      <c r="FM89" s="3">
        <f t="shared" si="48"/>
        <v>0</v>
      </c>
      <c r="FN89" s="3">
        <f t="shared" si="47"/>
        <v>0</v>
      </c>
      <c r="FO89" s="3">
        <f t="shared" si="47"/>
        <v>0</v>
      </c>
      <c r="FP89" s="3">
        <f t="shared" si="47"/>
        <v>0</v>
      </c>
      <c r="FQ89" s="3">
        <f t="shared" si="47"/>
        <v>0</v>
      </c>
      <c r="FR89" s="3">
        <f t="shared" si="83"/>
        <v>0</v>
      </c>
      <c r="FS89" s="3">
        <f t="shared" si="83"/>
        <v>0</v>
      </c>
      <c r="FT89" s="3">
        <f t="shared" si="83"/>
        <v>0</v>
      </c>
      <c r="FU89" s="3">
        <f t="shared" si="84"/>
        <v>0</v>
      </c>
      <c r="FV89" s="3">
        <f t="shared" si="84"/>
        <v>0</v>
      </c>
      <c r="FW89" s="3">
        <f t="shared" si="84"/>
        <v>0</v>
      </c>
      <c r="FX89" s="3">
        <f t="shared" si="85"/>
        <v>0</v>
      </c>
      <c r="FY89" s="3">
        <f t="shared" si="86"/>
        <v>0</v>
      </c>
      <c r="FZ89" s="3">
        <f t="shared" si="87"/>
        <v>0</v>
      </c>
      <c r="GA89" s="3">
        <f t="shared" si="88"/>
        <v>0</v>
      </c>
      <c r="GB89" s="41" t="s">
        <v>0</v>
      </c>
      <c r="GC89" s="41">
        <f t="shared" si="59"/>
        <v>1.3181643999999999</v>
      </c>
      <c r="GD89" s="4">
        <f t="shared" si="60"/>
        <v>0.44000000000000006</v>
      </c>
      <c r="GE89" s="41">
        <f t="shared" si="89"/>
        <v>0.579992336</v>
      </c>
      <c r="GI89" s="41" t="s">
        <v>0</v>
      </c>
    </row>
    <row r="90" spans="1:191" x14ac:dyDescent="0.55000000000000004">
      <c r="A90" s="41" t="s">
        <v>1202</v>
      </c>
      <c r="B90" s="41" t="s">
        <v>60</v>
      </c>
      <c r="C90" s="41" t="s">
        <v>69</v>
      </c>
      <c r="D90" s="41" t="s">
        <v>66</v>
      </c>
      <c r="E90" s="41" t="s">
        <v>1791</v>
      </c>
      <c r="F90" s="41">
        <v>0</v>
      </c>
      <c r="G90" s="25" t="s">
        <v>113</v>
      </c>
      <c r="H90" s="41">
        <v>0</v>
      </c>
      <c r="I90" s="41">
        <v>0</v>
      </c>
      <c r="J90" s="41">
        <v>5.1510387599999997E-3</v>
      </c>
      <c r="K90" s="41">
        <v>0</v>
      </c>
      <c r="L90" s="41">
        <v>0</v>
      </c>
      <c r="M90" s="41" t="s">
        <v>179</v>
      </c>
      <c r="N90" s="41" t="s">
        <v>81</v>
      </c>
      <c r="O90" s="41" t="s">
        <v>1791</v>
      </c>
      <c r="P90" s="41" t="s">
        <v>1902</v>
      </c>
      <c r="Q90" s="41" t="s">
        <v>1902</v>
      </c>
      <c r="S90" s="41">
        <v>0</v>
      </c>
      <c r="AO90" s="41">
        <v>0</v>
      </c>
      <c r="BK90" s="4">
        <v>1.0100076</v>
      </c>
      <c r="BT90" s="41">
        <v>0.51</v>
      </c>
      <c r="BU90" s="41">
        <v>0.04</v>
      </c>
      <c r="BX90" s="40"/>
      <c r="CB90" s="41">
        <v>40.200000000000003</v>
      </c>
      <c r="CG90" s="41">
        <v>0</v>
      </c>
      <c r="DC90" s="41">
        <v>0</v>
      </c>
      <c r="DY90" s="7" t="s">
        <v>1891</v>
      </c>
      <c r="DZ90" s="7">
        <f t="shared" si="50"/>
        <v>0.51</v>
      </c>
      <c r="EA90" s="41" t="s">
        <v>180</v>
      </c>
      <c r="EB90" s="41" t="s">
        <v>0</v>
      </c>
      <c r="EC90" s="41">
        <f t="shared" si="61"/>
        <v>0</v>
      </c>
      <c r="ED90" s="41">
        <f t="shared" si="51"/>
        <v>0</v>
      </c>
      <c r="EE90" s="41">
        <f t="shared" si="52"/>
        <v>5.1510387599999997E-3</v>
      </c>
      <c r="EF90" s="41">
        <f t="shared" si="53"/>
        <v>0</v>
      </c>
      <c r="EG90" s="41">
        <f t="shared" si="54"/>
        <v>0</v>
      </c>
      <c r="EI90" s="5">
        <f t="shared" si="62"/>
        <v>161.32204350726209</v>
      </c>
      <c r="EJ90" s="3">
        <f t="shared" si="55"/>
        <v>162.93648998986538</v>
      </c>
      <c r="EK90" s="3">
        <f t="shared" si="63"/>
        <v>0</v>
      </c>
      <c r="EL90" s="3">
        <f t="shared" si="64"/>
        <v>0</v>
      </c>
      <c r="EM90" s="3">
        <f t="shared" si="65"/>
        <v>0</v>
      </c>
      <c r="EN90" s="3">
        <f t="shared" si="66"/>
        <v>0</v>
      </c>
      <c r="EO90" s="3">
        <f t="shared" si="67"/>
        <v>0</v>
      </c>
      <c r="EP90" s="3">
        <f t="shared" si="68"/>
        <v>0</v>
      </c>
      <c r="EQ90" s="3">
        <f t="shared" si="69"/>
        <v>0</v>
      </c>
      <c r="ER90" s="3">
        <f t="shared" si="70"/>
        <v>0</v>
      </c>
      <c r="ES90" s="3">
        <f t="shared" si="71"/>
        <v>5.1510387600000005</v>
      </c>
      <c r="ET90" s="3">
        <f t="shared" si="72"/>
        <v>0.40400303999999998</v>
      </c>
      <c r="EU90" s="3">
        <f t="shared" si="73"/>
        <v>0</v>
      </c>
      <c r="EV90" s="3">
        <f t="shared" si="74"/>
        <v>0</v>
      </c>
      <c r="EW90" s="3">
        <f t="shared" si="75"/>
        <v>0</v>
      </c>
      <c r="EX90" s="3">
        <f t="shared" si="76"/>
        <v>0</v>
      </c>
      <c r="EY90" s="3">
        <f t="shared" si="77"/>
        <v>0</v>
      </c>
      <c r="EZ90" s="3">
        <f t="shared" si="78"/>
        <v>0</v>
      </c>
      <c r="FA90" s="3">
        <f t="shared" si="79"/>
        <v>40.602305520000002</v>
      </c>
      <c r="FB90" s="3">
        <f t="shared" si="80"/>
        <v>0</v>
      </c>
      <c r="FC90" s="3">
        <f t="shared" si="56"/>
        <v>0</v>
      </c>
      <c r="FD90" s="41">
        <f t="shared" si="81"/>
        <v>0</v>
      </c>
      <c r="FG90" s="3">
        <f t="shared" si="57"/>
        <v>0</v>
      </c>
      <c r="FH90" s="3">
        <f t="shared" si="58"/>
        <v>0</v>
      </c>
      <c r="FI90" s="3">
        <f t="shared" si="82"/>
        <v>0</v>
      </c>
      <c r="FJ90" s="3">
        <f t="shared" si="82"/>
        <v>0</v>
      </c>
      <c r="FK90" s="3">
        <f t="shared" si="48"/>
        <v>0</v>
      </c>
      <c r="FL90" s="3">
        <f t="shared" si="48"/>
        <v>0</v>
      </c>
      <c r="FM90" s="3">
        <f t="shared" si="48"/>
        <v>0</v>
      </c>
      <c r="FN90" s="3">
        <f t="shared" si="47"/>
        <v>0</v>
      </c>
      <c r="FO90" s="3">
        <f t="shared" si="47"/>
        <v>0</v>
      </c>
      <c r="FP90" s="3">
        <f t="shared" si="47"/>
        <v>0</v>
      </c>
      <c r="FQ90" s="3">
        <f t="shared" si="47"/>
        <v>0</v>
      </c>
      <c r="FR90" s="3">
        <f t="shared" si="83"/>
        <v>0</v>
      </c>
      <c r="FS90" s="3">
        <f t="shared" si="83"/>
        <v>0</v>
      </c>
      <c r="FT90" s="3">
        <f t="shared" si="83"/>
        <v>0</v>
      </c>
      <c r="FU90" s="3">
        <f t="shared" si="84"/>
        <v>0</v>
      </c>
      <c r="FV90" s="3">
        <f t="shared" si="84"/>
        <v>0</v>
      </c>
      <c r="FW90" s="3">
        <f t="shared" si="84"/>
        <v>0</v>
      </c>
      <c r="FX90" s="3">
        <f t="shared" si="85"/>
        <v>0</v>
      </c>
      <c r="FY90" s="3">
        <f t="shared" si="86"/>
        <v>0</v>
      </c>
      <c r="FZ90" s="3">
        <f t="shared" si="87"/>
        <v>0</v>
      </c>
      <c r="GA90" s="3">
        <f t="shared" si="88"/>
        <v>0</v>
      </c>
      <c r="GB90" s="41" t="s">
        <v>0</v>
      </c>
      <c r="GC90" s="41">
        <f t="shared" si="59"/>
        <v>1.0100076</v>
      </c>
      <c r="GD90" s="4">
        <f t="shared" si="60"/>
        <v>0.51</v>
      </c>
      <c r="GE90" s="41">
        <f t="shared" si="89"/>
        <v>0.51510387599999996</v>
      </c>
      <c r="GI90" s="41" t="s">
        <v>0</v>
      </c>
    </row>
    <row r="91" spans="1:191" x14ac:dyDescent="0.55000000000000004">
      <c r="A91" s="41" t="s">
        <v>1203</v>
      </c>
      <c r="B91" s="41" t="s">
        <v>60</v>
      </c>
      <c r="C91" s="41" t="s">
        <v>69</v>
      </c>
      <c r="D91" s="41" t="s">
        <v>66</v>
      </c>
      <c r="E91" s="41" t="s">
        <v>1791</v>
      </c>
      <c r="F91" s="41">
        <v>0</v>
      </c>
      <c r="G91" s="25" t="s">
        <v>113</v>
      </c>
      <c r="H91" s="41">
        <v>0</v>
      </c>
      <c r="I91" s="41">
        <v>0</v>
      </c>
      <c r="J91" s="41">
        <v>3.6990076199999999E-3</v>
      </c>
      <c r="K91" s="41">
        <v>0</v>
      </c>
      <c r="L91" s="41">
        <v>0</v>
      </c>
      <c r="M91" s="41" t="s">
        <v>181</v>
      </c>
      <c r="N91" s="41" t="s">
        <v>81</v>
      </c>
      <c r="O91" s="41" t="s">
        <v>1791</v>
      </c>
      <c r="P91" s="41" t="s">
        <v>1902</v>
      </c>
      <c r="Q91" s="41" t="s">
        <v>1902</v>
      </c>
      <c r="S91" s="41">
        <v>0</v>
      </c>
      <c r="AO91" s="41">
        <v>0</v>
      </c>
      <c r="BK91" s="4">
        <v>1.1209114</v>
      </c>
      <c r="BT91" s="41">
        <v>0.33</v>
      </c>
      <c r="BU91" s="41">
        <v>0.04</v>
      </c>
      <c r="BX91" s="40"/>
      <c r="CB91" s="41">
        <v>53.9</v>
      </c>
      <c r="CG91" s="41">
        <v>0</v>
      </c>
      <c r="DC91" s="41">
        <v>0</v>
      </c>
      <c r="DY91" s="7" t="s">
        <v>1891</v>
      </c>
      <c r="DZ91" s="7">
        <f t="shared" si="50"/>
        <v>0.33</v>
      </c>
      <c r="EA91" s="41" t="s">
        <v>180</v>
      </c>
      <c r="EB91" s="41" t="s">
        <v>0</v>
      </c>
      <c r="EC91" s="41">
        <f t="shared" si="61"/>
        <v>0</v>
      </c>
      <c r="ED91" s="41">
        <f t="shared" si="51"/>
        <v>0</v>
      </c>
      <c r="EE91" s="41">
        <f t="shared" si="52"/>
        <v>3.6990076199999999E-3</v>
      </c>
      <c r="EF91" s="41">
        <f t="shared" si="53"/>
        <v>0</v>
      </c>
      <c r="EG91" s="41">
        <f t="shared" si="54"/>
        <v>0</v>
      </c>
      <c r="EI91" s="5">
        <f t="shared" si="62"/>
        <v>160.00246103287134</v>
      </c>
      <c r="EJ91" s="3">
        <f t="shared" si="55"/>
        <v>179.34858259980126</v>
      </c>
      <c r="EK91" s="3">
        <f t="shared" si="63"/>
        <v>0</v>
      </c>
      <c r="EL91" s="3">
        <f t="shared" si="64"/>
        <v>0</v>
      </c>
      <c r="EM91" s="3">
        <f t="shared" si="65"/>
        <v>0</v>
      </c>
      <c r="EN91" s="3">
        <f t="shared" si="66"/>
        <v>0</v>
      </c>
      <c r="EO91" s="3">
        <f t="shared" si="67"/>
        <v>0</v>
      </c>
      <c r="EP91" s="3">
        <f t="shared" si="68"/>
        <v>0</v>
      </c>
      <c r="EQ91" s="3">
        <f t="shared" si="69"/>
        <v>0</v>
      </c>
      <c r="ER91" s="3">
        <f t="shared" si="70"/>
        <v>0</v>
      </c>
      <c r="ES91" s="3">
        <f t="shared" si="71"/>
        <v>3.6990076199999997</v>
      </c>
      <c r="ET91" s="3">
        <f t="shared" si="72"/>
        <v>0.44836456000000008</v>
      </c>
      <c r="EU91" s="3">
        <f t="shared" si="73"/>
        <v>0</v>
      </c>
      <c r="EV91" s="3">
        <f t="shared" si="74"/>
        <v>0</v>
      </c>
      <c r="EW91" s="3">
        <f t="shared" si="75"/>
        <v>0</v>
      </c>
      <c r="EX91" s="3">
        <f t="shared" si="76"/>
        <v>0</v>
      </c>
      <c r="EY91" s="3">
        <f t="shared" si="77"/>
        <v>0</v>
      </c>
      <c r="EZ91" s="3">
        <f t="shared" si="78"/>
        <v>0</v>
      </c>
      <c r="FA91" s="3">
        <f t="shared" si="79"/>
        <v>60.417124459999997</v>
      </c>
      <c r="FB91" s="3">
        <f t="shared" si="80"/>
        <v>0</v>
      </c>
      <c r="FC91" s="3">
        <f t="shared" si="56"/>
        <v>0</v>
      </c>
      <c r="FD91" s="41">
        <f t="shared" si="81"/>
        <v>0</v>
      </c>
      <c r="FG91" s="3">
        <f t="shared" si="57"/>
        <v>0</v>
      </c>
      <c r="FH91" s="3">
        <f t="shared" si="58"/>
        <v>0</v>
      </c>
      <c r="FI91" s="3">
        <f t="shared" si="82"/>
        <v>0</v>
      </c>
      <c r="FJ91" s="3">
        <f t="shared" si="82"/>
        <v>0</v>
      </c>
      <c r="FK91" s="3">
        <f t="shared" si="48"/>
        <v>0</v>
      </c>
      <c r="FL91" s="3">
        <f t="shared" si="48"/>
        <v>0</v>
      </c>
      <c r="FM91" s="3">
        <f t="shared" si="48"/>
        <v>0</v>
      </c>
      <c r="FN91" s="3">
        <f t="shared" si="47"/>
        <v>0</v>
      </c>
      <c r="FO91" s="3">
        <f t="shared" si="47"/>
        <v>0</v>
      </c>
      <c r="FP91" s="3">
        <f t="shared" si="47"/>
        <v>0</v>
      </c>
      <c r="FQ91" s="3">
        <f t="shared" si="47"/>
        <v>0</v>
      </c>
      <c r="FR91" s="3">
        <f t="shared" si="83"/>
        <v>0</v>
      </c>
      <c r="FS91" s="3">
        <f t="shared" si="83"/>
        <v>0</v>
      </c>
      <c r="FT91" s="3">
        <f t="shared" si="83"/>
        <v>0</v>
      </c>
      <c r="FU91" s="3">
        <f t="shared" si="84"/>
        <v>0</v>
      </c>
      <c r="FV91" s="3">
        <f t="shared" si="84"/>
        <v>0</v>
      </c>
      <c r="FW91" s="3">
        <f t="shared" si="84"/>
        <v>0</v>
      </c>
      <c r="FX91" s="3">
        <f t="shared" si="85"/>
        <v>0</v>
      </c>
      <c r="FY91" s="3">
        <f t="shared" si="86"/>
        <v>0</v>
      </c>
      <c r="FZ91" s="3">
        <f t="shared" si="87"/>
        <v>0</v>
      </c>
      <c r="GA91" s="3">
        <f t="shared" si="88"/>
        <v>0</v>
      </c>
      <c r="GB91" s="41" t="s">
        <v>0</v>
      </c>
      <c r="GC91" s="41">
        <f t="shared" si="59"/>
        <v>1.1209114</v>
      </c>
      <c r="GD91" s="4">
        <f t="shared" si="60"/>
        <v>0.33</v>
      </c>
      <c r="GE91" s="41">
        <f t="shared" si="89"/>
        <v>0.36990076199999999</v>
      </c>
      <c r="GI91" s="41" t="s">
        <v>0</v>
      </c>
    </row>
    <row r="92" spans="1:191" x14ac:dyDescent="0.55000000000000004">
      <c r="A92" s="41" t="s">
        <v>1204</v>
      </c>
      <c r="B92" s="41" t="s">
        <v>60</v>
      </c>
      <c r="C92" s="41" t="s">
        <v>69</v>
      </c>
      <c r="D92" s="41" t="s">
        <v>66</v>
      </c>
      <c r="E92" s="41" t="s">
        <v>1790</v>
      </c>
      <c r="F92" s="41">
        <v>0</v>
      </c>
      <c r="G92" s="41" t="s">
        <v>67</v>
      </c>
      <c r="H92" s="41">
        <v>0.92039999999999988</v>
      </c>
      <c r="I92" s="41">
        <v>0.7006</v>
      </c>
      <c r="J92" s="41">
        <v>1.0430999999999999</v>
      </c>
      <c r="K92" s="41">
        <v>0.34199999999999997</v>
      </c>
      <c r="L92" s="41">
        <v>0.58560000000000001</v>
      </c>
      <c r="M92" s="41" t="s">
        <v>130</v>
      </c>
      <c r="N92" s="41" t="s">
        <v>63</v>
      </c>
      <c r="O92" s="41" t="s">
        <v>1878</v>
      </c>
      <c r="P92" s="41" t="s">
        <v>1914</v>
      </c>
      <c r="S92" s="41">
        <v>156</v>
      </c>
      <c r="AB92" s="41">
        <v>0.59</v>
      </c>
      <c r="AO92" s="41">
        <v>113</v>
      </c>
      <c r="AX92" s="41">
        <v>0.62</v>
      </c>
      <c r="BK92" s="41">
        <v>171</v>
      </c>
      <c r="BT92" s="41">
        <v>0.61</v>
      </c>
      <c r="CG92" s="41">
        <v>57</v>
      </c>
      <c r="CP92" s="4">
        <v>0.6</v>
      </c>
      <c r="DC92" s="41">
        <v>96</v>
      </c>
      <c r="DL92" s="41">
        <v>0.61</v>
      </c>
      <c r="DY92" s="7" t="s">
        <v>1880</v>
      </c>
      <c r="DZ92" s="7">
        <f t="shared" si="50"/>
        <v>0.6054772727272727</v>
      </c>
      <c r="EA92" s="41" t="s">
        <v>64</v>
      </c>
      <c r="EB92" s="41" t="s">
        <v>0</v>
      </c>
      <c r="EC92" s="41">
        <f t="shared" si="61"/>
        <v>0.92039999999999988</v>
      </c>
      <c r="ED92" s="41">
        <f t="shared" si="51"/>
        <v>0.7006</v>
      </c>
      <c r="EE92" s="41">
        <f t="shared" si="52"/>
        <v>1.0430999999999999</v>
      </c>
      <c r="EF92" s="41">
        <f t="shared" si="53"/>
        <v>0.34199999999999997</v>
      </c>
      <c r="EG92" s="41">
        <f t="shared" si="54"/>
        <v>0.58560000000000001</v>
      </c>
      <c r="EI92" s="5">
        <f t="shared" si="62"/>
        <v>79.402289545454522</v>
      </c>
      <c r="EJ92" s="3">
        <f t="shared" si="55"/>
        <v>34937.007399999988</v>
      </c>
      <c r="EK92" s="3">
        <f t="shared" si="63"/>
        <v>0</v>
      </c>
      <c r="EL92" s="3">
        <f t="shared" si="64"/>
        <v>0</v>
      </c>
      <c r="EM92" s="3">
        <f t="shared" si="65"/>
        <v>0</v>
      </c>
      <c r="EN92" s="3">
        <f t="shared" si="66"/>
        <v>0</v>
      </c>
      <c r="EO92" s="3">
        <f t="shared" si="67"/>
        <v>0</v>
      </c>
      <c r="EP92" s="3">
        <f t="shared" si="68"/>
        <v>0</v>
      </c>
      <c r="EQ92" s="3">
        <f t="shared" si="69"/>
        <v>0</v>
      </c>
      <c r="ER92" s="3">
        <f t="shared" si="70"/>
        <v>0</v>
      </c>
      <c r="ES92" s="3">
        <f t="shared" si="71"/>
        <v>2664.0999999999995</v>
      </c>
      <c r="ET92" s="3">
        <f t="shared" si="72"/>
        <v>0</v>
      </c>
      <c r="EU92" s="3">
        <f t="shared" si="73"/>
        <v>0</v>
      </c>
      <c r="EV92" s="3">
        <f t="shared" si="74"/>
        <v>0</v>
      </c>
      <c r="EW92" s="3">
        <f t="shared" si="75"/>
        <v>0</v>
      </c>
      <c r="EX92" s="3">
        <f t="shared" si="76"/>
        <v>0</v>
      </c>
      <c r="EY92" s="3">
        <f t="shared" si="77"/>
        <v>0</v>
      </c>
      <c r="EZ92" s="3">
        <f t="shared" si="78"/>
        <v>0</v>
      </c>
      <c r="FA92" s="3">
        <f t="shared" si="79"/>
        <v>0</v>
      </c>
      <c r="FB92" s="3">
        <f t="shared" si="80"/>
        <v>0</v>
      </c>
      <c r="FC92" s="3">
        <f t="shared" si="56"/>
        <v>0</v>
      </c>
      <c r="FD92" s="41">
        <f t="shared" si="81"/>
        <v>0</v>
      </c>
      <c r="FF92" s="5">
        <f t="shared" ref="FF92:FF94" si="91">FG92/(CG92+DC92)</f>
        <v>79.50683921568627</v>
      </c>
      <c r="FG92" s="3">
        <f t="shared" si="57"/>
        <v>12164.546399999999</v>
      </c>
      <c r="FH92" s="3">
        <f t="shared" si="58"/>
        <v>0</v>
      </c>
      <c r="FI92" s="3">
        <f t="shared" si="82"/>
        <v>0</v>
      </c>
      <c r="FJ92" s="3">
        <f t="shared" si="82"/>
        <v>0</v>
      </c>
      <c r="FK92" s="3">
        <f t="shared" si="48"/>
        <v>0</v>
      </c>
      <c r="FL92" s="3">
        <f t="shared" si="48"/>
        <v>0</v>
      </c>
      <c r="FM92" s="3">
        <f t="shared" si="48"/>
        <v>0</v>
      </c>
      <c r="FN92" s="3">
        <f t="shared" si="47"/>
        <v>0</v>
      </c>
      <c r="FO92" s="3">
        <f t="shared" si="47"/>
        <v>0</v>
      </c>
      <c r="FP92" s="3">
        <f t="shared" si="47"/>
        <v>927.59999999999991</v>
      </c>
      <c r="FQ92" s="3">
        <f t="shared" si="47"/>
        <v>0</v>
      </c>
      <c r="FR92" s="3">
        <f t="shared" si="83"/>
        <v>0</v>
      </c>
      <c r="FS92" s="3">
        <f t="shared" si="83"/>
        <v>0</v>
      </c>
      <c r="FT92" s="3">
        <f t="shared" si="83"/>
        <v>0</v>
      </c>
      <c r="FU92" s="3">
        <f t="shared" si="84"/>
        <v>0</v>
      </c>
      <c r="FV92" s="3">
        <f t="shared" si="84"/>
        <v>0</v>
      </c>
      <c r="FW92" s="3">
        <f t="shared" si="84"/>
        <v>0</v>
      </c>
      <c r="FX92" s="3">
        <f t="shared" si="85"/>
        <v>0</v>
      </c>
      <c r="FY92" s="3">
        <f t="shared" si="86"/>
        <v>0</v>
      </c>
      <c r="FZ92" s="3">
        <f t="shared" si="87"/>
        <v>0</v>
      </c>
      <c r="GA92" s="3">
        <f t="shared" si="88"/>
        <v>0</v>
      </c>
      <c r="GB92" s="41" t="s">
        <v>0</v>
      </c>
      <c r="GC92" s="41">
        <f t="shared" si="59"/>
        <v>440</v>
      </c>
      <c r="GD92" s="4">
        <f t="shared" si="60"/>
        <v>0.6054772727272727</v>
      </c>
      <c r="GE92" s="41">
        <f t="shared" si="89"/>
        <v>266.40999999999997</v>
      </c>
      <c r="GF92" s="41">
        <f>CG92+DC92</f>
        <v>153</v>
      </c>
      <c r="GG92" s="4">
        <f>(CG92*CP92+DC92*DL92)/GF92</f>
        <v>0.6062745098039215</v>
      </c>
      <c r="GH92" s="41">
        <f t="shared" ref="GH92:GH94" si="92">GF92*GG92</f>
        <v>92.759999999999991</v>
      </c>
      <c r="GI92" s="41" t="s">
        <v>0</v>
      </c>
    </row>
    <row r="93" spans="1:191" x14ac:dyDescent="0.55000000000000004">
      <c r="A93" s="41" t="s">
        <v>1205</v>
      </c>
      <c r="B93" s="41" t="s">
        <v>60</v>
      </c>
      <c r="C93" s="41" t="s">
        <v>61</v>
      </c>
      <c r="D93" s="41" t="s">
        <v>1792</v>
      </c>
      <c r="E93" s="41" t="s">
        <v>1790</v>
      </c>
      <c r="F93" s="41">
        <v>0</v>
      </c>
      <c r="G93" s="41" t="s">
        <v>67</v>
      </c>
      <c r="H93" s="41">
        <v>0.37031999999999998</v>
      </c>
      <c r="I93" s="41">
        <v>0.59099999999999997</v>
      </c>
      <c r="J93" s="41">
        <v>0.6542</v>
      </c>
      <c r="K93" s="41">
        <v>2.3399999999999997E-2</v>
      </c>
      <c r="L93" s="41">
        <v>0.11252000000000001</v>
      </c>
      <c r="M93" s="41" t="s">
        <v>127</v>
      </c>
      <c r="N93" s="41" t="s">
        <v>63</v>
      </c>
      <c r="O93" s="41" t="s">
        <v>1878</v>
      </c>
      <c r="P93" s="41" t="s">
        <v>1914</v>
      </c>
      <c r="S93" s="5">
        <f>3.3+3.4+15+1.3</f>
        <v>23</v>
      </c>
      <c r="AB93" s="4">
        <f>(1.8*3.3+0/0.72*3.4+2*15+0.84*1.3)/S93</f>
        <v>1.6100869565217391</v>
      </c>
      <c r="AO93" s="5">
        <f>2.8+76+7.8+1.4</f>
        <v>88</v>
      </c>
      <c r="AX93" s="4">
        <f>(1.2*2.8+0.52*76+1.9*7.8+1*1.4)/AO93</f>
        <v>0.67159090909090913</v>
      </c>
      <c r="BK93" s="41">
        <f>3.2+89+6.3+1.9</f>
        <v>100.4</v>
      </c>
      <c r="BT93" s="4">
        <f>(1*3.2+0.5*89+2.3*6.3+1.7*1.9)/BK93</f>
        <v>0.65159362549800792</v>
      </c>
      <c r="CG93" s="41">
        <f>1.3+1.3</f>
        <v>2.6</v>
      </c>
      <c r="CP93" s="4">
        <f>(0.96*1.3+0.84*1.3)/CG93</f>
        <v>0.89999999999999991</v>
      </c>
      <c r="DC93" s="41">
        <f>3.3+5.3</f>
        <v>8.6</v>
      </c>
      <c r="DL93" s="4">
        <f>(0.84*3.3+1.6*5.3)/DC93</f>
        <v>1.3083720930232559</v>
      </c>
      <c r="DY93" s="7" t="s">
        <v>1880</v>
      </c>
      <c r="DZ93" s="7">
        <f t="shared" si="50"/>
        <v>0.76420056764427635</v>
      </c>
      <c r="EA93" s="41" t="s">
        <v>64</v>
      </c>
      <c r="EB93" s="41" t="s">
        <v>0</v>
      </c>
      <c r="EC93" s="41">
        <f t="shared" si="61"/>
        <v>0.37031999999999998</v>
      </c>
      <c r="ED93" s="41">
        <f t="shared" si="51"/>
        <v>0.59099999999999997</v>
      </c>
      <c r="EE93" s="41">
        <f t="shared" si="52"/>
        <v>0.6542</v>
      </c>
      <c r="EF93" s="41">
        <f t="shared" si="53"/>
        <v>2.3399999999999997E-2</v>
      </c>
      <c r="EG93" s="41">
        <f t="shared" si="54"/>
        <v>0.11252000000000001</v>
      </c>
      <c r="EI93" s="5">
        <f t="shared" si="62"/>
        <v>100.21726244087039</v>
      </c>
      <c r="EJ93" s="3">
        <f t="shared" si="55"/>
        <v>21185.92928</v>
      </c>
      <c r="EK93" s="3">
        <f t="shared" si="63"/>
        <v>0</v>
      </c>
      <c r="EL93" s="3">
        <f t="shared" si="64"/>
        <v>0</v>
      </c>
      <c r="EM93" s="3">
        <f t="shared" si="65"/>
        <v>0</v>
      </c>
      <c r="EN93" s="3">
        <f t="shared" si="66"/>
        <v>0</v>
      </c>
      <c r="EO93" s="3">
        <f t="shared" si="67"/>
        <v>0</v>
      </c>
      <c r="EP93" s="3">
        <f t="shared" si="68"/>
        <v>0</v>
      </c>
      <c r="EQ93" s="3">
        <f t="shared" si="69"/>
        <v>0</v>
      </c>
      <c r="ER93" s="3">
        <f t="shared" si="70"/>
        <v>0</v>
      </c>
      <c r="ES93" s="3">
        <f t="shared" si="71"/>
        <v>1615.5200000000002</v>
      </c>
      <c r="ET93" s="3">
        <f t="shared" si="72"/>
        <v>0</v>
      </c>
      <c r="EU93" s="3">
        <f t="shared" si="73"/>
        <v>0</v>
      </c>
      <c r="EV93" s="3">
        <f t="shared" si="74"/>
        <v>0</v>
      </c>
      <c r="EW93" s="3">
        <f t="shared" si="75"/>
        <v>0</v>
      </c>
      <c r="EX93" s="3">
        <f t="shared" si="76"/>
        <v>0</v>
      </c>
      <c r="EY93" s="3">
        <f t="shared" si="77"/>
        <v>0</v>
      </c>
      <c r="EZ93" s="3">
        <f t="shared" si="78"/>
        <v>0</v>
      </c>
      <c r="FA93" s="3">
        <f t="shared" si="79"/>
        <v>0</v>
      </c>
      <c r="FB93" s="3">
        <f t="shared" si="80"/>
        <v>0</v>
      </c>
      <c r="FC93" s="3">
        <f t="shared" si="56"/>
        <v>0</v>
      </c>
      <c r="FD93" s="41">
        <f t="shared" si="81"/>
        <v>0</v>
      </c>
      <c r="FF93" s="5">
        <f t="shared" si="91"/>
        <v>159.14775714285713</v>
      </c>
      <c r="FG93" s="3">
        <f t="shared" si="57"/>
        <v>1782.4548799999998</v>
      </c>
      <c r="FH93" s="3">
        <f t="shared" si="58"/>
        <v>0</v>
      </c>
      <c r="FI93" s="3">
        <f t="shared" si="82"/>
        <v>0</v>
      </c>
      <c r="FJ93" s="3">
        <f t="shared" si="82"/>
        <v>0</v>
      </c>
      <c r="FK93" s="3">
        <f t="shared" si="48"/>
        <v>0</v>
      </c>
      <c r="FL93" s="3">
        <f t="shared" si="48"/>
        <v>0</v>
      </c>
      <c r="FM93" s="3">
        <f t="shared" si="48"/>
        <v>0</v>
      </c>
      <c r="FN93" s="3">
        <f t="shared" si="47"/>
        <v>0</v>
      </c>
      <c r="FO93" s="3">
        <f t="shared" si="47"/>
        <v>0</v>
      </c>
      <c r="FP93" s="3">
        <f t="shared" si="47"/>
        <v>135.91999999999999</v>
      </c>
      <c r="FQ93" s="3">
        <f t="shared" si="47"/>
        <v>0</v>
      </c>
      <c r="FR93" s="3">
        <f t="shared" si="83"/>
        <v>0</v>
      </c>
      <c r="FS93" s="3">
        <f t="shared" si="83"/>
        <v>0</v>
      </c>
      <c r="FT93" s="3">
        <f t="shared" si="83"/>
        <v>0</v>
      </c>
      <c r="FU93" s="3">
        <f t="shared" si="84"/>
        <v>0</v>
      </c>
      <c r="FV93" s="3">
        <f t="shared" si="84"/>
        <v>0</v>
      </c>
      <c r="FW93" s="3">
        <f t="shared" si="84"/>
        <v>0</v>
      </c>
      <c r="FX93" s="3">
        <f t="shared" si="85"/>
        <v>0</v>
      </c>
      <c r="FY93" s="3">
        <f t="shared" si="86"/>
        <v>0</v>
      </c>
      <c r="FZ93" s="3">
        <f t="shared" si="87"/>
        <v>0</v>
      </c>
      <c r="GA93" s="3">
        <f t="shared" si="88"/>
        <v>0</v>
      </c>
      <c r="GB93" s="41" t="s">
        <v>0</v>
      </c>
      <c r="GC93" s="41">
        <f t="shared" si="59"/>
        <v>211.4</v>
      </c>
      <c r="GD93" s="4">
        <f t="shared" si="60"/>
        <v>0.76420056764427635</v>
      </c>
      <c r="GE93" s="41">
        <f t="shared" si="89"/>
        <v>161.55200000000002</v>
      </c>
      <c r="GF93" s="41">
        <f>CG93+DC93</f>
        <v>11.2</v>
      </c>
      <c r="GG93" s="4">
        <f>(CG93*CP93+DC93*DL93)/GF93</f>
        <v>1.2135714285714287</v>
      </c>
      <c r="GH93" s="41">
        <f t="shared" si="92"/>
        <v>13.592000000000001</v>
      </c>
      <c r="GI93" s="41" t="s">
        <v>0</v>
      </c>
    </row>
    <row r="94" spans="1:191" x14ac:dyDescent="0.55000000000000004">
      <c r="A94" s="41" t="s">
        <v>1206</v>
      </c>
      <c r="B94" s="41" t="s">
        <v>60</v>
      </c>
      <c r="C94" s="41" t="s">
        <v>61</v>
      </c>
      <c r="D94" s="41" t="s">
        <v>66</v>
      </c>
      <c r="E94" s="41" t="s">
        <v>1790</v>
      </c>
      <c r="F94" s="41">
        <v>0</v>
      </c>
      <c r="G94" s="41" t="s">
        <v>67</v>
      </c>
      <c r="H94" s="41">
        <v>0.82279999999999998</v>
      </c>
      <c r="I94" s="41">
        <v>0.34840000000000004</v>
      </c>
      <c r="J94" s="41">
        <v>0.12480000000000001</v>
      </c>
      <c r="K94" s="41">
        <v>0.10286999999999998</v>
      </c>
      <c r="L94" s="41">
        <v>1.8199999999999997E-2</v>
      </c>
      <c r="M94" s="41" t="s">
        <v>128</v>
      </c>
      <c r="N94" s="41" t="s">
        <v>63</v>
      </c>
      <c r="O94" s="41" t="s">
        <v>1878</v>
      </c>
      <c r="P94" s="41" t="s">
        <v>1914</v>
      </c>
      <c r="S94" s="41">
        <f>140+11</f>
        <v>151</v>
      </c>
      <c r="AB94" s="4">
        <f>(0.55*140+0.48*11)/S94</f>
        <v>0.54490066225165568</v>
      </c>
      <c r="AO94" s="41">
        <v>67</v>
      </c>
      <c r="AX94" s="41">
        <v>0.52</v>
      </c>
      <c r="BK94" s="41">
        <v>24</v>
      </c>
      <c r="BT94" s="41">
        <v>0.52</v>
      </c>
      <c r="CG94" s="41">
        <f>11+7.3</f>
        <v>18.3</v>
      </c>
      <c r="CP94" s="4">
        <f>(0.61*11+0.49*7.3)/CG94</f>
        <v>0.56213114754098348</v>
      </c>
      <c r="DC94" s="41">
        <f>0.13+3.9</f>
        <v>4.03</v>
      </c>
      <c r="DL94" s="4">
        <f>(0.5*0.13+0.45*3.9)/DC94</f>
        <v>0.45161290322580638</v>
      </c>
      <c r="DY94" s="7" t="s">
        <v>1880</v>
      </c>
      <c r="DZ94" s="7">
        <f t="shared" si="50"/>
        <v>0.53553719008264455</v>
      </c>
      <c r="EA94" s="41" t="s">
        <v>64</v>
      </c>
      <c r="EB94" s="41" t="s">
        <v>0</v>
      </c>
      <c r="EC94" s="41">
        <f t="shared" si="61"/>
        <v>0.82279999999999998</v>
      </c>
      <c r="ED94" s="41">
        <f t="shared" si="51"/>
        <v>0.34840000000000004</v>
      </c>
      <c r="EE94" s="41">
        <f t="shared" si="52"/>
        <v>0.12480000000000001</v>
      </c>
      <c r="EF94" s="41">
        <f t="shared" si="53"/>
        <v>0.10286999999999998</v>
      </c>
      <c r="EG94" s="41">
        <f t="shared" si="54"/>
        <v>1.8199999999999997E-2</v>
      </c>
      <c r="EI94" s="5">
        <f t="shared" si="62"/>
        <v>70.230347107438007</v>
      </c>
      <c r="EJ94" s="3">
        <f t="shared" si="55"/>
        <v>16995.743999999999</v>
      </c>
      <c r="EK94" s="3">
        <f t="shared" si="63"/>
        <v>0</v>
      </c>
      <c r="EL94" s="3">
        <f t="shared" si="64"/>
        <v>0</v>
      </c>
      <c r="EM94" s="3">
        <f t="shared" si="65"/>
        <v>0</v>
      </c>
      <c r="EN94" s="3">
        <f t="shared" si="66"/>
        <v>0</v>
      </c>
      <c r="EO94" s="3">
        <f t="shared" si="67"/>
        <v>0</v>
      </c>
      <c r="EP94" s="3">
        <f t="shared" si="68"/>
        <v>0</v>
      </c>
      <c r="EQ94" s="3">
        <f t="shared" si="69"/>
        <v>0</v>
      </c>
      <c r="ER94" s="3">
        <f t="shared" si="70"/>
        <v>0</v>
      </c>
      <c r="ES94" s="3">
        <f t="shared" si="71"/>
        <v>1296</v>
      </c>
      <c r="ET94" s="3">
        <f t="shared" si="72"/>
        <v>0</v>
      </c>
      <c r="EU94" s="3">
        <f t="shared" si="73"/>
        <v>0</v>
      </c>
      <c r="EV94" s="3">
        <f t="shared" si="74"/>
        <v>0</v>
      </c>
      <c r="EW94" s="3">
        <f t="shared" si="75"/>
        <v>0</v>
      </c>
      <c r="EX94" s="3">
        <f t="shared" si="76"/>
        <v>0</v>
      </c>
      <c r="EY94" s="3">
        <f t="shared" si="77"/>
        <v>0</v>
      </c>
      <c r="EZ94" s="3">
        <f t="shared" si="78"/>
        <v>0</v>
      </c>
      <c r="FA94" s="3">
        <f t="shared" si="79"/>
        <v>0</v>
      </c>
      <c r="FB94" s="3">
        <f t="shared" si="80"/>
        <v>0</v>
      </c>
      <c r="FC94" s="3">
        <f t="shared" si="56"/>
        <v>0</v>
      </c>
      <c r="FD94" s="41">
        <f t="shared" si="81"/>
        <v>0</v>
      </c>
      <c r="FF94" s="5">
        <f t="shared" si="91"/>
        <v>71.102193461710684</v>
      </c>
      <c r="FG94" s="3">
        <f t="shared" si="57"/>
        <v>1587.7119799999998</v>
      </c>
      <c r="FH94" s="3">
        <f t="shared" si="58"/>
        <v>0</v>
      </c>
      <c r="FI94" s="3">
        <f t="shared" si="82"/>
        <v>0</v>
      </c>
      <c r="FJ94" s="3">
        <f t="shared" si="82"/>
        <v>0</v>
      </c>
      <c r="FK94" s="3">
        <f t="shared" si="48"/>
        <v>0</v>
      </c>
      <c r="FL94" s="3">
        <f t="shared" si="48"/>
        <v>0</v>
      </c>
      <c r="FM94" s="3">
        <f t="shared" si="48"/>
        <v>0</v>
      </c>
      <c r="FN94" s="3">
        <f t="shared" si="47"/>
        <v>0</v>
      </c>
      <c r="FO94" s="3">
        <f t="shared" si="47"/>
        <v>0</v>
      </c>
      <c r="FP94" s="3">
        <f t="shared" si="47"/>
        <v>121.06999999999998</v>
      </c>
      <c r="FQ94" s="3">
        <f t="shared" si="47"/>
        <v>0</v>
      </c>
      <c r="FR94" s="3">
        <f t="shared" si="83"/>
        <v>0</v>
      </c>
      <c r="FS94" s="3">
        <f t="shared" si="83"/>
        <v>0</v>
      </c>
      <c r="FT94" s="3">
        <f t="shared" si="83"/>
        <v>0</v>
      </c>
      <c r="FU94" s="3">
        <f t="shared" si="84"/>
        <v>0</v>
      </c>
      <c r="FV94" s="3">
        <f t="shared" si="84"/>
        <v>0</v>
      </c>
      <c r="FW94" s="3">
        <f t="shared" si="84"/>
        <v>0</v>
      </c>
      <c r="FX94" s="3">
        <f t="shared" si="85"/>
        <v>0</v>
      </c>
      <c r="FY94" s="3">
        <f t="shared" si="86"/>
        <v>0</v>
      </c>
      <c r="FZ94" s="3">
        <f t="shared" si="87"/>
        <v>0</v>
      </c>
      <c r="GA94" s="3">
        <f t="shared" si="88"/>
        <v>0</v>
      </c>
      <c r="GB94" s="41" t="s">
        <v>0</v>
      </c>
      <c r="GC94" s="41">
        <f t="shared" si="59"/>
        <v>242</v>
      </c>
      <c r="GD94" s="4">
        <f t="shared" si="60"/>
        <v>0.53553719008264455</v>
      </c>
      <c r="GE94" s="41">
        <f t="shared" si="89"/>
        <v>129.6</v>
      </c>
      <c r="GF94" s="41">
        <f>CG94+DC94</f>
        <v>22.330000000000002</v>
      </c>
      <c r="GG94" s="4">
        <f>(CG94*CP94+DC94*DL94)/GF94</f>
        <v>0.54218540080609035</v>
      </c>
      <c r="GH94" s="41">
        <f t="shared" si="92"/>
        <v>12.106999999999998</v>
      </c>
      <c r="GI94" s="41" t="s">
        <v>0</v>
      </c>
    </row>
    <row r="95" spans="1:191" x14ac:dyDescent="0.55000000000000004">
      <c r="A95" s="41" t="s">
        <v>1207</v>
      </c>
      <c r="B95" s="41" t="s">
        <v>60</v>
      </c>
      <c r="C95" s="41" t="s">
        <v>69</v>
      </c>
      <c r="D95" s="41" t="s">
        <v>66</v>
      </c>
      <c r="E95" s="41" t="s">
        <v>1790</v>
      </c>
      <c r="F95" s="41">
        <v>0</v>
      </c>
      <c r="G95" s="41" t="s">
        <v>67</v>
      </c>
      <c r="H95" s="41">
        <v>0</v>
      </c>
      <c r="I95" s="41">
        <v>1.1784400000000002</v>
      </c>
      <c r="J95" s="41">
        <v>8.0920000000000006E-2</v>
      </c>
      <c r="K95" s="41">
        <v>0</v>
      </c>
      <c r="L95" s="41">
        <v>0</v>
      </c>
      <c r="M95" s="41" t="s">
        <v>148</v>
      </c>
      <c r="N95" s="41" t="s">
        <v>149</v>
      </c>
      <c r="O95" s="41" t="s">
        <v>1878</v>
      </c>
      <c r="P95" s="41" t="s">
        <v>1914</v>
      </c>
      <c r="S95" s="41">
        <v>0</v>
      </c>
      <c r="AO95" s="41">
        <v>173.3</v>
      </c>
      <c r="AX95" s="41">
        <v>0.68</v>
      </c>
      <c r="BK95" s="41">
        <v>11.9</v>
      </c>
      <c r="BT95" s="41">
        <v>0.68</v>
      </c>
      <c r="CG95" s="41">
        <v>0</v>
      </c>
      <c r="DC95" s="41">
        <v>0</v>
      </c>
      <c r="DY95" s="7" t="s">
        <v>1880</v>
      </c>
      <c r="DZ95" s="7">
        <f t="shared" si="50"/>
        <v>0.68</v>
      </c>
      <c r="EA95" s="41" t="s">
        <v>64</v>
      </c>
      <c r="EB95" s="41" t="s">
        <v>0</v>
      </c>
      <c r="EC95" s="41">
        <f t="shared" si="61"/>
        <v>0</v>
      </c>
      <c r="ED95" s="41">
        <f t="shared" si="51"/>
        <v>1.1784400000000002</v>
      </c>
      <c r="EE95" s="41">
        <f t="shared" si="52"/>
        <v>8.0920000000000006E-2</v>
      </c>
      <c r="EF95" s="41">
        <f t="shared" si="53"/>
        <v>0</v>
      </c>
      <c r="EG95" s="41">
        <f t="shared" si="54"/>
        <v>0</v>
      </c>
      <c r="EI95" s="5">
        <f t="shared" si="62"/>
        <v>89.175200000000004</v>
      </c>
      <c r="EJ95" s="3">
        <f t="shared" si="55"/>
        <v>16515.247040000002</v>
      </c>
      <c r="EK95" s="3">
        <f t="shared" si="63"/>
        <v>0</v>
      </c>
      <c r="EL95" s="3">
        <f t="shared" si="64"/>
        <v>0</v>
      </c>
      <c r="EM95" s="3">
        <f t="shared" si="65"/>
        <v>0</v>
      </c>
      <c r="EN95" s="3">
        <f t="shared" si="66"/>
        <v>0</v>
      </c>
      <c r="EO95" s="3">
        <f t="shared" si="67"/>
        <v>0</v>
      </c>
      <c r="EP95" s="3">
        <f t="shared" si="68"/>
        <v>0</v>
      </c>
      <c r="EQ95" s="3">
        <f t="shared" si="69"/>
        <v>0</v>
      </c>
      <c r="ER95" s="3">
        <f t="shared" si="70"/>
        <v>0</v>
      </c>
      <c r="ES95" s="3">
        <f t="shared" si="71"/>
        <v>1259.3600000000001</v>
      </c>
      <c r="ET95" s="3">
        <f t="shared" si="72"/>
        <v>0</v>
      </c>
      <c r="EU95" s="3">
        <f t="shared" si="73"/>
        <v>0</v>
      </c>
      <c r="EV95" s="3">
        <f t="shared" si="74"/>
        <v>0</v>
      </c>
      <c r="EW95" s="3">
        <f t="shared" si="75"/>
        <v>0</v>
      </c>
      <c r="EX95" s="3">
        <f t="shared" si="76"/>
        <v>0</v>
      </c>
      <c r="EY95" s="3">
        <f t="shared" si="77"/>
        <v>0</v>
      </c>
      <c r="EZ95" s="3">
        <f t="shared" si="78"/>
        <v>0</v>
      </c>
      <c r="FA95" s="3">
        <f t="shared" si="79"/>
        <v>0</v>
      </c>
      <c r="FB95" s="3">
        <f t="shared" si="80"/>
        <v>0</v>
      </c>
      <c r="FC95" s="3">
        <f t="shared" si="56"/>
        <v>0</v>
      </c>
      <c r="FD95" s="41">
        <f t="shared" si="81"/>
        <v>0</v>
      </c>
      <c r="FG95" s="3">
        <f t="shared" si="57"/>
        <v>0</v>
      </c>
      <c r="FH95" s="3">
        <f t="shared" si="58"/>
        <v>0</v>
      </c>
      <c r="FI95" s="3">
        <f t="shared" si="82"/>
        <v>0</v>
      </c>
      <c r="FJ95" s="3">
        <f t="shared" si="82"/>
        <v>0</v>
      </c>
      <c r="FK95" s="3">
        <f t="shared" si="48"/>
        <v>0</v>
      </c>
      <c r="FL95" s="3">
        <f t="shared" si="48"/>
        <v>0</v>
      </c>
      <c r="FM95" s="3">
        <f t="shared" si="48"/>
        <v>0</v>
      </c>
      <c r="FN95" s="3">
        <f t="shared" si="47"/>
        <v>0</v>
      </c>
      <c r="FO95" s="3">
        <f t="shared" si="47"/>
        <v>0</v>
      </c>
      <c r="FP95" s="3">
        <f t="shared" si="47"/>
        <v>0</v>
      </c>
      <c r="FQ95" s="3">
        <f t="shared" si="47"/>
        <v>0</v>
      </c>
      <c r="FR95" s="3">
        <f t="shared" si="83"/>
        <v>0</v>
      </c>
      <c r="FS95" s="3">
        <f t="shared" si="83"/>
        <v>0</v>
      </c>
      <c r="FT95" s="3">
        <f t="shared" si="83"/>
        <v>0</v>
      </c>
      <c r="FU95" s="3">
        <f t="shared" si="84"/>
        <v>0</v>
      </c>
      <c r="FV95" s="3">
        <f t="shared" si="84"/>
        <v>0</v>
      </c>
      <c r="FW95" s="3">
        <f t="shared" si="84"/>
        <v>0</v>
      </c>
      <c r="FX95" s="3">
        <f t="shared" si="85"/>
        <v>0</v>
      </c>
      <c r="FY95" s="3">
        <f t="shared" si="86"/>
        <v>0</v>
      </c>
      <c r="FZ95" s="3">
        <f t="shared" si="87"/>
        <v>0</v>
      </c>
      <c r="GA95" s="3">
        <f t="shared" si="88"/>
        <v>0</v>
      </c>
      <c r="GB95" s="41" t="s">
        <v>0</v>
      </c>
      <c r="GC95" s="41">
        <f t="shared" si="59"/>
        <v>185.20000000000002</v>
      </c>
      <c r="GD95" s="4">
        <f t="shared" si="60"/>
        <v>0.68</v>
      </c>
      <c r="GE95" s="41">
        <f t="shared" si="89"/>
        <v>125.93600000000002</v>
      </c>
      <c r="GI95" s="41" t="s">
        <v>0</v>
      </c>
    </row>
    <row r="96" spans="1:191" x14ac:dyDescent="0.55000000000000004">
      <c r="A96" s="41" t="s">
        <v>1208</v>
      </c>
      <c r="B96" s="41" t="s">
        <v>60</v>
      </c>
      <c r="C96" s="41" t="s">
        <v>69</v>
      </c>
      <c r="D96" s="41" t="s">
        <v>66</v>
      </c>
      <c r="E96" s="41" t="s">
        <v>1790</v>
      </c>
      <c r="F96" s="41">
        <v>0</v>
      </c>
      <c r="G96" s="41" t="s">
        <v>67</v>
      </c>
      <c r="H96" s="41">
        <v>0</v>
      </c>
      <c r="I96" s="41">
        <v>0.26604000000000005</v>
      </c>
      <c r="J96" s="41">
        <v>0.55901999999999996</v>
      </c>
      <c r="K96" s="41">
        <v>0</v>
      </c>
      <c r="L96" s="41">
        <v>0</v>
      </c>
      <c r="M96" s="41" t="s">
        <v>244</v>
      </c>
      <c r="N96" s="41" t="s">
        <v>75</v>
      </c>
      <c r="O96" s="41" t="s">
        <v>1878</v>
      </c>
      <c r="P96" s="41" t="s">
        <v>1915</v>
      </c>
      <c r="S96" s="41">
        <v>0</v>
      </c>
      <c r="AO96" s="41">
        <v>73.900000000000006</v>
      </c>
      <c r="AP96" s="41">
        <v>0.41</v>
      </c>
      <c r="AQ96" s="41">
        <v>0.06</v>
      </c>
      <c r="AX96" s="41">
        <v>0.36</v>
      </c>
      <c r="AY96" s="1">
        <v>1.32E-2</v>
      </c>
      <c r="AZ96" s="41">
        <v>0.09</v>
      </c>
      <c r="BA96" s="4">
        <v>0.1</v>
      </c>
      <c r="BK96" s="41">
        <v>169.4</v>
      </c>
      <c r="BL96" s="41">
        <v>0.37</v>
      </c>
      <c r="BM96" s="41">
        <v>0.06</v>
      </c>
      <c r="BT96" s="41">
        <v>0.33</v>
      </c>
      <c r="BU96" s="1">
        <v>1.23E-2</v>
      </c>
      <c r="BV96" s="41">
        <v>0.09</v>
      </c>
      <c r="BW96" s="4">
        <v>0.1</v>
      </c>
      <c r="CG96" s="41">
        <v>0</v>
      </c>
      <c r="DC96" s="41">
        <v>0</v>
      </c>
      <c r="DY96" s="7" t="s">
        <v>1880</v>
      </c>
      <c r="DZ96" s="7">
        <f t="shared" si="50"/>
        <v>0.33911220715166462</v>
      </c>
      <c r="EA96" s="41" t="s">
        <v>64</v>
      </c>
      <c r="EB96" s="41" t="s">
        <v>0</v>
      </c>
      <c r="EC96" s="41">
        <f t="shared" si="61"/>
        <v>0</v>
      </c>
      <c r="ED96" s="41">
        <f t="shared" si="51"/>
        <v>0.26604000000000005</v>
      </c>
      <c r="EE96" s="41">
        <f t="shared" si="52"/>
        <v>0.55901999999999996</v>
      </c>
      <c r="EF96" s="41">
        <f t="shared" si="53"/>
        <v>0</v>
      </c>
      <c r="EG96" s="41">
        <f t="shared" si="54"/>
        <v>0</v>
      </c>
      <c r="EI96" s="5">
        <f t="shared" si="62"/>
        <v>86.880422788721575</v>
      </c>
      <c r="EJ96" s="3">
        <f t="shared" si="55"/>
        <v>21138.006864495961</v>
      </c>
      <c r="EK96" s="3">
        <f t="shared" si="63"/>
        <v>929.77</v>
      </c>
      <c r="EL96" s="3">
        <f t="shared" si="64"/>
        <v>14.597999999999999</v>
      </c>
      <c r="EM96" s="3">
        <f t="shared" si="65"/>
        <v>0</v>
      </c>
      <c r="EN96" s="3">
        <f t="shared" si="66"/>
        <v>0</v>
      </c>
      <c r="EO96" s="3">
        <f t="shared" si="67"/>
        <v>0</v>
      </c>
      <c r="EP96" s="3">
        <f t="shared" si="68"/>
        <v>0</v>
      </c>
      <c r="EQ96" s="3">
        <f t="shared" si="69"/>
        <v>0</v>
      </c>
      <c r="ER96" s="3">
        <f t="shared" si="70"/>
        <v>0</v>
      </c>
      <c r="ES96" s="3">
        <f t="shared" si="71"/>
        <v>825.06</v>
      </c>
      <c r="ET96" s="3">
        <f t="shared" si="72"/>
        <v>30.591000000000005</v>
      </c>
      <c r="EU96" s="3">
        <f t="shared" si="73"/>
        <v>21.897000000000002</v>
      </c>
      <c r="EV96" s="3">
        <f t="shared" si="74"/>
        <v>24.330000000000002</v>
      </c>
      <c r="EW96" s="3">
        <f t="shared" si="75"/>
        <v>0</v>
      </c>
      <c r="EX96" s="3">
        <f t="shared" si="76"/>
        <v>0</v>
      </c>
      <c r="EY96" s="3">
        <f t="shared" si="77"/>
        <v>0</v>
      </c>
      <c r="EZ96" s="3">
        <f t="shared" si="78"/>
        <v>0</v>
      </c>
      <c r="FA96" s="3">
        <f t="shared" si="79"/>
        <v>0</v>
      </c>
      <c r="FB96" s="3">
        <f t="shared" si="80"/>
        <v>0</v>
      </c>
      <c r="FC96" s="3">
        <f t="shared" si="56"/>
        <v>0</v>
      </c>
      <c r="FD96" s="41">
        <f t="shared" si="81"/>
        <v>0</v>
      </c>
      <c r="FG96" s="3">
        <f t="shared" si="57"/>
        <v>0</v>
      </c>
      <c r="FH96" s="3">
        <f t="shared" si="58"/>
        <v>0</v>
      </c>
      <c r="FI96" s="3">
        <f t="shared" si="82"/>
        <v>0</v>
      </c>
      <c r="FJ96" s="3">
        <f t="shared" si="82"/>
        <v>0</v>
      </c>
      <c r="FK96" s="3">
        <f t="shared" si="48"/>
        <v>0</v>
      </c>
      <c r="FL96" s="3">
        <f t="shared" si="48"/>
        <v>0</v>
      </c>
      <c r="FM96" s="3">
        <f t="shared" si="48"/>
        <v>0</v>
      </c>
      <c r="FN96" s="3">
        <f t="shared" si="47"/>
        <v>0</v>
      </c>
      <c r="FO96" s="3">
        <f t="shared" si="47"/>
        <v>0</v>
      </c>
      <c r="FP96" s="3">
        <f t="shared" si="47"/>
        <v>0</v>
      </c>
      <c r="FQ96" s="3">
        <f t="shared" si="47"/>
        <v>0</v>
      </c>
      <c r="FR96" s="3">
        <f t="shared" si="83"/>
        <v>0</v>
      </c>
      <c r="FS96" s="3">
        <f t="shared" si="83"/>
        <v>0</v>
      </c>
      <c r="FT96" s="3">
        <f t="shared" si="83"/>
        <v>0</v>
      </c>
      <c r="FU96" s="3">
        <f t="shared" si="84"/>
        <v>0</v>
      </c>
      <c r="FV96" s="3">
        <f t="shared" si="84"/>
        <v>0</v>
      </c>
      <c r="FW96" s="3">
        <f t="shared" si="84"/>
        <v>0</v>
      </c>
      <c r="FX96" s="3">
        <f t="shared" si="85"/>
        <v>0</v>
      </c>
      <c r="FY96" s="3">
        <f t="shared" si="86"/>
        <v>0</v>
      </c>
      <c r="FZ96" s="3">
        <f t="shared" si="87"/>
        <v>0</v>
      </c>
      <c r="GA96" s="3">
        <f t="shared" si="88"/>
        <v>0</v>
      </c>
      <c r="GB96" s="41" t="s">
        <v>0</v>
      </c>
      <c r="GC96" s="41">
        <f t="shared" si="59"/>
        <v>243.3</v>
      </c>
      <c r="GD96" s="4">
        <f t="shared" si="60"/>
        <v>0.33911220715166462</v>
      </c>
      <c r="GE96" s="41">
        <f t="shared" si="89"/>
        <v>82.506</v>
      </c>
      <c r="GI96" s="41" t="s">
        <v>0</v>
      </c>
    </row>
    <row r="97" spans="1:191" x14ac:dyDescent="0.55000000000000004">
      <c r="A97" s="41" t="s">
        <v>1209</v>
      </c>
      <c r="B97" s="41" t="s">
        <v>60</v>
      </c>
      <c r="C97" s="41" t="s">
        <v>69</v>
      </c>
      <c r="D97" s="41" t="s">
        <v>66</v>
      </c>
      <c r="E97" s="41" t="s">
        <v>1790</v>
      </c>
      <c r="F97" s="41">
        <v>0</v>
      </c>
      <c r="G97" s="41" t="s">
        <v>67</v>
      </c>
      <c r="H97" s="41">
        <v>0.108504</v>
      </c>
      <c r="I97" s="41">
        <v>0.16417799999999999</v>
      </c>
      <c r="J97" s="41">
        <v>6.0045000000000001E-2</v>
      </c>
      <c r="K97" s="41">
        <v>0</v>
      </c>
      <c r="L97" s="41">
        <v>0</v>
      </c>
      <c r="M97" s="41" t="s">
        <v>250</v>
      </c>
      <c r="N97" s="41" t="s">
        <v>249</v>
      </c>
      <c r="O97" s="41" t="s">
        <v>1878</v>
      </c>
      <c r="P97" s="41" t="s">
        <v>1914</v>
      </c>
      <c r="S97" s="41">
        <v>13.563000000000001</v>
      </c>
      <c r="AB97" s="41">
        <v>0.8</v>
      </c>
      <c r="AO97" s="1">
        <v>27.363</v>
      </c>
      <c r="AX97" s="5">
        <v>0.6</v>
      </c>
      <c r="BK97" s="1">
        <v>12.009</v>
      </c>
      <c r="BT97" s="5">
        <v>0.5</v>
      </c>
      <c r="CG97" s="41">
        <v>0</v>
      </c>
      <c r="DC97" s="41">
        <v>0</v>
      </c>
      <c r="DY97" s="7" t="s">
        <v>1880</v>
      </c>
      <c r="DZ97" s="7">
        <f t="shared" si="50"/>
        <v>0.62855766506092381</v>
      </c>
      <c r="EA97" s="41" t="s">
        <v>64</v>
      </c>
      <c r="EB97" s="41" t="s">
        <v>0</v>
      </c>
      <c r="EC97" s="41">
        <f t="shared" si="61"/>
        <v>0.108504</v>
      </c>
      <c r="ED97" s="41">
        <f t="shared" si="51"/>
        <v>0.16417799999999999</v>
      </c>
      <c r="EE97" s="41">
        <f t="shared" si="52"/>
        <v>6.0045000000000001E-2</v>
      </c>
      <c r="EF97" s="41">
        <f t="shared" si="53"/>
        <v>0</v>
      </c>
      <c r="EG97" s="41">
        <f t="shared" si="54"/>
        <v>0</v>
      </c>
      <c r="EI97" s="5">
        <f t="shared" si="62"/>
        <v>82.429052196089529</v>
      </c>
      <c r="EJ97" s="3">
        <f t="shared" si="55"/>
        <v>4363.3818779999992</v>
      </c>
      <c r="EK97" s="3">
        <f t="shared" si="63"/>
        <v>0</v>
      </c>
      <c r="EL97" s="3">
        <f t="shared" si="64"/>
        <v>0</v>
      </c>
      <c r="EM97" s="3">
        <f t="shared" si="65"/>
        <v>0</v>
      </c>
      <c r="EN97" s="3">
        <f t="shared" si="66"/>
        <v>0</v>
      </c>
      <c r="EO97" s="3">
        <f t="shared" si="67"/>
        <v>0</v>
      </c>
      <c r="EP97" s="3">
        <f t="shared" si="68"/>
        <v>0</v>
      </c>
      <c r="EQ97" s="3">
        <f t="shared" si="69"/>
        <v>0</v>
      </c>
      <c r="ER97" s="3">
        <f t="shared" si="70"/>
        <v>0</v>
      </c>
      <c r="ES97" s="3">
        <f t="shared" si="71"/>
        <v>332.72699999999998</v>
      </c>
      <c r="ET97" s="3">
        <f t="shared" si="72"/>
        <v>0</v>
      </c>
      <c r="EU97" s="3">
        <f t="shared" si="73"/>
        <v>0</v>
      </c>
      <c r="EV97" s="3">
        <f t="shared" si="74"/>
        <v>0</v>
      </c>
      <c r="EW97" s="3">
        <f t="shared" si="75"/>
        <v>0</v>
      </c>
      <c r="EX97" s="3">
        <f t="shared" si="76"/>
        <v>0</v>
      </c>
      <c r="EY97" s="3">
        <f t="shared" si="77"/>
        <v>0</v>
      </c>
      <c r="EZ97" s="3">
        <f t="shared" si="78"/>
        <v>0</v>
      </c>
      <c r="FA97" s="3">
        <f t="shared" si="79"/>
        <v>0</v>
      </c>
      <c r="FB97" s="3">
        <f t="shared" si="80"/>
        <v>0</v>
      </c>
      <c r="FC97" s="3">
        <f t="shared" si="56"/>
        <v>0</v>
      </c>
      <c r="FD97" s="41">
        <f t="shared" si="81"/>
        <v>0</v>
      </c>
      <c r="FG97" s="3">
        <f t="shared" si="57"/>
        <v>0</v>
      </c>
      <c r="FH97" s="3">
        <f t="shared" si="58"/>
        <v>0</v>
      </c>
      <c r="FI97" s="3">
        <f t="shared" si="82"/>
        <v>0</v>
      </c>
      <c r="FJ97" s="3">
        <f t="shared" si="82"/>
        <v>0</v>
      </c>
      <c r="FK97" s="3">
        <f t="shared" si="48"/>
        <v>0</v>
      </c>
      <c r="FL97" s="3">
        <f t="shared" si="48"/>
        <v>0</v>
      </c>
      <c r="FM97" s="3">
        <f t="shared" si="48"/>
        <v>0</v>
      </c>
      <c r="FN97" s="3">
        <f t="shared" si="47"/>
        <v>0</v>
      </c>
      <c r="FO97" s="3">
        <f t="shared" si="47"/>
        <v>0</v>
      </c>
      <c r="FP97" s="3">
        <f t="shared" si="47"/>
        <v>0</v>
      </c>
      <c r="FQ97" s="3">
        <f t="shared" si="47"/>
        <v>0</v>
      </c>
      <c r="FR97" s="3">
        <f t="shared" si="83"/>
        <v>0</v>
      </c>
      <c r="FS97" s="3">
        <f t="shared" si="83"/>
        <v>0</v>
      </c>
      <c r="FT97" s="3">
        <f t="shared" si="83"/>
        <v>0</v>
      </c>
      <c r="FU97" s="3">
        <f t="shared" si="84"/>
        <v>0</v>
      </c>
      <c r="FV97" s="3">
        <f t="shared" si="84"/>
        <v>0</v>
      </c>
      <c r="FW97" s="3">
        <f t="shared" si="84"/>
        <v>0</v>
      </c>
      <c r="FX97" s="3">
        <f t="shared" si="85"/>
        <v>0</v>
      </c>
      <c r="FY97" s="3">
        <f t="shared" si="86"/>
        <v>0</v>
      </c>
      <c r="FZ97" s="3">
        <f t="shared" si="87"/>
        <v>0</v>
      </c>
      <c r="GA97" s="3">
        <f t="shared" si="88"/>
        <v>0</v>
      </c>
      <c r="GB97" s="41" t="s">
        <v>0</v>
      </c>
      <c r="GC97" s="41">
        <f t="shared" si="59"/>
        <v>52.935000000000002</v>
      </c>
      <c r="GD97" s="4">
        <f t="shared" si="60"/>
        <v>0.62855766506092381</v>
      </c>
      <c r="GE97" s="41">
        <f t="shared" si="89"/>
        <v>33.2727</v>
      </c>
      <c r="GI97" s="41" t="s">
        <v>0</v>
      </c>
    </row>
    <row r="98" spans="1:191" x14ac:dyDescent="0.55000000000000004">
      <c r="A98" s="41" t="s">
        <v>1210</v>
      </c>
      <c r="B98" s="41" t="s">
        <v>60</v>
      </c>
      <c r="C98" s="41" t="s">
        <v>69</v>
      </c>
      <c r="D98" s="41" t="s">
        <v>66</v>
      </c>
      <c r="E98" s="41" t="s">
        <v>1791</v>
      </c>
      <c r="F98" s="41">
        <v>0</v>
      </c>
      <c r="G98" s="25" t="s">
        <v>1749</v>
      </c>
      <c r="H98" s="41">
        <v>0</v>
      </c>
      <c r="I98" s="41">
        <v>0.238644624</v>
      </c>
      <c r="J98" s="41">
        <v>7.823377799999999E-2</v>
      </c>
      <c r="K98" s="41">
        <v>0</v>
      </c>
      <c r="L98" s="41">
        <v>0</v>
      </c>
      <c r="M98" s="41" t="s">
        <v>333</v>
      </c>
      <c r="N98" s="41" t="s">
        <v>95</v>
      </c>
      <c r="O98" s="41" t="s">
        <v>1791</v>
      </c>
      <c r="P98" s="41" t="s">
        <v>1908</v>
      </c>
      <c r="S98" s="41">
        <v>0</v>
      </c>
      <c r="AO98" s="1">
        <v>29.830577999999999</v>
      </c>
      <c r="AX98" s="41">
        <v>0.8</v>
      </c>
      <c r="AY98" s="41">
        <v>7.1999999999999995E-2</v>
      </c>
      <c r="BC98" s="41">
        <v>1.48</v>
      </c>
      <c r="BD98" s="41">
        <v>41</v>
      </c>
      <c r="BE98" s="41">
        <v>10.9</v>
      </c>
      <c r="BK98" s="1">
        <v>18.627089999999999</v>
      </c>
      <c r="BT98" s="41">
        <v>0.42</v>
      </c>
      <c r="BU98" s="41">
        <v>3.5000000000000003E-2</v>
      </c>
      <c r="BY98" s="41">
        <v>1.77</v>
      </c>
      <c r="BZ98" s="41">
        <v>41</v>
      </c>
      <c r="CA98" s="41">
        <v>10.9</v>
      </c>
      <c r="CG98" s="41">
        <v>0</v>
      </c>
      <c r="DC98" s="41">
        <v>0</v>
      </c>
      <c r="DY98" s="7" t="s">
        <v>1880</v>
      </c>
      <c r="DZ98" s="7">
        <f t="shared" si="50"/>
        <v>0.65392829469218372</v>
      </c>
      <c r="EA98" s="41" t="s">
        <v>80</v>
      </c>
      <c r="EB98" s="41" t="s">
        <v>0</v>
      </c>
      <c r="EC98" s="41">
        <f t="shared" si="61"/>
        <v>0</v>
      </c>
      <c r="ED98" s="41">
        <f t="shared" si="51"/>
        <v>0.238644624</v>
      </c>
      <c r="EE98" s="41">
        <f t="shared" si="52"/>
        <v>7.823377799999999E-2</v>
      </c>
      <c r="EF98" s="41">
        <f t="shared" si="53"/>
        <v>0</v>
      </c>
      <c r="EG98" s="41">
        <f t="shared" si="54"/>
        <v>0</v>
      </c>
      <c r="EI98" s="5">
        <f t="shared" si="62"/>
        <v>171.2801824362368</v>
      </c>
      <c r="EJ98" s="3">
        <f t="shared" si="55"/>
        <v>8299.8382154745941</v>
      </c>
      <c r="EK98" s="3">
        <f t="shared" si="63"/>
        <v>0</v>
      </c>
      <c r="EL98" s="3">
        <f t="shared" si="64"/>
        <v>0</v>
      </c>
      <c r="EM98" s="3">
        <f t="shared" si="65"/>
        <v>0</v>
      </c>
      <c r="EN98" s="3">
        <f t="shared" si="66"/>
        <v>0</v>
      </c>
      <c r="EO98" s="3">
        <f t="shared" si="67"/>
        <v>0</v>
      </c>
      <c r="EP98" s="3">
        <f t="shared" si="68"/>
        <v>0</v>
      </c>
      <c r="EQ98" s="3">
        <f t="shared" si="69"/>
        <v>0</v>
      </c>
      <c r="ER98" s="3">
        <f t="shared" si="70"/>
        <v>0</v>
      </c>
      <c r="ES98" s="3">
        <f t="shared" si="71"/>
        <v>316.87840199999999</v>
      </c>
      <c r="ET98" s="3">
        <f t="shared" si="72"/>
        <v>27.997497660000001</v>
      </c>
      <c r="EU98" s="3">
        <f t="shared" si="73"/>
        <v>0</v>
      </c>
      <c r="EV98" s="3">
        <f t="shared" si="74"/>
        <v>0</v>
      </c>
      <c r="EW98" s="3">
        <f t="shared" si="75"/>
        <v>0</v>
      </c>
      <c r="EX98" s="3">
        <f t="shared" si="76"/>
        <v>771.19204739999986</v>
      </c>
      <c r="EY98" s="3">
        <f t="shared" si="77"/>
        <v>19867.64388</v>
      </c>
      <c r="EZ98" s="3">
        <f t="shared" si="78"/>
        <v>5281.8858120000004</v>
      </c>
      <c r="FA98" s="3">
        <f t="shared" si="79"/>
        <v>0</v>
      </c>
      <c r="FB98" s="3">
        <f t="shared" si="80"/>
        <v>0</v>
      </c>
      <c r="FC98" s="3">
        <f t="shared" si="56"/>
        <v>0</v>
      </c>
      <c r="FD98" s="41">
        <f t="shared" si="81"/>
        <v>0</v>
      </c>
      <c r="FG98" s="3">
        <f t="shared" si="57"/>
        <v>0</v>
      </c>
      <c r="FH98" s="3">
        <f t="shared" si="58"/>
        <v>0</v>
      </c>
      <c r="FI98" s="3">
        <f t="shared" si="82"/>
        <v>0</v>
      </c>
      <c r="FJ98" s="3">
        <f t="shared" si="82"/>
        <v>0</v>
      </c>
      <c r="FK98" s="3">
        <f t="shared" si="48"/>
        <v>0</v>
      </c>
      <c r="FL98" s="3">
        <f t="shared" si="48"/>
        <v>0</v>
      </c>
      <c r="FM98" s="3">
        <f t="shared" si="48"/>
        <v>0</v>
      </c>
      <c r="FN98" s="3">
        <f t="shared" si="47"/>
        <v>0</v>
      </c>
      <c r="FO98" s="3">
        <f t="shared" si="47"/>
        <v>0</v>
      </c>
      <c r="FP98" s="3">
        <f t="shared" si="47"/>
        <v>0</v>
      </c>
      <c r="FQ98" s="3">
        <f t="shared" si="47"/>
        <v>0</v>
      </c>
      <c r="FR98" s="3">
        <f t="shared" si="83"/>
        <v>0</v>
      </c>
      <c r="FS98" s="3">
        <f t="shared" si="83"/>
        <v>0</v>
      </c>
      <c r="FT98" s="3">
        <f t="shared" si="83"/>
        <v>0</v>
      </c>
      <c r="FU98" s="3">
        <f t="shared" si="84"/>
        <v>0</v>
      </c>
      <c r="FV98" s="3">
        <f t="shared" si="84"/>
        <v>0</v>
      </c>
      <c r="FW98" s="3">
        <f t="shared" si="84"/>
        <v>0</v>
      </c>
      <c r="FX98" s="3">
        <f t="shared" si="85"/>
        <v>0</v>
      </c>
      <c r="FY98" s="3">
        <f t="shared" si="86"/>
        <v>0</v>
      </c>
      <c r="FZ98" s="3">
        <f t="shared" si="87"/>
        <v>0</v>
      </c>
      <c r="GA98" s="3">
        <f t="shared" si="88"/>
        <v>0</v>
      </c>
      <c r="GB98" s="41" t="s">
        <v>0</v>
      </c>
      <c r="GC98" s="41">
        <f t="shared" si="59"/>
        <v>48.457667999999998</v>
      </c>
      <c r="GD98" s="4">
        <f t="shared" si="60"/>
        <v>0.65392829469218372</v>
      </c>
      <c r="GE98" s="41">
        <f t="shared" si="89"/>
        <v>31.6878402</v>
      </c>
      <c r="GI98" s="41" t="s">
        <v>0</v>
      </c>
    </row>
    <row r="99" spans="1:191" x14ac:dyDescent="0.55000000000000004">
      <c r="A99" s="41" t="s">
        <v>1211</v>
      </c>
      <c r="B99" s="41" t="s">
        <v>60</v>
      </c>
      <c r="C99" s="41" t="s">
        <v>61</v>
      </c>
      <c r="D99" s="41" t="s">
        <v>62</v>
      </c>
      <c r="E99" s="41" t="s">
        <v>1790</v>
      </c>
      <c r="F99" s="41">
        <v>0</v>
      </c>
      <c r="G99" s="41" t="s">
        <v>67</v>
      </c>
      <c r="H99" s="41">
        <v>0.25751000000000007</v>
      </c>
      <c r="I99" s="41">
        <v>9.6800000000000011E-3</v>
      </c>
      <c r="J99" s="41">
        <v>5.9999999999999995E-4</v>
      </c>
      <c r="K99" s="41">
        <v>0.19685999999999995</v>
      </c>
      <c r="L99" s="41">
        <v>1.7420000000000001E-2</v>
      </c>
      <c r="M99" s="41" t="s">
        <v>267</v>
      </c>
      <c r="N99" s="41" t="s">
        <v>266</v>
      </c>
      <c r="O99" s="41" t="s">
        <v>1878</v>
      </c>
      <c r="P99" s="41" t="s">
        <v>1916</v>
      </c>
      <c r="S99" s="5">
        <f>11.9+0.1</f>
        <v>12</v>
      </c>
      <c r="T99" s="4">
        <f>(0.88*11.9+0.68*0.1)/S99</f>
        <v>0.8783333333333333</v>
      </c>
      <c r="AB99" s="4">
        <f>(2.15*11.9+1.66*0.1)/S99</f>
        <v>2.1459166666666669</v>
      </c>
      <c r="AC99" s="4">
        <f>(0.07*11.9+0.07*0.1)/S99</f>
        <v>7.0000000000000007E-2</v>
      </c>
      <c r="AO99" s="41">
        <v>1.1000000000000001</v>
      </c>
      <c r="AP99" s="41">
        <v>0.39</v>
      </c>
      <c r="AX99" s="41">
        <v>0.88</v>
      </c>
      <c r="AY99" s="41">
        <v>0.04</v>
      </c>
      <c r="BK99" s="41">
        <v>0.1</v>
      </c>
      <c r="BL99" s="41">
        <v>0.4</v>
      </c>
      <c r="BT99" s="41">
        <v>0.6</v>
      </c>
      <c r="BU99" s="41">
        <v>0.02</v>
      </c>
      <c r="CG99" s="41">
        <v>10.199999999999999</v>
      </c>
      <c r="CH99" s="41">
        <v>0.79</v>
      </c>
      <c r="CP99" s="41">
        <v>1.93</v>
      </c>
      <c r="CQ99" s="41">
        <v>7.0000000000000007E-2</v>
      </c>
      <c r="DC99" s="41">
        <v>1.3</v>
      </c>
      <c r="DD99" s="41">
        <v>0.56999999999999995</v>
      </c>
      <c r="DL99" s="41">
        <v>1.34</v>
      </c>
      <c r="DM99" s="41">
        <v>0.04</v>
      </c>
      <c r="DY99" s="7" t="s">
        <v>1880</v>
      </c>
      <c r="DZ99" s="7">
        <f t="shared" si="50"/>
        <v>2.0287121212121217</v>
      </c>
      <c r="EA99" s="41" t="s">
        <v>64</v>
      </c>
      <c r="EB99" s="41" t="s">
        <v>0</v>
      </c>
      <c r="EC99" s="41">
        <f t="shared" si="61"/>
        <v>0.25751000000000007</v>
      </c>
      <c r="ED99" s="41">
        <f t="shared" si="51"/>
        <v>9.6800000000000011E-3</v>
      </c>
      <c r="EE99" s="41">
        <f t="shared" si="52"/>
        <v>5.9999999999999995E-4</v>
      </c>
      <c r="EF99" s="41">
        <f t="shared" si="53"/>
        <v>0.19685999999999995</v>
      </c>
      <c r="EG99" s="41">
        <f t="shared" si="54"/>
        <v>1.7420000000000001E-2</v>
      </c>
      <c r="EI99" s="5">
        <f t="shared" si="62"/>
        <v>369.21303849090907</v>
      </c>
      <c r="EJ99" s="3">
        <f t="shared" si="55"/>
        <v>4873.6121080799994</v>
      </c>
      <c r="EK99" s="3">
        <f t="shared" si="63"/>
        <v>110.08999999999997</v>
      </c>
      <c r="EL99" s="3">
        <f t="shared" si="64"/>
        <v>0</v>
      </c>
      <c r="EM99" s="3">
        <f t="shared" si="65"/>
        <v>0</v>
      </c>
      <c r="EN99" s="3">
        <f t="shared" si="66"/>
        <v>0</v>
      </c>
      <c r="EO99" s="3">
        <f t="shared" si="67"/>
        <v>0</v>
      </c>
      <c r="EP99" s="3">
        <f t="shared" si="68"/>
        <v>0</v>
      </c>
      <c r="EQ99" s="3">
        <f t="shared" si="69"/>
        <v>0</v>
      </c>
      <c r="ER99" s="3">
        <f t="shared" si="70"/>
        <v>0</v>
      </c>
      <c r="ES99" s="3">
        <f t="shared" si="71"/>
        <v>267.79000000000002</v>
      </c>
      <c r="ET99" s="3">
        <f t="shared" si="72"/>
        <v>8.8600000000000012</v>
      </c>
      <c r="EU99" s="3">
        <f t="shared" si="73"/>
        <v>0</v>
      </c>
      <c r="EV99" s="3">
        <f t="shared" si="74"/>
        <v>0</v>
      </c>
      <c r="EW99" s="3">
        <f t="shared" si="75"/>
        <v>0</v>
      </c>
      <c r="EX99" s="3">
        <f t="shared" si="76"/>
        <v>0</v>
      </c>
      <c r="EY99" s="3">
        <f t="shared" si="77"/>
        <v>0</v>
      </c>
      <c r="EZ99" s="3">
        <f t="shared" si="78"/>
        <v>0</v>
      </c>
      <c r="FA99" s="3">
        <f t="shared" si="79"/>
        <v>0</v>
      </c>
      <c r="FB99" s="3">
        <f t="shared" si="80"/>
        <v>0</v>
      </c>
      <c r="FC99" s="3">
        <f t="shared" si="56"/>
        <v>0</v>
      </c>
      <c r="FD99" s="41">
        <f t="shared" si="81"/>
        <v>0</v>
      </c>
      <c r="FF99" s="5">
        <f>FG99/(CG99+DC99)</f>
        <v>342.65412397217386</v>
      </c>
      <c r="FG99" s="3">
        <f t="shared" si="57"/>
        <v>3940.5224256799993</v>
      </c>
      <c r="FH99" s="3">
        <f t="shared" si="58"/>
        <v>87.99</v>
      </c>
      <c r="FI99" s="3">
        <f t="shared" si="82"/>
        <v>0</v>
      </c>
      <c r="FJ99" s="3">
        <f t="shared" si="82"/>
        <v>0</v>
      </c>
      <c r="FK99" s="3">
        <f t="shared" si="48"/>
        <v>0</v>
      </c>
      <c r="FL99" s="3">
        <f t="shared" si="48"/>
        <v>0</v>
      </c>
      <c r="FM99" s="3">
        <f t="shared" si="48"/>
        <v>0</v>
      </c>
      <c r="FN99" s="3">
        <f t="shared" si="47"/>
        <v>0</v>
      </c>
      <c r="FO99" s="3">
        <f t="shared" si="47"/>
        <v>0</v>
      </c>
      <c r="FP99" s="3">
        <f t="shared" si="47"/>
        <v>214.27999999999997</v>
      </c>
      <c r="FQ99" s="3">
        <f t="shared" si="47"/>
        <v>7.66</v>
      </c>
      <c r="FR99" s="3">
        <f t="shared" si="83"/>
        <v>0</v>
      </c>
      <c r="FS99" s="3">
        <f t="shared" si="83"/>
        <v>0</v>
      </c>
      <c r="FT99" s="3">
        <f t="shared" si="83"/>
        <v>0</v>
      </c>
      <c r="FU99" s="3">
        <f t="shared" si="84"/>
        <v>0</v>
      </c>
      <c r="FV99" s="3">
        <f t="shared" si="84"/>
        <v>0</v>
      </c>
      <c r="FW99" s="3">
        <f t="shared" si="84"/>
        <v>0</v>
      </c>
      <c r="FX99" s="3">
        <f t="shared" si="85"/>
        <v>0</v>
      </c>
      <c r="FY99" s="3">
        <f t="shared" si="86"/>
        <v>0</v>
      </c>
      <c r="FZ99" s="3">
        <f t="shared" si="87"/>
        <v>0</v>
      </c>
      <c r="GA99" s="3">
        <f t="shared" si="88"/>
        <v>0</v>
      </c>
      <c r="GB99" s="41" t="s">
        <v>0</v>
      </c>
      <c r="GC99" s="41">
        <f t="shared" si="59"/>
        <v>13.2</v>
      </c>
      <c r="GD99" s="4">
        <f t="shared" si="60"/>
        <v>2.0287121212121217</v>
      </c>
      <c r="GE99" s="41">
        <f t="shared" si="89"/>
        <v>26.779000000000007</v>
      </c>
      <c r="GF99" s="41">
        <f>CG99+DC99</f>
        <v>11.5</v>
      </c>
      <c r="GG99" s="4">
        <f>(CG99*CP99+DC99*DL99)/GF99</f>
        <v>1.8633043478260867</v>
      </c>
      <c r="GH99" s="41">
        <f t="shared" ref="GH99" si="93">GF99*GG99</f>
        <v>21.427999999999997</v>
      </c>
      <c r="GI99" s="41" t="s">
        <v>0</v>
      </c>
    </row>
    <row r="100" spans="1:191" x14ac:dyDescent="0.55000000000000004">
      <c r="A100" s="41" t="s">
        <v>1212</v>
      </c>
      <c r="B100" s="41" t="s">
        <v>60</v>
      </c>
      <c r="C100" s="41" t="s">
        <v>65</v>
      </c>
      <c r="D100" s="41" t="s">
        <v>62</v>
      </c>
      <c r="E100" s="41" t="s">
        <v>1790</v>
      </c>
      <c r="F100" s="41">
        <v>0</v>
      </c>
      <c r="G100" s="41" t="s">
        <v>67</v>
      </c>
      <c r="H100" s="41">
        <v>0</v>
      </c>
      <c r="I100" s="41">
        <v>0.23310463700000003</v>
      </c>
      <c r="J100" s="41">
        <v>3.3210908999999997E-2</v>
      </c>
      <c r="K100" s="41">
        <v>0</v>
      </c>
      <c r="L100" s="41">
        <v>0</v>
      </c>
      <c r="M100" s="41" t="s">
        <v>248</v>
      </c>
      <c r="N100" s="41" t="s">
        <v>249</v>
      </c>
      <c r="O100" s="41" t="s">
        <v>1878</v>
      </c>
      <c r="P100" s="41" t="s">
        <v>1914</v>
      </c>
      <c r="S100" s="41">
        <v>0</v>
      </c>
      <c r="AO100" s="1">
        <f>0.479914+1.704548+4.016949+3.128943+0.14583</f>
        <v>9.4761839999999999</v>
      </c>
      <c r="AX100" s="5">
        <f>(2.6*0.479914+2.7*1.704548+2.1*4.016949+2.6*3.128943+6.1*0.14583)/AO100</f>
        <v>2.4598998605345783</v>
      </c>
      <c r="BK100" s="1">
        <f>0.026922+0.329443+0.219641+0.225248+0.1249</f>
        <v>0.92615400000000003</v>
      </c>
      <c r="BT100" s="5">
        <f>(1.9*0.026922+2.5*0.329443+2*0.219641+2.7*0.225248+11.2*0.1249)/BK100</f>
        <v>3.5858948943696185</v>
      </c>
      <c r="CG100" s="41">
        <v>0</v>
      </c>
      <c r="DC100" s="41">
        <v>0</v>
      </c>
      <c r="DY100" s="7" t="s">
        <v>1880</v>
      </c>
      <c r="DZ100" s="7">
        <f t="shared" si="50"/>
        <v>2.5601508622388542</v>
      </c>
      <c r="EA100" s="41" t="s">
        <v>64</v>
      </c>
      <c r="EB100" s="41" t="s">
        <v>0</v>
      </c>
      <c r="EC100" s="41">
        <f t="shared" si="61"/>
        <v>0</v>
      </c>
      <c r="ED100" s="41">
        <f t="shared" si="51"/>
        <v>0.23310463700000003</v>
      </c>
      <c r="EE100" s="41">
        <f t="shared" si="52"/>
        <v>3.3210908999999997E-2</v>
      </c>
      <c r="EF100" s="41">
        <f t="shared" si="53"/>
        <v>0</v>
      </c>
      <c r="EG100" s="41">
        <f t="shared" si="54"/>
        <v>0</v>
      </c>
      <c r="EI100" s="5">
        <f t="shared" si="62"/>
        <v>335.7381840740033</v>
      </c>
      <c r="EJ100" s="3">
        <f t="shared" si="55"/>
        <v>3492.4620702439997</v>
      </c>
      <c r="EK100" s="3">
        <f t="shared" si="63"/>
        <v>0</v>
      </c>
      <c r="EL100" s="3">
        <f t="shared" si="64"/>
        <v>0</v>
      </c>
      <c r="EM100" s="3">
        <f t="shared" si="65"/>
        <v>0</v>
      </c>
      <c r="EN100" s="3">
        <f t="shared" si="66"/>
        <v>0</v>
      </c>
      <c r="EO100" s="3">
        <f t="shared" si="67"/>
        <v>0</v>
      </c>
      <c r="EP100" s="3">
        <f t="shared" si="68"/>
        <v>0</v>
      </c>
      <c r="EQ100" s="3">
        <f t="shared" si="69"/>
        <v>0</v>
      </c>
      <c r="ER100" s="3">
        <f t="shared" si="70"/>
        <v>0</v>
      </c>
      <c r="ES100" s="3">
        <f t="shared" si="71"/>
        <v>266.31554599999998</v>
      </c>
      <c r="ET100" s="3">
        <f t="shared" si="72"/>
        <v>0</v>
      </c>
      <c r="EU100" s="3">
        <f t="shared" si="73"/>
        <v>0</v>
      </c>
      <c r="EV100" s="3">
        <f t="shared" si="74"/>
        <v>0</v>
      </c>
      <c r="EW100" s="3">
        <f t="shared" si="75"/>
        <v>0</v>
      </c>
      <c r="EX100" s="3">
        <f t="shared" si="76"/>
        <v>0</v>
      </c>
      <c r="EY100" s="3">
        <f t="shared" si="77"/>
        <v>0</v>
      </c>
      <c r="EZ100" s="3">
        <f t="shared" si="78"/>
        <v>0</v>
      </c>
      <c r="FA100" s="3">
        <f t="shared" si="79"/>
        <v>0</v>
      </c>
      <c r="FB100" s="3">
        <f t="shared" si="80"/>
        <v>0</v>
      </c>
      <c r="FC100" s="3">
        <f t="shared" si="56"/>
        <v>0</v>
      </c>
      <c r="FD100" s="41">
        <f t="shared" si="81"/>
        <v>0</v>
      </c>
      <c r="FG100" s="3">
        <f t="shared" si="57"/>
        <v>0</v>
      </c>
      <c r="FH100" s="3">
        <f t="shared" si="58"/>
        <v>0</v>
      </c>
      <c r="FI100" s="3">
        <f t="shared" si="82"/>
        <v>0</v>
      </c>
      <c r="FJ100" s="3">
        <f t="shared" si="82"/>
        <v>0</v>
      </c>
      <c r="FK100" s="3">
        <f t="shared" si="48"/>
        <v>0</v>
      </c>
      <c r="FL100" s="3">
        <f t="shared" si="48"/>
        <v>0</v>
      </c>
      <c r="FM100" s="3">
        <f t="shared" si="48"/>
        <v>0</v>
      </c>
      <c r="FN100" s="3">
        <f t="shared" si="47"/>
        <v>0</v>
      </c>
      <c r="FO100" s="3">
        <f t="shared" si="47"/>
        <v>0</v>
      </c>
      <c r="FP100" s="3">
        <f t="shared" si="47"/>
        <v>0</v>
      </c>
      <c r="FQ100" s="3">
        <f t="shared" si="47"/>
        <v>0</v>
      </c>
      <c r="FR100" s="3">
        <f t="shared" si="83"/>
        <v>0</v>
      </c>
      <c r="FS100" s="3">
        <f t="shared" si="83"/>
        <v>0</v>
      </c>
      <c r="FT100" s="3">
        <f t="shared" si="83"/>
        <v>0</v>
      </c>
      <c r="FU100" s="3">
        <f t="shared" si="84"/>
        <v>0</v>
      </c>
      <c r="FV100" s="3">
        <f t="shared" si="84"/>
        <v>0</v>
      </c>
      <c r="FW100" s="3">
        <f t="shared" si="84"/>
        <v>0</v>
      </c>
      <c r="FX100" s="3">
        <f t="shared" si="85"/>
        <v>0</v>
      </c>
      <c r="FY100" s="3">
        <f t="shared" si="86"/>
        <v>0</v>
      </c>
      <c r="FZ100" s="3">
        <f t="shared" si="87"/>
        <v>0</v>
      </c>
      <c r="GA100" s="3">
        <f t="shared" si="88"/>
        <v>0</v>
      </c>
      <c r="GB100" s="41" t="s">
        <v>0</v>
      </c>
      <c r="GC100" s="41">
        <f t="shared" si="59"/>
        <v>10.402338</v>
      </c>
      <c r="GD100" s="4">
        <f t="shared" si="60"/>
        <v>2.5601508622388542</v>
      </c>
      <c r="GE100" s="41">
        <f t="shared" si="89"/>
        <v>26.631554599999998</v>
      </c>
      <c r="GI100" s="41" t="s">
        <v>0</v>
      </c>
    </row>
    <row r="101" spans="1:191" x14ac:dyDescent="0.55000000000000004">
      <c r="A101" s="41" t="s">
        <v>1213</v>
      </c>
      <c r="B101" s="41" t="s">
        <v>60</v>
      </c>
      <c r="C101" s="41" t="s">
        <v>65</v>
      </c>
      <c r="D101" s="41" t="s">
        <v>62</v>
      </c>
      <c r="E101" s="7" t="s">
        <v>1790</v>
      </c>
      <c r="F101" s="41">
        <v>0</v>
      </c>
      <c r="G101" s="41" t="s">
        <v>67</v>
      </c>
      <c r="H101" s="41">
        <v>4.1799999999999997E-2</v>
      </c>
      <c r="I101" s="41">
        <v>4.41E-2</v>
      </c>
      <c r="J101" s="41">
        <v>0.1656</v>
      </c>
      <c r="K101" s="41">
        <v>0</v>
      </c>
      <c r="L101" s="41">
        <v>0</v>
      </c>
      <c r="M101" s="41" t="s">
        <v>251</v>
      </c>
      <c r="N101" s="41" t="s">
        <v>252</v>
      </c>
      <c r="O101" s="41" t="s">
        <v>1917</v>
      </c>
      <c r="P101" s="41" t="s">
        <v>1918</v>
      </c>
      <c r="S101" s="41">
        <v>3.8</v>
      </c>
      <c r="AB101" s="41">
        <v>1.1000000000000001</v>
      </c>
      <c r="AO101" s="7">
        <v>4.9000000000000004</v>
      </c>
      <c r="AP101" s="7"/>
      <c r="AQ101" s="7"/>
      <c r="AR101" s="7"/>
      <c r="AS101" s="7"/>
      <c r="AT101" s="7"/>
      <c r="AU101" s="7"/>
      <c r="AV101" s="7"/>
      <c r="AW101" s="7"/>
      <c r="AX101" s="7">
        <v>0.9</v>
      </c>
      <c r="AY101" s="7"/>
      <c r="AZ101" s="7"/>
      <c r="BA101" s="7"/>
      <c r="BB101" s="7"/>
      <c r="BC101" s="7"/>
      <c r="BD101" s="7"/>
      <c r="BE101" s="7"/>
      <c r="BF101" s="7"/>
      <c r="BG101" s="7"/>
      <c r="BK101" s="41">
        <v>20.7</v>
      </c>
      <c r="BT101" s="41">
        <v>0.8</v>
      </c>
      <c r="CG101" s="41">
        <v>0</v>
      </c>
      <c r="DC101" s="41">
        <v>0</v>
      </c>
      <c r="DY101" s="7" t="s">
        <v>1880</v>
      </c>
      <c r="DZ101" s="7">
        <f t="shared" si="50"/>
        <v>0.85544217687074831</v>
      </c>
      <c r="EA101" s="41" t="s">
        <v>253</v>
      </c>
      <c r="EB101" s="41" t="s">
        <v>0</v>
      </c>
      <c r="EC101" s="41">
        <f t="shared" si="61"/>
        <v>4.1799999999999997E-2</v>
      </c>
      <c r="ED101" s="41">
        <f t="shared" si="51"/>
        <v>4.41E-2</v>
      </c>
      <c r="EE101" s="41">
        <f t="shared" si="52"/>
        <v>0.1656</v>
      </c>
      <c r="EF101" s="41">
        <f t="shared" si="53"/>
        <v>0</v>
      </c>
      <c r="EG101" s="41">
        <f t="shared" si="54"/>
        <v>0</v>
      </c>
      <c r="EI101" s="5">
        <f t="shared" si="62"/>
        <v>112.18268707482993</v>
      </c>
      <c r="EJ101" s="3">
        <f t="shared" si="55"/>
        <v>3298.1709999999998</v>
      </c>
      <c r="EK101" s="3">
        <f t="shared" si="63"/>
        <v>0</v>
      </c>
      <c r="EL101" s="3">
        <f t="shared" si="64"/>
        <v>0</v>
      </c>
      <c r="EM101" s="3">
        <f t="shared" si="65"/>
        <v>0</v>
      </c>
      <c r="EN101" s="3">
        <f t="shared" si="66"/>
        <v>0</v>
      </c>
      <c r="EO101" s="3">
        <f t="shared" si="67"/>
        <v>0</v>
      </c>
      <c r="EP101" s="3">
        <f t="shared" si="68"/>
        <v>0</v>
      </c>
      <c r="EQ101" s="3">
        <f t="shared" si="69"/>
        <v>0</v>
      </c>
      <c r="ER101" s="3">
        <f t="shared" si="70"/>
        <v>0</v>
      </c>
      <c r="ES101" s="3">
        <f t="shared" si="71"/>
        <v>251.5</v>
      </c>
      <c r="ET101" s="3">
        <f t="shared" si="72"/>
        <v>0</v>
      </c>
      <c r="EU101" s="3">
        <f t="shared" si="73"/>
        <v>0</v>
      </c>
      <c r="EV101" s="3">
        <f t="shared" si="74"/>
        <v>0</v>
      </c>
      <c r="EW101" s="3">
        <f t="shared" si="75"/>
        <v>0</v>
      </c>
      <c r="EX101" s="3">
        <f t="shared" si="76"/>
        <v>0</v>
      </c>
      <c r="EY101" s="3">
        <f t="shared" si="77"/>
        <v>0</v>
      </c>
      <c r="EZ101" s="3">
        <f t="shared" si="78"/>
        <v>0</v>
      </c>
      <c r="FA101" s="3">
        <f t="shared" si="79"/>
        <v>0</v>
      </c>
      <c r="FB101" s="3">
        <f t="shared" si="80"/>
        <v>0</v>
      </c>
      <c r="FC101" s="3">
        <f t="shared" si="56"/>
        <v>0</v>
      </c>
      <c r="FD101" s="41">
        <f t="shared" si="81"/>
        <v>0</v>
      </c>
      <c r="FG101" s="3">
        <f t="shared" si="57"/>
        <v>0</v>
      </c>
      <c r="FH101" s="3">
        <f t="shared" si="58"/>
        <v>0</v>
      </c>
      <c r="FI101" s="3">
        <f t="shared" si="82"/>
        <v>0</v>
      </c>
      <c r="FJ101" s="3">
        <f t="shared" si="82"/>
        <v>0</v>
      </c>
      <c r="FK101" s="3">
        <f t="shared" si="48"/>
        <v>0</v>
      </c>
      <c r="FL101" s="3">
        <f t="shared" si="48"/>
        <v>0</v>
      </c>
      <c r="FM101" s="3">
        <f t="shared" si="48"/>
        <v>0</v>
      </c>
      <c r="FN101" s="3">
        <f t="shared" si="47"/>
        <v>0</v>
      </c>
      <c r="FO101" s="3">
        <f t="shared" si="47"/>
        <v>0</v>
      </c>
      <c r="FP101" s="3">
        <f t="shared" si="47"/>
        <v>0</v>
      </c>
      <c r="FQ101" s="3">
        <f t="shared" si="47"/>
        <v>0</v>
      </c>
      <c r="FR101" s="3">
        <f t="shared" si="83"/>
        <v>0</v>
      </c>
      <c r="FS101" s="3">
        <f t="shared" si="83"/>
        <v>0</v>
      </c>
      <c r="FT101" s="3">
        <f t="shared" si="83"/>
        <v>0</v>
      </c>
      <c r="FU101" s="3">
        <f t="shared" si="84"/>
        <v>0</v>
      </c>
      <c r="FV101" s="3">
        <f t="shared" si="84"/>
        <v>0</v>
      </c>
      <c r="FW101" s="3">
        <f t="shared" si="84"/>
        <v>0</v>
      </c>
      <c r="FX101" s="3">
        <f t="shared" si="85"/>
        <v>0</v>
      </c>
      <c r="FY101" s="3">
        <f t="shared" si="86"/>
        <v>0</v>
      </c>
      <c r="FZ101" s="3">
        <f t="shared" si="87"/>
        <v>0</v>
      </c>
      <c r="GA101" s="3">
        <f t="shared" si="88"/>
        <v>0</v>
      </c>
      <c r="GB101" s="41" t="s">
        <v>0</v>
      </c>
      <c r="GC101" s="41">
        <f t="shared" si="59"/>
        <v>29.4</v>
      </c>
      <c r="GD101" s="4">
        <f t="shared" si="60"/>
        <v>0.85544217687074831</v>
      </c>
      <c r="GE101" s="41">
        <f t="shared" si="89"/>
        <v>25.15</v>
      </c>
      <c r="GI101" s="41" t="s">
        <v>0</v>
      </c>
    </row>
    <row r="102" spans="1:191" x14ac:dyDescent="0.55000000000000004">
      <c r="A102" s="41" t="s">
        <v>1214</v>
      </c>
      <c r="B102" s="41" t="s">
        <v>60</v>
      </c>
      <c r="C102" s="41" t="s">
        <v>65</v>
      </c>
      <c r="D102" s="41" t="s">
        <v>62</v>
      </c>
      <c r="E102" s="41" t="s">
        <v>1790</v>
      </c>
      <c r="F102" s="41">
        <v>0</v>
      </c>
      <c r="G102" s="41" t="s">
        <v>67</v>
      </c>
      <c r="H102" s="41">
        <v>3.2044499999999997E-2</v>
      </c>
      <c r="I102" s="41">
        <v>0.1388472</v>
      </c>
      <c r="J102" s="41">
        <v>4.7451199999999999E-2</v>
      </c>
      <c r="K102" s="41">
        <v>1.56975E-2</v>
      </c>
      <c r="L102" s="41">
        <v>8.4865600000000013E-2</v>
      </c>
      <c r="M102" s="41" t="s">
        <v>269</v>
      </c>
      <c r="N102" s="41" t="s">
        <v>258</v>
      </c>
      <c r="O102" s="41" t="s">
        <v>1878</v>
      </c>
      <c r="P102" s="41" t="s">
        <v>1919</v>
      </c>
      <c r="S102" s="41">
        <f>1.275+0.78</f>
        <v>2.0549999999999997</v>
      </c>
      <c r="T102" s="4">
        <f>(0.87*1.275+0.76*0.78)/S102</f>
        <v>0.82824817518248184</v>
      </c>
      <c r="AB102" s="4">
        <f>(1.51*1.275+1.64*0.78)/S102</f>
        <v>1.5593430656934306</v>
      </c>
      <c r="AC102" s="4">
        <f>(0.07*1.275+0.1*0.78)/S102</f>
        <v>8.138686131386863E-2</v>
      </c>
      <c r="AO102" s="7">
        <f>0.759+0.125+4.229+2.697+0.242</f>
        <v>8.0519999999999996</v>
      </c>
      <c r="AP102" s="82">
        <f>(0.9*0.759+0.75*0.125+0.65*4.229+0.98*2.697+0.5*0.242)/AO102</f>
        <v>0.78114257327372094</v>
      </c>
      <c r="AQ102" s="7"/>
      <c r="AR102" s="7"/>
      <c r="AS102" s="7"/>
      <c r="AT102" s="7"/>
      <c r="AU102" s="7"/>
      <c r="AV102" s="7"/>
      <c r="AW102" s="7"/>
      <c r="AX102" s="82">
        <f>(1.2*0.759+1.72*0.125+1.64*4.229+1.96*2.697+2.22*0.242)/AO102</f>
        <v>1.7243815201192254</v>
      </c>
      <c r="AY102" s="82">
        <f>(0.07*0.759+0.09*0.125+0.12*4.229+0.14*2.697+0.14*0.242)/AO102</f>
        <v>0.12212121212121214</v>
      </c>
      <c r="AZ102" s="7"/>
      <c r="BA102" s="7"/>
      <c r="BB102" s="7"/>
      <c r="BC102" s="7"/>
      <c r="BD102" s="7"/>
      <c r="BE102" s="7"/>
      <c r="BF102" s="7"/>
      <c r="BG102" s="7"/>
      <c r="BK102" s="41">
        <f>1.759+0.853+0.493</f>
        <v>3.105</v>
      </c>
      <c r="BL102" s="4">
        <f>(0.49*1.759+0.93*0.853+0.53*0.493)/BK102</f>
        <v>0.61722705314009663</v>
      </c>
      <c r="BT102" s="4">
        <f>(1.25*1.759+2.02*0.853+1.67*0.493)/BK102</f>
        <v>1.5282190016103059</v>
      </c>
      <c r="BU102" s="4">
        <f>(0.1*1.759+0.13*0.853+0.11*0.493)/BK102</f>
        <v>0.10982930756843801</v>
      </c>
      <c r="CG102" s="41">
        <v>1.365</v>
      </c>
      <c r="CH102" s="41">
        <v>0.66</v>
      </c>
      <c r="CP102" s="41">
        <v>1.1499999999999999</v>
      </c>
      <c r="CQ102" s="41">
        <v>0.06</v>
      </c>
      <c r="DC102" s="41">
        <f>0.194+6.65</f>
        <v>6.8440000000000003</v>
      </c>
      <c r="DD102" s="4">
        <f>(1.28*0.194+1.28*6.65)/DC102</f>
        <v>1.28</v>
      </c>
      <c r="DL102" s="4">
        <f>(1.24*0.194+1.24*6.65)/DC102</f>
        <v>1.24</v>
      </c>
      <c r="DM102" s="4">
        <f>(0.07*0.194+0.1*6.65)/DC102</f>
        <v>9.9149620105201647E-2</v>
      </c>
      <c r="DY102" s="7" t="s">
        <v>1880</v>
      </c>
      <c r="DZ102" s="7">
        <f t="shared" si="50"/>
        <v>1.652610505600969</v>
      </c>
      <c r="EA102" s="41" t="s">
        <v>64</v>
      </c>
      <c r="EB102" s="41" t="s">
        <v>0</v>
      </c>
      <c r="EC102" s="41">
        <f t="shared" si="61"/>
        <v>3.2044499999999997E-2</v>
      </c>
      <c r="ED102" s="41">
        <f t="shared" si="51"/>
        <v>0.1388472</v>
      </c>
      <c r="EE102" s="41">
        <f t="shared" si="52"/>
        <v>4.7451199999999999E-2</v>
      </c>
      <c r="EF102" s="41">
        <f t="shared" si="53"/>
        <v>1.56975E-2</v>
      </c>
      <c r="EG102" s="41">
        <f t="shared" si="54"/>
        <v>8.4865600000000013E-2</v>
      </c>
      <c r="EI102" s="5">
        <f t="shared" si="62"/>
        <v>347.64698446560703</v>
      </c>
      <c r="EJ102" s="3">
        <f t="shared" si="55"/>
        <v>4593.1119587596004</v>
      </c>
      <c r="EK102" s="3">
        <f t="shared" si="63"/>
        <v>99.083000000000013</v>
      </c>
      <c r="EL102" s="3">
        <f t="shared" si="64"/>
        <v>0</v>
      </c>
      <c r="EM102" s="3">
        <f t="shared" si="65"/>
        <v>0</v>
      </c>
      <c r="EN102" s="3">
        <f t="shared" si="66"/>
        <v>0</v>
      </c>
      <c r="EO102" s="3">
        <f t="shared" si="67"/>
        <v>0</v>
      </c>
      <c r="EP102" s="3">
        <f t="shared" si="68"/>
        <v>0</v>
      </c>
      <c r="EQ102" s="3">
        <f t="shared" si="69"/>
        <v>0</v>
      </c>
      <c r="ER102" s="3">
        <f t="shared" si="70"/>
        <v>0</v>
      </c>
      <c r="ES102" s="3">
        <f t="shared" si="71"/>
        <v>218.34290000000004</v>
      </c>
      <c r="ET102" s="3">
        <f t="shared" si="72"/>
        <v>14.915899999999999</v>
      </c>
      <c r="EU102" s="3">
        <f t="shared" si="73"/>
        <v>0</v>
      </c>
      <c r="EV102" s="3">
        <f t="shared" si="74"/>
        <v>0</v>
      </c>
      <c r="EW102" s="3">
        <f t="shared" si="75"/>
        <v>0</v>
      </c>
      <c r="EX102" s="3">
        <f t="shared" si="76"/>
        <v>0</v>
      </c>
      <c r="EY102" s="3">
        <f t="shared" si="77"/>
        <v>0</v>
      </c>
      <c r="EZ102" s="3">
        <f t="shared" si="78"/>
        <v>0</v>
      </c>
      <c r="FA102" s="3">
        <f t="shared" si="79"/>
        <v>0</v>
      </c>
      <c r="FB102" s="3">
        <f t="shared" si="80"/>
        <v>0</v>
      </c>
      <c r="FC102" s="3">
        <f t="shared" si="56"/>
        <v>0</v>
      </c>
      <c r="FD102" s="41">
        <f t="shared" si="81"/>
        <v>0</v>
      </c>
      <c r="FF102" s="5">
        <f>FG102/(CG102+DC102)</f>
        <v>304.72597973326833</v>
      </c>
      <c r="FG102" s="3">
        <f t="shared" si="57"/>
        <v>2501.4955676303998</v>
      </c>
      <c r="FH102" s="3">
        <f t="shared" si="58"/>
        <v>96.612199999999987</v>
      </c>
      <c r="FI102" s="3">
        <f t="shared" si="82"/>
        <v>0</v>
      </c>
      <c r="FJ102" s="3">
        <f t="shared" si="82"/>
        <v>0</v>
      </c>
      <c r="FK102" s="3">
        <f t="shared" si="48"/>
        <v>0</v>
      </c>
      <c r="FL102" s="3">
        <f t="shared" si="48"/>
        <v>0</v>
      </c>
      <c r="FM102" s="3">
        <f t="shared" si="48"/>
        <v>0</v>
      </c>
      <c r="FN102" s="3">
        <f t="shared" si="47"/>
        <v>0</v>
      </c>
      <c r="FO102" s="3">
        <f t="shared" si="47"/>
        <v>0</v>
      </c>
      <c r="FP102" s="3">
        <f t="shared" si="47"/>
        <v>100.56309999999999</v>
      </c>
      <c r="FQ102" s="3">
        <f t="shared" si="47"/>
        <v>7.6048</v>
      </c>
      <c r="FR102" s="3">
        <f t="shared" si="83"/>
        <v>0</v>
      </c>
      <c r="FS102" s="3">
        <f t="shared" si="83"/>
        <v>0</v>
      </c>
      <c r="FT102" s="3">
        <f t="shared" si="83"/>
        <v>0</v>
      </c>
      <c r="FU102" s="3">
        <f t="shared" si="84"/>
        <v>0</v>
      </c>
      <c r="FV102" s="3">
        <f t="shared" si="84"/>
        <v>0</v>
      </c>
      <c r="FW102" s="3">
        <f t="shared" si="84"/>
        <v>0</v>
      </c>
      <c r="FX102" s="3">
        <f t="shared" si="85"/>
        <v>0</v>
      </c>
      <c r="FY102" s="3">
        <f t="shared" si="86"/>
        <v>0</v>
      </c>
      <c r="FZ102" s="3">
        <f t="shared" si="87"/>
        <v>0</v>
      </c>
      <c r="GA102" s="3">
        <f t="shared" si="88"/>
        <v>0</v>
      </c>
      <c r="GB102" s="41" t="s">
        <v>0</v>
      </c>
      <c r="GC102" s="41">
        <f t="shared" si="59"/>
        <v>13.212</v>
      </c>
      <c r="GD102" s="4">
        <f t="shared" si="60"/>
        <v>1.652610505600969</v>
      </c>
      <c r="GE102" s="41">
        <f t="shared" si="89"/>
        <v>21.834290000000003</v>
      </c>
      <c r="GF102" s="41">
        <f>CG102+DC102</f>
        <v>8.2089999999999996</v>
      </c>
      <c r="GG102" s="4">
        <f>(CG102*CP102+DC102*DL102)/GF102</f>
        <v>1.2250347179924475</v>
      </c>
      <c r="GH102" s="41">
        <f t="shared" ref="GH102" si="94">GF102*GG102</f>
        <v>10.05631</v>
      </c>
      <c r="GI102" s="41" t="s">
        <v>0</v>
      </c>
    </row>
    <row r="103" spans="1:191" x14ac:dyDescent="0.55000000000000004">
      <c r="A103" s="41" t="s">
        <v>1215</v>
      </c>
      <c r="B103" s="41" t="s">
        <v>60</v>
      </c>
      <c r="C103" s="41" t="s">
        <v>69</v>
      </c>
      <c r="D103" s="41" t="s">
        <v>66</v>
      </c>
      <c r="E103" s="41" t="s">
        <v>1790</v>
      </c>
      <c r="F103" s="41">
        <v>0</v>
      </c>
      <c r="G103" s="41" t="s">
        <v>67</v>
      </c>
      <c r="H103" s="41">
        <v>0</v>
      </c>
      <c r="I103" s="41">
        <v>0.18522</v>
      </c>
      <c r="J103" s="41">
        <v>7.0299999999999998E-3</v>
      </c>
      <c r="K103" s="41">
        <v>0</v>
      </c>
      <c r="L103" s="41">
        <v>0</v>
      </c>
      <c r="M103" s="41" t="s">
        <v>243</v>
      </c>
      <c r="N103" s="41" t="s">
        <v>75</v>
      </c>
      <c r="O103" s="41" t="s">
        <v>1878</v>
      </c>
      <c r="P103" s="41" t="s">
        <v>1915</v>
      </c>
      <c r="S103" s="41">
        <v>0</v>
      </c>
      <c r="AO103" s="7">
        <v>37.799999999999997</v>
      </c>
      <c r="AP103" s="7">
        <v>0.44</v>
      </c>
      <c r="AQ103" s="7">
        <v>0.04</v>
      </c>
      <c r="AR103" s="7"/>
      <c r="AS103" s="7"/>
      <c r="AT103" s="7"/>
      <c r="AU103" s="7"/>
      <c r="AV103" s="7"/>
      <c r="AW103" s="7"/>
      <c r="AX103" s="7">
        <v>0.49</v>
      </c>
      <c r="AY103" s="80">
        <v>2.1100000000000001E-2</v>
      </c>
      <c r="AZ103" s="7">
        <v>7.0000000000000007E-2</v>
      </c>
      <c r="BA103" s="7">
        <v>0.08</v>
      </c>
      <c r="BB103" s="7"/>
      <c r="BC103" s="7"/>
      <c r="BD103" s="7"/>
      <c r="BE103" s="7"/>
      <c r="BF103" s="7"/>
      <c r="BG103" s="7"/>
      <c r="BK103" s="41">
        <v>1.9</v>
      </c>
      <c r="BL103" s="41">
        <v>0.34</v>
      </c>
      <c r="BM103" s="41">
        <v>0.04</v>
      </c>
      <c r="BT103" s="41">
        <v>0.37</v>
      </c>
      <c r="BU103" s="1">
        <v>2.29E-2</v>
      </c>
      <c r="BV103" s="41">
        <v>0.08</v>
      </c>
      <c r="BW103" s="41">
        <v>7.0000000000000007E-2</v>
      </c>
      <c r="CG103" s="41">
        <v>0</v>
      </c>
      <c r="DC103" s="41">
        <v>0</v>
      </c>
      <c r="DY103" s="7" t="s">
        <v>1880</v>
      </c>
      <c r="DZ103" s="7">
        <f t="shared" si="50"/>
        <v>0.48425692695214106</v>
      </c>
      <c r="EA103" s="41" t="s">
        <v>64</v>
      </c>
      <c r="EB103" s="41" t="s">
        <v>0</v>
      </c>
      <c r="EC103" s="41">
        <f t="shared" si="61"/>
        <v>0</v>
      </c>
      <c r="ED103" s="41">
        <f t="shared" si="51"/>
        <v>0.18522</v>
      </c>
      <c r="EE103" s="41">
        <f t="shared" si="52"/>
        <v>7.0299999999999998E-3</v>
      </c>
      <c r="EF103" s="41">
        <f t="shared" si="53"/>
        <v>0</v>
      </c>
      <c r="EG103" s="41">
        <f t="shared" si="54"/>
        <v>0</v>
      </c>
      <c r="EI103" s="5">
        <f t="shared" si="62"/>
        <v>113.57753211977999</v>
      </c>
      <c r="EJ103" s="3">
        <f t="shared" si="55"/>
        <v>4509.0280251552649</v>
      </c>
      <c r="EK103" s="3">
        <f t="shared" si="63"/>
        <v>172.78</v>
      </c>
      <c r="EL103" s="3">
        <f t="shared" si="64"/>
        <v>1.5880000000000001</v>
      </c>
      <c r="EM103" s="3">
        <f t="shared" si="65"/>
        <v>0</v>
      </c>
      <c r="EN103" s="3">
        <f t="shared" si="66"/>
        <v>0</v>
      </c>
      <c r="EO103" s="3">
        <f t="shared" si="67"/>
        <v>0</v>
      </c>
      <c r="EP103" s="3">
        <f t="shared" si="68"/>
        <v>0</v>
      </c>
      <c r="EQ103" s="3">
        <f t="shared" si="69"/>
        <v>0</v>
      </c>
      <c r="ER103" s="3">
        <f t="shared" si="70"/>
        <v>0</v>
      </c>
      <c r="ES103" s="3">
        <f t="shared" si="71"/>
        <v>192.24999999999997</v>
      </c>
      <c r="ET103" s="3">
        <f t="shared" si="72"/>
        <v>8.4108999999999998</v>
      </c>
      <c r="EU103" s="3">
        <f t="shared" si="73"/>
        <v>2.798</v>
      </c>
      <c r="EV103" s="3">
        <f t="shared" si="74"/>
        <v>3.157</v>
      </c>
      <c r="EW103" s="3">
        <f t="shared" si="75"/>
        <v>0</v>
      </c>
      <c r="EX103" s="3">
        <f t="shared" si="76"/>
        <v>0</v>
      </c>
      <c r="EY103" s="3">
        <f t="shared" si="77"/>
        <v>0</v>
      </c>
      <c r="EZ103" s="3">
        <f t="shared" si="78"/>
        <v>0</v>
      </c>
      <c r="FA103" s="3">
        <f t="shared" si="79"/>
        <v>0</v>
      </c>
      <c r="FB103" s="3">
        <f t="shared" si="80"/>
        <v>0</v>
      </c>
      <c r="FC103" s="3">
        <f t="shared" si="56"/>
        <v>0</v>
      </c>
      <c r="FD103" s="41">
        <f t="shared" si="81"/>
        <v>0</v>
      </c>
      <c r="FG103" s="3">
        <f t="shared" si="57"/>
        <v>0</v>
      </c>
      <c r="FH103" s="3">
        <f t="shared" si="58"/>
        <v>0</v>
      </c>
      <c r="FI103" s="3">
        <f t="shared" si="82"/>
        <v>0</v>
      </c>
      <c r="FJ103" s="3">
        <f t="shared" si="82"/>
        <v>0</v>
      </c>
      <c r="FK103" s="3">
        <f t="shared" si="48"/>
        <v>0</v>
      </c>
      <c r="FL103" s="3">
        <f t="shared" si="48"/>
        <v>0</v>
      </c>
      <c r="FM103" s="3">
        <f t="shared" si="48"/>
        <v>0</v>
      </c>
      <c r="FN103" s="3">
        <f t="shared" si="47"/>
        <v>0</v>
      </c>
      <c r="FO103" s="3">
        <f t="shared" si="47"/>
        <v>0</v>
      </c>
      <c r="FP103" s="3">
        <f t="shared" si="47"/>
        <v>0</v>
      </c>
      <c r="FQ103" s="3">
        <f t="shared" si="47"/>
        <v>0</v>
      </c>
      <c r="FR103" s="3">
        <f t="shared" si="83"/>
        <v>0</v>
      </c>
      <c r="FS103" s="3">
        <f t="shared" si="83"/>
        <v>0</v>
      </c>
      <c r="FT103" s="3">
        <f t="shared" si="83"/>
        <v>0</v>
      </c>
      <c r="FU103" s="3">
        <f t="shared" si="84"/>
        <v>0</v>
      </c>
      <c r="FV103" s="3">
        <f t="shared" si="84"/>
        <v>0</v>
      </c>
      <c r="FW103" s="3">
        <f t="shared" si="84"/>
        <v>0</v>
      </c>
      <c r="FX103" s="3">
        <f t="shared" si="85"/>
        <v>0</v>
      </c>
      <c r="FY103" s="3">
        <f t="shared" si="86"/>
        <v>0</v>
      </c>
      <c r="FZ103" s="3">
        <f t="shared" si="87"/>
        <v>0</v>
      </c>
      <c r="GA103" s="3">
        <f t="shared" si="88"/>
        <v>0</v>
      </c>
      <c r="GB103" s="41" t="s">
        <v>0</v>
      </c>
      <c r="GC103" s="41">
        <f t="shared" si="59"/>
        <v>39.699999999999996</v>
      </c>
      <c r="GD103" s="4">
        <f t="shared" si="60"/>
        <v>0.48425692695214106</v>
      </c>
      <c r="GE103" s="41">
        <f t="shared" si="89"/>
        <v>19.224999999999998</v>
      </c>
      <c r="GI103" s="41" t="s">
        <v>0</v>
      </c>
    </row>
    <row r="104" spans="1:191" x14ac:dyDescent="0.55000000000000004">
      <c r="A104" s="41" t="s">
        <v>1216</v>
      </c>
      <c r="B104" s="41" t="s">
        <v>60</v>
      </c>
      <c r="C104" s="41" t="s">
        <v>65</v>
      </c>
      <c r="D104" s="41" t="s">
        <v>62</v>
      </c>
      <c r="E104" s="41" t="s">
        <v>1790</v>
      </c>
      <c r="F104" s="41">
        <v>0</v>
      </c>
      <c r="G104" s="41" t="s">
        <v>67</v>
      </c>
      <c r="H104" s="41">
        <v>0</v>
      </c>
      <c r="I104" s="41">
        <v>7.0058800000000004E-2</v>
      </c>
      <c r="J104" s="41">
        <v>0.12150840000000002</v>
      </c>
      <c r="K104" s="41">
        <v>0</v>
      </c>
      <c r="L104" s="41">
        <v>2.4674399999999999E-2</v>
      </c>
      <c r="M104" s="41" t="s">
        <v>274</v>
      </c>
      <c r="N104" s="41" t="s">
        <v>271</v>
      </c>
      <c r="O104" s="41" t="s">
        <v>1878</v>
      </c>
      <c r="P104" s="41" t="s">
        <v>1914</v>
      </c>
      <c r="S104" s="41">
        <v>0</v>
      </c>
      <c r="AO104" s="7">
        <f>9.6+0.052</f>
        <v>9.6519999999999992</v>
      </c>
      <c r="AP104" s="80">
        <f>(0*30.7+0.45*0.136)/(30.7+0.136)</f>
        <v>1.9846932157218835E-3</v>
      </c>
      <c r="AQ104" s="7"/>
      <c r="AR104" s="7"/>
      <c r="AS104" s="7"/>
      <c r="AT104" s="7"/>
      <c r="AU104" s="7"/>
      <c r="AV104" s="7"/>
      <c r="AW104" s="7"/>
      <c r="AX104" s="82">
        <f>(0.68*9.6+9.19*0.052)/AO104</f>
        <v>0.72584749274761717</v>
      </c>
      <c r="AY104" s="80">
        <f>(0.01*30.7+0.17*0.136)/(30.7+0.136)</f>
        <v>1.0705668698923336E-2</v>
      </c>
      <c r="AZ104" s="7"/>
      <c r="BA104" s="7"/>
      <c r="BB104" s="7"/>
      <c r="BC104" s="7"/>
      <c r="BD104" s="7"/>
      <c r="BE104" s="7"/>
      <c r="BF104" s="7"/>
      <c r="BG104" s="7"/>
      <c r="BK104" s="41">
        <f>21.1+0.084</f>
        <v>21.184000000000001</v>
      </c>
      <c r="BL104" s="1">
        <f>(0*30.7+0.45*0.136)/(30.7+0.136)</f>
        <v>1.9846932157218835E-3</v>
      </c>
      <c r="BT104" s="4">
        <f>(0.54*21.1+9.01*0.084)/BK104</f>
        <v>0.57358572507552874</v>
      </c>
      <c r="BU104" s="1">
        <f>(0.01*30.7+0.17*0.136)/(30.7+0.136)</f>
        <v>1.0705668698923336E-2</v>
      </c>
      <c r="CG104" s="41">
        <v>0</v>
      </c>
      <c r="DC104" s="41">
        <v>3.427</v>
      </c>
      <c r="DD104" s="41">
        <v>0.26</v>
      </c>
      <c r="DL104" s="41">
        <v>0.72</v>
      </c>
      <c r="DM104" s="41">
        <v>0.11</v>
      </c>
      <c r="DY104" s="7" t="s">
        <v>1880</v>
      </c>
      <c r="DZ104" s="7">
        <f t="shared" si="50"/>
        <v>0.62124529770398251</v>
      </c>
      <c r="EA104" s="41" t="s">
        <v>272</v>
      </c>
      <c r="EB104" s="41" t="s">
        <v>0</v>
      </c>
      <c r="EC104" s="41">
        <f t="shared" si="61"/>
        <v>0</v>
      </c>
      <c r="ED104" s="41">
        <f t="shared" si="51"/>
        <v>7.0058800000000004E-2</v>
      </c>
      <c r="EE104" s="41">
        <f t="shared" si="52"/>
        <v>0.12150840000000002</v>
      </c>
      <c r="EF104" s="41">
        <f t="shared" si="53"/>
        <v>0</v>
      </c>
      <c r="EG104" s="41">
        <f t="shared" si="54"/>
        <v>2.4674399999999999E-2</v>
      </c>
      <c r="EI104" s="5">
        <f t="shared" si="62"/>
        <v>89.374027449111452</v>
      </c>
      <c r="EJ104" s="3">
        <f t="shared" si="55"/>
        <v>2755.9375104208007</v>
      </c>
      <c r="EK104" s="3">
        <f t="shared" si="63"/>
        <v>0.61199999999999999</v>
      </c>
      <c r="EL104" s="3">
        <f t="shared" si="64"/>
        <v>0</v>
      </c>
      <c r="EM104" s="3">
        <f t="shared" si="65"/>
        <v>0</v>
      </c>
      <c r="EN104" s="3">
        <f t="shared" si="66"/>
        <v>0</v>
      </c>
      <c r="EO104" s="3">
        <f t="shared" si="67"/>
        <v>0</v>
      </c>
      <c r="EP104" s="3">
        <f t="shared" si="68"/>
        <v>0</v>
      </c>
      <c r="EQ104" s="3">
        <f t="shared" si="69"/>
        <v>0</v>
      </c>
      <c r="ER104" s="3">
        <f t="shared" si="70"/>
        <v>0</v>
      </c>
      <c r="ES104" s="3">
        <f t="shared" si="71"/>
        <v>191.56720000000004</v>
      </c>
      <c r="ET104" s="3">
        <f t="shared" si="72"/>
        <v>3.3011999999999997</v>
      </c>
      <c r="EU104" s="3">
        <f t="shared" si="73"/>
        <v>0</v>
      </c>
      <c r="EV104" s="3">
        <f t="shared" si="74"/>
        <v>0</v>
      </c>
      <c r="EW104" s="3">
        <f t="shared" si="75"/>
        <v>0</v>
      </c>
      <c r="EX104" s="3">
        <f t="shared" si="76"/>
        <v>0</v>
      </c>
      <c r="EY104" s="3">
        <f t="shared" si="77"/>
        <v>0</v>
      </c>
      <c r="EZ104" s="3">
        <f t="shared" si="78"/>
        <v>0</v>
      </c>
      <c r="FA104" s="3">
        <f t="shared" si="79"/>
        <v>0</v>
      </c>
      <c r="FB104" s="3">
        <f t="shared" si="80"/>
        <v>0</v>
      </c>
      <c r="FC104" s="3">
        <f t="shared" si="56"/>
        <v>0</v>
      </c>
      <c r="FD104" s="41">
        <f t="shared" si="81"/>
        <v>0</v>
      </c>
      <c r="FF104" s="5">
        <f>FG104/(CG104+DC104)</f>
        <v>191.268878</v>
      </c>
      <c r="FG104" s="3">
        <f t="shared" si="57"/>
        <v>655.47844490600005</v>
      </c>
      <c r="FH104" s="3">
        <f t="shared" si="58"/>
        <v>8.9101999999999997</v>
      </c>
      <c r="FI104" s="3">
        <f t="shared" si="82"/>
        <v>0</v>
      </c>
      <c r="FJ104" s="3">
        <f t="shared" si="82"/>
        <v>0</v>
      </c>
      <c r="FK104" s="3">
        <f t="shared" si="48"/>
        <v>0</v>
      </c>
      <c r="FL104" s="3">
        <f t="shared" si="48"/>
        <v>0</v>
      </c>
      <c r="FM104" s="3">
        <f t="shared" si="48"/>
        <v>0</v>
      </c>
      <c r="FN104" s="3">
        <f t="shared" si="47"/>
        <v>0</v>
      </c>
      <c r="FO104" s="3">
        <f t="shared" si="47"/>
        <v>0</v>
      </c>
      <c r="FP104" s="3">
        <f t="shared" si="47"/>
        <v>24.674400000000002</v>
      </c>
      <c r="FQ104" s="3">
        <f t="shared" si="47"/>
        <v>3.7697000000000003</v>
      </c>
      <c r="FR104" s="3">
        <f t="shared" si="83"/>
        <v>0</v>
      </c>
      <c r="FS104" s="3">
        <f t="shared" si="83"/>
        <v>0</v>
      </c>
      <c r="FT104" s="3">
        <f t="shared" si="83"/>
        <v>0</v>
      </c>
      <c r="FU104" s="3">
        <f t="shared" si="84"/>
        <v>0</v>
      </c>
      <c r="FV104" s="3">
        <f t="shared" si="84"/>
        <v>0</v>
      </c>
      <c r="FW104" s="3">
        <f t="shared" si="84"/>
        <v>0</v>
      </c>
      <c r="FX104" s="3">
        <f t="shared" si="85"/>
        <v>0</v>
      </c>
      <c r="FY104" s="3">
        <f t="shared" si="86"/>
        <v>0</v>
      </c>
      <c r="FZ104" s="3">
        <f t="shared" si="87"/>
        <v>0</v>
      </c>
      <c r="GA104" s="3">
        <f t="shared" si="88"/>
        <v>0</v>
      </c>
      <c r="GB104" s="41" t="s">
        <v>0</v>
      </c>
      <c r="GC104" s="41">
        <f t="shared" si="59"/>
        <v>30.835999999999999</v>
      </c>
      <c r="GD104" s="4">
        <f t="shared" si="60"/>
        <v>0.62124529770398251</v>
      </c>
      <c r="GE104" s="41">
        <f t="shared" si="89"/>
        <v>19.156720000000004</v>
      </c>
      <c r="GF104" s="41">
        <f>CG104+DC104</f>
        <v>3.427</v>
      </c>
      <c r="GG104" s="4">
        <f>(CG104*CP104+DC104*DL104)/GF104</f>
        <v>0.72</v>
      </c>
      <c r="GH104" s="41">
        <f t="shared" ref="GH104" si="95">GF104*GG104</f>
        <v>2.4674399999999999</v>
      </c>
      <c r="GI104" s="41" t="s">
        <v>0</v>
      </c>
    </row>
    <row r="105" spans="1:191" x14ac:dyDescent="0.55000000000000004">
      <c r="A105" s="41" t="s">
        <v>1217</v>
      </c>
      <c r="B105" s="41" t="s">
        <v>60</v>
      </c>
      <c r="C105" s="41" t="s">
        <v>69</v>
      </c>
      <c r="D105" s="41" t="s">
        <v>66</v>
      </c>
      <c r="E105" s="84" t="s">
        <v>1791</v>
      </c>
      <c r="F105" s="41">
        <v>0</v>
      </c>
      <c r="G105" s="25" t="s">
        <v>113</v>
      </c>
      <c r="H105" s="41">
        <v>0</v>
      </c>
      <c r="I105" s="41">
        <v>9.4179999999999986E-2</v>
      </c>
      <c r="J105" s="41">
        <v>6.2169999999999996E-2</v>
      </c>
      <c r="K105" s="41">
        <v>0</v>
      </c>
      <c r="L105" s="41">
        <v>0</v>
      </c>
      <c r="M105" s="41" t="s">
        <v>331</v>
      </c>
      <c r="N105" s="41" t="s">
        <v>332</v>
      </c>
      <c r="O105" s="41" t="s">
        <v>1878</v>
      </c>
      <c r="P105" s="41" t="s">
        <v>1916</v>
      </c>
      <c r="S105" s="41">
        <v>0</v>
      </c>
      <c r="AO105" s="7">
        <f>10.5+5.2</f>
        <v>15.7</v>
      </c>
      <c r="AP105" s="7"/>
      <c r="AQ105" s="7"/>
      <c r="AR105" s="7"/>
      <c r="AS105" s="7"/>
      <c r="AT105" s="7"/>
      <c r="AU105" s="7"/>
      <c r="AV105" s="7"/>
      <c r="AW105" s="7"/>
      <c r="AX105" s="82">
        <f>(0.58*10.5+0.64*5.2)/AO105</f>
        <v>0.59987261146496818</v>
      </c>
      <c r="AY105" s="82">
        <f>(0.12*10.5+0.15*5.2)/AO105</f>
        <v>0.12993630573248408</v>
      </c>
      <c r="AZ105" s="7"/>
      <c r="BA105" s="7"/>
      <c r="BB105" s="7"/>
      <c r="BC105" s="7"/>
      <c r="BD105" s="7"/>
      <c r="BE105" s="7"/>
      <c r="BF105" s="7"/>
      <c r="BG105" s="7"/>
      <c r="BK105" s="41">
        <f>2+0.8+7.7+2.8</f>
        <v>13.3</v>
      </c>
      <c r="BT105" s="4">
        <f>(0.51*2+0.52*0.8+0.45*7.7+0.47*2.8)/BK105</f>
        <v>0.46744360902255633</v>
      </c>
      <c r="BU105" s="4">
        <f>(0.11*2+0.15*0.8+0.11*7.7+0.15*2.8)/BK105</f>
        <v>0.12082706766917291</v>
      </c>
      <c r="CG105" s="41">
        <v>0</v>
      </c>
      <c r="DC105" s="41">
        <v>0</v>
      </c>
      <c r="DY105" s="7" t="s">
        <v>1880</v>
      </c>
      <c r="DZ105" s="7">
        <f t="shared" si="50"/>
        <v>0.53913793103448271</v>
      </c>
      <c r="EA105" s="41" t="s">
        <v>64</v>
      </c>
      <c r="EB105" s="41" t="s">
        <v>0</v>
      </c>
      <c r="EC105" s="41">
        <f t="shared" si="61"/>
        <v>0</v>
      </c>
      <c r="ED105" s="41">
        <f t="shared" si="51"/>
        <v>9.4179999999999986E-2</v>
      </c>
      <c r="EE105" s="41">
        <f t="shared" si="52"/>
        <v>6.2169999999999996E-2</v>
      </c>
      <c r="EF105" s="41">
        <f t="shared" si="53"/>
        <v>0</v>
      </c>
      <c r="EG105" s="41">
        <f t="shared" si="54"/>
        <v>0</v>
      </c>
      <c r="EI105" s="5">
        <f t="shared" si="62"/>
        <v>162.02786000965514</v>
      </c>
      <c r="EJ105" s="3">
        <f t="shared" si="55"/>
        <v>4698.8079402799995</v>
      </c>
      <c r="EK105" s="3">
        <f t="shared" si="63"/>
        <v>0</v>
      </c>
      <c r="EL105" s="3">
        <f t="shared" si="64"/>
        <v>0</v>
      </c>
      <c r="EM105" s="3">
        <f t="shared" si="65"/>
        <v>0</v>
      </c>
      <c r="EN105" s="3">
        <f t="shared" si="66"/>
        <v>0</v>
      </c>
      <c r="EO105" s="3">
        <f t="shared" si="67"/>
        <v>0</v>
      </c>
      <c r="EP105" s="3">
        <f t="shared" si="68"/>
        <v>0</v>
      </c>
      <c r="EQ105" s="3">
        <f t="shared" si="69"/>
        <v>0</v>
      </c>
      <c r="ER105" s="3">
        <f t="shared" si="70"/>
        <v>0</v>
      </c>
      <c r="ES105" s="3">
        <f t="shared" si="71"/>
        <v>156.35</v>
      </c>
      <c r="ET105" s="3">
        <f t="shared" si="72"/>
        <v>36.47</v>
      </c>
      <c r="EU105" s="3">
        <f t="shared" si="73"/>
        <v>0</v>
      </c>
      <c r="EV105" s="3">
        <f t="shared" si="74"/>
        <v>0</v>
      </c>
      <c r="EW105" s="3">
        <f t="shared" si="75"/>
        <v>0</v>
      </c>
      <c r="EX105" s="3">
        <f t="shared" si="76"/>
        <v>0</v>
      </c>
      <c r="EY105" s="3">
        <f t="shared" si="77"/>
        <v>0</v>
      </c>
      <c r="EZ105" s="3">
        <f t="shared" si="78"/>
        <v>0</v>
      </c>
      <c r="FA105" s="3">
        <f t="shared" si="79"/>
        <v>0</v>
      </c>
      <c r="FB105" s="3">
        <f t="shared" si="80"/>
        <v>0</v>
      </c>
      <c r="FC105" s="3">
        <f t="shared" si="56"/>
        <v>0</v>
      </c>
      <c r="FD105" s="41">
        <f t="shared" si="81"/>
        <v>0</v>
      </c>
      <c r="FG105" s="3">
        <f t="shared" si="57"/>
        <v>0</v>
      </c>
      <c r="FH105" s="3">
        <f t="shared" si="58"/>
        <v>0</v>
      </c>
      <c r="FI105" s="3">
        <f t="shared" si="82"/>
        <v>0</v>
      </c>
      <c r="FJ105" s="3">
        <f t="shared" si="82"/>
        <v>0</v>
      </c>
      <c r="FK105" s="3">
        <f t="shared" si="48"/>
        <v>0</v>
      </c>
      <c r="FL105" s="3">
        <f t="shared" si="48"/>
        <v>0</v>
      </c>
      <c r="FM105" s="3">
        <f t="shared" si="48"/>
        <v>0</v>
      </c>
      <c r="FN105" s="3">
        <f t="shared" si="47"/>
        <v>0</v>
      </c>
      <c r="FO105" s="3">
        <f t="shared" si="47"/>
        <v>0</v>
      </c>
      <c r="FP105" s="3">
        <f t="shared" si="47"/>
        <v>0</v>
      </c>
      <c r="FQ105" s="3">
        <f t="shared" si="47"/>
        <v>0</v>
      </c>
      <c r="FR105" s="3">
        <f t="shared" si="83"/>
        <v>0</v>
      </c>
      <c r="FS105" s="3">
        <f t="shared" si="83"/>
        <v>0</v>
      </c>
      <c r="FT105" s="3">
        <f t="shared" si="83"/>
        <v>0</v>
      </c>
      <c r="FU105" s="3">
        <f t="shared" si="84"/>
        <v>0</v>
      </c>
      <c r="FV105" s="3">
        <f t="shared" si="84"/>
        <v>0</v>
      </c>
      <c r="FW105" s="3">
        <f t="shared" si="84"/>
        <v>0</v>
      </c>
      <c r="FX105" s="3">
        <f t="shared" si="85"/>
        <v>0</v>
      </c>
      <c r="FY105" s="3">
        <f t="shared" si="86"/>
        <v>0</v>
      </c>
      <c r="FZ105" s="3">
        <f t="shared" si="87"/>
        <v>0</v>
      </c>
      <c r="GA105" s="3">
        <f t="shared" si="88"/>
        <v>0</v>
      </c>
      <c r="GB105" s="41" t="s">
        <v>0</v>
      </c>
      <c r="GC105" s="41">
        <f t="shared" si="59"/>
        <v>29</v>
      </c>
      <c r="GD105" s="4">
        <f t="shared" si="60"/>
        <v>0.53913793103448271</v>
      </c>
      <c r="GE105" s="41">
        <f>GC105*GD105</f>
        <v>15.634999999999998</v>
      </c>
      <c r="GI105" s="41" t="s">
        <v>0</v>
      </c>
    </row>
    <row r="106" spans="1:191" x14ac:dyDescent="0.55000000000000004">
      <c r="A106" s="41" t="s">
        <v>1218</v>
      </c>
      <c r="B106" s="41" t="s">
        <v>60</v>
      </c>
      <c r="C106" s="41" t="s">
        <v>69</v>
      </c>
      <c r="D106" s="41" t="s">
        <v>62</v>
      </c>
      <c r="E106" s="41" t="s">
        <v>1790</v>
      </c>
      <c r="F106" s="41">
        <v>0</v>
      </c>
      <c r="G106" s="41" t="s">
        <v>67</v>
      </c>
      <c r="H106" s="41">
        <v>0</v>
      </c>
      <c r="I106" s="41">
        <v>1.1279999999999998E-2</v>
      </c>
      <c r="J106" s="41">
        <v>0.17879999999999999</v>
      </c>
      <c r="K106" s="41">
        <v>0</v>
      </c>
      <c r="L106" s="41">
        <v>0</v>
      </c>
      <c r="M106" s="41" t="s">
        <v>131</v>
      </c>
      <c r="N106" s="41" t="s">
        <v>63</v>
      </c>
      <c r="O106" s="41" t="s">
        <v>1878</v>
      </c>
      <c r="P106" s="41" t="s">
        <v>1914</v>
      </c>
      <c r="S106" s="41">
        <v>0</v>
      </c>
      <c r="AO106" s="7">
        <v>0.47</v>
      </c>
      <c r="AP106" s="7"/>
      <c r="AQ106" s="7"/>
      <c r="AR106" s="7"/>
      <c r="AS106" s="7"/>
      <c r="AT106" s="7"/>
      <c r="AU106" s="7"/>
      <c r="AV106" s="7"/>
      <c r="AW106" s="7"/>
      <c r="AX106" s="7">
        <v>2.4</v>
      </c>
      <c r="AY106" s="7"/>
      <c r="AZ106" s="7"/>
      <c r="BA106" s="7"/>
      <c r="BB106" s="7"/>
      <c r="BC106" s="7"/>
      <c r="BD106" s="7"/>
      <c r="BE106" s="7"/>
      <c r="BF106" s="7"/>
      <c r="BG106" s="7"/>
      <c r="BK106" s="41">
        <f>5.4+1.5</f>
        <v>6.9</v>
      </c>
      <c r="BT106" s="5">
        <f>(1.7*5.4+5.8*1.5)/BK106</f>
        <v>2.5913043478260867</v>
      </c>
      <c r="CG106" s="41">
        <v>0</v>
      </c>
      <c r="DC106" s="41">
        <v>0</v>
      </c>
      <c r="DY106" s="7" t="s">
        <v>1880</v>
      </c>
      <c r="DZ106" s="7">
        <f t="shared" si="50"/>
        <v>2.5791044776119403</v>
      </c>
      <c r="EA106" s="41" t="s">
        <v>64</v>
      </c>
      <c r="EB106" s="41" t="s">
        <v>0</v>
      </c>
      <c r="EC106" s="41">
        <f t="shared" si="61"/>
        <v>0</v>
      </c>
      <c r="ED106" s="41">
        <f t="shared" si="51"/>
        <v>1.1279999999999998E-2</v>
      </c>
      <c r="EE106" s="41">
        <f t="shared" si="52"/>
        <v>0.17879999999999999</v>
      </c>
      <c r="EF106" s="41">
        <f t="shared" si="53"/>
        <v>0</v>
      </c>
      <c r="EG106" s="41">
        <f t="shared" si="54"/>
        <v>0</v>
      </c>
      <c r="EI106" s="5">
        <f t="shared" si="62"/>
        <v>338.22376119402986</v>
      </c>
      <c r="EJ106" s="3">
        <f t="shared" si="55"/>
        <v>2492.70912</v>
      </c>
      <c r="EK106" s="3">
        <f t="shared" si="63"/>
        <v>0</v>
      </c>
      <c r="EL106" s="3">
        <f t="shared" si="64"/>
        <v>0</v>
      </c>
      <c r="EM106" s="3">
        <f t="shared" si="65"/>
        <v>0</v>
      </c>
      <c r="EN106" s="3">
        <f t="shared" si="66"/>
        <v>0</v>
      </c>
      <c r="EO106" s="3">
        <f t="shared" si="67"/>
        <v>0</v>
      </c>
      <c r="EP106" s="3">
        <f t="shared" si="68"/>
        <v>0</v>
      </c>
      <c r="EQ106" s="3">
        <f t="shared" si="69"/>
        <v>0</v>
      </c>
      <c r="ER106" s="3">
        <f t="shared" si="70"/>
        <v>0</v>
      </c>
      <c r="ES106" s="3">
        <f t="shared" si="71"/>
        <v>190.08</v>
      </c>
      <c r="ET106" s="3">
        <f t="shared" si="72"/>
        <v>0</v>
      </c>
      <c r="EU106" s="3">
        <f t="shared" si="73"/>
        <v>0</v>
      </c>
      <c r="EV106" s="3">
        <f t="shared" si="74"/>
        <v>0</v>
      </c>
      <c r="EW106" s="3">
        <f t="shared" si="75"/>
        <v>0</v>
      </c>
      <c r="EX106" s="3">
        <f t="shared" si="76"/>
        <v>0</v>
      </c>
      <c r="EY106" s="3">
        <f t="shared" si="77"/>
        <v>0</v>
      </c>
      <c r="EZ106" s="3">
        <f t="shared" si="78"/>
        <v>0</v>
      </c>
      <c r="FA106" s="3">
        <f t="shared" si="79"/>
        <v>0</v>
      </c>
      <c r="FB106" s="3">
        <f t="shared" si="80"/>
        <v>0</v>
      </c>
      <c r="FC106" s="3">
        <f t="shared" si="56"/>
        <v>0</v>
      </c>
      <c r="FD106" s="41">
        <f t="shared" si="81"/>
        <v>0</v>
      </c>
      <c r="FG106" s="3">
        <f t="shared" si="57"/>
        <v>0</v>
      </c>
      <c r="FH106" s="3">
        <f t="shared" si="58"/>
        <v>0</v>
      </c>
      <c r="FI106" s="3">
        <f t="shared" si="82"/>
        <v>0</v>
      </c>
      <c r="FJ106" s="3">
        <f t="shared" si="82"/>
        <v>0</v>
      </c>
      <c r="FK106" s="3">
        <f t="shared" si="48"/>
        <v>0</v>
      </c>
      <c r="FL106" s="3">
        <f t="shared" si="48"/>
        <v>0</v>
      </c>
      <c r="FM106" s="3">
        <f t="shared" si="48"/>
        <v>0</v>
      </c>
      <c r="FN106" s="3">
        <f t="shared" si="47"/>
        <v>0</v>
      </c>
      <c r="FO106" s="3">
        <f t="shared" si="47"/>
        <v>0</v>
      </c>
      <c r="FP106" s="3">
        <f t="shared" si="47"/>
        <v>0</v>
      </c>
      <c r="FQ106" s="3">
        <f t="shared" si="47"/>
        <v>0</v>
      </c>
      <c r="FR106" s="3">
        <f t="shared" si="83"/>
        <v>0</v>
      </c>
      <c r="FS106" s="3">
        <f t="shared" si="83"/>
        <v>0</v>
      </c>
      <c r="FT106" s="3">
        <f t="shared" si="83"/>
        <v>0</v>
      </c>
      <c r="FU106" s="3">
        <f t="shared" si="84"/>
        <v>0</v>
      </c>
      <c r="FV106" s="3">
        <f t="shared" si="84"/>
        <v>0</v>
      </c>
      <c r="FW106" s="3">
        <f t="shared" si="84"/>
        <v>0</v>
      </c>
      <c r="FX106" s="3">
        <f t="shared" si="85"/>
        <v>0</v>
      </c>
      <c r="FY106" s="3">
        <f t="shared" si="86"/>
        <v>0</v>
      </c>
      <c r="FZ106" s="3">
        <f t="shared" si="87"/>
        <v>0</v>
      </c>
      <c r="GA106" s="3">
        <f t="shared" si="88"/>
        <v>0</v>
      </c>
      <c r="GB106" s="41" t="s">
        <v>0</v>
      </c>
      <c r="GC106" s="41">
        <f t="shared" si="59"/>
        <v>7.37</v>
      </c>
      <c r="GD106" s="4">
        <f t="shared" si="60"/>
        <v>2.5791044776119403</v>
      </c>
      <c r="GE106" s="41">
        <f t="shared" si="89"/>
        <v>19.007999999999999</v>
      </c>
      <c r="GI106" s="41" t="s">
        <v>0</v>
      </c>
    </row>
    <row r="107" spans="1:191" x14ac:dyDescent="0.55000000000000004">
      <c r="A107" s="41" t="s">
        <v>1219</v>
      </c>
      <c r="B107" s="41" t="s">
        <v>60</v>
      </c>
      <c r="C107" s="41" t="s">
        <v>69</v>
      </c>
      <c r="D107" s="41" t="s">
        <v>62</v>
      </c>
      <c r="E107" s="41" t="s">
        <v>1790</v>
      </c>
      <c r="F107" s="41">
        <v>0</v>
      </c>
      <c r="G107" s="41" t="s">
        <v>67</v>
      </c>
      <c r="H107" s="41">
        <v>0</v>
      </c>
      <c r="I107" s="41">
        <v>0</v>
      </c>
      <c r="J107" s="41">
        <v>0.18289999999999998</v>
      </c>
      <c r="K107" s="41">
        <v>0</v>
      </c>
      <c r="L107" s="41">
        <v>0</v>
      </c>
      <c r="M107" s="41" t="s">
        <v>132</v>
      </c>
      <c r="N107" s="41" t="s">
        <v>63</v>
      </c>
      <c r="O107" s="41" t="s">
        <v>1878</v>
      </c>
      <c r="P107" s="41" t="s">
        <v>1914</v>
      </c>
      <c r="S107" s="41">
        <v>0</v>
      </c>
      <c r="AO107" s="7">
        <v>0</v>
      </c>
      <c r="AP107" s="7"/>
      <c r="AQ107" s="7"/>
      <c r="AR107" s="7"/>
      <c r="AS107" s="7"/>
      <c r="AT107" s="7"/>
      <c r="AU107" s="7"/>
      <c r="AV107" s="7"/>
      <c r="AW107" s="7"/>
      <c r="AX107" s="7"/>
      <c r="AY107" s="7"/>
      <c r="AZ107" s="7"/>
      <c r="BA107" s="7"/>
      <c r="BB107" s="7"/>
      <c r="BC107" s="7"/>
      <c r="BD107" s="7"/>
      <c r="BE107" s="7"/>
      <c r="BF107" s="7"/>
      <c r="BG107" s="7"/>
      <c r="BK107" s="41">
        <v>31</v>
      </c>
      <c r="BT107" s="41">
        <v>0.59</v>
      </c>
      <c r="CG107" s="41">
        <v>0</v>
      </c>
      <c r="DC107" s="41">
        <v>0</v>
      </c>
      <c r="DY107" s="7" t="s">
        <v>1880</v>
      </c>
      <c r="DZ107" s="7">
        <f t="shared" si="50"/>
        <v>0.59</v>
      </c>
      <c r="EA107" s="41" t="s">
        <v>64</v>
      </c>
      <c r="EB107" s="41" t="s">
        <v>0</v>
      </c>
      <c r="EC107" s="41">
        <f t="shared" si="61"/>
        <v>0</v>
      </c>
      <c r="ED107" s="41">
        <f t="shared" si="51"/>
        <v>0</v>
      </c>
      <c r="EE107" s="41">
        <f t="shared" si="52"/>
        <v>0.18289999999999998</v>
      </c>
      <c r="EF107" s="41">
        <f t="shared" si="53"/>
        <v>0</v>
      </c>
      <c r="EG107" s="41">
        <f t="shared" si="54"/>
        <v>0</v>
      </c>
      <c r="EI107" s="5">
        <f t="shared" si="62"/>
        <v>77.372600000000006</v>
      </c>
      <c r="EJ107" s="3">
        <f t="shared" si="55"/>
        <v>2398.5506</v>
      </c>
      <c r="EK107" s="3">
        <f t="shared" si="63"/>
        <v>0</v>
      </c>
      <c r="EL107" s="3">
        <f t="shared" si="64"/>
        <v>0</v>
      </c>
      <c r="EM107" s="3">
        <f t="shared" si="65"/>
        <v>0</v>
      </c>
      <c r="EN107" s="3">
        <f t="shared" si="66"/>
        <v>0</v>
      </c>
      <c r="EO107" s="3">
        <f t="shared" si="67"/>
        <v>0</v>
      </c>
      <c r="EP107" s="3">
        <f t="shared" si="68"/>
        <v>0</v>
      </c>
      <c r="EQ107" s="3">
        <f t="shared" si="69"/>
        <v>0</v>
      </c>
      <c r="ER107" s="3">
        <f t="shared" si="70"/>
        <v>0</v>
      </c>
      <c r="ES107" s="3">
        <f t="shared" si="71"/>
        <v>182.9</v>
      </c>
      <c r="ET107" s="3">
        <f t="shared" si="72"/>
        <v>0</v>
      </c>
      <c r="EU107" s="3">
        <f t="shared" si="73"/>
        <v>0</v>
      </c>
      <c r="EV107" s="3">
        <f t="shared" si="74"/>
        <v>0</v>
      </c>
      <c r="EW107" s="3">
        <f t="shared" si="75"/>
        <v>0</v>
      </c>
      <c r="EX107" s="3">
        <f t="shared" si="76"/>
        <v>0</v>
      </c>
      <c r="EY107" s="3">
        <f t="shared" si="77"/>
        <v>0</v>
      </c>
      <c r="EZ107" s="3">
        <f t="shared" si="78"/>
        <v>0</v>
      </c>
      <c r="FA107" s="3">
        <f t="shared" si="79"/>
        <v>0</v>
      </c>
      <c r="FB107" s="3">
        <f t="shared" si="80"/>
        <v>0</v>
      </c>
      <c r="FC107" s="3">
        <f t="shared" si="56"/>
        <v>0</v>
      </c>
      <c r="FD107" s="41">
        <f t="shared" si="81"/>
        <v>0</v>
      </c>
      <c r="FG107" s="3">
        <f t="shared" si="57"/>
        <v>0</v>
      </c>
      <c r="FH107" s="3">
        <f t="shared" si="58"/>
        <v>0</v>
      </c>
      <c r="FI107" s="3">
        <f t="shared" si="82"/>
        <v>0</v>
      </c>
      <c r="FJ107" s="3">
        <f t="shared" si="82"/>
        <v>0</v>
      </c>
      <c r="FK107" s="3">
        <f t="shared" si="48"/>
        <v>0</v>
      </c>
      <c r="FL107" s="3">
        <f t="shared" si="48"/>
        <v>0</v>
      </c>
      <c r="FM107" s="3">
        <f t="shared" si="48"/>
        <v>0</v>
      </c>
      <c r="FN107" s="3">
        <f t="shared" si="47"/>
        <v>0</v>
      </c>
      <c r="FO107" s="3">
        <f t="shared" si="47"/>
        <v>0</v>
      </c>
      <c r="FP107" s="3">
        <f t="shared" si="47"/>
        <v>0</v>
      </c>
      <c r="FQ107" s="3">
        <f t="shared" si="47"/>
        <v>0</v>
      </c>
      <c r="FR107" s="3">
        <f t="shared" si="83"/>
        <v>0</v>
      </c>
      <c r="FS107" s="3">
        <f t="shared" si="83"/>
        <v>0</v>
      </c>
      <c r="FT107" s="3">
        <f t="shared" si="83"/>
        <v>0</v>
      </c>
      <c r="FU107" s="3">
        <f t="shared" si="84"/>
        <v>0</v>
      </c>
      <c r="FV107" s="3">
        <f t="shared" si="84"/>
        <v>0</v>
      </c>
      <c r="FW107" s="3">
        <f t="shared" si="84"/>
        <v>0</v>
      </c>
      <c r="FX107" s="3">
        <f t="shared" si="85"/>
        <v>0</v>
      </c>
      <c r="FY107" s="3">
        <f t="shared" si="86"/>
        <v>0</v>
      </c>
      <c r="FZ107" s="3">
        <f t="shared" si="87"/>
        <v>0</v>
      </c>
      <c r="GA107" s="3">
        <f t="shared" si="88"/>
        <v>0</v>
      </c>
      <c r="GB107" s="41" t="s">
        <v>0</v>
      </c>
      <c r="GC107" s="41">
        <f t="shared" si="59"/>
        <v>31</v>
      </c>
      <c r="GD107" s="4">
        <f t="shared" si="60"/>
        <v>0.59</v>
      </c>
      <c r="GE107" s="41">
        <f t="shared" si="89"/>
        <v>18.29</v>
      </c>
      <c r="GI107" s="41" t="s">
        <v>0</v>
      </c>
    </row>
    <row r="108" spans="1:191" x14ac:dyDescent="0.55000000000000004">
      <c r="A108" s="41" t="s">
        <v>1220</v>
      </c>
      <c r="B108" s="41" t="s">
        <v>60</v>
      </c>
      <c r="C108" s="41" t="s">
        <v>65</v>
      </c>
      <c r="D108" s="41" t="s">
        <v>62</v>
      </c>
      <c r="E108" s="41" t="s">
        <v>1790</v>
      </c>
      <c r="F108" s="41">
        <v>0</v>
      </c>
      <c r="G108" s="41" t="s">
        <v>67</v>
      </c>
      <c r="H108" s="41">
        <v>2.9579999999999999E-2</v>
      </c>
      <c r="I108" s="41">
        <v>8.0640000000000003E-2</v>
      </c>
      <c r="J108" s="41">
        <v>4.7899999999999998E-2</v>
      </c>
      <c r="K108" s="41">
        <v>0</v>
      </c>
      <c r="L108" s="41">
        <v>1.1000000000000001E-2</v>
      </c>
      <c r="M108" s="41" t="s">
        <v>129</v>
      </c>
      <c r="N108" s="41" t="s">
        <v>63</v>
      </c>
      <c r="O108" s="41" t="s">
        <v>1878</v>
      </c>
      <c r="P108" s="41" t="s">
        <v>1914</v>
      </c>
      <c r="S108" s="7">
        <v>0.87</v>
      </c>
      <c r="T108" s="7"/>
      <c r="U108" s="7"/>
      <c r="V108" s="7"/>
      <c r="W108" s="7"/>
      <c r="X108" s="7"/>
      <c r="Y108" s="7"/>
      <c r="Z108" s="7"/>
      <c r="AA108" s="7"/>
      <c r="AB108" s="7">
        <v>3.4</v>
      </c>
      <c r="AC108" s="7"/>
      <c r="AD108" s="7"/>
      <c r="AE108" s="7"/>
      <c r="AF108" s="7"/>
      <c r="AO108" s="7">
        <f>3.9+1.2</f>
        <v>5.0999999999999996</v>
      </c>
      <c r="AP108" s="7"/>
      <c r="AQ108" s="7"/>
      <c r="AR108" s="7"/>
      <c r="AS108" s="7"/>
      <c r="AT108" s="7"/>
      <c r="AU108" s="7"/>
      <c r="AV108" s="7"/>
      <c r="AW108" s="7"/>
      <c r="AX108" s="81">
        <f>(0.96*3.9+3.6*1.2)/AO108</f>
        <v>1.5811764705882354</v>
      </c>
      <c r="AY108" s="7"/>
      <c r="AZ108" s="7"/>
      <c r="BA108" s="7"/>
      <c r="BB108" s="7"/>
      <c r="BC108" s="7"/>
      <c r="BD108" s="7"/>
      <c r="BE108" s="7"/>
      <c r="BF108" s="7"/>
      <c r="BG108" s="7"/>
      <c r="BK108" s="41">
        <f>3+0.52</f>
        <v>3.52</v>
      </c>
      <c r="BT108" s="5">
        <f>(0.99*3+3.5*0.52)/BK108</f>
        <v>1.3607954545454546</v>
      </c>
      <c r="CG108" s="41">
        <v>0</v>
      </c>
      <c r="DC108" s="41">
        <v>0.55000000000000004</v>
      </c>
      <c r="DL108" s="5">
        <v>2</v>
      </c>
      <c r="DY108" s="7" t="s">
        <v>1880</v>
      </c>
      <c r="DZ108" s="7">
        <f t="shared" si="50"/>
        <v>1.6661749209694416</v>
      </c>
      <c r="EA108" s="41" t="s">
        <v>64</v>
      </c>
      <c r="EB108" s="41" t="s">
        <v>0</v>
      </c>
      <c r="EC108" s="41">
        <f t="shared" si="61"/>
        <v>2.9579999999999999E-2</v>
      </c>
      <c r="ED108" s="41">
        <f t="shared" si="51"/>
        <v>8.0640000000000003E-2</v>
      </c>
      <c r="EE108" s="41">
        <f t="shared" si="52"/>
        <v>4.7899999999999998E-2</v>
      </c>
      <c r="EF108" s="41">
        <f t="shared" si="53"/>
        <v>0</v>
      </c>
      <c r="EG108" s="41">
        <f t="shared" si="54"/>
        <v>1.1000000000000001E-2</v>
      </c>
      <c r="EI108" s="5">
        <f t="shared" si="62"/>
        <v>218.50217913593258</v>
      </c>
      <c r="EJ108" s="3">
        <f t="shared" si="55"/>
        <v>2073.5856800000001</v>
      </c>
      <c r="EK108" s="3">
        <f t="shared" si="63"/>
        <v>0</v>
      </c>
      <c r="EL108" s="3">
        <f t="shared" si="64"/>
        <v>0</v>
      </c>
      <c r="EM108" s="3">
        <f t="shared" si="65"/>
        <v>0</v>
      </c>
      <c r="EN108" s="3">
        <f t="shared" si="66"/>
        <v>0</v>
      </c>
      <c r="EO108" s="3">
        <f t="shared" si="67"/>
        <v>0</v>
      </c>
      <c r="EP108" s="3">
        <f t="shared" si="68"/>
        <v>0</v>
      </c>
      <c r="EQ108" s="3">
        <f t="shared" si="69"/>
        <v>0</v>
      </c>
      <c r="ER108" s="3">
        <f t="shared" si="70"/>
        <v>0</v>
      </c>
      <c r="ES108" s="3">
        <f t="shared" si="71"/>
        <v>158.12</v>
      </c>
      <c r="ET108" s="3">
        <f t="shared" si="72"/>
        <v>0</v>
      </c>
      <c r="EU108" s="3">
        <f t="shared" si="73"/>
        <v>0</v>
      </c>
      <c r="EV108" s="3">
        <f t="shared" si="74"/>
        <v>0</v>
      </c>
      <c r="EW108" s="3">
        <f t="shared" si="75"/>
        <v>0</v>
      </c>
      <c r="EX108" s="3">
        <f t="shared" si="76"/>
        <v>0</v>
      </c>
      <c r="EY108" s="3">
        <f t="shared" si="77"/>
        <v>0</v>
      </c>
      <c r="EZ108" s="3">
        <f t="shared" si="78"/>
        <v>0</v>
      </c>
      <c r="FA108" s="3">
        <f t="shared" si="79"/>
        <v>0</v>
      </c>
      <c r="FB108" s="3">
        <f t="shared" si="80"/>
        <v>0</v>
      </c>
      <c r="FC108" s="3">
        <f t="shared" si="56"/>
        <v>0</v>
      </c>
      <c r="FD108" s="41">
        <f t="shared" si="81"/>
        <v>0</v>
      </c>
      <c r="FF108" s="5">
        <f>FG108/(CG108+DC108)</f>
        <v>262.27999999999997</v>
      </c>
      <c r="FG108" s="3">
        <f t="shared" si="57"/>
        <v>144.25399999999999</v>
      </c>
      <c r="FH108" s="3">
        <f t="shared" si="58"/>
        <v>0</v>
      </c>
      <c r="FI108" s="3">
        <f t="shared" si="82"/>
        <v>0</v>
      </c>
      <c r="FJ108" s="3">
        <f t="shared" si="82"/>
        <v>0</v>
      </c>
      <c r="FK108" s="3">
        <f t="shared" si="48"/>
        <v>0</v>
      </c>
      <c r="FL108" s="3">
        <f t="shared" si="48"/>
        <v>0</v>
      </c>
      <c r="FM108" s="3">
        <f t="shared" si="48"/>
        <v>0</v>
      </c>
      <c r="FN108" s="3">
        <f t="shared" si="47"/>
        <v>0</v>
      </c>
      <c r="FO108" s="3">
        <f t="shared" si="47"/>
        <v>0</v>
      </c>
      <c r="FP108" s="3">
        <f t="shared" si="47"/>
        <v>11</v>
      </c>
      <c r="FQ108" s="3">
        <f t="shared" si="47"/>
        <v>0</v>
      </c>
      <c r="FR108" s="3">
        <f t="shared" si="83"/>
        <v>0</v>
      </c>
      <c r="FS108" s="3">
        <f t="shared" si="83"/>
        <v>0</v>
      </c>
      <c r="FT108" s="3">
        <f t="shared" si="83"/>
        <v>0</v>
      </c>
      <c r="FU108" s="3">
        <f t="shared" si="84"/>
        <v>0</v>
      </c>
      <c r="FV108" s="3">
        <f t="shared" si="84"/>
        <v>0</v>
      </c>
      <c r="FW108" s="3">
        <f t="shared" si="84"/>
        <v>0</v>
      </c>
      <c r="FX108" s="3">
        <f t="shared" si="85"/>
        <v>0</v>
      </c>
      <c r="FY108" s="3">
        <f t="shared" si="86"/>
        <v>0</v>
      </c>
      <c r="FZ108" s="3">
        <f t="shared" si="87"/>
        <v>0</v>
      </c>
      <c r="GA108" s="3">
        <f t="shared" si="88"/>
        <v>0</v>
      </c>
      <c r="GB108" s="41" t="s">
        <v>0</v>
      </c>
      <c r="GC108" s="41">
        <f t="shared" si="59"/>
        <v>9.49</v>
      </c>
      <c r="GD108" s="4">
        <f t="shared" si="60"/>
        <v>1.6661749209694416</v>
      </c>
      <c r="GE108" s="41">
        <f t="shared" si="89"/>
        <v>15.812000000000001</v>
      </c>
      <c r="GF108" s="41">
        <f>CG108+DC108</f>
        <v>0.55000000000000004</v>
      </c>
      <c r="GG108" s="4">
        <f>(CG108*CP108+DC108*DL108)/GF108</f>
        <v>2</v>
      </c>
      <c r="GH108" s="41">
        <f t="shared" ref="GH108" si="96">GF108*GG108</f>
        <v>1.1000000000000001</v>
      </c>
      <c r="GI108" s="41" t="s">
        <v>0</v>
      </c>
    </row>
    <row r="109" spans="1:191" x14ac:dyDescent="0.55000000000000004">
      <c r="A109" s="41" t="s">
        <v>1221</v>
      </c>
      <c r="B109" s="41" t="s">
        <v>60</v>
      </c>
      <c r="C109" s="41" t="s">
        <v>69</v>
      </c>
      <c r="D109" s="41" t="s">
        <v>62</v>
      </c>
      <c r="E109" s="41" t="s">
        <v>1790</v>
      </c>
      <c r="F109" s="41">
        <v>0</v>
      </c>
      <c r="G109" s="41" t="s">
        <v>67</v>
      </c>
      <c r="H109" s="41">
        <v>0</v>
      </c>
      <c r="I109" s="41">
        <v>0</v>
      </c>
      <c r="J109" s="41">
        <v>0.1517</v>
      </c>
      <c r="K109" s="41">
        <v>0</v>
      </c>
      <c r="L109" s="41">
        <v>0</v>
      </c>
      <c r="M109" s="41" t="s">
        <v>255</v>
      </c>
      <c r="N109" s="41" t="s">
        <v>256</v>
      </c>
      <c r="O109" s="41" t="s">
        <v>1878</v>
      </c>
      <c r="P109" s="41" t="s">
        <v>1919</v>
      </c>
      <c r="S109" s="7">
        <v>0</v>
      </c>
      <c r="T109" s="7"/>
      <c r="U109" s="7"/>
      <c r="V109" s="7"/>
      <c r="W109" s="7"/>
      <c r="X109" s="7"/>
      <c r="Y109" s="7"/>
      <c r="Z109" s="7"/>
      <c r="AA109" s="7"/>
      <c r="AB109" s="7"/>
      <c r="AC109" s="7"/>
      <c r="AD109" s="7"/>
      <c r="AE109" s="7"/>
      <c r="AF109" s="7"/>
      <c r="AO109" s="7">
        <v>0</v>
      </c>
      <c r="AP109" s="7"/>
      <c r="AQ109" s="7"/>
      <c r="AR109" s="7"/>
      <c r="AS109" s="7"/>
      <c r="AT109" s="7"/>
      <c r="AU109" s="7"/>
      <c r="AV109" s="7"/>
      <c r="AW109" s="7"/>
      <c r="AX109" s="7"/>
      <c r="AY109" s="7"/>
      <c r="AZ109" s="7"/>
      <c r="BA109" s="7"/>
      <c r="BB109" s="7"/>
      <c r="BC109" s="7"/>
      <c r="BD109" s="7"/>
      <c r="BE109" s="7"/>
      <c r="BF109" s="7"/>
      <c r="BG109" s="7"/>
      <c r="BK109" s="5">
        <f>44.5+5.5</f>
        <v>50</v>
      </c>
      <c r="BL109" s="82">
        <f>(0.12*44.5+0.18*5.5)/BK109</f>
        <v>0.12659999999999999</v>
      </c>
      <c r="BM109" s="7"/>
      <c r="BN109" s="7"/>
      <c r="BO109" s="7"/>
      <c r="BP109" s="7"/>
      <c r="BQ109" s="7"/>
      <c r="BR109" s="7"/>
      <c r="BS109" s="7"/>
      <c r="BT109" s="82">
        <f>(0.31*44.5+0.25*5.5)/BK109</f>
        <v>0.3034</v>
      </c>
      <c r="BU109" s="82">
        <f>(0.03*44.5+0.03*5.5)/BK109</f>
        <v>0.03</v>
      </c>
      <c r="CG109" s="41">
        <v>0</v>
      </c>
      <c r="DC109" s="41">
        <v>0</v>
      </c>
      <c r="DY109" s="7" t="s">
        <v>1880</v>
      </c>
      <c r="DZ109" s="7">
        <f t="shared" si="50"/>
        <v>0.3034</v>
      </c>
      <c r="EA109" s="41" t="s">
        <v>80</v>
      </c>
      <c r="EB109" s="41" t="s">
        <v>0</v>
      </c>
      <c r="EC109" s="41">
        <f t="shared" si="61"/>
        <v>0</v>
      </c>
      <c r="ED109" s="41">
        <f t="shared" si="51"/>
        <v>0</v>
      </c>
      <c r="EE109" s="41">
        <f t="shared" si="52"/>
        <v>0.1517</v>
      </c>
      <c r="EF109" s="41">
        <f t="shared" si="53"/>
        <v>0</v>
      </c>
      <c r="EG109" s="41">
        <f t="shared" si="54"/>
        <v>0</v>
      </c>
      <c r="EI109" s="5">
        <f t="shared" si="62"/>
        <v>69.835163055999999</v>
      </c>
      <c r="EJ109" s="3">
        <f t="shared" si="55"/>
        <v>3491.7581527999996</v>
      </c>
      <c r="EK109" s="3">
        <f t="shared" si="63"/>
        <v>63.29999999999999</v>
      </c>
      <c r="EL109" s="3">
        <f t="shared" si="64"/>
        <v>0</v>
      </c>
      <c r="EM109" s="3">
        <f t="shared" si="65"/>
        <v>0</v>
      </c>
      <c r="EN109" s="3">
        <f t="shared" si="66"/>
        <v>0</v>
      </c>
      <c r="EO109" s="3">
        <f t="shared" si="67"/>
        <v>0</v>
      </c>
      <c r="EP109" s="3">
        <f t="shared" si="68"/>
        <v>0</v>
      </c>
      <c r="EQ109" s="3">
        <f t="shared" si="69"/>
        <v>0</v>
      </c>
      <c r="ER109" s="3">
        <f t="shared" si="70"/>
        <v>0</v>
      </c>
      <c r="ES109" s="3">
        <f t="shared" si="71"/>
        <v>151.69999999999999</v>
      </c>
      <c r="ET109" s="3">
        <f t="shared" si="72"/>
        <v>15</v>
      </c>
      <c r="EU109" s="3">
        <f t="shared" si="73"/>
        <v>0</v>
      </c>
      <c r="EV109" s="3">
        <f t="shared" si="74"/>
        <v>0</v>
      </c>
      <c r="EW109" s="3">
        <f t="shared" si="75"/>
        <v>0</v>
      </c>
      <c r="EX109" s="3">
        <f t="shared" si="76"/>
        <v>0</v>
      </c>
      <c r="EY109" s="3">
        <f t="shared" si="77"/>
        <v>0</v>
      </c>
      <c r="EZ109" s="3">
        <f t="shared" si="78"/>
        <v>0</v>
      </c>
      <c r="FA109" s="3">
        <f t="shared" si="79"/>
        <v>0</v>
      </c>
      <c r="FB109" s="3">
        <f t="shared" si="80"/>
        <v>0</v>
      </c>
      <c r="FC109" s="3">
        <f t="shared" si="56"/>
        <v>0</v>
      </c>
      <c r="FD109" s="41">
        <f t="shared" si="81"/>
        <v>0</v>
      </c>
      <c r="FG109" s="3">
        <f t="shared" si="57"/>
        <v>0</v>
      </c>
      <c r="FH109" s="3">
        <f t="shared" si="58"/>
        <v>0</v>
      </c>
      <c r="FI109" s="3">
        <f t="shared" si="82"/>
        <v>0</v>
      </c>
      <c r="FJ109" s="3">
        <f t="shared" si="82"/>
        <v>0</v>
      </c>
      <c r="FK109" s="3">
        <f t="shared" si="48"/>
        <v>0</v>
      </c>
      <c r="FL109" s="3">
        <f t="shared" si="48"/>
        <v>0</v>
      </c>
      <c r="FM109" s="3">
        <f t="shared" si="48"/>
        <v>0</v>
      </c>
      <c r="FN109" s="3">
        <f t="shared" si="47"/>
        <v>0</v>
      </c>
      <c r="FO109" s="3">
        <f t="shared" si="47"/>
        <v>0</v>
      </c>
      <c r="FP109" s="3">
        <f t="shared" si="47"/>
        <v>0</v>
      </c>
      <c r="FQ109" s="3">
        <f t="shared" si="47"/>
        <v>0</v>
      </c>
      <c r="FR109" s="3">
        <f t="shared" si="83"/>
        <v>0</v>
      </c>
      <c r="FS109" s="3">
        <f t="shared" si="83"/>
        <v>0</v>
      </c>
      <c r="FT109" s="3">
        <f t="shared" si="83"/>
        <v>0</v>
      </c>
      <c r="FU109" s="3">
        <f t="shared" si="84"/>
        <v>0</v>
      </c>
      <c r="FV109" s="3">
        <f t="shared" si="84"/>
        <v>0</v>
      </c>
      <c r="FW109" s="3">
        <f t="shared" si="84"/>
        <v>0</v>
      </c>
      <c r="FX109" s="3">
        <f t="shared" si="85"/>
        <v>0</v>
      </c>
      <c r="FY109" s="3">
        <f t="shared" si="86"/>
        <v>0</v>
      </c>
      <c r="FZ109" s="3">
        <f t="shared" si="87"/>
        <v>0</v>
      </c>
      <c r="GA109" s="3">
        <f t="shared" si="88"/>
        <v>0</v>
      </c>
      <c r="GB109" s="41" t="s">
        <v>0</v>
      </c>
      <c r="GC109" s="41">
        <f t="shared" si="59"/>
        <v>50</v>
      </c>
      <c r="GD109" s="4">
        <f t="shared" si="60"/>
        <v>0.3034</v>
      </c>
      <c r="GE109" s="41">
        <f t="shared" si="89"/>
        <v>15.17</v>
      </c>
      <c r="GI109" s="41" t="s">
        <v>0</v>
      </c>
    </row>
    <row r="110" spans="1:191" x14ac:dyDescent="0.55000000000000004">
      <c r="A110" s="41" t="s">
        <v>1222</v>
      </c>
      <c r="B110" s="41" t="s">
        <v>60</v>
      </c>
      <c r="C110" s="41" t="s">
        <v>65</v>
      </c>
      <c r="D110" s="41" t="s">
        <v>62</v>
      </c>
      <c r="E110" s="41" t="s">
        <v>1790</v>
      </c>
      <c r="F110" s="41">
        <v>0</v>
      </c>
      <c r="G110" s="41" t="s">
        <v>67</v>
      </c>
      <c r="H110" s="41">
        <v>0</v>
      </c>
      <c r="I110" s="41">
        <v>5.6611300000000003E-2</v>
      </c>
      <c r="J110" s="41">
        <v>9.0997400000000006E-2</v>
      </c>
      <c r="K110" s="41">
        <v>0</v>
      </c>
      <c r="L110" s="41">
        <v>0</v>
      </c>
      <c r="M110" s="41" t="s">
        <v>270</v>
      </c>
      <c r="N110" s="41" t="s">
        <v>271</v>
      </c>
      <c r="O110" s="41" t="s">
        <v>1878</v>
      </c>
      <c r="P110" s="41" t="s">
        <v>1914</v>
      </c>
      <c r="S110" s="7">
        <v>0</v>
      </c>
      <c r="T110" s="7"/>
      <c r="U110" s="7"/>
      <c r="V110" s="7"/>
      <c r="W110" s="7"/>
      <c r="X110" s="7"/>
      <c r="Y110" s="7"/>
      <c r="Z110" s="7"/>
      <c r="AA110" s="7"/>
      <c r="AB110" s="7"/>
      <c r="AC110" s="7"/>
      <c r="AD110" s="7"/>
      <c r="AE110" s="7"/>
      <c r="AF110" s="7"/>
      <c r="AO110" s="7">
        <f>0.922+0.772+2.773</f>
        <v>4.4670000000000005</v>
      </c>
      <c r="AP110" s="82">
        <f>(0.13*4.358+0*0.772+0.08*4.551)/(4.358+0.772+4.551)</f>
        <v>9.612849912199152E-2</v>
      </c>
      <c r="AQ110" s="7"/>
      <c r="AR110" s="7"/>
      <c r="AS110" s="7"/>
      <c r="AT110" s="7"/>
      <c r="AU110" s="7"/>
      <c r="AV110" s="7"/>
      <c r="AW110" s="7"/>
      <c r="AX110" s="82">
        <f>(1.56*0.922+0.98*0.772+1.25*2.773)/AO110</f>
        <v>1.267322587866577</v>
      </c>
      <c r="AY110" s="80">
        <f>(0.03*4.358+0*0.772+0*4.551)/(4.358+0.772+4.551)</f>
        <v>1.350480322280756E-2</v>
      </c>
      <c r="AZ110" s="7"/>
      <c r="BA110" s="7"/>
      <c r="BB110" s="7"/>
      <c r="BC110" s="7"/>
      <c r="BD110" s="7"/>
      <c r="BE110" s="7"/>
      <c r="BF110" s="7"/>
      <c r="BG110" s="7"/>
      <c r="BK110" s="41">
        <f>3.436+1.778</f>
        <v>5.2140000000000004</v>
      </c>
      <c r="BL110" s="82">
        <f>(0.13*4.358+0*0.772+0.08*4.551)/(4.358+0.772+4.551)</f>
        <v>9.612849912199152E-2</v>
      </c>
      <c r="BM110" s="7"/>
      <c r="BN110" s="7"/>
      <c r="BO110" s="7"/>
      <c r="BP110" s="7"/>
      <c r="BQ110" s="7"/>
      <c r="BR110" s="7"/>
      <c r="BS110" s="7"/>
      <c r="BT110" s="82">
        <f>(1.66*3.436+1.91*1.778)/BK110</f>
        <v>1.7452512466436516</v>
      </c>
      <c r="BU110" s="80">
        <f>(0.03*4.358+0*0.772+0*4.551)/(4.358+0.772+4.551)</f>
        <v>1.350480322280756E-2</v>
      </c>
      <c r="CG110" s="41">
        <v>0</v>
      </c>
      <c r="DC110" s="41">
        <v>0</v>
      </c>
      <c r="DY110" s="7" t="s">
        <v>1880</v>
      </c>
      <c r="DZ110" s="7">
        <f t="shared" si="50"/>
        <v>1.5247257514719552</v>
      </c>
      <c r="EA110" s="41" t="s">
        <v>272</v>
      </c>
      <c r="EB110" s="41" t="s">
        <v>0</v>
      </c>
      <c r="EC110" s="41">
        <f t="shared" si="61"/>
        <v>0</v>
      </c>
      <c r="ED110" s="41">
        <f t="shared" si="51"/>
        <v>5.6611300000000003E-2</v>
      </c>
      <c r="EE110" s="41">
        <f t="shared" si="52"/>
        <v>9.0997400000000006E-2</v>
      </c>
      <c r="EF110" s="41">
        <f t="shared" si="53"/>
        <v>0</v>
      </c>
      <c r="EG110" s="41">
        <f t="shared" si="54"/>
        <v>0</v>
      </c>
      <c r="EI110" s="5">
        <f t="shared" si="62"/>
        <v>216.03263558483627</v>
      </c>
      <c r="EJ110" s="3">
        <f t="shared" si="55"/>
        <v>2091.4119450968001</v>
      </c>
      <c r="EK110" s="3">
        <f t="shared" si="63"/>
        <v>9.3062000000000005</v>
      </c>
      <c r="EL110" s="3">
        <f t="shared" si="64"/>
        <v>0</v>
      </c>
      <c r="EM110" s="3">
        <f t="shared" si="65"/>
        <v>0</v>
      </c>
      <c r="EN110" s="3">
        <f t="shared" si="66"/>
        <v>0</v>
      </c>
      <c r="EO110" s="3">
        <f t="shared" si="67"/>
        <v>0</v>
      </c>
      <c r="EP110" s="3">
        <f t="shared" si="68"/>
        <v>0</v>
      </c>
      <c r="EQ110" s="3">
        <f t="shared" si="69"/>
        <v>0</v>
      </c>
      <c r="ER110" s="3">
        <f t="shared" si="70"/>
        <v>0</v>
      </c>
      <c r="ES110" s="3">
        <f t="shared" si="71"/>
        <v>147.6087</v>
      </c>
      <c r="ET110" s="3">
        <f t="shared" si="72"/>
        <v>1.3074000000000001</v>
      </c>
      <c r="EU110" s="3">
        <f t="shared" si="73"/>
        <v>0</v>
      </c>
      <c r="EV110" s="3">
        <f t="shared" si="74"/>
        <v>0</v>
      </c>
      <c r="EW110" s="3">
        <f t="shared" si="75"/>
        <v>0</v>
      </c>
      <c r="EX110" s="3">
        <f t="shared" si="76"/>
        <v>0</v>
      </c>
      <c r="EY110" s="3">
        <f t="shared" si="77"/>
        <v>0</v>
      </c>
      <c r="EZ110" s="3">
        <f t="shared" si="78"/>
        <v>0</v>
      </c>
      <c r="FA110" s="3">
        <f t="shared" si="79"/>
        <v>0</v>
      </c>
      <c r="FB110" s="3">
        <f t="shared" si="80"/>
        <v>0</v>
      </c>
      <c r="FC110" s="3">
        <f t="shared" si="56"/>
        <v>0</v>
      </c>
      <c r="FD110" s="41">
        <f t="shared" si="81"/>
        <v>0</v>
      </c>
      <c r="FG110" s="3">
        <f t="shared" si="57"/>
        <v>0</v>
      </c>
      <c r="FH110" s="3">
        <f t="shared" si="58"/>
        <v>0</v>
      </c>
      <c r="FI110" s="3">
        <f t="shared" si="82"/>
        <v>0</v>
      </c>
      <c r="FJ110" s="3">
        <f t="shared" si="82"/>
        <v>0</v>
      </c>
      <c r="FK110" s="3">
        <f t="shared" si="48"/>
        <v>0</v>
      </c>
      <c r="FL110" s="3">
        <f t="shared" si="48"/>
        <v>0</v>
      </c>
      <c r="FM110" s="3">
        <f t="shared" si="48"/>
        <v>0</v>
      </c>
      <c r="FN110" s="3">
        <f t="shared" si="47"/>
        <v>0</v>
      </c>
      <c r="FO110" s="3">
        <f t="shared" si="47"/>
        <v>0</v>
      </c>
      <c r="FP110" s="3">
        <f t="shared" si="47"/>
        <v>0</v>
      </c>
      <c r="FQ110" s="3">
        <f t="shared" si="47"/>
        <v>0</v>
      </c>
      <c r="FR110" s="3">
        <f t="shared" si="83"/>
        <v>0</v>
      </c>
      <c r="FS110" s="3">
        <f t="shared" si="83"/>
        <v>0</v>
      </c>
      <c r="FT110" s="3">
        <f t="shared" si="83"/>
        <v>0</v>
      </c>
      <c r="FU110" s="3">
        <f t="shared" si="84"/>
        <v>0</v>
      </c>
      <c r="FV110" s="3">
        <f t="shared" si="84"/>
        <v>0</v>
      </c>
      <c r="FW110" s="3">
        <f t="shared" si="84"/>
        <v>0</v>
      </c>
      <c r="FX110" s="3">
        <f t="shared" si="85"/>
        <v>0</v>
      </c>
      <c r="FY110" s="3">
        <f t="shared" si="86"/>
        <v>0</v>
      </c>
      <c r="FZ110" s="3">
        <f t="shared" si="87"/>
        <v>0</v>
      </c>
      <c r="GA110" s="3">
        <f t="shared" si="88"/>
        <v>0</v>
      </c>
      <c r="GB110" s="41" t="s">
        <v>0</v>
      </c>
      <c r="GC110" s="41">
        <f t="shared" si="59"/>
        <v>9.6810000000000009</v>
      </c>
      <c r="GD110" s="4">
        <f t="shared" si="60"/>
        <v>1.5247257514719552</v>
      </c>
      <c r="GE110" s="41">
        <f t="shared" si="89"/>
        <v>14.760870000000001</v>
      </c>
      <c r="GI110" s="41" t="s">
        <v>0</v>
      </c>
    </row>
    <row r="111" spans="1:191" x14ac:dyDescent="0.55000000000000004">
      <c r="A111" s="41" t="s">
        <v>1223</v>
      </c>
      <c r="B111" s="41" t="s">
        <v>60</v>
      </c>
      <c r="C111" s="41" t="s">
        <v>65</v>
      </c>
      <c r="D111" s="41" t="s">
        <v>62</v>
      </c>
      <c r="E111" s="41" t="s">
        <v>1790</v>
      </c>
      <c r="F111" s="41">
        <v>0</v>
      </c>
      <c r="G111" s="41" t="s">
        <v>67</v>
      </c>
      <c r="H111" s="41">
        <v>9.8811428571428592E-3</v>
      </c>
      <c r="I111" s="41">
        <v>9.7457142857142853E-2</v>
      </c>
      <c r="J111" s="41">
        <v>2.7455500000000001E-2</v>
      </c>
      <c r="K111" s="41">
        <v>7.2800000000000002E-4</v>
      </c>
      <c r="L111" s="41">
        <v>2.7700000000000006E-2</v>
      </c>
      <c r="M111" s="41" t="s">
        <v>254</v>
      </c>
      <c r="N111" s="41" t="s">
        <v>94</v>
      </c>
      <c r="O111" s="41" t="s">
        <v>1878</v>
      </c>
      <c r="P111" s="41" t="s">
        <v>1914</v>
      </c>
      <c r="S111" s="80">
        <f>0.039+0.156+(0.033/0.7)+0.002+0.025</f>
        <v>0.26914285714285718</v>
      </c>
      <c r="T111" s="79">
        <v>0.2</v>
      </c>
      <c r="U111" s="7"/>
      <c r="V111" s="7"/>
      <c r="W111" s="7"/>
      <c r="X111" s="7"/>
      <c r="Y111" s="7"/>
      <c r="Z111" s="7"/>
      <c r="AA111" s="7"/>
      <c r="AB111" s="81">
        <f>(4.9*0.039+3.5*0.156+3.6*(0.033/0.7)+6.9*0.002+2.7*0.025)/S111</f>
        <v>3.6713375796178345</v>
      </c>
      <c r="AC111" s="79">
        <v>0.03</v>
      </c>
      <c r="AD111" s="7"/>
      <c r="AE111" s="7"/>
      <c r="AF111" s="7"/>
      <c r="AO111" s="80">
        <f>0.499+0.138+0.241+0.408+0.11+(0.04/0.7)+0.051+0.103+0.417+0.029+0.05+0.096+0.554</f>
        <v>2.7531428571428567</v>
      </c>
      <c r="AP111" s="79">
        <v>0.2</v>
      </c>
      <c r="AQ111" s="7"/>
      <c r="AR111" s="7"/>
      <c r="AS111" s="7"/>
      <c r="AT111" s="7"/>
      <c r="AU111" s="7"/>
      <c r="AV111" s="7"/>
      <c r="AW111" s="7"/>
      <c r="AX111" s="81">
        <f>(3.5*0.499+2.9*0.138+4*0.241+2.8*0.408+2.6*0.11+2.2*(0.04/0.7)+4.1*0.051+3.1*0.103+5.3*0.417+3.4*0.029+5.3*0.05+3.3*0.096+3*0.554)/AO111</f>
        <v>3.5398505603985062</v>
      </c>
      <c r="AY111" s="79">
        <v>0.03</v>
      </c>
      <c r="AZ111" s="7"/>
      <c r="BA111" s="7"/>
      <c r="BB111" s="7"/>
      <c r="BC111" s="7"/>
      <c r="BD111" s="7"/>
      <c r="BE111" s="7"/>
      <c r="BF111" s="7"/>
      <c r="BG111" s="7"/>
      <c r="BK111" s="1">
        <f>0.051+0.067+0.027+0.016+0.105+0.01+0.014+0.4355</f>
        <v>0.72550000000000003</v>
      </c>
      <c r="BL111" s="79">
        <v>0.2</v>
      </c>
      <c r="BM111" s="7"/>
      <c r="BN111" s="7"/>
      <c r="BO111" s="7"/>
      <c r="BP111" s="7"/>
      <c r="BQ111" s="7"/>
      <c r="BR111" s="7"/>
      <c r="BS111" s="7"/>
      <c r="BT111" s="81">
        <f>(2.6*0.051+2.9*0.067+4.1*0.027+6.6*0.016+4.6*0.105+3.8*0.01+5*0.014+3.7*0.4355)/BK111</f>
        <v>3.7843556168159891</v>
      </c>
      <c r="BU111" s="79">
        <v>0.03</v>
      </c>
      <c r="CG111" s="7">
        <v>2.8000000000000001E-2</v>
      </c>
      <c r="CH111" s="79">
        <v>0.2</v>
      </c>
      <c r="CI111" s="7"/>
      <c r="CJ111" s="7"/>
      <c r="CK111" s="7"/>
      <c r="CL111" s="7"/>
      <c r="CM111" s="7"/>
      <c r="CN111" s="7"/>
      <c r="CO111" s="7"/>
      <c r="CP111" s="7">
        <v>2.6</v>
      </c>
      <c r="CQ111" s="79">
        <v>0.03</v>
      </c>
      <c r="DC111" s="41">
        <v>1.1080000000000001</v>
      </c>
      <c r="DD111" s="79">
        <v>0.2</v>
      </c>
      <c r="DE111" s="7"/>
      <c r="DF111" s="7"/>
      <c r="DG111" s="7"/>
      <c r="DH111" s="7"/>
      <c r="DI111" s="7"/>
      <c r="DJ111" s="7"/>
      <c r="DK111" s="7"/>
      <c r="DL111" s="7">
        <v>2.5</v>
      </c>
      <c r="DM111" s="79">
        <v>0.03</v>
      </c>
      <c r="DY111" s="7" t="s">
        <v>1880</v>
      </c>
      <c r="DZ111" s="7">
        <f t="shared" si="50"/>
        <v>3.5966246736168026</v>
      </c>
      <c r="EA111" s="41" t="s">
        <v>64</v>
      </c>
      <c r="EB111" s="41" t="s">
        <v>0</v>
      </c>
      <c r="EC111" s="41">
        <f t="shared" si="61"/>
        <v>9.8811428571428592E-3</v>
      </c>
      <c r="ED111" s="41">
        <f t="shared" si="51"/>
        <v>9.7457142857142853E-2</v>
      </c>
      <c r="EE111" s="41">
        <f t="shared" si="52"/>
        <v>2.7455500000000001E-2</v>
      </c>
      <c r="EF111" s="41">
        <f t="shared" si="53"/>
        <v>7.2800000000000002E-4</v>
      </c>
      <c r="EG111" s="41">
        <f t="shared" si="54"/>
        <v>2.7700000000000006E-2</v>
      </c>
      <c r="EI111" s="5">
        <f t="shared" si="62"/>
        <v>506.49844889810748</v>
      </c>
      <c r="EJ111" s="3">
        <f t="shared" si="55"/>
        <v>1898.2476510881997</v>
      </c>
      <c r="EK111" s="3">
        <f t="shared" si="63"/>
        <v>7.4955714285714281</v>
      </c>
      <c r="EL111" s="3">
        <f t="shared" si="64"/>
        <v>0</v>
      </c>
      <c r="EM111" s="3">
        <f t="shared" si="65"/>
        <v>0</v>
      </c>
      <c r="EN111" s="3">
        <f t="shared" si="66"/>
        <v>0</v>
      </c>
      <c r="EO111" s="3">
        <f t="shared" si="67"/>
        <v>0</v>
      </c>
      <c r="EP111" s="3">
        <f t="shared" si="68"/>
        <v>0</v>
      </c>
      <c r="EQ111" s="3">
        <f t="shared" si="69"/>
        <v>0</v>
      </c>
      <c r="ER111" s="3">
        <f t="shared" si="70"/>
        <v>0</v>
      </c>
      <c r="ES111" s="3">
        <f t="shared" si="71"/>
        <v>134.79378571428572</v>
      </c>
      <c r="ET111" s="3">
        <f t="shared" si="72"/>
        <v>1.1243357142857142</v>
      </c>
      <c r="EU111" s="3">
        <f t="shared" si="73"/>
        <v>0</v>
      </c>
      <c r="EV111" s="3">
        <f t="shared" si="74"/>
        <v>0</v>
      </c>
      <c r="EW111" s="3">
        <f t="shared" si="75"/>
        <v>0</v>
      </c>
      <c r="EX111" s="3">
        <f t="shared" si="76"/>
        <v>0</v>
      </c>
      <c r="EY111" s="3">
        <f t="shared" si="77"/>
        <v>0</v>
      </c>
      <c r="EZ111" s="3">
        <f t="shared" si="78"/>
        <v>0</v>
      </c>
      <c r="FA111" s="3">
        <f t="shared" si="79"/>
        <v>0</v>
      </c>
      <c r="FB111" s="3">
        <f t="shared" si="80"/>
        <v>0</v>
      </c>
      <c r="FC111" s="3">
        <f t="shared" si="56"/>
        <v>0</v>
      </c>
      <c r="FD111" s="41">
        <f t="shared" si="81"/>
        <v>0</v>
      </c>
      <c r="FF111" s="5">
        <f>FG111/(CG111+DC111)</f>
        <v>363.01032159436625</v>
      </c>
      <c r="FG111" s="3">
        <f t="shared" si="57"/>
        <v>412.37972533120012</v>
      </c>
      <c r="FH111" s="3">
        <f t="shared" si="58"/>
        <v>2.2720000000000002</v>
      </c>
      <c r="FI111" s="3">
        <f t="shared" si="82"/>
        <v>0</v>
      </c>
      <c r="FJ111" s="3">
        <f t="shared" si="82"/>
        <v>0</v>
      </c>
      <c r="FK111" s="3">
        <f t="shared" si="48"/>
        <v>0</v>
      </c>
      <c r="FL111" s="3">
        <f t="shared" si="48"/>
        <v>0</v>
      </c>
      <c r="FM111" s="3">
        <f t="shared" si="48"/>
        <v>0</v>
      </c>
      <c r="FN111" s="3">
        <f t="shared" si="47"/>
        <v>0</v>
      </c>
      <c r="FO111" s="3">
        <f t="shared" si="47"/>
        <v>0</v>
      </c>
      <c r="FP111" s="3">
        <f t="shared" si="47"/>
        <v>28.428000000000008</v>
      </c>
      <c r="FQ111" s="3">
        <f t="shared" si="47"/>
        <v>0.34079999999999999</v>
      </c>
      <c r="FR111" s="3">
        <f t="shared" si="83"/>
        <v>0</v>
      </c>
      <c r="FS111" s="3">
        <f t="shared" si="83"/>
        <v>0</v>
      </c>
      <c r="FT111" s="3">
        <f t="shared" si="83"/>
        <v>0</v>
      </c>
      <c r="FU111" s="3">
        <f t="shared" si="84"/>
        <v>0</v>
      </c>
      <c r="FV111" s="3">
        <f t="shared" si="84"/>
        <v>0</v>
      </c>
      <c r="FW111" s="3">
        <f t="shared" si="84"/>
        <v>0</v>
      </c>
      <c r="FX111" s="3">
        <f t="shared" si="85"/>
        <v>0</v>
      </c>
      <c r="FY111" s="3">
        <f t="shared" si="86"/>
        <v>0</v>
      </c>
      <c r="FZ111" s="3">
        <f t="shared" si="87"/>
        <v>0</v>
      </c>
      <c r="GA111" s="3">
        <f t="shared" si="88"/>
        <v>0</v>
      </c>
      <c r="GB111" s="41" t="s">
        <v>0</v>
      </c>
      <c r="GC111" s="41">
        <f t="shared" si="59"/>
        <v>3.7477857142857136</v>
      </c>
      <c r="GD111" s="4">
        <f t="shared" si="60"/>
        <v>3.5966246736168026</v>
      </c>
      <c r="GE111" s="41">
        <f t="shared" si="89"/>
        <v>13.479378571428571</v>
      </c>
      <c r="GF111" s="41">
        <f>CG111+DC111</f>
        <v>1.1360000000000001</v>
      </c>
      <c r="GG111" s="4">
        <f>(CG111*CP111+DC111*DL111)/GF111</f>
        <v>2.5024647887323943</v>
      </c>
      <c r="GH111" s="41">
        <f t="shared" ref="GH111:GH112" si="97">GF111*GG111</f>
        <v>2.8428000000000004</v>
      </c>
      <c r="GI111" s="41" t="s">
        <v>0</v>
      </c>
    </row>
    <row r="112" spans="1:191" x14ac:dyDescent="0.55000000000000004">
      <c r="A112" s="41" t="s">
        <v>1224</v>
      </c>
      <c r="B112" s="41" t="s">
        <v>60</v>
      </c>
      <c r="C112" s="41" t="s">
        <v>61</v>
      </c>
      <c r="D112" s="41" t="s">
        <v>62</v>
      </c>
      <c r="E112" s="41" t="s">
        <v>1790</v>
      </c>
      <c r="F112" s="41">
        <v>0</v>
      </c>
      <c r="G112" s="41" t="s">
        <v>67</v>
      </c>
      <c r="H112" s="41">
        <v>0</v>
      </c>
      <c r="I112" s="41">
        <v>0.11784654400000001</v>
      </c>
      <c r="J112" s="41">
        <v>1.1971018E-2</v>
      </c>
      <c r="K112" s="41">
        <v>0</v>
      </c>
      <c r="L112" s="41">
        <v>2.9234400000000004E-2</v>
      </c>
      <c r="M112" s="41" t="s">
        <v>268</v>
      </c>
      <c r="N112" s="41" t="s">
        <v>249</v>
      </c>
      <c r="O112" s="41" t="s">
        <v>1878</v>
      </c>
      <c r="P112" s="41" t="s">
        <v>1914</v>
      </c>
      <c r="S112" s="7">
        <v>0</v>
      </c>
      <c r="T112" s="7"/>
      <c r="U112" s="7"/>
      <c r="V112" s="7"/>
      <c r="W112" s="7"/>
      <c r="X112" s="7"/>
      <c r="Y112" s="7"/>
      <c r="Z112" s="7"/>
      <c r="AA112" s="7"/>
      <c r="AB112" s="7"/>
      <c r="AC112" s="7"/>
      <c r="AD112" s="7"/>
      <c r="AE112" s="7"/>
      <c r="AF112" s="7"/>
      <c r="AO112" s="80">
        <f>0.132279+0.055779+0.162338+0.191535+0.901865+0.075707+0.1972+4.428</f>
        <v>6.1447029999999998</v>
      </c>
      <c r="AP112" s="7"/>
      <c r="AQ112" s="7"/>
      <c r="AR112" s="7"/>
      <c r="AS112" s="7"/>
      <c r="AT112" s="7"/>
      <c r="AU112" s="7"/>
      <c r="AV112" s="7"/>
      <c r="AW112" s="7"/>
      <c r="AX112" s="81">
        <f>(4.6*0.132279+5.9*0.055779+4*0.162338+5.5*0.191535+5.6*0.901865+5.2*0.075707+0.8*0.1972+0.8*4.428)/AO112</f>
        <v>1.9178558182551706</v>
      </c>
      <c r="AY112" s="80">
        <f>(0*0.132279+0*0.055779+0*0.162338+0*0.191535+0*0.901865+0*0.075707+0.028*0.1972+0.028*4.428)/(0.132279+0.055779+0.162338+0.191535+0.901865+0.075707+0.1972+4.428)</f>
        <v>2.1075973891659206E-2</v>
      </c>
      <c r="AZ112" s="7"/>
      <c r="BA112" s="7"/>
      <c r="BB112" s="7"/>
      <c r="BC112" s="7"/>
      <c r="BD112" s="7"/>
      <c r="BE112" s="7"/>
      <c r="BF112" s="7"/>
      <c r="BG112" s="7"/>
      <c r="BK112" s="1">
        <f>0.055219+0.02056+0.256977+0.3578</f>
        <v>0.69055599999999995</v>
      </c>
      <c r="BL112" s="7"/>
      <c r="BM112" s="7"/>
      <c r="BN112" s="7"/>
      <c r="BO112" s="7"/>
      <c r="BP112" s="7"/>
      <c r="BQ112" s="7"/>
      <c r="BR112" s="7"/>
      <c r="BS112" s="7"/>
      <c r="BT112" s="81">
        <f>(3.9*0.055219+4.1*0.02056+2.1*0.256977+1*0.3578)/BK112</f>
        <v>1.7335332688442358</v>
      </c>
      <c r="BU112" s="80">
        <f>(0*0.132279+0*0.055779+0*0.162338+0*0.191535+0*0.901865+0*0.075707+0.028*0.1972+0.028*4.428)/(0.132279+0.055779+0.162338+0.191535+0.901865+0.075707+0.1972+4.428)</f>
        <v>2.1075973891659206E-2</v>
      </c>
      <c r="CG112" s="41">
        <v>0</v>
      </c>
      <c r="DC112" s="1">
        <v>0.74960000000000004</v>
      </c>
      <c r="DD112" s="7"/>
      <c r="DE112" s="7"/>
      <c r="DF112" s="7"/>
      <c r="DG112" s="7"/>
      <c r="DH112" s="7"/>
      <c r="DI112" s="7"/>
      <c r="DJ112" s="7"/>
      <c r="DK112" s="7"/>
      <c r="DL112" s="7">
        <v>3.9</v>
      </c>
      <c r="DM112" s="80">
        <f>(0*0.132279+0*0.055779+0*0.162338+0*0.191535+0*0.901865+0*0.075707+0.028*0.1972+0.028*4.428)/(0.132279+0.055779+0.162338+0.191535+0.901865+0.075707+0.1972+4.428)</f>
        <v>2.1075973891659206E-2</v>
      </c>
      <c r="DY112" s="7" t="s">
        <v>1880</v>
      </c>
      <c r="DZ112" s="7">
        <f t="shared" si="50"/>
        <v>1.899233986598021</v>
      </c>
      <c r="EA112" s="41" t="s">
        <v>64</v>
      </c>
      <c r="EB112" s="41" t="s">
        <v>0</v>
      </c>
      <c r="EC112" s="41">
        <f t="shared" si="61"/>
        <v>0</v>
      </c>
      <c r="ED112" s="41">
        <f t="shared" si="51"/>
        <v>0.11784654400000001</v>
      </c>
      <c r="EE112" s="41">
        <f t="shared" si="52"/>
        <v>1.1971018E-2</v>
      </c>
      <c r="EF112" s="41">
        <f t="shared" si="53"/>
        <v>0</v>
      </c>
      <c r="EG112" s="41">
        <f t="shared" si="54"/>
        <v>2.9234400000000004E-2</v>
      </c>
      <c r="EI112" s="5">
        <f t="shared" si="62"/>
        <v>264.37081692095165</v>
      </c>
      <c r="EJ112" s="3">
        <f t="shared" si="55"/>
        <v>1807.0430056962869</v>
      </c>
      <c r="EK112" s="3">
        <f t="shared" si="63"/>
        <v>0</v>
      </c>
      <c r="EL112" s="3">
        <f t="shared" si="64"/>
        <v>0</v>
      </c>
      <c r="EM112" s="3">
        <f t="shared" si="65"/>
        <v>0</v>
      </c>
      <c r="EN112" s="3">
        <f t="shared" si="66"/>
        <v>0</v>
      </c>
      <c r="EO112" s="3">
        <f t="shared" si="67"/>
        <v>0</v>
      </c>
      <c r="EP112" s="3">
        <f t="shared" si="68"/>
        <v>0</v>
      </c>
      <c r="EQ112" s="3">
        <f t="shared" si="69"/>
        <v>0</v>
      </c>
      <c r="ER112" s="3">
        <f t="shared" si="70"/>
        <v>0</v>
      </c>
      <c r="ES112" s="3">
        <f t="shared" si="71"/>
        <v>129.81756200000001</v>
      </c>
      <c r="ET112" s="3">
        <f t="shared" si="72"/>
        <v>1.4405974022672858</v>
      </c>
      <c r="EU112" s="3">
        <f t="shared" si="73"/>
        <v>0</v>
      </c>
      <c r="EV112" s="3">
        <f t="shared" si="74"/>
        <v>0</v>
      </c>
      <c r="EW112" s="3">
        <f t="shared" si="75"/>
        <v>0</v>
      </c>
      <c r="EX112" s="3">
        <f t="shared" si="76"/>
        <v>0</v>
      </c>
      <c r="EY112" s="3">
        <f t="shared" si="77"/>
        <v>0</v>
      </c>
      <c r="EZ112" s="3">
        <f t="shared" si="78"/>
        <v>0</v>
      </c>
      <c r="FA112" s="3">
        <f t="shared" si="79"/>
        <v>0</v>
      </c>
      <c r="FB112" s="3">
        <f t="shared" si="80"/>
        <v>0</v>
      </c>
      <c r="FC112" s="3">
        <f t="shared" si="56"/>
        <v>0</v>
      </c>
      <c r="FD112" s="41">
        <f t="shared" si="81"/>
        <v>0</v>
      </c>
      <c r="FF112" s="5">
        <f>FG112/(CG112+DC112)</f>
        <v>526.75127191848719</v>
      </c>
      <c r="FG112" s="3">
        <f t="shared" si="57"/>
        <v>394.85275343009801</v>
      </c>
      <c r="FH112" s="3">
        <f t="shared" si="58"/>
        <v>0</v>
      </c>
      <c r="FI112" s="3">
        <f t="shared" si="82"/>
        <v>0</v>
      </c>
      <c r="FJ112" s="3">
        <f t="shared" si="82"/>
        <v>0</v>
      </c>
      <c r="FK112" s="3">
        <f t="shared" si="48"/>
        <v>0</v>
      </c>
      <c r="FL112" s="3">
        <f t="shared" si="48"/>
        <v>0</v>
      </c>
      <c r="FM112" s="3">
        <f t="shared" si="48"/>
        <v>0</v>
      </c>
      <c r="FN112" s="3">
        <f t="shared" si="47"/>
        <v>0</v>
      </c>
      <c r="FO112" s="3">
        <f t="shared" si="47"/>
        <v>0</v>
      </c>
      <c r="FP112" s="3">
        <f t="shared" si="47"/>
        <v>29.234400000000001</v>
      </c>
      <c r="FQ112" s="3">
        <f t="shared" si="47"/>
        <v>0.15798550029187741</v>
      </c>
      <c r="FR112" s="3">
        <f t="shared" si="83"/>
        <v>0</v>
      </c>
      <c r="FS112" s="3">
        <f t="shared" si="83"/>
        <v>0</v>
      </c>
      <c r="FT112" s="3">
        <f t="shared" si="83"/>
        <v>0</v>
      </c>
      <c r="FU112" s="3">
        <f t="shared" si="84"/>
        <v>0</v>
      </c>
      <c r="FV112" s="3">
        <f t="shared" si="84"/>
        <v>0</v>
      </c>
      <c r="FW112" s="3">
        <f t="shared" si="84"/>
        <v>0</v>
      </c>
      <c r="FX112" s="3">
        <f t="shared" si="85"/>
        <v>0</v>
      </c>
      <c r="FY112" s="3">
        <f t="shared" si="86"/>
        <v>0</v>
      </c>
      <c r="FZ112" s="3">
        <f t="shared" si="87"/>
        <v>0</v>
      </c>
      <c r="GA112" s="3">
        <f t="shared" si="88"/>
        <v>0</v>
      </c>
      <c r="GB112" s="41" t="s">
        <v>0</v>
      </c>
      <c r="GC112" s="41">
        <f t="shared" si="59"/>
        <v>6.8352589999999998</v>
      </c>
      <c r="GD112" s="4">
        <f t="shared" si="60"/>
        <v>1.899233986598021</v>
      </c>
      <c r="GE112" s="41">
        <f t="shared" si="89"/>
        <v>12.981756200000001</v>
      </c>
      <c r="GF112" s="41">
        <f>CG112+DC112</f>
        <v>0.74960000000000004</v>
      </c>
      <c r="GG112" s="4">
        <f>(CG112*CP112+DC112*DL112)/GF112</f>
        <v>3.9</v>
      </c>
      <c r="GH112" s="41">
        <f t="shared" si="97"/>
        <v>2.9234400000000003</v>
      </c>
      <c r="GI112" s="41" t="s">
        <v>0</v>
      </c>
    </row>
    <row r="113" spans="1:191" x14ac:dyDescent="0.55000000000000004">
      <c r="A113" s="41" t="s">
        <v>1225</v>
      </c>
      <c r="B113" s="41" t="s">
        <v>60</v>
      </c>
      <c r="C113" s="41" t="s">
        <v>65</v>
      </c>
      <c r="D113" s="41" t="s">
        <v>1792</v>
      </c>
      <c r="E113" s="41" t="s">
        <v>1790</v>
      </c>
      <c r="F113" s="41">
        <v>0</v>
      </c>
      <c r="G113" s="41" t="s">
        <v>67</v>
      </c>
      <c r="H113" s="41">
        <v>0</v>
      </c>
      <c r="I113" s="41">
        <v>5.16E-2</v>
      </c>
      <c r="J113" s="41">
        <v>7.2075E-2</v>
      </c>
      <c r="K113" s="41">
        <v>0</v>
      </c>
      <c r="L113" s="41">
        <v>0</v>
      </c>
      <c r="M113" s="41" t="s">
        <v>314</v>
      </c>
      <c r="N113" s="41" t="s">
        <v>315</v>
      </c>
      <c r="O113" s="41" t="s">
        <v>1878</v>
      </c>
      <c r="P113" s="41" t="s">
        <v>1914</v>
      </c>
      <c r="S113" s="7">
        <v>0</v>
      </c>
      <c r="T113" s="7"/>
      <c r="U113" s="7"/>
      <c r="V113" s="7"/>
      <c r="W113" s="7"/>
      <c r="X113" s="7"/>
      <c r="Y113" s="7"/>
      <c r="Z113" s="7"/>
      <c r="AA113" s="7"/>
      <c r="AB113" s="7"/>
      <c r="AC113" s="7"/>
      <c r="AD113" s="7"/>
      <c r="AE113" s="7"/>
      <c r="AF113" s="7"/>
      <c r="AO113" s="7">
        <v>2.58</v>
      </c>
      <c r="AP113" s="79">
        <v>0.2</v>
      </c>
      <c r="AQ113" s="7"/>
      <c r="AR113" s="7"/>
      <c r="AS113" s="7"/>
      <c r="AT113" s="7"/>
      <c r="AU113" s="7"/>
      <c r="AV113" s="7"/>
      <c r="AW113" s="7"/>
      <c r="AX113" s="81">
        <v>2</v>
      </c>
      <c r="AY113" s="79">
        <v>0.03</v>
      </c>
      <c r="AZ113" s="7"/>
      <c r="BA113" s="7"/>
      <c r="BB113" s="7"/>
      <c r="BC113" s="7"/>
      <c r="BD113" s="7"/>
      <c r="BE113" s="7"/>
      <c r="BF113" s="7"/>
      <c r="BG113" s="7"/>
      <c r="BK113" s="41">
        <v>4.8049999999999997</v>
      </c>
      <c r="BL113" s="79">
        <v>0.2</v>
      </c>
      <c r="BM113" s="7"/>
      <c r="BN113" s="7"/>
      <c r="BO113" s="7"/>
      <c r="BP113" s="7"/>
      <c r="BQ113" s="7"/>
      <c r="BR113" s="7"/>
      <c r="BS113" s="7"/>
      <c r="BT113" s="7">
        <v>1.5</v>
      </c>
      <c r="BU113" s="79">
        <v>0.03</v>
      </c>
      <c r="CG113" s="41">
        <v>0</v>
      </c>
      <c r="DC113" s="41">
        <v>0</v>
      </c>
      <c r="DD113" s="7"/>
      <c r="DE113" s="7"/>
      <c r="DF113" s="7"/>
      <c r="DG113" s="7"/>
      <c r="DH113" s="7"/>
      <c r="DI113" s="7"/>
      <c r="DJ113" s="7"/>
      <c r="DK113" s="7"/>
      <c r="DL113" s="7"/>
      <c r="DM113" s="7"/>
      <c r="DY113" s="7" t="s">
        <v>1880</v>
      </c>
      <c r="DZ113" s="7">
        <f t="shared" si="50"/>
        <v>1.6746784021665537</v>
      </c>
      <c r="EA113" s="41" t="s">
        <v>64</v>
      </c>
      <c r="EB113" s="41" t="s">
        <v>0</v>
      </c>
      <c r="EC113" s="41">
        <f t="shared" si="61"/>
        <v>0</v>
      </c>
      <c r="ED113" s="41">
        <f t="shared" si="51"/>
        <v>5.16E-2</v>
      </c>
      <c r="EE113" s="41">
        <f t="shared" si="52"/>
        <v>7.2075E-2</v>
      </c>
      <c r="EF113" s="41">
        <f t="shared" si="53"/>
        <v>0</v>
      </c>
      <c r="EG113" s="41">
        <f t="shared" si="54"/>
        <v>0</v>
      </c>
      <c r="EI113" s="5">
        <f t="shared" si="62"/>
        <v>254.45441486012186</v>
      </c>
      <c r="EJ113" s="3">
        <f t="shared" si="55"/>
        <v>1879.1458537419999</v>
      </c>
      <c r="EK113" s="3">
        <f t="shared" si="63"/>
        <v>14.769999999999998</v>
      </c>
      <c r="EL113" s="3">
        <f t="shared" si="64"/>
        <v>0</v>
      </c>
      <c r="EM113" s="3">
        <f t="shared" si="65"/>
        <v>0</v>
      </c>
      <c r="EN113" s="3">
        <f t="shared" si="66"/>
        <v>0</v>
      </c>
      <c r="EO113" s="3">
        <f t="shared" si="67"/>
        <v>0</v>
      </c>
      <c r="EP113" s="3">
        <f t="shared" si="68"/>
        <v>0</v>
      </c>
      <c r="EQ113" s="3">
        <f t="shared" si="69"/>
        <v>0</v>
      </c>
      <c r="ER113" s="3">
        <f t="shared" si="70"/>
        <v>0</v>
      </c>
      <c r="ES113" s="3">
        <f t="shared" si="71"/>
        <v>123.675</v>
      </c>
      <c r="ET113" s="3">
        <f t="shared" si="72"/>
        <v>2.2155</v>
      </c>
      <c r="EU113" s="3">
        <f t="shared" si="73"/>
        <v>0</v>
      </c>
      <c r="EV113" s="3">
        <f t="shared" si="74"/>
        <v>0</v>
      </c>
      <c r="EW113" s="3">
        <f t="shared" si="75"/>
        <v>0</v>
      </c>
      <c r="EX113" s="3">
        <f t="shared" si="76"/>
        <v>0</v>
      </c>
      <c r="EY113" s="3">
        <f t="shared" si="77"/>
        <v>0</v>
      </c>
      <c r="EZ113" s="3">
        <f t="shared" si="78"/>
        <v>0</v>
      </c>
      <c r="FA113" s="3">
        <f t="shared" si="79"/>
        <v>0</v>
      </c>
      <c r="FB113" s="3">
        <f t="shared" si="80"/>
        <v>0</v>
      </c>
      <c r="FC113" s="3">
        <f t="shared" si="56"/>
        <v>0</v>
      </c>
      <c r="FD113" s="41">
        <f t="shared" si="81"/>
        <v>0</v>
      </c>
      <c r="FG113" s="3">
        <f t="shared" si="57"/>
        <v>0</v>
      </c>
      <c r="FH113" s="3">
        <f t="shared" si="58"/>
        <v>0</v>
      </c>
      <c r="FI113" s="3">
        <f t="shared" si="82"/>
        <v>0</v>
      </c>
      <c r="FJ113" s="3">
        <f t="shared" si="82"/>
        <v>0</v>
      </c>
      <c r="FK113" s="3">
        <f t="shared" si="48"/>
        <v>0</v>
      </c>
      <c r="FL113" s="3">
        <f t="shared" si="48"/>
        <v>0</v>
      </c>
      <c r="FM113" s="3">
        <f t="shared" si="48"/>
        <v>0</v>
      </c>
      <c r="FN113" s="3">
        <f t="shared" si="47"/>
        <v>0</v>
      </c>
      <c r="FO113" s="3">
        <f t="shared" si="47"/>
        <v>0</v>
      </c>
      <c r="FP113" s="3">
        <f t="shared" si="47"/>
        <v>0</v>
      </c>
      <c r="FQ113" s="3">
        <f t="shared" si="47"/>
        <v>0</v>
      </c>
      <c r="FR113" s="3">
        <f t="shared" si="83"/>
        <v>0</v>
      </c>
      <c r="FS113" s="3">
        <f t="shared" si="83"/>
        <v>0</v>
      </c>
      <c r="FT113" s="3">
        <f t="shared" si="83"/>
        <v>0</v>
      </c>
      <c r="FU113" s="3">
        <f t="shared" si="84"/>
        <v>0</v>
      </c>
      <c r="FV113" s="3">
        <f t="shared" si="84"/>
        <v>0</v>
      </c>
      <c r="FW113" s="3">
        <f t="shared" si="84"/>
        <v>0</v>
      </c>
      <c r="FX113" s="3">
        <f t="shared" si="85"/>
        <v>0</v>
      </c>
      <c r="FY113" s="3">
        <f t="shared" si="86"/>
        <v>0</v>
      </c>
      <c r="FZ113" s="3">
        <f t="shared" si="87"/>
        <v>0</v>
      </c>
      <c r="GA113" s="3">
        <f t="shared" si="88"/>
        <v>0</v>
      </c>
      <c r="GB113" s="41" t="s">
        <v>0</v>
      </c>
      <c r="GC113" s="41">
        <f t="shared" si="59"/>
        <v>7.3849999999999998</v>
      </c>
      <c r="GD113" s="4">
        <f t="shared" si="60"/>
        <v>1.6746784021665537</v>
      </c>
      <c r="GE113" s="41">
        <f t="shared" si="89"/>
        <v>12.3675</v>
      </c>
      <c r="GI113" s="41" t="s">
        <v>0</v>
      </c>
    </row>
    <row r="114" spans="1:191" x14ac:dyDescent="0.55000000000000004">
      <c r="A114" s="41" t="s">
        <v>1226</v>
      </c>
      <c r="B114" s="41" t="s">
        <v>60</v>
      </c>
      <c r="C114" s="41" t="s">
        <v>61</v>
      </c>
      <c r="D114" s="41" t="s">
        <v>62</v>
      </c>
      <c r="E114" s="41" t="s">
        <v>1790</v>
      </c>
      <c r="F114" s="41">
        <v>0</v>
      </c>
      <c r="G114" s="41" t="s">
        <v>67</v>
      </c>
      <c r="H114" s="41">
        <v>2.1704919999999999E-2</v>
      </c>
      <c r="I114" s="41">
        <v>8.4728207000000014E-2</v>
      </c>
      <c r="J114" s="41">
        <v>1.0136727999999999E-2</v>
      </c>
      <c r="K114" s="41">
        <v>3.4047999999999999E-3</v>
      </c>
      <c r="L114" s="41">
        <v>6.8339999999999998E-2</v>
      </c>
      <c r="M114" s="41" t="s">
        <v>261</v>
      </c>
      <c r="N114" s="41" t="s">
        <v>249</v>
      </c>
      <c r="O114" s="41" t="s">
        <v>1878</v>
      </c>
      <c r="P114" s="41" t="s">
        <v>1914</v>
      </c>
      <c r="S114" s="80">
        <v>0.36787999999999998</v>
      </c>
      <c r="T114" s="7"/>
      <c r="U114" s="7"/>
      <c r="V114" s="7"/>
      <c r="W114" s="7"/>
      <c r="X114" s="7"/>
      <c r="Y114" s="7"/>
      <c r="Z114" s="7"/>
      <c r="AA114" s="7"/>
      <c r="AB114" s="7">
        <v>5.9</v>
      </c>
      <c r="AC114" s="7"/>
      <c r="AD114" s="7"/>
      <c r="AE114" s="7"/>
      <c r="AF114" s="7"/>
      <c r="AO114" s="80">
        <f>1.322173+0.48</f>
        <v>1.802173</v>
      </c>
      <c r="AP114" s="7"/>
      <c r="AQ114" s="7"/>
      <c r="AR114" s="7"/>
      <c r="AS114" s="7"/>
      <c r="AT114" s="7"/>
      <c r="AU114" s="7"/>
      <c r="AV114" s="7"/>
      <c r="AW114" s="7"/>
      <c r="AX114" s="81">
        <f>(5.9*1.322173+1.4*0.48)/AO114</f>
        <v>4.7014469199127946</v>
      </c>
      <c r="AY114" s="7"/>
      <c r="AZ114" s="7"/>
      <c r="BA114" s="7"/>
      <c r="BB114" s="7"/>
      <c r="BC114" s="7"/>
      <c r="BD114" s="7"/>
      <c r="BE114" s="7"/>
      <c r="BF114" s="7"/>
      <c r="BG114" s="7"/>
      <c r="BK114" s="1">
        <v>0.18101300000000001</v>
      </c>
      <c r="BL114" s="7"/>
      <c r="BM114" s="7"/>
      <c r="BN114" s="7"/>
      <c r="BO114" s="7"/>
      <c r="BP114" s="7"/>
      <c r="BQ114" s="7"/>
      <c r="BR114" s="7"/>
      <c r="BS114" s="7"/>
      <c r="BT114" s="7">
        <v>5.6</v>
      </c>
      <c r="BU114" s="7"/>
      <c r="CG114" s="1">
        <v>8.9599999999999999E-2</v>
      </c>
      <c r="CP114" s="41">
        <v>3.8</v>
      </c>
      <c r="DC114" s="1">
        <v>1.7084999999999999</v>
      </c>
      <c r="DD114" s="7"/>
      <c r="DE114" s="7"/>
      <c r="DF114" s="7"/>
      <c r="DG114" s="7"/>
      <c r="DH114" s="7"/>
      <c r="DI114" s="7"/>
      <c r="DJ114" s="7"/>
      <c r="DK114" s="7"/>
      <c r="DL114" s="81">
        <v>4</v>
      </c>
      <c r="DM114" s="7"/>
      <c r="DY114" s="7" t="s">
        <v>1880</v>
      </c>
      <c r="DZ114" s="7">
        <f t="shared" si="50"/>
        <v>4.9581702512817589</v>
      </c>
      <c r="EA114" s="41" t="s">
        <v>64</v>
      </c>
      <c r="EB114" s="41" t="s">
        <v>0</v>
      </c>
      <c r="EC114" s="41">
        <f t="shared" si="61"/>
        <v>2.1704919999999999E-2</v>
      </c>
      <c r="ED114" s="41">
        <f t="shared" si="51"/>
        <v>8.4728207000000014E-2</v>
      </c>
      <c r="EE114" s="41">
        <f t="shared" si="52"/>
        <v>1.0136727999999999E-2</v>
      </c>
      <c r="EF114" s="41">
        <f t="shared" si="53"/>
        <v>3.4047999999999999E-3</v>
      </c>
      <c r="EG114" s="41">
        <f t="shared" si="54"/>
        <v>6.8339999999999998E-2</v>
      </c>
      <c r="EI114" s="5">
        <f t="shared" si="62"/>
        <v>650.21444675308987</v>
      </c>
      <c r="EJ114" s="3">
        <f t="shared" si="55"/>
        <v>1528.6970784700002</v>
      </c>
      <c r="EK114" s="3">
        <f t="shared" si="63"/>
        <v>0</v>
      </c>
      <c r="EL114" s="3">
        <f t="shared" si="64"/>
        <v>0</v>
      </c>
      <c r="EM114" s="3">
        <f t="shared" si="65"/>
        <v>0</v>
      </c>
      <c r="EN114" s="3">
        <f t="shared" si="66"/>
        <v>0</v>
      </c>
      <c r="EO114" s="3">
        <f t="shared" si="67"/>
        <v>0</v>
      </c>
      <c r="EP114" s="3">
        <f t="shared" si="68"/>
        <v>0</v>
      </c>
      <c r="EQ114" s="3">
        <f t="shared" si="69"/>
        <v>0</v>
      </c>
      <c r="ER114" s="3">
        <f t="shared" si="70"/>
        <v>0</v>
      </c>
      <c r="ES114" s="3">
        <f t="shared" si="71"/>
        <v>116.569855</v>
      </c>
      <c r="ET114" s="3">
        <f t="shared" si="72"/>
        <v>0</v>
      </c>
      <c r="EU114" s="3">
        <f t="shared" si="73"/>
        <v>0</v>
      </c>
      <c r="EV114" s="3">
        <f t="shared" si="74"/>
        <v>0</v>
      </c>
      <c r="EW114" s="3">
        <f t="shared" si="75"/>
        <v>0</v>
      </c>
      <c r="EX114" s="3">
        <f t="shared" si="76"/>
        <v>0</v>
      </c>
      <c r="EY114" s="3">
        <f t="shared" si="77"/>
        <v>0</v>
      </c>
      <c r="EZ114" s="3">
        <f t="shared" si="78"/>
        <v>0</v>
      </c>
      <c r="FA114" s="3">
        <f t="shared" si="79"/>
        <v>0</v>
      </c>
      <c r="FB114" s="3">
        <f t="shared" si="80"/>
        <v>0</v>
      </c>
      <c r="FC114" s="3">
        <f t="shared" si="56"/>
        <v>0</v>
      </c>
      <c r="FD114" s="41">
        <f t="shared" si="81"/>
        <v>0</v>
      </c>
      <c r="FF114" s="5">
        <f>FG114/(CG114+DC114)</f>
        <v>523.25304888493417</v>
      </c>
      <c r="FG114" s="3">
        <f t="shared" si="57"/>
        <v>940.86130719999994</v>
      </c>
      <c r="FH114" s="3">
        <f t="shared" si="58"/>
        <v>0</v>
      </c>
      <c r="FI114" s="3">
        <f t="shared" si="82"/>
        <v>0</v>
      </c>
      <c r="FJ114" s="3">
        <f t="shared" si="82"/>
        <v>0</v>
      </c>
      <c r="FK114" s="3">
        <f t="shared" si="48"/>
        <v>0</v>
      </c>
      <c r="FL114" s="3">
        <f t="shared" si="48"/>
        <v>0</v>
      </c>
      <c r="FM114" s="3">
        <f t="shared" si="48"/>
        <v>0</v>
      </c>
      <c r="FN114" s="3">
        <f t="shared" si="47"/>
        <v>0</v>
      </c>
      <c r="FO114" s="3">
        <f t="shared" si="47"/>
        <v>0</v>
      </c>
      <c r="FP114" s="3">
        <f t="shared" si="47"/>
        <v>71.744799999999998</v>
      </c>
      <c r="FQ114" s="3">
        <f t="shared" si="47"/>
        <v>0</v>
      </c>
      <c r="FR114" s="3">
        <f t="shared" si="83"/>
        <v>0</v>
      </c>
      <c r="FS114" s="3">
        <f t="shared" si="83"/>
        <v>0</v>
      </c>
      <c r="FT114" s="3">
        <f t="shared" si="83"/>
        <v>0</v>
      </c>
      <c r="FU114" s="3">
        <f t="shared" si="84"/>
        <v>0</v>
      </c>
      <c r="FV114" s="3">
        <f t="shared" si="84"/>
        <v>0</v>
      </c>
      <c r="FW114" s="3">
        <f t="shared" si="84"/>
        <v>0</v>
      </c>
      <c r="FX114" s="3">
        <f t="shared" si="85"/>
        <v>0</v>
      </c>
      <c r="FY114" s="3">
        <f t="shared" si="86"/>
        <v>0</v>
      </c>
      <c r="FZ114" s="3">
        <f t="shared" si="87"/>
        <v>0</v>
      </c>
      <c r="GA114" s="3">
        <f t="shared" si="88"/>
        <v>0</v>
      </c>
      <c r="GB114" s="41" t="s">
        <v>0</v>
      </c>
      <c r="GC114" s="41">
        <f t="shared" si="59"/>
        <v>2.3510660000000003</v>
      </c>
      <c r="GD114" s="4">
        <f t="shared" si="60"/>
        <v>4.9581702512817589</v>
      </c>
      <c r="GE114" s="41">
        <f t="shared" si="89"/>
        <v>11.656985500000001</v>
      </c>
      <c r="GF114" s="41">
        <f>CG114+DC114</f>
        <v>1.7980999999999998</v>
      </c>
      <c r="GG114" s="4">
        <f>(CG114*CP114+DC114*DL114)/GF114</f>
        <v>3.990033924698293</v>
      </c>
      <c r="GH114" s="41">
        <f t="shared" ref="GH114" si="98">GF114*GG114</f>
        <v>7.17448</v>
      </c>
      <c r="GI114" s="41" t="s">
        <v>0</v>
      </c>
    </row>
    <row r="115" spans="1:191" x14ac:dyDescent="0.55000000000000004">
      <c r="A115" s="41" t="s">
        <v>1227</v>
      </c>
      <c r="B115" s="41" t="s">
        <v>60</v>
      </c>
      <c r="C115" s="41" t="s">
        <v>69</v>
      </c>
      <c r="D115" s="41" t="s">
        <v>66</v>
      </c>
      <c r="E115" s="41" t="s">
        <v>1790</v>
      </c>
      <c r="F115" s="41">
        <v>0</v>
      </c>
      <c r="G115" s="41" t="s">
        <v>67</v>
      </c>
      <c r="H115" s="41">
        <v>4.7500000000000001E-2</v>
      </c>
      <c r="I115" s="41">
        <v>3.5989999999999994E-2</v>
      </c>
      <c r="J115" s="41">
        <v>1.6469999999999999E-2</v>
      </c>
      <c r="K115" s="41">
        <v>0</v>
      </c>
      <c r="L115" s="41">
        <v>0</v>
      </c>
      <c r="M115" s="41" t="s">
        <v>262</v>
      </c>
      <c r="N115" s="41" t="s">
        <v>263</v>
      </c>
      <c r="O115" s="41" t="s">
        <v>1917</v>
      </c>
      <c r="P115" s="41" t="s">
        <v>1917</v>
      </c>
      <c r="S115" s="7">
        <v>12.5</v>
      </c>
      <c r="T115" s="7">
        <v>0.11</v>
      </c>
      <c r="U115" s="7"/>
      <c r="V115" s="7"/>
      <c r="W115" s="7"/>
      <c r="X115" s="7"/>
      <c r="Y115" s="7"/>
      <c r="Z115" s="7"/>
      <c r="AA115" s="7"/>
      <c r="AB115" s="7">
        <v>0.38</v>
      </c>
      <c r="AC115" s="7">
        <v>2.5000000000000001E-2</v>
      </c>
      <c r="AD115" s="7"/>
      <c r="AE115" s="7"/>
      <c r="AF115" s="7"/>
      <c r="AO115" s="7">
        <v>6.1</v>
      </c>
      <c r="AP115" s="7">
        <v>0.08</v>
      </c>
      <c r="AQ115" s="7"/>
      <c r="AR115" s="7"/>
      <c r="AS115" s="7"/>
      <c r="AT115" s="7"/>
      <c r="AU115" s="7"/>
      <c r="AV115" s="7"/>
      <c r="AW115" s="7"/>
      <c r="AX115" s="7">
        <v>0.59</v>
      </c>
      <c r="AY115" s="7">
        <v>2.1999999999999999E-2</v>
      </c>
      <c r="AZ115" s="7"/>
      <c r="BA115" s="7"/>
      <c r="BB115" s="7"/>
      <c r="BC115" s="7"/>
      <c r="BD115" s="7"/>
      <c r="BE115" s="7"/>
      <c r="BF115" s="7"/>
      <c r="BG115" s="7"/>
      <c r="BK115" s="41">
        <v>6.1</v>
      </c>
      <c r="BL115" s="7">
        <v>0.06</v>
      </c>
      <c r="BM115" s="7"/>
      <c r="BN115" s="7"/>
      <c r="BO115" s="7"/>
      <c r="BP115" s="7"/>
      <c r="BQ115" s="7"/>
      <c r="BR115" s="7"/>
      <c r="BS115" s="7"/>
      <c r="BT115" s="7">
        <v>0.27</v>
      </c>
      <c r="BU115" s="7">
        <v>1.6E-2</v>
      </c>
      <c r="CG115" s="41">
        <v>0</v>
      </c>
      <c r="DC115" s="41">
        <v>0</v>
      </c>
      <c r="DD115" s="7"/>
      <c r="DE115" s="7"/>
      <c r="DF115" s="7"/>
      <c r="DG115" s="7"/>
      <c r="DH115" s="7"/>
      <c r="DI115" s="7"/>
      <c r="DJ115" s="7"/>
      <c r="DK115" s="7"/>
      <c r="DL115" s="7"/>
      <c r="DM115" s="7"/>
      <c r="DY115" s="7" t="s">
        <v>1880</v>
      </c>
      <c r="DZ115" s="7">
        <f t="shared" si="50"/>
        <v>0.40469635627530359</v>
      </c>
      <c r="EA115" s="41" t="s">
        <v>64</v>
      </c>
      <c r="EB115" s="41" t="s">
        <v>0</v>
      </c>
      <c r="EC115" s="41">
        <f t="shared" si="61"/>
        <v>4.7500000000000001E-2</v>
      </c>
      <c r="ED115" s="41">
        <f t="shared" si="51"/>
        <v>3.5989999999999994E-2</v>
      </c>
      <c r="EE115" s="41">
        <f t="shared" si="52"/>
        <v>1.6469999999999999E-2</v>
      </c>
      <c r="EF115" s="41">
        <f t="shared" si="53"/>
        <v>0</v>
      </c>
      <c r="EG115" s="41">
        <f t="shared" si="54"/>
        <v>0</v>
      </c>
      <c r="EI115" s="5">
        <f t="shared" si="62"/>
        <v>74.963542096032384</v>
      </c>
      <c r="EJ115" s="3">
        <f t="shared" si="55"/>
        <v>1851.599489772</v>
      </c>
      <c r="EK115" s="3">
        <f t="shared" si="63"/>
        <v>22.29</v>
      </c>
      <c r="EL115" s="3">
        <f t="shared" si="64"/>
        <v>0</v>
      </c>
      <c r="EM115" s="3">
        <f t="shared" si="65"/>
        <v>0</v>
      </c>
      <c r="EN115" s="3">
        <f t="shared" si="66"/>
        <v>0</v>
      </c>
      <c r="EO115" s="3">
        <f t="shared" si="67"/>
        <v>0</v>
      </c>
      <c r="EP115" s="3">
        <f t="shared" si="68"/>
        <v>0</v>
      </c>
      <c r="EQ115" s="3">
        <f t="shared" si="69"/>
        <v>0</v>
      </c>
      <c r="ER115" s="3">
        <f t="shared" si="70"/>
        <v>0</v>
      </c>
      <c r="ES115" s="3">
        <f t="shared" si="71"/>
        <v>99.96</v>
      </c>
      <c r="ET115" s="3">
        <f t="shared" si="72"/>
        <v>5.4429999999999996</v>
      </c>
      <c r="EU115" s="3">
        <f t="shared" si="73"/>
        <v>0</v>
      </c>
      <c r="EV115" s="3">
        <f t="shared" si="74"/>
        <v>0</v>
      </c>
      <c r="EW115" s="3">
        <f t="shared" si="75"/>
        <v>0</v>
      </c>
      <c r="EX115" s="3">
        <f t="shared" si="76"/>
        <v>0</v>
      </c>
      <c r="EY115" s="3">
        <f t="shared" si="77"/>
        <v>0</v>
      </c>
      <c r="EZ115" s="3">
        <f t="shared" si="78"/>
        <v>0</v>
      </c>
      <c r="FA115" s="3">
        <f t="shared" si="79"/>
        <v>0</v>
      </c>
      <c r="FB115" s="3">
        <f t="shared" si="80"/>
        <v>0</v>
      </c>
      <c r="FC115" s="3">
        <f t="shared" si="56"/>
        <v>0</v>
      </c>
      <c r="FD115" s="41">
        <f t="shared" si="81"/>
        <v>0</v>
      </c>
      <c r="FG115" s="3">
        <f t="shared" si="57"/>
        <v>0</v>
      </c>
      <c r="FH115" s="3">
        <f t="shared" si="58"/>
        <v>0</v>
      </c>
      <c r="FI115" s="3">
        <f t="shared" si="82"/>
        <v>0</v>
      </c>
      <c r="FJ115" s="3">
        <f t="shared" si="82"/>
        <v>0</v>
      </c>
      <c r="FK115" s="3">
        <f t="shared" si="48"/>
        <v>0</v>
      </c>
      <c r="FL115" s="3">
        <f t="shared" si="48"/>
        <v>0</v>
      </c>
      <c r="FM115" s="3">
        <f t="shared" si="48"/>
        <v>0</v>
      </c>
      <c r="FN115" s="3">
        <f t="shared" si="47"/>
        <v>0</v>
      </c>
      <c r="FO115" s="3">
        <f t="shared" si="47"/>
        <v>0</v>
      </c>
      <c r="FP115" s="3">
        <f t="shared" si="47"/>
        <v>0</v>
      </c>
      <c r="FQ115" s="3">
        <f t="shared" si="47"/>
        <v>0</v>
      </c>
      <c r="FR115" s="3">
        <f t="shared" si="83"/>
        <v>0</v>
      </c>
      <c r="FS115" s="3">
        <f t="shared" si="83"/>
        <v>0</v>
      </c>
      <c r="FT115" s="3">
        <f t="shared" si="83"/>
        <v>0</v>
      </c>
      <c r="FU115" s="3">
        <f t="shared" si="84"/>
        <v>0</v>
      </c>
      <c r="FV115" s="3">
        <f t="shared" si="84"/>
        <v>0</v>
      </c>
      <c r="FW115" s="3">
        <f t="shared" si="84"/>
        <v>0</v>
      </c>
      <c r="FX115" s="3">
        <f t="shared" si="85"/>
        <v>0</v>
      </c>
      <c r="FY115" s="3">
        <f t="shared" si="86"/>
        <v>0</v>
      </c>
      <c r="FZ115" s="3">
        <f t="shared" si="87"/>
        <v>0</v>
      </c>
      <c r="GA115" s="3">
        <f t="shared" si="88"/>
        <v>0</v>
      </c>
      <c r="GB115" s="41" t="s">
        <v>0</v>
      </c>
      <c r="GC115" s="41">
        <f t="shared" si="59"/>
        <v>24.700000000000003</v>
      </c>
      <c r="GD115" s="4">
        <f t="shared" si="60"/>
        <v>0.40469635627530359</v>
      </c>
      <c r="GE115" s="41">
        <f t="shared" si="89"/>
        <v>9.9960000000000004</v>
      </c>
      <c r="GI115" s="41" t="s">
        <v>0</v>
      </c>
    </row>
    <row r="116" spans="1:191" x14ac:dyDescent="0.55000000000000004">
      <c r="A116" s="41" t="s">
        <v>1228</v>
      </c>
      <c r="B116" s="41" t="s">
        <v>60</v>
      </c>
      <c r="C116" s="41" t="s">
        <v>61</v>
      </c>
      <c r="D116" s="41" t="s">
        <v>62</v>
      </c>
      <c r="E116" s="41" t="s">
        <v>1790</v>
      </c>
      <c r="F116" s="41">
        <v>0</v>
      </c>
      <c r="G116" s="41" t="s">
        <v>67</v>
      </c>
      <c r="H116" s="41">
        <v>0</v>
      </c>
      <c r="I116" s="41">
        <v>8.5671299999999992E-2</v>
      </c>
      <c r="J116" s="41">
        <v>1.19823E-2</v>
      </c>
      <c r="K116" s="41">
        <v>0</v>
      </c>
      <c r="L116" s="41">
        <v>3.0084E-2</v>
      </c>
      <c r="M116" s="41" t="s">
        <v>264</v>
      </c>
      <c r="N116" s="41" t="s">
        <v>249</v>
      </c>
      <c r="O116" s="41" t="s">
        <v>1878</v>
      </c>
      <c r="P116" s="41" t="s">
        <v>1914</v>
      </c>
      <c r="S116" s="7">
        <v>0</v>
      </c>
      <c r="T116" s="7"/>
      <c r="U116" s="7"/>
      <c r="V116" s="7"/>
      <c r="W116" s="7"/>
      <c r="X116" s="7"/>
      <c r="Y116" s="7"/>
      <c r="Z116" s="7"/>
      <c r="AA116" s="7"/>
      <c r="AB116" s="7"/>
      <c r="AC116" s="7"/>
      <c r="AD116" s="7"/>
      <c r="AE116" s="7"/>
      <c r="AF116" s="7"/>
      <c r="AO116" s="80">
        <f>3+4.8+0.0549+0.56</f>
        <v>8.4148999999999994</v>
      </c>
      <c r="AP116" s="7"/>
      <c r="AQ116" s="7"/>
      <c r="AR116" s="7"/>
      <c r="AS116" s="7"/>
      <c r="AT116" s="7"/>
      <c r="AU116" s="7"/>
      <c r="AV116" s="7"/>
      <c r="AW116" s="7"/>
      <c r="AX116" s="81">
        <f>(1.5*3+0.7*4.8+3.7*0.0549+0.9*0.56)/AO116</f>
        <v>1.0180905298934033</v>
      </c>
      <c r="AY116" s="7"/>
      <c r="AZ116" s="7"/>
      <c r="BA116" s="7"/>
      <c r="BB116" s="7"/>
      <c r="BC116" s="7"/>
      <c r="BD116" s="7"/>
      <c r="BE116" s="7"/>
      <c r="BF116" s="7"/>
      <c r="BG116" s="7"/>
      <c r="BK116" s="1">
        <f>0.1723+1.441</f>
        <v>1.6133000000000002</v>
      </c>
      <c r="BL116" s="7"/>
      <c r="BM116" s="7"/>
      <c r="BN116" s="7"/>
      <c r="BO116" s="7"/>
      <c r="BP116" s="7"/>
      <c r="BQ116" s="7"/>
      <c r="BR116" s="7"/>
      <c r="BS116" s="7"/>
      <c r="BT116" s="81">
        <f>(1.1*0.1723+0.7*1.441)/BK116</f>
        <v>0.74271989090683677</v>
      </c>
      <c r="BU116" s="7"/>
      <c r="CG116" s="41">
        <v>0</v>
      </c>
      <c r="DC116" s="41">
        <f>2.016+0.093</f>
        <v>2.109</v>
      </c>
      <c r="DD116" s="7"/>
      <c r="DE116" s="7"/>
      <c r="DF116" s="7"/>
      <c r="DG116" s="7"/>
      <c r="DH116" s="7"/>
      <c r="DI116" s="7"/>
      <c r="DJ116" s="7"/>
      <c r="DK116" s="7"/>
      <c r="DL116" s="81">
        <f>(1.4*2.016+2*0.093)/DC116</f>
        <v>1.4264580369843527</v>
      </c>
      <c r="DM116" s="7"/>
      <c r="DY116" s="7" t="s">
        <v>1880</v>
      </c>
      <c r="DZ116" s="7">
        <f t="shared" si="50"/>
        <v>0.97378991244689972</v>
      </c>
      <c r="EA116" s="41" t="s">
        <v>64</v>
      </c>
      <c r="EB116" s="41" t="s">
        <v>0</v>
      </c>
      <c r="EC116" s="41">
        <f t="shared" si="61"/>
        <v>0</v>
      </c>
      <c r="ED116" s="41">
        <f t="shared" si="51"/>
        <v>8.5671299999999992E-2</v>
      </c>
      <c r="EE116" s="41">
        <f t="shared" si="52"/>
        <v>1.19823E-2</v>
      </c>
      <c r="EF116" s="41">
        <f t="shared" si="53"/>
        <v>0</v>
      </c>
      <c r="EG116" s="41">
        <f t="shared" si="54"/>
        <v>3.0084E-2</v>
      </c>
      <c r="EI116" s="5">
        <f t="shared" si="62"/>
        <v>127.70280911828642</v>
      </c>
      <c r="EJ116" s="3">
        <f t="shared" si="55"/>
        <v>1280.6293103999999</v>
      </c>
      <c r="EK116" s="3">
        <f t="shared" si="63"/>
        <v>0</v>
      </c>
      <c r="EL116" s="3">
        <f t="shared" si="64"/>
        <v>0</v>
      </c>
      <c r="EM116" s="3">
        <f t="shared" si="65"/>
        <v>0</v>
      </c>
      <c r="EN116" s="3">
        <f t="shared" si="66"/>
        <v>0</v>
      </c>
      <c r="EO116" s="3">
        <f t="shared" si="67"/>
        <v>0</v>
      </c>
      <c r="EP116" s="3">
        <f t="shared" si="68"/>
        <v>0</v>
      </c>
      <c r="EQ116" s="3">
        <f t="shared" si="69"/>
        <v>0</v>
      </c>
      <c r="ER116" s="3">
        <f t="shared" si="70"/>
        <v>0</v>
      </c>
      <c r="ES116" s="3">
        <f t="shared" si="71"/>
        <v>97.653599999999983</v>
      </c>
      <c r="ET116" s="3">
        <f t="shared" si="72"/>
        <v>0</v>
      </c>
      <c r="EU116" s="3">
        <f t="shared" si="73"/>
        <v>0</v>
      </c>
      <c r="EV116" s="3">
        <f t="shared" si="74"/>
        <v>0</v>
      </c>
      <c r="EW116" s="3">
        <f t="shared" si="75"/>
        <v>0</v>
      </c>
      <c r="EX116" s="3">
        <f t="shared" si="76"/>
        <v>0</v>
      </c>
      <c r="EY116" s="3">
        <f t="shared" si="77"/>
        <v>0</v>
      </c>
      <c r="EZ116" s="3">
        <f t="shared" si="78"/>
        <v>0</v>
      </c>
      <c r="FA116" s="3">
        <f t="shared" si="79"/>
        <v>0</v>
      </c>
      <c r="FB116" s="3">
        <f t="shared" si="80"/>
        <v>0</v>
      </c>
      <c r="FC116" s="3">
        <f t="shared" si="56"/>
        <v>0</v>
      </c>
      <c r="FD116" s="41">
        <f t="shared" si="81"/>
        <v>0</v>
      </c>
      <c r="FF116" s="5">
        <f>FG116/(CG116+DC116)</f>
        <v>187.06570697012802</v>
      </c>
      <c r="FG116" s="3">
        <f t="shared" si="57"/>
        <v>394.52157599999998</v>
      </c>
      <c r="FH116" s="3">
        <f t="shared" si="58"/>
        <v>0</v>
      </c>
      <c r="FI116" s="3">
        <f t="shared" si="82"/>
        <v>0</v>
      </c>
      <c r="FJ116" s="3">
        <f t="shared" si="82"/>
        <v>0</v>
      </c>
      <c r="FK116" s="3">
        <f t="shared" si="48"/>
        <v>0</v>
      </c>
      <c r="FL116" s="3">
        <f t="shared" si="48"/>
        <v>0</v>
      </c>
      <c r="FM116" s="3">
        <f t="shared" si="48"/>
        <v>0</v>
      </c>
      <c r="FN116" s="3">
        <f t="shared" si="47"/>
        <v>0</v>
      </c>
      <c r="FO116" s="3">
        <f t="shared" si="47"/>
        <v>0</v>
      </c>
      <c r="FP116" s="3">
        <f t="shared" si="47"/>
        <v>30.084</v>
      </c>
      <c r="FQ116" s="3">
        <f t="shared" si="47"/>
        <v>0</v>
      </c>
      <c r="FR116" s="3">
        <f t="shared" si="83"/>
        <v>0</v>
      </c>
      <c r="FS116" s="3">
        <f t="shared" si="83"/>
        <v>0</v>
      </c>
      <c r="FT116" s="3">
        <f t="shared" si="83"/>
        <v>0</v>
      </c>
      <c r="FU116" s="3">
        <f t="shared" si="84"/>
        <v>0</v>
      </c>
      <c r="FV116" s="3">
        <f t="shared" si="84"/>
        <v>0</v>
      </c>
      <c r="FW116" s="3">
        <f t="shared" si="84"/>
        <v>0</v>
      </c>
      <c r="FX116" s="3">
        <f t="shared" si="85"/>
        <v>0</v>
      </c>
      <c r="FY116" s="3">
        <f t="shared" si="86"/>
        <v>0</v>
      </c>
      <c r="FZ116" s="3">
        <f t="shared" si="87"/>
        <v>0</v>
      </c>
      <c r="GA116" s="3">
        <f t="shared" si="88"/>
        <v>0</v>
      </c>
      <c r="GB116" s="41" t="s">
        <v>0</v>
      </c>
      <c r="GC116" s="41">
        <f t="shared" si="59"/>
        <v>10.0282</v>
      </c>
      <c r="GD116" s="4">
        <f t="shared" si="60"/>
        <v>0.97378991244689972</v>
      </c>
      <c r="GE116" s="41">
        <f t="shared" si="89"/>
        <v>9.7653599999999994</v>
      </c>
      <c r="GF116" s="41">
        <f>CG116+DC116</f>
        <v>2.109</v>
      </c>
      <c r="GG116" s="4">
        <f>(CG116*CP116+DC116*DL116)/GF116</f>
        <v>1.4264580369843527</v>
      </c>
      <c r="GH116" s="41">
        <f t="shared" ref="GH116:GH117" si="99">GF116*GG116</f>
        <v>3.0084</v>
      </c>
      <c r="GI116" s="41" t="s">
        <v>0</v>
      </c>
    </row>
    <row r="117" spans="1:191" x14ac:dyDescent="0.55000000000000004">
      <c r="A117" s="41" t="s">
        <v>1229</v>
      </c>
      <c r="B117" s="41" t="s">
        <v>60</v>
      </c>
      <c r="C117" s="41" t="s">
        <v>65</v>
      </c>
      <c r="D117" s="41" t="s">
        <v>62</v>
      </c>
      <c r="E117" s="41" t="s">
        <v>1790</v>
      </c>
      <c r="F117" s="41">
        <v>0</v>
      </c>
      <c r="G117" s="41" t="s">
        <v>67</v>
      </c>
      <c r="H117" s="41">
        <v>6.7385000000000006E-3</v>
      </c>
      <c r="I117" s="41">
        <v>4.3538399999999991E-2</v>
      </c>
      <c r="J117" s="41">
        <v>4.4897900000000004E-2</v>
      </c>
      <c r="K117" s="41">
        <v>0</v>
      </c>
      <c r="L117" s="41">
        <v>4.2124000000000007E-3</v>
      </c>
      <c r="M117" s="41" t="s">
        <v>257</v>
      </c>
      <c r="N117" s="41" t="s">
        <v>258</v>
      </c>
      <c r="O117" s="41" t="s">
        <v>1878</v>
      </c>
      <c r="P117" s="41" t="s">
        <v>1914</v>
      </c>
      <c r="S117" s="7">
        <f>0.089+0.021+0.04+0.03</f>
        <v>0.18</v>
      </c>
      <c r="T117" s="79">
        <v>0.2</v>
      </c>
      <c r="U117" s="7"/>
      <c r="V117" s="7"/>
      <c r="W117" s="7"/>
      <c r="X117" s="7"/>
      <c r="Y117" s="7"/>
      <c r="Z117" s="7"/>
      <c r="AA117" s="7"/>
      <c r="AB117" s="82">
        <f>(2.99*0.089+4.54*0.021+4.12*0.04+4.92*0.03)/S117</f>
        <v>3.7436111111111114</v>
      </c>
      <c r="AC117" s="79">
        <v>0.03</v>
      </c>
      <c r="AD117" s="7"/>
      <c r="AE117" s="7"/>
      <c r="AF117" s="7"/>
      <c r="AO117" s="7">
        <f>2.018+0.029+0.055+0.047+0.28+0.023+0.051+0.014</f>
        <v>2.5170000000000003</v>
      </c>
      <c r="AP117" s="79">
        <v>0.2</v>
      </c>
      <c r="AQ117" s="7"/>
      <c r="AR117" s="7"/>
      <c r="AS117" s="7"/>
      <c r="AT117" s="7"/>
      <c r="AU117" s="7"/>
      <c r="AV117" s="7"/>
      <c r="AW117" s="7"/>
      <c r="AX117" s="82">
        <f>(1.42*2.018+2.87*0.029+4.4*0.055+3.58*0.047+1.99*0.28+3.93*0.023+5.6*0.051+4.4*0.014)/AO117</f>
        <v>1.7297735399284857</v>
      </c>
      <c r="AY117" s="79">
        <v>0.03</v>
      </c>
      <c r="AZ117" s="7"/>
      <c r="BA117" s="7"/>
      <c r="BB117" s="7"/>
      <c r="BC117" s="7"/>
      <c r="BD117" s="7"/>
      <c r="BE117" s="7"/>
      <c r="BF117" s="7"/>
      <c r="BG117" s="7"/>
      <c r="BK117" s="41">
        <f>0.611+0.134+0.652+0.291+0.063+0.007+0.992+0.111+0.016+0.079</f>
        <v>2.9560000000000004</v>
      </c>
      <c r="BL117" s="79">
        <v>0.2</v>
      </c>
      <c r="BM117" s="7"/>
      <c r="BN117" s="7"/>
      <c r="BO117" s="7"/>
      <c r="BP117" s="7"/>
      <c r="BQ117" s="7"/>
      <c r="BR117" s="7"/>
      <c r="BS117" s="7"/>
      <c r="BT117" s="82">
        <f>(0.79*0.611+1.7*0.134+1.63*0.652+1.42*0.291+3.49*0.063+4.16*0.007+1.49*0.992+1.35*0.111+2.95*0.016+4.8*0.079)/BK117</f>
        <v>1.5188734776725303</v>
      </c>
      <c r="BU117" s="79">
        <v>0.03</v>
      </c>
      <c r="CG117" s="41">
        <v>0</v>
      </c>
      <c r="DC117" s="41">
        <f>0.042+0.113+0.011+0.015+0.027</f>
        <v>0.20799999999999999</v>
      </c>
      <c r="DD117" s="79">
        <v>0.2</v>
      </c>
      <c r="DE117" s="7"/>
      <c r="DF117" s="7"/>
      <c r="DG117" s="7"/>
      <c r="DH117" s="7"/>
      <c r="DI117" s="7"/>
      <c r="DJ117" s="7"/>
      <c r="DK117" s="7"/>
      <c r="DL117" s="82">
        <f>(2.67*0.042+1.57*0.113+2.56*0.011+2.96*0.015+2.19*0.027)/DC117</f>
        <v>2.0251923076923082</v>
      </c>
      <c r="DM117" s="79">
        <v>0.03</v>
      </c>
      <c r="DY117" s="7" t="s">
        <v>1880</v>
      </c>
      <c r="DZ117" s="7">
        <f t="shared" si="50"/>
        <v>1.6836157792322657</v>
      </c>
      <c r="EA117" s="41" t="s">
        <v>64</v>
      </c>
      <c r="EB117" s="41" t="s">
        <v>0</v>
      </c>
      <c r="EC117" s="41">
        <f t="shared" si="61"/>
        <v>6.7385000000000006E-3</v>
      </c>
      <c r="ED117" s="41">
        <f t="shared" si="51"/>
        <v>4.3538399999999991E-2</v>
      </c>
      <c r="EE117" s="41">
        <f t="shared" si="52"/>
        <v>4.4897900000000004E-2</v>
      </c>
      <c r="EF117" s="41">
        <f t="shared" si="53"/>
        <v>0</v>
      </c>
      <c r="EG117" s="41">
        <f t="shared" si="54"/>
        <v>4.2124000000000007E-3</v>
      </c>
      <c r="EI117" s="5">
        <f t="shared" si="62"/>
        <v>255.62646248851937</v>
      </c>
      <c r="EJ117" s="3">
        <f t="shared" si="55"/>
        <v>1445.0563924476</v>
      </c>
      <c r="EK117" s="3">
        <f t="shared" si="63"/>
        <v>11.306000000000004</v>
      </c>
      <c r="EL117" s="3">
        <f t="shared" si="64"/>
        <v>0</v>
      </c>
      <c r="EM117" s="3">
        <f t="shared" si="65"/>
        <v>0</v>
      </c>
      <c r="EN117" s="3">
        <f t="shared" si="66"/>
        <v>0</v>
      </c>
      <c r="EO117" s="3">
        <f t="shared" si="67"/>
        <v>0</v>
      </c>
      <c r="EP117" s="3">
        <f t="shared" si="68"/>
        <v>0</v>
      </c>
      <c r="EQ117" s="3">
        <f t="shared" si="69"/>
        <v>0</v>
      </c>
      <c r="ER117" s="3">
        <f t="shared" si="70"/>
        <v>0</v>
      </c>
      <c r="ES117" s="3">
        <f t="shared" si="71"/>
        <v>95.174799999999991</v>
      </c>
      <c r="ET117" s="3">
        <f t="shared" si="72"/>
        <v>1.6959000000000004</v>
      </c>
      <c r="EU117" s="3">
        <f t="shared" si="73"/>
        <v>0</v>
      </c>
      <c r="EV117" s="3">
        <f t="shared" si="74"/>
        <v>0</v>
      </c>
      <c r="EW117" s="3">
        <f t="shared" si="75"/>
        <v>0</v>
      </c>
      <c r="EX117" s="3">
        <f t="shared" si="76"/>
        <v>0</v>
      </c>
      <c r="EY117" s="3">
        <f t="shared" si="77"/>
        <v>0</v>
      </c>
      <c r="EZ117" s="3">
        <f t="shared" si="78"/>
        <v>0</v>
      </c>
      <c r="FA117" s="3">
        <f t="shared" si="79"/>
        <v>0</v>
      </c>
      <c r="FB117" s="3">
        <f t="shared" si="80"/>
        <v>0</v>
      </c>
      <c r="FC117" s="3">
        <f t="shared" si="56"/>
        <v>0</v>
      </c>
      <c r="FD117" s="41">
        <f t="shared" si="81"/>
        <v>0</v>
      </c>
      <c r="FF117" s="5">
        <f>FG117/(CG117+DC117)</f>
        <v>300.42080843076928</v>
      </c>
      <c r="FG117" s="3">
        <f t="shared" si="57"/>
        <v>62.48752815360001</v>
      </c>
      <c r="FH117" s="3">
        <f t="shared" si="58"/>
        <v>0.41600000000000004</v>
      </c>
      <c r="FI117" s="3">
        <f t="shared" si="82"/>
        <v>0</v>
      </c>
      <c r="FJ117" s="3">
        <f t="shared" si="82"/>
        <v>0</v>
      </c>
      <c r="FK117" s="3">
        <f t="shared" si="48"/>
        <v>0</v>
      </c>
      <c r="FL117" s="3">
        <f t="shared" si="48"/>
        <v>0</v>
      </c>
      <c r="FM117" s="3">
        <f t="shared" si="48"/>
        <v>0</v>
      </c>
      <c r="FN117" s="3">
        <f t="shared" si="47"/>
        <v>0</v>
      </c>
      <c r="FO117" s="3">
        <f t="shared" si="47"/>
        <v>0</v>
      </c>
      <c r="FP117" s="3">
        <f t="shared" si="47"/>
        <v>4.2124000000000006</v>
      </c>
      <c r="FQ117" s="3">
        <f t="shared" si="47"/>
        <v>6.2400000000000004E-2</v>
      </c>
      <c r="FR117" s="3">
        <f t="shared" si="83"/>
        <v>0</v>
      </c>
      <c r="FS117" s="3">
        <f t="shared" si="83"/>
        <v>0</v>
      </c>
      <c r="FT117" s="3">
        <f t="shared" si="83"/>
        <v>0</v>
      </c>
      <c r="FU117" s="3">
        <f t="shared" si="84"/>
        <v>0</v>
      </c>
      <c r="FV117" s="3">
        <f t="shared" si="84"/>
        <v>0</v>
      </c>
      <c r="FW117" s="3">
        <f t="shared" si="84"/>
        <v>0</v>
      </c>
      <c r="FX117" s="3">
        <f t="shared" si="85"/>
        <v>0</v>
      </c>
      <c r="FY117" s="3">
        <f t="shared" si="86"/>
        <v>0</v>
      </c>
      <c r="FZ117" s="3">
        <f t="shared" si="87"/>
        <v>0</v>
      </c>
      <c r="GA117" s="3">
        <f t="shared" si="88"/>
        <v>0</v>
      </c>
      <c r="GB117" s="41" t="s">
        <v>0</v>
      </c>
      <c r="GC117" s="41">
        <f t="shared" si="59"/>
        <v>5.6530000000000005</v>
      </c>
      <c r="GD117" s="4">
        <f t="shared" si="60"/>
        <v>1.6836157792322657</v>
      </c>
      <c r="GE117" s="41">
        <f t="shared" si="89"/>
        <v>9.5174799999999991</v>
      </c>
      <c r="GF117" s="41">
        <f>CG117+DC117</f>
        <v>0.20799999999999999</v>
      </c>
      <c r="GG117" s="4">
        <f>(CG117*CP117+DC117*DL117)/GF117</f>
        <v>2.0251923076923082</v>
      </c>
      <c r="GH117" s="41">
        <f t="shared" si="99"/>
        <v>0.42124000000000006</v>
      </c>
      <c r="GI117" s="41" t="s">
        <v>0</v>
      </c>
    </row>
    <row r="118" spans="1:191" x14ac:dyDescent="0.55000000000000004">
      <c r="A118" s="41" t="s">
        <v>1230</v>
      </c>
      <c r="B118" s="41" t="s">
        <v>60</v>
      </c>
      <c r="C118" s="41" t="s">
        <v>69</v>
      </c>
      <c r="D118" s="41" t="s">
        <v>62</v>
      </c>
      <c r="E118" s="41" t="s">
        <v>1790</v>
      </c>
      <c r="F118" s="41">
        <v>0</v>
      </c>
      <c r="G118" s="41" t="s">
        <v>67</v>
      </c>
      <c r="H118" s="41">
        <v>0</v>
      </c>
      <c r="I118" s="41">
        <v>5.1045774000000002E-2</v>
      </c>
      <c r="J118" s="41">
        <v>3.5501167E-2</v>
      </c>
      <c r="K118" s="41">
        <v>0</v>
      </c>
      <c r="L118" s="41">
        <v>0</v>
      </c>
      <c r="M118" s="41" t="s">
        <v>277</v>
      </c>
      <c r="N118" s="41" t="s">
        <v>249</v>
      </c>
      <c r="O118" s="41" t="s">
        <v>1878</v>
      </c>
      <c r="P118" s="41" t="s">
        <v>1914</v>
      </c>
      <c r="S118" s="7">
        <v>0</v>
      </c>
      <c r="T118" s="7"/>
      <c r="U118" s="7"/>
      <c r="V118" s="7"/>
      <c r="W118" s="7"/>
      <c r="X118" s="7"/>
      <c r="Y118" s="7"/>
      <c r="Z118" s="7"/>
      <c r="AA118" s="7"/>
      <c r="AB118" s="7"/>
      <c r="AC118" s="7"/>
      <c r="AD118" s="7"/>
      <c r="AE118" s="7"/>
      <c r="AF118" s="7"/>
      <c r="AO118" s="80">
        <f>0.340126+3.318468</f>
        <v>3.6585940000000003</v>
      </c>
      <c r="AP118" s="7"/>
      <c r="AQ118" s="7"/>
      <c r="AR118" s="7"/>
      <c r="AS118" s="7"/>
      <c r="AT118" s="7"/>
      <c r="AU118" s="7"/>
      <c r="AV118" s="7"/>
      <c r="AW118" s="7"/>
      <c r="AX118" s="81">
        <f>(3.3*0.340126+1.2*3.318468)/AO118</f>
        <v>1.3952292602021432</v>
      </c>
      <c r="AY118" s="7"/>
      <c r="AZ118" s="7"/>
      <c r="BA118" s="7"/>
      <c r="BB118" s="7"/>
      <c r="BC118" s="7"/>
      <c r="BD118" s="7"/>
      <c r="BE118" s="7"/>
      <c r="BF118" s="7"/>
      <c r="BG118" s="7"/>
      <c r="BK118" s="1">
        <f>0.078067+2.496658</f>
        <v>2.5747249999999999</v>
      </c>
      <c r="BL118" s="7"/>
      <c r="BM118" s="7"/>
      <c r="BN118" s="7"/>
      <c r="BO118" s="7"/>
      <c r="BP118" s="7"/>
      <c r="BQ118" s="7"/>
      <c r="BR118" s="7"/>
      <c r="BS118" s="7"/>
      <c r="BT118" s="81">
        <f>(3.9*0.078067+1.3*2.496658)/BK118</f>
        <v>1.3788333511345872</v>
      </c>
      <c r="BU118" s="7"/>
      <c r="CG118" s="41">
        <v>0</v>
      </c>
      <c r="DC118" s="41">
        <v>0</v>
      </c>
      <c r="DY118" s="7" t="s">
        <v>1880</v>
      </c>
      <c r="DZ118" s="7">
        <f t="shared" si="50"/>
        <v>1.3884567916386119</v>
      </c>
      <c r="EA118" s="41" t="s">
        <v>64</v>
      </c>
      <c r="EB118" s="41" t="s">
        <v>0</v>
      </c>
      <c r="EC118" s="41">
        <f t="shared" si="61"/>
        <v>0</v>
      </c>
      <c r="ED118" s="41">
        <f t="shared" si="51"/>
        <v>5.1045774000000002E-2</v>
      </c>
      <c r="EE118" s="41">
        <f t="shared" si="52"/>
        <v>3.5501167E-2</v>
      </c>
      <c r="EF118" s="41">
        <f t="shared" si="53"/>
        <v>0</v>
      </c>
      <c r="EG118" s="41">
        <f t="shared" si="54"/>
        <v>0</v>
      </c>
      <c r="EI118" s="5">
        <f t="shared" si="62"/>
        <v>182.08222365548755</v>
      </c>
      <c r="EJ118" s="3">
        <f t="shared" si="55"/>
        <v>1134.9765842740001</v>
      </c>
      <c r="EK118" s="3">
        <f t="shared" si="63"/>
        <v>0</v>
      </c>
      <c r="EL118" s="3">
        <f t="shared" si="64"/>
        <v>0</v>
      </c>
      <c r="EM118" s="3">
        <f t="shared" si="65"/>
        <v>0</v>
      </c>
      <c r="EN118" s="3">
        <f t="shared" si="66"/>
        <v>0</v>
      </c>
      <c r="EO118" s="3">
        <f t="shared" si="67"/>
        <v>0</v>
      </c>
      <c r="EP118" s="3">
        <f t="shared" si="68"/>
        <v>0</v>
      </c>
      <c r="EQ118" s="3">
        <f t="shared" si="69"/>
        <v>0</v>
      </c>
      <c r="ER118" s="3">
        <f t="shared" si="70"/>
        <v>0</v>
      </c>
      <c r="ES118" s="3">
        <f t="shared" si="71"/>
        <v>86.546941000000004</v>
      </c>
      <c r="ET118" s="3">
        <f t="shared" si="72"/>
        <v>0</v>
      </c>
      <c r="EU118" s="3">
        <f t="shared" si="73"/>
        <v>0</v>
      </c>
      <c r="EV118" s="3">
        <f t="shared" si="74"/>
        <v>0</v>
      </c>
      <c r="EW118" s="3">
        <f t="shared" si="75"/>
        <v>0</v>
      </c>
      <c r="EX118" s="3">
        <f t="shared" si="76"/>
        <v>0</v>
      </c>
      <c r="EY118" s="3">
        <f t="shared" si="77"/>
        <v>0</v>
      </c>
      <c r="EZ118" s="3">
        <f t="shared" si="78"/>
        <v>0</v>
      </c>
      <c r="FA118" s="3">
        <f t="shared" si="79"/>
        <v>0</v>
      </c>
      <c r="FB118" s="3">
        <f t="shared" si="80"/>
        <v>0</v>
      </c>
      <c r="FC118" s="3">
        <f t="shared" si="56"/>
        <v>0</v>
      </c>
      <c r="FD118" s="41">
        <f t="shared" si="81"/>
        <v>0</v>
      </c>
      <c r="FG118" s="3">
        <f t="shared" si="57"/>
        <v>0</v>
      </c>
      <c r="FH118" s="3">
        <f t="shared" si="58"/>
        <v>0</v>
      </c>
      <c r="FI118" s="3">
        <f t="shared" si="82"/>
        <v>0</v>
      </c>
      <c r="FJ118" s="3">
        <f t="shared" si="82"/>
        <v>0</v>
      </c>
      <c r="FK118" s="3">
        <f t="shared" si="48"/>
        <v>0</v>
      </c>
      <c r="FL118" s="3">
        <f t="shared" si="48"/>
        <v>0</v>
      </c>
      <c r="FM118" s="3">
        <f t="shared" si="48"/>
        <v>0</v>
      </c>
      <c r="FN118" s="3">
        <f t="shared" si="47"/>
        <v>0</v>
      </c>
      <c r="FO118" s="3">
        <f t="shared" si="47"/>
        <v>0</v>
      </c>
      <c r="FP118" s="3">
        <f t="shared" si="47"/>
        <v>0</v>
      </c>
      <c r="FQ118" s="3">
        <f t="shared" si="47"/>
        <v>0</v>
      </c>
      <c r="FR118" s="3">
        <f t="shared" si="83"/>
        <v>0</v>
      </c>
      <c r="FS118" s="3">
        <f t="shared" si="83"/>
        <v>0</v>
      </c>
      <c r="FT118" s="3">
        <f t="shared" si="83"/>
        <v>0</v>
      </c>
      <c r="FU118" s="3">
        <f t="shared" si="84"/>
        <v>0</v>
      </c>
      <c r="FV118" s="3">
        <f t="shared" si="84"/>
        <v>0</v>
      </c>
      <c r="FW118" s="3">
        <f t="shared" si="84"/>
        <v>0</v>
      </c>
      <c r="FX118" s="3">
        <f t="shared" si="85"/>
        <v>0</v>
      </c>
      <c r="FY118" s="3">
        <f t="shared" si="86"/>
        <v>0</v>
      </c>
      <c r="FZ118" s="3">
        <f t="shared" si="87"/>
        <v>0</v>
      </c>
      <c r="GA118" s="3">
        <f t="shared" si="88"/>
        <v>0</v>
      </c>
      <c r="GB118" s="41" t="s">
        <v>0</v>
      </c>
      <c r="GC118" s="41">
        <f t="shared" si="59"/>
        <v>6.2333189999999998</v>
      </c>
      <c r="GD118" s="4">
        <f t="shared" si="60"/>
        <v>1.3884567916386119</v>
      </c>
      <c r="GE118" s="41">
        <f t="shared" si="89"/>
        <v>8.6546941000000004</v>
      </c>
      <c r="GI118" s="41" t="s">
        <v>0</v>
      </c>
    </row>
    <row r="119" spans="1:191" x14ac:dyDescent="0.55000000000000004">
      <c r="A119" s="41" t="s">
        <v>1231</v>
      </c>
      <c r="B119" s="41" t="s">
        <v>60</v>
      </c>
      <c r="C119" s="41" t="s">
        <v>69</v>
      </c>
      <c r="D119" s="41" t="s">
        <v>62</v>
      </c>
      <c r="E119" s="41" t="s">
        <v>1790</v>
      </c>
      <c r="F119" s="41">
        <v>0</v>
      </c>
      <c r="G119" s="41" t="s">
        <v>67</v>
      </c>
      <c r="H119" s="41">
        <v>0</v>
      </c>
      <c r="I119" s="41">
        <v>7.1560000000000012E-2</v>
      </c>
      <c r="J119" s="41">
        <v>6.3799999999999994E-3</v>
      </c>
      <c r="K119" s="41">
        <v>0</v>
      </c>
      <c r="L119" s="41">
        <v>0</v>
      </c>
      <c r="M119" s="41" t="s">
        <v>311</v>
      </c>
      <c r="N119" s="41" t="s">
        <v>312</v>
      </c>
      <c r="O119" s="41" t="s">
        <v>1878</v>
      </c>
      <c r="P119" s="41" t="s">
        <v>1914</v>
      </c>
      <c r="S119" s="7">
        <v>0</v>
      </c>
      <c r="T119" s="7"/>
      <c r="U119" s="7"/>
      <c r="V119" s="7"/>
      <c r="W119" s="7"/>
      <c r="X119" s="7"/>
      <c r="Y119" s="7"/>
      <c r="Z119" s="7"/>
      <c r="AA119" s="7"/>
      <c r="AB119" s="7"/>
      <c r="AC119" s="7"/>
      <c r="AD119" s="7"/>
      <c r="AE119" s="7"/>
      <c r="AF119" s="7"/>
      <c r="AO119" s="7">
        <f>1.7+0.24+1.8</f>
        <v>3.74</v>
      </c>
      <c r="AP119" s="7"/>
      <c r="AQ119" s="7"/>
      <c r="AR119" s="7"/>
      <c r="AS119" s="7"/>
      <c r="AT119" s="7"/>
      <c r="AU119" s="7"/>
      <c r="AV119" s="7"/>
      <c r="AW119" s="7"/>
      <c r="AX119" s="81">
        <f>(2*1.7+2.9*0.24+1.7*1.8)/AO119</f>
        <v>1.9133689839572192</v>
      </c>
      <c r="AY119" s="7"/>
      <c r="AZ119" s="7"/>
      <c r="BA119" s="7"/>
      <c r="BB119" s="7"/>
      <c r="BC119" s="7"/>
      <c r="BD119" s="7"/>
      <c r="BE119" s="7"/>
      <c r="BF119" s="7"/>
      <c r="BG119" s="7"/>
      <c r="BK119" s="41">
        <f>0.3+0.02+0.1</f>
        <v>0.42000000000000004</v>
      </c>
      <c r="BL119" s="7"/>
      <c r="BM119" s="7"/>
      <c r="BN119" s="7"/>
      <c r="BO119" s="7"/>
      <c r="BP119" s="7"/>
      <c r="BQ119" s="7"/>
      <c r="BR119" s="7"/>
      <c r="BS119" s="7"/>
      <c r="BT119" s="81">
        <f>(1.5*0.3+1.9*0.02+1.5*0.1)/BK119</f>
        <v>1.5190476190476188</v>
      </c>
      <c r="BU119" s="7"/>
      <c r="CG119" s="41">
        <v>0</v>
      </c>
      <c r="DC119" s="41">
        <v>0</v>
      </c>
      <c r="DY119" s="7" t="s">
        <v>1880</v>
      </c>
      <c r="DZ119" s="7">
        <f t="shared" si="50"/>
        <v>1.8735576923076924</v>
      </c>
      <c r="EA119" s="41" t="s">
        <v>64</v>
      </c>
      <c r="EB119" s="41" t="s">
        <v>0</v>
      </c>
      <c r="EC119" s="41">
        <f t="shared" si="61"/>
        <v>0</v>
      </c>
      <c r="ED119" s="41">
        <f t="shared" si="51"/>
        <v>7.1560000000000012E-2</v>
      </c>
      <c r="EE119" s="41">
        <f t="shared" si="52"/>
        <v>6.3799999999999994E-3</v>
      </c>
      <c r="EF119" s="41">
        <f t="shared" si="53"/>
        <v>0</v>
      </c>
      <c r="EG119" s="41">
        <f t="shared" si="54"/>
        <v>0</v>
      </c>
      <c r="EI119" s="5">
        <f t="shared" si="62"/>
        <v>245.6983557692308</v>
      </c>
      <c r="EJ119" s="3">
        <f t="shared" si="55"/>
        <v>1022.1051600000002</v>
      </c>
      <c r="EK119" s="3">
        <f t="shared" si="63"/>
        <v>0</v>
      </c>
      <c r="EL119" s="3">
        <f t="shared" si="64"/>
        <v>0</v>
      </c>
      <c r="EM119" s="3">
        <f t="shared" si="65"/>
        <v>0</v>
      </c>
      <c r="EN119" s="3">
        <f t="shared" si="66"/>
        <v>0</v>
      </c>
      <c r="EO119" s="3">
        <f t="shared" si="67"/>
        <v>0</v>
      </c>
      <c r="EP119" s="3">
        <f t="shared" si="68"/>
        <v>0</v>
      </c>
      <c r="EQ119" s="3">
        <f t="shared" si="69"/>
        <v>0</v>
      </c>
      <c r="ER119" s="3">
        <f t="shared" si="70"/>
        <v>0</v>
      </c>
      <c r="ES119" s="3">
        <f t="shared" si="71"/>
        <v>77.940000000000012</v>
      </c>
      <c r="ET119" s="3">
        <f t="shared" si="72"/>
        <v>0</v>
      </c>
      <c r="EU119" s="3">
        <f t="shared" si="73"/>
        <v>0</v>
      </c>
      <c r="EV119" s="3">
        <f t="shared" si="74"/>
        <v>0</v>
      </c>
      <c r="EW119" s="3">
        <f t="shared" si="75"/>
        <v>0</v>
      </c>
      <c r="EX119" s="3">
        <f t="shared" si="76"/>
        <v>0</v>
      </c>
      <c r="EY119" s="3">
        <f t="shared" si="77"/>
        <v>0</v>
      </c>
      <c r="EZ119" s="3">
        <f t="shared" si="78"/>
        <v>0</v>
      </c>
      <c r="FA119" s="3">
        <f t="shared" si="79"/>
        <v>0</v>
      </c>
      <c r="FB119" s="3">
        <f t="shared" si="80"/>
        <v>0</v>
      </c>
      <c r="FC119" s="3">
        <f t="shared" si="56"/>
        <v>0</v>
      </c>
      <c r="FD119" s="41">
        <f t="shared" si="81"/>
        <v>0</v>
      </c>
      <c r="FG119" s="3">
        <f t="shared" si="57"/>
        <v>0</v>
      </c>
      <c r="FH119" s="3">
        <f t="shared" si="58"/>
        <v>0</v>
      </c>
      <c r="FI119" s="3">
        <f t="shared" si="82"/>
        <v>0</v>
      </c>
      <c r="FJ119" s="3">
        <f t="shared" si="82"/>
        <v>0</v>
      </c>
      <c r="FK119" s="3">
        <f t="shared" si="48"/>
        <v>0</v>
      </c>
      <c r="FL119" s="3">
        <f t="shared" si="48"/>
        <v>0</v>
      </c>
      <c r="FM119" s="3">
        <f t="shared" si="48"/>
        <v>0</v>
      </c>
      <c r="FN119" s="3">
        <f t="shared" si="47"/>
        <v>0</v>
      </c>
      <c r="FO119" s="3">
        <f t="shared" si="47"/>
        <v>0</v>
      </c>
      <c r="FP119" s="3">
        <f t="shared" si="47"/>
        <v>0</v>
      </c>
      <c r="FQ119" s="3">
        <f t="shared" si="47"/>
        <v>0</v>
      </c>
      <c r="FR119" s="3">
        <f t="shared" si="83"/>
        <v>0</v>
      </c>
      <c r="FS119" s="3">
        <f t="shared" si="83"/>
        <v>0</v>
      </c>
      <c r="FT119" s="3">
        <f t="shared" si="83"/>
        <v>0</v>
      </c>
      <c r="FU119" s="3">
        <f t="shared" si="84"/>
        <v>0</v>
      </c>
      <c r="FV119" s="3">
        <f t="shared" si="84"/>
        <v>0</v>
      </c>
      <c r="FW119" s="3">
        <f t="shared" si="84"/>
        <v>0</v>
      </c>
      <c r="FX119" s="3">
        <f t="shared" si="85"/>
        <v>0</v>
      </c>
      <c r="FY119" s="3">
        <f t="shared" si="86"/>
        <v>0</v>
      </c>
      <c r="FZ119" s="3">
        <f t="shared" si="87"/>
        <v>0</v>
      </c>
      <c r="GA119" s="3">
        <f t="shared" si="88"/>
        <v>0</v>
      </c>
      <c r="GB119" s="41" t="s">
        <v>0</v>
      </c>
      <c r="GC119" s="41">
        <f t="shared" si="59"/>
        <v>4.16</v>
      </c>
      <c r="GD119" s="4">
        <f t="shared" si="60"/>
        <v>1.8735576923076924</v>
      </c>
      <c r="GE119" s="41">
        <f t="shared" si="89"/>
        <v>7.7940000000000005</v>
      </c>
      <c r="GI119" s="41" t="s">
        <v>0</v>
      </c>
    </row>
    <row r="120" spans="1:191" x14ac:dyDescent="0.55000000000000004">
      <c r="A120" s="41" t="s">
        <v>1232</v>
      </c>
      <c r="B120" s="41" t="s">
        <v>60</v>
      </c>
      <c r="C120" s="41" t="s">
        <v>65</v>
      </c>
      <c r="D120" s="41" t="s">
        <v>62</v>
      </c>
      <c r="E120" s="41" t="s">
        <v>1790</v>
      </c>
      <c r="F120" s="41">
        <v>0</v>
      </c>
      <c r="G120" s="41" t="s">
        <v>67</v>
      </c>
      <c r="H120" s="41">
        <v>0</v>
      </c>
      <c r="I120" s="41">
        <v>4.1599999999999998E-2</v>
      </c>
      <c r="J120" s="41">
        <v>1.0529999999999999E-2</v>
      </c>
      <c r="K120" s="41">
        <v>0</v>
      </c>
      <c r="L120" s="41">
        <v>0</v>
      </c>
      <c r="M120" s="41" t="s">
        <v>275</v>
      </c>
      <c r="N120" s="41" t="s">
        <v>271</v>
      </c>
      <c r="O120" s="41" t="s">
        <v>1878</v>
      </c>
      <c r="P120" s="41" t="s">
        <v>1914</v>
      </c>
      <c r="S120" s="7">
        <v>0</v>
      </c>
      <c r="T120" s="7"/>
      <c r="U120" s="7"/>
      <c r="V120" s="7"/>
      <c r="W120" s="7"/>
      <c r="X120" s="7"/>
      <c r="Y120" s="7"/>
      <c r="Z120" s="7"/>
      <c r="AA120" s="7"/>
      <c r="AB120" s="7"/>
      <c r="AC120" s="7"/>
      <c r="AD120" s="7"/>
      <c r="AE120" s="7"/>
      <c r="AF120" s="7"/>
      <c r="AO120" s="7">
        <v>2.6</v>
      </c>
      <c r="AP120" s="82">
        <v>0.1</v>
      </c>
      <c r="AQ120" s="7"/>
      <c r="AR120" s="7"/>
      <c r="AS120" s="7"/>
      <c r="AT120" s="7"/>
      <c r="AU120" s="7"/>
      <c r="AV120" s="7"/>
      <c r="AW120" s="7"/>
      <c r="AX120" s="82">
        <v>1.6</v>
      </c>
      <c r="AY120" s="7">
        <v>0.05</v>
      </c>
      <c r="AZ120" s="7"/>
      <c r="BA120" s="7"/>
      <c r="BB120" s="7"/>
      <c r="BC120" s="7"/>
      <c r="BD120" s="7"/>
      <c r="BE120" s="7"/>
      <c r="BF120" s="7"/>
      <c r="BG120" s="7"/>
      <c r="BK120" s="41">
        <v>0.9</v>
      </c>
      <c r="BL120" s="82">
        <v>0.1</v>
      </c>
      <c r="BM120" s="7"/>
      <c r="BN120" s="7"/>
      <c r="BO120" s="7"/>
      <c r="BP120" s="7"/>
      <c r="BQ120" s="7"/>
      <c r="BR120" s="7"/>
      <c r="BS120" s="7"/>
      <c r="BT120" s="82">
        <v>1.17</v>
      </c>
      <c r="BU120" s="7">
        <v>0.05</v>
      </c>
      <c r="CG120" s="41">
        <v>0</v>
      </c>
      <c r="DC120" s="41">
        <v>0</v>
      </c>
      <c r="DY120" s="7" t="s">
        <v>1880</v>
      </c>
      <c r="DZ120" s="7">
        <f t="shared" si="50"/>
        <v>1.4894285714285715</v>
      </c>
      <c r="EA120" s="41" t="s">
        <v>272</v>
      </c>
      <c r="EB120" s="41" t="s">
        <v>0</v>
      </c>
      <c r="EC120" s="41">
        <f t="shared" si="61"/>
        <v>0</v>
      </c>
      <c r="ED120" s="41">
        <f t="shared" si="51"/>
        <v>4.1599999999999998E-2</v>
      </c>
      <c r="EE120" s="41">
        <f t="shared" si="52"/>
        <v>1.0529999999999999E-2</v>
      </c>
      <c r="EF120" s="41">
        <f t="shared" si="53"/>
        <v>0</v>
      </c>
      <c r="EG120" s="41">
        <f t="shared" si="54"/>
        <v>0</v>
      </c>
      <c r="EI120" s="5">
        <f t="shared" si="62"/>
        <v>238.15904085714286</v>
      </c>
      <c r="EJ120" s="3">
        <f t="shared" si="55"/>
        <v>833.55664300000001</v>
      </c>
      <c r="EK120" s="3">
        <f t="shared" si="63"/>
        <v>3.5000000000000004</v>
      </c>
      <c r="EL120" s="3">
        <f t="shared" si="64"/>
        <v>0</v>
      </c>
      <c r="EM120" s="3">
        <f t="shared" si="65"/>
        <v>0</v>
      </c>
      <c r="EN120" s="3">
        <f t="shared" si="66"/>
        <v>0</v>
      </c>
      <c r="EO120" s="3">
        <f t="shared" si="67"/>
        <v>0</v>
      </c>
      <c r="EP120" s="3">
        <f t="shared" si="68"/>
        <v>0</v>
      </c>
      <c r="EQ120" s="3">
        <f t="shared" si="69"/>
        <v>0</v>
      </c>
      <c r="ER120" s="3">
        <f t="shared" si="70"/>
        <v>0</v>
      </c>
      <c r="ES120" s="3">
        <f t="shared" si="71"/>
        <v>52.13</v>
      </c>
      <c r="ET120" s="3">
        <f t="shared" si="72"/>
        <v>1.7500000000000002</v>
      </c>
      <c r="EU120" s="3">
        <f t="shared" si="73"/>
        <v>0</v>
      </c>
      <c r="EV120" s="3">
        <f t="shared" si="74"/>
        <v>0</v>
      </c>
      <c r="EW120" s="3">
        <f t="shared" si="75"/>
        <v>0</v>
      </c>
      <c r="EX120" s="3">
        <f t="shared" si="76"/>
        <v>0</v>
      </c>
      <c r="EY120" s="3">
        <f t="shared" si="77"/>
        <v>0</v>
      </c>
      <c r="EZ120" s="3">
        <f t="shared" si="78"/>
        <v>0</v>
      </c>
      <c r="FA120" s="3">
        <f t="shared" si="79"/>
        <v>0</v>
      </c>
      <c r="FB120" s="3">
        <f t="shared" si="80"/>
        <v>0</v>
      </c>
      <c r="FC120" s="3">
        <f t="shared" si="56"/>
        <v>0</v>
      </c>
      <c r="FD120" s="41">
        <f t="shared" si="81"/>
        <v>0</v>
      </c>
      <c r="FG120" s="3">
        <f t="shared" si="57"/>
        <v>0</v>
      </c>
      <c r="FH120" s="3">
        <f t="shared" si="58"/>
        <v>0</v>
      </c>
      <c r="FI120" s="3">
        <f t="shared" si="82"/>
        <v>0</v>
      </c>
      <c r="FJ120" s="3">
        <f t="shared" si="82"/>
        <v>0</v>
      </c>
      <c r="FK120" s="3">
        <f t="shared" si="48"/>
        <v>0</v>
      </c>
      <c r="FL120" s="3">
        <f t="shared" si="48"/>
        <v>0</v>
      </c>
      <c r="FM120" s="3">
        <f t="shared" si="48"/>
        <v>0</v>
      </c>
      <c r="FN120" s="3">
        <f t="shared" si="47"/>
        <v>0</v>
      </c>
      <c r="FO120" s="3">
        <f t="shared" si="47"/>
        <v>0</v>
      </c>
      <c r="FP120" s="3">
        <f t="shared" si="47"/>
        <v>0</v>
      </c>
      <c r="FQ120" s="3">
        <f t="shared" si="47"/>
        <v>0</v>
      </c>
      <c r="FR120" s="3">
        <f t="shared" si="83"/>
        <v>0</v>
      </c>
      <c r="FS120" s="3">
        <f t="shared" si="83"/>
        <v>0</v>
      </c>
      <c r="FT120" s="3">
        <f t="shared" si="83"/>
        <v>0</v>
      </c>
      <c r="FU120" s="3">
        <f t="shared" si="84"/>
        <v>0</v>
      </c>
      <c r="FV120" s="3">
        <f t="shared" si="84"/>
        <v>0</v>
      </c>
      <c r="FW120" s="3">
        <f t="shared" si="84"/>
        <v>0</v>
      </c>
      <c r="FX120" s="3">
        <f t="shared" si="85"/>
        <v>0</v>
      </c>
      <c r="FY120" s="3">
        <f t="shared" si="86"/>
        <v>0</v>
      </c>
      <c r="FZ120" s="3">
        <f t="shared" si="87"/>
        <v>0</v>
      </c>
      <c r="GA120" s="3">
        <f t="shared" si="88"/>
        <v>0</v>
      </c>
      <c r="GB120" s="41" t="s">
        <v>0</v>
      </c>
      <c r="GC120" s="41">
        <f t="shared" si="59"/>
        <v>3.5</v>
      </c>
      <c r="GD120" s="4">
        <f t="shared" si="60"/>
        <v>1.4894285714285715</v>
      </c>
      <c r="GE120" s="41">
        <f t="shared" si="89"/>
        <v>5.2130000000000001</v>
      </c>
      <c r="GI120" s="41" t="s">
        <v>0</v>
      </c>
    </row>
    <row r="121" spans="1:191" x14ac:dyDescent="0.55000000000000004">
      <c r="A121" s="41" t="s">
        <v>1233</v>
      </c>
      <c r="B121" s="41" t="s">
        <v>60</v>
      </c>
      <c r="C121" s="41" t="s">
        <v>69</v>
      </c>
      <c r="D121" s="41" t="s">
        <v>62</v>
      </c>
      <c r="E121" s="41" t="s">
        <v>1790</v>
      </c>
      <c r="F121" s="41">
        <v>0</v>
      </c>
      <c r="G121" s="41" t="s">
        <v>67</v>
      </c>
      <c r="H121" s="41">
        <v>0</v>
      </c>
      <c r="I121" s="41">
        <v>0</v>
      </c>
      <c r="J121" s="41">
        <v>4.0052509E-2</v>
      </c>
      <c r="K121" s="41">
        <v>0</v>
      </c>
      <c r="L121" s="41">
        <v>0</v>
      </c>
      <c r="M121" s="41" t="s">
        <v>319</v>
      </c>
      <c r="N121" s="41" t="s">
        <v>318</v>
      </c>
      <c r="O121" s="41" t="s">
        <v>1878</v>
      </c>
      <c r="P121" s="41" t="s">
        <v>1914</v>
      </c>
      <c r="S121" s="7">
        <v>0</v>
      </c>
      <c r="T121" s="7"/>
      <c r="U121" s="7"/>
      <c r="V121" s="7"/>
      <c r="W121" s="7"/>
      <c r="X121" s="7"/>
      <c r="Y121" s="7"/>
      <c r="Z121" s="7"/>
      <c r="AA121" s="7"/>
      <c r="AB121" s="7"/>
      <c r="AC121" s="7"/>
      <c r="AD121" s="7"/>
      <c r="AE121" s="7"/>
      <c r="AF121" s="7"/>
      <c r="AO121" s="7">
        <v>0</v>
      </c>
      <c r="AP121" s="7"/>
      <c r="AQ121" s="7"/>
      <c r="AR121" s="7"/>
      <c r="AS121" s="7"/>
      <c r="AT121" s="7"/>
      <c r="AU121" s="7"/>
      <c r="AV121" s="7"/>
      <c r="AW121" s="7"/>
      <c r="AX121" s="7"/>
      <c r="AY121" s="7"/>
      <c r="AZ121" s="7"/>
      <c r="BA121" s="7"/>
      <c r="BB121" s="7"/>
      <c r="BC121" s="7"/>
      <c r="BD121" s="7"/>
      <c r="BE121" s="7"/>
      <c r="BF121" s="7"/>
      <c r="BG121" s="7"/>
      <c r="BK121" s="1">
        <v>5.721787</v>
      </c>
      <c r="BL121" s="7">
        <v>0.04</v>
      </c>
      <c r="BM121" s="7"/>
      <c r="BN121" s="7"/>
      <c r="BO121" s="7"/>
      <c r="BP121" s="7"/>
      <c r="BQ121" s="7"/>
      <c r="BR121" s="7"/>
      <c r="BS121" s="7"/>
      <c r="BT121" s="7">
        <v>0.7</v>
      </c>
      <c r="BU121" s="7"/>
      <c r="BV121" s="41">
        <v>6.0999999999999999E-2</v>
      </c>
      <c r="BW121" s="41">
        <v>8.2000000000000003E-2</v>
      </c>
      <c r="CG121" s="41">
        <v>0</v>
      </c>
      <c r="DC121" s="41">
        <v>0</v>
      </c>
      <c r="DY121" s="7" t="s">
        <v>1880</v>
      </c>
      <c r="DZ121" s="7">
        <f t="shared" si="50"/>
        <v>0.70000000000000007</v>
      </c>
      <c r="EA121" s="41" t="s">
        <v>64</v>
      </c>
      <c r="EB121" s="41" t="s">
        <v>0</v>
      </c>
      <c r="EC121" s="41">
        <f t="shared" si="61"/>
        <v>0</v>
      </c>
      <c r="ED121" s="41">
        <f t="shared" si="51"/>
        <v>0</v>
      </c>
      <c r="EE121" s="41">
        <f t="shared" si="52"/>
        <v>4.0052509E-2</v>
      </c>
      <c r="EF121" s="41">
        <f t="shared" si="53"/>
        <v>0</v>
      </c>
      <c r="EG121" s="41">
        <f t="shared" si="54"/>
        <v>0</v>
      </c>
      <c r="EI121" s="5">
        <f t="shared" si="62"/>
        <v>98.872218104180078</v>
      </c>
      <c r="EJ121" s="3">
        <f t="shared" si="55"/>
        <v>565.72577220966218</v>
      </c>
      <c r="EK121" s="3">
        <f t="shared" si="63"/>
        <v>2.2887148000000002</v>
      </c>
      <c r="EL121" s="3">
        <f t="shared" si="64"/>
        <v>0</v>
      </c>
      <c r="EM121" s="3">
        <f t="shared" si="65"/>
        <v>0</v>
      </c>
      <c r="EN121" s="3">
        <f t="shared" si="66"/>
        <v>0</v>
      </c>
      <c r="EO121" s="3">
        <f t="shared" si="67"/>
        <v>0</v>
      </c>
      <c r="EP121" s="3">
        <f t="shared" si="68"/>
        <v>0</v>
      </c>
      <c r="EQ121" s="3">
        <f t="shared" si="69"/>
        <v>0</v>
      </c>
      <c r="ER121" s="3">
        <f t="shared" si="70"/>
        <v>0</v>
      </c>
      <c r="ES121" s="3">
        <f t="shared" si="71"/>
        <v>40.052509000000001</v>
      </c>
      <c r="ET121" s="3">
        <f t="shared" si="72"/>
        <v>0</v>
      </c>
      <c r="EU121" s="3">
        <f t="shared" si="73"/>
        <v>0.349029007</v>
      </c>
      <c r="EV121" s="3">
        <f t="shared" si="74"/>
        <v>0.46918653399999999</v>
      </c>
      <c r="EW121" s="3">
        <f t="shared" si="75"/>
        <v>0</v>
      </c>
      <c r="EX121" s="3">
        <f t="shared" si="76"/>
        <v>0</v>
      </c>
      <c r="EY121" s="3">
        <f t="shared" si="77"/>
        <v>0</v>
      </c>
      <c r="EZ121" s="3">
        <f t="shared" si="78"/>
        <v>0</v>
      </c>
      <c r="FA121" s="3">
        <f t="shared" si="79"/>
        <v>0</v>
      </c>
      <c r="FB121" s="3">
        <f t="shared" si="80"/>
        <v>0</v>
      </c>
      <c r="FC121" s="3">
        <f t="shared" si="56"/>
        <v>0</v>
      </c>
      <c r="FD121" s="41">
        <f t="shared" si="81"/>
        <v>0</v>
      </c>
      <c r="FG121" s="3">
        <f t="shared" si="57"/>
        <v>0</v>
      </c>
      <c r="FH121" s="3">
        <f t="shared" si="58"/>
        <v>0</v>
      </c>
      <c r="FI121" s="3">
        <f t="shared" si="82"/>
        <v>0</v>
      </c>
      <c r="FJ121" s="3">
        <f t="shared" si="82"/>
        <v>0</v>
      </c>
      <c r="FK121" s="3">
        <f t="shared" si="48"/>
        <v>0</v>
      </c>
      <c r="FL121" s="3">
        <f t="shared" si="48"/>
        <v>0</v>
      </c>
      <c r="FM121" s="3">
        <f t="shared" si="48"/>
        <v>0</v>
      </c>
      <c r="FN121" s="3">
        <f t="shared" si="47"/>
        <v>0</v>
      </c>
      <c r="FO121" s="3">
        <f t="shared" si="47"/>
        <v>0</v>
      </c>
      <c r="FP121" s="3">
        <f t="shared" si="47"/>
        <v>0</v>
      </c>
      <c r="FQ121" s="3">
        <f t="shared" ref="FQ121:FQ184" si="100">1000*(CQ121*$CG121+DM121*$DC121)/100</f>
        <v>0</v>
      </c>
      <c r="FR121" s="3">
        <f t="shared" si="83"/>
        <v>0</v>
      </c>
      <c r="FS121" s="3">
        <f t="shared" si="83"/>
        <v>0</v>
      </c>
      <c r="FT121" s="3">
        <f t="shared" si="83"/>
        <v>0</v>
      </c>
      <c r="FU121" s="3">
        <f t="shared" si="84"/>
        <v>0</v>
      </c>
      <c r="FV121" s="3">
        <f t="shared" si="84"/>
        <v>0</v>
      </c>
      <c r="FW121" s="3">
        <f t="shared" si="84"/>
        <v>0</v>
      </c>
      <c r="FX121" s="3">
        <f t="shared" si="85"/>
        <v>0</v>
      </c>
      <c r="FY121" s="3">
        <f t="shared" si="86"/>
        <v>0</v>
      </c>
      <c r="FZ121" s="3">
        <f t="shared" si="87"/>
        <v>0</v>
      </c>
      <c r="GA121" s="3">
        <f t="shared" si="88"/>
        <v>0</v>
      </c>
      <c r="GB121" s="41" t="s">
        <v>0</v>
      </c>
      <c r="GC121" s="41">
        <f t="shared" si="59"/>
        <v>5.721787</v>
      </c>
      <c r="GD121" s="4">
        <f t="shared" si="60"/>
        <v>0.70000000000000007</v>
      </c>
      <c r="GE121" s="41">
        <f t="shared" si="89"/>
        <v>4.0052509000000001</v>
      </c>
      <c r="GI121" s="41" t="s">
        <v>0</v>
      </c>
    </row>
    <row r="122" spans="1:191" x14ac:dyDescent="0.55000000000000004">
      <c r="A122" s="41" t="s">
        <v>1234</v>
      </c>
      <c r="B122" s="41" t="s">
        <v>60</v>
      </c>
      <c r="C122" s="41" t="s">
        <v>69</v>
      </c>
      <c r="D122" s="41" t="s">
        <v>62</v>
      </c>
      <c r="E122" s="41" t="s">
        <v>1790</v>
      </c>
      <c r="F122" s="41">
        <v>0</v>
      </c>
      <c r="G122" s="41" t="s">
        <v>67</v>
      </c>
      <c r="H122" s="41">
        <v>1.6154000000000002E-2</v>
      </c>
      <c r="I122" s="41">
        <v>1.5653E-2</v>
      </c>
      <c r="J122" s="41">
        <v>6.7559999999999999E-3</v>
      </c>
      <c r="K122" s="41">
        <v>0</v>
      </c>
      <c r="L122" s="41">
        <v>0</v>
      </c>
      <c r="M122" s="41" t="s">
        <v>276</v>
      </c>
      <c r="N122" s="41" t="s">
        <v>258</v>
      </c>
      <c r="O122" s="41" t="s">
        <v>1878</v>
      </c>
      <c r="P122" s="41" t="s">
        <v>1919</v>
      </c>
      <c r="S122" s="7">
        <f>4.4+2.13</f>
        <v>6.53</v>
      </c>
      <c r="T122" s="82">
        <f>(0.08*4.4+0.03*2.13)/S122</f>
        <v>6.3690658499234304E-2</v>
      </c>
      <c r="U122" s="82">
        <f>(0.42*4.4+0.1*2.13)/S122</f>
        <v>0.31562021439509952</v>
      </c>
      <c r="V122" s="7"/>
      <c r="W122" s="7"/>
      <c r="X122" s="7"/>
      <c r="Y122" s="7"/>
      <c r="Z122" s="7"/>
      <c r="AA122" s="7"/>
      <c r="AB122" s="82">
        <f>(0.28*4.4+0.18*2.13)/S122</f>
        <v>0.24738131699846863</v>
      </c>
      <c r="AC122" s="7"/>
      <c r="AD122" s="82">
        <f>(2.46*4.4+1.36*2.13)/S122</f>
        <v>2.1011944869831547</v>
      </c>
      <c r="AE122" s="82">
        <f>(2.83*4.4+1.09*2.13)/S122</f>
        <v>2.2624349157733539</v>
      </c>
      <c r="AF122" s="7"/>
      <c r="AO122" s="7">
        <f>4.13+1.5</f>
        <v>5.63</v>
      </c>
      <c r="AP122" s="82">
        <f>(0.09*4.13+0.04*1.5)/AO122</f>
        <v>7.6678507992895203E-2</v>
      </c>
      <c r="AQ122" s="82">
        <f>(0.38*4.13+0.1*1.5)/AO122</f>
        <v>0.30539964476021314</v>
      </c>
      <c r="AR122" s="7"/>
      <c r="AS122" s="7"/>
      <c r="AT122" s="7"/>
      <c r="AU122" s="7"/>
      <c r="AV122" s="7"/>
      <c r="AW122" s="7"/>
      <c r="AX122" s="82">
        <f>(0.31*4.13+0.19*1.5)/AO122</f>
        <v>0.27802841918294852</v>
      </c>
      <c r="AY122" s="7"/>
      <c r="AZ122" s="82">
        <f>(2.73*4.13+1.56*1.5)/AO122</f>
        <v>2.4182770870337476</v>
      </c>
      <c r="BA122" s="82">
        <f>(3.21*4.13+1.28*1.5)/AO122</f>
        <v>2.6957904085257547</v>
      </c>
      <c r="BB122" s="7"/>
      <c r="BC122" s="7"/>
      <c r="BD122" s="7"/>
      <c r="BE122" s="7"/>
      <c r="BF122" s="7"/>
      <c r="BG122" s="7"/>
      <c r="BK122" s="41">
        <f>1.56+0.6</f>
        <v>2.16</v>
      </c>
      <c r="BL122" s="82">
        <f>(0.13*1.56+0.05*0.6)/BK122</f>
        <v>0.10777777777777778</v>
      </c>
      <c r="BM122" s="82">
        <f>(0.38*1.56+0.1*0.6)/BK122</f>
        <v>0.30222222222222223</v>
      </c>
      <c r="BN122" s="7"/>
      <c r="BO122" s="7"/>
      <c r="BP122" s="7"/>
      <c r="BQ122" s="7"/>
      <c r="BR122" s="7"/>
      <c r="BS122" s="7"/>
      <c r="BT122" s="82">
        <f>(0.36*1.56+0.19*0.6)/BK122</f>
        <v>0.31277777777777777</v>
      </c>
      <c r="BU122" s="7"/>
      <c r="BV122" s="4">
        <f>(2.1*1.56+1.22*0.6)/BK122</f>
        <v>1.8555555555555554</v>
      </c>
      <c r="BW122" s="4">
        <f>(2.35*1.56+1.07*0.6)/BK122</f>
        <v>1.9944444444444447</v>
      </c>
      <c r="CG122" s="41">
        <v>0</v>
      </c>
      <c r="DC122" s="41">
        <v>0</v>
      </c>
      <c r="DY122" s="7" t="s">
        <v>1880</v>
      </c>
      <c r="DZ122" s="7">
        <f t="shared" si="50"/>
        <v>0.26929469273743017</v>
      </c>
      <c r="EA122" s="41" t="s">
        <v>64</v>
      </c>
      <c r="EB122" s="41" t="s">
        <v>0</v>
      </c>
      <c r="EC122" s="41">
        <f t="shared" si="61"/>
        <v>1.6154000000000002E-2</v>
      </c>
      <c r="ED122" s="41">
        <f t="shared" si="51"/>
        <v>1.5653E-2</v>
      </c>
      <c r="EE122" s="41">
        <f t="shared" si="52"/>
        <v>6.7559999999999999E-3</v>
      </c>
      <c r="EF122" s="41">
        <f t="shared" si="53"/>
        <v>0</v>
      </c>
      <c r="EG122" s="41">
        <f t="shared" si="54"/>
        <v>0</v>
      </c>
      <c r="EI122" s="5">
        <f t="shared" si="62"/>
        <v>194.74998172436719</v>
      </c>
      <c r="EJ122" s="3">
        <f t="shared" si="55"/>
        <v>2788.8197382929384</v>
      </c>
      <c r="EK122" s="3">
        <f t="shared" si="63"/>
        <v>10.804</v>
      </c>
      <c r="EL122" s="3">
        <f t="shared" si="64"/>
        <v>4.4332000000000003</v>
      </c>
      <c r="EM122" s="3">
        <f t="shared" si="65"/>
        <v>0</v>
      </c>
      <c r="EN122" s="3">
        <f t="shared" si="66"/>
        <v>0</v>
      </c>
      <c r="EO122" s="3">
        <f t="shared" si="67"/>
        <v>0</v>
      </c>
      <c r="EP122" s="3">
        <f t="shared" si="68"/>
        <v>0</v>
      </c>
      <c r="EQ122" s="3">
        <f t="shared" si="69"/>
        <v>0</v>
      </c>
      <c r="ER122" s="3">
        <f t="shared" si="70"/>
        <v>0</v>
      </c>
      <c r="ES122" s="3">
        <f t="shared" si="71"/>
        <v>38.563000000000002</v>
      </c>
      <c r="ET122" s="3">
        <f t="shared" si="72"/>
        <v>0</v>
      </c>
      <c r="EU122" s="3">
        <f t="shared" si="73"/>
        <v>31.343699999999998</v>
      </c>
      <c r="EV122" s="3">
        <f t="shared" si="74"/>
        <v>34.259</v>
      </c>
      <c r="EW122" s="3">
        <f t="shared" si="75"/>
        <v>0</v>
      </c>
      <c r="EX122" s="3">
        <f t="shared" si="76"/>
        <v>0</v>
      </c>
      <c r="EY122" s="3">
        <f t="shared" si="77"/>
        <v>0</v>
      </c>
      <c r="EZ122" s="3">
        <f t="shared" si="78"/>
        <v>0</v>
      </c>
      <c r="FA122" s="3">
        <f t="shared" si="79"/>
        <v>0</v>
      </c>
      <c r="FB122" s="3">
        <f t="shared" si="80"/>
        <v>0</v>
      </c>
      <c r="FC122" s="3">
        <f t="shared" si="56"/>
        <v>0</v>
      </c>
      <c r="FD122" s="41">
        <f t="shared" si="81"/>
        <v>0</v>
      </c>
      <c r="FG122" s="3">
        <f t="shared" si="57"/>
        <v>0</v>
      </c>
      <c r="FH122" s="3">
        <f t="shared" si="58"/>
        <v>0</v>
      </c>
      <c r="FI122" s="3">
        <f t="shared" si="82"/>
        <v>0</v>
      </c>
      <c r="FJ122" s="3">
        <f t="shared" si="82"/>
        <v>0</v>
      </c>
      <c r="FK122" s="3">
        <f t="shared" si="48"/>
        <v>0</v>
      </c>
      <c r="FL122" s="3">
        <f t="shared" si="48"/>
        <v>0</v>
      </c>
      <c r="FM122" s="3">
        <f t="shared" si="48"/>
        <v>0</v>
      </c>
      <c r="FN122" s="3">
        <f t="shared" si="48"/>
        <v>0</v>
      </c>
      <c r="FO122" s="3">
        <f t="shared" si="48"/>
        <v>0</v>
      </c>
      <c r="FP122" s="3">
        <f t="shared" si="48"/>
        <v>0</v>
      </c>
      <c r="FQ122" s="3">
        <f t="shared" si="100"/>
        <v>0</v>
      </c>
      <c r="FR122" s="3">
        <f t="shared" si="83"/>
        <v>0</v>
      </c>
      <c r="FS122" s="3">
        <f t="shared" si="83"/>
        <v>0</v>
      </c>
      <c r="FT122" s="3">
        <f t="shared" si="83"/>
        <v>0</v>
      </c>
      <c r="FU122" s="3">
        <f t="shared" si="84"/>
        <v>0</v>
      </c>
      <c r="FV122" s="3">
        <f t="shared" si="84"/>
        <v>0</v>
      </c>
      <c r="FW122" s="3">
        <f t="shared" si="84"/>
        <v>0</v>
      </c>
      <c r="FX122" s="3">
        <f t="shared" si="85"/>
        <v>0</v>
      </c>
      <c r="FY122" s="3">
        <f t="shared" si="86"/>
        <v>0</v>
      </c>
      <c r="FZ122" s="3">
        <f t="shared" si="87"/>
        <v>0</v>
      </c>
      <c r="GA122" s="3">
        <f t="shared" si="88"/>
        <v>0</v>
      </c>
      <c r="GB122" s="41" t="s">
        <v>0</v>
      </c>
      <c r="GC122" s="41">
        <f t="shared" si="59"/>
        <v>14.32</v>
      </c>
      <c r="GD122" s="4">
        <f t="shared" si="60"/>
        <v>0.26929469273743017</v>
      </c>
      <c r="GE122" s="41">
        <f t="shared" si="89"/>
        <v>3.8563000000000001</v>
      </c>
      <c r="GI122" s="41" t="s">
        <v>0</v>
      </c>
    </row>
    <row r="123" spans="1:191" x14ac:dyDescent="0.55000000000000004">
      <c r="A123" s="41" t="s">
        <v>1235</v>
      </c>
      <c r="B123" s="41" t="s">
        <v>60</v>
      </c>
      <c r="C123" s="41" t="s">
        <v>69</v>
      </c>
      <c r="D123" s="41" t="s">
        <v>62</v>
      </c>
      <c r="E123" s="41" t="s">
        <v>1790</v>
      </c>
      <c r="F123" s="41">
        <v>0</v>
      </c>
      <c r="G123" s="41" t="s">
        <v>67</v>
      </c>
      <c r="H123" s="41">
        <v>0</v>
      </c>
      <c r="I123" s="41">
        <v>3.1200000000000002E-2</v>
      </c>
      <c r="J123" s="41">
        <v>2.3999999999999998E-3</v>
      </c>
      <c r="K123" s="41">
        <v>0</v>
      </c>
      <c r="L123" s="41">
        <v>0</v>
      </c>
      <c r="M123" s="41" t="s">
        <v>342</v>
      </c>
      <c r="N123" s="41" t="s">
        <v>343</v>
      </c>
      <c r="O123" s="41" t="s">
        <v>1878</v>
      </c>
      <c r="P123" s="41" t="s">
        <v>1916</v>
      </c>
      <c r="S123" s="7">
        <v>0</v>
      </c>
      <c r="T123" s="7"/>
      <c r="U123" s="7"/>
      <c r="V123" s="7"/>
      <c r="W123" s="7"/>
      <c r="X123" s="7"/>
      <c r="Y123" s="7"/>
      <c r="Z123" s="7"/>
      <c r="AA123" s="7"/>
      <c r="AB123" s="7"/>
      <c r="AC123" s="7"/>
      <c r="AD123" s="7"/>
      <c r="AE123" s="7"/>
      <c r="AF123" s="7"/>
      <c r="AO123" s="7">
        <v>3.9</v>
      </c>
      <c r="AP123" s="7">
        <v>0.6</v>
      </c>
      <c r="AQ123" s="7"/>
      <c r="AR123" s="7"/>
      <c r="AS123" s="7"/>
      <c r="AT123" s="7"/>
      <c r="AU123" s="7"/>
      <c r="AV123" s="7"/>
      <c r="AW123" s="7"/>
      <c r="AX123" s="7">
        <v>0.8</v>
      </c>
      <c r="AY123" s="7">
        <v>0.04</v>
      </c>
      <c r="AZ123" s="7"/>
      <c r="BA123" s="7"/>
      <c r="BB123" s="7"/>
      <c r="BC123" s="7"/>
      <c r="BD123" s="7"/>
      <c r="BE123" s="7"/>
      <c r="BF123" s="7"/>
      <c r="BG123" s="7"/>
      <c r="BK123" s="41">
        <v>0.4</v>
      </c>
      <c r="BL123" s="7">
        <v>0.3</v>
      </c>
      <c r="BM123" s="7"/>
      <c r="BN123" s="7"/>
      <c r="BO123" s="7"/>
      <c r="BP123" s="7"/>
      <c r="BQ123" s="7"/>
      <c r="BR123" s="7"/>
      <c r="BS123" s="7"/>
      <c r="BT123" s="7">
        <v>0.6</v>
      </c>
      <c r="BU123" s="7">
        <v>0.03</v>
      </c>
      <c r="CG123" s="41">
        <v>0</v>
      </c>
      <c r="DC123" s="41">
        <v>0</v>
      </c>
      <c r="DY123" s="7" t="s">
        <v>1880</v>
      </c>
      <c r="DZ123" s="7">
        <f t="shared" si="50"/>
        <v>0.7813953488372094</v>
      </c>
      <c r="EA123" s="41" t="s">
        <v>80</v>
      </c>
      <c r="EB123" s="41" t="s">
        <v>0</v>
      </c>
      <c r="EC123" s="41">
        <f t="shared" si="61"/>
        <v>0</v>
      </c>
      <c r="ED123" s="41">
        <f t="shared" si="51"/>
        <v>3.1200000000000002E-2</v>
      </c>
      <c r="EE123" s="41">
        <f t="shared" si="52"/>
        <v>2.3999999999999998E-3</v>
      </c>
      <c r="EF123" s="41">
        <f t="shared" si="53"/>
        <v>0</v>
      </c>
      <c r="EG123" s="41">
        <f t="shared" si="54"/>
        <v>0</v>
      </c>
      <c r="EI123" s="5">
        <f t="shared" si="62"/>
        <v>168.17705905116279</v>
      </c>
      <c r="EJ123" s="3">
        <f t="shared" si="55"/>
        <v>723.1613539199999</v>
      </c>
      <c r="EK123" s="3">
        <f t="shared" si="63"/>
        <v>24.6</v>
      </c>
      <c r="EL123" s="3">
        <f t="shared" si="64"/>
        <v>0</v>
      </c>
      <c r="EM123" s="3">
        <f t="shared" si="65"/>
        <v>0</v>
      </c>
      <c r="EN123" s="3">
        <f t="shared" si="66"/>
        <v>0</v>
      </c>
      <c r="EO123" s="3">
        <f t="shared" si="67"/>
        <v>0</v>
      </c>
      <c r="EP123" s="3">
        <f t="shared" si="68"/>
        <v>0</v>
      </c>
      <c r="EQ123" s="3">
        <f t="shared" si="69"/>
        <v>0</v>
      </c>
      <c r="ER123" s="3">
        <f t="shared" si="70"/>
        <v>0</v>
      </c>
      <c r="ES123" s="3">
        <f t="shared" si="71"/>
        <v>33.6</v>
      </c>
      <c r="ET123" s="3">
        <f t="shared" si="72"/>
        <v>1.68</v>
      </c>
      <c r="EU123" s="3">
        <f t="shared" si="73"/>
        <v>0</v>
      </c>
      <c r="EV123" s="3">
        <f t="shared" si="74"/>
        <v>0</v>
      </c>
      <c r="EW123" s="3">
        <f t="shared" si="75"/>
        <v>0</v>
      </c>
      <c r="EX123" s="3">
        <f t="shared" si="76"/>
        <v>0</v>
      </c>
      <c r="EY123" s="3">
        <f t="shared" si="77"/>
        <v>0</v>
      </c>
      <c r="EZ123" s="3">
        <f t="shared" si="78"/>
        <v>0</v>
      </c>
      <c r="FA123" s="3">
        <f t="shared" si="79"/>
        <v>0</v>
      </c>
      <c r="FB123" s="3">
        <f t="shared" si="80"/>
        <v>0</v>
      </c>
      <c r="FC123" s="3">
        <f t="shared" si="56"/>
        <v>0</v>
      </c>
      <c r="FD123" s="41">
        <f t="shared" si="81"/>
        <v>0</v>
      </c>
      <c r="FG123" s="3">
        <f t="shared" si="57"/>
        <v>0</v>
      </c>
      <c r="FH123" s="3">
        <f t="shared" si="58"/>
        <v>0</v>
      </c>
      <c r="FI123" s="3">
        <f t="shared" si="82"/>
        <v>0</v>
      </c>
      <c r="FJ123" s="3">
        <f t="shared" si="82"/>
        <v>0</v>
      </c>
      <c r="FK123" s="3">
        <f t="shared" ref="FK123:FP165" si="101">1000*(CK123*$CG123+DG123*$DC123)/100</f>
        <v>0</v>
      </c>
      <c r="FL123" s="3">
        <f t="shared" si="101"/>
        <v>0</v>
      </c>
      <c r="FM123" s="3">
        <f t="shared" si="101"/>
        <v>0</v>
      </c>
      <c r="FN123" s="3">
        <f t="shared" si="101"/>
        <v>0</v>
      </c>
      <c r="FO123" s="3">
        <f t="shared" si="101"/>
        <v>0</v>
      </c>
      <c r="FP123" s="3">
        <f t="shared" si="101"/>
        <v>0</v>
      </c>
      <c r="FQ123" s="3">
        <f t="shared" si="100"/>
        <v>0</v>
      </c>
      <c r="FR123" s="3">
        <f t="shared" si="83"/>
        <v>0</v>
      </c>
      <c r="FS123" s="3">
        <f t="shared" si="83"/>
        <v>0</v>
      </c>
      <c r="FT123" s="3">
        <f t="shared" si="83"/>
        <v>0</v>
      </c>
      <c r="FU123" s="3">
        <f t="shared" si="84"/>
        <v>0</v>
      </c>
      <c r="FV123" s="3">
        <f t="shared" si="84"/>
        <v>0</v>
      </c>
      <c r="FW123" s="3">
        <f t="shared" si="84"/>
        <v>0</v>
      </c>
      <c r="FX123" s="3">
        <f t="shared" si="85"/>
        <v>0</v>
      </c>
      <c r="FY123" s="3">
        <f t="shared" si="86"/>
        <v>0</v>
      </c>
      <c r="FZ123" s="3">
        <f t="shared" si="87"/>
        <v>0</v>
      </c>
      <c r="GA123" s="3">
        <f t="shared" si="88"/>
        <v>0</v>
      </c>
      <c r="GB123" s="41" t="s">
        <v>0</v>
      </c>
      <c r="GC123" s="41">
        <f t="shared" si="59"/>
        <v>4.3</v>
      </c>
      <c r="GD123" s="4">
        <f t="shared" si="60"/>
        <v>0.7813953488372094</v>
      </c>
      <c r="GE123" s="41">
        <f t="shared" si="89"/>
        <v>3.3600000000000003</v>
      </c>
      <c r="GI123" s="41" t="s">
        <v>0</v>
      </c>
    </row>
    <row r="124" spans="1:191" x14ac:dyDescent="0.55000000000000004">
      <c r="A124" s="41" t="s">
        <v>1236</v>
      </c>
      <c r="B124" s="41" t="s">
        <v>60</v>
      </c>
      <c r="C124" s="41" t="s">
        <v>69</v>
      </c>
      <c r="D124" s="41" t="s">
        <v>62</v>
      </c>
      <c r="E124" s="41" t="s">
        <v>1790</v>
      </c>
      <c r="F124" s="41">
        <v>0</v>
      </c>
      <c r="G124" s="41" t="s">
        <v>67</v>
      </c>
      <c r="H124" s="41">
        <v>0</v>
      </c>
      <c r="I124" s="41">
        <v>2.3969999999999998E-2</v>
      </c>
      <c r="J124" s="41">
        <v>8.4800000000000014E-3</v>
      </c>
      <c r="K124" s="41">
        <v>0</v>
      </c>
      <c r="L124" s="41">
        <v>0</v>
      </c>
      <c r="M124" s="41" t="s">
        <v>317</v>
      </c>
      <c r="N124" s="41" t="s">
        <v>318</v>
      </c>
      <c r="O124" s="41" t="s">
        <v>1878</v>
      </c>
      <c r="P124" s="41" t="s">
        <v>1914</v>
      </c>
      <c r="S124" s="7">
        <v>0</v>
      </c>
      <c r="T124" s="7"/>
      <c r="U124" s="7"/>
      <c r="V124" s="7"/>
      <c r="W124" s="7"/>
      <c r="X124" s="7"/>
      <c r="Y124" s="7"/>
      <c r="Z124" s="7"/>
      <c r="AA124" s="7"/>
      <c r="AB124" s="7"/>
      <c r="AC124" s="7"/>
      <c r="AD124" s="7"/>
      <c r="AE124" s="7"/>
      <c r="AF124" s="7"/>
      <c r="AO124" s="7">
        <v>1.41</v>
      </c>
      <c r="AP124" s="7">
        <v>0.4</v>
      </c>
      <c r="AQ124" s="7"/>
      <c r="AR124" s="7"/>
      <c r="AS124" s="7"/>
      <c r="AT124" s="7"/>
      <c r="AU124" s="7"/>
      <c r="AV124" s="7"/>
      <c r="AW124" s="7"/>
      <c r="AX124" s="7">
        <v>1.7</v>
      </c>
      <c r="AY124" s="7"/>
      <c r="AZ124" s="7">
        <v>0.8</v>
      </c>
      <c r="BA124" s="81">
        <v>1</v>
      </c>
      <c r="BB124" s="7"/>
      <c r="BC124" s="7"/>
      <c r="BD124" s="7"/>
      <c r="BE124" s="7"/>
      <c r="BF124" s="7"/>
      <c r="BG124" s="7"/>
      <c r="BK124" s="41">
        <v>0.53</v>
      </c>
      <c r="BL124" s="7">
        <v>0.4</v>
      </c>
      <c r="BM124" s="7"/>
      <c r="BN124" s="7"/>
      <c r="BO124" s="7"/>
      <c r="BP124" s="7"/>
      <c r="BQ124" s="7"/>
      <c r="BR124" s="7"/>
      <c r="BS124" s="7"/>
      <c r="BT124" s="7">
        <v>1.6</v>
      </c>
      <c r="BU124" s="7"/>
      <c r="BV124" s="41">
        <v>0.9</v>
      </c>
      <c r="BW124" s="41">
        <v>1.3</v>
      </c>
      <c r="CG124" s="41">
        <v>0</v>
      </c>
      <c r="DC124" s="41">
        <v>0</v>
      </c>
      <c r="DY124" s="7" t="s">
        <v>1880</v>
      </c>
      <c r="DZ124" s="7">
        <f t="shared" si="50"/>
        <v>1.6726804123711341</v>
      </c>
      <c r="EA124" s="41" t="s">
        <v>64</v>
      </c>
      <c r="EB124" s="41" t="s">
        <v>0</v>
      </c>
      <c r="EC124" s="41">
        <f t="shared" si="61"/>
        <v>0</v>
      </c>
      <c r="ED124" s="41">
        <f t="shared" si="51"/>
        <v>2.3969999999999998E-2</v>
      </c>
      <c r="EE124" s="41">
        <f t="shared" si="52"/>
        <v>8.4800000000000014E-3</v>
      </c>
      <c r="EF124" s="41">
        <f t="shared" si="53"/>
        <v>0</v>
      </c>
      <c r="EG124" s="41">
        <f t="shared" si="54"/>
        <v>0</v>
      </c>
      <c r="EI124" s="5">
        <f t="shared" si="62"/>
        <v>304.9952789965194</v>
      </c>
      <c r="EJ124" s="3">
        <f t="shared" si="55"/>
        <v>591.69084125324764</v>
      </c>
      <c r="EK124" s="3">
        <f t="shared" si="63"/>
        <v>7.76</v>
      </c>
      <c r="EL124" s="3">
        <f t="shared" si="64"/>
        <v>0</v>
      </c>
      <c r="EM124" s="3">
        <f t="shared" si="65"/>
        <v>0</v>
      </c>
      <c r="EN124" s="3">
        <f t="shared" si="66"/>
        <v>0</v>
      </c>
      <c r="EO124" s="3">
        <f t="shared" si="67"/>
        <v>0</v>
      </c>
      <c r="EP124" s="3">
        <f t="shared" si="68"/>
        <v>0</v>
      </c>
      <c r="EQ124" s="3">
        <f t="shared" si="69"/>
        <v>0</v>
      </c>
      <c r="ER124" s="3">
        <f t="shared" si="70"/>
        <v>0</v>
      </c>
      <c r="ES124" s="3">
        <f t="shared" si="71"/>
        <v>32.450000000000003</v>
      </c>
      <c r="ET124" s="3">
        <f t="shared" si="72"/>
        <v>0</v>
      </c>
      <c r="EU124" s="3">
        <f t="shared" si="73"/>
        <v>1.605</v>
      </c>
      <c r="EV124" s="3">
        <f t="shared" si="74"/>
        <v>2.0990000000000002</v>
      </c>
      <c r="EW124" s="3">
        <f t="shared" si="75"/>
        <v>0</v>
      </c>
      <c r="EX124" s="3">
        <f t="shared" si="76"/>
        <v>0</v>
      </c>
      <c r="EY124" s="3">
        <f t="shared" si="77"/>
        <v>0</v>
      </c>
      <c r="EZ124" s="3">
        <f t="shared" si="78"/>
        <v>0</v>
      </c>
      <c r="FA124" s="3">
        <f t="shared" si="79"/>
        <v>0</v>
      </c>
      <c r="FB124" s="3">
        <f t="shared" si="80"/>
        <v>0</v>
      </c>
      <c r="FC124" s="3">
        <f t="shared" si="56"/>
        <v>0</v>
      </c>
      <c r="FD124" s="41">
        <f t="shared" si="81"/>
        <v>0</v>
      </c>
      <c r="FG124" s="3">
        <f t="shared" si="57"/>
        <v>0</v>
      </c>
      <c r="FH124" s="3">
        <f t="shared" si="58"/>
        <v>0</v>
      </c>
      <c r="FI124" s="3">
        <f t="shared" si="82"/>
        <v>0</v>
      </c>
      <c r="FJ124" s="3">
        <f t="shared" si="82"/>
        <v>0</v>
      </c>
      <c r="FK124" s="3">
        <f t="shared" si="101"/>
        <v>0</v>
      </c>
      <c r="FL124" s="3">
        <f t="shared" si="101"/>
        <v>0</v>
      </c>
      <c r="FM124" s="3">
        <f t="shared" si="101"/>
        <v>0</v>
      </c>
      <c r="FN124" s="3">
        <f t="shared" si="101"/>
        <v>0</v>
      </c>
      <c r="FO124" s="3">
        <f t="shared" si="101"/>
        <v>0</v>
      </c>
      <c r="FP124" s="3">
        <f t="shared" si="101"/>
        <v>0</v>
      </c>
      <c r="FQ124" s="3">
        <f t="shared" si="100"/>
        <v>0</v>
      </c>
      <c r="FR124" s="3">
        <f t="shared" si="83"/>
        <v>0</v>
      </c>
      <c r="FS124" s="3">
        <f t="shared" si="83"/>
        <v>0</v>
      </c>
      <c r="FT124" s="3">
        <f t="shared" si="83"/>
        <v>0</v>
      </c>
      <c r="FU124" s="3">
        <f t="shared" si="84"/>
        <v>0</v>
      </c>
      <c r="FV124" s="3">
        <f t="shared" si="84"/>
        <v>0</v>
      </c>
      <c r="FW124" s="3">
        <f t="shared" si="84"/>
        <v>0</v>
      </c>
      <c r="FX124" s="3">
        <f t="shared" si="85"/>
        <v>0</v>
      </c>
      <c r="FY124" s="3">
        <f t="shared" si="86"/>
        <v>0</v>
      </c>
      <c r="FZ124" s="3">
        <f t="shared" si="87"/>
        <v>0</v>
      </c>
      <c r="GA124" s="3">
        <f t="shared" si="88"/>
        <v>0</v>
      </c>
      <c r="GB124" s="41" t="s">
        <v>0</v>
      </c>
      <c r="GC124" s="41">
        <f t="shared" si="59"/>
        <v>1.94</v>
      </c>
      <c r="GD124" s="4">
        <f t="shared" si="60"/>
        <v>1.6726804123711341</v>
      </c>
      <c r="GE124" s="41">
        <f t="shared" si="89"/>
        <v>3.2450000000000001</v>
      </c>
      <c r="GI124" s="41" t="s">
        <v>0</v>
      </c>
    </row>
    <row r="125" spans="1:191" x14ac:dyDescent="0.55000000000000004">
      <c r="A125" s="41" t="s">
        <v>1237</v>
      </c>
      <c r="B125" s="41" t="s">
        <v>60</v>
      </c>
      <c r="C125" s="41" t="s">
        <v>65</v>
      </c>
      <c r="D125" s="41" t="s">
        <v>62</v>
      </c>
      <c r="E125" s="41" t="s">
        <v>1790</v>
      </c>
      <c r="F125" s="41">
        <v>0</v>
      </c>
      <c r="G125" s="41" t="s">
        <v>67</v>
      </c>
      <c r="H125" s="41">
        <v>0</v>
      </c>
      <c r="I125" s="41">
        <v>1.6040000000000002E-2</v>
      </c>
      <c r="J125" s="41">
        <v>1.54E-2</v>
      </c>
      <c r="K125" s="41">
        <v>0</v>
      </c>
      <c r="L125" s="41">
        <v>0</v>
      </c>
      <c r="M125" s="41" t="s">
        <v>265</v>
      </c>
      <c r="N125" s="41" t="s">
        <v>266</v>
      </c>
      <c r="O125" s="41" t="s">
        <v>1878</v>
      </c>
      <c r="P125" s="41" t="s">
        <v>1914</v>
      </c>
      <c r="S125" s="7">
        <v>0</v>
      </c>
      <c r="T125" s="7"/>
      <c r="U125" s="7"/>
      <c r="V125" s="7"/>
      <c r="W125" s="7"/>
      <c r="X125" s="7"/>
      <c r="Y125" s="7"/>
      <c r="Z125" s="7"/>
      <c r="AA125" s="7"/>
      <c r="AB125" s="7"/>
      <c r="AC125" s="7"/>
      <c r="AD125" s="7"/>
      <c r="AE125" s="7"/>
      <c r="AF125" s="7"/>
      <c r="AO125" s="7">
        <v>0.4</v>
      </c>
      <c r="AP125" s="79">
        <v>0.2</v>
      </c>
      <c r="AQ125" s="7"/>
      <c r="AR125" s="7"/>
      <c r="AS125" s="7"/>
      <c r="AT125" s="7"/>
      <c r="AU125" s="7"/>
      <c r="AV125" s="7"/>
      <c r="AW125" s="7"/>
      <c r="AX125" s="7">
        <v>4.01</v>
      </c>
      <c r="AY125" s="79">
        <v>0.03</v>
      </c>
      <c r="AZ125" s="7"/>
      <c r="BA125" s="7"/>
      <c r="BB125" s="7"/>
      <c r="BC125" s="7"/>
      <c r="BD125" s="7"/>
      <c r="BE125" s="7"/>
      <c r="BF125" s="7"/>
      <c r="BG125" s="7"/>
      <c r="BK125" s="41">
        <v>0.35</v>
      </c>
      <c r="BL125" s="79">
        <v>0.2</v>
      </c>
      <c r="BM125" s="7"/>
      <c r="BN125" s="7"/>
      <c r="BO125" s="7"/>
      <c r="BP125" s="7"/>
      <c r="BQ125" s="7"/>
      <c r="BR125" s="7"/>
      <c r="BS125" s="7"/>
      <c r="BT125" s="7">
        <v>4.4000000000000004</v>
      </c>
      <c r="BU125" s="79">
        <v>0.03</v>
      </c>
      <c r="CG125" s="41">
        <v>0</v>
      </c>
      <c r="DC125" s="41">
        <v>0</v>
      </c>
      <c r="DY125" s="7" t="s">
        <v>1880</v>
      </c>
      <c r="DZ125" s="7">
        <f t="shared" si="50"/>
        <v>4.1920000000000002</v>
      </c>
      <c r="EA125" s="41" t="s">
        <v>64</v>
      </c>
      <c r="EB125" s="41" t="s">
        <v>0</v>
      </c>
      <c r="EC125" s="41">
        <f t="shared" si="61"/>
        <v>0</v>
      </c>
      <c r="ED125" s="41">
        <f t="shared" si="51"/>
        <v>1.6040000000000002E-2</v>
      </c>
      <c r="EE125" s="41">
        <f t="shared" si="52"/>
        <v>1.54E-2</v>
      </c>
      <c r="EF125" s="41">
        <f t="shared" si="53"/>
        <v>0</v>
      </c>
      <c r="EG125" s="41">
        <f t="shared" si="54"/>
        <v>0</v>
      </c>
      <c r="EI125" s="5">
        <f t="shared" si="62"/>
        <v>584.57596920000003</v>
      </c>
      <c r="EJ125" s="3">
        <f t="shared" si="55"/>
        <v>438.4319769</v>
      </c>
      <c r="EK125" s="3">
        <f t="shared" si="63"/>
        <v>1.5000000000000002</v>
      </c>
      <c r="EL125" s="3">
        <f t="shared" si="64"/>
        <v>0</v>
      </c>
      <c r="EM125" s="3">
        <f t="shared" si="65"/>
        <v>0</v>
      </c>
      <c r="EN125" s="3">
        <f t="shared" si="66"/>
        <v>0</v>
      </c>
      <c r="EO125" s="3">
        <f t="shared" si="67"/>
        <v>0</v>
      </c>
      <c r="EP125" s="3">
        <f t="shared" si="68"/>
        <v>0</v>
      </c>
      <c r="EQ125" s="3">
        <f t="shared" si="69"/>
        <v>0</v>
      </c>
      <c r="ER125" s="3">
        <f t="shared" si="70"/>
        <v>0</v>
      </c>
      <c r="ES125" s="3">
        <f t="shared" si="71"/>
        <v>31.44</v>
      </c>
      <c r="ET125" s="3">
        <f t="shared" si="72"/>
        <v>0.22500000000000001</v>
      </c>
      <c r="EU125" s="3">
        <f t="shared" si="73"/>
        <v>0</v>
      </c>
      <c r="EV125" s="3">
        <f t="shared" si="74"/>
        <v>0</v>
      </c>
      <c r="EW125" s="3">
        <f t="shared" si="75"/>
        <v>0</v>
      </c>
      <c r="EX125" s="3">
        <f t="shared" si="76"/>
        <v>0</v>
      </c>
      <c r="EY125" s="3">
        <f t="shared" si="77"/>
        <v>0</v>
      </c>
      <c r="EZ125" s="3">
        <f t="shared" si="78"/>
        <v>0</v>
      </c>
      <c r="FA125" s="3">
        <f t="shared" si="79"/>
        <v>0</v>
      </c>
      <c r="FB125" s="3">
        <f t="shared" si="80"/>
        <v>0</v>
      </c>
      <c r="FC125" s="3">
        <f t="shared" si="56"/>
        <v>0</v>
      </c>
      <c r="FD125" s="41">
        <f t="shared" si="81"/>
        <v>0</v>
      </c>
      <c r="FG125" s="3">
        <f t="shared" si="57"/>
        <v>0</v>
      </c>
      <c r="FH125" s="3">
        <f t="shared" si="58"/>
        <v>0</v>
      </c>
      <c r="FI125" s="3">
        <f t="shared" si="82"/>
        <v>0</v>
      </c>
      <c r="FJ125" s="3">
        <f t="shared" si="82"/>
        <v>0</v>
      </c>
      <c r="FK125" s="3">
        <f t="shared" si="101"/>
        <v>0</v>
      </c>
      <c r="FL125" s="3">
        <f t="shared" si="101"/>
        <v>0</v>
      </c>
      <c r="FM125" s="3">
        <f t="shared" si="101"/>
        <v>0</v>
      </c>
      <c r="FN125" s="3">
        <f t="shared" si="101"/>
        <v>0</v>
      </c>
      <c r="FO125" s="3">
        <f t="shared" si="101"/>
        <v>0</v>
      </c>
      <c r="FP125" s="3">
        <f t="shared" si="101"/>
        <v>0</v>
      </c>
      <c r="FQ125" s="3">
        <f t="shared" si="100"/>
        <v>0</v>
      </c>
      <c r="FR125" s="3">
        <f t="shared" si="83"/>
        <v>0</v>
      </c>
      <c r="FS125" s="3">
        <f t="shared" si="83"/>
        <v>0</v>
      </c>
      <c r="FT125" s="3">
        <f t="shared" si="83"/>
        <v>0</v>
      </c>
      <c r="FU125" s="3">
        <f t="shared" si="84"/>
        <v>0</v>
      </c>
      <c r="FV125" s="3">
        <f t="shared" si="84"/>
        <v>0</v>
      </c>
      <c r="FW125" s="3">
        <f t="shared" si="84"/>
        <v>0</v>
      </c>
      <c r="FX125" s="3">
        <f t="shared" si="85"/>
        <v>0</v>
      </c>
      <c r="FY125" s="3">
        <f t="shared" si="86"/>
        <v>0</v>
      </c>
      <c r="FZ125" s="3">
        <f t="shared" si="87"/>
        <v>0</v>
      </c>
      <c r="GA125" s="3">
        <f t="shared" si="88"/>
        <v>0</v>
      </c>
      <c r="GB125" s="41" t="s">
        <v>0</v>
      </c>
      <c r="GC125" s="41">
        <f t="shared" si="59"/>
        <v>0.75</v>
      </c>
      <c r="GD125" s="4">
        <f t="shared" si="60"/>
        <v>4.1920000000000002</v>
      </c>
      <c r="GE125" s="41">
        <f t="shared" si="89"/>
        <v>3.1440000000000001</v>
      </c>
      <c r="GI125" s="41" t="s">
        <v>0</v>
      </c>
    </row>
    <row r="126" spans="1:191" x14ac:dyDescent="0.55000000000000004">
      <c r="A126" s="41" t="s">
        <v>1238</v>
      </c>
      <c r="B126" s="41" t="s">
        <v>60</v>
      </c>
      <c r="C126" s="41" t="s">
        <v>69</v>
      </c>
      <c r="D126" s="41" t="s">
        <v>66</v>
      </c>
      <c r="E126" s="41" t="s">
        <v>1790</v>
      </c>
      <c r="F126" s="41">
        <v>0</v>
      </c>
      <c r="G126" s="41" t="s">
        <v>67</v>
      </c>
      <c r="H126" s="41">
        <v>0</v>
      </c>
      <c r="I126" s="41">
        <v>0</v>
      </c>
      <c r="J126" s="41">
        <v>2.8879999999999999E-2</v>
      </c>
      <c r="K126" s="41">
        <v>0</v>
      </c>
      <c r="L126" s="41">
        <v>0</v>
      </c>
      <c r="M126" s="41" t="s">
        <v>156</v>
      </c>
      <c r="N126" s="41" t="s">
        <v>154</v>
      </c>
      <c r="O126" s="41" t="s">
        <v>1878</v>
      </c>
      <c r="P126" s="41" t="s">
        <v>1919</v>
      </c>
      <c r="S126" s="7">
        <v>0</v>
      </c>
      <c r="T126" s="7"/>
      <c r="U126" s="7"/>
      <c r="V126" s="7"/>
      <c r="W126" s="7"/>
      <c r="X126" s="7"/>
      <c r="Y126" s="7"/>
      <c r="Z126" s="7"/>
      <c r="AA126" s="7"/>
      <c r="AB126" s="7"/>
      <c r="AC126" s="7"/>
      <c r="AD126" s="7"/>
      <c r="AE126" s="7"/>
      <c r="AF126" s="7"/>
      <c r="AO126" s="7">
        <v>0</v>
      </c>
      <c r="AP126" s="7"/>
      <c r="AQ126" s="7"/>
      <c r="AR126" s="7"/>
      <c r="AS126" s="7"/>
      <c r="AT126" s="7"/>
      <c r="AU126" s="7"/>
      <c r="AV126" s="7"/>
      <c r="AW126" s="7"/>
      <c r="AX126" s="7"/>
      <c r="AY126" s="7"/>
      <c r="AZ126" s="7"/>
      <c r="BA126" s="7"/>
      <c r="BB126" s="7"/>
      <c r="BC126" s="7"/>
      <c r="BD126" s="7"/>
      <c r="BE126" s="7"/>
      <c r="BF126" s="7"/>
      <c r="BG126" s="7"/>
      <c r="BK126" s="41">
        <f>15.7+4.7+6.8+3</f>
        <v>30.2</v>
      </c>
      <c r="BL126" s="82">
        <f>(0.08*15.7+0.24*4.7+0.1*6.8+0.25*3)/BK126</f>
        <v>0.12629139072847684</v>
      </c>
      <c r="BM126" s="82">
        <f>(0.1*15.7+0.13*4.7+0.14*6.8+0.12*3)/BK126</f>
        <v>0.11566225165562914</v>
      </c>
      <c r="BN126" s="7"/>
      <c r="BO126" s="7"/>
      <c r="BP126" s="7"/>
      <c r="BQ126" s="7"/>
      <c r="BR126" s="7"/>
      <c r="BS126" s="7"/>
      <c r="BT126" s="82">
        <f>(0.09*15.7+0.07*4.7+0.12*6.8+0.11*3)/BK126</f>
        <v>9.5629139072847674E-2</v>
      </c>
      <c r="BU126" s="7"/>
      <c r="BV126" s="4">
        <f>(0.69*15.7+0.07*4.7+0.71*6.8+0.06*3)/BK126</f>
        <v>0.53543046357615887</v>
      </c>
      <c r="BW126" s="4">
        <f>(0.59*15.7+0.05*4.7+0.65*6.8+0.05*3)/BK126</f>
        <v>0.46582781456953642</v>
      </c>
      <c r="CG126" s="41">
        <v>0</v>
      </c>
      <c r="DC126" s="41">
        <v>0</v>
      </c>
      <c r="DY126" s="7" t="s">
        <v>1880</v>
      </c>
      <c r="DZ126" s="7">
        <f t="shared" si="50"/>
        <v>9.5629139072847674E-2</v>
      </c>
      <c r="EA126" s="41" t="s">
        <v>157</v>
      </c>
      <c r="EB126" s="41" t="s">
        <v>0</v>
      </c>
      <c r="EC126" s="41">
        <f t="shared" si="61"/>
        <v>0</v>
      </c>
      <c r="ED126" s="41">
        <f t="shared" si="51"/>
        <v>0</v>
      </c>
      <c r="EE126" s="41">
        <f t="shared" si="52"/>
        <v>2.8879999999999999E-2</v>
      </c>
      <c r="EF126" s="41">
        <f t="shared" si="53"/>
        <v>0</v>
      </c>
      <c r="EG126" s="41">
        <f t="shared" si="54"/>
        <v>0</v>
      </c>
      <c r="EI126" s="5">
        <f t="shared" si="62"/>
        <v>56.233008361048526</v>
      </c>
      <c r="EJ126" s="3">
        <f t="shared" si="55"/>
        <v>1698.2368525036654</v>
      </c>
      <c r="EK126" s="3">
        <f t="shared" si="63"/>
        <v>38.140000000000008</v>
      </c>
      <c r="EL126" s="3">
        <f t="shared" si="64"/>
        <v>3.4929999999999999</v>
      </c>
      <c r="EM126" s="3">
        <f t="shared" si="65"/>
        <v>0</v>
      </c>
      <c r="EN126" s="3">
        <f t="shared" si="66"/>
        <v>0</v>
      </c>
      <c r="EO126" s="3">
        <f t="shared" si="67"/>
        <v>0</v>
      </c>
      <c r="EP126" s="3">
        <f t="shared" si="68"/>
        <v>0</v>
      </c>
      <c r="EQ126" s="3">
        <f t="shared" si="69"/>
        <v>0</v>
      </c>
      <c r="ER126" s="3">
        <f t="shared" si="70"/>
        <v>0</v>
      </c>
      <c r="ES126" s="3">
        <f t="shared" si="71"/>
        <v>28.88</v>
      </c>
      <c r="ET126" s="3">
        <f t="shared" si="72"/>
        <v>0</v>
      </c>
      <c r="EU126" s="3">
        <f t="shared" si="73"/>
        <v>16.169999999999998</v>
      </c>
      <c r="EV126" s="3">
        <f t="shared" si="74"/>
        <v>14.068</v>
      </c>
      <c r="EW126" s="3">
        <f t="shared" si="75"/>
        <v>0</v>
      </c>
      <c r="EX126" s="3">
        <f t="shared" si="76"/>
        <v>0</v>
      </c>
      <c r="EY126" s="3">
        <f t="shared" si="77"/>
        <v>0</v>
      </c>
      <c r="EZ126" s="3">
        <f t="shared" si="78"/>
        <v>0</v>
      </c>
      <c r="FA126" s="3">
        <f t="shared" si="79"/>
        <v>0</v>
      </c>
      <c r="FB126" s="3">
        <f t="shared" si="80"/>
        <v>0</v>
      </c>
      <c r="FC126" s="3">
        <f t="shared" si="56"/>
        <v>0</v>
      </c>
      <c r="FD126" s="41">
        <f t="shared" si="81"/>
        <v>0</v>
      </c>
      <c r="FG126" s="3">
        <f t="shared" si="57"/>
        <v>0</v>
      </c>
      <c r="FH126" s="3">
        <f t="shared" si="58"/>
        <v>0</v>
      </c>
      <c r="FI126" s="3">
        <f t="shared" si="82"/>
        <v>0</v>
      </c>
      <c r="FJ126" s="3">
        <f t="shared" si="82"/>
        <v>0</v>
      </c>
      <c r="FK126" s="3">
        <f t="shared" si="101"/>
        <v>0</v>
      </c>
      <c r="FL126" s="3">
        <f t="shared" si="101"/>
        <v>0</v>
      </c>
      <c r="FM126" s="3">
        <f t="shared" si="101"/>
        <v>0</v>
      </c>
      <c r="FN126" s="3">
        <f t="shared" si="101"/>
        <v>0</v>
      </c>
      <c r="FO126" s="3">
        <f t="shared" si="101"/>
        <v>0</v>
      </c>
      <c r="FP126" s="3">
        <f t="shared" si="101"/>
        <v>0</v>
      </c>
      <c r="FQ126" s="3">
        <f t="shared" si="100"/>
        <v>0</v>
      </c>
      <c r="FR126" s="3">
        <f t="shared" si="83"/>
        <v>0</v>
      </c>
      <c r="FS126" s="3">
        <f t="shared" si="83"/>
        <v>0</v>
      </c>
      <c r="FT126" s="3">
        <f t="shared" si="83"/>
        <v>0</v>
      </c>
      <c r="FU126" s="3">
        <f t="shared" si="84"/>
        <v>0</v>
      </c>
      <c r="FV126" s="3">
        <f t="shared" si="84"/>
        <v>0</v>
      </c>
      <c r="FW126" s="3">
        <f t="shared" si="84"/>
        <v>0</v>
      </c>
      <c r="FX126" s="3">
        <f t="shared" si="85"/>
        <v>0</v>
      </c>
      <c r="FY126" s="3">
        <f t="shared" si="86"/>
        <v>0</v>
      </c>
      <c r="FZ126" s="3">
        <f t="shared" si="87"/>
        <v>0</v>
      </c>
      <c r="GA126" s="3">
        <f t="shared" si="88"/>
        <v>0</v>
      </c>
      <c r="GB126" s="41" t="s">
        <v>0</v>
      </c>
      <c r="GC126" s="41">
        <f t="shared" si="59"/>
        <v>30.2</v>
      </c>
      <c r="GD126" s="4">
        <f t="shared" si="60"/>
        <v>9.5629139072847674E-2</v>
      </c>
      <c r="GE126" s="41">
        <f t="shared" si="89"/>
        <v>2.8879999999999999</v>
      </c>
      <c r="GI126" s="41" t="s">
        <v>0</v>
      </c>
    </row>
    <row r="127" spans="1:191" x14ac:dyDescent="0.55000000000000004">
      <c r="A127" s="41" t="s">
        <v>1239</v>
      </c>
      <c r="B127" s="41" t="s">
        <v>60</v>
      </c>
      <c r="C127" s="41" t="s">
        <v>65</v>
      </c>
      <c r="D127" s="41" t="s">
        <v>62</v>
      </c>
      <c r="E127" s="41" t="s">
        <v>1790</v>
      </c>
      <c r="F127" s="41">
        <v>0</v>
      </c>
      <c r="G127" s="41" t="s">
        <v>67</v>
      </c>
      <c r="H127" s="41">
        <v>0</v>
      </c>
      <c r="I127" s="41">
        <v>1.2795899999999997E-2</v>
      </c>
      <c r="J127" s="41">
        <v>1.2163200000000001E-2</v>
      </c>
      <c r="K127" s="41">
        <v>0</v>
      </c>
      <c r="L127" s="41">
        <v>0</v>
      </c>
      <c r="M127" s="41" t="s">
        <v>320</v>
      </c>
      <c r="N127" s="41" t="s">
        <v>321</v>
      </c>
      <c r="O127" s="41" t="s">
        <v>1878</v>
      </c>
      <c r="P127" s="41" t="s">
        <v>1914</v>
      </c>
      <c r="S127" s="7">
        <v>0</v>
      </c>
      <c r="T127" s="7"/>
      <c r="U127" s="7"/>
      <c r="V127" s="7"/>
      <c r="W127" s="7"/>
      <c r="X127" s="7"/>
      <c r="Y127" s="7"/>
      <c r="Z127" s="7"/>
      <c r="AA127" s="7"/>
      <c r="AB127" s="7"/>
      <c r="AC127" s="7"/>
      <c r="AD127" s="7"/>
      <c r="AE127" s="7"/>
      <c r="AF127" s="7"/>
      <c r="AO127" s="7">
        <v>0.57899999999999996</v>
      </c>
      <c r="AP127" s="79">
        <v>0.2</v>
      </c>
      <c r="AQ127" s="7"/>
      <c r="AR127" s="7"/>
      <c r="AS127" s="7"/>
      <c r="AT127" s="7"/>
      <c r="AU127" s="7"/>
      <c r="AV127" s="7"/>
      <c r="AW127" s="7"/>
      <c r="AX127" s="7">
        <v>2.21</v>
      </c>
      <c r="AY127" s="79">
        <v>0.03</v>
      </c>
      <c r="AZ127" s="7"/>
      <c r="BA127" s="7"/>
      <c r="BB127" s="7"/>
      <c r="BC127" s="7"/>
      <c r="BD127" s="7"/>
      <c r="BE127" s="7"/>
      <c r="BF127" s="7"/>
      <c r="BG127" s="7"/>
      <c r="BK127" s="41">
        <f>0.245+0.164</f>
        <v>0.40900000000000003</v>
      </c>
      <c r="BL127" s="79">
        <v>0.2</v>
      </c>
      <c r="BM127" s="7"/>
      <c r="BN127" s="7"/>
      <c r="BO127" s="7"/>
      <c r="BP127" s="7"/>
      <c r="BQ127" s="7"/>
      <c r="BR127" s="7"/>
      <c r="BS127" s="7"/>
      <c r="BT127" s="81">
        <f>(2.2*0.245+4.13*0.164)/BK127</f>
        <v>2.9738875305623473</v>
      </c>
      <c r="BU127" s="79">
        <v>0.03</v>
      </c>
      <c r="CG127" s="41">
        <v>0</v>
      </c>
      <c r="DC127" s="41">
        <v>0</v>
      </c>
      <c r="DY127" s="7" t="s">
        <v>1880</v>
      </c>
      <c r="DZ127" s="7">
        <f t="shared" si="50"/>
        <v>2.5262246963562753</v>
      </c>
      <c r="EA127" s="41" t="s">
        <v>80</v>
      </c>
      <c r="EB127" s="41" t="s">
        <v>0</v>
      </c>
      <c r="EC127" s="41">
        <f t="shared" si="61"/>
        <v>0</v>
      </c>
      <c r="ED127" s="41">
        <f t="shared" si="51"/>
        <v>1.2795899999999997E-2</v>
      </c>
      <c r="EE127" s="41">
        <f t="shared" si="52"/>
        <v>1.2163200000000001E-2</v>
      </c>
      <c r="EF127" s="41">
        <f t="shared" si="53"/>
        <v>0</v>
      </c>
      <c r="EG127" s="41">
        <f t="shared" si="54"/>
        <v>0</v>
      </c>
      <c r="EI127" s="5">
        <f t="shared" si="62"/>
        <v>366.1261958801619</v>
      </c>
      <c r="EJ127" s="3">
        <f t="shared" si="55"/>
        <v>361.73268152959997</v>
      </c>
      <c r="EK127" s="3">
        <f t="shared" si="63"/>
        <v>1.976</v>
      </c>
      <c r="EL127" s="3">
        <f t="shared" si="64"/>
        <v>0</v>
      </c>
      <c r="EM127" s="3">
        <f t="shared" si="65"/>
        <v>0</v>
      </c>
      <c r="EN127" s="3">
        <f t="shared" si="66"/>
        <v>0</v>
      </c>
      <c r="EO127" s="3">
        <f t="shared" si="67"/>
        <v>0</v>
      </c>
      <c r="EP127" s="3">
        <f t="shared" si="68"/>
        <v>0</v>
      </c>
      <c r="EQ127" s="3">
        <f t="shared" si="69"/>
        <v>0</v>
      </c>
      <c r="ER127" s="3">
        <f t="shared" si="70"/>
        <v>0</v>
      </c>
      <c r="ES127" s="3">
        <f t="shared" si="71"/>
        <v>24.959099999999999</v>
      </c>
      <c r="ET127" s="3">
        <f t="shared" si="72"/>
        <v>0.2964</v>
      </c>
      <c r="EU127" s="3">
        <f t="shared" si="73"/>
        <v>0</v>
      </c>
      <c r="EV127" s="3">
        <f t="shared" si="74"/>
        <v>0</v>
      </c>
      <c r="EW127" s="3">
        <f t="shared" si="75"/>
        <v>0</v>
      </c>
      <c r="EX127" s="3">
        <f t="shared" si="76"/>
        <v>0</v>
      </c>
      <c r="EY127" s="3">
        <f t="shared" si="77"/>
        <v>0</v>
      </c>
      <c r="EZ127" s="3">
        <f t="shared" si="78"/>
        <v>0</v>
      </c>
      <c r="FA127" s="3">
        <f t="shared" si="79"/>
        <v>0</v>
      </c>
      <c r="FB127" s="3">
        <f t="shared" si="80"/>
        <v>0</v>
      </c>
      <c r="FC127" s="3">
        <f t="shared" si="56"/>
        <v>0</v>
      </c>
      <c r="FD127" s="41">
        <f t="shared" si="81"/>
        <v>0</v>
      </c>
      <c r="FG127" s="3">
        <f t="shared" si="57"/>
        <v>0</v>
      </c>
      <c r="FH127" s="3">
        <f t="shared" si="58"/>
        <v>0</v>
      </c>
      <c r="FI127" s="3">
        <f t="shared" si="82"/>
        <v>0</v>
      </c>
      <c r="FJ127" s="3">
        <f t="shared" si="82"/>
        <v>0</v>
      </c>
      <c r="FK127" s="3">
        <f t="shared" si="101"/>
        <v>0</v>
      </c>
      <c r="FL127" s="3">
        <f t="shared" si="101"/>
        <v>0</v>
      </c>
      <c r="FM127" s="3">
        <f t="shared" si="101"/>
        <v>0</v>
      </c>
      <c r="FN127" s="3">
        <f t="shared" si="101"/>
        <v>0</v>
      </c>
      <c r="FO127" s="3">
        <f t="shared" si="101"/>
        <v>0</v>
      </c>
      <c r="FP127" s="3">
        <f t="shared" si="101"/>
        <v>0</v>
      </c>
      <c r="FQ127" s="3">
        <f t="shared" si="100"/>
        <v>0</v>
      </c>
      <c r="FR127" s="3">
        <f t="shared" si="83"/>
        <v>0</v>
      </c>
      <c r="FS127" s="3">
        <f t="shared" si="83"/>
        <v>0</v>
      </c>
      <c r="FT127" s="3">
        <f t="shared" si="83"/>
        <v>0</v>
      </c>
      <c r="FU127" s="3">
        <f t="shared" si="84"/>
        <v>0</v>
      </c>
      <c r="FV127" s="3">
        <f t="shared" si="84"/>
        <v>0</v>
      </c>
      <c r="FW127" s="3">
        <f t="shared" si="84"/>
        <v>0</v>
      </c>
      <c r="FX127" s="3">
        <f t="shared" si="85"/>
        <v>0</v>
      </c>
      <c r="FY127" s="3">
        <f t="shared" si="86"/>
        <v>0</v>
      </c>
      <c r="FZ127" s="3">
        <f t="shared" si="87"/>
        <v>0</v>
      </c>
      <c r="GA127" s="3">
        <f t="shared" si="88"/>
        <v>0</v>
      </c>
      <c r="GB127" s="41" t="s">
        <v>0</v>
      </c>
      <c r="GC127" s="41">
        <f t="shared" si="59"/>
        <v>0.98799999999999999</v>
      </c>
      <c r="GD127" s="4">
        <f t="shared" si="60"/>
        <v>2.5262246963562753</v>
      </c>
      <c r="GE127" s="41">
        <f t="shared" si="89"/>
        <v>2.4959099999999999</v>
      </c>
      <c r="GI127" s="41" t="s">
        <v>0</v>
      </c>
    </row>
    <row r="128" spans="1:191" x14ac:dyDescent="0.55000000000000004">
      <c r="A128" s="41" t="s">
        <v>1240</v>
      </c>
      <c r="B128" s="41" t="s">
        <v>60</v>
      </c>
      <c r="C128" s="41" t="s">
        <v>65</v>
      </c>
      <c r="D128" s="41" t="s">
        <v>62</v>
      </c>
      <c r="E128" s="41" t="s">
        <v>1790</v>
      </c>
      <c r="F128" s="41">
        <v>0</v>
      </c>
      <c r="G128" s="41" t="s">
        <v>67</v>
      </c>
      <c r="H128" s="41">
        <v>0</v>
      </c>
      <c r="I128" s="41">
        <v>1.0439E-2</v>
      </c>
      <c r="J128" s="41">
        <v>1.4152999999999997E-2</v>
      </c>
      <c r="K128" s="41">
        <v>0</v>
      </c>
      <c r="L128" s="41">
        <v>0</v>
      </c>
      <c r="M128" s="41" t="s">
        <v>327</v>
      </c>
      <c r="N128" s="41" t="s">
        <v>328</v>
      </c>
      <c r="O128" s="41" t="s">
        <v>1878</v>
      </c>
      <c r="P128" s="41" t="s">
        <v>1919</v>
      </c>
      <c r="S128" s="7">
        <v>0</v>
      </c>
      <c r="T128" s="7"/>
      <c r="U128" s="7"/>
      <c r="V128" s="7"/>
      <c r="W128" s="7"/>
      <c r="X128" s="7"/>
      <c r="Y128" s="7"/>
      <c r="Z128" s="7"/>
      <c r="AA128" s="7"/>
      <c r="AB128" s="7"/>
      <c r="AC128" s="7"/>
      <c r="AD128" s="7"/>
      <c r="AE128" s="7"/>
      <c r="AF128" s="7"/>
      <c r="AO128" s="7">
        <f>0.524+1.459</f>
        <v>1.9830000000000001</v>
      </c>
      <c r="AP128" s="82">
        <f>(0.6*0.524+0.7*1.459)/AO128</f>
        <v>0.67357539082198692</v>
      </c>
      <c r="AQ128" s="7"/>
      <c r="AR128" s="7"/>
      <c r="AS128" s="7"/>
      <c r="AT128" s="7"/>
      <c r="AU128" s="7"/>
      <c r="AV128" s="7"/>
      <c r="AW128" s="7"/>
      <c r="AX128" s="82">
        <f>(0.6*0.524+0.5*1.459)/AO128</f>
        <v>0.52642460917801315</v>
      </c>
      <c r="AY128" s="7">
        <v>0.04</v>
      </c>
      <c r="AZ128" s="7"/>
      <c r="BA128" s="7"/>
      <c r="BB128" s="7"/>
      <c r="BC128" s="7"/>
      <c r="BD128" s="7"/>
      <c r="BE128" s="7"/>
      <c r="BF128" s="7"/>
      <c r="BG128" s="7"/>
      <c r="BK128" s="41">
        <f>1.305+1.865</f>
        <v>3.17</v>
      </c>
      <c r="BL128" s="82">
        <f>(0.64*1.305+0.49*1.865)/BK128</f>
        <v>0.55175078864353311</v>
      </c>
      <c r="BM128" s="7"/>
      <c r="BN128" s="7"/>
      <c r="BO128" s="7"/>
      <c r="BP128" s="7"/>
      <c r="BQ128" s="7"/>
      <c r="BR128" s="7"/>
      <c r="BS128" s="7"/>
      <c r="BT128" s="82">
        <f>(0.47*1.305+0.43*1.865)/BK128</f>
        <v>0.44646687697160875</v>
      </c>
      <c r="BU128" s="7">
        <v>0.04</v>
      </c>
      <c r="BW128" s="4">
        <f>(0.62*2.069)/BK128</f>
        <v>0.40466246056782335</v>
      </c>
      <c r="CG128" s="41">
        <v>0</v>
      </c>
      <c r="DC128" s="41">
        <v>0</v>
      </c>
      <c r="DY128" s="7" t="s">
        <v>1880</v>
      </c>
      <c r="DZ128" s="7">
        <f t="shared" si="50"/>
        <v>0.47723656122646996</v>
      </c>
      <c r="EA128" s="41" t="s">
        <v>80</v>
      </c>
      <c r="EB128" s="41" t="s">
        <v>0</v>
      </c>
      <c r="EC128" s="41">
        <f t="shared" si="61"/>
        <v>0</v>
      </c>
      <c r="ED128" s="41">
        <f t="shared" si="51"/>
        <v>1.0439E-2</v>
      </c>
      <c r="EE128" s="41">
        <f t="shared" si="52"/>
        <v>1.4152999999999997E-2</v>
      </c>
      <c r="EF128" s="41">
        <f t="shared" si="53"/>
        <v>0</v>
      </c>
      <c r="EG128" s="41">
        <f t="shared" si="54"/>
        <v>0</v>
      </c>
      <c r="EI128" s="5">
        <f t="shared" si="62"/>
        <v>138.9930840258238</v>
      </c>
      <c r="EJ128" s="3">
        <f t="shared" si="55"/>
        <v>716.23136198507007</v>
      </c>
      <c r="EK128" s="3">
        <f t="shared" si="63"/>
        <v>30.8475</v>
      </c>
      <c r="EL128" s="3">
        <f t="shared" si="64"/>
        <v>0</v>
      </c>
      <c r="EM128" s="3">
        <f t="shared" si="65"/>
        <v>0</v>
      </c>
      <c r="EN128" s="3">
        <f t="shared" si="66"/>
        <v>0</v>
      </c>
      <c r="EO128" s="3">
        <f t="shared" si="67"/>
        <v>0</v>
      </c>
      <c r="EP128" s="3">
        <f t="shared" si="68"/>
        <v>0</v>
      </c>
      <c r="EQ128" s="3">
        <f t="shared" si="69"/>
        <v>0</v>
      </c>
      <c r="ER128" s="3">
        <f t="shared" si="70"/>
        <v>0</v>
      </c>
      <c r="ES128" s="3">
        <f t="shared" si="71"/>
        <v>24.592000000000002</v>
      </c>
      <c r="ET128" s="3">
        <f t="shared" si="72"/>
        <v>2.0611999999999999</v>
      </c>
      <c r="EU128" s="3">
        <f t="shared" si="73"/>
        <v>0</v>
      </c>
      <c r="EV128" s="3">
        <f t="shared" si="74"/>
        <v>1.28278</v>
      </c>
      <c r="EW128" s="3">
        <f t="shared" si="75"/>
        <v>0</v>
      </c>
      <c r="EX128" s="3">
        <f t="shared" si="76"/>
        <v>0</v>
      </c>
      <c r="EY128" s="3">
        <f t="shared" si="77"/>
        <v>0</v>
      </c>
      <c r="EZ128" s="3">
        <f t="shared" si="78"/>
        <v>0</v>
      </c>
      <c r="FA128" s="3">
        <f t="shared" si="79"/>
        <v>0</v>
      </c>
      <c r="FB128" s="3">
        <f t="shared" si="80"/>
        <v>0</v>
      </c>
      <c r="FC128" s="3">
        <f t="shared" si="56"/>
        <v>0</v>
      </c>
      <c r="FD128" s="41">
        <f t="shared" si="81"/>
        <v>0</v>
      </c>
      <c r="FG128" s="3">
        <f t="shared" si="57"/>
        <v>0</v>
      </c>
      <c r="FH128" s="3">
        <f t="shared" si="58"/>
        <v>0</v>
      </c>
      <c r="FI128" s="3">
        <f t="shared" si="82"/>
        <v>0</v>
      </c>
      <c r="FJ128" s="3">
        <f t="shared" si="82"/>
        <v>0</v>
      </c>
      <c r="FK128" s="3">
        <f t="shared" si="101"/>
        <v>0</v>
      </c>
      <c r="FL128" s="3">
        <f t="shared" si="101"/>
        <v>0</v>
      </c>
      <c r="FM128" s="3">
        <f t="shared" si="101"/>
        <v>0</v>
      </c>
      <c r="FN128" s="3">
        <f t="shared" si="101"/>
        <v>0</v>
      </c>
      <c r="FO128" s="3">
        <f t="shared" si="101"/>
        <v>0</v>
      </c>
      <c r="FP128" s="3">
        <f t="shared" si="101"/>
        <v>0</v>
      </c>
      <c r="FQ128" s="3">
        <f t="shared" si="100"/>
        <v>0</v>
      </c>
      <c r="FR128" s="3">
        <f t="shared" si="83"/>
        <v>0</v>
      </c>
      <c r="FS128" s="3">
        <f t="shared" si="83"/>
        <v>0</v>
      </c>
      <c r="FT128" s="3">
        <f t="shared" si="83"/>
        <v>0</v>
      </c>
      <c r="FU128" s="3">
        <f t="shared" si="84"/>
        <v>0</v>
      </c>
      <c r="FV128" s="3">
        <f t="shared" si="84"/>
        <v>0</v>
      </c>
      <c r="FW128" s="3">
        <f t="shared" si="84"/>
        <v>0</v>
      </c>
      <c r="FX128" s="3">
        <f t="shared" si="85"/>
        <v>0</v>
      </c>
      <c r="FY128" s="3">
        <f t="shared" si="86"/>
        <v>0</v>
      </c>
      <c r="FZ128" s="3">
        <f t="shared" si="87"/>
        <v>0</v>
      </c>
      <c r="GA128" s="3">
        <f t="shared" si="88"/>
        <v>0</v>
      </c>
      <c r="GB128" s="41" t="s">
        <v>0</v>
      </c>
      <c r="GC128" s="41">
        <f t="shared" si="59"/>
        <v>5.1530000000000005</v>
      </c>
      <c r="GD128" s="4">
        <f t="shared" si="60"/>
        <v>0.47723656122646996</v>
      </c>
      <c r="GE128" s="41">
        <f t="shared" si="89"/>
        <v>2.4592000000000001</v>
      </c>
      <c r="GI128" s="41" t="s">
        <v>0</v>
      </c>
    </row>
    <row r="129" spans="1:191" x14ac:dyDescent="0.55000000000000004">
      <c r="A129" s="41" t="s">
        <v>1241</v>
      </c>
      <c r="B129" s="41" t="s">
        <v>60</v>
      </c>
      <c r="C129" s="41" t="s">
        <v>65</v>
      </c>
      <c r="D129" s="41" t="s">
        <v>62</v>
      </c>
      <c r="E129" s="41" t="s">
        <v>1790</v>
      </c>
      <c r="F129" s="41">
        <v>0</v>
      </c>
      <c r="G129" s="41" t="s">
        <v>67</v>
      </c>
      <c r="H129" s="41">
        <v>4.4159999999999998E-3</v>
      </c>
      <c r="I129" s="41">
        <v>1.1319999999999998E-2</v>
      </c>
      <c r="J129" s="41">
        <v>7.3439999999999998E-3</v>
      </c>
      <c r="K129" s="41">
        <v>0</v>
      </c>
      <c r="L129" s="41">
        <v>0</v>
      </c>
      <c r="M129" s="41" t="s">
        <v>259</v>
      </c>
      <c r="N129" s="41" t="s">
        <v>260</v>
      </c>
      <c r="O129" s="41" t="s">
        <v>1878</v>
      </c>
      <c r="P129" s="41" t="s">
        <v>1914</v>
      </c>
      <c r="S129" s="7">
        <v>9.6000000000000002E-2</v>
      </c>
      <c r="T129" s="79">
        <v>0.2</v>
      </c>
      <c r="U129" s="7"/>
      <c r="V129" s="7"/>
      <c r="W129" s="7"/>
      <c r="X129" s="7"/>
      <c r="Y129" s="7"/>
      <c r="Z129" s="7"/>
      <c r="AA129" s="7"/>
      <c r="AB129" s="7">
        <v>4.5999999999999996</v>
      </c>
      <c r="AC129" s="79">
        <v>0.03</v>
      </c>
      <c r="AD129" s="7"/>
      <c r="AE129" s="7"/>
      <c r="AF129" s="7"/>
      <c r="AO129" s="7">
        <v>0.28299999999999997</v>
      </c>
      <c r="AP129" s="79">
        <v>0.2</v>
      </c>
      <c r="AQ129" s="7"/>
      <c r="AR129" s="7"/>
      <c r="AS129" s="7"/>
      <c r="AT129" s="7"/>
      <c r="AU129" s="7"/>
      <c r="AV129" s="7"/>
      <c r="AW129" s="7"/>
      <c r="AX129" s="81">
        <v>4</v>
      </c>
      <c r="AY129" s="79">
        <v>0.03</v>
      </c>
      <c r="AZ129" s="7"/>
      <c r="BA129" s="7"/>
      <c r="BB129" s="7"/>
      <c r="BC129" s="7"/>
      <c r="BD129" s="7"/>
      <c r="BE129" s="7"/>
      <c r="BF129" s="7"/>
      <c r="BG129" s="7"/>
      <c r="BK129" s="41">
        <v>0.216</v>
      </c>
      <c r="BL129" s="79">
        <v>0.2</v>
      </c>
      <c r="BM129" s="7"/>
      <c r="BN129" s="7"/>
      <c r="BO129" s="7"/>
      <c r="BP129" s="7"/>
      <c r="BQ129" s="7"/>
      <c r="BR129" s="7"/>
      <c r="BS129" s="7"/>
      <c r="BT129" s="7">
        <v>3.4</v>
      </c>
      <c r="BU129" s="79">
        <v>0.03</v>
      </c>
      <c r="CG129" s="41">
        <v>0</v>
      </c>
      <c r="DC129" s="41">
        <v>0</v>
      </c>
      <c r="DY129" s="7" t="s">
        <v>1880</v>
      </c>
      <c r="DZ129" s="7">
        <f t="shared" si="50"/>
        <v>3.8789915966386554</v>
      </c>
      <c r="EA129" s="41" t="s">
        <v>98</v>
      </c>
      <c r="EB129" s="41" t="s">
        <v>0</v>
      </c>
      <c r="EC129" s="41">
        <f t="shared" si="61"/>
        <v>4.4159999999999998E-3</v>
      </c>
      <c r="ED129" s="41">
        <f t="shared" si="51"/>
        <v>1.1319999999999998E-2</v>
      </c>
      <c r="EE129" s="41">
        <f t="shared" si="52"/>
        <v>7.3439999999999998E-3</v>
      </c>
      <c r="EF129" s="41">
        <f t="shared" si="53"/>
        <v>0</v>
      </c>
      <c r="EG129" s="41">
        <f t="shared" si="54"/>
        <v>0</v>
      </c>
      <c r="EI129" s="5">
        <f t="shared" si="62"/>
        <v>543.52804718319328</v>
      </c>
      <c r="EJ129" s="3">
        <f t="shared" si="55"/>
        <v>323.39918807399999</v>
      </c>
      <c r="EK129" s="3">
        <f t="shared" si="63"/>
        <v>1.1900000000000002</v>
      </c>
      <c r="EL129" s="3">
        <f t="shared" si="64"/>
        <v>0</v>
      </c>
      <c r="EM129" s="3">
        <f t="shared" si="65"/>
        <v>0</v>
      </c>
      <c r="EN129" s="3">
        <f t="shared" si="66"/>
        <v>0</v>
      </c>
      <c r="EO129" s="3">
        <f t="shared" si="67"/>
        <v>0</v>
      </c>
      <c r="EP129" s="3">
        <f t="shared" si="68"/>
        <v>0</v>
      </c>
      <c r="EQ129" s="3">
        <f t="shared" si="69"/>
        <v>0</v>
      </c>
      <c r="ER129" s="3">
        <f t="shared" si="70"/>
        <v>0</v>
      </c>
      <c r="ES129" s="3">
        <f t="shared" si="71"/>
        <v>23.08</v>
      </c>
      <c r="ET129" s="3">
        <f t="shared" si="72"/>
        <v>0.17849999999999999</v>
      </c>
      <c r="EU129" s="3">
        <f t="shared" si="73"/>
        <v>0</v>
      </c>
      <c r="EV129" s="3">
        <f t="shared" si="74"/>
        <v>0</v>
      </c>
      <c r="EW129" s="3">
        <f t="shared" si="75"/>
        <v>0</v>
      </c>
      <c r="EX129" s="3">
        <f t="shared" si="76"/>
        <v>0</v>
      </c>
      <c r="EY129" s="3">
        <f t="shared" si="77"/>
        <v>0</v>
      </c>
      <c r="EZ129" s="3">
        <f t="shared" si="78"/>
        <v>0</v>
      </c>
      <c r="FA129" s="3">
        <f t="shared" si="79"/>
        <v>0</v>
      </c>
      <c r="FB129" s="3">
        <f t="shared" si="80"/>
        <v>0</v>
      </c>
      <c r="FC129" s="3">
        <f t="shared" si="56"/>
        <v>0</v>
      </c>
      <c r="FD129" s="41">
        <f t="shared" si="81"/>
        <v>0</v>
      </c>
      <c r="FG129" s="3">
        <f t="shared" si="57"/>
        <v>0</v>
      </c>
      <c r="FH129" s="3">
        <f t="shared" si="58"/>
        <v>0</v>
      </c>
      <c r="FI129" s="3">
        <f t="shared" si="82"/>
        <v>0</v>
      </c>
      <c r="FJ129" s="3">
        <f t="shared" si="82"/>
        <v>0</v>
      </c>
      <c r="FK129" s="3">
        <f t="shared" si="101"/>
        <v>0</v>
      </c>
      <c r="FL129" s="3">
        <f t="shared" si="101"/>
        <v>0</v>
      </c>
      <c r="FM129" s="3">
        <f t="shared" si="101"/>
        <v>0</v>
      </c>
      <c r="FN129" s="3">
        <f t="shared" si="101"/>
        <v>0</v>
      </c>
      <c r="FO129" s="3">
        <f t="shared" si="101"/>
        <v>0</v>
      </c>
      <c r="FP129" s="3">
        <f t="shared" si="101"/>
        <v>0</v>
      </c>
      <c r="FQ129" s="3">
        <f t="shared" si="100"/>
        <v>0</v>
      </c>
      <c r="FR129" s="3">
        <f t="shared" si="83"/>
        <v>0</v>
      </c>
      <c r="FS129" s="3">
        <f t="shared" si="83"/>
        <v>0</v>
      </c>
      <c r="FT129" s="3">
        <f t="shared" si="83"/>
        <v>0</v>
      </c>
      <c r="FU129" s="3">
        <f t="shared" si="84"/>
        <v>0</v>
      </c>
      <c r="FV129" s="3">
        <f t="shared" si="84"/>
        <v>0</v>
      </c>
      <c r="FW129" s="3">
        <f t="shared" si="84"/>
        <v>0</v>
      </c>
      <c r="FX129" s="3">
        <f t="shared" si="85"/>
        <v>0</v>
      </c>
      <c r="FY129" s="3">
        <f t="shared" si="86"/>
        <v>0</v>
      </c>
      <c r="FZ129" s="3">
        <f t="shared" si="87"/>
        <v>0</v>
      </c>
      <c r="GA129" s="3">
        <f t="shared" si="88"/>
        <v>0</v>
      </c>
      <c r="GB129" s="41" t="s">
        <v>0</v>
      </c>
      <c r="GC129" s="41">
        <f t="shared" si="59"/>
        <v>0.59499999999999997</v>
      </c>
      <c r="GD129" s="4">
        <f t="shared" si="60"/>
        <v>3.8789915966386554</v>
      </c>
      <c r="GE129" s="41">
        <f t="shared" si="89"/>
        <v>2.3079999999999998</v>
      </c>
      <c r="GI129" s="41" t="s">
        <v>0</v>
      </c>
    </row>
    <row r="130" spans="1:191" x14ac:dyDescent="0.55000000000000004">
      <c r="A130" s="41" t="s">
        <v>1242</v>
      </c>
      <c r="B130" s="41" t="s">
        <v>60</v>
      </c>
      <c r="C130" s="41" t="s">
        <v>69</v>
      </c>
      <c r="D130" s="41" t="s">
        <v>62</v>
      </c>
      <c r="E130" s="41" t="s">
        <v>1790</v>
      </c>
      <c r="F130" s="41">
        <v>0</v>
      </c>
      <c r="G130" s="41" t="s">
        <v>67</v>
      </c>
      <c r="H130" s="41">
        <v>0</v>
      </c>
      <c r="I130" s="41">
        <v>0</v>
      </c>
      <c r="J130" s="41">
        <v>2.1000000000000001E-2</v>
      </c>
      <c r="K130" s="41">
        <v>0</v>
      </c>
      <c r="L130" s="41">
        <v>0</v>
      </c>
      <c r="M130" s="41" t="s">
        <v>290</v>
      </c>
      <c r="N130" s="41" t="s">
        <v>284</v>
      </c>
      <c r="O130" s="41" t="s">
        <v>1878</v>
      </c>
      <c r="P130" s="41" t="s">
        <v>1914</v>
      </c>
      <c r="S130" s="7">
        <v>0</v>
      </c>
      <c r="T130" s="7"/>
      <c r="U130" s="7"/>
      <c r="V130" s="7"/>
      <c r="W130" s="7"/>
      <c r="X130" s="7"/>
      <c r="Y130" s="7"/>
      <c r="Z130" s="7"/>
      <c r="AA130" s="7"/>
      <c r="AB130" s="7"/>
      <c r="AC130" s="7"/>
      <c r="AD130" s="7"/>
      <c r="AE130" s="7"/>
      <c r="AF130" s="7"/>
      <c r="AO130" s="7">
        <v>0</v>
      </c>
      <c r="AP130" s="7"/>
      <c r="AQ130" s="7"/>
      <c r="AR130" s="7"/>
      <c r="AS130" s="7"/>
      <c r="AT130" s="7"/>
      <c r="AU130" s="7"/>
      <c r="AV130" s="7"/>
      <c r="AW130" s="7"/>
      <c r="AX130" s="7"/>
      <c r="AY130" s="7"/>
      <c r="AZ130" s="7"/>
      <c r="BA130" s="7"/>
      <c r="BB130" s="7"/>
      <c r="BC130" s="7"/>
      <c r="BD130" s="7"/>
      <c r="BE130" s="7"/>
      <c r="BF130" s="7"/>
      <c r="BG130" s="7"/>
      <c r="BK130" s="41">
        <v>1.05</v>
      </c>
      <c r="BL130" s="81">
        <v>0.2</v>
      </c>
      <c r="BM130" s="7"/>
      <c r="BN130" s="7"/>
      <c r="BO130" s="7"/>
      <c r="BP130" s="7"/>
      <c r="BQ130" s="7"/>
      <c r="BR130" s="7"/>
      <c r="BS130" s="7"/>
      <c r="BT130" s="81">
        <v>2</v>
      </c>
      <c r="BU130" s="82">
        <v>0.06</v>
      </c>
      <c r="CG130" s="41">
        <v>0</v>
      </c>
      <c r="DC130" s="41">
        <v>0</v>
      </c>
      <c r="DY130" s="7" t="s">
        <v>1880</v>
      </c>
      <c r="DZ130" s="7">
        <f t="shared" si="50"/>
        <v>2</v>
      </c>
      <c r="EA130" s="41" t="s">
        <v>291</v>
      </c>
      <c r="EB130" s="41" t="s">
        <v>0</v>
      </c>
      <c r="EC130" s="41">
        <f t="shared" si="61"/>
        <v>0</v>
      </c>
      <c r="ED130" s="41">
        <f t="shared" si="51"/>
        <v>0</v>
      </c>
      <c r="EE130" s="41">
        <f t="shared" si="52"/>
        <v>2.1000000000000001E-2</v>
      </c>
      <c r="EF130" s="41">
        <f t="shared" si="53"/>
        <v>0</v>
      </c>
      <c r="EG130" s="41">
        <f t="shared" si="54"/>
        <v>0</v>
      </c>
      <c r="EI130" s="5">
        <f t="shared" si="62"/>
        <v>318.90294639999996</v>
      </c>
      <c r="EJ130" s="3">
        <f t="shared" si="55"/>
        <v>334.84809371999995</v>
      </c>
      <c r="EK130" s="3">
        <f t="shared" si="63"/>
        <v>2.1</v>
      </c>
      <c r="EL130" s="3">
        <f t="shared" si="64"/>
        <v>0</v>
      </c>
      <c r="EM130" s="3">
        <f t="shared" si="65"/>
        <v>0</v>
      </c>
      <c r="EN130" s="3">
        <f t="shared" si="66"/>
        <v>0</v>
      </c>
      <c r="EO130" s="3">
        <f t="shared" si="67"/>
        <v>0</v>
      </c>
      <c r="EP130" s="3">
        <f t="shared" si="68"/>
        <v>0</v>
      </c>
      <c r="EQ130" s="3">
        <f t="shared" si="69"/>
        <v>0</v>
      </c>
      <c r="ER130" s="3">
        <f t="shared" si="70"/>
        <v>0</v>
      </c>
      <c r="ES130" s="3">
        <f t="shared" si="71"/>
        <v>21</v>
      </c>
      <c r="ET130" s="3">
        <f t="shared" si="72"/>
        <v>0.63</v>
      </c>
      <c r="EU130" s="3">
        <f t="shared" si="73"/>
        <v>0</v>
      </c>
      <c r="EV130" s="3">
        <f t="shared" si="74"/>
        <v>0</v>
      </c>
      <c r="EW130" s="3">
        <f t="shared" si="75"/>
        <v>0</v>
      </c>
      <c r="EX130" s="3">
        <f t="shared" si="76"/>
        <v>0</v>
      </c>
      <c r="EY130" s="3">
        <f t="shared" si="77"/>
        <v>0</v>
      </c>
      <c r="EZ130" s="3">
        <f t="shared" si="78"/>
        <v>0</v>
      </c>
      <c r="FA130" s="3">
        <f t="shared" si="79"/>
        <v>0</v>
      </c>
      <c r="FB130" s="3">
        <f t="shared" si="80"/>
        <v>0</v>
      </c>
      <c r="FC130" s="3">
        <f t="shared" si="56"/>
        <v>0</v>
      </c>
      <c r="FD130" s="41">
        <f t="shared" si="81"/>
        <v>0</v>
      </c>
      <c r="FG130" s="3">
        <f t="shared" si="57"/>
        <v>0</v>
      </c>
      <c r="FH130" s="3">
        <f t="shared" si="58"/>
        <v>0</v>
      </c>
      <c r="FI130" s="3">
        <f t="shared" si="82"/>
        <v>0</v>
      </c>
      <c r="FJ130" s="3">
        <f t="shared" si="82"/>
        <v>0</v>
      </c>
      <c r="FK130" s="3">
        <f t="shared" si="101"/>
        <v>0</v>
      </c>
      <c r="FL130" s="3">
        <f t="shared" si="101"/>
        <v>0</v>
      </c>
      <c r="FM130" s="3">
        <f t="shared" si="101"/>
        <v>0</v>
      </c>
      <c r="FN130" s="3">
        <f t="shared" si="101"/>
        <v>0</v>
      </c>
      <c r="FO130" s="3">
        <f t="shared" si="101"/>
        <v>0</v>
      </c>
      <c r="FP130" s="3">
        <f t="shared" si="101"/>
        <v>0</v>
      </c>
      <c r="FQ130" s="3">
        <f t="shared" si="100"/>
        <v>0</v>
      </c>
      <c r="FR130" s="3">
        <f t="shared" si="83"/>
        <v>0</v>
      </c>
      <c r="FS130" s="3">
        <f t="shared" si="83"/>
        <v>0</v>
      </c>
      <c r="FT130" s="3">
        <f t="shared" si="83"/>
        <v>0</v>
      </c>
      <c r="FU130" s="3">
        <f t="shared" si="84"/>
        <v>0</v>
      </c>
      <c r="FV130" s="3">
        <f t="shared" si="84"/>
        <v>0</v>
      </c>
      <c r="FW130" s="3">
        <f t="shared" si="84"/>
        <v>0</v>
      </c>
      <c r="FX130" s="3">
        <f t="shared" si="85"/>
        <v>0</v>
      </c>
      <c r="FY130" s="3">
        <f t="shared" si="86"/>
        <v>0</v>
      </c>
      <c r="FZ130" s="3">
        <f t="shared" si="87"/>
        <v>0</v>
      </c>
      <c r="GA130" s="3">
        <f t="shared" si="88"/>
        <v>0</v>
      </c>
      <c r="GB130" s="41" t="s">
        <v>0</v>
      </c>
      <c r="GC130" s="41">
        <f t="shared" si="59"/>
        <v>1.05</v>
      </c>
      <c r="GD130" s="4">
        <f t="shared" si="60"/>
        <v>2</v>
      </c>
      <c r="GE130" s="41">
        <f t="shared" si="89"/>
        <v>2.1</v>
      </c>
      <c r="GI130" s="41" t="s">
        <v>0</v>
      </c>
    </row>
    <row r="131" spans="1:191" x14ac:dyDescent="0.55000000000000004">
      <c r="A131" s="41" t="s">
        <v>1243</v>
      </c>
      <c r="B131" s="41" t="s">
        <v>60</v>
      </c>
      <c r="C131" s="41" t="s">
        <v>69</v>
      </c>
      <c r="D131" s="41" t="s">
        <v>62</v>
      </c>
      <c r="E131" s="41" t="s">
        <v>1790</v>
      </c>
      <c r="F131" s="41">
        <v>0</v>
      </c>
      <c r="G131" s="41" t="s">
        <v>67</v>
      </c>
      <c r="H131" s="41">
        <v>8.6800000000000002E-3</v>
      </c>
      <c r="I131" s="41">
        <v>1.0780000000000001E-2</v>
      </c>
      <c r="J131" s="41">
        <v>1.2600000000000001E-3</v>
      </c>
      <c r="K131" s="41">
        <v>0</v>
      </c>
      <c r="L131" s="41">
        <v>0</v>
      </c>
      <c r="M131" s="41" t="s">
        <v>278</v>
      </c>
      <c r="N131" s="41" t="s">
        <v>279</v>
      </c>
      <c r="O131" s="41" t="s">
        <v>1878</v>
      </c>
      <c r="P131" s="41" t="s">
        <v>1919</v>
      </c>
      <c r="S131" s="7">
        <v>12.4</v>
      </c>
      <c r="T131" s="7">
        <v>0.09</v>
      </c>
      <c r="U131" s="7">
        <v>0.2</v>
      </c>
      <c r="V131" s="7"/>
      <c r="W131" s="7"/>
      <c r="X131" s="7"/>
      <c r="Y131" s="7"/>
      <c r="Z131" s="7"/>
      <c r="AA131" s="7"/>
      <c r="AB131" s="7">
        <v>7.0000000000000007E-2</v>
      </c>
      <c r="AC131" s="7"/>
      <c r="AD131" s="7">
        <v>1.1000000000000001</v>
      </c>
      <c r="AE131" s="7">
        <v>1.4</v>
      </c>
      <c r="AF131" s="7">
        <v>0.1</v>
      </c>
      <c r="AO131" s="7">
        <v>9.8000000000000007</v>
      </c>
      <c r="AP131" s="7">
        <v>0.22</v>
      </c>
      <c r="AQ131" s="7">
        <v>0.3</v>
      </c>
      <c r="AR131" s="7"/>
      <c r="AS131" s="7"/>
      <c r="AT131" s="7"/>
      <c r="AU131" s="7"/>
      <c r="AV131" s="7"/>
      <c r="AW131" s="7"/>
      <c r="AX131" s="7">
        <v>0.11</v>
      </c>
      <c r="AY131" s="7"/>
      <c r="AZ131" s="7">
        <v>1.1000000000000001</v>
      </c>
      <c r="BA131" s="7">
        <v>1.6</v>
      </c>
      <c r="BB131" s="7">
        <v>0.1</v>
      </c>
      <c r="BC131" s="7"/>
      <c r="BD131" s="7"/>
      <c r="BE131" s="7"/>
      <c r="BF131" s="7"/>
      <c r="BG131" s="7"/>
      <c r="BK131" s="41">
        <v>1.4</v>
      </c>
      <c r="BL131" s="7">
        <v>0.15</v>
      </c>
      <c r="BM131" s="7">
        <v>0.3</v>
      </c>
      <c r="BN131" s="7"/>
      <c r="BO131" s="7"/>
      <c r="BP131" s="7"/>
      <c r="BQ131" s="7"/>
      <c r="BR131" s="7"/>
      <c r="BS131" s="7"/>
      <c r="BT131" s="7">
        <v>0.09</v>
      </c>
      <c r="BU131" s="7"/>
      <c r="BV131" s="41">
        <v>1.1000000000000001</v>
      </c>
      <c r="BW131" s="41">
        <v>1.6</v>
      </c>
      <c r="BX131" s="41">
        <v>0.1</v>
      </c>
      <c r="CG131" s="41">
        <v>0</v>
      </c>
      <c r="DC131" s="41">
        <v>0</v>
      </c>
      <c r="DY131" s="7" t="s">
        <v>1880</v>
      </c>
      <c r="DZ131" s="7">
        <f t="shared" si="50"/>
        <v>8.7796610169491529E-2</v>
      </c>
      <c r="EA131" s="41" t="s">
        <v>78</v>
      </c>
      <c r="EB131" s="41" t="s">
        <v>0</v>
      </c>
      <c r="EC131" s="41">
        <f t="shared" si="61"/>
        <v>8.6800000000000002E-3</v>
      </c>
      <c r="ED131" s="41">
        <f t="shared" si="51"/>
        <v>1.0780000000000001E-2</v>
      </c>
      <c r="EE131" s="41">
        <f t="shared" si="52"/>
        <v>1.2600000000000001E-3</v>
      </c>
      <c r="EF131" s="41">
        <f t="shared" si="53"/>
        <v>0</v>
      </c>
      <c r="EG131" s="41">
        <f t="shared" si="54"/>
        <v>0</v>
      </c>
      <c r="EI131" s="5">
        <f t="shared" si="62"/>
        <v>119.45671604124475</v>
      </c>
      <c r="EJ131" s="3">
        <f t="shared" si="55"/>
        <v>2819.1784985733761</v>
      </c>
      <c r="EK131" s="3">
        <f t="shared" si="63"/>
        <v>34.82</v>
      </c>
      <c r="EL131" s="3">
        <f t="shared" si="64"/>
        <v>5.84</v>
      </c>
      <c r="EM131" s="3">
        <f t="shared" si="65"/>
        <v>0</v>
      </c>
      <c r="EN131" s="3">
        <f t="shared" si="66"/>
        <v>0</v>
      </c>
      <c r="EO131" s="3">
        <f t="shared" si="67"/>
        <v>0</v>
      </c>
      <c r="EP131" s="3">
        <f t="shared" si="68"/>
        <v>0</v>
      </c>
      <c r="EQ131" s="3">
        <f t="shared" si="69"/>
        <v>0</v>
      </c>
      <c r="ER131" s="3">
        <f t="shared" si="70"/>
        <v>0</v>
      </c>
      <c r="ES131" s="3">
        <f t="shared" si="71"/>
        <v>20.72</v>
      </c>
      <c r="ET131" s="3">
        <f t="shared" si="72"/>
        <v>0</v>
      </c>
      <c r="EU131" s="3">
        <f t="shared" si="73"/>
        <v>25.96</v>
      </c>
      <c r="EV131" s="3">
        <f t="shared" si="74"/>
        <v>35.28</v>
      </c>
      <c r="EW131" s="3">
        <f t="shared" si="75"/>
        <v>2.3600000000000003</v>
      </c>
      <c r="EX131" s="3">
        <f t="shared" si="76"/>
        <v>0</v>
      </c>
      <c r="EY131" s="3">
        <f t="shared" si="77"/>
        <v>0</v>
      </c>
      <c r="EZ131" s="3">
        <f t="shared" si="78"/>
        <v>0</v>
      </c>
      <c r="FA131" s="3">
        <f t="shared" si="79"/>
        <v>0</v>
      </c>
      <c r="FB131" s="3">
        <f t="shared" si="80"/>
        <v>0</v>
      </c>
      <c r="FC131" s="3">
        <f t="shared" si="56"/>
        <v>0</v>
      </c>
      <c r="FD131" s="41">
        <f t="shared" si="81"/>
        <v>0</v>
      </c>
      <c r="FG131" s="3">
        <f t="shared" si="57"/>
        <v>0</v>
      </c>
      <c r="FH131" s="3">
        <f t="shared" si="58"/>
        <v>0</v>
      </c>
      <c r="FI131" s="3">
        <f t="shared" si="82"/>
        <v>0</v>
      </c>
      <c r="FJ131" s="3">
        <f t="shared" si="82"/>
        <v>0</v>
      </c>
      <c r="FK131" s="3">
        <f t="shared" si="101"/>
        <v>0</v>
      </c>
      <c r="FL131" s="3">
        <f t="shared" si="101"/>
        <v>0</v>
      </c>
      <c r="FM131" s="3">
        <f t="shared" si="101"/>
        <v>0</v>
      </c>
      <c r="FN131" s="3">
        <f t="shared" si="101"/>
        <v>0</v>
      </c>
      <c r="FO131" s="3">
        <f t="shared" si="101"/>
        <v>0</v>
      </c>
      <c r="FP131" s="3">
        <f t="shared" si="101"/>
        <v>0</v>
      </c>
      <c r="FQ131" s="3">
        <f t="shared" si="100"/>
        <v>0</v>
      </c>
      <c r="FR131" s="3">
        <f t="shared" si="83"/>
        <v>0</v>
      </c>
      <c r="FS131" s="3">
        <f t="shared" si="83"/>
        <v>0</v>
      </c>
      <c r="FT131" s="3">
        <f t="shared" si="83"/>
        <v>0</v>
      </c>
      <c r="FU131" s="3">
        <f t="shared" si="84"/>
        <v>0</v>
      </c>
      <c r="FV131" s="3">
        <f t="shared" si="84"/>
        <v>0</v>
      </c>
      <c r="FW131" s="3">
        <f t="shared" si="84"/>
        <v>0</v>
      </c>
      <c r="FX131" s="3">
        <f t="shared" si="85"/>
        <v>0</v>
      </c>
      <c r="FY131" s="3">
        <f t="shared" si="86"/>
        <v>0</v>
      </c>
      <c r="FZ131" s="3">
        <f t="shared" si="87"/>
        <v>0</v>
      </c>
      <c r="GA131" s="3">
        <f t="shared" si="88"/>
        <v>0</v>
      </c>
      <c r="GB131" s="41" t="s">
        <v>0</v>
      </c>
      <c r="GC131" s="41">
        <f t="shared" si="59"/>
        <v>23.6</v>
      </c>
      <c r="GD131" s="4">
        <f t="shared" si="60"/>
        <v>8.7796610169491529E-2</v>
      </c>
      <c r="GE131" s="41">
        <f t="shared" si="89"/>
        <v>2.0720000000000001</v>
      </c>
      <c r="GI131" s="41" t="s">
        <v>0</v>
      </c>
    </row>
    <row r="132" spans="1:191" x14ac:dyDescent="0.55000000000000004">
      <c r="A132" s="41" t="s">
        <v>1244</v>
      </c>
      <c r="B132" s="41" t="s">
        <v>60</v>
      </c>
      <c r="C132" s="41" t="s">
        <v>65</v>
      </c>
      <c r="D132" s="41" t="s">
        <v>66</v>
      </c>
      <c r="E132" s="84" t="s">
        <v>1790</v>
      </c>
      <c r="F132" s="41">
        <v>0</v>
      </c>
      <c r="G132" s="41" t="s">
        <v>73</v>
      </c>
      <c r="H132" s="41">
        <v>0</v>
      </c>
      <c r="I132" s="41">
        <v>1.2078E-2</v>
      </c>
      <c r="J132" s="41">
        <v>8.5679999999999992E-3</v>
      </c>
      <c r="K132" s="41">
        <v>0</v>
      </c>
      <c r="L132" s="41">
        <v>0</v>
      </c>
      <c r="M132" s="41" t="s">
        <v>273</v>
      </c>
      <c r="N132" s="41" t="s">
        <v>77</v>
      </c>
      <c r="O132" s="41" t="s">
        <v>1878</v>
      </c>
      <c r="P132" s="41" t="s">
        <v>1920</v>
      </c>
      <c r="S132" s="7">
        <v>0</v>
      </c>
      <c r="T132" s="7"/>
      <c r="U132" s="7"/>
      <c r="V132" s="7"/>
      <c r="W132" s="7"/>
      <c r="X132" s="7"/>
      <c r="Y132" s="7"/>
      <c r="Z132" s="7"/>
      <c r="AA132" s="7"/>
      <c r="AB132" s="7"/>
      <c r="AC132" s="7"/>
      <c r="AD132" s="7"/>
      <c r="AE132" s="7"/>
      <c r="AF132" s="7"/>
      <c r="AO132" s="7">
        <v>1.98</v>
      </c>
      <c r="AP132" s="7">
        <v>1.04</v>
      </c>
      <c r="AQ132" s="7"/>
      <c r="AR132" s="7"/>
      <c r="AS132" s="7"/>
      <c r="AT132" s="7"/>
      <c r="AU132" s="7"/>
      <c r="AV132" s="7"/>
      <c r="AW132" s="7"/>
      <c r="AX132" s="7">
        <v>0.61</v>
      </c>
      <c r="AY132" s="7">
        <v>0.04</v>
      </c>
      <c r="AZ132" s="7"/>
      <c r="BA132" s="7">
        <v>0.5</v>
      </c>
      <c r="BB132" s="7"/>
      <c r="BC132" s="7"/>
      <c r="BD132" s="7"/>
      <c r="BE132" s="7"/>
      <c r="BF132" s="7"/>
      <c r="BG132" s="7"/>
      <c r="BK132" s="41">
        <v>2.04</v>
      </c>
      <c r="BL132" s="7">
        <v>0.73</v>
      </c>
      <c r="BM132" s="7"/>
      <c r="BN132" s="7"/>
      <c r="BO132" s="7"/>
      <c r="BP132" s="7"/>
      <c r="BQ132" s="7"/>
      <c r="BR132" s="7"/>
      <c r="BS132" s="7"/>
      <c r="BT132" s="7">
        <v>0.42</v>
      </c>
      <c r="BU132" s="7">
        <v>0.04</v>
      </c>
      <c r="BW132" s="41">
        <v>0.5</v>
      </c>
      <c r="CG132" s="41">
        <v>0</v>
      </c>
      <c r="DC132" s="41">
        <v>0</v>
      </c>
      <c r="DY132" s="7" t="s">
        <v>1880</v>
      </c>
      <c r="DZ132" s="7">
        <f t="shared" si="50"/>
        <v>0.51358208955223883</v>
      </c>
      <c r="EA132" s="41" t="s">
        <v>64</v>
      </c>
      <c r="EB132" s="41" t="s">
        <v>0</v>
      </c>
      <c r="EC132" s="41">
        <f t="shared" si="61"/>
        <v>0</v>
      </c>
      <c r="ED132" s="41">
        <f t="shared" si="51"/>
        <v>1.2078E-2</v>
      </c>
      <c r="EE132" s="41">
        <f t="shared" si="52"/>
        <v>8.5679999999999992E-3</v>
      </c>
      <c r="EF132" s="41">
        <f t="shared" si="53"/>
        <v>0</v>
      </c>
      <c r="EG132" s="41">
        <f t="shared" si="54"/>
        <v>0</v>
      </c>
      <c r="EI132" s="5">
        <f t="shared" si="62"/>
        <v>170.66256241693142</v>
      </c>
      <c r="EJ132" s="3">
        <f t="shared" si="55"/>
        <v>686.0635009160643</v>
      </c>
      <c r="EK132" s="3">
        <f t="shared" si="63"/>
        <v>35.484000000000002</v>
      </c>
      <c r="EL132" s="3">
        <f t="shared" si="64"/>
        <v>0</v>
      </c>
      <c r="EM132" s="3">
        <f t="shared" si="65"/>
        <v>0</v>
      </c>
      <c r="EN132" s="3">
        <f t="shared" si="66"/>
        <v>0</v>
      </c>
      <c r="EO132" s="3">
        <f t="shared" si="67"/>
        <v>0</v>
      </c>
      <c r="EP132" s="3">
        <f t="shared" si="68"/>
        <v>0</v>
      </c>
      <c r="EQ132" s="3">
        <f t="shared" si="69"/>
        <v>0</v>
      </c>
      <c r="ER132" s="3">
        <f t="shared" si="70"/>
        <v>0</v>
      </c>
      <c r="ES132" s="3">
        <f t="shared" si="71"/>
        <v>20.646000000000001</v>
      </c>
      <c r="ET132" s="3">
        <f t="shared" si="72"/>
        <v>1.6080000000000001</v>
      </c>
      <c r="EU132" s="3">
        <f t="shared" si="73"/>
        <v>0</v>
      </c>
      <c r="EV132" s="3">
        <f t="shared" si="74"/>
        <v>2.0099999999999998</v>
      </c>
      <c r="EW132" s="3">
        <f t="shared" si="75"/>
        <v>0</v>
      </c>
      <c r="EX132" s="3">
        <f t="shared" si="76"/>
        <v>0</v>
      </c>
      <c r="EY132" s="3">
        <f t="shared" si="77"/>
        <v>0</v>
      </c>
      <c r="EZ132" s="3">
        <f t="shared" si="78"/>
        <v>0</v>
      </c>
      <c r="FA132" s="3">
        <f t="shared" si="79"/>
        <v>0</v>
      </c>
      <c r="FB132" s="3">
        <f t="shared" si="80"/>
        <v>0</v>
      </c>
      <c r="FC132" s="3">
        <f t="shared" si="56"/>
        <v>0</v>
      </c>
      <c r="FD132" s="41">
        <f t="shared" si="81"/>
        <v>0</v>
      </c>
      <c r="FG132" s="3">
        <f t="shared" si="57"/>
        <v>0</v>
      </c>
      <c r="FH132" s="3">
        <f t="shared" si="58"/>
        <v>0</v>
      </c>
      <c r="FI132" s="3">
        <f t="shared" si="82"/>
        <v>0</v>
      </c>
      <c r="FJ132" s="3">
        <f t="shared" si="82"/>
        <v>0</v>
      </c>
      <c r="FK132" s="3">
        <f t="shared" si="101"/>
        <v>0</v>
      </c>
      <c r="FL132" s="3">
        <f t="shared" si="101"/>
        <v>0</v>
      </c>
      <c r="FM132" s="3">
        <f t="shared" si="101"/>
        <v>0</v>
      </c>
      <c r="FN132" s="3">
        <f t="shared" si="101"/>
        <v>0</v>
      </c>
      <c r="FO132" s="3">
        <f t="shared" si="101"/>
        <v>0</v>
      </c>
      <c r="FP132" s="3">
        <f t="shared" si="101"/>
        <v>0</v>
      </c>
      <c r="FQ132" s="3">
        <f t="shared" si="100"/>
        <v>0</v>
      </c>
      <c r="FR132" s="3">
        <f t="shared" si="83"/>
        <v>0</v>
      </c>
      <c r="FS132" s="3">
        <f t="shared" si="83"/>
        <v>0</v>
      </c>
      <c r="FT132" s="3">
        <f t="shared" si="83"/>
        <v>0</v>
      </c>
      <c r="FU132" s="3">
        <f t="shared" si="84"/>
        <v>0</v>
      </c>
      <c r="FV132" s="3">
        <f t="shared" si="84"/>
        <v>0</v>
      </c>
      <c r="FW132" s="3">
        <f t="shared" si="84"/>
        <v>0</v>
      </c>
      <c r="FX132" s="3">
        <f t="shared" si="85"/>
        <v>0</v>
      </c>
      <c r="FY132" s="3">
        <f t="shared" si="86"/>
        <v>0</v>
      </c>
      <c r="FZ132" s="3">
        <f t="shared" si="87"/>
        <v>0</v>
      </c>
      <c r="GA132" s="3">
        <f t="shared" si="88"/>
        <v>0</v>
      </c>
      <c r="GB132" s="41" t="s">
        <v>0</v>
      </c>
      <c r="GC132" s="41">
        <f t="shared" si="59"/>
        <v>4.0199999999999996</v>
      </c>
      <c r="GD132" s="4">
        <f t="shared" si="60"/>
        <v>0.51358208955223883</v>
      </c>
      <c r="GE132" s="41">
        <f t="shared" si="89"/>
        <v>2.0646</v>
      </c>
      <c r="GI132" s="41" t="s">
        <v>0</v>
      </c>
    </row>
    <row r="133" spans="1:191" x14ac:dyDescent="0.55000000000000004">
      <c r="A133" s="41" t="s">
        <v>1245</v>
      </c>
      <c r="B133" s="41" t="s">
        <v>60</v>
      </c>
      <c r="C133" s="41" t="s">
        <v>69</v>
      </c>
      <c r="D133" s="41" t="s">
        <v>62</v>
      </c>
      <c r="E133" s="41" t="s">
        <v>1790</v>
      </c>
      <c r="F133" s="41">
        <v>0</v>
      </c>
      <c r="G133" s="41" t="s">
        <v>67</v>
      </c>
      <c r="H133" s="41">
        <v>0</v>
      </c>
      <c r="I133" s="41">
        <v>0</v>
      </c>
      <c r="J133" s="41">
        <v>1.7128763500000001E-2</v>
      </c>
      <c r="K133" s="41">
        <v>0</v>
      </c>
      <c r="L133" s="41">
        <v>1.1446889999999999E-3</v>
      </c>
      <c r="M133" s="41" t="s">
        <v>307</v>
      </c>
      <c r="N133" s="41" t="s">
        <v>202</v>
      </c>
      <c r="O133" s="41" t="s">
        <v>1878</v>
      </c>
      <c r="P133" s="41" t="s">
        <v>1914</v>
      </c>
      <c r="S133" s="7">
        <v>0</v>
      </c>
      <c r="T133" s="7"/>
      <c r="U133" s="7"/>
      <c r="V133" s="7"/>
      <c r="W133" s="7"/>
      <c r="X133" s="7"/>
      <c r="Y133" s="7"/>
      <c r="Z133" s="7"/>
      <c r="AA133" s="7"/>
      <c r="AB133" s="7"/>
      <c r="AC133" s="7"/>
      <c r="AD133" s="7"/>
      <c r="AE133" s="7"/>
      <c r="AF133" s="7"/>
      <c r="AO133" s="7">
        <v>0</v>
      </c>
      <c r="AP133" s="7"/>
      <c r="AQ133" s="7"/>
      <c r="AR133" s="7"/>
      <c r="AS133" s="7"/>
      <c r="AT133" s="7"/>
      <c r="AU133" s="7"/>
      <c r="AV133" s="7"/>
      <c r="AW133" s="7"/>
      <c r="AX133" s="7"/>
      <c r="AY133" s="7"/>
      <c r="AZ133" s="7"/>
      <c r="BA133" s="7"/>
      <c r="BB133" s="7"/>
      <c r="BC133" s="7"/>
      <c r="BD133" s="7"/>
      <c r="BE133" s="7"/>
      <c r="BF133" s="7"/>
      <c r="BG133" s="7"/>
      <c r="BK133" s="4">
        <f>0.637+0.835+0.141+0.092605</f>
        <v>1.705605</v>
      </c>
      <c r="BL133" s="7"/>
      <c r="BM133" s="7"/>
      <c r="BN133" s="7"/>
      <c r="BO133" s="7"/>
      <c r="BP133" s="7"/>
      <c r="BQ133" s="7"/>
      <c r="BR133" s="7"/>
      <c r="BS133" s="7"/>
      <c r="BT133" s="81">
        <f>(1*0.637+0.7*0.835+1.6*0.141+2.87*0.092605)/BK133</f>
        <v>1.004263208656166</v>
      </c>
      <c r="BU133" s="7"/>
      <c r="CG133" s="41">
        <v>0</v>
      </c>
      <c r="DC133" s="1">
        <v>3.8934999999999997E-2</v>
      </c>
      <c r="DL133" s="41">
        <v>2.94</v>
      </c>
      <c r="DY133" s="7" t="s">
        <v>1880</v>
      </c>
      <c r="DZ133" s="7">
        <f t="shared" si="50"/>
        <v>1.004263208656166</v>
      </c>
      <c r="EA133" s="41" t="s">
        <v>80</v>
      </c>
      <c r="EB133" s="41" t="s">
        <v>0</v>
      </c>
      <c r="EC133" s="41">
        <f t="shared" si="61"/>
        <v>0</v>
      </c>
      <c r="ED133" s="41">
        <f t="shared" si="51"/>
        <v>0</v>
      </c>
      <c r="EE133" s="41">
        <f t="shared" si="52"/>
        <v>1.7128763500000001E-2</v>
      </c>
      <c r="EF133" s="41">
        <f t="shared" si="53"/>
        <v>0</v>
      </c>
      <c r="EG133" s="41">
        <f t="shared" si="54"/>
        <v>1.1446889999999999E-3</v>
      </c>
      <c r="EI133" s="5">
        <f t="shared" si="62"/>
        <v>131.69907718316963</v>
      </c>
      <c r="EJ133" s="3">
        <f t="shared" si="55"/>
        <v>224.62660453900003</v>
      </c>
      <c r="EK133" s="3">
        <f t="shared" si="63"/>
        <v>0</v>
      </c>
      <c r="EL133" s="3">
        <f t="shared" si="64"/>
        <v>0</v>
      </c>
      <c r="EM133" s="3">
        <f t="shared" si="65"/>
        <v>0</v>
      </c>
      <c r="EN133" s="3">
        <f t="shared" si="66"/>
        <v>0</v>
      </c>
      <c r="EO133" s="3">
        <f t="shared" si="67"/>
        <v>0</v>
      </c>
      <c r="EP133" s="3">
        <f t="shared" si="68"/>
        <v>0</v>
      </c>
      <c r="EQ133" s="3">
        <f t="shared" si="69"/>
        <v>0</v>
      </c>
      <c r="ER133" s="3">
        <f t="shared" si="70"/>
        <v>0</v>
      </c>
      <c r="ES133" s="3">
        <f t="shared" si="71"/>
        <v>17.128763500000002</v>
      </c>
      <c r="ET133" s="3">
        <f t="shared" si="72"/>
        <v>0</v>
      </c>
      <c r="EU133" s="3">
        <f t="shared" si="73"/>
        <v>0</v>
      </c>
      <c r="EV133" s="3">
        <f t="shared" si="74"/>
        <v>0</v>
      </c>
      <c r="EW133" s="3">
        <f t="shared" si="75"/>
        <v>0</v>
      </c>
      <c r="EX133" s="3">
        <f t="shared" si="76"/>
        <v>0</v>
      </c>
      <c r="EY133" s="3">
        <f t="shared" si="77"/>
        <v>0</v>
      </c>
      <c r="EZ133" s="3">
        <f t="shared" si="78"/>
        <v>0</v>
      </c>
      <c r="FA133" s="3">
        <f t="shared" si="79"/>
        <v>0</v>
      </c>
      <c r="FB133" s="3">
        <f t="shared" si="80"/>
        <v>0</v>
      </c>
      <c r="FC133" s="3">
        <f t="shared" si="56"/>
        <v>0</v>
      </c>
      <c r="FD133" s="41">
        <f t="shared" si="81"/>
        <v>0</v>
      </c>
      <c r="FF133" s="5">
        <f>FG133/(CG133+DC133)</f>
        <v>385.55160000000001</v>
      </c>
      <c r="FG133" s="3">
        <f t="shared" si="57"/>
        <v>15.011451545999998</v>
      </c>
      <c r="FH133" s="3">
        <f t="shared" si="58"/>
        <v>0</v>
      </c>
      <c r="FI133" s="3">
        <f t="shared" si="82"/>
        <v>0</v>
      </c>
      <c r="FJ133" s="3">
        <f t="shared" si="82"/>
        <v>0</v>
      </c>
      <c r="FK133" s="3">
        <f t="shared" si="101"/>
        <v>0</v>
      </c>
      <c r="FL133" s="3">
        <f t="shared" si="101"/>
        <v>0</v>
      </c>
      <c r="FM133" s="3">
        <f t="shared" si="101"/>
        <v>0</v>
      </c>
      <c r="FN133" s="3">
        <f t="shared" si="101"/>
        <v>0</v>
      </c>
      <c r="FO133" s="3">
        <f t="shared" si="101"/>
        <v>0</v>
      </c>
      <c r="FP133" s="3">
        <f t="shared" si="101"/>
        <v>1.1446889999999998</v>
      </c>
      <c r="FQ133" s="3">
        <f t="shared" si="100"/>
        <v>0</v>
      </c>
      <c r="FR133" s="3">
        <f t="shared" si="83"/>
        <v>0</v>
      </c>
      <c r="FS133" s="3">
        <f t="shared" si="83"/>
        <v>0</v>
      </c>
      <c r="FT133" s="3">
        <f t="shared" si="83"/>
        <v>0</v>
      </c>
      <c r="FU133" s="3">
        <f t="shared" si="84"/>
        <v>0</v>
      </c>
      <c r="FV133" s="3">
        <f t="shared" si="84"/>
        <v>0</v>
      </c>
      <c r="FW133" s="3">
        <f t="shared" si="84"/>
        <v>0</v>
      </c>
      <c r="FX133" s="3">
        <f t="shared" si="85"/>
        <v>0</v>
      </c>
      <c r="FY133" s="3">
        <f t="shared" si="86"/>
        <v>0</v>
      </c>
      <c r="FZ133" s="3">
        <f t="shared" si="87"/>
        <v>0</v>
      </c>
      <c r="GA133" s="3">
        <f t="shared" si="88"/>
        <v>0</v>
      </c>
      <c r="GB133" s="41" t="s">
        <v>0</v>
      </c>
      <c r="GC133" s="41">
        <f t="shared" si="59"/>
        <v>1.705605</v>
      </c>
      <c r="GD133" s="4">
        <f t="shared" si="60"/>
        <v>1.004263208656166</v>
      </c>
      <c r="GE133" s="41">
        <f t="shared" si="89"/>
        <v>1.7128763500000002</v>
      </c>
      <c r="GF133" s="41">
        <f>CG133+DC133</f>
        <v>3.8934999999999997E-2</v>
      </c>
      <c r="GG133" s="4">
        <f>(CG133*CP133+DC133*DL133)/GF133</f>
        <v>2.94</v>
      </c>
      <c r="GH133" s="41">
        <f t="shared" ref="GH133" si="102">GF133*GG133</f>
        <v>0.11446889999999998</v>
      </c>
      <c r="GI133" s="41" t="s">
        <v>0</v>
      </c>
    </row>
    <row r="134" spans="1:191" x14ac:dyDescent="0.55000000000000004">
      <c r="A134" s="41" t="s">
        <v>1246</v>
      </c>
      <c r="B134" s="41" t="s">
        <v>60</v>
      </c>
      <c r="C134" s="41" t="s">
        <v>65</v>
      </c>
      <c r="D134" s="41" t="s">
        <v>62</v>
      </c>
      <c r="E134" s="41" t="s">
        <v>1790</v>
      </c>
      <c r="F134" s="41">
        <v>0</v>
      </c>
      <c r="G134" s="41" t="s">
        <v>67</v>
      </c>
      <c r="H134" s="41">
        <v>0</v>
      </c>
      <c r="I134" s="41">
        <v>6.0000000000000001E-3</v>
      </c>
      <c r="J134" s="41">
        <v>1.0120000000000002E-2</v>
      </c>
      <c r="K134" s="41">
        <v>0</v>
      </c>
      <c r="L134" s="41">
        <v>0</v>
      </c>
      <c r="M134" s="41" t="s">
        <v>336</v>
      </c>
      <c r="N134" s="41" t="s">
        <v>337</v>
      </c>
      <c r="O134" s="41" t="s">
        <v>1878</v>
      </c>
      <c r="P134" s="41" t="s">
        <v>1914</v>
      </c>
      <c r="S134" s="7">
        <v>0</v>
      </c>
      <c r="T134" s="7"/>
      <c r="U134" s="7"/>
      <c r="V134" s="7"/>
      <c r="W134" s="7"/>
      <c r="X134" s="7"/>
      <c r="Y134" s="7"/>
      <c r="Z134" s="7"/>
      <c r="AA134" s="7"/>
      <c r="AB134" s="7"/>
      <c r="AC134" s="7"/>
      <c r="AD134" s="7"/>
      <c r="AE134" s="7"/>
      <c r="AF134" s="7"/>
      <c r="AO134" s="7">
        <v>0.25</v>
      </c>
      <c r="AP134" s="7"/>
      <c r="AQ134" s="7"/>
      <c r="AR134" s="7"/>
      <c r="AS134" s="7"/>
      <c r="AT134" s="7"/>
      <c r="AU134" s="7"/>
      <c r="AV134" s="7"/>
      <c r="AW134" s="7"/>
      <c r="AX134" s="7">
        <v>2.4</v>
      </c>
      <c r="AY134" s="7"/>
      <c r="AZ134" s="7"/>
      <c r="BA134" s="7"/>
      <c r="BB134" s="7"/>
      <c r="BC134" s="7"/>
      <c r="BD134" s="7"/>
      <c r="BE134" s="7"/>
      <c r="BF134" s="7"/>
      <c r="BG134" s="7"/>
      <c r="BK134" s="41">
        <v>0.46</v>
      </c>
      <c r="BL134" s="7"/>
      <c r="BM134" s="7"/>
      <c r="BN134" s="7"/>
      <c r="BO134" s="7"/>
      <c r="BP134" s="7"/>
      <c r="BQ134" s="7"/>
      <c r="BR134" s="7"/>
      <c r="BS134" s="7"/>
      <c r="BT134" s="7">
        <v>2.2000000000000002</v>
      </c>
      <c r="BU134" s="7"/>
      <c r="CG134" s="41">
        <v>0</v>
      </c>
      <c r="DC134" s="41">
        <v>0</v>
      </c>
      <c r="DY134" s="7" t="s">
        <v>1880</v>
      </c>
      <c r="DZ134" s="7">
        <f t="shared" ref="DZ134:DZ197" si="103">(AB134*S134+AX134*AO134+BT134*BK134)/(S134+AO134+BK134)</f>
        <v>2.2704225352112677</v>
      </c>
      <c r="EA134" s="41" t="s">
        <v>338</v>
      </c>
      <c r="EB134" s="41" t="s">
        <v>0</v>
      </c>
      <c r="EC134" s="41">
        <f t="shared" si="61"/>
        <v>0</v>
      </c>
      <c r="ED134" s="41">
        <f t="shared" ref="ED134:ED163" si="104">AO134*AX134/100</f>
        <v>6.0000000000000001E-3</v>
      </c>
      <c r="EE134" s="41">
        <f t="shared" ref="EE134:EE163" si="105">BK134*BT134/100</f>
        <v>1.0120000000000002E-2</v>
      </c>
      <c r="EF134" s="41">
        <f t="shared" ref="EF134:EF163" si="106">CG134*CP134/100</f>
        <v>0</v>
      </c>
      <c r="EG134" s="41">
        <f t="shared" ref="EG134:EG163" si="107">DC134*DL134/100</f>
        <v>0</v>
      </c>
      <c r="EI134" s="5">
        <f t="shared" si="62"/>
        <v>297.74321126760566</v>
      </c>
      <c r="EJ134" s="3">
        <f t="shared" ref="EJ134:EJ197" si="108">(EK134*EK$2+EN134*EN$2+EO134*EO$2+EP134*EP$2+EQ134*EQ$2+ER134*ER$2+ES134*ES$2+ET134*ET$2+EX134*EX$2+EY134*EY$2+EZ134*EZ$2+FC134*FC$2)/1000+(EL134*EL$2+EM134*EM$2+EU134*EU$2+EV134*EV$2+EW134*EW$2+FA134*FA$2+FB134*FB$2+FD134*FD$2)/1000000</f>
        <v>211.39768000000001</v>
      </c>
      <c r="EK134" s="3">
        <f t="shared" si="63"/>
        <v>0</v>
      </c>
      <c r="EL134" s="3">
        <f t="shared" si="64"/>
        <v>0</v>
      </c>
      <c r="EM134" s="3">
        <f t="shared" si="65"/>
        <v>0</v>
      </c>
      <c r="EN134" s="3">
        <f t="shared" si="66"/>
        <v>0</v>
      </c>
      <c r="EO134" s="3">
        <f t="shared" si="67"/>
        <v>0</v>
      </c>
      <c r="EP134" s="3">
        <f t="shared" si="68"/>
        <v>0</v>
      </c>
      <c r="EQ134" s="3">
        <f t="shared" si="69"/>
        <v>0</v>
      </c>
      <c r="ER134" s="3">
        <f t="shared" si="70"/>
        <v>0</v>
      </c>
      <c r="ES134" s="3">
        <f t="shared" si="71"/>
        <v>16.12</v>
      </c>
      <c r="ET134" s="3">
        <f t="shared" si="72"/>
        <v>0</v>
      </c>
      <c r="EU134" s="3">
        <f t="shared" si="73"/>
        <v>0</v>
      </c>
      <c r="EV134" s="3">
        <f t="shared" si="74"/>
        <v>0</v>
      </c>
      <c r="EW134" s="3">
        <f t="shared" si="75"/>
        <v>0</v>
      </c>
      <c r="EX134" s="3">
        <f t="shared" si="76"/>
        <v>0</v>
      </c>
      <c r="EY134" s="3">
        <f t="shared" si="77"/>
        <v>0</v>
      </c>
      <c r="EZ134" s="3">
        <f t="shared" si="78"/>
        <v>0</v>
      </c>
      <c r="FA134" s="3">
        <f t="shared" si="79"/>
        <v>0</v>
      </c>
      <c r="FB134" s="3">
        <f t="shared" si="80"/>
        <v>0</v>
      </c>
      <c r="FC134" s="3">
        <f t="shared" ref="FC134:FC197" si="109">1000*(AM134*S134+BI134*AO134+CE134*BK134)/100</f>
        <v>0</v>
      </c>
      <c r="FD134" s="41">
        <f t="shared" si="81"/>
        <v>0</v>
      </c>
      <c r="FG134" s="3">
        <f t="shared" ref="FG134:FG197" si="110">(FH134*FH$2+FK134*FK$2+FL134*FL$2+FM134*FM$2+FN134*FN$2+FO134*FO$2+FP134*FP$2+FQ134*FQ$2+FU134*FU$2+FV134*FV$2+FW134*FW$2+FZ134*FZ$2)/1000+(FI134*FI$2+FJ134*FJ$2+FR134*FR$2+FS134*FS$2+FT134*FT$2+FX134*FX$2+FY134*FY$2+GA134*GA$2)/1000000</f>
        <v>0</v>
      </c>
      <c r="FH134" s="3">
        <f t="shared" ref="FH134:FH197" si="111">1000*(CH134*$CG134+DD134*$DC134)/100</f>
        <v>0</v>
      </c>
      <c r="FI134" s="3">
        <f t="shared" si="82"/>
        <v>0</v>
      </c>
      <c r="FJ134" s="3">
        <f t="shared" si="82"/>
        <v>0</v>
      </c>
      <c r="FK134" s="3">
        <f t="shared" si="101"/>
        <v>0</v>
      </c>
      <c r="FL134" s="3">
        <f t="shared" si="101"/>
        <v>0</v>
      </c>
      <c r="FM134" s="3">
        <f t="shared" si="101"/>
        <v>0</v>
      </c>
      <c r="FN134" s="3">
        <f t="shared" si="101"/>
        <v>0</v>
      </c>
      <c r="FO134" s="3">
        <f t="shared" si="101"/>
        <v>0</v>
      </c>
      <c r="FP134" s="3">
        <f t="shared" si="101"/>
        <v>0</v>
      </c>
      <c r="FQ134" s="3">
        <f t="shared" si="100"/>
        <v>0</v>
      </c>
      <c r="FR134" s="3">
        <f t="shared" si="83"/>
        <v>0</v>
      </c>
      <c r="FS134" s="3">
        <f t="shared" si="83"/>
        <v>0</v>
      </c>
      <c r="FT134" s="3">
        <f t="shared" si="83"/>
        <v>0</v>
      </c>
      <c r="FU134" s="3">
        <f t="shared" si="84"/>
        <v>0</v>
      </c>
      <c r="FV134" s="3">
        <f t="shared" si="84"/>
        <v>0</v>
      </c>
      <c r="FW134" s="3">
        <f t="shared" si="84"/>
        <v>0</v>
      </c>
      <c r="FX134" s="3">
        <f t="shared" si="85"/>
        <v>0</v>
      </c>
      <c r="FY134" s="3">
        <f t="shared" si="86"/>
        <v>0</v>
      </c>
      <c r="FZ134" s="3">
        <f t="shared" si="87"/>
        <v>0</v>
      </c>
      <c r="GA134" s="3">
        <f t="shared" si="88"/>
        <v>0</v>
      </c>
      <c r="GB134" s="41" t="s">
        <v>0</v>
      </c>
      <c r="GC134" s="41">
        <f t="shared" ref="GC134:GC196" si="112">S134+AO134+BK134</f>
        <v>0.71</v>
      </c>
      <c r="GD134" s="4">
        <f t="shared" ref="GD134:GD197" si="113">(S134*AB134+AO134*AX134+BK134*BT134)/GC134</f>
        <v>2.2704225352112677</v>
      </c>
      <c r="GE134" s="41">
        <f t="shared" si="89"/>
        <v>1.6119999999999999</v>
      </c>
      <c r="GI134" s="41" t="s">
        <v>0</v>
      </c>
    </row>
    <row r="135" spans="1:191" x14ac:dyDescent="0.55000000000000004">
      <c r="A135" s="41" t="s">
        <v>1247</v>
      </c>
      <c r="B135" s="41" t="s">
        <v>60</v>
      </c>
      <c r="C135" s="41" t="s">
        <v>69</v>
      </c>
      <c r="D135" s="41" t="s">
        <v>62</v>
      </c>
      <c r="E135" s="41" t="s">
        <v>1790</v>
      </c>
      <c r="F135" s="41">
        <v>0</v>
      </c>
      <c r="G135" s="41" t="s">
        <v>67</v>
      </c>
      <c r="H135" s="41">
        <v>0</v>
      </c>
      <c r="I135" s="41">
        <v>0</v>
      </c>
      <c r="J135" s="41">
        <v>1.4742E-2</v>
      </c>
      <c r="K135" s="41">
        <v>0</v>
      </c>
      <c r="L135" s="41">
        <v>0</v>
      </c>
      <c r="M135" s="41" t="s">
        <v>325</v>
      </c>
      <c r="N135" s="41" t="s">
        <v>79</v>
      </c>
      <c r="O135" s="41" t="s">
        <v>1878</v>
      </c>
      <c r="P135" s="41" t="s">
        <v>1914</v>
      </c>
      <c r="S135" s="7">
        <v>0</v>
      </c>
      <c r="T135" s="7"/>
      <c r="U135" s="7"/>
      <c r="V135" s="7"/>
      <c r="W135" s="7"/>
      <c r="X135" s="7"/>
      <c r="Y135" s="7"/>
      <c r="Z135" s="7"/>
      <c r="AA135" s="7"/>
      <c r="AB135" s="7"/>
      <c r="AC135" s="7"/>
      <c r="AD135" s="7"/>
      <c r="AE135" s="7"/>
      <c r="AF135" s="7"/>
      <c r="AO135" s="7">
        <v>0</v>
      </c>
      <c r="AP135" s="7"/>
      <c r="AQ135" s="7"/>
      <c r="AR135" s="7"/>
      <c r="AS135" s="7"/>
      <c r="AT135" s="7"/>
      <c r="AU135" s="7"/>
      <c r="AV135" s="7"/>
      <c r="AW135" s="7"/>
      <c r="AX135" s="7"/>
      <c r="AY135" s="7"/>
      <c r="AZ135" s="7"/>
      <c r="BA135" s="7"/>
      <c r="BB135" s="7"/>
      <c r="BC135" s="7"/>
      <c r="BD135" s="7"/>
      <c r="BE135" s="7"/>
      <c r="BF135" s="7"/>
      <c r="BG135" s="7"/>
      <c r="BK135" s="41">
        <v>0.39</v>
      </c>
      <c r="BT135" s="41">
        <v>3.78</v>
      </c>
      <c r="CG135" s="41">
        <v>0</v>
      </c>
      <c r="DC135" s="41">
        <v>0</v>
      </c>
      <c r="DY135" s="7" t="s">
        <v>1880</v>
      </c>
      <c r="DZ135" s="7">
        <f t="shared" si="103"/>
        <v>3.78</v>
      </c>
      <c r="EA135" s="41" t="s">
        <v>80</v>
      </c>
      <c r="EB135" s="41" t="s">
        <v>0</v>
      </c>
      <c r="EC135" s="41">
        <f t="shared" ref="EC135:EC163" si="114">S135*AB135/100</f>
        <v>0</v>
      </c>
      <c r="ED135" s="41">
        <f t="shared" si="104"/>
        <v>0</v>
      </c>
      <c r="EE135" s="41">
        <f t="shared" si="105"/>
        <v>1.4742E-2</v>
      </c>
      <c r="EF135" s="41">
        <f t="shared" si="106"/>
        <v>0</v>
      </c>
      <c r="EG135" s="41">
        <f t="shared" si="107"/>
        <v>0</v>
      </c>
      <c r="EI135" s="5">
        <f t="shared" ref="EI135:EI198" si="115">EJ135/(S135+AO135+BK135)</f>
        <v>495.70920000000001</v>
      </c>
      <c r="EJ135" s="3">
        <f t="shared" si="108"/>
        <v>193.32658800000002</v>
      </c>
      <c r="EK135" s="3">
        <f t="shared" ref="EK135:EK198" si="116">1000*(T135*S135+AP135*AO135+BL135*BK135)/100</f>
        <v>0</v>
      </c>
      <c r="EL135" s="3">
        <f t="shared" ref="EL135:EL198" si="117">(U135*S135+AQ135*AO135+BM135*BK135)</f>
        <v>0</v>
      </c>
      <c r="EM135" s="3">
        <f t="shared" ref="EM135:EM198" si="118">(V135*S135+AR135*AO135+BN135*BK135)</f>
        <v>0</v>
      </c>
      <c r="EN135" s="3">
        <f t="shared" ref="EN135:EN198" si="119">1000*(W135*S135+AS135*AO135+BO135*BK135)/100</f>
        <v>0</v>
      </c>
      <c r="EO135" s="3">
        <f t="shared" ref="EO135:EO198" si="120">1000*(X135*S135+AT135*AO135+BP135*BK135)/100</f>
        <v>0</v>
      </c>
      <c r="EP135" s="3">
        <f t="shared" ref="EP135:EP198" si="121">1000*(Y135*S135+AU135*AO135+BQ135*BK135)/100</f>
        <v>0</v>
      </c>
      <c r="EQ135" s="3">
        <f t="shared" ref="EQ135:EQ198" si="122">1000*(Z135*S135+AV135*AO135+BR135*BK135)/100</f>
        <v>0</v>
      </c>
      <c r="ER135" s="3">
        <f t="shared" ref="ER135:ER198" si="123">1000*(AA135*S135+AW135*AO135+BS135*BK135)/100</f>
        <v>0</v>
      </c>
      <c r="ES135" s="3">
        <f t="shared" ref="ES135:ES198" si="124">1000*(AB135*S135+AX135*AO135+BT135*BK135)/100</f>
        <v>14.742000000000001</v>
      </c>
      <c r="ET135" s="3">
        <f t="shared" ref="ET135:ET198" si="125">1000*(AC135*S135+AY135*AO135+BU135*BK135)/100</f>
        <v>0</v>
      </c>
      <c r="EU135" s="3">
        <f t="shared" ref="EU135:EU198" si="126">(AD135*S135+AZ135*AO135+BV135*BK135)</f>
        <v>0</v>
      </c>
      <c r="EV135" s="3">
        <f t="shared" ref="EV135:EV198" si="127">(AE135*S135+BA135*AO135+BW135*BK135)</f>
        <v>0</v>
      </c>
      <c r="EW135" s="3">
        <f t="shared" ref="EW135:EW198" si="128">(AF135*S135+BB135*AO135+BX135*BK135)</f>
        <v>0</v>
      </c>
      <c r="EX135" s="3">
        <f t="shared" ref="EX135:EX198" si="129">1000*(AG135*S135+BC135*AO135+BY135*BK135)/100</f>
        <v>0</v>
      </c>
      <c r="EY135" s="3">
        <f t="shared" ref="EY135:EY198" si="130">1000*(AH135*S135+BD135*AO135+BZ135*BK135)/100</f>
        <v>0</v>
      </c>
      <c r="EZ135" s="3">
        <f t="shared" ref="EZ135:EZ198" si="131">1000*(AI135*S135+BE135*AO135+CA135*BK135)/100</f>
        <v>0</v>
      </c>
      <c r="FA135" s="3">
        <f t="shared" ref="FA135:FA198" si="132">(AJ135*S135+BF135*AO135+CB135*BK135)</f>
        <v>0</v>
      </c>
      <c r="FB135" s="3">
        <f t="shared" ref="FB135:FB198" si="133">(AL135*S135+BH135*AO135+CD135*BK135)</f>
        <v>0</v>
      </c>
      <c r="FC135" s="3">
        <f t="shared" si="109"/>
        <v>0</v>
      </c>
      <c r="FD135" s="41">
        <f t="shared" ref="FD135:FD198" si="134">(AN135*S135+BJ135*AO135+CF135*BK135)</f>
        <v>0</v>
      </c>
      <c r="FG135" s="3">
        <f t="shared" si="110"/>
        <v>0</v>
      </c>
      <c r="FH135" s="3">
        <f t="shared" si="111"/>
        <v>0</v>
      </c>
      <c r="FI135" s="3">
        <f t="shared" ref="FI135:FJ198" si="135">(CI135*$CG135+DE135*$DC135)</f>
        <v>0</v>
      </c>
      <c r="FJ135" s="3">
        <f t="shared" si="135"/>
        <v>0</v>
      </c>
      <c r="FK135" s="3">
        <f t="shared" si="101"/>
        <v>0</v>
      </c>
      <c r="FL135" s="3">
        <f t="shared" si="101"/>
        <v>0</v>
      </c>
      <c r="FM135" s="3">
        <f t="shared" si="101"/>
        <v>0</v>
      </c>
      <c r="FN135" s="3">
        <f t="shared" si="101"/>
        <v>0</v>
      </c>
      <c r="FO135" s="3">
        <f t="shared" si="101"/>
        <v>0</v>
      </c>
      <c r="FP135" s="3">
        <f t="shared" si="101"/>
        <v>0</v>
      </c>
      <c r="FQ135" s="3">
        <f t="shared" si="100"/>
        <v>0</v>
      </c>
      <c r="FR135" s="3">
        <f t="shared" ref="FR135:FT198" si="136">(CR135*$CG135+DN135*$DC135)</f>
        <v>0</v>
      </c>
      <c r="FS135" s="3">
        <f t="shared" si="136"/>
        <v>0</v>
      </c>
      <c r="FT135" s="3">
        <f t="shared" si="136"/>
        <v>0</v>
      </c>
      <c r="FU135" s="3">
        <f t="shared" ref="FU135:FW198" si="137">1000*(CU135*$CG135+DQ135*$DC135)/100</f>
        <v>0</v>
      </c>
      <c r="FV135" s="3">
        <f t="shared" si="137"/>
        <v>0</v>
      </c>
      <c r="FW135" s="3">
        <f t="shared" si="137"/>
        <v>0</v>
      </c>
      <c r="FX135" s="3">
        <f t="shared" ref="FX135:FX198" si="138">(CX135*$CG135+DT135*$DC135)</f>
        <v>0</v>
      </c>
      <c r="FY135" s="3">
        <f t="shared" ref="FY135:FY198" si="139">(CZ135*$CG135+DV135*$DC135)</f>
        <v>0</v>
      </c>
      <c r="FZ135" s="3">
        <f t="shared" ref="FZ135:FZ198" si="140">1000*(DA135*$CG135+DW135*$DC135)/100</f>
        <v>0</v>
      </c>
      <c r="GA135" s="3">
        <f t="shared" ref="GA135:GA198" si="141">(DB135*$CG135+DX135*$DC135)</f>
        <v>0</v>
      </c>
      <c r="GB135" s="41" t="s">
        <v>0</v>
      </c>
      <c r="GC135" s="41">
        <f t="shared" si="112"/>
        <v>0.39</v>
      </c>
      <c r="GD135" s="4">
        <f t="shared" si="113"/>
        <v>3.78</v>
      </c>
      <c r="GE135" s="41">
        <f t="shared" ref="GE135:GE161" si="142">GC135*GD135</f>
        <v>1.4742</v>
      </c>
      <c r="GI135" s="41" t="s">
        <v>0</v>
      </c>
    </row>
    <row r="136" spans="1:191" x14ac:dyDescent="0.55000000000000004">
      <c r="A136" s="41" t="s">
        <v>1248</v>
      </c>
      <c r="B136" s="41" t="s">
        <v>60</v>
      </c>
      <c r="C136" s="41" t="s">
        <v>69</v>
      </c>
      <c r="D136" s="41" t="s">
        <v>66</v>
      </c>
      <c r="E136" s="41" t="s">
        <v>1790</v>
      </c>
      <c r="F136" s="41">
        <v>0</v>
      </c>
      <c r="G136" s="41" t="s">
        <v>67</v>
      </c>
      <c r="H136" s="41">
        <v>0</v>
      </c>
      <c r="I136" s="41">
        <v>0</v>
      </c>
      <c r="J136" s="41">
        <v>1.4280000000000001E-2</v>
      </c>
      <c r="K136" s="41">
        <v>0</v>
      </c>
      <c r="L136" s="41">
        <v>0</v>
      </c>
      <c r="M136" s="41" t="s">
        <v>245</v>
      </c>
      <c r="N136" s="41" t="s">
        <v>246</v>
      </c>
      <c r="O136" s="41" t="s">
        <v>1878</v>
      </c>
      <c r="P136" s="41" t="s">
        <v>1914</v>
      </c>
      <c r="S136" s="7">
        <v>0</v>
      </c>
      <c r="T136" s="7"/>
      <c r="U136" s="7"/>
      <c r="V136" s="7"/>
      <c r="W136" s="7"/>
      <c r="X136" s="7"/>
      <c r="Y136" s="7"/>
      <c r="Z136" s="7"/>
      <c r="AA136" s="7"/>
      <c r="AB136" s="7"/>
      <c r="AC136" s="7"/>
      <c r="AD136" s="7"/>
      <c r="AE136" s="7"/>
      <c r="AF136" s="7"/>
      <c r="AO136" s="7">
        <v>0</v>
      </c>
      <c r="AP136" s="7"/>
      <c r="AQ136" s="7"/>
      <c r="AR136" s="7"/>
      <c r="AS136" s="7"/>
      <c r="AT136" s="7"/>
      <c r="AU136" s="7"/>
      <c r="AV136" s="7"/>
      <c r="AW136" s="7"/>
      <c r="AX136" s="7"/>
      <c r="AY136" s="80"/>
      <c r="AZ136" s="7"/>
      <c r="BA136" s="82"/>
      <c r="BB136" s="7"/>
      <c r="BC136" s="7"/>
      <c r="BD136" s="7"/>
      <c r="BE136" s="7"/>
      <c r="BF136" s="7"/>
      <c r="BG136" s="7"/>
      <c r="BK136" s="41">
        <v>0.68</v>
      </c>
      <c r="BL136" s="7"/>
      <c r="BM136" s="7"/>
      <c r="BN136" s="7"/>
      <c r="BO136" s="7"/>
      <c r="BP136" s="7"/>
      <c r="BQ136" s="7"/>
      <c r="BR136" s="7"/>
      <c r="BS136" s="7"/>
      <c r="BT136" s="7">
        <v>2.1</v>
      </c>
      <c r="BU136" s="80"/>
      <c r="BV136" s="7"/>
      <c r="BW136" s="82"/>
      <c r="BX136" s="7"/>
      <c r="BY136" s="7"/>
      <c r="BZ136" s="7"/>
      <c r="CA136" s="7"/>
      <c r="CB136" s="7"/>
      <c r="CC136" s="7"/>
      <c r="CD136" s="7"/>
      <c r="CG136" s="41">
        <v>0</v>
      </c>
      <c r="DC136" s="41">
        <v>0</v>
      </c>
      <c r="DY136" s="7" t="s">
        <v>1880</v>
      </c>
      <c r="DZ136" s="7">
        <f t="shared" si="103"/>
        <v>2.1</v>
      </c>
      <c r="EA136" s="41" t="s">
        <v>64</v>
      </c>
      <c r="EB136" s="41" t="s">
        <v>0</v>
      </c>
      <c r="EC136" s="41">
        <f t="shared" si="114"/>
        <v>0</v>
      </c>
      <c r="ED136" s="41">
        <f t="shared" si="104"/>
        <v>0</v>
      </c>
      <c r="EE136" s="41">
        <f t="shared" si="105"/>
        <v>1.4280000000000001E-2</v>
      </c>
      <c r="EF136" s="41">
        <f t="shared" si="106"/>
        <v>0</v>
      </c>
      <c r="EG136" s="41">
        <f t="shared" si="107"/>
        <v>0</v>
      </c>
      <c r="EI136" s="5">
        <f t="shared" si="115"/>
        <v>275.39400000000001</v>
      </c>
      <c r="EJ136" s="3">
        <f t="shared" si="108"/>
        <v>187.26792000000003</v>
      </c>
      <c r="EK136" s="3">
        <f t="shared" si="116"/>
        <v>0</v>
      </c>
      <c r="EL136" s="3">
        <f t="shared" si="117"/>
        <v>0</v>
      </c>
      <c r="EM136" s="3">
        <f t="shared" si="118"/>
        <v>0</v>
      </c>
      <c r="EN136" s="3">
        <f t="shared" si="119"/>
        <v>0</v>
      </c>
      <c r="EO136" s="3">
        <f t="shared" si="120"/>
        <v>0</v>
      </c>
      <c r="EP136" s="3">
        <f t="shared" si="121"/>
        <v>0</v>
      </c>
      <c r="EQ136" s="3">
        <f t="shared" si="122"/>
        <v>0</v>
      </c>
      <c r="ER136" s="3">
        <f t="shared" si="123"/>
        <v>0</v>
      </c>
      <c r="ES136" s="3">
        <f t="shared" si="124"/>
        <v>14.280000000000003</v>
      </c>
      <c r="ET136" s="3">
        <f t="shared" si="125"/>
        <v>0</v>
      </c>
      <c r="EU136" s="3">
        <f t="shared" si="126"/>
        <v>0</v>
      </c>
      <c r="EV136" s="3">
        <f t="shared" si="127"/>
        <v>0</v>
      </c>
      <c r="EW136" s="3">
        <f t="shared" si="128"/>
        <v>0</v>
      </c>
      <c r="EX136" s="3">
        <f t="shared" si="129"/>
        <v>0</v>
      </c>
      <c r="EY136" s="3">
        <f t="shared" si="130"/>
        <v>0</v>
      </c>
      <c r="EZ136" s="3">
        <f t="shared" si="131"/>
        <v>0</v>
      </c>
      <c r="FA136" s="3">
        <f t="shared" si="132"/>
        <v>0</v>
      </c>
      <c r="FB136" s="3">
        <f t="shared" si="133"/>
        <v>0</v>
      </c>
      <c r="FC136" s="3">
        <f t="shared" si="109"/>
        <v>0</v>
      </c>
      <c r="FD136" s="41">
        <f t="shared" si="134"/>
        <v>0</v>
      </c>
      <c r="FG136" s="3">
        <f t="shared" si="110"/>
        <v>0</v>
      </c>
      <c r="FH136" s="3">
        <f t="shared" si="111"/>
        <v>0</v>
      </c>
      <c r="FI136" s="3">
        <f t="shared" si="135"/>
        <v>0</v>
      </c>
      <c r="FJ136" s="3">
        <f t="shared" si="135"/>
        <v>0</v>
      </c>
      <c r="FK136" s="3">
        <f t="shared" si="101"/>
        <v>0</v>
      </c>
      <c r="FL136" s="3">
        <f t="shared" si="101"/>
        <v>0</v>
      </c>
      <c r="FM136" s="3">
        <f t="shared" si="101"/>
        <v>0</v>
      </c>
      <c r="FN136" s="3">
        <f t="shared" si="101"/>
        <v>0</v>
      </c>
      <c r="FO136" s="3">
        <f t="shared" si="101"/>
        <v>0</v>
      </c>
      <c r="FP136" s="3">
        <f t="shared" si="101"/>
        <v>0</v>
      </c>
      <c r="FQ136" s="3">
        <f t="shared" si="100"/>
        <v>0</v>
      </c>
      <c r="FR136" s="3">
        <f t="shared" si="136"/>
        <v>0</v>
      </c>
      <c r="FS136" s="3">
        <f t="shared" si="136"/>
        <v>0</v>
      </c>
      <c r="FT136" s="3">
        <f t="shared" si="136"/>
        <v>0</v>
      </c>
      <c r="FU136" s="3">
        <f t="shared" si="137"/>
        <v>0</v>
      </c>
      <c r="FV136" s="3">
        <f t="shared" si="137"/>
        <v>0</v>
      </c>
      <c r="FW136" s="3">
        <f t="shared" si="137"/>
        <v>0</v>
      </c>
      <c r="FX136" s="3">
        <f t="shared" si="138"/>
        <v>0</v>
      </c>
      <c r="FY136" s="3">
        <f t="shared" si="139"/>
        <v>0</v>
      </c>
      <c r="FZ136" s="3">
        <f t="shared" si="140"/>
        <v>0</v>
      </c>
      <c r="GA136" s="3">
        <f t="shared" si="141"/>
        <v>0</v>
      </c>
      <c r="GB136" s="41" t="s">
        <v>0</v>
      </c>
      <c r="GC136" s="41">
        <f t="shared" si="112"/>
        <v>0.68</v>
      </c>
      <c r="GD136" s="4">
        <f t="shared" si="113"/>
        <v>2.1</v>
      </c>
      <c r="GE136" s="41">
        <f t="shared" si="142"/>
        <v>1.4280000000000002</v>
      </c>
      <c r="GI136" s="41" t="s">
        <v>0</v>
      </c>
    </row>
    <row r="137" spans="1:191" x14ac:dyDescent="0.55000000000000004">
      <c r="A137" s="41" t="s">
        <v>1249</v>
      </c>
      <c r="B137" s="41" t="s">
        <v>60</v>
      </c>
      <c r="C137" s="41" t="s">
        <v>65</v>
      </c>
      <c r="D137" s="41" t="s">
        <v>62</v>
      </c>
      <c r="E137" s="41" t="s">
        <v>1790</v>
      </c>
      <c r="F137" s="41">
        <v>0</v>
      </c>
      <c r="G137" s="41" t="s">
        <v>67</v>
      </c>
      <c r="H137" s="41">
        <v>0</v>
      </c>
      <c r="I137" s="41">
        <v>0</v>
      </c>
      <c r="J137" s="41">
        <v>1.3008600000000002E-2</v>
      </c>
      <c r="K137" s="41">
        <v>0</v>
      </c>
      <c r="L137" s="41">
        <v>0</v>
      </c>
      <c r="M137" s="41" t="s">
        <v>280</v>
      </c>
      <c r="N137" s="41" t="s">
        <v>281</v>
      </c>
      <c r="O137" s="41" t="s">
        <v>1878</v>
      </c>
      <c r="P137" s="41" t="s">
        <v>1914</v>
      </c>
      <c r="S137" s="7">
        <v>0</v>
      </c>
      <c r="T137" s="7"/>
      <c r="U137" s="7"/>
      <c r="V137" s="7"/>
      <c r="W137" s="7"/>
      <c r="X137" s="7"/>
      <c r="Y137" s="7"/>
      <c r="Z137" s="7"/>
      <c r="AA137" s="7"/>
      <c r="AB137" s="7"/>
      <c r="AC137" s="7"/>
      <c r="AD137" s="7"/>
      <c r="AE137" s="7"/>
      <c r="AF137" s="7"/>
      <c r="AO137" s="7">
        <v>0</v>
      </c>
      <c r="AP137" s="7"/>
      <c r="AQ137" s="7"/>
      <c r="AR137" s="7"/>
      <c r="AS137" s="7"/>
      <c r="AT137" s="7"/>
      <c r="AU137" s="7"/>
      <c r="AV137" s="7"/>
      <c r="AW137" s="7"/>
      <c r="AX137" s="7"/>
      <c r="AY137" s="7"/>
      <c r="AZ137" s="7"/>
      <c r="BA137" s="7"/>
      <c r="BB137" s="7"/>
      <c r="BC137" s="7"/>
      <c r="BD137" s="7"/>
      <c r="BE137" s="7"/>
      <c r="BF137" s="7"/>
      <c r="BG137" s="7"/>
      <c r="BK137" s="1">
        <v>0.59130000000000005</v>
      </c>
      <c r="BL137" s="7"/>
      <c r="BM137" s="7"/>
      <c r="BN137" s="7"/>
      <c r="BO137" s="7"/>
      <c r="BP137" s="7"/>
      <c r="BQ137" s="7"/>
      <c r="BR137" s="7"/>
      <c r="BS137" s="7"/>
      <c r="BT137" s="7">
        <v>2.2000000000000002</v>
      </c>
      <c r="BU137" s="7"/>
      <c r="BV137" s="7"/>
      <c r="BW137" s="7"/>
      <c r="BX137" s="7"/>
      <c r="BY137" s="7"/>
      <c r="BZ137" s="7"/>
      <c r="CA137" s="7"/>
      <c r="CB137" s="7"/>
      <c r="CC137" s="7"/>
      <c r="CD137" s="7"/>
      <c r="CG137" s="41">
        <v>0</v>
      </c>
      <c r="DC137" s="41">
        <v>0</v>
      </c>
      <c r="DY137" s="7" t="s">
        <v>1880</v>
      </c>
      <c r="DZ137" s="7">
        <f t="shared" si="103"/>
        <v>2.2000000000000002</v>
      </c>
      <c r="EA137" s="41" t="s">
        <v>80</v>
      </c>
      <c r="EB137" s="41" t="s">
        <v>0</v>
      </c>
      <c r="EC137" s="41">
        <f t="shared" si="114"/>
        <v>0</v>
      </c>
      <c r="ED137" s="41">
        <f t="shared" si="104"/>
        <v>0</v>
      </c>
      <c r="EE137" s="41">
        <f t="shared" si="105"/>
        <v>1.3008600000000002E-2</v>
      </c>
      <c r="EF137" s="41">
        <f t="shared" si="106"/>
        <v>0</v>
      </c>
      <c r="EG137" s="41">
        <f t="shared" si="107"/>
        <v>0</v>
      </c>
      <c r="EI137" s="5">
        <f t="shared" si="115"/>
        <v>288.50799999999998</v>
      </c>
      <c r="EJ137" s="3">
        <f t="shared" si="108"/>
        <v>170.59478040000002</v>
      </c>
      <c r="EK137" s="3">
        <f t="shared" si="116"/>
        <v>0</v>
      </c>
      <c r="EL137" s="3">
        <f t="shared" si="117"/>
        <v>0</v>
      </c>
      <c r="EM137" s="3">
        <f t="shared" si="118"/>
        <v>0</v>
      </c>
      <c r="EN137" s="3">
        <f t="shared" si="119"/>
        <v>0</v>
      </c>
      <c r="EO137" s="3">
        <f t="shared" si="120"/>
        <v>0</v>
      </c>
      <c r="EP137" s="3">
        <f t="shared" si="121"/>
        <v>0</v>
      </c>
      <c r="EQ137" s="3">
        <f t="shared" si="122"/>
        <v>0</v>
      </c>
      <c r="ER137" s="3">
        <f t="shared" si="123"/>
        <v>0</v>
      </c>
      <c r="ES137" s="3">
        <f t="shared" si="124"/>
        <v>13.008600000000001</v>
      </c>
      <c r="ET137" s="3">
        <f t="shared" si="125"/>
        <v>0</v>
      </c>
      <c r="EU137" s="3">
        <f t="shared" si="126"/>
        <v>0</v>
      </c>
      <c r="EV137" s="3">
        <f t="shared" si="127"/>
        <v>0</v>
      </c>
      <c r="EW137" s="3">
        <f t="shared" si="128"/>
        <v>0</v>
      </c>
      <c r="EX137" s="3">
        <f t="shared" si="129"/>
        <v>0</v>
      </c>
      <c r="EY137" s="3">
        <f t="shared" si="130"/>
        <v>0</v>
      </c>
      <c r="EZ137" s="3">
        <f t="shared" si="131"/>
        <v>0</v>
      </c>
      <c r="FA137" s="3">
        <f t="shared" si="132"/>
        <v>0</v>
      </c>
      <c r="FB137" s="3">
        <f t="shared" si="133"/>
        <v>0</v>
      </c>
      <c r="FC137" s="3">
        <f t="shared" si="109"/>
        <v>0</v>
      </c>
      <c r="FD137" s="41">
        <f t="shared" si="134"/>
        <v>0</v>
      </c>
      <c r="FG137" s="3">
        <f t="shared" si="110"/>
        <v>0</v>
      </c>
      <c r="FH137" s="3">
        <f t="shared" si="111"/>
        <v>0</v>
      </c>
      <c r="FI137" s="3">
        <f t="shared" si="135"/>
        <v>0</v>
      </c>
      <c r="FJ137" s="3">
        <f t="shared" si="135"/>
        <v>0</v>
      </c>
      <c r="FK137" s="3">
        <f t="shared" si="101"/>
        <v>0</v>
      </c>
      <c r="FL137" s="3">
        <f t="shared" si="101"/>
        <v>0</v>
      </c>
      <c r="FM137" s="3">
        <f t="shared" si="101"/>
        <v>0</v>
      </c>
      <c r="FN137" s="3">
        <f t="shared" si="101"/>
        <v>0</v>
      </c>
      <c r="FO137" s="3">
        <f t="shared" si="101"/>
        <v>0</v>
      </c>
      <c r="FP137" s="3">
        <f t="shared" si="101"/>
        <v>0</v>
      </c>
      <c r="FQ137" s="3">
        <f t="shared" si="100"/>
        <v>0</v>
      </c>
      <c r="FR137" s="3">
        <f t="shared" si="136"/>
        <v>0</v>
      </c>
      <c r="FS137" s="3">
        <f t="shared" si="136"/>
        <v>0</v>
      </c>
      <c r="FT137" s="3">
        <f t="shared" si="136"/>
        <v>0</v>
      </c>
      <c r="FU137" s="3">
        <f t="shared" si="137"/>
        <v>0</v>
      </c>
      <c r="FV137" s="3">
        <f t="shared" si="137"/>
        <v>0</v>
      </c>
      <c r="FW137" s="3">
        <f t="shared" si="137"/>
        <v>0</v>
      </c>
      <c r="FX137" s="3">
        <f t="shared" si="138"/>
        <v>0</v>
      </c>
      <c r="FY137" s="3">
        <f t="shared" si="139"/>
        <v>0</v>
      </c>
      <c r="FZ137" s="3">
        <f t="shared" si="140"/>
        <v>0</v>
      </c>
      <c r="GA137" s="3">
        <f t="shared" si="141"/>
        <v>0</v>
      </c>
      <c r="GB137" s="41" t="s">
        <v>0</v>
      </c>
      <c r="GC137" s="41">
        <f t="shared" si="112"/>
        <v>0.59130000000000005</v>
      </c>
      <c r="GD137" s="4">
        <f t="shared" si="113"/>
        <v>2.2000000000000002</v>
      </c>
      <c r="GE137" s="41">
        <f t="shared" si="142"/>
        <v>1.3008600000000001</v>
      </c>
      <c r="GI137" s="41" t="s">
        <v>0</v>
      </c>
    </row>
    <row r="138" spans="1:191" x14ac:dyDescent="0.55000000000000004">
      <c r="A138" s="41" t="s">
        <v>1250</v>
      </c>
      <c r="B138" s="41" t="s">
        <v>60</v>
      </c>
      <c r="C138" s="41" t="s">
        <v>69</v>
      </c>
      <c r="D138" s="41" t="s">
        <v>62</v>
      </c>
      <c r="E138" s="41" t="s">
        <v>1790</v>
      </c>
      <c r="F138" s="41">
        <v>0</v>
      </c>
      <c r="G138" s="41" t="s">
        <v>67</v>
      </c>
      <c r="H138" s="41">
        <v>0</v>
      </c>
      <c r="I138" s="41">
        <v>0</v>
      </c>
      <c r="J138" s="41">
        <v>1.1597040000000001E-2</v>
      </c>
      <c r="K138" s="41">
        <v>0</v>
      </c>
      <c r="L138" s="41">
        <v>0</v>
      </c>
      <c r="M138" s="41" t="s">
        <v>329</v>
      </c>
      <c r="N138" s="41" t="s">
        <v>330</v>
      </c>
      <c r="O138" s="41" t="s">
        <v>1878</v>
      </c>
      <c r="P138" s="41" t="s">
        <v>1914</v>
      </c>
      <c r="S138" s="7">
        <v>0</v>
      </c>
      <c r="T138" s="7"/>
      <c r="U138" s="7"/>
      <c r="V138" s="7"/>
      <c r="W138" s="7"/>
      <c r="X138" s="7"/>
      <c r="Y138" s="7"/>
      <c r="Z138" s="7"/>
      <c r="AA138" s="7"/>
      <c r="AB138" s="7"/>
      <c r="AC138" s="7"/>
      <c r="AD138" s="7"/>
      <c r="AE138" s="7"/>
      <c r="AF138" s="7"/>
      <c r="AO138" s="7">
        <v>0</v>
      </c>
      <c r="AP138" s="7"/>
      <c r="AQ138" s="7"/>
      <c r="AR138" s="7"/>
      <c r="AS138" s="7"/>
      <c r="AT138" s="7"/>
      <c r="AU138" s="7"/>
      <c r="AV138" s="7"/>
      <c r="AW138" s="7"/>
      <c r="AX138" s="7"/>
      <c r="AY138" s="7"/>
      <c r="AZ138" s="7"/>
      <c r="BA138" s="7"/>
      <c r="BB138" s="7"/>
      <c r="BC138" s="7"/>
      <c r="BD138" s="7"/>
      <c r="BE138" s="7"/>
      <c r="BF138" s="7"/>
      <c r="BG138" s="7"/>
      <c r="BK138" s="1">
        <v>2.2302</v>
      </c>
      <c r="BL138" s="7"/>
      <c r="BM138" s="7"/>
      <c r="BN138" s="7"/>
      <c r="BO138" s="7"/>
      <c r="BP138" s="7"/>
      <c r="BQ138" s="7"/>
      <c r="BR138" s="7"/>
      <c r="BS138" s="7"/>
      <c r="BT138" s="7">
        <v>0.52</v>
      </c>
      <c r="BU138" s="7"/>
      <c r="BV138" s="7"/>
      <c r="BW138" s="7"/>
      <c r="BX138" s="7"/>
      <c r="BY138" s="7"/>
      <c r="BZ138" s="7"/>
      <c r="CA138" s="7"/>
      <c r="CB138" s="7"/>
      <c r="CC138" s="7"/>
      <c r="CD138" s="7"/>
      <c r="CG138" s="41">
        <v>0</v>
      </c>
      <c r="DC138" s="41">
        <v>0</v>
      </c>
      <c r="DY138" s="7" t="s">
        <v>1880</v>
      </c>
      <c r="DZ138" s="7">
        <f t="shared" si="103"/>
        <v>0.52</v>
      </c>
      <c r="EA138" s="41" t="s">
        <v>80</v>
      </c>
      <c r="EB138" s="41" t="s">
        <v>0</v>
      </c>
      <c r="EC138" s="41">
        <f t="shared" si="114"/>
        <v>0</v>
      </c>
      <c r="ED138" s="41">
        <f t="shared" si="104"/>
        <v>0</v>
      </c>
      <c r="EE138" s="41">
        <f t="shared" si="105"/>
        <v>1.1597040000000001E-2</v>
      </c>
      <c r="EF138" s="41">
        <f t="shared" si="106"/>
        <v>0</v>
      </c>
      <c r="EG138" s="41">
        <f t="shared" si="107"/>
        <v>0</v>
      </c>
      <c r="EI138" s="5">
        <f t="shared" si="115"/>
        <v>68.192800000000005</v>
      </c>
      <c r="EJ138" s="3">
        <f t="shared" si="108"/>
        <v>152.08358256</v>
      </c>
      <c r="EK138" s="3">
        <f t="shared" si="116"/>
        <v>0</v>
      </c>
      <c r="EL138" s="3">
        <f t="shared" si="117"/>
        <v>0</v>
      </c>
      <c r="EM138" s="3">
        <f t="shared" si="118"/>
        <v>0</v>
      </c>
      <c r="EN138" s="3">
        <f t="shared" si="119"/>
        <v>0</v>
      </c>
      <c r="EO138" s="3">
        <f t="shared" si="120"/>
        <v>0</v>
      </c>
      <c r="EP138" s="3">
        <f t="shared" si="121"/>
        <v>0</v>
      </c>
      <c r="EQ138" s="3">
        <f t="shared" si="122"/>
        <v>0</v>
      </c>
      <c r="ER138" s="3">
        <f t="shared" si="123"/>
        <v>0</v>
      </c>
      <c r="ES138" s="3">
        <f t="shared" si="124"/>
        <v>11.597040000000002</v>
      </c>
      <c r="ET138" s="3">
        <f t="shared" si="125"/>
        <v>0</v>
      </c>
      <c r="EU138" s="3">
        <f t="shared" si="126"/>
        <v>0</v>
      </c>
      <c r="EV138" s="3">
        <f t="shared" si="127"/>
        <v>0</v>
      </c>
      <c r="EW138" s="3">
        <f t="shared" si="128"/>
        <v>0</v>
      </c>
      <c r="EX138" s="3">
        <f t="shared" si="129"/>
        <v>0</v>
      </c>
      <c r="EY138" s="3">
        <f t="shared" si="130"/>
        <v>0</v>
      </c>
      <c r="EZ138" s="3">
        <f t="shared" si="131"/>
        <v>0</v>
      </c>
      <c r="FA138" s="3">
        <f t="shared" si="132"/>
        <v>0</v>
      </c>
      <c r="FB138" s="3">
        <f t="shared" si="133"/>
        <v>0</v>
      </c>
      <c r="FC138" s="3">
        <f t="shared" si="109"/>
        <v>0</v>
      </c>
      <c r="FD138" s="41">
        <f t="shared" si="134"/>
        <v>0</v>
      </c>
      <c r="FG138" s="3">
        <f t="shared" si="110"/>
        <v>0</v>
      </c>
      <c r="FH138" s="3">
        <f t="shared" si="111"/>
        <v>0</v>
      </c>
      <c r="FI138" s="3">
        <f t="shared" si="135"/>
        <v>0</v>
      </c>
      <c r="FJ138" s="3">
        <f t="shared" si="135"/>
        <v>0</v>
      </c>
      <c r="FK138" s="3">
        <f t="shared" si="101"/>
        <v>0</v>
      </c>
      <c r="FL138" s="3">
        <f t="shared" si="101"/>
        <v>0</v>
      </c>
      <c r="FM138" s="3">
        <f t="shared" si="101"/>
        <v>0</v>
      </c>
      <c r="FN138" s="3">
        <f t="shared" si="101"/>
        <v>0</v>
      </c>
      <c r="FO138" s="3">
        <f t="shared" si="101"/>
        <v>0</v>
      </c>
      <c r="FP138" s="3">
        <f t="shared" si="101"/>
        <v>0</v>
      </c>
      <c r="FQ138" s="3">
        <f t="shared" si="100"/>
        <v>0</v>
      </c>
      <c r="FR138" s="3">
        <f t="shared" si="136"/>
        <v>0</v>
      </c>
      <c r="FS138" s="3">
        <f t="shared" si="136"/>
        <v>0</v>
      </c>
      <c r="FT138" s="3">
        <f t="shared" si="136"/>
        <v>0</v>
      </c>
      <c r="FU138" s="3">
        <f t="shared" si="137"/>
        <v>0</v>
      </c>
      <c r="FV138" s="3">
        <f t="shared" si="137"/>
        <v>0</v>
      </c>
      <c r="FW138" s="3">
        <f t="shared" si="137"/>
        <v>0</v>
      </c>
      <c r="FX138" s="3">
        <f t="shared" si="138"/>
        <v>0</v>
      </c>
      <c r="FY138" s="3">
        <f t="shared" si="139"/>
        <v>0</v>
      </c>
      <c r="FZ138" s="3">
        <f t="shared" si="140"/>
        <v>0</v>
      </c>
      <c r="GA138" s="3">
        <f t="shared" si="141"/>
        <v>0</v>
      </c>
      <c r="GB138" s="41" t="s">
        <v>0</v>
      </c>
      <c r="GC138" s="41">
        <f t="shared" si="112"/>
        <v>2.2302</v>
      </c>
      <c r="GD138" s="4">
        <f t="shared" si="113"/>
        <v>0.52</v>
      </c>
      <c r="GE138" s="41">
        <f t="shared" si="142"/>
        <v>1.1597040000000001</v>
      </c>
      <c r="GI138" s="41" t="s">
        <v>0</v>
      </c>
    </row>
    <row r="139" spans="1:191" x14ac:dyDescent="0.55000000000000004">
      <c r="A139" s="41" t="s">
        <v>1251</v>
      </c>
      <c r="B139" s="41" t="s">
        <v>60</v>
      </c>
      <c r="C139" s="41" t="s">
        <v>69</v>
      </c>
      <c r="D139" s="41" t="s">
        <v>66</v>
      </c>
      <c r="E139" s="41" t="s">
        <v>1790</v>
      </c>
      <c r="F139" s="41">
        <v>0</v>
      </c>
      <c r="G139" s="41" t="s">
        <v>101</v>
      </c>
      <c r="H139" s="41">
        <v>0</v>
      </c>
      <c r="I139" s="41">
        <v>0</v>
      </c>
      <c r="J139" s="41">
        <v>9.5238000000000007E-3</v>
      </c>
      <c r="K139" s="41">
        <v>0</v>
      </c>
      <c r="L139" s="41">
        <v>0</v>
      </c>
      <c r="M139" s="41" t="s">
        <v>322</v>
      </c>
      <c r="N139" s="41" t="s">
        <v>323</v>
      </c>
      <c r="O139" s="41" t="s">
        <v>1878</v>
      </c>
      <c r="P139" s="41" t="s">
        <v>1919</v>
      </c>
      <c r="R139" s="41" t="s">
        <v>1921</v>
      </c>
      <c r="S139" s="7">
        <v>0</v>
      </c>
      <c r="T139" s="7"/>
      <c r="U139" s="7"/>
      <c r="V139" s="7"/>
      <c r="W139" s="7"/>
      <c r="X139" s="7"/>
      <c r="Y139" s="7"/>
      <c r="Z139" s="7"/>
      <c r="AA139" s="7"/>
      <c r="AB139" s="7"/>
      <c r="AC139" s="7"/>
      <c r="AD139" s="7"/>
      <c r="AE139" s="7"/>
      <c r="AF139" s="7"/>
      <c r="AO139" s="7">
        <v>0</v>
      </c>
      <c r="AP139" s="7"/>
      <c r="AQ139" s="7"/>
      <c r="AR139" s="7"/>
      <c r="AS139" s="7"/>
      <c r="AT139" s="7"/>
      <c r="AU139" s="7"/>
      <c r="AV139" s="7"/>
      <c r="AW139" s="7"/>
      <c r="AX139" s="7"/>
      <c r="AY139" s="7"/>
      <c r="AZ139" s="7"/>
      <c r="BA139" s="7"/>
      <c r="BB139" s="7"/>
      <c r="BC139" s="7"/>
      <c r="BD139" s="7"/>
      <c r="BE139" s="7"/>
      <c r="BF139" s="7"/>
      <c r="BG139" s="7"/>
      <c r="BK139" s="41">
        <v>14.3</v>
      </c>
      <c r="BL139" s="80">
        <v>2.1700000000000001E-2</v>
      </c>
      <c r="BM139" s="7"/>
      <c r="BN139" s="7"/>
      <c r="BO139" s="7"/>
      <c r="BP139" s="7"/>
      <c r="BQ139" s="7"/>
      <c r="BR139" s="7"/>
      <c r="BS139" s="7"/>
      <c r="BT139" s="80">
        <v>6.6600000000000006E-2</v>
      </c>
      <c r="BU139" s="80">
        <v>2.0799999999999999E-2</v>
      </c>
      <c r="BV139" s="7"/>
      <c r="BW139" s="7"/>
      <c r="BX139" s="7"/>
      <c r="BY139" s="7"/>
      <c r="BZ139" s="7"/>
      <c r="CA139" s="7"/>
      <c r="CB139" s="7"/>
      <c r="CC139" s="7"/>
      <c r="CD139" s="7"/>
      <c r="CG139" s="41">
        <v>0</v>
      </c>
      <c r="DC139" s="41">
        <v>0</v>
      </c>
      <c r="DY139" s="7" t="s">
        <v>1880</v>
      </c>
      <c r="DZ139" s="7">
        <f t="shared" si="103"/>
        <v>6.6600000000000006E-2</v>
      </c>
      <c r="EA139" s="41" t="s">
        <v>324</v>
      </c>
      <c r="EB139" s="41" t="s">
        <v>0</v>
      </c>
      <c r="EC139" s="41">
        <f t="shared" si="114"/>
        <v>0</v>
      </c>
      <c r="ED139" s="41">
        <f t="shared" si="104"/>
        <v>0</v>
      </c>
      <c r="EE139" s="41">
        <f t="shared" si="105"/>
        <v>9.5238000000000007E-3</v>
      </c>
      <c r="EF139" s="41">
        <f t="shared" si="106"/>
        <v>0</v>
      </c>
      <c r="EG139" s="41">
        <f t="shared" si="107"/>
        <v>0</v>
      </c>
      <c r="EI139" s="5">
        <f t="shared" si="115"/>
        <v>25.254843663999999</v>
      </c>
      <c r="EJ139" s="3">
        <f t="shared" si="108"/>
        <v>361.14426439520003</v>
      </c>
      <c r="EK139" s="3">
        <f t="shared" si="116"/>
        <v>3.1031</v>
      </c>
      <c r="EL139" s="3">
        <f t="shared" si="117"/>
        <v>0</v>
      </c>
      <c r="EM139" s="3">
        <f t="shared" si="118"/>
        <v>0</v>
      </c>
      <c r="EN139" s="3">
        <f t="shared" si="119"/>
        <v>0</v>
      </c>
      <c r="EO139" s="3">
        <f t="shared" si="120"/>
        <v>0</v>
      </c>
      <c r="EP139" s="3">
        <f t="shared" si="121"/>
        <v>0</v>
      </c>
      <c r="EQ139" s="3">
        <f t="shared" si="122"/>
        <v>0</v>
      </c>
      <c r="ER139" s="3">
        <f t="shared" si="123"/>
        <v>0</v>
      </c>
      <c r="ES139" s="3">
        <f t="shared" si="124"/>
        <v>9.5238000000000014</v>
      </c>
      <c r="ET139" s="3">
        <f t="shared" si="125"/>
        <v>2.9744000000000002</v>
      </c>
      <c r="EU139" s="3">
        <f t="shared" si="126"/>
        <v>0</v>
      </c>
      <c r="EV139" s="3">
        <f t="shared" si="127"/>
        <v>0</v>
      </c>
      <c r="EW139" s="3">
        <f t="shared" si="128"/>
        <v>0</v>
      </c>
      <c r="EX139" s="3">
        <f t="shared" si="129"/>
        <v>0</v>
      </c>
      <c r="EY139" s="3">
        <f t="shared" si="130"/>
        <v>0</v>
      </c>
      <c r="EZ139" s="3">
        <f t="shared" si="131"/>
        <v>0</v>
      </c>
      <c r="FA139" s="3">
        <f t="shared" si="132"/>
        <v>0</v>
      </c>
      <c r="FB139" s="3">
        <f t="shared" si="133"/>
        <v>0</v>
      </c>
      <c r="FC139" s="3">
        <f t="shared" si="109"/>
        <v>0</v>
      </c>
      <c r="FD139" s="41">
        <f t="shared" si="134"/>
        <v>0</v>
      </c>
      <c r="FG139" s="3">
        <f t="shared" si="110"/>
        <v>0</v>
      </c>
      <c r="FH139" s="3">
        <f t="shared" si="111"/>
        <v>0</v>
      </c>
      <c r="FI139" s="3">
        <f t="shared" si="135"/>
        <v>0</v>
      </c>
      <c r="FJ139" s="3">
        <f t="shared" si="135"/>
        <v>0</v>
      </c>
      <c r="FK139" s="3">
        <f t="shared" si="101"/>
        <v>0</v>
      </c>
      <c r="FL139" s="3">
        <f t="shared" si="101"/>
        <v>0</v>
      </c>
      <c r="FM139" s="3">
        <f t="shared" si="101"/>
        <v>0</v>
      </c>
      <c r="FN139" s="3">
        <f t="shared" si="101"/>
        <v>0</v>
      </c>
      <c r="FO139" s="3">
        <f t="shared" si="101"/>
        <v>0</v>
      </c>
      <c r="FP139" s="3">
        <f t="shared" si="101"/>
        <v>0</v>
      </c>
      <c r="FQ139" s="3">
        <f t="shared" si="100"/>
        <v>0</v>
      </c>
      <c r="FR139" s="3">
        <f t="shared" si="136"/>
        <v>0</v>
      </c>
      <c r="FS139" s="3">
        <f t="shared" si="136"/>
        <v>0</v>
      </c>
      <c r="FT139" s="3">
        <f t="shared" si="136"/>
        <v>0</v>
      </c>
      <c r="FU139" s="3">
        <f t="shared" si="137"/>
        <v>0</v>
      </c>
      <c r="FV139" s="3">
        <f t="shared" si="137"/>
        <v>0</v>
      </c>
      <c r="FW139" s="3">
        <f t="shared" si="137"/>
        <v>0</v>
      </c>
      <c r="FX139" s="3">
        <f t="shared" si="138"/>
        <v>0</v>
      </c>
      <c r="FY139" s="3">
        <f t="shared" si="139"/>
        <v>0</v>
      </c>
      <c r="FZ139" s="3">
        <f t="shared" si="140"/>
        <v>0</v>
      </c>
      <c r="GA139" s="3">
        <f t="shared" si="141"/>
        <v>0</v>
      </c>
      <c r="GB139" s="41" t="s">
        <v>0</v>
      </c>
      <c r="GC139" s="41">
        <f t="shared" si="112"/>
        <v>14.3</v>
      </c>
      <c r="GD139" s="4">
        <f t="shared" si="113"/>
        <v>6.6600000000000006E-2</v>
      </c>
      <c r="GE139" s="41">
        <f t="shared" si="142"/>
        <v>0.95238000000000012</v>
      </c>
      <c r="GI139" s="41" t="s">
        <v>0</v>
      </c>
    </row>
    <row r="140" spans="1:191" x14ac:dyDescent="0.55000000000000004">
      <c r="A140" s="41" t="s">
        <v>1252</v>
      </c>
      <c r="B140" s="41" t="s">
        <v>60</v>
      </c>
      <c r="C140" s="41" t="s">
        <v>69</v>
      </c>
      <c r="D140" s="41" t="s">
        <v>62</v>
      </c>
      <c r="E140" s="41" t="s">
        <v>1790</v>
      </c>
      <c r="F140" s="41">
        <v>0</v>
      </c>
      <c r="G140" s="41" t="s">
        <v>67</v>
      </c>
      <c r="H140" s="41">
        <v>0</v>
      </c>
      <c r="I140" s="41">
        <v>0</v>
      </c>
      <c r="J140" s="41">
        <v>9.3398999999999982E-3</v>
      </c>
      <c r="K140" s="41">
        <v>0</v>
      </c>
      <c r="L140" s="41">
        <v>0</v>
      </c>
      <c r="M140" s="41" t="s">
        <v>313</v>
      </c>
      <c r="N140" s="41" t="s">
        <v>312</v>
      </c>
      <c r="O140" s="41" t="s">
        <v>1878</v>
      </c>
      <c r="P140" s="41" t="s">
        <v>1914</v>
      </c>
      <c r="S140" s="41">
        <v>0</v>
      </c>
      <c r="AO140" s="7">
        <v>0</v>
      </c>
      <c r="AP140" s="7"/>
      <c r="AQ140" s="7"/>
      <c r="AR140" s="7"/>
      <c r="AS140" s="7"/>
      <c r="AT140" s="7"/>
      <c r="AU140" s="7"/>
      <c r="AV140" s="7"/>
      <c r="AW140" s="7"/>
      <c r="AX140" s="7"/>
      <c r="AY140" s="7"/>
      <c r="AZ140" s="7"/>
      <c r="BA140" s="7"/>
      <c r="BB140" s="7"/>
      <c r="BC140" s="7"/>
      <c r="BD140" s="7"/>
      <c r="BE140" s="7"/>
      <c r="BF140" s="7"/>
      <c r="BG140" s="7"/>
      <c r="BK140" s="41">
        <v>0.57299999999999995</v>
      </c>
      <c r="BL140" s="7">
        <v>1.19</v>
      </c>
      <c r="BM140" s="7"/>
      <c r="BN140" s="7"/>
      <c r="BO140" s="7"/>
      <c r="BP140" s="7"/>
      <c r="BQ140" s="7"/>
      <c r="BR140" s="7"/>
      <c r="BS140" s="7"/>
      <c r="BT140" s="7">
        <v>1.63</v>
      </c>
      <c r="BU140" s="7">
        <v>8.2000000000000003E-2</v>
      </c>
      <c r="BV140" s="7">
        <v>0.85</v>
      </c>
      <c r="BW140" s="7">
        <v>1.49</v>
      </c>
      <c r="BX140" s="7"/>
      <c r="BY140" s="7"/>
      <c r="BZ140" s="7"/>
      <c r="CA140" s="7"/>
      <c r="CB140" s="7"/>
      <c r="CC140" s="7"/>
      <c r="CD140" s="7"/>
      <c r="CG140" s="41">
        <v>0</v>
      </c>
      <c r="DC140" s="41">
        <v>0</v>
      </c>
      <c r="DY140" s="7" t="s">
        <v>1880</v>
      </c>
      <c r="DZ140" s="7">
        <f t="shared" si="103"/>
        <v>1.63</v>
      </c>
      <c r="EA140" s="41" t="s">
        <v>64</v>
      </c>
      <c r="EB140" s="41" t="s">
        <v>0</v>
      </c>
      <c r="EC140" s="41">
        <f t="shared" si="114"/>
        <v>0</v>
      </c>
      <c r="ED140" s="41">
        <f t="shared" si="104"/>
        <v>0</v>
      </c>
      <c r="EE140" s="41">
        <f t="shared" si="105"/>
        <v>9.3398999999999982E-3</v>
      </c>
      <c r="EF140" s="41">
        <f t="shared" si="106"/>
        <v>0</v>
      </c>
      <c r="EG140" s="41">
        <f t="shared" si="107"/>
        <v>0</v>
      </c>
      <c r="EI140" s="5">
        <f t="shared" si="115"/>
        <v>424.74051596424425</v>
      </c>
      <c r="EJ140" s="3">
        <f t="shared" si="108"/>
        <v>243.37631564751194</v>
      </c>
      <c r="EK140" s="3">
        <f t="shared" si="116"/>
        <v>6.8186999999999989</v>
      </c>
      <c r="EL140" s="3">
        <f t="shared" si="117"/>
        <v>0</v>
      </c>
      <c r="EM140" s="3">
        <f t="shared" si="118"/>
        <v>0</v>
      </c>
      <c r="EN140" s="3">
        <f t="shared" si="119"/>
        <v>0</v>
      </c>
      <c r="EO140" s="3">
        <f t="shared" si="120"/>
        <v>0</v>
      </c>
      <c r="EP140" s="3">
        <f t="shared" si="121"/>
        <v>0</v>
      </c>
      <c r="EQ140" s="3">
        <f t="shared" si="122"/>
        <v>0</v>
      </c>
      <c r="ER140" s="3">
        <f t="shared" si="123"/>
        <v>0</v>
      </c>
      <c r="ES140" s="3">
        <f t="shared" si="124"/>
        <v>9.3398999999999983</v>
      </c>
      <c r="ET140" s="3">
        <f t="shared" si="125"/>
        <v>0.46985999999999994</v>
      </c>
      <c r="EU140" s="3">
        <f t="shared" si="126"/>
        <v>0.48704999999999993</v>
      </c>
      <c r="EV140" s="3">
        <f t="shared" si="127"/>
        <v>0.85376999999999992</v>
      </c>
      <c r="EW140" s="3">
        <f t="shared" si="128"/>
        <v>0</v>
      </c>
      <c r="EX140" s="3">
        <f t="shared" si="129"/>
        <v>0</v>
      </c>
      <c r="EY140" s="3">
        <f t="shared" si="130"/>
        <v>0</v>
      </c>
      <c r="EZ140" s="3">
        <f t="shared" si="131"/>
        <v>0</v>
      </c>
      <c r="FA140" s="3">
        <f t="shared" si="132"/>
        <v>0</v>
      </c>
      <c r="FB140" s="3">
        <f t="shared" si="133"/>
        <v>0</v>
      </c>
      <c r="FC140" s="3">
        <f t="shared" si="109"/>
        <v>0</v>
      </c>
      <c r="FD140" s="41">
        <f t="shared" si="134"/>
        <v>0</v>
      </c>
      <c r="FG140" s="3">
        <f t="shared" si="110"/>
        <v>0</v>
      </c>
      <c r="FH140" s="3">
        <f t="shared" si="111"/>
        <v>0</v>
      </c>
      <c r="FI140" s="3">
        <f t="shared" si="135"/>
        <v>0</v>
      </c>
      <c r="FJ140" s="3">
        <f t="shared" si="135"/>
        <v>0</v>
      </c>
      <c r="FK140" s="3">
        <f t="shared" si="101"/>
        <v>0</v>
      </c>
      <c r="FL140" s="3">
        <f t="shared" si="101"/>
        <v>0</v>
      </c>
      <c r="FM140" s="3">
        <f t="shared" si="101"/>
        <v>0</v>
      </c>
      <c r="FN140" s="3">
        <f t="shared" si="101"/>
        <v>0</v>
      </c>
      <c r="FO140" s="3">
        <f t="shared" si="101"/>
        <v>0</v>
      </c>
      <c r="FP140" s="3">
        <f t="shared" si="101"/>
        <v>0</v>
      </c>
      <c r="FQ140" s="3">
        <f t="shared" si="100"/>
        <v>0</v>
      </c>
      <c r="FR140" s="3">
        <f t="shared" si="136"/>
        <v>0</v>
      </c>
      <c r="FS140" s="3">
        <f t="shared" si="136"/>
        <v>0</v>
      </c>
      <c r="FT140" s="3">
        <f t="shared" si="136"/>
        <v>0</v>
      </c>
      <c r="FU140" s="3">
        <f t="shared" si="137"/>
        <v>0</v>
      </c>
      <c r="FV140" s="3">
        <f t="shared" si="137"/>
        <v>0</v>
      </c>
      <c r="FW140" s="3">
        <f t="shared" si="137"/>
        <v>0</v>
      </c>
      <c r="FX140" s="3">
        <f t="shared" si="138"/>
        <v>0</v>
      </c>
      <c r="FY140" s="3">
        <f t="shared" si="139"/>
        <v>0</v>
      </c>
      <c r="FZ140" s="3">
        <f t="shared" si="140"/>
        <v>0</v>
      </c>
      <c r="GA140" s="3">
        <f t="shared" si="141"/>
        <v>0</v>
      </c>
      <c r="GB140" s="41" t="s">
        <v>0</v>
      </c>
      <c r="GC140" s="41">
        <f t="shared" si="112"/>
        <v>0.57299999999999995</v>
      </c>
      <c r="GD140" s="4">
        <f t="shared" si="113"/>
        <v>1.63</v>
      </c>
      <c r="GE140" s="41">
        <f t="shared" si="142"/>
        <v>0.93398999999999988</v>
      </c>
      <c r="GI140" s="41" t="s">
        <v>0</v>
      </c>
    </row>
    <row r="141" spans="1:191" x14ac:dyDescent="0.55000000000000004">
      <c r="A141" s="41" t="s">
        <v>1253</v>
      </c>
      <c r="B141" s="41" t="s">
        <v>60</v>
      </c>
      <c r="C141" s="41" t="s">
        <v>65</v>
      </c>
      <c r="D141" s="41" t="s">
        <v>62</v>
      </c>
      <c r="E141" s="41" t="s">
        <v>1790</v>
      </c>
      <c r="F141" s="41">
        <v>0</v>
      </c>
      <c r="G141" s="41" t="s">
        <v>67</v>
      </c>
      <c r="H141" s="41">
        <v>0</v>
      </c>
      <c r="I141" s="41">
        <v>8.9651999999999996E-3</v>
      </c>
      <c r="J141" s="41">
        <v>0</v>
      </c>
      <c r="K141" s="41">
        <v>0</v>
      </c>
      <c r="L141" s="41">
        <v>0</v>
      </c>
      <c r="M141" s="41" t="s">
        <v>282</v>
      </c>
      <c r="N141" s="41" t="s">
        <v>249</v>
      </c>
      <c r="O141" s="41" t="s">
        <v>1878</v>
      </c>
      <c r="P141" s="41" t="s">
        <v>1914</v>
      </c>
      <c r="S141" s="41">
        <v>0</v>
      </c>
      <c r="AO141" s="80">
        <f>0.1809+0.195</f>
        <v>0.37590000000000001</v>
      </c>
      <c r="AP141" s="7"/>
      <c r="AQ141" s="7"/>
      <c r="AR141" s="7"/>
      <c r="AS141" s="7"/>
      <c r="AT141" s="7"/>
      <c r="AU141" s="7"/>
      <c r="AV141" s="7"/>
      <c r="AW141" s="7"/>
      <c r="AX141" s="81">
        <f>(2.8*0.1809+2*0.195)/AO141</f>
        <v>2.3849960095770149</v>
      </c>
      <c r="AY141" s="7"/>
      <c r="AZ141" s="7"/>
      <c r="BA141" s="7"/>
      <c r="BB141" s="7"/>
      <c r="BC141" s="7"/>
      <c r="BD141" s="7"/>
      <c r="BE141" s="7"/>
      <c r="BF141" s="7"/>
      <c r="BG141" s="7"/>
      <c r="BK141" s="41">
        <v>0</v>
      </c>
      <c r="BL141" s="7"/>
      <c r="BM141" s="7"/>
      <c r="BN141" s="7"/>
      <c r="BO141" s="7"/>
      <c r="BP141" s="7"/>
      <c r="BQ141" s="7"/>
      <c r="BR141" s="7"/>
      <c r="BS141" s="7"/>
      <c r="BT141" s="7"/>
      <c r="BU141" s="7"/>
      <c r="BV141" s="7"/>
      <c r="BW141" s="7"/>
      <c r="BX141" s="7"/>
      <c r="BY141" s="7"/>
      <c r="BZ141" s="7"/>
      <c r="CA141" s="7"/>
      <c r="CB141" s="7"/>
      <c r="CC141" s="7"/>
      <c r="CD141" s="7"/>
      <c r="CG141" s="41">
        <v>0</v>
      </c>
      <c r="DC141" s="41">
        <v>0</v>
      </c>
      <c r="DY141" s="7" t="s">
        <v>1880</v>
      </c>
      <c r="DZ141" s="7">
        <f t="shared" si="103"/>
        <v>2.3849960095770149</v>
      </c>
      <c r="EA141" s="41" t="s">
        <v>64</v>
      </c>
      <c r="EB141" s="41" t="s">
        <v>0</v>
      </c>
      <c r="EC141" s="41">
        <f t="shared" si="114"/>
        <v>0</v>
      </c>
      <c r="ED141" s="41">
        <f t="shared" si="104"/>
        <v>8.9651999999999996E-3</v>
      </c>
      <c r="EE141" s="41">
        <f t="shared" si="105"/>
        <v>0</v>
      </c>
      <c r="EF141" s="41">
        <f t="shared" si="106"/>
        <v>0</v>
      </c>
      <c r="EG141" s="41">
        <f t="shared" si="107"/>
        <v>0</v>
      </c>
      <c r="EI141" s="5">
        <f t="shared" si="115"/>
        <v>312.76837669592976</v>
      </c>
      <c r="EJ141" s="3">
        <f t="shared" si="108"/>
        <v>117.56963279999999</v>
      </c>
      <c r="EK141" s="3">
        <f t="shared" si="116"/>
        <v>0</v>
      </c>
      <c r="EL141" s="3">
        <f t="shared" si="117"/>
        <v>0</v>
      </c>
      <c r="EM141" s="3">
        <f t="shared" si="118"/>
        <v>0</v>
      </c>
      <c r="EN141" s="3">
        <f t="shared" si="119"/>
        <v>0</v>
      </c>
      <c r="EO141" s="3">
        <f t="shared" si="120"/>
        <v>0</v>
      </c>
      <c r="EP141" s="3">
        <f t="shared" si="121"/>
        <v>0</v>
      </c>
      <c r="EQ141" s="3">
        <f t="shared" si="122"/>
        <v>0</v>
      </c>
      <c r="ER141" s="3">
        <f t="shared" si="123"/>
        <v>0</v>
      </c>
      <c r="ES141" s="3">
        <f t="shared" si="124"/>
        <v>8.9651999999999994</v>
      </c>
      <c r="ET141" s="3">
        <f t="shared" si="125"/>
        <v>0</v>
      </c>
      <c r="EU141" s="3">
        <f t="shared" si="126"/>
        <v>0</v>
      </c>
      <c r="EV141" s="3">
        <f t="shared" si="127"/>
        <v>0</v>
      </c>
      <c r="EW141" s="3">
        <f t="shared" si="128"/>
        <v>0</v>
      </c>
      <c r="EX141" s="3">
        <f t="shared" si="129"/>
        <v>0</v>
      </c>
      <c r="EY141" s="3">
        <f t="shared" si="130"/>
        <v>0</v>
      </c>
      <c r="EZ141" s="3">
        <f t="shared" si="131"/>
        <v>0</v>
      </c>
      <c r="FA141" s="3">
        <f t="shared" si="132"/>
        <v>0</v>
      </c>
      <c r="FB141" s="3">
        <f t="shared" si="133"/>
        <v>0</v>
      </c>
      <c r="FC141" s="3">
        <f t="shared" si="109"/>
        <v>0</v>
      </c>
      <c r="FD141" s="41">
        <f t="shared" si="134"/>
        <v>0</v>
      </c>
      <c r="FG141" s="3">
        <f t="shared" si="110"/>
        <v>0</v>
      </c>
      <c r="FH141" s="3">
        <f t="shared" si="111"/>
        <v>0</v>
      </c>
      <c r="FI141" s="3">
        <f t="shared" si="135"/>
        <v>0</v>
      </c>
      <c r="FJ141" s="3">
        <f t="shared" si="135"/>
        <v>0</v>
      </c>
      <c r="FK141" s="3">
        <f t="shared" si="101"/>
        <v>0</v>
      </c>
      <c r="FL141" s="3">
        <f t="shared" si="101"/>
        <v>0</v>
      </c>
      <c r="FM141" s="3">
        <f t="shared" si="101"/>
        <v>0</v>
      </c>
      <c r="FN141" s="3">
        <f t="shared" si="101"/>
        <v>0</v>
      </c>
      <c r="FO141" s="3">
        <f t="shared" si="101"/>
        <v>0</v>
      </c>
      <c r="FP141" s="3">
        <f t="shared" si="101"/>
        <v>0</v>
      </c>
      <c r="FQ141" s="3">
        <f t="shared" si="100"/>
        <v>0</v>
      </c>
      <c r="FR141" s="3">
        <f t="shared" si="136"/>
        <v>0</v>
      </c>
      <c r="FS141" s="3">
        <f t="shared" si="136"/>
        <v>0</v>
      </c>
      <c r="FT141" s="3">
        <f t="shared" si="136"/>
        <v>0</v>
      </c>
      <c r="FU141" s="3">
        <f t="shared" si="137"/>
        <v>0</v>
      </c>
      <c r="FV141" s="3">
        <f t="shared" si="137"/>
        <v>0</v>
      </c>
      <c r="FW141" s="3">
        <f t="shared" si="137"/>
        <v>0</v>
      </c>
      <c r="FX141" s="3">
        <f t="shared" si="138"/>
        <v>0</v>
      </c>
      <c r="FY141" s="3">
        <f t="shared" si="139"/>
        <v>0</v>
      </c>
      <c r="FZ141" s="3">
        <f t="shared" si="140"/>
        <v>0</v>
      </c>
      <c r="GA141" s="3">
        <f t="shared" si="141"/>
        <v>0</v>
      </c>
      <c r="GB141" s="41" t="s">
        <v>0</v>
      </c>
      <c r="GC141" s="41">
        <f t="shared" si="112"/>
        <v>0.37590000000000001</v>
      </c>
      <c r="GD141" s="4">
        <f t="shared" si="113"/>
        <v>2.3849960095770149</v>
      </c>
      <c r="GE141" s="41">
        <f t="shared" si="142"/>
        <v>0.89651999999999987</v>
      </c>
      <c r="GI141" s="41" t="s">
        <v>0</v>
      </c>
    </row>
    <row r="142" spans="1:191" x14ac:dyDescent="0.55000000000000004">
      <c r="A142" s="41" t="s">
        <v>1254</v>
      </c>
      <c r="B142" s="41" t="s">
        <v>60</v>
      </c>
      <c r="C142" s="41" t="s">
        <v>65</v>
      </c>
      <c r="D142" s="41" t="s">
        <v>62</v>
      </c>
      <c r="E142" s="41" t="s">
        <v>1790</v>
      </c>
      <c r="F142" s="41">
        <v>0</v>
      </c>
      <c r="G142" s="41" t="s">
        <v>67</v>
      </c>
      <c r="H142" s="41">
        <v>0</v>
      </c>
      <c r="I142" s="41">
        <v>8.0280000000000004E-3</v>
      </c>
      <c r="J142" s="41">
        <v>3.9200000000000004E-4</v>
      </c>
      <c r="K142" s="41">
        <v>0</v>
      </c>
      <c r="L142" s="41">
        <v>0</v>
      </c>
      <c r="M142" s="41" t="s">
        <v>348</v>
      </c>
      <c r="N142" s="41" t="s">
        <v>293</v>
      </c>
      <c r="O142" s="41" t="s">
        <v>1878</v>
      </c>
      <c r="P142" s="41" t="s">
        <v>1914</v>
      </c>
      <c r="S142" s="41">
        <v>0</v>
      </c>
      <c r="AO142" s="7">
        <f>0.382+0.091+0.103</f>
        <v>0.57599999999999996</v>
      </c>
      <c r="AP142" s="81">
        <f>(0.5*0.382+0.4*0.091+0.4*0.103)/AO142</f>
        <v>0.46631944444444451</v>
      </c>
      <c r="AQ142" s="7"/>
      <c r="AR142" s="7"/>
      <c r="AS142" s="7"/>
      <c r="AT142" s="7"/>
      <c r="AU142" s="7"/>
      <c r="AV142" s="7"/>
      <c r="AW142" s="7"/>
      <c r="AX142" s="81">
        <f>(1.4*0.382+1.7*0.091+1.1*0.103)/AO142</f>
        <v>1.39375</v>
      </c>
      <c r="AY142" s="7"/>
      <c r="AZ142" s="7"/>
      <c r="BA142" s="7"/>
      <c r="BB142" s="7"/>
      <c r="BC142" s="7"/>
      <c r="BD142" s="7"/>
      <c r="BE142" s="7"/>
      <c r="BF142" s="7"/>
      <c r="BG142" s="7"/>
      <c r="BK142" s="41">
        <f>0.021+0.004</f>
        <v>2.5000000000000001E-2</v>
      </c>
      <c r="BL142" s="81">
        <f>(0.4*0.021+0.5*0.004)/BK142</f>
        <v>0.41600000000000004</v>
      </c>
      <c r="BM142" s="7"/>
      <c r="BN142" s="7"/>
      <c r="BO142" s="7"/>
      <c r="BP142" s="7"/>
      <c r="BQ142" s="7"/>
      <c r="BR142" s="7"/>
      <c r="BS142" s="7"/>
      <c r="BT142" s="81">
        <f>(1.6*0.021+1.4*0.004)/BK142</f>
        <v>1.5680000000000001</v>
      </c>
      <c r="BU142" s="7"/>
      <c r="BV142" s="7"/>
      <c r="BW142" s="7"/>
      <c r="BX142" s="7"/>
      <c r="BY142" s="7"/>
      <c r="BZ142" s="7"/>
      <c r="CA142" s="7"/>
      <c r="CB142" s="7"/>
      <c r="CC142" s="7"/>
      <c r="CD142" s="7"/>
      <c r="CG142" s="41">
        <v>0</v>
      </c>
      <c r="DC142" s="41">
        <v>0</v>
      </c>
      <c r="DY142" s="7" t="s">
        <v>1880</v>
      </c>
      <c r="DZ142" s="7">
        <f t="shared" si="103"/>
        <v>1.4009983361064893</v>
      </c>
      <c r="EA142" s="41" t="s">
        <v>80</v>
      </c>
      <c r="EB142" s="41" t="s">
        <v>0</v>
      </c>
      <c r="EC142" s="41">
        <f t="shared" si="114"/>
        <v>0</v>
      </c>
      <c r="ED142" s="41">
        <f t="shared" si="104"/>
        <v>8.0280000000000004E-3</v>
      </c>
      <c r="EE142" s="41">
        <f t="shared" si="105"/>
        <v>3.9200000000000004E-4</v>
      </c>
      <c r="EF142" s="41">
        <f t="shared" si="106"/>
        <v>0</v>
      </c>
      <c r="EG142" s="41">
        <f t="shared" si="107"/>
        <v>0</v>
      </c>
      <c r="EI142" s="5">
        <f t="shared" si="115"/>
        <v>214.02054682196342</v>
      </c>
      <c r="EJ142" s="3">
        <f t="shared" si="108"/>
        <v>128.62634864</v>
      </c>
      <c r="EK142" s="3">
        <f t="shared" si="116"/>
        <v>2.79</v>
      </c>
      <c r="EL142" s="3">
        <f t="shared" si="117"/>
        <v>0</v>
      </c>
      <c r="EM142" s="3">
        <f t="shared" si="118"/>
        <v>0</v>
      </c>
      <c r="EN142" s="3">
        <f t="shared" si="119"/>
        <v>0</v>
      </c>
      <c r="EO142" s="3">
        <f t="shared" si="120"/>
        <v>0</v>
      </c>
      <c r="EP142" s="3">
        <f t="shared" si="121"/>
        <v>0</v>
      </c>
      <c r="EQ142" s="3">
        <f t="shared" si="122"/>
        <v>0</v>
      </c>
      <c r="ER142" s="3">
        <f t="shared" si="123"/>
        <v>0</v>
      </c>
      <c r="ES142" s="3">
        <f t="shared" si="124"/>
        <v>8.42</v>
      </c>
      <c r="ET142" s="3">
        <f t="shared" si="125"/>
        <v>0</v>
      </c>
      <c r="EU142" s="3">
        <f t="shared" si="126"/>
        <v>0</v>
      </c>
      <c r="EV142" s="3">
        <f t="shared" si="127"/>
        <v>0</v>
      </c>
      <c r="EW142" s="3">
        <f t="shared" si="128"/>
        <v>0</v>
      </c>
      <c r="EX142" s="3">
        <f t="shared" si="129"/>
        <v>0</v>
      </c>
      <c r="EY142" s="3">
        <f t="shared" si="130"/>
        <v>0</v>
      </c>
      <c r="EZ142" s="3">
        <f t="shared" si="131"/>
        <v>0</v>
      </c>
      <c r="FA142" s="3">
        <f t="shared" si="132"/>
        <v>0</v>
      </c>
      <c r="FB142" s="3">
        <f t="shared" si="133"/>
        <v>0</v>
      </c>
      <c r="FC142" s="3">
        <f t="shared" si="109"/>
        <v>0</v>
      </c>
      <c r="FD142" s="41">
        <f t="shared" si="134"/>
        <v>0</v>
      </c>
      <c r="FG142" s="3">
        <f t="shared" si="110"/>
        <v>0</v>
      </c>
      <c r="FH142" s="3">
        <f t="shared" si="111"/>
        <v>0</v>
      </c>
      <c r="FI142" s="3">
        <f t="shared" si="135"/>
        <v>0</v>
      </c>
      <c r="FJ142" s="3">
        <f t="shared" si="135"/>
        <v>0</v>
      </c>
      <c r="FK142" s="3">
        <f t="shared" si="101"/>
        <v>0</v>
      </c>
      <c r="FL142" s="3">
        <f t="shared" si="101"/>
        <v>0</v>
      </c>
      <c r="FM142" s="3">
        <f t="shared" si="101"/>
        <v>0</v>
      </c>
      <c r="FN142" s="3">
        <f t="shared" si="101"/>
        <v>0</v>
      </c>
      <c r="FO142" s="3">
        <f t="shared" si="101"/>
        <v>0</v>
      </c>
      <c r="FP142" s="3">
        <f t="shared" si="101"/>
        <v>0</v>
      </c>
      <c r="FQ142" s="3">
        <f t="shared" si="100"/>
        <v>0</v>
      </c>
      <c r="FR142" s="3">
        <f t="shared" si="136"/>
        <v>0</v>
      </c>
      <c r="FS142" s="3">
        <f t="shared" si="136"/>
        <v>0</v>
      </c>
      <c r="FT142" s="3">
        <f t="shared" si="136"/>
        <v>0</v>
      </c>
      <c r="FU142" s="3">
        <f t="shared" si="137"/>
        <v>0</v>
      </c>
      <c r="FV142" s="3">
        <f t="shared" si="137"/>
        <v>0</v>
      </c>
      <c r="FW142" s="3">
        <f t="shared" si="137"/>
        <v>0</v>
      </c>
      <c r="FX142" s="3">
        <f t="shared" si="138"/>
        <v>0</v>
      </c>
      <c r="FY142" s="3">
        <f t="shared" si="139"/>
        <v>0</v>
      </c>
      <c r="FZ142" s="3">
        <f t="shared" si="140"/>
        <v>0</v>
      </c>
      <c r="GA142" s="3">
        <f t="shared" si="141"/>
        <v>0</v>
      </c>
      <c r="GB142" s="41" t="s">
        <v>0</v>
      </c>
      <c r="GC142" s="41">
        <f t="shared" si="112"/>
        <v>0.60099999999999998</v>
      </c>
      <c r="GD142" s="4">
        <f t="shared" si="113"/>
        <v>1.4009983361064893</v>
      </c>
      <c r="GE142" s="41">
        <f t="shared" si="142"/>
        <v>0.84199999999999997</v>
      </c>
      <c r="GI142" s="41" t="s">
        <v>0</v>
      </c>
    </row>
    <row r="143" spans="1:191" x14ac:dyDescent="0.55000000000000004">
      <c r="A143" s="41" t="s">
        <v>1255</v>
      </c>
      <c r="B143" s="41" t="s">
        <v>60</v>
      </c>
      <c r="C143" s="41" t="s">
        <v>69</v>
      </c>
      <c r="D143" s="41" t="s">
        <v>62</v>
      </c>
      <c r="E143" s="41" t="s">
        <v>1790</v>
      </c>
      <c r="F143" s="41">
        <v>0</v>
      </c>
      <c r="G143" s="41" t="s">
        <v>67</v>
      </c>
      <c r="H143" s="41">
        <v>0</v>
      </c>
      <c r="I143" s="41">
        <v>0</v>
      </c>
      <c r="J143" s="41">
        <v>8.3400000000000002E-3</v>
      </c>
      <c r="K143" s="41">
        <v>0</v>
      </c>
      <c r="L143" s="41">
        <v>0</v>
      </c>
      <c r="M143" s="41" t="s">
        <v>283</v>
      </c>
      <c r="N143" s="41" t="s">
        <v>284</v>
      </c>
      <c r="O143" s="41" t="s">
        <v>1878</v>
      </c>
      <c r="P143" s="41" t="s">
        <v>1914</v>
      </c>
      <c r="S143" s="41">
        <v>0</v>
      </c>
      <c r="AO143" s="7">
        <v>0</v>
      </c>
      <c r="AP143" s="7"/>
      <c r="AQ143" s="7"/>
      <c r="AR143" s="7"/>
      <c r="AS143" s="7"/>
      <c r="AT143" s="7"/>
      <c r="AU143" s="7"/>
      <c r="AV143" s="7"/>
      <c r="AW143" s="7"/>
      <c r="AX143" s="7"/>
      <c r="AY143" s="7"/>
      <c r="AZ143" s="7"/>
      <c r="BA143" s="7"/>
      <c r="BB143" s="7"/>
      <c r="BC143" s="7"/>
      <c r="BD143" s="7"/>
      <c r="BE143" s="7"/>
      <c r="BF143" s="7"/>
      <c r="BG143" s="7"/>
      <c r="BK143" s="41">
        <v>0.6</v>
      </c>
      <c r="BL143" s="7">
        <v>0.3</v>
      </c>
      <c r="BM143" s="7"/>
      <c r="BN143" s="7"/>
      <c r="BO143" s="7"/>
      <c r="BP143" s="7"/>
      <c r="BQ143" s="7"/>
      <c r="BR143" s="7"/>
      <c r="BS143" s="7"/>
      <c r="BT143" s="7">
        <v>1.39</v>
      </c>
      <c r="BU143" s="7"/>
      <c r="BV143" s="79">
        <v>0.15</v>
      </c>
      <c r="BW143" s="79">
        <v>0.3</v>
      </c>
      <c r="BX143" s="79">
        <v>0.05</v>
      </c>
      <c r="BY143" s="7"/>
      <c r="BZ143" s="7"/>
      <c r="CA143" s="7"/>
      <c r="CB143" s="7"/>
      <c r="CC143" s="7"/>
      <c r="CD143" s="7"/>
      <c r="CG143" s="41">
        <v>0</v>
      </c>
      <c r="DC143" s="41">
        <v>0</v>
      </c>
      <c r="DY143" s="7" t="s">
        <v>1880</v>
      </c>
      <c r="DZ143" s="7">
        <f t="shared" si="103"/>
        <v>1.39</v>
      </c>
      <c r="EA143" s="41" t="s">
        <v>80</v>
      </c>
      <c r="EB143" s="41" t="s">
        <v>0</v>
      </c>
      <c r="EC143" s="41">
        <f t="shared" si="114"/>
        <v>0</v>
      </c>
      <c r="ED143" s="41">
        <f t="shared" si="104"/>
        <v>0</v>
      </c>
      <c r="EE143" s="41">
        <f t="shared" si="105"/>
        <v>8.3400000000000002E-3</v>
      </c>
      <c r="EF143" s="41">
        <f t="shared" si="106"/>
        <v>0</v>
      </c>
      <c r="EG143" s="41">
        <f t="shared" si="107"/>
        <v>0</v>
      </c>
      <c r="EI143" s="5">
        <f t="shared" si="115"/>
        <v>219.6940203472669</v>
      </c>
      <c r="EJ143" s="3">
        <f t="shared" si="108"/>
        <v>131.81641220836013</v>
      </c>
      <c r="EK143" s="3">
        <f t="shared" si="116"/>
        <v>1.8</v>
      </c>
      <c r="EL143" s="3">
        <f t="shared" si="117"/>
        <v>0</v>
      </c>
      <c r="EM143" s="3">
        <f t="shared" si="118"/>
        <v>0</v>
      </c>
      <c r="EN143" s="3">
        <f t="shared" si="119"/>
        <v>0</v>
      </c>
      <c r="EO143" s="3">
        <f t="shared" si="120"/>
        <v>0</v>
      </c>
      <c r="EP143" s="3">
        <f t="shared" si="121"/>
        <v>0</v>
      </c>
      <c r="EQ143" s="3">
        <f t="shared" si="122"/>
        <v>0</v>
      </c>
      <c r="ER143" s="3">
        <f t="shared" si="123"/>
        <v>0</v>
      </c>
      <c r="ES143" s="3">
        <f t="shared" si="124"/>
        <v>8.34</v>
      </c>
      <c r="ET143" s="3">
        <f t="shared" si="125"/>
        <v>0</v>
      </c>
      <c r="EU143" s="3">
        <f t="shared" si="126"/>
        <v>0.09</v>
      </c>
      <c r="EV143" s="3">
        <f t="shared" si="127"/>
        <v>0.18</v>
      </c>
      <c r="EW143" s="3">
        <f t="shared" si="128"/>
        <v>0.03</v>
      </c>
      <c r="EX143" s="3">
        <f t="shared" si="129"/>
        <v>0</v>
      </c>
      <c r="EY143" s="3">
        <f t="shared" si="130"/>
        <v>0</v>
      </c>
      <c r="EZ143" s="3">
        <f t="shared" si="131"/>
        <v>0</v>
      </c>
      <c r="FA143" s="3">
        <f t="shared" si="132"/>
        <v>0</v>
      </c>
      <c r="FB143" s="3">
        <f t="shared" si="133"/>
        <v>0</v>
      </c>
      <c r="FC143" s="3">
        <f t="shared" si="109"/>
        <v>0</v>
      </c>
      <c r="FD143" s="41">
        <f t="shared" si="134"/>
        <v>0</v>
      </c>
      <c r="FG143" s="3">
        <f t="shared" si="110"/>
        <v>0</v>
      </c>
      <c r="FH143" s="3">
        <f t="shared" si="111"/>
        <v>0</v>
      </c>
      <c r="FI143" s="3">
        <f t="shared" si="135"/>
        <v>0</v>
      </c>
      <c r="FJ143" s="3">
        <f t="shared" si="135"/>
        <v>0</v>
      </c>
      <c r="FK143" s="3">
        <f t="shared" si="101"/>
        <v>0</v>
      </c>
      <c r="FL143" s="3">
        <f t="shared" si="101"/>
        <v>0</v>
      </c>
      <c r="FM143" s="3">
        <f t="shared" si="101"/>
        <v>0</v>
      </c>
      <c r="FN143" s="3">
        <f t="shared" si="101"/>
        <v>0</v>
      </c>
      <c r="FO143" s="3">
        <f t="shared" si="101"/>
        <v>0</v>
      </c>
      <c r="FP143" s="3">
        <f t="shared" si="101"/>
        <v>0</v>
      </c>
      <c r="FQ143" s="3">
        <f t="shared" si="100"/>
        <v>0</v>
      </c>
      <c r="FR143" s="3">
        <f t="shared" si="136"/>
        <v>0</v>
      </c>
      <c r="FS143" s="3">
        <f t="shared" si="136"/>
        <v>0</v>
      </c>
      <c r="FT143" s="3">
        <f t="shared" si="136"/>
        <v>0</v>
      </c>
      <c r="FU143" s="3">
        <f t="shared" si="137"/>
        <v>0</v>
      </c>
      <c r="FV143" s="3">
        <f t="shared" si="137"/>
        <v>0</v>
      </c>
      <c r="FW143" s="3">
        <f t="shared" si="137"/>
        <v>0</v>
      </c>
      <c r="FX143" s="3">
        <f t="shared" si="138"/>
        <v>0</v>
      </c>
      <c r="FY143" s="3">
        <f t="shared" si="139"/>
        <v>0</v>
      </c>
      <c r="FZ143" s="3">
        <f t="shared" si="140"/>
        <v>0</v>
      </c>
      <c r="GA143" s="3">
        <f t="shared" si="141"/>
        <v>0</v>
      </c>
      <c r="GB143" s="41" t="s">
        <v>0</v>
      </c>
      <c r="GC143" s="41">
        <f t="shared" si="112"/>
        <v>0.6</v>
      </c>
      <c r="GD143" s="4">
        <f t="shared" si="113"/>
        <v>1.39</v>
      </c>
      <c r="GE143" s="41">
        <f t="shared" si="142"/>
        <v>0.83399999999999996</v>
      </c>
      <c r="GI143" s="41" t="s">
        <v>0</v>
      </c>
    </row>
    <row r="144" spans="1:191" x14ac:dyDescent="0.55000000000000004">
      <c r="A144" s="41" t="s">
        <v>1256</v>
      </c>
      <c r="B144" s="41" t="s">
        <v>60</v>
      </c>
      <c r="C144" s="41" t="s">
        <v>65</v>
      </c>
      <c r="D144" s="41" t="s">
        <v>66</v>
      </c>
      <c r="E144" s="41" t="s">
        <v>1790</v>
      </c>
      <c r="F144" s="41">
        <v>0</v>
      </c>
      <c r="G144" s="41" t="s">
        <v>67</v>
      </c>
      <c r="H144" s="41">
        <v>0</v>
      </c>
      <c r="I144" s="41">
        <v>3.06712E-3</v>
      </c>
      <c r="J144" s="41">
        <v>5.1517100000000003E-3</v>
      </c>
      <c r="K144" s="41">
        <v>0</v>
      </c>
      <c r="L144" s="41">
        <v>0</v>
      </c>
      <c r="M144" s="41" t="s">
        <v>300</v>
      </c>
      <c r="N144" s="41" t="s">
        <v>293</v>
      </c>
      <c r="O144" s="41" t="s">
        <v>1878</v>
      </c>
      <c r="P144" s="41" t="s">
        <v>1914</v>
      </c>
      <c r="S144" s="41">
        <v>0</v>
      </c>
      <c r="AO144" s="80">
        <f>0.0013+0.0192+0.0087+0.1</f>
        <v>0.12920000000000001</v>
      </c>
      <c r="AP144" s="79">
        <v>0.2</v>
      </c>
      <c r="AQ144" s="7"/>
      <c r="AR144" s="7"/>
      <c r="AS144" s="7"/>
      <c r="AT144" s="7"/>
      <c r="AU144" s="7"/>
      <c r="AV144" s="7"/>
      <c r="AW144" s="7"/>
      <c r="AX144" s="81">
        <f>(1.52*0.0013+3.28*0.0192+4.8*0.0087+2*0.1)/AO144</f>
        <v>2.3739318885448912</v>
      </c>
      <c r="AY144" s="7">
        <v>0.03</v>
      </c>
      <c r="AZ144" s="7"/>
      <c r="BA144" s="7"/>
      <c r="BB144" s="7"/>
      <c r="BC144" s="7"/>
      <c r="BD144" s="7"/>
      <c r="BE144" s="7"/>
      <c r="BF144" s="7"/>
      <c r="BG144" s="7"/>
      <c r="BK144" s="1">
        <f>0.0753+0.142</f>
        <v>0.21729999999999999</v>
      </c>
      <c r="BL144" s="79">
        <v>0.2</v>
      </c>
      <c r="BM144" s="7"/>
      <c r="BN144" s="7"/>
      <c r="BO144" s="7"/>
      <c r="BP144" s="7"/>
      <c r="BQ144" s="7"/>
      <c r="BR144" s="7"/>
      <c r="BS144" s="7"/>
      <c r="BT144" s="81">
        <f>(3.07*0.0753+2*0.142)/BK144</f>
        <v>2.3707823285780032</v>
      </c>
      <c r="BU144" s="7">
        <v>0.03</v>
      </c>
      <c r="BV144" s="7"/>
      <c r="BW144" s="7"/>
      <c r="BX144" s="7"/>
      <c r="BY144" s="7"/>
      <c r="BZ144" s="7"/>
      <c r="CA144" s="7"/>
      <c r="CB144" s="7"/>
      <c r="CC144" s="7"/>
      <c r="CD144" s="7"/>
      <c r="CG144" s="41">
        <v>0</v>
      </c>
      <c r="DC144" s="41">
        <v>0</v>
      </c>
      <c r="DY144" s="7" t="s">
        <v>1880</v>
      </c>
      <c r="DZ144" s="7">
        <f t="shared" si="103"/>
        <v>2.3719567099567098</v>
      </c>
      <c r="EA144" s="41" t="s">
        <v>80</v>
      </c>
      <c r="EB144" s="41" t="s">
        <v>0</v>
      </c>
      <c r="EC144" s="41">
        <f t="shared" si="114"/>
        <v>0</v>
      </c>
      <c r="ED144" s="41">
        <f t="shared" si="104"/>
        <v>3.06712E-3</v>
      </c>
      <c r="EE144" s="41">
        <f t="shared" si="105"/>
        <v>5.1517100000000003E-3</v>
      </c>
      <c r="EF144" s="41">
        <f t="shared" si="106"/>
        <v>0</v>
      </c>
      <c r="EG144" s="41">
        <f t="shared" si="107"/>
        <v>0</v>
      </c>
      <c r="EI144" s="5">
        <f t="shared" si="115"/>
        <v>345.89549214372295</v>
      </c>
      <c r="EJ144" s="3">
        <f t="shared" si="108"/>
        <v>119.8527880278</v>
      </c>
      <c r="EK144" s="3">
        <f t="shared" si="116"/>
        <v>0.69299999999999995</v>
      </c>
      <c r="EL144" s="3">
        <f t="shared" si="117"/>
        <v>0</v>
      </c>
      <c r="EM144" s="3">
        <f t="shared" si="118"/>
        <v>0</v>
      </c>
      <c r="EN144" s="3">
        <f t="shared" si="119"/>
        <v>0</v>
      </c>
      <c r="EO144" s="3">
        <f t="shared" si="120"/>
        <v>0</v>
      </c>
      <c r="EP144" s="3">
        <f t="shared" si="121"/>
        <v>0</v>
      </c>
      <c r="EQ144" s="3">
        <f t="shared" si="122"/>
        <v>0</v>
      </c>
      <c r="ER144" s="3">
        <f t="shared" si="123"/>
        <v>0</v>
      </c>
      <c r="ES144" s="3">
        <f t="shared" si="124"/>
        <v>8.2188300000000005</v>
      </c>
      <c r="ET144" s="3">
        <f t="shared" si="125"/>
        <v>0.10395</v>
      </c>
      <c r="EU144" s="3">
        <f t="shared" si="126"/>
        <v>0</v>
      </c>
      <c r="EV144" s="3">
        <f t="shared" si="127"/>
        <v>0</v>
      </c>
      <c r="EW144" s="3">
        <f t="shared" si="128"/>
        <v>0</v>
      </c>
      <c r="EX144" s="3">
        <f t="shared" si="129"/>
        <v>0</v>
      </c>
      <c r="EY144" s="3">
        <f t="shared" si="130"/>
        <v>0</v>
      </c>
      <c r="EZ144" s="3">
        <f t="shared" si="131"/>
        <v>0</v>
      </c>
      <c r="FA144" s="3">
        <f t="shared" si="132"/>
        <v>0</v>
      </c>
      <c r="FB144" s="3">
        <f t="shared" si="133"/>
        <v>0</v>
      </c>
      <c r="FC144" s="3">
        <f t="shared" si="109"/>
        <v>0</v>
      </c>
      <c r="FD144" s="41">
        <f t="shared" si="134"/>
        <v>0</v>
      </c>
      <c r="FG144" s="3">
        <f t="shared" si="110"/>
        <v>0</v>
      </c>
      <c r="FH144" s="3">
        <f t="shared" si="111"/>
        <v>0</v>
      </c>
      <c r="FI144" s="3">
        <f t="shared" si="135"/>
        <v>0</v>
      </c>
      <c r="FJ144" s="3">
        <f t="shared" si="135"/>
        <v>0</v>
      </c>
      <c r="FK144" s="3">
        <f t="shared" si="101"/>
        <v>0</v>
      </c>
      <c r="FL144" s="3">
        <f t="shared" si="101"/>
        <v>0</v>
      </c>
      <c r="FM144" s="3">
        <f t="shared" si="101"/>
        <v>0</v>
      </c>
      <c r="FN144" s="3">
        <f t="shared" si="101"/>
        <v>0</v>
      </c>
      <c r="FO144" s="3">
        <f t="shared" si="101"/>
        <v>0</v>
      </c>
      <c r="FP144" s="3">
        <f t="shared" si="101"/>
        <v>0</v>
      </c>
      <c r="FQ144" s="3">
        <f t="shared" si="100"/>
        <v>0</v>
      </c>
      <c r="FR144" s="3">
        <f t="shared" si="136"/>
        <v>0</v>
      </c>
      <c r="FS144" s="3">
        <f t="shared" si="136"/>
        <v>0</v>
      </c>
      <c r="FT144" s="3">
        <f t="shared" si="136"/>
        <v>0</v>
      </c>
      <c r="FU144" s="3">
        <f t="shared" si="137"/>
        <v>0</v>
      </c>
      <c r="FV144" s="3">
        <f t="shared" si="137"/>
        <v>0</v>
      </c>
      <c r="FW144" s="3">
        <f t="shared" si="137"/>
        <v>0</v>
      </c>
      <c r="FX144" s="3">
        <f t="shared" si="138"/>
        <v>0</v>
      </c>
      <c r="FY144" s="3">
        <f t="shared" si="139"/>
        <v>0</v>
      </c>
      <c r="FZ144" s="3">
        <f t="shared" si="140"/>
        <v>0</v>
      </c>
      <c r="GA144" s="3">
        <f t="shared" si="141"/>
        <v>0</v>
      </c>
      <c r="GB144" s="41" t="s">
        <v>0</v>
      </c>
      <c r="GC144" s="41">
        <f t="shared" si="112"/>
        <v>0.34650000000000003</v>
      </c>
      <c r="GD144" s="4">
        <f t="shared" si="113"/>
        <v>2.3719567099567098</v>
      </c>
      <c r="GE144" s="41">
        <f t="shared" si="142"/>
        <v>0.82188300000000003</v>
      </c>
      <c r="GI144" s="41" t="s">
        <v>0</v>
      </c>
    </row>
    <row r="145" spans="1:191" x14ac:dyDescent="0.55000000000000004">
      <c r="A145" s="41" t="s">
        <v>1257</v>
      </c>
      <c r="B145" s="41" t="s">
        <v>60</v>
      </c>
      <c r="C145" s="41" t="s">
        <v>69</v>
      </c>
      <c r="D145" s="41" t="s">
        <v>62</v>
      </c>
      <c r="E145" s="41" t="s">
        <v>1790</v>
      </c>
      <c r="F145" s="41">
        <v>0</v>
      </c>
      <c r="G145" s="41" t="s">
        <v>67</v>
      </c>
      <c r="H145" s="41">
        <v>0</v>
      </c>
      <c r="I145" s="41">
        <v>0</v>
      </c>
      <c r="J145" s="41">
        <v>8.199999999999999E-3</v>
      </c>
      <c r="K145" s="41">
        <v>0</v>
      </c>
      <c r="L145" s="41">
        <v>0</v>
      </c>
      <c r="M145" s="41" t="s">
        <v>285</v>
      </c>
      <c r="N145" s="41" t="s">
        <v>286</v>
      </c>
      <c r="O145" s="41" t="s">
        <v>1917</v>
      </c>
      <c r="P145" s="41" t="s">
        <v>1917</v>
      </c>
      <c r="S145" s="41">
        <v>0</v>
      </c>
      <c r="AO145" s="7">
        <v>0</v>
      </c>
      <c r="AP145" s="7"/>
      <c r="AQ145" s="7"/>
      <c r="AR145" s="7"/>
      <c r="AS145" s="7"/>
      <c r="AT145" s="7"/>
      <c r="AU145" s="7"/>
      <c r="AV145" s="7"/>
      <c r="AW145" s="7"/>
      <c r="AX145" s="7"/>
      <c r="AY145" s="7"/>
      <c r="AZ145" s="7"/>
      <c r="BA145" s="7"/>
      <c r="BB145" s="7"/>
      <c r="BC145" s="7"/>
      <c r="BD145" s="7"/>
      <c r="BE145" s="7"/>
      <c r="BF145" s="7"/>
      <c r="BG145" s="7"/>
      <c r="BK145" s="41">
        <v>1.0249999999999999</v>
      </c>
      <c r="BL145" s="7"/>
      <c r="BM145" s="7"/>
      <c r="BN145" s="7"/>
      <c r="BO145" s="7"/>
      <c r="BP145" s="7"/>
      <c r="BQ145" s="7"/>
      <c r="BR145" s="7"/>
      <c r="BS145" s="7"/>
      <c r="BT145" s="7">
        <v>0.8</v>
      </c>
      <c r="BU145" s="7"/>
      <c r="BV145" s="7"/>
      <c r="BW145" s="7"/>
      <c r="BX145" s="7"/>
      <c r="BY145" s="7"/>
      <c r="BZ145" s="7"/>
      <c r="CA145" s="7"/>
      <c r="CB145" s="7"/>
      <c r="CC145" s="7"/>
      <c r="CD145" s="7"/>
      <c r="CG145" s="41">
        <v>0</v>
      </c>
      <c r="DC145" s="41">
        <v>0</v>
      </c>
      <c r="DY145" s="7" t="s">
        <v>1880</v>
      </c>
      <c r="DZ145" s="7">
        <f t="shared" si="103"/>
        <v>0.8</v>
      </c>
      <c r="EA145" s="41" t="s">
        <v>80</v>
      </c>
      <c r="EB145" s="41" t="s">
        <v>0</v>
      </c>
      <c r="EC145" s="41">
        <f t="shared" si="114"/>
        <v>0</v>
      </c>
      <c r="ED145" s="41">
        <f t="shared" si="104"/>
        <v>0</v>
      </c>
      <c r="EE145" s="41">
        <f t="shared" si="105"/>
        <v>8.199999999999999E-3</v>
      </c>
      <c r="EF145" s="41">
        <f t="shared" si="106"/>
        <v>0</v>
      </c>
      <c r="EG145" s="41">
        <f t="shared" si="107"/>
        <v>0</v>
      </c>
      <c r="EI145" s="5">
        <f t="shared" si="115"/>
        <v>104.91200000000001</v>
      </c>
      <c r="EJ145" s="3">
        <f t="shared" si="108"/>
        <v>107.53479999999999</v>
      </c>
      <c r="EK145" s="3">
        <f t="shared" si="116"/>
        <v>0</v>
      </c>
      <c r="EL145" s="3">
        <f t="shared" si="117"/>
        <v>0</v>
      </c>
      <c r="EM145" s="3">
        <f t="shared" si="118"/>
        <v>0</v>
      </c>
      <c r="EN145" s="3">
        <f t="shared" si="119"/>
        <v>0</v>
      </c>
      <c r="EO145" s="3">
        <f t="shared" si="120"/>
        <v>0</v>
      </c>
      <c r="EP145" s="3">
        <f t="shared" si="121"/>
        <v>0</v>
      </c>
      <c r="EQ145" s="3">
        <f t="shared" si="122"/>
        <v>0</v>
      </c>
      <c r="ER145" s="3">
        <f t="shared" si="123"/>
        <v>0</v>
      </c>
      <c r="ES145" s="3">
        <f t="shared" si="124"/>
        <v>8.1999999999999993</v>
      </c>
      <c r="ET145" s="3">
        <f t="shared" si="125"/>
        <v>0</v>
      </c>
      <c r="EU145" s="3">
        <f t="shared" si="126"/>
        <v>0</v>
      </c>
      <c r="EV145" s="3">
        <f t="shared" si="127"/>
        <v>0</v>
      </c>
      <c r="EW145" s="3">
        <f t="shared" si="128"/>
        <v>0</v>
      </c>
      <c r="EX145" s="3">
        <f t="shared" si="129"/>
        <v>0</v>
      </c>
      <c r="EY145" s="3">
        <f t="shared" si="130"/>
        <v>0</v>
      </c>
      <c r="EZ145" s="3">
        <f t="shared" si="131"/>
        <v>0</v>
      </c>
      <c r="FA145" s="3">
        <f t="shared" si="132"/>
        <v>0</v>
      </c>
      <c r="FB145" s="3">
        <f t="shared" si="133"/>
        <v>0</v>
      </c>
      <c r="FC145" s="3">
        <f t="shared" si="109"/>
        <v>0</v>
      </c>
      <c r="FD145" s="41">
        <f t="shared" si="134"/>
        <v>0</v>
      </c>
      <c r="FG145" s="3">
        <f t="shared" si="110"/>
        <v>0</v>
      </c>
      <c r="FH145" s="3">
        <f t="shared" si="111"/>
        <v>0</v>
      </c>
      <c r="FI145" s="3">
        <f t="shared" si="135"/>
        <v>0</v>
      </c>
      <c r="FJ145" s="3">
        <f t="shared" si="135"/>
        <v>0</v>
      </c>
      <c r="FK145" s="3">
        <f t="shared" si="101"/>
        <v>0</v>
      </c>
      <c r="FL145" s="3">
        <f t="shared" si="101"/>
        <v>0</v>
      </c>
      <c r="FM145" s="3">
        <f t="shared" si="101"/>
        <v>0</v>
      </c>
      <c r="FN145" s="3">
        <f t="shared" si="101"/>
        <v>0</v>
      </c>
      <c r="FO145" s="3">
        <f t="shared" si="101"/>
        <v>0</v>
      </c>
      <c r="FP145" s="3">
        <f t="shared" si="101"/>
        <v>0</v>
      </c>
      <c r="FQ145" s="3">
        <f t="shared" si="100"/>
        <v>0</v>
      </c>
      <c r="FR145" s="3">
        <f t="shared" si="136"/>
        <v>0</v>
      </c>
      <c r="FS145" s="3">
        <f t="shared" si="136"/>
        <v>0</v>
      </c>
      <c r="FT145" s="3">
        <f t="shared" si="136"/>
        <v>0</v>
      </c>
      <c r="FU145" s="3">
        <f t="shared" si="137"/>
        <v>0</v>
      </c>
      <c r="FV145" s="3">
        <f t="shared" si="137"/>
        <v>0</v>
      </c>
      <c r="FW145" s="3">
        <f t="shared" si="137"/>
        <v>0</v>
      </c>
      <c r="FX145" s="3">
        <f t="shared" si="138"/>
        <v>0</v>
      </c>
      <c r="FY145" s="3">
        <f t="shared" si="139"/>
        <v>0</v>
      </c>
      <c r="FZ145" s="3">
        <f t="shared" si="140"/>
        <v>0</v>
      </c>
      <c r="GA145" s="3">
        <f t="shared" si="141"/>
        <v>0</v>
      </c>
      <c r="GB145" s="41" t="s">
        <v>0</v>
      </c>
      <c r="GC145" s="41">
        <f t="shared" si="112"/>
        <v>1.0249999999999999</v>
      </c>
      <c r="GD145" s="4">
        <f t="shared" si="113"/>
        <v>0.8</v>
      </c>
      <c r="GE145" s="41">
        <f t="shared" si="142"/>
        <v>0.82</v>
      </c>
      <c r="GI145" s="41" t="s">
        <v>0</v>
      </c>
    </row>
    <row r="146" spans="1:191" x14ac:dyDescent="0.55000000000000004">
      <c r="A146" s="41" t="s">
        <v>1258</v>
      </c>
      <c r="B146" s="41" t="s">
        <v>60</v>
      </c>
      <c r="C146" s="41" t="s">
        <v>65</v>
      </c>
      <c r="D146" s="41" t="s">
        <v>62</v>
      </c>
      <c r="E146" s="41" t="s">
        <v>1790</v>
      </c>
      <c r="F146" s="41">
        <v>0</v>
      </c>
      <c r="G146" s="41" t="s">
        <v>67</v>
      </c>
      <c r="H146" s="41">
        <v>0</v>
      </c>
      <c r="I146" s="41">
        <v>0</v>
      </c>
      <c r="J146" s="41">
        <v>6.7149999999999996E-3</v>
      </c>
      <c r="K146" s="41">
        <v>0</v>
      </c>
      <c r="L146" s="41">
        <v>0</v>
      </c>
      <c r="M146" s="41" t="s">
        <v>289</v>
      </c>
      <c r="N146" s="41" t="s">
        <v>284</v>
      </c>
      <c r="O146" s="41" t="s">
        <v>1878</v>
      </c>
      <c r="P146" s="41" t="s">
        <v>1914</v>
      </c>
      <c r="S146" s="41">
        <v>0</v>
      </c>
      <c r="AO146" s="7">
        <v>0</v>
      </c>
      <c r="AP146" s="7"/>
      <c r="AQ146" s="7"/>
      <c r="AR146" s="7"/>
      <c r="AS146" s="7"/>
      <c r="AT146" s="7"/>
      <c r="AU146" s="7"/>
      <c r="AV146" s="7"/>
      <c r="AW146" s="7"/>
      <c r="AX146" s="7"/>
      <c r="AY146" s="7"/>
      <c r="AZ146" s="7"/>
      <c r="BA146" s="7"/>
      <c r="BB146" s="7"/>
      <c r="BC146" s="7"/>
      <c r="BD146" s="7"/>
      <c r="BE146" s="7"/>
      <c r="BF146" s="7"/>
      <c r="BG146" s="7"/>
      <c r="BK146" s="41">
        <f>0.086+0.135</f>
        <v>0.221</v>
      </c>
      <c r="BL146" s="7"/>
      <c r="BM146" s="7"/>
      <c r="BN146" s="7"/>
      <c r="BO146" s="7"/>
      <c r="BP146" s="7"/>
      <c r="BQ146" s="7"/>
      <c r="BR146" s="7"/>
      <c r="BS146" s="7"/>
      <c r="BT146" s="81">
        <f>(2*0.086+3.7*0.135)/BK146</f>
        <v>3.0384615384615383</v>
      </c>
      <c r="BU146" s="7"/>
      <c r="BV146" s="7"/>
      <c r="BW146" s="7"/>
      <c r="BX146" s="7"/>
      <c r="BY146" s="7"/>
      <c r="BZ146" s="7"/>
      <c r="CA146" s="7"/>
      <c r="CB146" s="7"/>
      <c r="CC146" s="7"/>
      <c r="CD146" s="7"/>
      <c r="CG146" s="41">
        <v>0</v>
      </c>
      <c r="DC146" s="41">
        <v>0</v>
      </c>
      <c r="DY146" s="7" t="s">
        <v>1880</v>
      </c>
      <c r="DZ146" s="7">
        <f t="shared" si="103"/>
        <v>3.0384615384615383</v>
      </c>
      <c r="EA146" s="41" t="s">
        <v>80</v>
      </c>
      <c r="EB146" s="41" t="s">
        <v>0</v>
      </c>
      <c r="EC146" s="41">
        <f t="shared" si="114"/>
        <v>0</v>
      </c>
      <c r="ED146" s="41">
        <f t="shared" si="104"/>
        <v>0</v>
      </c>
      <c r="EE146" s="41">
        <f t="shared" si="105"/>
        <v>6.7149999999999996E-3</v>
      </c>
      <c r="EF146" s="41">
        <f t="shared" si="106"/>
        <v>0</v>
      </c>
      <c r="EG146" s="41">
        <f t="shared" si="107"/>
        <v>0</v>
      </c>
      <c r="EI146" s="5">
        <f t="shared" si="115"/>
        <v>398.46384615384613</v>
      </c>
      <c r="EJ146" s="3">
        <f t="shared" si="108"/>
        <v>88.060509999999994</v>
      </c>
      <c r="EK146" s="3">
        <f t="shared" si="116"/>
        <v>0</v>
      </c>
      <c r="EL146" s="3">
        <f t="shared" si="117"/>
        <v>0</v>
      </c>
      <c r="EM146" s="3">
        <f t="shared" si="118"/>
        <v>0</v>
      </c>
      <c r="EN146" s="3">
        <f t="shared" si="119"/>
        <v>0</v>
      </c>
      <c r="EO146" s="3">
        <f t="shared" si="120"/>
        <v>0</v>
      </c>
      <c r="EP146" s="3">
        <f t="shared" si="121"/>
        <v>0</v>
      </c>
      <c r="EQ146" s="3">
        <f t="shared" si="122"/>
        <v>0</v>
      </c>
      <c r="ER146" s="3">
        <f t="shared" si="123"/>
        <v>0</v>
      </c>
      <c r="ES146" s="3">
        <f t="shared" si="124"/>
        <v>6.7149999999999999</v>
      </c>
      <c r="ET146" s="3">
        <f t="shared" si="125"/>
        <v>0</v>
      </c>
      <c r="EU146" s="3">
        <f t="shared" si="126"/>
        <v>0</v>
      </c>
      <c r="EV146" s="3">
        <f t="shared" si="127"/>
        <v>0</v>
      </c>
      <c r="EW146" s="3">
        <f t="shared" si="128"/>
        <v>0</v>
      </c>
      <c r="EX146" s="3">
        <f t="shared" si="129"/>
        <v>0</v>
      </c>
      <c r="EY146" s="3">
        <f t="shared" si="130"/>
        <v>0</v>
      </c>
      <c r="EZ146" s="3">
        <f t="shared" si="131"/>
        <v>0</v>
      </c>
      <c r="FA146" s="3">
        <f t="shared" si="132"/>
        <v>0</v>
      </c>
      <c r="FB146" s="3">
        <f t="shared" si="133"/>
        <v>0</v>
      </c>
      <c r="FC146" s="3">
        <f t="shared" si="109"/>
        <v>0</v>
      </c>
      <c r="FD146" s="41">
        <f t="shared" si="134"/>
        <v>0</v>
      </c>
      <c r="FG146" s="3">
        <f t="shared" si="110"/>
        <v>0</v>
      </c>
      <c r="FH146" s="3">
        <f t="shared" si="111"/>
        <v>0</v>
      </c>
      <c r="FI146" s="3">
        <f t="shared" si="135"/>
        <v>0</v>
      </c>
      <c r="FJ146" s="3">
        <f t="shared" si="135"/>
        <v>0</v>
      </c>
      <c r="FK146" s="3">
        <f t="shared" si="101"/>
        <v>0</v>
      </c>
      <c r="FL146" s="3">
        <f t="shared" si="101"/>
        <v>0</v>
      </c>
      <c r="FM146" s="3">
        <f t="shared" si="101"/>
        <v>0</v>
      </c>
      <c r="FN146" s="3">
        <f t="shared" si="101"/>
        <v>0</v>
      </c>
      <c r="FO146" s="3">
        <f t="shared" si="101"/>
        <v>0</v>
      </c>
      <c r="FP146" s="3">
        <f t="shared" si="101"/>
        <v>0</v>
      </c>
      <c r="FQ146" s="3">
        <f t="shared" si="100"/>
        <v>0</v>
      </c>
      <c r="FR146" s="3">
        <f t="shared" si="136"/>
        <v>0</v>
      </c>
      <c r="FS146" s="3">
        <f t="shared" si="136"/>
        <v>0</v>
      </c>
      <c r="FT146" s="3">
        <f t="shared" si="136"/>
        <v>0</v>
      </c>
      <c r="FU146" s="3">
        <f t="shared" si="137"/>
        <v>0</v>
      </c>
      <c r="FV146" s="3">
        <f t="shared" si="137"/>
        <v>0</v>
      </c>
      <c r="FW146" s="3">
        <f t="shared" si="137"/>
        <v>0</v>
      </c>
      <c r="FX146" s="3">
        <f t="shared" si="138"/>
        <v>0</v>
      </c>
      <c r="FY146" s="3">
        <f t="shared" si="139"/>
        <v>0</v>
      </c>
      <c r="FZ146" s="3">
        <f t="shared" si="140"/>
        <v>0</v>
      </c>
      <c r="GA146" s="3">
        <f t="shared" si="141"/>
        <v>0</v>
      </c>
      <c r="GB146" s="41" t="s">
        <v>0</v>
      </c>
      <c r="GC146" s="41">
        <f t="shared" si="112"/>
        <v>0.221</v>
      </c>
      <c r="GD146" s="4">
        <f t="shared" si="113"/>
        <v>3.0384615384615383</v>
      </c>
      <c r="GE146" s="41">
        <f t="shared" si="142"/>
        <v>0.67149999999999999</v>
      </c>
      <c r="GI146" s="41" t="s">
        <v>0</v>
      </c>
    </row>
    <row r="147" spans="1:191" x14ac:dyDescent="0.55000000000000004">
      <c r="A147" s="41" t="s">
        <v>1259</v>
      </c>
      <c r="B147" s="41" t="s">
        <v>60</v>
      </c>
      <c r="C147" s="41" t="s">
        <v>65</v>
      </c>
      <c r="D147" s="41" t="s">
        <v>62</v>
      </c>
      <c r="E147" s="41" t="s">
        <v>1790</v>
      </c>
      <c r="F147" s="41">
        <v>0</v>
      </c>
      <c r="G147" s="41" t="s">
        <v>67</v>
      </c>
      <c r="H147" s="41">
        <v>0</v>
      </c>
      <c r="I147" s="41">
        <v>3.3019720000000002E-3</v>
      </c>
      <c r="J147" s="41">
        <v>3.2078700000000003E-3</v>
      </c>
      <c r="K147" s="41">
        <v>0</v>
      </c>
      <c r="L147" s="41">
        <v>0</v>
      </c>
      <c r="M147" s="41" t="s">
        <v>247</v>
      </c>
      <c r="N147" s="41" t="s">
        <v>228</v>
      </c>
      <c r="O147" s="41" t="s">
        <v>1878</v>
      </c>
      <c r="P147" s="41" t="s">
        <v>1914</v>
      </c>
      <c r="S147" s="41">
        <v>0</v>
      </c>
      <c r="AO147" s="80">
        <v>7.5560000000000002E-2</v>
      </c>
      <c r="AP147" s="79">
        <v>0.2</v>
      </c>
      <c r="AQ147" s="7"/>
      <c r="AR147" s="7"/>
      <c r="AS147" s="7"/>
      <c r="AT147" s="7"/>
      <c r="AU147" s="7"/>
      <c r="AV147" s="7"/>
      <c r="AW147" s="7"/>
      <c r="AX147" s="7">
        <v>4.37</v>
      </c>
      <c r="AY147" s="79">
        <v>0.03</v>
      </c>
      <c r="AZ147" s="7"/>
      <c r="BA147" s="82"/>
      <c r="BB147" s="7"/>
      <c r="BC147" s="7"/>
      <c r="BD147" s="7"/>
      <c r="BE147" s="7"/>
      <c r="BF147" s="7"/>
      <c r="BG147" s="7"/>
      <c r="BK147" s="4">
        <v>0.14715</v>
      </c>
      <c r="BL147" s="79">
        <v>0.2</v>
      </c>
      <c r="BM147" s="7"/>
      <c r="BN147" s="7"/>
      <c r="BO147" s="7"/>
      <c r="BP147" s="7"/>
      <c r="BQ147" s="7"/>
      <c r="BR147" s="7"/>
      <c r="BS147" s="7"/>
      <c r="BT147" s="7">
        <v>2.1800000000000002</v>
      </c>
      <c r="BU147" s="79">
        <v>0.03</v>
      </c>
      <c r="BV147" s="7"/>
      <c r="BW147" s="82"/>
      <c r="BX147" s="7"/>
      <c r="BY147" s="7"/>
      <c r="BZ147" s="7"/>
      <c r="CA147" s="7"/>
      <c r="CB147" s="7"/>
      <c r="CC147" s="7"/>
      <c r="CD147" s="7"/>
      <c r="CG147" s="41">
        <v>0</v>
      </c>
      <c r="DC147" s="41">
        <v>0</v>
      </c>
      <c r="DY147" s="7" t="s">
        <v>1880</v>
      </c>
      <c r="DZ147" s="7">
        <f t="shared" si="103"/>
        <v>2.9230128867136638</v>
      </c>
      <c r="EA147" s="41" t="s">
        <v>64</v>
      </c>
      <c r="EB147" s="41" t="s">
        <v>0</v>
      </c>
      <c r="EC147" s="41">
        <f t="shared" si="114"/>
        <v>0</v>
      </c>
      <c r="ED147" s="41">
        <f t="shared" si="104"/>
        <v>3.3019720000000002E-3</v>
      </c>
      <c r="EE147" s="41">
        <f t="shared" si="105"/>
        <v>3.2078700000000003E-3</v>
      </c>
      <c r="EF147" s="41">
        <f t="shared" si="106"/>
        <v>0</v>
      </c>
      <c r="EG147" s="41">
        <f t="shared" si="107"/>
        <v>0</v>
      </c>
      <c r="EI147" s="5">
        <f t="shared" si="115"/>
        <v>418.16099916362981</v>
      </c>
      <c r="EJ147" s="3">
        <f t="shared" si="108"/>
        <v>93.128636123732008</v>
      </c>
      <c r="EK147" s="3">
        <f t="shared" si="116"/>
        <v>0.44542000000000004</v>
      </c>
      <c r="EL147" s="3">
        <f t="shared" si="117"/>
        <v>0</v>
      </c>
      <c r="EM147" s="3">
        <f t="shared" si="118"/>
        <v>0</v>
      </c>
      <c r="EN147" s="3">
        <f t="shared" si="119"/>
        <v>0</v>
      </c>
      <c r="EO147" s="3">
        <f t="shared" si="120"/>
        <v>0</v>
      </c>
      <c r="EP147" s="3">
        <f t="shared" si="121"/>
        <v>0</v>
      </c>
      <c r="EQ147" s="3">
        <f t="shared" si="122"/>
        <v>0</v>
      </c>
      <c r="ER147" s="3">
        <f t="shared" si="123"/>
        <v>0</v>
      </c>
      <c r="ES147" s="3">
        <f t="shared" si="124"/>
        <v>6.5098420000000008</v>
      </c>
      <c r="ET147" s="3">
        <f t="shared" si="125"/>
        <v>6.6812999999999997E-2</v>
      </c>
      <c r="EU147" s="3">
        <f t="shared" si="126"/>
        <v>0</v>
      </c>
      <c r="EV147" s="3">
        <f t="shared" si="127"/>
        <v>0</v>
      </c>
      <c r="EW147" s="3">
        <f t="shared" si="128"/>
        <v>0</v>
      </c>
      <c r="EX147" s="3">
        <f t="shared" si="129"/>
        <v>0</v>
      </c>
      <c r="EY147" s="3">
        <f t="shared" si="130"/>
        <v>0</v>
      </c>
      <c r="EZ147" s="3">
        <f t="shared" si="131"/>
        <v>0</v>
      </c>
      <c r="FA147" s="3">
        <f t="shared" si="132"/>
        <v>0</v>
      </c>
      <c r="FB147" s="3">
        <f t="shared" si="133"/>
        <v>0</v>
      </c>
      <c r="FC147" s="3">
        <f t="shared" si="109"/>
        <v>0</v>
      </c>
      <c r="FD147" s="41">
        <f t="shared" si="134"/>
        <v>0</v>
      </c>
      <c r="FG147" s="3">
        <f t="shared" si="110"/>
        <v>0</v>
      </c>
      <c r="FH147" s="3">
        <f t="shared" si="111"/>
        <v>0</v>
      </c>
      <c r="FI147" s="3">
        <f t="shared" si="135"/>
        <v>0</v>
      </c>
      <c r="FJ147" s="3">
        <f t="shared" si="135"/>
        <v>0</v>
      </c>
      <c r="FK147" s="3">
        <f t="shared" si="101"/>
        <v>0</v>
      </c>
      <c r="FL147" s="3">
        <f t="shared" si="101"/>
        <v>0</v>
      </c>
      <c r="FM147" s="3">
        <f t="shared" si="101"/>
        <v>0</v>
      </c>
      <c r="FN147" s="3">
        <f t="shared" si="101"/>
        <v>0</v>
      </c>
      <c r="FO147" s="3">
        <f t="shared" si="101"/>
        <v>0</v>
      </c>
      <c r="FP147" s="3">
        <f t="shared" si="101"/>
        <v>0</v>
      </c>
      <c r="FQ147" s="3">
        <f t="shared" si="100"/>
        <v>0</v>
      </c>
      <c r="FR147" s="3">
        <f t="shared" si="136"/>
        <v>0</v>
      </c>
      <c r="FS147" s="3">
        <f t="shared" si="136"/>
        <v>0</v>
      </c>
      <c r="FT147" s="3">
        <f t="shared" si="136"/>
        <v>0</v>
      </c>
      <c r="FU147" s="3">
        <f t="shared" si="137"/>
        <v>0</v>
      </c>
      <c r="FV147" s="3">
        <f t="shared" si="137"/>
        <v>0</v>
      </c>
      <c r="FW147" s="3">
        <f t="shared" si="137"/>
        <v>0</v>
      </c>
      <c r="FX147" s="3">
        <f t="shared" si="138"/>
        <v>0</v>
      </c>
      <c r="FY147" s="3">
        <f t="shared" si="139"/>
        <v>0</v>
      </c>
      <c r="FZ147" s="3">
        <f t="shared" si="140"/>
        <v>0</v>
      </c>
      <c r="GA147" s="3">
        <f t="shared" si="141"/>
        <v>0</v>
      </c>
      <c r="GB147" s="41" t="s">
        <v>0</v>
      </c>
      <c r="GC147" s="41">
        <f t="shared" si="112"/>
        <v>0.22271000000000002</v>
      </c>
      <c r="GD147" s="4">
        <f t="shared" si="113"/>
        <v>2.9230128867136638</v>
      </c>
      <c r="GE147" s="41">
        <f t="shared" si="142"/>
        <v>0.65098420000000012</v>
      </c>
      <c r="GI147" s="41" t="s">
        <v>0</v>
      </c>
    </row>
    <row r="148" spans="1:191" x14ac:dyDescent="0.55000000000000004">
      <c r="A148" s="41" t="s">
        <v>1260</v>
      </c>
      <c r="B148" s="41" t="s">
        <v>60</v>
      </c>
      <c r="C148" s="41" t="s">
        <v>69</v>
      </c>
      <c r="D148" s="41" t="s">
        <v>62</v>
      </c>
      <c r="E148" s="41" t="s">
        <v>1790</v>
      </c>
      <c r="F148" s="41">
        <v>0</v>
      </c>
      <c r="G148" s="41" t="s">
        <v>67</v>
      </c>
      <c r="H148" s="41">
        <v>0</v>
      </c>
      <c r="I148" s="41">
        <v>0</v>
      </c>
      <c r="J148" s="41">
        <v>5.6639999999999989E-3</v>
      </c>
      <c r="K148" s="41">
        <v>0</v>
      </c>
      <c r="L148" s="41">
        <v>0</v>
      </c>
      <c r="M148" s="41" t="s">
        <v>292</v>
      </c>
      <c r="N148" s="41" t="s">
        <v>293</v>
      </c>
      <c r="O148" s="41" t="s">
        <v>1878</v>
      </c>
      <c r="P148" s="41" t="s">
        <v>1914</v>
      </c>
      <c r="S148" s="41">
        <v>0</v>
      </c>
      <c r="AO148" s="7">
        <v>0</v>
      </c>
      <c r="AP148" s="7"/>
      <c r="AQ148" s="7"/>
      <c r="AR148" s="7"/>
      <c r="AS148" s="7"/>
      <c r="AT148" s="7"/>
      <c r="AU148" s="7"/>
      <c r="AV148" s="7"/>
      <c r="AW148" s="7"/>
      <c r="AX148" s="7"/>
      <c r="AY148" s="7"/>
      <c r="AZ148" s="7"/>
      <c r="BA148" s="7"/>
      <c r="BB148" s="7"/>
      <c r="BC148" s="7"/>
      <c r="BD148" s="7"/>
      <c r="BE148" s="7"/>
      <c r="BF148" s="7"/>
      <c r="BG148" s="7"/>
      <c r="BK148" s="41">
        <v>0.24</v>
      </c>
      <c r="BL148" s="7"/>
      <c r="BM148" s="7"/>
      <c r="BN148" s="7"/>
      <c r="BO148" s="7"/>
      <c r="BP148" s="7"/>
      <c r="BQ148" s="7"/>
      <c r="BR148" s="7"/>
      <c r="BS148" s="7"/>
      <c r="BT148" s="7">
        <v>2.36</v>
      </c>
      <c r="BU148" s="7"/>
      <c r="BV148" s="7"/>
      <c r="BW148" s="7"/>
      <c r="BX148" s="7"/>
      <c r="BY148" s="7"/>
      <c r="BZ148" s="7"/>
      <c r="CA148" s="7"/>
      <c r="CB148" s="7"/>
      <c r="CC148" s="7"/>
      <c r="CD148" s="7"/>
      <c r="CG148" s="41">
        <v>0</v>
      </c>
      <c r="DC148" s="41">
        <v>0</v>
      </c>
      <c r="DY148" s="7" t="s">
        <v>1880</v>
      </c>
      <c r="DZ148" s="7">
        <f t="shared" si="103"/>
        <v>2.36</v>
      </c>
      <c r="EA148" s="41" t="s">
        <v>64</v>
      </c>
      <c r="EB148" s="41" t="s">
        <v>0</v>
      </c>
      <c r="EC148" s="41">
        <f t="shared" si="114"/>
        <v>0</v>
      </c>
      <c r="ED148" s="41">
        <f t="shared" si="104"/>
        <v>0</v>
      </c>
      <c r="EE148" s="41">
        <f t="shared" si="105"/>
        <v>5.6639999999999989E-3</v>
      </c>
      <c r="EF148" s="41">
        <f t="shared" si="106"/>
        <v>0</v>
      </c>
      <c r="EG148" s="41">
        <f t="shared" si="107"/>
        <v>0</v>
      </c>
      <c r="EI148" s="5">
        <f t="shared" si="115"/>
        <v>309.49039999999991</v>
      </c>
      <c r="EJ148" s="3">
        <f t="shared" si="108"/>
        <v>74.277695999999978</v>
      </c>
      <c r="EK148" s="3">
        <f t="shared" si="116"/>
        <v>0</v>
      </c>
      <c r="EL148" s="3">
        <f t="shared" si="117"/>
        <v>0</v>
      </c>
      <c r="EM148" s="3">
        <f t="shared" si="118"/>
        <v>0</v>
      </c>
      <c r="EN148" s="3">
        <f t="shared" si="119"/>
        <v>0</v>
      </c>
      <c r="EO148" s="3">
        <f t="shared" si="120"/>
        <v>0</v>
      </c>
      <c r="EP148" s="3">
        <f t="shared" si="121"/>
        <v>0</v>
      </c>
      <c r="EQ148" s="3">
        <f t="shared" si="122"/>
        <v>0</v>
      </c>
      <c r="ER148" s="3">
        <f t="shared" si="123"/>
        <v>0</v>
      </c>
      <c r="ES148" s="3">
        <f t="shared" si="124"/>
        <v>5.6639999999999988</v>
      </c>
      <c r="ET148" s="3">
        <f t="shared" si="125"/>
        <v>0</v>
      </c>
      <c r="EU148" s="3">
        <f t="shared" si="126"/>
        <v>0</v>
      </c>
      <c r="EV148" s="3">
        <f t="shared" si="127"/>
        <v>0</v>
      </c>
      <c r="EW148" s="3">
        <f t="shared" si="128"/>
        <v>0</v>
      </c>
      <c r="EX148" s="3">
        <f t="shared" si="129"/>
        <v>0</v>
      </c>
      <c r="EY148" s="3">
        <f t="shared" si="130"/>
        <v>0</v>
      </c>
      <c r="EZ148" s="3">
        <f t="shared" si="131"/>
        <v>0</v>
      </c>
      <c r="FA148" s="3">
        <f t="shared" si="132"/>
        <v>0</v>
      </c>
      <c r="FB148" s="3">
        <f t="shared" si="133"/>
        <v>0</v>
      </c>
      <c r="FC148" s="3">
        <f t="shared" si="109"/>
        <v>0</v>
      </c>
      <c r="FD148" s="41">
        <f t="shared" si="134"/>
        <v>0</v>
      </c>
      <c r="FG148" s="3">
        <f t="shared" si="110"/>
        <v>0</v>
      </c>
      <c r="FH148" s="3">
        <f t="shared" si="111"/>
        <v>0</v>
      </c>
      <c r="FI148" s="3">
        <f t="shared" si="135"/>
        <v>0</v>
      </c>
      <c r="FJ148" s="3">
        <f t="shared" si="135"/>
        <v>0</v>
      </c>
      <c r="FK148" s="3">
        <f t="shared" si="101"/>
        <v>0</v>
      </c>
      <c r="FL148" s="3">
        <f t="shared" si="101"/>
        <v>0</v>
      </c>
      <c r="FM148" s="3">
        <f t="shared" si="101"/>
        <v>0</v>
      </c>
      <c r="FN148" s="3">
        <f t="shared" si="101"/>
        <v>0</v>
      </c>
      <c r="FO148" s="3">
        <f t="shared" si="101"/>
        <v>0</v>
      </c>
      <c r="FP148" s="3">
        <f t="shared" si="101"/>
        <v>0</v>
      </c>
      <c r="FQ148" s="3">
        <f t="shared" si="100"/>
        <v>0</v>
      </c>
      <c r="FR148" s="3">
        <f t="shared" si="136"/>
        <v>0</v>
      </c>
      <c r="FS148" s="3">
        <f t="shared" si="136"/>
        <v>0</v>
      </c>
      <c r="FT148" s="3">
        <f t="shared" si="136"/>
        <v>0</v>
      </c>
      <c r="FU148" s="3">
        <f t="shared" si="137"/>
        <v>0</v>
      </c>
      <c r="FV148" s="3">
        <f t="shared" si="137"/>
        <v>0</v>
      </c>
      <c r="FW148" s="3">
        <f t="shared" si="137"/>
        <v>0</v>
      </c>
      <c r="FX148" s="3">
        <f t="shared" si="138"/>
        <v>0</v>
      </c>
      <c r="FY148" s="3">
        <f t="shared" si="139"/>
        <v>0</v>
      </c>
      <c r="FZ148" s="3">
        <f t="shared" si="140"/>
        <v>0</v>
      </c>
      <c r="GA148" s="3">
        <f t="shared" si="141"/>
        <v>0</v>
      </c>
      <c r="GB148" s="41" t="s">
        <v>0</v>
      </c>
      <c r="GC148" s="41">
        <f t="shared" si="112"/>
        <v>0.24</v>
      </c>
      <c r="GD148" s="4">
        <f t="shared" si="113"/>
        <v>2.36</v>
      </c>
      <c r="GE148" s="41">
        <f t="shared" si="142"/>
        <v>0.5663999999999999</v>
      </c>
      <c r="GI148" s="41" t="s">
        <v>0</v>
      </c>
    </row>
    <row r="149" spans="1:191" x14ac:dyDescent="0.55000000000000004">
      <c r="A149" s="41" t="s">
        <v>1261</v>
      </c>
      <c r="B149" s="41" t="s">
        <v>60</v>
      </c>
      <c r="C149" s="41" t="s">
        <v>69</v>
      </c>
      <c r="D149" s="41" t="s">
        <v>62</v>
      </c>
      <c r="E149" s="41" t="s">
        <v>1790</v>
      </c>
      <c r="F149" s="41">
        <v>0</v>
      </c>
      <c r="G149" s="41" t="s">
        <v>67</v>
      </c>
      <c r="H149" s="41">
        <v>0</v>
      </c>
      <c r="I149" s="41">
        <v>0</v>
      </c>
      <c r="J149" s="41">
        <v>4.3019999999999994E-3</v>
      </c>
      <c r="K149" s="41">
        <v>0</v>
      </c>
      <c r="L149" s="41">
        <v>0</v>
      </c>
      <c r="M149" s="41" t="s">
        <v>295</v>
      </c>
      <c r="N149" s="41" t="s">
        <v>296</v>
      </c>
      <c r="O149" s="41" t="s">
        <v>1878</v>
      </c>
      <c r="P149" s="41" t="s">
        <v>1922</v>
      </c>
      <c r="S149" s="41">
        <v>0</v>
      </c>
      <c r="AO149" s="7">
        <v>0</v>
      </c>
      <c r="AP149" s="7"/>
      <c r="AQ149" s="7"/>
      <c r="AR149" s="7"/>
      <c r="AS149" s="7"/>
      <c r="AT149" s="7"/>
      <c r="AU149" s="7"/>
      <c r="AV149" s="7"/>
      <c r="AW149" s="7"/>
      <c r="AX149" s="7"/>
      <c r="AY149" s="7"/>
      <c r="AZ149" s="7"/>
      <c r="BA149" s="7"/>
      <c r="BB149" s="7"/>
      <c r="BC149" s="7"/>
      <c r="BD149" s="7"/>
      <c r="BE149" s="7"/>
      <c r="BF149" s="7"/>
      <c r="BG149" s="7"/>
      <c r="BK149" s="41">
        <v>0.47799999999999998</v>
      </c>
      <c r="BL149" s="7"/>
      <c r="BM149" s="7"/>
      <c r="BN149" s="7"/>
      <c r="BO149" s="7"/>
      <c r="BP149" s="7"/>
      <c r="BQ149" s="7"/>
      <c r="BR149" s="7"/>
      <c r="BS149" s="7"/>
      <c r="BT149" s="7">
        <v>0.9</v>
      </c>
      <c r="BU149" s="7"/>
      <c r="BV149" s="7"/>
      <c r="BW149" s="7"/>
      <c r="BX149" s="7"/>
      <c r="BY149" s="7"/>
      <c r="BZ149" s="7"/>
      <c r="CA149" s="7"/>
      <c r="CB149" s="7"/>
      <c r="CC149" s="7"/>
      <c r="CD149" s="7"/>
      <c r="CG149" s="41">
        <v>0</v>
      </c>
      <c r="DC149" s="41">
        <v>0</v>
      </c>
      <c r="DY149" s="7" t="s">
        <v>1880</v>
      </c>
      <c r="DZ149" s="7">
        <f t="shared" si="103"/>
        <v>0.9</v>
      </c>
      <c r="EA149" s="41" t="s">
        <v>80</v>
      </c>
      <c r="EB149" s="41" t="s">
        <v>0</v>
      </c>
      <c r="EC149" s="41">
        <f t="shared" si="114"/>
        <v>0</v>
      </c>
      <c r="ED149" s="41">
        <f t="shared" si="104"/>
        <v>0</v>
      </c>
      <c r="EE149" s="41">
        <f t="shared" si="105"/>
        <v>4.3019999999999994E-3</v>
      </c>
      <c r="EF149" s="41">
        <f t="shared" si="106"/>
        <v>0</v>
      </c>
      <c r="EG149" s="41">
        <f t="shared" si="107"/>
        <v>0</v>
      </c>
      <c r="EI149" s="5">
        <f t="shared" si="115"/>
        <v>118.02599999999998</v>
      </c>
      <c r="EJ149" s="3">
        <f t="shared" si="108"/>
        <v>56.416427999999989</v>
      </c>
      <c r="EK149" s="3">
        <f t="shared" si="116"/>
        <v>0</v>
      </c>
      <c r="EL149" s="3">
        <f t="shared" si="117"/>
        <v>0</v>
      </c>
      <c r="EM149" s="3">
        <f t="shared" si="118"/>
        <v>0</v>
      </c>
      <c r="EN149" s="3">
        <f t="shared" si="119"/>
        <v>0</v>
      </c>
      <c r="EO149" s="3">
        <f t="shared" si="120"/>
        <v>0</v>
      </c>
      <c r="EP149" s="3">
        <f t="shared" si="121"/>
        <v>0</v>
      </c>
      <c r="EQ149" s="3">
        <f t="shared" si="122"/>
        <v>0</v>
      </c>
      <c r="ER149" s="3">
        <f t="shared" si="123"/>
        <v>0</v>
      </c>
      <c r="ES149" s="3">
        <f t="shared" si="124"/>
        <v>4.3019999999999996</v>
      </c>
      <c r="ET149" s="3">
        <f t="shared" si="125"/>
        <v>0</v>
      </c>
      <c r="EU149" s="3">
        <f t="shared" si="126"/>
        <v>0</v>
      </c>
      <c r="EV149" s="3">
        <f t="shared" si="127"/>
        <v>0</v>
      </c>
      <c r="EW149" s="3">
        <f t="shared" si="128"/>
        <v>0</v>
      </c>
      <c r="EX149" s="3">
        <f t="shared" si="129"/>
        <v>0</v>
      </c>
      <c r="EY149" s="3">
        <f t="shared" si="130"/>
        <v>0</v>
      </c>
      <c r="EZ149" s="3">
        <f t="shared" si="131"/>
        <v>0</v>
      </c>
      <c r="FA149" s="3">
        <f t="shared" si="132"/>
        <v>0</v>
      </c>
      <c r="FB149" s="3">
        <f t="shared" si="133"/>
        <v>0</v>
      </c>
      <c r="FC149" s="3">
        <f t="shared" si="109"/>
        <v>0</v>
      </c>
      <c r="FD149" s="41">
        <f t="shared" si="134"/>
        <v>0</v>
      </c>
      <c r="FG149" s="3">
        <f t="shared" si="110"/>
        <v>0</v>
      </c>
      <c r="FH149" s="3">
        <f t="shared" si="111"/>
        <v>0</v>
      </c>
      <c r="FI149" s="3">
        <f t="shared" si="135"/>
        <v>0</v>
      </c>
      <c r="FJ149" s="3">
        <f t="shared" si="135"/>
        <v>0</v>
      </c>
      <c r="FK149" s="3">
        <f t="shared" si="101"/>
        <v>0</v>
      </c>
      <c r="FL149" s="3">
        <f t="shared" si="101"/>
        <v>0</v>
      </c>
      <c r="FM149" s="3">
        <f t="shared" si="101"/>
        <v>0</v>
      </c>
      <c r="FN149" s="3">
        <f t="shared" si="101"/>
        <v>0</v>
      </c>
      <c r="FO149" s="3">
        <f t="shared" si="101"/>
        <v>0</v>
      </c>
      <c r="FP149" s="3">
        <f t="shared" si="101"/>
        <v>0</v>
      </c>
      <c r="FQ149" s="3">
        <f t="shared" si="100"/>
        <v>0</v>
      </c>
      <c r="FR149" s="3">
        <f t="shared" si="136"/>
        <v>0</v>
      </c>
      <c r="FS149" s="3">
        <f t="shared" si="136"/>
        <v>0</v>
      </c>
      <c r="FT149" s="3">
        <f t="shared" si="136"/>
        <v>0</v>
      </c>
      <c r="FU149" s="3">
        <f t="shared" si="137"/>
        <v>0</v>
      </c>
      <c r="FV149" s="3">
        <f t="shared" si="137"/>
        <v>0</v>
      </c>
      <c r="FW149" s="3">
        <f t="shared" si="137"/>
        <v>0</v>
      </c>
      <c r="FX149" s="3">
        <f t="shared" si="138"/>
        <v>0</v>
      </c>
      <c r="FY149" s="3">
        <f t="shared" si="139"/>
        <v>0</v>
      </c>
      <c r="FZ149" s="3">
        <f t="shared" si="140"/>
        <v>0</v>
      </c>
      <c r="GA149" s="3">
        <f t="shared" si="141"/>
        <v>0</v>
      </c>
      <c r="GB149" s="41" t="s">
        <v>0</v>
      </c>
      <c r="GC149" s="41">
        <f t="shared" si="112"/>
        <v>0.47799999999999998</v>
      </c>
      <c r="GD149" s="4">
        <f t="shared" si="113"/>
        <v>0.9</v>
      </c>
      <c r="GE149" s="41">
        <f t="shared" si="142"/>
        <v>0.43019999999999997</v>
      </c>
      <c r="GI149" s="41" t="s">
        <v>0</v>
      </c>
    </row>
    <row r="150" spans="1:191" x14ac:dyDescent="0.55000000000000004">
      <c r="A150" s="41" t="s">
        <v>1262</v>
      </c>
      <c r="B150" s="41" t="s">
        <v>60</v>
      </c>
      <c r="C150" s="41" t="s">
        <v>69</v>
      </c>
      <c r="D150" s="41" t="s">
        <v>62</v>
      </c>
      <c r="E150" s="41" t="s">
        <v>1790</v>
      </c>
      <c r="F150" s="41">
        <v>0</v>
      </c>
      <c r="G150" s="41" t="s">
        <v>67</v>
      </c>
      <c r="H150" s="41">
        <v>0</v>
      </c>
      <c r="I150" s="41">
        <v>0</v>
      </c>
      <c r="J150" s="41">
        <v>3.859E-3</v>
      </c>
      <c r="K150" s="41">
        <v>0</v>
      </c>
      <c r="L150" s="41">
        <v>0</v>
      </c>
      <c r="M150" s="41" t="s">
        <v>294</v>
      </c>
      <c r="N150" s="41" t="s">
        <v>281</v>
      </c>
      <c r="O150" s="41" t="s">
        <v>1878</v>
      </c>
      <c r="P150" s="41" t="s">
        <v>1914</v>
      </c>
      <c r="S150" s="41">
        <v>0</v>
      </c>
      <c r="AO150" s="7">
        <v>0</v>
      </c>
      <c r="AP150" s="7"/>
      <c r="AQ150" s="7"/>
      <c r="AR150" s="7"/>
      <c r="AS150" s="7"/>
      <c r="AT150" s="7"/>
      <c r="AU150" s="7"/>
      <c r="AV150" s="7"/>
      <c r="AW150" s="7"/>
      <c r="AX150" s="7"/>
      <c r="AY150" s="7"/>
      <c r="AZ150" s="7"/>
      <c r="BA150" s="7"/>
      <c r="BB150" s="7"/>
      <c r="BC150" s="7"/>
      <c r="BD150" s="7"/>
      <c r="BE150" s="7"/>
      <c r="BF150" s="7"/>
      <c r="BG150" s="7"/>
      <c r="BK150" s="41">
        <v>0.22700000000000001</v>
      </c>
      <c r="BL150" s="7">
        <v>0.06</v>
      </c>
      <c r="BM150" s="7"/>
      <c r="BN150" s="7"/>
      <c r="BO150" s="7"/>
      <c r="BP150" s="7"/>
      <c r="BQ150" s="7"/>
      <c r="BR150" s="7"/>
      <c r="BS150" s="7"/>
      <c r="BT150" s="7">
        <v>1.7</v>
      </c>
      <c r="BU150" s="7"/>
      <c r="BV150" s="7"/>
      <c r="BW150" s="7"/>
      <c r="BX150" s="7"/>
      <c r="BY150" s="7"/>
      <c r="BZ150" s="7"/>
      <c r="CA150" s="7"/>
      <c r="CB150" s="7"/>
      <c r="CC150" s="7"/>
      <c r="CD150" s="7"/>
      <c r="CG150" s="41">
        <v>0</v>
      </c>
      <c r="DC150" s="41">
        <v>0</v>
      </c>
      <c r="DY150" s="7" t="s">
        <v>1880</v>
      </c>
      <c r="DZ150" s="7">
        <f t="shared" si="103"/>
        <v>1.7</v>
      </c>
      <c r="EA150" s="41" t="s">
        <v>80</v>
      </c>
      <c r="EB150" s="41" t="s">
        <v>0</v>
      </c>
      <c r="EC150" s="41">
        <f t="shared" si="114"/>
        <v>0</v>
      </c>
      <c r="ED150" s="41">
        <f t="shared" si="104"/>
        <v>0</v>
      </c>
      <c r="EE150" s="41">
        <f t="shared" si="105"/>
        <v>3.859E-3</v>
      </c>
      <c r="EF150" s="41">
        <f t="shared" si="106"/>
        <v>0</v>
      </c>
      <c r="EG150" s="41">
        <f t="shared" si="107"/>
        <v>0</v>
      </c>
      <c r="EI150" s="5">
        <f t="shared" si="115"/>
        <v>226.85336960000004</v>
      </c>
      <c r="EJ150" s="3">
        <f t="shared" si="108"/>
        <v>51.49571489920001</v>
      </c>
      <c r="EK150" s="3">
        <f t="shared" si="116"/>
        <v>0.13620000000000002</v>
      </c>
      <c r="EL150" s="3">
        <f t="shared" si="117"/>
        <v>0</v>
      </c>
      <c r="EM150" s="3">
        <f t="shared" si="118"/>
        <v>0</v>
      </c>
      <c r="EN150" s="3">
        <f t="shared" si="119"/>
        <v>0</v>
      </c>
      <c r="EO150" s="3">
        <f t="shared" si="120"/>
        <v>0</v>
      </c>
      <c r="EP150" s="3">
        <f t="shared" si="121"/>
        <v>0</v>
      </c>
      <c r="EQ150" s="3">
        <f t="shared" si="122"/>
        <v>0</v>
      </c>
      <c r="ER150" s="3">
        <f t="shared" si="123"/>
        <v>0</v>
      </c>
      <c r="ES150" s="3">
        <f t="shared" si="124"/>
        <v>3.8590000000000004</v>
      </c>
      <c r="ET150" s="3">
        <f t="shared" si="125"/>
        <v>0</v>
      </c>
      <c r="EU150" s="3">
        <f t="shared" si="126"/>
        <v>0</v>
      </c>
      <c r="EV150" s="3">
        <f t="shared" si="127"/>
        <v>0</v>
      </c>
      <c r="EW150" s="3">
        <f t="shared" si="128"/>
        <v>0</v>
      </c>
      <c r="EX150" s="3">
        <f t="shared" si="129"/>
        <v>0</v>
      </c>
      <c r="EY150" s="3">
        <f t="shared" si="130"/>
        <v>0</v>
      </c>
      <c r="EZ150" s="3">
        <f t="shared" si="131"/>
        <v>0</v>
      </c>
      <c r="FA150" s="3">
        <f t="shared" si="132"/>
        <v>0</v>
      </c>
      <c r="FB150" s="3">
        <f t="shared" si="133"/>
        <v>0</v>
      </c>
      <c r="FC150" s="3">
        <f t="shared" si="109"/>
        <v>0</v>
      </c>
      <c r="FD150" s="41">
        <f t="shared" si="134"/>
        <v>0</v>
      </c>
      <c r="FG150" s="3">
        <f t="shared" si="110"/>
        <v>0</v>
      </c>
      <c r="FH150" s="3">
        <f t="shared" si="111"/>
        <v>0</v>
      </c>
      <c r="FI150" s="3">
        <f t="shared" si="135"/>
        <v>0</v>
      </c>
      <c r="FJ150" s="3">
        <f t="shared" si="135"/>
        <v>0</v>
      </c>
      <c r="FK150" s="3">
        <f t="shared" si="101"/>
        <v>0</v>
      </c>
      <c r="FL150" s="3">
        <f t="shared" si="101"/>
        <v>0</v>
      </c>
      <c r="FM150" s="3">
        <f t="shared" si="101"/>
        <v>0</v>
      </c>
      <c r="FN150" s="3">
        <f t="shared" si="101"/>
        <v>0</v>
      </c>
      <c r="FO150" s="3">
        <f t="shared" si="101"/>
        <v>0</v>
      </c>
      <c r="FP150" s="3">
        <f t="shared" si="101"/>
        <v>0</v>
      </c>
      <c r="FQ150" s="3">
        <f t="shared" si="100"/>
        <v>0</v>
      </c>
      <c r="FR150" s="3">
        <f t="shared" si="136"/>
        <v>0</v>
      </c>
      <c r="FS150" s="3">
        <f t="shared" si="136"/>
        <v>0</v>
      </c>
      <c r="FT150" s="3">
        <f t="shared" si="136"/>
        <v>0</v>
      </c>
      <c r="FU150" s="3">
        <f t="shared" si="137"/>
        <v>0</v>
      </c>
      <c r="FV150" s="3">
        <f t="shared" si="137"/>
        <v>0</v>
      </c>
      <c r="FW150" s="3">
        <f t="shared" si="137"/>
        <v>0</v>
      </c>
      <c r="FX150" s="3">
        <f t="shared" si="138"/>
        <v>0</v>
      </c>
      <c r="FY150" s="3">
        <f t="shared" si="139"/>
        <v>0</v>
      </c>
      <c r="FZ150" s="3">
        <f t="shared" si="140"/>
        <v>0</v>
      </c>
      <c r="GA150" s="3">
        <f t="shared" si="141"/>
        <v>0</v>
      </c>
      <c r="GB150" s="41" t="s">
        <v>0</v>
      </c>
      <c r="GC150" s="41">
        <f t="shared" si="112"/>
        <v>0.22700000000000001</v>
      </c>
      <c r="GD150" s="4">
        <f t="shared" si="113"/>
        <v>1.7</v>
      </c>
      <c r="GE150" s="41">
        <f t="shared" si="142"/>
        <v>0.38590000000000002</v>
      </c>
      <c r="GI150" s="41" t="s">
        <v>0</v>
      </c>
    </row>
    <row r="151" spans="1:191" x14ac:dyDescent="0.55000000000000004">
      <c r="A151" s="41" t="s">
        <v>1263</v>
      </c>
      <c r="B151" s="41" t="s">
        <v>60</v>
      </c>
      <c r="C151" s="41" t="s">
        <v>69</v>
      </c>
      <c r="D151" s="41" t="s">
        <v>62</v>
      </c>
      <c r="E151" s="41" t="s">
        <v>1790</v>
      </c>
      <c r="F151" s="41">
        <v>0</v>
      </c>
      <c r="G151" s="41" t="s">
        <v>67</v>
      </c>
      <c r="H151" s="41">
        <v>0</v>
      </c>
      <c r="I151" s="41">
        <v>0</v>
      </c>
      <c r="J151" s="41">
        <v>3.6191999999999995E-3</v>
      </c>
      <c r="K151" s="41">
        <v>0</v>
      </c>
      <c r="L151" s="41">
        <v>0</v>
      </c>
      <c r="M151" s="41" t="s">
        <v>297</v>
      </c>
      <c r="N151" s="41" t="s">
        <v>258</v>
      </c>
      <c r="O151" s="41" t="s">
        <v>1878</v>
      </c>
      <c r="P151" s="41" t="s">
        <v>1923</v>
      </c>
      <c r="S151" s="41">
        <v>0</v>
      </c>
      <c r="AO151" s="7">
        <v>0</v>
      </c>
      <c r="AP151" s="7"/>
      <c r="AQ151" s="7"/>
      <c r="AR151" s="7"/>
      <c r="AS151" s="7"/>
      <c r="AT151" s="7"/>
      <c r="AU151" s="7"/>
      <c r="AV151" s="7"/>
      <c r="AW151" s="7"/>
      <c r="AX151" s="7"/>
      <c r="AY151" s="7"/>
      <c r="AZ151" s="7"/>
      <c r="BA151" s="7"/>
      <c r="BB151" s="7"/>
      <c r="BC151" s="7"/>
      <c r="BD151" s="7"/>
      <c r="BE151" s="7"/>
      <c r="BF151" s="7"/>
      <c r="BG151" s="7"/>
      <c r="BK151" s="41">
        <v>0.156</v>
      </c>
      <c r="BL151" s="7"/>
      <c r="BM151" s="7"/>
      <c r="BN151" s="7"/>
      <c r="BO151" s="7"/>
      <c r="BP151" s="7"/>
      <c r="BQ151" s="7"/>
      <c r="BR151" s="7"/>
      <c r="BS151" s="7"/>
      <c r="BT151" s="7">
        <v>2.3199999999999998</v>
      </c>
      <c r="BU151" s="7"/>
      <c r="BV151" s="7"/>
      <c r="BW151" s="7"/>
      <c r="BX151" s="7"/>
      <c r="BY151" s="7"/>
      <c r="BZ151" s="7"/>
      <c r="CA151" s="7"/>
      <c r="CB151" s="7"/>
      <c r="CC151" s="7"/>
      <c r="CD151" s="7"/>
      <c r="CG151" s="41">
        <v>0</v>
      </c>
      <c r="DC151" s="41">
        <v>0</v>
      </c>
      <c r="DY151" s="7" t="s">
        <v>1880</v>
      </c>
      <c r="DZ151" s="7">
        <f t="shared" si="103"/>
        <v>2.3199999999999998</v>
      </c>
      <c r="EA151" s="41" t="s">
        <v>80</v>
      </c>
      <c r="EB151" s="41" t="s">
        <v>0</v>
      </c>
      <c r="EC151" s="41">
        <f t="shared" si="114"/>
        <v>0</v>
      </c>
      <c r="ED151" s="41">
        <f t="shared" si="104"/>
        <v>0</v>
      </c>
      <c r="EE151" s="41">
        <f t="shared" si="105"/>
        <v>3.6191999999999995E-3</v>
      </c>
      <c r="EF151" s="41">
        <f t="shared" si="106"/>
        <v>0</v>
      </c>
      <c r="EG151" s="41">
        <f t="shared" si="107"/>
        <v>0</v>
      </c>
      <c r="EI151" s="5">
        <f t="shared" si="115"/>
        <v>304.24479999999994</v>
      </c>
      <c r="EJ151" s="3">
        <f t="shared" si="108"/>
        <v>47.462188799999993</v>
      </c>
      <c r="EK151" s="3">
        <f t="shared" si="116"/>
        <v>0</v>
      </c>
      <c r="EL151" s="3">
        <f t="shared" si="117"/>
        <v>0</v>
      </c>
      <c r="EM151" s="3">
        <f t="shared" si="118"/>
        <v>0</v>
      </c>
      <c r="EN151" s="3">
        <f t="shared" si="119"/>
        <v>0</v>
      </c>
      <c r="EO151" s="3">
        <f t="shared" si="120"/>
        <v>0</v>
      </c>
      <c r="EP151" s="3">
        <f t="shared" si="121"/>
        <v>0</v>
      </c>
      <c r="EQ151" s="3">
        <f t="shared" si="122"/>
        <v>0</v>
      </c>
      <c r="ER151" s="3">
        <f t="shared" si="123"/>
        <v>0</v>
      </c>
      <c r="ES151" s="3">
        <f t="shared" si="124"/>
        <v>3.6191999999999998</v>
      </c>
      <c r="ET151" s="3">
        <f t="shared" si="125"/>
        <v>0</v>
      </c>
      <c r="EU151" s="3">
        <f t="shared" si="126"/>
        <v>0</v>
      </c>
      <c r="EV151" s="3">
        <f t="shared" si="127"/>
        <v>0</v>
      </c>
      <c r="EW151" s="3">
        <f t="shared" si="128"/>
        <v>0</v>
      </c>
      <c r="EX151" s="3">
        <f t="shared" si="129"/>
        <v>0</v>
      </c>
      <c r="EY151" s="3">
        <f t="shared" si="130"/>
        <v>0</v>
      </c>
      <c r="EZ151" s="3">
        <f t="shared" si="131"/>
        <v>0</v>
      </c>
      <c r="FA151" s="3">
        <f t="shared" si="132"/>
        <v>0</v>
      </c>
      <c r="FB151" s="3">
        <f t="shared" si="133"/>
        <v>0</v>
      </c>
      <c r="FC151" s="3">
        <f t="shared" si="109"/>
        <v>0</v>
      </c>
      <c r="FD151" s="41">
        <f t="shared" si="134"/>
        <v>0</v>
      </c>
      <c r="FG151" s="3">
        <f t="shared" si="110"/>
        <v>0</v>
      </c>
      <c r="FH151" s="3">
        <f t="shared" si="111"/>
        <v>0</v>
      </c>
      <c r="FI151" s="3">
        <f t="shared" si="135"/>
        <v>0</v>
      </c>
      <c r="FJ151" s="3">
        <f t="shared" si="135"/>
        <v>0</v>
      </c>
      <c r="FK151" s="3">
        <f t="shared" si="101"/>
        <v>0</v>
      </c>
      <c r="FL151" s="3">
        <f t="shared" si="101"/>
        <v>0</v>
      </c>
      <c r="FM151" s="3">
        <f t="shared" si="101"/>
        <v>0</v>
      </c>
      <c r="FN151" s="3">
        <f t="shared" si="101"/>
        <v>0</v>
      </c>
      <c r="FO151" s="3">
        <f t="shared" si="101"/>
        <v>0</v>
      </c>
      <c r="FP151" s="3">
        <f t="shared" si="101"/>
        <v>0</v>
      </c>
      <c r="FQ151" s="3">
        <f t="shared" si="100"/>
        <v>0</v>
      </c>
      <c r="FR151" s="3">
        <f t="shared" si="136"/>
        <v>0</v>
      </c>
      <c r="FS151" s="3">
        <f t="shared" si="136"/>
        <v>0</v>
      </c>
      <c r="FT151" s="3">
        <f t="shared" si="136"/>
        <v>0</v>
      </c>
      <c r="FU151" s="3">
        <f t="shared" si="137"/>
        <v>0</v>
      </c>
      <c r="FV151" s="3">
        <f t="shared" si="137"/>
        <v>0</v>
      </c>
      <c r="FW151" s="3">
        <f t="shared" si="137"/>
        <v>0</v>
      </c>
      <c r="FX151" s="3">
        <f t="shared" si="138"/>
        <v>0</v>
      </c>
      <c r="FY151" s="3">
        <f t="shared" si="139"/>
        <v>0</v>
      </c>
      <c r="FZ151" s="3">
        <f t="shared" si="140"/>
        <v>0</v>
      </c>
      <c r="GA151" s="3">
        <f t="shared" si="141"/>
        <v>0</v>
      </c>
      <c r="GB151" s="41" t="s">
        <v>0</v>
      </c>
      <c r="GC151" s="41">
        <f t="shared" si="112"/>
        <v>0.156</v>
      </c>
      <c r="GD151" s="4">
        <f t="shared" si="113"/>
        <v>2.3199999999999998</v>
      </c>
      <c r="GE151" s="41">
        <f t="shared" si="142"/>
        <v>0.36191999999999996</v>
      </c>
      <c r="GI151" s="41" t="s">
        <v>0</v>
      </c>
    </row>
    <row r="152" spans="1:191" x14ac:dyDescent="0.55000000000000004">
      <c r="A152" s="41" t="s">
        <v>1264</v>
      </c>
      <c r="B152" s="41" t="s">
        <v>60</v>
      </c>
      <c r="C152" s="41" t="s">
        <v>69</v>
      </c>
      <c r="D152" s="41" t="s">
        <v>62</v>
      </c>
      <c r="E152" s="41" t="s">
        <v>1790</v>
      </c>
      <c r="F152" s="41">
        <v>0</v>
      </c>
      <c r="G152" s="41" t="s">
        <v>67</v>
      </c>
      <c r="H152" s="41">
        <v>0</v>
      </c>
      <c r="I152" s="41">
        <v>0</v>
      </c>
      <c r="J152" s="41">
        <v>3.15E-3</v>
      </c>
      <c r="K152" s="41">
        <v>0</v>
      </c>
      <c r="L152" s="41">
        <v>0</v>
      </c>
      <c r="M152" s="41" t="s">
        <v>298</v>
      </c>
      <c r="N152" s="41" t="s">
        <v>299</v>
      </c>
      <c r="O152" s="41" t="s">
        <v>1878</v>
      </c>
      <c r="P152" s="41" t="s">
        <v>1924</v>
      </c>
      <c r="S152" s="41">
        <v>0</v>
      </c>
      <c r="AO152" s="7">
        <v>0</v>
      </c>
      <c r="AP152" s="7"/>
      <c r="AQ152" s="7"/>
      <c r="AR152" s="7"/>
      <c r="AS152" s="7"/>
      <c r="AT152" s="7"/>
      <c r="AU152" s="7"/>
      <c r="AV152" s="7"/>
      <c r="AW152" s="7"/>
      <c r="AX152" s="7"/>
      <c r="AY152" s="7"/>
      <c r="AZ152" s="7"/>
      <c r="BA152" s="7"/>
      <c r="BB152" s="7"/>
      <c r="BC152" s="7"/>
      <c r="BD152" s="7"/>
      <c r="BE152" s="7"/>
      <c r="BF152" s="7"/>
      <c r="BG152" s="7"/>
      <c r="BK152" s="41">
        <v>0.35</v>
      </c>
      <c r="BL152" s="7"/>
      <c r="BM152" s="7"/>
      <c r="BN152" s="7"/>
      <c r="BO152" s="7"/>
      <c r="BP152" s="7"/>
      <c r="BQ152" s="7"/>
      <c r="BR152" s="7"/>
      <c r="BS152" s="7"/>
      <c r="BT152" s="7">
        <v>0.9</v>
      </c>
      <c r="BU152" s="7"/>
      <c r="BV152" s="7"/>
      <c r="BW152" s="7"/>
      <c r="BX152" s="7"/>
      <c r="BY152" s="7"/>
      <c r="BZ152" s="7"/>
      <c r="CA152" s="7"/>
      <c r="CB152" s="7"/>
      <c r="CC152" s="7"/>
      <c r="CD152" s="7"/>
      <c r="CG152" s="41">
        <v>0</v>
      </c>
      <c r="DC152" s="41">
        <v>0</v>
      </c>
      <c r="DY152" s="7" t="s">
        <v>1880</v>
      </c>
      <c r="DZ152" s="7">
        <f t="shared" si="103"/>
        <v>0.9</v>
      </c>
      <c r="EA152" s="41" t="s">
        <v>80</v>
      </c>
      <c r="EB152" s="41" t="s">
        <v>0</v>
      </c>
      <c r="EC152" s="41">
        <f t="shared" si="114"/>
        <v>0</v>
      </c>
      <c r="ED152" s="41">
        <f t="shared" si="104"/>
        <v>0</v>
      </c>
      <c r="EE152" s="41">
        <f t="shared" si="105"/>
        <v>3.15E-3</v>
      </c>
      <c r="EF152" s="41">
        <f t="shared" si="106"/>
        <v>0</v>
      </c>
      <c r="EG152" s="41">
        <f t="shared" si="107"/>
        <v>0</v>
      </c>
      <c r="EI152" s="5">
        <f t="shared" si="115"/>
        <v>118.02600000000001</v>
      </c>
      <c r="EJ152" s="3">
        <f t="shared" si="108"/>
        <v>41.309100000000001</v>
      </c>
      <c r="EK152" s="3">
        <f t="shared" si="116"/>
        <v>0</v>
      </c>
      <c r="EL152" s="3">
        <f t="shared" si="117"/>
        <v>0</v>
      </c>
      <c r="EM152" s="3">
        <f t="shared" si="118"/>
        <v>0</v>
      </c>
      <c r="EN152" s="3">
        <f t="shared" si="119"/>
        <v>0</v>
      </c>
      <c r="EO152" s="3">
        <f t="shared" si="120"/>
        <v>0</v>
      </c>
      <c r="EP152" s="3">
        <f t="shared" si="121"/>
        <v>0</v>
      </c>
      <c r="EQ152" s="3">
        <f t="shared" si="122"/>
        <v>0</v>
      </c>
      <c r="ER152" s="3">
        <f t="shared" si="123"/>
        <v>0</v>
      </c>
      <c r="ES152" s="3">
        <f t="shared" si="124"/>
        <v>3.15</v>
      </c>
      <c r="ET152" s="3">
        <f t="shared" si="125"/>
        <v>0</v>
      </c>
      <c r="EU152" s="3">
        <f t="shared" si="126"/>
        <v>0</v>
      </c>
      <c r="EV152" s="3">
        <f t="shared" si="127"/>
        <v>0</v>
      </c>
      <c r="EW152" s="3">
        <f t="shared" si="128"/>
        <v>0</v>
      </c>
      <c r="EX152" s="3">
        <f t="shared" si="129"/>
        <v>0</v>
      </c>
      <c r="EY152" s="3">
        <f t="shared" si="130"/>
        <v>0</v>
      </c>
      <c r="EZ152" s="3">
        <f t="shared" si="131"/>
        <v>0</v>
      </c>
      <c r="FA152" s="3">
        <f t="shared" si="132"/>
        <v>0</v>
      </c>
      <c r="FB152" s="3">
        <f t="shared" si="133"/>
        <v>0</v>
      </c>
      <c r="FC152" s="3">
        <f t="shared" si="109"/>
        <v>0</v>
      </c>
      <c r="FD152" s="41">
        <f t="shared" si="134"/>
        <v>0</v>
      </c>
      <c r="FG152" s="3">
        <f t="shared" si="110"/>
        <v>0</v>
      </c>
      <c r="FH152" s="3">
        <f t="shared" si="111"/>
        <v>0</v>
      </c>
      <c r="FI152" s="3">
        <f t="shared" si="135"/>
        <v>0</v>
      </c>
      <c r="FJ152" s="3">
        <f t="shared" si="135"/>
        <v>0</v>
      </c>
      <c r="FK152" s="3">
        <f t="shared" si="101"/>
        <v>0</v>
      </c>
      <c r="FL152" s="3">
        <f t="shared" si="101"/>
        <v>0</v>
      </c>
      <c r="FM152" s="3">
        <f t="shared" si="101"/>
        <v>0</v>
      </c>
      <c r="FN152" s="3">
        <f t="shared" si="101"/>
        <v>0</v>
      </c>
      <c r="FO152" s="3">
        <f t="shared" si="101"/>
        <v>0</v>
      </c>
      <c r="FP152" s="3">
        <f t="shared" si="101"/>
        <v>0</v>
      </c>
      <c r="FQ152" s="3">
        <f t="shared" si="100"/>
        <v>0</v>
      </c>
      <c r="FR152" s="3">
        <f t="shared" si="136"/>
        <v>0</v>
      </c>
      <c r="FS152" s="3">
        <f t="shared" si="136"/>
        <v>0</v>
      </c>
      <c r="FT152" s="3">
        <f t="shared" si="136"/>
        <v>0</v>
      </c>
      <c r="FU152" s="3">
        <f t="shared" si="137"/>
        <v>0</v>
      </c>
      <c r="FV152" s="3">
        <f t="shared" si="137"/>
        <v>0</v>
      </c>
      <c r="FW152" s="3">
        <f t="shared" si="137"/>
        <v>0</v>
      </c>
      <c r="FX152" s="3">
        <f t="shared" si="138"/>
        <v>0</v>
      </c>
      <c r="FY152" s="3">
        <f t="shared" si="139"/>
        <v>0</v>
      </c>
      <c r="FZ152" s="3">
        <f t="shared" si="140"/>
        <v>0</v>
      </c>
      <c r="GA152" s="3">
        <f t="shared" si="141"/>
        <v>0</v>
      </c>
      <c r="GB152" s="41" t="s">
        <v>0</v>
      </c>
      <c r="GC152" s="41">
        <f t="shared" si="112"/>
        <v>0.35</v>
      </c>
      <c r="GD152" s="4">
        <f t="shared" si="113"/>
        <v>0.9</v>
      </c>
      <c r="GE152" s="41">
        <f t="shared" si="142"/>
        <v>0.315</v>
      </c>
      <c r="GI152" s="41" t="s">
        <v>0</v>
      </c>
    </row>
    <row r="153" spans="1:191" x14ac:dyDescent="0.55000000000000004">
      <c r="A153" s="41" t="s">
        <v>1265</v>
      </c>
      <c r="B153" s="41" t="s">
        <v>60</v>
      </c>
      <c r="C153" s="41" t="s">
        <v>69</v>
      </c>
      <c r="D153" s="41" t="s">
        <v>62</v>
      </c>
      <c r="E153" s="41" t="s">
        <v>1790</v>
      </c>
      <c r="F153" s="41">
        <v>0</v>
      </c>
      <c r="G153" s="41" t="s">
        <v>67</v>
      </c>
      <c r="H153" s="41">
        <v>0</v>
      </c>
      <c r="I153" s="41">
        <v>2.8000000000000004E-3</v>
      </c>
      <c r="J153" s="41">
        <v>0</v>
      </c>
      <c r="K153" s="41">
        <v>0</v>
      </c>
      <c r="L153" s="41">
        <v>0</v>
      </c>
      <c r="M153" s="41" t="s">
        <v>339</v>
      </c>
      <c r="N153" s="41" t="s">
        <v>63</v>
      </c>
      <c r="O153" s="41" t="s">
        <v>1878</v>
      </c>
      <c r="P153" s="41" t="s">
        <v>1914</v>
      </c>
      <c r="S153" s="41">
        <v>0</v>
      </c>
      <c r="AO153" s="7">
        <v>0.08</v>
      </c>
      <c r="AP153" s="7"/>
      <c r="AQ153" s="7"/>
      <c r="AR153" s="7"/>
      <c r="AS153" s="7"/>
      <c r="AT153" s="7"/>
      <c r="AU153" s="7"/>
      <c r="AV153" s="7"/>
      <c r="AW153" s="7"/>
      <c r="AX153" s="7">
        <v>3.5</v>
      </c>
      <c r="AY153" s="7"/>
      <c r="AZ153" s="7"/>
      <c r="BA153" s="7"/>
      <c r="BB153" s="7"/>
      <c r="BC153" s="7"/>
      <c r="BD153" s="7"/>
      <c r="BE153" s="7"/>
      <c r="BF153" s="7"/>
      <c r="BG153" s="7"/>
      <c r="BK153" s="41">
        <v>0</v>
      </c>
      <c r="BL153" s="7"/>
      <c r="BM153" s="7"/>
      <c r="BN153" s="7"/>
      <c r="BO153" s="7"/>
      <c r="BP153" s="7"/>
      <c r="BQ153" s="7"/>
      <c r="BR153" s="7"/>
      <c r="BS153" s="7"/>
      <c r="BT153" s="7"/>
      <c r="BU153" s="7"/>
      <c r="BV153" s="7"/>
      <c r="BW153" s="7"/>
      <c r="BX153" s="7"/>
      <c r="BY153" s="7"/>
      <c r="BZ153" s="7"/>
      <c r="CA153" s="7"/>
      <c r="CB153" s="7"/>
      <c r="CC153" s="7"/>
      <c r="CD153" s="7"/>
      <c r="CG153" s="41">
        <v>0</v>
      </c>
      <c r="DC153" s="41">
        <v>0</v>
      </c>
      <c r="DY153" s="7" t="s">
        <v>1880</v>
      </c>
      <c r="DZ153" s="7">
        <f t="shared" si="103"/>
        <v>3.5000000000000004</v>
      </c>
      <c r="EA153" s="41" t="s">
        <v>80</v>
      </c>
      <c r="EB153" s="41" t="s">
        <v>0</v>
      </c>
      <c r="EC153" s="41">
        <f t="shared" si="114"/>
        <v>0</v>
      </c>
      <c r="ED153" s="41">
        <f t="shared" si="104"/>
        <v>2.8000000000000004E-3</v>
      </c>
      <c r="EE153" s="41">
        <f t="shared" si="105"/>
        <v>0</v>
      </c>
      <c r="EF153" s="41">
        <f t="shared" si="106"/>
        <v>0</v>
      </c>
      <c r="EG153" s="41">
        <f t="shared" si="107"/>
        <v>0</v>
      </c>
      <c r="EI153" s="5">
        <f t="shared" si="115"/>
        <v>458.9899999999999</v>
      </c>
      <c r="EJ153" s="3">
        <f t="shared" si="108"/>
        <v>36.719199999999994</v>
      </c>
      <c r="EK153" s="3">
        <f t="shared" si="116"/>
        <v>0</v>
      </c>
      <c r="EL153" s="3">
        <f t="shared" si="117"/>
        <v>0</v>
      </c>
      <c r="EM153" s="3">
        <f t="shared" si="118"/>
        <v>0</v>
      </c>
      <c r="EN153" s="3">
        <f t="shared" si="119"/>
        <v>0</v>
      </c>
      <c r="EO153" s="3">
        <f t="shared" si="120"/>
        <v>0</v>
      </c>
      <c r="EP153" s="3">
        <f t="shared" si="121"/>
        <v>0</v>
      </c>
      <c r="EQ153" s="3">
        <f t="shared" si="122"/>
        <v>0</v>
      </c>
      <c r="ER153" s="3">
        <f t="shared" si="123"/>
        <v>0</v>
      </c>
      <c r="ES153" s="3">
        <f t="shared" si="124"/>
        <v>2.8</v>
      </c>
      <c r="ET153" s="3">
        <f t="shared" si="125"/>
        <v>0</v>
      </c>
      <c r="EU153" s="3">
        <f t="shared" si="126"/>
        <v>0</v>
      </c>
      <c r="EV153" s="3">
        <f t="shared" si="127"/>
        <v>0</v>
      </c>
      <c r="EW153" s="3">
        <f t="shared" si="128"/>
        <v>0</v>
      </c>
      <c r="EX153" s="3">
        <f t="shared" si="129"/>
        <v>0</v>
      </c>
      <c r="EY153" s="3">
        <f t="shared" si="130"/>
        <v>0</v>
      </c>
      <c r="EZ153" s="3">
        <f t="shared" si="131"/>
        <v>0</v>
      </c>
      <c r="FA153" s="3">
        <f t="shared" si="132"/>
        <v>0</v>
      </c>
      <c r="FB153" s="3">
        <f t="shared" si="133"/>
        <v>0</v>
      </c>
      <c r="FC153" s="3">
        <f t="shared" si="109"/>
        <v>0</v>
      </c>
      <c r="FD153" s="41">
        <f t="shared" si="134"/>
        <v>0</v>
      </c>
      <c r="FG153" s="3">
        <f t="shared" si="110"/>
        <v>0</v>
      </c>
      <c r="FH153" s="3">
        <f t="shared" si="111"/>
        <v>0</v>
      </c>
      <c r="FI153" s="3">
        <f t="shared" si="135"/>
        <v>0</v>
      </c>
      <c r="FJ153" s="3">
        <f t="shared" si="135"/>
        <v>0</v>
      </c>
      <c r="FK153" s="3">
        <f t="shared" si="101"/>
        <v>0</v>
      </c>
      <c r="FL153" s="3">
        <f t="shared" si="101"/>
        <v>0</v>
      </c>
      <c r="FM153" s="3">
        <f t="shared" si="101"/>
        <v>0</v>
      </c>
      <c r="FN153" s="3">
        <f t="shared" si="101"/>
        <v>0</v>
      </c>
      <c r="FO153" s="3">
        <f t="shared" si="101"/>
        <v>0</v>
      </c>
      <c r="FP153" s="3">
        <f t="shared" si="101"/>
        <v>0</v>
      </c>
      <c r="FQ153" s="3">
        <f t="shared" si="100"/>
        <v>0</v>
      </c>
      <c r="FR153" s="3">
        <f t="shared" si="136"/>
        <v>0</v>
      </c>
      <c r="FS153" s="3">
        <f t="shared" si="136"/>
        <v>0</v>
      </c>
      <c r="FT153" s="3">
        <f t="shared" si="136"/>
        <v>0</v>
      </c>
      <c r="FU153" s="3">
        <f t="shared" si="137"/>
        <v>0</v>
      </c>
      <c r="FV153" s="3">
        <f t="shared" si="137"/>
        <v>0</v>
      </c>
      <c r="FW153" s="3">
        <f t="shared" si="137"/>
        <v>0</v>
      </c>
      <c r="FX153" s="3">
        <f t="shared" si="138"/>
        <v>0</v>
      </c>
      <c r="FY153" s="3">
        <f t="shared" si="139"/>
        <v>0</v>
      </c>
      <c r="FZ153" s="3">
        <f t="shared" si="140"/>
        <v>0</v>
      </c>
      <c r="GA153" s="3">
        <f t="shared" si="141"/>
        <v>0</v>
      </c>
      <c r="GB153" s="41" t="s">
        <v>0</v>
      </c>
      <c r="GC153" s="41">
        <f t="shared" si="112"/>
        <v>0.08</v>
      </c>
      <c r="GD153" s="4">
        <f t="shared" si="113"/>
        <v>3.5000000000000004</v>
      </c>
      <c r="GE153" s="41">
        <f t="shared" si="142"/>
        <v>0.28000000000000003</v>
      </c>
      <c r="GI153" s="41" t="s">
        <v>0</v>
      </c>
    </row>
    <row r="154" spans="1:191" x14ac:dyDescent="0.55000000000000004">
      <c r="A154" s="41" t="s">
        <v>1266</v>
      </c>
      <c r="B154" s="41" t="s">
        <v>60</v>
      </c>
      <c r="C154" s="41" t="s">
        <v>69</v>
      </c>
      <c r="D154" s="41" t="s">
        <v>62</v>
      </c>
      <c r="E154" s="41" t="s">
        <v>1790</v>
      </c>
      <c r="F154" s="41">
        <v>0</v>
      </c>
      <c r="G154" s="41" t="s">
        <v>67</v>
      </c>
      <c r="H154" s="41">
        <v>0</v>
      </c>
      <c r="I154" s="41">
        <v>0</v>
      </c>
      <c r="J154" s="41">
        <v>1.72E-3</v>
      </c>
      <c r="K154" s="41">
        <v>0</v>
      </c>
      <c r="L154" s="41">
        <v>0</v>
      </c>
      <c r="M154" s="41" t="s">
        <v>301</v>
      </c>
      <c r="N154" s="41" t="s">
        <v>302</v>
      </c>
      <c r="O154" s="41" t="s">
        <v>1878</v>
      </c>
      <c r="P154" s="41" t="s">
        <v>1914</v>
      </c>
      <c r="S154" s="41">
        <v>0</v>
      </c>
      <c r="AO154" s="7">
        <v>0</v>
      </c>
      <c r="AP154" s="7"/>
      <c r="AQ154" s="7"/>
      <c r="AR154" s="7"/>
      <c r="AS154" s="7"/>
      <c r="AT154" s="7"/>
      <c r="AU154" s="7"/>
      <c r="AV154" s="7"/>
      <c r="AW154" s="7"/>
      <c r="AX154" s="7"/>
      <c r="AY154" s="7"/>
      <c r="AZ154" s="7"/>
      <c r="BA154" s="7"/>
      <c r="BB154" s="7"/>
      <c r="BC154" s="7"/>
      <c r="BD154" s="7"/>
      <c r="BE154" s="7"/>
      <c r="BF154" s="7"/>
      <c r="BG154" s="7"/>
      <c r="BK154" s="41">
        <v>8.5999999999999993E-2</v>
      </c>
      <c r="BL154" s="7"/>
      <c r="BM154" s="7"/>
      <c r="BN154" s="7"/>
      <c r="BO154" s="7"/>
      <c r="BP154" s="7"/>
      <c r="BQ154" s="7"/>
      <c r="BR154" s="7"/>
      <c r="BS154" s="7"/>
      <c r="BT154" s="7">
        <v>2</v>
      </c>
      <c r="BU154" s="7"/>
      <c r="BV154" s="7"/>
      <c r="BW154" s="7"/>
      <c r="BX154" s="7"/>
      <c r="BY154" s="7"/>
      <c r="BZ154" s="7"/>
      <c r="CA154" s="7"/>
      <c r="CB154" s="7"/>
      <c r="CC154" s="7"/>
      <c r="CD154" s="7"/>
      <c r="CG154" s="41">
        <v>0</v>
      </c>
      <c r="DC154" s="41">
        <v>0</v>
      </c>
      <c r="DY154" s="7" t="s">
        <v>1880</v>
      </c>
      <c r="DZ154" s="7">
        <f t="shared" si="103"/>
        <v>2</v>
      </c>
      <c r="EA154" s="41" t="s">
        <v>80</v>
      </c>
      <c r="EB154" s="41" t="s">
        <v>0</v>
      </c>
      <c r="EC154" s="41">
        <f t="shared" si="114"/>
        <v>0</v>
      </c>
      <c r="ED154" s="41">
        <f t="shared" si="104"/>
        <v>0</v>
      </c>
      <c r="EE154" s="41">
        <f t="shared" si="105"/>
        <v>1.72E-3</v>
      </c>
      <c r="EF154" s="41">
        <f t="shared" si="106"/>
        <v>0</v>
      </c>
      <c r="EG154" s="41">
        <f t="shared" si="107"/>
        <v>0</v>
      </c>
      <c r="EI154" s="5">
        <f t="shared" si="115"/>
        <v>262.27999999999997</v>
      </c>
      <c r="EJ154" s="3">
        <f t="shared" si="108"/>
        <v>22.556079999999998</v>
      </c>
      <c r="EK154" s="3">
        <f t="shared" si="116"/>
        <v>0</v>
      </c>
      <c r="EL154" s="3">
        <f t="shared" si="117"/>
        <v>0</v>
      </c>
      <c r="EM154" s="3">
        <f t="shared" si="118"/>
        <v>0</v>
      </c>
      <c r="EN154" s="3">
        <f t="shared" si="119"/>
        <v>0</v>
      </c>
      <c r="EO154" s="3">
        <f t="shared" si="120"/>
        <v>0</v>
      </c>
      <c r="EP154" s="3">
        <f t="shared" si="121"/>
        <v>0</v>
      </c>
      <c r="EQ154" s="3">
        <f t="shared" si="122"/>
        <v>0</v>
      </c>
      <c r="ER154" s="3">
        <f t="shared" si="123"/>
        <v>0</v>
      </c>
      <c r="ES154" s="3">
        <f t="shared" si="124"/>
        <v>1.72</v>
      </c>
      <c r="ET154" s="3">
        <f t="shared" si="125"/>
        <v>0</v>
      </c>
      <c r="EU154" s="3">
        <f t="shared" si="126"/>
        <v>0</v>
      </c>
      <c r="EV154" s="3">
        <f t="shared" si="127"/>
        <v>0</v>
      </c>
      <c r="EW154" s="3">
        <f t="shared" si="128"/>
        <v>0</v>
      </c>
      <c r="EX154" s="3">
        <f t="shared" si="129"/>
        <v>0</v>
      </c>
      <c r="EY154" s="3">
        <f t="shared" si="130"/>
        <v>0</v>
      </c>
      <c r="EZ154" s="3">
        <f t="shared" si="131"/>
        <v>0</v>
      </c>
      <c r="FA154" s="3">
        <f t="shared" si="132"/>
        <v>0</v>
      </c>
      <c r="FB154" s="3">
        <f t="shared" si="133"/>
        <v>0</v>
      </c>
      <c r="FC154" s="3">
        <f t="shared" si="109"/>
        <v>0</v>
      </c>
      <c r="FD154" s="41">
        <f t="shared" si="134"/>
        <v>0</v>
      </c>
      <c r="FG154" s="3">
        <f t="shared" si="110"/>
        <v>0</v>
      </c>
      <c r="FH154" s="3">
        <f t="shared" si="111"/>
        <v>0</v>
      </c>
      <c r="FI154" s="3">
        <f t="shared" si="135"/>
        <v>0</v>
      </c>
      <c r="FJ154" s="3">
        <f t="shared" si="135"/>
        <v>0</v>
      </c>
      <c r="FK154" s="3">
        <f t="shared" si="101"/>
        <v>0</v>
      </c>
      <c r="FL154" s="3">
        <f t="shared" si="101"/>
        <v>0</v>
      </c>
      <c r="FM154" s="3">
        <f t="shared" si="101"/>
        <v>0</v>
      </c>
      <c r="FN154" s="3">
        <f t="shared" si="101"/>
        <v>0</v>
      </c>
      <c r="FO154" s="3">
        <f t="shared" si="101"/>
        <v>0</v>
      </c>
      <c r="FP154" s="3">
        <f t="shared" si="101"/>
        <v>0</v>
      </c>
      <c r="FQ154" s="3">
        <f t="shared" si="100"/>
        <v>0</v>
      </c>
      <c r="FR154" s="3">
        <f t="shared" si="136"/>
        <v>0</v>
      </c>
      <c r="FS154" s="3">
        <f t="shared" si="136"/>
        <v>0</v>
      </c>
      <c r="FT154" s="3">
        <f t="shared" si="136"/>
        <v>0</v>
      </c>
      <c r="FU154" s="3">
        <f t="shared" si="137"/>
        <v>0</v>
      </c>
      <c r="FV154" s="3">
        <f t="shared" si="137"/>
        <v>0</v>
      </c>
      <c r="FW154" s="3">
        <f t="shared" si="137"/>
        <v>0</v>
      </c>
      <c r="FX154" s="3">
        <f t="shared" si="138"/>
        <v>0</v>
      </c>
      <c r="FY154" s="3">
        <f t="shared" si="139"/>
        <v>0</v>
      </c>
      <c r="FZ154" s="3">
        <f t="shared" si="140"/>
        <v>0</v>
      </c>
      <c r="GA154" s="3">
        <f t="shared" si="141"/>
        <v>0</v>
      </c>
      <c r="GB154" s="41" t="s">
        <v>0</v>
      </c>
      <c r="GC154" s="41">
        <f t="shared" si="112"/>
        <v>8.5999999999999993E-2</v>
      </c>
      <c r="GD154" s="4">
        <f t="shared" si="113"/>
        <v>2</v>
      </c>
      <c r="GE154" s="41">
        <f t="shared" si="142"/>
        <v>0.17199999999999999</v>
      </c>
      <c r="GI154" s="41" t="s">
        <v>0</v>
      </c>
    </row>
    <row r="155" spans="1:191" x14ac:dyDescent="0.55000000000000004">
      <c r="A155" s="41" t="s">
        <v>1267</v>
      </c>
      <c r="B155" s="41" t="s">
        <v>60</v>
      </c>
      <c r="C155" s="41" t="s">
        <v>69</v>
      </c>
      <c r="D155" s="41" t="s">
        <v>62</v>
      </c>
      <c r="E155" s="41" t="s">
        <v>1790</v>
      </c>
      <c r="F155" s="41">
        <v>0</v>
      </c>
      <c r="G155" s="41" t="s">
        <v>67</v>
      </c>
      <c r="H155" s="41">
        <v>0</v>
      </c>
      <c r="I155" s="41">
        <v>5.9399999999999991E-4</v>
      </c>
      <c r="J155" s="41">
        <v>9.4499999999999998E-4</v>
      </c>
      <c r="K155" s="41">
        <v>0</v>
      </c>
      <c r="L155" s="41">
        <v>0</v>
      </c>
      <c r="M155" s="41" t="s">
        <v>316</v>
      </c>
      <c r="N155" s="41" t="s">
        <v>77</v>
      </c>
      <c r="O155" s="41" t="s">
        <v>1878</v>
      </c>
      <c r="P155" s="41" t="s">
        <v>1914</v>
      </c>
      <c r="S155" s="41">
        <v>0</v>
      </c>
      <c r="AO155" s="7">
        <v>0.06</v>
      </c>
      <c r="AP155" s="7">
        <v>0.87</v>
      </c>
      <c r="AQ155" s="7"/>
      <c r="AR155" s="7"/>
      <c r="AS155" s="7"/>
      <c r="AT155" s="7"/>
      <c r="AU155" s="7"/>
      <c r="AV155" s="7"/>
      <c r="AW155" s="7"/>
      <c r="AX155" s="7">
        <v>0.99</v>
      </c>
      <c r="AY155" s="7">
        <v>0.04</v>
      </c>
      <c r="AZ155" s="7"/>
      <c r="BA155" s="7">
        <v>0.24</v>
      </c>
      <c r="BB155" s="7"/>
      <c r="BC155" s="7"/>
      <c r="BD155" s="7"/>
      <c r="BE155" s="7"/>
      <c r="BF155" s="7"/>
      <c r="BG155" s="7"/>
      <c r="BK155" s="41">
        <v>0.09</v>
      </c>
      <c r="BL155" s="7">
        <v>0.87</v>
      </c>
      <c r="BM155" s="7"/>
      <c r="BN155" s="7"/>
      <c r="BO155" s="7"/>
      <c r="BP155" s="7"/>
      <c r="BQ155" s="7"/>
      <c r="BR155" s="7"/>
      <c r="BS155" s="7"/>
      <c r="BT155" s="7">
        <v>1.05</v>
      </c>
      <c r="BU155" s="7">
        <v>0.04</v>
      </c>
      <c r="BV155" s="7"/>
      <c r="BW155" s="7">
        <v>0.24</v>
      </c>
      <c r="BX155" s="7"/>
      <c r="BY155" s="7"/>
      <c r="BZ155" s="7"/>
      <c r="CA155" s="7"/>
      <c r="CB155" s="7"/>
      <c r="CC155" s="7"/>
      <c r="CD155" s="7"/>
      <c r="CG155" s="41">
        <v>0</v>
      </c>
      <c r="DC155" s="41">
        <v>0</v>
      </c>
      <c r="DY155" s="7" t="s">
        <v>1880</v>
      </c>
      <c r="DZ155" s="7">
        <f t="shared" si="103"/>
        <v>1.026</v>
      </c>
      <c r="EA155" s="41" t="s">
        <v>80</v>
      </c>
      <c r="EB155" s="41" t="s">
        <v>0</v>
      </c>
      <c r="EC155" s="41">
        <f t="shared" si="114"/>
        <v>0</v>
      </c>
      <c r="ED155" s="41">
        <f t="shared" si="104"/>
        <v>5.9399999999999991E-4</v>
      </c>
      <c r="EE155" s="41">
        <f t="shared" si="105"/>
        <v>9.4499999999999998E-4</v>
      </c>
      <c r="EF155" s="41">
        <f t="shared" si="106"/>
        <v>0</v>
      </c>
      <c r="EG155" s="41">
        <f t="shared" si="107"/>
        <v>0</v>
      </c>
      <c r="EI155" s="5">
        <f t="shared" si="115"/>
        <v>228.36848243344048</v>
      </c>
      <c r="EJ155" s="3">
        <f t="shared" si="108"/>
        <v>34.255272365016069</v>
      </c>
      <c r="EK155" s="3">
        <f t="shared" si="116"/>
        <v>1.3049999999999999</v>
      </c>
      <c r="EL155" s="3">
        <f t="shared" si="117"/>
        <v>0</v>
      </c>
      <c r="EM155" s="3">
        <f t="shared" si="118"/>
        <v>0</v>
      </c>
      <c r="EN155" s="3">
        <f t="shared" si="119"/>
        <v>0</v>
      </c>
      <c r="EO155" s="3">
        <f t="shared" si="120"/>
        <v>0</v>
      </c>
      <c r="EP155" s="3">
        <f t="shared" si="121"/>
        <v>0</v>
      </c>
      <c r="EQ155" s="3">
        <f t="shared" si="122"/>
        <v>0</v>
      </c>
      <c r="ER155" s="3">
        <f t="shared" si="123"/>
        <v>0</v>
      </c>
      <c r="ES155" s="3">
        <f t="shared" si="124"/>
        <v>1.5389999999999997</v>
      </c>
      <c r="ET155" s="3">
        <f t="shared" si="125"/>
        <v>0.06</v>
      </c>
      <c r="EU155" s="3">
        <f t="shared" si="126"/>
        <v>0</v>
      </c>
      <c r="EV155" s="3">
        <f t="shared" si="127"/>
        <v>3.5999999999999997E-2</v>
      </c>
      <c r="EW155" s="3">
        <f t="shared" si="128"/>
        <v>0</v>
      </c>
      <c r="EX155" s="3">
        <f t="shared" si="129"/>
        <v>0</v>
      </c>
      <c r="EY155" s="3">
        <f t="shared" si="130"/>
        <v>0</v>
      </c>
      <c r="EZ155" s="3">
        <f t="shared" si="131"/>
        <v>0</v>
      </c>
      <c r="FA155" s="3">
        <f t="shared" si="132"/>
        <v>0</v>
      </c>
      <c r="FB155" s="3">
        <f t="shared" si="133"/>
        <v>0</v>
      </c>
      <c r="FC155" s="3">
        <f t="shared" si="109"/>
        <v>0</v>
      </c>
      <c r="FD155" s="41">
        <f t="shared" si="134"/>
        <v>0</v>
      </c>
      <c r="FG155" s="3">
        <f t="shared" si="110"/>
        <v>0</v>
      </c>
      <c r="FH155" s="3">
        <f t="shared" si="111"/>
        <v>0</v>
      </c>
      <c r="FI155" s="3">
        <f t="shared" si="135"/>
        <v>0</v>
      </c>
      <c r="FJ155" s="3">
        <f t="shared" si="135"/>
        <v>0</v>
      </c>
      <c r="FK155" s="3">
        <f t="shared" si="101"/>
        <v>0</v>
      </c>
      <c r="FL155" s="3">
        <f t="shared" si="101"/>
        <v>0</v>
      </c>
      <c r="FM155" s="3">
        <f t="shared" si="101"/>
        <v>0</v>
      </c>
      <c r="FN155" s="3">
        <f t="shared" si="101"/>
        <v>0</v>
      </c>
      <c r="FO155" s="3">
        <f t="shared" si="101"/>
        <v>0</v>
      </c>
      <c r="FP155" s="3">
        <f t="shared" si="101"/>
        <v>0</v>
      </c>
      <c r="FQ155" s="3">
        <f t="shared" si="100"/>
        <v>0</v>
      </c>
      <c r="FR155" s="3">
        <f t="shared" si="136"/>
        <v>0</v>
      </c>
      <c r="FS155" s="3">
        <f t="shared" si="136"/>
        <v>0</v>
      </c>
      <c r="FT155" s="3">
        <f t="shared" si="136"/>
        <v>0</v>
      </c>
      <c r="FU155" s="3">
        <f t="shared" si="137"/>
        <v>0</v>
      </c>
      <c r="FV155" s="3">
        <f t="shared" si="137"/>
        <v>0</v>
      </c>
      <c r="FW155" s="3">
        <f t="shared" si="137"/>
        <v>0</v>
      </c>
      <c r="FX155" s="3">
        <f t="shared" si="138"/>
        <v>0</v>
      </c>
      <c r="FY155" s="3">
        <f t="shared" si="139"/>
        <v>0</v>
      </c>
      <c r="FZ155" s="3">
        <f t="shared" si="140"/>
        <v>0</v>
      </c>
      <c r="GA155" s="3">
        <f t="shared" si="141"/>
        <v>0</v>
      </c>
      <c r="GB155" s="41" t="s">
        <v>0</v>
      </c>
      <c r="GC155" s="41">
        <f t="shared" si="112"/>
        <v>0.15</v>
      </c>
      <c r="GD155" s="4">
        <f t="shared" si="113"/>
        <v>1.026</v>
      </c>
      <c r="GE155" s="41">
        <f t="shared" si="142"/>
        <v>0.15390000000000001</v>
      </c>
      <c r="GI155" s="41" t="s">
        <v>0</v>
      </c>
    </row>
    <row r="156" spans="1:191" x14ac:dyDescent="0.55000000000000004">
      <c r="A156" s="41" t="s">
        <v>1925</v>
      </c>
      <c r="B156" s="41" t="s">
        <v>60</v>
      </c>
      <c r="C156" s="41" t="s">
        <v>69</v>
      </c>
      <c r="D156" s="41" t="s">
        <v>62</v>
      </c>
      <c r="E156" s="41" t="s">
        <v>1790</v>
      </c>
      <c r="F156" s="41">
        <v>0</v>
      </c>
      <c r="G156" s="41" t="s">
        <v>67</v>
      </c>
      <c r="H156" s="41">
        <v>0</v>
      </c>
      <c r="I156" s="41">
        <v>0</v>
      </c>
      <c r="J156" s="41">
        <v>1.4625000000000003E-3</v>
      </c>
      <c r="K156" s="41">
        <v>0</v>
      </c>
      <c r="L156" s="41">
        <v>0</v>
      </c>
      <c r="M156" s="41" t="s">
        <v>303</v>
      </c>
      <c r="N156" s="41" t="s">
        <v>304</v>
      </c>
      <c r="O156" s="41" t="s">
        <v>1878</v>
      </c>
      <c r="P156" s="41" t="s">
        <v>1923</v>
      </c>
      <c r="S156" s="41">
        <v>0</v>
      </c>
      <c r="AO156" s="7">
        <v>0</v>
      </c>
      <c r="AP156" s="7"/>
      <c r="AQ156" s="7"/>
      <c r="AR156" s="7"/>
      <c r="AS156" s="7"/>
      <c r="AT156" s="7"/>
      <c r="AU156" s="7"/>
      <c r="AV156" s="7"/>
      <c r="AW156" s="7"/>
      <c r="AX156" s="7"/>
      <c r="AY156" s="7"/>
      <c r="AZ156" s="7"/>
      <c r="BA156" s="7"/>
      <c r="BB156" s="7"/>
      <c r="BC156" s="7"/>
      <c r="BD156" s="7"/>
      <c r="BE156" s="7"/>
      <c r="BF156" s="7"/>
      <c r="BG156" s="7"/>
      <c r="BK156" s="41">
        <v>0.22500000000000001</v>
      </c>
      <c r="BL156" s="7">
        <v>0.24</v>
      </c>
      <c r="BM156" s="7"/>
      <c r="BN156" s="7"/>
      <c r="BO156" s="7"/>
      <c r="BP156" s="7"/>
      <c r="BQ156" s="7"/>
      <c r="BR156" s="7"/>
      <c r="BS156" s="7"/>
      <c r="BT156" s="7">
        <v>0.65</v>
      </c>
      <c r="BU156" s="7">
        <v>0.03</v>
      </c>
      <c r="BV156" s="7"/>
      <c r="BW156" s="7"/>
      <c r="BX156" s="7"/>
      <c r="BY156" s="7"/>
      <c r="BZ156" s="7"/>
      <c r="CA156" s="7"/>
      <c r="CB156" s="7"/>
      <c r="CC156" s="7"/>
      <c r="CD156" s="7"/>
      <c r="CG156" s="41">
        <v>0</v>
      </c>
      <c r="DC156" s="41">
        <v>0</v>
      </c>
      <c r="DY156" s="7" t="s">
        <v>1880</v>
      </c>
      <c r="DZ156" s="7">
        <f t="shared" si="103"/>
        <v>0.65</v>
      </c>
      <c r="EA156" s="41" t="s">
        <v>80</v>
      </c>
      <c r="EB156" s="41" t="s">
        <v>0</v>
      </c>
      <c r="EC156" s="41">
        <f t="shared" si="114"/>
        <v>0</v>
      </c>
      <c r="ED156" s="41">
        <f t="shared" si="104"/>
        <v>0</v>
      </c>
      <c r="EE156" s="41">
        <f t="shared" si="105"/>
        <v>1.4625000000000003E-3</v>
      </c>
      <c r="EF156" s="41">
        <f t="shared" si="106"/>
        <v>0</v>
      </c>
      <c r="EG156" s="41">
        <f t="shared" si="107"/>
        <v>0</v>
      </c>
      <c r="EI156" s="5">
        <f t="shared" si="115"/>
        <v>122.68833560000003</v>
      </c>
      <c r="EJ156" s="3">
        <f t="shared" si="108"/>
        <v>27.604875510000006</v>
      </c>
      <c r="EK156" s="3">
        <f t="shared" si="116"/>
        <v>0.54</v>
      </c>
      <c r="EL156" s="3">
        <f t="shared" si="117"/>
        <v>0</v>
      </c>
      <c r="EM156" s="3">
        <f t="shared" si="118"/>
        <v>0</v>
      </c>
      <c r="EN156" s="3">
        <f t="shared" si="119"/>
        <v>0</v>
      </c>
      <c r="EO156" s="3">
        <f t="shared" si="120"/>
        <v>0</v>
      </c>
      <c r="EP156" s="3">
        <f t="shared" si="121"/>
        <v>0</v>
      </c>
      <c r="EQ156" s="3">
        <f t="shared" si="122"/>
        <v>0</v>
      </c>
      <c r="ER156" s="3">
        <f t="shared" si="123"/>
        <v>0</v>
      </c>
      <c r="ES156" s="3">
        <f t="shared" si="124"/>
        <v>1.4625000000000004</v>
      </c>
      <c r="ET156" s="3">
        <f t="shared" si="125"/>
        <v>6.7500000000000004E-2</v>
      </c>
      <c r="EU156" s="3">
        <f t="shared" si="126"/>
        <v>0</v>
      </c>
      <c r="EV156" s="3">
        <f t="shared" si="127"/>
        <v>0</v>
      </c>
      <c r="EW156" s="3">
        <f t="shared" si="128"/>
        <v>0</v>
      </c>
      <c r="EX156" s="3">
        <f t="shared" si="129"/>
        <v>0</v>
      </c>
      <c r="EY156" s="3">
        <f t="shared" si="130"/>
        <v>0</v>
      </c>
      <c r="EZ156" s="3">
        <f t="shared" si="131"/>
        <v>0</v>
      </c>
      <c r="FA156" s="3">
        <f t="shared" si="132"/>
        <v>0</v>
      </c>
      <c r="FB156" s="3">
        <f t="shared" si="133"/>
        <v>0</v>
      </c>
      <c r="FC156" s="3">
        <f t="shared" si="109"/>
        <v>0</v>
      </c>
      <c r="FD156" s="41">
        <f t="shared" si="134"/>
        <v>0</v>
      </c>
      <c r="FG156" s="3">
        <f t="shared" si="110"/>
        <v>0</v>
      </c>
      <c r="FH156" s="3">
        <f t="shared" si="111"/>
        <v>0</v>
      </c>
      <c r="FI156" s="3">
        <f t="shared" si="135"/>
        <v>0</v>
      </c>
      <c r="FJ156" s="3">
        <f t="shared" si="135"/>
        <v>0</v>
      </c>
      <c r="FK156" s="3">
        <f t="shared" si="101"/>
        <v>0</v>
      </c>
      <c r="FL156" s="3">
        <f t="shared" si="101"/>
        <v>0</v>
      </c>
      <c r="FM156" s="3">
        <f t="shared" si="101"/>
        <v>0</v>
      </c>
      <c r="FN156" s="3">
        <f t="shared" si="101"/>
        <v>0</v>
      </c>
      <c r="FO156" s="3">
        <f t="shared" si="101"/>
        <v>0</v>
      </c>
      <c r="FP156" s="3">
        <f t="shared" si="101"/>
        <v>0</v>
      </c>
      <c r="FQ156" s="3">
        <f t="shared" si="100"/>
        <v>0</v>
      </c>
      <c r="FR156" s="3">
        <f t="shared" si="136"/>
        <v>0</v>
      </c>
      <c r="FS156" s="3">
        <f t="shared" si="136"/>
        <v>0</v>
      </c>
      <c r="FT156" s="3">
        <f t="shared" si="136"/>
        <v>0</v>
      </c>
      <c r="FU156" s="3">
        <f t="shared" si="137"/>
        <v>0</v>
      </c>
      <c r="FV156" s="3">
        <f t="shared" si="137"/>
        <v>0</v>
      </c>
      <c r="FW156" s="3">
        <f t="shared" si="137"/>
        <v>0</v>
      </c>
      <c r="FX156" s="3">
        <f t="shared" si="138"/>
        <v>0</v>
      </c>
      <c r="FY156" s="3">
        <f t="shared" si="139"/>
        <v>0</v>
      </c>
      <c r="FZ156" s="3">
        <f t="shared" si="140"/>
        <v>0</v>
      </c>
      <c r="GA156" s="3">
        <f t="shared" si="141"/>
        <v>0</v>
      </c>
      <c r="GB156" s="41" t="s">
        <v>0</v>
      </c>
      <c r="GC156" s="41">
        <f t="shared" si="112"/>
        <v>0.22500000000000001</v>
      </c>
      <c r="GD156" s="4">
        <f t="shared" si="113"/>
        <v>0.65</v>
      </c>
      <c r="GE156" s="41">
        <f t="shared" si="142"/>
        <v>0.14625000000000002</v>
      </c>
      <c r="GI156" s="41" t="s">
        <v>0</v>
      </c>
    </row>
    <row r="157" spans="1:191" x14ac:dyDescent="0.55000000000000004">
      <c r="A157" s="41" t="s">
        <v>1926</v>
      </c>
      <c r="B157" s="41" t="s">
        <v>60</v>
      </c>
      <c r="C157" s="41" t="s">
        <v>69</v>
      </c>
      <c r="D157" s="41" t="s">
        <v>62</v>
      </c>
      <c r="E157" s="41" t="s">
        <v>1790</v>
      </c>
      <c r="F157" s="41">
        <v>0</v>
      </c>
      <c r="G157" s="41" t="s">
        <v>67</v>
      </c>
      <c r="H157" s="41">
        <v>0</v>
      </c>
      <c r="I157" s="41">
        <v>0</v>
      </c>
      <c r="J157" s="41">
        <v>1.3999999999999998E-3</v>
      </c>
      <c r="K157" s="41">
        <v>0</v>
      </c>
      <c r="L157" s="41">
        <v>0</v>
      </c>
      <c r="M157" s="41" t="s">
        <v>305</v>
      </c>
      <c r="N157" s="41" t="s">
        <v>306</v>
      </c>
      <c r="O157" s="41" t="s">
        <v>1878</v>
      </c>
      <c r="P157" s="41" t="s">
        <v>1919</v>
      </c>
      <c r="S157" s="41">
        <v>0</v>
      </c>
      <c r="AO157" s="7">
        <v>0</v>
      </c>
      <c r="AP157" s="7"/>
      <c r="AQ157" s="7"/>
      <c r="AR157" s="7"/>
      <c r="AS157" s="7"/>
      <c r="AT157" s="7"/>
      <c r="AU157" s="7"/>
      <c r="AV157" s="7"/>
      <c r="AW157" s="7"/>
      <c r="AX157" s="7"/>
      <c r="AY157" s="7"/>
      <c r="AZ157" s="7"/>
      <c r="BA157" s="7"/>
      <c r="BB157" s="7"/>
      <c r="BC157" s="7"/>
      <c r="BD157" s="7"/>
      <c r="BE157" s="7"/>
      <c r="BF157" s="7"/>
      <c r="BG157" s="7"/>
      <c r="BK157" s="41">
        <v>0.1</v>
      </c>
      <c r="BL157" s="7"/>
      <c r="BM157" s="7"/>
      <c r="BN157" s="7"/>
      <c r="BO157" s="7"/>
      <c r="BP157" s="7"/>
      <c r="BQ157" s="7"/>
      <c r="BR157" s="7"/>
      <c r="BS157" s="7"/>
      <c r="BT157" s="7">
        <v>1.4</v>
      </c>
      <c r="BU157" s="7"/>
      <c r="BV157" s="7"/>
      <c r="BW157" s="7"/>
      <c r="BX157" s="7"/>
      <c r="BY157" s="7"/>
      <c r="BZ157" s="7"/>
      <c r="CA157" s="7"/>
      <c r="CB157" s="7"/>
      <c r="CC157" s="7"/>
      <c r="CD157" s="7"/>
      <c r="CG157" s="41">
        <v>0</v>
      </c>
      <c r="DC157" s="41">
        <v>0</v>
      </c>
      <c r="DY157" s="7" t="s">
        <v>1880</v>
      </c>
      <c r="DZ157" s="7">
        <f t="shared" si="103"/>
        <v>1.3999999999999997</v>
      </c>
      <c r="EA157" s="41" t="s">
        <v>80</v>
      </c>
      <c r="EB157" s="41" t="s">
        <v>0</v>
      </c>
      <c r="EC157" s="41">
        <f t="shared" si="114"/>
        <v>0</v>
      </c>
      <c r="ED157" s="41">
        <f t="shared" si="104"/>
        <v>0</v>
      </c>
      <c r="EE157" s="41">
        <f t="shared" si="105"/>
        <v>1.3999999999999998E-3</v>
      </c>
      <c r="EF157" s="41">
        <f t="shared" si="106"/>
        <v>0</v>
      </c>
      <c r="EG157" s="41">
        <f t="shared" si="107"/>
        <v>0</v>
      </c>
      <c r="EI157" s="5">
        <f t="shared" si="115"/>
        <v>183.59599999999992</v>
      </c>
      <c r="EJ157" s="3">
        <f t="shared" si="108"/>
        <v>18.359599999999993</v>
      </c>
      <c r="EK157" s="3">
        <f t="shared" si="116"/>
        <v>0</v>
      </c>
      <c r="EL157" s="3">
        <f t="shared" si="117"/>
        <v>0</v>
      </c>
      <c r="EM157" s="3">
        <f t="shared" si="118"/>
        <v>0</v>
      </c>
      <c r="EN157" s="3">
        <f t="shared" si="119"/>
        <v>0</v>
      </c>
      <c r="EO157" s="3">
        <f t="shared" si="120"/>
        <v>0</v>
      </c>
      <c r="EP157" s="3">
        <f t="shared" si="121"/>
        <v>0</v>
      </c>
      <c r="EQ157" s="3">
        <f t="shared" si="122"/>
        <v>0</v>
      </c>
      <c r="ER157" s="3">
        <f t="shared" si="123"/>
        <v>0</v>
      </c>
      <c r="ES157" s="3">
        <f t="shared" si="124"/>
        <v>1.3999999999999997</v>
      </c>
      <c r="ET157" s="3">
        <f t="shared" si="125"/>
        <v>0</v>
      </c>
      <c r="EU157" s="3">
        <f t="shared" si="126"/>
        <v>0</v>
      </c>
      <c r="EV157" s="3">
        <f t="shared" si="127"/>
        <v>0</v>
      </c>
      <c r="EW157" s="3">
        <f t="shared" si="128"/>
        <v>0</v>
      </c>
      <c r="EX157" s="3">
        <f t="shared" si="129"/>
        <v>0</v>
      </c>
      <c r="EY157" s="3">
        <f t="shared" si="130"/>
        <v>0</v>
      </c>
      <c r="EZ157" s="3">
        <f t="shared" si="131"/>
        <v>0</v>
      </c>
      <c r="FA157" s="3">
        <f t="shared" si="132"/>
        <v>0</v>
      </c>
      <c r="FB157" s="3">
        <f t="shared" si="133"/>
        <v>0</v>
      </c>
      <c r="FC157" s="3">
        <f t="shared" si="109"/>
        <v>0</v>
      </c>
      <c r="FD157" s="41">
        <f t="shared" si="134"/>
        <v>0</v>
      </c>
      <c r="FG157" s="3">
        <f t="shared" si="110"/>
        <v>0</v>
      </c>
      <c r="FH157" s="3">
        <f t="shared" si="111"/>
        <v>0</v>
      </c>
      <c r="FI157" s="3">
        <f t="shared" si="135"/>
        <v>0</v>
      </c>
      <c r="FJ157" s="3">
        <f t="shared" si="135"/>
        <v>0</v>
      </c>
      <c r="FK157" s="3">
        <f t="shared" si="101"/>
        <v>0</v>
      </c>
      <c r="FL157" s="3">
        <f t="shared" si="101"/>
        <v>0</v>
      </c>
      <c r="FM157" s="3">
        <f t="shared" si="101"/>
        <v>0</v>
      </c>
      <c r="FN157" s="3">
        <f t="shared" si="101"/>
        <v>0</v>
      </c>
      <c r="FO157" s="3">
        <f t="shared" si="101"/>
        <v>0</v>
      </c>
      <c r="FP157" s="3">
        <f t="shared" si="101"/>
        <v>0</v>
      </c>
      <c r="FQ157" s="3">
        <f t="shared" si="100"/>
        <v>0</v>
      </c>
      <c r="FR157" s="3">
        <f t="shared" si="136"/>
        <v>0</v>
      </c>
      <c r="FS157" s="3">
        <f t="shared" si="136"/>
        <v>0</v>
      </c>
      <c r="FT157" s="3">
        <f t="shared" si="136"/>
        <v>0</v>
      </c>
      <c r="FU157" s="3">
        <f t="shared" si="137"/>
        <v>0</v>
      </c>
      <c r="FV157" s="3">
        <f t="shared" si="137"/>
        <v>0</v>
      </c>
      <c r="FW157" s="3">
        <f t="shared" si="137"/>
        <v>0</v>
      </c>
      <c r="FX157" s="3">
        <f t="shared" si="138"/>
        <v>0</v>
      </c>
      <c r="FY157" s="3">
        <f t="shared" si="139"/>
        <v>0</v>
      </c>
      <c r="FZ157" s="3">
        <f t="shared" si="140"/>
        <v>0</v>
      </c>
      <c r="GA157" s="3">
        <f t="shared" si="141"/>
        <v>0</v>
      </c>
      <c r="GB157" s="41" t="s">
        <v>0</v>
      </c>
      <c r="GC157" s="41">
        <f t="shared" si="112"/>
        <v>0.1</v>
      </c>
      <c r="GD157" s="4">
        <f t="shared" si="113"/>
        <v>1.3999999999999997</v>
      </c>
      <c r="GE157" s="41">
        <f t="shared" si="142"/>
        <v>0.13999999999999999</v>
      </c>
      <c r="GI157" s="41" t="s">
        <v>0</v>
      </c>
    </row>
    <row r="158" spans="1:191" x14ac:dyDescent="0.55000000000000004">
      <c r="A158" s="41" t="s">
        <v>1927</v>
      </c>
      <c r="B158" s="41" t="s">
        <v>60</v>
      </c>
      <c r="C158" s="41" t="s">
        <v>69</v>
      </c>
      <c r="D158" s="41" t="s">
        <v>62</v>
      </c>
      <c r="E158" s="41" t="s">
        <v>1790</v>
      </c>
      <c r="F158" s="41">
        <v>0</v>
      </c>
      <c r="G158" s="41" t="s">
        <v>67</v>
      </c>
      <c r="H158" s="41">
        <v>0</v>
      </c>
      <c r="I158" s="41">
        <v>0</v>
      </c>
      <c r="J158" s="41">
        <v>5.4000000000000012E-4</v>
      </c>
      <c r="K158" s="41">
        <v>0</v>
      </c>
      <c r="L158" s="41">
        <v>0</v>
      </c>
      <c r="M158" s="41" t="s">
        <v>308</v>
      </c>
      <c r="N158" s="41" t="s">
        <v>309</v>
      </c>
      <c r="O158" s="41" t="s">
        <v>1878</v>
      </c>
      <c r="P158" s="41" t="s">
        <v>1922</v>
      </c>
      <c r="S158" s="41">
        <v>0</v>
      </c>
      <c r="AO158" s="7">
        <v>0</v>
      </c>
      <c r="AP158" s="7"/>
      <c r="AQ158" s="7"/>
      <c r="AR158" s="7"/>
      <c r="AS158" s="7"/>
      <c r="AT158" s="7"/>
      <c r="AU158" s="7"/>
      <c r="AV158" s="7"/>
      <c r="AW158" s="7"/>
      <c r="AX158" s="7"/>
      <c r="AY158" s="7"/>
      <c r="AZ158" s="7"/>
      <c r="BA158" s="7"/>
      <c r="BB158" s="7"/>
      <c r="BC158" s="7"/>
      <c r="BD158" s="7"/>
      <c r="BE158" s="7"/>
      <c r="BF158" s="7"/>
      <c r="BG158" s="7"/>
      <c r="BK158" s="41">
        <v>0.02</v>
      </c>
      <c r="BL158" s="7">
        <v>0.15</v>
      </c>
      <c r="BM158" s="7"/>
      <c r="BN158" s="7"/>
      <c r="BO158" s="7"/>
      <c r="BP158" s="7"/>
      <c r="BQ158" s="7"/>
      <c r="BR158" s="7"/>
      <c r="BS158" s="7"/>
      <c r="BT158" s="7">
        <v>2.7</v>
      </c>
      <c r="BU158" s="7"/>
      <c r="BV158" s="7"/>
      <c r="BW158" s="7"/>
      <c r="BX158" s="7"/>
      <c r="BY158" s="7"/>
      <c r="BZ158" s="7"/>
      <c r="CA158" s="7"/>
      <c r="CB158" s="7"/>
      <c r="CC158" s="7"/>
      <c r="CD158" s="7"/>
      <c r="CG158" s="41">
        <v>0</v>
      </c>
      <c r="DC158" s="41">
        <v>0</v>
      </c>
      <c r="DY158" s="7" t="s">
        <v>1880</v>
      </c>
      <c r="DZ158" s="7">
        <f t="shared" si="103"/>
        <v>2.7</v>
      </c>
      <c r="EA158" s="41" t="s">
        <v>80</v>
      </c>
      <c r="EB158" s="41" t="s">
        <v>0</v>
      </c>
      <c r="EC158" s="41">
        <f t="shared" si="114"/>
        <v>0</v>
      </c>
      <c r="ED158" s="41">
        <f t="shared" si="104"/>
        <v>0</v>
      </c>
      <c r="EE158" s="41">
        <f t="shared" si="105"/>
        <v>5.4000000000000012E-4</v>
      </c>
      <c r="EF158" s="41">
        <f t="shared" si="106"/>
        <v>0</v>
      </c>
      <c r="EG158" s="41">
        <f t="shared" si="107"/>
        <v>0</v>
      </c>
      <c r="EI158" s="5">
        <f t="shared" si="115"/>
        <v>363.86642399999999</v>
      </c>
      <c r="EJ158" s="3">
        <f t="shared" si="108"/>
        <v>7.2773284800000004</v>
      </c>
      <c r="EK158" s="3">
        <f t="shared" si="116"/>
        <v>0.03</v>
      </c>
      <c r="EL158" s="3">
        <f t="shared" si="117"/>
        <v>0</v>
      </c>
      <c r="EM158" s="3">
        <f t="shared" si="118"/>
        <v>0</v>
      </c>
      <c r="EN158" s="3">
        <f t="shared" si="119"/>
        <v>0</v>
      </c>
      <c r="EO158" s="3">
        <f t="shared" si="120"/>
        <v>0</v>
      </c>
      <c r="EP158" s="3">
        <f t="shared" si="121"/>
        <v>0</v>
      </c>
      <c r="EQ158" s="3">
        <f t="shared" si="122"/>
        <v>0</v>
      </c>
      <c r="ER158" s="3">
        <f t="shared" si="123"/>
        <v>0</v>
      </c>
      <c r="ES158" s="3">
        <f t="shared" si="124"/>
        <v>0.54</v>
      </c>
      <c r="ET158" s="3">
        <f t="shared" si="125"/>
        <v>0</v>
      </c>
      <c r="EU158" s="3">
        <f t="shared" si="126"/>
        <v>0</v>
      </c>
      <c r="EV158" s="3">
        <f t="shared" si="127"/>
        <v>0</v>
      </c>
      <c r="EW158" s="3">
        <f t="shared" si="128"/>
        <v>0</v>
      </c>
      <c r="EX158" s="3">
        <f t="shared" si="129"/>
        <v>0</v>
      </c>
      <c r="EY158" s="3">
        <f t="shared" si="130"/>
        <v>0</v>
      </c>
      <c r="EZ158" s="3">
        <f t="shared" si="131"/>
        <v>0</v>
      </c>
      <c r="FA158" s="3">
        <f t="shared" si="132"/>
        <v>0</v>
      </c>
      <c r="FB158" s="3">
        <f t="shared" si="133"/>
        <v>0</v>
      </c>
      <c r="FC158" s="3">
        <f t="shared" si="109"/>
        <v>0</v>
      </c>
      <c r="FD158" s="41">
        <f t="shared" si="134"/>
        <v>0</v>
      </c>
      <c r="FG158" s="3">
        <f t="shared" si="110"/>
        <v>0</v>
      </c>
      <c r="FH158" s="3">
        <f t="shared" si="111"/>
        <v>0</v>
      </c>
      <c r="FI158" s="3">
        <f t="shared" si="135"/>
        <v>0</v>
      </c>
      <c r="FJ158" s="3">
        <f t="shared" si="135"/>
        <v>0</v>
      </c>
      <c r="FK158" s="3">
        <f t="shared" si="101"/>
        <v>0</v>
      </c>
      <c r="FL158" s="3">
        <f t="shared" si="101"/>
        <v>0</v>
      </c>
      <c r="FM158" s="3">
        <f t="shared" si="101"/>
        <v>0</v>
      </c>
      <c r="FN158" s="3">
        <f t="shared" si="101"/>
        <v>0</v>
      </c>
      <c r="FO158" s="3">
        <f t="shared" si="101"/>
        <v>0</v>
      </c>
      <c r="FP158" s="3">
        <f t="shared" si="101"/>
        <v>0</v>
      </c>
      <c r="FQ158" s="3">
        <f t="shared" si="100"/>
        <v>0</v>
      </c>
      <c r="FR158" s="3">
        <f t="shared" si="136"/>
        <v>0</v>
      </c>
      <c r="FS158" s="3">
        <f t="shared" si="136"/>
        <v>0</v>
      </c>
      <c r="FT158" s="3">
        <f t="shared" si="136"/>
        <v>0</v>
      </c>
      <c r="FU158" s="3">
        <f t="shared" si="137"/>
        <v>0</v>
      </c>
      <c r="FV158" s="3">
        <f t="shared" si="137"/>
        <v>0</v>
      </c>
      <c r="FW158" s="3">
        <f t="shared" si="137"/>
        <v>0</v>
      </c>
      <c r="FX158" s="3">
        <f t="shared" si="138"/>
        <v>0</v>
      </c>
      <c r="FY158" s="3">
        <f t="shared" si="139"/>
        <v>0</v>
      </c>
      <c r="FZ158" s="3">
        <f t="shared" si="140"/>
        <v>0</v>
      </c>
      <c r="GA158" s="3">
        <f t="shared" si="141"/>
        <v>0</v>
      </c>
      <c r="GB158" s="41" t="s">
        <v>0</v>
      </c>
      <c r="GC158" s="41">
        <f t="shared" si="112"/>
        <v>0.02</v>
      </c>
      <c r="GD158" s="4">
        <f t="shared" si="113"/>
        <v>2.7</v>
      </c>
      <c r="GE158" s="41">
        <f t="shared" si="142"/>
        <v>5.4000000000000006E-2</v>
      </c>
      <c r="GI158" s="41" t="s">
        <v>0</v>
      </c>
    </row>
    <row r="159" spans="1:191" x14ac:dyDescent="0.55000000000000004">
      <c r="A159" s="41" t="s">
        <v>1928</v>
      </c>
      <c r="B159" s="41" t="s">
        <v>60</v>
      </c>
      <c r="C159" s="41" t="s">
        <v>69</v>
      </c>
      <c r="D159" s="41" t="s">
        <v>62</v>
      </c>
      <c r="E159" s="41" t="s">
        <v>1790</v>
      </c>
      <c r="F159" s="41">
        <v>0</v>
      </c>
      <c r="G159" s="41" t="s">
        <v>67</v>
      </c>
      <c r="H159" s="41">
        <v>0</v>
      </c>
      <c r="I159" s="41">
        <v>0</v>
      </c>
      <c r="J159" s="41">
        <v>6.2463299999999996E-3</v>
      </c>
      <c r="K159" s="41">
        <v>0</v>
      </c>
      <c r="L159" s="41">
        <v>0</v>
      </c>
      <c r="M159" s="7" t="s">
        <v>287</v>
      </c>
      <c r="N159" s="41" t="s">
        <v>83</v>
      </c>
      <c r="O159" s="41" t="s">
        <v>1878</v>
      </c>
      <c r="P159" s="41" t="s">
        <v>1929</v>
      </c>
      <c r="S159" s="41">
        <v>0</v>
      </c>
      <c r="AO159" s="7">
        <v>0</v>
      </c>
      <c r="AP159" s="7"/>
      <c r="AQ159" s="7"/>
      <c r="AR159" s="7"/>
      <c r="AS159" s="7"/>
      <c r="AT159" s="7"/>
      <c r="AU159" s="7"/>
      <c r="AV159" s="7"/>
      <c r="AW159" s="7"/>
      <c r="AX159" s="7"/>
      <c r="AY159" s="7"/>
      <c r="AZ159" s="7"/>
      <c r="BA159" s="7"/>
      <c r="BB159" s="7"/>
      <c r="BC159" s="7"/>
      <c r="BD159" s="7"/>
      <c r="BE159" s="7"/>
      <c r="BF159" s="7"/>
      <c r="BG159" s="7"/>
      <c r="BK159" s="1">
        <f>1.6336+1.5302</f>
        <v>3.1638000000000002</v>
      </c>
      <c r="BL159" s="82">
        <f>(0.512*1.6336+0.621*1.5302)/BK159</f>
        <v>0.56471881914153865</v>
      </c>
      <c r="BM159" s="7"/>
      <c r="BN159" s="7"/>
      <c r="BO159" s="7"/>
      <c r="BP159" s="7"/>
      <c r="BQ159" s="7"/>
      <c r="BR159" s="7"/>
      <c r="BS159" s="7"/>
      <c r="BT159" s="82">
        <f>(0.151*1.6336+0.247*1.5302)/BK159</f>
        <v>0.19743125355585053</v>
      </c>
      <c r="BU159" s="7"/>
      <c r="BV159" s="7"/>
      <c r="BW159" s="7"/>
      <c r="BX159" s="7"/>
      <c r="BY159" s="7"/>
      <c r="BZ159" s="7"/>
      <c r="CA159" s="7"/>
      <c r="CB159" s="7"/>
      <c r="CC159" s="7"/>
      <c r="CD159" s="7"/>
      <c r="CG159" s="41">
        <v>0</v>
      </c>
      <c r="DC159" s="41">
        <v>0</v>
      </c>
      <c r="DY159" s="7" t="s">
        <v>1891</v>
      </c>
      <c r="DZ159" s="7">
        <f t="shared" si="103"/>
        <v>0.19743125355585053</v>
      </c>
      <c r="EA159" s="41" t="s">
        <v>288</v>
      </c>
      <c r="EB159" s="41" t="s">
        <v>0</v>
      </c>
      <c r="EC159" s="41">
        <f t="shared" si="114"/>
        <v>0</v>
      </c>
      <c r="ED159" s="41">
        <f t="shared" si="104"/>
        <v>0</v>
      </c>
      <c r="EE159" s="41">
        <f t="shared" si="105"/>
        <v>6.2463299999999996E-3</v>
      </c>
      <c r="EF159" s="41">
        <f t="shared" si="106"/>
        <v>0</v>
      </c>
      <c r="EG159" s="41">
        <f t="shared" si="107"/>
        <v>0</v>
      </c>
      <c r="EI159" s="5">
        <f t="shared" si="115"/>
        <v>62.74251620822556</v>
      </c>
      <c r="EJ159" s="3">
        <f t="shared" si="108"/>
        <v>198.50477277958404</v>
      </c>
      <c r="EK159" s="3">
        <f t="shared" si="116"/>
        <v>17.866574000000004</v>
      </c>
      <c r="EL159" s="3">
        <f t="shared" si="117"/>
        <v>0</v>
      </c>
      <c r="EM159" s="3">
        <f t="shared" si="118"/>
        <v>0</v>
      </c>
      <c r="EN159" s="3">
        <f t="shared" si="119"/>
        <v>0</v>
      </c>
      <c r="EO159" s="3">
        <f t="shared" si="120"/>
        <v>0</v>
      </c>
      <c r="EP159" s="3">
        <f t="shared" si="121"/>
        <v>0</v>
      </c>
      <c r="EQ159" s="3">
        <f t="shared" si="122"/>
        <v>0</v>
      </c>
      <c r="ER159" s="3">
        <f t="shared" si="123"/>
        <v>0</v>
      </c>
      <c r="ES159" s="3">
        <f t="shared" si="124"/>
        <v>6.2463300000000004</v>
      </c>
      <c r="ET159" s="3">
        <f t="shared" si="125"/>
        <v>0</v>
      </c>
      <c r="EU159" s="3">
        <f t="shared" si="126"/>
        <v>0</v>
      </c>
      <c r="EV159" s="3">
        <f t="shared" si="127"/>
        <v>0</v>
      </c>
      <c r="EW159" s="3">
        <f t="shared" si="128"/>
        <v>0</v>
      </c>
      <c r="EX159" s="3">
        <f t="shared" si="129"/>
        <v>0</v>
      </c>
      <c r="EY159" s="3">
        <f t="shared" si="130"/>
        <v>0</v>
      </c>
      <c r="EZ159" s="3">
        <f t="shared" si="131"/>
        <v>0</v>
      </c>
      <c r="FA159" s="3">
        <f t="shared" si="132"/>
        <v>0</v>
      </c>
      <c r="FB159" s="3">
        <f t="shared" si="133"/>
        <v>0</v>
      </c>
      <c r="FC159" s="3">
        <f t="shared" si="109"/>
        <v>0</v>
      </c>
      <c r="FD159" s="41">
        <f t="shared" si="134"/>
        <v>0</v>
      </c>
      <c r="FG159" s="3">
        <f t="shared" si="110"/>
        <v>0</v>
      </c>
      <c r="FH159" s="3">
        <f t="shared" si="111"/>
        <v>0</v>
      </c>
      <c r="FI159" s="3">
        <f t="shared" si="135"/>
        <v>0</v>
      </c>
      <c r="FJ159" s="3">
        <f t="shared" si="135"/>
        <v>0</v>
      </c>
      <c r="FK159" s="3">
        <f t="shared" si="101"/>
        <v>0</v>
      </c>
      <c r="FL159" s="3">
        <f t="shared" si="101"/>
        <v>0</v>
      </c>
      <c r="FM159" s="3">
        <f t="shared" si="101"/>
        <v>0</v>
      </c>
      <c r="FN159" s="3">
        <f t="shared" si="101"/>
        <v>0</v>
      </c>
      <c r="FO159" s="3">
        <f t="shared" si="101"/>
        <v>0</v>
      </c>
      <c r="FP159" s="3">
        <f t="shared" si="101"/>
        <v>0</v>
      </c>
      <c r="FQ159" s="3">
        <f t="shared" si="100"/>
        <v>0</v>
      </c>
      <c r="FR159" s="3">
        <f t="shared" si="136"/>
        <v>0</v>
      </c>
      <c r="FS159" s="3">
        <f t="shared" si="136"/>
        <v>0</v>
      </c>
      <c r="FT159" s="3">
        <f t="shared" si="136"/>
        <v>0</v>
      </c>
      <c r="FU159" s="3">
        <f t="shared" si="137"/>
        <v>0</v>
      </c>
      <c r="FV159" s="3">
        <f t="shared" si="137"/>
        <v>0</v>
      </c>
      <c r="FW159" s="3">
        <f t="shared" si="137"/>
        <v>0</v>
      </c>
      <c r="FX159" s="3">
        <f t="shared" si="138"/>
        <v>0</v>
      </c>
      <c r="FY159" s="3">
        <f t="shared" si="139"/>
        <v>0</v>
      </c>
      <c r="FZ159" s="3">
        <f t="shared" si="140"/>
        <v>0</v>
      </c>
      <c r="GA159" s="3">
        <f t="shared" si="141"/>
        <v>0</v>
      </c>
      <c r="GB159" s="41" t="s">
        <v>0</v>
      </c>
      <c r="GC159" s="41">
        <f t="shared" si="112"/>
        <v>3.1638000000000002</v>
      </c>
      <c r="GD159" s="4">
        <f t="shared" si="113"/>
        <v>0.19743125355585053</v>
      </c>
      <c r="GE159" s="41">
        <f t="shared" si="142"/>
        <v>0.62463299999999999</v>
      </c>
      <c r="GI159" s="41" t="s">
        <v>0</v>
      </c>
    </row>
    <row r="160" spans="1:191" x14ac:dyDescent="0.55000000000000004">
      <c r="A160" s="41" t="s">
        <v>1930</v>
      </c>
      <c r="B160" s="41" t="s">
        <v>60</v>
      </c>
      <c r="C160" s="25" t="s">
        <v>89</v>
      </c>
      <c r="D160" s="25" t="s">
        <v>62</v>
      </c>
      <c r="E160" s="41" t="s">
        <v>1790</v>
      </c>
      <c r="F160" s="41">
        <v>0</v>
      </c>
      <c r="G160" s="41" t="s">
        <v>67</v>
      </c>
      <c r="H160" s="41">
        <v>0</v>
      </c>
      <c r="I160" s="41">
        <v>0</v>
      </c>
      <c r="J160" s="41">
        <v>0.21416639999999998</v>
      </c>
      <c r="K160" s="41">
        <v>0</v>
      </c>
      <c r="L160" s="41">
        <v>0</v>
      </c>
      <c r="M160" s="7" t="s">
        <v>2187</v>
      </c>
      <c r="N160" s="41" t="s">
        <v>349</v>
      </c>
      <c r="O160" s="41" t="s">
        <v>89</v>
      </c>
      <c r="P160" s="41" t="s">
        <v>1878</v>
      </c>
      <c r="Q160" s="41" t="s">
        <v>1914</v>
      </c>
      <c r="S160" s="41">
        <v>0</v>
      </c>
      <c r="AO160" s="7">
        <v>0</v>
      </c>
      <c r="AP160" s="7"/>
      <c r="AQ160" s="7"/>
      <c r="AR160" s="7"/>
      <c r="AS160" s="7"/>
      <c r="AT160" s="7"/>
      <c r="AU160" s="7"/>
      <c r="AV160" s="7"/>
      <c r="AW160" s="7"/>
      <c r="AX160" s="7"/>
      <c r="AY160" s="7"/>
      <c r="AZ160" s="7"/>
      <c r="BA160" s="7"/>
      <c r="BB160" s="7"/>
      <c r="BC160" s="7"/>
      <c r="BD160" s="7"/>
      <c r="BE160" s="7"/>
      <c r="BF160" s="7"/>
      <c r="BG160" s="7"/>
      <c r="BK160" s="41">
        <v>101.98399999999999</v>
      </c>
      <c r="BL160" s="7"/>
      <c r="BM160" s="7"/>
      <c r="BN160" s="7"/>
      <c r="BO160" s="7"/>
      <c r="BP160" s="7"/>
      <c r="BQ160" s="7"/>
      <c r="BR160" s="7"/>
      <c r="BS160" s="7"/>
      <c r="BT160" s="7">
        <v>0.21</v>
      </c>
      <c r="BU160" s="7"/>
      <c r="BV160" s="7"/>
      <c r="BW160" s="7"/>
      <c r="BX160" s="7"/>
      <c r="BY160" s="7"/>
      <c r="BZ160" s="7"/>
      <c r="CA160" s="7"/>
      <c r="CB160" s="7"/>
      <c r="CC160" s="7"/>
      <c r="CD160" s="7"/>
      <c r="CG160" s="41">
        <v>0</v>
      </c>
      <c r="DC160" s="41">
        <v>0</v>
      </c>
      <c r="DY160" s="7" t="s">
        <v>1931</v>
      </c>
      <c r="DZ160" s="7">
        <f t="shared" si="103"/>
        <v>0.21</v>
      </c>
      <c r="EA160" s="41" t="s">
        <v>80</v>
      </c>
      <c r="EB160" s="41" t="s">
        <v>0</v>
      </c>
      <c r="EC160" s="41">
        <f t="shared" si="114"/>
        <v>0</v>
      </c>
      <c r="ED160" s="41">
        <f t="shared" si="104"/>
        <v>0</v>
      </c>
      <c r="EE160" s="41">
        <f t="shared" si="105"/>
        <v>0.21416639999999998</v>
      </c>
      <c r="EF160" s="41">
        <f t="shared" si="106"/>
        <v>0</v>
      </c>
      <c r="EG160" s="41">
        <f t="shared" si="107"/>
        <v>0</v>
      </c>
      <c r="EI160" s="5">
        <f t="shared" si="115"/>
        <v>27.53939999999999</v>
      </c>
      <c r="EJ160" s="3">
        <f t="shared" si="108"/>
        <v>2808.578169599999</v>
      </c>
      <c r="EK160" s="3">
        <f t="shared" si="116"/>
        <v>0</v>
      </c>
      <c r="EL160" s="3">
        <f t="shared" si="117"/>
        <v>0</v>
      </c>
      <c r="EM160" s="3">
        <f t="shared" si="118"/>
        <v>0</v>
      </c>
      <c r="EN160" s="3">
        <f t="shared" si="119"/>
        <v>0</v>
      </c>
      <c r="EO160" s="3">
        <f t="shared" si="120"/>
        <v>0</v>
      </c>
      <c r="EP160" s="3">
        <f t="shared" si="121"/>
        <v>0</v>
      </c>
      <c r="EQ160" s="3">
        <f t="shared" si="122"/>
        <v>0</v>
      </c>
      <c r="ER160" s="3">
        <f t="shared" si="123"/>
        <v>0</v>
      </c>
      <c r="ES160" s="3">
        <f t="shared" si="124"/>
        <v>214.16639999999995</v>
      </c>
      <c r="ET160" s="3">
        <f t="shared" si="125"/>
        <v>0</v>
      </c>
      <c r="EU160" s="3">
        <f t="shared" si="126"/>
        <v>0</v>
      </c>
      <c r="EV160" s="3">
        <f t="shared" si="127"/>
        <v>0</v>
      </c>
      <c r="EW160" s="3">
        <f t="shared" si="128"/>
        <v>0</v>
      </c>
      <c r="EX160" s="3">
        <f t="shared" si="129"/>
        <v>0</v>
      </c>
      <c r="EY160" s="3">
        <f t="shared" si="130"/>
        <v>0</v>
      </c>
      <c r="EZ160" s="3">
        <f t="shared" si="131"/>
        <v>0</v>
      </c>
      <c r="FA160" s="3">
        <f t="shared" si="132"/>
        <v>0</v>
      </c>
      <c r="FB160" s="3">
        <f t="shared" si="133"/>
        <v>0</v>
      </c>
      <c r="FC160" s="3">
        <f t="shared" si="109"/>
        <v>0</v>
      </c>
      <c r="FD160" s="41">
        <f t="shared" si="134"/>
        <v>0</v>
      </c>
      <c r="FG160" s="3">
        <f t="shared" si="110"/>
        <v>0</v>
      </c>
      <c r="FH160" s="3">
        <f t="shared" si="111"/>
        <v>0</v>
      </c>
      <c r="FI160" s="3">
        <f t="shared" si="135"/>
        <v>0</v>
      </c>
      <c r="FJ160" s="3">
        <f t="shared" si="135"/>
        <v>0</v>
      </c>
      <c r="FK160" s="3">
        <f t="shared" si="101"/>
        <v>0</v>
      </c>
      <c r="FL160" s="3">
        <f t="shared" si="101"/>
        <v>0</v>
      </c>
      <c r="FM160" s="3">
        <f t="shared" si="101"/>
        <v>0</v>
      </c>
      <c r="FN160" s="3">
        <f t="shared" si="101"/>
        <v>0</v>
      </c>
      <c r="FO160" s="3">
        <f t="shared" si="101"/>
        <v>0</v>
      </c>
      <c r="FP160" s="3">
        <f t="shared" si="101"/>
        <v>0</v>
      </c>
      <c r="FQ160" s="3">
        <f t="shared" si="100"/>
        <v>0</v>
      </c>
      <c r="FR160" s="3">
        <f t="shared" si="136"/>
        <v>0</v>
      </c>
      <c r="FS160" s="3">
        <f t="shared" si="136"/>
        <v>0</v>
      </c>
      <c r="FT160" s="3">
        <f t="shared" si="136"/>
        <v>0</v>
      </c>
      <c r="FU160" s="3">
        <f t="shared" si="137"/>
        <v>0</v>
      </c>
      <c r="FV160" s="3">
        <f t="shared" si="137"/>
        <v>0</v>
      </c>
      <c r="FW160" s="3">
        <f t="shared" si="137"/>
        <v>0</v>
      </c>
      <c r="FX160" s="3">
        <f t="shared" si="138"/>
        <v>0</v>
      </c>
      <c r="FY160" s="3">
        <f t="shared" si="139"/>
        <v>0</v>
      </c>
      <c r="FZ160" s="3">
        <f t="shared" si="140"/>
        <v>0</v>
      </c>
      <c r="GA160" s="3">
        <f t="shared" si="141"/>
        <v>0</v>
      </c>
      <c r="GB160" s="41" t="s">
        <v>0</v>
      </c>
      <c r="GC160" s="41">
        <f t="shared" si="112"/>
        <v>101.98399999999999</v>
      </c>
      <c r="GD160" s="4">
        <f t="shared" si="113"/>
        <v>0.21</v>
      </c>
      <c r="GE160" s="41">
        <f t="shared" si="142"/>
        <v>21.416639999999997</v>
      </c>
      <c r="GI160" s="41" t="s">
        <v>0</v>
      </c>
    </row>
    <row r="161" spans="1:191" x14ac:dyDescent="0.55000000000000004">
      <c r="A161" s="41" t="s">
        <v>1932</v>
      </c>
      <c r="B161" s="41" t="s">
        <v>60</v>
      </c>
      <c r="C161" s="25" t="s">
        <v>89</v>
      </c>
      <c r="D161" s="25" t="s">
        <v>62</v>
      </c>
      <c r="E161" s="41" t="s">
        <v>1790</v>
      </c>
      <c r="F161" s="41">
        <v>0</v>
      </c>
      <c r="G161" s="41" t="s">
        <v>67</v>
      </c>
      <c r="H161" s="41">
        <v>1.8959999999999998E-2</v>
      </c>
      <c r="I161" s="41">
        <v>0</v>
      </c>
      <c r="J161" s="41">
        <v>0.11638</v>
      </c>
      <c r="K161" s="41">
        <v>0</v>
      </c>
      <c r="L161" s="41">
        <v>0</v>
      </c>
      <c r="M161" s="7" t="s">
        <v>2188</v>
      </c>
      <c r="N161" s="41" t="s">
        <v>349</v>
      </c>
      <c r="O161" s="41" t="s">
        <v>89</v>
      </c>
      <c r="P161" s="41" t="s">
        <v>1878</v>
      </c>
      <c r="Q161" s="41" t="s">
        <v>1914</v>
      </c>
      <c r="S161" s="41">
        <v>3.16</v>
      </c>
      <c r="AB161" s="41">
        <v>0.6</v>
      </c>
      <c r="AO161" s="7">
        <v>0</v>
      </c>
      <c r="AP161" s="7"/>
      <c r="AQ161" s="7"/>
      <c r="AR161" s="7"/>
      <c r="AS161" s="7"/>
      <c r="AT161" s="7"/>
      <c r="AU161" s="7"/>
      <c r="AV161" s="7"/>
      <c r="AW161" s="7"/>
      <c r="AX161" s="7"/>
      <c r="AY161" s="7"/>
      <c r="AZ161" s="7"/>
      <c r="BA161" s="7"/>
      <c r="BB161" s="7"/>
      <c r="BC161" s="7"/>
      <c r="BD161" s="7"/>
      <c r="BE161" s="7"/>
      <c r="BF161" s="7"/>
      <c r="BG161" s="7"/>
      <c r="BK161" s="41">
        <v>26.45</v>
      </c>
      <c r="BL161" s="7"/>
      <c r="BM161" s="7"/>
      <c r="BN161" s="7"/>
      <c r="BO161" s="7"/>
      <c r="BP161" s="7"/>
      <c r="BQ161" s="7"/>
      <c r="BR161" s="7"/>
      <c r="BS161" s="7"/>
      <c r="BT161" s="7">
        <v>0.44</v>
      </c>
      <c r="BU161" s="7"/>
      <c r="BV161" s="7"/>
      <c r="BW161" s="7"/>
      <c r="BX161" s="7"/>
      <c r="BY161" s="7"/>
      <c r="BZ161" s="7"/>
      <c r="CA161" s="7"/>
      <c r="CB161" s="7"/>
      <c r="CC161" s="7"/>
      <c r="CD161" s="7"/>
      <c r="CG161" s="41">
        <v>0</v>
      </c>
      <c r="DC161" s="41">
        <v>0</v>
      </c>
      <c r="DY161" s="7" t="s">
        <v>1931</v>
      </c>
      <c r="DZ161" s="7">
        <f t="shared" si="103"/>
        <v>0.45707531239446131</v>
      </c>
      <c r="EA161" s="41" t="s">
        <v>80</v>
      </c>
      <c r="EB161" s="41" t="s">
        <v>0</v>
      </c>
      <c r="EC161" s="41">
        <f t="shared" si="114"/>
        <v>1.8959999999999998E-2</v>
      </c>
      <c r="ED161" s="41">
        <f t="shared" si="104"/>
        <v>0</v>
      </c>
      <c r="EE161" s="41">
        <f t="shared" si="105"/>
        <v>0.11638</v>
      </c>
      <c r="EF161" s="41">
        <f t="shared" si="106"/>
        <v>0</v>
      </c>
      <c r="EG161" s="41">
        <f t="shared" si="107"/>
        <v>0</v>
      </c>
      <c r="EI161" s="5">
        <f t="shared" si="115"/>
        <v>59.940856467409652</v>
      </c>
      <c r="EJ161" s="3">
        <f t="shared" si="108"/>
        <v>1774.8487599999999</v>
      </c>
      <c r="EK161" s="3">
        <f t="shared" si="116"/>
        <v>0</v>
      </c>
      <c r="EL161" s="3">
        <f t="shared" si="117"/>
        <v>0</v>
      </c>
      <c r="EM161" s="3">
        <f t="shared" si="118"/>
        <v>0</v>
      </c>
      <c r="EN161" s="3">
        <f t="shared" si="119"/>
        <v>0</v>
      </c>
      <c r="EO161" s="3">
        <f t="shared" si="120"/>
        <v>0</v>
      </c>
      <c r="EP161" s="3">
        <f t="shared" si="121"/>
        <v>0</v>
      </c>
      <c r="EQ161" s="3">
        <f t="shared" si="122"/>
        <v>0</v>
      </c>
      <c r="ER161" s="3">
        <f t="shared" si="123"/>
        <v>0</v>
      </c>
      <c r="ES161" s="3">
        <f t="shared" si="124"/>
        <v>135.33999999999997</v>
      </c>
      <c r="ET161" s="3">
        <f t="shared" si="125"/>
        <v>0</v>
      </c>
      <c r="EU161" s="3">
        <f t="shared" si="126"/>
        <v>0</v>
      </c>
      <c r="EV161" s="3">
        <f t="shared" si="127"/>
        <v>0</v>
      </c>
      <c r="EW161" s="3">
        <f t="shared" si="128"/>
        <v>0</v>
      </c>
      <c r="EX161" s="3">
        <f t="shared" si="129"/>
        <v>0</v>
      </c>
      <c r="EY161" s="3">
        <f t="shared" si="130"/>
        <v>0</v>
      </c>
      <c r="EZ161" s="3">
        <f t="shared" si="131"/>
        <v>0</v>
      </c>
      <c r="FA161" s="3">
        <f t="shared" si="132"/>
        <v>0</v>
      </c>
      <c r="FB161" s="3">
        <f t="shared" si="133"/>
        <v>0</v>
      </c>
      <c r="FC161" s="3">
        <f t="shared" si="109"/>
        <v>0</v>
      </c>
      <c r="FD161" s="41">
        <f t="shared" si="134"/>
        <v>0</v>
      </c>
      <c r="FG161" s="3">
        <f t="shared" si="110"/>
        <v>0</v>
      </c>
      <c r="FH161" s="3">
        <f t="shared" si="111"/>
        <v>0</v>
      </c>
      <c r="FI161" s="3">
        <f t="shared" si="135"/>
        <v>0</v>
      </c>
      <c r="FJ161" s="3">
        <f t="shared" si="135"/>
        <v>0</v>
      </c>
      <c r="FK161" s="3">
        <f t="shared" si="101"/>
        <v>0</v>
      </c>
      <c r="FL161" s="3">
        <f t="shared" si="101"/>
        <v>0</v>
      </c>
      <c r="FM161" s="3">
        <f t="shared" si="101"/>
        <v>0</v>
      </c>
      <c r="FN161" s="3">
        <f t="shared" si="101"/>
        <v>0</v>
      </c>
      <c r="FO161" s="3">
        <f t="shared" si="101"/>
        <v>0</v>
      </c>
      <c r="FP161" s="3">
        <f t="shared" si="101"/>
        <v>0</v>
      </c>
      <c r="FQ161" s="3">
        <f t="shared" si="100"/>
        <v>0</v>
      </c>
      <c r="FR161" s="3">
        <f t="shared" si="136"/>
        <v>0</v>
      </c>
      <c r="FS161" s="3">
        <f t="shared" si="136"/>
        <v>0</v>
      </c>
      <c r="FT161" s="3">
        <f t="shared" si="136"/>
        <v>0</v>
      </c>
      <c r="FU161" s="3">
        <f t="shared" si="137"/>
        <v>0</v>
      </c>
      <c r="FV161" s="3">
        <f t="shared" si="137"/>
        <v>0</v>
      </c>
      <c r="FW161" s="3">
        <f t="shared" si="137"/>
        <v>0</v>
      </c>
      <c r="FX161" s="3">
        <f t="shared" si="138"/>
        <v>0</v>
      </c>
      <c r="FY161" s="3">
        <f t="shared" si="139"/>
        <v>0</v>
      </c>
      <c r="FZ161" s="3">
        <f t="shared" si="140"/>
        <v>0</v>
      </c>
      <c r="GA161" s="3">
        <f t="shared" si="141"/>
        <v>0</v>
      </c>
      <c r="GB161" s="41" t="s">
        <v>0</v>
      </c>
      <c r="GC161" s="41">
        <f t="shared" si="112"/>
        <v>29.61</v>
      </c>
      <c r="GD161" s="4">
        <f t="shared" si="113"/>
        <v>0.45707531239446131</v>
      </c>
      <c r="GE161" s="41">
        <f t="shared" si="142"/>
        <v>13.533999999999999</v>
      </c>
      <c r="GI161" s="41" t="s">
        <v>0</v>
      </c>
    </row>
    <row r="162" spans="1:191" x14ac:dyDescent="0.55000000000000004">
      <c r="A162" s="41" t="s">
        <v>1933</v>
      </c>
      <c r="B162" s="41" t="s">
        <v>60</v>
      </c>
      <c r="C162" s="25" t="s">
        <v>89</v>
      </c>
      <c r="D162" s="25" t="s">
        <v>62</v>
      </c>
      <c r="E162" s="41" t="s">
        <v>1790</v>
      </c>
      <c r="F162" s="41">
        <v>0</v>
      </c>
      <c r="G162" s="41" t="s">
        <v>67</v>
      </c>
      <c r="H162" s="41">
        <v>0</v>
      </c>
      <c r="I162" s="41">
        <v>0</v>
      </c>
      <c r="J162" s="41">
        <v>0.133824</v>
      </c>
      <c r="K162" s="41">
        <v>0</v>
      </c>
      <c r="L162" s="41">
        <v>0</v>
      </c>
      <c r="M162" s="7" t="s">
        <v>2189</v>
      </c>
      <c r="N162" s="41" t="s">
        <v>349</v>
      </c>
      <c r="O162" s="41" t="s">
        <v>89</v>
      </c>
      <c r="P162" s="41" t="s">
        <v>1878</v>
      </c>
      <c r="Q162" s="41" t="s">
        <v>1914</v>
      </c>
      <c r="S162" s="41">
        <v>0</v>
      </c>
      <c r="AO162" s="7">
        <v>0</v>
      </c>
      <c r="AP162" s="7"/>
      <c r="AQ162" s="7"/>
      <c r="AR162" s="7"/>
      <c r="AS162" s="7"/>
      <c r="AT162" s="7"/>
      <c r="AU162" s="7"/>
      <c r="AV162" s="7"/>
      <c r="AW162" s="7"/>
      <c r="AX162" s="7"/>
      <c r="AY162" s="7"/>
      <c r="AZ162" s="7"/>
      <c r="BA162" s="7"/>
      <c r="BB162" s="7"/>
      <c r="BC162" s="7"/>
      <c r="BD162" s="7"/>
      <c r="BE162" s="7"/>
      <c r="BF162" s="7"/>
      <c r="BG162" s="7"/>
      <c r="BK162" s="41">
        <v>32.64</v>
      </c>
      <c r="BL162" s="79">
        <v>0.1</v>
      </c>
      <c r="BM162" s="7"/>
      <c r="BN162" s="7"/>
      <c r="BO162" s="7"/>
      <c r="BP162" s="7"/>
      <c r="BQ162" s="7"/>
      <c r="BR162" s="7"/>
      <c r="BS162" s="7"/>
      <c r="BT162" s="7">
        <v>0.41</v>
      </c>
      <c r="BU162" s="7"/>
      <c r="BV162" s="7"/>
      <c r="BW162" s="7"/>
      <c r="BX162" s="7"/>
      <c r="BY162" s="7"/>
      <c r="BZ162" s="7"/>
      <c r="CA162" s="7"/>
      <c r="CB162" s="7"/>
      <c r="CC162" s="7"/>
      <c r="CD162" s="7"/>
      <c r="CG162" s="41">
        <v>0</v>
      </c>
      <c r="DC162" s="41">
        <v>0</v>
      </c>
      <c r="DY162" s="7" t="s">
        <v>1931</v>
      </c>
      <c r="DZ162" s="7">
        <f t="shared" si="103"/>
        <v>0.41</v>
      </c>
      <c r="EA162" s="41" t="s">
        <v>80</v>
      </c>
      <c r="EB162" s="41" t="s">
        <v>0</v>
      </c>
      <c r="EC162" s="41">
        <f t="shared" si="114"/>
        <v>0</v>
      </c>
      <c r="ED162" s="41">
        <f t="shared" si="104"/>
        <v>0</v>
      </c>
      <c r="EE162" s="41">
        <f t="shared" si="105"/>
        <v>0.133824</v>
      </c>
      <c r="EF162" s="41">
        <f t="shared" si="106"/>
        <v>0</v>
      </c>
      <c r="EG162" s="41">
        <f t="shared" si="107"/>
        <v>0</v>
      </c>
      <c r="EI162" s="5">
        <f t="shared" si="115"/>
        <v>60.293015999999994</v>
      </c>
      <c r="EJ162" s="3">
        <f t="shared" si="108"/>
        <v>1967.9640422399998</v>
      </c>
      <c r="EK162" s="3">
        <f t="shared" si="116"/>
        <v>32.640000000000008</v>
      </c>
      <c r="EL162" s="3">
        <f t="shared" si="117"/>
        <v>0</v>
      </c>
      <c r="EM162" s="3">
        <f t="shared" si="118"/>
        <v>0</v>
      </c>
      <c r="EN162" s="3">
        <f t="shared" si="119"/>
        <v>0</v>
      </c>
      <c r="EO162" s="3">
        <f t="shared" si="120"/>
        <v>0</v>
      </c>
      <c r="EP162" s="3">
        <f t="shared" si="121"/>
        <v>0</v>
      </c>
      <c r="EQ162" s="3">
        <f t="shared" si="122"/>
        <v>0</v>
      </c>
      <c r="ER162" s="3">
        <f t="shared" si="123"/>
        <v>0</v>
      </c>
      <c r="ES162" s="3">
        <f t="shared" si="124"/>
        <v>133.82399999999998</v>
      </c>
      <c r="ET162" s="3">
        <f t="shared" si="125"/>
        <v>0</v>
      </c>
      <c r="EU162" s="3">
        <f t="shared" si="126"/>
        <v>0</v>
      </c>
      <c r="EV162" s="3">
        <f t="shared" si="127"/>
        <v>0</v>
      </c>
      <c r="EW162" s="3">
        <f t="shared" si="128"/>
        <v>0</v>
      </c>
      <c r="EX162" s="3">
        <f t="shared" si="129"/>
        <v>0</v>
      </c>
      <c r="EY162" s="3">
        <f t="shared" si="130"/>
        <v>0</v>
      </c>
      <c r="EZ162" s="3">
        <f t="shared" si="131"/>
        <v>0</v>
      </c>
      <c r="FA162" s="3">
        <f t="shared" si="132"/>
        <v>0</v>
      </c>
      <c r="FB162" s="3">
        <f t="shared" si="133"/>
        <v>0</v>
      </c>
      <c r="FC162" s="3">
        <f t="shared" si="109"/>
        <v>0</v>
      </c>
      <c r="FD162" s="41">
        <f t="shared" si="134"/>
        <v>0</v>
      </c>
      <c r="FG162" s="3">
        <f t="shared" si="110"/>
        <v>0</v>
      </c>
      <c r="FH162" s="3">
        <f t="shared" si="111"/>
        <v>0</v>
      </c>
      <c r="FI162" s="3">
        <f t="shared" si="135"/>
        <v>0</v>
      </c>
      <c r="FJ162" s="3">
        <f t="shared" si="135"/>
        <v>0</v>
      </c>
      <c r="FK162" s="3">
        <f t="shared" si="101"/>
        <v>0</v>
      </c>
      <c r="FL162" s="3">
        <f t="shared" si="101"/>
        <v>0</v>
      </c>
      <c r="FM162" s="3">
        <f t="shared" si="101"/>
        <v>0</v>
      </c>
      <c r="FN162" s="3">
        <f t="shared" si="101"/>
        <v>0</v>
      </c>
      <c r="FO162" s="3">
        <f t="shared" si="101"/>
        <v>0</v>
      </c>
      <c r="FP162" s="3">
        <f t="shared" si="101"/>
        <v>0</v>
      </c>
      <c r="FQ162" s="3">
        <f t="shared" si="100"/>
        <v>0</v>
      </c>
      <c r="FR162" s="3">
        <f t="shared" si="136"/>
        <v>0</v>
      </c>
      <c r="FS162" s="3">
        <f t="shared" si="136"/>
        <v>0</v>
      </c>
      <c r="FT162" s="3">
        <f t="shared" si="136"/>
        <v>0</v>
      </c>
      <c r="FU162" s="3">
        <f t="shared" si="137"/>
        <v>0</v>
      </c>
      <c r="FV162" s="3">
        <f t="shared" si="137"/>
        <v>0</v>
      </c>
      <c r="FW162" s="3">
        <f t="shared" si="137"/>
        <v>0</v>
      </c>
      <c r="FX162" s="3">
        <f t="shared" si="138"/>
        <v>0</v>
      </c>
      <c r="FY162" s="3">
        <f t="shared" si="139"/>
        <v>0</v>
      </c>
      <c r="FZ162" s="3">
        <f t="shared" si="140"/>
        <v>0</v>
      </c>
      <c r="GA162" s="3">
        <f t="shared" si="141"/>
        <v>0</v>
      </c>
      <c r="GB162" s="41" t="s">
        <v>0</v>
      </c>
      <c r="GC162" s="41">
        <f t="shared" si="112"/>
        <v>32.64</v>
      </c>
      <c r="GD162" s="4">
        <f t="shared" si="113"/>
        <v>0.41</v>
      </c>
      <c r="GE162" s="41">
        <f>GC162*GD162</f>
        <v>13.382399999999999</v>
      </c>
      <c r="GI162" s="41" t="s">
        <v>0</v>
      </c>
    </row>
    <row r="163" spans="1:191" x14ac:dyDescent="0.55000000000000004">
      <c r="A163" s="41" t="s">
        <v>1112</v>
      </c>
      <c r="B163" s="41" t="s">
        <v>107</v>
      </c>
      <c r="C163" s="41" t="s">
        <v>61</v>
      </c>
      <c r="D163" s="41" t="s">
        <v>66</v>
      </c>
      <c r="E163" s="41" t="s">
        <v>1791</v>
      </c>
      <c r="F163" s="41">
        <v>0</v>
      </c>
      <c r="G163" s="41" t="s">
        <v>113</v>
      </c>
      <c r="H163" s="41">
        <v>0.30599999999999999</v>
      </c>
      <c r="I163" s="41">
        <v>0.37800000000000006</v>
      </c>
      <c r="J163" s="41">
        <v>0.6</v>
      </c>
      <c r="K163" s="41">
        <v>0.21600000000000003</v>
      </c>
      <c r="L163" s="41">
        <v>0.29699999999999999</v>
      </c>
      <c r="M163" s="7" t="s">
        <v>111</v>
      </c>
      <c r="N163" s="41" t="s">
        <v>112</v>
      </c>
      <c r="O163" s="41" t="s">
        <v>1791</v>
      </c>
      <c r="P163" s="41" t="s">
        <v>1900</v>
      </c>
      <c r="Q163" s="41" t="s">
        <v>1900</v>
      </c>
      <c r="S163" s="41">
        <v>34</v>
      </c>
      <c r="AB163" s="41">
        <v>0.9</v>
      </c>
      <c r="AC163" s="41">
        <v>0.1</v>
      </c>
      <c r="AO163" s="7">
        <v>42</v>
      </c>
      <c r="AP163" s="7"/>
      <c r="AQ163" s="7"/>
      <c r="AR163" s="7"/>
      <c r="AS163" s="7"/>
      <c r="AT163" s="7"/>
      <c r="AU163" s="7"/>
      <c r="AV163" s="7"/>
      <c r="AW163" s="7"/>
      <c r="AX163" s="7">
        <v>0.9</v>
      </c>
      <c r="AY163" s="7">
        <v>0.1</v>
      </c>
      <c r="AZ163" s="7"/>
      <c r="BA163" s="7"/>
      <c r="BB163" s="7"/>
      <c r="BC163" s="7"/>
      <c r="BD163" s="7"/>
      <c r="BE163" s="7"/>
      <c r="BF163" s="7"/>
      <c r="BG163" s="7"/>
      <c r="BK163" s="41">
        <v>60</v>
      </c>
      <c r="BL163" s="7"/>
      <c r="BM163" s="7"/>
      <c r="BN163" s="7"/>
      <c r="BO163" s="7"/>
      <c r="BP163" s="7"/>
      <c r="BQ163" s="7"/>
      <c r="BR163" s="7"/>
      <c r="BS163" s="7"/>
      <c r="BT163" s="81">
        <v>1</v>
      </c>
      <c r="BU163" s="7">
        <v>0.1</v>
      </c>
      <c r="BV163" s="7"/>
      <c r="BW163" s="7"/>
      <c r="BX163" s="7"/>
      <c r="BY163" s="7"/>
      <c r="BZ163" s="7"/>
      <c r="CA163" s="7"/>
      <c r="CB163" s="7"/>
      <c r="CC163" s="7"/>
      <c r="CD163" s="7"/>
      <c r="CG163" s="41">
        <v>24</v>
      </c>
      <c r="CP163" s="41">
        <v>0.9</v>
      </c>
      <c r="CQ163" s="41">
        <v>0.1</v>
      </c>
      <c r="CV163" s="41">
        <v>33</v>
      </c>
      <c r="CW163" s="41">
        <v>0.9</v>
      </c>
      <c r="DC163" s="41">
        <v>33</v>
      </c>
      <c r="DL163" s="41">
        <v>0.9</v>
      </c>
      <c r="DM163" s="41">
        <v>0.1</v>
      </c>
      <c r="DY163" s="7" t="s">
        <v>1880</v>
      </c>
      <c r="DZ163" s="7">
        <f t="shared" si="103"/>
        <v>0.94411764705882362</v>
      </c>
      <c r="EA163" s="41" t="s">
        <v>64</v>
      </c>
      <c r="EB163" s="41" t="s">
        <v>0</v>
      </c>
      <c r="EC163" s="41">
        <f t="shared" si="114"/>
        <v>0.30599999999999999</v>
      </c>
      <c r="ED163" s="41">
        <f t="shared" si="104"/>
        <v>0.37800000000000006</v>
      </c>
      <c r="EE163" s="41">
        <f t="shared" si="105"/>
        <v>0.6</v>
      </c>
      <c r="EF163" s="41">
        <f t="shared" si="106"/>
        <v>0.21600000000000003</v>
      </c>
      <c r="EG163" s="41">
        <f t="shared" si="107"/>
        <v>0.29699999999999999</v>
      </c>
      <c r="EI163" s="5">
        <f t="shared" si="115"/>
        <v>196.43111223529411</v>
      </c>
      <c r="EJ163" s="3">
        <f t="shared" si="108"/>
        <v>26714.631264</v>
      </c>
      <c r="EK163" s="3">
        <f t="shared" si="116"/>
        <v>0</v>
      </c>
      <c r="EL163" s="3">
        <f t="shared" si="117"/>
        <v>0</v>
      </c>
      <c r="EM163" s="3">
        <f t="shared" si="118"/>
        <v>0</v>
      </c>
      <c r="EN163" s="3">
        <f t="shared" si="119"/>
        <v>0</v>
      </c>
      <c r="EO163" s="3">
        <f t="shared" si="120"/>
        <v>0</v>
      </c>
      <c r="EP163" s="3">
        <f t="shared" si="121"/>
        <v>0</v>
      </c>
      <c r="EQ163" s="3">
        <f t="shared" si="122"/>
        <v>0</v>
      </c>
      <c r="ER163" s="3">
        <f t="shared" si="123"/>
        <v>0</v>
      </c>
      <c r="ES163" s="3">
        <f t="shared" si="124"/>
        <v>1284</v>
      </c>
      <c r="ET163" s="3">
        <f t="shared" si="125"/>
        <v>136.00000000000003</v>
      </c>
      <c r="EU163" s="3">
        <f t="shared" si="126"/>
        <v>0</v>
      </c>
      <c r="EV163" s="3">
        <f t="shared" si="127"/>
        <v>0</v>
      </c>
      <c r="EW163" s="3">
        <f t="shared" si="128"/>
        <v>0</v>
      </c>
      <c r="EX163" s="3">
        <f t="shared" si="129"/>
        <v>0</v>
      </c>
      <c r="EY163" s="3">
        <f t="shared" si="130"/>
        <v>0</v>
      </c>
      <c r="EZ163" s="3">
        <f t="shared" si="131"/>
        <v>0</v>
      </c>
      <c r="FA163" s="3">
        <f t="shared" si="132"/>
        <v>0</v>
      </c>
      <c r="FB163" s="3">
        <f t="shared" si="133"/>
        <v>0</v>
      </c>
      <c r="FC163" s="3">
        <f t="shared" si="109"/>
        <v>0</v>
      </c>
      <c r="FD163" s="41">
        <f t="shared" si="134"/>
        <v>0</v>
      </c>
      <c r="FF163" s="5">
        <f>FG163/(CG163+DC163)</f>
        <v>203.60226505263162</v>
      </c>
      <c r="FG163" s="3">
        <f t="shared" si="110"/>
        <v>11605.329108000002</v>
      </c>
      <c r="FH163" s="3">
        <f t="shared" si="111"/>
        <v>0</v>
      </c>
      <c r="FI163" s="3">
        <f t="shared" si="135"/>
        <v>0</v>
      </c>
      <c r="FJ163" s="3">
        <f t="shared" si="135"/>
        <v>0</v>
      </c>
      <c r="FK163" s="3">
        <f t="shared" si="101"/>
        <v>0</v>
      </c>
      <c r="FL163" s="3">
        <f t="shared" si="101"/>
        <v>0</v>
      </c>
      <c r="FM163" s="3">
        <f t="shared" si="101"/>
        <v>0</v>
      </c>
      <c r="FN163" s="3">
        <f t="shared" si="101"/>
        <v>0</v>
      </c>
      <c r="FO163" s="3">
        <f t="shared" si="101"/>
        <v>0</v>
      </c>
      <c r="FP163" s="3">
        <f t="shared" si="101"/>
        <v>513</v>
      </c>
      <c r="FQ163" s="3">
        <f t="shared" si="100"/>
        <v>57.000000000000007</v>
      </c>
      <c r="FR163" s="3">
        <f t="shared" si="136"/>
        <v>0</v>
      </c>
      <c r="FS163" s="3">
        <f t="shared" si="136"/>
        <v>0</v>
      </c>
      <c r="FT163" s="3">
        <f t="shared" si="136"/>
        <v>0</v>
      </c>
      <c r="FU163" s="3">
        <f t="shared" si="137"/>
        <v>0</v>
      </c>
      <c r="FV163" s="3">
        <f t="shared" si="137"/>
        <v>7920</v>
      </c>
      <c r="FW163" s="3">
        <f t="shared" si="137"/>
        <v>216</v>
      </c>
      <c r="FX163" s="3">
        <f t="shared" si="138"/>
        <v>0</v>
      </c>
      <c r="FY163" s="3">
        <f t="shared" si="139"/>
        <v>0</v>
      </c>
      <c r="FZ163" s="3">
        <f t="shared" si="140"/>
        <v>0</v>
      </c>
      <c r="GA163" s="3">
        <f t="shared" si="141"/>
        <v>0</v>
      </c>
      <c r="GB163" s="41" t="s">
        <v>0</v>
      </c>
      <c r="GC163" s="41">
        <f t="shared" si="112"/>
        <v>136</v>
      </c>
      <c r="GD163" s="4">
        <f t="shared" si="113"/>
        <v>0.94411764705882362</v>
      </c>
      <c r="GE163" s="41">
        <f t="shared" ref="GE163:GE226" si="143">GC163*GD163</f>
        <v>128.4</v>
      </c>
      <c r="GF163" s="41">
        <f>CG163+DC163</f>
        <v>57</v>
      </c>
      <c r="GG163" s="41">
        <f>(CG163*CP163+DC163*DL163)/GF163</f>
        <v>0.89999999999999991</v>
      </c>
      <c r="GH163" s="41">
        <f t="shared" ref="GH163" si="144">GF163*GG163</f>
        <v>51.3</v>
      </c>
      <c r="GI163" s="41" t="s">
        <v>0</v>
      </c>
    </row>
    <row r="164" spans="1:191" x14ac:dyDescent="0.55000000000000004">
      <c r="A164" s="41" t="s">
        <v>1113</v>
      </c>
      <c r="B164" s="41" t="s">
        <v>107</v>
      </c>
      <c r="C164" s="41" t="s">
        <v>69</v>
      </c>
      <c r="D164" s="41" t="s">
        <v>66</v>
      </c>
      <c r="E164" s="41" t="s">
        <v>1791</v>
      </c>
      <c r="F164" s="41">
        <v>0</v>
      </c>
      <c r="G164" s="25" t="s">
        <v>1748</v>
      </c>
      <c r="H164" s="41">
        <v>0</v>
      </c>
      <c r="I164" s="41">
        <v>0</v>
      </c>
      <c r="J164" s="41">
        <v>1.5275000000000001</v>
      </c>
      <c r="K164" s="41">
        <v>0</v>
      </c>
      <c r="L164" s="41">
        <v>0</v>
      </c>
      <c r="M164" s="41" t="s">
        <v>114</v>
      </c>
      <c r="N164" s="41" t="s">
        <v>115</v>
      </c>
      <c r="O164" s="41" t="s">
        <v>1791</v>
      </c>
      <c r="P164" s="41" t="s">
        <v>1902</v>
      </c>
      <c r="Q164" s="41" t="s">
        <v>1902</v>
      </c>
      <c r="S164" s="41">
        <v>0</v>
      </c>
      <c r="AO164" s="7">
        <v>0</v>
      </c>
      <c r="AP164" s="7"/>
      <c r="AQ164" s="7"/>
      <c r="AR164" s="7"/>
      <c r="AS164" s="7"/>
      <c r="AT164" s="7"/>
      <c r="AU164" s="7"/>
      <c r="AV164" s="7"/>
      <c r="AW164" s="7"/>
      <c r="AX164" s="7"/>
      <c r="AY164" s="7"/>
      <c r="AZ164" s="7"/>
      <c r="BA164" s="7"/>
      <c r="BB164" s="7"/>
      <c r="BC164" s="7"/>
      <c r="BD164" s="7"/>
      <c r="BE164" s="7"/>
      <c r="BF164" s="7"/>
      <c r="BG164" s="7"/>
      <c r="BK164" s="41">
        <v>162.5</v>
      </c>
      <c r="BL164" s="7"/>
      <c r="BM164" s="7"/>
      <c r="BN164" s="7"/>
      <c r="BO164" s="7"/>
      <c r="BP164" s="7"/>
      <c r="BQ164" s="7"/>
      <c r="BR164" s="7"/>
      <c r="BS164" s="7"/>
      <c r="BT164" s="7">
        <v>0.94</v>
      </c>
      <c r="BU164" s="7">
        <v>0.09</v>
      </c>
      <c r="BV164" s="7"/>
      <c r="BW164" s="7"/>
      <c r="BX164" s="7"/>
      <c r="BY164" s="7"/>
      <c r="BZ164" s="7"/>
      <c r="CA164" s="7"/>
      <c r="CB164" s="7"/>
      <c r="CC164" s="7"/>
      <c r="CD164" s="7"/>
      <c r="CG164" s="41">
        <v>0</v>
      </c>
      <c r="DC164" s="41">
        <v>0</v>
      </c>
      <c r="DY164" s="7" t="s">
        <v>1880</v>
      </c>
      <c r="DZ164" s="7">
        <f t="shared" si="103"/>
        <v>0.94</v>
      </c>
      <c r="EA164" s="41" t="s">
        <v>64</v>
      </c>
      <c r="EB164" s="41" t="s">
        <v>0</v>
      </c>
      <c r="EC164" s="41">
        <f>S164*AB164/100</f>
        <v>0</v>
      </c>
      <c r="ED164" s="41">
        <f>AO164*AX164/100</f>
        <v>0</v>
      </c>
      <c r="EE164" s="41">
        <f>BK164*BT164/100</f>
        <v>1.5275000000000001</v>
      </c>
      <c r="EF164" s="41">
        <f>CG164*CP164/100</f>
        <v>0</v>
      </c>
      <c r="EG164" s="41">
        <f>DC164*DL164/100</f>
        <v>0</v>
      </c>
      <c r="EI164" s="5">
        <f t="shared" si="115"/>
        <v>188.62917159999998</v>
      </c>
      <c r="EJ164" s="3">
        <f t="shared" si="108"/>
        <v>30652.240384999997</v>
      </c>
      <c r="EK164" s="3">
        <f t="shared" si="116"/>
        <v>0</v>
      </c>
      <c r="EL164" s="3">
        <f t="shared" si="117"/>
        <v>0</v>
      </c>
      <c r="EM164" s="3">
        <f t="shared" si="118"/>
        <v>0</v>
      </c>
      <c r="EN164" s="3">
        <f t="shared" si="119"/>
        <v>0</v>
      </c>
      <c r="EO164" s="3">
        <f t="shared" si="120"/>
        <v>0</v>
      </c>
      <c r="EP164" s="3">
        <f t="shared" si="121"/>
        <v>0</v>
      </c>
      <c r="EQ164" s="3">
        <f t="shared" si="122"/>
        <v>0</v>
      </c>
      <c r="ER164" s="3">
        <f t="shared" si="123"/>
        <v>0</v>
      </c>
      <c r="ES164" s="3">
        <f t="shared" si="124"/>
        <v>1527.5</v>
      </c>
      <c r="ET164" s="3">
        <f t="shared" si="125"/>
        <v>146.25</v>
      </c>
      <c r="EU164" s="3">
        <f t="shared" si="126"/>
        <v>0</v>
      </c>
      <c r="EV164" s="3">
        <f t="shared" si="127"/>
        <v>0</v>
      </c>
      <c r="EW164" s="3">
        <f t="shared" si="128"/>
        <v>0</v>
      </c>
      <c r="EX164" s="3">
        <f t="shared" si="129"/>
        <v>0</v>
      </c>
      <c r="EY164" s="3">
        <f t="shared" si="130"/>
        <v>0</v>
      </c>
      <c r="EZ164" s="3">
        <f t="shared" si="131"/>
        <v>0</v>
      </c>
      <c r="FA164" s="3">
        <f t="shared" si="132"/>
        <v>0</v>
      </c>
      <c r="FB164" s="3">
        <f t="shared" si="133"/>
        <v>0</v>
      </c>
      <c r="FC164" s="3">
        <f t="shared" si="109"/>
        <v>0</v>
      </c>
      <c r="FD164" s="41">
        <f t="shared" si="134"/>
        <v>0</v>
      </c>
      <c r="FG164" s="3">
        <f t="shared" si="110"/>
        <v>0</v>
      </c>
      <c r="FH164" s="3">
        <f t="shared" si="111"/>
        <v>0</v>
      </c>
      <c r="FI164" s="3">
        <f t="shared" si="135"/>
        <v>0</v>
      </c>
      <c r="FJ164" s="3">
        <f t="shared" si="135"/>
        <v>0</v>
      </c>
      <c r="FK164" s="3">
        <f t="shared" si="101"/>
        <v>0</v>
      </c>
      <c r="FL164" s="3">
        <f t="shared" si="101"/>
        <v>0</v>
      </c>
      <c r="FM164" s="3">
        <f t="shared" si="101"/>
        <v>0</v>
      </c>
      <c r="FN164" s="3">
        <f t="shared" si="101"/>
        <v>0</v>
      </c>
      <c r="FO164" s="3">
        <f t="shared" si="101"/>
        <v>0</v>
      </c>
      <c r="FP164" s="3">
        <f t="shared" si="101"/>
        <v>0</v>
      </c>
      <c r="FQ164" s="3">
        <f t="shared" si="100"/>
        <v>0</v>
      </c>
      <c r="FR164" s="3">
        <f t="shared" si="136"/>
        <v>0</v>
      </c>
      <c r="FS164" s="3">
        <f t="shared" si="136"/>
        <v>0</v>
      </c>
      <c r="FT164" s="3">
        <f t="shared" si="136"/>
        <v>0</v>
      </c>
      <c r="FU164" s="3">
        <f t="shared" si="137"/>
        <v>0</v>
      </c>
      <c r="FV164" s="3">
        <f t="shared" si="137"/>
        <v>0</v>
      </c>
      <c r="FW164" s="3">
        <f t="shared" si="137"/>
        <v>0</v>
      </c>
      <c r="FX164" s="3">
        <f t="shared" si="138"/>
        <v>0</v>
      </c>
      <c r="FY164" s="3">
        <f t="shared" si="139"/>
        <v>0</v>
      </c>
      <c r="FZ164" s="3">
        <f t="shared" si="140"/>
        <v>0</v>
      </c>
      <c r="GA164" s="3">
        <f t="shared" si="141"/>
        <v>0</v>
      </c>
      <c r="GB164" s="41" t="s">
        <v>0</v>
      </c>
      <c r="GC164" s="41">
        <f t="shared" si="112"/>
        <v>162.5</v>
      </c>
      <c r="GD164" s="4">
        <f t="shared" si="113"/>
        <v>0.94</v>
      </c>
      <c r="GE164" s="41">
        <f t="shared" si="143"/>
        <v>152.75</v>
      </c>
      <c r="GI164" s="41" t="s">
        <v>0</v>
      </c>
    </row>
    <row r="165" spans="1:191" x14ac:dyDescent="0.55000000000000004">
      <c r="A165" s="41" t="s">
        <v>1114</v>
      </c>
      <c r="B165" s="41" t="s">
        <v>107</v>
      </c>
      <c r="C165" s="41" t="s">
        <v>69</v>
      </c>
      <c r="D165" s="41" t="s">
        <v>66</v>
      </c>
      <c r="E165" s="41" t="s">
        <v>1791</v>
      </c>
      <c r="F165" s="41">
        <v>0</v>
      </c>
      <c r="G165" s="25" t="s">
        <v>113</v>
      </c>
      <c r="H165" s="41">
        <v>0</v>
      </c>
      <c r="I165" s="41">
        <v>0.74159999999999993</v>
      </c>
      <c r="J165" s="41">
        <v>0.57240000000000002</v>
      </c>
      <c r="K165" s="41">
        <v>0</v>
      </c>
      <c r="L165" s="41">
        <v>0</v>
      </c>
      <c r="M165" s="41" t="s">
        <v>116</v>
      </c>
      <c r="N165" s="41" t="s">
        <v>117</v>
      </c>
      <c r="O165" s="41" t="s">
        <v>1791</v>
      </c>
      <c r="P165" s="41" t="s">
        <v>1900</v>
      </c>
      <c r="Q165" s="41" t="s">
        <v>1900</v>
      </c>
      <c r="S165" s="41">
        <v>0</v>
      </c>
      <c r="AO165" s="7">
        <v>72</v>
      </c>
      <c r="AP165" s="7"/>
      <c r="AQ165" s="7"/>
      <c r="AR165" s="7"/>
      <c r="AS165" s="7"/>
      <c r="AT165" s="7"/>
      <c r="AU165" s="7"/>
      <c r="AV165" s="7"/>
      <c r="AW165" s="7"/>
      <c r="AX165" s="7">
        <v>1.03</v>
      </c>
      <c r="AY165" s="7">
        <v>7.0000000000000007E-2</v>
      </c>
      <c r="AZ165" s="7"/>
      <c r="BA165" s="7"/>
      <c r="BB165" s="7"/>
      <c r="BC165" s="7"/>
      <c r="BD165" s="7"/>
      <c r="BE165" s="7"/>
      <c r="BF165" s="7"/>
      <c r="BG165" s="7"/>
      <c r="BK165" s="41">
        <v>53</v>
      </c>
      <c r="BL165" s="7"/>
      <c r="BM165" s="7"/>
      <c r="BN165" s="7"/>
      <c r="BO165" s="7"/>
      <c r="BP165" s="7"/>
      <c r="BQ165" s="7"/>
      <c r="BR165" s="7"/>
      <c r="BS165" s="7"/>
      <c r="BT165" s="7">
        <v>1.08</v>
      </c>
      <c r="BU165" s="7">
        <v>0.06</v>
      </c>
      <c r="BV165" s="7"/>
      <c r="BW165" s="7"/>
      <c r="BX165" s="7"/>
      <c r="BY165" s="7"/>
      <c r="BZ165" s="7"/>
      <c r="CA165" s="7"/>
      <c r="CB165" s="7"/>
      <c r="CC165" s="7"/>
      <c r="CD165" s="7"/>
      <c r="CG165" s="41">
        <v>0</v>
      </c>
      <c r="DC165" s="41">
        <v>0</v>
      </c>
      <c r="DY165" s="7" t="s">
        <v>1880</v>
      </c>
      <c r="DZ165" s="7">
        <f t="shared" si="103"/>
        <v>1.0512000000000001</v>
      </c>
      <c r="EA165" s="41" t="s">
        <v>64</v>
      </c>
      <c r="EB165" s="41" t="s">
        <v>0</v>
      </c>
      <c r="EC165" s="41">
        <f>S165*AB165/100</f>
        <v>0</v>
      </c>
      <c r="ED165" s="41">
        <f>AO165*AX165/100</f>
        <v>0.74159999999999993</v>
      </c>
      <c r="EE165" s="41">
        <f>BK165*BT165/100</f>
        <v>0.57240000000000002</v>
      </c>
      <c r="EF165" s="41">
        <f>CG165*CP165/100</f>
        <v>0</v>
      </c>
      <c r="EG165" s="41">
        <f>DC165*DL165/100</f>
        <v>0</v>
      </c>
      <c r="EI165" s="5">
        <f t="shared" si="115"/>
        <v>185.60896698239998</v>
      </c>
      <c r="EJ165" s="3">
        <f t="shared" si="108"/>
        <v>23201.120872799998</v>
      </c>
      <c r="EK165" s="3">
        <f t="shared" si="116"/>
        <v>0</v>
      </c>
      <c r="EL165" s="3">
        <f t="shared" si="117"/>
        <v>0</v>
      </c>
      <c r="EM165" s="3">
        <f t="shared" si="118"/>
        <v>0</v>
      </c>
      <c r="EN165" s="3">
        <f t="shared" si="119"/>
        <v>0</v>
      </c>
      <c r="EO165" s="3">
        <f t="shared" si="120"/>
        <v>0</v>
      </c>
      <c r="EP165" s="3">
        <f t="shared" si="121"/>
        <v>0</v>
      </c>
      <c r="EQ165" s="3">
        <f t="shared" si="122"/>
        <v>0</v>
      </c>
      <c r="ER165" s="3">
        <f t="shared" si="123"/>
        <v>0</v>
      </c>
      <c r="ES165" s="3">
        <f t="shared" si="124"/>
        <v>1314</v>
      </c>
      <c r="ET165" s="3">
        <f t="shared" si="125"/>
        <v>82.2</v>
      </c>
      <c r="EU165" s="3">
        <f t="shared" si="126"/>
        <v>0</v>
      </c>
      <c r="EV165" s="3">
        <f t="shared" si="127"/>
        <v>0</v>
      </c>
      <c r="EW165" s="3">
        <f t="shared" si="128"/>
        <v>0</v>
      </c>
      <c r="EX165" s="3">
        <f t="shared" si="129"/>
        <v>0</v>
      </c>
      <c r="EY165" s="3">
        <f t="shared" si="130"/>
        <v>0</v>
      </c>
      <c r="EZ165" s="3">
        <f t="shared" si="131"/>
        <v>0</v>
      </c>
      <c r="FA165" s="3">
        <f t="shared" si="132"/>
        <v>0</v>
      </c>
      <c r="FB165" s="3">
        <f t="shared" si="133"/>
        <v>0</v>
      </c>
      <c r="FC165" s="3">
        <f t="shared" si="109"/>
        <v>0</v>
      </c>
      <c r="FD165" s="41">
        <f t="shared" si="134"/>
        <v>0</v>
      </c>
      <c r="FG165" s="3">
        <f t="shared" si="110"/>
        <v>0</v>
      </c>
      <c r="FH165" s="3">
        <f t="shared" si="111"/>
        <v>0</v>
      </c>
      <c r="FI165" s="3">
        <f t="shared" si="135"/>
        <v>0</v>
      </c>
      <c r="FJ165" s="3">
        <f t="shared" si="135"/>
        <v>0</v>
      </c>
      <c r="FK165" s="3">
        <f t="shared" si="101"/>
        <v>0</v>
      </c>
      <c r="FL165" s="3">
        <f t="shared" si="101"/>
        <v>0</v>
      </c>
      <c r="FM165" s="3">
        <f t="shared" si="101"/>
        <v>0</v>
      </c>
      <c r="FN165" s="3">
        <f t="shared" ref="FN165:FQ228" si="145">1000*(CN165*$CG165+DJ165*$DC165)/100</f>
        <v>0</v>
      </c>
      <c r="FO165" s="3">
        <f t="shared" si="145"/>
        <v>0</v>
      </c>
      <c r="FP165" s="3">
        <f t="shared" si="145"/>
        <v>0</v>
      </c>
      <c r="FQ165" s="3">
        <f t="shared" si="100"/>
        <v>0</v>
      </c>
      <c r="FR165" s="3">
        <f t="shared" si="136"/>
        <v>0</v>
      </c>
      <c r="FS165" s="3">
        <f t="shared" si="136"/>
        <v>0</v>
      </c>
      <c r="FT165" s="3">
        <f t="shared" si="136"/>
        <v>0</v>
      </c>
      <c r="FU165" s="3">
        <f t="shared" si="137"/>
        <v>0</v>
      </c>
      <c r="FV165" s="3">
        <f t="shared" si="137"/>
        <v>0</v>
      </c>
      <c r="FW165" s="3">
        <f t="shared" si="137"/>
        <v>0</v>
      </c>
      <c r="FX165" s="3">
        <f t="shared" si="138"/>
        <v>0</v>
      </c>
      <c r="FY165" s="3">
        <f t="shared" si="139"/>
        <v>0</v>
      </c>
      <c r="FZ165" s="3">
        <f t="shared" si="140"/>
        <v>0</v>
      </c>
      <c r="GA165" s="3">
        <f t="shared" si="141"/>
        <v>0</v>
      </c>
      <c r="GB165" s="41" t="s">
        <v>0</v>
      </c>
      <c r="GC165" s="41">
        <f t="shared" si="112"/>
        <v>125</v>
      </c>
      <c r="GD165" s="4">
        <f t="shared" si="113"/>
        <v>1.0512000000000001</v>
      </c>
      <c r="GE165" s="41">
        <f t="shared" si="143"/>
        <v>131.4</v>
      </c>
      <c r="GI165" s="41" t="s">
        <v>0</v>
      </c>
    </row>
    <row r="166" spans="1:191" x14ac:dyDescent="0.55000000000000004">
      <c r="A166" s="41" t="s">
        <v>1115</v>
      </c>
      <c r="B166" s="41" t="s">
        <v>107</v>
      </c>
      <c r="C166" s="41" t="s">
        <v>69</v>
      </c>
      <c r="D166" s="41" t="s">
        <v>66</v>
      </c>
      <c r="E166" s="41" t="s">
        <v>1791</v>
      </c>
      <c r="F166" s="41">
        <v>0</v>
      </c>
      <c r="G166" s="25" t="s">
        <v>113</v>
      </c>
      <c r="H166" s="41">
        <v>0</v>
      </c>
      <c r="I166" s="41">
        <v>0</v>
      </c>
      <c r="J166" s="41">
        <v>0.47600000000000003</v>
      </c>
      <c r="K166" s="41">
        <v>0</v>
      </c>
      <c r="L166" s="41">
        <v>0</v>
      </c>
      <c r="M166" s="41" t="s">
        <v>118</v>
      </c>
      <c r="N166" s="41" t="s">
        <v>119</v>
      </c>
      <c r="O166" s="41" t="s">
        <v>1791</v>
      </c>
      <c r="P166" s="41" t="s">
        <v>1900</v>
      </c>
      <c r="Q166" s="41" t="s">
        <v>1900</v>
      </c>
      <c r="R166" s="41" t="s">
        <v>1934</v>
      </c>
      <c r="S166" s="41">
        <v>0</v>
      </c>
      <c r="AO166" s="7">
        <v>0</v>
      </c>
      <c r="AP166" s="7"/>
      <c r="AQ166" s="7"/>
      <c r="AR166" s="7"/>
      <c r="AS166" s="7"/>
      <c r="AT166" s="7"/>
      <c r="AU166" s="7"/>
      <c r="AV166" s="7"/>
      <c r="AW166" s="7"/>
      <c r="AX166" s="7"/>
      <c r="AY166" s="7"/>
      <c r="AZ166" s="7"/>
      <c r="BA166" s="7"/>
      <c r="BB166" s="7"/>
      <c r="BC166" s="7"/>
      <c r="BD166" s="7"/>
      <c r="BE166" s="7"/>
      <c r="BF166" s="7"/>
      <c r="BG166" s="7"/>
      <c r="BK166" s="41">
        <v>70</v>
      </c>
      <c r="BL166" s="7"/>
      <c r="BM166" s="7"/>
      <c r="BN166" s="7"/>
      <c r="BO166" s="7"/>
      <c r="BP166" s="7"/>
      <c r="BQ166" s="7"/>
      <c r="BR166" s="7"/>
      <c r="BS166" s="7"/>
      <c r="BT166" s="7">
        <v>0.68</v>
      </c>
      <c r="BU166" s="7"/>
      <c r="BV166" s="7"/>
      <c r="BW166" s="7"/>
      <c r="BX166" s="7"/>
      <c r="BY166" s="7"/>
      <c r="BZ166" s="7"/>
      <c r="CA166" s="7"/>
      <c r="CB166" s="7"/>
      <c r="CC166" s="7"/>
      <c r="CD166" s="7"/>
      <c r="CG166" s="41">
        <v>0</v>
      </c>
      <c r="DC166" s="41">
        <v>0</v>
      </c>
      <c r="DY166" s="7" t="s">
        <v>1891</v>
      </c>
      <c r="DZ166" s="7">
        <f t="shared" si="103"/>
        <v>0.68</v>
      </c>
      <c r="EA166" s="41" t="s">
        <v>84</v>
      </c>
      <c r="EB166" s="41" t="s">
        <v>0</v>
      </c>
      <c r="EC166" s="41">
        <f>S166*AB166/100</f>
        <v>0</v>
      </c>
      <c r="ED166" s="41">
        <f>AO166*AX166/100</f>
        <v>0</v>
      </c>
      <c r="EE166" s="41">
        <f>BK166*BT166/100</f>
        <v>0.47600000000000003</v>
      </c>
      <c r="EF166" s="41">
        <f>CG166*CP166/100</f>
        <v>0</v>
      </c>
      <c r="EG166" s="41">
        <f>DC166*DL166/100</f>
        <v>0</v>
      </c>
      <c r="EI166" s="5">
        <f t="shared" si="115"/>
        <v>89.175200000000004</v>
      </c>
      <c r="EJ166" s="3">
        <f t="shared" si="108"/>
        <v>6242.2640000000001</v>
      </c>
      <c r="EK166" s="3">
        <f t="shared" si="116"/>
        <v>0</v>
      </c>
      <c r="EL166" s="3">
        <f t="shared" si="117"/>
        <v>0</v>
      </c>
      <c r="EM166" s="3">
        <f t="shared" si="118"/>
        <v>0</v>
      </c>
      <c r="EN166" s="3">
        <f t="shared" si="119"/>
        <v>0</v>
      </c>
      <c r="EO166" s="3">
        <f t="shared" si="120"/>
        <v>0</v>
      </c>
      <c r="EP166" s="3">
        <f t="shared" si="121"/>
        <v>0</v>
      </c>
      <c r="EQ166" s="3">
        <f t="shared" si="122"/>
        <v>0</v>
      </c>
      <c r="ER166" s="3">
        <f t="shared" si="123"/>
        <v>0</v>
      </c>
      <c r="ES166" s="3">
        <f t="shared" si="124"/>
        <v>476</v>
      </c>
      <c r="ET166" s="3">
        <f t="shared" si="125"/>
        <v>0</v>
      </c>
      <c r="EU166" s="3">
        <f t="shared" si="126"/>
        <v>0</v>
      </c>
      <c r="EV166" s="3">
        <f t="shared" si="127"/>
        <v>0</v>
      </c>
      <c r="EW166" s="3">
        <f t="shared" si="128"/>
        <v>0</v>
      </c>
      <c r="EX166" s="3">
        <f t="shared" si="129"/>
        <v>0</v>
      </c>
      <c r="EY166" s="3">
        <f t="shared" si="130"/>
        <v>0</v>
      </c>
      <c r="EZ166" s="3">
        <f t="shared" si="131"/>
        <v>0</v>
      </c>
      <c r="FA166" s="3">
        <f t="shared" si="132"/>
        <v>0</v>
      </c>
      <c r="FB166" s="3">
        <f t="shared" si="133"/>
        <v>0</v>
      </c>
      <c r="FC166" s="3">
        <f t="shared" si="109"/>
        <v>0</v>
      </c>
      <c r="FD166" s="41">
        <f t="shared" si="134"/>
        <v>0</v>
      </c>
      <c r="FG166" s="3">
        <f t="shared" si="110"/>
        <v>0</v>
      </c>
      <c r="FH166" s="3">
        <f t="shared" si="111"/>
        <v>0</v>
      </c>
      <c r="FI166" s="3">
        <f t="shared" si="135"/>
        <v>0</v>
      </c>
      <c r="FJ166" s="3">
        <f t="shared" si="135"/>
        <v>0</v>
      </c>
      <c r="FK166" s="3">
        <f t="shared" ref="FK166:FQ229" si="146">1000*(CK166*$CG166+DG166*$DC166)/100</f>
        <v>0</v>
      </c>
      <c r="FL166" s="3">
        <f t="shared" si="146"/>
        <v>0</v>
      </c>
      <c r="FM166" s="3">
        <f t="shared" si="146"/>
        <v>0</v>
      </c>
      <c r="FN166" s="3">
        <f t="shared" si="145"/>
        <v>0</v>
      </c>
      <c r="FO166" s="3">
        <f t="shared" si="145"/>
        <v>0</v>
      </c>
      <c r="FP166" s="3">
        <f t="shared" si="145"/>
        <v>0</v>
      </c>
      <c r="FQ166" s="3">
        <f t="shared" si="100"/>
        <v>0</v>
      </c>
      <c r="FR166" s="3">
        <f t="shared" si="136"/>
        <v>0</v>
      </c>
      <c r="FS166" s="3">
        <f t="shared" si="136"/>
        <v>0</v>
      </c>
      <c r="FT166" s="3">
        <f t="shared" si="136"/>
        <v>0</v>
      </c>
      <c r="FU166" s="3">
        <f t="shared" si="137"/>
        <v>0</v>
      </c>
      <c r="FV166" s="3">
        <f t="shared" si="137"/>
        <v>0</v>
      </c>
      <c r="FW166" s="3">
        <f t="shared" si="137"/>
        <v>0</v>
      </c>
      <c r="FX166" s="3">
        <f t="shared" si="138"/>
        <v>0</v>
      </c>
      <c r="FY166" s="3">
        <f t="shared" si="139"/>
        <v>0</v>
      </c>
      <c r="FZ166" s="3">
        <f t="shared" si="140"/>
        <v>0</v>
      </c>
      <c r="GA166" s="3">
        <f t="shared" si="141"/>
        <v>0</v>
      </c>
      <c r="GB166" s="41" t="s">
        <v>0</v>
      </c>
      <c r="GC166" s="41">
        <f t="shared" si="112"/>
        <v>70</v>
      </c>
      <c r="GD166" s="4">
        <f t="shared" si="113"/>
        <v>0.68</v>
      </c>
      <c r="GE166" s="41">
        <f t="shared" si="143"/>
        <v>47.6</v>
      </c>
      <c r="GI166" s="41" t="s">
        <v>0</v>
      </c>
    </row>
    <row r="167" spans="1:191" x14ac:dyDescent="0.55000000000000004">
      <c r="A167" s="41" t="s">
        <v>1116</v>
      </c>
      <c r="B167" s="41" t="s">
        <v>107</v>
      </c>
      <c r="C167" s="41" t="s">
        <v>69</v>
      </c>
      <c r="D167" s="41" t="s">
        <v>66</v>
      </c>
      <c r="E167" s="41" t="s">
        <v>1791</v>
      </c>
      <c r="F167" s="41">
        <v>0</v>
      </c>
      <c r="G167" s="25" t="s">
        <v>100</v>
      </c>
      <c r="H167" s="41">
        <v>0</v>
      </c>
      <c r="I167" s="41">
        <v>0</v>
      </c>
      <c r="J167" s="41">
        <v>0.20999999999999996</v>
      </c>
      <c r="K167" s="41">
        <v>0</v>
      </c>
      <c r="L167" s="41">
        <v>0</v>
      </c>
      <c r="M167" s="41" t="s">
        <v>120</v>
      </c>
      <c r="N167" s="41" t="s">
        <v>121</v>
      </c>
      <c r="O167" s="41" t="s">
        <v>1791</v>
      </c>
      <c r="P167" s="41" t="s">
        <v>1900</v>
      </c>
      <c r="Q167" s="41" t="s">
        <v>1900</v>
      </c>
      <c r="R167" s="41" t="s">
        <v>1934</v>
      </c>
      <c r="S167" s="41">
        <v>0</v>
      </c>
      <c r="AO167" s="7">
        <v>0</v>
      </c>
      <c r="AP167" s="7"/>
      <c r="AQ167" s="7"/>
      <c r="AR167" s="7"/>
      <c r="AS167" s="7"/>
      <c r="AT167" s="7"/>
      <c r="AU167" s="7"/>
      <c r="AV167" s="7"/>
      <c r="AW167" s="7"/>
      <c r="AX167" s="7"/>
      <c r="AY167" s="7"/>
      <c r="AZ167" s="7"/>
      <c r="BA167" s="7"/>
      <c r="BB167" s="7"/>
      <c r="BC167" s="7"/>
      <c r="BD167" s="7"/>
      <c r="BE167" s="7"/>
      <c r="BF167" s="7"/>
      <c r="BG167" s="7"/>
      <c r="BK167" s="8">
        <f>0.21/(BT167/100)</f>
        <v>23.333333333333329</v>
      </c>
      <c r="BL167" s="7"/>
      <c r="BM167" s="7"/>
      <c r="BN167" s="7"/>
      <c r="BO167" s="7"/>
      <c r="BP167" s="7"/>
      <c r="BQ167" s="7"/>
      <c r="BR167" s="7"/>
      <c r="BS167" s="7"/>
      <c r="BT167" s="79">
        <v>0.9</v>
      </c>
      <c r="BU167" s="7"/>
      <c r="BV167" s="7"/>
      <c r="BW167" s="7"/>
      <c r="BX167" s="7"/>
      <c r="BY167" s="7"/>
      <c r="BZ167" s="7"/>
      <c r="CA167" s="7"/>
      <c r="CB167" s="7"/>
      <c r="CC167" s="7"/>
      <c r="CD167" s="7"/>
      <c r="CG167" s="41">
        <v>0</v>
      </c>
      <c r="DC167" s="41">
        <v>0</v>
      </c>
      <c r="DY167" s="7" t="s">
        <v>1891</v>
      </c>
      <c r="DZ167" s="7">
        <f t="shared" si="103"/>
        <v>0.9</v>
      </c>
      <c r="EA167" s="41" t="s">
        <v>122</v>
      </c>
      <c r="EB167" s="41" t="s">
        <v>0</v>
      </c>
      <c r="EC167" s="41">
        <f>S167*AB167/100</f>
        <v>0</v>
      </c>
      <c r="ED167" s="41">
        <f>AO167*AX167/100</f>
        <v>0</v>
      </c>
      <c r="EE167" s="41">
        <f>BK167*BT167/100</f>
        <v>0.20999999999999996</v>
      </c>
      <c r="EF167" s="41">
        <f>CG167*CP167/100</f>
        <v>0</v>
      </c>
      <c r="EG167" s="41">
        <f>DC167*DL167/100</f>
        <v>0</v>
      </c>
      <c r="EI167" s="5">
        <f t="shared" si="115"/>
        <v>118.02600000000001</v>
      </c>
      <c r="EJ167" s="3">
        <f t="shared" si="108"/>
        <v>2753.9399999999996</v>
      </c>
      <c r="EK167" s="3">
        <f t="shared" si="116"/>
        <v>0</v>
      </c>
      <c r="EL167" s="3">
        <f t="shared" si="117"/>
        <v>0</v>
      </c>
      <c r="EM167" s="3">
        <f t="shared" si="118"/>
        <v>0</v>
      </c>
      <c r="EN167" s="3">
        <f t="shared" si="119"/>
        <v>0</v>
      </c>
      <c r="EO167" s="3">
        <f t="shared" si="120"/>
        <v>0</v>
      </c>
      <c r="EP167" s="3">
        <f t="shared" si="121"/>
        <v>0</v>
      </c>
      <c r="EQ167" s="3">
        <f t="shared" si="122"/>
        <v>0</v>
      </c>
      <c r="ER167" s="3">
        <f t="shared" si="123"/>
        <v>0</v>
      </c>
      <c r="ES167" s="3">
        <f t="shared" si="124"/>
        <v>209.99999999999997</v>
      </c>
      <c r="ET167" s="3">
        <f t="shared" si="125"/>
        <v>0</v>
      </c>
      <c r="EU167" s="3">
        <f t="shared" si="126"/>
        <v>0</v>
      </c>
      <c r="EV167" s="3">
        <f t="shared" si="127"/>
        <v>0</v>
      </c>
      <c r="EW167" s="3">
        <f t="shared" si="128"/>
        <v>0</v>
      </c>
      <c r="EX167" s="3">
        <f t="shared" si="129"/>
        <v>0</v>
      </c>
      <c r="EY167" s="3">
        <f t="shared" si="130"/>
        <v>0</v>
      </c>
      <c r="EZ167" s="3">
        <f t="shared" si="131"/>
        <v>0</v>
      </c>
      <c r="FA167" s="3">
        <f t="shared" si="132"/>
        <v>0</v>
      </c>
      <c r="FB167" s="3">
        <f t="shared" si="133"/>
        <v>0</v>
      </c>
      <c r="FC167" s="3">
        <f t="shared" si="109"/>
        <v>0</v>
      </c>
      <c r="FD167" s="41">
        <f t="shared" si="134"/>
        <v>0</v>
      </c>
      <c r="FG167" s="3">
        <f t="shared" si="110"/>
        <v>0</v>
      </c>
      <c r="FH167" s="3">
        <f t="shared" si="111"/>
        <v>0</v>
      </c>
      <c r="FI167" s="3">
        <f t="shared" si="135"/>
        <v>0</v>
      </c>
      <c r="FJ167" s="3">
        <f t="shared" si="135"/>
        <v>0</v>
      </c>
      <c r="FK167" s="3">
        <f t="shared" si="146"/>
        <v>0</v>
      </c>
      <c r="FL167" s="3">
        <f t="shared" si="146"/>
        <v>0</v>
      </c>
      <c r="FM167" s="3">
        <f t="shared" si="146"/>
        <v>0</v>
      </c>
      <c r="FN167" s="3">
        <f t="shared" si="145"/>
        <v>0</v>
      </c>
      <c r="FO167" s="3">
        <f t="shared" si="145"/>
        <v>0</v>
      </c>
      <c r="FP167" s="3">
        <f t="shared" si="145"/>
        <v>0</v>
      </c>
      <c r="FQ167" s="3">
        <f t="shared" si="100"/>
        <v>0</v>
      </c>
      <c r="FR167" s="3">
        <f t="shared" si="136"/>
        <v>0</v>
      </c>
      <c r="FS167" s="3">
        <f t="shared" si="136"/>
        <v>0</v>
      </c>
      <c r="FT167" s="3">
        <f t="shared" si="136"/>
        <v>0</v>
      </c>
      <c r="FU167" s="3">
        <f t="shared" si="137"/>
        <v>0</v>
      </c>
      <c r="FV167" s="3">
        <f t="shared" si="137"/>
        <v>0</v>
      </c>
      <c r="FW167" s="3">
        <f t="shared" si="137"/>
        <v>0</v>
      </c>
      <c r="FX167" s="3">
        <f t="shared" si="138"/>
        <v>0</v>
      </c>
      <c r="FY167" s="3">
        <f t="shared" si="139"/>
        <v>0</v>
      </c>
      <c r="FZ167" s="3">
        <f t="shared" si="140"/>
        <v>0</v>
      </c>
      <c r="GA167" s="3">
        <f t="shared" si="141"/>
        <v>0</v>
      </c>
      <c r="GB167" s="41" t="s">
        <v>0</v>
      </c>
      <c r="GC167" s="41">
        <f t="shared" si="112"/>
        <v>23.333333333333329</v>
      </c>
      <c r="GD167" s="4">
        <f t="shared" si="113"/>
        <v>0.9</v>
      </c>
      <c r="GE167" s="41">
        <f t="shared" si="143"/>
        <v>20.999999999999996</v>
      </c>
      <c r="GI167" s="41" t="s">
        <v>0</v>
      </c>
    </row>
    <row r="168" spans="1:191" x14ac:dyDescent="0.55000000000000004">
      <c r="A168" s="41" t="s">
        <v>1117</v>
      </c>
      <c r="B168" s="41" t="s">
        <v>107</v>
      </c>
      <c r="C168" s="41" t="s">
        <v>69</v>
      </c>
      <c r="D168" s="41" t="s">
        <v>66</v>
      </c>
      <c r="E168" s="41" t="s">
        <v>1791</v>
      </c>
      <c r="F168" s="41">
        <v>0</v>
      </c>
      <c r="G168" s="25" t="s">
        <v>100</v>
      </c>
      <c r="H168" s="41">
        <v>0</v>
      </c>
      <c r="I168" s="41">
        <v>0</v>
      </c>
      <c r="J168" s="41">
        <v>9.506021119999998E-2</v>
      </c>
      <c r="K168" s="41">
        <v>0</v>
      </c>
      <c r="L168" s="41">
        <v>0</v>
      </c>
      <c r="M168" s="41" t="s">
        <v>123</v>
      </c>
      <c r="N168" s="41" t="s">
        <v>79</v>
      </c>
      <c r="O168" s="41" t="s">
        <v>1791</v>
      </c>
      <c r="P168" s="41" t="s">
        <v>1900</v>
      </c>
      <c r="Q168" s="41" t="s">
        <v>1900</v>
      </c>
      <c r="R168" s="41" t="s">
        <v>1934</v>
      </c>
      <c r="S168" s="41">
        <v>0</v>
      </c>
      <c r="AO168" s="7">
        <v>0</v>
      </c>
      <c r="AP168" s="7"/>
      <c r="AQ168" s="7"/>
      <c r="AR168" s="7"/>
      <c r="AS168" s="7"/>
      <c r="AT168" s="7"/>
      <c r="AU168" s="7"/>
      <c r="AV168" s="7"/>
      <c r="AW168" s="7"/>
      <c r="AX168" s="7"/>
      <c r="AY168" s="7"/>
      <c r="AZ168" s="7"/>
      <c r="BA168" s="7"/>
      <c r="BB168" s="7"/>
      <c r="BC168" s="7"/>
      <c r="BD168" s="7"/>
      <c r="BE168" s="7"/>
      <c r="BF168" s="7"/>
      <c r="BG168" s="7"/>
      <c r="BK168" s="4">
        <f>(1.112+12)*1.016</f>
        <v>13.321792</v>
      </c>
      <c r="BL168" s="7"/>
      <c r="BM168" s="7"/>
      <c r="BN168" s="7"/>
      <c r="BO168" s="7"/>
      <c r="BP168" s="7"/>
      <c r="BQ168" s="7"/>
      <c r="BR168" s="7"/>
      <c r="BS168" s="7"/>
      <c r="BT168" s="82">
        <f>(0.86*1.112+0.7*12)/(1.112+12)</f>
        <v>0.71356924954240375</v>
      </c>
      <c r="BU168" s="7"/>
      <c r="BV168" s="7"/>
      <c r="BW168" s="7"/>
      <c r="BX168" s="7"/>
      <c r="BY168" s="7"/>
      <c r="BZ168" s="7"/>
      <c r="CA168" s="7"/>
      <c r="CB168" s="7"/>
      <c r="CC168" s="7"/>
      <c r="CD168" s="7"/>
      <c r="CG168" s="41">
        <v>0</v>
      </c>
      <c r="DC168" s="41">
        <v>0</v>
      </c>
      <c r="DY168" s="7" t="s">
        <v>1891</v>
      </c>
      <c r="DZ168" s="7">
        <f t="shared" si="103"/>
        <v>0.71356924954240375</v>
      </c>
      <c r="EA168" s="41" t="s">
        <v>124</v>
      </c>
      <c r="EB168" s="41" t="s">
        <v>0</v>
      </c>
      <c r="EC168" s="41">
        <f t="shared" ref="EC168:EC231" si="147">S168*AB168/100</f>
        <v>0</v>
      </c>
      <c r="ED168" s="41">
        <f t="shared" ref="ED168:ED231" si="148">AO168*AX168/100</f>
        <v>0</v>
      </c>
      <c r="EE168" s="41">
        <f t="shared" ref="EE168:EE231" si="149">BK168*BT168/100</f>
        <v>9.506021119999998E-2</v>
      </c>
      <c r="EF168" s="41">
        <f t="shared" ref="EF168:EF231" si="150">CG168*CP168/100</f>
        <v>0</v>
      </c>
      <c r="EG168" s="41">
        <f t="shared" ref="EG168:EG231" si="151">DC168*DL168/100</f>
        <v>0</v>
      </c>
      <c r="EI168" s="5">
        <f t="shared" si="115"/>
        <v>93.577471384990801</v>
      </c>
      <c r="EJ168" s="3">
        <f t="shared" si="108"/>
        <v>1246.6196096767994</v>
      </c>
      <c r="EK168" s="3">
        <f t="shared" si="116"/>
        <v>0</v>
      </c>
      <c r="EL168" s="3">
        <f t="shared" si="117"/>
        <v>0</v>
      </c>
      <c r="EM168" s="3">
        <f t="shared" si="118"/>
        <v>0</v>
      </c>
      <c r="EN168" s="3">
        <f t="shared" si="119"/>
        <v>0</v>
      </c>
      <c r="EO168" s="3">
        <f t="shared" si="120"/>
        <v>0</v>
      </c>
      <c r="EP168" s="3">
        <f t="shared" si="121"/>
        <v>0</v>
      </c>
      <c r="EQ168" s="3">
        <f t="shared" si="122"/>
        <v>0</v>
      </c>
      <c r="ER168" s="3">
        <f t="shared" si="123"/>
        <v>0</v>
      </c>
      <c r="ES168" s="3">
        <f t="shared" si="124"/>
        <v>95.060211199999969</v>
      </c>
      <c r="ET168" s="3">
        <f t="shared" si="125"/>
        <v>0</v>
      </c>
      <c r="EU168" s="3">
        <f t="shared" si="126"/>
        <v>0</v>
      </c>
      <c r="EV168" s="3">
        <f t="shared" si="127"/>
        <v>0</v>
      </c>
      <c r="EW168" s="3">
        <f t="shared" si="128"/>
        <v>0</v>
      </c>
      <c r="EX168" s="3">
        <f t="shared" si="129"/>
        <v>0</v>
      </c>
      <c r="EY168" s="3">
        <f t="shared" si="130"/>
        <v>0</v>
      </c>
      <c r="EZ168" s="3">
        <f t="shared" si="131"/>
        <v>0</v>
      </c>
      <c r="FA168" s="3">
        <f t="shared" si="132"/>
        <v>0</v>
      </c>
      <c r="FB168" s="3">
        <f t="shared" si="133"/>
        <v>0</v>
      </c>
      <c r="FC168" s="3">
        <f t="shared" si="109"/>
        <v>0</v>
      </c>
      <c r="FD168" s="41">
        <f t="shared" si="134"/>
        <v>0</v>
      </c>
      <c r="FG168" s="3">
        <f t="shared" si="110"/>
        <v>0</v>
      </c>
      <c r="FH168" s="3">
        <f t="shared" si="111"/>
        <v>0</v>
      </c>
      <c r="FI168" s="3">
        <f t="shared" si="135"/>
        <v>0</v>
      </c>
      <c r="FJ168" s="3">
        <f t="shared" si="135"/>
        <v>0</v>
      </c>
      <c r="FK168" s="3">
        <f t="shared" si="146"/>
        <v>0</v>
      </c>
      <c r="FL168" s="3">
        <f t="shared" si="146"/>
        <v>0</v>
      </c>
      <c r="FM168" s="3">
        <f t="shared" si="146"/>
        <v>0</v>
      </c>
      <c r="FN168" s="3">
        <f t="shared" si="145"/>
        <v>0</v>
      </c>
      <c r="FO168" s="3">
        <f t="shared" si="145"/>
        <v>0</v>
      </c>
      <c r="FP168" s="3">
        <f t="shared" si="145"/>
        <v>0</v>
      </c>
      <c r="FQ168" s="3">
        <f t="shared" si="100"/>
        <v>0</v>
      </c>
      <c r="FR168" s="3">
        <f t="shared" si="136"/>
        <v>0</v>
      </c>
      <c r="FS168" s="3">
        <f t="shared" si="136"/>
        <v>0</v>
      </c>
      <c r="FT168" s="3">
        <f t="shared" si="136"/>
        <v>0</v>
      </c>
      <c r="FU168" s="3">
        <f t="shared" si="137"/>
        <v>0</v>
      </c>
      <c r="FV168" s="3">
        <f t="shared" si="137"/>
        <v>0</v>
      </c>
      <c r="FW168" s="3">
        <f t="shared" si="137"/>
        <v>0</v>
      </c>
      <c r="FX168" s="3">
        <f t="shared" si="138"/>
        <v>0</v>
      </c>
      <c r="FY168" s="3">
        <f t="shared" si="139"/>
        <v>0</v>
      </c>
      <c r="FZ168" s="3">
        <f t="shared" si="140"/>
        <v>0</v>
      </c>
      <c r="GA168" s="3">
        <f t="shared" si="141"/>
        <v>0</v>
      </c>
      <c r="GB168" s="41" t="s">
        <v>0</v>
      </c>
      <c r="GC168" s="41">
        <f t="shared" si="112"/>
        <v>13.321792</v>
      </c>
      <c r="GD168" s="4">
        <f t="shared" si="113"/>
        <v>0.71356924954240375</v>
      </c>
      <c r="GE168" s="41">
        <f t="shared" si="143"/>
        <v>9.506021119999998</v>
      </c>
      <c r="GI168" s="41" t="s">
        <v>0</v>
      </c>
    </row>
    <row r="169" spans="1:191" x14ac:dyDescent="0.55000000000000004">
      <c r="A169" s="41" t="s">
        <v>1269</v>
      </c>
      <c r="B169" s="41" t="s">
        <v>104</v>
      </c>
      <c r="C169" s="41" t="s">
        <v>69</v>
      </c>
      <c r="D169" s="41" t="s">
        <v>66</v>
      </c>
      <c r="E169" s="41" t="s">
        <v>1791</v>
      </c>
      <c r="F169" s="41">
        <v>0</v>
      </c>
      <c r="G169" s="25" t="s">
        <v>113</v>
      </c>
      <c r="H169" s="41">
        <v>2.1558600000000001</v>
      </c>
      <c r="I169" s="41">
        <v>3.3682000000000003</v>
      </c>
      <c r="J169" s="41">
        <v>3.8107199999999999</v>
      </c>
      <c r="K169" s="41">
        <v>0</v>
      </c>
      <c r="L169" s="41">
        <v>0</v>
      </c>
      <c r="M169" s="41" t="s">
        <v>376</v>
      </c>
      <c r="N169" s="41" t="s">
        <v>377</v>
      </c>
      <c r="O169" s="41" t="s">
        <v>1791</v>
      </c>
      <c r="P169" s="41" t="s">
        <v>1900</v>
      </c>
      <c r="S169" s="41">
        <f>36.2+99.4</f>
        <v>135.60000000000002</v>
      </c>
      <c r="AB169" s="4">
        <f>(1.26*36.2+1.71*99.4)/S169</f>
        <v>1.5898672566371679</v>
      </c>
      <c r="AO169" s="7">
        <f>67.4+166.4</f>
        <v>233.8</v>
      </c>
      <c r="AP169" s="7"/>
      <c r="AQ169" s="7"/>
      <c r="AR169" s="7"/>
      <c r="AS169" s="7"/>
      <c r="AT169" s="7"/>
      <c r="AU169" s="7"/>
      <c r="AV169" s="7"/>
      <c r="AW169" s="7"/>
      <c r="AX169" s="82">
        <f>(1.22*67.4+1.53*166.4)/AO169</f>
        <v>1.440633019674936</v>
      </c>
      <c r="AY169" s="7"/>
      <c r="AZ169" s="7"/>
      <c r="BA169" s="7"/>
      <c r="BB169" s="7"/>
      <c r="BC169" s="7"/>
      <c r="BD169" s="7"/>
      <c r="BE169" s="7"/>
      <c r="BF169" s="7"/>
      <c r="BG169" s="7"/>
      <c r="BK169" s="41">
        <f>52.4+213.2</f>
        <v>265.59999999999997</v>
      </c>
      <c r="BL169" s="7"/>
      <c r="BM169" s="7"/>
      <c r="BN169" s="7"/>
      <c r="BO169" s="7"/>
      <c r="BP169" s="7"/>
      <c r="BQ169" s="7"/>
      <c r="BR169" s="7"/>
      <c r="BS169" s="7"/>
      <c r="BT169" s="82">
        <f>(1.21*52.4+1.49*213.2)/BK169</f>
        <v>1.4347590361445786</v>
      </c>
      <c r="BU169" s="7"/>
      <c r="BV169" s="7"/>
      <c r="BW169" s="7"/>
      <c r="BX169" s="7"/>
      <c r="BY169" s="7"/>
      <c r="BZ169" s="7"/>
      <c r="CA169" s="7"/>
      <c r="CB169" s="7"/>
      <c r="CC169" s="7"/>
      <c r="CD169" s="7"/>
      <c r="CG169" s="41">
        <v>0</v>
      </c>
      <c r="DC169" s="41">
        <v>0</v>
      </c>
      <c r="DY169" s="7" t="s">
        <v>1880</v>
      </c>
      <c r="DZ169" s="7">
        <f t="shared" si="103"/>
        <v>1.4700440944881892</v>
      </c>
      <c r="EA169" s="41" t="s">
        <v>64</v>
      </c>
      <c r="EB169" s="41" t="s">
        <v>0</v>
      </c>
      <c r="EC169" s="41">
        <f t="shared" si="147"/>
        <v>2.1558600000000001</v>
      </c>
      <c r="ED169" s="41">
        <f t="shared" si="148"/>
        <v>3.3682000000000003</v>
      </c>
      <c r="EE169" s="41">
        <f t="shared" si="149"/>
        <v>3.8107199999999999</v>
      </c>
      <c r="EF169" s="41">
        <f t="shared" si="150"/>
        <v>0</v>
      </c>
      <c r="EG169" s="41">
        <f t="shared" si="151"/>
        <v>0</v>
      </c>
      <c r="EI169" s="5">
        <f t="shared" si="115"/>
        <v>192.78158255118109</v>
      </c>
      <c r="EJ169" s="3">
        <f t="shared" si="108"/>
        <v>122416.30492</v>
      </c>
      <c r="EK169" s="3">
        <f t="shared" si="116"/>
        <v>0</v>
      </c>
      <c r="EL169" s="3">
        <f t="shared" si="117"/>
        <v>0</v>
      </c>
      <c r="EM169" s="3">
        <f t="shared" si="118"/>
        <v>0</v>
      </c>
      <c r="EN169" s="3">
        <f t="shared" si="119"/>
        <v>0</v>
      </c>
      <c r="EO169" s="3">
        <f t="shared" si="120"/>
        <v>0</v>
      </c>
      <c r="EP169" s="3">
        <f t="shared" si="121"/>
        <v>0</v>
      </c>
      <c r="EQ169" s="3">
        <f t="shared" si="122"/>
        <v>0</v>
      </c>
      <c r="ER169" s="3">
        <f t="shared" si="123"/>
        <v>0</v>
      </c>
      <c r="ES169" s="3">
        <f t="shared" si="124"/>
        <v>9334.7800000000007</v>
      </c>
      <c r="ET169" s="3">
        <f t="shared" si="125"/>
        <v>0</v>
      </c>
      <c r="EU169" s="3">
        <f t="shared" si="126"/>
        <v>0</v>
      </c>
      <c r="EV169" s="3">
        <f t="shared" si="127"/>
        <v>0</v>
      </c>
      <c r="EW169" s="3">
        <f t="shared" si="128"/>
        <v>0</v>
      </c>
      <c r="EX169" s="3">
        <f t="shared" si="129"/>
        <v>0</v>
      </c>
      <c r="EY169" s="3">
        <f t="shared" si="130"/>
        <v>0</v>
      </c>
      <c r="EZ169" s="3">
        <f t="shared" si="131"/>
        <v>0</v>
      </c>
      <c r="FA169" s="3">
        <f t="shared" si="132"/>
        <v>0</v>
      </c>
      <c r="FB169" s="3">
        <f t="shared" si="133"/>
        <v>0</v>
      </c>
      <c r="FC169" s="3">
        <f t="shared" si="109"/>
        <v>0</v>
      </c>
      <c r="FD169" s="41">
        <f t="shared" si="134"/>
        <v>0</v>
      </c>
      <c r="FG169" s="3">
        <f t="shared" si="110"/>
        <v>0</v>
      </c>
      <c r="FH169" s="3">
        <f t="shared" si="111"/>
        <v>0</v>
      </c>
      <c r="FI169" s="3">
        <f t="shared" si="135"/>
        <v>0</v>
      </c>
      <c r="FJ169" s="3">
        <f t="shared" si="135"/>
        <v>0</v>
      </c>
      <c r="FK169" s="3">
        <f t="shared" si="146"/>
        <v>0</v>
      </c>
      <c r="FL169" s="3">
        <f t="shared" si="146"/>
        <v>0</v>
      </c>
      <c r="FM169" s="3">
        <f t="shared" si="146"/>
        <v>0</v>
      </c>
      <c r="FN169" s="3">
        <f t="shared" si="145"/>
        <v>0</v>
      </c>
      <c r="FO169" s="3">
        <f t="shared" si="145"/>
        <v>0</v>
      </c>
      <c r="FP169" s="3">
        <f t="shared" si="145"/>
        <v>0</v>
      </c>
      <c r="FQ169" s="3">
        <f t="shared" si="100"/>
        <v>0</v>
      </c>
      <c r="FR169" s="3">
        <f t="shared" si="136"/>
        <v>0</v>
      </c>
      <c r="FS169" s="3">
        <f t="shared" si="136"/>
        <v>0</v>
      </c>
      <c r="FT169" s="3">
        <f t="shared" si="136"/>
        <v>0</v>
      </c>
      <c r="FU169" s="3">
        <f t="shared" si="137"/>
        <v>0</v>
      </c>
      <c r="FV169" s="3">
        <f t="shared" si="137"/>
        <v>0</v>
      </c>
      <c r="FW169" s="3">
        <f t="shared" si="137"/>
        <v>0</v>
      </c>
      <c r="FX169" s="3">
        <f t="shared" si="138"/>
        <v>0</v>
      </c>
      <c r="FY169" s="3">
        <f t="shared" si="139"/>
        <v>0</v>
      </c>
      <c r="FZ169" s="3">
        <f t="shared" si="140"/>
        <v>0</v>
      </c>
      <c r="GA169" s="3">
        <f t="shared" si="141"/>
        <v>0</v>
      </c>
      <c r="GB169" s="41" t="s">
        <v>0</v>
      </c>
      <c r="GC169" s="41">
        <f t="shared" si="112"/>
        <v>635</v>
      </c>
      <c r="GD169" s="4">
        <f t="shared" si="113"/>
        <v>1.4700440944881892</v>
      </c>
      <c r="GE169" s="41">
        <f t="shared" si="143"/>
        <v>933.47800000000018</v>
      </c>
      <c r="GI169" s="41" t="s">
        <v>0</v>
      </c>
    </row>
    <row r="170" spans="1:191" x14ac:dyDescent="0.55000000000000004">
      <c r="A170" s="41" t="s">
        <v>1270</v>
      </c>
      <c r="B170" s="41" t="s">
        <v>104</v>
      </c>
      <c r="C170" s="41" t="s">
        <v>65</v>
      </c>
      <c r="D170" s="25" t="s">
        <v>66</v>
      </c>
      <c r="E170" s="41" t="s">
        <v>1791</v>
      </c>
      <c r="F170" s="41">
        <v>0</v>
      </c>
      <c r="G170" s="41" t="s">
        <v>100</v>
      </c>
      <c r="H170" s="41">
        <v>1.2900816369999999</v>
      </c>
      <c r="I170" s="41">
        <v>2.4579612000000002</v>
      </c>
      <c r="J170" s="41">
        <v>1.7653503999999998</v>
      </c>
      <c r="K170" s="41">
        <v>0</v>
      </c>
      <c r="L170" s="41">
        <v>0</v>
      </c>
      <c r="M170" s="41" t="s">
        <v>362</v>
      </c>
      <c r="N170" s="41" t="s">
        <v>363</v>
      </c>
      <c r="O170" s="41" t="s">
        <v>1791</v>
      </c>
      <c r="P170" s="41" t="s">
        <v>1900</v>
      </c>
      <c r="S170" s="4">
        <v>85.435869999999994</v>
      </c>
      <c r="AB170" s="41">
        <v>1.51</v>
      </c>
      <c r="AO170" s="82">
        <v>182.0712</v>
      </c>
      <c r="AP170" s="7"/>
      <c r="AQ170" s="7"/>
      <c r="AR170" s="7"/>
      <c r="AS170" s="7"/>
      <c r="AT170" s="7"/>
      <c r="AU170" s="7"/>
      <c r="AV170" s="7"/>
      <c r="AW170" s="7"/>
      <c r="AX170" s="7">
        <v>1.35</v>
      </c>
      <c r="AY170" s="7"/>
      <c r="AZ170" s="7"/>
      <c r="BA170" s="7"/>
      <c r="BB170" s="7"/>
      <c r="BC170" s="7"/>
      <c r="BD170" s="7"/>
      <c r="BE170" s="7"/>
      <c r="BF170" s="7"/>
      <c r="BG170" s="7"/>
      <c r="BK170" s="5">
        <f>83.104+89.78</f>
        <v>172.88400000000001</v>
      </c>
      <c r="BL170" s="7"/>
      <c r="BM170" s="7"/>
      <c r="BN170" s="7"/>
      <c r="BO170" s="7"/>
      <c r="BP170" s="7"/>
      <c r="BQ170" s="7"/>
      <c r="BR170" s="7"/>
      <c r="BS170" s="7"/>
      <c r="BT170" s="82">
        <f>(1.26*83.104+0.8*89.78)/BK170</f>
        <v>1.0211184377964413</v>
      </c>
      <c r="BU170" s="7"/>
      <c r="BV170" s="7"/>
      <c r="BW170" s="7"/>
      <c r="BX170" s="7"/>
      <c r="BY170" s="7"/>
      <c r="BZ170" s="7"/>
      <c r="CA170" s="7"/>
      <c r="CB170" s="7"/>
      <c r="CC170" s="7"/>
      <c r="CD170" s="7"/>
      <c r="CG170" s="41">
        <v>0</v>
      </c>
      <c r="DC170" s="41">
        <v>0</v>
      </c>
      <c r="DY170" s="7" t="s">
        <v>1880</v>
      </c>
      <c r="DZ170" s="7">
        <f t="shared" si="103"/>
        <v>1.2519312067340511</v>
      </c>
      <c r="EA170" s="41" t="s">
        <v>76</v>
      </c>
      <c r="EB170" s="41" t="s">
        <v>0</v>
      </c>
      <c r="EC170" s="41">
        <f t="shared" si="147"/>
        <v>1.2900816369999999</v>
      </c>
      <c r="ED170" s="41">
        <f t="shared" si="148"/>
        <v>2.4579612000000002</v>
      </c>
      <c r="EE170" s="41">
        <f t="shared" si="149"/>
        <v>1.7653503999999998</v>
      </c>
      <c r="EF170" s="41">
        <f t="shared" si="150"/>
        <v>0</v>
      </c>
      <c r="EG170" s="41">
        <f t="shared" si="151"/>
        <v>0</v>
      </c>
      <c r="EI170" s="5">
        <f t="shared" si="115"/>
        <v>164.17825845110346</v>
      </c>
      <c r="EJ170" s="3">
        <f t="shared" si="108"/>
        <v>72302.638910017995</v>
      </c>
      <c r="EK170" s="3">
        <f t="shared" si="116"/>
        <v>0</v>
      </c>
      <c r="EL170" s="3">
        <f t="shared" si="117"/>
        <v>0</v>
      </c>
      <c r="EM170" s="3">
        <f t="shared" si="118"/>
        <v>0</v>
      </c>
      <c r="EN170" s="3">
        <f t="shared" si="119"/>
        <v>0</v>
      </c>
      <c r="EO170" s="3">
        <f t="shared" si="120"/>
        <v>0</v>
      </c>
      <c r="EP170" s="3">
        <f t="shared" si="121"/>
        <v>0</v>
      </c>
      <c r="EQ170" s="3">
        <f t="shared" si="122"/>
        <v>0</v>
      </c>
      <c r="ER170" s="3">
        <f t="shared" si="123"/>
        <v>0</v>
      </c>
      <c r="ES170" s="3">
        <f t="shared" si="124"/>
        <v>5513.3932370000002</v>
      </c>
      <c r="ET170" s="3">
        <f t="shared" si="125"/>
        <v>0</v>
      </c>
      <c r="EU170" s="3">
        <f t="shared" si="126"/>
        <v>0</v>
      </c>
      <c r="EV170" s="3">
        <f t="shared" si="127"/>
        <v>0</v>
      </c>
      <c r="EW170" s="3">
        <f t="shared" si="128"/>
        <v>0</v>
      </c>
      <c r="EX170" s="3">
        <f t="shared" si="129"/>
        <v>0</v>
      </c>
      <c r="EY170" s="3">
        <f t="shared" si="130"/>
        <v>0</v>
      </c>
      <c r="EZ170" s="3">
        <f t="shared" si="131"/>
        <v>0</v>
      </c>
      <c r="FA170" s="3">
        <f t="shared" si="132"/>
        <v>0</v>
      </c>
      <c r="FB170" s="3">
        <f t="shared" si="133"/>
        <v>0</v>
      </c>
      <c r="FC170" s="3">
        <f t="shared" si="109"/>
        <v>0</v>
      </c>
      <c r="FD170" s="41">
        <f t="shared" si="134"/>
        <v>0</v>
      </c>
      <c r="FG170" s="3">
        <f t="shared" si="110"/>
        <v>0</v>
      </c>
      <c r="FH170" s="3">
        <f t="shared" si="111"/>
        <v>0</v>
      </c>
      <c r="FI170" s="3">
        <f t="shared" si="135"/>
        <v>0</v>
      </c>
      <c r="FJ170" s="3">
        <f t="shared" si="135"/>
        <v>0</v>
      </c>
      <c r="FK170" s="3">
        <f t="shared" si="146"/>
        <v>0</v>
      </c>
      <c r="FL170" s="3">
        <f t="shared" si="146"/>
        <v>0</v>
      </c>
      <c r="FM170" s="3">
        <f t="shared" si="146"/>
        <v>0</v>
      </c>
      <c r="FN170" s="3">
        <f t="shared" si="145"/>
        <v>0</v>
      </c>
      <c r="FO170" s="3">
        <f t="shared" si="145"/>
        <v>0</v>
      </c>
      <c r="FP170" s="3">
        <f t="shared" si="145"/>
        <v>0</v>
      </c>
      <c r="FQ170" s="3">
        <f t="shared" si="100"/>
        <v>0</v>
      </c>
      <c r="FR170" s="3">
        <f t="shared" si="136"/>
        <v>0</v>
      </c>
      <c r="FS170" s="3">
        <f t="shared" si="136"/>
        <v>0</v>
      </c>
      <c r="FT170" s="3">
        <f t="shared" si="136"/>
        <v>0</v>
      </c>
      <c r="FU170" s="3">
        <f t="shared" si="137"/>
        <v>0</v>
      </c>
      <c r="FV170" s="3">
        <f t="shared" si="137"/>
        <v>0</v>
      </c>
      <c r="FW170" s="3">
        <f t="shared" si="137"/>
        <v>0</v>
      </c>
      <c r="FX170" s="3">
        <f t="shared" si="138"/>
        <v>0</v>
      </c>
      <c r="FY170" s="3">
        <f t="shared" si="139"/>
        <v>0</v>
      </c>
      <c r="FZ170" s="3">
        <f t="shared" si="140"/>
        <v>0</v>
      </c>
      <c r="GA170" s="3">
        <f t="shared" si="141"/>
        <v>0</v>
      </c>
      <c r="GB170" s="41" t="s">
        <v>0</v>
      </c>
      <c r="GC170" s="41">
        <f t="shared" si="112"/>
        <v>440.39107000000001</v>
      </c>
      <c r="GD170" s="4">
        <f t="shared" si="113"/>
        <v>1.2519312067340511</v>
      </c>
      <c r="GE170" s="41">
        <f t="shared" si="143"/>
        <v>551.33932370000002</v>
      </c>
      <c r="GI170" s="41" t="s">
        <v>0</v>
      </c>
    </row>
    <row r="171" spans="1:191" x14ac:dyDescent="0.55000000000000004">
      <c r="A171" s="41" t="s">
        <v>1271</v>
      </c>
      <c r="B171" s="41" t="s">
        <v>104</v>
      </c>
      <c r="C171" s="41" t="s">
        <v>61</v>
      </c>
      <c r="D171" s="25" t="s">
        <v>66</v>
      </c>
      <c r="E171" s="41" t="s">
        <v>1791</v>
      </c>
      <c r="F171" s="41">
        <v>0</v>
      </c>
      <c r="G171" s="41" t="s">
        <v>352</v>
      </c>
      <c r="H171" s="41">
        <v>1.6271859999999998</v>
      </c>
      <c r="I171" s="41">
        <v>1.7282149999999998</v>
      </c>
      <c r="J171" s="41">
        <v>2.0496300000000001</v>
      </c>
      <c r="K171" s="41">
        <v>1.244772</v>
      </c>
      <c r="L171" s="41">
        <v>1.2677659999999999</v>
      </c>
      <c r="M171" s="41" t="s">
        <v>358</v>
      </c>
      <c r="N171" s="41" t="s">
        <v>357</v>
      </c>
      <c r="O171" s="41" t="s">
        <v>1791</v>
      </c>
      <c r="P171" s="41" t="s">
        <v>1935</v>
      </c>
      <c r="S171" s="41">
        <f>14.76+8.91+33.3+25.06</f>
        <v>82.03</v>
      </c>
      <c r="AB171" s="4">
        <f>(2.11*14.76+1.94*8.91+2.07*33.3+1.81*25.06)/S171</f>
        <v>1.9836474460563207</v>
      </c>
      <c r="AC171" s="4">
        <f>(0.05*14.76+0.03*8.91+0.03*33.3+0.03*25.06)/S171</f>
        <v>3.3598683408509078E-2</v>
      </c>
      <c r="AH171" s="4">
        <f>(15.47*14.76+12.4*8.91+10.74*33.3+11.55*25.06)/S171</f>
        <v>12.018849201511641</v>
      </c>
      <c r="AI171" s="4">
        <f>(37.22*14.76+41.42*8.91+42.06*33.3+41.31*25.06)/S171</f>
        <v>40.890479093014747</v>
      </c>
      <c r="AO171" s="7">
        <f>0.95+6.09+16.49+69.71</f>
        <v>93.24</v>
      </c>
      <c r="AP171" s="7"/>
      <c r="AQ171" s="7"/>
      <c r="AR171" s="7"/>
      <c r="AS171" s="7"/>
      <c r="AT171" s="7"/>
      <c r="AU171" s="7"/>
      <c r="AV171" s="7"/>
      <c r="AW171" s="7"/>
      <c r="AX171" s="82">
        <f>(2.04*0.95+1.98*6.09+1.98*16.49+1.81*69.71)/AO171</f>
        <v>1.8535124410124411</v>
      </c>
      <c r="AY171" s="82">
        <f>(0.05*0.95+0.03*6.09+0.03*16.49+0.03*69.71)/AO171</f>
        <v>3.0203775203775204E-2</v>
      </c>
      <c r="AZ171" s="7"/>
      <c r="BA171" s="7"/>
      <c r="BB171" s="7"/>
      <c r="BC171" s="7"/>
      <c r="BD171" s="82">
        <f>(14.78*0.95+11.18*6.09+11.19*16.49+11.96*69.71)/AO171</f>
        <v>11.801607679107677</v>
      </c>
      <c r="BE171" s="82">
        <f>(39.84*0.95+41.49*6.09+43.13*16.49+41.09*69.71)/AO171</f>
        <v>41.464175246675246</v>
      </c>
      <c r="BF171" s="7"/>
      <c r="BG171" s="7"/>
      <c r="BK171" s="41">
        <f>0.42+14.76+0.16+95.99</f>
        <v>111.33</v>
      </c>
      <c r="BL171" s="7"/>
      <c r="BM171" s="7"/>
      <c r="BN171" s="7"/>
      <c r="BO171" s="7"/>
      <c r="BP171" s="7"/>
      <c r="BQ171" s="7"/>
      <c r="BR171" s="7"/>
      <c r="BS171" s="7"/>
      <c r="BT171" s="82">
        <f>(2*0.42+1.97*14.76+2.15*0.16+1.82*95.99)/BK171</f>
        <v>1.8410401509027217</v>
      </c>
      <c r="BU171" s="82">
        <f>(0.05*0.42+0.03*14.76+0.03*0.16+0.04*95.99)/BK171</f>
        <v>3.8697565795383096E-2</v>
      </c>
      <c r="BV171" s="7"/>
      <c r="BW171" s="7"/>
      <c r="BX171" s="7"/>
      <c r="BY171" s="7"/>
      <c r="BZ171" s="82">
        <f>(14.33*0.42+11.17*14.76+11.38*0.16+12.67*95.99)/BK171</f>
        <v>12.475540285637294</v>
      </c>
      <c r="CA171" s="82">
        <f>(38.47*0.42+41.89*14.76+42.08*0.16+40.61*95.99)/BK171</f>
        <v>40.773740231743467</v>
      </c>
      <c r="CB171" s="7"/>
      <c r="CC171" s="7"/>
      <c r="CD171" s="7"/>
      <c r="CG171" s="41">
        <f>8.92+6.3+29.92+19.1</f>
        <v>64.240000000000009</v>
      </c>
      <c r="CP171" s="4">
        <f>(2.04*8.92+1.88*6.3+2.02*29.92+1.78*19.1)/CG171</f>
        <v>1.9376899128268987</v>
      </c>
      <c r="CQ171" s="4">
        <f>(0.05*8.92+0.05*6.3+0.03*29.92+0.03*19.1)/CG171</f>
        <v>3.4738480697384805E-2</v>
      </c>
      <c r="CV171" s="4">
        <f>(15.69*8.92+14.31*6.3+10.76*29.92+11.41*19.1)/CG171</f>
        <v>11.985958904109589</v>
      </c>
      <c r="CW171" s="4">
        <f>(36.66*8.92+39.68*6.3+42.03*29.92+41.36*19.1)/CG171</f>
        <v>40.854682440846823</v>
      </c>
      <c r="DC171" s="41">
        <f>0.27+2.23+13.73+54.03</f>
        <v>70.260000000000005</v>
      </c>
      <c r="DL171" s="4">
        <f>(1.84*0.27+1.86*2.23+1.93*13.73+1.77*54.03)/DC171</f>
        <v>1.8043922573299174</v>
      </c>
      <c r="DM171" s="4">
        <f>(0.05*0.27+0.04*2.23+0.03*13.73+0.03*54.03)/DC171</f>
        <v>3.039424992883575E-2</v>
      </c>
      <c r="DR171" s="4">
        <f>(13.88*0.27+13.04*2.23+11.21*13.73+11.71*54.03)/DC171</f>
        <v>11.662843723313408</v>
      </c>
      <c r="DS171" s="4">
        <f>(40.99*0.27+40.57*2.23+43.05*13.73+41.25*54.03)/DC171</f>
        <v>41.579168801594079</v>
      </c>
      <c r="DY171" s="7" t="s">
        <v>1880</v>
      </c>
      <c r="DZ171" s="7">
        <f t="shared" si="103"/>
        <v>1.8859145150034891</v>
      </c>
      <c r="EA171" s="41" t="s">
        <v>64</v>
      </c>
      <c r="EB171" s="41" t="s">
        <v>0</v>
      </c>
      <c r="EC171" s="41">
        <f t="shared" si="147"/>
        <v>1.6271859999999998</v>
      </c>
      <c r="ED171" s="41">
        <f t="shared" si="148"/>
        <v>1.7282149999999998</v>
      </c>
      <c r="EE171" s="41">
        <f t="shared" si="149"/>
        <v>2.0496300000000001</v>
      </c>
      <c r="EF171" s="41">
        <f t="shared" si="150"/>
        <v>1.244772</v>
      </c>
      <c r="EG171" s="41">
        <f t="shared" si="151"/>
        <v>1.2677659999999999</v>
      </c>
      <c r="EI171" s="5">
        <f t="shared" si="115"/>
        <v>287.38141119853452</v>
      </c>
      <c r="EJ171" s="3">
        <f t="shared" si="108"/>
        <v>82363.512449499991</v>
      </c>
      <c r="EK171" s="3">
        <f t="shared" si="116"/>
        <v>0</v>
      </c>
      <c r="EL171" s="3">
        <f t="shared" si="117"/>
        <v>0</v>
      </c>
      <c r="EM171" s="3">
        <f t="shared" si="118"/>
        <v>0</v>
      </c>
      <c r="EN171" s="3">
        <f t="shared" si="119"/>
        <v>0</v>
      </c>
      <c r="EO171" s="3">
        <f t="shared" si="120"/>
        <v>0</v>
      </c>
      <c r="EP171" s="3">
        <f t="shared" si="121"/>
        <v>0</v>
      </c>
      <c r="EQ171" s="3">
        <f t="shared" si="122"/>
        <v>0</v>
      </c>
      <c r="ER171" s="3">
        <f t="shared" si="123"/>
        <v>0</v>
      </c>
      <c r="ES171" s="3">
        <f t="shared" si="124"/>
        <v>5405.030999999999</v>
      </c>
      <c r="ET171" s="3">
        <f t="shared" si="125"/>
        <v>98.805000000000007</v>
      </c>
      <c r="EU171" s="3">
        <f t="shared" si="126"/>
        <v>0</v>
      </c>
      <c r="EV171" s="3">
        <f t="shared" si="127"/>
        <v>0</v>
      </c>
      <c r="EW171" s="3">
        <f t="shared" si="128"/>
        <v>0</v>
      </c>
      <c r="EX171" s="3">
        <f t="shared" si="129"/>
        <v>0</v>
      </c>
      <c r="EY171" s="3">
        <f t="shared" si="130"/>
        <v>34751.899999999994</v>
      </c>
      <c r="EZ171" s="3">
        <f t="shared" si="131"/>
        <v>117597.06200000001</v>
      </c>
      <c r="FA171" s="3">
        <f t="shared" si="132"/>
        <v>0</v>
      </c>
      <c r="FB171" s="3">
        <f t="shared" si="133"/>
        <v>0</v>
      </c>
      <c r="FC171" s="3">
        <f t="shared" si="109"/>
        <v>0</v>
      </c>
      <c r="FD171" s="41">
        <f t="shared" si="134"/>
        <v>0</v>
      </c>
      <c r="FF171" s="5">
        <f>FG171/(CG171+DC171)</f>
        <v>283.31474092701853</v>
      </c>
      <c r="FG171" s="3">
        <f t="shared" si="110"/>
        <v>38105.832654683996</v>
      </c>
      <c r="FH171" s="3">
        <f t="shared" si="111"/>
        <v>0</v>
      </c>
      <c r="FI171" s="3">
        <f t="shared" si="135"/>
        <v>0</v>
      </c>
      <c r="FJ171" s="3">
        <f t="shared" si="135"/>
        <v>0</v>
      </c>
      <c r="FK171" s="3">
        <f t="shared" si="146"/>
        <v>0</v>
      </c>
      <c r="FL171" s="3">
        <f t="shared" si="146"/>
        <v>0</v>
      </c>
      <c r="FM171" s="3">
        <f t="shared" si="146"/>
        <v>0</v>
      </c>
      <c r="FN171" s="3">
        <f t="shared" si="145"/>
        <v>0</v>
      </c>
      <c r="FO171" s="3">
        <f t="shared" si="145"/>
        <v>0</v>
      </c>
      <c r="FP171" s="3">
        <f t="shared" si="145"/>
        <v>2512.538</v>
      </c>
      <c r="FQ171" s="3">
        <f t="shared" si="100"/>
        <v>43.671000000000006</v>
      </c>
      <c r="FR171" s="3">
        <f t="shared" si="136"/>
        <v>0</v>
      </c>
      <c r="FS171" s="3">
        <f t="shared" si="136"/>
        <v>0</v>
      </c>
      <c r="FT171" s="3">
        <f t="shared" si="136"/>
        <v>0</v>
      </c>
      <c r="FU171" s="3">
        <f t="shared" si="137"/>
        <v>0</v>
      </c>
      <c r="FV171" s="3">
        <f t="shared" si="137"/>
        <v>15894.093999999999</v>
      </c>
      <c r="FW171" s="3">
        <f t="shared" si="137"/>
        <v>55458.572</v>
      </c>
      <c r="FX171" s="3">
        <f t="shared" si="138"/>
        <v>0</v>
      </c>
      <c r="FY171" s="3">
        <f t="shared" si="139"/>
        <v>0</v>
      </c>
      <c r="FZ171" s="3">
        <f t="shared" si="140"/>
        <v>0</v>
      </c>
      <c r="GA171" s="3">
        <f t="shared" si="141"/>
        <v>0</v>
      </c>
      <c r="GB171" s="41" t="s">
        <v>0</v>
      </c>
      <c r="GC171" s="41">
        <f t="shared" si="112"/>
        <v>286.59999999999997</v>
      </c>
      <c r="GD171" s="4">
        <f t="shared" si="113"/>
        <v>1.8859145150034891</v>
      </c>
      <c r="GE171" s="41">
        <f t="shared" si="143"/>
        <v>540.5030999999999</v>
      </c>
      <c r="GF171" s="41">
        <f>CG171+DC171</f>
        <v>134.5</v>
      </c>
      <c r="GG171" s="4">
        <f>(CG171*CP171+DC171*DL171)/GF171</f>
        <v>1.8680579925650558</v>
      </c>
      <c r="GH171" s="41">
        <f>GF171*GG171</f>
        <v>251.25380000000001</v>
      </c>
      <c r="GI171" s="41" t="s">
        <v>0</v>
      </c>
    </row>
    <row r="172" spans="1:191" x14ac:dyDescent="0.55000000000000004">
      <c r="A172" s="41" t="s">
        <v>1272</v>
      </c>
      <c r="B172" s="41" t="s">
        <v>104</v>
      </c>
      <c r="C172" s="41" t="s">
        <v>61</v>
      </c>
      <c r="D172" s="25" t="s">
        <v>66</v>
      </c>
      <c r="E172" s="41" t="s">
        <v>1791</v>
      </c>
      <c r="F172" s="41">
        <v>0</v>
      </c>
      <c r="G172" s="41" t="s">
        <v>352</v>
      </c>
      <c r="H172" s="41">
        <v>0.51781999999999995</v>
      </c>
      <c r="I172" s="41">
        <v>0.98419000000000001</v>
      </c>
      <c r="J172" s="41">
        <v>1.2470220000000001</v>
      </c>
      <c r="K172" s="41">
        <v>0.30126799999999998</v>
      </c>
      <c r="L172" s="41">
        <v>0.57530000000000003</v>
      </c>
      <c r="M172" s="41" t="s">
        <v>361</v>
      </c>
      <c r="N172" s="41" t="s">
        <v>357</v>
      </c>
      <c r="O172" s="41" t="s">
        <v>1791</v>
      </c>
      <c r="P172" s="41" t="s">
        <v>1935</v>
      </c>
      <c r="S172" s="41">
        <f>0.25+12.49+9.16+8.52</f>
        <v>30.419999999999998</v>
      </c>
      <c r="AB172" s="4">
        <f>(1.79*0.25+1.69*12.49+1.7*9.16+1.72*8.52)/S172</f>
        <v>1.7022353714661407</v>
      </c>
      <c r="AC172" s="4">
        <f>(0.03*0.25+0.04*12.49+0.04*9.16+0.06*8.52)/S172</f>
        <v>4.5519395134779754E-2</v>
      </c>
      <c r="AH172" s="4">
        <f>(14.8*0.25+14.51*12.49+13.51*9.16+22*8.52)/S172</f>
        <v>16.309056541748848</v>
      </c>
      <c r="AI172" s="4">
        <f>(37.69*0.25+36.97*12.49+39.83*9.16+31.25*8.52)/S172</f>
        <v>36.235062458908615</v>
      </c>
      <c r="AO172" s="7">
        <f>5.17+9.57+32.72+9.01</f>
        <v>56.47</v>
      </c>
      <c r="AP172" s="7"/>
      <c r="AQ172" s="7"/>
      <c r="AR172" s="7"/>
      <c r="AS172" s="7"/>
      <c r="AT172" s="7"/>
      <c r="AU172" s="7"/>
      <c r="AV172" s="7"/>
      <c r="AW172" s="7"/>
      <c r="AX172" s="82">
        <f>(1.76*5.17+1.64*9.57+1.76*32.72+1.78*9.01)/AO172</f>
        <v>1.742854613068886</v>
      </c>
      <c r="AY172" s="82">
        <f>(0.04*5.17+0.04*9.57+0.03*32.72+0.05*9.01)/AO172</f>
        <v>3.5801310430316986E-2</v>
      </c>
      <c r="AZ172" s="7"/>
      <c r="BA172" s="7"/>
      <c r="BB172" s="7"/>
      <c r="BC172" s="7"/>
      <c r="BD172" s="82">
        <f>(14.44*5.17+14.55*9.57+14.98*32.72+21.14*9.01)/AO172</f>
        <v>15.84054010979281</v>
      </c>
      <c r="BE172" s="82">
        <f>(37.41*5.17+36.97*9.57+37.8*32.72+32.16*9.01)/AO172</f>
        <v>36.723750664069414</v>
      </c>
      <c r="BF172" s="7"/>
      <c r="BG172" s="7"/>
      <c r="BK172" s="41">
        <f>2.35+7.03+57.97+12.48</f>
        <v>79.83</v>
      </c>
      <c r="BL172" s="7"/>
      <c r="BM172" s="7"/>
      <c r="BN172" s="7"/>
      <c r="BO172" s="7"/>
      <c r="BP172" s="7"/>
      <c r="BQ172" s="7"/>
      <c r="BR172" s="7"/>
      <c r="BS172" s="7"/>
      <c r="BT172" s="82">
        <f>(1.7*2.35+1.47*7.03+1.51*57.97+1.83*12.48)/BK172</f>
        <v>1.5620969560315672</v>
      </c>
      <c r="BU172" s="82">
        <f>(0.03*2.35+0.04*7.03+0.04*57.97+0.04*12.48)/BK172</f>
        <v>3.9705624451960422E-2</v>
      </c>
      <c r="BV172" s="7"/>
      <c r="BW172" s="7"/>
      <c r="BX172" s="7"/>
      <c r="BY172" s="7"/>
      <c r="BZ172" s="82">
        <f>(14.47*2.35+14.14*7.03+14.96*57.97+17.48*12.48)/BK172</f>
        <v>15.267321808843795</v>
      </c>
      <c r="CA172" s="82">
        <f>(35.87*2.35+37.49*7.03+38.34*57.97+33.32*12.48)/BK172</f>
        <v>37.407648753601407</v>
      </c>
      <c r="CB172" s="7"/>
      <c r="CC172" s="7"/>
      <c r="CD172" s="7"/>
      <c r="CG172" s="41">
        <f>7.94+10.1</f>
        <v>18.04</v>
      </c>
      <c r="CP172" s="4">
        <f>(1.67*7.94+1.67*10.1)/CG172</f>
        <v>1.67</v>
      </c>
      <c r="CQ172" s="4">
        <f>(0.04*7.94+0.04*10.1)/CG172</f>
        <v>0.04</v>
      </c>
      <c r="CV172" s="4">
        <f>(13.53*7.94+13.57*10.1)/CG172</f>
        <v>13.55239467849224</v>
      </c>
      <c r="CW172" s="4">
        <f>(39.74*7.94+36.96*10.1)/CG172</f>
        <v>38.183569844789361</v>
      </c>
      <c r="DC172" s="41">
        <f>28.39+7.53</f>
        <v>35.92</v>
      </c>
      <c r="DL172" s="4">
        <f>(1.61*28.39+1.57*7.53)/DC172</f>
        <v>1.6016146993318485</v>
      </c>
      <c r="DM172" s="4">
        <f>(0.04*28.39+0.04*7.53)/DC172</f>
        <v>3.9999999999999994E-2</v>
      </c>
      <c r="DR172" s="4">
        <f>(15*28.39+14.51*7.53)/DC172</f>
        <v>14.897280066815146</v>
      </c>
      <c r="DS172" s="4">
        <f>(37.71*28.39+36.98*7.53)/DC172</f>
        <v>37.556968262806237</v>
      </c>
      <c r="DY172" s="7" t="s">
        <v>1880</v>
      </c>
      <c r="DZ172" s="7">
        <f t="shared" si="103"/>
        <v>1.6488915547024949</v>
      </c>
      <c r="EA172" s="41" t="s">
        <v>64</v>
      </c>
      <c r="EB172" s="41" t="s">
        <v>0</v>
      </c>
      <c r="EC172" s="41">
        <f t="shared" si="147"/>
        <v>0.51781999999999995</v>
      </c>
      <c r="ED172" s="41">
        <f t="shared" si="148"/>
        <v>0.98419000000000001</v>
      </c>
      <c r="EE172" s="41">
        <f t="shared" si="149"/>
        <v>1.2470220000000001</v>
      </c>
      <c r="EF172" s="41">
        <f t="shared" si="150"/>
        <v>0.30126799999999998</v>
      </c>
      <c r="EG172" s="41">
        <f t="shared" si="151"/>
        <v>0.57530000000000003</v>
      </c>
      <c r="EI172" s="5">
        <f t="shared" si="115"/>
        <v>262.81394441892996</v>
      </c>
      <c r="EJ172" s="3">
        <f t="shared" si="108"/>
        <v>43816.340813524002</v>
      </c>
      <c r="EK172" s="3">
        <f t="shared" si="116"/>
        <v>0</v>
      </c>
      <c r="EL172" s="3">
        <f t="shared" si="117"/>
        <v>0</v>
      </c>
      <c r="EM172" s="3">
        <f t="shared" si="118"/>
        <v>0</v>
      </c>
      <c r="EN172" s="3">
        <f t="shared" si="119"/>
        <v>0</v>
      </c>
      <c r="EO172" s="3">
        <f t="shared" si="120"/>
        <v>0</v>
      </c>
      <c r="EP172" s="3">
        <f t="shared" si="121"/>
        <v>0</v>
      </c>
      <c r="EQ172" s="3">
        <f t="shared" si="122"/>
        <v>0</v>
      </c>
      <c r="ER172" s="3">
        <f t="shared" si="123"/>
        <v>0</v>
      </c>
      <c r="ES172" s="3">
        <f t="shared" si="124"/>
        <v>2749.0319999999997</v>
      </c>
      <c r="ET172" s="3">
        <f t="shared" si="125"/>
        <v>65.76100000000001</v>
      </c>
      <c r="EU172" s="3">
        <f t="shared" si="126"/>
        <v>0</v>
      </c>
      <c r="EV172" s="3">
        <f t="shared" si="127"/>
        <v>0</v>
      </c>
      <c r="EW172" s="3">
        <f t="shared" si="128"/>
        <v>0</v>
      </c>
      <c r="EX172" s="3">
        <f t="shared" si="129"/>
        <v>0</v>
      </c>
      <c r="EY172" s="3">
        <f t="shared" si="130"/>
        <v>26094.271000000001</v>
      </c>
      <c r="EZ172" s="3">
        <f t="shared" si="131"/>
        <v>61623.134000000013</v>
      </c>
      <c r="FA172" s="3">
        <f t="shared" si="132"/>
        <v>0</v>
      </c>
      <c r="FB172" s="3">
        <f t="shared" si="133"/>
        <v>0</v>
      </c>
      <c r="FC172" s="3">
        <f t="shared" si="109"/>
        <v>0</v>
      </c>
      <c r="FD172" s="41">
        <f t="shared" si="134"/>
        <v>0</v>
      </c>
      <c r="FF172" s="5">
        <f>FG172/(CG172+DC172)</f>
        <v>258.96994835203856</v>
      </c>
      <c r="FG172" s="3">
        <f t="shared" si="110"/>
        <v>13974.018413076001</v>
      </c>
      <c r="FH172" s="3">
        <f t="shared" si="111"/>
        <v>0</v>
      </c>
      <c r="FI172" s="3">
        <f t="shared" si="135"/>
        <v>0</v>
      </c>
      <c r="FJ172" s="3">
        <f t="shared" si="135"/>
        <v>0</v>
      </c>
      <c r="FK172" s="3">
        <f t="shared" si="146"/>
        <v>0</v>
      </c>
      <c r="FL172" s="3">
        <f t="shared" si="146"/>
        <v>0</v>
      </c>
      <c r="FM172" s="3">
        <f t="shared" si="146"/>
        <v>0</v>
      </c>
      <c r="FN172" s="3">
        <f t="shared" si="145"/>
        <v>0</v>
      </c>
      <c r="FO172" s="3">
        <f t="shared" si="145"/>
        <v>0</v>
      </c>
      <c r="FP172" s="3">
        <f t="shared" si="145"/>
        <v>876.56799999999998</v>
      </c>
      <c r="FQ172" s="3">
        <f t="shared" si="100"/>
        <v>21.584</v>
      </c>
      <c r="FR172" s="3">
        <f t="shared" si="136"/>
        <v>0</v>
      </c>
      <c r="FS172" s="3">
        <f t="shared" si="136"/>
        <v>0</v>
      </c>
      <c r="FT172" s="3">
        <f t="shared" si="136"/>
        <v>0</v>
      </c>
      <c r="FU172" s="3">
        <f t="shared" si="137"/>
        <v>0</v>
      </c>
      <c r="FV172" s="3">
        <f t="shared" si="137"/>
        <v>7795.9549999999999</v>
      </c>
      <c r="FW172" s="3">
        <f t="shared" si="137"/>
        <v>20378.778999999999</v>
      </c>
      <c r="FX172" s="3">
        <f t="shared" si="138"/>
        <v>0</v>
      </c>
      <c r="FY172" s="3">
        <f t="shared" si="139"/>
        <v>0</v>
      </c>
      <c r="FZ172" s="3">
        <f t="shared" si="140"/>
        <v>0</v>
      </c>
      <c r="GA172" s="3">
        <f t="shared" si="141"/>
        <v>0</v>
      </c>
      <c r="GB172" s="41" t="s">
        <v>0</v>
      </c>
      <c r="GC172" s="41">
        <f t="shared" si="112"/>
        <v>166.72</v>
      </c>
      <c r="GD172" s="4">
        <f t="shared" si="113"/>
        <v>1.6488915547024949</v>
      </c>
      <c r="GE172" s="41">
        <f t="shared" si="143"/>
        <v>274.90319999999997</v>
      </c>
      <c r="GF172" s="41">
        <f>CG172+DC172</f>
        <v>53.96</v>
      </c>
      <c r="GG172" s="4">
        <f>(CG172*CP172+DC172*DL172)/GF172</f>
        <v>1.6244773906597481</v>
      </c>
      <c r="GH172" s="41">
        <f>GF172*GG172</f>
        <v>87.656800000000004</v>
      </c>
      <c r="GI172" s="41" t="s">
        <v>0</v>
      </c>
    </row>
    <row r="173" spans="1:191" x14ac:dyDescent="0.55000000000000004">
      <c r="A173" s="41" t="s">
        <v>1273</v>
      </c>
      <c r="B173" s="41" t="s">
        <v>104</v>
      </c>
      <c r="C173" s="41" t="s">
        <v>69</v>
      </c>
      <c r="D173" s="41" t="s">
        <v>66</v>
      </c>
      <c r="E173" s="41" t="s">
        <v>1791</v>
      </c>
      <c r="F173" s="41">
        <v>0</v>
      </c>
      <c r="G173" s="25" t="s">
        <v>113</v>
      </c>
      <c r="H173" s="41">
        <v>0</v>
      </c>
      <c r="I173" s="41">
        <v>0</v>
      </c>
      <c r="J173" s="41">
        <v>2.6244000000000001</v>
      </c>
      <c r="K173" s="41">
        <v>0</v>
      </c>
      <c r="L173" s="41">
        <v>0</v>
      </c>
      <c r="M173" s="41" t="s">
        <v>375</v>
      </c>
      <c r="N173" s="41" t="s">
        <v>79</v>
      </c>
      <c r="O173" s="41" t="s">
        <v>1791</v>
      </c>
      <c r="P173" s="41" t="s">
        <v>1900</v>
      </c>
      <c r="Q173" s="41" t="s">
        <v>1900</v>
      </c>
      <c r="S173" s="41">
        <v>0</v>
      </c>
      <c r="AO173" s="7">
        <v>0</v>
      </c>
      <c r="AP173" s="7"/>
      <c r="AQ173" s="7"/>
      <c r="AR173" s="7"/>
      <c r="AS173" s="7"/>
      <c r="AT173" s="7"/>
      <c r="AU173" s="7"/>
      <c r="AV173" s="7"/>
      <c r="AW173" s="7"/>
      <c r="AX173" s="7"/>
      <c r="AY173" s="7"/>
      <c r="AZ173" s="7"/>
      <c r="BA173" s="7"/>
      <c r="BB173" s="7"/>
      <c r="BC173" s="7"/>
      <c r="BD173" s="7"/>
      <c r="BE173" s="7"/>
      <c r="BF173" s="7"/>
      <c r="BG173" s="7"/>
      <c r="BK173" s="41">
        <v>162</v>
      </c>
      <c r="BL173" s="7"/>
      <c r="BM173" s="7"/>
      <c r="BN173" s="7"/>
      <c r="BO173" s="7"/>
      <c r="BP173" s="7"/>
      <c r="BQ173" s="7"/>
      <c r="BR173" s="7"/>
      <c r="BS173" s="7"/>
      <c r="BT173" s="7">
        <v>1.62</v>
      </c>
      <c r="BU173" s="7">
        <v>0.08</v>
      </c>
      <c r="BV173" s="7"/>
      <c r="BW173" s="7"/>
      <c r="BX173" s="7"/>
      <c r="BY173" s="7"/>
      <c r="BZ173" s="7"/>
      <c r="CA173" s="7"/>
      <c r="CB173" s="7"/>
      <c r="CC173" s="7"/>
      <c r="CD173" s="7"/>
      <c r="CG173" s="41">
        <v>0</v>
      </c>
      <c r="DC173" s="41">
        <v>0</v>
      </c>
      <c r="DY173" s="7" t="s">
        <v>1880</v>
      </c>
      <c r="DZ173" s="7">
        <f t="shared" si="103"/>
        <v>1.6199999999999999</v>
      </c>
      <c r="EA173" s="41" t="s">
        <v>88</v>
      </c>
      <c r="EB173" s="41" t="s">
        <v>0</v>
      </c>
      <c r="EC173" s="41">
        <f t="shared" si="147"/>
        <v>0</v>
      </c>
      <c r="ED173" s="41">
        <f t="shared" si="148"/>
        <v>0</v>
      </c>
      <c r="EE173" s="41">
        <f t="shared" si="149"/>
        <v>2.6244000000000001</v>
      </c>
      <c r="EF173" s="41">
        <f t="shared" si="150"/>
        <v>0</v>
      </c>
      <c r="EG173" s="41">
        <f t="shared" si="151"/>
        <v>0</v>
      </c>
      <c r="EI173" s="5">
        <f t="shared" si="115"/>
        <v>270.54241920000004</v>
      </c>
      <c r="EJ173" s="3">
        <f t="shared" si="108"/>
        <v>43827.871910400005</v>
      </c>
      <c r="EK173" s="3">
        <f t="shared" si="116"/>
        <v>0</v>
      </c>
      <c r="EL173" s="3">
        <f t="shared" si="117"/>
        <v>0</v>
      </c>
      <c r="EM173" s="3">
        <f t="shared" si="118"/>
        <v>0</v>
      </c>
      <c r="EN173" s="3">
        <f t="shared" si="119"/>
        <v>0</v>
      </c>
      <c r="EO173" s="3">
        <f t="shared" si="120"/>
        <v>0</v>
      </c>
      <c r="EP173" s="3">
        <f t="shared" si="121"/>
        <v>0</v>
      </c>
      <c r="EQ173" s="3">
        <f t="shared" si="122"/>
        <v>0</v>
      </c>
      <c r="ER173" s="3">
        <f t="shared" si="123"/>
        <v>0</v>
      </c>
      <c r="ES173" s="3">
        <f t="shared" si="124"/>
        <v>2624.4</v>
      </c>
      <c r="ET173" s="3">
        <f t="shared" si="125"/>
        <v>129.6</v>
      </c>
      <c r="EU173" s="3">
        <f t="shared" si="126"/>
        <v>0</v>
      </c>
      <c r="EV173" s="3">
        <f t="shared" si="127"/>
        <v>0</v>
      </c>
      <c r="EW173" s="3">
        <f t="shared" si="128"/>
        <v>0</v>
      </c>
      <c r="EX173" s="3">
        <f t="shared" si="129"/>
        <v>0</v>
      </c>
      <c r="EY173" s="3">
        <f t="shared" si="130"/>
        <v>0</v>
      </c>
      <c r="EZ173" s="3">
        <f t="shared" si="131"/>
        <v>0</v>
      </c>
      <c r="FA173" s="3">
        <f t="shared" si="132"/>
        <v>0</v>
      </c>
      <c r="FB173" s="3">
        <f t="shared" si="133"/>
        <v>0</v>
      </c>
      <c r="FC173" s="3">
        <f t="shared" si="109"/>
        <v>0</v>
      </c>
      <c r="FD173" s="41">
        <f t="shared" si="134"/>
        <v>0</v>
      </c>
      <c r="FG173" s="3">
        <f t="shared" si="110"/>
        <v>0</v>
      </c>
      <c r="FH173" s="3">
        <f t="shared" si="111"/>
        <v>0</v>
      </c>
      <c r="FI173" s="3">
        <f t="shared" si="135"/>
        <v>0</v>
      </c>
      <c r="FJ173" s="3">
        <f t="shared" si="135"/>
        <v>0</v>
      </c>
      <c r="FK173" s="3">
        <f t="shared" si="146"/>
        <v>0</v>
      </c>
      <c r="FL173" s="3">
        <f t="shared" si="146"/>
        <v>0</v>
      </c>
      <c r="FM173" s="3">
        <f t="shared" si="146"/>
        <v>0</v>
      </c>
      <c r="FN173" s="3">
        <f t="shared" si="145"/>
        <v>0</v>
      </c>
      <c r="FO173" s="3">
        <f t="shared" si="145"/>
        <v>0</v>
      </c>
      <c r="FP173" s="3">
        <f t="shared" si="145"/>
        <v>0</v>
      </c>
      <c r="FQ173" s="3">
        <f t="shared" si="100"/>
        <v>0</v>
      </c>
      <c r="FR173" s="3">
        <f t="shared" si="136"/>
        <v>0</v>
      </c>
      <c r="FS173" s="3">
        <f t="shared" si="136"/>
        <v>0</v>
      </c>
      <c r="FT173" s="3">
        <f t="shared" si="136"/>
        <v>0</v>
      </c>
      <c r="FU173" s="3">
        <f t="shared" si="137"/>
        <v>0</v>
      </c>
      <c r="FV173" s="3">
        <f t="shared" si="137"/>
        <v>0</v>
      </c>
      <c r="FW173" s="3">
        <f t="shared" si="137"/>
        <v>0</v>
      </c>
      <c r="FX173" s="3">
        <f t="shared" si="138"/>
        <v>0</v>
      </c>
      <c r="FY173" s="3">
        <f t="shared" si="139"/>
        <v>0</v>
      </c>
      <c r="FZ173" s="3">
        <f t="shared" si="140"/>
        <v>0</v>
      </c>
      <c r="GA173" s="3">
        <f t="shared" si="141"/>
        <v>0</v>
      </c>
      <c r="GB173" s="41" t="s">
        <v>0</v>
      </c>
      <c r="GC173" s="41">
        <f t="shared" si="112"/>
        <v>162</v>
      </c>
      <c r="GD173" s="4">
        <f t="shared" si="113"/>
        <v>1.6199999999999999</v>
      </c>
      <c r="GE173" s="41">
        <f t="shared" si="143"/>
        <v>262.44</v>
      </c>
      <c r="GI173" s="41" t="s">
        <v>0</v>
      </c>
    </row>
    <row r="174" spans="1:191" x14ac:dyDescent="0.55000000000000004">
      <c r="A174" s="41" t="s">
        <v>1274</v>
      </c>
      <c r="B174" s="41" t="s">
        <v>104</v>
      </c>
      <c r="C174" s="41" t="s">
        <v>69</v>
      </c>
      <c r="D174" s="25" t="s">
        <v>66</v>
      </c>
      <c r="E174" s="41" t="s">
        <v>1791</v>
      </c>
      <c r="F174" s="41">
        <v>0</v>
      </c>
      <c r="G174" s="41" t="s">
        <v>352</v>
      </c>
      <c r="H174" s="41">
        <v>0.17880799999999999</v>
      </c>
      <c r="I174" s="41">
        <v>0.61897400000000002</v>
      </c>
      <c r="J174" s="41">
        <v>1.4430879999999999</v>
      </c>
      <c r="K174" s="41">
        <v>0.12700800000000001</v>
      </c>
      <c r="L174" s="41">
        <v>0.41869300000000004</v>
      </c>
      <c r="M174" s="41" t="s">
        <v>369</v>
      </c>
      <c r="N174" s="41" t="s">
        <v>357</v>
      </c>
      <c r="O174" s="41" t="s">
        <v>1791</v>
      </c>
      <c r="P174" s="41" t="s">
        <v>1935</v>
      </c>
      <c r="S174" s="41">
        <v>8.68</v>
      </c>
      <c r="AB174" s="41">
        <v>2.06</v>
      </c>
      <c r="AC174" s="41">
        <v>0.05</v>
      </c>
      <c r="AH174" s="41">
        <v>16.25</v>
      </c>
      <c r="AI174" s="41">
        <v>36.46</v>
      </c>
      <c r="AO174" s="7">
        <v>31.42</v>
      </c>
      <c r="AP174" s="7"/>
      <c r="AQ174" s="7"/>
      <c r="AR174" s="7"/>
      <c r="AS174" s="7"/>
      <c r="AT174" s="7"/>
      <c r="AU174" s="7"/>
      <c r="AV174" s="7"/>
      <c r="AW174" s="7"/>
      <c r="AX174" s="7">
        <v>1.97</v>
      </c>
      <c r="AY174" s="7">
        <v>0.04</v>
      </c>
      <c r="AZ174" s="7"/>
      <c r="BA174" s="7"/>
      <c r="BB174" s="7"/>
      <c r="BC174" s="7"/>
      <c r="BD174" s="7">
        <v>15.34</v>
      </c>
      <c r="BE174" s="7">
        <v>38.83</v>
      </c>
      <c r="BF174" s="7"/>
      <c r="BG174" s="7"/>
      <c r="BK174" s="41">
        <v>76.760000000000005</v>
      </c>
      <c r="BL174" s="7"/>
      <c r="BM174" s="7"/>
      <c r="BN174" s="7"/>
      <c r="BO174" s="7"/>
      <c r="BP174" s="7"/>
      <c r="BQ174" s="7"/>
      <c r="BR174" s="7"/>
      <c r="BS174" s="7"/>
      <c r="BT174" s="7">
        <v>1.88</v>
      </c>
      <c r="BU174" s="7">
        <v>0.04</v>
      </c>
      <c r="BV174" s="7"/>
      <c r="BW174" s="7"/>
      <c r="BX174" s="7"/>
      <c r="BY174" s="7"/>
      <c r="BZ174" s="7">
        <v>16.260000000000002</v>
      </c>
      <c r="CA174" s="7">
        <v>37.6</v>
      </c>
      <c r="CB174" s="7"/>
      <c r="CC174" s="7"/>
      <c r="CD174" s="7"/>
      <c r="CG174" s="41">
        <v>6.48</v>
      </c>
      <c r="CP174" s="41">
        <v>1.96</v>
      </c>
      <c r="CQ174" s="41">
        <v>0.05</v>
      </c>
      <c r="CV174" s="41">
        <v>16.2</v>
      </c>
      <c r="CW174" s="41">
        <v>36.32</v>
      </c>
      <c r="DC174" s="41">
        <v>22.39</v>
      </c>
      <c r="DL174" s="41">
        <v>1.87</v>
      </c>
      <c r="DM174" s="41">
        <v>0.04</v>
      </c>
      <c r="DR174" s="41">
        <v>15.4</v>
      </c>
      <c r="DS174" s="41">
        <v>38.9</v>
      </c>
      <c r="DY174" s="7" t="s">
        <v>1880</v>
      </c>
      <c r="DZ174" s="7">
        <f t="shared" si="103"/>
        <v>1.9175680301215126</v>
      </c>
      <c r="EA174" s="41" t="s">
        <v>64</v>
      </c>
      <c r="EB174" s="41" t="s">
        <v>0</v>
      </c>
      <c r="EC174" s="41">
        <f t="shared" si="147"/>
        <v>0.17880799999999999</v>
      </c>
      <c r="ED174" s="41">
        <f t="shared" si="148"/>
        <v>0.61897400000000002</v>
      </c>
      <c r="EE174" s="41">
        <f t="shared" si="149"/>
        <v>1.4430879999999999</v>
      </c>
      <c r="EF174" s="41">
        <f t="shared" si="150"/>
        <v>0.12700800000000001</v>
      </c>
      <c r="EG174" s="41">
        <f t="shared" si="151"/>
        <v>0.41869300000000004</v>
      </c>
      <c r="EI174" s="5">
        <f t="shared" si="115"/>
        <v>299.40726901461579</v>
      </c>
      <c r="EJ174" s="3">
        <f t="shared" si="108"/>
        <v>34988.733457048009</v>
      </c>
      <c r="EK174" s="3">
        <f t="shared" si="116"/>
        <v>0</v>
      </c>
      <c r="EL174" s="3">
        <f t="shared" si="117"/>
        <v>0</v>
      </c>
      <c r="EM174" s="3">
        <f t="shared" si="118"/>
        <v>0</v>
      </c>
      <c r="EN174" s="3">
        <f t="shared" si="119"/>
        <v>0</v>
      </c>
      <c r="EO174" s="3">
        <f t="shared" si="120"/>
        <v>0</v>
      </c>
      <c r="EP174" s="3">
        <f t="shared" si="121"/>
        <v>0</v>
      </c>
      <c r="EQ174" s="3">
        <f t="shared" si="122"/>
        <v>0</v>
      </c>
      <c r="ER174" s="3">
        <f t="shared" si="123"/>
        <v>0</v>
      </c>
      <c r="ES174" s="3">
        <f t="shared" si="124"/>
        <v>2240.87</v>
      </c>
      <c r="ET174" s="3">
        <f t="shared" si="125"/>
        <v>47.612000000000009</v>
      </c>
      <c r="EU174" s="3">
        <f t="shared" si="126"/>
        <v>0</v>
      </c>
      <c r="EV174" s="3">
        <f t="shared" si="127"/>
        <v>0</v>
      </c>
      <c r="EW174" s="3">
        <f t="shared" si="128"/>
        <v>0</v>
      </c>
      <c r="EX174" s="3">
        <f t="shared" si="129"/>
        <v>0</v>
      </c>
      <c r="EY174" s="3">
        <f t="shared" si="130"/>
        <v>18711.504000000001</v>
      </c>
      <c r="EZ174" s="3">
        <f t="shared" si="131"/>
        <v>44226.874000000003</v>
      </c>
      <c r="FA174" s="3">
        <f t="shared" si="132"/>
        <v>0</v>
      </c>
      <c r="FB174" s="3">
        <f t="shared" si="133"/>
        <v>0</v>
      </c>
      <c r="FC174" s="3">
        <f t="shared" si="109"/>
        <v>0</v>
      </c>
      <c r="FD174" s="41">
        <f t="shared" si="134"/>
        <v>0</v>
      </c>
      <c r="FF174" s="5">
        <f t="shared" ref="FF174:FF177" si="152">FG174/(CG174+DC174)</f>
        <v>296.55025830079666</v>
      </c>
      <c r="FG174" s="3">
        <f t="shared" si="110"/>
        <v>8561.4059571439993</v>
      </c>
      <c r="FH174" s="3">
        <f t="shared" si="111"/>
        <v>0</v>
      </c>
      <c r="FI174" s="3">
        <f t="shared" si="135"/>
        <v>0</v>
      </c>
      <c r="FJ174" s="3">
        <f t="shared" si="135"/>
        <v>0</v>
      </c>
      <c r="FK174" s="3">
        <f t="shared" si="146"/>
        <v>0</v>
      </c>
      <c r="FL174" s="3">
        <f t="shared" si="146"/>
        <v>0</v>
      </c>
      <c r="FM174" s="3">
        <f t="shared" si="146"/>
        <v>0</v>
      </c>
      <c r="FN174" s="3">
        <f t="shared" si="145"/>
        <v>0</v>
      </c>
      <c r="FO174" s="3">
        <f t="shared" si="145"/>
        <v>0</v>
      </c>
      <c r="FP174" s="3">
        <f t="shared" si="145"/>
        <v>545.70100000000002</v>
      </c>
      <c r="FQ174" s="3">
        <f t="shared" si="100"/>
        <v>12.196000000000002</v>
      </c>
      <c r="FR174" s="3">
        <f t="shared" si="136"/>
        <v>0</v>
      </c>
      <c r="FS174" s="3">
        <f t="shared" si="136"/>
        <v>0</v>
      </c>
      <c r="FT174" s="3">
        <f t="shared" si="136"/>
        <v>0</v>
      </c>
      <c r="FU174" s="3">
        <f t="shared" si="137"/>
        <v>0</v>
      </c>
      <c r="FV174" s="3">
        <f t="shared" si="137"/>
        <v>4497.8200000000006</v>
      </c>
      <c r="FW174" s="3">
        <f t="shared" si="137"/>
        <v>11063.245999999999</v>
      </c>
      <c r="FX174" s="3">
        <f t="shared" si="138"/>
        <v>0</v>
      </c>
      <c r="FY174" s="3">
        <f t="shared" si="139"/>
        <v>0</v>
      </c>
      <c r="FZ174" s="3">
        <f t="shared" si="140"/>
        <v>0</v>
      </c>
      <c r="GA174" s="3">
        <f t="shared" si="141"/>
        <v>0</v>
      </c>
      <c r="GB174" s="41" t="s">
        <v>0</v>
      </c>
      <c r="GC174" s="41">
        <f t="shared" si="112"/>
        <v>116.86000000000001</v>
      </c>
      <c r="GD174" s="4">
        <f t="shared" si="113"/>
        <v>1.9175680301215126</v>
      </c>
      <c r="GE174" s="41">
        <f t="shared" si="143"/>
        <v>224.08699999999999</v>
      </c>
      <c r="GF174" s="41">
        <f>CG174+DC174</f>
        <v>28.87</v>
      </c>
      <c r="GG174" s="4">
        <f>(CG174*CP174+DC174*DL174)/GF174</f>
        <v>1.8902009005888467</v>
      </c>
      <c r="GH174" s="41">
        <f>GF174*GG174</f>
        <v>54.570100000000004</v>
      </c>
      <c r="GI174" s="41" t="s">
        <v>0</v>
      </c>
    </row>
    <row r="175" spans="1:191" x14ac:dyDescent="0.55000000000000004">
      <c r="A175" s="41" t="s">
        <v>1275</v>
      </c>
      <c r="B175" s="41" t="s">
        <v>104</v>
      </c>
      <c r="C175" s="41" t="s">
        <v>61</v>
      </c>
      <c r="D175" s="41" t="s">
        <v>66</v>
      </c>
      <c r="E175" s="41" t="s">
        <v>1791</v>
      </c>
      <c r="F175" s="41">
        <v>0</v>
      </c>
      <c r="G175" s="41" t="s">
        <v>352</v>
      </c>
      <c r="H175" s="41">
        <v>1.7916800000000002</v>
      </c>
      <c r="I175" s="41">
        <v>0.24107999999999996</v>
      </c>
      <c r="J175" s="41">
        <v>0</v>
      </c>
      <c r="K175" s="41">
        <v>1.7916800000000002</v>
      </c>
      <c r="L175" s="41">
        <v>0.24107999999999996</v>
      </c>
      <c r="M175" s="41" t="s">
        <v>370</v>
      </c>
      <c r="N175" s="41" t="s">
        <v>351</v>
      </c>
      <c r="O175" s="41" t="s">
        <v>1791</v>
      </c>
      <c r="P175" s="41" t="s">
        <v>1935</v>
      </c>
      <c r="Q175" s="41" t="s">
        <v>1935</v>
      </c>
      <c r="S175" s="41">
        <v>101.8</v>
      </c>
      <c r="AB175" s="41">
        <v>1.76</v>
      </c>
      <c r="AO175" s="7">
        <v>14.7</v>
      </c>
      <c r="AP175" s="7"/>
      <c r="AQ175" s="7"/>
      <c r="AR175" s="7"/>
      <c r="AS175" s="7"/>
      <c r="AT175" s="7"/>
      <c r="AU175" s="7"/>
      <c r="AV175" s="7"/>
      <c r="AW175" s="7"/>
      <c r="AX175" s="7">
        <v>1.64</v>
      </c>
      <c r="AY175" s="7"/>
      <c r="AZ175" s="7"/>
      <c r="BA175" s="7"/>
      <c r="BB175" s="7"/>
      <c r="BC175" s="7"/>
      <c r="BD175" s="7"/>
      <c r="BE175" s="7"/>
      <c r="BF175" s="7"/>
      <c r="BG175" s="7"/>
      <c r="BK175" s="41">
        <v>0</v>
      </c>
      <c r="BL175" s="7"/>
      <c r="BM175" s="7"/>
      <c r="BN175" s="7"/>
      <c r="BO175" s="7"/>
      <c r="BP175" s="7"/>
      <c r="BQ175" s="7"/>
      <c r="BR175" s="7"/>
      <c r="BS175" s="7"/>
      <c r="BT175" s="7"/>
      <c r="BU175" s="7"/>
      <c r="BV175" s="7"/>
      <c r="BW175" s="7"/>
      <c r="BX175" s="7"/>
      <c r="BY175" s="7"/>
      <c r="BZ175" s="7"/>
      <c r="CA175" s="7"/>
      <c r="CB175" s="7"/>
      <c r="CC175" s="7"/>
      <c r="CD175" s="7"/>
      <c r="CG175" s="41">
        <v>101.8</v>
      </c>
      <c r="CP175" s="41">
        <v>1.76</v>
      </c>
      <c r="DC175" s="41">
        <v>14.7</v>
      </c>
      <c r="DL175" s="41">
        <v>1.64</v>
      </c>
      <c r="DY175" s="7" t="s">
        <v>1880</v>
      </c>
      <c r="DZ175" s="7">
        <f t="shared" si="103"/>
        <v>1.7448583690987125</v>
      </c>
      <c r="EA175" s="41" t="s">
        <v>64</v>
      </c>
      <c r="EB175" s="41" t="s">
        <v>0</v>
      </c>
      <c r="EC175" s="41">
        <f t="shared" si="147"/>
        <v>1.7916800000000002</v>
      </c>
      <c r="ED175" s="41">
        <f t="shared" si="148"/>
        <v>0.24107999999999996</v>
      </c>
      <c r="EE175" s="41">
        <f t="shared" si="149"/>
        <v>0</v>
      </c>
      <c r="EF175" s="41">
        <f t="shared" si="150"/>
        <v>1.7916800000000002</v>
      </c>
      <c r="EG175" s="41">
        <f t="shared" si="151"/>
        <v>0.24107999999999996</v>
      </c>
      <c r="EI175" s="5">
        <f t="shared" si="115"/>
        <v>228.82072652360515</v>
      </c>
      <c r="EJ175" s="3">
        <f t="shared" si="108"/>
        <v>26657.61464</v>
      </c>
      <c r="EK175" s="3">
        <f t="shared" si="116"/>
        <v>0</v>
      </c>
      <c r="EL175" s="3">
        <f t="shared" si="117"/>
        <v>0</v>
      </c>
      <c r="EM175" s="3">
        <f t="shared" si="118"/>
        <v>0</v>
      </c>
      <c r="EN175" s="3">
        <f t="shared" si="119"/>
        <v>0</v>
      </c>
      <c r="EO175" s="3">
        <f t="shared" si="120"/>
        <v>0</v>
      </c>
      <c r="EP175" s="3">
        <f t="shared" si="121"/>
        <v>0</v>
      </c>
      <c r="EQ175" s="3">
        <f t="shared" si="122"/>
        <v>0</v>
      </c>
      <c r="ER175" s="3">
        <f t="shared" si="123"/>
        <v>0</v>
      </c>
      <c r="ES175" s="3">
        <f t="shared" si="124"/>
        <v>2032.76</v>
      </c>
      <c r="ET175" s="3">
        <f t="shared" si="125"/>
        <v>0</v>
      </c>
      <c r="EU175" s="3">
        <f t="shared" si="126"/>
        <v>0</v>
      </c>
      <c r="EV175" s="3">
        <f t="shared" si="127"/>
        <v>0</v>
      </c>
      <c r="EW175" s="3">
        <f t="shared" si="128"/>
        <v>0</v>
      </c>
      <c r="EX175" s="3">
        <f t="shared" si="129"/>
        <v>0</v>
      </c>
      <c r="EY175" s="3">
        <f t="shared" si="130"/>
        <v>0</v>
      </c>
      <c r="EZ175" s="3">
        <f t="shared" si="131"/>
        <v>0</v>
      </c>
      <c r="FA175" s="3">
        <f t="shared" si="132"/>
        <v>0</v>
      </c>
      <c r="FB175" s="3">
        <f t="shared" si="133"/>
        <v>0</v>
      </c>
      <c r="FC175" s="3">
        <f t="shared" si="109"/>
        <v>0</v>
      </c>
      <c r="FD175" s="41">
        <f t="shared" si="134"/>
        <v>0</v>
      </c>
      <c r="FF175" s="5">
        <f t="shared" si="152"/>
        <v>228.82072652360515</v>
      </c>
      <c r="FG175" s="3">
        <f t="shared" si="110"/>
        <v>26657.61464</v>
      </c>
      <c r="FH175" s="3">
        <f t="shared" si="111"/>
        <v>0</v>
      </c>
      <c r="FI175" s="3">
        <f t="shared" si="135"/>
        <v>0</v>
      </c>
      <c r="FJ175" s="3">
        <f t="shared" si="135"/>
        <v>0</v>
      </c>
      <c r="FK175" s="3">
        <f t="shared" si="146"/>
        <v>0</v>
      </c>
      <c r="FL175" s="3">
        <f t="shared" si="146"/>
        <v>0</v>
      </c>
      <c r="FM175" s="3">
        <f t="shared" si="146"/>
        <v>0</v>
      </c>
      <c r="FN175" s="3">
        <f t="shared" si="145"/>
        <v>0</v>
      </c>
      <c r="FO175" s="3">
        <f t="shared" si="145"/>
        <v>0</v>
      </c>
      <c r="FP175" s="3">
        <f t="shared" si="145"/>
        <v>2032.76</v>
      </c>
      <c r="FQ175" s="3">
        <f t="shared" si="100"/>
        <v>0</v>
      </c>
      <c r="FR175" s="3">
        <f t="shared" si="136"/>
        <v>0</v>
      </c>
      <c r="FS175" s="3">
        <f t="shared" si="136"/>
        <v>0</v>
      </c>
      <c r="FT175" s="3">
        <f t="shared" si="136"/>
        <v>0</v>
      </c>
      <c r="FU175" s="3">
        <f t="shared" si="137"/>
        <v>0</v>
      </c>
      <c r="FV175" s="3">
        <f t="shared" si="137"/>
        <v>0</v>
      </c>
      <c r="FW175" s="3">
        <f t="shared" si="137"/>
        <v>0</v>
      </c>
      <c r="FX175" s="3">
        <f t="shared" si="138"/>
        <v>0</v>
      </c>
      <c r="FY175" s="3">
        <f t="shared" si="139"/>
        <v>0</v>
      </c>
      <c r="FZ175" s="3">
        <f t="shared" si="140"/>
        <v>0</v>
      </c>
      <c r="GA175" s="3">
        <f t="shared" si="141"/>
        <v>0</v>
      </c>
      <c r="GB175" s="41" t="s">
        <v>0</v>
      </c>
      <c r="GC175" s="41">
        <f t="shared" si="112"/>
        <v>116.5</v>
      </c>
      <c r="GD175" s="4">
        <f t="shared" si="113"/>
        <v>1.7448583690987125</v>
      </c>
      <c r="GE175" s="41">
        <f t="shared" si="143"/>
        <v>203.27600000000001</v>
      </c>
      <c r="GF175" s="41">
        <f>CG175+DC175</f>
        <v>116.5</v>
      </c>
      <c r="GG175" s="4">
        <f>(CG175*CP175+DC175*DL175)/GF175</f>
        <v>1.7448583690987125</v>
      </c>
      <c r="GH175" s="41">
        <f>GF175*GG175</f>
        <v>203.27600000000001</v>
      </c>
      <c r="GI175" s="41" t="s">
        <v>0</v>
      </c>
    </row>
    <row r="176" spans="1:191" x14ac:dyDescent="0.55000000000000004">
      <c r="A176" s="41" t="s">
        <v>1276</v>
      </c>
      <c r="B176" s="41" t="s">
        <v>104</v>
      </c>
      <c r="C176" s="41" t="s">
        <v>69</v>
      </c>
      <c r="D176" s="25" t="s">
        <v>66</v>
      </c>
      <c r="E176" s="41" t="s">
        <v>1791</v>
      </c>
      <c r="F176" s="41">
        <v>0</v>
      </c>
      <c r="G176" s="25" t="s">
        <v>113</v>
      </c>
      <c r="H176" s="41">
        <v>8.0619999999999997E-2</v>
      </c>
      <c r="I176" s="41">
        <v>0.28016600000000003</v>
      </c>
      <c r="J176" s="41">
        <v>1.5099320000000001</v>
      </c>
      <c r="K176" s="41">
        <v>2.1509E-2</v>
      </c>
      <c r="L176" s="41">
        <v>6.4170000000000005E-2</v>
      </c>
      <c r="M176" s="41" t="s">
        <v>368</v>
      </c>
      <c r="N176" s="41" t="s">
        <v>357</v>
      </c>
      <c r="O176" s="41" t="s">
        <v>1791</v>
      </c>
      <c r="P176" s="41" t="s">
        <v>1900</v>
      </c>
      <c r="S176" s="41">
        <v>5.56</v>
      </c>
      <c r="AB176" s="41">
        <v>1.45</v>
      </c>
      <c r="AC176" s="41">
        <v>0.17</v>
      </c>
      <c r="AH176" s="41">
        <v>43.29</v>
      </c>
      <c r="AI176" s="41">
        <v>9.25</v>
      </c>
      <c r="AO176" s="7">
        <v>19.73</v>
      </c>
      <c r="AP176" s="7"/>
      <c r="AQ176" s="7"/>
      <c r="AR176" s="7"/>
      <c r="AS176" s="7"/>
      <c r="AT176" s="7"/>
      <c r="AU176" s="7"/>
      <c r="AV176" s="7"/>
      <c r="AW176" s="7"/>
      <c r="AX176" s="7">
        <v>1.42</v>
      </c>
      <c r="AY176" s="7">
        <v>0.15</v>
      </c>
      <c r="AZ176" s="7"/>
      <c r="BA176" s="7"/>
      <c r="BB176" s="7"/>
      <c r="BC176" s="7"/>
      <c r="BD176" s="7">
        <v>42.53</v>
      </c>
      <c r="BE176" s="7">
        <v>10.94</v>
      </c>
      <c r="BF176" s="7"/>
      <c r="BG176" s="7"/>
      <c r="BK176" s="41">
        <v>103.42</v>
      </c>
      <c r="BL176" s="7"/>
      <c r="BM176" s="7"/>
      <c r="BN176" s="7"/>
      <c r="BO176" s="7"/>
      <c r="BP176" s="7"/>
      <c r="BQ176" s="7"/>
      <c r="BR176" s="7"/>
      <c r="BS176" s="7"/>
      <c r="BT176" s="7">
        <v>1.46</v>
      </c>
      <c r="BU176" s="7">
        <v>0.15</v>
      </c>
      <c r="BV176" s="7"/>
      <c r="BW176" s="7"/>
      <c r="BX176" s="7"/>
      <c r="BY176" s="7"/>
      <c r="BZ176" s="7">
        <v>43.29</v>
      </c>
      <c r="CA176" s="7">
        <v>9.25</v>
      </c>
      <c r="CB176" s="7"/>
      <c r="CC176" s="7"/>
      <c r="CD176" s="7"/>
      <c r="CG176" s="41">
        <v>1.37</v>
      </c>
      <c r="CP176" s="41">
        <v>1.57</v>
      </c>
      <c r="CQ176" s="41">
        <v>0.17</v>
      </c>
      <c r="CV176" s="41">
        <v>42.27</v>
      </c>
      <c r="CW176" s="41">
        <v>9.6999999999999993</v>
      </c>
      <c r="DC176" s="41">
        <v>4.1399999999999997</v>
      </c>
      <c r="DL176" s="41">
        <v>1.55</v>
      </c>
      <c r="DM176" s="41">
        <v>0.17</v>
      </c>
      <c r="DR176" s="41">
        <v>40.880000000000003</v>
      </c>
      <c r="DS176" s="41">
        <v>11.51</v>
      </c>
      <c r="DY176" s="7" t="s">
        <v>1880</v>
      </c>
      <c r="DZ176" s="7">
        <f t="shared" si="103"/>
        <v>1.4534364074275501</v>
      </c>
      <c r="EA176" s="41" t="s">
        <v>64</v>
      </c>
      <c r="EB176" s="41" t="s">
        <v>0</v>
      </c>
      <c r="EC176" s="41">
        <f t="shared" si="147"/>
        <v>8.0619999999999997E-2</v>
      </c>
      <c r="ED176" s="41">
        <f t="shared" si="148"/>
        <v>0.28016600000000003</v>
      </c>
      <c r="EE176" s="41">
        <f t="shared" si="149"/>
        <v>1.5099320000000001</v>
      </c>
      <c r="EF176" s="41">
        <f t="shared" si="150"/>
        <v>2.1509E-2</v>
      </c>
      <c r="EG176" s="41">
        <f t="shared" si="151"/>
        <v>6.4170000000000005E-2</v>
      </c>
      <c r="EI176" s="5">
        <f t="shared" si="115"/>
        <v>341.18082099625508</v>
      </c>
      <c r="EJ176" s="3">
        <f t="shared" si="108"/>
        <v>43913.383470427994</v>
      </c>
      <c r="EK176" s="3">
        <f t="shared" si="116"/>
        <v>0</v>
      </c>
      <c r="EL176" s="3">
        <f t="shared" si="117"/>
        <v>0</v>
      </c>
      <c r="EM176" s="3">
        <f t="shared" si="118"/>
        <v>0</v>
      </c>
      <c r="EN176" s="3">
        <f t="shared" si="119"/>
        <v>0</v>
      </c>
      <c r="EO176" s="3">
        <f t="shared" si="120"/>
        <v>0</v>
      </c>
      <c r="EP176" s="3">
        <f t="shared" si="121"/>
        <v>0</v>
      </c>
      <c r="EQ176" s="3">
        <f t="shared" si="122"/>
        <v>0</v>
      </c>
      <c r="ER176" s="3">
        <f t="shared" si="123"/>
        <v>0</v>
      </c>
      <c r="ES176" s="3">
        <f t="shared" si="124"/>
        <v>1870.7179999999998</v>
      </c>
      <c r="ET176" s="3">
        <f t="shared" si="125"/>
        <v>194.17700000000002</v>
      </c>
      <c r="EU176" s="3">
        <f t="shared" si="126"/>
        <v>0</v>
      </c>
      <c r="EV176" s="3">
        <f t="shared" si="127"/>
        <v>0</v>
      </c>
      <c r="EW176" s="3">
        <f t="shared" si="128"/>
        <v>0</v>
      </c>
      <c r="EX176" s="3">
        <f t="shared" si="129"/>
        <v>0</v>
      </c>
      <c r="EY176" s="3">
        <f t="shared" si="130"/>
        <v>55568.610999999997</v>
      </c>
      <c r="EZ176" s="3">
        <f t="shared" si="131"/>
        <v>12239.111999999999</v>
      </c>
      <c r="FA176" s="3">
        <f t="shared" si="132"/>
        <v>0</v>
      </c>
      <c r="FB176" s="3">
        <f t="shared" si="133"/>
        <v>0</v>
      </c>
      <c r="FC176" s="3">
        <f t="shared" si="109"/>
        <v>0</v>
      </c>
      <c r="FD176" s="41">
        <f t="shared" si="134"/>
        <v>0</v>
      </c>
      <c r="FF176" s="5">
        <f t="shared" si="152"/>
        <v>366.72301685444637</v>
      </c>
      <c r="FG176" s="3">
        <f t="shared" si="110"/>
        <v>2020.6438228679995</v>
      </c>
      <c r="FH176" s="3">
        <f t="shared" si="111"/>
        <v>0</v>
      </c>
      <c r="FI176" s="3">
        <f t="shared" si="135"/>
        <v>0</v>
      </c>
      <c r="FJ176" s="3">
        <f t="shared" si="135"/>
        <v>0</v>
      </c>
      <c r="FK176" s="3">
        <f t="shared" si="146"/>
        <v>0</v>
      </c>
      <c r="FL176" s="3">
        <f t="shared" si="146"/>
        <v>0</v>
      </c>
      <c r="FM176" s="3">
        <f t="shared" si="146"/>
        <v>0</v>
      </c>
      <c r="FN176" s="3">
        <f t="shared" si="145"/>
        <v>0</v>
      </c>
      <c r="FO176" s="3">
        <f t="shared" si="145"/>
        <v>0</v>
      </c>
      <c r="FP176" s="3">
        <f t="shared" si="145"/>
        <v>85.679000000000002</v>
      </c>
      <c r="FQ176" s="3">
        <f t="shared" si="100"/>
        <v>9.3669999999999991</v>
      </c>
      <c r="FR176" s="3">
        <f t="shared" si="136"/>
        <v>0</v>
      </c>
      <c r="FS176" s="3">
        <f t="shared" si="136"/>
        <v>0</v>
      </c>
      <c r="FT176" s="3">
        <f t="shared" si="136"/>
        <v>0</v>
      </c>
      <c r="FU176" s="3">
        <f t="shared" si="137"/>
        <v>0</v>
      </c>
      <c r="FV176" s="3">
        <f t="shared" si="137"/>
        <v>2271.5309999999999</v>
      </c>
      <c r="FW176" s="3">
        <f t="shared" si="137"/>
        <v>609.404</v>
      </c>
      <c r="FX176" s="3">
        <f t="shared" si="138"/>
        <v>0</v>
      </c>
      <c r="FY176" s="3">
        <f t="shared" si="139"/>
        <v>0</v>
      </c>
      <c r="FZ176" s="3">
        <f t="shared" si="140"/>
        <v>0</v>
      </c>
      <c r="GA176" s="3">
        <f t="shared" si="141"/>
        <v>0</v>
      </c>
      <c r="GB176" s="41" t="s">
        <v>0</v>
      </c>
      <c r="GC176" s="41">
        <f t="shared" si="112"/>
        <v>128.71</v>
      </c>
      <c r="GD176" s="4">
        <f t="shared" si="113"/>
        <v>1.4534364074275501</v>
      </c>
      <c r="GE176" s="41">
        <f t="shared" si="143"/>
        <v>187.0718</v>
      </c>
      <c r="GF176" s="41">
        <f>CG176+DC176</f>
        <v>5.51</v>
      </c>
      <c r="GG176" s="4">
        <f>(CG176*CP176+DC176*DL176)/GF176</f>
        <v>1.5549727767695101</v>
      </c>
      <c r="GH176" s="41">
        <f>GF176*GG176</f>
        <v>8.5678999999999998</v>
      </c>
      <c r="GI176" s="41" t="s">
        <v>0</v>
      </c>
    </row>
    <row r="177" spans="1:191" x14ac:dyDescent="0.55000000000000004">
      <c r="A177" s="41" t="s">
        <v>1277</v>
      </c>
      <c r="B177" s="41" t="s">
        <v>104</v>
      </c>
      <c r="C177" s="41" t="s">
        <v>61</v>
      </c>
      <c r="D177" s="25" t="s">
        <v>66</v>
      </c>
      <c r="E177" s="41" t="s">
        <v>1791</v>
      </c>
      <c r="F177" s="41">
        <v>0</v>
      </c>
      <c r="G177" s="25" t="s">
        <v>113</v>
      </c>
      <c r="H177" s="41">
        <v>0.56819999999999993</v>
      </c>
      <c r="I177" s="41">
        <v>0.81569400000000003</v>
      </c>
      <c r="J177" s="41">
        <v>0.46349300000000004</v>
      </c>
      <c r="K177" s="41">
        <v>0.30915299999999996</v>
      </c>
      <c r="L177" s="41">
        <v>0.57938499999999993</v>
      </c>
      <c r="M177" s="41" t="s">
        <v>360</v>
      </c>
      <c r="N177" s="41" t="s">
        <v>357</v>
      </c>
      <c r="O177" s="41" t="s">
        <v>1791</v>
      </c>
      <c r="P177" s="41" t="s">
        <v>1900</v>
      </c>
      <c r="S177" s="41">
        <f>0.43+20.57+4.92+14.15</f>
        <v>40.07</v>
      </c>
      <c r="AB177" s="4">
        <f>(1.45*0.43+1.42*20.57+1.43*4.92+1.41*14.15)/S177</f>
        <v>1.418018467681557</v>
      </c>
      <c r="AC177" s="4">
        <f>(0.14*0.43+0.14*20.57+0.14*4.92+0.14*14.15)/S177</f>
        <v>0.14000000000000001</v>
      </c>
      <c r="AH177" s="4">
        <f>(38.45*0.43+41.96*20.57+38.71*4.92+43.93*14.15)/S177</f>
        <v>42.218951834289996</v>
      </c>
      <c r="AI177" s="4">
        <f>(14.1*0.43+10.24*20.57+12.48*4.92+8.86*14.15)/S177</f>
        <v>10.06913900673821</v>
      </c>
      <c r="AO177" s="7">
        <f>10.2+11.8+24.57+11.1</f>
        <v>57.67</v>
      </c>
      <c r="AP177" s="7"/>
      <c r="AQ177" s="7"/>
      <c r="AR177" s="7"/>
      <c r="AS177" s="7"/>
      <c r="AT177" s="7"/>
      <c r="AU177" s="7"/>
      <c r="AV177" s="7"/>
      <c r="AW177" s="7"/>
      <c r="AX177" s="82">
        <f>(1.4*10.2+1.41*11.8+1.42*24.57+1.42*11.1)/AO177</f>
        <v>1.4144165077163169</v>
      </c>
      <c r="AY177" s="82">
        <f>(0.1*10.2+0.12*11.8+0.07*24.57+0.14*11.1)/AO177</f>
        <v>9.9009883821744402E-2</v>
      </c>
      <c r="AZ177" s="7"/>
      <c r="BA177" s="7"/>
      <c r="BB177" s="7"/>
      <c r="BC177" s="7"/>
      <c r="BD177" s="82">
        <f>(36.98*10.2+40.75*11.8+36.16*24.57+43.37*11.1)/AO177</f>
        <v>38.631943818276397</v>
      </c>
      <c r="BE177" s="82">
        <f>(14.93*10.2+11.74*11.8+13.71*24.57+8.66*11.1)/AO177</f>
        <v>12.550697069533554</v>
      </c>
      <c r="BF177" s="7"/>
      <c r="BG177" s="7"/>
      <c r="BK177" s="41">
        <f>2.71+5.55+21.26+4.04</f>
        <v>33.56</v>
      </c>
      <c r="BL177" s="7"/>
      <c r="BM177" s="7"/>
      <c r="BN177" s="7"/>
      <c r="BO177" s="7"/>
      <c r="BP177" s="7"/>
      <c r="BQ177" s="7"/>
      <c r="BR177" s="7"/>
      <c r="BS177" s="7"/>
      <c r="BT177" s="82">
        <f>(1.39*2.71+1.42*5.55+1.37*21.26+1.38*4.04)/BK177</f>
        <v>1.3810876042908224</v>
      </c>
      <c r="BU177" s="82">
        <f>(0.12*2.71+0.14*5.55+0.07*21.26+0.15*4.04)/BK177</f>
        <v>9.524433849821215E-2</v>
      </c>
      <c r="BV177" s="7"/>
      <c r="BW177" s="7"/>
      <c r="BX177" s="7"/>
      <c r="BY177" s="7"/>
      <c r="BZ177" s="82">
        <f>(40.65*2.71+32.86*5.55+32.86*21.26+43.71*4.04)/BK177</f>
        <v>34.795187723480332</v>
      </c>
      <c r="CA177" s="82">
        <f>(13.5*2.71+11.76*5.55+19.3*21.26+8.48*4.04)/BK177</f>
        <v>16.282187127532776</v>
      </c>
      <c r="CB177" s="7"/>
      <c r="CC177" s="7"/>
      <c r="CD177" s="7"/>
      <c r="CG177" s="41">
        <f>4.47+17.9</f>
        <v>22.369999999999997</v>
      </c>
      <c r="CP177" s="4">
        <f>(1.39*4.47+1.38*17.9)/CG177</f>
        <v>1.3819982118909253</v>
      </c>
      <c r="CQ177" s="4">
        <f>(0.14*4.47+1.4*17.9)/CG177</f>
        <v>1.1482253017434063</v>
      </c>
      <c r="CV177" s="4">
        <f>(38.7*4.47+42.03*17.9)/CG177</f>
        <v>41.364595440321864</v>
      </c>
      <c r="CW177" s="4">
        <f>(12.48*4.47+10.18*17.9)/CG177</f>
        <v>10.639588734912829</v>
      </c>
      <c r="DC177" s="41">
        <f>22.04+20.09</f>
        <v>42.129999999999995</v>
      </c>
      <c r="DL177" s="4">
        <f>(1.38*22.04+1.37*20.09)/DC177</f>
        <v>1.3752314265369097</v>
      </c>
      <c r="DM177" s="4">
        <f>(0.07*22.04+0.12*20.09)/DC177</f>
        <v>9.3842867315452189E-2</v>
      </c>
      <c r="DR177" s="4">
        <f>(36.15*22.04+40.72*20.09)/DC177</f>
        <v>38.329238072632329</v>
      </c>
      <c r="DS177" s="4">
        <f>(13.71*22.04+11.74*20.09)/DC177</f>
        <v>12.770591027771188</v>
      </c>
      <c r="DY177" s="7" t="s">
        <v>1880</v>
      </c>
      <c r="DZ177" s="7">
        <f t="shared" si="103"/>
        <v>1.4069969535415079</v>
      </c>
      <c r="EA177" s="41" t="s">
        <v>64</v>
      </c>
      <c r="EB177" s="41" t="s">
        <v>0</v>
      </c>
      <c r="EC177" s="41">
        <f t="shared" si="147"/>
        <v>0.56819999999999993</v>
      </c>
      <c r="ED177" s="41">
        <f t="shared" si="148"/>
        <v>0.81569400000000003</v>
      </c>
      <c r="EE177" s="41">
        <f t="shared" si="149"/>
        <v>0.46349300000000004</v>
      </c>
      <c r="EF177" s="41">
        <f t="shared" si="150"/>
        <v>0.30915299999999996</v>
      </c>
      <c r="EG177" s="41">
        <f t="shared" si="151"/>
        <v>0.57938499999999993</v>
      </c>
      <c r="EI177" s="5">
        <f t="shared" si="115"/>
        <v>301.99818713163739</v>
      </c>
      <c r="EJ177" s="3">
        <f t="shared" si="108"/>
        <v>39652.361970383994</v>
      </c>
      <c r="EK177" s="3">
        <f t="shared" si="116"/>
        <v>0</v>
      </c>
      <c r="EL177" s="3">
        <f t="shared" si="117"/>
        <v>0</v>
      </c>
      <c r="EM177" s="3">
        <f t="shared" si="118"/>
        <v>0</v>
      </c>
      <c r="EN177" s="3">
        <f t="shared" si="119"/>
        <v>0</v>
      </c>
      <c r="EO177" s="3">
        <f t="shared" si="120"/>
        <v>0</v>
      </c>
      <c r="EP177" s="3">
        <f t="shared" si="121"/>
        <v>0</v>
      </c>
      <c r="EQ177" s="3">
        <f t="shared" si="122"/>
        <v>0</v>
      </c>
      <c r="ER177" s="3">
        <f t="shared" si="123"/>
        <v>0</v>
      </c>
      <c r="ES177" s="3">
        <f t="shared" si="124"/>
        <v>1847.3869999999997</v>
      </c>
      <c r="ET177" s="3">
        <f t="shared" si="125"/>
        <v>145.16100000000003</v>
      </c>
      <c r="EU177" s="3">
        <f t="shared" si="126"/>
        <v>0</v>
      </c>
      <c r="EV177" s="3">
        <f t="shared" si="127"/>
        <v>0</v>
      </c>
      <c r="EW177" s="3">
        <f t="shared" si="128"/>
        <v>0</v>
      </c>
      <c r="EX177" s="3">
        <f t="shared" si="129"/>
        <v>0</v>
      </c>
      <c r="EY177" s="3">
        <f t="shared" si="130"/>
        <v>50873.441000000006</v>
      </c>
      <c r="EZ177" s="3">
        <f t="shared" si="131"/>
        <v>16736.993000000002</v>
      </c>
      <c r="FA177" s="3">
        <f t="shared" si="132"/>
        <v>0</v>
      </c>
      <c r="FB177" s="3">
        <f t="shared" si="133"/>
        <v>0</v>
      </c>
      <c r="FC177" s="3">
        <f t="shared" si="109"/>
        <v>0</v>
      </c>
      <c r="FD177" s="41">
        <f t="shared" si="134"/>
        <v>0</v>
      </c>
      <c r="FF177" s="5">
        <f t="shared" si="152"/>
        <v>552.08581600148818</v>
      </c>
      <c r="FG177" s="3">
        <f t="shared" si="110"/>
        <v>35609.535132095989</v>
      </c>
      <c r="FH177" s="3">
        <f t="shared" si="111"/>
        <v>0</v>
      </c>
      <c r="FI177" s="3">
        <f t="shared" si="135"/>
        <v>0</v>
      </c>
      <c r="FJ177" s="3">
        <f t="shared" si="135"/>
        <v>0</v>
      </c>
      <c r="FK177" s="3">
        <f t="shared" si="146"/>
        <v>0</v>
      </c>
      <c r="FL177" s="3">
        <f t="shared" si="146"/>
        <v>0</v>
      </c>
      <c r="FM177" s="3">
        <f t="shared" si="146"/>
        <v>0</v>
      </c>
      <c r="FN177" s="3">
        <f t="shared" si="145"/>
        <v>0</v>
      </c>
      <c r="FO177" s="3">
        <f t="shared" si="145"/>
        <v>0</v>
      </c>
      <c r="FP177" s="3">
        <f t="shared" si="145"/>
        <v>888.5379999999999</v>
      </c>
      <c r="FQ177" s="3">
        <f t="shared" si="100"/>
        <v>296.39400000000001</v>
      </c>
      <c r="FR177" s="3">
        <f t="shared" si="136"/>
        <v>0</v>
      </c>
      <c r="FS177" s="3">
        <f t="shared" si="136"/>
        <v>0</v>
      </c>
      <c r="FT177" s="3">
        <f t="shared" si="136"/>
        <v>0</v>
      </c>
      <c r="FU177" s="3">
        <f t="shared" si="137"/>
        <v>0</v>
      </c>
      <c r="FV177" s="3">
        <f t="shared" si="137"/>
        <v>25401.367999999999</v>
      </c>
      <c r="FW177" s="3">
        <f t="shared" si="137"/>
        <v>7760.326</v>
      </c>
      <c r="FX177" s="3">
        <f t="shared" si="138"/>
        <v>0</v>
      </c>
      <c r="FY177" s="3">
        <f t="shared" si="139"/>
        <v>0</v>
      </c>
      <c r="FZ177" s="3">
        <f t="shared" si="140"/>
        <v>0</v>
      </c>
      <c r="GA177" s="3">
        <f t="shared" si="141"/>
        <v>0</v>
      </c>
      <c r="GB177" s="41" t="s">
        <v>0</v>
      </c>
      <c r="GC177" s="41">
        <f t="shared" si="112"/>
        <v>131.30000000000001</v>
      </c>
      <c r="GD177" s="4">
        <f t="shared" si="113"/>
        <v>1.4069969535415079</v>
      </c>
      <c r="GE177" s="41">
        <f t="shared" si="143"/>
        <v>184.73869999999999</v>
      </c>
      <c r="GF177" s="41">
        <f>CG177+DC177</f>
        <v>64.5</v>
      </c>
      <c r="GG177" s="4">
        <f>(CG177*CP177+DC177*DL177)/GF177</f>
        <v>1.3775782945736432</v>
      </c>
      <c r="GH177" s="41">
        <f>GF177*GG177</f>
        <v>88.853799999999993</v>
      </c>
      <c r="GI177" s="41" t="s">
        <v>0</v>
      </c>
    </row>
    <row r="178" spans="1:191" x14ac:dyDescent="0.55000000000000004">
      <c r="A178" s="41" t="s">
        <v>1278</v>
      </c>
      <c r="B178" s="41" t="s">
        <v>104</v>
      </c>
      <c r="C178" s="41" t="s">
        <v>69</v>
      </c>
      <c r="D178" s="25" t="s">
        <v>66</v>
      </c>
      <c r="E178" s="41" t="s">
        <v>1791</v>
      </c>
      <c r="F178" s="41">
        <v>0</v>
      </c>
      <c r="G178" s="41" t="s">
        <v>352</v>
      </c>
      <c r="H178" s="41">
        <v>0</v>
      </c>
      <c r="I178" s="41">
        <v>0</v>
      </c>
      <c r="J178" s="41">
        <v>1.7265999999999999</v>
      </c>
      <c r="K178" s="41">
        <v>0</v>
      </c>
      <c r="L178" s="41">
        <v>0</v>
      </c>
      <c r="M178" s="41" t="s">
        <v>373</v>
      </c>
      <c r="N178" s="41" t="s">
        <v>351</v>
      </c>
      <c r="O178" s="41" t="s">
        <v>1791</v>
      </c>
      <c r="P178" s="41" t="s">
        <v>1900</v>
      </c>
      <c r="Q178" s="41" t="s">
        <v>1900</v>
      </c>
      <c r="S178" s="41">
        <v>0</v>
      </c>
      <c r="AO178" s="7">
        <v>0</v>
      </c>
      <c r="AP178" s="7"/>
      <c r="AQ178" s="7"/>
      <c r="AR178" s="7"/>
      <c r="AS178" s="7"/>
      <c r="AT178" s="7"/>
      <c r="AU178" s="7"/>
      <c r="AV178" s="7"/>
      <c r="AW178" s="7"/>
      <c r="AX178" s="7"/>
      <c r="AY178" s="7"/>
      <c r="AZ178" s="7"/>
      <c r="BA178" s="7"/>
      <c r="BB178" s="7"/>
      <c r="BC178" s="7"/>
      <c r="BD178" s="7"/>
      <c r="BE178" s="7"/>
      <c r="BF178" s="7"/>
      <c r="BG178" s="7"/>
      <c r="BK178" s="41">
        <v>97</v>
      </c>
      <c r="BL178" s="7"/>
      <c r="BM178" s="7"/>
      <c r="BN178" s="7"/>
      <c r="BO178" s="7"/>
      <c r="BP178" s="7"/>
      <c r="BQ178" s="7"/>
      <c r="BR178" s="7"/>
      <c r="BS178" s="7"/>
      <c r="BT178" s="7">
        <v>1.78</v>
      </c>
      <c r="BU178" s="7"/>
      <c r="BV178" s="7"/>
      <c r="BW178" s="7"/>
      <c r="BX178" s="7"/>
      <c r="BY178" s="7"/>
      <c r="BZ178" s="7"/>
      <c r="CA178" s="7"/>
      <c r="CB178" s="7"/>
      <c r="CC178" s="7"/>
      <c r="CD178" s="7"/>
      <c r="CG178" s="41">
        <v>0</v>
      </c>
      <c r="DC178" s="41">
        <v>0</v>
      </c>
      <c r="DY178" s="7" t="s">
        <v>1880</v>
      </c>
      <c r="DZ178" s="7">
        <f t="shared" si="103"/>
        <v>1.78</v>
      </c>
      <c r="EA178" s="41" t="s">
        <v>374</v>
      </c>
      <c r="EB178" s="41" t="s">
        <v>0</v>
      </c>
      <c r="EC178" s="41">
        <f t="shared" si="147"/>
        <v>0</v>
      </c>
      <c r="ED178" s="41">
        <f t="shared" si="148"/>
        <v>0</v>
      </c>
      <c r="EE178" s="41">
        <f t="shared" si="149"/>
        <v>1.7265999999999999</v>
      </c>
      <c r="EF178" s="41">
        <f t="shared" si="150"/>
        <v>0</v>
      </c>
      <c r="EG178" s="41">
        <f t="shared" si="151"/>
        <v>0</v>
      </c>
      <c r="EI178" s="5">
        <f t="shared" si="115"/>
        <v>233.42919999999998</v>
      </c>
      <c r="EJ178" s="3">
        <f t="shared" si="108"/>
        <v>22642.632399999999</v>
      </c>
      <c r="EK178" s="3">
        <f t="shared" si="116"/>
        <v>0</v>
      </c>
      <c r="EL178" s="3">
        <f t="shared" si="117"/>
        <v>0</v>
      </c>
      <c r="EM178" s="3">
        <f t="shared" si="118"/>
        <v>0</v>
      </c>
      <c r="EN178" s="3">
        <f t="shared" si="119"/>
        <v>0</v>
      </c>
      <c r="EO178" s="3">
        <f t="shared" si="120"/>
        <v>0</v>
      </c>
      <c r="EP178" s="3">
        <f t="shared" si="121"/>
        <v>0</v>
      </c>
      <c r="EQ178" s="3">
        <f t="shared" si="122"/>
        <v>0</v>
      </c>
      <c r="ER178" s="3">
        <f t="shared" si="123"/>
        <v>0</v>
      </c>
      <c r="ES178" s="3">
        <f t="shared" si="124"/>
        <v>1726.6</v>
      </c>
      <c r="ET178" s="3">
        <f t="shared" si="125"/>
        <v>0</v>
      </c>
      <c r="EU178" s="3">
        <f t="shared" si="126"/>
        <v>0</v>
      </c>
      <c r="EV178" s="3">
        <f t="shared" si="127"/>
        <v>0</v>
      </c>
      <c r="EW178" s="3">
        <f t="shared" si="128"/>
        <v>0</v>
      </c>
      <c r="EX178" s="3">
        <f t="shared" si="129"/>
        <v>0</v>
      </c>
      <c r="EY178" s="3">
        <f t="shared" si="130"/>
        <v>0</v>
      </c>
      <c r="EZ178" s="3">
        <f t="shared" si="131"/>
        <v>0</v>
      </c>
      <c r="FA178" s="3">
        <f t="shared" si="132"/>
        <v>0</v>
      </c>
      <c r="FB178" s="3">
        <f t="shared" si="133"/>
        <v>0</v>
      </c>
      <c r="FC178" s="3">
        <f t="shared" si="109"/>
        <v>0</v>
      </c>
      <c r="FD178" s="41">
        <f t="shared" si="134"/>
        <v>0</v>
      </c>
      <c r="FG178" s="3">
        <f t="shared" si="110"/>
        <v>0</v>
      </c>
      <c r="FH178" s="3">
        <f t="shared" si="111"/>
        <v>0</v>
      </c>
      <c r="FI178" s="3">
        <f t="shared" si="135"/>
        <v>0</v>
      </c>
      <c r="FJ178" s="3">
        <f t="shared" si="135"/>
        <v>0</v>
      </c>
      <c r="FK178" s="3">
        <f t="shared" si="146"/>
        <v>0</v>
      </c>
      <c r="FL178" s="3">
        <f t="shared" si="146"/>
        <v>0</v>
      </c>
      <c r="FM178" s="3">
        <f t="shared" si="146"/>
        <v>0</v>
      </c>
      <c r="FN178" s="3">
        <f t="shared" si="145"/>
        <v>0</v>
      </c>
      <c r="FO178" s="3">
        <f t="shared" si="145"/>
        <v>0</v>
      </c>
      <c r="FP178" s="3">
        <f t="shared" si="145"/>
        <v>0</v>
      </c>
      <c r="FQ178" s="3">
        <f t="shared" si="100"/>
        <v>0</v>
      </c>
      <c r="FR178" s="3">
        <f t="shared" si="136"/>
        <v>0</v>
      </c>
      <c r="FS178" s="3">
        <f t="shared" si="136"/>
        <v>0</v>
      </c>
      <c r="FT178" s="3">
        <f t="shared" si="136"/>
        <v>0</v>
      </c>
      <c r="FU178" s="3">
        <f t="shared" si="137"/>
        <v>0</v>
      </c>
      <c r="FV178" s="3">
        <f t="shared" si="137"/>
        <v>0</v>
      </c>
      <c r="FW178" s="3">
        <f t="shared" si="137"/>
        <v>0</v>
      </c>
      <c r="FX178" s="3">
        <f t="shared" si="138"/>
        <v>0</v>
      </c>
      <c r="FY178" s="3">
        <f t="shared" si="139"/>
        <v>0</v>
      </c>
      <c r="FZ178" s="3">
        <f t="shared" si="140"/>
        <v>0</v>
      </c>
      <c r="GA178" s="3">
        <f t="shared" si="141"/>
        <v>0</v>
      </c>
      <c r="GB178" s="41" t="s">
        <v>0</v>
      </c>
      <c r="GC178" s="41">
        <f t="shared" si="112"/>
        <v>97</v>
      </c>
      <c r="GD178" s="4">
        <f t="shared" si="113"/>
        <v>1.78</v>
      </c>
      <c r="GE178" s="41">
        <f t="shared" si="143"/>
        <v>172.66</v>
      </c>
      <c r="GI178" s="41" t="s">
        <v>0</v>
      </c>
    </row>
    <row r="179" spans="1:191" x14ac:dyDescent="0.55000000000000004">
      <c r="A179" s="41" t="s">
        <v>1279</v>
      </c>
      <c r="B179" s="41" t="s">
        <v>104</v>
      </c>
      <c r="C179" s="41" t="s">
        <v>61</v>
      </c>
      <c r="D179" s="25" t="s">
        <v>66</v>
      </c>
      <c r="E179" s="41" t="s">
        <v>1791</v>
      </c>
      <c r="F179" s="41">
        <v>0</v>
      </c>
      <c r="G179" s="25" t="s">
        <v>113</v>
      </c>
      <c r="H179" s="41">
        <v>0.55101299999999998</v>
      </c>
      <c r="I179" s="41">
        <v>0.35679100000000008</v>
      </c>
      <c r="J179" s="41">
        <v>0.34200800000000003</v>
      </c>
      <c r="K179" s="41">
        <v>0.17325400000000002</v>
      </c>
      <c r="L179" s="41">
        <v>4.1157000000000006E-2</v>
      </c>
      <c r="M179" s="41" t="s">
        <v>356</v>
      </c>
      <c r="N179" s="41" t="s">
        <v>357</v>
      </c>
      <c r="O179" s="41" t="s">
        <v>1791</v>
      </c>
      <c r="P179" s="41" t="s">
        <v>1900</v>
      </c>
      <c r="S179" s="41">
        <f>13.47+4.15+10.61+9.32</f>
        <v>37.549999999999997</v>
      </c>
      <c r="AB179" s="4">
        <f>(1.57*13.47+1.51*4.15+1.45*10.61+1.32*9.32)/S179</f>
        <v>1.467411451398136</v>
      </c>
      <c r="AC179" s="4">
        <f>(0.18*13.47+0.16*4.15+0.18*10.61+0.16*9.32)/S179</f>
        <v>0.1728255659121172</v>
      </c>
      <c r="AH179" s="4">
        <f>(40.71*13.47+36.19*4.15+39.75*10.61+41.98*9.32)/S179</f>
        <v>40.25441544607191</v>
      </c>
      <c r="AI179" s="4">
        <f>(9.46*13.47+17.68*4.15+15.63*10.61+12.76*9.32)/S179</f>
        <v>12.930910785619178</v>
      </c>
      <c r="AO179" s="7">
        <f>0.44+1.85+5.21+18.55</f>
        <v>26.05</v>
      </c>
      <c r="AP179" s="7"/>
      <c r="AQ179" s="7"/>
      <c r="AR179" s="7"/>
      <c r="AS179" s="7"/>
      <c r="AT179" s="7"/>
      <c r="AU179" s="7"/>
      <c r="AV179" s="7"/>
      <c r="AW179" s="7"/>
      <c r="AX179" s="82">
        <f>(1.56*0.44+1.58*1.85+1.42*5.21+1.33*18.55)/AO179</f>
        <v>1.3696391554702496</v>
      </c>
      <c r="AY179" s="82">
        <f>(0.22*0.44+0.16*1.85+0.16*5.21+0.16*18.55)/AO179</f>
        <v>0.1610134357005758</v>
      </c>
      <c r="AZ179" s="7"/>
      <c r="BA179" s="7"/>
      <c r="BB179" s="7"/>
      <c r="BC179" s="7"/>
      <c r="BD179" s="82">
        <f>(37.85*0.44+37.26*1.85+36.36*5.21+42.89*18.55)/AO179</f>
        <v>41.099044145873322</v>
      </c>
      <c r="BE179" s="82">
        <f>(15.11*0.44+16.25*1.85+19.72*5.21+11.66*18.55)/AO179</f>
        <v>13.656241842610363</v>
      </c>
      <c r="BF179" s="7"/>
      <c r="BG179" s="7"/>
      <c r="BK179" s="41">
        <f>0.11+2.97+0.03+21.59</f>
        <v>24.7</v>
      </c>
      <c r="BL179" s="7"/>
      <c r="BM179" s="7"/>
      <c r="BN179" s="7"/>
      <c r="BO179" s="7"/>
      <c r="BP179" s="7"/>
      <c r="BQ179" s="7"/>
      <c r="BR179" s="7"/>
      <c r="BS179" s="7"/>
      <c r="BT179" s="82">
        <f>(1.57*0.11+1.63*2.97+1.35*0.03+1.35*21.59)/BK179</f>
        <v>1.3846477732793523</v>
      </c>
      <c r="BU179" s="82">
        <f>(0.21*0.11+0.16*2.97+0.15*0.03+0.17*21.59)/BK179</f>
        <v>0.16895141700404859</v>
      </c>
      <c r="BV179" s="7"/>
      <c r="BW179" s="7"/>
      <c r="BX179" s="7"/>
      <c r="BY179" s="7"/>
      <c r="BZ179" s="82">
        <f>(39.94*0.11+36.13*2.97+34.94*0.03+42.35*21.59)/BK179</f>
        <v>41.582356275303646</v>
      </c>
      <c r="CA179" s="82">
        <f>(14.15*0.11+19.28*2.97+17.98*0.03+10.8*21.59)/BK179</f>
        <v>11.843299595141703</v>
      </c>
      <c r="CB179" s="7"/>
      <c r="CC179" s="7"/>
      <c r="CD179" s="7"/>
      <c r="CG179" s="41">
        <f>5.16+1.66+3+0.4</f>
        <v>10.220000000000001</v>
      </c>
      <c r="CP179" s="4">
        <f>(1.7*5.16+1.79*1.66+1.65*3+1.58*0.4)/CG179</f>
        <v>1.6952446183953034</v>
      </c>
      <c r="CQ179" s="4">
        <f>(0.19*5.16+0.13*1.66+0.18*3+0.15*0.4)/CG179</f>
        <v>0.17575342465753427</v>
      </c>
      <c r="CV179" s="4">
        <f>(39.98*5.16+28.09*1.66+38.09*3+40.38*0.4)/CG179</f>
        <v>37.509608610567511</v>
      </c>
      <c r="CW179" s="4">
        <f>(9.86*5.16+25.7*1.66+17.35*3+14.81*0.4)/CG179</f>
        <v>14.825205479452057</v>
      </c>
      <c r="DC179" s="41">
        <f>0.03+0.38+1.12+1</f>
        <v>2.5300000000000002</v>
      </c>
      <c r="DL179" s="4">
        <f>(1.71*0.03+1.76*0.38+1.63*1.12+1.57*1)/DC179</f>
        <v>1.6267588932806325</v>
      </c>
      <c r="DM179" s="4">
        <f>(0.26*0.03+0.13*0.38+0.15*1.12+0.16*1)/DC179</f>
        <v>0.15225296442687744</v>
      </c>
      <c r="DR179" s="4">
        <f>(36.68*0.03+29.61*0.38+33.24*1.12+41.15*1)/DC179</f>
        <v>35.862055335968371</v>
      </c>
      <c r="DS179" s="4">
        <f>(16.66*0.03+23.87*0.38+23.6*1.12+13.6*1)/DC179</f>
        <v>19.605691699604744</v>
      </c>
      <c r="DY179" s="7" t="s">
        <v>1880</v>
      </c>
      <c r="DZ179" s="7">
        <f t="shared" si="103"/>
        <v>1.4154156285390715</v>
      </c>
      <c r="EA179" s="41" t="s">
        <v>64</v>
      </c>
      <c r="EB179" s="41" t="s">
        <v>0</v>
      </c>
      <c r="EC179" s="41">
        <f t="shared" si="147"/>
        <v>0.55101299999999998</v>
      </c>
      <c r="ED179" s="41">
        <f t="shared" si="148"/>
        <v>0.35679100000000008</v>
      </c>
      <c r="EE179" s="41">
        <f t="shared" si="149"/>
        <v>0.34200800000000003</v>
      </c>
      <c r="EF179" s="41">
        <f t="shared" si="150"/>
        <v>0.17325400000000002</v>
      </c>
      <c r="EG179" s="41">
        <f t="shared" si="151"/>
        <v>4.1157000000000006E-2</v>
      </c>
      <c r="EI179" s="5">
        <f t="shared" si="115"/>
        <v>346.99253483152881</v>
      </c>
      <c r="EJ179" s="3">
        <f t="shared" si="108"/>
        <v>30639.440825623995</v>
      </c>
      <c r="EK179" s="3">
        <f t="shared" si="116"/>
        <v>0</v>
      </c>
      <c r="EL179" s="3">
        <f t="shared" si="117"/>
        <v>0</v>
      </c>
      <c r="EM179" s="3">
        <f t="shared" si="118"/>
        <v>0</v>
      </c>
      <c r="EN179" s="3">
        <f t="shared" si="119"/>
        <v>0</v>
      </c>
      <c r="EO179" s="3">
        <f t="shared" si="120"/>
        <v>0</v>
      </c>
      <c r="EP179" s="3">
        <f t="shared" si="121"/>
        <v>0</v>
      </c>
      <c r="EQ179" s="3">
        <f t="shared" si="122"/>
        <v>0</v>
      </c>
      <c r="ER179" s="3">
        <f t="shared" si="123"/>
        <v>0</v>
      </c>
      <c r="ES179" s="3">
        <f t="shared" si="124"/>
        <v>1249.8120000000001</v>
      </c>
      <c r="ET179" s="3">
        <f t="shared" si="125"/>
        <v>148.571</v>
      </c>
      <c r="EU179" s="3">
        <f t="shared" si="126"/>
        <v>0</v>
      </c>
      <c r="EV179" s="3">
        <f t="shared" si="127"/>
        <v>0</v>
      </c>
      <c r="EW179" s="3">
        <f t="shared" si="128"/>
        <v>0</v>
      </c>
      <c r="EX179" s="3">
        <f t="shared" si="129"/>
        <v>0</v>
      </c>
      <c r="EY179" s="3">
        <f t="shared" si="130"/>
        <v>36092.675999999999</v>
      </c>
      <c r="EZ179" s="3">
        <f t="shared" si="131"/>
        <v>11338.303</v>
      </c>
      <c r="FA179" s="3">
        <f t="shared" si="132"/>
        <v>0</v>
      </c>
      <c r="FB179" s="3">
        <f t="shared" si="133"/>
        <v>0</v>
      </c>
      <c r="FC179" s="3">
        <f t="shared" si="109"/>
        <v>0</v>
      </c>
      <c r="FD179" s="41">
        <f t="shared" si="134"/>
        <v>0</v>
      </c>
      <c r="FF179" s="5">
        <f>FG179/(CG179+DC179)</f>
        <v>380.79873011262742</v>
      </c>
      <c r="FG179" s="3">
        <f t="shared" si="110"/>
        <v>4855.1838089359999</v>
      </c>
      <c r="FH179" s="3">
        <f t="shared" si="111"/>
        <v>0</v>
      </c>
      <c r="FI179" s="3">
        <f t="shared" si="135"/>
        <v>0</v>
      </c>
      <c r="FJ179" s="3">
        <f t="shared" si="135"/>
        <v>0</v>
      </c>
      <c r="FK179" s="3">
        <f t="shared" si="146"/>
        <v>0</v>
      </c>
      <c r="FL179" s="3">
        <f t="shared" si="146"/>
        <v>0</v>
      </c>
      <c r="FM179" s="3">
        <f t="shared" si="146"/>
        <v>0</v>
      </c>
      <c r="FN179" s="3">
        <f t="shared" si="145"/>
        <v>0</v>
      </c>
      <c r="FO179" s="3">
        <f t="shared" si="145"/>
        <v>0</v>
      </c>
      <c r="FP179" s="3">
        <f t="shared" si="145"/>
        <v>214.41100000000003</v>
      </c>
      <c r="FQ179" s="3">
        <f t="shared" si="100"/>
        <v>21.814</v>
      </c>
      <c r="FR179" s="3">
        <f t="shared" si="136"/>
        <v>0</v>
      </c>
      <c r="FS179" s="3">
        <f t="shared" si="136"/>
        <v>0</v>
      </c>
      <c r="FT179" s="3">
        <f t="shared" si="136"/>
        <v>0</v>
      </c>
      <c r="FU179" s="3">
        <f t="shared" si="137"/>
        <v>0</v>
      </c>
      <c r="FV179" s="3">
        <f t="shared" si="137"/>
        <v>4740.7919999999995</v>
      </c>
      <c r="FW179" s="3">
        <f t="shared" si="137"/>
        <v>2011.1600000000003</v>
      </c>
      <c r="FX179" s="3">
        <f t="shared" si="138"/>
        <v>0</v>
      </c>
      <c r="FY179" s="3">
        <f t="shared" si="139"/>
        <v>0</v>
      </c>
      <c r="FZ179" s="3">
        <f t="shared" si="140"/>
        <v>0</v>
      </c>
      <c r="GA179" s="3">
        <f t="shared" si="141"/>
        <v>0</v>
      </c>
      <c r="GB179" s="41" t="s">
        <v>0</v>
      </c>
      <c r="GC179" s="41">
        <f t="shared" si="112"/>
        <v>88.3</v>
      </c>
      <c r="GD179" s="4">
        <f t="shared" si="113"/>
        <v>1.4154156285390715</v>
      </c>
      <c r="GE179" s="41">
        <f t="shared" si="143"/>
        <v>124.98120000000002</v>
      </c>
      <c r="GF179" s="41">
        <f>CG179+DC179</f>
        <v>12.75</v>
      </c>
      <c r="GG179" s="4">
        <f>(CG179*CP179+DC179*DL179)/GF179</f>
        <v>1.6816549019607845</v>
      </c>
      <c r="GH179" s="41">
        <f>GF179*GG179</f>
        <v>21.441100000000002</v>
      </c>
      <c r="GI179" s="41" t="s">
        <v>0</v>
      </c>
    </row>
    <row r="180" spans="1:191" x14ac:dyDescent="0.55000000000000004">
      <c r="A180" s="41" t="s">
        <v>1280</v>
      </c>
      <c r="B180" s="41" t="s">
        <v>104</v>
      </c>
      <c r="C180" s="41" t="s">
        <v>69</v>
      </c>
      <c r="D180" s="41" t="s">
        <v>66</v>
      </c>
      <c r="E180" s="41" t="s">
        <v>1791</v>
      </c>
      <c r="F180" s="41">
        <v>0</v>
      </c>
      <c r="G180" s="25" t="s">
        <v>1749</v>
      </c>
      <c r="H180" s="41">
        <v>1.2725999999999999E-2</v>
      </c>
      <c r="I180" s="41">
        <v>0.26807999999999998</v>
      </c>
      <c r="J180" s="41">
        <v>0.39250000000000007</v>
      </c>
      <c r="K180" s="41">
        <v>0</v>
      </c>
      <c r="L180" s="41">
        <v>0</v>
      </c>
      <c r="M180" s="41" t="s">
        <v>378</v>
      </c>
      <c r="O180" s="41" t="s">
        <v>1791</v>
      </c>
      <c r="P180" s="41" t="s">
        <v>1900</v>
      </c>
      <c r="S180" s="41">
        <f>0.018+0.69</f>
        <v>0.70799999999999996</v>
      </c>
      <c r="AB180" s="5">
        <f>(1.7*0.018+1.8*0.69)/S180</f>
        <v>1.7974576271186442</v>
      </c>
      <c r="AC180" s="4">
        <f>(0.03*0.018+0.05*0.69)/S180</f>
        <v>4.949152542372881E-2</v>
      </c>
      <c r="AH180" s="5">
        <f>(1.7*0.018+1.8*0.69)/S180</f>
        <v>1.7974576271186442</v>
      </c>
      <c r="AO180" s="7">
        <f>5.5+1.2+0.35+6.4+0.89+0.21</f>
        <v>14.55</v>
      </c>
      <c r="AP180" s="7"/>
      <c r="AQ180" s="7"/>
      <c r="AR180" s="7"/>
      <c r="AS180" s="7"/>
      <c r="AT180" s="7"/>
      <c r="AU180" s="7"/>
      <c r="AV180" s="7"/>
      <c r="AW180" s="7"/>
      <c r="AX180" s="81">
        <f>(1.9*5.5+1.8*1.2+1.8*0.35+1.8*6.4+1.9*0.89+1.7*0.21)/AO180</f>
        <v>1.8424742268041236</v>
      </c>
      <c r="AY180" s="82">
        <f>(0.04*5.5+0.05*1.2+0.07*0.35+0.08*6.4+0.09*0.89+0.03*0.21)/AO180</f>
        <v>6.2054982817869413E-2</v>
      </c>
      <c r="AZ180" s="7"/>
      <c r="BA180" s="7"/>
      <c r="BB180" s="7"/>
      <c r="BC180" s="7"/>
      <c r="BD180" s="81">
        <f>(15*5.5+6.1*1.2+16*0.35+17*6.4+40*0.89+16*0.21)/AO180</f>
        <v>16.713402061855671</v>
      </c>
      <c r="BE180" s="7"/>
      <c r="BF180" s="7"/>
      <c r="BG180" s="7"/>
      <c r="BK180" s="41">
        <f>0.3+0.9+17+2.7+0.2+0.6+0.1</f>
        <v>21.8</v>
      </c>
      <c r="BL180" s="7"/>
      <c r="BM180" s="7"/>
      <c r="BN180" s="7"/>
      <c r="BO180" s="7"/>
      <c r="BP180" s="7"/>
      <c r="BQ180" s="7"/>
      <c r="BR180" s="7"/>
      <c r="BS180" s="7"/>
      <c r="BT180" s="81">
        <f>(2*0.3+1.9*0.9+1.8*17+1.7*2.7+1.9*0.2+2*0.6+1.7*0.1)/BK180</f>
        <v>1.8004587155963305</v>
      </c>
      <c r="BU180" s="82">
        <f>(0.04*0.3+0.05*0.9+0.05*17+0.08*2.7+0.09*0.2+0.03*0.6+0.04*0.1)/BK180</f>
        <v>5.334862385321102E-2</v>
      </c>
      <c r="BV180" s="7"/>
      <c r="BW180" s="7"/>
      <c r="BX180" s="7"/>
      <c r="BY180" s="7"/>
      <c r="BZ180" s="81">
        <f>(17*0.3+12*0.9+17*17+17*2.7+41*0.2+15*0.6+16*0.1)/BK180</f>
        <v>16.954128440366972</v>
      </c>
      <c r="CA180" s="7"/>
      <c r="CB180" s="7"/>
      <c r="CC180" s="7"/>
      <c r="CD180" s="7"/>
      <c r="CG180" s="41">
        <v>0</v>
      </c>
      <c r="DC180" s="41">
        <v>0</v>
      </c>
      <c r="DY180" s="7" t="s">
        <v>1880</v>
      </c>
      <c r="DZ180" s="7">
        <f t="shared" si="103"/>
        <v>1.8168978358249233</v>
      </c>
      <c r="EA180" s="41" t="s">
        <v>379</v>
      </c>
      <c r="EB180" s="41" t="s">
        <v>0</v>
      </c>
      <c r="EC180" s="41">
        <f t="shared" si="147"/>
        <v>1.2725999999999999E-2</v>
      </c>
      <c r="ED180" s="41">
        <f t="shared" si="148"/>
        <v>0.26807999999999998</v>
      </c>
      <c r="EE180" s="41">
        <f t="shared" si="149"/>
        <v>0.39250000000000007</v>
      </c>
      <c r="EF180" s="41">
        <f t="shared" si="150"/>
        <v>0</v>
      </c>
      <c r="EG180" s="41">
        <f t="shared" si="151"/>
        <v>0</v>
      </c>
      <c r="EI180" s="5">
        <f t="shared" si="115"/>
        <v>294.84851933524743</v>
      </c>
      <c r="EJ180" s="3">
        <f t="shared" si="108"/>
        <v>10926.4964295256</v>
      </c>
      <c r="EK180" s="3">
        <f t="shared" si="116"/>
        <v>0</v>
      </c>
      <c r="EL180" s="3">
        <f t="shared" si="117"/>
        <v>0</v>
      </c>
      <c r="EM180" s="3">
        <f t="shared" si="118"/>
        <v>0</v>
      </c>
      <c r="EN180" s="3">
        <f t="shared" si="119"/>
        <v>0</v>
      </c>
      <c r="EO180" s="3">
        <f t="shared" si="120"/>
        <v>0</v>
      </c>
      <c r="EP180" s="3">
        <f t="shared" si="121"/>
        <v>0</v>
      </c>
      <c r="EQ180" s="3">
        <f t="shared" si="122"/>
        <v>0</v>
      </c>
      <c r="ER180" s="3">
        <f t="shared" si="123"/>
        <v>0</v>
      </c>
      <c r="ES180" s="3">
        <f t="shared" si="124"/>
        <v>673.30600000000004</v>
      </c>
      <c r="ET180" s="3">
        <f t="shared" si="125"/>
        <v>21.009400000000007</v>
      </c>
      <c r="EU180" s="3">
        <f t="shared" si="126"/>
        <v>0</v>
      </c>
      <c r="EV180" s="3">
        <f t="shared" si="127"/>
        <v>0</v>
      </c>
      <c r="EW180" s="3">
        <f t="shared" si="128"/>
        <v>0</v>
      </c>
      <c r="EX180" s="3">
        <f t="shared" si="129"/>
        <v>0</v>
      </c>
      <c r="EY180" s="3">
        <f t="shared" si="130"/>
        <v>6140.5260000000007</v>
      </c>
      <c r="EZ180" s="3">
        <f t="shared" si="131"/>
        <v>0</v>
      </c>
      <c r="FA180" s="3">
        <f t="shared" si="132"/>
        <v>0</v>
      </c>
      <c r="FB180" s="3">
        <f t="shared" si="133"/>
        <v>0</v>
      </c>
      <c r="FC180" s="3">
        <f t="shared" si="109"/>
        <v>0</v>
      </c>
      <c r="FD180" s="41">
        <f t="shared" si="134"/>
        <v>0</v>
      </c>
      <c r="FG180" s="3">
        <f t="shared" si="110"/>
        <v>0</v>
      </c>
      <c r="FH180" s="3">
        <f t="shared" si="111"/>
        <v>0</v>
      </c>
      <c r="FI180" s="3">
        <f t="shared" si="135"/>
        <v>0</v>
      </c>
      <c r="FJ180" s="3">
        <f t="shared" si="135"/>
        <v>0</v>
      </c>
      <c r="FK180" s="3">
        <f t="shared" si="146"/>
        <v>0</v>
      </c>
      <c r="FL180" s="3">
        <f t="shared" si="146"/>
        <v>0</v>
      </c>
      <c r="FM180" s="3">
        <f t="shared" si="146"/>
        <v>0</v>
      </c>
      <c r="FN180" s="3">
        <f t="shared" si="145"/>
        <v>0</v>
      </c>
      <c r="FO180" s="3">
        <f t="shared" si="145"/>
        <v>0</v>
      </c>
      <c r="FP180" s="3">
        <f t="shared" si="145"/>
        <v>0</v>
      </c>
      <c r="FQ180" s="3">
        <f t="shared" si="100"/>
        <v>0</v>
      </c>
      <c r="FR180" s="3">
        <f t="shared" si="136"/>
        <v>0</v>
      </c>
      <c r="FS180" s="3">
        <f t="shared" si="136"/>
        <v>0</v>
      </c>
      <c r="FT180" s="3">
        <f t="shared" si="136"/>
        <v>0</v>
      </c>
      <c r="FU180" s="3">
        <f t="shared" si="137"/>
        <v>0</v>
      </c>
      <c r="FV180" s="3">
        <f t="shared" si="137"/>
        <v>0</v>
      </c>
      <c r="FW180" s="3">
        <f t="shared" si="137"/>
        <v>0</v>
      </c>
      <c r="FX180" s="3">
        <f t="shared" si="138"/>
        <v>0</v>
      </c>
      <c r="FY180" s="3">
        <f t="shared" si="139"/>
        <v>0</v>
      </c>
      <c r="FZ180" s="3">
        <f t="shared" si="140"/>
        <v>0</v>
      </c>
      <c r="GA180" s="3">
        <f t="shared" si="141"/>
        <v>0</v>
      </c>
      <c r="GB180" s="41" t="s">
        <v>0</v>
      </c>
      <c r="GC180" s="41">
        <f t="shared" si="112"/>
        <v>37.058</v>
      </c>
      <c r="GD180" s="4">
        <f t="shared" si="113"/>
        <v>1.8168978358249233</v>
      </c>
      <c r="GE180" s="41">
        <f t="shared" si="143"/>
        <v>67.330600000000004</v>
      </c>
      <c r="GI180" s="41" t="s">
        <v>0</v>
      </c>
    </row>
    <row r="181" spans="1:191" x14ac:dyDescent="0.55000000000000004">
      <c r="A181" s="41" t="s">
        <v>1281</v>
      </c>
      <c r="B181" s="41" t="s">
        <v>104</v>
      </c>
      <c r="C181" s="41" t="s">
        <v>61</v>
      </c>
      <c r="D181" s="25" t="s">
        <v>66</v>
      </c>
      <c r="E181" s="41" t="s">
        <v>1791</v>
      </c>
      <c r="F181" s="41">
        <v>0</v>
      </c>
      <c r="G181" s="41" t="s">
        <v>352</v>
      </c>
      <c r="H181" s="41">
        <v>0.17350699999999999</v>
      </c>
      <c r="I181" s="41">
        <v>0.226077</v>
      </c>
      <c r="J181" s="41">
        <v>0.15794900000000001</v>
      </c>
      <c r="K181" s="41">
        <v>0.14496300000000001</v>
      </c>
      <c r="L181" s="41">
        <v>0.19495000000000001</v>
      </c>
      <c r="M181" s="41" t="s">
        <v>367</v>
      </c>
      <c r="N181" s="41" t="s">
        <v>357</v>
      </c>
      <c r="O181" s="41" t="s">
        <v>1791</v>
      </c>
      <c r="P181" s="41" t="s">
        <v>1935</v>
      </c>
      <c r="S181" s="41">
        <v>8.99</v>
      </c>
      <c r="AB181" s="41">
        <v>1.93</v>
      </c>
      <c r="AC181" s="41">
        <v>0.03</v>
      </c>
      <c r="AH181" s="41">
        <v>13.81</v>
      </c>
      <c r="AI181" s="41">
        <v>42.84</v>
      </c>
      <c r="AO181" s="7">
        <v>12.63</v>
      </c>
      <c r="AP181" s="7"/>
      <c r="AQ181" s="7"/>
      <c r="AR181" s="7"/>
      <c r="AS181" s="7"/>
      <c r="AT181" s="7"/>
      <c r="AU181" s="7"/>
      <c r="AV181" s="7"/>
      <c r="AW181" s="7"/>
      <c r="AX181" s="7">
        <v>1.79</v>
      </c>
      <c r="AY181" s="7">
        <v>0.03</v>
      </c>
      <c r="AZ181" s="7"/>
      <c r="BA181" s="7"/>
      <c r="BB181" s="7"/>
      <c r="BC181" s="7"/>
      <c r="BD181" s="7">
        <v>13.04</v>
      </c>
      <c r="BE181" s="7">
        <v>42.59</v>
      </c>
      <c r="BF181" s="7"/>
      <c r="BG181" s="7"/>
      <c r="BK181" s="41">
        <v>9.1300000000000008</v>
      </c>
      <c r="BL181" s="7"/>
      <c r="BM181" s="7"/>
      <c r="BN181" s="7"/>
      <c r="BO181" s="7"/>
      <c r="BP181" s="7"/>
      <c r="BQ181" s="7"/>
      <c r="BR181" s="7"/>
      <c r="BS181" s="7"/>
      <c r="BT181" s="7">
        <v>1.73</v>
      </c>
      <c r="BU181" s="7">
        <v>0.03</v>
      </c>
      <c r="BV181" s="7"/>
      <c r="BW181" s="7"/>
      <c r="BX181" s="7"/>
      <c r="BY181" s="7"/>
      <c r="BZ181" s="7">
        <v>12.38</v>
      </c>
      <c r="CA181" s="7">
        <v>42.76</v>
      </c>
      <c r="CB181" s="7"/>
      <c r="CC181" s="7"/>
      <c r="CD181" s="7"/>
      <c r="CG181" s="41">
        <v>7.67</v>
      </c>
      <c r="CP181" s="41">
        <v>1.89</v>
      </c>
      <c r="CQ181" s="41">
        <v>0.03</v>
      </c>
      <c r="CV181" s="41">
        <v>13.53</v>
      </c>
      <c r="CW181" s="41">
        <v>43.16</v>
      </c>
      <c r="DC181" s="41">
        <v>11.14</v>
      </c>
      <c r="DL181" s="41">
        <v>1.75</v>
      </c>
      <c r="DM181" s="41">
        <v>0.03</v>
      </c>
      <c r="DR181" s="41">
        <v>12.85</v>
      </c>
      <c r="DS181" s="41">
        <v>42.68</v>
      </c>
      <c r="DY181" s="7" t="s">
        <v>1880</v>
      </c>
      <c r="DZ181" s="7">
        <f t="shared" si="103"/>
        <v>1.8131154471544715</v>
      </c>
      <c r="EA181" s="41" t="s">
        <v>64</v>
      </c>
      <c r="EB181" s="41" t="s">
        <v>0</v>
      </c>
      <c r="EC181" s="41">
        <f t="shared" si="147"/>
        <v>0.17350699999999999</v>
      </c>
      <c r="ED181" s="41">
        <f t="shared" si="148"/>
        <v>0.226077</v>
      </c>
      <c r="EE181" s="41">
        <f t="shared" si="149"/>
        <v>0.15794900000000001</v>
      </c>
      <c r="EF181" s="41">
        <f t="shared" si="150"/>
        <v>0.14496300000000001</v>
      </c>
      <c r="EG181" s="41">
        <f t="shared" si="151"/>
        <v>0.19495000000000001</v>
      </c>
      <c r="EI181" s="5">
        <f t="shared" si="115"/>
        <v>275.61615036878044</v>
      </c>
      <c r="EJ181" s="3">
        <f t="shared" si="108"/>
        <v>8475.1966238399982</v>
      </c>
      <c r="EK181" s="3">
        <f t="shared" si="116"/>
        <v>0</v>
      </c>
      <c r="EL181" s="3">
        <f t="shared" si="117"/>
        <v>0</v>
      </c>
      <c r="EM181" s="3">
        <f t="shared" si="118"/>
        <v>0</v>
      </c>
      <c r="EN181" s="3">
        <f t="shared" si="119"/>
        <v>0</v>
      </c>
      <c r="EO181" s="3">
        <f t="shared" si="120"/>
        <v>0</v>
      </c>
      <c r="EP181" s="3">
        <f t="shared" si="121"/>
        <v>0</v>
      </c>
      <c r="EQ181" s="3">
        <f t="shared" si="122"/>
        <v>0</v>
      </c>
      <c r="ER181" s="3">
        <f t="shared" si="123"/>
        <v>0</v>
      </c>
      <c r="ES181" s="3">
        <f t="shared" si="124"/>
        <v>557.5329999999999</v>
      </c>
      <c r="ET181" s="3">
        <f t="shared" si="125"/>
        <v>9.2250000000000014</v>
      </c>
      <c r="EU181" s="3">
        <f t="shared" si="126"/>
        <v>0</v>
      </c>
      <c r="EV181" s="3">
        <f t="shared" si="127"/>
        <v>0</v>
      </c>
      <c r="EW181" s="3">
        <f t="shared" si="128"/>
        <v>0</v>
      </c>
      <c r="EX181" s="3">
        <f t="shared" si="129"/>
        <v>0</v>
      </c>
      <c r="EY181" s="3">
        <f t="shared" si="130"/>
        <v>4018.7649999999999</v>
      </c>
      <c r="EZ181" s="3">
        <f t="shared" si="131"/>
        <v>13134.421</v>
      </c>
      <c r="FA181" s="3">
        <f t="shared" si="132"/>
        <v>0</v>
      </c>
      <c r="FB181" s="3">
        <f t="shared" si="133"/>
        <v>0</v>
      </c>
      <c r="FC181" s="3">
        <f t="shared" si="109"/>
        <v>0</v>
      </c>
      <c r="FD181" s="41">
        <f t="shared" si="134"/>
        <v>0</v>
      </c>
      <c r="FF181" s="5">
        <f t="shared" ref="FF181:FF182" si="153">FG181/(CG181+DC181)</f>
        <v>274.89441117979794</v>
      </c>
      <c r="FG181" s="3">
        <f t="shared" si="110"/>
        <v>5170.7638742919999</v>
      </c>
      <c r="FH181" s="3">
        <f t="shared" si="111"/>
        <v>0</v>
      </c>
      <c r="FI181" s="3">
        <f t="shared" si="135"/>
        <v>0</v>
      </c>
      <c r="FJ181" s="3">
        <f t="shared" si="135"/>
        <v>0</v>
      </c>
      <c r="FK181" s="3">
        <f t="shared" si="146"/>
        <v>0</v>
      </c>
      <c r="FL181" s="3">
        <f t="shared" si="146"/>
        <v>0</v>
      </c>
      <c r="FM181" s="3">
        <f t="shared" si="146"/>
        <v>0</v>
      </c>
      <c r="FN181" s="3">
        <f t="shared" si="145"/>
        <v>0</v>
      </c>
      <c r="FO181" s="3">
        <f t="shared" si="145"/>
        <v>0</v>
      </c>
      <c r="FP181" s="3">
        <f t="shared" si="145"/>
        <v>339.91300000000001</v>
      </c>
      <c r="FQ181" s="3">
        <f t="shared" si="100"/>
        <v>5.6430000000000007</v>
      </c>
      <c r="FR181" s="3">
        <f t="shared" si="136"/>
        <v>0</v>
      </c>
      <c r="FS181" s="3">
        <f t="shared" si="136"/>
        <v>0</v>
      </c>
      <c r="FT181" s="3">
        <f t="shared" si="136"/>
        <v>0</v>
      </c>
      <c r="FU181" s="3">
        <f t="shared" si="137"/>
        <v>0</v>
      </c>
      <c r="FV181" s="3">
        <f t="shared" si="137"/>
        <v>2469.241</v>
      </c>
      <c r="FW181" s="3">
        <f t="shared" si="137"/>
        <v>8064.9240000000018</v>
      </c>
      <c r="FX181" s="3">
        <f t="shared" si="138"/>
        <v>0</v>
      </c>
      <c r="FY181" s="3">
        <f t="shared" si="139"/>
        <v>0</v>
      </c>
      <c r="FZ181" s="3">
        <f t="shared" si="140"/>
        <v>0</v>
      </c>
      <c r="GA181" s="3">
        <f t="shared" si="141"/>
        <v>0</v>
      </c>
      <c r="GB181" s="41" t="s">
        <v>0</v>
      </c>
      <c r="GC181" s="41">
        <f t="shared" si="112"/>
        <v>30.75</v>
      </c>
      <c r="GD181" s="4">
        <f t="shared" si="113"/>
        <v>1.8131154471544715</v>
      </c>
      <c r="GE181" s="41">
        <f t="shared" si="143"/>
        <v>55.753299999999996</v>
      </c>
      <c r="GF181" s="41">
        <f>CG181+DC181</f>
        <v>18.810000000000002</v>
      </c>
      <c r="GG181" s="4">
        <f>(CG181*CP181+DC181*DL181)/GF181</f>
        <v>1.8070866560340244</v>
      </c>
      <c r="GH181" s="41">
        <f>GF181*GG181</f>
        <v>33.991300000000003</v>
      </c>
      <c r="GI181" s="41" t="s">
        <v>0</v>
      </c>
    </row>
    <row r="182" spans="1:191" x14ac:dyDescent="0.55000000000000004">
      <c r="A182" s="41" t="s">
        <v>1282</v>
      </c>
      <c r="B182" s="41" t="s">
        <v>104</v>
      </c>
      <c r="C182" s="41" t="s">
        <v>61</v>
      </c>
      <c r="D182" s="25" t="s">
        <v>66</v>
      </c>
      <c r="E182" s="41" t="s">
        <v>1791</v>
      </c>
      <c r="F182" s="41">
        <v>0</v>
      </c>
      <c r="G182" s="25" t="s">
        <v>113</v>
      </c>
      <c r="H182" s="41">
        <v>5.3297999999999998E-2</v>
      </c>
      <c r="I182" s="41">
        <v>7.8245999999999996E-2</v>
      </c>
      <c r="J182" s="41">
        <v>0.12661800000000001</v>
      </c>
      <c r="K182" s="41">
        <v>1.2388E-2</v>
      </c>
      <c r="L182" s="41">
        <v>1.1766E-2</v>
      </c>
      <c r="M182" s="41" t="s">
        <v>366</v>
      </c>
      <c r="N182" s="41" t="s">
        <v>357</v>
      </c>
      <c r="O182" s="41" t="s">
        <v>1791</v>
      </c>
      <c r="P182" s="41" t="s">
        <v>1900</v>
      </c>
      <c r="S182" s="41">
        <v>3.78</v>
      </c>
      <c r="AB182" s="41">
        <v>1.41</v>
      </c>
      <c r="AC182" s="41">
        <v>0.13</v>
      </c>
      <c r="AH182" s="41">
        <v>38.94</v>
      </c>
      <c r="AI182" s="41">
        <v>16.920000000000002</v>
      </c>
      <c r="AO182" s="7">
        <v>5.67</v>
      </c>
      <c r="AP182" s="7"/>
      <c r="AQ182" s="7"/>
      <c r="AR182" s="7"/>
      <c r="AS182" s="7"/>
      <c r="AT182" s="7"/>
      <c r="AU182" s="7"/>
      <c r="AV182" s="7"/>
      <c r="AW182" s="7"/>
      <c r="AX182" s="7">
        <v>1.38</v>
      </c>
      <c r="AY182" s="7">
        <v>0.13</v>
      </c>
      <c r="AZ182" s="7"/>
      <c r="BA182" s="7"/>
      <c r="BB182" s="7"/>
      <c r="BC182" s="7"/>
      <c r="BD182" s="7">
        <v>38.99</v>
      </c>
      <c r="BE182" s="7">
        <v>16.34</v>
      </c>
      <c r="BF182" s="7"/>
      <c r="BG182" s="7"/>
      <c r="BK182" s="41">
        <v>8.98</v>
      </c>
      <c r="BL182" s="7"/>
      <c r="BM182" s="7"/>
      <c r="BN182" s="7"/>
      <c r="BO182" s="7"/>
      <c r="BP182" s="7"/>
      <c r="BQ182" s="7"/>
      <c r="BR182" s="7"/>
      <c r="BS182" s="7"/>
      <c r="BT182" s="7">
        <v>1.41</v>
      </c>
      <c r="BU182" s="7">
        <v>0.11</v>
      </c>
      <c r="BV182" s="7"/>
      <c r="BW182" s="7"/>
      <c r="BX182" s="7"/>
      <c r="BY182" s="7"/>
      <c r="BZ182" s="7">
        <v>29.8</v>
      </c>
      <c r="CA182" s="7">
        <v>18.82</v>
      </c>
      <c r="CB182" s="7"/>
      <c r="CC182" s="7"/>
      <c r="CD182" s="7"/>
      <c r="CG182" s="41">
        <v>0.76</v>
      </c>
      <c r="CP182" s="41">
        <v>1.63</v>
      </c>
      <c r="CQ182" s="41">
        <v>0.13</v>
      </c>
      <c r="CV182" s="41">
        <v>38.590000000000003</v>
      </c>
      <c r="CW182" s="41">
        <v>17.45</v>
      </c>
      <c r="DC182" s="41">
        <v>0.74</v>
      </c>
      <c r="DL182" s="41">
        <v>1.59</v>
      </c>
      <c r="DM182" s="41">
        <v>0.16</v>
      </c>
      <c r="DR182" s="41">
        <v>41.15</v>
      </c>
      <c r="DS182" s="41">
        <v>13.62</v>
      </c>
      <c r="DY182" s="7" t="s">
        <v>1880</v>
      </c>
      <c r="DZ182" s="7">
        <f t="shared" si="103"/>
        <v>1.4007704829083016</v>
      </c>
      <c r="EA182" s="41" t="s">
        <v>64</v>
      </c>
      <c r="EB182" s="41" t="s">
        <v>0</v>
      </c>
      <c r="EC182" s="41">
        <f t="shared" si="147"/>
        <v>5.3297999999999998E-2</v>
      </c>
      <c r="ED182" s="41">
        <f t="shared" si="148"/>
        <v>7.8245999999999996E-2</v>
      </c>
      <c r="EE182" s="41">
        <f t="shared" si="149"/>
        <v>0.12661800000000001</v>
      </c>
      <c r="EF182" s="41">
        <f t="shared" si="150"/>
        <v>1.2388E-2</v>
      </c>
      <c r="EG182" s="41">
        <f t="shared" si="151"/>
        <v>1.1766E-2</v>
      </c>
      <c r="EI182" s="5">
        <f t="shared" si="115"/>
        <v>304.72724937666851</v>
      </c>
      <c r="EJ182" s="3">
        <f t="shared" si="108"/>
        <v>5616.1232060120001</v>
      </c>
      <c r="EK182" s="3">
        <f t="shared" si="116"/>
        <v>0</v>
      </c>
      <c r="EL182" s="3">
        <f t="shared" si="117"/>
        <v>0</v>
      </c>
      <c r="EM182" s="3">
        <f t="shared" si="118"/>
        <v>0</v>
      </c>
      <c r="EN182" s="3">
        <f t="shared" si="119"/>
        <v>0</v>
      </c>
      <c r="EO182" s="3">
        <f t="shared" si="120"/>
        <v>0</v>
      </c>
      <c r="EP182" s="3">
        <f t="shared" si="121"/>
        <v>0</v>
      </c>
      <c r="EQ182" s="3">
        <f t="shared" si="122"/>
        <v>0</v>
      </c>
      <c r="ER182" s="3">
        <f t="shared" si="123"/>
        <v>0</v>
      </c>
      <c r="ES182" s="3">
        <f t="shared" si="124"/>
        <v>258.16199999999998</v>
      </c>
      <c r="ET182" s="3">
        <f t="shared" si="125"/>
        <v>22.162999999999997</v>
      </c>
      <c r="EU182" s="3">
        <f t="shared" si="126"/>
        <v>0</v>
      </c>
      <c r="EV182" s="3">
        <f t="shared" si="127"/>
        <v>0</v>
      </c>
      <c r="EW182" s="3">
        <f t="shared" si="128"/>
        <v>0</v>
      </c>
      <c r="EX182" s="3">
        <f t="shared" si="129"/>
        <v>0</v>
      </c>
      <c r="EY182" s="3">
        <f t="shared" si="130"/>
        <v>6358.7049999999999</v>
      </c>
      <c r="EZ182" s="3">
        <f t="shared" si="131"/>
        <v>3256.0900000000006</v>
      </c>
      <c r="FA182" s="3">
        <f t="shared" si="132"/>
        <v>0</v>
      </c>
      <c r="FB182" s="3">
        <f t="shared" si="133"/>
        <v>0</v>
      </c>
      <c r="FC182" s="3">
        <f t="shared" si="109"/>
        <v>0</v>
      </c>
      <c r="FD182" s="41">
        <f t="shared" si="134"/>
        <v>0</v>
      </c>
      <c r="FF182" s="5">
        <f t="shared" si="153"/>
        <v>354.80890216533322</v>
      </c>
      <c r="FG182" s="3">
        <f t="shared" si="110"/>
        <v>532.21335324799986</v>
      </c>
      <c r="FH182" s="3">
        <f t="shared" si="111"/>
        <v>0</v>
      </c>
      <c r="FI182" s="3">
        <f t="shared" si="135"/>
        <v>0</v>
      </c>
      <c r="FJ182" s="3">
        <f t="shared" si="135"/>
        <v>0</v>
      </c>
      <c r="FK182" s="3">
        <f t="shared" si="146"/>
        <v>0</v>
      </c>
      <c r="FL182" s="3">
        <f t="shared" si="146"/>
        <v>0</v>
      </c>
      <c r="FM182" s="3">
        <f t="shared" si="146"/>
        <v>0</v>
      </c>
      <c r="FN182" s="3">
        <f t="shared" si="145"/>
        <v>0</v>
      </c>
      <c r="FO182" s="3">
        <f t="shared" si="145"/>
        <v>0</v>
      </c>
      <c r="FP182" s="3">
        <f t="shared" si="145"/>
        <v>24.154</v>
      </c>
      <c r="FQ182" s="3">
        <f t="shared" si="100"/>
        <v>2.1720000000000002</v>
      </c>
      <c r="FR182" s="3">
        <f t="shared" si="136"/>
        <v>0</v>
      </c>
      <c r="FS182" s="3">
        <f t="shared" si="136"/>
        <v>0</v>
      </c>
      <c r="FT182" s="3">
        <f t="shared" si="136"/>
        <v>0</v>
      </c>
      <c r="FU182" s="3">
        <f t="shared" si="137"/>
        <v>0</v>
      </c>
      <c r="FV182" s="3">
        <f t="shared" si="137"/>
        <v>597.79399999999998</v>
      </c>
      <c r="FW182" s="3">
        <f t="shared" si="137"/>
        <v>233.40800000000002</v>
      </c>
      <c r="FX182" s="3">
        <f t="shared" si="138"/>
        <v>0</v>
      </c>
      <c r="FY182" s="3">
        <f t="shared" si="139"/>
        <v>0</v>
      </c>
      <c r="FZ182" s="3">
        <f t="shared" si="140"/>
        <v>0</v>
      </c>
      <c r="GA182" s="3">
        <f t="shared" si="141"/>
        <v>0</v>
      </c>
      <c r="GB182" s="41" t="s">
        <v>0</v>
      </c>
      <c r="GC182" s="41">
        <f t="shared" si="112"/>
        <v>18.43</v>
      </c>
      <c r="GD182" s="4">
        <f t="shared" si="113"/>
        <v>1.4007704829083016</v>
      </c>
      <c r="GE182" s="41">
        <f t="shared" si="143"/>
        <v>25.816199999999998</v>
      </c>
      <c r="GF182" s="41">
        <f>CG182+DC182</f>
        <v>1.5</v>
      </c>
      <c r="GG182" s="4">
        <f>(CG182*CP182+DC182*DL182)/GF182</f>
        <v>1.6102666666666667</v>
      </c>
      <c r="GH182" s="41">
        <f>GF182*GG182</f>
        <v>2.4154</v>
      </c>
      <c r="GI182" s="41" t="s">
        <v>0</v>
      </c>
    </row>
    <row r="183" spans="1:191" x14ac:dyDescent="0.55000000000000004">
      <c r="A183" s="41" t="s">
        <v>1283</v>
      </c>
      <c r="B183" s="41" t="s">
        <v>104</v>
      </c>
      <c r="C183" s="41" t="s">
        <v>69</v>
      </c>
      <c r="D183" s="25" t="s">
        <v>66</v>
      </c>
      <c r="E183" s="41" t="s">
        <v>1791</v>
      </c>
      <c r="F183" s="41">
        <v>0</v>
      </c>
      <c r="G183" s="41" t="s">
        <v>352</v>
      </c>
      <c r="H183" s="41">
        <v>0</v>
      </c>
      <c r="I183" s="41">
        <v>0</v>
      </c>
      <c r="J183" s="41">
        <v>3.0975000000000001</v>
      </c>
      <c r="K183" s="41">
        <v>0</v>
      </c>
      <c r="L183" s="41">
        <v>0</v>
      </c>
      <c r="M183" s="41" t="s">
        <v>350</v>
      </c>
      <c r="N183" s="41" t="s">
        <v>351</v>
      </c>
      <c r="O183" s="41" t="s">
        <v>1791</v>
      </c>
      <c r="P183" s="41" t="s">
        <v>1935</v>
      </c>
      <c r="Q183" s="41" t="s">
        <v>1935</v>
      </c>
      <c r="S183" s="41">
        <v>0</v>
      </c>
      <c r="AO183" s="7">
        <v>0</v>
      </c>
      <c r="AP183" s="7"/>
      <c r="AQ183" s="7"/>
      <c r="AR183" s="7"/>
      <c r="AS183" s="7"/>
      <c r="AT183" s="7"/>
      <c r="AU183" s="7"/>
      <c r="AV183" s="7"/>
      <c r="AW183" s="7"/>
      <c r="AX183" s="7"/>
      <c r="AY183" s="7"/>
      <c r="AZ183" s="7"/>
      <c r="BA183" s="7"/>
      <c r="BB183" s="7"/>
      <c r="BC183" s="7"/>
      <c r="BD183" s="7"/>
      <c r="BE183" s="7"/>
      <c r="BF183" s="7"/>
      <c r="BG183" s="7"/>
      <c r="BK183" s="41">
        <v>175</v>
      </c>
      <c r="BL183" s="7"/>
      <c r="BM183" s="7"/>
      <c r="BN183" s="7"/>
      <c r="BO183" s="7"/>
      <c r="BP183" s="7"/>
      <c r="BQ183" s="7"/>
      <c r="BR183" s="7"/>
      <c r="BS183" s="7"/>
      <c r="BT183" s="7">
        <v>1.77</v>
      </c>
      <c r="BU183" s="7"/>
      <c r="BV183" s="7"/>
      <c r="BW183" s="7"/>
      <c r="BX183" s="7"/>
      <c r="BY183" s="7"/>
      <c r="BZ183" s="7"/>
      <c r="CA183" s="7"/>
      <c r="CB183" s="7"/>
      <c r="CC183" s="7"/>
      <c r="CD183" s="7"/>
      <c r="CG183" s="41">
        <v>0</v>
      </c>
      <c r="DC183" s="41">
        <v>0</v>
      </c>
      <c r="DY183" s="7" t="s">
        <v>1891</v>
      </c>
      <c r="DZ183" s="7">
        <f t="shared" si="103"/>
        <v>1.77</v>
      </c>
      <c r="EA183" s="41" t="s">
        <v>353</v>
      </c>
      <c r="EB183" s="41" t="s">
        <v>0</v>
      </c>
      <c r="EC183" s="41">
        <f t="shared" si="147"/>
        <v>0</v>
      </c>
      <c r="ED183" s="41">
        <f t="shared" si="148"/>
        <v>0</v>
      </c>
      <c r="EE183" s="41">
        <f t="shared" si="149"/>
        <v>3.0975000000000001</v>
      </c>
      <c r="EF183" s="41">
        <f t="shared" si="150"/>
        <v>0</v>
      </c>
      <c r="EG183" s="41">
        <f t="shared" si="151"/>
        <v>0</v>
      </c>
      <c r="EI183" s="5">
        <f t="shared" si="115"/>
        <v>232.11779999999999</v>
      </c>
      <c r="EJ183" s="3">
        <f t="shared" si="108"/>
        <v>40620.614999999998</v>
      </c>
      <c r="EK183" s="3">
        <f t="shared" si="116"/>
        <v>0</v>
      </c>
      <c r="EL183" s="3">
        <f t="shared" si="117"/>
        <v>0</v>
      </c>
      <c r="EM183" s="3">
        <f t="shared" si="118"/>
        <v>0</v>
      </c>
      <c r="EN183" s="3">
        <f t="shared" si="119"/>
        <v>0</v>
      </c>
      <c r="EO183" s="3">
        <f t="shared" si="120"/>
        <v>0</v>
      </c>
      <c r="EP183" s="3">
        <f t="shared" si="121"/>
        <v>0</v>
      </c>
      <c r="EQ183" s="3">
        <f t="shared" si="122"/>
        <v>0</v>
      </c>
      <c r="ER183" s="3">
        <f t="shared" si="123"/>
        <v>0</v>
      </c>
      <c r="ES183" s="3">
        <f t="shared" si="124"/>
        <v>3097.5</v>
      </c>
      <c r="ET183" s="3">
        <f t="shared" si="125"/>
        <v>0</v>
      </c>
      <c r="EU183" s="3">
        <f t="shared" si="126"/>
        <v>0</v>
      </c>
      <c r="EV183" s="3">
        <f t="shared" si="127"/>
        <v>0</v>
      </c>
      <c r="EW183" s="3">
        <f t="shared" si="128"/>
        <v>0</v>
      </c>
      <c r="EX183" s="3">
        <f t="shared" si="129"/>
        <v>0</v>
      </c>
      <c r="EY183" s="3">
        <f t="shared" si="130"/>
        <v>0</v>
      </c>
      <c r="EZ183" s="3">
        <f t="shared" si="131"/>
        <v>0</v>
      </c>
      <c r="FA183" s="3">
        <f t="shared" si="132"/>
        <v>0</v>
      </c>
      <c r="FB183" s="3">
        <f t="shared" si="133"/>
        <v>0</v>
      </c>
      <c r="FC183" s="3">
        <f t="shared" si="109"/>
        <v>0</v>
      </c>
      <c r="FD183" s="41">
        <f t="shared" si="134"/>
        <v>0</v>
      </c>
      <c r="FG183" s="3">
        <f t="shared" si="110"/>
        <v>0</v>
      </c>
      <c r="FH183" s="3">
        <f t="shared" si="111"/>
        <v>0</v>
      </c>
      <c r="FI183" s="3">
        <f t="shared" si="135"/>
        <v>0</v>
      </c>
      <c r="FJ183" s="3">
        <f t="shared" si="135"/>
        <v>0</v>
      </c>
      <c r="FK183" s="3">
        <f t="shared" si="146"/>
        <v>0</v>
      </c>
      <c r="FL183" s="3">
        <f t="shared" si="146"/>
        <v>0</v>
      </c>
      <c r="FM183" s="3">
        <f t="shared" si="146"/>
        <v>0</v>
      </c>
      <c r="FN183" s="3">
        <f t="shared" si="145"/>
        <v>0</v>
      </c>
      <c r="FO183" s="3">
        <f t="shared" si="145"/>
        <v>0</v>
      </c>
      <c r="FP183" s="3">
        <f t="shared" si="145"/>
        <v>0</v>
      </c>
      <c r="FQ183" s="3">
        <f t="shared" si="100"/>
        <v>0</v>
      </c>
      <c r="FR183" s="3">
        <f t="shared" si="136"/>
        <v>0</v>
      </c>
      <c r="FS183" s="3">
        <f t="shared" si="136"/>
        <v>0</v>
      </c>
      <c r="FT183" s="3">
        <f t="shared" si="136"/>
        <v>0</v>
      </c>
      <c r="FU183" s="3">
        <f t="shared" si="137"/>
        <v>0</v>
      </c>
      <c r="FV183" s="3">
        <f t="shared" si="137"/>
        <v>0</v>
      </c>
      <c r="FW183" s="3">
        <f t="shared" si="137"/>
        <v>0</v>
      </c>
      <c r="FX183" s="3">
        <f t="shared" si="138"/>
        <v>0</v>
      </c>
      <c r="FY183" s="3">
        <f t="shared" si="139"/>
        <v>0</v>
      </c>
      <c r="FZ183" s="3">
        <f t="shared" si="140"/>
        <v>0</v>
      </c>
      <c r="GA183" s="3">
        <f t="shared" si="141"/>
        <v>0</v>
      </c>
      <c r="GB183" s="41" t="s">
        <v>0</v>
      </c>
      <c r="GC183" s="41">
        <f t="shared" si="112"/>
        <v>175</v>
      </c>
      <c r="GD183" s="4">
        <f t="shared" si="113"/>
        <v>1.77</v>
      </c>
      <c r="GE183" s="41">
        <f t="shared" si="143"/>
        <v>309.75</v>
      </c>
      <c r="GI183" s="41" t="s">
        <v>0</v>
      </c>
    </row>
    <row r="184" spans="1:191" x14ac:dyDescent="0.55000000000000004">
      <c r="A184" s="41" t="s">
        <v>1284</v>
      </c>
      <c r="B184" s="41" t="s">
        <v>104</v>
      </c>
      <c r="C184" s="41" t="s">
        <v>69</v>
      </c>
      <c r="D184" s="41" t="s">
        <v>66</v>
      </c>
      <c r="E184" s="41" t="s">
        <v>1791</v>
      </c>
      <c r="F184" s="41">
        <v>0</v>
      </c>
      <c r="G184" s="25" t="s">
        <v>100</v>
      </c>
      <c r="H184" s="41">
        <v>0</v>
      </c>
      <c r="I184" s="41">
        <v>0</v>
      </c>
      <c r="J184" s="41">
        <v>2.1406000000000001</v>
      </c>
      <c r="K184" s="41">
        <v>0</v>
      </c>
      <c r="L184" s="41">
        <v>0</v>
      </c>
      <c r="M184" s="41" t="s">
        <v>354</v>
      </c>
      <c r="N184" s="41" t="s">
        <v>79</v>
      </c>
      <c r="O184" s="41" t="s">
        <v>1791</v>
      </c>
      <c r="P184" s="41" t="s">
        <v>1935</v>
      </c>
      <c r="Q184" s="41" t="s">
        <v>1935</v>
      </c>
      <c r="S184" s="41">
        <v>0</v>
      </c>
      <c r="AO184" s="7">
        <v>0</v>
      </c>
      <c r="AP184" s="7"/>
      <c r="AQ184" s="7"/>
      <c r="AR184" s="7"/>
      <c r="AS184" s="7"/>
      <c r="AT184" s="7"/>
      <c r="AU184" s="7"/>
      <c r="AV184" s="7"/>
      <c r="AW184" s="7"/>
      <c r="AX184" s="7"/>
      <c r="AY184" s="7"/>
      <c r="AZ184" s="7"/>
      <c r="BA184" s="7"/>
      <c r="BB184" s="7"/>
      <c r="BC184" s="7"/>
      <c r="BD184" s="7"/>
      <c r="BE184" s="7"/>
      <c r="BF184" s="7"/>
      <c r="BG184" s="7"/>
      <c r="BK184" s="41">
        <v>194.6</v>
      </c>
      <c r="BL184" s="7"/>
      <c r="BM184" s="7"/>
      <c r="BN184" s="7"/>
      <c r="BO184" s="7"/>
      <c r="BP184" s="7"/>
      <c r="BQ184" s="7"/>
      <c r="BR184" s="7"/>
      <c r="BS184" s="7"/>
      <c r="BT184" s="7">
        <v>1.1000000000000001</v>
      </c>
      <c r="BU184" s="7"/>
      <c r="BV184" s="7"/>
      <c r="BW184" s="7"/>
      <c r="BX184" s="7"/>
      <c r="BY184" s="7"/>
      <c r="BZ184" s="7"/>
      <c r="CA184" s="7"/>
      <c r="CB184" s="7"/>
      <c r="CC184" s="7"/>
      <c r="CD184" s="7"/>
      <c r="CG184" s="41">
        <v>0</v>
      </c>
      <c r="DC184" s="41">
        <v>0</v>
      </c>
      <c r="DY184" s="7" t="s">
        <v>1891</v>
      </c>
      <c r="DZ184" s="7">
        <f t="shared" si="103"/>
        <v>1.1000000000000001</v>
      </c>
      <c r="EA184" s="41" t="s">
        <v>355</v>
      </c>
      <c r="EB184" s="41" t="s">
        <v>0</v>
      </c>
      <c r="EC184" s="41">
        <f t="shared" si="147"/>
        <v>0</v>
      </c>
      <c r="ED184" s="41">
        <f t="shared" si="148"/>
        <v>0</v>
      </c>
      <c r="EE184" s="41">
        <f t="shared" si="149"/>
        <v>2.1406000000000001</v>
      </c>
      <c r="EF184" s="41">
        <f t="shared" si="150"/>
        <v>0</v>
      </c>
      <c r="EG184" s="41">
        <f t="shared" si="151"/>
        <v>0</v>
      </c>
      <c r="EI184" s="5">
        <f t="shared" si="115"/>
        <v>144.25399999999999</v>
      </c>
      <c r="EJ184" s="3">
        <f t="shared" si="108"/>
        <v>28071.828399999999</v>
      </c>
      <c r="EK184" s="3">
        <f t="shared" si="116"/>
        <v>0</v>
      </c>
      <c r="EL184" s="3">
        <f t="shared" si="117"/>
        <v>0</v>
      </c>
      <c r="EM184" s="3">
        <f t="shared" si="118"/>
        <v>0</v>
      </c>
      <c r="EN184" s="3">
        <f t="shared" si="119"/>
        <v>0</v>
      </c>
      <c r="EO184" s="3">
        <f t="shared" si="120"/>
        <v>0</v>
      </c>
      <c r="EP184" s="3">
        <f t="shared" si="121"/>
        <v>0</v>
      </c>
      <c r="EQ184" s="3">
        <f t="shared" si="122"/>
        <v>0</v>
      </c>
      <c r="ER184" s="3">
        <f t="shared" si="123"/>
        <v>0</v>
      </c>
      <c r="ES184" s="3">
        <f t="shared" si="124"/>
        <v>2140.6</v>
      </c>
      <c r="ET184" s="3">
        <f t="shared" si="125"/>
        <v>0</v>
      </c>
      <c r="EU184" s="3">
        <f t="shared" si="126"/>
        <v>0</v>
      </c>
      <c r="EV184" s="3">
        <f t="shared" si="127"/>
        <v>0</v>
      </c>
      <c r="EW184" s="3">
        <f t="shared" si="128"/>
        <v>0</v>
      </c>
      <c r="EX184" s="3">
        <f t="shared" si="129"/>
        <v>0</v>
      </c>
      <c r="EY184" s="3">
        <f t="shared" si="130"/>
        <v>0</v>
      </c>
      <c r="EZ184" s="3">
        <f t="shared" si="131"/>
        <v>0</v>
      </c>
      <c r="FA184" s="3">
        <f t="shared" si="132"/>
        <v>0</v>
      </c>
      <c r="FB184" s="3">
        <f t="shared" si="133"/>
        <v>0</v>
      </c>
      <c r="FC184" s="3">
        <f t="shared" si="109"/>
        <v>0</v>
      </c>
      <c r="FD184" s="41">
        <f t="shared" si="134"/>
        <v>0</v>
      </c>
      <c r="FG184" s="3">
        <f t="shared" si="110"/>
        <v>0</v>
      </c>
      <c r="FH184" s="3">
        <f t="shared" si="111"/>
        <v>0</v>
      </c>
      <c r="FI184" s="3">
        <f t="shared" si="135"/>
        <v>0</v>
      </c>
      <c r="FJ184" s="3">
        <f t="shared" si="135"/>
        <v>0</v>
      </c>
      <c r="FK184" s="3">
        <f t="shared" si="146"/>
        <v>0</v>
      </c>
      <c r="FL184" s="3">
        <f t="shared" si="146"/>
        <v>0</v>
      </c>
      <c r="FM184" s="3">
        <f t="shared" si="146"/>
        <v>0</v>
      </c>
      <c r="FN184" s="3">
        <f t="shared" si="145"/>
        <v>0</v>
      </c>
      <c r="FO184" s="3">
        <f t="shared" si="145"/>
        <v>0</v>
      </c>
      <c r="FP184" s="3">
        <f t="shared" si="145"/>
        <v>0</v>
      </c>
      <c r="FQ184" s="3">
        <f t="shared" si="100"/>
        <v>0</v>
      </c>
      <c r="FR184" s="3">
        <f t="shared" si="136"/>
        <v>0</v>
      </c>
      <c r="FS184" s="3">
        <f t="shared" si="136"/>
        <v>0</v>
      </c>
      <c r="FT184" s="3">
        <f t="shared" si="136"/>
        <v>0</v>
      </c>
      <c r="FU184" s="3">
        <f t="shared" si="137"/>
        <v>0</v>
      </c>
      <c r="FV184" s="3">
        <f t="shared" si="137"/>
        <v>0</v>
      </c>
      <c r="FW184" s="3">
        <f t="shared" si="137"/>
        <v>0</v>
      </c>
      <c r="FX184" s="3">
        <f t="shared" si="138"/>
        <v>0</v>
      </c>
      <c r="FY184" s="3">
        <f t="shared" si="139"/>
        <v>0</v>
      </c>
      <c r="FZ184" s="3">
        <f t="shared" si="140"/>
        <v>0</v>
      </c>
      <c r="GA184" s="3">
        <f t="shared" si="141"/>
        <v>0</v>
      </c>
      <c r="GB184" s="41" t="s">
        <v>0</v>
      </c>
      <c r="GC184" s="41">
        <f t="shared" si="112"/>
        <v>194.6</v>
      </c>
      <c r="GD184" s="4">
        <f t="shared" si="113"/>
        <v>1.1000000000000001</v>
      </c>
      <c r="GE184" s="41">
        <f t="shared" si="143"/>
        <v>214.06</v>
      </c>
      <c r="GI184" s="41" t="s">
        <v>0</v>
      </c>
    </row>
    <row r="185" spans="1:191" x14ac:dyDescent="0.55000000000000004">
      <c r="A185" s="41" t="s">
        <v>1285</v>
      </c>
      <c r="B185" s="41" t="s">
        <v>104</v>
      </c>
      <c r="C185" s="41" t="s">
        <v>69</v>
      </c>
      <c r="D185" s="25" t="s">
        <v>66</v>
      </c>
      <c r="E185" s="41" t="s">
        <v>1791</v>
      </c>
      <c r="F185" s="41">
        <v>0</v>
      </c>
      <c r="G185" s="25" t="s">
        <v>100</v>
      </c>
      <c r="H185" s="41">
        <v>0</v>
      </c>
      <c r="I185" s="41">
        <v>0</v>
      </c>
      <c r="J185" s="41">
        <v>1.056</v>
      </c>
      <c r="K185" s="41">
        <v>0</v>
      </c>
      <c r="L185" s="41">
        <v>0</v>
      </c>
      <c r="M185" s="41" t="s">
        <v>364</v>
      </c>
      <c r="N185" s="41" t="s">
        <v>365</v>
      </c>
      <c r="O185" s="41" t="s">
        <v>1791</v>
      </c>
      <c r="P185" s="41" t="s">
        <v>1900</v>
      </c>
      <c r="Q185" s="41" t="s">
        <v>1900</v>
      </c>
      <c r="S185" s="41">
        <v>0</v>
      </c>
      <c r="AO185" s="7">
        <v>0</v>
      </c>
      <c r="AP185" s="7"/>
      <c r="AQ185" s="7"/>
      <c r="AR185" s="7"/>
      <c r="AS185" s="7"/>
      <c r="AT185" s="7"/>
      <c r="AU185" s="7"/>
      <c r="AV185" s="7"/>
      <c r="AW185" s="7"/>
      <c r="AX185" s="7"/>
      <c r="AY185" s="7"/>
      <c r="AZ185" s="7"/>
      <c r="BA185" s="7"/>
      <c r="BB185" s="7"/>
      <c r="BC185" s="7"/>
      <c r="BD185" s="7"/>
      <c r="BE185" s="7"/>
      <c r="BF185" s="7"/>
      <c r="BG185" s="7"/>
      <c r="BK185" s="41">
        <v>88</v>
      </c>
      <c r="BL185" s="7"/>
      <c r="BM185" s="7"/>
      <c r="BN185" s="7"/>
      <c r="BO185" s="7"/>
      <c r="BP185" s="7"/>
      <c r="BQ185" s="7"/>
      <c r="BR185" s="7"/>
      <c r="BS185" s="7"/>
      <c r="BT185" s="7">
        <v>1.2</v>
      </c>
      <c r="BU185" s="7"/>
      <c r="BV185" s="7"/>
      <c r="BW185" s="7"/>
      <c r="BX185" s="7"/>
      <c r="BY185" s="7"/>
      <c r="BZ185" s="7"/>
      <c r="CA185" s="7"/>
      <c r="CB185" s="7"/>
      <c r="CC185" s="7"/>
      <c r="CD185" s="7"/>
      <c r="CG185" s="41">
        <v>0</v>
      </c>
      <c r="DC185" s="41">
        <v>0</v>
      </c>
      <c r="DY185" s="7" t="s">
        <v>1891</v>
      </c>
      <c r="DZ185" s="7">
        <f t="shared" si="103"/>
        <v>1.2</v>
      </c>
      <c r="EA185" s="41" t="s">
        <v>355</v>
      </c>
      <c r="EB185" s="41" t="s">
        <v>0</v>
      </c>
      <c r="EC185" s="41">
        <f t="shared" si="147"/>
        <v>0</v>
      </c>
      <c r="ED185" s="41">
        <f t="shared" si="148"/>
        <v>0</v>
      </c>
      <c r="EE185" s="41">
        <f t="shared" si="149"/>
        <v>1.056</v>
      </c>
      <c r="EF185" s="41">
        <f t="shared" si="150"/>
        <v>0</v>
      </c>
      <c r="EG185" s="41">
        <f t="shared" si="151"/>
        <v>0</v>
      </c>
      <c r="EI185" s="5">
        <f t="shared" si="115"/>
        <v>157.36799999999999</v>
      </c>
      <c r="EJ185" s="3">
        <f t="shared" si="108"/>
        <v>13848.384</v>
      </c>
      <c r="EK185" s="3">
        <f t="shared" si="116"/>
        <v>0</v>
      </c>
      <c r="EL185" s="3">
        <f t="shared" si="117"/>
        <v>0</v>
      </c>
      <c r="EM185" s="3">
        <f t="shared" si="118"/>
        <v>0</v>
      </c>
      <c r="EN185" s="3">
        <f t="shared" si="119"/>
        <v>0</v>
      </c>
      <c r="EO185" s="3">
        <f t="shared" si="120"/>
        <v>0</v>
      </c>
      <c r="EP185" s="3">
        <f t="shared" si="121"/>
        <v>0</v>
      </c>
      <c r="EQ185" s="3">
        <f t="shared" si="122"/>
        <v>0</v>
      </c>
      <c r="ER185" s="3">
        <f t="shared" si="123"/>
        <v>0</v>
      </c>
      <c r="ES185" s="3">
        <f t="shared" si="124"/>
        <v>1056</v>
      </c>
      <c r="ET185" s="3">
        <f t="shared" si="125"/>
        <v>0</v>
      </c>
      <c r="EU185" s="3">
        <f t="shared" si="126"/>
        <v>0</v>
      </c>
      <c r="EV185" s="3">
        <f t="shared" si="127"/>
        <v>0</v>
      </c>
      <c r="EW185" s="3">
        <f t="shared" si="128"/>
        <v>0</v>
      </c>
      <c r="EX185" s="3">
        <f t="shared" si="129"/>
        <v>0</v>
      </c>
      <c r="EY185" s="3">
        <f t="shared" si="130"/>
        <v>0</v>
      </c>
      <c r="EZ185" s="3">
        <f t="shared" si="131"/>
        <v>0</v>
      </c>
      <c r="FA185" s="3">
        <f t="shared" si="132"/>
        <v>0</v>
      </c>
      <c r="FB185" s="3">
        <f t="shared" si="133"/>
        <v>0</v>
      </c>
      <c r="FC185" s="3">
        <f t="shared" si="109"/>
        <v>0</v>
      </c>
      <c r="FD185" s="41">
        <f t="shared" si="134"/>
        <v>0</v>
      </c>
      <c r="FG185" s="3">
        <f t="shared" si="110"/>
        <v>0</v>
      </c>
      <c r="FH185" s="3">
        <f t="shared" si="111"/>
        <v>0</v>
      </c>
      <c r="FI185" s="3">
        <f t="shared" si="135"/>
        <v>0</v>
      </c>
      <c r="FJ185" s="3">
        <f t="shared" si="135"/>
        <v>0</v>
      </c>
      <c r="FK185" s="3">
        <f t="shared" si="146"/>
        <v>0</v>
      </c>
      <c r="FL185" s="3">
        <f t="shared" si="146"/>
        <v>0</v>
      </c>
      <c r="FM185" s="3">
        <f t="shared" si="146"/>
        <v>0</v>
      </c>
      <c r="FN185" s="3">
        <f t="shared" si="145"/>
        <v>0</v>
      </c>
      <c r="FO185" s="3">
        <f t="shared" si="145"/>
        <v>0</v>
      </c>
      <c r="FP185" s="3">
        <f t="shared" si="145"/>
        <v>0</v>
      </c>
      <c r="FQ185" s="3">
        <f t="shared" si="145"/>
        <v>0</v>
      </c>
      <c r="FR185" s="3">
        <f t="shared" si="136"/>
        <v>0</v>
      </c>
      <c r="FS185" s="3">
        <f t="shared" si="136"/>
        <v>0</v>
      </c>
      <c r="FT185" s="3">
        <f t="shared" si="136"/>
        <v>0</v>
      </c>
      <c r="FU185" s="3">
        <f t="shared" si="137"/>
        <v>0</v>
      </c>
      <c r="FV185" s="3">
        <f t="shared" si="137"/>
        <v>0</v>
      </c>
      <c r="FW185" s="3">
        <f t="shared" si="137"/>
        <v>0</v>
      </c>
      <c r="FX185" s="3">
        <f t="shared" si="138"/>
        <v>0</v>
      </c>
      <c r="FY185" s="3">
        <f t="shared" si="139"/>
        <v>0</v>
      </c>
      <c r="FZ185" s="3">
        <f t="shared" si="140"/>
        <v>0</v>
      </c>
      <c r="GA185" s="3">
        <f t="shared" si="141"/>
        <v>0</v>
      </c>
      <c r="GB185" s="41" t="s">
        <v>0</v>
      </c>
      <c r="GC185" s="41">
        <f t="shared" si="112"/>
        <v>88</v>
      </c>
      <c r="GD185" s="4">
        <f t="shared" si="113"/>
        <v>1.2</v>
      </c>
      <c r="GE185" s="41">
        <f t="shared" si="143"/>
        <v>105.6</v>
      </c>
      <c r="GI185" s="41" t="s">
        <v>0</v>
      </c>
    </row>
    <row r="186" spans="1:191" x14ac:dyDescent="0.55000000000000004">
      <c r="A186" s="41" t="s">
        <v>1286</v>
      </c>
      <c r="B186" s="41" t="s">
        <v>104</v>
      </c>
      <c r="C186" s="41" t="s">
        <v>69</v>
      </c>
      <c r="D186" s="25" t="s">
        <v>66</v>
      </c>
      <c r="E186" s="41" t="s">
        <v>1791</v>
      </c>
      <c r="F186" s="41">
        <v>0</v>
      </c>
      <c r="G186" s="25" t="s">
        <v>100</v>
      </c>
      <c r="H186" s="41">
        <v>0</v>
      </c>
      <c r="I186" s="41">
        <v>0</v>
      </c>
      <c r="J186" s="41">
        <v>0.84</v>
      </c>
      <c r="K186" s="41">
        <v>0</v>
      </c>
      <c r="L186" s="41">
        <v>0</v>
      </c>
      <c r="M186" s="41" t="s">
        <v>371</v>
      </c>
      <c r="N186" s="41" t="s">
        <v>372</v>
      </c>
      <c r="O186" s="41" t="s">
        <v>1791</v>
      </c>
      <c r="P186" s="41" t="s">
        <v>1936</v>
      </c>
      <c r="Q186" s="41" t="s">
        <v>1936</v>
      </c>
      <c r="S186" s="41">
        <v>0</v>
      </c>
      <c r="AO186" s="7">
        <v>0</v>
      </c>
      <c r="AP186" s="7"/>
      <c r="AQ186" s="7"/>
      <c r="AR186" s="7"/>
      <c r="AS186" s="7"/>
      <c r="AT186" s="7"/>
      <c r="AU186" s="7"/>
      <c r="AV186" s="7"/>
      <c r="AW186" s="7"/>
      <c r="AX186" s="7"/>
      <c r="AY186" s="7"/>
      <c r="AZ186" s="7"/>
      <c r="BA186" s="7"/>
      <c r="BB186" s="7"/>
      <c r="BC186" s="7"/>
      <c r="BD186" s="7"/>
      <c r="BE186" s="7"/>
      <c r="BF186" s="7"/>
      <c r="BG186" s="7"/>
      <c r="BK186" s="41">
        <v>56</v>
      </c>
      <c r="BL186" s="7"/>
      <c r="BM186" s="7"/>
      <c r="BN186" s="7"/>
      <c r="BO186" s="7"/>
      <c r="BP186" s="7"/>
      <c r="BQ186" s="7"/>
      <c r="BR186" s="7"/>
      <c r="BS186" s="7"/>
      <c r="BT186" s="7">
        <v>1.5</v>
      </c>
      <c r="BU186" s="7"/>
      <c r="BV186" s="7"/>
      <c r="BW186" s="7"/>
      <c r="BX186" s="7"/>
      <c r="BY186" s="7"/>
      <c r="BZ186" s="7"/>
      <c r="CA186" s="7"/>
      <c r="CB186" s="7"/>
      <c r="CC186" s="7"/>
      <c r="CD186" s="7"/>
      <c r="CG186" s="41">
        <v>0</v>
      </c>
      <c r="DC186" s="41">
        <v>0</v>
      </c>
      <c r="DY186" s="7" t="s">
        <v>1891</v>
      </c>
      <c r="DZ186" s="7">
        <f t="shared" si="103"/>
        <v>1.5</v>
      </c>
      <c r="EA186" s="41" t="s">
        <v>355</v>
      </c>
      <c r="EB186" s="41" t="s">
        <v>0</v>
      </c>
      <c r="EC186" s="41">
        <f t="shared" si="147"/>
        <v>0</v>
      </c>
      <c r="ED186" s="41">
        <f t="shared" si="148"/>
        <v>0</v>
      </c>
      <c r="EE186" s="41">
        <f t="shared" si="149"/>
        <v>0.84</v>
      </c>
      <c r="EF186" s="41">
        <f t="shared" si="150"/>
        <v>0</v>
      </c>
      <c r="EG186" s="41">
        <f t="shared" si="151"/>
        <v>0</v>
      </c>
      <c r="EI186" s="5">
        <f t="shared" si="115"/>
        <v>196.71</v>
      </c>
      <c r="EJ186" s="3">
        <f t="shared" si="108"/>
        <v>11015.76</v>
      </c>
      <c r="EK186" s="3">
        <f t="shared" si="116"/>
        <v>0</v>
      </c>
      <c r="EL186" s="3">
        <f t="shared" si="117"/>
        <v>0</v>
      </c>
      <c r="EM186" s="3">
        <f t="shared" si="118"/>
        <v>0</v>
      </c>
      <c r="EN186" s="3">
        <f t="shared" si="119"/>
        <v>0</v>
      </c>
      <c r="EO186" s="3">
        <f t="shared" si="120"/>
        <v>0</v>
      </c>
      <c r="EP186" s="3">
        <f t="shared" si="121"/>
        <v>0</v>
      </c>
      <c r="EQ186" s="3">
        <f t="shared" si="122"/>
        <v>0</v>
      </c>
      <c r="ER186" s="3">
        <f t="shared" si="123"/>
        <v>0</v>
      </c>
      <c r="ES186" s="3">
        <f t="shared" si="124"/>
        <v>840</v>
      </c>
      <c r="ET186" s="3">
        <f t="shared" si="125"/>
        <v>0</v>
      </c>
      <c r="EU186" s="3">
        <f t="shared" si="126"/>
        <v>0</v>
      </c>
      <c r="EV186" s="3">
        <f t="shared" si="127"/>
        <v>0</v>
      </c>
      <c r="EW186" s="3">
        <f t="shared" si="128"/>
        <v>0</v>
      </c>
      <c r="EX186" s="3">
        <f t="shared" si="129"/>
        <v>0</v>
      </c>
      <c r="EY186" s="3">
        <f t="shared" si="130"/>
        <v>0</v>
      </c>
      <c r="EZ186" s="3">
        <f t="shared" si="131"/>
        <v>0</v>
      </c>
      <c r="FA186" s="3">
        <f t="shared" si="132"/>
        <v>0</v>
      </c>
      <c r="FB186" s="3">
        <f t="shared" si="133"/>
        <v>0</v>
      </c>
      <c r="FC186" s="3">
        <f t="shared" si="109"/>
        <v>0</v>
      </c>
      <c r="FD186" s="41">
        <f t="shared" si="134"/>
        <v>0</v>
      </c>
      <c r="FG186" s="3">
        <f t="shared" si="110"/>
        <v>0</v>
      </c>
      <c r="FH186" s="3">
        <f t="shared" si="111"/>
        <v>0</v>
      </c>
      <c r="FI186" s="3">
        <f t="shared" si="135"/>
        <v>0</v>
      </c>
      <c r="FJ186" s="3">
        <f t="shared" si="135"/>
        <v>0</v>
      </c>
      <c r="FK186" s="3">
        <f t="shared" si="146"/>
        <v>0</v>
      </c>
      <c r="FL186" s="3">
        <f t="shared" si="146"/>
        <v>0</v>
      </c>
      <c r="FM186" s="3">
        <f t="shared" si="146"/>
        <v>0</v>
      </c>
      <c r="FN186" s="3">
        <f t="shared" si="145"/>
        <v>0</v>
      </c>
      <c r="FO186" s="3">
        <f t="shared" si="145"/>
        <v>0</v>
      </c>
      <c r="FP186" s="3">
        <f t="shared" si="145"/>
        <v>0</v>
      </c>
      <c r="FQ186" s="3">
        <f t="shared" si="145"/>
        <v>0</v>
      </c>
      <c r="FR186" s="3">
        <f t="shared" si="136"/>
        <v>0</v>
      </c>
      <c r="FS186" s="3">
        <f t="shared" si="136"/>
        <v>0</v>
      </c>
      <c r="FT186" s="3">
        <f t="shared" si="136"/>
        <v>0</v>
      </c>
      <c r="FU186" s="3">
        <f t="shared" si="137"/>
        <v>0</v>
      </c>
      <c r="FV186" s="3">
        <f t="shared" si="137"/>
        <v>0</v>
      </c>
      <c r="FW186" s="3">
        <f t="shared" si="137"/>
        <v>0</v>
      </c>
      <c r="FX186" s="3">
        <f t="shared" si="138"/>
        <v>0</v>
      </c>
      <c r="FY186" s="3">
        <f t="shared" si="139"/>
        <v>0</v>
      </c>
      <c r="FZ186" s="3">
        <f t="shared" si="140"/>
        <v>0</v>
      </c>
      <c r="GA186" s="3">
        <f t="shared" si="141"/>
        <v>0</v>
      </c>
      <c r="GB186" s="41" t="s">
        <v>0</v>
      </c>
      <c r="GC186" s="41">
        <f t="shared" si="112"/>
        <v>56</v>
      </c>
      <c r="GD186" s="4">
        <f t="shared" si="113"/>
        <v>1.5</v>
      </c>
      <c r="GE186" s="41">
        <f t="shared" si="143"/>
        <v>84</v>
      </c>
      <c r="GI186" s="41" t="s">
        <v>0</v>
      </c>
    </row>
    <row r="187" spans="1:191" x14ac:dyDescent="0.55000000000000004">
      <c r="A187" s="41" t="s">
        <v>1287</v>
      </c>
      <c r="B187" s="41" t="s">
        <v>104</v>
      </c>
      <c r="C187" s="41" t="s">
        <v>69</v>
      </c>
      <c r="D187" s="41" t="s">
        <v>66</v>
      </c>
      <c r="E187" s="41" t="s">
        <v>1791</v>
      </c>
      <c r="F187" s="41">
        <v>0</v>
      </c>
      <c r="G187" s="25" t="s">
        <v>100</v>
      </c>
      <c r="H187" s="41">
        <v>0</v>
      </c>
      <c r="I187" s="41">
        <v>0</v>
      </c>
      <c r="J187" s="41">
        <v>0.59400000000000008</v>
      </c>
      <c r="K187" s="41">
        <v>0</v>
      </c>
      <c r="L187" s="41">
        <v>0</v>
      </c>
      <c r="M187" s="41" t="s">
        <v>359</v>
      </c>
      <c r="N187" s="41" t="s">
        <v>79</v>
      </c>
      <c r="O187" s="41" t="s">
        <v>1791</v>
      </c>
      <c r="P187" s="41" t="s">
        <v>1900</v>
      </c>
      <c r="S187" s="41">
        <v>0</v>
      </c>
      <c r="AO187" s="7">
        <v>0</v>
      </c>
      <c r="AP187" s="7"/>
      <c r="AQ187" s="7"/>
      <c r="AR187" s="7"/>
      <c r="AS187" s="7"/>
      <c r="AT187" s="7"/>
      <c r="AU187" s="7"/>
      <c r="AV187" s="7"/>
      <c r="AW187" s="7"/>
      <c r="AX187" s="7"/>
      <c r="AY187" s="7"/>
      <c r="AZ187" s="7"/>
      <c r="BA187" s="7"/>
      <c r="BB187" s="7"/>
      <c r="BC187" s="7"/>
      <c r="BD187" s="7"/>
      <c r="BE187" s="7"/>
      <c r="BF187" s="7"/>
      <c r="BG187" s="7"/>
      <c r="BK187" s="41">
        <v>27</v>
      </c>
      <c r="BL187" s="7"/>
      <c r="BM187" s="7"/>
      <c r="BN187" s="7"/>
      <c r="BO187" s="7"/>
      <c r="BP187" s="7"/>
      <c r="BQ187" s="7"/>
      <c r="BR187" s="7"/>
      <c r="BS187" s="7"/>
      <c r="BT187" s="7">
        <v>2.2000000000000002</v>
      </c>
      <c r="BU187" s="7"/>
      <c r="BV187" s="7"/>
      <c r="BW187" s="7"/>
      <c r="BX187" s="7"/>
      <c r="BY187" s="7"/>
      <c r="BZ187" s="7"/>
      <c r="CA187" s="7"/>
      <c r="CB187" s="7"/>
      <c r="CC187" s="7"/>
      <c r="CD187" s="7"/>
      <c r="CG187" s="41">
        <v>0</v>
      </c>
      <c r="DC187" s="41">
        <v>0</v>
      </c>
      <c r="DY187" s="7" t="s">
        <v>1891</v>
      </c>
      <c r="DZ187" s="7">
        <f t="shared" si="103"/>
        <v>2.2000000000000002</v>
      </c>
      <c r="EA187" s="41" t="s">
        <v>355</v>
      </c>
      <c r="EB187" s="41" t="s">
        <v>0</v>
      </c>
      <c r="EC187" s="41">
        <f t="shared" si="147"/>
        <v>0</v>
      </c>
      <c r="ED187" s="41">
        <f t="shared" si="148"/>
        <v>0</v>
      </c>
      <c r="EE187" s="41">
        <f t="shared" si="149"/>
        <v>0.59400000000000008</v>
      </c>
      <c r="EF187" s="41">
        <f t="shared" si="150"/>
        <v>0</v>
      </c>
      <c r="EG187" s="41">
        <f t="shared" si="151"/>
        <v>0</v>
      </c>
      <c r="EI187" s="5">
        <f t="shared" si="115"/>
        <v>288.5080000000001</v>
      </c>
      <c r="EJ187" s="3">
        <f t="shared" si="108"/>
        <v>7789.7160000000022</v>
      </c>
      <c r="EK187" s="3">
        <f t="shared" si="116"/>
        <v>0</v>
      </c>
      <c r="EL187" s="3">
        <f t="shared" si="117"/>
        <v>0</v>
      </c>
      <c r="EM187" s="3">
        <f t="shared" si="118"/>
        <v>0</v>
      </c>
      <c r="EN187" s="3">
        <f t="shared" si="119"/>
        <v>0</v>
      </c>
      <c r="EO187" s="3">
        <f t="shared" si="120"/>
        <v>0</v>
      </c>
      <c r="EP187" s="3">
        <f t="shared" si="121"/>
        <v>0</v>
      </c>
      <c r="EQ187" s="3">
        <f t="shared" si="122"/>
        <v>0</v>
      </c>
      <c r="ER187" s="3">
        <f t="shared" si="123"/>
        <v>0</v>
      </c>
      <c r="ES187" s="3">
        <f t="shared" si="124"/>
        <v>594.00000000000011</v>
      </c>
      <c r="ET187" s="3">
        <f t="shared" si="125"/>
        <v>0</v>
      </c>
      <c r="EU187" s="3">
        <f t="shared" si="126"/>
        <v>0</v>
      </c>
      <c r="EV187" s="3">
        <f t="shared" si="127"/>
        <v>0</v>
      </c>
      <c r="EW187" s="3">
        <f t="shared" si="128"/>
        <v>0</v>
      </c>
      <c r="EX187" s="3">
        <f t="shared" si="129"/>
        <v>0</v>
      </c>
      <c r="EY187" s="3">
        <f t="shared" si="130"/>
        <v>0</v>
      </c>
      <c r="EZ187" s="3">
        <f t="shared" si="131"/>
        <v>0</v>
      </c>
      <c r="FA187" s="3">
        <f t="shared" si="132"/>
        <v>0</v>
      </c>
      <c r="FB187" s="3">
        <f t="shared" si="133"/>
        <v>0</v>
      </c>
      <c r="FC187" s="3">
        <f t="shared" si="109"/>
        <v>0</v>
      </c>
      <c r="FD187" s="41">
        <f t="shared" si="134"/>
        <v>0</v>
      </c>
      <c r="FG187" s="3">
        <f t="shared" si="110"/>
        <v>0</v>
      </c>
      <c r="FH187" s="3">
        <f t="shared" si="111"/>
        <v>0</v>
      </c>
      <c r="FI187" s="3">
        <f t="shared" si="135"/>
        <v>0</v>
      </c>
      <c r="FJ187" s="3">
        <f t="shared" si="135"/>
        <v>0</v>
      </c>
      <c r="FK187" s="3">
        <f t="shared" si="146"/>
        <v>0</v>
      </c>
      <c r="FL187" s="3">
        <f t="shared" si="146"/>
        <v>0</v>
      </c>
      <c r="FM187" s="3">
        <f t="shared" si="146"/>
        <v>0</v>
      </c>
      <c r="FN187" s="3">
        <f t="shared" si="145"/>
        <v>0</v>
      </c>
      <c r="FO187" s="3">
        <f t="shared" si="145"/>
        <v>0</v>
      </c>
      <c r="FP187" s="3">
        <f t="shared" si="145"/>
        <v>0</v>
      </c>
      <c r="FQ187" s="3">
        <f t="shared" si="145"/>
        <v>0</v>
      </c>
      <c r="FR187" s="3">
        <f t="shared" si="136"/>
        <v>0</v>
      </c>
      <c r="FS187" s="3">
        <f t="shared" si="136"/>
        <v>0</v>
      </c>
      <c r="FT187" s="3">
        <f t="shared" si="136"/>
        <v>0</v>
      </c>
      <c r="FU187" s="3">
        <f t="shared" si="137"/>
        <v>0</v>
      </c>
      <c r="FV187" s="3">
        <f t="shared" si="137"/>
        <v>0</v>
      </c>
      <c r="FW187" s="3">
        <f t="shared" si="137"/>
        <v>0</v>
      </c>
      <c r="FX187" s="3">
        <f t="shared" si="138"/>
        <v>0</v>
      </c>
      <c r="FY187" s="3">
        <f t="shared" si="139"/>
        <v>0</v>
      </c>
      <c r="FZ187" s="3">
        <f t="shared" si="140"/>
        <v>0</v>
      </c>
      <c r="GA187" s="3">
        <f t="shared" si="141"/>
        <v>0</v>
      </c>
      <c r="GB187" s="41" t="s">
        <v>0</v>
      </c>
      <c r="GC187" s="41">
        <f t="shared" si="112"/>
        <v>27</v>
      </c>
      <c r="GD187" s="4">
        <f t="shared" si="113"/>
        <v>2.2000000000000002</v>
      </c>
      <c r="GE187" s="41">
        <f t="shared" si="143"/>
        <v>59.400000000000006</v>
      </c>
      <c r="GI187" s="41" t="s">
        <v>0</v>
      </c>
    </row>
    <row r="188" spans="1:191" x14ac:dyDescent="0.55000000000000004">
      <c r="A188" s="41" t="s">
        <v>1288</v>
      </c>
      <c r="B188" s="41" t="s">
        <v>104</v>
      </c>
      <c r="C188" s="41" t="s">
        <v>69</v>
      </c>
      <c r="D188" s="41" t="s">
        <v>66</v>
      </c>
      <c r="E188" s="41" t="s">
        <v>1791</v>
      </c>
      <c r="F188" s="41">
        <v>0</v>
      </c>
      <c r="G188" s="25" t="s">
        <v>100</v>
      </c>
      <c r="H188" s="41">
        <v>0</v>
      </c>
      <c r="I188" s="41">
        <v>0</v>
      </c>
      <c r="J188" s="41">
        <v>0.17030000000000001</v>
      </c>
      <c r="K188" s="41">
        <v>0</v>
      </c>
      <c r="L188" s="41">
        <v>0</v>
      </c>
      <c r="M188" s="41" t="s">
        <v>1937</v>
      </c>
      <c r="N188" s="41" t="s">
        <v>79</v>
      </c>
      <c r="O188" s="41" t="s">
        <v>1791</v>
      </c>
      <c r="P188" s="41" t="s">
        <v>1900</v>
      </c>
      <c r="S188" s="41">
        <v>0</v>
      </c>
      <c r="AO188" s="7">
        <v>0</v>
      </c>
      <c r="AP188" s="7"/>
      <c r="AQ188" s="7"/>
      <c r="AR188" s="7"/>
      <c r="AS188" s="7"/>
      <c r="AT188" s="7"/>
      <c r="AU188" s="7"/>
      <c r="AV188" s="7"/>
      <c r="AW188" s="7"/>
      <c r="AX188" s="7"/>
      <c r="AY188" s="7"/>
      <c r="AZ188" s="7"/>
      <c r="BA188" s="7"/>
      <c r="BB188" s="7"/>
      <c r="BC188" s="7"/>
      <c r="BD188" s="7"/>
      <c r="BE188" s="7"/>
      <c r="BF188" s="7"/>
      <c r="BG188" s="7"/>
      <c r="BK188" s="41">
        <v>13</v>
      </c>
      <c r="BL188" s="7"/>
      <c r="BM188" s="7"/>
      <c r="BN188" s="7"/>
      <c r="BO188" s="7"/>
      <c r="BP188" s="7"/>
      <c r="BQ188" s="7"/>
      <c r="BR188" s="7"/>
      <c r="BS188" s="7"/>
      <c r="BT188" s="7">
        <v>1.31</v>
      </c>
      <c r="BU188" s="7"/>
      <c r="BV188" s="7"/>
      <c r="BW188" s="7"/>
      <c r="BX188" s="7"/>
      <c r="BY188" s="7"/>
      <c r="BZ188" s="7"/>
      <c r="CA188" s="7"/>
      <c r="CB188" s="7"/>
      <c r="CC188" s="7"/>
      <c r="CD188" s="7"/>
      <c r="CG188" s="41">
        <v>0</v>
      </c>
      <c r="DC188" s="41">
        <v>0</v>
      </c>
      <c r="DY188" s="7" t="s">
        <v>1891</v>
      </c>
      <c r="DZ188" s="7">
        <f t="shared" si="103"/>
        <v>1.31</v>
      </c>
      <c r="EA188" s="41" t="s">
        <v>355</v>
      </c>
      <c r="EB188" s="41" t="s">
        <v>0</v>
      </c>
      <c r="EC188" s="41">
        <f t="shared" si="147"/>
        <v>0</v>
      </c>
      <c r="ED188" s="41">
        <f t="shared" si="148"/>
        <v>0</v>
      </c>
      <c r="EE188" s="41">
        <f t="shared" si="149"/>
        <v>0.17030000000000001</v>
      </c>
      <c r="EF188" s="41">
        <f t="shared" si="150"/>
        <v>0</v>
      </c>
      <c r="EG188" s="41">
        <f t="shared" si="151"/>
        <v>0</v>
      </c>
      <c r="EI188" s="5">
        <f t="shared" si="115"/>
        <v>171.79340000000002</v>
      </c>
      <c r="EJ188" s="3">
        <f t="shared" si="108"/>
        <v>2233.3142000000003</v>
      </c>
      <c r="EK188" s="3">
        <f t="shared" si="116"/>
        <v>0</v>
      </c>
      <c r="EL188" s="3">
        <f t="shared" si="117"/>
        <v>0</v>
      </c>
      <c r="EM188" s="3">
        <f t="shared" si="118"/>
        <v>0</v>
      </c>
      <c r="EN188" s="3">
        <f t="shared" si="119"/>
        <v>0</v>
      </c>
      <c r="EO188" s="3">
        <f t="shared" si="120"/>
        <v>0</v>
      </c>
      <c r="EP188" s="3">
        <f t="shared" si="121"/>
        <v>0</v>
      </c>
      <c r="EQ188" s="3">
        <f t="shared" si="122"/>
        <v>0</v>
      </c>
      <c r="ER188" s="3">
        <f t="shared" si="123"/>
        <v>0</v>
      </c>
      <c r="ES188" s="3">
        <f t="shared" si="124"/>
        <v>170.3</v>
      </c>
      <c r="ET188" s="3">
        <f t="shared" si="125"/>
        <v>0</v>
      </c>
      <c r="EU188" s="3">
        <f t="shared" si="126"/>
        <v>0</v>
      </c>
      <c r="EV188" s="3">
        <f t="shared" si="127"/>
        <v>0</v>
      </c>
      <c r="EW188" s="3">
        <f t="shared" si="128"/>
        <v>0</v>
      </c>
      <c r="EX188" s="3">
        <f t="shared" si="129"/>
        <v>0</v>
      </c>
      <c r="EY188" s="3">
        <f t="shared" si="130"/>
        <v>0</v>
      </c>
      <c r="EZ188" s="3">
        <f t="shared" si="131"/>
        <v>0</v>
      </c>
      <c r="FA188" s="3">
        <f t="shared" si="132"/>
        <v>0</v>
      </c>
      <c r="FB188" s="3">
        <f t="shared" si="133"/>
        <v>0</v>
      </c>
      <c r="FC188" s="3">
        <f t="shared" si="109"/>
        <v>0</v>
      </c>
      <c r="FD188" s="41">
        <f t="shared" si="134"/>
        <v>0</v>
      </c>
      <c r="FG188" s="3">
        <f t="shared" si="110"/>
        <v>0</v>
      </c>
      <c r="FH188" s="3">
        <f t="shared" si="111"/>
        <v>0</v>
      </c>
      <c r="FI188" s="3">
        <f t="shared" si="135"/>
        <v>0</v>
      </c>
      <c r="FJ188" s="3">
        <f t="shared" si="135"/>
        <v>0</v>
      </c>
      <c r="FK188" s="3">
        <f t="shared" si="146"/>
        <v>0</v>
      </c>
      <c r="FL188" s="3">
        <f t="shared" si="146"/>
        <v>0</v>
      </c>
      <c r="FM188" s="3">
        <f t="shared" si="146"/>
        <v>0</v>
      </c>
      <c r="FN188" s="3">
        <f t="shared" si="145"/>
        <v>0</v>
      </c>
      <c r="FO188" s="3">
        <f t="shared" si="145"/>
        <v>0</v>
      </c>
      <c r="FP188" s="3">
        <f t="shared" si="145"/>
        <v>0</v>
      </c>
      <c r="FQ188" s="3">
        <f t="shared" si="145"/>
        <v>0</v>
      </c>
      <c r="FR188" s="3">
        <f t="shared" si="136"/>
        <v>0</v>
      </c>
      <c r="FS188" s="3">
        <f t="shared" si="136"/>
        <v>0</v>
      </c>
      <c r="FT188" s="3">
        <f t="shared" si="136"/>
        <v>0</v>
      </c>
      <c r="FU188" s="3">
        <f t="shared" si="137"/>
        <v>0</v>
      </c>
      <c r="FV188" s="3">
        <f t="shared" si="137"/>
        <v>0</v>
      </c>
      <c r="FW188" s="3">
        <f t="shared" si="137"/>
        <v>0</v>
      </c>
      <c r="FX188" s="3">
        <f t="shared" si="138"/>
        <v>0</v>
      </c>
      <c r="FY188" s="3">
        <f t="shared" si="139"/>
        <v>0</v>
      </c>
      <c r="FZ188" s="3">
        <f t="shared" si="140"/>
        <v>0</v>
      </c>
      <c r="GA188" s="3">
        <f t="shared" si="141"/>
        <v>0</v>
      </c>
      <c r="GB188" s="41" t="s">
        <v>0</v>
      </c>
      <c r="GC188" s="41">
        <f t="shared" si="112"/>
        <v>13</v>
      </c>
      <c r="GD188" s="4">
        <f t="shared" si="113"/>
        <v>1.31</v>
      </c>
      <c r="GE188" s="41">
        <f t="shared" si="143"/>
        <v>17.03</v>
      </c>
      <c r="GI188" s="41" t="s">
        <v>0</v>
      </c>
    </row>
    <row r="189" spans="1:191" x14ac:dyDescent="0.55000000000000004">
      <c r="A189" s="41" t="s">
        <v>1289</v>
      </c>
      <c r="B189" s="41" t="s">
        <v>125</v>
      </c>
      <c r="C189" s="41" t="s">
        <v>69</v>
      </c>
      <c r="D189" s="41" t="s">
        <v>66</v>
      </c>
      <c r="E189" s="41" t="s">
        <v>1791</v>
      </c>
      <c r="F189" s="41">
        <v>0</v>
      </c>
      <c r="G189" s="41" t="s">
        <v>113</v>
      </c>
      <c r="H189" s="41">
        <v>0</v>
      </c>
      <c r="I189" s="41">
        <v>1.7102218</v>
      </c>
      <c r="J189" s="41">
        <v>0</v>
      </c>
      <c r="K189" s="41">
        <v>0</v>
      </c>
      <c r="L189" s="41">
        <v>1.199565</v>
      </c>
      <c r="M189" s="41" t="s">
        <v>409</v>
      </c>
      <c r="N189" s="41" t="s">
        <v>410</v>
      </c>
      <c r="O189" s="41" t="s">
        <v>1791</v>
      </c>
      <c r="P189" s="41" t="s">
        <v>1938</v>
      </c>
      <c r="Q189" s="41" t="s">
        <v>1938</v>
      </c>
      <c r="S189" s="41">
        <v>0</v>
      </c>
      <c r="AO189" s="81">
        <v>198.863</v>
      </c>
      <c r="AP189" s="7"/>
      <c r="AQ189" s="7"/>
      <c r="AR189" s="7"/>
      <c r="AS189" s="7"/>
      <c r="AT189" s="7"/>
      <c r="AU189" s="7"/>
      <c r="AV189" s="7"/>
      <c r="AW189" s="7"/>
      <c r="AX189" s="7">
        <v>0.86</v>
      </c>
      <c r="AY189" s="7">
        <v>0.05</v>
      </c>
      <c r="AZ189" s="7"/>
      <c r="BA189" s="7"/>
      <c r="BB189" s="7"/>
      <c r="BC189" s="82">
        <f>2.02*(2*52/(2*52+3*16.001))</f>
        <v>1.3820779853029219</v>
      </c>
      <c r="BD189" s="81">
        <v>26</v>
      </c>
      <c r="BE189" s="7">
        <v>25.49</v>
      </c>
      <c r="BF189" s="7"/>
      <c r="BG189" s="7"/>
      <c r="BK189" s="41">
        <v>0</v>
      </c>
      <c r="BL189" s="7"/>
      <c r="BM189" s="7"/>
      <c r="BN189" s="7"/>
      <c r="BO189" s="7"/>
      <c r="BP189" s="7"/>
      <c r="BQ189" s="7"/>
      <c r="BR189" s="7"/>
      <c r="BS189" s="7"/>
      <c r="BT189" s="7"/>
      <c r="BU189" s="7"/>
      <c r="BV189" s="7"/>
      <c r="BW189" s="7"/>
      <c r="BX189" s="7"/>
      <c r="BY189" s="7"/>
      <c r="BZ189" s="7"/>
      <c r="CA189" s="7"/>
      <c r="CB189" s="7"/>
      <c r="CC189" s="7"/>
      <c r="CD189" s="7"/>
      <c r="CG189" s="41">
        <v>0</v>
      </c>
      <c r="DC189" s="5">
        <v>126.27</v>
      </c>
      <c r="DL189" s="41">
        <v>0.95</v>
      </c>
      <c r="DM189" s="41">
        <v>0.06</v>
      </c>
      <c r="DY189" s="7" t="s">
        <v>1880</v>
      </c>
      <c r="DZ189" s="7">
        <f t="shared" si="103"/>
        <v>0.86</v>
      </c>
      <c r="EA189" s="41" t="s">
        <v>411</v>
      </c>
      <c r="EB189" s="41" t="s">
        <v>0</v>
      </c>
      <c r="EC189" s="41">
        <f t="shared" si="147"/>
        <v>0</v>
      </c>
      <c r="ED189" s="41">
        <f t="shared" si="148"/>
        <v>1.7102218</v>
      </c>
      <c r="EE189" s="41">
        <f t="shared" si="149"/>
        <v>0</v>
      </c>
      <c r="EF189" s="41">
        <f t="shared" si="150"/>
        <v>0</v>
      </c>
      <c r="EG189" s="41">
        <f t="shared" si="151"/>
        <v>1.199565</v>
      </c>
      <c r="EI189" s="5">
        <f t="shared" si="115"/>
        <v>179.4559455789952</v>
      </c>
      <c r="EJ189" s="3">
        <f t="shared" si="108"/>
        <v>35687.147705675721</v>
      </c>
      <c r="EK189" s="3">
        <f t="shared" si="116"/>
        <v>0</v>
      </c>
      <c r="EL189" s="3">
        <f t="shared" si="117"/>
        <v>0</v>
      </c>
      <c r="EM189" s="3">
        <f t="shared" si="118"/>
        <v>0</v>
      </c>
      <c r="EN189" s="3">
        <f t="shared" si="119"/>
        <v>0</v>
      </c>
      <c r="EO189" s="3">
        <f t="shared" si="120"/>
        <v>0</v>
      </c>
      <c r="EP189" s="3">
        <f t="shared" si="121"/>
        <v>0</v>
      </c>
      <c r="EQ189" s="3">
        <f t="shared" si="122"/>
        <v>0</v>
      </c>
      <c r="ER189" s="3">
        <f t="shared" si="123"/>
        <v>0</v>
      </c>
      <c r="ES189" s="3">
        <f t="shared" si="124"/>
        <v>1710.2218</v>
      </c>
      <c r="ET189" s="3">
        <f t="shared" si="125"/>
        <v>99.431500000000014</v>
      </c>
      <c r="EU189" s="3">
        <f t="shared" si="126"/>
        <v>0</v>
      </c>
      <c r="EV189" s="3">
        <f t="shared" si="127"/>
        <v>0</v>
      </c>
      <c r="EW189" s="3">
        <f t="shared" si="128"/>
        <v>0</v>
      </c>
      <c r="EX189" s="3">
        <f t="shared" si="129"/>
        <v>2748.4417439129502</v>
      </c>
      <c r="EY189" s="3">
        <f t="shared" si="130"/>
        <v>51704.38</v>
      </c>
      <c r="EZ189" s="3">
        <f t="shared" si="131"/>
        <v>50690.178700000004</v>
      </c>
      <c r="FA189" s="3">
        <f t="shared" si="132"/>
        <v>0</v>
      </c>
      <c r="FB189" s="3">
        <f t="shared" si="133"/>
        <v>0</v>
      </c>
      <c r="FC189" s="3">
        <f t="shared" si="109"/>
        <v>0</v>
      </c>
      <c r="FD189" s="41">
        <f t="shared" si="134"/>
        <v>0</v>
      </c>
      <c r="FF189" s="5">
        <f t="shared" ref="FF189:FF192" si="154">FG189/(CG189+DC189)</f>
        <v>168.15471439999996</v>
      </c>
      <c r="FG189" s="3">
        <f t="shared" si="110"/>
        <v>21232.895787287995</v>
      </c>
      <c r="FH189" s="3">
        <f t="shared" si="111"/>
        <v>0</v>
      </c>
      <c r="FI189" s="3">
        <f t="shared" si="135"/>
        <v>0</v>
      </c>
      <c r="FJ189" s="3">
        <f t="shared" si="135"/>
        <v>0</v>
      </c>
      <c r="FK189" s="3">
        <f t="shared" si="146"/>
        <v>0</v>
      </c>
      <c r="FL189" s="3">
        <f t="shared" si="146"/>
        <v>0</v>
      </c>
      <c r="FM189" s="3">
        <f t="shared" si="146"/>
        <v>0</v>
      </c>
      <c r="FN189" s="3">
        <f t="shared" si="145"/>
        <v>0</v>
      </c>
      <c r="FO189" s="3">
        <f t="shared" si="145"/>
        <v>0</v>
      </c>
      <c r="FP189" s="3">
        <f t="shared" si="145"/>
        <v>1199.5649999999998</v>
      </c>
      <c r="FQ189" s="3">
        <f t="shared" si="145"/>
        <v>75.761999999999986</v>
      </c>
      <c r="FR189" s="3">
        <f t="shared" si="136"/>
        <v>0</v>
      </c>
      <c r="FS189" s="3">
        <f t="shared" si="136"/>
        <v>0</v>
      </c>
      <c r="FT189" s="3">
        <f t="shared" si="136"/>
        <v>0</v>
      </c>
      <c r="FU189" s="3">
        <f t="shared" si="137"/>
        <v>0</v>
      </c>
      <c r="FV189" s="3">
        <f t="shared" si="137"/>
        <v>0</v>
      </c>
      <c r="FW189" s="3">
        <f t="shared" si="137"/>
        <v>0</v>
      </c>
      <c r="FX189" s="3">
        <f t="shared" si="138"/>
        <v>0</v>
      </c>
      <c r="FY189" s="3">
        <f t="shared" si="139"/>
        <v>0</v>
      </c>
      <c r="FZ189" s="3">
        <f t="shared" si="140"/>
        <v>0</v>
      </c>
      <c r="GA189" s="3">
        <f t="shared" si="141"/>
        <v>0</v>
      </c>
      <c r="GB189" s="41" t="s">
        <v>0</v>
      </c>
      <c r="GC189" s="41">
        <f t="shared" si="112"/>
        <v>198.863</v>
      </c>
      <c r="GD189" s="4">
        <f t="shared" si="113"/>
        <v>0.86</v>
      </c>
      <c r="GE189" s="41">
        <f t="shared" si="143"/>
        <v>171.02217999999999</v>
      </c>
      <c r="GF189" s="3">
        <f>CG189+DC189</f>
        <v>126.27</v>
      </c>
      <c r="GG189" s="4">
        <f>(CG189*CP189+DC189*DL189)/GF189</f>
        <v>0.95</v>
      </c>
      <c r="GH189" s="41">
        <f>GF189*GG189</f>
        <v>119.95649999999999</v>
      </c>
      <c r="GI189" s="41" t="s">
        <v>0</v>
      </c>
    </row>
    <row r="190" spans="1:191" x14ac:dyDescent="0.55000000000000004">
      <c r="A190" s="41" t="s">
        <v>1290</v>
      </c>
      <c r="B190" s="41" t="s">
        <v>125</v>
      </c>
      <c r="C190" s="41" t="s">
        <v>61</v>
      </c>
      <c r="D190" s="41" t="s">
        <v>66</v>
      </c>
      <c r="E190" s="41" t="s">
        <v>1791</v>
      </c>
      <c r="F190" s="41">
        <v>0</v>
      </c>
      <c r="G190" s="25" t="s">
        <v>1749</v>
      </c>
      <c r="H190" s="41">
        <v>0</v>
      </c>
      <c r="I190" s="41">
        <v>1.3837991000000001</v>
      </c>
      <c r="J190" s="41">
        <v>2.1574800000000002E-2</v>
      </c>
      <c r="K190" s="41">
        <v>0</v>
      </c>
      <c r="L190" s="41">
        <v>1.3209518</v>
      </c>
      <c r="M190" s="41" t="s">
        <v>384</v>
      </c>
      <c r="N190" s="41" t="s">
        <v>385</v>
      </c>
      <c r="O190" s="41" t="s">
        <v>1791</v>
      </c>
      <c r="P190" s="41" t="s">
        <v>1938</v>
      </c>
      <c r="Q190" s="41" t="s">
        <v>1938</v>
      </c>
      <c r="S190" s="41">
        <v>0</v>
      </c>
      <c r="AO190" s="82">
        <f>(36.969+73.001)-((36.969+73.001)*(BG190/100))</f>
        <v>57.976999999999983</v>
      </c>
      <c r="AP190" s="7"/>
      <c r="AQ190" s="7"/>
      <c r="AR190" s="7"/>
      <c r="AS190" s="7"/>
      <c r="AT190" s="7"/>
      <c r="AU190" s="7"/>
      <c r="AV190" s="7"/>
      <c r="AW190" s="7"/>
      <c r="AX190" s="82">
        <f>(1.65*36.969+1.06*73.001)/AO190</f>
        <v>2.3868070096762515</v>
      </c>
      <c r="AY190" s="7"/>
      <c r="AZ190" s="7"/>
      <c r="BA190" s="7"/>
      <c r="BB190" s="7"/>
      <c r="BC190" s="7"/>
      <c r="BD190" s="82">
        <v>2.4950000000000001</v>
      </c>
      <c r="BE190" s="7"/>
      <c r="BF190" s="7"/>
      <c r="BG190" s="82">
        <f>100*((53.03+108.933)-(36.969+73.001))/(36.969+73.001)</f>
        <v>47.279257979448957</v>
      </c>
      <c r="BK190" s="4">
        <f>2.495-(2.495*(CC190/100))</f>
        <v>1.383</v>
      </c>
      <c r="BL190" s="7"/>
      <c r="BM190" s="7"/>
      <c r="BN190" s="7"/>
      <c r="BO190" s="7"/>
      <c r="BP190" s="7"/>
      <c r="BQ190" s="7"/>
      <c r="BR190" s="7"/>
      <c r="BS190" s="7"/>
      <c r="BT190" s="7">
        <v>1.56</v>
      </c>
      <c r="BU190" s="7"/>
      <c r="BV190" s="7"/>
      <c r="BW190" s="7"/>
      <c r="BX190" s="7"/>
      <c r="BY190" s="7"/>
      <c r="BZ190" s="7">
        <v>11.88</v>
      </c>
      <c r="CA190" s="7"/>
      <c r="CB190" s="7"/>
      <c r="CC190" s="82">
        <f>100*(3.607-2.495)/2.495</f>
        <v>44.569138276553112</v>
      </c>
      <c r="CD190" s="7"/>
      <c r="CG190" s="41">
        <v>0</v>
      </c>
      <c r="DC190" s="4">
        <f>(36.969+73.001)-((36.969+73.001)*(DU190/100))</f>
        <v>57.976999999999983</v>
      </c>
      <c r="DL190" s="4">
        <f>(1.48*36.969+1.06*73.001)/DC190</f>
        <v>2.2784066095175679</v>
      </c>
      <c r="DR190" s="4">
        <f>(10.18*36.969+45.7*73.001)/DC190</f>
        <v>64.033843075702464</v>
      </c>
      <c r="DU190" s="4">
        <f>100*((53.03+108.933)-(36.969+73.001))/(36.969+73.001)</f>
        <v>47.279257979448957</v>
      </c>
      <c r="DY190" s="7" t="s">
        <v>1880</v>
      </c>
      <c r="DZ190" s="7">
        <f t="shared" si="103"/>
        <v>2.3675436320754719</v>
      </c>
      <c r="EA190" s="41" t="s">
        <v>64</v>
      </c>
      <c r="EB190" s="41" t="s">
        <v>0</v>
      </c>
      <c r="EC190" s="41">
        <f t="shared" si="147"/>
        <v>0</v>
      </c>
      <c r="ED190" s="41">
        <f t="shared" si="148"/>
        <v>1.3837991000000001</v>
      </c>
      <c r="EE190" s="41">
        <f t="shared" si="149"/>
        <v>2.1574800000000002E-2</v>
      </c>
      <c r="EF190" s="41">
        <f t="shared" si="150"/>
        <v>0</v>
      </c>
      <c r="EG190" s="41">
        <f t="shared" si="151"/>
        <v>1.3209518</v>
      </c>
      <c r="EI190" s="5">
        <f t="shared" si="115"/>
        <v>313.00337253621973</v>
      </c>
      <c r="EJ190" s="3">
        <f t="shared" si="108"/>
        <v>18579.880193749999</v>
      </c>
      <c r="EK190" s="3">
        <f t="shared" si="116"/>
        <v>0</v>
      </c>
      <c r="EL190" s="3">
        <f t="shared" si="117"/>
        <v>0</v>
      </c>
      <c r="EM190" s="3">
        <f t="shared" si="118"/>
        <v>0</v>
      </c>
      <c r="EN190" s="3">
        <f t="shared" si="119"/>
        <v>0</v>
      </c>
      <c r="EO190" s="3">
        <f t="shared" si="120"/>
        <v>0</v>
      </c>
      <c r="EP190" s="3">
        <f t="shared" si="121"/>
        <v>0</v>
      </c>
      <c r="EQ190" s="3">
        <f t="shared" si="122"/>
        <v>0</v>
      </c>
      <c r="ER190" s="3">
        <f t="shared" si="123"/>
        <v>0</v>
      </c>
      <c r="ES190" s="3">
        <f t="shared" si="124"/>
        <v>1405.3738999999998</v>
      </c>
      <c r="ET190" s="3">
        <f t="shared" si="125"/>
        <v>0</v>
      </c>
      <c r="EU190" s="3">
        <f t="shared" si="126"/>
        <v>0</v>
      </c>
      <c r="EV190" s="3">
        <f t="shared" si="127"/>
        <v>0</v>
      </c>
      <c r="EW190" s="3">
        <f t="shared" si="128"/>
        <v>0</v>
      </c>
      <c r="EX190" s="3">
        <f t="shared" si="129"/>
        <v>0</v>
      </c>
      <c r="EY190" s="3">
        <f t="shared" si="130"/>
        <v>1610.8265499999998</v>
      </c>
      <c r="EZ190" s="3">
        <f t="shared" si="131"/>
        <v>0</v>
      </c>
      <c r="FA190" s="3">
        <f t="shared" si="132"/>
        <v>0</v>
      </c>
      <c r="FB190" s="3">
        <f t="shared" si="133"/>
        <v>0</v>
      </c>
      <c r="FC190" s="3">
        <f t="shared" si="109"/>
        <v>0</v>
      </c>
      <c r="FD190" s="41">
        <f t="shared" si="134"/>
        <v>0</v>
      </c>
      <c r="FF190" s="5">
        <f t="shared" si="154"/>
        <v>358.34171683253714</v>
      </c>
      <c r="FG190" s="3">
        <f t="shared" si="110"/>
        <v>20775.577716799999</v>
      </c>
      <c r="FH190" s="3">
        <f t="shared" si="111"/>
        <v>0</v>
      </c>
      <c r="FI190" s="3">
        <f t="shared" si="135"/>
        <v>0</v>
      </c>
      <c r="FJ190" s="3">
        <f t="shared" si="135"/>
        <v>0</v>
      </c>
      <c r="FK190" s="3">
        <f t="shared" si="146"/>
        <v>0</v>
      </c>
      <c r="FL190" s="3">
        <f t="shared" si="146"/>
        <v>0</v>
      </c>
      <c r="FM190" s="3">
        <f t="shared" si="146"/>
        <v>0</v>
      </c>
      <c r="FN190" s="3">
        <f t="shared" si="145"/>
        <v>0</v>
      </c>
      <c r="FO190" s="3">
        <f t="shared" si="145"/>
        <v>0</v>
      </c>
      <c r="FP190" s="3">
        <f t="shared" si="145"/>
        <v>1320.9517999999998</v>
      </c>
      <c r="FQ190" s="3">
        <f t="shared" si="145"/>
        <v>0</v>
      </c>
      <c r="FR190" s="3">
        <f t="shared" si="136"/>
        <v>0</v>
      </c>
      <c r="FS190" s="3">
        <f t="shared" si="136"/>
        <v>0</v>
      </c>
      <c r="FT190" s="3">
        <f t="shared" si="136"/>
        <v>0</v>
      </c>
      <c r="FU190" s="3">
        <f t="shared" si="137"/>
        <v>0</v>
      </c>
      <c r="FV190" s="3">
        <f t="shared" si="137"/>
        <v>37124.901200000008</v>
      </c>
      <c r="FW190" s="3">
        <f t="shared" si="137"/>
        <v>0</v>
      </c>
      <c r="FX190" s="3">
        <f t="shared" si="138"/>
        <v>0</v>
      </c>
      <c r="FY190" s="3">
        <f t="shared" si="139"/>
        <v>0</v>
      </c>
      <c r="FZ190" s="3">
        <f t="shared" si="140"/>
        <v>0</v>
      </c>
      <c r="GA190" s="3">
        <f t="shared" si="141"/>
        <v>0</v>
      </c>
      <c r="GB190" s="41" t="s">
        <v>0</v>
      </c>
      <c r="GC190" s="41">
        <f t="shared" si="112"/>
        <v>59.359999999999985</v>
      </c>
      <c r="GD190" s="4">
        <f t="shared" si="113"/>
        <v>2.3675436320754719</v>
      </c>
      <c r="GE190" s="41">
        <f t="shared" si="143"/>
        <v>140.53738999999999</v>
      </c>
      <c r="GF190" s="3">
        <f>CG190+DC190</f>
        <v>57.976999999999983</v>
      </c>
      <c r="GG190" s="4">
        <f>(CG190*CP190+DC190*DL190)/GF190</f>
        <v>2.2784066095175679</v>
      </c>
      <c r="GH190" s="41">
        <f>GF190*GG190</f>
        <v>132.09518</v>
      </c>
      <c r="GI190" s="41" t="s">
        <v>0</v>
      </c>
    </row>
    <row r="191" spans="1:191" x14ac:dyDescent="0.55000000000000004">
      <c r="A191" s="41" t="s">
        <v>1291</v>
      </c>
      <c r="B191" s="41" t="s">
        <v>125</v>
      </c>
      <c r="C191" s="41" t="s">
        <v>69</v>
      </c>
      <c r="D191" s="41" t="s">
        <v>66</v>
      </c>
      <c r="E191" s="41" t="s">
        <v>1791</v>
      </c>
      <c r="F191" s="41">
        <v>0</v>
      </c>
      <c r="G191" s="41" t="s">
        <v>100</v>
      </c>
      <c r="H191" s="41">
        <v>0</v>
      </c>
      <c r="I191" s="41">
        <v>0.826542</v>
      </c>
      <c r="J191" s="41">
        <v>0.246224</v>
      </c>
      <c r="K191" s="41">
        <v>0</v>
      </c>
      <c r="L191" s="41">
        <v>0.48610150000000002</v>
      </c>
      <c r="M191" s="41" t="s">
        <v>392</v>
      </c>
      <c r="N191" s="41" t="s">
        <v>390</v>
      </c>
      <c r="O191" s="41" t="s">
        <v>1791</v>
      </c>
      <c r="P191" s="41" t="s">
        <v>1900</v>
      </c>
      <c r="Q191" s="41" t="s">
        <v>1900</v>
      </c>
      <c r="S191" s="41">
        <v>0</v>
      </c>
      <c r="AO191" s="7">
        <f>(28.35+39.54)-((28.35+39.54)*(BG191/100))</f>
        <v>31.335000000000015</v>
      </c>
      <c r="AP191" s="7"/>
      <c r="AQ191" s="7"/>
      <c r="AR191" s="7"/>
      <c r="AS191" s="7"/>
      <c r="AT191" s="7"/>
      <c r="AU191" s="7"/>
      <c r="AV191" s="7"/>
      <c r="AW191" s="7"/>
      <c r="AX191" s="82">
        <f>(1.2*28.35+1.23*39.54)/AO191</f>
        <v>2.6377596936333161</v>
      </c>
      <c r="AY191" s="7"/>
      <c r="AZ191" s="7"/>
      <c r="BA191" s="7"/>
      <c r="BB191" s="7"/>
      <c r="BC191" s="7"/>
      <c r="BD191" s="82">
        <f>(13.78*28.35+43.32*39.54)/AO191</f>
        <v>67.130550502632801</v>
      </c>
      <c r="BE191" s="7"/>
      <c r="BF191" s="7"/>
      <c r="BG191" s="82">
        <f>100*((43.615+60.83)-(28.35+39.54))/(28.35+39.54)</f>
        <v>53.844454264250977</v>
      </c>
      <c r="BK191" s="4">
        <f>(16.28+5.72)-((16.28+5.72)*(CC191/100))</f>
        <v>10.153999999999996</v>
      </c>
      <c r="BL191" s="7"/>
      <c r="BM191" s="7"/>
      <c r="BN191" s="7"/>
      <c r="BO191" s="7"/>
      <c r="BP191" s="7"/>
      <c r="BQ191" s="7"/>
      <c r="BR191" s="7"/>
      <c r="BS191" s="7"/>
      <c r="BT191" s="82">
        <f>(1.14*16.28+1.06*5.72)/BK191</f>
        <v>2.4248965924758723</v>
      </c>
      <c r="BU191" s="7"/>
      <c r="BV191" s="7"/>
      <c r="BW191" s="7"/>
      <c r="BX191" s="7"/>
      <c r="BY191" s="7"/>
      <c r="BZ191" s="82">
        <f>(13.95*16.28+42.33*5.72)/BK191</f>
        <v>46.211699822729969</v>
      </c>
      <c r="CA191" s="7"/>
      <c r="CB191" s="7"/>
      <c r="CC191" s="82">
        <f>100*((25.046+8.8)-(16.28+5.72))/(16.28+5.72)</f>
        <v>53.845454545454565</v>
      </c>
      <c r="CD191" s="7"/>
      <c r="CG191" s="41">
        <v>0</v>
      </c>
      <c r="DC191" s="4">
        <f>(2.819+32.875)-((2.819+32.875)*(DU191/100))</f>
        <v>16.475000000000009</v>
      </c>
      <c r="DL191" s="4">
        <f>(1.85*2.819+1.32*32.875)/DC191</f>
        <v>2.9505402124430944</v>
      </c>
      <c r="DR191" s="4">
        <f>(28.74*2.819+40*32.875)/DC191</f>
        <v>84.735542336874005</v>
      </c>
      <c r="DU191" s="4">
        <f>100*((4.337+50.576)-(2.819+32.875))/(2.819+32.875)</f>
        <v>53.843783268896715</v>
      </c>
      <c r="DY191" s="7" t="s">
        <v>1880</v>
      </c>
      <c r="DZ191" s="7">
        <f t="shared" si="103"/>
        <v>2.5856636698884037</v>
      </c>
      <c r="EA191" s="41" t="s">
        <v>64</v>
      </c>
      <c r="EB191" s="41" t="s">
        <v>0</v>
      </c>
      <c r="EC191" s="41">
        <f t="shared" si="147"/>
        <v>0</v>
      </c>
      <c r="ED191" s="41">
        <f t="shared" si="148"/>
        <v>0.826542</v>
      </c>
      <c r="EE191" s="41">
        <f t="shared" si="149"/>
        <v>0.246224</v>
      </c>
      <c r="EF191" s="41">
        <f t="shared" si="150"/>
        <v>0</v>
      </c>
      <c r="EG191" s="41">
        <f t="shared" si="151"/>
        <v>0.48610150000000002</v>
      </c>
      <c r="EI191" s="5">
        <f t="shared" si="115"/>
        <v>396.7540520619923</v>
      </c>
      <c r="EJ191" s="3">
        <f t="shared" si="108"/>
        <v>16460.928866000002</v>
      </c>
      <c r="EK191" s="3">
        <f t="shared" si="116"/>
        <v>0</v>
      </c>
      <c r="EL191" s="3">
        <f t="shared" si="117"/>
        <v>0</v>
      </c>
      <c r="EM191" s="3">
        <f t="shared" si="118"/>
        <v>0</v>
      </c>
      <c r="EN191" s="3">
        <f t="shared" si="119"/>
        <v>0</v>
      </c>
      <c r="EO191" s="3">
        <f t="shared" si="120"/>
        <v>0</v>
      </c>
      <c r="EP191" s="3">
        <f t="shared" si="121"/>
        <v>0</v>
      </c>
      <c r="EQ191" s="3">
        <f t="shared" si="122"/>
        <v>0</v>
      </c>
      <c r="ER191" s="3">
        <f t="shared" si="123"/>
        <v>0</v>
      </c>
      <c r="ES191" s="3">
        <f t="shared" si="124"/>
        <v>1072.7660000000001</v>
      </c>
      <c r="ET191" s="3">
        <f t="shared" si="125"/>
        <v>0</v>
      </c>
      <c r="EU191" s="3">
        <f t="shared" si="126"/>
        <v>0</v>
      </c>
      <c r="EV191" s="3">
        <f t="shared" si="127"/>
        <v>0</v>
      </c>
      <c r="EW191" s="3">
        <f t="shared" si="128"/>
        <v>0</v>
      </c>
      <c r="EX191" s="3">
        <f t="shared" si="129"/>
        <v>0</v>
      </c>
      <c r="EY191" s="3">
        <f t="shared" si="130"/>
        <v>25727.694</v>
      </c>
      <c r="EZ191" s="3">
        <f t="shared" si="131"/>
        <v>0</v>
      </c>
      <c r="FA191" s="3">
        <f t="shared" si="132"/>
        <v>0</v>
      </c>
      <c r="FB191" s="3">
        <f t="shared" si="133"/>
        <v>0</v>
      </c>
      <c r="FC191" s="3">
        <f t="shared" si="109"/>
        <v>0</v>
      </c>
      <c r="FD191" s="41">
        <f t="shared" si="134"/>
        <v>0</v>
      </c>
      <c r="FF191" s="5">
        <f t="shared" si="154"/>
        <v>465.73789783308013</v>
      </c>
      <c r="FG191" s="3">
        <f t="shared" si="110"/>
        <v>7673.0318667999991</v>
      </c>
      <c r="FH191" s="3">
        <f t="shared" si="111"/>
        <v>0</v>
      </c>
      <c r="FI191" s="3">
        <f t="shared" si="135"/>
        <v>0</v>
      </c>
      <c r="FJ191" s="3">
        <f t="shared" si="135"/>
        <v>0</v>
      </c>
      <c r="FK191" s="3">
        <f t="shared" si="146"/>
        <v>0</v>
      </c>
      <c r="FL191" s="3">
        <f t="shared" si="146"/>
        <v>0</v>
      </c>
      <c r="FM191" s="3">
        <f t="shared" si="146"/>
        <v>0</v>
      </c>
      <c r="FN191" s="3">
        <f t="shared" si="145"/>
        <v>0</v>
      </c>
      <c r="FO191" s="3">
        <f t="shared" si="145"/>
        <v>0</v>
      </c>
      <c r="FP191" s="3">
        <f t="shared" si="145"/>
        <v>486.10149999999999</v>
      </c>
      <c r="FQ191" s="3">
        <f t="shared" si="145"/>
        <v>0</v>
      </c>
      <c r="FR191" s="3">
        <f t="shared" si="136"/>
        <v>0</v>
      </c>
      <c r="FS191" s="3">
        <f t="shared" si="136"/>
        <v>0</v>
      </c>
      <c r="FT191" s="3">
        <f t="shared" si="136"/>
        <v>0</v>
      </c>
      <c r="FU191" s="3">
        <f t="shared" si="137"/>
        <v>0</v>
      </c>
      <c r="FV191" s="3">
        <f t="shared" si="137"/>
        <v>13960.180599999998</v>
      </c>
      <c r="FW191" s="3">
        <f t="shared" si="137"/>
        <v>0</v>
      </c>
      <c r="FX191" s="3">
        <f t="shared" si="138"/>
        <v>0</v>
      </c>
      <c r="FY191" s="3">
        <f t="shared" si="139"/>
        <v>0</v>
      </c>
      <c r="FZ191" s="3">
        <f t="shared" si="140"/>
        <v>0</v>
      </c>
      <c r="GA191" s="3">
        <f t="shared" si="141"/>
        <v>0</v>
      </c>
      <c r="GB191" s="41" t="s">
        <v>0</v>
      </c>
      <c r="GC191" s="41">
        <f t="shared" si="112"/>
        <v>41.489000000000011</v>
      </c>
      <c r="GD191" s="4">
        <f t="shared" si="113"/>
        <v>2.5856636698884037</v>
      </c>
      <c r="GE191" s="41">
        <f t="shared" si="143"/>
        <v>107.27660000000002</v>
      </c>
      <c r="GF191" s="3">
        <f>CG191+DC191</f>
        <v>16.475000000000009</v>
      </c>
      <c r="GG191" s="4">
        <f>(CG191*CP191+DC191*DL191)/GF191</f>
        <v>2.9505402124430944</v>
      </c>
      <c r="GH191" s="41">
        <f>GF191*GG191</f>
        <v>48.610150000000004</v>
      </c>
      <c r="GI191" s="41" t="s">
        <v>0</v>
      </c>
    </row>
    <row r="192" spans="1:191" x14ac:dyDescent="0.55000000000000004">
      <c r="A192" s="41" t="s">
        <v>1292</v>
      </c>
      <c r="B192" s="41" t="s">
        <v>125</v>
      </c>
      <c r="C192" s="41" t="s">
        <v>61</v>
      </c>
      <c r="D192" s="41" t="s">
        <v>66</v>
      </c>
      <c r="E192" s="41" t="s">
        <v>1791</v>
      </c>
      <c r="F192" s="41">
        <v>0</v>
      </c>
      <c r="G192" s="25" t="s">
        <v>1749</v>
      </c>
      <c r="H192" s="41">
        <v>0</v>
      </c>
      <c r="I192" s="41">
        <v>0.65450730000000013</v>
      </c>
      <c r="J192" s="41">
        <v>0.15737380000000001</v>
      </c>
      <c r="K192" s="41">
        <v>0</v>
      </c>
      <c r="L192" s="41">
        <v>0.58659119999999998</v>
      </c>
      <c r="M192" s="41" t="s">
        <v>397</v>
      </c>
      <c r="N192" s="41" t="s">
        <v>398</v>
      </c>
      <c r="O192" s="41" t="s">
        <v>1791</v>
      </c>
      <c r="P192" s="41" t="s">
        <v>1939</v>
      </c>
      <c r="Q192" s="41" t="s">
        <v>1940</v>
      </c>
      <c r="S192" s="41">
        <v>0</v>
      </c>
      <c r="AO192" s="82">
        <f>(15.685+36.073)-((15.685+36.073)*(BG192/100))</f>
        <v>26.696000000000012</v>
      </c>
      <c r="AP192" s="7"/>
      <c r="AQ192" s="7"/>
      <c r="AR192" s="7"/>
      <c r="AS192" s="7"/>
      <c r="AT192" s="7"/>
      <c r="AU192" s="7"/>
      <c r="AV192" s="7"/>
      <c r="AW192" s="7"/>
      <c r="AX192" s="82">
        <f>(1.62*15.685+1.11*36.073)/AO192</f>
        <v>2.4517054989511529</v>
      </c>
      <c r="AY192" s="7"/>
      <c r="AZ192" s="7"/>
      <c r="BA192" s="7"/>
      <c r="BB192" s="7"/>
      <c r="BC192" s="7"/>
      <c r="BD192" s="82">
        <f>(13.5*15.685+35.9*36.073)/AO192</f>
        <v>56.441721606233116</v>
      </c>
      <c r="BE192" s="7"/>
      <c r="BF192" s="7"/>
      <c r="BG192" s="82">
        <f>100*((24.959+51.861)-(15.685+36.073))/(15.685+36.073)</f>
        <v>48.421500057962028</v>
      </c>
      <c r="BK192" s="4">
        <f>(9.566+0.039)-((9.566+0.039)*(CC192/100))</f>
        <v>3.8950000000000014</v>
      </c>
      <c r="BL192" s="7"/>
      <c r="BM192" s="7"/>
      <c r="BN192" s="7"/>
      <c r="BO192" s="7"/>
      <c r="BP192" s="7"/>
      <c r="BQ192" s="7"/>
      <c r="BR192" s="7"/>
      <c r="BS192" s="7"/>
      <c r="BT192" s="82">
        <f>(1.64*9.566+1.26*0.039)/BK192</f>
        <v>4.0404056482670079</v>
      </c>
      <c r="BU192" s="7"/>
      <c r="BV192" s="7"/>
      <c r="BW192" s="7"/>
      <c r="BX192" s="7"/>
      <c r="BY192" s="7"/>
      <c r="BZ192" s="82">
        <f>(11.97*9.566+38.57*0.039)/BK192</f>
        <v>29.784146341463408</v>
      </c>
      <c r="CA192" s="7"/>
      <c r="CB192" s="7"/>
      <c r="CC192" s="82">
        <f>100*((15.259+0.056)-(9.566+0.039))/(9.566+0.039)</f>
        <v>59.448204060385201</v>
      </c>
      <c r="CD192" s="7"/>
      <c r="CG192" s="41">
        <v>0</v>
      </c>
      <c r="DC192" s="4">
        <f>(14.04+34.814)-((14.04+34.814)*(DU192/100))</f>
        <v>26.728999999999999</v>
      </c>
      <c r="DL192" s="4">
        <f>(1.5*14.04+1.08*34.814)/DC192</f>
        <v>2.1945871525309588</v>
      </c>
      <c r="DR192" s="4">
        <f>(13.71*14.04+35.47*34.814)/DC192</f>
        <v>53.400463167346331</v>
      </c>
      <c r="DU192" s="4">
        <f>100*((21.103+49.876)-(14.04+34.814))/(14.04+34.814)</f>
        <v>45.288000982519343</v>
      </c>
      <c r="DY192" s="7" t="s">
        <v>1880</v>
      </c>
      <c r="DZ192" s="7">
        <f t="shared" si="103"/>
        <v>2.6539867935013555</v>
      </c>
      <c r="EA192" s="41" t="s">
        <v>64</v>
      </c>
      <c r="EB192" s="41" t="s">
        <v>0</v>
      </c>
      <c r="EC192" s="41">
        <f t="shared" si="147"/>
        <v>0</v>
      </c>
      <c r="ED192" s="41">
        <f t="shared" si="148"/>
        <v>0.65450730000000013</v>
      </c>
      <c r="EE192" s="41">
        <f t="shared" si="149"/>
        <v>0.15737380000000001</v>
      </c>
      <c r="EF192" s="41">
        <f t="shared" si="150"/>
        <v>0</v>
      </c>
      <c r="EG192" s="41">
        <f t="shared" si="151"/>
        <v>0.58659119999999998</v>
      </c>
      <c r="EI192" s="5">
        <f t="shared" si="115"/>
        <v>397.37804497728075</v>
      </c>
      <c r="EJ192" s="3">
        <f t="shared" si="108"/>
        <v>12156.191773900002</v>
      </c>
      <c r="EK192" s="3">
        <f t="shared" si="116"/>
        <v>0</v>
      </c>
      <c r="EL192" s="3">
        <f t="shared" si="117"/>
        <v>0</v>
      </c>
      <c r="EM192" s="3">
        <f t="shared" si="118"/>
        <v>0</v>
      </c>
      <c r="EN192" s="3">
        <f t="shared" si="119"/>
        <v>0</v>
      </c>
      <c r="EO192" s="3">
        <f t="shared" si="120"/>
        <v>0</v>
      </c>
      <c r="EP192" s="3">
        <f t="shared" si="121"/>
        <v>0</v>
      </c>
      <c r="EQ192" s="3">
        <f t="shared" si="122"/>
        <v>0</v>
      </c>
      <c r="ER192" s="3">
        <f t="shared" si="123"/>
        <v>0</v>
      </c>
      <c r="ES192" s="3">
        <f t="shared" si="124"/>
        <v>811.88110000000017</v>
      </c>
      <c r="ET192" s="3">
        <f t="shared" si="125"/>
        <v>0</v>
      </c>
      <c r="EU192" s="3">
        <f t="shared" si="126"/>
        <v>0</v>
      </c>
      <c r="EV192" s="3">
        <f t="shared" si="127"/>
        <v>0</v>
      </c>
      <c r="EW192" s="3">
        <f t="shared" si="128"/>
        <v>0</v>
      </c>
      <c r="EX192" s="3">
        <f t="shared" si="129"/>
        <v>0</v>
      </c>
      <c r="EY192" s="3">
        <f t="shared" si="130"/>
        <v>16227.7745</v>
      </c>
      <c r="EZ192" s="3">
        <f t="shared" si="131"/>
        <v>0</v>
      </c>
      <c r="FA192" s="3">
        <f t="shared" si="132"/>
        <v>0</v>
      </c>
      <c r="FB192" s="3">
        <f t="shared" si="133"/>
        <v>0</v>
      </c>
      <c r="FC192" s="3">
        <f t="shared" si="109"/>
        <v>0</v>
      </c>
      <c r="FD192" s="41">
        <f t="shared" si="134"/>
        <v>0</v>
      </c>
      <c r="FF192" s="5">
        <f t="shared" si="154"/>
        <v>337.46058992854205</v>
      </c>
      <c r="FG192" s="3">
        <f t="shared" si="110"/>
        <v>9019.9841082000003</v>
      </c>
      <c r="FH192" s="3">
        <f t="shared" si="111"/>
        <v>0</v>
      </c>
      <c r="FI192" s="3">
        <f t="shared" si="135"/>
        <v>0</v>
      </c>
      <c r="FJ192" s="3">
        <f t="shared" si="135"/>
        <v>0</v>
      </c>
      <c r="FK192" s="3">
        <f t="shared" si="146"/>
        <v>0</v>
      </c>
      <c r="FL192" s="3">
        <f t="shared" si="146"/>
        <v>0</v>
      </c>
      <c r="FM192" s="3">
        <f t="shared" si="146"/>
        <v>0</v>
      </c>
      <c r="FN192" s="3">
        <f t="shared" si="145"/>
        <v>0</v>
      </c>
      <c r="FO192" s="3">
        <f t="shared" si="145"/>
        <v>0</v>
      </c>
      <c r="FP192" s="3">
        <f t="shared" si="145"/>
        <v>586.59119999999996</v>
      </c>
      <c r="FQ192" s="3">
        <f t="shared" si="145"/>
        <v>0</v>
      </c>
      <c r="FR192" s="3">
        <f t="shared" si="136"/>
        <v>0</v>
      </c>
      <c r="FS192" s="3">
        <f t="shared" si="136"/>
        <v>0</v>
      </c>
      <c r="FT192" s="3">
        <f t="shared" si="136"/>
        <v>0</v>
      </c>
      <c r="FU192" s="3">
        <f t="shared" si="137"/>
        <v>0</v>
      </c>
      <c r="FV192" s="3">
        <f t="shared" si="137"/>
        <v>14273.409799999999</v>
      </c>
      <c r="FW192" s="3">
        <f t="shared" si="137"/>
        <v>0</v>
      </c>
      <c r="FX192" s="3">
        <f t="shared" si="138"/>
        <v>0</v>
      </c>
      <c r="FY192" s="3">
        <f t="shared" si="139"/>
        <v>0</v>
      </c>
      <c r="FZ192" s="3">
        <f t="shared" si="140"/>
        <v>0</v>
      </c>
      <c r="GA192" s="3">
        <f t="shared" si="141"/>
        <v>0</v>
      </c>
      <c r="GB192" s="41" t="s">
        <v>0</v>
      </c>
      <c r="GC192" s="41">
        <f t="shared" si="112"/>
        <v>30.591000000000015</v>
      </c>
      <c r="GD192" s="4">
        <f t="shared" si="113"/>
        <v>2.6539867935013555</v>
      </c>
      <c r="GE192" s="41">
        <f t="shared" si="143"/>
        <v>81.188110000000009</v>
      </c>
      <c r="GF192" s="3">
        <f>CG192+DC192</f>
        <v>26.728999999999999</v>
      </c>
      <c r="GG192" s="4">
        <f>(CG192*CP192+DC192*DL192)/GF192</f>
        <v>2.1945871525309588</v>
      </c>
      <c r="GH192" s="41">
        <f>GF192*GG192</f>
        <v>58.659119999999994</v>
      </c>
      <c r="GI192" s="41" t="s">
        <v>0</v>
      </c>
    </row>
    <row r="193" spans="1:191" x14ac:dyDescent="0.55000000000000004">
      <c r="A193" s="41" t="s">
        <v>1293</v>
      </c>
      <c r="B193" s="41" t="s">
        <v>125</v>
      </c>
      <c r="C193" s="41" t="s">
        <v>69</v>
      </c>
      <c r="D193" s="41" t="s">
        <v>66</v>
      </c>
      <c r="E193" s="41" t="s">
        <v>1791</v>
      </c>
      <c r="F193" s="41">
        <v>0</v>
      </c>
      <c r="G193" s="41" t="s">
        <v>100</v>
      </c>
      <c r="H193" s="41">
        <v>0.179486704</v>
      </c>
      <c r="I193" s="41">
        <v>0.22669701</v>
      </c>
      <c r="J193" s="41">
        <v>0.29040505730000005</v>
      </c>
      <c r="K193" s="41">
        <v>0</v>
      </c>
      <c r="L193" s="41">
        <v>0</v>
      </c>
      <c r="M193" s="41" t="s">
        <v>426</v>
      </c>
      <c r="N193" s="41" t="s">
        <v>427</v>
      </c>
      <c r="O193" s="41" t="s">
        <v>1791</v>
      </c>
      <c r="P193" s="41" t="s">
        <v>1939</v>
      </c>
      <c r="Q193" s="41" t="s">
        <v>1940</v>
      </c>
      <c r="S193" s="1">
        <v>11.217919</v>
      </c>
      <c r="AB193" s="4">
        <v>1.6</v>
      </c>
      <c r="AC193" s="41">
        <v>0.06</v>
      </c>
      <c r="AH193" s="41">
        <v>21.26</v>
      </c>
      <c r="AO193" s="80">
        <v>14.439299999999999</v>
      </c>
      <c r="AP193" s="7"/>
      <c r="AQ193" s="7"/>
      <c r="AR193" s="7"/>
      <c r="AS193" s="7"/>
      <c r="AT193" s="7"/>
      <c r="AU193" s="7"/>
      <c r="AV193" s="7"/>
      <c r="AW193" s="7"/>
      <c r="AX193" s="7">
        <v>1.57</v>
      </c>
      <c r="AY193" s="7">
        <v>0.04</v>
      </c>
      <c r="AZ193" s="7"/>
      <c r="BA193" s="7"/>
      <c r="BB193" s="7"/>
      <c r="BC193" s="7"/>
      <c r="BD193" s="7">
        <v>13.62</v>
      </c>
      <c r="BE193" s="7"/>
      <c r="BF193" s="7"/>
      <c r="BG193" s="7"/>
      <c r="BK193" s="1">
        <v>19.232123000000001</v>
      </c>
      <c r="BL193" s="7"/>
      <c r="BM193" s="7"/>
      <c r="BN193" s="7"/>
      <c r="BO193" s="7"/>
      <c r="BP193" s="7"/>
      <c r="BQ193" s="7"/>
      <c r="BR193" s="7"/>
      <c r="BS193" s="7"/>
      <c r="BT193" s="7">
        <v>1.51</v>
      </c>
      <c r="BU193" s="7">
        <v>0.03</v>
      </c>
      <c r="BV193" s="7"/>
      <c r="BW193" s="7"/>
      <c r="BX193" s="7"/>
      <c r="BY193" s="7"/>
      <c r="BZ193" s="7">
        <v>13.11</v>
      </c>
      <c r="CA193" s="7"/>
      <c r="CB193" s="7"/>
      <c r="CC193" s="7"/>
      <c r="CD193" s="7"/>
      <c r="CG193" s="41">
        <v>0</v>
      </c>
      <c r="DC193" s="41">
        <v>0</v>
      </c>
      <c r="DY193" s="7" t="s">
        <v>1880</v>
      </c>
      <c r="DZ193" s="7">
        <f t="shared" si="103"/>
        <v>1.5517910048670351</v>
      </c>
      <c r="EA193" s="41" t="s">
        <v>428</v>
      </c>
      <c r="EB193" s="41" t="s">
        <v>0</v>
      </c>
      <c r="EC193" s="41">
        <f t="shared" si="147"/>
        <v>0.179486704</v>
      </c>
      <c r="ED193" s="41">
        <f t="shared" si="148"/>
        <v>0.22669701</v>
      </c>
      <c r="EE193" s="41">
        <f t="shared" si="149"/>
        <v>0.29040505730000005</v>
      </c>
      <c r="EF193" s="41">
        <f t="shared" si="150"/>
        <v>0</v>
      </c>
      <c r="EG193" s="41">
        <f t="shared" si="151"/>
        <v>0</v>
      </c>
      <c r="EI193" s="5">
        <f t="shared" si="115"/>
        <v>247.3069561515014</v>
      </c>
      <c r="EJ193" s="3">
        <f t="shared" si="108"/>
        <v>11101.44653366375</v>
      </c>
      <c r="EK193" s="3">
        <f t="shared" si="116"/>
        <v>0</v>
      </c>
      <c r="EL193" s="3">
        <f t="shared" si="117"/>
        <v>0</v>
      </c>
      <c r="EM193" s="3">
        <f t="shared" si="118"/>
        <v>0</v>
      </c>
      <c r="EN193" s="3">
        <f t="shared" si="119"/>
        <v>0</v>
      </c>
      <c r="EO193" s="3">
        <f t="shared" si="120"/>
        <v>0</v>
      </c>
      <c r="EP193" s="3">
        <f t="shared" si="121"/>
        <v>0</v>
      </c>
      <c r="EQ193" s="3">
        <f t="shared" si="122"/>
        <v>0</v>
      </c>
      <c r="ER193" s="3">
        <f t="shared" si="123"/>
        <v>0</v>
      </c>
      <c r="ES193" s="3">
        <f t="shared" si="124"/>
        <v>696.58877130000008</v>
      </c>
      <c r="ET193" s="3">
        <f t="shared" si="125"/>
        <v>18.276108299999997</v>
      </c>
      <c r="EU193" s="3">
        <f t="shared" si="126"/>
        <v>0</v>
      </c>
      <c r="EV193" s="3">
        <f t="shared" si="127"/>
        <v>0</v>
      </c>
      <c r="EW193" s="3">
        <f t="shared" si="128"/>
        <v>0</v>
      </c>
      <c r="EX193" s="3">
        <f t="shared" si="129"/>
        <v>0</v>
      </c>
      <c r="EY193" s="3">
        <f t="shared" si="130"/>
        <v>6872.8935646999998</v>
      </c>
      <c r="EZ193" s="3">
        <f t="shared" si="131"/>
        <v>0</v>
      </c>
      <c r="FA193" s="3">
        <f t="shared" si="132"/>
        <v>0</v>
      </c>
      <c r="FB193" s="3">
        <f t="shared" si="133"/>
        <v>0</v>
      </c>
      <c r="FC193" s="3">
        <f t="shared" si="109"/>
        <v>0</v>
      </c>
      <c r="FD193" s="41">
        <f t="shared" si="134"/>
        <v>0</v>
      </c>
      <c r="FG193" s="3">
        <f t="shared" si="110"/>
        <v>0</v>
      </c>
      <c r="FH193" s="3">
        <f t="shared" si="111"/>
        <v>0</v>
      </c>
      <c r="FI193" s="3">
        <f t="shared" si="135"/>
        <v>0</v>
      </c>
      <c r="FJ193" s="3">
        <f t="shared" si="135"/>
        <v>0</v>
      </c>
      <c r="FK193" s="3">
        <f t="shared" si="146"/>
        <v>0</v>
      </c>
      <c r="FL193" s="3">
        <f t="shared" si="146"/>
        <v>0</v>
      </c>
      <c r="FM193" s="3">
        <f t="shared" si="146"/>
        <v>0</v>
      </c>
      <c r="FN193" s="3">
        <f t="shared" si="145"/>
        <v>0</v>
      </c>
      <c r="FO193" s="3">
        <f t="shared" si="145"/>
        <v>0</v>
      </c>
      <c r="FP193" s="3">
        <f t="shared" si="145"/>
        <v>0</v>
      </c>
      <c r="FQ193" s="3">
        <f t="shared" si="145"/>
        <v>0</v>
      </c>
      <c r="FR193" s="3">
        <f t="shared" si="136"/>
        <v>0</v>
      </c>
      <c r="FS193" s="3">
        <f t="shared" si="136"/>
        <v>0</v>
      </c>
      <c r="FT193" s="3">
        <f t="shared" si="136"/>
        <v>0</v>
      </c>
      <c r="FU193" s="3">
        <f t="shared" si="137"/>
        <v>0</v>
      </c>
      <c r="FV193" s="3">
        <f t="shared" si="137"/>
        <v>0</v>
      </c>
      <c r="FW193" s="3">
        <f t="shared" si="137"/>
        <v>0</v>
      </c>
      <c r="FX193" s="3">
        <f t="shared" si="138"/>
        <v>0</v>
      </c>
      <c r="FY193" s="3">
        <f t="shared" si="139"/>
        <v>0</v>
      </c>
      <c r="FZ193" s="3">
        <f t="shared" si="140"/>
        <v>0</v>
      </c>
      <c r="GA193" s="3">
        <f t="shared" si="141"/>
        <v>0</v>
      </c>
      <c r="GB193" s="41" t="s">
        <v>0</v>
      </c>
      <c r="GC193" s="41">
        <f t="shared" si="112"/>
        <v>44.889341999999999</v>
      </c>
      <c r="GD193" s="4">
        <f t="shared" si="113"/>
        <v>1.5517910048670351</v>
      </c>
      <c r="GE193" s="41">
        <f t="shared" si="143"/>
        <v>69.658877130000008</v>
      </c>
      <c r="GF193" s="3"/>
      <c r="GI193" s="41" t="s">
        <v>0</v>
      </c>
    </row>
    <row r="194" spans="1:191" x14ac:dyDescent="0.55000000000000004">
      <c r="A194" s="41" t="s">
        <v>1294</v>
      </c>
      <c r="B194" s="41" t="s">
        <v>125</v>
      </c>
      <c r="C194" s="41" t="s">
        <v>61</v>
      </c>
      <c r="D194" s="41" t="s">
        <v>66</v>
      </c>
      <c r="E194" s="41" t="s">
        <v>1791</v>
      </c>
      <c r="F194" s="41">
        <v>0</v>
      </c>
      <c r="G194" s="41" t="s">
        <v>100</v>
      </c>
      <c r="H194" s="41">
        <v>0.36052500000000004</v>
      </c>
      <c r="I194" s="41">
        <v>0.25662000000000001</v>
      </c>
      <c r="J194" s="41">
        <v>0</v>
      </c>
      <c r="K194" s="41">
        <v>0.29345475510000002</v>
      </c>
      <c r="L194" s="41">
        <v>0.15089831120000002</v>
      </c>
      <c r="M194" s="41" t="s">
        <v>387</v>
      </c>
      <c r="N194" s="41" t="s">
        <v>388</v>
      </c>
      <c r="O194" s="41" t="s">
        <v>1791</v>
      </c>
      <c r="P194" s="41" t="s">
        <v>1902</v>
      </c>
      <c r="Q194" s="41" t="s">
        <v>1902</v>
      </c>
      <c r="S194" s="41">
        <v>32.774999999999999</v>
      </c>
      <c r="AB194" s="41">
        <v>1.1000000000000001</v>
      </c>
      <c r="AH194" s="41">
        <v>35.200000000000003</v>
      </c>
      <c r="AO194" s="7">
        <v>21.385000000000002</v>
      </c>
      <c r="AP194" s="7"/>
      <c r="AQ194" s="7"/>
      <c r="AR194" s="7"/>
      <c r="AS194" s="7"/>
      <c r="AT194" s="7"/>
      <c r="AU194" s="7"/>
      <c r="AV194" s="7"/>
      <c r="AW194" s="7"/>
      <c r="AX194" s="7">
        <v>1.2</v>
      </c>
      <c r="AY194" s="7"/>
      <c r="AZ194" s="7"/>
      <c r="BA194" s="7"/>
      <c r="BB194" s="7"/>
      <c r="BC194" s="7"/>
      <c r="BD194" s="7">
        <v>25.7</v>
      </c>
      <c r="BE194" s="7"/>
      <c r="BF194" s="7"/>
      <c r="BG194" s="7"/>
      <c r="BK194" s="41">
        <v>0</v>
      </c>
      <c r="BL194" s="7"/>
      <c r="BM194" s="7"/>
      <c r="BN194" s="7"/>
      <c r="BO194" s="7"/>
      <c r="BP194" s="7"/>
      <c r="BQ194" s="7"/>
      <c r="BR194" s="7"/>
      <c r="BS194" s="7"/>
      <c r="BT194" s="7"/>
      <c r="BU194" s="7"/>
      <c r="BV194" s="7"/>
      <c r="BW194" s="7"/>
      <c r="BX194" s="7"/>
      <c r="BY194" s="7"/>
      <c r="BZ194" s="7"/>
      <c r="CA194" s="7"/>
      <c r="CB194" s="7"/>
      <c r="CC194" s="7"/>
      <c r="CD194" s="7"/>
      <c r="CG194" s="4">
        <v>25.081603000000001</v>
      </c>
      <c r="CP194" s="41">
        <v>1.17</v>
      </c>
      <c r="CV194" s="41">
        <v>35.46</v>
      </c>
      <c r="DC194" s="4">
        <v>11.261068</v>
      </c>
      <c r="DL194" s="41">
        <v>1.34</v>
      </c>
      <c r="DR194" s="41">
        <v>23.37</v>
      </c>
      <c r="DY194" s="7" t="s">
        <v>1880</v>
      </c>
      <c r="DZ194" s="7">
        <f t="shared" si="103"/>
        <v>1.1394848596750371</v>
      </c>
      <c r="EA194" s="41" t="s">
        <v>76</v>
      </c>
      <c r="EB194" s="41" t="s">
        <v>0</v>
      </c>
      <c r="EC194" s="41">
        <f t="shared" si="147"/>
        <v>0.36052500000000004</v>
      </c>
      <c r="ED194" s="41">
        <f t="shared" si="148"/>
        <v>0.25662000000000001</v>
      </c>
      <c r="EE194" s="41">
        <f t="shared" si="149"/>
        <v>0</v>
      </c>
      <c r="EF194" s="41">
        <f t="shared" si="150"/>
        <v>0.29345475510000002</v>
      </c>
      <c r="EG194" s="41">
        <f t="shared" si="151"/>
        <v>0.15089831120000002</v>
      </c>
      <c r="EI194" s="5">
        <f t="shared" si="115"/>
        <v>178.67955714549481</v>
      </c>
      <c r="EJ194" s="3">
        <f t="shared" si="108"/>
        <v>9677.2848149999991</v>
      </c>
      <c r="EK194" s="3">
        <f t="shared" si="116"/>
        <v>0</v>
      </c>
      <c r="EL194" s="3">
        <f t="shared" si="117"/>
        <v>0</v>
      </c>
      <c r="EM194" s="3">
        <f t="shared" si="118"/>
        <v>0</v>
      </c>
      <c r="EN194" s="3">
        <f t="shared" si="119"/>
        <v>0</v>
      </c>
      <c r="EO194" s="3">
        <f t="shared" si="120"/>
        <v>0</v>
      </c>
      <c r="EP194" s="3">
        <f t="shared" si="121"/>
        <v>0</v>
      </c>
      <c r="EQ194" s="3">
        <f t="shared" si="122"/>
        <v>0</v>
      </c>
      <c r="ER194" s="3">
        <f t="shared" si="123"/>
        <v>0</v>
      </c>
      <c r="ES194" s="3">
        <f t="shared" si="124"/>
        <v>617.14499999999998</v>
      </c>
      <c r="ET194" s="3">
        <f t="shared" si="125"/>
        <v>0</v>
      </c>
      <c r="EU194" s="3">
        <f t="shared" si="126"/>
        <v>0</v>
      </c>
      <c r="EV194" s="3">
        <f t="shared" si="127"/>
        <v>0</v>
      </c>
      <c r="EW194" s="3">
        <f t="shared" si="128"/>
        <v>0</v>
      </c>
      <c r="EX194" s="3">
        <f t="shared" si="129"/>
        <v>0</v>
      </c>
      <c r="EY194" s="3">
        <f t="shared" si="130"/>
        <v>17032.744999999999</v>
      </c>
      <c r="EZ194" s="3">
        <f t="shared" si="131"/>
        <v>0</v>
      </c>
      <c r="FA194" s="3">
        <f t="shared" si="132"/>
        <v>0</v>
      </c>
      <c r="FB194" s="3">
        <f t="shared" si="133"/>
        <v>0</v>
      </c>
      <c r="FC194" s="3">
        <f t="shared" si="109"/>
        <v>0</v>
      </c>
      <c r="FD194" s="41">
        <f t="shared" si="134"/>
        <v>0</v>
      </c>
      <c r="FF194" s="5">
        <f>FG194/(CG194+DC194)</f>
        <v>189.83556208321613</v>
      </c>
      <c r="FG194" s="3">
        <f t="shared" si="110"/>
        <v>6899.1313768903992</v>
      </c>
      <c r="FH194" s="3">
        <f t="shared" si="111"/>
        <v>0</v>
      </c>
      <c r="FI194" s="3">
        <f t="shared" si="135"/>
        <v>0</v>
      </c>
      <c r="FJ194" s="3">
        <f t="shared" si="135"/>
        <v>0</v>
      </c>
      <c r="FK194" s="3">
        <f t="shared" si="146"/>
        <v>0</v>
      </c>
      <c r="FL194" s="3">
        <f t="shared" si="146"/>
        <v>0</v>
      </c>
      <c r="FM194" s="3">
        <f t="shared" si="146"/>
        <v>0</v>
      </c>
      <c r="FN194" s="3">
        <f t="shared" si="145"/>
        <v>0</v>
      </c>
      <c r="FO194" s="3">
        <f t="shared" si="145"/>
        <v>0</v>
      </c>
      <c r="FP194" s="3">
        <f t="shared" si="145"/>
        <v>444.35306629999997</v>
      </c>
      <c r="FQ194" s="3">
        <f t="shared" si="145"/>
        <v>0</v>
      </c>
      <c r="FR194" s="3">
        <f t="shared" si="136"/>
        <v>0</v>
      </c>
      <c r="FS194" s="3">
        <f t="shared" si="136"/>
        <v>0</v>
      </c>
      <c r="FT194" s="3">
        <f t="shared" si="136"/>
        <v>0</v>
      </c>
      <c r="FU194" s="3">
        <f t="shared" si="137"/>
        <v>0</v>
      </c>
      <c r="FV194" s="3">
        <f t="shared" si="137"/>
        <v>11525.648015400002</v>
      </c>
      <c r="FW194" s="3">
        <f t="shared" si="137"/>
        <v>0</v>
      </c>
      <c r="FX194" s="3">
        <f t="shared" si="138"/>
        <v>0</v>
      </c>
      <c r="FY194" s="3">
        <f t="shared" si="139"/>
        <v>0</v>
      </c>
      <c r="FZ194" s="3">
        <f t="shared" si="140"/>
        <v>0</v>
      </c>
      <c r="GA194" s="3">
        <f t="shared" si="141"/>
        <v>0</v>
      </c>
      <c r="GB194" s="41" t="s">
        <v>0</v>
      </c>
      <c r="GC194" s="41">
        <f t="shared" si="112"/>
        <v>54.16</v>
      </c>
      <c r="GD194" s="4">
        <f t="shared" si="113"/>
        <v>1.1394848596750371</v>
      </c>
      <c r="GE194" s="41">
        <f t="shared" si="143"/>
        <v>61.714500000000008</v>
      </c>
      <c r="GF194" s="3">
        <f>CG194+DC194</f>
        <v>36.342671000000003</v>
      </c>
      <c r="GG194" s="4">
        <f>(CG194*CP194+DC194*DL194)/GF194</f>
        <v>1.2226758630371444</v>
      </c>
      <c r="GH194" s="41">
        <f>GF194*GG194</f>
        <v>44.435306629999999</v>
      </c>
      <c r="GI194" s="41" t="s">
        <v>0</v>
      </c>
    </row>
    <row r="195" spans="1:191" x14ac:dyDescent="0.55000000000000004">
      <c r="A195" s="41" t="s">
        <v>1295</v>
      </c>
      <c r="B195" s="41" t="s">
        <v>125</v>
      </c>
      <c r="C195" s="41" t="s">
        <v>65</v>
      </c>
      <c r="D195" s="41" t="s">
        <v>66</v>
      </c>
      <c r="E195" s="41" t="s">
        <v>1791</v>
      </c>
      <c r="F195" s="41">
        <v>0</v>
      </c>
      <c r="G195" s="41" t="s">
        <v>100</v>
      </c>
      <c r="H195" s="41">
        <v>0.38086431000000004</v>
      </c>
      <c r="I195" s="41">
        <v>9.537000000000001E-2</v>
      </c>
      <c r="J195" s="41">
        <v>0.11781000000000003</v>
      </c>
      <c r="K195" s="41">
        <v>0</v>
      </c>
      <c r="L195" s="41">
        <v>0</v>
      </c>
      <c r="M195" s="41" t="s">
        <v>402</v>
      </c>
      <c r="N195" s="41" t="s">
        <v>403</v>
      </c>
      <c r="O195" s="41" t="s">
        <v>1791</v>
      </c>
      <c r="P195" s="41" t="s">
        <v>1906</v>
      </c>
      <c r="S195" s="4">
        <v>36.451190000000004</v>
      </c>
      <c r="AB195" s="4">
        <v>1.0448611142736355</v>
      </c>
      <c r="AO195" s="7">
        <v>8.67</v>
      </c>
      <c r="AP195" s="7"/>
      <c r="AQ195" s="7"/>
      <c r="AR195" s="7"/>
      <c r="AS195" s="7"/>
      <c r="AT195" s="7"/>
      <c r="AU195" s="7"/>
      <c r="AV195" s="7"/>
      <c r="AW195" s="7"/>
      <c r="AX195" s="7">
        <v>1.1000000000000001</v>
      </c>
      <c r="AY195" s="7"/>
      <c r="AZ195" s="7"/>
      <c r="BA195" s="7"/>
      <c r="BB195" s="7"/>
      <c r="BC195" s="7"/>
      <c r="BD195" s="7"/>
      <c r="BE195" s="7"/>
      <c r="BF195" s="7"/>
      <c r="BG195" s="7"/>
      <c r="BK195" s="41">
        <v>10.71</v>
      </c>
      <c r="BL195" s="7"/>
      <c r="BM195" s="7"/>
      <c r="BN195" s="7"/>
      <c r="BO195" s="7"/>
      <c r="BP195" s="7"/>
      <c r="BQ195" s="7"/>
      <c r="BR195" s="7"/>
      <c r="BS195" s="7"/>
      <c r="BT195" s="7">
        <v>1.1000000000000001</v>
      </c>
      <c r="BU195" s="7"/>
      <c r="BV195" s="7"/>
      <c r="BW195" s="7"/>
      <c r="BX195" s="7"/>
      <c r="BY195" s="7"/>
      <c r="BZ195" s="7"/>
      <c r="CA195" s="7"/>
      <c r="CB195" s="7"/>
      <c r="CC195" s="7"/>
      <c r="CD195" s="7"/>
      <c r="CG195" s="41">
        <v>0</v>
      </c>
      <c r="DC195" s="41">
        <v>0</v>
      </c>
      <c r="DY195" s="7" t="s">
        <v>1880</v>
      </c>
      <c r="DZ195" s="7">
        <f t="shared" si="103"/>
        <v>1.0640008031353083</v>
      </c>
      <c r="EA195" s="41" t="s">
        <v>404</v>
      </c>
      <c r="EB195" s="41" t="s">
        <v>0</v>
      </c>
      <c r="EC195" s="41">
        <f t="shared" si="147"/>
        <v>0.38086431000000004</v>
      </c>
      <c r="ED195" s="41">
        <f t="shared" si="148"/>
        <v>9.537000000000001E-2</v>
      </c>
      <c r="EE195" s="41">
        <f t="shared" si="149"/>
        <v>0.11781000000000003</v>
      </c>
      <c r="EF195" s="41">
        <f t="shared" si="150"/>
        <v>0</v>
      </c>
      <c r="EG195" s="41">
        <f t="shared" si="151"/>
        <v>0</v>
      </c>
      <c r="EI195" s="5">
        <f t="shared" si="115"/>
        <v>139.53306532316432</v>
      </c>
      <c r="EJ195" s="3">
        <f t="shared" si="108"/>
        <v>7790.2970813399997</v>
      </c>
      <c r="EK195" s="3">
        <f t="shared" si="116"/>
        <v>0</v>
      </c>
      <c r="EL195" s="3">
        <f t="shared" si="117"/>
        <v>0</v>
      </c>
      <c r="EM195" s="3">
        <f t="shared" si="118"/>
        <v>0</v>
      </c>
      <c r="EN195" s="3">
        <f t="shared" si="119"/>
        <v>0</v>
      </c>
      <c r="EO195" s="3">
        <f t="shared" si="120"/>
        <v>0</v>
      </c>
      <c r="EP195" s="3">
        <f t="shared" si="121"/>
        <v>0</v>
      </c>
      <c r="EQ195" s="3">
        <f t="shared" si="122"/>
        <v>0</v>
      </c>
      <c r="ER195" s="3">
        <f t="shared" si="123"/>
        <v>0</v>
      </c>
      <c r="ES195" s="3">
        <f t="shared" si="124"/>
        <v>594.04431</v>
      </c>
      <c r="ET195" s="3">
        <f t="shared" si="125"/>
        <v>0</v>
      </c>
      <c r="EU195" s="3">
        <f t="shared" si="126"/>
        <v>0</v>
      </c>
      <c r="EV195" s="3">
        <f t="shared" si="127"/>
        <v>0</v>
      </c>
      <c r="EW195" s="3">
        <f t="shared" si="128"/>
        <v>0</v>
      </c>
      <c r="EX195" s="3">
        <f t="shared" si="129"/>
        <v>0</v>
      </c>
      <c r="EY195" s="3">
        <f t="shared" si="130"/>
        <v>0</v>
      </c>
      <c r="EZ195" s="3">
        <f t="shared" si="131"/>
        <v>0</v>
      </c>
      <c r="FA195" s="3">
        <f t="shared" si="132"/>
        <v>0</v>
      </c>
      <c r="FB195" s="3">
        <f t="shared" si="133"/>
        <v>0</v>
      </c>
      <c r="FC195" s="3">
        <f t="shared" si="109"/>
        <v>0</v>
      </c>
      <c r="FD195" s="41">
        <f t="shared" si="134"/>
        <v>0</v>
      </c>
      <c r="FG195" s="3">
        <f t="shared" si="110"/>
        <v>0</v>
      </c>
      <c r="FH195" s="3">
        <f t="shared" si="111"/>
        <v>0</v>
      </c>
      <c r="FI195" s="3">
        <f t="shared" si="135"/>
        <v>0</v>
      </c>
      <c r="FJ195" s="3">
        <f t="shared" si="135"/>
        <v>0</v>
      </c>
      <c r="FK195" s="3">
        <f t="shared" si="146"/>
        <v>0</v>
      </c>
      <c r="FL195" s="3">
        <f t="shared" si="146"/>
        <v>0</v>
      </c>
      <c r="FM195" s="3">
        <f t="shared" si="146"/>
        <v>0</v>
      </c>
      <c r="FN195" s="3">
        <f t="shared" si="145"/>
        <v>0</v>
      </c>
      <c r="FO195" s="3">
        <f t="shared" si="145"/>
        <v>0</v>
      </c>
      <c r="FP195" s="3">
        <f t="shared" si="145"/>
        <v>0</v>
      </c>
      <c r="FQ195" s="3">
        <f t="shared" si="145"/>
        <v>0</v>
      </c>
      <c r="FR195" s="3">
        <f t="shared" si="136"/>
        <v>0</v>
      </c>
      <c r="FS195" s="3">
        <f t="shared" si="136"/>
        <v>0</v>
      </c>
      <c r="FT195" s="3">
        <f t="shared" si="136"/>
        <v>0</v>
      </c>
      <c r="FU195" s="3">
        <f t="shared" si="137"/>
        <v>0</v>
      </c>
      <c r="FV195" s="3">
        <f t="shared" si="137"/>
        <v>0</v>
      </c>
      <c r="FW195" s="3">
        <f t="shared" si="137"/>
        <v>0</v>
      </c>
      <c r="FX195" s="3">
        <f t="shared" si="138"/>
        <v>0</v>
      </c>
      <c r="FY195" s="3">
        <f t="shared" si="139"/>
        <v>0</v>
      </c>
      <c r="FZ195" s="3">
        <f t="shared" si="140"/>
        <v>0</v>
      </c>
      <c r="GA195" s="3">
        <f t="shared" si="141"/>
        <v>0</v>
      </c>
      <c r="GB195" s="41" t="s">
        <v>0</v>
      </c>
      <c r="GC195" s="41">
        <f t="shared" si="112"/>
        <v>55.831190000000007</v>
      </c>
      <c r="GD195" s="4">
        <f t="shared" si="113"/>
        <v>1.0640008031353083</v>
      </c>
      <c r="GE195" s="41">
        <f t="shared" si="143"/>
        <v>59.404431000000002</v>
      </c>
      <c r="GF195" s="3"/>
      <c r="GI195" s="41" t="s">
        <v>0</v>
      </c>
    </row>
    <row r="196" spans="1:191" x14ac:dyDescent="0.55000000000000004">
      <c r="A196" s="41" t="s">
        <v>1296</v>
      </c>
      <c r="B196" s="41" t="s">
        <v>125</v>
      </c>
      <c r="C196" s="41" t="s">
        <v>69</v>
      </c>
      <c r="D196" s="41" t="s">
        <v>66</v>
      </c>
      <c r="E196" s="41" t="s">
        <v>1791</v>
      </c>
      <c r="F196" s="41">
        <v>0</v>
      </c>
      <c r="G196" s="41" t="s">
        <v>100</v>
      </c>
      <c r="H196" s="41">
        <v>0.16439499999999999</v>
      </c>
      <c r="I196" s="41">
        <v>0.38377800000000001</v>
      </c>
      <c r="J196" s="41">
        <v>3.8854400000000004E-2</v>
      </c>
      <c r="K196" s="41">
        <v>0</v>
      </c>
      <c r="L196" s="41">
        <v>0</v>
      </c>
      <c r="M196" s="41" t="s">
        <v>423</v>
      </c>
      <c r="N196" s="41" t="s">
        <v>424</v>
      </c>
      <c r="O196" s="41" t="s">
        <v>1791</v>
      </c>
      <c r="P196" s="41" t="s">
        <v>1898</v>
      </c>
      <c r="Q196" s="41" t="s">
        <v>1938</v>
      </c>
      <c r="S196" s="41">
        <v>13.475</v>
      </c>
      <c r="AB196" s="41">
        <v>1.22</v>
      </c>
      <c r="AH196" s="41">
        <v>32.409999999999997</v>
      </c>
      <c r="AO196" s="7">
        <v>35.534999999999997</v>
      </c>
      <c r="AP196" s="7"/>
      <c r="AQ196" s="7"/>
      <c r="AR196" s="7"/>
      <c r="AS196" s="7"/>
      <c r="AT196" s="7"/>
      <c r="AU196" s="7"/>
      <c r="AV196" s="7"/>
      <c r="AW196" s="7"/>
      <c r="AX196" s="7">
        <v>1.08</v>
      </c>
      <c r="AY196" s="7"/>
      <c r="AZ196" s="7"/>
      <c r="BA196" s="7"/>
      <c r="BB196" s="7"/>
      <c r="BC196" s="7"/>
      <c r="BD196" s="7">
        <v>25.21</v>
      </c>
      <c r="BE196" s="7"/>
      <c r="BF196" s="7"/>
      <c r="BG196" s="7"/>
      <c r="BK196" s="41">
        <v>3.7360000000000002</v>
      </c>
      <c r="BL196" s="7"/>
      <c r="BM196" s="7"/>
      <c r="BN196" s="7"/>
      <c r="BO196" s="7"/>
      <c r="BP196" s="7"/>
      <c r="BQ196" s="7"/>
      <c r="BR196" s="7"/>
      <c r="BS196" s="7"/>
      <c r="BT196" s="7">
        <v>1.04</v>
      </c>
      <c r="BU196" s="7"/>
      <c r="BV196" s="7"/>
      <c r="BW196" s="7"/>
      <c r="BX196" s="7"/>
      <c r="BY196" s="7"/>
      <c r="BZ196" s="7">
        <v>27.29</v>
      </c>
      <c r="CA196" s="7"/>
      <c r="CB196" s="7"/>
      <c r="CC196" s="7"/>
      <c r="CD196" s="7"/>
      <c r="CG196" s="41">
        <v>0</v>
      </c>
      <c r="DC196" s="41">
        <v>0</v>
      </c>
      <c r="DY196" s="7" t="s">
        <v>1880</v>
      </c>
      <c r="DZ196" s="7">
        <f t="shared" si="103"/>
        <v>1.1129325446479357</v>
      </c>
      <c r="EA196" s="41" t="s">
        <v>425</v>
      </c>
      <c r="EB196" s="41" t="s">
        <v>0</v>
      </c>
      <c r="EC196" s="41">
        <f t="shared" si="147"/>
        <v>0.16439499999999999</v>
      </c>
      <c r="ED196" s="41">
        <f t="shared" si="148"/>
        <v>0.38377800000000001</v>
      </c>
      <c r="EE196" s="41">
        <f t="shared" si="149"/>
        <v>3.8854400000000004E-2</v>
      </c>
      <c r="EF196" s="41">
        <f t="shared" si="150"/>
        <v>0</v>
      </c>
      <c r="EG196" s="41">
        <f t="shared" si="151"/>
        <v>0</v>
      </c>
      <c r="EI196" s="5">
        <f t="shared" si="115"/>
        <v>171.24291198953478</v>
      </c>
      <c r="EJ196" s="3">
        <f t="shared" si="108"/>
        <v>9032.3786357999998</v>
      </c>
      <c r="EK196" s="3">
        <f t="shared" si="116"/>
        <v>0</v>
      </c>
      <c r="EL196" s="3">
        <f t="shared" si="117"/>
        <v>0</v>
      </c>
      <c r="EM196" s="3">
        <f t="shared" si="118"/>
        <v>0</v>
      </c>
      <c r="EN196" s="3">
        <f t="shared" si="119"/>
        <v>0</v>
      </c>
      <c r="EO196" s="3">
        <f t="shared" si="120"/>
        <v>0</v>
      </c>
      <c r="EP196" s="3">
        <f t="shared" si="121"/>
        <v>0</v>
      </c>
      <c r="EQ196" s="3">
        <f t="shared" si="122"/>
        <v>0</v>
      </c>
      <c r="ER196" s="3">
        <f t="shared" si="123"/>
        <v>0</v>
      </c>
      <c r="ES196" s="3">
        <f t="shared" si="124"/>
        <v>587.02740000000006</v>
      </c>
      <c r="ET196" s="3">
        <f t="shared" si="125"/>
        <v>0</v>
      </c>
      <c r="EU196" s="3">
        <f t="shared" si="126"/>
        <v>0</v>
      </c>
      <c r="EV196" s="3">
        <f t="shared" si="127"/>
        <v>0</v>
      </c>
      <c r="EW196" s="3">
        <f t="shared" si="128"/>
        <v>0</v>
      </c>
      <c r="EX196" s="3">
        <f t="shared" si="129"/>
        <v>0</v>
      </c>
      <c r="EY196" s="3">
        <f t="shared" si="130"/>
        <v>14345.175399999998</v>
      </c>
      <c r="EZ196" s="3">
        <f t="shared" si="131"/>
        <v>0</v>
      </c>
      <c r="FA196" s="3">
        <f t="shared" si="132"/>
        <v>0</v>
      </c>
      <c r="FB196" s="3">
        <f t="shared" si="133"/>
        <v>0</v>
      </c>
      <c r="FC196" s="3">
        <f t="shared" si="109"/>
        <v>0</v>
      </c>
      <c r="FD196" s="41">
        <f t="shared" si="134"/>
        <v>0</v>
      </c>
      <c r="FG196" s="3">
        <f t="shared" si="110"/>
        <v>0</v>
      </c>
      <c r="FH196" s="3">
        <f t="shared" si="111"/>
        <v>0</v>
      </c>
      <c r="FI196" s="3">
        <f t="shared" si="135"/>
        <v>0</v>
      </c>
      <c r="FJ196" s="3">
        <f t="shared" si="135"/>
        <v>0</v>
      </c>
      <c r="FK196" s="3">
        <f t="shared" si="146"/>
        <v>0</v>
      </c>
      <c r="FL196" s="3">
        <f t="shared" si="146"/>
        <v>0</v>
      </c>
      <c r="FM196" s="3">
        <f t="shared" si="146"/>
        <v>0</v>
      </c>
      <c r="FN196" s="3">
        <f t="shared" si="145"/>
        <v>0</v>
      </c>
      <c r="FO196" s="3">
        <f t="shared" si="145"/>
        <v>0</v>
      </c>
      <c r="FP196" s="3">
        <f t="shared" si="145"/>
        <v>0</v>
      </c>
      <c r="FQ196" s="3">
        <f t="shared" si="145"/>
        <v>0</v>
      </c>
      <c r="FR196" s="3">
        <f t="shared" si="136"/>
        <v>0</v>
      </c>
      <c r="FS196" s="3">
        <f t="shared" si="136"/>
        <v>0</v>
      </c>
      <c r="FT196" s="3">
        <f t="shared" si="136"/>
        <v>0</v>
      </c>
      <c r="FU196" s="3">
        <f t="shared" si="137"/>
        <v>0</v>
      </c>
      <c r="FV196" s="3">
        <f t="shared" si="137"/>
        <v>0</v>
      </c>
      <c r="FW196" s="3">
        <f t="shared" si="137"/>
        <v>0</v>
      </c>
      <c r="FX196" s="3">
        <f t="shared" si="138"/>
        <v>0</v>
      </c>
      <c r="FY196" s="3">
        <f t="shared" si="139"/>
        <v>0</v>
      </c>
      <c r="FZ196" s="3">
        <f t="shared" si="140"/>
        <v>0</v>
      </c>
      <c r="GA196" s="3">
        <f t="shared" si="141"/>
        <v>0</v>
      </c>
      <c r="GB196" s="41" t="s">
        <v>0</v>
      </c>
      <c r="GC196" s="41">
        <f t="shared" si="112"/>
        <v>52.745999999999995</v>
      </c>
      <c r="GD196" s="4">
        <f t="shared" si="113"/>
        <v>1.1129325446479357</v>
      </c>
      <c r="GE196" s="41">
        <f t="shared" si="143"/>
        <v>58.702740000000013</v>
      </c>
      <c r="GF196" s="3"/>
      <c r="GI196" s="41" t="s">
        <v>0</v>
      </c>
    </row>
    <row r="197" spans="1:191" x14ac:dyDescent="0.55000000000000004">
      <c r="A197" s="41" t="s">
        <v>1297</v>
      </c>
      <c r="B197" s="41" t="s">
        <v>125</v>
      </c>
      <c r="C197" s="41" t="s">
        <v>69</v>
      </c>
      <c r="D197" s="41" t="s">
        <v>66</v>
      </c>
      <c r="E197" s="41" t="s">
        <v>1791</v>
      </c>
      <c r="F197" s="41">
        <v>0</v>
      </c>
      <c r="G197" s="41" t="s">
        <v>100</v>
      </c>
      <c r="H197" s="41">
        <v>0</v>
      </c>
      <c r="I197" s="41">
        <v>0</v>
      </c>
      <c r="J197" s="41">
        <v>0.34399999999999997</v>
      </c>
      <c r="K197" s="41">
        <v>0</v>
      </c>
      <c r="L197" s="41">
        <v>0</v>
      </c>
      <c r="M197" s="41" t="s">
        <v>386</v>
      </c>
      <c r="N197" s="41" t="s">
        <v>381</v>
      </c>
      <c r="O197" s="41" t="s">
        <v>1791</v>
      </c>
      <c r="P197" s="41" t="s">
        <v>1939</v>
      </c>
      <c r="Q197" s="41" t="s">
        <v>1940</v>
      </c>
      <c r="S197" s="41">
        <v>0</v>
      </c>
      <c r="AO197" s="7">
        <v>0</v>
      </c>
      <c r="AP197" s="7"/>
      <c r="AQ197" s="7"/>
      <c r="AR197" s="7"/>
      <c r="AS197" s="7"/>
      <c r="AT197" s="7"/>
      <c r="AU197" s="7"/>
      <c r="AV197" s="7"/>
      <c r="AW197" s="7"/>
      <c r="AX197" s="7"/>
      <c r="AY197" s="7"/>
      <c r="AZ197" s="7"/>
      <c r="BA197" s="7"/>
      <c r="BB197" s="7"/>
      <c r="BC197" s="7"/>
      <c r="BD197" s="7"/>
      <c r="BE197" s="7"/>
      <c r="BF197" s="7"/>
      <c r="BG197" s="7"/>
      <c r="BK197" s="41">
        <v>43</v>
      </c>
      <c r="BL197" s="7"/>
      <c r="BM197" s="7"/>
      <c r="BN197" s="7"/>
      <c r="BO197" s="7"/>
      <c r="BP197" s="7"/>
      <c r="BQ197" s="7"/>
      <c r="BR197" s="7"/>
      <c r="BS197" s="7"/>
      <c r="BT197" s="7">
        <v>0.8</v>
      </c>
      <c r="BU197" s="7"/>
      <c r="BV197" s="7"/>
      <c r="BW197" s="7"/>
      <c r="BX197" s="7"/>
      <c r="BY197" s="7"/>
      <c r="BZ197" s="7"/>
      <c r="CA197" s="7"/>
      <c r="CB197" s="7"/>
      <c r="CC197" s="7"/>
      <c r="CD197" s="7"/>
      <c r="CG197" s="41">
        <v>0</v>
      </c>
      <c r="DC197" s="41">
        <v>0</v>
      </c>
      <c r="DY197" s="7" t="s">
        <v>1880</v>
      </c>
      <c r="DZ197" s="7">
        <f t="shared" si="103"/>
        <v>0.79999999999999993</v>
      </c>
      <c r="EA197" s="41" t="s">
        <v>86</v>
      </c>
      <c r="EB197" s="41" t="s">
        <v>0</v>
      </c>
      <c r="EC197" s="41">
        <f t="shared" si="147"/>
        <v>0</v>
      </c>
      <c r="ED197" s="41">
        <f t="shared" si="148"/>
        <v>0</v>
      </c>
      <c r="EE197" s="41">
        <f t="shared" si="149"/>
        <v>0.34399999999999997</v>
      </c>
      <c r="EF197" s="41">
        <f t="shared" si="150"/>
        <v>0</v>
      </c>
      <c r="EG197" s="41">
        <f t="shared" si="151"/>
        <v>0</v>
      </c>
      <c r="EI197" s="5">
        <f t="shared" si="115"/>
        <v>104.91200000000001</v>
      </c>
      <c r="EJ197" s="3">
        <f t="shared" si="108"/>
        <v>4511.2160000000003</v>
      </c>
      <c r="EK197" s="3">
        <f t="shared" si="116"/>
        <v>0</v>
      </c>
      <c r="EL197" s="3">
        <f t="shared" si="117"/>
        <v>0</v>
      </c>
      <c r="EM197" s="3">
        <f t="shared" si="118"/>
        <v>0</v>
      </c>
      <c r="EN197" s="3">
        <f t="shared" si="119"/>
        <v>0</v>
      </c>
      <c r="EO197" s="3">
        <f t="shared" si="120"/>
        <v>0</v>
      </c>
      <c r="EP197" s="3">
        <f t="shared" si="121"/>
        <v>0</v>
      </c>
      <c r="EQ197" s="3">
        <f t="shared" si="122"/>
        <v>0</v>
      </c>
      <c r="ER197" s="3">
        <f t="shared" si="123"/>
        <v>0</v>
      </c>
      <c r="ES197" s="3">
        <f t="shared" si="124"/>
        <v>344</v>
      </c>
      <c r="ET197" s="3">
        <f t="shared" si="125"/>
        <v>0</v>
      </c>
      <c r="EU197" s="3">
        <f t="shared" si="126"/>
        <v>0</v>
      </c>
      <c r="EV197" s="3">
        <f t="shared" si="127"/>
        <v>0</v>
      </c>
      <c r="EW197" s="3">
        <f t="shared" si="128"/>
        <v>0</v>
      </c>
      <c r="EX197" s="3">
        <f t="shared" si="129"/>
        <v>0</v>
      </c>
      <c r="EY197" s="3">
        <f t="shared" si="130"/>
        <v>0</v>
      </c>
      <c r="EZ197" s="3">
        <f t="shared" si="131"/>
        <v>0</v>
      </c>
      <c r="FA197" s="3">
        <f t="shared" si="132"/>
        <v>0</v>
      </c>
      <c r="FB197" s="3">
        <f t="shared" si="133"/>
        <v>0</v>
      </c>
      <c r="FC197" s="3">
        <f t="shared" si="109"/>
        <v>0</v>
      </c>
      <c r="FD197" s="41">
        <f t="shared" si="134"/>
        <v>0</v>
      </c>
      <c r="FG197" s="3">
        <f t="shared" si="110"/>
        <v>0</v>
      </c>
      <c r="FH197" s="3">
        <f t="shared" si="111"/>
        <v>0</v>
      </c>
      <c r="FI197" s="3">
        <f t="shared" si="135"/>
        <v>0</v>
      </c>
      <c r="FJ197" s="3">
        <f t="shared" si="135"/>
        <v>0</v>
      </c>
      <c r="FK197" s="3">
        <f t="shared" si="146"/>
        <v>0</v>
      </c>
      <c r="FL197" s="3">
        <f t="shared" si="146"/>
        <v>0</v>
      </c>
      <c r="FM197" s="3">
        <f t="shared" si="146"/>
        <v>0</v>
      </c>
      <c r="FN197" s="3">
        <f t="shared" si="145"/>
        <v>0</v>
      </c>
      <c r="FO197" s="3">
        <f t="shared" si="145"/>
        <v>0</v>
      </c>
      <c r="FP197" s="3">
        <f t="shared" si="145"/>
        <v>0</v>
      </c>
      <c r="FQ197" s="3">
        <f t="shared" si="145"/>
        <v>0</v>
      </c>
      <c r="FR197" s="3">
        <f t="shared" si="136"/>
        <v>0</v>
      </c>
      <c r="FS197" s="3">
        <f t="shared" si="136"/>
        <v>0</v>
      </c>
      <c r="FT197" s="3">
        <f t="shared" si="136"/>
        <v>0</v>
      </c>
      <c r="FU197" s="3">
        <f t="shared" si="137"/>
        <v>0</v>
      </c>
      <c r="FV197" s="3">
        <f t="shared" si="137"/>
        <v>0</v>
      </c>
      <c r="FW197" s="3">
        <f t="shared" si="137"/>
        <v>0</v>
      </c>
      <c r="FX197" s="3">
        <f t="shared" si="138"/>
        <v>0</v>
      </c>
      <c r="FY197" s="3">
        <f t="shared" si="139"/>
        <v>0</v>
      </c>
      <c r="FZ197" s="3">
        <f t="shared" si="140"/>
        <v>0</v>
      </c>
      <c r="GA197" s="3">
        <f t="shared" si="141"/>
        <v>0</v>
      </c>
      <c r="GB197" s="41" t="s">
        <v>0</v>
      </c>
      <c r="GC197" s="41">
        <f>S212+AO212+BK212</f>
        <v>2.7210000000000001</v>
      </c>
      <c r="GD197" s="4">
        <f t="shared" si="113"/>
        <v>12.642410878353546</v>
      </c>
      <c r="GE197" s="41">
        <f t="shared" si="143"/>
        <v>34.4</v>
      </c>
      <c r="GF197" s="3"/>
      <c r="GI197" s="41" t="s">
        <v>0</v>
      </c>
    </row>
    <row r="198" spans="1:191" x14ac:dyDescent="0.55000000000000004">
      <c r="A198" s="41" t="s">
        <v>1298</v>
      </c>
      <c r="B198" s="41" t="s">
        <v>125</v>
      </c>
      <c r="C198" s="41" t="s">
        <v>69</v>
      </c>
      <c r="D198" s="41" t="s">
        <v>66</v>
      </c>
      <c r="E198" s="41" t="s">
        <v>1791</v>
      </c>
      <c r="F198" s="41">
        <v>0</v>
      </c>
      <c r="G198" s="25" t="s">
        <v>1749</v>
      </c>
      <c r="H198" s="41">
        <v>0</v>
      </c>
      <c r="I198" s="41">
        <v>0</v>
      </c>
      <c r="J198" s="41">
        <v>0.52044000000000001</v>
      </c>
      <c r="K198" s="41">
        <v>0</v>
      </c>
      <c r="L198" s="41">
        <v>0</v>
      </c>
      <c r="M198" s="41" t="s">
        <v>412</v>
      </c>
      <c r="N198" s="41" t="s">
        <v>381</v>
      </c>
      <c r="O198" s="41" t="s">
        <v>1791</v>
      </c>
      <c r="P198" s="41" t="s">
        <v>1938</v>
      </c>
      <c r="Q198" s="41" t="s">
        <v>1938</v>
      </c>
      <c r="S198" s="41">
        <v>0</v>
      </c>
      <c r="AO198" s="7">
        <v>0</v>
      </c>
      <c r="AP198" s="7"/>
      <c r="AQ198" s="7"/>
      <c r="AR198" s="7"/>
      <c r="AS198" s="7"/>
      <c r="AT198" s="7"/>
      <c r="AU198" s="7"/>
      <c r="AV198" s="7"/>
      <c r="AW198" s="7"/>
      <c r="AX198" s="7"/>
      <c r="AY198" s="7"/>
      <c r="AZ198" s="7"/>
      <c r="BA198" s="7"/>
      <c r="BB198" s="7"/>
      <c r="BC198" s="7"/>
      <c r="BD198" s="7"/>
      <c r="BE198" s="7"/>
      <c r="BF198" s="7"/>
      <c r="BG198" s="7"/>
      <c r="BK198" s="41">
        <v>43.37</v>
      </c>
      <c r="BL198" s="7"/>
      <c r="BM198" s="7"/>
      <c r="BN198" s="7"/>
      <c r="BO198" s="7"/>
      <c r="BP198" s="7"/>
      <c r="BQ198" s="7"/>
      <c r="BR198" s="7"/>
      <c r="BS198" s="7"/>
      <c r="BT198" s="82">
        <v>1.2</v>
      </c>
      <c r="BU198" s="7"/>
      <c r="BV198" s="7"/>
      <c r="BW198" s="7"/>
      <c r="BX198" s="7"/>
      <c r="BY198" s="7"/>
      <c r="BZ198" s="7"/>
      <c r="CA198" s="7"/>
      <c r="CB198" s="7"/>
      <c r="CC198" s="7"/>
      <c r="CD198" s="7"/>
      <c r="CG198" s="41">
        <v>0</v>
      </c>
      <c r="DC198" s="41">
        <v>0</v>
      </c>
      <c r="DY198" s="7" t="s">
        <v>1880</v>
      </c>
      <c r="DZ198" s="7">
        <f t="shared" ref="DZ198:DZ261" si="155">(AB198*S198+AX198*AO198+BT198*BK198)/(S198+AO198+BK198)</f>
        <v>1.2</v>
      </c>
      <c r="EA198" s="41" t="s">
        <v>86</v>
      </c>
      <c r="EB198" s="41" t="s">
        <v>0</v>
      </c>
      <c r="EC198" s="41">
        <f t="shared" si="147"/>
        <v>0</v>
      </c>
      <c r="ED198" s="41">
        <f t="shared" si="148"/>
        <v>0</v>
      </c>
      <c r="EE198" s="41">
        <f t="shared" si="149"/>
        <v>0.52044000000000001</v>
      </c>
      <c r="EF198" s="41">
        <f t="shared" si="150"/>
        <v>0</v>
      </c>
      <c r="EG198" s="41">
        <f t="shared" si="151"/>
        <v>0</v>
      </c>
      <c r="EI198" s="5">
        <f t="shared" si="115"/>
        <v>157.36800000000002</v>
      </c>
      <c r="EJ198" s="3">
        <f t="shared" ref="EJ198:EJ261" si="156">(EK198*EK$2+EN198*EN$2+EO198*EO$2+EP198*EP$2+EQ198*EQ$2+ER198*ER$2+ES198*ES$2+ET198*ET$2+EX198*EX$2+EY198*EY$2+EZ198*EZ$2+FC198*FC$2)/1000+(EL198*EL$2+EM198*EM$2+EU198*EU$2+EV198*EV$2+EW198*EW$2+FA198*FA$2+FB198*FB$2+FD198*FD$2)/1000000</f>
        <v>6825.0501600000007</v>
      </c>
      <c r="EK198" s="3">
        <f t="shared" si="116"/>
        <v>0</v>
      </c>
      <c r="EL198" s="3">
        <f t="shared" si="117"/>
        <v>0</v>
      </c>
      <c r="EM198" s="3">
        <f t="shared" si="118"/>
        <v>0</v>
      </c>
      <c r="EN198" s="3">
        <f t="shared" si="119"/>
        <v>0</v>
      </c>
      <c r="EO198" s="3">
        <f t="shared" si="120"/>
        <v>0</v>
      </c>
      <c r="EP198" s="3">
        <f t="shared" si="121"/>
        <v>0</v>
      </c>
      <c r="EQ198" s="3">
        <f t="shared" si="122"/>
        <v>0</v>
      </c>
      <c r="ER198" s="3">
        <f t="shared" si="123"/>
        <v>0</v>
      </c>
      <c r="ES198" s="3">
        <f t="shared" si="124"/>
        <v>520.44000000000005</v>
      </c>
      <c r="ET198" s="3">
        <f t="shared" si="125"/>
        <v>0</v>
      </c>
      <c r="EU198" s="3">
        <f t="shared" si="126"/>
        <v>0</v>
      </c>
      <c r="EV198" s="3">
        <f t="shared" si="127"/>
        <v>0</v>
      </c>
      <c r="EW198" s="3">
        <f t="shared" si="128"/>
        <v>0</v>
      </c>
      <c r="EX198" s="3">
        <f t="shared" si="129"/>
        <v>0</v>
      </c>
      <c r="EY198" s="3">
        <f t="shared" si="130"/>
        <v>0</v>
      </c>
      <c r="EZ198" s="3">
        <f t="shared" si="131"/>
        <v>0</v>
      </c>
      <c r="FA198" s="3">
        <f t="shared" si="132"/>
        <v>0</v>
      </c>
      <c r="FB198" s="3">
        <f t="shared" si="133"/>
        <v>0</v>
      </c>
      <c r="FC198" s="3">
        <f t="shared" ref="FC198:FC261" si="157">1000*(AM198*S198+BI198*AO198+CE198*BK198)/100</f>
        <v>0</v>
      </c>
      <c r="FD198" s="41">
        <f t="shared" si="134"/>
        <v>0</v>
      </c>
      <c r="FG198" s="3">
        <f t="shared" ref="FG198:FG261" si="158">(FH198*FH$2+FK198*FK$2+FL198*FL$2+FM198*FM$2+FN198*FN$2+FO198*FO$2+FP198*FP$2+FQ198*FQ$2+FU198*FU$2+FV198*FV$2+FW198*FW$2+FZ198*FZ$2)/1000+(FI198*FI$2+FJ198*FJ$2+FR198*FR$2+FS198*FS$2+FT198*FT$2+FX198*FX$2+FY198*FY$2+GA198*GA$2)/1000000</f>
        <v>0</v>
      </c>
      <c r="FH198" s="3">
        <f t="shared" ref="FH198:FH261" si="159">1000*(CH198*$CG198+DD198*$DC198)/100</f>
        <v>0</v>
      </c>
      <c r="FI198" s="3">
        <f t="shared" si="135"/>
        <v>0</v>
      </c>
      <c r="FJ198" s="3">
        <f t="shared" si="135"/>
        <v>0</v>
      </c>
      <c r="FK198" s="3">
        <f t="shared" si="146"/>
        <v>0</v>
      </c>
      <c r="FL198" s="3">
        <f t="shared" si="146"/>
        <v>0</v>
      </c>
      <c r="FM198" s="3">
        <f t="shared" si="146"/>
        <v>0</v>
      </c>
      <c r="FN198" s="3">
        <f t="shared" si="145"/>
        <v>0</v>
      </c>
      <c r="FO198" s="3">
        <f t="shared" si="145"/>
        <v>0</v>
      </c>
      <c r="FP198" s="3">
        <f t="shared" si="145"/>
        <v>0</v>
      </c>
      <c r="FQ198" s="3">
        <f t="shared" si="145"/>
        <v>0</v>
      </c>
      <c r="FR198" s="3">
        <f t="shared" si="136"/>
        <v>0</v>
      </c>
      <c r="FS198" s="3">
        <f t="shared" si="136"/>
        <v>0</v>
      </c>
      <c r="FT198" s="3">
        <f t="shared" si="136"/>
        <v>0</v>
      </c>
      <c r="FU198" s="3">
        <f t="shared" si="137"/>
        <v>0</v>
      </c>
      <c r="FV198" s="3">
        <f t="shared" si="137"/>
        <v>0</v>
      </c>
      <c r="FW198" s="3">
        <f t="shared" si="137"/>
        <v>0</v>
      </c>
      <c r="FX198" s="3">
        <f t="shared" si="138"/>
        <v>0</v>
      </c>
      <c r="FY198" s="3">
        <f t="shared" si="139"/>
        <v>0</v>
      </c>
      <c r="FZ198" s="3">
        <f t="shared" si="140"/>
        <v>0</v>
      </c>
      <c r="GA198" s="3">
        <f t="shared" si="141"/>
        <v>0</v>
      </c>
      <c r="GB198" s="41" t="s">
        <v>0</v>
      </c>
      <c r="GC198" s="41">
        <f t="shared" ref="GC198:GC261" si="160">S198+AO198+BK198</f>
        <v>43.37</v>
      </c>
      <c r="GD198" s="4">
        <f t="shared" ref="GD198:GD261" si="161">(S198*AB198+AO198*AX198+BK198*BT198)/GC198</f>
        <v>1.2</v>
      </c>
      <c r="GE198" s="41">
        <f t="shared" si="143"/>
        <v>52.043999999999997</v>
      </c>
      <c r="GF198" s="3"/>
      <c r="GI198" s="41" t="s">
        <v>0</v>
      </c>
    </row>
    <row r="199" spans="1:191" x14ac:dyDescent="0.55000000000000004">
      <c r="A199" s="41" t="s">
        <v>1299</v>
      </c>
      <c r="B199" s="41" t="s">
        <v>125</v>
      </c>
      <c r="C199" s="41" t="s">
        <v>69</v>
      </c>
      <c r="D199" s="41" t="s">
        <v>66</v>
      </c>
      <c r="E199" s="41" t="s">
        <v>1791</v>
      </c>
      <c r="F199" s="41">
        <v>0</v>
      </c>
      <c r="G199" s="41" t="s">
        <v>113</v>
      </c>
      <c r="H199" s="41">
        <v>8.5800000000000008E-3</v>
      </c>
      <c r="I199" s="41">
        <v>0.42</v>
      </c>
      <c r="J199" s="41">
        <v>2.4E-2</v>
      </c>
      <c r="K199" s="41">
        <v>0</v>
      </c>
      <c r="L199" s="41">
        <v>0</v>
      </c>
      <c r="M199" s="41" t="s">
        <v>417</v>
      </c>
      <c r="N199" s="41" t="s">
        <v>418</v>
      </c>
      <c r="O199" s="41" t="s">
        <v>1791</v>
      </c>
      <c r="P199" s="41" t="s">
        <v>1935</v>
      </c>
      <c r="Q199" s="41" t="s">
        <v>1935</v>
      </c>
      <c r="S199" s="41">
        <v>0.78</v>
      </c>
      <c r="AB199" s="41">
        <v>1.1000000000000001</v>
      </c>
      <c r="AC199" s="41">
        <v>0.06</v>
      </c>
      <c r="AH199" s="41">
        <v>23</v>
      </c>
      <c r="AI199" s="41">
        <v>30</v>
      </c>
      <c r="AO199" s="7">
        <v>42</v>
      </c>
      <c r="AP199" s="7"/>
      <c r="AQ199" s="7"/>
      <c r="AR199" s="7"/>
      <c r="AS199" s="7"/>
      <c r="AT199" s="7"/>
      <c r="AU199" s="7"/>
      <c r="AV199" s="7"/>
      <c r="AW199" s="7"/>
      <c r="AX199" s="81">
        <v>1</v>
      </c>
      <c r="AY199" s="7">
        <v>0.05</v>
      </c>
      <c r="AZ199" s="7"/>
      <c r="BA199" s="7"/>
      <c r="BB199" s="7"/>
      <c r="BC199" s="7"/>
      <c r="BD199" s="7">
        <v>22</v>
      </c>
      <c r="BE199" s="7">
        <v>29</v>
      </c>
      <c r="BF199" s="7"/>
      <c r="BG199" s="7"/>
      <c r="BK199" s="41">
        <v>2.4</v>
      </c>
      <c r="BL199" s="7"/>
      <c r="BM199" s="7"/>
      <c r="BN199" s="7"/>
      <c r="BO199" s="7"/>
      <c r="BP199" s="7"/>
      <c r="BQ199" s="7"/>
      <c r="BR199" s="7"/>
      <c r="BS199" s="7"/>
      <c r="BT199" s="81">
        <v>1</v>
      </c>
      <c r="BU199" s="7">
        <v>0.04</v>
      </c>
      <c r="BV199" s="7"/>
      <c r="BW199" s="7"/>
      <c r="BX199" s="7"/>
      <c r="BY199" s="7"/>
      <c r="BZ199" s="7">
        <v>20</v>
      </c>
      <c r="CA199" s="7">
        <v>33</v>
      </c>
      <c r="CB199" s="7"/>
      <c r="CC199" s="7"/>
      <c r="CD199" s="7"/>
      <c r="CG199" s="41">
        <v>0</v>
      </c>
      <c r="DC199" s="41">
        <v>0</v>
      </c>
      <c r="DY199" s="7" t="s">
        <v>1880</v>
      </c>
      <c r="DZ199" s="7">
        <f t="shared" si="155"/>
        <v>1.0017264276228419</v>
      </c>
      <c r="EA199" s="41" t="s">
        <v>419</v>
      </c>
      <c r="EB199" s="41" t="s">
        <v>0</v>
      </c>
      <c r="EC199" s="41">
        <f t="shared" si="147"/>
        <v>8.5800000000000008E-3</v>
      </c>
      <c r="ED199" s="41">
        <f t="shared" si="148"/>
        <v>0.42</v>
      </c>
      <c r="EE199" s="41">
        <f t="shared" si="149"/>
        <v>2.4E-2</v>
      </c>
      <c r="EF199" s="41">
        <f t="shared" si="150"/>
        <v>0</v>
      </c>
      <c r="EG199" s="41">
        <f t="shared" si="151"/>
        <v>0</v>
      </c>
      <c r="EI199" s="5">
        <f t="shared" ref="EI199:EI262" si="162">EJ199/(S199+AO199+BK199)</f>
        <v>190.46462692058429</v>
      </c>
      <c r="EJ199" s="3">
        <f t="shared" si="156"/>
        <v>8605.191844271998</v>
      </c>
      <c r="EK199" s="3">
        <f t="shared" ref="EK199:EK262" si="163">1000*(T199*S199+AP199*AO199+BL199*BK199)/100</f>
        <v>0</v>
      </c>
      <c r="EL199" s="3">
        <f t="shared" ref="EL199:EL262" si="164">(U199*S199+AQ199*AO199+BM199*BK199)</f>
        <v>0</v>
      </c>
      <c r="EM199" s="3">
        <f t="shared" ref="EM199:EM262" si="165">(V199*S199+AR199*AO199+BN199*BK199)</f>
        <v>0</v>
      </c>
      <c r="EN199" s="3">
        <f t="shared" ref="EN199:EN262" si="166">1000*(W199*S199+AS199*AO199+BO199*BK199)/100</f>
        <v>0</v>
      </c>
      <c r="EO199" s="3">
        <f t="shared" ref="EO199:EO262" si="167">1000*(X199*S199+AT199*AO199+BP199*BK199)/100</f>
        <v>0</v>
      </c>
      <c r="EP199" s="3">
        <f t="shared" ref="EP199:EP262" si="168">1000*(Y199*S199+AU199*AO199+BQ199*BK199)/100</f>
        <v>0</v>
      </c>
      <c r="EQ199" s="3">
        <f t="shared" ref="EQ199:EQ262" si="169">1000*(Z199*S199+AV199*AO199+BR199*BK199)/100</f>
        <v>0</v>
      </c>
      <c r="ER199" s="3">
        <f t="shared" ref="ER199:ER262" si="170">1000*(AA199*S199+AW199*AO199+BS199*BK199)/100</f>
        <v>0</v>
      </c>
      <c r="ES199" s="3">
        <f t="shared" ref="ES199:ES262" si="171">1000*(AB199*S199+AX199*AO199+BT199*BK199)/100</f>
        <v>452.57999999999993</v>
      </c>
      <c r="ET199" s="3">
        <f t="shared" ref="ET199:ET262" si="172">1000*(AC199*S199+AY199*AO199+BU199*BK199)/100</f>
        <v>22.428000000000001</v>
      </c>
      <c r="EU199" s="3">
        <f t="shared" ref="EU199:EU262" si="173">(AD199*S199+AZ199*AO199+BV199*BK199)</f>
        <v>0</v>
      </c>
      <c r="EV199" s="3">
        <f t="shared" ref="EV199:EV262" si="174">(AE199*S199+BA199*AO199+BW199*BK199)</f>
        <v>0</v>
      </c>
      <c r="EW199" s="3">
        <f t="shared" ref="EW199:EW262" si="175">(AF199*S199+BB199*AO199+BX199*BK199)</f>
        <v>0</v>
      </c>
      <c r="EX199" s="3">
        <f t="shared" ref="EX199:EX262" si="176">1000*(AG199*S199+BC199*AO199+BY199*BK199)/100</f>
        <v>0</v>
      </c>
      <c r="EY199" s="3">
        <f t="shared" ref="EY199:EY262" si="177">1000*(AH199*S199+BD199*AO199+BZ199*BK199)/100</f>
        <v>9899.4</v>
      </c>
      <c r="EZ199" s="3">
        <f t="shared" ref="EZ199:EZ262" si="178">1000*(AI199*S199+BE199*AO199+CA199*BK199)/100</f>
        <v>13206.000000000002</v>
      </c>
      <c r="FA199" s="3">
        <f t="shared" ref="FA199:FA262" si="179">(AJ199*S199+BF199*AO199+CB199*BK199)</f>
        <v>0</v>
      </c>
      <c r="FB199" s="3">
        <f t="shared" ref="FB199:FB262" si="180">(AL199*S199+BH199*AO199+CD199*BK199)</f>
        <v>0</v>
      </c>
      <c r="FC199" s="3">
        <f t="shared" si="157"/>
        <v>0</v>
      </c>
      <c r="FD199" s="41">
        <f t="shared" ref="FD199:FD262" si="181">(AN199*S199+BJ199*AO199+CF199*BK199)</f>
        <v>0</v>
      </c>
      <c r="FG199" s="3">
        <f t="shared" si="158"/>
        <v>0</v>
      </c>
      <c r="FH199" s="3">
        <f t="shared" si="159"/>
        <v>0</v>
      </c>
      <c r="FI199" s="3">
        <f t="shared" ref="FI199:FJ262" si="182">(CI199*$CG199+DE199*$DC199)</f>
        <v>0</v>
      </c>
      <c r="FJ199" s="3">
        <f t="shared" si="182"/>
        <v>0</v>
      </c>
      <c r="FK199" s="3">
        <f t="shared" si="146"/>
        <v>0</v>
      </c>
      <c r="FL199" s="3">
        <f t="shared" si="146"/>
        <v>0</v>
      </c>
      <c r="FM199" s="3">
        <f t="shared" si="146"/>
        <v>0</v>
      </c>
      <c r="FN199" s="3">
        <f t="shared" si="145"/>
        <v>0</v>
      </c>
      <c r="FO199" s="3">
        <f t="shared" si="145"/>
        <v>0</v>
      </c>
      <c r="FP199" s="3">
        <f t="shared" si="145"/>
        <v>0</v>
      </c>
      <c r="FQ199" s="3">
        <f t="shared" si="145"/>
        <v>0</v>
      </c>
      <c r="FR199" s="3">
        <f t="shared" ref="FR199:FT262" si="183">(CR199*$CG199+DN199*$DC199)</f>
        <v>0</v>
      </c>
      <c r="FS199" s="3">
        <f t="shared" si="183"/>
        <v>0</v>
      </c>
      <c r="FT199" s="3">
        <f t="shared" si="183"/>
        <v>0</v>
      </c>
      <c r="FU199" s="3">
        <f t="shared" ref="FU199:FW262" si="184">1000*(CU199*$CG199+DQ199*$DC199)/100</f>
        <v>0</v>
      </c>
      <c r="FV199" s="3">
        <f t="shared" si="184"/>
        <v>0</v>
      </c>
      <c r="FW199" s="3">
        <f t="shared" si="184"/>
        <v>0</v>
      </c>
      <c r="FX199" s="3">
        <f t="shared" ref="FX199:FX262" si="185">(CX199*$CG199+DT199*$DC199)</f>
        <v>0</v>
      </c>
      <c r="FY199" s="3">
        <f t="shared" ref="FY199:FY262" si="186">(CZ199*$CG199+DV199*$DC199)</f>
        <v>0</v>
      </c>
      <c r="FZ199" s="3">
        <f t="shared" ref="FZ199:FZ262" si="187">1000*(DA199*$CG199+DW199*$DC199)/100</f>
        <v>0</v>
      </c>
      <c r="GA199" s="3">
        <f t="shared" ref="GA199:GA262" si="188">(DB199*$CG199+DX199*$DC199)</f>
        <v>0</v>
      </c>
      <c r="GB199" s="41" t="s">
        <v>0</v>
      </c>
      <c r="GC199" s="41">
        <f t="shared" si="160"/>
        <v>45.18</v>
      </c>
      <c r="GD199" s="4">
        <f t="shared" si="161"/>
        <v>1.0017264276228419</v>
      </c>
      <c r="GE199" s="41">
        <f t="shared" si="143"/>
        <v>45.257999999999996</v>
      </c>
      <c r="GF199" s="3"/>
      <c r="GI199" s="41" t="s">
        <v>0</v>
      </c>
    </row>
    <row r="200" spans="1:191" x14ac:dyDescent="0.55000000000000004">
      <c r="A200" s="41" t="s">
        <v>1300</v>
      </c>
      <c r="B200" s="41" t="s">
        <v>125</v>
      </c>
      <c r="C200" s="41" t="s">
        <v>61</v>
      </c>
      <c r="D200" s="41" t="s">
        <v>66</v>
      </c>
      <c r="E200" s="41" t="s">
        <v>1791</v>
      </c>
      <c r="F200" s="41">
        <v>0</v>
      </c>
      <c r="G200" s="41" t="s">
        <v>100</v>
      </c>
      <c r="H200" s="41">
        <v>0</v>
      </c>
      <c r="I200" s="41">
        <v>0.41176070000000004</v>
      </c>
      <c r="J200" s="41">
        <v>2.9455799999999997E-2</v>
      </c>
      <c r="K200" s="41">
        <v>0</v>
      </c>
      <c r="L200" s="41">
        <v>0.3385185</v>
      </c>
      <c r="M200" s="41" t="s">
        <v>389</v>
      </c>
      <c r="N200" s="41" t="s">
        <v>390</v>
      </c>
      <c r="O200" s="41" t="s">
        <v>1791</v>
      </c>
      <c r="P200" s="41" t="s">
        <v>1902</v>
      </c>
      <c r="Q200" s="41" t="s">
        <v>1902</v>
      </c>
      <c r="S200" s="41">
        <v>0</v>
      </c>
      <c r="AO200" s="82">
        <f>(18.818+12.879)-((18.818+12.879)*(BG200/100))</f>
        <v>14.583000000000006</v>
      </c>
      <c r="AP200" s="7"/>
      <c r="AQ200" s="7"/>
      <c r="AR200" s="7"/>
      <c r="AS200" s="7"/>
      <c r="AT200" s="7"/>
      <c r="AU200" s="7"/>
      <c r="AV200" s="7"/>
      <c r="AW200" s="7"/>
      <c r="AX200" s="82">
        <f>(1.36*18.818+1.21*12.879)/AO200</f>
        <v>2.8235664815195767</v>
      </c>
      <c r="AY200" s="7"/>
      <c r="AZ200" s="7"/>
      <c r="BA200" s="7"/>
      <c r="BB200" s="7"/>
      <c r="BC200" s="7"/>
      <c r="BD200" s="82">
        <f>(12.85*18.818+34.25*12.879)/AO200</f>
        <v>46.829668106699565</v>
      </c>
      <c r="BE200" s="7"/>
      <c r="BF200" s="7"/>
      <c r="BG200" s="82">
        <f>100*((28.96+19.851)-(18.818+12.879))/(18.818+12.879)</f>
        <v>53.992491402971872</v>
      </c>
      <c r="BK200" s="4">
        <f>(1.916+0.567)-((1.916+0.567)*(CC200/100))</f>
        <v>1.145999999999999</v>
      </c>
      <c r="BL200" s="7"/>
      <c r="BM200" s="7"/>
      <c r="BN200" s="7"/>
      <c r="BO200" s="7"/>
      <c r="BP200" s="7"/>
      <c r="BQ200" s="7"/>
      <c r="BR200" s="7"/>
      <c r="BS200" s="7"/>
      <c r="BT200" s="82">
        <f>(1.2*1.916+1.14*0.567)/BK200</f>
        <v>2.5703141361256563</v>
      </c>
      <c r="BU200" s="7"/>
      <c r="BV200" s="7"/>
      <c r="BW200" s="7"/>
      <c r="BX200" s="7"/>
      <c r="BY200" s="7"/>
      <c r="BZ200" s="82">
        <f>(13.73*1.916+30.99*0.567)/BK200</f>
        <v>38.287966841186766</v>
      </c>
      <c r="CA200" s="7"/>
      <c r="CB200" s="7"/>
      <c r="CC200" s="82">
        <f>100*((2.947+0.873)-(1.916+0.567))/(1.916+0.567)</f>
        <v>53.846153846153882</v>
      </c>
      <c r="CD200" s="7"/>
      <c r="CG200" s="41">
        <v>0</v>
      </c>
      <c r="DC200" s="4">
        <f>(12.82+12.395)-((12.82+12.395)*(DU200/100))</f>
        <v>11.636999999999999</v>
      </c>
      <c r="DL200" s="4">
        <f>(1.49*12.82+1.19*12.395)/DC200</f>
        <v>2.9089842742974996</v>
      </c>
      <c r="DR200" s="4">
        <f>(17.21*12.82+27.42*12.395)/DC200</f>
        <v>48.165601099939856</v>
      </c>
      <c r="DU200" s="4">
        <f>100*((19.723+19.07)-(12.82+12.395))/(12.82+12.395)</f>
        <v>53.848899464604401</v>
      </c>
      <c r="DY200" s="7" t="s">
        <v>1880</v>
      </c>
      <c r="DZ200" s="7">
        <f t="shared" si="155"/>
        <v>2.8051147561828462</v>
      </c>
      <c r="EA200" s="41" t="s">
        <v>64</v>
      </c>
      <c r="EB200" s="41" t="s">
        <v>0</v>
      </c>
      <c r="EC200" s="41">
        <f t="shared" si="147"/>
        <v>0</v>
      </c>
      <c r="ED200" s="41">
        <f t="shared" si="148"/>
        <v>0.41176070000000004</v>
      </c>
      <c r="EE200" s="41">
        <f t="shared" si="149"/>
        <v>2.9455799999999997E-2</v>
      </c>
      <c r="EF200" s="41">
        <f t="shared" si="150"/>
        <v>0</v>
      </c>
      <c r="EG200" s="41">
        <f t="shared" si="151"/>
        <v>0.3385185</v>
      </c>
      <c r="EI200" s="5">
        <f t="shared" si="162"/>
        <v>410.83556404094338</v>
      </c>
      <c r="EJ200" s="3">
        <f t="shared" si="156"/>
        <v>6462.0325868</v>
      </c>
      <c r="EK200" s="3">
        <f t="shared" si="163"/>
        <v>0</v>
      </c>
      <c r="EL200" s="3">
        <f t="shared" si="164"/>
        <v>0</v>
      </c>
      <c r="EM200" s="3">
        <f t="shared" si="165"/>
        <v>0</v>
      </c>
      <c r="EN200" s="3">
        <f t="shared" si="166"/>
        <v>0</v>
      </c>
      <c r="EO200" s="3">
        <f t="shared" si="167"/>
        <v>0</v>
      </c>
      <c r="EP200" s="3">
        <f t="shared" si="168"/>
        <v>0</v>
      </c>
      <c r="EQ200" s="3">
        <f t="shared" si="169"/>
        <v>0</v>
      </c>
      <c r="ER200" s="3">
        <f t="shared" si="170"/>
        <v>0</v>
      </c>
      <c r="ES200" s="3">
        <f t="shared" si="171"/>
        <v>441.2165</v>
      </c>
      <c r="ET200" s="3">
        <f t="shared" si="172"/>
        <v>0</v>
      </c>
      <c r="EU200" s="3">
        <f t="shared" si="173"/>
        <v>0</v>
      </c>
      <c r="EV200" s="3">
        <f t="shared" si="174"/>
        <v>0</v>
      </c>
      <c r="EW200" s="3">
        <f t="shared" si="175"/>
        <v>0</v>
      </c>
      <c r="EX200" s="3">
        <f t="shared" si="176"/>
        <v>0</v>
      </c>
      <c r="EY200" s="3">
        <f t="shared" si="177"/>
        <v>7267.9506000000001</v>
      </c>
      <c r="EZ200" s="3">
        <f t="shared" si="178"/>
        <v>0</v>
      </c>
      <c r="FA200" s="3">
        <f t="shared" si="179"/>
        <v>0</v>
      </c>
      <c r="FB200" s="3">
        <f t="shared" si="180"/>
        <v>0</v>
      </c>
      <c r="FC200" s="3">
        <f t="shared" si="157"/>
        <v>0</v>
      </c>
      <c r="FD200" s="41">
        <f t="shared" si="181"/>
        <v>0</v>
      </c>
      <c r="FF200" s="5">
        <f>FG200/(CG200+DC200)</f>
        <v>426.27820675431809</v>
      </c>
      <c r="FG200" s="3">
        <f t="shared" si="158"/>
        <v>4960.5994919999994</v>
      </c>
      <c r="FH200" s="3">
        <f t="shared" si="159"/>
        <v>0</v>
      </c>
      <c r="FI200" s="3">
        <f t="shared" si="182"/>
        <v>0</v>
      </c>
      <c r="FJ200" s="3">
        <f t="shared" si="182"/>
        <v>0</v>
      </c>
      <c r="FK200" s="3">
        <f t="shared" si="146"/>
        <v>0</v>
      </c>
      <c r="FL200" s="3">
        <f t="shared" si="146"/>
        <v>0</v>
      </c>
      <c r="FM200" s="3">
        <f t="shared" si="146"/>
        <v>0</v>
      </c>
      <c r="FN200" s="3">
        <f t="shared" si="145"/>
        <v>0</v>
      </c>
      <c r="FO200" s="3">
        <f t="shared" si="145"/>
        <v>0</v>
      </c>
      <c r="FP200" s="3">
        <f t="shared" si="145"/>
        <v>338.51849999999996</v>
      </c>
      <c r="FQ200" s="3">
        <f t="shared" si="145"/>
        <v>0</v>
      </c>
      <c r="FR200" s="3">
        <f t="shared" si="183"/>
        <v>0</v>
      </c>
      <c r="FS200" s="3">
        <f t="shared" si="183"/>
        <v>0</v>
      </c>
      <c r="FT200" s="3">
        <f t="shared" si="183"/>
        <v>0</v>
      </c>
      <c r="FU200" s="3">
        <f t="shared" si="184"/>
        <v>0</v>
      </c>
      <c r="FV200" s="3">
        <f t="shared" si="184"/>
        <v>5605.0309999999999</v>
      </c>
      <c r="FW200" s="3">
        <f t="shared" si="184"/>
        <v>0</v>
      </c>
      <c r="FX200" s="3">
        <f t="shared" si="185"/>
        <v>0</v>
      </c>
      <c r="FY200" s="3">
        <f t="shared" si="186"/>
        <v>0</v>
      </c>
      <c r="FZ200" s="3">
        <f t="shared" si="187"/>
        <v>0</v>
      </c>
      <c r="GA200" s="3">
        <f t="shared" si="188"/>
        <v>0</v>
      </c>
      <c r="GB200" s="41" t="s">
        <v>0</v>
      </c>
      <c r="GC200" s="41">
        <f t="shared" si="160"/>
        <v>15.729000000000005</v>
      </c>
      <c r="GD200" s="4">
        <f t="shared" si="161"/>
        <v>2.8051147561828462</v>
      </c>
      <c r="GE200" s="41">
        <f t="shared" si="143"/>
        <v>44.121650000000002</v>
      </c>
      <c r="GF200" s="3">
        <f>CG200+DC200</f>
        <v>11.636999999999999</v>
      </c>
      <c r="GG200" s="4">
        <f>(CG200*CP200+DC200*DL200)/GF200</f>
        <v>2.9089842742974996</v>
      </c>
      <c r="GH200" s="41">
        <f>GF200*GG200</f>
        <v>33.851849999999999</v>
      </c>
      <c r="GI200" s="41" t="s">
        <v>0</v>
      </c>
    </row>
    <row r="201" spans="1:191" x14ac:dyDescent="0.55000000000000004">
      <c r="A201" s="41" t="s">
        <v>1301</v>
      </c>
      <c r="B201" s="41" t="s">
        <v>125</v>
      </c>
      <c r="C201" s="41" t="s">
        <v>61</v>
      </c>
      <c r="D201" s="41" t="s">
        <v>66</v>
      </c>
      <c r="E201" s="41" t="s">
        <v>1791</v>
      </c>
      <c r="F201" s="41">
        <v>0</v>
      </c>
      <c r="G201" s="41" t="s">
        <v>100</v>
      </c>
      <c r="H201" s="41">
        <v>0</v>
      </c>
      <c r="I201" s="41">
        <v>0.34731259200000003</v>
      </c>
      <c r="J201" s="41">
        <v>3.7664380000000004E-2</v>
      </c>
      <c r="K201" s="41">
        <v>0</v>
      </c>
      <c r="L201" s="41">
        <v>0</v>
      </c>
      <c r="M201" s="41" t="s">
        <v>436</v>
      </c>
      <c r="N201" s="41" t="s">
        <v>437</v>
      </c>
      <c r="O201" s="41" t="s">
        <v>1791</v>
      </c>
      <c r="P201" s="41" t="s">
        <v>1938</v>
      </c>
      <c r="S201" s="41">
        <v>0</v>
      </c>
      <c r="AK201" s="5">
        <f>100*(63.657-39.46734)/63.657</f>
        <v>37.999999999999993</v>
      </c>
      <c r="AO201" s="82">
        <v>39.46734</v>
      </c>
      <c r="AP201" s="7"/>
      <c r="AQ201" s="7"/>
      <c r="AR201" s="7"/>
      <c r="AS201" s="7"/>
      <c r="AT201" s="7"/>
      <c r="AU201" s="7"/>
      <c r="AV201" s="7"/>
      <c r="AW201" s="7"/>
      <c r="AX201" s="7">
        <v>0.88</v>
      </c>
      <c r="AY201" s="7"/>
      <c r="AZ201" s="7"/>
      <c r="BA201" s="7"/>
      <c r="BB201" s="7"/>
      <c r="BC201" s="7"/>
      <c r="BD201" s="7">
        <v>44.23</v>
      </c>
      <c r="BE201" s="7"/>
      <c r="BF201" s="7"/>
      <c r="BG201" s="81">
        <f>100*(4.673-2.89726)/4.673</f>
        <v>37.999999999999993</v>
      </c>
      <c r="BK201" s="4">
        <v>2.8972600000000002</v>
      </c>
      <c r="BL201" s="7"/>
      <c r="BM201" s="7"/>
      <c r="BN201" s="7"/>
      <c r="BO201" s="7"/>
      <c r="BP201" s="7"/>
      <c r="BQ201" s="7"/>
      <c r="BR201" s="7"/>
      <c r="BS201" s="7"/>
      <c r="BT201" s="82">
        <v>1.3</v>
      </c>
      <c r="BU201" s="7"/>
      <c r="BV201" s="7"/>
      <c r="BW201" s="7"/>
      <c r="BX201" s="7"/>
      <c r="BY201" s="7"/>
      <c r="BZ201" s="82">
        <v>12.9</v>
      </c>
      <c r="CA201" s="7"/>
      <c r="CB201" s="7"/>
      <c r="CC201" s="7"/>
      <c r="CD201" s="7"/>
      <c r="CG201" s="41">
        <v>0</v>
      </c>
      <c r="DC201" s="41">
        <v>0</v>
      </c>
      <c r="DY201" s="7" t="s">
        <v>1880</v>
      </c>
      <c r="DZ201" s="7">
        <f t="shared" si="155"/>
        <v>0.90872325479291682</v>
      </c>
      <c r="EA201" s="41" t="s">
        <v>438</v>
      </c>
      <c r="EB201" s="41" t="s">
        <v>0</v>
      </c>
      <c r="EC201" s="41">
        <f t="shared" si="147"/>
        <v>0</v>
      </c>
      <c r="ED201" s="41">
        <f t="shared" si="148"/>
        <v>0.34731259200000003</v>
      </c>
      <c r="EE201" s="41">
        <f t="shared" si="149"/>
        <v>3.7664380000000004E-2</v>
      </c>
      <c r="EF201" s="41">
        <f t="shared" si="150"/>
        <v>0</v>
      </c>
      <c r="EG201" s="41">
        <f t="shared" si="151"/>
        <v>0</v>
      </c>
      <c r="EI201" s="5">
        <f t="shared" si="162"/>
        <v>158.31123286550562</v>
      </c>
      <c r="EJ201" s="3">
        <f t="shared" si="156"/>
        <v>6706.792055854</v>
      </c>
      <c r="EK201" s="3">
        <f t="shared" si="163"/>
        <v>0</v>
      </c>
      <c r="EL201" s="3">
        <f t="shared" si="164"/>
        <v>0</v>
      </c>
      <c r="EM201" s="3">
        <f t="shared" si="165"/>
        <v>0</v>
      </c>
      <c r="EN201" s="3">
        <f t="shared" si="166"/>
        <v>0</v>
      </c>
      <c r="EO201" s="3">
        <f t="shared" si="167"/>
        <v>0</v>
      </c>
      <c r="EP201" s="3">
        <f t="shared" si="168"/>
        <v>0</v>
      </c>
      <c r="EQ201" s="3">
        <f t="shared" si="169"/>
        <v>0</v>
      </c>
      <c r="ER201" s="3">
        <f t="shared" si="170"/>
        <v>0</v>
      </c>
      <c r="ES201" s="3">
        <f t="shared" si="171"/>
        <v>384.97697200000005</v>
      </c>
      <c r="ET201" s="3">
        <f t="shared" si="172"/>
        <v>0</v>
      </c>
      <c r="EU201" s="3">
        <f t="shared" si="173"/>
        <v>0</v>
      </c>
      <c r="EV201" s="3">
        <f t="shared" si="174"/>
        <v>0</v>
      </c>
      <c r="EW201" s="3">
        <f t="shared" si="175"/>
        <v>0</v>
      </c>
      <c r="EX201" s="3">
        <f t="shared" si="176"/>
        <v>0</v>
      </c>
      <c r="EY201" s="3">
        <f t="shared" si="177"/>
        <v>17830.151021999998</v>
      </c>
      <c r="EZ201" s="3">
        <f t="shared" si="178"/>
        <v>0</v>
      </c>
      <c r="FA201" s="3">
        <f t="shared" si="179"/>
        <v>0</v>
      </c>
      <c r="FB201" s="3">
        <f t="shared" si="180"/>
        <v>0</v>
      </c>
      <c r="FC201" s="3">
        <f t="shared" si="157"/>
        <v>0</v>
      </c>
      <c r="FD201" s="41">
        <f t="shared" si="181"/>
        <v>0</v>
      </c>
      <c r="FG201" s="3">
        <f t="shared" si="158"/>
        <v>0</v>
      </c>
      <c r="FH201" s="3">
        <f t="shared" si="159"/>
        <v>0</v>
      </c>
      <c r="FI201" s="3">
        <f t="shared" si="182"/>
        <v>0</v>
      </c>
      <c r="FJ201" s="3">
        <f t="shared" si="182"/>
        <v>0</v>
      </c>
      <c r="FK201" s="3">
        <f t="shared" si="146"/>
        <v>0</v>
      </c>
      <c r="FL201" s="3">
        <f t="shared" si="146"/>
        <v>0</v>
      </c>
      <c r="FM201" s="3">
        <f t="shared" si="146"/>
        <v>0</v>
      </c>
      <c r="FN201" s="3">
        <f t="shared" si="145"/>
        <v>0</v>
      </c>
      <c r="FO201" s="3">
        <f t="shared" si="145"/>
        <v>0</v>
      </c>
      <c r="FP201" s="3">
        <f t="shared" si="145"/>
        <v>0</v>
      </c>
      <c r="FQ201" s="3">
        <f t="shared" si="145"/>
        <v>0</v>
      </c>
      <c r="FR201" s="3">
        <f t="shared" si="183"/>
        <v>0</v>
      </c>
      <c r="FS201" s="3">
        <f t="shared" si="183"/>
        <v>0</v>
      </c>
      <c r="FT201" s="3">
        <f t="shared" si="183"/>
        <v>0</v>
      </c>
      <c r="FU201" s="3">
        <f t="shared" si="184"/>
        <v>0</v>
      </c>
      <c r="FV201" s="3">
        <f t="shared" si="184"/>
        <v>0</v>
      </c>
      <c r="FW201" s="3">
        <f t="shared" si="184"/>
        <v>0</v>
      </c>
      <c r="FX201" s="3">
        <f t="shared" si="185"/>
        <v>0</v>
      </c>
      <c r="FY201" s="3">
        <f t="shared" si="186"/>
        <v>0</v>
      </c>
      <c r="FZ201" s="3">
        <f t="shared" si="187"/>
        <v>0</v>
      </c>
      <c r="GA201" s="3">
        <f t="shared" si="188"/>
        <v>0</v>
      </c>
      <c r="GB201" s="41" t="s">
        <v>0</v>
      </c>
      <c r="GC201" s="41">
        <f t="shared" si="160"/>
        <v>42.364600000000003</v>
      </c>
      <c r="GD201" s="4">
        <f t="shared" si="161"/>
        <v>0.90872325479291682</v>
      </c>
      <c r="GE201" s="41">
        <f t="shared" si="143"/>
        <v>38.497697200000005</v>
      </c>
      <c r="GF201" s="3"/>
      <c r="GI201" s="41" t="s">
        <v>0</v>
      </c>
    </row>
    <row r="202" spans="1:191" x14ac:dyDescent="0.55000000000000004">
      <c r="A202" s="41" t="s">
        <v>1302</v>
      </c>
      <c r="B202" s="41" t="s">
        <v>125</v>
      </c>
      <c r="C202" s="41" t="s">
        <v>87</v>
      </c>
      <c r="D202" s="41" t="s">
        <v>66</v>
      </c>
      <c r="E202" s="41" t="s">
        <v>1791</v>
      </c>
      <c r="F202" s="41">
        <v>0</v>
      </c>
      <c r="G202" s="41" t="s">
        <v>113</v>
      </c>
      <c r="H202" s="41">
        <v>0</v>
      </c>
      <c r="I202" s="41">
        <v>0.3445120000000001</v>
      </c>
      <c r="J202" s="41">
        <v>0</v>
      </c>
      <c r="K202" s="41">
        <v>0</v>
      </c>
      <c r="L202" s="41">
        <v>0</v>
      </c>
      <c r="M202" s="41" t="s">
        <v>414</v>
      </c>
      <c r="N202" s="41" t="s">
        <v>79</v>
      </c>
      <c r="O202" s="41" t="s">
        <v>1791</v>
      </c>
      <c r="P202" s="41" t="s">
        <v>1906</v>
      </c>
      <c r="Q202" s="41" t="s">
        <v>1906</v>
      </c>
      <c r="S202" s="41">
        <v>0</v>
      </c>
      <c r="AO202" s="7">
        <v>30.76</v>
      </c>
      <c r="AP202" s="7"/>
      <c r="AQ202" s="7"/>
      <c r="AR202" s="7"/>
      <c r="AS202" s="7"/>
      <c r="AT202" s="7"/>
      <c r="AU202" s="7"/>
      <c r="AV202" s="7"/>
      <c r="AW202" s="7"/>
      <c r="AX202" s="7">
        <v>1.1200000000000001</v>
      </c>
      <c r="AY202" s="7">
        <v>0.05</v>
      </c>
      <c r="AZ202" s="7"/>
      <c r="BA202" s="7"/>
      <c r="BB202" s="7"/>
      <c r="BC202" s="7"/>
      <c r="BD202" s="7"/>
      <c r="BE202" s="7"/>
      <c r="BF202" s="7"/>
      <c r="BG202" s="7"/>
      <c r="BK202" s="41">
        <v>0</v>
      </c>
      <c r="BL202" s="7"/>
      <c r="BM202" s="7"/>
      <c r="BN202" s="7"/>
      <c r="BO202" s="7"/>
      <c r="BP202" s="7"/>
      <c r="BQ202" s="7"/>
      <c r="BR202" s="7"/>
      <c r="BS202" s="7"/>
      <c r="BT202" s="7"/>
      <c r="BU202" s="7"/>
      <c r="BV202" s="7"/>
      <c r="BW202" s="7"/>
      <c r="BX202" s="7"/>
      <c r="BY202" s="7"/>
      <c r="BZ202" s="7"/>
      <c r="CA202" s="7"/>
      <c r="CB202" s="7"/>
      <c r="CC202" s="7"/>
      <c r="CD202" s="7"/>
      <c r="CG202" s="41">
        <v>0</v>
      </c>
      <c r="DC202" s="41">
        <v>0</v>
      </c>
      <c r="DY202" s="7" t="s">
        <v>1880</v>
      </c>
      <c r="DZ202" s="7">
        <f t="shared" si="155"/>
        <v>1.1200000000000001</v>
      </c>
      <c r="EA202" s="41" t="s">
        <v>86</v>
      </c>
      <c r="EB202" s="41" t="s">
        <v>0</v>
      </c>
      <c r="EC202" s="41">
        <f t="shared" si="147"/>
        <v>0</v>
      </c>
      <c r="ED202" s="41">
        <f t="shared" si="148"/>
        <v>0.3445120000000001</v>
      </c>
      <c r="EE202" s="41">
        <f t="shared" si="149"/>
        <v>0</v>
      </c>
      <c r="EF202" s="41">
        <f t="shared" si="150"/>
        <v>0</v>
      </c>
      <c r="EG202" s="41">
        <f t="shared" si="151"/>
        <v>0</v>
      </c>
      <c r="EI202" s="5">
        <f t="shared" si="162"/>
        <v>183.18656200000001</v>
      </c>
      <c r="EJ202" s="3">
        <f t="shared" si="156"/>
        <v>5634.8186471200006</v>
      </c>
      <c r="EK202" s="3">
        <f t="shared" si="163"/>
        <v>0</v>
      </c>
      <c r="EL202" s="3">
        <f t="shared" si="164"/>
        <v>0</v>
      </c>
      <c r="EM202" s="3">
        <f t="shared" si="165"/>
        <v>0</v>
      </c>
      <c r="EN202" s="3">
        <f t="shared" si="166"/>
        <v>0</v>
      </c>
      <c r="EO202" s="3">
        <f t="shared" si="167"/>
        <v>0</v>
      </c>
      <c r="EP202" s="3">
        <f t="shared" si="168"/>
        <v>0</v>
      </c>
      <c r="EQ202" s="3">
        <f t="shared" si="169"/>
        <v>0</v>
      </c>
      <c r="ER202" s="3">
        <f t="shared" si="170"/>
        <v>0</v>
      </c>
      <c r="ES202" s="3">
        <f t="shared" si="171"/>
        <v>344.51200000000006</v>
      </c>
      <c r="ET202" s="3">
        <f t="shared" si="172"/>
        <v>15.380000000000003</v>
      </c>
      <c r="EU202" s="3">
        <f t="shared" si="173"/>
        <v>0</v>
      </c>
      <c r="EV202" s="3">
        <f t="shared" si="174"/>
        <v>0</v>
      </c>
      <c r="EW202" s="3">
        <f t="shared" si="175"/>
        <v>0</v>
      </c>
      <c r="EX202" s="3">
        <f t="shared" si="176"/>
        <v>0</v>
      </c>
      <c r="EY202" s="3">
        <f t="shared" si="177"/>
        <v>0</v>
      </c>
      <c r="EZ202" s="3">
        <f t="shared" si="178"/>
        <v>0</v>
      </c>
      <c r="FA202" s="3">
        <f t="shared" si="179"/>
        <v>0</v>
      </c>
      <c r="FB202" s="3">
        <f t="shared" si="180"/>
        <v>0</v>
      </c>
      <c r="FC202" s="3">
        <f t="shared" si="157"/>
        <v>0</v>
      </c>
      <c r="FD202" s="41">
        <f t="shared" si="181"/>
        <v>0</v>
      </c>
      <c r="FG202" s="3">
        <f t="shared" si="158"/>
        <v>0</v>
      </c>
      <c r="FH202" s="3">
        <f t="shared" si="159"/>
        <v>0</v>
      </c>
      <c r="FI202" s="3">
        <f t="shared" si="182"/>
        <v>0</v>
      </c>
      <c r="FJ202" s="3">
        <f t="shared" si="182"/>
        <v>0</v>
      </c>
      <c r="FK202" s="3">
        <f t="shared" si="146"/>
        <v>0</v>
      </c>
      <c r="FL202" s="3">
        <f t="shared" si="146"/>
        <v>0</v>
      </c>
      <c r="FM202" s="3">
        <f t="shared" si="146"/>
        <v>0</v>
      </c>
      <c r="FN202" s="3">
        <f t="shared" si="145"/>
        <v>0</v>
      </c>
      <c r="FO202" s="3">
        <f t="shared" si="145"/>
        <v>0</v>
      </c>
      <c r="FP202" s="3">
        <f t="shared" si="145"/>
        <v>0</v>
      </c>
      <c r="FQ202" s="3">
        <f t="shared" si="145"/>
        <v>0</v>
      </c>
      <c r="FR202" s="3">
        <f t="shared" si="183"/>
        <v>0</v>
      </c>
      <c r="FS202" s="3">
        <f t="shared" si="183"/>
        <v>0</v>
      </c>
      <c r="FT202" s="3">
        <f t="shared" si="183"/>
        <v>0</v>
      </c>
      <c r="FU202" s="3">
        <f t="shared" si="184"/>
        <v>0</v>
      </c>
      <c r="FV202" s="3">
        <f t="shared" si="184"/>
        <v>0</v>
      </c>
      <c r="FW202" s="3">
        <f t="shared" si="184"/>
        <v>0</v>
      </c>
      <c r="FX202" s="3">
        <f t="shared" si="185"/>
        <v>0</v>
      </c>
      <c r="FY202" s="3">
        <f t="shared" si="186"/>
        <v>0</v>
      </c>
      <c r="FZ202" s="3">
        <f t="shared" si="187"/>
        <v>0</v>
      </c>
      <c r="GA202" s="3">
        <f t="shared" si="188"/>
        <v>0</v>
      </c>
      <c r="GB202" s="41" t="s">
        <v>0</v>
      </c>
      <c r="GC202" s="41">
        <f t="shared" si="160"/>
        <v>30.76</v>
      </c>
      <c r="GD202" s="4">
        <f t="shared" si="161"/>
        <v>1.1200000000000001</v>
      </c>
      <c r="GE202" s="41">
        <f t="shared" si="143"/>
        <v>34.451200000000007</v>
      </c>
      <c r="GF202" s="3"/>
      <c r="GI202" s="41" t="s">
        <v>0</v>
      </c>
    </row>
    <row r="203" spans="1:191" x14ac:dyDescent="0.55000000000000004">
      <c r="A203" s="41" t="s">
        <v>1303</v>
      </c>
      <c r="B203" s="41" t="s">
        <v>125</v>
      </c>
      <c r="C203" s="41" t="s">
        <v>69</v>
      </c>
      <c r="D203" s="41" t="s">
        <v>66</v>
      </c>
      <c r="E203" s="41" t="s">
        <v>1791</v>
      </c>
      <c r="F203" s="41">
        <v>0</v>
      </c>
      <c r="G203" s="25" t="s">
        <v>100</v>
      </c>
      <c r="H203" s="41">
        <v>0</v>
      </c>
      <c r="I203" s="41">
        <v>0</v>
      </c>
      <c r="J203" s="41">
        <v>0.27729999999999999</v>
      </c>
      <c r="K203" s="41">
        <v>0</v>
      </c>
      <c r="L203" s="41">
        <v>0</v>
      </c>
      <c r="M203" s="41" t="s">
        <v>413</v>
      </c>
      <c r="N203" s="41" t="s">
        <v>79</v>
      </c>
      <c r="O203" s="41" t="s">
        <v>1791</v>
      </c>
      <c r="P203" s="41" t="s">
        <v>1898</v>
      </c>
      <c r="Q203" s="41" t="s">
        <v>1898</v>
      </c>
      <c r="S203" s="41">
        <v>0</v>
      </c>
      <c r="AO203" s="7">
        <v>0</v>
      </c>
      <c r="AP203" s="7"/>
      <c r="AQ203" s="7"/>
      <c r="AR203" s="7"/>
      <c r="AS203" s="7"/>
      <c r="AT203" s="7"/>
      <c r="AU203" s="7"/>
      <c r="AV203" s="7"/>
      <c r="AW203" s="7"/>
      <c r="AX203" s="7"/>
      <c r="AY203" s="7"/>
      <c r="AZ203" s="7"/>
      <c r="BA203" s="7"/>
      <c r="BB203" s="7"/>
      <c r="BC203" s="7"/>
      <c r="BD203" s="7"/>
      <c r="BE203" s="7"/>
      <c r="BF203" s="7"/>
      <c r="BG203" s="7"/>
      <c r="BK203" s="41">
        <v>23.5</v>
      </c>
      <c r="BL203" s="7"/>
      <c r="BM203" s="7"/>
      <c r="BN203" s="7"/>
      <c r="BO203" s="7"/>
      <c r="BP203" s="7"/>
      <c r="BQ203" s="7"/>
      <c r="BR203" s="7"/>
      <c r="BS203" s="7"/>
      <c r="BT203" s="7">
        <v>1.18</v>
      </c>
      <c r="BU203" s="7"/>
      <c r="BV203" s="7"/>
      <c r="BW203" s="7"/>
      <c r="BX203" s="7"/>
      <c r="BY203" s="7"/>
      <c r="BZ203" s="7"/>
      <c r="CA203" s="7"/>
      <c r="CB203" s="7"/>
      <c r="CC203" s="7"/>
      <c r="CD203" s="7"/>
      <c r="CG203" s="41">
        <v>0</v>
      </c>
      <c r="DC203" s="41">
        <v>0</v>
      </c>
      <c r="DY203" s="7" t="s">
        <v>1880</v>
      </c>
      <c r="DZ203" s="7">
        <f t="shared" si="155"/>
        <v>1.18</v>
      </c>
      <c r="EA203" s="41" t="s">
        <v>90</v>
      </c>
      <c r="EB203" s="41" t="s">
        <v>0</v>
      </c>
      <c r="EC203" s="41">
        <f t="shared" si="147"/>
        <v>0</v>
      </c>
      <c r="ED203" s="41">
        <f t="shared" si="148"/>
        <v>0</v>
      </c>
      <c r="EE203" s="41">
        <f t="shared" si="149"/>
        <v>0.27729999999999999</v>
      </c>
      <c r="EF203" s="41">
        <f t="shared" si="150"/>
        <v>0</v>
      </c>
      <c r="EG203" s="41">
        <f t="shared" si="151"/>
        <v>0</v>
      </c>
      <c r="EI203" s="5">
        <f t="shared" si="162"/>
        <v>154.74519999999995</v>
      </c>
      <c r="EJ203" s="3">
        <f t="shared" si="156"/>
        <v>3636.5121999999992</v>
      </c>
      <c r="EK203" s="3">
        <f t="shared" si="163"/>
        <v>0</v>
      </c>
      <c r="EL203" s="3">
        <f t="shared" si="164"/>
        <v>0</v>
      </c>
      <c r="EM203" s="3">
        <f t="shared" si="165"/>
        <v>0</v>
      </c>
      <c r="EN203" s="3">
        <f t="shared" si="166"/>
        <v>0</v>
      </c>
      <c r="EO203" s="3">
        <f t="shared" si="167"/>
        <v>0</v>
      </c>
      <c r="EP203" s="3">
        <f t="shared" si="168"/>
        <v>0</v>
      </c>
      <c r="EQ203" s="3">
        <f t="shared" si="169"/>
        <v>0</v>
      </c>
      <c r="ER203" s="3">
        <f t="shared" si="170"/>
        <v>0</v>
      </c>
      <c r="ES203" s="3">
        <f t="shared" si="171"/>
        <v>277.29999999999995</v>
      </c>
      <c r="ET203" s="3">
        <f t="shared" si="172"/>
        <v>0</v>
      </c>
      <c r="EU203" s="3">
        <f t="shared" si="173"/>
        <v>0</v>
      </c>
      <c r="EV203" s="3">
        <f t="shared" si="174"/>
        <v>0</v>
      </c>
      <c r="EW203" s="3">
        <f t="shared" si="175"/>
        <v>0</v>
      </c>
      <c r="EX203" s="3">
        <f t="shared" si="176"/>
        <v>0</v>
      </c>
      <c r="EY203" s="3">
        <f t="shared" si="177"/>
        <v>0</v>
      </c>
      <c r="EZ203" s="3">
        <f t="shared" si="178"/>
        <v>0</v>
      </c>
      <c r="FA203" s="3">
        <f t="shared" si="179"/>
        <v>0</v>
      </c>
      <c r="FB203" s="3">
        <f t="shared" si="180"/>
        <v>0</v>
      </c>
      <c r="FC203" s="3">
        <f t="shared" si="157"/>
        <v>0</v>
      </c>
      <c r="FD203" s="41">
        <f t="shared" si="181"/>
        <v>0</v>
      </c>
      <c r="FG203" s="3">
        <f t="shared" si="158"/>
        <v>0</v>
      </c>
      <c r="FH203" s="3">
        <f t="shared" si="159"/>
        <v>0</v>
      </c>
      <c r="FI203" s="3">
        <f t="shared" si="182"/>
        <v>0</v>
      </c>
      <c r="FJ203" s="3">
        <f t="shared" si="182"/>
        <v>0</v>
      </c>
      <c r="FK203" s="3">
        <f t="shared" si="146"/>
        <v>0</v>
      </c>
      <c r="FL203" s="3">
        <f t="shared" si="146"/>
        <v>0</v>
      </c>
      <c r="FM203" s="3">
        <f t="shared" si="146"/>
        <v>0</v>
      </c>
      <c r="FN203" s="3">
        <f t="shared" si="145"/>
        <v>0</v>
      </c>
      <c r="FO203" s="3">
        <f t="shared" si="145"/>
        <v>0</v>
      </c>
      <c r="FP203" s="3">
        <f t="shared" si="145"/>
        <v>0</v>
      </c>
      <c r="FQ203" s="3">
        <f t="shared" si="145"/>
        <v>0</v>
      </c>
      <c r="FR203" s="3">
        <f t="shared" si="183"/>
        <v>0</v>
      </c>
      <c r="FS203" s="3">
        <f t="shared" si="183"/>
        <v>0</v>
      </c>
      <c r="FT203" s="3">
        <f t="shared" si="183"/>
        <v>0</v>
      </c>
      <c r="FU203" s="3">
        <f t="shared" si="184"/>
        <v>0</v>
      </c>
      <c r="FV203" s="3">
        <f t="shared" si="184"/>
        <v>0</v>
      </c>
      <c r="FW203" s="3">
        <f t="shared" si="184"/>
        <v>0</v>
      </c>
      <c r="FX203" s="3">
        <f t="shared" si="185"/>
        <v>0</v>
      </c>
      <c r="FY203" s="3">
        <f t="shared" si="186"/>
        <v>0</v>
      </c>
      <c r="FZ203" s="3">
        <f t="shared" si="187"/>
        <v>0</v>
      </c>
      <c r="GA203" s="3">
        <f t="shared" si="188"/>
        <v>0</v>
      </c>
      <c r="GB203" s="41" t="s">
        <v>0</v>
      </c>
      <c r="GC203" s="41">
        <f t="shared" si="160"/>
        <v>23.5</v>
      </c>
      <c r="GD203" s="4">
        <f t="shared" si="161"/>
        <v>1.18</v>
      </c>
      <c r="GE203" s="41">
        <f t="shared" si="143"/>
        <v>27.729999999999997</v>
      </c>
      <c r="GF203" s="3"/>
      <c r="GI203" s="41" t="s">
        <v>0</v>
      </c>
    </row>
    <row r="204" spans="1:191" x14ac:dyDescent="0.55000000000000004">
      <c r="A204" s="41" t="s">
        <v>1304</v>
      </c>
      <c r="B204" s="41" t="s">
        <v>125</v>
      </c>
      <c r="C204" s="41" t="s">
        <v>61</v>
      </c>
      <c r="D204" s="41" t="s">
        <v>66</v>
      </c>
      <c r="E204" s="41" t="s">
        <v>1791</v>
      </c>
      <c r="F204" s="41">
        <v>0</v>
      </c>
      <c r="G204" s="41" t="s">
        <v>100</v>
      </c>
      <c r="H204" s="41">
        <v>0</v>
      </c>
      <c r="I204" s="41">
        <v>0.1940424</v>
      </c>
      <c r="J204" s="41">
        <v>3.3842499999999998E-2</v>
      </c>
      <c r="K204" s="41">
        <v>0</v>
      </c>
      <c r="L204" s="41">
        <v>3.6088000000000002E-2</v>
      </c>
      <c r="M204" s="41" t="s">
        <v>391</v>
      </c>
      <c r="N204" s="41" t="s">
        <v>390</v>
      </c>
      <c r="O204" s="41" t="s">
        <v>1791</v>
      </c>
      <c r="P204" s="41" t="s">
        <v>1939</v>
      </c>
      <c r="Q204" s="41" t="s">
        <v>1940</v>
      </c>
      <c r="S204" s="41">
        <v>0</v>
      </c>
      <c r="AO204" s="82">
        <f>(7.617+9.108)-((7.617+9.108)*(BG204/100))</f>
        <v>7.9350000000000023</v>
      </c>
      <c r="AP204" s="7"/>
      <c r="AQ204" s="7"/>
      <c r="AR204" s="7"/>
      <c r="AS204" s="7"/>
      <c r="AT204" s="7"/>
      <c r="AU204" s="7"/>
      <c r="AV204" s="7"/>
      <c r="AW204" s="7"/>
      <c r="AX204" s="82">
        <f>(1.28*7.617+1.06*9.108)/AO204</f>
        <v>2.4453988657844987</v>
      </c>
      <c r="AY204" s="7"/>
      <c r="AZ204" s="7"/>
      <c r="BA204" s="7"/>
      <c r="BB204" s="7"/>
      <c r="BC204" s="7"/>
      <c r="BD204" s="82">
        <f>(12.43*7.617+40.46*9.108)/AO204</f>
        <v>58.372903591682402</v>
      </c>
      <c r="BE204" s="7"/>
      <c r="BF204" s="7"/>
      <c r="BG204" s="82">
        <f>100*((11.55+13.965)-(7.617+9.108))/(7.617+9.108)</f>
        <v>52.556053811659183</v>
      </c>
      <c r="BK204" s="4">
        <f>(1.879+0.933)-((1.879+0.933)*(CC204/100))</f>
        <v>1.2970000000000006</v>
      </c>
      <c r="BL204" s="7"/>
      <c r="BM204" s="7"/>
      <c r="BN204" s="7"/>
      <c r="BO204" s="7"/>
      <c r="BP204" s="7"/>
      <c r="BQ204" s="7"/>
      <c r="BR204" s="7"/>
      <c r="BS204" s="7"/>
      <c r="BT204" s="82">
        <f>(1.24*1.879+1.13*0.933)/BK204</f>
        <v>2.6092906707787189</v>
      </c>
      <c r="BU204" s="7"/>
      <c r="BV204" s="7"/>
      <c r="BW204" s="7"/>
      <c r="BX204" s="7"/>
      <c r="BY204" s="7"/>
      <c r="BZ204" s="82">
        <f>(12.15*1.879+37.74*0.933)/BK204</f>
        <v>44.750400925212013</v>
      </c>
      <c r="CA204" s="7"/>
      <c r="CB204" s="7"/>
      <c r="CC204" s="82">
        <f>100*((2.891+1.436)-(1.879+0.933))/(1.879+0.933)</f>
        <v>53.876244665718332</v>
      </c>
      <c r="CD204" s="7"/>
      <c r="CG204" s="41">
        <v>0</v>
      </c>
      <c r="DC204" s="4">
        <f>(0.938+2.02)-((0.938+2.02)*(DU204/100))</f>
        <v>1.407</v>
      </c>
      <c r="DL204" s="4">
        <f>(1.5*0.938+1.09*2.02)/DC204</f>
        <v>2.5648898365316275</v>
      </c>
      <c r="DR204" s="4">
        <f>(12.9*0.938+41.62*2.02)/DC204</f>
        <v>68.352949538024163</v>
      </c>
      <c r="DU204" s="4">
        <f>100*((1.437+3.072)-(0.938+2.02))/(0.938+2.02)</f>
        <v>52.43407707910751</v>
      </c>
      <c r="DY204" s="7" t="s">
        <v>1880</v>
      </c>
      <c r="DZ204" s="7">
        <f t="shared" si="155"/>
        <v>2.4684239601386477</v>
      </c>
      <c r="EA204" s="41" t="s">
        <v>64</v>
      </c>
      <c r="EB204" s="41" t="s">
        <v>0</v>
      </c>
      <c r="EC204" s="41">
        <f t="shared" si="147"/>
        <v>0</v>
      </c>
      <c r="ED204" s="41">
        <f t="shared" si="148"/>
        <v>0.1940424</v>
      </c>
      <c r="EE204" s="41">
        <f t="shared" si="149"/>
        <v>3.3842499999999998E-2</v>
      </c>
      <c r="EF204" s="41">
        <f t="shared" si="150"/>
        <v>0</v>
      </c>
      <c r="EG204" s="41">
        <f t="shared" si="151"/>
        <v>3.6088000000000002E-2</v>
      </c>
      <c r="EI204" s="5">
        <f t="shared" si="162"/>
        <v>376.21606590121303</v>
      </c>
      <c r="EJ204" s="3">
        <f t="shared" si="156"/>
        <v>3473.2267204</v>
      </c>
      <c r="EK204" s="3">
        <f t="shared" si="163"/>
        <v>0</v>
      </c>
      <c r="EL204" s="3">
        <f t="shared" si="164"/>
        <v>0</v>
      </c>
      <c r="EM204" s="3">
        <f t="shared" si="165"/>
        <v>0</v>
      </c>
      <c r="EN204" s="3">
        <f t="shared" si="166"/>
        <v>0</v>
      </c>
      <c r="EO204" s="3">
        <f t="shared" si="167"/>
        <v>0</v>
      </c>
      <c r="EP204" s="3">
        <f t="shared" si="168"/>
        <v>0</v>
      </c>
      <c r="EQ204" s="3">
        <f t="shared" si="169"/>
        <v>0</v>
      </c>
      <c r="ER204" s="3">
        <f t="shared" si="170"/>
        <v>0</v>
      </c>
      <c r="ES204" s="3">
        <f t="shared" si="171"/>
        <v>227.88490000000002</v>
      </c>
      <c r="ET204" s="3">
        <f t="shared" si="172"/>
        <v>0</v>
      </c>
      <c r="EU204" s="3">
        <f t="shared" si="173"/>
        <v>0</v>
      </c>
      <c r="EV204" s="3">
        <f t="shared" si="174"/>
        <v>0</v>
      </c>
      <c r="EW204" s="3">
        <f t="shared" si="175"/>
        <v>0</v>
      </c>
      <c r="EX204" s="3">
        <f t="shared" si="176"/>
        <v>0</v>
      </c>
      <c r="EY204" s="3">
        <f t="shared" si="177"/>
        <v>5212.3026000000009</v>
      </c>
      <c r="EZ204" s="3">
        <f t="shared" si="178"/>
        <v>0</v>
      </c>
      <c r="FA204" s="3">
        <f t="shared" si="179"/>
        <v>0</v>
      </c>
      <c r="FB204" s="3">
        <f t="shared" si="180"/>
        <v>0</v>
      </c>
      <c r="FC204" s="3">
        <f t="shared" si="157"/>
        <v>0</v>
      </c>
      <c r="FD204" s="41">
        <f t="shared" si="181"/>
        <v>0</v>
      </c>
      <c r="FF204" s="5">
        <f>FG204/(CG204+DC204)</f>
        <v>399.92789623312018</v>
      </c>
      <c r="FG204" s="3">
        <f t="shared" si="158"/>
        <v>562.69855000000007</v>
      </c>
      <c r="FH204" s="3">
        <f t="shared" si="159"/>
        <v>0</v>
      </c>
      <c r="FI204" s="3">
        <f t="shared" si="182"/>
        <v>0</v>
      </c>
      <c r="FJ204" s="3">
        <f t="shared" si="182"/>
        <v>0</v>
      </c>
      <c r="FK204" s="3">
        <f t="shared" si="146"/>
        <v>0</v>
      </c>
      <c r="FL204" s="3">
        <f t="shared" si="146"/>
        <v>0</v>
      </c>
      <c r="FM204" s="3">
        <f t="shared" si="146"/>
        <v>0</v>
      </c>
      <c r="FN204" s="3">
        <f t="shared" si="145"/>
        <v>0</v>
      </c>
      <c r="FO204" s="3">
        <f t="shared" si="145"/>
        <v>0</v>
      </c>
      <c r="FP204" s="3">
        <f t="shared" si="145"/>
        <v>36.088000000000001</v>
      </c>
      <c r="FQ204" s="3">
        <f t="shared" si="145"/>
        <v>0</v>
      </c>
      <c r="FR204" s="3">
        <f t="shared" si="183"/>
        <v>0</v>
      </c>
      <c r="FS204" s="3">
        <f t="shared" si="183"/>
        <v>0</v>
      </c>
      <c r="FT204" s="3">
        <f t="shared" si="183"/>
        <v>0</v>
      </c>
      <c r="FU204" s="3">
        <f t="shared" si="184"/>
        <v>0</v>
      </c>
      <c r="FV204" s="3">
        <f t="shared" si="184"/>
        <v>961.72600000000011</v>
      </c>
      <c r="FW204" s="3">
        <f t="shared" si="184"/>
        <v>0</v>
      </c>
      <c r="FX204" s="3">
        <f t="shared" si="185"/>
        <v>0</v>
      </c>
      <c r="FY204" s="3">
        <f t="shared" si="186"/>
        <v>0</v>
      </c>
      <c r="FZ204" s="3">
        <f t="shared" si="187"/>
        <v>0</v>
      </c>
      <c r="GA204" s="3">
        <f t="shared" si="188"/>
        <v>0</v>
      </c>
      <c r="GB204" s="41" t="s">
        <v>0</v>
      </c>
      <c r="GC204" s="41">
        <f t="shared" si="160"/>
        <v>9.2320000000000029</v>
      </c>
      <c r="GD204" s="4">
        <f t="shared" si="161"/>
        <v>2.4684239601386477</v>
      </c>
      <c r="GE204" s="41">
        <f t="shared" si="143"/>
        <v>22.788490000000003</v>
      </c>
      <c r="GF204" s="3">
        <f>CG204+DC204</f>
        <v>1.407</v>
      </c>
      <c r="GG204" s="4">
        <f>(CG204*CP204+DC204*DL204)/GF204</f>
        <v>2.5648898365316275</v>
      </c>
      <c r="GH204" s="41">
        <f>GF204*GG204</f>
        <v>3.6088</v>
      </c>
      <c r="GI204" s="41" t="s">
        <v>0</v>
      </c>
    </row>
    <row r="205" spans="1:191" x14ac:dyDescent="0.55000000000000004">
      <c r="A205" s="41" t="s">
        <v>1305</v>
      </c>
      <c r="B205" s="41" t="s">
        <v>125</v>
      </c>
      <c r="C205" s="41" t="s">
        <v>69</v>
      </c>
      <c r="D205" s="41" t="s">
        <v>66</v>
      </c>
      <c r="E205" s="41" t="s">
        <v>1791</v>
      </c>
      <c r="F205" s="41">
        <v>0</v>
      </c>
      <c r="G205" s="41" t="s">
        <v>100</v>
      </c>
      <c r="H205" s="41">
        <v>6.6384689799999994E-2</v>
      </c>
      <c r="I205" s="41">
        <v>4.9351284199999998E-2</v>
      </c>
      <c r="J205" s="41">
        <v>3.0115236E-2</v>
      </c>
      <c r="K205" s="41">
        <v>0</v>
      </c>
      <c r="L205" s="41">
        <v>0</v>
      </c>
      <c r="M205" s="41" t="s">
        <v>429</v>
      </c>
      <c r="N205" s="41" t="s">
        <v>427</v>
      </c>
      <c r="O205" s="41" t="s">
        <v>1791</v>
      </c>
      <c r="P205" s="41" t="s">
        <v>1939</v>
      </c>
      <c r="Q205" s="41" t="s">
        <v>1940</v>
      </c>
      <c r="S205" s="1">
        <v>4.6422860000000004</v>
      </c>
      <c r="AB205" s="41">
        <v>1.43</v>
      </c>
      <c r="AC205" s="41">
        <v>0.08</v>
      </c>
      <c r="AH205" s="41">
        <v>34.299999999999997</v>
      </c>
      <c r="AO205" s="80">
        <v>3.1234989999999998</v>
      </c>
      <c r="AP205" s="7"/>
      <c r="AQ205" s="7"/>
      <c r="AR205" s="7"/>
      <c r="AS205" s="7"/>
      <c r="AT205" s="7"/>
      <c r="AU205" s="7"/>
      <c r="AV205" s="7"/>
      <c r="AW205" s="7"/>
      <c r="AX205" s="7">
        <v>1.58</v>
      </c>
      <c r="AY205" s="7">
        <v>0.06</v>
      </c>
      <c r="AZ205" s="7"/>
      <c r="BA205" s="7"/>
      <c r="BB205" s="7"/>
      <c r="BC205" s="7"/>
      <c r="BD205" s="7">
        <v>21.86</v>
      </c>
      <c r="BE205" s="7"/>
      <c r="BF205" s="7"/>
      <c r="BG205" s="7"/>
      <c r="BK205" s="1">
        <v>1.8940399999999999</v>
      </c>
      <c r="BL205" s="7"/>
      <c r="BM205" s="7"/>
      <c r="BN205" s="7"/>
      <c r="BO205" s="7"/>
      <c r="BP205" s="7"/>
      <c r="BQ205" s="7"/>
      <c r="BR205" s="7"/>
      <c r="BS205" s="7"/>
      <c r="BT205" s="7">
        <v>1.59</v>
      </c>
      <c r="BU205" s="7">
        <v>0.06</v>
      </c>
      <c r="BV205" s="7"/>
      <c r="BW205" s="7"/>
      <c r="BX205" s="7"/>
      <c r="BY205" s="7"/>
      <c r="BZ205" s="7">
        <v>19.75</v>
      </c>
      <c r="CA205" s="7"/>
      <c r="CB205" s="7"/>
      <c r="CC205" s="7"/>
      <c r="CD205" s="7"/>
      <c r="CG205" s="41">
        <v>0</v>
      </c>
      <c r="DC205" s="41">
        <v>0</v>
      </c>
      <c r="DY205" s="7" t="s">
        <v>1880</v>
      </c>
      <c r="DZ205" s="7">
        <f t="shared" si="155"/>
        <v>1.5098742472042714</v>
      </c>
      <c r="EA205" s="41" t="s">
        <v>428</v>
      </c>
      <c r="EB205" s="41" t="s">
        <v>0</v>
      </c>
      <c r="EC205" s="41">
        <f t="shared" si="147"/>
        <v>6.6384689799999994E-2</v>
      </c>
      <c r="ED205" s="41">
        <f t="shared" si="148"/>
        <v>4.9351284199999998E-2</v>
      </c>
      <c r="EE205" s="41">
        <f t="shared" si="149"/>
        <v>3.0115236E-2</v>
      </c>
      <c r="EF205" s="41">
        <f t="shared" si="150"/>
        <v>0</v>
      </c>
      <c r="EG205" s="41">
        <f t="shared" si="151"/>
        <v>0</v>
      </c>
      <c r="EI205" s="5">
        <f t="shared" si="162"/>
        <v>274.06140325487809</v>
      </c>
      <c r="EJ205" s="3">
        <f t="shared" si="156"/>
        <v>2647.3851946965528</v>
      </c>
      <c r="EK205" s="3">
        <f t="shared" si="163"/>
        <v>0</v>
      </c>
      <c r="EL205" s="3">
        <f t="shared" si="164"/>
        <v>0</v>
      </c>
      <c r="EM205" s="3">
        <f t="shared" si="165"/>
        <v>0</v>
      </c>
      <c r="EN205" s="3">
        <f t="shared" si="166"/>
        <v>0</v>
      </c>
      <c r="EO205" s="3">
        <f t="shared" si="167"/>
        <v>0</v>
      </c>
      <c r="EP205" s="3">
        <f t="shared" si="168"/>
        <v>0</v>
      </c>
      <c r="EQ205" s="3">
        <f t="shared" si="169"/>
        <v>0</v>
      </c>
      <c r="ER205" s="3">
        <f t="shared" si="170"/>
        <v>0</v>
      </c>
      <c r="ES205" s="3">
        <f t="shared" si="171"/>
        <v>145.85121000000001</v>
      </c>
      <c r="ET205" s="3">
        <f t="shared" si="172"/>
        <v>6.7243521999999993</v>
      </c>
      <c r="EU205" s="3">
        <f t="shared" si="173"/>
        <v>0</v>
      </c>
      <c r="EV205" s="3">
        <f t="shared" si="174"/>
        <v>0</v>
      </c>
      <c r="EW205" s="3">
        <f t="shared" si="175"/>
        <v>0</v>
      </c>
      <c r="EX205" s="3">
        <f t="shared" si="176"/>
        <v>0</v>
      </c>
      <c r="EY205" s="3">
        <f t="shared" si="177"/>
        <v>2649.1738793999998</v>
      </c>
      <c r="EZ205" s="3">
        <f t="shared" si="178"/>
        <v>0</v>
      </c>
      <c r="FA205" s="3">
        <f t="shared" si="179"/>
        <v>0</v>
      </c>
      <c r="FB205" s="3">
        <f t="shared" si="180"/>
        <v>0</v>
      </c>
      <c r="FC205" s="3">
        <f t="shared" si="157"/>
        <v>0</v>
      </c>
      <c r="FD205" s="41">
        <f t="shared" si="181"/>
        <v>0</v>
      </c>
      <c r="FG205" s="3">
        <f t="shared" si="158"/>
        <v>0</v>
      </c>
      <c r="FH205" s="3">
        <f t="shared" si="159"/>
        <v>0</v>
      </c>
      <c r="FI205" s="3">
        <f t="shared" si="182"/>
        <v>0</v>
      </c>
      <c r="FJ205" s="3">
        <f t="shared" si="182"/>
        <v>0</v>
      </c>
      <c r="FK205" s="3">
        <f t="shared" si="146"/>
        <v>0</v>
      </c>
      <c r="FL205" s="3">
        <f t="shared" si="146"/>
        <v>0</v>
      </c>
      <c r="FM205" s="3">
        <f t="shared" si="146"/>
        <v>0</v>
      </c>
      <c r="FN205" s="3">
        <f t="shared" si="145"/>
        <v>0</v>
      </c>
      <c r="FO205" s="3">
        <f t="shared" si="145"/>
        <v>0</v>
      </c>
      <c r="FP205" s="3">
        <f t="shared" si="145"/>
        <v>0</v>
      </c>
      <c r="FQ205" s="3">
        <f t="shared" si="145"/>
        <v>0</v>
      </c>
      <c r="FR205" s="3">
        <f t="shared" si="183"/>
        <v>0</v>
      </c>
      <c r="FS205" s="3">
        <f t="shared" si="183"/>
        <v>0</v>
      </c>
      <c r="FT205" s="3">
        <f t="shared" si="183"/>
        <v>0</v>
      </c>
      <c r="FU205" s="3">
        <f t="shared" si="184"/>
        <v>0</v>
      </c>
      <c r="FV205" s="3">
        <f t="shared" si="184"/>
        <v>0</v>
      </c>
      <c r="FW205" s="3">
        <f t="shared" si="184"/>
        <v>0</v>
      </c>
      <c r="FX205" s="3">
        <f t="shared" si="185"/>
        <v>0</v>
      </c>
      <c r="FY205" s="3">
        <f t="shared" si="186"/>
        <v>0</v>
      </c>
      <c r="FZ205" s="3">
        <f t="shared" si="187"/>
        <v>0</v>
      </c>
      <c r="GA205" s="3">
        <f t="shared" si="188"/>
        <v>0</v>
      </c>
      <c r="GB205" s="41" t="s">
        <v>0</v>
      </c>
      <c r="GC205" s="41">
        <f t="shared" si="160"/>
        <v>9.6598249999999997</v>
      </c>
      <c r="GD205" s="4">
        <f t="shared" si="161"/>
        <v>1.5098742472042714</v>
      </c>
      <c r="GE205" s="41">
        <f t="shared" si="143"/>
        <v>14.585121000000001</v>
      </c>
      <c r="GF205" s="3"/>
      <c r="GI205" s="41" t="s">
        <v>0</v>
      </c>
    </row>
    <row r="206" spans="1:191" x14ac:dyDescent="0.55000000000000004">
      <c r="A206" s="41" t="s">
        <v>1306</v>
      </c>
      <c r="B206" s="41" t="s">
        <v>125</v>
      </c>
      <c r="C206" s="41" t="s">
        <v>61</v>
      </c>
      <c r="D206" s="41" t="s">
        <v>66</v>
      </c>
      <c r="E206" s="41" t="s">
        <v>1791</v>
      </c>
      <c r="F206" s="41">
        <v>0</v>
      </c>
      <c r="G206" s="41" t="s">
        <v>100</v>
      </c>
      <c r="H206" s="41">
        <v>0</v>
      </c>
      <c r="I206" s="41">
        <v>0</v>
      </c>
      <c r="J206" s="41">
        <v>0.14151500000000003</v>
      </c>
      <c r="K206" s="41">
        <v>0</v>
      </c>
      <c r="L206" s="41">
        <v>0</v>
      </c>
      <c r="M206" s="41" t="s">
        <v>380</v>
      </c>
      <c r="N206" s="41" t="s">
        <v>381</v>
      </c>
      <c r="O206" s="41" t="s">
        <v>1791</v>
      </c>
      <c r="P206" s="41" t="s">
        <v>1941</v>
      </c>
      <c r="Q206" s="41" t="s">
        <v>1935</v>
      </c>
      <c r="S206" s="41">
        <v>0</v>
      </c>
      <c r="AO206" s="7">
        <v>0</v>
      </c>
      <c r="AP206" s="7"/>
      <c r="AQ206" s="7"/>
      <c r="AR206" s="7"/>
      <c r="AS206" s="7"/>
      <c r="AT206" s="7"/>
      <c r="AU206" s="7"/>
      <c r="AV206" s="7"/>
      <c r="AW206" s="7"/>
      <c r="AX206" s="7"/>
      <c r="AY206" s="7"/>
      <c r="AZ206" s="7"/>
      <c r="BA206" s="7"/>
      <c r="BB206" s="7"/>
      <c r="BC206" s="7"/>
      <c r="BD206" s="7"/>
      <c r="BE206" s="7"/>
      <c r="BF206" s="7"/>
      <c r="BG206" s="7"/>
      <c r="BK206" s="41">
        <v>9.1300000000000008</v>
      </c>
      <c r="BL206" s="7"/>
      <c r="BM206" s="7"/>
      <c r="BN206" s="7"/>
      <c r="BO206" s="7"/>
      <c r="BP206" s="7"/>
      <c r="BQ206" s="7"/>
      <c r="BR206" s="7"/>
      <c r="BS206" s="7"/>
      <c r="BT206" s="7">
        <v>1.55</v>
      </c>
      <c r="BU206" s="7">
        <v>0.08</v>
      </c>
      <c r="BV206" s="7"/>
      <c r="BW206" s="7"/>
      <c r="BX206" s="7"/>
      <c r="BY206" s="7"/>
      <c r="BZ206" s="7"/>
      <c r="CA206" s="7"/>
      <c r="CB206" s="7"/>
      <c r="CC206" s="7"/>
      <c r="CD206" s="7"/>
      <c r="CG206" s="41">
        <v>0</v>
      </c>
      <c r="DC206" s="41">
        <v>0</v>
      </c>
      <c r="DY206" s="7" t="s">
        <v>1880</v>
      </c>
      <c r="DZ206" s="7">
        <f t="shared" si="155"/>
        <v>1.55</v>
      </c>
      <c r="EA206" s="41" t="s">
        <v>86</v>
      </c>
      <c r="EB206" s="41" t="s">
        <v>0</v>
      </c>
      <c r="EC206" s="41">
        <f t="shared" si="147"/>
        <v>0</v>
      </c>
      <c r="ED206" s="41">
        <f t="shared" si="148"/>
        <v>0</v>
      </c>
      <c r="EE206" s="41">
        <f t="shared" si="149"/>
        <v>0.14151500000000003</v>
      </c>
      <c r="EF206" s="41">
        <f t="shared" si="150"/>
        <v>0</v>
      </c>
      <c r="EG206" s="41">
        <f t="shared" si="151"/>
        <v>0</v>
      </c>
      <c r="EI206" s="5">
        <f t="shared" si="162"/>
        <v>261.36261919999998</v>
      </c>
      <c r="EJ206" s="3">
        <f t="shared" si="156"/>
        <v>2386.2407132960002</v>
      </c>
      <c r="EK206" s="3">
        <f t="shared" si="163"/>
        <v>0</v>
      </c>
      <c r="EL206" s="3">
        <f t="shared" si="164"/>
        <v>0</v>
      </c>
      <c r="EM206" s="3">
        <f t="shared" si="165"/>
        <v>0</v>
      </c>
      <c r="EN206" s="3">
        <f t="shared" si="166"/>
        <v>0</v>
      </c>
      <c r="EO206" s="3">
        <f t="shared" si="167"/>
        <v>0</v>
      </c>
      <c r="EP206" s="3">
        <f t="shared" si="168"/>
        <v>0</v>
      </c>
      <c r="EQ206" s="3">
        <f t="shared" si="169"/>
        <v>0</v>
      </c>
      <c r="ER206" s="3">
        <f t="shared" si="170"/>
        <v>0</v>
      </c>
      <c r="ES206" s="3">
        <f t="shared" si="171"/>
        <v>141.51500000000001</v>
      </c>
      <c r="ET206" s="3">
        <f t="shared" si="172"/>
        <v>7.3040000000000012</v>
      </c>
      <c r="EU206" s="3">
        <f t="shared" si="173"/>
        <v>0</v>
      </c>
      <c r="EV206" s="3">
        <f t="shared" si="174"/>
        <v>0</v>
      </c>
      <c r="EW206" s="3">
        <f t="shared" si="175"/>
        <v>0</v>
      </c>
      <c r="EX206" s="3">
        <f t="shared" si="176"/>
        <v>0</v>
      </c>
      <c r="EY206" s="3">
        <f t="shared" si="177"/>
        <v>0</v>
      </c>
      <c r="EZ206" s="3">
        <f t="shared" si="178"/>
        <v>0</v>
      </c>
      <c r="FA206" s="3">
        <f t="shared" si="179"/>
        <v>0</v>
      </c>
      <c r="FB206" s="3">
        <f t="shared" si="180"/>
        <v>0</v>
      </c>
      <c r="FC206" s="3">
        <f t="shared" si="157"/>
        <v>0</v>
      </c>
      <c r="FD206" s="41">
        <f t="shared" si="181"/>
        <v>0</v>
      </c>
      <c r="FG206" s="3">
        <f t="shared" si="158"/>
        <v>0</v>
      </c>
      <c r="FH206" s="3">
        <f t="shared" si="159"/>
        <v>0</v>
      </c>
      <c r="FI206" s="3">
        <f t="shared" si="182"/>
        <v>0</v>
      </c>
      <c r="FJ206" s="3">
        <f t="shared" si="182"/>
        <v>0</v>
      </c>
      <c r="FK206" s="3">
        <f t="shared" si="146"/>
        <v>0</v>
      </c>
      <c r="FL206" s="3">
        <f t="shared" si="146"/>
        <v>0</v>
      </c>
      <c r="FM206" s="3">
        <f t="shared" si="146"/>
        <v>0</v>
      </c>
      <c r="FN206" s="3">
        <f t="shared" si="145"/>
        <v>0</v>
      </c>
      <c r="FO206" s="3">
        <f t="shared" si="145"/>
        <v>0</v>
      </c>
      <c r="FP206" s="3">
        <f t="shared" si="145"/>
        <v>0</v>
      </c>
      <c r="FQ206" s="3">
        <f t="shared" si="145"/>
        <v>0</v>
      </c>
      <c r="FR206" s="3">
        <f t="shared" si="183"/>
        <v>0</v>
      </c>
      <c r="FS206" s="3">
        <f t="shared" si="183"/>
        <v>0</v>
      </c>
      <c r="FT206" s="3">
        <f t="shared" si="183"/>
        <v>0</v>
      </c>
      <c r="FU206" s="3">
        <f t="shared" si="184"/>
        <v>0</v>
      </c>
      <c r="FV206" s="3">
        <f t="shared" si="184"/>
        <v>0</v>
      </c>
      <c r="FW206" s="3">
        <f t="shared" si="184"/>
        <v>0</v>
      </c>
      <c r="FX206" s="3">
        <f t="shared" si="185"/>
        <v>0</v>
      </c>
      <c r="FY206" s="3">
        <f t="shared" si="186"/>
        <v>0</v>
      </c>
      <c r="FZ206" s="3">
        <f t="shared" si="187"/>
        <v>0</v>
      </c>
      <c r="GA206" s="3">
        <f t="shared" si="188"/>
        <v>0</v>
      </c>
      <c r="GB206" s="41" t="s">
        <v>0</v>
      </c>
      <c r="GC206" s="41">
        <f t="shared" si="160"/>
        <v>9.1300000000000008</v>
      </c>
      <c r="GD206" s="4">
        <f t="shared" si="161"/>
        <v>1.55</v>
      </c>
      <c r="GE206" s="41">
        <f t="shared" si="143"/>
        <v>14.151500000000002</v>
      </c>
      <c r="GF206" s="3"/>
      <c r="GI206" s="41" t="s">
        <v>0</v>
      </c>
    </row>
    <row r="207" spans="1:191" x14ac:dyDescent="0.55000000000000004">
      <c r="A207" s="41" t="s">
        <v>1307</v>
      </c>
      <c r="B207" s="41" t="s">
        <v>125</v>
      </c>
      <c r="C207" s="41" t="s">
        <v>61</v>
      </c>
      <c r="D207" s="41" t="s">
        <v>66</v>
      </c>
      <c r="E207" s="41" t="s">
        <v>1791</v>
      </c>
      <c r="F207" s="41">
        <v>0</v>
      </c>
      <c r="G207" s="41" t="s">
        <v>100</v>
      </c>
      <c r="H207" s="41">
        <v>3.1899899999999995E-2</v>
      </c>
      <c r="I207" s="41">
        <v>7.3996000000000006E-2</v>
      </c>
      <c r="J207" s="41">
        <v>2.9611499999999999E-2</v>
      </c>
      <c r="K207" s="41">
        <v>0</v>
      </c>
      <c r="L207" s="41">
        <v>0</v>
      </c>
      <c r="M207" s="41" t="s">
        <v>439</v>
      </c>
      <c r="N207" s="41" t="s">
        <v>437</v>
      </c>
      <c r="O207" s="41" t="s">
        <v>1791</v>
      </c>
      <c r="P207" s="41" t="s">
        <v>1938</v>
      </c>
      <c r="S207" s="41">
        <v>2.823</v>
      </c>
      <c r="AB207" s="41">
        <v>1.1299999999999999</v>
      </c>
      <c r="AH207" s="41">
        <v>39.49</v>
      </c>
      <c r="AK207" s="5">
        <f>100*(11.473-7.115)/11.473</f>
        <v>37.984833957988322</v>
      </c>
      <c r="AO207" s="7">
        <v>7.1150000000000002</v>
      </c>
      <c r="AP207" s="7"/>
      <c r="AQ207" s="7"/>
      <c r="AR207" s="7"/>
      <c r="AS207" s="7"/>
      <c r="AT207" s="7"/>
      <c r="AU207" s="7"/>
      <c r="AV207" s="7"/>
      <c r="AW207" s="7"/>
      <c r="AX207" s="7">
        <v>1.04</v>
      </c>
      <c r="AY207" s="7"/>
      <c r="AZ207" s="7"/>
      <c r="BA207" s="7"/>
      <c r="BB207" s="7"/>
      <c r="BC207" s="7"/>
      <c r="BD207" s="7">
        <v>33.19</v>
      </c>
      <c r="BE207" s="7"/>
      <c r="BF207" s="7"/>
      <c r="BG207" s="81">
        <f>100*(5.027-3.117)/5.027</f>
        <v>37.994827929182414</v>
      </c>
      <c r="BK207" s="41">
        <v>3.117</v>
      </c>
      <c r="BL207" s="7"/>
      <c r="BM207" s="7"/>
      <c r="BN207" s="7"/>
      <c r="BO207" s="7"/>
      <c r="BP207" s="7"/>
      <c r="BQ207" s="7"/>
      <c r="BR207" s="7"/>
      <c r="BS207" s="7"/>
      <c r="BT207" s="7">
        <v>0.95</v>
      </c>
      <c r="BU207" s="7"/>
      <c r="BV207" s="7"/>
      <c r="BW207" s="7"/>
      <c r="BX207" s="7"/>
      <c r="BY207" s="7"/>
      <c r="BZ207" s="7">
        <v>37.950000000000003</v>
      </c>
      <c r="CA207" s="7"/>
      <c r="CB207" s="7"/>
      <c r="CC207" s="7"/>
      <c r="CD207" s="7"/>
      <c r="CG207" s="41">
        <v>0</v>
      </c>
      <c r="DC207" s="41">
        <v>0</v>
      </c>
      <c r="DY207" s="7" t="s">
        <v>1880</v>
      </c>
      <c r="DZ207" s="7">
        <f t="shared" si="155"/>
        <v>1.0379731903485254</v>
      </c>
      <c r="EA207" s="41" t="s">
        <v>438</v>
      </c>
      <c r="EB207" s="41" t="s">
        <v>0</v>
      </c>
      <c r="EC207" s="41">
        <f t="shared" si="147"/>
        <v>3.1899899999999995E-2</v>
      </c>
      <c r="ED207" s="41">
        <f t="shared" si="148"/>
        <v>7.3996000000000006E-2</v>
      </c>
      <c r="EE207" s="41">
        <f t="shared" si="149"/>
        <v>2.9611499999999999E-2</v>
      </c>
      <c r="EF207" s="41">
        <f t="shared" si="150"/>
        <v>0</v>
      </c>
      <c r="EG207" s="41">
        <f t="shared" si="151"/>
        <v>0</v>
      </c>
      <c r="EI207" s="5">
        <f t="shared" si="162"/>
        <v>169.31038718498658</v>
      </c>
      <c r="EJ207" s="3">
        <f t="shared" si="156"/>
        <v>2210.3471046999998</v>
      </c>
      <c r="EK207" s="3">
        <f t="shared" si="163"/>
        <v>0</v>
      </c>
      <c r="EL207" s="3">
        <f t="shared" si="164"/>
        <v>0</v>
      </c>
      <c r="EM207" s="3">
        <f t="shared" si="165"/>
        <v>0</v>
      </c>
      <c r="EN207" s="3">
        <f t="shared" si="166"/>
        <v>0</v>
      </c>
      <c r="EO207" s="3">
        <f t="shared" si="167"/>
        <v>0</v>
      </c>
      <c r="EP207" s="3">
        <f t="shared" si="168"/>
        <v>0</v>
      </c>
      <c r="EQ207" s="3">
        <f t="shared" si="169"/>
        <v>0</v>
      </c>
      <c r="ER207" s="3">
        <f t="shared" si="170"/>
        <v>0</v>
      </c>
      <c r="ES207" s="3">
        <f t="shared" si="171"/>
        <v>135.50739999999999</v>
      </c>
      <c r="ET207" s="3">
        <f t="shared" si="172"/>
        <v>0</v>
      </c>
      <c r="EU207" s="3">
        <f t="shared" si="173"/>
        <v>0</v>
      </c>
      <c r="EV207" s="3">
        <f t="shared" si="174"/>
        <v>0</v>
      </c>
      <c r="EW207" s="3">
        <f t="shared" si="175"/>
        <v>0</v>
      </c>
      <c r="EX207" s="3">
        <f t="shared" si="176"/>
        <v>0</v>
      </c>
      <c r="EY207" s="3">
        <f t="shared" si="177"/>
        <v>4659.1727000000001</v>
      </c>
      <c r="EZ207" s="3">
        <f t="shared" si="178"/>
        <v>0</v>
      </c>
      <c r="FA207" s="3">
        <f t="shared" si="179"/>
        <v>0</v>
      </c>
      <c r="FB207" s="3">
        <f t="shared" si="180"/>
        <v>0</v>
      </c>
      <c r="FC207" s="3">
        <f t="shared" si="157"/>
        <v>0</v>
      </c>
      <c r="FD207" s="41">
        <f t="shared" si="181"/>
        <v>0</v>
      </c>
      <c r="FG207" s="3">
        <f t="shared" si="158"/>
        <v>0</v>
      </c>
      <c r="FH207" s="3">
        <f t="shared" si="159"/>
        <v>0</v>
      </c>
      <c r="FI207" s="3">
        <f t="shared" si="182"/>
        <v>0</v>
      </c>
      <c r="FJ207" s="3">
        <f t="shared" si="182"/>
        <v>0</v>
      </c>
      <c r="FK207" s="3">
        <f t="shared" si="146"/>
        <v>0</v>
      </c>
      <c r="FL207" s="3">
        <f t="shared" si="146"/>
        <v>0</v>
      </c>
      <c r="FM207" s="3">
        <f t="shared" si="146"/>
        <v>0</v>
      </c>
      <c r="FN207" s="3">
        <f t="shared" si="145"/>
        <v>0</v>
      </c>
      <c r="FO207" s="3">
        <f t="shared" si="145"/>
        <v>0</v>
      </c>
      <c r="FP207" s="3">
        <f t="shared" si="145"/>
        <v>0</v>
      </c>
      <c r="FQ207" s="3">
        <f t="shared" si="145"/>
        <v>0</v>
      </c>
      <c r="FR207" s="3">
        <f t="shared" si="183"/>
        <v>0</v>
      </c>
      <c r="FS207" s="3">
        <f t="shared" si="183"/>
        <v>0</v>
      </c>
      <c r="FT207" s="3">
        <f t="shared" si="183"/>
        <v>0</v>
      </c>
      <c r="FU207" s="3">
        <f t="shared" si="184"/>
        <v>0</v>
      </c>
      <c r="FV207" s="3">
        <f t="shared" si="184"/>
        <v>0</v>
      </c>
      <c r="FW207" s="3">
        <f t="shared" si="184"/>
        <v>0</v>
      </c>
      <c r="FX207" s="3">
        <f t="shared" si="185"/>
        <v>0</v>
      </c>
      <c r="FY207" s="3">
        <f t="shared" si="186"/>
        <v>0</v>
      </c>
      <c r="FZ207" s="3">
        <f t="shared" si="187"/>
        <v>0</v>
      </c>
      <c r="GA207" s="3">
        <f t="shared" si="188"/>
        <v>0</v>
      </c>
      <c r="GB207" s="41" t="s">
        <v>0</v>
      </c>
      <c r="GC207" s="41">
        <f t="shared" si="160"/>
        <v>13.055</v>
      </c>
      <c r="GD207" s="4">
        <f t="shared" si="161"/>
        <v>1.0379731903485254</v>
      </c>
      <c r="GE207" s="41">
        <f t="shared" si="143"/>
        <v>13.550739999999999</v>
      </c>
      <c r="GF207" s="3"/>
      <c r="GI207" s="41" t="s">
        <v>0</v>
      </c>
    </row>
    <row r="208" spans="1:191" x14ac:dyDescent="0.55000000000000004">
      <c r="A208" s="41" t="s">
        <v>1308</v>
      </c>
      <c r="B208" s="41" t="s">
        <v>125</v>
      </c>
      <c r="C208" s="41" t="s">
        <v>69</v>
      </c>
      <c r="D208" s="41" t="s">
        <v>66</v>
      </c>
      <c r="E208" s="41" t="s">
        <v>1791</v>
      </c>
      <c r="F208" s="41">
        <v>0</v>
      </c>
      <c r="G208" s="25" t="s">
        <v>113</v>
      </c>
      <c r="H208" s="41">
        <v>0</v>
      </c>
      <c r="I208" s="41">
        <v>0</v>
      </c>
      <c r="J208" s="41">
        <v>0.111804</v>
      </c>
      <c r="K208" s="41">
        <v>0</v>
      </c>
      <c r="L208" s="41">
        <v>0</v>
      </c>
      <c r="M208" s="41" t="s">
        <v>432</v>
      </c>
      <c r="N208" s="41" t="s">
        <v>433</v>
      </c>
      <c r="O208" s="41" t="s">
        <v>1791</v>
      </c>
      <c r="P208" s="41" t="s">
        <v>1938</v>
      </c>
      <c r="Q208" s="41" t="s">
        <v>1938</v>
      </c>
      <c r="S208" s="41">
        <v>0</v>
      </c>
      <c r="AO208" s="7">
        <v>0</v>
      </c>
      <c r="AP208" s="7"/>
      <c r="AQ208" s="7"/>
      <c r="AR208" s="7"/>
      <c r="AS208" s="7"/>
      <c r="AT208" s="7"/>
      <c r="AU208" s="7"/>
      <c r="AV208" s="7"/>
      <c r="AW208" s="7"/>
      <c r="AX208" s="7"/>
      <c r="AY208" s="7"/>
      <c r="AZ208" s="7"/>
      <c r="BA208" s="7"/>
      <c r="BB208" s="7"/>
      <c r="BC208" s="7"/>
      <c r="BD208" s="7"/>
      <c r="BE208" s="7"/>
      <c r="BF208" s="7"/>
      <c r="BG208" s="7"/>
      <c r="BK208" s="41">
        <v>7.26</v>
      </c>
      <c r="BL208" s="7"/>
      <c r="BM208" s="7"/>
      <c r="BN208" s="7"/>
      <c r="BO208" s="7"/>
      <c r="BP208" s="7"/>
      <c r="BQ208" s="7"/>
      <c r="BR208" s="7"/>
      <c r="BS208" s="7"/>
      <c r="BT208" s="7">
        <v>1.54</v>
      </c>
      <c r="BU208" s="7"/>
      <c r="BV208" s="7"/>
      <c r="BW208" s="7"/>
      <c r="BX208" s="7"/>
      <c r="BY208" s="7"/>
      <c r="BZ208" s="7"/>
      <c r="CA208" s="7"/>
      <c r="CB208" s="7"/>
      <c r="CC208" s="7"/>
      <c r="CD208" s="7"/>
      <c r="CG208" s="41">
        <v>0</v>
      </c>
      <c r="DC208" s="41">
        <v>0</v>
      </c>
      <c r="DY208" s="7" t="s">
        <v>1880</v>
      </c>
      <c r="DZ208" s="7">
        <f t="shared" si="155"/>
        <v>1.54</v>
      </c>
      <c r="EA208" s="41" t="s">
        <v>86</v>
      </c>
      <c r="EB208" s="41" t="s">
        <v>0</v>
      </c>
      <c r="EC208" s="41">
        <f t="shared" si="147"/>
        <v>0</v>
      </c>
      <c r="ED208" s="41">
        <f t="shared" si="148"/>
        <v>0</v>
      </c>
      <c r="EE208" s="41">
        <f t="shared" si="149"/>
        <v>0.111804</v>
      </c>
      <c r="EF208" s="41">
        <f t="shared" si="150"/>
        <v>0</v>
      </c>
      <c r="EG208" s="41">
        <f t="shared" si="151"/>
        <v>0</v>
      </c>
      <c r="EI208" s="5">
        <f t="shared" si="162"/>
        <v>201.95560000000003</v>
      </c>
      <c r="EJ208" s="3">
        <f t="shared" si="156"/>
        <v>1466.1976560000003</v>
      </c>
      <c r="EK208" s="3">
        <f t="shared" si="163"/>
        <v>0</v>
      </c>
      <c r="EL208" s="3">
        <f t="shared" si="164"/>
        <v>0</v>
      </c>
      <c r="EM208" s="3">
        <f t="shared" si="165"/>
        <v>0</v>
      </c>
      <c r="EN208" s="3">
        <f t="shared" si="166"/>
        <v>0</v>
      </c>
      <c r="EO208" s="3">
        <f t="shared" si="167"/>
        <v>0</v>
      </c>
      <c r="EP208" s="3">
        <f t="shared" si="168"/>
        <v>0</v>
      </c>
      <c r="EQ208" s="3">
        <f t="shared" si="169"/>
        <v>0</v>
      </c>
      <c r="ER208" s="3">
        <f t="shared" si="170"/>
        <v>0</v>
      </c>
      <c r="ES208" s="3">
        <f t="shared" si="171"/>
        <v>111.80400000000002</v>
      </c>
      <c r="ET208" s="3">
        <f t="shared" si="172"/>
        <v>0</v>
      </c>
      <c r="EU208" s="3">
        <f t="shared" si="173"/>
        <v>0</v>
      </c>
      <c r="EV208" s="3">
        <f t="shared" si="174"/>
        <v>0</v>
      </c>
      <c r="EW208" s="3">
        <f t="shared" si="175"/>
        <v>0</v>
      </c>
      <c r="EX208" s="3">
        <f t="shared" si="176"/>
        <v>0</v>
      </c>
      <c r="EY208" s="3">
        <f t="shared" si="177"/>
        <v>0</v>
      </c>
      <c r="EZ208" s="3">
        <f t="shared" si="178"/>
        <v>0</v>
      </c>
      <c r="FA208" s="3">
        <f t="shared" si="179"/>
        <v>0</v>
      </c>
      <c r="FB208" s="3">
        <f t="shared" si="180"/>
        <v>0</v>
      </c>
      <c r="FC208" s="3">
        <f t="shared" si="157"/>
        <v>0</v>
      </c>
      <c r="FD208" s="41">
        <f t="shared" si="181"/>
        <v>0</v>
      </c>
      <c r="FG208" s="3">
        <f t="shared" si="158"/>
        <v>0</v>
      </c>
      <c r="FH208" s="3">
        <f t="shared" si="159"/>
        <v>0</v>
      </c>
      <c r="FI208" s="3">
        <f t="shared" si="182"/>
        <v>0</v>
      </c>
      <c r="FJ208" s="3">
        <f t="shared" si="182"/>
        <v>0</v>
      </c>
      <c r="FK208" s="3">
        <f t="shared" si="146"/>
        <v>0</v>
      </c>
      <c r="FL208" s="3">
        <f t="shared" si="146"/>
        <v>0</v>
      </c>
      <c r="FM208" s="3">
        <f t="shared" si="146"/>
        <v>0</v>
      </c>
      <c r="FN208" s="3">
        <f t="shared" si="145"/>
        <v>0</v>
      </c>
      <c r="FO208" s="3">
        <f t="shared" si="145"/>
        <v>0</v>
      </c>
      <c r="FP208" s="3">
        <f t="shared" si="145"/>
        <v>0</v>
      </c>
      <c r="FQ208" s="3">
        <f t="shared" si="145"/>
        <v>0</v>
      </c>
      <c r="FR208" s="3">
        <f t="shared" si="183"/>
        <v>0</v>
      </c>
      <c r="FS208" s="3">
        <f t="shared" si="183"/>
        <v>0</v>
      </c>
      <c r="FT208" s="3">
        <f t="shared" si="183"/>
        <v>0</v>
      </c>
      <c r="FU208" s="3">
        <f t="shared" si="184"/>
        <v>0</v>
      </c>
      <c r="FV208" s="3">
        <f t="shared" si="184"/>
        <v>0</v>
      </c>
      <c r="FW208" s="3">
        <f t="shared" si="184"/>
        <v>0</v>
      </c>
      <c r="FX208" s="3">
        <f t="shared" si="185"/>
        <v>0</v>
      </c>
      <c r="FY208" s="3">
        <f t="shared" si="186"/>
        <v>0</v>
      </c>
      <c r="FZ208" s="3">
        <f t="shared" si="187"/>
        <v>0</v>
      </c>
      <c r="GA208" s="3">
        <f t="shared" si="188"/>
        <v>0</v>
      </c>
      <c r="GB208" s="41" t="s">
        <v>0</v>
      </c>
      <c r="GC208" s="41">
        <f t="shared" si="160"/>
        <v>7.26</v>
      </c>
      <c r="GD208" s="4">
        <f t="shared" si="161"/>
        <v>1.54</v>
      </c>
      <c r="GE208" s="41">
        <f t="shared" si="143"/>
        <v>11.180400000000001</v>
      </c>
      <c r="GF208" s="3"/>
      <c r="GI208" s="41" t="s">
        <v>0</v>
      </c>
    </row>
    <row r="209" spans="1:191" x14ac:dyDescent="0.55000000000000004">
      <c r="A209" s="41" t="s">
        <v>1309</v>
      </c>
      <c r="B209" s="41" t="s">
        <v>125</v>
      </c>
      <c r="C209" s="41" t="s">
        <v>61</v>
      </c>
      <c r="D209" s="41" t="s">
        <v>66</v>
      </c>
      <c r="E209" s="41" t="s">
        <v>1791</v>
      </c>
      <c r="F209" s="41">
        <v>0</v>
      </c>
      <c r="G209" s="41" t="s">
        <v>100</v>
      </c>
      <c r="H209" s="41">
        <v>0</v>
      </c>
      <c r="I209" s="41">
        <v>0.10094940000000001</v>
      </c>
      <c r="J209" s="41">
        <v>0</v>
      </c>
      <c r="K209" s="41">
        <v>0</v>
      </c>
      <c r="L209" s="41">
        <v>0</v>
      </c>
      <c r="M209" s="41" t="s">
        <v>393</v>
      </c>
      <c r="N209" s="41" t="s">
        <v>394</v>
      </c>
      <c r="O209" s="41" t="s">
        <v>1791</v>
      </c>
      <c r="P209" s="41" t="s">
        <v>1938</v>
      </c>
      <c r="Q209" s="41" t="s">
        <v>1938</v>
      </c>
      <c r="S209" s="41">
        <v>0</v>
      </c>
      <c r="AO209" s="7">
        <v>9.8970000000000002</v>
      </c>
      <c r="AP209" s="7"/>
      <c r="AQ209" s="7"/>
      <c r="AR209" s="7"/>
      <c r="AS209" s="7"/>
      <c r="AT209" s="7"/>
      <c r="AU209" s="7"/>
      <c r="AV209" s="7"/>
      <c r="AW209" s="7"/>
      <c r="AX209" s="7">
        <v>1.02</v>
      </c>
      <c r="AY209" s="7"/>
      <c r="AZ209" s="7"/>
      <c r="BA209" s="7"/>
      <c r="BB209" s="7"/>
      <c r="BC209" s="7"/>
      <c r="BD209" s="81">
        <f>100*3.5/9.897</f>
        <v>35.364251793472768</v>
      </c>
      <c r="BE209" s="7"/>
      <c r="BF209" s="7"/>
      <c r="BG209" s="7"/>
      <c r="BK209" s="41">
        <v>0</v>
      </c>
      <c r="BL209" s="7"/>
      <c r="BM209" s="7"/>
      <c r="BN209" s="7"/>
      <c r="BO209" s="7"/>
      <c r="BP209" s="7"/>
      <c r="BQ209" s="7"/>
      <c r="BR209" s="7"/>
      <c r="BS209" s="7"/>
      <c r="BT209" s="7"/>
      <c r="BU209" s="7"/>
      <c r="BV209" s="7"/>
      <c r="BW209" s="7"/>
      <c r="BX209" s="7"/>
      <c r="BY209" s="7"/>
      <c r="BZ209" s="7"/>
      <c r="CA209" s="7"/>
      <c r="CB209" s="7"/>
      <c r="CC209" s="7"/>
      <c r="CD209" s="7"/>
      <c r="CG209" s="41">
        <v>0</v>
      </c>
      <c r="DC209" s="41">
        <v>0</v>
      </c>
      <c r="DY209" s="7" t="s">
        <v>1880</v>
      </c>
      <c r="DZ209" s="7">
        <f t="shared" si="155"/>
        <v>1.02</v>
      </c>
      <c r="EA209" s="41" t="s">
        <v>84</v>
      </c>
      <c r="EB209" s="41" t="s">
        <v>0</v>
      </c>
      <c r="EC209" s="41">
        <f t="shared" si="147"/>
        <v>0</v>
      </c>
      <c r="ED209" s="41">
        <f t="shared" si="148"/>
        <v>0.10094940000000001</v>
      </c>
      <c r="EE209" s="41">
        <f t="shared" si="149"/>
        <v>0</v>
      </c>
      <c r="EF209" s="41">
        <f t="shared" si="150"/>
        <v>0</v>
      </c>
      <c r="EG209" s="41">
        <f t="shared" si="151"/>
        <v>0</v>
      </c>
      <c r="EI209" s="5">
        <f t="shared" si="162"/>
        <v>166.6515541679297</v>
      </c>
      <c r="EJ209" s="3">
        <f t="shared" si="156"/>
        <v>1649.3504316000003</v>
      </c>
      <c r="EK209" s="3">
        <f t="shared" si="163"/>
        <v>0</v>
      </c>
      <c r="EL209" s="3">
        <f t="shared" si="164"/>
        <v>0</v>
      </c>
      <c r="EM209" s="3">
        <f t="shared" si="165"/>
        <v>0</v>
      </c>
      <c r="EN209" s="3">
        <f t="shared" si="166"/>
        <v>0</v>
      </c>
      <c r="EO209" s="3">
        <f t="shared" si="167"/>
        <v>0</v>
      </c>
      <c r="EP209" s="3">
        <f t="shared" si="168"/>
        <v>0</v>
      </c>
      <c r="EQ209" s="3">
        <f t="shared" si="169"/>
        <v>0</v>
      </c>
      <c r="ER209" s="3">
        <f t="shared" si="170"/>
        <v>0</v>
      </c>
      <c r="ES209" s="3">
        <f t="shared" si="171"/>
        <v>100.94940000000001</v>
      </c>
      <c r="ET209" s="3">
        <f t="shared" si="172"/>
        <v>0</v>
      </c>
      <c r="EU209" s="3">
        <f t="shared" si="173"/>
        <v>0</v>
      </c>
      <c r="EV209" s="3">
        <f t="shared" si="174"/>
        <v>0</v>
      </c>
      <c r="EW209" s="3">
        <f t="shared" si="175"/>
        <v>0</v>
      </c>
      <c r="EX209" s="3">
        <f t="shared" si="176"/>
        <v>0</v>
      </c>
      <c r="EY209" s="3">
        <f t="shared" si="177"/>
        <v>3500</v>
      </c>
      <c r="EZ209" s="3">
        <f t="shared" si="178"/>
        <v>0</v>
      </c>
      <c r="FA209" s="3">
        <f t="shared" si="179"/>
        <v>0</v>
      </c>
      <c r="FB209" s="3">
        <f t="shared" si="180"/>
        <v>0</v>
      </c>
      <c r="FC209" s="3">
        <f t="shared" si="157"/>
        <v>0</v>
      </c>
      <c r="FD209" s="41">
        <f t="shared" si="181"/>
        <v>0</v>
      </c>
      <c r="FG209" s="3">
        <f t="shared" si="158"/>
        <v>0</v>
      </c>
      <c r="FH209" s="3">
        <f t="shared" si="159"/>
        <v>0</v>
      </c>
      <c r="FI209" s="3">
        <f t="shared" si="182"/>
        <v>0</v>
      </c>
      <c r="FJ209" s="3">
        <f t="shared" si="182"/>
        <v>0</v>
      </c>
      <c r="FK209" s="3">
        <f t="shared" si="146"/>
        <v>0</v>
      </c>
      <c r="FL209" s="3">
        <f t="shared" si="146"/>
        <v>0</v>
      </c>
      <c r="FM209" s="3">
        <f t="shared" si="146"/>
        <v>0</v>
      </c>
      <c r="FN209" s="3">
        <f t="shared" si="145"/>
        <v>0</v>
      </c>
      <c r="FO209" s="3">
        <f t="shared" si="145"/>
        <v>0</v>
      </c>
      <c r="FP209" s="3">
        <f t="shared" si="145"/>
        <v>0</v>
      </c>
      <c r="FQ209" s="3">
        <f t="shared" si="145"/>
        <v>0</v>
      </c>
      <c r="FR209" s="3">
        <f t="shared" si="183"/>
        <v>0</v>
      </c>
      <c r="FS209" s="3">
        <f t="shared" si="183"/>
        <v>0</v>
      </c>
      <c r="FT209" s="3">
        <f t="shared" si="183"/>
        <v>0</v>
      </c>
      <c r="FU209" s="3">
        <f t="shared" si="184"/>
        <v>0</v>
      </c>
      <c r="FV209" s="3">
        <f t="shared" si="184"/>
        <v>0</v>
      </c>
      <c r="FW209" s="3">
        <f t="shared" si="184"/>
        <v>0</v>
      </c>
      <c r="FX209" s="3">
        <f t="shared" si="185"/>
        <v>0</v>
      </c>
      <c r="FY209" s="3">
        <f t="shared" si="186"/>
        <v>0</v>
      </c>
      <c r="FZ209" s="3">
        <f t="shared" si="187"/>
        <v>0</v>
      </c>
      <c r="GA209" s="3">
        <f t="shared" si="188"/>
        <v>0</v>
      </c>
      <c r="GB209" s="41" t="s">
        <v>0</v>
      </c>
      <c r="GC209" s="41">
        <f t="shared" si="160"/>
        <v>9.8970000000000002</v>
      </c>
      <c r="GD209" s="4">
        <f t="shared" si="161"/>
        <v>1.02</v>
      </c>
      <c r="GE209" s="41">
        <f t="shared" si="143"/>
        <v>10.094940000000001</v>
      </c>
      <c r="GF209" s="3"/>
      <c r="GI209" s="41" t="s">
        <v>0</v>
      </c>
    </row>
    <row r="210" spans="1:191" x14ac:dyDescent="0.55000000000000004">
      <c r="A210" s="41" t="s">
        <v>1310</v>
      </c>
      <c r="B210" s="41" t="s">
        <v>125</v>
      </c>
      <c r="C210" s="41" t="s">
        <v>69</v>
      </c>
      <c r="D210" s="41" t="s">
        <v>66</v>
      </c>
      <c r="E210" s="41" t="s">
        <v>1791</v>
      </c>
      <c r="F210" s="41">
        <v>0</v>
      </c>
      <c r="G210" s="41" t="s">
        <v>100</v>
      </c>
      <c r="H210" s="41">
        <v>0</v>
      </c>
      <c r="I210" s="41">
        <v>9.7016900000000017E-2</v>
      </c>
      <c r="J210" s="41">
        <v>0</v>
      </c>
      <c r="K210" s="41">
        <v>0</v>
      </c>
      <c r="L210" s="41">
        <v>0</v>
      </c>
      <c r="M210" s="41" t="s">
        <v>395</v>
      </c>
      <c r="N210" s="41" t="s">
        <v>394</v>
      </c>
      <c r="O210" s="41" t="s">
        <v>1791</v>
      </c>
      <c r="P210" s="41" t="s">
        <v>1939</v>
      </c>
      <c r="Q210" s="41" t="s">
        <v>1940</v>
      </c>
      <c r="S210" s="41">
        <v>0</v>
      </c>
      <c r="AO210" s="7">
        <v>9.0670000000000002</v>
      </c>
      <c r="AP210" s="7"/>
      <c r="AQ210" s="7"/>
      <c r="AR210" s="7"/>
      <c r="AS210" s="7"/>
      <c r="AT210" s="7"/>
      <c r="AU210" s="7"/>
      <c r="AV210" s="7"/>
      <c r="AW210" s="7"/>
      <c r="AX210" s="7">
        <v>1.07</v>
      </c>
      <c r="AY210" s="7"/>
      <c r="AZ210" s="7"/>
      <c r="BA210" s="7"/>
      <c r="BB210" s="7"/>
      <c r="BC210" s="7"/>
      <c r="BD210" s="81">
        <f>100*3.8/9.067</f>
        <v>41.910223888827616</v>
      </c>
      <c r="BE210" s="7"/>
      <c r="BF210" s="7"/>
      <c r="BG210" s="7"/>
      <c r="BK210" s="41">
        <v>0</v>
      </c>
      <c r="BL210" s="7"/>
      <c r="BM210" s="7"/>
      <c r="BN210" s="7"/>
      <c r="BO210" s="7"/>
      <c r="BP210" s="7"/>
      <c r="BQ210" s="7"/>
      <c r="BR210" s="7"/>
      <c r="BS210" s="7"/>
      <c r="BT210" s="7"/>
      <c r="BU210" s="7"/>
      <c r="BV210" s="7"/>
      <c r="BW210" s="7"/>
      <c r="BX210" s="7"/>
      <c r="BY210" s="7"/>
      <c r="BZ210" s="7"/>
      <c r="CA210" s="7"/>
      <c r="CB210" s="7"/>
      <c r="CC210" s="7"/>
      <c r="CD210" s="7"/>
      <c r="CG210" s="41">
        <v>0</v>
      </c>
      <c r="DC210" s="41">
        <v>0</v>
      </c>
      <c r="DY210" s="7" t="s">
        <v>1880</v>
      </c>
      <c r="DZ210" s="7">
        <f t="shared" si="155"/>
        <v>1.07</v>
      </c>
      <c r="EA210" s="41" t="s">
        <v>84</v>
      </c>
      <c r="EB210" s="41" t="s">
        <v>0</v>
      </c>
      <c r="EC210" s="41">
        <f t="shared" si="147"/>
        <v>0</v>
      </c>
      <c r="ED210" s="41">
        <f t="shared" si="148"/>
        <v>9.7016900000000017E-2</v>
      </c>
      <c r="EE210" s="41">
        <f t="shared" si="149"/>
        <v>0</v>
      </c>
      <c r="EF210" s="41">
        <f t="shared" si="150"/>
        <v>0</v>
      </c>
      <c r="EG210" s="41">
        <f t="shared" si="151"/>
        <v>0</v>
      </c>
      <c r="EI210" s="5">
        <f t="shared" si="162"/>
        <v>179.2963082166097</v>
      </c>
      <c r="EJ210" s="3">
        <f t="shared" si="156"/>
        <v>1625.6796266000001</v>
      </c>
      <c r="EK210" s="3">
        <f t="shared" si="163"/>
        <v>0</v>
      </c>
      <c r="EL210" s="3">
        <f t="shared" si="164"/>
        <v>0</v>
      </c>
      <c r="EM210" s="3">
        <f t="shared" si="165"/>
        <v>0</v>
      </c>
      <c r="EN210" s="3">
        <f t="shared" si="166"/>
        <v>0</v>
      </c>
      <c r="EO210" s="3">
        <f t="shared" si="167"/>
        <v>0</v>
      </c>
      <c r="EP210" s="3">
        <f t="shared" si="168"/>
        <v>0</v>
      </c>
      <c r="EQ210" s="3">
        <f t="shared" si="169"/>
        <v>0</v>
      </c>
      <c r="ER210" s="3">
        <f t="shared" si="170"/>
        <v>0</v>
      </c>
      <c r="ES210" s="3">
        <f t="shared" si="171"/>
        <v>97.016900000000007</v>
      </c>
      <c r="ET210" s="3">
        <f t="shared" si="172"/>
        <v>0</v>
      </c>
      <c r="EU210" s="3">
        <f t="shared" si="173"/>
        <v>0</v>
      </c>
      <c r="EV210" s="3">
        <f t="shared" si="174"/>
        <v>0</v>
      </c>
      <c r="EW210" s="3">
        <f t="shared" si="175"/>
        <v>0</v>
      </c>
      <c r="EX210" s="3">
        <f t="shared" si="176"/>
        <v>0</v>
      </c>
      <c r="EY210" s="3">
        <f t="shared" si="177"/>
        <v>3800</v>
      </c>
      <c r="EZ210" s="3">
        <f t="shared" si="178"/>
        <v>0</v>
      </c>
      <c r="FA210" s="3">
        <f t="shared" si="179"/>
        <v>0</v>
      </c>
      <c r="FB210" s="3">
        <f t="shared" si="180"/>
        <v>0</v>
      </c>
      <c r="FC210" s="3">
        <f t="shared" si="157"/>
        <v>0</v>
      </c>
      <c r="FD210" s="41">
        <f t="shared" si="181"/>
        <v>0</v>
      </c>
      <c r="FG210" s="3">
        <f t="shared" si="158"/>
        <v>0</v>
      </c>
      <c r="FH210" s="3">
        <f t="shared" si="159"/>
        <v>0</v>
      </c>
      <c r="FI210" s="3">
        <f t="shared" si="182"/>
        <v>0</v>
      </c>
      <c r="FJ210" s="3">
        <f t="shared" si="182"/>
        <v>0</v>
      </c>
      <c r="FK210" s="3">
        <f t="shared" si="146"/>
        <v>0</v>
      </c>
      <c r="FL210" s="3">
        <f t="shared" si="146"/>
        <v>0</v>
      </c>
      <c r="FM210" s="3">
        <f t="shared" si="146"/>
        <v>0</v>
      </c>
      <c r="FN210" s="3">
        <f t="shared" si="145"/>
        <v>0</v>
      </c>
      <c r="FO210" s="3">
        <f t="shared" si="145"/>
        <v>0</v>
      </c>
      <c r="FP210" s="3">
        <f t="shared" si="145"/>
        <v>0</v>
      </c>
      <c r="FQ210" s="3">
        <f t="shared" si="145"/>
        <v>0</v>
      </c>
      <c r="FR210" s="3">
        <f t="shared" si="183"/>
        <v>0</v>
      </c>
      <c r="FS210" s="3">
        <f t="shared" si="183"/>
        <v>0</v>
      </c>
      <c r="FT210" s="3">
        <f t="shared" si="183"/>
        <v>0</v>
      </c>
      <c r="FU210" s="3">
        <f t="shared" si="184"/>
        <v>0</v>
      </c>
      <c r="FV210" s="3">
        <f t="shared" si="184"/>
        <v>0</v>
      </c>
      <c r="FW210" s="3">
        <f t="shared" si="184"/>
        <v>0</v>
      </c>
      <c r="FX210" s="3">
        <f t="shared" si="185"/>
        <v>0</v>
      </c>
      <c r="FY210" s="3">
        <f t="shared" si="186"/>
        <v>0</v>
      </c>
      <c r="FZ210" s="3">
        <f t="shared" si="187"/>
        <v>0</v>
      </c>
      <c r="GA210" s="3">
        <f t="shared" si="188"/>
        <v>0</v>
      </c>
      <c r="GB210" s="41" t="s">
        <v>0</v>
      </c>
      <c r="GC210" s="41">
        <f t="shared" si="160"/>
        <v>9.0670000000000002</v>
      </c>
      <c r="GD210" s="4">
        <f t="shared" si="161"/>
        <v>1.07</v>
      </c>
      <c r="GE210" s="41">
        <f t="shared" si="143"/>
        <v>9.701690000000001</v>
      </c>
      <c r="GF210" s="3"/>
      <c r="GI210" s="41" t="s">
        <v>0</v>
      </c>
    </row>
    <row r="211" spans="1:191" x14ac:dyDescent="0.55000000000000004">
      <c r="A211" s="41" t="s">
        <v>1311</v>
      </c>
      <c r="B211" s="41" t="s">
        <v>125</v>
      </c>
      <c r="C211" s="41" t="s">
        <v>69</v>
      </c>
      <c r="D211" s="41" t="s">
        <v>66</v>
      </c>
      <c r="E211" s="41" t="s">
        <v>1791</v>
      </c>
      <c r="F211" s="41">
        <v>0</v>
      </c>
      <c r="G211" s="41" t="s">
        <v>100</v>
      </c>
      <c r="H211" s="41">
        <v>0</v>
      </c>
      <c r="I211" s="41">
        <v>4.8151435499999999E-2</v>
      </c>
      <c r="J211" s="41">
        <v>1.34565195E-2</v>
      </c>
      <c r="K211" s="41">
        <v>0</v>
      </c>
      <c r="L211" s="41">
        <v>0</v>
      </c>
      <c r="M211" s="41" t="s">
        <v>440</v>
      </c>
      <c r="N211" s="41" t="s">
        <v>431</v>
      </c>
      <c r="O211" s="41" t="s">
        <v>1791</v>
      </c>
      <c r="P211" s="41" t="s">
        <v>1935</v>
      </c>
      <c r="S211" s="41">
        <v>0</v>
      </c>
      <c r="AO211" s="80">
        <v>4.5858509999999999</v>
      </c>
      <c r="AP211" s="7"/>
      <c r="AQ211" s="7"/>
      <c r="AR211" s="7"/>
      <c r="AS211" s="7"/>
      <c r="AT211" s="7"/>
      <c r="AU211" s="7"/>
      <c r="AV211" s="7"/>
      <c r="AW211" s="7"/>
      <c r="AX211" s="7">
        <v>1.05</v>
      </c>
      <c r="AY211" s="7">
        <v>0.04</v>
      </c>
      <c r="AZ211" s="7"/>
      <c r="BA211" s="7"/>
      <c r="BB211" s="7"/>
      <c r="BC211" s="7"/>
      <c r="BD211" s="7">
        <v>18.329999999999998</v>
      </c>
      <c r="BE211" s="7"/>
      <c r="BF211" s="7"/>
      <c r="BG211" s="7"/>
      <c r="BK211" s="1">
        <f>1.033062+0.07425+0.124875</f>
        <v>1.2321869999999999</v>
      </c>
      <c r="BL211" s="7"/>
      <c r="BM211" s="7"/>
      <c r="BN211" s="7"/>
      <c r="BO211" s="7"/>
      <c r="BP211" s="7"/>
      <c r="BQ211" s="7"/>
      <c r="BR211" s="7"/>
      <c r="BS211" s="7"/>
      <c r="BT211" s="82">
        <f>(1.1*1.033062+1.12*0.07425+1.01*0.124875)/BK211</f>
        <v>1.092084196635738</v>
      </c>
      <c r="BU211" s="7"/>
      <c r="BV211" s="7"/>
      <c r="BW211" s="7"/>
      <c r="BX211" s="7"/>
      <c r="BY211" s="7"/>
      <c r="BZ211" s="82">
        <f>(24.99*1.033062+20.25*0.07425+18.88*0.124875)/BK211</f>
        <v>24.085160677721806</v>
      </c>
      <c r="CA211" s="7"/>
      <c r="CB211" s="7"/>
      <c r="CC211" s="7"/>
      <c r="CD211" s="7"/>
      <c r="CG211" s="41">
        <v>0</v>
      </c>
      <c r="DC211" s="41">
        <v>0</v>
      </c>
      <c r="DY211" s="7" t="s">
        <v>1880</v>
      </c>
      <c r="DZ211" s="7">
        <f t="shared" si="155"/>
        <v>1.0589129015657857</v>
      </c>
      <c r="EA211" s="41" t="s">
        <v>441</v>
      </c>
      <c r="EB211" s="41" t="s">
        <v>0</v>
      </c>
      <c r="EC211" s="41">
        <f t="shared" si="147"/>
        <v>0</v>
      </c>
      <c r="ED211" s="41">
        <f t="shared" si="148"/>
        <v>4.8151435499999999E-2</v>
      </c>
      <c r="EE211" s="41">
        <f t="shared" si="149"/>
        <v>1.34565195E-2</v>
      </c>
      <c r="EF211" s="41">
        <f t="shared" si="150"/>
        <v>0</v>
      </c>
      <c r="EG211" s="41">
        <f t="shared" si="151"/>
        <v>0</v>
      </c>
      <c r="EI211" s="5">
        <f t="shared" si="162"/>
        <v>179.94213759557255</v>
      </c>
      <c r="EJ211" s="3">
        <f t="shared" si="156"/>
        <v>1046.9101943322696</v>
      </c>
      <c r="EK211" s="3">
        <f t="shared" si="163"/>
        <v>0</v>
      </c>
      <c r="EL211" s="3">
        <f t="shared" si="164"/>
        <v>0</v>
      </c>
      <c r="EM211" s="3">
        <f t="shared" si="165"/>
        <v>0</v>
      </c>
      <c r="EN211" s="3">
        <f t="shared" si="166"/>
        <v>0</v>
      </c>
      <c r="EO211" s="3">
        <f t="shared" si="167"/>
        <v>0</v>
      </c>
      <c r="EP211" s="3">
        <f t="shared" si="168"/>
        <v>0</v>
      </c>
      <c r="EQ211" s="3">
        <f t="shared" si="169"/>
        <v>0</v>
      </c>
      <c r="ER211" s="3">
        <f t="shared" si="170"/>
        <v>0</v>
      </c>
      <c r="ES211" s="3">
        <f t="shared" si="171"/>
        <v>61.607955000000004</v>
      </c>
      <c r="ET211" s="3">
        <f t="shared" si="172"/>
        <v>1.8343403999999999</v>
      </c>
      <c r="EU211" s="3">
        <f t="shared" si="173"/>
        <v>0</v>
      </c>
      <c r="EV211" s="3">
        <f t="shared" si="174"/>
        <v>0</v>
      </c>
      <c r="EW211" s="3">
        <f t="shared" si="175"/>
        <v>0</v>
      </c>
      <c r="EX211" s="3">
        <f t="shared" si="176"/>
        <v>0</v>
      </c>
      <c r="EY211" s="3">
        <f t="shared" si="177"/>
        <v>1137.3607070999999</v>
      </c>
      <c r="EZ211" s="3">
        <f t="shared" si="178"/>
        <v>0</v>
      </c>
      <c r="FA211" s="3">
        <f t="shared" si="179"/>
        <v>0</v>
      </c>
      <c r="FB211" s="3">
        <f t="shared" si="180"/>
        <v>0</v>
      </c>
      <c r="FC211" s="3">
        <f t="shared" si="157"/>
        <v>0</v>
      </c>
      <c r="FD211" s="41">
        <f t="shared" si="181"/>
        <v>0</v>
      </c>
      <c r="FG211" s="3">
        <f t="shared" si="158"/>
        <v>0</v>
      </c>
      <c r="FH211" s="3">
        <f t="shared" si="159"/>
        <v>0</v>
      </c>
      <c r="FI211" s="3">
        <f t="shared" si="182"/>
        <v>0</v>
      </c>
      <c r="FJ211" s="3">
        <f t="shared" si="182"/>
        <v>0</v>
      </c>
      <c r="FK211" s="3">
        <f t="shared" si="146"/>
        <v>0</v>
      </c>
      <c r="FL211" s="3">
        <f t="shared" si="146"/>
        <v>0</v>
      </c>
      <c r="FM211" s="3">
        <f t="shared" si="146"/>
        <v>0</v>
      </c>
      <c r="FN211" s="3">
        <f t="shared" si="145"/>
        <v>0</v>
      </c>
      <c r="FO211" s="3">
        <f t="shared" si="145"/>
        <v>0</v>
      </c>
      <c r="FP211" s="3">
        <f t="shared" si="145"/>
        <v>0</v>
      </c>
      <c r="FQ211" s="3">
        <f t="shared" si="145"/>
        <v>0</v>
      </c>
      <c r="FR211" s="3">
        <f t="shared" si="183"/>
        <v>0</v>
      </c>
      <c r="FS211" s="3">
        <f t="shared" si="183"/>
        <v>0</v>
      </c>
      <c r="FT211" s="3">
        <f t="shared" si="183"/>
        <v>0</v>
      </c>
      <c r="FU211" s="3">
        <f t="shared" si="184"/>
        <v>0</v>
      </c>
      <c r="FV211" s="3">
        <f t="shared" si="184"/>
        <v>0</v>
      </c>
      <c r="FW211" s="3">
        <f t="shared" si="184"/>
        <v>0</v>
      </c>
      <c r="FX211" s="3">
        <f t="shared" si="185"/>
        <v>0</v>
      </c>
      <c r="FY211" s="3">
        <f t="shared" si="186"/>
        <v>0</v>
      </c>
      <c r="FZ211" s="3">
        <f t="shared" si="187"/>
        <v>0</v>
      </c>
      <c r="GA211" s="3">
        <f t="shared" si="188"/>
        <v>0</v>
      </c>
      <c r="GB211" s="41" t="s">
        <v>0</v>
      </c>
      <c r="GC211" s="41">
        <f t="shared" si="160"/>
        <v>5.8180379999999996</v>
      </c>
      <c r="GD211" s="4">
        <f t="shared" si="161"/>
        <v>1.0589129015657857</v>
      </c>
      <c r="GE211" s="41">
        <f t="shared" si="143"/>
        <v>6.1607954999999999</v>
      </c>
      <c r="GF211" s="3"/>
      <c r="GI211" s="41" t="s">
        <v>0</v>
      </c>
    </row>
    <row r="212" spans="1:191" x14ac:dyDescent="0.55000000000000004">
      <c r="A212" s="41" t="s">
        <v>1312</v>
      </c>
      <c r="B212" s="41" t="s">
        <v>125</v>
      </c>
      <c r="C212" s="41" t="s">
        <v>65</v>
      </c>
      <c r="D212" s="41" t="s">
        <v>66</v>
      </c>
      <c r="E212" s="41" t="s">
        <v>1791</v>
      </c>
      <c r="F212" s="41">
        <v>0</v>
      </c>
      <c r="G212" s="41" t="s">
        <v>100</v>
      </c>
      <c r="H212" s="41">
        <v>2.3878799999999999E-2</v>
      </c>
      <c r="I212" s="41">
        <v>7.8811999999999997E-3</v>
      </c>
      <c r="J212" s="41">
        <v>3.6038999999999997E-3</v>
      </c>
      <c r="K212" s="41">
        <v>0</v>
      </c>
      <c r="L212" s="41">
        <v>0</v>
      </c>
      <c r="M212" s="41" t="s">
        <v>420</v>
      </c>
      <c r="N212" s="41" t="s">
        <v>421</v>
      </c>
      <c r="O212" s="41" t="s">
        <v>1791</v>
      </c>
      <c r="P212" s="41" t="s">
        <v>1935</v>
      </c>
      <c r="Q212" s="41" t="s">
        <v>1935</v>
      </c>
      <c r="S212" s="41">
        <v>1.782</v>
      </c>
      <c r="AB212" s="41">
        <v>1.34</v>
      </c>
      <c r="AC212" s="41">
        <v>3.1E-2</v>
      </c>
      <c r="AH212" s="41">
        <v>13.7</v>
      </c>
      <c r="AO212" s="7">
        <v>0.64600000000000002</v>
      </c>
      <c r="AP212" s="7"/>
      <c r="AQ212" s="7"/>
      <c r="AR212" s="7"/>
      <c r="AS212" s="7"/>
      <c r="AT212" s="7"/>
      <c r="AU212" s="7"/>
      <c r="AV212" s="7"/>
      <c r="AW212" s="7"/>
      <c r="AX212" s="7">
        <v>1.22</v>
      </c>
      <c r="AY212" s="7">
        <v>3.9E-2</v>
      </c>
      <c r="AZ212" s="7"/>
      <c r="BA212" s="7"/>
      <c r="BB212" s="7"/>
      <c r="BC212" s="7"/>
      <c r="BD212" s="7">
        <v>17.600000000000001</v>
      </c>
      <c r="BE212" s="7"/>
      <c r="BF212" s="7"/>
      <c r="BG212" s="7"/>
      <c r="BK212" s="41">
        <v>0.29299999999999998</v>
      </c>
      <c r="BL212" s="7"/>
      <c r="BM212" s="7"/>
      <c r="BN212" s="7"/>
      <c r="BO212" s="7"/>
      <c r="BP212" s="7"/>
      <c r="BQ212" s="7"/>
      <c r="BR212" s="7"/>
      <c r="BS212" s="7"/>
      <c r="BT212" s="7">
        <v>1.23</v>
      </c>
      <c r="BU212" s="7">
        <v>4.3999999999999997E-2</v>
      </c>
      <c r="BV212" s="7"/>
      <c r="BW212" s="7"/>
      <c r="BX212" s="7"/>
      <c r="BY212" s="7"/>
      <c r="BZ212" s="7">
        <v>19.100000000000001</v>
      </c>
      <c r="CA212" s="7"/>
      <c r="CB212" s="7"/>
      <c r="CC212" s="7"/>
      <c r="CD212" s="7"/>
      <c r="CG212" s="41">
        <v>0</v>
      </c>
      <c r="DC212" s="41">
        <v>0</v>
      </c>
      <c r="DY212" s="7" t="s">
        <v>1880</v>
      </c>
      <c r="DZ212" s="7">
        <f t="shared" si="155"/>
        <v>1.2996655641308341</v>
      </c>
      <c r="EA212" s="41" t="s">
        <v>422</v>
      </c>
      <c r="EB212" s="41" t="s">
        <v>0</v>
      </c>
      <c r="EC212" s="41">
        <f t="shared" si="147"/>
        <v>2.3878799999999999E-2</v>
      </c>
      <c r="ED212" s="41">
        <f t="shared" si="148"/>
        <v>7.8811999999999997E-3</v>
      </c>
      <c r="EE212" s="41">
        <f t="shared" si="149"/>
        <v>3.6038999999999997E-3</v>
      </c>
      <c r="EF212" s="41">
        <f t="shared" si="150"/>
        <v>0</v>
      </c>
      <c r="EG212" s="41">
        <f t="shared" si="151"/>
        <v>0</v>
      </c>
      <c r="EI212" s="5">
        <f t="shared" si="162"/>
        <v>209.48889487641304</v>
      </c>
      <c r="EJ212" s="3">
        <f t="shared" si="156"/>
        <v>570.01928295871994</v>
      </c>
      <c r="EK212" s="3">
        <f t="shared" si="163"/>
        <v>0</v>
      </c>
      <c r="EL212" s="3">
        <f t="shared" si="164"/>
        <v>0</v>
      </c>
      <c r="EM212" s="3">
        <f t="shared" si="165"/>
        <v>0</v>
      </c>
      <c r="EN212" s="3">
        <f t="shared" si="166"/>
        <v>0</v>
      </c>
      <c r="EO212" s="3">
        <f t="shared" si="167"/>
        <v>0</v>
      </c>
      <c r="EP212" s="3">
        <f t="shared" si="168"/>
        <v>0</v>
      </c>
      <c r="EQ212" s="3">
        <f t="shared" si="169"/>
        <v>0</v>
      </c>
      <c r="ER212" s="3">
        <f t="shared" si="170"/>
        <v>0</v>
      </c>
      <c r="ES212" s="3">
        <f t="shared" si="171"/>
        <v>35.363900000000001</v>
      </c>
      <c r="ET212" s="3">
        <f t="shared" si="172"/>
        <v>0.93328</v>
      </c>
      <c r="EU212" s="3">
        <f t="shared" si="173"/>
        <v>0</v>
      </c>
      <c r="EV212" s="3">
        <f t="shared" si="174"/>
        <v>0</v>
      </c>
      <c r="EW212" s="3">
        <f t="shared" si="175"/>
        <v>0</v>
      </c>
      <c r="EX212" s="3">
        <f t="shared" si="176"/>
        <v>0</v>
      </c>
      <c r="EY212" s="3">
        <f t="shared" si="177"/>
        <v>413.79300000000001</v>
      </c>
      <c r="EZ212" s="3">
        <f t="shared" si="178"/>
        <v>0</v>
      </c>
      <c r="FA212" s="3">
        <f t="shared" si="179"/>
        <v>0</v>
      </c>
      <c r="FB212" s="3">
        <f t="shared" si="180"/>
        <v>0</v>
      </c>
      <c r="FC212" s="3">
        <f t="shared" si="157"/>
        <v>0</v>
      </c>
      <c r="FD212" s="41">
        <f t="shared" si="181"/>
        <v>0</v>
      </c>
      <c r="FG212" s="3">
        <f t="shared" si="158"/>
        <v>0</v>
      </c>
      <c r="FH212" s="3">
        <f t="shared" si="159"/>
        <v>0</v>
      </c>
      <c r="FI212" s="3">
        <f t="shared" si="182"/>
        <v>0</v>
      </c>
      <c r="FJ212" s="3">
        <f t="shared" si="182"/>
        <v>0</v>
      </c>
      <c r="FK212" s="3">
        <f t="shared" si="146"/>
        <v>0</v>
      </c>
      <c r="FL212" s="3">
        <f t="shared" si="146"/>
        <v>0</v>
      </c>
      <c r="FM212" s="3">
        <f t="shared" si="146"/>
        <v>0</v>
      </c>
      <c r="FN212" s="3">
        <f t="shared" si="145"/>
        <v>0</v>
      </c>
      <c r="FO212" s="3">
        <f t="shared" si="145"/>
        <v>0</v>
      </c>
      <c r="FP212" s="3">
        <f t="shared" si="145"/>
        <v>0</v>
      </c>
      <c r="FQ212" s="3">
        <f t="shared" si="145"/>
        <v>0</v>
      </c>
      <c r="FR212" s="3">
        <f t="shared" si="183"/>
        <v>0</v>
      </c>
      <c r="FS212" s="3">
        <f t="shared" si="183"/>
        <v>0</v>
      </c>
      <c r="FT212" s="3">
        <f t="shared" si="183"/>
        <v>0</v>
      </c>
      <c r="FU212" s="3">
        <f t="shared" si="184"/>
        <v>0</v>
      </c>
      <c r="FV212" s="3">
        <f t="shared" si="184"/>
        <v>0</v>
      </c>
      <c r="FW212" s="3">
        <f t="shared" si="184"/>
        <v>0</v>
      </c>
      <c r="FX212" s="3">
        <f t="shared" si="185"/>
        <v>0</v>
      </c>
      <c r="FY212" s="3">
        <f t="shared" si="186"/>
        <v>0</v>
      </c>
      <c r="FZ212" s="3">
        <f t="shared" si="187"/>
        <v>0</v>
      </c>
      <c r="GA212" s="3">
        <f t="shared" si="188"/>
        <v>0</v>
      </c>
      <c r="GB212" s="41" t="s">
        <v>0</v>
      </c>
      <c r="GC212" s="41">
        <f t="shared" si="160"/>
        <v>2.7210000000000001</v>
      </c>
      <c r="GD212" s="4">
        <f t="shared" si="161"/>
        <v>1.2996655641308341</v>
      </c>
      <c r="GE212" s="41">
        <f t="shared" si="143"/>
        <v>3.5363899999999999</v>
      </c>
      <c r="GF212" s="3"/>
      <c r="GI212" s="41" t="s">
        <v>0</v>
      </c>
    </row>
    <row r="213" spans="1:191" x14ac:dyDescent="0.55000000000000004">
      <c r="A213" s="41" t="s">
        <v>1313</v>
      </c>
      <c r="B213" s="41" t="s">
        <v>125</v>
      </c>
      <c r="C213" s="41" t="s">
        <v>69</v>
      </c>
      <c r="D213" s="41" t="s">
        <v>66</v>
      </c>
      <c r="E213" s="41" t="s">
        <v>1791</v>
      </c>
      <c r="F213" s="41">
        <v>0</v>
      </c>
      <c r="G213" s="41" t="s">
        <v>100</v>
      </c>
      <c r="H213" s="41">
        <v>4.7419200000000002E-3</v>
      </c>
      <c r="I213" s="41">
        <v>6.3239999999999998E-3</v>
      </c>
      <c r="J213" s="41">
        <v>0</v>
      </c>
      <c r="K213" s="41">
        <v>0</v>
      </c>
      <c r="L213" s="41">
        <v>0</v>
      </c>
      <c r="M213" s="41" t="s">
        <v>442</v>
      </c>
      <c r="N213" s="41" t="s">
        <v>431</v>
      </c>
      <c r="O213" s="41" t="s">
        <v>1791</v>
      </c>
      <c r="P213" s="41" t="s">
        <v>1935</v>
      </c>
      <c r="S213" s="1">
        <v>0.42720000000000002</v>
      </c>
      <c r="AB213" s="41">
        <v>1.1100000000000001</v>
      </c>
      <c r="AC213" s="41">
        <v>0.05</v>
      </c>
      <c r="AH213" s="4">
        <v>23</v>
      </c>
      <c r="AO213" s="80">
        <v>0.63239999999999996</v>
      </c>
      <c r="AP213" s="7"/>
      <c r="AQ213" s="7"/>
      <c r="AR213" s="7"/>
      <c r="AS213" s="7"/>
      <c r="AT213" s="7"/>
      <c r="AU213" s="7"/>
      <c r="AV213" s="7"/>
      <c r="AW213" s="7"/>
      <c r="AX213" s="82">
        <v>1</v>
      </c>
      <c r="AY213" s="7">
        <v>0.04</v>
      </c>
      <c r="AZ213" s="7"/>
      <c r="BA213" s="7"/>
      <c r="BB213" s="7"/>
      <c r="BC213" s="7"/>
      <c r="BD213" s="7">
        <v>22.11</v>
      </c>
      <c r="BE213" s="7"/>
      <c r="BF213" s="7"/>
      <c r="BG213" s="7"/>
      <c r="BK213" s="41">
        <v>0</v>
      </c>
      <c r="BL213" s="7"/>
      <c r="BM213" s="7"/>
      <c r="BN213" s="7"/>
      <c r="BO213" s="7"/>
      <c r="BP213" s="7"/>
      <c r="BQ213" s="7"/>
      <c r="BR213" s="7"/>
      <c r="BS213" s="7"/>
      <c r="BT213" s="7"/>
      <c r="BU213" s="7"/>
      <c r="BV213" s="7"/>
      <c r="BW213" s="7"/>
      <c r="BX213" s="7"/>
      <c r="BY213" s="7"/>
      <c r="BZ213" s="7"/>
      <c r="CA213" s="7"/>
      <c r="CB213" s="7"/>
      <c r="CC213" s="7"/>
      <c r="CD213" s="7"/>
      <c r="CG213" s="41">
        <v>0</v>
      </c>
      <c r="DC213" s="41">
        <v>0</v>
      </c>
      <c r="DY213" s="7" t="s">
        <v>1880</v>
      </c>
      <c r="DZ213" s="7">
        <f t="shared" si="155"/>
        <v>1.0443488108720271</v>
      </c>
      <c r="EA213" s="41" t="s">
        <v>441</v>
      </c>
      <c r="EB213" s="41" t="s">
        <v>0</v>
      </c>
      <c r="EC213" s="41">
        <f t="shared" si="147"/>
        <v>4.7419200000000002E-3</v>
      </c>
      <c r="ED213" s="41">
        <f t="shared" si="148"/>
        <v>6.3239999999999998E-3</v>
      </c>
      <c r="EE213" s="41">
        <f t="shared" si="149"/>
        <v>0</v>
      </c>
      <c r="EF213" s="41">
        <f t="shared" si="150"/>
        <v>0</v>
      </c>
      <c r="EG213" s="41">
        <f t="shared" si="151"/>
        <v>0</v>
      </c>
      <c r="EI213" s="5">
        <f t="shared" si="162"/>
        <v>189.82752596964889</v>
      </c>
      <c r="EJ213" s="3">
        <f t="shared" si="156"/>
        <v>201.14124651743998</v>
      </c>
      <c r="EK213" s="3">
        <f t="shared" si="163"/>
        <v>0</v>
      </c>
      <c r="EL213" s="3">
        <f t="shared" si="164"/>
        <v>0</v>
      </c>
      <c r="EM213" s="3">
        <f t="shared" si="165"/>
        <v>0</v>
      </c>
      <c r="EN213" s="3">
        <f t="shared" si="166"/>
        <v>0</v>
      </c>
      <c r="EO213" s="3">
        <f t="shared" si="167"/>
        <v>0</v>
      </c>
      <c r="EP213" s="3">
        <f t="shared" si="168"/>
        <v>0</v>
      </c>
      <c r="EQ213" s="3">
        <f t="shared" si="169"/>
        <v>0</v>
      </c>
      <c r="ER213" s="3">
        <f t="shared" si="170"/>
        <v>0</v>
      </c>
      <c r="ES213" s="3">
        <f t="shared" si="171"/>
        <v>11.06592</v>
      </c>
      <c r="ET213" s="3">
        <f t="shared" si="172"/>
        <v>0.46656000000000009</v>
      </c>
      <c r="EU213" s="3">
        <f t="shared" si="173"/>
        <v>0</v>
      </c>
      <c r="EV213" s="3">
        <f t="shared" si="174"/>
        <v>0</v>
      </c>
      <c r="EW213" s="3">
        <f t="shared" si="175"/>
        <v>0</v>
      </c>
      <c r="EX213" s="3">
        <f t="shared" si="176"/>
        <v>0</v>
      </c>
      <c r="EY213" s="3">
        <f t="shared" si="177"/>
        <v>238.07964000000001</v>
      </c>
      <c r="EZ213" s="3">
        <f t="shared" si="178"/>
        <v>0</v>
      </c>
      <c r="FA213" s="3">
        <f t="shared" si="179"/>
        <v>0</v>
      </c>
      <c r="FB213" s="3">
        <f t="shared" si="180"/>
        <v>0</v>
      </c>
      <c r="FC213" s="3">
        <f t="shared" si="157"/>
        <v>0</v>
      </c>
      <c r="FD213" s="41">
        <f t="shared" si="181"/>
        <v>0</v>
      </c>
      <c r="FG213" s="3">
        <f t="shared" si="158"/>
        <v>0</v>
      </c>
      <c r="FH213" s="3">
        <f t="shared" si="159"/>
        <v>0</v>
      </c>
      <c r="FI213" s="3">
        <f t="shared" si="182"/>
        <v>0</v>
      </c>
      <c r="FJ213" s="3">
        <f t="shared" si="182"/>
        <v>0</v>
      </c>
      <c r="FK213" s="3">
        <f t="shared" si="146"/>
        <v>0</v>
      </c>
      <c r="FL213" s="3">
        <f t="shared" si="146"/>
        <v>0</v>
      </c>
      <c r="FM213" s="3">
        <f t="shared" si="146"/>
        <v>0</v>
      </c>
      <c r="FN213" s="3">
        <f t="shared" si="145"/>
        <v>0</v>
      </c>
      <c r="FO213" s="3">
        <f t="shared" si="145"/>
        <v>0</v>
      </c>
      <c r="FP213" s="3">
        <f t="shared" si="145"/>
        <v>0</v>
      </c>
      <c r="FQ213" s="3">
        <f t="shared" si="145"/>
        <v>0</v>
      </c>
      <c r="FR213" s="3">
        <f t="shared" si="183"/>
        <v>0</v>
      </c>
      <c r="FS213" s="3">
        <f t="shared" si="183"/>
        <v>0</v>
      </c>
      <c r="FT213" s="3">
        <f t="shared" si="183"/>
        <v>0</v>
      </c>
      <c r="FU213" s="3">
        <f t="shared" si="184"/>
        <v>0</v>
      </c>
      <c r="FV213" s="3">
        <f t="shared" si="184"/>
        <v>0</v>
      </c>
      <c r="FW213" s="3">
        <f t="shared" si="184"/>
        <v>0</v>
      </c>
      <c r="FX213" s="3">
        <f t="shared" si="185"/>
        <v>0</v>
      </c>
      <c r="FY213" s="3">
        <f t="shared" si="186"/>
        <v>0</v>
      </c>
      <c r="FZ213" s="3">
        <f t="shared" si="187"/>
        <v>0</v>
      </c>
      <c r="GA213" s="3">
        <f t="shared" si="188"/>
        <v>0</v>
      </c>
      <c r="GB213" s="41" t="s">
        <v>0</v>
      </c>
      <c r="GC213" s="41">
        <f t="shared" si="160"/>
        <v>1.0596000000000001</v>
      </c>
      <c r="GD213" s="4">
        <f t="shared" si="161"/>
        <v>1.0443488108720271</v>
      </c>
      <c r="GE213" s="41">
        <f t="shared" si="143"/>
        <v>1.106592</v>
      </c>
      <c r="GF213" s="3"/>
      <c r="GI213" s="41" t="s">
        <v>0</v>
      </c>
    </row>
    <row r="214" spans="1:191" x14ac:dyDescent="0.55000000000000004">
      <c r="A214" s="41" t="s">
        <v>1314</v>
      </c>
      <c r="B214" s="41" t="s">
        <v>125</v>
      </c>
      <c r="C214" s="41" t="s">
        <v>69</v>
      </c>
      <c r="D214" s="41" t="s">
        <v>66</v>
      </c>
      <c r="E214" s="41" t="s">
        <v>1791</v>
      </c>
      <c r="F214" s="41">
        <v>0</v>
      </c>
      <c r="G214" s="25" t="s">
        <v>1749</v>
      </c>
      <c r="H214" s="41">
        <v>0</v>
      </c>
      <c r="I214" s="41">
        <v>0</v>
      </c>
      <c r="J214" s="41">
        <v>2.6</v>
      </c>
      <c r="K214" s="41">
        <v>0</v>
      </c>
      <c r="L214" s="41">
        <v>0</v>
      </c>
      <c r="M214" s="41" t="s">
        <v>406</v>
      </c>
      <c r="N214" s="41" t="s">
        <v>407</v>
      </c>
      <c r="O214" s="41" t="s">
        <v>1791</v>
      </c>
      <c r="P214" s="41" t="s">
        <v>1938</v>
      </c>
      <c r="Q214" s="41" t="s">
        <v>1938</v>
      </c>
      <c r="S214" s="41">
        <v>0</v>
      </c>
      <c r="AO214" s="7">
        <v>0</v>
      </c>
      <c r="AP214" s="7"/>
      <c r="AQ214" s="7"/>
      <c r="AR214" s="7"/>
      <c r="AS214" s="7"/>
      <c r="AT214" s="7"/>
      <c r="AU214" s="7"/>
      <c r="AV214" s="7"/>
      <c r="AW214" s="7"/>
      <c r="AX214" s="7"/>
      <c r="AY214" s="7"/>
      <c r="AZ214" s="7"/>
      <c r="BA214" s="7"/>
      <c r="BB214" s="7"/>
      <c r="BC214" s="7"/>
      <c r="BD214" s="7"/>
      <c r="BE214" s="7"/>
      <c r="BF214" s="7"/>
      <c r="BG214" s="7"/>
      <c r="BK214" s="41">
        <v>200</v>
      </c>
      <c r="BL214" s="7"/>
      <c r="BM214" s="7"/>
      <c r="BN214" s="7"/>
      <c r="BO214" s="7"/>
      <c r="BP214" s="7"/>
      <c r="BQ214" s="7"/>
      <c r="BR214" s="7"/>
      <c r="BS214" s="7"/>
      <c r="BT214" s="7" t="s">
        <v>408</v>
      </c>
      <c r="BU214" s="7">
        <v>0.06</v>
      </c>
      <c r="BV214" s="7"/>
      <c r="BW214" s="7"/>
      <c r="BX214" s="7"/>
      <c r="BY214" s="7"/>
      <c r="BZ214" s="7"/>
      <c r="CA214" s="7"/>
      <c r="CB214" s="7"/>
      <c r="CC214" s="7"/>
      <c r="CD214" s="7"/>
      <c r="CG214" s="41">
        <v>0</v>
      </c>
      <c r="DC214" s="41">
        <v>0</v>
      </c>
      <c r="DY214" s="7" t="s">
        <v>1891</v>
      </c>
      <c r="DZ214" s="7">
        <f t="shared" si="155"/>
        <v>1.3</v>
      </c>
      <c r="EA214" s="41" t="s">
        <v>355</v>
      </c>
      <c r="EB214" s="41" t="s">
        <v>0</v>
      </c>
      <c r="EC214" s="41">
        <f t="shared" si="147"/>
        <v>0</v>
      </c>
      <c r="ED214" s="41">
        <f t="shared" si="148"/>
        <v>0</v>
      </c>
      <c r="EE214" s="41">
        <f t="shared" si="149"/>
        <v>2.6</v>
      </c>
      <c r="EF214" s="41">
        <f t="shared" si="150"/>
        <v>0</v>
      </c>
      <c r="EG214" s="41">
        <f t="shared" si="151"/>
        <v>0</v>
      </c>
      <c r="EI214" s="5">
        <f t="shared" si="162"/>
        <v>214.05371439999999</v>
      </c>
      <c r="EJ214" s="3">
        <f t="shared" si="156"/>
        <v>42810.742879999998</v>
      </c>
      <c r="EK214" s="3">
        <f t="shared" si="163"/>
        <v>0</v>
      </c>
      <c r="EL214" s="3">
        <f t="shared" si="164"/>
        <v>0</v>
      </c>
      <c r="EM214" s="3">
        <f t="shared" si="165"/>
        <v>0</v>
      </c>
      <c r="EN214" s="3">
        <f t="shared" si="166"/>
        <v>0</v>
      </c>
      <c r="EO214" s="3">
        <f t="shared" si="167"/>
        <v>0</v>
      </c>
      <c r="EP214" s="3">
        <f t="shared" si="168"/>
        <v>0</v>
      </c>
      <c r="EQ214" s="3">
        <f t="shared" si="169"/>
        <v>0</v>
      </c>
      <c r="ER214" s="3">
        <f t="shared" si="170"/>
        <v>0</v>
      </c>
      <c r="ES214" s="3">
        <f t="shared" si="171"/>
        <v>2600</v>
      </c>
      <c r="ET214" s="3">
        <f t="shared" si="172"/>
        <v>120</v>
      </c>
      <c r="EU214" s="3">
        <f t="shared" si="173"/>
        <v>0</v>
      </c>
      <c r="EV214" s="3">
        <f t="shared" si="174"/>
        <v>0</v>
      </c>
      <c r="EW214" s="3">
        <f t="shared" si="175"/>
        <v>0</v>
      </c>
      <c r="EX214" s="3">
        <f t="shared" si="176"/>
        <v>0</v>
      </c>
      <c r="EY214" s="3">
        <f t="shared" si="177"/>
        <v>0</v>
      </c>
      <c r="EZ214" s="3">
        <f t="shared" si="178"/>
        <v>0</v>
      </c>
      <c r="FA214" s="3">
        <f t="shared" si="179"/>
        <v>0</v>
      </c>
      <c r="FB214" s="3">
        <f t="shared" si="180"/>
        <v>0</v>
      </c>
      <c r="FC214" s="3">
        <f t="shared" si="157"/>
        <v>0</v>
      </c>
      <c r="FD214" s="41">
        <f t="shared" si="181"/>
        <v>0</v>
      </c>
      <c r="FG214" s="3">
        <f t="shared" si="158"/>
        <v>0</v>
      </c>
      <c r="FH214" s="3">
        <f t="shared" si="159"/>
        <v>0</v>
      </c>
      <c r="FI214" s="3">
        <f t="shared" si="182"/>
        <v>0</v>
      </c>
      <c r="FJ214" s="3">
        <f t="shared" si="182"/>
        <v>0</v>
      </c>
      <c r="FK214" s="3">
        <f t="shared" si="146"/>
        <v>0</v>
      </c>
      <c r="FL214" s="3">
        <f t="shared" si="146"/>
        <v>0</v>
      </c>
      <c r="FM214" s="3">
        <f t="shared" si="146"/>
        <v>0</v>
      </c>
      <c r="FN214" s="3">
        <f t="shared" si="145"/>
        <v>0</v>
      </c>
      <c r="FO214" s="3">
        <f t="shared" si="145"/>
        <v>0</v>
      </c>
      <c r="FP214" s="3">
        <f t="shared" si="145"/>
        <v>0</v>
      </c>
      <c r="FQ214" s="3">
        <f t="shared" si="145"/>
        <v>0</v>
      </c>
      <c r="FR214" s="3">
        <f t="shared" si="183"/>
        <v>0</v>
      </c>
      <c r="FS214" s="3">
        <f t="shared" si="183"/>
        <v>0</v>
      </c>
      <c r="FT214" s="3">
        <f t="shared" si="183"/>
        <v>0</v>
      </c>
      <c r="FU214" s="3">
        <f t="shared" si="184"/>
        <v>0</v>
      </c>
      <c r="FV214" s="3">
        <f t="shared" si="184"/>
        <v>0</v>
      </c>
      <c r="FW214" s="3">
        <f t="shared" si="184"/>
        <v>0</v>
      </c>
      <c r="FX214" s="3">
        <f t="shared" si="185"/>
        <v>0</v>
      </c>
      <c r="FY214" s="3">
        <f t="shared" si="186"/>
        <v>0</v>
      </c>
      <c r="FZ214" s="3">
        <f t="shared" si="187"/>
        <v>0</v>
      </c>
      <c r="GA214" s="3">
        <f t="shared" si="188"/>
        <v>0</v>
      </c>
      <c r="GB214" s="41" t="s">
        <v>0</v>
      </c>
      <c r="GC214" s="41">
        <f t="shared" si="160"/>
        <v>200</v>
      </c>
      <c r="GD214" s="4">
        <f t="shared" si="161"/>
        <v>1.3</v>
      </c>
      <c r="GE214" s="41">
        <f t="shared" si="143"/>
        <v>260</v>
      </c>
      <c r="GF214" s="3"/>
      <c r="GI214" s="41" t="s">
        <v>0</v>
      </c>
    </row>
    <row r="215" spans="1:191" x14ac:dyDescent="0.55000000000000004">
      <c r="A215" s="41" t="s">
        <v>1315</v>
      </c>
      <c r="B215" s="41" t="s">
        <v>125</v>
      </c>
      <c r="C215" s="41" t="s">
        <v>65</v>
      </c>
      <c r="D215" s="41" t="s">
        <v>66</v>
      </c>
      <c r="E215" s="41" t="s">
        <v>1791</v>
      </c>
      <c r="F215" s="41">
        <v>0</v>
      </c>
      <c r="G215" s="25" t="s">
        <v>492</v>
      </c>
      <c r="H215" s="41">
        <v>0</v>
      </c>
      <c r="I215" s="41">
        <v>0</v>
      </c>
      <c r="J215" s="41">
        <v>1.5916999999999999</v>
      </c>
      <c r="K215" s="41">
        <v>0</v>
      </c>
      <c r="L215" s="41">
        <v>0</v>
      </c>
      <c r="M215" s="41" t="s">
        <v>399</v>
      </c>
      <c r="N215" s="41" t="s">
        <v>400</v>
      </c>
      <c r="O215" s="41" t="s">
        <v>1791</v>
      </c>
      <c r="P215" s="41" t="s">
        <v>1906</v>
      </c>
      <c r="Q215" s="41" t="s">
        <v>1906</v>
      </c>
      <c r="S215" s="41">
        <v>0</v>
      </c>
      <c r="AO215" s="7">
        <v>0</v>
      </c>
      <c r="AP215" s="7"/>
      <c r="AQ215" s="7"/>
      <c r="AR215" s="7"/>
      <c r="AS215" s="7"/>
      <c r="AT215" s="7"/>
      <c r="AU215" s="7"/>
      <c r="AV215" s="7"/>
      <c r="AW215" s="7"/>
      <c r="AX215" s="7"/>
      <c r="AY215" s="7"/>
      <c r="AZ215" s="7"/>
      <c r="BA215" s="7"/>
      <c r="BB215" s="7"/>
      <c r="BC215" s="7"/>
      <c r="BD215" s="7"/>
      <c r="BE215" s="7"/>
      <c r="BF215" s="7"/>
      <c r="BG215" s="7"/>
      <c r="BK215" s="41">
        <v>144.69999999999999</v>
      </c>
      <c r="BL215" s="7"/>
      <c r="BM215" s="7"/>
      <c r="BN215" s="7"/>
      <c r="BO215" s="7"/>
      <c r="BP215" s="7"/>
      <c r="BQ215" s="7"/>
      <c r="BR215" s="7"/>
      <c r="BS215" s="7"/>
      <c r="BT215" s="7">
        <v>1.1000000000000001</v>
      </c>
      <c r="BU215" s="7">
        <v>0.11</v>
      </c>
      <c r="BV215" s="7"/>
      <c r="BW215" s="7"/>
      <c r="BX215" s="7"/>
      <c r="BY215" s="7"/>
      <c r="BZ215" s="7"/>
      <c r="CA215" s="7"/>
      <c r="CB215" s="7"/>
      <c r="CC215" s="7"/>
      <c r="CD215" s="7"/>
      <c r="CG215" s="41">
        <v>0</v>
      </c>
      <c r="DC215" s="41">
        <v>0</v>
      </c>
      <c r="DY215" s="7" t="s">
        <v>1891</v>
      </c>
      <c r="DZ215" s="7">
        <f t="shared" si="155"/>
        <v>1.1000000000000001</v>
      </c>
      <c r="EA215" s="41" t="s">
        <v>401</v>
      </c>
      <c r="EB215" s="41" t="s">
        <v>0</v>
      </c>
      <c r="EC215" s="41">
        <f t="shared" si="147"/>
        <v>0</v>
      </c>
      <c r="ED215" s="41">
        <f t="shared" si="148"/>
        <v>0</v>
      </c>
      <c r="EE215" s="41">
        <f t="shared" si="149"/>
        <v>1.5916999999999999</v>
      </c>
      <c r="EF215" s="41">
        <f t="shared" si="150"/>
        <v>0</v>
      </c>
      <c r="EG215" s="41">
        <f t="shared" si="151"/>
        <v>0</v>
      </c>
      <c r="EI215" s="5">
        <f t="shared" si="162"/>
        <v>224.13547640000002</v>
      </c>
      <c r="EJ215" s="3">
        <f t="shared" si="156"/>
        <v>32432.403435079999</v>
      </c>
      <c r="EK215" s="3">
        <f t="shared" si="163"/>
        <v>0</v>
      </c>
      <c r="EL215" s="3">
        <f t="shared" si="164"/>
        <v>0</v>
      </c>
      <c r="EM215" s="3">
        <f t="shared" si="165"/>
        <v>0</v>
      </c>
      <c r="EN215" s="3">
        <f t="shared" si="166"/>
        <v>0</v>
      </c>
      <c r="EO215" s="3">
        <f t="shared" si="167"/>
        <v>0</v>
      </c>
      <c r="EP215" s="3">
        <f t="shared" si="168"/>
        <v>0</v>
      </c>
      <c r="EQ215" s="3">
        <f t="shared" si="169"/>
        <v>0</v>
      </c>
      <c r="ER215" s="3">
        <f t="shared" si="170"/>
        <v>0</v>
      </c>
      <c r="ES215" s="3">
        <f t="shared" si="171"/>
        <v>1591.7</v>
      </c>
      <c r="ET215" s="3">
        <f t="shared" si="172"/>
        <v>159.16999999999999</v>
      </c>
      <c r="EU215" s="3">
        <f t="shared" si="173"/>
        <v>0</v>
      </c>
      <c r="EV215" s="3">
        <f t="shared" si="174"/>
        <v>0</v>
      </c>
      <c r="EW215" s="3">
        <f t="shared" si="175"/>
        <v>0</v>
      </c>
      <c r="EX215" s="3">
        <f t="shared" si="176"/>
        <v>0</v>
      </c>
      <c r="EY215" s="3">
        <f t="shared" si="177"/>
        <v>0</v>
      </c>
      <c r="EZ215" s="3">
        <f t="shared" si="178"/>
        <v>0</v>
      </c>
      <c r="FA215" s="3">
        <f t="shared" si="179"/>
        <v>0</v>
      </c>
      <c r="FB215" s="3">
        <f t="shared" si="180"/>
        <v>0</v>
      </c>
      <c r="FC215" s="3">
        <f t="shared" si="157"/>
        <v>0</v>
      </c>
      <c r="FD215" s="41">
        <f t="shared" si="181"/>
        <v>0</v>
      </c>
      <c r="FG215" s="3">
        <f t="shared" si="158"/>
        <v>0</v>
      </c>
      <c r="FH215" s="3">
        <f t="shared" si="159"/>
        <v>0</v>
      </c>
      <c r="FI215" s="3">
        <f t="shared" si="182"/>
        <v>0</v>
      </c>
      <c r="FJ215" s="3">
        <f t="shared" si="182"/>
        <v>0</v>
      </c>
      <c r="FK215" s="3">
        <f t="shared" si="146"/>
        <v>0</v>
      </c>
      <c r="FL215" s="3">
        <f t="shared" si="146"/>
        <v>0</v>
      </c>
      <c r="FM215" s="3">
        <f t="shared" si="146"/>
        <v>0</v>
      </c>
      <c r="FN215" s="3">
        <f t="shared" si="145"/>
        <v>0</v>
      </c>
      <c r="FO215" s="3">
        <f t="shared" si="145"/>
        <v>0</v>
      </c>
      <c r="FP215" s="3">
        <f t="shared" si="145"/>
        <v>0</v>
      </c>
      <c r="FQ215" s="3">
        <f t="shared" si="145"/>
        <v>0</v>
      </c>
      <c r="FR215" s="3">
        <f t="shared" si="183"/>
        <v>0</v>
      </c>
      <c r="FS215" s="3">
        <f t="shared" si="183"/>
        <v>0</v>
      </c>
      <c r="FT215" s="3">
        <f t="shared" si="183"/>
        <v>0</v>
      </c>
      <c r="FU215" s="3">
        <f t="shared" si="184"/>
        <v>0</v>
      </c>
      <c r="FV215" s="3">
        <f t="shared" si="184"/>
        <v>0</v>
      </c>
      <c r="FW215" s="3">
        <f t="shared" si="184"/>
        <v>0</v>
      </c>
      <c r="FX215" s="3">
        <f t="shared" si="185"/>
        <v>0</v>
      </c>
      <c r="FY215" s="3">
        <f t="shared" si="186"/>
        <v>0</v>
      </c>
      <c r="FZ215" s="3">
        <f t="shared" si="187"/>
        <v>0</v>
      </c>
      <c r="GA215" s="3">
        <f t="shared" si="188"/>
        <v>0</v>
      </c>
      <c r="GB215" s="41" t="s">
        <v>0</v>
      </c>
      <c r="GC215" s="41">
        <f t="shared" si="160"/>
        <v>144.69999999999999</v>
      </c>
      <c r="GD215" s="4">
        <f t="shared" si="161"/>
        <v>1.1000000000000001</v>
      </c>
      <c r="GE215" s="41">
        <f t="shared" si="143"/>
        <v>159.16999999999999</v>
      </c>
      <c r="GF215" s="3"/>
      <c r="GI215" s="41" t="s">
        <v>0</v>
      </c>
    </row>
    <row r="216" spans="1:191" x14ac:dyDescent="0.55000000000000004">
      <c r="A216" s="41" t="s">
        <v>1316</v>
      </c>
      <c r="B216" s="41" t="s">
        <v>125</v>
      </c>
      <c r="C216" s="41" t="s">
        <v>69</v>
      </c>
      <c r="D216" s="41" t="s">
        <v>66</v>
      </c>
      <c r="E216" s="41" t="s">
        <v>1791</v>
      </c>
      <c r="F216" s="41">
        <v>0</v>
      </c>
      <c r="G216" s="25" t="s">
        <v>1749</v>
      </c>
      <c r="H216" s="41">
        <v>0</v>
      </c>
      <c r="I216" s="41">
        <v>0</v>
      </c>
      <c r="J216" s="41">
        <v>1.1919000000000002</v>
      </c>
      <c r="K216" s="41">
        <v>0</v>
      </c>
      <c r="L216" s="41">
        <v>0</v>
      </c>
      <c r="M216" s="41" t="s">
        <v>405</v>
      </c>
      <c r="N216" s="41" t="s">
        <v>79</v>
      </c>
      <c r="O216" s="41" t="s">
        <v>1791</v>
      </c>
      <c r="P216" s="41" t="s">
        <v>1938</v>
      </c>
      <c r="S216" s="41">
        <v>0</v>
      </c>
      <c r="AO216" s="7">
        <v>0</v>
      </c>
      <c r="AP216" s="7"/>
      <c r="AQ216" s="7"/>
      <c r="AR216" s="7"/>
      <c r="AS216" s="7"/>
      <c r="AT216" s="7"/>
      <c r="AU216" s="7"/>
      <c r="AV216" s="7"/>
      <c r="AW216" s="7"/>
      <c r="AX216" s="7"/>
      <c r="AY216" s="7"/>
      <c r="AZ216" s="7"/>
      <c r="BA216" s="7"/>
      <c r="BB216" s="7"/>
      <c r="BC216" s="7"/>
      <c r="BD216" s="7"/>
      <c r="BE216" s="7"/>
      <c r="BF216" s="7"/>
      <c r="BG216" s="7"/>
      <c r="BK216" s="41">
        <v>87</v>
      </c>
      <c r="BL216" s="7"/>
      <c r="BM216" s="7"/>
      <c r="BN216" s="7"/>
      <c r="BO216" s="7"/>
      <c r="BP216" s="7"/>
      <c r="BQ216" s="7"/>
      <c r="BR216" s="7"/>
      <c r="BS216" s="7"/>
      <c r="BT216" s="7">
        <v>1.37</v>
      </c>
      <c r="BU216" s="7"/>
      <c r="BV216" s="7"/>
      <c r="BW216" s="7"/>
      <c r="BX216" s="7"/>
      <c r="BY216" s="7"/>
      <c r="BZ216" s="7"/>
      <c r="CA216" s="7"/>
      <c r="CB216" s="7"/>
      <c r="CC216" s="7"/>
      <c r="CD216" s="7"/>
      <c r="CG216" s="41">
        <v>0</v>
      </c>
      <c r="DC216" s="41">
        <v>0</v>
      </c>
      <c r="DY216" s="7" t="s">
        <v>1891</v>
      </c>
      <c r="DZ216" s="7">
        <f t="shared" si="155"/>
        <v>1.37</v>
      </c>
      <c r="EA216" s="41" t="s">
        <v>355</v>
      </c>
      <c r="EB216" s="41" t="s">
        <v>0</v>
      </c>
      <c r="EC216" s="41">
        <f t="shared" si="147"/>
        <v>0</v>
      </c>
      <c r="ED216" s="41">
        <f t="shared" si="148"/>
        <v>0</v>
      </c>
      <c r="EE216" s="41">
        <f t="shared" si="149"/>
        <v>1.1919000000000002</v>
      </c>
      <c r="EF216" s="41">
        <f t="shared" si="150"/>
        <v>0</v>
      </c>
      <c r="EG216" s="41">
        <f t="shared" si="151"/>
        <v>0</v>
      </c>
      <c r="EI216" s="5">
        <f t="shared" si="162"/>
        <v>179.66180000000003</v>
      </c>
      <c r="EJ216" s="3">
        <f t="shared" si="156"/>
        <v>15630.576600000002</v>
      </c>
      <c r="EK216" s="3">
        <f t="shared" si="163"/>
        <v>0</v>
      </c>
      <c r="EL216" s="3">
        <f t="shared" si="164"/>
        <v>0</v>
      </c>
      <c r="EM216" s="3">
        <f t="shared" si="165"/>
        <v>0</v>
      </c>
      <c r="EN216" s="3">
        <f t="shared" si="166"/>
        <v>0</v>
      </c>
      <c r="EO216" s="3">
        <f t="shared" si="167"/>
        <v>0</v>
      </c>
      <c r="EP216" s="3">
        <f t="shared" si="168"/>
        <v>0</v>
      </c>
      <c r="EQ216" s="3">
        <f t="shared" si="169"/>
        <v>0</v>
      </c>
      <c r="ER216" s="3">
        <f t="shared" si="170"/>
        <v>0</v>
      </c>
      <c r="ES216" s="3">
        <f t="shared" si="171"/>
        <v>1191.9000000000001</v>
      </c>
      <c r="ET216" s="3">
        <f t="shared" si="172"/>
        <v>0</v>
      </c>
      <c r="EU216" s="3">
        <f t="shared" si="173"/>
        <v>0</v>
      </c>
      <c r="EV216" s="3">
        <f t="shared" si="174"/>
        <v>0</v>
      </c>
      <c r="EW216" s="3">
        <f t="shared" si="175"/>
        <v>0</v>
      </c>
      <c r="EX216" s="3">
        <f t="shared" si="176"/>
        <v>0</v>
      </c>
      <c r="EY216" s="3">
        <f t="shared" si="177"/>
        <v>0</v>
      </c>
      <c r="EZ216" s="3">
        <f t="shared" si="178"/>
        <v>0</v>
      </c>
      <c r="FA216" s="3">
        <f t="shared" si="179"/>
        <v>0</v>
      </c>
      <c r="FB216" s="3">
        <f t="shared" si="180"/>
        <v>0</v>
      </c>
      <c r="FC216" s="3">
        <f t="shared" si="157"/>
        <v>0</v>
      </c>
      <c r="FD216" s="41">
        <f t="shared" si="181"/>
        <v>0</v>
      </c>
      <c r="FG216" s="3">
        <f t="shared" si="158"/>
        <v>0</v>
      </c>
      <c r="FH216" s="3">
        <f t="shared" si="159"/>
        <v>0</v>
      </c>
      <c r="FI216" s="3">
        <f t="shared" si="182"/>
        <v>0</v>
      </c>
      <c r="FJ216" s="3">
        <f t="shared" si="182"/>
        <v>0</v>
      </c>
      <c r="FK216" s="3">
        <f t="shared" si="146"/>
        <v>0</v>
      </c>
      <c r="FL216" s="3">
        <f t="shared" si="146"/>
        <v>0</v>
      </c>
      <c r="FM216" s="3">
        <f t="shared" si="146"/>
        <v>0</v>
      </c>
      <c r="FN216" s="3">
        <f t="shared" si="145"/>
        <v>0</v>
      </c>
      <c r="FO216" s="3">
        <f t="shared" si="145"/>
        <v>0</v>
      </c>
      <c r="FP216" s="3">
        <f t="shared" si="145"/>
        <v>0</v>
      </c>
      <c r="FQ216" s="3">
        <f t="shared" si="145"/>
        <v>0</v>
      </c>
      <c r="FR216" s="3">
        <f t="shared" si="183"/>
        <v>0</v>
      </c>
      <c r="FS216" s="3">
        <f t="shared" si="183"/>
        <v>0</v>
      </c>
      <c r="FT216" s="3">
        <f t="shared" si="183"/>
        <v>0</v>
      </c>
      <c r="FU216" s="3">
        <f t="shared" si="184"/>
        <v>0</v>
      </c>
      <c r="FV216" s="3">
        <f t="shared" si="184"/>
        <v>0</v>
      </c>
      <c r="FW216" s="3">
        <f t="shared" si="184"/>
        <v>0</v>
      </c>
      <c r="FX216" s="3">
        <f t="shared" si="185"/>
        <v>0</v>
      </c>
      <c r="FY216" s="3">
        <f t="shared" si="186"/>
        <v>0</v>
      </c>
      <c r="FZ216" s="3">
        <f t="shared" si="187"/>
        <v>0</v>
      </c>
      <c r="GA216" s="3">
        <f t="shared" si="188"/>
        <v>0</v>
      </c>
      <c r="GB216" s="41" t="s">
        <v>0</v>
      </c>
      <c r="GC216" s="41">
        <f t="shared" si="160"/>
        <v>87</v>
      </c>
      <c r="GD216" s="4">
        <f t="shared" si="161"/>
        <v>1.37</v>
      </c>
      <c r="GE216" s="41">
        <f t="shared" si="143"/>
        <v>119.19000000000001</v>
      </c>
      <c r="GF216" s="3"/>
      <c r="GI216" s="41" t="s">
        <v>0</v>
      </c>
    </row>
    <row r="217" spans="1:191" x14ac:dyDescent="0.55000000000000004">
      <c r="A217" s="41" t="s">
        <v>1317</v>
      </c>
      <c r="B217" s="41" t="s">
        <v>125</v>
      </c>
      <c r="C217" s="41" t="s">
        <v>69</v>
      </c>
      <c r="D217" s="41" t="s">
        <v>66</v>
      </c>
      <c r="E217" s="41" t="s">
        <v>1791</v>
      </c>
      <c r="F217" s="41">
        <v>0</v>
      </c>
      <c r="G217" s="41" t="s">
        <v>100</v>
      </c>
      <c r="H217" s="41">
        <v>0</v>
      </c>
      <c r="I217" s="41">
        <v>0</v>
      </c>
      <c r="J217" s="41">
        <v>0.49160800000000004</v>
      </c>
      <c r="K217" s="41">
        <v>0</v>
      </c>
      <c r="L217" s="41">
        <v>0</v>
      </c>
      <c r="M217" s="41" t="s">
        <v>430</v>
      </c>
      <c r="N217" s="41" t="s">
        <v>431</v>
      </c>
      <c r="O217" s="41" t="s">
        <v>1791</v>
      </c>
      <c r="P217" s="41" t="s">
        <v>1938</v>
      </c>
      <c r="Q217" s="41" t="s">
        <v>1938</v>
      </c>
      <c r="S217" s="41">
        <v>0</v>
      </c>
      <c r="AO217" s="7">
        <v>0</v>
      </c>
      <c r="AP217" s="7"/>
      <c r="AQ217" s="7"/>
      <c r="AR217" s="7"/>
      <c r="AS217" s="7"/>
      <c r="AT217" s="7"/>
      <c r="AU217" s="7"/>
      <c r="AV217" s="7"/>
      <c r="AW217" s="7"/>
      <c r="AX217" s="7"/>
      <c r="AY217" s="7"/>
      <c r="AZ217" s="7"/>
      <c r="BA217" s="7"/>
      <c r="BB217" s="7"/>
      <c r="BC217" s="7"/>
      <c r="BD217" s="7"/>
      <c r="BE217" s="7"/>
      <c r="BF217" s="7"/>
      <c r="BG217" s="7"/>
      <c r="BK217" s="41">
        <v>42.38</v>
      </c>
      <c r="BL217" s="7"/>
      <c r="BM217" s="7"/>
      <c r="BN217" s="7"/>
      <c r="BO217" s="7"/>
      <c r="BP217" s="7"/>
      <c r="BQ217" s="7"/>
      <c r="BR217" s="7"/>
      <c r="BS217" s="7"/>
      <c r="BT217" s="7">
        <v>1.1599999999999999</v>
      </c>
      <c r="BU217" s="7"/>
      <c r="BV217" s="7"/>
      <c r="BW217" s="7"/>
      <c r="BX217" s="7"/>
      <c r="BY217" s="7"/>
      <c r="BZ217" s="7"/>
      <c r="CA217" s="7"/>
      <c r="CB217" s="7"/>
      <c r="CC217" s="7"/>
      <c r="CD217" s="7"/>
      <c r="CG217" s="41">
        <v>0</v>
      </c>
      <c r="DC217" s="41">
        <v>0</v>
      </c>
      <c r="DY217" s="7" t="s">
        <v>1891</v>
      </c>
      <c r="DZ217" s="7">
        <f t="shared" si="155"/>
        <v>1.1599999999999999</v>
      </c>
      <c r="EA217" s="41" t="s">
        <v>383</v>
      </c>
      <c r="EB217" s="41" t="s">
        <v>0</v>
      </c>
      <c r="EC217" s="41">
        <f t="shared" si="147"/>
        <v>0</v>
      </c>
      <c r="ED217" s="41">
        <f t="shared" si="148"/>
        <v>0</v>
      </c>
      <c r="EE217" s="41">
        <f t="shared" si="149"/>
        <v>0.49160800000000004</v>
      </c>
      <c r="EF217" s="41">
        <f t="shared" si="150"/>
        <v>0</v>
      </c>
      <c r="EG217" s="41">
        <f t="shared" si="151"/>
        <v>0</v>
      </c>
      <c r="EI217" s="5">
        <f t="shared" si="162"/>
        <v>152.1224</v>
      </c>
      <c r="EJ217" s="3">
        <f t="shared" si="156"/>
        <v>6446.9473120000002</v>
      </c>
      <c r="EK217" s="3">
        <f t="shared" si="163"/>
        <v>0</v>
      </c>
      <c r="EL217" s="3">
        <f t="shared" si="164"/>
        <v>0</v>
      </c>
      <c r="EM217" s="3">
        <f t="shared" si="165"/>
        <v>0</v>
      </c>
      <c r="EN217" s="3">
        <f t="shared" si="166"/>
        <v>0</v>
      </c>
      <c r="EO217" s="3">
        <f t="shared" si="167"/>
        <v>0</v>
      </c>
      <c r="EP217" s="3">
        <f t="shared" si="168"/>
        <v>0</v>
      </c>
      <c r="EQ217" s="3">
        <f t="shared" si="169"/>
        <v>0</v>
      </c>
      <c r="ER217" s="3">
        <f t="shared" si="170"/>
        <v>0</v>
      </c>
      <c r="ES217" s="3">
        <f t="shared" si="171"/>
        <v>491.608</v>
      </c>
      <c r="ET217" s="3">
        <f t="shared" si="172"/>
        <v>0</v>
      </c>
      <c r="EU217" s="3">
        <f t="shared" si="173"/>
        <v>0</v>
      </c>
      <c r="EV217" s="3">
        <f t="shared" si="174"/>
        <v>0</v>
      </c>
      <c r="EW217" s="3">
        <f t="shared" si="175"/>
        <v>0</v>
      </c>
      <c r="EX217" s="3">
        <f t="shared" si="176"/>
        <v>0</v>
      </c>
      <c r="EY217" s="3">
        <f t="shared" si="177"/>
        <v>0</v>
      </c>
      <c r="EZ217" s="3">
        <f t="shared" si="178"/>
        <v>0</v>
      </c>
      <c r="FA217" s="3">
        <f t="shared" si="179"/>
        <v>0</v>
      </c>
      <c r="FB217" s="3">
        <f t="shared" si="180"/>
        <v>0</v>
      </c>
      <c r="FC217" s="3">
        <f t="shared" si="157"/>
        <v>0</v>
      </c>
      <c r="FD217" s="41">
        <f t="shared" si="181"/>
        <v>0</v>
      </c>
      <c r="FG217" s="3">
        <f t="shared" si="158"/>
        <v>0</v>
      </c>
      <c r="FH217" s="3">
        <f t="shared" si="159"/>
        <v>0</v>
      </c>
      <c r="FI217" s="3">
        <f t="shared" si="182"/>
        <v>0</v>
      </c>
      <c r="FJ217" s="3">
        <f t="shared" si="182"/>
        <v>0</v>
      </c>
      <c r="FK217" s="3">
        <f t="shared" si="146"/>
        <v>0</v>
      </c>
      <c r="FL217" s="3">
        <f t="shared" si="146"/>
        <v>0</v>
      </c>
      <c r="FM217" s="3">
        <f t="shared" si="146"/>
        <v>0</v>
      </c>
      <c r="FN217" s="3">
        <f t="shared" si="145"/>
        <v>0</v>
      </c>
      <c r="FO217" s="3">
        <f t="shared" si="145"/>
        <v>0</v>
      </c>
      <c r="FP217" s="3">
        <f t="shared" si="145"/>
        <v>0</v>
      </c>
      <c r="FQ217" s="3">
        <f t="shared" si="145"/>
        <v>0</v>
      </c>
      <c r="FR217" s="3">
        <f t="shared" si="183"/>
        <v>0</v>
      </c>
      <c r="FS217" s="3">
        <f t="shared" si="183"/>
        <v>0</v>
      </c>
      <c r="FT217" s="3">
        <f t="shared" si="183"/>
        <v>0</v>
      </c>
      <c r="FU217" s="3">
        <f t="shared" si="184"/>
        <v>0</v>
      </c>
      <c r="FV217" s="3">
        <f t="shared" si="184"/>
        <v>0</v>
      </c>
      <c r="FW217" s="3">
        <f t="shared" si="184"/>
        <v>0</v>
      </c>
      <c r="FX217" s="3">
        <f t="shared" si="185"/>
        <v>0</v>
      </c>
      <c r="FY217" s="3">
        <f t="shared" si="186"/>
        <v>0</v>
      </c>
      <c r="FZ217" s="3">
        <f t="shared" si="187"/>
        <v>0</v>
      </c>
      <c r="GA217" s="3">
        <f t="shared" si="188"/>
        <v>0</v>
      </c>
      <c r="GB217" s="41" t="s">
        <v>0</v>
      </c>
      <c r="GC217" s="41">
        <f t="shared" si="160"/>
        <v>42.38</v>
      </c>
      <c r="GD217" s="4">
        <f t="shared" si="161"/>
        <v>1.1599999999999999</v>
      </c>
      <c r="GE217" s="41">
        <f t="shared" si="143"/>
        <v>49.160800000000002</v>
      </c>
      <c r="GF217" s="3"/>
      <c r="GI217" s="41" t="s">
        <v>0</v>
      </c>
    </row>
    <row r="218" spans="1:191" x14ac:dyDescent="0.55000000000000004">
      <c r="A218" s="41" t="s">
        <v>1318</v>
      </c>
      <c r="B218" s="41" t="s">
        <v>125</v>
      </c>
      <c r="C218" s="41" t="s">
        <v>65</v>
      </c>
      <c r="D218" s="41" t="s">
        <v>66</v>
      </c>
      <c r="E218" s="41" t="s">
        <v>1791</v>
      </c>
      <c r="F218" s="41">
        <v>0</v>
      </c>
      <c r="G218" s="41" t="s">
        <v>100</v>
      </c>
      <c r="H218" s="41">
        <v>0</v>
      </c>
      <c r="I218" s="41">
        <v>0</v>
      </c>
      <c r="J218" s="41">
        <v>0.38084100000000004</v>
      </c>
      <c r="K218" s="41">
        <v>0</v>
      </c>
      <c r="L218" s="41">
        <v>0</v>
      </c>
      <c r="M218" s="41" t="s">
        <v>396</v>
      </c>
      <c r="N218" s="41" t="s">
        <v>390</v>
      </c>
      <c r="O218" s="41" t="s">
        <v>1791</v>
      </c>
      <c r="P218" s="41" t="s">
        <v>1902</v>
      </c>
      <c r="Q218" s="41" t="s">
        <v>1902</v>
      </c>
      <c r="S218" s="41">
        <v>0</v>
      </c>
      <c r="AO218" s="7">
        <v>0</v>
      </c>
      <c r="AP218" s="7"/>
      <c r="AQ218" s="7"/>
      <c r="AR218" s="7"/>
      <c r="AS218" s="7"/>
      <c r="AT218" s="7"/>
      <c r="AU218" s="7"/>
      <c r="AV218" s="7"/>
      <c r="AW218" s="7"/>
      <c r="AX218" s="7"/>
      <c r="AY218" s="7"/>
      <c r="AZ218" s="7"/>
      <c r="BA218" s="7"/>
      <c r="BB218" s="7"/>
      <c r="BC218" s="7"/>
      <c r="BD218" s="7"/>
      <c r="BE218" s="7"/>
      <c r="BF218" s="7"/>
      <c r="BG218" s="7"/>
      <c r="BK218" s="41">
        <v>34.31</v>
      </c>
      <c r="BL218" s="7"/>
      <c r="BM218" s="7"/>
      <c r="BN218" s="7"/>
      <c r="BO218" s="7"/>
      <c r="BP218" s="7"/>
      <c r="BQ218" s="7"/>
      <c r="BR218" s="7"/>
      <c r="BS218" s="7"/>
      <c r="BT218" s="7">
        <v>1.1100000000000001</v>
      </c>
      <c r="BU218" s="7"/>
      <c r="BV218" s="7"/>
      <c r="BW218" s="7"/>
      <c r="BX218" s="7"/>
      <c r="BY218" s="7"/>
      <c r="BZ218" s="7"/>
      <c r="CA218" s="7"/>
      <c r="CB218" s="7"/>
      <c r="CC218" s="7"/>
      <c r="CD218" s="7"/>
      <c r="CG218" s="41">
        <v>0</v>
      </c>
      <c r="DC218" s="41">
        <v>0</v>
      </c>
      <c r="DY218" s="7" t="s">
        <v>1891</v>
      </c>
      <c r="DZ218" s="7">
        <f t="shared" si="155"/>
        <v>1.1100000000000001</v>
      </c>
      <c r="EA218" s="41" t="s">
        <v>355</v>
      </c>
      <c r="EB218" s="41" t="s">
        <v>0</v>
      </c>
      <c r="EC218" s="41">
        <f t="shared" si="147"/>
        <v>0</v>
      </c>
      <c r="ED218" s="41">
        <f t="shared" si="148"/>
        <v>0</v>
      </c>
      <c r="EE218" s="41">
        <f t="shared" si="149"/>
        <v>0.38084100000000004</v>
      </c>
      <c r="EF218" s="41">
        <f t="shared" si="150"/>
        <v>0</v>
      </c>
      <c r="EG218" s="41">
        <f t="shared" si="151"/>
        <v>0</v>
      </c>
      <c r="EI218" s="5">
        <f t="shared" si="162"/>
        <v>145.56540000000001</v>
      </c>
      <c r="EJ218" s="3">
        <f t="shared" si="156"/>
        <v>4994.3488740000012</v>
      </c>
      <c r="EK218" s="3">
        <f t="shared" si="163"/>
        <v>0</v>
      </c>
      <c r="EL218" s="3">
        <f t="shared" si="164"/>
        <v>0</v>
      </c>
      <c r="EM218" s="3">
        <f t="shared" si="165"/>
        <v>0</v>
      </c>
      <c r="EN218" s="3">
        <f t="shared" si="166"/>
        <v>0</v>
      </c>
      <c r="EO218" s="3">
        <f t="shared" si="167"/>
        <v>0</v>
      </c>
      <c r="EP218" s="3">
        <f t="shared" si="168"/>
        <v>0</v>
      </c>
      <c r="EQ218" s="3">
        <f t="shared" si="169"/>
        <v>0</v>
      </c>
      <c r="ER218" s="3">
        <f t="shared" si="170"/>
        <v>0</v>
      </c>
      <c r="ES218" s="3">
        <f t="shared" si="171"/>
        <v>380.84100000000007</v>
      </c>
      <c r="ET218" s="3">
        <f t="shared" si="172"/>
        <v>0</v>
      </c>
      <c r="EU218" s="3">
        <f t="shared" si="173"/>
        <v>0</v>
      </c>
      <c r="EV218" s="3">
        <f t="shared" si="174"/>
        <v>0</v>
      </c>
      <c r="EW218" s="3">
        <f t="shared" si="175"/>
        <v>0</v>
      </c>
      <c r="EX218" s="3">
        <f t="shared" si="176"/>
        <v>0</v>
      </c>
      <c r="EY218" s="3">
        <f t="shared" si="177"/>
        <v>0</v>
      </c>
      <c r="EZ218" s="3">
        <f t="shared" si="178"/>
        <v>0</v>
      </c>
      <c r="FA218" s="3">
        <f t="shared" si="179"/>
        <v>0</v>
      </c>
      <c r="FB218" s="3">
        <f t="shared" si="180"/>
        <v>0</v>
      </c>
      <c r="FC218" s="3">
        <f t="shared" si="157"/>
        <v>0</v>
      </c>
      <c r="FD218" s="41">
        <f t="shared" si="181"/>
        <v>0</v>
      </c>
      <c r="FG218" s="3">
        <f t="shared" si="158"/>
        <v>0</v>
      </c>
      <c r="FH218" s="3">
        <f t="shared" si="159"/>
        <v>0</v>
      </c>
      <c r="FI218" s="3">
        <f t="shared" si="182"/>
        <v>0</v>
      </c>
      <c r="FJ218" s="3">
        <f t="shared" si="182"/>
        <v>0</v>
      </c>
      <c r="FK218" s="3">
        <f t="shared" si="146"/>
        <v>0</v>
      </c>
      <c r="FL218" s="3">
        <f t="shared" si="146"/>
        <v>0</v>
      </c>
      <c r="FM218" s="3">
        <f t="shared" si="146"/>
        <v>0</v>
      </c>
      <c r="FN218" s="3">
        <f t="shared" si="145"/>
        <v>0</v>
      </c>
      <c r="FO218" s="3">
        <f t="shared" si="145"/>
        <v>0</v>
      </c>
      <c r="FP218" s="3">
        <f t="shared" si="145"/>
        <v>0</v>
      </c>
      <c r="FQ218" s="3">
        <f t="shared" si="145"/>
        <v>0</v>
      </c>
      <c r="FR218" s="3">
        <f t="shared" si="183"/>
        <v>0</v>
      </c>
      <c r="FS218" s="3">
        <f t="shared" si="183"/>
        <v>0</v>
      </c>
      <c r="FT218" s="3">
        <f t="shared" si="183"/>
        <v>0</v>
      </c>
      <c r="FU218" s="3">
        <f t="shared" si="184"/>
        <v>0</v>
      </c>
      <c r="FV218" s="3">
        <f t="shared" si="184"/>
        <v>0</v>
      </c>
      <c r="FW218" s="3">
        <f t="shared" si="184"/>
        <v>0</v>
      </c>
      <c r="FX218" s="3">
        <f t="shared" si="185"/>
        <v>0</v>
      </c>
      <c r="FY218" s="3">
        <f t="shared" si="186"/>
        <v>0</v>
      </c>
      <c r="FZ218" s="3">
        <f t="shared" si="187"/>
        <v>0</v>
      </c>
      <c r="GA218" s="3">
        <f t="shared" si="188"/>
        <v>0</v>
      </c>
      <c r="GB218" s="41" t="s">
        <v>0</v>
      </c>
      <c r="GC218" s="41">
        <f t="shared" si="160"/>
        <v>34.31</v>
      </c>
      <c r="GD218" s="4">
        <f t="shared" si="161"/>
        <v>1.1100000000000001</v>
      </c>
      <c r="GE218" s="41">
        <f t="shared" si="143"/>
        <v>38.084100000000007</v>
      </c>
      <c r="GF218" s="3"/>
      <c r="GI218" s="41" t="s">
        <v>0</v>
      </c>
    </row>
    <row r="219" spans="1:191" x14ac:dyDescent="0.55000000000000004">
      <c r="A219" s="41" t="s">
        <v>1319</v>
      </c>
      <c r="B219" s="41" t="s">
        <v>125</v>
      </c>
      <c r="C219" s="41" t="s">
        <v>69</v>
      </c>
      <c r="D219" s="41" t="s">
        <v>66</v>
      </c>
      <c r="E219" s="41" t="s">
        <v>1791</v>
      </c>
      <c r="F219" s="41">
        <v>0</v>
      </c>
      <c r="G219" s="41" t="s">
        <v>100</v>
      </c>
      <c r="H219" s="41">
        <v>0</v>
      </c>
      <c r="I219" s="41">
        <v>0</v>
      </c>
      <c r="J219" s="41">
        <v>0.23100000000000001</v>
      </c>
      <c r="K219" s="41">
        <v>0</v>
      </c>
      <c r="L219" s="41">
        <v>0</v>
      </c>
      <c r="M219" s="41" t="s">
        <v>434</v>
      </c>
      <c r="N219" s="41" t="s">
        <v>435</v>
      </c>
      <c r="O219" s="41" t="s">
        <v>1791</v>
      </c>
      <c r="P219" s="41" t="s">
        <v>1938</v>
      </c>
      <c r="S219" s="41">
        <v>0</v>
      </c>
      <c r="AO219" s="7">
        <v>0</v>
      </c>
      <c r="AP219" s="7"/>
      <c r="AQ219" s="7"/>
      <c r="AR219" s="7"/>
      <c r="AS219" s="7"/>
      <c r="AT219" s="7"/>
      <c r="AU219" s="7"/>
      <c r="AV219" s="7"/>
      <c r="AW219" s="7"/>
      <c r="AX219" s="7"/>
      <c r="AY219" s="7"/>
      <c r="AZ219" s="7"/>
      <c r="BA219" s="7"/>
      <c r="BB219" s="7"/>
      <c r="BC219" s="7"/>
      <c r="BD219" s="7"/>
      <c r="BE219" s="7"/>
      <c r="BF219" s="7"/>
      <c r="BG219" s="7"/>
      <c r="BK219" s="5">
        <v>21</v>
      </c>
      <c r="BL219" s="7"/>
      <c r="BM219" s="7"/>
      <c r="BN219" s="7"/>
      <c r="BO219" s="7"/>
      <c r="BP219" s="7"/>
      <c r="BQ219" s="7"/>
      <c r="BR219" s="7"/>
      <c r="BS219" s="7"/>
      <c r="BT219" s="82">
        <v>1.1000000000000001</v>
      </c>
      <c r="BU219" s="7"/>
      <c r="BV219" s="7"/>
      <c r="BW219" s="7"/>
      <c r="BX219" s="7"/>
      <c r="BY219" s="7"/>
      <c r="BZ219" s="7"/>
      <c r="CA219" s="7"/>
      <c r="CB219" s="7"/>
      <c r="CC219" s="7"/>
      <c r="CD219" s="7"/>
      <c r="CG219" s="41">
        <v>0</v>
      </c>
      <c r="DC219" s="41">
        <v>0</v>
      </c>
      <c r="DY219" s="7" t="s">
        <v>1891</v>
      </c>
      <c r="DZ219" s="7">
        <f t="shared" si="155"/>
        <v>1.1000000000000001</v>
      </c>
      <c r="EA219" s="41" t="s">
        <v>383</v>
      </c>
      <c r="EB219" s="41" t="s">
        <v>0</v>
      </c>
      <c r="EC219" s="41">
        <f t="shared" si="147"/>
        <v>0</v>
      </c>
      <c r="ED219" s="41">
        <f t="shared" si="148"/>
        <v>0</v>
      </c>
      <c r="EE219" s="41">
        <f t="shared" si="149"/>
        <v>0.23100000000000001</v>
      </c>
      <c r="EF219" s="41">
        <f t="shared" si="150"/>
        <v>0</v>
      </c>
      <c r="EG219" s="41">
        <f t="shared" si="151"/>
        <v>0</v>
      </c>
      <c r="EI219" s="5">
        <f t="shared" si="162"/>
        <v>144.25399999999999</v>
      </c>
      <c r="EJ219" s="3">
        <f t="shared" si="156"/>
        <v>3029.3339999999998</v>
      </c>
      <c r="EK219" s="3">
        <f t="shared" si="163"/>
        <v>0</v>
      </c>
      <c r="EL219" s="3">
        <f t="shared" si="164"/>
        <v>0</v>
      </c>
      <c r="EM219" s="3">
        <f t="shared" si="165"/>
        <v>0</v>
      </c>
      <c r="EN219" s="3">
        <f t="shared" si="166"/>
        <v>0</v>
      </c>
      <c r="EO219" s="3">
        <f t="shared" si="167"/>
        <v>0</v>
      </c>
      <c r="EP219" s="3">
        <f t="shared" si="168"/>
        <v>0</v>
      </c>
      <c r="EQ219" s="3">
        <f t="shared" si="169"/>
        <v>0</v>
      </c>
      <c r="ER219" s="3">
        <f t="shared" si="170"/>
        <v>0</v>
      </c>
      <c r="ES219" s="3">
        <f t="shared" si="171"/>
        <v>231</v>
      </c>
      <c r="ET219" s="3">
        <f t="shared" si="172"/>
        <v>0</v>
      </c>
      <c r="EU219" s="3">
        <f t="shared" si="173"/>
        <v>0</v>
      </c>
      <c r="EV219" s="3">
        <f t="shared" si="174"/>
        <v>0</v>
      </c>
      <c r="EW219" s="3">
        <f t="shared" si="175"/>
        <v>0</v>
      </c>
      <c r="EX219" s="3">
        <f t="shared" si="176"/>
        <v>0</v>
      </c>
      <c r="EY219" s="3">
        <f t="shared" si="177"/>
        <v>0</v>
      </c>
      <c r="EZ219" s="3">
        <f t="shared" si="178"/>
        <v>0</v>
      </c>
      <c r="FA219" s="3">
        <f t="shared" si="179"/>
        <v>0</v>
      </c>
      <c r="FB219" s="3">
        <f t="shared" si="180"/>
        <v>0</v>
      </c>
      <c r="FC219" s="3">
        <f t="shared" si="157"/>
        <v>0</v>
      </c>
      <c r="FD219" s="41">
        <f t="shared" si="181"/>
        <v>0</v>
      </c>
      <c r="FG219" s="3">
        <f t="shared" si="158"/>
        <v>0</v>
      </c>
      <c r="FH219" s="3">
        <f t="shared" si="159"/>
        <v>0</v>
      </c>
      <c r="FI219" s="3">
        <f t="shared" si="182"/>
        <v>0</v>
      </c>
      <c r="FJ219" s="3">
        <f t="shared" si="182"/>
        <v>0</v>
      </c>
      <c r="FK219" s="3">
        <f t="shared" si="146"/>
        <v>0</v>
      </c>
      <c r="FL219" s="3">
        <f t="shared" si="146"/>
        <v>0</v>
      </c>
      <c r="FM219" s="3">
        <f t="shared" si="146"/>
        <v>0</v>
      </c>
      <c r="FN219" s="3">
        <f t="shared" si="145"/>
        <v>0</v>
      </c>
      <c r="FO219" s="3">
        <f t="shared" si="145"/>
        <v>0</v>
      </c>
      <c r="FP219" s="3">
        <f t="shared" si="145"/>
        <v>0</v>
      </c>
      <c r="FQ219" s="3">
        <f t="shared" si="145"/>
        <v>0</v>
      </c>
      <c r="FR219" s="3">
        <f t="shared" si="183"/>
        <v>0</v>
      </c>
      <c r="FS219" s="3">
        <f t="shared" si="183"/>
        <v>0</v>
      </c>
      <c r="FT219" s="3">
        <f t="shared" si="183"/>
        <v>0</v>
      </c>
      <c r="FU219" s="3">
        <f t="shared" si="184"/>
        <v>0</v>
      </c>
      <c r="FV219" s="3">
        <f t="shared" si="184"/>
        <v>0</v>
      </c>
      <c r="FW219" s="3">
        <f t="shared" si="184"/>
        <v>0</v>
      </c>
      <c r="FX219" s="3">
        <f t="shared" si="185"/>
        <v>0</v>
      </c>
      <c r="FY219" s="3">
        <f t="shared" si="186"/>
        <v>0</v>
      </c>
      <c r="FZ219" s="3">
        <f t="shared" si="187"/>
        <v>0</v>
      </c>
      <c r="GA219" s="3">
        <f t="shared" si="188"/>
        <v>0</v>
      </c>
      <c r="GB219" s="41" t="s">
        <v>0</v>
      </c>
      <c r="GC219" s="41">
        <f t="shared" si="160"/>
        <v>21</v>
      </c>
      <c r="GD219" s="4">
        <f t="shared" si="161"/>
        <v>1.1000000000000001</v>
      </c>
      <c r="GE219" s="41">
        <f t="shared" si="143"/>
        <v>23.1</v>
      </c>
      <c r="GF219" s="3"/>
      <c r="GI219" s="41" t="s">
        <v>0</v>
      </c>
    </row>
    <row r="220" spans="1:191" x14ac:dyDescent="0.55000000000000004">
      <c r="A220" s="41" t="s">
        <v>1320</v>
      </c>
      <c r="B220" s="41" t="s">
        <v>125</v>
      </c>
      <c r="C220" s="41" t="s">
        <v>69</v>
      </c>
      <c r="D220" s="41" t="s">
        <v>66</v>
      </c>
      <c r="E220" s="41" t="s">
        <v>1791</v>
      </c>
      <c r="F220" s="41">
        <v>0</v>
      </c>
      <c r="G220" s="25" t="s">
        <v>100</v>
      </c>
      <c r="H220" s="41">
        <v>0</v>
      </c>
      <c r="I220" s="41">
        <v>0</v>
      </c>
      <c r="J220" s="41">
        <v>0.22750000000000001</v>
      </c>
      <c r="K220" s="41">
        <v>0</v>
      </c>
      <c r="L220" s="41">
        <v>0</v>
      </c>
      <c r="M220" s="41" t="s">
        <v>416</v>
      </c>
      <c r="N220" s="41" t="s">
        <v>79</v>
      </c>
      <c r="O220" s="41" t="s">
        <v>1791</v>
      </c>
      <c r="P220" s="41" t="s">
        <v>1938</v>
      </c>
      <c r="Q220" s="41" t="s">
        <v>1938</v>
      </c>
      <c r="S220" s="41">
        <v>0</v>
      </c>
      <c r="AO220" s="7">
        <v>0</v>
      </c>
      <c r="AP220" s="7"/>
      <c r="AQ220" s="7"/>
      <c r="AR220" s="7"/>
      <c r="AS220" s="7"/>
      <c r="AT220" s="7"/>
      <c r="AU220" s="7"/>
      <c r="AV220" s="7"/>
      <c r="AW220" s="7"/>
      <c r="AX220" s="7"/>
      <c r="AY220" s="7"/>
      <c r="AZ220" s="7"/>
      <c r="BA220" s="7"/>
      <c r="BB220" s="7"/>
      <c r="BC220" s="7"/>
      <c r="BD220" s="7"/>
      <c r="BE220" s="7"/>
      <c r="BF220" s="7"/>
      <c r="BG220" s="7"/>
      <c r="BK220" s="41">
        <v>35</v>
      </c>
      <c r="BL220" s="7"/>
      <c r="BM220" s="7"/>
      <c r="BN220" s="7"/>
      <c r="BO220" s="7"/>
      <c r="BP220" s="7"/>
      <c r="BQ220" s="7"/>
      <c r="BR220" s="7"/>
      <c r="BS220" s="7"/>
      <c r="BT220" s="7">
        <v>0.65</v>
      </c>
      <c r="BU220" s="7"/>
      <c r="BV220" s="7"/>
      <c r="BW220" s="7"/>
      <c r="BX220" s="7"/>
      <c r="BY220" s="7"/>
      <c r="BZ220" s="7"/>
      <c r="CA220" s="7"/>
      <c r="CB220" s="7"/>
      <c r="CC220" s="7"/>
      <c r="CD220" s="7"/>
      <c r="CG220" s="41">
        <v>0</v>
      </c>
      <c r="DC220" s="41">
        <v>0</v>
      </c>
      <c r="DY220" s="7" t="s">
        <v>1891</v>
      </c>
      <c r="DZ220" s="7">
        <f t="shared" si="155"/>
        <v>0.65</v>
      </c>
      <c r="EA220" s="41" t="s">
        <v>355</v>
      </c>
      <c r="EB220" s="41" t="s">
        <v>0</v>
      </c>
      <c r="EC220" s="41">
        <f t="shared" si="147"/>
        <v>0</v>
      </c>
      <c r="ED220" s="41">
        <f t="shared" si="148"/>
        <v>0</v>
      </c>
      <c r="EE220" s="41">
        <f t="shared" si="149"/>
        <v>0.22750000000000001</v>
      </c>
      <c r="EF220" s="41">
        <f t="shared" si="150"/>
        <v>0</v>
      </c>
      <c r="EG220" s="41">
        <f t="shared" si="151"/>
        <v>0</v>
      </c>
      <c r="EI220" s="5">
        <f t="shared" si="162"/>
        <v>85.241</v>
      </c>
      <c r="EJ220" s="3">
        <f t="shared" si="156"/>
        <v>2983.4349999999999</v>
      </c>
      <c r="EK220" s="3">
        <f t="shared" si="163"/>
        <v>0</v>
      </c>
      <c r="EL220" s="3">
        <f t="shared" si="164"/>
        <v>0</v>
      </c>
      <c r="EM220" s="3">
        <f t="shared" si="165"/>
        <v>0</v>
      </c>
      <c r="EN220" s="3">
        <f t="shared" si="166"/>
        <v>0</v>
      </c>
      <c r="EO220" s="3">
        <f t="shared" si="167"/>
        <v>0</v>
      </c>
      <c r="EP220" s="3">
        <f t="shared" si="168"/>
        <v>0</v>
      </c>
      <c r="EQ220" s="3">
        <f t="shared" si="169"/>
        <v>0</v>
      </c>
      <c r="ER220" s="3">
        <f t="shared" si="170"/>
        <v>0</v>
      </c>
      <c r="ES220" s="3">
        <f t="shared" si="171"/>
        <v>227.5</v>
      </c>
      <c r="ET220" s="3">
        <f t="shared" si="172"/>
        <v>0</v>
      </c>
      <c r="EU220" s="3">
        <f t="shared" si="173"/>
        <v>0</v>
      </c>
      <c r="EV220" s="3">
        <f t="shared" si="174"/>
        <v>0</v>
      </c>
      <c r="EW220" s="3">
        <f t="shared" si="175"/>
        <v>0</v>
      </c>
      <c r="EX220" s="3">
        <f t="shared" si="176"/>
        <v>0</v>
      </c>
      <c r="EY220" s="3">
        <f t="shared" si="177"/>
        <v>0</v>
      </c>
      <c r="EZ220" s="3">
        <f t="shared" si="178"/>
        <v>0</v>
      </c>
      <c r="FA220" s="3">
        <f t="shared" si="179"/>
        <v>0</v>
      </c>
      <c r="FB220" s="3">
        <f t="shared" si="180"/>
        <v>0</v>
      </c>
      <c r="FC220" s="3">
        <f t="shared" si="157"/>
        <v>0</v>
      </c>
      <c r="FD220" s="41">
        <f t="shared" si="181"/>
        <v>0</v>
      </c>
      <c r="FG220" s="3">
        <f t="shared" si="158"/>
        <v>0</v>
      </c>
      <c r="FH220" s="3">
        <f t="shared" si="159"/>
        <v>0</v>
      </c>
      <c r="FI220" s="3">
        <f t="shared" si="182"/>
        <v>0</v>
      </c>
      <c r="FJ220" s="3">
        <f t="shared" si="182"/>
        <v>0</v>
      </c>
      <c r="FK220" s="3">
        <f t="shared" si="146"/>
        <v>0</v>
      </c>
      <c r="FL220" s="3">
        <f t="shared" si="146"/>
        <v>0</v>
      </c>
      <c r="FM220" s="3">
        <f t="shared" si="146"/>
        <v>0</v>
      </c>
      <c r="FN220" s="3">
        <f t="shared" si="145"/>
        <v>0</v>
      </c>
      <c r="FO220" s="3">
        <f t="shared" si="145"/>
        <v>0</v>
      </c>
      <c r="FP220" s="3">
        <f t="shared" si="145"/>
        <v>0</v>
      </c>
      <c r="FQ220" s="3">
        <f t="shared" si="145"/>
        <v>0</v>
      </c>
      <c r="FR220" s="3">
        <f t="shared" si="183"/>
        <v>0</v>
      </c>
      <c r="FS220" s="3">
        <f t="shared" si="183"/>
        <v>0</v>
      </c>
      <c r="FT220" s="3">
        <f t="shared" si="183"/>
        <v>0</v>
      </c>
      <c r="FU220" s="3">
        <f t="shared" si="184"/>
        <v>0</v>
      </c>
      <c r="FV220" s="3">
        <f t="shared" si="184"/>
        <v>0</v>
      </c>
      <c r="FW220" s="3">
        <f t="shared" si="184"/>
        <v>0</v>
      </c>
      <c r="FX220" s="3">
        <f t="shared" si="185"/>
        <v>0</v>
      </c>
      <c r="FY220" s="3">
        <f t="shared" si="186"/>
        <v>0</v>
      </c>
      <c r="FZ220" s="3">
        <f t="shared" si="187"/>
        <v>0</v>
      </c>
      <c r="GA220" s="3">
        <f t="shared" si="188"/>
        <v>0</v>
      </c>
      <c r="GB220" s="41" t="s">
        <v>0</v>
      </c>
      <c r="GC220" s="41">
        <f t="shared" si="160"/>
        <v>35</v>
      </c>
      <c r="GD220" s="4">
        <f t="shared" si="161"/>
        <v>0.65</v>
      </c>
      <c r="GE220" s="41">
        <f t="shared" si="143"/>
        <v>22.75</v>
      </c>
      <c r="GF220" s="3"/>
      <c r="GI220" s="41" t="s">
        <v>0</v>
      </c>
    </row>
    <row r="221" spans="1:191" x14ac:dyDescent="0.55000000000000004">
      <c r="A221" s="41" t="s">
        <v>1321</v>
      </c>
      <c r="B221" s="41" t="s">
        <v>125</v>
      </c>
      <c r="C221" s="41" t="s">
        <v>69</v>
      </c>
      <c r="D221" s="41" t="s">
        <v>66</v>
      </c>
      <c r="E221" s="41" t="s">
        <v>1791</v>
      </c>
      <c r="F221" s="41">
        <v>0</v>
      </c>
      <c r="G221" s="41" t="s">
        <v>100</v>
      </c>
      <c r="H221" s="41">
        <v>0</v>
      </c>
      <c r="I221" s="41">
        <v>0</v>
      </c>
      <c r="J221" s="41">
        <v>0.40250000000000002</v>
      </c>
      <c r="K221" s="41">
        <v>0</v>
      </c>
      <c r="L221" s="41">
        <v>0</v>
      </c>
      <c r="M221" s="41" t="s">
        <v>382</v>
      </c>
      <c r="N221" s="41" t="s">
        <v>79</v>
      </c>
      <c r="O221" s="41" t="s">
        <v>1791</v>
      </c>
      <c r="P221" s="41" t="s">
        <v>1898</v>
      </c>
      <c r="Q221" s="41" t="s">
        <v>1898</v>
      </c>
      <c r="S221" s="41">
        <v>0</v>
      </c>
      <c r="AO221" s="7">
        <v>0</v>
      </c>
      <c r="AP221" s="7"/>
      <c r="AQ221" s="7"/>
      <c r="AR221" s="7"/>
      <c r="AS221" s="7"/>
      <c r="AT221" s="7"/>
      <c r="AU221" s="7"/>
      <c r="AV221" s="7"/>
      <c r="AW221" s="7"/>
      <c r="AX221" s="7"/>
      <c r="AY221" s="7"/>
      <c r="AZ221" s="7"/>
      <c r="BA221" s="7"/>
      <c r="BB221" s="7"/>
      <c r="BC221" s="7"/>
      <c r="BD221" s="7"/>
      <c r="BE221" s="7"/>
      <c r="BF221" s="7"/>
      <c r="BG221" s="7"/>
      <c r="BK221" s="41">
        <v>23</v>
      </c>
      <c r="BL221" s="7"/>
      <c r="BM221" s="7"/>
      <c r="BN221" s="7"/>
      <c r="BO221" s="7"/>
      <c r="BP221" s="7"/>
      <c r="BQ221" s="7"/>
      <c r="BR221" s="7"/>
      <c r="BS221" s="7"/>
      <c r="BT221" s="7">
        <v>1.75</v>
      </c>
      <c r="BU221" s="7"/>
      <c r="BV221" s="7"/>
      <c r="BW221" s="7"/>
      <c r="BX221" s="7"/>
      <c r="BY221" s="7"/>
      <c r="BZ221" s="7"/>
      <c r="CA221" s="7"/>
      <c r="CB221" s="7"/>
      <c r="CC221" s="7"/>
      <c r="CD221" s="7"/>
      <c r="CG221" s="41">
        <v>0</v>
      </c>
      <c r="DC221" s="41">
        <v>0</v>
      </c>
      <c r="DY221" s="7" t="s">
        <v>1891</v>
      </c>
      <c r="DZ221" s="7">
        <f t="shared" si="155"/>
        <v>1.75</v>
      </c>
      <c r="EA221" s="41" t="s">
        <v>383</v>
      </c>
      <c r="EB221" s="41" t="s">
        <v>0</v>
      </c>
      <c r="EC221" s="41">
        <f t="shared" si="147"/>
        <v>0</v>
      </c>
      <c r="ED221" s="41">
        <f t="shared" si="148"/>
        <v>0</v>
      </c>
      <c r="EE221" s="41">
        <f t="shared" si="149"/>
        <v>0.40250000000000002</v>
      </c>
      <c r="EF221" s="41">
        <f t="shared" si="150"/>
        <v>0</v>
      </c>
      <c r="EG221" s="41">
        <f t="shared" si="151"/>
        <v>0</v>
      </c>
      <c r="EI221" s="5">
        <f t="shared" si="162"/>
        <v>229.495</v>
      </c>
      <c r="EJ221" s="3">
        <f t="shared" si="156"/>
        <v>5278.3850000000002</v>
      </c>
      <c r="EK221" s="3">
        <f t="shared" si="163"/>
        <v>0</v>
      </c>
      <c r="EL221" s="3">
        <f t="shared" si="164"/>
        <v>0</v>
      </c>
      <c r="EM221" s="3">
        <f t="shared" si="165"/>
        <v>0</v>
      </c>
      <c r="EN221" s="3">
        <f t="shared" si="166"/>
        <v>0</v>
      </c>
      <c r="EO221" s="3">
        <f t="shared" si="167"/>
        <v>0</v>
      </c>
      <c r="EP221" s="3">
        <f t="shared" si="168"/>
        <v>0</v>
      </c>
      <c r="EQ221" s="3">
        <f t="shared" si="169"/>
        <v>0</v>
      </c>
      <c r="ER221" s="3">
        <f t="shared" si="170"/>
        <v>0</v>
      </c>
      <c r="ES221" s="3">
        <f t="shared" si="171"/>
        <v>402.5</v>
      </c>
      <c r="ET221" s="3">
        <f t="shared" si="172"/>
        <v>0</v>
      </c>
      <c r="EU221" s="3">
        <f t="shared" si="173"/>
        <v>0</v>
      </c>
      <c r="EV221" s="3">
        <f t="shared" si="174"/>
        <v>0</v>
      </c>
      <c r="EW221" s="3">
        <f t="shared" si="175"/>
        <v>0</v>
      </c>
      <c r="EX221" s="3">
        <f t="shared" si="176"/>
        <v>0</v>
      </c>
      <c r="EY221" s="3">
        <f t="shared" si="177"/>
        <v>0</v>
      </c>
      <c r="EZ221" s="3">
        <f t="shared" si="178"/>
        <v>0</v>
      </c>
      <c r="FA221" s="3">
        <f t="shared" si="179"/>
        <v>0</v>
      </c>
      <c r="FB221" s="3">
        <f t="shared" si="180"/>
        <v>0</v>
      </c>
      <c r="FC221" s="3">
        <f t="shared" si="157"/>
        <v>0</v>
      </c>
      <c r="FD221" s="41">
        <f t="shared" si="181"/>
        <v>0</v>
      </c>
      <c r="FG221" s="3">
        <f t="shared" si="158"/>
        <v>0</v>
      </c>
      <c r="FH221" s="3">
        <f t="shared" si="159"/>
        <v>0</v>
      </c>
      <c r="FI221" s="3">
        <f t="shared" si="182"/>
        <v>0</v>
      </c>
      <c r="FJ221" s="3">
        <f t="shared" si="182"/>
        <v>0</v>
      </c>
      <c r="FK221" s="3">
        <f t="shared" si="146"/>
        <v>0</v>
      </c>
      <c r="FL221" s="3">
        <f t="shared" si="146"/>
        <v>0</v>
      </c>
      <c r="FM221" s="3">
        <f t="shared" si="146"/>
        <v>0</v>
      </c>
      <c r="FN221" s="3">
        <f t="shared" si="145"/>
        <v>0</v>
      </c>
      <c r="FO221" s="3">
        <f t="shared" si="145"/>
        <v>0</v>
      </c>
      <c r="FP221" s="3">
        <f t="shared" si="145"/>
        <v>0</v>
      </c>
      <c r="FQ221" s="3">
        <f t="shared" si="145"/>
        <v>0</v>
      </c>
      <c r="FR221" s="3">
        <f t="shared" si="183"/>
        <v>0</v>
      </c>
      <c r="FS221" s="3">
        <f t="shared" si="183"/>
        <v>0</v>
      </c>
      <c r="FT221" s="3">
        <f t="shared" si="183"/>
        <v>0</v>
      </c>
      <c r="FU221" s="3">
        <f t="shared" si="184"/>
        <v>0</v>
      </c>
      <c r="FV221" s="3">
        <f t="shared" si="184"/>
        <v>0</v>
      </c>
      <c r="FW221" s="3">
        <f t="shared" si="184"/>
        <v>0</v>
      </c>
      <c r="FX221" s="3">
        <f t="shared" si="185"/>
        <v>0</v>
      </c>
      <c r="FY221" s="3">
        <f t="shared" si="186"/>
        <v>0</v>
      </c>
      <c r="FZ221" s="3">
        <f t="shared" si="187"/>
        <v>0</v>
      </c>
      <c r="GA221" s="3">
        <f t="shared" si="188"/>
        <v>0</v>
      </c>
      <c r="GB221" s="41" t="s">
        <v>0</v>
      </c>
      <c r="GC221" s="41">
        <f t="shared" si="160"/>
        <v>23</v>
      </c>
      <c r="GD221" s="4">
        <f t="shared" si="161"/>
        <v>1.75</v>
      </c>
      <c r="GE221" s="41">
        <f t="shared" si="143"/>
        <v>40.25</v>
      </c>
      <c r="GF221" s="3"/>
      <c r="GI221" s="41" t="s">
        <v>0</v>
      </c>
    </row>
    <row r="222" spans="1:191" x14ac:dyDescent="0.55000000000000004">
      <c r="A222" s="41" t="s">
        <v>1322</v>
      </c>
      <c r="B222" s="41" t="s">
        <v>125</v>
      </c>
      <c r="C222" s="41" t="s">
        <v>69</v>
      </c>
      <c r="D222" s="41" t="s">
        <v>66</v>
      </c>
      <c r="E222" s="41" t="s">
        <v>1791</v>
      </c>
      <c r="F222" s="41">
        <v>0</v>
      </c>
      <c r="G222" s="25" t="s">
        <v>100</v>
      </c>
      <c r="H222" s="41">
        <v>0</v>
      </c>
      <c r="I222" s="41">
        <v>0</v>
      </c>
      <c r="J222" s="41">
        <v>0.4032</v>
      </c>
      <c r="K222" s="41">
        <v>0</v>
      </c>
      <c r="L222" s="41">
        <v>0</v>
      </c>
      <c r="M222" s="41" t="s">
        <v>415</v>
      </c>
      <c r="N222" s="41" t="s">
        <v>79</v>
      </c>
      <c r="O222" s="41" t="s">
        <v>1791</v>
      </c>
      <c r="P222" s="41" t="s">
        <v>1938</v>
      </c>
      <c r="S222" s="41">
        <v>0</v>
      </c>
      <c r="AO222" s="7">
        <v>0</v>
      </c>
      <c r="AP222" s="7"/>
      <c r="AQ222" s="7"/>
      <c r="AR222" s="7"/>
      <c r="AS222" s="7"/>
      <c r="AT222" s="7"/>
      <c r="AU222" s="7"/>
      <c r="AV222" s="7"/>
      <c r="AW222" s="7"/>
      <c r="AX222" s="7"/>
      <c r="AY222" s="7"/>
      <c r="AZ222" s="7"/>
      <c r="BA222" s="7"/>
      <c r="BB222" s="7"/>
      <c r="BC222" s="7"/>
      <c r="BD222" s="7"/>
      <c r="BE222" s="7"/>
      <c r="BF222" s="7"/>
      <c r="BG222" s="7"/>
      <c r="BK222" s="41">
        <v>24</v>
      </c>
      <c r="BL222" s="7"/>
      <c r="BM222" s="7"/>
      <c r="BN222" s="7"/>
      <c r="BO222" s="7"/>
      <c r="BP222" s="7"/>
      <c r="BQ222" s="7"/>
      <c r="BR222" s="7"/>
      <c r="BS222" s="7"/>
      <c r="BT222" s="7">
        <v>1.68</v>
      </c>
      <c r="BU222" s="7"/>
      <c r="BV222" s="7"/>
      <c r="BW222" s="7"/>
      <c r="BX222" s="7"/>
      <c r="BY222" s="7"/>
      <c r="BZ222" s="7"/>
      <c r="CA222" s="7"/>
      <c r="CB222" s="7"/>
      <c r="CC222" s="7"/>
      <c r="CD222" s="7"/>
      <c r="CG222" s="41">
        <v>0</v>
      </c>
      <c r="DC222" s="41">
        <v>0</v>
      </c>
      <c r="DY222" s="7" t="s">
        <v>1891</v>
      </c>
      <c r="DZ222" s="7">
        <f t="shared" si="155"/>
        <v>1.68</v>
      </c>
      <c r="EA222" s="41" t="s">
        <v>355</v>
      </c>
      <c r="EB222" s="41" t="s">
        <v>0</v>
      </c>
      <c r="EC222" s="41">
        <f t="shared" si="147"/>
        <v>0</v>
      </c>
      <c r="ED222" s="41">
        <f t="shared" si="148"/>
        <v>0</v>
      </c>
      <c r="EE222" s="41">
        <f t="shared" si="149"/>
        <v>0.4032</v>
      </c>
      <c r="EF222" s="41">
        <f t="shared" si="150"/>
        <v>0</v>
      </c>
      <c r="EG222" s="41">
        <f t="shared" si="151"/>
        <v>0</v>
      </c>
      <c r="EI222" s="5">
        <f t="shared" si="162"/>
        <v>220.3152</v>
      </c>
      <c r="EJ222" s="3">
        <f t="shared" si="156"/>
        <v>5287.5648000000001</v>
      </c>
      <c r="EK222" s="3">
        <f t="shared" si="163"/>
        <v>0</v>
      </c>
      <c r="EL222" s="3">
        <f t="shared" si="164"/>
        <v>0</v>
      </c>
      <c r="EM222" s="3">
        <f t="shared" si="165"/>
        <v>0</v>
      </c>
      <c r="EN222" s="3">
        <f t="shared" si="166"/>
        <v>0</v>
      </c>
      <c r="EO222" s="3">
        <f t="shared" si="167"/>
        <v>0</v>
      </c>
      <c r="EP222" s="3">
        <f t="shared" si="168"/>
        <v>0</v>
      </c>
      <c r="EQ222" s="3">
        <f t="shared" si="169"/>
        <v>0</v>
      </c>
      <c r="ER222" s="3">
        <f t="shared" si="170"/>
        <v>0</v>
      </c>
      <c r="ES222" s="3">
        <f t="shared" si="171"/>
        <v>403.2</v>
      </c>
      <c r="ET222" s="3">
        <f t="shared" si="172"/>
        <v>0</v>
      </c>
      <c r="EU222" s="3">
        <f t="shared" si="173"/>
        <v>0</v>
      </c>
      <c r="EV222" s="3">
        <f t="shared" si="174"/>
        <v>0</v>
      </c>
      <c r="EW222" s="3">
        <f t="shared" si="175"/>
        <v>0</v>
      </c>
      <c r="EX222" s="3">
        <f t="shared" si="176"/>
        <v>0</v>
      </c>
      <c r="EY222" s="3">
        <f t="shared" si="177"/>
        <v>0</v>
      </c>
      <c r="EZ222" s="3">
        <f t="shared" si="178"/>
        <v>0</v>
      </c>
      <c r="FA222" s="3">
        <f t="shared" si="179"/>
        <v>0</v>
      </c>
      <c r="FB222" s="3">
        <f t="shared" si="180"/>
        <v>0</v>
      </c>
      <c r="FC222" s="3">
        <f t="shared" si="157"/>
        <v>0</v>
      </c>
      <c r="FD222" s="41">
        <f t="shared" si="181"/>
        <v>0</v>
      </c>
      <c r="FG222" s="3">
        <f t="shared" si="158"/>
        <v>0</v>
      </c>
      <c r="FH222" s="3">
        <f t="shared" si="159"/>
        <v>0</v>
      </c>
      <c r="FI222" s="3">
        <f t="shared" si="182"/>
        <v>0</v>
      </c>
      <c r="FJ222" s="3">
        <f t="shared" si="182"/>
        <v>0</v>
      </c>
      <c r="FK222" s="3">
        <f t="shared" si="146"/>
        <v>0</v>
      </c>
      <c r="FL222" s="3">
        <f t="shared" si="146"/>
        <v>0</v>
      </c>
      <c r="FM222" s="3">
        <f t="shared" si="146"/>
        <v>0</v>
      </c>
      <c r="FN222" s="3">
        <f t="shared" si="145"/>
        <v>0</v>
      </c>
      <c r="FO222" s="3">
        <f t="shared" si="145"/>
        <v>0</v>
      </c>
      <c r="FP222" s="3">
        <f t="shared" si="145"/>
        <v>0</v>
      </c>
      <c r="FQ222" s="3">
        <f t="shared" si="145"/>
        <v>0</v>
      </c>
      <c r="FR222" s="3">
        <f t="shared" si="183"/>
        <v>0</v>
      </c>
      <c r="FS222" s="3">
        <f t="shared" si="183"/>
        <v>0</v>
      </c>
      <c r="FT222" s="3">
        <f t="shared" si="183"/>
        <v>0</v>
      </c>
      <c r="FU222" s="3">
        <f t="shared" si="184"/>
        <v>0</v>
      </c>
      <c r="FV222" s="3">
        <f t="shared" si="184"/>
        <v>0</v>
      </c>
      <c r="FW222" s="3">
        <f t="shared" si="184"/>
        <v>0</v>
      </c>
      <c r="FX222" s="3">
        <f t="shared" si="185"/>
        <v>0</v>
      </c>
      <c r="FY222" s="3">
        <f t="shared" si="186"/>
        <v>0</v>
      </c>
      <c r="FZ222" s="3">
        <f t="shared" si="187"/>
        <v>0</v>
      </c>
      <c r="GA222" s="3">
        <f t="shared" si="188"/>
        <v>0</v>
      </c>
      <c r="GB222" s="41" t="s">
        <v>0</v>
      </c>
      <c r="GC222" s="41">
        <f t="shared" si="160"/>
        <v>24</v>
      </c>
      <c r="GD222" s="4">
        <f t="shared" si="161"/>
        <v>1.68</v>
      </c>
      <c r="GE222" s="41">
        <f t="shared" si="143"/>
        <v>40.32</v>
      </c>
      <c r="GF222" s="3"/>
      <c r="GI222" s="41" t="s">
        <v>0</v>
      </c>
    </row>
    <row r="223" spans="1:191" x14ac:dyDescent="0.55000000000000004">
      <c r="A223" s="41" t="s">
        <v>1323</v>
      </c>
      <c r="B223" s="41" t="s">
        <v>443</v>
      </c>
      <c r="C223" s="41" t="s">
        <v>69</v>
      </c>
      <c r="D223" s="25" t="s">
        <v>66</v>
      </c>
      <c r="E223" s="41" t="s">
        <v>1791</v>
      </c>
      <c r="F223" s="41">
        <v>0</v>
      </c>
      <c r="G223" s="25" t="s">
        <v>1749</v>
      </c>
      <c r="H223" s="41">
        <v>0</v>
      </c>
      <c r="I223" s="41">
        <v>0</v>
      </c>
      <c r="J223" s="41">
        <v>1.1990000000000001</v>
      </c>
      <c r="K223" s="41">
        <v>0</v>
      </c>
      <c r="L223" s="41">
        <v>0</v>
      </c>
      <c r="M223" s="41" t="s">
        <v>444</v>
      </c>
      <c r="N223" s="41" t="s">
        <v>445</v>
      </c>
      <c r="O223" s="41" t="s">
        <v>1791</v>
      </c>
      <c r="P223" s="41" t="s">
        <v>1900</v>
      </c>
      <c r="Q223" s="41" t="s">
        <v>1900</v>
      </c>
      <c r="S223" s="41">
        <v>0</v>
      </c>
      <c r="AO223" s="7">
        <v>0</v>
      </c>
      <c r="AP223" s="7"/>
      <c r="AQ223" s="7"/>
      <c r="AR223" s="7"/>
      <c r="AS223" s="7"/>
      <c r="AT223" s="7"/>
      <c r="AU223" s="7"/>
      <c r="AV223" s="7"/>
      <c r="AW223" s="7"/>
      <c r="AX223" s="7"/>
      <c r="AY223" s="7"/>
      <c r="AZ223" s="7"/>
      <c r="BA223" s="7"/>
      <c r="BB223" s="7"/>
      <c r="BC223" s="7"/>
      <c r="BD223" s="7"/>
      <c r="BE223" s="7"/>
      <c r="BF223" s="7"/>
      <c r="BG223" s="7"/>
      <c r="BK223" s="41">
        <v>110</v>
      </c>
      <c r="BL223" s="7"/>
      <c r="BM223" s="7"/>
      <c r="BN223" s="7"/>
      <c r="BO223" s="7"/>
      <c r="BP223" s="7"/>
      <c r="BQ223" s="7"/>
      <c r="BR223" s="7"/>
      <c r="BS223" s="7"/>
      <c r="BT223" s="7" t="s">
        <v>446</v>
      </c>
      <c r="BU223" s="7"/>
      <c r="BV223" s="7"/>
      <c r="BW223" s="7"/>
      <c r="BX223" s="7"/>
      <c r="BY223" s="7"/>
      <c r="BZ223" s="7"/>
      <c r="CA223" s="7"/>
      <c r="CB223" s="7"/>
      <c r="CC223" s="7"/>
      <c r="CD223" s="7"/>
      <c r="CG223" s="41">
        <v>0</v>
      </c>
      <c r="DC223" s="41">
        <v>0</v>
      </c>
      <c r="DY223" s="7" t="s">
        <v>1891</v>
      </c>
      <c r="DZ223" s="7">
        <f t="shared" si="155"/>
        <v>1.0900000000000001</v>
      </c>
      <c r="EA223" s="41" t="s">
        <v>355</v>
      </c>
      <c r="EB223" s="41" t="s">
        <v>0</v>
      </c>
      <c r="EC223" s="41">
        <f t="shared" si="147"/>
        <v>0</v>
      </c>
      <c r="ED223" s="41">
        <f t="shared" si="148"/>
        <v>0</v>
      </c>
      <c r="EE223" s="41">
        <f t="shared" si="149"/>
        <v>1.1990000000000001</v>
      </c>
      <c r="EF223" s="41">
        <f t="shared" si="150"/>
        <v>0</v>
      </c>
      <c r="EG223" s="41">
        <f t="shared" si="151"/>
        <v>0</v>
      </c>
      <c r="EI223" s="5">
        <f t="shared" si="162"/>
        <v>142.9426</v>
      </c>
      <c r="EJ223" s="3">
        <f t="shared" si="156"/>
        <v>15723.686</v>
      </c>
      <c r="EK223" s="3">
        <f t="shared" si="163"/>
        <v>0</v>
      </c>
      <c r="EL223" s="3">
        <f t="shared" si="164"/>
        <v>0</v>
      </c>
      <c r="EM223" s="3">
        <f t="shared" si="165"/>
        <v>0</v>
      </c>
      <c r="EN223" s="3">
        <f t="shared" si="166"/>
        <v>0</v>
      </c>
      <c r="EO223" s="3">
        <f t="shared" si="167"/>
        <v>0</v>
      </c>
      <c r="EP223" s="3">
        <f t="shared" si="168"/>
        <v>0</v>
      </c>
      <c r="EQ223" s="3">
        <f t="shared" si="169"/>
        <v>0</v>
      </c>
      <c r="ER223" s="3">
        <f t="shared" si="170"/>
        <v>0</v>
      </c>
      <c r="ES223" s="3">
        <f t="shared" si="171"/>
        <v>1199</v>
      </c>
      <c r="ET223" s="3">
        <f t="shared" si="172"/>
        <v>0</v>
      </c>
      <c r="EU223" s="3">
        <f t="shared" si="173"/>
        <v>0</v>
      </c>
      <c r="EV223" s="3">
        <f t="shared" si="174"/>
        <v>0</v>
      </c>
      <c r="EW223" s="3">
        <f t="shared" si="175"/>
        <v>0</v>
      </c>
      <c r="EX223" s="3">
        <f t="shared" si="176"/>
        <v>0</v>
      </c>
      <c r="EY223" s="3">
        <f t="shared" si="177"/>
        <v>0</v>
      </c>
      <c r="EZ223" s="3">
        <f t="shared" si="178"/>
        <v>0</v>
      </c>
      <c r="FA223" s="3">
        <f t="shared" si="179"/>
        <v>0</v>
      </c>
      <c r="FB223" s="3">
        <f t="shared" si="180"/>
        <v>0</v>
      </c>
      <c r="FC223" s="3">
        <f t="shared" si="157"/>
        <v>0</v>
      </c>
      <c r="FD223" s="41">
        <f t="shared" si="181"/>
        <v>0</v>
      </c>
      <c r="FG223" s="3">
        <f t="shared" si="158"/>
        <v>0</v>
      </c>
      <c r="FH223" s="3">
        <f t="shared" si="159"/>
        <v>0</v>
      </c>
      <c r="FI223" s="3">
        <f t="shared" si="182"/>
        <v>0</v>
      </c>
      <c r="FJ223" s="3">
        <f t="shared" si="182"/>
        <v>0</v>
      </c>
      <c r="FK223" s="3">
        <f t="shared" si="146"/>
        <v>0</v>
      </c>
      <c r="FL223" s="3">
        <f t="shared" si="146"/>
        <v>0</v>
      </c>
      <c r="FM223" s="3">
        <f t="shared" si="146"/>
        <v>0</v>
      </c>
      <c r="FN223" s="3">
        <f t="shared" si="145"/>
        <v>0</v>
      </c>
      <c r="FO223" s="3">
        <f t="shared" si="145"/>
        <v>0</v>
      </c>
      <c r="FP223" s="3">
        <f t="shared" si="145"/>
        <v>0</v>
      </c>
      <c r="FQ223" s="3">
        <f t="shared" si="145"/>
        <v>0</v>
      </c>
      <c r="FR223" s="3">
        <f t="shared" si="183"/>
        <v>0</v>
      </c>
      <c r="FS223" s="3">
        <f t="shared" si="183"/>
        <v>0</v>
      </c>
      <c r="FT223" s="3">
        <f t="shared" si="183"/>
        <v>0</v>
      </c>
      <c r="FU223" s="3">
        <f t="shared" si="184"/>
        <v>0</v>
      </c>
      <c r="FV223" s="3">
        <f t="shared" si="184"/>
        <v>0</v>
      </c>
      <c r="FW223" s="3">
        <f t="shared" si="184"/>
        <v>0</v>
      </c>
      <c r="FX223" s="3">
        <f t="shared" si="185"/>
        <v>0</v>
      </c>
      <c r="FY223" s="3">
        <f t="shared" si="186"/>
        <v>0</v>
      </c>
      <c r="FZ223" s="3">
        <f t="shared" si="187"/>
        <v>0</v>
      </c>
      <c r="GA223" s="3">
        <f t="shared" si="188"/>
        <v>0</v>
      </c>
      <c r="GB223" s="41" t="s">
        <v>0</v>
      </c>
      <c r="GC223" s="41">
        <f t="shared" si="160"/>
        <v>110</v>
      </c>
      <c r="GD223" s="4">
        <f t="shared" si="161"/>
        <v>1.0900000000000001</v>
      </c>
      <c r="GE223" s="41">
        <f t="shared" si="143"/>
        <v>119.9</v>
      </c>
      <c r="GI223" s="41" t="s">
        <v>0</v>
      </c>
    </row>
    <row r="224" spans="1:191" x14ac:dyDescent="0.55000000000000004">
      <c r="A224" s="41" t="s">
        <v>1324</v>
      </c>
      <c r="B224" s="41" t="s">
        <v>443</v>
      </c>
      <c r="C224" s="41" t="s">
        <v>69</v>
      </c>
      <c r="D224" s="25" t="s">
        <v>66</v>
      </c>
      <c r="E224" s="41" t="s">
        <v>1791</v>
      </c>
      <c r="F224" s="41">
        <v>0</v>
      </c>
      <c r="G224" s="25" t="s">
        <v>1749</v>
      </c>
      <c r="H224" s="41">
        <v>0</v>
      </c>
      <c r="I224" s="41">
        <v>0</v>
      </c>
      <c r="J224" s="41">
        <v>0.86</v>
      </c>
      <c r="K224" s="41">
        <v>0</v>
      </c>
      <c r="L224" s="41">
        <v>0</v>
      </c>
      <c r="M224" s="41" t="s">
        <v>447</v>
      </c>
      <c r="N224" s="41" t="s">
        <v>448</v>
      </c>
      <c r="O224" s="41" t="s">
        <v>1791</v>
      </c>
      <c r="P224" s="41" t="s">
        <v>1936</v>
      </c>
      <c r="Q224" s="41" t="s">
        <v>1936</v>
      </c>
      <c r="S224" s="41">
        <v>0</v>
      </c>
      <c r="AO224" s="7">
        <v>0</v>
      </c>
      <c r="AP224" s="7"/>
      <c r="AQ224" s="7"/>
      <c r="AR224" s="7"/>
      <c r="AS224" s="7"/>
      <c r="AT224" s="7"/>
      <c r="AU224" s="7"/>
      <c r="AV224" s="7"/>
      <c r="AW224" s="7"/>
      <c r="AX224" s="7"/>
      <c r="AY224" s="7"/>
      <c r="AZ224" s="7"/>
      <c r="BA224" s="7"/>
      <c r="BB224" s="7"/>
      <c r="BC224" s="7"/>
      <c r="BD224" s="7"/>
      <c r="BE224" s="7"/>
      <c r="BF224" s="7"/>
      <c r="BG224" s="7"/>
      <c r="BK224" s="41">
        <v>40</v>
      </c>
      <c r="BL224" s="7"/>
      <c r="BM224" s="7"/>
      <c r="BN224" s="7"/>
      <c r="BO224" s="7"/>
      <c r="BP224" s="7"/>
      <c r="BQ224" s="7"/>
      <c r="BR224" s="7"/>
      <c r="BS224" s="7"/>
      <c r="BT224" s="7" t="s">
        <v>449</v>
      </c>
      <c r="BU224" s="7"/>
      <c r="BV224" s="7"/>
      <c r="BW224" s="7"/>
      <c r="BX224" s="7"/>
      <c r="BY224" s="7"/>
      <c r="BZ224" s="7"/>
      <c r="CA224" s="7"/>
      <c r="CB224" s="7"/>
      <c r="CC224" s="7"/>
      <c r="CD224" s="7"/>
      <c r="CG224" s="41">
        <v>0</v>
      </c>
      <c r="DC224" s="41">
        <v>0</v>
      </c>
      <c r="DY224" s="7" t="s">
        <v>1891</v>
      </c>
      <c r="DZ224" s="7">
        <f t="shared" si="155"/>
        <v>2.15</v>
      </c>
      <c r="EA224" s="41" t="s">
        <v>355</v>
      </c>
      <c r="EB224" s="41" t="s">
        <v>0</v>
      </c>
      <c r="EC224" s="41">
        <f t="shared" si="147"/>
        <v>0</v>
      </c>
      <c r="ED224" s="41">
        <f t="shared" si="148"/>
        <v>0</v>
      </c>
      <c r="EE224" s="41">
        <f t="shared" si="149"/>
        <v>0.86</v>
      </c>
      <c r="EF224" s="41">
        <f t="shared" si="150"/>
        <v>0</v>
      </c>
      <c r="EG224" s="41">
        <f t="shared" si="151"/>
        <v>0</v>
      </c>
      <c r="EI224" s="5">
        <f t="shared" si="162"/>
        <v>281.95100000000002</v>
      </c>
      <c r="EJ224" s="3">
        <f t="shared" si="156"/>
        <v>11278.04</v>
      </c>
      <c r="EK224" s="3">
        <f t="shared" si="163"/>
        <v>0</v>
      </c>
      <c r="EL224" s="3">
        <f t="shared" si="164"/>
        <v>0</v>
      </c>
      <c r="EM224" s="3">
        <f t="shared" si="165"/>
        <v>0</v>
      </c>
      <c r="EN224" s="3">
        <f t="shared" si="166"/>
        <v>0</v>
      </c>
      <c r="EO224" s="3">
        <f t="shared" si="167"/>
        <v>0</v>
      </c>
      <c r="EP224" s="3">
        <f t="shared" si="168"/>
        <v>0</v>
      </c>
      <c r="EQ224" s="3">
        <f t="shared" si="169"/>
        <v>0</v>
      </c>
      <c r="ER224" s="3">
        <f t="shared" si="170"/>
        <v>0</v>
      </c>
      <c r="ES224" s="3">
        <f t="shared" si="171"/>
        <v>860</v>
      </c>
      <c r="ET224" s="3">
        <f t="shared" si="172"/>
        <v>0</v>
      </c>
      <c r="EU224" s="3">
        <f t="shared" si="173"/>
        <v>0</v>
      </c>
      <c r="EV224" s="3">
        <f t="shared" si="174"/>
        <v>0</v>
      </c>
      <c r="EW224" s="3">
        <f t="shared" si="175"/>
        <v>0</v>
      </c>
      <c r="EX224" s="3">
        <f t="shared" si="176"/>
        <v>0</v>
      </c>
      <c r="EY224" s="3">
        <f t="shared" si="177"/>
        <v>0</v>
      </c>
      <c r="EZ224" s="3">
        <f t="shared" si="178"/>
        <v>0</v>
      </c>
      <c r="FA224" s="3">
        <f t="shared" si="179"/>
        <v>0</v>
      </c>
      <c r="FB224" s="3">
        <f t="shared" si="180"/>
        <v>0</v>
      </c>
      <c r="FC224" s="3">
        <f t="shared" si="157"/>
        <v>0</v>
      </c>
      <c r="FD224" s="41">
        <f t="shared" si="181"/>
        <v>0</v>
      </c>
      <c r="FG224" s="3">
        <f t="shared" si="158"/>
        <v>0</v>
      </c>
      <c r="FH224" s="3">
        <f t="shared" si="159"/>
        <v>0</v>
      </c>
      <c r="FI224" s="3">
        <f t="shared" si="182"/>
        <v>0</v>
      </c>
      <c r="FJ224" s="3">
        <f t="shared" si="182"/>
        <v>0</v>
      </c>
      <c r="FK224" s="3">
        <f t="shared" si="146"/>
        <v>0</v>
      </c>
      <c r="FL224" s="3">
        <f t="shared" si="146"/>
        <v>0</v>
      </c>
      <c r="FM224" s="3">
        <f t="shared" si="146"/>
        <v>0</v>
      </c>
      <c r="FN224" s="3">
        <f t="shared" si="145"/>
        <v>0</v>
      </c>
      <c r="FO224" s="3">
        <f t="shared" si="145"/>
        <v>0</v>
      </c>
      <c r="FP224" s="3">
        <f t="shared" si="145"/>
        <v>0</v>
      </c>
      <c r="FQ224" s="3">
        <f t="shared" si="145"/>
        <v>0</v>
      </c>
      <c r="FR224" s="3">
        <f t="shared" si="183"/>
        <v>0</v>
      </c>
      <c r="FS224" s="3">
        <f t="shared" si="183"/>
        <v>0</v>
      </c>
      <c r="FT224" s="3">
        <f t="shared" si="183"/>
        <v>0</v>
      </c>
      <c r="FU224" s="3">
        <f t="shared" si="184"/>
        <v>0</v>
      </c>
      <c r="FV224" s="3">
        <f t="shared" si="184"/>
        <v>0</v>
      </c>
      <c r="FW224" s="3">
        <f t="shared" si="184"/>
        <v>0</v>
      </c>
      <c r="FX224" s="3">
        <f t="shared" si="185"/>
        <v>0</v>
      </c>
      <c r="FY224" s="3">
        <f t="shared" si="186"/>
        <v>0</v>
      </c>
      <c r="FZ224" s="3">
        <f t="shared" si="187"/>
        <v>0</v>
      </c>
      <c r="GA224" s="3">
        <f t="shared" si="188"/>
        <v>0</v>
      </c>
      <c r="GB224" s="41" t="s">
        <v>0</v>
      </c>
      <c r="GC224" s="41">
        <f t="shared" si="160"/>
        <v>40</v>
      </c>
      <c r="GD224" s="4">
        <f t="shared" si="161"/>
        <v>2.15</v>
      </c>
      <c r="GE224" s="41">
        <f t="shared" si="143"/>
        <v>86</v>
      </c>
      <c r="GI224" s="41" t="s">
        <v>0</v>
      </c>
    </row>
    <row r="225" spans="1:191" x14ac:dyDescent="0.55000000000000004">
      <c r="A225" s="41" t="s">
        <v>1325</v>
      </c>
      <c r="B225" s="41" t="s">
        <v>450</v>
      </c>
      <c r="C225" s="41" t="s">
        <v>61</v>
      </c>
      <c r="D225" s="41" t="s">
        <v>66</v>
      </c>
      <c r="E225" s="41" t="s">
        <v>1791</v>
      </c>
      <c r="F225" s="41">
        <v>0</v>
      </c>
      <c r="G225" s="41" t="s">
        <v>113</v>
      </c>
      <c r="H225" s="41">
        <v>0</v>
      </c>
      <c r="I225" s="41">
        <v>0</v>
      </c>
      <c r="J225" s="41">
        <v>1.5730961999999999</v>
      </c>
      <c r="K225" s="41">
        <v>0</v>
      </c>
      <c r="L225" s="41">
        <v>0</v>
      </c>
      <c r="M225" s="41" t="s">
        <v>451</v>
      </c>
      <c r="N225" s="41" t="s">
        <v>351</v>
      </c>
      <c r="O225" s="41" t="s">
        <v>1791</v>
      </c>
      <c r="P225" s="41" t="s">
        <v>1938</v>
      </c>
      <c r="Q225" s="41" t="s">
        <v>1938</v>
      </c>
      <c r="S225" s="41">
        <v>0</v>
      </c>
      <c r="AO225" s="7">
        <v>0</v>
      </c>
      <c r="AP225" s="7"/>
      <c r="AQ225" s="7"/>
      <c r="AR225" s="7"/>
      <c r="AS225" s="7"/>
      <c r="AT225" s="7"/>
      <c r="AU225" s="7"/>
      <c r="AV225" s="7"/>
      <c r="AW225" s="7"/>
      <c r="AX225" s="7"/>
      <c r="AY225" s="7"/>
      <c r="AZ225" s="7"/>
      <c r="BA225" s="7"/>
      <c r="BB225" s="7"/>
      <c r="BC225" s="7"/>
      <c r="BD225" s="7"/>
      <c r="BE225" s="7"/>
      <c r="BF225" s="7"/>
      <c r="BG225" s="7"/>
      <c r="BK225" s="5">
        <f>122.3-2.561-2.919-3.03-2.62</f>
        <v>111.17</v>
      </c>
      <c r="BL225" s="7"/>
      <c r="BM225" s="7"/>
      <c r="BN225" s="7"/>
      <c r="BO225" s="7"/>
      <c r="BP225" s="7"/>
      <c r="BQ225" s="7"/>
      <c r="BR225" s="7"/>
      <c r="BS225" s="7"/>
      <c r="BT225" s="82">
        <f>(1.42*122.3-1.41*2.561-1.53*2.919-1.47*3.03-1.46*2.62)/BK225</f>
        <v>1.4150366105963839</v>
      </c>
      <c r="BU225" s="7">
        <v>0.11</v>
      </c>
      <c r="BV225" s="7"/>
      <c r="BW225" s="7"/>
      <c r="BX225" s="7"/>
      <c r="BY225" s="7"/>
      <c r="BZ225" s="7"/>
      <c r="CA225" s="7"/>
      <c r="CB225" s="7"/>
      <c r="CC225" s="7"/>
      <c r="CD225" s="7"/>
      <c r="CG225" s="41">
        <v>0</v>
      </c>
      <c r="DC225" s="41">
        <v>0</v>
      </c>
      <c r="DY225" s="7" t="s">
        <v>1880</v>
      </c>
      <c r="DZ225" s="7">
        <f t="shared" si="155"/>
        <v>1.4150366105963839</v>
      </c>
      <c r="EA225" s="41" t="s">
        <v>452</v>
      </c>
      <c r="EB225" s="41" t="s">
        <v>0</v>
      </c>
      <c r="EC225" s="41">
        <f t="shared" si="147"/>
        <v>0</v>
      </c>
      <c r="ED225" s="41">
        <f t="shared" si="148"/>
        <v>0</v>
      </c>
      <c r="EE225" s="41">
        <f t="shared" si="149"/>
        <v>1.5730961999999999</v>
      </c>
      <c r="EF225" s="41">
        <f t="shared" si="150"/>
        <v>0</v>
      </c>
      <c r="EG225" s="41">
        <f t="shared" si="151"/>
        <v>0</v>
      </c>
      <c r="EI225" s="5">
        <f t="shared" si="162"/>
        <v>265.44937751360976</v>
      </c>
      <c r="EJ225" s="3">
        <f t="shared" si="156"/>
        <v>29510.007298187997</v>
      </c>
      <c r="EK225" s="3">
        <f t="shared" si="163"/>
        <v>0</v>
      </c>
      <c r="EL225" s="3">
        <f t="shared" si="164"/>
        <v>0</v>
      </c>
      <c r="EM225" s="3">
        <f t="shared" si="165"/>
        <v>0</v>
      </c>
      <c r="EN225" s="3">
        <f t="shared" si="166"/>
        <v>0</v>
      </c>
      <c r="EO225" s="3">
        <f t="shared" si="167"/>
        <v>0</v>
      </c>
      <c r="EP225" s="3">
        <f t="shared" si="168"/>
        <v>0</v>
      </c>
      <c r="EQ225" s="3">
        <f t="shared" si="169"/>
        <v>0</v>
      </c>
      <c r="ER225" s="3">
        <f t="shared" si="170"/>
        <v>0</v>
      </c>
      <c r="ES225" s="3">
        <f t="shared" si="171"/>
        <v>1573.0962</v>
      </c>
      <c r="ET225" s="3">
        <f t="shared" si="172"/>
        <v>122.28700000000001</v>
      </c>
      <c r="EU225" s="3">
        <f t="shared" si="173"/>
        <v>0</v>
      </c>
      <c r="EV225" s="3">
        <f t="shared" si="174"/>
        <v>0</v>
      </c>
      <c r="EW225" s="3">
        <f t="shared" si="175"/>
        <v>0</v>
      </c>
      <c r="EX225" s="3">
        <f t="shared" si="176"/>
        <v>0</v>
      </c>
      <c r="EY225" s="3">
        <f t="shared" si="177"/>
        <v>0</v>
      </c>
      <c r="EZ225" s="3">
        <f t="shared" si="178"/>
        <v>0</v>
      </c>
      <c r="FA225" s="3">
        <f t="shared" si="179"/>
        <v>0</v>
      </c>
      <c r="FB225" s="3">
        <f t="shared" si="180"/>
        <v>0</v>
      </c>
      <c r="FC225" s="3">
        <f t="shared" si="157"/>
        <v>0</v>
      </c>
      <c r="FD225" s="41">
        <f t="shared" si="181"/>
        <v>0</v>
      </c>
      <c r="FG225" s="3">
        <f t="shared" si="158"/>
        <v>0</v>
      </c>
      <c r="FH225" s="3">
        <f t="shared" si="159"/>
        <v>0</v>
      </c>
      <c r="FI225" s="3">
        <f t="shared" si="182"/>
        <v>0</v>
      </c>
      <c r="FJ225" s="3">
        <f t="shared" si="182"/>
        <v>0</v>
      </c>
      <c r="FK225" s="3">
        <f t="shared" si="146"/>
        <v>0</v>
      </c>
      <c r="FL225" s="3">
        <f t="shared" si="146"/>
        <v>0</v>
      </c>
      <c r="FM225" s="3">
        <f t="shared" si="146"/>
        <v>0</v>
      </c>
      <c r="FN225" s="3">
        <f t="shared" si="145"/>
        <v>0</v>
      </c>
      <c r="FO225" s="3">
        <f t="shared" si="145"/>
        <v>0</v>
      </c>
      <c r="FP225" s="3">
        <f t="shared" si="145"/>
        <v>0</v>
      </c>
      <c r="FQ225" s="3">
        <f t="shared" si="145"/>
        <v>0</v>
      </c>
      <c r="FR225" s="3">
        <f t="shared" si="183"/>
        <v>0</v>
      </c>
      <c r="FS225" s="3">
        <f t="shared" si="183"/>
        <v>0</v>
      </c>
      <c r="FT225" s="3">
        <f t="shared" si="183"/>
        <v>0</v>
      </c>
      <c r="FU225" s="3">
        <f t="shared" si="184"/>
        <v>0</v>
      </c>
      <c r="FV225" s="3">
        <f t="shared" si="184"/>
        <v>0</v>
      </c>
      <c r="FW225" s="3">
        <f t="shared" si="184"/>
        <v>0</v>
      </c>
      <c r="FX225" s="3">
        <f t="shared" si="185"/>
        <v>0</v>
      </c>
      <c r="FY225" s="3">
        <f t="shared" si="186"/>
        <v>0</v>
      </c>
      <c r="FZ225" s="3">
        <f t="shared" si="187"/>
        <v>0</v>
      </c>
      <c r="GA225" s="3">
        <f t="shared" si="188"/>
        <v>0</v>
      </c>
      <c r="GB225" s="41" t="s">
        <v>0</v>
      </c>
      <c r="GC225" s="41">
        <f t="shared" si="160"/>
        <v>111.17</v>
      </c>
      <c r="GD225" s="4">
        <f t="shared" si="161"/>
        <v>1.4150366105963839</v>
      </c>
      <c r="GE225" s="41">
        <f t="shared" si="143"/>
        <v>157.30962</v>
      </c>
      <c r="GI225" s="41" t="s">
        <v>0</v>
      </c>
    </row>
    <row r="226" spans="1:191" x14ac:dyDescent="0.55000000000000004">
      <c r="A226" s="41" t="s">
        <v>1326</v>
      </c>
      <c r="B226" s="41" t="s">
        <v>450</v>
      </c>
      <c r="C226" s="41" t="s">
        <v>61</v>
      </c>
      <c r="D226" s="41" t="s">
        <v>66</v>
      </c>
      <c r="E226" s="41" t="s">
        <v>1791</v>
      </c>
      <c r="F226" s="41">
        <v>0</v>
      </c>
      <c r="G226" s="41" t="s">
        <v>352</v>
      </c>
      <c r="H226" s="41">
        <v>0.31744</v>
      </c>
      <c r="I226" s="41">
        <v>1.0464</v>
      </c>
      <c r="J226" s="41">
        <v>2.0750000000000002</v>
      </c>
      <c r="K226" s="41">
        <v>0.26558999999999999</v>
      </c>
      <c r="L226" s="41">
        <v>0.66220000000000012</v>
      </c>
      <c r="M226" s="41" t="s">
        <v>453</v>
      </c>
      <c r="N226" s="41" t="s">
        <v>454</v>
      </c>
      <c r="O226" s="41" t="s">
        <v>1791</v>
      </c>
      <c r="P226" s="41" t="s">
        <v>1935</v>
      </c>
      <c r="Q226" s="41" t="s">
        <v>1935</v>
      </c>
      <c r="S226" s="41">
        <v>12.8</v>
      </c>
      <c r="AB226" s="41">
        <v>2.48</v>
      </c>
      <c r="AO226" s="7">
        <v>43.6</v>
      </c>
      <c r="AP226" s="7"/>
      <c r="AQ226" s="7"/>
      <c r="AR226" s="7"/>
      <c r="AS226" s="7"/>
      <c r="AT226" s="7"/>
      <c r="AU226" s="7"/>
      <c r="AV226" s="7"/>
      <c r="AW226" s="7"/>
      <c r="AX226" s="82">
        <v>2.4</v>
      </c>
      <c r="AY226" s="7"/>
      <c r="AZ226" s="7"/>
      <c r="BA226" s="7"/>
      <c r="BB226" s="7"/>
      <c r="BC226" s="7"/>
      <c r="BD226" s="7"/>
      <c r="BE226" s="7"/>
      <c r="BF226" s="7"/>
      <c r="BG226" s="7"/>
      <c r="BK226" s="41">
        <v>83</v>
      </c>
      <c r="BL226" s="7"/>
      <c r="BM226" s="7"/>
      <c r="BN226" s="7"/>
      <c r="BO226" s="7"/>
      <c r="BP226" s="7"/>
      <c r="BQ226" s="7"/>
      <c r="BR226" s="7"/>
      <c r="BS226" s="7"/>
      <c r="BT226" s="7">
        <v>2.5</v>
      </c>
      <c r="BU226" s="7"/>
      <c r="BV226" s="7"/>
      <c r="BW226" s="7"/>
      <c r="BX226" s="7"/>
      <c r="BY226" s="7"/>
      <c r="BZ226" s="7"/>
      <c r="CA226" s="7"/>
      <c r="CB226" s="7"/>
      <c r="CC226" s="7"/>
      <c r="CD226" s="7"/>
      <c r="CG226" s="41">
        <v>11.7</v>
      </c>
      <c r="CP226" s="41">
        <v>2.27</v>
      </c>
      <c r="DC226" s="41">
        <v>30.1</v>
      </c>
      <c r="DL226" s="4">
        <v>2.2000000000000002</v>
      </c>
      <c r="DY226" s="7" t="s">
        <v>1880</v>
      </c>
      <c r="DZ226" s="7">
        <f t="shared" si="155"/>
        <v>2.4668866571018651</v>
      </c>
      <c r="EA226" s="41" t="s">
        <v>64</v>
      </c>
      <c r="EB226" s="41" t="s">
        <v>0</v>
      </c>
      <c r="EC226" s="41">
        <f t="shared" si="147"/>
        <v>0.31744</v>
      </c>
      <c r="ED226" s="41">
        <f t="shared" si="148"/>
        <v>1.0464</v>
      </c>
      <c r="EE226" s="41">
        <f t="shared" si="149"/>
        <v>2.0750000000000002</v>
      </c>
      <c r="EF226" s="41">
        <f t="shared" si="150"/>
        <v>0.26558999999999999</v>
      </c>
      <c r="EG226" s="41">
        <f t="shared" si="151"/>
        <v>0.66220000000000012</v>
      </c>
      <c r="EI226" s="5">
        <f t="shared" si="162"/>
        <v>323.5075162123386</v>
      </c>
      <c r="EJ226" s="3">
        <f t="shared" si="156"/>
        <v>45096.947760000003</v>
      </c>
      <c r="EK226" s="3">
        <f t="shared" si="163"/>
        <v>0</v>
      </c>
      <c r="EL226" s="3">
        <f t="shared" si="164"/>
        <v>0</v>
      </c>
      <c r="EM226" s="3">
        <f t="shared" si="165"/>
        <v>0</v>
      </c>
      <c r="EN226" s="3">
        <f t="shared" si="166"/>
        <v>0</v>
      </c>
      <c r="EO226" s="3">
        <f t="shared" si="167"/>
        <v>0</v>
      </c>
      <c r="EP226" s="3">
        <f t="shared" si="168"/>
        <v>0</v>
      </c>
      <c r="EQ226" s="3">
        <f t="shared" si="169"/>
        <v>0</v>
      </c>
      <c r="ER226" s="3">
        <f t="shared" si="170"/>
        <v>0</v>
      </c>
      <c r="ES226" s="3">
        <f t="shared" si="171"/>
        <v>3438.84</v>
      </c>
      <c r="ET226" s="3">
        <f t="shared" si="172"/>
        <v>0</v>
      </c>
      <c r="EU226" s="3">
        <f t="shared" si="173"/>
        <v>0</v>
      </c>
      <c r="EV226" s="3">
        <f t="shared" si="174"/>
        <v>0</v>
      </c>
      <c r="EW226" s="3">
        <f t="shared" si="175"/>
        <v>0</v>
      </c>
      <c r="EX226" s="3">
        <f t="shared" si="176"/>
        <v>0</v>
      </c>
      <c r="EY226" s="3">
        <f t="shared" si="177"/>
        <v>0</v>
      </c>
      <c r="EZ226" s="3">
        <f t="shared" si="178"/>
        <v>0</v>
      </c>
      <c r="FA226" s="3">
        <f t="shared" si="179"/>
        <v>0</v>
      </c>
      <c r="FB226" s="3">
        <f t="shared" si="180"/>
        <v>0</v>
      </c>
      <c r="FC226" s="3">
        <f t="shared" si="157"/>
        <v>0</v>
      </c>
      <c r="FD226" s="41">
        <f t="shared" si="181"/>
        <v>0</v>
      </c>
      <c r="FF226" s="5">
        <f t="shared" ref="FF226:FF227" si="189">FG226/(CG226+DC226)</f>
        <v>291.07746555023931</v>
      </c>
      <c r="FG226" s="3">
        <f t="shared" si="158"/>
        <v>12167.038060000003</v>
      </c>
      <c r="FH226" s="3">
        <f t="shared" si="159"/>
        <v>0</v>
      </c>
      <c r="FI226" s="3">
        <f t="shared" si="182"/>
        <v>0</v>
      </c>
      <c r="FJ226" s="3">
        <f t="shared" si="182"/>
        <v>0</v>
      </c>
      <c r="FK226" s="3">
        <f t="shared" si="146"/>
        <v>0</v>
      </c>
      <c r="FL226" s="3">
        <f t="shared" si="146"/>
        <v>0</v>
      </c>
      <c r="FM226" s="3">
        <f t="shared" si="146"/>
        <v>0</v>
      </c>
      <c r="FN226" s="3">
        <f t="shared" si="145"/>
        <v>0</v>
      </c>
      <c r="FO226" s="3">
        <f t="shared" si="145"/>
        <v>0</v>
      </c>
      <c r="FP226" s="3">
        <f t="shared" si="145"/>
        <v>927.79000000000019</v>
      </c>
      <c r="FQ226" s="3">
        <f t="shared" si="145"/>
        <v>0</v>
      </c>
      <c r="FR226" s="3">
        <f t="shared" si="183"/>
        <v>0</v>
      </c>
      <c r="FS226" s="3">
        <f t="shared" si="183"/>
        <v>0</v>
      </c>
      <c r="FT226" s="3">
        <f t="shared" si="183"/>
        <v>0</v>
      </c>
      <c r="FU226" s="3">
        <f t="shared" si="184"/>
        <v>0</v>
      </c>
      <c r="FV226" s="3">
        <f t="shared" si="184"/>
        <v>0</v>
      </c>
      <c r="FW226" s="3">
        <f t="shared" si="184"/>
        <v>0</v>
      </c>
      <c r="FX226" s="3">
        <f t="shared" si="185"/>
        <v>0</v>
      </c>
      <c r="FY226" s="3">
        <f t="shared" si="186"/>
        <v>0</v>
      </c>
      <c r="FZ226" s="3">
        <f t="shared" si="187"/>
        <v>0</v>
      </c>
      <c r="GA226" s="3">
        <f t="shared" si="188"/>
        <v>0</v>
      </c>
      <c r="GB226" s="41" t="s">
        <v>0</v>
      </c>
      <c r="GC226" s="41">
        <f t="shared" si="160"/>
        <v>139.4</v>
      </c>
      <c r="GD226" s="4">
        <f t="shared" si="161"/>
        <v>2.4668866571018651</v>
      </c>
      <c r="GE226" s="41">
        <f t="shared" si="143"/>
        <v>343.88400000000001</v>
      </c>
      <c r="GF226" s="41">
        <f>CG226+DC226</f>
        <v>41.8</v>
      </c>
      <c r="GG226" s="4">
        <f>(CG226*CP226+DC226*DL226)/GF226</f>
        <v>2.219593301435407</v>
      </c>
      <c r="GH226" s="41">
        <f t="shared" ref="GH226:GH227" si="190">GF226*GG226</f>
        <v>92.779000000000011</v>
      </c>
      <c r="GI226" s="41" t="s">
        <v>0</v>
      </c>
    </row>
    <row r="227" spans="1:191" x14ac:dyDescent="0.55000000000000004">
      <c r="A227" s="41" t="s">
        <v>1327</v>
      </c>
      <c r="B227" s="41" t="s">
        <v>450</v>
      </c>
      <c r="C227" s="41" t="s">
        <v>61</v>
      </c>
      <c r="D227" s="41" t="s">
        <v>66</v>
      </c>
      <c r="E227" s="41" t="s">
        <v>1791</v>
      </c>
      <c r="F227" s="41">
        <v>0</v>
      </c>
      <c r="G227" s="41" t="s">
        <v>352</v>
      </c>
      <c r="H227" s="41">
        <v>0.94165999999999994</v>
      </c>
      <c r="I227" s="41">
        <v>1.5899399999999999</v>
      </c>
      <c r="J227" s="41">
        <v>2.05335</v>
      </c>
      <c r="K227" s="41">
        <v>0.44630999999999998</v>
      </c>
      <c r="L227" s="41">
        <v>0.47232000000000002</v>
      </c>
      <c r="M227" s="41" t="s">
        <v>455</v>
      </c>
      <c r="N227" s="41" t="s">
        <v>456</v>
      </c>
      <c r="O227" s="41" t="s">
        <v>1791</v>
      </c>
      <c r="P227" s="41" t="s">
        <v>1935</v>
      </c>
      <c r="Q227" s="41" t="s">
        <v>1935</v>
      </c>
      <c r="S227" s="41">
        <v>39.4</v>
      </c>
      <c r="AB227" s="41">
        <v>2.39</v>
      </c>
      <c r="AO227" s="7">
        <v>65.7</v>
      </c>
      <c r="AP227" s="7"/>
      <c r="AQ227" s="7"/>
      <c r="AR227" s="7"/>
      <c r="AS227" s="7"/>
      <c r="AT227" s="7"/>
      <c r="AU227" s="7"/>
      <c r="AV227" s="7"/>
      <c r="AW227" s="7"/>
      <c r="AX227" s="7">
        <v>2.42</v>
      </c>
      <c r="AY227" s="7"/>
      <c r="AZ227" s="7"/>
      <c r="BA227" s="7"/>
      <c r="BB227" s="7"/>
      <c r="BC227" s="7"/>
      <c r="BD227" s="7"/>
      <c r="BE227" s="7"/>
      <c r="BF227" s="7"/>
      <c r="BG227" s="7"/>
      <c r="BK227" s="41">
        <v>84.5</v>
      </c>
      <c r="BL227" s="7"/>
      <c r="BM227" s="7"/>
      <c r="BN227" s="7"/>
      <c r="BO227" s="7"/>
      <c r="BP227" s="7"/>
      <c r="BQ227" s="7"/>
      <c r="BR227" s="7"/>
      <c r="BS227" s="7"/>
      <c r="BT227" s="7">
        <v>2.4300000000000002</v>
      </c>
      <c r="BU227" s="7"/>
      <c r="BV227" s="7"/>
      <c r="BW227" s="7"/>
      <c r="BX227" s="7"/>
      <c r="BY227" s="7"/>
      <c r="BZ227" s="7"/>
      <c r="CA227" s="7"/>
      <c r="CB227" s="7"/>
      <c r="CC227" s="7"/>
      <c r="CD227" s="7"/>
      <c r="CG227" s="41">
        <v>17.100000000000001</v>
      </c>
      <c r="CP227" s="41">
        <v>2.61</v>
      </c>
      <c r="DC227" s="41">
        <v>19.2</v>
      </c>
      <c r="DL227" s="41">
        <v>2.46</v>
      </c>
      <c r="DY227" s="7" t="s">
        <v>1880</v>
      </c>
      <c r="DZ227" s="7">
        <f t="shared" si="155"/>
        <v>2.4182225738396625</v>
      </c>
      <c r="EA227" s="41" t="s">
        <v>64</v>
      </c>
      <c r="EB227" s="41" t="s">
        <v>0</v>
      </c>
      <c r="EC227" s="41">
        <f t="shared" si="147"/>
        <v>0.94165999999999994</v>
      </c>
      <c r="ED227" s="41">
        <f t="shared" si="148"/>
        <v>1.5899399999999999</v>
      </c>
      <c r="EE227" s="41">
        <f t="shared" si="149"/>
        <v>2.05335</v>
      </c>
      <c r="EF227" s="41">
        <f t="shared" si="150"/>
        <v>0.44630999999999998</v>
      </c>
      <c r="EG227" s="41">
        <f t="shared" si="151"/>
        <v>0.47232000000000002</v>
      </c>
      <c r="EI227" s="5">
        <f t="shared" si="162"/>
        <v>317.12570833333336</v>
      </c>
      <c r="EJ227" s="3">
        <f t="shared" si="156"/>
        <v>60127.034299999999</v>
      </c>
      <c r="EK227" s="3">
        <f t="shared" si="163"/>
        <v>0</v>
      </c>
      <c r="EL227" s="3">
        <f t="shared" si="164"/>
        <v>0</v>
      </c>
      <c r="EM227" s="3">
        <f t="shared" si="165"/>
        <v>0</v>
      </c>
      <c r="EN227" s="3">
        <f t="shared" si="166"/>
        <v>0</v>
      </c>
      <c r="EO227" s="3">
        <f t="shared" si="167"/>
        <v>0</v>
      </c>
      <c r="EP227" s="3">
        <f t="shared" si="168"/>
        <v>0</v>
      </c>
      <c r="EQ227" s="3">
        <f t="shared" si="169"/>
        <v>0</v>
      </c>
      <c r="ER227" s="3">
        <f t="shared" si="170"/>
        <v>0</v>
      </c>
      <c r="ES227" s="3">
        <f t="shared" si="171"/>
        <v>4584.95</v>
      </c>
      <c r="ET227" s="3">
        <f t="shared" si="172"/>
        <v>0</v>
      </c>
      <c r="EU227" s="3">
        <f t="shared" si="173"/>
        <v>0</v>
      </c>
      <c r="EV227" s="3">
        <f t="shared" si="174"/>
        <v>0</v>
      </c>
      <c r="EW227" s="3">
        <f t="shared" si="175"/>
        <v>0</v>
      </c>
      <c r="EX227" s="3">
        <f t="shared" si="176"/>
        <v>0</v>
      </c>
      <c r="EY227" s="3">
        <f t="shared" si="177"/>
        <v>0</v>
      </c>
      <c r="EZ227" s="3">
        <f t="shared" si="178"/>
        <v>0</v>
      </c>
      <c r="FA227" s="3">
        <f t="shared" si="179"/>
        <v>0</v>
      </c>
      <c r="FB227" s="3">
        <f t="shared" si="180"/>
        <v>0</v>
      </c>
      <c r="FC227" s="3">
        <f t="shared" si="157"/>
        <v>0</v>
      </c>
      <c r="FD227" s="41">
        <f t="shared" si="181"/>
        <v>0</v>
      </c>
      <c r="FF227" s="5">
        <f t="shared" si="189"/>
        <v>331.87090413223143</v>
      </c>
      <c r="FG227" s="3">
        <f t="shared" si="158"/>
        <v>12046.91382</v>
      </c>
      <c r="FH227" s="3">
        <f t="shared" si="159"/>
        <v>0</v>
      </c>
      <c r="FI227" s="3">
        <f t="shared" si="182"/>
        <v>0</v>
      </c>
      <c r="FJ227" s="3">
        <f t="shared" si="182"/>
        <v>0</v>
      </c>
      <c r="FK227" s="3">
        <f t="shared" si="146"/>
        <v>0</v>
      </c>
      <c r="FL227" s="3">
        <f t="shared" si="146"/>
        <v>0</v>
      </c>
      <c r="FM227" s="3">
        <f t="shared" si="146"/>
        <v>0</v>
      </c>
      <c r="FN227" s="3">
        <f t="shared" si="145"/>
        <v>0</v>
      </c>
      <c r="FO227" s="3">
        <f t="shared" si="145"/>
        <v>0</v>
      </c>
      <c r="FP227" s="3">
        <f t="shared" si="145"/>
        <v>918.63</v>
      </c>
      <c r="FQ227" s="3">
        <f t="shared" si="145"/>
        <v>0</v>
      </c>
      <c r="FR227" s="3">
        <f t="shared" si="183"/>
        <v>0</v>
      </c>
      <c r="FS227" s="3">
        <f t="shared" si="183"/>
        <v>0</v>
      </c>
      <c r="FT227" s="3">
        <f t="shared" si="183"/>
        <v>0</v>
      </c>
      <c r="FU227" s="3">
        <f t="shared" si="184"/>
        <v>0</v>
      </c>
      <c r="FV227" s="3">
        <f t="shared" si="184"/>
        <v>0</v>
      </c>
      <c r="FW227" s="3">
        <f t="shared" si="184"/>
        <v>0</v>
      </c>
      <c r="FX227" s="3">
        <f t="shared" si="185"/>
        <v>0</v>
      </c>
      <c r="FY227" s="3">
        <f t="shared" si="186"/>
        <v>0</v>
      </c>
      <c r="FZ227" s="3">
        <f t="shared" si="187"/>
        <v>0</v>
      </c>
      <c r="GA227" s="3">
        <f t="shared" si="188"/>
        <v>0</v>
      </c>
      <c r="GB227" s="41" t="s">
        <v>0</v>
      </c>
      <c r="GC227" s="41">
        <f t="shared" si="160"/>
        <v>189.6</v>
      </c>
      <c r="GD227" s="4">
        <f t="shared" si="161"/>
        <v>2.4182225738396625</v>
      </c>
      <c r="GE227" s="41">
        <f t="shared" ref="GE227:GE290" si="191">GC227*GD227</f>
        <v>458.495</v>
      </c>
      <c r="GF227" s="41">
        <f>CG227+DC227</f>
        <v>36.299999999999997</v>
      </c>
      <c r="GG227" s="4">
        <f>(CG227*CP227+DC227*DL227)/GF227</f>
        <v>2.5306611570247934</v>
      </c>
      <c r="GH227" s="41">
        <f t="shared" si="190"/>
        <v>91.863</v>
      </c>
      <c r="GI227" s="41" t="s">
        <v>0</v>
      </c>
    </row>
    <row r="228" spans="1:191" x14ac:dyDescent="0.55000000000000004">
      <c r="A228" s="41" t="s">
        <v>1328</v>
      </c>
      <c r="B228" s="41" t="s">
        <v>450</v>
      </c>
      <c r="C228" s="41" t="s">
        <v>69</v>
      </c>
      <c r="D228" s="41" t="s">
        <v>66</v>
      </c>
      <c r="E228" s="41" t="s">
        <v>1791</v>
      </c>
      <c r="F228" s="41">
        <v>0</v>
      </c>
      <c r="G228" s="25" t="s">
        <v>1749</v>
      </c>
      <c r="H228" s="41">
        <v>0</v>
      </c>
      <c r="I228" s="41">
        <v>0</v>
      </c>
      <c r="J228" s="41">
        <v>2.0699999999999998</v>
      </c>
      <c r="K228" s="41">
        <v>0</v>
      </c>
      <c r="L228" s="41">
        <v>0</v>
      </c>
      <c r="M228" s="41" t="s">
        <v>457</v>
      </c>
      <c r="N228" s="41" t="s">
        <v>351</v>
      </c>
      <c r="O228" s="41" t="s">
        <v>1791</v>
      </c>
      <c r="P228" s="41" t="s">
        <v>1938</v>
      </c>
      <c r="Q228" s="41" t="s">
        <v>1938</v>
      </c>
      <c r="S228" s="41">
        <v>0</v>
      </c>
      <c r="AO228" s="7">
        <v>0</v>
      </c>
      <c r="AP228" s="7"/>
      <c r="AQ228" s="7"/>
      <c r="AR228" s="7"/>
      <c r="AS228" s="7"/>
      <c r="AT228" s="7"/>
      <c r="AU228" s="7"/>
      <c r="AV228" s="7"/>
      <c r="AW228" s="7"/>
      <c r="AX228" s="7"/>
      <c r="AY228" s="7"/>
      <c r="AZ228" s="7"/>
      <c r="BA228" s="7"/>
      <c r="BB228" s="7"/>
      <c r="BC228" s="7"/>
      <c r="BD228" s="7"/>
      <c r="BE228" s="7"/>
      <c r="BF228" s="7"/>
      <c r="BG228" s="7"/>
      <c r="BK228" s="41">
        <v>150</v>
      </c>
      <c r="BL228" s="7"/>
      <c r="BM228" s="7"/>
      <c r="BN228" s="7"/>
      <c r="BO228" s="7"/>
      <c r="BP228" s="7"/>
      <c r="BQ228" s="7"/>
      <c r="BR228" s="7"/>
      <c r="BS228" s="7"/>
      <c r="BT228" s="7">
        <v>1.38</v>
      </c>
      <c r="BU228" s="7"/>
      <c r="BV228" s="7"/>
      <c r="BW228" s="7"/>
      <c r="BX228" s="7"/>
      <c r="BY228" s="7"/>
      <c r="BZ228" s="7"/>
      <c r="CA228" s="7"/>
      <c r="CB228" s="7"/>
      <c r="CC228" s="7"/>
      <c r="CD228" s="7"/>
      <c r="CG228" s="41">
        <v>0</v>
      </c>
      <c r="DC228" s="41">
        <v>0</v>
      </c>
      <c r="DY228" s="7" t="s">
        <v>1891</v>
      </c>
      <c r="DZ228" s="7">
        <f t="shared" si="155"/>
        <v>1.38</v>
      </c>
      <c r="EA228" s="41" t="s">
        <v>353</v>
      </c>
      <c r="EB228" s="41" t="s">
        <v>0</v>
      </c>
      <c r="EC228" s="41">
        <f t="shared" si="147"/>
        <v>0</v>
      </c>
      <c r="ED228" s="41">
        <f t="shared" si="148"/>
        <v>0</v>
      </c>
      <c r="EE228" s="41">
        <f t="shared" si="149"/>
        <v>2.0699999999999998</v>
      </c>
      <c r="EF228" s="41">
        <f t="shared" si="150"/>
        <v>0</v>
      </c>
      <c r="EG228" s="41">
        <f t="shared" si="151"/>
        <v>0</v>
      </c>
      <c r="EI228" s="5">
        <f t="shared" si="162"/>
        <v>180.97319999999993</v>
      </c>
      <c r="EJ228" s="3">
        <f t="shared" si="156"/>
        <v>27145.979999999992</v>
      </c>
      <c r="EK228" s="3">
        <f t="shared" si="163"/>
        <v>0</v>
      </c>
      <c r="EL228" s="3">
        <f t="shared" si="164"/>
        <v>0</v>
      </c>
      <c r="EM228" s="3">
        <f t="shared" si="165"/>
        <v>0</v>
      </c>
      <c r="EN228" s="3">
        <f t="shared" si="166"/>
        <v>0</v>
      </c>
      <c r="EO228" s="3">
        <f t="shared" si="167"/>
        <v>0</v>
      </c>
      <c r="EP228" s="3">
        <f t="shared" si="168"/>
        <v>0</v>
      </c>
      <c r="EQ228" s="3">
        <f t="shared" si="169"/>
        <v>0</v>
      </c>
      <c r="ER228" s="3">
        <f t="shared" si="170"/>
        <v>0</v>
      </c>
      <c r="ES228" s="3">
        <f t="shared" si="171"/>
        <v>2069.9999999999995</v>
      </c>
      <c r="ET228" s="3">
        <f t="shared" si="172"/>
        <v>0</v>
      </c>
      <c r="EU228" s="3">
        <f t="shared" si="173"/>
        <v>0</v>
      </c>
      <c r="EV228" s="3">
        <f t="shared" si="174"/>
        <v>0</v>
      </c>
      <c r="EW228" s="3">
        <f t="shared" si="175"/>
        <v>0</v>
      </c>
      <c r="EX228" s="3">
        <f t="shared" si="176"/>
        <v>0</v>
      </c>
      <c r="EY228" s="3">
        <f t="shared" si="177"/>
        <v>0</v>
      </c>
      <c r="EZ228" s="3">
        <f t="shared" si="178"/>
        <v>0</v>
      </c>
      <c r="FA228" s="3">
        <f t="shared" si="179"/>
        <v>0</v>
      </c>
      <c r="FB228" s="3">
        <f t="shared" si="180"/>
        <v>0</v>
      </c>
      <c r="FC228" s="3">
        <f t="shared" si="157"/>
        <v>0</v>
      </c>
      <c r="FD228" s="41">
        <f t="shared" si="181"/>
        <v>0</v>
      </c>
      <c r="FG228" s="3">
        <f t="shared" si="158"/>
        <v>0</v>
      </c>
      <c r="FH228" s="3">
        <f t="shared" si="159"/>
        <v>0</v>
      </c>
      <c r="FI228" s="3">
        <f t="shared" si="182"/>
        <v>0</v>
      </c>
      <c r="FJ228" s="3">
        <f t="shared" si="182"/>
        <v>0</v>
      </c>
      <c r="FK228" s="3">
        <f t="shared" si="146"/>
        <v>0</v>
      </c>
      <c r="FL228" s="3">
        <f t="shared" si="146"/>
        <v>0</v>
      </c>
      <c r="FM228" s="3">
        <f t="shared" si="146"/>
        <v>0</v>
      </c>
      <c r="FN228" s="3">
        <f t="shared" si="145"/>
        <v>0</v>
      </c>
      <c r="FO228" s="3">
        <f t="shared" si="145"/>
        <v>0</v>
      </c>
      <c r="FP228" s="3">
        <f t="shared" si="145"/>
        <v>0</v>
      </c>
      <c r="FQ228" s="3">
        <f t="shared" si="145"/>
        <v>0</v>
      </c>
      <c r="FR228" s="3">
        <f t="shared" si="183"/>
        <v>0</v>
      </c>
      <c r="FS228" s="3">
        <f t="shared" si="183"/>
        <v>0</v>
      </c>
      <c r="FT228" s="3">
        <f t="shared" si="183"/>
        <v>0</v>
      </c>
      <c r="FU228" s="3">
        <f t="shared" si="184"/>
        <v>0</v>
      </c>
      <c r="FV228" s="3">
        <f t="shared" si="184"/>
        <v>0</v>
      </c>
      <c r="FW228" s="3">
        <f t="shared" si="184"/>
        <v>0</v>
      </c>
      <c r="FX228" s="3">
        <f t="shared" si="185"/>
        <v>0</v>
      </c>
      <c r="FY228" s="3">
        <f t="shared" si="186"/>
        <v>0</v>
      </c>
      <c r="FZ228" s="3">
        <f t="shared" si="187"/>
        <v>0</v>
      </c>
      <c r="GA228" s="3">
        <f t="shared" si="188"/>
        <v>0</v>
      </c>
      <c r="GB228" s="41" t="s">
        <v>0</v>
      </c>
      <c r="GC228" s="41">
        <f t="shared" si="160"/>
        <v>150</v>
      </c>
      <c r="GD228" s="4">
        <f t="shared" si="161"/>
        <v>1.38</v>
      </c>
      <c r="GE228" s="41">
        <f t="shared" si="191"/>
        <v>206.99999999999997</v>
      </c>
      <c r="GI228" s="41" t="s">
        <v>0</v>
      </c>
    </row>
    <row r="229" spans="1:191" x14ac:dyDescent="0.55000000000000004">
      <c r="A229" s="41" t="s">
        <v>1329</v>
      </c>
      <c r="B229" s="41" t="s">
        <v>458</v>
      </c>
      <c r="C229" s="41" t="s">
        <v>69</v>
      </c>
      <c r="D229" s="25" t="s">
        <v>62</v>
      </c>
      <c r="E229" s="41" t="s">
        <v>1790</v>
      </c>
      <c r="F229" s="41">
        <v>0</v>
      </c>
      <c r="G229" s="25" t="s">
        <v>67</v>
      </c>
      <c r="H229" s="41">
        <v>0</v>
      </c>
      <c r="I229" s="41">
        <v>1.5205755599999999E-2</v>
      </c>
      <c r="J229" s="41">
        <v>6.6177111000000014E-3</v>
      </c>
      <c r="K229" s="41">
        <v>0</v>
      </c>
      <c r="L229" s="41">
        <v>0</v>
      </c>
      <c r="M229" s="41" t="s">
        <v>459</v>
      </c>
      <c r="N229" s="41" t="s">
        <v>460</v>
      </c>
      <c r="O229" s="41" t="s">
        <v>1878</v>
      </c>
      <c r="P229" s="41" t="s">
        <v>1890</v>
      </c>
      <c r="S229" s="41">
        <v>0</v>
      </c>
      <c r="AO229" s="80">
        <v>4.223821</v>
      </c>
      <c r="AP229" s="7">
        <v>0.38</v>
      </c>
      <c r="AQ229" s="7">
        <v>0.04</v>
      </c>
      <c r="AR229" s="7"/>
      <c r="AS229" s="7"/>
      <c r="AT229" s="7"/>
      <c r="AU229" s="7"/>
      <c r="AV229" s="7"/>
      <c r="AW229" s="7"/>
      <c r="AX229" s="7">
        <v>0.36</v>
      </c>
      <c r="AY229" s="7">
        <v>0.03</v>
      </c>
      <c r="AZ229" s="7">
        <v>0.14000000000000001</v>
      </c>
      <c r="BA229" s="7">
        <v>0.17</v>
      </c>
      <c r="BB229" s="7"/>
      <c r="BC229" s="7"/>
      <c r="BD229" s="7"/>
      <c r="BE229" s="7"/>
      <c r="BF229" s="7"/>
      <c r="BG229" s="7"/>
      <c r="BK229" s="1">
        <v>2.0053670000000001</v>
      </c>
      <c r="BL229" s="7">
        <v>0.34</v>
      </c>
      <c r="BM229" s="7">
        <v>0.02</v>
      </c>
      <c r="BN229" s="7"/>
      <c r="BO229" s="7"/>
      <c r="BP229" s="7"/>
      <c r="BQ229" s="7"/>
      <c r="BR229" s="7"/>
      <c r="BS229" s="7"/>
      <c r="BT229" s="7">
        <v>0.33</v>
      </c>
      <c r="BU229" s="7">
        <v>0.02</v>
      </c>
      <c r="BV229" s="7">
        <v>0.02</v>
      </c>
      <c r="BW229" s="7">
        <v>0.02</v>
      </c>
      <c r="BX229" s="7"/>
      <c r="BY229" s="7"/>
      <c r="BZ229" s="7"/>
      <c r="CA229" s="7"/>
      <c r="CB229" s="7"/>
      <c r="CC229" s="7"/>
      <c r="CD229" s="7"/>
      <c r="CG229" s="41">
        <v>0</v>
      </c>
      <c r="DC229" s="41">
        <v>0</v>
      </c>
      <c r="DY229" s="7" t="s">
        <v>1880</v>
      </c>
      <c r="DZ229" s="7">
        <f t="shared" si="155"/>
        <v>0.35034207829335062</v>
      </c>
      <c r="EA229" s="41" t="s">
        <v>461</v>
      </c>
      <c r="EB229" s="41" t="s">
        <v>0</v>
      </c>
      <c r="EC229" s="41">
        <f t="shared" si="147"/>
        <v>0</v>
      </c>
      <c r="ED229" s="41">
        <f t="shared" si="148"/>
        <v>1.5205755599999999E-2</v>
      </c>
      <c r="EE229" s="41">
        <f t="shared" si="149"/>
        <v>6.6177111000000014E-3</v>
      </c>
      <c r="EF229" s="41">
        <f t="shared" si="150"/>
        <v>0</v>
      </c>
      <c r="EG229" s="41">
        <f t="shared" si="151"/>
        <v>0</v>
      </c>
      <c r="EI229" s="5">
        <f t="shared" si="162"/>
        <v>97.654621977948395</v>
      </c>
      <c r="EJ229" s="3">
        <f t="shared" si="156"/>
        <v>608.30899936957246</v>
      </c>
      <c r="EK229" s="3">
        <f t="shared" si="163"/>
        <v>22.868767600000002</v>
      </c>
      <c r="EL229" s="3">
        <f t="shared" si="164"/>
        <v>0.20906017999999998</v>
      </c>
      <c r="EM229" s="3">
        <f t="shared" si="165"/>
        <v>0</v>
      </c>
      <c r="EN229" s="3">
        <f t="shared" si="166"/>
        <v>0</v>
      </c>
      <c r="EO229" s="3">
        <f t="shared" si="167"/>
        <v>0</v>
      </c>
      <c r="EP229" s="3">
        <f t="shared" si="168"/>
        <v>0</v>
      </c>
      <c r="EQ229" s="3">
        <f t="shared" si="169"/>
        <v>0</v>
      </c>
      <c r="ER229" s="3">
        <f t="shared" si="170"/>
        <v>0</v>
      </c>
      <c r="ES229" s="3">
        <f t="shared" si="171"/>
        <v>21.823466700000004</v>
      </c>
      <c r="ET229" s="3">
        <f t="shared" si="172"/>
        <v>1.6682196999999999</v>
      </c>
      <c r="EU229" s="3">
        <f t="shared" si="173"/>
        <v>0.63144228000000013</v>
      </c>
      <c r="EV229" s="3">
        <f t="shared" si="174"/>
        <v>0.75815691000000007</v>
      </c>
      <c r="EW229" s="3">
        <f t="shared" si="175"/>
        <v>0</v>
      </c>
      <c r="EX229" s="3">
        <f t="shared" si="176"/>
        <v>0</v>
      </c>
      <c r="EY229" s="3">
        <f t="shared" si="177"/>
        <v>0</v>
      </c>
      <c r="EZ229" s="3">
        <f t="shared" si="178"/>
        <v>0</v>
      </c>
      <c r="FA229" s="3">
        <f t="shared" si="179"/>
        <v>0</v>
      </c>
      <c r="FB229" s="3">
        <f t="shared" si="180"/>
        <v>0</v>
      </c>
      <c r="FC229" s="3">
        <f t="shared" si="157"/>
        <v>0</v>
      </c>
      <c r="FD229" s="41">
        <f t="shared" si="181"/>
        <v>0</v>
      </c>
      <c r="FG229" s="3">
        <f t="shared" si="158"/>
        <v>0</v>
      </c>
      <c r="FH229" s="3">
        <f t="shared" si="159"/>
        <v>0</v>
      </c>
      <c r="FI229" s="3">
        <f t="shared" si="182"/>
        <v>0</v>
      </c>
      <c r="FJ229" s="3">
        <f t="shared" si="182"/>
        <v>0</v>
      </c>
      <c r="FK229" s="3">
        <f t="shared" si="146"/>
        <v>0</v>
      </c>
      <c r="FL229" s="3">
        <f t="shared" si="146"/>
        <v>0</v>
      </c>
      <c r="FM229" s="3">
        <f t="shared" si="146"/>
        <v>0</v>
      </c>
      <c r="FN229" s="3">
        <f t="shared" si="146"/>
        <v>0</v>
      </c>
      <c r="FO229" s="3">
        <f t="shared" si="146"/>
        <v>0</v>
      </c>
      <c r="FP229" s="3">
        <f t="shared" si="146"/>
        <v>0</v>
      </c>
      <c r="FQ229" s="3">
        <f t="shared" si="146"/>
        <v>0</v>
      </c>
      <c r="FR229" s="3">
        <f t="shared" si="183"/>
        <v>0</v>
      </c>
      <c r="FS229" s="3">
        <f t="shared" si="183"/>
        <v>0</v>
      </c>
      <c r="FT229" s="3">
        <f t="shared" si="183"/>
        <v>0</v>
      </c>
      <c r="FU229" s="3">
        <f t="shared" si="184"/>
        <v>0</v>
      </c>
      <c r="FV229" s="3">
        <f t="shared" si="184"/>
        <v>0</v>
      </c>
      <c r="FW229" s="3">
        <f t="shared" si="184"/>
        <v>0</v>
      </c>
      <c r="FX229" s="3">
        <f t="shared" si="185"/>
        <v>0</v>
      </c>
      <c r="FY229" s="3">
        <f t="shared" si="186"/>
        <v>0</v>
      </c>
      <c r="FZ229" s="3">
        <f t="shared" si="187"/>
        <v>0</v>
      </c>
      <c r="GA229" s="3">
        <f t="shared" si="188"/>
        <v>0</v>
      </c>
      <c r="GB229" s="41" t="s">
        <v>0</v>
      </c>
      <c r="GC229" s="41">
        <f t="shared" si="160"/>
        <v>6.2291880000000006</v>
      </c>
      <c r="GD229" s="4">
        <f t="shared" si="161"/>
        <v>0.35034207829335062</v>
      </c>
      <c r="GE229" s="41">
        <f t="shared" si="191"/>
        <v>2.1823466700000003</v>
      </c>
      <c r="GI229" s="41" t="s">
        <v>0</v>
      </c>
    </row>
    <row r="230" spans="1:191" x14ac:dyDescent="0.55000000000000004">
      <c r="A230" s="41" t="s">
        <v>1330</v>
      </c>
      <c r="B230" s="41" t="s">
        <v>462</v>
      </c>
      <c r="C230" s="41" t="s">
        <v>69</v>
      </c>
      <c r="D230" s="25" t="s">
        <v>62</v>
      </c>
      <c r="E230" s="41" t="s">
        <v>1790</v>
      </c>
      <c r="F230" s="25">
        <v>1</v>
      </c>
      <c r="G230" s="25" t="s">
        <v>67</v>
      </c>
      <c r="H230" s="41">
        <v>0</v>
      </c>
      <c r="I230" s="41">
        <v>0</v>
      </c>
      <c r="J230" s="41">
        <v>4.8959999999999997E-2</v>
      </c>
      <c r="K230" s="41">
        <v>0</v>
      </c>
      <c r="L230" s="41">
        <v>0</v>
      </c>
      <c r="M230" s="41" t="s">
        <v>476</v>
      </c>
      <c r="N230" s="41" t="s">
        <v>477</v>
      </c>
      <c r="O230" s="41" t="s">
        <v>1878</v>
      </c>
      <c r="P230" s="41" t="s">
        <v>1942</v>
      </c>
      <c r="S230" s="41">
        <v>0</v>
      </c>
      <c r="AO230" s="7">
        <v>0</v>
      </c>
      <c r="AP230" s="7"/>
      <c r="AQ230" s="7"/>
      <c r="AR230" s="7"/>
      <c r="AS230" s="7"/>
      <c r="AT230" s="7"/>
      <c r="AU230" s="7"/>
      <c r="AV230" s="7"/>
      <c r="AW230" s="7"/>
      <c r="AX230" s="7"/>
      <c r="AY230" s="7"/>
      <c r="AZ230" s="7"/>
      <c r="BA230" s="7"/>
      <c r="BB230" s="7"/>
      <c r="BC230" s="7"/>
      <c r="BD230" s="7"/>
      <c r="BE230" s="7"/>
      <c r="BF230" s="7"/>
      <c r="BG230" s="7"/>
      <c r="BK230" s="41">
        <v>27.2</v>
      </c>
      <c r="BL230" s="7">
        <v>0.03</v>
      </c>
      <c r="BM230" s="7">
        <v>0.02</v>
      </c>
      <c r="BN230" s="7"/>
      <c r="BO230" s="7"/>
      <c r="BP230" s="7"/>
      <c r="BQ230" s="7"/>
      <c r="BR230" s="7"/>
      <c r="BS230" s="7"/>
      <c r="BT230" s="7">
        <v>0.18</v>
      </c>
      <c r="BU230" s="80">
        <v>1.149E-2</v>
      </c>
      <c r="BV230" s="7">
        <v>0.42</v>
      </c>
      <c r="BW230" s="7">
        <v>0.77</v>
      </c>
      <c r="BX230" s="7"/>
      <c r="BY230" s="82">
        <f>0.85*(2*52/(2*52+3*16.001))</f>
        <v>0.58156746906311063</v>
      </c>
      <c r="BZ230" s="7"/>
      <c r="CA230" s="7"/>
      <c r="CB230" s="7"/>
      <c r="CC230" s="7"/>
      <c r="CD230" s="7"/>
      <c r="CG230" s="41">
        <v>0</v>
      </c>
      <c r="DC230" s="41">
        <v>0</v>
      </c>
      <c r="DY230" s="7" t="s">
        <v>1880</v>
      </c>
      <c r="DZ230" s="7">
        <f t="shared" si="155"/>
        <v>0.18</v>
      </c>
      <c r="EA230" s="41" t="s">
        <v>478</v>
      </c>
      <c r="EB230" s="41" t="s">
        <v>0</v>
      </c>
      <c r="EC230" s="41">
        <f t="shared" si="147"/>
        <v>0</v>
      </c>
      <c r="ED230" s="41">
        <f t="shared" si="148"/>
        <v>0</v>
      </c>
      <c r="EE230" s="41">
        <f t="shared" si="149"/>
        <v>4.8959999999999997E-2</v>
      </c>
      <c r="EF230" s="41">
        <f t="shared" si="150"/>
        <v>0</v>
      </c>
      <c r="EG230" s="41">
        <f t="shared" si="151"/>
        <v>0</v>
      </c>
      <c r="EI230" s="5">
        <f t="shared" si="162"/>
        <v>73.928422053681572</v>
      </c>
      <c r="EJ230" s="3">
        <f t="shared" si="156"/>
        <v>2010.8530798601389</v>
      </c>
      <c r="EK230" s="3">
        <f t="shared" si="163"/>
        <v>8.16</v>
      </c>
      <c r="EL230" s="3">
        <f t="shared" si="164"/>
        <v>0.54400000000000004</v>
      </c>
      <c r="EM230" s="3">
        <f t="shared" si="165"/>
        <v>0</v>
      </c>
      <c r="EN230" s="3">
        <f t="shared" si="166"/>
        <v>0</v>
      </c>
      <c r="EO230" s="3">
        <f t="shared" si="167"/>
        <v>0</v>
      </c>
      <c r="EP230" s="3">
        <f t="shared" si="168"/>
        <v>0</v>
      </c>
      <c r="EQ230" s="3">
        <f t="shared" si="169"/>
        <v>0</v>
      </c>
      <c r="ER230" s="3">
        <f t="shared" si="170"/>
        <v>0</v>
      </c>
      <c r="ES230" s="3">
        <f t="shared" si="171"/>
        <v>48.96</v>
      </c>
      <c r="ET230" s="3">
        <f t="shared" si="172"/>
        <v>3.1252799999999996</v>
      </c>
      <c r="EU230" s="3">
        <f t="shared" si="173"/>
        <v>11.423999999999999</v>
      </c>
      <c r="EV230" s="3">
        <f t="shared" si="174"/>
        <v>20.943999999999999</v>
      </c>
      <c r="EW230" s="3">
        <f t="shared" si="175"/>
        <v>0</v>
      </c>
      <c r="EX230" s="3">
        <f t="shared" si="176"/>
        <v>158.18635158516608</v>
      </c>
      <c r="EY230" s="3">
        <f t="shared" si="177"/>
        <v>0</v>
      </c>
      <c r="EZ230" s="3">
        <f t="shared" si="178"/>
        <v>0</v>
      </c>
      <c r="FA230" s="3">
        <f t="shared" si="179"/>
        <v>0</v>
      </c>
      <c r="FB230" s="3">
        <f t="shared" si="180"/>
        <v>0</v>
      </c>
      <c r="FC230" s="3">
        <f t="shared" si="157"/>
        <v>0</v>
      </c>
      <c r="FD230" s="41">
        <f t="shared" si="181"/>
        <v>0</v>
      </c>
      <c r="FG230" s="3">
        <f t="shared" si="158"/>
        <v>0</v>
      </c>
      <c r="FH230" s="3">
        <f t="shared" si="159"/>
        <v>0</v>
      </c>
      <c r="FI230" s="3">
        <f t="shared" si="182"/>
        <v>0</v>
      </c>
      <c r="FJ230" s="3">
        <f t="shared" si="182"/>
        <v>0</v>
      </c>
      <c r="FK230" s="3">
        <f t="shared" ref="FK230:FQ266" si="192">1000*(CK230*$CG230+DG230*$DC230)/100</f>
        <v>0</v>
      </c>
      <c r="FL230" s="3">
        <f t="shared" si="192"/>
        <v>0</v>
      </c>
      <c r="FM230" s="3">
        <f t="shared" si="192"/>
        <v>0</v>
      </c>
      <c r="FN230" s="3">
        <f t="shared" si="192"/>
        <v>0</v>
      </c>
      <c r="FO230" s="3">
        <f t="shared" si="192"/>
        <v>0</v>
      </c>
      <c r="FP230" s="3">
        <f t="shared" si="192"/>
        <v>0</v>
      </c>
      <c r="FQ230" s="3">
        <f t="shared" si="192"/>
        <v>0</v>
      </c>
      <c r="FR230" s="3">
        <f t="shared" si="183"/>
        <v>0</v>
      </c>
      <c r="FS230" s="3">
        <f t="shared" si="183"/>
        <v>0</v>
      </c>
      <c r="FT230" s="3">
        <f t="shared" si="183"/>
        <v>0</v>
      </c>
      <c r="FU230" s="3">
        <f t="shared" si="184"/>
        <v>0</v>
      </c>
      <c r="FV230" s="3">
        <f t="shared" si="184"/>
        <v>0</v>
      </c>
      <c r="FW230" s="3">
        <f t="shared" si="184"/>
        <v>0</v>
      </c>
      <c r="FX230" s="3">
        <f t="shared" si="185"/>
        <v>0</v>
      </c>
      <c r="FY230" s="3">
        <f t="shared" si="186"/>
        <v>0</v>
      </c>
      <c r="FZ230" s="3">
        <f t="shared" si="187"/>
        <v>0</v>
      </c>
      <c r="GA230" s="3">
        <f t="shared" si="188"/>
        <v>0</v>
      </c>
      <c r="GB230" s="41" t="s">
        <v>0</v>
      </c>
      <c r="GC230" s="41">
        <f t="shared" si="160"/>
        <v>27.2</v>
      </c>
      <c r="GD230" s="4">
        <f t="shared" si="161"/>
        <v>0.18</v>
      </c>
      <c r="GE230" s="41">
        <f>GC230*GD230</f>
        <v>4.8959999999999999</v>
      </c>
      <c r="GI230" s="41" t="s">
        <v>0</v>
      </c>
    </row>
    <row r="231" spans="1:191" x14ac:dyDescent="0.55000000000000004">
      <c r="A231" s="41" t="s">
        <v>1331</v>
      </c>
      <c r="B231" s="41" t="s">
        <v>462</v>
      </c>
      <c r="C231" s="41" t="s">
        <v>61</v>
      </c>
      <c r="D231" s="25" t="s">
        <v>62</v>
      </c>
      <c r="E231" s="41" t="s">
        <v>1790</v>
      </c>
      <c r="F231" s="41">
        <v>0</v>
      </c>
      <c r="G231" s="25" t="s">
        <v>67</v>
      </c>
      <c r="H231" s="41">
        <v>3.2354899449096516E-2</v>
      </c>
      <c r="I231" s="41">
        <v>9.2224389973556628E-2</v>
      </c>
      <c r="J231" s="41">
        <v>7.274818201851036E-5</v>
      </c>
      <c r="K231" s="41">
        <v>0</v>
      </c>
      <c r="L231" s="41">
        <v>0</v>
      </c>
      <c r="M231" s="41" t="s">
        <v>468</v>
      </c>
      <c r="N231" s="41" t="s">
        <v>469</v>
      </c>
      <c r="O231" s="41" t="s">
        <v>1878</v>
      </c>
      <c r="P231" s="41" t="s">
        <v>1919</v>
      </c>
      <c r="Q231" s="41" t="s">
        <v>1942</v>
      </c>
      <c r="S231" s="41">
        <v>13.167</v>
      </c>
      <c r="T231" s="41">
        <v>0.13</v>
      </c>
      <c r="AB231" s="4">
        <f>0.38*(58.69/(58.69+32.07))</f>
        <v>0.24572719259585721</v>
      </c>
      <c r="AC231" s="41">
        <v>0.01</v>
      </c>
      <c r="AO231" s="7">
        <v>46.006</v>
      </c>
      <c r="AP231" s="7">
        <v>0.11</v>
      </c>
      <c r="AQ231" s="7"/>
      <c r="AR231" s="7"/>
      <c r="AS231" s="7"/>
      <c r="AT231" s="7"/>
      <c r="AU231" s="7"/>
      <c r="AV231" s="7"/>
      <c r="AW231" s="7"/>
      <c r="AX231" s="82">
        <f>0.31*(58.69/(58.69+32.07))</f>
        <v>0.20046165711767297</v>
      </c>
      <c r="AY231" s="7">
        <v>0.01</v>
      </c>
      <c r="AZ231" s="7"/>
      <c r="BA231" s="7"/>
      <c r="BB231" s="7"/>
      <c r="BC231" s="7"/>
      <c r="BD231" s="7"/>
      <c r="BE231" s="7"/>
      <c r="BF231" s="7"/>
      <c r="BG231" s="7"/>
      <c r="BK231" s="41">
        <v>4.4999999999999998E-2</v>
      </c>
      <c r="BL231" s="82">
        <v>0.1</v>
      </c>
      <c r="BM231" s="7"/>
      <c r="BN231" s="7"/>
      <c r="BO231" s="7"/>
      <c r="BP231" s="7"/>
      <c r="BQ231" s="7"/>
      <c r="BR231" s="7"/>
      <c r="BS231" s="7"/>
      <c r="BT231" s="82">
        <f>0.25*(58.69/(58.69+32.07))</f>
        <v>0.16166262670780079</v>
      </c>
      <c r="BU231" s="7">
        <v>0.01</v>
      </c>
      <c r="BV231" s="7"/>
      <c r="BW231" s="7"/>
      <c r="BX231" s="7"/>
      <c r="BY231" s="7"/>
      <c r="BZ231" s="7"/>
      <c r="CA231" s="7"/>
      <c r="CB231" s="7"/>
      <c r="CC231" s="7"/>
      <c r="CD231" s="7"/>
      <c r="CG231" s="41">
        <v>0</v>
      </c>
      <c r="DC231" s="41">
        <v>0</v>
      </c>
      <c r="DY231" s="7" t="s">
        <v>1880</v>
      </c>
      <c r="DZ231" s="7">
        <f t="shared" si="155"/>
        <v>0.21049687190494726</v>
      </c>
      <c r="EA231" s="41" t="s">
        <v>470</v>
      </c>
      <c r="EB231" s="41" t="s">
        <v>0</v>
      </c>
      <c r="EC231" s="41">
        <f t="shared" si="147"/>
        <v>3.2354899449096516E-2</v>
      </c>
      <c r="ED231" s="41">
        <f t="shared" si="148"/>
        <v>9.2224389973556628E-2</v>
      </c>
      <c r="EE231" s="41">
        <f t="shared" si="149"/>
        <v>7.274818201851036E-5</v>
      </c>
      <c r="EF231" s="41">
        <f t="shared" si="150"/>
        <v>0</v>
      </c>
      <c r="EG231" s="41">
        <f t="shared" si="151"/>
        <v>0</v>
      </c>
      <c r="EI231" s="5">
        <f t="shared" si="162"/>
        <v>42.334385345504138</v>
      </c>
      <c r="EJ231" s="3">
        <f t="shared" si="156"/>
        <v>2506.9576313900643</v>
      </c>
      <c r="EK231" s="3">
        <f t="shared" si="163"/>
        <v>67.76870000000001</v>
      </c>
      <c r="EL231" s="3">
        <f t="shared" si="164"/>
        <v>0</v>
      </c>
      <c r="EM231" s="3">
        <f t="shared" si="165"/>
        <v>0</v>
      </c>
      <c r="EN231" s="3">
        <f t="shared" si="166"/>
        <v>0</v>
      </c>
      <c r="EO231" s="3">
        <f t="shared" si="167"/>
        <v>0</v>
      </c>
      <c r="EP231" s="3">
        <f t="shared" si="168"/>
        <v>0</v>
      </c>
      <c r="EQ231" s="3">
        <f t="shared" si="169"/>
        <v>0</v>
      </c>
      <c r="ER231" s="3">
        <f t="shared" si="170"/>
        <v>0</v>
      </c>
      <c r="ES231" s="3">
        <f t="shared" si="171"/>
        <v>124.65203760467168</v>
      </c>
      <c r="ET231" s="3">
        <f t="shared" si="172"/>
        <v>5.9218000000000011</v>
      </c>
      <c r="EU231" s="3">
        <f t="shared" si="173"/>
        <v>0</v>
      </c>
      <c r="EV231" s="3">
        <f t="shared" si="174"/>
        <v>0</v>
      </c>
      <c r="EW231" s="3">
        <f t="shared" si="175"/>
        <v>0</v>
      </c>
      <c r="EX231" s="3">
        <f t="shared" si="176"/>
        <v>0</v>
      </c>
      <c r="EY231" s="3">
        <f t="shared" si="177"/>
        <v>0</v>
      </c>
      <c r="EZ231" s="3">
        <f t="shared" si="178"/>
        <v>0</v>
      </c>
      <c r="FA231" s="3">
        <f t="shared" si="179"/>
        <v>0</v>
      </c>
      <c r="FB231" s="3">
        <f t="shared" si="180"/>
        <v>0</v>
      </c>
      <c r="FC231" s="3">
        <f t="shared" si="157"/>
        <v>0</v>
      </c>
      <c r="FD231" s="41">
        <f t="shared" si="181"/>
        <v>0</v>
      </c>
      <c r="FG231" s="3">
        <f t="shared" si="158"/>
        <v>0</v>
      </c>
      <c r="FH231" s="3">
        <f t="shared" si="159"/>
        <v>0</v>
      </c>
      <c r="FI231" s="3">
        <f t="shared" si="182"/>
        <v>0</v>
      </c>
      <c r="FJ231" s="3">
        <f t="shared" si="182"/>
        <v>0</v>
      </c>
      <c r="FK231" s="3">
        <f t="shared" si="192"/>
        <v>0</v>
      </c>
      <c r="FL231" s="3">
        <f t="shared" si="192"/>
        <v>0</v>
      </c>
      <c r="FM231" s="3">
        <f t="shared" si="192"/>
        <v>0</v>
      </c>
      <c r="FN231" s="3">
        <f t="shared" si="192"/>
        <v>0</v>
      </c>
      <c r="FO231" s="3">
        <f t="shared" si="192"/>
        <v>0</v>
      </c>
      <c r="FP231" s="3">
        <f t="shared" si="192"/>
        <v>0</v>
      </c>
      <c r="FQ231" s="3">
        <f t="shared" si="192"/>
        <v>0</v>
      </c>
      <c r="FR231" s="3">
        <f t="shared" si="183"/>
        <v>0</v>
      </c>
      <c r="FS231" s="3">
        <f t="shared" si="183"/>
        <v>0</v>
      </c>
      <c r="FT231" s="3">
        <f t="shared" si="183"/>
        <v>0</v>
      </c>
      <c r="FU231" s="3">
        <f t="shared" si="184"/>
        <v>0</v>
      </c>
      <c r="FV231" s="3">
        <f t="shared" si="184"/>
        <v>0</v>
      </c>
      <c r="FW231" s="3">
        <f t="shared" si="184"/>
        <v>0</v>
      </c>
      <c r="FX231" s="3">
        <f t="shared" si="185"/>
        <v>0</v>
      </c>
      <c r="FY231" s="3">
        <f t="shared" si="186"/>
        <v>0</v>
      </c>
      <c r="FZ231" s="3">
        <f t="shared" si="187"/>
        <v>0</v>
      </c>
      <c r="GA231" s="3">
        <f t="shared" si="188"/>
        <v>0</v>
      </c>
      <c r="GB231" s="41" t="s">
        <v>0</v>
      </c>
      <c r="GC231" s="41">
        <f t="shared" si="160"/>
        <v>59.218000000000004</v>
      </c>
      <c r="GD231" s="4">
        <f t="shared" si="161"/>
        <v>0.21049687190494726</v>
      </c>
      <c r="GE231" s="41">
        <f t="shared" si="191"/>
        <v>12.465203760467167</v>
      </c>
      <c r="GI231" s="41" t="s">
        <v>0</v>
      </c>
    </row>
    <row r="232" spans="1:191" x14ac:dyDescent="0.55000000000000004">
      <c r="A232" s="41" t="s">
        <v>1332</v>
      </c>
      <c r="B232" s="41" t="s">
        <v>462</v>
      </c>
      <c r="C232" s="41" t="s">
        <v>69</v>
      </c>
      <c r="D232" s="25" t="s">
        <v>62</v>
      </c>
      <c r="E232" s="41" t="s">
        <v>1790</v>
      </c>
      <c r="F232" s="41">
        <v>0</v>
      </c>
      <c r="G232" s="25" t="s">
        <v>67</v>
      </c>
      <c r="H232" s="41">
        <v>0</v>
      </c>
      <c r="I232" s="41">
        <v>0</v>
      </c>
      <c r="J232" s="41">
        <v>0.4</v>
      </c>
      <c r="K232" s="41">
        <v>0</v>
      </c>
      <c r="L232" s="41">
        <v>0</v>
      </c>
      <c r="M232" s="41" t="s">
        <v>471</v>
      </c>
      <c r="N232" s="41" t="s">
        <v>79</v>
      </c>
      <c r="O232" s="41" t="s">
        <v>1878</v>
      </c>
      <c r="P232" s="41" t="s">
        <v>1919</v>
      </c>
      <c r="S232" s="41">
        <v>0</v>
      </c>
      <c r="AO232" s="7">
        <v>0</v>
      </c>
      <c r="AP232" s="7"/>
      <c r="AQ232" s="7"/>
      <c r="AR232" s="7"/>
      <c r="AS232" s="7"/>
      <c r="AT232" s="7"/>
      <c r="AU232" s="7"/>
      <c r="AV232" s="7"/>
      <c r="AW232" s="7"/>
      <c r="AX232" s="7"/>
      <c r="AY232" s="7"/>
      <c r="AZ232" s="7"/>
      <c r="BA232" s="7"/>
      <c r="BB232" s="7"/>
      <c r="BC232" s="7"/>
      <c r="BD232" s="7"/>
      <c r="BE232" s="7"/>
      <c r="BF232" s="7"/>
      <c r="BG232" s="7"/>
      <c r="BK232" s="41">
        <v>200</v>
      </c>
      <c r="BL232" s="7">
        <v>0.13</v>
      </c>
      <c r="BM232" s="7"/>
      <c r="BN232" s="7"/>
      <c r="BO232" s="7"/>
      <c r="BP232" s="7"/>
      <c r="BQ232" s="7"/>
      <c r="BR232" s="7"/>
      <c r="BS232" s="7"/>
      <c r="BT232" s="82">
        <v>0.2</v>
      </c>
      <c r="BU232" s="7">
        <v>1.6E-2</v>
      </c>
      <c r="BV232" s="7"/>
      <c r="BW232" s="7"/>
      <c r="BX232" s="7"/>
      <c r="BY232" s="7"/>
      <c r="BZ232" s="7"/>
      <c r="CA232" s="7"/>
      <c r="CB232" s="7"/>
      <c r="CC232" s="7"/>
      <c r="CD232" s="7"/>
      <c r="CG232" s="41">
        <v>0</v>
      </c>
      <c r="DC232" s="41">
        <v>0</v>
      </c>
      <c r="DY232" s="7" t="s">
        <v>1891</v>
      </c>
      <c r="DZ232" s="7">
        <f t="shared" si="155"/>
        <v>0.2</v>
      </c>
      <c r="EA232" s="41" t="s">
        <v>472</v>
      </c>
      <c r="EB232" s="41" t="s">
        <v>0</v>
      </c>
      <c r="EC232" s="41">
        <f t="shared" ref="EC232:EC295" si="193">S232*AB232/100</f>
        <v>0</v>
      </c>
      <c r="ED232" s="41">
        <f t="shared" ref="ED232:ED295" si="194">AO232*AX232/100</f>
        <v>0</v>
      </c>
      <c r="EE232" s="41">
        <f t="shared" ref="EE232:EE295" si="195">BK232*BT232/100</f>
        <v>0.4</v>
      </c>
      <c r="EF232" s="41">
        <f t="shared" ref="EF232:EF295" si="196">CG232*CP232/100</f>
        <v>0</v>
      </c>
      <c r="EG232" s="41">
        <f t="shared" ref="EG232:EG295" si="197">DC232*DL232/100</f>
        <v>0</v>
      </c>
      <c r="EI232" s="5">
        <f t="shared" si="162"/>
        <v>46.330424640000004</v>
      </c>
      <c r="EJ232" s="3">
        <f t="shared" si="156"/>
        <v>9266.0849280000002</v>
      </c>
      <c r="EK232" s="3">
        <f t="shared" si="163"/>
        <v>260</v>
      </c>
      <c r="EL232" s="3">
        <f t="shared" si="164"/>
        <v>0</v>
      </c>
      <c r="EM232" s="3">
        <f t="shared" si="165"/>
        <v>0</v>
      </c>
      <c r="EN232" s="3">
        <f t="shared" si="166"/>
        <v>0</v>
      </c>
      <c r="EO232" s="3">
        <f t="shared" si="167"/>
        <v>0</v>
      </c>
      <c r="EP232" s="3">
        <f t="shared" si="168"/>
        <v>0</v>
      </c>
      <c r="EQ232" s="3">
        <f t="shared" si="169"/>
        <v>0</v>
      </c>
      <c r="ER232" s="3">
        <f t="shared" si="170"/>
        <v>0</v>
      </c>
      <c r="ES232" s="3">
        <f t="shared" si="171"/>
        <v>400</v>
      </c>
      <c r="ET232" s="3">
        <f t="shared" si="172"/>
        <v>32</v>
      </c>
      <c r="EU232" s="3">
        <f t="shared" si="173"/>
        <v>0</v>
      </c>
      <c r="EV232" s="3">
        <f t="shared" si="174"/>
        <v>0</v>
      </c>
      <c r="EW232" s="3">
        <f t="shared" si="175"/>
        <v>0</v>
      </c>
      <c r="EX232" s="3">
        <f t="shared" si="176"/>
        <v>0</v>
      </c>
      <c r="EY232" s="3">
        <f t="shared" si="177"/>
        <v>0</v>
      </c>
      <c r="EZ232" s="3">
        <f t="shared" si="178"/>
        <v>0</v>
      </c>
      <c r="FA232" s="3">
        <f t="shared" si="179"/>
        <v>0</v>
      </c>
      <c r="FB232" s="3">
        <f t="shared" si="180"/>
        <v>0</v>
      </c>
      <c r="FC232" s="3">
        <f t="shared" si="157"/>
        <v>0</v>
      </c>
      <c r="FD232" s="41">
        <f t="shared" si="181"/>
        <v>0</v>
      </c>
      <c r="FG232" s="3">
        <f t="shared" si="158"/>
        <v>0</v>
      </c>
      <c r="FH232" s="3">
        <f t="shared" si="159"/>
        <v>0</v>
      </c>
      <c r="FI232" s="3">
        <f t="shared" si="182"/>
        <v>0</v>
      </c>
      <c r="FJ232" s="3">
        <f t="shared" si="182"/>
        <v>0</v>
      </c>
      <c r="FK232" s="3">
        <f t="shared" si="192"/>
        <v>0</v>
      </c>
      <c r="FL232" s="3">
        <f t="shared" si="192"/>
        <v>0</v>
      </c>
      <c r="FM232" s="3">
        <f t="shared" si="192"/>
        <v>0</v>
      </c>
      <c r="FN232" s="3">
        <f t="shared" si="192"/>
        <v>0</v>
      </c>
      <c r="FO232" s="3">
        <f t="shared" si="192"/>
        <v>0</v>
      </c>
      <c r="FP232" s="3">
        <f t="shared" si="192"/>
        <v>0</v>
      </c>
      <c r="FQ232" s="3">
        <f t="shared" si="192"/>
        <v>0</v>
      </c>
      <c r="FR232" s="3">
        <f t="shared" si="183"/>
        <v>0</v>
      </c>
      <c r="FS232" s="3">
        <f t="shared" si="183"/>
        <v>0</v>
      </c>
      <c r="FT232" s="3">
        <f t="shared" si="183"/>
        <v>0</v>
      </c>
      <c r="FU232" s="3">
        <f t="shared" si="184"/>
        <v>0</v>
      </c>
      <c r="FV232" s="3">
        <f t="shared" si="184"/>
        <v>0</v>
      </c>
      <c r="FW232" s="3">
        <f t="shared" si="184"/>
        <v>0</v>
      </c>
      <c r="FX232" s="3">
        <f t="shared" si="185"/>
        <v>0</v>
      </c>
      <c r="FY232" s="3">
        <f t="shared" si="186"/>
        <v>0</v>
      </c>
      <c r="FZ232" s="3">
        <f t="shared" si="187"/>
        <v>0</v>
      </c>
      <c r="GA232" s="3">
        <f t="shared" si="188"/>
        <v>0</v>
      </c>
      <c r="GB232" s="41" t="s">
        <v>0</v>
      </c>
      <c r="GC232" s="41">
        <f t="shared" si="160"/>
        <v>200</v>
      </c>
      <c r="GD232" s="4">
        <f t="shared" si="161"/>
        <v>0.2</v>
      </c>
      <c r="GE232" s="41">
        <f t="shared" si="191"/>
        <v>40</v>
      </c>
      <c r="GI232" s="41" t="s">
        <v>0</v>
      </c>
    </row>
    <row r="233" spans="1:191" x14ac:dyDescent="0.55000000000000004">
      <c r="A233" s="41" t="s">
        <v>1333</v>
      </c>
      <c r="B233" s="41" t="s">
        <v>462</v>
      </c>
      <c r="C233" s="41" t="s">
        <v>69</v>
      </c>
      <c r="D233" s="25" t="s">
        <v>62</v>
      </c>
      <c r="E233" s="41" t="s">
        <v>1790</v>
      </c>
      <c r="F233" s="41">
        <v>0</v>
      </c>
      <c r="G233" s="25" t="s">
        <v>67</v>
      </c>
      <c r="H233" s="41">
        <v>0</v>
      </c>
      <c r="I233" s="41">
        <v>0</v>
      </c>
      <c r="J233" s="41">
        <v>3.4608E-2</v>
      </c>
      <c r="K233" s="41">
        <v>0</v>
      </c>
      <c r="L233" s="41">
        <v>0</v>
      </c>
      <c r="M233" s="41" t="s">
        <v>473</v>
      </c>
      <c r="N233" s="41" t="s">
        <v>474</v>
      </c>
      <c r="O233" s="41" t="s">
        <v>1878</v>
      </c>
      <c r="P233" s="41" t="s">
        <v>1919</v>
      </c>
      <c r="S233" s="41">
        <v>0</v>
      </c>
      <c r="AO233" s="7">
        <v>0</v>
      </c>
      <c r="AP233" s="7"/>
      <c r="AQ233" s="7"/>
      <c r="AR233" s="7"/>
      <c r="AS233" s="7"/>
      <c r="AT233" s="7"/>
      <c r="AU233" s="7"/>
      <c r="AV233" s="7"/>
      <c r="AW233" s="7"/>
      <c r="AX233" s="7"/>
      <c r="AY233" s="7"/>
      <c r="AZ233" s="7"/>
      <c r="BA233" s="7"/>
      <c r="BB233" s="7"/>
      <c r="BC233" s="7"/>
      <c r="BD233" s="7"/>
      <c r="BE233" s="7"/>
      <c r="BF233" s="7"/>
      <c r="BG233" s="7"/>
      <c r="BK233" s="41">
        <v>3.09</v>
      </c>
      <c r="BL233" s="7">
        <v>1.02</v>
      </c>
      <c r="BM233" s="7"/>
      <c r="BN233" s="7"/>
      <c r="BO233" s="7"/>
      <c r="BP233" s="7"/>
      <c r="BQ233" s="7"/>
      <c r="BR233" s="7"/>
      <c r="BS233" s="7"/>
      <c r="BT233" s="7">
        <v>1.1200000000000001</v>
      </c>
      <c r="BU233" s="80">
        <v>6.6199999999999995E-2</v>
      </c>
      <c r="BV233" s="7"/>
      <c r="BW233" s="7"/>
      <c r="BX233" s="7"/>
      <c r="BY233" s="7"/>
      <c r="BZ233" s="7"/>
      <c r="CA233" s="7"/>
      <c r="CB233" s="7"/>
      <c r="CC233" s="7"/>
      <c r="CD233" s="7"/>
      <c r="CG233" s="41">
        <v>0</v>
      </c>
      <c r="DC233" s="41">
        <v>0</v>
      </c>
      <c r="DY233" s="7" t="s">
        <v>1891</v>
      </c>
      <c r="DZ233" s="7">
        <f t="shared" si="155"/>
        <v>1.1200000000000001</v>
      </c>
      <c r="EA233" s="41" t="s">
        <v>475</v>
      </c>
      <c r="EB233" s="41" t="s">
        <v>0</v>
      </c>
      <c r="EC233" s="41">
        <f t="shared" si="193"/>
        <v>0</v>
      </c>
      <c r="ED233" s="41">
        <f t="shared" si="194"/>
        <v>0</v>
      </c>
      <c r="EE233" s="41">
        <f t="shared" si="195"/>
        <v>3.4608E-2</v>
      </c>
      <c r="EF233" s="41">
        <f t="shared" si="196"/>
        <v>0</v>
      </c>
      <c r="EG233" s="41">
        <f t="shared" si="197"/>
        <v>0</v>
      </c>
      <c r="EI233" s="5">
        <f t="shared" si="162"/>
        <v>261.51220808799997</v>
      </c>
      <c r="EJ233" s="3">
        <f t="shared" si="156"/>
        <v>808.07272299191993</v>
      </c>
      <c r="EK233" s="3">
        <f t="shared" si="163"/>
        <v>31.517999999999997</v>
      </c>
      <c r="EL233" s="3">
        <f t="shared" si="164"/>
        <v>0</v>
      </c>
      <c r="EM233" s="3">
        <f t="shared" si="165"/>
        <v>0</v>
      </c>
      <c r="EN233" s="3">
        <f t="shared" si="166"/>
        <v>0</v>
      </c>
      <c r="EO233" s="3">
        <f t="shared" si="167"/>
        <v>0</v>
      </c>
      <c r="EP233" s="3">
        <f t="shared" si="168"/>
        <v>0</v>
      </c>
      <c r="EQ233" s="3">
        <f t="shared" si="169"/>
        <v>0</v>
      </c>
      <c r="ER233" s="3">
        <f t="shared" si="170"/>
        <v>0</v>
      </c>
      <c r="ES233" s="3">
        <f t="shared" si="171"/>
        <v>34.608000000000004</v>
      </c>
      <c r="ET233" s="3">
        <f t="shared" si="172"/>
        <v>2.0455799999999997</v>
      </c>
      <c r="EU233" s="3">
        <f t="shared" si="173"/>
        <v>0</v>
      </c>
      <c r="EV233" s="3">
        <f t="shared" si="174"/>
        <v>0</v>
      </c>
      <c r="EW233" s="3">
        <f t="shared" si="175"/>
        <v>0</v>
      </c>
      <c r="EX233" s="3">
        <f t="shared" si="176"/>
        <v>0</v>
      </c>
      <c r="EY233" s="3">
        <f t="shared" si="177"/>
        <v>0</v>
      </c>
      <c r="EZ233" s="3">
        <f t="shared" si="178"/>
        <v>0</v>
      </c>
      <c r="FA233" s="3">
        <f t="shared" si="179"/>
        <v>0</v>
      </c>
      <c r="FB233" s="3">
        <f t="shared" si="180"/>
        <v>0</v>
      </c>
      <c r="FC233" s="3">
        <f t="shared" si="157"/>
        <v>0</v>
      </c>
      <c r="FD233" s="41">
        <f t="shared" si="181"/>
        <v>0</v>
      </c>
      <c r="FG233" s="3">
        <f t="shared" si="158"/>
        <v>0</v>
      </c>
      <c r="FH233" s="3">
        <f t="shared" si="159"/>
        <v>0</v>
      </c>
      <c r="FI233" s="3">
        <f t="shared" si="182"/>
        <v>0</v>
      </c>
      <c r="FJ233" s="3">
        <f t="shared" si="182"/>
        <v>0</v>
      </c>
      <c r="FK233" s="3">
        <f t="shared" si="192"/>
        <v>0</v>
      </c>
      <c r="FL233" s="3">
        <f t="shared" si="192"/>
        <v>0</v>
      </c>
      <c r="FM233" s="3">
        <f t="shared" si="192"/>
        <v>0</v>
      </c>
      <c r="FN233" s="3">
        <f t="shared" si="192"/>
        <v>0</v>
      </c>
      <c r="FO233" s="3">
        <f t="shared" si="192"/>
        <v>0</v>
      </c>
      <c r="FP233" s="3">
        <f t="shared" si="192"/>
        <v>0</v>
      </c>
      <c r="FQ233" s="3">
        <f t="shared" si="192"/>
        <v>0</v>
      </c>
      <c r="FR233" s="3">
        <f t="shared" si="183"/>
        <v>0</v>
      </c>
      <c r="FS233" s="3">
        <f t="shared" si="183"/>
        <v>0</v>
      </c>
      <c r="FT233" s="3">
        <f t="shared" si="183"/>
        <v>0</v>
      </c>
      <c r="FU233" s="3">
        <f t="shared" si="184"/>
        <v>0</v>
      </c>
      <c r="FV233" s="3">
        <f t="shared" si="184"/>
        <v>0</v>
      </c>
      <c r="FW233" s="3">
        <f t="shared" si="184"/>
        <v>0</v>
      </c>
      <c r="FX233" s="3">
        <f t="shared" si="185"/>
        <v>0</v>
      </c>
      <c r="FY233" s="3">
        <f t="shared" si="186"/>
        <v>0</v>
      </c>
      <c r="FZ233" s="3">
        <f t="shared" si="187"/>
        <v>0</v>
      </c>
      <c r="GA233" s="3">
        <f t="shared" si="188"/>
        <v>0</v>
      </c>
      <c r="GB233" s="41" t="s">
        <v>0</v>
      </c>
      <c r="GC233" s="41">
        <f t="shared" si="160"/>
        <v>3.09</v>
      </c>
      <c r="GD233" s="4">
        <f t="shared" si="161"/>
        <v>1.1200000000000001</v>
      </c>
      <c r="GE233" s="41">
        <f t="shared" si="191"/>
        <v>3.4608000000000003</v>
      </c>
      <c r="GI233" s="41" t="s">
        <v>0</v>
      </c>
    </row>
    <row r="234" spans="1:191" x14ac:dyDescent="0.55000000000000004">
      <c r="A234" s="41" t="s">
        <v>1334</v>
      </c>
      <c r="B234" s="41" t="s">
        <v>462</v>
      </c>
      <c r="C234" s="41" t="s">
        <v>69</v>
      </c>
      <c r="D234" s="25" t="s">
        <v>62</v>
      </c>
      <c r="E234" s="41" t="s">
        <v>1790</v>
      </c>
      <c r="F234" s="41">
        <v>0</v>
      </c>
      <c r="G234" s="25" t="s">
        <v>67</v>
      </c>
      <c r="H234" s="41">
        <v>0</v>
      </c>
      <c r="I234" s="41">
        <v>0</v>
      </c>
      <c r="J234" s="41">
        <v>8.7499999999999994E-2</v>
      </c>
      <c r="K234" s="41">
        <v>0</v>
      </c>
      <c r="L234" s="41">
        <v>0</v>
      </c>
      <c r="M234" s="41" t="s">
        <v>479</v>
      </c>
      <c r="N234" s="41" t="s">
        <v>480</v>
      </c>
      <c r="O234" s="41" t="s">
        <v>1878</v>
      </c>
      <c r="P234" s="41" t="s">
        <v>1929</v>
      </c>
      <c r="S234" s="41">
        <v>0</v>
      </c>
      <c r="AO234" s="7">
        <v>0</v>
      </c>
      <c r="AP234" s="7"/>
      <c r="AQ234" s="7"/>
      <c r="AR234" s="7"/>
      <c r="AS234" s="7"/>
      <c r="AT234" s="7"/>
      <c r="AU234" s="7"/>
      <c r="AV234" s="7"/>
      <c r="AW234" s="7"/>
      <c r="AX234" s="7"/>
      <c r="AY234" s="7"/>
      <c r="AZ234" s="7"/>
      <c r="BA234" s="7"/>
      <c r="BB234" s="7"/>
      <c r="BC234" s="7"/>
      <c r="BD234" s="7"/>
      <c r="BE234" s="7"/>
      <c r="BF234" s="7"/>
      <c r="BG234" s="7"/>
      <c r="BK234" s="41">
        <v>35</v>
      </c>
      <c r="BL234" s="7">
        <v>0.27</v>
      </c>
      <c r="BM234" s="7"/>
      <c r="BN234" s="7"/>
      <c r="BO234" s="7"/>
      <c r="BP234" s="7"/>
      <c r="BQ234" s="7"/>
      <c r="BR234" s="7"/>
      <c r="BS234" s="7"/>
      <c r="BT234" s="7">
        <v>0.25</v>
      </c>
      <c r="BU234" s="7"/>
      <c r="BV234" s="7">
        <v>0.16</v>
      </c>
      <c r="BW234" s="82">
        <v>0.4</v>
      </c>
      <c r="BX234" s="7"/>
      <c r="BY234" s="7"/>
      <c r="BZ234" s="7"/>
      <c r="CA234" s="7"/>
      <c r="CB234" s="7"/>
      <c r="CC234" s="7"/>
      <c r="CD234" s="7"/>
      <c r="CG234" s="41">
        <v>0</v>
      </c>
      <c r="DC234" s="41">
        <v>0</v>
      </c>
      <c r="DY234" s="7" t="s">
        <v>1891</v>
      </c>
      <c r="DZ234" s="7">
        <f t="shared" si="155"/>
        <v>0.25</v>
      </c>
      <c r="EA234" s="41" t="s">
        <v>481</v>
      </c>
      <c r="EB234" s="41" t="s">
        <v>0</v>
      </c>
      <c r="EC234" s="41">
        <f t="shared" si="193"/>
        <v>0</v>
      </c>
      <c r="ED234" s="41">
        <f t="shared" si="194"/>
        <v>0</v>
      </c>
      <c r="EE234" s="41">
        <f t="shared" si="195"/>
        <v>8.7499999999999994E-2</v>
      </c>
      <c r="EF234" s="41">
        <f t="shared" si="196"/>
        <v>0</v>
      </c>
      <c r="EG234" s="41">
        <f t="shared" si="197"/>
        <v>0</v>
      </c>
      <c r="EI234" s="5">
        <f t="shared" si="162"/>
        <v>68.275468666237941</v>
      </c>
      <c r="EJ234" s="3">
        <f t="shared" si="156"/>
        <v>2389.6414033183278</v>
      </c>
      <c r="EK234" s="3">
        <f t="shared" si="163"/>
        <v>94.500000000000014</v>
      </c>
      <c r="EL234" s="3">
        <f t="shared" si="164"/>
        <v>0</v>
      </c>
      <c r="EM234" s="3">
        <f t="shared" si="165"/>
        <v>0</v>
      </c>
      <c r="EN234" s="3">
        <f t="shared" si="166"/>
        <v>0</v>
      </c>
      <c r="EO234" s="3">
        <f t="shared" si="167"/>
        <v>0</v>
      </c>
      <c r="EP234" s="3">
        <f t="shared" si="168"/>
        <v>0</v>
      </c>
      <c r="EQ234" s="3">
        <f t="shared" si="169"/>
        <v>0</v>
      </c>
      <c r="ER234" s="3">
        <f t="shared" si="170"/>
        <v>0</v>
      </c>
      <c r="ES234" s="3">
        <f t="shared" si="171"/>
        <v>87.5</v>
      </c>
      <c r="ET234" s="3">
        <f t="shared" si="172"/>
        <v>0</v>
      </c>
      <c r="EU234" s="3">
        <f t="shared" si="173"/>
        <v>5.6000000000000005</v>
      </c>
      <c r="EV234" s="3">
        <f t="shared" si="174"/>
        <v>14</v>
      </c>
      <c r="EW234" s="3">
        <f t="shared" si="175"/>
        <v>0</v>
      </c>
      <c r="EX234" s="3">
        <f t="shared" si="176"/>
        <v>0</v>
      </c>
      <c r="EY234" s="3">
        <f t="shared" si="177"/>
        <v>0</v>
      </c>
      <c r="EZ234" s="3">
        <f t="shared" si="178"/>
        <v>0</v>
      </c>
      <c r="FA234" s="3">
        <f t="shared" si="179"/>
        <v>0</v>
      </c>
      <c r="FB234" s="3">
        <f t="shared" si="180"/>
        <v>0</v>
      </c>
      <c r="FC234" s="3">
        <f t="shared" si="157"/>
        <v>0</v>
      </c>
      <c r="FD234" s="41">
        <f t="shared" si="181"/>
        <v>0</v>
      </c>
      <c r="FG234" s="3">
        <f t="shared" si="158"/>
        <v>0</v>
      </c>
      <c r="FH234" s="3">
        <f t="shared" si="159"/>
        <v>0</v>
      </c>
      <c r="FI234" s="3">
        <f t="shared" si="182"/>
        <v>0</v>
      </c>
      <c r="FJ234" s="3">
        <f t="shared" si="182"/>
        <v>0</v>
      </c>
      <c r="FK234" s="3">
        <f t="shared" si="192"/>
        <v>0</v>
      </c>
      <c r="FL234" s="3">
        <f t="shared" si="192"/>
        <v>0</v>
      </c>
      <c r="FM234" s="3">
        <f t="shared" si="192"/>
        <v>0</v>
      </c>
      <c r="FN234" s="3">
        <f t="shared" si="192"/>
        <v>0</v>
      </c>
      <c r="FO234" s="3">
        <f t="shared" si="192"/>
        <v>0</v>
      </c>
      <c r="FP234" s="3">
        <f t="shared" si="192"/>
        <v>0</v>
      </c>
      <c r="FQ234" s="3">
        <f t="shared" si="192"/>
        <v>0</v>
      </c>
      <c r="FR234" s="3">
        <f t="shared" si="183"/>
        <v>0</v>
      </c>
      <c r="FS234" s="3">
        <f t="shared" si="183"/>
        <v>0</v>
      </c>
      <c r="FT234" s="3">
        <f t="shared" si="183"/>
        <v>0</v>
      </c>
      <c r="FU234" s="3">
        <f t="shared" si="184"/>
        <v>0</v>
      </c>
      <c r="FV234" s="3">
        <f t="shared" si="184"/>
        <v>0</v>
      </c>
      <c r="FW234" s="3">
        <f t="shared" si="184"/>
        <v>0</v>
      </c>
      <c r="FX234" s="3">
        <f t="shared" si="185"/>
        <v>0</v>
      </c>
      <c r="FY234" s="3">
        <f t="shared" si="186"/>
        <v>0</v>
      </c>
      <c r="FZ234" s="3">
        <f t="shared" si="187"/>
        <v>0</v>
      </c>
      <c r="GA234" s="3">
        <f t="shared" si="188"/>
        <v>0</v>
      </c>
      <c r="GB234" s="41" t="s">
        <v>0</v>
      </c>
      <c r="GC234" s="41">
        <f t="shared" si="160"/>
        <v>35</v>
      </c>
      <c r="GD234" s="4">
        <f t="shared" si="161"/>
        <v>0.25</v>
      </c>
      <c r="GE234" s="41">
        <f t="shared" si="191"/>
        <v>8.75</v>
      </c>
      <c r="GI234" s="41" t="s">
        <v>0</v>
      </c>
    </row>
    <row r="235" spans="1:191" x14ac:dyDescent="0.55000000000000004">
      <c r="A235" s="41" t="s">
        <v>1335</v>
      </c>
      <c r="B235" s="41" t="s">
        <v>462</v>
      </c>
      <c r="C235" s="41" t="s">
        <v>69</v>
      </c>
      <c r="D235" s="25" t="s">
        <v>62</v>
      </c>
      <c r="E235" s="41" t="s">
        <v>1790</v>
      </c>
      <c r="F235" s="41">
        <v>0</v>
      </c>
      <c r="G235" s="25" t="s">
        <v>67</v>
      </c>
      <c r="H235" s="41">
        <v>0.15010000000000001</v>
      </c>
      <c r="I235" s="41">
        <v>0.16477999999999998</v>
      </c>
      <c r="J235" s="41">
        <v>0</v>
      </c>
      <c r="K235" s="41">
        <v>0</v>
      </c>
      <c r="L235" s="41">
        <v>0</v>
      </c>
      <c r="M235" s="41" t="s">
        <v>1943</v>
      </c>
      <c r="N235" s="41" t="s">
        <v>1944</v>
      </c>
      <c r="O235" s="41" t="s">
        <v>1945</v>
      </c>
      <c r="P235" s="41" t="s">
        <v>1946</v>
      </c>
      <c r="S235" s="5">
        <v>19</v>
      </c>
      <c r="T235" s="41">
        <v>0.06</v>
      </c>
      <c r="AB235" s="41">
        <v>0.79</v>
      </c>
      <c r="AC235" s="41">
        <v>1.4500000000000001E-2</v>
      </c>
      <c r="AO235" s="7">
        <v>21.4</v>
      </c>
      <c r="AP235" s="7">
        <v>7.0000000000000007E-2</v>
      </c>
      <c r="AQ235" s="7"/>
      <c r="AR235" s="7"/>
      <c r="AS235" s="7"/>
      <c r="AT235" s="7"/>
      <c r="AU235" s="7"/>
      <c r="AV235" s="7"/>
      <c r="AW235" s="7"/>
      <c r="AX235" s="7">
        <v>0.77</v>
      </c>
      <c r="AY235" s="7">
        <v>1.23E-2</v>
      </c>
      <c r="AZ235" s="7"/>
      <c r="BA235" s="7"/>
      <c r="BB235" s="7"/>
      <c r="BC235" s="7"/>
      <c r="BD235" s="7"/>
      <c r="BE235" s="7"/>
      <c r="BF235" s="7"/>
      <c r="BG235" s="7"/>
      <c r="BK235" s="41">
        <v>0</v>
      </c>
      <c r="BL235" s="7"/>
      <c r="BM235" s="7"/>
      <c r="BN235" s="7"/>
      <c r="BO235" s="7"/>
      <c r="BP235" s="7"/>
      <c r="BQ235" s="7"/>
      <c r="BR235" s="7"/>
      <c r="BS235" s="7"/>
      <c r="BT235" s="7"/>
      <c r="BU235" s="7"/>
      <c r="BV235" s="7"/>
      <c r="BW235" s="7"/>
      <c r="BX235" s="7"/>
      <c r="BY235" s="7"/>
      <c r="BZ235" s="7"/>
      <c r="CA235" s="7"/>
      <c r="CB235" s="7"/>
      <c r="CC235" s="7"/>
      <c r="CD235" s="7"/>
      <c r="CG235" s="41">
        <v>0</v>
      </c>
      <c r="DC235" s="41">
        <v>0</v>
      </c>
      <c r="DY235" s="7" t="s">
        <v>1891</v>
      </c>
      <c r="DZ235" s="7">
        <f t="shared" si="155"/>
        <v>0.77940594059405943</v>
      </c>
      <c r="EA235" s="41" t="s">
        <v>1947</v>
      </c>
      <c r="EB235" s="41" t="s">
        <v>0</v>
      </c>
      <c r="EC235" s="41">
        <f t="shared" si="193"/>
        <v>0.15010000000000001</v>
      </c>
      <c r="ED235" s="41">
        <f t="shared" si="194"/>
        <v>0.16477999999999998</v>
      </c>
      <c r="EE235" s="41">
        <f t="shared" si="195"/>
        <v>0</v>
      </c>
      <c r="EF235" s="41">
        <f t="shared" si="196"/>
        <v>0</v>
      </c>
      <c r="EG235" s="41">
        <f t="shared" si="197"/>
        <v>0</v>
      </c>
      <c r="EI235" s="5">
        <f t="shared" si="162"/>
        <v>116.1558903409109</v>
      </c>
      <c r="EJ235" s="3">
        <f t="shared" si="156"/>
        <v>4692.6979697728002</v>
      </c>
      <c r="EK235" s="3">
        <f t="shared" si="163"/>
        <v>26.38</v>
      </c>
      <c r="EL235" s="3">
        <f t="shared" si="164"/>
        <v>0</v>
      </c>
      <c r="EM235" s="3">
        <f t="shared" si="165"/>
        <v>0</v>
      </c>
      <c r="EN235" s="3">
        <f t="shared" si="166"/>
        <v>0</v>
      </c>
      <c r="EO235" s="3">
        <f t="shared" si="167"/>
        <v>0</v>
      </c>
      <c r="EP235" s="3">
        <f t="shared" si="168"/>
        <v>0</v>
      </c>
      <c r="EQ235" s="3">
        <f t="shared" si="169"/>
        <v>0</v>
      </c>
      <c r="ER235" s="3">
        <f t="shared" si="170"/>
        <v>0</v>
      </c>
      <c r="ES235" s="3">
        <f t="shared" si="171"/>
        <v>314.88</v>
      </c>
      <c r="ET235" s="3">
        <f t="shared" si="172"/>
        <v>5.3872000000000018</v>
      </c>
      <c r="EU235" s="3">
        <f t="shared" si="173"/>
        <v>0</v>
      </c>
      <c r="EV235" s="3">
        <f t="shared" si="174"/>
        <v>0</v>
      </c>
      <c r="EW235" s="3">
        <f t="shared" si="175"/>
        <v>0</v>
      </c>
      <c r="EX235" s="3">
        <f t="shared" si="176"/>
        <v>0</v>
      </c>
      <c r="EY235" s="3">
        <f t="shared" si="177"/>
        <v>0</v>
      </c>
      <c r="EZ235" s="3">
        <f t="shared" si="178"/>
        <v>0</v>
      </c>
      <c r="FA235" s="3">
        <f t="shared" si="179"/>
        <v>0</v>
      </c>
      <c r="FB235" s="3">
        <f t="shared" si="180"/>
        <v>0</v>
      </c>
      <c r="FC235" s="3">
        <f t="shared" si="157"/>
        <v>0</v>
      </c>
      <c r="FD235" s="41">
        <f t="shared" si="181"/>
        <v>0</v>
      </c>
      <c r="FG235" s="3">
        <f t="shared" si="158"/>
        <v>0</v>
      </c>
      <c r="FH235" s="3">
        <f t="shared" si="159"/>
        <v>0</v>
      </c>
      <c r="FI235" s="3">
        <f t="shared" si="182"/>
        <v>0</v>
      </c>
      <c r="FJ235" s="3">
        <f t="shared" si="182"/>
        <v>0</v>
      </c>
      <c r="FK235" s="3">
        <f t="shared" si="192"/>
        <v>0</v>
      </c>
      <c r="FL235" s="3">
        <f t="shared" si="192"/>
        <v>0</v>
      </c>
      <c r="FM235" s="3">
        <f t="shared" si="192"/>
        <v>0</v>
      </c>
      <c r="FN235" s="3">
        <f t="shared" si="192"/>
        <v>0</v>
      </c>
      <c r="FO235" s="3">
        <f t="shared" si="192"/>
        <v>0</v>
      </c>
      <c r="FP235" s="3">
        <f t="shared" si="192"/>
        <v>0</v>
      </c>
      <c r="FQ235" s="3">
        <f t="shared" si="192"/>
        <v>0</v>
      </c>
      <c r="FR235" s="3">
        <f t="shared" si="183"/>
        <v>0</v>
      </c>
      <c r="FS235" s="3">
        <f t="shared" si="183"/>
        <v>0</v>
      </c>
      <c r="FT235" s="3">
        <f t="shared" si="183"/>
        <v>0</v>
      </c>
      <c r="FU235" s="3">
        <f t="shared" si="184"/>
        <v>0</v>
      </c>
      <c r="FV235" s="3">
        <f t="shared" si="184"/>
        <v>0</v>
      </c>
      <c r="FW235" s="3">
        <f t="shared" si="184"/>
        <v>0</v>
      </c>
      <c r="FX235" s="3">
        <f t="shared" si="185"/>
        <v>0</v>
      </c>
      <c r="FY235" s="3">
        <f t="shared" si="186"/>
        <v>0</v>
      </c>
      <c r="FZ235" s="3">
        <f t="shared" si="187"/>
        <v>0</v>
      </c>
      <c r="GA235" s="3">
        <f t="shared" si="188"/>
        <v>0</v>
      </c>
      <c r="GB235" s="41" t="s">
        <v>0</v>
      </c>
      <c r="GC235" s="41">
        <f t="shared" si="160"/>
        <v>40.4</v>
      </c>
      <c r="GD235" s="4">
        <f t="shared" si="161"/>
        <v>0.77940594059405943</v>
      </c>
      <c r="GE235" s="41">
        <f t="shared" si="191"/>
        <v>31.488</v>
      </c>
      <c r="GI235" s="41" t="s">
        <v>0</v>
      </c>
    </row>
    <row r="236" spans="1:191" x14ac:dyDescent="0.55000000000000004">
      <c r="A236" s="41" t="s">
        <v>1336</v>
      </c>
      <c r="B236" s="41" t="s">
        <v>462</v>
      </c>
      <c r="C236" s="41" t="s">
        <v>69</v>
      </c>
      <c r="D236" s="25" t="s">
        <v>66</v>
      </c>
      <c r="E236" s="41" t="s">
        <v>1791</v>
      </c>
      <c r="F236" s="41">
        <v>0</v>
      </c>
      <c r="G236" s="25" t="s">
        <v>1749</v>
      </c>
      <c r="H236" s="41">
        <v>0.2616192</v>
      </c>
      <c r="I236" s="41">
        <v>1.2646124999999999</v>
      </c>
      <c r="J236" s="41">
        <v>0.153748</v>
      </c>
      <c r="K236" s="41">
        <v>0</v>
      </c>
      <c r="L236" s="41">
        <v>0</v>
      </c>
      <c r="M236" s="41" t="s">
        <v>463</v>
      </c>
      <c r="N236" s="41" t="s">
        <v>464</v>
      </c>
      <c r="O236" s="41" t="s">
        <v>1791</v>
      </c>
      <c r="P236" s="41" t="s">
        <v>1935</v>
      </c>
      <c r="Q236" s="41" t="s">
        <v>1935</v>
      </c>
      <c r="S236" s="41">
        <v>18.167999999999999</v>
      </c>
      <c r="AB236" s="41">
        <v>1.44</v>
      </c>
      <c r="AC236" s="41">
        <v>0.05</v>
      </c>
      <c r="AH236" s="41">
        <v>16.260000000000002</v>
      </c>
      <c r="AO236" s="81">
        <v>101.169</v>
      </c>
      <c r="AP236" s="7"/>
      <c r="AQ236" s="7"/>
      <c r="AR236" s="7"/>
      <c r="AS236" s="7"/>
      <c r="AT236" s="7"/>
      <c r="AU236" s="7"/>
      <c r="AV236" s="7"/>
      <c r="AW236" s="7"/>
      <c r="AX236" s="7">
        <v>1.25</v>
      </c>
      <c r="AY236" s="7">
        <v>0.06</v>
      </c>
      <c r="AZ236" s="7"/>
      <c r="BA236" s="7"/>
      <c r="BB236" s="7"/>
      <c r="BC236" s="7"/>
      <c r="BD236" s="7">
        <v>19.39</v>
      </c>
      <c r="BE236" s="7"/>
      <c r="BF236" s="7"/>
      <c r="BG236" s="7"/>
      <c r="BK236" s="41">
        <v>12.92</v>
      </c>
      <c r="BL236" s="7"/>
      <c r="BM236" s="7"/>
      <c r="BN236" s="7"/>
      <c r="BO236" s="7"/>
      <c r="BP236" s="7"/>
      <c r="BQ236" s="7"/>
      <c r="BR236" s="7"/>
      <c r="BS236" s="7"/>
      <c r="BT236" s="7">
        <v>1.19</v>
      </c>
      <c r="BU236" s="7">
        <v>0.06</v>
      </c>
      <c r="BV236" s="7"/>
      <c r="BW236" s="7"/>
      <c r="BX236" s="7"/>
      <c r="BY236" s="7"/>
      <c r="BZ236" s="7">
        <v>20.21</v>
      </c>
      <c r="CA236" s="7"/>
      <c r="CB236" s="7"/>
      <c r="CC236" s="7"/>
      <c r="CD236" s="7"/>
      <c r="CG236" s="41">
        <v>0</v>
      </c>
      <c r="DC236" s="41">
        <v>0</v>
      </c>
      <c r="DY236" s="7" t="s">
        <v>1880</v>
      </c>
      <c r="DZ236" s="7">
        <f t="shared" si="155"/>
        <v>1.2702387775316242</v>
      </c>
      <c r="EA236" s="41" t="s">
        <v>465</v>
      </c>
      <c r="EB236" s="41" t="s">
        <v>0</v>
      </c>
      <c r="EC236" s="41">
        <f t="shared" si="193"/>
        <v>0.2616192</v>
      </c>
      <c r="ED236" s="41">
        <f t="shared" si="194"/>
        <v>1.2646124999999999</v>
      </c>
      <c r="EE236" s="41">
        <f t="shared" si="195"/>
        <v>0.153748</v>
      </c>
      <c r="EF236" s="41">
        <f t="shared" si="196"/>
        <v>0</v>
      </c>
      <c r="EG236" s="41">
        <f t="shared" si="197"/>
        <v>0</v>
      </c>
      <c r="EI236" s="5">
        <f t="shared" si="162"/>
        <v>226.86059135393663</v>
      </c>
      <c r="EJ236" s="3">
        <f t="shared" si="156"/>
        <v>30003.901230697593</v>
      </c>
      <c r="EK236" s="3">
        <f t="shared" si="163"/>
        <v>0</v>
      </c>
      <c r="EL236" s="3">
        <f t="shared" si="164"/>
        <v>0</v>
      </c>
      <c r="EM236" s="3">
        <f t="shared" si="165"/>
        <v>0</v>
      </c>
      <c r="EN236" s="3">
        <f t="shared" si="166"/>
        <v>0</v>
      </c>
      <c r="EO236" s="3">
        <f t="shared" si="167"/>
        <v>0</v>
      </c>
      <c r="EP236" s="3">
        <f t="shared" si="168"/>
        <v>0</v>
      </c>
      <c r="EQ236" s="3">
        <f t="shared" si="169"/>
        <v>0</v>
      </c>
      <c r="ER236" s="3">
        <f t="shared" si="170"/>
        <v>0</v>
      </c>
      <c r="ES236" s="3">
        <f t="shared" si="171"/>
        <v>1679.9796999999996</v>
      </c>
      <c r="ET236" s="3">
        <f t="shared" si="172"/>
        <v>77.537399999999991</v>
      </c>
      <c r="EU236" s="3">
        <f t="shared" si="173"/>
        <v>0</v>
      </c>
      <c r="EV236" s="3">
        <f t="shared" si="174"/>
        <v>0</v>
      </c>
      <c r="EW236" s="3">
        <f t="shared" si="175"/>
        <v>0</v>
      </c>
      <c r="EX236" s="3">
        <f t="shared" si="176"/>
        <v>0</v>
      </c>
      <c r="EY236" s="3">
        <f t="shared" si="177"/>
        <v>25181.9179</v>
      </c>
      <c r="EZ236" s="3">
        <f t="shared" si="178"/>
        <v>0</v>
      </c>
      <c r="FA236" s="3">
        <f t="shared" si="179"/>
        <v>0</v>
      </c>
      <c r="FB236" s="3">
        <f t="shared" si="180"/>
        <v>0</v>
      </c>
      <c r="FC236" s="3">
        <f t="shared" si="157"/>
        <v>0</v>
      </c>
      <c r="FD236" s="41">
        <f t="shared" si="181"/>
        <v>0</v>
      </c>
      <c r="FG236" s="3">
        <f t="shared" si="158"/>
        <v>0</v>
      </c>
      <c r="FH236" s="3">
        <f t="shared" si="159"/>
        <v>0</v>
      </c>
      <c r="FI236" s="3">
        <f t="shared" si="182"/>
        <v>0</v>
      </c>
      <c r="FJ236" s="3">
        <f t="shared" si="182"/>
        <v>0</v>
      </c>
      <c r="FK236" s="3">
        <f t="shared" si="192"/>
        <v>0</v>
      </c>
      <c r="FL236" s="3">
        <f t="shared" si="192"/>
        <v>0</v>
      </c>
      <c r="FM236" s="3">
        <f t="shared" si="192"/>
        <v>0</v>
      </c>
      <c r="FN236" s="3">
        <f t="shared" si="192"/>
        <v>0</v>
      </c>
      <c r="FO236" s="3">
        <f t="shared" si="192"/>
        <v>0</v>
      </c>
      <c r="FP236" s="3">
        <f t="shared" si="192"/>
        <v>0</v>
      </c>
      <c r="FQ236" s="3">
        <f t="shared" si="192"/>
        <v>0</v>
      </c>
      <c r="FR236" s="3">
        <f t="shared" si="183"/>
        <v>0</v>
      </c>
      <c r="FS236" s="3">
        <f t="shared" si="183"/>
        <v>0</v>
      </c>
      <c r="FT236" s="3">
        <f t="shared" si="183"/>
        <v>0</v>
      </c>
      <c r="FU236" s="3">
        <f t="shared" si="184"/>
        <v>0</v>
      </c>
      <c r="FV236" s="3">
        <f t="shared" si="184"/>
        <v>0</v>
      </c>
      <c r="FW236" s="3">
        <f t="shared" si="184"/>
        <v>0</v>
      </c>
      <c r="FX236" s="3">
        <f t="shared" si="185"/>
        <v>0</v>
      </c>
      <c r="FY236" s="3">
        <f t="shared" si="186"/>
        <v>0</v>
      </c>
      <c r="FZ236" s="3">
        <f t="shared" si="187"/>
        <v>0</v>
      </c>
      <c r="GA236" s="3">
        <f t="shared" si="188"/>
        <v>0</v>
      </c>
      <c r="GB236" s="41" t="s">
        <v>0</v>
      </c>
      <c r="GC236" s="41">
        <f t="shared" si="160"/>
        <v>132.25699999999998</v>
      </c>
      <c r="GD236" s="4">
        <f t="shared" si="161"/>
        <v>1.2702387775316242</v>
      </c>
      <c r="GE236" s="41">
        <f>GC236*GD236</f>
        <v>167.99796999999998</v>
      </c>
      <c r="GI236" s="41" t="s">
        <v>0</v>
      </c>
    </row>
    <row r="237" spans="1:191" x14ac:dyDescent="0.55000000000000004">
      <c r="A237" s="41" t="s">
        <v>1337</v>
      </c>
      <c r="B237" s="41" t="s">
        <v>462</v>
      </c>
      <c r="C237" s="41" t="s">
        <v>69</v>
      </c>
      <c r="D237" s="25" t="s">
        <v>66</v>
      </c>
      <c r="E237" s="41" t="s">
        <v>1791</v>
      </c>
      <c r="F237" s="41">
        <v>0</v>
      </c>
      <c r="G237" s="25" t="s">
        <v>1749</v>
      </c>
      <c r="H237" s="41">
        <v>0.18727759999999999</v>
      </c>
      <c r="I237" s="41">
        <v>0.67165200000000003</v>
      </c>
      <c r="J237" s="41">
        <v>3.0552000000000003E-2</v>
      </c>
      <c r="K237" s="41">
        <v>0</v>
      </c>
      <c r="L237" s="41">
        <v>0</v>
      </c>
      <c r="M237" s="41" t="s">
        <v>466</v>
      </c>
      <c r="N237" s="41" t="s">
        <v>464</v>
      </c>
      <c r="O237" s="41" t="s">
        <v>1791</v>
      </c>
      <c r="P237" s="41" t="s">
        <v>1935</v>
      </c>
      <c r="S237" s="41">
        <v>14.295999999999999</v>
      </c>
      <c r="AB237" s="41">
        <v>1.31</v>
      </c>
      <c r="AC237" s="41">
        <v>0.05</v>
      </c>
      <c r="AH237" s="41">
        <v>16.420000000000002</v>
      </c>
      <c r="AI237" s="41">
        <v>41.27</v>
      </c>
      <c r="AO237" s="7">
        <v>55.970999999999997</v>
      </c>
      <c r="AP237" s="7"/>
      <c r="AQ237" s="7"/>
      <c r="AR237" s="7"/>
      <c r="AS237" s="7"/>
      <c r="AT237" s="7"/>
      <c r="AU237" s="7"/>
      <c r="AV237" s="7"/>
      <c r="AW237" s="7"/>
      <c r="AX237" s="82">
        <v>1.2</v>
      </c>
      <c r="AY237" s="7">
        <v>0.05</v>
      </c>
      <c r="AZ237" s="7"/>
      <c r="BA237" s="7"/>
      <c r="BB237" s="7"/>
      <c r="BC237" s="7"/>
      <c r="BD237" s="7">
        <v>17.02</v>
      </c>
      <c r="BE237" s="7">
        <v>40.619999999999997</v>
      </c>
      <c r="BF237" s="7"/>
      <c r="BG237" s="7"/>
      <c r="BK237" s="41">
        <v>2.68</v>
      </c>
      <c r="BL237" s="7"/>
      <c r="BM237" s="7"/>
      <c r="BN237" s="7"/>
      <c r="BO237" s="7"/>
      <c r="BP237" s="7"/>
      <c r="BQ237" s="7"/>
      <c r="BR237" s="7"/>
      <c r="BS237" s="7"/>
      <c r="BT237" s="7">
        <v>1.1399999999999999</v>
      </c>
      <c r="BU237" s="7">
        <v>0.06</v>
      </c>
      <c r="BV237" s="7"/>
      <c r="BW237" s="7"/>
      <c r="BX237" s="7"/>
      <c r="BY237" s="7"/>
      <c r="BZ237" s="7">
        <v>22.32</v>
      </c>
      <c r="CA237" s="7">
        <v>35.869999999999997</v>
      </c>
      <c r="CB237" s="7"/>
      <c r="CC237" s="7"/>
      <c r="CD237" s="7"/>
      <c r="CG237" s="41">
        <v>0</v>
      </c>
      <c r="DC237" s="41">
        <v>0</v>
      </c>
      <c r="DY237" s="7" t="s">
        <v>1880</v>
      </c>
      <c r="DZ237" s="7">
        <f t="shared" si="155"/>
        <v>1.2193532290567124</v>
      </c>
      <c r="EA237" s="41" t="s">
        <v>467</v>
      </c>
      <c r="EB237" s="41" t="s">
        <v>0</v>
      </c>
      <c r="EC237" s="41">
        <f t="shared" si="193"/>
        <v>0.18727759999999999</v>
      </c>
      <c r="ED237" s="41">
        <f t="shared" si="194"/>
        <v>0.67165200000000003</v>
      </c>
      <c r="EE237" s="41">
        <f t="shared" si="195"/>
        <v>3.0552000000000003E-2</v>
      </c>
      <c r="EF237" s="41">
        <f t="shared" si="196"/>
        <v>0</v>
      </c>
      <c r="EG237" s="41">
        <f t="shared" si="197"/>
        <v>0</v>
      </c>
      <c r="EI237" s="5">
        <f t="shared" si="162"/>
        <v>216.09123302674544</v>
      </c>
      <c r="EJ237" s="3">
        <f t="shared" si="156"/>
        <v>15763.207175602001</v>
      </c>
      <c r="EK237" s="3">
        <f t="shared" si="163"/>
        <v>0</v>
      </c>
      <c r="EL237" s="3">
        <f t="shared" si="164"/>
        <v>0</v>
      </c>
      <c r="EM237" s="3">
        <f t="shared" si="165"/>
        <v>0</v>
      </c>
      <c r="EN237" s="3">
        <f t="shared" si="166"/>
        <v>0</v>
      </c>
      <c r="EO237" s="3">
        <f t="shared" si="167"/>
        <v>0</v>
      </c>
      <c r="EP237" s="3">
        <f t="shared" si="168"/>
        <v>0</v>
      </c>
      <c r="EQ237" s="3">
        <f t="shared" si="169"/>
        <v>0</v>
      </c>
      <c r="ER237" s="3">
        <f t="shared" si="170"/>
        <v>0</v>
      </c>
      <c r="ES237" s="3">
        <f t="shared" si="171"/>
        <v>889.48160000000007</v>
      </c>
      <c r="ET237" s="3">
        <f t="shared" si="172"/>
        <v>36.741500000000002</v>
      </c>
      <c r="EU237" s="3">
        <f t="shared" si="173"/>
        <v>0</v>
      </c>
      <c r="EV237" s="3">
        <f t="shared" si="174"/>
        <v>0</v>
      </c>
      <c r="EW237" s="3">
        <f t="shared" si="175"/>
        <v>0</v>
      </c>
      <c r="EX237" s="3">
        <f t="shared" si="176"/>
        <v>0</v>
      </c>
      <c r="EY237" s="3">
        <f t="shared" si="177"/>
        <v>12471.843400000002</v>
      </c>
      <c r="EZ237" s="3">
        <f t="shared" si="178"/>
        <v>29596.695400000004</v>
      </c>
      <c r="FA237" s="3">
        <f t="shared" si="179"/>
        <v>0</v>
      </c>
      <c r="FB237" s="3">
        <f t="shared" si="180"/>
        <v>0</v>
      </c>
      <c r="FC237" s="3">
        <f t="shared" si="157"/>
        <v>0</v>
      </c>
      <c r="FD237" s="41">
        <f t="shared" si="181"/>
        <v>0</v>
      </c>
      <c r="FG237" s="3">
        <f t="shared" si="158"/>
        <v>0</v>
      </c>
      <c r="FH237" s="3">
        <f t="shared" si="159"/>
        <v>0</v>
      </c>
      <c r="FI237" s="3">
        <f t="shared" si="182"/>
        <v>0</v>
      </c>
      <c r="FJ237" s="3">
        <f t="shared" si="182"/>
        <v>0</v>
      </c>
      <c r="FK237" s="3">
        <f t="shared" si="192"/>
        <v>0</v>
      </c>
      <c r="FL237" s="3">
        <f t="shared" si="192"/>
        <v>0</v>
      </c>
      <c r="FM237" s="3">
        <f t="shared" si="192"/>
        <v>0</v>
      </c>
      <c r="FN237" s="3">
        <f t="shared" si="192"/>
        <v>0</v>
      </c>
      <c r="FO237" s="3">
        <f t="shared" si="192"/>
        <v>0</v>
      </c>
      <c r="FP237" s="3">
        <f t="shared" si="192"/>
        <v>0</v>
      </c>
      <c r="FQ237" s="3">
        <f t="shared" si="192"/>
        <v>0</v>
      </c>
      <c r="FR237" s="3">
        <f t="shared" si="183"/>
        <v>0</v>
      </c>
      <c r="FS237" s="3">
        <f t="shared" si="183"/>
        <v>0</v>
      </c>
      <c r="FT237" s="3">
        <f t="shared" si="183"/>
        <v>0</v>
      </c>
      <c r="FU237" s="3">
        <f t="shared" si="184"/>
        <v>0</v>
      </c>
      <c r="FV237" s="3">
        <f t="shared" si="184"/>
        <v>0</v>
      </c>
      <c r="FW237" s="3">
        <f t="shared" si="184"/>
        <v>0</v>
      </c>
      <c r="FX237" s="3">
        <f t="shared" si="185"/>
        <v>0</v>
      </c>
      <c r="FY237" s="3">
        <f t="shared" si="186"/>
        <v>0</v>
      </c>
      <c r="FZ237" s="3">
        <f t="shared" si="187"/>
        <v>0</v>
      </c>
      <c r="GA237" s="3">
        <f t="shared" si="188"/>
        <v>0</v>
      </c>
      <c r="GB237" s="41" t="s">
        <v>0</v>
      </c>
      <c r="GC237" s="41">
        <f t="shared" si="160"/>
        <v>72.947000000000003</v>
      </c>
      <c r="GD237" s="4">
        <f t="shared" si="161"/>
        <v>1.2193532290567124</v>
      </c>
      <c r="GE237" s="41">
        <f>GC237*GD237</f>
        <v>88.948160000000001</v>
      </c>
      <c r="GI237" s="41" t="s">
        <v>0</v>
      </c>
    </row>
    <row r="238" spans="1:191" x14ac:dyDescent="0.55000000000000004">
      <c r="A238" s="41" t="s">
        <v>1338</v>
      </c>
      <c r="B238" s="41" t="s">
        <v>462</v>
      </c>
      <c r="C238" s="41" t="s">
        <v>61</v>
      </c>
      <c r="D238" s="25" t="s">
        <v>66</v>
      </c>
      <c r="E238" s="41" t="s">
        <v>1791</v>
      </c>
      <c r="F238" s="41">
        <v>0</v>
      </c>
      <c r="G238" s="25" t="s">
        <v>1749</v>
      </c>
      <c r="H238" s="41">
        <v>1.00762</v>
      </c>
      <c r="I238" s="41">
        <v>0.73277999999999988</v>
      </c>
      <c r="J238" s="41">
        <v>0</v>
      </c>
      <c r="K238" s="41">
        <v>1.00762</v>
      </c>
      <c r="L238" s="41">
        <v>0.73277999999999988</v>
      </c>
      <c r="M238" s="41" t="s">
        <v>482</v>
      </c>
      <c r="N238" s="41" t="s">
        <v>351</v>
      </c>
      <c r="O238" s="41" t="s">
        <v>1791</v>
      </c>
      <c r="P238" s="41" t="s">
        <v>1935</v>
      </c>
      <c r="Q238" s="41" t="s">
        <v>1935</v>
      </c>
      <c r="S238" s="41">
        <v>60.7</v>
      </c>
      <c r="AB238" s="41">
        <v>1.66</v>
      </c>
      <c r="AO238" s="7">
        <v>53.1</v>
      </c>
      <c r="AP238" s="7"/>
      <c r="AQ238" s="7"/>
      <c r="AR238" s="7"/>
      <c r="AS238" s="7"/>
      <c r="AT238" s="7"/>
      <c r="AU238" s="7"/>
      <c r="AV238" s="7"/>
      <c r="AW238" s="7"/>
      <c r="AX238" s="7">
        <v>1.38</v>
      </c>
      <c r="AY238" s="7"/>
      <c r="AZ238" s="7"/>
      <c r="BA238" s="7"/>
      <c r="BB238" s="7"/>
      <c r="BC238" s="7"/>
      <c r="BD238" s="7"/>
      <c r="BE238" s="7"/>
      <c r="BF238" s="7"/>
      <c r="BG238" s="7"/>
      <c r="BK238" s="41">
        <v>0</v>
      </c>
      <c r="BL238" s="7"/>
      <c r="BM238" s="7"/>
      <c r="BN238" s="7"/>
      <c r="BO238" s="7"/>
      <c r="BP238" s="7"/>
      <c r="BQ238" s="7"/>
      <c r="BR238" s="7"/>
      <c r="BS238" s="7"/>
      <c r="BT238" s="7"/>
      <c r="BU238" s="7"/>
      <c r="BV238" s="7"/>
      <c r="BW238" s="7"/>
      <c r="BX238" s="7"/>
      <c r="BY238" s="7"/>
      <c r="BZ238" s="7"/>
      <c r="CA238" s="7"/>
      <c r="CB238" s="7"/>
      <c r="CC238" s="7"/>
      <c r="CD238" s="7"/>
      <c r="CG238" s="41">
        <v>60.7</v>
      </c>
      <c r="CP238" s="41">
        <v>1.66</v>
      </c>
      <c r="DC238" s="41">
        <v>53.1</v>
      </c>
      <c r="DL238" s="41">
        <v>1.38</v>
      </c>
      <c r="DY238" s="7" t="s">
        <v>1880</v>
      </c>
      <c r="DZ238" s="7">
        <f t="shared" si="155"/>
        <v>1.5293497363796131</v>
      </c>
      <c r="EA238" s="41" t="s">
        <v>483</v>
      </c>
      <c r="EB238" s="41" t="s">
        <v>0</v>
      </c>
      <c r="EC238" s="41">
        <f t="shared" si="193"/>
        <v>1.00762</v>
      </c>
      <c r="ED238" s="41">
        <f t="shared" si="194"/>
        <v>0.73277999999999988</v>
      </c>
      <c r="EE238" s="41">
        <f t="shared" si="195"/>
        <v>0</v>
      </c>
      <c r="EF238" s="41">
        <f t="shared" si="196"/>
        <v>1.00762</v>
      </c>
      <c r="EG238" s="41">
        <f t="shared" si="197"/>
        <v>0.73277999999999988</v>
      </c>
      <c r="EI238" s="5">
        <f t="shared" si="162"/>
        <v>200.55892442882251</v>
      </c>
      <c r="EJ238" s="3">
        <f t="shared" si="156"/>
        <v>22823.605600000003</v>
      </c>
      <c r="EK238" s="3">
        <f t="shared" si="163"/>
        <v>0</v>
      </c>
      <c r="EL238" s="3">
        <f t="shared" si="164"/>
        <v>0</v>
      </c>
      <c r="EM238" s="3">
        <f t="shared" si="165"/>
        <v>0</v>
      </c>
      <c r="EN238" s="3">
        <f t="shared" si="166"/>
        <v>0</v>
      </c>
      <c r="EO238" s="3">
        <f t="shared" si="167"/>
        <v>0</v>
      </c>
      <c r="EP238" s="3">
        <f t="shared" si="168"/>
        <v>0</v>
      </c>
      <c r="EQ238" s="3">
        <f t="shared" si="169"/>
        <v>0</v>
      </c>
      <c r="ER238" s="3">
        <f t="shared" si="170"/>
        <v>0</v>
      </c>
      <c r="ES238" s="3">
        <f t="shared" si="171"/>
        <v>1740.4</v>
      </c>
      <c r="ET238" s="3">
        <f t="shared" si="172"/>
        <v>0</v>
      </c>
      <c r="EU238" s="3">
        <f t="shared" si="173"/>
        <v>0</v>
      </c>
      <c r="EV238" s="3">
        <f t="shared" si="174"/>
        <v>0</v>
      </c>
      <c r="EW238" s="3">
        <f t="shared" si="175"/>
        <v>0</v>
      </c>
      <c r="EX238" s="3">
        <f t="shared" si="176"/>
        <v>0</v>
      </c>
      <c r="EY238" s="3">
        <f t="shared" si="177"/>
        <v>0</v>
      </c>
      <c r="EZ238" s="3">
        <f t="shared" si="178"/>
        <v>0</v>
      </c>
      <c r="FA238" s="3">
        <f t="shared" si="179"/>
        <v>0</v>
      </c>
      <c r="FB238" s="3">
        <f t="shared" si="180"/>
        <v>0</v>
      </c>
      <c r="FC238" s="3">
        <f t="shared" si="157"/>
        <v>0</v>
      </c>
      <c r="FD238" s="41">
        <f t="shared" si="181"/>
        <v>0</v>
      </c>
      <c r="FF238" s="5">
        <f>FG238/(CG238+DC238)</f>
        <v>200.55892442882251</v>
      </c>
      <c r="FG238" s="3">
        <f t="shared" si="158"/>
        <v>22823.605600000003</v>
      </c>
      <c r="FH238" s="3">
        <f t="shared" si="159"/>
        <v>0</v>
      </c>
      <c r="FI238" s="3">
        <f t="shared" si="182"/>
        <v>0</v>
      </c>
      <c r="FJ238" s="3">
        <f t="shared" si="182"/>
        <v>0</v>
      </c>
      <c r="FK238" s="3">
        <f t="shared" si="192"/>
        <v>0</v>
      </c>
      <c r="FL238" s="3">
        <f t="shared" si="192"/>
        <v>0</v>
      </c>
      <c r="FM238" s="3">
        <f t="shared" si="192"/>
        <v>0</v>
      </c>
      <c r="FN238" s="3">
        <f t="shared" si="192"/>
        <v>0</v>
      </c>
      <c r="FO238" s="3">
        <f t="shared" si="192"/>
        <v>0</v>
      </c>
      <c r="FP238" s="3">
        <f t="shared" si="192"/>
        <v>1740.4</v>
      </c>
      <c r="FQ238" s="3">
        <f t="shared" si="192"/>
        <v>0</v>
      </c>
      <c r="FR238" s="3">
        <f t="shared" si="183"/>
        <v>0</v>
      </c>
      <c r="FS238" s="3">
        <f t="shared" si="183"/>
        <v>0</v>
      </c>
      <c r="FT238" s="3">
        <f t="shared" si="183"/>
        <v>0</v>
      </c>
      <c r="FU238" s="3">
        <f t="shared" si="184"/>
        <v>0</v>
      </c>
      <c r="FV238" s="3">
        <f t="shared" si="184"/>
        <v>0</v>
      </c>
      <c r="FW238" s="3">
        <f t="shared" si="184"/>
        <v>0</v>
      </c>
      <c r="FX238" s="3">
        <f t="shared" si="185"/>
        <v>0</v>
      </c>
      <c r="FY238" s="3">
        <f t="shared" si="186"/>
        <v>0</v>
      </c>
      <c r="FZ238" s="3">
        <f t="shared" si="187"/>
        <v>0</v>
      </c>
      <c r="GA238" s="3">
        <f t="shared" si="188"/>
        <v>0</v>
      </c>
      <c r="GB238" s="41" t="s">
        <v>0</v>
      </c>
      <c r="GC238" s="41">
        <f t="shared" si="160"/>
        <v>113.80000000000001</v>
      </c>
      <c r="GD238" s="4">
        <f t="shared" si="161"/>
        <v>1.5293497363796131</v>
      </c>
      <c r="GE238" s="41">
        <f t="shared" si="191"/>
        <v>174.04</v>
      </c>
      <c r="GF238" s="41">
        <f>CG238+DC238</f>
        <v>113.80000000000001</v>
      </c>
      <c r="GG238" s="4">
        <f>(CG238*CP238+DC238*DL238)/GF238</f>
        <v>1.5293497363796131</v>
      </c>
      <c r="GH238" s="41">
        <f t="shared" ref="GH238:GH241" si="198">GF238*GG238</f>
        <v>174.04</v>
      </c>
      <c r="GI238" s="41" t="s">
        <v>0</v>
      </c>
    </row>
    <row r="239" spans="1:191" x14ac:dyDescent="0.55000000000000004">
      <c r="A239" s="41" t="s">
        <v>1339</v>
      </c>
      <c r="B239" s="41" t="s">
        <v>462</v>
      </c>
      <c r="C239" s="41" t="s">
        <v>69</v>
      </c>
      <c r="D239" s="25" t="s">
        <v>66</v>
      </c>
      <c r="E239" s="41" t="s">
        <v>1791</v>
      </c>
      <c r="F239" s="41">
        <v>0</v>
      </c>
      <c r="G239" s="25" t="s">
        <v>1749</v>
      </c>
      <c r="H239" s="41">
        <v>1.7817599999999998</v>
      </c>
      <c r="I239" s="41">
        <v>6.7760000000000001E-2</v>
      </c>
      <c r="J239" s="41">
        <v>3.3059999999999999E-2</v>
      </c>
      <c r="K239" s="41">
        <v>0</v>
      </c>
      <c r="L239" s="41">
        <v>0</v>
      </c>
      <c r="M239" s="41" t="s">
        <v>484</v>
      </c>
      <c r="N239" s="41" t="s">
        <v>464</v>
      </c>
      <c r="O239" s="41" t="s">
        <v>1791</v>
      </c>
      <c r="P239" s="41" t="s">
        <v>1938</v>
      </c>
      <c r="Q239" s="41" t="s">
        <v>1948</v>
      </c>
      <c r="S239" s="41">
        <v>185.6</v>
      </c>
      <c r="AB239" s="41">
        <v>0.96</v>
      </c>
      <c r="AC239" s="41">
        <v>0.05</v>
      </c>
      <c r="AH239" s="4">
        <f>31.53*(2*55.85/(2*55.85+3*16.001))</f>
        <v>22.052816791168606</v>
      </c>
      <c r="AO239" s="7">
        <v>7.7</v>
      </c>
      <c r="AP239" s="7"/>
      <c r="AQ239" s="7"/>
      <c r="AR239" s="7"/>
      <c r="AS239" s="7"/>
      <c r="AT239" s="7"/>
      <c r="AU239" s="7"/>
      <c r="AV239" s="7"/>
      <c r="AW239" s="7"/>
      <c r="AX239" s="7">
        <v>0.88</v>
      </c>
      <c r="AY239" s="7">
        <v>0.06</v>
      </c>
      <c r="AZ239" s="7"/>
      <c r="BA239" s="7"/>
      <c r="BB239" s="7"/>
      <c r="BC239" s="7"/>
      <c r="BD239" s="82">
        <f>27.15*(2*55.85/(2*55.85+3*16.001))</f>
        <v>18.989342717419209</v>
      </c>
      <c r="BE239" s="7"/>
      <c r="BF239" s="7"/>
      <c r="BG239" s="7"/>
      <c r="BK239" s="41">
        <v>3.8</v>
      </c>
      <c r="BL239" s="7"/>
      <c r="BM239" s="7"/>
      <c r="BN239" s="7"/>
      <c r="BO239" s="7"/>
      <c r="BP239" s="7"/>
      <c r="BQ239" s="7"/>
      <c r="BR239" s="7"/>
      <c r="BS239" s="7"/>
      <c r="BT239" s="7">
        <v>0.87</v>
      </c>
      <c r="BU239" s="7">
        <v>0.04</v>
      </c>
      <c r="BV239" s="7"/>
      <c r="BW239" s="7"/>
      <c r="BX239" s="7"/>
      <c r="BY239" s="7"/>
      <c r="BZ239" s="82">
        <f>31.53*(2*55.85/(2*55.85+3*16.001))</f>
        <v>22.052816791168606</v>
      </c>
      <c r="CA239" s="7"/>
      <c r="CB239" s="7"/>
      <c r="CC239" s="7"/>
      <c r="CD239" s="7"/>
      <c r="CG239" s="41">
        <v>0</v>
      </c>
      <c r="DC239" s="41">
        <v>0</v>
      </c>
      <c r="DY239" s="7" t="s">
        <v>1880</v>
      </c>
      <c r="DZ239" s="7">
        <f t="shared" si="155"/>
        <v>0.9551395230847286</v>
      </c>
      <c r="EA239" s="41" t="s">
        <v>485</v>
      </c>
      <c r="EB239" s="41" t="s">
        <v>0</v>
      </c>
      <c r="EC239" s="41">
        <f t="shared" si="193"/>
        <v>1.7817599999999998</v>
      </c>
      <c r="ED239" s="41">
        <f t="shared" si="194"/>
        <v>6.7760000000000001E-2</v>
      </c>
      <c r="EE239" s="41">
        <f t="shared" si="195"/>
        <v>3.3059999999999999E-2</v>
      </c>
      <c r="EF239" s="41">
        <f t="shared" si="196"/>
        <v>0</v>
      </c>
      <c r="EG239" s="41">
        <f t="shared" si="197"/>
        <v>0</v>
      </c>
      <c r="EI239" s="5">
        <f t="shared" si="162"/>
        <v>182.10826871126054</v>
      </c>
      <c r="EJ239" s="3">
        <f t="shared" si="156"/>
        <v>35893.539762989451</v>
      </c>
      <c r="EK239" s="3">
        <f t="shared" si="163"/>
        <v>0</v>
      </c>
      <c r="EL239" s="3">
        <f t="shared" si="164"/>
        <v>0</v>
      </c>
      <c r="EM239" s="3">
        <f t="shared" si="165"/>
        <v>0</v>
      </c>
      <c r="EN239" s="3">
        <f t="shared" si="166"/>
        <v>0</v>
      </c>
      <c r="EO239" s="3">
        <f t="shared" si="167"/>
        <v>0</v>
      </c>
      <c r="EP239" s="3">
        <f t="shared" si="168"/>
        <v>0</v>
      </c>
      <c r="EQ239" s="3">
        <f t="shared" si="169"/>
        <v>0</v>
      </c>
      <c r="ER239" s="3">
        <f t="shared" si="170"/>
        <v>0</v>
      </c>
      <c r="ES239" s="3">
        <f t="shared" si="171"/>
        <v>1882.58</v>
      </c>
      <c r="ET239" s="3">
        <f t="shared" si="172"/>
        <v>98.939999999999984</v>
      </c>
      <c r="EU239" s="3">
        <f t="shared" si="173"/>
        <v>0</v>
      </c>
      <c r="EV239" s="3">
        <f t="shared" si="174"/>
        <v>0</v>
      </c>
      <c r="EW239" s="3">
        <f t="shared" si="175"/>
        <v>0</v>
      </c>
      <c r="EX239" s="3">
        <f t="shared" si="176"/>
        <v>0</v>
      </c>
      <c r="EY239" s="3">
        <f t="shared" si="177"/>
        <v>43230.214391714617</v>
      </c>
      <c r="EZ239" s="3">
        <f t="shared" si="178"/>
        <v>0</v>
      </c>
      <c r="FA239" s="3">
        <f t="shared" si="179"/>
        <v>0</v>
      </c>
      <c r="FB239" s="3">
        <f t="shared" si="180"/>
        <v>0</v>
      </c>
      <c r="FC239" s="3">
        <f t="shared" si="157"/>
        <v>0</v>
      </c>
      <c r="FD239" s="41">
        <f t="shared" si="181"/>
        <v>0</v>
      </c>
      <c r="FG239" s="3">
        <f t="shared" si="158"/>
        <v>0</v>
      </c>
      <c r="FH239" s="3">
        <f t="shared" si="159"/>
        <v>0</v>
      </c>
      <c r="FI239" s="3">
        <f t="shared" si="182"/>
        <v>0</v>
      </c>
      <c r="FJ239" s="3">
        <f t="shared" si="182"/>
        <v>0</v>
      </c>
      <c r="FK239" s="3">
        <f t="shared" si="192"/>
        <v>0</v>
      </c>
      <c r="FL239" s="3">
        <f t="shared" si="192"/>
        <v>0</v>
      </c>
      <c r="FM239" s="3">
        <f t="shared" si="192"/>
        <v>0</v>
      </c>
      <c r="FN239" s="3">
        <f t="shared" si="192"/>
        <v>0</v>
      </c>
      <c r="FO239" s="3">
        <f t="shared" si="192"/>
        <v>0</v>
      </c>
      <c r="FP239" s="3">
        <f t="shared" si="192"/>
        <v>0</v>
      </c>
      <c r="FQ239" s="3">
        <f t="shared" si="192"/>
        <v>0</v>
      </c>
      <c r="FR239" s="3">
        <f t="shared" si="183"/>
        <v>0</v>
      </c>
      <c r="FS239" s="3">
        <f t="shared" si="183"/>
        <v>0</v>
      </c>
      <c r="FT239" s="3">
        <f t="shared" si="183"/>
        <v>0</v>
      </c>
      <c r="FU239" s="3">
        <f t="shared" si="184"/>
        <v>0</v>
      </c>
      <c r="FV239" s="3">
        <f t="shared" si="184"/>
        <v>0</v>
      </c>
      <c r="FW239" s="3">
        <f t="shared" si="184"/>
        <v>0</v>
      </c>
      <c r="FX239" s="3">
        <f t="shared" si="185"/>
        <v>0</v>
      </c>
      <c r="FY239" s="3">
        <f t="shared" si="186"/>
        <v>0</v>
      </c>
      <c r="FZ239" s="3">
        <f t="shared" si="187"/>
        <v>0</v>
      </c>
      <c r="GA239" s="3">
        <f t="shared" si="188"/>
        <v>0</v>
      </c>
      <c r="GB239" s="41" t="s">
        <v>0</v>
      </c>
      <c r="GC239" s="41">
        <f t="shared" si="160"/>
        <v>197.1</v>
      </c>
      <c r="GD239" s="4">
        <f t="shared" si="161"/>
        <v>0.9551395230847286</v>
      </c>
      <c r="GE239" s="41">
        <f t="shared" si="191"/>
        <v>188.25800000000001</v>
      </c>
      <c r="GI239" s="41" t="s">
        <v>0</v>
      </c>
    </row>
    <row r="240" spans="1:191" x14ac:dyDescent="0.55000000000000004">
      <c r="A240" s="41" t="s">
        <v>1340</v>
      </c>
      <c r="B240" s="41" t="s">
        <v>462</v>
      </c>
      <c r="C240" s="41" t="s">
        <v>61</v>
      </c>
      <c r="D240" s="25" t="s">
        <v>66</v>
      </c>
      <c r="E240" s="41" t="s">
        <v>1791</v>
      </c>
      <c r="F240" s="41">
        <v>0</v>
      </c>
      <c r="G240" s="25" t="s">
        <v>1749</v>
      </c>
      <c r="H240" s="41">
        <v>0.20327999999999999</v>
      </c>
      <c r="I240" s="41">
        <v>0.61551999999999996</v>
      </c>
      <c r="J240" s="41">
        <v>0.22204999999999997</v>
      </c>
      <c r="K240" s="41">
        <v>0.19738</v>
      </c>
      <c r="L240" s="41">
        <v>0.48387000000000002</v>
      </c>
      <c r="M240" s="41" t="s">
        <v>486</v>
      </c>
      <c r="N240" s="41" t="s">
        <v>487</v>
      </c>
      <c r="O240" s="41" t="s">
        <v>1791</v>
      </c>
      <c r="P240" s="41" t="s">
        <v>1949</v>
      </c>
      <c r="Q240" s="41" t="s">
        <v>1949</v>
      </c>
      <c r="S240" s="41">
        <f>13.9+0.5</f>
        <v>14.4</v>
      </c>
      <c r="AB240" s="4">
        <f>(1.42*13.9+1.18*0.5)/S240</f>
        <v>1.4116666666666666</v>
      </c>
      <c r="AO240" s="7">
        <f>38.1+7.5+4</f>
        <v>49.6</v>
      </c>
      <c r="AP240" s="7"/>
      <c r="AQ240" s="7"/>
      <c r="AR240" s="7"/>
      <c r="AS240" s="7"/>
      <c r="AT240" s="7"/>
      <c r="AU240" s="7"/>
      <c r="AV240" s="7"/>
      <c r="AW240" s="7"/>
      <c r="AX240" s="82">
        <f>(1.27*38.1+1.11*7.5+1.21*4)/AO240</f>
        <v>1.2409677419354839</v>
      </c>
      <c r="AY240" s="7"/>
      <c r="AZ240" s="7"/>
      <c r="BA240" s="7"/>
      <c r="BB240" s="7"/>
      <c r="BC240" s="7"/>
      <c r="BD240" s="7"/>
      <c r="BE240" s="7"/>
      <c r="BF240" s="7"/>
      <c r="BG240" s="7"/>
      <c r="BK240" s="41">
        <f>9.2+8.3</f>
        <v>17.5</v>
      </c>
      <c r="BL240" s="7"/>
      <c r="BM240" s="7"/>
      <c r="BN240" s="7"/>
      <c r="BO240" s="7"/>
      <c r="BP240" s="7"/>
      <c r="BQ240" s="7"/>
      <c r="BR240" s="7"/>
      <c r="BS240" s="7"/>
      <c r="BT240" s="82">
        <f>(1.34*9.2+1.19*8.3)/BK240</f>
        <v>1.2688571428571427</v>
      </c>
      <c r="BU240" s="7"/>
      <c r="BV240" s="7"/>
      <c r="BW240" s="7"/>
      <c r="BX240" s="7"/>
      <c r="BY240" s="7"/>
      <c r="BZ240" s="7"/>
      <c r="CA240" s="7"/>
      <c r="CB240" s="7"/>
      <c r="CC240" s="7"/>
      <c r="CD240" s="7"/>
      <c r="CG240" s="41">
        <v>13.9</v>
      </c>
      <c r="CP240" s="41">
        <v>1.42</v>
      </c>
      <c r="DC240" s="41">
        <v>38.1</v>
      </c>
      <c r="DL240" s="41">
        <v>1.27</v>
      </c>
      <c r="DY240" s="7" t="s">
        <v>1880</v>
      </c>
      <c r="DZ240" s="7">
        <f t="shared" si="155"/>
        <v>1.2771165644171778</v>
      </c>
      <c r="EA240" s="41" t="s">
        <v>68</v>
      </c>
      <c r="EB240" s="41" t="s">
        <v>0</v>
      </c>
      <c r="EC240" s="41">
        <f t="shared" si="193"/>
        <v>0.20327999999999999</v>
      </c>
      <c r="ED240" s="41">
        <f t="shared" si="194"/>
        <v>0.61551999999999996</v>
      </c>
      <c r="EE240" s="41">
        <f t="shared" si="195"/>
        <v>0.22204999999999997</v>
      </c>
      <c r="EF240" s="41">
        <f t="shared" si="196"/>
        <v>0.19738</v>
      </c>
      <c r="EG240" s="41">
        <f t="shared" si="197"/>
        <v>0.48387000000000002</v>
      </c>
      <c r="EI240" s="5">
        <f t="shared" si="162"/>
        <v>167.48106625766872</v>
      </c>
      <c r="EJ240" s="3">
        <f t="shared" si="156"/>
        <v>13649.706899999999</v>
      </c>
      <c r="EK240" s="3">
        <f t="shared" si="163"/>
        <v>0</v>
      </c>
      <c r="EL240" s="3">
        <f t="shared" si="164"/>
        <v>0</v>
      </c>
      <c r="EM240" s="3">
        <f t="shared" si="165"/>
        <v>0</v>
      </c>
      <c r="EN240" s="3">
        <f t="shared" si="166"/>
        <v>0</v>
      </c>
      <c r="EO240" s="3">
        <f t="shared" si="167"/>
        <v>0</v>
      </c>
      <c r="EP240" s="3">
        <f t="shared" si="168"/>
        <v>0</v>
      </c>
      <c r="EQ240" s="3">
        <f t="shared" si="169"/>
        <v>0</v>
      </c>
      <c r="ER240" s="3">
        <f t="shared" si="170"/>
        <v>0</v>
      </c>
      <c r="ES240" s="3">
        <f t="shared" si="171"/>
        <v>1040.8499999999999</v>
      </c>
      <c r="ET240" s="3">
        <f t="shared" si="172"/>
        <v>0</v>
      </c>
      <c r="EU240" s="3">
        <f t="shared" si="173"/>
        <v>0</v>
      </c>
      <c r="EV240" s="3">
        <f t="shared" si="174"/>
        <v>0</v>
      </c>
      <c r="EW240" s="3">
        <f t="shared" si="175"/>
        <v>0</v>
      </c>
      <c r="EX240" s="3">
        <f t="shared" si="176"/>
        <v>0</v>
      </c>
      <c r="EY240" s="3">
        <f t="shared" si="177"/>
        <v>0</v>
      </c>
      <c r="EZ240" s="3">
        <f t="shared" si="178"/>
        <v>0</v>
      </c>
      <c r="FA240" s="3">
        <f t="shared" si="179"/>
        <v>0</v>
      </c>
      <c r="FB240" s="3">
        <f t="shared" si="180"/>
        <v>0</v>
      </c>
      <c r="FC240" s="3">
        <f t="shared" si="157"/>
        <v>0</v>
      </c>
      <c r="FD240" s="41">
        <f t="shared" si="181"/>
        <v>0</v>
      </c>
      <c r="FF240" s="5">
        <f t="shared" ref="FF240:FF241" si="199">FG240/(CG240+DC240)</f>
        <v>171.80600961538462</v>
      </c>
      <c r="FG240" s="3">
        <f t="shared" si="158"/>
        <v>8933.9125000000004</v>
      </c>
      <c r="FH240" s="3">
        <f t="shared" si="159"/>
        <v>0</v>
      </c>
      <c r="FI240" s="3">
        <f t="shared" si="182"/>
        <v>0</v>
      </c>
      <c r="FJ240" s="3">
        <f t="shared" si="182"/>
        <v>0</v>
      </c>
      <c r="FK240" s="3">
        <f t="shared" si="192"/>
        <v>0</v>
      </c>
      <c r="FL240" s="3">
        <f t="shared" si="192"/>
        <v>0</v>
      </c>
      <c r="FM240" s="3">
        <f t="shared" si="192"/>
        <v>0</v>
      </c>
      <c r="FN240" s="3">
        <f t="shared" si="192"/>
        <v>0</v>
      </c>
      <c r="FO240" s="3">
        <f t="shared" si="192"/>
        <v>0</v>
      </c>
      <c r="FP240" s="3">
        <f t="shared" si="192"/>
        <v>681.25</v>
      </c>
      <c r="FQ240" s="3">
        <f t="shared" si="192"/>
        <v>0</v>
      </c>
      <c r="FR240" s="3">
        <f t="shared" si="183"/>
        <v>0</v>
      </c>
      <c r="FS240" s="3">
        <f t="shared" si="183"/>
        <v>0</v>
      </c>
      <c r="FT240" s="3">
        <f t="shared" si="183"/>
        <v>0</v>
      </c>
      <c r="FU240" s="3">
        <f t="shared" si="184"/>
        <v>0</v>
      </c>
      <c r="FV240" s="3">
        <f t="shared" si="184"/>
        <v>0</v>
      </c>
      <c r="FW240" s="3">
        <f t="shared" si="184"/>
        <v>0</v>
      </c>
      <c r="FX240" s="3">
        <f t="shared" si="185"/>
        <v>0</v>
      </c>
      <c r="FY240" s="3">
        <f t="shared" si="186"/>
        <v>0</v>
      </c>
      <c r="FZ240" s="3">
        <f t="shared" si="187"/>
        <v>0</v>
      </c>
      <c r="GA240" s="3">
        <f t="shared" si="188"/>
        <v>0</v>
      </c>
      <c r="GB240" s="41" t="s">
        <v>0</v>
      </c>
      <c r="GC240" s="41">
        <f t="shared" si="160"/>
        <v>81.5</v>
      </c>
      <c r="GD240" s="4">
        <f t="shared" si="161"/>
        <v>1.2771165644171778</v>
      </c>
      <c r="GE240" s="41">
        <f t="shared" si="191"/>
        <v>104.08499999999999</v>
      </c>
      <c r="GF240" s="41">
        <f>CG240+DC240</f>
        <v>52</v>
      </c>
      <c r="GG240" s="4">
        <f>(CG240*CP240+DC240*DL240)/GF240</f>
        <v>1.3100961538461537</v>
      </c>
      <c r="GH240" s="41">
        <f t="shared" si="198"/>
        <v>68.125</v>
      </c>
      <c r="GI240" s="41" t="s">
        <v>0</v>
      </c>
    </row>
    <row r="241" spans="1:191" x14ac:dyDescent="0.55000000000000004">
      <c r="A241" s="41" t="s">
        <v>1341</v>
      </c>
      <c r="B241" s="41" t="s">
        <v>462</v>
      </c>
      <c r="C241" s="41" t="s">
        <v>65</v>
      </c>
      <c r="D241" s="25" t="s">
        <v>66</v>
      </c>
      <c r="E241" s="41" t="s">
        <v>1791</v>
      </c>
      <c r="F241" s="41">
        <v>0</v>
      </c>
      <c r="G241" s="25" t="s">
        <v>1749</v>
      </c>
      <c r="H241" s="41">
        <v>0</v>
      </c>
      <c r="I241" s="41">
        <v>0.1249</v>
      </c>
      <c r="J241" s="41">
        <v>6.4129999999999993E-2</v>
      </c>
      <c r="K241" s="41">
        <v>0</v>
      </c>
      <c r="L241" s="41">
        <v>0.10458000000000001</v>
      </c>
      <c r="M241" s="41" t="s">
        <v>488</v>
      </c>
      <c r="N241" s="41" t="s">
        <v>487</v>
      </c>
      <c r="O241" s="41" t="s">
        <v>1791</v>
      </c>
      <c r="P241" s="41" t="s">
        <v>1950</v>
      </c>
      <c r="Q241" s="41" t="s">
        <v>1950</v>
      </c>
      <c r="S241" s="41">
        <v>0</v>
      </c>
      <c r="AO241" s="7">
        <f>8.3+1.6</f>
        <v>9.9</v>
      </c>
      <c r="AP241" s="7"/>
      <c r="AQ241" s="7"/>
      <c r="AR241" s="7"/>
      <c r="AS241" s="7"/>
      <c r="AT241" s="7"/>
      <c r="AU241" s="7"/>
      <c r="AV241" s="7"/>
      <c r="AW241" s="7"/>
      <c r="AX241" s="82">
        <f>(1.26*8.3+1.27*1.6)/AO241</f>
        <v>1.2616161616161616</v>
      </c>
      <c r="AY241" s="7"/>
      <c r="AZ241" s="7"/>
      <c r="BA241" s="7"/>
      <c r="BB241" s="7"/>
      <c r="BC241" s="7"/>
      <c r="BD241" s="7"/>
      <c r="BE241" s="7"/>
      <c r="BF241" s="7"/>
      <c r="BG241" s="7"/>
      <c r="BK241" s="41">
        <v>5.3</v>
      </c>
      <c r="BL241" s="7"/>
      <c r="BM241" s="7"/>
      <c r="BN241" s="7"/>
      <c r="BO241" s="7"/>
      <c r="BP241" s="7"/>
      <c r="BQ241" s="7"/>
      <c r="BR241" s="7"/>
      <c r="BS241" s="7"/>
      <c r="BT241" s="7">
        <v>1.21</v>
      </c>
      <c r="BU241" s="7"/>
      <c r="BV241" s="7"/>
      <c r="BW241" s="7"/>
      <c r="BX241" s="7"/>
      <c r="BY241" s="7"/>
      <c r="BZ241" s="7"/>
      <c r="CA241" s="7"/>
      <c r="CB241" s="7"/>
      <c r="CC241" s="7"/>
      <c r="CD241" s="7"/>
      <c r="CG241" s="41">
        <v>0</v>
      </c>
      <c r="DC241" s="41">
        <v>8.3000000000000007</v>
      </c>
      <c r="DL241" s="41">
        <v>1.26</v>
      </c>
      <c r="DY241" s="7" t="s">
        <v>1880</v>
      </c>
      <c r="DZ241" s="7">
        <f t="shared" si="155"/>
        <v>1.2436184210526315</v>
      </c>
      <c r="EA241" s="41" t="s">
        <v>68</v>
      </c>
      <c r="EB241" s="41" t="s">
        <v>0</v>
      </c>
      <c r="EC241" s="41">
        <f t="shared" si="193"/>
        <v>0</v>
      </c>
      <c r="ED241" s="41">
        <f t="shared" si="194"/>
        <v>0.1249</v>
      </c>
      <c r="EE241" s="41">
        <f t="shared" si="195"/>
        <v>6.4129999999999993E-2</v>
      </c>
      <c r="EF241" s="41">
        <f t="shared" si="196"/>
        <v>0</v>
      </c>
      <c r="EG241" s="41">
        <f t="shared" si="197"/>
        <v>0.10458000000000001</v>
      </c>
      <c r="EI241" s="5">
        <f t="shared" si="162"/>
        <v>163.08811973684209</v>
      </c>
      <c r="EJ241" s="3">
        <f t="shared" si="156"/>
        <v>2478.9394199999997</v>
      </c>
      <c r="EK241" s="3">
        <f t="shared" si="163"/>
        <v>0</v>
      </c>
      <c r="EL241" s="3">
        <f t="shared" si="164"/>
        <v>0</v>
      </c>
      <c r="EM241" s="3">
        <f t="shared" si="165"/>
        <v>0</v>
      </c>
      <c r="EN241" s="3">
        <f t="shared" si="166"/>
        <v>0</v>
      </c>
      <c r="EO241" s="3">
        <f t="shared" si="167"/>
        <v>0</v>
      </c>
      <c r="EP241" s="3">
        <f t="shared" si="168"/>
        <v>0</v>
      </c>
      <c r="EQ241" s="3">
        <f t="shared" si="169"/>
        <v>0</v>
      </c>
      <c r="ER241" s="3">
        <f t="shared" si="170"/>
        <v>0</v>
      </c>
      <c r="ES241" s="3">
        <f t="shared" si="171"/>
        <v>189.03</v>
      </c>
      <c r="ET241" s="3">
        <f t="shared" si="172"/>
        <v>0</v>
      </c>
      <c r="EU241" s="3">
        <f t="shared" si="173"/>
        <v>0</v>
      </c>
      <c r="EV241" s="3">
        <f t="shared" si="174"/>
        <v>0</v>
      </c>
      <c r="EW241" s="3">
        <f t="shared" si="175"/>
        <v>0</v>
      </c>
      <c r="EX241" s="3">
        <f t="shared" si="176"/>
        <v>0</v>
      </c>
      <c r="EY241" s="3">
        <f t="shared" si="177"/>
        <v>0</v>
      </c>
      <c r="EZ241" s="3">
        <f t="shared" si="178"/>
        <v>0</v>
      </c>
      <c r="FA241" s="3">
        <f t="shared" si="179"/>
        <v>0</v>
      </c>
      <c r="FB241" s="3">
        <f t="shared" si="180"/>
        <v>0</v>
      </c>
      <c r="FC241" s="3">
        <f t="shared" si="157"/>
        <v>0</v>
      </c>
      <c r="FD241" s="41">
        <f t="shared" si="181"/>
        <v>0</v>
      </c>
      <c r="FF241" s="5">
        <f t="shared" si="199"/>
        <v>165.23639999999997</v>
      </c>
      <c r="FG241" s="3">
        <f t="shared" si="158"/>
        <v>1371.4621199999999</v>
      </c>
      <c r="FH241" s="3">
        <f t="shared" si="159"/>
        <v>0</v>
      </c>
      <c r="FI241" s="3">
        <f t="shared" si="182"/>
        <v>0</v>
      </c>
      <c r="FJ241" s="3">
        <f t="shared" si="182"/>
        <v>0</v>
      </c>
      <c r="FK241" s="3">
        <f t="shared" si="192"/>
        <v>0</v>
      </c>
      <c r="FL241" s="3">
        <f t="shared" si="192"/>
        <v>0</v>
      </c>
      <c r="FM241" s="3">
        <f t="shared" si="192"/>
        <v>0</v>
      </c>
      <c r="FN241" s="3">
        <f t="shared" si="192"/>
        <v>0</v>
      </c>
      <c r="FO241" s="3">
        <f t="shared" si="192"/>
        <v>0</v>
      </c>
      <c r="FP241" s="3">
        <f t="shared" si="192"/>
        <v>104.58</v>
      </c>
      <c r="FQ241" s="3">
        <f t="shared" si="192"/>
        <v>0</v>
      </c>
      <c r="FR241" s="3">
        <f t="shared" si="183"/>
        <v>0</v>
      </c>
      <c r="FS241" s="3">
        <f t="shared" si="183"/>
        <v>0</v>
      </c>
      <c r="FT241" s="3">
        <f t="shared" si="183"/>
        <v>0</v>
      </c>
      <c r="FU241" s="3">
        <f t="shared" si="184"/>
        <v>0</v>
      </c>
      <c r="FV241" s="3">
        <f t="shared" si="184"/>
        <v>0</v>
      </c>
      <c r="FW241" s="3">
        <f t="shared" si="184"/>
        <v>0</v>
      </c>
      <c r="FX241" s="3">
        <f t="shared" si="185"/>
        <v>0</v>
      </c>
      <c r="FY241" s="3">
        <f t="shared" si="186"/>
        <v>0</v>
      </c>
      <c r="FZ241" s="3">
        <f t="shared" si="187"/>
        <v>0</v>
      </c>
      <c r="GA241" s="3">
        <f t="shared" si="188"/>
        <v>0</v>
      </c>
      <c r="GB241" s="41" t="s">
        <v>0</v>
      </c>
      <c r="GC241" s="41">
        <f t="shared" si="160"/>
        <v>15.2</v>
      </c>
      <c r="GD241" s="4">
        <f t="shared" si="161"/>
        <v>1.2436184210526315</v>
      </c>
      <c r="GE241" s="41">
        <f t="shared" si="191"/>
        <v>18.902999999999999</v>
      </c>
      <c r="GF241" s="41">
        <f>CG241+DC241</f>
        <v>8.3000000000000007</v>
      </c>
      <c r="GG241" s="4">
        <f>(CG241*CP241+DC241*DL241)/GF241</f>
        <v>1.26</v>
      </c>
      <c r="GH241" s="41">
        <f t="shared" si="198"/>
        <v>10.458</v>
      </c>
      <c r="GI241" s="41" t="s">
        <v>0</v>
      </c>
    </row>
    <row r="242" spans="1:191" x14ac:dyDescent="0.55000000000000004">
      <c r="A242" s="41" t="s">
        <v>1342</v>
      </c>
      <c r="B242" s="41" t="s">
        <v>462</v>
      </c>
      <c r="C242" s="41" t="s">
        <v>69</v>
      </c>
      <c r="D242" s="25" t="s">
        <v>66</v>
      </c>
      <c r="E242" s="41" t="s">
        <v>1791</v>
      </c>
      <c r="F242" s="41">
        <v>0</v>
      </c>
      <c r="G242" s="25" t="s">
        <v>1749</v>
      </c>
      <c r="H242" s="41">
        <v>0.54473610000000006</v>
      </c>
      <c r="I242" s="41">
        <v>0.17778080000000002</v>
      </c>
      <c r="J242" s="41">
        <v>0</v>
      </c>
      <c r="K242" s="41">
        <v>0</v>
      </c>
      <c r="L242" s="41">
        <v>0</v>
      </c>
      <c r="M242" s="41" t="s">
        <v>489</v>
      </c>
      <c r="N242" s="41" t="s">
        <v>1951</v>
      </c>
      <c r="O242" s="41" t="s">
        <v>1791</v>
      </c>
      <c r="P242" s="41" t="s">
        <v>1952</v>
      </c>
      <c r="Q242" s="41" t="s">
        <v>1952</v>
      </c>
      <c r="S242" s="41">
        <v>52.887</v>
      </c>
      <c r="AB242" s="41">
        <v>1.03</v>
      </c>
      <c r="AC242" s="41">
        <v>4.8000000000000001E-2</v>
      </c>
      <c r="AG242" s="41">
        <v>0.69</v>
      </c>
      <c r="AH242" s="4">
        <f>17.84*(2*55.85/(2*55.85+3*16.001))</f>
        <v>12.477711752440467</v>
      </c>
      <c r="AO242" s="7">
        <v>19.324000000000002</v>
      </c>
      <c r="AP242" s="7"/>
      <c r="AQ242" s="7"/>
      <c r="AR242" s="7"/>
      <c r="AS242" s="7"/>
      <c r="AT242" s="7"/>
      <c r="AU242" s="7"/>
      <c r="AV242" s="7"/>
      <c r="AW242" s="7"/>
      <c r="AX242" s="7">
        <v>0.92</v>
      </c>
      <c r="AY242" s="7">
        <v>4.8000000000000001E-2</v>
      </c>
      <c r="AZ242" s="7"/>
      <c r="BA242" s="7"/>
      <c r="BB242" s="7"/>
      <c r="BC242" s="7">
        <v>0.84</v>
      </c>
      <c r="BD242" s="82">
        <f>18.26*(2*55.85/(2*55.85+3*16.001))</f>
        <v>12.771469540334246</v>
      </c>
      <c r="BE242" s="7"/>
      <c r="BF242" s="7"/>
      <c r="BG242" s="7"/>
      <c r="BK242" s="41">
        <v>0</v>
      </c>
      <c r="BL242" s="7"/>
      <c r="BM242" s="7"/>
      <c r="BN242" s="7"/>
      <c r="BO242" s="7"/>
      <c r="BP242" s="7"/>
      <c r="BQ242" s="7"/>
      <c r="BR242" s="7"/>
      <c r="BS242" s="7"/>
      <c r="BT242" s="7"/>
      <c r="BU242" s="7"/>
      <c r="BV242" s="7"/>
      <c r="BW242" s="7"/>
      <c r="BX242" s="7"/>
      <c r="BY242" s="7"/>
      <c r="BZ242" s="7"/>
      <c r="CA242" s="7"/>
      <c r="CB242" s="7"/>
      <c r="CC242" s="7"/>
      <c r="CD242" s="7"/>
      <c r="CG242" s="41">
        <v>0</v>
      </c>
      <c r="DC242" s="41">
        <v>0</v>
      </c>
      <c r="DY242" s="7" t="s">
        <v>1880</v>
      </c>
      <c r="DZ242" s="7">
        <f t="shared" si="155"/>
        <v>1.0005634875572973</v>
      </c>
      <c r="EA242" s="41" t="s">
        <v>490</v>
      </c>
      <c r="EB242" s="41" t="s">
        <v>0</v>
      </c>
      <c r="EC242" s="41">
        <f t="shared" si="193"/>
        <v>0.54473610000000006</v>
      </c>
      <c r="ED242" s="41">
        <f t="shared" si="194"/>
        <v>0.17778080000000002</v>
      </c>
      <c r="EE242" s="41">
        <f t="shared" si="195"/>
        <v>0</v>
      </c>
      <c r="EF242" s="41">
        <f t="shared" si="196"/>
        <v>0</v>
      </c>
      <c r="EG242" s="41">
        <f t="shared" si="197"/>
        <v>0</v>
      </c>
      <c r="EI242" s="5">
        <f t="shared" si="162"/>
        <v>179.78573994349958</v>
      </c>
      <c r="EJ242" s="3">
        <f t="shared" si="156"/>
        <v>12982.508067060047</v>
      </c>
      <c r="EK242" s="3">
        <f t="shared" si="163"/>
        <v>0</v>
      </c>
      <c r="EL242" s="3">
        <f t="shared" si="164"/>
        <v>0</v>
      </c>
      <c r="EM242" s="3">
        <f t="shared" si="165"/>
        <v>0</v>
      </c>
      <c r="EN242" s="3">
        <f t="shared" si="166"/>
        <v>0</v>
      </c>
      <c r="EO242" s="3">
        <f t="shared" si="167"/>
        <v>0</v>
      </c>
      <c r="EP242" s="3">
        <f t="shared" si="168"/>
        <v>0</v>
      </c>
      <c r="EQ242" s="3">
        <f t="shared" si="169"/>
        <v>0</v>
      </c>
      <c r="ER242" s="3">
        <f t="shared" si="170"/>
        <v>0</v>
      </c>
      <c r="ES242" s="3">
        <f t="shared" si="171"/>
        <v>722.51690000000008</v>
      </c>
      <c r="ET242" s="3">
        <f t="shared" si="172"/>
        <v>34.661279999999998</v>
      </c>
      <c r="EU242" s="3">
        <f t="shared" si="173"/>
        <v>0</v>
      </c>
      <c r="EV242" s="3">
        <f t="shared" si="174"/>
        <v>0</v>
      </c>
      <c r="EW242" s="3">
        <f t="shared" si="175"/>
        <v>0</v>
      </c>
      <c r="EX242" s="3">
        <f t="shared" si="176"/>
        <v>527.24189999999999</v>
      </c>
      <c r="EY242" s="3">
        <f t="shared" si="177"/>
        <v>9067.0461884873785</v>
      </c>
      <c r="EZ242" s="3">
        <f t="shared" si="178"/>
        <v>0</v>
      </c>
      <c r="FA242" s="3">
        <f t="shared" si="179"/>
        <v>0</v>
      </c>
      <c r="FB242" s="3">
        <f t="shared" si="180"/>
        <v>0</v>
      </c>
      <c r="FC242" s="3">
        <f t="shared" si="157"/>
        <v>0</v>
      </c>
      <c r="FD242" s="41">
        <f t="shared" si="181"/>
        <v>0</v>
      </c>
      <c r="FG242" s="3">
        <f t="shared" si="158"/>
        <v>0</v>
      </c>
      <c r="FH242" s="3">
        <f t="shared" si="159"/>
        <v>0</v>
      </c>
      <c r="FI242" s="3">
        <f t="shared" si="182"/>
        <v>0</v>
      </c>
      <c r="FJ242" s="3">
        <f t="shared" si="182"/>
        <v>0</v>
      </c>
      <c r="FK242" s="3">
        <f t="shared" si="192"/>
        <v>0</v>
      </c>
      <c r="FL242" s="3">
        <f t="shared" si="192"/>
        <v>0</v>
      </c>
      <c r="FM242" s="3">
        <f t="shared" si="192"/>
        <v>0</v>
      </c>
      <c r="FN242" s="3">
        <f t="shared" si="192"/>
        <v>0</v>
      </c>
      <c r="FO242" s="3">
        <f t="shared" si="192"/>
        <v>0</v>
      </c>
      <c r="FP242" s="3">
        <f t="shared" si="192"/>
        <v>0</v>
      </c>
      <c r="FQ242" s="3">
        <f t="shared" si="192"/>
        <v>0</v>
      </c>
      <c r="FR242" s="3">
        <f t="shared" si="183"/>
        <v>0</v>
      </c>
      <c r="FS242" s="3">
        <f t="shared" si="183"/>
        <v>0</v>
      </c>
      <c r="FT242" s="3">
        <f t="shared" si="183"/>
        <v>0</v>
      </c>
      <c r="FU242" s="3">
        <f t="shared" si="184"/>
        <v>0</v>
      </c>
      <c r="FV242" s="3">
        <f t="shared" si="184"/>
        <v>0</v>
      </c>
      <c r="FW242" s="3">
        <f t="shared" si="184"/>
        <v>0</v>
      </c>
      <c r="FX242" s="3">
        <f t="shared" si="185"/>
        <v>0</v>
      </c>
      <c r="FY242" s="3">
        <f t="shared" si="186"/>
        <v>0</v>
      </c>
      <c r="FZ242" s="3">
        <f t="shared" si="187"/>
        <v>0</v>
      </c>
      <c r="GA242" s="3">
        <f t="shared" si="188"/>
        <v>0</v>
      </c>
      <c r="GB242" s="41" t="s">
        <v>0</v>
      </c>
      <c r="GC242" s="41">
        <f t="shared" si="160"/>
        <v>72.210999999999999</v>
      </c>
      <c r="GD242" s="4">
        <f t="shared" si="161"/>
        <v>1.0005634875572973</v>
      </c>
      <c r="GE242" s="41">
        <f t="shared" si="191"/>
        <v>72.251689999999996</v>
      </c>
      <c r="GI242" s="41" t="s">
        <v>0</v>
      </c>
    </row>
    <row r="243" spans="1:191" x14ac:dyDescent="0.55000000000000004">
      <c r="A243" s="41" t="s">
        <v>1343</v>
      </c>
      <c r="B243" s="41" t="s">
        <v>462</v>
      </c>
      <c r="C243" s="41" t="s">
        <v>69</v>
      </c>
      <c r="D243" s="25" t="s">
        <v>66</v>
      </c>
      <c r="E243" s="41" t="s">
        <v>1791</v>
      </c>
      <c r="F243" s="41">
        <v>0</v>
      </c>
      <c r="G243" s="25" t="s">
        <v>1749</v>
      </c>
      <c r="H243" s="41">
        <v>7.2449999999999987E-2</v>
      </c>
      <c r="I243" s="41">
        <v>1.2410200000000002</v>
      </c>
      <c r="J243" s="41">
        <v>2.6009100000000003</v>
      </c>
      <c r="K243" s="41">
        <v>0</v>
      </c>
      <c r="L243" s="41">
        <v>0</v>
      </c>
      <c r="M243" s="41" t="s">
        <v>491</v>
      </c>
      <c r="N243" s="41" t="s">
        <v>487</v>
      </c>
      <c r="O243" s="41" t="s">
        <v>1791</v>
      </c>
      <c r="P243" s="41" t="s">
        <v>1900</v>
      </c>
      <c r="Q243" s="41" t="s">
        <v>1900</v>
      </c>
      <c r="S243" s="41">
        <v>6.3</v>
      </c>
      <c r="AB243" s="41">
        <v>1.1499999999999999</v>
      </c>
      <c r="AO243" s="7">
        <f>53.8+39.6</f>
        <v>93.4</v>
      </c>
      <c r="AP243" s="7"/>
      <c r="AQ243" s="7"/>
      <c r="AR243" s="7"/>
      <c r="AS243" s="7"/>
      <c r="AT243" s="7"/>
      <c r="AU243" s="7"/>
      <c r="AV243" s="7"/>
      <c r="AW243" s="7"/>
      <c r="AX243" s="82">
        <f>(1.21*53.8+1.49*39.6)/AO243</f>
        <v>1.3287152034261243</v>
      </c>
      <c r="AY243" s="7"/>
      <c r="AZ243" s="7"/>
      <c r="BA243" s="7"/>
      <c r="BB243" s="7"/>
      <c r="BC243" s="7"/>
      <c r="BD243" s="7"/>
      <c r="BE243" s="7"/>
      <c r="BF243" s="7"/>
      <c r="BG243" s="7"/>
      <c r="BK243" s="41">
        <f>125+81.9</f>
        <v>206.9</v>
      </c>
      <c r="BL243" s="7"/>
      <c r="BM243" s="7"/>
      <c r="BN243" s="7"/>
      <c r="BO243" s="7"/>
      <c r="BP243" s="7"/>
      <c r="BQ243" s="7"/>
      <c r="BR243" s="7"/>
      <c r="BS243" s="7"/>
      <c r="BT243" s="82">
        <f>(1.17*125+1.39*81.9)/BK243</f>
        <v>1.2570855485741905</v>
      </c>
      <c r="BU243" s="7"/>
      <c r="BV243" s="7"/>
      <c r="BW243" s="7"/>
      <c r="BX243" s="7"/>
      <c r="BY243" s="7"/>
      <c r="BZ243" s="7"/>
      <c r="CA243" s="7"/>
      <c r="CB243" s="7"/>
      <c r="CC243" s="7"/>
      <c r="CD243" s="7"/>
      <c r="CG243" s="41">
        <v>0</v>
      </c>
      <c r="DC243" s="41">
        <v>0</v>
      </c>
      <c r="DY243" s="7" t="s">
        <v>1880</v>
      </c>
      <c r="DZ243" s="7">
        <f t="shared" si="155"/>
        <v>1.276705805609915</v>
      </c>
      <c r="EA243" s="41" t="s">
        <v>68</v>
      </c>
      <c r="EB243" s="41" t="s">
        <v>0</v>
      </c>
      <c r="EC243" s="41">
        <f t="shared" si="193"/>
        <v>7.2449999999999987E-2</v>
      </c>
      <c r="ED243" s="41">
        <f t="shared" si="194"/>
        <v>1.2410200000000002</v>
      </c>
      <c r="EE243" s="41">
        <f t="shared" si="195"/>
        <v>2.6009100000000003</v>
      </c>
      <c r="EF243" s="41">
        <f t="shared" si="196"/>
        <v>0</v>
      </c>
      <c r="EG243" s="41">
        <f t="shared" si="197"/>
        <v>0</v>
      </c>
      <c r="EI243" s="5">
        <f t="shared" si="162"/>
        <v>167.42719934768428</v>
      </c>
      <c r="EJ243" s="3">
        <f t="shared" si="156"/>
        <v>51333.179320000003</v>
      </c>
      <c r="EK243" s="3">
        <f t="shared" si="163"/>
        <v>0</v>
      </c>
      <c r="EL243" s="3">
        <f t="shared" si="164"/>
        <v>0</v>
      </c>
      <c r="EM243" s="3">
        <f t="shared" si="165"/>
        <v>0</v>
      </c>
      <c r="EN243" s="3">
        <f t="shared" si="166"/>
        <v>0</v>
      </c>
      <c r="EO243" s="3">
        <f t="shared" si="167"/>
        <v>0</v>
      </c>
      <c r="EP243" s="3">
        <f t="shared" si="168"/>
        <v>0</v>
      </c>
      <c r="EQ243" s="3">
        <f t="shared" si="169"/>
        <v>0</v>
      </c>
      <c r="ER243" s="3">
        <f t="shared" si="170"/>
        <v>0</v>
      </c>
      <c r="ES243" s="3">
        <f t="shared" si="171"/>
        <v>3914.38</v>
      </c>
      <c r="ET243" s="3">
        <f t="shared" si="172"/>
        <v>0</v>
      </c>
      <c r="EU243" s="3">
        <f t="shared" si="173"/>
        <v>0</v>
      </c>
      <c r="EV243" s="3">
        <f t="shared" si="174"/>
        <v>0</v>
      </c>
      <c r="EW243" s="3">
        <f t="shared" si="175"/>
        <v>0</v>
      </c>
      <c r="EX243" s="3">
        <f t="shared" si="176"/>
        <v>0</v>
      </c>
      <c r="EY243" s="3">
        <f t="shared" si="177"/>
        <v>0</v>
      </c>
      <c r="EZ243" s="3">
        <f t="shared" si="178"/>
        <v>0</v>
      </c>
      <c r="FA243" s="3">
        <f t="shared" si="179"/>
        <v>0</v>
      </c>
      <c r="FB243" s="3">
        <f t="shared" si="180"/>
        <v>0</v>
      </c>
      <c r="FC243" s="3">
        <f t="shared" si="157"/>
        <v>0</v>
      </c>
      <c r="FD243" s="41">
        <f t="shared" si="181"/>
        <v>0</v>
      </c>
      <c r="FG243" s="3">
        <f t="shared" si="158"/>
        <v>0</v>
      </c>
      <c r="FH243" s="3">
        <f t="shared" si="159"/>
        <v>0</v>
      </c>
      <c r="FI243" s="3">
        <f t="shared" si="182"/>
        <v>0</v>
      </c>
      <c r="FJ243" s="3">
        <f t="shared" si="182"/>
        <v>0</v>
      </c>
      <c r="FK243" s="3">
        <f t="shared" si="192"/>
        <v>0</v>
      </c>
      <c r="FL243" s="3">
        <f t="shared" si="192"/>
        <v>0</v>
      </c>
      <c r="FM243" s="3">
        <f t="shared" si="192"/>
        <v>0</v>
      </c>
      <c r="FN243" s="3">
        <f t="shared" si="192"/>
        <v>0</v>
      </c>
      <c r="FO243" s="3">
        <f t="shared" si="192"/>
        <v>0</v>
      </c>
      <c r="FP243" s="3">
        <f t="shared" si="192"/>
        <v>0</v>
      </c>
      <c r="FQ243" s="3">
        <f t="shared" si="192"/>
        <v>0</v>
      </c>
      <c r="FR243" s="3">
        <f t="shared" si="183"/>
        <v>0</v>
      </c>
      <c r="FS243" s="3">
        <f t="shared" si="183"/>
        <v>0</v>
      </c>
      <c r="FT243" s="3">
        <f t="shared" si="183"/>
        <v>0</v>
      </c>
      <c r="FU243" s="3">
        <f t="shared" si="184"/>
        <v>0</v>
      </c>
      <c r="FV243" s="3">
        <f t="shared" si="184"/>
        <v>0</v>
      </c>
      <c r="FW243" s="3">
        <f t="shared" si="184"/>
        <v>0</v>
      </c>
      <c r="FX243" s="3">
        <f t="shared" si="185"/>
        <v>0</v>
      </c>
      <c r="FY243" s="3">
        <f t="shared" si="186"/>
        <v>0</v>
      </c>
      <c r="FZ243" s="3">
        <f t="shared" si="187"/>
        <v>0</v>
      </c>
      <c r="GA243" s="3">
        <f t="shared" si="188"/>
        <v>0</v>
      </c>
      <c r="GB243" s="41" t="s">
        <v>0</v>
      </c>
      <c r="GC243" s="41">
        <f t="shared" si="160"/>
        <v>306.60000000000002</v>
      </c>
      <c r="GD243" s="4">
        <f t="shared" si="161"/>
        <v>1.276705805609915</v>
      </c>
      <c r="GE243" s="41">
        <f t="shared" si="191"/>
        <v>391.43799999999999</v>
      </c>
      <c r="GI243" s="41" t="s">
        <v>0</v>
      </c>
    </row>
    <row r="244" spans="1:191" x14ac:dyDescent="0.55000000000000004">
      <c r="A244" s="41" t="s">
        <v>1344</v>
      </c>
      <c r="B244" s="41" t="s">
        <v>462</v>
      </c>
      <c r="C244" s="41" t="s">
        <v>69</v>
      </c>
      <c r="D244" s="25" t="s">
        <v>66</v>
      </c>
      <c r="E244" s="41" t="s">
        <v>1791</v>
      </c>
      <c r="F244" s="41">
        <v>0</v>
      </c>
      <c r="G244" s="25" t="s">
        <v>1749</v>
      </c>
      <c r="H244" s="41">
        <v>0</v>
      </c>
      <c r="I244" s="41">
        <v>0</v>
      </c>
      <c r="J244" s="41">
        <v>4.8000000000000001E-2</v>
      </c>
      <c r="K244" s="41">
        <v>0</v>
      </c>
      <c r="L244" s="41">
        <v>0</v>
      </c>
      <c r="M244" s="41" t="s">
        <v>493</v>
      </c>
      <c r="N244" s="41" t="s">
        <v>79</v>
      </c>
      <c r="O244" s="41" t="s">
        <v>1791</v>
      </c>
      <c r="P244" s="41" t="s">
        <v>1901</v>
      </c>
      <c r="S244" s="41">
        <v>0</v>
      </c>
      <c r="AO244" s="7">
        <v>0</v>
      </c>
      <c r="AP244" s="7"/>
      <c r="AQ244" s="7"/>
      <c r="AR244" s="7"/>
      <c r="AS244" s="7"/>
      <c r="AT244" s="7"/>
      <c r="AU244" s="7"/>
      <c r="AV244" s="7"/>
      <c r="AW244" s="7"/>
      <c r="AX244" s="7"/>
      <c r="AY244" s="7"/>
      <c r="AZ244" s="7"/>
      <c r="BA244" s="7"/>
      <c r="BB244" s="7"/>
      <c r="BC244" s="7"/>
      <c r="BD244" s="7"/>
      <c r="BE244" s="7"/>
      <c r="BF244" s="7"/>
      <c r="BG244" s="7"/>
      <c r="BK244" s="41">
        <v>4</v>
      </c>
      <c r="BL244" s="7"/>
      <c r="BM244" s="7"/>
      <c r="BN244" s="7"/>
      <c r="BO244" s="7"/>
      <c r="BP244" s="7"/>
      <c r="BQ244" s="7"/>
      <c r="BR244" s="7"/>
      <c r="BS244" s="7"/>
      <c r="BT244" s="7">
        <v>1.2</v>
      </c>
      <c r="BU244" s="7"/>
      <c r="BV244" s="7"/>
      <c r="BW244" s="7"/>
      <c r="BX244" s="7"/>
      <c r="BY244" s="7"/>
      <c r="BZ244" s="7"/>
      <c r="CA244" s="7"/>
      <c r="CB244" s="7"/>
      <c r="CC244" s="7"/>
      <c r="CD244" s="7"/>
      <c r="CG244" s="41">
        <v>0</v>
      </c>
      <c r="DC244" s="41">
        <v>0</v>
      </c>
      <c r="DY244" s="7" t="s">
        <v>1891</v>
      </c>
      <c r="DZ244" s="7">
        <f t="shared" si="155"/>
        <v>1.2</v>
      </c>
      <c r="EA244" s="41" t="s">
        <v>355</v>
      </c>
      <c r="EB244" s="41" t="s">
        <v>0</v>
      </c>
      <c r="EC244" s="41">
        <f t="shared" si="193"/>
        <v>0</v>
      </c>
      <c r="ED244" s="41">
        <f t="shared" si="194"/>
        <v>0</v>
      </c>
      <c r="EE244" s="41">
        <f t="shared" si="195"/>
        <v>4.8000000000000001E-2</v>
      </c>
      <c r="EF244" s="41">
        <f t="shared" si="196"/>
        <v>0</v>
      </c>
      <c r="EG244" s="41">
        <f t="shared" si="197"/>
        <v>0</v>
      </c>
      <c r="EI244" s="5">
        <f t="shared" si="162"/>
        <v>157.36799999999999</v>
      </c>
      <c r="EJ244" s="3">
        <f t="shared" si="156"/>
        <v>629.47199999999998</v>
      </c>
      <c r="EK244" s="3">
        <f t="shared" si="163"/>
        <v>0</v>
      </c>
      <c r="EL244" s="3">
        <f t="shared" si="164"/>
        <v>0</v>
      </c>
      <c r="EM244" s="3">
        <f t="shared" si="165"/>
        <v>0</v>
      </c>
      <c r="EN244" s="3">
        <f t="shared" si="166"/>
        <v>0</v>
      </c>
      <c r="EO244" s="3">
        <f t="shared" si="167"/>
        <v>0</v>
      </c>
      <c r="EP244" s="3">
        <f t="shared" si="168"/>
        <v>0</v>
      </c>
      <c r="EQ244" s="3">
        <f t="shared" si="169"/>
        <v>0</v>
      </c>
      <c r="ER244" s="3">
        <f t="shared" si="170"/>
        <v>0</v>
      </c>
      <c r="ES244" s="3">
        <f t="shared" si="171"/>
        <v>48</v>
      </c>
      <c r="ET244" s="3">
        <f t="shared" si="172"/>
        <v>0</v>
      </c>
      <c r="EU244" s="3">
        <f t="shared" si="173"/>
        <v>0</v>
      </c>
      <c r="EV244" s="3">
        <f t="shared" si="174"/>
        <v>0</v>
      </c>
      <c r="EW244" s="3">
        <f t="shared" si="175"/>
        <v>0</v>
      </c>
      <c r="EX244" s="3">
        <f t="shared" si="176"/>
        <v>0</v>
      </c>
      <c r="EY244" s="3">
        <f t="shared" si="177"/>
        <v>0</v>
      </c>
      <c r="EZ244" s="3">
        <f t="shared" si="178"/>
        <v>0</v>
      </c>
      <c r="FA244" s="3">
        <f t="shared" si="179"/>
        <v>0</v>
      </c>
      <c r="FB244" s="3">
        <f t="shared" si="180"/>
        <v>0</v>
      </c>
      <c r="FC244" s="3">
        <f t="shared" si="157"/>
        <v>0</v>
      </c>
      <c r="FD244" s="41">
        <f t="shared" si="181"/>
        <v>0</v>
      </c>
      <c r="FG244" s="3">
        <f t="shared" si="158"/>
        <v>0</v>
      </c>
      <c r="FH244" s="3">
        <f t="shared" si="159"/>
        <v>0</v>
      </c>
      <c r="FI244" s="3">
        <f t="shared" si="182"/>
        <v>0</v>
      </c>
      <c r="FJ244" s="3">
        <f t="shared" si="182"/>
        <v>0</v>
      </c>
      <c r="FK244" s="3">
        <f t="shared" si="192"/>
        <v>0</v>
      </c>
      <c r="FL244" s="3">
        <f t="shared" si="192"/>
        <v>0</v>
      </c>
      <c r="FM244" s="3">
        <f t="shared" si="192"/>
        <v>0</v>
      </c>
      <c r="FN244" s="3">
        <f t="shared" si="192"/>
        <v>0</v>
      </c>
      <c r="FO244" s="3">
        <f t="shared" si="192"/>
        <v>0</v>
      </c>
      <c r="FP244" s="3">
        <f t="shared" si="192"/>
        <v>0</v>
      </c>
      <c r="FQ244" s="3">
        <f t="shared" si="192"/>
        <v>0</v>
      </c>
      <c r="FR244" s="3">
        <f t="shared" si="183"/>
        <v>0</v>
      </c>
      <c r="FS244" s="3">
        <f t="shared" si="183"/>
        <v>0</v>
      </c>
      <c r="FT244" s="3">
        <f t="shared" si="183"/>
        <v>0</v>
      </c>
      <c r="FU244" s="3">
        <f t="shared" si="184"/>
        <v>0</v>
      </c>
      <c r="FV244" s="3">
        <f t="shared" si="184"/>
        <v>0</v>
      </c>
      <c r="FW244" s="3">
        <f t="shared" si="184"/>
        <v>0</v>
      </c>
      <c r="FX244" s="3">
        <f t="shared" si="185"/>
        <v>0</v>
      </c>
      <c r="FY244" s="3">
        <f t="shared" si="186"/>
        <v>0</v>
      </c>
      <c r="FZ244" s="3">
        <f t="shared" si="187"/>
        <v>0</v>
      </c>
      <c r="GA244" s="3">
        <f t="shared" si="188"/>
        <v>0</v>
      </c>
      <c r="GB244" s="41" t="s">
        <v>0</v>
      </c>
      <c r="GC244" s="41">
        <f t="shared" si="160"/>
        <v>4</v>
      </c>
      <c r="GD244" s="4">
        <f t="shared" si="161"/>
        <v>1.2</v>
      </c>
      <c r="GE244" s="41">
        <f t="shared" si="191"/>
        <v>4.8</v>
      </c>
      <c r="GI244" s="41" t="s">
        <v>0</v>
      </c>
    </row>
    <row r="245" spans="1:191" x14ac:dyDescent="0.55000000000000004">
      <c r="A245" s="41" t="s">
        <v>1345</v>
      </c>
      <c r="B245" s="41" t="s">
        <v>462</v>
      </c>
      <c r="C245" s="41" t="s">
        <v>69</v>
      </c>
      <c r="D245" s="25" t="s">
        <v>66</v>
      </c>
      <c r="E245" s="41" t="s">
        <v>1791</v>
      </c>
      <c r="F245" s="41">
        <v>0</v>
      </c>
      <c r="G245" s="25" t="s">
        <v>1749</v>
      </c>
      <c r="H245" s="41">
        <v>0</v>
      </c>
      <c r="I245" s="41">
        <v>0</v>
      </c>
      <c r="J245" s="41">
        <v>0.182</v>
      </c>
      <c r="K245" s="41">
        <v>0</v>
      </c>
      <c r="L245" s="41">
        <v>0</v>
      </c>
      <c r="M245" s="41" t="s">
        <v>494</v>
      </c>
      <c r="N245" s="41" t="s">
        <v>79</v>
      </c>
      <c r="O245" s="41" t="s">
        <v>1791</v>
      </c>
      <c r="P245" s="41" t="s">
        <v>1950</v>
      </c>
      <c r="S245" s="41">
        <v>0</v>
      </c>
      <c r="AO245" s="7">
        <v>0</v>
      </c>
      <c r="AP245" s="7"/>
      <c r="AQ245" s="7"/>
      <c r="AR245" s="7"/>
      <c r="AS245" s="7"/>
      <c r="AT245" s="7"/>
      <c r="AU245" s="7"/>
      <c r="AV245" s="7"/>
      <c r="AW245" s="7"/>
      <c r="AX245" s="7"/>
      <c r="AY245" s="7"/>
      <c r="AZ245" s="7"/>
      <c r="BA245" s="7"/>
      <c r="BB245" s="7"/>
      <c r="BC245" s="7"/>
      <c r="BD245" s="7"/>
      <c r="BE245" s="7"/>
      <c r="BF245" s="7"/>
      <c r="BG245" s="7"/>
      <c r="BK245" s="41">
        <v>13</v>
      </c>
      <c r="BL245" s="7"/>
      <c r="BM245" s="7"/>
      <c r="BN245" s="7"/>
      <c r="BO245" s="7"/>
      <c r="BP245" s="7"/>
      <c r="BQ245" s="7"/>
      <c r="BR245" s="7"/>
      <c r="BS245" s="7"/>
      <c r="BT245" s="7">
        <v>1.4</v>
      </c>
      <c r="BU245" s="7"/>
      <c r="BV245" s="7"/>
      <c r="BW245" s="7"/>
      <c r="BX245" s="7"/>
      <c r="BY245" s="7"/>
      <c r="BZ245" s="7"/>
      <c r="CA245" s="7"/>
      <c r="CB245" s="7"/>
      <c r="CC245" s="7"/>
      <c r="CD245" s="7"/>
      <c r="CG245" s="41">
        <v>0</v>
      </c>
      <c r="DC245" s="41">
        <v>0</v>
      </c>
      <c r="DY245" s="7" t="s">
        <v>1891</v>
      </c>
      <c r="DZ245" s="7">
        <f t="shared" si="155"/>
        <v>1.4</v>
      </c>
      <c r="EA245" s="41" t="s">
        <v>355</v>
      </c>
      <c r="EB245" s="41" t="s">
        <v>0</v>
      </c>
      <c r="EC245" s="41">
        <f t="shared" si="193"/>
        <v>0</v>
      </c>
      <c r="ED245" s="41">
        <f t="shared" si="194"/>
        <v>0</v>
      </c>
      <c r="EE245" s="41">
        <f t="shared" si="195"/>
        <v>0.182</v>
      </c>
      <c r="EF245" s="41">
        <f t="shared" si="196"/>
        <v>0</v>
      </c>
      <c r="EG245" s="41">
        <f t="shared" si="197"/>
        <v>0</v>
      </c>
      <c r="EI245" s="5">
        <f t="shared" si="162"/>
        <v>183.596</v>
      </c>
      <c r="EJ245" s="3">
        <f t="shared" si="156"/>
        <v>2386.748</v>
      </c>
      <c r="EK245" s="3">
        <f t="shared" si="163"/>
        <v>0</v>
      </c>
      <c r="EL245" s="3">
        <f t="shared" si="164"/>
        <v>0</v>
      </c>
      <c r="EM245" s="3">
        <f t="shared" si="165"/>
        <v>0</v>
      </c>
      <c r="EN245" s="3">
        <f t="shared" si="166"/>
        <v>0</v>
      </c>
      <c r="EO245" s="3">
        <f t="shared" si="167"/>
        <v>0</v>
      </c>
      <c r="EP245" s="3">
        <f t="shared" si="168"/>
        <v>0</v>
      </c>
      <c r="EQ245" s="3">
        <f t="shared" si="169"/>
        <v>0</v>
      </c>
      <c r="ER245" s="3">
        <f t="shared" si="170"/>
        <v>0</v>
      </c>
      <c r="ES245" s="3">
        <f t="shared" si="171"/>
        <v>182</v>
      </c>
      <c r="ET245" s="3">
        <f t="shared" si="172"/>
        <v>0</v>
      </c>
      <c r="EU245" s="3">
        <f t="shared" si="173"/>
        <v>0</v>
      </c>
      <c r="EV245" s="3">
        <f t="shared" si="174"/>
        <v>0</v>
      </c>
      <c r="EW245" s="3">
        <f t="shared" si="175"/>
        <v>0</v>
      </c>
      <c r="EX245" s="3">
        <f t="shared" si="176"/>
        <v>0</v>
      </c>
      <c r="EY245" s="3">
        <f t="shared" si="177"/>
        <v>0</v>
      </c>
      <c r="EZ245" s="3">
        <f t="shared" si="178"/>
        <v>0</v>
      </c>
      <c r="FA245" s="3">
        <f t="shared" si="179"/>
        <v>0</v>
      </c>
      <c r="FB245" s="3">
        <f t="shared" si="180"/>
        <v>0</v>
      </c>
      <c r="FC245" s="3">
        <f t="shared" si="157"/>
        <v>0</v>
      </c>
      <c r="FD245" s="41">
        <f t="shared" si="181"/>
        <v>0</v>
      </c>
      <c r="FG245" s="3">
        <f t="shared" si="158"/>
        <v>0</v>
      </c>
      <c r="FH245" s="3">
        <f t="shared" si="159"/>
        <v>0</v>
      </c>
      <c r="FI245" s="3">
        <f t="shared" si="182"/>
        <v>0</v>
      </c>
      <c r="FJ245" s="3">
        <f t="shared" si="182"/>
        <v>0</v>
      </c>
      <c r="FK245" s="3">
        <f t="shared" si="192"/>
        <v>0</v>
      </c>
      <c r="FL245" s="3">
        <f t="shared" si="192"/>
        <v>0</v>
      </c>
      <c r="FM245" s="3">
        <f t="shared" si="192"/>
        <v>0</v>
      </c>
      <c r="FN245" s="3">
        <f t="shared" si="192"/>
        <v>0</v>
      </c>
      <c r="FO245" s="3">
        <f t="shared" si="192"/>
        <v>0</v>
      </c>
      <c r="FP245" s="3">
        <f t="shared" si="192"/>
        <v>0</v>
      </c>
      <c r="FQ245" s="3">
        <f t="shared" si="192"/>
        <v>0</v>
      </c>
      <c r="FR245" s="3">
        <f t="shared" si="183"/>
        <v>0</v>
      </c>
      <c r="FS245" s="3">
        <f t="shared" si="183"/>
        <v>0</v>
      </c>
      <c r="FT245" s="3">
        <f t="shared" si="183"/>
        <v>0</v>
      </c>
      <c r="FU245" s="3">
        <f t="shared" si="184"/>
        <v>0</v>
      </c>
      <c r="FV245" s="3">
        <f t="shared" si="184"/>
        <v>0</v>
      </c>
      <c r="FW245" s="3">
        <f t="shared" si="184"/>
        <v>0</v>
      </c>
      <c r="FX245" s="3">
        <f t="shared" si="185"/>
        <v>0</v>
      </c>
      <c r="FY245" s="3">
        <f t="shared" si="186"/>
        <v>0</v>
      </c>
      <c r="FZ245" s="3">
        <f t="shared" si="187"/>
        <v>0</v>
      </c>
      <c r="GA245" s="3">
        <f t="shared" si="188"/>
        <v>0</v>
      </c>
      <c r="GB245" s="41" t="s">
        <v>0</v>
      </c>
      <c r="GC245" s="41">
        <f t="shared" si="160"/>
        <v>13</v>
      </c>
      <c r="GD245" s="4">
        <f t="shared" si="161"/>
        <v>1.4</v>
      </c>
      <c r="GE245" s="41">
        <f t="shared" si="191"/>
        <v>18.2</v>
      </c>
      <c r="GI245" s="41" t="s">
        <v>0</v>
      </c>
    </row>
    <row r="246" spans="1:191" x14ac:dyDescent="0.55000000000000004">
      <c r="A246" s="41" t="s">
        <v>1346</v>
      </c>
      <c r="B246" s="41" t="s">
        <v>462</v>
      </c>
      <c r="C246" s="41" t="s">
        <v>69</v>
      </c>
      <c r="D246" s="25" t="s">
        <v>66</v>
      </c>
      <c r="E246" s="41" t="s">
        <v>1791</v>
      </c>
      <c r="F246" s="41">
        <v>0</v>
      </c>
      <c r="G246" s="25" t="s">
        <v>1749</v>
      </c>
      <c r="H246" s="41">
        <v>0</v>
      </c>
      <c r="I246" s="41">
        <v>0</v>
      </c>
      <c r="J246" s="41">
        <v>0.42460000000000009</v>
      </c>
      <c r="K246" s="41">
        <v>0</v>
      </c>
      <c r="L246" s="41">
        <v>0</v>
      </c>
      <c r="M246" s="41" t="s">
        <v>495</v>
      </c>
      <c r="N246" s="41" t="s">
        <v>79</v>
      </c>
      <c r="O246" s="41" t="s">
        <v>1791</v>
      </c>
      <c r="P246" s="41" t="s">
        <v>1936</v>
      </c>
      <c r="Q246" s="41" t="s">
        <v>1936</v>
      </c>
      <c r="S246" s="41">
        <v>0</v>
      </c>
      <c r="AO246" s="7">
        <v>0</v>
      </c>
      <c r="AP246" s="7"/>
      <c r="AQ246" s="7"/>
      <c r="AR246" s="7"/>
      <c r="AS246" s="7"/>
      <c r="AT246" s="7"/>
      <c r="AU246" s="7"/>
      <c r="AV246" s="7"/>
      <c r="AW246" s="7"/>
      <c r="AX246" s="7"/>
      <c r="AY246" s="7"/>
      <c r="AZ246" s="7"/>
      <c r="BA246" s="7"/>
      <c r="BB246" s="7"/>
      <c r="BC246" s="7"/>
      <c r="BD246" s="7"/>
      <c r="BE246" s="7"/>
      <c r="BF246" s="7"/>
      <c r="BG246" s="7"/>
      <c r="BK246" s="41">
        <v>38.6</v>
      </c>
      <c r="BL246" s="7"/>
      <c r="BM246" s="7"/>
      <c r="BN246" s="7"/>
      <c r="BO246" s="7"/>
      <c r="BP246" s="7"/>
      <c r="BQ246" s="7"/>
      <c r="BR246" s="7"/>
      <c r="BS246" s="7"/>
      <c r="BT246" s="7">
        <v>1.1000000000000001</v>
      </c>
      <c r="BU246" s="7"/>
      <c r="BV246" s="7"/>
      <c r="BW246" s="7"/>
      <c r="BX246" s="7"/>
      <c r="BY246" s="7"/>
      <c r="BZ246" s="7"/>
      <c r="CA246" s="7"/>
      <c r="CB246" s="7"/>
      <c r="CC246" s="7"/>
      <c r="CD246" s="7"/>
      <c r="CG246" s="41">
        <v>0</v>
      </c>
      <c r="DC246" s="41">
        <v>0</v>
      </c>
      <c r="DY246" s="7" t="s">
        <v>1891</v>
      </c>
      <c r="DZ246" s="7">
        <f t="shared" si="155"/>
        <v>1.1000000000000001</v>
      </c>
      <c r="EA246" s="41" t="s">
        <v>355</v>
      </c>
      <c r="EB246" s="41" t="s">
        <v>0</v>
      </c>
      <c r="EC246" s="41">
        <f t="shared" si="193"/>
        <v>0</v>
      </c>
      <c r="ED246" s="41">
        <f t="shared" si="194"/>
        <v>0</v>
      </c>
      <c r="EE246" s="41">
        <f t="shared" si="195"/>
        <v>0.42460000000000009</v>
      </c>
      <c r="EF246" s="41">
        <f t="shared" si="196"/>
        <v>0</v>
      </c>
      <c r="EG246" s="41">
        <f t="shared" si="197"/>
        <v>0</v>
      </c>
      <c r="EI246" s="5">
        <f t="shared" si="162"/>
        <v>144.25400000000002</v>
      </c>
      <c r="EJ246" s="3">
        <f t="shared" si="156"/>
        <v>5568.2044000000014</v>
      </c>
      <c r="EK246" s="3">
        <f t="shared" si="163"/>
        <v>0</v>
      </c>
      <c r="EL246" s="3">
        <f t="shared" si="164"/>
        <v>0</v>
      </c>
      <c r="EM246" s="3">
        <f t="shared" si="165"/>
        <v>0</v>
      </c>
      <c r="EN246" s="3">
        <f t="shared" si="166"/>
        <v>0</v>
      </c>
      <c r="EO246" s="3">
        <f t="shared" si="167"/>
        <v>0</v>
      </c>
      <c r="EP246" s="3">
        <f t="shared" si="168"/>
        <v>0</v>
      </c>
      <c r="EQ246" s="3">
        <f t="shared" si="169"/>
        <v>0</v>
      </c>
      <c r="ER246" s="3">
        <f t="shared" si="170"/>
        <v>0</v>
      </c>
      <c r="ES246" s="3">
        <f t="shared" si="171"/>
        <v>424.60000000000008</v>
      </c>
      <c r="ET246" s="3">
        <f t="shared" si="172"/>
        <v>0</v>
      </c>
      <c r="EU246" s="3">
        <f t="shared" si="173"/>
        <v>0</v>
      </c>
      <c r="EV246" s="3">
        <f t="shared" si="174"/>
        <v>0</v>
      </c>
      <c r="EW246" s="3">
        <f t="shared" si="175"/>
        <v>0</v>
      </c>
      <c r="EX246" s="3">
        <f t="shared" si="176"/>
        <v>0</v>
      </c>
      <c r="EY246" s="3">
        <f t="shared" si="177"/>
        <v>0</v>
      </c>
      <c r="EZ246" s="3">
        <f t="shared" si="178"/>
        <v>0</v>
      </c>
      <c r="FA246" s="3">
        <f t="shared" si="179"/>
        <v>0</v>
      </c>
      <c r="FB246" s="3">
        <f t="shared" si="180"/>
        <v>0</v>
      </c>
      <c r="FC246" s="3">
        <f t="shared" si="157"/>
        <v>0</v>
      </c>
      <c r="FD246" s="41">
        <f t="shared" si="181"/>
        <v>0</v>
      </c>
      <c r="FG246" s="3">
        <f t="shared" si="158"/>
        <v>0</v>
      </c>
      <c r="FH246" s="3">
        <f t="shared" si="159"/>
        <v>0</v>
      </c>
      <c r="FI246" s="3">
        <f t="shared" si="182"/>
        <v>0</v>
      </c>
      <c r="FJ246" s="3">
        <f t="shared" si="182"/>
        <v>0</v>
      </c>
      <c r="FK246" s="3">
        <f t="shared" si="192"/>
        <v>0</v>
      </c>
      <c r="FL246" s="3">
        <f t="shared" si="192"/>
        <v>0</v>
      </c>
      <c r="FM246" s="3">
        <f t="shared" si="192"/>
        <v>0</v>
      </c>
      <c r="FN246" s="3">
        <f t="shared" si="192"/>
        <v>0</v>
      </c>
      <c r="FO246" s="3">
        <f t="shared" si="192"/>
        <v>0</v>
      </c>
      <c r="FP246" s="3">
        <f t="shared" si="192"/>
        <v>0</v>
      </c>
      <c r="FQ246" s="3">
        <f t="shared" si="192"/>
        <v>0</v>
      </c>
      <c r="FR246" s="3">
        <f t="shared" si="183"/>
        <v>0</v>
      </c>
      <c r="FS246" s="3">
        <f t="shared" si="183"/>
        <v>0</v>
      </c>
      <c r="FT246" s="3">
        <f t="shared" si="183"/>
        <v>0</v>
      </c>
      <c r="FU246" s="3">
        <f t="shared" si="184"/>
        <v>0</v>
      </c>
      <c r="FV246" s="3">
        <f t="shared" si="184"/>
        <v>0</v>
      </c>
      <c r="FW246" s="3">
        <f t="shared" si="184"/>
        <v>0</v>
      </c>
      <c r="FX246" s="3">
        <f t="shared" si="185"/>
        <v>0</v>
      </c>
      <c r="FY246" s="3">
        <f t="shared" si="186"/>
        <v>0</v>
      </c>
      <c r="FZ246" s="3">
        <f t="shared" si="187"/>
        <v>0</v>
      </c>
      <c r="GA246" s="3">
        <f t="shared" si="188"/>
        <v>0</v>
      </c>
      <c r="GB246" s="41" t="s">
        <v>0</v>
      </c>
      <c r="GC246" s="41">
        <f t="shared" si="160"/>
        <v>38.6</v>
      </c>
      <c r="GD246" s="4">
        <f t="shared" si="161"/>
        <v>1.1000000000000001</v>
      </c>
      <c r="GE246" s="41">
        <f t="shared" si="191"/>
        <v>42.460000000000008</v>
      </c>
      <c r="GI246" s="41" t="s">
        <v>0</v>
      </c>
    </row>
    <row r="247" spans="1:191" x14ac:dyDescent="0.55000000000000004">
      <c r="A247" s="41" t="s">
        <v>1347</v>
      </c>
      <c r="B247" s="41" t="s">
        <v>462</v>
      </c>
      <c r="C247" s="41" t="s">
        <v>69</v>
      </c>
      <c r="D247" s="25" t="s">
        <v>66</v>
      </c>
      <c r="E247" s="41" t="s">
        <v>1791</v>
      </c>
      <c r="F247" s="41">
        <v>0</v>
      </c>
      <c r="G247" s="25" t="s">
        <v>1749</v>
      </c>
      <c r="H247" s="41">
        <v>0</v>
      </c>
      <c r="I247" s="41">
        <v>0</v>
      </c>
      <c r="J247" s="41">
        <v>0.31330000000000002</v>
      </c>
      <c r="K247" s="41">
        <v>0</v>
      </c>
      <c r="L247" s="41">
        <v>0</v>
      </c>
      <c r="M247" s="41" t="s">
        <v>496</v>
      </c>
      <c r="N247" s="41" t="s">
        <v>79</v>
      </c>
      <c r="O247" s="41" t="s">
        <v>1791</v>
      </c>
      <c r="P247" s="41" t="s">
        <v>1935</v>
      </c>
      <c r="S247" s="41">
        <v>0</v>
      </c>
      <c r="AO247" s="7">
        <v>0</v>
      </c>
      <c r="AP247" s="7"/>
      <c r="AQ247" s="7"/>
      <c r="AR247" s="7"/>
      <c r="AS247" s="7"/>
      <c r="AT247" s="7"/>
      <c r="AU247" s="7"/>
      <c r="AV247" s="7"/>
      <c r="AW247" s="7"/>
      <c r="AX247" s="7"/>
      <c r="AY247" s="7"/>
      <c r="AZ247" s="7"/>
      <c r="BA247" s="7"/>
      <c r="BB247" s="7"/>
      <c r="BC247" s="7"/>
      <c r="BD247" s="7"/>
      <c r="BE247" s="7"/>
      <c r="BF247" s="7"/>
      <c r="BG247" s="7"/>
      <c r="BK247" s="41">
        <f>31-6.9</f>
        <v>24.1</v>
      </c>
      <c r="BL247" s="7"/>
      <c r="BM247" s="7"/>
      <c r="BN247" s="7"/>
      <c r="BO247" s="7"/>
      <c r="BP247" s="7"/>
      <c r="BQ247" s="7"/>
      <c r="BR247" s="7"/>
      <c r="BS247" s="7"/>
      <c r="BT247" s="7">
        <v>1.3</v>
      </c>
      <c r="BU247" s="7"/>
      <c r="BV247" s="7"/>
      <c r="BW247" s="7"/>
      <c r="BX247" s="7"/>
      <c r="BY247" s="7"/>
      <c r="BZ247" s="7"/>
      <c r="CA247" s="7"/>
      <c r="CB247" s="7"/>
      <c r="CC247" s="7"/>
      <c r="CD247" s="7"/>
      <c r="CG247" s="41">
        <v>0</v>
      </c>
      <c r="DC247" s="41">
        <v>0</v>
      </c>
      <c r="DY247" s="7" t="s">
        <v>1891</v>
      </c>
      <c r="DZ247" s="7">
        <f t="shared" si="155"/>
        <v>1.3</v>
      </c>
      <c r="EA247" s="41" t="s">
        <v>355</v>
      </c>
      <c r="EB247" s="41" t="s">
        <v>0</v>
      </c>
      <c r="EC247" s="41">
        <f t="shared" si="193"/>
        <v>0</v>
      </c>
      <c r="ED247" s="41">
        <f t="shared" si="194"/>
        <v>0</v>
      </c>
      <c r="EE247" s="41">
        <f t="shared" si="195"/>
        <v>0.31330000000000002</v>
      </c>
      <c r="EF247" s="41">
        <f t="shared" si="196"/>
        <v>0</v>
      </c>
      <c r="EG247" s="41">
        <f t="shared" si="197"/>
        <v>0</v>
      </c>
      <c r="EI247" s="5">
        <f t="shared" si="162"/>
        <v>170.482</v>
      </c>
      <c r="EJ247" s="3">
        <f t="shared" si="156"/>
        <v>4108.6162000000004</v>
      </c>
      <c r="EK247" s="3">
        <f t="shared" si="163"/>
        <v>0</v>
      </c>
      <c r="EL247" s="3">
        <f t="shared" si="164"/>
        <v>0</v>
      </c>
      <c r="EM247" s="3">
        <f t="shared" si="165"/>
        <v>0</v>
      </c>
      <c r="EN247" s="3">
        <f t="shared" si="166"/>
        <v>0</v>
      </c>
      <c r="EO247" s="3">
        <f t="shared" si="167"/>
        <v>0</v>
      </c>
      <c r="EP247" s="3">
        <f t="shared" si="168"/>
        <v>0</v>
      </c>
      <c r="EQ247" s="3">
        <f t="shared" si="169"/>
        <v>0</v>
      </c>
      <c r="ER247" s="3">
        <f t="shared" si="170"/>
        <v>0</v>
      </c>
      <c r="ES247" s="3">
        <f t="shared" si="171"/>
        <v>313.3</v>
      </c>
      <c r="ET247" s="3">
        <f t="shared" si="172"/>
        <v>0</v>
      </c>
      <c r="EU247" s="3">
        <f t="shared" si="173"/>
        <v>0</v>
      </c>
      <c r="EV247" s="3">
        <f t="shared" si="174"/>
        <v>0</v>
      </c>
      <c r="EW247" s="3">
        <f t="shared" si="175"/>
        <v>0</v>
      </c>
      <c r="EX247" s="3">
        <f t="shared" si="176"/>
        <v>0</v>
      </c>
      <c r="EY247" s="3">
        <f t="shared" si="177"/>
        <v>0</v>
      </c>
      <c r="EZ247" s="3">
        <f t="shared" si="178"/>
        <v>0</v>
      </c>
      <c r="FA247" s="3">
        <f t="shared" si="179"/>
        <v>0</v>
      </c>
      <c r="FB247" s="3">
        <f t="shared" si="180"/>
        <v>0</v>
      </c>
      <c r="FC247" s="3">
        <f t="shared" si="157"/>
        <v>0</v>
      </c>
      <c r="FD247" s="41">
        <f t="shared" si="181"/>
        <v>0</v>
      </c>
      <c r="FG247" s="3">
        <f t="shared" si="158"/>
        <v>0</v>
      </c>
      <c r="FH247" s="3">
        <f t="shared" si="159"/>
        <v>0</v>
      </c>
      <c r="FI247" s="3">
        <f t="shared" si="182"/>
        <v>0</v>
      </c>
      <c r="FJ247" s="3">
        <f t="shared" si="182"/>
        <v>0</v>
      </c>
      <c r="FK247" s="3">
        <f t="shared" si="192"/>
        <v>0</v>
      </c>
      <c r="FL247" s="3">
        <f t="shared" si="192"/>
        <v>0</v>
      </c>
      <c r="FM247" s="3">
        <f t="shared" si="192"/>
        <v>0</v>
      </c>
      <c r="FN247" s="3">
        <f t="shared" si="192"/>
        <v>0</v>
      </c>
      <c r="FO247" s="3">
        <f t="shared" si="192"/>
        <v>0</v>
      </c>
      <c r="FP247" s="3">
        <f t="shared" si="192"/>
        <v>0</v>
      </c>
      <c r="FQ247" s="3">
        <f t="shared" si="192"/>
        <v>0</v>
      </c>
      <c r="FR247" s="3">
        <f t="shared" si="183"/>
        <v>0</v>
      </c>
      <c r="FS247" s="3">
        <f t="shared" si="183"/>
        <v>0</v>
      </c>
      <c r="FT247" s="3">
        <f t="shared" si="183"/>
        <v>0</v>
      </c>
      <c r="FU247" s="3">
        <f t="shared" si="184"/>
        <v>0</v>
      </c>
      <c r="FV247" s="3">
        <f t="shared" si="184"/>
        <v>0</v>
      </c>
      <c r="FW247" s="3">
        <f t="shared" si="184"/>
        <v>0</v>
      </c>
      <c r="FX247" s="3">
        <f t="shared" si="185"/>
        <v>0</v>
      </c>
      <c r="FY247" s="3">
        <f t="shared" si="186"/>
        <v>0</v>
      </c>
      <c r="FZ247" s="3">
        <f t="shared" si="187"/>
        <v>0</v>
      </c>
      <c r="GA247" s="3">
        <f t="shared" si="188"/>
        <v>0</v>
      </c>
      <c r="GB247" s="41" t="s">
        <v>0</v>
      </c>
      <c r="GC247" s="41">
        <f t="shared" si="160"/>
        <v>24.1</v>
      </c>
      <c r="GD247" s="4">
        <f t="shared" si="161"/>
        <v>1.3</v>
      </c>
      <c r="GE247" s="41">
        <f t="shared" si="191"/>
        <v>31.330000000000002</v>
      </c>
      <c r="GI247" s="41" t="s">
        <v>0</v>
      </c>
    </row>
    <row r="248" spans="1:191" x14ac:dyDescent="0.55000000000000004">
      <c r="A248" s="41" t="s">
        <v>1348</v>
      </c>
      <c r="B248" s="41" t="s">
        <v>462</v>
      </c>
      <c r="C248" s="41" t="s">
        <v>69</v>
      </c>
      <c r="D248" s="25" t="s">
        <v>66</v>
      </c>
      <c r="E248" s="41" t="s">
        <v>1791</v>
      </c>
      <c r="F248" s="41">
        <v>0</v>
      </c>
      <c r="G248" s="25" t="s">
        <v>1749</v>
      </c>
      <c r="H248" s="41">
        <v>0</v>
      </c>
      <c r="I248" s="41">
        <v>0</v>
      </c>
      <c r="J248" s="41">
        <v>0.16900000000000001</v>
      </c>
      <c r="K248" s="41">
        <v>0</v>
      </c>
      <c r="L248" s="41">
        <v>0</v>
      </c>
      <c r="M248" s="41" t="s">
        <v>497</v>
      </c>
      <c r="N248" s="41" t="s">
        <v>79</v>
      </c>
      <c r="O248" s="41" t="s">
        <v>1791</v>
      </c>
      <c r="P248" s="41" t="s">
        <v>1938</v>
      </c>
      <c r="S248" s="41">
        <v>0</v>
      </c>
      <c r="AO248" s="7">
        <v>0</v>
      </c>
      <c r="AP248" s="7"/>
      <c r="AQ248" s="7"/>
      <c r="AR248" s="7"/>
      <c r="AS248" s="7"/>
      <c r="AT248" s="7"/>
      <c r="AU248" s="7"/>
      <c r="AV248" s="7"/>
      <c r="AW248" s="7"/>
      <c r="AX248" s="7"/>
      <c r="AY248" s="7"/>
      <c r="AZ248" s="7"/>
      <c r="BA248" s="7"/>
      <c r="BB248" s="7"/>
      <c r="BC248" s="7"/>
      <c r="BD248" s="7"/>
      <c r="BE248" s="7"/>
      <c r="BF248" s="7"/>
      <c r="BG248" s="7"/>
      <c r="BK248" s="41">
        <v>13</v>
      </c>
      <c r="BL248" s="7"/>
      <c r="BM248" s="7"/>
      <c r="BN248" s="7"/>
      <c r="BO248" s="7"/>
      <c r="BP248" s="7"/>
      <c r="BQ248" s="7"/>
      <c r="BR248" s="7"/>
      <c r="BS248" s="7"/>
      <c r="BT248" s="7">
        <v>1.3</v>
      </c>
      <c r="BU248" s="7"/>
      <c r="BV248" s="7"/>
      <c r="BW248" s="7"/>
      <c r="BX248" s="7"/>
      <c r="BY248" s="7"/>
      <c r="BZ248" s="7"/>
      <c r="CA248" s="7"/>
      <c r="CB248" s="7"/>
      <c r="CC248" s="7"/>
      <c r="CD248" s="7"/>
      <c r="CG248" s="41">
        <v>0</v>
      </c>
      <c r="DC248" s="41">
        <v>0</v>
      </c>
      <c r="DY248" s="7" t="s">
        <v>1880</v>
      </c>
      <c r="DZ248" s="7">
        <f t="shared" si="155"/>
        <v>1.3000000000000003</v>
      </c>
      <c r="EA248" s="41" t="s">
        <v>498</v>
      </c>
      <c r="EB248" s="41" t="s">
        <v>0</v>
      </c>
      <c r="EC248" s="41">
        <f t="shared" si="193"/>
        <v>0</v>
      </c>
      <c r="ED248" s="41">
        <f t="shared" si="194"/>
        <v>0</v>
      </c>
      <c r="EE248" s="41">
        <f t="shared" si="195"/>
        <v>0.16900000000000001</v>
      </c>
      <c r="EF248" s="41">
        <f t="shared" si="196"/>
        <v>0</v>
      </c>
      <c r="EG248" s="41">
        <f t="shared" si="197"/>
        <v>0</v>
      </c>
      <c r="EI248" s="5">
        <f t="shared" si="162"/>
        <v>170.48200000000003</v>
      </c>
      <c r="EJ248" s="3">
        <f t="shared" si="156"/>
        <v>2216.2660000000005</v>
      </c>
      <c r="EK248" s="3">
        <f t="shared" si="163"/>
        <v>0</v>
      </c>
      <c r="EL248" s="3">
        <f t="shared" si="164"/>
        <v>0</v>
      </c>
      <c r="EM248" s="3">
        <f t="shared" si="165"/>
        <v>0</v>
      </c>
      <c r="EN248" s="3">
        <f t="shared" si="166"/>
        <v>0</v>
      </c>
      <c r="EO248" s="3">
        <f t="shared" si="167"/>
        <v>0</v>
      </c>
      <c r="EP248" s="3">
        <f t="shared" si="168"/>
        <v>0</v>
      </c>
      <c r="EQ248" s="3">
        <f t="shared" si="169"/>
        <v>0</v>
      </c>
      <c r="ER248" s="3">
        <f t="shared" si="170"/>
        <v>0</v>
      </c>
      <c r="ES248" s="3">
        <f t="shared" si="171"/>
        <v>169.00000000000003</v>
      </c>
      <c r="ET248" s="3">
        <f t="shared" si="172"/>
        <v>0</v>
      </c>
      <c r="EU248" s="3">
        <f t="shared" si="173"/>
        <v>0</v>
      </c>
      <c r="EV248" s="3">
        <f t="shared" si="174"/>
        <v>0</v>
      </c>
      <c r="EW248" s="3">
        <f t="shared" si="175"/>
        <v>0</v>
      </c>
      <c r="EX248" s="3">
        <f t="shared" si="176"/>
        <v>0</v>
      </c>
      <c r="EY248" s="3">
        <f t="shared" si="177"/>
        <v>0</v>
      </c>
      <c r="EZ248" s="3">
        <f t="shared" si="178"/>
        <v>0</v>
      </c>
      <c r="FA248" s="3">
        <f t="shared" si="179"/>
        <v>0</v>
      </c>
      <c r="FB248" s="3">
        <f t="shared" si="180"/>
        <v>0</v>
      </c>
      <c r="FC248" s="3">
        <f t="shared" si="157"/>
        <v>0</v>
      </c>
      <c r="FD248" s="41">
        <f t="shared" si="181"/>
        <v>0</v>
      </c>
      <c r="FG248" s="3">
        <f t="shared" si="158"/>
        <v>0</v>
      </c>
      <c r="FH248" s="3">
        <f t="shared" si="159"/>
        <v>0</v>
      </c>
      <c r="FI248" s="3">
        <f t="shared" si="182"/>
        <v>0</v>
      </c>
      <c r="FJ248" s="3">
        <f t="shared" si="182"/>
        <v>0</v>
      </c>
      <c r="FK248" s="3">
        <f t="shared" si="192"/>
        <v>0</v>
      </c>
      <c r="FL248" s="3">
        <f t="shared" si="192"/>
        <v>0</v>
      </c>
      <c r="FM248" s="3">
        <f t="shared" si="192"/>
        <v>0</v>
      </c>
      <c r="FN248" s="3">
        <f t="shared" si="192"/>
        <v>0</v>
      </c>
      <c r="FO248" s="3">
        <f t="shared" si="192"/>
        <v>0</v>
      </c>
      <c r="FP248" s="3">
        <f t="shared" si="192"/>
        <v>0</v>
      </c>
      <c r="FQ248" s="3">
        <f t="shared" si="192"/>
        <v>0</v>
      </c>
      <c r="FR248" s="3">
        <f t="shared" si="183"/>
        <v>0</v>
      </c>
      <c r="FS248" s="3">
        <f t="shared" si="183"/>
        <v>0</v>
      </c>
      <c r="FT248" s="3">
        <f t="shared" si="183"/>
        <v>0</v>
      </c>
      <c r="FU248" s="3">
        <f t="shared" si="184"/>
        <v>0</v>
      </c>
      <c r="FV248" s="3">
        <f t="shared" si="184"/>
        <v>0</v>
      </c>
      <c r="FW248" s="3">
        <f t="shared" si="184"/>
        <v>0</v>
      </c>
      <c r="FX248" s="3">
        <f t="shared" si="185"/>
        <v>0</v>
      </c>
      <c r="FY248" s="3">
        <f t="shared" si="186"/>
        <v>0</v>
      </c>
      <c r="FZ248" s="3">
        <f t="shared" si="187"/>
        <v>0</v>
      </c>
      <c r="GA248" s="3">
        <f t="shared" si="188"/>
        <v>0</v>
      </c>
      <c r="GB248" s="41" t="s">
        <v>0</v>
      </c>
      <c r="GC248" s="41">
        <f t="shared" si="160"/>
        <v>13</v>
      </c>
      <c r="GD248" s="4">
        <f t="shared" si="161"/>
        <v>1.3000000000000003</v>
      </c>
      <c r="GE248" s="41">
        <f t="shared" si="191"/>
        <v>16.900000000000002</v>
      </c>
      <c r="GI248" s="41" t="s">
        <v>0</v>
      </c>
    </row>
    <row r="249" spans="1:191" x14ac:dyDescent="0.55000000000000004">
      <c r="A249" s="41" t="s">
        <v>1349</v>
      </c>
      <c r="B249" s="41" t="s">
        <v>462</v>
      </c>
      <c r="C249" s="41" t="s">
        <v>69</v>
      </c>
      <c r="D249" s="25" t="s">
        <v>66</v>
      </c>
      <c r="E249" s="41" t="s">
        <v>1791</v>
      </c>
      <c r="F249" s="41">
        <v>0</v>
      </c>
      <c r="G249" s="25" t="s">
        <v>1749</v>
      </c>
      <c r="H249" s="41">
        <v>0</v>
      </c>
      <c r="I249" s="41">
        <v>0</v>
      </c>
      <c r="J249" s="41">
        <v>0.91500000000000004</v>
      </c>
      <c r="K249" s="41">
        <v>0</v>
      </c>
      <c r="L249" s="41">
        <v>0</v>
      </c>
      <c r="M249" s="41" t="s">
        <v>499</v>
      </c>
      <c r="N249" s="41" t="s">
        <v>79</v>
      </c>
      <c r="O249" s="41" t="s">
        <v>1791</v>
      </c>
      <c r="P249" s="41" t="s">
        <v>1936</v>
      </c>
      <c r="Q249" s="41" t="s">
        <v>1936</v>
      </c>
      <c r="S249" s="41">
        <v>0</v>
      </c>
      <c r="AO249" s="7">
        <v>0</v>
      </c>
      <c r="AP249" s="7"/>
      <c r="AQ249" s="7"/>
      <c r="AR249" s="7"/>
      <c r="AS249" s="7"/>
      <c r="AT249" s="7"/>
      <c r="AU249" s="7"/>
      <c r="AV249" s="7"/>
      <c r="AW249" s="7"/>
      <c r="AX249" s="7"/>
      <c r="AY249" s="7"/>
      <c r="AZ249" s="7"/>
      <c r="BA249" s="7"/>
      <c r="BB249" s="7"/>
      <c r="BC249" s="7"/>
      <c r="BD249" s="7"/>
      <c r="BE249" s="7"/>
      <c r="BF249" s="7"/>
      <c r="BG249" s="7"/>
      <c r="BK249" s="41">
        <v>61</v>
      </c>
      <c r="BL249" s="7"/>
      <c r="BM249" s="7"/>
      <c r="BN249" s="7"/>
      <c r="BO249" s="7"/>
      <c r="BP249" s="7"/>
      <c r="BQ249" s="7"/>
      <c r="BR249" s="7"/>
      <c r="BS249" s="7"/>
      <c r="BT249" s="7">
        <v>1.5</v>
      </c>
      <c r="BU249" s="7">
        <v>0.06</v>
      </c>
      <c r="BV249" s="7"/>
      <c r="BW249" s="7"/>
      <c r="BX249" s="7"/>
      <c r="BY249" s="7"/>
      <c r="BZ249" s="7"/>
      <c r="CA249" s="7"/>
      <c r="CB249" s="7"/>
      <c r="CC249" s="7"/>
      <c r="CD249" s="7"/>
      <c r="CG249" s="41">
        <v>0</v>
      </c>
      <c r="DC249" s="41">
        <v>0</v>
      </c>
      <c r="DY249" s="7" t="s">
        <v>1891</v>
      </c>
      <c r="DZ249" s="7">
        <f t="shared" si="155"/>
        <v>1.5</v>
      </c>
      <c r="EA249" s="41" t="s">
        <v>355</v>
      </c>
      <c r="EB249" s="41" t="s">
        <v>0</v>
      </c>
      <c r="EC249" s="41">
        <f t="shared" si="193"/>
        <v>0</v>
      </c>
      <c r="ED249" s="41">
        <f t="shared" si="194"/>
        <v>0</v>
      </c>
      <c r="EE249" s="41">
        <f t="shared" si="195"/>
        <v>0.91500000000000004</v>
      </c>
      <c r="EF249" s="41">
        <f t="shared" si="196"/>
        <v>0</v>
      </c>
      <c r="EG249" s="41">
        <f t="shared" si="197"/>
        <v>0</v>
      </c>
      <c r="EI249" s="5">
        <f t="shared" si="162"/>
        <v>240.2817144</v>
      </c>
      <c r="EJ249" s="3">
        <f t="shared" si="156"/>
        <v>14657.1845784</v>
      </c>
      <c r="EK249" s="3">
        <f t="shared" si="163"/>
        <v>0</v>
      </c>
      <c r="EL249" s="3">
        <f t="shared" si="164"/>
        <v>0</v>
      </c>
      <c r="EM249" s="3">
        <f t="shared" si="165"/>
        <v>0</v>
      </c>
      <c r="EN249" s="3">
        <f t="shared" si="166"/>
        <v>0</v>
      </c>
      <c r="EO249" s="3">
        <f t="shared" si="167"/>
        <v>0</v>
      </c>
      <c r="EP249" s="3">
        <f t="shared" si="168"/>
        <v>0</v>
      </c>
      <c r="EQ249" s="3">
        <f t="shared" si="169"/>
        <v>0</v>
      </c>
      <c r="ER249" s="3">
        <f t="shared" si="170"/>
        <v>0</v>
      </c>
      <c r="ES249" s="3">
        <f t="shared" si="171"/>
        <v>915</v>
      </c>
      <c r="ET249" s="3">
        <f t="shared" si="172"/>
        <v>36.599999999999994</v>
      </c>
      <c r="EU249" s="3">
        <f t="shared" si="173"/>
        <v>0</v>
      </c>
      <c r="EV249" s="3">
        <f t="shared" si="174"/>
        <v>0</v>
      </c>
      <c r="EW249" s="3">
        <f t="shared" si="175"/>
        <v>0</v>
      </c>
      <c r="EX249" s="3">
        <f t="shared" si="176"/>
        <v>0</v>
      </c>
      <c r="EY249" s="3">
        <f t="shared" si="177"/>
        <v>0</v>
      </c>
      <c r="EZ249" s="3">
        <f t="shared" si="178"/>
        <v>0</v>
      </c>
      <c r="FA249" s="3">
        <f t="shared" si="179"/>
        <v>0</v>
      </c>
      <c r="FB249" s="3">
        <f t="shared" si="180"/>
        <v>0</v>
      </c>
      <c r="FC249" s="3">
        <f t="shared" si="157"/>
        <v>0</v>
      </c>
      <c r="FD249" s="41">
        <f t="shared" si="181"/>
        <v>0</v>
      </c>
      <c r="FG249" s="3">
        <f t="shared" si="158"/>
        <v>0</v>
      </c>
      <c r="FH249" s="3">
        <f t="shared" si="159"/>
        <v>0</v>
      </c>
      <c r="FI249" s="3">
        <f t="shared" si="182"/>
        <v>0</v>
      </c>
      <c r="FJ249" s="3">
        <f t="shared" si="182"/>
        <v>0</v>
      </c>
      <c r="FK249" s="3">
        <f t="shared" si="192"/>
        <v>0</v>
      </c>
      <c r="FL249" s="3">
        <f t="shared" si="192"/>
        <v>0</v>
      </c>
      <c r="FM249" s="3">
        <f t="shared" si="192"/>
        <v>0</v>
      </c>
      <c r="FN249" s="3">
        <f t="shared" si="192"/>
        <v>0</v>
      </c>
      <c r="FO249" s="3">
        <f t="shared" si="192"/>
        <v>0</v>
      </c>
      <c r="FP249" s="3">
        <f t="shared" si="192"/>
        <v>0</v>
      </c>
      <c r="FQ249" s="3">
        <f t="shared" si="192"/>
        <v>0</v>
      </c>
      <c r="FR249" s="3">
        <f t="shared" si="183"/>
        <v>0</v>
      </c>
      <c r="FS249" s="3">
        <f t="shared" si="183"/>
        <v>0</v>
      </c>
      <c r="FT249" s="3">
        <f t="shared" si="183"/>
        <v>0</v>
      </c>
      <c r="FU249" s="3">
        <f t="shared" si="184"/>
        <v>0</v>
      </c>
      <c r="FV249" s="3">
        <f t="shared" si="184"/>
        <v>0</v>
      </c>
      <c r="FW249" s="3">
        <f t="shared" si="184"/>
        <v>0</v>
      </c>
      <c r="FX249" s="3">
        <f t="shared" si="185"/>
        <v>0</v>
      </c>
      <c r="FY249" s="3">
        <f t="shared" si="186"/>
        <v>0</v>
      </c>
      <c r="FZ249" s="3">
        <f t="shared" si="187"/>
        <v>0</v>
      </c>
      <c r="GA249" s="3">
        <f t="shared" si="188"/>
        <v>0</v>
      </c>
      <c r="GB249" s="41" t="s">
        <v>0</v>
      </c>
      <c r="GC249" s="41">
        <f t="shared" si="160"/>
        <v>61</v>
      </c>
      <c r="GD249" s="4">
        <f t="shared" si="161"/>
        <v>1.5</v>
      </c>
      <c r="GE249" s="41">
        <f t="shared" si="191"/>
        <v>91.5</v>
      </c>
      <c r="GI249" s="41" t="s">
        <v>0</v>
      </c>
    </row>
    <row r="250" spans="1:191" x14ac:dyDescent="0.55000000000000004">
      <c r="A250" s="41" t="s">
        <v>1350</v>
      </c>
      <c r="B250" s="41" t="s">
        <v>462</v>
      </c>
      <c r="C250" s="41" t="s">
        <v>69</v>
      </c>
      <c r="D250" s="25" t="s">
        <v>66</v>
      </c>
      <c r="E250" s="41" t="s">
        <v>1791</v>
      </c>
      <c r="F250" s="41">
        <v>0</v>
      </c>
      <c r="G250" s="25" t="s">
        <v>1749</v>
      </c>
      <c r="H250" s="41">
        <v>0</v>
      </c>
      <c r="I250" s="41">
        <v>0</v>
      </c>
      <c r="J250" s="41">
        <v>6.343399999999999E-2</v>
      </c>
      <c r="K250" s="41">
        <v>0</v>
      </c>
      <c r="L250" s="41">
        <v>0</v>
      </c>
      <c r="M250" s="41" t="s">
        <v>1953</v>
      </c>
      <c r="N250" s="41" t="s">
        <v>79</v>
      </c>
      <c r="O250" s="41" t="s">
        <v>1791</v>
      </c>
      <c r="P250" s="41" t="s">
        <v>1935</v>
      </c>
      <c r="S250" s="41">
        <v>0</v>
      </c>
      <c r="AO250" s="7">
        <v>0</v>
      </c>
      <c r="AP250" s="7"/>
      <c r="AQ250" s="7"/>
      <c r="AR250" s="7"/>
      <c r="AS250" s="7"/>
      <c r="AT250" s="7"/>
      <c r="AU250" s="7"/>
      <c r="AV250" s="7"/>
      <c r="AW250" s="7"/>
      <c r="AX250" s="7"/>
      <c r="AY250" s="7"/>
      <c r="AZ250" s="7"/>
      <c r="BA250" s="7"/>
      <c r="BB250" s="7"/>
      <c r="BC250" s="7"/>
      <c r="BD250" s="7"/>
      <c r="BE250" s="7"/>
      <c r="BF250" s="7"/>
      <c r="BG250" s="7"/>
      <c r="BK250" s="41">
        <v>4.5309999999999997</v>
      </c>
      <c r="BL250" s="7"/>
      <c r="BM250" s="7"/>
      <c r="BN250" s="7"/>
      <c r="BO250" s="7"/>
      <c r="BP250" s="7"/>
      <c r="BQ250" s="7"/>
      <c r="BR250" s="7"/>
      <c r="BS250" s="7"/>
      <c r="BT250" s="82">
        <v>1.4</v>
      </c>
      <c r="BU250" s="7"/>
      <c r="BV250" s="7"/>
      <c r="BW250" s="7"/>
      <c r="BX250" s="7"/>
      <c r="BY250" s="7"/>
      <c r="BZ250" s="7"/>
      <c r="CA250" s="7"/>
      <c r="CB250" s="7"/>
      <c r="CC250" s="7"/>
      <c r="CD250" s="7"/>
      <c r="CG250" s="41">
        <v>0</v>
      </c>
      <c r="DC250" s="41">
        <v>0</v>
      </c>
      <c r="DY250" s="7" t="s">
        <v>1891</v>
      </c>
      <c r="DZ250" s="7">
        <f t="shared" si="155"/>
        <v>1.4</v>
      </c>
      <c r="EA250" s="41" t="s">
        <v>1954</v>
      </c>
      <c r="EB250" s="41" t="s">
        <v>0</v>
      </c>
      <c r="EC250" s="41">
        <f t="shared" si="193"/>
        <v>0</v>
      </c>
      <c r="ED250" s="41">
        <f t="shared" si="194"/>
        <v>0</v>
      </c>
      <c r="EE250" s="41">
        <f t="shared" si="195"/>
        <v>6.343399999999999E-2</v>
      </c>
      <c r="EF250" s="41">
        <f t="shared" si="196"/>
        <v>0</v>
      </c>
      <c r="EG250" s="41">
        <f t="shared" si="197"/>
        <v>0</v>
      </c>
      <c r="EI250" s="5">
        <f t="shared" si="162"/>
        <v>183.59599999999998</v>
      </c>
      <c r="EJ250" s="3">
        <f t="shared" si="156"/>
        <v>831.87347599999987</v>
      </c>
      <c r="EK250" s="3">
        <f t="shared" si="163"/>
        <v>0</v>
      </c>
      <c r="EL250" s="3">
        <f t="shared" si="164"/>
        <v>0</v>
      </c>
      <c r="EM250" s="3">
        <f t="shared" si="165"/>
        <v>0</v>
      </c>
      <c r="EN250" s="3">
        <f t="shared" si="166"/>
        <v>0</v>
      </c>
      <c r="EO250" s="3">
        <f t="shared" si="167"/>
        <v>0</v>
      </c>
      <c r="EP250" s="3">
        <f t="shared" si="168"/>
        <v>0</v>
      </c>
      <c r="EQ250" s="3">
        <f t="shared" si="169"/>
        <v>0</v>
      </c>
      <c r="ER250" s="3">
        <f t="shared" si="170"/>
        <v>0</v>
      </c>
      <c r="ES250" s="3">
        <f t="shared" si="171"/>
        <v>63.43399999999999</v>
      </c>
      <c r="ET250" s="3">
        <f t="shared" si="172"/>
        <v>0</v>
      </c>
      <c r="EU250" s="3">
        <f t="shared" si="173"/>
        <v>0</v>
      </c>
      <c r="EV250" s="3">
        <f t="shared" si="174"/>
        <v>0</v>
      </c>
      <c r="EW250" s="3">
        <f t="shared" si="175"/>
        <v>0</v>
      </c>
      <c r="EX250" s="3">
        <f t="shared" si="176"/>
        <v>0</v>
      </c>
      <c r="EY250" s="3">
        <f t="shared" si="177"/>
        <v>0</v>
      </c>
      <c r="EZ250" s="3">
        <f t="shared" si="178"/>
        <v>0</v>
      </c>
      <c r="FA250" s="3">
        <f t="shared" si="179"/>
        <v>0</v>
      </c>
      <c r="FB250" s="3">
        <f t="shared" si="180"/>
        <v>0</v>
      </c>
      <c r="FC250" s="3">
        <f t="shared" si="157"/>
        <v>0</v>
      </c>
      <c r="FD250" s="41">
        <f t="shared" si="181"/>
        <v>0</v>
      </c>
      <c r="FG250" s="3">
        <f t="shared" si="158"/>
        <v>0</v>
      </c>
      <c r="FH250" s="3">
        <f t="shared" si="159"/>
        <v>0</v>
      </c>
      <c r="FI250" s="3">
        <f t="shared" si="182"/>
        <v>0</v>
      </c>
      <c r="FJ250" s="3">
        <f t="shared" si="182"/>
        <v>0</v>
      </c>
      <c r="FK250" s="3">
        <f t="shared" si="192"/>
        <v>0</v>
      </c>
      <c r="FL250" s="3">
        <f t="shared" si="192"/>
        <v>0</v>
      </c>
      <c r="FM250" s="3">
        <f t="shared" si="192"/>
        <v>0</v>
      </c>
      <c r="FN250" s="3">
        <f t="shared" si="192"/>
        <v>0</v>
      </c>
      <c r="FO250" s="3">
        <f t="shared" si="192"/>
        <v>0</v>
      </c>
      <c r="FP250" s="3">
        <f t="shared" si="192"/>
        <v>0</v>
      </c>
      <c r="FQ250" s="3">
        <f t="shared" si="192"/>
        <v>0</v>
      </c>
      <c r="FR250" s="3">
        <f t="shared" si="183"/>
        <v>0</v>
      </c>
      <c r="FS250" s="3">
        <f t="shared" si="183"/>
        <v>0</v>
      </c>
      <c r="FT250" s="3">
        <f t="shared" si="183"/>
        <v>0</v>
      </c>
      <c r="FU250" s="3">
        <f t="shared" si="184"/>
        <v>0</v>
      </c>
      <c r="FV250" s="3">
        <f t="shared" si="184"/>
        <v>0</v>
      </c>
      <c r="FW250" s="3">
        <f t="shared" si="184"/>
        <v>0</v>
      </c>
      <c r="FX250" s="3">
        <f t="shared" si="185"/>
        <v>0</v>
      </c>
      <c r="FY250" s="3">
        <f t="shared" si="186"/>
        <v>0</v>
      </c>
      <c r="FZ250" s="3">
        <f t="shared" si="187"/>
        <v>0</v>
      </c>
      <c r="GA250" s="3">
        <f t="shared" si="188"/>
        <v>0</v>
      </c>
      <c r="GB250" s="41" t="s">
        <v>0</v>
      </c>
      <c r="GC250" s="41">
        <f t="shared" si="160"/>
        <v>4.5309999999999997</v>
      </c>
      <c r="GD250" s="4">
        <f t="shared" si="161"/>
        <v>1.4</v>
      </c>
      <c r="GE250" s="41">
        <f t="shared" si="191"/>
        <v>6.343399999999999</v>
      </c>
      <c r="GI250" s="41" t="s">
        <v>0</v>
      </c>
    </row>
    <row r="251" spans="1:191" x14ac:dyDescent="0.55000000000000004">
      <c r="A251" s="41" t="s">
        <v>1351</v>
      </c>
      <c r="B251" s="41" t="s">
        <v>462</v>
      </c>
      <c r="C251" s="41" t="s">
        <v>69</v>
      </c>
      <c r="D251" s="25" t="s">
        <v>66</v>
      </c>
      <c r="E251" s="41" t="s">
        <v>1791</v>
      </c>
      <c r="F251" s="41">
        <v>0</v>
      </c>
      <c r="G251" s="25" t="s">
        <v>1749</v>
      </c>
      <c r="H251" s="41">
        <v>0</v>
      </c>
      <c r="I251" s="41">
        <v>0</v>
      </c>
      <c r="J251" s="41">
        <v>0.14768319999999999</v>
      </c>
      <c r="K251" s="41">
        <v>0</v>
      </c>
      <c r="L251" s="41">
        <v>0</v>
      </c>
      <c r="M251" s="41" t="s">
        <v>1955</v>
      </c>
      <c r="N251" s="41" t="s">
        <v>79</v>
      </c>
      <c r="O251" s="41" t="s">
        <v>1791</v>
      </c>
      <c r="P251" s="41" t="s">
        <v>1935</v>
      </c>
      <c r="S251" s="41">
        <v>0</v>
      </c>
      <c r="AO251" s="7">
        <v>0</v>
      </c>
      <c r="AP251" s="7"/>
      <c r="AQ251" s="7"/>
      <c r="AR251" s="7"/>
      <c r="AS251" s="7"/>
      <c r="AT251" s="7"/>
      <c r="AU251" s="7"/>
      <c r="AV251" s="7"/>
      <c r="AW251" s="7"/>
      <c r="AX251" s="7"/>
      <c r="AY251" s="7"/>
      <c r="AZ251" s="7"/>
      <c r="BA251" s="7"/>
      <c r="BB251" s="7"/>
      <c r="BC251" s="7"/>
      <c r="BD251" s="7"/>
      <c r="BE251" s="7"/>
      <c r="BF251" s="7"/>
      <c r="BG251" s="7"/>
      <c r="BK251" s="41">
        <v>11.103999999999999</v>
      </c>
      <c r="BL251" s="7"/>
      <c r="BM251" s="7"/>
      <c r="BN251" s="7"/>
      <c r="BO251" s="7"/>
      <c r="BP251" s="7"/>
      <c r="BQ251" s="7"/>
      <c r="BR251" s="7"/>
      <c r="BS251" s="7"/>
      <c r="BT251" s="7">
        <v>1.33</v>
      </c>
      <c r="BU251" s="7"/>
      <c r="BV251" s="7"/>
      <c r="BW251" s="7"/>
      <c r="BX251" s="7"/>
      <c r="BY251" s="7"/>
      <c r="BZ251" s="7"/>
      <c r="CA251" s="7"/>
      <c r="CB251" s="7"/>
      <c r="CC251" s="7"/>
      <c r="CD251" s="7"/>
      <c r="CG251" s="41">
        <v>0</v>
      </c>
      <c r="DC251" s="41">
        <v>0</v>
      </c>
      <c r="DY251" s="7" t="s">
        <v>1891</v>
      </c>
      <c r="DZ251" s="7">
        <f t="shared" si="155"/>
        <v>1.33</v>
      </c>
      <c r="EA251" s="41" t="s">
        <v>1954</v>
      </c>
      <c r="EB251" s="41" t="s">
        <v>0</v>
      </c>
      <c r="EC251" s="41">
        <f t="shared" si="193"/>
        <v>0</v>
      </c>
      <c r="ED251" s="41">
        <f t="shared" si="194"/>
        <v>0</v>
      </c>
      <c r="EE251" s="41">
        <f t="shared" si="195"/>
        <v>0.14768319999999999</v>
      </c>
      <c r="EF251" s="41">
        <f t="shared" si="196"/>
        <v>0</v>
      </c>
      <c r="EG251" s="41">
        <f t="shared" si="197"/>
        <v>0</v>
      </c>
      <c r="EI251" s="5">
        <f t="shared" si="162"/>
        <v>174.4162</v>
      </c>
      <c r="EJ251" s="3">
        <f t="shared" si="156"/>
        <v>1936.7174848</v>
      </c>
      <c r="EK251" s="3">
        <f t="shared" si="163"/>
        <v>0</v>
      </c>
      <c r="EL251" s="3">
        <f t="shared" si="164"/>
        <v>0</v>
      </c>
      <c r="EM251" s="3">
        <f t="shared" si="165"/>
        <v>0</v>
      </c>
      <c r="EN251" s="3">
        <f t="shared" si="166"/>
        <v>0</v>
      </c>
      <c r="EO251" s="3">
        <f t="shared" si="167"/>
        <v>0</v>
      </c>
      <c r="EP251" s="3">
        <f t="shared" si="168"/>
        <v>0</v>
      </c>
      <c r="EQ251" s="3">
        <f t="shared" si="169"/>
        <v>0</v>
      </c>
      <c r="ER251" s="3">
        <f t="shared" si="170"/>
        <v>0</v>
      </c>
      <c r="ES251" s="3">
        <f t="shared" si="171"/>
        <v>147.6832</v>
      </c>
      <c r="ET251" s="3">
        <f t="shared" si="172"/>
        <v>0</v>
      </c>
      <c r="EU251" s="3">
        <f t="shared" si="173"/>
        <v>0</v>
      </c>
      <c r="EV251" s="3">
        <f t="shared" si="174"/>
        <v>0</v>
      </c>
      <c r="EW251" s="3">
        <f t="shared" si="175"/>
        <v>0</v>
      </c>
      <c r="EX251" s="3">
        <f t="shared" si="176"/>
        <v>0</v>
      </c>
      <c r="EY251" s="3">
        <f t="shared" si="177"/>
        <v>0</v>
      </c>
      <c r="EZ251" s="3">
        <f t="shared" si="178"/>
        <v>0</v>
      </c>
      <c r="FA251" s="3">
        <f t="shared" si="179"/>
        <v>0</v>
      </c>
      <c r="FB251" s="3">
        <f t="shared" si="180"/>
        <v>0</v>
      </c>
      <c r="FC251" s="3">
        <f t="shared" si="157"/>
        <v>0</v>
      </c>
      <c r="FD251" s="41">
        <f t="shared" si="181"/>
        <v>0</v>
      </c>
      <c r="FG251" s="3">
        <f t="shared" si="158"/>
        <v>0</v>
      </c>
      <c r="FH251" s="3">
        <f t="shared" si="159"/>
        <v>0</v>
      </c>
      <c r="FI251" s="3">
        <f t="shared" si="182"/>
        <v>0</v>
      </c>
      <c r="FJ251" s="3">
        <f t="shared" si="182"/>
        <v>0</v>
      </c>
      <c r="FK251" s="3">
        <f t="shared" si="192"/>
        <v>0</v>
      </c>
      <c r="FL251" s="3">
        <f t="shared" si="192"/>
        <v>0</v>
      </c>
      <c r="FM251" s="3">
        <f t="shared" si="192"/>
        <v>0</v>
      </c>
      <c r="FN251" s="3">
        <f t="shared" si="192"/>
        <v>0</v>
      </c>
      <c r="FO251" s="3">
        <f t="shared" si="192"/>
        <v>0</v>
      </c>
      <c r="FP251" s="3">
        <f t="shared" si="192"/>
        <v>0</v>
      </c>
      <c r="FQ251" s="3">
        <f t="shared" si="192"/>
        <v>0</v>
      </c>
      <c r="FR251" s="3">
        <f t="shared" si="183"/>
        <v>0</v>
      </c>
      <c r="FS251" s="3">
        <f t="shared" si="183"/>
        <v>0</v>
      </c>
      <c r="FT251" s="3">
        <f t="shared" si="183"/>
        <v>0</v>
      </c>
      <c r="FU251" s="3">
        <f t="shared" si="184"/>
        <v>0</v>
      </c>
      <c r="FV251" s="3">
        <f t="shared" si="184"/>
        <v>0</v>
      </c>
      <c r="FW251" s="3">
        <f t="shared" si="184"/>
        <v>0</v>
      </c>
      <c r="FX251" s="3">
        <f t="shared" si="185"/>
        <v>0</v>
      </c>
      <c r="FY251" s="3">
        <f t="shared" si="186"/>
        <v>0</v>
      </c>
      <c r="FZ251" s="3">
        <f t="shared" si="187"/>
        <v>0</v>
      </c>
      <c r="GA251" s="3">
        <f t="shared" si="188"/>
        <v>0</v>
      </c>
      <c r="GB251" s="41" t="s">
        <v>0</v>
      </c>
      <c r="GC251" s="41">
        <f t="shared" si="160"/>
        <v>11.103999999999999</v>
      </c>
      <c r="GD251" s="4">
        <f t="shared" si="161"/>
        <v>1.33</v>
      </c>
      <c r="GE251" s="41">
        <f t="shared" si="191"/>
        <v>14.768319999999999</v>
      </c>
      <c r="GI251" s="41" t="s">
        <v>0</v>
      </c>
    </row>
    <row r="252" spans="1:191" x14ac:dyDescent="0.55000000000000004">
      <c r="A252" s="41" t="s">
        <v>1956</v>
      </c>
      <c r="B252" s="41" t="s">
        <v>462</v>
      </c>
      <c r="C252" s="41" t="s">
        <v>69</v>
      </c>
      <c r="D252" s="25" t="s">
        <v>66</v>
      </c>
      <c r="E252" s="41" t="s">
        <v>1791</v>
      </c>
      <c r="F252" s="41">
        <v>0</v>
      </c>
      <c r="G252" s="25" t="s">
        <v>1749</v>
      </c>
      <c r="H252" s="41">
        <v>0</v>
      </c>
      <c r="I252" s="41">
        <v>0</v>
      </c>
      <c r="J252" s="41">
        <v>0.70683099999999999</v>
      </c>
      <c r="K252" s="41">
        <v>0</v>
      </c>
      <c r="L252" s="41">
        <v>0</v>
      </c>
      <c r="M252" s="41" t="s">
        <v>1957</v>
      </c>
      <c r="N252" s="41" t="s">
        <v>79</v>
      </c>
      <c r="O252" s="41" t="s">
        <v>1791</v>
      </c>
      <c r="P252" s="41" t="s">
        <v>1935</v>
      </c>
      <c r="S252" s="41">
        <v>0</v>
      </c>
      <c r="AO252" s="7">
        <v>0</v>
      </c>
      <c r="AP252" s="7"/>
      <c r="AQ252" s="7"/>
      <c r="AR252" s="7"/>
      <c r="AS252" s="7"/>
      <c r="AT252" s="7"/>
      <c r="AU252" s="7"/>
      <c r="AV252" s="7"/>
      <c r="AW252" s="7"/>
      <c r="AX252" s="7"/>
      <c r="AY252" s="7"/>
      <c r="AZ252" s="7"/>
      <c r="BA252" s="7"/>
      <c r="BB252" s="7"/>
      <c r="BC252" s="7"/>
      <c r="BD252" s="7"/>
      <c r="BE252" s="7"/>
      <c r="BF252" s="7"/>
      <c r="BG252" s="7"/>
      <c r="BK252" s="41">
        <v>45.601999999999997</v>
      </c>
      <c r="BL252" s="7"/>
      <c r="BM252" s="7"/>
      <c r="BN252" s="7"/>
      <c r="BO252" s="7"/>
      <c r="BP252" s="7"/>
      <c r="BQ252" s="7"/>
      <c r="BR252" s="7"/>
      <c r="BS252" s="7"/>
      <c r="BT252" s="7">
        <v>1.55</v>
      </c>
      <c r="BU252" s="7"/>
      <c r="BV252" s="7"/>
      <c r="BW252" s="7"/>
      <c r="BX252" s="7"/>
      <c r="BY252" s="7"/>
      <c r="BZ252" s="7"/>
      <c r="CA252" s="7"/>
      <c r="CB252" s="7"/>
      <c r="CC252" s="7"/>
      <c r="CD252" s="7"/>
      <c r="CG252" s="41">
        <v>0</v>
      </c>
      <c r="DC252" s="41">
        <v>0</v>
      </c>
      <c r="DY252" s="7" t="s">
        <v>1891</v>
      </c>
      <c r="DZ252" s="7">
        <f t="shared" si="155"/>
        <v>1.55</v>
      </c>
      <c r="EA252" s="41" t="s">
        <v>1954</v>
      </c>
      <c r="EB252" s="41" t="s">
        <v>0</v>
      </c>
      <c r="EC252" s="41">
        <f t="shared" si="193"/>
        <v>0</v>
      </c>
      <c r="ED252" s="41">
        <f t="shared" si="194"/>
        <v>0</v>
      </c>
      <c r="EE252" s="41">
        <f t="shared" si="195"/>
        <v>0.70683099999999999</v>
      </c>
      <c r="EF252" s="41">
        <f t="shared" si="196"/>
        <v>0</v>
      </c>
      <c r="EG252" s="41">
        <f t="shared" si="197"/>
        <v>0</v>
      </c>
      <c r="EI252" s="5">
        <f t="shared" si="162"/>
        <v>203.267</v>
      </c>
      <c r="EJ252" s="3">
        <f t="shared" si="156"/>
        <v>9269.3817339999987</v>
      </c>
      <c r="EK252" s="3">
        <f t="shared" si="163"/>
        <v>0</v>
      </c>
      <c r="EL252" s="3">
        <f t="shared" si="164"/>
        <v>0</v>
      </c>
      <c r="EM252" s="3">
        <f t="shared" si="165"/>
        <v>0</v>
      </c>
      <c r="EN252" s="3">
        <f t="shared" si="166"/>
        <v>0</v>
      </c>
      <c r="EO252" s="3">
        <f t="shared" si="167"/>
        <v>0</v>
      </c>
      <c r="EP252" s="3">
        <f t="shared" si="168"/>
        <v>0</v>
      </c>
      <c r="EQ252" s="3">
        <f t="shared" si="169"/>
        <v>0</v>
      </c>
      <c r="ER252" s="3">
        <f t="shared" si="170"/>
        <v>0</v>
      </c>
      <c r="ES252" s="3">
        <f t="shared" si="171"/>
        <v>706.8309999999999</v>
      </c>
      <c r="ET252" s="3">
        <f t="shared" si="172"/>
        <v>0</v>
      </c>
      <c r="EU252" s="3">
        <f t="shared" si="173"/>
        <v>0</v>
      </c>
      <c r="EV252" s="3">
        <f t="shared" si="174"/>
        <v>0</v>
      </c>
      <c r="EW252" s="3">
        <f t="shared" si="175"/>
        <v>0</v>
      </c>
      <c r="EX252" s="3">
        <f t="shared" si="176"/>
        <v>0</v>
      </c>
      <c r="EY252" s="3">
        <f t="shared" si="177"/>
        <v>0</v>
      </c>
      <c r="EZ252" s="3">
        <f t="shared" si="178"/>
        <v>0</v>
      </c>
      <c r="FA252" s="3">
        <f t="shared" si="179"/>
        <v>0</v>
      </c>
      <c r="FB252" s="3">
        <f t="shared" si="180"/>
        <v>0</v>
      </c>
      <c r="FC252" s="3">
        <f t="shared" si="157"/>
        <v>0</v>
      </c>
      <c r="FD252" s="41">
        <f t="shared" si="181"/>
        <v>0</v>
      </c>
      <c r="FG252" s="3">
        <f t="shared" si="158"/>
        <v>0</v>
      </c>
      <c r="FH252" s="3">
        <f t="shared" si="159"/>
        <v>0</v>
      </c>
      <c r="FI252" s="3">
        <f t="shared" si="182"/>
        <v>0</v>
      </c>
      <c r="FJ252" s="3">
        <f t="shared" si="182"/>
        <v>0</v>
      </c>
      <c r="FK252" s="3">
        <f t="shared" si="192"/>
        <v>0</v>
      </c>
      <c r="FL252" s="3">
        <f t="shared" si="192"/>
        <v>0</v>
      </c>
      <c r="FM252" s="3">
        <f t="shared" si="192"/>
        <v>0</v>
      </c>
      <c r="FN252" s="3">
        <f t="shared" si="192"/>
        <v>0</v>
      </c>
      <c r="FO252" s="3">
        <f t="shared" si="192"/>
        <v>0</v>
      </c>
      <c r="FP252" s="3">
        <f t="shared" si="192"/>
        <v>0</v>
      </c>
      <c r="FQ252" s="3">
        <f t="shared" si="192"/>
        <v>0</v>
      </c>
      <c r="FR252" s="3">
        <f t="shared" si="183"/>
        <v>0</v>
      </c>
      <c r="FS252" s="3">
        <f t="shared" si="183"/>
        <v>0</v>
      </c>
      <c r="FT252" s="3">
        <f t="shared" si="183"/>
        <v>0</v>
      </c>
      <c r="FU252" s="3">
        <f t="shared" si="184"/>
        <v>0</v>
      </c>
      <c r="FV252" s="3">
        <f t="shared" si="184"/>
        <v>0</v>
      </c>
      <c r="FW252" s="3">
        <f t="shared" si="184"/>
        <v>0</v>
      </c>
      <c r="FX252" s="3">
        <f t="shared" si="185"/>
        <v>0</v>
      </c>
      <c r="FY252" s="3">
        <f t="shared" si="186"/>
        <v>0</v>
      </c>
      <c r="FZ252" s="3">
        <f t="shared" si="187"/>
        <v>0</v>
      </c>
      <c r="GA252" s="3">
        <f t="shared" si="188"/>
        <v>0</v>
      </c>
      <c r="GB252" s="41" t="s">
        <v>0</v>
      </c>
      <c r="GC252" s="41">
        <f t="shared" si="160"/>
        <v>45.601999999999997</v>
      </c>
      <c r="GD252" s="4">
        <f t="shared" si="161"/>
        <v>1.55</v>
      </c>
      <c r="GE252" s="41">
        <f t="shared" si="191"/>
        <v>70.683099999999996</v>
      </c>
      <c r="GI252" s="41" t="s">
        <v>0</v>
      </c>
    </row>
    <row r="253" spans="1:191" x14ac:dyDescent="0.55000000000000004">
      <c r="A253" s="41" t="s">
        <v>1958</v>
      </c>
      <c r="B253" s="41" t="s">
        <v>462</v>
      </c>
      <c r="C253" s="41" t="s">
        <v>69</v>
      </c>
      <c r="D253" s="25" t="s">
        <v>66</v>
      </c>
      <c r="E253" s="41" t="s">
        <v>1791</v>
      </c>
      <c r="F253" s="41">
        <v>0</v>
      </c>
      <c r="G253" s="25" t="s">
        <v>1749</v>
      </c>
      <c r="H253" s="41">
        <v>0</v>
      </c>
      <c r="I253" s="41">
        <v>0</v>
      </c>
      <c r="J253" s="41">
        <v>0.62957160000000001</v>
      </c>
      <c r="K253" s="41">
        <v>0</v>
      </c>
      <c r="L253" s="41">
        <v>0</v>
      </c>
      <c r="M253" s="41" t="s">
        <v>1959</v>
      </c>
      <c r="N253" s="41" t="s">
        <v>79</v>
      </c>
      <c r="O253" s="41" t="s">
        <v>1791</v>
      </c>
      <c r="P253" s="41" t="s">
        <v>1935</v>
      </c>
      <c r="S253" s="41">
        <v>0</v>
      </c>
      <c r="AO253" s="7">
        <v>0</v>
      </c>
      <c r="AP253" s="7"/>
      <c r="AQ253" s="7"/>
      <c r="AR253" s="7"/>
      <c r="AS253" s="7"/>
      <c r="AT253" s="7"/>
      <c r="AU253" s="7"/>
      <c r="AV253" s="7"/>
      <c r="AW253" s="7"/>
      <c r="AX253" s="7"/>
      <c r="AY253" s="7"/>
      <c r="AZ253" s="7"/>
      <c r="BA253" s="7"/>
      <c r="BB253" s="7"/>
      <c r="BC253" s="7"/>
      <c r="BD253" s="7"/>
      <c r="BE253" s="7"/>
      <c r="BF253" s="7"/>
      <c r="BG253" s="7"/>
      <c r="BK253" s="41">
        <v>49.966000000000001</v>
      </c>
      <c r="BL253" s="7"/>
      <c r="BM253" s="7"/>
      <c r="BN253" s="7"/>
      <c r="BO253" s="7"/>
      <c r="BP253" s="7"/>
      <c r="BQ253" s="7"/>
      <c r="BR253" s="7"/>
      <c r="BS253" s="7"/>
      <c r="BT253" s="7">
        <v>1.26</v>
      </c>
      <c r="BU253" s="7"/>
      <c r="BV253" s="7"/>
      <c r="BW253" s="7"/>
      <c r="BX253" s="7"/>
      <c r="BY253" s="7"/>
      <c r="BZ253" s="7"/>
      <c r="CA253" s="7"/>
      <c r="CB253" s="7"/>
      <c r="CC253" s="7"/>
      <c r="CD253" s="7"/>
      <c r="CG253" s="41">
        <v>0</v>
      </c>
      <c r="DC253" s="41">
        <v>0</v>
      </c>
      <c r="DY253" s="7" t="s">
        <v>1891</v>
      </c>
      <c r="DZ253" s="7">
        <f t="shared" si="155"/>
        <v>1.26</v>
      </c>
      <c r="EA253" s="41" t="s">
        <v>1954</v>
      </c>
      <c r="EB253" s="41" t="s">
        <v>0</v>
      </c>
      <c r="EC253" s="41">
        <f t="shared" si="193"/>
        <v>0</v>
      </c>
      <c r="ED253" s="41">
        <f t="shared" si="194"/>
        <v>0</v>
      </c>
      <c r="EE253" s="41">
        <f t="shared" si="195"/>
        <v>0.62957160000000001</v>
      </c>
      <c r="EF253" s="41">
        <f t="shared" si="196"/>
        <v>0</v>
      </c>
      <c r="EG253" s="41">
        <f t="shared" si="197"/>
        <v>0</v>
      </c>
      <c r="EI253" s="5">
        <f t="shared" si="162"/>
        <v>165.2364</v>
      </c>
      <c r="EJ253" s="3">
        <f t="shared" si="156"/>
        <v>8256.2019624000004</v>
      </c>
      <c r="EK253" s="3">
        <f t="shared" si="163"/>
        <v>0</v>
      </c>
      <c r="EL253" s="3">
        <f t="shared" si="164"/>
        <v>0</v>
      </c>
      <c r="EM253" s="3">
        <f t="shared" si="165"/>
        <v>0</v>
      </c>
      <c r="EN253" s="3">
        <f t="shared" si="166"/>
        <v>0</v>
      </c>
      <c r="EO253" s="3">
        <f t="shared" si="167"/>
        <v>0</v>
      </c>
      <c r="EP253" s="3">
        <f t="shared" si="168"/>
        <v>0</v>
      </c>
      <c r="EQ253" s="3">
        <f t="shared" si="169"/>
        <v>0</v>
      </c>
      <c r="ER253" s="3">
        <f t="shared" si="170"/>
        <v>0</v>
      </c>
      <c r="ES253" s="3">
        <f t="shared" si="171"/>
        <v>629.57159999999999</v>
      </c>
      <c r="ET253" s="3">
        <f t="shared" si="172"/>
        <v>0</v>
      </c>
      <c r="EU253" s="3">
        <f t="shared" si="173"/>
        <v>0</v>
      </c>
      <c r="EV253" s="3">
        <f t="shared" si="174"/>
        <v>0</v>
      </c>
      <c r="EW253" s="3">
        <f t="shared" si="175"/>
        <v>0</v>
      </c>
      <c r="EX253" s="3">
        <f t="shared" si="176"/>
        <v>0</v>
      </c>
      <c r="EY253" s="3">
        <f t="shared" si="177"/>
        <v>0</v>
      </c>
      <c r="EZ253" s="3">
        <f t="shared" si="178"/>
        <v>0</v>
      </c>
      <c r="FA253" s="3">
        <f t="shared" si="179"/>
        <v>0</v>
      </c>
      <c r="FB253" s="3">
        <f t="shared" si="180"/>
        <v>0</v>
      </c>
      <c r="FC253" s="3">
        <f t="shared" si="157"/>
        <v>0</v>
      </c>
      <c r="FD253" s="41">
        <f t="shared" si="181"/>
        <v>0</v>
      </c>
      <c r="FG253" s="3">
        <f t="shared" si="158"/>
        <v>0</v>
      </c>
      <c r="FH253" s="3">
        <f t="shared" si="159"/>
        <v>0</v>
      </c>
      <c r="FI253" s="3">
        <f t="shared" si="182"/>
        <v>0</v>
      </c>
      <c r="FJ253" s="3">
        <f t="shared" si="182"/>
        <v>0</v>
      </c>
      <c r="FK253" s="3">
        <f t="shared" si="192"/>
        <v>0</v>
      </c>
      <c r="FL253" s="3">
        <f t="shared" si="192"/>
        <v>0</v>
      </c>
      <c r="FM253" s="3">
        <f t="shared" si="192"/>
        <v>0</v>
      </c>
      <c r="FN253" s="3">
        <f t="shared" si="192"/>
        <v>0</v>
      </c>
      <c r="FO253" s="3">
        <f t="shared" si="192"/>
        <v>0</v>
      </c>
      <c r="FP253" s="3">
        <f t="shared" si="192"/>
        <v>0</v>
      </c>
      <c r="FQ253" s="3">
        <f t="shared" si="192"/>
        <v>0</v>
      </c>
      <c r="FR253" s="3">
        <f t="shared" si="183"/>
        <v>0</v>
      </c>
      <c r="FS253" s="3">
        <f t="shared" si="183"/>
        <v>0</v>
      </c>
      <c r="FT253" s="3">
        <f t="shared" si="183"/>
        <v>0</v>
      </c>
      <c r="FU253" s="3">
        <f t="shared" si="184"/>
        <v>0</v>
      </c>
      <c r="FV253" s="3">
        <f t="shared" si="184"/>
        <v>0</v>
      </c>
      <c r="FW253" s="3">
        <f t="shared" si="184"/>
        <v>0</v>
      </c>
      <c r="FX253" s="3">
        <f t="shared" si="185"/>
        <v>0</v>
      </c>
      <c r="FY253" s="3">
        <f t="shared" si="186"/>
        <v>0</v>
      </c>
      <c r="FZ253" s="3">
        <f t="shared" si="187"/>
        <v>0</v>
      </c>
      <c r="GA253" s="3">
        <f t="shared" si="188"/>
        <v>0</v>
      </c>
      <c r="GB253" s="41" t="s">
        <v>0</v>
      </c>
      <c r="GC253" s="41">
        <f t="shared" si="160"/>
        <v>49.966000000000001</v>
      </c>
      <c r="GD253" s="4">
        <f t="shared" si="161"/>
        <v>1.26</v>
      </c>
      <c r="GE253" s="41">
        <f t="shared" si="191"/>
        <v>62.957160000000002</v>
      </c>
      <c r="GI253" s="41" t="s">
        <v>0</v>
      </c>
    </row>
    <row r="254" spans="1:191" x14ac:dyDescent="0.55000000000000004">
      <c r="A254" s="41" t="s">
        <v>1960</v>
      </c>
      <c r="B254" s="41" t="s">
        <v>462</v>
      </c>
      <c r="C254" s="41" t="s">
        <v>69</v>
      </c>
      <c r="D254" s="25" t="s">
        <v>66</v>
      </c>
      <c r="E254" s="41" t="s">
        <v>1791</v>
      </c>
      <c r="F254" s="41">
        <v>0</v>
      </c>
      <c r="G254" s="25" t="s">
        <v>1749</v>
      </c>
      <c r="H254" s="41">
        <v>0</v>
      </c>
      <c r="I254" s="41">
        <v>0</v>
      </c>
      <c r="J254" s="41">
        <v>1.0276240999999999</v>
      </c>
      <c r="K254" s="41">
        <v>0</v>
      </c>
      <c r="L254" s="41">
        <v>0</v>
      </c>
      <c r="M254" s="41" t="s">
        <v>1961</v>
      </c>
      <c r="N254" s="41" t="s">
        <v>1962</v>
      </c>
      <c r="O254" s="41" t="s">
        <v>1791</v>
      </c>
      <c r="P254" s="41" t="s">
        <v>1935</v>
      </c>
      <c r="S254" s="41">
        <v>0</v>
      </c>
      <c r="AO254" s="7">
        <v>0</v>
      </c>
      <c r="AP254" s="7"/>
      <c r="AQ254" s="7"/>
      <c r="AR254" s="7"/>
      <c r="AS254" s="7"/>
      <c r="AT254" s="7"/>
      <c r="AU254" s="7"/>
      <c r="AV254" s="7"/>
      <c r="AW254" s="7"/>
      <c r="AX254" s="7"/>
      <c r="AY254" s="7"/>
      <c r="AZ254" s="7"/>
      <c r="BA254" s="7"/>
      <c r="BB254" s="7"/>
      <c r="BC254" s="7"/>
      <c r="BD254" s="7"/>
      <c r="BE254" s="7"/>
      <c r="BF254" s="7"/>
      <c r="BG254" s="7"/>
      <c r="BK254" s="41">
        <f>40.287+17.716</f>
        <v>58.003</v>
      </c>
      <c r="BL254" s="7"/>
      <c r="BM254" s="7"/>
      <c r="BN254" s="7"/>
      <c r="BO254" s="7"/>
      <c r="BP254" s="7"/>
      <c r="BQ254" s="7"/>
      <c r="BR254" s="7"/>
      <c r="BS254" s="7"/>
      <c r="BT254" s="82">
        <f>(1.79*40.287+1.73*17.716)/BK254</f>
        <v>1.771674051342172</v>
      </c>
      <c r="BU254" s="7"/>
      <c r="BV254" s="7"/>
      <c r="BW254" s="7"/>
      <c r="BX254" s="7"/>
      <c r="BY254" s="7"/>
      <c r="BZ254" s="7"/>
      <c r="CA254" s="7"/>
      <c r="CB254" s="7"/>
      <c r="CC254" s="7"/>
      <c r="CD254" s="7"/>
      <c r="CG254" s="41">
        <v>0</v>
      </c>
      <c r="DC254" s="41">
        <v>0</v>
      </c>
      <c r="DY254" s="7" t="s">
        <v>1891</v>
      </c>
      <c r="DZ254" s="7">
        <f t="shared" si="155"/>
        <v>1.771674051342172</v>
      </c>
      <c r="EA254" s="41" t="s">
        <v>1963</v>
      </c>
      <c r="EB254" s="41" t="s">
        <v>0</v>
      </c>
      <c r="EC254" s="41">
        <f t="shared" si="193"/>
        <v>0</v>
      </c>
      <c r="ED254" s="41">
        <f t="shared" si="194"/>
        <v>0</v>
      </c>
      <c r="EE254" s="41">
        <f t="shared" si="195"/>
        <v>1.0276240999999999</v>
      </c>
      <c r="EF254" s="41">
        <f t="shared" si="196"/>
        <v>0</v>
      </c>
      <c r="EG254" s="41">
        <f t="shared" si="197"/>
        <v>0</v>
      </c>
      <c r="EI254" s="5">
        <f t="shared" si="162"/>
        <v>232.33733509301243</v>
      </c>
      <c r="EJ254" s="3">
        <f t="shared" si="156"/>
        <v>13476.2624474</v>
      </c>
      <c r="EK254" s="3">
        <f t="shared" si="163"/>
        <v>0</v>
      </c>
      <c r="EL254" s="3">
        <f t="shared" si="164"/>
        <v>0</v>
      </c>
      <c r="EM254" s="3">
        <f t="shared" si="165"/>
        <v>0</v>
      </c>
      <c r="EN254" s="3">
        <f t="shared" si="166"/>
        <v>0</v>
      </c>
      <c r="EO254" s="3">
        <f t="shared" si="167"/>
        <v>0</v>
      </c>
      <c r="EP254" s="3">
        <f t="shared" si="168"/>
        <v>0</v>
      </c>
      <c r="EQ254" s="3">
        <f t="shared" si="169"/>
        <v>0</v>
      </c>
      <c r="ER254" s="3">
        <f t="shared" si="170"/>
        <v>0</v>
      </c>
      <c r="ES254" s="3">
        <f t="shared" si="171"/>
        <v>1027.6241</v>
      </c>
      <c r="ET254" s="3">
        <f t="shared" si="172"/>
        <v>0</v>
      </c>
      <c r="EU254" s="3">
        <f t="shared" si="173"/>
        <v>0</v>
      </c>
      <c r="EV254" s="3">
        <f t="shared" si="174"/>
        <v>0</v>
      </c>
      <c r="EW254" s="3">
        <f t="shared" si="175"/>
        <v>0</v>
      </c>
      <c r="EX254" s="3">
        <f t="shared" si="176"/>
        <v>0</v>
      </c>
      <c r="EY254" s="3">
        <f t="shared" si="177"/>
        <v>0</v>
      </c>
      <c r="EZ254" s="3">
        <f t="shared" si="178"/>
        <v>0</v>
      </c>
      <c r="FA254" s="3">
        <f t="shared" si="179"/>
        <v>0</v>
      </c>
      <c r="FB254" s="3">
        <f t="shared" si="180"/>
        <v>0</v>
      </c>
      <c r="FC254" s="3">
        <f t="shared" si="157"/>
        <v>0</v>
      </c>
      <c r="FD254" s="41">
        <f t="shared" si="181"/>
        <v>0</v>
      </c>
      <c r="FG254" s="3">
        <f t="shared" si="158"/>
        <v>0</v>
      </c>
      <c r="FH254" s="3">
        <f t="shared" si="159"/>
        <v>0</v>
      </c>
      <c r="FI254" s="3">
        <f t="shared" si="182"/>
        <v>0</v>
      </c>
      <c r="FJ254" s="3">
        <f t="shared" si="182"/>
        <v>0</v>
      </c>
      <c r="FK254" s="3">
        <f t="shared" si="192"/>
        <v>0</v>
      </c>
      <c r="FL254" s="3">
        <f t="shared" si="192"/>
        <v>0</v>
      </c>
      <c r="FM254" s="3">
        <f t="shared" si="192"/>
        <v>0</v>
      </c>
      <c r="FN254" s="3">
        <f t="shared" si="192"/>
        <v>0</v>
      </c>
      <c r="FO254" s="3">
        <f t="shared" si="192"/>
        <v>0</v>
      </c>
      <c r="FP254" s="3">
        <f t="shared" si="192"/>
        <v>0</v>
      </c>
      <c r="FQ254" s="3">
        <f t="shared" si="192"/>
        <v>0</v>
      </c>
      <c r="FR254" s="3">
        <f t="shared" si="183"/>
        <v>0</v>
      </c>
      <c r="FS254" s="3">
        <f t="shared" si="183"/>
        <v>0</v>
      </c>
      <c r="FT254" s="3">
        <f t="shared" si="183"/>
        <v>0</v>
      </c>
      <c r="FU254" s="3">
        <f t="shared" si="184"/>
        <v>0</v>
      </c>
      <c r="FV254" s="3">
        <f t="shared" si="184"/>
        <v>0</v>
      </c>
      <c r="FW254" s="3">
        <f t="shared" si="184"/>
        <v>0</v>
      </c>
      <c r="FX254" s="3">
        <f t="shared" si="185"/>
        <v>0</v>
      </c>
      <c r="FY254" s="3">
        <f t="shared" si="186"/>
        <v>0</v>
      </c>
      <c r="FZ254" s="3">
        <f t="shared" si="187"/>
        <v>0</v>
      </c>
      <c r="GA254" s="3">
        <f t="shared" si="188"/>
        <v>0</v>
      </c>
      <c r="GB254" s="41" t="s">
        <v>0</v>
      </c>
      <c r="GC254" s="41">
        <f t="shared" si="160"/>
        <v>58.003</v>
      </c>
      <c r="GD254" s="4">
        <f t="shared" si="161"/>
        <v>1.771674051342172</v>
      </c>
      <c r="GE254" s="41">
        <f t="shared" si="191"/>
        <v>102.76241</v>
      </c>
      <c r="GI254" s="41" t="s">
        <v>0</v>
      </c>
    </row>
    <row r="255" spans="1:191" x14ac:dyDescent="0.55000000000000004">
      <c r="A255" s="41" t="s">
        <v>1352</v>
      </c>
      <c r="B255" s="41" t="s">
        <v>500</v>
      </c>
      <c r="C255" s="41" t="s">
        <v>69</v>
      </c>
      <c r="D255" s="25" t="s">
        <v>66</v>
      </c>
      <c r="E255" s="41" t="s">
        <v>1791</v>
      </c>
      <c r="F255" s="41">
        <v>0</v>
      </c>
      <c r="G255" s="25" t="s">
        <v>1749</v>
      </c>
      <c r="H255" s="41">
        <v>0</v>
      </c>
      <c r="I255" s="41">
        <v>0</v>
      </c>
      <c r="J255" s="41">
        <v>0.57459199999999999</v>
      </c>
      <c r="K255" s="41">
        <v>0</v>
      </c>
      <c r="L255" s="41">
        <v>0</v>
      </c>
      <c r="M255" s="41" t="s">
        <v>501</v>
      </c>
      <c r="N255" s="41" t="s">
        <v>502</v>
      </c>
      <c r="O255" s="41" t="s">
        <v>1791</v>
      </c>
      <c r="P255" s="41" t="s">
        <v>1938</v>
      </c>
      <c r="S255" s="41">
        <v>0</v>
      </c>
      <c r="AO255" s="7">
        <v>0</v>
      </c>
      <c r="AP255" s="7"/>
      <c r="AQ255" s="7"/>
      <c r="AR255" s="7"/>
      <c r="AS255" s="7"/>
      <c r="AT255" s="7"/>
      <c r="AU255" s="7"/>
      <c r="AV255" s="7"/>
      <c r="AW255" s="7"/>
      <c r="AX255" s="7"/>
      <c r="AY255" s="7"/>
      <c r="AZ255" s="7"/>
      <c r="BA255" s="7"/>
      <c r="BB255" s="7"/>
      <c r="BC255" s="7"/>
      <c r="BD255" s="7"/>
      <c r="BE255" s="7"/>
      <c r="BF255" s="7"/>
      <c r="BG255" s="7"/>
      <c r="BK255" s="41">
        <v>44.89</v>
      </c>
      <c r="BL255" s="7"/>
      <c r="BM255" s="7"/>
      <c r="BN255" s="7"/>
      <c r="BO255" s="7"/>
      <c r="BP255" s="7"/>
      <c r="BQ255" s="7"/>
      <c r="BR255" s="7"/>
      <c r="BS255" s="7"/>
      <c r="BT255" s="7">
        <v>1.28</v>
      </c>
      <c r="BU255" s="7">
        <v>0.13</v>
      </c>
      <c r="BV255" s="7"/>
      <c r="BW255" s="7"/>
      <c r="BX255" s="7"/>
      <c r="BY255" s="7"/>
      <c r="BZ255" s="7">
        <v>41.27</v>
      </c>
      <c r="CA255" s="7"/>
      <c r="CB255" s="7">
        <v>29</v>
      </c>
      <c r="CC255" s="7"/>
      <c r="CD255" s="7"/>
      <c r="CG255" s="41">
        <v>0</v>
      </c>
      <c r="DC255" s="41">
        <v>0</v>
      </c>
      <c r="DY255" s="7" t="s">
        <v>1880</v>
      </c>
      <c r="DZ255" s="7">
        <f t="shared" si="155"/>
        <v>1.28</v>
      </c>
      <c r="EA255" s="41" t="s">
        <v>503</v>
      </c>
      <c r="EB255" s="41" t="s">
        <v>0</v>
      </c>
      <c r="EC255" s="41">
        <f t="shared" si="193"/>
        <v>0</v>
      </c>
      <c r="ED255" s="41">
        <f t="shared" si="194"/>
        <v>0</v>
      </c>
      <c r="EE255" s="41">
        <f t="shared" si="195"/>
        <v>0.57459199999999999</v>
      </c>
      <c r="EF255" s="41">
        <f t="shared" si="196"/>
        <v>0</v>
      </c>
      <c r="EG255" s="41">
        <f t="shared" si="197"/>
        <v>0</v>
      </c>
      <c r="EI255" s="5">
        <f t="shared" si="162"/>
        <v>347.8196161082239</v>
      </c>
      <c r="EJ255" s="3">
        <f t="shared" si="156"/>
        <v>15613.622567098171</v>
      </c>
      <c r="EK255" s="3">
        <f t="shared" si="163"/>
        <v>0</v>
      </c>
      <c r="EL255" s="3">
        <f t="shared" si="164"/>
        <v>0</v>
      </c>
      <c r="EM255" s="3">
        <f t="shared" si="165"/>
        <v>0</v>
      </c>
      <c r="EN255" s="3">
        <f t="shared" si="166"/>
        <v>0</v>
      </c>
      <c r="EO255" s="3">
        <f t="shared" si="167"/>
        <v>0</v>
      </c>
      <c r="EP255" s="3">
        <f t="shared" si="168"/>
        <v>0</v>
      </c>
      <c r="EQ255" s="3">
        <f t="shared" si="169"/>
        <v>0</v>
      </c>
      <c r="ER255" s="3">
        <f t="shared" si="170"/>
        <v>0</v>
      </c>
      <c r="ES255" s="3">
        <f t="shared" si="171"/>
        <v>574.5920000000001</v>
      </c>
      <c r="ET255" s="3">
        <f t="shared" si="172"/>
        <v>58.356999999999999</v>
      </c>
      <c r="EU255" s="3">
        <f t="shared" si="173"/>
        <v>0</v>
      </c>
      <c r="EV255" s="3">
        <f t="shared" si="174"/>
        <v>0</v>
      </c>
      <c r="EW255" s="3">
        <f t="shared" si="175"/>
        <v>0</v>
      </c>
      <c r="EX255" s="3">
        <f t="shared" si="176"/>
        <v>0</v>
      </c>
      <c r="EY255" s="3">
        <f t="shared" si="177"/>
        <v>18526.102999999999</v>
      </c>
      <c r="EZ255" s="3">
        <f t="shared" si="178"/>
        <v>0</v>
      </c>
      <c r="FA255" s="3">
        <f t="shared" si="179"/>
        <v>1301.81</v>
      </c>
      <c r="FB255" s="3">
        <f t="shared" si="180"/>
        <v>0</v>
      </c>
      <c r="FC255" s="3">
        <f t="shared" si="157"/>
        <v>0</v>
      </c>
      <c r="FD255" s="41">
        <f t="shared" si="181"/>
        <v>0</v>
      </c>
      <c r="FG255" s="3">
        <f t="shared" si="158"/>
        <v>0</v>
      </c>
      <c r="FH255" s="3">
        <f t="shared" si="159"/>
        <v>0</v>
      </c>
      <c r="FI255" s="3">
        <f t="shared" si="182"/>
        <v>0</v>
      </c>
      <c r="FJ255" s="3">
        <f t="shared" si="182"/>
        <v>0</v>
      </c>
      <c r="FK255" s="3">
        <f t="shared" si="192"/>
        <v>0</v>
      </c>
      <c r="FL255" s="3">
        <f t="shared" si="192"/>
        <v>0</v>
      </c>
      <c r="FM255" s="3">
        <f t="shared" si="192"/>
        <v>0</v>
      </c>
      <c r="FN255" s="3">
        <f t="shared" si="192"/>
        <v>0</v>
      </c>
      <c r="FO255" s="3">
        <f t="shared" si="192"/>
        <v>0</v>
      </c>
      <c r="FP255" s="3">
        <f t="shared" si="192"/>
        <v>0</v>
      </c>
      <c r="FQ255" s="3">
        <f t="shared" si="192"/>
        <v>0</v>
      </c>
      <c r="FR255" s="3">
        <f t="shared" si="183"/>
        <v>0</v>
      </c>
      <c r="FS255" s="3">
        <f t="shared" si="183"/>
        <v>0</v>
      </c>
      <c r="FT255" s="3">
        <f t="shared" si="183"/>
        <v>0</v>
      </c>
      <c r="FU255" s="3">
        <f t="shared" si="184"/>
        <v>0</v>
      </c>
      <c r="FV255" s="3">
        <f t="shared" si="184"/>
        <v>0</v>
      </c>
      <c r="FW255" s="3">
        <f t="shared" si="184"/>
        <v>0</v>
      </c>
      <c r="FX255" s="3">
        <f t="shared" si="185"/>
        <v>0</v>
      </c>
      <c r="FY255" s="3">
        <f t="shared" si="186"/>
        <v>0</v>
      </c>
      <c r="FZ255" s="3">
        <f t="shared" si="187"/>
        <v>0</v>
      </c>
      <c r="GA255" s="3">
        <f t="shared" si="188"/>
        <v>0</v>
      </c>
      <c r="GB255" s="41" t="s">
        <v>0</v>
      </c>
      <c r="GC255" s="41">
        <f t="shared" si="160"/>
        <v>44.89</v>
      </c>
      <c r="GD255" s="4">
        <f t="shared" si="161"/>
        <v>1.28</v>
      </c>
      <c r="GE255" s="41">
        <f t="shared" si="191"/>
        <v>57.459200000000003</v>
      </c>
      <c r="GI255" s="41" t="s">
        <v>0</v>
      </c>
    </row>
    <row r="256" spans="1:191" x14ac:dyDescent="0.55000000000000004">
      <c r="A256" s="41" t="s">
        <v>1353</v>
      </c>
      <c r="B256" s="41" t="s">
        <v>504</v>
      </c>
      <c r="C256" s="41" t="s">
        <v>69</v>
      </c>
      <c r="D256" s="25" t="s">
        <v>62</v>
      </c>
      <c r="E256" s="41" t="s">
        <v>1790</v>
      </c>
      <c r="F256" s="41">
        <v>0</v>
      </c>
      <c r="G256" s="25" t="s">
        <v>67</v>
      </c>
      <c r="H256" s="41">
        <v>1.2573E-3</v>
      </c>
      <c r="I256" s="41">
        <v>3.754E-3</v>
      </c>
      <c r="J256" s="41">
        <v>1.6128000000000002E-3</v>
      </c>
      <c r="K256" s="41">
        <v>0</v>
      </c>
      <c r="L256" s="41">
        <v>0</v>
      </c>
      <c r="M256" s="41" t="s">
        <v>536</v>
      </c>
      <c r="N256" s="41" t="s">
        <v>537</v>
      </c>
      <c r="O256" s="41" t="s">
        <v>1878</v>
      </c>
      <c r="P256" s="41" t="s">
        <v>1890</v>
      </c>
      <c r="S256" s="41">
        <v>13.97</v>
      </c>
      <c r="T256" s="41">
        <v>0.20799999999999999</v>
      </c>
      <c r="U256" s="41">
        <v>3.7999999999999999E-2</v>
      </c>
      <c r="V256" s="41">
        <v>1.847</v>
      </c>
      <c r="AB256" s="41">
        <v>8.9999999999999993E-3</v>
      </c>
      <c r="AC256" s="41">
        <v>7.0000000000000001E-3</v>
      </c>
      <c r="AD256" s="41">
        <v>2.5999999999999999E-2</v>
      </c>
      <c r="AE256" s="41">
        <v>0.34100000000000003</v>
      </c>
      <c r="AO256" s="7">
        <v>37.54</v>
      </c>
      <c r="AP256" s="7">
        <v>0.216</v>
      </c>
      <c r="AQ256" s="7">
        <v>3.9E-2</v>
      </c>
      <c r="AR256" s="7">
        <v>1.8879999999999999</v>
      </c>
      <c r="AS256" s="7"/>
      <c r="AT256" s="7"/>
      <c r="AU256" s="7"/>
      <c r="AV256" s="7"/>
      <c r="AW256" s="7"/>
      <c r="AX256" s="7">
        <v>0.01</v>
      </c>
      <c r="AY256" s="7">
        <v>7.0000000000000001E-3</v>
      </c>
      <c r="AZ256" s="7">
        <v>2.5999999999999999E-2</v>
      </c>
      <c r="BA256" s="7">
        <v>0.36199999999999999</v>
      </c>
      <c r="BB256" s="7"/>
      <c r="BC256" s="7"/>
      <c r="BD256" s="7"/>
      <c r="BE256" s="7"/>
      <c r="BF256" s="7"/>
      <c r="BG256" s="7"/>
      <c r="BK256" s="41">
        <v>17.920000000000002</v>
      </c>
      <c r="BL256" s="7">
        <v>0.20300000000000001</v>
      </c>
      <c r="BM256" s="7">
        <v>3.6999999999999998E-2</v>
      </c>
      <c r="BN256" s="7">
        <v>1.62</v>
      </c>
      <c r="BO256" s="7"/>
      <c r="BP256" s="7"/>
      <c r="BQ256" s="7"/>
      <c r="BR256" s="7"/>
      <c r="BS256" s="7"/>
      <c r="BT256" s="7">
        <v>8.9999999999999993E-3</v>
      </c>
      <c r="BU256" s="7">
        <v>6.0000000000000001E-3</v>
      </c>
      <c r="BV256" s="7">
        <v>2.5000000000000001E-2</v>
      </c>
      <c r="BW256" s="7">
        <v>0.34899999999999998</v>
      </c>
      <c r="BX256" s="7"/>
      <c r="BY256" s="7"/>
      <c r="BZ256" s="7"/>
      <c r="CA256" s="7"/>
      <c r="CB256" s="7"/>
      <c r="CC256" s="7"/>
      <c r="CD256" s="7"/>
      <c r="CG256" s="41">
        <v>0</v>
      </c>
      <c r="DC256" s="41">
        <v>0</v>
      </c>
      <c r="DY256" s="7" t="s">
        <v>1880</v>
      </c>
      <c r="DZ256" s="7">
        <f t="shared" si="155"/>
        <v>9.5406884632003447E-3</v>
      </c>
      <c r="EA256" s="41" t="s">
        <v>538</v>
      </c>
      <c r="EB256" s="41" t="s">
        <v>0</v>
      </c>
      <c r="EC256" s="41">
        <f t="shared" si="193"/>
        <v>1.2573E-3</v>
      </c>
      <c r="ED256" s="41">
        <f t="shared" si="194"/>
        <v>3.754E-3</v>
      </c>
      <c r="EE256" s="41">
        <f t="shared" si="195"/>
        <v>1.6128000000000002E-3</v>
      </c>
      <c r="EF256" s="41">
        <f t="shared" si="196"/>
        <v>0</v>
      </c>
      <c r="EG256" s="41">
        <f t="shared" si="197"/>
        <v>0</v>
      </c>
      <c r="EI256" s="5">
        <f t="shared" si="162"/>
        <v>34.943005769058807</v>
      </c>
      <c r="EJ256" s="3">
        <f t="shared" si="156"/>
        <v>2426.0928905457531</v>
      </c>
      <c r="EK256" s="3">
        <f t="shared" si="163"/>
        <v>146.52159999999998</v>
      </c>
      <c r="EL256" s="3">
        <f t="shared" si="164"/>
        <v>2.6579600000000001</v>
      </c>
      <c r="EM256" s="3">
        <f t="shared" si="165"/>
        <v>125.70851</v>
      </c>
      <c r="EN256" s="3">
        <f t="shared" si="166"/>
        <v>0</v>
      </c>
      <c r="EO256" s="3">
        <f t="shared" si="167"/>
        <v>0</v>
      </c>
      <c r="EP256" s="3">
        <f t="shared" si="168"/>
        <v>0</v>
      </c>
      <c r="EQ256" s="3">
        <f t="shared" si="169"/>
        <v>0</v>
      </c>
      <c r="ER256" s="3">
        <f t="shared" si="170"/>
        <v>0</v>
      </c>
      <c r="ES256" s="3">
        <f t="shared" si="171"/>
        <v>6.6241000000000012</v>
      </c>
      <c r="ET256" s="3">
        <f t="shared" si="172"/>
        <v>4.6809000000000003</v>
      </c>
      <c r="EU256" s="3">
        <f t="shared" si="173"/>
        <v>1.7872599999999998</v>
      </c>
      <c r="EV256" s="3">
        <f t="shared" si="174"/>
        <v>24.607330000000005</v>
      </c>
      <c r="EW256" s="3">
        <f t="shared" si="175"/>
        <v>0</v>
      </c>
      <c r="EX256" s="3">
        <f t="shared" si="176"/>
        <v>0</v>
      </c>
      <c r="EY256" s="3">
        <f t="shared" si="177"/>
        <v>0</v>
      </c>
      <c r="EZ256" s="3">
        <f t="shared" si="178"/>
        <v>0</v>
      </c>
      <c r="FA256" s="3">
        <f t="shared" si="179"/>
        <v>0</v>
      </c>
      <c r="FB256" s="3">
        <f t="shared" si="180"/>
        <v>0</v>
      </c>
      <c r="FC256" s="3">
        <f t="shared" si="157"/>
        <v>0</v>
      </c>
      <c r="FD256" s="41">
        <f t="shared" si="181"/>
        <v>0</v>
      </c>
      <c r="FG256" s="3">
        <f t="shared" si="158"/>
        <v>0</v>
      </c>
      <c r="FH256" s="3">
        <f t="shared" si="159"/>
        <v>0</v>
      </c>
      <c r="FI256" s="3">
        <f t="shared" si="182"/>
        <v>0</v>
      </c>
      <c r="FJ256" s="3">
        <f t="shared" si="182"/>
        <v>0</v>
      </c>
      <c r="FK256" s="3">
        <f t="shared" si="192"/>
        <v>0</v>
      </c>
      <c r="FL256" s="3">
        <f t="shared" si="192"/>
        <v>0</v>
      </c>
      <c r="FM256" s="3">
        <f t="shared" si="192"/>
        <v>0</v>
      </c>
      <c r="FN256" s="3">
        <f t="shared" si="192"/>
        <v>0</v>
      </c>
      <c r="FO256" s="3">
        <f t="shared" si="192"/>
        <v>0</v>
      </c>
      <c r="FP256" s="3">
        <f t="shared" si="192"/>
        <v>0</v>
      </c>
      <c r="FQ256" s="3">
        <f t="shared" si="192"/>
        <v>0</v>
      </c>
      <c r="FR256" s="3">
        <f t="shared" si="183"/>
        <v>0</v>
      </c>
      <c r="FS256" s="3">
        <f t="shared" si="183"/>
        <v>0</v>
      </c>
      <c r="FT256" s="3">
        <f t="shared" si="183"/>
        <v>0</v>
      </c>
      <c r="FU256" s="3">
        <f t="shared" si="184"/>
        <v>0</v>
      </c>
      <c r="FV256" s="3">
        <f t="shared" si="184"/>
        <v>0</v>
      </c>
      <c r="FW256" s="3">
        <f t="shared" si="184"/>
        <v>0</v>
      </c>
      <c r="FX256" s="3">
        <f t="shared" si="185"/>
        <v>0</v>
      </c>
      <c r="FY256" s="3">
        <f t="shared" si="186"/>
        <v>0</v>
      </c>
      <c r="FZ256" s="3">
        <f t="shared" si="187"/>
        <v>0</v>
      </c>
      <c r="GA256" s="3">
        <f t="shared" si="188"/>
        <v>0</v>
      </c>
      <c r="GB256" s="41" t="s">
        <v>0</v>
      </c>
      <c r="GC256" s="41">
        <f t="shared" si="160"/>
        <v>69.430000000000007</v>
      </c>
      <c r="GD256" s="41">
        <f t="shared" si="161"/>
        <v>9.5406884632003447E-3</v>
      </c>
      <c r="GE256" s="41">
        <f t="shared" si="191"/>
        <v>0.66240999999999994</v>
      </c>
      <c r="GI256" s="41" t="s">
        <v>0</v>
      </c>
    </row>
    <row r="257" spans="1:191" x14ac:dyDescent="0.55000000000000004">
      <c r="A257" s="41" t="s">
        <v>1354</v>
      </c>
      <c r="B257" s="41" t="s">
        <v>504</v>
      </c>
      <c r="C257" s="41" t="s">
        <v>69</v>
      </c>
      <c r="D257" s="25" t="s">
        <v>62</v>
      </c>
      <c r="E257" s="41" t="s">
        <v>1790</v>
      </c>
      <c r="F257" s="41">
        <v>0</v>
      </c>
      <c r="G257" s="25" t="s">
        <v>67</v>
      </c>
      <c r="H257" s="41">
        <v>1.0418800000000001</v>
      </c>
      <c r="I257" s="41">
        <v>3.3631000000000002</v>
      </c>
      <c r="J257" s="41">
        <v>1.29948</v>
      </c>
      <c r="K257" s="41">
        <v>0.53836200000000001</v>
      </c>
      <c r="L257" s="41">
        <v>2.2487607999999999</v>
      </c>
      <c r="M257" s="41" t="s">
        <v>526</v>
      </c>
      <c r="N257" s="41" t="s">
        <v>260</v>
      </c>
      <c r="O257" s="41" t="s">
        <v>1878</v>
      </c>
      <c r="P257" s="41" t="s">
        <v>1914</v>
      </c>
      <c r="S257" s="41">
        <v>372.1</v>
      </c>
      <c r="AB257" s="41">
        <v>0.28000000000000003</v>
      </c>
      <c r="AC257" s="1">
        <v>1.12E-2</v>
      </c>
      <c r="AD257" s="41">
        <v>1.0999999999999999E-2</v>
      </c>
      <c r="AE257" s="41">
        <v>2.4E-2</v>
      </c>
      <c r="AO257" s="83">
        <v>1293.5</v>
      </c>
      <c r="AP257" s="7"/>
      <c r="AQ257" s="7"/>
      <c r="AR257" s="7"/>
      <c r="AS257" s="7"/>
      <c r="AT257" s="7"/>
      <c r="AU257" s="7"/>
      <c r="AV257" s="7"/>
      <c r="AW257" s="7"/>
      <c r="AX257" s="7">
        <v>0.26</v>
      </c>
      <c r="AY257" s="80">
        <v>1.06E-2</v>
      </c>
      <c r="AZ257" s="7">
        <v>8.0000000000000002E-3</v>
      </c>
      <c r="BA257" s="7">
        <v>1.7000000000000001E-2</v>
      </c>
      <c r="BB257" s="7"/>
      <c r="BC257" s="7"/>
      <c r="BD257" s="7"/>
      <c r="BE257" s="7"/>
      <c r="BF257" s="7"/>
      <c r="BG257" s="7"/>
      <c r="BK257" s="41">
        <v>499.8</v>
      </c>
      <c r="BL257" s="7"/>
      <c r="BM257" s="7"/>
      <c r="BN257" s="7"/>
      <c r="BO257" s="7"/>
      <c r="BP257" s="7"/>
      <c r="BQ257" s="7"/>
      <c r="BR257" s="7"/>
      <c r="BS257" s="7"/>
      <c r="BT257" s="7">
        <v>0.26</v>
      </c>
      <c r="BU257" s="80">
        <v>1.01E-2</v>
      </c>
      <c r="BV257" s="7">
        <v>6.0000000000000001E-3</v>
      </c>
      <c r="BW257" s="7">
        <v>1.4E-2</v>
      </c>
      <c r="BX257" s="7"/>
      <c r="BY257" s="7"/>
      <c r="BZ257" s="7"/>
      <c r="CA257" s="7"/>
      <c r="CB257" s="7"/>
      <c r="CC257" s="7"/>
      <c r="CD257" s="7"/>
      <c r="CG257" s="41">
        <v>163.13999999999999</v>
      </c>
      <c r="CP257" s="41">
        <v>0.33</v>
      </c>
      <c r="CQ257" s="1">
        <v>1.14E-2</v>
      </c>
      <c r="CR257" s="41">
        <v>1.2999999999999999E-2</v>
      </c>
      <c r="CS257" s="41">
        <v>3.1E-2</v>
      </c>
      <c r="DC257" s="5">
        <v>864.90800000000002</v>
      </c>
      <c r="DL257" s="41">
        <v>0.26</v>
      </c>
      <c r="DM257" s="1">
        <v>1.06E-2</v>
      </c>
      <c r="DN257" s="41">
        <v>8.0000000000000002E-3</v>
      </c>
      <c r="DO257" s="41">
        <v>1.7000000000000001E-2</v>
      </c>
      <c r="DY257" s="7" t="s">
        <v>1880</v>
      </c>
      <c r="DZ257" s="7">
        <f t="shared" si="155"/>
        <v>0.26343677842430957</v>
      </c>
      <c r="EA257" s="41" t="s">
        <v>527</v>
      </c>
      <c r="EB257" s="41" t="s">
        <v>0</v>
      </c>
      <c r="EC257" s="41">
        <f t="shared" si="193"/>
        <v>1.0418800000000001</v>
      </c>
      <c r="ED257" s="41">
        <f t="shared" si="194"/>
        <v>3.3631000000000002</v>
      </c>
      <c r="EE257" s="41">
        <f t="shared" si="195"/>
        <v>1.29948</v>
      </c>
      <c r="EF257" s="41">
        <f t="shared" si="196"/>
        <v>0.53836200000000001</v>
      </c>
      <c r="EG257" s="41">
        <f t="shared" si="197"/>
        <v>2.2487607999999999</v>
      </c>
      <c r="EI257" s="5">
        <f t="shared" si="162"/>
        <v>43.047962932089249</v>
      </c>
      <c r="EJ257" s="3">
        <f t="shared" si="156"/>
        <v>93216.058933146065</v>
      </c>
      <c r="EK257" s="3">
        <f t="shared" si="163"/>
        <v>0</v>
      </c>
      <c r="EL257" s="3">
        <f t="shared" si="164"/>
        <v>0</v>
      </c>
      <c r="EM257" s="3">
        <f t="shared" si="165"/>
        <v>0</v>
      </c>
      <c r="EN257" s="3">
        <f t="shared" si="166"/>
        <v>0</v>
      </c>
      <c r="EO257" s="3">
        <f t="shared" si="167"/>
        <v>0</v>
      </c>
      <c r="EP257" s="3">
        <f t="shared" si="168"/>
        <v>0</v>
      </c>
      <c r="EQ257" s="3">
        <f t="shared" si="169"/>
        <v>0</v>
      </c>
      <c r="ER257" s="3">
        <f t="shared" si="170"/>
        <v>0</v>
      </c>
      <c r="ES257" s="3">
        <f t="shared" si="171"/>
        <v>5704.46</v>
      </c>
      <c r="ET257" s="3">
        <f t="shared" si="172"/>
        <v>229.26600000000002</v>
      </c>
      <c r="EU257" s="3">
        <f t="shared" si="173"/>
        <v>17.439900000000002</v>
      </c>
      <c r="EV257" s="3">
        <f t="shared" si="174"/>
        <v>37.917100000000005</v>
      </c>
      <c r="EW257" s="3">
        <f t="shared" si="175"/>
        <v>0</v>
      </c>
      <c r="EX257" s="3">
        <f t="shared" si="176"/>
        <v>0</v>
      </c>
      <c r="EY257" s="3">
        <f t="shared" si="177"/>
        <v>0</v>
      </c>
      <c r="EZ257" s="3">
        <f t="shared" si="178"/>
        <v>0</v>
      </c>
      <c r="FA257" s="3">
        <f t="shared" si="179"/>
        <v>0</v>
      </c>
      <c r="FB257" s="3">
        <f t="shared" si="180"/>
        <v>0</v>
      </c>
      <c r="FC257" s="3">
        <f t="shared" si="157"/>
        <v>0</v>
      </c>
      <c r="FD257" s="41">
        <f t="shared" si="181"/>
        <v>0</v>
      </c>
      <c r="FF257" s="5">
        <f>FG257/(CG257+DC257)</f>
        <v>44.233140204258852</v>
      </c>
      <c r="FG257" s="3">
        <f t="shared" si="158"/>
        <v>45473.791320707904</v>
      </c>
      <c r="FH257" s="3">
        <f t="shared" si="159"/>
        <v>0</v>
      </c>
      <c r="FI257" s="3">
        <f t="shared" si="182"/>
        <v>0</v>
      </c>
      <c r="FJ257" s="3">
        <f t="shared" si="182"/>
        <v>0</v>
      </c>
      <c r="FK257" s="3">
        <f t="shared" si="192"/>
        <v>0</v>
      </c>
      <c r="FL257" s="3">
        <f t="shared" si="192"/>
        <v>0</v>
      </c>
      <c r="FM257" s="3">
        <f t="shared" si="192"/>
        <v>0</v>
      </c>
      <c r="FN257" s="3">
        <f t="shared" si="192"/>
        <v>0</v>
      </c>
      <c r="FO257" s="3">
        <f t="shared" si="192"/>
        <v>0</v>
      </c>
      <c r="FP257" s="3">
        <f t="shared" si="192"/>
        <v>2787.1228000000001</v>
      </c>
      <c r="FQ257" s="3">
        <f t="shared" si="192"/>
        <v>110.27820799999999</v>
      </c>
      <c r="FR257" s="3">
        <f t="shared" si="183"/>
        <v>9.0400840000000002</v>
      </c>
      <c r="FS257" s="3">
        <f t="shared" si="183"/>
        <v>19.760776</v>
      </c>
      <c r="FT257" s="3">
        <f t="shared" si="183"/>
        <v>0</v>
      </c>
      <c r="FU257" s="3">
        <f t="shared" si="184"/>
        <v>0</v>
      </c>
      <c r="FV257" s="3">
        <f t="shared" si="184"/>
        <v>0</v>
      </c>
      <c r="FW257" s="3">
        <f t="shared" si="184"/>
        <v>0</v>
      </c>
      <c r="FX257" s="3">
        <f t="shared" si="185"/>
        <v>0</v>
      </c>
      <c r="FY257" s="3">
        <f t="shared" si="186"/>
        <v>0</v>
      </c>
      <c r="FZ257" s="3">
        <f t="shared" si="187"/>
        <v>0</v>
      </c>
      <c r="GA257" s="3">
        <f t="shared" si="188"/>
        <v>0</v>
      </c>
      <c r="GB257" s="41" t="s">
        <v>0</v>
      </c>
      <c r="GC257" s="41">
        <f t="shared" si="160"/>
        <v>2165.4</v>
      </c>
      <c r="GD257" s="41">
        <f t="shared" si="161"/>
        <v>0.26343677842430957</v>
      </c>
      <c r="GE257" s="41">
        <f t="shared" si="191"/>
        <v>570.44599999999991</v>
      </c>
      <c r="GF257" s="41">
        <f>CG257+DC257</f>
        <v>1028.048</v>
      </c>
      <c r="GG257" s="4">
        <f>(CG257*CP257+DC257*DL257)/GF257</f>
        <v>0.27110823619130625</v>
      </c>
      <c r="GH257" s="41">
        <f>GF257*GG257</f>
        <v>278.71228000000002</v>
      </c>
      <c r="GI257" s="41" t="s">
        <v>0</v>
      </c>
    </row>
    <row r="258" spans="1:191" x14ac:dyDescent="0.55000000000000004">
      <c r="A258" s="41" t="s">
        <v>1355</v>
      </c>
      <c r="B258" s="41" t="s">
        <v>504</v>
      </c>
      <c r="C258" s="41" t="s">
        <v>69</v>
      </c>
      <c r="D258" s="25" t="s">
        <v>62</v>
      </c>
      <c r="E258" s="41" t="s">
        <v>1790</v>
      </c>
      <c r="F258" s="41">
        <v>0</v>
      </c>
      <c r="G258" s="25" t="s">
        <v>67</v>
      </c>
      <c r="H258" s="41">
        <v>0.8300999</v>
      </c>
      <c r="I258" s="41">
        <v>1.5316728999999998</v>
      </c>
      <c r="J258" s="41">
        <v>2.5126222</v>
      </c>
      <c r="K258" s="41">
        <v>0</v>
      </c>
      <c r="L258" s="41">
        <v>0</v>
      </c>
      <c r="M258" s="41" t="s">
        <v>633</v>
      </c>
      <c r="N258" s="41" t="s">
        <v>634</v>
      </c>
      <c r="O258" s="41" t="s">
        <v>1878</v>
      </c>
      <c r="P258" s="41" t="s">
        <v>1964</v>
      </c>
      <c r="S258" s="41">
        <v>360.91300000000001</v>
      </c>
      <c r="AB258" s="1">
        <v>0.23</v>
      </c>
      <c r="AC258" s="41">
        <v>1.4E-2</v>
      </c>
      <c r="AO258" s="7">
        <v>712.40599999999995</v>
      </c>
      <c r="AP258" s="7"/>
      <c r="AQ258" s="7"/>
      <c r="AR258" s="7"/>
      <c r="AS258" s="7"/>
      <c r="AT258" s="7"/>
      <c r="AU258" s="7"/>
      <c r="AV258" s="7"/>
      <c r="AW258" s="7"/>
      <c r="AX258" s="7">
        <v>0.215</v>
      </c>
      <c r="AY258" s="7">
        <v>1.2999999999999999E-2</v>
      </c>
      <c r="AZ258" s="7"/>
      <c r="BA258" s="7"/>
      <c r="BB258" s="7"/>
      <c r="BC258" s="7"/>
      <c r="BD258" s="7"/>
      <c r="BE258" s="7"/>
      <c r="BF258" s="7"/>
      <c r="BG258" s="7"/>
      <c r="BK258" s="9">
        <v>1142.1010000000001</v>
      </c>
      <c r="BL258" s="7"/>
      <c r="BM258" s="7"/>
      <c r="BN258" s="7"/>
      <c r="BO258" s="7"/>
      <c r="BP258" s="7"/>
      <c r="BQ258" s="7"/>
      <c r="BR258" s="7"/>
      <c r="BS258" s="7"/>
      <c r="BT258" s="80">
        <v>0.22</v>
      </c>
      <c r="BU258" s="7">
        <v>1.2999999999999999E-2</v>
      </c>
      <c r="BV258" s="7"/>
      <c r="BW258" s="7"/>
      <c r="BX258" s="7"/>
      <c r="BY258" s="7"/>
      <c r="BZ258" s="7"/>
      <c r="CA258" s="7"/>
      <c r="CB258" s="7"/>
      <c r="CC258" s="7"/>
      <c r="CD258" s="7"/>
      <c r="CG258" s="41">
        <v>0</v>
      </c>
      <c r="DC258" s="41">
        <v>0</v>
      </c>
      <c r="DY258" s="7" t="s">
        <v>1880</v>
      </c>
      <c r="DZ258" s="7">
        <f t="shared" si="155"/>
        <v>0.22002126007709599</v>
      </c>
      <c r="EA258" s="41" t="s">
        <v>635</v>
      </c>
      <c r="EB258" s="41" t="s">
        <v>0</v>
      </c>
      <c r="EC258" s="41">
        <f t="shared" si="193"/>
        <v>0.8300999</v>
      </c>
      <c r="ED258" s="41">
        <f t="shared" si="194"/>
        <v>1.5316728999999998</v>
      </c>
      <c r="EE258" s="41">
        <f t="shared" si="195"/>
        <v>2.5126222</v>
      </c>
      <c r="EF258" s="41">
        <f t="shared" si="196"/>
        <v>0</v>
      </c>
      <c r="EG258" s="41">
        <f t="shared" si="197"/>
        <v>0</v>
      </c>
      <c r="EI258" s="5">
        <f t="shared" si="162"/>
        <v>38.412430281601011</v>
      </c>
      <c r="EJ258" s="3">
        <f t="shared" si="156"/>
        <v>85099.666294464521</v>
      </c>
      <c r="EK258" s="3">
        <f t="shared" si="163"/>
        <v>0</v>
      </c>
      <c r="EL258" s="3">
        <f t="shared" si="164"/>
        <v>0</v>
      </c>
      <c r="EM258" s="3">
        <f t="shared" si="165"/>
        <v>0</v>
      </c>
      <c r="EN258" s="3">
        <f t="shared" si="166"/>
        <v>0</v>
      </c>
      <c r="EO258" s="3">
        <f t="shared" si="167"/>
        <v>0</v>
      </c>
      <c r="EP258" s="3">
        <f t="shared" si="168"/>
        <v>0</v>
      </c>
      <c r="EQ258" s="3">
        <f t="shared" si="169"/>
        <v>0</v>
      </c>
      <c r="ER258" s="3">
        <f t="shared" si="170"/>
        <v>0</v>
      </c>
      <c r="ES258" s="3">
        <f t="shared" si="171"/>
        <v>4874.3950000000004</v>
      </c>
      <c r="ET258" s="3">
        <f t="shared" si="172"/>
        <v>291.61372999999998</v>
      </c>
      <c r="EU258" s="3">
        <f t="shared" si="173"/>
        <v>0</v>
      </c>
      <c r="EV258" s="3">
        <f t="shared" si="174"/>
        <v>0</v>
      </c>
      <c r="EW258" s="3">
        <f t="shared" si="175"/>
        <v>0</v>
      </c>
      <c r="EX258" s="3">
        <f t="shared" si="176"/>
        <v>0</v>
      </c>
      <c r="EY258" s="3">
        <f t="shared" si="177"/>
        <v>0</v>
      </c>
      <c r="EZ258" s="3">
        <f t="shared" si="178"/>
        <v>0</v>
      </c>
      <c r="FA258" s="3">
        <f t="shared" si="179"/>
        <v>0</v>
      </c>
      <c r="FB258" s="3">
        <f t="shared" si="180"/>
        <v>0</v>
      </c>
      <c r="FC258" s="3">
        <f t="shared" si="157"/>
        <v>0</v>
      </c>
      <c r="FD258" s="41">
        <f t="shared" si="181"/>
        <v>0</v>
      </c>
      <c r="FG258" s="3">
        <f t="shared" si="158"/>
        <v>0</v>
      </c>
      <c r="FH258" s="3">
        <f t="shared" si="159"/>
        <v>0</v>
      </c>
      <c r="FI258" s="3">
        <f t="shared" si="182"/>
        <v>0</v>
      </c>
      <c r="FJ258" s="3">
        <f t="shared" si="182"/>
        <v>0</v>
      </c>
      <c r="FK258" s="3">
        <f t="shared" si="192"/>
        <v>0</v>
      </c>
      <c r="FL258" s="3">
        <f t="shared" si="192"/>
        <v>0</v>
      </c>
      <c r="FM258" s="3">
        <f t="shared" si="192"/>
        <v>0</v>
      </c>
      <c r="FN258" s="3">
        <f t="shared" si="192"/>
        <v>0</v>
      </c>
      <c r="FO258" s="3">
        <f t="shared" si="192"/>
        <v>0</v>
      </c>
      <c r="FP258" s="3">
        <f t="shared" si="192"/>
        <v>0</v>
      </c>
      <c r="FQ258" s="3">
        <f t="shared" si="192"/>
        <v>0</v>
      </c>
      <c r="FR258" s="3">
        <f t="shared" si="183"/>
        <v>0</v>
      </c>
      <c r="FS258" s="3">
        <f t="shared" si="183"/>
        <v>0</v>
      </c>
      <c r="FT258" s="3">
        <f t="shared" si="183"/>
        <v>0</v>
      </c>
      <c r="FU258" s="3">
        <f t="shared" si="184"/>
        <v>0</v>
      </c>
      <c r="FV258" s="3">
        <f t="shared" si="184"/>
        <v>0</v>
      </c>
      <c r="FW258" s="3">
        <f t="shared" si="184"/>
        <v>0</v>
      </c>
      <c r="FX258" s="3">
        <f t="shared" si="185"/>
        <v>0</v>
      </c>
      <c r="FY258" s="3">
        <f t="shared" si="186"/>
        <v>0</v>
      </c>
      <c r="FZ258" s="3">
        <f t="shared" si="187"/>
        <v>0</v>
      </c>
      <c r="GA258" s="3">
        <f t="shared" si="188"/>
        <v>0</v>
      </c>
      <c r="GB258" s="41" t="s">
        <v>0</v>
      </c>
      <c r="GC258" s="41">
        <f t="shared" si="160"/>
        <v>2215.42</v>
      </c>
      <c r="GD258" s="41">
        <f t="shared" si="161"/>
        <v>0.22002126007709599</v>
      </c>
      <c r="GE258" s="41">
        <f t="shared" si="191"/>
        <v>487.43950000000001</v>
      </c>
      <c r="GI258" s="41" t="s">
        <v>0</v>
      </c>
    </row>
    <row r="259" spans="1:191" x14ac:dyDescent="0.55000000000000004">
      <c r="A259" s="41" t="s">
        <v>1356</v>
      </c>
      <c r="B259" s="41" t="s">
        <v>504</v>
      </c>
      <c r="C259" s="41" t="s">
        <v>69</v>
      </c>
      <c r="D259" s="25" t="s">
        <v>66</v>
      </c>
      <c r="E259" s="25" t="s">
        <v>1791</v>
      </c>
      <c r="F259" s="41">
        <v>0</v>
      </c>
      <c r="G259" s="25" t="s">
        <v>1749</v>
      </c>
      <c r="H259" s="41">
        <v>0</v>
      </c>
      <c r="I259" s="41">
        <v>2.3070223000000003</v>
      </c>
      <c r="J259" s="41">
        <v>0.48973359999999999</v>
      </c>
      <c r="K259" s="41">
        <v>0</v>
      </c>
      <c r="L259" s="41">
        <v>0</v>
      </c>
      <c r="M259" s="41" t="s">
        <v>520</v>
      </c>
      <c r="N259" s="41" t="s">
        <v>521</v>
      </c>
      <c r="O259" s="41" t="s">
        <v>1965</v>
      </c>
      <c r="P259" s="41" t="s">
        <v>1966</v>
      </c>
      <c r="Q259" s="41" t="s">
        <v>1967</v>
      </c>
      <c r="S259" s="41">
        <v>0</v>
      </c>
      <c r="AO259" s="83">
        <v>1906.63</v>
      </c>
      <c r="AP259" s="7"/>
      <c r="AQ259" s="7"/>
      <c r="AR259" s="7"/>
      <c r="AS259" s="7"/>
      <c r="AT259" s="7"/>
      <c r="AU259" s="7"/>
      <c r="AV259" s="7"/>
      <c r="AW259" s="7"/>
      <c r="AX259" s="7">
        <v>0.121</v>
      </c>
      <c r="AY259" s="7"/>
      <c r="AZ259" s="7"/>
      <c r="BA259" s="7"/>
      <c r="BB259" s="7"/>
      <c r="BC259" s="7"/>
      <c r="BD259" s="7"/>
      <c r="BE259" s="7"/>
      <c r="BF259" s="7"/>
      <c r="BG259" s="7"/>
      <c r="BK259" s="5">
        <v>504.88</v>
      </c>
      <c r="BL259" s="7"/>
      <c r="BM259" s="7"/>
      <c r="BN259" s="7"/>
      <c r="BO259" s="7"/>
      <c r="BP259" s="7"/>
      <c r="BQ259" s="7"/>
      <c r="BR259" s="7"/>
      <c r="BS259" s="7"/>
      <c r="BT259" s="7">
        <v>9.7000000000000003E-2</v>
      </c>
      <c r="BU259" s="7"/>
      <c r="BV259" s="7"/>
      <c r="BW259" s="7"/>
      <c r="BX259" s="7"/>
      <c r="BY259" s="7"/>
      <c r="BZ259" s="7"/>
      <c r="CA259" s="7"/>
      <c r="CB259" s="7"/>
      <c r="CC259" s="7"/>
      <c r="CD259" s="7"/>
      <c r="CG259" s="41">
        <v>0</v>
      </c>
      <c r="DC259" s="41">
        <v>0</v>
      </c>
      <c r="DY259" s="7" t="s">
        <v>1880</v>
      </c>
      <c r="DZ259" s="7">
        <f t="shared" si="155"/>
        <v>0.11597529763509169</v>
      </c>
      <c r="EA259" s="41" t="s">
        <v>522</v>
      </c>
      <c r="EB259" s="41" t="s">
        <v>0</v>
      </c>
      <c r="EC259" s="41">
        <f t="shared" si="193"/>
        <v>0</v>
      </c>
      <c r="ED259" s="41">
        <f t="shared" si="194"/>
        <v>2.3070223000000003</v>
      </c>
      <c r="EE259" s="41">
        <f t="shared" si="195"/>
        <v>0.48973359999999999</v>
      </c>
      <c r="EF259" s="41">
        <f t="shared" si="196"/>
        <v>0</v>
      </c>
      <c r="EG259" s="41">
        <f t="shared" si="197"/>
        <v>0</v>
      </c>
      <c r="EI259" s="5">
        <f t="shared" si="162"/>
        <v>15.209000531865927</v>
      </c>
      <c r="EJ259" s="3">
        <f t="shared" si="156"/>
        <v>36676.656872600004</v>
      </c>
      <c r="EK259" s="3">
        <f t="shared" si="163"/>
        <v>0</v>
      </c>
      <c r="EL259" s="3">
        <f t="shared" si="164"/>
        <v>0</v>
      </c>
      <c r="EM259" s="3">
        <f t="shared" si="165"/>
        <v>0</v>
      </c>
      <c r="EN259" s="3">
        <f t="shared" si="166"/>
        <v>0</v>
      </c>
      <c r="EO259" s="3">
        <f t="shared" si="167"/>
        <v>0</v>
      </c>
      <c r="EP259" s="3">
        <f t="shared" si="168"/>
        <v>0</v>
      </c>
      <c r="EQ259" s="3">
        <f t="shared" si="169"/>
        <v>0</v>
      </c>
      <c r="ER259" s="3">
        <f t="shared" si="170"/>
        <v>0</v>
      </c>
      <c r="ES259" s="3">
        <f t="shared" si="171"/>
        <v>2796.7559000000001</v>
      </c>
      <c r="ET259" s="3">
        <f t="shared" si="172"/>
        <v>0</v>
      </c>
      <c r="EU259" s="3">
        <f t="shared" si="173"/>
        <v>0</v>
      </c>
      <c r="EV259" s="3">
        <f t="shared" si="174"/>
        <v>0</v>
      </c>
      <c r="EW259" s="3">
        <f t="shared" si="175"/>
        <v>0</v>
      </c>
      <c r="EX259" s="3">
        <f t="shared" si="176"/>
        <v>0</v>
      </c>
      <c r="EY259" s="3">
        <f t="shared" si="177"/>
        <v>0</v>
      </c>
      <c r="EZ259" s="3">
        <f t="shared" si="178"/>
        <v>0</v>
      </c>
      <c r="FA259" s="3">
        <f t="shared" si="179"/>
        <v>0</v>
      </c>
      <c r="FB259" s="3">
        <f t="shared" si="180"/>
        <v>0</v>
      </c>
      <c r="FC259" s="3">
        <f t="shared" si="157"/>
        <v>0</v>
      </c>
      <c r="FD259" s="41">
        <f t="shared" si="181"/>
        <v>0</v>
      </c>
      <c r="FG259" s="3">
        <f t="shared" si="158"/>
        <v>0</v>
      </c>
      <c r="FH259" s="3">
        <f t="shared" si="159"/>
        <v>0</v>
      </c>
      <c r="FI259" s="3">
        <f t="shared" si="182"/>
        <v>0</v>
      </c>
      <c r="FJ259" s="3">
        <f t="shared" si="182"/>
        <v>0</v>
      </c>
      <c r="FK259" s="3">
        <f t="shared" si="192"/>
        <v>0</v>
      </c>
      <c r="FL259" s="3">
        <f t="shared" si="192"/>
        <v>0</v>
      </c>
      <c r="FM259" s="3">
        <f t="shared" si="192"/>
        <v>0</v>
      </c>
      <c r="FN259" s="3">
        <f t="shared" si="192"/>
        <v>0</v>
      </c>
      <c r="FO259" s="3">
        <f t="shared" si="192"/>
        <v>0</v>
      </c>
      <c r="FP259" s="3">
        <f t="shared" si="192"/>
        <v>0</v>
      </c>
      <c r="FQ259" s="3">
        <f t="shared" si="192"/>
        <v>0</v>
      </c>
      <c r="FR259" s="3">
        <f t="shared" si="183"/>
        <v>0</v>
      </c>
      <c r="FS259" s="3">
        <f t="shared" si="183"/>
        <v>0</v>
      </c>
      <c r="FT259" s="3">
        <f t="shared" si="183"/>
        <v>0</v>
      </c>
      <c r="FU259" s="3">
        <f t="shared" si="184"/>
        <v>0</v>
      </c>
      <c r="FV259" s="3">
        <f t="shared" si="184"/>
        <v>0</v>
      </c>
      <c r="FW259" s="3">
        <f t="shared" si="184"/>
        <v>0</v>
      </c>
      <c r="FX259" s="3">
        <f t="shared" si="185"/>
        <v>0</v>
      </c>
      <c r="FY259" s="3">
        <f t="shared" si="186"/>
        <v>0</v>
      </c>
      <c r="FZ259" s="3">
        <f t="shared" si="187"/>
        <v>0</v>
      </c>
      <c r="GA259" s="3">
        <f t="shared" si="188"/>
        <v>0</v>
      </c>
      <c r="GB259" s="41" t="s">
        <v>0</v>
      </c>
      <c r="GC259" s="41">
        <f t="shared" si="160"/>
        <v>2411.5100000000002</v>
      </c>
      <c r="GD259" s="41">
        <f t="shared" si="161"/>
        <v>0.11597529763509169</v>
      </c>
      <c r="GE259" s="41">
        <f t="shared" si="191"/>
        <v>279.67559</v>
      </c>
      <c r="GI259" s="41" t="s">
        <v>0</v>
      </c>
    </row>
    <row r="260" spans="1:191" x14ac:dyDescent="0.55000000000000004">
      <c r="A260" s="41" t="s">
        <v>1357</v>
      </c>
      <c r="B260" s="41" t="s">
        <v>504</v>
      </c>
      <c r="C260" s="41" t="s">
        <v>69</v>
      </c>
      <c r="D260" s="25" t="s">
        <v>62</v>
      </c>
      <c r="E260" s="41" t="s">
        <v>1790</v>
      </c>
      <c r="F260" s="41">
        <v>0</v>
      </c>
      <c r="G260" s="25" t="s">
        <v>67</v>
      </c>
      <c r="H260" s="41">
        <v>0.23324999999999999</v>
      </c>
      <c r="I260" s="41">
        <v>0.62126999999999999</v>
      </c>
      <c r="J260" s="41">
        <v>0.31348999999999999</v>
      </c>
      <c r="K260" s="41">
        <v>0</v>
      </c>
      <c r="L260" s="41">
        <v>0</v>
      </c>
      <c r="M260" s="41" t="s">
        <v>640</v>
      </c>
      <c r="N260" s="41" t="s">
        <v>641</v>
      </c>
      <c r="O260" s="41" t="s">
        <v>1878</v>
      </c>
      <c r="P260" s="41" t="s">
        <v>1968</v>
      </c>
      <c r="S260" s="41">
        <v>93.3</v>
      </c>
      <c r="T260" s="41">
        <v>0.17</v>
      </c>
      <c r="U260" s="41">
        <v>5.3999999999999999E-2</v>
      </c>
      <c r="AB260" s="41">
        <v>0.25</v>
      </c>
      <c r="AC260" s="41">
        <v>1.4999999999999999E-2</v>
      </c>
      <c r="AD260" s="41">
        <v>0.26200000000000001</v>
      </c>
      <c r="AE260" s="41">
        <v>0.24399999999999999</v>
      </c>
      <c r="AO260" s="7">
        <v>230.1</v>
      </c>
      <c r="AP260" s="7">
        <v>0.15</v>
      </c>
      <c r="AQ260" s="7">
        <v>4.2999999999999997E-2</v>
      </c>
      <c r="AR260" s="7"/>
      <c r="AS260" s="7"/>
      <c r="AT260" s="7"/>
      <c r="AU260" s="7"/>
      <c r="AV260" s="7"/>
      <c r="AW260" s="7"/>
      <c r="AX260" s="7">
        <v>0.27</v>
      </c>
      <c r="AY260" s="7">
        <v>1.4999999999999999E-2</v>
      </c>
      <c r="AZ260" s="7">
        <v>0.249</v>
      </c>
      <c r="BA260" s="7">
        <v>0.25900000000000001</v>
      </c>
      <c r="BB260" s="7"/>
      <c r="BC260" s="7"/>
      <c r="BD260" s="7"/>
      <c r="BE260" s="7"/>
      <c r="BF260" s="7"/>
      <c r="BG260" s="7"/>
      <c r="BK260" s="41">
        <v>108.1</v>
      </c>
      <c r="BL260" s="7">
        <v>0.15</v>
      </c>
      <c r="BM260" s="80">
        <v>0.04</v>
      </c>
      <c r="BN260" s="7"/>
      <c r="BO260" s="7"/>
      <c r="BP260" s="7"/>
      <c r="BQ260" s="7"/>
      <c r="BR260" s="7"/>
      <c r="BS260" s="7"/>
      <c r="BT260" s="7">
        <v>0.28999999999999998</v>
      </c>
      <c r="BU260" s="7">
        <v>1.6E-2</v>
      </c>
      <c r="BV260" s="7">
        <v>0.25600000000000001</v>
      </c>
      <c r="BW260" s="7">
        <v>0.27900000000000003</v>
      </c>
      <c r="BX260" s="7"/>
      <c r="BY260" s="7"/>
      <c r="BZ260" s="7"/>
      <c r="CA260" s="7"/>
      <c r="CB260" s="7"/>
      <c r="CC260" s="7"/>
      <c r="CD260" s="7"/>
      <c r="CG260" s="41">
        <v>0</v>
      </c>
      <c r="DC260" s="41">
        <v>0</v>
      </c>
      <c r="DY260" s="7" t="s">
        <v>1880</v>
      </c>
      <c r="DZ260" s="7">
        <f t="shared" si="155"/>
        <v>0.27068597914252607</v>
      </c>
      <c r="EA260" s="41" t="s">
        <v>465</v>
      </c>
      <c r="EB260" s="41" t="s">
        <v>0</v>
      </c>
      <c r="EC260" s="41">
        <f t="shared" si="193"/>
        <v>0.23324999999999999</v>
      </c>
      <c r="ED260" s="41">
        <f t="shared" si="194"/>
        <v>0.62126999999999999</v>
      </c>
      <c r="EE260" s="41">
        <f t="shared" si="195"/>
        <v>0.31348999999999999</v>
      </c>
      <c r="EF260" s="41">
        <f t="shared" si="196"/>
        <v>0</v>
      </c>
      <c r="EG260" s="41">
        <f t="shared" si="197"/>
        <v>0</v>
      </c>
      <c r="EI260" s="5">
        <f t="shared" si="162"/>
        <v>74.355246345375193</v>
      </c>
      <c r="EJ260" s="3">
        <f t="shared" si="156"/>
        <v>32084.288798029396</v>
      </c>
      <c r="EK260" s="3">
        <f t="shared" si="163"/>
        <v>665.9100000000002</v>
      </c>
      <c r="EL260" s="3">
        <f t="shared" si="164"/>
        <v>19.256499999999999</v>
      </c>
      <c r="EM260" s="3">
        <f t="shared" si="165"/>
        <v>0</v>
      </c>
      <c r="EN260" s="3">
        <f t="shared" si="166"/>
        <v>0</v>
      </c>
      <c r="EO260" s="3">
        <f t="shared" si="167"/>
        <v>0</v>
      </c>
      <c r="EP260" s="3">
        <f t="shared" si="168"/>
        <v>0</v>
      </c>
      <c r="EQ260" s="3">
        <f t="shared" si="169"/>
        <v>0</v>
      </c>
      <c r="ER260" s="3">
        <f t="shared" si="170"/>
        <v>0</v>
      </c>
      <c r="ES260" s="3">
        <f t="shared" si="171"/>
        <v>1168.0099999999998</v>
      </c>
      <c r="ET260" s="3">
        <f t="shared" si="172"/>
        <v>65.805999999999997</v>
      </c>
      <c r="EU260" s="3">
        <f t="shared" si="173"/>
        <v>109.41309999999999</v>
      </c>
      <c r="EV260" s="3">
        <f t="shared" si="174"/>
        <v>112.52099999999999</v>
      </c>
      <c r="EW260" s="3">
        <f t="shared" si="175"/>
        <v>0</v>
      </c>
      <c r="EX260" s="3">
        <f t="shared" si="176"/>
        <v>0</v>
      </c>
      <c r="EY260" s="3">
        <f t="shared" si="177"/>
        <v>0</v>
      </c>
      <c r="EZ260" s="3">
        <f t="shared" si="178"/>
        <v>0</v>
      </c>
      <c r="FA260" s="3">
        <f t="shared" si="179"/>
        <v>0</v>
      </c>
      <c r="FB260" s="3">
        <f t="shared" si="180"/>
        <v>0</v>
      </c>
      <c r="FC260" s="3">
        <f t="shared" si="157"/>
        <v>0</v>
      </c>
      <c r="FD260" s="41">
        <f t="shared" si="181"/>
        <v>0</v>
      </c>
      <c r="FG260" s="3">
        <f t="shared" si="158"/>
        <v>0</v>
      </c>
      <c r="FH260" s="3">
        <f t="shared" si="159"/>
        <v>0</v>
      </c>
      <c r="FI260" s="3">
        <f t="shared" si="182"/>
        <v>0</v>
      </c>
      <c r="FJ260" s="3">
        <f t="shared" si="182"/>
        <v>0</v>
      </c>
      <c r="FK260" s="3">
        <f t="shared" si="192"/>
        <v>0</v>
      </c>
      <c r="FL260" s="3">
        <f t="shared" si="192"/>
        <v>0</v>
      </c>
      <c r="FM260" s="3">
        <f t="shared" si="192"/>
        <v>0</v>
      </c>
      <c r="FN260" s="3">
        <f t="shared" si="192"/>
        <v>0</v>
      </c>
      <c r="FO260" s="3">
        <f t="shared" si="192"/>
        <v>0</v>
      </c>
      <c r="FP260" s="3">
        <f t="shared" si="192"/>
        <v>0</v>
      </c>
      <c r="FQ260" s="3">
        <f t="shared" si="192"/>
        <v>0</v>
      </c>
      <c r="FR260" s="3">
        <f t="shared" si="183"/>
        <v>0</v>
      </c>
      <c r="FS260" s="3">
        <f t="shared" si="183"/>
        <v>0</v>
      </c>
      <c r="FT260" s="3">
        <f t="shared" si="183"/>
        <v>0</v>
      </c>
      <c r="FU260" s="3">
        <f t="shared" si="184"/>
        <v>0</v>
      </c>
      <c r="FV260" s="3">
        <f t="shared" si="184"/>
        <v>0</v>
      </c>
      <c r="FW260" s="3">
        <f t="shared" si="184"/>
        <v>0</v>
      </c>
      <c r="FX260" s="3">
        <f t="shared" si="185"/>
        <v>0</v>
      </c>
      <c r="FY260" s="3">
        <f t="shared" si="186"/>
        <v>0</v>
      </c>
      <c r="FZ260" s="3">
        <f t="shared" si="187"/>
        <v>0</v>
      </c>
      <c r="GA260" s="3">
        <f t="shared" si="188"/>
        <v>0</v>
      </c>
      <c r="GB260" s="41" t="s">
        <v>0</v>
      </c>
      <c r="GC260" s="41">
        <f t="shared" si="160"/>
        <v>431.5</v>
      </c>
      <c r="GD260" s="41">
        <f t="shared" si="161"/>
        <v>0.27068597914252607</v>
      </c>
      <c r="GE260" s="41">
        <f t="shared" si="191"/>
        <v>116.801</v>
      </c>
      <c r="GI260" s="41" t="s">
        <v>0</v>
      </c>
    </row>
    <row r="261" spans="1:191" x14ac:dyDescent="0.55000000000000004">
      <c r="A261" s="41" t="s">
        <v>1358</v>
      </c>
      <c r="B261" s="41" t="s">
        <v>504</v>
      </c>
      <c r="C261" s="41" t="s">
        <v>61</v>
      </c>
      <c r="D261" s="25" t="s">
        <v>62</v>
      </c>
      <c r="E261" s="41" t="s">
        <v>1790</v>
      </c>
      <c r="F261" s="41">
        <v>0</v>
      </c>
      <c r="G261" s="25" t="s">
        <v>67</v>
      </c>
      <c r="H261" s="41">
        <v>0.24374999999999999</v>
      </c>
      <c r="I261" s="41">
        <v>0.44729999999999998</v>
      </c>
      <c r="J261" s="41">
        <v>0.42</v>
      </c>
      <c r="K261" s="41">
        <v>0.129331</v>
      </c>
      <c r="L261" s="41">
        <v>0.18491999999999997</v>
      </c>
      <c r="M261" s="41" t="s">
        <v>598</v>
      </c>
      <c r="N261" s="41" t="s">
        <v>70</v>
      </c>
      <c r="O261" s="41" t="s">
        <v>1878</v>
      </c>
      <c r="P261" s="41" t="s">
        <v>1969</v>
      </c>
      <c r="S261" s="41">
        <v>6.5</v>
      </c>
      <c r="T261" s="41">
        <v>0.92</v>
      </c>
      <c r="AB261" s="41">
        <v>3.75</v>
      </c>
      <c r="AC261" s="41">
        <v>0.08</v>
      </c>
      <c r="AD261" s="4">
        <v>1</v>
      </c>
      <c r="AE261" s="41">
        <v>2.41</v>
      </c>
      <c r="AO261" s="7">
        <v>14.2</v>
      </c>
      <c r="AP261" s="7">
        <v>0.96</v>
      </c>
      <c r="AQ261" s="7"/>
      <c r="AR261" s="7"/>
      <c r="AS261" s="7"/>
      <c r="AT261" s="7"/>
      <c r="AU261" s="7"/>
      <c r="AV261" s="7"/>
      <c r="AW261" s="7"/>
      <c r="AX261" s="7">
        <v>3.15</v>
      </c>
      <c r="AY261" s="7">
        <v>7.0000000000000007E-2</v>
      </c>
      <c r="AZ261" s="7">
        <v>0.94</v>
      </c>
      <c r="BA261" s="7">
        <v>2.35</v>
      </c>
      <c r="BB261" s="7"/>
      <c r="BC261" s="7"/>
      <c r="BD261" s="7"/>
      <c r="BE261" s="7"/>
      <c r="BF261" s="7"/>
      <c r="BG261" s="7"/>
      <c r="BK261" s="41">
        <v>14</v>
      </c>
      <c r="BL261" s="7">
        <v>0.9</v>
      </c>
      <c r="BM261" s="7"/>
      <c r="BN261" s="7"/>
      <c r="BO261" s="7"/>
      <c r="BP261" s="7"/>
      <c r="BQ261" s="7"/>
      <c r="BR261" s="7"/>
      <c r="BS261" s="7"/>
      <c r="BT261" s="81">
        <v>3</v>
      </c>
      <c r="BU261" s="7">
        <v>7.0000000000000007E-2</v>
      </c>
      <c r="BV261" s="7">
        <v>0.9</v>
      </c>
      <c r="BW261" s="7">
        <v>2.2000000000000002</v>
      </c>
      <c r="BX261" s="7"/>
      <c r="BY261" s="7"/>
      <c r="BZ261" s="7"/>
      <c r="CA261" s="7"/>
      <c r="CB261" s="7"/>
      <c r="CC261" s="7"/>
      <c r="CD261" s="7"/>
      <c r="CG261" s="41">
        <v>4.57</v>
      </c>
      <c r="CH261" s="4">
        <v>0.7</v>
      </c>
      <c r="CP261" s="41">
        <v>2.83</v>
      </c>
      <c r="CQ261" s="41">
        <v>0.06</v>
      </c>
      <c r="CR261" s="41">
        <v>0.75</v>
      </c>
      <c r="CS261" s="41">
        <v>1.83</v>
      </c>
      <c r="DC261" s="4">
        <v>6.7</v>
      </c>
      <c r="DD261" s="4">
        <v>0.8</v>
      </c>
      <c r="DL261" s="41">
        <v>2.76</v>
      </c>
      <c r="DM261" s="41">
        <v>0.06</v>
      </c>
      <c r="DN261" s="41">
        <v>0.87</v>
      </c>
      <c r="DO261" s="41">
        <v>2.14</v>
      </c>
      <c r="DY261" s="7" t="s">
        <v>1880</v>
      </c>
      <c r="DZ261" s="7">
        <f t="shared" si="155"/>
        <v>3.2018731988472617</v>
      </c>
      <c r="EA261" s="41" t="s">
        <v>68</v>
      </c>
      <c r="EB261" s="41" t="s">
        <v>0</v>
      </c>
      <c r="EC261" s="41">
        <f t="shared" si="193"/>
        <v>0.24374999999999999</v>
      </c>
      <c r="ED261" s="41">
        <f t="shared" si="194"/>
        <v>0.44729999999999998</v>
      </c>
      <c r="EE261" s="41">
        <f t="shared" si="195"/>
        <v>0.42</v>
      </c>
      <c r="EF261" s="41">
        <f t="shared" si="196"/>
        <v>0.129331</v>
      </c>
      <c r="EG261" s="41">
        <f t="shared" si="197"/>
        <v>0.18491999999999997</v>
      </c>
      <c r="EI261" s="5">
        <f t="shared" si="162"/>
        <v>635.87749995304534</v>
      </c>
      <c r="EJ261" s="3">
        <f t="shared" si="156"/>
        <v>22064.949248370674</v>
      </c>
      <c r="EK261" s="3">
        <f t="shared" si="163"/>
        <v>322.12000000000006</v>
      </c>
      <c r="EL261" s="3">
        <f t="shared" si="164"/>
        <v>0</v>
      </c>
      <c r="EM261" s="3">
        <f t="shared" si="165"/>
        <v>0</v>
      </c>
      <c r="EN261" s="3">
        <f t="shared" si="166"/>
        <v>0</v>
      </c>
      <c r="EO261" s="3">
        <f t="shared" si="167"/>
        <v>0</v>
      </c>
      <c r="EP261" s="3">
        <f t="shared" si="168"/>
        <v>0</v>
      </c>
      <c r="EQ261" s="3">
        <f t="shared" si="169"/>
        <v>0</v>
      </c>
      <c r="ER261" s="3">
        <f t="shared" si="170"/>
        <v>0</v>
      </c>
      <c r="ES261" s="3">
        <f t="shared" si="171"/>
        <v>1111.05</v>
      </c>
      <c r="ET261" s="3">
        <f t="shared" si="172"/>
        <v>24.94</v>
      </c>
      <c r="EU261" s="3">
        <f t="shared" si="173"/>
        <v>32.448</v>
      </c>
      <c r="EV261" s="3">
        <f t="shared" si="174"/>
        <v>79.835000000000008</v>
      </c>
      <c r="EW261" s="3">
        <f t="shared" si="175"/>
        <v>0</v>
      </c>
      <c r="EX261" s="3">
        <f t="shared" si="176"/>
        <v>0</v>
      </c>
      <c r="EY261" s="3">
        <f t="shared" si="177"/>
        <v>0</v>
      </c>
      <c r="EZ261" s="3">
        <f t="shared" si="178"/>
        <v>0</v>
      </c>
      <c r="FA261" s="3">
        <f t="shared" si="179"/>
        <v>0</v>
      </c>
      <c r="FB261" s="3">
        <f t="shared" si="180"/>
        <v>0</v>
      </c>
      <c r="FC261" s="3">
        <f t="shared" si="157"/>
        <v>0</v>
      </c>
      <c r="FD261" s="41">
        <f t="shared" si="181"/>
        <v>0</v>
      </c>
      <c r="FF261" s="5">
        <f t="shared" ref="FF261:FF264" si="200">FG261/(CG261+DC261)</f>
        <v>549.23787582901082</v>
      </c>
      <c r="FG261" s="3">
        <f t="shared" si="158"/>
        <v>6189.9108605929523</v>
      </c>
      <c r="FH261" s="3">
        <f t="shared" si="159"/>
        <v>85.590000000000018</v>
      </c>
      <c r="FI261" s="3">
        <f t="shared" si="182"/>
        <v>0</v>
      </c>
      <c r="FJ261" s="3">
        <f t="shared" si="182"/>
        <v>0</v>
      </c>
      <c r="FK261" s="3">
        <f t="shared" si="192"/>
        <v>0</v>
      </c>
      <c r="FL261" s="3">
        <f t="shared" si="192"/>
        <v>0</v>
      </c>
      <c r="FM261" s="3">
        <f t="shared" si="192"/>
        <v>0</v>
      </c>
      <c r="FN261" s="3">
        <f t="shared" si="192"/>
        <v>0</v>
      </c>
      <c r="FO261" s="3">
        <f t="shared" si="192"/>
        <v>0</v>
      </c>
      <c r="FP261" s="3">
        <f t="shared" si="192"/>
        <v>314.25100000000003</v>
      </c>
      <c r="FQ261" s="3">
        <f t="shared" si="192"/>
        <v>6.7619999999999996</v>
      </c>
      <c r="FR261" s="3">
        <f t="shared" si="183"/>
        <v>9.2564999999999991</v>
      </c>
      <c r="FS261" s="3">
        <f t="shared" si="183"/>
        <v>22.701100000000004</v>
      </c>
      <c r="FT261" s="3">
        <f t="shared" si="183"/>
        <v>0</v>
      </c>
      <c r="FU261" s="3">
        <f t="shared" si="184"/>
        <v>0</v>
      </c>
      <c r="FV261" s="3">
        <f t="shared" si="184"/>
        <v>0</v>
      </c>
      <c r="FW261" s="3">
        <f t="shared" si="184"/>
        <v>0</v>
      </c>
      <c r="FX261" s="3">
        <f t="shared" si="185"/>
        <v>0</v>
      </c>
      <c r="FY261" s="3">
        <f t="shared" si="186"/>
        <v>0</v>
      </c>
      <c r="FZ261" s="3">
        <f t="shared" si="187"/>
        <v>0</v>
      </c>
      <c r="GA261" s="3">
        <f t="shared" si="188"/>
        <v>0</v>
      </c>
      <c r="GB261" s="41" t="s">
        <v>0</v>
      </c>
      <c r="GC261" s="41">
        <f t="shared" si="160"/>
        <v>34.700000000000003</v>
      </c>
      <c r="GD261" s="41">
        <f t="shared" si="161"/>
        <v>3.2018731988472617</v>
      </c>
      <c r="GE261" s="41">
        <f t="shared" si="191"/>
        <v>111.10499999999999</v>
      </c>
      <c r="GF261" s="41">
        <f>CG261+DC261</f>
        <v>11.27</v>
      </c>
      <c r="GG261" s="4">
        <f>(CG261*CP261+DC261*DL261)/GF261</f>
        <v>2.7883850931677019</v>
      </c>
      <c r="GH261" s="41">
        <f>GF261*GG261</f>
        <v>31.4251</v>
      </c>
      <c r="GI261" s="41" t="s">
        <v>0</v>
      </c>
    </row>
    <row r="262" spans="1:191" x14ac:dyDescent="0.55000000000000004">
      <c r="A262" s="41" t="s">
        <v>1359</v>
      </c>
      <c r="B262" s="41" t="s">
        <v>504</v>
      </c>
      <c r="C262" s="41" t="s">
        <v>61</v>
      </c>
      <c r="D262" s="25" t="s">
        <v>62</v>
      </c>
      <c r="E262" s="41" t="s">
        <v>1790</v>
      </c>
      <c r="F262" s="41">
        <v>0</v>
      </c>
      <c r="G262" s="25" t="s">
        <v>67</v>
      </c>
      <c r="H262" s="41">
        <v>0.34484999999999993</v>
      </c>
      <c r="I262" s="41">
        <v>0.51815999999999995</v>
      </c>
      <c r="J262" s="41">
        <v>0</v>
      </c>
      <c r="K262" s="41">
        <v>0.34484999999999993</v>
      </c>
      <c r="L262" s="41">
        <v>0.51815999999999995</v>
      </c>
      <c r="M262" s="41" t="s">
        <v>614</v>
      </c>
      <c r="N262" s="41" t="s">
        <v>351</v>
      </c>
      <c r="O262" s="41" t="s">
        <v>1878</v>
      </c>
      <c r="P262" s="41" t="s">
        <v>1970</v>
      </c>
      <c r="Q262" s="41" t="s">
        <v>1971</v>
      </c>
      <c r="S262" s="41">
        <v>20.9</v>
      </c>
      <c r="T262" s="41">
        <v>2.4300000000000002</v>
      </c>
      <c r="U262" s="41">
        <v>0.6</v>
      </c>
      <c r="AB262" s="41">
        <v>1.65</v>
      </c>
      <c r="AC262" s="41">
        <v>0.04</v>
      </c>
      <c r="AD262" s="41">
        <v>1.3</v>
      </c>
      <c r="AE262" s="41">
        <v>1.5</v>
      </c>
      <c r="AO262" s="7">
        <v>40.799999999999997</v>
      </c>
      <c r="AP262" s="7">
        <v>1.44</v>
      </c>
      <c r="AQ262" s="7">
        <v>0.4</v>
      </c>
      <c r="AR262" s="7"/>
      <c r="AS262" s="7"/>
      <c r="AT262" s="7"/>
      <c r="AU262" s="7"/>
      <c r="AV262" s="7"/>
      <c r="AW262" s="7"/>
      <c r="AX262" s="7">
        <v>1.27</v>
      </c>
      <c r="AY262" s="7">
        <v>0.02</v>
      </c>
      <c r="AZ262" s="7">
        <v>1.2</v>
      </c>
      <c r="BA262" s="7">
        <v>1.5</v>
      </c>
      <c r="BB262" s="7"/>
      <c r="BC262" s="7"/>
      <c r="BD262" s="7"/>
      <c r="BE262" s="7"/>
      <c r="BF262" s="7"/>
      <c r="BG262" s="7"/>
      <c r="BK262" s="41">
        <v>0</v>
      </c>
      <c r="BL262" s="7"/>
      <c r="BM262" s="7"/>
      <c r="BN262" s="7"/>
      <c r="BO262" s="7"/>
      <c r="BP262" s="7"/>
      <c r="BQ262" s="7"/>
      <c r="BR262" s="7"/>
      <c r="BS262" s="7"/>
      <c r="BT262" s="7"/>
      <c r="BU262" s="7"/>
      <c r="BV262" s="7"/>
      <c r="BW262" s="7"/>
      <c r="BX262" s="7"/>
      <c r="BY262" s="7"/>
      <c r="BZ262" s="7"/>
      <c r="CA262" s="7"/>
      <c r="CB262" s="7"/>
      <c r="CC262" s="7"/>
      <c r="CD262" s="7"/>
      <c r="CG262" s="41">
        <v>20.9</v>
      </c>
      <c r="CH262" s="41">
        <v>2.4300000000000002</v>
      </c>
      <c r="CI262" s="41">
        <v>0.6</v>
      </c>
      <c r="CP262" s="41">
        <v>1.65</v>
      </c>
      <c r="CQ262" s="41">
        <v>0.04</v>
      </c>
      <c r="CR262" s="41">
        <v>1.3</v>
      </c>
      <c r="CS262" s="41">
        <v>1.5</v>
      </c>
      <c r="DC262" s="41">
        <v>40.799999999999997</v>
      </c>
      <c r="DD262" s="41">
        <v>1.44</v>
      </c>
      <c r="DE262" s="41">
        <v>0.4</v>
      </c>
      <c r="DL262" s="41">
        <v>1.27</v>
      </c>
      <c r="DM262" s="41">
        <v>0.02</v>
      </c>
      <c r="DN262" s="41">
        <v>1.2</v>
      </c>
      <c r="DO262" s="41">
        <v>1.5</v>
      </c>
      <c r="DY262" s="7" t="s">
        <v>1880</v>
      </c>
      <c r="DZ262" s="7">
        <f t="shared" ref="DZ262:DZ325" si="201">(AB262*S262+AX262*AO262+BT262*BK262)/(S262+AO262+BK262)</f>
        <v>1.3987196110210696</v>
      </c>
      <c r="EA262" s="41" t="s">
        <v>483</v>
      </c>
      <c r="EB262" s="41" t="s">
        <v>0</v>
      </c>
      <c r="EC262" s="41">
        <f t="shared" si="193"/>
        <v>0.34484999999999993</v>
      </c>
      <c r="ED262" s="41">
        <f t="shared" si="194"/>
        <v>0.51815999999999995</v>
      </c>
      <c r="EE262" s="41">
        <f t="shared" si="195"/>
        <v>0</v>
      </c>
      <c r="EF262" s="41">
        <f t="shared" si="196"/>
        <v>0.34484999999999993</v>
      </c>
      <c r="EG262" s="41">
        <f t="shared" si="197"/>
        <v>0.51815999999999995</v>
      </c>
      <c r="EI262" s="5">
        <f t="shared" si="162"/>
        <v>422.86277773220274</v>
      </c>
      <c r="EJ262" s="3">
        <f t="shared" ref="EJ262:EJ325" si="202">(EK262*EK$2+EN262*EN$2+EO262*EO$2+EP262*EP$2+EQ262*EQ$2+ER262*ER$2+ES262*ES$2+ET262*ET$2+EX262*EX$2+EY262*EY$2+EZ262*EZ$2+FC262*FC$2)/1000+(EL262*EL$2+EM262*EM$2+EU262*EU$2+EV262*EV$2+EW262*EW$2+FA262*FA$2+FB262*FB$2+FD262*FD$2)/1000000</f>
        <v>26090.633386076908</v>
      </c>
      <c r="EK262" s="3">
        <f t="shared" si="163"/>
        <v>1095.3899999999999</v>
      </c>
      <c r="EL262" s="3">
        <f t="shared" si="164"/>
        <v>28.86</v>
      </c>
      <c r="EM262" s="3">
        <f t="shared" si="165"/>
        <v>0</v>
      </c>
      <c r="EN262" s="3">
        <f t="shared" si="166"/>
        <v>0</v>
      </c>
      <c r="EO262" s="3">
        <f t="shared" si="167"/>
        <v>0</v>
      </c>
      <c r="EP262" s="3">
        <f t="shared" si="168"/>
        <v>0</v>
      </c>
      <c r="EQ262" s="3">
        <f t="shared" si="169"/>
        <v>0</v>
      </c>
      <c r="ER262" s="3">
        <f t="shared" si="170"/>
        <v>0</v>
      </c>
      <c r="ES262" s="3">
        <f t="shared" si="171"/>
        <v>863.00999999999988</v>
      </c>
      <c r="ET262" s="3">
        <f t="shared" si="172"/>
        <v>16.52</v>
      </c>
      <c r="EU262" s="3">
        <f t="shared" si="173"/>
        <v>76.13</v>
      </c>
      <c r="EV262" s="3">
        <f t="shared" si="174"/>
        <v>92.55</v>
      </c>
      <c r="EW262" s="3">
        <f t="shared" si="175"/>
        <v>0</v>
      </c>
      <c r="EX262" s="3">
        <f t="shared" si="176"/>
        <v>0</v>
      </c>
      <c r="EY262" s="3">
        <f t="shared" si="177"/>
        <v>0</v>
      </c>
      <c r="EZ262" s="3">
        <f t="shared" si="178"/>
        <v>0</v>
      </c>
      <c r="FA262" s="3">
        <f t="shared" si="179"/>
        <v>0</v>
      </c>
      <c r="FB262" s="3">
        <f t="shared" si="180"/>
        <v>0</v>
      </c>
      <c r="FC262" s="3">
        <f t="shared" ref="FC262:FC325" si="203">1000*(AM262*S262+BI262*AO262+CE262*BK262)/100</f>
        <v>0</v>
      </c>
      <c r="FD262" s="41">
        <f t="shared" si="181"/>
        <v>0</v>
      </c>
      <c r="FF262" s="5">
        <f t="shared" si="200"/>
        <v>422.86277773220274</v>
      </c>
      <c r="FG262" s="3">
        <f t="shared" ref="FG262:FG325" si="204">(FH262*FH$2+FK262*FK$2+FL262*FL$2+FM262*FM$2+FN262*FN$2+FO262*FO$2+FP262*FP$2+FQ262*FQ$2+FU262*FU$2+FV262*FV$2+FW262*FW$2+FZ262*FZ$2)/1000+(FI262*FI$2+FJ262*FJ$2+FR262*FR$2+FS262*FS$2+FT262*FT$2+FX262*FX$2+FY262*FY$2+GA262*GA$2)/1000000</f>
        <v>26090.633386076908</v>
      </c>
      <c r="FH262" s="3">
        <f t="shared" ref="FH262:FH325" si="205">1000*(CH262*$CG262+DD262*$DC262)/100</f>
        <v>1095.3899999999999</v>
      </c>
      <c r="FI262" s="3">
        <f t="shared" si="182"/>
        <v>28.86</v>
      </c>
      <c r="FJ262" s="3">
        <f t="shared" si="182"/>
        <v>0</v>
      </c>
      <c r="FK262" s="3">
        <f t="shared" si="192"/>
        <v>0</v>
      </c>
      <c r="FL262" s="3">
        <f t="shared" si="192"/>
        <v>0</v>
      </c>
      <c r="FM262" s="3">
        <f t="shared" si="192"/>
        <v>0</v>
      </c>
      <c r="FN262" s="3">
        <f t="shared" si="192"/>
        <v>0</v>
      </c>
      <c r="FO262" s="3">
        <f t="shared" si="192"/>
        <v>0</v>
      </c>
      <c r="FP262" s="3">
        <f t="shared" si="192"/>
        <v>863.00999999999988</v>
      </c>
      <c r="FQ262" s="3">
        <f t="shared" si="192"/>
        <v>16.52</v>
      </c>
      <c r="FR262" s="3">
        <f t="shared" si="183"/>
        <v>76.13</v>
      </c>
      <c r="FS262" s="3">
        <f t="shared" si="183"/>
        <v>92.55</v>
      </c>
      <c r="FT262" s="3">
        <f t="shared" si="183"/>
        <v>0</v>
      </c>
      <c r="FU262" s="3">
        <f t="shared" si="184"/>
        <v>0</v>
      </c>
      <c r="FV262" s="3">
        <f t="shared" si="184"/>
        <v>0</v>
      </c>
      <c r="FW262" s="3">
        <f t="shared" si="184"/>
        <v>0</v>
      </c>
      <c r="FX262" s="3">
        <f t="shared" si="185"/>
        <v>0</v>
      </c>
      <c r="FY262" s="3">
        <f t="shared" si="186"/>
        <v>0</v>
      </c>
      <c r="FZ262" s="3">
        <f t="shared" si="187"/>
        <v>0</v>
      </c>
      <c r="GA262" s="3">
        <f t="shared" si="188"/>
        <v>0</v>
      </c>
      <c r="GB262" s="41" t="s">
        <v>0</v>
      </c>
      <c r="GC262" s="41">
        <f t="shared" ref="GC262:GC325" si="206">S262+AO262+BK262</f>
        <v>61.699999999999996</v>
      </c>
      <c r="GD262" s="41">
        <f t="shared" ref="GD262:GD325" si="207">(S262*AB262+AO262*AX262+BK262*BT262)/GC262</f>
        <v>1.3987196110210696</v>
      </c>
      <c r="GE262" s="41">
        <f t="shared" si="191"/>
        <v>86.300999999999988</v>
      </c>
      <c r="GF262" s="41">
        <f>CG262+DC262</f>
        <v>61.699999999999996</v>
      </c>
      <c r="GG262" s="4">
        <f>(CG262*CP262+DC262*DL262)/GF262</f>
        <v>1.3987196110210696</v>
      </c>
      <c r="GH262" s="41">
        <f>GF262*GG262</f>
        <v>86.300999999999988</v>
      </c>
      <c r="GI262" s="41" t="s">
        <v>0</v>
      </c>
    </row>
    <row r="263" spans="1:191" x14ac:dyDescent="0.55000000000000004">
      <c r="A263" s="41" t="s">
        <v>1360</v>
      </c>
      <c r="B263" s="41" t="s">
        <v>504</v>
      </c>
      <c r="C263" s="41" t="s">
        <v>61</v>
      </c>
      <c r="D263" s="25" t="s">
        <v>62</v>
      </c>
      <c r="E263" s="41" t="s">
        <v>1790</v>
      </c>
      <c r="F263" s="41">
        <v>0</v>
      </c>
      <c r="G263" s="25" t="s">
        <v>67</v>
      </c>
      <c r="H263" s="41">
        <v>9.0312000000000003E-2</v>
      </c>
      <c r="I263" s="41">
        <v>0.48825000000000002</v>
      </c>
      <c r="J263" s="41">
        <v>0.22500000000000001</v>
      </c>
      <c r="K263" s="41">
        <v>7.2323999999999999E-2</v>
      </c>
      <c r="L263" s="41">
        <v>0.309618</v>
      </c>
      <c r="M263" s="41" t="s">
        <v>613</v>
      </c>
      <c r="N263" s="41" t="s">
        <v>70</v>
      </c>
      <c r="O263" s="41" t="s">
        <v>1878</v>
      </c>
      <c r="P263" s="41" t="s">
        <v>1970</v>
      </c>
      <c r="Q263" s="41" t="s">
        <v>1971</v>
      </c>
      <c r="S263" s="41">
        <v>5.68</v>
      </c>
      <c r="T263" s="41">
        <v>1.49</v>
      </c>
      <c r="AB263" s="41">
        <v>1.59</v>
      </c>
      <c r="AC263" s="41">
        <v>0.04</v>
      </c>
      <c r="AD263" s="41">
        <v>0.87</v>
      </c>
      <c r="AE263" s="41">
        <v>0.83</v>
      </c>
      <c r="AO263" s="7">
        <v>23.25</v>
      </c>
      <c r="AP263" s="82">
        <v>2.5</v>
      </c>
      <c r="AQ263" s="7"/>
      <c r="AR263" s="7"/>
      <c r="AS263" s="7"/>
      <c r="AT263" s="7"/>
      <c r="AU263" s="7"/>
      <c r="AV263" s="7"/>
      <c r="AW263" s="7"/>
      <c r="AX263" s="82">
        <v>2.1</v>
      </c>
      <c r="AY263" s="7">
        <v>0.05</v>
      </c>
      <c r="AZ263" s="7">
        <v>0.91</v>
      </c>
      <c r="BA263" s="7">
        <v>1.07</v>
      </c>
      <c r="BB263" s="7"/>
      <c r="BC263" s="7"/>
      <c r="BD263" s="7"/>
      <c r="BE263" s="7"/>
      <c r="BF263" s="7"/>
      <c r="BG263" s="7"/>
      <c r="BK263" s="41">
        <v>25</v>
      </c>
      <c r="BL263" s="7">
        <v>2.6</v>
      </c>
      <c r="BM263" s="7"/>
      <c r="BN263" s="7"/>
      <c r="BO263" s="7"/>
      <c r="BP263" s="7"/>
      <c r="BQ263" s="7"/>
      <c r="BR263" s="7"/>
      <c r="BS263" s="7"/>
      <c r="BT263" s="7">
        <v>0.9</v>
      </c>
      <c r="BU263" s="7">
        <v>0.03</v>
      </c>
      <c r="BV263" s="81">
        <v>1</v>
      </c>
      <c r="BW263" s="7">
        <v>1.2</v>
      </c>
      <c r="BX263" s="7"/>
      <c r="BY263" s="7"/>
      <c r="BZ263" s="7"/>
      <c r="CA263" s="7"/>
      <c r="CB263" s="7"/>
      <c r="CC263" s="7"/>
      <c r="CD263" s="7"/>
      <c r="CG263" s="41">
        <v>5.74</v>
      </c>
      <c r="CH263" s="41">
        <v>1.17</v>
      </c>
      <c r="CP263" s="41">
        <v>1.26</v>
      </c>
      <c r="CQ263" s="41">
        <v>0.03</v>
      </c>
      <c r="CR263" s="41">
        <v>0.66</v>
      </c>
      <c r="CS263" s="41">
        <v>0.62</v>
      </c>
      <c r="DC263" s="41">
        <v>15.03</v>
      </c>
      <c r="DD263" s="41">
        <v>0.98</v>
      </c>
      <c r="DL263" s="41">
        <v>2.06</v>
      </c>
      <c r="DM263" s="41">
        <v>0.05</v>
      </c>
      <c r="DN263" s="41">
        <v>0.37</v>
      </c>
      <c r="DO263" s="41">
        <v>0.42</v>
      </c>
      <c r="DY263" s="7" t="s">
        <v>1880</v>
      </c>
      <c r="DZ263" s="7">
        <f t="shared" si="201"/>
        <v>1.4900092712775821</v>
      </c>
      <c r="EA263" s="41" t="s">
        <v>68</v>
      </c>
      <c r="EB263" s="41" t="s">
        <v>0</v>
      </c>
      <c r="EC263" s="41">
        <f t="shared" si="193"/>
        <v>9.0312000000000003E-2</v>
      </c>
      <c r="ED263" s="41">
        <f t="shared" si="194"/>
        <v>0.48825000000000002</v>
      </c>
      <c r="EE263" s="41">
        <f t="shared" si="195"/>
        <v>0.22500000000000001</v>
      </c>
      <c r="EF263" s="41">
        <f t="shared" si="196"/>
        <v>7.2323999999999999E-2</v>
      </c>
      <c r="EG263" s="41">
        <f t="shared" si="197"/>
        <v>0.309618</v>
      </c>
      <c r="EI263" s="5">
        <f t="shared" ref="EI263:EI326" si="208">EJ263/(S263+AO263+BK263)</f>
        <v>447.15181352460218</v>
      </c>
      <c r="EJ263" s="3">
        <f t="shared" si="202"/>
        <v>24114.897303381797</v>
      </c>
      <c r="EK263" s="3">
        <f t="shared" ref="EK263:EK326" si="209">1000*(T263*S263+AP263*AO263+BL263*BK263)/100</f>
        <v>1315.8820000000001</v>
      </c>
      <c r="EL263" s="3">
        <f t="shared" ref="EL263:EL326" si="210">(U263*S263+AQ263*AO263+BM263*BK263)</f>
        <v>0</v>
      </c>
      <c r="EM263" s="3">
        <f t="shared" ref="EM263:EM326" si="211">(V263*S263+AR263*AO263+BN263*BK263)</f>
        <v>0</v>
      </c>
      <c r="EN263" s="3">
        <f t="shared" ref="EN263:EN326" si="212">1000*(W263*S263+AS263*AO263+BO263*BK263)/100</f>
        <v>0</v>
      </c>
      <c r="EO263" s="3">
        <f t="shared" ref="EO263:EO326" si="213">1000*(X263*S263+AT263*AO263+BP263*BK263)/100</f>
        <v>0</v>
      </c>
      <c r="EP263" s="3">
        <f t="shared" ref="EP263:EP326" si="214">1000*(Y263*S263+AU263*AO263+BQ263*BK263)/100</f>
        <v>0</v>
      </c>
      <c r="EQ263" s="3">
        <f t="shared" ref="EQ263:EQ326" si="215">1000*(Z263*S263+AV263*AO263+BR263*BK263)/100</f>
        <v>0</v>
      </c>
      <c r="ER263" s="3">
        <f t="shared" ref="ER263:ER326" si="216">1000*(AA263*S263+AW263*AO263+BS263*BK263)/100</f>
        <v>0</v>
      </c>
      <c r="ES263" s="3">
        <f t="shared" ref="ES263:ES326" si="217">1000*(AB263*S263+AX263*AO263+BT263*BK263)/100</f>
        <v>803.56200000000001</v>
      </c>
      <c r="ET263" s="3">
        <f t="shared" ref="ET263:ET326" si="218">1000*(AC263*S263+AY263*AO263+BU263*BK263)/100</f>
        <v>21.397000000000002</v>
      </c>
      <c r="EU263" s="3">
        <f t="shared" ref="EU263:EU326" si="219">(AD263*S263+AZ263*AO263+BV263*BK263)</f>
        <v>51.0991</v>
      </c>
      <c r="EV263" s="3">
        <f t="shared" ref="EV263:EV326" si="220">(AE263*S263+BA263*AO263+BW263*BK263)</f>
        <v>59.591900000000003</v>
      </c>
      <c r="EW263" s="3">
        <f t="shared" ref="EW263:EW326" si="221">(AF263*S263+BB263*AO263+BX263*BK263)</f>
        <v>0</v>
      </c>
      <c r="EX263" s="3">
        <f t="shared" ref="EX263:EX326" si="222">1000*(AG263*S263+BC263*AO263+BY263*BK263)/100</f>
        <v>0</v>
      </c>
      <c r="EY263" s="3">
        <f t="shared" ref="EY263:EY326" si="223">1000*(AH263*S263+BD263*AO263+BZ263*BK263)/100</f>
        <v>0</v>
      </c>
      <c r="EZ263" s="3">
        <f t="shared" ref="EZ263:EZ326" si="224">1000*(AI263*S263+BE263*AO263+CA263*BK263)/100</f>
        <v>0</v>
      </c>
      <c r="FA263" s="3">
        <f t="shared" ref="FA263:FA326" si="225">(AJ263*S263+BF263*AO263+CB263*BK263)</f>
        <v>0</v>
      </c>
      <c r="FB263" s="3">
        <f t="shared" ref="FB263:FB326" si="226">(AL263*S263+BH263*AO263+CD263*BK263)</f>
        <v>0</v>
      </c>
      <c r="FC263" s="3">
        <f t="shared" si="203"/>
        <v>0</v>
      </c>
      <c r="FD263" s="41">
        <f t="shared" ref="FD263:FD326" si="227">(AN263*S263+BJ263*AO263+CF263*BK263)</f>
        <v>0</v>
      </c>
      <c r="FF263" s="5">
        <f t="shared" si="200"/>
        <v>369.44286550999084</v>
      </c>
      <c r="FG263" s="3">
        <f t="shared" si="204"/>
        <v>7673.3283166425099</v>
      </c>
      <c r="FH263" s="3">
        <f t="shared" si="205"/>
        <v>214.452</v>
      </c>
      <c r="FI263" s="3">
        <f t="shared" ref="FI263:FJ326" si="228">(CI263*$CG263+DE263*$DC263)</f>
        <v>0</v>
      </c>
      <c r="FJ263" s="3">
        <f t="shared" si="228"/>
        <v>0</v>
      </c>
      <c r="FK263" s="3">
        <f t="shared" si="192"/>
        <v>0</v>
      </c>
      <c r="FL263" s="3">
        <f t="shared" si="192"/>
        <v>0</v>
      </c>
      <c r="FM263" s="3">
        <f t="shared" si="192"/>
        <v>0</v>
      </c>
      <c r="FN263" s="3">
        <f t="shared" si="192"/>
        <v>0</v>
      </c>
      <c r="FO263" s="3">
        <f t="shared" si="192"/>
        <v>0</v>
      </c>
      <c r="FP263" s="3">
        <f t="shared" si="192"/>
        <v>381.94200000000006</v>
      </c>
      <c r="FQ263" s="3">
        <f t="shared" si="192"/>
        <v>9.2370000000000001</v>
      </c>
      <c r="FR263" s="3">
        <f t="shared" ref="FR263:FT326" si="229">(CR263*$CG263+DN263*$DC263)</f>
        <v>9.349499999999999</v>
      </c>
      <c r="FS263" s="3">
        <f t="shared" si="229"/>
        <v>9.8713999999999995</v>
      </c>
      <c r="FT263" s="3">
        <f t="shared" si="229"/>
        <v>0</v>
      </c>
      <c r="FU263" s="3">
        <f t="shared" ref="FU263:FW326" si="230">1000*(CU263*$CG263+DQ263*$DC263)/100</f>
        <v>0</v>
      </c>
      <c r="FV263" s="3">
        <f t="shared" si="230"/>
        <v>0</v>
      </c>
      <c r="FW263" s="3">
        <f t="shared" si="230"/>
        <v>0</v>
      </c>
      <c r="FX263" s="3">
        <f t="shared" ref="FX263:FX326" si="231">(CX263*$CG263+DT263*$DC263)</f>
        <v>0</v>
      </c>
      <c r="FY263" s="3">
        <f t="shared" ref="FY263:FY326" si="232">(CZ263*$CG263+DV263*$DC263)</f>
        <v>0</v>
      </c>
      <c r="FZ263" s="3">
        <f t="shared" ref="FZ263:FZ326" si="233">1000*(DA263*$CG263+DW263*$DC263)/100</f>
        <v>0</v>
      </c>
      <c r="GA263" s="3">
        <f t="shared" ref="GA263:GA326" si="234">(DB263*$CG263+DX263*$DC263)</f>
        <v>0</v>
      </c>
      <c r="GB263" s="41" t="s">
        <v>0</v>
      </c>
      <c r="GC263" s="41">
        <f t="shared" si="206"/>
        <v>53.93</v>
      </c>
      <c r="GD263" s="41">
        <f t="shared" si="207"/>
        <v>1.4900092712775821</v>
      </c>
      <c r="GE263" s="41">
        <f t="shared" si="191"/>
        <v>80.356200000000001</v>
      </c>
      <c r="GF263" s="41">
        <f>CG263+DC263</f>
        <v>20.77</v>
      </c>
      <c r="GG263" s="4">
        <f>(CG263*CP263+DC263*DL263)/GF263</f>
        <v>1.8389118921521426</v>
      </c>
      <c r="GH263" s="41">
        <f>GF263*GG263</f>
        <v>38.194200000000002</v>
      </c>
      <c r="GI263" s="41" t="s">
        <v>0</v>
      </c>
    </row>
    <row r="264" spans="1:191" ht="13.2" customHeight="1" x14ac:dyDescent="0.55000000000000004">
      <c r="A264" s="41" t="s">
        <v>1361</v>
      </c>
      <c r="B264" s="41" t="s">
        <v>504</v>
      </c>
      <c r="C264" s="41" t="s">
        <v>61</v>
      </c>
      <c r="D264" s="25" t="s">
        <v>62</v>
      </c>
      <c r="E264" s="41" t="s">
        <v>1790</v>
      </c>
      <c r="F264" s="41">
        <v>0</v>
      </c>
      <c r="G264" s="25" t="s">
        <v>67</v>
      </c>
      <c r="H264" s="41">
        <v>0.34720000000000006</v>
      </c>
      <c r="I264" s="41">
        <v>0.31</v>
      </c>
      <c r="J264" s="41">
        <v>0</v>
      </c>
      <c r="K264" s="41">
        <v>0.34720000000000006</v>
      </c>
      <c r="L264" s="41">
        <v>0.31</v>
      </c>
      <c r="M264" s="41" t="s">
        <v>636</v>
      </c>
      <c r="N264" s="41" t="s">
        <v>351</v>
      </c>
      <c r="O264" s="41" t="s">
        <v>1878</v>
      </c>
      <c r="P264" s="41" t="s">
        <v>1972</v>
      </c>
      <c r="S264" s="41">
        <v>15.5</v>
      </c>
      <c r="T264" s="4">
        <v>1</v>
      </c>
      <c r="AB264" s="41">
        <v>2.2400000000000002</v>
      </c>
      <c r="AC264" s="41">
        <v>0.13</v>
      </c>
      <c r="AO264" s="7">
        <v>15.5</v>
      </c>
      <c r="AP264" s="7">
        <v>0.88</v>
      </c>
      <c r="AQ264" s="7"/>
      <c r="AR264" s="7"/>
      <c r="AS264" s="7"/>
      <c r="AT264" s="7"/>
      <c r="AU264" s="7"/>
      <c r="AV264" s="7"/>
      <c r="AW264" s="7"/>
      <c r="AX264" s="82">
        <v>2</v>
      </c>
      <c r="AY264" s="7">
        <v>0.12</v>
      </c>
      <c r="AZ264" s="7"/>
      <c r="BA264" s="7"/>
      <c r="BB264" s="7"/>
      <c r="BC264" s="7"/>
      <c r="BD264" s="7"/>
      <c r="BE264" s="7"/>
      <c r="BF264" s="7"/>
      <c r="BG264" s="7"/>
      <c r="BK264" s="41">
        <v>0</v>
      </c>
      <c r="BL264" s="7"/>
      <c r="BM264" s="7"/>
      <c r="BN264" s="7"/>
      <c r="BO264" s="7"/>
      <c r="BP264" s="7"/>
      <c r="BQ264" s="7"/>
      <c r="BR264" s="7"/>
      <c r="BS264" s="7"/>
      <c r="BT264" s="7"/>
      <c r="BU264" s="7"/>
      <c r="BV264" s="7"/>
      <c r="BW264" s="7"/>
      <c r="BX264" s="7"/>
      <c r="BY264" s="7"/>
      <c r="BZ264" s="7"/>
      <c r="CA264" s="7"/>
      <c r="CB264" s="7"/>
      <c r="CC264" s="7"/>
      <c r="CD264" s="7"/>
      <c r="CG264" s="41">
        <v>15.5</v>
      </c>
      <c r="CH264" s="4">
        <v>1</v>
      </c>
      <c r="CP264" s="41">
        <v>2.2400000000000002</v>
      </c>
      <c r="CQ264" s="41">
        <v>0.13</v>
      </c>
      <c r="DC264" s="41">
        <v>15.5</v>
      </c>
      <c r="DD264" s="41">
        <v>0.88</v>
      </c>
      <c r="DL264" s="4">
        <v>2</v>
      </c>
      <c r="DM264" s="41">
        <v>0.12</v>
      </c>
      <c r="DY264" s="7" t="s">
        <v>1880</v>
      </c>
      <c r="DZ264" s="7">
        <f t="shared" si="201"/>
        <v>2.12</v>
      </c>
      <c r="EA264" s="41" t="s">
        <v>483</v>
      </c>
      <c r="EB264" s="41" t="s">
        <v>0</v>
      </c>
      <c r="EC264" s="41">
        <f t="shared" si="193"/>
        <v>0.34720000000000006</v>
      </c>
      <c r="ED264" s="41">
        <f t="shared" si="194"/>
        <v>0.31</v>
      </c>
      <c r="EE264" s="41">
        <f t="shared" si="195"/>
        <v>0</v>
      </c>
      <c r="EF264" s="41">
        <f t="shared" si="196"/>
        <v>0.34720000000000006</v>
      </c>
      <c r="EG264" s="41">
        <f t="shared" si="197"/>
        <v>0.31</v>
      </c>
      <c r="EI264" s="5">
        <f t="shared" si="208"/>
        <v>430.13199539999999</v>
      </c>
      <c r="EJ264" s="3">
        <f t="shared" si="202"/>
        <v>13334.091857400001</v>
      </c>
      <c r="EK264" s="3">
        <f t="shared" si="209"/>
        <v>291.39999999999998</v>
      </c>
      <c r="EL264" s="3">
        <f t="shared" si="210"/>
        <v>0</v>
      </c>
      <c r="EM264" s="3">
        <f t="shared" si="211"/>
        <v>0</v>
      </c>
      <c r="EN264" s="3">
        <f t="shared" si="212"/>
        <v>0</v>
      </c>
      <c r="EO264" s="3">
        <f t="shared" si="213"/>
        <v>0</v>
      </c>
      <c r="EP264" s="3">
        <f t="shared" si="214"/>
        <v>0</v>
      </c>
      <c r="EQ264" s="3">
        <f t="shared" si="215"/>
        <v>0</v>
      </c>
      <c r="ER264" s="3">
        <f t="shared" si="216"/>
        <v>0</v>
      </c>
      <c r="ES264" s="3">
        <f t="shared" si="217"/>
        <v>657.2</v>
      </c>
      <c r="ET264" s="3">
        <f t="shared" si="218"/>
        <v>38.75</v>
      </c>
      <c r="EU264" s="3">
        <f t="shared" si="219"/>
        <v>0</v>
      </c>
      <c r="EV264" s="3">
        <f t="shared" si="220"/>
        <v>0</v>
      </c>
      <c r="EW264" s="3">
        <f t="shared" si="221"/>
        <v>0</v>
      </c>
      <c r="EX264" s="3">
        <f t="shared" si="222"/>
        <v>0</v>
      </c>
      <c r="EY264" s="3">
        <f t="shared" si="223"/>
        <v>0</v>
      </c>
      <c r="EZ264" s="3">
        <f t="shared" si="224"/>
        <v>0</v>
      </c>
      <c r="FA264" s="3">
        <f t="shared" si="225"/>
        <v>0</v>
      </c>
      <c r="FB264" s="3">
        <f t="shared" si="226"/>
        <v>0</v>
      </c>
      <c r="FC264" s="3">
        <f t="shared" si="203"/>
        <v>0</v>
      </c>
      <c r="FD264" s="41">
        <f t="shared" si="227"/>
        <v>0</v>
      </c>
      <c r="FF264" s="5">
        <f t="shared" si="200"/>
        <v>430.13199539999999</v>
      </c>
      <c r="FG264" s="3">
        <f t="shared" si="204"/>
        <v>13334.091857400001</v>
      </c>
      <c r="FH264" s="3">
        <f t="shared" si="205"/>
        <v>291.39999999999998</v>
      </c>
      <c r="FI264" s="3">
        <f t="shared" si="228"/>
        <v>0</v>
      </c>
      <c r="FJ264" s="3">
        <f t="shared" si="228"/>
        <v>0</v>
      </c>
      <c r="FK264" s="3">
        <f t="shared" si="192"/>
        <v>0</v>
      </c>
      <c r="FL264" s="3">
        <f t="shared" si="192"/>
        <v>0</v>
      </c>
      <c r="FM264" s="3">
        <f t="shared" si="192"/>
        <v>0</v>
      </c>
      <c r="FN264" s="3">
        <f t="shared" si="192"/>
        <v>0</v>
      </c>
      <c r="FO264" s="3">
        <f t="shared" si="192"/>
        <v>0</v>
      </c>
      <c r="FP264" s="3">
        <f t="shared" si="192"/>
        <v>657.2</v>
      </c>
      <c r="FQ264" s="3">
        <f t="shared" si="192"/>
        <v>38.75</v>
      </c>
      <c r="FR264" s="3">
        <f t="shared" si="229"/>
        <v>0</v>
      </c>
      <c r="FS264" s="3">
        <f t="shared" si="229"/>
        <v>0</v>
      </c>
      <c r="FT264" s="3">
        <f t="shared" si="229"/>
        <v>0</v>
      </c>
      <c r="FU264" s="3">
        <f t="shared" si="230"/>
        <v>0</v>
      </c>
      <c r="FV264" s="3">
        <f t="shared" si="230"/>
        <v>0</v>
      </c>
      <c r="FW264" s="3">
        <f t="shared" si="230"/>
        <v>0</v>
      </c>
      <c r="FX264" s="3">
        <f t="shared" si="231"/>
        <v>0</v>
      </c>
      <c r="FY264" s="3">
        <f t="shared" si="232"/>
        <v>0</v>
      </c>
      <c r="FZ264" s="3">
        <f t="shared" si="233"/>
        <v>0</v>
      </c>
      <c r="GA264" s="3">
        <f t="shared" si="234"/>
        <v>0</v>
      </c>
      <c r="GB264" s="41" t="s">
        <v>0</v>
      </c>
      <c r="GC264" s="41">
        <f t="shared" si="206"/>
        <v>31</v>
      </c>
      <c r="GD264" s="41">
        <f t="shared" si="207"/>
        <v>2.12</v>
      </c>
      <c r="GE264" s="41">
        <f t="shared" si="191"/>
        <v>65.72</v>
      </c>
      <c r="GF264" s="41">
        <f>CG264+DC264</f>
        <v>31</v>
      </c>
      <c r="GG264" s="4">
        <f>(CG264*CP264+DC264*DL264)/GF264</f>
        <v>2.12</v>
      </c>
      <c r="GH264" s="41">
        <f>GF264*GG264</f>
        <v>65.72</v>
      </c>
      <c r="GI264" s="41" t="s">
        <v>0</v>
      </c>
    </row>
    <row r="265" spans="1:191" x14ac:dyDescent="0.55000000000000004">
      <c r="A265" s="41" t="s">
        <v>1362</v>
      </c>
      <c r="B265" s="41" t="s">
        <v>504</v>
      </c>
      <c r="C265" s="41" t="s">
        <v>65</v>
      </c>
      <c r="D265" s="25" t="s">
        <v>62</v>
      </c>
      <c r="E265" s="41" t="s">
        <v>1790</v>
      </c>
      <c r="F265" s="41">
        <v>0</v>
      </c>
      <c r="G265" s="25" t="s">
        <v>67</v>
      </c>
      <c r="H265" s="41">
        <v>0</v>
      </c>
      <c r="I265" s="41">
        <v>0</v>
      </c>
      <c r="J265" s="41">
        <v>0.35499999999999998</v>
      </c>
      <c r="K265" s="41">
        <v>0</v>
      </c>
      <c r="L265" s="41">
        <v>0</v>
      </c>
      <c r="M265" s="41" t="s">
        <v>623</v>
      </c>
      <c r="N265" s="41" t="s">
        <v>620</v>
      </c>
      <c r="O265" s="41" t="s">
        <v>1878</v>
      </c>
      <c r="P265" s="41" t="s">
        <v>1970</v>
      </c>
      <c r="Q265" s="41" t="s">
        <v>1971</v>
      </c>
      <c r="S265" s="41">
        <v>0</v>
      </c>
      <c r="AO265" s="7">
        <v>0</v>
      </c>
      <c r="AP265" s="7"/>
      <c r="AQ265" s="7"/>
      <c r="AR265" s="7"/>
      <c r="AS265" s="7"/>
      <c r="AT265" s="7"/>
      <c r="AU265" s="7"/>
      <c r="AV265" s="7"/>
      <c r="AW265" s="7"/>
      <c r="AX265" s="7"/>
      <c r="AY265" s="7"/>
      <c r="AZ265" s="7"/>
      <c r="BA265" s="7"/>
      <c r="BB265" s="7"/>
      <c r="BC265" s="7"/>
      <c r="BD265" s="7"/>
      <c r="BE265" s="7"/>
      <c r="BF265" s="7"/>
      <c r="BG265" s="7"/>
      <c r="BK265" s="41">
        <v>14.2</v>
      </c>
      <c r="BL265" s="7">
        <v>2.5</v>
      </c>
      <c r="BM265" s="81">
        <f>0.03*31.1/0.9072</f>
        <v>1.0284391534391535</v>
      </c>
      <c r="BN265" s="81">
        <f>0.4*31.1/0.9072</f>
        <v>13.71252204585538</v>
      </c>
      <c r="BO265" s="7"/>
      <c r="BP265" s="7"/>
      <c r="BQ265" s="7"/>
      <c r="BR265" s="7"/>
      <c r="BS265" s="7"/>
      <c r="BT265" s="7">
        <v>2.5</v>
      </c>
      <c r="BU265" s="7">
        <v>0.05</v>
      </c>
      <c r="BV265" s="81">
        <f>0.08*31.1/0.9072</f>
        <v>2.742504409171076</v>
      </c>
      <c r="BW265" s="81">
        <f>0.12*31.1/0.9072</f>
        <v>4.1137566137566139</v>
      </c>
      <c r="BX265" s="7"/>
      <c r="BY265" s="7"/>
      <c r="BZ265" s="7"/>
      <c r="CA265" s="7"/>
      <c r="CB265" s="7"/>
      <c r="CC265" s="7"/>
      <c r="CD265" s="7"/>
      <c r="CG265" s="41">
        <v>0</v>
      </c>
      <c r="DC265" s="41">
        <v>0</v>
      </c>
      <c r="DY265" s="7" t="s">
        <v>1880</v>
      </c>
      <c r="DZ265" s="7">
        <f t="shared" si="201"/>
        <v>2.5</v>
      </c>
      <c r="EA265" s="41" t="s">
        <v>624</v>
      </c>
      <c r="EB265" s="41" t="s">
        <v>0</v>
      </c>
      <c r="EC265" s="41">
        <f t="shared" si="193"/>
        <v>0</v>
      </c>
      <c r="ED265" s="41">
        <f t="shared" si="194"/>
        <v>0</v>
      </c>
      <c r="EE265" s="41">
        <f t="shared" si="195"/>
        <v>0.35499999999999998</v>
      </c>
      <c r="EF265" s="41">
        <f t="shared" si="196"/>
        <v>0</v>
      </c>
      <c r="EG265" s="41">
        <f t="shared" si="197"/>
        <v>0</v>
      </c>
      <c r="EI265" s="5">
        <f t="shared" si="208"/>
        <v>791.2379926878308</v>
      </c>
      <c r="EJ265" s="3">
        <f t="shared" si="202"/>
        <v>11235.579496167196</v>
      </c>
      <c r="EK265" s="3">
        <f t="shared" si="209"/>
        <v>355</v>
      </c>
      <c r="EL265" s="3">
        <f t="shared" si="210"/>
        <v>14.60383597883598</v>
      </c>
      <c r="EM265" s="3">
        <f t="shared" si="211"/>
        <v>194.71781305114638</v>
      </c>
      <c r="EN265" s="3">
        <f t="shared" si="212"/>
        <v>0</v>
      </c>
      <c r="EO265" s="3">
        <f t="shared" si="213"/>
        <v>0</v>
      </c>
      <c r="EP265" s="3">
        <f t="shared" si="214"/>
        <v>0</v>
      </c>
      <c r="EQ265" s="3">
        <f t="shared" si="215"/>
        <v>0</v>
      </c>
      <c r="ER265" s="3">
        <f t="shared" si="216"/>
        <v>0</v>
      </c>
      <c r="ES265" s="3">
        <f t="shared" si="217"/>
        <v>355</v>
      </c>
      <c r="ET265" s="3">
        <f t="shared" si="218"/>
        <v>7.1</v>
      </c>
      <c r="EU265" s="3">
        <f t="shared" si="219"/>
        <v>38.943562610229279</v>
      </c>
      <c r="EV265" s="3">
        <f t="shared" si="220"/>
        <v>58.415343915343918</v>
      </c>
      <c r="EW265" s="3">
        <f t="shared" si="221"/>
        <v>0</v>
      </c>
      <c r="EX265" s="3">
        <f t="shared" si="222"/>
        <v>0</v>
      </c>
      <c r="EY265" s="3">
        <f t="shared" si="223"/>
        <v>0</v>
      </c>
      <c r="EZ265" s="3">
        <f t="shared" si="224"/>
        <v>0</v>
      </c>
      <c r="FA265" s="3">
        <f t="shared" si="225"/>
        <v>0</v>
      </c>
      <c r="FB265" s="3">
        <f t="shared" si="226"/>
        <v>0</v>
      </c>
      <c r="FC265" s="3">
        <f t="shared" si="203"/>
        <v>0</v>
      </c>
      <c r="FD265" s="41">
        <f t="shared" si="227"/>
        <v>0</v>
      </c>
      <c r="FG265" s="3">
        <f t="shared" si="204"/>
        <v>0</v>
      </c>
      <c r="FH265" s="3">
        <f t="shared" si="205"/>
        <v>0</v>
      </c>
      <c r="FI265" s="3">
        <f t="shared" si="228"/>
        <v>0</v>
      </c>
      <c r="FJ265" s="3">
        <f t="shared" si="228"/>
        <v>0</v>
      </c>
      <c r="FK265" s="3">
        <f t="shared" si="192"/>
        <v>0</v>
      </c>
      <c r="FL265" s="3">
        <f t="shared" si="192"/>
        <v>0</v>
      </c>
      <c r="FM265" s="3">
        <f t="shared" si="192"/>
        <v>0</v>
      </c>
      <c r="FN265" s="3">
        <f t="shared" si="192"/>
        <v>0</v>
      </c>
      <c r="FO265" s="3">
        <f t="shared" si="192"/>
        <v>0</v>
      </c>
      <c r="FP265" s="3">
        <f t="shared" si="192"/>
        <v>0</v>
      </c>
      <c r="FQ265" s="3">
        <f t="shared" si="192"/>
        <v>0</v>
      </c>
      <c r="FR265" s="3">
        <f t="shared" si="229"/>
        <v>0</v>
      </c>
      <c r="FS265" s="3">
        <f t="shared" si="229"/>
        <v>0</v>
      </c>
      <c r="FT265" s="3">
        <f t="shared" si="229"/>
        <v>0</v>
      </c>
      <c r="FU265" s="3">
        <f t="shared" si="230"/>
        <v>0</v>
      </c>
      <c r="FV265" s="3">
        <f t="shared" si="230"/>
        <v>0</v>
      </c>
      <c r="FW265" s="3">
        <f t="shared" si="230"/>
        <v>0</v>
      </c>
      <c r="FX265" s="3">
        <f t="shared" si="231"/>
        <v>0</v>
      </c>
      <c r="FY265" s="3">
        <f t="shared" si="232"/>
        <v>0</v>
      </c>
      <c r="FZ265" s="3">
        <f t="shared" si="233"/>
        <v>0</v>
      </c>
      <c r="GA265" s="3">
        <f t="shared" si="234"/>
        <v>0</v>
      </c>
      <c r="GB265" s="41" t="s">
        <v>0</v>
      </c>
      <c r="GC265" s="41">
        <f t="shared" si="206"/>
        <v>14.2</v>
      </c>
      <c r="GD265" s="41">
        <f t="shared" si="207"/>
        <v>2.5</v>
      </c>
      <c r="GE265" s="41">
        <f t="shared" si="191"/>
        <v>35.5</v>
      </c>
      <c r="GI265" s="41" t="s">
        <v>0</v>
      </c>
    </row>
    <row r="266" spans="1:191" x14ac:dyDescent="0.55000000000000004">
      <c r="A266" s="41" t="s">
        <v>1363</v>
      </c>
      <c r="B266" s="41" t="s">
        <v>504</v>
      </c>
      <c r="C266" s="41" t="s">
        <v>69</v>
      </c>
      <c r="D266" s="25" t="s">
        <v>62</v>
      </c>
      <c r="E266" s="41" t="s">
        <v>1790</v>
      </c>
      <c r="F266" s="41">
        <v>0</v>
      </c>
      <c r="G266" s="25" t="s">
        <v>67</v>
      </c>
      <c r="H266" s="41">
        <v>0</v>
      </c>
      <c r="I266" s="41">
        <v>1.9116960200000001E-2</v>
      </c>
      <c r="J266" s="41">
        <v>0.33469736719999998</v>
      </c>
      <c r="K266" s="41">
        <v>0</v>
      </c>
      <c r="L266" s="41">
        <v>0</v>
      </c>
      <c r="M266" s="41" t="s">
        <v>512</v>
      </c>
      <c r="N266" s="41" t="s">
        <v>513</v>
      </c>
      <c r="O266" s="41" t="s">
        <v>1973</v>
      </c>
      <c r="S266" s="41">
        <v>0</v>
      </c>
      <c r="AO266" s="81">
        <f>271.934</f>
        <v>271.93400000000003</v>
      </c>
      <c r="AP266" s="80">
        <v>4.1599999999999996E-3</v>
      </c>
      <c r="AQ266" s="7"/>
      <c r="AR266" s="7"/>
      <c r="AS266" s="80">
        <f>0.00109/1.179</f>
        <v>9.2451229855810006E-4</v>
      </c>
      <c r="AT266" s="80">
        <f>0.0027*(95.94/(95.94+3*16.001))</f>
        <v>1.7995873366540927E-3</v>
      </c>
      <c r="AU266" s="7"/>
      <c r="AV266" s="7"/>
      <c r="AW266" s="80">
        <v>1.7479999999999999E-2</v>
      </c>
      <c r="AX266" s="80">
        <v>7.0299999999999998E-3</v>
      </c>
      <c r="AY266" s="80">
        <v>1.65E-3</v>
      </c>
      <c r="AZ266" s="7"/>
      <c r="BA266" s="7"/>
      <c r="BB266" s="7"/>
      <c r="BC266" s="7"/>
      <c r="BD266" s="7"/>
      <c r="BE266" s="7"/>
      <c r="BF266" s="7"/>
      <c r="BG266" s="7"/>
      <c r="BK266" s="9">
        <f>4440.112+496.968</f>
        <v>4937.08</v>
      </c>
      <c r="BL266" s="80">
        <f>(0.00402*4440.112+0.00472*496.968)/BK266</f>
        <v>4.0904622165328494E-3</v>
      </c>
      <c r="BM266" s="7"/>
      <c r="BN266" s="7"/>
      <c r="BO266" s="80">
        <f>((0.00107*4440.112+0.00118*496.968)/BK266)/1.179</f>
        <v>9.1694031724053483E-4</v>
      </c>
      <c r="BP266" s="80">
        <f>((0.0023*4440.112+0.00259*496.968)/BK266)*(95.94/(95.94+3*16.001))</f>
        <v>1.5524383368586063E-3</v>
      </c>
      <c r="BQ266" s="7"/>
      <c r="BR266" s="7"/>
      <c r="BS266" s="80">
        <f>(0.01696*4440.112+0.01847*496.968)/BK266</f>
        <v>1.711199706709229E-2</v>
      </c>
      <c r="BT266" s="80">
        <f>(0.00674*4440.112+0.00713*496.968)/BK266</f>
        <v>6.7792575206397305E-3</v>
      </c>
      <c r="BU266" s="80">
        <f>(0.00153*4440.112+0.00152*496.968)/BK266</f>
        <v>1.5289933969066735E-3</v>
      </c>
      <c r="BV266" s="7"/>
      <c r="BW266" s="7"/>
      <c r="BX266" s="7"/>
      <c r="BY266" s="7"/>
      <c r="BZ266" s="7"/>
      <c r="CA266" s="7"/>
      <c r="CB266" s="7"/>
      <c r="CC266" s="7"/>
      <c r="CD266" s="7"/>
      <c r="CG266" s="41">
        <v>0</v>
      </c>
      <c r="DC266" s="41">
        <v>0</v>
      </c>
      <c r="DY266" s="7" t="s">
        <v>1880</v>
      </c>
      <c r="DZ266" s="7">
        <f t="shared" si="201"/>
        <v>6.792347407781972E-3</v>
      </c>
      <c r="EA266" s="41" t="s">
        <v>514</v>
      </c>
      <c r="EB266" s="41" t="s">
        <v>0</v>
      </c>
      <c r="EC266" s="41">
        <f t="shared" si="193"/>
        <v>0</v>
      </c>
      <c r="ED266" s="41">
        <f t="shared" si="194"/>
        <v>1.9116960200000001E-2</v>
      </c>
      <c r="EE266" s="41">
        <f t="shared" si="195"/>
        <v>0.33469736719999998</v>
      </c>
      <c r="EF266" s="41">
        <f t="shared" si="196"/>
        <v>0</v>
      </c>
      <c r="EG266" s="41">
        <f t="shared" si="197"/>
        <v>0</v>
      </c>
      <c r="EI266" s="5">
        <f t="shared" si="208"/>
        <v>3.6887614716058428</v>
      </c>
      <c r="EJ266" s="3">
        <f t="shared" si="202"/>
        <v>19214.810148255438</v>
      </c>
      <c r="EK266" s="3">
        <f t="shared" si="209"/>
        <v>213.2618464</v>
      </c>
      <c r="EL266" s="3">
        <f t="shared" si="210"/>
        <v>0</v>
      </c>
      <c r="EM266" s="3">
        <f t="shared" si="211"/>
        <v>0</v>
      </c>
      <c r="EN266" s="3">
        <f t="shared" si="212"/>
        <v>47.784140288379973</v>
      </c>
      <c r="EO266" s="3">
        <f t="shared" si="213"/>
        <v>81.538812469435825</v>
      </c>
      <c r="EP266" s="3">
        <f t="shared" si="214"/>
        <v>0</v>
      </c>
      <c r="EQ266" s="3">
        <f t="shared" si="215"/>
        <v>0</v>
      </c>
      <c r="ER266" s="3">
        <f t="shared" si="216"/>
        <v>892.36704799999995</v>
      </c>
      <c r="ES266" s="3">
        <f t="shared" si="217"/>
        <v>353.81432740000002</v>
      </c>
      <c r="ET266" s="3">
        <f t="shared" si="218"/>
        <v>79.974538199999998</v>
      </c>
      <c r="EU266" s="3">
        <f t="shared" si="219"/>
        <v>0</v>
      </c>
      <c r="EV266" s="3">
        <f t="shared" si="220"/>
        <v>0</v>
      </c>
      <c r="EW266" s="3">
        <f t="shared" si="221"/>
        <v>0</v>
      </c>
      <c r="EX266" s="3">
        <f t="shared" si="222"/>
        <v>0</v>
      </c>
      <c r="EY266" s="3">
        <f t="shared" si="223"/>
        <v>0</v>
      </c>
      <c r="EZ266" s="3">
        <f t="shared" si="224"/>
        <v>0</v>
      </c>
      <c r="FA266" s="3">
        <f t="shared" si="225"/>
        <v>0</v>
      </c>
      <c r="FB266" s="3">
        <f t="shared" si="226"/>
        <v>0</v>
      </c>
      <c r="FC266" s="3">
        <f t="shared" si="203"/>
        <v>0</v>
      </c>
      <c r="FD266" s="41">
        <f t="shared" si="227"/>
        <v>0</v>
      </c>
      <c r="FG266" s="3">
        <f t="shared" si="204"/>
        <v>0</v>
      </c>
      <c r="FH266" s="3">
        <f t="shared" si="205"/>
        <v>0</v>
      </c>
      <c r="FI266" s="3">
        <f t="shared" si="228"/>
        <v>0</v>
      </c>
      <c r="FJ266" s="3">
        <f t="shared" si="228"/>
        <v>0</v>
      </c>
      <c r="FK266" s="3">
        <f t="shared" si="192"/>
        <v>0</v>
      </c>
      <c r="FL266" s="3">
        <f t="shared" si="192"/>
        <v>0</v>
      </c>
      <c r="FM266" s="3">
        <f t="shared" si="192"/>
        <v>0</v>
      </c>
      <c r="FN266" s="3">
        <f t="shared" ref="FN266:FQ329" si="235">1000*(CN266*$CG266+DJ266*$DC266)/100</f>
        <v>0</v>
      </c>
      <c r="FO266" s="3">
        <f t="shared" si="235"/>
        <v>0</v>
      </c>
      <c r="FP266" s="3">
        <f t="shared" si="235"/>
        <v>0</v>
      </c>
      <c r="FQ266" s="3">
        <f t="shared" si="235"/>
        <v>0</v>
      </c>
      <c r="FR266" s="3">
        <f t="shared" si="229"/>
        <v>0</v>
      </c>
      <c r="FS266" s="3">
        <f t="shared" si="229"/>
        <v>0</v>
      </c>
      <c r="FT266" s="3">
        <f t="shared" si="229"/>
        <v>0</v>
      </c>
      <c r="FU266" s="3">
        <f t="shared" si="230"/>
        <v>0</v>
      </c>
      <c r="FV266" s="3">
        <f t="shared" si="230"/>
        <v>0</v>
      </c>
      <c r="FW266" s="3">
        <f t="shared" si="230"/>
        <v>0</v>
      </c>
      <c r="FX266" s="3">
        <f t="shared" si="231"/>
        <v>0</v>
      </c>
      <c r="FY266" s="3">
        <f t="shared" si="232"/>
        <v>0</v>
      </c>
      <c r="FZ266" s="3">
        <f t="shared" si="233"/>
        <v>0</v>
      </c>
      <c r="GA266" s="3">
        <f t="shared" si="234"/>
        <v>0</v>
      </c>
      <c r="GB266" s="41" t="s">
        <v>0</v>
      </c>
      <c r="GC266" s="41">
        <f t="shared" si="206"/>
        <v>5209.0140000000001</v>
      </c>
      <c r="GD266" s="41">
        <f t="shared" si="207"/>
        <v>6.792347407781972E-3</v>
      </c>
      <c r="GE266" s="41">
        <f t="shared" si="191"/>
        <v>35.381432740000001</v>
      </c>
      <c r="GI266" s="41" t="s">
        <v>0</v>
      </c>
    </row>
    <row r="267" spans="1:191" x14ac:dyDescent="0.55000000000000004">
      <c r="A267" s="41" t="s">
        <v>1364</v>
      </c>
      <c r="B267" s="41" t="s">
        <v>504</v>
      </c>
      <c r="C267" s="41" t="s">
        <v>69</v>
      </c>
      <c r="D267" s="25" t="s">
        <v>62</v>
      </c>
      <c r="E267" s="41" t="s">
        <v>1790</v>
      </c>
      <c r="F267" s="41">
        <v>0</v>
      </c>
      <c r="G267" s="25" t="s">
        <v>67</v>
      </c>
      <c r="H267" s="41">
        <v>0</v>
      </c>
      <c r="I267" s="41">
        <v>0.10270000000000001</v>
      </c>
      <c r="J267" s="41">
        <v>0.20234000000000002</v>
      </c>
      <c r="K267" s="41">
        <v>0</v>
      </c>
      <c r="L267" s="41">
        <v>0</v>
      </c>
      <c r="M267" s="41" t="s">
        <v>534</v>
      </c>
      <c r="N267" s="41" t="s">
        <v>79</v>
      </c>
      <c r="O267" s="41" t="s">
        <v>1878</v>
      </c>
      <c r="P267" s="41" t="s">
        <v>1974</v>
      </c>
      <c r="S267" s="41">
        <v>0</v>
      </c>
      <c r="AO267" s="7">
        <v>15.8</v>
      </c>
      <c r="AP267" s="7">
        <v>0.99</v>
      </c>
      <c r="AQ267" s="7"/>
      <c r="AR267" s="7"/>
      <c r="AS267" s="7"/>
      <c r="AT267" s="7"/>
      <c r="AU267" s="7"/>
      <c r="AV267" s="7"/>
      <c r="AW267" s="7"/>
      <c r="AX267" s="7">
        <v>0.65</v>
      </c>
      <c r="AY267" s="7">
        <v>7.0000000000000007E-2</v>
      </c>
      <c r="AZ267" s="7">
        <v>0.25</v>
      </c>
      <c r="BA267" s="7">
        <v>1.55</v>
      </c>
      <c r="BB267" s="7"/>
      <c r="BC267" s="7"/>
      <c r="BD267" s="7"/>
      <c r="BE267" s="7"/>
      <c r="BF267" s="7"/>
      <c r="BG267" s="7"/>
      <c r="BK267" s="41">
        <v>30.2</v>
      </c>
      <c r="BL267" s="82">
        <v>1</v>
      </c>
      <c r="BM267" s="7"/>
      <c r="BN267" s="7"/>
      <c r="BO267" s="7"/>
      <c r="BP267" s="7"/>
      <c r="BQ267" s="7"/>
      <c r="BR267" s="7"/>
      <c r="BS267" s="7"/>
      <c r="BT267" s="7">
        <v>0.67</v>
      </c>
      <c r="BU267" s="7">
        <v>0.05</v>
      </c>
      <c r="BV267" s="7">
        <v>0.19</v>
      </c>
      <c r="BW267" s="7">
        <v>1.18</v>
      </c>
      <c r="BX267" s="7"/>
      <c r="BY267" s="7"/>
      <c r="BZ267" s="7"/>
      <c r="CA267" s="7"/>
      <c r="CB267" s="7"/>
      <c r="CC267" s="7"/>
      <c r="CD267" s="7"/>
      <c r="CG267" s="41">
        <v>0</v>
      </c>
      <c r="DC267" s="41">
        <v>0</v>
      </c>
      <c r="DY267" s="7" t="s">
        <v>1880</v>
      </c>
      <c r="DZ267" s="7">
        <f t="shared" si="201"/>
        <v>0.6631304347826088</v>
      </c>
      <c r="EA267" s="41" t="s">
        <v>535</v>
      </c>
      <c r="EB267" s="41" t="s">
        <v>0</v>
      </c>
      <c r="EC267" s="41">
        <f t="shared" si="193"/>
        <v>0</v>
      </c>
      <c r="ED267" s="41">
        <f t="shared" si="194"/>
        <v>0.10270000000000001</v>
      </c>
      <c r="EE267" s="41">
        <f t="shared" si="195"/>
        <v>0.20234000000000002</v>
      </c>
      <c r="EF267" s="41">
        <f t="shared" si="196"/>
        <v>0</v>
      </c>
      <c r="EG267" s="41">
        <f t="shared" si="197"/>
        <v>0</v>
      </c>
      <c r="EI267" s="5">
        <f t="shared" si="208"/>
        <v>242.8303297293555</v>
      </c>
      <c r="EJ267" s="3">
        <f t="shared" si="202"/>
        <v>11170.195167550353</v>
      </c>
      <c r="EK267" s="3">
        <f t="shared" si="209"/>
        <v>458.42</v>
      </c>
      <c r="EL267" s="3">
        <f t="shared" si="210"/>
        <v>0</v>
      </c>
      <c r="EM267" s="3">
        <f t="shared" si="211"/>
        <v>0</v>
      </c>
      <c r="EN267" s="3">
        <f t="shared" si="212"/>
        <v>0</v>
      </c>
      <c r="EO267" s="3">
        <f t="shared" si="213"/>
        <v>0</v>
      </c>
      <c r="EP267" s="3">
        <f t="shared" si="214"/>
        <v>0</v>
      </c>
      <c r="EQ267" s="3">
        <f t="shared" si="215"/>
        <v>0</v>
      </c>
      <c r="ER267" s="3">
        <f t="shared" si="216"/>
        <v>0</v>
      </c>
      <c r="ES267" s="3">
        <f t="shared" si="217"/>
        <v>305.04000000000002</v>
      </c>
      <c r="ET267" s="3">
        <f t="shared" si="218"/>
        <v>26.16</v>
      </c>
      <c r="EU267" s="3">
        <f t="shared" si="219"/>
        <v>9.6879999999999988</v>
      </c>
      <c r="EV267" s="3">
        <f t="shared" si="220"/>
        <v>60.125999999999998</v>
      </c>
      <c r="EW267" s="3">
        <f t="shared" si="221"/>
        <v>0</v>
      </c>
      <c r="EX267" s="3">
        <f t="shared" si="222"/>
        <v>0</v>
      </c>
      <c r="EY267" s="3">
        <f t="shared" si="223"/>
        <v>0</v>
      </c>
      <c r="EZ267" s="3">
        <f t="shared" si="224"/>
        <v>0</v>
      </c>
      <c r="FA267" s="3">
        <f t="shared" si="225"/>
        <v>0</v>
      </c>
      <c r="FB267" s="3">
        <f t="shared" si="226"/>
        <v>0</v>
      </c>
      <c r="FC267" s="3">
        <f t="shared" si="203"/>
        <v>0</v>
      </c>
      <c r="FD267" s="41">
        <f t="shared" si="227"/>
        <v>0</v>
      </c>
      <c r="FG267" s="3">
        <f t="shared" si="204"/>
        <v>0</v>
      </c>
      <c r="FH267" s="3">
        <f t="shared" si="205"/>
        <v>0</v>
      </c>
      <c r="FI267" s="3">
        <f t="shared" si="228"/>
        <v>0</v>
      </c>
      <c r="FJ267" s="3">
        <f t="shared" si="228"/>
        <v>0</v>
      </c>
      <c r="FK267" s="3">
        <f t="shared" ref="FK267:FP330" si="236">1000*(CK267*$CG267+DG267*$DC267)/100</f>
        <v>0</v>
      </c>
      <c r="FL267" s="3">
        <f t="shared" si="236"/>
        <v>0</v>
      </c>
      <c r="FM267" s="3">
        <f t="shared" si="236"/>
        <v>0</v>
      </c>
      <c r="FN267" s="3">
        <f t="shared" si="235"/>
        <v>0</v>
      </c>
      <c r="FO267" s="3">
        <f t="shared" si="235"/>
        <v>0</v>
      </c>
      <c r="FP267" s="3">
        <f t="shared" si="235"/>
        <v>0</v>
      </c>
      <c r="FQ267" s="3">
        <f t="shared" si="235"/>
        <v>0</v>
      </c>
      <c r="FR267" s="3">
        <f t="shared" si="229"/>
        <v>0</v>
      </c>
      <c r="FS267" s="3">
        <f t="shared" si="229"/>
        <v>0</v>
      </c>
      <c r="FT267" s="3">
        <f t="shared" si="229"/>
        <v>0</v>
      </c>
      <c r="FU267" s="3">
        <f t="shared" si="230"/>
        <v>0</v>
      </c>
      <c r="FV267" s="3">
        <f t="shared" si="230"/>
        <v>0</v>
      </c>
      <c r="FW267" s="3">
        <f t="shared" si="230"/>
        <v>0</v>
      </c>
      <c r="FX267" s="3">
        <f t="shared" si="231"/>
        <v>0</v>
      </c>
      <c r="FY267" s="3">
        <f t="shared" si="232"/>
        <v>0</v>
      </c>
      <c r="FZ267" s="3">
        <f t="shared" si="233"/>
        <v>0</v>
      </c>
      <c r="GA267" s="3">
        <f t="shared" si="234"/>
        <v>0</v>
      </c>
      <c r="GB267" s="41" t="s">
        <v>0</v>
      </c>
      <c r="GC267" s="41">
        <f t="shared" si="206"/>
        <v>46</v>
      </c>
      <c r="GD267" s="41">
        <f t="shared" si="207"/>
        <v>0.6631304347826088</v>
      </c>
      <c r="GE267" s="41">
        <f t="shared" si="191"/>
        <v>30.504000000000005</v>
      </c>
      <c r="GI267" s="41" t="s">
        <v>0</v>
      </c>
    </row>
    <row r="268" spans="1:191" x14ac:dyDescent="0.55000000000000004">
      <c r="A268" s="41" t="s">
        <v>1365</v>
      </c>
      <c r="B268" s="41" t="s">
        <v>504</v>
      </c>
      <c r="C268" s="41" t="s">
        <v>69</v>
      </c>
      <c r="D268" s="25" t="s">
        <v>62</v>
      </c>
      <c r="E268" s="41" t="s">
        <v>1790</v>
      </c>
      <c r="F268" s="41">
        <v>0</v>
      </c>
      <c r="G268" s="25" t="s">
        <v>67</v>
      </c>
      <c r="H268" s="41">
        <v>0.11119680000000001</v>
      </c>
      <c r="I268" s="41">
        <v>8.4644999999999998E-2</v>
      </c>
      <c r="J268" s="41">
        <v>9.8626000000000005E-2</v>
      </c>
      <c r="K268" s="41">
        <v>0.10633280000000001</v>
      </c>
      <c r="L268" s="41">
        <v>8.0964599999999984E-2</v>
      </c>
      <c r="M268" s="41" t="s">
        <v>531</v>
      </c>
      <c r="N268" s="41" t="s">
        <v>532</v>
      </c>
      <c r="O268" s="41" t="s">
        <v>1878</v>
      </c>
      <c r="P268" s="41" t="s">
        <v>1890</v>
      </c>
      <c r="S268" s="41">
        <v>5.3460000000000001</v>
      </c>
      <c r="T268" s="41">
        <v>1.07</v>
      </c>
      <c r="AB268" s="41">
        <v>2.08</v>
      </c>
      <c r="AD268" s="41">
        <v>1.04</v>
      </c>
      <c r="AE268" s="41">
        <v>3.55</v>
      </c>
      <c r="AO268" s="7">
        <v>5.6429999999999998</v>
      </c>
      <c r="AP268" s="7">
        <v>0.89</v>
      </c>
      <c r="AQ268" s="7"/>
      <c r="AR268" s="7"/>
      <c r="AS268" s="7"/>
      <c r="AT268" s="7"/>
      <c r="AU268" s="7"/>
      <c r="AV268" s="7"/>
      <c r="AW268" s="7"/>
      <c r="AX268" s="82">
        <v>1.5</v>
      </c>
      <c r="AY268" s="7"/>
      <c r="AZ268" s="7">
        <v>0.94</v>
      </c>
      <c r="BA268" s="7">
        <v>3.27</v>
      </c>
      <c r="BB268" s="7"/>
      <c r="BC268" s="7"/>
      <c r="BD268" s="7"/>
      <c r="BE268" s="7"/>
      <c r="BF268" s="7"/>
      <c r="BG268" s="7"/>
      <c r="BK268" s="41">
        <v>8.9659999999999993</v>
      </c>
      <c r="BL268" s="7">
        <v>1.1399999999999999</v>
      </c>
      <c r="BM268" s="7"/>
      <c r="BN268" s="7"/>
      <c r="BO268" s="7"/>
      <c r="BP268" s="7"/>
      <c r="BQ268" s="7"/>
      <c r="BR268" s="7"/>
      <c r="BS268" s="7"/>
      <c r="BT268" s="82">
        <v>1.1000000000000001</v>
      </c>
      <c r="BU268" s="7"/>
      <c r="BV268" s="7">
        <v>1.1599999999999999</v>
      </c>
      <c r="BW268" s="7">
        <v>3.49</v>
      </c>
      <c r="BX268" s="7"/>
      <c r="BY268" s="7"/>
      <c r="BZ268" s="7"/>
      <c r="CA268" s="7"/>
      <c r="CB268" s="7"/>
      <c r="CC268" s="7"/>
      <c r="CD268" s="7"/>
      <c r="CG268" s="41">
        <v>5.2640000000000002</v>
      </c>
      <c r="CH268" s="41">
        <v>1.04</v>
      </c>
      <c r="CP268" s="41">
        <v>2.02</v>
      </c>
      <c r="CR268" s="41">
        <v>1.1000000000000001</v>
      </c>
      <c r="CS268" s="41">
        <v>3.45</v>
      </c>
      <c r="DC268" s="41">
        <v>5.867</v>
      </c>
      <c r="DD268" s="41">
        <v>0.72</v>
      </c>
      <c r="DL268" s="41">
        <v>1.38</v>
      </c>
      <c r="DN268" s="41">
        <v>0.78</v>
      </c>
      <c r="DO268" s="41">
        <v>2.76</v>
      </c>
      <c r="DY268" s="7" t="s">
        <v>1880</v>
      </c>
      <c r="DZ268" s="7">
        <f t="shared" si="201"/>
        <v>1.4756592332748686</v>
      </c>
      <c r="EA268" s="41" t="s">
        <v>98</v>
      </c>
      <c r="EB268" s="41" t="s">
        <v>0</v>
      </c>
      <c r="EC268" s="41">
        <f t="shared" si="193"/>
        <v>0.11119680000000001</v>
      </c>
      <c r="ED268" s="41">
        <f t="shared" si="194"/>
        <v>8.4644999999999998E-2</v>
      </c>
      <c r="EE268" s="41">
        <f t="shared" si="195"/>
        <v>9.8626000000000005E-2</v>
      </c>
      <c r="EF268" s="41">
        <f t="shared" si="196"/>
        <v>0.10633280000000001</v>
      </c>
      <c r="EG268" s="41">
        <f t="shared" si="197"/>
        <v>8.0964599999999984E-2</v>
      </c>
      <c r="EI268" s="5">
        <f t="shared" si="208"/>
        <v>407.08625695613927</v>
      </c>
      <c r="EJ268" s="3">
        <f t="shared" si="202"/>
        <v>8123.4062575597582</v>
      </c>
      <c r="EK268" s="3">
        <f t="shared" si="209"/>
        <v>209.63729999999998</v>
      </c>
      <c r="EL268" s="3">
        <f t="shared" si="210"/>
        <v>0</v>
      </c>
      <c r="EM268" s="3">
        <f t="shared" si="211"/>
        <v>0</v>
      </c>
      <c r="EN268" s="3">
        <f t="shared" si="212"/>
        <v>0</v>
      </c>
      <c r="EO268" s="3">
        <f t="shared" si="213"/>
        <v>0</v>
      </c>
      <c r="EP268" s="3">
        <f t="shared" si="214"/>
        <v>0</v>
      </c>
      <c r="EQ268" s="3">
        <f t="shared" si="215"/>
        <v>0</v>
      </c>
      <c r="ER268" s="3">
        <f t="shared" si="216"/>
        <v>0</v>
      </c>
      <c r="ES268" s="3">
        <f t="shared" si="217"/>
        <v>294.46780000000001</v>
      </c>
      <c r="ET268" s="3">
        <f t="shared" si="218"/>
        <v>0</v>
      </c>
      <c r="EU268" s="3">
        <f t="shared" si="219"/>
        <v>21.26482</v>
      </c>
      <c r="EV268" s="3">
        <f t="shared" si="220"/>
        <v>68.722250000000003</v>
      </c>
      <c r="EW268" s="3">
        <f t="shared" si="221"/>
        <v>0</v>
      </c>
      <c r="EX268" s="3">
        <f t="shared" si="222"/>
        <v>0</v>
      </c>
      <c r="EY268" s="3">
        <f t="shared" si="223"/>
        <v>0</v>
      </c>
      <c r="EZ268" s="3">
        <f t="shared" si="224"/>
        <v>0</v>
      </c>
      <c r="FA268" s="3">
        <f t="shared" si="225"/>
        <v>0</v>
      </c>
      <c r="FB268" s="3">
        <f t="shared" si="226"/>
        <v>0</v>
      </c>
      <c r="FC268" s="3">
        <f t="shared" si="203"/>
        <v>0</v>
      </c>
      <c r="FD268" s="41">
        <f t="shared" si="227"/>
        <v>0</v>
      </c>
      <c r="FF268" s="5">
        <f t="shared" ref="FF268:FF269" si="237">FG268/(CG268+DC268)</f>
        <v>406.81043320245158</v>
      </c>
      <c r="FG268" s="3">
        <f t="shared" si="204"/>
        <v>4528.2069319764887</v>
      </c>
      <c r="FH268" s="3">
        <f t="shared" si="205"/>
        <v>96.988000000000014</v>
      </c>
      <c r="FI268" s="3">
        <f t="shared" si="228"/>
        <v>0</v>
      </c>
      <c r="FJ268" s="3">
        <f t="shared" si="228"/>
        <v>0</v>
      </c>
      <c r="FK268" s="3">
        <f t="shared" si="236"/>
        <v>0</v>
      </c>
      <c r="FL268" s="3">
        <f t="shared" si="236"/>
        <v>0</v>
      </c>
      <c r="FM268" s="3">
        <f t="shared" si="236"/>
        <v>0</v>
      </c>
      <c r="FN268" s="3">
        <f t="shared" si="235"/>
        <v>0</v>
      </c>
      <c r="FO268" s="3">
        <f t="shared" si="235"/>
        <v>0</v>
      </c>
      <c r="FP268" s="3">
        <f t="shared" si="235"/>
        <v>187.29739999999998</v>
      </c>
      <c r="FQ268" s="3">
        <f t="shared" si="235"/>
        <v>0</v>
      </c>
      <c r="FR268" s="3">
        <f t="shared" si="229"/>
        <v>10.366660000000001</v>
      </c>
      <c r="FS268" s="3">
        <f t="shared" si="229"/>
        <v>34.353719999999996</v>
      </c>
      <c r="FT268" s="3">
        <f t="shared" si="229"/>
        <v>0</v>
      </c>
      <c r="FU268" s="3">
        <f t="shared" si="230"/>
        <v>0</v>
      </c>
      <c r="FV268" s="3">
        <f t="shared" si="230"/>
        <v>0</v>
      </c>
      <c r="FW268" s="3">
        <f t="shared" si="230"/>
        <v>0</v>
      </c>
      <c r="FX268" s="3">
        <f t="shared" si="231"/>
        <v>0</v>
      </c>
      <c r="FY268" s="3">
        <f t="shared" si="232"/>
        <v>0</v>
      </c>
      <c r="FZ268" s="3">
        <f t="shared" si="233"/>
        <v>0</v>
      </c>
      <c r="GA268" s="3">
        <f t="shared" si="234"/>
        <v>0</v>
      </c>
      <c r="GB268" s="41" t="s">
        <v>0</v>
      </c>
      <c r="GC268" s="41">
        <f t="shared" si="206"/>
        <v>19.954999999999998</v>
      </c>
      <c r="GD268" s="41">
        <f t="shared" si="207"/>
        <v>1.4756592332748686</v>
      </c>
      <c r="GE268" s="41">
        <f t="shared" si="191"/>
        <v>29.44678</v>
      </c>
      <c r="GF268" s="41">
        <f>CG268+DC268</f>
        <v>11.131</v>
      </c>
      <c r="GG268" s="4">
        <f>(CG268*CP268+DC268*DL268)/GF268</f>
        <v>1.6826646303117418</v>
      </c>
      <c r="GH268" s="41">
        <f>GF268*GG268</f>
        <v>18.72974</v>
      </c>
      <c r="GI268" s="41" t="s">
        <v>0</v>
      </c>
    </row>
    <row r="269" spans="1:191" x14ac:dyDescent="0.55000000000000004">
      <c r="A269" s="41" t="s">
        <v>1366</v>
      </c>
      <c r="B269" s="41" t="s">
        <v>504</v>
      </c>
      <c r="C269" s="41" t="s">
        <v>61</v>
      </c>
      <c r="D269" s="25" t="s">
        <v>62</v>
      </c>
      <c r="E269" s="41" t="s">
        <v>1790</v>
      </c>
      <c r="F269" s="41">
        <v>0</v>
      </c>
      <c r="G269" s="25" t="s">
        <v>67</v>
      </c>
      <c r="H269" s="41">
        <v>3.4835899999999996E-2</v>
      </c>
      <c r="I269" s="41">
        <v>0.23124</v>
      </c>
      <c r="J269" s="41">
        <v>0</v>
      </c>
      <c r="K269" s="41">
        <v>3.4835899999999996E-2</v>
      </c>
      <c r="L269" s="41">
        <v>0.23124</v>
      </c>
      <c r="M269" s="41" t="s">
        <v>630</v>
      </c>
      <c r="N269" s="41" t="s">
        <v>351</v>
      </c>
      <c r="O269" s="41" t="s">
        <v>1878</v>
      </c>
      <c r="P269" s="41" t="s">
        <v>1969</v>
      </c>
      <c r="S269" s="41">
        <f>6.1-1.643-1.557-1.034</f>
        <v>1.8659999999999999</v>
      </c>
      <c r="T269" s="41">
        <v>0.1</v>
      </c>
      <c r="U269" s="41">
        <v>0.12</v>
      </c>
      <c r="V269" s="41">
        <v>4</v>
      </c>
      <c r="AB269" s="4">
        <f>(1.86*6.1-1.78*1.643-1.81*1.557-2.05*1.034)/S269</f>
        <v>1.8668756698821005</v>
      </c>
      <c r="AC269" s="41">
        <v>3.6999999999999998E-2</v>
      </c>
      <c r="AO269" s="7">
        <v>14.1</v>
      </c>
      <c r="AP269" s="7">
        <v>0.1</v>
      </c>
      <c r="AQ269" s="7">
        <v>0.12</v>
      </c>
      <c r="AR269" s="7">
        <v>4</v>
      </c>
      <c r="AS269" s="7"/>
      <c r="AT269" s="7"/>
      <c r="AU269" s="7"/>
      <c r="AV269" s="7"/>
      <c r="AW269" s="7"/>
      <c r="AX269" s="7">
        <v>1.64</v>
      </c>
      <c r="AY269" s="7">
        <v>3.6999999999999998E-2</v>
      </c>
      <c r="AZ269" s="7"/>
      <c r="BA269" s="7"/>
      <c r="BB269" s="7"/>
      <c r="BC269" s="7"/>
      <c r="BD269" s="7"/>
      <c r="BE269" s="7"/>
      <c r="BF269" s="7"/>
      <c r="BG269" s="7"/>
      <c r="BK269" s="41">
        <v>0</v>
      </c>
      <c r="BL269" s="7"/>
      <c r="BM269" s="7"/>
      <c r="BN269" s="7"/>
      <c r="BO269" s="7"/>
      <c r="BP269" s="7"/>
      <c r="BQ269" s="7"/>
      <c r="BR269" s="7"/>
      <c r="BS269" s="7"/>
      <c r="BT269" s="7"/>
      <c r="BU269" s="7"/>
      <c r="BV269" s="7"/>
      <c r="BW269" s="7"/>
      <c r="BX269" s="7"/>
      <c r="BY269" s="7"/>
      <c r="BZ269" s="7"/>
      <c r="CA269" s="7"/>
      <c r="CB269" s="7"/>
      <c r="CC269" s="7"/>
      <c r="CD269" s="7"/>
      <c r="CG269" s="41">
        <f>6.1-1.643-1.557-1.034</f>
        <v>1.8659999999999999</v>
      </c>
      <c r="CH269" s="41">
        <v>0.1</v>
      </c>
      <c r="CI269" s="41">
        <v>0.12</v>
      </c>
      <c r="CJ269" s="41">
        <v>4</v>
      </c>
      <c r="CP269" s="4">
        <f>(1.86*6.1-1.78*1.643-1.81*1.557-2.05*1.034)/CG269</f>
        <v>1.8668756698821005</v>
      </c>
      <c r="CQ269" s="41">
        <v>3.6999999999999998E-2</v>
      </c>
      <c r="DC269" s="41">
        <v>14.1</v>
      </c>
      <c r="DD269" s="41">
        <v>0.1</v>
      </c>
      <c r="DE269" s="41">
        <v>0.12</v>
      </c>
      <c r="DF269" s="41">
        <v>4</v>
      </c>
      <c r="DL269" s="41">
        <v>1.64</v>
      </c>
      <c r="DM269" s="41">
        <v>3.6999999999999998E-2</v>
      </c>
      <c r="DY269" s="7" t="s">
        <v>1880</v>
      </c>
      <c r="DZ269" s="7">
        <f t="shared" si="201"/>
        <v>1.6665157209069272</v>
      </c>
      <c r="EA269" s="41" t="s">
        <v>631</v>
      </c>
      <c r="EB269" s="41" t="s">
        <v>0</v>
      </c>
      <c r="EC269" s="41">
        <f t="shared" si="193"/>
        <v>3.4835899999999996E-2</v>
      </c>
      <c r="ED269" s="41">
        <f t="shared" si="194"/>
        <v>0.23124</v>
      </c>
      <c r="EE269" s="41">
        <f t="shared" si="195"/>
        <v>0</v>
      </c>
      <c r="EF269" s="41">
        <f t="shared" si="196"/>
        <v>3.4835899999999996E-2</v>
      </c>
      <c r="EG269" s="41">
        <f t="shared" si="197"/>
        <v>0.23124</v>
      </c>
      <c r="EI269" s="5">
        <f t="shared" si="208"/>
        <v>258.87547357761224</v>
      </c>
      <c r="EJ269" s="3">
        <f t="shared" si="202"/>
        <v>4133.2058111401566</v>
      </c>
      <c r="EK269" s="3">
        <f t="shared" si="209"/>
        <v>15.965999999999999</v>
      </c>
      <c r="EL269" s="3">
        <f t="shared" si="210"/>
        <v>1.9159199999999998</v>
      </c>
      <c r="EM269" s="3">
        <f t="shared" si="211"/>
        <v>63.863999999999997</v>
      </c>
      <c r="EN269" s="3">
        <f t="shared" si="212"/>
        <v>0</v>
      </c>
      <c r="EO269" s="3">
        <f t="shared" si="213"/>
        <v>0</v>
      </c>
      <c r="EP269" s="3">
        <f t="shared" si="214"/>
        <v>0</v>
      </c>
      <c r="EQ269" s="3">
        <f t="shared" si="215"/>
        <v>0</v>
      </c>
      <c r="ER269" s="3">
        <f t="shared" si="216"/>
        <v>0</v>
      </c>
      <c r="ES269" s="3">
        <f t="shared" si="217"/>
        <v>266.07589999999999</v>
      </c>
      <c r="ET269" s="3">
        <f t="shared" si="218"/>
        <v>5.9074199999999983</v>
      </c>
      <c r="EU269" s="3">
        <f t="shared" si="219"/>
        <v>0</v>
      </c>
      <c r="EV269" s="3">
        <f t="shared" si="220"/>
        <v>0</v>
      </c>
      <c r="EW269" s="3">
        <f t="shared" si="221"/>
        <v>0</v>
      </c>
      <c r="EX269" s="3">
        <f t="shared" si="222"/>
        <v>0</v>
      </c>
      <c r="EY269" s="3">
        <f t="shared" si="223"/>
        <v>0</v>
      </c>
      <c r="EZ269" s="3">
        <f t="shared" si="224"/>
        <v>0</v>
      </c>
      <c r="FA269" s="3">
        <f t="shared" si="225"/>
        <v>0</v>
      </c>
      <c r="FB269" s="3">
        <f t="shared" si="226"/>
        <v>0</v>
      </c>
      <c r="FC269" s="3">
        <f t="shared" si="203"/>
        <v>0</v>
      </c>
      <c r="FD269" s="41">
        <f t="shared" si="227"/>
        <v>0</v>
      </c>
      <c r="FF269" s="5">
        <f t="shared" si="237"/>
        <v>258.87547357761224</v>
      </c>
      <c r="FG269" s="3">
        <f t="shared" si="204"/>
        <v>4133.2058111401566</v>
      </c>
      <c r="FH269" s="3">
        <f t="shared" si="205"/>
        <v>15.965999999999999</v>
      </c>
      <c r="FI269" s="3">
        <f t="shared" si="228"/>
        <v>1.9159199999999998</v>
      </c>
      <c r="FJ269" s="3">
        <f t="shared" si="228"/>
        <v>63.863999999999997</v>
      </c>
      <c r="FK269" s="3">
        <f t="shared" si="236"/>
        <v>0</v>
      </c>
      <c r="FL269" s="3">
        <f t="shared" si="236"/>
        <v>0</v>
      </c>
      <c r="FM269" s="3">
        <f t="shared" si="236"/>
        <v>0</v>
      </c>
      <c r="FN269" s="3">
        <f t="shared" si="235"/>
        <v>0</v>
      </c>
      <c r="FO269" s="3">
        <f t="shared" si="235"/>
        <v>0</v>
      </c>
      <c r="FP269" s="3">
        <f t="shared" si="235"/>
        <v>266.07589999999999</v>
      </c>
      <c r="FQ269" s="3">
        <f t="shared" si="235"/>
        <v>5.9074199999999983</v>
      </c>
      <c r="FR269" s="3">
        <f t="shared" si="229"/>
        <v>0</v>
      </c>
      <c r="FS269" s="3">
        <f t="shared" si="229"/>
        <v>0</v>
      </c>
      <c r="FT269" s="3">
        <f t="shared" si="229"/>
        <v>0</v>
      </c>
      <c r="FU269" s="3">
        <f t="shared" si="230"/>
        <v>0</v>
      </c>
      <c r="FV269" s="3">
        <f t="shared" si="230"/>
        <v>0</v>
      </c>
      <c r="FW269" s="3">
        <f t="shared" si="230"/>
        <v>0</v>
      </c>
      <c r="FX269" s="3">
        <f t="shared" si="231"/>
        <v>0</v>
      </c>
      <c r="FY269" s="3">
        <f t="shared" si="232"/>
        <v>0</v>
      </c>
      <c r="FZ269" s="3">
        <f t="shared" si="233"/>
        <v>0</v>
      </c>
      <c r="GA269" s="3">
        <f t="shared" si="234"/>
        <v>0</v>
      </c>
      <c r="GB269" s="41" t="s">
        <v>0</v>
      </c>
      <c r="GC269" s="41">
        <f t="shared" si="206"/>
        <v>15.965999999999999</v>
      </c>
      <c r="GD269" s="41">
        <f t="shared" si="207"/>
        <v>1.6665157209069272</v>
      </c>
      <c r="GE269" s="41">
        <f t="shared" si="191"/>
        <v>26.607589999999998</v>
      </c>
      <c r="GF269" s="41">
        <f>CG269+DC269</f>
        <v>15.965999999999999</v>
      </c>
      <c r="GG269" s="4">
        <f>(CG269*CP269+DC269*DL269)/GF269</f>
        <v>1.6665157209069272</v>
      </c>
      <c r="GH269" s="41">
        <f>GF269*GG269</f>
        <v>26.607589999999998</v>
      </c>
      <c r="GI269" s="41" t="s">
        <v>0</v>
      </c>
    </row>
    <row r="270" spans="1:191" x14ac:dyDescent="0.55000000000000004">
      <c r="A270" s="41" t="s">
        <v>1367</v>
      </c>
      <c r="B270" s="41" t="s">
        <v>504</v>
      </c>
      <c r="C270" s="25" t="s">
        <v>65</v>
      </c>
      <c r="D270" s="25" t="s">
        <v>62</v>
      </c>
      <c r="E270" s="41" t="s">
        <v>1790</v>
      </c>
      <c r="F270" s="41">
        <v>0</v>
      </c>
      <c r="G270" s="25" t="s">
        <v>67</v>
      </c>
      <c r="H270" s="41">
        <v>5.2066515000000002E-3</v>
      </c>
      <c r="I270" s="41">
        <v>0.19438373563999994</v>
      </c>
      <c r="J270" s="41">
        <v>3.7656965949999996E-2</v>
      </c>
      <c r="K270" s="41">
        <v>0</v>
      </c>
      <c r="L270" s="41">
        <v>0</v>
      </c>
      <c r="M270" s="41" t="s">
        <v>589</v>
      </c>
      <c r="N270" s="41" t="s">
        <v>587</v>
      </c>
      <c r="O270" s="41" t="s">
        <v>1878</v>
      </c>
      <c r="P270" s="41" t="s">
        <v>1969</v>
      </c>
      <c r="Q270" s="41" t="s">
        <v>1975</v>
      </c>
      <c r="S270" s="1">
        <v>0.55985499999999999</v>
      </c>
      <c r="T270" s="4">
        <v>1.1000000000000001</v>
      </c>
      <c r="U270" s="4">
        <v>0.1</v>
      </c>
      <c r="AB270" s="41">
        <v>0.93</v>
      </c>
      <c r="AC270" s="41">
        <v>0.04</v>
      </c>
      <c r="AD270" s="4">
        <v>0.6</v>
      </c>
      <c r="AE270" s="41">
        <v>2.66</v>
      </c>
      <c r="AO270" s="82">
        <f>8.562+2.217804+5.374+1.128+3.760518</f>
        <v>21.042321999999999</v>
      </c>
      <c r="AP270" s="82">
        <f>(0.76*8.562+2.57*2.217804+1.07*5.374+1.55*1.128+1.11*3.760518)/AO270</f>
        <v>1.1348382208009173</v>
      </c>
      <c r="AQ270" s="82">
        <f>(0.08*8.562+0.2*2.217804+0.23*5.374+0.15*1.128+0.1*3.760518)/AO270</f>
        <v>0.13828286631104686</v>
      </c>
      <c r="AR270" s="7"/>
      <c r="AS270" s="7"/>
      <c r="AT270" s="7"/>
      <c r="AU270" s="7"/>
      <c r="AV270" s="7"/>
      <c r="AW270" s="7"/>
      <c r="AX270" s="82">
        <f>(0.76*8.562+1.891*2.217804+0.74*5.374+1.22*1.128+0.9*3.760518)/AO270</f>
        <v>0.92377512158591613</v>
      </c>
      <c r="AY270" s="80">
        <f>(0.04*8.562+0.077*2.217804+0.04*5.374+0.05*1.128+0.04*3.760518)/AO270</f>
        <v>4.4435762745195145E-2</v>
      </c>
      <c r="AZ270" s="82">
        <f>(0.32*8.562+0.967*2.217804+0.7*5.374+0.64*1.128+0.5*3.760518)/AO270</f>
        <v>0.53456246264076746</v>
      </c>
      <c r="BA270" s="82">
        <f>(1.36*8.562+3.632*2.217804+2.65*5.374+3.14*1.128+2.18*3.760518)/AO270</f>
        <v>2.1708789252440868</v>
      </c>
      <c r="BB270" s="7"/>
      <c r="BC270" s="7"/>
      <c r="BD270" s="7"/>
      <c r="BE270" s="7"/>
      <c r="BF270" s="7"/>
      <c r="BG270" s="7"/>
      <c r="BK270" s="1">
        <f>0.478+0.031137+3.085+0.041+1.591493</f>
        <v>5.2266300000000001</v>
      </c>
      <c r="BL270" s="82">
        <f>(0.83*0.478+1.782*0.031137+1.12*3.085+1.3*0.041+0.53*1.591493)/BK270</f>
        <v>0.91918070037481148</v>
      </c>
      <c r="BM270" s="82">
        <f>(0.07*0.478+0.152*0.031137+0.18*3.085+0.1*0.041+0.06*1.591493)/BK270</f>
        <v>0.13260598205727209</v>
      </c>
      <c r="BN270" s="7"/>
      <c r="BO270" s="7"/>
      <c r="BP270" s="7"/>
      <c r="BQ270" s="7"/>
      <c r="BR270" s="7"/>
      <c r="BS270" s="7"/>
      <c r="BT270" s="82">
        <f>(0.81*0.478+1.605*0.031137+0.82*3.085+1.24*0.041+0.47*1.591493)/BK270</f>
        <v>0.72048271926652541</v>
      </c>
      <c r="BU270" s="80">
        <f>(0.04*0.478+0.074*0.031137+0.04*3.085+0.05*0.041+0.02*1.591493)/BK270</f>
        <v>3.4191055804600662E-2</v>
      </c>
      <c r="BV270" s="82">
        <f>(0.32*0.478+0.603*0.031137+0.65*3.085+0.69*0.041+0.28*1.591493)/BK270</f>
        <v>0.50718984335987061</v>
      </c>
      <c r="BW270" s="82">
        <f>(1.33*0.478+3.57*0.031137+2.57*3.085+2.9*0.041+1.15*1.591493)/BK270</f>
        <v>2.032756487449848</v>
      </c>
      <c r="BX270" s="7"/>
      <c r="BY270" s="7"/>
      <c r="BZ270" s="7"/>
      <c r="CA270" s="7"/>
      <c r="CB270" s="7"/>
      <c r="CC270" s="7"/>
      <c r="CD270" s="7"/>
      <c r="CG270" s="41">
        <v>0</v>
      </c>
      <c r="DC270" s="41">
        <v>0</v>
      </c>
      <c r="DY270" s="7" t="s">
        <v>1880</v>
      </c>
      <c r="DZ270" s="7">
        <f t="shared" si="201"/>
        <v>0.88430079313627319</v>
      </c>
      <c r="EA270" s="41" t="s">
        <v>590</v>
      </c>
      <c r="EB270" s="41" t="s">
        <v>0</v>
      </c>
      <c r="EC270" s="41">
        <f t="shared" si="193"/>
        <v>5.2066515000000002E-3</v>
      </c>
      <c r="ED270" s="41">
        <f t="shared" si="194"/>
        <v>0.19438373563999994</v>
      </c>
      <c r="EE270" s="41">
        <f t="shared" si="195"/>
        <v>3.7656965949999996E-2</v>
      </c>
      <c r="EF270" s="41">
        <f t="shared" si="196"/>
        <v>0</v>
      </c>
      <c r="EG270" s="41">
        <f t="shared" si="197"/>
        <v>0</v>
      </c>
      <c r="EI270" s="5">
        <f t="shared" si="208"/>
        <v>310.41225021713899</v>
      </c>
      <c r="EJ270" s="3">
        <f t="shared" si="202"/>
        <v>8327.9903515113292</v>
      </c>
      <c r="EK270" s="3">
        <f t="shared" si="209"/>
        <v>292.99689184000005</v>
      </c>
      <c r="EL270" s="3">
        <f t="shared" si="210"/>
        <v>3.6588605039999997</v>
      </c>
      <c r="EM270" s="3">
        <f t="shared" si="211"/>
        <v>0</v>
      </c>
      <c r="EN270" s="3">
        <f t="shared" si="212"/>
        <v>0</v>
      </c>
      <c r="EO270" s="3">
        <f t="shared" si="213"/>
        <v>0</v>
      </c>
      <c r="EP270" s="3">
        <f t="shared" si="214"/>
        <v>0</v>
      </c>
      <c r="EQ270" s="3">
        <f t="shared" si="215"/>
        <v>0</v>
      </c>
      <c r="ER270" s="3">
        <f t="shared" si="216"/>
        <v>0</v>
      </c>
      <c r="ES270" s="3">
        <f t="shared" si="217"/>
        <v>237.24735308999996</v>
      </c>
      <c r="ET270" s="3">
        <f t="shared" si="218"/>
        <v>11.361298260000002</v>
      </c>
      <c r="EU270" s="3">
        <f t="shared" si="219"/>
        <v>14.235242118999999</v>
      </c>
      <c r="EV270" s="3">
        <f t="shared" si="220"/>
        <v>57.794013708000001</v>
      </c>
      <c r="EW270" s="3">
        <f t="shared" si="221"/>
        <v>0</v>
      </c>
      <c r="EX270" s="3">
        <f t="shared" si="222"/>
        <v>0</v>
      </c>
      <c r="EY270" s="3">
        <f t="shared" si="223"/>
        <v>0</v>
      </c>
      <c r="EZ270" s="3">
        <f t="shared" si="224"/>
        <v>0</v>
      </c>
      <c r="FA270" s="3">
        <f t="shared" si="225"/>
        <v>0</v>
      </c>
      <c r="FB270" s="3">
        <f t="shared" si="226"/>
        <v>0</v>
      </c>
      <c r="FC270" s="3">
        <f t="shared" si="203"/>
        <v>0</v>
      </c>
      <c r="FD270" s="41">
        <f t="shared" si="227"/>
        <v>0</v>
      </c>
      <c r="FG270" s="3">
        <f t="shared" si="204"/>
        <v>0</v>
      </c>
      <c r="FH270" s="3">
        <f t="shared" si="205"/>
        <v>0</v>
      </c>
      <c r="FI270" s="3">
        <f t="shared" si="228"/>
        <v>0</v>
      </c>
      <c r="FJ270" s="3">
        <f t="shared" si="228"/>
        <v>0</v>
      </c>
      <c r="FK270" s="3">
        <f t="shared" si="236"/>
        <v>0</v>
      </c>
      <c r="FL270" s="3">
        <f t="shared" si="236"/>
        <v>0</v>
      </c>
      <c r="FM270" s="3">
        <f t="shared" si="236"/>
        <v>0</v>
      </c>
      <c r="FN270" s="3">
        <f t="shared" si="235"/>
        <v>0</v>
      </c>
      <c r="FO270" s="3">
        <f t="shared" si="235"/>
        <v>0</v>
      </c>
      <c r="FP270" s="3">
        <f t="shared" si="235"/>
        <v>0</v>
      </c>
      <c r="FQ270" s="3">
        <f t="shared" si="235"/>
        <v>0</v>
      </c>
      <c r="FR270" s="3">
        <f t="shared" si="229"/>
        <v>0</v>
      </c>
      <c r="FS270" s="3">
        <f t="shared" si="229"/>
        <v>0</v>
      </c>
      <c r="FT270" s="3">
        <f t="shared" si="229"/>
        <v>0</v>
      </c>
      <c r="FU270" s="3">
        <f t="shared" si="230"/>
        <v>0</v>
      </c>
      <c r="FV270" s="3">
        <f t="shared" si="230"/>
        <v>0</v>
      </c>
      <c r="FW270" s="3">
        <f t="shared" si="230"/>
        <v>0</v>
      </c>
      <c r="FX270" s="3">
        <f t="shared" si="231"/>
        <v>0</v>
      </c>
      <c r="FY270" s="3">
        <f t="shared" si="232"/>
        <v>0</v>
      </c>
      <c r="FZ270" s="3">
        <f t="shared" si="233"/>
        <v>0</v>
      </c>
      <c r="GA270" s="3">
        <f t="shared" si="234"/>
        <v>0</v>
      </c>
      <c r="GB270" s="41" t="s">
        <v>0</v>
      </c>
      <c r="GC270" s="41">
        <f t="shared" si="206"/>
        <v>26.828806999999998</v>
      </c>
      <c r="GD270" s="41">
        <f t="shared" si="207"/>
        <v>0.88430079313627319</v>
      </c>
      <c r="GE270" s="41">
        <f t="shared" si="191"/>
        <v>23.724735308999996</v>
      </c>
      <c r="GI270" s="41" t="s">
        <v>0</v>
      </c>
    </row>
    <row r="271" spans="1:191" x14ac:dyDescent="0.55000000000000004">
      <c r="A271" s="41" t="s">
        <v>1368</v>
      </c>
      <c r="B271" s="41" t="s">
        <v>504</v>
      </c>
      <c r="C271" s="41" t="s">
        <v>69</v>
      </c>
      <c r="D271" s="25" t="s">
        <v>62</v>
      </c>
      <c r="E271" s="41" t="s">
        <v>1790</v>
      </c>
      <c r="F271" s="41">
        <v>0</v>
      </c>
      <c r="G271" s="25" t="s">
        <v>67</v>
      </c>
      <c r="H271" s="41">
        <v>0</v>
      </c>
      <c r="I271" s="41">
        <v>4.9286999999999997E-2</v>
      </c>
      <c r="J271" s="41">
        <v>0.13631939999999998</v>
      </c>
      <c r="K271" s="41">
        <v>0</v>
      </c>
      <c r="L271" s="41">
        <v>0</v>
      </c>
      <c r="M271" s="41" t="s">
        <v>574</v>
      </c>
      <c r="N271" s="41" t="s">
        <v>575</v>
      </c>
      <c r="O271" s="41" t="s">
        <v>1878</v>
      </c>
      <c r="P271" s="41" t="s">
        <v>1970</v>
      </c>
      <c r="S271" s="41">
        <v>0</v>
      </c>
      <c r="AO271" s="7">
        <v>14.082000000000001</v>
      </c>
      <c r="AP271" s="7">
        <v>0.08</v>
      </c>
      <c r="AQ271" s="7"/>
      <c r="AR271" s="7"/>
      <c r="AS271" s="7"/>
      <c r="AT271" s="7"/>
      <c r="AU271" s="7"/>
      <c r="AV271" s="7"/>
      <c r="AW271" s="7"/>
      <c r="AX271" s="7">
        <v>0.35</v>
      </c>
      <c r="AY271" s="7">
        <v>1.6E-2</v>
      </c>
      <c r="AZ271" s="7"/>
      <c r="BA271" s="7"/>
      <c r="BB271" s="7"/>
      <c r="BC271" s="7"/>
      <c r="BD271" s="7"/>
      <c r="BE271" s="7"/>
      <c r="BF271" s="7"/>
      <c r="BG271" s="7"/>
      <c r="BK271" s="41">
        <v>43.973999999999997</v>
      </c>
      <c r="BL271" s="7">
        <v>0.08</v>
      </c>
      <c r="BM271" s="7"/>
      <c r="BN271" s="7"/>
      <c r="BO271" s="7"/>
      <c r="BP271" s="7"/>
      <c r="BQ271" s="7"/>
      <c r="BR271" s="7"/>
      <c r="BS271" s="7"/>
      <c r="BT271" s="7">
        <v>0.31</v>
      </c>
      <c r="BU271" s="7">
        <v>1.4999999999999999E-2</v>
      </c>
      <c r="BV271" s="7"/>
      <c r="BW271" s="7"/>
      <c r="BX271" s="7"/>
      <c r="BY271" s="7"/>
      <c r="BZ271" s="7"/>
      <c r="CA271" s="7"/>
      <c r="CB271" s="7"/>
      <c r="CC271" s="7"/>
      <c r="CD271" s="7"/>
      <c r="CG271" s="41">
        <v>0</v>
      </c>
      <c r="DC271" s="41">
        <v>0</v>
      </c>
      <c r="DY271" s="7" t="s">
        <v>1880</v>
      </c>
      <c r="DZ271" s="7">
        <f t="shared" si="201"/>
        <v>0.31970235634559735</v>
      </c>
      <c r="EA271" s="41" t="s">
        <v>576</v>
      </c>
      <c r="EB271" s="41" t="s">
        <v>0</v>
      </c>
      <c r="EC271" s="41">
        <f t="shared" si="193"/>
        <v>0</v>
      </c>
      <c r="ED271" s="41">
        <f t="shared" si="194"/>
        <v>4.9286999999999997E-2</v>
      </c>
      <c r="EE271" s="41">
        <f t="shared" si="195"/>
        <v>0.13631939999999998</v>
      </c>
      <c r="EF271" s="41">
        <f t="shared" si="196"/>
        <v>0</v>
      </c>
      <c r="EG271" s="41">
        <f t="shared" si="197"/>
        <v>0</v>
      </c>
      <c r="EI271" s="5">
        <f t="shared" si="208"/>
        <v>58.215333536035558</v>
      </c>
      <c r="EJ271" s="3">
        <f t="shared" si="202"/>
        <v>3379.7494037680804</v>
      </c>
      <c r="EK271" s="3">
        <f t="shared" si="209"/>
        <v>46.444799999999994</v>
      </c>
      <c r="EL271" s="3">
        <f t="shared" si="210"/>
        <v>0</v>
      </c>
      <c r="EM271" s="3">
        <f t="shared" si="211"/>
        <v>0</v>
      </c>
      <c r="EN271" s="3">
        <f t="shared" si="212"/>
        <v>0</v>
      </c>
      <c r="EO271" s="3">
        <f t="shared" si="213"/>
        <v>0</v>
      </c>
      <c r="EP271" s="3">
        <f t="shared" si="214"/>
        <v>0</v>
      </c>
      <c r="EQ271" s="3">
        <f t="shared" si="215"/>
        <v>0</v>
      </c>
      <c r="ER271" s="3">
        <f t="shared" si="216"/>
        <v>0</v>
      </c>
      <c r="ES271" s="3">
        <f t="shared" si="217"/>
        <v>185.60640000000001</v>
      </c>
      <c r="ET271" s="3">
        <f t="shared" si="218"/>
        <v>8.8492200000000008</v>
      </c>
      <c r="EU271" s="3">
        <f t="shared" si="219"/>
        <v>0</v>
      </c>
      <c r="EV271" s="3">
        <f t="shared" si="220"/>
        <v>0</v>
      </c>
      <c r="EW271" s="3">
        <f t="shared" si="221"/>
        <v>0</v>
      </c>
      <c r="EX271" s="3">
        <f t="shared" si="222"/>
        <v>0</v>
      </c>
      <c r="EY271" s="3">
        <f t="shared" si="223"/>
        <v>0</v>
      </c>
      <c r="EZ271" s="3">
        <f t="shared" si="224"/>
        <v>0</v>
      </c>
      <c r="FA271" s="3">
        <f t="shared" si="225"/>
        <v>0</v>
      </c>
      <c r="FB271" s="3">
        <f t="shared" si="226"/>
        <v>0</v>
      </c>
      <c r="FC271" s="3">
        <f t="shared" si="203"/>
        <v>0</v>
      </c>
      <c r="FD271" s="41">
        <f t="shared" si="227"/>
        <v>0</v>
      </c>
      <c r="FG271" s="3">
        <f t="shared" si="204"/>
        <v>0</v>
      </c>
      <c r="FH271" s="3">
        <f t="shared" si="205"/>
        <v>0</v>
      </c>
      <c r="FI271" s="3">
        <f t="shared" si="228"/>
        <v>0</v>
      </c>
      <c r="FJ271" s="3">
        <f t="shared" si="228"/>
        <v>0</v>
      </c>
      <c r="FK271" s="3">
        <f t="shared" si="236"/>
        <v>0</v>
      </c>
      <c r="FL271" s="3">
        <f t="shared" si="236"/>
        <v>0</v>
      </c>
      <c r="FM271" s="3">
        <f t="shared" si="236"/>
        <v>0</v>
      </c>
      <c r="FN271" s="3">
        <f t="shared" si="235"/>
        <v>0</v>
      </c>
      <c r="FO271" s="3">
        <f t="shared" si="235"/>
        <v>0</v>
      </c>
      <c r="FP271" s="3">
        <f t="shared" si="235"/>
        <v>0</v>
      </c>
      <c r="FQ271" s="3">
        <f t="shared" si="235"/>
        <v>0</v>
      </c>
      <c r="FR271" s="3">
        <f t="shared" si="229"/>
        <v>0</v>
      </c>
      <c r="FS271" s="3">
        <f t="shared" si="229"/>
        <v>0</v>
      </c>
      <c r="FT271" s="3">
        <f t="shared" si="229"/>
        <v>0</v>
      </c>
      <c r="FU271" s="3">
        <f t="shared" si="230"/>
        <v>0</v>
      </c>
      <c r="FV271" s="3">
        <f t="shared" si="230"/>
        <v>0</v>
      </c>
      <c r="FW271" s="3">
        <f t="shared" si="230"/>
        <v>0</v>
      </c>
      <c r="FX271" s="3">
        <f t="shared" si="231"/>
        <v>0</v>
      </c>
      <c r="FY271" s="3">
        <f t="shared" si="232"/>
        <v>0</v>
      </c>
      <c r="FZ271" s="3">
        <f t="shared" si="233"/>
        <v>0</v>
      </c>
      <c r="GA271" s="3">
        <f t="shared" si="234"/>
        <v>0</v>
      </c>
      <c r="GB271" s="41" t="s">
        <v>0</v>
      </c>
      <c r="GC271" s="41">
        <f t="shared" si="206"/>
        <v>58.055999999999997</v>
      </c>
      <c r="GD271" s="41">
        <f t="shared" si="207"/>
        <v>0.31970235634559735</v>
      </c>
      <c r="GE271" s="41">
        <f t="shared" si="191"/>
        <v>18.560639999999999</v>
      </c>
      <c r="GI271" s="41" t="s">
        <v>0</v>
      </c>
    </row>
    <row r="272" spans="1:191" x14ac:dyDescent="0.55000000000000004">
      <c r="A272" s="41" t="s">
        <v>1369</v>
      </c>
      <c r="B272" s="41" t="s">
        <v>504</v>
      </c>
      <c r="C272" s="41" t="s">
        <v>69</v>
      </c>
      <c r="D272" s="25" t="s">
        <v>62</v>
      </c>
      <c r="E272" s="41" t="s">
        <v>1790</v>
      </c>
      <c r="F272" s="41">
        <v>0</v>
      </c>
      <c r="G272" s="25" t="s">
        <v>67</v>
      </c>
      <c r="H272" s="41">
        <v>2.7514397080211549E-2</v>
      </c>
      <c r="I272" s="41">
        <v>0.10738608108197444</v>
      </c>
      <c r="J272" s="41">
        <v>3.5899708197443807E-2</v>
      </c>
      <c r="K272" s="41">
        <v>0</v>
      </c>
      <c r="L272" s="41">
        <v>0</v>
      </c>
      <c r="M272" s="41" t="s">
        <v>572</v>
      </c>
      <c r="N272" s="41" t="s">
        <v>554</v>
      </c>
      <c r="O272" s="41" t="s">
        <v>1878</v>
      </c>
      <c r="P272" s="41" t="s">
        <v>1922</v>
      </c>
      <c r="S272" s="41">
        <v>9.0530000000000008</v>
      </c>
      <c r="AB272" s="4">
        <f>0.47*(58.69/(58.69+32.07))</f>
        <v>0.30392573821066549</v>
      </c>
      <c r="AO272" s="7">
        <v>35.332999999999998</v>
      </c>
      <c r="AP272" s="7"/>
      <c r="AQ272" s="7"/>
      <c r="AR272" s="7"/>
      <c r="AS272" s="7"/>
      <c r="AT272" s="7"/>
      <c r="AU272" s="7"/>
      <c r="AV272" s="7"/>
      <c r="AW272" s="7"/>
      <c r="AX272" s="82">
        <f>0.47*(58.69/(58.69+32.07))</f>
        <v>0.30392573821066549</v>
      </c>
      <c r="AY272" s="7"/>
      <c r="AZ272" s="7"/>
      <c r="BA272" s="7"/>
      <c r="BB272" s="7"/>
      <c r="BC272" s="7"/>
      <c r="BD272" s="7"/>
      <c r="BE272" s="7"/>
      <c r="BF272" s="7"/>
      <c r="BG272" s="7"/>
      <c r="BK272" s="41">
        <v>11.811999999999999</v>
      </c>
      <c r="BL272" s="7"/>
      <c r="BM272" s="7"/>
      <c r="BN272" s="7"/>
      <c r="BO272" s="7"/>
      <c r="BP272" s="7"/>
      <c r="BQ272" s="7"/>
      <c r="BR272" s="7"/>
      <c r="BS272" s="7"/>
      <c r="BT272" s="82">
        <f>0.47*(58.69/(58.69+32.07))</f>
        <v>0.30392573821066549</v>
      </c>
      <c r="BU272" s="7"/>
      <c r="BV272" s="7"/>
      <c r="BW272" s="7"/>
      <c r="BX272" s="7"/>
      <c r="BY272" s="7"/>
      <c r="BZ272" s="7"/>
      <c r="CA272" s="7"/>
      <c r="CB272" s="7"/>
      <c r="CC272" s="7"/>
      <c r="CD272" s="7"/>
      <c r="CG272" s="41">
        <v>0</v>
      </c>
      <c r="DC272" s="41">
        <v>0</v>
      </c>
      <c r="DY272" s="7" t="s">
        <v>1880</v>
      </c>
      <c r="DZ272" s="7">
        <f t="shared" si="201"/>
        <v>0.30392573821066554</v>
      </c>
      <c r="EA272" s="41" t="s">
        <v>573</v>
      </c>
      <c r="EB272" s="41" t="s">
        <v>0</v>
      </c>
      <c r="EC272" s="41">
        <f t="shared" si="193"/>
        <v>2.7514397080211549E-2</v>
      </c>
      <c r="ED272" s="41">
        <f t="shared" si="194"/>
        <v>0.10738608108197444</v>
      </c>
      <c r="EE272" s="41">
        <f t="shared" si="195"/>
        <v>3.5899708197443807E-2</v>
      </c>
      <c r="EF272" s="41">
        <f t="shared" si="196"/>
        <v>0</v>
      </c>
      <c r="EG272" s="41">
        <f t="shared" si="197"/>
        <v>0</v>
      </c>
      <c r="EI272" s="5">
        <f t="shared" si="208"/>
        <v>39.856821308946678</v>
      </c>
      <c r="EJ272" s="3">
        <f t="shared" si="202"/>
        <v>2239.8736439201853</v>
      </c>
      <c r="EK272" s="3">
        <f t="shared" si="209"/>
        <v>0</v>
      </c>
      <c r="EL272" s="3">
        <f t="shared" si="210"/>
        <v>0</v>
      </c>
      <c r="EM272" s="3">
        <f t="shared" si="211"/>
        <v>0</v>
      </c>
      <c r="EN272" s="3">
        <f t="shared" si="212"/>
        <v>0</v>
      </c>
      <c r="EO272" s="3">
        <f t="shared" si="213"/>
        <v>0</v>
      </c>
      <c r="EP272" s="3">
        <f t="shared" si="214"/>
        <v>0</v>
      </c>
      <c r="EQ272" s="3">
        <f t="shared" si="215"/>
        <v>0</v>
      </c>
      <c r="ER272" s="3">
        <f t="shared" si="216"/>
        <v>0</v>
      </c>
      <c r="ES272" s="3">
        <f t="shared" si="217"/>
        <v>170.80018635962981</v>
      </c>
      <c r="ET272" s="3">
        <f t="shared" si="218"/>
        <v>0</v>
      </c>
      <c r="EU272" s="3">
        <f t="shared" si="219"/>
        <v>0</v>
      </c>
      <c r="EV272" s="3">
        <f t="shared" si="220"/>
        <v>0</v>
      </c>
      <c r="EW272" s="3">
        <f t="shared" si="221"/>
        <v>0</v>
      </c>
      <c r="EX272" s="3">
        <f t="shared" si="222"/>
        <v>0</v>
      </c>
      <c r="EY272" s="3">
        <f t="shared" si="223"/>
        <v>0</v>
      </c>
      <c r="EZ272" s="3">
        <f t="shared" si="224"/>
        <v>0</v>
      </c>
      <c r="FA272" s="3">
        <f t="shared" si="225"/>
        <v>0</v>
      </c>
      <c r="FB272" s="3">
        <f t="shared" si="226"/>
        <v>0</v>
      </c>
      <c r="FC272" s="3">
        <f t="shared" si="203"/>
        <v>0</v>
      </c>
      <c r="FD272" s="41">
        <f t="shared" si="227"/>
        <v>0</v>
      </c>
      <c r="FG272" s="3">
        <f t="shared" si="204"/>
        <v>0</v>
      </c>
      <c r="FH272" s="3">
        <f t="shared" si="205"/>
        <v>0</v>
      </c>
      <c r="FI272" s="3">
        <f t="shared" si="228"/>
        <v>0</v>
      </c>
      <c r="FJ272" s="3">
        <f t="shared" si="228"/>
        <v>0</v>
      </c>
      <c r="FK272" s="3">
        <f t="shared" si="236"/>
        <v>0</v>
      </c>
      <c r="FL272" s="3">
        <f t="shared" si="236"/>
        <v>0</v>
      </c>
      <c r="FM272" s="3">
        <f t="shared" si="236"/>
        <v>0</v>
      </c>
      <c r="FN272" s="3">
        <f t="shared" si="235"/>
        <v>0</v>
      </c>
      <c r="FO272" s="3">
        <f t="shared" si="235"/>
        <v>0</v>
      </c>
      <c r="FP272" s="3">
        <f t="shared" si="235"/>
        <v>0</v>
      </c>
      <c r="FQ272" s="3">
        <f t="shared" si="235"/>
        <v>0</v>
      </c>
      <c r="FR272" s="3">
        <f t="shared" si="229"/>
        <v>0</v>
      </c>
      <c r="FS272" s="3">
        <f t="shared" si="229"/>
        <v>0</v>
      </c>
      <c r="FT272" s="3">
        <f t="shared" si="229"/>
        <v>0</v>
      </c>
      <c r="FU272" s="3">
        <f t="shared" si="230"/>
        <v>0</v>
      </c>
      <c r="FV272" s="3">
        <f t="shared" si="230"/>
        <v>0</v>
      </c>
      <c r="FW272" s="3">
        <f t="shared" si="230"/>
        <v>0</v>
      </c>
      <c r="FX272" s="3">
        <f t="shared" si="231"/>
        <v>0</v>
      </c>
      <c r="FY272" s="3">
        <f t="shared" si="232"/>
        <v>0</v>
      </c>
      <c r="FZ272" s="3">
        <f t="shared" si="233"/>
        <v>0</v>
      </c>
      <c r="GA272" s="3">
        <f t="shared" si="234"/>
        <v>0</v>
      </c>
      <c r="GB272" s="41" t="s">
        <v>0</v>
      </c>
      <c r="GC272" s="41">
        <f t="shared" si="206"/>
        <v>56.197999999999993</v>
      </c>
      <c r="GD272" s="41">
        <f t="shared" si="207"/>
        <v>0.30392573821066554</v>
      </c>
      <c r="GE272" s="41">
        <f t="shared" si="191"/>
        <v>17.080018635962979</v>
      </c>
      <c r="GI272" s="41" t="s">
        <v>0</v>
      </c>
    </row>
    <row r="273" spans="1:191" x14ac:dyDescent="0.55000000000000004">
      <c r="A273" s="41" t="s">
        <v>1370</v>
      </c>
      <c r="B273" s="41" t="s">
        <v>504</v>
      </c>
      <c r="C273" s="41" t="s">
        <v>69</v>
      </c>
      <c r="D273" s="25" t="s">
        <v>62</v>
      </c>
      <c r="E273" s="41" t="s">
        <v>1790</v>
      </c>
      <c r="F273" s="41">
        <v>0</v>
      </c>
      <c r="G273" s="25" t="s">
        <v>67</v>
      </c>
      <c r="H273" s="41">
        <v>1.9097500000000003E-2</v>
      </c>
      <c r="I273" s="41">
        <v>6.7690100000000003E-2</v>
      </c>
      <c r="J273" s="41">
        <v>7.1106299999999997E-2</v>
      </c>
      <c r="K273" s="41">
        <v>8.8088000000000003E-3</v>
      </c>
      <c r="L273" s="41">
        <v>2.8713599999999995E-2</v>
      </c>
      <c r="M273" s="41" t="s">
        <v>510</v>
      </c>
      <c r="N273" s="41" t="s">
        <v>79</v>
      </c>
      <c r="O273" s="41" t="s">
        <v>1878</v>
      </c>
      <c r="P273" s="41" t="s">
        <v>1969</v>
      </c>
      <c r="Q273" s="41" t="s">
        <v>1976</v>
      </c>
      <c r="S273" s="41">
        <f>0.751+0.616</f>
        <v>1.367</v>
      </c>
      <c r="T273" s="41">
        <v>0.11</v>
      </c>
      <c r="U273" s="41">
        <v>2.5000000000000001E-2</v>
      </c>
      <c r="AB273" s="4">
        <f>(1.37*0.751+1.43*0.616)/S273</f>
        <v>1.3970373079736651</v>
      </c>
      <c r="AC273" s="41">
        <v>2.3E-2</v>
      </c>
      <c r="AD273" s="41">
        <v>0.153</v>
      </c>
      <c r="AE273" s="41">
        <v>0.36299999999999999</v>
      </c>
      <c r="AO273" s="7">
        <f>2.845+1.994</f>
        <v>4.8390000000000004</v>
      </c>
      <c r="AP273" s="7">
        <v>0.11</v>
      </c>
      <c r="AQ273" s="7">
        <v>2.5000000000000001E-2</v>
      </c>
      <c r="AR273" s="7"/>
      <c r="AS273" s="7"/>
      <c r="AT273" s="7"/>
      <c r="AU273" s="7"/>
      <c r="AV273" s="7"/>
      <c r="AW273" s="7"/>
      <c r="AX273" s="82">
        <f>(1.37*2.845+1.44*1.994)/AO273</f>
        <v>1.3988448026451745</v>
      </c>
      <c r="AY273" s="7">
        <v>2.3E-2</v>
      </c>
      <c r="AZ273" s="7">
        <v>0.153</v>
      </c>
      <c r="BA273" s="7">
        <v>0.36299999999999999</v>
      </c>
      <c r="BB273" s="7"/>
      <c r="BC273" s="7"/>
      <c r="BD273" s="7"/>
      <c r="BE273" s="7"/>
      <c r="BF273" s="7"/>
      <c r="BG273" s="7"/>
      <c r="BK273" s="41">
        <v>5.0430000000000001</v>
      </c>
      <c r="BL273" s="7">
        <v>0.11</v>
      </c>
      <c r="BM273" s="7">
        <v>2.5000000000000001E-2</v>
      </c>
      <c r="BN273" s="7"/>
      <c r="BO273" s="7"/>
      <c r="BP273" s="7"/>
      <c r="BQ273" s="7"/>
      <c r="BR273" s="7"/>
      <c r="BS273" s="7"/>
      <c r="BT273" s="7">
        <v>1.41</v>
      </c>
      <c r="BU273" s="7">
        <v>2.3E-2</v>
      </c>
      <c r="BV273" s="7">
        <v>0.153</v>
      </c>
      <c r="BW273" s="7">
        <v>0.36299999999999999</v>
      </c>
      <c r="BX273" s="7"/>
      <c r="BY273" s="7"/>
      <c r="BZ273" s="7"/>
      <c r="CA273" s="7"/>
      <c r="CB273" s="7"/>
      <c r="CC273" s="7"/>
      <c r="CD273" s="7"/>
      <c r="CG273" s="41">
        <v>0.61599999999999999</v>
      </c>
      <c r="CH273" s="41">
        <v>0.11</v>
      </c>
      <c r="CI273" s="41">
        <v>2.5000000000000001E-2</v>
      </c>
      <c r="CP273" s="41">
        <v>1.43</v>
      </c>
      <c r="CQ273" s="41">
        <v>2.3E-2</v>
      </c>
      <c r="CR273" s="41">
        <v>0.153</v>
      </c>
      <c r="CS273" s="41">
        <v>0.36299999999999999</v>
      </c>
      <c r="DC273" s="41">
        <v>1.994</v>
      </c>
      <c r="DD273" s="41">
        <v>0.11</v>
      </c>
      <c r="DE273" s="41">
        <v>2.5000000000000001E-2</v>
      </c>
      <c r="DL273" s="41">
        <v>1.44</v>
      </c>
      <c r="DM273" s="41">
        <v>2.3E-2</v>
      </c>
      <c r="DN273" s="41">
        <v>0.153</v>
      </c>
      <c r="DO273" s="41">
        <v>0.36299999999999999</v>
      </c>
      <c r="DY273" s="7" t="s">
        <v>1880</v>
      </c>
      <c r="DZ273" s="7">
        <f t="shared" si="201"/>
        <v>1.4036261000977865</v>
      </c>
      <c r="EA273" s="41" t="s">
        <v>511</v>
      </c>
      <c r="EB273" s="41" t="s">
        <v>0</v>
      </c>
      <c r="EC273" s="41">
        <f t="shared" si="193"/>
        <v>1.9097500000000003E-2</v>
      </c>
      <c r="ED273" s="41">
        <f t="shared" si="194"/>
        <v>6.7690100000000003E-2</v>
      </c>
      <c r="EE273" s="41">
        <f t="shared" si="195"/>
        <v>7.1106299999999997E-2</v>
      </c>
      <c r="EF273" s="41">
        <f t="shared" si="196"/>
        <v>8.8088000000000003E-3</v>
      </c>
      <c r="EG273" s="41">
        <f t="shared" si="197"/>
        <v>2.8713599999999995E-2</v>
      </c>
      <c r="EI273" s="5">
        <f t="shared" si="208"/>
        <v>225.41428716978189</v>
      </c>
      <c r="EJ273" s="3">
        <f t="shared" si="202"/>
        <v>2535.6853163728765</v>
      </c>
      <c r="EK273" s="3">
        <f t="shared" si="209"/>
        <v>12.373900000000001</v>
      </c>
      <c r="EL273" s="3">
        <f t="shared" si="210"/>
        <v>0.28122500000000006</v>
      </c>
      <c r="EM273" s="3">
        <f t="shared" si="211"/>
        <v>0</v>
      </c>
      <c r="EN273" s="3">
        <f t="shared" si="212"/>
        <v>0</v>
      </c>
      <c r="EO273" s="3">
        <f t="shared" si="213"/>
        <v>0</v>
      </c>
      <c r="EP273" s="3">
        <f t="shared" si="214"/>
        <v>0</v>
      </c>
      <c r="EQ273" s="3">
        <f t="shared" si="215"/>
        <v>0</v>
      </c>
      <c r="ER273" s="3">
        <f t="shared" si="216"/>
        <v>0</v>
      </c>
      <c r="ES273" s="3">
        <f t="shared" si="217"/>
        <v>157.8939</v>
      </c>
      <c r="ET273" s="3">
        <f t="shared" si="218"/>
        <v>2.5872699999999997</v>
      </c>
      <c r="EU273" s="3">
        <f t="shared" si="219"/>
        <v>1.7210969999999999</v>
      </c>
      <c r="EV273" s="3">
        <f t="shared" si="220"/>
        <v>4.0833870000000001</v>
      </c>
      <c r="EW273" s="3">
        <f t="shared" si="221"/>
        <v>0</v>
      </c>
      <c r="EX273" s="3">
        <f t="shared" si="222"/>
        <v>0</v>
      </c>
      <c r="EY273" s="3">
        <f t="shared" si="223"/>
        <v>0</v>
      </c>
      <c r="EZ273" s="3">
        <f t="shared" si="224"/>
        <v>0</v>
      </c>
      <c r="FA273" s="3">
        <f t="shared" si="225"/>
        <v>0</v>
      </c>
      <c r="FB273" s="3">
        <f t="shared" si="226"/>
        <v>0</v>
      </c>
      <c r="FC273" s="3">
        <f t="shared" si="203"/>
        <v>0</v>
      </c>
      <c r="FD273" s="41">
        <f t="shared" si="227"/>
        <v>0</v>
      </c>
      <c r="FF273" s="5">
        <f>FG273/(CG273+DC273)</f>
        <v>229.87484990487394</v>
      </c>
      <c r="FG273" s="3">
        <f t="shared" si="204"/>
        <v>599.97335825172092</v>
      </c>
      <c r="FH273" s="3">
        <f t="shared" si="205"/>
        <v>2.8710000000000004</v>
      </c>
      <c r="FI273" s="3">
        <f t="shared" si="228"/>
        <v>6.5250000000000002E-2</v>
      </c>
      <c r="FJ273" s="3">
        <f t="shared" si="228"/>
        <v>0</v>
      </c>
      <c r="FK273" s="3">
        <f t="shared" si="236"/>
        <v>0</v>
      </c>
      <c r="FL273" s="3">
        <f t="shared" si="236"/>
        <v>0</v>
      </c>
      <c r="FM273" s="3">
        <f t="shared" si="236"/>
        <v>0</v>
      </c>
      <c r="FN273" s="3">
        <f t="shared" si="235"/>
        <v>0</v>
      </c>
      <c r="FO273" s="3">
        <f t="shared" si="235"/>
        <v>0</v>
      </c>
      <c r="FP273" s="3">
        <f t="shared" si="235"/>
        <v>37.522399999999998</v>
      </c>
      <c r="FQ273" s="3">
        <f t="shared" si="235"/>
        <v>0.60030000000000006</v>
      </c>
      <c r="FR273" s="3">
        <f t="shared" si="229"/>
        <v>0.39933000000000002</v>
      </c>
      <c r="FS273" s="3">
        <f t="shared" si="229"/>
        <v>0.94742999999999999</v>
      </c>
      <c r="FT273" s="3">
        <f t="shared" si="229"/>
        <v>0</v>
      </c>
      <c r="FU273" s="3">
        <f t="shared" si="230"/>
        <v>0</v>
      </c>
      <c r="FV273" s="3">
        <f t="shared" si="230"/>
        <v>0</v>
      </c>
      <c r="FW273" s="3">
        <f t="shared" si="230"/>
        <v>0</v>
      </c>
      <c r="FX273" s="3">
        <f t="shared" si="231"/>
        <v>0</v>
      </c>
      <c r="FY273" s="3">
        <f t="shared" si="232"/>
        <v>0</v>
      </c>
      <c r="FZ273" s="3">
        <f t="shared" si="233"/>
        <v>0</v>
      </c>
      <c r="GA273" s="3">
        <f t="shared" si="234"/>
        <v>0</v>
      </c>
      <c r="GB273" s="41" t="s">
        <v>0</v>
      </c>
      <c r="GC273" s="41">
        <f t="shared" si="206"/>
        <v>11.249000000000001</v>
      </c>
      <c r="GD273" s="41">
        <f t="shared" si="207"/>
        <v>1.4036261000977865</v>
      </c>
      <c r="GE273" s="41">
        <f t="shared" si="191"/>
        <v>15.789390000000001</v>
      </c>
      <c r="GF273" s="41">
        <f>CG273+DC273</f>
        <v>2.61</v>
      </c>
      <c r="GG273" s="4">
        <f>(CG273*CP273+DC273*DL273)/GF273</f>
        <v>1.4376398467432949</v>
      </c>
      <c r="GH273" s="41">
        <f>GF273*GG273</f>
        <v>3.7522399999999996</v>
      </c>
      <c r="GI273" s="41" t="s">
        <v>0</v>
      </c>
    </row>
    <row r="274" spans="1:191" x14ac:dyDescent="0.55000000000000004">
      <c r="A274" s="41" t="s">
        <v>1371</v>
      </c>
      <c r="B274" s="41" t="s">
        <v>504</v>
      </c>
      <c r="C274" s="41" t="s">
        <v>69</v>
      </c>
      <c r="D274" s="25" t="s">
        <v>62</v>
      </c>
      <c r="E274" s="41" t="s">
        <v>1790</v>
      </c>
      <c r="F274" s="41">
        <v>0</v>
      </c>
      <c r="G274" s="25" t="s">
        <v>67</v>
      </c>
      <c r="H274" s="41">
        <v>0</v>
      </c>
      <c r="I274" s="41">
        <v>0.1120608</v>
      </c>
      <c r="J274" s="41">
        <v>1.289742E-2</v>
      </c>
      <c r="K274" s="41">
        <v>0</v>
      </c>
      <c r="L274" s="41">
        <v>0</v>
      </c>
      <c r="M274" s="41" t="s">
        <v>539</v>
      </c>
      <c r="N274" s="41" t="s">
        <v>540</v>
      </c>
      <c r="O274" s="41" t="s">
        <v>1878</v>
      </c>
      <c r="P274" s="41" t="s">
        <v>1914</v>
      </c>
      <c r="S274" s="41">
        <v>0</v>
      </c>
      <c r="AO274" s="7">
        <v>15.564</v>
      </c>
      <c r="AP274" s="7">
        <v>7.0000000000000007E-2</v>
      </c>
      <c r="AQ274" s="7"/>
      <c r="AR274" s="7"/>
      <c r="AS274" s="7"/>
      <c r="AT274" s="7"/>
      <c r="AU274" s="7"/>
      <c r="AV274" s="7"/>
      <c r="AW274" s="7"/>
      <c r="AX274" s="7">
        <v>0.72</v>
      </c>
      <c r="AY274" s="7">
        <v>0.02</v>
      </c>
      <c r="AZ274" s="7">
        <v>0.14000000000000001</v>
      </c>
      <c r="BA274" s="7">
        <v>0.34</v>
      </c>
      <c r="BB274" s="7"/>
      <c r="BC274" s="7"/>
      <c r="BD274" s="7"/>
      <c r="BE274" s="7"/>
      <c r="BF274" s="7"/>
      <c r="BG274" s="7"/>
      <c r="BK274" s="1">
        <v>2.9994000000000001</v>
      </c>
      <c r="BL274" s="7">
        <v>0.04</v>
      </c>
      <c r="BM274" s="7"/>
      <c r="BN274" s="7"/>
      <c r="BO274" s="7"/>
      <c r="BP274" s="7"/>
      <c r="BQ274" s="7"/>
      <c r="BR274" s="7"/>
      <c r="BS274" s="7"/>
      <c r="BT274" s="7">
        <v>0.43</v>
      </c>
      <c r="BU274" s="7">
        <v>0.01</v>
      </c>
      <c r="BV274" s="7">
        <v>0.06</v>
      </c>
      <c r="BW274" s="7">
        <v>0.15</v>
      </c>
      <c r="BX274" s="7"/>
      <c r="BY274" s="7"/>
      <c r="BZ274" s="7"/>
      <c r="CA274" s="7"/>
      <c r="CB274" s="7"/>
      <c r="CC274" s="7"/>
      <c r="CD274" s="7"/>
      <c r="CG274" s="41">
        <v>0</v>
      </c>
      <c r="DC274" s="41">
        <v>0</v>
      </c>
      <c r="DY274" s="7" t="s">
        <v>1880</v>
      </c>
      <c r="DZ274" s="7">
        <f t="shared" si="201"/>
        <v>0.67314295872523344</v>
      </c>
      <c r="EA274" s="41" t="s">
        <v>541</v>
      </c>
      <c r="EB274" s="41" t="s">
        <v>0</v>
      </c>
      <c r="EC274" s="41">
        <f t="shared" si="193"/>
        <v>0</v>
      </c>
      <c r="ED274" s="41">
        <f t="shared" si="194"/>
        <v>0.1120608</v>
      </c>
      <c r="EE274" s="41">
        <f t="shared" si="195"/>
        <v>1.289742E-2</v>
      </c>
      <c r="EF274" s="41">
        <f t="shared" si="196"/>
        <v>0</v>
      </c>
      <c r="EG274" s="41">
        <f t="shared" si="197"/>
        <v>0</v>
      </c>
      <c r="EI274" s="5">
        <f t="shared" si="208"/>
        <v>119.79232582184206</v>
      </c>
      <c r="EJ274" s="3">
        <f t="shared" si="202"/>
        <v>2223.7528611611829</v>
      </c>
      <c r="EK274" s="3">
        <f t="shared" si="209"/>
        <v>12.094560000000001</v>
      </c>
      <c r="EL274" s="3">
        <f t="shared" si="210"/>
        <v>0</v>
      </c>
      <c r="EM274" s="3">
        <f t="shared" si="211"/>
        <v>0</v>
      </c>
      <c r="EN274" s="3">
        <f t="shared" si="212"/>
        <v>0</v>
      </c>
      <c r="EO274" s="3">
        <f t="shared" si="213"/>
        <v>0</v>
      </c>
      <c r="EP274" s="3">
        <f t="shared" si="214"/>
        <v>0</v>
      </c>
      <c r="EQ274" s="3">
        <f t="shared" si="215"/>
        <v>0</v>
      </c>
      <c r="ER274" s="3">
        <f t="shared" si="216"/>
        <v>0</v>
      </c>
      <c r="ES274" s="3">
        <f t="shared" si="217"/>
        <v>124.95822</v>
      </c>
      <c r="ET274" s="3">
        <f t="shared" si="218"/>
        <v>3.4127399999999999</v>
      </c>
      <c r="EU274" s="3">
        <f t="shared" si="219"/>
        <v>2.358924</v>
      </c>
      <c r="EV274" s="3">
        <f t="shared" si="220"/>
        <v>5.7416700000000001</v>
      </c>
      <c r="EW274" s="3">
        <f t="shared" si="221"/>
        <v>0</v>
      </c>
      <c r="EX274" s="3">
        <f t="shared" si="222"/>
        <v>0</v>
      </c>
      <c r="EY274" s="3">
        <f t="shared" si="223"/>
        <v>0</v>
      </c>
      <c r="EZ274" s="3">
        <f t="shared" si="224"/>
        <v>0</v>
      </c>
      <c r="FA274" s="3">
        <f t="shared" si="225"/>
        <v>0</v>
      </c>
      <c r="FB274" s="3">
        <f t="shared" si="226"/>
        <v>0</v>
      </c>
      <c r="FC274" s="3">
        <f t="shared" si="203"/>
        <v>0</v>
      </c>
      <c r="FD274" s="41">
        <f t="shared" si="227"/>
        <v>0</v>
      </c>
      <c r="FG274" s="3">
        <f t="shared" si="204"/>
        <v>0</v>
      </c>
      <c r="FH274" s="3">
        <f t="shared" si="205"/>
        <v>0</v>
      </c>
      <c r="FI274" s="3">
        <f t="shared" si="228"/>
        <v>0</v>
      </c>
      <c r="FJ274" s="3">
        <f t="shared" si="228"/>
        <v>0</v>
      </c>
      <c r="FK274" s="3">
        <f t="shared" si="236"/>
        <v>0</v>
      </c>
      <c r="FL274" s="3">
        <f t="shared" si="236"/>
        <v>0</v>
      </c>
      <c r="FM274" s="3">
        <f t="shared" si="236"/>
        <v>0</v>
      </c>
      <c r="FN274" s="3">
        <f t="shared" si="235"/>
        <v>0</v>
      </c>
      <c r="FO274" s="3">
        <f t="shared" si="235"/>
        <v>0</v>
      </c>
      <c r="FP274" s="3">
        <f t="shared" si="235"/>
        <v>0</v>
      </c>
      <c r="FQ274" s="3">
        <f t="shared" si="235"/>
        <v>0</v>
      </c>
      <c r="FR274" s="3">
        <f t="shared" si="229"/>
        <v>0</v>
      </c>
      <c r="FS274" s="3">
        <f t="shared" si="229"/>
        <v>0</v>
      </c>
      <c r="FT274" s="3">
        <f t="shared" si="229"/>
        <v>0</v>
      </c>
      <c r="FU274" s="3">
        <f t="shared" si="230"/>
        <v>0</v>
      </c>
      <c r="FV274" s="3">
        <f t="shared" si="230"/>
        <v>0</v>
      </c>
      <c r="FW274" s="3">
        <f t="shared" si="230"/>
        <v>0</v>
      </c>
      <c r="FX274" s="3">
        <f t="shared" si="231"/>
        <v>0</v>
      </c>
      <c r="FY274" s="3">
        <f t="shared" si="232"/>
        <v>0</v>
      </c>
      <c r="FZ274" s="3">
        <f t="shared" si="233"/>
        <v>0</v>
      </c>
      <c r="GA274" s="3">
        <f t="shared" si="234"/>
        <v>0</v>
      </c>
      <c r="GB274" s="41" t="s">
        <v>0</v>
      </c>
      <c r="GC274" s="41">
        <f t="shared" si="206"/>
        <v>18.563400000000001</v>
      </c>
      <c r="GD274" s="41">
        <f t="shared" si="207"/>
        <v>0.67314295872523344</v>
      </c>
      <c r="GE274" s="41">
        <f t="shared" si="191"/>
        <v>12.495821999999999</v>
      </c>
      <c r="GI274" s="41" t="s">
        <v>0</v>
      </c>
    </row>
    <row r="275" spans="1:191" x14ac:dyDescent="0.55000000000000004">
      <c r="A275" s="41" t="s">
        <v>1372</v>
      </c>
      <c r="B275" s="41" t="s">
        <v>504</v>
      </c>
      <c r="C275" s="41" t="s">
        <v>65</v>
      </c>
      <c r="D275" s="25" t="s">
        <v>62</v>
      </c>
      <c r="E275" s="41" t="s">
        <v>1790</v>
      </c>
      <c r="F275" s="41">
        <v>0</v>
      </c>
      <c r="G275" s="25" t="s">
        <v>67</v>
      </c>
      <c r="H275" s="41">
        <v>0</v>
      </c>
      <c r="I275" s="41">
        <v>6.0893149400000006E-2</v>
      </c>
      <c r="J275" s="41">
        <v>1.7989999999999996E-2</v>
      </c>
      <c r="K275" s="41">
        <v>1.5993149400000007E-2</v>
      </c>
      <c r="L275" s="41">
        <v>0</v>
      </c>
      <c r="M275" s="41" t="s">
        <v>617</v>
      </c>
      <c r="N275" s="41" t="s">
        <v>547</v>
      </c>
      <c r="O275" s="41" t="s">
        <v>1878</v>
      </c>
      <c r="P275" s="41" t="s">
        <v>1970</v>
      </c>
      <c r="Q275" s="41" t="s">
        <v>1971</v>
      </c>
      <c r="S275" s="41">
        <v>0</v>
      </c>
      <c r="AO275" s="80">
        <f>8.98+1.365965-0.11057-0.245903-0.248532</f>
        <v>9.7409599999999994</v>
      </c>
      <c r="AP275" s="82">
        <f>(0.34*8.98+1.39*1.365965-1.29*0.11057-1.33*0.245903-1.41*0.248532)/AO275</f>
        <v>0.42416506586619801</v>
      </c>
      <c r="AQ275" s="7"/>
      <c r="AR275" s="7"/>
      <c r="AS275" s="7"/>
      <c r="AT275" s="7"/>
      <c r="AU275" s="7"/>
      <c r="AV275" s="7"/>
      <c r="AW275" s="7"/>
      <c r="AX275" s="82">
        <f>(0.5*8.98+2.21*1.365965-2.06*0.11057-2.37*0.245903-2.45*0.248532)/AO275</f>
        <v>0.62512472487311321</v>
      </c>
      <c r="AY275" s="80">
        <f>(0.012*8.98+0.083*1.365965-0.083*0.11057-0.083*0.245903-0.083*0.248532)/AO275</f>
        <v>1.7546492337510881E-2</v>
      </c>
      <c r="AZ275" s="7"/>
      <c r="BA275" s="7"/>
      <c r="BB275" s="7"/>
      <c r="BC275" s="7"/>
      <c r="BD275" s="7"/>
      <c r="BE275" s="7"/>
      <c r="BF275" s="7"/>
      <c r="BG275" s="7"/>
      <c r="BK275" s="41">
        <v>2.57</v>
      </c>
      <c r="BL275" s="7">
        <v>0.5</v>
      </c>
      <c r="BM275" s="7"/>
      <c r="BN275" s="7"/>
      <c r="BO275" s="7"/>
      <c r="BP275" s="7"/>
      <c r="BQ275" s="7"/>
      <c r="BR275" s="7"/>
      <c r="BS275" s="7"/>
      <c r="BT275" s="7">
        <v>0.7</v>
      </c>
      <c r="BU275" s="7">
        <v>0.02</v>
      </c>
      <c r="BV275" s="7"/>
      <c r="BW275" s="7"/>
      <c r="BX275" s="7"/>
      <c r="BY275" s="7"/>
      <c r="BZ275" s="7"/>
      <c r="CA275" s="7"/>
      <c r="CB275" s="7"/>
      <c r="CC275" s="7"/>
      <c r="CD275" s="7"/>
      <c r="CG275" s="1">
        <f>1.365965-0.11057-0.245903-0.248532</f>
        <v>0.76096000000000008</v>
      </c>
      <c r="CH275" s="4">
        <f>(1.39*1.365965-1.29*0.11057-1.33*0.245903-1.41*0.248532)/CG275</f>
        <v>1.4173871688393607</v>
      </c>
      <c r="CP275" s="4">
        <f>(2.21*1.365965-2.06*0.11057-2.37*0.245903-2.45*0.248532)/CG275</f>
        <v>2.1017069753994959</v>
      </c>
      <c r="CQ275" s="41">
        <v>8.3000000000000004E-2</v>
      </c>
      <c r="DC275" s="41">
        <v>0</v>
      </c>
      <c r="DY275" s="7" t="s">
        <v>1880</v>
      </c>
      <c r="DZ275" s="7">
        <f t="shared" si="201"/>
        <v>0.64075546829816687</v>
      </c>
      <c r="EA275" s="41" t="s">
        <v>618</v>
      </c>
      <c r="EB275" s="41" t="s">
        <v>0</v>
      </c>
      <c r="EC275" s="41">
        <f t="shared" si="193"/>
        <v>0</v>
      </c>
      <c r="ED275" s="41">
        <f t="shared" si="194"/>
        <v>6.0893149400000006E-2</v>
      </c>
      <c r="EE275" s="41">
        <f t="shared" si="195"/>
        <v>1.7989999999999996E-2</v>
      </c>
      <c r="EF275" s="41">
        <f t="shared" si="196"/>
        <v>1.5993149400000007E-2</v>
      </c>
      <c r="EG275" s="41">
        <f t="shared" si="197"/>
        <v>0</v>
      </c>
      <c r="EI275" s="5">
        <f t="shared" si="208"/>
        <v>125.85525797943896</v>
      </c>
      <c r="EJ275" s="3">
        <f t="shared" si="202"/>
        <v>1549.3990467745539</v>
      </c>
      <c r="EK275" s="3">
        <f t="shared" si="209"/>
        <v>54.167749400000005</v>
      </c>
      <c r="EL275" s="3">
        <f t="shared" si="210"/>
        <v>0</v>
      </c>
      <c r="EM275" s="3">
        <f t="shared" si="211"/>
        <v>0</v>
      </c>
      <c r="EN275" s="3">
        <f t="shared" si="212"/>
        <v>0</v>
      </c>
      <c r="EO275" s="3">
        <f t="shared" si="213"/>
        <v>0</v>
      </c>
      <c r="EP275" s="3">
        <f t="shared" si="214"/>
        <v>0</v>
      </c>
      <c r="EQ275" s="3">
        <f t="shared" si="215"/>
        <v>0</v>
      </c>
      <c r="ER275" s="3">
        <f t="shared" si="216"/>
        <v>0</v>
      </c>
      <c r="ES275" s="3">
        <f t="shared" si="217"/>
        <v>78.883149400000008</v>
      </c>
      <c r="ET275" s="3">
        <f t="shared" si="218"/>
        <v>2.2231968000000002</v>
      </c>
      <c r="EU275" s="3">
        <f t="shared" si="219"/>
        <v>0</v>
      </c>
      <c r="EV275" s="3">
        <f t="shared" si="220"/>
        <v>0</v>
      </c>
      <c r="EW275" s="3">
        <f t="shared" si="221"/>
        <v>0</v>
      </c>
      <c r="EX275" s="3">
        <f t="shared" si="222"/>
        <v>0</v>
      </c>
      <c r="EY275" s="3">
        <f t="shared" si="223"/>
        <v>0</v>
      </c>
      <c r="EZ275" s="3">
        <f t="shared" si="224"/>
        <v>0</v>
      </c>
      <c r="FA275" s="3">
        <f t="shared" si="225"/>
        <v>0</v>
      </c>
      <c r="FB275" s="3">
        <f t="shared" si="226"/>
        <v>0</v>
      </c>
      <c r="FC275" s="3">
        <f t="shared" si="203"/>
        <v>0</v>
      </c>
      <c r="FD275" s="41">
        <f t="shared" si="227"/>
        <v>0</v>
      </c>
      <c r="FF275" s="5">
        <f>FG275/(CG275+DC275)</f>
        <v>428.38530154561818</v>
      </c>
      <c r="FG275" s="3">
        <f t="shared" si="204"/>
        <v>325.98407906415366</v>
      </c>
      <c r="FH275" s="3">
        <f t="shared" si="205"/>
        <v>10.7857494</v>
      </c>
      <c r="FI275" s="3">
        <f t="shared" si="228"/>
        <v>0</v>
      </c>
      <c r="FJ275" s="3">
        <f t="shared" si="228"/>
        <v>0</v>
      </c>
      <c r="FK275" s="3">
        <f t="shared" si="236"/>
        <v>0</v>
      </c>
      <c r="FL275" s="3">
        <f t="shared" si="236"/>
        <v>0</v>
      </c>
      <c r="FM275" s="3">
        <f t="shared" si="236"/>
        <v>0</v>
      </c>
      <c r="FN275" s="3">
        <f t="shared" si="235"/>
        <v>0</v>
      </c>
      <c r="FO275" s="3">
        <f t="shared" si="235"/>
        <v>0</v>
      </c>
      <c r="FP275" s="3">
        <f t="shared" si="235"/>
        <v>15.993149400000007</v>
      </c>
      <c r="FQ275" s="3">
        <f t="shared" si="235"/>
        <v>0.63159680000000007</v>
      </c>
      <c r="FR275" s="3">
        <f t="shared" si="229"/>
        <v>0</v>
      </c>
      <c r="FS275" s="3">
        <f t="shared" si="229"/>
        <v>0</v>
      </c>
      <c r="FT275" s="3">
        <f t="shared" si="229"/>
        <v>0</v>
      </c>
      <c r="FU275" s="3">
        <f t="shared" si="230"/>
        <v>0</v>
      </c>
      <c r="FV275" s="3">
        <f t="shared" si="230"/>
        <v>0</v>
      </c>
      <c r="FW275" s="3">
        <f t="shared" si="230"/>
        <v>0</v>
      </c>
      <c r="FX275" s="3">
        <f t="shared" si="231"/>
        <v>0</v>
      </c>
      <c r="FY275" s="3">
        <f t="shared" si="232"/>
        <v>0</v>
      </c>
      <c r="FZ275" s="3">
        <f t="shared" si="233"/>
        <v>0</v>
      </c>
      <c r="GA275" s="3">
        <f t="shared" si="234"/>
        <v>0</v>
      </c>
      <c r="GB275" s="41" t="s">
        <v>0</v>
      </c>
      <c r="GC275" s="41">
        <f t="shared" si="206"/>
        <v>12.31096</v>
      </c>
      <c r="GD275" s="41">
        <f t="shared" si="207"/>
        <v>0.64075546829816687</v>
      </c>
      <c r="GE275" s="41">
        <f t="shared" si="191"/>
        <v>7.8883149399999999</v>
      </c>
      <c r="GF275" s="41">
        <f>CG275+DC275</f>
        <v>0.76096000000000008</v>
      </c>
      <c r="GG275" s="4">
        <f>(CG275*CP275+DC275*DL275)/GF275</f>
        <v>2.1017069753994959</v>
      </c>
      <c r="GH275" s="41">
        <f>GF275*GG275</f>
        <v>1.5993149400000006</v>
      </c>
      <c r="GI275" s="41" t="s">
        <v>0</v>
      </c>
    </row>
    <row r="276" spans="1:191" x14ac:dyDescent="0.55000000000000004">
      <c r="A276" s="41" t="s">
        <v>1373</v>
      </c>
      <c r="B276" s="41" t="s">
        <v>504</v>
      </c>
      <c r="C276" s="41" t="s">
        <v>69</v>
      </c>
      <c r="D276" s="25" t="s">
        <v>62</v>
      </c>
      <c r="E276" s="41" t="s">
        <v>1790</v>
      </c>
      <c r="F276" s="41">
        <v>0</v>
      </c>
      <c r="G276" s="25" t="s">
        <v>67</v>
      </c>
      <c r="H276" s="41">
        <v>0</v>
      </c>
      <c r="I276" s="41">
        <v>5.0219999999999994E-2</v>
      </c>
      <c r="J276" s="41">
        <v>9.5399999999999999E-3</v>
      </c>
      <c r="K276" s="41">
        <v>0</v>
      </c>
      <c r="L276" s="41">
        <v>0</v>
      </c>
      <c r="M276" s="41" t="s">
        <v>564</v>
      </c>
      <c r="N276" s="41" t="s">
        <v>560</v>
      </c>
      <c r="O276" s="41" t="s">
        <v>1878</v>
      </c>
      <c r="P276" s="41" t="s">
        <v>1890</v>
      </c>
      <c r="S276" s="41">
        <v>0</v>
      </c>
      <c r="AO276" s="7">
        <v>27.9</v>
      </c>
      <c r="AP276" s="7">
        <v>0.43</v>
      </c>
      <c r="AQ276" s="7">
        <v>0.05</v>
      </c>
      <c r="AR276" s="7"/>
      <c r="AS276" s="7"/>
      <c r="AT276" s="7"/>
      <c r="AU276" s="7"/>
      <c r="AV276" s="7"/>
      <c r="AW276" s="7"/>
      <c r="AX276" s="7">
        <v>0.18</v>
      </c>
      <c r="AY276" s="7"/>
      <c r="AZ276" s="7">
        <v>0.05</v>
      </c>
      <c r="BA276" s="7">
        <v>0.14000000000000001</v>
      </c>
      <c r="BB276" s="7"/>
      <c r="BC276" s="7"/>
      <c r="BD276" s="7"/>
      <c r="BE276" s="7"/>
      <c r="BF276" s="7"/>
      <c r="BG276" s="7"/>
      <c r="BK276" s="41">
        <v>5.3</v>
      </c>
      <c r="BL276" s="7">
        <v>0.48</v>
      </c>
      <c r="BM276" s="7">
        <v>0.04</v>
      </c>
      <c r="BN276" s="7"/>
      <c r="BO276" s="7"/>
      <c r="BP276" s="7"/>
      <c r="BQ276" s="7"/>
      <c r="BR276" s="7"/>
      <c r="BS276" s="7"/>
      <c r="BT276" s="7">
        <v>0.18</v>
      </c>
      <c r="BU276" s="7"/>
      <c r="BV276" s="7">
        <v>0.06</v>
      </c>
      <c r="BW276" s="7">
        <v>0.15</v>
      </c>
      <c r="BX276" s="7"/>
      <c r="BY276" s="7"/>
      <c r="BZ276" s="7"/>
      <c r="CA276" s="7"/>
      <c r="CB276" s="7"/>
      <c r="CC276" s="7"/>
      <c r="CD276" s="7"/>
      <c r="CG276" s="41">
        <v>0</v>
      </c>
      <c r="DC276" s="41">
        <v>0</v>
      </c>
      <c r="DY276" s="7" t="s">
        <v>1880</v>
      </c>
      <c r="DZ276" s="7">
        <f t="shared" si="201"/>
        <v>0.18</v>
      </c>
      <c r="EA276" s="41" t="s">
        <v>561</v>
      </c>
      <c r="EB276" s="41" t="s">
        <v>0</v>
      </c>
      <c r="EC276" s="41">
        <f t="shared" si="193"/>
        <v>0</v>
      </c>
      <c r="ED276" s="41">
        <f t="shared" si="194"/>
        <v>5.0219999999999994E-2</v>
      </c>
      <c r="EE276" s="41">
        <f t="shared" si="195"/>
        <v>9.5399999999999999E-3</v>
      </c>
      <c r="EF276" s="41">
        <f t="shared" si="196"/>
        <v>0</v>
      </c>
      <c r="EG276" s="41">
        <f t="shared" si="197"/>
        <v>0</v>
      </c>
      <c r="EI276" s="5">
        <f t="shared" si="208"/>
        <v>60.349119237996362</v>
      </c>
      <c r="EJ276" s="3">
        <f t="shared" si="202"/>
        <v>2003.590758701479</v>
      </c>
      <c r="EK276" s="3">
        <f t="shared" si="209"/>
        <v>145.41</v>
      </c>
      <c r="EL276" s="3">
        <f t="shared" si="210"/>
        <v>1.607</v>
      </c>
      <c r="EM276" s="3">
        <f t="shared" si="211"/>
        <v>0</v>
      </c>
      <c r="EN276" s="3">
        <f t="shared" si="212"/>
        <v>0</v>
      </c>
      <c r="EO276" s="3">
        <f t="shared" si="213"/>
        <v>0</v>
      </c>
      <c r="EP276" s="3">
        <f t="shared" si="214"/>
        <v>0</v>
      </c>
      <c r="EQ276" s="3">
        <f t="shared" si="215"/>
        <v>0</v>
      </c>
      <c r="ER276" s="3">
        <f t="shared" si="216"/>
        <v>0</v>
      </c>
      <c r="ES276" s="3">
        <f t="shared" si="217"/>
        <v>59.759999999999991</v>
      </c>
      <c r="ET276" s="3">
        <f t="shared" si="218"/>
        <v>0</v>
      </c>
      <c r="EU276" s="3">
        <f t="shared" si="219"/>
        <v>1.7130000000000001</v>
      </c>
      <c r="EV276" s="3">
        <f t="shared" si="220"/>
        <v>4.7010000000000005</v>
      </c>
      <c r="EW276" s="3">
        <f t="shared" si="221"/>
        <v>0</v>
      </c>
      <c r="EX276" s="3">
        <f t="shared" si="222"/>
        <v>0</v>
      </c>
      <c r="EY276" s="3">
        <f t="shared" si="223"/>
        <v>0</v>
      </c>
      <c r="EZ276" s="3">
        <f t="shared" si="224"/>
        <v>0</v>
      </c>
      <c r="FA276" s="3">
        <f t="shared" si="225"/>
        <v>0</v>
      </c>
      <c r="FB276" s="3">
        <f t="shared" si="226"/>
        <v>0</v>
      </c>
      <c r="FC276" s="3">
        <f t="shared" si="203"/>
        <v>0</v>
      </c>
      <c r="FD276" s="41">
        <f t="shared" si="227"/>
        <v>0</v>
      </c>
      <c r="FG276" s="3">
        <f t="shared" si="204"/>
        <v>0</v>
      </c>
      <c r="FH276" s="3">
        <f t="shared" si="205"/>
        <v>0</v>
      </c>
      <c r="FI276" s="3">
        <f t="shared" si="228"/>
        <v>0</v>
      </c>
      <c r="FJ276" s="3">
        <f t="shared" si="228"/>
        <v>0</v>
      </c>
      <c r="FK276" s="3">
        <f t="shared" si="236"/>
        <v>0</v>
      </c>
      <c r="FL276" s="3">
        <f t="shared" si="236"/>
        <v>0</v>
      </c>
      <c r="FM276" s="3">
        <f t="shared" si="236"/>
        <v>0</v>
      </c>
      <c r="FN276" s="3">
        <f t="shared" si="235"/>
        <v>0</v>
      </c>
      <c r="FO276" s="3">
        <f t="shared" si="235"/>
        <v>0</v>
      </c>
      <c r="FP276" s="3">
        <f t="shared" si="235"/>
        <v>0</v>
      </c>
      <c r="FQ276" s="3">
        <f t="shared" si="235"/>
        <v>0</v>
      </c>
      <c r="FR276" s="3">
        <f t="shared" si="229"/>
        <v>0</v>
      </c>
      <c r="FS276" s="3">
        <f t="shared" si="229"/>
        <v>0</v>
      </c>
      <c r="FT276" s="3">
        <f t="shared" si="229"/>
        <v>0</v>
      </c>
      <c r="FU276" s="3">
        <f t="shared" si="230"/>
        <v>0</v>
      </c>
      <c r="FV276" s="3">
        <f t="shared" si="230"/>
        <v>0</v>
      </c>
      <c r="FW276" s="3">
        <f t="shared" si="230"/>
        <v>0</v>
      </c>
      <c r="FX276" s="3">
        <f t="shared" si="231"/>
        <v>0</v>
      </c>
      <c r="FY276" s="3">
        <f t="shared" si="232"/>
        <v>0</v>
      </c>
      <c r="FZ276" s="3">
        <f t="shared" si="233"/>
        <v>0</v>
      </c>
      <c r="GA276" s="3">
        <f t="shared" si="234"/>
        <v>0</v>
      </c>
      <c r="GB276" s="41" t="s">
        <v>0</v>
      </c>
      <c r="GC276" s="41">
        <f t="shared" si="206"/>
        <v>33.199999999999996</v>
      </c>
      <c r="GD276" s="41">
        <f t="shared" si="207"/>
        <v>0.18</v>
      </c>
      <c r="GE276" s="41">
        <f t="shared" si="191"/>
        <v>5.9759999999999991</v>
      </c>
      <c r="GI276" s="41" t="s">
        <v>0</v>
      </c>
    </row>
    <row r="277" spans="1:191" x14ac:dyDescent="0.55000000000000004">
      <c r="A277" s="41" t="s">
        <v>1374</v>
      </c>
      <c r="B277" s="41" t="s">
        <v>504</v>
      </c>
      <c r="C277" s="41" t="s">
        <v>61</v>
      </c>
      <c r="D277" s="25" t="s">
        <v>62</v>
      </c>
      <c r="E277" s="41" t="s">
        <v>1790</v>
      </c>
      <c r="F277" s="45">
        <v>1</v>
      </c>
      <c r="G277" s="25" t="s">
        <v>67</v>
      </c>
      <c r="H277" s="41">
        <v>1.5946799999999997E-2</v>
      </c>
      <c r="I277" s="41">
        <v>3.54299E-2</v>
      </c>
      <c r="J277" s="41">
        <v>5.7645000000000005E-3</v>
      </c>
      <c r="K277" s="41">
        <v>2.9873999999999999E-3</v>
      </c>
      <c r="L277" s="41">
        <v>2.3729300000000002E-2</v>
      </c>
      <c r="M277" s="41" t="s">
        <v>548</v>
      </c>
      <c r="N277" s="41" t="s">
        <v>549</v>
      </c>
      <c r="O277" s="41" t="s">
        <v>1878</v>
      </c>
      <c r="P277" s="41" t="s">
        <v>1977</v>
      </c>
      <c r="S277" s="4">
        <f>9.568+9.581+3.174</f>
        <v>22.323</v>
      </c>
      <c r="T277" s="4">
        <f>(0.08*9.568+0.06*9.581+0.05*3.174)/S277</f>
        <v>6.715047260672849E-2</v>
      </c>
      <c r="U277" s="4">
        <f>(0.219*9.568+0.172*9.581+0.07*3.174)/S277</f>
        <v>0.17764207319804681</v>
      </c>
      <c r="AB277" s="4">
        <f>(0.09*9.568+0.06*9.581+0.05*3.174)/S277</f>
        <v>7.143663486090579E-2</v>
      </c>
      <c r="AC277" s="41">
        <v>6.0000000000000001E-3</v>
      </c>
      <c r="AD277" s="4">
        <f>(0.252*9.568+0.214*9.581+0.134*3.174)/S277</f>
        <v>0.21891260135286478</v>
      </c>
      <c r="AE277" s="4">
        <f>(2.9*9.568+2.2*9.581+1.38*3.174)/S277</f>
        <v>2.3834395018590691</v>
      </c>
      <c r="AO277" s="7">
        <f>18.759+26.589+1.91+3.399</f>
        <v>50.656999999999996</v>
      </c>
      <c r="AP277" s="82">
        <f>(0.08*18.759+0.05*26.589+0.06*1.91+0.03*3.399)/AO277</f>
        <v>6.0144501253528632E-2</v>
      </c>
      <c r="AQ277" s="82">
        <f>(0.233*18.759+0.109*26.589+0.098*1.91+0.08*3.399)/AO277</f>
        <v>0.15255834336814261</v>
      </c>
      <c r="AR277" s="7"/>
      <c r="AS277" s="7"/>
      <c r="AT277" s="7"/>
      <c r="AU277" s="7"/>
      <c r="AV277" s="7"/>
      <c r="AW277" s="7"/>
      <c r="AX277" s="82">
        <f>(0.1*18.759+0.05*26.589+0.07*1.91+0.06*3.399)/AO277</f>
        <v>6.994077817478335E-2</v>
      </c>
      <c r="AY277" s="7">
        <v>6.0000000000000001E-3</v>
      </c>
      <c r="AZ277" s="82">
        <f>(2.97*18.759+1.56*26.589+1.32*1.91+0.97*3.399)/AO277</f>
        <v>2.033505734646742</v>
      </c>
      <c r="BA277" s="82">
        <f>(0.256*18.759+0.193*26.589+0.155*1.91+0.12*3.399)/AO277</f>
        <v>0.20999883530410407</v>
      </c>
      <c r="BB277" s="7"/>
      <c r="BC277" s="7"/>
      <c r="BD277" s="7"/>
      <c r="BE277" s="7"/>
      <c r="BF277" s="7"/>
      <c r="BG277" s="7"/>
      <c r="BK277" s="41">
        <v>8.2349999999999994</v>
      </c>
      <c r="BL277" s="7">
        <v>6.6000000000000003E-2</v>
      </c>
      <c r="BM277" s="7">
        <v>0.14599999999999999</v>
      </c>
      <c r="BN277" s="7"/>
      <c r="BO277" s="7"/>
      <c r="BP277" s="7"/>
      <c r="BQ277" s="7"/>
      <c r="BR277" s="7"/>
      <c r="BS277" s="7"/>
      <c r="BT277" s="7">
        <v>7.0000000000000007E-2</v>
      </c>
      <c r="BU277" s="7">
        <v>6.0000000000000001E-3</v>
      </c>
      <c r="BV277" s="7">
        <v>0.216</v>
      </c>
      <c r="BW277" s="7">
        <v>2.2200000000000002</v>
      </c>
      <c r="BX277" s="7"/>
      <c r="BY277" s="7"/>
      <c r="BZ277" s="7"/>
      <c r="CA277" s="7"/>
      <c r="CB277" s="7"/>
      <c r="CC277" s="7"/>
      <c r="CD277" s="7"/>
      <c r="CG277" s="41">
        <v>4.9790000000000001</v>
      </c>
      <c r="CH277" s="41">
        <v>0.05</v>
      </c>
      <c r="CI277" s="41">
        <v>0.14499999999999999</v>
      </c>
      <c r="CP277" s="41">
        <v>0.06</v>
      </c>
      <c r="CQ277" s="41">
        <v>6.0000000000000001E-3</v>
      </c>
      <c r="CR277" s="41">
        <v>0.20799999999999999</v>
      </c>
      <c r="CS277" s="41">
        <v>2.0299999999999998</v>
      </c>
      <c r="DC277" s="41">
        <v>33.899000000000001</v>
      </c>
      <c r="DD277" s="41">
        <v>0.06</v>
      </c>
      <c r="DE277" s="1">
        <v>0.18</v>
      </c>
      <c r="DL277" s="41">
        <v>7.0000000000000007E-2</v>
      </c>
      <c r="DM277" s="41">
        <v>6.0000000000000001E-3</v>
      </c>
      <c r="DN277" s="41">
        <v>0.20799999999999999</v>
      </c>
      <c r="DO277" s="41">
        <v>2.35</v>
      </c>
      <c r="DY277" s="7" t="s">
        <v>1880</v>
      </c>
      <c r="DZ277" s="7">
        <f t="shared" si="201"/>
        <v>7.0357938804408063E-2</v>
      </c>
      <c r="EA277" s="41" t="s">
        <v>98</v>
      </c>
      <c r="EB277" s="41" t="s">
        <v>0</v>
      </c>
      <c r="EC277" s="41">
        <f t="shared" si="193"/>
        <v>1.5946799999999997E-2</v>
      </c>
      <c r="ED277" s="41">
        <f t="shared" si="194"/>
        <v>3.54299E-2</v>
      </c>
      <c r="EE277" s="41">
        <f t="shared" si="195"/>
        <v>5.7645000000000005E-3</v>
      </c>
      <c r="EF277" s="41">
        <f t="shared" si="196"/>
        <v>2.9873999999999999E-3</v>
      </c>
      <c r="EG277" s="41">
        <f t="shared" si="197"/>
        <v>2.3729300000000002E-2</v>
      </c>
      <c r="EI277" s="5">
        <f t="shared" si="208"/>
        <v>96.19439379393927</v>
      </c>
      <c r="EJ277" s="3">
        <f t="shared" si="202"/>
        <v>7812.4276919747763</v>
      </c>
      <c r="EK277" s="3">
        <f t="shared" si="209"/>
        <v>50.892499999999998</v>
      </c>
      <c r="EL277" s="3">
        <f t="shared" si="210"/>
        <v>12.895962000000001</v>
      </c>
      <c r="EM277" s="3">
        <f t="shared" si="211"/>
        <v>0</v>
      </c>
      <c r="EN277" s="3">
        <f t="shared" si="212"/>
        <v>0</v>
      </c>
      <c r="EO277" s="3">
        <f t="shared" si="213"/>
        <v>0</v>
      </c>
      <c r="EP277" s="3">
        <f t="shared" si="214"/>
        <v>0</v>
      </c>
      <c r="EQ277" s="3">
        <f t="shared" si="215"/>
        <v>0</v>
      </c>
      <c r="ER277" s="3">
        <f t="shared" si="216"/>
        <v>0</v>
      </c>
      <c r="ES277" s="3">
        <f t="shared" si="217"/>
        <v>57.141199999999998</v>
      </c>
      <c r="ET277" s="3">
        <f t="shared" si="218"/>
        <v>4.8729000000000005</v>
      </c>
      <c r="EU277" s="3">
        <f t="shared" si="219"/>
        <v>109.67684600000001</v>
      </c>
      <c r="EV277" s="3">
        <f t="shared" si="220"/>
        <v>82.125130999999996</v>
      </c>
      <c r="EW277" s="3">
        <f t="shared" si="221"/>
        <v>0</v>
      </c>
      <c r="EX277" s="3">
        <f t="shared" si="222"/>
        <v>0</v>
      </c>
      <c r="EY277" s="3">
        <f t="shared" si="223"/>
        <v>0</v>
      </c>
      <c r="EZ277" s="3">
        <f t="shared" si="224"/>
        <v>0</v>
      </c>
      <c r="FA277" s="3">
        <f t="shared" si="225"/>
        <v>0</v>
      </c>
      <c r="FB277" s="3">
        <f t="shared" si="226"/>
        <v>0</v>
      </c>
      <c r="FC277" s="3">
        <f t="shared" si="203"/>
        <v>0</v>
      </c>
      <c r="FD277" s="41">
        <f t="shared" si="227"/>
        <v>0</v>
      </c>
      <c r="FF277" s="5">
        <f>FG277/(CG277+DC277)</f>
        <v>107.2325817790329</v>
      </c>
      <c r="FG277" s="3">
        <f t="shared" si="204"/>
        <v>4168.988314405241</v>
      </c>
      <c r="FH277" s="3">
        <f t="shared" si="205"/>
        <v>22.828899999999997</v>
      </c>
      <c r="FI277" s="3">
        <f t="shared" si="228"/>
        <v>6.8237750000000004</v>
      </c>
      <c r="FJ277" s="3">
        <f t="shared" si="228"/>
        <v>0</v>
      </c>
      <c r="FK277" s="3">
        <f t="shared" si="236"/>
        <v>0</v>
      </c>
      <c r="FL277" s="3">
        <f t="shared" si="236"/>
        <v>0</v>
      </c>
      <c r="FM277" s="3">
        <f t="shared" si="236"/>
        <v>0</v>
      </c>
      <c r="FN277" s="3">
        <f t="shared" si="235"/>
        <v>0</v>
      </c>
      <c r="FO277" s="3">
        <f t="shared" si="235"/>
        <v>0</v>
      </c>
      <c r="FP277" s="3">
        <f t="shared" si="235"/>
        <v>26.716699999999999</v>
      </c>
      <c r="FQ277" s="3">
        <f t="shared" si="235"/>
        <v>2.3326800000000003</v>
      </c>
      <c r="FR277" s="3">
        <f t="shared" si="229"/>
        <v>8.0866240000000005</v>
      </c>
      <c r="FS277" s="3">
        <f t="shared" si="229"/>
        <v>89.770020000000002</v>
      </c>
      <c r="FT277" s="3">
        <f t="shared" si="229"/>
        <v>0</v>
      </c>
      <c r="FU277" s="3">
        <f t="shared" si="230"/>
        <v>0</v>
      </c>
      <c r="FV277" s="3">
        <f t="shared" si="230"/>
        <v>0</v>
      </c>
      <c r="FW277" s="3">
        <f t="shared" si="230"/>
        <v>0</v>
      </c>
      <c r="FX277" s="3">
        <f t="shared" si="231"/>
        <v>0</v>
      </c>
      <c r="FY277" s="3">
        <f t="shared" si="232"/>
        <v>0</v>
      </c>
      <c r="FZ277" s="3">
        <f t="shared" si="233"/>
        <v>0</v>
      </c>
      <c r="GA277" s="3">
        <f t="shared" si="234"/>
        <v>0</v>
      </c>
      <c r="GB277" s="41" t="s">
        <v>0</v>
      </c>
      <c r="GC277" s="41">
        <f t="shared" si="206"/>
        <v>81.214999999999989</v>
      </c>
      <c r="GD277" s="41">
        <f t="shared" si="207"/>
        <v>7.0357938804408063E-2</v>
      </c>
      <c r="GE277" s="41">
        <f t="shared" si="191"/>
        <v>5.7141200000000003</v>
      </c>
      <c r="GF277" s="41">
        <f>CG277+DC277</f>
        <v>38.878</v>
      </c>
      <c r="GG277" s="4">
        <f>(CG277*CP277+DC277*DL277)/GF277</f>
        <v>6.8719327125880969E-2</v>
      </c>
      <c r="GH277" s="41">
        <f>GF277*GG277</f>
        <v>2.6716700000000002</v>
      </c>
      <c r="GI277" s="41" t="s">
        <v>0</v>
      </c>
    </row>
    <row r="278" spans="1:191" x14ac:dyDescent="0.55000000000000004">
      <c r="A278" s="41" t="s">
        <v>1375</v>
      </c>
      <c r="B278" s="41" t="s">
        <v>504</v>
      </c>
      <c r="C278" s="41" t="s">
        <v>65</v>
      </c>
      <c r="D278" s="25" t="s">
        <v>62</v>
      </c>
      <c r="E278" s="41" t="s">
        <v>1790</v>
      </c>
      <c r="F278" s="41">
        <v>0</v>
      </c>
      <c r="G278" s="25" t="s">
        <v>67</v>
      </c>
      <c r="H278" s="41">
        <v>0</v>
      </c>
      <c r="I278" s="41">
        <v>5.0283399999999992E-2</v>
      </c>
      <c r="J278" s="41">
        <v>3.5232000000000002E-3</v>
      </c>
      <c r="K278" s="41">
        <v>0</v>
      </c>
      <c r="L278" s="41">
        <v>3.9032399999999995E-2</v>
      </c>
      <c r="M278" s="41" t="s">
        <v>604</v>
      </c>
      <c r="N278" s="41" t="s">
        <v>605</v>
      </c>
      <c r="O278" s="41" t="s">
        <v>1878</v>
      </c>
      <c r="P278" s="41" t="s">
        <v>1919</v>
      </c>
      <c r="Q278" s="41" t="s">
        <v>1978</v>
      </c>
      <c r="S278" s="41">
        <v>0</v>
      </c>
      <c r="AO278" s="7">
        <f>12.43+1.832</f>
        <v>14.262</v>
      </c>
      <c r="AP278" s="82">
        <f>(0.37*12.43+0.41*1.832)/AO278</f>
        <v>0.37513812929462909</v>
      </c>
      <c r="AQ278" s="82">
        <f>(0.199*12.43+0.218*1.832)/AO278</f>
        <v>0.20144061141494882</v>
      </c>
      <c r="AR278" s="7"/>
      <c r="AS278" s="7"/>
      <c r="AT278" s="7"/>
      <c r="AU278" s="7"/>
      <c r="AV278" s="7"/>
      <c r="AW278" s="7"/>
      <c r="AX278" s="82">
        <f>(0.35*12.43+0.37*1.832)/AO278</f>
        <v>0.35256906464731447</v>
      </c>
      <c r="AY278" s="82">
        <f>(0.02*12.43+0.03*1.832)/AO278</f>
        <v>2.1284532323657269E-2</v>
      </c>
      <c r="AZ278" s="82">
        <f>(0.351*12.43+0.361*1.832)/AO278</f>
        <v>0.3522845323236572</v>
      </c>
      <c r="BA278" s="82">
        <f>(0.386*12.43+0.387*1.832)/AO278</f>
        <v>0.38612845323236572</v>
      </c>
      <c r="BB278" s="7"/>
      <c r="BC278" s="7"/>
      <c r="BD278" s="7"/>
      <c r="BE278" s="7"/>
      <c r="BF278" s="7"/>
      <c r="BG278" s="7"/>
      <c r="BK278" s="41">
        <f>0.25+0.736</f>
        <v>0.98599999999999999</v>
      </c>
      <c r="BL278" s="82">
        <f>(0.26*0.25+0.39*0.736)/BK278</f>
        <v>0.35703853955375259</v>
      </c>
      <c r="BM278" s="82">
        <f>(0.132*0.25+0.18*0.736)/BK278</f>
        <v>0.16782961460446247</v>
      </c>
      <c r="BN278" s="7"/>
      <c r="BO278" s="7"/>
      <c r="BP278" s="7"/>
      <c r="BQ278" s="7"/>
      <c r="BR278" s="7"/>
      <c r="BS278" s="7"/>
      <c r="BT278" s="82">
        <f>(0.32*0.25+0.37*0.736)/BK278</f>
        <v>0.35732251521298175</v>
      </c>
      <c r="BU278" s="82">
        <f>(0.02*0.25+0.03*0.736)/BK278</f>
        <v>2.7464503042596348E-2</v>
      </c>
      <c r="BV278" s="82">
        <f>(0.234*0.25+0.316*0.736)/BK278</f>
        <v>0.29520892494929007</v>
      </c>
      <c r="BW278" s="82">
        <f>(0.222*0.25+0.333*0.736)/BK278</f>
        <v>0.30485598377281947</v>
      </c>
      <c r="BX278" s="7"/>
      <c r="BY278" s="7"/>
      <c r="BZ278" s="7"/>
      <c r="CA278" s="7"/>
      <c r="CB278" s="7"/>
      <c r="CC278" s="7"/>
      <c r="CD278" s="7"/>
      <c r="CG278" s="41">
        <v>0</v>
      </c>
      <c r="DC278" s="41">
        <v>11.827999999999999</v>
      </c>
      <c r="DD278" s="41">
        <v>0.35</v>
      </c>
      <c r="DE278" s="41">
        <v>0.18</v>
      </c>
      <c r="DL278" s="41">
        <v>0.33</v>
      </c>
      <c r="DM278" s="41">
        <v>0.02</v>
      </c>
      <c r="DN278" s="41">
        <v>0.33</v>
      </c>
      <c r="DO278" s="41">
        <v>0.36</v>
      </c>
      <c r="DY278" s="7" t="s">
        <v>1880</v>
      </c>
      <c r="DZ278" s="7">
        <f t="shared" si="201"/>
        <v>0.35287644281217201</v>
      </c>
      <c r="EA278" s="41" t="s">
        <v>91</v>
      </c>
      <c r="EB278" s="41" t="s">
        <v>0</v>
      </c>
      <c r="EC278" s="41">
        <f t="shared" si="193"/>
        <v>0</v>
      </c>
      <c r="ED278" s="41">
        <f t="shared" si="194"/>
        <v>5.0283399999999992E-2</v>
      </c>
      <c r="EE278" s="41">
        <f t="shared" si="195"/>
        <v>3.5232000000000002E-3</v>
      </c>
      <c r="EF278" s="41">
        <f t="shared" si="196"/>
        <v>0</v>
      </c>
      <c r="EG278" s="41">
        <f t="shared" si="197"/>
        <v>3.9032399999999995E-2</v>
      </c>
      <c r="EI278" s="5">
        <f t="shared" si="208"/>
        <v>117.16336884858173</v>
      </c>
      <c r="EJ278" s="3">
        <f t="shared" si="202"/>
        <v>1786.5070482031742</v>
      </c>
      <c r="EK278" s="3">
        <f t="shared" si="209"/>
        <v>57.022600000000004</v>
      </c>
      <c r="EL278" s="3">
        <f t="shared" si="210"/>
        <v>3.0384260000000003</v>
      </c>
      <c r="EM278" s="3">
        <f t="shared" si="211"/>
        <v>0</v>
      </c>
      <c r="EN278" s="3">
        <f t="shared" si="212"/>
        <v>0</v>
      </c>
      <c r="EO278" s="3">
        <f t="shared" si="213"/>
        <v>0</v>
      </c>
      <c r="EP278" s="3">
        <f t="shared" si="214"/>
        <v>0</v>
      </c>
      <c r="EQ278" s="3">
        <f t="shared" si="215"/>
        <v>0</v>
      </c>
      <c r="ER278" s="3">
        <f t="shared" si="216"/>
        <v>0</v>
      </c>
      <c r="ES278" s="3">
        <f t="shared" si="217"/>
        <v>53.806599999999989</v>
      </c>
      <c r="ET278" s="3">
        <f t="shared" si="218"/>
        <v>3.3064</v>
      </c>
      <c r="EU278" s="3">
        <f t="shared" si="219"/>
        <v>5.3153579999999998</v>
      </c>
      <c r="EV278" s="3">
        <f t="shared" si="220"/>
        <v>5.8075520000000003</v>
      </c>
      <c r="EW278" s="3">
        <f t="shared" si="221"/>
        <v>0</v>
      </c>
      <c r="EX278" s="3">
        <f t="shared" si="222"/>
        <v>0</v>
      </c>
      <c r="EY278" s="3">
        <f t="shared" si="223"/>
        <v>0</v>
      </c>
      <c r="EZ278" s="3">
        <f t="shared" si="224"/>
        <v>0</v>
      </c>
      <c r="FA278" s="3">
        <f t="shared" si="225"/>
        <v>0</v>
      </c>
      <c r="FB278" s="3">
        <f t="shared" si="226"/>
        <v>0</v>
      </c>
      <c r="FC278" s="3">
        <f t="shared" si="203"/>
        <v>0</v>
      </c>
      <c r="FD278" s="41">
        <f t="shared" si="227"/>
        <v>0</v>
      </c>
      <c r="FF278" s="5">
        <f>FG278/(CG278+DC278)</f>
        <v>109.36492478713826</v>
      </c>
      <c r="FG278" s="3">
        <f t="shared" si="204"/>
        <v>1293.5683303822714</v>
      </c>
      <c r="FH278" s="3">
        <f t="shared" si="205"/>
        <v>41.397999999999996</v>
      </c>
      <c r="FI278" s="3">
        <f t="shared" si="228"/>
        <v>2.1290399999999998</v>
      </c>
      <c r="FJ278" s="3">
        <f t="shared" si="228"/>
        <v>0</v>
      </c>
      <c r="FK278" s="3">
        <f t="shared" si="236"/>
        <v>0</v>
      </c>
      <c r="FL278" s="3">
        <f t="shared" si="236"/>
        <v>0</v>
      </c>
      <c r="FM278" s="3">
        <f t="shared" si="236"/>
        <v>0</v>
      </c>
      <c r="FN278" s="3">
        <f t="shared" si="235"/>
        <v>0</v>
      </c>
      <c r="FO278" s="3">
        <f t="shared" si="235"/>
        <v>0</v>
      </c>
      <c r="FP278" s="3">
        <f t="shared" si="235"/>
        <v>39.032399999999996</v>
      </c>
      <c r="FQ278" s="3">
        <f t="shared" si="235"/>
        <v>2.3656000000000001</v>
      </c>
      <c r="FR278" s="3">
        <f t="shared" si="229"/>
        <v>3.9032399999999998</v>
      </c>
      <c r="FS278" s="3">
        <f t="shared" si="229"/>
        <v>4.2580799999999996</v>
      </c>
      <c r="FT278" s="3">
        <f t="shared" si="229"/>
        <v>0</v>
      </c>
      <c r="FU278" s="3">
        <f t="shared" si="230"/>
        <v>0</v>
      </c>
      <c r="FV278" s="3">
        <f t="shared" si="230"/>
        <v>0</v>
      </c>
      <c r="FW278" s="3">
        <f t="shared" si="230"/>
        <v>0</v>
      </c>
      <c r="FX278" s="3">
        <f t="shared" si="231"/>
        <v>0</v>
      </c>
      <c r="FY278" s="3">
        <f t="shared" si="232"/>
        <v>0</v>
      </c>
      <c r="FZ278" s="3">
        <f t="shared" si="233"/>
        <v>0</v>
      </c>
      <c r="GA278" s="3">
        <f t="shared" si="234"/>
        <v>0</v>
      </c>
      <c r="GB278" s="41" t="s">
        <v>0</v>
      </c>
      <c r="GC278" s="41">
        <f t="shared" si="206"/>
        <v>15.248000000000001</v>
      </c>
      <c r="GD278" s="41">
        <f t="shared" si="207"/>
        <v>0.35287644281217201</v>
      </c>
      <c r="GE278" s="41">
        <f t="shared" si="191"/>
        <v>5.3806599999999989</v>
      </c>
      <c r="GF278" s="41">
        <f>CG278+DC278</f>
        <v>11.827999999999999</v>
      </c>
      <c r="GG278" s="4">
        <f>(CG278*CP278+DC278*DL278)/GF278</f>
        <v>0.33</v>
      </c>
      <c r="GH278" s="41">
        <f>GF278*GG278</f>
        <v>3.9032399999999998</v>
      </c>
      <c r="GI278" s="41" t="s">
        <v>0</v>
      </c>
    </row>
    <row r="279" spans="1:191" x14ac:dyDescent="0.55000000000000004">
      <c r="A279" s="41" t="s">
        <v>1376</v>
      </c>
      <c r="B279" s="41" t="s">
        <v>504</v>
      </c>
      <c r="C279" s="41" t="s">
        <v>65</v>
      </c>
      <c r="D279" s="25" t="s">
        <v>62</v>
      </c>
      <c r="E279" s="41" t="s">
        <v>1790</v>
      </c>
      <c r="F279" s="41">
        <v>0</v>
      </c>
      <c r="G279" s="25" t="s">
        <v>67</v>
      </c>
      <c r="H279" s="41">
        <v>1.5120000000000001E-3</v>
      </c>
      <c r="I279" s="41">
        <v>4.7946000000000003E-2</v>
      </c>
      <c r="J279" s="41">
        <v>1.024E-3</v>
      </c>
      <c r="K279" s="41">
        <v>0</v>
      </c>
      <c r="L279" s="41">
        <v>0</v>
      </c>
      <c r="M279" s="41" t="s">
        <v>619</v>
      </c>
      <c r="N279" s="41" t="s">
        <v>620</v>
      </c>
      <c r="O279" s="41" t="s">
        <v>1878</v>
      </c>
      <c r="P279" s="41" t="s">
        <v>1970</v>
      </c>
      <c r="Q279" s="41" t="s">
        <v>1971</v>
      </c>
      <c r="S279" s="41">
        <v>0.42</v>
      </c>
      <c r="T279" s="41">
        <v>4.26</v>
      </c>
      <c r="U279" s="41">
        <v>0.69</v>
      </c>
      <c r="AB279" s="41">
        <v>0.36</v>
      </c>
      <c r="AD279" s="4">
        <f>0.4*3.43</f>
        <v>1.3720000000000001</v>
      </c>
      <c r="AE279" s="4">
        <f>0.6*3.43</f>
        <v>2.0579999999999998</v>
      </c>
      <c r="AO279" s="82">
        <f>6.06+0.64</f>
        <v>6.6999999999999993</v>
      </c>
      <c r="AP279" s="82">
        <f>(0.21*6.06+4.51*0.64)/AO279</f>
        <v>0.62074626865671645</v>
      </c>
      <c r="AQ279" s="82">
        <f>(0*6.06+0.75*0.64)/AO279</f>
        <v>7.1641791044776124E-2</v>
      </c>
      <c r="AR279" s="7"/>
      <c r="AS279" s="7"/>
      <c r="AT279" s="7"/>
      <c r="AU279" s="7"/>
      <c r="AV279" s="7"/>
      <c r="AW279" s="7"/>
      <c r="AX279" s="82">
        <f>(0.75*6.06+0.39*0.64)/AO279</f>
        <v>0.7156119402985075</v>
      </c>
      <c r="AY279" s="7"/>
      <c r="AZ279" s="82">
        <f>0.4*((0*6.06+3.44*0.64)/(6.06+0.64))</f>
        <v>0.13143880597014929</v>
      </c>
      <c r="BA279" s="82">
        <f>0.6*((0*6.06+3.44*0.64)/(6.06+0.64))</f>
        <v>0.1971582089552239</v>
      </c>
      <c r="BB279" s="7"/>
      <c r="BC279" s="7"/>
      <c r="BD279" s="7"/>
      <c r="BE279" s="7"/>
      <c r="BF279" s="7"/>
      <c r="BG279" s="7"/>
      <c r="BK279" s="41">
        <v>0.32</v>
      </c>
      <c r="BL279" s="7">
        <v>3.44</v>
      </c>
      <c r="BM279" s="7">
        <v>0.52</v>
      </c>
      <c r="BN279" s="7"/>
      <c r="BO279" s="7"/>
      <c r="BP279" s="7"/>
      <c r="BQ279" s="7"/>
      <c r="BR279" s="7"/>
      <c r="BS279" s="7"/>
      <c r="BT279" s="7">
        <v>0.32</v>
      </c>
      <c r="BU279" s="7"/>
      <c r="BV279" s="82">
        <f>0.4*2.78</f>
        <v>1.1119999999999999</v>
      </c>
      <c r="BW279" s="82">
        <f>0.6*2.78</f>
        <v>1.6679999999999999</v>
      </c>
      <c r="BX279" s="7"/>
      <c r="BY279" s="7"/>
      <c r="BZ279" s="7"/>
      <c r="CA279" s="7"/>
      <c r="CB279" s="7"/>
      <c r="CC279" s="7"/>
      <c r="CD279" s="7"/>
      <c r="CG279" s="41">
        <v>0</v>
      </c>
      <c r="DC279" s="41">
        <v>0</v>
      </c>
      <c r="DY279" s="7" t="s">
        <v>1880</v>
      </c>
      <c r="DZ279" s="7">
        <f t="shared" si="201"/>
        <v>0.67852150537634415</v>
      </c>
      <c r="EA279" s="41" t="s">
        <v>621</v>
      </c>
      <c r="EB279" s="41" t="s">
        <v>0</v>
      </c>
      <c r="EC279" s="41">
        <f t="shared" si="193"/>
        <v>1.5120000000000001E-3</v>
      </c>
      <c r="ED279" s="41">
        <f t="shared" si="194"/>
        <v>4.7946000000000003E-2</v>
      </c>
      <c r="EE279" s="41">
        <f t="shared" si="195"/>
        <v>1.024E-3</v>
      </c>
      <c r="EF279" s="41">
        <f t="shared" si="196"/>
        <v>0</v>
      </c>
      <c r="EG279" s="41">
        <f t="shared" si="197"/>
        <v>0</v>
      </c>
      <c r="EI279" s="5">
        <f t="shared" si="208"/>
        <v>175.04909283539055</v>
      </c>
      <c r="EJ279" s="3">
        <f t="shared" si="202"/>
        <v>1302.3652506953056</v>
      </c>
      <c r="EK279" s="3">
        <f t="shared" si="209"/>
        <v>70.489999999999995</v>
      </c>
      <c r="EL279" s="3">
        <f t="shared" si="210"/>
        <v>0.93619999999999992</v>
      </c>
      <c r="EM279" s="3">
        <f t="shared" si="211"/>
        <v>0</v>
      </c>
      <c r="EN279" s="3">
        <f t="shared" si="212"/>
        <v>0</v>
      </c>
      <c r="EO279" s="3">
        <f t="shared" si="213"/>
        <v>0</v>
      </c>
      <c r="EP279" s="3">
        <f t="shared" si="214"/>
        <v>0</v>
      </c>
      <c r="EQ279" s="3">
        <f t="shared" si="215"/>
        <v>0</v>
      </c>
      <c r="ER279" s="3">
        <f t="shared" si="216"/>
        <v>0</v>
      </c>
      <c r="ES279" s="3">
        <f t="shared" si="217"/>
        <v>50.482000000000006</v>
      </c>
      <c r="ET279" s="3">
        <f t="shared" si="218"/>
        <v>0</v>
      </c>
      <c r="EU279" s="3">
        <f t="shared" si="219"/>
        <v>1.8127199999999999</v>
      </c>
      <c r="EV279" s="3">
        <f t="shared" si="220"/>
        <v>2.7190799999999999</v>
      </c>
      <c r="EW279" s="3">
        <f t="shared" si="221"/>
        <v>0</v>
      </c>
      <c r="EX279" s="3">
        <f t="shared" si="222"/>
        <v>0</v>
      </c>
      <c r="EY279" s="3">
        <f t="shared" si="223"/>
        <v>0</v>
      </c>
      <c r="EZ279" s="3">
        <f t="shared" si="224"/>
        <v>0</v>
      </c>
      <c r="FA279" s="3">
        <f t="shared" si="225"/>
        <v>0</v>
      </c>
      <c r="FB279" s="3">
        <f t="shared" si="226"/>
        <v>0</v>
      </c>
      <c r="FC279" s="3">
        <f t="shared" si="203"/>
        <v>0</v>
      </c>
      <c r="FD279" s="41">
        <f t="shared" si="227"/>
        <v>0</v>
      </c>
      <c r="FG279" s="3">
        <f t="shared" si="204"/>
        <v>0</v>
      </c>
      <c r="FH279" s="3">
        <f t="shared" si="205"/>
        <v>0</v>
      </c>
      <c r="FI279" s="3">
        <f t="shared" si="228"/>
        <v>0</v>
      </c>
      <c r="FJ279" s="3">
        <f t="shared" si="228"/>
        <v>0</v>
      </c>
      <c r="FK279" s="3">
        <f t="shared" si="236"/>
        <v>0</v>
      </c>
      <c r="FL279" s="3">
        <f t="shared" si="236"/>
        <v>0</v>
      </c>
      <c r="FM279" s="3">
        <f t="shared" si="236"/>
        <v>0</v>
      </c>
      <c r="FN279" s="3">
        <f t="shared" si="235"/>
        <v>0</v>
      </c>
      <c r="FO279" s="3">
        <f t="shared" si="235"/>
        <v>0</v>
      </c>
      <c r="FP279" s="3">
        <f t="shared" si="235"/>
        <v>0</v>
      </c>
      <c r="FQ279" s="3">
        <f t="shared" si="235"/>
        <v>0</v>
      </c>
      <c r="FR279" s="3">
        <f t="shared" si="229"/>
        <v>0</v>
      </c>
      <c r="FS279" s="3">
        <f t="shared" si="229"/>
        <v>0</v>
      </c>
      <c r="FT279" s="3">
        <f t="shared" si="229"/>
        <v>0</v>
      </c>
      <c r="FU279" s="3">
        <f t="shared" si="230"/>
        <v>0</v>
      </c>
      <c r="FV279" s="3">
        <f t="shared" si="230"/>
        <v>0</v>
      </c>
      <c r="FW279" s="3">
        <f t="shared" si="230"/>
        <v>0</v>
      </c>
      <c r="FX279" s="3">
        <f t="shared" si="231"/>
        <v>0</v>
      </c>
      <c r="FY279" s="3">
        <f t="shared" si="232"/>
        <v>0</v>
      </c>
      <c r="FZ279" s="3">
        <f t="shared" si="233"/>
        <v>0</v>
      </c>
      <c r="GA279" s="3">
        <f t="shared" si="234"/>
        <v>0</v>
      </c>
      <c r="GB279" s="41" t="s">
        <v>0</v>
      </c>
      <c r="GC279" s="41">
        <f t="shared" si="206"/>
        <v>7.4399999999999995</v>
      </c>
      <c r="GD279" s="41">
        <f t="shared" si="207"/>
        <v>0.67852150537634415</v>
      </c>
      <c r="GE279" s="41">
        <f t="shared" si="191"/>
        <v>5.0482000000000005</v>
      </c>
      <c r="GI279" s="41" t="s">
        <v>0</v>
      </c>
    </row>
    <row r="280" spans="1:191" x14ac:dyDescent="0.55000000000000004">
      <c r="A280" s="41" t="s">
        <v>1377</v>
      </c>
      <c r="B280" s="41" t="s">
        <v>504</v>
      </c>
      <c r="C280" s="41" t="s">
        <v>69</v>
      </c>
      <c r="D280" s="25" t="s">
        <v>62</v>
      </c>
      <c r="E280" s="41" t="s">
        <v>1790</v>
      </c>
      <c r="F280" s="41">
        <v>0</v>
      </c>
      <c r="G280" s="25" t="s">
        <v>67</v>
      </c>
      <c r="H280" s="41">
        <v>0</v>
      </c>
      <c r="I280" s="41">
        <v>0</v>
      </c>
      <c r="J280" s="41">
        <v>4.885472817E-2</v>
      </c>
      <c r="K280" s="41">
        <v>0</v>
      </c>
      <c r="L280" s="41">
        <v>0</v>
      </c>
      <c r="M280" s="41" t="s">
        <v>591</v>
      </c>
      <c r="N280" s="41" t="s">
        <v>592</v>
      </c>
      <c r="O280" s="41" t="s">
        <v>1917</v>
      </c>
      <c r="P280" s="41" t="s">
        <v>1979</v>
      </c>
      <c r="Q280" s="41" t="s">
        <v>1980</v>
      </c>
      <c r="S280" s="41">
        <v>0</v>
      </c>
      <c r="AO280" s="7">
        <v>0</v>
      </c>
      <c r="AP280" s="7"/>
      <c r="AQ280" s="7"/>
      <c r="AR280" s="7"/>
      <c r="AS280" s="7"/>
      <c r="AT280" s="7"/>
      <c r="AU280" s="7"/>
      <c r="AV280" s="7"/>
      <c r="AW280" s="7"/>
      <c r="AX280" s="7"/>
      <c r="AY280" s="7"/>
      <c r="AZ280" s="7"/>
      <c r="BA280" s="7"/>
      <c r="BB280" s="7"/>
      <c r="BC280" s="7"/>
      <c r="BD280" s="7"/>
      <c r="BE280" s="7"/>
      <c r="BF280" s="7"/>
      <c r="BG280" s="7"/>
      <c r="BK280" s="4">
        <v>30.496085000000001</v>
      </c>
      <c r="BL280" s="7"/>
      <c r="BM280" s="7"/>
      <c r="BN280" s="7"/>
      <c r="BO280" s="7"/>
      <c r="BP280" s="7"/>
      <c r="BQ280" s="7"/>
      <c r="BR280" s="7"/>
      <c r="BS280" s="7"/>
      <c r="BT280" s="80">
        <v>0.16020000000000001</v>
      </c>
      <c r="BU280" s="80">
        <v>8.3000000000000001E-3</v>
      </c>
      <c r="BV280" s="7"/>
      <c r="BW280" s="7"/>
      <c r="BX280" s="7"/>
      <c r="BY280" s="7"/>
      <c r="BZ280" s="7"/>
      <c r="CA280" s="7"/>
      <c r="CB280" s="7"/>
      <c r="CC280" s="7"/>
      <c r="CD280" s="7"/>
      <c r="CG280" s="41">
        <v>0</v>
      </c>
      <c r="DC280" s="41">
        <v>0</v>
      </c>
      <c r="DY280" s="7" t="s">
        <v>1880</v>
      </c>
      <c r="DZ280" s="7">
        <f t="shared" si="201"/>
        <v>0.16020000000000001</v>
      </c>
      <c r="EA280" s="41" t="s">
        <v>563</v>
      </c>
      <c r="EB280" s="41" t="s">
        <v>0</v>
      </c>
      <c r="EC280" s="41">
        <f t="shared" si="193"/>
        <v>0</v>
      </c>
      <c r="ED280" s="41">
        <f t="shared" si="194"/>
        <v>0</v>
      </c>
      <c r="EE280" s="41">
        <f t="shared" si="195"/>
        <v>4.885472817E-2</v>
      </c>
      <c r="EF280" s="41">
        <f t="shared" si="196"/>
        <v>0</v>
      </c>
      <c r="EG280" s="41">
        <f t="shared" si="197"/>
        <v>0</v>
      </c>
      <c r="EI280" s="5">
        <f t="shared" si="208"/>
        <v>27.036048491999999</v>
      </c>
      <c r="EJ280" s="3">
        <f t="shared" si="202"/>
        <v>824.49363287615381</v>
      </c>
      <c r="EK280" s="3">
        <f t="shared" si="209"/>
        <v>0</v>
      </c>
      <c r="EL280" s="3">
        <f t="shared" si="210"/>
        <v>0</v>
      </c>
      <c r="EM280" s="3">
        <f t="shared" si="211"/>
        <v>0</v>
      </c>
      <c r="EN280" s="3">
        <f t="shared" si="212"/>
        <v>0</v>
      </c>
      <c r="EO280" s="3">
        <f t="shared" si="213"/>
        <v>0</v>
      </c>
      <c r="EP280" s="3">
        <f t="shared" si="214"/>
        <v>0</v>
      </c>
      <c r="EQ280" s="3">
        <f t="shared" si="215"/>
        <v>0</v>
      </c>
      <c r="ER280" s="3">
        <f t="shared" si="216"/>
        <v>0</v>
      </c>
      <c r="ES280" s="3">
        <f t="shared" si="217"/>
        <v>48.854728170000001</v>
      </c>
      <c r="ET280" s="3">
        <f t="shared" si="218"/>
        <v>2.5311750549999998</v>
      </c>
      <c r="EU280" s="3">
        <f t="shared" si="219"/>
        <v>0</v>
      </c>
      <c r="EV280" s="3">
        <f t="shared" si="220"/>
        <v>0</v>
      </c>
      <c r="EW280" s="3">
        <f t="shared" si="221"/>
        <v>0</v>
      </c>
      <c r="EX280" s="3">
        <f t="shared" si="222"/>
        <v>0</v>
      </c>
      <c r="EY280" s="3">
        <f t="shared" si="223"/>
        <v>0</v>
      </c>
      <c r="EZ280" s="3">
        <f t="shared" si="224"/>
        <v>0</v>
      </c>
      <c r="FA280" s="3">
        <f t="shared" si="225"/>
        <v>0</v>
      </c>
      <c r="FB280" s="3">
        <f t="shared" si="226"/>
        <v>0</v>
      </c>
      <c r="FC280" s="3">
        <f t="shared" si="203"/>
        <v>0</v>
      </c>
      <c r="FD280" s="41">
        <f t="shared" si="227"/>
        <v>0</v>
      </c>
      <c r="FG280" s="3">
        <f t="shared" si="204"/>
        <v>0</v>
      </c>
      <c r="FH280" s="3">
        <f t="shared" si="205"/>
        <v>0</v>
      </c>
      <c r="FI280" s="3">
        <f t="shared" si="228"/>
        <v>0</v>
      </c>
      <c r="FJ280" s="3">
        <f t="shared" si="228"/>
        <v>0</v>
      </c>
      <c r="FK280" s="3">
        <f t="shared" si="236"/>
        <v>0</v>
      </c>
      <c r="FL280" s="3">
        <f t="shared" si="236"/>
        <v>0</v>
      </c>
      <c r="FM280" s="3">
        <f t="shared" si="236"/>
        <v>0</v>
      </c>
      <c r="FN280" s="3">
        <f t="shared" si="235"/>
        <v>0</v>
      </c>
      <c r="FO280" s="3">
        <f t="shared" si="235"/>
        <v>0</v>
      </c>
      <c r="FP280" s="3">
        <f t="shared" si="235"/>
        <v>0</v>
      </c>
      <c r="FQ280" s="3">
        <f t="shared" si="235"/>
        <v>0</v>
      </c>
      <c r="FR280" s="3">
        <f t="shared" si="229"/>
        <v>0</v>
      </c>
      <c r="FS280" s="3">
        <f t="shared" si="229"/>
        <v>0</v>
      </c>
      <c r="FT280" s="3">
        <f t="shared" si="229"/>
        <v>0</v>
      </c>
      <c r="FU280" s="3">
        <f t="shared" si="230"/>
        <v>0</v>
      </c>
      <c r="FV280" s="3">
        <f t="shared" si="230"/>
        <v>0</v>
      </c>
      <c r="FW280" s="3">
        <f t="shared" si="230"/>
        <v>0</v>
      </c>
      <c r="FX280" s="3">
        <f t="shared" si="231"/>
        <v>0</v>
      </c>
      <c r="FY280" s="3">
        <f t="shared" si="232"/>
        <v>0</v>
      </c>
      <c r="FZ280" s="3">
        <f t="shared" si="233"/>
        <v>0</v>
      </c>
      <c r="GA280" s="3">
        <f t="shared" si="234"/>
        <v>0</v>
      </c>
      <c r="GB280" s="41" t="s">
        <v>0</v>
      </c>
      <c r="GC280" s="41">
        <f t="shared" si="206"/>
        <v>30.496085000000001</v>
      </c>
      <c r="GD280" s="41">
        <f t="shared" si="207"/>
        <v>0.16020000000000001</v>
      </c>
      <c r="GE280" s="41">
        <f t="shared" si="191"/>
        <v>4.8854728170000001</v>
      </c>
      <c r="GI280" s="41" t="s">
        <v>0</v>
      </c>
    </row>
    <row r="281" spans="1:191" x14ac:dyDescent="0.55000000000000004">
      <c r="A281" s="41" t="s">
        <v>1378</v>
      </c>
      <c r="B281" s="41" t="s">
        <v>504</v>
      </c>
      <c r="C281" s="41" t="s">
        <v>69</v>
      </c>
      <c r="D281" s="25" t="s">
        <v>62</v>
      </c>
      <c r="E281" s="41" t="s">
        <v>1790</v>
      </c>
      <c r="F281" s="41">
        <v>0</v>
      </c>
      <c r="G281" s="25" t="s">
        <v>67</v>
      </c>
      <c r="H281" s="41">
        <v>0</v>
      </c>
      <c r="I281" s="41">
        <v>3.8475000000000009E-2</v>
      </c>
      <c r="J281" s="41">
        <v>7.6E-3</v>
      </c>
      <c r="K281" s="41">
        <v>0</v>
      </c>
      <c r="L281" s="41">
        <v>0</v>
      </c>
      <c r="M281" s="41" t="s">
        <v>626</v>
      </c>
      <c r="N281" s="41" t="s">
        <v>627</v>
      </c>
      <c r="O281" s="41" t="s">
        <v>1878</v>
      </c>
      <c r="P281" s="41" t="s">
        <v>1970</v>
      </c>
      <c r="Q281" s="41" t="s">
        <v>1971</v>
      </c>
      <c r="S281" s="41">
        <v>0</v>
      </c>
      <c r="AO281" s="7">
        <v>8.5500000000000007</v>
      </c>
      <c r="AP281" s="7">
        <v>0.31</v>
      </c>
      <c r="AQ281" s="7">
        <v>0.03</v>
      </c>
      <c r="AR281" s="7"/>
      <c r="AS281" s="7"/>
      <c r="AT281" s="7"/>
      <c r="AU281" s="7"/>
      <c r="AV281" s="7"/>
      <c r="AW281" s="7"/>
      <c r="AX281" s="7">
        <v>0.45</v>
      </c>
      <c r="AY281" s="7">
        <v>0.01</v>
      </c>
      <c r="AZ281" s="7">
        <v>7.0000000000000007E-2</v>
      </c>
      <c r="BA281" s="7">
        <v>0.02</v>
      </c>
      <c r="BB281" s="7"/>
      <c r="BC281" s="7"/>
      <c r="BD281" s="7"/>
      <c r="BE281" s="7"/>
      <c r="BF281" s="7"/>
      <c r="BG281" s="7"/>
      <c r="BK281" s="5">
        <v>2</v>
      </c>
      <c r="BL281" s="82">
        <v>0.3</v>
      </c>
      <c r="BM281" s="7">
        <v>0.04</v>
      </c>
      <c r="BN281" s="7"/>
      <c r="BO281" s="7"/>
      <c r="BP281" s="7"/>
      <c r="BQ281" s="7"/>
      <c r="BR281" s="7"/>
      <c r="BS281" s="7"/>
      <c r="BT281" s="7">
        <v>0.38</v>
      </c>
      <c r="BU281" s="7">
        <v>0.01</v>
      </c>
      <c r="BV281" s="7">
        <v>0.09</v>
      </c>
      <c r="BW281" s="7">
        <v>0.03</v>
      </c>
      <c r="BX281" s="7"/>
      <c r="BY281" s="7"/>
      <c r="BZ281" s="7"/>
      <c r="CA281" s="7"/>
      <c r="CB281" s="7"/>
      <c r="CC281" s="7"/>
      <c r="CD281" s="7"/>
      <c r="CG281" s="41">
        <v>0</v>
      </c>
      <c r="DC281" s="41">
        <v>0</v>
      </c>
      <c r="DY281" s="7" t="s">
        <v>1880</v>
      </c>
      <c r="DZ281" s="7">
        <f t="shared" si="201"/>
        <v>0.43672985781990525</v>
      </c>
      <c r="EA281" s="41" t="s">
        <v>544</v>
      </c>
      <c r="EB281" s="41" t="s">
        <v>0</v>
      </c>
      <c r="EC281" s="41">
        <f t="shared" si="193"/>
        <v>0</v>
      </c>
      <c r="ED281" s="41">
        <f t="shared" si="194"/>
        <v>3.8475000000000009E-2</v>
      </c>
      <c r="EE281" s="41">
        <f t="shared" si="195"/>
        <v>7.6E-3</v>
      </c>
      <c r="EF281" s="41">
        <f t="shared" si="196"/>
        <v>0</v>
      </c>
      <c r="EG281" s="41">
        <f t="shared" si="197"/>
        <v>0</v>
      </c>
      <c r="EI281" s="5">
        <f t="shared" si="208"/>
        <v>88.768945741424247</v>
      </c>
      <c r="EJ281" s="3">
        <f t="shared" si="202"/>
        <v>936.51237757202591</v>
      </c>
      <c r="EK281" s="3">
        <f t="shared" si="209"/>
        <v>32.505000000000003</v>
      </c>
      <c r="EL281" s="3">
        <f t="shared" si="210"/>
        <v>0.33650000000000002</v>
      </c>
      <c r="EM281" s="3">
        <f t="shared" si="211"/>
        <v>0</v>
      </c>
      <c r="EN281" s="3">
        <f t="shared" si="212"/>
        <v>0</v>
      </c>
      <c r="EO281" s="3">
        <f t="shared" si="213"/>
        <v>0</v>
      </c>
      <c r="EP281" s="3">
        <f t="shared" si="214"/>
        <v>0</v>
      </c>
      <c r="EQ281" s="3">
        <f t="shared" si="215"/>
        <v>0</v>
      </c>
      <c r="ER281" s="3">
        <f t="shared" si="216"/>
        <v>0</v>
      </c>
      <c r="ES281" s="3">
        <f t="shared" si="217"/>
        <v>46.07500000000001</v>
      </c>
      <c r="ET281" s="3">
        <f t="shared" si="218"/>
        <v>1.0550000000000002</v>
      </c>
      <c r="EU281" s="3">
        <f t="shared" si="219"/>
        <v>0.77850000000000019</v>
      </c>
      <c r="EV281" s="3">
        <f t="shared" si="220"/>
        <v>0.23100000000000001</v>
      </c>
      <c r="EW281" s="3">
        <f t="shared" si="221"/>
        <v>0</v>
      </c>
      <c r="EX281" s="3">
        <f t="shared" si="222"/>
        <v>0</v>
      </c>
      <c r="EY281" s="3">
        <f t="shared" si="223"/>
        <v>0</v>
      </c>
      <c r="EZ281" s="3">
        <f t="shared" si="224"/>
        <v>0</v>
      </c>
      <c r="FA281" s="3">
        <f t="shared" si="225"/>
        <v>0</v>
      </c>
      <c r="FB281" s="3">
        <f t="shared" si="226"/>
        <v>0</v>
      </c>
      <c r="FC281" s="3">
        <f t="shared" si="203"/>
        <v>0</v>
      </c>
      <c r="FD281" s="41">
        <f t="shared" si="227"/>
        <v>0</v>
      </c>
      <c r="FG281" s="3">
        <f t="shared" si="204"/>
        <v>0</v>
      </c>
      <c r="FH281" s="3">
        <f t="shared" si="205"/>
        <v>0</v>
      </c>
      <c r="FI281" s="3">
        <f t="shared" si="228"/>
        <v>0</v>
      </c>
      <c r="FJ281" s="3">
        <f t="shared" si="228"/>
        <v>0</v>
      </c>
      <c r="FK281" s="3">
        <f t="shared" si="236"/>
        <v>0</v>
      </c>
      <c r="FL281" s="3">
        <f t="shared" si="236"/>
        <v>0</v>
      </c>
      <c r="FM281" s="3">
        <f t="shared" si="236"/>
        <v>0</v>
      </c>
      <c r="FN281" s="3">
        <f t="shared" si="235"/>
        <v>0</v>
      </c>
      <c r="FO281" s="3">
        <f t="shared" si="235"/>
        <v>0</v>
      </c>
      <c r="FP281" s="3">
        <f t="shared" si="235"/>
        <v>0</v>
      </c>
      <c r="FQ281" s="3">
        <f t="shared" si="235"/>
        <v>0</v>
      </c>
      <c r="FR281" s="3">
        <f t="shared" si="229"/>
        <v>0</v>
      </c>
      <c r="FS281" s="3">
        <f t="shared" si="229"/>
        <v>0</v>
      </c>
      <c r="FT281" s="3">
        <f t="shared" si="229"/>
        <v>0</v>
      </c>
      <c r="FU281" s="3">
        <f t="shared" si="230"/>
        <v>0</v>
      </c>
      <c r="FV281" s="3">
        <f t="shared" si="230"/>
        <v>0</v>
      </c>
      <c r="FW281" s="3">
        <f t="shared" si="230"/>
        <v>0</v>
      </c>
      <c r="FX281" s="3">
        <f t="shared" si="231"/>
        <v>0</v>
      </c>
      <c r="FY281" s="3">
        <f t="shared" si="232"/>
        <v>0</v>
      </c>
      <c r="FZ281" s="3">
        <f t="shared" si="233"/>
        <v>0</v>
      </c>
      <c r="GA281" s="3">
        <f t="shared" si="234"/>
        <v>0</v>
      </c>
      <c r="GB281" s="41" t="s">
        <v>0</v>
      </c>
      <c r="GC281" s="41">
        <f t="shared" si="206"/>
        <v>10.55</v>
      </c>
      <c r="GD281" s="41">
        <f t="shared" si="207"/>
        <v>0.43672985781990525</v>
      </c>
      <c r="GE281" s="41">
        <f t="shared" si="191"/>
        <v>4.6075000000000008</v>
      </c>
      <c r="GI281" s="41" t="s">
        <v>0</v>
      </c>
    </row>
    <row r="282" spans="1:191" x14ac:dyDescent="0.55000000000000004">
      <c r="A282" s="41" t="s">
        <v>1379</v>
      </c>
      <c r="B282" s="41" t="s">
        <v>504</v>
      </c>
      <c r="C282" s="41" t="s">
        <v>69</v>
      </c>
      <c r="D282" s="25" t="s">
        <v>62</v>
      </c>
      <c r="E282" s="41" t="s">
        <v>1790</v>
      </c>
      <c r="F282" s="41">
        <v>0</v>
      </c>
      <c r="G282" s="25" t="s">
        <v>67</v>
      </c>
      <c r="H282" s="41">
        <v>1.8748799999999999E-2</v>
      </c>
      <c r="I282" s="41">
        <v>2.5679999999999994E-2</v>
      </c>
      <c r="J282" s="41">
        <v>1.6283999999999999E-3</v>
      </c>
      <c r="K282" s="41">
        <v>0</v>
      </c>
      <c r="L282" s="41">
        <v>0</v>
      </c>
      <c r="M282" s="41" t="s">
        <v>546</v>
      </c>
      <c r="N282" s="41" t="s">
        <v>547</v>
      </c>
      <c r="O282" s="41" t="s">
        <v>1878</v>
      </c>
      <c r="P282" s="41" t="s">
        <v>1919</v>
      </c>
      <c r="S282" s="41">
        <v>4.4640000000000004</v>
      </c>
      <c r="T282" s="41">
        <v>0.23</v>
      </c>
      <c r="AB282" s="41">
        <v>0.42</v>
      </c>
      <c r="AC282" s="41">
        <v>0.01</v>
      </c>
      <c r="AO282" s="7">
        <v>2.6749999999999998</v>
      </c>
      <c r="AP282" s="82">
        <v>0.5</v>
      </c>
      <c r="AQ282" s="7"/>
      <c r="AR282" s="7"/>
      <c r="AS282" s="7"/>
      <c r="AT282" s="7"/>
      <c r="AU282" s="7"/>
      <c r="AV282" s="7"/>
      <c r="AW282" s="7"/>
      <c r="AX282" s="7">
        <v>0.96</v>
      </c>
      <c r="AY282" s="7">
        <v>0.02</v>
      </c>
      <c r="AZ282" s="7"/>
      <c r="BA282" s="7"/>
      <c r="BB282" s="7"/>
      <c r="BC282" s="7"/>
      <c r="BD282" s="7"/>
      <c r="BE282" s="7"/>
      <c r="BF282" s="7"/>
      <c r="BG282" s="7"/>
      <c r="BK282" s="41">
        <v>0.11799999999999999</v>
      </c>
      <c r="BL282" s="7">
        <v>0.88</v>
      </c>
      <c r="BM282" s="7"/>
      <c r="BN282" s="7"/>
      <c r="BO282" s="7"/>
      <c r="BP282" s="7"/>
      <c r="BQ282" s="7"/>
      <c r="BR282" s="7"/>
      <c r="BS282" s="7"/>
      <c r="BT282" s="7">
        <v>1.38</v>
      </c>
      <c r="BU282" s="7">
        <v>3.0000000000000001E-3</v>
      </c>
      <c r="BV282" s="7"/>
      <c r="BW282" s="7"/>
      <c r="BX282" s="7"/>
      <c r="BY282" s="7"/>
      <c r="BZ282" s="7"/>
      <c r="CA282" s="7"/>
      <c r="CB282" s="7"/>
      <c r="CC282" s="7"/>
      <c r="CD282" s="7"/>
      <c r="CG282" s="41">
        <v>0</v>
      </c>
      <c r="DC282" s="41">
        <v>0</v>
      </c>
      <c r="DY282" s="7" t="s">
        <v>1880</v>
      </c>
      <c r="DZ282" s="7">
        <f t="shared" si="201"/>
        <v>0.63465894997933026</v>
      </c>
      <c r="EA282" s="41" t="s">
        <v>86</v>
      </c>
      <c r="EB282" s="41" t="s">
        <v>0</v>
      </c>
      <c r="EC282" s="41">
        <f t="shared" si="193"/>
        <v>1.8748799999999999E-2</v>
      </c>
      <c r="ED282" s="41">
        <f t="shared" si="194"/>
        <v>2.5679999999999994E-2</v>
      </c>
      <c r="EE282" s="41">
        <f t="shared" si="195"/>
        <v>1.6283999999999999E-3</v>
      </c>
      <c r="EF282" s="41">
        <f t="shared" si="196"/>
        <v>0</v>
      </c>
      <c r="EG282" s="41">
        <f t="shared" si="197"/>
        <v>0</v>
      </c>
      <c r="EI282" s="5">
        <f t="shared" si="208"/>
        <v>115.27850530772494</v>
      </c>
      <c r="EJ282" s="3">
        <f t="shared" si="202"/>
        <v>836.57611301815996</v>
      </c>
      <c r="EK282" s="3">
        <f t="shared" si="209"/>
        <v>24.680599999999998</v>
      </c>
      <c r="EL282" s="3">
        <f t="shared" si="210"/>
        <v>0</v>
      </c>
      <c r="EM282" s="3">
        <f t="shared" si="211"/>
        <v>0</v>
      </c>
      <c r="EN282" s="3">
        <f t="shared" si="212"/>
        <v>0</v>
      </c>
      <c r="EO282" s="3">
        <f t="shared" si="213"/>
        <v>0</v>
      </c>
      <c r="EP282" s="3">
        <f t="shared" si="214"/>
        <v>0</v>
      </c>
      <c r="EQ282" s="3">
        <f t="shared" si="215"/>
        <v>0</v>
      </c>
      <c r="ER282" s="3">
        <f t="shared" si="216"/>
        <v>0</v>
      </c>
      <c r="ES282" s="3">
        <f t="shared" si="217"/>
        <v>46.057200000000002</v>
      </c>
      <c r="ET282" s="3">
        <f t="shared" si="218"/>
        <v>0.98494000000000004</v>
      </c>
      <c r="EU282" s="3">
        <f t="shared" si="219"/>
        <v>0</v>
      </c>
      <c r="EV282" s="3">
        <f t="shared" si="220"/>
        <v>0</v>
      </c>
      <c r="EW282" s="3">
        <f t="shared" si="221"/>
        <v>0</v>
      </c>
      <c r="EX282" s="3">
        <f t="shared" si="222"/>
        <v>0</v>
      </c>
      <c r="EY282" s="3">
        <f t="shared" si="223"/>
        <v>0</v>
      </c>
      <c r="EZ282" s="3">
        <f t="shared" si="224"/>
        <v>0</v>
      </c>
      <c r="FA282" s="3">
        <f t="shared" si="225"/>
        <v>0</v>
      </c>
      <c r="FB282" s="3">
        <f t="shared" si="226"/>
        <v>0</v>
      </c>
      <c r="FC282" s="3">
        <f t="shared" si="203"/>
        <v>0</v>
      </c>
      <c r="FD282" s="41">
        <f t="shared" si="227"/>
        <v>0</v>
      </c>
      <c r="FG282" s="3">
        <f t="shared" si="204"/>
        <v>0</v>
      </c>
      <c r="FH282" s="3">
        <f t="shared" si="205"/>
        <v>0</v>
      </c>
      <c r="FI282" s="3">
        <f t="shared" si="228"/>
        <v>0</v>
      </c>
      <c r="FJ282" s="3">
        <f t="shared" si="228"/>
        <v>0</v>
      </c>
      <c r="FK282" s="3">
        <f t="shared" si="236"/>
        <v>0</v>
      </c>
      <c r="FL282" s="3">
        <f t="shared" si="236"/>
        <v>0</v>
      </c>
      <c r="FM282" s="3">
        <f t="shared" si="236"/>
        <v>0</v>
      </c>
      <c r="FN282" s="3">
        <f t="shared" si="235"/>
        <v>0</v>
      </c>
      <c r="FO282" s="3">
        <f t="shared" si="235"/>
        <v>0</v>
      </c>
      <c r="FP282" s="3">
        <f t="shared" si="235"/>
        <v>0</v>
      </c>
      <c r="FQ282" s="3">
        <f t="shared" si="235"/>
        <v>0</v>
      </c>
      <c r="FR282" s="3">
        <f t="shared" si="229"/>
        <v>0</v>
      </c>
      <c r="FS282" s="3">
        <f t="shared" si="229"/>
        <v>0</v>
      </c>
      <c r="FT282" s="3">
        <f t="shared" si="229"/>
        <v>0</v>
      </c>
      <c r="FU282" s="3">
        <f t="shared" si="230"/>
        <v>0</v>
      </c>
      <c r="FV282" s="3">
        <f t="shared" si="230"/>
        <v>0</v>
      </c>
      <c r="FW282" s="3">
        <f t="shared" si="230"/>
        <v>0</v>
      </c>
      <c r="FX282" s="3">
        <f t="shared" si="231"/>
        <v>0</v>
      </c>
      <c r="FY282" s="3">
        <f t="shared" si="232"/>
        <v>0</v>
      </c>
      <c r="FZ282" s="3">
        <f t="shared" si="233"/>
        <v>0</v>
      </c>
      <c r="GA282" s="3">
        <f t="shared" si="234"/>
        <v>0</v>
      </c>
      <c r="GB282" s="41" t="s">
        <v>0</v>
      </c>
      <c r="GC282" s="41">
        <f t="shared" si="206"/>
        <v>7.2570000000000006</v>
      </c>
      <c r="GD282" s="41">
        <f t="shared" si="207"/>
        <v>0.63465894997933026</v>
      </c>
      <c r="GE282" s="41">
        <f t="shared" si="191"/>
        <v>4.6057199999999998</v>
      </c>
      <c r="GI282" s="41" t="s">
        <v>0</v>
      </c>
    </row>
    <row r="283" spans="1:191" x14ac:dyDescent="0.55000000000000004">
      <c r="A283" s="41" t="s">
        <v>1380</v>
      </c>
      <c r="B283" s="41" t="s">
        <v>504</v>
      </c>
      <c r="C283" s="41" t="s">
        <v>69</v>
      </c>
      <c r="D283" s="25" t="s">
        <v>62</v>
      </c>
      <c r="E283" s="41" t="s">
        <v>1790</v>
      </c>
      <c r="F283" s="41">
        <v>0</v>
      </c>
      <c r="G283" s="25" t="s">
        <v>67</v>
      </c>
      <c r="H283" s="41">
        <v>0</v>
      </c>
      <c r="I283" s="41">
        <v>3.7441250000000002E-2</v>
      </c>
      <c r="J283" s="41">
        <v>8.4738999999999995E-3</v>
      </c>
      <c r="K283" s="41">
        <v>0</v>
      </c>
      <c r="L283" s="41">
        <v>0</v>
      </c>
      <c r="M283" s="41" t="s">
        <v>570</v>
      </c>
      <c r="N283" s="41" t="s">
        <v>554</v>
      </c>
      <c r="O283" s="41" t="s">
        <v>1878</v>
      </c>
      <c r="P283" s="41" t="s">
        <v>1922</v>
      </c>
      <c r="S283" s="41">
        <v>0</v>
      </c>
      <c r="AO283" s="7">
        <v>4.2789999999999999</v>
      </c>
      <c r="AP283" s="7"/>
      <c r="AQ283" s="7"/>
      <c r="AR283" s="7"/>
      <c r="AS283" s="7"/>
      <c r="AT283" s="7"/>
      <c r="AU283" s="7"/>
      <c r="AV283" s="7"/>
      <c r="AW283" s="7"/>
      <c r="AX283" s="7">
        <v>0.875</v>
      </c>
      <c r="AY283" s="7"/>
      <c r="AZ283" s="7"/>
      <c r="BA283" s="7"/>
      <c r="BB283" s="7"/>
      <c r="BC283" s="7"/>
      <c r="BD283" s="7"/>
      <c r="BE283" s="7"/>
      <c r="BF283" s="7"/>
      <c r="BG283" s="7"/>
      <c r="BK283" s="41">
        <v>1.01</v>
      </c>
      <c r="BL283" s="7"/>
      <c r="BM283" s="7"/>
      <c r="BN283" s="7"/>
      <c r="BO283" s="7"/>
      <c r="BP283" s="7"/>
      <c r="BQ283" s="7"/>
      <c r="BR283" s="7"/>
      <c r="BS283" s="7"/>
      <c r="BT283" s="7">
        <v>0.83899999999999997</v>
      </c>
      <c r="BU283" s="7"/>
      <c r="BV283" s="7"/>
      <c r="BW283" s="7"/>
      <c r="BX283" s="7"/>
      <c r="BY283" s="7"/>
      <c r="BZ283" s="7"/>
      <c r="CA283" s="7"/>
      <c r="CB283" s="7"/>
      <c r="CC283" s="7"/>
      <c r="CD283" s="7"/>
      <c r="CG283" s="41">
        <v>0</v>
      </c>
      <c r="DC283" s="41">
        <v>0</v>
      </c>
      <c r="DY283" s="7" t="s">
        <v>1880</v>
      </c>
      <c r="DZ283" s="7">
        <f t="shared" si="201"/>
        <v>0.86812535450935913</v>
      </c>
      <c r="EA283" s="41" t="s">
        <v>571</v>
      </c>
      <c r="EB283" s="41" t="s">
        <v>0</v>
      </c>
      <c r="EC283" s="41">
        <f t="shared" si="193"/>
        <v>0</v>
      </c>
      <c r="ED283" s="41">
        <f t="shared" si="194"/>
        <v>3.7441250000000002E-2</v>
      </c>
      <c r="EE283" s="41">
        <f t="shared" si="195"/>
        <v>8.4738999999999995E-3</v>
      </c>
      <c r="EF283" s="41">
        <f t="shared" si="196"/>
        <v>0</v>
      </c>
      <c r="EG283" s="41">
        <f t="shared" si="197"/>
        <v>0</v>
      </c>
      <c r="EI283" s="5">
        <f t="shared" si="208"/>
        <v>113.84595899035736</v>
      </c>
      <c r="EJ283" s="3">
        <f t="shared" si="202"/>
        <v>602.13127710000003</v>
      </c>
      <c r="EK283" s="3">
        <f t="shared" si="209"/>
        <v>0</v>
      </c>
      <c r="EL283" s="3">
        <f t="shared" si="210"/>
        <v>0</v>
      </c>
      <c r="EM283" s="3">
        <f t="shared" si="211"/>
        <v>0</v>
      </c>
      <c r="EN283" s="3">
        <f t="shared" si="212"/>
        <v>0</v>
      </c>
      <c r="EO283" s="3">
        <f t="shared" si="213"/>
        <v>0</v>
      </c>
      <c r="EP283" s="3">
        <f t="shared" si="214"/>
        <v>0</v>
      </c>
      <c r="EQ283" s="3">
        <f t="shared" si="215"/>
        <v>0</v>
      </c>
      <c r="ER283" s="3">
        <f t="shared" si="216"/>
        <v>0</v>
      </c>
      <c r="ES283" s="3">
        <f t="shared" si="217"/>
        <v>45.915150000000004</v>
      </c>
      <c r="ET283" s="3">
        <f t="shared" si="218"/>
        <v>0</v>
      </c>
      <c r="EU283" s="3">
        <f t="shared" si="219"/>
        <v>0</v>
      </c>
      <c r="EV283" s="3">
        <f t="shared" si="220"/>
        <v>0</v>
      </c>
      <c r="EW283" s="3">
        <f t="shared" si="221"/>
        <v>0</v>
      </c>
      <c r="EX283" s="3">
        <f t="shared" si="222"/>
        <v>0</v>
      </c>
      <c r="EY283" s="3">
        <f t="shared" si="223"/>
        <v>0</v>
      </c>
      <c r="EZ283" s="3">
        <f t="shared" si="224"/>
        <v>0</v>
      </c>
      <c r="FA283" s="3">
        <f t="shared" si="225"/>
        <v>0</v>
      </c>
      <c r="FB283" s="3">
        <f t="shared" si="226"/>
        <v>0</v>
      </c>
      <c r="FC283" s="3">
        <f t="shared" si="203"/>
        <v>0</v>
      </c>
      <c r="FD283" s="41">
        <f t="shared" si="227"/>
        <v>0</v>
      </c>
      <c r="FG283" s="3">
        <f t="shared" si="204"/>
        <v>0</v>
      </c>
      <c r="FH283" s="3">
        <f t="shared" si="205"/>
        <v>0</v>
      </c>
      <c r="FI283" s="3">
        <f t="shared" si="228"/>
        <v>0</v>
      </c>
      <c r="FJ283" s="3">
        <f t="shared" si="228"/>
        <v>0</v>
      </c>
      <c r="FK283" s="3">
        <f t="shared" si="236"/>
        <v>0</v>
      </c>
      <c r="FL283" s="3">
        <f t="shared" si="236"/>
        <v>0</v>
      </c>
      <c r="FM283" s="3">
        <f t="shared" si="236"/>
        <v>0</v>
      </c>
      <c r="FN283" s="3">
        <f t="shared" si="235"/>
        <v>0</v>
      </c>
      <c r="FO283" s="3">
        <f t="shared" si="235"/>
        <v>0</v>
      </c>
      <c r="FP283" s="3">
        <f t="shared" si="235"/>
        <v>0</v>
      </c>
      <c r="FQ283" s="3">
        <f t="shared" si="235"/>
        <v>0</v>
      </c>
      <c r="FR283" s="3">
        <f t="shared" si="229"/>
        <v>0</v>
      </c>
      <c r="FS283" s="3">
        <f t="shared" si="229"/>
        <v>0</v>
      </c>
      <c r="FT283" s="3">
        <f t="shared" si="229"/>
        <v>0</v>
      </c>
      <c r="FU283" s="3">
        <f t="shared" si="230"/>
        <v>0</v>
      </c>
      <c r="FV283" s="3">
        <f t="shared" si="230"/>
        <v>0</v>
      </c>
      <c r="FW283" s="3">
        <f t="shared" si="230"/>
        <v>0</v>
      </c>
      <c r="FX283" s="3">
        <f t="shared" si="231"/>
        <v>0</v>
      </c>
      <c r="FY283" s="3">
        <f t="shared" si="232"/>
        <v>0</v>
      </c>
      <c r="FZ283" s="3">
        <f t="shared" si="233"/>
        <v>0</v>
      </c>
      <c r="GA283" s="3">
        <f t="shared" si="234"/>
        <v>0</v>
      </c>
      <c r="GB283" s="41" t="s">
        <v>0</v>
      </c>
      <c r="GC283" s="41">
        <f t="shared" si="206"/>
        <v>5.2889999999999997</v>
      </c>
      <c r="GD283" s="41">
        <f t="shared" si="207"/>
        <v>0.86812535450935913</v>
      </c>
      <c r="GE283" s="41">
        <f t="shared" si="191"/>
        <v>4.5915150000000002</v>
      </c>
      <c r="GI283" s="41" t="s">
        <v>0</v>
      </c>
    </row>
    <row r="284" spans="1:191" x14ac:dyDescent="0.55000000000000004">
      <c r="A284" s="41" t="s">
        <v>1381</v>
      </c>
      <c r="B284" s="41" t="s">
        <v>504</v>
      </c>
      <c r="C284" s="41" t="s">
        <v>69</v>
      </c>
      <c r="D284" s="25" t="s">
        <v>62</v>
      </c>
      <c r="E284" s="41" t="s">
        <v>1790</v>
      </c>
      <c r="F284" s="41">
        <v>0</v>
      </c>
      <c r="G284" s="25" t="s">
        <v>67</v>
      </c>
      <c r="H284" s="41">
        <v>0</v>
      </c>
      <c r="I284" s="41">
        <v>4.3920000000000001E-2</v>
      </c>
      <c r="J284" s="41">
        <v>1.8171000000000001E-3</v>
      </c>
      <c r="K284" s="41">
        <v>0</v>
      </c>
      <c r="L284" s="41">
        <v>0</v>
      </c>
      <c r="M284" s="41" t="s">
        <v>559</v>
      </c>
      <c r="N284" s="41" t="s">
        <v>560</v>
      </c>
      <c r="O284" s="41" t="s">
        <v>1878</v>
      </c>
      <c r="P284" s="41" t="s">
        <v>1890</v>
      </c>
      <c r="S284" s="41">
        <v>0</v>
      </c>
      <c r="AO284" s="7">
        <v>7.2</v>
      </c>
      <c r="AP284" s="82">
        <v>0.13</v>
      </c>
      <c r="AQ284" s="82"/>
      <c r="AR284" s="7"/>
      <c r="AS284" s="7"/>
      <c r="AT284" s="7"/>
      <c r="AU284" s="7"/>
      <c r="AV284" s="7"/>
      <c r="AW284" s="7"/>
      <c r="AX284" s="82">
        <v>0.61</v>
      </c>
      <c r="AY284" s="7">
        <v>0.01</v>
      </c>
      <c r="AZ284" s="82">
        <v>0.1</v>
      </c>
      <c r="BA284" s="82">
        <v>0.36</v>
      </c>
      <c r="BB284" s="7"/>
      <c r="BC284" s="7"/>
      <c r="BD284" s="7"/>
      <c r="BE284" s="7"/>
      <c r="BF284" s="7"/>
      <c r="BG284" s="7"/>
      <c r="BK284" s="41">
        <v>0.67300000000000004</v>
      </c>
      <c r="BL284" s="82">
        <v>0.08</v>
      </c>
      <c r="BM284" s="82"/>
      <c r="BN284" s="7"/>
      <c r="BO284" s="7"/>
      <c r="BP284" s="7"/>
      <c r="BQ284" s="7"/>
      <c r="BR284" s="7"/>
      <c r="BS284" s="7"/>
      <c r="BT284" s="82">
        <v>0.27</v>
      </c>
      <c r="BU284" s="7">
        <v>0.02</v>
      </c>
      <c r="BV284" s="82">
        <v>0.05</v>
      </c>
      <c r="BW284" s="82">
        <v>0.14000000000000001</v>
      </c>
      <c r="BX284" s="7"/>
      <c r="BY284" s="7"/>
      <c r="BZ284" s="7"/>
      <c r="CA284" s="7"/>
      <c r="CB284" s="7"/>
      <c r="CC284" s="7"/>
      <c r="CD284" s="7"/>
      <c r="CG284" s="41">
        <v>0</v>
      </c>
      <c r="DC284" s="41">
        <v>0</v>
      </c>
      <c r="DY284" s="7" t="s">
        <v>1880</v>
      </c>
      <c r="DZ284" s="7">
        <f t="shared" si="201"/>
        <v>0.58093611075828777</v>
      </c>
      <c r="EA284" s="41" t="s">
        <v>561</v>
      </c>
      <c r="EB284" s="41" t="s">
        <v>0</v>
      </c>
      <c r="EC284" s="41">
        <f t="shared" si="193"/>
        <v>0</v>
      </c>
      <c r="ED284" s="41">
        <f t="shared" si="194"/>
        <v>4.3920000000000001E-2</v>
      </c>
      <c r="EE284" s="41">
        <f t="shared" si="195"/>
        <v>1.8171000000000001E-3</v>
      </c>
      <c r="EF284" s="41">
        <f t="shared" si="196"/>
        <v>0</v>
      </c>
      <c r="EG284" s="41">
        <f t="shared" si="197"/>
        <v>0</v>
      </c>
      <c r="EI284" s="5">
        <f t="shared" si="208"/>
        <v>106.35843537692736</v>
      </c>
      <c r="EJ284" s="3">
        <f t="shared" si="202"/>
        <v>837.35996172254909</v>
      </c>
      <c r="EK284" s="3">
        <f t="shared" si="209"/>
        <v>9.8984000000000005</v>
      </c>
      <c r="EL284" s="3">
        <f t="shared" si="210"/>
        <v>0</v>
      </c>
      <c r="EM284" s="3">
        <f t="shared" si="211"/>
        <v>0</v>
      </c>
      <c r="EN284" s="3">
        <f t="shared" si="212"/>
        <v>0</v>
      </c>
      <c r="EO284" s="3">
        <f t="shared" si="213"/>
        <v>0</v>
      </c>
      <c r="EP284" s="3">
        <f t="shared" si="214"/>
        <v>0</v>
      </c>
      <c r="EQ284" s="3">
        <f t="shared" si="215"/>
        <v>0</v>
      </c>
      <c r="ER284" s="3">
        <f t="shared" si="216"/>
        <v>0</v>
      </c>
      <c r="ES284" s="3">
        <f t="shared" si="217"/>
        <v>45.737099999999998</v>
      </c>
      <c r="ET284" s="3">
        <f t="shared" si="218"/>
        <v>0.85460000000000003</v>
      </c>
      <c r="EU284" s="3">
        <f t="shared" si="219"/>
        <v>0.75365000000000004</v>
      </c>
      <c r="EV284" s="3">
        <f t="shared" si="220"/>
        <v>2.6862200000000001</v>
      </c>
      <c r="EW284" s="3">
        <f t="shared" si="221"/>
        <v>0</v>
      </c>
      <c r="EX284" s="3">
        <f t="shared" si="222"/>
        <v>0</v>
      </c>
      <c r="EY284" s="3">
        <f t="shared" si="223"/>
        <v>0</v>
      </c>
      <c r="EZ284" s="3">
        <f t="shared" si="224"/>
        <v>0</v>
      </c>
      <c r="FA284" s="3">
        <f t="shared" si="225"/>
        <v>0</v>
      </c>
      <c r="FB284" s="3">
        <f t="shared" si="226"/>
        <v>0</v>
      </c>
      <c r="FC284" s="3">
        <f t="shared" si="203"/>
        <v>0</v>
      </c>
      <c r="FD284" s="41">
        <f t="shared" si="227"/>
        <v>0</v>
      </c>
      <c r="FG284" s="3">
        <f t="shared" si="204"/>
        <v>0</v>
      </c>
      <c r="FH284" s="3">
        <f t="shared" si="205"/>
        <v>0</v>
      </c>
      <c r="FI284" s="3">
        <f t="shared" si="228"/>
        <v>0</v>
      </c>
      <c r="FJ284" s="3">
        <f t="shared" si="228"/>
        <v>0</v>
      </c>
      <c r="FK284" s="3">
        <f t="shared" si="236"/>
        <v>0</v>
      </c>
      <c r="FL284" s="3">
        <f t="shared" si="236"/>
        <v>0</v>
      </c>
      <c r="FM284" s="3">
        <f t="shared" si="236"/>
        <v>0</v>
      </c>
      <c r="FN284" s="3">
        <f t="shared" si="235"/>
        <v>0</v>
      </c>
      <c r="FO284" s="3">
        <f t="shared" si="235"/>
        <v>0</v>
      </c>
      <c r="FP284" s="3">
        <f t="shared" si="235"/>
        <v>0</v>
      </c>
      <c r="FQ284" s="3">
        <f t="shared" si="235"/>
        <v>0</v>
      </c>
      <c r="FR284" s="3">
        <f t="shared" si="229"/>
        <v>0</v>
      </c>
      <c r="FS284" s="3">
        <f t="shared" si="229"/>
        <v>0</v>
      </c>
      <c r="FT284" s="3">
        <f t="shared" si="229"/>
        <v>0</v>
      </c>
      <c r="FU284" s="3">
        <f t="shared" si="230"/>
        <v>0</v>
      </c>
      <c r="FV284" s="3">
        <f t="shared" si="230"/>
        <v>0</v>
      </c>
      <c r="FW284" s="3">
        <f t="shared" si="230"/>
        <v>0</v>
      </c>
      <c r="FX284" s="3">
        <f t="shared" si="231"/>
        <v>0</v>
      </c>
      <c r="FY284" s="3">
        <f t="shared" si="232"/>
        <v>0</v>
      </c>
      <c r="FZ284" s="3">
        <f t="shared" si="233"/>
        <v>0</v>
      </c>
      <c r="GA284" s="3">
        <f t="shared" si="234"/>
        <v>0</v>
      </c>
      <c r="GB284" s="41" t="s">
        <v>0</v>
      </c>
      <c r="GC284" s="41">
        <f t="shared" si="206"/>
        <v>7.8730000000000002</v>
      </c>
      <c r="GD284" s="41">
        <f t="shared" si="207"/>
        <v>0.58093611075828777</v>
      </c>
      <c r="GE284" s="41">
        <f t="shared" si="191"/>
        <v>4.5737100000000002</v>
      </c>
      <c r="GI284" s="41" t="s">
        <v>0</v>
      </c>
    </row>
    <row r="285" spans="1:191" x14ac:dyDescent="0.55000000000000004">
      <c r="A285" s="41" t="s">
        <v>1382</v>
      </c>
      <c r="B285" s="41" t="s">
        <v>504</v>
      </c>
      <c r="C285" s="41" t="s">
        <v>69</v>
      </c>
      <c r="D285" s="25" t="s">
        <v>62</v>
      </c>
      <c r="E285" s="41" t="s">
        <v>1790</v>
      </c>
      <c r="F285" s="41">
        <v>0</v>
      </c>
      <c r="G285" s="25" t="s">
        <v>67</v>
      </c>
      <c r="H285" s="41">
        <v>0</v>
      </c>
      <c r="I285" s="41">
        <v>3.3846000000000001E-2</v>
      </c>
      <c r="J285" s="41">
        <v>9.9512000000000003E-3</v>
      </c>
      <c r="K285" s="41">
        <v>0</v>
      </c>
      <c r="L285" s="41">
        <v>0</v>
      </c>
      <c r="M285" s="41" t="s">
        <v>586</v>
      </c>
      <c r="N285" s="41" t="s">
        <v>587</v>
      </c>
      <c r="O285" s="41" t="s">
        <v>1878</v>
      </c>
      <c r="P285" s="41" t="s">
        <v>1969</v>
      </c>
      <c r="Q285" s="41" t="s">
        <v>1975</v>
      </c>
      <c r="S285" s="41">
        <v>0</v>
      </c>
      <c r="AO285" s="7">
        <v>5.641</v>
      </c>
      <c r="AP285" s="7">
        <v>0.66</v>
      </c>
      <c r="AQ285" s="7">
        <v>7.0000000000000007E-2</v>
      </c>
      <c r="AR285" s="7"/>
      <c r="AS285" s="7"/>
      <c r="AT285" s="7"/>
      <c r="AU285" s="7"/>
      <c r="AV285" s="7"/>
      <c r="AW285" s="7"/>
      <c r="AX285" s="82">
        <v>0.6</v>
      </c>
      <c r="AY285" s="7">
        <v>0.03</v>
      </c>
      <c r="AZ285" s="7">
        <v>0.32</v>
      </c>
      <c r="BA285" s="7">
        <v>1.31</v>
      </c>
      <c r="BB285" s="7"/>
      <c r="BC285" s="7"/>
      <c r="BD285" s="7"/>
      <c r="BE285" s="7"/>
      <c r="BF285" s="7"/>
      <c r="BG285" s="7"/>
      <c r="BK285" s="41">
        <v>1.7769999999999999</v>
      </c>
      <c r="BL285" s="7">
        <v>0.55000000000000004</v>
      </c>
      <c r="BM285" s="7">
        <v>0.06</v>
      </c>
      <c r="BN285" s="7"/>
      <c r="BO285" s="7"/>
      <c r="BP285" s="7"/>
      <c r="BQ285" s="7"/>
      <c r="BR285" s="7"/>
      <c r="BS285" s="7"/>
      <c r="BT285" s="7">
        <v>0.56000000000000005</v>
      </c>
      <c r="BU285" s="7">
        <v>0.03</v>
      </c>
      <c r="BV285" s="7">
        <v>0.28999999999999998</v>
      </c>
      <c r="BW285" s="7">
        <v>1.27</v>
      </c>
      <c r="BX285" s="7"/>
      <c r="BY285" s="7"/>
      <c r="BZ285" s="7"/>
      <c r="CA285" s="7"/>
      <c r="CB285" s="7"/>
      <c r="CC285" s="7"/>
      <c r="CD285" s="7"/>
      <c r="CG285" s="41">
        <v>0</v>
      </c>
      <c r="DC285" s="41">
        <v>0</v>
      </c>
      <c r="DY285" s="7" t="s">
        <v>1880</v>
      </c>
      <c r="DZ285" s="7">
        <f t="shared" si="201"/>
        <v>0.59041790239956859</v>
      </c>
      <c r="EA285" s="41" t="s">
        <v>588</v>
      </c>
      <c r="EB285" s="41" t="s">
        <v>0</v>
      </c>
      <c r="EC285" s="41">
        <f t="shared" si="193"/>
        <v>0</v>
      </c>
      <c r="ED285" s="41">
        <f t="shared" si="194"/>
        <v>3.3846000000000001E-2</v>
      </c>
      <c r="EE285" s="41">
        <f t="shared" si="195"/>
        <v>9.9512000000000003E-3</v>
      </c>
      <c r="EF285" s="41">
        <f t="shared" si="196"/>
        <v>0</v>
      </c>
      <c r="EG285" s="41">
        <f t="shared" si="197"/>
        <v>0</v>
      </c>
      <c r="EI285" s="5">
        <f t="shared" si="208"/>
        <v>195.54325626742946</v>
      </c>
      <c r="EJ285" s="3">
        <f t="shared" si="202"/>
        <v>1450.5398749917917</v>
      </c>
      <c r="EK285" s="3">
        <f t="shared" si="209"/>
        <v>47.004100000000008</v>
      </c>
      <c r="EL285" s="3">
        <f t="shared" si="210"/>
        <v>0.50148999999999999</v>
      </c>
      <c r="EM285" s="3">
        <f t="shared" si="211"/>
        <v>0</v>
      </c>
      <c r="EN285" s="3">
        <f t="shared" si="212"/>
        <v>0</v>
      </c>
      <c r="EO285" s="3">
        <f t="shared" si="213"/>
        <v>0</v>
      </c>
      <c r="EP285" s="3">
        <f t="shared" si="214"/>
        <v>0</v>
      </c>
      <c r="EQ285" s="3">
        <f t="shared" si="215"/>
        <v>0</v>
      </c>
      <c r="ER285" s="3">
        <f t="shared" si="216"/>
        <v>0</v>
      </c>
      <c r="ES285" s="3">
        <f t="shared" si="217"/>
        <v>43.797200000000004</v>
      </c>
      <c r="ET285" s="3">
        <f t="shared" si="218"/>
        <v>2.2254</v>
      </c>
      <c r="EU285" s="3">
        <f t="shared" si="219"/>
        <v>2.3204500000000001</v>
      </c>
      <c r="EV285" s="3">
        <f t="shared" si="220"/>
        <v>9.6464999999999996</v>
      </c>
      <c r="EW285" s="3">
        <f t="shared" si="221"/>
        <v>0</v>
      </c>
      <c r="EX285" s="3">
        <f t="shared" si="222"/>
        <v>0</v>
      </c>
      <c r="EY285" s="3">
        <f t="shared" si="223"/>
        <v>0</v>
      </c>
      <c r="EZ285" s="3">
        <f t="shared" si="224"/>
        <v>0</v>
      </c>
      <c r="FA285" s="3">
        <f t="shared" si="225"/>
        <v>0</v>
      </c>
      <c r="FB285" s="3">
        <f t="shared" si="226"/>
        <v>0</v>
      </c>
      <c r="FC285" s="3">
        <f t="shared" si="203"/>
        <v>0</v>
      </c>
      <c r="FD285" s="41">
        <f t="shared" si="227"/>
        <v>0</v>
      </c>
      <c r="FG285" s="3">
        <f t="shared" si="204"/>
        <v>0</v>
      </c>
      <c r="FH285" s="3">
        <f t="shared" si="205"/>
        <v>0</v>
      </c>
      <c r="FI285" s="3">
        <f t="shared" si="228"/>
        <v>0</v>
      </c>
      <c r="FJ285" s="3">
        <f t="shared" si="228"/>
        <v>0</v>
      </c>
      <c r="FK285" s="3">
        <f t="shared" si="236"/>
        <v>0</v>
      </c>
      <c r="FL285" s="3">
        <f t="shared" si="236"/>
        <v>0</v>
      </c>
      <c r="FM285" s="3">
        <f t="shared" si="236"/>
        <v>0</v>
      </c>
      <c r="FN285" s="3">
        <f t="shared" si="235"/>
        <v>0</v>
      </c>
      <c r="FO285" s="3">
        <f t="shared" si="235"/>
        <v>0</v>
      </c>
      <c r="FP285" s="3">
        <f t="shared" si="235"/>
        <v>0</v>
      </c>
      <c r="FQ285" s="3">
        <f t="shared" si="235"/>
        <v>0</v>
      </c>
      <c r="FR285" s="3">
        <f t="shared" si="229"/>
        <v>0</v>
      </c>
      <c r="FS285" s="3">
        <f t="shared" si="229"/>
        <v>0</v>
      </c>
      <c r="FT285" s="3">
        <f t="shared" si="229"/>
        <v>0</v>
      </c>
      <c r="FU285" s="3">
        <f t="shared" si="230"/>
        <v>0</v>
      </c>
      <c r="FV285" s="3">
        <f t="shared" si="230"/>
        <v>0</v>
      </c>
      <c r="FW285" s="3">
        <f t="shared" si="230"/>
        <v>0</v>
      </c>
      <c r="FX285" s="3">
        <f t="shared" si="231"/>
        <v>0</v>
      </c>
      <c r="FY285" s="3">
        <f t="shared" si="232"/>
        <v>0</v>
      </c>
      <c r="FZ285" s="3">
        <f t="shared" si="233"/>
        <v>0</v>
      </c>
      <c r="GA285" s="3">
        <f t="shared" si="234"/>
        <v>0</v>
      </c>
      <c r="GB285" s="41" t="s">
        <v>0</v>
      </c>
      <c r="GC285" s="41">
        <f t="shared" si="206"/>
        <v>7.4180000000000001</v>
      </c>
      <c r="GD285" s="41">
        <f t="shared" si="207"/>
        <v>0.59041790239956859</v>
      </c>
      <c r="GE285" s="41">
        <f t="shared" si="191"/>
        <v>4.3797199999999998</v>
      </c>
      <c r="GI285" s="41" t="s">
        <v>0</v>
      </c>
    </row>
    <row r="286" spans="1:191" x14ac:dyDescent="0.55000000000000004">
      <c r="A286" s="41" t="s">
        <v>1383</v>
      </c>
      <c r="B286" s="41" t="s">
        <v>504</v>
      </c>
      <c r="C286" s="41" t="s">
        <v>69</v>
      </c>
      <c r="D286" s="25" t="s">
        <v>62</v>
      </c>
      <c r="E286" s="41" t="s">
        <v>1790</v>
      </c>
      <c r="F286" s="41">
        <v>0</v>
      </c>
      <c r="G286" s="25" t="s">
        <v>67</v>
      </c>
      <c r="H286" s="41">
        <v>0</v>
      </c>
      <c r="I286" s="41">
        <v>1.3292999999999999E-2</v>
      </c>
      <c r="J286" s="41">
        <v>2.0665800000000002E-2</v>
      </c>
      <c r="K286" s="41">
        <v>0</v>
      </c>
      <c r="L286" s="41">
        <v>0</v>
      </c>
      <c r="M286" s="41" t="s">
        <v>556</v>
      </c>
      <c r="N286" s="41" t="s">
        <v>557</v>
      </c>
      <c r="O286" s="41" t="s">
        <v>1878</v>
      </c>
      <c r="P286" s="41" t="s">
        <v>1890</v>
      </c>
      <c r="S286" s="41">
        <v>0</v>
      </c>
      <c r="AO286" s="7">
        <v>1.899</v>
      </c>
      <c r="AP286" s="7">
        <v>0.33</v>
      </c>
      <c r="AQ286" s="7"/>
      <c r="AR286" s="7"/>
      <c r="AS286" s="7"/>
      <c r="AT286" s="7"/>
      <c r="AU286" s="7"/>
      <c r="AV286" s="7"/>
      <c r="AW286" s="7"/>
      <c r="AX286" s="7">
        <v>0.7</v>
      </c>
      <c r="AY286" s="7">
        <v>3.4000000000000002E-2</v>
      </c>
      <c r="AZ286" s="7"/>
      <c r="BA286" s="7"/>
      <c r="BB286" s="7"/>
      <c r="BC286" s="7"/>
      <c r="BD286" s="7"/>
      <c r="BE286" s="7"/>
      <c r="BF286" s="7"/>
      <c r="BG286" s="7"/>
      <c r="BK286" s="41">
        <v>2.403</v>
      </c>
      <c r="BL286" s="7">
        <v>0.35</v>
      </c>
      <c r="BM286" s="7"/>
      <c r="BN286" s="7"/>
      <c r="BO286" s="7"/>
      <c r="BP286" s="7"/>
      <c r="BQ286" s="7"/>
      <c r="BR286" s="7"/>
      <c r="BS286" s="7"/>
      <c r="BT286" s="7">
        <v>0.86</v>
      </c>
      <c r="BU286" s="7">
        <v>3.4000000000000002E-2</v>
      </c>
      <c r="BV286" s="7"/>
      <c r="BW286" s="7"/>
      <c r="BX286" s="7"/>
      <c r="BY286" s="7"/>
      <c r="BZ286" s="7"/>
      <c r="CA286" s="7"/>
      <c r="CB286" s="7"/>
      <c r="CC286" s="7"/>
      <c r="CD286" s="7"/>
      <c r="CG286" s="41">
        <v>0</v>
      </c>
      <c r="DC286" s="41">
        <v>0</v>
      </c>
      <c r="DY286" s="7" t="s">
        <v>1880</v>
      </c>
      <c r="DZ286" s="7">
        <f t="shared" si="201"/>
        <v>0.7893723849372386</v>
      </c>
      <c r="EA286" s="41" t="s">
        <v>558</v>
      </c>
      <c r="EB286" s="41" t="s">
        <v>0</v>
      </c>
      <c r="EC286" s="41">
        <f t="shared" si="193"/>
        <v>0</v>
      </c>
      <c r="ED286" s="41">
        <f t="shared" si="194"/>
        <v>1.3292999999999999E-2</v>
      </c>
      <c r="EE286" s="41">
        <f t="shared" si="195"/>
        <v>2.0665800000000002E-2</v>
      </c>
      <c r="EF286" s="41">
        <f t="shared" si="196"/>
        <v>0</v>
      </c>
      <c r="EG286" s="41">
        <f t="shared" si="197"/>
        <v>0</v>
      </c>
      <c r="EI286" s="5">
        <f t="shared" si="208"/>
        <v>150.47247785205025</v>
      </c>
      <c r="EJ286" s="3">
        <f t="shared" si="202"/>
        <v>647.33259971952009</v>
      </c>
      <c r="EK286" s="3">
        <f t="shared" si="209"/>
        <v>14.677199999999997</v>
      </c>
      <c r="EL286" s="3">
        <f t="shared" si="210"/>
        <v>0</v>
      </c>
      <c r="EM286" s="3">
        <f t="shared" si="211"/>
        <v>0</v>
      </c>
      <c r="EN286" s="3">
        <f t="shared" si="212"/>
        <v>0</v>
      </c>
      <c r="EO286" s="3">
        <f t="shared" si="213"/>
        <v>0</v>
      </c>
      <c r="EP286" s="3">
        <f t="shared" si="214"/>
        <v>0</v>
      </c>
      <c r="EQ286" s="3">
        <f t="shared" si="215"/>
        <v>0</v>
      </c>
      <c r="ER286" s="3">
        <f t="shared" si="216"/>
        <v>0</v>
      </c>
      <c r="ES286" s="3">
        <f t="shared" si="217"/>
        <v>33.958800000000004</v>
      </c>
      <c r="ET286" s="3">
        <f t="shared" si="218"/>
        <v>1.46268</v>
      </c>
      <c r="EU286" s="3">
        <f t="shared" si="219"/>
        <v>0</v>
      </c>
      <c r="EV286" s="3">
        <f t="shared" si="220"/>
        <v>0</v>
      </c>
      <c r="EW286" s="3">
        <f t="shared" si="221"/>
        <v>0</v>
      </c>
      <c r="EX286" s="3">
        <f t="shared" si="222"/>
        <v>0</v>
      </c>
      <c r="EY286" s="3">
        <f t="shared" si="223"/>
        <v>0</v>
      </c>
      <c r="EZ286" s="3">
        <f t="shared" si="224"/>
        <v>0</v>
      </c>
      <c r="FA286" s="3">
        <f t="shared" si="225"/>
        <v>0</v>
      </c>
      <c r="FB286" s="3">
        <f t="shared" si="226"/>
        <v>0</v>
      </c>
      <c r="FC286" s="3">
        <f t="shared" si="203"/>
        <v>0</v>
      </c>
      <c r="FD286" s="41">
        <f t="shared" si="227"/>
        <v>0</v>
      </c>
      <c r="FG286" s="3">
        <f t="shared" si="204"/>
        <v>0</v>
      </c>
      <c r="FH286" s="3">
        <f t="shared" si="205"/>
        <v>0</v>
      </c>
      <c r="FI286" s="3">
        <f t="shared" si="228"/>
        <v>0</v>
      </c>
      <c r="FJ286" s="3">
        <f t="shared" si="228"/>
        <v>0</v>
      </c>
      <c r="FK286" s="3">
        <f t="shared" si="236"/>
        <v>0</v>
      </c>
      <c r="FL286" s="3">
        <f t="shared" si="236"/>
        <v>0</v>
      </c>
      <c r="FM286" s="3">
        <f t="shared" si="236"/>
        <v>0</v>
      </c>
      <c r="FN286" s="3">
        <f t="shared" si="235"/>
        <v>0</v>
      </c>
      <c r="FO286" s="3">
        <f t="shared" si="235"/>
        <v>0</v>
      </c>
      <c r="FP286" s="3">
        <f t="shared" si="235"/>
        <v>0</v>
      </c>
      <c r="FQ286" s="3">
        <f t="shared" si="235"/>
        <v>0</v>
      </c>
      <c r="FR286" s="3">
        <f t="shared" si="229"/>
        <v>0</v>
      </c>
      <c r="FS286" s="3">
        <f t="shared" si="229"/>
        <v>0</v>
      </c>
      <c r="FT286" s="3">
        <f t="shared" si="229"/>
        <v>0</v>
      </c>
      <c r="FU286" s="3">
        <f t="shared" si="230"/>
        <v>0</v>
      </c>
      <c r="FV286" s="3">
        <f t="shared" si="230"/>
        <v>0</v>
      </c>
      <c r="FW286" s="3">
        <f t="shared" si="230"/>
        <v>0</v>
      </c>
      <c r="FX286" s="3">
        <f t="shared" si="231"/>
        <v>0</v>
      </c>
      <c r="FY286" s="3">
        <f t="shared" si="232"/>
        <v>0</v>
      </c>
      <c r="FZ286" s="3">
        <f t="shared" si="233"/>
        <v>0</v>
      </c>
      <c r="GA286" s="3">
        <f t="shared" si="234"/>
        <v>0</v>
      </c>
      <c r="GB286" s="41" t="s">
        <v>0</v>
      </c>
      <c r="GC286" s="41">
        <f t="shared" si="206"/>
        <v>4.3019999999999996</v>
      </c>
      <c r="GD286" s="41">
        <f t="shared" si="207"/>
        <v>0.7893723849372386</v>
      </c>
      <c r="GE286" s="41">
        <f t="shared" si="191"/>
        <v>3.39588</v>
      </c>
      <c r="GI286" s="41" t="s">
        <v>0</v>
      </c>
    </row>
    <row r="287" spans="1:191" x14ac:dyDescent="0.55000000000000004">
      <c r="A287" s="41" t="s">
        <v>1384</v>
      </c>
      <c r="B287" s="41" t="s">
        <v>504</v>
      </c>
      <c r="C287" s="41" t="s">
        <v>69</v>
      </c>
      <c r="D287" s="25" t="s">
        <v>62</v>
      </c>
      <c r="E287" s="41" t="s">
        <v>1790</v>
      </c>
      <c r="F287" s="25">
        <v>1</v>
      </c>
      <c r="G287" s="25" t="s">
        <v>67</v>
      </c>
      <c r="H287" s="41">
        <v>1.121934E-2</v>
      </c>
      <c r="I287" s="41">
        <v>8.6316999999999991E-3</v>
      </c>
      <c r="J287" s="41">
        <v>1.0461199999999999E-2</v>
      </c>
      <c r="K287" s="41">
        <v>0</v>
      </c>
      <c r="L287" s="41">
        <v>0</v>
      </c>
      <c r="M287" s="41" t="s">
        <v>599</v>
      </c>
      <c r="N287" s="41" t="s">
        <v>600</v>
      </c>
      <c r="O287" s="41" t="s">
        <v>1878</v>
      </c>
      <c r="P287" s="41" t="s">
        <v>1890</v>
      </c>
      <c r="S287" s="4">
        <v>56.096699999999998</v>
      </c>
      <c r="T287" s="41">
        <v>0.06</v>
      </c>
      <c r="U287" s="41">
        <v>0.03</v>
      </c>
      <c r="AB287" s="41">
        <v>0.02</v>
      </c>
      <c r="AC287" s="41">
        <v>6.0000000000000001E-3</v>
      </c>
      <c r="AD287" s="4">
        <v>0.2</v>
      </c>
      <c r="AE287" s="41">
        <v>0.54</v>
      </c>
      <c r="AF287" s="41">
        <v>1.2999999999999999E-2</v>
      </c>
      <c r="AO287" s="82">
        <v>43.158499999999997</v>
      </c>
      <c r="AP287" s="7">
        <v>0.05</v>
      </c>
      <c r="AQ287" s="7">
        <v>0.03</v>
      </c>
      <c r="AR287" s="7"/>
      <c r="AS287" s="7"/>
      <c r="AT287" s="7"/>
      <c r="AU287" s="7"/>
      <c r="AV287" s="7"/>
      <c r="AW287" s="7"/>
      <c r="AX287" s="7">
        <v>0.02</v>
      </c>
      <c r="AY287" s="7">
        <v>6.0000000000000001E-3</v>
      </c>
      <c r="AZ287" s="7">
        <v>0.19</v>
      </c>
      <c r="BA287" s="7">
        <v>0.49</v>
      </c>
      <c r="BB287" s="7">
        <v>3.0000000000000001E-3</v>
      </c>
      <c r="BC287" s="7"/>
      <c r="BD287" s="7"/>
      <c r="BE287" s="7"/>
      <c r="BF287" s="7"/>
      <c r="BG287" s="7"/>
      <c r="BK287" s="4">
        <v>52.305999999999997</v>
      </c>
      <c r="BL287" s="7">
        <v>0.04</v>
      </c>
      <c r="BM287" s="7">
        <v>0.04</v>
      </c>
      <c r="BN287" s="7"/>
      <c r="BO287" s="7"/>
      <c r="BP287" s="7"/>
      <c r="BQ287" s="7"/>
      <c r="BR287" s="7"/>
      <c r="BS287" s="7"/>
      <c r="BT287" s="7">
        <v>0.02</v>
      </c>
      <c r="BU287" s="7">
        <v>1E-3</v>
      </c>
      <c r="BV287" s="7">
        <v>0.15</v>
      </c>
      <c r="BW287" s="7">
        <v>0.31</v>
      </c>
      <c r="BX287" s="7">
        <v>1.2E-2</v>
      </c>
      <c r="BY287" s="7"/>
      <c r="BZ287" s="7"/>
      <c r="CA287" s="7"/>
      <c r="CB287" s="7"/>
      <c r="CC287" s="7"/>
      <c r="CD287" s="7"/>
      <c r="CG287" s="41">
        <v>0</v>
      </c>
      <c r="DC287" s="41">
        <v>0</v>
      </c>
      <c r="DY287" s="7" t="s">
        <v>1880</v>
      </c>
      <c r="DZ287" s="7">
        <f t="shared" si="201"/>
        <v>0.02</v>
      </c>
      <c r="EA287" s="41" t="s">
        <v>108</v>
      </c>
      <c r="EB287" s="41" t="s">
        <v>0</v>
      </c>
      <c r="EC287" s="41">
        <f t="shared" si="193"/>
        <v>1.121934E-2</v>
      </c>
      <c r="ED287" s="41">
        <f t="shared" si="194"/>
        <v>8.6316999999999991E-3</v>
      </c>
      <c r="EE287" s="41">
        <f t="shared" si="195"/>
        <v>1.0461199999999999E-2</v>
      </c>
      <c r="EF287" s="41">
        <f t="shared" si="196"/>
        <v>0</v>
      </c>
      <c r="EG287" s="41">
        <f t="shared" si="197"/>
        <v>0</v>
      </c>
      <c r="EI287" s="5">
        <f t="shared" si="208"/>
        <v>31.057736324994245</v>
      </c>
      <c r="EJ287" s="3">
        <f t="shared" si="202"/>
        <v>4707.1477866997175</v>
      </c>
      <c r="EK287" s="3">
        <f t="shared" si="209"/>
        <v>76.159669999999991</v>
      </c>
      <c r="EL287" s="3">
        <f t="shared" si="210"/>
        <v>5.069896</v>
      </c>
      <c r="EM287" s="3">
        <f t="shared" si="211"/>
        <v>0</v>
      </c>
      <c r="EN287" s="3">
        <f t="shared" si="212"/>
        <v>0</v>
      </c>
      <c r="EO287" s="3">
        <f t="shared" si="213"/>
        <v>0</v>
      </c>
      <c r="EP287" s="3">
        <f t="shared" si="214"/>
        <v>0</v>
      </c>
      <c r="EQ287" s="3">
        <f t="shared" si="215"/>
        <v>0</v>
      </c>
      <c r="ER287" s="3">
        <f t="shared" si="216"/>
        <v>0</v>
      </c>
      <c r="ES287" s="3">
        <f t="shared" si="217"/>
        <v>30.312239999999996</v>
      </c>
      <c r="ET287" s="3">
        <f t="shared" si="218"/>
        <v>6.4783719999999994</v>
      </c>
      <c r="EU287" s="3">
        <f t="shared" si="219"/>
        <v>27.265355</v>
      </c>
      <c r="EV287" s="3">
        <f t="shared" si="220"/>
        <v>67.654742999999996</v>
      </c>
      <c r="EW287" s="3">
        <f t="shared" si="221"/>
        <v>1.4864046</v>
      </c>
      <c r="EX287" s="3">
        <f t="shared" si="222"/>
        <v>0</v>
      </c>
      <c r="EY287" s="3">
        <f t="shared" si="223"/>
        <v>0</v>
      </c>
      <c r="EZ287" s="3">
        <f t="shared" si="224"/>
        <v>0</v>
      </c>
      <c r="FA287" s="3">
        <f t="shared" si="225"/>
        <v>0</v>
      </c>
      <c r="FB287" s="3">
        <f t="shared" si="226"/>
        <v>0</v>
      </c>
      <c r="FC287" s="3">
        <f t="shared" si="203"/>
        <v>0</v>
      </c>
      <c r="FD287" s="41">
        <f t="shared" si="227"/>
        <v>0</v>
      </c>
      <c r="FG287" s="3">
        <f t="shared" si="204"/>
        <v>0</v>
      </c>
      <c r="FH287" s="3">
        <f t="shared" si="205"/>
        <v>0</v>
      </c>
      <c r="FI287" s="3">
        <f t="shared" si="228"/>
        <v>0</v>
      </c>
      <c r="FJ287" s="3">
        <f t="shared" si="228"/>
        <v>0</v>
      </c>
      <c r="FK287" s="3">
        <f t="shared" si="236"/>
        <v>0</v>
      </c>
      <c r="FL287" s="3">
        <f t="shared" si="236"/>
        <v>0</v>
      </c>
      <c r="FM287" s="3">
        <f t="shared" si="236"/>
        <v>0</v>
      </c>
      <c r="FN287" s="3">
        <f t="shared" si="235"/>
        <v>0</v>
      </c>
      <c r="FO287" s="3">
        <f t="shared" si="235"/>
        <v>0</v>
      </c>
      <c r="FP287" s="3">
        <f t="shared" si="235"/>
        <v>0</v>
      </c>
      <c r="FQ287" s="3">
        <f t="shared" si="235"/>
        <v>0</v>
      </c>
      <c r="FR287" s="3">
        <f t="shared" si="229"/>
        <v>0</v>
      </c>
      <c r="FS287" s="3">
        <f t="shared" si="229"/>
        <v>0</v>
      </c>
      <c r="FT287" s="3">
        <f t="shared" si="229"/>
        <v>0</v>
      </c>
      <c r="FU287" s="3">
        <f t="shared" si="230"/>
        <v>0</v>
      </c>
      <c r="FV287" s="3">
        <f t="shared" si="230"/>
        <v>0</v>
      </c>
      <c r="FW287" s="3">
        <f t="shared" si="230"/>
        <v>0</v>
      </c>
      <c r="FX287" s="3">
        <f t="shared" si="231"/>
        <v>0</v>
      </c>
      <c r="FY287" s="3">
        <f t="shared" si="232"/>
        <v>0</v>
      </c>
      <c r="FZ287" s="3">
        <f t="shared" si="233"/>
        <v>0</v>
      </c>
      <c r="GA287" s="3">
        <f t="shared" si="234"/>
        <v>0</v>
      </c>
      <c r="GB287" s="41" t="s">
        <v>0</v>
      </c>
      <c r="GC287" s="41">
        <f t="shared" si="206"/>
        <v>151.56119999999999</v>
      </c>
      <c r="GD287" s="41">
        <f t="shared" si="207"/>
        <v>0.02</v>
      </c>
      <c r="GE287" s="41">
        <f t="shared" si="191"/>
        <v>3.0312239999999999</v>
      </c>
      <c r="GI287" s="41" t="s">
        <v>0</v>
      </c>
    </row>
    <row r="288" spans="1:191" x14ac:dyDescent="0.55000000000000004">
      <c r="A288" s="41" t="s">
        <v>1385</v>
      </c>
      <c r="B288" s="41" t="s">
        <v>504</v>
      </c>
      <c r="C288" s="41" t="s">
        <v>69</v>
      </c>
      <c r="D288" s="25" t="s">
        <v>62</v>
      </c>
      <c r="E288" s="41" t="s">
        <v>1790</v>
      </c>
      <c r="F288" s="41">
        <v>0</v>
      </c>
      <c r="G288" s="25" t="s">
        <v>67</v>
      </c>
      <c r="H288" s="41">
        <v>1.3679500000000001E-2</v>
      </c>
      <c r="I288" s="41">
        <v>7.8300000000000002E-3</v>
      </c>
      <c r="J288" s="41">
        <v>8.5293000000000001E-3</v>
      </c>
      <c r="K288" s="41">
        <v>0</v>
      </c>
      <c r="L288" s="41">
        <v>0</v>
      </c>
      <c r="M288" s="41" t="s">
        <v>550</v>
      </c>
      <c r="N288" s="41" t="s">
        <v>551</v>
      </c>
      <c r="O288" s="41" t="s">
        <v>1878</v>
      </c>
      <c r="P288" s="41" t="s">
        <v>1890</v>
      </c>
      <c r="S288" s="41">
        <v>1.2549999999999999</v>
      </c>
      <c r="T288" s="41">
        <v>0.56000000000000005</v>
      </c>
      <c r="AB288" s="41">
        <v>1.0900000000000001</v>
      </c>
      <c r="AC288" s="41">
        <v>7.0000000000000007E-2</v>
      </c>
      <c r="AD288" s="4">
        <v>0.2</v>
      </c>
      <c r="AE288" s="41">
        <v>1.1100000000000001</v>
      </c>
      <c r="AO288" s="7">
        <v>0.78300000000000003</v>
      </c>
      <c r="AP288" s="7">
        <v>0.53</v>
      </c>
      <c r="AQ288" s="7"/>
      <c r="AR288" s="7"/>
      <c r="AS288" s="7"/>
      <c r="AT288" s="7"/>
      <c r="AU288" s="7"/>
      <c r="AV288" s="7"/>
      <c r="AW288" s="7"/>
      <c r="AX288" s="82">
        <v>1</v>
      </c>
      <c r="AY288" s="7">
        <v>0.06</v>
      </c>
      <c r="AZ288" s="7">
        <v>0.28999999999999998</v>
      </c>
      <c r="BA288" s="7">
        <v>0.91</v>
      </c>
      <c r="BB288" s="7"/>
      <c r="BC288" s="7"/>
      <c r="BD288" s="7"/>
      <c r="BE288" s="7"/>
      <c r="BF288" s="7"/>
      <c r="BG288" s="7"/>
      <c r="BK288" s="41">
        <v>1.0529999999999999</v>
      </c>
      <c r="BL288" s="7">
        <v>0.32</v>
      </c>
      <c r="BM288" s="7"/>
      <c r="BN288" s="7"/>
      <c r="BO288" s="7"/>
      <c r="BP288" s="7"/>
      <c r="BQ288" s="7"/>
      <c r="BR288" s="7"/>
      <c r="BS288" s="7"/>
      <c r="BT288" s="7">
        <v>0.81</v>
      </c>
      <c r="BU288" s="7">
        <v>0.06</v>
      </c>
      <c r="BV288" s="82">
        <v>0.5</v>
      </c>
      <c r="BW288" s="7">
        <v>1.06</v>
      </c>
      <c r="BX288" s="7"/>
      <c r="BY288" s="7"/>
      <c r="BZ288" s="7"/>
      <c r="CA288" s="7"/>
      <c r="CB288" s="7"/>
      <c r="CC288" s="7"/>
      <c r="CD288" s="7"/>
      <c r="CG288" s="41">
        <v>0</v>
      </c>
      <c r="DC288" s="41">
        <v>0</v>
      </c>
      <c r="DY288" s="7" t="s">
        <v>1880</v>
      </c>
      <c r="DZ288" s="7">
        <f t="shared" si="201"/>
        <v>0.97181494661921708</v>
      </c>
      <c r="EA288" s="41" t="s">
        <v>552</v>
      </c>
      <c r="EB288" s="41" t="s">
        <v>0</v>
      </c>
      <c r="EC288" s="41">
        <f t="shared" si="193"/>
        <v>1.3679500000000001E-2</v>
      </c>
      <c r="ED288" s="41">
        <f t="shared" si="194"/>
        <v>7.8300000000000002E-3</v>
      </c>
      <c r="EE288" s="41">
        <f t="shared" si="195"/>
        <v>8.5293000000000001E-3</v>
      </c>
      <c r="EF288" s="41">
        <f t="shared" si="196"/>
        <v>0</v>
      </c>
      <c r="EG288" s="41">
        <f t="shared" si="197"/>
        <v>0</v>
      </c>
      <c r="EI288" s="5">
        <f t="shared" si="208"/>
        <v>248.63561227490285</v>
      </c>
      <c r="EJ288" s="3">
        <f t="shared" si="202"/>
        <v>768.53267754172464</v>
      </c>
      <c r="EK288" s="3">
        <f t="shared" si="209"/>
        <v>14.547499999999999</v>
      </c>
      <c r="EL288" s="3">
        <f t="shared" si="210"/>
        <v>0</v>
      </c>
      <c r="EM288" s="3">
        <f t="shared" si="211"/>
        <v>0</v>
      </c>
      <c r="EN288" s="3">
        <f t="shared" si="212"/>
        <v>0</v>
      </c>
      <c r="EO288" s="3">
        <f t="shared" si="213"/>
        <v>0</v>
      </c>
      <c r="EP288" s="3">
        <f t="shared" si="214"/>
        <v>0</v>
      </c>
      <c r="EQ288" s="3">
        <f t="shared" si="215"/>
        <v>0</v>
      </c>
      <c r="ER288" s="3">
        <f t="shared" si="216"/>
        <v>0</v>
      </c>
      <c r="ES288" s="3">
        <f t="shared" si="217"/>
        <v>30.038799999999995</v>
      </c>
      <c r="ET288" s="3">
        <f t="shared" si="218"/>
        <v>1.9801000000000002</v>
      </c>
      <c r="EU288" s="3">
        <f t="shared" si="219"/>
        <v>1.00457</v>
      </c>
      <c r="EV288" s="3">
        <f t="shared" si="220"/>
        <v>3.2217599999999997</v>
      </c>
      <c r="EW288" s="3">
        <f t="shared" si="221"/>
        <v>0</v>
      </c>
      <c r="EX288" s="3">
        <f t="shared" si="222"/>
        <v>0</v>
      </c>
      <c r="EY288" s="3">
        <f t="shared" si="223"/>
        <v>0</v>
      </c>
      <c r="EZ288" s="3">
        <f t="shared" si="224"/>
        <v>0</v>
      </c>
      <c r="FA288" s="3">
        <f t="shared" si="225"/>
        <v>0</v>
      </c>
      <c r="FB288" s="3">
        <f t="shared" si="226"/>
        <v>0</v>
      </c>
      <c r="FC288" s="3">
        <f t="shared" si="203"/>
        <v>0</v>
      </c>
      <c r="FD288" s="41">
        <f t="shared" si="227"/>
        <v>0</v>
      </c>
      <c r="FG288" s="3">
        <f t="shared" si="204"/>
        <v>0</v>
      </c>
      <c r="FH288" s="3">
        <f t="shared" si="205"/>
        <v>0</v>
      </c>
      <c r="FI288" s="3">
        <f t="shared" si="228"/>
        <v>0</v>
      </c>
      <c r="FJ288" s="3">
        <f t="shared" si="228"/>
        <v>0</v>
      </c>
      <c r="FK288" s="3">
        <f t="shared" si="236"/>
        <v>0</v>
      </c>
      <c r="FL288" s="3">
        <f t="shared" si="236"/>
        <v>0</v>
      </c>
      <c r="FM288" s="3">
        <f t="shared" si="236"/>
        <v>0</v>
      </c>
      <c r="FN288" s="3">
        <f t="shared" si="235"/>
        <v>0</v>
      </c>
      <c r="FO288" s="3">
        <f t="shared" si="235"/>
        <v>0</v>
      </c>
      <c r="FP288" s="3">
        <f t="shared" si="235"/>
        <v>0</v>
      </c>
      <c r="FQ288" s="3">
        <f t="shared" si="235"/>
        <v>0</v>
      </c>
      <c r="FR288" s="3">
        <f t="shared" si="229"/>
        <v>0</v>
      </c>
      <c r="FS288" s="3">
        <f t="shared" si="229"/>
        <v>0</v>
      </c>
      <c r="FT288" s="3">
        <f t="shared" si="229"/>
        <v>0</v>
      </c>
      <c r="FU288" s="3">
        <f t="shared" si="230"/>
        <v>0</v>
      </c>
      <c r="FV288" s="3">
        <f t="shared" si="230"/>
        <v>0</v>
      </c>
      <c r="FW288" s="3">
        <f t="shared" si="230"/>
        <v>0</v>
      </c>
      <c r="FX288" s="3">
        <f t="shared" si="231"/>
        <v>0</v>
      </c>
      <c r="FY288" s="3">
        <f t="shared" si="232"/>
        <v>0</v>
      </c>
      <c r="FZ288" s="3">
        <f t="shared" si="233"/>
        <v>0</v>
      </c>
      <c r="GA288" s="3">
        <f t="shared" si="234"/>
        <v>0</v>
      </c>
      <c r="GB288" s="41" t="s">
        <v>0</v>
      </c>
      <c r="GC288" s="41">
        <f t="shared" si="206"/>
        <v>3.0909999999999997</v>
      </c>
      <c r="GD288" s="41">
        <f t="shared" si="207"/>
        <v>0.97181494661921708</v>
      </c>
      <c r="GE288" s="41">
        <f t="shared" si="191"/>
        <v>3.0038799999999997</v>
      </c>
      <c r="GI288" s="41" t="s">
        <v>0</v>
      </c>
    </row>
    <row r="289" spans="1:191" x14ac:dyDescent="0.55000000000000004">
      <c r="A289" s="41" t="s">
        <v>1386</v>
      </c>
      <c r="B289" s="41" t="s">
        <v>504</v>
      </c>
      <c r="C289" s="41" t="s">
        <v>69</v>
      </c>
      <c r="D289" s="25" t="s">
        <v>62</v>
      </c>
      <c r="E289" s="41" t="s">
        <v>1790</v>
      </c>
      <c r="F289" s="41">
        <v>0</v>
      </c>
      <c r="G289" s="25" t="s">
        <v>67</v>
      </c>
      <c r="H289" s="41">
        <v>6.5503999999999996E-3</v>
      </c>
      <c r="I289" s="41">
        <v>1.6992400000000001E-2</v>
      </c>
      <c r="J289" s="41">
        <v>3.7962000000000009E-3</v>
      </c>
      <c r="K289" s="41">
        <v>0</v>
      </c>
      <c r="L289" s="41">
        <v>0</v>
      </c>
      <c r="M289" s="41" t="s">
        <v>606</v>
      </c>
      <c r="N289" s="41" t="s">
        <v>607</v>
      </c>
      <c r="O289" s="41" t="s">
        <v>1878</v>
      </c>
      <c r="P289" s="41" t="s">
        <v>1890</v>
      </c>
      <c r="S289" s="41">
        <v>0.73599999999999999</v>
      </c>
      <c r="T289" s="41">
        <v>0.66</v>
      </c>
      <c r="U289" s="41">
        <v>0.22</v>
      </c>
      <c r="AB289" s="41">
        <v>0.89</v>
      </c>
      <c r="AD289" s="41">
        <v>0.37</v>
      </c>
      <c r="AE289" s="41">
        <v>1.19</v>
      </c>
      <c r="AO289" s="7">
        <v>1.847</v>
      </c>
      <c r="AP289" s="82">
        <v>0.6</v>
      </c>
      <c r="AQ289" s="7">
        <v>0.23</v>
      </c>
      <c r="AR289" s="7"/>
      <c r="AS289" s="7"/>
      <c r="AT289" s="7"/>
      <c r="AU289" s="7"/>
      <c r="AV289" s="7"/>
      <c r="AW289" s="7"/>
      <c r="AX289" s="7">
        <v>0.92</v>
      </c>
      <c r="AY289" s="7"/>
      <c r="AZ289" s="7">
        <v>0.33</v>
      </c>
      <c r="BA289" s="7">
        <v>1.05</v>
      </c>
      <c r="BB289" s="7"/>
      <c r="BC289" s="7"/>
      <c r="BD289" s="7"/>
      <c r="BE289" s="7"/>
      <c r="BF289" s="7"/>
      <c r="BG289" s="7"/>
      <c r="BK289" s="41">
        <v>0.34200000000000003</v>
      </c>
      <c r="BL289" s="7">
        <v>0.61</v>
      </c>
      <c r="BM289" s="7">
        <v>0.18</v>
      </c>
      <c r="BN289" s="7"/>
      <c r="BO289" s="7"/>
      <c r="BP289" s="7"/>
      <c r="BQ289" s="7"/>
      <c r="BR289" s="7"/>
      <c r="BS289" s="7"/>
      <c r="BT289" s="7">
        <v>1.1100000000000001</v>
      </c>
      <c r="BU289" s="7"/>
      <c r="BV289" s="7">
        <v>0.27</v>
      </c>
      <c r="BW289" s="7">
        <v>0.97</v>
      </c>
      <c r="BX289" s="7"/>
      <c r="BY289" s="7"/>
      <c r="BZ289" s="7"/>
      <c r="CA289" s="7"/>
      <c r="CB289" s="7"/>
      <c r="CC289" s="7"/>
      <c r="CD289" s="7"/>
      <c r="CG289" s="41">
        <v>0</v>
      </c>
      <c r="DC289" s="41">
        <v>0</v>
      </c>
      <c r="DY289" s="7" t="s">
        <v>1880</v>
      </c>
      <c r="DZ289" s="7">
        <f t="shared" si="201"/>
        <v>0.93466666666666665</v>
      </c>
      <c r="EA289" s="41" t="s">
        <v>608</v>
      </c>
      <c r="EB289" s="41" t="s">
        <v>0</v>
      </c>
      <c r="EC289" s="41">
        <f t="shared" si="193"/>
        <v>6.5503999999999996E-3</v>
      </c>
      <c r="ED289" s="41">
        <f t="shared" si="194"/>
        <v>1.6992400000000001E-2</v>
      </c>
      <c r="EE289" s="41">
        <f t="shared" si="195"/>
        <v>3.7962000000000009E-3</v>
      </c>
      <c r="EF289" s="41">
        <f t="shared" si="196"/>
        <v>0</v>
      </c>
      <c r="EG289" s="41">
        <f t="shared" si="197"/>
        <v>0</v>
      </c>
      <c r="EI289" s="5">
        <f t="shared" si="208"/>
        <v>217.15909179944572</v>
      </c>
      <c r="EJ289" s="3">
        <f t="shared" si="202"/>
        <v>635.19034351337882</v>
      </c>
      <c r="EK289" s="3">
        <f t="shared" si="209"/>
        <v>18.0258</v>
      </c>
      <c r="EL289" s="3">
        <f t="shared" si="210"/>
        <v>0.64829000000000003</v>
      </c>
      <c r="EM289" s="3">
        <f t="shared" si="211"/>
        <v>0</v>
      </c>
      <c r="EN289" s="3">
        <f t="shared" si="212"/>
        <v>0</v>
      </c>
      <c r="EO289" s="3">
        <f t="shared" si="213"/>
        <v>0</v>
      </c>
      <c r="EP289" s="3">
        <f t="shared" si="214"/>
        <v>0</v>
      </c>
      <c r="EQ289" s="3">
        <f t="shared" si="215"/>
        <v>0</v>
      </c>
      <c r="ER289" s="3">
        <f t="shared" si="216"/>
        <v>0</v>
      </c>
      <c r="ES289" s="3">
        <f t="shared" si="217"/>
        <v>27.339000000000002</v>
      </c>
      <c r="ET289" s="3">
        <f t="shared" si="218"/>
        <v>0</v>
      </c>
      <c r="EU289" s="3">
        <f t="shared" si="219"/>
        <v>0.97416999999999998</v>
      </c>
      <c r="EV289" s="3">
        <f t="shared" si="220"/>
        <v>3.1469300000000002</v>
      </c>
      <c r="EW289" s="3">
        <f t="shared" si="221"/>
        <v>0</v>
      </c>
      <c r="EX289" s="3">
        <f t="shared" si="222"/>
        <v>0</v>
      </c>
      <c r="EY289" s="3">
        <f t="shared" si="223"/>
        <v>0</v>
      </c>
      <c r="EZ289" s="3">
        <f t="shared" si="224"/>
        <v>0</v>
      </c>
      <c r="FA289" s="3">
        <f t="shared" si="225"/>
        <v>0</v>
      </c>
      <c r="FB289" s="3">
        <f t="shared" si="226"/>
        <v>0</v>
      </c>
      <c r="FC289" s="3">
        <f t="shared" si="203"/>
        <v>0</v>
      </c>
      <c r="FD289" s="41">
        <f t="shared" si="227"/>
        <v>0</v>
      </c>
      <c r="FG289" s="3">
        <f t="shared" si="204"/>
        <v>0</v>
      </c>
      <c r="FH289" s="3">
        <f t="shared" si="205"/>
        <v>0</v>
      </c>
      <c r="FI289" s="3">
        <f t="shared" si="228"/>
        <v>0</v>
      </c>
      <c r="FJ289" s="3">
        <f t="shared" si="228"/>
        <v>0</v>
      </c>
      <c r="FK289" s="3">
        <f t="shared" si="236"/>
        <v>0</v>
      </c>
      <c r="FL289" s="3">
        <f t="shared" si="236"/>
        <v>0</v>
      </c>
      <c r="FM289" s="3">
        <f t="shared" si="236"/>
        <v>0</v>
      </c>
      <c r="FN289" s="3">
        <f t="shared" si="235"/>
        <v>0</v>
      </c>
      <c r="FO289" s="3">
        <f t="shared" si="235"/>
        <v>0</v>
      </c>
      <c r="FP289" s="3">
        <f t="shared" si="235"/>
        <v>0</v>
      </c>
      <c r="FQ289" s="3">
        <f t="shared" si="235"/>
        <v>0</v>
      </c>
      <c r="FR289" s="3">
        <f t="shared" si="229"/>
        <v>0</v>
      </c>
      <c r="FS289" s="3">
        <f t="shared" si="229"/>
        <v>0</v>
      </c>
      <c r="FT289" s="3">
        <f t="shared" si="229"/>
        <v>0</v>
      </c>
      <c r="FU289" s="3">
        <f t="shared" si="230"/>
        <v>0</v>
      </c>
      <c r="FV289" s="3">
        <f t="shared" si="230"/>
        <v>0</v>
      </c>
      <c r="FW289" s="3">
        <f t="shared" si="230"/>
        <v>0</v>
      </c>
      <c r="FX289" s="3">
        <f t="shared" si="231"/>
        <v>0</v>
      </c>
      <c r="FY289" s="3">
        <f t="shared" si="232"/>
        <v>0</v>
      </c>
      <c r="FZ289" s="3">
        <f t="shared" si="233"/>
        <v>0</v>
      </c>
      <c r="GA289" s="3">
        <f t="shared" si="234"/>
        <v>0</v>
      </c>
      <c r="GB289" s="41" t="s">
        <v>0</v>
      </c>
      <c r="GC289" s="41">
        <f t="shared" si="206"/>
        <v>2.9250000000000003</v>
      </c>
      <c r="GD289" s="41">
        <f t="shared" si="207"/>
        <v>0.93466666666666665</v>
      </c>
      <c r="GE289" s="41">
        <f t="shared" si="191"/>
        <v>2.7339000000000002</v>
      </c>
      <c r="GI289" s="41" t="s">
        <v>0</v>
      </c>
    </row>
    <row r="290" spans="1:191" x14ac:dyDescent="0.55000000000000004">
      <c r="A290" s="41" t="s">
        <v>1387</v>
      </c>
      <c r="B290" s="41" t="s">
        <v>504</v>
      </c>
      <c r="C290" s="41" t="s">
        <v>69</v>
      </c>
      <c r="D290" s="25" t="s">
        <v>62</v>
      </c>
      <c r="E290" s="41" t="s">
        <v>1790</v>
      </c>
      <c r="F290" s="41">
        <v>0</v>
      </c>
      <c r="G290" s="25" t="s">
        <v>67</v>
      </c>
      <c r="H290" s="41">
        <v>0</v>
      </c>
      <c r="I290" s="41">
        <v>6.5519999999999997E-3</v>
      </c>
      <c r="J290" s="41">
        <v>2.0193000000000003E-2</v>
      </c>
      <c r="K290" s="41">
        <v>0</v>
      </c>
      <c r="L290" s="41">
        <v>0</v>
      </c>
      <c r="M290" s="41" t="s">
        <v>625</v>
      </c>
      <c r="N290" s="41" t="s">
        <v>620</v>
      </c>
      <c r="O290" s="41" t="s">
        <v>1878</v>
      </c>
      <c r="P290" s="41" t="s">
        <v>1970</v>
      </c>
      <c r="Q290" s="41" t="s">
        <v>1971</v>
      </c>
      <c r="S290" s="41">
        <v>0</v>
      </c>
      <c r="AO290" s="7">
        <v>0.56000000000000005</v>
      </c>
      <c r="AP290" s="7">
        <v>0.49</v>
      </c>
      <c r="AQ290" s="7"/>
      <c r="AR290" s="7"/>
      <c r="AS290" s="7"/>
      <c r="AT290" s="7"/>
      <c r="AU290" s="7"/>
      <c r="AV290" s="7"/>
      <c r="AW290" s="7"/>
      <c r="AX290" s="7">
        <v>1.17</v>
      </c>
      <c r="AY290" s="7"/>
      <c r="AZ290" s="7"/>
      <c r="BA290" s="7"/>
      <c r="BB290" s="7"/>
      <c r="BC290" s="7"/>
      <c r="BD290" s="7"/>
      <c r="BE290" s="7"/>
      <c r="BF290" s="7"/>
      <c r="BG290" s="7"/>
      <c r="BK290" s="41">
        <v>1.59</v>
      </c>
      <c r="BL290" s="7">
        <v>0.97</v>
      </c>
      <c r="BM290" s="7"/>
      <c r="BN290" s="7"/>
      <c r="BO290" s="7"/>
      <c r="BP290" s="7"/>
      <c r="BQ290" s="7"/>
      <c r="BR290" s="7"/>
      <c r="BS290" s="7"/>
      <c r="BT290" s="7">
        <v>1.27</v>
      </c>
      <c r="BU290" s="7"/>
      <c r="BV290" s="7"/>
      <c r="BW290" s="7"/>
      <c r="BX290" s="7"/>
      <c r="BY290" s="7"/>
      <c r="BZ290" s="7"/>
      <c r="CA290" s="7"/>
      <c r="CB290" s="7"/>
      <c r="CC290" s="7"/>
      <c r="CD290" s="7"/>
      <c r="CG290" s="41">
        <v>0</v>
      </c>
      <c r="DC290" s="41">
        <v>0</v>
      </c>
      <c r="DY290" s="7" t="s">
        <v>1880</v>
      </c>
      <c r="DZ290" s="7">
        <f t="shared" si="201"/>
        <v>1.2439534883720929</v>
      </c>
      <c r="EA290" s="41" t="s">
        <v>621</v>
      </c>
      <c r="EB290" s="41" t="s">
        <v>0</v>
      </c>
      <c r="EC290" s="41">
        <f t="shared" si="193"/>
        <v>0</v>
      </c>
      <c r="ED290" s="41">
        <f t="shared" si="194"/>
        <v>6.5519999999999997E-3</v>
      </c>
      <c r="EE290" s="41">
        <f t="shared" si="195"/>
        <v>2.0193000000000003E-2</v>
      </c>
      <c r="EF290" s="41">
        <f t="shared" si="196"/>
        <v>0</v>
      </c>
      <c r="EG290" s="41">
        <f t="shared" si="197"/>
        <v>0</v>
      </c>
      <c r="EI290" s="5">
        <f t="shared" si="208"/>
        <v>218.27199807999995</v>
      </c>
      <c r="EJ290" s="3">
        <f t="shared" si="202"/>
        <v>469.28479587199996</v>
      </c>
      <c r="EK290" s="3">
        <f t="shared" si="209"/>
        <v>18.167000000000002</v>
      </c>
      <c r="EL290" s="3">
        <f t="shared" si="210"/>
        <v>0</v>
      </c>
      <c r="EM290" s="3">
        <f t="shared" si="211"/>
        <v>0</v>
      </c>
      <c r="EN290" s="3">
        <f t="shared" si="212"/>
        <v>0</v>
      </c>
      <c r="EO290" s="3">
        <f t="shared" si="213"/>
        <v>0</v>
      </c>
      <c r="EP290" s="3">
        <f t="shared" si="214"/>
        <v>0</v>
      </c>
      <c r="EQ290" s="3">
        <f t="shared" si="215"/>
        <v>0</v>
      </c>
      <c r="ER290" s="3">
        <f t="shared" si="216"/>
        <v>0</v>
      </c>
      <c r="ES290" s="3">
        <f t="shared" si="217"/>
        <v>26.745000000000001</v>
      </c>
      <c r="ET290" s="3">
        <f t="shared" si="218"/>
        <v>0</v>
      </c>
      <c r="EU290" s="3">
        <f t="shared" si="219"/>
        <v>0</v>
      </c>
      <c r="EV290" s="3">
        <f t="shared" si="220"/>
        <v>0</v>
      </c>
      <c r="EW290" s="3">
        <f t="shared" si="221"/>
        <v>0</v>
      </c>
      <c r="EX290" s="3">
        <f t="shared" si="222"/>
        <v>0</v>
      </c>
      <c r="EY290" s="3">
        <f t="shared" si="223"/>
        <v>0</v>
      </c>
      <c r="EZ290" s="3">
        <f t="shared" si="224"/>
        <v>0</v>
      </c>
      <c r="FA290" s="3">
        <f t="shared" si="225"/>
        <v>0</v>
      </c>
      <c r="FB290" s="3">
        <f t="shared" si="226"/>
        <v>0</v>
      </c>
      <c r="FC290" s="3">
        <f t="shared" si="203"/>
        <v>0</v>
      </c>
      <c r="FD290" s="41">
        <f t="shared" si="227"/>
        <v>0</v>
      </c>
      <c r="FG290" s="3">
        <f t="shared" si="204"/>
        <v>0</v>
      </c>
      <c r="FH290" s="3">
        <f t="shared" si="205"/>
        <v>0</v>
      </c>
      <c r="FI290" s="3">
        <f t="shared" si="228"/>
        <v>0</v>
      </c>
      <c r="FJ290" s="3">
        <f t="shared" si="228"/>
        <v>0</v>
      </c>
      <c r="FK290" s="3">
        <f t="shared" si="236"/>
        <v>0</v>
      </c>
      <c r="FL290" s="3">
        <f t="shared" si="236"/>
        <v>0</v>
      </c>
      <c r="FM290" s="3">
        <f t="shared" si="236"/>
        <v>0</v>
      </c>
      <c r="FN290" s="3">
        <f t="shared" si="235"/>
        <v>0</v>
      </c>
      <c r="FO290" s="3">
        <f t="shared" si="235"/>
        <v>0</v>
      </c>
      <c r="FP290" s="3">
        <f t="shared" si="235"/>
        <v>0</v>
      </c>
      <c r="FQ290" s="3">
        <f t="shared" si="235"/>
        <v>0</v>
      </c>
      <c r="FR290" s="3">
        <f t="shared" si="229"/>
        <v>0</v>
      </c>
      <c r="FS290" s="3">
        <f t="shared" si="229"/>
        <v>0</v>
      </c>
      <c r="FT290" s="3">
        <f t="shared" si="229"/>
        <v>0</v>
      </c>
      <c r="FU290" s="3">
        <f t="shared" si="230"/>
        <v>0</v>
      </c>
      <c r="FV290" s="3">
        <f t="shared" si="230"/>
        <v>0</v>
      </c>
      <c r="FW290" s="3">
        <f t="shared" si="230"/>
        <v>0</v>
      </c>
      <c r="FX290" s="3">
        <f t="shared" si="231"/>
        <v>0</v>
      </c>
      <c r="FY290" s="3">
        <f t="shared" si="232"/>
        <v>0</v>
      </c>
      <c r="FZ290" s="3">
        <f t="shared" si="233"/>
        <v>0</v>
      </c>
      <c r="GA290" s="3">
        <f t="shared" si="234"/>
        <v>0</v>
      </c>
      <c r="GB290" s="41" t="s">
        <v>0</v>
      </c>
      <c r="GC290" s="41">
        <f t="shared" si="206"/>
        <v>2.1500000000000004</v>
      </c>
      <c r="GD290" s="41">
        <f t="shared" si="207"/>
        <v>1.2439534883720929</v>
      </c>
      <c r="GE290" s="41">
        <f t="shared" si="191"/>
        <v>2.6745000000000001</v>
      </c>
      <c r="GI290" s="41" t="s">
        <v>0</v>
      </c>
    </row>
    <row r="291" spans="1:191" x14ac:dyDescent="0.55000000000000004">
      <c r="A291" s="41" t="s">
        <v>1388</v>
      </c>
      <c r="B291" s="41" t="s">
        <v>504</v>
      </c>
      <c r="C291" s="41" t="s">
        <v>69</v>
      </c>
      <c r="D291" s="25" t="s">
        <v>62</v>
      </c>
      <c r="E291" s="41" t="s">
        <v>1790</v>
      </c>
      <c r="F291" s="41">
        <v>0</v>
      </c>
      <c r="G291" s="25" t="s">
        <v>67</v>
      </c>
      <c r="H291" s="41">
        <v>0</v>
      </c>
      <c r="I291" s="41">
        <v>2.1644E-2</v>
      </c>
      <c r="J291" s="41">
        <v>4.0830803738317765E-3</v>
      </c>
      <c r="K291" s="41">
        <v>0</v>
      </c>
      <c r="L291" s="41">
        <v>0</v>
      </c>
      <c r="M291" s="41" t="s">
        <v>565</v>
      </c>
      <c r="N291" s="41" t="s">
        <v>566</v>
      </c>
      <c r="O291" s="41" t="s">
        <v>1878</v>
      </c>
      <c r="P291" s="41" t="s">
        <v>1914</v>
      </c>
      <c r="S291" s="41">
        <v>0</v>
      </c>
      <c r="AO291" s="7">
        <v>1.546</v>
      </c>
      <c r="AP291" s="82">
        <v>0.1</v>
      </c>
      <c r="AQ291" s="7"/>
      <c r="AR291" s="7"/>
      <c r="AS291" s="7"/>
      <c r="AT291" s="7"/>
      <c r="AU291" s="7"/>
      <c r="AV291" s="7"/>
      <c r="AW291" s="7"/>
      <c r="AX291" s="82">
        <v>1.4</v>
      </c>
      <c r="AY291" s="7"/>
      <c r="AZ291" s="7"/>
      <c r="BA291" s="7"/>
      <c r="BB291" s="7"/>
      <c r="BC291" s="7"/>
      <c r="BD291" s="7"/>
      <c r="BE291" s="7"/>
      <c r="BF291" s="7"/>
      <c r="BG291" s="7"/>
      <c r="BK291" s="41">
        <v>0.32200000000000001</v>
      </c>
      <c r="BL291" s="7">
        <v>0.08</v>
      </c>
      <c r="BM291" s="7"/>
      <c r="BN291" s="7"/>
      <c r="BO291" s="7"/>
      <c r="BP291" s="7"/>
      <c r="BQ291" s="7"/>
      <c r="BR291" s="7"/>
      <c r="BS291" s="7"/>
      <c r="BT291" s="82">
        <f>(0.86*12+1.4*228+1.12*59+0.52*22)/(12+228+59+22)</f>
        <v>1.2680373831775702</v>
      </c>
      <c r="BU291" s="7"/>
      <c r="BV291" s="7"/>
      <c r="BW291" s="7"/>
      <c r="BX291" s="7"/>
      <c r="BY291" s="7"/>
      <c r="BZ291" s="7"/>
      <c r="CA291" s="7"/>
      <c r="CB291" s="7"/>
      <c r="CC291" s="7"/>
      <c r="CD291" s="7"/>
      <c r="CG291" s="41">
        <v>0</v>
      </c>
      <c r="DC291" s="41">
        <v>0</v>
      </c>
      <c r="DY291" s="7" t="s">
        <v>1880</v>
      </c>
      <c r="DZ291" s="7">
        <f t="shared" si="201"/>
        <v>1.3772526966719367</v>
      </c>
      <c r="EA291" s="41" t="s">
        <v>567</v>
      </c>
      <c r="EB291" s="41" t="s">
        <v>0</v>
      </c>
      <c r="EC291" s="41">
        <f t="shared" si="193"/>
        <v>0</v>
      </c>
      <c r="ED291" s="41">
        <f t="shared" si="194"/>
        <v>2.1644E-2</v>
      </c>
      <c r="EE291" s="41">
        <f t="shared" si="195"/>
        <v>4.0830803738317765E-3</v>
      </c>
      <c r="EF291" s="41">
        <f t="shared" si="196"/>
        <v>0</v>
      </c>
      <c r="EG291" s="41">
        <f t="shared" si="197"/>
        <v>0</v>
      </c>
      <c r="EI291" s="5">
        <f t="shared" si="208"/>
        <v>186.91356158459845</v>
      </c>
      <c r="EJ291" s="3">
        <f t="shared" si="202"/>
        <v>349.15453304002995</v>
      </c>
      <c r="EK291" s="3">
        <f t="shared" si="209"/>
        <v>1.8036000000000001</v>
      </c>
      <c r="EL291" s="3">
        <f t="shared" si="210"/>
        <v>0</v>
      </c>
      <c r="EM291" s="3">
        <f t="shared" si="211"/>
        <v>0</v>
      </c>
      <c r="EN291" s="3">
        <f t="shared" si="212"/>
        <v>0</v>
      </c>
      <c r="EO291" s="3">
        <f t="shared" si="213"/>
        <v>0</v>
      </c>
      <c r="EP291" s="3">
        <f t="shared" si="214"/>
        <v>0</v>
      </c>
      <c r="EQ291" s="3">
        <f t="shared" si="215"/>
        <v>0</v>
      </c>
      <c r="ER291" s="3">
        <f t="shared" si="216"/>
        <v>0</v>
      </c>
      <c r="ES291" s="3">
        <f t="shared" si="217"/>
        <v>25.727080373831779</v>
      </c>
      <c r="ET291" s="3">
        <f t="shared" si="218"/>
        <v>0</v>
      </c>
      <c r="EU291" s="3">
        <f t="shared" si="219"/>
        <v>0</v>
      </c>
      <c r="EV291" s="3">
        <f t="shared" si="220"/>
        <v>0</v>
      </c>
      <c r="EW291" s="3">
        <f t="shared" si="221"/>
        <v>0</v>
      </c>
      <c r="EX291" s="3">
        <f t="shared" si="222"/>
        <v>0</v>
      </c>
      <c r="EY291" s="3">
        <f t="shared" si="223"/>
        <v>0</v>
      </c>
      <c r="EZ291" s="3">
        <f t="shared" si="224"/>
        <v>0</v>
      </c>
      <c r="FA291" s="3">
        <f t="shared" si="225"/>
        <v>0</v>
      </c>
      <c r="FB291" s="3">
        <f t="shared" si="226"/>
        <v>0</v>
      </c>
      <c r="FC291" s="3">
        <f t="shared" si="203"/>
        <v>0</v>
      </c>
      <c r="FD291" s="41">
        <f t="shared" si="227"/>
        <v>0</v>
      </c>
      <c r="FG291" s="3">
        <f t="shared" si="204"/>
        <v>0</v>
      </c>
      <c r="FH291" s="3">
        <f t="shared" si="205"/>
        <v>0</v>
      </c>
      <c r="FI291" s="3">
        <f t="shared" si="228"/>
        <v>0</v>
      </c>
      <c r="FJ291" s="3">
        <f t="shared" si="228"/>
        <v>0</v>
      </c>
      <c r="FK291" s="3">
        <f t="shared" si="236"/>
        <v>0</v>
      </c>
      <c r="FL291" s="3">
        <f t="shared" si="236"/>
        <v>0</v>
      </c>
      <c r="FM291" s="3">
        <f t="shared" si="236"/>
        <v>0</v>
      </c>
      <c r="FN291" s="3">
        <f t="shared" si="235"/>
        <v>0</v>
      </c>
      <c r="FO291" s="3">
        <f t="shared" si="235"/>
        <v>0</v>
      </c>
      <c r="FP291" s="3">
        <f t="shared" si="235"/>
        <v>0</v>
      </c>
      <c r="FQ291" s="3">
        <f t="shared" si="235"/>
        <v>0</v>
      </c>
      <c r="FR291" s="3">
        <f t="shared" si="229"/>
        <v>0</v>
      </c>
      <c r="FS291" s="3">
        <f t="shared" si="229"/>
        <v>0</v>
      </c>
      <c r="FT291" s="3">
        <f t="shared" si="229"/>
        <v>0</v>
      </c>
      <c r="FU291" s="3">
        <f t="shared" si="230"/>
        <v>0</v>
      </c>
      <c r="FV291" s="3">
        <f t="shared" si="230"/>
        <v>0</v>
      </c>
      <c r="FW291" s="3">
        <f t="shared" si="230"/>
        <v>0</v>
      </c>
      <c r="FX291" s="3">
        <f t="shared" si="231"/>
        <v>0</v>
      </c>
      <c r="FY291" s="3">
        <f t="shared" si="232"/>
        <v>0</v>
      </c>
      <c r="FZ291" s="3">
        <f t="shared" si="233"/>
        <v>0</v>
      </c>
      <c r="GA291" s="3">
        <f t="shared" si="234"/>
        <v>0</v>
      </c>
      <c r="GB291" s="41" t="s">
        <v>0</v>
      </c>
      <c r="GC291" s="41">
        <f t="shared" si="206"/>
        <v>1.8680000000000001</v>
      </c>
      <c r="GD291" s="41">
        <f t="shared" si="207"/>
        <v>1.3772526966719367</v>
      </c>
      <c r="GE291" s="41">
        <f t="shared" ref="GE291:GE354" si="238">GC291*GD291</f>
        <v>2.5727080373831779</v>
      </c>
      <c r="GI291" s="41" t="s">
        <v>0</v>
      </c>
    </row>
    <row r="292" spans="1:191" x14ac:dyDescent="0.55000000000000004">
      <c r="A292" s="41" t="s">
        <v>1389</v>
      </c>
      <c r="B292" s="41" t="s">
        <v>504</v>
      </c>
      <c r="C292" s="41" t="s">
        <v>69</v>
      </c>
      <c r="D292" s="25" t="s">
        <v>62</v>
      </c>
      <c r="E292" s="41" t="s">
        <v>1790</v>
      </c>
      <c r="F292" s="41">
        <v>0</v>
      </c>
      <c r="G292" s="25" t="s">
        <v>67</v>
      </c>
      <c r="H292" s="41">
        <v>0</v>
      </c>
      <c r="I292" s="41">
        <v>2.0410399999999999E-2</v>
      </c>
      <c r="J292" s="41">
        <v>3.4647999999999997E-3</v>
      </c>
      <c r="K292" s="41">
        <v>0</v>
      </c>
      <c r="L292" s="41">
        <v>0</v>
      </c>
      <c r="M292" s="41" t="s">
        <v>542</v>
      </c>
      <c r="N292" s="41" t="s">
        <v>543</v>
      </c>
      <c r="O292" s="41" t="s">
        <v>1878</v>
      </c>
      <c r="P292" s="41" t="s">
        <v>1914</v>
      </c>
      <c r="S292" s="41">
        <v>0</v>
      </c>
      <c r="AO292" s="7">
        <v>3.2919999999999998</v>
      </c>
      <c r="AP292" s="7">
        <v>0.42</v>
      </c>
      <c r="AQ292" s="7">
        <v>0.03</v>
      </c>
      <c r="AR292" s="7"/>
      <c r="AS292" s="7"/>
      <c r="AT292" s="7"/>
      <c r="AU292" s="7"/>
      <c r="AV292" s="7"/>
      <c r="AW292" s="7"/>
      <c r="AX292" s="7">
        <v>0.62</v>
      </c>
      <c r="AY292" s="7">
        <v>0.05</v>
      </c>
      <c r="AZ292" s="7">
        <v>0.13</v>
      </c>
      <c r="BA292" s="7">
        <v>0.53</v>
      </c>
      <c r="BB292" s="7"/>
      <c r="BC292" s="7"/>
      <c r="BD292" s="7"/>
      <c r="BE292" s="7"/>
      <c r="BF292" s="7"/>
      <c r="BG292" s="7"/>
      <c r="BK292" s="41">
        <v>0.56799999999999995</v>
      </c>
      <c r="BL292" s="7">
        <v>0.52</v>
      </c>
      <c r="BM292" s="7">
        <v>0.03</v>
      </c>
      <c r="BN292" s="7"/>
      <c r="BO292" s="7"/>
      <c r="BP292" s="7"/>
      <c r="BQ292" s="7"/>
      <c r="BR292" s="7"/>
      <c r="BS292" s="7"/>
      <c r="BT292" s="7">
        <v>0.61</v>
      </c>
      <c r="BU292" s="7">
        <v>0.05</v>
      </c>
      <c r="BV292" s="7">
        <v>0.08</v>
      </c>
      <c r="BW292" s="82">
        <v>0.5</v>
      </c>
      <c r="BX292" s="7"/>
      <c r="BY292" s="7"/>
      <c r="BZ292" s="7"/>
      <c r="CA292" s="7"/>
      <c r="CB292" s="7"/>
      <c r="CC292" s="7"/>
      <c r="CD292" s="7"/>
      <c r="CG292" s="41">
        <v>0</v>
      </c>
      <c r="DC292" s="41">
        <v>0</v>
      </c>
      <c r="DY292" s="7" t="s">
        <v>1880</v>
      </c>
      <c r="DZ292" s="7">
        <f t="shared" si="201"/>
        <v>0.61852849740932636</v>
      </c>
      <c r="EA292" s="41" t="s">
        <v>544</v>
      </c>
      <c r="EB292" s="41" t="s">
        <v>0</v>
      </c>
      <c r="EC292" s="41">
        <f t="shared" si="193"/>
        <v>0</v>
      </c>
      <c r="ED292" s="41">
        <f t="shared" si="194"/>
        <v>2.0410399999999999E-2</v>
      </c>
      <c r="EE292" s="41">
        <f t="shared" si="195"/>
        <v>3.4647999999999997E-3</v>
      </c>
      <c r="EF292" s="41">
        <f t="shared" si="196"/>
        <v>0</v>
      </c>
      <c r="EG292" s="41">
        <f t="shared" si="197"/>
        <v>0</v>
      </c>
      <c r="EI292" s="5">
        <f t="shared" si="208"/>
        <v>168.01470826566486</v>
      </c>
      <c r="EJ292" s="3">
        <f t="shared" si="202"/>
        <v>648.53677390546636</v>
      </c>
      <c r="EK292" s="3">
        <f t="shared" si="209"/>
        <v>16.78</v>
      </c>
      <c r="EL292" s="3">
        <f t="shared" si="210"/>
        <v>0.11579999999999999</v>
      </c>
      <c r="EM292" s="3">
        <f t="shared" si="211"/>
        <v>0</v>
      </c>
      <c r="EN292" s="3">
        <f t="shared" si="212"/>
        <v>0</v>
      </c>
      <c r="EO292" s="3">
        <f t="shared" si="213"/>
        <v>0</v>
      </c>
      <c r="EP292" s="3">
        <f t="shared" si="214"/>
        <v>0</v>
      </c>
      <c r="EQ292" s="3">
        <f t="shared" si="215"/>
        <v>0</v>
      </c>
      <c r="ER292" s="3">
        <f t="shared" si="216"/>
        <v>0</v>
      </c>
      <c r="ES292" s="3">
        <f t="shared" si="217"/>
        <v>23.8752</v>
      </c>
      <c r="ET292" s="3">
        <f t="shared" si="218"/>
        <v>1.93</v>
      </c>
      <c r="EU292" s="3">
        <f t="shared" si="219"/>
        <v>0.47339999999999999</v>
      </c>
      <c r="EV292" s="3">
        <f t="shared" si="220"/>
        <v>2.0287600000000001</v>
      </c>
      <c r="EW292" s="3">
        <f t="shared" si="221"/>
        <v>0</v>
      </c>
      <c r="EX292" s="3">
        <f t="shared" si="222"/>
        <v>0</v>
      </c>
      <c r="EY292" s="3">
        <f t="shared" si="223"/>
        <v>0</v>
      </c>
      <c r="EZ292" s="3">
        <f t="shared" si="224"/>
        <v>0</v>
      </c>
      <c r="FA292" s="3">
        <f t="shared" si="225"/>
        <v>0</v>
      </c>
      <c r="FB292" s="3">
        <f t="shared" si="226"/>
        <v>0</v>
      </c>
      <c r="FC292" s="3">
        <f t="shared" si="203"/>
        <v>0</v>
      </c>
      <c r="FD292" s="41">
        <f t="shared" si="227"/>
        <v>0</v>
      </c>
      <c r="FG292" s="3">
        <f t="shared" si="204"/>
        <v>0</v>
      </c>
      <c r="FH292" s="3">
        <f t="shared" si="205"/>
        <v>0</v>
      </c>
      <c r="FI292" s="3">
        <f t="shared" si="228"/>
        <v>0</v>
      </c>
      <c r="FJ292" s="3">
        <f t="shared" si="228"/>
        <v>0</v>
      </c>
      <c r="FK292" s="3">
        <f t="shared" si="236"/>
        <v>0</v>
      </c>
      <c r="FL292" s="3">
        <f t="shared" si="236"/>
        <v>0</v>
      </c>
      <c r="FM292" s="3">
        <f t="shared" si="236"/>
        <v>0</v>
      </c>
      <c r="FN292" s="3">
        <f t="shared" si="235"/>
        <v>0</v>
      </c>
      <c r="FO292" s="3">
        <f t="shared" si="235"/>
        <v>0</v>
      </c>
      <c r="FP292" s="3">
        <f t="shared" si="235"/>
        <v>0</v>
      </c>
      <c r="FQ292" s="3">
        <f t="shared" si="235"/>
        <v>0</v>
      </c>
      <c r="FR292" s="3">
        <f t="shared" si="229"/>
        <v>0</v>
      </c>
      <c r="FS292" s="3">
        <f t="shared" si="229"/>
        <v>0</v>
      </c>
      <c r="FT292" s="3">
        <f t="shared" si="229"/>
        <v>0</v>
      </c>
      <c r="FU292" s="3">
        <f t="shared" si="230"/>
        <v>0</v>
      </c>
      <c r="FV292" s="3">
        <f t="shared" si="230"/>
        <v>0</v>
      </c>
      <c r="FW292" s="3">
        <f t="shared" si="230"/>
        <v>0</v>
      </c>
      <c r="FX292" s="3">
        <f t="shared" si="231"/>
        <v>0</v>
      </c>
      <c r="FY292" s="3">
        <f t="shared" si="232"/>
        <v>0</v>
      </c>
      <c r="FZ292" s="3">
        <f t="shared" si="233"/>
        <v>0</v>
      </c>
      <c r="GA292" s="3">
        <f t="shared" si="234"/>
        <v>0</v>
      </c>
      <c r="GB292" s="41" t="s">
        <v>0</v>
      </c>
      <c r="GC292" s="41">
        <f t="shared" si="206"/>
        <v>3.86</v>
      </c>
      <c r="GD292" s="41">
        <f t="shared" si="207"/>
        <v>0.61852849740932636</v>
      </c>
      <c r="GE292" s="41">
        <f t="shared" si="238"/>
        <v>2.3875199999999999</v>
      </c>
      <c r="GI292" s="41" t="s">
        <v>0</v>
      </c>
    </row>
    <row r="293" spans="1:191" x14ac:dyDescent="0.55000000000000004">
      <c r="A293" s="41" t="s">
        <v>1390</v>
      </c>
      <c r="B293" s="41" t="s">
        <v>504</v>
      </c>
      <c r="C293" s="41" t="s">
        <v>69</v>
      </c>
      <c r="D293" s="25" t="s">
        <v>62</v>
      </c>
      <c r="E293" s="41" t="s">
        <v>1790</v>
      </c>
      <c r="F293" s="41">
        <v>0</v>
      </c>
      <c r="G293" s="25" t="s">
        <v>67</v>
      </c>
      <c r="H293" s="41">
        <v>0</v>
      </c>
      <c r="I293" s="41">
        <v>0</v>
      </c>
      <c r="J293" s="41">
        <v>2.2749568400000003E-2</v>
      </c>
      <c r="K293" s="41">
        <v>0</v>
      </c>
      <c r="L293" s="41">
        <v>0</v>
      </c>
      <c r="M293" s="41" t="s">
        <v>508</v>
      </c>
      <c r="N293" s="41" t="s">
        <v>79</v>
      </c>
      <c r="O293" s="41" t="s">
        <v>1878</v>
      </c>
      <c r="P293" s="41" t="s">
        <v>1890</v>
      </c>
      <c r="S293" s="41">
        <v>0</v>
      </c>
      <c r="AO293" s="7">
        <v>0</v>
      </c>
      <c r="AP293" s="7"/>
      <c r="AQ293" s="7"/>
      <c r="AR293" s="7"/>
      <c r="AS293" s="7"/>
      <c r="AT293" s="7"/>
      <c r="AU293" s="7"/>
      <c r="AV293" s="7"/>
      <c r="AW293" s="7"/>
      <c r="AX293" s="7"/>
      <c r="AY293" s="7"/>
      <c r="AZ293" s="7"/>
      <c r="BA293" s="7"/>
      <c r="BB293" s="7"/>
      <c r="BC293" s="7"/>
      <c r="BD293" s="7"/>
      <c r="BE293" s="7"/>
      <c r="BF293" s="7"/>
      <c r="BG293" s="7"/>
      <c r="BK293" s="1">
        <v>4.3749169999999999</v>
      </c>
      <c r="BL293" s="7">
        <v>0.87</v>
      </c>
      <c r="BM293" s="7"/>
      <c r="BN293" s="7"/>
      <c r="BO293" s="7"/>
      <c r="BP293" s="7"/>
      <c r="BQ293" s="7"/>
      <c r="BR293" s="7"/>
      <c r="BS293" s="7"/>
      <c r="BT293" s="7">
        <v>0.52</v>
      </c>
      <c r="BU293" s="7"/>
      <c r="BV293" s="7"/>
      <c r="BW293" s="7"/>
      <c r="BX293" s="7"/>
      <c r="BY293" s="7"/>
      <c r="BZ293" s="7"/>
      <c r="CA293" s="7"/>
      <c r="CB293" s="7"/>
      <c r="CC293" s="7"/>
      <c r="CD293" s="7"/>
      <c r="CG293" s="41">
        <v>0</v>
      </c>
      <c r="DC293" s="41">
        <v>0</v>
      </c>
      <c r="DY293" s="7" t="s">
        <v>1880</v>
      </c>
      <c r="DZ293" s="7">
        <f t="shared" si="201"/>
        <v>0.52</v>
      </c>
      <c r="EA293" s="41" t="s">
        <v>509</v>
      </c>
      <c r="EB293" s="41" t="s">
        <v>0</v>
      </c>
      <c r="EC293" s="41">
        <f t="shared" si="193"/>
        <v>0</v>
      </c>
      <c r="ED293" s="41">
        <f t="shared" si="194"/>
        <v>0</v>
      </c>
      <c r="EE293" s="41">
        <f t="shared" si="195"/>
        <v>2.2749568400000003E-2</v>
      </c>
      <c r="EF293" s="41">
        <f t="shared" si="196"/>
        <v>0</v>
      </c>
      <c r="EG293" s="41">
        <f t="shared" si="197"/>
        <v>0</v>
      </c>
      <c r="EI293" s="5">
        <f t="shared" si="208"/>
        <v>124.96565919999999</v>
      </c>
      <c r="EJ293" s="3">
        <f t="shared" si="202"/>
        <v>546.71438685028636</v>
      </c>
      <c r="EK293" s="3">
        <f t="shared" si="209"/>
        <v>38.061777900000003</v>
      </c>
      <c r="EL293" s="3">
        <f t="shared" si="210"/>
        <v>0</v>
      </c>
      <c r="EM293" s="3">
        <f t="shared" si="211"/>
        <v>0</v>
      </c>
      <c r="EN293" s="3">
        <f t="shared" si="212"/>
        <v>0</v>
      </c>
      <c r="EO293" s="3">
        <f t="shared" si="213"/>
        <v>0</v>
      </c>
      <c r="EP293" s="3">
        <f t="shared" si="214"/>
        <v>0</v>
      </c>
      <c r="EQ293" s="3">
        <f t="shared" si="215"/>
        <v>0</v>
      </c>
      <c r="ER293" s="3">
        <f t="shared" si="216"/>
        <v>0</v>
      </c>
      <c r="ES293" s="3">
        <f t="shared" si="217"/>
        <v>22.749568400000001</v>
      </c>
      <c r="ET293" s="3">
        <f t="shared" si="218"/>
        <v>0</v>
      </c>
      <c r="EU293" s="3">
        <f t="shared" si="219"/>
        <v>0</v>
      </c>
      <c r="EV293" s="3">
        <f t="shared" si="220"/>
        <v>0</v>
      </c>
      <c r="EW293" s="3">
        <f t="shared" si="221"/>
        <v>0</v>
      </c>
      <c r="EX293" s="3">
        <f t="shared" si="222"/>
        <v>0</v>
      </c>
      <c r="EY293" s="3">
        <f t="shared" si="223"/>
        <v>0</v>
      </c>
      <c r="EZ293" s="3">
        <f t="shared" si="224"/>
        <v>0</v>
      </c>
      <c r="FA293" s="3">
        <f t="shared" si="225"/>
        <v>0</v>
      </c>
      <c r="FB293" s="3">
        <f t="shared" si="226"/>
        <v>0</v>
      </c>
      <c r="FC293" s="3">
        <f t="shared" si="203"/>
        <v>0</v>
      </c>
      <c r="FD293" s="41">
        <f t="shared" si="227"/>
        <v>0</v>
      </c>
      <c r="FG293" s="3">
        <f t="shared" si="204"/>
        <v>0</v>
      </c>
      <c r="FH293" s="3">
        <f t="shared" si="205"/>
        <v>0</v>
      </c>
      <c r="FI293" s="3">
        <f t="shared" si="228"/>
        <v>0</v>
      </c>
      <c r="FJ293" s="3">
        <f t="shared" si="228"/>
        <v>0</v>
      </c>
      <c r="FK293" s="3">
        <f t="shared" si="236"/>
        <v>0</v>
      </c>
      <c r="FL293" s="3">
        <f t="shared" si="236"/>
        <v>0</v>
      </c>
      <c r="FM293" s="3">
        <f t="shared" si="236"/>
        <v>0</v>
      </c>
      <c r="FN293" s="3">
        <f t="shared" si="235"/>
        <v>0</v>
      </c>
      <c r="FO293" s="3">
        <f t="shared" si="235"/>
        <v>0</v>
      </c>
      <c r="FP293" s="3">
        <f t="shared" si="235"/>
        <v>0</v>
      </c>
      <c r="FQ293" s="3">
        <f t="shared" si="235"/>
        <v>0</v>
      </c>
      <c r="FR293" s="3">
        <f t="shared" si="229"/>
        <v>0</v>
      </c>
      <c r="FS293" s="3">
        <f t="shared" si="229"/>
        <v>0</v>
      </c>
      <c r="FT293" s="3">
        <f t="shared" si="229"/>
        <v>0</v>
      </c>
      <c r="FU293" s="3">
        <f t="shared" si="230"/>
        <v>0</v>
      </c>
      <c r="FV293" s="3">
        <f t="shared" si="230"/>
        <v>0</v>
      </c>
      <c r="FW293" s="3">
        <f t="shared" si="230"/>
        <v>0</v>
      </c>
      <c r="FX293" s="3">
        <f t="shared" si="231"/>
        <v>0</v>
      </c>
      <c r="FY293" s="3">
        <f t="shared" si="232"/>
        <v>0</v>
      </c>
      <c r="FZ293" s="3">
        <f t="shared" si="233"/>
        <v>0</v>
      </c>
      <c r="GA293" s="3">
        <f t="shared" si="234"/>
        <v>0</v>
      </c>
      <c r="GB293" s="41" t="s">
        <v>0</v>
      </c>
      <c r="GC293" s="41">
        <f t="shared" si="206"/>
        <v>4.3749169999999999</v>
      </c>
      <c r="GD293" s="41">
        <f t="shared" si="207"/>
        <v>0.52</v>
      </c>
      <c r="GE293" s="41">
        <f t="shared" si="238"/>
        <v>2.2749568400000002</v>
      </c>
      <c r="GI293" s="41" t="s">
        <v>0</v>
      </c>
    </row>
    <row r="294" spans="1:191" x14ac:dyDescent="0.55000000000000004">
      <c r="A294" s="41" t="s">
        <v>1391</v>
      </c>
      <c r="B294" s="41" t="s">
        <v>504</v>
      </c>
      <c r="C294" s="41" t="s">
        <v>65</v>
      </c>
      <c r="D294" s="25" t="s">
        <v>62</v>
      </c>
      <c r="E294" s="41" t="s">
        <v>1790</v>
      </c>
      <c r="F294" s="41">
        <v>0</v>
      </c>
      <c r="G294" s="25" t="s">
        <v>67</v>
      </c>
      <c r="H294" s="41">
        <v>3.5964E-3</v>
      </c>
      <c r="I294" s="41">
        <v>5.2315999999999994E-3</v>
      </c>
      <c r="J294" s="41">
        <v>1.15709E-2</v>
      </c>
      <c r="K294" s="41">
        <v>8.4915000000000001E-4</v>
      </c>
      <c r="L294" s="41">
        <v>1.8715000000000001E-3</v>
      </c>
      <c r="M294" s="41" t="s">
        <v>569</v>
      </c>
      <c r="N294" s="41" t="s">
        <v>566</v>
      </c>
      <c r="O294" s="41" t="s">
        <v>1878</v>
      </c>
      <c r="P294" s="41" t="s">
        <v>1914</v>
      </c>
      <c r="S294" s="41">
        <v>0.14799999999999999</v>
      </c>
      <c r="T294" s="41">
        <v>0.03</v>
      </c>
      <c r="AB294" s="41">
        <v>2.4300000000000002</v>
      </c>
      <c r="AO294" s="7">
        <v>0.45100000000000001</v>
      </c>
      <c r="AP294" s="7">
        <v>0.01</v>
      </c>
      <c r="AQ294" s="7"/>
      <c r="AR294" s="7"/>
      <c r="AS294" s="7"/>
      <c r="AT294" s="7"/>
      <c r="AU294" s="7"/>
      <c r="AV294" s="7"/>
      <c r="AW294" s="7"/>
      <c r="AX294" s="7">
        <v>1.1599999999999999</v>
      </c>
      <c r="AY294" s="7"/>
      <c r="AZ294" s="7"/>
      <c r="BA294" s="7"/>
      <c r="BB294" s="7"/>
      <c r="BC294" s="7"/>
      <c r="BD294" s="7"/>
      <c r="BE294" s="7"/>
      <c r="BF294" s="7"/>
      <c r="BG294" s="7"/>
      <c r="BK294" s="41">
        <v>0.73699999999999999</v>
      </c>
      <c r="BL294" s="7">
        <v>0.03</v>
      </c>
      <c r="BM294" s="7"/>
      <c r="BN294" s="7"/>
      <c r="BO294" s="7"/>
      <c r="BP294" s="7"/>
      <c r="BQ294" s="7"/>
      <c r="BR294" s="7"/>
      <c r="BS294" s="7"/>
      <c r="BT294" s="7">
        <v>1.57</v>
      </c>
      <c r="BU294" s="7"/>
      <c r="BV294" s="7"/>
      <c r="BW294" s="7"/>
      <c r="BX294" s="7"/>
      <c r="BY294" s="7"/>
      <c r="BZ294" s="7"/>
      <c r="CA294" s="7"/>
      <c r="CB294" s="7"/>
      <c r="CC294" s="7"/>
      <c r="CD294" s="7"/>
      <c r="CG294" s="41">
        <v>6.2899999999999998E-2</v>
      </c>
      <c r="CP294" s="41">
        <v>1.35</v>
      </c>
      <c r="DC294" s="41">
        <v>0.19700000000000001</v>
      </c>
      <c r="DL294" s="41">
        <v>0.95</v>
      </c>
      <c r="DY294" s="7" t="s">
        <v>1880</v>
      </c>
      <c r="DZ294" s="7">
        <f t="shared" si="201"/>
        <v>1.5268637724550898</v>
      </c>
      <c r="EA294" s="41" t="s">
        <v>567</v>
      </c>
      <c r="EB294" s="41" t="s">
        <v>0</v>
      </c>
      <c r="EC294" s="41">
        <f t="shared" si="193"/>
        <v>3.5964E-3</v>
      </c>
      <c r="ED294" s="41">
        <f t="shared" si="194"/>
        <v>5.2315999999999994E-3</v>
      </c>
      <c r="EE294" s="41">
        <f t="shared" si="195"/>
        <v>1.15709E-2</v>
      </c>
      <c r="EF294" s="41">
        <f t="shared" si="196"/>
        <v>8.4915000000000001E-4</v>
      </c>
      <c r="EG294" s="41">
        <f t="shared" si="197"/>
        <v>1.8715000000000001E-3</v>
      </c>
      <c r="EI294" s="5">
        <f t="shared" si="208"/>
        <v>201.75002315089816</v>
      </c>
      <c r="EJ294" s="3">
        <f t="shared" si="202"/>
        <v>269.53803092959993</v>
      </c>
      <c r="EK294" s="3">
        <f t="shared" si="209"/>
        <v>0.31059999999999999</v>
      </c>
      <c r="EL294" s="3">
        <f t="shared" si="210"/>
        <v>0</v>
      </c>
      <c r="EM294" s="3">
        <f t="shared" si="211"/>
        <v>0</v>
      </c>
      <c r="EN294" s="3">
        <f t="shared" si="212"/>
        <v>0</v>
      </c>
      <c r="EO294" s="3">
        <f t="shared" si="213"/>
        <v>0</v>
      </c>
      <c r="EP294" s="3">
        <f t="shared" si="214"/>
        <v>0</v>
      </c>
      <c r="EQ294" s="3">
        <f t="shared" si="215"/>
        <v>0</v>
      </c>
      <c r="ER294" s="3">
        <f t="shared" si="216"/>
        <v>0</v>
      </c>
      <c r="ES294" s="3">
        <f t="shared" si="217"/>
        <v>20.398899999999998</v>
      </c>
      <c r="ET294" s="3">
        <f t="shared" si="218"/>
        <v>0</v>
      </c>
      <c r="EU294" s="3">
        <f t="shared" si="219"/>
        <v>0</v>
      </c>
      <c r="EV294" s="3">
        <f t="shared" si="220"/>
        <v>0</v>
      </c>
      <c r="EW294" s="3">
        <f t="shared" si="221"/>
        <v>0</v>
      </c>
      <c r="EX294" s="3">
        <f t="shared" si="222"/>
        <v>0</v>
      </c>
      <c r="EY294" s="3">
        <f t="shared" si="223"/>
        <v>0</v>
      </c>
      <c r="EZ294" s="3">
        <f t="shared" si="224"/>
        <v>0</v>
      </c>
      <c r="FA294" s="3">
        <f t="shared" si="225"/>
        <v>0</v>
      </c>
      <c r="FB294" s="3">
        <f t="shared" si="226"/>
        <v>0</v>
      </c>
      <c r="FC294" s="3">
        <f t="shared" si="203"/>
        <v>0</v>
      </c>
      <c r="FD294" s="41">
        <f t="shared" si="227"/>
        <v>0</v>
      </c>
      <c r="FF294" s="5">
        <f>FG294/(CG294+DC294)</f>
        <v>137.27819969218928</v>
      </c>
      <c r="FG294" s="3">
        <f t="shared" si="204"/>
        <v>35.678604099999994</v>
      </c>
      <c r="FH294" s="3">
        <f t="shared" si="205"/>
        <v>0</v>
      </c>
      <c r="FI294" s="3">
        <f t="shared" si="228"/>
        <v>0</v>
      </c>
      <c r="FJ294" s="3">
        <f t="shared" si="228"/>
        <v>0</v>
      </c>
      <c r="FK294" s="3">
        <f t="shared" si="236"/>
        <v>0</v>
      </c>
      <c r="FL294" s="3">
        <f t="shared" si="236"/>
        <v>0</v>
      </c>
      <c r="FM294" s="3">
        <f t="shared" si="236"/>
        <v>0</v>
      </c>
      <c r="FN294" s="3">
        <f t="shared" si="235"/>
        <v>0</v>
      </c>
      <c r="FO294" s="3">
        <f t="shared" si="235"/>
        <v>0</v>
      </c>
      <c r="FP294" s="3">
        <f t="shared" si="235"/>
        <v>2.72065</v>
      </c>
      <c r="FQ294" s="3">
        <f t="shared" si="235"/>
        <v>0</v>
      </c>
      <c r="FR294" s="3">
        <f t="shared" si="229"/>
        <v>0</v>
      </c>
      <c r="FS294" s="3">
        <f t="shared" si="229"/>
        <v>0</v>
      </c>
      <c r="FT294" s="3">
        <f t="shared" si="229"/>
        <v>0</v>
      </c>
      <c r="FU294" s="3">
        <f t="shared" si="230"/>
        <v>0</v>
      </c>
      <c r="FV294" s="3">
        <f t="shared" si="230"/>
        <v>0</v>
      </c>
      <c r="FW294" s="3">
        <f t="shared" si="230"/>
        <v>0</v>
      </c>
      <c r="FX294" s="3">
        <f t="shared" si="231"/>
        <v>0</v>
      </c>
      <c r="FY294" s="3">
        <f t="shared" si="232"/>
        <v>0</v>
      </c>
      <c r="FZ294" s="3">
        <f t="shared" si="233"/>
        <v>0</v>
      </c>
      <c r="GA294" s="3">
        <f t="shared" si="234"/>
        <v>0</v>
      </c>
      <c r="GB294" s="41" t="s">
        <v>0</v>
      </c>
      <c r="GC294" s="41">
        <f t="shared" si="206"/>
        <v>1.3359999999999999</v>
      </c>
      <c r="GD294" s="41">
        <f t="shared" si="207"/>
        <v>1.5268637724550898</v>
      </c>
      <c r="GE294" s="41">
        <f t="shared" si="238"/>
        <v>2.0398899999999998</v>
      </c>
      <c r="GF294" s="41">
        <f>CG294+DC294</f>
        <v>0.25990000000000002</v>
      </c>
      <c r="GG294" s="4">
        <f>(CG294*CP294+DC294*DL294)/GF294</f>
        <v>1.0468064640246248</v>
      </c>
      <c r="GH294" s="41">
        <f>GF294*GG294</f>
        <v>0.272065</v>
      </c>
      <c r="GI294" s="41" t="s">
        <v>0</v>
      </c>
    </row>
    <row r="295" spans="1:191" x14ac:dyDescent="0.55000000000000004">
      <c r="A295" s="41" t="s">
        <v>1392</v>
      </c>
      <c r="B295" s="41" t="s">
        <v>504</v>
      </c>
      <c r="C295" s="41" t="s">
        <v>69</v>
      </c>
      <c r="D295" s="25" t="s">
        <v>62</v>
      </c>
      <c r="E295" s="41" t="s">
        <v>1790</v>
      </c>
      <c r="F295" s="25">
        <v>1</v>
      </c>
      <c r="G295" s="25" t="s">
        <v>67</v>
      </c>
      <c r="H295" s="41">
        <v>0</v>
      </c>
      <c r="I295" s="41">
        <v>1.8513600000000002E-2</v>
      </c>
      <c r="J295" s="41">
        <v>9.9219999999999994E-4</v>
      </c>
      <c r="K295" s="41">
        <v>0</v>
      </c>
      <c r="L295" s="41">
        <v>0</v>
      </c>
      <c r="M295" s="41" t="s">
        <v>632</v>
      </c>
      <c r="N295" s="41" t="s">
        <v>258</v>
      </c>
      <c r="O295" s="41" t="s">
        <v>1878</v>
      </c>
      <c r="P295" s="41" t="s">
        <v>1968</v>
      </c>
      <c r="S295" s="41">
        <v>0</v>
      </c>
      <c r="AO295" s="7">
        <f>8.46+1.369</f>
        <v>9.8290000000000006</v>
      </c>
      <c r="AP295" s="82">
        <f>(0.25*8.46+0.43*1.369)/AO295</f>
        <v>0.27507070912605558</v>
      </c>
      <c r="AQ295" s="82">
        <f>(0.07*8.46+0.11*1.369)/AO295</f>
        <v>7.557126869467902E-2</v>
      </c>
      <c r="AR295" s="82">
        <f>(1.04*8.46+1.65*1.369)/AO295</f>
        <v>1.1249618475938548</v>
      </c>
      <c r="AS295" s="7"/>
      <c r="AT295" s="7"/>
      <c r="AU295" s="7"/>
      <c r="AV295" s="7"/>
      <c r="AW295" s="7"/>
      <c r="AX295" s="82">
        <f>(0.18*8.46+0.24*1.369)/AO295</f>
        <v>0.18835690304201852</v>
      </c>
      <c r="AY295" s="80">
        <f>(0.014*8.46+0.016*1.369)/AO295</f>
        <v>1.4278563434733951E-2</v>
      </c>
      <c r="AZ295" s="82">
        <f>(0.98*8.46+1.54*1.369)/AO295</f>
        <v>1.0579977617255061</v>
      </c>
      <c r="BA295" s="82">
        <f>(0.04*8.46+0.08*1.369)/AO295</f>
        <v>4.5571268694679014E-2</v>
      </c>
      <c r="BB295" s="7"/>
      <c r="BC295" s="7"/>
      <c r="BD295" s="7"/>
      <c r="BE295" s="7"/>
      <c r="BF295" s="7"/>
      <c r="BG295" s="7"/>
      <c r="BK295" s="41">
        <f>0.053+0.472</f>
        <v>0.52500000000000002</v>
      </c>
      <c r="BL295" s="82">
        <f>(0.22*0.053+0.36*0.472)/BK295</f>
        <v>0.34586666666666666</v>
      </c>
      <c r="BM295" s="82">
        <f>(0.07*0.053+0.09*0.472)/BK295</f>
        <v>8.7980952380952368E-2</v>
      </c>
      <c r="BN295" s="82">
        <f>(0.96*0.053+1.32*0.472)/BK295</f>
        <v>1.2836571428571431</v>
      </c>
      <c r="BO295" s="7"/>
      <c r="BP295" s="7"/>
      <c r="BQ295" s="7"/>
      <c r="BR295" s="7"/>
      <c r="BS295" s="7"/>
      <c r="BT295" s="82">
        <f>(0.18*0.053+0.19*0.472)/BK295</f>
        <v>0.18899047619047618</v>
      </c>
      <c r="BU295" s="80">
        <f>(0.014*0.053+0.011*0.472)/BK295</f>
        <v>1.1302857142857142E-2</v>
      </c>
      <c r="BV295" s="82">
        <f>(0.89*0.053+1.25*0.472)/BK295</f>
        <v>1.2136571428571428</v>
      </c>
      <c r="BW295" s="82">
        <f>(0.04*0.053+0.06*0.472)/BK295</f>
        <v>5.7980952380952376E-2</v>
      </c>
      <c r="BX295" s="7"/>
      <c r="BY295" s="7"/>
      <c r="BZ295" s="7"/>
      <c r="CA295" s="7"/>
      <c r="CB295" s="7"/>
      <c r="CC295" s="7"/>
      <c r="CD295" s="7"/>
      <c r="CG295" s="41">
        <v>0</v>
      </c>
      <c r="DC295" s="41">
        <v>0</v>
      </c>
      <c r="DY295" s="7" t="s">
        <v>1880</v>
      </c>
      <c r="DZ295" s="7">
        <f t="shared" si="201"/>
        <v>0.18838902839482327</v>
      </c>
      <c r="EA295" s="41" t="s">
        <v>64</v>
      </c>
      <c r="EB295" s="41" t="s">
        <v>0</v>
      </c>
      <c r="EC295" s="41">
        <f t="shared" si="193"/>
        <v>0</v>
      </c>
      <c r="ED295" s="41">
        <f t="shared" si="194"/>
        <v>1.8513600000000002E-2</v>
      </c>
      <c r="EE295" s="41">
        <f t="shared" si="195"/>
        <v>9.9219999999999994E-4</v>
      </c>
      <c r="EF295" s="41">
        <f t="shared" si="196"/>
        <v>0</v>
      </c>
      <c r="EG295" s="41">
        <f t="shared" si="197"/>
        <v>0</v>
      </c>
      <c r="EI295" s="5">
        <f t="shared" si="208"/>
        <v>88.630592154682404</v>
      </c>
      <c r="EJ295" s="3">
        <f t="shared" si="202"/>
        <v>917.68115116958165</v>
      </c>
      <c r="EK295" s="3">
        <f t="shared" si="209"/>
        <v>28.852499999999999</v>
      </c>
      <c r="EL295" s="3">
        <f t="shared" si="210"/>
        <v>0.78898000000000013</v>
      </c>
      <c r="EM295" s="3">
        <f t="shared" si="211"/>
        <v>11.731170000000001</v>
      </c>
      <c r="EN295" s="3">
        <f t="shared" si="212"/>
        <v>0</v>
      </c>
      <c r="EO295" s="3">
        <f t="shared" si="213"/>
        <v>0</v>
      </c>
      <c r="EP295" s="3">
        <f t="shared" si="214"/>
        <v>0</v>
      </c>
      <c r="EQ295" s="3">
        <f t="shared" si="215"/>
        <v>0</v>
      </c>
      <c r="ER295" s="3">
        <f t="shared" si="216"/>
        <v>0</v>
      </c>
      <c r="ES295" s="3">
        <f t="shared" si="217"/>
        <v>19.505800000000001</v>
      </c>
      <c r="ET295" s="3">
        <f t="shared" si="218"/>
        <v>1.4627800000000002</v>
      </c>
      <c r="EU295" s="3">
        <f t="shared" si="219"/>
        <v>11.03623</v>
      </c>
      <c r="EV295" s="3">
        <f t="shared" si="220"/>
        <v>0.47836000000000006</v>
      </c>
      <c r="EW295" s="3">
        <f t="shared" si="221"/>
        <v>0</v>
      </c>
      <c r="EX295" s="3">
        <f t="shared" si="222"/>
        <v>0</v>
      </c>
      <c r="EY295" s="3">
        <f t="shared" si="223"/>
        <v>0</v>
      </c>
      <c r="EZ295" s="3">
        <f t="shared" si="224"/>
        <v>0</v>
      </c>
      <c r="FA295" s="3">
        <f t="shared" si="225"/>
        <v>0</v>
      </c>
      <c r="FB295" s="3">
        <f t="shared" si="226"/>
        <v>0</v>
      </c>
      <c r="FC295" s="3">
        <f t="shared" si="203"/>
        <v>0</v>
      </c>
      <c r="FD295" s="41">
        <f t="shared" si="227"/>
        <v>0</v>
      </c>
      <c r="FG295" s="3">
        <f t="shared" si="204"/>
        <v>0</v>
      </c>
      <c r="FH295" s="3">
        <f t="shared" si="205"/>
        <v>0</v>
      </c>
      <c r="FI295" s="3">
        <f t="shared" si="228"/>
        <v>0</v>
      </c>
      <c r="FJ295" s="3">
        <f t="shared" si="228"/>
        <v>0</v>
      </c>
      <c r="FK295" s="3">
        <f t="shared" si="236"/>
        <v>0</v>
      </c>
      <c r="FL295" s="3">
        <f t="shared" si="236"/>
        <v>0</v>
      </c>
      <c r="FM295" s="3">
        <f t="shared" si="236"/>
        <v>0</v>
      </c>
      <c r="FN295" s="3">
        <f t="shared" si="235"/>
        <v>0</v>
      </c>
      <c r="FO295" s="3">
        <f t="shared" si="235"/>
        <v>0</v>
      </c>
      <c r="FP295" s="3">
        <f t="shared" si="235"/>
        <v>0</v>
      </c>
      <c r="FQ295" s="3">
        <f t="shared" si="235"/>
        <v>0</v>
      </c>
      <c r="FR295" s="3">
        <f t="shared" si="229"/>
        <v>0</v>
      </c>
      <c r="FS295" s="3">
        <f t="shared" si="229"/>
        <v>0</v>
      </c>
      <c r="FT295" s="3">
        <f t="shared" si="229"/>
        <v>0</v>
      </c>
      <c r="FU295" s="3">
        <f t="shared" si="230"/>
        <v>0</v>
      </c>
      <c r="FV295" s="3">
        <f t="shared" si="230"/>
        <v>0</v>
      </c>
      <c r="FW295" s="3">
        <f t="shared" si="230"/>
        <v>0</v>
      </c>
      <c r="FX295" s="3">
        <f t="shared" si="231"/>
        <v>0</v>
      </c>
      <c r="FY295" s="3">
        <f t="shared" si="232"/>
        <v>0</v>
      </c>
      <c r="FZ295" s="3">
        <f t="shared" si="233"/>
        <v>0</v>
      </c>
      <c r="GA295" s="3">
        <f t="shared" si="234"/>
        <v>0</v>
      </c>
      <c r="GB295" s="41" t="s">
        <v>0</v>
      </c>
      <c r="GC295" s="41">
        <f t="shared" si="206"/>
        <v>10.354000000000001</v>
      </c>
      <c r="GD295" s="41">
        <f t="shared" si="207"/>
        <v>0.18838902839482327</v>
      </c>
      <c r="GE295" s="41">
        <f t="shared" si="238"/>
        <v>1.9505800000000004</v>
      </c>
      <c r="GI295" s="41" t="s">
        <v>0</v>
      </c>
    </row>
    <row r="296" spans="1:191" x14ac:dyDescent="0.55000000000000004">
      <c r="A296" s="41" t="s">
        <v>1393</v>
      </c>
      <c r="B296" s="41" t="s">
        <v>504</v>
      </c>
      <c r="C296" s="41" t="s">
        <v>69</v>
      </c>
      <c r="D296" s="25" t="s">
        <v>62</v>
      </c>
      <c r="E296" s="41" t="s">
        <v>1790</v>
      </c>
      <c r="F296" s="41">
        <v>0</v>
      </c>
      <c r="G296" s="25" t="s">
        <v>67</v>
      </c>
      <c r="H296" s="41">
        <v>0</v>
      </c>
      <c r="I296" s="41">
        <v>7.2419999999999993E-3</v>
      </c>
      <c r="J296" s="41">
        <v>9.9830000000000006E-3</v>
      </c>
      <c r="K296" s="41">
        <v>0</v>
      </c>
      <c r="L296" s="41">
        <v>0</v>
      </c>
      <c r="M296" s="41" t="s">
        <v>609</v>
      </c>
      <c r="N296" s="41" t="s">
        <v>605</v>
      </c>
      <c r="O296" s="41" t="s">
        <v>1878</v>
      </c>
      <c r="P296" s="41" t="s">
        <v>1919</v>
      </c>
      <c r="Q296" s="41" t="s">
        <v>1978</v>
      </c>
      <c r="S296" s="41">
        <v>0</v>
      </c>
      <c r="AO296" s="7">
        <v>1.02</v>
      </c>
      <c r="AP296" s="7">
        <v>0.36</v>
      </c>
      <c r="AQ296" s="7"/>
      <c r="AR296" s="7"/>
      <c r="AS296" s="7"/>
      <c r="AT296" s="7"/>
      <c r="AU296" s="7"/>
      <c r="AV296" s="7"/>
      <c r="AW296" s="7"/>
      <c r="AX296" s="7">
        <v>0.71</v>
      </c>
      <c r="AY296" s="7">
        <v>0.02</v>
      </c>
      <c r="AZ296" s="7"/>
      <c r="BA296" s="7"/>
      <c r="BB296" s="7"/>
      <c r="BC296" s="7"/>
      <c r="BD296" s="7"/>
      <c r="BE296" s="7"/>
      <c r="BF296" s="7"/>
      <c r="BG296" s="7"/>
      <c r="BK296" s="41">
        <v>1.49</v>
      </c>
      <c r="BL296" s="7">
        <v>0.36</v>
      </c>
      <c r="BM296" s="7"/>
      <c r="BN296" s="7"/>
      <c r="BO296" s="7"/>
      <c r="BP296" s="7"/>
      <c r="BQ296" s="7"/>
      <c r="BR296" s="7"/>
      <c r="BS296" s="7"/>
      <c r="BT296" s="7">
        <v>0.67</v>
      </c>
      <c r="BU296" s="7">
        <v>0.03</v>
      </c>
      <c r="BV296" s="7"/>
      <c r="BW296" s="7"/>
      <c r="BX296" s="7"/>
      <c r="BY296" s="7"/>
      <c r="BZ296" s="7"/>
      <c r="CA296" s="7"/>
      <c r="CB296" s="7"/>
      <c r="CC296" s="7"/>
      <c r="CD296" s="7"/>
      <c r="CG296" s="41">
        <v>0</v>
      </c>
      <c r="DC296" s="41">
        <v>0</v>
      </c>
      <c r="DY296" s="7" t="s">
        <v>1880</v>
      </c>
      <c r="DZ296" s="7">
        <f t="shared" si="201"/>
        <v>0.68625498007968144</v>
      </c>
      <c r="EA296" s="41" t="s">
        <v>610</v>
      </c>
      <c r="EB296" s="41" t="s">
        <v>0</v>
      </c>
      <c r="EC296" s="41">
        <f t="shared" ref="EC296:EC359" si="239">S296*AB296/100</f>
        <v>0</v>
      </c>
      <c r="ED296" s="41">
        <f t="shared" ref="ED296:ED359" si="240">AO296*AX296/100</f>
        <v>7.2419999999999993E-3</v>
      </c>
      <c r="EE296" s="41">
        <f t="shared" ref="EE296:EE359" si="241">BK296*BT296/100</f>
        <v>9.9830000000000006E-3</v>
      </c>
      <c r="EF296" s="41">
        <f t="shared" ref="EF296:EF359" si="242">CG296*CP296/100</f>
        <v>0</v>
      </c>
      <c r="EG296" s="41">
        <f t="shared" ref="EG296:EG359" si="243">DC296*DL296/100</f>
        <v>0</v>
      </c>
      <c r="EI296" s="5">
        <f t="shared" si="208"/>
        <v>132.3224805976096</v>
      </c>
      <c r="EJ296" s="3">
        <f t="shared" si="202"/>
        <v>332.12942630000003</v>
      </c>
      <c r="EK296" s="3">
        <f t="shared" si="209"/>
        <v>9.0359999999999996</v>
      </c>
      <c r="EL296" s="3">
        <f t="shared" si="210"/>
        <v>0</v>
      </c>
      <c r="EM296" s="3">
        <f t="shared" si="211"/>
        <v>0</v>
      </c>
      <c r="EN296" s="3">
        <f t="shared" si="212"/>
        <v>0</v>
      </c>
      <c r="EO296" s="3">
        <f t="shared" si="213"/>
        <v>0</v>
      </c>
      <c r="EP296" s="3">
        <f t="shared" si="214"/>
        <v>0</v>
      </c>
      <c r="EQ296" s="3">
        <f t="shared" si="215"/>
        <v>0</v>
      </c>
      <c r="ER296" s="3">
        <f t="shared" si="216"/>
        <v>0</v>
      </c>
      <c r="ES296" s="3">
        <f t="shared" si="217"/>
        <v>17.225000000000001</v>
      </c>
      <c r="ET296" s="3">
        <f t="shared" si="218"/>
        <v>0.65099999999999991</v>
      </c>
      <c r="EU296" s="3">
        <f t="shared" si="219"/>
        <v>0</v>
      </c>
      <c r="EV296" s="3">
        <f t="shared" si="220"/>
        <v>0</v>
      </c>
      <c r="EW296" s="3">
        <f t="shared" si="221"/>
        <v>0</v>
      </c>
      <c r="EX296" s="3">
        <f t="shared" si="222"/>
        <v>0</v>
      </c>
      <c r="EY296" s="3">
        <f t="shared" si="223"/>
        <v>0</v>
      </c>
      <c r="EZ296" s="3">
        <f t="shared" si="224"/>
        <v>0</v>
      </c>
      <c r="FA296" s="3">
        <f t="shared" si="225"/>
        <v>0</v>
      </c>
      <c r="FB296" s="3">
        <f t="shared" si="226"/>
        <v>0</v>
      </c>
      <c r="FC296" s="3">
        <f t="shared" si="203"/>
        <v>0</v>
      </c>
      <c r="FD296" s="41">
        <f t="shared" si="227"/>
        <v>0</v>
      </c>
      <c r="FG296" s="3">
        <f t="shared" si="204"/>
        <v>0</v>
      </c>
      <c r="FH296" s="3">
        <f t="shared" si="205"/>
        <v>0</v>
      </c>
      <c r="FI296" s="3">
        <f t="shared" si="228"/>
        <v>0</v>
      </c>
      <c r="FJ296" s="3">
        <f t="shared" si="228"/>
        <v>0</v>
      </c>
      <c r="FK296" s="3">
        <f t="shared" si="236"/>
        <v>0</v>
      </c>
      <c r="FL296" s="3">
        <f t="shared" si="236"/>
        <v>0</v>
      </c>
      <c r="FM296" s="3">
        <f t="shared" si="236"/>
        <v>0</v>
      </c>
      <c r="FN296" s="3">
        <f t="shared" si="235"/>
        <v>0</v>
      </c>
      <c r="FO296" s="3">
        <f t="shared" si="235"/>
        <v>0</v>
      </c>
      <c r="FP296" s="3">
        <f t="shared" si="235"/>
        <v>0</v>
      </c>
      <c r="FQ296" s="3">
        <f t="shared" si="235"/>
        <v>0</v>
      </c>
      <c r="FR296" s="3">
        <f t="shared" si="229"/>
        <v>0</v>
      </c>
      <c r="FS296" s="3">
        <f t="shared" si="229"/>
        <v>0</v>
      </c>
      <c r="FT296" s="3">
        <f t="shared" si="229"/>
        <v>0</v>
      </c>
      <c r="FU296" s="3">
        <f t="shared" si="230"/>
        <v>0</v>
      </c>
      <c r="FV296" s="3">
        <f t="shared" si="230"/>
        <v>0</v>
      </c>
      <c r="FW296" s="3">
        <f t="shared" si="230"/>
        <v>0</v>
      </c>
      <c r="FX296" s="3">
        <f t="shared" si="231"/>
        <v>0</v>
      </c>
      <c r="FY296" s="3">
        <f t="shared" si="232"/>
        <v>0</v>
      </c>
      <c r="FZ296" s="3">
        <f t="shared" si="233"/>
        <v>0</v>
      </c>
      <c r="GA296" s="3">
        <f t="shared" si="234"/>
        <v>0</v>
      </c>
      <c r="GB296" s="41" t="s">
        <v>0</v>
      </c>
      <c r="GC296" s="41">
        <f t="shared" si="206"/>
        <v>2.5099999999999998</v>
      </c>
      <c r="GD296" s="41">
        <f t="shared" si="207"/>
        <v>0.68625498007968144</v>
      </c>
      <c r="GE296" s="41">
        <f t="shared" si="238"/>
        <v>1.7225000000000004</v>
      </c>
      <c r="GI296" s="41" t="s">
        <v>0</v>
      </c>
    </row>
    <row r="297" spans="1:191" x14ac:dyDescent="0.55000000000000004">
      <c r="A297" s="41" t="s">
        <v>1394</v>
      </c>
      <c r="B297" s="41" t="s">
        <v>504</v>
      </c>
      <c r="C297" s="41" t="s">
        <v>69</v>
      </c>
      <c r="D297" s="25" t="s">
        <v>62</v>
      </c>
      <c r="E297" s="41" t="s">
        <v>1790</v>
      </c>
      <c r="F297" s="41">
        <v>0</v>
      </c>
      <c r="G297" s="25" t="s">
        <v>67</v>
      </c>
      <c r="H297" s="41">
        <v>1.1857130700000001E-2</v>
      </c>
      <c r="I297" s="41">
        <v>3.2758511000000002E-3</v>
      </c>
      <c r="J297" s="41">
        <v>1.3105686E-3</v>
      </c>
      <c r="K297" s="41">
        <v>0</v>
      </c>
      <c r="L297" s="41">
        <v>0</v>
      </c>
      <c r="M297" s="41" t="s">
        <v>583</v>
      </c>
      <c r="N297" s="41" t="s">
        <v>584</v>
      </c>
      <c r="O297" s="41" t="s">
        <v>1878</v>
      </c>
      <c r="P297" s="41" t="s">
        <v>1890</v>
      </c>
      <c r="S297" s="1">
        <v>1.7697210000000001</v>
      </c>
      <c r="T297" s="41">
        <v>0.61</v>
      </c>
      <c r="AB297" s="41">
        <v>0.67</v>
      </c>
      <c r="AC297" s="41">
        <v>0.03</v>
      </c>
      <c r="AE297" s="41">
        <v>0.46</v>
      </c>
      <c r="AO297" s="80">
        <v>0.48893300000000001</v>
      </c>
      <c r="AP297" s="7">
        <v>0.61</v>
      </c>
      <c r="AQ297" s="7"/>
      <c r="AR297" s="7"/>
      <c r="AS297" s="7"/>
      <c r="AT297" s="7"/>
      <c r="AU297" s="7"/>
      <c r="AV297" s="7"/>
      <c r="AW297" s="7"/>
      <c r="AX297" s="7">
        <v>0.67</v>
      </c>
      <c r="AY297" s="7">
        <v>0.03</v>
      </c>
      <c r="AZ297" s="7"/>
      <c r="BA297" s="7">
        <v>0.47</v>
      </c>
      <c r="BB297" s="7"/>
      <c r="BC297" s="7"/>
      <c r="BD297" s="7"/>
      <c r="BE297" s="7"/>
      <c r="BF297" s="7"/>
      <c r="BG297" s="7"/>
      <c r="BK297" s="1">
        <v>0.198571</v>
      </c>
      <c r="BL297" s="7">
        <v>0.59</v>
      </c>
      <c r="BM297" s="7"/>
      <c r="BN297" s="7"/>
      <c r="BO297" s="7"/>
      <c r="BP297" s="7"/>
      <c r="BQ297" s="7"/>
      <c r="BR297" s="7"/>
      <c r="BS297" s="7"/>
      <c r="BT297" s="7">
        <v>0.66</v>
      </c>
      <c r="BU297" s="7">
        <v>0.03</v>
      </c>
      <c r="BV297" s="7"/>
      <c r="BW297" s="7">
        <v>0.47</v>
      </c>
      <c r="BX297" s="7"/>
      <c r="BY297" s="7"/>
      <c r="BZ297" s="7"/>
      <c r="CA297" s="7"/>
      <c r="CB297" s="7"/>
      <c r="CC297" s="7"/>
      <c r="CD297" s="7"/>
      <c r="CG297" s="41">
        <v>0</v>
      </c>
      <c r="DC297" s="41">
        <v>0</v>
      </c>
      <c r="DY297" s="7" t="s">
        <v>1880</v>
      </c>
      <c r="DZ297" s="7">
        <f t="shared" si="201"/>
        <v>0.66919188922463357</v>
      </c>
      <c r="EA297" s="41" t="s">
        <v>585</v>
      </c>
      <c r="EB297" s="41" t="s">
        <v>0</v>
      </c>
      <c r="EC297" s="41">
        <f t="shared" si="239"/>
        <v>1.1857130700000001E-2</v>
      </c>
      <c r="ED297" s="41">
        <f t="shared" si="240"/>
        <v>3.2758511000000002E-3</v>
      </c>
      <c r="EE297" s="41">
        <f t="shared" si="241"/>
        <v>1.3105686E-3</v>
      </c>
      <c r="EF297" s="41">
        <f t="shared" si="242"/>
        <v>0</v>
      </c>
      <c r="EG297" s="41">
        <f t="shared" si="243"/>
        <v>0</v>
      </c>
      <c r="EI297" s="5">
        <f t="shared" si="208"/>
        <v>164.66754517540949</v>
      </c>
      <c r="EJ297" s="3">
        <f t="shared" si="202"/>
        <v>404.6252086936455</v>
      </c>
      <c r="EK297" s="3">
        <f t="shared" si="209"/>
        <v>14.949358300000002</v>
      </c>
      <c r="EL297" s="3">
        <f t="shared" si="210"/>
        <v>0</v>
      </c>
      <c r="EM297" s="3">
        <f t="shared" si="211"/>
        <v>0</v>
      </c>
      <c r="EN297" s="3">
        <f t="shared" si="212"/>
        <v>0</v>
      </c>
      <c r="EO297" s="3">
        <f t="shared" si="213"/>
        <v>0</v>
      </c>
      <c r="EP297" s="3">
        <f t="shared" si="214"/>
        <v>0</v>
      </c>
      <c r="EQ297" s="3">
        <f t="shared" si="215"/>
        <v>0</v>
      </c>
      <c r="ER297" s="3">
        <f t="shared" si="216"/>
        <v>0</v>
      </c>
      <c r="ES297" s="3">
        <f t="shared" si="217"/>
        <v>16.443550399999999</v>
      </c>
      <c r="ET297" s="3">
        <f t="shared" si="218"/>
        <v>0.73716749999999986</v>
      </c>
      <c r="EU297" s="3">
        <f t="shared" si="219"/>
        <v>0</v>
      </c>
      <c r="EV297" s="3">
        <f t="shared" si="220"/>
        <v>1.1371985400000002</v>
      </c>
      <c r="EW297" s="3">
        <f t="shared" si="221"/>
        <v>0</v>
      </c>
      <c r="EX297" s="3">
        <f t="shared" si="222"/>
        <v>0</v>
      </c>
      <c r="EY297" s="3">
        <f t="shared" si="223"/>
        <v>0</v>
      </c>
      <c r="EZ297" s="3">
        <f t="shared" si="224"/>
        <v>0</v>
      </c>
      <c r="FA297" s="3">
        <f t="shared" si="225"/>
        <v>0</v>
      </c>
      <c r="FB297" s="3">
        <f t="shared" si="226"/>
        <v>0</v>
      </c>
      <c r="FC297" s="3">
        <f t="shared" si="203"/>
        <v>0</v>
      </c>
      <c r="FD297" s="41">
        <f t="shared" si="227"/>
        <v>0</v>
      </c>
      <c r="FG297" s="3">
        <f t="shared" si="204"/>
        <v>0</v>
      </c>
      <c r="FH297" s="3">
        <f t="shared" si="205"/>
        <v>0</v>
      </c>
      <c r="FI297" s="3">
        <f t="shared" si="228"/>
        <v>0</v>
      </c>
      <c r="FJ297" s="3">
        <f t="shared" si="228"/>
        <v>0</v>
      </c>
      <c r="FK297" s="3">
        <f t="shared" si="236"/>
        <v>0</v>
      </c>
      <c r="FL297" s="3">
        <f t="shared" si="236"/>
        <v>0</v>
      </c>
      <c r="FM297" s="3">
        <f t="shared" si="236"/>
        <v>0</v>
      </c>
      <c r="FN297" s="3">
        <f t="shared" si="235"/>
        <v>0</v>
      </c>
      <c r="FO297" s="3">
        <f t="shared" si="235"/>
        <v>0</v>
      </c>
      <c r="FP297" s="3">
        <f t="shared" si="235"/>
        <v>0</v>
      </c>
      <c r="FQ297" s="3">
        <f t="shared" si="235"/>
        <v>0</v>
      </c>
      <c r="FR297" s="3">
        <f t="shared" si="229"/>
        <v>0</v>
      </c>
      <c r="FS297" s="3">
        <f t="shared" si="229"/>
        <v>0</v>
      </c>
      <c r="FT297" s="3">
        <f t="shared" si="229"/>
        <v>0</v>
      </c>
      <c r="FU297" s="3">
        <f t="shared" si="230"/>
        <v>0</v>
      </c>
      <c r="FV297" s="3">
        <f t="shared" si="230"/>
        <v>0</v>
      </c>
      <c r="FW297" s="3">
        <f t="shared" si="230"/>
        <v>0</v>
      </c>
      <c r="FX297" s="3">
        <f t="shared" si="231"/>
        <v>0</v>
      </c>
      <c r="FY297" s="3">
        <f t="shared" si="232"/>
        <v>0</v>
      </c>
      <c r="FZ297" s="3">
        <f t="shared" si="233"/>
        <v>0</v>
      </c>
      <c r="GA297" s="3">
        <f t="shared" si="234"/>
        <v>0</v>
      </c>
      <c r="GB297" s="41" t="s">
        <v>0</v>
      </c>
      <c r="GC297" s="41">
        <f t="shared" si="206"/>
        <v>2.4572249999999998</v>
      </c>
      <c r="GD297" s="41">
        <f t="shared" si="207"/>
        <v>0.66919188922463357</v>
      </c>
      <c r="GE297" s="41">
        <f t="shared" si="238"/>
        <v>1.64435504</v>
      </c>
      <c r="GI297" s="41" t="s">
        <v>0</v>
      </c>
    </row>
    <row r="298" spans="1:191" x14ac:dyDescent="0.55000000000000004">
      <c r="A298" s="41" t="s">
        <v>1395</v>
      </c>
      <c r="B298" s="41" t="s">
        <v>504</v>
      </c>
      <c r="C298" s="41" t="s">
        <v>69</v>
      </c>
      <c r="D298" s="25" t="s">
        <v>62</v>
      </c>
      <c r="E298" s="41" t="s">
        <v>1790</v>
      </c>
      <c r="F298" s="41">
        <v>0</v>
      </c>
      <c r="G298" s="25" t="s">
        <v>67</v>
      </c>
      <c r="H298" s="41">
        <v>3.5167914000000002E-3</v>
      </c>
      <c r="I298" s="41">
        <v>5.3884215000000006E-3</v>
      </c>
      <c r="J298" s="41">
        <v>2.8553135000000001E-3</v>
      </c>
      <c r="K298" s="41">
        <v>0</v>
      </c>
      <c r="L298" s="41">
        <v>0</v>
      </c>
      <c r="M298" s="41" t="s">
        <v>553</v>
      </c>
      <c r="N298" s="41" t="s">
        <v>554</v>
      </c>
      <c r="O298" s="41" t="s">
        <v>1878</v>
      </c>
      <c r="P298" s="41" t="s">
        <v>1981</v>
      </c>
      <c r="S298" s="1">
        <v>0.28591800000000001</v>
      </c>
      <c r="T298" s="41">
        <v>0.77</v>
      </c>
      <c r="AB298" s="41">
        <v>1.23</v>
      </c>
      <c r="AC298" s="1">
        <v>2.8899999999999999E-2</v>
      </c>
      <c r="AO298" s="80">
        <v>0.51318299999999994</v>
      </c>
      <c r="AP298" s="7">
        <v>0.62</v>
      </c>
      <c r="AQ298" s="7"/>
      <c r="AR298" s="7"/>
      <c r="AS298" s="7"/>
      <c r="AT298" s="7"/>
      <c r="AU298" s="7"/>
      <c r="AV298" s="7"/>
      <c r="AW298" s="7"/>
      <c r="AX298" s="7">
        <v>1.05</v>
      </c>
      <c r="AY298" s="80">
        <v>2.8899999999999999E-2</v>
      </c>
      <c r="AZ298" s="7"/>
      <c r="BA298" s="7"/>
      <c r="BB298" s="7"/>
      <c r="BC298" s="7"/>
      <c r="BD298" s="7"/>
      <c r="BE298" s="7"/>
      <c r="BF298" s="7"/>
      <c r="BG298" s="7"/>
      <c r="BK298" s="1">
        <v>0.43927899999999998</v>
      </c>
      <c r="BL298" s="7">
        <v>0.41</v>
      </c>
      <c r="BM298" s="7"/>
      <c r="BN298" s="7"/>
      <c r="BO298" s="7"/>
      <c r="BP298" s="7"/>
      <c r="BQ298" s="7"/>
      <c r="BR298" s="7"/>
      <c r="BS298" s="7"/>
      <c r="BT298" s="7">
        <v>0.65</v>
      </c>
      <c r="BU298" s="80">
        <v>2.8899999999999999E-2</v>
      </c>
      <c r="BV298" s="7"/>
      <c r="BW298" s="7"/>
      <c r="BX298" s="7"/>
      <c r="BY298" s="7"/>
      <c r="BZ298" s="7"/>
      <c r="CA298" s="7"/>
      <c r="CB298" s="7"/>
      <c r="CC298" s="7"/>
      <c r="CD298" s="7"/>
      <c r="CG298" s="41">
        <v>0</v>
      </c>
      <c r="DC298" s="41">
        <v>0</v>
      </c>
      <c r="DY298" s="7" t="s">
        <v>1880</v>
      </c>
      <c r="DZ298" s="7">
        <f t="shared" si="201"/>
        <v>0.94967024661250998</v>
      </c>
      <c r="EA298" s="41" t="s">
        <v>555</v>
      </c>
      <c r="EB298" s="41" t="s">
        <v>0</v>
      </c>
      <c r="EC298" s="41">
        <f t="shared" si="239"/>
        <v>3.5167914000000002E-3</v>
      </c>
      <c r="ED298" s="41">
        <f t="shared" si="240"/>
        <v>5.3884215000000006E-3</v>
      </c>
      <c r="EE298" s="41">
        <f t="shared" si="241"/>
        <v>2.8553135000000001E-3</v>
      </c>
      <c r="EF298" s="41">
        <f t="shared" si="242"/>
        <v>0</v>
      </c>
      <c r="EG298" s="41">
        <f t="shared" si="243"/>
        <v>0</v>
      </c>
      <c r="EI298" s="5">
        <f t="shared" si="208"/>
        <v>183.38455660363317</v>
      </c>
      <c r="EJ298" s="3">
        <f t="shared" si="202"/>
        <v>227.09976720680723</v>
      </c>
      <c r="EK298" s="3">
        <f t="shared" si="209"/>
        <v>7.1843471000000001</v>
      </c>
      <c r="EL298" s="3">
        <f t="shared" si="210"/>
        <v>0</v>
      </c>
      <c r="EM298" s="3">
        <f t="shared" si="211"/>
        <v>0</v>
      </c>
      <c r="EN298" s="3">
        <f t="shared" si="212"/>
        <v>0</v>
      </c>
      <c r="EO298" s="3">
        <f t="shared" si="213"/>
        <v>0</v>
      </c>
      <c r="EP298" s="3">
        <f t="shared" si="214"/>
        <v>0</v>
      </c>
      <c r="EQ298" s="3">
        <f t="shared" si="215"/>
        <v>0</v>
      </c>
      <c r="ER298" s="3">
        <f t="shared" si="216"/>
        <v>0</v>
      </c>
      <c r="ES298" s="3">
        <f t="shared" si="217"/>
        <v>11.760526399999998</v>
      </c>
      <c r="ET298" s="3">
        <f t="shared" si="218"/>
        <v>0.35789181999999997</v>
      </c>
      <c r="EU298" s="3">
        <f t="shared" si="219"/>
        <v>0</v>
      </c>
      <c r="EV298" s="3">
        <f t="shared" si="220"/>
        <v>0</v>
      </c>
      <c r="EW298" s="3">
        <f t="shared" si="221"/>
        <v>0</v>
      </c>
      <c r="EX298" s="3">
        <f t="shared" si="222"/>
        <v>0</v>
      </c>
      <c r="EY298" s="3">
        <f t="shared" si="223"/>
        <v>0</v>
      </c>
      <c r="EZ298" s="3">
        <f t="shared" si="224"/>
        <v>0</v>
      </c>
      <c r="FA298" s="3">
        <f t="shared" si="225"/>
        <v>0</v>
      </c>
      <c r="FB298" s="3">
        <f t="shared" si="226"/>
        <v>0</v>
      </c>
      <c r="FC298" s="3">
        <f t="shared" si="203"/>
        <v>0</v>
      </c>
      <c r="FD298" s="41">
        <f t="shared" si="227"/>
        <v>0</v>
      </c>
      <c r="FG298" s="3">
        <f t="shared" si="204"/>
        <v>0</v>
      </c>
      <c r="FH298" s="3">
        <f t="shared" si="205"/>
        <v>0</v>
      </c>
      <c r="FI298" s="3">
        <f t="shared" si="228"/>
        <v>0</v>
      </c>
      <c r="FJ298" s="3">
        <f t="shared" si="228"/>
        <v>0</v>
      </c>
      <c r="FK298" s="3">
        <f t="shared" si="236"/>
        <v>0</v>
      </c>
      <c r="FL298" s="3">
        <f t="shared" si="236"/>
        <v>0</v>
      </c>
      <c r="FM298" s="3">
        <f t="shared" si="236"/>
        <v>0</v>
      </c>
      <c r="FN298" s="3">
        <f t="shared" si="235"/>
        <v>0</v>
      </c>
      <c r="FO298" s="3">
        <f t="shared" si="235"/>
        <v>0</v>
      </c>
      <c r="FP298" s="3">
        <f t="shared" si="235"/>
        <v>0</v>
      </c>
      <c r="FQ298" s="3">
        <f t="shared" si="235"/>
        <v>0</v>
      </c>
      <c r="FR298" s="3">
        <f t="shared" si="229"/>
        <v>0</v>
      </c>
      <c r="FS298" s="3">
        <f t="shared" si="229"/>
        <v>0</v>
      </c>
      <c r="FT298" s="3">
        <f t="shared" si="229"/>
        <v>0</v>
      </c>
      <c r="FU298" s="3">
        <f t="shared" si="230"/>
        <v>0</v>
      </c>
      <c r="FV298" s="3">
        <f t="shared" si="230"/>
        <v>0</v>
      </c>
      <c r="FW298" s="3">
        <f t="shared" si="230"/>
        <v>0</v>
      </c>
      <c r="FX298" s="3">
        <f t="shared" si="231"/>
        <v>0</v>
      </c>
      <c r="FY298" s="3">
        <f t="shared" si="232"/>
        <v>0</v>
      </c>
      <c r="FZ298" s="3">
        <f t="shared" si="233"/>
        <v>0</v>
      </c>
      <c r="GA298" s="3">
        <f t="shared" si="234"/>
        <v>0</v>
      </c>
      <c r="GB298" s="41" t="s">
        <v>0</v>
      </c>
      <c r="GC298" s="41">
        <f t="shared" si="206"/>
        <v>1.2383799999999998</v>
      </c>
      <c r="GD298" s="41">
        <f t="shared" si="207"/>
        <v>0.94967024661250998</v>
      </c>
      <c r="GE298" s="41">
        <f t="shared" si="238"/>
        <v>1.17605264</v>
      </c>
      <c r="GI298" s="41" t="s">
        <v>0</v>
      </c>
    </row>
    <row r="299" spans="1:191" x14ac:dyDescent="0.55000000000000004">
      <c r="A299" s="41" t="s">
        <v>1396</v>
      </c>
      <c r="B299" s="41" t="s">
        <v>504</v>
      </c>
      <c r="C299" s="41" t="s">
        <v>69</v>
      </c>
      <c r="D299" s="25" t="s">
        <v>62</v>
      </c>
      <c r="E299" s="41" t="s">
        <v>1790</v>
      </c>
      <c r="F299" s="41">
        <v>0</v>
      </c>
      <c r="G299" s="25" t="s">
        <v>67</v>
      </c>
      <c r="H299" s="41">
        <v>0</v>
      </c>
      <c r="I299" s="41">
        <v>6.8292000000000005E-3</v>
      </c>
      <c r="J299" s="41">
        <v>1.08E-3</v>
      </c>
      <c r="K299" s="41">
        <v>0</v>
      </c>
      <c r="L299" s="41">
        <v>0</v>
      </c>
      <c r="M299" s="41" t="s">
        <v>545</v>
      </c>
      <c r="N299" s="41" t="s">
        <v>543</v>
      </c>
      <c r="O299" s="41" t="s">
        <v>1878</v>
      </c>
      <c r="P299" s="41" t="s">
        <v>1914</v>
      </c>
      <c r="S299" s="41">
        <v>0</v>
      </c>
      <c r="AO299" s="7">
        <v>1.0840000000000001</v>
      </c>
      <c r="AP299" s="7">
        <v>7.0000000000000007E-2</v>
      </c>
      <c r="AQ299" s="7">
        <v>0.01</v>
      </c>
      <c r="AR299" s="7"/>
      <c r="AS299" s="7"/>
      <c r="AT299" s="7"/>
      <c r="AU299" s="7"/>
      <c r="AV299" s="7"/>
      <c r="AW299" s="7"/>
      <c r="AX299" s="7">
        <v>0.63</v>
      </c>
      <c r="AY299" s="7">
        <v>0.02</v>
      </c>
      <c r="AZ299" s="7">
        <v>0.04</v>
      </c>
      <c r="BA299" s="7">
        <v>0.05</v>
      </c>
      <c r="BB299" s="7"/>
      <c r="BC299" s="7"/>
      <c r="BD299" s="7"/>
      <c r="BE299" s="7"/>
      <c r="BF299" s="7"/>
      <c r="BG299" s="7"/>
      <c r="BK299" s="41">
        <v>0.18</v>
      </c>
      <c r="BL299" s="7">
        <v>7.0000000000000007E-2</v>
      </c>
      <c r="BM299" s="7">
        <v>0.01</v>
      </c>
      <c r="BN299" s="7"/>
      <c r="BO299" s="7"/>
      <c r="BP299" s="7"/>
      <c r="BQ299" s="7"/>
      <c r="BR299" s="7"/>
      <c r="BS299" s="7"/>
      <c r="BT299" s="82">
        <v>0.6</v>
      </c>
      <c r="BU299" s="7">
        <v>0.02</v>
      </c>
      <c r="BV299" s="7">
        <v>0.02</v>
      </c>
      <c r="BW299" s="7">
        <v>0.04</v>
      </c>
      <c r="BX299" s="7"/>
      <c r="BY299" s="7"/>
      <c r="BZ299" s="7"/>
      <c r="CA299" s="7"/>
      <c r="CB299" s="7"/>
      <c r="CC299" s="7"/>
      <c r="CD299" s="7"/>
      <c r="CG299" s="41">
        <v>0</v>
      </c>
      <c r="DC299" s="41">
        <v>0</v>
      </c>
      <c r="DY299" s="7" t="s">
        <v>1880</v>
      </c>
      <c r="DZ299" s="7">
        <f t="shared" si="201"/>
        <v>0.62572784810126592</v>
      </c>
      <c r="EA299" s="41" t="s">
        <v>544</v>
      </c>
      <c r="EB299" s="41" t="s">
        <v>0</v>
      </c>
      <c r="EC299" s="41">
        <f t="shared" si="239"/>
        <v>0</v>
      </c>
      <c r="ED299" s="41">
        <f t="shared" si="240"/>
        <v>6.8292000000000005E-3</v>
      </c>
      <c r="EE299" s="41">
        <f t="shared" si="241"/>
        <v>1.08E-3</v>
      </c>
      <c r="EF299" s="41">
        <f t="shared" si="242"/>
        <v>0</v>
      </c>
      <c r="EG299" s="41">
        <f t="shared" si="243"/>
        <v>0</v>
      </c>
      <c r="EI299" s="5">
        <f t="shared" si="208"/>
        <v>104.23203893052222</v>
      </c>
      <c r="EJ299" s="3">
        <f t="shared" si="202"/>
        <v>131.74929720818008</v>
      </c>
      <c r="EK299" s="3">
        <f t="shared" si="209"/>
        <v>0.88480000000000014</v>
      </c>
      <c r="EL299" s="3">
        <f t="shared" si="210"/>
        <v>1.264E-2</v>
      </c>
      <c r="EM299" s="3">
        <f t="shared" si="211"/>
        <v>0</v>
      </c>
      <c r="EN299" s="3">
        <f t="shared" si="212"/>
        <v>0</v>
      </c>
      <c r="EO299" s="3">
        <f t="shared" si="213"/>
        <v>0</v>
      </c>
      <c r="EP299" s="3">
        <f t="shared" si="214"/>
        <v>0</v>
      </c>
      <c r="EQ299" s="3">
        <f t="shared" si="215"/>
        <v>0</v>
      </c>
      <c r="ER299" s="3">
        <f t="shared" si="216"/>
        <v>0</v>
      </c>
      <c r="ES299" s="3">
        <f t="shared" si="217"/>
        <v>7.9092000000000011</v>
      </c>
      <c r="ET299" s="3">
        <f t="shared" si="218"/>
        <v>0.25280000000000002</v>
      </c>
      <c r="EU299" s="3">
        <f t="shared" si="219"/>
        <v>4.6960000000000002E-2</v>
      </c>
      <c r="EV299" s="3">
        <f t="shared" si="220"/>
        <v>6.1400000000000003E-2</v>
      </c>
      <c r="EW299" s="3">
        <f t="shared" si="221"/>
        <v>0</v>
      </c>
      <c r="EX299" s="3">
        <f t="shared" si="222"/>
        <v>0</v>
      </c>
      <c r="EY299" s="3">
        <f t="shared" si="223"/>
        <v>0</v>
      </c>
      <c r="EZ299" s="3">
        <f t="shared" si="224"/>
        <v>0</v>
      </c>
      <c r="FA299" s="3">
        <f t="shared" si="225"/>
        <v>0</v>
      </c>
      <c r="FB299" s="3">
        <f t="shared" si="226"/>
        <v>0</v>
      </c>
      <c r="FC299" s="3">
        <f t="shared" si="203"/>
        <v>0</v>
      </c>
      <c r="FD299" s="41">
        <f t="shared" si="227"/>
        <v>0</v>
      </c>
      <c r="FG299" s="3">
        <f t="shared" si="204"/>
        <v>0</v>
      </c>
      <c r="FH299" s="3">
        <f t="shared" si="205"/>
        <v>0</v>
      </c>
      <c r="FI299" s="3">
        <f t="shared" si="228"/>
        <v>0</v>
      </c>
      <c r="FJ299" s="3">
        <f t="shared" si="228"/>
        <v>0</v>
      </c>
      <c r="FK299" s="3">
        <f t="shared" si="236"/>
        <v>0</v>
      </c>
      <c r="FL299" s="3">
        <f t="shared" si="236"/>
        <v>0</v>
      </c>
      <c r="FM299" s="3">
        <f t="shared" si="236"/>
        <v>0</v>
      </c>
      <c r="FN299" s="3">
        <f t="shared" si="235"/>
        <v>0</v>
      </c>
      <c r="FO299" s="3">
        <f t="shared" si="235"/>
        <v>0</v>
      </c>
      <c r="FP299" s="3">
        <f t="shared" si="235"/>
        <v>0</v>
      </c>
      <c r="FQ299" s="3">
        <f t="shared" si="235"/>
        <v>0</v>
      </c>
      <c r="FR299" s="3">
        <f t="shared" si="229"/>
        <v>0</v>
      </c>
      <c r="FS299" s="3">
        <f t="shared" si="229"/>
        <v>0</v>
      </c>
      <c r="FT299" s="3">
        <f t="shared" si="229"/>
        <v>0</v>
      </c>
      <c r="FU299" s="3">
        <f t="shared" si="230"/>
        <v>0</v>
      </c>
      <c r="FV299" s="3">
        <f t="shared" si="230"/>
        <v>0</v>
      </c>
      <c r="FW299" s="3">
        <f t="shared" si="230"/>
        <v>0</v>
      </c>
      <c r="FX299" s="3">
        <f t="shared" si="231"/>
        <v>0</v>
      </c>
      <c r="FY299" s="3">
        <f t="shared" si="232"/>
        <v>0</v>
      </c>
      <c r="FZ299" s="3">
        <f t="shared" si="233"/>
        <v>0</v>
      </c>
      <c r="GA299" s="3">
        <f t="shared" si="234"/>
        <v>0</v>
      </c>
      <c r="GB299" s="41" t="s">
        <v>0</v>
      </c>
      <c r="GC299" s="41">
        <f t="shared" si="206"/>
        <v>1.264</v>
      </c>
      <c r="GD299" s="41">
        <f t="shared" si="207"/>
        <v>0.62572784810126592</v>
      </c>
      <c r="GE299" s="41">
        <f t="shared" si="238"/>
        <v>0.79092000000000018</v>
      </c>
      <c r="GI299" s="41" t="s">
        <v>0</v>
      </c>
    </row>
    <row r="300" spans="1:191" x14ac:dyDescent="0.55000000000000004">
      <c r="A300" s="41" t="s">
        <v>1397</v>
      </c>
      <c r="B300" s="41" t="s">
        <v>504</v>
      </c>
      <c r="C300" s="41" t="s">
        <v>65</v>
      </c>
      <c r="D300" s="25" t="s">
        <v>62</v>
      </c>
      <c r="E300" s="41" t="s">
        <v>1790</v>
      </c>
      <c r="F300" s="41">
        <v>0</v>
      </c>
      <c r="G300" s="25" t="s">
        <v>67</v>
      </c>
      <c r="H300" s="41">
        <v>0</v>
      </c>
      <c r="I300" s="41">
        <v>0</v>
      </c>
      <c r="J300" s="41">
        <v>6.4192500000000005E-3</v>
      </c>
      <c r="K300" s="41">
        <v>0</v>
      </c>
      <c r="L300" s="41">
        <v>6.1039999999999992E-3</v>
      </c>
      <c r="M300" s="41" t="s">
        <v>568</v>
      </c>
      <c r="N300" s="41" t="s">
        <v>566</v>
      </c>
      <c r="O300" s="41" t="s">
        <v>1878</v>
      </c>
      <c r="P300" s="41" t="s">
        <v>1914</v>
      </c>
      <c r="S300" s="41">
        <v>0</v>
      </c>
      <c r="AO300" s="7">
        <v>0</v>
      </c>
      <c r="AP300" s="7"/>
      <c r="AQ300" s="7"/>
      <c r="AR300" s="7"/>
      <c r="AS300" s="7"/>
      <c r="AT300" s="7"/>
      <c r="AU300" s="7"/>
      <c r="AV300" s="7"/>
      <c r="AW300" s="7"/>
      <c r="AX300" s="7"/>
      <c r="AY300" s="7"/>
      <c r="AZ300" s="7"/>
      <c r="BA300" s="7"/>
      <c r="BB300" s="7"/>
      <c r="BC300" s="7"/>
      <c r="BD300" s="7"/>
      <c r="BE300" s="7"/>
      <c r="BF300" s="7"/>
      <c r="BG300" s="7"/>
      <c r="BK300" s="1">
        <v>0.79249999999999998</v>
      </c>
      <c r="BL300" s="7"/>
      <c r="BM300" s="7"/>
      <c r="BN300" s="7"/>
      <c r="BO300" s="7"/>
      <c r="BP300" s="7"/>
      <c r="BQ300" s="7"/>
      <c r="BR300" s="7"/>
      <c r="BS300" s="7"/>
      <c r="BT300" s="7">
        <v>0.81</v>
      </c>
      <c r="BU300" s="7"/>
      <c r="BV300" s="7"/>
      <c r="BW300" s="7"/>
      <c r="BX300" s="7"/>
      <c r="BY300" s="7"/>
      <c r="BZ300" s="7"/>
      <c r="CA300" s="7"/>
      <c r="CB300" s="7"/>
      <c r="CC300" s="7"/>
      <c r="CD300" s="7"/>
      <c r="CG300" s="41">
        <v>0</v>
      </c>
      <c r="DC300" s="41">
        <v>0.872</v>
      </c>
      <c r="DL300" s="4">
        <v>0.7</v>
      </c>
      <c r="DY300" s="7" t="s">
        <v>1880</v>
      </c>
      <c r="DZ300" s="7">
        <f t="shared" si="201"/>
        <v>0.81000000000000016</v>
      </c>
      <c r="EA300" s="41" t="s">
        <v>552</v>
      </c>
      <c r="EB300" s="41" t="s">
        <v>0</v>
      </c>
      <c r="EC300" s="41">
        <f t="shared" si="239"/>
        <v>0</v>
      </c>
      <c r="ED300" s="41">
        <f t="shared" si="240"/>
        <v>0</v>
      </c>
      <c r="EE300" s="41">
        <f t="shared" si="241"/>
        <v>6.4192500000000005E-3</v>
      </c>
      <c r="EF300" s="41">
        <f t="shared" si="242"/>
        <v>0</v>
      </c>
      <c r="EG300" s="41">
        <f t="shared" si="243"/>
        <v>6.1039999999999992E-3</v>
      </c>
      <c r="EI300" s="5">
        <f t="shared" si="208"/>
        <v>106.22340000000001</v>
      </c>
      <c r="EJ300" s="3">
        <f t="shared" si="202"/>
        <v>84.182044500000003</v>
      </c>
      <c r="EK300" s="3">
        <f t="shared" si="209"/>
        <v>0</v>
      </c>
      <c r="EL300" s="3">
        <f t="shared" si="210"/>
        <v>0</v>
      </c>
      <c r="EM300" s="3">
        <f t="shared" si="211"/>
        <v>0</v>
      </c>
      <c r="EN300" s="3">
        <f t="shared" si="212"/>
        <v>0</v>
      </c>
      <c r="EO300" s="3">
        <f t="shared" si="213"/>
        <v>0</v>
      </c>
      <c r="EP300" s="3">
        <f t="shared" si="214"/>
        <v>0</v>
      </c>
      <c r="EQ300" s="3">
        <f t="shared" si="215"/>
        <v>0</v>
      </c>
      <c r="ER300" s="3">
        <f t="shared" si="216"/>
        <v>0</v>
      </c>
      <c r="ES300" s="3">
        <f t="shared" si="217"/>
        <v>6.4192500000000008</v>
      </c>
      <c r="ET300" s="3">
        <f t="shared" si="218"/>
        <v>0</v>
      </c>
      <c r="EU300" s="3">
        <f t="shared" si="219"/>
        <v>0</v>
      </c>
      <c r="EV300" s="3">
        <f t="shared" si="220"/>
        <v>0</v>
      </c>
      <c r="EW300" s="3">
        <f t="shared" si="221"/>
        <v>0</v>
      </c>
      <c r="EX300" s="3">
        <f t="shared" si="222"/>
        <v>0</v>
      </c>
      <c r="EY300" s="3">
        <f t="shared" si="223"/>
        <v>0</v>
      </c>
      <c r="EZ300" s="3">
        <f t="shared" si="224"/>
        <v>0</v>
      </c>
      <c r="FA300" s="3">
        <f t="shared" si="225"/>
        <v>0</v>
      </c>
      <c r="FB300" s="3">
        <f t="shared" si="226"/>
        <v>0</v>
      </c>
      <c r="FC300" s="3">
        <f t="shared" si="203"/>
        <v>0</v>
      </c>
      <c r="FD300" s="41">
        <f t="shared" si="227"/>
        <v>0</v>
      </c>
      <c r="FF300" s="5">
        <f>FG300/(CG300+DC300)</f>
        <v>91.798000000000002</v>
      </c>
      <c r="FG300" s="3">
        <f t="shared" si="204"/>
        <v>80.047855999999996</v>
      </c>
      <c r="FH300" s="3">
        <f t="shared" si="205"/>
        <v>0</v>
      </c>
      <c r="FI300" s="3">
        <f t="shared" si="228"/>
        <v>0</v>
      </c>
      <c r="FJ300" s="3">
        <f t="shared" si="228"/>
        <v>0</v>
      </c>
      <c r="FK300" s="3">
        <f t="shared" si="236"/>
        <v>0</v>
      </c>
      <c r="FL300" s="3">
        <f t="shared" si="236"/>
        <v>0</v>
      </c>
      <c r="FM300" s="3">
        <f t="shared" si="236"/>
        <v>0</v>
      </c>
      <c r="FN300" s="3">
        <f t="shared" si="235"/>
        <v>0</v>
      </c>
      <c r="FO300" s="3">
        <f t="shared" si="235"/>
        <v>0</v>
      </c>
      <c r="FP300" s="3">
        <f t="shared" si="235"/>
        <v>6.1040000000000001</v>
      </c>
      <c r="FQ300" s="3">
        <f t="shared" si="235"/>
        <v>0</v>
      </c>
      <c r="FR300" s="3">
        <f t="shared" si="229"/>
        <v>0</v>
      </c>
      <c r="FS300" s="3">
        <f t="shared" si="229"/>
        <v>0</v>
      </c>
      <c r="FT300" s="3">
        <f t="shared" si="229"/>
        <v>0</v>
      </c>
      <c r="FU300" s="3">
        <f t="shared" si="230"/>
        <v>0</v>
      </c>
      <c r="FV300" s="3">
        <f t="shared" si="230"/>
        <v>0</v>
      </c>
      <c r="FW300" s="3">
        <f t="shared" si="230"/>
        <v>0</v>
      </c>
      <c r="FX300" s="3">
        <f t="shared" si="231"/>
        <v>0</v>
      </c>
      <c r="FY300" s="3">
        <f t="shared" si="232"/>
        <v>0</v>
      </c>
      <c r="FZ300" s="3">
        <f t="shared" si="233"/>
        <v>0</v>
      </c>
      <c r="GA300" s="3">
        <f t="shared" si="234"/>
        <v>0</v>
      </c>
      <c r="GB300" s="41" t="s">
        <v>0</v>
      </c>
      <c r="GC300" s="41">
        <f t="shared" si="206"/>
        <v>0.79249999999999998</v>
      </c>
      <c r="GD300" s="41">
        <f t="shared" si="207"/>
        <v>0.81000000000000016</v>
      </c>
      <c r="GE300" s="41">
        <f t="shared" si="238"/>
        <v>0.64192500000000008</v>
      </c>
      <c r="GF300" s="41">
        <f>CG300+DC300</f>
        <v>0.872</v>
      </c>
      <c r="GG300" s="4">
        <f>(CG300*CP300+DC300*DL300)/GF300</f>
        <v>0.7</v>
      </c>
      <c r="GH300" s="41">
        <f>GF300*GG300</f>
        <v>0.61039999999999994</v>
      </c>
      <c r="GI300" s="41" t="s">
        <v>0</v>
      </c>
    </row>
    <row r="301" spans="1:191" x14ac:dyDescent="0.55000000000000004">
      <c r="A301" s="41" t="s">
        <v>1398</v>
      </c>
      <c r="B301" s="41" t="s">
        <v>504</v>
      </c>
      <c r="C301" s="41" t="s">
        <v>69</v>
      </c>
      <c r="D301" s="25" t="s">
        <v>62</v>
      </c>
      <c r="E301" s="41" t="s">
        <v>1790</v>
      </c>
      <c r="F301" s="41">
        <v>0</v>
      </c>
      <c r="G301" s="25" t="s">
        <v>67</v>
      </c>
      <c r="H301" s="41">
        <v>0</v>
      </c>
      <c r="I301" s="41">
        <v>4.176E-3</v>
      </c>
      <c r="J301" s="41">
        <v>1.1720000000000001E-3</v>
      </c>
      <c r="K301" s="41">
        <v>0</v>
      </c>
      <c r="L301" s="41">
        <v>0</v>
      </c>
      <c r="M301" s="41" t="s">
        <v>622</v>
      </c>
      <c r="N301" s="41" t="s">
        <v>594</v>
      </c>
      <c r="O301" s="41" t="s">
        <v>1878</v>
      </c>
      <c r="P301" s="41" t="s">
        <v>1970</v>
      </c>
      <c r="Q301" s="41" t="s">
        <v>1971</v>
      </c>
      <c r="S301" s="41">
        <v>0</v>
      </c>
      <c r="AO301" s="7">
        <v>0.18</v>
      </c>
      <c r="AP301" s="7">
        <v>0.78</v>
      </c>
      <c r="AQ301" s="7"/>
      <c r="AR301" s="7"/>
      <c r="AS301" s="7"/>
      <c r="AT301" s="7"/>
      <c r="AU301" s="7"/>
      <c r="AV301" s="7"/>
      <c r="AW301" s="7"/>
      <c r="AX301" s="7">
        <v>2.3199999999999998</v>
      </c>
      <c r="AY301" s="7"/>
      <c r="AZ301" s="7"/>
      <c r="BA301" s="7"/>
      <c r="BB301" s="7"/>
      <c r="BC301" s="7"/>
      <c r="BD301" s="7"/>
      <c r="BE301" s="7"/>
      <c r="BF301" s="7"/>
      <c r="BG301" s="7"/>
      <c r="BK301" s="41">
        <v>0.04</v>
      </c>
      <c r="BL301" s="82">
        <v>0.8</v>
      </c>
      <c r="BM301" s="7"/>
      <c r="BN301" s="7"/>
      <c r="BO301" s="7"/>
      <c r="BP301" s="7"/>
      <c r="BQ301" s="7"/>
      <c r="BR301" s="7"/>
      <c r="BS301" s="7"/>
      <c r="BT301" s="7">
        <v>2.93</v>
      </c>
      <c r="BU301" s="7"/>
      <c r="BV301" s="7"/>
      <c r="BW301" s="7"/>
      <c r="BX301" s="7"/>
      <c r="BY301" s="7"/>
      <c r="BZ301" s="7"/>
      <c r="CA301" s="7"/>
      <c r="CB301" s="7"/>
      <c r="CC301" s="7"/>
      <c r="CD301" s="7"/>
      <c r="CG301" s="41">
        <v>0</v>
      </c>
      <c r="DC301" s="41">
        <v>0</v>
      </c>
      <c r="DY301" s="7" t="s">
        <v>1880</v>
      </c>
      <c r="DZ301" s="7">
        <f t="shared" si="201"/>
        <v>2.4309090909090907</v>
      </c>
      <c r="EA301" s="41" t="s">
        <v>616</v>
      </c>
      <c r="EB301" s="41" t="s">
        <v>0</v>
      </c>
      <c r="EC301" s="41">
        <f t="shared" si="239"/>
        <v>0</v>
      </c>
      <c r="ED301" s="41">
        <f t="shared" si="240"/>
        <v>4.176E-3</v>
      </c>
      <c r="EE301" s="41">
        <f t="shared" si="241"/>
        <v>1.1720000000000001E-3</v>
      </c>
      <c r="EF301" s="41">
        <f t="shared" si="242"/>
        <v>0</v>
      </c>
      <c r="EG301" s="41">
        <f t="shared" si="243"/>
        <v>0</v>
      </c>
      <c r="EI301" s="5">
        <f t="shared" si="208"/>
        <v>369.92651810909086</v>
      </c>
      <c r="EJ301" s="3">
        <f t="shared" si="202"/>
        <v>81.383833983999992</v>
      </c>
      <c r="EK301" s="3">
        <f t="shared" si="209"/>
        <v>1.724</v>
      </c>
      <c r="EL301" s="3">
        <f t="shared" si="210"/>
        <v>0</v>
      </c>
      <c r="EM301" s="3">
        <f t="shared" si="211"/>
        <v>0</v>
      </c>
      <c r="EN301" s="3">
        <f t="shared" si="212"/>
        <v>0</v>
      </c>
      <c r="EO301" s="3">
        <f t="shared" si="213"/>
        <v>0</v>
      </c>
      <c r="EP301" s="3">
        <f t="shared" si="214"/>
        <v>0</v>
      </c>
      <c r="EQ301" s="3">
        <f t="shared" si="215"/>
        <v>0</v>
      </c>
      <c r="ER301" s="3">
        <f t="shared" si="216"/>
        <v>0</v>
      </c>
      <c r="ES301" s="3">
        <f t="shared" si="217"/>
        <v>5.3479999999999999</v>
      </c>
      <c r="ET301" s="3">
        <f t="shared" si="218"/>
        <v>0</v>
      </c>
      <c r="EU301" s="3">
        <f t="shared" si="219"/>
        <v>0</v>
      </c>
      <c r="EV301" s="3">
        <f t="shared" si="220"/>
        <v>0</v>
      </c>
      <c r="EW301" s="3">
        <f t="shared" si="221"/>
        <v>0</v>
      </c>
      <c r="EX301" s="3">
        <f t="shared" si="222"/>
        <v>0</v>
      </c>
      <c r="EY301" s="3">
        <f t="shared" si="223"/>
        <v>0</v>
      </c>
      <c r="EZ301" s="3">
        <f t="shared" si="224"/>
        <v>0</v>
      </c>
      <c r="FA301" s="3">
        <f t="shared" si="225"/>
        <v>0</v>
      </c>
      <c r="FB301" s="3">
        <f t="shared" si="226"/>
        <v>0</v>
      </c>
      <c r="FC301" s="3">
        <f t="shared" si="203"/>
        <v>0</v>
      </c>
      <c r="FD301" s="41">
        <f t="shared" si="227"/>
        <v>0</v>
      </c>
      <c r="FG301" s="3">
        <f t="shared" si="204"/>
        <v>0</v>
      </c>
      <c r="FH301" s="3">
        <f t="shared" si="205"/>
        <v>0</v>
      </c>
      <c r="FI301" s="3">
        <f t="shared" si="228"/>
        <v>0</v>
      </c>
      <c r="FJ301" s="3">
        <f t="shared" si="228"/>
        <v>0</v>
      </c>
      <c r="FK301" s="3">
        <f t="shared" si="236"/>
        <v>0</v>
      </c>
      <c r="FL301" s="3">
        <f t="shared" si="236"/>
        <v>0</v>
      </c>
      <c r="FM301" s="3">
        <f t="shared" si="236"/>
        <v>0</v>
      </c>
      <c r="FN301" s="3">
        <f t="shared" si="235"/>
        <v>0</v>
      </c>
      <c r="FO301" s="3">
        <f t="shared" si="235"/>
        <v>0</v>
      </c>
      <c r="FP301" s="3">
        <f t="shared" si="235"/>
        <v>0</v>
      </c>
      <c r="FQ301" s="3">
        <f t="shared" si="235"/>
        <v>0</v>
      </c>
      <c r="FR301" s="3">
        <f t="shared" si="229"/>
        <v>0</v>
      </c>
      <c r="FS301" s="3">
        <f t="shared" si="229"/>
        <v>0</v>
      </c>
      <c r="FT301" s="3">
        <f t="shared" si="229"/>
        <v>0</v>
      </c>
      <c r="FU301" s="3">
        <f t="shared" si="230"/>
        <v>0</v>
      </c>
      <c r="FV301" s="3">
        <f t="shared" si="230"/>
        <v>0</v>
      </c>
      <c r="FW301" s="3">
        <f t="shared" si="230"/>
        <v>0</v>
      </c>
      <c r="FX301" s="3">
        <f t="shared" si="231"/>
        <v>0</v>
      </c>
      <c r="FY301" s="3">
        <f t="shared" si="232"/>
        <v>0</v>
      </c>
      <c r="FZ301" s="3">
        <f t="shared" si="233"/>
        <v>0</v>
      </c>
      <c r="GA301" s="3">
        <f t="shared" si="234"/>
        <v>0</v>
      </c>
      <c r="GB301" s="41" t="s">
        <v>0</v>
      </c>
      <c r="GC301" s="41">
        <f t="shared" si="206"/>
        <v>0.22</v>
      </c>
      <c r="GD301" s="41">
        <f t="shared" si="207"/>
        <v>2.4309090909090907</v>
      </c>
      <c r="GE301" s="41">
        <f t="shared" si="238"/>
        <v>0.53479999999999994</v>
      </c>
      <c r="GI301" s="41" t="s">
        <v>0</v>
      </c>
    </row>
    <row r="302" spans="1:191" x14ac:dyDescent="0.55000000000000004">
      <c r="A302" s="41" t="s">
        <v>1399</v>
      </c>
      <c r="B302" s="41" t="s">
        <v>504</v>
      </c>
      <c r="C302" s="41" t="s">
        <v>65</v>
      </c>
      <c r="D302" s="25" t="s">
        <v>62</v>
      </c>
      <c r="E302" s="41" t="s">
        <v>1790</v>
      </c>
      <c r="F302" s="41">
        <v>0</v>
      </c>
      <c r="G302" s="25" t="s">
        <v>67</v>
      </c>
      <c r="H302" s="41">
        <v>0</v>
      </c>
      <c r="I302" s="41">
        <v>4.5408000000000002E-3</v>
      </c>
      <c r="J302" s="41">
        <v>5.4120000000000004E-4</v>
      </c>
      <c r="K302" s="41">
        <v>0</v>
      </c>
      <c r="L302" s="41">
        <v>0</v>
      </c>
      <c r="M302" s="41" t="s">
        <v>505</v>
      </c>
      <c r="N302" s="41" t="s">
        <v>506</v>
      </c>
      <c r="O302" s="41" t="s">
        <v>1878</v>
      </c>
      <c r="P302" s="41" t="s">
        <v>1914</v>
      </c>
      <c r="S302" s="41">
        <v>0</v>
      </c>
      <c r="AO302" s="7">
        <v>0.47299999999999998</v>
      </c>
      <c r="AP302" s="7">
        <v>0.04</v>
      </c>
      <c r="AQ302" s="7">
        <v>0.01</v>
      </c>
      <c r="AR302" s="7"/>
      <c r="AS302" s="7"/>
      <c r="AT302" s="7"/>
      <c r="AU302" s="7"/>
      <c r="AV302" s="7"/>
      <c r="AW302" s="7"/>
      <c r="AX302" s="7">
        <v>0.96</v>
      </c>
      <c r="AY302" s="7">
        <v>0.03</v>
      </c>
      <c r="AZ302" s="7">
        <v>0.03</v>
      </c>
      <c r="BA302" s="7">
        <v>7.0000000000000007E-2</v>
      </c>
      <c r="BB302" s="7"/>
      <c r="BC302" s="7"/>
      <c r="BD302" s="7"/>
      <c r="BE302" s="7"/>
      <c r="BF302" s="7"/>
      <c r="BG302" s="7"/>
      <c r="BK302" s="41">
        <v>6.6000000000000003E-2</v>
      </c>
      <c r="BL302" s="7">
        <v>0.04</v>
      </c>
      <c r="BM302" s="7">
        <v>0.01</v>
      </c>
      <c r="BN302" s="7"/>
      <c r="BO302" s="7"/>
      <c r="BP302" s="7"/>
      <c r="BQ302" s="7"/>
      <c r="BR302" s="7"/>
      <c r="BS302" s="7"/>
      <c r="BT302" s="7">
        <v>0.82</v>
      </c>
      <c r="BU302" s="7">
        <v>0.02</v>
      </c>
      <c r="BV302" s="7">
        <v>0.01</v>
      </c>
      <c r="BW302" s="7">
        <v>0.02</v>
      </c>
      <c r="BX302" s="7"/>
      <c r="BY302" s="7"/>
      <c r="BZ302" s="7"/>
      <c r="CA302" s="7"/>
      <c r="CB302" s="7"/>
      <c r="CC302" s="7"/>
      <c r="CD302" s="7"/>
      <c r="CG302" s="41">
        <v>0</v>
      </c>
      <c r="DC302" s="41">
        <v>0</v>
      </c>
      <c r="DY302" s="7" t="s">
        <v>1880</v>
      </c>
      <c r="DZ302" s="7">
        <f t="shared" si="201"/>
        <v>0.94285714285714295</v>
      </c>
      <c r="EA302" s="41" t="s">
        <v>507</v>
      </c>
      <c r="EB302" s="41" t="s">
        <v>0</v>
      </c>
      <c r="EC302" s="41">
        <f t="shared" si="239"/>
        <v>0</v>
      </c>
      <c r="ED302" s="41">
        <f t="shared" si="240"/>
        <v>4.5408000000000002E-3</v>
      </c>
      <c r="EE302" s="41">
        <f t="shared" si="241"/>
        <v>5.4120000000000004E-4</v>
      </c>
      <c r="EF302" s="41">
        <f t="shared" si="242"/>
        <v>0</v>
      </c>
      <c r="EG302" s="41">
        <f t="shared" si="243"/>
        <v>0</v>
      </c>
      <c r="EI302" s="5">
        <f t="shared" si="208"/>
        <v>150.47287463626225</v>
      </c>
      <c r="EJ302" s="3">
        <f t="shared" si="202"/>
        <v>81.104879428945338</v>
      </c>
      <c r="EK302" s="3">
        <f t="shared" si="209"/>
        <v>0.21559999999999999</v>
      </c>
      <c r="EL302" s="3">
        <f t="shared" si="210"/>
        <v>5.3899999999999998E-3</v>
      </c>
      <c r="EM302" s="3">
        <f t="shared" si="211"/>
        <v>0</v>
      </c>
      <c r="EN302" s="3">
        <f t="shared" si="212"/>
        <v>0</v>
      </c>
      <c r="EO302" s="3">
        <f t="shared" si="213"/>
        <v>0</v>
      </c>
      <c r="EP302" s="3">
        <f t="shared" si="214"/>
        <v>0</v>
      </c>
      <c r="EQ302" s="3">
        <f t="shared" si="215"/>
        <v>0</v>
      </c>
      <c r="ER302" s="3">
        <f t="shared" si="216"/>
        <v>0</v>
      </c>
      <c r="ES302" s="3">
        <f t="shared" si="217"/>
        <v>5.0819999999999999</v>
      </c>
      <c r="ET302" s="3">
        <f t="shared" si="218"/>
        <v>0.15509999999999999</v>
      </c>
      <c r="EU302" s="3">
        <f t="shared" si="219"/>
        <v>1.4849999999999999E-2</v>
      </c>
      <c r="EV302" s="3">
        <f t="shared" si="220"/>
        <v>3.4430000000000002E-2</v>
      </c>
      <c r="EW302" s="3">
        <f t="shared" si="221"/>
        <v>0</v>
      </c>
      <c r="EX302" s="3">
        <f t="shared" si="222"/>
        <v>0</v>
      </c>
      <c r="EY302" s="3">
        <f t="shared" si="223"/>
        <v>0</v>
      </c>
      <c r="EZ302" s="3">
        <f t="shared" si="224"/>
        <v>0</v>
      </c>
      <c r="FA302" s="3">
        <f t="shared" si="225"/>
        <v>0</v>
      </c>
      <c r="FB302" s="3">
        <f t="shared" si="226"/>
        <v>0</v>
      </c>
      <c r="FC302" s="3">
        <f t="shared" si="203"/>
        <v>0</v>
      </c>
      <c r="FD302" s="41">
        <f t="shared" si="227"/>
        <v>0</v>
      </c>
      <c r="FG302" s="3">
        <f t="shared" si="204"/>
        <v>0</v>
      </c>
      <c r="FH302" s="3">
        <f t="shared" si="205"/>
        <v>0</v>
      </c>
      <c r="FI302" s="3">
        <f t="shared" si="228"/>
        <v>0</v>
      </c>
      <c r="FJ302" s="3">
        <f t="shared" si="228"/>
        <v>0</v>
      </c>
      <c r="FK302" s="3">
        <f t="shared" si="236"/>
        <v>0</v>
      </c>
      <c r="FL302" s="3">
        <f t="shared" si="236"/>
        <v>0</v>
      </c>
      <c r="FM302" s="3">
        <f t="shared" si="236"/>
        <v>0</v>
      </c>
      <c r="FN302" s="3">
        <f t="shared" si="235"/>
        <v>0</v>
      </c>
      <c r="FO302" s="3">
        <f t="shared" si="235"/>
        <v>0</v>
      </c>
      <c r="FP302" s="3">
        <f t="shared" si="235"/>
        <v>0</v>
      </c>
      <c r="FQ302" s="3">
        <f t="shared" si="235"/>
        <v>0</v>
      </c>
      <c r="FR302" s="3">
        <f t="shared" si="229"/>
        <v>0</v>
      </c>
      <c r="FS302" s="3">
        <f t="shared" si="229"/>
        <v>0</v>
      </c>
      <c r="FT302" s="3">
        <f t="shared" si="229"/>
        <v>0</v>
      </c>
      <c r="FU302" s="3">
        <f t="shared" si="230"/>
        <v>0</v>
      </c>
      <c r="FV302" s="3">
        <f t="shared" si="230"/>
        <v>0</v>
      </c>
      <c r="FW302" s="3">
        <f t="shared" si="230"/>
        <v>0</v>
      </c>
      <c r="FX302" s="3">
        <f t="shared" si="231"/>
        <v>0</v>
      </c>
      <c r="FY302" s="3">
        <f t="shared" si="232"/>
        <v>0</v>
      </c>
      <c r="FZ302" s="3">
        <f t="shared" si="233"/>
        <v>0</v>
      </c>
      <c r="GA302" s="3">
        <f t="shared" si="234"/>
        <v>0</v>
      </c>
      <c r="GB302" s="41" t="s">
        <v>0</v>
      </c>
      <c r="GC302" s="41">
        <f t="shared" si="206"/>
        <v>0.53899999999999992</v>
      </c>
      <c r="GD302" s="41">
        <f t="shared" si="207"/>
        <v>0.94285714285714295</v>
      </c>
      <c r="GE302" s="41">
        <f t="shared" si="238"/>
        <v>0.50819999999999999</v>
      </c>
      <c r="GI302" s="41" t="s">
        <v>0</v>
      </c>
    </row>
    <row r="303" spans="1:191" x14ac:dyDescent="0.55000000000000004">
      <c r="A303" s="41" t="s">
        <v>1400</v>
      </c>
      <c r="B303" s="41" t="s">
        <v>504</v>
      </c>
      <c r="C303" s="41" t="s">
        <v>69</v>
      </c>
      <c r="D303" s="25" t="s">
        <v>62</v>
      </c>
      <c r="E303" s="41" t="s">
        <v>1790</v>
      </c>
      <c r="F303" s="41">
        <v>0</v>
      </c>
      <c r="G303" s="25" t="s">
        <v>67</v>
      </c>
      <c r="H303" s="41">
        <v>0</v>
      </c>
      <c r="I303" s="41">
        <v>2.3E-3</v>
      </c>
      <c r="J303" s="41">
        <v>1.9482E-3</v>
      </c>
      <c r="K303" s="41">
        <v>0</v>
      </c>
      <c r="L303" s="41">
        <v>0</v>
      </c>
      <c r="M303" s="41" t="s">
        <v>523</v>
      </c>
      <c r="N303" s="41" t="s">
        <v>524</v>
      </c>
      <c r="O303" s="41" t="s">
        <v>1878</v>
      </c>
      <c r="P303" s="41" t="s">
        <v>1970</v>
      </c>
      <c r="Q303" s="41" t="s">
        <v>1971</v>
      </c>
      <c r="S303" s="41">
        <v>0</v>
      </c>
      <c r="AO303" s="7">
        <v>0.57499999999999996</v>
      </c>
      <c r="AP303" s="7">
        <v>0.56999999999999995</v>
      </c>
      <c r="AQ303" s="7">
        <v>0.94</v>
      </c>
      <c r="AR303" s="7"/>
      <c r="AS303" s="7"/>
      <c r="AT303" s="7"/>
      <c r="AU303" s="7"/>
      <c r="AV303" s="7"/>
      <c r="AW303" s="7"/>
      <c r="AX303" s="82">
        <v>0.4</v>
      </c>
      <c r="AY303" s="7">
        <v>0.01</v>
      </c>
      <c r="AZ303" s="82">
        <v>3.1</v>
      </c>
      <c r="BA303" s="7">
        <v>2.23</v>
      </c>
      <c r="BB303" s="7"/>
      <c r="BC303" s="7"/>
      <c r="BD303" s="7"/>
      <c r="BE303" s="7"/>
      <c r="BF303" s="7"/>
      <c r="BG303" s="7"/>
      <c r="BK303" s="41">
        <v>0.38200000000000001</v>
      </c>
      <c r="BL303" s="7">
        <v>0.61</v>
      </c>
      <c r="BM303" s="7">
        <v>1.32</v>
      </c>
      <c r="BN303" s="7"/>
      <c r="BO303" s="7"/>
      <c r="BP303" s="7"/>
      <c r="BQ303" s="7"/>
      <c r="BR303" s="7"/>
      <c r="BS303" s="7"/>
      <c r="BT303" s="7">
        <v>0.51</v>
      </c>
      <c r="BU303" s="7">
        <v>0.02</v>
      </c>
      <c r="BV303" s="7">
        <v>3.66</v>
      </c>
      <c r="BW303" s="7">
        <v>4.49</v>
      </c>
      <c r="BX303" s="7"/>
      <c r="BY303" s="7"/>
      <c r="BZ303" s="7"/>
      <c r="CA303" s="7"/>
      <c r="CB303" s="7"/>
      <c r="CC303" s="7"/>
      <c r="CD303" s="7"/>
      <c r="CG303" s="41">
        <v>0</v>
      </c>
      <c r="DC303" s="41">
        <v>0</v>
      </c>
      <c r="DY303" s="7" t="s">
        <v>1880</v>
      </c>
      <c r="DZ303" s="7">
        <f t="shared" si="201"/>
        <v>0.4439080459770115</v>
      </c>
      <c r="EA303" s="41" t="s">
        <v>525</v>
      </c>
      <c r="EB303" s="41" t="s">
        <v>0</v>
      </c>
      <c r="EC303" s="41">
        <f t="shared" si="239"/>
        <v>0</v>
      </c>
      <c r="ED303" s="41">
        <f t="shared" si="240"/>
        <v>2.3E-3</v>
      </c>
      <c r="EE303" s="41">
        <f t="shared" si="241"/>
        <v>1.9482E-3</v>
      </c>
      <c r="EF303" s="41">
        <f t="shared" si="242"/>
        <v>0</v>
      </c>
      <c r="EG303" s="41">
        <f t="shared" si="243"/>
        <v>0</v>
      </c>
      <c r="EI303" s="5">
        <f t="shared" si="208"/>
        <v>349.96903042403676</v>
      </c>
      <c r="EJ303" s="3">
        <f t="shared" si="202"/>
        <v>334.92036211580319</v>
      </c>
      <c r="EK303" s="3">
        <f t="shared" si="209"/>
        <v>5.6076999999999995</v>
      </c>
      <c r="EL303" s="3">
        <f t="shared" si="210"/>
        <v>1.04474</v>
      </c>
      <c r="EM303" s="3">
        <f t="shared" si="211"/>
        <v>0</v>
      </c>
      <c r="EN303" s="3">
        <f t="shared" si="212"/>
        <v>0</v>
      </c>
      <c r="EO303" s="3">
        <f t="shared" si="213"/>
        <v>0</v>
      </c>
      <c r="EP303" s="3">
        <f t="shared" si="214"/>
        <v>0</v>
      </c>
      <c r="EQ303" s="3">
        <f t="shared" si="215"/>
        <v>0</v>
      </c>
      <c r="ER303" s="3">
        <f t="shared" si="216"/>
        <v>0</v>
      </c>
      <c r="ES303" s="3">
        <f t="shared" si="217"/>
        <v>4.2481999999999998</v>
      </c>
      <c r="ET303" s="3">
        <f t="shared" si="218"/>
        <v>0.13389999999999999</v>
      </c>
      <c r="EU303" s="3">
        <f t="shared" si="219"/>
        <v>3.1806200000000002</v>
      </c>
      <c r="EV303" s="3">
        <f t="shared" si="220"/>
        <v>2.99743</v>
      </c>
      <c r="EW303" s="3">
        <f t="shared" si="221"/>
        <v>0</v>
      </c>
      <c r="EX303" s="3">
        <f t="shared" si="222"/>
        <v>0</v>
      </c>
      <c r="EY303" s="3">
        <f t="shared" si="223"/>
        <v>0</v>
      </c>
      <c r="EZ303" s="3">
        <f t="shared" si="224"/>
        <v>0</v>
      </c>
      <c r="FA303" s="3">
        <f t="shared" si="225"/>
        <v>0</v>
      </c>
      <c r="FB303" s="3">
        <f t="shared" si="226"/>
        <v>0</v>
      </c>
      <c r="FC303" s="3">
        <f t="shared" si="203"/>
        <v>0</v>
      </c>
      <c r="FD303" s="41">
        <f t="shared" si="227"/>
        <v>0</v>
      </c>
      <c r="FG303" s="3">
        <f t="shared" si="204"/>
        <v>0</v>
      </c>
      <c r="FH303" s="3">
        <f t="shared" si="205"/>
        <v>0</v>
      </c>
      <c r="FI303" s="3">
        <f t="shared" si="228"/>
        <v>0</v>
      </c>
      <c r="FJ303" s="3">
        <f t="shared" si="228"/>
        <v>0</v>
      </c>
      <c r="FK303" s="3">
        <f t="shared" si="236"/>
        <v>0</v>
      </c>
      <c r="FL303" s="3">
        <f t="shared" si="236"/>
        <v>0</v>
      </c>
      <c r="FM303" s="3">
        <f t="shared" si="236"/>
        <v>0</v>
      </c>
      <c r="FN303" s="3">
        <f t="shared" si="235"/>
        <v>0</v>
      </c>
      <c r="FO303" s="3">
        <f t="shared" si="235"/>
        <v>0</v>
      </c>
      <c r="FP303" s="3">
        <f t="shared" si="235"/>
        <v>0</v>
      </c>
      <c r="FQ303" s="3">
        <f t="shared" si="235"/>
        <v>0</v>
      </c>
      <c r="FR303" s="3">
        <f t="shared" si="229"/>
        <v>0</v>
      </c>
      <c r="FS303" s="3">
        <f t="shared" si="229"/>
        <v>0</v>
      </c>
      <c r="FT303" s="3">
        <f t="shared" si="229"/>
        <v>0</v>
      </c>
      <c r="FU303" s="3">
        <f t="shared" si="230"/>
        <v>0</v>
      </c>
      <c r="FV303" s="3">
        <f t="shared" si="230"/>
        <v>0</v>
      </c>
      <c r="FW303" s="3">
        <f t="shared" si="230"/>
        <v>0</v>
      </c>
      <c r="FX303" s="3">
        <f t="shared" si="231"/>
        <v>0</v>
      </c>
      <c r="FY303" s="3">
        <f t="shared" si="232"/>
        <v>0</v>
      </c>
      <c r="FZ303" s="3">
        <f t="shared" si="233"/>
        <v>0</v>
      </c>
      <c r="GA303" s="3">
        <f t="shared" si="234"/>
        <v>0</v>
      </c>
      <c r="GB303" s="41" t="s">
        <v>0</v>
      </c>
      <c r="GC303" s="41">
        <f t="shared" si="206"/>
        <v>0.95699999999999996</v>
      </c>
      <c r="GD303" s="41">
        <f t="shared" si="207"/>
        <v>0.4439080459770115</v>
      </c>
      <c r="GE303" s="41">
        <f t="shared" si="238"/>
        <v>0.42481999999999998</v>
      </c>
      <c r="GI303" s="41" t="s">
        <v>0</v>
      </c>
    </row>
    <row r="304" spans="1:191" x14ac:dyDescent="0.55000000000000004">
      <c r="A304" s="41" t="s">
        <v>1401</v>
      </c>
      <c r="B304" s="41" t="s">
        <v>504</v>
      </c>
      <c r="C304" s="41" t="s">
        <v>69</v>
      </c>
      <c r="D304" s="25" t="s">
        <v>62</v>
      </c>
      <c r="E304" s="41" t="s">
        <v>1790</v>
      </c>
      <c r="F304" s="41">
        <v>0</v>
      </c>
      <c r="G304" s="25" t="s">
        <v>67</v>
      </c>
      <c r="H304" s="41">
        <v>0</v>
      </c>
      <c r="I304" s="41">
        <v>0</v>
      </c>
      <c r="J304" s="41">
        <v>3.6656000000000006E-3</v>
      </c>
      <c r="K304" s="41">
        <v>0</v>
      </c>
      <c r="L304" s="41">
        <v>0</v>
      </c>
      <c r="M304" s="41" t="s">
        <v>528</v>
      </c>
      <c r="N304" s="41" t="s">
        <v>529</v>
      </c>
      <c r="O304" s="41" t="s">
        <v>1878</v>
      </c>
      <c r="P304" s="41" t="s">
        <v>1914</v>
      </c>
      <c r="S304" s="41">
        <v>0</v>
      </c>
      <c r="AO304" s="7">
        <v>0</v>
      </c>
      <c r="AP304" s="7"/>
      <c r="AQ304" s="7"/>
      <c r="AR304" s="7"/>
      <c r="AS304" s="7"/>
      <c r="AT304" s="7"/>
      <c r="AU304" s="7"/>
      <c r="AV304" s="7"/>
      <c r="AW304" s="7"/>
      <c r="AX304" s="7"/>
      <c r="AY304" s="7"/>
      <c r="AZ304" s="7"/>
      <c r="BA304" s="7"/>
      <c r="BB304" s="7"/>
      <c r="BC304" s="7"/>
      <c r="BD304" s="7"/>
      <c r="BE304" s="7"/>
      <c r="BF304" s="7"/>
      <c r="BG304" s="7"/>
      <c r="BK304" s="41">
        <v>0.11600000000000001</v>
      </c>
      <c r="BL304" s="7"/>
      <c r="BM304" s="7"/>
      <c r="BN304" s="7"/>
      <c r="BO304" s="7"/>
      <c r="BP304" s="7"/>
      <c r="BQ304" s="7"/>
      <c r="BR304" s="7"/>
      <c r="BS304" s="7"/>
      <c r="BT304" s="7">
        <v>3.16</v>
      </c>
      <c r="BU304" s="7"/>
      <c r="BV304" s="7"/>
      <c r="BW304" s="7"/>
      <c r="BX304" s="7"/>
      <c r="BY304" s="7"/>
      <c r="BZ304" s="7"/>
      <c r="CA304" s="7"/>
      <c r="CB304" s="7"/>
      <c r="CC304" s="7"/>
      <c r="CD304" s="7"/>
      <c r="CG304" s="41">
        <v>0</v>
      </c>
      <c r="DC304" s="41">
        <v>0</v>
      </c>
      <c r="DY304" s="7" t="s">
        <v>1880</v>
      </c>
      <c r="DZ304" s="7">
        <f t="shared" si="201"/>
        <v>3.16</v>
      </c>
      <c r="EA304" s="41" t="s">
        <v>530</v>
      </c>
      <c r="EB304" s="41" t="s">
        <v>0</v>
      </c>
      <c r="EC304" s="41">
        <f t="shared" si="239"/>
        <v>0</v>
      </c>
      <c r="ED304" s="41">
        <f t="shared" si="240"/>
        <v>0</v>
      </c>
      <c r="EE304" s="41">
        <f t="shared" si="241"/>
        <v>3.6656000000000006E-3</v>
      </c>
      <c r="EF304" s="41">
        <f t="shared" si="242"/>
        <v>0</v>
      </c>
      <c r="EG304" s="41">
        <f t="shared" si="243"/>
        <v>0</v>
      </c>
      <c r="EI304" s="5">
        <f t="shared" si="208"/>
        <v>414.4024</v>
      </c>
      <c r="EJ304" s="3">
        <f t="shared" si="202"/>
        <v>48.070678400000006</v>
      </c>
      <c r="EK304" s="3">
        <f t="shared" si="209"/>
        <v>0</v>
      </c>
      <c r="EL304" s="3">
        <f t="shared" si="210"/>
        <v>0</v>
      </c>
      <c r="EM304" s="3">
        <f t="shared" si="211"/>
        <v>0</v>
      </c>
      <c r="EN304" s="3">
        <f t="shared" si="212"/>
        <v>0</v>
      </c>
      <c r="EO304" s="3">
        <f t="shared" si="213"/>
        <v>0</v>
      </c>
      <c r="EP304" s="3">
        <f t="shared" si="214"/>
        <v>0</v>
      </c>
      <c r="EQ304" s="3">
        <f t="shared" si="215"/>
        <v>0</v>
      </c>
      <c r="ER304" s="3">
        <f t="shared" si="216"/>
        <v>0</v>
      </c>
      <c r="ES304" s="3">
        <f t="shared" si="217"/>
        <v>3.6656000000000004</v>
      </c>
      <c r="ET304" s="3">
        <f t="shared" si="218"/>
        <v>0</v>
      </c>
      <c r="EU304" s="3">
        <f t="shared" si="219"/>
        <v>0</v>
      </c>
      <c r="EV304" s="3">
        <f t="shared" si="220"/>
        <v>0</v>
      </c>
      <c r="EW304" s="3">
        <f t="shared" si="221"/>
        <v>0</v>
      </c>
      <c r="EX304" s="3">
        <f t="shared" si="222"/>
        <v>0</v>
      </c>
      <c r="EY304" s="3">
        <f t="shared" si="223"/>
        <v>0</v>
      </c>
      <c r="EZ304" s="3">
        <f t="shared" si="224"/>
        <v>0</v>
      </c>
      <c r="FA304" s="3">
        <f t="shared" si="225"/>
        <v>0</v>
      </c>
      <c r="FB304" s="3">
        <f t="shared" si="226"/>
        <v>0</v>
      </c>
      <c r="FC304" s="3">
        <f t="shared" si="203"/>
        <v>0</v>
      </c>
      <c r="FD304" s="41">
        <f t="shared" si="227"/>
        <v>0</v>
      </c>
      <c r="FG304" s="3">
        <f t="shared" si="204"/>
        <v>0</v>
      </c>
      <c r="FH304" s="3">
        <f t="shared" si="205"/>
        <v>0</v>
      </c>
      <c r="FI304" s="3">
        <f t="shared" si="228"/>
        <v>0</v>
      </c>
      <c r="FJ304" s="3">
        <f t="shared" si="228"/>
        <v>0</v>
      </c>
      <c r="FK304" s="3">
        <f t="shared" si="236"/>
        <v>0</v>
      </c>
      <c r="FL304" s="3">
        <f t="shared" si="236"/>
        <v>0</v>
      </c>
      <c r="FM304" s="3">
        <f t="shared" si="236"/>
        <v>0</v>
      </c>
      <c r="FN304" s="3">
        <f t="shared" si="235"/>
        <v>0</v>
      </c>
      <c r="FO304" s="3">
        <f t="shared" si="235"/>
        <v>0</v>
      </c>
      <c r="FP304" s="3">
        <f t="shared" si="235"/>
        <v>0</v>
      </c>
      <c r="FQ304" s="3">
        <f t="shared" si="235"/>
        <v>0</v>
      </c>
      <c r="FR304" s="3">
        <f t="shared" si="229"/>
        <v>0</v>
      </c>
      <c r="FS304" s="3">
        <f t="shared" si="229"/>
        <v>0</v>
      </c>
      <c r="FT304" s="3">
        <f t="shared" si="229"/>
        <v>0</v>
      </c>
      <c r="FU304" s="3">
        <f t="shared" si="230"/>
        <v>0</v>
      </c>
      <c r="FV304" s="3">
        <f t="shared" si="230"/>
        <v>0</v>
      </c>
      <c r="FW304" s="3">
        <f t="shared" si="230"/>
        <v>0</v>
      </c>
      <c r="FX304" s="3">
        <f t="shared" si="231"/>
        <v>0</v>
      </c>
      <c r="FY304" s="3">
        <f t="shared" si="232"/>
        <v>0</v>
      </c>
      <c r="FZ304" s="3">
        <f t="shared" si="233"/>
        <v>0</v>
      </c>
      <c r="GA304" s="3">
        <f t="shared" si="234"/>
        <v>0</v>
      </c>
      <c r="GB304" s="41" t="s">
        <v>0</v>
      </c>
      <c r="GC304" s="41">
        <f t="shared" si="206"/>
        <v>0.11600000000000001</v>
      </c>
      <c r="GD304" s="41">
        <f t="shared" si="207"/>
        <v>3.16</v>
      </c>
      <c r="GE304" s="41">
        <f t="shared" si="238"/>
        <v>0.36656000000000005</v>
      </c>
      <c r="GI304" s="41" t="s">
        <v>0</v>
      </c>
    </row>
    <row r="305" spans="1:191" x14ac:dyDescent="0.55000000000000004">
      <c r="A305" s="41" t="s">
        <v>1402</v>
      </c>
      <c r="B305" s="41" t="s">
        <v>504</v>
      </c>
      <c r="C305" s="41" t="s">
        <v>69</v>
      </c>
      <c r="D305" s="25" t="s">
        <v>62</v>
      </c>
      <c r="E305" s="41" t="s">
        <v>1790</v>
      </c>
      <c r="F305" s="41">
        <v>0</v>
      </c>
      <c r="G305" s="25" t="s">
        <v>67</v>
      </c>
      <c r="H305" s="41">
        <v>0</v>
      </c>
      <c r="I305" s="41">
        <v>1.7160000000000001E-3</v>
      </c>
      <c r="J305" s="41">
        <v>3.48E-4</v>
      </c>
      <c r="K305" s="41">
        <v>0</v>
      </c>
      <c r="L305" s="41">
        <v>0</v>
      </c>
      <c r="M305" s="41" t="s">
        <v>596</v>
      </c>
      <c r="N305" s="41" t="s">
        <v>597</v>
      </c>
      <c r="O305" s="41" t="s">
        <v>1878</v>
      </c>
      <c r="P305" s="41" t="s">
        <v>1970</v>
      </c>
      <c r="Q305" s="41" t="s">
        <v>1971</v>
      </c>
      <c r="S305" s="41">
        <v>0</v>
      </c>
      <c r="AO305" s="7">
        <v>0.26400000000000001</v>
      </c>
      <c r="AP305" s="82">
        <v>0.7</v>
      </c>
      <c r="AQ305" s="7">
        <v>0.23</v>
      </c>
      <c r="AR305" s="7"/>
      <c r="AS305" s="7"/>
      <c r="AT305" s="7"/>
      <c r="AU305" s="7"/>
      <c r="AV305" s="7"/>
      <c r="AW305" s="7"/>
      <c r="AX305" s="7">
        <v>0.65</v>
      </c>
      <c r="AY305" s="7">
        <v>0.03</v>
      </c>
      <c r="AZ305" s="7">
        <v>0.62</v>
      </c>
      <c r="BA305" s="82">
        <v>8</v>
      </c>
      <c r="BB305" s="7"/>
      <c r="BC305" s="7"/>
      <c r="BD305" s="7"/>
      <c r="BE305" s="7"/>
      <c r="BF305" s="7"/>
      <c r="BG305" s="7"/>
      <c r="BK305" s="41">
        <v>8.6999999999999994E-2</v>
      </c>
      <c r="BL305" s="7">
        <v>0.7</v>
      </c>
      <c r="BM305" s="7">
        <v>0.6</v>
      </c>
      <c r="BN305" s="7"/>
      <c r="BO305" s="7"/>
      <c r="BP305" s="7"/>
      <c r="BQ305" s="7"/>
      <c r="BR305" s="7"/>
      <c r="BS305" s="7"/>
      <c r="BT305" s="7">
        <v>0.4</v>
      </c>
      <c r="BU305" s="7">
        <v>0.02</v>
      </c>
      <c r="BV305" s="7">
        <v>1.2</v>
      </c>
      <c r="BW305" s="7">
        <v>1.1000000000000001</v>
      </c>
      <c r="BX305" s="7"/>
      <c r="BY305" s="7"/>
      <c r="BZ305" s="7"/>
      <c r="CA305" s="7"/>
      <c r="CB305" s="7"/>
      <c r="CC305" s="7"/>
      <c r="CD305" s="7"/>
      <c r="CG305" s="41">
        <v>0</v>
      </c>
      <c r="DC305" s="41">
        <v>0</v>
      </c>
      <c r="DY305" s="7" t="s">
        <v>1880</v>
      </c>
      <c r="DZ305" s="7">
        <f t="shared" si="201"/>
        <v>0.58803418803418805</v>
      </c>
      <c r="EA305" s="41" t="s">
        <v>98</v>
      </c>
      <c r="EB305" s="41" t="s">
        <v>0</v>
      </c>
      <c r="EC305" s="41">
        <f t="shared" si="239"/>
        <v>0</v>
      </c>
      <c r="ED305" s="41">
        <f t="shared" si="240"/>
        <v>1.7160000000000001E-3</v>
      </c>
      <c r="EE305" s="41">
        <f t="shared" si="241"/>
        <v>3.48E-4</v>
      </c>
      <c r="EF305" s="41">
        <f t="shared" si="242"/>
        <v>0</v>
      </c>
      <c r="EG305" s="41">
        <f t="shared" si="243"/>
        <v>0</v>
      </c>
      <c r="EI305" s="5">
        <f t="shared" si="208"/>
        <v>387.22483472077397</v>
      </c>
      <c r="EJ305" s="3">
        <f t="shared" si="202"/>
        <v>135.91591698699165</v>
      </c>
      <c r="EK305" s="3">
        <f t="shared" si="209"/>
        <v>2.4569999999999994</v>
      </c>
      <c r="EL305" s="3">
        <f t="shared" si="210"/>
        <v>0.11291999999999999</v>
      </c>
      <c r="EM305" s="3">
        <f t="shared" si="211"/>
        <v>0</v>
      </c>
      <c r="EN305" s="3">
        <f t="shared" si="212"/>
        <v>0</v>
      </c>
      <c r="EO305" s="3">
        <f t="shared" si="213"/>
        <v>0</v>
      </c>
      <c r="EP305" s="3">
        <f t="shared" si="214"/>
        <v>0</v>
      </c>
      <c r="EQ305" s="3">
        <f t="shared" si="215"/>
        <v>0</v>
      </c>
      <c r="ER305" s="3">
        <f t="shared" si="216"/>
        <v>0</v>
      </c>
      <c r="ES305" s="3">
        <f t="shared" si="217"/>
        <v>2.0640000000000001</v>
      </c>
      <c r="ET305" s="3">
        <f t="shared" si="218"/>
        <v>9.6600000000000005E-2</v>
      </c>
      <c r="EU305" s="3">
        <f t="shared" si="219"/>
        <v>0.26807999999999998</v>
      </c>
      <c r="EV305" s="3">
        <f t="shared" si="220"/>
        <v>2.2077</v>
      </c>
      <c r="EW305" s="3">
        <f t="shared" si="221"/>
        <v>0</v>
      </c>
      <c r="EX305" s="3">
        <f t="shared" si="222"/>
        <v>0</v>
      </c>
      <c r="EY305" s="3">
        <f t="shared" si="223"/>
        <v>0</v>
      </c>
      <c r="EZ305" s="3">
        <f t="shared" si="224"/>
        <v>0</v>
      </c>
      <c r="FA305" s="3">
        <f t="shared" si="225"/>
        <v>0</v>
      </c>
      <c r="FB305" s="3">
        <f t="shared" si="226"/>
        <v>0</v>
      </c>
      <c r="FC305" s="3">
        <f t="shared" si="203"/>
        <v>0</v>
      </c>
      <c r="FD305" s="41">
        <f t="shared" si="227"/>
        <v>0</v>
      </c>
      <c r="FG305" s="3">
        <f t="shared" si="204"/>
        <v>0</v>
      </c>
      <c r="FH305" s="3">
        <f t="shared" si="205"/>
        <v>0</v>
      </c>
      <c r="FI305" s="3">
        <f t="shared" si="228"/>
        <v>0</v>
      </c>
      <c r="FJ305" s="3">
        <f t="shared" si="228"/>
        <v>0</v>
      </c>
      <c r="FK305" s="3">
        <f t="shared" si="236"/>
        <v>0</v>
      </c>
      <c r="FL305" s="3">
        <f t="shared" si="236"/>
        <v>0</v>
      </c>
      <c r="FM305" s="3">
        <f t="shared" si="236"/>
        <v>0</v>
      </c>
      <c r="FN305" s="3">
        <f t="shared" si="235"/>
        <v>0</v>
      </c>
      <c r="FO305" s="3">
        <f t="shared" si="235"/>
        <v>0</v>
      </c>
      <c r="FP305" s="3">
        <f t="shared" si="235"/>
        <v>0</v>
      </c>
      <c r="FQ305" s="3">
        <f t="shared" si="235"/>
        <v>0</v>
      </c>
      <c r="FR305" s="3">
        <f t="shared" si="229"/>
        <v>0</v>
      </c>
      <c r="FS305" s="3">
        <f t="shared" si="229"/>
        <v>0</v>
      </c>
      <c r="FT305" s="3">
        <f t="shared" si="229"/>
        <v>0</v>
      </c>
      <c r="FU305" s="3">
        <f t="shared" si="230"/>
        <v>0</v>
      </c>
      <c r="FV305" s="3">
        <f t="shared" si="230"/>
        <v>0</v>
      </c>
      <c r="FW305" s="3">
        <f t="shared" si="230"/>
        <v>0</v>
      </c>
      <c r="FX305" s="3">
        <f t="shared" si="231"/>
        <v>0</v>
      </c>
      <c r="FY305" s="3">
        <f t="shared" si="232"/>
        <v>0</v>
      </c>
      <c r="FZ305" s="3">
        <f t="shared" si="233"/>
        <v>0</v>
      </c>
      <c r="GA305" s="3">
        <f t="shared" si="234"/>
        <v>0</v>
      </c>
      <c r="GB305" s="41" t="s">
        <v>0</v>
      </c>
      <c r="GC305" s="41">
        <f t="shared" si="206"/>
        <v>0.35099999999999998</v>
      </c>
      <c r="GD305" s="41">
        <f t="shared" si="207"/>
        <v>0.58803418803418805</v>
      </c>
      <c r="GE305" s="41">
        <f t="shared" si="238"/>
        <v>0.2064</v>
      </c>
      <c r="GI305" s="41" t="s">
        <v>0</v>
      </c>
    </row>
    <row r="306" spans="1:191" x14ac:dyDescent="0.55000000000000004">
      <c r="A306" s="41" t="s">
        <v>1403</v>
      </c>
      <c r="B306" s="41" t="s">
        <v>504</v>
      </c>
      <c r="C306" s="41" t="s">
        <v>69</v>
      </c>
      <c r="D306" s="25" t="s">
        <v>62</v>
      </c>
      <c r="E306" s="41" t="s">
        <v>1790</v>
      </c>
      <c r="F306" s="41">
        <v>0</v>
      </c>
      <c r="G306" s="25" t="s">
        <v>67</v>
      </c>
      <c r="H306" s="41">
        <v>0</v>
      </c>
      <c r="I306" s="41">
        <v>8.7299999999999994E-5</v>
      </c>
      <c r="J306" s="41">
        <v>2.2489999999999999E-4</v>
      </c>
      <c r="K306" s="41">
        <v>0</v>
      </c>
      <c r="L306" s="41">
        <v>0</v>
      </c>
      <c r="M306" s="41" t="s">
        <v>601</v>
      </c>
      <c r="N306" s="41" t="s">
        <v>602</v>
      </c>
      <c r="O306" s="41" t="s">
        <v>1886</v>
      </c>
      <c r="S306" s="41">
        <v>0</v>
      </c>
      <c r="AO306" s="7">
        <f>0.0582+0.336</f>
        <v>0.39419999999999999</v>
      </c>
      <c r="AP306" s="82">
        <f>(0.41*0.0582+0*0.336)/AO306</f>
        <v>6.0532724505327241E-2</v>
      </c>
      <c r="AQ306" s="7"/>
      <c r="AR306" s="7"/>
      <c r="AS306" s="82">
        <f>(10.68*0.0582+0.48*0.336)/AO306/1.179</f>
        <v>1.6844241501775747</v>
      </c>
      <c r="AT306" s="82">
        <f>(0.22*0.0582+0*0.336)/AO306</f>
        <v>3.2480974124809742E-2</v>
      </c>
      <c r="AU306" s="7"/>
      <c r="AV306" s="7"/>
      <c r="AW306" s="7"/>
      <c r="AX306" s="82">
        <f>(0.15*0.0582+0*0.336)/AO306</f>
        <v>2.2146118721461189E-2</v>
      </c>
      <c r="AY306" s="80">
        <f>(0.03*0.0582+0*0.336)/AO306</f>
        <v>4.4292237442922376E-3</v>
      </c>
      <c r="AZ306" s="7"/>
      <c r="BA306" s="7"/>
      <c r="BB306" s="7"/>
      <c r="BC306" s="7"/>
      <c r="BD306" s="7"/>
      <c r="BE306" s="7"/>
      <c r="BF306" s="7"/>
      <c r="BG306" s="7"/>
      <c r="BK306" s="41">
        <f>0.0366+0.007+0.118</f>
        <v>0.16159999999999999</v>
      </c>
      <c r="BL306" s="82">
        <f>(0.57*0.0366+0*0.007+0.86*0.118)/BK306</f>
        <v>0.75706683168316824</v>
      </c>
      <c r="BM306" s="7"/>
      <c r="BN306" s="7"/>
      <c r="BO306" s="82">
        <f>(13.07*0.0366+0.31*0.007+11.58*0.118)/BK306/1.179</f>
        <v>9.6940476490397121</v>
      </c>
      <c r="BP306" s="82">
        <f>(0.26*0.0366+0*0.007+0.1*0.118)/BK306</f>
        <v>0.13190594059405941</v>
      </c>
      <c r="BQ306" s="7"/>
      <c r="BR306" s="7"/>
      <c r="BS306" s="7"/>
      <c r="BT306" s="82">
        <f>(0.55*0.0366+0*0.007+0.02*0.118)/BK306</f>
        <v>0.13917079207920793</v>
      </c>
      <c r="BU306" s="82">
        <f>(0.1*0.0366+0*0.007+0.01*0.118)/BK306</f>
        <v>2.9950495049504956E-2</v>
      </c>
      <c r="BV306" s="7"/>
      <c r="BW306" s="7"/>
      <c r="BX306" s="7"/>
      <c r="BY306" s="7"/>
      <c r="BZ306" s="7"/>
      <c r="CA306" s="7"/>
      <c r="CB306" s="7"/>
      <c r="CC306" s="7"/>
      <c r="CD306" s="7"/>
      <c r="CG306" s="41">
        <v>0</v>
      </c>
      <c r="DC306" s="41">
        <v>0</v>
      </c>
      <c r="DY306" s="7" t="s">
        <v>1880</v>
      </c>
      <c r="DZ306" s="7">
        <f t="shared" si="201"/>
        <v>5.6171284634760704E-2</v>
      </c>
      <c r="EA306" s="41" t="s">
        <v>603</v>
      </c>
      <c r="EB306" s="41" t="s">
        <v>0</v>
      </c>
      <c r="EC306" s="41">
        <f t="shared" si="239"/>
        <v>0</v>
      </c>
      <c r="ED306" s="41">
        <f t="shared" si="240"/>
        <v>8.7299999999999994E-5</v>
      </c>
      <c r="EE306" s="41">
        <f t="shared" si="241"/>
        <v>2.2489999999999999E-4</v>
      </c>
      <c r="EF306" s="41">
        <f t="shared" si="242"/>
        <v>0</v>
      </c>
      <c r="EG306" s="41">
        <f t="shared" si="243"/>
        <v>0</v>
      </c>
      <c r="EI306" s="5">
        <f t="shared" si="208"/>
        <v>2199.8654138447578</v>
      </c>
      <c r="EJ306" s="3">
        <f t="shared" si="202"/>
        <v>1222.6851970149162</v>
      </c>
      <c r="EK306" s="3">
        <f t="shared" si="209"/>
        <v>1.4620399999999998</v>
      </c>
      <c r="EL306" s="3">
        <f t="shared" si="210"/>
        <v>0</v>
      </c>
      <c r="EM306" s="3">
        <f t="shared" si="211"/>
        <v>0</v>
      </c>
      <c r="EN306" s="3">
        <f t="shared" si="212"/>
        <v>22.305581000848168</v>
      </c>
      <c r="EO306" s="3">
        <f t="shared" si="213"/>
        <v>0.34119999999999995</v>
      </c>
      <c r="EP306" s="3">
        <f t="shared" si="214"/>
        <v>0</v>
      </c>
      <c r="EQ306" s="3">
        <f t="shared" si="215"/>
        <v>0</v>
      </c>
      <c r="ER306" s="3">
        <f t="shared" si="216"/>
        <v>0</v>
      </c>
      <c r="ES306" s="3">
        <f t="shared" si="217"/>
        <v>0.31219999999999998</v>
      </c>
      <c r="ET306" s="3">
        <f t="shared" si="218"/>
        <v>6.5860000000000002E-2</v>
      </c>
      <c r="EU306" s="3">
        <f t="shared" si="219"/>
        <v>0</v>
      </c>
      <c r="EV306" s="3">
        <f t="shared" si="220"/>
        <v>0</v>
      </c>
      <c r="EW306" s="3">
        <f t="shared" si="221"/>
        <v>0</v>
      </c>
      <c r="EX306" s="3">
        <f t="shared" si="222"/>
        <v>0</v>
      </c>
      <c r="EY306" s="3">
        <f t="shared" si="223"/>
        <v>0</v>
      </c>
      <c r="EZ306" s="3">
        <f t="shared" si="224"/>
        <v>0</v>
      </c>
      <c r="FA306" s="3">
        <f t="shared" si="225"/>
        <v>0</v>
      </c>
      <c r="FB306" s="3">
        <f t="shared" si="226"/>
        <v>0</v>
      </c>
      <c r="FC306" s="3">
        <f t="shared" si="203"/>
        <v>0</v>
      </c>
      <c r="FD306" s="41">
        <f t="shared" si="227"/>
        <v>0</v>
      </c>
      <c r="FG306" s="3">
        <f t="shared" si="204"/>
        <v>0</v>
      </c>
      <c r="FH306" s="3">
        <f t="shared" si="205"/>
        <v>0</v>
      </c>
      <c r="FI306" s="3">
        <f t="shared" si="228"/>
        <v>0</v>
      </c>
      <c r="FJ306" s="3">
        <f t="shared" si="228"/>
        <v>0</v>
      </c>
      <c r="FK306" s="3">
        <f t="shared" si="236"/>
        <v>0</v>
      </c>
      <c r="FL306" s="3">
        <f t="shared" si="236"/>
        <v>0</v>
      </c>
      <c r="FM306" s="3">
        <f t="shared" si="236"/>
        <v>0</v>
      </c>
      <c r="FN306" s="3">
        <f t="shared" si="235"/>
        <v>0</v>
      </c>
      <c r="FO306" s="3">
        <f t="shared" si="235"/>
        <v>0</v>
      </c>
      <c r="FP306" s="3">
        <f t="shared" si="235"/>
        <v>0</v>
      </c>
      <c r="FQ306" s="3">
        <f t="shared" si="235"/>
        <v>0</v>
      </c>
      <c r="FR306" s="3">
        <f t="shared" si="229"/>
        <v>0</v>
      </c>
      <c r="FS306" s="3">
        <f t="shared" si="229"/>
        <v>0</v>
      </c>
      <c r="FT306" s="3">
        <f t="shared" si="229"/>
        <v>0</v>
      </c>
      <c r="FU306" s="3">
        <f t="shared" si="230"/>
        <v>0</v>
      </c>
      <c r="FV306" s="3">
        <f t="shared" si="230"/>
        <v>0</v>
      </c>
      <c r="FW306" s="3">
        <f t="shared" si="230"/>
        <v>0</v>
      </c>
      <c r="FX306" s="3">
        <f t="shared" si="231"/>
        <v>0</v>
      </c>
      <c r="FY306" s="3">
        <f t="shared" si="232"/>
        <v>0</v>
      </c>
      <c r="FZ306" s="3">
        <f t="shared" si="233"/>
        <v>0</v>
      </c>
      <c r="GA306" s="3">
        <f t="shared" si="234"/>
        <v>0</v>
      </c>
      <c r="GB306" s="41" t="s">
        <v>0</v>
      </c>
      <c r="GC306" s="41">
        <f t="shared" si="206"/>
        <v>0.55579999999999996</v>
      </c>
      <c r="GD306" s="41">
        <f t="shared" si="207"/>
        <v>5.6171284634760704E-2</v>
      </c>
      <c r="GE306" s="41">
        <f t="shared" si="238"/>
        <v>3.1219999999999998E-2</v>
      </c>
      <c r="GI306" s="41" t="s">
        <v>0</v>
      </c>
    </row>
    <row r="307" spans="1:191" x14ac:dyDescent="0.55000000000000004">
      <c r="A307" s="41" t="s">
        <v>1404</v>
      </c>
      <c r="B307" s="41" t="s">
        <v>504</v>
      </c>
      <c r="C307" s="41" t="s">
        <v>69</v>
      </c>
      <c r="D307" s="25" t="s">
        <v>62</v>
      </c>
      <c r="E307" s="41" t="s">
        <v>1790</v>
      </c>
      <c r="F307" s="41">
        <v>0</v>
      </c>
      <c r="G307" s="25" t="s">
        <v>67</v>
      </c>
      <c r="H307" s="41">
        <v>0</v>
      </c>
      <c r="I307" s="41">
        <v>1.830748E-4</v>
      </c>
      <c r="J307" s="41">
        <v>4.7800400000000004E-5</v>
      </c>
      <c r="K307" s="41">
        <v>0</v>
      </c>
      <c r="L307" s="41">
        <v>0</v>
      </c>
      <c r="M307" s="41" t="s">
        <v>637</v>
      </c>
      <c r="N307" s="41" t="s">
        <v>638</v>
      </c>
      <c r="O307" s="41" t="s">
        <v>1886</v>
      </c>
      <c r="S307" s="41">
        <v>0</v>
      </c>
      <c r="AO307" s="80">
        <v>0.45768700000000001</v>
      </c>
      <c r="AP307" s="7">
        <v>0.01</v>
      </c>
      <c r="AQ307" s="7">
        <v>0.08</v>
      </c>
      <c r="AR307" s="7"/>
      <c r="AS307" s="82">
        <f>1.04/1.179</f>
        <v>0.88210347752332485</v>
      </c>
      <c r="AT307" s="82">
        <v>0.1</v>
      </c>
      <c r="AU307" s="7"/>
      <c r="AV307" s="7"/>
      <c r="AW307" s="7"/>
      <c r="AX307" s="7">
        <v>0.04</v>
      </c>
      <c r="AY307" s="7">
        <v>0.01</v>
      </c>
      <c r="AZ307" s="7"/>
      <c r="BA307" s="7"/>
      <c r="BB307" s="7"/>
      <c r="BC307" s="7"/>
      <c r="BD307" s="7"/>
      <c r="BE307" s="7"/>
      <c r="BF307" s="7"/>
      <c r="BG307" s="7"/>
      <c r="BK307" s="1">
        <v>0.23900199999999999</v>
      </c>
      <c r="BL307" s="7">
        <v>0.02</v>
      </c>
      <c r="BM307" s="7">
        <v>0.04</v>
      </c>
      <c r="BN307" s="7"/>
      <c r="BO307" s="82">
        <f>0.54/1.179</f>
        <v>0.4580152671755725</v>
      </c>
      <c r="BP307" s="7">
        <v>7.0000000000000007E-2</v>
      </c>
      <c r="BQ307" s="7"/>
      <c r="BR307" s="7"/>
      <c r="BS307" s="7"/>
      <c r="BT307" s="7">
        <v>0.02</v>
      </c>
      <c r="BU307" s="7">
        <v>0.01</v>
      </c>
      <c r="BV307" s="7"/>
      <c r="BW307" s="7"/>
      <c r="BX307" s="7"/>
      <c r="BY307" s="7"/>
      <c r="BZ307" s="7"/>
      <c r="CA307" s="7"/>
      <c r="CB307" s="7"/>
      <c r="CC307" s="7"/>
      <c r="CD307" s="7"/>
      <c r="CG307" s="41">
        <v>0</v>
      </c>
      <c r="DC307" s="41">
        <v>0</v>
      </c>
      <c r="DY307" s="7" t="s">
        <v>1880</v>
      </c>
      <c r="DZ307" s="7">
        <f t="shared" si="201"/>
        <v>3.3138918513138577E-2</v>
      </c>
      <c r="EA307" s="41" t="s">
        <v>639</v>
      </c>
      <c r="EB307" s="41" t="s">
        <v>0</v>
      </c>
      <c r="EC307" s="41">
        <f t="shared" si="239"/>
        <v>0</v>
      </c>
      <c r="ED307" s="41">
        <f t="shared" si="240"/>
        <v>1.830748E-4</v>
      </c>
      <c r="EE307" s="41">
        <f t="shared" si="241"/>
        <v>4.7800400000000004E-5</v>
      </c>
      <c r="EF307" s="41">
        <f t="shared" si="242"/>
        <v>0</v>
      </c>
      <c r="EG307" s="41">
        <f t="shared" si="243"/>
        <v>0</v>
      </c>
      <c r="EI307" s="5">
        <f t="shared" si="208"/>
        <v>434.10200652146978</v>
      </c>
      <c r="EJ307" s="3">
        <f t="shared" si="202"/>
        <v>302.43409282143625</v>
      </c>
      <c r="EK307" s="3">
        <f t="shared" si="209"/>
        <v>9.3569099999999988E-2</v>
      </c>
      <c r="EL307" s="3">
        <f t="shared" si="210"/>
        <v>4.6175040000000001E-2</v>
      </c>
      <c r="EM307" s="3">
        <f t="shared" si="211"/>
        <v>0</v>
      </c>
      <c r="EN307" s="3">
        <f t="shared" si="212"/>
        <v>5.1319385920271419</v>
      </c>
      <c r="EO307" s="3">
        <f t="shared" si="213"/>
        <v>0.6249884</v>
      </c>
      <c r="EP307" s="3">
        <f t="shared" si="214"/>
        <v>0</v>
      </c>
      <c r="EQ307" s="3">
        <f t="shared" si="215"/>
        <v>0</v>
      </c>
      <c r="ER307" s="3">
        <f t="shared" si="216"/>
        <v>0</v>
      </c>
      <c r="ES307" s="3">
        <f t="shared" si="217"/>
        <v>0.2308752</v>
      </c>
      <c r="ET307" s="3">
        <f t="shared" si="218"/>
        <v>6.9668900000000006E-2</v>
      </c>
      <c r="EU307" s="3">
        <f t="shared" si="219"/>
        <v>0</v>
      </c>
      <c r="EV307" s="3">
        <f t="shared" si="220"/>
        <v>0</v>
      </c>
      <c r="EW307" s="3">
        <f t="shared" si="221"/>
        <v>0</v>
      </c>
      <c r="EX307" s="3">
        <f t="shared" si="222"/>
        <v>0</v>
      </c>
      <c r="EY307" s="3">
        <f t="shared" si="223"/>
        <v>0</v>
      </c>
      <c r="EZ307" s="3">
        <f t="shared" si="224"/>
        <v>0</v>
      </c>
      <c r="FA307" s="3">
        <f t="shared" si="225"/>
        <v>0</v>
      </c>
      <c r="FB307" s="3">
        <f t="shared" si="226"/>
        <v>0</v>
      </c>
      <c r="FC307" s="3">
        <f t="shared" si="203"/>
        <v>0</v>
      </c>
      <c r="FD307" s="41">
        <f t="shared" si="227"/>
        <v>0</v>
      </c>
      <c r="FG307" s="3">
        <f t="shared" si="204"/>
        <v>0</v>
      </c>
      <c r="FH307" s="3">
        <f t="shared" si="205"/>
        <v>0</v>
      </c>
      <c r="FI307" s="3">
        <f t="shared" si="228"/>
        <v>0</v>
      </c>
      <c r="FJ307" s="3">
        <f t="shared" si="228"/>
        <v>0</v>
      </c>
      <c r="FK307" s="3">
        <f t="shared" si="236"/>
        <v>0</v>
      </c>
      <c r="FL307" s="3">
        <f t="shared" si="236"/>
        <v>0</v>
      </c>
      <c r="FM307" s="3">
        <f t="shared" si="236"/>
        <v>0</v>
      </c>
      <c r="FN307" s="3">
        <f t="shared" si="235"/>
        <v>0</v>
      </c>
      <c r="FO307" s="3">
        <f t="shared" si="235"/>
        <v>0</v>
      </c>
      <c r="FP307" s="3">
        <f t="shared" si="235"/>
        <v>0</v>
      </c>
      <c r="FQ307" s="3">
        <f t="shared" si="235"/>
        <v>0</v>
      </c>
      <c r="FR307" s="3">
        <f t="shared" si="229"/>
        <v>0</v>
      </c>
      <c r="FS307" s="3">
        <f t="shared" si="229"/>
        <v>0</v>
      </c>
      <c r="FT307" s="3">
        <f t="shared" si="229"/>
        <v>0</v>
      </c>
      <c r="FU307" s="3">
        <f t="shared" si="230"/>
        <v>0</v>
      </c>
      <c r="FV307" s="3">
        <f t="shared" si="230"/>
        <v>0</v>
      </c>
      <c r="FW307" s="3">
        <f t="shared" si="230"/>
        <v>0</v>
      </c>
      <c r="FX307" s="3">
        <f t="shared" si="231"/>
        <v>0</v>
      </c>
      <c r="FY307" s="3">
        <f t="shared" si="232"/>
        <v>0</v>
      </c>
      <c r="FZ307" s="3">
        <f t="shared" si="233"/>
        <v>0</v>
      </c>
      <c r="GA307" s="3">
        <f t="shared" si="234"/>
        <v>0</v>
      </c>
      <c r="GB307" s="41" t="s">
        <v>0</v>
      </c>
      <c r="GC307" s="41">
        <f t="shared" si="206"/>
        <v>0.696689</v>
      </c>
      <c r="GD307" s="41">
        <f t="shared" si="207"/>
        <v>3.3138918513138577E-2</v>
      </c>
      <c r="GE307" s="41">
        <f t="shared" si="238"/>
        <v>2.308752E-2</v>
      </c>
      <c r="GI307" s="41" t="s">
        <v>0</v>
      </c>
    </row>
    <row r="308" spans="1:191" x14ac:dyDescent="0.55000000000000004">
      <c r="A308" s="41" t="s">
        <v>1405</v>
      </c>
      <c r="B308" s="41" t="s">
        <v>504</v>
      </c>
      <c r="C308" s="41" t="s">
        <v>69</v>
      </c>
      <c r="D308" s="25" t="s">
        <v>62</v>
      </c>
      <c r="E308" s="41" t="s">
        <v>1790</v>
      </c>
      <c r="F308" s="41">
        <v>0</v>
      </c>
      <c r="G308" s="25" t="s">
        <v>67</v>
      </c>
      <c r="H308" s="41">
        <v>0</v>
      </c>
      <c r="I308" s="41">
        <v>0</v>
      </c>
      <c r="J308" s="41">
        <v>2.9347999999999999E-2</v>
      </c>
      <c r="K308" s="41">
        <v>0</v>
      </c>
      <c r="L308" s="41">
        <v>0</v>
      </c>
      <c r="M308" s="41" t="s">
        <v>628</v>
      </c>
      <c r="N308" s="41" t="s">
        <v>629</v>
      </c>
      <c r="O308" s="41" t="s">
        <v>1878</v>
      </c>
      <c r="P308" s="41" t="s">
        <v>1914</v>
      </c>
      <c r="S308" s="41">
        <v>0</v>
      </c>
      <c r="AO308" s="7">
        <v>0</v>
      </c>
      <c r="AP308" s="7"/>
      <c r="AQ308" s="7"/>
      <c r="AR308" s="7"/>
      <c r="AS308" s="7"/>
      <c r="AT308" s="7"/>
      <c r="AU308" s="7"/>
      <c r="AV308" s="7"/>
      <c r="AW308" s="7"/>
      <c r="AX308" s="7"/>
      <c r="AY308" s="7"/>
      <c r="AZ308" s="7"/>
      <c r="BA308" s="7"/>
      <c r="BB308" s="7"/>
      <c r="BC308" s="7"/>
      <c r="BD308" s="7"/>
      <c r="BE308" s="7"/>
      <c r="BF308" s="7"/>
      <c r="BG308" s="7"/>
      <c r="BK308" s="41">
        <v>3.19</v>
      </c>
      <c r="BL308" s="7"/>
      <c r="BM308" s="7"/>
      <c r="BN308" s="7"/>
      <c r="BO308" s="7"/>
      <c r="BP308" s="7"/>
      <c r="BQ308" s="7"/>
      <c r="BR308" s="7"/>
      <c r="BS308" s="7"/>
      <c r="BT308" s="7">
        <v>0.92</v>
      </c>
      <c r="BU308" s="7"/>
      <c r="BV308" s="7"/>
      <c r="BW308" s="7"/>
      <c r="BX308" s="7"/>
      <c r="BY308" s="7"/>
      <c r="BZ308" s="7"/>
      <c r="CA308" s="7"/>
      <c r="CB308" s="7"/>
      <c r="CC308" s="7"/>
      <c r="CD308" s="7"/>
      <c r="CG308" s="41">
        <v>0</v>
      </c>
      <c r="DC308" s="41">
        <v>0</v>
      </c>
      <c r="DY308" s="7" t="s">
        <v>1891</v>
      </c>
      <c r="DZ308" s="7">
        <f t="shared" si="201"/>
        <v>0.92</v>
      </c>
      <c r="EA308" s="41" t="s">
        <v>563</v>
      </c>
      <c r="EB308" s="41" t="s">
        <v>0</v>
      </c>
      <c r="EC308" s="41">
        <f t="shared" si="239"/>
        <v>0</v>
      </c>
      <c r="ED308" s="41">
        <f t="shared" si="240"/>
        <v>0</v>
      </c>
      <c r="EE308" s="41">
        <f t="shared" si="241"/>
        <v>2.9347999999999999E-2</v>
      </c>
      <c r="EF308" s="41">
        <f t="shared" si="242"/>
        <v>0</v>
      </c>
      <c r="EG308" s="41">
        <f t="shared" si="243"/>
        <v>0</v>
      </c>
      <c r="EI308" s="5">
        <f t="shared" si="208"/>
        <v>120.64880000000001</v>
      </c>
      <c r="EJ308" s="3">
        <f t="shared" si="202"/>
        <v>384.86967200000004</v>
      </c>
      <c r="EK308" s="3">
        <f t="shared" si="209"/>
        <v>0</v>
      </c>
      <c r="EL308" s="3">
        <f t="shared" si="210"/>
        <v>0</v>
      </c>
      <c r="EM308" s="3">
        <f t="shared" si="211"/>
        <v>0</v>
      </c>
      <c r="EN308" s="3">
        <f t="shared" si="212"/>
        <v>0</v>
      </c>
      <c r="EO308" s="3">
        <f t="shared" si="213"/>
        <v>0</v>
      </c>
      <c r="EP308" s="3">
        <f t="shared" si="214"/>
        <v>0</v>
      </c>
      <c r="EQ308" s="3">
        <f t="shared" si="215"/>
        <v>0</v>
      </c>
      <c r="ER308" s="3">
        <f t="shared" si="216"/>
        <v>0</v>
      </c>
      <c r="ES308" s="3">
        <f t="shared" si="217"/>
        <v>29.348000000000003</v>
      </c>
      <c r="ET308" s="3">
        <f t="shared" si="218"/>
        <v>0</v>
      </c>
      <c r="EU308" s="3">
        <f t="shared" si="219"/>
        <v>0</v>
      </c>
      <c r="EV308" s="3">
        <f t="shared" si="220"/>
        <v>0</v>
      </c>
      <c r="EW308" s="3">
        <f t="shared" si="221"/>
        <v>0</v>
      </c>
      <c r="EX308" s="3">
        <f t="shared" si="222"/>
        <v>0</v>
      </c>
      <c r="EY308" s="3">
        <f t="shared" si="223"/>
        <v>0</v>
      </c>
      <c r="EZ308" s="3">
        <f t="shared" si="224"/>
        <v>0</v>
      </c>
      <c r="FA308" s="3">
        <f t="shared" si="225"/>
        <v>0</v>
      </c>
      <c r="FB308" s="3">
        <f t="shared" si="226"/>
        <v>0</v>
      </c>
      <c r="FC308" s="3">
        <f t="shared" si="203"/>
        <v>0</v>
      </c>
      <c r="FD308" s="41">
        <f t="shared" si="227"/>
        <v>0</v>
      </c>
      <c r="FG308" s="3">
        <f t="shared" si="204"/>
        <v>0</v>
      </c>
      <c r="FH308" s="3">
        <f t="shared" si="205"/>
        <v>0</v>
      </c>
      <c r="FI308" s="3">
        <f t="shared" si="228"/>
        <v>0</v>
      </c>
      <c r="FJ308" s="3">
        <f t="shared" si="228"/>
        <v>0</v>
      </c>
      <c r="FK308" s="3">
        <f t="shared" si="236"/>
        <v>0</v>
      </c>
      <c r="FL308" s="3">
        <f t="shared" si="236"/>
        <v>0</v>
      </c>
      <c r="FM308" s="3">
        <f t="shared" si="236"/>
        <v>0</v>
      </c>
      <c r="FN308" s="3">
        <f t="shared" si="235"/>
        <v>0</v>
      </c>
      <c r="FO308" s="3">
        <f t="shared" si="235"/>
        <v>0</v>
      </c>
      <c r="FP308" s="3">
        <f t="shared" si="235"/>
        <v>0</v>
      </c>
      <c r="FQ308" s="3">
        <f t="shared" si="235"/>
        <v>0</v>
      </c>
      <c r="FR308" s="3">
        <f t="shared" si="229"/>
        <v>0</v>
      </c>
      <c r="FS308" s="3">
        <f t="shared" si="229"/>
        <v>0</v>
      </c>
      <c r="FT308" s="3">
        <f t="shared" si="229"/>
        <v>0</v>
      </c>
      <c r="FU308" s="3">
        <f t="shared" si="230"/>
        <v>0</v>
      </c>
      <c r="FV308" s="3">
        <f t="shared" si="230"/>
        <v>0</v>
      </c>
      <c r="FW308" s="3">
        <f t="shared" si="230"/>
        <v>0</v>
      </c>
      <c r="FX308" s="3">
        <f t="shared" si="231"/>
        <v>0</v>
      </c>
      <c r="FY308" s="3">
        <f t="shared" si="232"/>
        <v>0</v>
      </c>
      <c r="FZ308" s="3">
        <f t="shared" si="233"/>
        <v>0</v>
      </c>
      <c r="GA308" s="3">
        <f t="shared" si="234"/>
        <v>0</v>
      </c>
      <c r="GB308" s="41" t="s">
        <v>0</v>
      </c>
      <c r="GC308" s="41">
        <f t="shared" si="206"/>
        <v>3.19</v>
      </c>
      <c r="GD308" s="41">
        <f t="shared" si="207"/>
        <v>0.92</v>
      </c>
      <c r="GE308" s="41">
        <f t="shared" si="238"/>
        <v>2.9348000000000001</v>
      </c>
      <c r="GI308" s="41" t="s">
        <v>0</v>
      </c>
    </row>
    <row r="309" spans="1:191" x14ac:dyDescent="0.55000000000000004">
      <c r="A309" s="41" t="s">
        <v>1406</v>
      </c>
      <c r="B309" s="41" t="s">
        <v>504</v>
      </c>
      <c r="C309" s="41" t="s">
        <v>69</v>
      </c>
      <c r="D309" s="25" t="s">
        <v>62</v>
      </c>
      <c r="E309" s="41" t="s">
        <v>1790</v>
      </c>
      <c r="F309" s="41">
        <v>0</v>
      </c>
      <c r="G309" s="25" t="s">
        <v>67</v>
      </c>
      <c r="H309" s="41">
        <v>0</v>
      </c>
      <c r="I309" s="41">
        <v>0</v>
      </c>
      <c r="J309" s="41">
        <v>1.2119999999999999E-2</v>
      </c>
      <c r="K309" s="41">
        <v>0</v>
      </c>
      <c r="L309" s="41">
        <v>0</v>
      </c>
      <c r="M309" s="41" t="s">
        <v>580</v>
      </c>
      <c r="N309" s="41" t="s">
        <v>581</v>
      </c>
      <c r="O309" s="41" t="s">
        <v>1878</v>
      </c>
      <c r="P309" s="41" t="s">
        <v>1919</v>
      </c>
      <c r="S309" s="41">
        <v>0</v>
      </c>
      <c r="AO309" s="7">
        <v>0</v>
      </c>
      <c r="AP309" s="7"/>
      <c r="AQ309" s="7"/>
      <c r="AR309" s="7"/>
      <c r="AS309" s="7"/>
      <c r="AT309" s="7"/>
      <c r="AU309" s="7"/>
      <c r="AV309" s="7"/>
      <c r="AW309" s="7"/>
      <c r="AX309" s="7"/>
      <c r="AY309" s="7"/>
      <c r="AZ309" s="7"/>
      <c r="BA309" s="7"/>
      <c r="BB309" s="7"/>
      <c r="BC309" s="7"/>
      <c r="BD309" s="7"/>
      <c r="BE309" s="7"/>
      <c r="BF309" s="7"/>
      <c r="BG309" s="7"/>
      <c r="BK309" s="41">
        <v>1.01</v>
      </c>
      <c r="BL309" s="7">
        <v>0.5</v>
      </c>
      <c r="BM309" s="7"/>
      <c r="BN309" s="7"/>
      <c r="BO309" s="7"/>
      <c r="BP309" s="7"/>
      <c r="BQ309" s="7"/>
      <c r="BR309" s="7"/>
      <c r="BS309" s="7"/>
      <c r="BT309" s="7">
        <v>1.2</v>
      </c>
      <c r="BU309" s="7"/>
      <c r="BV309" s="7"/>
      <c r="BW309" s="7"/>
      <c r="BX309" s="7"/>
      <c r="BY309" s="7"/>
      <c r="BZ309" s="7"/>
      <c r="CA309" s="7"/>
      <c r="CB309" s="7"/>
      <c r="CC309" s="7"/>
      <c r="CD309" s="7"/>
      <c r="CG309" s="41">
        <v>0</v>
      </c>
      <c r="DC309" s="41">
        <v>0</v>
      </c>
      <c r="DY309" s="7" t="s">
        <v>1891</v>
      </c>
      <c r="DZ309" s="7">
        <f t="shared" si="201"/>
        <v>1.2</v>
      </c>
      <c r="EA309" s="41" t="s">
        <v>582</v>
      </c>
      <c r="EB309" s="41" t="s">
        <v>0</v>
      </c>
      <c r="EC309" s="41">
        <f t="shared" si="239"/>
        <v>0</v>
      </c>
      <c r="ED309" s="41">
        <f t="shared" si="240"/>
        <v>0</v>
      </c>
      <c r="EE309" s="41">
        <f t="shared" si="241"/>
        <v>1.2119999999999999E-2</v>
      </c>
      <c r="EF309" s="41">
        <f t="shared" si="242"/>
        <v>0</v>
      </c>
      <c r="EG309" s="41">
        <f t="shared" si="243"/>
        <v>0</v>
      </c>
      <c r="EI309" s="5">
        <f t="shared" si="208"/>
        <v>189.99607999999998</v>
      </c>
      <c r="EJ309" s="3">
        <f t="shared" si="202"/>
        <v>191.89604079999998</v>
      </c>
      <c r="EK309" s="3">
        <f t="shared" si="209"/>
        <v>5.05</v>
      </c>
      <c r="EL309" s="3">
        <f t="shared" si="210"/>
        <v>0</v>
      </c>
      <c r="EM309" s="3">
        <f t="shared" si="211"/>
        <v>0</v>
      </c>
      <c r="EN309" s="3">
        <f t="shared" si="212"/>
        <v>0</v>
      </c>
      <c r="EO309" s="3">
        <f t="shared" si="213"/>
        <v>0</v>
      </c>
      <c r="EP309" s="3">
        <f t="shared" si="214"/>
        <v>0</v>
      </c>
      <c r="EQ309" s="3">
        <f t="shared" si="215"/>
        <v>0</v>
      </c>
      <c r="ER309" s="3">
        <f t="shared" si="216"/>
        <v>0</v>
      </c>
      <c r="ES309" s="3">
        <f t="shared" si="217"/>
        <v>12.12</v>
      </c>
      <c r="ET309" s="3">
        <f t="shared" si="218"/>
        <v>0</v>
      </c>
      <c r="EU309" s="3">
        <f t="shared" si="219"/>
        <v>0</v>
      </c>
      <c r="EV309" s="3">
        <f t="shared" si="220"/>
        <v>0</v>
      </c>
      <c r="EW309" s="3">
        <f t="shared" si="221"/>
        <v>0</v>
      </c>
      <c r="EX309" s="3">
        <f t="shared" si="222"/>
        <v>0</v>
      </c>
      <c r="EY309" s="3">
        <f t="shared" si="223"/>
        <v>0</v>
      </c>
      <c r="EZ309" s="3">
        <f t="shared" si="224"/>
        <v>0</v>
      </c>
      <c r="FA309" s="3">
        <f t="shared" si="225"/>
        <v>0</v>
      </c>
      <c r="FB309" s="3">
        <f t="shared" si="226"/>
        <v>0</v>
      </c>
      <c r="FC309" s="3">
        <f t="shared" si="203"/>
        <v>0</v>
      </c>
      <c r="FD309" s="41">
        <f t="shared" si="227"/>
        <v>0</v>
      </c>
      <c r="FG309" s="3">
        <f t="shared" si="204"/>
        <v>0</v>
      </c>
      <c r="FH309" s="3">
        <f t="shared" si="205"/>
        <v>0</v>
      </c>
      <c r="FI309" s="3">
        <f t="shared" si="228"/>
        <v>0</v>
      </c>
      <c r="FJ309" s="3">
        <f t="shared" si="228"/>
        <v>0</v>
      </c>
      <c r="FK309" s="3">
        <f t="shared" si="236"/>
        <v>0</v>
      </c>
      <c r="FL309" s="3">
        <f t="shared" si="236"/>
        <v>0</v>
      </c>
      <c r="FM309" s="3">
        <f t="shared" si="236"/>
        <v>0</v>
      </c>
      <c r="FN309" s="3">
        <f t="shared" si="235"/>
        <v>0</v>
      </c>
      <c r="FO309" s="3">
        <f t="shared" si="235"/>
        <v>0</v>
      </c>
      <c r="FP309" s="3">
        <f t="shared" si="235"/>
        <v>0</v>
      </c>
      <c r="FQ309" s="3">
        <f t="shared" si="235"/>
        <v>0</v>
      </c>
      <c r="FR309" s="3">
        <f t="shared" si="229"/>
        <v>0</v>
      </c>
      <c r="FS309" s="3">
        <f t="shared" si="229"/>
        <v>0</v>
      </c>
      <c r="FT309" s="3">
        <f t="shared" si="229"/>
        <v>0</v>
      </c>
      <c r="FU309" s="3">
        <f t="shared" si="230"/>
        <v>0</v>
      </c>
      <c r="FV309" s="3">
        <f t="shared" si="230"/>
        <v>0</v>
      </c>
      <c r="FW309" s="3">
        <f t="shared" si="230"/>
        <v>0</v>
      </c>
      <c r="FX309" s="3">
        <f t="shared" si="231"/>
        <v>0</v>
      </c>
      <c r="FY309" s="3">
        <f t="shared" si="232"/>
        <v>0</v>
      </c>
      <c r="FZ309" s="3">
        <f t="shared" si="233"/>
        <v>0</v>
      </c>
      <c r="GA309" s="3">
        <f t="shared" si="234"/>
        <v>0</v>
      </c>
      <c r="GB309" s="41" t="s">
        <v>0</v>
      </c>
      <c r="GC309" s="41">
        <f t="shared" si="206"/>
        <v>1.01</v>
      </c>
      <c r="GD309" s="41">
        <f t="shared" si="207"/>
        <v>1.2</v>
      </c>
      <c r="GE309" s="41">
        <f t="shared" si="238"/>
        <v>1.212</v>
      </c>
      <c r="GI309" s="41" t="s">
        <v>0</v>
      </c>
    </row>
    <row r="310" spans="1:191" x14ac:dyDescent="0.55000000000000004">
      <c r="A310" s="41" t="s">
        <v>1407</v>
      </c>
      <c r="B310" s="41" t="s">
        <v>504</v>
      </c>
      <c r="C310" s="41" t="s">
        <v>69</v>
      </c>
      <c r="D310" s="25" t="s">
        <v>62</v>
      </c>
      <c r="E310" s="41" t="s">
        <v>1790</v>
      </c>
      <c r="F310" s="41">
        <v>0</v>
      </c>
      <c r="G310" s="25" t="s">
        <v>67</v>
      </c>
      <c r="H310" s="41">
        <v>0</v>
      </c>
      <c r="I310" s="41">
        <v>0</v>
      </c>
      <c r="J310" s="41">
        <v>9.7999999999999979E-3</v>
      </c>
      <c r="K310" s="41">
        <v>0</v>
      </c>
      <c r="L310" s="41">
        <v>0</v>
      </c>
      <c r="M310" s="41" t="s">
        <v>1982</v>
      </c>
      <c r="N310" s="41" t="s">
        <v>646</v>
      </c>
      <c r="O310" s="41" t="s">
        <v>1878</v>
      </c>
      <c r="P310" s="41" t="s">
        <v>1890</v>
      </c>
      <c r="S310" s="41">
        <v>0</v>
      </c>
      <c r="AO310" s="7">
        <v>0</v>
      </c>
      <c r="AP310" s="7"/>
      <c r="AQ310" s="7"/>
      <c r="AR310" s="7"/>
      <c r="AS310" s="7"/>
      <c r="AT310" s="7"/>
      <c r="AU310" s="7"/>
      <c r="AV310" s="7"/>
      <c r="AW310" s="7"/>
      <c r="AX310" s="7"/>
      <c r="AY310" s="7"/>
      <c r="AZ310" s="7"/>
      <c r="BA310" s="7"/>
      <c r="BB310" s="7"/>
      <c r="BC310" s="7"/>
      <c r="BD310" s="7"/>
      <c r="BE310" s="7"/>
      <c r="BF310" s="7"/>
      <c r="BG310" s="7"/>
      <c r="BK310" s="41">
        <v>1.4</v>
      </c>
      <c r="BL310" s="7">
        <v>0.7</v>
      </c>
      <c r="BM310" s="7"/>
      <c r="BN310" s="7"/>
      <c r="BO310" s="7"/>
      <c r="BP310" s="7"/>
      <c r="BQ310" s="7"/>
      <c r="BR310" s="7"/>
      <c r="BS310" s="7"/>
      <c r="BT310" s="7">
        <v>0.7</v>
      </c>
      <c r="BU310" s="7"/>
      <c r="BV310" s="7">
        <v>1</v>
      </c>
      <c r="BW310" s="7">
        <v>3</v>
      </c>
      <c r="BX310" s="7"/>
      <c r="BY310" s="7"/>
      <c r="BZ310" s="7"/>
      <c r="CA310" s="7"/>
      <c r="CB310" s="7"/>
      <c r="CC310" s="7"/>
      <c r="CD310" s="7"/>
      <c r="CG310" s="41">
        <v>0</v>
      </c>
      <c r="DC310" s="41">
        <v>0</v>
      </c>
      <c r="DY310" s="7" t="s">
        <v>1891</v>
      </c>
      <c r="DZ310" s="7">
        <f t="shared" si="201"/>
        <v>0.7</v>
      </c>
      <c r="EA310" s="41" t="s">
        <v>1983</v>
      </c>
      <c r="EB310" s="41" t="s">
        <v>0</v>
      </c>
      <c r="EC310" s="41">
        <f t="shared" si="239"/>
        <v>0</v>
      </c>
      <c r="ED310" s="41">
        <f t="shared" si="240"/>
        <v>0</v>
      </c>
      <c r="EE310" s="41">
        <f t="shared" si="241"/>
        <v>9.7999999999999979E-3</v>
      </c>
      <c r="EF310" s="41">
        <f t="shared" si="242"/>
        <v>0</v>
      </c>
      <c r="EG310" s="41">
        <f t="shared" si="243"/>
        <v>0</v>
      </c>
      <c r="EI310" s="5">
        <f t="shared" si="208"/>
        <v>265.83583290032152</v>
      </c>
      <c r="EJ310" s="3">
        <f t="shared" si="202"/>
        <v>372.17016606045013</v>
      </c>
      <c r="EK310" s="3">
        <f t="shared" si="209"/>
        <v>9.7999999999999989</v>
      </c>
      <c r="EL310" s="3">
        <f t="shared" si="210"/>
        <v>0</v>
      </c>
      <c r="EM310" s="3">
        <f t="shared" si="211"/>
        <v>0</v>
      </c>
      <c r="EN310" s="3">
        <f t="shared" si="212"/>
        <v>0</v>
      </c>
      <c r="EO310" s="3">
        <f t="shared" si="213"/>
        <v>0</v>
      </c>
      <c r="EP310" s="3">
        <f t="shared" si="214"/>
        <v>0</v>
      </c>
      <c r="EQ310" s="3">
        <f t="shared" si="215"/>
        <v>0</v>
      </c>
      <c r="ER310" s="3">
        <f t="shared" si="216"/>
        <v>0</v>
      </c>
      <c r="ES310" s="3">
        <f t="shared" si="217"/>
        <v>9.7999999999999989</v>
      </c>
      <c r="ET310" s="3">
        <f t="shared" si="218"/>
        <v>0</v>
      </c>
      <c r="EU310" s="3">
        <f t="shared" si="219"/>
        <v>1.4</v>
      </c>
      <c r="EV310" s="3">
        <f t="shared" si="220"/>
        <v>4.1999999999999993</v>
      </c>
      <c r="EW310" s="3">
        <f t="shared" si="221"/>
        <v>0</v>
      </c>
      <c r="EX310" s="3">
        <f t="shared" si="222"/>
        <v>0</v>
      </c>
      <c r="EY310" s="3">
        <f t="shared" si="223"/>
        <v>0</v>
      </c>
      <c r="EZ310" s="3">
        <f t="shared" si="224"/>
        <v>0</v>
      </c>
      <c r="FA310" s="3">
        <f t="shared" si="225"/>
        <v>0</v>
      </c>
      <c r="FB310" s="3">
        <f t="shared" si="226"/>
        <v>0</v>
      </c>
      <c r="FC310" s="3">
        <f t="shared" si="203"/>
        <v>0</v>
      </c>
      <c r="FD310" s="41">
        <f t="shared" si="227"/>
        <v>0</v>
      </c>
      <c r="FG310" s="3">
        <f t="shared" si="204"/>
        <v>0</v>
      </c>
      <c r="FH310" s="3">
        <f t="shared" si="205"/>
        <v>0</v>
      </c>
      <c r="FI310" s="3">
        <f t="shared" si="228"/>
        <v>0</v>
      </c>
      <c r="FJ310" s="3">
        <f t="shared" si="228"/>
        <v>0</v>
      </c>
      <c r="FK310" s="3">
        <f t="shared" si="236"/>
        <v>0</v>
      </c>
      <c r="FL310" s="3">
        <f t="shared" si="236"/>
        <v>0</v>
      </c>
      <c r="FM310" s="3">
        <f t="shared" si="236"/>
        <v>0</v>
      </c>
      <c r="FN310" s="3">
        <f t="shared" si="235"/>
        <v>0</v>
      </c>
      <c r="FO310" s="3">
        <f t="shared" si="235"/>
        <v>0</v>
      </c>
      <c r="FP310" s="3">
        <f t="shared" si="235"/>
        <v>0</v>
      </c>
      <c r="FQ310" s="3">
        <f t="shared" si="235"/>
        <v>0</v>
      </c>
      <c r="FR310" s="3">
        <f t="shared" si="229"/>
        <v>0</v>
      </c>
      <c r="FS310" s="3">
        <f t="shared" si="229"/>
        <v>0</v>
      </c>
      <c r="FT310" s="3">
        <f t="shared" si="229"/>
        <v>0</v>
      </c>
      <c r="FU310" s="3">
        <f t="shared" si="230"/>
        <v>0</v>
      </c>
      <c r="FV310" s="3">
        <f t="shared" si="230"/>
        <v>0</v>
      </c>
      <c r="FW310" s="3">
        <f t="shared" si="230"/>
        <v>0</v>
      </c>
      <c r="FX310" s="3">
        <f t="shared" si="231"/>
        <v>0</v>
      </c>
      <c r="FY310" s="3">
        <f t="shared" si="232"/>
        <v>0</v>
      </c>
      <c r="FZ310" s="3">
        <f t="shared" si="233"/>
        <v>0</v>
      </c>
      <c r="GA310" s="3">
        <f t="shared" si="234"/>
        <v>0</v>
      </c>
      <c r="GB310" s="41" t="s">
        <v>0</v>
      </c>
      <c r="GC310" s="41">
        <f t="shared" si="206"/>
        <v>1.4</v>
      </c>
      <c r="GD310" s="41">
        <f t="shared" si="207"/>
        <v>0.7</v>
      </c>
      <c r="GE310" s="41">
        <f t="shared" si="238"/>
        <v>0.97999999999999987</v>
      </c>
      <c r="GI310" s="41" t="s">
        <v>0</v>
      </c>
    </row>
    <row r="311" spans="1:191" x14ac:dyDescent="0.55000000000000004">
      <c r="A311" s="41" t="s">
        <v>1408</v>
      </c>
      <c r="B311" s="41" t="s">
        <v>504</v>
      </c>
      <c r="C311" s="41" t="s">
        <v>69</v>
      </c>
      <c r="D311" s="25" t="s">
        <v>62</v>
      </c>
      <c r="E311" s="41" t="s">
        <v>1790</v>
      </c>
      <c r="F311" s="41">
        <v>0</v>
      </c>
      <c r="G311" s="25" t="s">
        <v>67</v>
      </c>
      <c r="H311" s="41">
        <v>0</v>
      </c>
      <c r="I311" s="41">
        <v>0</v>
      </c>
      <c r="J311" s="41">
        <v>9.2949999999999994E-3</v>
      </c>
      <c r="K311" s="41">
        <v>0</v>
      </c>
      <c r="L311" s="41">
        <v>0</v>
      </c>
      <c r="M311" s="41" t="s">
        <v>645</v>
      </c>
      <c r="N311" s="41" t="s">
        <v>646</v>
      </c>
      <c r="O311" s="41" t="s">
        <v>1878</v>
      </c>
      <c r="P311" s="41" t="s">
        <v>1890</v>
      </c>
      <c r="S311" s="41">
        <v>0</v>
      </c>
      <c r="AO311" s="7">
        <v>0</v>
      </c>
      <c r="AP311" s="7"/>
      <c r="AQ311" s="7"/>
      <c r="AR311" s="7"/>
      <c r="AS311" s="7"/>
      <c r="AT311" s="7"/>
      <c r="AU311" s="7"/>
      <c r="AV311" s="7"/>
      <c r="AW311" s="7"/>
      <c r="AX311" s="7"/>
      <c r="AY311" s="7"/>
      <c r="AZ311" s="7"/>
      <c r="BA311" s="7"/>
      <c r="BB311" s="7"/>
      <c r="BC311" s="7"/>
      <c r="BD311" s="7"/>
      <c r="BE311" s="7"/>
      <c r="BF311" s="7"/>
      <c r="BG311" s="7"/>
      <c r="BK311" s="41">
        <v>1.69</v>
      </c>
      <c r="BL311" s="7">
        <v>0.48</v>
      </c>
      <c r="BM311" s="7"/>
      <c r="BN311" s="7"/>
      <c r="BO311" s="7"/>
      <c r="BP311" s="7"/>
      <c r="BQ311" s="7"/>
      <c r="BR311" s="7"/>
      <c r="BS311" s="7"/>
      <c r="BT311" s="7">
        <v>0.55000000000000004</v>
      </c>
      <c r="BU311" s="7"/>
      <c r="BV311" s="7"/>
      <c r="BW311" s="7"/>
      <c r="BX311" s="7"/>
      <c r="BY311" s="7"/>
      <c r="BZ311" s="7"/>
      <c r="CA311" s="7"/>
      <c r="CB311" s="7"/>
      <c r="CC311" s="7"/>
      <c r="CD311" s="7"/>
      <c r="CG311" s="41">
        <v>0</v>
      </c>
      <c r="DC311" s="41">
        <v>0</v>
      </c>
      <c r="DY311" s="7" t="s">
        <v>1891</v>
      </c>
      <c r="DZ311" s="7">
        <f t="shared" si="201"/>
        <v>0.55000000000000004</v>
      </c>
      <c r="EA311" s="41" t="s">
        <v>647</v>
      </c>
      <c r="EB311" s="41" t="s">
        <v>0</v>
      </c>
      <c r="EC311" s="41">
        <f t="shared" si="239"/>
        <v>0</v>
      </c>
      <c r="ED311" s="41">
        <f t="shared" si="240"/>
        <v>0</v>
      </c>
      <c r="EE311" s="41">
        <f t="shared" si="241"/>
        <v>9.2949999999999994E-3</v>
      </c>
      <c r="EF311" s="41">
        <f t="shared" si="242"/>
        <v>0</v>
      </c>
      <c r="EG311" s="41">
        <f t="shared" si="243"/>
        <v>0</v>
      </c>
      <c r="EI311" s="5">
        <f t="shared" si="208"/>
        <v>103.44995680000001</v>
      </c>
      <c r="EJ311" s="3">
        <f t="shared" si="202"/>
        <v>174.83042699200001</v>
      </c>
      <c r="EK311" s="3">
        <f t="shared" si="209"/>
        <v>8.1120000000000001</v>
      </c>
      <c r="EL311" s="3">
        <f t="shared" si="210"/>
        <v>0</v>
      </c>
      <c r="EM311" s="3">
        <f t="shared" si="211"/>
        <v>0</v>
      </c>
      <c r="EN311" s="3">
        <f t="shared" si="212"/>
        <v>0</v>
      </c>
      <c r="EO311" s="3">
        <f t="shared" si="213"/>
        <v>0</v>
      </c>
      <c r="EP311" s="3">
        <f t="shared" si="214"/>
        <v>0</v>
      </c>
      <c r="EQ311" s="3">
        <f t="shared" si="215"/>
        <v>0</v>
      </c>
      <c r="ER311" s="3">
        <f t="shared" si="216"/>
        <v>0</v>
      </c>
      <c r="ES311" s="3">
        <f t="shared" si="217"/>
        <v>9.2949999999999999</v>
      </c>
      <c r="ET311" s="3">
        <f t="shared" si="218"/>
        <v>0</v>
      </c>
      <c r="EU311" s="3">
        <f t="shared" si="219"/>
        <v>0</v>
      </c>
      <c r="EV311" s="3">
        <f t="shared" si="220"/>
        <v>0</v>
      </c>
      <c r="EW311" s="3">
        <f t="shared" si="221"/>
        <v>0</v>
      </c>
      <c r="EX311" s="3">
        <f t="shared" si="222"/>
        <v>0</v>
      </c>
      <c r="EY311" s="3">
        <f t="shared" si="223"/>
        <v>0</v>
      </c>
      <c r="EZ311" s="3">
        <f t="shared" si="224"/>
        <v>0</v>
      </c>
      <c r="FA311" s="3">
        <f t="shared" si="225"/>
        <v>0</v>
      </c>
      <c r="FB311" s="3">
        <f t="shared" si="226"/>
        <v>0</v>
      </c>
      <c r="FC311" s="3">
        <f t="shared" si="203"/>
        <v>0</v>
      </c>
      <c r="FD311" s="41">
        <f t="shared" si="227"/>
        <v>0</v>
      </c>
      <c r="FG311" s="3">
        <f t="shared" si="204"/>
        <v>0</v>
      </c>
      <c r="FH311" s="3">
        <f t="shared" si="205"/>
        <v>0</v>
      </c>
      <c r="FI311" s="3">
        <f t="shared" si="228"/>
        <v>0</v>
      </c>
      <c r="FJ311" s="3">
        <f t="shared" si="228"/>
        <v>0</v>
      </c>
      <c r="FK311" s="3">
        <f t="shared" si="236"/>
        <v>0</v>
      </c>
      <c r="FL311" s="3">
        <f t="shared" si="236"/>
        <v>0</v>
      </c>
      <c r="FM311" s="3">
        <f t="shared" si="236"/>
        <v>0</v>
      </c>
      <c r="FN311" s="3">
        <f t="shared" si="235"/>
        <v>0</v>
      </c>
      <c r="FO311" s="3">
        <f t="shared" si="235"/>
        <v>0</v>
      </c>
      <c r="FP311" s="3">
        <f t="shared" si="235"/>
        <v>0</v>
      </c>
      <c r="FQ311" s="3">
        <f t="shared" si="235"/>
        <v>0</v>
      </c>
      <c r="FR311" s="3">
        <f t="shared" si="229"/>
        <v>0</v>
      </c>
      <c r="FS311" s="3">
        <f t="shared" si="229"/>
        <v>0</v>
      </c>
      <c r="FT311" s="3">
        <f t="shared" si="229"/>
        <v>0</v>
      </c>
      <c r="FU311" s="3">
        <f t="shared" si="230"/>
        <v>0</v>
      </c>
      <c r="FV311" s="3">
        <f t="shared" si="230"/>
        <v>0</v>
      </c>
      <c r="FW311" s="3">
        <f t="shared" si="230"/>
        <v>0</v>
      </c>
      <c r="FX311" s="3">
        <f t="shared" si="231"/>
        <v>0</v>
      </c>
      <c r="FY311" s="3">
        <f t="shared" si="232"/>
        <v>0</v>
      </c>
      <c r="FZ311" s="3">
        <f t="shared" si="233"/>
        <v>0</v>
      </c>
      <c r="GA311" s="3">
        <f t="shared" si="234"/>
        <v>0</v>
      </c>
      <c r="GB311" s="41" t="s">
        <v>0</v>
      </c>
      <c r="GC311" s="41">
        <f t="shared" si="206"/>
        <v>1.69</v>
      </c>
      <c r="GD311" s="41">
        <f t="shared" si="207"/>
        <v>0.55000000000000004</v>
      </c>
      <c r="GE311" s="41">
        <f t="shared" si="238"/>
        <v>0.92949999999999999</v>
      </c>
      <c r="GI311" s="41" t="s">
        <v>0</v>
      </c>
    </row>
    <row r="312" spans="1:191" x14ac:dyDescent="0.55000000000000004">
      <c r="A312" s="41" t="s">
        <v>1409</v>
      </c>
      <c r="B312" s="41" t="s">
        <v>504</v>
      </c>
      <c r="C312" s="41" t="s">
        <v>69</v>
      </c>
      <c r="D312" s="25" t="s">
        <v>62</v>
      </c>
      <c r="E312" s="41" t="s">
        <v>1790</v>
      </c>
      <c r="F312" s="41">
        <v>0</v>
      </c>
      <c r="G312" s="25" t="s">
        <v>67</v>
      </c>
      <c r="H312" s="41">
        <v>0</v>
      </c>
      <c r="I312" s="41">
        <v>0</v>
      </c>
      <c r="J312" s="41">
        <v>8.4600000000000005E-3</v>
      </c>
      <c r="K312" s="41">
        <v>0</v>
      </c>
      <c r="L312" s="41">
        <v>0</v>
      </c>
      <c r="M312" s="41" t="s">
        <v>577</v>
      </c>
      <c r="N312" s="41" t="s">
        <v>578</v>
      </c>
      <c r="O312" s="41" t="s">
        <v>1878</v>
      </c>
      <c r="P312" s="41" t="s">
        <v>1890</v>
      </c>
      <c r="S312" s="41">
        <v>0</v>
      </c>
      <c r="AO312" s="7">
        <v>0</v>
      </c>
      <c r="AP312" s="7"/>
      <c r="AQ312" s="7"/>
      <c r="AR312" s="7"/>
      <c r="AS312" s="7"/>
      <c r="AT312" s="7"/>
      <c r="AU312" s="7"/>
      <c r="AV312" s="7"/>
      <c r="AW312" s="7"/>
      <c r="AX312" s="7"/>
      <c r="AY312" s="7"/>
      <c r="AZ312" s="7"/>
      <c r="BA312" s="7"/>
      <c r="BB312" s="7"/>
      <c r="BC312" s="7"/>
      <c r="BD312" s="7"/>
      <c r="BE312" s="7"/>
      <c r="BF312" s="7"/>
      <c r="BG312" s="7"/>
      <c r="BK312" s="41">
        <v>1.8</v>
      </c>
      <c r="BL312" s="7">
        <v>0.25</v>
      </c>
      <c r="BM312" s="7"/>
      <c r="BN312" s="7"/>
      <c r="BO312" s="7"/>
      <c r="BP312" s="7"/>
      <c r="BQ312" s="7"/>
      <c r="BR312" s="7"/>
      <c r="BS312" s="7"/>
      <c r="BT312" s="7">
        <v>0.47</v>
      </c>
      <c r="BU312" s="7"/>
      <c r="BV312" s="7"/>
      <c r="BW312" s="7"/>
      <c r="BX312" s="7"/>
      <c r="BY312" s="7"/>
      <c r="BZ312" s="7"/>
      <c r="CA312" s="7"/>
      <c r="CB312" s="7"/>
      <c r="CC312" s="7"/>
      <c r="CD312" s="7"/>
      <c r="CG312" s="41">
        <v>0</v>
      </c>
      <c r="DC312" s="41">
        <v>0</v>
      </c>
      <c r="DY312" s="7" t="s">
        <v>1891</v>
      </c>
      <c r="DZ312" s="7">
        <f t="shared" si="201"/>
        <v>0.47</v>
      </c>
      <c r="EA312" s="41" t="s">
        <v>579</v>
      </c>
      <c r="EB312" s="41" t="s">
        <v>0</v>
      </c>
      <c r="EC312" s="41">
        <f t="shared" si="239"/>
        <v>0</v>
      </c>
      <c r="ED312" s="41">
        <f t="shared" si="240"/>
        <v>0</v>
      </c>
      <c r="EE312" s="41">
        <f t="shared" si="241"/>
        <v>8.4600000000000005E-3</v>
      </c>
      <c r="EF312" s="41">
        <f t="shared" si="242"/>
        <v>0</v>
      </c>
      <c r="EG312" s="41">
        <f t="shared" si="243"/>
        <v>0</v>
      </c>
      <c r="EI312" s="5">
        <f t="shared" si="208"/>
        <v>77.949840000000009</v>
      </c>
      <c r="EJ312" s="3">
        <f t="shared" si="202"/>
        <v>140.30971200000002</v>
      </c>
      <c r="EK312" s="3">
        <f t="shared" si="209"/>
        <v>4.5</v>
      </c>
      <c r="EL312" s="3">
        <f t="shared" si="210"/>
        <v>0</v>
      </c>
      <c r="EM312" s="3">
        <f t="shared" si="211"/>
        <v>0</v>
      </c>
      <c r="EN312" s="3">
        <f t="shared" si="212"/>
        <v>0</v>
      </c>
      <c r="EO312" s="3">
        <f t="shared" si="213"/>
        <v>0</v>
      </c>
      <c r="EP312" s="3">
        <f t="shared" si="214"/>
        <v>0</v>
      </c>
      <c r="EQ312" s="3">
        <f t="shared" si="215"/>
        <v>0</v>
      </c>
      <c r="ER312" s="3">
        <f t="shared" si="216"/>
        <v>0</v>
      </c>
      <c r="ES312" s="3">
        <f t="shared" si="217"/>
        <v>8.4600000000000009</v>
      </c>
      <c r="ET312" s="3">
        <f t="shared" si="218"/>
        <v>0</v>
      </c>
      <c r="EU312" s="3">
        <f t="shared" si="219"/>
        <v>0</v>
      </c>
      <c r="EV312" s="3">
        <f t="shared" si="220"/>
        <v>0</v>
      </c>
      <c r="EW312" s="3">
        <f t="shared" si="221"/>
        <v>0</v>
      </c>
      <c r="EX312" s="3">
        <f t="shared" si="222"/>
        <v>0</v>
      </c>
      <c r="EY312" s="3">
        <f t="shared" si="223"/>
        <v>0</v>
      </c>
      <c r="EZ312" s="3">
        <f t="shared" si="224"/>
        <v>0</v>
      </c>
      <c r="FA312" s="3">
        <f t="shared" si="225"/>
        <v>0</v>
      </c>
      <c r="FB312" s="3">
        <f t="shared" si="226"/>
        <v>0</v>
      </c>
      <c r="FC312" s="3">
        <f t="shared" si="203"/>
        <v>0</v>
      </c>
      <c r="FD312" s="41">
        <f t="shared" si="227"/>
        <v>0</v>
      </c>
      <c r="FG312" s="3">
        <f t="shared" si="204"/>
        <v>0</v>
      </c>
      <c r="FH312" s="3">
        <f t="shared" si="205"/>
        <v>0</v>
      </c>
      <c r="FI312" s="3">
        <f t="shared" si="228"/>
        <v>0</v>
      </c>
      <c r="FJ312" s="3">
        <f t="shared" si="228"/>
        <v>0</v>
      </c>
      <c r="FK312" s="3">
        <f t="shared" si="236"/>
        <v>0</v>
      </c>
      <c r="FL312" s="3">
        <f t="shared" si="236"/>
        <v>0</v>
      </c>
      <c r="FM312" s="3">
        <f t="shared" si="236"/>
        <v>0</v>
      </c>
      <c r="FN312" s="3">
        <f t="shared" si="235"/>
        <v>0</v>
      </c>
      <c r="FO312" s="3">
        <f t="shared" si="235"/>
        <v>0</v>
      </c>
      <c r="FP312" s="3">
        <f t="shared" si="235"/>
        <v>0</v>
      </c>
      <c r="FQ312" s="3">
        <f t="shared" si="235"/>
        <v>0</v>
      </c>
      <c r="FR312" s="3">
        <f t="shared" si="229"/>
        <v>0</v>
      </c>
      <c r="FS312" s="3">
        <f t="shared" si="229"/>
        <v>0</v>
      </c>
      <c r="FT312" s="3">
        <f t="shared" si="229"/>
        <v>0</v>
      </c>
      <c r="FU312" s="3">
        <f t="shared" si="230"/>
        <v>0</v>
      </c>
      <c r="FV312" s="3">
        <f t="shared" si="230"/>
        <v>0</v>
      </c>
      <c r="FW312" s="3">
        <f t="shared" si="230"/>
        <v>0</v>
      </c>
      <c r="FX312" s="3">
        <f t="shared" si="231"/>
        <v>0</v>
      </c>
      <c r="FY312" s="3">
        <f t="shared" si="232"/>
        <v>0</v>
      </c>
      <c r="FZ312" s="3">
        <f t="shared" si="233"/>
        <v>0</v>
      </c>
      <c r="GA312" s="3">
        <f t="shared" si="234"/>
        <v>0</v>
      </c>
      <c r="GB312" s="41" t="s">
        <v>0</v>
      </c>
      <c r="GC312" s="41">
        <f t="shared" si="206"/>
        <v>1.8</v>
      </c>
      <c r="GD312" s="41">
        <f t="shared" si="207"/>
        <v>0.47</v>
      </c>
      <c r="GE312" s="41">
        <f t="shared" si="238"/>
        <v>0.84599999999999997</v>
      </c>
      <c r="GI312" s="41" t="s">
        <v>0</v>
      </c>
    </row>
    <row r="313" spans="1:191" x14ac:dyDescent="0.55000000000000004">
      <c r="A313" s="41" t="s">
        <v>1410</v>
      </c>
      <c r="B313" s="41" t="s">
        <v>504</v>
      </c>
      <c r="C313" s="41" t="s">
        <v>69</v>
      </c>
      <c r="D313" s="25" t="s">
        <v>62</v>
      </c>
      <c r="E313" s="41" t="s">
        <v>1790</v>
      </c>
      <c r="F313" s="41">
        <v>0</v>
      </c>
      <c r="G313" s="25" t="s">
        <v>67</v>
      </c>
      <c r="H313" s="41">
        <v>0</v>
      </c>
      <c r="I313" s="41">
        <v>0</v>
      </c>
      <c r="J313" s="41">
        <v>6.6E-3</v>
      </c>
      <c r="K313" s="41">
        <v>0</v>
      </c>
      <c r="L313" s="41">
        <v>0</v>
      </c>
      <c r="M313" s="41" t="s">
        <v>518</v>
      </c>
      <c r="N313" s="41" t="s">
        <v>79</v>
      </c>
      <c r="O313" s="41" t="s">
        <v>1878</v>
      </c>
      <c r="P313" s="41" t="s">
        <v>1919</v>
      </c>
      <c r="S313" s="41">
        <v>0</v>
      </c>
      <c r="AO313" s="7">
        <v>0</v>
      </c>
      <c r="AP313" s="7"/>
      <c r="AQ313" s="7"/>
      <c r="AR313" s="7"/>
      <c r="AS313" s="7"/>
      <c r="AT313" s="7"/>
      <c r="AU313" s="7"/>
      <c r="AV313" s="7"/>
      <c r="AW313" s="7"/>
      <c r="AX313" s="7"/>
      <c r="AY313" s="7"/>
      <c r="AZ313" s="7"/>
      <c r="BA313" s="7"/>
      <c r="BB313" s="7"/>
      <c r="BC313" s="7"/>
      <c r="BD313" s="7"/>
      <c r="BE313" s="7"/>
      <c r="BF313" s="7"/>
      <c r="BG313" s="7"/>
      <c r="BK313" s="41">
        <v>2</v>
      </c>
      <c r="BL313" s="7">
        <v>0.75</v>
      </c>
      <c r="BM313" s="7"/>
      <c r="BN313" s="7"/>
      <c r="BO313" s="7"/>
      <c r="BP313" s="7"/>
      <c r="BQ313" s="7"/>
      <c r="BR313" s="7"/>
      <c r="BS313" s="7"/>
      <c r="BT313" s="7">
        <v>0.33</v>
      </c>
      <c r="BU313" s="7"/>
      <c r="BV313" s="7"/>
      <c r="BW313" s="7"/>
      <c r="BX313" s="7"/>
      <c r="BY313" s="7"/>
      <c r="BZ313" s="7"/>
      <c r="CA313" s="7"/>
      <c r="CB313" s="7"/>
      <c r="CC313" s="7"/>
      <c r="CD313" s="7"/>
      <c r="CG313" s="41">
        <v>0</v>
      </c>
      <c r="DC313" s="41">
        <v>0</v>
      </c>
      <c r="DY313" s="7" t="s">
        <v>1891</v>
      </c>
      <c r="DZ313" s="7">
        <f t="shared" si="201"/>
        <v>0.33</v>
      </c>
      <c r="EA313" s="41" t="s">
        <v>519</v>
      </c>
      <c r="EB313" s="41" t="s">
        <v>0</v>
      </c>
      <c r="EC313" s="41">
        <f t="shared" si="239"/>
        <v>0</v>
      </c>
      <c r="ED313" s="41">
        <f t="shared" si="240"/>
        <v>0</v>
      </c>
      <c r="EE313" s="41">
        <f t="shared" si="241"/>
        <v>6.6E-3</v>
      </c>
      <c r="EF313" s="41">
        <f t="shared" si="242"/>
        <v>0</v>
      </c>
      <c r="EG313" s="41">
        <f t="shared" si="243"/>
        <v>0</v>
      </c>
      <c r="EI313" s="5">
        <f t="shared" si="208"/>
        <v>92.218320000000006</v>
      </c>
      <c r="EJ313" s="3">
        <f t="shared" si="202"/>
        <v>184.43664000000001</v>
      </c>
      <c r="EK313" s="3">
        <f t="shared" si="209"/>
        <v>15</v>
      </c>
      <c r="EL313" s="3">
        <f t="shared" si="210"/>
        <v>0</v>
      </c>
      <c r="EM313" s="3">
        <f t="shared" si="211"/>
        <v>0</v>
      </c>
      <c r="EN313" s="3">
        <f t="shared" si="212"/>
        <v>0</v>
      </c>
      <c r="EO313" s="3">
        <f t="shared" si="213"/>
        <v>0</v>
      </c>
      <c r="EP313" s="3">
        <f t="shared" si="214"/>
        <v>0</v>
      </c>
      <c r="EQ313" s="3">
        <f t="shared" si="215"/>
        <v>0</v>
      </c>
      <c r="ER313" s="3">
        <f t="shared" si="216"/>
        <v>0</v>
      </c>
      <c r="ES313" s="3">
        <f t="shared" si="217"/>
        <v>6.6</v>
      </c>
      <c r="ET313" s="3">
        <f t="shared" si="218"/>
        <v>0</v>
      </c>
      <c r="EU313" s="3">
        <f t="shared" si="219"/>
        <v>0</v>
      </c>
      <c r="EV313" s="3">
        <f t="shared" si="220"/>
        <v>0</v>
      </c>
      <c r="EW313" s="3">
        <f t="shared" si="221"/>
        <v>0</v>
      </c>
      <c r="EX313" s="3">
        <f t="shared" si="222"/>
        <v>0</v>
      </c>
      <c r="EY313" s="3">
        <f t="shared" si="223"/>
        <v>0</v>
      </c>
      <c r="EZ313" s="3">
        <f t="shared" si="224"/>
        <v>0</v>
      </c>
      <c r="FA313" s="3">
        <f t="shared" si="225"/>
        <v>0</v>
      </c>
      <c r="FB313" s="3">
        <f t="shared" si="226"/>
        <v>0</v>
      </c>
      <c r="FC313" s="3">
        <f t="shared" si="203"/>
        <v>0</v>
      </c>
      <c r="FD313" s="41">
        <f t="shared" si="227"/>
        <v>0</v>
      </c>
      <c r="FG313" s="3">
        <f t="shared" si="204"/>
        <v>0</v>
      </c>
      <c r="FH313" s="3">
        <f t="shared" si="205"/>
        <v>0</v>
      </c>
      <c r="FI313" s="3">
        <f t="shared" si="228"/>
        <v>0</v>
      </c>
      <c r="FJ313" s="3">
        <f t="shared" si="228"/>
        <v>0</v>
      </c>
      <c r="FK313" s="3">
        <f t="shared" si="236"/>
        <v>0</v>
      </c>
      <c r="FL313" s="3">
        <f t="shared" si="236"/>
        <v>0</v>
      </c>
      <c r="FM313" s="3">
        <f t="shared" si="236"/>
        <v>0</v>
      </c>
      <c r="FN313" s="3">
        <f t="shared" si="235"/>
        <v>0</v>
      </c>
      <c r="FO313" s="3">
        <f t="shared" si="235"/>
        <v>0</v>
      </c>
      <c r="FP313" s="3">
        <f t="shared" si="235"/>
        <v>0</v>
      </c>
      <c r="FQ313" s="3">
        <f t="shared" si="235"/>
        <v>0</v>
      </c>
      <c r="FR313" s="3">
        <f t="shared" si="229"/>
        <v>0</v>
      </c>
      <c r="FS313" s="3">
        <f t="shared" si="229"/>
        <v>0</v>
      </c>
      <c r="FT313" s="3">
        <f t="shared" si="229"/>
        <v>0</v>
      </c>
      <c r="FU313" s="3">
        <f t="shared" si="230"/>
        <v>0</v>
      </c>
      <c r="FV313" s="3">
        <f t="shared" si="230"/>
        <v>0</v>
      </c>
      <c r="FW313" s="3">
        <f t="shared" si="230"/>
        <v>0</v>
      </c>
      <c r="FX313" s="3">
        <f t="shared" si="231"/>
        <v>0</v>
      </c>
      <c r="FY313" s="3">
        <f t="shared" si="232"/>
        <v>0</v>
      </c>
      <c r="FZ313" s="3">
        <f t="shared" si="233"/>
        <v>0</v>
      </c>
      <c r="GA313" s="3">
        <f t="shared" si="234"/>
        <v>0</v>
      </c>
      <c r="GB313" s="41" t="s">
        <v>0</v>
      </c>
      <c r="GC313" s="41">
        <f t="shared" si="206"/>
        <v>2</v>
      </c>
      <c r="GD313" s="41">
        <f t="shared" si="207"/>
        <v>0.33</v>
      </c>
      <c r="GE313" s="41">
        <f t="shared" si="238"/>
        <v>0.66</v>
      </c>
      <c r="GI313" s="41" t="s">
        <v>0</v>
      </c>
    </row>
    <row r="314" spans="1:191" x14ac:dyDescent="0.55000000000000004">
      <c r="A314" s="41" t="s">
        <v>1411</v>
      </c>
      <c r="B314" s="41" t="s">
        <v>504</v>
      </c>
      <c r="C314" s="41" t="s">
        <v>69</v>
      </c>
      <c r="D314" s="25" t="s">
        <v>62</v>
      </c>
      <c r="E314" s="41" t="s">
        <v>1790</v>
      </c>
      <c r="F314" s="41">
        <v>0</v>
      </c>
      <c r="G314" s="25" t="s">
        <v>67</v>
      </c>
      <c r="H314" s="41">
        <v>0</v>
      </c>
      <c r="I314" s="41">
        <v>0</v>
      </c>
      <c r="J314" s="41">
        <v>5.2681725000000004E-3</v>
      </c>
      <c r="K314" s="41">
        <v>0</v>
      </c>
      <c r="L314" s="41">
        <v>0</v>
      </c>
      <c r="M314" s="41" t="s">
        <v>515</v>
      </c>
      <c r="N314" s="41" t="s">
        <v>516</v>
      </c>
      <c r="O314" s="41" t="s">
        <v>1878</v>
      </c>
      <c r="P314" s="41" t="s">
        <v>1968</v>
      </c>
      <c r="S314" s="41">
        <v>0</v>
      </c>
      <c r="AO314" s="7">
        <v>0</v>
      </c>
      <c r="AP314" s="7"/>
      <c r="AQ314" s="7"/>
      <c r="AR314" s="7"/>
      <c r="AS314" s="7"/>
      <c r="AT314" s="7"/>
      <c r="AU314" s="7"/>
      <c r="AV314" s="7"/>
      <c r="AW314" s="7"/>
      <c r="AX314" s="7"/>
      <c r="AY314" s="7"/>
      <c r="AZ314" s="7"/>
      <c r="BA314" s="7"/>
      <c r="BB314" s="7"/>
      <c r="BC314" s="7"/>
      <c r="BD314" s="7"/>
      <c r="BE314" s="7"/>
      <c r="BF314" s="7"/>
      <c r="BG314" s="7"/>
      <c r="BK314" s="1">
        <v>0.390235</v>
      </c>
      <c r="BL314" s="7"/>
      <c r="BM314" s="7"/>
      <c r="BN314" s="7"/>
      <c r="BO314" s="7"/>
      <c r="BP314" s="7"/>
      <c r="BQ314" s="7"/>
      <c r="BR314" s="7"/>
      <c r="BS314" s="7"/>
      <c r="BT314" s="7">
        <v>1.35</v>
      </c>
      <c r="BU314" s="7"/>
      <c r="BV314" s="7"/>
      <c r="BW314" s="7"/>
      <c r="BX314" s="7"/>
      <c r="BY314" s="7"/>
      <c r="BZ314" s="7"/>
      <c r="CA314" s="7"/>
      <c r="CB314" s="7"/>
      <c r="CC314" s="7"/>
      <c r="CD314" s="7"/>
      <c r="CG314" s="41">
        <v>0</v>
      </c>
      <c r="DC314" s="41">
        <v>0</v>
      </c>
      <c r="DY314" s="7" t="s">
        <v>1891</v>
      </c>
      <c r="DZ314" s="7">
        <f t="shared" si="201"/>
        <v>1.35</v>
      </c>
      <c r="EA314" s="41" t="s">
        <v>517</v>
      </c>
      <c r="EB314" s="41" t="s">
        <v>0</v>
      </c>
      <c r="EC314" s="41">
        <f t="shared" si="239"/>
        <v>0</v>
      </c>
      <c r="ED314" s="41">
        <f t="shared" si="240"/>
        <v>0</v>
      </c>
      <c r="EE314" s="41">
        <f t="shared" si="241"/>
        <v>5.2681725000000004E-3</v>
      </c>
      <c r="EF314" s="41">
        <f t="shared" si="242"/>
        <v>0</v>
      </c>
      <c r="EG314" s="41">
        <f t="shared" si="243"/>
        <v>0</v>
      </c>
      <c r="EI314" s="5">
        <f t="shared" si="208"/>
        <v>177.03900000000002</v>
      </c>
      <c r="EJ314" s="3">
        <f t="shared" si="202"/>
        <v>69.086814165000007</v>
      </c>
      <c r="EK314" s="3">
        <f t="shared" si="209"/>
        <v>0</v>
      </c>
      <c r="EL314" s="3">
        <f t="shared" si="210"/>
        <v>0</v>
      </c>
      <c r="EM314" s="3">
        <f t="shared" si="211"/>
        <v>0</v>
      </c>
      <c r="EN314" s="3">
        <f t="shared" si="212"/>
        <v>0</v>
      </c>
      <c r="EO314" s="3">
        <f t="shared" si="213"/>
        <v>0</v>
      </c>
      <c r="EP314" s="3">
        <f t="shared" si="214"/>
        <v>0</v>
      </c>
      <c r="EQ314" s="3">
        <f t="shared" si="215"/>
        <v>0</v>
      </c>
      <c r="ER314" s="3">
        <f t="shared" si="216"/>
        <v>0</v>
      </c>
      <c r="ES314" s="3">
        <f t="shared" si="217"/>
        <v>5.2681725000000004</v>
      </c>
      <c r="ET314" s="3">
        <f t="shared" si="218"/>
        <v>0</v>
      </c>
      <c r="EU314" s="3">
        <f t="shared" si="219"/>
        <v>0</v>
      </c>
      <c r="EV314" s="3">
        <f t="shared" si="220"/>
        <v>0</v>
      </c>
      <c r="EW314" s="3">
        <f t="shared" si="221"/>
        <v>0</v>
      </c>
      <c r="EX314" s="3">
        <f t="shared" si="222"/>
        <v>0</v>
      </c>
      <c r="EY314" s="3">
        <f t="shared" si="223"/>
        <v>0</v>
      </c>
      <c r="EZ314" s="3">
        <f t="shared" si="224"/>
        <v>0</v>
      </c>
      <c r="FA314" s="3">
        <f t="shared" si="225"/>
        <v>0</v>
      </c>
      <c r="FB314" s="3">
        <f t="shared" si="226"/>
        <v>0</v>
      </c>
      <c r="FC314" s="3">
        <f t="shared" si="203"/>
        <v>0</v>
      </c>
      <c r="FD314" s="41">
        <f t="shared" si="227"/>
        <v>0</v>
      </c>
      <c r="FG314" s="3">
        <f t="shared" si="204"/>
        <v>0</v>
      </c>
      <c r="FH314" s="3">
        <f t="shared" si="205"/>
        <v>0</v>
      </c>
      <c r="FI314" s="3">
        <f t="shared" si="228"/>
        <v>0</v>
      </c>
      <c r="FJ314" s="3">
        <f t="shared" si="228"/>
        <v>0</v>
      </c>
      <c r="FK314" s="3">
        <f t="shared" si="236"/>
        <v>0</v>
      </c>
      <c r="FL314" s="3">
        <f t="shared" si="236"/>
        <v>0</v>
      </c>
      <c r="FM314" s="3">
        <f t="shared" si="236"/>
        <v>0</v>
      </c>
      <c r="FN314" s="3">
        <f t="shared" si="235"/>
        <v>0</v>
      </c>
      <c r="FO314" s="3">
        <f t="shared" si="235"/>
        <v>0</v>
      </c>
      <c r="FP314" s="3">
        <f t="shared" si="235"/>
        <v>0</v>
      </c>
      <c r="FQ314" s="3">
        <f t="shared" si="235"/>
        <v>0</v>
      </c>
      <c r="FR314" s="3">
        <f t="shared" si="229"/>
        <v>0</v>
      </c>
      <c r="FS314" s="3">
        <f t="shared" si="229"/>
        <v>0</v>
      </c>
      <c r="FT314" s="3">
        <f t="shared" si="229"/>
        <v>0</v>
      </c>
      <c r="FU314" s="3">
        <f t="shared" si="230"/>
        <v>0</v>
      </c>
      <c r="FV314" s="3">
        <f t="shared" si="230"/>
        <v>0</v>
      </c>
      <c r="FW314" s="3">
        <f t="shared" si="230"/>
        <v>0</v>
      </c>
      <c r="FX314" s="3">
        <f t="shared" si="231"/>
        <v>0</v>
      </c>
      <c r="FY314" s="3">
        <f t="shared" si="232"/>
        <v>0</v>
      </c>
      <c r="FZ314" s="3">
        <f t="shared" si="233"/>
        <v>0</v>
      </c>
      <c r="GA314" s="3">
        <f t="shared" si="234"/>
        <v>0</v>
      </c>
      <c r="GB314" s="41" t="s">
        <v>0</v>
      </c>
      <c r="GC314" s="41">
        <f t="shared" si="206"/>
        <v>0.390235</v>
      </c>
      <c r="GD314" s="41">
        <f t="shared" si="207"/>
        <v>1.35</v>
      </c>
      <c r="GE314" s="41">
        <f t="shared" si="238"/>
        <v>0.52681725000000001</v>
      </c>
      <c r="GI314" s="41" t="s">
        <v>0</v>
      </c>
    </row>
    <row r="315" spans="1:191" x14ac:dyDescent="0.55000000000000004">
      <c r="A315" s="41" t="s">
        <v>1412</v>
      </c>
      <c r="B315" s="41" t="s">
        <v>504</v>
      </c>
      <c r="C315" s="41" t="s">
        <v>69</v>
      </c>
      <c r="D315" s="25" t="s">
        <v>62</v>
      </c>
      <c r="E315" s="41" t="s">
        <v>1790</v>
      </c>
      <c r="F315" s="41">
        <v>0</v>
      </c>
      <c r="G315" s="25" t="s">
        <v>67</v>
      </c>
      <c r="H315" s="41">
        <v>0</v>
      </c>
      <c r="I315" s="41">
        <v>0</v>
      </c>
      <c r="J315" s="41">
        <v>3.7677000000000001E-3</v>
      </c>
      <c r="K315" s="41">
        <v>0</v>
      </c>
      <c r="L315" s="41">
        <v>0</v>
      </c>
      <c r="M315" s="41" t="s">
        <v>615</v>
      </c>
      <c r="N315" s="41" t="s">
        <v>594</v>
      </c>
      <c r="O315" s="41" t="s">
        <v>1878</v>
      </c>
      <c r="P315" s="41" t="s">
        <v>1970</v>
      </c>
      <c r="Q315" s="41" t="s">
        <v>1971</v>
      </c>
      <c r="S315" s="41">
        <v>0</v>
      </c>
      <c r="AO315" s="7">
        <v>0</v>
      </c>
      <c r="AP315" s="7"/>
      <c r="AQ315" s="7"/>
      <c r="AR315" s="7"/>
      <c r="AS315" s="7"/>
      <c r="AT315" s="7"/>
      <c r="AU315" s="7"/>
      <c r="AV315" s="7"/>
      <c r="AW315" s="7"/>
      <c r="AX315" s="7"/>
      <c r="AY315" s="7"/>
      <c r="AZ315" s="7"/>
      <c r="BA315" s="7"/>
      <c r="BB315" s="7"/>
      <c r="BC315" s="7"/>
      <c r="BD315" s="7"/>
      <c r="BE315" s="7"/>
      <c r="BF315" s="7"/>
      <c r="BG315" s="7"/>
      <c r="BK315" s="41">
        <f>0.786-0.125</f>
        <v>0.66100000000000003</v>
      </c>
      <c r="BL315" s="7">
        <v>0.76</v>
      </c>
      <c r="BM315" s="7"/>
      <c r="BN315" s="7"/>
      <c r="BO315" s="7"/>
      <c r="BP315" s="7"/>
      <c r="BQ315" s="7"/>
      <c r="BR315" s="7"/>
      <c r="BS315" s="7"/>
      <c r="BT315" s="7">
        <v>0.56999999999999995</v>
      </c>
      <c r="BU315" s="7"/>
      <c r="BV315" s="7"/>
      <c r="BW315" s="7"/>
      <c r="BX315" s="7"/>
      <c r="BY315" s="7"/>
      <c r="BZ315" s="7"/>
      <c r="CA315" s="7"/>
      <c r="CB315" s="7"/>
      <c r="CC315" s="7"/>
      <c r="CD315" s="7"/>
      <c r="CG315" s="41">
        <v>0</v>
      </c>
      <c r="DC315" s="41">
        <v>0</v>
      </c>
      <c r="DY315" s="7" t="s">
        <v>1891</v>
      </c>
      <c r="DZ315" s="7">
        <f t="shared" si="201"/>
        <v>0.56999999999999995</v>
      </c>
      <c r="EA315" s="41" t="s">
        <v>616</v>
      </c>
      <c r="EB315" s="41" t="s">
        <v>0</v>
      </c>
      <c r="EC315" s="41">
        <f t="shared" si="239"/>
        <v>0</v>
      </c>
      <c r="ED315" s="41">
        <f t="shared" si="240"/>
        <v>0</v>
      </c>
      <c r="EE315" s="41">
        <f t="shared" si="241"/>
        <v>3.7677000000000001E-3</v>
      </c>
      <c r="EF315" s="41">
        <f t="shared" si="242"/>
        <v>0</v>
      </c>
      <c r="EG315" s="41">
        <f t="shared" si="243"/>
        <v>0</v>
      </c>
      <c r="EI315" s="5">
        <f t="shared" si="208"/>
        <v>124.34448160000001</v>
      </c>
      <c r="EJ315" s="3">
        <f t="shared" si="202"/>
        <v>82.191702337600006</v>
      </c>
      <c r="EK315" s="3">
        <f t="shared" si="209"/>
        <v>5.0236000000000001</v>
      </c>
      <c r="EL315" s="3">
        <f t="shared" si="210"/>
        <v>0</v>
      </c>
      <c r="EM315" s="3">
        <f t="shared" si="211"/>
        <v>0</v>
      </c>
      <c r="EN315" s="3">
        <f t="shared" si="212"/>
        <v>0</v>
      </c>
      <c r="EO315" s="3">
        <f t="shared" si="213"/>
        <v>0</v>
      </c>
      <c r="EP315" s="3">
        <f t="shared" si="214"/>
        <v>0</v>
      </c>
      <c r="EQ315" s="3">
        <f t="shared" si="215"/>
        <v>0</v>
      </c>
      <c r="ER315" s="3">
        <f t="shared" si="216"/>
        <v>0</v>
      </c>
      <c r="ES315" s="3">
        <f t="shared" si="217"/>
        <v>3.7676999999999996</v>
      </c>
      <c r="ET315" s="3">
        <f t="shared" si="218"/>
        <v>0</v>
      </c>
      <c r="EU315" s="3">
        <f t="shared" si="219"/>
        <v>0</v>
      </c>
      <c r="EV315" s="3">
        <f t="shared" si="220"/>
        <v>0</v>
      </c>
      <c r="EW315" s="3">
        <f t="shared" si="221"/>
        <v>0</v>
      </c>
      <c r="EX315" s="3">
        <f t="shared" si="222"/>
        <v>0</v>
      </c>
      <c r="EY315" s="3">
        <f t="shared" si="223"/>
        <v>0</v>
      </c>
      <c r="EZ315" s="3">
        <f t="shared" si="224"/>
        <v>0</v>
      </c>
      <c r="FA315" s="3">
        <f t="shared" si="225"/>
        <v>0</v>
      </c>
      <c r="FB315" s="3">
        <f t="shared" si="226"/>
        <v>0</v>
      </c>
      <c r="FC315" s="3">
        <f t="shared" si="203"/>
        <v>0</v>
      </c>
      <c r="FD315" s="41">
        <f t="shared" si="227"/>
        <v>0</v>
      </c>
      <c r="FG315" s="3">
        <f t="shared" si="204"/>
        <v>0</v>
      </c>
      <c r="FH315" s="3">
        <f t="shared" si="205"/>
        <v>0</v>
      </c>
      <c r="FI315" s="3">
        <f t="shared" si="228"/>
        <v>0</v>
      </c>
      <c r="FJ315" s="3">
        <f t="shared" si="228"/>
        <v>0</v>
      </c>
      <c r="FK315" s="3">
        <f t="shared" si="236"/>
        <v>0</v>
      </c>
      <c r="FL315" s="3">
        <f t="shared" si="236"/>
        <v>0</v>
      </c>
      <c r="FM315" s="3">
        <f t="shared" si="236"/>
        <v>0</v>
      </c>
      <c r="FN315" s="3">
        <f t="shared" si="235"/>
        <v>0</v>
      </c>
      <c r="FO315" s="3">
        <f t="shared" si="235"/>
        <v>0</v>
      </c>
      <c r="FP315" s="3">
        <f t="shared" si="235"/>
        <v>0</v>
      </c>
      <c r="FQ315" s="3">
        <f t="shared" si="235"/>
        <v>0</v>
      </c>
      <c r="FR315" s="3">
        <f t="shared" si="229"/>
        <v>0</v>
      </c>
      <c r="FS315" s="3">
        <f t="shared" si="229"/>
        <v>0</v>
      </c>
      <c r="FT315" s="3">
        <f t="shared" si="229"/>
        <v>0</v>
      </c>
      <c r="FU315" s="3">
        <f t="shared" si="230"/>
        <v>0</v>
      </c>
      <c r="FV315" s="3">
        <f t="shared" si="230"/>
        <v>0</v>
      </c>
      <c r="FW315" s="3">
        <f t="shared" si="230"/>
        <v>0</v>
      </c>
      <c r="FX315" s="3">
        <f t="shared" si="231"/>
        <v>0</v>
      </c>
      <c r="FY315" s="3">
        <f t="shared" si="232"/>
        <v>0</v>
      </c>
      <c r="FZ315" s="3">
        <f t="shared" si="233"/>
        <v>0</v>
      </c>
      <c r="GA315" s="3">
        <f t="shared" si="234"/>
        <v>0</v>
      </c>
      <c r="GB315" s="41" t="s">
        <v>0</v>
      </c>
      <c r="GC315" s="41">
        <f t="shared" si="206"/>
        <v>0.66100000000000003</v>
      </c>
      <c r="GD315" s="41">
        <f t="shared" si="207"/>
        <v>0.56999999999999995</v>
      </c>
      <c r="GE315" s="41">
        <f t="shared" si="238"/>
        <v>0.37676999999999999</v>
      </c>
      <c r="GI315" s="41" t="s">
        <v>0</v>
      </c>
    </row>
    <row r="316" spans="1:191" x14ac:dyDescent="0.55000000000000004">
      <c r="A316" s="41" t="s">
        <v>1413</v>
      </c>
      <c r="B316" s="41" t="s">
        <v>504</v>
      </c>
      <c r="C316" s="41" t="s">
        <v>69</v>
      </c>
      <c r="D316" s="25" t="s">
        <v>62</v>
      </c>
      <c r="E316" s="41" t="s">
        <v>1790</v>
      </c>
      <c r="F316" s="41">
        <v>0</v>
      </c>
      <c r="G316" s="25" t="s">
        <v>67</v>
      </c>
      <c r="H316" s="41">
        <v>0</v>
      </c>
      <c r="I316" s="41">
        <v>0</v>
      </c>
      <c r="J316" s="41">
        <v>1.7000000000000001E-3</v>
      </c>
      <c r="K316" s="41">
        <v>0</v>
      </c>
      <c r="L316" s="41">
        <v>0</v>
      </c>
      <c r="M316" s="41" t="s">
        <v>562</v>
      </c>
      <c r="N316" s="41" t="s">
        <v>529</v>
      </c>
      <c r="O316" s="41" t="s">
        <v>1878</v>
      </c>
      <c r="P316" s="41" t="s">
        <v>1914</v>
      </c>
      <c r="S316" s="41">
        <v>0</v>
      </c>
      <c r="AO316" s="7">
        <v>0</v>
      </c>
      <c r="AP316" s="7"/>
      <c r="AQ316" s="7"/>
      <c r="AR316" s="7"/>
      <c r="AS316" s="7"/>
      <c r="AT316" s="7"/>
      <c r="AU316" s="7"/>
      <c r="AV316" s="7"/>
      <c r="AW316" s="7"/>
      <c r="AX316" s="7"/>
      <c r="AY316" s="7"/>
      <c r="AZ316" s="7"/>
      <c r="BA316" s="7"/>
      <c r="BB316" s="7"/>
      <c r="BC316" s="7"/>
      <c r="BD316" s="7"/>
      <c r="BE316" s="7"/>
      <c r="BF316" s="7"/>
      <c r="BG316" s="7"/>
      <c r="BK316" s="41">
        <v>0.2</v>
      </c>
      <c r="BL316" s="7"/>
      <c r="BM316" s="7"/>
      <c r="BN316" s="7"/>
      <c r="BO316" s="7"/>
      <c r="BP316" s="7"/>
      <c r="BQ316" s="7"/>
      <c r="BR316" s="7"/>
      <c r="BS316" s="7"/>
      <c r="BT316" s="7">
        <v>0.85</v>
      </c>
      <c r="BU316" s="7"/>
      <c r="BV316" s="7"/>
      <c r="BW316" s="7"/>
      <c r="BX316" s="7"/>
      <c r="BY316" s="7"/>
      <c r="BZ316" s="7"/>
      <c r="CA316" s="7"/>
      <c r="CB316" s="7"/>
      <c r="CC316" s="7"/>
      <c r="CD316" s="7"/>
      <c r="CG316" s="41">
        <v>0</v>
      </c>
      <c r="DC316" s="41">
        <v>0</v>
      </c>
      <c r="DY316" s="7" t="s">
        <v>1891</v>
      </c>
      <c r="DZ316" s="7">
        <f t="shared" si="201"/>
        <v>0.85</v>
      </c>
      <c r="EA316" s="41" t="s">
        <v>563</v>
      </c>
      <c r="EB316" s="41" t="s">
        <v>0</v>
      </c>
      <c r="EC316" s="41">
        <f t="shared" si="239"/>
        <v>0</v>
      </c>
      <c r="ED316" s="41">
        <f t="shared" si="240"/>
        <v>0</v>
      </c>
      <c r="EE316" s="41">
        <f t="shared" si="241"/>
        <v>1.7000000000000001E-3</v>
      </c>
      <c r="EF316" s="41">
        <f t="shared" si="242"/>
        <v>0</v>
      </c>
      <c r="EG316" s="41">
        <f t="shared" si="243"/>
        <v>0</v>
      </c>
      <c r="EI316" s="5">
        <f t="shared" si="208"/>
        <v>111.46899999999999</v>
      </c>
      <c r="EJ316" s="3">
        <f t="shared" si="202"/>
        <v>22.293800000000001</v>
      </c>
      <c r="EK316" s="3">
        <f t="shared" si="209"/>
        <v>0</v>
      </c>
      <c r="EL316" s="3">
        <f t="shared" si="210"/>
        <v>0</v>
      </c>
      <c r="EM316" s="3">
        <f t="shared" si="211"/>
        <v>0</v>
      </c>
      <c r="EN316" s="3">
        <f t="shared" si="212"/>
        <v>0</v>
      </c>
      <c r="EO316" s="3">
        <f t="shared" si="213"/>
        <v>0</v>
      </c>
      <c r="EP316" s="3">
        <f t="shared" si="214"/>
        <v>0</v>
      </c>
      <c r="EQ316" s="3">
        <f t="shared" si="215"/>
        <v>0</v>
      </c>
      <c r="ER316" s="3">
        <f t="shared" si="216"/>
        <v>0</v>
      </c>
      <c r="ES316" s="3">
        <f t="shared" si="217"/>
        <v>1.7</v>
      </c>
      <c r="ET316" s="3">
        <f t="shared" si="218"/>
        <v>0</v>
      </c>
      <c r="EU316" s="3">
        <f t="shared" si="219"/>
        <v>0</v>
      </c>
      <c r="EV316" s="3">
        <f t="shared" si="220"/>
        <v>0</v>
      </c>
      <c r="EW316" s="3">
        <f t="shared" si="221"/>
        <v>0</v>
      </c>
      <c r="EX316" s="3">
        <f t="shared" si="222"/>
        <v>0</v>
      </c>
      <c r="EY316" s="3">
        <f t="shared" si="223"/>
        <v>0</v>
      </c>
      <c r="EZ316" s="3">
        <f t="shared" si="224"/>
        <v>0</v>
      </c>
      <c r="FA316" s="3">
        <f t="shared" si="225"/>
        <v>0</v>
      </c>
      <c r="FB316" s="3">
        <f t="shared" si="226"/>
        <v>0</v>
      </c>
      <c r="FC316" s="3">
        <f t="shared" si="203"/>
        <v>0</v>
      </c>
      <c r="FD316" s="41">
        <f t="shared" si="227"/>
        <v>0</v>
      </c>
      <c r="FG316" s="3">
        <f t="shared" si="204"/>
        <v>0</v>
      </c>
      <c r="FH316" s="3">
        <f t="shared" si="205"/>
        <v>0</v>
      </c>
      <c r="FI316" s="3">
        <f t="shared" si="228"/>
        <v>0</v>
      </c>
      <c r="FJ316" s="3">
        <f t="shared" si="228"/>
        <v>0</v>
      </c>
      <c r="FK316" s="3">
        <f t="shared" si="236"/>
        <v>0</v>
      </c>
      <c r="FL316" s="3">
        <f t="shared" si="236"/>
        <v>0</v>
      </c>
      <c r="FM316" s="3">
        <f t="shared" si="236"/>
        <v>0</v>
      </c>
      <c r="FN316" s="3">
        <f t="shared" si="235"/>
        <v>0</v>
      </c>
      <c r="FO316" s="3">
        <f t="shared" si="235"/>
        <v>0</v>
      </c>
      <c r="FP316" s="3">
        <f t="shared" si="235"/>
        <v>0</v>
      </c>
      <c r="FQ316" s="3">
        <f t="shared" si="235"/>
        <v>0</v>
      </c>
      <c r="FR316" s="3">
        <f t="shared" si="229"/>
        <v>0</v>
      </c>
      <c r="FS316" s="3">
        <f t="shared" si="229"/>
        <v>0</v>
      </c>
      <c r="FT316" s="3">
        <f t="shared" si="229"/>
        <v>0</v>
      </c>
      <c r="FU316" s="3">
        <f t="shared" si="230"/>
        <v>0</v>
      </c>
      <c r="FV316" s="3">
        <f t="shared" si="230"/>
        <v>0</v>
      </c>
      <c r="FW316" s="3">
        <f t="shared" si="230"/>
        <v>0</v>
      </c>
      <c r="FX316" s="3">
        <f t="shared" si="231"/>
        <v>0</v>
      </c>
      <c r="FY316" s="3">
        <f t="shared" si="232"/>
        <v>0</v>
      </c>
      <c r="FZ316" s="3">
        <f t="shared" si="233"/>
        <v>0</v>
      </c>
      <c r="GA316" s="3">
        <f t="shared" si="234"/>
        <v>0</v>
      </c>
      <c r="GB316" s="41" t="s">
        <v>0</v>
      </c>
      <c r="GC316" s="41">
        <f t="shared" si="206"/>
        <v>0.2</v>
      </c>
      <c r="GD316" s="41">
        <f t="shared" si="207"/>
        <v>0.85</v>
      </c>
      <c r="GE316" s="41">
        <f t="shared" si="238"/>
        <v>0.17</v>
      </c>
      <c r="GI316" s="41" t="s">
        <v>0</v>
      </c>
    </row>
    <row r="317" spans="1:191" x14ac:dyDescent="0.55000000000000004">
      <c r="A317" s="41" t="s">
        <v>1414</v>
      </c>
      <c r="B317" s="41" t="s">
        <v>504</v>
      </c>
      <c r="C317" s="41" t="s">
        <v>69</v>
      </c>
      <c r="D317" s="25" t="s">
        <v>62</v>
      </c>
      <c r="E317" s="41" t="s">
        <v>1790</v>
      </c>
      <c r="F317" s="41">
        <v>0</v>
      </c>
      <c r="G317" s="25" t="s">
        <v>67</v>
      </c>
      <c r="H317" s="41">
        <v>0</v>
      </c>
      <c r="I317" s="41">
        <v>0</v>
      </c>
      <c r="J317" s="41">
        <v>1.0688551999999999E-3</v>
      </c>
      <c r="K317" s="41">
        <v>0</v>
      </c>
      <c r="L317" s="41">
        <v>0</v>
      </c>
      <c r="M317" s="41" t="s">
        <v>642</v>
      </c>
      <c r="N317" s="41" t="s">
        <v>643</v>
      </c>
      <c r="O317" s="41" t="s">
        <v>1878</v>
      </c>
      <c r="P317" s="41" t="s">
        <v>1919</v>
      </c>
      <c r="S317" s="41">
        <v>0</v>
      </c>
      <c r="AO317" s="7">
        <v>0</v>
      </c>
      <c r="AP317" s="7"/>
      <c r="AQ317" s="7"/>
      <c r="AR317" s="7"/>
      <c r="AS317" s="7"/>
      <c r="AT317" s="7"/>
      <c r="AU317" s="7"/>
      <c r="AV317" s="7"/>
      <c r="AW317" s="7"/>
      <c r="AX317" s="7"/>
      <c r="AY317" s="7"/>
      <c r="AZ317" s="7"/>
      <c r="BA317" s="7"/>
      <c r="BB317" s="7"/>
      <c r="BC317" s="7"/>
      <c r="BD317" s="7"/>
      <c r="BE317" s="7"/>
      <c r="BF317" s="7"/>
      <c r="BG317" s="7"/>
      <c r="BK317" s="1">
        <v>0.17239599999999999</v>
      </c>
      <c r="BL317" s="7">
        <v>0.26</v>
      </c>
      <c r="BM317" s="7"/>
      <c r="BN317" s="7"/>
      <c r="BO317" s="7"/>
      <c r="BP317" s="7"/>
      <c r="BQ317" s="7"/>
      <c r="BR317" s="7"/>
      <c r="BS317" s="7"/>
      <c r="BT317" s="7">
        <v>0.62</v>
      </c>
      <c r="BU317" s="7">
        <v>0.02</v>
      </c>
      <c r="BV317" s="82">
        <f>0.009*31.1</f>
        <v>0.27989999999999998</v>
      </c>
      <c r="BW317" s="82">
        <f>0.03*31.1</f>
        <v>0.93300000000000005</v>
      </c>
      <c r="BX317" s="7"/>
      <c r="BY317" s="7"/>
      <c r="BZ317" s="7"/>
      <c r="CA317" s="7"/>
      <c r="CB317" s="7"/>
      <c r="CC317" s="7"/>
      <c r="CD317" s="7"/>
      <c r="CG317" s="41">
        <v>0</v>
      </c>
      <c r="DC317" s="41">
        <v>0</v>
      </c>
      <c r="DY317" s="7" t="s">
        <v>1891</v>
      </c>
      <c r="DZ317" s="7">
        <f t="shared" si="201"/>
        <v>0.62</v>
      </c>
      <c r="EA317" s="41" t="s">
        <v>644</v>
      </c>
      <c r="EB317" s="41" t="s">
        <v>0</v>
      </c>
      <c r="EC317" s="41">
        <f t="shared" si="239"/>
        <v>0</v>
      </c>
      <c r="ED317" s="41">
        <f t="shared" si="240"/>
        <v>0</v>
      </c>
      <c r="EE317" s="41">
        <f t="shared" si="241"/>
        <v>1.0688551999999999E-3</v>
      </c>
      <c r="EF317" s="41">
        <f t="shared" si="242"/>
        <v>0</v>
      </c>
      <c r="EG317" s="41">
        <f t="shared" si="243"/>
        <v>0</v>
      </c>
      <c r="EI317" s="5">
        <f t="shared" si="208"/>
        <v>151.83414639999998</v>
      </c>
      <c r="EJ317" s="3">
        <f t="shared" si="202"/>
        <v>26.175599502774396</v>
      </c>
      <c r="EK317" s="3">
        <f t="shared" si="209"/>
        <v>0.44822960000000001</v>
      </c>
      <c r="EL317" s="3">
        <f t="shared" si="210"/>
        <v>0</v>
      </c>
      <c r="EM317" s="3">
        <f t="shared" si="211"/>
        <v>0</v>
      </c>
      <c r="EN317" s="3">
        <f t="shared" si="212"/>
        <v>0</v>
      </c>
      <c r="EO317" s="3">
        <f t="shared" si="213"/>
        <v>0</v>
      </c>
      <c r="EP317" s="3">
        <f t="shared" si="214"/>
        <v>0</v>
      </c>
      <c r="EQ317" s="3">
        <f t="shared" si="215"/>
        <v>0</v>
      </c>
      <c r="ER317" s="3">
        <f t="shared" si="216"/>
        <v>0</v>
      </c>
      <c r="ES317" s="3">
        <f t="shared" si="217"/>
        <v>1.0688552</v>
      </c>
      <c r="ET317" s="3">
        <f t="shared" si="218"/>
        <v>3.4479200000000002E-2</v>
      </c>
      <c r="EU317" s="3">
        <f t="shared" si="219"/>
        <v>4.8253640399999992E-2</v>
      </c>
      <c r="EV317" s="3">
        <f t="shared" si="220"/>
        <v>0.16084546799999999</v>
      </c>
      <c r="EW317" s="3">
        <f t="shared" si="221"/>
        <v>0</v>
      </c>
      <c r="EX317" s="3">
        <f t="shared" si="222"/>
        <v>0</v>
      </c>
      <c r="EY317" s="3">
        <f t="shared" si="223"/>
        <v>0</v>
      </c>
      <c r="EZ317" s="3">
        <f t="shared" si="224"/>
        <v>0</v>
      </c>
      <c r="FA317" s="3">
        <f t="shared" si="225"/>
        <v>0</v>
      </c>
      <c r="FB317" s="3">
        <f t="shared" si="226"/>
        <v>0</v>
      </c>
      <c r="FC317" s="3">
        <f t="shared" si="203"/>
        <v>0</v>
      </c>
      <c r="FD317" s="41">
        <f t="shared" si="227"/>
        <v>0</v>
      </c>
      <c r="FG317" s="3">
        <f t="shared" si="204"/>
        <v>0</v>
      </c>
      <c r="FH317" s="3">
        <f t="shared" si="205"/>
        <v>0</v>
      </c>
      <c r="FI317" s="3">
        <f t="shared" si="228"/>
        <v>0</v>
      </c>
      <c r="FJ317" s="3">
        <f t="shared" si="228"/>
        <v>0</v>
      </c>
      <c r="FK317" s="3">
        <f t="shared" si="236"/>
        <v>0</v>
      </c>
      <c r="FL317" s="3">
        <f t="shared" si="236"/>
        <v>0</v>
      </c>
      <c r="FM317" s="3">
        <f t="shared" si="236"/>
        <v>0</v>
      </c>
      <c r="FN317" s="3">
        <f t="shared" si="235"/>
        <v>0</v>
      </c>
      <c r="FO317" s="3">
        <f t="shared" si="235"/>
        <v>0</v>
      </c>
      <c r="FP317" s="3">
        <f t="shared" si="235"/>
        <v>0</v>
      </c>
      <c r="FQ317" s="3">
        <f t="shared" si="235"/>
        <v>0</v>
      </c>
      <c r="FR317" s="3">
        <f t="shared" si="229"/>
        <v>0</v>
      </c>
      <c r="FS317" s="3">
        <f t="shared" si="229"/>
        <v>0</v>
      </c>
      <c r="FT317" s="3">
        <f t="shared" si="229"/>
        <v>0</v>
      </c>
      <c r="FU317" s="3">
        <f t="shared" si="230"/>
        <v>0</v>
      </c>
      <c r="FV317" s="3">
        <f t="shared" si="230"/>
        <v>0</v>
      </c>
      <c r="FW317" s="3">
        <f t="shared" si="230"/>
        <v>0</v>
      </c>
      <c r="FX317" s="3">
        <f t="shared" si="231"/>
        <v>0</v>
      </c>
      <c r="FY317" s="3">
        <f t="shared" si="232"/>
        <v>0</v>
      </c>
      <c r="FZ317" s="3">
        <f t="shared" si="233"/>
        <v>0</v>
      </c>
      <c r="GA317" s="3">
        <f t="shared" si="234"/>
        <v>0</v>
      </c>
      <c r="GB317" s="41" t="s">
        <v>0</v>
      </c>
      <c r="GC317" s="41">
        <f t="shared" si="206"/>
        <v>0.17239599999999999</v>
      </c>
      <c r="GD317" s="41">
        <f t="shared" si="207"/>
        <v>0.62</v>
      </c>
      <c r="GE317" s="41">
        <f t="shared" si="238"/>
        <v>0.10688552</v>
      </c>
      <c r="GI317" s="41" t="s">
        <v>0</v>
      </c>
    </row>
    <row r="318" spans="1:191" x14ac:dyDescent="0.55000000000000004">
      <c r="A318" s="41" t="s">
        <v>1415</v>
      </c>
      <c r="B318" s="41" t="s">
        <v>504</v>
      </c>
      <c r="C318" s="41" t="s">
        <v>69</v>
      </c>
      <c r="D318" s="25" t="s">
        <v>62</v>
      </c>
      <c r="E318" s="41" t="s">
        <v>1790</v>
      </c>
      <c r="F318" s="41">
        <v>0</v>
      </c>
      <c r="G318" s="25" t="s">
        <v>67</v>
      </c>
      <c r="H318" s="41">
        <v>0</v>
      </c>
      <c r="I318" s="41">
        <v>0</v>
      </c>
      <c r="J318" s="41">
        <v>4.9083299999999998E-4</v>
      </c>
      <c r="K318" s="41">
        <v>0</v>
      </c>
      <c r="L318" s="41">
        <v>0</v>
      </c>
      <c r="M318" s="41" t="s">
        <v>593</v>
      </c>
      <c r="N318" s="41" t="s">
        <v>594</v>
      </c>
      <c r="O318" s="41" t="s">
        <v>1878</v>
      </c>
      <c r="P318" s="41" t="s">
        <v>1970</v>
      </c>
      <c r="Q318" s="41" t="s">
        <v>1971</v>
      </c>
      <c r="S318" s="41">
        <v>0</v>
      </c>
      <c r="AO318" s="7">
        <v>0</v>
      </c>
      <c r="AP318" s="7"/>
      <c r="AQ318" s="7"/>
      <c r="AR318" s="7"/>
      <c r="AS318" s="7"/>
      <c r="AT318" s="7"/>
      <c r="AU318" s="7"/>
      <c r="AV318" s="7"/>
      <c r="AW318" s="7"/>
      <c r="AX318" s="7"/>
      <c r="AY318" s="7"/>
      <c r="AZ318" s="7"/>
      <c r="BA318" s="7"/>
      <c r="BB318" s="7"/>
      <c r="BC318" s="7"/>
      <c r="BD318" s="7"/>
      <c r="BE318" s="7"/>
      <c r="BF318" s="7"/>
      <c r="BG318" s="7"/>
      <c r="BK318" s="1">
        <v>9.2609999999999998E-2</v>
      </c>
      <c r="BL318" s="7">
        <v>0.27</v>
      </c>
      <c r="BM318" s="7"/>
      <c r="BN318" s="7"/>
      <c r="BO318" s="7"/>
      <c r="BP318" s="7"/>
      <c r="BQ318" s="7"/>
      <c r="BR318" s="7"/>
      <c r="BS318" s="7"/>
      <c r="BT318" s="7">
        <v>0.53</v>
      </c>
      <c r="BU318" s="7"/>
      <c r="BV318" s="7"/>
      <c r="BW318" s="7"/>
      <c r="BX318" s="7"/>
      <c r="BY318" s="7"/>
      <c r="BZ318" s="7"/>
      <c r="CA318" s="7"/>
      <c r="CB318" s="7"/>
      <c r="CC318" s="7"/>
      <c r="CD318" s="7"/>
      <c r="CG318" s="41">
        <v>0</v>
      </c>
      <c r="DC318" s="41">
        <v>0</v>
      </c>
      <c r="DY318" s="7" t="s">
        <v>1891</v>
      </c>
      <c r="DZ318" s="7">
        <f t="shared" si="201"/>
        <v>0.53</v>
      </c>
      <c r="EA318" s="41" t="s">
        <v>595</v>
      </c>
      <c r="EB318" s="41" t="s">
        <v>0</v>
      </c>
      <c r="EC318" s="41">
        <f t="shared" si="239"/>
        <v>0</v>
      </c>
      <c r="ED318" s="41">
        <f t="shared" si="240"/>
        <v>0</v>
      </c>
      <c r="EE318" s="41">
        <f t="shared" si="241"/>
        <v>4.9083299999999998E-4</v>
      </c>
      <c r="EF318" s="41">
        <f t="shared" si="242"/>
        <v>0</v>
      </c>
      <c r="EG318" s="41">
        <f t="shared" si="243"/>
        <v>0</v>
      </c>
      <c r="EI318" s="5">
        <f t="shared" si="208"/>
        <v>87.123363200000014</v>
      </c>
      <c r="EJ318" s="3">
        <f t="shared" si="202"/>
        <v>8.0684946659520005</v>
      </c>
      <c r="EK318" s="3">
        <f t="shared" si="209"/>
        <v>0.25004700000000002</v>
      </c>
      <c r="EL318" s="3">
        <f t="shared" si="210"/>
        <v>0</v>
      </c>
      <c r="EM318" s="3">
        <f t="shared" si="211"/>
        <v>0</v>
      </c>
      <c r="EN318" s="3">
        <f t="shared" si="212"/>
        <v>0</v>
      </c>
      <c r="EO318" s="3">
        <f t="shared" si="213"/>
        <v>0</v>
      </c>
      <c r="EP318" s="3">
        <f t="shared" si="214"/>
        <v>0</v>
      </c>
      <c r="EQ318" s="3">
        <f t="shared" si="215"/>
        <v>0</v>
      </c>
      <c r="ER318" s="3">
        <f t="shared" si="216"/>
        <v>0</v>
      </c>
      <c r="ES318" s="3">
        <f t="shared" si="217"/>
        <v>0.49083300000000002</v>
      </c>
      <c r="ET318" s="3">
        <f t="shared" si="218"/>
        <v>0</v>
      </c>
      <c r="EU318" s="3">
        <f t="shared" si="219"/>
        <v>0</v>
      </c>
      <c r="EV318" s="3">
        <f t="shared" si="220"/>
        <v>0</v>
      </c>
      <c r="EW318" s="3">
        <f t="shared" si="221"/>
        <v>0</v>
      </c>
      <c r="EX318" s="3">
        <f t="shared" si="222"/>
        <v>0</v>
      </c>
      <c r="EY318" s="3">
        <f t="shared" si="223"/>
        <v>0</v>
      </c>
      <c r="EZ318" s="3">
        <f t="shared" si="224"/>
        <v>0</v>
      </c>
      <c r="FA318" s="3">
        <f t="shared" si="225"/>
        <v>0</v>
      </c>
      <c r="FB318" s="3">
        <f t="shared" si="226"/>
        <v>0</v>
      </c>
      <c r="FC318" s="3">
        <f t="shared" si="203"/>
        <v>0</v>
      </c>
      <c r="FD318" s="41">
        <f t="shared" si="227"/>
        <v>0</v>
      </c>
      <c r="FG318" s="3">
        <f t="shared" si="204"/>
        <v>0</v>
      </c>
      <c r="FH318" s="3">
        <f t="shared" si="205"/>
        <v>0</v>
      </c>
      <c r="FI318" s="3">
        <f t="shared" si="228"/>
        <v>0</v>
      </c>
      <c r="FJ318" s="3">
        <f t="shared" si="228"/>
        <v>0</v>
      </c>
      <c r="FK318" s="3">
        <f t="shared" si="236"/>
        <v>0</v>
      </c>
      <c r="FL318" s="3">
        <f t="shared" si="236"/>
        <v>0</v>
      </c>
      <c r="FM318" s="3">
        <f t="shared" si="236"/>
        <v>0</v>
      </c>
      <c r="FN318" s="3">
        <f t="shared" si="235"/>
        <v>0</v>
      </c>
      <c r="FO318" s="3">
        <f t="shared" si="235"/>
        <v>0</v>
      </c>
      <c r="FP318" s="3">
        <f t="shared" si="235"/>
        <v>0</v>
      </c>
      <c r="FQ318" s="3">
        <f t="shared" si="235"/>
        <v>0</v>
      </c>
      <c r="FR318" s="3">
        <f t="shared" si="229"/>
        <v>0</v>
      </c>
      <c r="FS318" s="3">
        <f t="shared" si="229"/>
        <v>0</v>
      </c>
      <c r="FT318" s="3">
        <f t="shared" si="229"/>
        <v>0</v>
      </c>
      <c r="FU318" s="3">
        <f t="shared" si="230"/>
        <v>0</v>
      </c>
      <c r="FV318" s="3">
        <f t="shared" si="230"/>
        <v>0</v>
      </c>
      <c r="FW318" s="3">
        <f t="shared" si="230"/>
        <v>0</v>
      </c>
      <c r="FX318" s="3">
        <f t="shared" si="231"/>
        <v>0</v>
      </c>
      <c r="FY318" s="3">
        <f t="shared" si="232"/>
        <v>0</v>
      </c>
      <c r="FZ318" s="3">
        <f t="shared" si="233"/>
        <v>0</v>
      </c>
      <c r="GA318" s="3">
        <f t="shared" si="234"/>
        <v>0</v>
      </c>
      <c r="GB318" s="41" t="s">
        <v>0</v>
      </c>
      <c r="GC318" s="41">
        <f t="shared" si="206"/>
        <v>9.2609999999999998E-2</v>
      </c>
      <c r="GD318" s="41">
        <f t="shared" si="207"/>
        <v>0.53</v>
      </c>
      <c r="GE318" s="41">
        <f t="shared" si="238"/>
        <v>4.9083300000000003E-2</v>
      </c>
      <c r="GI318" s="41" t="s">
        <v>0</v>
      </c>
    </row>
    <row r="319" spans="1:191" x14ac:dyDescent="0.55000000000000004">
      <c r="A319" s="41" t="s">
        <v>1416</v>
      </c>
      <c r="B319" s="41" t="s">
        <v>504</v>
      </c>
      <c r="C319" s="7" t="s">
        <v>69</v>
      </c>
      <c r="D319" s="25" t="s">
        <v>62</v>
      </c>
      <c r="E319" s="25" t="s">
        <v>1790</v>
      </c>
      <c r="F319" s="41">
        <v>0</v>
      </c>
      <c r="G319" s="25" t="s">
        <v>67</v>
      </c>
      <c r="H319" s="41">
        <v>0</v>
      </c>
      <c r="I319" s="41">
        <v>1.4664E-2</v>
      </c>
      <c r="J319" s="41">
        <v>9.3600000000000003E-3</v>
      </c>
      <c r="K319" s="41">
        <v>0</v>
      </c>
      <c r="L319" s="41">
        <v>0</v>
      </c>
      <c r="M319" s="7" t="s">
        <v>1984</v>
      </c>
      <c r="N319" s="41" t="s">
        <v>1985</v>
      </c>
      <c r="S319" s="41">
        <v>0</v>
      </c>
      <c r="AO319" s="7">
        <v>1.56</v>
      </c>
      <c r="AP319" s="7">
        <v>0.46</v>
      </c>
      <c r="AQ319" s="7"/>
      <c r="AR319" s="7"/>
      <c r="AS319" s="7"/>
      <c r="AT319" s="7"/>
      <c r="AU319" s="7"/>
      <c r="AV319" s="7"/>
      <c r="AW319" s="7"/>
      <c r="AX319" s="7">
        <v>0.94</v>
      </c>
      <c r="AY319" s="7"/>
      <c r="AZ319" s="7"/>
      <c r="BA319" s="7"/>
      <c r="BB319" s="7"/>
      <c r="BC319" s="7"/>
      <c r="BD319" s="7"/>
      <c r="BE319" s="7"/>
      <c r="BF319" s="7"/>
      <c r="BG319" s="7"/>
      <c r="BK319" s="41">
        <v>0.8</v>
      </c>
      <c r="BL319" s="7">
        <v>0.56999999999999995</v>
      </c>
      <c r="BM319" s="7"/>
      <c r="BN319" s="7"/>
      <c r="BO319" s="7"/>
      <c r="BP319" s="7"/>
      <c r="BQ319" s="7"/>
      <c r="BR319" s="7"/>
      <c r="BS319" s="7"/>
      <c r="BT319" s="7">
        <v>1.17</v>
      </c>
      <c r="BU319" s="7"/>
      <c r="BV319" s="7"/>
      <c r="BW319" s="7"/>
      <c r="BX319" s="7"/>
      <c r="BY319" s="7"/>
      <c r="BZ319" s="7"/>
      <c r="CA319" s="7"/>
      <c r="CB319" s="7"/>
      <c r="CC319" s="7"/>
      <c r="CD319" s="7"/>
      <c r="CG319" s="41">
        <v>0</v>
      </c>
      <c r="DC319" s="41">
        <v>0</v>
      </c>
      <c r="DY319" s="7" t="s">
        <v>1880</v>
      </c>
      <c r="DZ319" s="7">
        <f t="shared" si="201"/>
        <v>1.0179661016949151</v>
      </c>
      <c r="EA319" s="41" t="s">
        <v>1986</v>
      </c>
      <c r="EB319" s="41" t="s">
        <v>0</v>
      </c>
      <c r="EC319" s="41">
        <f t="shared" si="239"/>
        <v>0</v>
      </c>
      <c r="ED319" s="41">
        <f t="shared" si="240"/>
        <v>1.4664E-2</v>
      </c>
      <c r="EE319" s="41">
        <f t="shared" si="241"/>
        <v>9.3600000000000003E-3</v>
      </c>
      <c r="EF319" s="41">
        <f t="shared" si="242"/>
        <v>0</v>
      </c>
      <c r="EG319" s="41">
        <f t="shared" si="243"/>
        <v>0</v>
      </c>
      <c r="EI319" s="5">
        <f t="shared" si="208"/>
        <v>165.94718871864407</v>
      </c>
      <c r="EJ319" s="3">
        <f t="shared" si="202"/>
        <v>391.63536537600004</v>
      </c>
      <c r="EK319" s="3">
        <f t="shared" si="209"/>
        <v>11.735999999999999</v>
      </c>
      <c r="EL319" s="3">
        <f t="shared" si="210"/>
        <v>0</v>
      </c>
      <c r="EM319" s="3">
        <f t="shared" si="211"/>
        <v>0</v>
      </c>
      <c r="EN319" s="3">
        <f t="shared" si="212"/>
        <v>0</v>
      </c>
      <c r="EO319" s="3">
        <f t="shared" si="213"/>
        <v>0</v>
      </c>
      <c r="EP319" s="3">
        <f t="shared" si="214"/>
        <v>0</v>
      </c>
      <c r="EQ319" s="3">
        <f t="shared" si="215"/>
        <v>0</v>
      </c>
      <c r="ER319" s="3">
        <f t="shared" si="216"/>
        <v>0</v>
      </c>
      <c r="ES319" s="3">
        <f t="shared" si="217"/>
        <v>24.024000000000001</v>
      </c>
      <c r="ET319" s="3">
        <f t="shared" si="218"/>
        <v>0</v>
      </c>
      <c r="EU319" s="3">
        <f t="shared" si="219"/>
        <v>0</v>
      </c>
      <c r="EV319" s="3">
        <f t="shared" si="220"/>
        <v>0</v>
      </c>
      <c r="EW319" s="3">
        <f t="shared" si="221"/>
        <v>0</v>
      </c>
      <c r="EX319" s="3">
        <f t="shared" si="222"/>
        <v>0</v>
      </c>
      <c r="EY319" s="3">
        <f t="shared" si="223"/>
        <v>0</v>
      </c>
      <c r="EZ319" s="3">
        <f t="shared" si="224"/>
        <v>0</v>
      </c>
      <c r="FA319" s="3">
        <f t="shared" si="225"/>
        <v>0</v>
      </c>
      <c r="FB319" s="3">
        <f t="shared" si="226"/>
        <v>0</v>
      </c>
      <c r="FC319" s="3">
        <f t="shared" si="203"/>
        <v>0</v>
      </c>
      <c r="FD319" s="41">
        <f t="shared" si="227"/>
        <v>0</v>
      </c>
      <c r="FG319" s="3">
        <f t="shared" si="204"/>
        <v>0</v>
      </c>
      <c r="FH319" s="3">
        <f t="shared" si="205"/>
        <v>0</v>
      </c>
      <c r="FI319" s="3">
        <f t="shared" si="228"/>
        <v>0</v>
      </c>
      <c r="FJ319" s="3">
        <f t="shared" si="228"/>
        <v>0</v>
      </c>
      <c r="FK319" s="3">
        <f t="shared" si="236"/>
        <v>0</v>
      </c>
      <c r="FL319" s="3">
        <f t="shared" si="236"/>
        <v>0</v>
      </c>
      <c r="FM319" s="3">
        <f t="shared" si="236"/>
        <v>0</v>
      </c>
      <c r="FN319" s="3">
        <f t="shared" si="235"/>
        <v>0</v>
      </c>
      <c r="FO319" s="3">
        <f t="shared" si="235"/>
        <v>0</v>
      </c>
      <c r="FP319" s="3">
        <f t="shared" si="235"/>
        <v>0</v>
      </c>
      <c r="FQ319" s="3">
        <f t="shared" si="235"/>
        <v>0</v>
      </c>
      <c r="FR319" s="3">
        <f t="shared" si="229"/>
        <v>0</v>
      </c>
      <c r="FS319" s="3">
        <f t="shared" si="229"/>
        <v>0</v>
      </c>
      <c r="FT319" s="3">
        <f t="shared" si="229"/>
        <v>0</v>
      </c>
      <c r="FU319" s="3">
        <f t="shared" si="230"/>
        <v>0</v>
      </c>
      <c r="FV319" s="3">
        <f t="shared" si="230"/>
        <v>0</v>
      </c>
      <c r="FW319" s="3">
        <f t="shared" si="230"/>
        <v>0</v>
      </c>
      <c r="FX319" s="3">
        <f t="shared" si="231"/>
        <v>0</v>
      </c>
      <c r="FY319" s="3">
        <f t="shared" si="232"/>
        <v>0</v>
      </c>
      <c r="FZ319" s="3">
        <f t="shared" si="233"/>
        <v>0</v>
      </c>
      <c r="GA319" s="3">
        <f t="shared" si="234"/>
        <v>0</v>
      </c>
      <c r="GB319" s="41" t="s">
        <v>0</v>
      </c>
      <c r="GC319" s="41">
        <f t="shared" si="206"/>
        <v>2.3600000000000003</v>
      </c>
      <c r="GD319" s="41">
        <f t="shared" si="207"/>
        <v>1.0179661016949151</v>
      </c>
      <c r="GE319" s="41">
        <f t="shared" si="238"/>
        <v>2.4024000000000001</v>
      </c>
      <c r="GI319" s="41" t="s">
        <v>0</v>
      </c>
    </row>
    <row r="320" spans="1:191" x14ac:dyDescent="0.55000000000000004">
      <c r="A320" s="41" t="s">
        <v>1417</v>
      </c>
      <c r="B320" s="41" t="s">
        <v>504</v>
      </c>
      <c r="C320" s="25" t="s">
        <v>89</v>
      </c>
      <c r="D320" s="25" t="s">
        <v>62</v>
      </c>
      <c r="E320" s="41" t="s">
        <v>1790</v>
      </c>
      <c r="F320" s="41">
        <v>0</v>
      </c>
      <c r="G320" s="25" t="s">
        <v>67</v>
      </c>
      <c r="H320" s="41">
        <v>0</v>
      </c>
      <c r="I320" s="41">
        <v>0</v>
      </c>
      <c r="J320" s="41">
        <v>2.2679599999999999E-3</v>
      </c>
      <c r="K320" s="41">
        <v>0</v>
      </c>
      <c r="L320" s="41">
        <v>0</v>
      </c>
      <c r="M320" s="7" t="s">
        <v>2190</v>
      </c>
      <c r="N320" s="41" t="s">
        <v>611</v>
      </c>
      <c r="O320" s="41" t="s">
        <v>89</v>
      </c>
      <c r="P320" s="41" t="s">
        <v>1987</v>
      </c>
      <c r="S320" s="41">
        <v>0</v>
      </c>
      <c r="AO320" s="7">
        <v>0</v>
      </c>
      <c r="AP320" s="7"/>
      <c r="AQ320" s="7"/>
      <c r="AR320" s="7"/>
      <c r="AS320" s="7"/>
      <c r="AT320" s="7"/>
      <c r="AU320" s="7"/>
      <c r="AV320" s="7"/>
      <c r="AW320" s="7"/>
      <c r="AX320" s="7"/>
      <c r="AY320" s="7"/>
      <c r="AZ320" s="7"/>
      <c r="BA320" s="7"/>
      <c r="BB320" s="7"/>
      <c r="BC320" s="7"/>
      <c r="BD320" s="7"/>
      <c r="BE320" s="7"/>
      <c r="BF320" s="7"/>
      <c r="BG320" s="7"/>
      <c r="BK320" s="1">
        <v>0.453592</v>
      </c>
      <c r="BL320" s="7">
        <v>0.5</v>
      </c>
      <c r="BM320" s="7"/>
      <c r="BN320" s="7"/>
      <c r="BO320" s="7"/>
      <c r="BP320" s="7"/>
      <c r="BQ320" s="7"/>
      <c r="BR320" s="7"/>
      <c r="BS320" s="7"/>
      <c r="BT320" s="7">
        <v>0.5</v>
      </c>
      <c r="BU320" s="7"/>
      <c r="BV320" s="7"/>
      <c r="BW320" s="7"/>
      <c r="BX320" s="7"/>
      <c r="BY320" s="7"/>
      <c r="BZ320" s="7"/>
      <c r="CA320" s="7"/>
      <c r="CB320" s="7"/>
      <c r="CC320" s="7"/>
      <c r="CD320" s="7"/>
      <c r="CG320" s="41">
        <v>0</v>
      </c>
      <c r="DC320" s="41">
        <v>0</v>
      </c>
      <c r="DY320" s="7" t="s">
        <v>1988</v>
      </c>
      <c r="DZ320" s="7">
        <f t="shared" si="201"/>
        <v>0.5</v>
      </c>
      <c r="EA320" s="41" t="s">
        <v>612</v>
      </c>
      <c r="EB320" s="41" t="s">
        <v>0</v>
      </c>
      <c r="EC320" s="41">
        <f t="shared" si="239"/>
        <v>0</v>
      </c>
      <c r="ED320" s="41">
        <f t="shared" si="240"/>
        <v>0</v>
      </c>
      <c r="EE320" s="41">
        <f t="shared" si="241"/>
        <v>2.2679599999999999E-3</v>
      </c>
      <c r="EF320" s="41">
        <f t="shared" si="242"/>
        <v>0</v>
      </c>
      <c r="EG320" s="41">
        <f t="shared" si="243"/>
        <v>0</v>
      </c>
      <c r="EI320" s="5">
        <f t="shared" si="208"/>
        <v>98.19807999999999</v>
      </c>
      <c r="EJ320" s="3">
        <f t="shared" si="202"/>
        <v>44.541863503359998</v>
      </c>
      <c r="EK320" s="3">
        <f t="shared" si="209"/>
        <v>2.26796</v>
      </c>
      <c r="EL320" s="3">
        <f t="shared" si="210"/>
        <v>0</v>
      </c>
      <c r="EM320" s="3">
        <f t="shared" si="211"/>
        <v>0</v>
      </c>
      <c r="EN320" s="3">
        <f t="shared" si="212"/>
        <v>0</v>
      </c>
      <c r="EO320" s="3">
        <f t="shared" si="213"/>
        <v>0</v>
      </c>
      <c r="EP320" s="3">
        <f t="shared" si="214"/>
        <v>0</v>
      </c>
      <c r="EQ320" s="3">
        <f t="shared" si="215"/>
        <v>0</v>
      </c>
      <c r="ER320" s="3">
        <f t="shared" si="216"/>
        <v>0</v>
      </c>
      <c r="ES320" s="3">
        <f t="shared" si="217"/>
        <v>2.26796</v>
      </c>
      <c r="ET320" s="3">
        <f t="shared" si="218"/>
        <v>0</v>
      </c>
      <c r="EU320" s="3">
        <f t="shared" si="219"/>
        <v>0</v>
      </c>
      <c r="EV320" s="3">
        <f t="shared" si="220"/>
        <v>0</v>
      </c>
      <c r="EW320" s="3">
        <f t="shared" si="221"/>
        <v>0</v>
      </c>
      <c r="EX320" s="3">
        <f t="shared" si="222"/>
        <v>0</v>
      </c>
      <c r="EY320" s="3">
        <f t="shared" si="223"/>
        <v>0</v>
      </c>
      <c r="EZ320" s="3">
        <f t="shared" si="224"/>
        <v>0</v>
      </c>
      <c r="FA320" s="3">
        <f t="shared" si="225"/>
        <v>0</v>
      </c>
      <c r="FB320" s="3">
        <f t="shared" si="226"/>
        <v>0</v>
      </c>
      <c r="FC320" s="3">
        <f t="shared" si="203"/>
        <v>0</v>
      </c>
      <c r="FD320" s="41">
        <f t="shared" si="227"/>
        <v>0</v>
      </c>
      <c r="FG320" s="3">
        <f t="shared" si="204"/>
        <v>0</v>
      </c>
      <c r="FH320" s="3">
        <f t="shared" si="205"/>
        <v>0</v>
      </c>
      <c r="FI320" s="3">
        <f t="shared" si="228"/>
        <v>0</v>
      </c>
      <c r="FJ320" s="3">
        <f t="shared" si="228"/>
        <v>0</v>
      </c>
      <c r="FK320" s="3">
        <f t="shared" si="236"/>
        <v>0</v>
      </c>
      <c r="FL320" s="3">
        <f t="shared" si="236"/>
        <v>0</v>
      </c>
      <c r="FM320" s="3">
        <f t="shared" si="236"/>
        <v>0</v>
      </c>
      <c r="FN320" s="3">
        <f t="shared" si="235"/>
        <v>0</v>
      </c>
      <c r="FO320" s="3">
        <f t="shared" si="235"/>
        <v>0</v>
      </c>
      <c r="FP320" s="3">
        <f t="shared" si="235"/>
        <v>0</v>
      </c>
      <c r="FQ320" s="3">
        <f t="shared" si="235"/>
        <v>0</v>
      </c>
      <c r="FR320" s="3">
        <f t="shared" si="229"/>
        <v>0</v>
      </c>
      <c r="FS320" s="3">
        <f t="shared" si="229"/>
        <v>0</v>
      </c>
      <c r="FT320" s="3">
        <f t="shared" si="229"/>
        <v>0</v>
      </c>
      <c r="FU320" s="3">
        <f t="shared" si="230"/>
        <v>0</v>
      </c>
      <c r="FV320" s="3">
        <f t="shared" si="230"/>
        <v>0</v>
      </c>
      <c r="FW320" s="3">
        <f t="shared" si="230"/>
        <v>0</v>
      </c>
      <c r="FX320" s="3">
        <f t="shared" si="231"/>
        <v>0</v>
      </c>
      <c r="FY320" s="3">
        <f t="shared" si="232"/>
        <v>0</v>
      </c>
      <c r="FZ320" s="3">
        <f t="shared" si="233"/>
        <v>0</v>
      </c>
      <c r="GA320" s="3">
        <f t="shared" si="234"/>
        <v>0</v>
      </c>
      <c r="GB320" s="41" t="s">
        <v>0</v>
      </c>
      <c r="GC320" s="41">
        <f t="shared" si="206"/>
        <v>0.453592</v>
      </c>
      <c r="GD320" s="41">
        <f t="shared" si="207"/>
        <v>0.5</v>
      </c>
      <c r="GE320" s="41">
        <f t="shared" si="238"/>
        <v>0.226796</v>
      </c>
      <c r="GI320" s="41" t="s">
        <v>0</v>
      </c>
    </row>
    <row r="321" spans="1:191" x14ac:dyDescent="0.55000000000000004">
      <c r="A321" s="41" t="s">
        <v>1418</v>
      </c>
      <c r="B321" s="41" t="s">
        <v>504</v>
      </c>
      <c r="C321" s="25" t="s">
        <v>89</v>
      </c>
      <c r="D321" s="25" t="s">
        <v>62</v>
      </c>
      <c r="E321" s="41" t="s">
        <v>1790</v>
      </c>
      <c r="F321" s="41">
        <v>0</v>
      </c>
      <c r="G321" s="25" t="s">
        <v>67</v>
      </c>
      <c r="H321" s="41">
        <v>0</v>
      </c>
      <c r="I321" s="41">
        <v>0</v>
      </c>
      <c r="J321" s="41">
        <v>4.1277600000000006E-4</v>
      </c>
      <c r="K321" s="41">
        <v>0</v>
      </c>
      <c r="L321" s="41">
        <v>0</v>
      </c>
      <c r="M321" s="7" t="s">
        <v>2191</v>
      </c>
      <c r="N321" s="41" t="s">
        <v>79</v>
      </c>
      <c r="O321" s="41" t="s">
        <v>89</v>
      </c>
      <c r="P321" s="41" t="s">
        <v>1886</v>
      </c>
      <c r="S321" s="41">
        <v>0</v>
      </c>
      <c r="AO321" s="7">
        <v>0</v>
      </c>
      <c r="AP321" s="7"/>
      <c r="AQ321" s="7"/>
      <c r="AR321" s="7"/>
      <c r="AS321" s="7"/>
      <c r="AT321" s="7"/>
      <c r="AU321" s="7"/>
      <c r="AV321" s="7"/>
      <c r="AW321" s="7"/>
      <c r="AX321" s="7"/>
      <c r="AY321" s="7"/>
      <c r="AZ321" s="7"/>
      <c r="BA321" s="7"/>
      <c r="BB321" s="7"/>
      <c r="BC321" s="7"/>
      <c r="BD321" s="7"/>
      <c r="BE321" s="7"/>
      <c r="BF321" s="7"/>
      <c r="BG321" s="7"/>
      <c r="BK321" s="4">
        <f>0.91*0.9072</f>
        <v>0.82555200000000006</v>
      </c>
      <c r="BL321" s="7">
        <v>0.27300000000000002</v>
      </c>
      <c r="BM321" s="7"/>
      <c r="BN321" s="7">
        <v>154</v>
      </c>
      <c r="BO321" s="80">
        <f>0.079/1.179</f>
        <v>6.7005937234944871E-2</v>
      </c>
      <c r="BP321" s="7"/>
      <c r="BQ321" s="7"/>
      <c r="BR321" s="7"/>
      <c r="BS321" s="7"/>
      <c r="BT321" s="80">
        <v>0.05</v>
      </c>
      <c r="BU321" s="7">
        <v>7.2999999999999995E-2</v>
      </c>
      <c r="BV321" s="7"/>
      <c r="BW321" s="7"/>
      <c r="BX321" s="7"/>
      <c r="BY321" s="7"/>
      <c r="BZ321" s="7"/>
      <c r="CA321" s="7"/>
      <c r="CB321" s="7"/>
      <c r="CC321" s="7"/>
      <c r="CD321" s="7"/>
      <c r="CG321" s="41">
        <v>0</v>
      </c>
      <c r="DC321" s="41">
        <v>0</v>
      </c>
      <c r="DY321" s="7" t="s">
        <v>1988</v>
      </c>
      <c r="DZ321" s="7">
        <f t="shared" si="201"/>
        <v>0.05</v>
      </c>
      <c r="EA321" s="41" t="s">
        <v>533</v>
      </c>
      <c r="EB321" s="41" t="s">
        <v>0</v>
      </c>
      <c r="EC321" s="41">
        <f t="shared" si="239"/>
        <v>0</v>
      </c>
      <c r="ED321" s="41">
        <f t="shared" si="240"/>
        <v>0</v>
      </c>
      <c r="EE321" s="41">
        <f t="shared" si="241"/>
        <v>4.1277600000000006E-4</v>
      </c>
      <c r="EF321" s="41">
        <f t="shared" si="242"/>
        <v>0</v>
      </c>
      <c r="EG321" s="41">
        <f t="shared" si="243"/>
        <v>0</v>
      </c>
      <c r="EI321" s="5">
        <f t="shared" si="208"/>
        <v>191.2735702508397</v>
      </c>
      <c r="EJ321" s="3">
        <f t="shared" si="202"/>
        <v>157.90627846772122</v>
      </c>
      <c r="EK321" s="3">
        <f t="shared" si="209"/>
        <v>2.2537569600000005</v>
      </c>
      <c r="EL321" s="3">
        <f t="shared" si="210"/>
        <v>0</v>
      </c>
      <c r="EM321" s="3">
        <f t="shared" si="211"/>
        <v>127.13500800000001</v>
      </c>
      <c r="EN321" s="3">
        <f t="shared" si="212"/>
        <v>0.5531688549618321</v>
      </c>
      <c r="EO321" s="3">
        <f t="shared" si="213"/>
        <v>0</v>
      </c>
      <c r="EP321" s="3">
        <f t="shared" si="214"/>
        <v>0</v>
      </c>
      <c r="EQ321" s="3">
        <f t="shared" si="215"/>
        <v>0</v>
      </c>
      <c r="ER321" s="3">
        <f t="shared" si="216"/>
        <v>0</v>
      </c>
      <c r="ES321" s="3">
        <f t="shared" si="217"/>
        <v>0.41277600000000009</v>
      </c>
      <c r="ET321" s="3">
        <f t="shared" si="218"/>
        <v>0.60265296000000002</v>
      </c>
      <c r="EU321" s="3">
        <f t="shared" si="219"/>
        <v>0</v>
      </c>
      <c r="EV321" s="3">
        <f t="shared" si="220"/>
        <v>0</v>
      </c>
      <c r="EW321" s="3">
        <f t="shared" si="221"/>
        <v>0</v>
      </c>
      <c r="EX321" s="3">
        <f t="shared" si="222"/>
        <v>0</v>
      </c>
      <c r="EY321" s="3">
        <f t="shared" si="223"/>
        <v>0</v>
      </c>
      <c r="EZ321" s="3">
        <f t="shared" si="224"/>
        <v>0</v>
      </c>
      <c r="FA321" s="3">
        <f t="shared" si="225"/>
        <v>0</v>
      </c>
      <c r="FB321" s="3">
        <f t="shared" si="226"/>
        <v>0</v>
      </c>
      <c r="FC321" s="3">
        <f t="shared" si="203"/>
        <v>0</v>
      </c>
      <c r="FD321" s="41">
        <f t="shared" si="227"/>
        <v>0</v>
      </c>
      <c r="FG321" s="3">
        <f t="shared" si="204"/>
        <v>0</v>
      </c>
      <c r="FH321" s="3">
        <f t="shared" si="205"/>
        <v>0</v>
      </c>
      <c r="FI321" s="3">
        <f t="shared" si="228"/>
        <v>0</v>
      </c>
      <c r="FJ321" s="3">
        <f t="shared" si="228"/>
        <v>0</v>
      </c>
      <c r="FK321" s="3">
        <f t="shared" si="236"/>
        <v>0</v>
      </c>
      <c r="FL321" s="3">
        <f t="shared" si="236"/>
        <v>0</v>
      </c>
      <c r="FM321" s="3">
        <f t="shared" si="236"/>
        <v>0</v>
      </c>
      <c r="FN321" s="3">
        <f t="shared" si="235"/>
        <v>0</v>
      </c>
      <c r="FO321" s="3">
        <f t="shared" si="235"/>
        <v>0</v>
      </c>
      <c r="FP321" s="3">
        <f t="shared" si="235"/>
        <v>0</v>
      </c>
      <c r="FQ321" s="3">
        <f t="shared" si="235"/>
        <v>0</v>
      </c>
      <c r="FR321" s="3">
        <f t="shared" si="229"/>
        <v>0</v>
      </c>
      <c r="FS321" s="3">
        <f t="shared" si="229"/>
        <v>0</v>
      </c>
      <c r="FT321" s="3">
        <f t="shared" si="229"/>
        <v>0</v>
      </c>
      <c r="FU321" s="3">
        <f t="shared" si="230"/>
        <v>0</v>
      </c>
      <c r="FV321" s="3">
        <f t="shared" si="230"/>
        <v>0</v>
      </c>
      <c r="FW321" s="3">
        <f t="shared" si="230"/>
        <v>0</v>
      </c>
      <c r="FX321" s="3">
        <f t="shared" si="231"/>
        <v>0</v>
      </c>
      <c r="FY321" s="3">
        <f t="shared" si="232"/>
        <v>0</v>
      </c>
      <c r="FZ321" s="3">
        <f t="shared" si="233"/>
        <v>0</v>
      </c>
      <c r="GA321" s="3">
        <f t="shared" si="234"/>
        <v>0</v>
      </c>
      <c r="GB321" s="41" t="s">
        <v>0</v>
      </c>
      <c r="GC321" s="41">
        <f t="shared" si="206"/>
        <v>0.82555200000000006</v>
      </c>
      <c r="GD321" s="41">
        <f t="shared" si="207"/>
        <v>0.05</v>
      </c>
      <c r="GE321" s="41">
        <f t="shared" si="238"/>
        <v>4.1277600000000005E-2</v>
      </c>
      <c r="GI321" s="41" t="s">
        <v>0</v>
      </c>
    </row>
    <row r="322" spans="1:191" x14ac:dyDescent="0.55000000000000004">
      <c r="A322" s="41" t="s">
        <v>1419</v>
      </c>
      <c r="B322" s="41" t="s">
        <v>648</v>
      </c>
      <c r="C322" s="7" t="s">
        <v>69</v>
      </c>
      <c r="D322" s="25" t="s">
        <v>62</v>
      </c>
      <c r="E322" s="41" t="s">
        <v>1790</v>
      </c>
      <c r="F322" s="41">
        <v>0</v>
      </c>
      <c r="G322" s="25" t="s">
        <v>67</v>
      </c>
      <c r="H322" s="41">
        <v>0</v>
      </c>
      <c r="I322" s="41">
        <v>3.3981600000000001E-2</v>
      </c>
      <c r="J322" s="41">
        <v>6.3551999999999997E-2</v>
      </c>
      <c r="K322" s="41">
        <v>0</v>
      </c>
      <c r="L322" s="41">
        <v>0</v>
      </c>
      <c r="M322" s="41" t="s">
        <v>649</v>
      </c>
      <c r="N322" s="41" t="s">
        <v>650</v>
      </c>
      <c r="O322" s="41" t="s">
        <v>1878</v>
      </c>
      <c r="P322" s="41" t="s">
        <v>1919</v>
      </c>
      <c r="S322" s="41">
        <v>0</v>
      </c>
      <c r="AO322" s="7">
        <v>14.159000000000001</v>
      </c>
      <c r="AP322" s="82">
        <v>0.2</v>
      </c>
      <c r="AQ322" s="7">
        <v>0.03</v>
      </c>
      <c r="AR322" s="7"/>
      <c r="AS322" s="7"/>
      <c r="AT322" s="7"/>
      <c r="AU322" s="7"/>
      <c r="AV322" s="7"/>
      <c r="AW322" s="7"/>
      <c r="AX322" s="7">
        <v>0.24</v>
      </c>
      <c r="AY322" s="7">
        <v>0.02</v>
      </c>
      <c r="AZ322" s="7">
        <v>0.11</v>
      </c>
      <c r="BA322" s="7">
        <v>0.28999999999999998</v>
      </c>
      <c r="BB322" s="7">
        <v>0.01</v>
      </c>
      <c r="BC322" s="7"/>
      <c r="BD322" s="7"/>
      <c r="BE322" s="7"/>
      <c r="BF322" s="7"/>
      <c r="BG322" s="7"/>
      <c r="BK322" s="41">
        <v>26.48</v>
      </c>
      <c r="BL322" s="7">
        <v>0.18</v>
      </c>
      <c r="BM322" s="7">
        <v>0.03</v>
      </c>
      <c r="BN322" s="7"/>
      <c r="BO322" s="7"/>
      <c r="BP322" s="7"/>
      <c r="BQ322" s="7"/>
      <c r="BR322" s="7"/>
      <c r="BS322" s="7"/>
      <c r="BT322" s="7">
        <v>0.24</v>
      </c>
      <c r="BU322" s="7">
        <v>0.01</v>
      </c>
      <c r="BV322" s="7">
        <v>0.09</v>
      </c>
      <c r="BW322" s="7">
        <v>0.31</v>
      </c>
      <c r="BX322" s="7">
        <v>0.01</v>
      </c>
      <c r="BY322" s="7"/>
      <c r="BZ322" s="7"/>
      <c r="CA322" s="7"/>
      <c r="CB322" s="7"/>
      <c r="CC322" s="7"/>
      <c r="CD322" s="7"/>
      <c r="CG322" s="41">
        <v>0</v>
      </c>
      <c r="DC322" s="41">
        <v>0</v>
      </c>
      <c r="DY322" s="7" t="s">
        <v>1880</v>
      </c>
      <c r="DZ322" s="7">
        <f t="shared" si="201"/>
        <v>0.24</v>
      </c>
      <c r="EA322" s="41" t="s">
        <v>651</v>
      </c>
      <c r="EB322" s="41" t="s">
        <v>0</v>
      </c>
      <c r="EC322" s="41">
        <f t="shared" si="239"/>
        <v>0</v>
      </c>
      <c r="ED322" s="41">
        <f t="shared" si="240"/>
        <v>3.3981600000000001E-2</v>
      </c>
      <c r="EE322" s="41">
        <f t="shared" si="241"/>
        <v>6.3551999999999997E-2</v>
      </c>
      <c r="EF322" s="41">
        <f t="shared" si="242"/>
        <v>0</v>
      </c>
      <c r="EG322" s="41">
        <f t="shared" si="243"/>
        <v>0</v>
      </c>
      <c r="EI322" s="5">
        <f t="shared" si="208"/>
        <v>68.259891560089557</v>
      </c>
      <c r="EJ322" s="3">
        <f t="shared" si="202"/>
        <v>2774.0137331104797</v>
      </c>
      <c r="EK322" s="3">
        <f t="shared" si="209"/>
        <v>75.982000000000014</v>
      </c>
      <c r="EL322" s="3">
        <f t="shared" si="210"/>
        <v>1.2191700000000001</v>
      </c>
      <c r="EM322" s="3">
        <f t="shared" si="211"/>
        <v>0</v>
      </c>
      <c r="EN322" s="3">
        <f t="shared" si="212"/>
        <v>0</v>
      </c>
      <c r="EO322" s="3">
        <f t="shared" si="213"/>
        <v>0</v>
      </c>
      <c r="EP322" s="3">
        <f t="shared" si="214"/>
        <v>0</v>
      </c>
      <c r="EQ322" s="3">
        <f t="shared" si="215"/>
        <v>0</v>
      </c>
      <c r="ER322" s="3">
        <f t="shared" si="216"/>
        <v>0</v>
      </c>
      <c r="ES322" s="3">
        <f t="shared" si="217"/>
        <v>97.533600000000007</v>
      </c>
      <c r="ET322" s="3">
        <f t="shared" si="218"/>
        <v>5.4798000000000009</v>
      </c>
      <c r="EU322" s="3">
        <f t="shared" si="219"/>
        <v>3.94069</v>
      </c>
      <c r="EV322" s="3">
        <f t="shared" si="220"/>
        <v>12.314910000000001</v>
      </c>
      <c r="EW322" s="3">
        <f t="shared" si="221"/>
        <v>0.40639000000000003</v>
      </c>
      <c r="EX322" s="3">
        <f t="shared" si="222"/>
        <v>0</v>
      </c>
      <c r="EY322" s="3">
        <f t="shared" si="223"/>
        <v>0</v>
      </c>
      <c r="EZ322" s="3">
        <f t="shared" si="224"/>
        <v>0</v>
      </c>
      <c r="FA322" s="3">
        <f t="shared" si="225"/>
        <v>0</v>
      </c>
      <c r="FB322" s="3">
        <f t="shared" si="226"/>
        <v>0</v>
      </c>
      <c r="FC322" s="3">
        <f t="shared" si="203"/>
        <v>0</v>
      </c>
      <c r="FD322" s="41">
        <f t="shared" si="227"/>
        <v>0</v>
      </c>
      <c r="FG322" s="3">
        <f t="shared" si="204"/>
        <v>0</v>
      </c>
      <c r="FH322" s="3">
        <f t="shared" si="205"/>
        <v>0</v>
      </c>
      <c r="FI322" s="3">
        <f t="shared" si="228"/>
        <v>0</v>
      </c>
      <c r="FJ322" s="3">
        <f t="shared" si="228"/>
        <v>0</v>
      </c>
      <c r="FK322" s="3">
        <f t="shared" si="236"/>
        <v>0</v>
      </c>
      <c r="FL322" s="3">
        <f t="shared" si="236"/>
        <v>0</v>
      </c>
      <c r="FM322" s="3">
        <f t="shared" si="236"/>
        <v>0</v>
      </c>
      <c r="FN322" s="3">
        <f t="shared" si="235"/>
        <v>0</v>
      </c>
      <c r="FO322" s="3">
        <f t="shared" si="235"/>
        <v>0</v>
      </c>
      <c r="FP322" s="3">
        <f t="shared" si="235"/>
        <v>0</v>
      </c>
      <c r="FQ322" s="3">
        <f t="shared" si="235"/>
        <v>0</v>
      </c>
      <c r="FR322" s="3">
        <f t="shared" si="229"/>
        <v>0</v>
      </c>
      <c r="FS322" s="3">
        <f t="shared" si="229"/>
        <v>0</v>
      </c>
      <c r="FT322" s="3">
        <f t="shared" si="229"/>
        <v>0</v>
      </c>
      <c r="FU322" s="3">
        <f t="shared" si="230"/>
        <v>0</v>
      </c>
      <c r="FV322" s="3">
        <f t="shared" si="230"/>
        <v>0</v>
      </c>
      <c r="FW322" s="3">
        <f t="shared" si="230"/>
        <v>0</v>
      </c>
      <c r="FX322" s="3">
        <f t="shared" si="231"/>
        <v>0</v>
      </c>
      <c r="FY322" s="3">
        <f t="shared" si="232"/>
        <v>0</v>
      </c>
      <c r="FZ322" s="3">
        <f t="shared" si="233"/>
        <v>0</v>
      </c>
      <c r="GA322" s="3">
        <f t="shared" si="234"/>
        <v>0</v>
      </c>
      <c r="GB322" s="41" t="s">
        <v>0</v>
      </c>
      <c r="GC322" s="41">
        <f t="shared" si="206"/>
        <v>40.639000000000003</v>
      </c>
      <c r="GD322" s="4">
        <f t="shared" si="207"/>
        <v>0.24</v>
      </c>
      <c r="GE322" s="41">
        <f t="shared" si="238"/>
        <v>9.7533600000000007</v>
      </c>
      <c r="GI322" s="41" t="s">
        <v>0</v>
      </c>
    </row>
    <row r="323" spans="1:191" x14ac:dyDescent="0.55000000000000004">
      <c r="A323" s="41" t="s">
        <v>1420</v>
      </c>
      <c r="B323" s="41" t="s">
        <v>648</v>
      </c>
      <c r="C323" s="41" t="s">
        <v>69</v>
      </c>
      <c r="D323" s="25" t="s">
        <v>66</v>
      </c>
      <c r="E323" s="41" t="s">
        <v>1791</v>
      </c>
      <c r="F323" s="41">
        <v>0</v>
      </c>
      <c r="G323" s="25" t="s">
        <v>1749</v>
      </c>
      <c r="H323" s="41">
        <v>0</v>
      </c>
      <c r="I323" s="41">
        <v>0</v>
      </c>
      <c r="J323" s="41">
        <v>4.2778</v>
      </c>
      <c r="K323" s="41">
        <v>0</v>
      </c>
      <c r="L323" s="41">
        <v>0</v>
      </c>
      <c r="M323" s="41" t="s">
        <v>1989</v>
      </c>
      <c r="N323" s="41" t="s">
        <v>1990</v>
      </c>
      <c r="O323" s="41" t="s">
        <v>1791</v>
      </c>
      <c r="P323" s="41" t="s">
        <v>1950</v>
      </c>
      <c r="Q323" s="41" t="s">
        <v>1950</v>
      </c>
      <c r="S323" s="41">
        <v>0</v>
      </c>
      <c r="AO323" s="7">
        <v>0</v>
      </c>
      <c r="AP323" s="7"/>
      <c r="AQ323" s="7"/>
      <c r="AR323" s="7"/>
      <c r="AS323" s="7"/>
      <c r="AT323" s="7"/>
      <c r="AU323" s="7"/>
      <c r="AV323" s="7"/>
      <c r="AW323" s="7"/>
      <c r="AX323" s="7"/>
      <c r="AY323" s="7"/>
      <c r="AZ323" s="7"/>
      <c r="BA323" s="7"/>
      <c r="BB323" s="7"/>
      <c r="BC323" s="7"/>
      <c r="BD323" s="7"/>
      <c r="BE323" s="7"/>
      <c r="BF323" s="7"/>
      <c r="BG323" s="7"/>
      <c r="BK323" s="41">
        <v>293</v>
      </c>
      <c r="BL323" s="7"/>
      <c r="BM323" s="7"/>
      <c r="BN323" s="7"/>
      <c r="BO323" s="7"/>
      <c r="BP323" s="7"/>
      <c r="BQ323" s="7"/>
      <c r="BR323" s="7"/>
      <c r="BS323" s="7"/>
      <c r="BT323" s="7">
        <v>1.46</v>
      </c>
      <c r="BU323" s="7">
        <v>0.11</v>
      </c>
      <c r="BV323" s="7"/>
      <c r="BW323" s="7"/>
      <c r="BX323" s="7"/>
      <c r="BY323" s="7"/>
      <c r="BZ323" s="7"/>
      <c r="CA323" s="7"/>
      <c r="CB323" s="7"/>
      <c r="CC323" s="7"/>
      <c r="CD323" s="7"/>
      <c r="CG323" s="41">
        <v>0</v>
      </c>
      <c r="DC323" s="41">
        <v>0</v>
      </c>
      <c r="DY323" s="7" t="s">
        <v>1891</v>
      </c>
      <c r="DZ323" s="7">
        <f t="shared" si="201"/>
        <v>1.46</v>
      </c>
      <c r="EA323" s="41" t="s">
        <v>355</v>
      </c>
      <c r="EB323" s="41" t="s">
        <v>0</v>
      </c>
      <c r="EC323" s="41">
        <f t="shared" si="239"/>
        <v>0</v>
      </c>
      <c r="ED323" s="41">
        <f t="shared" si="240"/>
        <v>0</v>
      </c>
      <c r="EE323" s="41">
        <f t="shared" si="241"/>
        <v>4.2778</v>
      </c>
      <c r="EF323" s="41">
        <f t="shared" si="242"/>
        <v>0</v>
      </c>
      <c r="EG323" s="41">
        <f t="shared" si="243"/>
        <v>0</v>
      </c>
      <c r="EI323" s="5">
        <f t="shared" si="208"/>
        <v>271.34587640000001</v>
      </c>
      <c r="EJ323" s="3">
        <f t="shared" si="202"/>
        <v>79504.341785199998</v>
      </c>
      <c r="EK323" s="3">
        <f t="shared" si="209"/>
        <v>0</v>
      </c>
      <c r="EL323" s="3">
        <f t="shared" si="210"/>
        <v>0</v>
      </c>
      <c r="EM323" s="3">
        <f t="shared" si="211"/>
        <v>0</v>
      </c>
      <c r="EN323" s="3">
        <f t="shared" si="212"/>
        <v>0</v>
      </c>
      <c r="EO323" s="3">
        <f t="shared" si="213"/>
        <v>0</v>
      </c>
      <c r="EP323" s="3">
        <f t="shared" si="214"/>
        <v>0</v>
      </c>
      <c r="EQ323" s="3">
        <f t="shared" si="215"/>
        <v>0</v>
      </c>
      <c r="ER323" s="3">
        <f t="shared" si="216"/>
        <v>0</v>
      </c>
      <c r="ES323" s="3">
        <f t="shared" si="217"/>
        <v>4277.8</v>
      </c>
      <c r="ET323" s="3">
        <f t="shared" si="218"/>
        <v>322.29999999999995</v>
      </c>
      <c r="EU323" s="3">
        <f t="shared" si="219"/>
        <v>0</v>
      </c>
      <c r="EV323" s="3">
        <f t="shared" si="220"/>
        <v>0</v>
      </c>
      <c r="EW323" s="3">
        <f t="shared" si="221"/>
        <v>0</v>
      </c>
      <c r="EX323" s="3">
        <f t="shared" si="222"/>
        <v>0</v>
      </c>
      <c r="EY323" s="3">
        <f t="shared" si="223"/>
        <v>0</v>
      </c>
      <c r="EZ323" s="3">
        <f t="shared" si="224"/>
        <v>0</v>
      </c>
      <c r="FA323" s="3">
        <f t="shared" si="225"/>
        <v>0</v>
      </c>
      <c r="FB323" s="3">
        <f t="shared" si="226"/>
        <v>0</v>
      </c>
      <c r="FC323" s="3">
        <f t="shared" si="203"/>
        <v>0</v>
      </c>
      <c r="FD323" s="41">
        <f t="shared" si="227"/>
        <v>0</v>
      </c>
      <c r="FG323" s="3">
        <f t="shared" si="204"/>
        <v>0</v>
      </c>
      <c r="FH323" s="3">
        <f t="shared" si="205"/>
        <v>0</v>
      </c>
      <c r="FI323" s="3">
        <f t="shared" si="228"/>
        <v>0</v>
      </c>
      <c r="FJ323" s="3">
        <f t="shared" si="228"/>
        <v>0</v>
      </c>
      <c r="FK323" s="3">
        <f t="shared" si="236"/>
        <v>0</v>
      </c>
      <c r="FL323" s="3">
        <f t="shared" si="236"/>
        <v>0</v>
      </c>
      <c r="FM323" s="3">
        <f t="shared" si="236"/>
        <v>0</v>
      </c>
      <c r="FN323" s="3">
        <f t="shared" si="235"/>
        <v>0</v>
      </c>
      <c r="FO323" s="3">
        <f t="shared" si="235"/>
        <v>0</v>
      </c>
      <c r="FP323" s="3">
        <f t="shared" si="235"/>
        <v>0</v>
      </c>
      <c r="FQ323" s="3">
        <f t="shared" si="235"/>
        <v>0</v>
      </c>
      <c r="FR323" s="3">
        <f t="shared" si="229"/>
        <v>0</v>
      </c>
      <c r="FS323" s="3">
        <f t="shared" si="229"/>
        <v>0</v>
      </c>
      <c r="FT323" s="3">
        <f t="shared" si="229"/>
        <v>0</v>
      </c>
      <c r="FU323" s="3">
        <f t="shared" si="230"/>
        <v>0</v>
      </c>
      <c r="FV323" s="3">
        <f t="shared" si="230"/>
        <v>0</v>
      </c>
      <c r="FW323" s="3">
        <f t="shared" si="230"/>
        <v>0</v>
      </c>
      <c r="FX323" s="3">
        <f t="shared" si="231"/>
        <v>0</v>
      </c>
      <c r="FY323" s="3">
        <f t="shared" si="232"/>
        <v>0</v>
      </c>
      <c r="FZ323" s="3">
        <f t="shared" si="233"/>
        <v>0</v>
      </c>
      <c r="GA323" s="3">
        <f t="shared" si="234"/>
        <v>0</v>
      </c>
      <c r="GB323" s="41" t="s">
        <v>0</v>
      </c>
      <c r="GC323" s="41">
        <f t="shared" si="206"/>
        <v>293</v>
      </c>
      <c r="GD323" s="4">
        <f t="shared" si="207"/>
        <v>1.46</v>
      </c>
      <c r="GE323" s="41">
        <f t="shared" si="238"/>
        <v>427.78</v>
      </c>
      <c r="GI323" s="41" t="s">
        <v>0</v>
      </c>
    </row>
    <row r="324" spans="1:191" x14ac:dyDescent="0.55000000000000004">
      <c r="A324" s="41" t="s">
        <v>1421</v>
      </c>
      <c r="B324" s="41" t="s">
        <v>652</v>
      </c>
      <c r="C324" s="41" t="s">
        <v>61</v>
      </c>
      <c r="D324" s="25" t="s">
        <v>62</v>
      </c>
      <c r="E324" s="41" t="s">
        <v>1790</v>
      </c>
      <c r="F324" s="41">
        <v>0</v>
      </c>
      <c r="G324" s="25" t="s">
        <v>67</v>
      </c>
      <c r="H324" s="41">
        <v>0</v>
      </c>
      <c r="I324" s="41">
        <v>11.959955000000001</v>
      </c>
      <c r="J324" s="41">
        <v>3.747633</v>
      </c>
      <c r="K324" s="41">
        <v>2.5957109000000003</v>
      </c>
      <c r="L324" s="41">
        <v>3.5524907999999997</v>
      </c>
      <c r="M324" s="41" t="s">
        <v>1991</v>
      </c>
      <c r="N324" s="41" t="s">
        <v>149</v>
      </c>
      <c r="O324" s="41" t="s">
        <v>1878</v>
      </c>
      <c r="P324" s="41" t="s">
        <v>1968</v>
      </c>
      <c r="Q324" s="41" t="s">
        <v>1992</v>
      </c>
      <c r="S324" s="41">
        <v>0</v>
      </c>
      <c r="AO324" s="83">
        <v>1708.5650000000001</v>
      </c>
      <c r="AP324" s="7">
        <v>1.31</v>
      </c>
      <c r="AQ324" s="7">
        <v>0.21</v>
      </c>
      <c r="AR324" s="7"/>
      <c r="AS324" s="7"/>
      <c r="AT324" s="7"/>
      <c r="AU324" s="7"/>
      <c r="AV324" s="7"/>
      <c r="AW324" s="7"/>
      <c r="AX324" s="82">
        <v>0.7</v>
      </c>
      <c r="AY324" s="80">
        <f>(0.036*1172.095+0.027*956.848+0*403.687+0*123.731)/(1172.095+956.848+403.687+123.731)</f>
        <v>2.5610342871319074E-2</v>
      </c>
      <c r="AZ324" s="82">
        <v>1</v>
      </c>
      <c r="BA324" s="7">
        <v>3.56</v>
      </c>
      <c r="BB324" s="7"/>
      <c r="BC324" s="7"/>
      <c r="BD324" s="7"/>
      <c r="BE324" s="7"/>
      <c r="BF324" s="7"/>
      <c r="BG324" s="7"/>
      <c r="BK324" s="41">
        <v>440.89800000000002</v>
      </c>
      <c r="BL324" s="7">
        <v>1.74</v>
      </c>
      <c r="BM324" s="7">
        <v>0.25</v>
      </c>
      <c r="BN324" s="7"/>
      <c r="BO324" s="7"/>
      <c r="BP324" s="7"/>
      <c r="BQ324" s="7"/>
      <c r="BR324" s="7"/>
      <c r="BS324" s="7"/>
      <c r="BT324" s="7">
        <v>0.85</v>
      </c>
      <c r="BU324" s="80">
        <f>(0.036*1172.095+0.027*956.848+0*403.687+0*123.731)/(1172.095+956.848+403.687+123.731)</f>
        <v>2.5610342871319074E-2</v>
      </c>
      <c r="BV324" s="7">
        <v>1.0900000000000001</v>
      </c>
      <c r="BW324" s="7">
        <v>4.22</v>
      </c>
      <c r="BX324" s="7"/>
      <c r="BY324" s="7"/>
      <c r="BZ324" s="7"/>
      <c r="CA324" s="7"/>
      <c r="CB324" s="7"/>
      <c r="CC324" s="7"/>
      <c r="CD324" s="7"/>
      <c r="CG324" s="41">
        <v>328.57100000000003</v>
      </c>
      <c r="CH324" s="41">
        <v>1.55</v>
      </c>
      <c r="CI324" s="41">
        <v>0.23</v>
      </c>
      <c r="CP324" s="41">
        <v>0.79</v>
      </c>
      <c r="CQ324" s="1">
        <f>(0.036*1172.095+0.027*956.848+0*403.687+0*123.731)/(1172.095+956.848+403.687+123.731)</f>
        <v>2.5610342871319074E-2</v>
      </c>
      <c r="CR324" s="41">
        <v>1.04</v>
      </c>
      <c r="CS324" s="41">
        <v>3.83</v>
      </c>
      <c r="DC324" s="41">
        <v>311.62200000000001</v>
      </c>
      <c r="DD324" s="41">
        <v>2.11</v>
      </c>
      <c r="DE324" s="41">
        <v>0.27</v>
      </c>
      <c r="DL324" s="41">
        <v>1.1399999999999999</v>
      </c>
      <c r="DM324" s="1">
        <f>(0.036*1172.095+0.027*956.848+0*403.687+0*123.731)/(1172.095+956.848+403.687+123.731)</f>
        <v>2.5610342871319074E-2</v>
      </c>
      <c r="DN324" s="41">
        <v>1.1299999999999999</v>
      </c>
      <c r="DO324" s="41">
        <v>4.6399999999999997</v>
      </c>
      <c r="DY324" s="7" t="s">
        <v>1880</v>
      </c>
      <c r="DZ324" s="7">
        <f t="shared" si="201"/>
        <v>0.73076801042865125</v>
      </c>
      <c r="EA324" s="41" t="s">
        <v>64</v>
      </c>
      <c r="EB324" s="41" t="s">
        <v>0</v>
      </c>
      <c r="EC324" s="41">
        <f t="shared" si="239"/>
        <v>0</v>
      </c>
      <c r="ED324" s="41">
        <f t="shared" si="240"/>
        <v>11.959955000000001</v>
      </c>
      <c r="EE324" s="41">
        <f t="shared" si="241"/>
        <v>3.747633</v>
      </c>
      <c r="EF324" s="41">
        <f t="shared" si="242"/>
        <v>2.5957109000000003</v>
      </c>
      <c r="EG324" s="41">
        <f t="shared" si="243"/>
        <v>3.5524907999999997</v>
      </c>
      <c r="EI324" s="5">
        <f t="shared" si="208"/>
        <v>366.65342181423529</v>
      </c>
      <c r="EJ324" s="3">
        <f t="shared" si="202"/>
        <v>788107.96401309175</v>
      </c>
      <c r="EK324" s="3">
        <f t="shared" si="209"/>
        <v>30053.826699999998</v>
      </c>
      <c r="EL324" s="3">
        <f t="shared" si="210"/>
        <v>469.02314999999999</v>
      </c>
      <c r="EM324" s="3">
        <f t="shared" si="211"/>
        <v>0</v>
      </c>
      <c r="EN324" s="3">
        <f t="shared" si="212"/>
        <v>0</v>
      </c>
      <c r="EO324" s="3">
        <f t="shared" si="213"/>
        <v>0</v>
      </c>
      <c r="EP324" s="3">
        <f t="shared" si="214"/>
        <v>0</v>
      </c>
      <c r="EQ324" s="3">
        <f t="shared" si="215"/>
        <v>0</v>
      </c>
      <c r="ER324" s="3">
        <f t="shared" si="216"/>
        <v>0</v>
      </c>
      <c r="ES324" s="3">
        <f t="shared" si="217"/>
        <v>15707.588</v>
      </c>
      <c r="ET324" s="3">
        <f t="shared" si="218"/>
        <v>550.48484419214105</v>
      </c>
      <c r="EU324" s="3">
        <f t="shared" si="219"/>
        <v>2189.1438200000002</v>
      </c>
      <c r="EV324" s="3">
        <f t="shared" si="220"/>
        <v>7943.0809599999993</v>
      </c>
      <c r="EW324" s="3">
        <f t="shared" si="221"/>
        <v>0</v>
      </c>
      <c r="EX324" s="3">
        <f t="shared" si="222"/>
        <v>0</v>
      </c>
      <c r="EY324" s="3">
        <f t="shared" si="223"/>
        <v>0</v>
      </c>
      <c r="EZ324" s="3">
        <f t="shared" si="224"/>
        <v>0</v>
      </c>
      <c r="FA324" s="3">
        <f t="shared" si="225"/>
        <v>0</v>
      </c>
      <c r="FB324" s="3">
        <f t="shared" si="226"/>
        <v>0</v>
      </c>
      <c r="FC324" s="3">
        <f t="shared" si="203"/>
        <v>0</v>
      </c>
      <c r="FD324" s="41">
        <f t="shared" si="227"/>
        <v>0</v>
      </c>
      <c r="FF324" s="5">
        <f>FG324/(CG324+DC324)</f>
        <v>445.21614380434988</v>
      </c>
      <c r="FG324" s="3">
        <f t="shared" si="204"/>
        <v>285024.25875053817</v>
      </c>
      <c r="FH324" s="3">
        <f t="shared" si="205"/>
        <v>11668.074700000003</v>
      </c>
      <c r="FI324" s="3">
        <f t="shared" si="228"/>
        <v>159.70927</v>
      </c>
      <c r="FJ324" s="3">
        <f t="shared" si="228"/>
        <v>0</v>
      </c>
      <c r="FK324" s="3">
        <f t="shared" si="236"/>
        <v>0</v>
      </c>
      <c r="FL324" s="3">
        <f t="shared" si="236"/>
        <v>0</v>
      </c>
      <c r="FM324" s="3">
        <f t="shared" si="236"/>
        <v>0</v>
      </c>
      <c r="FN324" s="3">
        <f t="shared" si="235"/>
        <v>0</v>
      </c>
      <c r="FO324" s="3">
        <f t="shared" si="235"/>
        <v>0</v>
      </c>
      <c r="FP324" s="3">
        <f t="shared" si="235"/>
        <v>6148.2016999999996</v>
      </c>
      <c r="FQ324" s="3">
        <f t="shared" si="235"/>
        <v>163.95562233818376</v>
      </c>
      <c r="FR324" s="3">
        <f t="shared" si="229"/>
        <v>693.84670000000006</v>
      </c>
      <c r="FS324" s="3">
        <f t="shared" si="229"/>
        <v>2704.3530099999998</v>
      </c>
      <c r="FT324" s="3">
        <f t="shared" si="229"/>
        <v>0</v>
      </c>
      <c r="FU324" s="3">
        <f t="shared" si="230"/>
        <v>0</v>
      </c>
      <c r="FV324" s="3">
        <f t="shared" si="230"/>
        <v>0</v>
      </c>
      <c r="FW324" s="3">
        <f t="shared" si="230"/>
        <v>0</v>
      </c>
      <c r="FX324" s="3">
        <f t="shared" si="231"/>
        <v>0</v>
      </c>
      <c r="FY324" s="3">
        <f t="shared" si="232"/>
        <v>0</v>
      </c>
      <c r="FZ324" s="3">
        <f t="shared" si="233"/>
        <v>0</v>
      </c>
      <c r="GA324" s="3">
        <f t="shared" si="234"/>
        <v>0</v>
      </c>
      <c r="GB324" s="41" t="s">
        <v>0</v>
      </c>
      <c r="GC324" s="41">
        <f t="shared" si="206"/>
        <v>2149.4630000000002</v>
      </c>
      <c r="GD324" s="41">
        <f t="shared" si="207"/>
        <v>0.73076801042865125</v>
      </c>
      <c r="GE324" s="41">
        <f t="shared" si="238"/>
        <v>1570.7588000000001</v>
      </c>
      <c r="GF324" s="41">
        <f>CG324+DC324</f>
        <v>640.19299999999998</v>
      </c>
      <c r="GG324" s="4">
        <f>(CG324*CP324+DC324*DL324)/GF324</f>
        <v>0.96036690498021682</v>
      </c>
      <c r="GH324" s="41">
        <f>GF324*GG324</f>
        <v>614.82016999999996</v>
      </c>
      <c r="GI324" s="41" t="s">
        <v>0</v>
      </c>
    </row>
    <row r="325" spans="1:191" x14ac:dyDescent="0.55000000000000004">
      <c r="A325" s="41" t="s">
        <v>1422</v>
      </c>
      <c r="B325" s="41" t="s">
        <v>652</v>
      </c>
      <c r="C325" s="41" t="s">
        <v>61</v>
      </c>
      <c r="D325" s="25" t="s">
        <v>62</v>
      </c>
      <c r="E325" s="41" t="s">
        <v>1790</v>
      </c>
      <c r="F325" s="41">
        <v>0</v>
      </c>
      <c r="G325" s="25" t="s">
        <v>67</v>
      </c>
      <c r="H325" s="41">
        <v>0</v>
      </c>
      <c r="I325" s="41">
        <v>2.2582112999999997</v>
      </c>
      <c r="J325" s="41">
        <v>0.9085293000000001</v>
      </c>
      <c r="K325" s="41">
        <v>0.26142919999999997</v>
      </c>
      <c r="L325" s="41">
        <v>0.31831079999999995</v>
      </c>
      <c r="M325" s="41" t="s">
        <v>662</v>
      </c>
      <c r="N325" s="41" t="s">
        <v>149</v>
      </c>
      <c r="O325" s="41" t="s">
        <v>1878</v>
      </c>
      <c r="P325" s="41" t="s">
        <v>1993</v>
      </c>
      <c r="Q325" s="41" t="s">
        <v>1994</v>
      </c>
      <c r="S325" s="41">
        <v>0</v>
      </c>
      <c r="AO325" s="7">
        <v>327.27699999999999</v>
      </c>
      <c r="AP325" s="7">
        <v>0.33</v>
      </c>
      <c r="AQ325" s="7">
        <v>0.02</v>
      </c>
      <c r="AR325" s="7"/>
      <c r="AS325" s="7"/>
      <c r="AT325" s="7"/>
      <c r="AU325" s="7"/>
      <c r="AV325" s="7"/>
      <c r="AW325" s="7"/>
      <c r="AX325" s="7">
        <v>0.69</v>
      </c>
      <c r="AY325" s="80">
        <f>(0.022*19.283+0.018*3.302+0.027*3.637+0.031*16.565+0.022*66.724+0.019*63.079+0.046*5.972+0.023*443.34)/(19.283+3.302+3.637+16.565+66.724+63.079+5.972+443.34)</f>
        <v>2.2886784412978246E-2</v>
      </c>
      <c r="AZ325" s="7">
        <v>0.03</v>
      </c>
      <c r="BA325" s="7">
        <v>0.05</v>
      </c>
      <c r="BB325" s="7"/>
      <c r="BC325" s="7"/>
      <c r="BD325" s="7"/>
      <c r="BE325" s="7"/>
      <c r="BF325" s="7"/>
      <c r="BG325" s="7"/>
      <c r="BK325" s="41">
        <v>144.21100000000001</v>
      </c>
      <c r="BL325" s="7">
        <v>0.31</v>
      </c>
      <c r="BM325" s="7">
        <v>0.01</v>
      </c>
      <c r="BN325" s="7"/>
      <c r="BO325" s="7"/>
      <c r="BP325" s="7"/>
      <c r="BQ325" s="7"/>
      <c r="BR325" s="7"/>
      <c r="BS325" s="7"/>
      <c r="BT325" s="7">
        <v>0.63</v>
      </c>
      <c r="BU325" s="80">
        <f>(0.022*19.283+0.018*3.302+0.027*3.637+0.031*16.565+0.022*66.724+0.019*63.079+0.046*5.972+0.023*443.34)/(19.283+3.302+3.637+16.565+66.724+63.079+5.972+443.34)</f>
        <v>2.2886784412978246E-2</v>
      </c>
      <c r="BV325" s="7">
        <v>0.04</v>
      </c>
      <c r="BW325" s="7">
        <v>0.03</v>
      </c>
      <c r="BX325" s="7"/>
      <c r="BY325" s="7"/>
      <c r="BZ325" s="7"/>
      <c r="CA325" s="7"/>
      <c r="CB325" s="7"/>
      <c r="CC325" s="7"/>
      <c r="CD325" s="7"/>
      <c r="CG325" s="41">
        <v>45.073999999999998</v>
      </c>
      <c r="CH325" s="41">
        <v>0.25</v>
      </c>
      <c r="CI325" s="41">
        <v>0.01</v>
      </c>
      <c r="CP325" s="41">
        <v>0.57999999999999996</v>
      </c>
      <c r="CQ325" s="1">
        <f>(0.022*19.283+0.018*3.302+0.027*3.637+0.031*16.565+0.022*66.724+0.019*63.079+0.046*5.972+0.023*443.34)/(19.283+3.302+3.637+16.565+66.724+63.079+5.972+443.34)</f>
        <v>2.2886784412978246E-2</v>
      </c>
      <c r="CR325" s="41">
        <v>0.03</v>
      </c>
      <c r="CS325" s="41">
        <v>0.02</v>
      </c>
      <c r="DC325" s="41">
        <v>55.844000000000001</v>
      </c>
      <c r="DD325" s="41">
        <v>0.28000000000000003</v>
      </c>
      <c r="DE325" s="41">
        <v>0.01</v>
      </c>
      <c r="DL325" s="41">
        <v>0.56999999999999995</v>
      </c>
      <c r="DM325" s="1">
        <f>(0.022*19.283+0.018*3.302+0.027*3.637+0.031*16.565+0.022*66.724+0.019*63.079+0.046*5.972+0.023*443.34)/(19.283+3.302+3.637+16.565+66.724+63.079+5.972+443.34)</f>
        <v>2.2886784412978246E-2</v>
      </c>
      <c r="DN325" s="41">
        <v>0.03</v>
      </c>
      <c r="DO325" s="41">
        <v>0.02</v>
      </c>
      <c r="DY325" s="7" t="s">
        <v>1880</v>
      </c>
      <c r="DZ325" s="7">
        <f t="shared" si="201"/>
        <v>0.67164818616804667</v>
      </c>
      <c r="EA325" s="41" t="s">
        <v>64</v>
      </c>
      <c r="EB325" s="41" t="s">
        <v>0</v>
      </c>
      <c r="EC325" s="41">
        <f t="shared" si="239"/>
        <v>0</v>
      </c>
      <c r="ED325" s="41">
        <f t="shared" si="240"/>
        <v>2.2582112999999997</v>
      </c>
      <c r="EE325" s="41">
        <f t="shared" si="241"/>
        <v>0.9085293000000001</v>
      </c>
      <c r="EF325" s="41">
        <f t="shared" si="242"/>
        <v>0.26142919999999997</v>
      </c>
      <c r="EG325" s="41">
        <f t="shared" si="243"/>
        <v>0.31831079999999995</v>
      </c>
      <c r="EI325" s="5">
        <f t="shared" si="208"/>
        <v>128.92913985738167</v>
      </c>
      <c r="EJ325" s="3">
        <f t="shared" si="202"/>
        <v>60788.542293077167</v>
      </c>
      <c r="EK325" s="3">
        <f t="shared" si="209"/>
        <v>1527.0682000000002</v>
      </c>
      <c r="EL325" s="3">
        <f t="shared" si="210"/>
        <v>7.9876500000000004</v>
      </c>
      <c r="EM325" s="3">
        <f t="shared" si="211"/>
        <v>0</v>
      </c>
      <c r="EN325" s="3">
        <f t="shared" si="212"/>
        <v>0</v>
      </c>
      <c r="EO325" s="3">
        <f t="shared" si="213"/>
        <v>0</v>
      </c>
      <c r="EP325" s="3">
        <f t="shared" si="214"/>
        <v>0</v>
      </c>
      <c r="EQ325" s="3">
        <f t="shared" si="215"/>
        <v>0</v>
      </c>
      <c r="ER325" s="3">
        <f t="shared" si="216"/>
        <v>0</v>
      </c>
      <c r="ES325" s="3">
        <f t="shared" si="217"/>
        <v>3166.7406000000001</v>
      </c>
      <c r="ET325" s="3">
        <f t="shared" si="218"/>
        <v>107.90844209306286</v>
      </c>
      <c r="EU325" s="3">
        <f t="shared" si="219"/>
        <v>15.586749999999999</v>
      </c>
      <c r="EV325" s="3">
        <f t="shared" si="220"/>
        <v>20.690179999999998</v>
      </c>
      <c r="EW325" s="3">
        <f t="shared" si="221"/>
        <v>0</v>
      </c>
      <c r="EX325" s="3">
        <f t="shared" si="222"/>
        <v>0</v>
      </c>
      <c r="EY325" s="3">
        <f t="shared" si="223"/>
        <v>0</v>
      </c>
      <c r="EZ325" s="3">
        <f t="shared" si="224"/>
        <v>0</v>
      </c>
      <c r="FA325" s="3">
        <f t="shared" si="225"/>
        <v>0</v>
      </c>
      <c r="FB325" s="3">
        <f t="shared" si="226"/>
        <v>0</v>
      </c>
      <c r="FC325" s="3">
        <f t="shared" si="203"/>
        <v>0</v>
      </c>
      <c r="FD325" s="41">
        <f t="shared" si="227"/>
        <v>0</v>
      </c>
      <c r="FF325" s="5">
        <f>FG325/(CG325+DC325)</f>
        <v>111.28010035528689</v>
      </c>
      <c r="FG325" s="3">
        <f t="shared" si="204"/>
        <v>11230.165167654843</v>
      </c>
      <c r="FH325" s="3">
        <f t="shared" si="205"/>
        <v>269.04820000000001</v>
      </c>
      <c r="FI325" s="3">
        <f t="shared" si="228"/>
        <v>1.00918</v>
      </c>
      <c r="FJ325" s="3">
        <f t="shared" si="228"/>
        <v>0</v>
      </c>
      <c r="FK325" s="3">
        <f t="shared" si="236"/>
        <v>0</v>
      </c>
      <c r="FL325" s="3">
        <f t="shared" si="236"/>
        <v>0</v>
      </c>
      <c r="FM325" s="3">
        <f t="shared" si="236"/>
        <v>0</v>
      </c>
      <c r="FN325" s="3">
        <f t="shared" si="235"/>
        <v>0</v>
      </c>
      <c r="FO325" s="3">
        <f t="shared" si="235"/>
        <v>0</v>
      </c>
      <c r="FP325" s="3">
        <f t="shared" si="235"/>
        <v>579.7399999999999</v>
      </c>
      <c r="FQ325" s="3">
        <f t="shared" si="235"/>
        <v>23.096885093889387</v>
      </c>
      <c r="FR325" s="3">
        <f t="shared" si="229"/>
        <v>3.0275400000000001</v>
      </c>
      <c r="FS325" s="3">
        <f t="shared" si="229"/>
        <v>2.0183599999999999</v>
      </c>
      <c r="FT325" s="3">
        <f t="shared" si="229"/>
        <v>0</v>
      </c>
      <c r="FU325" s="3">
        <f t="shared" si="230"/>
        <v>0</v>
      </c>
      <c r="FV325" s="3">
        <f t="shared" si="230"/>
        <v>0</v>
      </c>
      <c r="FW325" s="3">
        <f t="shared" si="230"/>
        <v>0</v>
      </c>
      <c r="FX325" s="3">
        <f t="shared" si="231"/>
        <v>0</v>
      </c>
      <c r="FY325" s="3">
        <f t="shared" si="232"/>
        <v>0</v>
      </c>
      <c r="FZ325" s="3">
        <f t="shared" si="233"/>
        <v>0</v>
      </c>
      <c r="GA325" s="3">
        <f t="shared" si="234"/>
        <v>0</v>
      </c>
      <c r="GB325" s="41" t="s">
        <v>0</v>
      </c>
      <c r="GC325" s="41">
        <f t="shared" si="206"/>
        <v>471.488</v>
      </c>
      <c r="GD325" s="41">
        <f t="shared" si="207"/>
        <v>0.67164818616804667</v>
      </c>
      <c r="GE325" s="41">
        <f t="shared" si="238"/>
        <v>316.67406</v>
      </c>
      <c r="GF325" s="41">
        <f>CG325+DC325</f>
        <v>100.91800000000001</v>
      </c>
      <c r="GG325" s="4">
        <f>(CG325*CP325+DC325*DL325)/GF325</f>
        <v>0.57446639846211767</v>
      </c>
      <c r="GH325" s="41">
        <f>GF325*GG325</f>
        <v>57.973999999999997</v>
      </c>
      <c r="GI325" s="41" t="s">
        <v>0</v>
      </c>
    </row>
    <row r="326" spans="1:191" ht="13.2" customHeight="1" x14ac:dyDescent="0.55000000000000004">
      <c r="A326" s="41" t="s">
        <v>1423</v>
      </c>
      <c r="B326" s="41" t="s">
        <v>652</v>
      </c>
      <c r="C326" s="41" t="s">
        <v>69</v>
      </c>
      <c r="D326" s="25" t="s">
        <v>62</v>
      </c>
      <c r="E326" s="41" t="s">
        <v>1790</v>
      </c>
      <c r="F326" s="41">
        <v>0</v>
      </c>
      <c r="G326" s="25" t="s">
        <v>67</v>
      </c>
      <c r="H326" s="41">
        <v>7.9519999999999993E-2</v>
      </c>
      <c r="I326" s="41">
        <v>0.79179999999999995</v>
      </c>
      <c r="J326" s="41">
        <v>0.2923</v>
      </c>
      <c r="K326" s="41">
        <v>0</v>
      </c>
      <c r="L326" s="41">
        <v>0.66481999999999997</v>
      </c>
      <c r="M326" s="7" t="s">
        <v>663</v>
      </c>
      <c r="N326" s="41" t="s">
        <v>664</v>
      </c>
      <c r="O326" s="41" t="s">
        <v>1995</v>
      </c>
      <c r="S326" s="41">
        <v>11.2</v>
      </c>
      <c r="T326" s="41">
        <v>0.18</v>
      </c>
      <c r="AB326" s="41">
        <v>0.71</v>
      </c>
      <c r="AC326" s="41">
        <v>1.0999999999999999E-2</v>
      </c>
      <c r="AD326" s="41">
        <v>0.23</v>
      </c>
      <c r="AE326" s="41">
        <v>0.26</v>
      </c>
      <c r="AO326" s="81">
        <v>107</v>
      </c>
      <c r="AP326" s="82">
        <v>0.2</v>
      </c>
      <c r="AQ326" s="7"/>
      <c r="AR326" s="7"/>
      <c r="AS326" s="7"/>
      <c r="AT326" s="7"/>
      <c r="AU326" s="7"/>
      <c r="AV326" s="7"/>
      <c r="AW326" s="7"/>
      <c r="AX326" s="7">
        <v>0.74</v>
      </c>
      <c r="AY326" s="7">
        <v>1.4999999999999999E-2</v>
      </c>
      <c r="AZ326" s="7">
        <v>0.15</v>
      </c>
      <c r="BA326" s="7">
        <v>0.15</v>
      </c>
      <c r="BB326" s="7"/>
      <c r="BC326" s="7"/>
      <c r="BD326" s="7"/>
      <c r="BE326" s="7"/>
      <c r="BF326" s="7"/>
      <c r="BG326" s="7"/>
      <c r="BK326" s="5">
        <v>37</v>
      </c>
      <c r="BL326" s="7">
        <v>0.22</v>
      </c>
      <c r="BM326" s="7"/>
      <c r="BN326" s="7"/>
      <c r="BO326" s="7"/>
      <c r="BP326" s="7"/>
      <c r="BQ326" s="7"/>
      <c r="BR326" s="7"/>
      <c r="BS326" s="7"/>
      <c r="BT326" s="7">
        <v>0.79</v>
      </c>
      <c r="BU326" s="7">
        <v>1.7000000000000001E-2</v>
      </c>
      <c r="BV326" s="7">
        <v>0.17</v>
      </c>
      <c r="BW326" s="7">
        <v>0.18</v>
      </c>
      <c r="BX326" s="7"/>
      <c r="BY326" s="7"/>
      <c r="BZ326" s="7"/>
      <c r="CA326" s="7"/>
      <c r="CB326" s="7"/>
      <c r="CC326" s="7"/>
      <c r="CD326" s="7"/>
      <c r="CG326" s="41">
        <v>0</v>
      </c>
      <c r="DC326" s="5">
        <f>44.5+31.7+12.8</f>
        <v>89</v>
      </c>
      <c r="DD326" s="4">
        <f>(0.19*44.5+0.19*31.7+0.18*12.8)/DC326</f>
        <v>0.18856179775280899</v>
      </c>
      <c r="DL326" s="4">
        <f>(0.75*44.5+0.79*31.7+0.63*12.8)/DC326</f>
        <v>0.74698876404494385</v>
      </c>
      <c r="DM326" s="41">
        <v>1.4999999999999999E-2</v>
      </c>
      <c r="DN326" s="41">
        <v>0.15</v>
      </c>
      <c r="DO326" s="41">
        <v>0.15</v>
      </c>
      <c r="DY326" s="7" t="s">
        <v>1880</v>
      </c>
      <c r="DZ326" s="7">
        <f t="shared" ref="DZ326:DZ389" si="244">(AB326*S326+AX326*AO326+BT326*BK326)/(S326+AO326+BK326)</f>
        <v>0.7497551546391753</v>
      </c>
      <c r="EA326" s="41" t="s">
        <v>64</v>
      </c>
      <c r="EB326" s="41" t="s">
        <v>0</v>
      </c>
      <c r="EC326" s="41">
        <f t="shared" si="239"/>
        <v>7.9519999999999993E-2</v>
      </c>
      <c r="ED326" s="41">
        <f t="shared" si="240"/>
        <v>0.79179999999999995</v>
      </c>
      <c r="EE326" s="41">
        <f t="shared" si="241"/>
        <v>0.2923</v>
      </c>
      <c r="EF326" s="41">
        <f t="shared" si="242"/>
        <v>0</v>
      </c>
      <c r="EG326" s="41">
        <f t="shared" si="243"/>
        <v>0.66481999999999997</v>
      </c>
      <c r="EI326" s="5">
        <f t="shared" si="208"/>
        <v>132.67876868635364</v>
      </c>
      <c r="EJ326" s="3">
        <f t="shared" ref="EJ326:EJ389" si="245">(EK326*EK$2+EN326*EN$2+EO326*EO$2+EP326*EP$2+EQ326*EQ$2+ER326*ER$2+ES326*ES$2+ET326*ET$2+EX326*EX$2+EY326*EY$2+EZ326*EZ$2+FC326*FC$2)/1000+(EL326*EL$2+EM326*EM$2+EU326*EU$2+EV326*EV$2+EW326*EW$2+FA326*FA$2+FB326*FB$2+FD326*FD$2)/1000000</f>
        <v>20591.744900122081</v>
      </c>
      <c r="EK326" s="3">
        <f t="shared" si="209"/>
        <v>315.56000000000006</v>
      </c>
      <c r="EL326" s="3">
        <f t="shared" si="210"/>
        <v>0</v>
      </c>
      <c r="EM326" s="3">
        <f t="shared" si="211"/>
        <v>0</v>
      </c>
      <c r="EN326" s="3">
        <f t="shared" si="212"/>
        <v>0</v>
      </c>
      <c r="EO326" s="3">
        <f t="shared" si="213"/>
        <v>0</v>
      </c>
      <c r="EP326" s="3">
        <f t="shared" si="214"/>
        <v>0</v>
      </c>
      <c r="EQ326" s="3">
        <f t="shared" si="215"/>
        <v>0</v>
      </c>
      <c r="ER326" s="3">
        <f t="shared" si="216"/>
        <v>0</v>
      </c>
      <c r="ES326" s="3">
        <f t="shared" si="217"/>
        <v>1163.6199999999999</v>
      </c>
      <c r="ET326" s="3">
        <f t="shared" si="218"/>
        <v>23.571999999999999</v>
      </c>
      <c r="EU326" s="3">
        <f t="shared" si="219"/>
        <v>24.916</v>
      </c>
      <c r="EV326" s="3">
        <f t="shared" si="220"/>
        <v>25.622</v>
      </c>
      <c r="EW326" s="3">
        <f t="shared" si="221"/>
        <v>0</v>
      </c>
      <c r="EX326" s="3">
        <f t="shared" si="222"/>
        <v>0</v>
      </c>
      <c r="EY326" s="3">
        <f t="shared" si="223"/>
        <v>0</v>
      </c>
      <c r="EZ326" s="3">
        <f t="shared" si="224"/>
        <v>0</v>
      </c>
      <c r="FA326" s="3">
        <f t="shared" si="225"/>
        <v>0</v>
      </c>
      <c r="FB326" s="3">
        <f t="shared" si="226"/>
        <v>0</v>
      </c>
      <c r="FC326" s="3">
        <f t="shared" ref="FC326:FC389" si="246">1000*(AM326*S326+BI326*AO326+CE326*BK326)/100</f>
        <v>0</v>
      </c>
      <c r="FD326" s="41">
        <f t="shared" si="227"/>
        <v>0</v>
      </c>
      <c r="FF326" s="5">
        <f>FG326/(CG326+DC326)</f>
        <v>130.41391505414646</v>
      </c>
      <c r="FG326" s="3">
        <f t="shared" ref="FG326:FG389" si="247">(FH326*FH$2+FK326*FK$2+FL326*FL$2+FM326*FM$2+FN326*FN$2+FO326*FO$2+FP326*FP$2+FQ326*FQ$2+FU326*FU$2+FV326*FV$2+FW326*FW$2+FZ326*FZ$2)/1000+(FI326*FI$2+FJ326*FJ$2+FR326*FR$2+FS326*FS$2+FT326*FT$2+FX326*FX$2+FY326*FY$2+GA326*GA$2)/1000000</f>
        <v>11606.838439819034</v>
      </c>
      <c r="FH326" s="3">
        <f t="shared" ref="FH326:FH389" si="248">1000*(CH326*$CG326+DD326*$DC326)/100</f>
        <v>167.82</v>
      </c>
      <c r="FI326" s="3">
        <f t="shared" si="228"/>
        <v>0</v>
      </c>
      <c r="FJ326" s="3">
        <f t="shared" si="228"/>
        <v>0</v>
      </c>
      <c r="FK326" s="3">
        <f t="shared" si="236"/>
        <v>0</v>
      </c>
      <c r="FL326" s="3">
        <f t="shared" si="236"/>
        <v>0</v>
      </c>
      <c r="FM326" s="3">
        <f t="shared" si="236"/>
        <v>0</v>
      </c>
      <c r="FN326" s="3">
        <f t="shared" si="235"/>
        <v>0</v>
      </c>
      <c r="FO326" s="3">
        <f t="shared" si="235"/>
        <v>0</v>
      </c>
      <c r="FP326" s="3">
        <f t="shared" si="235"/>
        <v>664.82</v>
      </c>
      <c r="FQ326" s="3">
        <f t="shared" si="235"/>
        <v>13.35</v>
      </c>
      <c r="FR326" s="3">
        <f t="shared" si="229"/>
        <v>13.35</v>
      </c>
      <c r="FS326" s="3">
        <f t="shared" si="229"/>
        <v>13.35</v>
      </c>
      <c r="FT326" s="3">
        <f t="shared" si="229"/>
        <v>0</v>
      </c>
      <c r="FU326" s="3">
        <f t="shared" si="230"/>
        <v>0</v>
      </c>
      <c r="FV326" s="3">
        <f t="shared" si="230"/>
        <v>0</v>
      </c>
      <c r="FW326" s="3">
        <f t="shared" si="230"/>
        <v>0</v>
      </c>
      <c r="FX326" s="3">
        <f t="shared" si="231"/>
        <v>0</v>
      </c>
      <c r="FY326" s="3">
        <f t="shared" si="232"/>
        <v>0</v>
      </c>
      <c r="FZ326" s="3">
        <f t="shared" si="233"/>
        <v>0</v>
      </c>
      <c r="GA326" s="3">
        <f t="shared" si="234"/>
        <v>0</v>
      </c>
      <c r="GB326" s="41" t="s">
        <v>0</v>
      </c>
      <c r="GC326" s="41">
        <f t="shared" ref="GC326:GC389" si="249">S326+AO326+BK326</f>
        <v>155.19999999999999</v>
      </c>
      <c r="GD326" s="41">
        <f t="shared" ref="GD326:GD389" si="250">(S326*AB326+AO326*AX326+BK326*BT326)/GC326</f>
        <v>0.7497551546391753</v>
      </c>
      <c r="GE326" s="41">
        <f t="shared" si="238"/>
        <v>116.36199999999999</v>
      </c>
      <c r="GF326" s="41">
        <f>CG326+DC326</f>
        <v>89</v>
      </c>
      <c r="GG326" s="4">
        <f>(CG326*CP326+DC326*DL326)/GF326</f>
        <v>0.74698876404494385</v>
      </c>
      <c r="GH326" s="41">
        <f>GF326*GG326</f>
        <v>66.481999999999999</v>
      </c>
      <c r="GI326" s="41" t="s">
        <v>0</v>
      </c>
    </row>
    <row r="327" spans="1:191" ht="13.2" customHeight="1" x14ac:dyDescent="0.4">
      <c r="A327" s="41" t="s">
        <v>1424</v>
      </c>
      <c r="B327" s="41" t="s">
        <v>652</v>
      </c>
      <c r="C327" s="41" t="s">
        <v>69</v>
      </c>
      <c r="D327" s="25" t="s">
        <v>62</v>
      </c>
      <c r="E327" s="41" t="s">
        <v>1790</v>
      </c>
      <c r="F327" s="41">
        <v>0</v>
      </c>
      <c r="G327" s="25" t="s">
        <v>67</v>
      </c>
      <c r="H327" s="41">
        <v>0.44707560000000002</v>
      </c>
      <c r="I327" s="41">
        <v>0.44306499999999999</v>
      </c>
      <c r="J327" s="41">
        <v>0.25023309999999999</v>
      </c>
      <c r="K327" s="41">
        <v>0</v>
      </c>
      <c r="L327" s="41">
        <v>0</v>
      </c>
      <c r="M327" s="46" t="s">
        <v>657</v>
      </c>
      <c r="N327" s="41" t="s">
        <v>658</v>
      </c>
      <c r="O327" s="41" t="s">
        <v>1878</v>
      </c>
      <c r="P327" s="41" t="s">
        <v>1968</v>
      </c>
      <c r="Q327" s="41" t="s">
        <v>1992</v>
      </c>
      <c r="S327" s="41">
        <v>100.92</v>
      </c>
      <c r="T327" s="1">
        <v>0.19</v>
      </c>
      <c r="U327" s="41">
        <v>0.109</v>
      </c>
      <c r="AB327" s="41">
        <v>0.443</v>
      </c>
      <c r="AC327" s="41">
        <v>1.6E-2</v>
      </c>
      <c r="AD327" s="41">
        <v>0.29899999999999999</v>
      </c>
      <c r="AE327" s="41">
        <v>0.32500000000000001</v>
      </c>
      <c r="AO327" s="7">
        <v>126.59</v>
      </c>
      <c r="AP327" s="7">
        <v>0.14299999999999999</v>
      </c>
      <c r="AQ327" s="7">
        <v>5.5E-2</v>
      </c>
      <c r="AR327" s="7"/>
      <c r="AS327" s="7"/>
      <c r="AT327" s="7"/>
      <c r="AU327" s="7"/>
      <c r="AV327" s="7"/>
      <c r="AW327" s="7"/>
      <c r="AX327" s="80">
        <v>0.35</v>
      </c>
      <c r="AY327" s="7">
        <v>1.6E-2</v>
      </c>
      <c r="AZ327" s="80">
        <v>0.13</v>
      </c>
      <c r="BA327" s="7">
        <v>0.11799999999999999</v>
      </c>
      <c r="BB327" s="7"/>
      <c r="BC327" s="7"/>
      <c r="BD327" s="7"/>
      <c r="BE327" s="7"/>
      <c r="BF327" s="7"/>
      <c r="BG327" s="7"/>
      <c r="BK327" s="41">
        <v>83.69</v>
      </c>
      <c r="BL327" s="7">
        <v>0.104</v>
      </c>
      <c r="BM327" s="7">
        <v>4.4999999999999998E-2</v>
      </c>
      <c r="BN327" s="7"/>
      <c r="BO327" s="7"/>
      <c r="BP327" s="7"/>
      <c r="BQ327" s="7"/>
      <c r="BR327" s="7"/>
      <c r="BS327" s="7"/>
      <c r="BT327" s="7">
        <v>0.29899999999999999</v>
      </c>
      <c r="BU327" s="7">
        <v>1.4999999999999999E-2</v>
      </c>
      <c r="BV327" s="7">
        <v>0.106</v>
      </c>
      <c r="BW327" s="7">
        <v>8.2000000000000003E-2</v>
      </c>
      <c r="BX327" s="7"/>
      <c r="BY327" s="7"/>
      <c r="BZ327" s="7"/>
      <c r="CA327" s="7"/>
      <c r="CB327" s="7"/>
      <c r="CC327" s="7"/>
      <c r="CD327" s="7"/>
      <c r="CG327" s="41">
        <v>0</v>
      </c>
      <c r="DC327" s="41">
        <v>0</v>
      </c>
      <c r="DY327" s="7" t="s">
        <v>1880</v>
      </c>
      <c r="DZ327" s="7">
        <f t="shared" si="244"/>
        <v>0.36644399100257069</v>
      </c>
      <c r="EA327" s="41" t="s">
        <v>659</v>
      </c>
      <c r="EB327" s="41" t="s">
        <v>0</v>
      </c>
      <c r="EC327" s="41">
        <f t="shared" si="239"/>
        <v>0.44707560000000002</v>
      </c>
      <c r="ED327" s="41">
        <f t="shared" si="240"/>
        <v>0.44306499999999999</v>
      </c>
      <c r="EE327" s="41">
        <f t="shared" si="241"/>
        <v>0.25023309999999999</v>
      </c>
      <c r="EF327" s="41">
        <f t="shared" si="242"/>
        <v>0</v>
      </c>
      <c r="EG327" s="41">
        <f t="shared" si="243"/>
        <v>0</v>
      </c>
      <c r="EI327" s="5">
        <f t="shared" ref="EI327:EI390" si="251">EJ327/(S327+AO327+BK327)</f>
        <v>82.885653731645291</v>
      </c>
      <c r="EJ327" s="3">
        <f t="shared" si="245"/>
        <v>25794.015441288015</v>
      </c>
      <c r="EK327" s="3">
        <f t="shared" ref="EK327:EK390" si="252">1000*(T327*S327+AP327*AO327+BL327*BK327)/100</f>
        <v>459.80930000000001</v>
      </c>
      <c r="EL327" s="3">
        <f t="shared" ref="EL327:EL390" si="253">(U327*S327+AQ327*AO327+BM327*BK327)</f>
        <v>21.72878</v>
      </c>
      <c r="EM327" s="3">
        <f t="shared" ref="EM327:EM390" si="254">(V327*S327+AR327*AO327+BN327*BK327)</f>
        <v>0</v>
      </c>
      <c r="EN327" s="3">
        <f t="shared" ref="EN327:EN390" si="255">1000*(W327*S327+AS327*AO327+BO327*BK327)/100</f>
        <v>0</v>
      </c>
      <c r="EO327" s="3">
        <f t="shared" ref="EO327:EO390" si="256">1000*(X327*S327+AT327*AO327+BP327*BK327)/100</f>
        <v>0</v>
      </c>
      <c r="EP327" s="3">
        <f t="shared" ref="EP327:EP390" si="257">1000*(Y327*S327+AU327*AO327+BQ327*BK327)/100</f>
        <v>0</v>
      </c>
      <c r="EQ327" s="3">
        <f t="shared" ref="EQ327:EQ390" si="258">1000*(Z327*S327+AV327*AO327+BR327*BK327)/100</f>
        <v>0</v>
      </c>
      <c r="ER327" s="3">
        <f t="shared" ref="ER327:ER390" si="259">1000*(AA327*S327+AW327*AO327+BS327*BK327)/100</f>
        <v>0</v>
      </c>
      <c r="ES327" s="3">
        <f t="shared" ref="ES327:ES390" si="260">1000*(AB327*S327+AX327*AO327+BT327*BK327)/100</f>
        <v>1140.3736999999999</v>
      </c>
      <c r="ET327" s="3">
        <f t="shared" ref="ET327:ET390" si="261">1000*(AC327*S327+AY327*AO327+BU327*BK327)/100</f>
        <v>48.955100000000002</v>
      </c>
      <c r="EU327" s="3">
        <f t="shared" ref="EU327:EU390" si="262">(AD327*S327+AZ327*AO327+BV327*BK327)</f>
        <v>55.502919999999996</v>
      </c>
      <c r="EV327" s="3">
        <f t="shared" ref="EV327:EV390" si="263">(AE327*S327+BA327*AO327+BW327*BK327)</f>
        <v>54.599200000000003</v>
      </c>
      <c r="EW327" s="3">
        <f t="shared" ref="EW327:EW390" si="264">(AF327*S327+BB327*AO327+BX327*BK327)</f>
        <v>0</v>
      </c>
      <c r="EX327" s="3">
        <f t="shared" ref="EX327:EX390" si="265">1000*(AG327*S327+BC327*AO327+BY327*BK327)/100</f>
        <v>0</v>
      </c>
      <c r="EY327" s="3">
        <f t="shared" ref="EY327:EY390" si="266">1000*(AH327*S327+BD327*AO327+BZ327*BK327)/100</f>
        <v>0</v>
      </c>
      <c r="EZ327" s="3">
        <f t="shared" ref="EZ327:EZ390" si="267">1000*(AI327*S327+BE327*AO327+CA327*BK327)/100</f>
        <v>0</v>
      </c>
      <c r="FA327" s="3">
        <f t="shared" ref="FA327:FA390" si="268">(AJ327*S327+BF327*AO327+CB327*BK327)</f>
        <v>0</v>
      </c>
      <c r="FB327" s="3">
        <f t="shared" ref="FB327:FB390" si="269">(AL327*S327+BH327*AO327+CD327*BK327)</f>
        <v>0</v>
      </c>
      <c r="FC327" s="3">
        <f t="shared" si="246"/>
        <v>0</v>
      </c>
      <c r="FD327" s="41">
        <f t="shared" ref="FD327:FD390" si="270">(AN327*S327+BJ327*AO327+CF327*BK327)</f>
        <v>0</v>
      </c>
      <c r="FG327" s="3">
        <f t="shared" si="247"/>
        <v>0</v>
      </c>
      <c r="FH327" s="3">
        <f t="shared" si="248"/>
        <v>0</v>
      </c>
      <c r="FI327" s="3">
        <f t="shared" ref="FI327:FJ390" si="271">(CI327*$CG327+DE327*$DC327)</f>
        <v>0</v>
      </c>
      <c r="FJ327" s="3">
        <f t="shared" si="271"/>
        <v>0</v>
      </c>
      <c r="FK327" s="3">
        <f t="shared" si="236"/>
        <v>0</v>
      </c>
      <c r="FL327" s="3">
        <f t="shared" si="236"/>
        <v>0</v>
      </c>
      <c r="FM327" s="3">
        <f t="shared" si="236"/>
        <v>0</v>
      </c>
      <c r="FN327" s="3">
        <f t="shared" si="235"/>
        <v>0</v>
      </c>
      <c r="FO327" s="3">
        <f t="shared" si="235"/>
        <v>0</v>
      </c>
      <c r="FP327" s="3">
        <f t="shared" si="235"/>
        <v>0</v>
      </c>
      <c r="FQ327" s="3">
        <f t="shared" si="235"/>
        <v>0</v>
      </c>
      <c r="FR327" s="3">
        <f t="shared" ref="FR327:FT390" si="272">(CR327*$CG327+DN327*$DC327)</f>
        <v>0</v>
      </c>
      <c r="FS327" s="3">
        <f t="shared" si="272"/>
        <v>0</v>
      </c>
      <c r="FT327" s="3">
        <f t="shared" si="272"/>
        <v>0</v>
      </c>
      <c r="FU327" s="3">
        <f t="shared" ref="FU327:FW390" si="273">1000*(CU327*$CG327+DQ327*$DC327)/100</f>
        <v>0</v>
      </c>
      <c r="FV327" s="3">
        <f t="shared" si="273"/>
        <v>0</v>
      </c>
      <c r="FW327" s="3">
        <f t="shared" si="273"/>
        <v>0</v>
      </c>
      <c r="FX327" s="3">
        <f t="shared" ref="FX327:FX390" si="274">(CX327*$CG327+DT327*$DC327)</f>
        <v>0</v>
      </c>
      <c r="FY327" s="3">
        <f t="shared" ref="FY327:FY390" si="275">(CZ327*$CG327+DV327*$DC327)</f>
        <v>0</v>
      </c>
      <c r="FZ327" s="3">
        <f t="shared" ref="FZ327:FZ390" si="276">1000*(DA327*$CG327+DW327*$DC327)/100</f>
        <v>0</v>
      </c>
      <c r="GA327" s="3">
        <f t="shared" ref="GA327:GA390" si="277">(DB327*$CG327+DX327*$DC327)</f>
        <v>0</v>
      </c>
      <c r="GB327" s="41" t="s">
        <v>0</v>
      </c>
      <c r="GC327" s="41">
        <f t="shared" si="249"/>
        <v>311.2</v>
      </c>
      <c r="GD327" s="41">
        <f t="shared" si="250"/>
        <v>0.36644399100257069</v>
      </c>
      <c r="GE327" s="41">
        <f t="shared" si="238"/>
        <v>114.03737</v>
      </c>
      <c r="GI327" s="41" t="s">
        <v>0</v>
      </c>
    </row>
    <row r="328" spans="1:191" ht="13.2" customHeight="1" x14ac:dyDescent="0.4">
      <c r="A328" s="41" t="s">
        <v>1425</v>
      </c>
      <c r="B328" s="41" t="s">
        <v>652</v>
      </c>
      <c r="C328" s="41" t="s">
        <v>69</v>
      </c>
      <c r="D328" s="25" t="s">
        <v>62</v>
      </c>
      <c r="E328" s="41" t="s">
        <v>1790</v>
      </c>
      <c r="F328" s="41">
        <v>0</v>
      </c>
      <c r="G328" s="25" t="s">
        <v>67</v>
      </c>
      <c r="H328" s="41">
        <v>0.26724600000000004</v>
      </c>
      <c r="I328" s="41">
        <v>0.41461680000000001</v>
      </c>
      <c r="J328" s="41">
        <v>5.9874000000000004E-2</v>
      </c>
      <c r="K328" s="41">
        <v>0</v>
      </c>
      <c r="L328" s="41">
        <v>0</v>
      </c>
      <c r="M328" s="46" t="s">
        <v>661</v>
      </c>
      <c r="N328" s="41" t="s">
        <v>658</v>
      </c>
      <c r="O328" s="41" t="s">
        <v>1878</v>
      </c>
      <c r="P328" s="41" t="s">
        <v>1968</v>
      </c>
      <c r="Q328" s="41" t="s">
        <v>1992</v>
      </c>
      <c r="S328" s="41">
        <v>66.150000000000006</v>
      </c>
      <c r="T328" s="41">
        <v>0.191</v>
      </c>
      <c r="U328" s="41">
        <v>9.4E-2</v>
      </c>
      <c r="AB328" s="41">
        <v>0.40400000000000003</v>
      </c>
      <c r="AC328" s="41">
        <v>1.4999999999999999E-2</v>
      </c>
      <c r="AD328" s="41">
        <v>0.38900000000000001</v>
      </c>
      <c r="AE328" s="1">
        <v>0.3</v>
      </c>
      <c r="AO328" s="7">
        <v>106.86</v>
      </c>
      <c r="AP328" s="7">
        <v>0.182</v>
      </c>
      <c r="AQ328" s="7">
        <v>6.4000000000000001E-2</v>
      </c>
      <c r="AR328" s="7"/>
      <c r="AS328" s="7"/>
      <c r="AT328" s="7"/>
      <c r="AU328" s="7"/>
      <c r="AV328" s="7"/>
      <c r="AW328" s="7"/>
      <c r="AX328" s="7">
        <v>0.38800000000000001</v>
      </c>
      <c r="AY328" s="7">
        <v>1.4999999999999999E-2</v>
      </c>
      <c r="AZ328" s="7">
        <v>0.20799999999999999</v>
      </c>
      <c r="BA328" s="7">
        <v>0.20200000000000001</v>
      </c>
      <c r="BB328" s="7"/>
      <c r="BC328" s="7"/>
      <c r="BD328" s="7"/>
      <c r="BE328" s="7"/>
      <c r="BF328" s="7"/>
      <c r="BG328" s="7"/>
      <c r="BK328" s="41">
        <v>17.61</v>
      </c>
      <c r="BL328" s="7">
        <v>0.161</v>
      </c>
      <c r="BM328" s="7">
        <v>5.8999999999999997E-2</v>
      </c>
      <c r="BN328" s="7"/>
      <c r="BO328" s="7"/>
      <c r="BP328" s="7"/>
      <c r="BQ328" s="7"/>
      <c r="BR328" s="7"/>
      <c r="BS328" s="7"/>
      <c r="BT328" s="80">
        <v>0.34</v>
      </c>
      <c r="BU328" s="7">
        <v>1.4E-2</v>
      </c>
      <c r="BV328" s="7">
        <v>0.20399999999999999</v>
      </c>
      <c r="BW328" s="7">
        <v>0.20599999999999999</v>
      </c>
      <c r="BX328" s="7"/>
      <c r="BY328" s="7"/>
      <c r="BZ328" s="7"/>
      <c r="CA328" s="7"/>
      <c r="CB328" s="7"/>
      <c r="CC328" s="7"/>
      <c r="CD328" s="7"/>
      <c r="CG328" s="41">
        <v>0</v>
      </c>
      <c r="DC328" s="41">
        <v>0</v>
      </c>
      <c r="DY328" s="7" t="s">
        <v>1880</v>
      </c>
      <c r="DZ328" s="7">
        <f t="shared" si="244"/>
        <v>0.38911803588290844</v>
      </c>
      <c r="EA328" s="41" t="s">
        <v>659</v>
      </c>
      <c r="EB328" s="41" t="s">
        <v>0</v>
      </c>
      <c r="EC328" s="41">
        <f t="shared" si="239"/>
        <v>0.26724600000000004</v>
      </c>
      <c r="ED328" s="41">
        <f t="shared" si="240"/>
        <v>0.41461680000000001</v>
      </c>
      <c r="EE328" s="41">
        <f t="shared" si="241"/>
        <v>5.9874000000000004E-2</v>
      </c>
      <c r="EF328" s="41">
        <f t="shared" si="242"/>
        <v>0</v>
      </c>
      <c r="EG328" s="41">
        <f t="shared" si="243"/>
        <v>0</v>
      </c>
      <c r="EI328" s="5">
        <f t="shared" si="251"/>
        <v>92.386123778822608</v>
      </c>
      <c r="EJ328" s="3">
        <f t="shared" si="245"/>
        <v>17610.642914719167</v>
      </c>
      <c r="EK328" s="3">
        <f t="shared" si="252"/>
        <v>349.18379999999996</v>
      </c>
      <c r="EL328" s="3">
        <f t="shared" si="253"/>
        <v>14.09613</v>
      </c>
      <c r="EM328" s="3">
        <f t="shared" si="254"/>
        <v>0</v>
      </c>
      <c r="EN328" s="3">
        <f t="shared" si="255"/>
        <v>0</v>
      </c>
      <c r="EO328" s="3">
        <f t="shared" si="256"/>
        <v>0</v>
      </c>
      <c r="EP328" s="3">
        <f t="shared" si="257"/>
        <v>0</v>
      </c>
      <c r="EQ328" s="3">
        <f t="shared" si="258"/>
        <v>0</v>
      </c>
      <c r="ER328" s="3">
        <f t="shared" si="259"/>
        <v>0</v>
      </c>
      <c r="ES328" s="3">
        <f t="shared" si="260"/>
        <v>741.73680000000013</v>
      </c>
      <c r="ET328" s="3">
        <f t="shared" si="261"/>
        <v>28.416900000000002</v>
      </c>
      <c r="EU328" s="3">
        <f t="shared" si="262"/>
        <v>51.551670000000001</v>
      </c>
      <c r="EV328" s="3">
        <f t="shared" si="263"/>
        <v>45.058380000000007</v>
      </c>
      <c r="EW328" s="3">
        <f t="shared" si="264"/>
        <v>0</v>
      </c>
      <c r="EX328" s="3">
        <f t="shared" si="265"/>
        <v>0</v>
      </c>
      <c r="EY328" s="3">
        <f t="shared" si="266"/>
        <v>0</v>
      </c>
      <c r="EZ328" s="3">
        <f t="shared" si="267"/>
        <v>0</v>
      </c>
      <c r="FA328" s="3">
        <f t="shared" si="268"/>
        <v>0</v>
      </c>
      <c r="FB328" s="3">
        <f t="shared" si="269"/>
        <v>0</v>
      </c>
      <c r="FC328" s="3">
        <f t="shared" si="246"/>
        <v>0</v>
      </c>
      <c r="FD328" s="41">
        <f t="shared" si="270"/>
        <v>0</v>
      </c>
      <c r="FG328" s="3">
        <f t="shared" si="247"/>
        <v>0</v>
      </c>
      <c r="FH328" s="3">
        <f t="shared" si="248"/>
        <v>0</v>
      </c>
      <c r="FI328" s="3">
        <f t="shared" si="271"/>
        <v>0</v>
      </c>
      <c r="FJ328" s="3">
        <f t="shared" si="271"/>
        <v>0</v>
      </c>
      <c r="FK328" s="3">
        <f t="shared" si="236"/>
        <v>0</v>
      </c>
      <c r="FL328" s="3">
        <f t="shared" si="236"/>
        <v>0</v>
      </c>
      <c r="FM328" s="3">
        <f t="shared" si="236"/>
        <v>0</v>
      </c>
      <c r="FN328" s="3">
        <f t="shared" si="235"/>
        <v>0</v>
      </c>
      <c r="FO328" s="3">
        <f t="shared" si="235"/>
        <v>0</v>
      </c>
      <c r="FP328" s="3">
        <f t="shared" si="235"/>
        <v>0</v>
      </c>
      <c r="FQ328" s="3">
        <f t="shared" si="235"/>
        <v>0</v>
      </c>
      <c r="FR328" s="3">
        <f t="shared" si="272"/>
        <v>0</v>
      </c>
      <c r="FS328" s="3">
        <f t="shared" si="272"/>
        <v>0</v>
      </c>
      <c r="FT328" s="3">
        <f t="shared" si="272"/>
        <v>0</v>
      </c>
      <c r="FU328" s="3">
        <f t="shared" si="273"/>
        <v>0</v>
      </c>
      <c r="FV328" s="3">
        <f t="shared" si="273"/>
        <v>0</v>
      </c>
      <c r="FW328" s="3">
        <f t="shared" si="273"/>
        <v>0</v>
      </c>
      <c r="FX328" s="3">
        <f t="shared" si="274"/>
        <v>0</v>
      </c>
      <c r="FY328" s="3">
        <f t="shared" si="275"/>
        <v>0</v>
      </c>
      <c r="FZ328" s="3">
        <f t="shared" si="276"/>
        <v>0</v>
      </c>
      <c r="GA328" s="3">
        <f t="shared" si="277"/>
        <v>0</v>
      </c>
      <c r="GB328" s="41" t="s">
        <v>0</v>
      </c>
      <c r="GC328" s="41">
        <f t="shared" si="249"/>
        <v>190.62</v>
      </c>
      <c r="GD328" s="41">
        <f t="shared" si="250"/>
        <v>0.38911803588290844</v>
      </c>
      <c r="GE328" s="41">
        <f t="shared" si="238"/>
        <v>74.173680000000004</v>
      </c>
      <c r="GI328" s="41" t="s">
        <v>0</v>
      </c>
    </row>
    <row r="329" spans="1:191" x14ac:dyDescent="0.55000000000000004">
      <c r="A329" s="41" t="s">
        <v>1426</v>
      </c>
      <c r="B329" s="41" t="s">
        <v>652</v>
      </c>
      <c r="C329" s="41" t="s">
        <v>669</v>
      </c>
      <c r="D329" s="25" t="s">
        <v>62</v>
      </c>
      <c r="E329" s="41" t="s">
        <v>1790</v>
      </c>
      <c r="F329" s="41">
        <v>0</v>
      </c>
      <c r="G329" s="25" t="s">
        <v>67</v>
      </c>
      <c r="H329" s="41">
        <v>0</v>
      </c>
      <c r="I329" s="41">
        <v>0.62039999999999995</v>
      </c>
      <c r="J329" s="41">
        <v>0</v>
      </c>
      <c r="K329" s="41">
        <v>0</v>
      </c>
      <c r="L329" s="41">
        <v>0</v>
      </c>
      <c r="M329" s="41" t="s">
        <v>668</v>
      </c>
      <c r="N329" s="41" t="s">
        <v>149</v>
      </c>
      <c r="O329" s="41" t="s">
        <v>1878</v>
      </c>
      <c r="P329" s="41" t="s">
        <v>1968</v>
      </c>
      <c r="Q329" s="41" t="s">
        <v>1992</v>
      </c>
      <c r="S329" s="41">
        <v>0</v>
      </c>
      <c r="AO329" s="7">
        <v>206.8</v>
      </c>
      <c r="AP329" s="7">
        <v>0.5</v>
      </c>
      <c r="AQ329" s="7">
        <v>0.2</v>
      </c>
      <c r="AR329" s="7"/>
      <c r="AS329" s="7"/>
      <c r="AT329" s="7"/>
      <c r="AU329" s="7"/>
      <c r="AV329" s="7"/>
      <c r="AW329" s="7"/>
      <c r="AX329" s="7">
        <v>0.3</v>
      </c>
      <c r="AY329" s="7">
        <v>0.01</v>
      </c>
      <c r="AZ329" s="81">
        <v>2</v>
      </c>
      <c r="BA329" s="81">
        <v>5</v>
      </c>
      <c r="BB329" s="7"/>
      <c r="BC329" s="7"/>
      <c r="BD329" s="7"/>
      <c r="BE329" s="7"/>
      <c r="BF329" s="7"/>
      <c r="BG329" s="7"/>
      <c r="BK329" s="41">
        <v>0</v>
      </c>
      <c r="BL329" s="7"/>
      <c r="BM329" s="7"/>
      <c r="BN329" s="7"/>
      <c r="BO329" s="7"/>
      <c r="BP329" s="7"/>
      <c r="BQ329" s="7"/>
      <c r="BR329" s="7"/>
      <c r="BS329" s="7"/>
      <c r="BT329" s="7"/>
      <c r="BU329" s="7"/>
      <c r="BV329" s="7"/>
      <c r="BW329" s="7"/>
      <c r="BX329" s="7"/>
      <c r="BY329" s="7"/>
      <c r="BZ329" s="7"/>
      <c r="CA329" s="7"/>
      <c r="CB329" s="7"/>
      <c r="CC329" s="7"/>
      <c r="CD329" s="7"/>
      <c r="CG329" s="41">
        <v>0</v>
      </c>
      <c r="DC329" s="41">
        <v>0</v>
      </c>
      <c r="DY329" s="7" t="s">
        <v>1880</v>
      </c>
      <c r="DZ329" s="7">
        <f t="shared" si="244"/>
        <v>0.3</v>
      </c>
      <c r="EA329" s="41" t="s">
        <v>64</v>
      </c>
      <c r="EB329" s="41" t="s">
        <v>0</v>
      </c>
      <c r="EC329" s="41">
        <f t="shared" si="239"/>
        <v>0</v>
      </c>
      <c r="ED329" s="41">
        <f t="shared" si="240"/>
        <v>0.62039999999999995</v>
      </c>
      <c r="EE329" s="41">
        <f t="shared" si="241"/>
        <v>0</v>
      </c>
      <c r="EF329" s="41">
        <f t="shared" si="242"/>
        <v>0</v>
      </c>
      <c r="EG329" s="41">
        <f t="shared" si="243"/>
        <v>0</v>
      </c>
      <c r="EI329" s="5">
        <f t="shared" si="251"/>
        <v>310.80341503665596</v>
      </c>
      <c r="EJ329" s="3">
        <f t="shared" si="245"/>
        <v>64274.146229580452</v>
      </c>
      <c r="EK329" s="3">
        <f t="shared" si="252"/>
        <v>1034</v>
      </c>
      <c r="EL329" s="3">
        <f t="shared" si="253"/>
        <v>41.360000000000007</v>
      </c>
      <c r="EM329" s="3">
        <f t="shared" si="254"/>
        <v>0</v>
      </c>
      <c r="EN329" s="3">
        <f t="shared" si="255"/>
        <v>0</v>
      </c>
      <c r="EO329" s="3">
        <f t="shared" si="256"/>
        <v>0</v>
      </c>
      <c r="EP329" s="3">
        <f t="shared" si="257"/>
        <v>0</v>
      </c>
      <c r="EQ329" s="3">
        <f t="shared" si="258"/>
        <v>0</v>
      </c>
      <c r="ER329" s="3">
        <f t="shared" si="259"/>
        <v>0</v>
      </c>
      <c r="ES329" s="3">
        <f t="shared" si="260"/>
        <v>620.4</v>
      </c>
      <c r="ET329" s="3">
        <f t="shared" si="261"/>
        <v>20.68</v>
      </c>
      <c r="EU329" s="3">
        <f t="shared" si="262"/>
        <v>413.6</v>
      </c>
      <c r="EV329" s="3">
        <f t="shared" si="263"/>
        <v>1034</v>
      </c>
      <c r="EW329" s="3">
        <f t="shared" si="264"/>
        <v>0</v>
      </c>
      <c r="EX329" s="3">
        <f t="shared" si="265"/>
        <v>0</v>
      </c>
      <c r="EY329" s="3">
        <f t="shared" si="266"/>
        <v>0</v>
      </c>
      <c r="EZ329" s="3">
        <f t="shared" si="267"/>
        <v>0</v>
      </c>
      <c r="FA329" s="3">
        <f t="shared" si="268"/>
        <v>0</v>
      </c>
      <c r="FB329" s="3">
        <f t="shared" si="269"/>
        <v>0</v>
      </c>
      <c r="FC329" s="3">
        <f t="shared" si="246"/>
        <v>0</v>
      </c>
      <c r="FD329" s="41">
        <f t="shared" si="270"/>
        <v>0</v>
      </c>
      <c r="FG329" s="3">
        <f t="shared" si="247"/>
        <v>0</v>
      </c>
      <c r="FH329" s="3">
        <f t="shared" si="248"/>
        <v>0</v>
      </c>
      <c r="FI329" s="3">
        <f t="shared" si="271"/>
        <v>0</v>
      </c>
      <c r="FJ329" s="3">
        <f t="shared" si="271"/>
        <v>0</v>
      </c>
      <c r="FK329" s="3">
        <f t="shared" si="236"/>
        <v>0</v>
      </c>
      <c r="FL329" s="3">
        <f t="shared" si="236"/>
        <v>0</v>
      </c>
      <c r="FM329" s="3">
        <f t="shared" si="236"/>
        <v>0</v>
      </c>
      <c r="FN329" s="3">
        <f t="shared" si="235"/>
        <v>0</v>
      </c>
      <c r="FO329" s="3">
        <f t="shared" si="235"/>
        <v>0</v>
      </c>
      <c r="FP329" s="3">
        <f t="shared" si="235"/>
        <v>0</v>
      </c>
      <c r="FQ329" s="3">
        <f t="shared" ref="FQ329:FQ392" si="278">1000*(CQ329*$CG329+DM329*$DC329)/100</f>
        <v>0</v>
      </c>
      <c r="FR329" s="3">
        <f t="shared" si="272"/>
        <v>0</v>
      </c>
      <c r="FS329" s="3">
        <f t="shared" si="272"/>
        <v>0</v>
      </c>
      <c r="FT329" s="3">
        <f t="shared" si="272"/>
        <v>0</v>
      </c>
      <c r="FU329" s="3">
        <f t="shared" si="273"/>
        <v>0</v>
      </c>
      <c r="FV329" s="3">
        <f t="shared" si="273"/>
        <v>0</v>
      </c>
      <c r="FW329" s="3">
        <f t="shared" si="273"/>
        <v>0</v>
      </c>
      <c r="FX329" s="3">
        <f t="shared" si="274"/>
        <v>0</v>
      </c>
      <c r="FY329" s="3">
        <f t="shared" si="275"/>
        <v>0</v>
      </c>
      <c r="FZ329" s="3">
        <f t="shared" si="276"/>
        <v>0</v>
      </c>
      <c r="GA329" s="3">
        <f t="shared" si="277"/>
        <v>0</v>
      </c>
      <c r="GB329" s="41" t="s">
        <v>0</v>
      </c>
      <c r="GC329" s="41">
        <f t="shared" si="249"/>
        <v>206.8</v>
      </c>
      <c r="GD329" s="41">
        <f t="shared" si="250"/>
        <v>0.3</v>
      </c>
      <c r="GE329" s="41">
        <f t="shared" si="238"/>
        <v>62.04</v>
      </c>
      <c r="GI329" s="41" t="s">
        <v>0</v>
      </c>
    </row>
    <row r="330" spans="1:191" ht="13.2" customHeight="1" x14ac:dyDescent="0.4">
      <c r="A330" s="41" t="s">
        <v>1427</v>
      </c>
      <c r="B330" s="41" t="s">
        <v>652</v>
      </c>
      <c r="C330" s="41" t="s">
        <v>69</v>
      </c>
      <c r="D330" s="25" t="s">
        <v>62</v>
      </c>
      <c r="E330" s="41" t="s">
        <v>1790</v>
      </c>
      <c r="F330" s="41">
        <v>0</v>
      </c>
      <c r="G330" s="25" t="s">
        <v>67</v>
      </c>
      <c r="H330" s="41">
        <v>0.28452420000000006</v>
      </c>
      <c r="I330" s="41">
        <v>0.20360639999999999</v>
      </c>
      <c r="J330" s="41">
        <v>0</v>
      </c>
      <c r="K330" s="41">
        <v>0</v>
      </c>
      <c r="L330" s="41">
        <v>0</v>
      </c>
      <c r="M330" s="46" t="s">
        <v>660</v>
      </c>
      <c r="N330" s="41" t="s">
        <v>658</v>
      </c>
      <c r="O330" s="41" t="s">
        <v>1878</v>
      </c>
      <c r="P330" s="41" t="s">
        <v>1968</v>
      </c>
      <c r="Q330" s="41" t="s">
        <v>1992</v>
      </c>
      <c r="S330" s="41">
        <v>50.99</v>
      </c>
      <c r="T330" s="41">
        <v>0.33900000000000002</v>
      </c>
      <c r="U330" s="1">
        <v>0.14000000000000001</v>
      </c>
      <c r="AB330" s="41">
        <v>0.55800000000000005</v>
      </c>
      <c r="AC330" s="41">
        <v>1.9E-2</v>
      </c>
      <c r="AD330" s="41">
        <v>0.30199999999999999</v>
      </c>
      <c r="AE330" s="41">
        <v>0.28799999999999998</v>
      </c>
      <c r="AO330" s="7">
        <v>40.08</v>
      </c>
      <c r="AP330" s="7">
        <v>0.29299999999999998</v>
      </c>
      <c r="AQ330" s="7">
        <v>0.123</v>
      </c>
      <c r="AR330" s="7"/>
      <c r="AS330" s="7"/>
      <c r="AT330" s="7"/>
      <c r="AU330" s="7"/>
      <c r="AV330" s="7"/>
      <c r="AW330" s="7"/>
      <c r="AX330" s="7">
        <v>0.50800000000000001</v>
      </c>
      <c r="AY330" s="7">
        <v>1.9E-2</v>
      </c>
      <c r="AZ330" s="7">
        <v>0.28299999999999997</v>
      </c>
      <c r="BA330" s="7">
        <v>0.255</v>
      </c>
      <c r="BB330" s="7"/>
      <c r="BC330" s="7"/>
      <c r="BD330" s="7"/>
      <c r="BE330" s="7"/>
      <c r="BF330" s="7"/>
      <c r="BG330" s="7"/>
      <c r="BK330" s="41">
        <v>0</v>
      </c>
      <c r="BL330" s="7"/>
      <c r="BM330" s="7"/>
      <c r="BN330" s="7"/>
      <c r="BO330" s="7"/>
      <c r="BP330" s="7"/>
      <c r="BQ330" s="7"/>
      <c r="BR330" s="7"/>
      <c r="BS330" s="7"/>
      <c r="BT330" s="7"/>
      <c r="BU330" s="7"/>
      <c r="BV330" s="7"/>
      <c r="BW330" s="7"/>
      <c r="BX330" s="7"/>
      <c r="BY330" s="7"/>
      <c r="BZ330" s="7"/>
      <c r="CA330" s="7"/>
      <c r="CB330" s="7"/>
      <c r="CC330" s="7"/>
      <c r="CD330" s="7"/>
      <c r="CG330" s="41">
        <v>0</v>
      </c>
      <c r="DC330" s="41">
        <v>0</v>
      </c>
      <c r="DY330" s="7" t="s">
        <v>1880</v>
      </c>
      <c r="DZ330" s="7">
        <f t="shared" si="244"/>
        <v>0.53599494894037569</v>
      </c>
      <c r="EA330" s="41" t="s">
        <v>659</v>
      </c>
      <c r="EB330" s="41" t="s">
        <v>0</v>
      </c>
      <c r="EC330" s="41">
        <f t="shared" si="239"/>
        <v>0.28452420000000006</v>
      </c>
      <c r="ED330" s="41">
        <f t="shared" si="240"/>
        <v>0.20360639999999999</v>
      </c>
      <c r="EE330" s="41">
        <f t="shared" si="241"/>
        <v>0</v>
      </c>
      <c r="EF330" s="41">
        <f t="shared" si="242"/>
        <v>0</v>
      </c>
      <c r="EG330" s="41">
        <f t="shared" si="243"/>
        <v>0</v>
      </c>
      <c r="EI330" s="5">
        <f t="shared" si="251"/>
        <v>127.75653089000157</v>
      </c>
      <c r="EJ330" s="3">
        <f t="shared" si="245"/>
        <v>11634.787268152442</v>
      </c>
      <c r="EK330" s="3">
        <f t="shared" si="252"/>
        <v>290.29050000000001</v>
      </c>
      <c r="EL330" s="3">
        <f t="shared" si="253"/>
        <v>12.068440000000001</v>
      </c>
      <c r="EM330" s="3">
        <f t="shared" si="254"/>
        <v>0</v>
      </c>
      <c r="EN330" s="3">
        <f t="shared" si="255"/>
        <v>0</v>
      </c>
      <c r="EO330" s="3">
        <f t="shared" si="256"/>
        <v>0</v>
      </c>
      <c r="EP330" s="3">
        <f t="shared" si="257"/>
        <v>0</v>
      </c>
      <c r="EQ330" s="3">
        <f t="shared" si="258"/>
        <v>0</v>
      </c>
      <c r="ER330" s="3">
        <f t="shared" si="259"/>
        <v>0</v>
      </c>
      <c r="ES330" s="3">
        <f t="shared" si="260"/>
        <v>488.13060000000007</v>
      </c>
      <c r="ET330" s="3">
        <f t="shared" si="261"/>
        <v>17.3033</v>
      </c>
      <c r="EU330" s="3">
        <f t="shared" si="262"/>
        <v>26.741619999999998</v>
      </c>
      <c r="EV330" s="3">
        <f t="shared" si="263"/>
        <v>24.905519999999999</v>
      </c>
      <c r="EW330" s="3">
        <f t="shared" si="264"/>
        <v>0</v>
      </c>
      <c r="EX330" s="3">
        <f t="shared" si="265"/>
        <v>0</v>
      </c>
      <c r="EY330" s="3">
        <f t="shared" si="266"/>
        <v>0</v>
      </c>
      <c r="EZ330" s="3">
        <f t="shared" si="267"/>
        <v>0</v>
      </c>
      <c r="FA330" s="3">
        <f t="shared" si="268"/>
        <v>0</v>
      </c>
      <c r="FB330" s="3">
        <f t="shared" si="269"/>
        <v>0</v>
      </c>
      <c r="FC330" s="3">
        <f t="shared" si="246"/>
        <v>0</v>
      </c>
      <c r="FD330" s="41">
        <f t="shared" si="270"/>
        <v>0</v>
      </c>
      <c r="FG330" s="3">
        <f t="shared" si="247"/>
        <v>0</v>
      </c>
      <c r="FH330" s="3">
        <f t="shared" si="248"/>
        <v>0</v>
      </c>
      <c r="FI330" s="3">
        <f t="shared" si="271"/>
        <v>0</v>
      </c>
      <c r="FJ330" s="3">
        <f t="shared" si="271"/>
        <v>0</v>
      </c>
      <c r="FK330" s="3">
        <f t="shared" si="236"/>
        <v>0</v>
      </c>
      <c r="FL330" s="3">
        <f t="shared" si="236"/>
        <v>0</v>
      </c>
      <c r="FM330" s="3">
        <f t="shared" si="236"/>
        <v>0</v>
      </c>
      <c r="FN330" s="3">
        <f t="shared" si="236"/>
        <v>0</v>
      </c>
      <c r="FO330" s="3">
        <f t="shared" si="236"/>
        <v>0</v>
      </c>
      <c r="FP330" s="3">
        <f t="shared" si="236"/>
        <v>0</v>
      </c>
      <c r="FQ330" s="3">
        <f t="shared" si="278"/>
        <v>0</v>
      </c>
      <c r="FR330" s="3">
        <f t="shared" si="272"/>
        <v>0</v>
      </c>
      <c r="FS330" s="3">
        <f t="shared" si="272"/>
        <v>0</v>
      </c>
      <c r="FT330" s="3">
        <f t="shared" si="272"/>
        <v>0</v>
      </c>
      <c r="FU330" s="3">
        <f t="shared" si="273"/>
        <v>0</v>
      </c>
      <c r="FV330" s="3">
        <f t="shared" si="273"/>
        <v>0</v>
      </c>
      <c r="FW330" s="3">
        <f t="shared" si="273"/>
        <v>0</v>
      </c>
      <c r="FX330" s="3">
        <f t="shared" si="274"/>
        <v>0</v>
      </c>
      <c r="FY330" s="3">
        <f t="shared" si="275"/>
        <v>0</v>
      </c>
      <c r="FZ330" s="3">
        <f t="shared" si="276"/>
        <v>0</v>
      </c>
      <c r="GA330" s="3">
        <f t="shared" si="277"/>
        <v>0</v>
      </c>
      <c r="GB330" s="41" t="s">
        <v>0</v>
      </c>
      <c r="GC330" s="41">
        <f t="shared" si="249"/>
        <v>91.07</v>
      </c>
      <c r="GD330" s="41">
        <f t="shared" si="250"/>
        <v>0.53599494894037569</v>
      </c>
      <c r="GE330" s="41">
        <f t="shared" si="238"/>
        <v>48.813060000000007</v>
      </c>
      <c r="GI330" s="41" t="s">
        <v>0</v>
      </c>
    </row>
    <row r="331" spans="1:191" x14ac:dyDescent="0.55000000000000004">
      <c r="A331" s="41" t="s">
        <v>1428</v>
      </c>
      <c r="B331" s="41" t="s">
        <v>652</v>
      </c>
      <c r="C331" s="41" t="s">
        <v>69</v>
      </c>
      <c r="D331" s="25" t="s">
        <v>62</v>
      </c>
      <c r="E331" s="41" t="s">
        <v>1790</v>
      </c>
      <c r="F331" s="41">
        <v>0</v>
      </c>
      <c r="G331" s="25" t="s">
        <v>67</v>
      </c>
      <c r="H331" s="41">
        <v>0</v>
      </c>
      <c r="I331" s="41">
        <v>0</v>
      </c>
      <c r="J331" s="41">
        <v>0.41470000000000001</v>
      </c>
      <c r="K331" s="41">
        <v>0</v>
      </c>
      <c r="L331" s="41">
        <v>0</v>
      </c>
      <c r="M331" s="41" t="s">
        <v>653</v>
      </c>
      <c r="N331" s="41" t="s">
        <v>79</v>
      </c>
      <c r="O331" s="41" t="s">
        <v>1878</v>
      </c>
      <c r="P331" s="41" t="s">
        <v>1919</v>
      </c>
      <c r="Q331" s="41" t="s">
        <v>1942</v>
      </c>
      <c r="S331" s="41">
        <v>0</v>
      </c>
      <c r="AO331" s="7">
        <v>0</v>
      </c>
      <c r="AP331" s="7"/>
      <c r="AQ331" s="7"/>
      <c r="AR331" s="7"/>
      <c r="AS331" s="7"/>
      <c r="AT331" s="7"/>
      <c r="AU331" s="7"/>
      <c r="AV331" s="7"/>
      <c r="AW331" s="7"/>
      <c r="AX331" s="7"/>
      <c r="AY331" s="7"/>
      <c r="AZ331" s="7"/>
      <c r="BA331" s="7"/>
      <c r="BB331" s="7"/>
      <c r="BC331" s="7"/>
      <c r="BD331" s="7"/>
      <c r="BE331" s="7"/>
      <c r="BF331" s="7"/>
      <c r="BG331" s="7"/>
      <c r="BK331" s="41">
        <v>143</v>
      </c>
      <c r="BL331" s="7">
        <v>0.22</v>
      </c>
      <c r="BM331" s="7"/>
      <c r="BN331" s="7"/>
      <c r="BO331" s="7"/>
      <c r="BP331" s="7"/>
      <c r="BQ331" s="7"/>
      <c r="BR331" s="7"/>
      <c r="BS331" s="7"/>
      <c r="BT331" s="7">
        <v>0.28999999999999998</v>
      </c>
      <c r="BU331" s="7">
        <v>1.4999999999999999E-2</v>
      </c>
      <c r="BV331" s="7"/>
      <c r="BW331" s="7"/>
      <c r="BX331" s="7"/>
      <c r="BY331" s="7"/>
      <c r="BZ331" s="7"/>
      <c r="CA331" s="7"/>
      <c r="CB331" s="7"/>
      <c r="CC331" s="7"/>
      <c r="CD331" s="7"/>
      <c r="CG331" s="41">
        <v>0</v>
      </c>
      <c r="DC331" s="41">
        <v>0</v>
      </c>
      <c r="DY331" s="7" t="s">
        <v>1880</v>
      </c>
      <c r="DZ331" s="7">
        <f t="shared" si="244"/>
        <v>0.28999999999999998</v>
      </c>
      <c r="EA331" s="41" t="s">
        <v>654</v>
      </c>
      <c r="EB331" s="41" t="s">
        <v>0</v>
      </c>
      <c r="EC331" s="41">
        <f t="shared" si="239"/>
        <v>0</v>
      </c>
      <c r="ED331" s="41">
        <f t="shared" si="240"/>
        <v>0</v>
      </c>
      <c r="EE331" s="41">
        <f t="shared" si="241"/>
        <v>0.41470000000000001</v>
      </c>
      <c r="EF331" s="41">
        <f t="shared" si="242"/>
        <v>0</v>
      </c>
      <c r="EG331" s="41">
        <f t="shared" si="243"/>
        <v>0</v>
      </c>
      <c r="EI331" s="5">
        <f t="shared" si="251"/>
        <v>63.279883800000007</v>
      </c>
      <c r="EJ331" s="3">
        <f t="shared" si="245"/>
        <v>9049.023383400001</v>
      </c>
      <c r="EK331" s="3">
        <f t="shared" si="252"/>
        <v>314.60000000000002</v>
      </c>
      <c r="EL331" s="3">
        <f t="shared" si="253"/>
        <v>0</v>
      </c>
      <c r="EM331" s="3">
        <f t="shared" si="254"/>
        <v>0</v>
      </c>
      <c r="EN331" s="3">
        <f t="shared" si="255"/>
        <v>0</v>
      </c>
      <c r="EO331" s="3">
        <f t="shared" si="256"/>
        <v>0</v>
      </c>
      <c r="EP331" s="3">
        <f t="shared" si="257"/>
        <v>0</v>
      </c>
      <c r="EQ331" s="3">
        <f t="shared" si="258"/>
        <v>0</v>
      </c>
      <c r="ER331" s="3">
        <f t="shared" si="259"/>
        <v>0</v>
      </c>
      <c r="ES331" s="3">
        <f t="shared" si="260"/>
        <v>414.7</v>
      </c>
      <c r="ET331" s="3">
        <f t="shared" si="261"/>
        <v>21.45</v>
      </c>
      <c r="EU331" s="3">
        <f t="shared" si="262"/>
        <v>0</v>
      </c>
      <c r="EV331" s="3">
        <f t="shared" si="263"/>
        <v>0</v>
      </c>
      <c r="EW331" s="3">
        <f t="shared" si="264"/>
        <v>0</v>
      </c>
      <c r="EX331" s="3">
        <f t="shared" si="265"/>
        <v>0</v>
      </c>
      <c r="EY331" s="3">
        <f t="shared" si="266"/>
        <v>0</v>
      </c>
      <c r="EZ331" s="3">
        <f t="shared" si="267"/>
        <v>0</v>
      </c>
      <c r="FA331" s="3">
        <f t="shared" si="268"/>
        <v>0</v>
      </c>
      <c r="FB331" s="3">
        <f t="shared" si="269"/>
        <v>0</v>
      </c>
      <c r="FC331" s="3">
        <f t="shared" si="246"/>
        <v>0</v>
      </c>
      <c r="FD331" s="41">
        <f t="shared" si="270"/>
        <v>0</v>
      </c>
      <c r="FG331" s="3">
        <f t="shared" si="247"/>
        <v>0</v>
      </c>
      <c r="FH331" s="3">
        <f t="shared" si="248"/>
        <v>0</v>
      </c>
      <c r="FI331" s="3">
        <f t="shared" si="271"/>
        <v>0</v>
      </c>
      <c r="FJ331" s="3">
        <f t="shared" si="271"/>
        <v>0</v>
      </c>
      <c r="FK331" s="3">
        <f t="shared" ref="FK331:FP373" si="279">1000*(CK331*$CG331+DG331*$DC331)/100</f>
        <v>0</v>
      </c>
      <c r="FL331" s="3">
        <f t="shared" si="279"/>
        <v>0</v>
      </c>
      <c r="FM331" s="3">
        <f t="shared" si="279"/>
        <v>0</v>
      </c>
      <c r="FN331" s="3">
        <f t="shared" si="279"/>
        <v>0</v>
      </c>
      <c r="FO331" s="3">
        <f t="shared" si="279"/>
        <v>0</v>
      </c>
      <c r="FP331" s="3">
        <f t="shared" si="279"/>
        <v>0</v>
      </c>
      <c r="FQ331" s="3">
        <f t="shared" si="278"/>
        <v>0</v>
      </c>
      <c r="FR331" s="3">
        <f t="shared" si="272"/>
        <v>0</v>
      </c>
      <c r="FS331" s="3">
        <f t="shared" si="272"/>
        <v>0</v>
      </c>
      <c r="FT331" s="3">
        <f t="shared" si="272"/>
        <v>0</v>
      </c>
      <c r="FU331" s="3">
        <f t="shared" si="273"/>
        <v>0</v>
      </c>
      <c r="FV331" s="3">
        <f t="shared" si="273"/>
        <v>0</v>
      </c>
      <c r="FW331" s="3">
        <f t="shared" si="273"/>
        <v>0</v>
      </c>
      <c r="FX331" s="3">
        <f t="shared" si="274"/>
        <v>0</v>
      </c>
      <c r="FY331" s="3">
        <f t="shared" si="275"/>
        <v>0</v>
      </c>
      <c r="FZ331" s="3">
        <f t="shared" si="276"/>
        <v>0</v>
      </c>
      <c r="GA331" s="3">
        <f t="shared" si="277"/>
        <v>0</v>
      </c>
      <c r="GB331" s="41" t="s">
        <v>0</v>
      </c>
      <c r="GC331" s="41">
        <f t="shared" si="249"/>
        <v>143</v>
      </c>
      <c r="GD331" s="41">
        <f t="shared" si="250"/>
        <v>0.28999999999999998</v>
      </c>
      <c r="GE331" s="41">
        <f t="shared" si="238"/>
        <v>41.47</v>
      </c>
      <c r="GI331" s="41" t="s">
        <v>0</v>
      </c>
    </row>
    <row r="332" spans="1:191" x14ac:dyDescent="0.55000000000000004">
      <c r="A332" s="41" t="s">
        <v>1429</v>
      </c>
      <c r="B332" s="41" t="s">
        <v>652</v>
      </c>
      <c r="C332" s="41" t="s">
        <v>69</v>
      </c>
      <c r="D332" s="25" t="s">
        <v>62</v>
      </c>
      <c r="E332" s="41" t="s">
        <v>1790</v>
      </c>
      <c r="F332" s="41">
        <v>0</v>
      </c>
      <c r="G332" s="25" t="s">
        <v>67</v>
      </c>
      <c r="H332" s="41">
        <v>0</v>
      </c>
      <c r="I332" s="41">
        <v>0</v>
      </c>
      <c r="J332" s="41">
        <v>0.14580999999999997</v>
      </c>
      <c r="K332" s="41">
        <v>0</v>
      </c>
      <c r="L332" s="41">
        <v>0</v>
      </c>
      <c r="M332" s="41" t="s">
        <v>696</v>
      </c>
      <c r="N332" s="41" t="s">
        <v>79</v>
      </c>
      <c r="O332" s="41" t="s">
        <v>1878</v>
      </c>
      <c r="P332" s="41" t="s">
        <v>1890</v>
      </c>
      <c r="S332" s="41">
        <v>0</v>
      </c>
      <c r="AO332" s="7">
        <v>0</v>
      </c>
      <c r="AP332" s="7"/>
      <c r="AQ332" s="7"/>
      <c r="AR332" s="7"/>
      <c r="AS332" s="7"/>
      <c r="AT332" s="7"/>
      <c r="AU332" s="7"/>
      <c r="AV332" s="7"/>
      <c r="AW332" s="7"/>
      <c r="AX332" s="7"/>
      <c r="AY332" s="7"/>
      <c r="AZ332" s="7"/>
      <c r="BA332" s="7"/>
      <c r="BB332" s="7"/>
      <c r="BC332" s="7"/>
      <c r="BD332" s="7"/>
      <c r="BE332" s="7"/>
      <c r="BF332" s="7"/>
      <c r="BG332" s="7"/>
      <c r="BK332" s="41">
        <v>20.83</v>
      </c>
      <c r="BL332" s="7">
        <v>0.26</v>
      </c>
      <c r="BM332" s="7"/>
      <c r="BN332" s="7"/>
      <c r="BO332" s="7"/>
      <c r="BP332" s="7"/>
      <c r="BQ332" s="7"/>
      <c r="BR332" s="7"/>
      <c r="BS332" s="7"/>
      <c r="BT332" s="7">
        <v>0.7</v>
      </c>
      <c r="BU332" s="7"/>
      <c r="BV332" s="7"/>
      <c r="BW332" s="7"/>
      <c r="BX332" s="7"/>
      <c r="BY332" s="7"/>
      <c r="BZ332" s="7"/>
      <c r="CA332" s="7"/>
      <c r="CB332" s="7"/>
      <c r="CC332" s="7"/>
      <c r="CD332" s="7"/>
      <c r="CG332" s="41">
        <v>0</v>
      </c>
      <c r="DC332" s="41">
        <v>0</v>
      </c>
      <c r="DY332" s="7" t="s">
        <v>1880</v>
      </c>
      <c r="DZ332" s="7">
        <f t="shared" si="244"/>
        <v>0.7</v>
      </c>
      <c r="EA332" s="41" t="s">
        <v>683</v>
      </c>
      <c r="EB332" s="41" t="s">
        <v>0</v>
      </c>
      <c r="EC332" s="41">
        <f t="shared" si="239"/>
        <v>0</v>
      </c>
      <c r="ED332" s="41">
        <f t="shared" si="240"/>
        <v>0</v>
      </c>
      <c r="EE332" s="41">
        <f t="shared" si="241"/>
        <v>0.14580999999999997</v>
      </c>
      <c r="EF332" s="41">
        <f t="shared" si="242"/>
        <v>0</v>
      </c>
      <c r="EG332" s="41">
        <f t="shared" si="243"/>
        <v>0</v>
      </c>
      <c r="EI332" s="5">
        <f t="shared" si="251"/>
        <v>108.76460160000001</v>
      </c>
      <c r="EJ332" s="3">
        <f t="shared" si="245"/>
        <v>2265.5666513279998</v>
      </c>
      <c r="EK332" s="3">
        <f t="shared" si="252"/>
        <v>54.158000000000001</v>
      </c>
      <c r="EL332" s="3">
        <f t="shared" si="253"/>
        <v>0</v>
      </c>
      <c r="EM332" s="3">
        <f t="shared" si="254"/>
        <v>0</v>
      </c>
      <c r="EN332" s="3">
        <f t="shared" si="255"/>
        <v>0</v>
      </c>
      <c r="EO332" s="3">
        <f t="shared" si="256"/>
        <v>0</v>
      </c>
      <c r="EP332" s="3">
        <f t="shared" si="257"/>
        <v>0</v>
      </c>
      <c r="EQ332" s="3">
        <f t="shared" si="258"/>
        <v>0</v>
      </c>
      <c r="ER332" s="3">
        <f t="shared" si="259"/>
        <v>0</v>
      </c>
      <c r="ES332" s="3">
        <f t="shared" si="260"/>
        <v>145.80999999999997</v>
      </c>
      <c r="ET332" s="3">
        <f t="shared" si="261"/>
        <v>0</v>
      </c>
      <c r="EU332" s="3">
        <f t="shared" si="262"/>
        <v>0</v>
      </c>
      <c r="EV332" s="3">
        <f t="shared" si="263"/>
        <v>0</v>
      </c>
      <c r="EW332" s="3">
        <f t="shared" si="264"/>
        <v>0</v>
      </c>
      <c r="EX332" s="3">
        <f t="shared" si="265"/>
        <v>0</v>
      </c>
      <c r="EY332" s="3">
        <f t="shared" si="266"/>
        <v>0</v>
      </c>
      <c r="EZ332" s="3">
        <f t="shared" si="267"/>
        <v>0</v>
      </c>
      <c r="FA332" s="3">
        <f t="shared" si="268"/>
        <v>0</v>
      </c>
      <c r="FB332" s="3">
        <f t="shared" si="269"/>
        <v>0</v>
      </c>
      <c r="FC332" s="3">
        <f t="shared" si="246"/>
        <v>0</v>
      </c>
      <c r="FD332" s="41">
        <f t="shared" si="270"/>
        <v>0</v>
      </c>
      <c r="FG332" s="3">
        <f t="shared" si="247"/>
        <v>0</v>
      </c>
      <c r="FH332" s="3">
        <f t="shared" si="248"/>
        <v>0</v>
      </c>
      <c r="FI332" s="3">
        <f t="shared" si="271"/>
        <v>0</v>
      </c>
      <c r="FJ332" s="3">
        <f t="shared" si="271"/>
        <v>0</v>
      </c>
      <c r="FK332" s="3">
        <f t="shared" si="279"/>
        <v>0</v>
      </c>
      <c r="FL332" s="3">
        <f t="shared" si="279"/>
        <v>0</v>
      </c>
      <c r="FM332" s="3">
        <f t="shared" si="279"/>
        <v>0</v>
      </c>
      <c r="FN332" s="3">
        <f t="shared" si="279"/>
        <v>0</v>
      </c>
      <c r="FO332" s="3">
        <f t="shared" si="279"/>
        <v>0</v>
      </c>
      <c r="FP332" s="3">
        <f t="shared" si="279"/>
        <v>0</v>
      </c>
      <c r="FQ332" s="3">
        <f t="shared" si="278"/>
        <v>0</v>
      </c>
      <c r="FR332" s="3">
        <f t="shared" si="272"/>
        <v>0</v>
      </c>
      <c r="FS332" s="3">
        <f t="shared" si="272"/>
        <v>0</v>
      </c>
      <c r="FT332" s="3">
        <f t="shared" si="272"/>
        <v>0</v>
      </c>
      <c r="FU332" s="3">
        <f t="shared" si="273"/>
        <v>0</v>
      </c>
      <c r="FV332" s="3">
        <f t="shared" si="273"/>
        <v>0</v>
      </c>
      <c r="FW332" s="3">
        <f t="shared" si="273"/>
        <v>0</v>
      </c>
      <c r="FX332" s="3">
        <f t="shared" si="274"/>
        <v>0</v>
      </c>
      <c r="FY332" s="3">
        <f t="shared" si="275"/>
        <v>0</v>
      </c>
      <c r="FZ332" s="3">
        <f t="shared" si="276"/>
        <v>0</v>
      </c>
      <c r="GA332" s="3">
        <f t="shared" si="277"/>
        <v>0</v>
      </c>
      <c r="GB332" s="41" t="s">
        <v>0</v>
      </c>
      <c r="GC332" s="41">
        <f t="shared" si="249"/>
        <v>20.83</v>
      </c>
      <c r="GD332" s="41">
        <f t="shared" si="250"/>
        <v>0.7</v>
      </c>
      <c r="GE332" s="41">
        <f t="shared" si="238"/>
        <v>14.580999999999998</v>
      </c>
      <c r="GI332" s="41" t="s">
        <v>0</v>
      </c>
    </row>
    <row r="333" spans="1:191" ht="13.2" customHeight="1" x14ac:dyDescent="0.55000000000000004">
      <c r="A333" s="41" t="s">
        <v>1430</v>
      </c>
      <c r="B333" s="41" t="s">
        <v>652</v>
      </c>
      <c r="C333" s="41" t="s">
        <v>69</v>
      </c>
      <c r="D333" s="25" t="s">
        <v>62</v>
      </c>
      <c r="E333" s="41" t="s">
        <v>1790</v>
      </c>
      <c r="F333" s="41">
        <v>0</v>
      </c>
      <c r="G333" s="25" t="s">
        <v>67</v>
      </c>
      <c r="H333" s="41">
        <v>0</v>
      </c>
      <c r="I333" s="41">
        <v>0.14399909999999999</v>
      </c>
      <c r="J333" s="41">
        <v>0</v>
      </c>
      <c r="K333" s="41">
        <v>0</v>
      </c>
      <c r="L333" s="41">
        <v>0</v>
      </c>
      <c r="M333" s="41" t="s">
        <v>670</v>
      </c>
      <c r="N333" s="41" t="s">
        <v>79</v>
      </c>
      <c r="O333" s="41" t="s">
        <v>1878</v>
      </c>
      <c r="P333" s="41" t="s">
        <v>1919</v>
      </c>
      <c r="Q333" s="41" t="s">
        <v>1942</v>
      </c>
      <c r="S333" s="41">
        <v>0</v>
      </c>
      <c r="AO333" s="7">
        <v>53.332999999999998</v>
      </c>
      <c r="AP333" s="7">
        <v>0.45500000000000002</v>
      </c>
      <c r="AQ333" s="7"/>
      <c r="AR333" s="7"/>
      <c r="AS333" s="7"/>
      <c r="AT333" s="7"/>
      <c r="AU333" s="7"/>
      <c r="AV333" s="7"/>
      <c r="AW333" s="7"/>
      <c r="AX333" s="7">
        <v>0.27</v>
      </c>
      <c r="AY333" s="7"/>
      <c r="AZ333" s="7">
        <v>0.2</v>
      </c>
      <c r="BA333" s="7">
        <v>2.0499999999999998</v>
      </c>
      <c r="BB333" s="7"/>
      <c r="BC333" s="7"/>
      <c r="BD333" s="7"/>
      <c r="BE333" s="7"/>
      <c r="BF333" s="7"/>
      <c r="BG333" s="7"/>
      <c r="BK333" s="41">
        <v>0</v>
      </c>
      <c r="BL333" s="7"/>
      <c r="BM333" s="7"/>
      <c r="BN333" s="7"/>
      <c r="BO333" s="7"/>
      <c r="BP333" s="7"/>
      <c r="BQ333" s="7"/>
      <c r="BR333" s="7"/>
      <c r="BS333" s="7"/>
      <c r="BT333" s="7"/>
      <c r="BU333" s="7"/>
      <c r="BV333" s="7"/>
      <c r="BW333" s="7"/>
      <c r="BX333" s="7"/>
      <c r="BY333" s="7"/>
      <c r="BZ333" s="7"/>
      <c r="CA333" s="7"/>
      <c r="CB333" s="7"/>
      <c r="CC333" s="7"/>
      <c r="CD333" s="7"/>
      <c r="CG333" s="41">
        <v>0</v>
      </c>
      <c r="DC333" s="41">
        <v>0</v>
      </c>
      <c r="DY333" s="7" t="s">
        <v>1880</v>
      </c>
      <c r="DZ333" s="7">
        <f t="shared" si="244"/>
        <v>0.27</v>
      </c>
      <c r="EA333" s="41" t="s">
        <v>671</v>
      </c>
      <c r="EB333" s="41" t="s">
        <v>0</v>
      </c>
      <c r="EC333" s="41">
        <f t="shared" si="239"/>
        <v>0</v>
      </c>
      <c r="ED333" s="41">
        <f t="shared" si="240"/>
        <v>0.14399909999999999</v>
      </c>
      <c r="EE333" s="41">
        <f t="shared" si="241"/>
        <v>0</v>
      </c>
      <c r="EF333" s="41">
        <f t="shared" si="242"/>
        <v>0</v>
      </c>
      <c r="EG333" s="41">
        <f t="shared" si="243"/>
        <v>0</v>
      </c>
      <c r="EI333" s="5">
        <f t="shared" si="251"/>
        <v>139.0933560154341</v>
      </c>
      <c r="EJ333" s="3">
        <f t="shared" si="245"/>
        <v>7418.2659563711459</v>
      </c>
      <c r="EK333" s="3">
        <f t="shared" si="252"/>
        <v>242.66515000000004</v>
      </c>
      <c r="EL333" s="3">
        <f t="shared" si="253"/>
        <v>0</v>
      </c>
      <c r="EM333" s="3">
        <f t="shared" si="254"/>
        <v>0</v>
      </c>
      <c r="EN333" s="3">
        <f t="shared" si="255"/>
        <v>0</v>
      </c>
      <c r="EO333" s="3">
        <f t="shared" si="256"/>
        <v>0</v>
      </c>
      <c r="EP333" s="3">
        <f t="shared" si="257"/>
        <v>0</v>
      </c>
      <c r="EQ333" s="3">
        <f t="shared" si="258"/>
        <v>0</v>
      </c>
      <c r="ER333" s="3">
        <f t="shared" si="259"/>
        <v>0</v>
      </c>
      <c r="ES333" s="3">
        <f t="shared" si="260"/>
        <v>143.9991</v>
      </c>
      <c r="ET333" s="3">
        <f t="shared" si="261"/>
        <v>0</v>
      </c>
      <c r="EU333" s="3">
        <f t="shared" si="262"/>
        <v>10.666600000000001</v>
      </c>
      <c r="EV333" s="3">
        <f t="shared" si="263"/>
        <v>109.33264999999999</v>
      </c>
      <c r="EW333" s="3">
        <f t="shared" si="264"/>
        <v>0</v>
      </c>
      <c r="EX333" s="3">
        <f t="shared" si="265"/>
        <v>0</v>
      </c>
      <c r="EY333" s="3">
        <f t="shared" si="266"/>
        <v>0</v>
      </c>
      <c r="EZ333" s="3">
        <f t="shared" si="267"/>
        <v>0</v>
      </c>
      <c r="FA333" s="3">
        <f t="shared" si="268"/>
        <v>0</v>
      </c>
      <c r="FB333" s="3">
        <f t="shared" si="269"/>
        <v>0</v>
      </c>
      <c r="FC333" s="3">
        <f t="shared" si="246"/>
        <v>0</v>
      </c>
      <c r="FD333" s="41">
        <f t="shared" si="270"/>
        <v>0</v>
      </c>
      <c r="FG333" s="3">
        <f t="shared" si="247"/>
        <v>0</v>
      </c>
      <c r="FH333" s="3">
        <f t="shared" si="248"/>
        <v>0</v>
      </c>
      <c r="FI333" s="3">
        <f t="shared" si="271"/>
        <v>0</v>
      </c>
      <c r="FJ333" s="3">
        <f t="shared" si="271"/>
        <v>0</v>
      </c>
      <c r="FK333" s="3">
        <f t="shared" si="279"/>
        <v>0</v>
      </c>
      <c r="FL333" s="3">
        <f t="shared" si="279"/>
        <v>0</v>
      </c>
      <c r="FM333" s="3">
        <f t="shared" si="279"/>
        <v>0</v>
      </c>
      <c r="FN333" s="3">
        <f t="shared" si="279"/>
        <v>0</v>
      </c>
      <c r="FO333" s="3">
        <f t="shared" si="279"/>
        <v>0</v>
      </c>
      <c r="FP333" s="3">
        <f t="shared" si="279"/>
        <v>0</v>
      </c>
      <c r="FQ333" s="3">
        <f t="shared" si="278"/>
        <v>0</v>
      </c>
      <c r="FR333" s="3">
        <f t="shared" si="272"/>
        <v>0</v>
      </c>
      <c r="FS333" s="3">
        <f t="shared" si="272"/>
        <v>0</v>
      </c>
      <c r="FT333" s="3">
        <f t="shared" si="272"/>
        <v>0</v>
      </c>
      <c r="FU333" s="3">
        <f t="shared" si="273"/>
        <v>0</v>
      </c>
      <c r="FV333" s="3">
        <f t="shared" si="273"/>
        <v>0</v>
      </c>
      <c r="FW333" s="3">
        <f t="shared" si="273"/>
        <v>0</v>
      </c>
      <c r="FX333" s="3">
        <f t="shared" si="274"/>
        <v>0</v>
      </c>
      <c r="FY333" s="3">
        <f t="shared" si="275"/>
        <v>0</v>
      </c>
      <c r="FZ333" s="3">
        <f t="shared" si="276"/>
        <v>0</v>
      </c>
      <c r="GA333" s="3">
        <f t="shared" si="277"/>
        <v>0</v>
      </c>
      <c r="GB333" s="41" t="s">
        <v>0</v>
      </c>
      <c r="GC333" s="41">
        <f t="shared" si="249"/>
        <v>53.332999999999998</v>
      </c>
      <c r="GD333" s="41">
        <f t="shared" si="250"/>
        <v>0.27</v>
      </c>
      <c r="GE333" s="41">
        <f t="shared" si="238"/>
        <v>14.39991</v>
      </c>
      <c r="GI333" s="41" t="s">
        <v>0</v>
      </c>
    </row>
    <row r="334" spans="1:191" x14ac:dyDescent="0.55000000000000004">
      <c r="A334" s="41" t="s">
        <v>1431</v>
      </c>
      <c r="B334" s="41" t="s">
        <v>652</v>
      </c>
      <c r="C334" s="41" t="s">
        <v>69</v>
      </c>
      <c r="D334" s="25" t="s">
        <v>62</v>
      </c>
      <c r="E334" s="41" t="s">
        <v>1790</v>
      </c>
      <c r="F334" s="41">
        <v>0</v>
      </c>
      <c r="G334" s="25" t="s">
        <v>67</v>
      </c>
      <c r="H334" s="41">
        <v>0</v>
      </c>
      <c r="I334" s="41">
        <v>4.9616999999999994E-2</v>
      </c>
      <c r="J334" s="41">
        <v>0</v>
      </c>
      <c r="K334" s="41">
        <v>0</v>
      </c>
      <c r="L334" s="41">
        <v>0</v>
      </c>
      <c r="M334" s="41" t="s">
        <v>675</v>
      </c>
      <c r="N334" s="41" t="s">
        <v>79</v>
      </c>
      <c r="O334" s="41" t="s">
        <v>1878</v>
      </c>
      <c r="P334" s="41" t="s">
        <v>1993</v>
      </c>
      <c r="Q334" s="41" t="s">
        <v>1994</v>
      </c>
      <c r="S334" s="41">
        <v>0</v>
      </c>
      <c r="AO334" s="7">
        <v>13.41</v>
      </c>
      <c r="AP334" s="7">
        <v>0.1</v>
      </c>
      <c r="AQ334" s="7">
        <v>0.10100000000000001</v>
      </c>
      <c r="AR334" s="7">
        <v>2.68</v>
      </c>
      <c r="AS334" s="7"/>
      <c r="AT334" s="7"/>
      <c r="AU334" s="7"/>
      <c r="AV334" s="7"/>
      <c r="AW334" s="7"/>
      <c r="AX334" s="7">
        <v>0.37</v>
      </c>
      <c r="AY334" s="7">
        <v>3.1E-2</v>
      </c>
      <c r="AZ334" s="82">
        <f>(0.35-0.101)*0.4</f>
        <v>9.9599999999999994E-2</v>
      </c>
      <c r="BA334" s="82">
        <f>(0.35-0.101)*0.6</f>
        <v>0.14939999999999998</v>
      </c>
      <c r="BB334" s="7"/>
      <c r="BC334" s="7"/>
      <c r="BD334" s="7"/>
      <c r="BE334" s="7"/>
      <c r="BF334" s="7"/>
      <c r="BG334" s="7"/>
      <c r="BK334" s="41">
        <v>0</v>
      </c>
      <c r="BL334" s="7"/>
      <c r="BM334" s="7"/>
      <c r="BN334" s="7"/>
      <c r="BO334" s="7"/>
      <c r="BP334" s="7"/>
      <c r="BQ334" s="7"/>
      <c r="BR334" s="7"/>
      <c r="BS334" s="7"/>
      <c r="BT334" s="7"/>
      <c r="BU334" s="7"/>
      <c r="BV334" s="7"/>
      <c r="BW334" s="7"/>
      <c r="BX334" s="7"/>
      <c r="BY334" s="7"/>
      <c r="BZ334" s="7"/>
      <c r="CA334" s="7"/>
      <c r="CB334" s="7"/>
      <c r="CC334" s="7"/>
      <c r="CD334" s="7"/>
      <c r="CG334" s="41">
        <v>0</v>
      </c>
      <c r="DC334" s="41">
        <v>0</v>
      </c>
      <c r="DY334" s="7" t="s">
        <v>1880</v>
      </c>
      <c r="DZ334" s="7">
        <f t="shared" si="244"/>
        <v>0.36999999999999994</v>
      </c>
      <c r="EA334" s="41" t="s">
        <v>671</v>
      </c>
      <c r="EB334" s="41" t="s">
        <v>0</v>
      </c>
      <c r="EC334" s="41">
        <f t="shared" si="239"/>
        <v>0</v>
      </c>
      <c r="ED334" s="41">
        <f t="shared" si="240"/>
        <v>4.9616999999999994E-2</v>
      </c>
      <c r="EE334" s="41">
        <f t="shared" si="241"/>
        <v>0</v>
      </c>
      <c r="EF334" s="41">
        <f t="shared" si="242"/>
        <v>0</v>
      </c>
      <c r="EG334" s="41">
        <f t="shared" si="243"/>
        <v>0</v>
      </c>
      <c r="EI334" s="5">
        <f t="shared" si="251"/>
        <v>90.853281237427666</v>
      </c>
      <c r="EJ334" s="3">
        <f t="shared" si="245"/>
        <v>1218.342501393905</v>
      </c>
      <c r="EK334" s="3">
        <f t="shared" si="252"/>
        <v>13.410000000000002</v>
      </c>
      <c r="EL334" s="3">
        <f t="shared" si="253"/>
        <v>1.3544100000000001</v>
      </c>
      <c r="EM334" s="3">
        <f t="shared" si="254"/>
        <v>35.938800000000001</v>
      </c>
      <c r="EN334" s="3">
        <f t="shared" si="255"/>
        <v>0</v>
      </c>
      <c r="EO334" s="3">
        <f t="shared" si="256"/>
        <v>0</v>
      </c>
      <c r="EP334" s="3">
        <f t="shared" si="257"/>
        <v>0</v>
      </c>
      <c r="EQ334" s="3">
        <f t="shared" si="258"/>
        <v>0</v>
      </c>
      <c r="ER334" s="3">
        <f t="shared" si="259"/>
        <v>0</v>
      </c>
      <c r="ES334" s="3">
        <f t="shared" si="260"/>
        <v>49.616999999999997</v>
      </c>
      <c r="ET334" s="3">
        <f t="shared" si="261"/>
        <v>4.1571000000000007</v>
      </c>
      <c r="EU334" s="3">
        <f t="shared" si="262"/>
        <v>1.335636</v>
      </c>
      <c r="EV334" s="3">
        <f t="shared" si="263"/>
        <v>2.0034539999999996</v>
      </c>
      <c r="EW334" s="3">
        <f t="shared" si="264"/>
        <v>0</v>
      </c>
      <c r="EX334" s="3">
        <f t="shared" si="265"/>
        <v>0</v>
      </c>
      <c r="EY334" s="3">
        <f t="shared" si="266"/>
        <v>0</v>
      </c>
      <c r="EZ334" s="3">
        <f t="shared" si="267"/>
        <v>0</v>
      </c>
      <c r="FA334" s="3">
        <f t="shared" si="268"/>
        <v>0</v>
      </c>
      <c r="FB334" s="3">
        <f t="shared" si="269"/>
        <v>0</v>
      </c>
      <c r="FC334" s="3">
        <f t="shared" si="246"/>
        <v>0</v>
      </c>
      <c r="FD334" s="41">
        <f t="shared" si="270"/>
        <v>0</v>
      </c>
      <c r="FG334" s="3">
        <f t="shared" si="247"/>
        <v>0</v>
      </c>
      <c r="FH334" s="3">
        <f t="shared" si="248"/>
        <v>0</v>
      </c>
      <c r="FI334" s="3">
        <f t="shared" si="271"/>
        <v>0</v>
      </c>
      <c r="FJ334" s="3">
        <f t="shared" si="271"/>
        <v>0</v>
      </c>
      <c r="FK334" s="3">
        <f t="shared" si="279"/>
        <v>0</v>
      </c>
      <c r="FL334" s="3">
        <f t="shared" si="279"/>
        <v>0</v>
      </c>
      <c r="FM334" s="3">
        <f t="shared" si="279"/>
        <v>0</v>
      </c>
      <c r="FN334" s="3">
        <f t="shared" si="279"/>
        <v>0</v>
      </c>
      <c r="FO334" s="3">
        <f t="shared" si="279"/>
        <v>0</v>
      </c>
      <c r="FP334" s="3">
        <f t="shared" si="279"/>
        <v>0</v>
      </c>
      <c r="FQ334" s="3">
        <f t="shared" si="278"/>
        <v>0</v>
      </c>
      <c r="FR334" s="3">
        <f t="shared" si="272"/>
        <v>0</v>
      </c>
      <c r="FS334" s="3">
        <f t="shared" si="272"/>
        <v>0</v>
      </c>
      <c r="FT334" s="3">
        <f t="shared" si="272"/>
        <v>0</v>
      </c>
      <c r="FU334" s="3">
        <f t="shared" si="273"/>
        <v>0</v>
      </c>
      <c r="FV334" s="3">
        <f t="shared" si="273"/>
        <v>0</v>
      </c>
      <c r="FW334" s="3">
        <f t="shared" si="273"/>
        <v>0</v>
      </c>
      <c r="FX334" s="3">
        <f t="shared" si="274"/>
        <v>0</v>
      </c>
      <c r="FY334" s="3">
        <f t="shared" si="275"/>
        <v>0</v>
      </c>
      <c r="FZ334" s="3">
        <f t="shared" si="276"/>
        <v>0</v>
      </c>
      <c r="GA334" s="3">
        <f t="shared" si="277"/>
        <v>0</v>
      </c>
      <c r="GB334" s="41" t="s">
        <v>0</v>
      </c>
      <c r="GC334" s="41">
        <f t="shared" si="249"/>
        <v>13.41</v>
      </c>
      <c r="GD334" s="41">
        <f t="shared" si="250"/>
        <v>0.36999999999999994</v>
      </c>
      <c r="GE334" s="41">
        <f t="shared" si="238"/>
        <v>4.9616999999999996</v>
      </c>
      <c r="GI334" s="41" t="s">
        <v>0</v>
      </c>
    </row>
    <row r="335" spans="1:191" ht="13.2" customHeight="1" x14ac:dyDescent="0.55000000000000004">
      <c r="A335" s="41" t="s">
        <v>1432</v>
      </c>
      <c r="B335" s="41" t="s">
        <v>652</v>
      </c>
      <c r="C335" s="41" t="s">
        <v>69</v>
      </c>
      <c r="D335" s="25" t="s">
        <v>62</v>
      </c>
      <c r="E335" s="41" t="s">
        <v>1790</v>
      </c>
      <c r="F335" s="41">
        <v>0</v>
      </c>
      <c r="G335" s="25" t="s">
        <v>67</v>
      </c>
      <c r="H335" s="41">
        <v>1.5255599999999998E-2</v>
      </c>
      <c r="I335" s="41">
        <v>0</v>
      </c>
      <c r="J335" s="41">
        <v>0</v>
      </c>
      <c r="K335" s="41">
        <v>1.5255599999999998E-2</v>
      </c>
      <c r="L335" s="41">
        <v>0</v>
      </c>
      <c r="M335" s="41" t="s">
        <v>674</v>
      </c>
      <c r="N335" s="41" t="s">
        <v>79</v>
      </c>
      <c r="O335" s="41" t="s">
        <v>1878</v>
      </c>
      <c r="P335" s="41" t="s">
        <v>1919</v>
      </c>
      <c r="S335" s="41">
        <v>12.712999999999999</v>
      </c>
      <c r="T335" s="41">
        <v>0.16</v>
      </c>
      <c r="U335" s="41">
        <v>0.14899999999999999</v>
      </c>
      <c r="AB335" s="41">
        <v>0.12</v>
      </c>
      <c r="AD335" s="4">
        <f>(3.652-0.149)*0.4</f>
        <v>1.4012000000000002</v>
      </c>
      <c r="AE335" s="4">
        <f>(3.652-0.149)*0.6</f>
        <v>2.1017999999999999</v>
      </c>
      <c r="AO335" s="7">
        <v>0</v>
      </c>
      <c r="AP335" s="7"/>
      <c r="AQ335" s="7"/>
      <c r="AR335" s="7"/>
      <c r="AS335" s="7"/>
      <c r="AT335" s="7"/>
      <c r="AU335" s="7"/>
      <c r="AV335" s="7"/>
      <c r="AW335" s="7"/>
      <c r="AX335" s="7"/>
      <c r="AY335" s="7"/>
      <c r="AZ335" s="7"/>
      <c r="BA335" s="7"/>
      <c r="BB335" s="7"/>
      <c r="BC335" s="7"/>
      <c r="BD335" s="7"/>
      <c r="BE335" s="7"/>
      <c r="BF335" s="7"/>
      <c r="BG335" s="7"/>
      <c r="BK335" s="41">
        <v>0</v>
      </c>
      <c r="BL335" s="7"/>
      <c r="BM335" s="7"/>
      <c r="BN335" s="7"/>
      <c r="BO335" s="7"/>
      <c r="BP335" s="7"/>
      <c r="BQ335" s="7"/>
      <c r="BR335" s="7"/>
      <c r="BS335" s="7"/>
      <c r="BT335" s="7"/>
      <c r="BU335" s="7"/>
      <c r="BV335" s="7"/>
      <c r="BW335" s="7"/>
      <c r="BX335" s="7"/>
      <c r="BY335" s="7"/>
      <c r="BZ335" s="7"/>
      <c r="CA335" s="7"/>
      <c r="CB335" s="7"/>
      <c r="CC335" s="7"/>
      <c r="CD335" s="7"/>
      <c r="CG335" s="41">
        <v>12.712999999999999</v>
      </c>
      <c r="CH335" s="41">
        <v>0.16</v>
      </c>
      <c r="CI335" s="41">
        <v>0.14899999999999999</v>
      </c>
      <c r="CP335" s="41">
        <v>0.12</v>
      </c>
      <c r="CR335" s="4">
        <f>(3.652-0.149)*0.4</f>
        <v>1.4012000000000002</v>
      </c>
      <c r="CS335" s="4">
        <f>(3.652-0.149)*0.6</f>
        <v>2.1017999999999999</v>
      </c>
      <c r="DC335" s="41">
        <v>0</v>
      </c>
      <c r="DY335" s="7" t="s">
        <v>1880</v>
      </c>
      <c r="DZ335" s="7">
        <f t="shared" si="244"/>
        <v>0.12</v>
      </c>
      <c r="EA335" s="41" t="s">
        <v>671</v>
      </c>
      <c r="EB335" s="41" t="s">
        <v>0</v>
      </c>
      <c r="EC335" s="41">
        <f t="shared" si="239"/>
        <v>1.5255599999999998E-2</v>
      </c>
      <c r="ED335" s="41">
        <f t="shared" si="240"/>
        <v>0</v>
      </c>
      <c r="EE335" s="41">
        <f t="shared" si="241"/>
        <v>0</v>
      </c>
      <c r="EF335" s="41">
        <f t="shared" si="242"/>
        <v>1.5255599999999998E-2</v>
      </c>
      <c r="EG335" s="41">
        <f t="shared" si="243"/>
        <v>0</v>
      </c>
      <c r="EI335" s="5">
        <f t="shared" si="251"/>
        <v>142.08388740064311</v>
      </c>
      <c r="EJ335" s="3">
        <f t="shared" si="245"/>
        <v>1806.3124605243756</v>
      </c>
      <c r="EK335" s="3">
        <f t="shared" si="252"/>
        <v>20.340799999999998</v>
      </c>
      <c r="EL335" s="3">
        <f t="shared" si="253"/>
        <v>1.8942369999999997</v>
      </c>
      <c r="EM335" s="3">
        <f t="shared" si="254"/>
        <v>0</v>
      </c>
      <c r="EN335" s="3">
        <f t="shared" si="255"/>
        <v>0</v>
      </c>
      <c r="EO335" s="3">
        <f t="shared" si="256"/>
        <v>0</v>
      </c>
      <c r="EP335" s="3">
        <f t="shared" si="257"/>
        <v>0</v>
      </c>
      <c r="EQ335" s="3">
        <f t="shared" si="258"/>
        <v>0</v>
      </c>
      <c r="ER335" s="3">
        <f t="shared" si="259"/>
        <v>0</v>
      </c>
      <c r="ES335" s="3">
        <f t="shared" si="260"/>
        <v>15.255599999999998</v>
      </c>
      <c r="ET335" s="3">
        <f t="shared" si="261"/>
        <v>0</v>
      </c>
      <c r="EU335" s="3">
        <f t="shared" si="262"/>
        <v>17.813455600000001</v>
      </c>
      <c r="EV335" s="3">
        <f t="shared" si="263"/>
        <v>26.720183399999996</v>
      </c>
      <c r="EW335" s="3">
        <f t="shared" si="264"/>
        <v>0</v>
      </c>
      <c r="EX335" s="3">
        <f t="shared" si="265"/>
        <v>0</v>
      </c>
      <c r="EY335" s="3">
        <f t="shared" si="266"/>
        <v>0</v>
      </c>
      <c r="EZ335" s="3">
        <f t="shared" si="267"/>
        <v>0</v>
      </c>
      <c r="FA335" s="3">
        <f t="shared" si="268"/>
        <v>0</v>
      </c>
      <c r="FB335" s="3">
        <f t="shared" si="269"/>
        <v>0</v>
      </c>
      <c r="FC335" s="3">
        <f t="shared" si="246"/>
        <v>0</v>
      </c>
      <c r="FD335" s="41">
        <f t="shared" si="270"/>
        <v>0</v>
      </c>
      <c r="FF335" s="5">
        <f>FG335/(CG335+DC335)</f>
        <v>142.08388740064311</v>
      </c>
      <c r="FG335" s="3">
        <f t="shared" si="247"/>
        <v>1806.3124605243756</v>
      </c>
      <c r="FH335" s="3">
        <f t="shared" si="248"/>
        <v>20.340799999999998</v>
      </c>
      <c r="FI335" s="3">
        <f t="shared" si="271"/>
        <v>1.8942369999999997</v>
      </c>
      <c r="FJ335" s="3">
        <f t="shared" si="271"/>
        <v>0</v>
      </c>
      <c r="FK335" s="3">
        <f t="shared" si="279"/>
        <v>0</v>
      </c>
      <c r="FL335" s="3">
        <f t="shared" si="279"/>
        <v>0</v>
      </c>
      <c r="FM335" s="3">
        <f t="shared" si="279"/>
        <v>0</v>
      </c>
      <c r="FN335" s="3">
        <f t="shared" si="279"/>
        <v>0</v>
      </c>
      <c r="FO335" s="3">
        <f t="shared" si="279"/>
        <v>0</v>
      </c>
      <c r="FP335" s="3">
        <f t="shared" si="279"/>
        <v>15.255599999999998</v>
      </c>
      <c r="FQ335" s="3">
        <f t="shared" si="278"/>
        <v>0</v>
      </c>
      <c r="FR335" s="3">
        <f t="shared" si="272"/>
        <v>17.813455600000001</v>
      </c>
      <c r="FS335" s="3">
        <f t="shared" si="272"/>
        <v>26.720183399999996</v>
      </c>
      <c r="FT335" s="3">
        <f t="shared" si="272"/>
        <v>0</v>
      </c>
      <c r="FU335" s="3">
        <f t="shared" si="273"/>
        <v>0</v>
      </c>
      <c r="FV335" s="3">
        <f t="shared" si="273"/>
        <v>0</v>
      </c>
      <c r="FW335" s="3">
        <f t="shared" si="273"/>
        <v>0</v>
      </c>
      <c r="FX335" s="3">
        <f t="shared" si="274"/>
        <v>0</v>
      </c>
      <c r="FY335" s="3">
        <f t="shared" si="275"/>
        <v>0</v>
      </c>
      <c r="FZ335" s="3">
        <f t="shared" si="276"/>
        <v>0</v>
      </c>
      <c r="GA335" s="3">
        <f t="shared" si="277"/>
        <v>0</v>
      </c>
      <c r="GB335" s="41" t="s">
        <v>0</v>
      </c>
      <c r="GC335" s="41">
        <f t="shared" si="249"/>
        <v>12.712999999999999</v>
      </c>
      <c r="GD335" s="41">
        <f t="shared" si="250"/>
        <v>0.12</v>
      </c>
      <c r="GE335" s="41">
        <f t="shared" si="238"/>
        <v>1.5255599999999998</v>
      </c>
      <c r="GF335" s="41">
        <f>CG335+DC335</f>
        <v>12.712999999999999</v>
      </c>
      <c r="GG335" s="4">
        <f>(CG335*CP335+DC335*DL335)/GF335</f>
        <v>0.12</v>
      </c>
      <c r="GH335" s="41">
        <f>GF335*GG335</f>
        <v>1.5255599999999998</v>
      </c>
      <c r="GI335" s="41" t="s">
        <v>0</v>
      </c>
    </row>
    <row r="336" spans="1:191" ht="13.2" customHeight="1" x14ac:dyDescent="0.55000000000000004">
      <c r="A336" s="41" t="s">
        <v>1433</v>
      </c>
      <c r="B336" s="41" t="s">
        <v>652</v>
      </c>
      <c r="C336" s="41" t="s">
        <v>69</v>
      </c>
      <c r="D336" s="25" t="s">
        <v>62</v>
      </c>
      <c r="E336" s="41" t="s">
        <v>1790</v>
      </c>
      <c r="F336" s="41">
        <v>0</v>
      </c>
      <c r="G336" s="25" t="s">
        <v>67</v>
      </c>
      <c r="H336" s="41">
        <v>0</v>
      </c>
      <c r="I336" s="41">
        <v>4.0910999999999994E-3</v>
      </c>
      <c r="J336" s="41">
        <v>0</v>
      </c>
      <c r="K336" s="41">
        <v>0</v>
      </c>
      <c r="L336" s="41">
        <v>0</v>
      </c>
      <c r="M336" s="41" t="s">
        <v>672</v>
      </c>
      <c r="N336" s="41" t="s">
        <v>79</v>
      </c>
      <c r="O336" s="41" t="s">
        <v>1878</v>
      </c>
      <c r="P336" s="41" t="s">
        <v>1993</v>
      </c>
      <c r="Q336" s="41" t="s">
        <v>1994</v>
      </c>
      <c r="S336" s="41">
        <v>0</v>
      </c>
      <c r="AO336" s="7">
        <v>3.1469999999999998</v>
      </c>
      <c r="AP336" s="7">
        <v>0.17</v>
      </c>
      <c r="AQ336" s="7">
        <v>0.20200000000000001</v>
      </c>
      <c r="AR336" s="7"/>
      <c r="AS336" s="7"/>
      <c r="AT336" s="7"/>
      <c r="AU336" s="7"/>
      <c r="AV336" s="7"/>
      <c r="AW336" s="7"/>
      <c r="AX336" s="7">
        <v>0.13</v>
      </c>
      <c r="AY336" s="7"/>
      <c r="AZ336" s="7">
        <f>(4.477-0.202)*0.4</f>
        <v>1.7100000000000002</v>
      </c>
      <c r="BA336" s="82">
        <f>(4.477-0.202)*0.6</f>
        <v>2.5649999999999999</v>
      </c>
      <c r="BB336" s="7"/>
      <c r="BC336" s="7"/>
      <c r="BD336" s="7"/>
      <c r="BE336" s="7"/>
      <c r="BF336" s="7"/>
      <c r="BG336" s="7"/>
      <c r="BK336" s="41">
        <v>0</v>
      </c>
      <c r="BL336" s="7"/>
      <c r="BM336" s="7"/>
      <c r="BN336" s="7"/>
      <c r="BO336" s="7"/>
      <c r="BP336" s="7"/>
      <c r="BQ336" s="7"/>
      <c r="BR336" s="7"/>
      <c r="BS336" s="7"/>
      <c r="BT336" s="7"/>
      <c r="BU336" s="7"/>
      <c r="BV336" s="7"/>
      <c r="BW336" s="7"/>
      <c r="BX336" s="7"/>
      <c r="BY336" s="7"/>
      <c r="BZ336" s="7"/>
      <c r="CA336" s="7"/>
      <c r="CB336" s="7"/>
      <c r="CC336" s="7"/>
      <c r="CD336" s="7"/>
      <c r="CG336" s="41">
        <v>0</v>
      </c>
      <c r="DC336" s="41">
        <v>0</v>
      </c>
      <c r="DY336" s="7" t="s">
        <v>1880</v>
      </c>
      <c r="DZ336" s="7">
        <f t="shared" si="244"/>
        <v>0.13</v>
      </c>
      <c r="EA336" s="41" t="s">
        <v>671</v>
      </c>
      <c r="EB336" s="41" t="s">
        <v>0</v>
      </c>
      <c r="EC336" s="41">
        <f t="shared" si="239"/>
        <v>0</v>
      </c>
      <c r="ED336" s="41">
        <f t="shared" si="240"/>
        <v>4.0910999999999994E-3</v>
      </c>
      <c r="EE336" s="41">
        <f t="shared" si="241"/>
        <v>0</v>
      </c>
      <c r="EF336" s="41">
        <f t="shared" si="242"/>
        <v>0</v>
      </c>
      <c r="EG336" s="41">
        <f t="shared" si="243"/>
        <v>0</v>
      </c>
      <c r="EI336" s="5">
        <f t="shared" si="251"/>
        <v>170.41620218392279</v>
      </c>
      <c r="EJ336" s="3">
        <f t="shared" si="245"/>
        <v>536.29978827280502</v>
      </c>
      <c r="EK336" s="3">
        <f t="shared" si="252"/>
        <v>5.3498999999999999</v>
      </c>
      <c r="EL336" s="3">
        <f t="shared" si="253"/>
        <v>0.63569399999999998</v>
      </c>
      <c r="EM336" s="3">
        <f t="shared" si="254"/>
        <v>0</v>
      </c>
      <c r="EN336" s="3">
        <f t="shared" si="255"/>
        <v>0</v>
      </c>
      <c r="EO336" s="3">
        <f t="shared" si="256"/>
        <v>0</v>
      </c>
      <c r="EP336" s="3">
        <f t="shared" si="257"/>
        <v>0</v>
      </c>
      <c r="EQ336" s="3">
        <f t="shared" si="258"/>
        <v>0</v>
      </c>
      <c r="ER336" s="3">
        <f t="shared" si="259"/>
        <v>0</v>
      </c>
      <c r="ES336" s="3">
        <f t="shared" si="260"/>
        <v>4.0911</v>
      </c>
      <c r="ET336" s="3">
        <f t="shared" si="261"/>
        <v>0</v>
      </c>
      <c r="EU336" s="3">
        <f t="shared" si="262"/>
        <v>5.3813700000000004</v>
      </c>
      <c r="EV336" s="3">
        <f t="shared" si="263"/>
        <v>8.0720549999999989</v>
      </c>
      <c r="EW336" s="3">
        <f t="shared" si="264"/>
        <v>0</v>
      </c>
      <c r="EX336" s="3">
        <f t="shared" si="265"/>
        <v>0</v>
      </c>
      <c r="EY336" s="3">
        <f t="shared" si="266"/>
        <v>0</v>
      </c>
      <c r="EZ336" s="3">
        <f t="shared" si="267"/>
        <v>0</v>
      </c>
      <c r="FA336" s="3">
        <f t="shared" si="268"/>
        <v>0</v>
      </c>
      <c r="FB336" s="3">
        <f t="shared" si="269"/>
        <v>0</v>
      </c>
      <c r="FC336" s="3">
        <f t="shared" si="246"/>
        <v>0</v>
      </c>
      <c r="FD336" s="41">
        <f t="shared" si="270"/>
        <v>0</v>
      </c>
      <c r="FG336" s="3">
        <f t="shared" si="247"/>
        <v>0</v>
      </c>
      <c r="FH336" s="3">
        <f t="shared" si="248"/>
        <v>0</v>
      </c>
      <c r="FI336" s="3">
        <f t="shared" si="271"/>
        <v>0</v>
      </c>
      <c r="FJ336" s="3">
        <f t="shared" si="271"/>
        <v>0</v>
      </c>
      <c r="FK336" s="3">
        <f t="shared" si="279"/>
        <v>0</v>
      </c>
      <c r="FL336" s="3">
        <f t="shared" si="279"/>
        <v>0</v>
      </c>
      <c r="FM336" s="3">
        <f t="shared" si="279"/>
        <v>0</v>
      </c>
      <c r="FN336" s="3">
        <f t="shared" si="279"/>
        <v>0</v>
      </c>
      <c r="FO336" s="3">
        <f t="shared" si="279"/>
        <v>0</v>
      </c>
      <c r="FP336" s="3">
        <f t="shared" si="279"/>
        <v>0</v>
      </c>
      <c r="FQ336" s="3">
        <f t="shared" si="278"/>
        <v>0</v>
      </c>
      <c r="FR336" s="3">
        <f t="shared" si="272"/>
        <v>0</v>
      </c>
      <c r="FS336" s="3">
        <f t="shared" si="272"/>
        <v>0</v>
      </c>
      <c r="FT336" s="3">
        <f t="shared" si="272"/>
        <v>0</v>
      </c>
      <c r="FU336" s="3">
        <f t="shared" si="273"/>
        <v>0</v>
      </c>
      <c r="FV336" s="3">
        <f t="shared" si="273"/>
        <v>0</v>
      </c>
      <c r="FW336" s="3">
        <f t="shared" si="273"/>
        <v>0</v>
      </c>
      <c r="FX336" s="3">
        <f t="shared" si="274"/>
        <v>0</v>
      </c>
      <c r="FY336" s="3">
        <f t="shared" si="275"/>
        <v>0</v>
      </c>
      <c r="FZ336" s="3">
        <f t="shared" si="276"/>
        <v>0</v>
      </c>
      <c r="GA336" s="3">
        <f t="shared" si="277"/>
        <v>0</v>
      </c>
      <c r="GB336" s="41" t="s">
        <v>0</v>
      </c>
      <c r="GC336" s="41">
        <f t="shared" si="249"/>
        <v>3.1469999999999998</v>
      </c>
      <c r="GD336" s="41">
        <f t="shared" si="250"/>
        <v>0.13</v>
      </c>
      <c r="GE336" s="41">
        <f t="shared" si="238"/>
        <v>0.40910999999999997</v>
      </c>
      <c r="GI336" s="41" t="s">
        <v>0</v>
      </c>
    </row>
    <row r="337" spans="1:191" x14ac:dyDescent="0.55000000000000004">
      <c r="A337" s="41" t="s">
        <v>1434</v>
      </c>
      <c r="B337" s="41" t="s">
        <v>652</v>
      </c>
      <c r="C337" s="41" t="s">
        <v>69</v>
      </c>
      <c r="D337" s="25" t="s">
        <v>62</v>
      </c>
      <c r="E337" s="41" t="s">
        <v>1790</v>
      </c>
      <c r="F337" s="41">
        <v>0</v>
      </c>
      <c r="G337" s="25" t="s">
        <v>67</v>
      </c>
      <c r="H337" s="41">
        <v>2.5369000000000004E-3</v>
      </c>
      <c r="I337" s="41">
        <v>0</v>
      </c>
      <c r="J337" s="41">
        <v>0</v>
      </c>
      <c r="K337" s="41">
        <v>2.5369000000000004E-3</v>
      </c>
      <c r="L337" s="41">
        <v>0</v>
      </c>
      <c r="M337" s="41" t="s">
        <v>673</v>
      </c>
      <c r="N337" s="41" t="s">
        <v>79</v>
      </c>
      <c r="O337" s="41" t="s">
        <v>1878</v>
      </c>
      <c r="P337" s="41" t="s">
        <v>1919</v>
      </c>
      <c r="S337" s="41">
        <v>1.103</v>
      </c>
      <c r="T337" s="41">
        <v>0.17</v>
      </c>
      <c r="U337" s="41">
        <v>0.26400000000000001</v>
      </c>
      <c r="AB337" s="41">
        <v>0.23</v>
      </c>
      <c r="AD337" s="4">
        <f>(6.685-0.264)*0.4</f>
        <v>2.5684</v>
      </c>
      <c r="AE337" s="4">
        <f>(6.685-0.264)*0.6</f>
        <v>3.8525999999999994</v>
      </c>
      <c r="AO337" s="7">
        <v>0</v>
      </c>
      <c r="AP337" s="7"/>
      <c r="AQ337" s="7"/>
      <c r="AR337" s="7"/>
      <c r="AS337" s="7"/>
      <c r="AT337" s="7"/>
      <c r="AU337" s="7"/>
      <c r="AV337" s="7"/>
      <c r="AW337" s="7"/>
      <c r="AX337" s="7"/>
      <c r="AY337" s="7"/>
      <c r="AZ337" s="7"/>
      <c r="BA337" s="7"/>
      <c r="BB337" s="7"/>
      <c r="BC337" s="7"/>
      <c r="BD337" s="7"/>
      <c r="BE337" s="7"/>
      <c r="BF337" s="7"/>
      <c r="BG337" s="7"/>
      <c r="BK337" s="41">
        <v>0</v>
      </c>
      <c r="BL337" s="7"/>
      <c r="BM337" s="7"/>
      <c r="BN337" s="7"/>
      <c r="BO337" s="7"/>
      <c r="BP337" s="7"/>
      <c r="BQ337" s="7"/>
      <c r="BR337" s="7"/>
      <c r="BS337" s="7"/>
      <c r="BT337" s="7"/>
      <c r="BU337" s="7"/>
      <c r="BV337" s="7"/>
      <c r="BW337" s="7"/>
      <c r="BX337" s="7"/>
      <c r="BY337" s="7"/>
      <c r="BZ337" s="7"/>
      <c r="CA337" s="7"/>
      <c r="CB337" s="7"/>
      <c r="CC337" s="7"/>
      <c r="CD337" s="7"/>
      <c r="CG337" s="41">
        <v>1.103</v>
      </c>
      <c r="CH337" s="41">
        <v>0.17</v>
      </c>
      <c r="CI337" s="41">
        <v>0.26400000000000001</v>
      </c>
      <c r="CP337" s="41">
        <v>0.23</v>
      </c>
      <c r="CR337" s="4">
        <f>(6.685-0.264)*0.4</f>
        <v>2.5684</v>
      </c>
      <c r="CS337" s="4">
        <f>(6.685-0.264)*0.6</f>
        <v>3.8525999999999994</v>
      </c>
      <c r="DC337" s="41">
        <v>0</v>
      </c>
      <c r="DY337" s="7" t="s">
        <v>1880</v>
      </c>
      <c r="DZ337" s="7">
        <f t="shared" si="244"/>
        <v>0.23000000000000004</v>
      </c>
      <c r="EA337" s="41" t="s">
        <v>671</v>
      </c>
      <c r="EB337" s="41" t="s">
        <v>0</v>
      </c>
      <c r="EC337" s="41">
        <f t="shared" si="239"/>
        <v>2.5369000000000004E-3</v>
      </c>
      <c r="ED337" s="41">
        <f t="shared" si="240"/>
        <v>0</v>
      </c>
      <c r="EE337" s="41">
        <f t="shared" si="241"/>
        <v>0</v>
      </c>
      <c r="EF337" s="41">
        <f t="shared" si="242"/>
        <v>2.5369000000000004E-3</v>
      </c>
      <c r="EG337" s="41">
        <f t="shared" si="243"/>
        <v>0</v>
      </c>
      <c r="EI337" s="5">
        <f t="shared" si="251"/>
        <v>253.33877491704175</v>
      </c>
      <c r="EJ337" s="3">
        <f t="shared" si="245"/>
        <v>279.43266873349705</v>
      </c>
      <c r="EK337" s="3">
        <f t="shared" si="252"/>
        <v>1.8751000000000002</v>
      </c>
      <c r="EL337" s="3">
        <f t="shared" si="253"/>
        <v>0.29119200000000001</v>
      </c>
      <c r="EM337" s="3">
        <f t="shared" si="254"/>
        <v>0</v>
      </c>
      <c r="EN337" s="3">
        <f t="shared" si="255"/>
        <v>0</v>
      </c>
      <c r="EO337" s="3">
        <f t="shared" si="256"/>
        <v>0</v>
      </c>
      <c r="EP337" s="3">
        <f t="shared" si="257"/>
        <v>0</v>
      </c>
      <c r="EQ337" s="3">
        <f t="shared" si="258"/>
        <v>0</v>
      </c>
      <c r="ER337" s="3">
        <f t="shared" si="259"/>
        <v>0</v>
      </c>
      <c r="ES337" s="3">
        <f t="shared" si="260"/>
        <v>2.5369000000000002</v>
      </c>
      <c r="ET337" s="3">
        <f t="shared" si="261"/>
        <v>0</v>
      </c>
      <c r="EU337" s="3">
        <f t="shared" si="262"/>
        <v>2.8329452000000002</v>
      </c>
      <c r="EV337" s="3">
        <f t="shared" si="263"/>
        <v>4.2494177999999989</v>
      </c>
      <c r="EW337" s="3">
        <f t="shared" si="264"/>
        <v>0</v>
      </c>
      <c r="EX337" s="3">
        <f t="shared" si="265"/>
        <v>0</v>
      </c>
      <c r="EY337" s="3">
        <f t="shared" si="266"/>
        <v>0</v>
      </c>
      <c r="EZ337" s="3">
        <f t="shared" si="267"/>
        <v>0</v>
      </c>
      <c r="FA337" s="3">
        <f t="shared" si="268"/>
        <v>0</v>
      </c>
      <c r="FB337" s="3">
        <f t="shared" si="269"/>
        <v>0</v>
      </c>
      <c r="FC337" s="3">
        <f t="shared" si="246"/>
        <v>0</v>
      </c>
      <c r="FD337" s="41">
        <f t="shared" si="270"/>
        <v>0</v>
      </c>
      <c r="FF337" s="5">
        <f>FG337/(CG337+DC337)</f>
        <v>253.33877491704175</v>
      </c>
      <c r="FG337" s="3">
        <f t="shared" si="247"/>
        <v>279.43266873349705</v>
      </c>
      <c r="FH337" s="3">
        <f t="shared" si="248"/>
        <v>1.8751000000000002</v>
      </c>
      <c r="FI337" s="3">
        <f t="shared" si="271"/>
        <v>0.29119200000000001</v>
      </c>
      <c r="FJ337" s="3">
        <f t="shared" si="271"/>
        <v>0</v>
      </c>
      <c r="FK337" s="3">
        <f t="shared" si="279"/>
        <v>0</v>
      </c>
      <c r="FL337" s="3">
        <f t="shared" si="279"/>
        <v>0</v>
      </c>
      <c r="FM337" s="3">
        <f t="shared" si="279"/>
        <v>0</v>
      </c>
      <c r="FN337" s="3">
        <f t="shared" si="279"/>
        <v>0</v>
      </c>
      <c r="FO337" s="3">
        <f t="shared" si="279"/>
        <v>0</v>
      </c>
      <c r="FP337" s="3">
        <f t="shared" si="279"/>
        <v>2.5369000000000002</v>
      </c>
      <c r="FQ337" s="3">
        <f t="shared" si="278"/>
        <v>0</v>
      </c>
      <c r="FR337" s="3">
        <f t="shared" si="272"/>
        <v>2.8329452000000002</v>
      </c>
      <c r="FS337" s="3">
        <f t="shared" si="272"/>
        <v>4.2494177999999989</v>
      </c>
      <c r="FT337" s="3">
        <f t="shared" si="272"/>
        <v>0</v>
      </c>
      <c r="FU337" s="3">
        <f t="shared" si="273"/>
        <v>0</v>
      </c>
      <c r="FV337" s="3">
        <f t="shared" si="273"/>
        <v>0</v>
      </c>
      <c r="FW337" s="3">
        <f t="shared" si="273"/>
        <v>0</v>
      </c>
      <c r="FX337" s="3">
        <f t="shared" si="274"/>
        <v>0</v>
      </c>
      <c r="FY337" s="3">
        <f t="shared" si="275"/>
        <v>0</v>
      </c>
      <c r="FZ337" s="3">
        <f t="shared" si="276"/>
        <v>0</v>
      </c>
      <c r="GA337" s="3">
        <f t="shared" si="277"/>
        <v>0</v>
      </c>
      <c r="GB337" s="41" t="s">
        <v>0</v>
      </c>
      <c r="GC337" s="41">
        <f t="shared" si="249"/>
        <v>1.103</v>
      </c>
      <c r="GD337" s="41">
        <f t="shared" si="250"/>
        <v>0.23000000000000004</v>
      </c>
      <c r="GE337" s="41">
        <f t="shared" si="238"/>
        <v>0.25369000000000003</v>
      </c>
      <c r="GF337" s="41">
        <f>CG337+DC337</f>
        <v>1.103</v>
      </c>
      <c r="GG337" s="4">
        <f>(CG337*CP337+DC337*DL337)/GF337</f>
        <v>0.23000000000000004</v>
      </c>
      <c r="GH337" s="41">
        <f>GF337*GG337</f>
        <v>0.25369000000000003</v>
      </c>
      <c r="GI337" s="41" t="s">
        <v>0</v>
      </c>
    </row>
    <row r="338" spans="1:191" x14ac:dyDescent="0.55000000000000004">
      <c r="A338" s="41" t="s">
        <v>1435</v>
      </c>
      <c r="B338" s="41" t="s">
        <v>652</v>
      </c>
      <c r="C338" s="41" t="s">
        <v>69</v>
      </c>
      <c r="D338" s="25" t="s">
        <v>62</v>
      </c>
      <c r="E338" s="41" t="s">
        <v>1790</v>
      </c>
      <c r="F338" s="41">
        <v>0</v>
      </c>
      <c r="G338" s="25" t="s">
        <v>67</v>
      </c>
      <c r="H338" s="41">
        <v>0</v>
      </c>
      <c r="I338" s="41">
        <v>0</v>
      </c>
      <c r="J338" s="41">
        <v>8.0445999999999991</v>
      </c>
      <c r="K338" s="41">
        <v>0</v>
      </c>
      <c r="L338" s="41">
        <v>0</v>
      </c>
      <c r="M338" s="10" t="s">
        <v>705</v>
      </c>
      <c r="N338" s="41" t="s">
        <v>79</v>
      </c>
      <c r="O338" s="41" t="s">
        <v>1996</v>
      </c>
      <c r="S338" s="41">
        <v>0</v>
      </c>
      <c r="AO338" s="7">
        <v>0</v>
      </c>
      <c r="AP338" s="7"/>
      <c r="AQ338" s="7"/>
      <c r="AR338" s="7"/>
      <c r="AS338" s="7"/>
      <c r="AT338" s="7"/>
      <c r="AU338" s="7"/>
      <c r="AV338" s="7"/>
      <c r="AW338" s="7"/>
      <c r="AX338" s="7"/>
      <c r="AY338" s="7"/>
      <c r="AZ338" s="7"/>
      <c r="BA338" s="7"/>
      <c r="BB338" s="7"/>
      <c r="BC338" s="7"/>
      <c r="BD338" s="7"/>
      <c r="BE338" s="7"/>
      <c r="BF338" s="7"/>
      <c r="BG338" s="7"/>
      <c r="BK338" s="3">
        <v>2774</v>
      </c>
      <c r="BL338" s="7"/>
      <c r="BM338" s="7"/>
      <c r="BN338" s="7"/>
      <c r="BO338" s="7"/>
      <c r="BP338" s="7"/>
      <c r="BQ338" s="7"/>
      <c r="BR338" s="7"/>
      <c r="BS338" s="7"/>
      <c r="BT338" s="7">
        <v>0.28999999999999998</v>
      </c>
      <c r="BU338" s="7"/>
      <c r="BV338" s="7"/>
      <c r="BW338" s="7"/>
      <c r="BX338" s="7"/>
      <c r="BY338" s="7"/>
      <c r="BZ338" s="7"/>
      <c r="CA338" s="7"/>
      <c r="CB338" s="7"/>
      <c r="CC338" s="7"/>
      <c r="CD338" s="7"/>
      <c r="CG338" s="41">
        <v>0</v>
      </c>
      <c r="DC338" s="41">
        <v>0</v>
      </c>
      <c r="DY338" s="7" t="s">
        <v>1891</v>
      </c>
      <c r="DZ338" s="7">
        <f t="shared" si="244"/>
        <v>0.28999999999999998</v>
      </c>
      <c r="EA338" s="41" t="s">
        <v>1997</v>
      </c>
      <c r="EB338" s="41" t="s">
        <v>0</v>
      </c>
      <c r="EC338" s="41">
        <f t="shared" si="239"/>
        <v>0</v>
      </c>
      <c r="ED338" s="41">
        <f t="shared" si="240"/>
        <v>0</v>
      </c>
      <c r="EE338" s="41">
        <f t="shared" si="241"/>
        <v>8.0445999999999991</v>
      </c>
      <c r="EF338" s="41">
        <f t="shared" si="242"/>
        <v>0</v>
      </c>
      <c r="EG338" s="41">
        <f t="shared" si="243"/>
        <v>0</v>
      </c>
      <c r="EI338" s="5">
        <f t="shared" si="251"/>
        <v>38.030599999999993</v>
      </c>
      <c r="EJ338" s="3">
        <f t="shared" si="245"/>
        <v>105496.88439999998</v>
      </c>
      <c r="EK338" s="3">
        <f t="shared" si="252"/>
        <v>0</v>
      </c>
      <c r="EL338" s="3">
        <f t="shared" si="253"/>
        <v>0</v>
      </c>
      <c r="EM338" s="3">
        <f t="shared" si="254"/>
        <v>0</v>
      </c>
      <c r="EN338" s="3">
        <f t="shared" si="255"/>
        <v>0</v>
      </c>
      <c r="EO338" s="3">
        <f t="shared" si="256"/>
        <v>0</v>
      </c>
      <c r="EP338" s="3">
        <f t="shared" si="257"/>
        <v>0</v>
      </c>
      <c r="EQ338" s="3">
        <f t="shared" si="258"/>
        <v>0</v>
      </c>
      <c r="ER338" s="3">
        <f t="shared" si="259"/>
        <v>0</v>
      </c>
      <c r="ES338" s="3">
        <f t="shared" si="260"/>
        <v>8044.5999999999985</v>
      </c>
      <c r="ET338" s="3">
        <f t="shared" si="261"/>
        <v>0</v>
      </c>
      <c r="EU338" s="3">
        <f t="shared" si="262"/>
        <v>0</v>
      </c>
      <c r="EV338" s="3">
        <f t="shared" si="263"/>
        <v>0</v>
      </c>
      <c r="EW338" s="3">
        <f t="shared" si="264"/>
        <v>0</v>
      </c>
      <c r="EX338" s="3">
        <f t="shared" si="265"/>
        <v>0</v>
      </c>
      <c r="EY338" s="3">
        <f t="shared" si="266"/>
        <v>0</v>
      </c>
      <c r="EZ338" s="3">
        <f t="shared" si="267"/>
        <v>0</v>
      </c>
      <c r="FA338" s="3">
        <f t="shared" si="268"/>
        <v>0</v>
      </c>
      <c r="FB338" s="3">
        <f t="shared" si="269"/>
        <v>0</v>
      </c>
      <c r="FC338" s="3">
        <f t="shared" si="246"/>
        <v>0</v>
      </c>
      <c r="FD338" s="41">
        <f t="shared" si="270"/>
        <v>0</v>
      </c>
      <c r="FG338" s="3">
        <f t="shared" si="247"/>
        <v>0</v>
      </c>
      <c r="FH338" s="3">
        <f t="shared" si="248"/>
        <v>0</v>
      </c>
      <c r="FI338" s="3">
        <f t="shared" si="271"/>
        <v>0</v>
      </c>
      <c r="FJ338" s="3">
        <f t="shared" si="271"/>
        <v>0</v>
      </c>
      <c r="FK338" s="3">
        <f t="shared" si="279"/>
        <v>0</v>
      </c>
      <c r="FL338" s="3">
        <f t="shared" si="279"/>
        <v>0</v>
      </c>
      <c r="FM338" s="3">
        <f t="shared" si="279"/>
        <v>0</v>
      </c>
      <c r="FN338" s="3">
        <f t="shared" si="279"/>
        <v>0</v>
      </c>
      <c r="FO338" s="3">
        <f t="shared" si="279"/>
        <v>0</v>
      </c>
      <c r="FP338" s="3">
        <f t="shared" si="279"/>
        <v>0</v>
      </c>
      <c r="FQ338" s="3">
        <f t="shared" si="278"/>
        <v>0</v>
      </c>
      <c r="FR338" s="3">
        <f t="shared" si="272"/>
        <v>0</v>
      </c>
      <c r="FS338" s="3">
        <f t="shared" si="272"/>
        <v>0</v>
      </c>
      <c r="FT338" s="3">
        <f t="shared" si="272"/>
        <v>0</v>
      </c>
      <c r="FU338" s="3">
        <f t="shared" si="273"/>
        <v>0</v>
      </c>
      <c r="FV338" s="3">
        <f t="shared" si="273"/>
        <v>0</v>
      </c>
      <c r="FW338" s="3">
        <f t="shared" si="273"/>
        <v>0</v>
      </c>
      <c r="FX338" s="3">
        <f t="shared" si="274"/>
        <v>0</v>
      </c>
      <c r="FY338" s="3">
        <f t="shared" si="275"/>
        <v>0</v>
      </c>
      <c r="FZ338" s="3">
        <f t="shared" si="276"/>
        <v>0</v>
      </c>
      <c r="GA338" s="3">
        <f t="shared" si="277"/>
        <v>0</v>
      </c>
      <c r="GB338" s="41" t="s">
        <v>0</v>
      </c>
      <c r="GC338" s="41">
        <f t="shared" si="249"/>
        <v>2774</v>
      </c>
      <c r="GD338" s="41">
        <f t="shared" si="250"/>
        <v>0.28999999999999998</v>
      </c>
      <c r="GE338" s="41">
        <f t="shared" si="238"/>
        <v>804.45999999999992</v>
      </c>
      <c r="GI338" s="41" t="s">
        <v>0</v>
      </c>
    </row>
    <row r="339" spans="1:191" x14ac:dyDescent="0.55000000000000004">
      <c r="A339" s="41" t="s">
        <v>1436</v>
      </c>
      <c r="B339" s="41" t="s">
        <v>652</v>
      </c>
      <c r="C339" s="41" t="s">
        <v>69</v>
      </c>
      <c r="D339" s="25" t="s">
        <v>62</v>
      </c>
      <c r="E339" s="41" t="s">
        <v>1790</v>
      </c>
      <c r="F339" s="41">
        <v>0</v>
      </c>
      <c r="G339" s="25" t="s">
        <v>67</v>
      </c>
      <c r="H339" s="41">
        <v>0</v>
      </c>
      <c r="I339" s="41">
        <v>0</v>
      </c>
      <c r="J339" s="41">
        <v>4.5</v>
      </c>
      <c r="K339" s="41">
        <v>0</v>
      </c>
      <c r="L339" s="41">
        <v>0</v>
      </c>
      <c r="M339" s="41" t="s">
        <v>1998</v>
      </c>
      <c r="N339" s="41" t="s">
        <v>79</v>
      </c>
      <c r="O339" s="41" t="s">
        <v>1878</v>
      </c>
      <c r="P339" s="41" t="s">
        <v>1999</v>
      </c>
      <c r="S339" s="41">
        <v>0</v>
      </c>
      <c r="AO339" s="7">
        <v>0</v>
      </c>
      <c r="AP339" s="7"/>
      <c r="AQ339" s="7"/>
      <c r="AR339" s="7"/>
      <c r="AS339" s="7"/>
      <c r="AT339" s="7"/>
      <c r="AU339" s="7"/>
      <c r="AV339" s="7"/>
      <c r="AW339" s="7"/>
      <c r="AX339" s="7"/>
      <c r="AY339" s="7"/>
      <c r="AZ339" s="7"/>
      <c r="BA339" s="7"/>
      <c r="BB339" s="7"/>
      <c r="BC339" s="7"/>
      <c r="BD339" s="7"/>
      <c r="BE339" s="7"/>
      <c r="BF339" s="7"/>
      <c r="BG339" s="7"/>
      <c r="BK339" s="3">
        <v>1125</v>
      </c>
      <c r="BL339" s="7"/>
      <c r="BM339" s="7"/>
      <c r="BN339" s="7"/>
      <c r="BO339" s="7"/>
      <c r="BP339" s="7"/>
      <c r="BQ339" s="7"/>
      <c r="BR339" s="7"/>
      <c r="BS339" s="7"/>
      <c r="BT339" s="7">
        <v>0.4</v>
      </c>
      <c r="BU339" s="7"/>
      <c r="BV339" s="7"/>
      <c r="BW339" s="7"/>
      <c r="BX339" s="7"/>
      <c r="BY339" s="7"/>
      <c r="BZ339" s="7"/>
      <c r="CA339" s="7"/>
      <c r="CB339" s="7"/>
      <c r="CC339" s="7"/>
      <c r="CD339" s="7"/>
      <c r="CG339" s="41">
        <v>0</v>
      </c>
      <c r="DC339" s="41">
        <v>0</v>
      </c>
      <c r="DY339" s="7" t="s">
        <v>1891</v>
      </c>
      <c r="DZ339" s="7">
        <f t="shared" si="244"/>
        <v>0.4</v>
      </c>
      <c r="EA339" s="41" t="s">
        <v>1997</v>
      </c>
      <c r="EB339" s="41" t="s">
        <v>0</v>
      </c>
      <c r="EC339" s="41">
        <f t="shared" si="239"/>
        <v>0</v>
      </c>
      <c r="ED339" s="41">
        <f t="shared" si="240"/>
        <v>0</v>
      </c>
      <c r="EE339" s="41">
        <f t="shared" si="241"/>
        <v>4.5</v>
      </c>
      <c r="EF339" s="41">
        <f t="shared" si="242"/>
        <v>0</v>
      </c>
      <c r="EG339" s="41">
        <f t="shared" si="243"/>
        <v>0</v>
      </c>
      <c r="EI339" s="5">
        <f t="shared" si="251"/>
        <v>52.456000000000003</v>
      </c>
      <c r="EJ339" s="3">
        <f t="shared" si="245"/>
        <v>59013</v>
      </c>
      <c r="EK339" s="3">
        <f t="shared" si="252"/>
        <v>0</v>
      </c>
      <c r="EL339" s="3">
        <f t="shared" si="253"/>
        <v>0</v>
      </c>
      <c r="EM339" s="3">
        <f t="shared" si="254"/>
        <v>0</v>
      </c>
      <c r="EN339" s="3">
        <f t="shared" si="255"/>
        <v>0</v>
      </c>
      <c r="EO339" s="3">
        <f t="shared" si="256"/>
        <v>0</v>
      </c>
      <c r="EP339" s="3">
        <f t="shared" si="257"/>
        <v>0</v>
      </c>
      <c r="EQ339" s="3">
        <f t="shared" si="258"/>
        <v>0</v>
      </c>
      <c r="ER339" s="3">
        <f t="shared" si="259"/>
        <v>0</v>
      </c>
      <c r="ES339" s="3">
        <f t="shared" si="260"/>
        <v>4500</v>
      </c>
      <c r="ET339" s="3">
        <f t="shared" si="261"/>
        <v>0</v>
      </c>
      <c r="EU339" s="3">
        <f t="shared" si="262"/>
        <v>0</v>
      </c>
      <c r="EV339" s="3">
        <f t="shared" si="263"/>
        <v>0</v>
      </c>
      <c r="EW339" s="3">
        <f t="shared" si="264"/>
        <v>0</v>
      </c>
      <c r="EX339" s="3">
        <f t="shared" si="265"/>
        <v>0</v>
      </c>
      <c r="EY339" s="3">
        <f t="shared" si="266"/>
        <v>0</v>
      </c>
      <c r="EZ339" s="3">
        <f t="shared" si="267"/>
        <v>0</v>
      </c>
      <c r="FA339" s="3">
        <f t="shared" si="268"/>
        <v>0</v>
      </c>
      <c r="FB339" s="3">
        <f t="shared" si="269"/>
        <v>0</v>
      </c>
      <c r="FC339" s="3">
        <f t="shared" si="246"/>
        <v>0</v>
      </c>
      <c r="FD339" s="41">
        <f t="shared" si="270"/>
        <v>0</v>
      </c>
      <c r="FG339" s="3">
        <f t="shared" si="247"/>
        <v>0</v>
      </c>
      <c r="FH339" s="3">
        <f t="shared" si="248"/>
        <v>0</v>
      </c>
      <c r="FI339" s="3">
        <f t="shared" si="271"/>
        <v>0</v>
      </c>
      <c r="FJ339" s="3">
        <f t="shared" si="271"/>
        <v>0</v>
      </c>
      <c r="FK339" s="3">
        <f t="shared" si="279"/>
        <v>0</v>
      </c>
      <c r="FL339" s="3">
        <f t="shared" si="279"/>
        <v>0</v>
      </c>
      <c r="FM339" s="3">
        <f t="shared" si="279"/>
        <v>0</v>
      </c>
      <c r="FN339" s="3">
        <f t="shared" si="279"/>
        <v>0</v>
      </c>
      <c r="FO339" s="3">
        <f t="shared" si="279"/>
        <v>0</v>
      </c>
      <c r="FP339" s="3">
        <f t="shared" si="279"/>
        <v>0</v>
      </c>
      <c r="FQ339" s="3">
        <f t="shared" si="278"/>
        <v>0</v>
      </c>
      <c r="FR339" s="3">
        <f t="shared" si="272"/>
        <v>0</v>
      </c>
      <c r="FS339" s="3">
        <f t="shared" si="272"/>
        <v>0</v>
      </c>
      <c r="FT339" s="3">
        <f t="shared" si="272"/>
        <v>0</v>
      </c>
      <c r="FU339" s="3">
        <f t="shared" si="273"/>
        <v>0</v>
      </c>
      <c r="FV339" s="3">
        <f t="shared" si="273"/>
        <v>0</v>
      </c>
      <c r="FW339" s="3">
        <f t="shared" si="273"/>
        <v>0</v>
      </c>
      <c r="FX339" s="3">
        <f t="shared" si="274"/>
        <v>0</v>
      </c>
      <c r="FY339" s="3">
        <f t="shared" si="275"/>
        <v>0</v>
      </c>
      <c r="FZ339" s="3">
        <f t="shared" si="276"/>
        <v>0</v>
      </c>
      <c r="GA339" s="3">
        <f t="shared" si="277"/>
        <v>0</v>
      </c>
      <c r="GB339" s="41" t="s">
        <v>0</v>
      </c>
      <c r="GC339" s="41">
        <f t="shared" si="249"/>
        <v>1125</v>
      </c>
      <c r="GD339" s="41">
        <f t="shared" si="250"/>
        <v>0.4</v>
      </c>
      <c r="GE339" s="41">
        <f t="shared" si="238"/>
        <v>450</v>
      </c>
      <c r="GI339" s="41" t="s">
        <v>0</v>
      </c>
    </row>
    <row r="340" spans="1:191" x14ac:dyDescent="0.55000000000000004">
      <c r="A340" s="41" t="s">
        <v>1437</v>
      </c>
      <c r="B340" s="41" t="s">
        <v>652</v>
      </c>
      <c r="C340" s="41" t="s">
        <v>69</v>
      </c>
      <c r="D340" s="25" t="s">
        <v>62</v>
      </c>
      <c r="E340" s="41" t="s">
        <v>1790</v>
      </c>
      <c r="F340" s="41">
        <v>0</v>
      </c>
      <c r="G340" s="25" t="s">
        <v>67</v>
      </c>
      <c r="H340" s="41">
        <v>0</v>
      </c>
      <c r="I340" s="41">
        <v>0</v>
      </c>
      <c r="J340" s="41">
        <v>0.43296000000000001</v>
      </c>
      <c r="K340" s="41">
        <v>0</v>
      </c>
      <c r="L340" s="41">
        <v>0</v>
      </c>
      <c r="M340" s="41" t="s">
        <v>692</v>
      </c>
      <c r="N340" s="41" t="s">
        <v>79</v>
      </c>
      <c r="O340" s="41" t="s">
        <v>1878</v>
      </c>
      <c r="P340" s="41" t="s">
        <v>1919</v>
      </c>
      <c r="S340" s="41">
        <v>0</v>
      </c>
      <c r="AO340" s="7">
        <v>0</v>
      </c>
      <c r="AP340" s="7"/>
      <c r="AQ340" s="7"/>
      <c r="AR340" s="7"/>
      <c r="AS340" s="7"/>
      <c r="AT340" s="7"/>
      <c r="AU340" s="7"/>
      <c r="AV340" s="7"/>
      <c r="AW340" s="7"/>
      <c r="AX340" s="7"/>
      <c r="AY340" s="7"/>
      <c r="AZ340" s="7"/>
      <c r="BA340" s="7"/>
      <c r="BB340" s="7"/>
      <c r="BC340" s="7"/>
      <c r="BD340" s="7"/>
      <c r="BE340" s="7"/>
      <c r="BF340" s="7"/>
      <c r="BG340" s="7"/>
      <c r="BK340" s="41">
        <v>131.19999999999999</v>
      </c>
      <c r="BL340" s="7">
        <v>0.17</v>
      </c>
      <c r="BM340" s="7"/>
      <c r="BN340" s="7"/>
      <c r="BO340" s="7"/>
      <c r="BP340" s="7"/>
      <c r="BQ340" s="7"/>
      <c r="BR340" s="7"/>
      <c r="BS340" s="7"/>
      <c r="BT340" s="7">
        <v>0.33</v>
      </c>
      <c r="BU340" s="7">
        <v>1.4E-2</v>
      </c>
      <c r="BV340" s="7"/>
      <c r="BW340" s="7"/>
      <c r="BX340" s="7"/>
      <c r="BY340" s="7"/>
      <c r="BZ340" s="7"/>
      <c r="CA340" s="7"/>
      <c r="CB340" s="7"/>
      <c r="CC340" s="7"/>
      <c r="CD340" s="7"/>
      <c r="CG340" s="41">
        <v>0</v>
      </c>
      <c r="DC340" s="41">
        <v>0</v>
      </c>
      <c r="DY340" s="7" t="s">
        <v>1891</v>
      </c>
      <c r="DZ340" s="7">
        <f t="shared" si="244"/>
        <v>0.33</v>
      </c>
      <c r="EA340" s="41" t="s">
        <v>683</v>
      </c>
      <c r="EB340" s="41" t="s">
        <v>0</v>
      </c>
      <c r="EC340" s="41">
        <f t="shared" si="239"/>
        <v>0</v>
      </c>
      <c r="ED340" s="41">
        <f t="shared" si="240"/>
        <v>0</v>
      </c>
      <c r="EE340" s="41">
        <f t="shared" si="241"/>
        <v>0.43296000000000001</v>
      </c>
      <c r="EF340" s="41">
        <f t="shared" si="242"/>
        <v>0</v>
      </c>
      <c r="EG340" s="41">
        <f t="shared" si="243"/>
        <v>0</v>
      </c>
      <c r="EI340" s="5">
        <f t="shared" si="251"/>
        <v>64.536480560000001</v>
      </c>
      <c r="EJ340" s="3">
        <f t="shared" si="245"/>
        <v>8467.186249471999</v>
      </c>
      <c r="EK340" s="3">
        <f t="shared" si="252"/>
        <v>223.04</v>
      </c>
      <c r="EL340" s="3">
        <f t="shared" si="253"/>
        <v>0</v>
      </c>
      <c r="EM340" s="3">
        <f t="shared" si="254"/>
        <v>0</v>
      </c>
      <c r="EN340" s="3">
        <f t="shared" si="255"/>
        <v>0</v>
      </c>
      <c r="EO340" s="3">
        <f t="shared" si="256"/>
        <v>0</v>
      </c>
      <c r="EP340" s="3">
        <f t="shared" si="257"/>
        <v>0</v>
      </c>
      <c r="EQ340" s="3">
        <f t="shared" si="258"/>
        <v>0</v>
      </c>
      <c r="ER340" s="3">
        <f t="shared" si="259"/>
        <v>0</v>
      </c>
      <c r="ES340" s="3">
        <f t="shared" si="260"/>
        <v>432.96</v>
      </c>
      <c r="ET340" s="3">
        <f t="shared" si="261"/>
        <v>18.367999999999999</v>
      </c>
      <c r="EU340" s="3">
        <f t="shared" si="262"/>
        <v>0</v>
      </c>
      <c r="EV340" s="3">
        <f t="shared" si="263"/>
        <v>0</v>
      </c>
      <c r="EW340" s="3">
        <f t="shared" si="264"/>
        <v>0</v>
      </c>
      <c r="EX340" s="3">
        <f t="shared" si="265"/>
        <v>0</v>
      </c>
      <c r="EY340" s="3">
        <f t="shared" si="266"/>
        <v>0</v>
      </c>
      <c r="EZ340" s="3">
        <f t="shared" si="267"/>
        <v>0</v>
      </c>
      <c r="FA340" s="3">
        <f t="shared" si="268"/>
        <v>0</v>
      </c>
      <c r="FB340" s="3">
        <f t="shared" si="269"/>
        <v>0</v>
      </c>
      <c r="FC340" s="3">
        <f t="shared" si="246"/>
        <v>0</v>
      </c>
      <c r="FD340" s="41">
        <f t="shared" si="270"/>
        <v>0</v>
      </c>
      <c r="FG340" s="3">
        <f t="shared" si="247"/>
        <v>0</v>
      </c>
      <c r="FH340" s="3">
        <f t="shared" si="248"/>
        <v>0</v>
      </c>
      <c r="FI340" s="3">
        <f t="shared" si="271"/>
        <v>0</v>
      </c>
      <c r="FJ340" s="3">
        <f t="shared" si="271"/>
        <v>0</v>
      </c>
      <c r="FK340" s="3">
        <f t="shared" si="279"/>
        <v>0</v>
      </c>
      <c r="FL340" s="3">
        <f t="shared" si="279"/>
        <v>0</v>
      </c>
      <c r="FM340" s="3">
        <f t="shared" si="279"/>
        <v>0</v>
      </c>
      <c r="FN340" s="3">
        <f t="shared" si="279"/>
        <v>0</v>
      </c>
      <c r="FO340" s="3">
        <f t="shared" si="279"/>
        <v>0</v>
      </c>
      <c r="FP340" s="3">
        <f t="shared" si="279"/>
        <v>0</v>
      </c>
      <c r="FQ340" s="3">
        <f t="shared" si="278"/>
        <v>0</v>
      </c>
      <c r="FR340" s="3">
        <f t="shared" si="272"/>
        <v>0</v>
      </c>
      <c r="FS340" s="3">
        <f t="shared" si="272"/>
        <v>0</v>
      </c>
      <c r="FT340" s="3">
        <f t="shared" si="272"/>
        <v>0</v>
      </c>
      <c r="FU340" s="3">
        <f t="shared" si="273"/>
        <v>0</v>
      </c>
      <c r="FV340" s="3">
        <f t="shared" si="273"/>
        <v>0</v>
      </c>
      <c r="FW340" s="3">
        <f t="shared" si="273"/>
        <v>0</v>
      </c>
      <c r="FX340" s="3">
        <f t="shared" si="274"/>
        <v>0</v>
      </c>
      <c r="FY340" s="3">
        <f t="shared" si="275"/>
        <v>0</v>
      </c>
      <c r="FZ340" s="3">
        <f t="shared" si="276"/>
        <v>0</v>
      </c>
      <c r="GA340" s="3">
        <f t="shared" si="277"/>
        <v>0</v>
      </c>
      <c r="GB340" s="41" t="s">
        <v>0</v>
      </c>
      <c r="GC340" s="41">
        <f t="shared" si="249"/>
        <v>131.19999999999999</v>
      </c>
      <c r="GD340" s="41">
        <f t="shared" si="250"/>
        <v>0.33</v>
      </c>
      <c r="GE340" s="41">
        <f t="shared" si="238"/>
        <v>43.295999999999999</v>
      </c>
      <c r="GI340" s="41" t="s">
        <v>0</v>
      </c>
    </row>
    <row r="341" spans="1:191" ht="13.2" customHeight="1" x14ac:dyDescent="0.55000000000000004">
      <c r="A341" s="41" t="s">
        <v>1438</v>
      </c>
      <c r="B341" s="41" t="s">
        <v>652</v>
      </c>
      <c r="C341" s="41" t="s">
        <v>69</v>
      </c>
      <c r="D341" s="25" t="s">
        <v>62</v>
      </c>
      <c r="E341" s="41" t="s">
        <v>1790</v>
      </c>
      <c r="F341" s="41">
        <v>0</v>
      </c>
      <c r="G341" s="25" t="s">
        <v>67</v>
      </c>
      <c r="H341" s="41">
        <v>0</v>
      </c>
      <c r="I341" s="41">
        <v>0</v>
      </c>
      <c r="J341" s="41">
        <v>0.41615999999999997</v>
      </c>
      <c r="K341" s="41">
        <v>0</v>
      </c>
      <c r="L341" s="41">
        <v>0</v>
      </c>
      <c r="M341" s="41" t="s">
        <v>690</v>
      </c>
      <c r="N341" s="41" t="s">
        <v>79</v>
      </c>
      <c r="O341" s="41" t="s">
        <v>1878</v>
      </c>
      <c r="P341" s="41" t="s">
        <v>1919</v>
      </c>
      <c r="S341" s="41">
        <v>0</v>
      </c>
      <c r="AO341" s="7">
        <v>0</v>
      </c>
      <c r="AP341" s="7"/>
      <c r="AQ341" s="7"/>
      <c r="AR341" s="7"/>
      <c r="AS341" s="7"/>
      <c r="AT341" s="7"/>
      <c r="AU341" s="7"/>
      <c r="AV341" s="7"/>
      <c r="AW341" s="7"/>
      <c r="AX341" s="7"/>
      <c r="AY341" s="7"/>
      <c r="AZ341" s="7"/>
      <c r="BA341" s="7"/>
      <c r="BB341" s="7"/>
      <c r="BC341" s="7"/>
      <c r="BD341" s="7"/>
      <c r="BE341" s="7"/>
      <c r="BF341" s="7"/>
      <c r="BG341" s="7"/>
      <c r="BK341" s="41">
        <v>8.16</v>
      </c>
      <c r="BL341" s="7">
        <v>2.9</v>
      </c>
      <c r="BM341" s="7">
        <v>2.2000000000000002</v>
      </c>
      <c r="BN341" s="7">
        <v>5.2</v>
      </c>
      <c r="BO341" s="7"/>
      <c r="BP341" s="7"/>
      <c r="BQ341" s="7"/>
      <c r="BR341" s="7"/>
      <c r="BS341" s="7"/>
      <c r="BT341" s="7">
        <v>5.0999999999999996</v>
      </c>
      <c r="BU341" s="7">
        <v>0.23</v>
      </c>
      <c r="BV341" s="7"/>
      <c r="BW341" s="7"/>
      <c r="BX341" s="7"/>
      <c r="BY341" s="7"/>
      <c r="BZ341" s="7"/>
      <c r="CA341" s="7"/>
      <c r="CB341" s="7"/>
      <c r="CC341" s="7"/>
      <c r="CD341" s="7"/>
      <c r="CG341" s="41">
        <v>0</v>
      </c>
      <c r="DC341" s="41">
        <v>0</v>
      </c>
      <c r="DY341" s="7" t="s">
        <v>1891</v>
      </c>
      <c r="DZ341" s="7">
        <f t="shared" si="244"/>
        <v>5.0999999999999996</v>
      </c>
      <c r="EA341" s="41" t="s">
        <v>683</v>
      </c>
      <c r="EB341" s="41" t="s">
        <v>0</v>
      </c>
      <c r="EC341" s="41">
        <f t="shared" si="239"/>
        <v>0</v>
      </c>
      <c r="ED341" s="41">
        <f t="shared" si="240"/>
        <v>0</v>
      </c>
      <c r="EE341" s="41">
        <f t="shared" si="241"/>
        <v>0.41615999999999997</v>
      </c>
      <c r="EF341" s="41">
        <f t="shared" si="242"/>
        <v>0</v>
      </c>
      <c r="EG341" s="41">
        <f t="shared" si="243"/>
        <v>0</v>
      </c>
      <c r="EI341" s="5">
        <f t="shared" si="251"/>
        <v>1117.6959171099677</v>
      </c>
      <c r="EJ341" s="3">
        <f t="shared" si="245"/>
        <v>9120.3986836173372</v>
      </c>
      <c r="EK341" s="3">
        <f t="shared" si="252"/>
        <v>236.63999999999996</v>
      </c>
      <c r="EL341" s="3">
        <f t="shared" si="253"/>
        <v>17.952000000000002</v>
      </c>
      <c r="EM341" s="3">
        <f t="shared" si="254"/>
        <v>42.432000000000002</v>
      </c>
      <c r="EN341" s="3">
        <f t="shared" si="255"/>
        <v>0</v>
      </c>
      <c r="EO341" s="3">
        <f t="shared" si="256"/>
        <v>0</v>
      </c>
      <c r="EP341" s="3">
        <f t="shared" si="257"/>
        <v>0</v>
      </c>
      <c r="EQ341" s="3">
        <f t="shared" si="258"/>
        <v>0</v>
      </c>
      <c r="ER341" s="3">
        <f t="shared" si="259"/>
        <v>0</v>
      </c>
      <c r="ES341" s="3">
        <f t="shared" si="260"/>
        <v>416.16</v>
      </c>
      <c r="ET341" s="3">
        <f t="shared" si="261"/>
        <v>18.768000000000001</v>
      </c>
      <c r="EU341" s="3">
        <f t="shared" si="262"/>
        <v>0</v>
      </c>
      <c r="EV341" s="3">
        <f t="shared" si="263"/>
        <v>0</v>
      </c>
      <c r="EW341" s="3">
        <f t="shared" si="264"/>
        <v>0</v>
      </c>
      <c r="EX341" s="3">
        <f t="shared" si="265"/>
        <v>0</v>
      </c>
      <c r="EY341" s="3">
        <f t="shared" si="266"/>
        <v>0</v>
      </c>
      <c r="EZ341" s="3">
        <f t="shared" si="267"/>
        <v>0</v>
      </c>
      <c r="FA341" s="3">
        <f t="shared" si="268"/>
        <v>0</v>
      </c>
      <c r="FB341" s="3">
        <f t="shared" si="269"/>
        <v>0</v>
      </c>
      <c r="FC341" s="3">
        <f t="shared" si="246"/>
        <v>0</v>
      </c>
      <c r="FD341" s="41">
        <f t="shared" si="270"/>
        <v>0</v>
      </c>
      <c r="FG341" s="3">
        <f t="shared" si="247"/>
        <v>0</v>
      </c>
      <c r="FH341" s="3">
        <f t="shared" si="248"/>
        <v>0</v>
      </c>
      <c r="FI341" s="3">
        <f t="shared" si="271"/>
        <v>0</v>
      </c>
      <c r="FJ341" s="3">
        <f t="shared" si="271"/>
        <v>0</v>
      </c>
      <c r="FK341" s="3">
        <f t="shared" si="279"/>
        <v>0</v>
      </c>
      <c r="FL341" s="3">
        <f t="shared" si="279"/>
        <v>0</v>
      </c>
      <c r="FM341" s="3">
        <f t="shared" si="279"/>
        <v>0</v>
      </c>
      <c r="FN341" s="3">
        <f t="shared" si="279"/>
        <v>0</v>
      </c>
      <c r="FO341" s="3">
        <f t="shared" si="279"/>
        <v>0</v>
      </c>
      <c r="FP341" s="3">
        <f t="shared" si="279"/>
        <v>0</v>
      </c>
      <c r="FQ341" s="3">
        <f t="shared" si="278"/>
        <v>0</v>
      </c>
      <c r="FR341" s="3">
        <f t="shared" si="272"/>
        <v>0</v>
      </c>
      <c r="FS341" s="3">
        <f t="shared" si="272"/>
        <v>0</v>
      </c>
      <c r="FT341" s="3">
        <f t="shared" si="272"/>
        <v>0</v>
      </c>
      <c r="FU341" s="3">
        <f t="shared" si="273"/>
        <v>0</v>
      </c>
      <c r="FV341" s="3">
        <f t="shared" si="273"/>
        <v>0</v>
      </c>
      <c r="FW341" s="3">
        <f t="shared" si="273"/>
        <v>0</v>
      </c>
      <c r="FX341" s="3">
        <f t="shared" si="274"/>
        <v>0</v>
      </c>
      <c r="FY341" s="3">
        <f t="shared" si="275"/>
        <v>0</v>
      </c>
      <c r="FZ341" s="3">
        <f t="shared" si="276"/>
        <v>0</v>
      </c>
      <c r="GA341" s="3">
        <f t="shared" si="277"/>
        <v>0</v>
      </c>
      <c r="GB341" s="41" t="s">
        <v>0</v>
      </c>
      <c r="GC341" s="41">
        <f t="shared" si="249"/>
        <v>8.16</v>
      </c>
      <c r="GD341" s="41">
        <f t="shared" si="250"/>
        <v>5.0999999999999996</v>
      </c>
      <c r="GE341" s="41">
        <f t="shared" si="238"/>
        <v>41.616</v>
      </c>
      <c r="GI341" s="41" t="s">
        <v>0</v>
      </c>
    </row>
    <row r="342" spans="1:191" x14ac:dyDescent="0.55000000000000004">
      <c r="A342" s="41" t="s">
        <v>1439</v>
      </c>
      <c r="B342" s="41" t="s">
        <v>652</v>
      </c>
      <c r="C342" s="41" t="s">
        <v>69</v>
      </c>
      <c r="D342" s="25" t="s">
        <v>62</v>
      </c>
      <c r="E342" s="41" t="s">
        <v>1790</v>
      </c>
      <c r="F342" s="41">
        <v>0</v>
      </c>
      <c r="G342" s="25" t="s">
        <v>67</v>
      </c>
      <c r="H342" s="41">
        <v>0</v>
      </c>
      <c r="I342" s="41">
        <v>0</v>
      </c>
      <c r="J342" s="41">
        <v>0.18359439999999999</v>
      </c>
      <c r="K342" s="41">
        <v>0</v>
      </c>
      <c r="L342" s="41">
        <v>0</v>
      </c>
      <c r="M342" s="41" t="s">
        <v>687</v>
      </c>
      <c r="N342" s="41" t="s">
        <v>79</v>
      </c>
      <c r="O342" s="41" t="s">
        <v>1878</v>
      </c>
      <c r="P342" s="41" t="s">
        <v>1890</v>
      </c>
      <c r="S342" s="41">
        <v>0</v>
      </c>
      <c r="AO342" s="7">
        <v>0</v>
      </c>
      <c r="AP342" s="7"/>
      <c r="AQ342" s="7"/>
      <c r="AR342" s="7"/>
      <c r="AS342" s="7"/>
      <c r="AT342" s="7"/>
      <c r="AU342" s="7"/>
      <c r="AV342" s="7"/>
      <c r="AW342" s="7"/>
      <c r="AX342" s="7"/>
      <c r="AY342" s="7"/>
      <c r="AZ342" s="7"/>
      <c r="BA342" s="7"/>
      <c r="BB342" s="7"/>
      <c r="BC342" s="7"/>
      <c r="BD342" s="7"/>
      <c r="BE342" s="7"/>
      <c r="BF342" s="7"/>
      <c r="BG342" s="7"/>
      <c r="BK342" s="41">
        <v>20.863</v>
      </c>
      <c r="BL342" s="7">
        <v>0.43</v>
      </c>
      <c r="BM342" s="7"/>
      <c r="BN342" s="7"/>
      <c r="BO342" s="7"/>
      <c r="BP342" s="7"/>
      <c r="BQ342" s="7"/>
      <c r="BR342" s="7"/>
      <c r="BS342" s="7"/>
      <c r="BT342" s="7">
        <v>0.88</v>
      </c>
      <c r="BU342" s="7"/>
      <c r="BV342" s="7"/>
      <c r="BW342" s="7"/>
      <c r="BX342" s="7"/>
      <c r="BY342" s="7"/>
      <c r="BZ342" s="7"/>
      <c r="CA342" s="7"/>
      <c r="CB342" s="7"/>
      <c r="CC342" s="7"/>
      <c r="CD342" s="7"/>
      <c r="CG342" s="41">
        <v>0</v>
      </c>
      <c r="DC342" s="41">
        <v>0</v>
      </c>
      <c r="DY342" s="7" t="s">
        <v>1891</v>
      </c>
      <c r="DZ342" s="7">
        <f t="shared" si="244"/>
        <v>0.88</v>
      </c>
      <c r="EA342" s="41" t="s">
        <v>683</v>
      </c>
      <c r="EB342" s="41" t="s">
        <v>0</v>
      </c>
      <c r="EC342" s="41">
        <f t="shared" si="239"/>
        <v>0</v>
      </c>
      <c r="ED342" s="41">
        <f t="shared" si="240"/>
        <v>0</v>
      </c>
      <c r="EE342" s="41">
        <f t="shared" si="241"/>
        <v>0.18359439999999999</v>
      </c>
      <c r="EF342" s="41">
        <f t="shared" si="242"/>
        <v>0</v>
      </c>
      <c r="EG342" s="41">
        <f t="shared" si="243"/>
        <v>0</v>
      </c>
      <c r="EI342" s="5">
        <f t="shared" si="251"/>
        <v>143.46334880000001</v>
      </c>
      <c r="EJ342" s="3">
        <f t="shared" si="245"/>
        <v>2993.0758460143998</v>
      </c>
      <c r="EK342" s="3">
        <f t="shared" si="252"/>
        <v>89.710899999999995</v>
      </c>
      <c r="EL342" s="3">
        <f t="shared" si="253"/>
        <v>0</v>
      </c>
      <c r="EM342" s="3">
        <f t="shared" si="254"/>
        <v>0</v>
      </c>
      <c r="EN342" s="3">
        <f t="shared" si="255"/>
        <v>0</v>
      </c>
      <c r="EO342" s="3">
        <f t="shared" si="256"/>
        <v>0</v>
      </c>
      <c r="EP342" s="3">
        <f t="shared" si="257"/>
        <v>0</v>
      </c>
      <c r="EQ342" s="3">
        <f t="shared" si="258"/>
        <v>0</v>
      </c>
      <c r="ER342" s="3">
        <f t="shared" si="259"/>
        <v>0</v>
      </c>
      <c r="ES342" s="3">
        <f t="shared" si="260"/>
        <v>183.59439999999998</v>
      </c>
      <c r="ET342" s="3">
        <f t="shared" si="261"/>
        <v>0</v>
      </c>
      <c r="EU342" s="3">
        <f t="shared" si="262"/>
        <v>0</v>
      </c>
      <c r="EV342" s="3">
        <f t="shared" si="263"/>
        <v>0</v>
      </c>
      <c r="EW342" s="3">
        <f t="shared" si="264"/>
        <v>0</v>
      </c>
      <c r="EX342" s="3">
        <f t="shared" si="265"/>
        <v>0</v>
      </c>
      <c r="EY342" s="3">
        <f t="shared" si="266"/>
        <v>0</v>
      </c>
      <c r="EZ342" s="3">
        <f t="shared" si="267"/>
        <v>0</v>
      </c>
      <c r="FA342" s="3">
        <f t="shared" si="268"/>
        <v>0</v>
      </c>
      <c r="FB342" s="3">
        <f t="shared" si="269"/>
        <v>0</v>
      </c>
      <c r="FC342" s="3">
        <f t="shared" si="246"/>
        <v>0</v>
      </c>
      <c r="FD342" s="41">
        <f t="shared" si="270"/>
        <v>0</v>
      </c>
      <c r="FG342" s="3">
        <f t="shared" si="247"/>
        <v>0</v>
      </c>
      <c r="FH342" s="3">
        <f t="shared" si="248"/>
        <v>0</v>
      </c>
      <c r="FI342" s="3">
        <f t="shared" si="271"/>
        <v>0</v>
      </c>
      <c r="FJ342" s="3">
        <f t="shared" si="271"/>
        <v>0</v>
      </c>
      <c r="FK342" s="3">
        <f t="shared" si="279"/>
        <v>0</v>
      </c>
      <c r="FL342" s="3">
        <f t="shared" si="279"/>
        <v>0</v>
      </c>
      <c r="FM342" s="3">
        <f t="shared" si="279"/>
        <v>0</v>
      </c>
      <c r="FN342" s="3">
        <f t="shared" si="279"/>
        <v>0</v>
      </c>
      <c r="FO342" s="3">
        <f t="shared" si="279"/>
        <v>0</v>
      </c>
      <c r="FP342" s="3">
        <f t="shared" si="279"/>
        <v>0</v>
      </c>
      <c r="FQ342" s="3">
        <f t="shared" si="278"/>
        <v>0</v>
      </c>
      <c r="FR342" s="3">
        <f t="shared" si="272"/>
        <v>0</v>
      </c>
      <c r="FS342" s="3">
        <f t="shared" si="272"/>
        <v>0</v>
      </c>
      <c r="FT342" s="3">
        <f t="shared" si="272"/>
        <v>0</v>
      </c>
      <c r="FU342" s="3">
        <f t="shared" si="273"/>
        <v>0</v>
      </c>
      <c r="FV342" s="3">
        <f t="shared" si="273"/>
        <v>0</v>
      </c>
      <c r="FW342" s="3">
        <f t="shared" si="273"/>
        <v>0</v>
      </c>
      <c r="FX342" s="3">
        <f t="shared" si="274"/>
        <v>0</v>
      </c>
      <c r="FY342" s="3">
        <f t="shared" si="275"/>
        <v>0</v>
      </c>
      <c r="FZ342" s="3">
        <f t="shared" si="276"/>
        <v>0</v>
      </c>
      <c r="GA342" s="3">
        <f t="shared" si="277"/>
        <v>0</v>
      </c>
      <c r="GB342" s="41" t="s">
        <v>0</v>
      </c>
      <c r="GC342" s="41">
        <f t="shared" si="249"/>
        <v>20.863</v>
      </c>
      <c r="GD342" s="41">
        <f t="shared" si="250"/>
        <v>0.88</v>
      </c>
      <c r="GE342" s="41">
        <f t="shared" si="238"/>
        <v>18.359439999999999</v>
      </c>
      <c r="GI342" s="41" t="s">
        <v>0</v>
      </c>
    </row>
    <row r="343" spans="1:191" x14ac:dyDescent="0.55000000000000004">
      <c r="A343" s="41" t="s">
        <v>1440</v>
      </c>
      <c r="B343" s="41" t="s">
        <v>652</v>
      </c>
      <c r="C343" s="41" t="s">
        <v>69</v>
      </c>
      <c r="D343" s="25" t="s">
        <v>62</v>
      </c>
      <c r="E343" s="41" t="s">
        <v>1790</v>
      </c>
      <c r="F343" s="41">
        <v>0</v>
      </c>
      <c r="G343" s="25" t="s">
        <v>67</v>
      </c>
      <c r="H343" s="41">
        <v>0</v>
      </c>
      <c r="I343" s="41">
        <v>0</v>
      </c>
      <c r="J343" s="41">
        <v>0.18235000000000004</v>
      </c>
      <c r="K343" s="41">
        <v>0</v>
      </c>
      <c r="L343" s="41">
        <v>0</v>
      </c>
      <c r="M343" s="41" t="s">
        <v>2000</v>
      </c>
      <c r="N343" s="41" t="s">
        <v>79</v>
      </c>
      <c r="O343" s="41" t="s">
        <v>1878</v>
      </c>
      <c r="P343" s="41" t="s">
        <v>1919</v>
      </c>
      <c r="S343" s="41">
        <v>0</v>
      </c>
      <c r="AO343" s="7">
        <v>0</v>
      </c>
      <c r="AP343" s="7"/>
      <c r="AQ343" s="7"/>
      <c r="AR343" s="7"/>
      <c r="AS343" s="7"/>
      <c r="AT343" s="7"/>
      <c r="AU343" s="7"/>
      <c r="AV343" s="7"/>
      <c r="AW343" s="7"/>
      <c r="AX343" s="7"/>
      <c r="AY343" s="7"/>
      <c r="AZ343" s="7"/>
      <c r="BA343" s="7"/>
      <c r="BB343" s="7"/>
      <c r="BC343" s="7"/>
      <c r="BD343" s="7"/>
      <c r="BE343" s="7"/>
      <c r="BF343" s="7"/>
      <c r="BG343" s="7"/>
      <c r="BK343" s="41">
        <v>260.5</v>
      </c>
      <c r="BL343" s="7">
        <v>0.11</v>
      </c>
      <c r="BM343" s="7">
        <v>7.0999999999999994E-2</v>
      </c>
      <c r="BN343" s="7"/>
      <c r="BO343" s="7"/>
      <c r="BP343" s="7"/>
      <c r="BQ343" s="7"/>
      <c r="BR343" s="7"/>
      <c r="BS343" s="7"/>
      <c r="BT343" s="7">
        <v>7.0000000000000007E-2</v>
      </c>
      <c r="BU343" s="7"/>
      <c r="BV343" s="7">
        <f>(1.371-0.071)*0.5</f>
        <v>0.65</v>
      </c>
      <c r="BW343" s="7">
        <f>(1.371-0.071)*0.5</f>
        <v>0.65</v>
      </c>
      <c r="BX343" s="7"/>
      <c r="BY343" s="7"/>
      <c r="BZ343" s="7"/>
      <c r="CA343" s="7"/>
      <c r="CB343" s="7"/>
      <c r="CC343" s="7"/>
      <c r="CD343" s="7"/>
      <c r="CG343" s="41">
        <v>0</v>
      </c>
      <c r="DC343" s="41">
        <v>0</v>
      </c>
      <c r="DY343" s="7" t="s">
        <v>1891</v>
      </c>
      <c r="DZ343" s="7">
        <f t="shared" si="244"/>
        <v>7.0000000000000007E-2</v>
      </c>
      <c r="EA343" s="41" t="s">
        <v>671</v>
      </c>
      <c r="EB343" s="41" t="s">
        <v>0</v>
      </c>
      <c r="EC343" s="41">
        <f t="shared" si="239"/>
        <v>0</v>
      </c>
      <c r="ED343" s="41">
        <f t="shared" si="240"/>
        <v>0</v>
      </c>
      <c r="EE343" s="41">
        <f t="shared" si="241"/>
        <v>0.18235000000000004</v>
      </c>
      <c r="EF343" s="41">
        <f t="shared" si="242"/>
        <v>0</v>
      </c>
      <c r="EG343" s="41">
        <f t="shared" si="243"/>
        <v>0</v>
      </c>
      <c r="EI343" s="5">
        <f t="shared" si="251"/>
        <v>59.37149850032155</v>
      </c>
      <c r="EJ343" s="3">
        <f t="shared" si="245"/>
        <v>15466.275359333764</v>
      </c>
      <c r="EK343" s="3">
        <f t="shared" si="252"/>
        <v>286.55</v>
      </c>
      <c r="EL343" s="3">
        <f t="shared" si="253"/>
        <v>18.4955</v>
      </c>
      <c r="EM343" s="3">
        <f t="shared" si="254"/>
        <v>0</v>
      </c>
      <c r="EN343" s="3">
        <f t="shared" si="255"/>
        <v>0</v>
      </c>
      <c r="EO343" s="3">
        <f t="shared" si="256"/>
        <v>0</v>
      </c>
      <c r="EP343" s="3">
        <f t="shared" si="257"/>
        <v>0</v>
      </c>
      <c r="EQ343" s="3">
        <f t="shared" si="258"/>
        <v>0</v>
      </c>
      <c r="ER343" s="3">
        <f t="shared" si="259"/>
        <v>0</v>
      </c>
      <c r="ES343" s="3">
        <f t="shared" si="260"/>
        <v>182.35000000000002</v>
      </c>
      <c r="ET343" s="3">
        <f t="shared" si="261"/>
        <v>0</v>
      </c>
      <c r="EU343" s="3">
        <f t="shared" si="262"/>
        <v>169.32500000000002</v>
      </c>
      <c r="EV343" s="3">
        <f t="shared" si="263"/>
        <v>169.32500000000002</v>
      </c>
      <c r="EW343" s="3">
        <f t="shared" si="264"/>
        <v>0</v>
      </c>
      <c r="EX343" s="3">
        <f t="shared" si="265"/>
        <v>0</v>
      </c>
      <c r="EY343" s="3">
        <f t="shared" si="266"/>
        <v>0</v>
      </c>
      <c r="EZ343" s="3">
        <f t="shared" si="267"/>
        <v>0</v>
      </c>
      <c r="FA343" s="3">
        <f t="shared" si="268"/>
        <v>0</v>
      </c>
      <c r="FB343" s="3">
        <f t="shared" si="269"/>
        <v>0</v>
      </c>
      <c r="FC343" s="3">
        <f t="shared" si="246"/>
        <v>0</v>
      </c>
      <c r="FD343" s="41">
        <f t="shared" si="270"/>
        <v>0</v>
      </c>
      <c r="FG343" s="3">
        <f t="shared" si="247"/>
        <v>0</v>
      </c>
      <c r="FH343" s="3">
        <f t="shared" si="248"/>
        <v>0</v>
      </c>
      <c r="FI343" s="3">
        <f t="shared" si="271"/>
        <v>0</v>
      </c>
      <c r="FJ343" s="3">
        <f t="shared" si="271"/>
        <v>0</v>
      </c>
      <c r="FK343" s="3">
        <f t="shared" si="279"/>
        <v>0</v>
      </c>
      <c r="FL343" s="3">
        <f t="shared" si="279"/>
        <v>0</v>
      </c>
      <c r="FM343" s="3">
        <f t="shared" si="279"/>
        <v>0</v>
      </c>
      <c r="FN343" s="3">
        <f t="shared" si="279"/>
        <v>0</v>
      </c>
      <c r="FO343" s="3">
        <f t="shared" si="279"/>
        <v>0</v>
      </c>
      <c r="FP343" s="3">
        <f t="shared" si="279"/>
        <v>0</v>
      </c>
      <c r="FQ343" s="3">
        <f t="shared" si="278"/>
        <v>0</v>
      </c>
      <c r="FR343" s="3">
        <f t="shared" si="272"/>
        <v>0</v>
      </c>
      <c r="FS343" s="3">
        <f t="shared" si="272"/>
        <v>0</v>
      </c>
      <c r="FT343" s="3">
        <f t="shared" si="272"/>
        <v>0</v>
      </c>
      <c r="FU343" s="3">
        <f t="shared" si="273"/>
        <v>0</v>
      </c>
      <c r="FV343" s="3">
        <f t="shared" si="273"/>
        <v>0</v>
      </c>
      <c r="FW343" s="3">
        <f t="shared" si="273"/>
        <v>0</v>
      </c>
      <c r="FX343" s="3">
        <f t="shared" si="274"/>
        <v>0</v>
      </c>
      <c r="FY343" s="3">
        <f t="shared" si="275"/>
        <v>0</v>
      </c>
      <c r="FZ343" s="3">
        <f t="shared" si="276"/>
        <v>0</v>
      </c>
      <c r="GA343" s="3">
        <f t="shared" si="277"/>
        <v>0</v>
      </c>
      <c r="GB343" s="41" t="s">
        <v>0</v>
      </c>
      <c r="GC343" s="41">
        <f t="shared" si="249"/>
        <v>260.5</v>
      </c>
      <c r="GD343" s="41">
        <f t="shared" si="250"/>
        <v>7.0000000000000007E-2</v>
      </c>
      <c r="GE343" s="41">
        <f t="shared" si="238"/>
        <v>18.235000000000003</v>
      </c>
      <c r="GI343" s="41" t="s">
        <v>0</v>
      </c>
    </row>
    <row r="344" spans="1:191" x14ac:dyDescent="0.55000000000000004">
      <c r="A344" s="41" t="s">
        <v>1441</v>
      </c>
      <c r="B344" s="41" t="s">
        <v>652</v>
      </c>
      <c r="C344" s="41" t="s">
        <v>69</v>
      </c>
      <c r="D344" s="25" t="s">
        <v>62</v>
      </c>
      <c r="E344" s="41" t="s">
        <v>1790</v>
      </c>
      <c r="F344" s="41">
        <v>0</v>
      </c>
      <c r="G344" s="25" t="s">
        <v>67</v>
      </c>
      <c r="H344" s="41">
        <v>0</v>
      </c>
      <c r="I344" s="41">
        <v>0</v>
      </c>
      <c r="J344" s="41">
        <v>0.10000249999999999</v>
      </c>
      <c r="K344" s="41">
        <v>0</v>
      </c>
      <c r="L344" s="41">
        <v>0</v>
      </c>
      <c r="M344" s="41" t="s">
        <v>685</v>
      </c>
      <c r="N344" s="41" t="s">
        <v>79</v>
      </c>
      <c r="O344" s="41" t="s">
        <v>1878</v>
      </c>
      <c r="P344" s="41" t="s">
        <v>1890</v>
      </c>
      <c r="S344" s="41">
        <v>0</v>
      </c>
      <c r="AO344" s="7">
        <v>0</v>
      </c>
      <c r="AP344" s="7"/>
      <c r="AQ344" s="7"/>
      <c r="AR344" s="7"/>
      <c r="AS344" s="7"/>
      <c r="AT344" s="7"/>
      <c r="AU344" s="7"/>
      <c r="AV344" s="7"/>
      <c r="AW344" s="7"/>
      <c r="AX344" s="7"/>
      <c r="AY344" s="7"/>
      <c r="AZ344" s="7"/>
      <c r="BA344" s="7"/>
      <c r="BB344" s="7"/>
      <c r="BC344" s="7"/>
      <c r="BD344" s="7"/>
      <c r="BE344" s="7"/>
      <c r="BF344" s="7"/>
      <c r="BG344" s="7"/>
      <c r="BK344" s="41">
        <v>15.385</v>
      </c>
      <c r="BL344" s="7">
        <v>0.45</v>
      </c>
      <c r="BM344" s="7"/>
      <c r="BN344" s="7"/>
      <c r="BO344" s="7"/>
      <c r="BP344" s="7"/>
      <c r="BQ344" s="7"/>
      <c r="BR344" s="7"/>
      <c r="BS344" s="7"/>
      <c r="BT344" s="7">
        <v>0.65</v>
      </c>
      <c r="BU344" s="7"/>
      <c r="BV344" s="7"/>
      <c r="BW344" s="7"/>
      <c r="BX344" s="7"/>
      <c r="BY344" s="7"/>
      <c r="BZ344" s="7"/>
      <c r="CA344" s="7"/>
      <c r="CB344" s="7"/>
      <c r="CC344" s="7"/>
      <c r="CD344" s="7"/>
      <c r="CG344" s="41">
        <v>0</v>
      </c>
      <c r="DC344" s="41">
        <v>0</v>
      </c>
      <c r="DY344" s="7" t="s">
        <v>1891</v>
      </c>
      <c r="DZ344" s="7">
        <f t="shared" si="244"/>
        <v>0.65</v>
      </c>
      <c r="EA344" s="41" t="s">
        <v>683</v>
      </c>
      <c r="EB344" s="41" t="s">
        <v>0</v>
      </c>
      <c r="EC344" s="41">
        <f t="shared" si="239"/>
        <v>0</v>
      </c>
      <c r="ED344" s="41">
        <f t="shared" si="240"/>
        <v>0</v>
      </c>
      <c r="EE344" s="41">
        <f t="shared" si="241"/>
        <v>0.10000249999999999</v>
      </c>
      <c r="EF344" s="41">
        <f t="shared" si="242"/>
        <v>0</v>
      </c>
      <c r="EG344" s="41">
        <f t="shared" si="243"/>
        <v>0</v>
      </c>
      <c r="EI344" s="5">
        <f t="shared" si="251"/>
        <v>114.60627199999999</v>
      </c>
      <c r="EJ344" s="3">
        <f t="shared" si="245"/>
        <v>1763.2174947199999</v>
      </c>
      <c r="EK344" s="3">
        <f t="shared" si="252"/>
        <v>69.232500000000002</v>
      </c>
      <c r="EL344" s="3">
        <f t="shared" si="253"/>
        <v>0</v>
      </c>
      <c r="EM344" s="3">
        <f t="shared" si="254"/>
        <v>0</v>
      </c>
      <c r="EN344" s="3">
        <f t="shared" si="255"/>
        <v>0</v>
      </c>
      <c r="EO344" s="3">
        <f t="shared" si="256"/>
        <v>0</v>
      </c>
      <c r="EP344" s="3">
        <f t="shared" si="257"/>
        <v>0</v>
      </c>
      <c r="EQ344" s="3">
        <f t="shared" si="258"/>
        <v>0</v>
      </c>
      <c r="ER344" s="3">
        <f t="shared" si="259"/>
        <v>0</v>
      </c>
      <c r="ES344" s="3">
        <f t="shared" si="260"/>
        <v>100.0025</v>
      </c>
      <c r="ET344" s="3">
        <f t="shared" si="261"/>
        <v>0</v>
      </c>
      <c r="EU344" s="3">
        <f t="shared" si="262"/>
        <v>0</v>
      </c>
      <c r="EV344" s="3">
        <f t="shared" si="263"/>
        <v>0</v>
      </c>
      <c r="EW344" s="3">
        <f t="shared" si="264"/>
        <v>0</v>
      </c>
      <c r="EX344" s="3">
        <f t="shared" si="265"/>
        <v>0</v>
      </c>
      <c r="EY344" s="3">
        <f t="shared" si="266"/>
        <v>0</v>
      </c>
      <c r="EZ344" s="3">
        <f t="shared" si="267"/>
        <v>0</v>
      </c>
      <c r="FA344" s="3">
        <f t="shared" si="268"/>
        <v>0</v>
      </c>
      <c r="FB344" s="3">
        <f t="shared" si="269"/>
        <v>0</v>
      </c>
      <c r="FC344" s="3">
        <f t="shared" si="246"/>
        <v>0</v>
      </c>
      <c r="FD344" s="41">
        <f t="shared" si="270"/>
        <v>0</v>
      </c>
      <c r="FG344" s="3">
        <f t="shared" si="247"/>
        <v>0</v>
      </c>
      <c r="FH344" s="3">
        <f t="shared" si="248"/>
        <v>0</v>
      </c>
      <c r="FI344" s="3">
        <f t="shared" si="271"/>
        <v>0</v>
      </c>
      <c r="FJ344" s="3">
        <f t="shared" si="271"/>
        <v>0</v>
      </c>
      <c r="FK344" s="3">
        <f t="shared" si="279"/>
        <v>0</v>
      </c>
      <c r="FL344" s="3">
        <f t="shared" si="279"/>
        <v>0</v>
      </c>
      <c r="FM344" s="3">
        <f t="shared" si="279"/>
        <v>0</v>
      </c>
      <c r="FN344" s="3">
        <f t="shared" si="279"/>
        <v>0</v>
      </c>
      <c r="FO344" s="3">
        <f t="shared" si="279"/>
        <v>0</v>
      </c>
      <c r="FP344" s="3">
        <f t="shared" si="279"/>
        <v>0</v>
      </c>
      <c r="FQ344" s="3">
        <f t="shared" si="278"/>
        <v>0</v>
      </c>
      <c r="FR344" s="3">
        <f t="shared" si="272"/>
        <v>0</v>
      </c>
      <c r="FS344" s="3">
        <f t="shared" si="272"/>
        <v>0</v>
      </c>
      <c r="FT344" s="3">
        <f t="shared" si="272"/>
        <v>0</v>
      </c>
      <c r="FU344" s="3">
        <f t="shared" si="273"/>
        <v>0</v>
      </c>
      <c r="FV344" s="3">
        <f t="shared" si="273"/>
        <v>0</v>
      </c>
      <c r="FW344" s="3">
        <f t="shared" si="273"/>
        <v>0</v>
      </c>
      <c r="FX344" s="3">
        <f t="shared" si="274"/>
        <v>0</v>
      </c>
      <c r="FY344" s="3">
        <f t="shared" si="275"/>
        <v>0</v>
      </c>
      <c r="FZ344" s="3">
        <f t="shared" si="276"/>
        <v>0</v>
      </c>
      <c r="GA344" s="3">
        <f t="shared" si="277"/>
        <v>0</v>
      </c>
      <c r="GB344" s="41" t="s">
        <v>0</v>
      </c>
      <c r="GC344" s="41">
        <f t="shared" si="249"/>
        <v>15.385</v>
      </c>
      <c r="GD344" s="41">
        <f t="shared" si="250"/>
        <v>0.65</v>
      </c>
      <c r="GE344" s="41">
        <f t="shared" si="238"/>
        <v>10.000249999999999</v>
      </c>
      <c r="GI344" s="41" t="s">
        <v>0</v>
      </c>
    </row>
    <row r="345" spans="1:191" x14ac:dyDescent="0.55000000000000004">
      <c r="A345" s="41" t="s">
        <v>1442</v>
      </c>
      <c r="B345" s="41" t="s">
        <v>652</v>
      </c>
      <c r="C345" s="41" t="s">
        <v>69</v>
      </c>
      <c r="D345" s="25" t="s">
        <v>62</v>
      </c>
      <c r="E345" s="41" t="s">
        <v>1790</v>
      </c>
      <c r="F345" s="41">
        <v>0</v>
      </c>
      <c r="G345" s="25" t="s">
        <v>67</v>
      </c>
      <c r="H345" s="41">
        <v>0</v>
      </c>
      <c r="I345" s="41">
        <v>0</v>
      </c>
      <c r="J345" s="41">
        <v>7.6589999999999991E-2</v>
      </c>
      <c r="K345" s="41">
        <v>0</v>
      </c>
      <c r="L345" s="41">
        <v>0</v>
      </c>
      <c r="M345" s="41" t="s">
        <v>695</v>
      </c>
      <c r="N345" s="41" t="s">
        <v>79</v>
      </c>
      <c r="O345" s="41" t="s">
        <v>1878</v>
      </c>
      <c r="P345" s="41" t="s">
        <v>1999</v>
      </c>
      <c r="S345" s="41">
        <v>0</v>
      </c>
      <c r="AO345" s="7">
        <v>0</v>
      </c>
      <c r="AP345" s="7"/>
      <c r="AQ345" s="7"/>
      <c r="AR345" s="7"/>
      <c r="AS345" s="7"/>
      <c r="AT345" s="7"/>
      <c r="AU345" s="7"/>
      <c r="AV345" s="7"/>
      <c r="AW345" s="7"/>
      <c r="AX345" s="7"/>
      <c r="AY345" s="7"/>
      <c r="AZ345" s="7"/>
      <c r="BA345" s="7"/>
      <c r="BB345" s="7"/>
      <c r="BC345" s="7"/>
      <c r="BD345" s="7"/>
      <c r="BE345" s="7"/>
      <c r="BF345" s="7"/>
      <c r="BG345" s="7"/>
      <c r="BK345" s="41">
        <v>10.35</v>
      </c>
      <c r="BL345" s="7">
        <v>0.42</v>
      </c>
      <c r="BM345" s="7"/>
      <c r="BN345" s="7"/>
      <c r="BO345" s="7"/>
      <c r="BP345" s="7"/>
      <c r="BQ345" s="7"/>
      <c r="BR345" s="7"/>
      <c r="BS345" s="7"/>
      <c r="BT345" s="7">
        <v>0.74</v>
      </c>
      <c r="BU345" s="7"/>
      <c r="BV345" s="7"/>
      <c r="BW345" s="7"/>
      <c r="BX345" s="7"/>
      <c r="BY345" s="7"/>
      <c r="BZ345" s="7"/>
      <c r="CA345" s="7"/>
      <c r="CB345" s="7"/>
      <c r="CC345" s="7"/>
      <c r="CD345" s="7"/>
      <c r="CG345" s="41">
        <v>0</v>
      </c>
      <c r="DC345" s="41">
        <v>0</v>
      </c>
      <c r="DY345" s="7" t="s">
        <v>1891</v>
      </c>
      <c r="DZ345" s="7">
        <f t="shared" si="244"/>
        <v>0.74</v>
      </c>
      <c r="EA345" s="41" t="s">
        <v>683</v>
      </c>
      <c r="EB345" s="41" t="s">
        <v>0</v>
      </c>
      <c r="EC345" s="41">
        <f t="shared" si="239"/>
        <v>0</v>
      </c>
      <c r="ED345" s="41">
        <f t="shared" si="240"/>
        <v>0</v>
      </c>
      <c r="EE345" s="41">
        <f t="shared" si="241"/>
        <v>7.6589999999999991E-2</v>
      </c>
      <c r="EF345" s="41">
        <f t="shared" si="242"/>
        <v>0</v>
      </c>
      <c r="EG345" s="41">
        <f t="shared" si="243"/>
        <v>0</v>
      </c>
      <c r="EI345" s="5">
        <f t="shared" si="251"/>
        <v>124.45118720000001</v>
      </c>
      <c r="EJ345" s="3">
        <f t="shared" si="245"/>
        <v>1288.0697875200001</v>
      </c>
      <c r="EK345" s="3">
        <f t="shared" si="252"/>
        <v>43.469999999999992</v>
      </c>
      <c r="EL345" s="3">
        <f t="shared" si="253"/>
        <v>0</v>
      </c>
      <c r="EM345" s="3">
        <f t="shared" si="254"/>
        <v>0</v>
      </c>
      <c r="EN345" s="3">
        <f t="shared" si="255"/>
        <v>0</v>
      </c>
      <c r="EO345" s="3">
        <f t="shared" si="256"/>
        <v>0</v>
      </c>
      <c r="EP345" s="3">
        <f t="shared" si="257"/>
        <v>0</v>
      </c>
      <c r="EQ345" s="3">
        <f t="shared" si="258"/>
        <v>0</v>
      </c>
      <c r="ER345" s="3">
        <f t="shared" si="259"/>
        <v>0</v>
      </c>
      <c r="ES345" s="3">
        <f t="shared" si="260"/>
        <v>76.59</v>
      </c>
      <c r="ET345" s="3">
        <f t="shared" si="261"/>
        <v>0</v>
      </c>
      <c r="EU345" s="3">
        <f t="shared" si="262"/>
        <v>0</v>
      </c>
      <c r="EV345" s="3">
        <f t="shared" si="263"/>
        <v>0</v>
      </c>
      <c r="EW345" s="3">
        <f t="shared" si="264"/>
        <v>0</v>
      </c>
      <c r="EX345" s="3">
        <f t="shared" si="265"/>
        <v>0</v>
      </c>
      <c r="EY345" s="3">
        <f t="shared" si="266"/>
        <v>0</v>
      </c>
      <c r="EZ345" s="3">
        <f t="shared" si="267"/>
        <v>0</v>
      </c>
      <c r="FA345" s="3">
        <f t="shared" si="268"/>
        <v>0</v>
      </c>
      <c r="FB345" s="3">
        <f t="shared" si="269"/>
        <v>0</v>
      </c>
      <c r="FC345" s="3">
        <f t="shared" si="246"/>
        <v>0</v>
      </c>
      <c r="FD345" s="41">
        <f t="shared" si="270"/>
        <v>0</v>
      </c>
      <c r="FG345" s="3">
        <f t="shared" si="247"/>
        <v>0</v>
      </c>
      <c r="FH345" s="3">
        <f t="shared" si="248"/>
        <v>0</v>
      </c>
      <c r="FI345" s="3">
        <f t="shared" si="271"/>
        <v>0</v>
      </c>
      <c r="FJ345" s="3">
        <f t="shared" si="271"/>
        <v>0</v>
      </c>
      <c r="FK345" s="3">
        <f t="shared" si="279"/>
        <v>0</v>
      </c>
      <c r="FL345" s="3">
        <f t="shared" si="279"/>
        <v>0</v>
      </c>
      <c r="FM345" s="3">
        <f t="shared" si="279"/>
        <v>0</v>
      </c>
      <c r="FN345" s="3">
        <f t="shared" si="279"/>
        <v>0</v>
      </c>
      <c r="FO345" s="3">
        <f t="shared" si="279"/>
        <v>0</v>
      </c>
      <c r="FP345" s="3">
        <f t="shared" si="279"/>
        <v>0</v>
      </c>
      <c r="FQ345" s="3">
        <f t="shared" si="278"/>
        <v>0</v>
      </c>
      <c r="FR345" s="3">
        <f t="shared" si="272"/>
        <v>0</v>
      </c>
      <c r="FS345" s="3">
        <f t="shared" si="272"/>
        <v>0</v>
      </c>
      <c r="FT345" s="3">
        <f t="shared" si="272"/>
        <v>0</v>
      </c>
      <c r="FU345" s="3">
        <f t="shared" si="273"/>
        <v>0</v>
      </c>
      <c r="FV345" s="3">
        <f t="shared" si="273"/>
        <v>0</v>
      </c>
      <c r="FW345" s="3">
        <f t="shared" si="273"/>
        <v>0</v>
      </c>
      <c r="FX345" s="3">
        <f t="shared" si="274"/>
        <v>0</v>
      </c>
      <c r="FY345" s="3">
        <f t="shared" si="275"/>
        <v>0</v>
      </c>
      <c r="FZ345" s="3">
        <f t="shared" si="276"/>
        <v>0</v>
      </c>
      <c r="GA345" s="3">
        <f t="shared" si="277"/>
        <v>0</v>
      </c>
      <c r="GB345" s="41" t="s">
        <v>0</v>
      </c>
      <c r="GC345" s="41">
        <f t="shared" si="249"/>
        <v>10.35</v>
      </c>
      <c r="GD345" s="41">
        <f t="shared" si="250"/>
        <v>0.74</v>
      </c>
      <c r="GE345" s="41">
        <f t="shared" si="238"/>
        <v>7.6589999999999998</v>
      </c>
      <c r="GI345" s="41" t="s">
        <v>0</v>
      </c>
    </row>
    <row r="346" spans="1:191" x14ac:dyDescent="0.55000000000000004">
      <c r="A346" s="41" t="s">
        <v>1443</v>
      </c>
      <c r="B346" s="41" t="s">
        <v>652</v>
      </c>
      <c r="C346" s="41" t="s">
        <v>69</v>
      </c>
      <c r="D346" s="25" t="s">
        <v>62</v>
      </c>
      <c r="E346" s="41" t="s">
        <v>1790</v>
      </c>
      <c r="F346" s="41">
        <v>0</v>
      </c>
      <c r="G346" s="25" t="s">
        <v>67</v>
      </c>
      <c r="H346" s="41">
        <v>0</v>
      </c>
      <c r="I346" s="41">
        <v>0</v>
      </c>
      <c r="J346" s="41">
        <v>4.0922E-2</v>
      </c>
      <c r="K346" s="41">
        <v>0</v>
      </c>
      <c r="L346" s="41">
        <v>0</v>
      </c>
      <c r="M346" s="41" t="s">
        <v>694</v>
      </c>
      <c r="N346" s="41" t="s">
        <v>79</v>
      </c>
      <c r="O346" s="41" t="s">
        <v>1878</v>
      </c>
      <c r="P346" s="41" t="s">
        <v>1919</v>
      </c>
      <c r="S346" s="41">
        <v>0</v>
      </c>
      <c r="AO346" s="7">
        <v>0</v>
      </c>
      <c r="AP346" s="7"/>
      <c r="AQ346" s="7"/>
      <c r="AR346" s="7"/>
      <c r="AS346" s="7"/>
      <c r="AT346" s="7"/>
      <c r="AU346" s="7"/>
      <c r="AV346" s="7"/>
      <c r="AW346" s="7"/>
      <c r="AX346" s="7"/>
      <c r="AY346" s="7"/>
      <c r="AZ346" s="7"/>
      <c r="BA346" s="7"/>
      <c r="BB346" s="7"/>
      <c r="BC346" s="7"/>
      <c r="BD346" s="7"/>
      <c r="BE346" s="7"/>
      <c r="BF346" s="7"/>
      <c r="BG346" s="7"/>
      <c r="BK346" s="41">
        <v>5.18</v>
      </c>
      <c r="BL346" s="7">
        <v>0.2</v>
      </c>
      <c r="BM346" s="7"/>
      <c r="BN346" s="7"/>
      <c r="BO346" s="7"/>
      <c r="BP346" s="7"/>
      <c r="BQ346" s="7"/>
      <c r="BR346" s="7"/>
      <c r="BS346" s="7"/>
      <c r="BT346" s="7">
        <v>0.79</v>
      </c>
      <c r="BU346" s="7"/>
      <c r="BV346" s="7"/>
      <c r="BW346" s="7"/>
      <c r="BX346" s="7"/>
      <c r="BY346" s="7"/>
      <c r="BZ346" s="7"/>
      <c r="CA346" s="7"/>
      <c r="CB346" s="7"/>
      <c r="CC346" s="7"/>
      <c r="CD346" s="7"/>
      <c r="CG346" s="41">
        <v>0</v>
      </c>
      <c r="DC346" s="41">
        <v>0</v>
      </c>
      <c r="DY346" s="7" t="s">
        <v>1891</v>
      </c>
      <c r="DZ346" s="7">
        <f t="shared" si="244"/>
        <v>0.79</v>
      </c>
      <c r="EA346" s="41" t="s">
        <v>683</v>
      </c>
      <c r="EB346" s="41" t="s">
        <v>0</v>
      </c>
      <c r="EC346" s="41">
        <f t="shared" si="239"/>
        <v>0</v>
      </c>
      <c r="ED346" s="41">
        <f t="shared" si="240"/>
        <v>0</v>
      </c>
      <c r="EE346" s="41">
        <f t="shared" si="241"/>
        <v>4.0922E-2</v>
      </c>
      <c r="EF346" s="41">
        <f t="shared" si="242"/>
        <v>0</v>
      </c>
      <c r="EG346" s="41">
        <f t="shared" si="243"/>
        <v>0</v>
      </c>
      <c r="EI346" s="5">
        <f t="shared" si="251"/>
        <v>116.65183200000001</v>
      </c>
      <c r="EJ346" s="3">
        <f t="shared" si="245"/>
        <v>604.25648976000002</v>
      </c>
      <c r="EK346" s="3">
        <f t="shared" si="252"/>
        <v>10.36</v>
      </c>
      <c r="EL346" s="3">
        <f t="shared" si="253"/>
        <v>0</v>
      </c>
      <c r="EM346" s="3">
        <f t="shared" si="254"/>
        <v>0</v>
      </c>
      <c r="EN346" s="3">
        <f t="shared" si="255"/>
        <v>0</v>
      </c>
      <c r="EO346" s="3">
        <f t="shared" si="256"/>
        <v>0</v>
      </c>
      <c r="EP346" s="3">
        <f t="shared" si="257"/>
        <v>0</v>
      </c>
      <c r="EQ346" s="3">
        <f t="shared" si="258"/>
        <v>0</v>
      </c>
      <c r="ER346" s="3">
        <f t="shared" si="259"/>
        <v>0</v>
      </c>
      <c r="ES346" s="3">
        <f t="shared" si="260"/>
        <v>40.922000000000004</v>
      </c>
      <c r="ET346" s="3">
        <f t="shared" si="261"/>
        <v>0</v>
      </c>
      <c r="EU346" s="3">
        <f t="shared" si="262"/>
        <v>0</v>
      </c>
      <c r="EV346" s="3">
        <f t="shared" si="263"/>
        <v>0</v>
      </c>
      <c r="EW346" s="3">
        <f t="shared" si="264"/>
        <v>0</v>
      </c>
      <c r="EX346" s="3">
        <f t="shared" si="265"/>
        <v>0</v>
      </c>
      <c r="EY346" s="3">
        <f t="shared" si="266"/>
        <v>0</v>
      </c>
      <c r="EZ346" s="3">
        <f t="shared" si="267"/>
        <v>0</v>
      </c>
      <c r="FA346" s="3">
        <f t="shared" si="268"/>
        <v>0</v>
      </c>
      <c r="FB346" s="3">
        <f t="shared" si="269"/>
        <v>0</v>
      </c>
      <c r="FC346" s="3">
        <f t="shared" si="246"/>
        <v>0</v>
      </c>
      <c r="FD346" s="41">
        <f t="shared" si="270"/>
        <v>0</v>
      </c>
      <c r="FG346" s="3">
        <f t="shared" si="247"/>
        <v>0</v>
      </c>
      <c r="FH346" s="3">
        <f t="shared" si="248"/>
        <v>0</v>
      </c>
      <c r="FI346" s="3">
        <f t="shared" si="271"/>
        <v>0</v>
      </c>
      <c r="FJ346" s="3">
        <f t="shared" si="271"/>
        <v>0</v>
      </c>
      <c r="FK346" s="3">
        <f t="shared" si="279"/>
        <v>0</v>
      </c>
      <c r="FL346" s="3">
        <f t="shared" si="279"/>
        <v>0</v>
      </c>
      <c r="FM346" s="3">
        <f t="shared" si="279"/>
        <v>0</v>
      </c>
      <c r="FN346" s="3">
        <f t="shared" si="279"/>
        <v>0</v>
      </c>
      <c r="FO346" s="3">
        <f t="shared" si="279"/>
        <v>0</v>
      </c>
      <c r="FP346" s="3">
        <f t="shared" si="279"/>
        <v>0</v>
      </c>
      <c r="FQ346" s="3">
        <f t="shared" si="278"/>
        <v>0</v>
      </c>
      <c r="FR346" s="3">
        <f t="shared" si="272"/>
        <v>0</v>
      </c>
      <c r="FS346" s="3">
        <f t="shared" si="272"/>
        <v>0</v>
      </c>
      <c r="FT346" s="3">
        <f t="shared" si="272"/>
        <v>0</v>
      </c>
      <c r="FU346" s="3">
        <f t="shared" si="273"/>
        <v>0</v>
      </c>
      <c r="FV346" s="3">
        <f t="shared" si="273"/>
        <v>0</v>
      </c>
      <c r="FW346" s="3">
        <f t="shared" si="273"/>
        <v>0</v>
      </c>
      <c r="FX346" s="3">
        <f t="shared" si="274"/>
        <v>0</v>
      </c>
      <c r="FY346" s="3">
        <f t="shared" si="275"/>
        <v>0</v>
      </c>
      <c r="FZ346" s="3">
        <f t="shared" si="276"/>
        <v>0</v>
      </c>
      <c r="GA346" s="3">
        <f t="shared" si="277"/>
        <v>0</v>
      </c>
      <c r="GB346" s="41" t="s">
        <v>0</v>
      </c>
      <c r="GC346" s="41">
        <f t="shared" si="249"/>
        <v>5.18</v>
      </c>
      <c r="GD346" s="41">
        <f t="shared" si="250"/>
        <v>0.79</v>
      </c>
      <c r="GE346" s="41">
        <f t="shared" si="238"/>
        <v>4.0922000000000001</v>
      </c>
      <c r="GI346" s="41" t="s">
        <v>0</v>
      </c>
    </row>
    <row r="347" spans="1:191" x14ac:dyDescent="0.55000000000000004">
      <c r="A347" s="41" t="s">
        <v>1444</v>
      </c>
      <c r="B347" s="41" t="s">
        <v>652</v>
      </c>
      <c r="C347" s="41" t="s">
        <v>69</v>
      </c>
      <c r="D347" s="25" t="s">
        <v>62</v>
      </c>
      <c r="E347" s="41" t="s">
        <v>1790</v>
      </c>
      <c r="F347" s="41">
        <v>0</v>
      </c>
      <c r="G347" s="25" t="s">
        <v>67</v>
      </c>
      <c r="H347" s="41">
        <v>0</v>
      </c>
      <c r="I347" s="41">
        <v>0</v>
      </c>
      <c r="J347" s="41">
        <v>3.1439999999999996E-2</v>
      </c>
      <c r="K347" s="41">
        <v>0</v>
      </c>
      <c r="L347" s="41">
        <v>0</v>
      </c>
      <c r="M347" s="41" t="s">
        <v>691</v>
      </c>
      <c r="N347" s="41" t="s">
        <v>79</v>
      </c>
      <c r="O347" s="41" t="s">
        <v>1878</v>
      </c>
      <c r="P347" s="41" t="s">
        <v>1919</v>
      </c>
      <c r="S347" s="41">
        <v>0</v>
      </c>
      <c r="AO347" s="7">
        <v>0</v>
      </c>
      <c r="AP347" s="7"/>
      <c r="AQ347" s="7"/>
      <c r="AR347" s="7"/>
      <c r="AS347" s="7"/>
      <c r="AT347" s="7"/>
      <c r="AU347" s="7"/>
      <c r="AV347" s="7"/>
      <c r="AW347" s="7"/>
      <c r="AX347" s="7"/>
      <c r="AY347" s="7"/>
      <c r="AZ347" s="7"/>
      <c r="BA347" s="7"/>
      <c r="BB347" s="7"/>
      <c r="BC347" s="7"/>
      <c r="BD347" s="7"/>
      <c r="BE347" s="7"/>
      <c r="BF347" s="7"/>
      <c r="BG347" s="7"/>
      <c r="BK347" s="41">
        <v>13.1</v>
      </c>
      <c r="BL347" s="7">
        <v>0.2</v>
      </c>
      <c r="BM347" s="7"/>
      <c r="BN347" s="7"/>
      <c r="BO347" s="7"/>
      <c r="BP347" s="7"/>
      <c r="BQ347" s="7"/>
      <c r="BR347" s="7"/>
      <c r="BS347" s="7"/>
      <c r="BT347" s="7">
        <v>0.24</v>
      </c>
      <c r="BU347" s="7"/>
      <c r="BV347" s="7"/>
      <c r="BW347" s="7"/>
      <c r="BX347" s="7"/>
      <c r="BY347" s="7"/>
      <c r="BZ347" s="7"/>
      <c r="CA347" s="7"/>
      <c r="CB347" s="7"/>
      <c r="CC347" s="7"/>
      <c r="CD347" s="7"/>
      <c r="CG347" s="41">
        <v>0</v>
      </c>
      <c r="DC347" s="41">
        <v>0</v>
      </c>
      <c r="DY347" s="7" t="s">
        <v>1891</v>
      </c>
      <c r="DZ347" s="7">
        <f t="shared" si="244"/>
        <v>0.24</v>
      </c>
      <c r="EA347" s="41" t="s">
        <v>683</v>
      </c>
      <c r="EB347" s="41" t="s">
        <v>0</v>
      </c>
      <c r="EC347" s="41">
        <f t="shared" si="239"/>
        <v>0</v>
      </c>
      <c r="ED347" s="41">
        <f t="shared" si="240"/>
        <v>0</v>
      </c>
      <c r="EE347" s="41">
        <f t="shared" si="241"/>
        <v>3.1439999999999996E-2</v>
      </c>
      <c r="EF347" s="41">
        <f t="shared" si="242"/>
        <v>0</v>
      </c>
      <c r="EG347" s="41">
        <f t="shared" si="243"/>
        <v>0</v>
      </c>
      <c r="EI347" s="5">
        <f t="shared" si="251"/>
        <v>44.524831999999989</v>
      </c>
      <c r="EJ347" s="3">
        <f t="shared" si="245"/>
        <v>583.27529919999984</v>
      </c>
      <c r="EK347" s="3">
        <f t="shared" si="252"/>
        <v>26.2</v>
      </c>
      <c r="EL347" s="3">
        <f t="shared" si="253"/>
        <v>0</v>
      </c>
      <c r="EM347" s="3">
        <f t="shared" si="254"/>
        <v>0</v>
      </c>
      <c r="EN347" s="3">
        <f t="shared" si="255"/>
        <v>0</v>
      </c>
      <c r="EO347" s="3">
        <f t="shared" si="256"/>
        <v>0</v>
      </c>
      <c r="EP347" s="3">
        <f t="shared" si="257"/>
        <v>0</v>
      </c>
      <c r="EQ347" s="3">
        <f t="shared" si="258"/>
        <v>0</v>
      </c>
      <c r="ER347" s="3">
        <f t="shared" si="259"/>
        <v>0</v>
      </c>
      <c r="ES347" s="3">
        <f t="shared" si="260"/>
        <v>31.439999999999994</v>
      </c>
      <c r="ET347" s="3">
        <f t="shared" si="261"/>
        <v>0</v>
      </c>
      <c r="EU347" s="3">
        <f t="shared" si="262"/>
        <v>0</v>
      </c>
      <c r="EV347" s="3">
        <f t="shared" si="263"/>
        <v>0</v>
      </c>
      <c r="EW347" s="3">
        <f t="shared" si="264"/>
        <v>0</v>
      </c>
      <c r="EX347" s="3">
        <f t="shared" si="265"/>
        <v>0</v>
      </c>
      <c r="EY347" s="3">
        <f t="shared" si="266"/>
        <v>0</v>
      </c>
      <c r="EZ347" s="3">
        <f t="shared" si="267"/>
        <v>0</v>
      </c>
      <c r="FA347" s="3">
        <f t="shared" si="268"/>
        <v>0</v>
      </c>
      <c r="FB347" s="3">
        <f t="shared" si="269"/>
        <v>0</v>
      </c>
      <c r="FC347" s="3">
        <f t="shared" si="246"/>
        <v>0</v>
      </c>
      <c r="FD347" s="41">
        <f t="shared" si="270"/>
        <v>0</v>
      </c>
      <c r="FG347" s="3">
        <f t="shared" si="247"/>
        <v>0</v>
      </c>
      <c r="FH347" s="3">
        <f t="shared" si="248"/>
        <v>0</v>
      </c>
      <c r="FI347" s="3">
        <f t="shared" si="271"/>
        <v>0</v>
      </c>
      <c r="FJ347" s="3">
        <f t="shared" si="271"/>
        <v>0</v>
      </c>
      <c r="FK347" s="3">
        <f t="shared" si="279"/>
        <v>0</v>
      </c>
      <c r="FL347" s="3">
        <f t="shared" si="279"/>
        <v>0</v>
      </c>
      <c r="FM347" s="3">
        <f t="shared" si="279"/>
        <v>0</v>
      </c>
      <c r="FN347" s="3">
        <f t="shared" si="279"/>
        <v>0</v>
      </c>
      <c r="FO347" s="3">
        <f t="shared" si="279"/>
        <v>0</v>
      </c>
      <c r="FP347" s="3">
        <f t="shared" si="279"/>
        <v>0</v>
      </c>
      <c r="FQ347" s="3">
        <f t="shared" si="278"/>
        <v>0</v>
      </c>
      <c r="FR347" s="3">
        <f t="shared" si="272"/>
        <v>0</v>
      </c>
      <c r="FS347" s="3">
        <f t="shared" si="272"/>
        <v>0</v>
      </c>
      <c r="FT347" s="3">
        <f t="shared" si="272"/>
        <v>0</v>
      </c>
      <c r="FU347" s="3">
        <f t="shared" si="273"/>
        <v>0</v>
      </c>
      <c r="FV347" s="3">
        <f t="shared" si="273"/>
        <v>0</v>
      </c>
      <c r="FW347" s="3">
        <f t="shared" si="273"/>
        <v>0</v>
      </c>
      <c r="FX347" s="3">
        <f t="shared" si="274"/>
        <v>0</v>
      </c>
      <c r="FY347" s="3">
        <f t="shared" si="275"/>
        <v>0</v>
      </c>
      <c r="FZ347" s="3">
        <f t="shared" si="276"/>
        <v>0</v>
      </c>
      <c r="GA347" s="3">
        <f t="shared" si="277"/>
        <v>0</v>
      </c>
      <c r="GB347" s="41" t="s">
        <v>0</v>
      </c>
      <c r="GC347" s="41">
        <f t="shared" si="249"/>
        <v>13.1</v>
      </c>
      <c r="GD347" s="41">
        <f t="shared" si="250"/>
        <v>0.24</v>
      </c>
      <c r="GE347" s="41">
        <f t="shared" si="238"/>
        <v>3.1439999999999997</v>
      </c>
      <c r="GI347" s="41" t="s">
        <v>0</v>
      </c>
    </row>
    <row r="348" spans="1:191" x14ac:dyDescent="0.55000000000000004">
      <c r="A348" s="41" t="s">
        <v>1445</v>
      </c>
      <c r="B348" s="41" t="s">
        <v>652</v>
      </c>
      <c r="C348" s="41" t="s">
        <v>69</v>
      </c>
      <c r="D348" s="25" t="s">
        <v>62</v>
      </c>
      <c r="E348" s="41" t="s">
        <v>1790</v>
      </c>
      <c r="F348" s="41">
        <v>0</v>
      </c>
      <c r="G348" s="25" t="s">
        <v>67</v>
      </c>
      <c r="H348" s="41">
        <v>0</v>
      </c>
      <c r="I348" s="41">
        <v>0</v>
      </c>
      <c r="J348" s="41">
        <v>2.7999999999999997E-2</v>
      </c>
      <c r="K348" s="41">
        <v>0</v>
      </c>
      <c r="L348" s="41">
        <v>0</v>
      </c>
      <c r="M348" s="10" t="s">
        <v>700</v>
      </c>
      <c r="N348" s="41" t="s">
        <v>79</v>
      </c>
      <c r="O348" s="41" t="s">
        <v>1878</v>
      </c>
      <c r="P348" s="41" t="s">
        <v>1999</v>
      </c>
      <c r="S348" s="41">
        <v>0</v>
      </c>
      <c r="AO348" s="7">
        <v>0</v>
      </c>
      <c r="AP348" s="7"/>
      <c r="AQ348" s="7"/>
      <c r="AR348" s="7"/>
      <c r="AS348" s="7"/>
      <c r="AT348" s="7"/>
      <c r="AU348" s="7"/>
      <c r="AV348" s="7"/>
      <c r="AW348" s="7"/>
      <c r="AX348" s="7"/>
      <c r="AY348" s="7"/>
      <c r="AZ348" s="7"/>
      <c r="BA348" s="7"/>
      <c r="BB348" s="7"/>
      <c r="BC348" s="7"/>
      <c r="BD348" s="7"/>
      <c r="BE348" s="7"/>
      <c r="BF348" s="7"/>
      <c r="BG348" s="7"/>
      <c r="BK348" s="41">
        <v>8</v>
      </c>
      <c r="BL348" s="7"/>
      <c r="BM348" s="7"/>
      <c r="BN348" s="7"/>
      <c r="BO348" s="7"/>
      <c r="BP348" s="7"/>
      <c r="BQ348" s="7"/>
      <c r="BR348" s="7"/>
      <c r="BS348" s="7"/>
      <c r="BT348" s="7">
        <v>0.35</v>
      </c>
      <c r="BU348" s="7"/>
      <c r="BV348" s="7"/>
      <c r="BW348" s="7"/>
      <c r="BX348" s="7"/>
      <c r="BY348" s="7"/>
      <c r="BZ348" s="7"/>
      <c r="CA348" s="7"/>
      <c r="CB348" s="7"/>
      <c r="CC348" s="7"/>
      <c r="CD348" s="7"/>
      <c r="CG348" s="41">
        <v>0</v>
      </c>
      <c r="DC348" s="41">
        <v>0</v>
      </c>
      <c r="DY348" s="7" t="s">
        <v>1891</v>
      </c>
      <c r="DZ348" s="7">
        <f t="shared" si="244"/>
        <v>0.35</v>
      </c>
      <c r="EA348" s="41" t="s">
        <v>683</v>
      </c>
      <c r="EB348" s="41" t="s">
        <v>0</v>
      </c>
      <c r="EC348" s="41">
        <f t="shared" si="239"/>
        <v>0</v>
      </c>
      <c r="ED348" s="41">
        <f t="shared" si="240"/>
        <v>0</v>
      </c>
      <c r="EE348" s="41">
        <f t="shared" si="241"/>
        <v>2.7999999999999997E-2</v>
      </c>
      <c r="EF348" s="41">
        <f t="shared" si="242"/>
        <v>0</v>
      </c>
      <c r="EG348" s="41">
        <f t="shared" si="243"/>
        <v>0</v>
      </c>
      <c r="EI348" s="5">
        <f t="shared" si="251"/>
        <v>45.899000000000001</v>
      </c>
      <c r="EJ348" s="3">
        <f t="shared" si="245"/>
        <v>367.19200000000001</v>
      </c>
      <c r="EK348" s="3">
        <f t="shared" si="252"/>
        <v>0</v>
      </c>
      <c r="EL348" s="3">
        <f t="shared" si="253"/>
        <v>0</v>
      </c>
      <c r="EM348" s="3">
        <f t="shared" si="254"/>
        <v>0</v>
      </c>
      <c r="EN348" s="3">
        <f t="shared" si="255"/>
        <v>0</v>
      </c>
      <c r="EO348" s="3">
        <f t="shared" si="256"/>
        <v>0</v>
      </c>
      <c r="EP348" s="3">
        <f t="shared" si="257"/>
        <v>0</v>
      </c>
      <c r="EQ348" s="3">
        <f t="shared" si="258"/>
        <v>0</v>
      </c>
      <c r="ER348" s="3">
        <f t="shared" si="259"/>
        <v>0</v>
      </c>
      <c r="ES348" s="3">
        <f t="shared" si="260"/>
        <v>28</v>
      </c>
      <c r="ET348" s="3">
        <f t="shared" si="261"/>
        <v>0</v>
      </c>
      <c r="EU348" s="3">
        <f t="shared" si="262"/>
        <v>0</v>
      </c>
      <c r="EV348" s="3">
        <f t="shared" si="263"/>
        <v>0</v>
      </c>
      <c r="EW348" s="3">
        <f t="shared" si="264"/>
        <v>0</v>
      </c>
      <c r="EX348" s="3">
        <f t="shared" si="265"/>
        <v>0</v>
      </c>
      <c r="EY348" s="3">
        <f t="shared" si="266"/>
        <v>0</v>
      </c>
      <c r="EZ348" s="3">
        <f t="shared" si="267"/>
        <v>0</v>
      </c>
      <c r="FA348" s="3">
        <f t="shared" si="268"/>
        <v>0</v>
      </c>
      <c r="FB348" s="3">
        <f t="shared" si="269"/>
        <v>0</v>
      </c>
      <c r="FC348" s="3">
        <f t="shared" si="246"/>
        <v>0</v>
      </c>
      <c r="FD348" s="41">
        <f t="shared" si="270"/>
        <v>0</v>
      </c>
      <c r="FG348" s="3">
        <f t="shared" si="247"/>
        <v>0</v>
      </c>
      <c r="FH348" s="3">
        <f t="shared" si="248"/>
        <v>0</v>
      </c>
      <c r="FI348" s="3">
        <f t="shared" si="271"/>
        <v>0</v>
      </c>
      <c r="FJ348" s="3">
        <f t="shared" si="271"/>
        <v>0</v>
      </c>
      <c r="FK348" s="3">
        <f t="shared" si="279"/>
        <v>0</v>
      </c>
      <c r="FL348" s="3">
        <f t="shared" si="279"/>
        <v>0</v>
      </c>
      <c r="FM348" s="3">
        <f t="shared" si="279"/>
        <v>0</v>
      </c>
      <c r="FN348" s="3">
        <f t="shared" si="279"/>
        <v>0</v>
      </c>
      <c r="FO348" s="3">
        <f t="shared" si="279"/>
        <v>0</v>
      </c>
      <c r="FP348" s="3">
        <f t="shared" si="279"/>
        <v>0</v>
      </c>
      <c r="FQ348" s="3">
        <f t="shared" si="278"/>
        <v>0</v>
      </c>
      <c r="FR348" s="3">
        <f t="shared" si="272"/>
        <v>0</v>
      </c>
      <c r="FS348" s="3">
        <f t="shared" si="272"/>
        <v>0</v>
      </c>
      <c r="FT348" s="3">
        <f t="shared" si="272"/>
        <v>0</v>
      </c>
      <c r="FU348" s="3">
        <f t="shared" si="273"/>
        <v>0</v>
      </c>
      <c r="FV348" s="3">
        <f t="shared" si="273"/>
        <v>0</v>
      </c>
      <c r="FW348" s="3">
        <f t="shared" si="273"/>
        <v>0</v>
      </c>
      <c r="FX348" s="3">
        <f t="shared" si="274"/>
        <v>0</v>
      </c>
      <c r="FY348" s="3">
        <f t="shared" si="275"/>
        <v>0</v>
      </c>
      <c r="FZ348" s="3">
        <f t="shared" si="276"/>
        <v>0</v>
      </c>
      <c r="GA348" s="3">
        <f t="shared" si="277"/>
        <v>0</v>
      </c>
      <c r="GB348" s="41" t="s">
        <v>0</v>
      </c>
      <c r="GC348" s="41">
        <f t="shared" si="249"/>
        <v>8</v>
      </c>
      <c r="GD348" s="41">
        <f t="shared" si="250"/>
        <v>0.35</v>
      </c>
      <c r="GE348" s="41">
        <f t="shared" si="238"/>
        <v>2.8</v>
      </c>
      <c r="GI348" s="41" t="s">
        <v>0</v>
      </c>
    </row>
    <row r="349" spans="1:191" x14ac:dyDescent="0.55000000000000004">
      <c r="A349" s="41" t="s">
        <v>1446</v>
      </c>
      <c r="B349" s="41" t="s">
        <v>652</v>
      </c>
      <c r="C349" s="41" t="s">
        <v>69</v>
      </c>
      <c r="D349" s="25" t="s">
        <v>62</v>
      </c>
      <c r="E349" s="41" t="s">
        <v>1790</v>
      </c>
      <c r="F349" s="41">
        <v>0</v>
      </c>
      <c r="G349" s="25" t="s">
        <v>67</v>
      </c>
      <c r="H349" s="41">
        <v>0</v>
      </c>
      <c r="I349" s="41">
        <v>0</v>
      </c>
      <c r="J349" s="41">
        <v>2.2932999999999999E-2</v>
      </c>
      <c r="K349" s="41">
        <v>0</v>
      </c>
      <c r="L349" s="41">
        <v>0</v>
      </c>
      <c r="M349" s="41" t="s">
        <v>693</v>
      </c>
      <c r="N349" s="41" t="s">
        <v>79</v>
      </c>
      <c r="O349" s="41" t="s">
        <v>1878</v>
      </c>
      <c r="P349" s="41" t="s">
        <v>1919</v>
      </c>
      <c r="S349" s="41">
        <v>0</v>
      </c>
      <c r="AO349" s="7">
        <v>0</v>
      </c>
      <c r="AP349" s="7"/>
      <c r="AQ349" s="7"/>
      <c r="AR349" s="7"/>
      <c r="AS349" s="7"/>
      <c r="AT349" s="7"/>
      <c r="AU349" s="7"/>
      <c r="AV349" s="7"/>
      <c r="AW349" s="7"/>
      <c r="AX349" s="7"/>
      <c r="AY349" s="7"/>
      <c r="AZ349" s="7"/>
      <c r="BA349" s="7"/>
      <c r="BB349" s="7"/>
      <c r="BC349" s="7"/>
      <c r="BD349" s="7"/>
      <c r="BE349" s="7"/>
      <c r="BF349" s="7"/>
      <c r="BG349" s="7"/>
      <c r="BK349" s="41">
        <v>0.71</v>
      </c>
      <c r="BL349" s="7">
        <v>2.06</v>
      </c>
      <c r="BM349" s="7">
        <v>2.2000000000000002</v>
      </c>
      <c r="BN349" s="7">
        <v>5.2</v>
      </c>
      <c r="BO349" s="7"/>
      <c r="BP349" s="7"/>
      <c r="BQ349" s="7"/>
      <c r="BR349" s="7"/>
      <c r="BS349" s="7"/>
      <c r="BT349" s="7">
        <v>3.23</v>
      </c>
      <c r="BU349" s="7">
        <v>0.15</v>
      </c>
      <c r="BV349" s="7"/>
      <c r="BW349" s="7"/>
      <c r="BX349" s="7"/>
      <c r="BY349" s="7"/>
      <c r="BZ349" s="7"/>
      <c r="CA349" s="7"/>
      <c r="CB349" s="7"/>
      <c r="CC349" s="7"/>
      <c r="CD349" s="7"/>
      <c r="CG349" s="41">
        <v>0</v>
      </c>
      <c r="DC349" s="41">
        <v>0</v>
      </c>
      <c r="DY349" s="7" t="s">
        <v>1891</v>
      </c>
      <c r="DZ349" s="7">
        <f t="shared" si="244"/>
        <v>3.23</v>
      </c>
      <c r="EA349" s="41" t="s">
        <v>683</v>
      </c>
      <c r="EB349" s="41" t="s">
        <v>0</v>
      </c>
      <c r="EC349" s="41">
        <f t="shared" si="239"/>
        <v>0</v>
      </c>
      <c r="ED349" s="41">
        <f t="shared" si="240"/>
        <v>0</v>
      </c>
      <c r="EE349" s="41">
        <f t="shared" si="241"/>
        <v>2.2932999999999999E-2</v>
      </c>
      <c r="EF349" s="41">
        <f t="shared" si="242"/>
        <v>0</v>
      </c>
      <c r="EG349" s="41">
        <f t="shared" si="243"/>
        <v>0</v>
      </c>
      <c r="EI349" s="5">
        <f t="shared" si="251"/>
        <v>759.55332350996787</v>
      </c>
      <c r="EJ349" s="3">
        <f t="shared" si="245"/>
        <v>539.28285969207718</v>
      </c>
      <c r="EK349" s="3">
        <f t="shared" si="252"/>
        <v>14.625999999999999</v>
      </c>
      <c r="EL349" s="3">
        <f t="shared" si="253"/>
        <v>1.5620000000000001</v>
      </c>
      <c r="EM349" s="3">
        <f t="shared" si="254"/>
        <v>3.6919999999999997</v>
      </c>
      <c r="EN349" s="3">
        <f t="shared" si="255"/>
        <v>0</v>
      </c>
      <c r="EO349" s="3">
        <f t="shared" si="256"/>
        <v>0</v>
      </c>
      <c r="EP349" s="3">
        <f t="shared" si="257"/>
        <v>0</v>
      </c>
      <c r="EQ349" s="3">
        <f t="shared" si="258"/>
        <v>0</v>
      </c>
      <c r="ER349" s="3">
        <f t="shared" si="259"/>
        <v>0</v>
      </c>
      <c r="ES349" s="3">
        <f t="shared" si="260"/>
        <v>22.932999999999996</v>
      </c>
      <c r="ET349" s="3">
        <f t="shared" si="261"/>
        <v>1.0649999999999999</v>
      </c>
      <c r="EU349" s="3">
        <f t="shared" si="262"/>
        <v>0</v>
      </c>
      <c r="EV349" s="3">
        <f t="shared" si="263"/>
        <v>0</v>
      </c>
      <c r="EW349" s="3">
        <f t="shared" si="264"/>
        <v>0</v>
      </c>
      <c r="EX349" s="3">
        <f t="shared" si="265"/>
        <v>0</v>
      </c>
      <c r="EY349" s="3">
        <f t="shared" si="266"/>
        <v>0</v>
      </c>
      <c r="EZ349" s="3">
        <f t="shared" si="267"/>
        <v>0</v>
      </c>
      <c r="FA349" s="3">
        <f t="shared" si="268"/>
        <v>0</v>
      </c>
      <c r="FB349" s="3">
        <f t="shared" si="269"/>
        <v>0</v>
      </c>
      <c r="FC349" s="3">
        <f t="shared" si="246"/>
        <v>0</v>
      </c>
      <c r="FD349" s="41">
        <f t="shared" si="270"/>
        <v>0</v>
      </c>
      <c r="FG349" s="3">
        <f t="shared" si="247"/>
        <v>0</v>
      </c>
      <c r="FH349" s="3">
        <f t="shared" si="248"/>
        <v>0</v>
      </c>
      <c r="FI349" s="3">
        <f t="shared" si="271"/>
        <v>0</v>
      </c>
      <c r="FJ349" s="3">
        <f t="shared" si="271"/>
        <v>0</v>
      </c>
      <c r="FK349" s="3">
        <f t="shared" si="279"/>
        <v>0</v>
      </c>
      <c r="FL349" s="3">
        <f t="shared" si="279"/>
        <v>0</v>
      </c>
      <c r="FM349" s="3">
        <f t="shared" si="279"/>
        <v>0</v>
      </c>
      <c r="FN349" s="3">
        <f t="shared" si="279"/>
        <v>0</v>
      </c>
      <c r="FO349" s="3">
        <f t="shared" si="279"/>
        <v>0</v>
      </c>
      <c r="FP349" s="3">
        <f t="shared" si="279"/>
        <v>0</v>
      </c>
      <c r="FQ349" s="3">
        <f t="shared" si="278"/>
        <v>0</v>
      </c>
      <c r="FR349" s="3">
        <f t="shared" si="272"/>
        <v>0</v>
      </c>
      <c r="FS349" s="3">
        <f t="shared" si="272"/>
        <v>0</v>
      </c>
      <c r="FT349" s="3">
        <f t="shared" si="272"/>
        <v>0</v>
      </c>
      <c r="FU349" s="3">
        <f t="shared" si="273"/>
        <v>0</v>
      </c>
      <c r="FV349" s="3">
        <f t="shared" si="273"/>
        <v>0</v>
      </c>
      <c r="FW349" s="3">
        <f t="shared" si="273"/>
        <v>0</v>
      </c>
      <c r="FX349" s="3">
        <f t="shared" si="274"/>
        <v>0</v>
      </c>
      <c r="FY349" s="3">
        <f t="shared" si="275"/>
        <v>0</v>
      </c>
      <c r="FZ349" s="3">
        <f t="shared" si="276"/>
        <v>0</v>
      </c>
      <c r="GA349" s="3">
        <f t="shared" si="277"/>
        <v>0</v>
      </c>
      <c r="GB349" s="41" t="s">
        <v>0</v>
      </c>
      <c r="GC349" s="41">
        <f t="shared" si="249"/>
        <v>0.71</v>
      </c>
      <c r="GD349" s="41">
        <f t="shared" si="250"/>
        <v>3.23</v>
      </c>
      <c r="GE349" s="41">
        <f t="shared" si="238"/>
        <v>2.2932999999999999</v>
      </c>
      <c r="GI349" s="41" t="s">
        <v>0</v>
      </c>
    </row>
    <row r="350" spans="1:191" x14ac:dyDescent="0.55000000000000004">
      <c r="A350" s="41" t="s">
        <v>1447</v>
      </c>
      <c r="B350" s="41" t="s">
        <v>652</v>
      </c>
      <c r="C350" s="41" t="s">
        <v>69</v>
      </c>
      <c r="D350" s="25" t="s">
        <v>62</v>
      </c>
      <c r="E350" s="41" t="s">
        <v>1790</v>
      </c>
      <c r="F350" s="41">
        <v>0</v>
      </c>
      <c r="G350" s="25" t="s">
        <v>67</v>
      </c>
      <c r="H350" s="41">
        <v>0</v>
      </c>
      <c r="I350" s="41">
        <v>0</v>
      </c>
      <c r="J350" s="41">
        <v>0.02</v>
      </c>
      <c r="K350" s="41">
        <v>0</v>
      </c>
      <c r="L350" s="41">
        <v>0</v>
      </c>
      <c r="M350" s="10" t="s">
        <v>702</v>
      </c>
      <c r="N350" s="41" t="s">
        <v>79</v>
      </c>
      <c r="O350" s="41" t="s">
        <v>1878</v>
      </c>
      <c r="P350" s="41" t="s">
        <v>1919</v>
      </c>
      <c r="S350" s="41">
        <v>0</v>
      </c>
      <c r="AO350" s="7">
        <v>0</v>
      </c>
      <c r="AP350" s="7"/>
      <c r="AQ350" s="7"/>
      <c r="AR350" s="7"/>
      <c r="AS350" s="7"/>
      <c r="AT350" s="7"/>
      <c r="AU350" s="7"/>
      <c r="AV350" s="7"/>
      <c r="AW350" s="7"/>
      <c r="AX350" s="7"/>
      <c r="AY350" s="7"/>
      <c r="AZ350" s="7"/>
      <c r="BA350" s="7"/>
      <c r="BB350" s="7"/>
      <c r="BC350" s="7"/>
      <c r="BD350" s="7"/>
      <c r="BE350" s="7"/>
      <c r="BF350" s="7"/>
      <c r="BG350" s="7"/>
      <c r="BK350" s="41">
        <v>4</v>
      </c>
      <c r="BL350" s="7"/>
      <c r="BM350" s="7"/>
      <c r="BN350" s="7"/>
      <c r="BO350" s="7"/>
      <c r="BP350" s="7"/>
      <c r="BQ350" s="7"/>
      <c r="BR350" s="7"/>
      <c r="BS350" s="7"/>
      <c r="BT350" s="7">
        <v>0.5</v>
      </c>
      <c r="BU350" s="7"/>
      <c r="BV350" s="7"/>
      <c r="BW350" s="7"/>
      <c r="BX350" s="7"/>
      <c r="BY350" s="7"/>
      <c r="BZ350" s="7"/>
      <c r="CA350" s="7"/>
      <c r="CB350" s="7"/>
      <c r="CC350" s="7"/>
      <c r="CD350" s="7"/>
      <c r="CG350" s="41">
        <v>0</v>
      </c>
      <c r="DC350" s="41">
        <v>0</v>
      </c>
      <c r="DY350" s="7" t="s">
        <v>1891</v>
      </c>
      <c r="DZ350" s="7">
        <f t="shared" si="244"/>
        <v>0.5</v>
      </c>
      <c r="EA350" s="41" t="s">
        <v>683</v>
      </c>
      <c r="EB350" s="41" t="s">
        <v>0</v>
      </c>
      <c r="EC350" s="41">
        <f t="shared" si="239"/>
        <v>0</v>
      </c>
      <c r="ED350" s="41">
        <f t="shared" si="240"/>
        <v>0</v>
      </c>
      <c r="EE350" s="41">
        <f t="shared" si="241"/>
        <v>0.02</v>
      </c>
      <c r="EF350" s="41">
        <f t="shared" si="242"/>
        <v>0</v>
      </c>
      <c r="EG350" s="41">
        <f t="shared" si="243"/>
        <v>0</v>
      </c>
      <c r="EI350" s="5">
        <f t="shared" si="251"/>
        <v>65.569999999999993</v>
      </c>
      <c r="EJ350" s="3">
        <f t="shared" si="245"/>
        <v>262.27999999999997</v>
      </c>
      <c r="EK350" s="3">
        <f t="shared" si="252"/>
        <v>0</v>
      </c>
      <c r="EL350" s="3">
        <f t="shared" si="253"/>
        <v>0</v>
      </c>
      <c r="EM350" s="3">
        <f t="shared" si="254"/>
        <v>0</v>
      </c>
      <c r="EN350" s="3">
        <f t="shared" si="255"/>
        <v>0</v>
      </c>
      <c r="EO350" s="3">
        <f t="shared" si="256"/>
        <v>0</v>
      </c>
      <c r="EP350" s="3">
        <f t="shared" si="257"/>
        <v>0</v>
      </c>
      <c r="EQ350" s="3">
        <f t="shared" si="258"/>
        <v>0</v>
      </c>
      <c r="ER350" s="3">
        <f t="shared" si="259"/>
        <v>0</v>
      </c>
      <c r="ES350" s="3">
        <f t="shared" si="260"/>
        <v>20</v>
      </c>
      <c r="ET350" s="3">
        <f t="shared" si="261"/>
        <v>0</v>
      </c>
      <c r="EU350" s="3">
        <f t="shared" si="262"/>
        <v>0</v>
      </c>
      <c r="EV350" s="3">
        <f t="shared" si="263"/>
        <v>0</v>
      </c>
      <c r="EW350" s="3">
        <f t="shared" si="264"/>
        <v>0</v>
      </c>
      <c r="EX350" s="3">
        <f t="shared" si="265"/>
        <v>0</v>
      </c>
      <c r="EY350" s="3">
        <f t="shared" si="266"/>
        <v>0</v>
      </c>
      <c r="EZ350" s="3">
        <f t="shared" si="267"/>
        <v>0</v>
      </c>
      <c r="FA350" s="3">
        <f t="shared" si="268"/>
        <v>0</v>
      </c>
      <c r="FB350" s="3">
        <f t="shared" si="269"/>
        <v>0</v>
      </c>
      <c r="FC350" s="3">
        <f t="shared" si="246"/>
        <v>0</v>
      </c>
      <c r="FD350" s="41">
        <f t="shared" si="270"/>
        <v>0</v>
      </c>
      <c r="FG350" s="3">
        <f t="shared" si="247"/>
        <v>0</v>
      </c>
      <c r="FH350" s="3">
        <f t="shared" si="248"/>
        <v>0</v>
      </c>
      <c r="FI350" s="3">
        <f t="shared" si="271"/>
        <v>0</v>
      </c>
      <c r="FJ350" s="3">
        <f t="shared" si="271"/>
        <v>0</v>
      </c>
      <c r="FK350" s="3">
        <f t="shared" si="279"/>
        <v>0</v>
      </c>
      <c r="FL350" s="3">
        <f t="shared" si="279"/>
        <v>0</v>
      </c>
      <c r="FM350" s="3">
        <f t="shared" si="279"/>
        <v>0</v>
      </c>
      <c r="FN350" s="3">
        <f t="shared" si="279"/>
        <v>0</v>
      </c>
      <c r="FO350" s="3">
        <f t="shared" si="279"/>
        <v>0</v>
      </c>
      <c r="FP350" s="3">
        <f t="shared" si="279"/>
        <v>0</v>
      </c>
      <c r="FQ350" s="3">
        <f t="shared" si="278"/>
        <v>0</v>
      </c>
      <c r="FR350" s="3">
        <f t="shared" si="272"/>
        <v>0</v>
      </c>
      <c r="FS350" s="3">
        <f t="shared" si="272"/>
        <v>0</v>
      </c>
      <c r="FT350" s="3">
        <f t="shared" si="272"/>
        <v>0</v>
      </c>
      <c r="FU350" s="3">
        <f t="shared" si="273"/>
        <v>0</v>
      </c>
      <c r="FV350" s="3">
        <f t="shared" si="273"/>
        <v>0</v>
      </c>
      <c r="FW350" s="3">
        <f t="shared" si="273"/>
        <v>0</v>
      </c>
      <c r="FX350" s="3">
        <f t="shared" si="274"/>
        <v>0</v>
      </c>
      <c r="FY350" s="3">
        <f t="shared" si="275"/>
        <v>0</v>
      </c>
      <c r="FZ350" s="3">
        <f t="shared" si="276"/>
        <v>0</v>
      </c>
      <c r="GA350" s="3">
        <f t="shared" si="277"/>
        <v>0</v>
      </c>
      <c r="GB350" s="41" t="s">
        <v>0</v>
      </c>
      <c r="GC350" s="41">
        <f t="shared" si="249"/>
        <v>4</v>
      </c>
      <c r="GD350" s="41">
        <f t="shared" si="250"/>
        <v>0.5</v>
      </c>
      <c r="GE350" s="41">
        <f t="shared" si="238"/>
        <v>2</v>
      </c>
      <c r="GI350" s="41" t="s">
        <v>0</v>
      </c>
    </row>
    <row r="351" spans="1:191" x14ac:dyDescent="0.55000000000000004">
      <c r="A351" s="41" t="s">
        <v>1448</v>
      </c>
      <c r="B351" s="41" t="s">
        <v>652</v>
      </c>
      <c r="C351" s="41" t="s">
        <v>69</v>
      </c>
      <c r="D351" s="25" t="s">
        <v>62</v>
      </c>
      <c r="E351" s="41" t="s">
        <v>1790</v>
      </c>
      <c r="F351" s="41">
        <v>0</v>
      </c>
      <c r="G351" s="25" t="s">
        <v>67</v>
      </c>
      <c r="H351" s="41">
        <v>0</v>
      </c>
      <c r="I351" s="41">
        <v>0</v>
      </c>
      <c r="J351" s="41">
        <v>1.9987999999999999E-2</v>
      </c>
      <c r="K351" s="41">
        <v>0</v>
      </c>
      <c r="L351" s="41">
        <v>0</v>
      </c>
      <c r="M351" s="10" t="s">
        <v>703</v>
      </c>
      <c r="N351" s="41" t="s">
        <v>79</v>
      </c>
      <c r="O351" s="41" t="s">
        <v>1878</v>
      </c>
      <c r="P351" s="41" t="s">
        <v>1999</v>
      </c>
      <c r="S351" s="41">
        <v>0</v>
      </c>
      <c r="AO351" s="7">
        <v>0</v>
      </c>
      <c r="AP351" s="7"/>
      <c r="AQ351" s="7"/>
      <c r="AR351" s="7"/>
      <c r="AS351" s="7"/>
      <c r="AT351" s="7"/>
      <c r="AU351" s="7"/>
      <c r="AV351" s="7"/>
      <c r="AW351" s="7"/>
      <c r="AX351" s="7"/>
      <c r="AY351" s="7"/>
      <c r="AZ351" s="7"/>
      <c r="BA351" s="7"/>
      <c r="BB351" s="7"/>
      <c r="BC351" s="7"/>
      <c r="BD351" s="7"/>
      <c r="BE351" s="7"/>
      <c r="BF351" s="7"/>
      <c r="BG351" s="7"/>
      <c r="BK351" s="41">
        <v>5.26</v>
      </c>
      <c r="BL351" s="7"/>
      <c r="BM351" s="7"/>
      <c r="BN351" s="7"/>
      <c r="BO351" s="7"/>
      <c r="BP351" s="7"/>
      <c r="BQ351" s="7"/>
      <c r="BR351" s="7"/>
      <c r="BS351" s="7"/>
      <c r="BT351" s="7">
        <v>0.38</v>
      </c>
      <c r="BU351" s="7"/>
      <c r="BV351" s="7"/>
      <c r="BW351" s="7"/>
      <c r="BX351" s="7"/>
      <c r="BY351" s="7"/>
      <c r="BZ351" s="7"/>
      <c r="CA351" s="7"/>
      <c r="CB351" s="7"/>
      <c r="CC351" s="7"/>
      <c r="CD351" s="7"/>
      <c r="CG351" s="41">
        <v>0</v>
      </c>
      <c r="DC351" s="41">
        <v>0</v>
      </c>
      <c r="DY351" s="7" t="s">
        <v>1891</v>
      </c>
      <c r="DZ351" s="7">
        <f t="shared" si="244"/>
        <v>0.38</v>
      </c>
      <c r="EA351" s="41" t="s">
        <v>683</v>
      </c>
      <c r="EB351" s="41" t="s">
        <v>0</v>
      </c>
      <c r="EC351" s="41">
        <f t="shared" si="239"/>
        <v>0</v>
      </c>
      <c r="ED351" s="41">
        <f t="shared" si="240"/>
        <v>0</v>
      </c>
      <c r="EE351" s="41">
        <f t="shared" si="241"/>
        <v>1.9987999999999999E-2</v>
      </c>
      <c r="EF351" s="41">
        <f t="shared" si="242"/>
        <v>0</v>
      </c>
      <c r="EG351" s="41">
        <f t="shared" si="243"/>
        <v>0</v>
      </c>
      <c r="EI351" s="5">
        <f t="shared" si="251"/>
        <v>49.833200000000005</v>
      </c>
      <c r="EJ351" s="3">
        <f t="shared" si="245"/>
        <v>262.12263200000001</v>
      </c>
      <c r="EK351" s="3">
        <f t="shared" si="252"/>
        <v>0</v>
      </c>
      <c r="EL351" s="3">
        <f t="shared" si="253"/>
        <v>0</v>
      </c>
      <c r="EM351" s="3">
        <f t="shared" si="254"/>
        <v>0</v>
      </c>
      <c r="EN351" s="3">
        <f t="shared" si="255"/>
        <v>0</v>
      </c>
      <c r="EO351" s="3">
        <f t="shared" si="256"/>
        <v>0</v>
      </c>
      <c r="EP351" s="3">
        <f t="shared" si="257"/>
        <v>0</v>
      </c>
      <c r="EQ351" s="3">
        <f t="shared" si="258"/>
        <v>0</v>
      </c>
      <c r="ER351" s="3">
        <f t="shared" si="259"/>
        <v>0</v>
      </c>
      <c r="ES351" s="3">
        <f t="shared" si="260"/>
        <v>19.988</v>
      </c>
      <c r="ET351" s="3">
        <f t="shared" si="261"/>
        <v>0</v>
      </c>
      <c r="EU351" s="3">
        <f t="shared" si="262"/>
        <v>0</v>
      </c>
      <c r="EV351" s="3">
        <f t="shared" si="263"/>
        <v>0</v>
      </c>
      <c r="EW351" s="3">
        <f t="shared" si="264"/>
        <v>0</v>
      </c>
      <c r="EX351" s="3">
        <f t="shared" si="265"/>
        <v>0</v>
      </c>
      <c r="EY351" s="3">
        <f t="shared" si="266"/>
        <v>0</v>
      </c>
      <c r="EZ351" s="3">
        <f t="shared" si="267"/>
        <v>0</v>
      </c>
      <c r="FA351" s="3">
        <f t="shared" si="268"/>
        <v>0</v>
      </c>
      <c r="FB351" s="3">
        <f t="shared" si="269"/>
        <v>0</v>
      </c>
      <c r="FC351" s="3">
        <f t="shared" si="246"/>
        <v>0</v>
      </c>
      <c r="FD351" s="41">
        <f t="shared" si="270"/>
        <v>0</v>
      </c>
      <c r="FG351" s="3">
        <f t="shared" si="247"/>
        <v>0</v>
      </c>
      <c r="FH351" s="3">
        <f t="shared" si="248"/>
        <v>0</v>
      </c>
      <c r="FI351" s="3">
        <f t="shared" si="271"/>
        <v>0</v>
      </c>
      <c r="FJ351" s="3">
        <f t="shared" si="271"/>
        <v>0</v>
      </c>
      <c r="FK351" s="3">
        <f t="shared" si="279"/>
        <v>0</v>
      </c>
      <c r="FL351" s="3">
        <f t="shared" si="279"/>
        <v>0</v>
      </c>
      <c r="FM351" s="3">
        <f t="shared" si="279"/>
        <v>0</v>
      </c>
      <c r="FN351" s="3">
        <f t="shared" si="279"/>
        <v>0</v>
      </c>
      <c r="FO351" s="3">
        <f t="shared" si="279"/>
        <v>0</v>
      </c>
      <c r="FP351" s="3">
        <f t="shared" si="279"/>
        <v>0</v>
      </c>
      <c r="FQ351" s="3">
        <f t="shared" si="278"/>
        <v>0</v>
      </c>
      <c r="FR351" s="3">
        <f t="shared" si="272"/>
        <v>0</v>
      </c>
      <c r="FS351" s="3">
        <f t="shared" si="272"/>
        <v>0</v>
      </c>
      <c r="FT351" s="3">
        <f t="shared" si="272"/>
        <v>0</v>
      </c>
      <c r="FU351" s="3">
        <f t="shared" si="273"/>
        <v>0</v>
      </c>
      <c r="FV351" s="3">
        <f t="shared" si="273"/>
        <v>0</v>
      </c>
      <c r="FW351" s="3">
        <f t="shared" si="273"/>
        <v>0</v>
      </c>
      <c r="FX351" s="3">
        <f t="shared" si="274"/>
        <v>0</v>
      </c>
      <c r="FY351" s="3">
        <f t="shared" si="275"/>
        <v>0</v>
      </c>
      <c r="FZ351" s="3">
        <f t="shared" si="276"/>
        <v>0</v>
      </c>
      <c r="GA351" s="3">
        <f t="shared" si="277"/>
        <v>0</v>
      </c>
      <c r="GB351" s="41" t="s">
        <v>0</v>
      </c>
      <c r="GC351" s="41">
        <f t="shared" si="249"/>
        <v>5.26</v>
      </c>
      <c r="GD351" s="41">
        <f t="shared" si="250"/>
        <v>0.38</v>
      </c>
      <c r="GE351" s="41">
        <f t="shared" si="238"/>
        <v>1.9987999999999999</v>
      </c>
      <c r="GI351" s="41" t="s">
        <v>0</v>
      </c>
    </row>
    <row r="352" spans="1:191" x14ac:dyDescent="0.55000000000000004">
      <c r="A352" s="41" t="s">
        <v>1449</v>
      </c>
      <c r="B352" s="41" t="s">
        <v>652</v>
      </c>
      <c r="C352" s="41" t="s">
        <v>69</v>
      </c>
      <c r="D352" s="25" t="s">
        <v>62</v>
      </c>
      <c r="E352" s="41" t="s">
        <v>1790</v>
      </c>
      <c r="F352" s="41">
        <v>0</v>
      </c>
      <c r="G352" s="25" t="s">
        <v>67</v>
      </c>
      <c r="H352" s="41">
        <v>0</v>
      </c>
      <c r="I352" s="41">
        <v>0</v>
      </c>
      <c r="J352" s="41">
        <v>1.6747247E-2</v>
      </c>
      <c r="K352" s="41">
        <v>0</v>
      </c>
      <c r="L352" s="41">
        <v>0</v>
      </c>
      <c r="M352" s="41" t="s">
        <v>665</v>
      </c>
      <c r="N352" s="41" t="s">
        <v>666</v>
      </c>
      <c r="O352" s="41" t="s">
        <v>1878</v>
      </c>
      <c r="P352" s="41" t="s">
        <v>1919</v>
      </c>
      <c r="Q352" s="41" t="s">
        <v>1942</v>
      </c>
      <c r="S352" s="41">
        <v>0</v>
      </c>
      <c r="AO352" s="7">
        <v>0</v>
      </c>
      <c r="AP352" s="7"/>
      <c r="AQ352" s="7"/>
      <c r="AR352" s="7"/>
      <c r="AS352" s="7"/>
      <c r="AT352" s="7"/>
      <c r="AU352" s="7"/>
      <c r="AV352" s="7"/>
      <c r="AW352" s="7"/>
      <c r="AX352" s="7"/>
      <c r="AY352" s="7"/>
      <c r="AZ352" s="7"/>
      <c r="BA352" s="7"/>
      <c r="BB352" s="7"/>
      <c r="BC352" s="7"/>
      <c r="BD352" s="7"/>
      <c r="BE352" s="7"/>
      <c r="BF352" s="7"/>
      <c r="BG352" s="7"/>
      <c r="BK352" s="4">
        <v>13.8407</v>
      </c>
      <c r="BL352" s="80">
        <v>0.14000000000000001</v>
      </c>
      <c r="BM352" s="7">
        <v>0.14299999999999999</v>
      </c>
      <c r="BN352" s="7"/>
      <c r="BO352" s="7"/>
      <c r="BP352" s="7"/>
      <c r="BQ352" s="7"/>
      <c r="BR352" s="7"/>
      <c r="BS352" s="7"/>
      <c r="BT352" s="7">
        <v>0.121</v>
      </c>
      <c r="BU352" s="7"/>
      <c r="BV352" s="7">
        <v>0.52700000000000002</v>
      </c>
      <c r="BW352" s="7">
        <v>3.2170000000000001</v>
      </c>
      <c r="BX352" s="7"/>
      <c r="BY352" s="7"/>
      <c r="BZ352" s="7"/>
      <c r="CA352" s="7"/>
      <c r="CB352" s="7"/>
      <c r="CC352" s="7"/>
      <c r="CD352" s="7"/>
      <c r="CG352" s="41">
        <v>0</v>
      </c>
      <c r="DC352" s="41">
        <v>0</v>
      </c>
      <c r="DY352" s="7" t="s">
        <v>1891</v>
      </c>
      <c r="DZ352" s="7">
        <f t="shared" si="244"/>
        <v>0.12099999999999998</v>
      </c>
      <c r="EA352" s="41" t="s">
        <v>667</v>
      </c>
      <c r="EB352" s="41" t="s">
        <v>0</v>
      </c>
      <c r="EC352" s="41">
        <f t="shared" si="239"/>
        <v>0</v>
      </c>
      <c r="ED352" s="41">
        <f t="shared" si="240"/>
        <v>0</v>
      </c>
      <c r="EE352" s="41">
        <f t="shared" si="241"/>
        <v>1.6747247E-2</v>
      </c>
      <c r="EF352" s="41">
        <f t="shared" si="242"/>
        <v>0</v>
      </c>
      <c r="EG352" s="41">
        <f t="shared" si="243"/>
        <v>0</v>
      </c>
      <c r="EI352" s="5">
        <f t="shared" si="251"/>
        <v>153.01837249646306</v>
      </c>
      <c r="EJ352" s="3">
        <f t="shared" si="245"/>
        <v>2117.8813882117961</v>
      </c>
      <c r="EK352" s="3">
        <f t="shared" si="252"/>
        <v>19.37698</v>
      </c>
      <c r="EL352" s="3">
        <f t="shared" si="253"/>
        <v>1.9792200999999998</v>
      </c>
      <c r="EM352" s="3">
        <f t="shared" si="254"/>
        <v>0</v>
      </c>
      <c r="EN352" s="3">
        <f t="shared" si="255"/>
        <v>0</v>
      </c>
      <c r="EO352" s="3">
        <f t="shared" si="256"/>
        <v>0</v>
      </c>
      <c r="EP352" s="3">
        <f t="shared" si="257"/>
        <v>0</v>
      </c>
      <c r="EQ352" s="3">
        <f t="shared" si="258"/>
        <v>0</v>
      </c>
      <c r="ER352" s="3">
        <f t="shared" si="259"/>
        <v>0</v>
      </c>
      <c r="ES352" s="3">
        <f t="shared" si="260"/>
        <v>16.747246999999998</v>
      </c>
      <c r="ET352" s="3">
        <f t="shared" si="261"/>
        <v>0</v>
      </c>
      <c r="EU352" s="3">
        <f t="shared" si="262"/>
        <v>7.2940488999999999</v>
      </c>
      <c r="EV352" s="3">
        <f t="shared" si="263"/>
        <v>44.525531900000004</v>
      </c>
      <c r="EW352" s="3">
        <f t="shared" si="264"/>
        <v>0</v>
      </c>
      <c r="EX352" s="3">
        <f t="shared" si="265"/>
        <v>0</v>
      </c>
      <c r="EY352" s="3">
        <f t="shared" si="266"/>
        <v>0</v>
      </c>
      <c r="EZ352" s="3">
        <f t="shared" si="267"/>
        <v>0</v>
      </c>
      <c r="FA352" s="3">
        <f t="shared" si="268"/>
        <v>0</v>
      </c>
      <c r="FB352" s="3">
        <f t="shared" si="269"/>
        <v>0</v>
      </c>
      <c r="FC352" s="3">
        <f t="shared" si="246"/>
        <v>0</v>
      </c>
      <c r="FD352" s="41">
        <f t="shared" si="270"/>
        <v>0</v>
      </c>
      <c r="FG352" s="3">
        <f t="shared" si="247"/>
        <v>0</v>
      </c>
      <c r="FH352" s="3">
        <f t="shared" si="248"/>
        <v>0</v>
      </c>
      <c r="FI352" s="3">
        <f t="shared" si="271"/>
        <v>0</v>
      </c>
      <c r="FJ352" s="3">
        <f t="shared" si="271"/>
        <v>0</v>
      </c>
      <c r="FK352" s="3">
        <f t="shared" si="279"/>
        <v>0</v>
      </c>
      <c r="FL352" s="3">
        <f t="shared" si="279"/>
        <v>0</v>
      </c>
      <c r="FM352" s="3">
        <f t="shared" si="279"/>
        <v>0</v>
      </c>
      <c r="FN352" s="3">
        <f t="shared" si="279"/>
        <v>0</v>
      </c>
      <c r="FO352" s="3">
        <f t="shared" si="279"/>
        <v>0</v>
      </c>
      <c r="FP352" s="3">
        <f t="shared" si="279"/>
        <v>0</v>
      </c>
      <c r="FQ352" s="3">
        <f t="shared" si="278"/>
        <v>0</v>
      </c>
      <c r="FR352" s="3">
        <f t="shared" si="272"/>
        <v>0</v>
      </c>
      <c r="FS352" s="3">
        <f t="shared" si="272"/>
        <v>0</v>
      </c>
      <c r="FT352" s="3">
        <f t="shared" si="272"/>
        <v>0</v>
      </c>
      <c r="FU352" s="3">
        <f t="shared" si="273"/>
        <v>0</v>
      </c>
      <c r="FV352" s="3">
        <f t="shared" si="273"/>
        <v>0</v>
      </c>
      <c r="FW352" s="3">
        <f t="shared" si="273"/>
        <v>0</v>
      </c>
      <c r="FX352" s="3">
        <f t="shared" si="274"/>
        <v>0</v>
      </c>
      <c r="FY352" s="3">
        <f t="shared" si="275"/>
        <v>0</v>
      </c>
      <c r="FZ352" s="3">
        <f t="shared" si="276"/>
        <v>0</v>
      </c>
      <c r="GA352" s="3">
        <f t="shared" si="277"/>
        <v>0</v>
      </c>
      <c r="GB352" s="41" t="s">
        <v>0</v>
      </c>
      <c r="GC352" s="41">
        <f t="shared" si="249"/>
        <v>13.8407</v>
      </c>
      <c r="GD352" s="41">
        <f t="shared" si="250"/>
        <v>0.12099999999999998</v>
      </c>
      <c r="GE352" s="41">
        <f t="shared" si="238"/>
        <v>1.6747246999999998</v>
      </c>
      <c r="GI352" s="41" t="s">
        <v>0</v>
      </c>
    </row>
    <row r="353" spans="1:191" x14ac:dyDescent="0.55000000000000004">
      <c r="A353" s="41" t="s">
        <v>1450</v>
      </c>
      <c r="B353" s="41" t="s">
        <v>652</v>
      </c>
      <c r="C353" s="41" t="s">
        <v>69</v>
      </c>
      <c r="D353" s="25" t="s">
        <v>62</v>
      </c>
      <c r="E353" s="41" t="s">
        <v>1790</v>
      </c>
      <c r="F353" s="41">
        <v>0</v>
      </c>
      <c r="G353" s="25" t="s">
        <v>67</v>
      </c>
      <c r="H353" s="41">
        <v>0</v>
      </c>
      <c r="I353" s="41">
        <v>0</v>
      </c>
      <c r="J353" s="41">
        <v>1.5995200000000001E-2</v>
      </c>
      <c r="K353" s="41">
        <v>0</v>
      </c>
      <c r="L353" s="41">
        <v>0</v>
      </c>
      <c r="M353" s="41" t="s">
        <v>699</v>
      </c>
      <c r="N353" s="41" t="s">
        <v>79</v>
      </c>
      <c r="O353" s="41" t="s">
        <v>1878</v>
      </c>
      <c r="P353" s="41" t="s">
        <v>1999</v>
      </c>
      <c r="S353" s="41">
        <v>0</v>
      </c>
      <c r="AO353" s="7">
        <v>0</v>
      </c>
      <c r="AP353" s="7"/>
      <c r="AQ353" s="7"/>
      <c r="AR353" s="7"/>
      <c r="AS353" s="7"/>
      <c r="AT353" s="7"/>
      <c r="AU353" s="7"/>
      <c r="AV353" s="7"/>
      <c r="AW353" s="7"/>
      <c r="AX353" s="7"/>
      <c r="AY353" s="7"/>
      <c r="AZ353" s="7"/>
      <c r="BA353" s="7"/>
      <c r="BB353" s="7"/>
      <c r="BC353" s="7"/>
      <c r="BD353" s="7"/>
      <c r="BE353" s="7"/>
      <c r="BF353" s="7"/>
      <c r="BG353" s="7"/>
      <c r="BK353" s="41">
        <v>3.0760000000000001</v>
      </c>
      <c r="BL353" s="7"/>
      <c r="BM353" s="7"/>
      <c r="BN353" s="7"/>
      <c r="BO353" s="7"/>
      <c r="BP353" s="7"/>
      <c r="BQ353" s="7"/>
      <c r="BR353" s="7"/>
      <c r="BS353" s="7"/>
      <c r="BT353" s="7">
        <v>0.52</v>
      </c>
      <c r="BU353" s="7"/>
      <c r="BV353" s="7"/>
      <c r="BW353" s="7"/>
      <c r="BX353" s="7"/>
      <c r="BY353" s="7"/>
      <c r="BZ353" s="7"/>
      <c r="CA353" s="7"/>
      <c r="CB353" s="7"/>
      <c r="CC353" s="7"/>
      <c r="CD353" s="7"/>
      <c r="CG353" s="41">
        <v>0</v>
      </c>
      <c r="DC353" s="41">
        <v>0</v>
      </c>
      <c r="DY353" s="7" t="s">
        <v>1891</v>
      </c>
      <c r="DZ353" s="7">
        <f t="shared" si="244"/>
        <v>0.52</v>
      </c>
      <c r="EA353" s="41" t="s">
        <v>683</v>
      </c>
      <c r="EB353" s="41" t="s">
        <v>0</v>
      </c>
      <c r="EC353" s="41">
        <f t="shared" si="239"/>
        <v>0</v>
      </c>
      <c r="ED353" s="41">
        <f t="shared" si="240"/>
        <v>0</v>
      </c>
      <c r="EE353" s="41">
        <f t="shared" si="241"/>
        <v>1.5995200000000001E-2</v>
      </c>
      <c r="EF353" s="41">
        <f t="shared" si="242"/>
        <v>0</v>
      </c>
      <c r="EG353" s="41">
        <f t="shared" si="243"/>
        <v>0</v>
      </c>
      <c r="EI353" s="5">
        <f t="shared" si="251"/>
        <v>68.192800000000005</v>
      </c>
      <c r="EJ353" s="3">
        <f t="shared" si="245"/>
        <v>209.76105280000002</v>
      </c>
      <c r="EK353" s="3">
        <f t="shared" si="252"/>
        <v>0</v>
      </c>
      <c r="EL353" s="3">
        <f t="shared" si="253"/>
        <v>0</v>
      </c>
      <c r="EM353" s="3">
        <f t="shared" si="254"/>
        <v>0</v>
      </c>
      <c r="EN353" s="3">
        <f t="shared" si="255"/>
        <v>0</v>
      </c>
      <c r="EO353" s="3">
        <f t="shared" si="256"/>
        <v>0</v>
      </c>
      <c r="EP353" s="3">
        <f t="shared" si="257"/>
        <v>0</v>
      </c>
      <c r="EQ353" s="3">
        <f t="shared" si="258"/>
        <v>0</v>
      </c>
      <c r="ER353" s="3">
        <f t="shared" si="259"/>
        <v>0</v>
      </c>
      <c r="ES353" s="3">
        <f t="shared" si="260"/>
        <v>15.995200000000001</v>
      </c>
      <c r="ET353" s="3">
        <f t="shared" si="261"/>
        <v>0</v>
      </c>
      <c r="EU353" s="3">
        <f t="shared" si="262"/>
        <v>0</v>
      </c>
      <c r="EV353" s="3">
        <f t="shared" si="263"/>
        <v>0</v>
      </c>
      <c r="EW353" s="3">
        <f t="shared" si="264"/>
        <v>0</v>
      </c>
      <c r="EX353" s="3">
        <f t="shared" si="265"/>
        <v>0</v>
      </c>
      <c r="EY353" s="3">
        <f t="shared" si="266"/>
        <v>0</v>
      </c>
      <c r="EZ353" s="3">
        <f t="shared" si="267"/>
        <v>0</v>
      </c>
      <c r="FA353" s="3">
        <f t="shared" si="268"/>
        <v>0</v>
      </c>
      <c r="FB353" s="3">
        <f t="shared" si="269"/>
        <v>0</v>
      </c>
      <c r="FC353" s="3">
        <f t="shared" si="246"/>
        <v>0</v>
      </c>
      <c r="FD353" s="41">
        <f t="shared" si="270"/>
        <v>0</v>
      </c>
      <c r="FG353" s="3">
        <f t="shared" si="247"/>
        <v>0</v>
      </c>
      <c r="FH353" s="3">
        <f t="shared" si="248"/>
        <v>0</v>
      </c>
      <c r="FI353" s="3">
        <f t="shared" si="271"/>
        <v>0</v>
      </c>
      <c r="FJ353" s="3">
        <f t="shared" si="271"/>
        <v>0</v>
      </c>
      <c r="FK353" s="3">
        <f t="shared" si="279"/>
        <v>0</v>
      </c>
      <c r="FL353" s="3">
        <f t="shared" si="279"/>
        <v>0</v>
      </c>
      <c r="FM353" s="3">
        <f t="shared" si="279"/>
        <v>0</v>
      </c>
      <c r="FN353" s="3">
        <f t="shared" si="279"/>
        <v>0</v>
      </c>
      <c r="FO353" s="3">
        <f t="shared" si="279"/>
        <v>0</v>
      </c>
      <c r="FP353" s="3">
        <f t="shared" si="279"/>
        <v>0</v>
      </c>
      <c r="FQ353" s="3">
        <f t="shared" si="278"/>
        <v>0</v>
      </c>
      <c r="FR353" s="3">
        <f t="shared" si="272"/>
        <v>0</v>
      </c>
      <c r="FS353" s="3">
        <f t="shared" si="272"/>
        <v>0</v>
      </c>
      <c r="FT353" s="3">
        <f t="shared" si="272"/>
        <v>0</v>
      </c>
      <c r="FU353" s="3">
        <f t="shared" si="273"/>
        <v>0</v>
      </c>
      <c r="FV353" s="3">
        <f t="shared" si="273"/>
        <v>0</v>
      </c>
      <c r="FW353" s="3">
        <f t="shared" si="273"/>
        <v>0</v>
      </c>
      <c r="FX353" s="3">
        <f t="shared" si="274"/>
        <v>0</v>
      </c>
      <c r="FY353" s="3">
        <f t="shared" si="275"/>
        <v>0</v>
      </c>
      <c r="FZ353" s="3">
        <f t="shared" si="276"/>
        <v>0</v>
      </c>
      <c r="GA353" s="3">
        <f t="shared" si="277"/>
        <v>0</v>
      </c>
      <c r="GB353" s="41" t="s">
        <v>0</v>
      </c>
      <c r="GC353" s="41">
        <f t="shared" si="249"/>
        <v>3.0760000000000001</v>
      </c>
      <c r="GD353" s="41">
        <f t="shared" si="250"/>
        <v>0.52</v>
      </c>
      <c r="GE353" s="41">
        <f t="shared" si="238"/>
        <v>1.5995200000000001</v>
      </c>
      <c r="GI353" s="41" t="s">
        <v>0</v>
      </c>
    </row>
    <row r="354" spans="1:191" x14ac:dyDescent="0.55000000000000004">
      <c r="A354" s="41" t="s">
        <v>1451</v>
      </c>
      <c r="B354" s="41" t="s">
        <v>652</v>
      </c>
      <c r="C354" s="41" t="s">
        <v>69</v>
      </c>
      <c r="D354" s="25" t="s">
        <v>62</v>
      </c>
      <c r="E354" s="41" t="s">
        <v>1790</v>
      </c>
      <c r="F354" s="41">
        <v>0</v>
      </c>
      <c r="G354" s="25" t="s">
        <v>67</v>
      </c>
      <c r="H354" s="41">
        <v>0</v>
      </c>
      <c r="I354" s="41">
        <v>0</v>
      </c>
      <c r="J354" s="41">
        <v>1.5960000000000002E-2</v>
      </c>
      <c r="K354" s="41">
        <v>0</v>
      </c>
      <c r="L354" s="41">
        <v>0</v>
      </c>
      <c r="M354" s="10" t="s">
        <v>701</v>
      </c>
      <c r="N354" s="41" t="s">
        <v>79</v>
      </c>
      <c r="O354" s="41" t="s">
        <v>1878</v>
      </c>
      <c r="P354" s="41" t="s">
        <v>1999</v>
      </c>
      <c r="R354" s="41" t="s">
        <v>2001</v>
      </c>
      <c r="S354" s="41">
        <v>0</v>
      </c>
      <c r="AO354" s="7">
        <v>0</v>
      </c>
      <c r="AP354" s="7"/>
      <c r="AQ354" s="7"/>
      <c r="AR354" s="7"/>
      <c r="AS354" s="7"/>
      <c r="AT354" s="7"/>
      <c r="AU354" s="7"/>
      <c r="AV354" s="7"/>
      <c r="AW354" s="7"/>
      <c r="AX354" s="7"/>
      <c r="AY354" s="7"/>
      <c r="AZ354" s="7"/>
      <c r="BA354" s="7"/>
      <c r="BB354" s="7"/>
      <c r="BC354" s="7"/>
      <c r="BD354" s="7"/>
      <c r="BE354" s="7"/>
      <c r="BF354" s="7"/>
      <c r="BG354" s="7"/>
      <c r="BK354" s="41">
        <v>4.2</v>
      </c>
      <c r="BL354" s="7"/>
      <c r="BM354" s="7"/>
      <c r="BN354" s="7"/>
      <c r="BO354" s="7"/>
      <c r="BP354" s="7"/>
      <c r="BQ354" s="7"/>
      <c r="BR354" s="7"/>
      <c r="BS354" s="7"/>
      <c r="BT354" s="7">
        <v>0.38</v>
      </c>
      <c r="BU354" s="7"/>
      <c r="BV354" s="7"/>
      <c r="BW354" s="7"/>
      <c r="BX354" s="7"/>
      <c r="BY354" s="7"/>
      <c r="BZ354" s="7"/>
      <c r="CA354" s="7"/>
      <c r="CB354" s="7"/>
      <c r="CC354" s="7"/>
      <c r="CD354" s="7"/>
      <c r="CG354" s="41">
        <v>0</v>
      </c>
      <c r="DC354" s="41">
        <v>0</v>
      </c>
      <c r="DY354" s="7" t="s">
        <v>1891</v>
      </c>
      <c r="DZ354" s="7">
        <f t="shared" si="244"/>
        <v>0.38</v>
      </c>
      <c r="EA354" s="41" t="s">
        <v>683</v>
      </c>
      <c r="EB354" s="41" t="s">
        <v>0</v>
      </c>
      <c r="EC354" s="41">
        <f t="shared" si="239"/>
        <v>0</v>
      </c>
      <c r="ED354" s="41">
        <f t="shared" si="240"/>
        <v>0</v>
      </c>
      <c r="EE354" s="41">
        <f t="shared" si="241"/>
        <v>1.5960000000000002E-2</v>
      </c>
      <c r="EF354" s="41">
        <f t="shared" si="242"/>
        <v>0</v>
      </c>
      <c r="EG354" s="41">
        <f t="shared" si="243"/>
        <v>0</v>
      </c>
      <c r="EI354" s="5">
        <f t="shared" si="251"/>
        <v>49.833199999999998</v>
      </c>
      <c r="EJ354" s="3">
        <f t="shared" si="245"/>
        <v>209.29944</v>
      </c>
      <c r="EK354" s="3">
        <f t="shared" si="252"/>
        <v>0</v>
      </c>
      <c r="EL354" s="3">
        <f t="shared" si="253"/>
        <v>0</v>
      </c>
      <c r="EM354" s="3">
        <f t="shared" si="254"/>
        <v>0</v>
      </c>
      <c r="EN354" s="3">
        <f t="shared" si="255"/>
        <v>0</v>
      </c>
      <c r="EO354" s="3">
        <f t="shared" si="256"/>
        <v>0</v>
      </c>
      <c r="EP354" s="3">
        <f t="shared" si="257"/>
        <v>0</v>
      </c>
      <c r="EQ354" s="3">
        <f t="shared" si="258"/>
        <v>0</v>
      </c>
      <c r="ER354" s="3">
        <f t="shared" si="259"/>
        <v>0</v>
      </c>
      <c r="ES354" s="3">
        <f t="shared" si="260"/>
        <v>15.96</v>
      </c>
      <c r="ET354" s="3">
        <f t="shared" si="261"/>
        <v>0</v>
      </c>
      <c r="EU354" s="3">
        <f t="shared" si="262"/>
        <v>0</v>
      </c>
      <c r="EV354" s="3">
        <f t="shared" si="263"/>
        <v>0</v>
      </c>
      <c r="EW354" s="3">
        <f t="shared" si="264"/>
        <v>0</v>
      </c>
      <c r="EX354" s="3">
        <f t="shared" si="265"/>
        <v>0</v>
      </c>
      <c r="EY354" s="3">
        <f t="shared" si="266"/>
        <v>0</v>
      </c>
      <c r="EZ354" s="3">
        <f t="shared" si="267"/>
        <v>0</v>
      </c>
      <c r="FA354" s="3">
        <f t="shared" si="268"/>
        <v>0</v>
      </c>
      <c r="FB354" s="3">
        <f t="shared" si="269"/>
        <v>0</v>
      </c>
      <c r="FC354" s="3">
        <f t="shared" si="246"/>
        <v>0</v>
      </c>
      <c r="FD354" s="41">
        <f t="shared" si="270"/>
        <v>0</v>
      </c>
      <c r="FG354" s="3">
        <f t="shared" si="247"/>
        <v>0</v>
      </c>
      <c r="FH354" s="3">
        <f t="shared" si="248"/>
        <v>0</v>
      </c>
      <c r="FI354" s="3">
        <f t="shared" si="271"/>
        <v>0</v>
      </c>
      <c r="FJ354" s="3">
        <f t="shared" si="271"/>
        <v>0</v>
      </c>
      <c r="FK354" s="3">
        <f t="shared" si="279"/>
        <v>0</v>
      </c>
      <c r="FL354" s="3">
        <f t="shared" si="279"/>
        <v>0</v>
      </c>
      <c r="FM354" s="3">
        <f t="shared" si="279"/>
        <v>0</v>
      </c>
      <c r="FN354" s="3">
        <f t="shared" si="279"/>
        <v>0</v>
      </c>
      <c r="FO354" s="3">
        <f t="shared" si="279"/>
        <v>0</v>
      </c>
      <c r="FP354" s="3">
        <f t="shared" si="279"/>
        <v>0</v>
      </c>
      <c r="FQ354" s="3">
        <f t="shared" si="278"/>
        <v>0</v>
      </c>
      <c r="FR354" s="3">
        <f t="shared" si="272"/>
        <v>0</v>
      </c>
      <c r="FS354" s="3">
        <f t="shared" si="272"/>
        <v>0</v>
      </c>
      <c r="FT354" s="3">
        <f t="shared" si="272"/>
        <v>0</v>
      </c>
      <c r="FU354" s="3">
        <f t="shared" si="273"/>
        <v>0</v>
      </c>
      <c r="FV354" s="3">
        <f t="shared" si="273"/>
        <v>0</v>
      </c>
      <c r="FW354" s="3">
        <f t="shared" si="273"/>
        <v>0</v>
      </c>
      <c r="FX354" s="3">
        <f t="shared" si="274"/>
        <v>0</v>
      </c>
      <c r="FY354" s="3">
        <f t="shared" si="275"/>
        <v>0</v>
      </c>
      <c r="FZ354" s="3">
        <f t="shared" si="276"/>
        <v>0</v>
      </c>
      <c r="GA354" s="3">
        <f t="shared" si="277"/>
        <v>0</v>
      </c>
      <c r="GB354" s="41" t="s">
        <v>0</v>
      </c>
      <c r="GC354" s="41">
        <f t="shared" si="249"/>
        <v>4.2</v>
      </c>
      <c r="GD354" s="41">
        <f t="shared" si="250"/>
        <v>0.38</v>
      </c>
      <c r="GE354" s="41">
        <f t="shared" si="238"/>
        <v>1.5960000000000001</v>
      </c>
      <c r="GI354" s="41" t="s">
        <v>0</v>
      </c>
    </row>
    <row r="355" spans="1:191" x14ac:dyDescent="0.55000000000000004">
      <c r="A355" s="41" t="s">
        <v>1452</v>
      </c>
      <c r="B355" s="41" t="s">
        <v>652</v>
      </c>
      <c r="C355" s="41" t="s">
        <v>69</v>
      </c>
      <c r="D355" s="25" t="s">
        <v>62</v>
      </c>
      <c r="E355" s="41" t="s">
        <v>1790</v>
      </c>
      <c r="F355" s="41">
        <v>0</v>
      </c>
      <c r="G355" s="25" t="s">
        <v>67</v>
      </c>
      <c r="H355" s="41">
        <v>0</v>
      </c>
      <c r="I355" s="41">
        <v>0</v>
      </c>
      <c r="J355" s="41">
        <v>1.4008E-2</v>
      </c>
      <c r="K355" s="41">
        <v>0</v>
      </c>
      <c r="L355" s="41">
        <v>0</v>
      </c>
      <c r="M355" s="10" t="s">
        <v>704</v>
      </c>
      <c r="N355" s="41" t="s">
        <v>79</v>
      </c>
      <c r="O355" s="41" t="s">
        <v>1878</v>
      </c>
      <c r="P355" s="41" t="s">
        <v>1999</v>
      </c>
      <c r="S355" s="41">
        <v>0</v>
      </c>
      <c r="AO355" s="7">
        <v>0</v>
      </c>
      <c r="AP355" s="7"/>
      <c r="AQ355" s="7"/>
      <c r="AR355" s="7"/>
      <c r="AS355" s="7"/>
      <c r="AT355" s="7"/>
      <c r="AU355" s="7"/>
      <c r="AV355" s="7"/>
      <c r="AW355" s="7"/>
      <c r="AX355" s="7"/>
      <c r="AY355" s="7"/>
      <c r="AZ355" s="7"/>
      <c r="BA355" s="7"/>
      <c r="BB355" s="7"/>
      <c r="BC355" s="7"/>
      <c r="BD355" s="7"/>
      <c r="BE355" s="7"/>
      <c r="BF355" s="7"/>
      <c r="BG355" s="7"/>
      <c r="BK355" s="41">
        <v>4.12</v>
      </c>
      <c r="BL355" s="7"/>
      <c r="BM355" s="7"/>
      <c r="BN355" s="7"/>
      <c r="BO355" s="7"/>
      <c r="BP355" s="7"/>
      <c r="BQ355" s="7"/>
      <c r="BR355" s="7"/>
      <c r="BS355" s="7"/>
      <c r="BT355" s="7">
        <v>0.34</v>
      </c>
      <c r="BU355" s="7"/>
      <c r="BV355" s="7"/>
      <c r="BW355" s="7"/>
      <c r="BX355" s="7"/>
      <c r="BY355" s="7"/>
      <c r="BZ355" s="7"/>
      <c r="CA355" s="7"/>
      <c r="CB355" s="7"/>
      <c r="CC355" s="7"/>
      <c r="CD355" s="7"/>
      <c r="CG355" s="41">
        <v>0</v>
      </c>
      <c r="DC355" s="41">
        <v>0</v>
      </c>
      <c r="DY355" s="7" t="s">
        <v>1891</v>
      </c>
      <c r="DZ355" s="7">
        <f t="shared" si="244"/>
        <v>0.34</v>
      </c>
      <c r="EA355" s="41" t="s">
        <v>683</v>
      </c>
      <c r="EB355" s="41" t="s">
        <v>0</v>
      </c>
      <c r="EC355" s="41">
        <f t="shared" si="239"/>
        <v>0</v>
      </c>
      <c r="ED355" s="41">
        <f t="shared" si="240"/>
        <v>0</v>
      </c>
      <c r="EE355" s="41">
        <f t="shared" si="241"/>
        <v>1.4008E-2</v>
      </c>
      <c r="EF355" s="41">
        <f t="shared" si="242"/>
        <v>0</v>
      </c>
      <c r="EG355" s="41">
        <f t="shared" si="243"/>
        <v>0</v>
      </c>
      <c r="EI355" s="5">
        <f t="shared" si="251"/>
        <v>44.587599999999995</v>
      </c>
      <c r="EJ355" s="3">
        <f t="shared" si="245"/>
        <v>183.70091199999999</v>
      </c>
      <c r="EK355" s="3">
        <f t="shared" si="252"/>
        <v>0</v>
      </c>
      <c r="EL355" s="3">
        <f t="shared" si="253"/>
        <v>0</v>
      </c>
      <c r="EM355" s="3">
        <f t="shared" si="254"/>
        <v>0</v>
      </c>
      <c r="EN355" s="3">
        <f t="shared" si="255"/>
        <v>0</v>
      </c>
      <c r="EO355" s="3">
        <f t="shared" si="256"/>
        <v>0</v>
      </c>
      <c r="EP355" s="3">
        <f t="shared" si="257"/>
        <v>0</v>
      </c>
      <c r="EQ355" s="3">
        <f t="shared" si="258"/>
        <v>0</v>
      </c>
      <c r="ER355" s="3">
        <f t="shared" si="259"/>
        <v>0</v>
      </c>
      <c r="ES355" s="3">
        <f t="shared" si="260"/>
        <v>14.007999999999999</v>
      </c>
      <c r="ET355" s="3">
        <f t="shared" si="261"/>
        <v>0</v>
      </c>
      <c r="EU355" s="3">
        <f t="shared" si="262"/>
        <v>0</v>
      </c>
      <c r="EV355" s="3">
        <f t="shared" si="263"/>
        <v>0</v>
      </c>
      <c r="EW355" s="3">
        <f t="shared" si="264"/>
        <v>0</v>
      </c>
      <c r="EX355" s="3">
        <f t="shared" si="265"/>
        <v>0</v>
      </c>
      <c r="EY355" s="3">
        <f t="shared" si="266"/>
        <v>0</v>
      </c>
      <c r="EZ355" s="3">
        <f t="shared" si="267"/>
        <v>0</v>
      </c>
      <c r="FA355" s="3">
        <f t="shared" si="268"/>
        <v>0</v>
      </c>
      <c r="FB355" s="3">
        <f t="shared" si="269"/>
        <v>0</v>
      </c>
      <c r="FC355" s="3">
        <f t="shared" si="246"/>
        <v>0</v>
      </c>
      <c r="FD355" s="41">
        <f t="shared" si="270"/>
        <v>0</v>
      </c>
      <c r="FG355" s="3">
        <f t="shared" si="247"/>
        <v>0</v>
      </c>
      <c r="FH355" s="3">
        <f t="shared" si="248"/>
        <v>0</v>
      </c>
      <c r="FI355" s="3">
        <f t="shared" si="271"/>
        <v>0</v>
      </c>
      <c r="FJ355" s="3">
        <f t="shared" si="271"/>
        <v>0</v>
      </c>
      <c r="FK355" s="3">
        <f t="shared" si="279"/>
        <v>0</v>
      </c>
      <c r="FL355" s="3">
        <f t="shared" si="279"/>
        <v>0</v>
      </c>
      <c r="FM355" s="3">
        <f t="shared" si="279"/>
        <v>0</v>
      </c>
      <c r="FN355" s="3">
        <f t="shared" si="279"/>
        <v>0</v>
      </c>
      <c r="FO355" s="3">
        <f t="shared" si="279"/>
        <v>0</v>
      </c>
      <c r="FP355" s="3">
        <f t="shared" si="279"/>
        <v>0</v>
      </c>
      <c r="FQ355" s="3">
        <f t="shared" si="278"/>
        <v>0</v>
      </c>
      <c r="FR355" s="3">
        <f t="shared" si="272"/>
        <v>0</v>
      </c>
      <c r="FS355" s="3">
        <f t="shared" si="272"/>
        <v>0</v>
      </c>
      <c r="FT355" s="3">
        <f t="shared" si="272"/>
        <v>0</v>
      </c>
      <c r="FU355" s="3">
        <f t="shared" si="273"/>
        <v>0</v>
      </c>
      <c r="FV355" s="3">
        <f t="shared" si="273"/>
        <v>0</v>
      </c>
      <c r="FW355" s="3">
        <f t="shared" si="273"/>
        <v>0</v>
      </c>
      <c r="FX355" s="3">
        <f t="shared" si="274"/>
        <v>0</v>
      </c>
      <c r="FY355" s="3">
        <f t="shared" si="275"/>
        <v>0</v>
      </c>
      <c r="FZ355" s="3">
        <f t="shared" si="276"/>
        <v>0</v>
      </c>
      <c r="GA355" s="3">
        <f t="shared" si="277"/>
        <v>0</v>
      </c>
      <c r="GB355" s="41" t="s">
        <v>0</v>
      </c>
      <c r="GC355" s="41">
        <f t="shared" si="249"/>
        <v>4.12</v>
      </c>
      <c r="GD355" s="41">
        <f t="shared" si="250"/>
        <v>0.34</v>
      </c>
      <c r="GE355" s="41">
        <f t="shared" ref="GE355:GE365" si="280">GC355*GD355</f>
        <v>1.4008</v>
      </c>
      <c r="GI355" s="41" t="s">
        <v>0</v>
      </c>
    </row>
    <row r="356" spans="1:191" x14ac:dyDescent="0.55000000000000004">
      <c r="A356" s="41" t="s">
        <v>1453</v>
      </c>
      <c r="B356" s="41" t="s">
        <v>652</v>
      </c>
      <c r="C356" s="41" t="s">
        <v>69</v>
      </c>
      <c r="D356" s="25" t="s">
        <v>62</v>
      </c>
      <c r="E356" s="41" t="s">
        <v>1790</v>
      </c>
      <c r="F356" s="41">
        <v>0</v>
      </c>
      <c r="G356" s="25" t="s">
        <v>67</v>
      </c>
      <c r="H356" s="41">
        <v>0</v>
      </c>
      <c r="I356" s="41">
        <v>0</v>
      </c>
      <c r="J356" s="41">
        <v>1.298E-2</v>
      </c>
      <c r="K356" s="41">
        <v>0</v>
      </c>
      <c r="L356" s="41">
        <v>0</v>
      </c>
      <c r="M356" s="41" t="s">
        <v>698</v>
      </c>
      <c r="N356" s="41" t="s">
        <v>79</v>
      </c>
      <c r="O356" s="41" t="s">
        <v>1878</v>
      </c>
      <c r="P356" s="41" t="s">
        <v>1999</v>
      </c>
      <c r="S356" s="41">
        <v>0</v>
      </c>
      <c r="AO356" s="7">
        <v>0</v>
      </c>
      <c r="AP356" s="7"/>
      <c r="AQ356" s="7"/>
      <c r="AR356" s="7"/>
      <c r="AS356" s="7"/>
      <c r="AT356" s="7"/>
      <c r="AU356" s="7"/>
      <c r="AV356" s="7"/>
      <c r="AW356" s="7"/>
      <c r="AX356" s="7"/>
      <c r="AY356" s="7"/>
      <c r="AZ356" s="7"/>
      <c r="BA356" s="7"/>
      <c r="BB356" s="7"/>
      <c r="BC356" s="7"/>
      <c r="BD356" s="7"/>
      <c r="BE356" s="7"/>
      <c r="BF356" s="7"/>
      <c r="BG356" s="7"/>
      <c r="BK356" s="41">
        <v>2.2000000000000002</v>
      </c>
      <c r="BL356" s="7"/>
      <c r="BM356" s="7"/>
      <c r="BN356" s="7"/>
      <c r="BO356" s="7"/>
      <c r="BP356" s="7"/>
      <c r="BQ356" s="7"/>
      <c r="BR356" s="7"/>
      <c r="BS356" s="7"/>
      <c r="BT356" s="7">
        <v>0.59</v>
      </c>
      <c r="BU356" s="7"/>
      <c r="BV356" s="7"/>
      <c r="BW356" s="7"/>
      <c r="BX356" s="7"/>
      <c r="BY356" s="7"/>
      <c r="BZ356" s="7"/>
      <c r="CA356" s="7"/>
      <c r="CB356" s="7"/>
      <c r="CC356" s="7"/>
      <c r="CD356" s="7"/>
      <c r="CG356" s="41">
        <v>0</v>
      </c>
      <c r="DC356" s="41">
        <v>0</v>
      </c>
      <c r="DY356" s="7" t="s">
        <v>1891</v>
      </c>
      <c r="DZ356" s="7">
        <f t="shared" si="244"/>
        <v>0.59</v>
      </c>
      <c r="EA356" s="41" t="s">
        <v>683</v>
      </c>
      <c r="EB356" s="41" t="s">
        <v>0</v>
      </c>
      <c r="EC356" s="41">
        <f t="shared" si="239"/>
        <v>0</v>
      </c>
      <c r="ED356" s="41">
        <f t="shared" si="240"/>
        <v>0</v>
      </c>
      <c r="EE356" s="41">
        <f t="shared" si="241"/>
        <v>1.298E-2</v>
      </c>
      <c r="EF356" s="41">
        <f t="shared" si="242"/>
        <v>0</v>
      </c>
      <c r="EG356" s="41">
        <f t="shared" si="243"/>
        <v>0</v>
      </c>
      <c r="EI356" s="5">
        <f t="shared" si="251"/>
        <v>77.372599999999991</v>
      </c>
      <c r="EJ356" s="3">
        <f t="shared" si="245"/>
        <v>170.21972</v>
      </c>
      <c r="EK356" s="3">
        <f t="shared" si="252"/>
        <v>0</v>
      </c>
      <c r="EL356" s="3">
        <f t="shared" si="253"/>
        <v>0</v>
      </c>
      <c r="EM356" s="3">
        <f t="shared" si="254"/>
        <v>0</v>
      </c>
      <c r="EN356" s="3">
        <f t="shared" si="255"/>
        <v>0</v>
      </c>
      <c r="EO356" s="3">
        <f t="shared" si="256"/>
        <v>0</v>
      </c>
      <c r="EP356" s="3">
        <f t="shared" si="257"/>
        <v>0</v>
      </c>
      <c r="EQ356" s="3">
        <f t="shared" si="258"/>
        <v>0</v>
      </c>
      <c r="ER356" s="3">
        <f t="shared" si="259"/>
        <v>0</v>
      </c>
      <c r="ES356" s="3">
        <f t="shared" si="260"/>
        <v>12.98</v>
      </c>
      <c r="ET356" s="3">
        <f t="shared" si="261"/>
        <v>0</v>
      </c>
      <c r="EU356" s="3">
        <f t="shared" si="262"/>
        <v>0</v>
      </c>
      <c r="EV356" s="3">
        <f t="shared" si="263"/>
        <v>0</v>
      </c>
      <c r="EW356" s="3">
        <f t="shared" si="264"/>
        <v>0</v>
      </c>
      <c r="EX356" s="3">
        <f t="shared" si="265"/>
        <v>0</v>
      </c>
      <c r="EY356" s="3">
        <f t="shared" si="266"/>
        <v>0</v>
      </c>
      <c r="EZ356" s="3">
        <f t="shared" si="267"/>
        <v>0</v>
      </c>
      <c r="FA356" s="3">
        <f t="shared" si="268"/>
        <v>0</v>
      </c>
      <c r="FB356" s="3">
        <f t="shared" si="269"/>
        <v>0</v>
      </c>
      <c r="FC356" s="3">
        <f t="shared" si="246"/>
        <v>0</v>
      </c>
      <c r="FD356" s="41">
        <f t="shared" si="270"/>
        <v>0</v>
      </c>
      <c r="FG356" s="3">
        <f t="shared" si="247"/>
        <v>0</v>
      </c>
      <c r="FH356" s="3">
        <f t="shared" si="248"/>
        <v>0</v>
      </c>
      <c r="FI356" s="3">
        <f t="shared" si="271"/>
        <v>0</v>
      </c>
      <c r="FJ356" s="3">
        <f t="shared" si="271"/>
        <v>0</v>
      </c>
      <c r="FK356" s="3">
        <f t="shared" si="279"/>
        <v>0</v>
      </c>
      <c r="FL356" s="3">
        <f t="shared" si="279"/>
        <v>0</v>
      </c>
      <c r="FM356" s="3">
        <f t="shared" si="279"/>
        <v>0</v>
      </c>
      <c r="FN356" s="3">
        <f t="shared" si="279"/>
        <v>0</v>
      </c>
      <c r="FO356" s="3">
        <f t="shared" si="279"/>
        <v>0</v>
      </c>
      <c r="FP356" s="3">
        <f t="shared" si="279"/>
        <v>0</v>
      </c>
      <c r="FQ356" s="3">
        <f t="shared" si="278"/>
        <v>0</v>
      </c>
      <c r="FR356" s="3">
        <f t="shared" si="272"/>
        <v>0</v>
      </c>
      <c r="FS356" s="3">
        <f t="shared" si="272"/>
        <v>0</v>
      </c>
      <c r="FT356" s="3">
        <f t="shared" si="272"/>
        <v>0</v>
      </c>
      <c r="FU356" s="3">
        <f t="shared" si="273"/>
        <v>0</v>
      </c>
      <c r="FV356" s="3">
        <f t="shared" si="273"/>
        <v>0</v>
      </c>
      <c r="FW356" s="3">
        <f t="shared" si="273"/>
        <v>0</v>
      </c>
      <c r="FX356" s="3">
        <f t="shared" si="274"/>
        <v>0</v>
      </c>
      <c r="FY356" s="3">
        <f t="shared" si="275"/>
        <v>0</v>
      </c>
      <c r="FZ356" s="3">
        <f t="shared" si="276"/>
        <v>0</v>
      </c>
      <c r="GA356" s="3">
        <f t="shared" si="277"/>
        <v>0</v>
      </c>
      <c r="GB356" s="41" t="s">
        <v>0</v>
      </c>
      <c r="GC356" s="41">
        <f t="shared" si="249"/>
        <v>2.2000000000000002</v>
      </c>
      <c r="GD356" s="41">
        <f t="shared" si="250"/>
        <v>0.59</v>
      </c>
      <c r="GE356" s="41">
        <f t="shared" si="280"/>
        <v>1.298</v>
      </c>
      <c r="GI356" s="41" t="s">
        <v>0</v>
      </c>
    </row>
    <row r="357" spans="1:191" x14ac:dyDescent="0.55000000000000004">
      <c r="A357" s="41" t="s">
        <v>1454</v>
      </c>
      <c r="B357" s="41" t="s">
        <v>652</v>
      </c>
      <c r="C357" s="41" t="s">
        <v>69</v>
      </c>
      <c r="D357" s="25" t="s">
        <v>62</v>
      </c>
      <c r="E357" s="41" t="s">
        <v>1790</v>
      </c>
      <c r="F357" s="41">
        <v>0</v>
      </c>
      <c r="G357" s="25" t="s">
        <v>67</v>
      </c>
      <c r="H357" s="41">
        <v>0</v>
      </c>
      <c r="I357" s="41">
        <v>0</v>
      </c>
      <c r="J357" s="41">
        <v>1.222E-2</v>
      </c>
      <c r="K357" s="41">
        <v>0</v>
      </c>
      <c r="L357" s="41">
        <v>0</v>
      </c>
      <c r="M357" s="41" t="s">
        <v>684</v>
      </c>
      <c r="N357" s="41" t="s">
        <v>79</v>
      </c>
      <c r="O357" s="41" t="s">
        <v>1878</v>
      </c>
      <c r="P357" s="41" t="s">
        <v>1993</v>
      </c>
      <c r="R357" s="41" t="s">
        <v>2002</v>
      </c>
      <c r="S357" s="41">
        <v>0</v>
      </c>
      <c r="AO357" s="7">
        <v>0</v>
      </c>
      <c r="AP357" s="7"/>
      <c r="AQ357" s="7"/>
      <c r="AR357" s="7"/>
      <c r="AS357" s="7"/>
      <c r="AT357" s="7"/>
      <c r="AU357" s="7"/>
      <c r="AV357" s="7"/>
      <c r="AW357" s="7"/>
      <c r="AX357" s="7"/>
      <c r="AY357" s="7"/>
      <c r="AZ357" s="7"/>
      <c r="BA357" s="7"/>
      <c r="BB357" s="7"/>
      <c r="BC357" s="7"/>
      <c r="BD357" s="7"/>
      <c r="BE357" s="7"/>
      <c r="BF357" s="7"/>
      <c r="BG357" s="7"/>
      <c r="BK357" s="41">
        <v>2.6</v>
      </c>
      <c r="BL357" s="7">
        <v>0.17</v>
      </c>
      <c r="BM357" s="7"/>
      <c r="BN357" s="7"/>
      <c r="BO357" s="7"/>
      <c r="BP357" s="7"/>
      <c r="BQ357" s="7"/>
      <c r="BR357" s="7"/>
      <c r="BS357" s="7"/>
      <c r="BT357" s="7">
        <v>0.47</v>
      </c>
      <c r="BU357" s="7"/>
      <c r="BV357" s="7"/>
      <c r="BW357" s="7"/>
      <c r="BX357" s="7"/>
      <c r="BY357" s="7"/>
      <c r="BZ357" s="7"/>
      <c r="CA357" s="7"/>
      <c r="CB357" s="7"/>
      <c r="CC357" s="7"/>
      <c r="CD357" s="7"/>
      <c r="CG357" s="41">
        <v>0</v>
      </c>
      <c r="DC357" s="41">
        <v>0</v>
      </c>
      <c r="DY357" s="7" t="s">
        <v>1891</v>
      </c>
      <c r="DZ357" s="7">
        <f t="shared" si="244"/>
        <v>0.47</v>
      </c>
      <c r="EA357" s="41" t="s">
        <v>683</v>
      </c>
      <c r="EB357" s="41" t="s">
        <v>0</v>
      </c>
      <c r="EC357" s="41">
        <f t="shared" si="239"/>
        <v>0</v>
      </c>
      <c r="ED357" s="41">
        <f t="shared" si="240"/>
        <v>0</v>
      </c>
      <c r="EE357" s="41">
        <f t="shared" si="241"/>
        <v>1.222E-2</v>
      </c>
      <c r="EF357" s="41">
        <f t="shared" si="242"/>
        <v>0</v>
      </c>
      <c r="EG357" s="41">
        <f t="shared" si="243"/>
        <v>0</v>
      </c>
      <c r="EI357" s="5">
        <f t="shared" si="251"/>
        <v>72.729347200000007</v>
      </c>
      <c r="EJ357" s="3">
        <f t="shared" si="245"/>
        <v>189.09630272000004</v>
      </c>
      <c r="EK357" s="3">
        <f t="shared" si="252"/>
        <v>4.4200000000000008</v>
      </c>
      <c r="EL357" s="3">
        <f t="shared" si="253"/>
        <v>0</v>
      </c>
      <c r="EM357" s="3">
        <f t="shared" si="254"/>
        <v>0</v>
      </c>
      <c r="EN357" s="3">
        <f t="shared" si="255"/>
        <v>0</v>
      </c>
      <c r="EO357" s="3">
        <f t="shared" si="256"/>
        <v>0</v>
      </c>
      <c r="EP357" s="3">
        <f t="shared" si="257"/>
        <v>0</v>
      </c>
      <c r="EQ357" s="3">
        <f t="shared" si="258"/>
        <v>0</v>
      </c>
      <c r="ER357" s="3">
        <f t="shared" si="259"/>
        <v>0</v>
      </c>
      <c r="ES357" s="3">
        <f t="shared" si="260"/>
        <v>12.22</v>
      </c>
      <c r="ET357" s="3">
        <f t="shared" si="261"/>
        <v>0</v>
      </c>
      <c r="EU357" s="3">
        <f t="shared" si="262"/>
        <v>0</v>
      </c>
      <c r="EV357" s="3">
        <f t="shared" si="263"/>
        <v>0</v>
      </c>
      <c r="EW357" s="3">
        <f t="shared" si="264"/>
        <v>0</v>
      </c>
      <c r="EX357" s="3">
        <f t="shared" si="265"/>
        <v>0</v>
      </c>
      <c r="EY357" s="3">
        <f t="shared" si="266"/>
        <v>0</v>
      </c>
      <c r="EZ357" s="3">
        <f t="shared" si="267"/>
        <v>0</v>
      </c>
      <c r="FA357" s="3">
        <f t="shared" si="268"/>
        <v>0</v>
      </c>
      <c r="FB357" s="3">
        <f t="shared" si="269"/>
        <v>0</v>
      </c>
      <c r="FC357" s="3">
        <f t="shared" si="246"/>
        <v>0</v>
      </c>
      <c r="FD357" s="41">
        <f t="shared" si="270"/>
        <v>0</v>
      </c>
      <c r="FG357" s="3">
        <f t="shared" si="247"/>
        <v>0</v>
      </c>
      <c r="FH357" s="3">
        <f t="shared" si="248"/>
        <v>0</v>
      </c>
      <c r="FI357" s="3">
        <f t="shared" si="271"/>
        <v>0</v>
      </c>
      <c r="FJ357" s="3">
        <f t="shared" si="271"/>
        <v>0</v>
      </c>
      <c r="FK357" s="3">
        <f t="shared" si="279"/>
        <v>0</v>
      </c>
      <c r="FL357" s="3">
        <f t="shared" si="279"/>
        <v>0</v>
      </c>
      <c r="FM357" s="3">
        <f t="shared" si="279"/>
        <v>0</v>
      </c>
      <c r="FN357" s="3">
        <f t="shared" si="279"/>
        <v>0</v>
      </c>
      <c r="FO357" s="3">
        <f t="shared" si="279"/>
        <v>0</v>
      </c>
      <c r="FP357" s="3">
        <f t="shared" si="279"/>
        <v>0</v>
      </c>
      <c r="FQ357" s="3">
        <f t="shared" si="278"/>
        <v>0</v>
      </c>
      <c r="FR357" s="3">
        <f t="shared" si="272"/>
        <v>0</v>
      </c>
      <c r="FS357" s="3">
        <f t="shared" si="272"/>
        <v>0</v>
      </c>
      <c r="FT357" s="3">
        <f t="shared" si="272"/>
        <v>0</v>
      </c>
      <c r="FU357" s="3">
        <f t="shared" si="273"/>
        <v>0</v>
      </c>
      <c r="FV357" s="3">
        <f t="shared" si="273"/>
        <v>0</v>
      </c>
      <c r="FW357" s="3">
        <f t="shared" si="273"/>
        <v>0</v>
      </c>
      <c r="FX357" s="3">
        <f t="shared" si="274"/>
        <v>0</v>
      </c>
      <c r="FY357" s="3">
        <f t="shared" si="275"/>
        <v>0</v>
      </c>
      <c r="FZ357" s="3">
        <f t="shared" si="276"/>
        <v>0</v>
      </c>
      <c r="GA357" s="3">
        <f t="shared" si="277"/>
        <v>0</v>
      </c>
      <c r="GB357" s="41" t="s">
        <v>0</v>
      </c>
      <c r="GC357" s="41">
        <f t="shared" si="249"/>
        <v>2.6</v>
      </c>
      <c r="GD357" s="41">
        <f t="shared" si="250"/>
        <v>0.47</v>
      </c>
      <c r="GE357" s="41">
        <f t="shared" si="280"/>
        <v>1.222</v>
      </c>
      <c r="GI357" s="41" t="s">
        <v>0</v>
      </c>
    </row>
    <row r="358" spans="1:191" x14ac:dyDescent="0.55000000000000004">
      <c r="A358" s="41" t="s">
        <v>1455</v>
      </c>
      <c r="B358" s="41" t="s">
        <v>652</v>
      </c>
      <c r="C358" s="41" t="s">
        <v>69</v>
      </c>
      <c r="D358" s="25" t="s">
        <v>62</v>
      </c>
      <c r="E358" s="41" t="s">
        <v>1790</v>
      </c>
      <c r="F358" s="41">
        <v>0</v>
      </c>
      <c r="G358" s="25" t="s">
        <v>67</v>
      </c>
      <c r="H358" s="41">
        <v>0</v>
      </c>
      <c r="I358" s="41">
        <v>0</v>
      </c>
      <c r="J358" s="41">
        <v>9.9977999999999994E-3</v>
      </c>
      <c r="K358" s="41">
        <v>0</v>
      </c>
      <c r="L358" s="41">
        <v>0</v>
      </c>
      <c r="M358" s="41" t="s">
        <v>697</v>
      </c>
      <c r="N358" s="41" t="s">
        <v>79</v>
      </c>
      <c r="O358" s="41" t="s">
        <v>1878</v>
      </c>
      <c r="P358" s="41" t="s">
        <v>1890</v>
      </c>
      <c r="S358" s="41">
        <v>0</v>
      </c>
      <c r="AO358" s="7">
        <v>0</v>
      </c>
      <c r="AP358" s="7"/>
      <c r="AQ358" s="7"/>
      <c r="AR358" s="7"/>
      <c r="AS358" s="7"/>
      <c r="AT358" s="7"/>
      <c r="AU358" s="7"/>
      <c r="AV358" s="7"/>
      <c r="AW358" s="7"/>
      <c r="AX358" s="7"/>
      <c r="AY358" s="7"/>
      <c r="AZ358" s="7"/>
      <c r="BA358" s="7"/>
      <c r="BB358" s="7"/>
      <c r="BC358" s="7"/>
      <c r="BD358" s="7"/>
      <c r="BE358" s="7"/>
      <c r="BF358" s="7"/>
      <c r="BG358" s="7"/>
      <c r="BK358" s="41">
        <v>1.754</v>
      </c>
      <c r="BL358" s="7"/>
      <c r="BM358" s="7"/>
      <c r="BN358" s="7"/>
      <c r="BO358" s="7"/>
      <c r="BP358" s="7"/>
      <c r="BQ358" s="7"/>
      <c r="BR358" s="7"/>
      <c r="BS358" s="7"/>
      <c r="BT358" s="7">
        <v>0.56999999999999995</v>
      </c>
      <c r="BU358" s="7"/>
      <c r="BV358" s="7"/>
      <c r="BW358" s="7"/>
      <c r="BX358" s="7"/>
      <c r="BY358" s="7"/>
      <c r="BZ358" s="7"/>
      <c r="CA358" s="7"/>
      <c r="CB358" s="7"/>
      <c r="CC358" s="7"/>
      <c r="CD358" s="7"/>
      <c r="CG358" s="41">
        <v>0</v>
      </c>
      <c r="DC358" s="41">
        <v>0</v>
      </c>
      <c r="DY358" s="7" t="s">
        <v>1891</v>
      </c>
      <c r="DZ358" s="7">
        <f t="shared" si="244"/>
        <v>0.56999999999999995</v>
      </c>
      <c r="EA358" s="41" t="s">
        <v>683</v>
      </c>
      <c r="EB358" s="41" t="s">
        <v>0</v>
      </c>
      <c r="EC358" s="41">
        <f t="shared" si="239"/>
        <v>0</v>
      </c>
      <c r="ED358" s="41">
        <f t="shared" si="240"/>
        <v>0</v>
      </c>
      <c r="EE358" s="41">
        <f t="shared" si="241"/>
        <v>9.9977999999999994E-3</v>
      </c>
      <c r="EF358" s="41">
        <f t="shared" si="242"/>
        <v>0</v>
      </c>
      <c r="EG358" s="41">
        <f t="shared" si="243"/>
        <v>0</v>
      </c>
      <c r="EI358" s="5">
        <f t="shared" si="251"/>
        <v>74.749799999999979</v>
      </c>
      <c r="EJ358" s="3">
        <f t="shared" si="245"/>
        <v>131.11114919999997</v>
      </c>
      <c r="EK358" s="3">
        <f t="shared" si="252"/>
        <v>0</v>
      </c>
      <c r="EL358" s="3">
        <f t="shared" si="253"/>
        <v>0</v>
      </c>
      <c r="EM358" s="3">
        <f t="shared" si="254"/>
        <v>0</v>
      </c>
      <c r="EN358" s="3">
        <f t="shared" si="255"/>
        <v>0</v>
      </c>
      <c r="EO358" s="3">
        <f t="shared" si="256"/>
        <v>0</v>
      </c>
      <c r="EP358" s="3">
        <f t="shared" si="257"/>
        <v>0</v>
      </c>
      <c r="EQ358" s="3">
        <f t="shared" si="258"/>
        <v>0</v>
      </c>
      <c r="ER358" s="3">
        <f t="shared" si="259"/>
        <v>0</v>
      </c>
      <c r="ES358" s="3">
        <f t="shared" si="260"/>
        <v>9.997799999999998</v>
      </c>
      <c r="ET358" s="3">
        <f t="shared" si="261"/>
        <v>0</v>
      </c>
      <c r="EU358" s="3">
        <f t="shared" si="262"/>
        <v>0</v>
      </c>
      <c r="EV358" s="3">
        <f t="shared" si="263"/>
        <v>0</v>
      </c>
      <c r="EW358" s="3">
        <f t="shared" si="264"/>
        <v>0</v>
      </c>
      <c r="EX358" s="3">
        <f t="shared" si="265"/>
        <v>0</v>
      </c>
      <c r="EY358" s="3">
        <f t="shared" si="266"/>
        <v>0</v>
      </c>
      <c r="EZ358" s="3">
        <f t="shared" si="267"/>
        <v>0</v>
      </c>
      <c r="FA358" s="3">
        <f t="shared" si="268"/>
        <v>0</v>
      </c>
      <c r="FB358" s="3">
        <f t="shared" si="269"/>
        <v>0</v>
      </c>
      <c r="FC358" s="3">
        <f t="shared" si="246"/>
        <v>0</v>
      </c>
      <c r="FD358" s="41">
        <f t="shared" si="270"/>
        <v>0</v>
      </c>
      <c r="FG358" s="3">
        <f t="shared" si="247"/>
        <v>0</v>
      </c>
      <c r="FH358" s="3">
        <f t="shared" si="248"/>
        <v>0</v>
      </c>
      <c r="FI358" s="3">
        <f t="shared" si="271"/>
        <v>0</v>
      </c>
      <c r="FJ358" s="3">
        <f t="shared" si="271"/>
        <v>0</v>
      </c>
      <c r="FK358" s="3">
        <f t="shared" si="279"/>
        <v>0</v>
      </c>
      <c r="FL358" s="3">
        <f t="shared" si="279"/>
        <v>0</v>
      </c>
      <c r="FM358" s="3">
        <f t="shared" si="279"/>
        <v>0</v>
      </c>
      <c r="FN358" s="3">
        <f t="shared" si="279"/>
        <v>0</v>
      </c>
      <c r="FO358" s="3">
        <f t="shared" si="279"/>
        <v>0</v>
      </c>
      <c r="FP358" s="3">
        <f t="shared" si="279"/>
        <v>0</v>
      </c>
      <c r="FQ358" s="3">
        <f t="shared" si="278"/>
        <v>0</v>
      </c>
      <c r="FR358" s="3">
        <f t="shared" si="272"/>
        <v>0</v>
      </c>
      <c r="FS358" s="3">
        <f t="shared" si="272"/>
        <v>0</v>
      </c>
      <c r="FT358" s="3">
        <f t="shared" si="272"/>
        <v>0</v>
      </c>
      <c r="FU358" s="3">
        <f t="shared" si="273"/>
        <v>0</v>
      </c>
      <c r="FV358" s="3">
        <f t="shared" si="273"/>
        <v>0</v>
      </c>
      <c r="FW358" s="3">
        <f t="shared" si="273"/>
        <v>0</v>
      </c>
      <c r="FX358" s="3">
        <f t="shared" si="274"/>
        <v>0</v>
      </c>
      <c r="FY358" s="3">
        <f t="shared" si="275"/>
        <v>0</v>
      </c>
      <c r="FZ358" s="3">
        <f t="shared" si="276"/>
        <v>0</v>
      </c>
      <c r="GA358" s="3">
        <f t="shared" si="277"/>
        <v>0</v>
      </c>
      <c r="GB358" s="41" t="s">
        <v>0</v>
      </c>
      <c r="GC358" s="41">
        <f t="shared" si="249"/>
        <v>1.754</v>
      </c>
      <c r="GD358" s="41">
        <f t="shared" si="250"/>
        <v>0.56999999999999995</v>
      </c>
      <c r="GE358" s="41">
        <f t="shared" si="280"/>
        <v>0.99977999999999989</v>
      </c>
      <c r="GI358" s="41" t="s">
        <v>0</v>
      </c>
    </row>
    <row r="359" spans="1:191" x14ac:dyDescent="0.55000000000000004">
      <c r="A359" s="41" t="s">
        <v>1456</v>
      </c>
      <c r="B359" s="41" t="s">
        <v>652</v>
      </c>
      <c r="C359" s="41" t="s">
        <v>69</v>
      </c>
      <c r="D359" s="25" t="s">
        <v>62</v>
      </c>
      <c r="E359" s="41" t="s">
        <v>1790</v>
      </c>
      <c r="F359" s="41">
        <v>0</v>
      </c>
      <c r="G359" s="25" t="s">
        <v>67</v>
      </c>
      <c r="H359" s="41">
        <v>0</v>
      </c>
      <c r="I359" s="41">
        <v>0</v>
      </c>
      <c r="J359" s="41">
        <v>8.6005000000000005E-3</v>
      </c>
      <c r="K359" s="41">
        <v>0</v>
      </c>
      <c r="L359" s="41">
        <v>0</v>
      </c>
      <c r="M359" s="41" t="s">
        <v>686</v>
      </c>
      <c r="N359" s="41" t="s">
        <v>79</v>
      </c>
      <c r="O359" s="41" t="s">
        <v>1878</v>
      </c>
      <c r="P359" s="41" t="s">
        <v>1890</v>
      </c>
      <c r="S359" s="41">
        <v>0</v>
      </c>
      <c r="AO359" s="7">
        <v>0</v>
      </c>
      <c r="AP359" s="7"/>
      <c r="AQ359" s="7"/>
      <c r="AR359" s="7"/>
      <c r="AS359" s="7"/>
      <c r="AT359" s="7"/>
      <c r="AU359" s="7"/>
      <c r="AV359" s="7"/>
      <c r="AW359" s="7"/>
      <c r="AX359" s="7"/>
      <c r="AY359" s="7"/>
      <c r="AZ359" s="7"/>
      <c r="BA359" s="7"/>
      <c r="BB359" s="7"/>
      <c r="BC359" s="7"/>
      <c r="BD359" s="7"/>
      <c r="BE359" s="7"/>
      <c r="BF359" s="7"/>
      <c r="BG359" s="7"/>
      <c r="BK359" s="41">
        <v>1.67</v>
      </c>
      <c r="BL359" s="7">
        <v>0.3</v>
      </c>
      <c r="BM359" s="7"/>
      <c r="BN359" s="7"/>
      <c r="BO359" s="7"/>
      <c r="BP359" s="7"/>
      <c r="BQ359" s="7"/>
      <c r="BR359" s="7"/>
      <c r="BS359" s="7"/>
      <c r="BT359" s="7">
        <v>0.51500000000000001</v>
      </c>
      <c r="BU359" s="7"/>
      <c r="BV359" s="7"/>
      <c r="BW359" s="7"/>
      <c r="BX359" s="7"/>
      <c r="BY359" s="7"/>
      <c r="BZ359" s="7"/>
      <c r="CA359" s="7"/>
      <c r="CB359" s="7"/>
      <c r="CC359" s="7"/>
      <c r="CD359" s="7"/>
      <c r="CG359" s="41">
        <v>0</v>
      </c>
      <c r="DC359" s="41">
        <v>0</v>
      </c>
      <c r="DY359" s="7" t="s">
        <v>1891</v>
      </c>
      <c r="DZ359" s="7">
        <f t="shared" si="244"/>
        <v>0.51500000000000001</v>
      </c>
      <c r="EA359" s="41" t="s">
        <v>683</v>
      </c>
      <c r="EB359" s="41" t="s">
        <v>0</v>
      </c>
      <c r="EC359" s="41">
        <f t="shared" si="239"/>
        <v>0</v>
      </c>
      <c r="ED359" s="41">
        <f t="shared" si="240"/>
        <v>0</v>
      </c>
      <c r="EE359" s="41">
        <f t="shared" si="241"/>
        <v>8.6005000000000005E-3</v>
      </c>
      <c r="EF359" s="41">
        <f t="shared" si="242"/>
        <v>0</v>
      </c>
      <c r="EG359" s="41">
        <f t="shared" si="243"/>
        <v>0</v>
      </c>
      <c r="EI359" s="5">
        <f t="shared" si="251"/>
        <v>87.113948000000008</v>
      </c>
      <c r="EJ359" s="3">
        <f t="shared" si="245"/>
        <v>145.48029316</v>
      </c>
      <c r="EK359" s="3">
        <f t="shared" si="252"/>
        <v>5.01</v>
      </c>
      <c r="EL359" s="3">
        <f t="shared" si="253"/>
        <v>0</v>
      </c>
      <c r="EM359" s="3">
        <f t="shared" si="254"/>
        <v>0</v>
      </c>
      <c r="EN359" s="3">
        <f t="shared" si="255"/>
        <v>0</v>
      </c>
      <c r="EO359" s="3">
        <f t="shared" si="256"/>
        <v>0</v>
      </c>
      <c r="EP359" s="3">
        <f t="shared" si="257"/>
        <v>0</v>
      </c>
      <c r="EQ359" s="3">
        <f t="shared" si="258"/>
        <v>0</v>
      </c>
      <c r="ER359" s="3">
        <f t="shared" si="259"/>
        <v>0</v>
      </c>
      <c r="ES359" s="3">
        <f t="shared" si="260"/>
        <v>8.6005000000000003</v>
      </c>
      <c r="ET359" s="3">
        <f t="shared" si="261"/>
        <v>0</v>
      </c>
      <c r="EU359" s="3">
        <f t="shared" si="262"/>
        <v>0</v>
      </c>
      <c r="EV359" s="3">
        <f t="shared" si="263"/>
        <v>0</v>
      </c>
      <c r="EW359" s="3">
        <f t="shared" si="264"/>
        <v>0</v>
      </c>
      <c r="EX359" s="3">
        <f t="shared" si="265"/>
        <v>0</v>
      </c>
      <c r="EY359" s="3">
        <f t="shared" si="266"/>
        <v>0</v>
      </c>
      <c r="EZ359" s="3">
        <f t="shared" si="267"/>
        <v>0</v>
      </c>
      <c r="FA359" s="3">
        <f t="shared" si="268"/>
        <v>0</v>
      </c>
      <c r="FB359" s="3">
        <f t="shared" si="269"/>
        <v>0</v>
      </c>
      <c r="FC359" s="3">
        <f t="shared" si="246"/>
        <v>0</v>
      </c>
      <c r="FD359" s="41">
        <f t="shared" si="270"/>
        <v>0</v>
      </c>
      <c r="FG359" s="3">
        <f t="shared" si="247"/>
        <v>0</v>
      </c>
      <c r="FH359" s="3">
        <f t="shared" si="248"/>
        <v>0</v>
      </c>
      <c r="FI359" s="3">
        <f t="shared" si="271"/>
        <v>0</v>
      </c>
      <c r="FJ359" s="3">
        <f t="shared" si="271"/>
        <v>0</v>
      </c>
      <c r="FK359" s="3">
        <f t="shared" si="279"/>
        <v>0</v>
      </c>
      <c r="FL359" s="3">
        <f t="shared" si="279"/>
        <v>0</v>
      </c>
      <c r="FM359" s="3">
        <f t="shared" si="279"/>
        <v>0</v>
      </c>
      <c r="FN359" s="3">
        <f t="shared" si="279"/>
        <v>0</v>
      </c>
      <c r="FO359" s="3">
        <f t="shared" si="279"/>
        <v>0</v>
      </c>
      <c r="FP359" s="3">
        <f t="shared" si="279"/>
        <v>0</v>
      </c>
      <c r="FQ359" s="3">
        <f t="shared" si="278"/>
        <v>0</v>
      </c>
      <c r="FR359" s="3">
        <f t="shared" si="272"/>
        <v>0</v>
      </c>
      <c r="FS359" s="3">
        <f t="shared" si="272"/>
        <v>0</v>
      </c>
      <c r="FT359" s="3">
        <f t="shared" si="272"/>
        <v>0</v>
      </c>
      <c r="FU359" s="3">
        <f t="shared" si="273"/>
        <v>0</v>
      </c>
      <c r="FV359" s="3">
        <f t="shared" si="273"/>
        <v>0</v>
      </c>
      <c r="FW359" s="3">
        <f t="shared" si="273"/>
        <v>0</v>
      </c>
      <c r="FX359" s="3">
        <f t="shared" si="274"/>
        <v>0</v>
      </c>
      <c r="FY359" s="3">
        <f t="shared" si="275"/>
        <v>0</v>
      </c>
      <c r="FZ359" s="3">
        <f t="shared" si="276"/>
        <v>0</v>
      </c>
      <c r="GA359" s="3">
        <f t="shared" si="277"/>
        <v>0</v>
      </c>
      <c r="GB359" s="41" t="s">
        <v>0</v>
      </c>
      <c r="GC359" s="41">
        <f t="shared" si="249"/>
        <v>1.67</v>
      </c>
      <c r="GD359" s="41">
        <f t="shared" si="250"/>
        <v>0.51500000000000001</v>
      </c>
      <c r="GE359" s="41">
        <f t="shared" si="280"/>
        <v>0.86004999999999998</v>
      </c>
      <c r="GI359" s="41" t="s">
        <v>0</v>
      </c>
    </row>
    <row r="360" spans="1:191" x14ac:dyDescent="0.55000000000000004">
      <c r="A360" s="41" t="s">
        <v>1457</v>
      </c>
      <c r="B360" s="41" t="s">
        <v>652</v>
      </c>
      <c r="C360" s="41" t="s">
        <v>69</v>
      </c>
      <c r="D360" s="25" t="s">
        <v>62</v>
      </c>
      <c r="E360" s="41" t="s">
        <v>1790</v>
      </c>
      <c r="F360" s="41">
        <v>0</v>
      </c>
      <c r="G360" s="25" t="s">
        <v>67</v>
      </c>
      <c r="H360" s="41">
        <v>0</v>
      </c>
      <c r="I360" s="41">
        <v>0</v>
      </c>
      <c r="J360" s="41">
        <v>8.2249999999999997E-3</v>
      </c>
      <c r="K360" s="41">
        <v>0</v>
      </c>
      <c r="L360" s="41">
        <v>0</v>
      </c>
      <c r="M360" s="41" t="s">
        <v>682</v>
      </c>
      <c r="N360" s="41" t="s">
        <v>79</v>
      </c>
      <c r="O360" s="41" t="s">
        <v>1878</v>
      </c>
      <c r="P360" s="41" t="s">
        <v>1890</v>
      </c>
      <c r="S360" s="41">
        <v>0</v>
      </c>
      <c r="AO360" s="7">
        <v>0</v>
      </c>
      <c r="AP360" s="7"/>
      <c r="AQ360" s="7"/>
      <c r="AR360" s="7"/>
      <c r="AS360" s="7"/>
      <c r="AT360" s="7"/>
      <c r="AU360" s="7"/>
      <c r="AV360" s="7"/>
      <c r="AW360" s="7"/>
      <c r="AX360" s="7"/>
      <c r="AY360" s="7"/>
      <c r="AZ360" s="7"/>
      <c r="BA360" s="7"/>
      <c r="BB360" s="7"/>
      <c r="BC360" s="7"/>
      <c r="BD360" s="7"/>
      <c r="BE360" s="7"/>
      <c r="BF360" s="7"/>
      <c r="BG360" s="7"/>
      <c r="BK360" s="41">
        <v>1.75</v>
      </c>
      <c r="BL360" s="7">
        <v>0.33500000000000002</v>
      </c>
      <c r="BM360" s="7"/>
      <c r="BN360" s="7"/>
      <c r="BO360" s="7"/>
      <c r="BP360" s="7"/>
      <c r="BQ360" s="7"/>
      <c r="BR360" s="7"/>
      <c r="BS360" s="7"/>
      <c r="BT360" s="7">
        <v>0.47</v>
      </c>
      <c r="BU360" s="7"/>
      <c r="BV360" s="7"/>
      <c r="BW360" s="7"/>
      <c r="BX360" s="7"/>
      <c r="BY360" s="7"/>
      <c r="BZ360" s="7"/>
      <c r="CA360" s="7"/>
      <c r="CB360" s="7"/>
      <c r="CC360" s="7"/>
      <c r="CD360" s="7"/>
      <c r="CG360" s="41">
        <v>0</v>
      </c>
      <c r="DC360" s="41">
        <v>0</v>
      </c>
      <c r="DY360" s="7" t="s">
        <v>1891</v>
      </c>
      <c r="DZ360" s="7">
        <f t="shared" si="244"/>
        <v>0.47000000000000003</v>
      </c>
      <c r="EA360" s="41" t="s">
        <v>683</v>
      </c>
      <c r="EB360" s="41" t="s">
        <v>0</v>
      </c>
      <c r="EC360" s="41">
        <f t="shared" ref="EC360:EC423" si="281">S360*AB360/100</f>
        <v>0</v>
      </c>
      <c r="ED360" s="41">
        <f t="shared" ref="ED360:ED423" si="282">AO360*AX360/100</f>
        <v>0</v>
      </c>
      <c r="EE360" s="41">
        <f t="shared" ref="EE360:EE423" si="283">BK360*BT360/100</f>
        <v>8.2249999999999997E-3</v>
      </c>
      <c r="EF360" s="41">
        <f t="shared" ref="EF360:EF423" si="284">CG360*CP360/100</f>
        <v>0</v>
      </c>
      <c r="EG360" s="41">
        <f t="shared" ref="EG360:EG423" si="285">DC360*DL360/100</f>
        <v>0</v>
      </c>
      <c r="EI360" s="5">
        <f t="shared" si="251"/>
        <v>83.496613600000003</v>
      </c>
      <c r="EJ360" s="3">
        <f t="shared" si="245"/>
        <v>146.1190738</v>
      </c>
      <c r="EK360" s="3">
        <f t="shared" si="252"/>
        <v>5.8624999999999998</v>
      </c>
      <c r="EL360" s="3">
        <f t="shared" si="253"/>
        <v>0</v>
      </c>
      <c r="EM360" s="3">
        <f t="shared" si="254"/>
        <v>0</v>
      </c>
      <c r="EN360" s="3">
        <f t="shared" si="255"/>
        <v>0</v>
      </c>
      <c r="EO360" s="3">
        <f t="shared" si="256"/>
        <v>0</v>
      </c>
      <c r="EP360" s="3">
        <f t="shared" si="257"/>
        <v>0</v>
      </c>
      <c r="EQ360" s="3">
        <f t="shared" si="258"/>
        <v>0</v>
      </c>
      <c r="ER360" s="3">
        <f t="shared" si="259"/>
        <v>0</v>
      </c>
      <c r="ES360" s="3">
        <f t="shared" si="260"/>
        <v>8.2249999999999996</v>
      </c>
      <c r="ET360" s="3">
        <f t="shared" si="261"/>
        <v>0</v>
      </c>
      <c r="EU360" s="3">
        <f t="shared" si="262"/>
        <v>0</v>
      </c>
      <c r="EV360" s="3">
        <f t="shared" si="263"/>
        <v>0</v>
      </c>
      <c r="EW360" s="3">
        <f t="shared" si="264"/>
        <v>0</v>
      </c>
      <c r="EX360" s="3">
        <f t="shared" si="265"/>
        <v>0</v>
      </c>
      <c r="EY360" s="3">
        <f t="shared" si="266"/>
        <v>0</v>
      </c>
      <c r="EZ360" s="3">
        <f t="shared" si="267"/>
        <v>0</v>
      </c>
      <c r="FA360" s="3">
        <f t="shared" si="268"/>
        <v>0</v>
      </c>
      <c r="FB360" s="3">
        <f t="shared" si="269"/>
        <v>0</v>
      </c>
      <c r="FC360" s="3">
        <f t="shared" si="246"/>
        <v>0</v>
      </c>
      <c r="FD360" s="41">
        <f t="shared" si="270"/>
        <v>0</v>
      </c>
      <c r="FG360" s="3">
        <f t="shared" si="247"/>
        <v>0</v>
      </c>
      <c r="FH360" s="3">
        <f t="shared" si="248"/>
        <v>0</v>
      </c>
      <c r="FI360" s="3">
        <f t="shared" si="271"/>
        <v>0</v>
      </c>
      <c r="FJ360" s="3">
        <f t="shared" si="271"/>
        <v>0</v>
      </c>
      <c r="FK360" s="3">
        <f t="shared" si="279"/>
        <v>0</v>
      </c>
      <c r="FL360" s="3">
        <f t="shared" si="279"/>
        <v>0</v>
      </c>
      <c r="FM360" s="3">
        <f t="shared" si="279"/>
        <v>0</v>
      </c>
      <c r="FN360" s="3">
        <f t="shared" si="279"/>
        <v>0</v>
      </c>
      <c r="FO360" s="3">
        <f t="shared" si="279"/>
        <v>0</v>
      </c>
      <c r="FP360" s="3">
        <f t="shared" si="279"/>
        <v>0</v>
      </c>
      <c r="FQ360" s="3">
        <f t="shared" si="278"/>
        <v>0</v>
      </c>
      <c r="FR360" s="3">
        <f t="shared" si="272"/>
        <v>0</v>
      </c>
      <c r="FS360" s="3">
        <f t="shared" si="272"/>
        <v>0</v>
      </c>
      <c r="FT360" s="3">
        <f t="shared" si="272"/>
        <v>0</v>
      </c>
      <c r="FU360" s="3">
        <f t="shared" si="273"/>
        <v>0</v>
      </c>
      <c r="FV360" s="3">
        <f t="shared" si="273"/>
        <v>0</v>
      </c>
      <c r="FW360" s="3">
        <f t="shared" si="273"/>
        <v>0</v>
      </c>
      <c r="FX360" s="3">
        <f t="shared" si="274"/>
        <v>0</v>
      </c>
      <c r="FY360" s="3">
        <f t="shared" si="275"/>
        <v>0</v>
      </c>
      <c r="FZ360" s="3">
        <f t="shared" si="276"/>
        <v>0</v>
      </c>
      <c r="GA360" s="3">
        <f t="shared" si="277"/>
        <v>0</v>
      </c>
      <c r="GB360" s="41" t="s">
        <v>0</v>
      </c>
      <c r="GC360" s="41">
        <f t="shared" si="249"/>
        <v>1.75</v>
      </c>
      <c r="GD360" s="41">
        <f t="shared" si="250"/>
        <v>0.47000000000000003</v>
      </c>
      <c r="GE360" s="41">
        <f t="shared" si="280"/>
        <v>0.82250000000000001</v>
      </c>
      <c r="GI360" s="41" t="s">
        <v>0</v>
      </c>
    </row>
    <row r="361" spans="1:191" x14ac:dyDescent="0.55000000000000004">
      <c r="A361" s="41" t="s">
        <v>1458</v>
      </c>
      <c r="B361" s="41" t="s">
        <v>652</v>
      </c>
      <c r="C361" s="41" t="s">
        <v>69</v>
      </c>
      <c r="D361" s="25" t="s">
        <v>62</v>
      </c>
      <c r="E361" s="41" t="s">
        <v>1790</v>
      </c>
      <c r="F361" s="41">
        <v>0</v>
      </c>
      <c r="G361" s="25" t="s">
        <v>67</v>
      </c>
      <c r="H361" s="41">
        <v>0</v>
      </c>
      <c r="I361" s="41">
        <v>0</v>
      </c>
      <c r="J361" s="41">
        <v>6.7499999999999991E-3</v>
      </c>
      <c r="K361" s="41">
        <v>0</v>
      </c>
      <c r="L361" s="41">
        <v>0</v>
      </c>
      <c r="M361" s="41" t="s">
        <v>688</v>
      </c>
      <c r="N361" s="41" t="s">
        <v>79</v>
      </c>
      <c r="O361" s="41" t="s">
        <v>1878</v>
      </c>
      <c r="P361" s="41" t="s">
        <v>1890</v>
      </c>
      <c r="S361" s="41">
        <v>0</v>
      </c>
      <c r="AO361" s="7">
        <v>0</v>
      </c>
      <c r="AP361" s="7"/>
      <c r="AQ361" s="7"/>
      <c r="AR361" s="7"/>
      <c r="AS361" s="7"/>
      <c r="AT361" s="7"/>
      <c r="AU361" s="7"/>
      <c r="AV361" s="7"/>
      <c r="AW361" s="7"/>
      <c r="AX361" s="7"/>
      <c r="AY361" s="7"/>
      <c r="AZ361" s="7"/>
      <c r="BA361" s="7"/>
      <c r="BB361" s="7"/>
      <c r="BC361" s="7"/>
      <c r="BD361" s="7"/>
      <c r="BE361" s="7"/>
      <c r="BF361" s="7"/>
      <c r="BG361" s="7"/>
      <c r="BK361" s="41">
        <v>2.25</v>
      </c>
      <c r="BL361" s="7">
        <v>0.25</v>
      </c>
      <c r="BM361" s="7"/>
      <c r="BN361" s="7"/>
      <c r="BO361" s="7"/>
      <c r="BP361" s="7"/>
      <c r="BQ361" s="7"/>
      <c r="BR361" s="7"/>
      <c r="BS361" s="7"/>
      <c r="BT361" s="7">
        <v>0.3</v>
      </c>
      <c r="BU361" s="7"/>
      <c r="BV361" s="7"/>
      <c r="BW361" s="7"/>
      <c r="BX361" s="7"/>
      <c r="BY361" s="7"/>
      <c r="BZ361" s="7"/>
      <c r="CA361" s="7"/>
      <c r="CB361" s="7"/>
      <c r="CC361" s="7"/>
      <c r="CD361" s="7"/>
      <c r="CG361" s="41">
        <v>0</v>
      </c>
      <c r="DC361" s="41">
        <v>0</v>
      </c>
      <c r="DY361" s="7" t="s">
        <v>1891</v>
      </c>
      <c r="DZ361" s="7">
        <f t="shared" si="244"/>
        <v>0.3</v>
      </c>
      <c r="EA361" s="41" t="s">
        <v>683</v>
      </c>
      <c r="EB361" s="41" t="s">
        <v>0</v>
      </c>
      <c r="EC361" s="41">
        <f t="shared" si="281"/>
        <v>0</v>
      </c>
      <c r="ED361" s="41">
        <f t="shared" si="282"/>
        <v>0</v>
      </c>
      <c r="EE361" s="41">
        <f t="shared" si="283"/>
        <v>6.7499999999999991E-3</v>
      </c>
      <c r="EF361" s="41">
        <f t="shared" si="284"/>
        <v>0</v>
      </c>
      <c r="EG361" s="41">
        <f t="shared" si="285"/>
        <v>0</v>
      </c>
      <c r="EI361" s="5">
        <f t="shared" si="251"/>
        <v>55.65603999999999</v>
      </c>
      <c r="EJ361" s="3">
        <f t="shared" si="245"/>
        <v>125.22608999999999</v>
      </c>
      <c r="EK361" s="3">
        <f t="shared" si="252"/>
        <v>5.625</v>
      </c>
      <c r="EL361" s="3">
        <f t="shared" si="253"/>
        <v>0</v>
      </c>
      <c r="EM361" s="3">
        <f t="shared" si="254"/>
        <v>0</v>
      </c>
      <c r="EN361" s="3">
        <f t="shared" si="255"/>
        <v>0</v>
      </c>
      <c r="EO361" s="3">
        <f t="shared" si="256"/>
        <v>0</v>
      </c>
      <c r="EP361" s="3">
        <f t="shared" si="257"/>
        <v>0</v>
      </c>
      <c r="EQ361" s="3">
        <f t="shared" si="258"/>
        <v>0</v>
      </c>
      <c r="ER361" s="3">
        <f t="shared" si="259"/>
        <v>0</v>
      </c>
      <c r="ES361" s="3">
        <f t="shared" si="260"/>
        <v>6.7499999999999991</v>
      </c>
      <c r="ET361" s="3">
        <f t="shared" si="261"/>
        <v>0</v>
      </c>
      <c r="EU361" s="3">
        <f t="shared" si="262"/>
        <v>0</v>
      </c>
      <c r="EV361" s="3">
        <f t="shared" si="263"/>
        <v>0</v>
      </c>
      <c r="EW361" s="3">
        <f t="shared" si="264"/>
        <v>0</v>
      </c>
      <c r="EX361" s="3">
        <f t="shared" si="265"/>
        <v>0</v>
      </c>
      <c r="EY361" s="3">
        <f t="shared" si="266"/>
        <v>0</v>
      </c>
      <c r="EZ361" s="3">
        <f t="shared" si="267"/>
        <v>0</v>
      </c>
      <c r="FA361" s="3">
        <f t="shared" si="268"/>
        <v>0</v>
      </c>
      <c r="FB361" s="3">
        <f t="shared" si="269"/>
        <v>0</v>
      </c>
      <c r="FC361" s="3">
        <f t="shared" si="246"/>
        <v>0</v>
      </c>
      <c r="FD361" s="41">
        <f t="shared" si="270"/>
        <v>0</v>
      </c>
      <c r="FG361" s="3">
        <f t="shared" si="247"/>
        <v>0</v>
      </c>
      <c r="FH361" s="3">
        <f t="shared" si="248"/>
        <v>0</v>
      </c>
      <c r="FI361" s="3">
        <f t="shared" si="271"/>
        <v>0</v>
      </c>
      <c r="FJ361" s="3">
        <f t="shared" si="271"/>
        <v>0</v>
      </c>
      <c r="FK361" s="3">
        <f t="shared" si="279"/>
        <v>0</v>
      </c>
      <c r="FL361" s="3">
        <f t="shared" si="279"/>
        <v>0</v>
      </c>
      <c r="FM361" s="3">
        <f t="shared" si="279"/>
        <v>0</v>
      </c>
      <c r="FN361" s="3">
        <f t="shared" si="279"/>
        <v>0</v>
      </c>
      <c r="FO361" s="3">
        <f t="shared" si="279"/>
        <v>0</v>
      </c>
      <c r="FP361" s="3">
        <f t="shared" si="279"/>
        <v>0</v>
      </c>
      <c r="FQ361" s="3">
        <f t="shared" si="278"/>
        <v>0</v>
      </c>
      <c r="FR361" s="3">
        <f t="shared" si="272"/>
        <v>0</v>
      </c>
      <c r="FS361" s="3">
        <f t="shared" si="272"/>
        <v>0</v>
      </c>
      <c r="FT361" s="3">
        <f t="shared" si="272"/>
        <v>0</v>
      </c>
      <c r="FU361" s="3">
        <f t="shared" si="273"/>
        <v>0</v>
      </c>
      <c r="FV361" s="3">
        <f t="shared" si="273"/>
        <v>0</v>
      </c>
      <c r="FW361" s="3">
        <f t="shared" si="273"/>
        <v>0</v>
      </c>
      <c r="FX361" s="3">
        <f t="shared" si="274"/>
        <v>0</v>
      </c>
      <c r="FY361" s="3">
        <f t="shared" si="275"/>
        <v>0</v>
      </c>
      <c r="FZ361" s="3">
        <f t="shared" si="276"/>
        <v>0</v>
      </c>
      <c r="GA361" s="3">
        <f t="shared" si="277"/>
        <v>0</v>
      </c>
      <c r="GB361" s="41" t="s">
        <v>0</v>
      </c>
      <c r="GC361" s="41">
        <f t="shared" si="249"/>
        <v>2.25</v>
      </c>
      <c r="GD361" s="41">
        <f t="shared" si="250"/>
        <v>0.3</v>
      </c>
      <c r="GE361" s="41">
        <f t="shared" si="280"/>
        <v>0.67499999999999993</v>
      </c>
      <c r="GI361" s="41" t="s">
        <v>0</v>
      </c>
    </row>
    <row r="362" spans="1:191" x14ac:dyDescent="0.55000000000000004">
      <c r="A362" s="41" t="s">
        <v>1459</v>
      </c>
      <c r="B362" s="41" t="s">
        <v>652</v>
      </c>
      <c r="C362" s="41" t="s">
        <v>69</v>
      </c>
      <c r="D362" s="25" t="s">
        <v>62</v>
      </c>
      <c r="E362" s="41" t="s">
        <v>1790</v>
      </c>
      <c r="F362" s="41">
        <v>0</v>
      </c>
      <c r="G362" s="25" t="s">
        <v>67</v>
      </c>
      <c r="H362" s="41">
        <v>0</v>
      </c>
      <c r="I362" s="41">
        <v>0</v>
      </c>
      <c r="J362" s="41">
        <v>3.0000000000000001E-3</v>
      </c>
      <c r="K362" s="41">
        <v>0</v>
      </c>
      <c r="L362" s="41">
        <v>0</v>
      </c>
      <c r="M362" s="41" t="s">
        <v>655</v>
      </c>
      <c r="N362" s="41" t="s">
        <v>79</v>
      </c>
      <c r="O362" s="41" t="s">
        <v>1980</v>
      </c>
      <c r="S362" s="41">
        <v>0</v>
      </c>
      <c r="AO362" s="7">
        <v>0</v>
      </c>
      <c r="AP362" s="7"/>
      <c r="AQ362" s="7"/>
      <c r="AR362" s="7"/>
      <c r="AS362" s="7"/>
      <c r="AT362" s="7"/>
      <c r="AU362" s="7"/>
      <c r="AV362" s="7"/>
      <c r="AW362" s="7"/>
      <c r="AX362" s="7"/>
      <c r="AY362" s="7"/>
      <c r="AZ362" s="7"/>
      <c r="BA362" s="7"/>
      <c r="BB362" s="7"/>
      <c r="BC362" s="7"/>
      <c r="BD362" s="7"/>
      <c r="BE362" s="7"/>
      <c r="BF362" s="7"/>
      <c r="BG362" s="7"/>
      <c r="BK362" s="41">
        <v>1</v>
      </c>
      <c r="BL362" s="7">
        <v>6.4</v>
      </c>
      <c r="BM362" s="7">
        <v>1.4</v>
      </c>
      <c r="BN362" s="7">
        <v>5.0999999999999996</v>
      </c>
      <c r="BO362" s="7"/>
      <c r="BP362" s="7"/>
      <c r="BQ362" s="7"/>
      <c r="BR362" s="7"/>
      <c r="BS362" s="7"/>
      <c r="BT362" s="7">
        <v>0.3</v>
      </c>
      <c r="BU362" s="7">
        <v>0.2</v>
      </c>
      <c r="BV362" s="7">
        <v>1</v>
      </c>
      <c r="BW362" s="7"/>
      <c r="BX362" s="7"/>
      <c r="BY362" s="7"/>
      <c r="BZ362" s="7"/>
      <c r="CA362" s="7"/>
      <c r="CB362" s="7"/>
      <c r="CC362" s="7"/>
      <c r="CD362" s="7"/>
      <c r="CG362" s="41">
        <v>0</v>
      </c>
      <c r="DC362" s="41">
        <v>0</v>
      </c>
      <c r="DY362" s="7" t="s">
        <v>1891</v>
      </c>
      <c r="DZ362" s="7">
        <f t="shared" si="244"/>
        <v>0.3</v>
      </c>
      <c r="EA362" s="41" t="s">
        <v>656</v>
      </c>
      <c r="EB362" s="41" t="s">
        <v>0</v>
      </c>
      <c r="EC362" s="41">
        <f t="shared" si="281"/>
        <v>0</v>
      </c>
      <c r="ED362" s="41">
        <f t="shared" si="282"/>
        <v>0</v>
      </c>
      <c r="EE362" s="41">
        <f t="shared" si="283"/>
        <v>3.0000000000000001E-3</v>
      </c>
      <c r="EF362" s="41">
        <f t="shared" si="284"/>
        <v>0</v>
      </c>
      <c r="EG362" s="41">
        <f t="shared" si="285"/>
        <v>0</v>
      </c>
      <c r="EI362" s="5">
        <f t="shared" si="251"/>
        <v>690.44507007073946</v>
      </c>
      <c r="EJ362" s="3">
        <f t="shared" si="245"/>
        <v>690.44507007073946</v>
      </c>
      <c r="EK362" s="3">
        <f t="shared" si="252"/>
        <v>64</v>
      </c>
      <c r="EL362" s="3">
        <f t="shared" si="253"/>
        <v>1.4</v>
      </c>
      <c r="EM362" s="3">
        <f t="shared" si="254"/>
        <v>5.0999999999999996</v>
      </c>
      <c r="EN362" s="3">
        <f t="shared" si="255"/>
        <v>0</v>
      </c>
      <c r="EO362" s="3">
        <f t="shared" si="256"/>
        <v>0</v>
      </c>
      <c r="EP362" s="3">
        <f t="shared" si="257"/>
        <v>0</v>
      </c>
      <c r="EQ362" s="3">
        <f t="shared" si="258"/>
        <v>0</v>
      </c>
      <c r="ER362" s="3">
        <f t="shared" si="259"/>
        <v>0</v>
      </c>
      <c r="ES362" s="3">
        <f t="shared" si="260"/>
        <v>3</v>
      </c>
      <c r="ET362" s="3">
        <f t="shared" si="261"/>
        <v>2</v>
      </c>
      <c r="EU362" s="3">
        <f t="shared" si="262"/>
        <v>1</v>
      </c>
      <c r="EV362" s="3">
        <f t="shared" si="263"/>
        <v>0</v>
      </c>
      <c r="EW362" s="3">
        <f t="shared" si="264"/>
        <v>0</v>
      </c>
      <c r="EX362" s="3">
        <f t="shared" si="265"/>
        <v>0</v>
      </c>
      <c r="EY362" s="3">
        <f t="shared" si="266"/>
        <v>0</v>
      </c>
      <c r="EZ362" s="3">
        <f t="shared" si="267"/>
        <v>0</v>
      </c>
      <c r="FA362" s="3">
        <f t="shared" si="268"/>
        <v>0</v>
      </c>
      <c r="FB362" s="3">
        <f t="shared" si="269"/>
        <v>0</v>
      </c>
      <c r="FC362" s="3">
        <f t="shared" si="246"/>
        <v>0</v>
      </c>
      <c r="FD362" s="41">
        <f t="shared" si="270"/>
        <v>0</v>
      </c>
      <c r="FG362" s="3">
        <f t="shared" si="247"/>
        <v>0</v>
      </c>
      <c r="FH362" s="3">
        <f t="shared" si="248"/>
        <v>0</v>
      </c>
      <c r="FI362" s="3">
        <f t="shared" si="271"/>
        <v>0</v>
      </c>
      <c r="FJ362" s="3">
        <f t="shared" si="271"/>
        <v>0</v>
      </c>
      <c r="FK362" s="3">
        <f t="shared" si="279"/>
        <v>0</v>
      </c>
      <c r="FL362" s="3">
        <f t="shared" si="279"/>
        <v>0</v>
      </c>
      <c r="FM362" s="3">
        <f t="shared" si="279"/>
        <v>0</v>
      </c>
      <c r="FN362" s="3">
        <f t="shared" si="279"/>
        <v>0</v>
      </c>
      <c r="FO362" s="3">
        <f t="shared" si="279"/>
        <v>0</v>
      </c>
      <c r="FP362" s="3">
        <f t="shared" si="279"/>
        <v>0</v>
      </c>
      <c r="FQ362" s="3">
        <f t="shared" si="278"/>
        <v>0</v>
      </c>
      <c r="FR362" s="3">
        <f t="shared" si="272"/>
        <v>0</v>
      </c>
      <c r="FS362" s="3">
        <f t="shared" si="272"/>
        <v>0</v>
      </c>
      <c r="FT362" s="3">
        <f t="shared" si="272"/>
        <v>0</v>
      </c>
      <c r="FU362" s="3">
        <f t="shared" si="273"/>
        <v>0</v>
      </c>
      <c r="FV362" s="3">
        <f t="shared" si="273"/>
        <v>0</v>
      </c>
      <c r="FW362" s="3">
        <f t="shared" si="273"/>
        <v>0</v>
      </c>
      <c r="FX362" s="3">
        <f t="shared" si="274"/>
        <v>0</v>
      </c>
      <c r="FY362" s="3">
        <f t="shared" si="275"/>
        <v>0</v>
      </c>
      <c r="FZ362" s="3">
        <f t="shared" si="276"/>
        <v>0</v>
      </c>
      <c r="GA362" s="3">
        <f t="shared" si="277"/>
        <v>0</v>
      </c>
      <c r="GB362" s="41" t="s">
        <v>0</v>
      </c>
      <c r="GC362" s="41">
        <f t="shared" si="249"/>
        <v>1</v>
      </c>
      <c r="GD362" s="41">
        <f t="shared" si="250"/>
        <v>0.3</v>
      </c>
      <c r="GE362" s="41">
        <f t="shared" si="280"/>
        <v>0.3</v>
      </c>
      <c r="GI362" s="41" t="s">
        <v>0</v>
      </c>
    </row>
    <row r="363" spans="1:191" x14ac:dyDescent="0.55000000000000004">
      <c r="A363" s="41" t="s">
        <v>1460</v>
      </c>
      <c r="B363" s="41" t="s">
        <v>652</v>
      </c>
      <c r="C363" s="41" t="s">
        <v>69</v>
      </c>
      <c r="D363" s="25" t="s">
        <v>62</v>
      </c>
      <c r="E363" s="41" t="s">
        <v>1790</v>
      </c>
      <c r="F363" s="41">
        <v>0</v>
      </c>
      <c r="G363" s="25" t="s">
        <v>67</v>
      </c>
      <c r="H363" s="41">
        <v>0</v>
      </c>
      <c r="I363" s="41">
        <v>0</v>
      </c>
      <c r="J363" s="41">
        <v>2.1280000000000001E-3</v>
      </c>
      <c r="K363" s="41">
        <v>0</v>
      </c>
      <c r="L363" s="41">
        <v>0</v>
      </c>
      <c r="M363" s="41" t="s">
        <v>689</v>
      </c>
      <c r="N363" s="41" t="s">
        <v>79</v>
      </c>
      <c r="O363" s="41" t="s">
        <v>2003</v>
      </c>
      <c r="P363" s="41" t="s">
        <v>2004</v>
      </c>
      <c r="S363" s="41">
        <v>0</v>
      </c>
      <c r="AO363" s="7">
        <v>0</v>
      </c>
      <c r="AP363" s="7"/>
      <c r="AQ363" s="7"/>
      <c r="AR363" s="7"/>
      <c r="AS363" s="7"/>
      <c r="AT363" s="7"/>
      <c r="AU363" s="7"/>
      <c r="AV363" s="7"/>
      <c r="AW363" s="7"/>
      <c r="AX363" s="7"/>
      <c r="AY363" s="7"/>
      <c r="AZ363" s="7"/>
      <c r="BA363" s="7"/>
      <c r="BB363" s="7"/>
      <c r="BC363" s="7"/>
      <c r="BD363" s="7"/>
      <c r="BE363" s="7"/>
      <c r="BF363" s="7"/>
      <c r="BG363" s="7"/>
      <c r="BK363" s="41">
        <v>0.56000000000000005</v>
      </c>
      <c r="BL363" s="7">
        <v>0.15</v>
      </c>
      <c r="BM363" s="7"/>
      <c r="BN363" s="7"/>
      <c r="BO363" s="7"/>
      <c r="BP363" s="7"/>
      <c r="BQ363" s="7"/>
      <c r="BR363" s="7"/>
      <c r="BS363" s="7"/>
      <c r="BT363" s="7">
        <v>0.38</v>
      </c>
      <c r="BU363" s="7"/>
      <c r="BV363" s="7"/>
      <c r="BW363" s="7"/>
      <c r="BX363" s="7"/>
      <c r="BY363" s="7"/>
      <c r="BZ363" s="7"/>
      <c r="CA363" s="7"/>
      <c r="CB363" s="7"/>
      <c r="CC363" s="7"/>
      <c r="CD363" s="7"/>
      <c r="CG363" s="41">
        <v>0</v>
      </c>
      <c r="DC363" s="41">
        <v>0</v>
      </c>
      <c r="DY363" s="7" t="s">
        <v>1891</v>
      </c>
      <c r="DZ363" s="7">
        <f t="shared" si="244"/>
        <v>0.38</v>
      </c>
      <c r="EA363" s="41" t="s">
        <v>683</v>
      </c>
      <c r="EB363" s="41" t="s">
        <v>0</v>
      </c>
      <c r="EC363" s="41">
        <f t="shared" si="281"/>
        <v>0</v>
      </c>
      <c r="ED363" s="41">
        <f t="shared" si="282"/>
        <v>0</v>
      </c>
      <c r="EE363" s="41">
        <f t="shared" si="283"/>
        <v>2.1280000000000001E-3</v>
      </c>
      <c r="EF363" s="41">
        <f t="shared" si="284"/>
        <v>0</v>
      </c>
      <c r="EG363" s="41">
        <f t="shared" si="285"/>
        <v>0</v>
      </c>
      <c r="EI363" s="5">
        <f t="shared" si="251"/>
        <v>59.621623999999997</v>
      </c>
      <c r="EJ363" s="3">
        <f t="shared" si="245"/>
        <v>33.388109440000001</v>
      </c>
      <c r="EK363" s="3">
        <f t="shared" si="252"/>
        <v>0.84</v>
      </c>
      <c r="EL363" s="3">
        <f t="shared" si="253"/>
        <v>0</v>
      </c>
      <c r="EM363" s="3">
        <f t="shared" si="254"/>
        <v>0</v>
      </c>
      <c r="EN363" s="3">
        <f t="shared" si="255"/>
        <v>0</v>
      </c>
      <c r="EO363" s="3">
        <f t="shared" si="256"/>
        <v>0</v>
      </c>
      <c r="EP363" s="3">
        <f t="shared" si="257"/>
        <v>0</v>
      </c>
      <c r="EQ363" s="3">
        <f t="shared" si="258"/>
        <v>0</v>
      </c>
      <c r="ER363" s="3">
        <f t="shared" si="259"/>
        <v>0</v>
      </c>
      <c r="ES363" s="3">
        <f t="shared" si="260"/>
        <v>2.1280000000000001</v>
      </c>
      <c r="ET363" s="3">
        <f t="shared" si="261"/>
        <v>0</v>
      </c>
      <c r="EU363" s="3">
        <f t="shared" si="262"/>
        <v>0</v>
      </c>
      <c r="EV363" s="3">
        <f t="shared" si="263"/>
        <v>0</v>
      </c>
      <c r="EW363" s="3">
        <f t="shared" si="264"/>
        <v>0</v>
      </c>
      <c r="EX363" s="3">
        <f t="shared" si="265"/>
        <v>0</v>
      </c>
      <c r="EY363" s="3">
        <f t="shared" si="266"/>
        <v>0</v>
      </c>
      <c r="EZ363" s="3">
        <f t="shared" si="267"/>
        <v>0</v>
      </c>
      <c r="FA363" s="3">
        <f t="shared" si="268"/>
        <v>0</v>
      </c>
      <c r="FB363" s="3">
        <f t="shared" si="269"/>
        <v>0</v>
      </c>
      <c r="FC363" s="3">
        <f t="shared" si="246"/>
        <v>0</v>
      </c>
      <c r="FD363" s="41">
        <f t="shared" si="270"/>
        <v>0</v>
      </c>
      <c r="FG363" s="3">
        <f t="shared" si="247"/>
        <v>0</v>
      </c>
      <c r="FH363" s="3">
        <f t="shared" si="248"/>
        <v>0</v>
      </c>
      <c r="FI363" s="3">
        <f t="shared" si="271"/>
        <v>0</v>
      </c>
      <c r="FJ363" s="3">
        <f t="shared" si="271"/>
        <v>0</v>
      </c>
      <c r="FK363" s="3">
        <f t="shared" si="279"/>
        <v>0</v>
      </c>
      <c r="FL363" s="3">
        <f t="shared" si="279"/>
        <v>0</v>
      </c>
      <c r="FM363" s="3">
        <f t="shared" si="279"/>
        <v>0</v>
      </c>
      <c r="FN363" s="3">
        <f t="shared" si="279"/>
        <v>0</v>
      </c>
      <c r="FO363" s="3">
        <f t="shared" si="279"/>
        <v>0</v>
      </c>
      <c r="FP363" s="3">
        <f t="shared" si="279"/>
        <v>0</v>
      </c>
      <c r="FQ363" s="3">
        <f t="shared" si="278"/>
        <v>0</v>
      </c>
      <c r="FR363" s="3">
        <f t="shared" si="272"/>
        <v>0</v>
      </c>
      <c r="FS363" s="3">
        <f t="shared" si="272"/>
        <v>0</v>
      </c>
      <c r="FT363" s="3">
        <f t="shared" si="272"/>
        <v>0</v>
      </c>
      <c r="FU363" s="3">
        <f t="shared" si="273"/>
        <v>0</v>
      </c>
      <c r="FV363" s="3">
        <f t="shared" si="273"/>
        <v>0</v>
      </c>
      <c r="FW363" s="3">
        <f t="shared" si="273"/>
        <v>0</v>
      </c>
      <c r="FX363" s="3">
        <f t="shared" si="274"/>
        <v>0</v>
      </c>
      <c r="FY363" s="3">
        <f t="shared" si="275"/>
        <v>0</v>
      </c>
      <c r="FZ363" s="3">
        <f t="shared" si="276"/>
        <v>0</v>
      </c>
      <c r="GA363" s="3">
        <f t="shared" si="277"/>
        <v>0</v>
      </c>
      <c r="GB363" s="41" t="s">
        <v>0</v>
      </c>
      <c r="GC363" s="41">
        <f t="shared" si="249"/>
        <v>0.56000000000000005</v>
      </c>
      <c r="GD363" s="41">
        <f t="shared" si="250"/>
        <v>0.38</v>
      </c>
      <c r="GE363" s="41">
        <f t="shared" si="280"/>
        <v>0.21280000000000002</v>
      </c>
      <c r="GI363" s="41" t="s">
        <v>0</v>
      </c>
    </row>
    <row r="364" spans="1:191" x14ac:dyDescent="0.55000000000000004">
      <c r="A364" s="41" t="s">
        <v>1461</v>
      </c>
      <c r="B364" s="41" t="s">
        <v>652</v>
      </c>
      <c r="C364" s="41" t="s">
        <v>69</v>
      </c>
      <c r="D364" s="25" t="s">
        <v>62</v>
      </c>
      <c r="E364" s="41" t="s">
        <v>1790</v>
      </c>
      <c r="F364" s="41">
        <v>0</v>
      </c>
      <c r="G364" s="25" t="s">
        <v>67</v>
      </c>
      <c r="H364" s="41">
        <v>0</v>
      </c>
      <c r="I364" s="41">
        <v>0</v>
      </c>
      <c r="J364" s="41">
        <v>2.1280000000000001E-3</v>
      </c>
      <c r="K364" s="41">
        <v>0</v>
      </c>
      <c r="L364" s="41">
        <v>0</v>
      </c>
      <c r="M364" s="41" t="s">
        <v>2005</v>
      </c>
      <c r="N364" s="41" t="s">
        <v>79</v>
      </c>
      <c r="O364" s="41" t="s">
        <v>1878</v>
      </c>
      <c r="P364" s="41" t="s">
        <v>1890</v>
      </c>
      <c r="S364" s="41">
        <v>0</v>
      </c>
      <c r="AO364" s="7">
        <v>0</v>
      </c>
      <c r="AP364" s="7"/>
      <c r="AQ364" s="7"/>
      <c r="AR364" s="7"/>
      <c r="AS364" s="7"/>
      <c r="AT364" s="7"/>
      <c r="AU364" s="7"/>
      <c r="AV364" s="7"/>
      <c r="AW364" s="7"/>
      <c r="AX364" s="7"/>
      <c r="AY364" s="7"/>
      <c r="AZ364" s="7"/>
      <c r="BA364" s="7"/>
      <c r="BB364" s="7"/>
      <c r="BC364" s="7"/>
      <c r="BD364" s="7"/>
      <c r="BE364" s="7"/>
      <c r="BF364" s="7"/>
      <c r="BG364" s="7"/>
      <c r="BK364" s="41">
        <v>0.56000000000000005</v>
      </c>
      <c r="BL364" s="7">
        <v>0.15</v>
      </c>
      <c r="BM364" s="7"/>
      <c r="BN364" s="7"/>
      <c r="BO364" s="7"/>
      <c r="BP364" s="7"/>
      <c r="BQ364" s="7"/>
      <c r="BR364" s="7"/>
      <c r="BS364" s="7"/>
      <c r="BT364" s="7">
        <v>0.38</v>
      </c>
      <c r="BU364" s="7"/>
      <c r="BV364" s="7"/>
      <c r="BW364" s="7"/>
      <c r="BX364" s="7"/>
      <c r="BY364" s="7"/>
      <c r="BZ364" s="7"/>
      <c r="CA364" s="7"/>
      <c r="CB364" s="7"/>
      <c r="CC364" s="7"/>
      <c r="CD364" s="7"/>
      <c r="CG364" s="41">
        <v>0</v>
      </c>
      <c r="DC364" s="41">
        <v>0</v>
      </c>
      <c r="DY364" s="7" t="s">
        <v>1891</v>
      </c>
      <c r="DZ364" s="7">
        <f t="shared" si="244"/>
        <v>0.38</v>
      </c>
      <c r="EA364" s="41" t="s">
        <v>1997</v>
      </c>
      <c r="EB364" s="41" t="s">
        <v>0</v>
      </c>
      <c r="EC364" s="41">
        <f t="shared" si="281"/>
        <v>0</v>
      </c>
      <c r="ED364" s="41">
        <f t="shared" si="282"/>
        <v>0</v>
      </c>
      <c r="EE364" s="41">
        <f t="shared" si="283"/>
        <v>2.1280000000000001E-3</v>
      </c>
      <c r="EF364" s="41">
        <f t="shared" si="284"/>
        <v>0</v>
      </c>
      <c r="EG364" s="41">
        <f t="shared" si="285"/>
        <v>0</v>
      </c>
      <c r="EI364" s="5">
        <f t="shared" si="251"/>
        <v>59.621623999999997</v>
      </c>
      <c r="EJ364" s="3">
        <f t="shared" si="245"/>
        <v>33.388109440000001</v>
      </c>
      <c r="EK364" s="3">
        <f t="shared" si="252"/>
        <v>0.84</v>
      </c>
      <c r="EL364" s="3">
        <f t="shared" si="253"/>
        <v>0</v>
      </c>
      <c r="EM364" s="3">
        <f t="shared" si="254"/>
        <v>0</v>
      </c>
      <c r="EN364" s="3">
        <f t="shared" si="255"/>
        <v>0</v>
      </c>
      <c r="EO364" s="3">
        <f t="shared" si="256"/>
        <v>0</v>
      </c>
      <c r="EP364" s="3">
        <f t="shared" si="257"/>
        <v>0</v>
      </c>
      <c r="EQ364" s="3">
        <f t="shared" si="258"/>
        <v>0</v>
      </c>
      <c r="ER364" s="3">
        <f t="shared" si="259"/>
        <v>0</v>
      </c>
      <c r="ES364" s="3">
        <f t="shared" si="260"/>
        <v>2.1280000000000001</v>
      </c>
      <c r="ET364" s="3">
        <f t="shared" si="261"/>
        <v>0</v>
      </c>
      <c r="EU364" s="3">
        <f t="shared" si="262"/>
        <v>0</v>
      </c>
      <c r="EV364" s="3">
        <f t="shared" si="263"/>
        <v>0</v>
      </c>
      <c r="EW364" s="3">
        <f t="shared" si="264"/>
        <v>0</v>
      </c>
      <c r="EX364" s="3">
        <f t="shared" si="265"/>
        <v>0</v>
      </c>
      <c r="EY364" s="3">
        <f t="shared" si="266"/>
        <v>0</v>
      </c>
      <c r="EZ364" s="3">
        <f t="shared" si="267"/>
        <v>0</v>
      </c>
      <c r="FA364" s="3">
        <f t="shared" si="268"/>
        <v>0</v>
      </c>
      <c r="FB364" s="3">
        <f t="shared" si="269"/>
        <v>0</v>
      </c>
      <c r="FC364" s="3">
        <f t="shared" si="246"/>
        <v>0</v>
      </c>
      <c r="FD364" s="41">
        <f t="shared" si="270"/>
        <v>0</v>
      </c>
      <c r="FG364" s="3">
        <f t="shared" si="247"/>
        <v>0</v>
      </c>
      <c r="FH364" s="3">
        <f t="shared" si="248"/>
        <v>0</v>
      </c>
      <c r="FI364" s="3">
        <f t="shared" si="271"/>
        <v>0</v>
      </c>
      <c r="FJ364" s="3">
        <f t="shared" si="271"/>
        <v>0</v>
      </c>
      <c r="FK364" s="3">
        <f t="shared" si="279"/>
        <v>0</v>
      </c>
      <c r="FL364" s="3">
        <f t="shared" si="279"/>
        <v>0</v>
      </c>
      <c r="FM364" s="3">
        <f t="shared" si="279"/>
        <v>0</v>
      </c>
      <c r="FN364" s="3">
        <f t="shared" si="279"/>
        <v>0</v>
      </c>
      <c r="FO364" s="3">
        <f t="shared" si="279"/>
        <v>0</v>
      </c>
      <c r="FP364" s="3">
        <f t="shared" si="279"/>
        <v>0</v>
      </c>
      <c r="FQ364" s="3">
        <f t="shared" si="278"/>
        <v>0</v>
      </c>
      <c r="FR364" s="3">
        <f t="shared" si="272"/>
        <v>0</v>
      </c>
      <c r="FS364" s="3">
        <f t="shared" si="272"/>
        <v>0</v>
      </c>
      <c r="FT364" s="3">
        <f t="shared" si="272"/>
        <v>0</v>
      </c>
      <c r="FU364" s="3">
        <f t="shared" si="273"/>
        <v>0</v>
      </c>
      <c r="FV364" s="3">
        <f t="shared" si="273"/>
        <v>0</v>
      </c>
      <c r="FW364" s="3">
        <f t="shared" si="273"/>
        <v>0</v>
      </c>
      <c r="FX364" s="3">
        <f t="shared" si="274"/>
        <v>0</v>
      </c>
      <c r="FY364" s="3">
        <f t="shared" si="275"/>
        <v>0</v>
      </c>
      <c r="FZ364" s="3">
        <f t="shared" si="276"/>
        <v>0</v>
      </c>
      <c r="GA364" s="3">
        <f t="shared" si="277"/>
        <v>0</v>
      </c>
      <c r="GB364" s="41" t="s">
        <v>0</v>
      </c>
      <c r="GC364" s="41">
        <f t="shared" si="249"/>
        <v>0.56000000000000005</v>
      </c>
      <c r="GD364" s="41">
        <f t="shared" si="250"/>
        <v>0.38</v>
      </c>
      <c r="GE364" s="41">
        <f t="shared" si="280"/>
        <v>0.21280000000000002</v>
      </c>
      <c r="GI364" s="41" t="s">
        <v>0</v>
      </c>
    </row>
    <row r="365" spans="1:191" x14ac:dyDescent="0.55000000000000004">
      <c r="A365" s="41" t="s">
        <v>1462</v>
      </c>
      <c r="B365" s="41" t="s">
        <v>652</v>
      </c>
      <c r="C365" s="41" t="s">
        <v>69</v>
      </c>
      <c r="D365" s="25" t="s">
        <v>62</v>
      </c>
      <c r="E365" s="41" t="s">
        <v>1790</v>
      </c>
      <c r="F365" s="41">
        <v>0</v>
      </c>
      <c r="G365" s="25" t="s">
        <v>67</v>
      </c>
      <c r="H365" s="41">
        <v>0</v>
      </c>
      <c r="I365" s="41">
        <v>0</v>
      </c>
      <c r="J365" s="41">
        <v>1.47E-3</v>
      </c>
      <c r="K365" s="41">
        <v>0</v>
      </c>
      <c r="L365" s="41">
        <v>0</v>
      </c>
      <c r="M365" s="41" t="s">
        <v>2006</v>
      </c>
      <c r="N365" s="41" t="s">
        <v>79</v>
      </c>
      <c r="O365" s="41" t="s">
        <v>1878</v>
      </c>
      <c r="P365" s="41" t="s">
        <v>1999</v>
      </c>
      <c r="S365" s="41">
        <v>0</v>
      </c>
      <c r="AO365" s="7">
        <v>0</v>
      </c>
      <c r="AP365" s="7"/>
      <c r="AQ365" s="7"/>
      <c r="AR365" s="7"/>
      <c r="AS365" s="7"/>
      <c r="AT365" s="7"/>
      <c r="AU365" s="7"/>
      <c r="AV365" s="7"/>
      <c r="AW365" s="7"/>
      <c r="AX365" s="7"/>
      <c r="AY365" s="7"/>
      <c r="AZ365" s="7"/>
      <c r="BA365" s="7"/>
      <c r="BB365" s="7"/>
      <c r="BC365" s="7"/>
      <c r="BD365" s="7"/>
      <c r="BE365" s="7"/>
      <c r="BF365" s="7"/>
      <c r="BG365" s="7"/>
      <c r="BK365" s="41">
        <v>0.3</v>
      </c>
      <c r="BL365" s="7">
        <v>0.59</v>
      </c>
      <c r="BM365" s="7"/>
      <c r="BN365" s="7"/>
      <c r="BO365" s="7"/>
      <c r="BP365" s="7"/>
      <c r="BQ365" s="7"/>
      <c r="BR365" s="7"/>
      <c r="BS365" s="7">
        <v>0.7</v>
      </c>
      <c r="BT365" s="7">
        <v>0.49</v>
      </c>
      <c r="BU365" s="7"/>
      <c r="BV365" s="7"/>
      <c r="BW365" s="7"/>
      <c r="BX365" s="7"/>
      <c r="BY365" s="7"/>
      <c r="BZ365" s="7"/>
      <c r="CA365" s="7"/>
      <c r="CB365" s="7"/>
      <c r="CC365" s="7"/>
      <c r="CD365" s="7"/>
      <c r="CG365" s="41">
        <v>0</v>
      </c>
      <c r="DC365" s="41">
        <v>0</v>
      </c>
      <c r="DY365" s="7" t="s">
        <v>1891</v>
      </c>
      <c r="DZ365" s="7">
        <f t="shared" si="244"/>
        <v>0.49</v>
      </c>
      <c r="EA365" s="41" t="s">
        <v>1997</v>
      </c>
      <c r="EB365" s="41" t="s">
        <v>0</v>
      </c>
      <c r="EC365" s="41">
        <f t="shared" si="281"/>
        <v>0</v>
      </c>
      <c r="ED365" s="41">
        <f t="shared" si="282"/>
        <v>0</v>
      </c>
      <c r="EE365" s="41">
        <f t="shared" si="283"/>
        <v>1.47E-3</v>
      </c>
      <c r="EF365" s="41">
        <f t="shared" si="284"/>
        <v>0</v>
      </c>
      <c r="EG365" s="41">
        <f t="shared" si="285"/>
        <v>0</v>
      </c>
      <c r="EI365" s="5">
        <f t="shared" si="251"/>
        <v>123.23826379999998</v>
      </c>
      <c r="EJ365" s="3">
        <f t="shared" si="245"/>
        <v>36.971479139999992</v>
      </c>
      <c r="EK365" s="3">
        <f t="shared" si="252"/>
        <v>1.77</v>
      </c>
      <c r="EL365" s="3">
        <f t="shared" si="253"/>
        <v>0</v>
      </c>
      <c r="EM365" s="3">
        <f t="shared" si="254"/>
        <v>0</v>
      </c>
      <c r="EN365" s="3">
        <f t="shared" si="255"/>
        <v>0</v>
      </c>
      <c r="EO365" s="3">
        <f t="shared" si="256"/>
        <v>0</v>
      </c>
      <c r="EP365" s="3">
        <f t="shared" si="257"/>
        <v>0</v>
      </c>
      <c r="EQ365" s="3">
        <f t="shared" si="258"/>
        <v>0</v>
      </c>
      <c r="ER365" s="3">
        <f t="shared" si="259"/>
        <v>2.1</v>
      </c>
      <c r="ES365" s="3">
        <f t="shared" si="260"/>
        <v>1.47</v>
      </c>
      <c r="ET365" s="3">
        <f t="shared" si="261"/>
        <v>0</v>
      </c>
      <c r="EU365" s="3">
        <f t="shared" si="262"/>
        <v>0</v>
      </c>
      <c r="EV365" s="3">
        <f t="shared" si="263"/>
        <v>0</v>
      </c>
      <c r="EW365" s="3">
        <f t="shared" si="264"/>
        <v>0</v>
      </c>
      <c r="EX365" s="3">
        <f t="shared" si="265"/>
        <v>0</v>
      </c>
      <c r="EY365" s="3">
        <f t="shared" si="266"/>
        <v>0</v>
      </c>
      <c r="EZ365" s="3">
        <f t="shared" si="267"/>
        <v>0</v>
      </c>
      <c r="FA365" s="3">
        <f t="shared" si="268"/>
        <v>0</v>
      </c>
      <c r="FB365" s="3">
        <f t="shared" si="269"/>
        <v>0</v>
      </c>
      <c r="FC365" s="3">
        <f t="shared" si="246"/>
        <v>0</v>
      </c>
      <c r="FD365" s="41">
        <f t="shared" si="270"/>
        <v>0</v>
      </c>
      <c r="FG365" s="3">
        <f t="shared" si="247"/>
        <v>0</v>
      </c>
      <c r="FH365" s="3">
        <f t="shared" si="248"/>
        <v>0</v>
      </c>
      <c r="FI365" s="3">
        <f t="shared" si="271"/>
        <v>0</v>
      </c>
      <c r="FJ365" s="3">
        <f t="shared" si="271"/>
        <v>0</v>
      </c>
      <c r="FK365" s="3">
        <f t="shared" si="279"/>
        <v>0</v>
      </c>
      <c r="FL365" s="3">
        <f t="shared" si="279"/>
        <v>0</v>
      </c>
      <c r="FM365" s="3">
        <f t="shared" si="279"/>
        <v>0</v>
      </c>
      <c r="FN365" s="3">
        <f t="shared" si="279"/>
        <v>0</v>
      </c>
      <c r="FO365" s="3">
        <f t="shared" si="279"/>
        <v>0</v>
      </c>
      <c r="FP365" s="3">
        <f t="shared" si="279"/>
        <v>0</v>
      </c>
      <c r="FQ365" s="3">
        <f t="shared" si="278"/>
        <v>0</v>
      </c>
      <c r="FR365" s="3">
        <f t="shared" si="272"/>
        <v>0</v>
      </c>
      <c r="FS365" s="3">
        <f t="shared" si="272"/>
        <v>0</v>
      </c>
      <c r="FT365" s="3">
        <f t="shared" si="272"/>
        <v>0</v>
      </c>
      <c r="FU365" s="3">
        <f t="shared" si="273"/>
        <v>0</v>
      </c>
      <c r="FV365" s="3">
        <f t="shared" si="273"/>
        <v>0</v>
      </c>
      <c r="FW365" s="3">
        <f t="shared" si="273"/>
        <v>0</v>
      </c>
      <c r="FX365" s="3">
        <f t="shared" si="274"/>
        <v>0</v>
      </c>
      <c r="FY365" s="3">
        <f t="shared" si="275"/>
        <v>0</v>
      </c>
      <c r="FZ365" s="3">
        <f t="shared" si="276"/>
        <v>0</v>
      </c>
      <c r="GA365" s="3">
        <f t="shared" si="277"/>
        <v>0</v>
      </c>
      <c r="GB365" s="41" t="s">
        <v>0</v>
      </c>
      <c r="GC365" s="41">
        <f t="shared" si="249"/>
        <v>0.3</v>
      </c>
      <c r="GD365" s="41">
        <f t="shared" si="250"/>
        <v>0.49</v>
      </c>
      <c r="GE365" s="41">
        <f t="shared" si="280"/>
        <v>0.14699999999999999</v>
      </c>
      <c r="GI365" s="41" t="s">
        <v>0</v>
      </c>
    </row>
    <row r="366" spans="1:191" ht="13.2" customHeight="1" x14ac:dyDescent="0.55000000000000004">
      <c r="A366" s="41" t="s">
        <v>1463</v>
      </c>
      <c r="B366" s="41" t="s">
        <v>652</v>
      </c>
      <c r="C366" s="41" t="s">
        <v>65</v>
      </c>
      <c r="D366" s="25" t="s">
        <v>66</v>
      </c>
      <c r="E366" s="41" t="s">
        <v>1791</v>
      </c>
      <c r="F366" s="41">
        <v>0</v>
      </c>
      <c r="G366" s="25" t="s">
        <v>1749</v>
      </c>
      <c r="H366" s="41">
        <v>0</v>
      </c>
      <c r="I366" s="41">
        <v>0</v>
      </c>
      <c r="J366" s="41">
        <v>0.60331239999999997</v>
      </c>
      <c r="K366" s="41">
        <v>0</v>
      </c>
      <c r="L366" s="41">
        <v>0</v>
      </c>
      <c r="M366" s="41" t="s">
        <v>677</v>
      </c>
      <c r="N366" s="41" t="s">
        <v>676</v>
      </c>
      <c r="O366" s="41" t="s">
        <v>1791</v>
      </c>
      <c r="P366" s="41" t="s">
        <v>1941</v>
      </c>
      <c r="S366" s="41">
        <v>0</v>
      </c>
      <c r="AO366" s="7">
        <v>0</v>
      </c>
      <c r="AP366" s="7"/>
      <c r="AQ366" s="7"/>
      <c r="AR366" s="7"/>
      <c r="AS366" s="7"/>
      <c r="AT366" s="7"/>
      <c r="AU366" s="7"/>
      <c r="AV366" s="7"/>
      <c r="AW366" s="7"/>
      <c r="AX366" s="7"/>
      <c r="AY366" s="7"/>
      <c r="AZ366" s="7"/>
      <c r="BA366" s="7"/>
      <c r="BB366" s="7"/>
      <c r="BC366" s="7"/>
      <c r="BD366" s="7"/>
      <c r="BE366" s="7"/>
      <c r="BF366" s="7"/>
      <c r="BG366" s="7"/>
      <c r="BK366" s="4">
        <f>71.4-1.0315</f>
        <v>70.368500000000012</v>
      </c>
      <c r="BL366" s="7"/>
      <c r="BM366" s="7"/>
      <c r="BN366" s="7"/>
      <c r="BO366" s="7"/>
      <c r="BP366" s="7"/>
      <c r="BQ366" s="7"/>
      <c r="BR366" s="7"/>
      <c r="BS366" s="7"/>
      <c r="BT366" s="82">
        <f>(0.86*71.4-1.04*1.0315)/(71.4-1.0315)</f>
        <v>0.85736146144936998</v>
      </c>
      <c r="BU366" s="7">
        <v>0.1</v>
      </c>
      <c r="BV366" s="7"/>
      <c r="BW366" s="7"/>
      <c r="BX366" s="7"/>
      <c r="BY366" s="7"/>
      <c r="BZ366" s="7"/>
      <c r="CA366" s="7"/>
      <c r="CB366" s="7"/>
      <c r="CC366" s="7"/>
      <c r="CD366" s="7"/>
      <c r="CG366" s="41">
        <v>0</v>
      </c>
      <c r="DC366" s="41">
        <v>0</v>
      </c>
      <c r="DY366" s="7" t="s">
        <v>1891</v>
      </c>
      <c r="DZ366" s="7">
        <f t="shared" si="244"/>
        <v>0.85736146144936998</v>
      </c>
      <c r="EA366" s="41" t="s">
        <v>678</v>
      </c>
      <c r="EB366" s="41" t="s">
        <v>0</v>
      </c>
      <c r="EC366" s="41">
        <f t="shared" si="281"/>
        <v>0</v>
      </c>
      <c r="ED366" s="41">
        <f t="shared" si="282"/>
        <v>0</v>
      </c>
      <c r="EE366" s="41">
        <f t="shared" si="283"/>
        <v>0.60331239999999997</v>
      </c>
      <c r="EF366" s="41">
        <f t="shared" si="284"/>
        <v>0</v>
      </c>
      <c r="EG366" s="41">
        <f t="shared" si="285"/>
        <v>0</v>
      </c>
      <c r="EI366" s="5">
        <f t="shared" si="251"/>
        <v>185.05390605447036</v>
      </c>
      <c r="EJ366" s="3">
        <f t="shared" si="245"/>
        <v>13021.965788194</v>
      </c>
      <c r="EK366" s="3">
        <f t="shared" si="252"/>
        <v>0</v>
      </c>
      <c r="EL366" s="3">
        <f t="shared" si="253"/>
        <v>0</v>
      </c>
      <c r="EM366" s="3">
        <f t="shared" si="254"/>
        <v>0</v>
      </c>
      <c r="EN366" s="3">
        <f t="shared" si="255"/>
        <v>0</v>
      </c>
      <c r="EO366" s="3">
        <f t="shared" si="256"/>
        <v>0</v>
      </c>
      <c r="EP366" s="3">
        <f t="shared" si="257"/>
        <v>0</v>
      </c>
      <c r="EQ366" s="3">
        <f t="shared" si="258"/>
        <v>0</v>
      </c>
      <c r="ER366" s="3">
        <f t="shared" si="259"/>
        <v>0</v>
      </c>
      <c r="ES366" s="3">
        <f t="shared" si="260"/>
        <v>603.31240000000003</v>
      </c>
      <c r="ET366" s="3">
        <f t="shared" si="261"/>
        <v>70.368500000000012</v>
      </c>
      <c r="EU366" s="3">
        <f t="shared" si="262"/>
        <v>0</v>
      </c>
      <c r="EV366" s="3">
        <f t="shared" si="263"/>
        <v>0</v>
      </c>
      <c r="EW366" s="3">
        <f t="shared" si="264"/>
        <v>0</v>
      </c>
      <c r="EX366" s="3">
        <f t="shared" si="265"/>
        <v>0</v>
      </c>
      <c r="EY366" s="3">
        <f t="shared" si="266"/>
        <v>0</v>
      </c>
      <c r="EZ366" s="3">
        <f t="shared" si="267"/>
        <v>0</v>
      </c>
      <c r="FA366" s="3">
        <f t="shared" si="268"/>
        <v>0</v>
      </c>
      <c r="FB366" s="3">
        <f t="shared" si="269"/>
        <v>0</v>
      </c>
      <c r="FC366" s="3">
        <f t="shared" si="246"/>
        <v>0</v>
      </c>
      <c r="FD366" s="41">
        <f t="shared" si="270"/>
        <v>0</v>
      </c>
      <c r="FG366" s="3">
        <f t="shared" si="247"/>
        <v>0</v>
      </c>
      <c r="FH366" s="3">
        <f t="shared" si="248"/>
        <v>0</v>
      </c>
      <c r="FI366" s="3">
        <f t="shared" si="271"/>
        <v>0</v>
      </c>
      <c r="FJ366" s="3">
        <f t="shared" si="271"/>
        <v>0</v>
      </c>
      <c r="FK366" s="3">
        <f t="shared" si="279"/>
        <v>0</v>
      </c>
      <c r="FL366" s="3">
        <f t="shared" si="279"/>
        <v>0</v>
      </c>
      <c r="FM366" s="3">
        <f t="shared" si="279"/>
        <v>0</v>
      </c>
      <c r="FN366" s="3">
        <f t="shared" si="279"/>
        <v>0</v>
      </c>
      <c r="FO366" s="3">
        <f t="shared" si="279"/>
        <v>0</v>
      </c>
      <c r="FP366" s="3">
        <f t="shared" si="279"/>
        <v>0</v>
      </c>
      <c r="FQ366" s="3">
        <f t="shared" si="278"/>
        <v>0</v>
      </c>
      <c r="FR366" s="3">
        <f t="shared" si="272"/>
        <v>0</v>
      </c>
      <c r="FS366" s="3">
        <f t="shared" si="272"/>
        <v>0</v>
      </c>
      <c r="FT366" s="3">
        <f t="shared" si="272"/>
        <v>0</v>
      </c>
      <c r="FU366" s="3">
        <f t="shared" si="273"/>
        <v>0</v>
      </c>
      <c r="FV366" s="3">
        <f t="shared" si="273"/>
        <v>0</v>
      </c>
      <c r="FW366" s="3">
        <f t="shared" si="273"/>
        <v>0</v>
      </c>
      <c r="FX366" s="3">
        <f t="shared" si="274"/>
        <v>0</v>
      </c>
      <c r="FY366" s="3">
        <f t="shared" si="275"/>
        <v>0</v>
      </c>
      <c r="FZ366" s="3">
        <f t="shared" si="276"/>
        <v>0</v>
      </c>
      <c r="GA366" s="3">
        <f t="shared" si="277"/>
        <v>0</v>
      </c>
      <c r="GB366" s="41" t="s">
        <v>0</v>
      </c>
      <c r="GC366" s="41">
        <f t="shared" si="249"/>
        <v>70.368500000000012</v>
      </c>
      <c r="GD366" s="41">
        <f t="shared" si="250"/>
        <v>0.85736146144936998</v>
      </c>
      <c r="GE366" s="41">
        <f>GC366*GD366</f>
        <v>60.331240000000001</v>
      </c>
      <c r="GI366" s="41" t="s">
        <v>0</v>
      </c>
    </row>
    <row r="367" spans="1:191" ht="13.2" customHeight="1" x14ac:dyDescent="0.55000000000000004">
      <c r="A367" s="41" t="s">
        <v>1464</v>
      </c>
      <c r="B367" s="41" t="s">
        <v>652</v>
      </c>
      <c r="C367" s="41" t="s">
        <v>69</v>
      </c>
      <c r="D367" s="25" t="s">
        <v>66</v>
      </c>
      <c r="E367" s="41" t="s">
        <v>1791</v>
      </c>
      <c r="F367" s="41">
        <v>0</v>
      </c>
      <c r="G367" s="25" t="s">
        <v>1749</v>
      </c>
      <c r="H367" s="41">
        <v>0</v>
      </c>
      <c r="I367" s="41">
        <v>0</v>
      </c>
      <c r="J367" s="41">
        <v>0.72</v>
      </c>
      <c r="K367" s="41">
        <v>0</v>
      </c>
      <c r="L367" s="41">
        <v>0</v>
      </c>
      <c r="M367" s="41" t="s">
        <v>679</v>
      </c>
      <c r="N367" s="41" t="s">
        <v>79</v>
      </c>
      <c r="O367" s="41" t="s">
        <v>1791</v>
      </c>
      <c r="P367" s="41" t="s">
        <v>1941</v>
      </c>
      <c r="S367" s="41">
        <v>0</v>
      </c>
      <c r="AO367" s="7">
        <v>0</v>
      </c>
      <c r="AP367" s="7"/>
      <c r="AQ367" s="7"/>
      <c r="AR367" s="7"/>
      <c r="AS367" s="7"/>
      <c r="AT367" s="7"/>
      <c r="AU367" s="7"/>
      <c r="AV367" s="7"/>
      <c r="AW367" s="7"/>
      <c r="AX367" s="7"/>
      <c r="AY367" s="7"/>
      <c r="AZ367" s="7"/>
      <c r="BA367" s="7"/>
      <c r="BB367" s="7"/>
      <c r="BC367" s="7"/>
      <c r="BD367" s="7"/>
      <c r="BE367" s="7"/>
      <c r="BF367" s="7"/>
      <c r="BG367" s="7"/>
      <c r="BK367" s="41">
        <v>45</v>
      </c>
      <c r="BL367" s="7"/>
      <c r="BM367" s="7"/>
      <c r="BN367" s="7"/>
      <c r="BO367" s="7"/>
      <c r="BP367" s="7"/>
      <c r="BQ367" s="7"/>
      <c r="BR367" s="7"/>
      <c r="BS367" s="7"/>
      <c r="BT367" s="7">
        <v>1.6</v>
      </c>
      <c r="BU367" s="7">
        <v>2.4E-2</v>
      </c>
      <c r="BV367" s="7"/>
      <c r="BW367" s="7"/>
      <c r="BX367" s="7"/>
      <c r="BY367" s="7"/>
      <c r="BZ367" s="7"/>
      <c r="CA367" s="7"/>
      <c r="CB367" s="7"/>
      <c r="CC367" s="7"/>
      <c r="CD367" s="7"/>
      <c r="CG367" s="41">
        <v>0</v>
      </c>
      <c r="DC367" s="41">
        <v>0</v>
      </c>
      <c r="DY367" s="7" t="s">
        <v>1891</v>
      </c>
      <c r="DZ367" s="7">
        <f t="shared" si="244"/>
        <v>1.6</v>
      </c>
      <c r="EA367" s="41" t="s">
        <v>355</v>
      </c>
      <c r="EB367" s="41" t="s">
        <v>0</v>
      </c>
      <c r="EC367" s="41">
        <f t="shared" si="281"/>
        <v>0</v>
      </c>
      <c r="ED367" s="41">
        <f t="shared" si="282"/>
        <v>0</v>
      </c>
      <c r="EE367" s="41">
        <f t="shared" si="283"/>
        <v>0.72</v>
      </c>
      <c r="EF367" s="41">
        <f t="shared" si="284"/>
        <v>0</v>
      </c>
      <c r="EG367" s="41">
        <f t="shared" si="285"/>
        <v>0</v>
      </c>
      <c r="EI367" s="5">
        <f t="shared" si="251"/>
        <v>227.25268576000002</v>
      </c>
      <c r="EJ367" s="3">
        <f t="shared" si="245"/>
        <v>10226.3708592</v>
      </c>
      <c r="EK367" s="3">
        <f t="shared" si="252"/>
        <v>0</v>
      </c>
      <c r="EL367" s="3">
        <f t="shared" si="253"/>
        <v>0</v>
      </c>
      <c r="EM367" s="3">
        <f t="shared" si="254"/>
        <v>0</v>
      </c>
      <c r="EN367" s="3">
        <f t="shared" si="255"/>
        <v>0</v>
      </c>
      <c r="EO367" s="3">
        <f t="shared" si="256"/>
        <v>0</v>
      </c>
      <c r="EP367" s="3">
        <f t="shared" si="257"/>
        <v>0</v>
      </c>
      <c r="EQ367" s="3">
        <f t="shared" si="258"/>
        <v>0</v>
      </c>
      <c r="ER367" s="3">
        <f t="shared" si="259"/>
        <v>0</v>
      </c>
      <c r="ES367" s="3">
        <f t="shared" si="260"/>
        <v>720</v>
      </c>
      <c r="ET367" s="3">
        <f t="shared" si="261"/>
        <v>10.8</v>
      </c>
      <c r="EU367" s="3">
        <f t="shared" si="262"/>
        <v>0</v>
      </c>
      <c r="EV367" s="3">
        <f t="shared" si="263"/>
        <v>0</v>
      </c>
      <c r="EW367" s="3">
        <f t="shared" si="264"/>
        <v>0</v>
      </c>
      <c r="EX367" s="3">
        <f t="shared" si="265"/>
        <v>0</v>
      </c>
      <c r="EY367" s="3">
        <f t="shared" si="266"/>
        <v>0</v>
      </c>
      <c r="EZ367" s="3">
        <f t="shared" si="267"/>
        <v>0</v>
      </c>
      <c r="FA367" s="3">
        <f t="shared" si="268"/>
        <v>0</v>
      </c>
      <c r="FB367" s="3">
        <f t="shared" si="269"/>
        <v>0</v>
      </c>
      <c r="FC367" s="3">
        <f t="shared" si="246"/>
        <v>0</v>
      </c>
      <c r="FD367" s="41">
        <f t="shared" si="270"/>
        <v>0</v>
      </c>
      <c r="FG367" s="3">
        <f t="shared" si="247"/>
        <v>0</v>
      </c>
      <c r="FH367" s="3">
        <f t="shared" si="248"/>
        <v>0</v>
      </c>
      <c r="FI367" s="3">
        <f t="shared" si="271"/>
        <v>0</v>
      </c>
      <c r="FJ367" s="3">
        <f t="shared" si="271"/>
        <v>0</v>
      </c>
      <c r="FK367" s="3">
        <f t="shared" si="279"/>
        <v>0</v>
      </c>
      <c r="FL367" s="3">
        <f t="shared" si="279"/>
        <v>0</v>
      </c>
      <c r="FM367" s="3">
        <f t="shared" si="279"/>
        <v>0</v>
      </c>
      <c r="FN367" s="3">
        <f t="shared" si="279"/>
        <v>0</v>
      </c>
      <c r="FO367" s="3">
        <f t="shared" si="279"/>
        <v>0</v>
      </c>
      <c r="FP367" s="3">
        <f t="shared" si="279"/>
        <v>0</v>
      </c>
      <c r="FQ367" s="3">
        <f t="shared" si="278"/>
        <v>0</v>
      </c>
      <c r="FR367" s="3">
        <f t="shared" si="272"/>
        <v>0</v>
      </c>
      <c r="FS367" s="3">
        <f t="shared" si="272"/>
        <v>0</v>
      </c>
      <c r="FT367" s="3">
        <f t="shared" si="272"/>
        <v>0</v>
      </c>
      <c r="FU367" s="3">
        <f t="shared" si="273"/>
        <v>0</v>
      </c>
      <c r="FV367" s="3">
        <f t="shared" si="273"/>
        <v>0</v>
      </c>
      <c r="FW367" s="3">
        <f t="shared" si="273"/>
        <v>0</v>
      </c>
      <c r="FX367" s="3">
        <f t="shared" si="274"/>
        <v>0</v>
      </c>
      <c r="FY367" s="3">
        <f t="shared" si="275"/>
        <v>0</v>
      </c>
      <c r="FZ367" s="3">
        <f t="shared" si="276"/>
        <v>0</v>
      </c>
      <c r="GA367" s="3">
        <f t="shared" si="277"/>
        <v>0</v>
      </c>
      <c r="GB367" s="41" t="s">
        <v>0</v>
      </c>
      <c r="GC367" s="41">
        <f t="shared" si="249"/>
        <v>45</v>
      </c>
      <c r="GD367" s="41">
        <f t="shared" si="250"/>
        <v>1.6</v>
      </c>
      <c r="GE367" s="41">
        <f>GC367*GD367</f>
        <v>72</v>
      </c>
      <c r="GI367" s="41" t="s">
        <v>0</v>
      </c>
    </row>
    <row r="368" spans="1:191" x14ac:dyDescent="0.55000000000000004">
      <c r="A368" s="41" t="s">
        <v>1465</v>
      </c>
      <c r="B368" s="41" t="s">
        <v>652</v>
      </c>
      <c r="C368" s="41" t="s">
        <v>69</v>
      </c>
      <c r="D368" s="25" t="s">
        <v>66</v>
      </c>
      <c r="E368" s="41" t="s">
        <v>1791</v>
      </c>
      <c r="F368" s="41">
        <v>0</v>
      </c>
      <c r="G368" s="25" t="s">
        <v>1749</v>
      </c>
      <c r="H368" s="41">
        <v>0</v>
      </c>
      <c r="I368" s="41">
        <v>0</v>
      </c>
      <c r="J368" s="41">
        <v>0.02</v>
      </c>
      <c r="K368" s="41">
        <v>0</v>
      </c>
      <c r="L368" s="41">
        <v>0</v>
      </c>
      <c r="M368" s="41" t="s">
        <v>681</v>
      </c>
      <c r="N368" s="41" t="s">
        <v>79</v>
      </c>
      <c r="O368" s="41" t="s">
        <v>1791</v>
      </c>
      <c r="P368" s="41" t="s">
        <v>1941</v>
      </c>
      <c r="S368" s="41">
        <v>0</v>
      </c>
      <c r="AO368" s="7">
        <v>0</v>
      </c>
      <c r="AP368" s="7"/>
      <c r="AQ368" s="7"/>
      <c r="AR368" s="7"/>
      <c r="AS368" s="7"/>
      <c r="AT368" s="7"/>
      <c r="AU368" s="7"/>
      <c r="AV368" s="7"/>
      <c r="AW368" s="7"/>
      <c r="AX368" s="7"/>
      <c r="AY368" s="7"/>
      <c r="AZ368" s="7"/>
      <c r="BA368" s="7"/>
      <c r="BB368" s="7"/>
      <c r="BC368" s="7"/>
      <c r="BD368" s="7"/>
      <c r="BE368" s="7"/>
      <c r="BF368" s="7"/>
      <c r="BG368" s="7"/>
      <c r="BK368" s="41">
        <v>2.5</v>
      </c>
      <c r="BL368" s="7"/>
      <c r="BM368" s="7"/>
      <c r="BN368" s="7"/>
      <c r="BO368" s="7"/>
      <c r="BP368" s="7"/>
      <c r="BQ368" s="7"/>
      <c r="BR368" s="7"/>
      <c r="BS368" s="7"/>
      <c r="BT368" s="7">
        <v>0.8</v>
      </c>
      <c r="BU368" s="7">
        <v>0.06</v>
      </c>
      <c r="BV368" s="7"/>
      <c r="BW368" s="7"/>
      <c r="BX368" s="7"/>
      <c r="BY368" s="7"/>
      <c r="BZ368" s="7"/>
      <c r="CA368" s="7"/>
      <c r="CB368" s="7"/>
      <c r="CC368" s="7"/>
      <c r="CD368" s="7"/>
      <c r="CG368" s="41">
        <v>0</v>
      </c>
      <c r="DC368" s="41">
        <v>0</v>
      </c>
      <c r="DY368" s="7" t="s">
        <v>1891</v>
      </c>
      <c r="DZ368" s="7">
        <f t="shared" si="244"/>
        <v>0.8</v>
      </c>
      <c r="EA368" s="41" t="s">
        <v>355</v>
      </c>
      <c r="EB368" s="41" t="s">
        <v>0</v>
      </c>
      <c r="EC368" s="41">
        <f t="shared" si="281"/>
        <v>0</v>
      </c>
      <c r="ED368" s="41">
        <f t="shared" si="282"/>
        <v>0</v>
      </c>
      <c r="EE368" s="41">
        <f t="shared" si="283"/>
        <v>0.02</v>
      </c>
      <c r="EF368" s="41">
        <f t="shared" si="284"/>
        <v>0</v>
      </c>
      <c r="EG368" s="41">
        <f t="shared" si="285"/>
        <v>0</v>
      </c>
      <c r="EI368" s="5">
        <f t="shared" si="251"/>
        <v>148.4837144</v>
      </c>
      <c r="EJ368" s="3">
        <f t="shared" si="245"/>
        <v>371.20928599999996</v>
      </c>
      <c r="EK368" s="3">
        <f t="shared" si="252"/>
        <v>0</v>
      </c>
      <c r="EL368" s="3">
        <f t="shared" si="253"/>
        <v>0</v>
      </c>
      <c r="EM368" s="3">
        <f t="shared" si="254"/>
        <v>0</v>
      </c>
      <c r="EN368" s="3">
        <f t="shared" si="255"/>
        <v>0</v>
      </c>
      <c r="EO368" s="3">
        <f t="shared" si="256"/>
        <v>0</v>
      </c>
      <c r="EP368" s="3">
        <f t="shared" si="257"/>
        <v>0</v>
      </c>
      <c r="EQ368" s="3">
        <f t="shared" si="258"/>
        <v>0</v>
      </c>
      <c r="ER368" s="3">
        <f t="shared" si="259"/>
        <v>0</v>
      </c>
      <c r="ES368" s="3">
        <f t="shared" si="260"/>
        <v>20</v>
      </c>
      <c r="ET368" s="3">
        <f t="shared" si="261"/>
        <v>1.5</v>
      </c>
      <c r="EU368" s="3">
        <f t="shared" si="262"/>
        <v>0</v>
      </c>
      <c r="EV368" s="3">
        <f t="shared" si="263"/>
        <v>0</v>
      </c>
      <c r="EW368" s="3">
        <f t="shared" si="264"/>
        <v>0</v>
      </c>
      <c r="EX368" s="3">
        <f t="shared" si="265"/>
        <v>0</v>
      </c>
      <c r="EY368" s="3">
        <f t="shared" si="266"/>
        <v>0</v>
      </c>
      <c r="EZ368" s="3">
        <f t="shared" si="267"/>
        <v>0</v>
      </c>
      <c r="FA368" s="3">
        <f t="shared" si="268"/>
        <v>0</v>
      </c>
      <c r="FB368" s="3">
        <f t="shared" si="269"/>
        <v>0</v>
      </c>
      <c r="FC368" s="3">
        <f t="shared" si="246"/>
        <v>0</v>
      </c>
      <c r="FD368" s="41">
        <f t="shared" si="270"/>
        <v>0</v>
      </c>
      <c r="FG368" s="3">
        <f t="shared" si="247"/>
        <v>0</v>
      </c>
      <c r="FH368" s="3">
        <f t="shared" si="248"/>
        <v>0</v>
      </c>
      <c r="FI368" s="3">
        <f t="shared" si="271"/>
        <v>0</v>
      </c>
      <c r="FJ368" s="3">
        <f t="shared" si="271"/>
        <v>0</v>
      </c>
      <c r="FK368" s="3">
        <f t="shared" si="279"/>
        <v>0</v>
      </c>
      <c r="FL368" s="3">
        <f t="shared" si="279"/>
        <v>0</v>
      </c>
      <c r="FM368" s="3">
        <f t="shared" si="279"/>
        <v>0</v>
      </c>
      <c r="FN368" s="3">
        <f t="shared" si="279"/>
        <v>0</v>
      </c>
      <c r="FO368" s="3">
        <f t="shared" si="279"/>
        <v>0</v>
      </c>
      <c r="FP368" s="3">
        <f t="shared" si="279"/>
        <v>0</v>
      </c>
      <c r="FQ368" s="3">
        <f t="shared" si="278"/>
        <v>0</v>
      </c>
      <c r="FR368" s="3">
        <f t="shared" si="272"/>
        <v>0</v>
      </c>
      <c r="FS368" s="3">
        <f t="shared" si="272"/>
        <v>0</v>
      </c>
      <c r="FT368" s="3">
        <f t="shared" si="272"/>
        <v>0</v>
      </c>
      <c r="FU368" s="3">
        <f t="shared" si="273"/>
        <v>0</v>
      </c>
      <c r="FV368" s="3">
        <f t="shared" si="273"/>
        <v>0</v>
      </c>
      <c r="FW368" s="3">
        <f t="shared" si="273"/>
        <v>0</v>
      </c>
      <c r="FX368" s="3">
        <f t="shared" si="274"/>
        <v>0</v>
      </c>
      <c r="FY368" s="3">
        <f t="shared" si="275"/>
        <v>0</v>
      </c>
      <c r="FZ368" s="3">
        <f t="shared" si="276"/>
        <v>0</v>
      </c>
      <c r="GA368" s="3">
        <f t="shared" si="277"/>
        <v>0</v>
      </c>
      <c r="GB368" s="41" t="s">
        <v>0</v>
      </c>
      <c r="GC368" s="41">
        <f t="shared" si="249"/>
        <v>2.5</v>
      </c>
      <c r="GD368" s="41">
        <f t="shared" si="250"/>
        <v>0.8</v>
      </c>
      <c r="GE368" s="41">
        <f t="shared" ref="GE368:GE431" si="286">GC368*GD368</f>
        <v>2</v>
      </c>
      <c r="GI368" s="41" t="s">
        <v>0</v>
      </c>
    </row>
    <row r="369" spans="1:191" x14ac:dyDescent="0.55000000000000004">
      <c r="A369" s="41" t="s">
        <v>1466</v>
      </c>
      <c r="B369" s="41" t="s">
        <v>652</v>
      </c>
      <c r="C369" s="41" t="s">
        <v>69</v>
      </c>
      <c r="D369" s="25" t="s">
        <v>66</v>
      </c>
      <c r="E369" s="41" t="s">
        <v>1791</v>
      </c>
      <c r="F369" s="41">
        <v>0</v>
      </c>
      <c r="G369" s="25" t="s">
        <v>1749</v>
      </c>
      <c r="H369" s="41">
        <v>0</v>
      </c>
      <c r="I369" s="41">
        <v>0</v>
      </c>
      <c r="J369" s="41">
        <v>5.9289999999999994</v>
      </c>
      <c r="K369" s="41">
        <v>0</v>
      </c>
      <c r="L369" s="41">
        <v>0</v>
      </c>
      <c r="M369" s="41" t="s">
        <v>2007</v>
      </c>
      <c r="N369" s="41" t="s">
        <v>79</v>
      </c>
      <c r="O369" s="41" t="s">
        <v>1791</v>
      </c>
      <c r="P369" s="41" t="s">
        <v>2008</v>
      </c>
      <c r="S369" s="41">
        <v>0</v>
      </c>
      <c r="AO369" s="7">
        <v>0</v>
      </c>
      <c r="AP369" s="7"/>
      <c r="AQ369" s="7"/>
      <c r="AR369" s="7"/>
      <c r="AS369" s="7"/>
      <c r="AT369" s="7"/>
      <c r="AU369" s="7"/>
      <c r="AV369" s="7"/>
      <c r="AW369" s="7"/>
      <c r="AX369" s="7"/>
      <c r="AY369" s="7"/>
      <c r="AZ369" s="7"/>
      <c r="BA369" s="7"/>
      <c r="BB369" s="7"/>
      <c r="BC369" s="7"/>
      <c r="BD369" s="7"/>
      <c r="BE369" s="7"/>
      <c r="BF369" s="7"/>
      <c r="BG369" s="7"/>
      <c r="BK369" s="41">
        <v>770</v>
      </c>
      <c r="BL369" s="7"/>
      <c r="BM369" s="7"/>
      <c r="BN369" s="7"/>
      <c r="BO369" s="7"/>
      <c r="BP369" s="7"/>
      <c r="BQ369" s="7"/>
      <c r="BR369" s="7"/>
      <c r="BS369" s="7"/>
      <c r="BT369" s="7">
        <v>0.77</v>
      </c>
      <c r="BU369" s="7">
        <v>4.2999999999999997E-2</v>
      </c>
      <c r="BV369" s="7"/>
      <c r="BW369" s="7"/>
      <c r="BX369" s="7"/>
      <c r="BY369" s="7">
        <v>1.7</v>
      </c>
      <c r="BZ369" s="7"/>
      <c r="CA369" s="7"/>
      <c r="CB369" s="7"/>
      <c r="CC369" s="7"/>
      <c r="CD369" s="7"/>
      <c r="CG369" s="41">
        <v>0</v>
      </c>
      <c r="DC369" s="41">
        <v>0</v>
      </c>
      <c r="DY369" s="7" t="s">
        <v>1891</v>
      </c>
      <c r="DZ369" s="7">
        <f t="shared" si="244"/>
        <v>0.77</v>
      </c>
      <c r="EA369" s="41" t="s">
        <v>2009</v>
      </c>
      <c r="EB369" s="41" t="s">
        <v>0</v>
      </c>
      <c r="EC369" s="41">
        <f t="shared" si="281"/>
        <v>0</v>
      </c>
      <c r="ED369" s="41">
        <f t="shared" si="282"/>
        <v>0</v>
      </c>
      <c r="EE369" s="41">
        <f t="shared" si="283"/>
        <v>5.9289999999999994</v>
      </c>
      <c r="EF369" s="41">
        <f t="shared" si="284"/>
        <v>0</v>
      </c>
      <c r="EG369" s="41">
        <f t="shared" si="285"/>
        <v>0</v>
      </c>
      <c r="EI369" s="5">
        <f t="shared" si="251"/>
        <v>136.94719531999999</v>
      </c>
      <c r="EJ369" s="3">
        <f t="shared" si="245"/>
        <v>105449.3403964</v>
      </c>
      <c r="EK369" s="3">
        <f t="shared" si="252"/>
        <v>0</v>
      </c>
      <c r="EL369" s="3">
        <f t="shared" si="253"/>
        <v>0</v>
      </c>
      <c r="EM369" s="3">
        <f t="shared" si="254"/>
        <v>0</v>
      </c>
      <c r="EN369" s="3">
        <f t="shared" si="255"/>
        <v>0</v>
      </c>
      <c r="EO369" s="3">
        <f t="shared" si="256"/>
        <v>0</v>
      </c>
      <c r="EP369" s="3">
        <f t="shared" si="257"/>
        <v>0</v>
      </c>
      <c r="EQ369" s="3">
        <f t="shared" si="258"/>
        <v>0</v>
      </c>
      <c r="ER369" s="3">
        <f t="shared" si="259"/>
        <v>0</v>
      </c>
      <c r="ES369" s="3">
        <f t="shared" si="260"/>
        <v>5929</v>
      </c>
      <c r="ET369" s="3">
        <f t="shared" si="261"/>
        <v>331.1</v>
      </c>
      <c r="EU369" s="3">
        <f t="shared" si="262"/>
        <v>0</v>
      </c>
      <c r="EV369" s="3">
        <f t="shared" si="263"/>
        <v>0</v>
      </c>
      <c r="EW369" s="3">
        <f t="shared" si="264"/>
        <v>0</v>
      </c>
      <c r="EX369" s="3">
        <f t="shared" si="265"/>
        <v>13090</v>
      </c>
      <c r="EY369" s="3">
        <f t="shared" si="266"/>
        <v>0</v>
      </c>
      <c r="EZ369" s="3">
        <f t="shared" si="267"/>
        <v>0</v>
      </c>
      <c r="FA369" s="3">
        <f t="shared" si="268"/>
        <v>0</v>
      </c>
      <c r="FB369" s="3">
        <f t="shared" si="269"/>
        <v>0</v>
      </c>
      <c r="FC369" s="3">
        <f t="shared" si="246"/>
        <v>0</v>
      </c>
      <c r="FD369" s="41">
        <f t="shared" si="270"/>
        <v>0</v>
      </c>
      <c r="FG369" s="3">
        <f t="shared" si="247"/>
        <v>0</v>
      </c>
      <c r="FH369" s="3">
        <f t="shared" si="248"/>
        <v>0</v>
      </c>
      <c r="FI369" s="3">
        <f t="shared" si="271"/>
        <v>0</v>
      </c>
      <c r="FJ369" s="3">
        <f t="shared" si="271"/>
        <v>0</v>
      </c>
      <c r="FK369" s="3">
        <f t="shared" si="279"/>
        <v>0</v>
      </c>
      <c r="FL369" s="3">
        <f t="shared" si="279"/>
        <v>0</v>
      </c>
      <c r="FM369" s="3">
        <f t="shared" si="279"/>
        <v>0</v>
      </c>
      <c r="FN369" s="3">
        <f t="shared" si="279"/>
        <v>0</v>
      </c>
      <c r="FO369" s="3">
        <f t="shared" si="279"/>
        <v>0</v>
      </c>
      <c r="FP369" s="3">
        <f t="shared" si="279"/>
        <v>0</v>
      </c>
      <c r="FQ369" s="3">
        <f t="shared" si="278"/>
        <v>0</v>
      </c>
      <c r="FR369" s="3">
        <f t="shared" si="272"/>
        <v>0</v>
      </c>
      <c r="FS369" s="3">
        <f t="shared" si="272"/>
        <v>0</v>
      </c>
      <c r="FT369" s="3">
        <f t="shared" si="272"/>
        <v>0</v>
      </c>
      <c r="FU369" s="3">
        <f t="shared" si="273"/>
        <v>0</v>
      </c>
      <c r="FV369" s="3">
        <f t="shared" si="273"/>
        <v>0</v>
      </c>
      <c r="FW369" s="3">
        <f t="shared" si="273"/>
        <v>0</v>
      </c>
      <c r="FX369" s="3">
        <f t="shared" si="274"/>
        <v>0</v>
      </c>
      <c r="FY369" s="3">
        <f t="shared" si="275"/>
        <v>0</v>
      </c>
      <c r="FZ369" s="3">
        <f t="shared" si="276"/>
        <v>0</v>
      </c>
      <c r="GA369" s="3">
        <f t="shared" si="277"/>
        <v>0</v>
      </c>
      <c r="GB369" s="41" t="s">
        <v>0</v>
      </c>
      <c r="GC369" s="41">
        <f t="shared" si="249"/>
        <v>770</v>
      </c>
      <c r="GD369" s="41">
        <f t="shared" si="250"/>
        <v>0.77</v>
      </c>
      <c r="GE369" s="41">
        <f t="shared" si="286"/>
        <v>592.9</v>
      </c>
      <c r="GI369" s="41" t="s">
        <v>0</v>
      </c>
    </row>
    <row r="370" spans="1:191" x14ac:dyDescent="0.55000000000000004">
      <c r="A370" s="41" t="s">
        <v>1467</v>
      </c>
      <c r="B370" s="41" t="s">
        <v>652</v>
      </c>
      <c r="C370" s="41" t="s">
        <v>69</v>
      </c>
      <c r="D370" s="25" t="s">
        <v>66</v>
      </c>
      <c r="E370" s="41" t="s">
        <v>1791</v>
      </c>
      <c r="F370" s="41">
        <v>0</v>
      </c>
      <c r="G370" s="25" t="s">
        <v>1749</v>
      </c>
      <c r="H370" s="41">
        <v>0</v>
      </c>
      <c r="I370" s="41">
        <v>0</v>
      </c>
      <c r="J370" s="41">
        <v>0.19260000000000002</v>
      </c>
      <c r="K370" s="41">
        <v>0</v>
      </c>
      <c r="L370" s="41">
        <v>0</v>
      </c>
      <c r="M370" s="41" t="s">
        <v>680</v>
      </c>
      <c r="N370" s="41" t="s">
        <v>79</v>
      </c>
      <c r="O370" s="41" t="s">
        <v>1791</v>
      </c>
      <c r="P370" s="41" t="s">
        <v>1941</v>
      </c>
      <c r="S370" s="41">
        <v>0</v>
      </c>
      <c r="AO370" s="7">
        <v>0</v>
      </c>
      <c r="AP370" s="7"/>
      <c r="AQ370" s="7"/>
      <c r="AR370" s="7"/>
      <c r="AS370" s="7"/>
      <c r="AT370" s="7"/>
      <c r="AU370" s="7"/>
      <c r="AV370" s="7"/>
      <c r="AW370" s="7"/>
      <c r="AX370" s="7"/>
      <c r="AY370" s="7"/>
      <c r="AZ370" s="7"/>
      <c r="BA370" s="7"/>
      <c r="BB370" s="7"/>
      <c r="BC370" s="7"/>
      <c r="BD370" s="7"/>
      <c r="BE370" s="7"/>
      <c r="BF370" s="7"/>
      <c r="BG370" s="7"/>
      <c r="BK370" s="41">
        <v>18</v>
      </c>
      <c r="BL370" s="7"/>
      <c r="BM370" s="7"/>
      <c r="BN370" s="7"/>
      <c r="BO370" s="7"/>
      <c r="BP370" s="7"/>
      <c r="BQ370" s="7"/>
      <c r="BR370" s="7"/>
      <c r="BS370" s="7"/>
      <c r="BT370" s="7">
        <v>1.07</v>
      </c>
      <c r="BU370" s="7">
        <v>5.5E-2</v>
      </c>
      <c r="BV370" s="7"/>
      <c r="BW370" s="7"/>
      <c r="BX370" s="7"/>
      <c r="BY370" s="7"/>
      <c r="BZ370" s="7"/>
      <c r="CA370" s="7"/>
      <c r="CB370" s="7"/>
      <c r="CC370" s="7"/>
      <c r="CD370" s="7"/>
      <c r="CG370" s="41">
        <v>0</v>
      </c>
      <c r="DC370" s="41">
        <v>0</v>
      </c>
      <c r="DY370" s="7" t="s">
        <v>1891</v>
      </c>
      <c r="DZ370" s="7">
        <f t="shared" si="244"/>
        <v>1.07</v>
      </c>
      <c r="EA370" s="41" t="s">
        <v>355</v>
      </c>
      <c r="EB370" s="41" t="s">
        <v>0</v>
      </c>
      <c r="EC370" s="41">
        <f t="shared" si="281"/>
        <v>0</v>
      </c>
      <c r="ED370" s="41">
        <f t="shared" si="282"/>
        <v>0</v>
      </c>
      <c r="EE370" s="41">
        <f t="shared" si="283"/>
        <v>0.19260000000000002</v>
      </c>
      <c r="EF370" s="41">
        <f t="shared" si="284"/>
        <v>0</v>
      </c>
      <c r="EG370" s="41">
        <f t="shared" si="285"/>
        <v>0</v>
      </c>
      <c r="EI370" s="5">
        <f t="shared" si="251"/>
        <v>180.26053819999998</v>
      </c>
      <c r="EJ370" s="3">
        <f t="shared" si="245"/>
        <v>3244.6896875999996</v>
      </c>
      <c r="EK370" s="3">
        <f t="shared" si="252"/>
        <v>0</v>
      </c>
      <c r="EL370" s="3">
        <f t="shared" si="253"/>
        <v>0</v>
      </c>
      <c r="EM370" s="3">
        <f t="shared" si="254"/>
        <v>0</v>
      </c>
      <c r="EN370" s="3">
        <f t="shared" si="255"/>
        <v>0</v>
      </c>
      <c r="EO370" s="3">
        <f t="shared" si="256"/>
        <v>0</v>
      </c>
      <c r="EP370" s="3">
        <f t="shared" si="257"/>
        <v>0</v>
      </c>
      <c r="EQ370" s="3">
        <f t="shared" si="258"/>
        <v>0</v>
      </c>
      <c r="ER370" s="3">
        <f t="shared" si="259"/>
        <v>0</v>
      </c>
      <c r="ES370" s="3">
        <f t="shared" si="260"/>
        <v>192.6</v>
      </c>
      <c r="ET370" s="3">
        <f t="shared" si="261"/>
        <v>9.9</v>
      </c>
      <c r="EU370" s="3">
        <f t="shared" si="262"/>
        <v>0</v>
      </c>
      <c r="EV370" s="3">
        <f t="shared" si="263"/>
        <v>0</v>
      </c>
      <c r="EW370" s="3">
        <f t="shared" si="264"/>
        <v>0</v>
      </c>
      <c r="EX370" s="3">
        <f t="shared" si="265"/>
        <v>0</v>
      </c>
      <c r="EY370" s="3">
        <f t="shared" si="266"/>
        <v>0</v>
      </c>
      <c r="EZ370" s="3">
        <f t="shared" si="267"/>
        <v>0</v>
      </c>
      <c r="FA370" s="3">
        <f t="shared" si="268"/>
        <v>0</v>
      </c>
      <c r="FB370" s="3">
        <f t="shared" si="269"/>
        <v>0</v>
      </c>
      <c r="FC370" s="3">
        <f t="shared" si="246"/>
        <v>0</v>
      </c>
      <c r="FD370" s="41">
        <f t="shared" si="270"/>
        <v>0</v>
      </c>
      <c r="FG370" s="3">
        <f t="shared" si="247"/>
        <v>0</v>
      </c>
      <c r="FH370" s="3">
        <f t="shared" si="248"/>
        <v>0</v>
      </c>
      <c r="FI370" s="3">
        <f t="shared" si="271"/>
        <v>0</v>
      </c>
      <c r="FJ370" s="3">
        <f t="shared" si="271"/>
        <v>0</v>
      </c>
      <c r="FK370" s="3">
        <f t="shared" si="279"/>
        <v>0</v>
      </c>
      <c r="FL370" s="3">
        <f t="shared" si="279"/>
        <v>0</v>
      </c>
      <c r="FM370" s="3">
        <f t="shared" si="279"/>
        <v>0</v>
      </c>
      <c r="FN370" s="3">
        <f t="shared" si="279"/>
        <v>0</v>
      </c>
      <c r="FO370" s="3">
        <f t="shared" si="279"/>
        <v>0</v>
      </c>
      <c r="FP370" s="3">
        <f t="shared" si="279"/>
        <v>0</v>
      </c>
      <c r="FQ370" s="3">
        <f t="shared" si="278"/>
        <v>0</v>
      </c>
      <c r="FR370" s="3">
        <f t="shared" si="272"/>
        <v>0</v>
      </c>
      <c r="FS370" s="3">
        <f t="shared" si="272"/>
        <v>0</v>
      </c>
      <c r="FT370" s="3">
        <f t="shared" si="272"/>
        <v>0</v>
      </c>
      <c r="FU370" s="3">
        <f t="shared" si="273"/>
        <v>0</v>
      </c>
      <c r="FV370" s="3">
        <f t="shared" si="273"/>
        <v>0</v>
      </c>
      <c r="FW370" s="3">
        <f t="shared" si="273"/>
        <v>0</v>
      </c>
      <c r="FX370" s="3">
        <f t="shared" si="274"/>
        <v>0</v>
      </c>
      <c r="FY370" s="3">
        <f t="shared" si="275"/>
        <v>0</v>
      </c>
      <c r="FZ370" s="3">
        <f t="shared" si="276"/>
        <v>0</v>
      </c>
      <c r="GA370" s="3">
        <f t="shared" si="277"/>
        <v>0</v>
      </c>
      <c r="GB370" s="41" t="s">
        <v>0</v>
      </c>
      <c r="GC370" s="41">
        <f t="shared" si="249"/>
        <v>18</v>
      </c>
      <c r="GD370" s="41">
        <f t="shared" si="250"/>
        <v>1.07</v>
      </c>
      <c r="GE370" s="41">
        <f t="shared" si="286"/>
        <v>19.260000000000002</v>
      </c>
      <c r="GI370" s="41" t="s">
        <v>0</v>
      </c>
    </row>
    <row r="371" spans="1:191" x14ac:dyDescent="0.55000000000000004">
      <c r="A371" s="41" t="s">
        <v>1468</v>
      </c>
      <c r="B371" s="41" t="s">
        <v>706</v>
      </c>
      <c r="C371" s="41" t="s">
        <v>69</v>
      </c>
      <c r="D371" s="25" t="s">
        <v>66</v>
      </c>
      <c r="E371" s="41" t="s">
        <v>1791</v>
      </c>
      <c r="F371" s="41">
        <v>0</v>
      </c>
      <c r="G371" s="25" t="s">
        <v>1749</v>
      </c>
      <c r="H371" s="41">
        <v>0</v>
      </c>
      <c r="I371" s="41">
        <v>0</v>
      </c>
      <c r="J371" s="41">
        <v>0.39515999999999996</v>
      </c>
      <c r="K371" s="41">
        <v>0</v>
      </c>
      <c r="L371" s="41">
        <v>0</v>
      </c>
      <c r="M371" s="41" t="s">
        <v>707</v>
      </c>
      <c r="N371" s="41" t="s">
        <v>79</v>
      </c>
      <c r="O371" s="41" t="s">
        <v>1791</v>
      </c>
      <c r="P371" s="41" t="s">
        <v>1900</v>
      </c>
      <c r="Q371" s="41" t="s">
        <v>1900</v>
      </c>
      <c r="S371" s="41">
        <v>0</v>
      </c>
      <c r="AO371" s="7">
        <v>0</v>
      </c>
      <c r="AP371" s="7"/>
      <c r="AQ371" s="7"/>
      <c r="AR371" s="7"/>
      <c r="AS371" s="7"/>
      <c r="AT371" s="7"/>
      <c r="AU371" s="7"/>
      <c r="AV371" s="7"/>
      <c r="AW371" s="7"/>
      <c r="AX371" s="7"/>
      <c r="AY371" s="7"/>
      <c r="AZ371" s="7"/>
      <c r="BA371" s="7"/>
      <c r="BB371" s="7"/>
      <c r="BC371" s="7"/>
      <c r="BD371" s="7"/>
      <c r="BE371" s="7"/>
      <c r="BF371" s="7"/>
      <c r="BG371" s="7"/>
      <c r="BK371" s="41">
        <v>44.4</v>
      </c>
      <c r="BL371" s="7"/>
      <c r="BM371" s="7"/>
      <c r="BN371" s="7"/>
      <c r="BO371" s="7"/>
      <c r="BP371" s="7"/>
      <c r="BQ371" s="7"/>
      <c r="BR371" s="7"/>
      <c r="BS371" s="7"/>
      <c r="BT371" s="7" t="s">
        <v>708</v>
      </c>
      <c r="BU371" s="7">
        <v>0.08</v>
      </c>
      <c r="BV371" s="7"/>
      <c r="BW371" s="7"/>
      <c r="BX371" s="7"/>
      <c r="BY371" s="7"/>
      <c r="BZ371" s="7"/>
      <c r="CA371" s="7"/>
      <c r="CB371" s="7"/>
      <c r="CC371" s="7"/>
      <c r="CD371" s="7"/>
      <c r="CG371" s="41">
        <v>0</v>
      </c>
      <c r="DC371" s="41">
        <v>0</v>
      </c>
      <c r="DY371" s="7" t="s">
        <v>1891</v>
      </c>
      <c r="DZ371" s="7">
        <f t="shared" si="244"/>
        <v>0.89</v>
      </c>
      <c r="EA371" s="41" t="s">
        <v>355</v>
      </c>
      <c r="EB371" s="41" t="s">
        <v>0</v>
      </c>
      <c r="EC371" s="41">
        <f t="shared" si="281"/>
        <v>0</v>
      </c>
      <c r="ED371" s="41">
        <f t="shared" si="282"/>
        <v>0</v>
      </c>
      <c r="EE371" s="41">
        <f t="shared" si="283"/>
        <v>0.39515999999999996</v>
      </c>
      <c r="EF371" s="41">
        <f t="shared" si="284"/>
        <v>0</v>
      </c>
      <c r="EG371" s="41">
        <f t="shared" si="285"/>
        <v>0</v>
      </c>
      <c r="EI371" s="5">
        <f t="shared" si="251"/>
        <v>174.81021920000003</v>
      </c>
      <c r="EJ371" s="3">
        <f t="shared" si="245"/>
        <v>7761.5737324800011</v>
      </c>
      <c r="EK371" s="3">
        <f t="shared" si="252"/>
        <v>0</v>
      </c>
      <c r="EL371" s="3">
        <f t="shared" si="253"/>
        <v>0</v>
      </c>
      <c r="EM371" s="3">
        <f t="shared" si="254"/>
        <v>0</v>
      </c>
      <c r="EN371" s="3">
        <f t="shared" si="255"/>
        <v>0</v>
      </c>
      <c r="EO371" s="3">
        <f t="shared" si="256"/>
        <v>0</v>
      </c>
      <c r="EP371" s="3">
        <f t="shared" si="257"/>
        <v>0</v>
      </c>
      <c r="EQ371" s="3">
        <f t="shared" si="258"/>
        <v>0</v>
      </c>
      <c r="ER371" s="3">
        <f t="shared" si="259"/>
        <v>0</v>
      </c>
      <c r="ES371" s="3">
        <f t="shared" si="260"/>
        <v>395.16</v>
      </c>
      <c r="ET371" s="3">
        <f t="shared" si="261"/>
        <v>35.520000000000003</v>
      </c>
      <c r="EU371" s="3">
        <f t="shared" si="262"/>
        <v>0</v>
      </c>
      <c r="EV371" s="3">
        <f t="shared" si="263"/>
        <v>0</v>
      </c>
      <c r="EW371" s="3">
        <f t="shared" si="264"/>
        <v>0</v>
      </c>
      <c r="EX371" s="3">
        <f t="shared" si="265"/>
        <v>0</v>
      </c>
      <c r="EY371" s="3">
        <f t="shared" si="266"/>
        <v>0</v>
      </c>
      <c r="EZ371" s="3">
        <f t="shared" si="267"/>
        <v>0</v>
      </c>
      <c r="FA371" s="3">
        <f t="shared" si="268"/>
        <v>0</v>
      </c>
      <c r="FB371" s="3">
        <f t="shared" si="269"/>
        <v>0</v>
      </c>
      <c r="FC371" s="3">
        <f t="shared" si="246"/>
        <v>0</v>
      </c>
      <c r="FD371" s="41">
        <f t="shared" si="270"/>
        <v>0</v>
      </c>
      <c r="FG371" s="3">
        <f t="shared" si="247"/>
        <v>0</v>
      </c>
      <c r="FH371" s="3">
        <f t="shared" si="248"/>
        <v>0</v>
      </c>
      <c r="FI371" s="3">
        <f t="shared" si="271"/>
        <v>0</v>
      </c>
      <c r="FJ371" s="3">
        <f t="shared" si="271"/>
        <v>0</v>
      </c>
      <c r="FK371" s="3">
        <f t="shared" si="279"/>
        <v>0</v>
      </c>
      <c r="FL371" s="3">
        <f t="shared" si="279"/>
        <v>0</v>
      </c>
      <c r="FM371" s="3">
        <f t="shared" si="279"/>
        <v>0</v>
      </c>
      <c r="FN371" s="3">
        <f t="shared" si="279"/>
        <v>0</v>
      </c>
      <c r="FO371" s="3">
        <f t="shared" si="279"/>
        <v>0</v>
      </c>
      <c r="FP371" s="3">
        <f t="shared" si="279"/>
        <v>0</v>
      </c>
      <c r="FQ371" s="3">
        <f t="shared" si="278"/>
        <v>0</v>
      </c>
      <c r="FR371" s="3">
        <f t="shared" si="272"/>
        <v>0</v>
      </c>
      <c r="FS371" s="3">
        <f t="shared" si="272"/>
        <v>0</v>
      </c>
      <c r="FT371" s="3">
        <f t="shared" si="272"/>
        <v>0</v>
      </c>
      <c r="FU371" s="3">
        <f t="shared" si="273"/>
        <v>0</v>
      </c>
      <c r="FV371" s="3">
        <f t="shared" si="273"/>
        <v>0</v>
      </c>
      <c r="FW371" s="3">
        <f t="shared" si="273"/>
        <v>0</v>
      </c>
      <c r="FX371" s="3">
        <f t="shared" si="274"/>
        <v>0</v>
      </c>
      <c r="FY371" s="3">
        <f t="shared" si="275"/>
        <v>0</v>
      </c>
      <c r="FZ371" s="3">
        <f t="shared" si="276"/>
        <v>0</v>
      </c>
      <c r="GA371" s="3">
        <f t="shared" si="277"/>
        <v>0</v>
      </c>
      <c r="GB371" s="41" t="s">
        <v>0</v>
      </c>
      <c r="GC371" s="41">
        <f t="shared" si="249"/>
        <v>44.4</v>
      </c>
      <c r="GD371" s="41">
        <f t="shared" si="250"/>
        <v>0.89</v>
      </c>
      <c r="GE371" s="41">
        <f t="shared" si="286"/>
        <v>39.515999999999998</v>
      </c>
      <c r="GI371" s="41" t="s">
        <v>0</v>
      </c>
    </row>
    <row r="372" spans="1:191" x14ac:dyDescent="0.55000000000000004">
      <c r="A372" s="41" t="s">
        <v>1469</v>
      </c>
      <c r="B372" s="41" t="s">
        <v>706</v>
      </c>
      <c r="C372" s="41" t="s">
        <v>69</v>
      </c>
      <c r="D372" s="25" t="s">
        <v>66</v>
      </c>
      <c r="E372" s="41" t="s">
        <v>1791</v>
      </c>
      <c r="F372" s="41">
        <v>0</v>
      </c>
      <c r="G372" s="25" t="s">
        <v>1749</v>
      </c>
      <c r="H372" s="41">
        <v>0</v>
      </c>
      <c r="I372" s="41">
        <v>0</v>
      </c>
      <c r="J372" s="41">
        <v>0.18387000000000001</v>
      </c>
      <c r="K372" s="41">
        <v>0</v>
      </c>
      <c r="L372" s="41">
        <v>0</v>
      </c>
      <c r="M372" s="41" t="s">
        <v>709</v>
      </c>
      <c r="N372" s="41" t="s">
        <v>79</v>
      </c>
      <c r="O372" s="41" t="s">
        <v>1791</v>
      </c>
      <c r="P372" s="41" t="s">
        <v>1900</v>
      </c>
      <c r="Q372" s="41" t="s">
        <v>1900</v>
      </c>
      <c r="S372" s="41">
        <v>0</v>
      </c>
      <c r="AO372" s="7">
        <v>0</v>
      </c>
      <c r="AP372" s="7"/>
      <c r="AQ372" s="7"/>
      <c r="AR372" s="7"/>
      <c r="AS372" s="7"/>
      <c r="AT372" s="7"/>
      <c r="AU372" s="7"/>
      <c r="AV372" s="7"/>
      <c r="AW372" s="7"/>
      <c r="AX372" s="7"/>
      <c r="AY372" s="7"/>
      <c r="AZ372" s="7"/>
      <c r="BA372" s="7"/>
      <c r="BB372" s="7"/>
      <c r="BC372" s="7"/>
      <c r="BD372" s="7"/>
      <c r="BE372" s="7"/>
      <c r="BF372" s="7"/>
      <c r="BG372" s="7"/>
      <c r="BK372" s="41">
        <v>22.7</v>
      </c>
      <c r="BL372" s="7"/>
      <c r="BM372" s="7"/>
      <c r="BN372" s="7"/>
      <c r="BO372" s="7"/>
      <c r="BP372" s="7"/>
      <c r="BQ372" s="7"/>
      <c r="BR372" s="7"/>
      <c r="BS372" s="7"/>
      <c r="BT372" s="7" t="s">
        <v>710</v>
      </c>
      <c r="BU372" s="7">
        <v>0.12</v>
      </c>
      <c r="BV372" s="7"/>
      <c r="BW372" s="7"/>
      <c r="BX372" s="7"/>
      <c r="BY372" s="7"/>
      <c r="BZ372" s="7"/>
      <c r="CA372" s="7"/>
      <c r="CB372" s="7"/>
      <c r="CC372" s="7"/>
      <c r="CD372" s="7"/>
      <c r="CG372" s="41">
        <v>0</v>
      </c>
      <c r="DC372" s="41">
        <v>0</v>
      </c>
      <c r="DY372" s="7" t="s">
        <v>1891</v>
      </c>
      <c r="DZ372" s="7">
        <f t="shared" si="244"/>
        <v>0.81</v>
      </c>
      <c r="EA372" s="41" t="s">
        <v>355</v>
      </c>
      <c r="EB372" s="41" t="s">
        <v>0</v>
      </c>
      <c r="EC372" s="41">
        <f t="shared" si="281"/>
        <v>0</v>
      </c>
      <c r="ED372" s="41">
        <f t="shared" si="282"/>
        <v>0</v>
      </c>
      <c r="EE372" s="41">
        <f t="shared" si="283"/>
        <v>0.18387000000000001</v>
      </c>
      <c r="EF372" s="41">
        <f t="shared" si="284"/>
        <v>0</v>
      </c>
      <c r="EG372" s="41">
        <f t="shared" si="285"/>
        <v>0</v>
      </c>
      <c r="EI372" s="5">
        <f t="shared" si="251"/>
        <v>193.36682879999998</v>
      </c>
      <c r="EJ372" s="3">
        <f t="shared" si="245"/>
        <v>4389.4270137599997</v>
      </c>
      <c r="EK372" s="3">
        <f t="shared" si="252"/>
        <v>0</v>
      </c>
      <c r="EL372" s="3">
        <f t="shared" si="253"/>
        <v>0</v>
      </c>
      <c r="EM372" s="3">
        <f t="shared" si="254"/>
        <v>0</v>
      </c>
      <c r="EN372" s="3">
        <f t="shared" si="255"/>
        <v>0</v>
      </c>
      <c r="EO372" s="3">
        <f t="shared" si="256"/>
        <v>0</v>
      </c>
      <c r="EP372" s="3">
        <f t="shared" si="257"/>
        <v>0</v>
      </c>
      <c r="EQ372" s="3">
        <f t="shared" si="258"/>
        <v>0</v>
      </c>
      <c r="ER372" s="3">
        <f t="shared" si="259"/>
        <v>0</v>
      </c>
      <c r="ES372" s="3">
        <f t="shared" si="260"/>
        <v>183.87</v>
      </c>
      <c r="ET372" s="3">
        <f t="shared" si="261"/>
        <v>27.239999999999995</v>
      </c>
      <c r="EU372" s="3">
        <f t="shared" si="262"/>
        <v>0</v>
      </c>
      <c r="EV372" s="3">
        <f t="shared" si="263"/>
        <v>0</v>
      </c>
      <c r="EW372" s="3">
        <f t="shared" si="264"/>
        <v>0</v>
      </c>
      <c r="EX372" s="3">
        <f t="shared" si="265"/>
        <v>0</v>
      </c>
      <c r="EY372" s="3">
        <f t="shared" si="266"/>
        <v>0</v>
      </c>
      <c r="EZ372" s="3">
        <f t="shared" si="267"/>
        <v>0</v>
      </c>
      <c r="FA372" s="3">
        <f t="shared" si="268"/>
        <v>0</v>
      </c>
      <c r="FB372" s="3">
        <f t="shared" si="269"/>
        <v>0</v>
      </c>
      <c r="FC372" s="3">
        <f t="shared" si="246"/>
        <v>0</v>
      </c>
      <c r="FD372" s="41">
        <f t="shared" si="270"/>
        <v>0</v>
      </c>
      <c r="FG372" s="3">
        <f t="shared" si="247"/>
        <v>0</v>
      </c>
      <c r="FH372" s="3">
        <f t="shared" si="248"/>
        <v>0</v>
      </c>
      <c r="FI372" s="3">
        <f t="shared" si="271"/>
        <v>0</v>
      </c>
      <c r="FJ372" s="3">
        <f t="shared" si="271"/>
        <v>0</v>
      </c>
      <c r="FK372" s="3">
        <f t="shared" si="279"/>
        <v>0</v>
      </c>
      <c r="FL372" s="3">
        <f t="shared" si="279"/>
        <v>0</v>
      </c>
      <c r="FM372" s="3">
        <f t="shared" si="279"/>
        <v>0</v>
      </c>
      <c r="FN372" s="3">
        <f t="shared" si="279"/>
        <v>0</v>
      </c>
      <c r="FO372" s="3">
        <f t="shared" si="279"/>
        <v>0</v>
      </c>
      <c r="FP372" s="3">
        <f t="shared" si="279"/>
        <v>0</v>
      </c>
      <c r="FQ372" s="3">
        <f t="shared" si="278"/>
        <v>0</v>
      </c>
      <c r="FR372" s="3">
        <f t="shared" si="272"/>
        <v>0</v>
      </c>
      <c r="FS372" s="3">
        <f t="shared" si="272"/>
        <v>0</v>
      </c>
      <c r="FT372" s="3">
        <f t="shared" si="272"/>
        <v>0</v>
      </c>
      <c r="FU372" s="3">
        <f t="shared" si="273"/>
        <v>0</v>
      </c>
      <c r="FV372" s="3">
        <f t="shared" si="273"/>
        <v>0</v>
      </c>
      <c r="FW372" s="3">
        <f t="shared" si="273"/>
        <v>0</v>
      </c>
      <c r="FX372" s="3">
        <f t="shared" si="274"/>
        <v>0</v>
      </c>
      <c r="FY372" s="3">
        <f t="shared" si="275"/>
        <v>0</v>
      </c>
      <c r="FZ372" s="3">
        <f t="shared" si="276"/>
        <v>0</v>
      </c>
      <c r="GA372" s="3">
        <f t="shared" si="277"/>
        <v>0</v>
      </c>
      <c r="GB372" s="41" t="s">
        <v>0</v>
      </c>
      <c r="GC372" s="41">
        <f t="shared" si="249"/>
        <v>22.7</v>
      </c>
      <c r="GD372" s="41">
        <f t="shared" si="250"/>
        <v>0.81</v>
      </c>
      <c r="GE372" s="41">
        <f t="shared" si="286"/>
        <v>18.387</v>
      </c>
      <c r="GI372" s="41" t="s">
        <v>0</v>
      </c>
    </row>
    <row r="373" spans="1:191" x14ac:dyDescent="0.55000000000000004">
      <c r="A373" s="41" t="s">
        <v>1470</v>
      </c>
      <c r="B373" s="41" t="s">
        <v>706</v>
      </c>
      <c r="C373" s="41" t="s">
        <v>69</v>
      </c>
      <c r="D373" s="25" t="s">
        <v>66</v>
      </c>
      <c r="E373" s="41" t="s">
        <v>1791</v>
      </c>
      <c r="F373" s="41">
        <v>0</v>
      </c>
      <c r="G373" s="25" t="s">
        <v>1749</v>
      </c>
      <c r="H373" s="41">
        <v>0</v>
      </c>
      <c r="I373" s="41">
        <v>0</v>
      </c>
      <c r="J373" s="41">
        <v>4.409899200000001E-2</v>
      </c>
      <c r="K373" s="41">
        <v>0</v>
      </c>
      <c r="L373" s="41">
        <v>0</v>
      </c>
      <c r="M373" s="41" t="s">
        <v>711</v>
      </c>
      <c r="N373" s="41" t="s">
        <v>79</v>
      </c>
      <c r="O373" s="41" t="s">
        <v>1791</v>
      </c>
      <c r="P373" s="41" t="s">
        <v>1900</v>
      </c>
      <c r="Q373" s="41" t="s">
        <v>1900</v>
      </c>
      <c r="S373" s="41">
        <v>0</v>
      </c>
      <c r="AO373" s="7">
        <v>0</v>
      </c>
      <c r="AP373" s="7"/>
      <c r="AQ373" s="7"/>
      <c r="AR373" s="7"/>
      <c r="AS373" s="7"/>
      <c r="AT373" s="7"/>
      <c r="AU373" s="7"/>
      <c r="AV373" s="7"/>
      <c r="AW373" s="7"/>
      <c r="AX373" s="7"/>
      <c r="AY373" s="7"/>
      <c r="AZ373" s="7"/>
      <c r="BA373" s="7"/>
      <c r="BB373" s="7"/>
      <c r="BC373" s="7"/>
      <c r="BD373" s="7"/>
      <c r="BE373" s="7"/>
      <c r="BF373" s="7"/>
      <c r="BG373" s="7"/>
      <c r="BK373" s="5">
        <f>(4.8+1.1)*0.9072</f>
        <v>5.3524800000000008</v>
      </c>
      <c r="BL373" s="7"/>
      <c r="BM373" s="7"/>
      <c r="BN373" s="7"/>
      <c r="BO373" s="7"/>
      <c r="BP373" s="7"/>
      <c r="BQ373" s="7"/>
      <c r="BR373" s="7"/>
      <c r="BS373" s="7"/>
      <c r="BT373" s="82">
        <f>(0.85*4.8+0.71*1.1)/(4.8+1.1)</f>
        <v>0.82389830508474571</v>
      </c>
      <c r="BU373" s="82">
        <f>(0.07*4.8+0.06*1.1)/(4.8+1.1)</f>
        <v>6.8135593220338977E-2</v>
      </c>
      <c r="BV373" s="7"/>
      <c r="BW373" s="7"/>
      <c r="BX373" s="7"/>
      <c r="BY373" s="82">
        <f>(0.58*4.8+0.34*1.1)/(4.8+1.1)</f>
        <v>0.53525423728813559</v>
      </c>
      <c r="BZ373" s="82">
        <f>(20.76*4.8+12.47*1.1)/(4.8+1.1)</f>
        <v>19.214406779661019</v>
      </c>
      <c r="CA373" s="7"/>
      <c r="CB373" s="7"/>
      <c r="CC373" s="7"/>
      <c r="CD373" s="7"/>
      <c r="CG373" s="41">
        <v>0</v>
      </c>
      <c r="DC373" s="41">
        <v>0</v>
      </c>
      <c r="DY373" s="7" t="s">
        <v>1891</v>
      </c>
      <c r="DZ373" s="7">
        <f t="shared" si="244"/>
        <v>0.82389830508474582</v>
      </c>
      <c r="EA373" s="41" t="s">
        <v>712</v>
      </c>
      <c r="EB373" s="41" t="s">
        <v>0</v>
      </c>
      <c r="EC373" s="41">
        <f t="shared" si="281"/>
        <v>0</v>
      </c>
      <c r="ED373" s="41">
        <f t="shared" si="282"/>
        <v>0</v>
      </c>
      <c r="EE373" s="41">
        <f t="shared" si="283"/>
        <v>4.409899200000001E-2</v>
      </c>
      <c r="EF373" s="41">
        <f t="shared" si="284"/>
        <v>0</v>
      </c>
      <c r="EG373" s="41">
        <f t="shared" si="285"/>
        <v>0</v>
      </c>
      <c r="EI373" s="5">
        <f t="shared" si="251"/>
        <v>176.8885248271186</v>
      </c>
      <c r="EJ373" s="3">
        <f t="shared" si="245"/>
        <v>946.79229136665595</v>
      </c>
      <c r="EK373" s="3">
        <f t="shared" si="252"/>
        <v>0</v>
      </c>
      <c r="EL373" s="3">
        <f t="shared" si="253"/>
        <v>0</v>
      </c>
      <c r="EM373" s="3">
        <f t="shared" si="254"/>
        <v>0</v>
      </c>
      <c r="EN373" s="3">
        <f t="shared" si="255"/>
        <v>0</v>
      </c>
      <c r="EO373" s="3">
        <f t="shared" si="256"/>
        <v>0</v>
      </c>
      <c r="EP373" s="3">
        <f t="shared" si="257"/>
        <v>0</v>
      </c>
      <c r="EQ373" s="3">
        <f t="shared" si="258"/>
        <v>0</v>
      </c>
      <c r="ER373" s="3">
        <f t="shared" si="259"/>
        <v>0</v>
      </c>
      <c r="ES373" s="3">
        <f t="shared" si="260"/>
        <v>44.09899200000001</v>
      </c>
      <c r="ET373" s="3">
        <f t="shared" si="261"/>
        <v>3.6469440000000004</v>
      </c>
      <c r="EU373" s="3">
        <f t="shared" si="262"/>
        <v>0</v>
      </c>
      <c r="EV373" s="3">
        <f t="shared" si="263"/>
        <v>0</v>
      </c>
      <c r="EW373" s="3">
        <f t="shared" si="264"/>
        <v>0</v>
      </c>
      <c r="EX373" s="3">
        <f t="shared" si="265"/>
        <v>28.649376000000007</v>
      </c>
      <c r="EY373" s="3">
        <f t="shared" si="266"/>
        <v>1028.4472800000001</v>
      </c>
      <c r="EZ373" s="3">
        <f t="shared" si="267"/>
        <v>0</v>
      </c>
      <c r="FA373" s="3">
        <f t="shared" si="268"/>
        <v>0</v>
      </c>
      <c r="FB373" s="3">
        <f t="shared" si="269"/>
        <v>0</v>
      </c>
      <c r="FC373" s="3">
        <f t="shared" si="246"/>
        <v>0</v>
      </c>
      <c r="FD373" s="41">
        <f t="shared" si="270"/>
        <v>0</v>
      </c>
      <c r="FG373" s="3">
        <f t="shared" si="247"/>
        <v>0</v>
      </c>
      <c r="FH373" s="3">
        <f t="shared" si="248"/>
        <v>0</v>
      </c>
      <c r="FI373" s="3">
        <f t="shared" si="271"/>
        <v>0</v>
      </c>
      <c r="FJ373" s="3">
        <f t="shared" si="271"/>
        <v>0</v>
      </c>
      <c r="FK373" s="3">
        <f t="shared" si="279"/>
        <v>0</v>
      </c>
      <c r="FL373" s="3">
        <f t="shared" si="279"/>
        <v>0</v>
      </c>
      <c r="FM373" s="3">
        <f t="shared" si="279"/>
        <v>0</v>
      </c>
      <c r="FN373" s="3">
        <f t="shared" ref="FN373:FQ436" si="287">1000*(CN373*$CG373+DJ373*$DC373)/100</f>
        <v>0</v>
      </c>
      <c r="FO373" s="3">
        <f t="shared" si="287"/>
        <v>0</v>
      </c>
      <c r="FP373" s="3">
        <f t="shared" si="287"/>
        <v>0</v>
      </c>
      <c r="FQ373" s="3">
        <f t="shared" si="278"/>
        <v>0</v>
      </c>
      <c r="FR373" s="3">
        <f t="shared" si="272"/>
        <v>0</v>
      </c>
      <c r="FS373" s="3">
        <f t="shared" si="272"/>
        <v>0</v>
      </c>
      <c r="FT373" s="3">
        <f t="shared" si="272"/>
        <v>0</v>
      </c>
      <c r="FU373" s="3">
        <f t="shared" si="273"/>
        <v>0</v>
      </c>
      <c r="FV373" s="3">
        <f t="shared" si="273"/>
        <v>0</v>
      </c>
      <c r="FW373" s="3">
        <f t="shared" si="273"/>
        <v>0</v>
      </c>
      <c r="FX373" s="3">
        <f t="shared" si="274"/>
        <v>0</v>
      </c>
      <c r="FY373" s="3">
        <f t="shared" si="275"/>
        <v>0</v>
      </c>
      <c r="FZ373" s="3">
        <f t="shared" si="276"/>
        <v>0</v>
      </c>
      <c r="GA373" s="3">
        <f t="shared" si="277"/>
        <v>0</v>
      </c>
      <c r="GB373" s="41" t="s">
        <v>0</v>
      </c>
      <c r="GC373" s="41">
        <f t="shared" si="249"/>
        <v>5.3524800000000008</v>
      </c>
      <c r="GD373" s="41">
        <f t="shared" si="250"/>
        <v>0.82389830508474582</v>
      </c>
      <c r="GE373" s="41">
        <f t="shared" si="286"/>
        <v>4.4098992000000008</v>
      </c>
      <c r="GI373" s="41" t="s">
        <v>0</v>
      </c>
    </row>
    <row r="374" spans="1:191" x14ac:dyDescent="0.55000000000000004">
      <c r="A374" s="41" t="s">
        <v>1471</v>
      </c>
      <c r="B374" s="41" t="s">
        <v>706</v>
      </c>
      <c r="C374" s="41" t="s">
        <v>69</v>
      </c>
      <c r="D374" s="25" t="s">
        <v>66</v>
      </c>
      <c r="E374" s="41" t="s">
        <v>1791</v>
      </c>
      <c r="F374" s="41">
        <v>0</v>
      </c>
      <c r="G374" s="25" t="s">
        <v>1749</v>
      </c>
      <c r="H374" s="41">
        <v>0</v>
      </c>
      <c r="I374" s="41">
        <v>0</v>
      </c>
      <c r="J374" s="41">
        <v>9.9320255999999996E-2</v>
      </c>
      <c r="K374" s="41">
        <v>0</v>
      </c>
      <c r="L374" s="41">
        <v>0</v>
      </c>
      <c r="M374" s="41" t="s">
        <v>713</v>
      </c>
      <c r="N374" s="41" t="s">
        <v>79</v>
      </c>
      <c r="O374" s="41" t="s">
        <v>1791</v>
      </c>
      <c r="P374" s="41" t="s">
        <v>1900</v>
      </c>
      <c r="Q374" s="41" t="s">
        <v>1900</v>
      </c>
      <c r="S374" s="41">
        <v>0</v>
      </c>
      <c r="AO374" s="7">
        <v>0</v>
      </c>
      <c r="AP374" s="7"/>
      <c r="AQ374" s="7"/>
      <c r="AR374" s="7"/>
      <c r="AS374" s="7"/>
      <c r="AT374" s="7"/>
      <c r="AU374" s="7"/>
      <c r="AV374" s="7"/>
      <c r="AW374" s="7"/>
      <c r="AX374" s="7"/>
      <c r="AY374" s="7"/>
      <c r="AZ374" s="7"/>
      <c r="BA374" s="7"/>
      <c r="BB374" s="7"/>
      <c r="BC374" s="7"/>
      <c r="BD374" s="7"/>
      <c r="BE374" s="7"/>
      <c r="BF374" s="7"/>
      <c r="BG374" s="7"/>
      <c r="BK374" s="5">
        <f>(5+5.6)*0.9072</f>
        <v>9.61632</v>
      </c>
      <c r="BL374" s="7"/>
      <c r="BM374" s="7"/>
      <c r="BN374" s="7"/>
      <c r="BO374" s="7"/>
      <c r="BP374" s="7"/>
      <c r="BQ374" s="7"/>
      <c r="BR374" s="7"/>
      <c r="BS374" s="7"/>
      <c r="BT374" s="82">
        <f>(0.98*5+1.08*5.6)/(5+5.6)</f>
        <v>1.0328301886792453</v>
      </c>
      <c r="BU374" s="82">
        <f>(0.1*5+0.11*5.6)/(5+5.6)</f>
        <v>0.10528301886792454</v>
      </c>
      <c r="BV374" s="7"/>
      <c r="BW374" s="7"/>
      <c r="BX374" s="7"/>
      <c r="BY374" s="82">
        <f>(0.59*5+0.67*5.6)/(5+5.6)</f>
        <v>0.63226415094339627</v>
      </c>
      <c r="BZ374" s="82">
        <f>(22.05*5+29.45*5.6)/(5+5.6)</f>
        <v>25.959433962264146</v>
      </c>
      <c r="CA374" s="7"/>
      <c r="CB374" s="7"/>
      <c r="CC374" s="7"/>
      <c r="CD374" s="7"/>
      <c r="CG374" s="41">
        <v>0</v>
      </c>
      <c r="DC374" s="41">
        <v>0</v>
      </c>
      <c r="DY374" s="7" t="s">
        <v>1891</v>
      </c>
      <c r="DZ374" s="7">
        <f t="shared" si="244"/>
        <v>1.0328301886792453</v>
      </c>
      <c r="EA374" s="41" t="s">
        <v>712</v>
      </c>
      <c r="EB374" s="41" t="s">
        <v>0</v>
      </c>
      <c r="EC374" s="41">
        <f t="shared" si="281"/>
        <v>0</v>
      </c>
      <c r="ED374" s="41">
        <f t="shared" si="282"/>
        <v>0</v>
      </c>
      <c r="EE374" s="41">
        <f t="shared" si="283"/>
        <v>9.9320255999999996E-2</v>
      </c>
      <c r="EF374" s="41">
        <f t="shared" si="284"/>
        <v>0</v>
      </c>
      <c r="EG374" s="41">
        <f t="shared" si="285"/>
        <v>0</v>
      </c>
      <c r="EI374" s="5">
        <f t="shared" si="251"/>
        <v>237.80766866415092</v>
      </c>
      <c r="EJ374" s="3">
        <f t="shared" si="245"/>
        <v>2286.8346403284477</v>
      </c>
      <c r="EK374" s="3">
        <f t="shared" si="252"/>
        <v>0</v>
      </c>
      <c r="EL374" s="3">
        <f t="shared" si="253"/>
        <v>0</v>
      </c>
      <c r="EM374" s="3">
        <f t="shared" si="254"/>
        <v>0</v>
      </c>
      <c r="EN374" s="3">
        <f t="shared" si="255"/>
        <v>0</v>
      </c>
      <c r="EO374" s="3">
        <f t="shared" si="256"/>
        <v>0</v>
      </c>
      <c r="EP374" s="3">
        <f t="shared" si="257"/>
        <v>0</v>
      </c>
      <c r="EQ374" s="3">
        <f t="shared" si="258"/>
        <v>0</v>
      </c>
      <c r="ER374" s="3">
        <f t="shared" si="259"/>
        <v>0</v>
      </c>
      <c r="ES374" s="3">
        <f t="shared" si="260"/>
        <v>99.320255999999986</v>
      </c>
      <c r="ET374" s="3">
        <f t="shared" si="261"/>
        <v>10.124352000000002</v>
      </c>
      <c r="EU374" s="3">
        <f t="shared" si="262"/>
        <v>0</v>
      </c>
      <c r="EV374" s="3">
        <f t="shared" si="263"/>
        <v>0</v>
      </c>
      <c r="EW374" s="3">
        <f t="shared" si="264"/>
        <v>0</v>
      </c>
      <c r="EX374" s="3">
        <f t="shared" si="265"/>
        <v>60.800544000000009</v>
      </c>
      <c r="EY374" s="3">
        <f t="shared" si="266"/>
        <v>2496.3422399999995</v>
      </c>
      <c r="EZ374" s="3">
        <f t="shared" si="267"/>
        <v>0</v>
      </c>
      <c r="FA374" s="3">
        <f t="shared" si="268"/>
        <v>0</v>
      </c>
      <c r="FB374" s="3">
        <f t="shared" si="269"/>
        <v>0</v>
      </c>
      <c r="FC374" s="3">
        <f t="shared" si="246"/>
        <v>0</v>
      </c>
      <c r="FD374" s="41">
        <f t="shared" si="270"/>
        <v>0</v>
      </c>
      <c r="FG374" s="3">
        <f t="shared" si="247"/>
        <v>0</v>
      </c>
      <c r="FH374" s="3">
        <f t="shared" si="248"/>
        <v>0</v>
      </c>
      <c r="FI374" s="3">
        <f t="shared" si="271"/>
        <v>0</v>
      </c>
      <c r="FJ374" s="3">
        <f t="shared" si="271"/>
        <v>0</v>
      </c>
      <c r="FK374" s="3">
        <f t="shared" ref="FK374:FQ437" si="288">1000*(CK374*$CG374+DG374*$DC374)/100</f>
        <v>0</v>
      </c>
      <c r="FL374" s="3">
        <f t="shared" si="288"/>
        <v>0</v>
      </c>
      <c r="FM374" s="3">
        <f t="shared" si="288"/>
        <v>0</v>
      </c>
      <c r="FN374" s="3">
        <f t="shared" si="287"/>
        <v>0</v>
      </c>
      <c r="FO374" s="3">
        <f t="shared" si="287"/>
        <v>0</v>
      </c>
      <c r="FP374" s="3">
        <f t="shared" si="287"/>
        <v>0</v>
      </c>
      <c r="FQ374" s="3">
        <f t="shared" si="278"/>
        <v>0</v>
      </c>
      <c r="FR374" s="3">
        <f t="shared" si="272"/>
        <v>0</v>
      </c>
      <c r="FS374" s="3">
        <f t="shared" si="272"/>
        <v>0</v>
      </c>
      <c r="FT374" s="3">
        <f t="shared" si="272"/>
        <v>0</v>
      </c>
      <c r="FU374" s="3">
        <f t="shared" si="273"/>
        <v>0</v>
      </c>
      <c r="FV374" s="3">
        <f t="shared" si="273"/>
        <v>0</v>
      </c>
      <c r="FW374" s="3">
        <f t="shared" si="273"/>
        <v>0</v>
      </c>
      <c r="FX374" s="3">
        <f t="shared" si="274"/>
        <v>0</v>
      </c>
      <c r="FY374" s="3">
        <f t="shared" si="275"/>
        <v>0</v>
      </c>
      <c r="FZ374" s="3">
        <f t="shared" si="276"/>
        <v>0</v>
      </c>
      <c r="GA374" s="3">
        <f t="shared" si="277"/>
        <v>0</v>
      </c>
      <c r="GB374" s="41" t="s">
        <v>0</v>
      </c>
      <c r="GC374" s="41">
        <f t="shared" si="249"/>
        <v>9.61632</v>
      </c>
      <c r="GD374" s="41">
        <f t="shared" si="250"/>
        <v>1.0328301886792453</v>
      </c>
      <c r="GE374" s="41">
        <f t="shared" si="286"/>
        <v>9.9320255999999993</v>
      </c>
      <c r="GI374" s="41" t="s">
        <v>0</v>
      </c>
    </row>
    <row r="375" spans="1:191" x14ac:dyDescent="0.55000000000000004">
      <c r="A375" s="41" t="s">
        <v>1476</v>
      </c>
      <c r="B375" s="41" t="s">
        <v>714</v>
      </c>
      <c r="C375" s="41" t="s">
        <v>69</v>
      </c>
      <c r="D375" s="25" t="s">
        <v>66</v>
      </c>
      <c r="E375" s="41" t="s">
        <v>1791</v>
      </c>
      <c r="F375" s="41">
        <v>0</v>
      </c>
      <c r="G375" s="41" t="s">
        <v>73</v>
      </c>
      <c r="H375" s="41">
        <v>0</v>
      </c>
      <c r="I375" s="41">
        <v>0</v>
      </c>
      <c r="J375" s="41">
        <v>0.37515999999999999</v>
      </c>
      <c r="K375" s="41">
        <v>0</v>
      </c>
      <c r="L375" s="41">
        <v>0</v>
      </c>
      <c r="M375" s="41" t="s">
        <v>715</v>
      </c>
      <c r="N375" s="41" t="s">
        <v>79</v>
      </c>
      <c r="O375" s="41" t="s">
        <v>1791</v>
      </c>
      <c r="P375" s="41" t="s">
        <v>1902</v>
      </c>
      <c r="Q375" s="41" t="s">
        <v>1902</v>
      </c>
      <c r="S375" s="41">
        <v>0</v>
      </c>
      <c r="AO375" s="7">
        <v>0</v>
      </c>
      <c r="AP375" s="7"/>
      <c r="AQ375" s="7"/>
      <c r="AR375" s="7"/>
      <c r="AS375" s="7"/>
      <c r="AT375" s="7"/>
      <c r="AU375" s="7"/>
      <c r="AV375" s="7"/>
      <c r="AW375" s="7"/>
      <c r="AX375" s="7"/>
      <c r="AY375" s="7"/>
      <c r="AZ375" s="7"/>
      <c r="BA375" s="7"/>
      <c r="BB375" s="7"/>
      <c r="BC375" s="7"/>
      <c r="BD375" s="7"/>
      <c r="BE375" s="7"/>
      <c r="BF375" s="7"/>
      <c r="BG375" s="7"/>
      <c r="BK375" s="41">
        <v>33.200000000000003</v>
      </c>
      <c r="BL375" s="7"/>
      <c r="BM375" s="7"/>
      <c r="BN375" s="7"/>
      <c r="BO375" s="7"/>
      <c r="BP375" s="7"/>
      <c r="BQ375" s="7"/>
      <c r="BR375" s="7"/>
      <c r="BS375" s="7"/>
      <c r="BT375" s="7">
        <v>1.1299999999999999</v>
      </c>
      <c r="BU375" s="7"/>
      <c r="BV375" s="7"/>
      <c r="BW375" s="7"/>
      <c r="BX375" s="7"/>
      <c r="BY375" s="7"/>
      <c r="BZ375" s="7"/>
      <c r="CA375" s="7"/>
      <c r="CB375" s="7"/>
      <c r="CC375" s="7"/>
      <c r="CD375" s="7"/>
      <c r="CG375" s="41">
        <v>0</v>
      </c>
      <c r="DC375" s="41">
        <v>0</v>
      </c>
      <c r="DY375" s="7" t="s">
        <v>1891</v>
      </c>
      <c r="DZ375" s="7">
        <f t="shared" si="244"/>
        <v>1.1299999999999999</v>
      </c>
      <c r="EA375" s="41" t="s">
        <v>90</v>
      </c>
      <c r="EB375" s="41" t="s">
        <v>0</v>
      </c>
      <c r="EC375" s="41">
        <f t="shared" si="281"/>
        <v>0</v>
      </c>
      <c r="ED375" s="41">
        <f t="shared" si="282"/>
        <v>0</v>
      </c>
      <c r="EE375" s="41">
        <f t="shared" si="283"/>
        <v>0.37515999999999999</v>
      </c>
      <c r="EF375" s="41">
        <f t="shared" si="284"/>
        <v>0</v>
      </c>
      <c r="EG375" s="41">
        <f t="shared" si="285"/>
        <v>0</v>
      </c>
      <c r="EI375" s="5">
        <f t="shared" si="251"/>
        <v>148.18819999999999</v>
      </c>
      <c r="EJ375" s="3">
        <f t="shared" si="245"/>
        <v>4919.8482400000003</v>
      </c>
      <c r="EK375" s="3">
        <f t="shared" si="252"/>
        <v>0</v>
      </c>
      <c r="EL375" s="3">
        <f t="shared" si="253"/>
        <v>0</v>
      </c>
      <c r="EM375" s="3">
        <f t="shared" si="254"/>
        <v>0</v>
      </c>
      <c r="EN375" s="3">
        <f t="shared" si="255"/>
        <v>0</v>
      </c>
      <c r="EO375" s="3">
        <f t="shared" si="256"/>
        <v>0</v>
      </c>
      <c r="EP375" s="3">
        <f t="shared" si="257"/>
        <v>0</v>
      </c>
      <c r="EQ375" s="3">
        <f t="shared" si="258"/>
        <v>0</v>
      </c>
      <c r="ER375" s="3">
        <f t="shared" si="259"/>
        <v>0</v>
      </c>
      <c r="ES375" s="3">
        <f t="shared" si="260"/>
        <v>375.16</v>
      </c>
      <c r="ET375" s="3">
        <f t="shared" si="261"/>
        <v>0</v>
      </c>
      <c r="EU375" s="3">
        <f t="shared" si="262"/>
        <v>0</v>
      </c>
      <c r="EV375" s="3">
        <f t="shared" si="263"/>
        <v>0</v>
      </c>
      <c r="EW375" s="3">
        <f t="shared" si="264"/>
        <v>0</v>
      </c>
      <c r="EX375" s="3">
        <f t="shared" si="265"/>
        <v>0</v>
      </c>
      <c r="EY375" s="3">
        <f t="shared" si="266"/>
        <v>0</v>
      </c>
      <c r="EZ375" s="3">
        <f t="shared" si="267"/>
        <v>0</v>
      </c>
      <c r="FA375" s="3">
        <f t="shared" si="268"/>
        <v>0</v>
      </c>
      <c r="FB375" s="3">
        <f t="shared" si="269"/>
        <v>0</v>
      </c>
      <c r="FC375" s="3">
        <f t="shared" si="246"/>
        <v>0</v>
      </c>
      <c r="FD375" s="41">
        <f t="shared" si="270"/>
        <v>0</v>
      </c>
      <c r="FG375" s="3">
        <f t="shared" si="247"/>
        <v>0</v>
      </c>
      <c r="FH375" s="3">
        <f t="shared" si="248"/>
        <v>0</v>
      </c>
      <c r="FI375" s="3">
        <f t="shared" si="271"/>
        <v>0</v>
      </c>
      <c r="FJ375" s="3">
        <f t="shared" si="271"/>
        <v>0</v>
      </c>
      <c r="FK375" s="3">
        <f t="shared" si="288"/>
        <v>0</v>
      </c>
      <c r="FL375" s="3">
        <f t="shared" si="288"/>
        <v>0</v>
      </c>
      <c r="FM375" s="3">
        <f t="shared" si="288"/>
        <v>0</v>
      </c>
      <c r="FN375" s="3">
        <f t="shared" si="287"/>
        <v>0</v>
      </c>
      <c r="FO375" s="3">
        <f t="shared" si="287"/>
        <v>0</v>
      </c>
      <c r="FP375" s="3">
        <f t="shared" si="287"/>
        <v>0</v>
      </c>
      <c r="FQ375" s="3">
        <f t="shared" si="278"/>
        <v>0</v>
      </c>
      <c r="FR375" s="3">
        <f t="shared" si="272"/>
        <v>0</v>
      </c>
      <c r="FS375" s="3">
        <f t="shared" si="272"/>
        <v>0</v>
      </c>
      <c r="FT375" s="3">
        <f t="shared" si="272"/>
        <v>0</v>
      </c>
      <c r="FU375" s="3">
        <f t="shared" si="273"/>
        <v>0</v>
      </c>
      <c r="FV375" s="3">
        <f t="shared" si="273"/>
        <v>0</v>
      </c>
      <c r="FW375" s="3">
        <f t="shared" si="273"/>
        <v>0</v>
      </c>
      <c r="FX375" s="3">
        <f t="shared" si="274"/>
        <v>0</v>
      </c>
      <c r="FY375" s="3">
        <f t="shared" si="275"/>
        <v>0</v>
      </c>
      <c r="FZ375" s="3">
        <f t="shared" si="276"/>
        <v>0</v>
      </c>
      <c r="GA375" s="3">
        <f t="shared" si="277"/>
        <v>0</v>
      </c>
      <c r="GB375" s="41" t="s">
        <v>0</v>
      </c>
      <c r="GC375" s="41">
        <f t="shared" si="249"/>
        <v>33.200000000000003</v>
      </c>
      <c r="GD375" s="41">
        <f t="shared" si="250"/>
        <v>1.1299999999999999</v>
      </c>
      <c r="GE375" s="41">
        <f t="shared" si="286"/>
        <v>37.515999999999998</v>
      </c>
      <c r="GI375" s="41" t="s">
        <v>0</v>
      </c>
    </row>
    <row r="376" spans="1:191" x14ac:dyDescent="0.55000000000000004">
      <c r="A376" s="41" t="s">
        <v>1477</v>
      </c>
      <c r="B376" s="41" t="s">
        <v>714</v>
      </c>
      <c r="C376" s="41" t="s">
        <v>61</v>
      </c>
      <c r="D376" s="25" t="s">
        <v>66</v>
      </c>
      <c r="E376" s="41" t="s">
        <v>1791</v>
      </c>
      <c r="F376" s="41">
        <v>0</v>
      </c>
      <c r="G376" s="41" t="s">
        <v>113</v>
      </c>
      <c r="H376" s="41">
        <v>0</v>
      </c>
      <c r="I376" s="41">
        <v>0</v>
      </c>
      <c r="J376" s="41">
        <v>0.7</v>
      </c>
      <c r="K376" s="41">
        <v>0</v>
      </c>
      <c r="L376" s="41">
        <v>0</v>
      </c>
      <c r="M376" s="41" t="s">
        <v>716</v>
      </c>
      <c r="N376" s="41" t="s">
        <v>717</v>
      </c>
      <c r="O376" s="41" t="s">
        <v>1791</v>
      </c>
      <c r="P376" s="41" t="s">
        <v>1902</v>
      </c>
      <c r="Q376" s="41" t="s">
        <v>1902</v>
      </c>
      <c r="S376" s="41">
        <v>0</v>
      </c>
      <c r="AO376" s="7">
        <v>0</v>
      </c>
      <c r="AP376" s="7"/>
      <c r="AQ376" s="7"/>
      <c r="AR376" s="7"/>
      <c r="AS376" s="7"/>
      <c r="AT376" s="7"/>
      <c r="AU376" s="7"/>
      <c r="AV376" s="7"/>
      <c r="AW376" s="7"/>
      <c r="AX376" s="7"/>
      <c r="AY376" s="7"/>
      <c r="AZ376" s="7"/>
      <c r="BA376" s="7"/>
      <c r="BB376" s="7"/>
      <c r="BC376" s="7"/>
      <c r="BD376" s="7"/>
      <c r="BE376" s="7"/>
      <c r="BF376" s="7"/>
      <c r="BG376" s="7"/>
      <c r="BK376" s="41">
        <v>70</v>
      </c>
      <c r="BL376" s="7"/>
      <c r="BM376" s="7"/>
      <c r="BN376" s="7"/>
      <c r="BO376" s="7"/>
      <c r="BP376" s="7"/>
      <c r="BQ376" s="7"/>
      <c r="BR376" s="7"/>
      <c r="BS376" s="7"/>
      <c r="BT376" s="7">
        <v>1</v>
      </c>
      <c r="BU376" s="7"/>
      <c r="BV376" s="7"/>
      <c r="BW376" s="7"/>
      <c r="BX376" s="7"/>
      <c r="BY376" s="7"/>
      <c r="BZ376" s="7"/>
      <c r="CA376" s="7"/>
      <c r="CB376" s="7"/>
      <c r="CC376" s="7"/>
      <c r="CD376" s="7"/>
      <c r="CG376" s="41">
        <v>0</v>
      </c>
      <c r="DC376" s="41">
        <v>0</v>
      </c>
      <c r="DY376" s="7" t="s">
        <v>1891</v>
      </c>
      <c r="DZ376" s="7">
        <f t="shared" si="244"/>
        <v>1</v>
      </c>
      <c r="EA376" s="41" t="s">
        <v>718</v>
      </c>
      <c r="EB376" s="41" t="s">
        <v>0</v>
      </c>
      <c r="EC376" s="41">
        <f t="shared" si="281"/>
        <v>0</v>
      </c>
      <c r="ED376" s="41">
        <f t="shared" si="282"/>
        <v>0</v>
      </c>
      <c r="EE376" s="41">
        <f t="shared" si="283"/>
        <v>0.7</v>
      </c>
      <c r="EF376" s="41">
        <f t="shared" si="284"/>
        <v>0</v>
      </c>
      <c r="EG376" s="41">
        <f t="shared" si="285"/>
        <v>0</v>
      </c>
      <c r="EI376" s="5">
        <f t="shared" si="251"/>
        <v>131.13999999999999</v>
      </c>
      <c r="EJ376" s="3">
        <f t="shared" si="245"/>
        <v>9179.7999999999993</v>
      </c>
      <c r="EK376" s="3">
        <f t="shared" si="252"/>
        <v>0</v>
      </c>
      <c r="EL376" s="3">
        <f t="shared" si="253"/>
        <v>0</v>
      </c>
      <c r="EM376" s="3">
        <f t="shared" si="254"/>
        <v>0</v>
      </c>
      <c r="EN376" s="3">
        <f t="shared" si="255"/>
        <v>0</v>
      </c>
      <c r="EO376" s="3">
        <f t="shared" si="256"/>
        <v>0</v>
      </c>
      <c r="EP376" s="3">
        <f t="shared" si="257"/>
        <v>0</v>
      </c>
      <c r="EQ376" s="3">
        <f t="shared" si="258"/>
        <v>0</v>
      </c>
      <c r="ER376" s="3">
        <f t="shared" si="259"/>
        <v>0</v>
      </c>
      <c r="ES376" s="3">
        <f t="shared" si="260"/>
        <v>700</v>
      </c>
      <c r="ET376" s="3">
        <f t="shared" si="261"/>
        <v>0</v>
      </c>
      <c r="EU376" s="3">
        <f t="shared" si="262"/>
        <v>0</v>
      </c>
      <c r="EV376" s="3">
        <f t="shared" si="263"/>
        <v>0</v>
      </c>
      <c r="EW376" s="3">
        <f t="shared" si="264"/>
        <v>0</v>
      </c>
      <c r="EX376" s="3">
        <f t="shared" si="265"/>
        <v>0</v>
      </c>
      <c r="EY376" s="3">
        <f t="shared" si="266"/>
        <v>0</v>
      </c>
      <c r="EZ376" s="3">
        <f t="shared" si="267"/>
        <v>0</v>
      </c>
      <c r="FA376" s="3">
        <f t="shared" si="268"/>
        <v>0</v>
      </c>
      <c r="FB376" s="3">
        <f t="shared" si="269"/>
        <v>0</v>
      </c>
      <c r="FC376" s="3">
        <f t="shared" si="246"/>
        <v>0</v>
      </c>
      <c r="FD376" s="41">
        <f t="shared" si="270"/>
        <v>0</v>
      </c>
      <c r="FG376" s="3">
        <f t="shared" si="247"/>
        <v>0</v>
      </c>
      <c r="FH376" s="3">
        <f t="shared" si="248"/>
        <v>0</v>
      </c>
      <c r="FI376" s="3">
        <f t="shared" si="271"/>
        <v>0</v>
      </c>
      <c r="FJ376" s="3">
        <f t="shared" si="271"/>
        <v>0</v>
      </c>
      <c r="FK376" s="3">
        <f t="shared" si="288"/>
        <v>0</v>
      </c>
      <c r="FL376" s="3">
        <f t="shared" si="288"/>
        <v>0</v>
      </c>
      <c r="FM376" s="3">
        <f t="shared" si="288"/>
        <v>0</v>
      </c>
      <c r="FN376" s="3">
        <f t="shared" si="287"/>
        <v>0</v>
      </c>
      <c r="FO376" s="3">
        <f t="shared" si="287"/>
        <v>0</v>
      </c>
      <c r="FP376" s="3">
        <f t="shared" si="287"/>
        <v>0</v>
      </c>
      <c r="FQ376" s="3">
        <f t="shared" si="278"/>
        <v>0</v>
      </c>
      <c r="FR376" s="3">
        <f t="shared" si="272"/>
        <v>0</v>
      </c>
      <c r="FS376" s="3">
        <f t="shared" si="272"/>
        <v>0</v>
      </c>
      <c r="FT376" s="3">
        <f t="shared" si="272"/>
        <v>0</v>
      </c>
      <c r="FU376" s="3">
        <f t="shared" si="273"/>
        <v>0</v>
      </c>
      <c r="FV376" s="3">
        <f t="shared" si="273"/>
        <v>0</v>
      </c>
      <c r="FW376" s="3">
        <f t="shared" si="273"/>
        <v>0</v>
      </c>
      <c r="FX376" s="3">
        <f t="shared" si="274"/>
        <v>0</v>
      </c>
      <c r="FY376" s="3">
        <f t="shared" si="275"/>
        <v>0</v>
      </c>
      <c r="FZ376" s="3">
        <f t="shared" si="276"/>
        <v>0</v>
      </c>
      <c r="GA376" s="3">
        <f t="shared" si="277"/>
        <v>0</v>
      </c>
      <c r="GB376" s="41" t="s">
        <v>0</v>
      </c>
      <c r="GC376" s="41">
        <f t="shared" si="249"/>
        <v>70</v>
      </c>
      <c r="GD376" s="41">
        <f t="shared" si="250"/>
        <v>1</v>
      </c>
      <c r="GE376" s="41">
        <f t="shared" si="286"/>
        <v>70</v>
      </c>
      <c r="GI376" s="41" t="s">
        <v>0</v>
      </c>
    </row>
    <row r="377" spans="1:191" x14ac:dyDescent="0.55000000000000004">
      <c r="A377" s="41" t="s">
        <v>1478</v>
      </c>
      <c r="B377" s="41" t="s">
        <v>719</v>
      </c>
      <c r="C377" s="41" t="s">
        <v>69</v>
      </c>
      <c r="D377" s="25" t="s">
        <v>66</v>
      </c>
      <c r="E377" s="41" t="s">
        <v>1791</v>
      </c>
      <c r="F377" s="41">
        <v>0</v>
      </c>
      <c r="G377" s="25" t="s">
        <v>1749</v>
      </c>
      <c r="H377" s="41">
        <v>0</v>
      </c>
      <c r="I377" s="41">
        <v>0</v>
      </c>
      <c r="J377" s="41">
        <v>0.82104559999999982</v>
      </c>
      <c r="K377" s="41">
        <v>0</v>
      </c>
      <c r="L377" s="41">
        <v>0</v>
      </c>
      <c r="M377" s="41" t="s">
        <v>720</v>
      </c>
      <c r="N377" s="41" t="s">
        <v>79</v>
      </c>
      <c r="O377" s="41" t="s">
        <v>1791</v>
      </c>
      <c r="P377" s="41" t="s">
        <v>2010</v>
      </c>
      <c r="Q377" s="41" t="s">
        <v>2010</v>
      </c>
      <c r="S377" s="41">
        <v>0</v>
      </c>
      <c r="AO377" s="7">
        <v>0</v>
      </c>
      <c r="AP377" s="7"/>
      <c r="AQ377" s="7"/>
      <c r="AR377" s="7"/>
      <c r="AS377" s="7"/>
      <c r="AT377" s="7"/>
      <c r="AU377" s="7"/>
      <c r="AV377" s="7"/>
      <c r="AW377" s="7"/>
      <c r="AX377" s="7"/>
      <c r="AY377" s="7"/>
      <c r="AZ377" s="7"/>
      <c r="BA377" s="7"/>
      <c r="BB377" s="7"/>
      <c r="BC377" s="7"/>
      <c r="BD377" s="7"/>
      <c r="BE377" s="7"/>
      <c r="BF377" s="7"/>
      <c r="BG377" s="7"/>
      <c r="BK377" s="5">
        <v>81.056000000000012</v>
      </c>
      <c r="BL377" s="7"/>
      <c r="BM377" s="7"/>
      <c r="BN377" s="7"/>
      <c r="BO377" s="7"/>
      <c r="BP377" s="7"/>
      <c r="BQ377" s="7"/>
      <c r="BR377" s="7"/>
      <c r="BS377" s="7"/>
      <c r="BT377" s="82">
        <v>1.0129362416107379</v>
      </c>
      <c r="BU377" s="82">
        <v>5.0084386103434651E-2</v>
      </c>
      <c r="BV377" s="7"/>
      <c r="BW377" s="7"/>
      <c r="BX377" s="7"/>
      <c r="BY377" s="81">
        <v>25.75900241808132</v>
      </c>
      <c r="BZ377" s="81">
        <v>35.027782027240427</v>
      </c>
      <c r="CA377" s="7"/>
      <c r="CB377" s="7"/>
      <c r="CC377" s="7"/>
      <c r="CD377" s="7"/>
      <c r="CG377" s="41">
        <v>0</v>
      </c>
      <c r="DC377" s="41">
        <v>0</v>
      </c>
      <c r="DY377" s="7" t="s">
        <v>1891</v>
      </c>
      <c r="DZ377" s="7">
        <f t="shared" si="244"/>
        <v>1.0129362416107379</v>
      </c>
      <c r="EA377" s="41" t="s">
        <v>721</v>
      </c>
      <c r="EB377" s="41" t="s">
        <v>0</v>
      </c>
      <c r="EC377" s="41">
        <f t="shared" si="281"/>
        <v>0</v>
      </c>
      <c r="ED377" s="41">
        <f t="shared" si="282"/>
        <v>0</v>
      </c>
      <c r="EE377" s="41">
        <f t="shared" si="283"/>
        <v>0.82104559999999982</v>
      </c>
      <c r="EF377" s="41">
        <f t="shared" si="284"/>
        <v>0</v>
      </c>
      <c r="EG377" s="41">
        <f t="shared" si="285"/>
        <v>0</v>
      </c>
      <c r="EI377" s="5">
        <f t="shared" si="251"/>
        <v>273.65095554324904</v>
      </c>
      <c r="EJ377" s="3">
        <f t="shared" si="245"/>
        <v>22181.051852513599</v>
      </c>
      <c r="EK377" s="3">
        <f t="shared" si="252"/>
        <v>0</v>
      </c>
      <c r="EL377" s="3">
        <f t="shared" si="253"/>
        <v>0</v>
      </c>
      <c r="EM377" s="3">
        <f t="shared" si="254"/>
        <v>0</v>
      </c>
      <c r="EN377" s="3">
        <f t="shared" si="255"/>
        <v>0</v>
      </c>
      <c r="EO377" s="3">
        <f t="shared" si="256"/>
        <v>0</v>
      </c>
      <c r="EP377" s="3">
        <f t="shared" si="257"/>
        <v>0</v>
      </c>
      <c r="EQ377" s="3">
        <f t="shared" si="258"/>
        <v>0</v>
      </c>
      <c r="ER377" s="3">
        <f t="shared" si="259"/>
        <v>0</v>
      </c>
      <c r="ES377" s="3">
        <f t="shared" si="260"/>
        <v>821.04559999999981</v>
      </c>
      <c r="ET377" s="3">
        <f t="shared" si="261"/>
        <v>40.596399999999996</v>
      </c>
      <c r="EU377" s="3">
        <f t="shared" si="262"/>
        <v>0</v>
      </c>
      <c r="EV377" s="3">
        <f t="shared" si="263"/>
        <v>0</v>
      </c>
      <c r="EW377" s="3">
        <f t="shared" si="264"/>
        <v>0</v>
      </c>
      <c r="EX377" s="3">
        <f t="shared" si="265"/>
        <v>20879.217000000001</v>
      </c>
      <c r="EY377" s="3">
        <f t="shared" si="266"/>
        <v>28392.119000000002</v>
      </c>
      <c r="EZ377" s="3">
        <f t="shared" si="267"/>
        <v>0</v>
      </c>
      <c r="FA377" s="3">
        <f t="shared" si="268"/>
        <v>0</v>
      </c>
      <c r="FB377" s="3">
        <f t="shared" si="269"/>
        <v>0</v>
      </c>
      <c r="FC377" s="3">
        <f t="shared" si="246"/>
        <v>0</v>
      </c>
      <c r="FD377" s="41">
        <f t="shared" si="270"/>
        <v>0</v>
      </c>
      <c r="FG377" s="3">
        <f t="shared" si="247"/>
        <v>0</v>
      </c>
      <c r="FH377" s="3">
        <f t="shared" si="248"/>
        <v>0</v>
      </c>
      <c r="FI377" s="3">
        <f t="shared" si="271"/>
        <v>0</v>
      </c>
      <c r="FJ377" s="3">
        <f t="shared" si="271"/>
        <v>0</v>
      </c>
      <c r="FK377" s="3">
        <f t="shared" si="288"/>
        <v>0</v>
      </c>
      <c r="FL377" s="3">
        <f t="shared" si="288"/>
        <v>0</v>
      </c>
      <c r="FM377" s="3">
        <f t="shared" si="288"/>
        <v>0</v>
      </c>
      <c r="FN377" s="3">
        <f t="shared" si="287"/>
        <v>0</v>
      </c>
      <c r="FO377" s="3">
        <f t="shared" si="287"/>
        <v>0</v>
      </c>
      <c r="FP377" s="3">
        <f t="shared" si="287"/>
        <v>0</v>
      </c>
      <c r="FQ377" s="3">
        <f t="shared" si="278"/>
        <v>0</v>
      </c>
      <c r="FR377" s="3">
        <f t="shared" si="272"/>
        <v>0</v>
      </c>
      <c r="FS377" s="3">
        <f t="shared" si="272"/>
        <v>0</v>
      </c>
      <c r="FT377" s="3">
        <f t="shared" si="272"/>
        <v>0</v>
      </c>
      <c r="FU377" s="3">
        <f t="shared" si="273"/>
        <v>0</v>
      </c>
      <c r="FV377" s="3">
        <f t="shared" si="273"/>
        <v>0</v>
      </c>
      <c r="FW377" s="3">
        <f t="shared" si="273"/>
        <v>0</v>
      </c>
      <c r="FX377" s="3">
        <f t="shared" si="274"/>
        <v>0</v>
      </c>
      <c r="FY377" s="3">
        <f t="shared" si="275"/>
        <v>0</v>
      </c>
      <c r="FZ377" s="3">
        <f t="shared" si="276"/>
        <v>0</v>
      </c>
      <c r="GA377" s="3">
        <f t="shared" si="277"/>
        <v>0</v>
      </c>
      <c r="GB377" s="41" t="s">
        <v>0</v>
      </c>
      <c r="GC377" s="41">
        <f t="shared" si="249"/>
        <v>81.056000000000012</v>
      </c>
      <c r="GD377" s="41">
        <f t="shared" si="250"/>
        <v>1.0129362416107379</v>
      </c>
      <c r="GE377" s="41">
        <f t="shared" si="286"/>
        <v>82.104559999999978</v>
      </c>
      <c r="GI377" s="41" t="s">
        <v>0</v>
      </c>
    </row>
    <row r="378" spans="1:191" x14ac:dyDescent="0.55000000000000004">
      <c r="A378" s="41" t="s">
        <v>1479</v>
      </c>
      <c r="B378" s="41" t="s">
        <v>719</v>
      </c>
      <c r="C378" s="41" t="s">
        <v>61</v>
      </c>
      <c r="D378" s="25" t="s">
        <v>66</v>
      </c>
      <c r="E378" s="41" t="s">
        <v>1791</v>
      </c>
      <c r="F378" s="41">
        <v>0</v>
      </c>
      <c r="G378" s="25" t="s">
        <v>1749</v>
      </c>
      <c r="H378" s="41">
        <v>0</v>
      </c>
      <c r="I378" s="41">
        <v>0</v>
      </c>
      <c r="J378" s="41">
        <v>1.1237148000000001</v>
      </c>
      <c r="K378" s="41">
        <v>0</v>
      </c>
      <c r="L378" s="41">
        <v>0</v>
      </c>
      <c r="M378" s="41" t="s">
        <v>722</v>
      </c>
      <c r="N378" s="41" t="s">
        <v>79</v>
      </c>
      <c r="O378" s="41" t="s">
        <v>1791</v>
      </c>
      <c r="P378" s="41" t="s">
        <v>2010</v>
      </c>
      <c r="Q378" s="41" t="s">
        <v>2010</v>
      </c>
      <c r="S378" s="41">
        <v>0</v>
      </c>
      <c r="AO378" s="7">
        <v>0</v>
      </c>
      <c r="AP378" s="7"/>
      <c r="AQ378" s="7"/>
      <c r="AR378" s="7"/>
      <c r="AS378" s="7"/>
      <c r="AT378" s="7"/>
      <c r="AU378" s="7"/>
      <c r="AV378" s="7"/>
      <c r="AW378" s="7"/>
      <c r="AX378" s="7"/>
      <c r="AY378" s="7"/>
      <c r="AZ378" s="7"/>
      <c r="BA378" s="7"/>
      <c r="BB378" s="7"/>
      <c r="BC378" s="7"/>
      <c r="BD378" s="7"/>
      <c r="BE378" s="7"/>
      <c r="BF378" s="7"/>
      <c r="BG378" s="7"/>
      <c r="BK378" s="5">
        <v>129.99799999999999</v>
      </c>
      <c r="BL378" s="7"/>
      <c r="BM378" s="7"/>
      <c r="BN378" s="7"/>
      <c r="BO378" s="7"/>
      <c r="BP378" s="7"/>
      <c r="BQ378" s="7"/>
      <c r="BR378" s="7"/>
      <c r="BS378" s="7"/>
      <c r="BT378" s="82">
        <v>0.86440929860459403</v>
      </c>
      <c r="BU378" s="82">
        <v>6.6948799212295573E-2</v>
      </c>
      <c r="BV378" s="7"/>
      <c r="BW378" s="7"/>
      <c r="BX378" s="7"/>
      <c r="BY378" s="81">
        <v>40.305776242711431</v>
      </c>
      <c r="BZ378" s="81">
        <v>15.339164448683825</v>
      </c>
      <c r="CA378" s="7"/>
      <c r="CB378" s="7"/>
      <c r="CC378" s="7"/>
      <c r="CD378" s="7"/>
      <c r="CG378" s="41">
        <v>0</v>
      </c>
      <c r="DC378" s="41">
        <v>0</v>
      </c>
      <c r="DY378" s="7" t="s">
        <v>1891</v>
      </c>
      <c r="DZ378" s="7">
        <f t="shared" si="244"/>
        <v>0.86440929860459403</v>
      </c>
      <c r="EA378" s="41" t="s">
        <v>721</v>
      </c>
      <c r="EB378" s="41" t="s">
        <v>0</v>
      </c>
      <c r="EC378" s="41">
        <f t="shared" si="281"/>
        <v>0</v>
      </c>
      <c r="ED378" s="41">
        <f t="shared" si="282"/>
        <v>0</v>
      </c>
      <c r="EE378" s="41">
        <f t="shared" si="283"/>
        <v>1.1237148000000001</v>
      </c>
      <c r="EF378" s="41">
        <f t="shared" si="284"/>
        <v>0</v>
      </c>
      <c r="EG378" s="41">
        <f t="shared" si="285"/>
        <v>0</v>
      </c>
      <c r="EI378" s="5">
        <f t="shared" si="251"/>
        <v>288.6950733851321</v>
      </c>
      <c r="EJ378" s="3">
        <f t="shared" si="245"/>
        <v>37529.7821499204</v>
      </c>
      <c r="EK378" s="3">
        <f t="shared" si="252"/>
        <v>0</v>
      </c>
      <c r="EL378" s="3">
        <f t="shared" si="253"/>
        <v>0</v>
      </c>
      <c r="EM378" s="3">
        <f t="shared" si="254"/>
        <v>0</v>
      </c>
      <c r="EN378" s="3">
        <f t="shared" si="255"/>
        <v>0</v>
      </c>
      <c r="EO378" s="3">
        <f t="shared" si="256"/>
        <v>0</v>
      </c>
      <c r="EP378" s="3">
        <f t="shared" si="257"/>
        <v>0</v>
      </c>
      <c r="EQ378" s="3">
        <f t="shared" si="258"/>
        <v>0</v>
      </c>
      <c r="ER378" s="3">
        <f t="shared" si="259"/>
        <v>0</v>
      </c>
      <c r="ES378" s="3">
        <f t="shared" si="260"/>
        <v>1123.7148000000002</v>
      </c>
      <c r="ET378" s="3">
        <f t="shared" si="261"/>
        <v>87.032099999999986</v>
      </c>
      <c r="EU378" s="3">
        <f t="shared" si="262"/>
        <v>0</v>
      </c>
      <c r="EV378" s="3">
        <f t="shared" si="263"/>
        <v>0</v>
      </c>
      <c r="EW378" s="3">
        <f t="shared" si="264"/>
        <v>0</v>
      </c>
      <c r="EX378" s="3">
        <f t="shared" si="265"/>
        <v>52396.703000000009</v>
      </c>
      <c r="EY378" s="3">
        <f t="shared" si="266"/>
        <v>19940.606999999996</v>
      </c>
      <c r="EZ378" s="3">
        <f t="shared" si="267"/>
        <v>0</v>
      </c>
      <c r="FA378" s="3">
        <f t="shared" si="268"/>
        <v>0</v>
      </c>
      <c r="FB378" s="3">
        <f t="shared" si="269"/>
        <v>0</v>
      </c>
      <c r="FC378" s="3">
        <f t="shared" si="246"/>
        <v>0</v>
      </c>
      <c r="FD378" s="41">
        <f t="shared" si="270"/>
        <v>0</v>
      </c>
      <c r="FG378" s="3">
        <f t="shared" si="247"/>
        <v>0</v>
      </c>
      <c r="FH378" s="3">
        <f t="shared" si="248"/>
        <v>0</v>
      </c>
      <c r="FI378" s="3">
        <f t="shared" si="271"/>
        <v>0</v>
      </c>
      <c r="FJ378" s="3">
        <f t="shared" si="271"/>
        <v>0</v>
      </c>
      <c r="FK378" s="3">
        <f t="shared" si="288"/>
        <v>0</v>
      </c>
      <c r="FL378" s="3">
        <f t="shared" si="288"/>
        <v>0</v>
      </c>
      <c r="FM378" s="3">
        <f t="shared" si="288"/>
        <v>0</v>
      </c>
      <c r="FN378" s="3">
        <f t="shared" si="287"/>
        <v>0</v>
      </c>
      <c r="FO378" s="3">
        <f t="shared" si="287"/>
        <v>0</v>
      </c>
      <c r="FP378" s="3">
        <f t="shared" si="287"/>
        <v>0</v>
      </c>
      <c r="FQ378" s="3">
        <f t="shared" si="278"/>
        <v>0</v>
      </c>
      <c r="FR378" s="3">
        <f t="shared" si="272"/>
        <v>0</v>
      </c>
      <c r="FS378" s="3">
        <f t="shared" si="272"/>
        <v>0</v>
      </c>
      <c r="FT378" s="3">
        <f t="shared" si="272"/>
        <v>0</v>
      </c>
      <c r="FU378" s="3">
        <f t="shared" si="273"/>
        <v>0</v>
      </c>
      <c r="FV378" s="3">
        <f t="shared" si="273"/>
        <v>0</v>
      </c>
      <c r="FW378" s="3">
        <f t="shared" si="273"/>
        <v>0</v>
      </c>
      <c r="FX378" s="3">
        <f t="shared" si="274"/>
        <v>0</v>
      </c>
      <c r="FY378" s="3">
        <f t="shared" si="275"/>
        <v>0</v>
      </c>
      <c r="FZ378" s="3">
        <f t="shared" si="276"/>
        <v>0</v>
      </c>
      <c r="GA378" s="3">
        <f t="shared" si="277"/>
        <v>0</v>
      </c>
      <c r="GB378" s="41" t="s">
        <v>0</v>
      </c>
      <c r="GC378" s="41">
        <f t="shared" si="249"/>
        <v>129.99799999999999</v>
      </c>
      <c r="GD378" s="41">
        <f t="shared" si="250"/>
        <v>0.86440929860459403</v>
      </c>
      <c r="GE378" s="41">
        <f t="shared" si="286"/>
        <v>112.37148000000001</v>
      </c>
      <c r="GI378" s="41" t="s">
        <v>0</v>
      </c>
    </row>
    <row r="379" spans="1:191" x14ac:dyDescent="0.55000000000000004">
      <c r="A379" s="41" t="s">
        <v>1480</v>
      </c>
      <c r="B379" s="41" t="s">
        <v>719</v>
      </c>
      <c r="C379" s="41" t="s">
        <v>69</v>
      </c>
      <c r="D379" s="25" t="s">
        <v>66</v>
      </c>
      <c r="E379" s="41" t="s">
        <v>1791</v>
      </c>
      <c r="F379" s="41">
        <v>0</v>
      </c>
      <c r="G379" s="25" t="s">
        <v>1749</v>
      </c>
      <c r="H379" s="41">
        <v>0</v>
      </c>
      <c r="I379" s="41">
        <v>0</v>
      </c>
      <c r="J379" s="41">
        <v>1.4052104000000003</v>
      </c>
      <c r="K379" s="41">
        <v>0</v>
      </c>
      <c r="L379" s="41">
        <v>0</v>
      </c>
      <c r="M379" s="41" t="s">
        <v>723</v>
      </c>
      <c r="N379" s="41" t="s">
        <v>79</v>
      </c>
      <c r="O379" s="41" t="s">
        <v>1791</v>
      </c>
      <c r="P379" s="41" t="s">
        <v>2010</v>
      </c>
      <c r="Q379" s="41" t="s">
        <v>2010</v>
      </c>
      <c r="S379" s="41">
        <v>0</v>
      </c>
      <c r="AO379" s="7">
        <v>0</v>
      </c>
      <c r="AP379" s="7"/>
      <c r="AQ379" s="7"/>
      <c r="AR379" s="7"/>
      <c r="AS379" s="7"/>
      <c r="AT379" s="7"/>
      <c r="AU379" s="7"/>
      <c r="AV379" s="7"/>
      <c r="AW379" s="7"/>
      <c r="AX379" s="7"/>
      <c r="AY379" s="7"/>
      <c r="AZ379" s="7"/>
      <c r="BA379" s="7"/>
      <c r="BB379" s="7"/>
      <c r="BC379" s="7"/>
      <c r="BD379" s="7"/>
      <c r="BE379" s="7"/>
      <c r="BF379" s="7"/>
      <c r="BG379" s="7"/>
      <c r="BK379" s="5">
        <v>166.31499999999997</v>
      </c>
      <c r="BL379" s="7"/>
      <c r="BM379" s="7"/>
      <c r="BN379" s="7"/>
      <c r="BO379" s="7"/>
      <c r="BP379" s="7"/>
      <c r="BQ379" s="7"/>
      <c r="BR379" s="7"/>
      <c r="BS379" s="7"/>
      <c r="BT379" s="82">
        <v>0.84490899798575025</v>
      </c>
      <c r="BU379" s="82">
        <v>5.7316598021826065E-2</v>
      </c>
      <c r="BV379" s="7"/>
      <c r="BW379" s="7"/>
      <c r="BX379" s="7"/>
      <c r="BY379" s="81">
        <v>42.397044163184326</v>
      </c>
      <c r="BZ379" s="81">
        <v>9.5176676788022743</v>
      </c>
      <c r="CA379" s="7"/>
      <c r="CB379" s="7"/>
      <c r="CC379" s="7"/>
      <c r="CD379" s="7"/>
      <c r="CG379" s="41">
        <v>0</v>
      </c>
      <c r="DC379" s="41">
        <v>0</v>
      </c>
      <c r="DY379" s="7" t="s">
        <v>1891</v>
      </c>
      <c r="DZ379" s="7">
        <f t="shared" si="244"/>
        <v>0.84490899798575025</v>
      </c>
      <c r="EA379" s="41" t="s">
        <v>721</v>
      </c>
      <c r="EB379" s="41" t="s">
        <v>0</v>
      </c>
      <c r="EC379" s="41">
        <f t="shared" si="281"/>
        <v>0</v>
      </c>
      <c r="ED379" s="41">
        <f t="shared" si="282"/>
        <v>0</v>
      </c>
      <c r="EE379" s="41">
        <f t="shared" si="283"/>
        <v>1.4052104000000003</v>
      </c>
      <c r="EF379" s="41">
        <f t="shared" si="284"/>
        <v>0</v>
      </c>
      <c r="EG379" s="41">
        <f t="shared" si="285"/>
        <v>0</v>
      </c>
      <c r="EI379" s="5">
        <f t="shared" si="251"/>
        <v>279.56359080886523</v>
      </c>
      <c r="EJ379" s="3">
        <f t="shared" si="245"/>
        <v>46495.61860537641</v>
      </c>
      <c r="EK379" s="3">
        <f t="shared" si="252"/>
        <v>0</v>
      </c>
      <c r="EL379" s="3">
        <f t="shared" si="253"/>
        <v>0</v>
      </c>
      <c r="EM379" s="3">
        <f t="shared" si="254"/>
        <v>0</v>
      </c>
      <c r="EN379" s="3">
        <f t="shared" si="255"/>
        <v>0</v>
      </c>
      <c r="EO379" s="3">
        <f t="shared" si="256"/>
        <v>0</v>
      </c>
      <c r="EP379" s="3">
        <f t="shared" si="257"/>
        <v>0</v>
      </c>
      <c r="EQ379" s="3">
        <f t="shared" si="258"/>
        <v>0</v>
      </c>
      <c r="ER379" s="3">
        <f t="shared" si="259"/>
        <v>0</v>
      </c>
      <c r="ES379" s="3">
        <f t="shared" si="260"/>
        <v>1405.2104000000004</v>
      </c>
      <c r="ET379" s="3">
        <f t="shared" si="261"/>
        <v>95.326100000000011</v>
      </c>
      <c r="EU379" s="3">
        <f t="shared" si="262"/>
        <v>0</v>
      </c>
      <c r="EV379" s="3">
        <f t="shared" si="263"/>
        <v>0</v>
      </c>
      <c r="EW379" s="3">
        <f t="shared" si="264"/>
        <v>0</v>
      </c>
      <c r="EX379" s="3">
        <f t="shared" si="265"/>
        <v>70512.644</v>
      </c>
      <c r="EY379" s="3">
        <f t="shared" si="266"/>
        <v>15829.309000000001</v>
      </c>
      <c r="EZ379" s="3">
        <f t="shared" si="267"/>
        <v>0</v>
      </c>
      <c r="FA379" s="3">
        <f t="shared" si="268"/>
        <v>0</v>
      </c>
      <c r="FB379" s="3">
        <f t="shared" si="269"/>
        <v>0</v>
      </c>
      <c r="FC379" s="3">
        <f t="shared" si="246"/>
        <v>0</v>
      </c>
      <c r="FD379" s="41">
        <f t="shared" si="270"/>
        <v>0</v>
      </c>
      <c r="FG379" s="3">
        <f t="shared" si="247"/>
        <v>0</v>
      </c>
      <c r="FH379" s="3">
        <f t="shared" si="248"/>
        <v>0</v>
      </c>
      <c r="FI379" s="3">
        <f t="shared" si="271"/>
        <v>0</v>
      </c>
      <c r="FJ379" s="3">
        <f t="shared" si="271"/>
        <v>0</v>
      </c>
      <c r="FK379" s="3">
        <f t="shared" si="288"/>
        <v>0</v>
      </c>
      <c r="FL379" s="3">
        <f t="shared" si="288"/>
        <v>0</v>
      </c>
      <c r="FM379" s="3">
        <f t="shared" si="288"/>
        <v>0</v>
      </c>
      <c r="FN379" s="3">
        <f t="shared" si="287"/>
        <v>0</v>
      </c>
      <c r="FO379" s="3">
        <f t="shared" si="287"/>
        <v>0</v>
      </c>
      <c r="FP379" s="3">
        <f t="shared" si="287"/>
        <v>0</v>
      </c>
      <c r="FQ379" s="3">
        <f t="shared" si="278"/>
        <v>0</v>
      </c>
      <c r="FR379" s="3">
        <f t="shared" si="272"/>
        <v>0</v>
      </c>
      <c r="FS379" s="3">
        <f t="shared" si="272"/>
        <v>0</v>
      </c>
      <c r="FT379" s="3">
        <f t="shared" si="272"/>
        <v>0</v>
      </c>
      <c r="FU379" s="3">
        <f t="shared" si="273"/>
        <v>0</v>
      </c>
      <c r="FV379" s="3">
        <f t="shared" si="273"/>
        <v>0</v>
      </c>
      <c r="FW379" s="3">
        <f t="shared" si="273"/>
        <v>0</v>
      </c>
      <c r="FX379" s="3">
        <f t="shared" si="274"/>
        <v>0</v>
      </c>
      <c r="FY379" s="3">
        <f t="shared" si="275"/>
        <v>0</v>
      </c>
      <c r="FZ379" s="3">
        <f t="shared" si="276"/>
        <v>0</v>
      </c>
      <c r="GA379" s="3">
        <f t="shared" si="277"/>
        <v>0</v>
      </c>
      <c r="GB379" s="41" t="s">
        <v>0</v>
      </c>
      <c r="GC379" s="41">
        <f t="shared" si="249"/>
        <v>166.31499999999997</v>
      </c>
      <c r="GD379" s="41">
        <f t="shared" si="250"/>
        <v>0.84490899798575025</v>
      </c>
      <c r="GE379" s="41">
        <f t="shared" si="286"/>
        <v>140.52104000000003</v>
      </c>
      <c r="GI379" s="41" t="s">
        <v>0</v>
      </c>
    </row>
    <row r="380" spans="1:191" x14ac:dyDescent="0.55000000000000004">
      <c r="A380" s="41" t="s">
        <v>1472</v>
      </c>
      <c r="B380" s="41" t="s">
        <v>724</v>
      </c>
      <c r="C380" s="41" t="s">
        <v>69</v>
      </c>
      <c r="D380" s="25" t="s">
        <v>66</v>
      </c>
      <c r="E380" s="41" t="s">
        <v>1791</v>
      </c>
      <c r="F380" s="41">
        <v>0</v>
      </c>
      <c r="G380" s="25" t="s">
        <v>1749</v>
      </c>
      <c r="H380" s="41">
        <v>0</v>
      </c>
      <c r="I380" s="41">
        <v>0</v>
      </c>
      <c r="J380" s="41">
        <v>1.7121999999999999</v>
      </c>
      <c r="K380" s="41">
        <v>0</v>
      </c>
      <c r="L380" s="41">
        <v>0</v>
      </c>
      <c r="M380" s="41" t="s">
        <v>725</v>
      </c>
      <c r="N380" s="41" t="s">
        <v>79</v>
      </c>
      <c r="O380" s="41" t="s">
        <v>1791</v>
      </c>
      <c r="P380" s="41" t="s">
        <v>1900</v>
      </c>
      <c r="Q380" s="41" t="s">
        <v>1900</v>
      </c>
      <c r="S380" s="41">
        <v>0</v>
      </c>
      <c r="AO380" s="7">
        <v>0</v>
      </c>
      <c r="AP380" s="7"/>
      <c r="AQ380" s="7"/>
      <c r="AR380" s="7"/>
      <c r="AS380" s="7"/>
      <c r="AT380" s="7"/>
      <c r="AU380" s="7"/>
      <c r="AV380" s="7"/>
      <c r="AW380" s="7"/>
      <c r="AX380" s="7"/>
      <c r="AY380" s="7"/>
      <c r="AZ380" s="7"/>
      <c r="BA380" s="7"/>
      <c r="BB380" s="7"/>
      <c r="BC380" s="7"/>
      <c r="BD380" s="7"/>
      <c r="BE380" s="7"/>
      <c r="BF380" s="7"/>
      <c r="BG380" s="7"/>
      <c r="BK380" s="41">
        <v>244.6</v>
      </c>
      <c r="BL380" s="7"/>
      <c r="BM380" s="7"/>
      <c r="BN380" s="7"/>
      <c r="BO380" s="7"/>
      <c r="BP380" s="7"/>
      <c r="BQ380" s="7"/>
      <c r="BR380" s="7"/>
      <c r="BS380" s="7"/>
      <c r="BT380" s="7">
        <v>0.7</v>
      </c>
      <c r="BU380" s="7"/>
      <c r="BV380" s="7"/>
      <c r="BW380" s="7"/>
      <c r="BX380" s="7"/>
      <c r="BY380" s="7">
        <v>1.1599999999999999</v>
      </c>
      <c r="BZ380" s="7">
        <v>21.47</v>
      </c>
      <c r="CA380" s="7"/>
      <c r="CB380" s="7"/>
      <c r="CC380" s="7"/>
      <c r="CD380" s="7"/>
      <c r="CG380" s="41">
        <v>0</v>
      </c>
      <c r="DC380" s="41">
        <v>0</v>
      </c>
      <c r="DY380" s="7" t="s">
        <v>1891</v>
      </c>
      <c r="DZ380" s="7">
        <f t="shared" si="244"/>
        <v>0.70000000000000007</v>
      </c>
      <c r="EA380" s="41" t="s">
        <v>355</v>
      </c>
      <c r="EB380" s="41" t="s">
        <v>0</v>
      </c>
      <c r="EC380" s="41">
        <f t="shared" si="281"/>
        <v>0</v>
      </c>
      <c r="ED380" s="41">
        <f t="shared" si="282"/>
        <v>0</v>
      </c>
      <c r="EE380" s="41">
        <f t="shared" si="283"/>
        <v>1.7121999999999999</v>
      </c>
      <c r="EF380" s="41">
        <f t="shared" si="284"/>
        <v>0</v>
      </c>
      <c r="EG380" s="41">
        <f t="shared" si="285"/>
        <v>0</v>
      </c>
      <c r="EI380" s="5">
        <f t="shared" si="251"/>
        <v>115.00150000000001</v>
      </c>
      <c r="EJ380" s="3">
        <f t="shared" si="245"/>
        <v>28129.366900000001</v>
      </c>
      <c r="EK380" s="3">
        <f t="shared" si="252"/>
        <v>0</v>
      </c>
      <c r="EL380" s="3">
        <f t="shared" si="253"/>
        <v>0</v>
      </c>
      <c r="EM380" s="3">
        <f t="shared" si="254"/>
        <v>0</v>
      </c>
      <c r="EN380" s="3">
        <f t="shared" si="255"/>
        <v>0</v>
      </c>
      <c r="EO380" s="3">
        <f t="shared" si="256"/>
        <v>0</v>
      </c>
      <c r="EP380" s="3">
        <f t="shared" si="257"/>
        <v>0</v>
      </c>
      <c r="EQ380" s="3">
        <f t="shared" si="258"/>
        <v>0</v>
      </c>
      <c r="ER380" s="3">
        <f t="shared" si="259"/>
        <v>0</v>
      </c>
      <c r="ES380" s="3">
        <f t="shared" si="260"/>
        <v>1712.2</v>
      </c>
      <c r="ET380" s="3">
        <f t="shared" si="261"/>
        <v>0</v>
      </c>
      <c r="EU380" s="3">
        <f t="shared" si="262"/>
        <v>0</v>
      </c>
      <c r="EV380" s="3">
        <f t="shared" si="263"/>
        <v>0</v>
      </c>
      <c r="EW380" s="3">
        <f t="shared" si="264"/>
        <v>0</v>
      </c>
      <c r="EX380" s="3">
        <f t="shared" si="265"/>
        <v>2837.36</v>
      </c>
      <c r="EY380" s="3">
        <f t="shared" si="266"/>
        <v>52515.62</v>
      </c>
      <c r="EZ380" s="3">
        <f t="shared" si="267"/>
        <v>0</v>
      </c>
      <c r="FA380" s="3">
        <f t="shared" si="268"/>
        <v>0</v>
      </c>
      <c r="FB380" s="3">
        <f t="shared" si="269"/>
        <v>0</v>
      </c>
      <c r="FC380" s="3">
        <f t="shared" si="246"/>
        <v>0</v>
      </c>
      <c r="FD380" s="41">
        <f t="shared" si="270"/>
        <v>0</v>
      </c>
      <c r="FG380" s="3">
        <f t="shared" si="247"/>
        <v>0</v>
      </c>
      <c r="FH380" s="3">
        <f t="shared" si="248"/>
        <v>0</v>
      </c>
      <c r="FI380" s="3">
        <f t="shared" si="271"/>
        <v>0</v>
      </c>
      <c r="FJ380" s="3">
        <f t="shared" si="271"/>
        <v>0</v>
      </c>
      <c r="FK380" s="3">
        <f t="shared" si="288"/>
        <v>0</v>
      </c>
      <c r="FL380" s="3">
        <f t="shared" si="288"/>
        <v>0</v>
      </c>
      <c r="FM380" s="3">
        <f t="shared" si="288"/>
        <v>0</v>
      </c>
      <c r="FN380" s="3">
        <f t="shared" si="287"/>
        <v>0</v>
      </c>
      <c r="FO380" s="3">
        <f t="shared" si="287"/>
        <v>0</v>
      </c>
      <c r="FP380" s="3">
        <f t="shared" si="287"/>
        <v>0</v>
      </c>
      <c r="FQ380" s="3">
        <f t="shared" si="278"/>
        <v>0</v>
      </c>
      <c r="FR380" s="3">
        <f t="shared" si="272"/>
        <v>0</v>
      </c>
      <c r="FS380" s="3">
        <f t="shared" si="272"/>
        <v>0</v>
      </c>
      <c r="FT380" s="3">
        <f t="shared" si="272"/>
        <v>0</v>
      </c>
      <c r="FU380" s="3">
        <f t="shared" si="273"/>
        <v>0</v>
      </c>
      <c r="FV380" s="3">
        <f t="shared" si="273"/>
        <v>0</v>
      </c>
      <c r="FW380" s="3">
        <f t="shared" si="273"/>
        <v>0</v>
      </c>
      <c r="FX380" s="3">
        <f t="shared" si="274"/>
        <v>0</v>
      </c>
      <c r="FY380" s="3">
        <f t="shared" si="275"/>
        <v>0</v>
      </c>
      <c r="FZ380" s="3">
        <f t="shared" si="276"/>
        <v>0</v>
      </c>
      <c r="GA380" s="3">
        <f t="shared" si="277"/>
        <v>0</v>
      </c>
      <c r="GB380" s="41" t="s">
        <v>0</v>
      </c>
      <c r="GC380" s="41">
        <f t="shared" si="249"/>
        <v>244.6</v>
      </c>
      <c r="GD380" s="41">
        <f t="shared" si="250"/>
        <v>0.70000000000000007</v>
      </c>
      <c r="GE380" s="41">
        <f t="shared" si="286"/>
        <v>171.22</v>
      </c>
      <c r="GI380" s="41" t="s">
        <v>0</v>
      </c>
    </row>
    <row r="381" spans="1:191" x14ac:dyDescent="0.55000000000000004">
      <c r="A381" s="41" t="s">
        <v>1473</v>
      </c>
      <c r="B381" s="41" t="s">
        <v>724</v>
      </c>
      <c r="C381" s="41" t="s">
        <v>69</v>
      </c>
      <c r="D381" s="25" t="s">
        <v>66</v>
      </c>
      <c r="E381" s="41" t="s">
        <v>1791</v>
      </c>
      <c r="F381" s="41">
        <v>0</v>
      </c>
      <c r="G381" s="25" t="s">
        <v>1749</v>
      </c>
      <c r="H381" s="41">
        <v>0</v>
      </c>
      <c r="I381" s="41">
        <v>0</v>
      </c>
      <c r="J381" s="41">
        <v>0.16099999999999998</v>
      </c>
      <c r="K381" s="41">
        <v>0</v>
      </c>
      <c r="L381" s="41">
        <v>0</v>
      </c>
      <c r="M381" s="41" t="s">
        <v>726</v>
      </c>
      <c r="N381" s="41" t="s">
        <v>79</v>
      </c>
      <c r="O381" s="41" t="s">
        <v>1791</v>
      </c>
      <c r="P381" s="41" t="s">
        <v>1901</v>
      </c>
      <c r="Q381" s="41" t="s">
        <v>1901</v>
      </c>
      <c r="S381" s="41">
        <v>0</v>
      </c>
      <c r="AO381" s="7">
        <v>0</v>
      </c>
      <c r="AP381" s="7"/>
      <c r="AQ381" s="7"/>
      <c r="AR381" s="7"/>
      <c r="AS381" s="7"/>
      <c r="AT381" s="7"/>
      <c r="AU381" s="7"/>
      <c r="AV381" s="7"/>
      <c r="AW381" s="7"/>
      <c r="AX381" s="7"/>
      <c r="AY381" s="7"/>
      <c r="AZ381" s="7"/>
      <c r="BA381" s="7"/>
      <c r="BB381" s="7"/>
      <c r="BC381" s="7"/>
      <c r="BD381" s="7"/>
      <c r="BE381" s="7"/>
      <c r="BF381" s="7"/>
      <c r="BG381" s="7"/>
      <c r="BK381" s="41">
        <v>14</v>
      </c>
      <c r="BL381" s="7"/>
      <c r="BM381" s="7"/>
      <c r="BN381" s="7"/>
      <c r="BO381" s="7"/>
      <c r="BP381" s="7"/>
      <c r="BQ381" s="7"/>
      <c r="BR381" s="7"/>
      <c r="BS381" s="7"/>
      <c r="BT381" s="7">
        <v>1.1499999999999999</v>
      </c>
      <c r="BU381" s="7">
        <v>5.5E-2</v>
      </c>
      <c r="BV381" s="7"/>
      <c r="BW381" s="7"/>
      <c r="BX381" s="7"/>
      <c r="BY381" s="7"/>
      <c r="BZ381" s="7"/>
      <c r="CA381" s="7"/>
      <c r="CB381" s="7"/>
      <c r="CC381" s="7"/>
      <c r="CD381" s="7"/>
      <c r="CG381" s="41">
        <v>0</v>
      </c>
      <c r="DC381" s="41">
        <v>0</v>
      </c>
      <c r="DY381" s="7" t="s">
        <v>1891</v>
      </c>
      <c r="DZ381" s="7">
        <f t="shared" si="244"/>
        <v>1.1499999999999999</v>
      </c>
      <c r="EA381" s="41" t="s">
        <v>727</v>
      </c>
      <c r="EB381" s="41" t="s">
        <v>0</v>
      </c>
      <c r="EC381" s="41">
        <f t="shared" si="281"/>
        <v>0</v>
      </c>
      <c r="ED381" s="41">
        <f t="shared" si="282"/>
        <v>0</v>
      </c>
      <c r="EE381" s="41">
        <f t="shared" si="283"/>
        <v>0.16099999999999998</v>
      </c>
      <c r="EF381" s="41">
        <f t="shared" si="284"/>
        <v>0</v>
      </c>
      <c r="EG381" s="41">
        <f t="shared" si="285"/>
        <v>0</v>
      </c>
      <c r="EI381" s="5">
        <f t="shared" si="251"/>
        <v>190.75173819999995</v>
      </c>
      <c r="EJ381" s="3">
        <f t="shared" si="245"/>
        <v>2670.5243347999995</v>
      </c>
      <c r="EK381" s="3">
        <f t="shared" si="252"/>
        <v>0</v>
      </c>
      <c r="EL381" s="3">
        <f t="shared" si="253"/>
        <v>0</v>
      </c>
      <c r="EM381" s="3">
        <f t="shared" si="254"/>
        <v>0</v>
      </c>
      <c r="EN381" s="3">
        <f t="shared" si="255"/>
        <v>0</v>
      </c>
      <c r="EO381" s="3">
        <f t="shared" si="256"/>
        <v>0</v>
      </c>
      <c r="EP381" s="3">
        <f t="shared" si="257"/>
        <v>0</v>
      </c>
      <c r="EQ381" s="3">
        <f t="shared" si="258"/>
        <v>0</v>
      </c>
      <c r="ER381" s="3">
        <f t="shared" si="259"/>
        <v>0</v>
      </c>
      <c r="ES381" s="3">
        <f t="shared" si="260"/>
        <v>160.99999999999997</v>
      </c>
      <c r="ET381" s="3">
        <f t="shared" si="261"/>
        <v>7.7</v>
      </c>
      <c r="EU381" s="3">
        <f t="shared" si="262"/>
        <v>0</v>
      </c>
      <c r="EV381" s="3">
        <f t="shared" si="263"/>
        <v>0</v>
      </c>
      <c r="EW381" s="3">
        <f t="shared" si="264"/>
        <v>0</v>
      </c>
      <c r="EX381" s="3">
        <f t="shared" si="265"/>
        <v>0</v>
      </c>
      <c r="EY381" s="3">
        <f t="shared" si="266"/>
        <v>0</v>
      </c>
      <c r="EZ381" s="3">
        <f t="shared" si="267"/>
        <v>0</v>
      </c>
      <c r="FA381" s="3">
        <f t="shared" si="268"/>
        <v>0</v>
      </c>
      <c r="FB381" s="3">
        <f t="shared" si="269"/>
        <v>0</v>
      </c>
      <c r="FC381" s="3">
        <f t="shared" si="246"/>
        <v>0</v>
      </c>
      <c r="FD381" s="41">
        <f t="shared" si="270"/>
        <v>0</v>
      </c>
      <c r="FG381" s="3">
        <f t="shared" si="247"/>
        <v>0</v>
      </c>
      <c r="FH381" s="3">
        <f t="shared" si="248"/>
        <v>0</v>
      </c>
      <c r="FI381" s="3">
        <f t="shared" si="271"/>
        <v>0</v>
      </c>
      <c r="FJ381" s="3">
        <f t="shared" si="271"/>
        <v>0</v>
      </c>
      <c r="FK381" s="3">
        <f t="shared" si="288"/>
        <v>0</v>
      </c>
      <c r="FL381" s="3">
        <f t="shared" si="288"/>
        <v>0</v>
      </c>
      <c r="FM381" s="3">
        <f t="shared" si="288"/>
        <v>0</v>
      </c>
      <c r="FN381" s="3">
        <f t="shared" si="287"/>
        <v>0</v>
      </c>
      <c r="FO381" s="3">
        <f t="shared" si="287"/>
        <v>0</v>
      </c>
      <c r="FP381" s="3">
        <f t="shared" si="287"/>
        <v>0</v>
      </c>
      <c r="FQ381" s="3">
        <f t="shared" si="278"/>
        <v>0</v>
      </c>
      <c r="FR381" s="3">
        <f t="shared" si="272"/>
        <v>0</v>
      </c>
      <c r="FS381" s="3">
        <f t="shared" si="272"/>
        <v>0</v>
      </c>
      <c r="FT381" s="3">
        <f t="shared" si="272"/>
        <v>0</v>
      </c>
      <c r="FU381" s="3">
        <f t="shared" si="273"/>
        <v>0</v>
      </c>
      <c r="FV381" s="3">
        <f t="shared" si="273"/>
        <v>0</v>
      </c>
      <c r="FW381" s="3">
        <f t="shared" si="273"/>
        <v>0</v>
      </c>
      <c r="FX381" s="3">
        <f t="shared" si="274"/>
        <v>0</v>
      </c>
      <c r="FY381" s="3">
        <f t="shared" si="275"/>
        <v>0</v>
      </c>
      <c r="FZ381" s="3">
        <f t="shared" si="276"/>
        <v>0</v>
      </c>
      <c r="GA381" s="3">
        <f t="shared" si="277"/>
        <v>0</v>
      </c>
      <c r="GB381" s="41" t="s">
        <v>0</v>
      </c>
      <c r="GC381" s="41">
        <f t="shared" si="249"/>
        <v>14</v>
      </c>
      <c r="GD381" s="41">
        <f t="shared" si="250"/>
        <v>1.1499999999999999</v>
      </c>
      <c r="GE381" s="41">
        <f t="shared" si="286"/>
        <v>16.099999999999998</v>
      </c>
      <c r="GI381" s="41" t="s">
        <v>0</v>
      </c>
    </row>
    <row r="382" spans="1:191" x14ac:dyDescent="0.55000000000000004">
      <c r="A382" s="41" t="s">
        <v>1474</v>
      </c>
      <c r="B382" s="41" t="s">
        <v>724</v>
      </c>
      <c r="C382" s="41" t="s">
        <v>69</v>
      </c>
      <c r="D382" s="25" t="s">
        <v>66</v>
      </c>
      <c r="E382" s="41" t="s">
        <v>1791</v>
      </c>
      <c r="F382" s="41">
        <v>0</v>
      </c>
      <c r="G382" s="25" t="s">
        <v>1749</v>
      </c>
      <c r="H382" s="41">
        <v>0</v>
      </c>
      <c r="I382" s="41">
        <v>0</v>
      </c>
      <c r="J382" s="41">
        <v>3.6900000000000002E-2</v>
      </c>
      <c r="K382" s="41">
        <v>0</v>
      </c>
      <c r="L382" s="41">
        <v>0</v>
      </c>
      <c r="M382" s="41" t="s">
        <v>728</v>
      </c>
      <c r="N382" s="41" t="s">
        <v>79</v>
      </c>
      <c r="O382" s="41" t="s">
        <v>1791</v>
      </c>
      <c r="P382" s="41" t="s">
        <v>1952</v>
      </c>
      <c r="Q382" s="41" t="s">
        <v>1952</v>
      </c>
      <c r="S382" s="41">
        <v>0</v>
      </c>
      <c r="AO382" s="7">
        <v>0</v>
      </c>
      <c r="AP382" s="7"/>
      <c r="AQ382" s="7"/>
      <c r="AR382" s="7"/>
      <c r="AS382" s="7"/>
      <c r="AT382" s="7"/>
      <c r="AU382" s="7"/>
      <c r="AV382" s="7"/>
      <c r="AW382" s="7"/>
      <c r="AX382" s="7"/>
      <c r="AY382" s="7"/>
      <c r="AZ382" s="7"/>
      <c r="BA382" s="7"/>
      <c r="BB382" s="7"/>
      <c r="BC382" s="7"/>
      <c r="BD382" s="7"/>
      <c r="BE382" s="7"/>
      <c r="BF382" s="7"/>
      <c r="BG382" s="7"/>
      <c r="BK382" s="41">
        <v>3</v>
      </c>
      <c r="BL382" s="7"/>
      <c r="BM382" s="7"/>
      <c r="BN382" s="7"/>
      <c r="BO382" s="7"/>
      <c r="BP382" s="7"/>
      <c r="BQ382" s="7"/>
      <c r="BR382" s="7"/>
      <c r="BS382" s="7"/>
      <c r="BT382" s="7">
        <v>1.23</v>
      </c>
      <c r="BU382" s="7">
        <v>0.08</v>
      </c>
      <c r="BV382" s="7"/>
      <c r="BW382" s="7"/>
      <c r="BX382" s="7"/>
      <c r="BY382" s="7"/>
      <c r="BZ382" s="7"/>
      <c r="CA382" s="7"/>
      <c r="CB382" s="7"/>
      <c r="CC382" s="7"/>
      <c r="CD382" s="7"/>
      <c r="CG382" s="41">
        <v>0</v>
      </c>
      <c r="DC382" s="41">
        <v>0</v>
      </c>
      <c r="DY382" s="7" t="s">
        <v>1891</v>
      </c>
      <c r="DZ382" s="7">
        <f t="shared" si="244"/>
        <v>1.23</v>
      </c>
      <c r="EA382" s="41" t="s">
        <v>727</v>
      </c>
      <c r="EB382" s="41" t="s">
        <v>0</v>
      </c>
      <c r="EC382" s="41">
        <f t="shared" si="281"/>
        <v>0</v>
      </c>
      <c r="ED382" s="41">
        <f t="shared" si="282"/>
        <v>0</v>
      </c>
      <c r="EE382" s="41">
        <f t="shared" si="283"/>
        <v>3.6900000000000002E-2</v>
      </c>
      <c r="EF382" s="41">
        <f t="shared" si="284"/>
        <v>0</v>
      </c>
      <c r="EG382" s="41">
        <f t="shared" si="285"/>
        <v>0</v>
      </c>
      <c r="EI382" s="5">
        <f t="shared" si="251"/>
        <v>219.39781919999999</v>
      </c>
      <c r="EJ382" s="3">
        <f t="shared" si="245"/>
        <v>658.19345759999999</v>
      </c>
      <c r="EK382" s="3">
        <f t="shared" si="252"/>
        <v>0</v>
      </c>
      <c r="EL382" s="3">
        <f t="shared" si="253"/>
        <v>0</v>
      </c>
      <c r="EM382" s="3">
        <f t="shared" si="254"/>
        <v>0</v>
      </c>
      <c r="EN382" s="3">
        <f t="shared" si="255"/>
        <v>0</v>
      </c>
      <c r="EO382" s="3">
        <f t="shared" si="256"/>
        <v>0</v>
      </c>
      <c r="EP382" s="3">
        <f t="shared" si="257"/>
        <v>0</v>
      </c>
      <c r="EQ382" s="3">
        <f t="shared" si="258"/>
        <v>0</v>
      </c>
      <c r="ER382" s="3">
        <f t="shared" si="259"/>
        <v>0</v>
      </c>
      <c r="ES382" s="3">
        <f t="shared" si="260"/>
        <v>36.9</v>
      </c>
      <c r="ET382" s="3">
        <f t="shared" si="261"/>
        <v>2.4</v>
      </c>
      <c r="EU382" s="3">
        <f t="shared" si="262"/>
        <v>0</v>
      </c>
      <c r="EV382" s="3">
        <f t="shared" si="263"/>
        <v>0</v>
      </c>
      <c r="EW382" s="3">
        <f t="shared" si="264"/>
        <v>0</v>
      </c>
      <c r="EX382" s="3">
        <f t="shared" si="265"/>
        <v>0</v>
      </c>
      <c r="EY382" s="3">
        <f t="shared" si="266"/>
        <v>0</v>
      </c>
      <c r="EZ382" s="3">
        <f t="shared" si="267"/>
        <v>0</v>
      </c>
      <c r="FA382" s="3">
        <f t="shared" si="268"/>
        <v>0</v>
      </c>
      <c r="FB382" s="3">
        <f t="shared" si="269"/>
        <v>0</v>
      </c>
      <c r="FC382" s="3">
        <f t="shared" si="246"/>
        <v>0</v>
      </c>
      <c r="FD382" s="41">
        <f t="shared" si="270"/>
        <v>0</v>
      </c>
      <c r="FG382" s="3">
        <f t="shared" si="247"/>
        <v>0</v>
      </c>
      <c r="FH382" s="3">
        <f t="shared" si="248"/>
        <v>0</v>
      </c>
      <c r="FI382" s="3">
        <f t="shared" si="271"/>
        <v>0</v>
      </c>
      <c r="FJ382" s="3">
        <f t="shared" si="271"/>
        <v>0</v>
      </c>
      <c r="FK382" s="3">
        <f t="shared" si="288"/>
        <v>0</v>
      </c>
      <c r="FL382" s="3">
        <f t="shared" si="288"/>
        <v>0</v>
      </c>
      <c r="FM382" s="3">
        <f t="shared" si="288"/>
        <v>0</v>
      </c>
      <c r="FN382" s="3">
        <f t="shared" si="287"/>
        <v>0</v>
      </c>
      <c r="FO382" s="3">
        <f t="shared" si="287"/>
        <v>0</v>
      </c>
      <c r="FP382" s="3">
        <f t="shared" si="287"/>
        <v>0</v>
      </c>
      <c r="FQ382" s="3">
        <f t="shared" si="278"/>
        <v>0</v>
      </c>
      <c r="FR382" s="3">
        <f t="shared" si="272"/>
        <v>0</v>
      </c>
      <c r="FS382" s="3">
        <f t="shared" si="272"/>
        <v>0</v>
      </c>
      <c r="FT382" s="3">
        <f t="shared" si="272"/>
        <v>0</v>
      </c>
      <c r="FU382" s="3">
        <f t="shared" si="273"/>
        <v>0</v>
      </c>
      <c r="FV382" s="3">
        <f t="shared" si="273"/>
        <v>0</v>
      </c>
      <c r="FW382" s="3">
        <f t="shared" si="273"/>
        <v>0</v>
      </c>
      <c r="FX382" s="3">
        <f t="shared" si="274"/>
        <v>0</v>
      </c>
      <c r="FY382" s="3">
        <f t="shared" si="275"/>
        <v>0</v>
      </c>
      <c r="FZ382" s="3">
        <f t="shared" si="276"/>
        <v>0</v>
      </c>
      <c r="GA382" s="3">
        <f t="shared" si="277"/>
        <v>0</v>
      </c>
      <c r="GB382" s="41" t="s">
        <v>0</v>
      </c>
      <c r="GC382" s="41">
        <f t="shared" si="249"/>
        <v>3</v>
      </c>
      <c r="GD382" s="41">
        <f t="shared" si="250"/>
        <v>1.23</v>
      </c>
      <c r="GE382" s="41">
        <f t="shared" si="286"/>
        <v>3.69</v>
      </c>
      <c r="GI382" s="41" t="s">
        <v>0</v>
      </c>
    </row>
    <row r="383" spans="1:191" x14ac:dyDescent="0.55000000000000004">
      <c r="A383" s="41" t="s">
        <v>1475</v>
      </c>
      <c r="B383" s="41" t="s">
        <v>724</v>
      </c>
      <c r="C383" s="41" t="s">
        <v>69</v>
      </c>
      <c r="D383" s="25" t="s">
        <v>66</v>
      </c>
      <c r="E383" s="7" t="s">
        <v>1791</v>
      </c>
      <c r="F383" s="41">
        <v>0</v>
      </c>
      <c r="G383" s="25" t="s">
        <v>1749</v>
      </c>
      <c r="H383" s="41">
        <v>0</v>
      </c>
      <c r="I383" s="41">
        <v>0</v>
      </c>
      <c r="J383" s="41">
        <v>3.875E-2</v>
      </c>
      <c r="K383" s="41">
        <v>0</v>
      </c>
      <c r="L383" s="41">
        <v>0</v>
      </c>
      <c r="M383" s="41" t="s">
        <v>729</v>
      </c>
      <c r="N383" s="41" t="s">
        <v>79</v>
      </c>
      <c r="S383" s="41">
        <v>0</v>
      </c>
      <c r="AO383" s="7">
        <v>0</v>
      </c>
      <c r="AP383" s="7"/>
      <c r="AQ383" s="7"/>
      <c r="AR383" s="7"/>
      <c r="AS383" s="7"/>
      <c r="AT383" s="7"/>
      <c r="AU383" s="7"/>
      <c r="AV383" s="7"/>
      <c r="AW383" s="7"/>
      <c r="AX383" s="7"/>
      <c r="AY383" s="7"/>
      <c r="AZ383" s="7"/>
      <c r="BA383" s="7"/>
      <c r="BB383" s="7"/>
      <c r="BC383" s="7"/>
      <c r="BD383" s="7"/>
      <c r="BE383" s="7"/>
      <c r="BF383" s="7"/>
      <c r="BG383" s="7"/>
      <c r="BK383" s="41">
        <v>2.5</v>
      </c>
      <c r="BL383" s="7"/>
      <c r="BM383" s="7"/>
      <c r="BN383" s="7"/>
      <c r="BO383" s="7"/>
      <c r="BP383" s="7"/>
      <c r="BQ383" s="7"/>
      <c r="BR383" s="7"/>
      <c r="BS383" s="7"/>
      <c r="BT383" s="7">
        <v>1.55</v>
      </c>
      <c r="BU383" s="7"/>
      <c r="BV383" s="7"/>
      <c r="BW383" s="7"/>
      <c r="BX383" s="7"/>
      <c r="BY383" s="7"/>
      <c r="BZ383" s="7"/>
      <c r="CA383" s="7"/>
      <c r="CB383" s="7"/>
      <c r="CC383" s="7"/>
      <c r="CD383" s="7"/>
      <c r="CG383" s="41">
        <v>0</v>
      </c>
      <c r="DC383" s="41">
        <v>0</v>
      </c>
      <c r="DY383" s="7" t="s">
        <v>1891</v>
      </c>
      <c r="DZ383" s="7">
        <f t="shared" si="244"/>
        <v>1.55</v>
      </c>
      <c r="EA383" s="41" t="s">
        <v>727</v>
      </c>
      <c r="EB383" s="41" t="s">
        <v>0</v>
      </c>
      <c r="EC383" s="41">
        <f t="shared" si="281"/>
        <v>0</v>
      </c>
      <c r="ED383" s="41">
        <f t="shared" si="282"/>
        <v>0</v>
      </c>
      <c r="EE383" s="41">
        <f t="shared" si="283"/>
        <v>3.875E-2</v>
      </c>
      <c r="EF383" s="41">
        <f t="shared" si="284"/>
        <v>0</v>
      </c>
      <c r="EG383" s="41">
        <f t="shared" si="285"/>
        <v>0</v>
      </c>
      <c r="EI383" s="5">
        <f t="shared" si="251"/>
        <v>203.267</v>
      </c>
      <c r="EJ383" s="3">
        <f t="shared" si="245"/>
        <v>508.16750000000002</v>
      </c>
      <c r="EK383" s="3">
        <f t="shared" si="252"/>
        <v>0</v>
      </c>
      <c r="EL383" s="3">
        <f t="shared" si="253"/>
        <v>0</v>
      </c>
      <c r="EM383" s="3">
        <f t="shared" si="254"/>
        <v>0</v>
      </c>
      <c r="EN383" s="3">
        <f t="shared" si="255"/>
        <v>0</v>
      </c>
      <c r="EO383" s="3">
        <f t="shared" si="256"/>
        <v>0</v>
      </c>
      <c r="EP383" s="3">
        <f t="shared" si="257"/>
        <v>0</v>
      </c>
      <c r="EQ383" s="3">
        <f t="shared" si="258"/>
        <v>0</v>
      </c>
      <c r="ER383" s="3">
        <f t="shared" si="259"/>
        <v>0</v>
      </c>
      <c r="ES383" s="3">
        <f t="shared" si="260"/>
        <v>38.75</v>
      </c>
      <c r="ET383" s="3">
        <f t="shared" si="261"/>
        <v>0</v>
      </c>
      <c r="EU383" s="3">
        <f t="shared" si="262"/>
        <v>0</v>
      </c>
      <c r="EV383" s="3">
        <f t="shared" si="263"/>
        <v>0</v>
      </c>
      <c r="EW383" s="3">
        <f t="shared" si="264"/>
        <v>0</v>
      </c>
      <c r="EX383" s="3">
        <f t="shared" si="265"/>
        <v>0</v>
      </c>
      <c r="EY383" s="3">
        <f t="shared" si="266"/>
        <v>0</v>
      </c>
      <c r="EZ383" s="3">
        <f t="shared" si="267"/>
        <v>0</v>
      </c>
      <c r="FA383" s="3">
        <f t="shared" si="268"/>
        <v>0</v>
      </c>
      <c r="FB383" s="3">
        <f t="shared" si="269"/>
        <v>0</v>
      </c>
      <c r="FC383" s="3">
        <f t="shared" si="246"/>
        <v>0</v>
      </c>
      <c r="FD383" s="41">
        <f t="shared" si="270"/>
        <v>0</v>
      </c>
      <c r="FG383" s="3">
        <f t="shared" si="247"/>
        <v>0</v>
      </c>
      <c r="FH383" s="3">
        <f t="shared" si="248"/>
        <v>0</v>
      </c>
      <c r="FI383" s="3">
        <f t="shared" si="271"/>
        <v>0</v>
      </c>
      <c r="FJ383" s="3">
        <f t="shared" si="271"/>
        <v>0</v>
      </c>
      <c r="FK383" s="3">
        <f t="shared" si="288"/>
        <v>0</v>
      </c>
      <c r="FL383" s="3">
        <f t="shared" si="288"/>
        <v>0</v>
      </c>
      <c r="FM383" s="3">
        <f t="shared" si="288"/>
        <v>0</v>
      </c>
      <c r="FN383" s="3">
        <f t="shared" si="287"/>
        <v>0</v>
      </c>
      <c r="FO383" s="3">
        <f t="shared" si="287"/>
        <v>0</v>
      </c>
      <c r="FP383" s="3">
        <f t="shared" si="287"/>
        <v>0</v>
      </c>
      <c r="FQ383" s="3">
        <f t="shared" si="278"/>
        <v>0</v>
      </c>
      <c r="FR383" s="3">
        <f t="shared" si="272"/>
        <v>0</v>
      </c>
      <c r="FS383" s="3">
        <f t="shared" si="272"/>
        <v>0</v>
      </c>
      <c r="FT383" s="3">
        <f t="shared" si="272"/>
        <v>0</v>
      </c>
      <c r="FU383" s="3">
        <f t="shared" si="273"/>
        <v>0</v>
      </c>
      <c r="FV383" s="3">
        <f t="shared" si="273"/>
        <v>0</v>
      </c>
      <c r="FW383" s="3">
        <f t="shared" si="273"/>
        <v>0</v>
      </c>
      <c r="FX383" s="3">
        <f t="shared" si="274"/>
        <v>0</v>
      </c>
      <c r="FY383" s="3">
        <f t="shared" si="275"/>
        <v>0</v>
      </c>
      <c r="FZ383" s="3">
        <f t="shared" si="276"/>
        <v>0</v>
      </c>
      <c r="GA383" s="3">
        <f t="shared" si="277"/>
        <v>0</v>
      </c>
      <c r="GB383" s="41" t="s">
        <v>0</v>
      </c>
      <c r="GC383" s="41">
        <f t="shared" si="249"/>
        <v>2.5</v>
      </c>
      <c r="GD383" s="41">
        <f t="shared" si="250"/>
        <v>1.55</v>
      </c>
      <c r="GE383" s="41">
        <f t="shared" si="286"/>
        <v>3.875</v>
      </c>
      <c r="GI383" s="41" t="s">
        <v>0</v>
      </c>
    </row>
    <row r="384" spans="1:191" x14ac:dyDescent="0.55000000000000004">
      <c r="A384" s="41" t="s">
        <v>1481</v>
      </c>
      <c r="B384" s="41" t="s">
        <v>730</v>
      </c>
      <c r="C384" s="41" t="s">
        <v>65</v>
      </c>
      <c r="D384" s="25" t="s">
        <v>66</v>
      </c>
      <c r="E384" s="41" t="s">
        <v>1791</v>
      </c>
      <c r="F384" s="41">
        <v>0</v>
      </c>
      <c r="G384" s="25" t="s">
        <v>1749</v>
      </c>
      <c r="H384" s="41">
        <v>0</v>
      </c>
      <c r="I384" s="41">
        <v>0</v>
      </c>
      <c r="J384" s="41">
        <v>0.11749999999999999</v>
      </c>
      <c r="K384" s="41">
        <v>0</v>
      </c>
      <c r="L384" s="41">
        <v>0</v>
      </c>
      <c r="M384" s="41" t="s">
        <v>731</v>
      </c>
      <c r="N384" s="41" t="s">
        <v>79</v>
      </c>
      <c r="O384" s="41" t="s">
        <v>1791</v>
      </c>
      <c r="P384" s="41" t="s">
        <v>1952</v>
      </c>
      <c r="Q384" s="41" t="s">
        <v>1952</v>
      </c>
      <c r="S384" s="41">
        <v>0</v>
      </c>
      <c r="AO384" s="7">
        <v>0</v>
      </c>
      <c r="AP384" s="7"/>
      <c r="AQ384" s="7"/>
      <c r="AR384" s="7"/>
      <c r="AS384" s="7"/>
      <c r="AT384" s="7"/>
      <c r="AU384" s="7"/>
      <c r="AV384" s="7"/>
      <c r="AW384" s="7"/>
      <c r="AX384" s="7"/>
      <c r="AY384" s="7"/>
      <c r="AZ384" s="7"/>
      <c r="BA384" s="7"/>
      <c r="BB384" s="7"/>
      <c r="BC384" s="7"/>
      <c r="BD384" s="7"/>
      <c r="BE384" s="7"/>
      <c r="BF384" s="7"/>
      <c r="BG384" s="7"/>
      <c r="BK384" s="41">
        <f>0.1175/(1.175/100)</f>
        <v>10</v>
      </c>
      <c r="BL384" s="7"/>
      <c r="BM384" s="7"/>
      <c r="BN384" s="7"/>
      <c r="BO384" s="7"/>
      <c r="BP384" s="7"/>
      <c r="BQ384" s="7"/>
      <c r="BR384" s="7"/>
      <c r="BS384" s="7"/>
      <c r="BT384" s="7">
        <v>1.175</v>
      </c>
      <c r="BU384" s="7">
        <v>0.06</v>
      </c>
      <c r="BV384" s="7"/>
      <c r="BW384" s="7"/>
      <c r="BX384" s="7"/>
      <c r="BY384" s="7"/>
      <c r="BZ384" s="7"/>
      <c r="CA384" s="7"/>
      <c r="CB384" s="7"/>
      <c r="CC384" s="7"/>
      <c r="CD384" s="7"/>
      <c r="CG384" s="41">
        <v>0</v>
      </c>
      <c r="DC384" s="41">
        <v>0</v>
      </c>
      <c r="DY384" s="7" t="s">
        <v>1891</v>
      </c>
      <c r="DZ384" s="7">
        <f t="shared" si="244"/>
        <v>1.175</v>
      </c>
      <c r="EA384" s="41" t="s">
        <v>727</v>
      </c>
      <c r="EB384" s="41" t="s">
        <v>0</v>
      </c>
      <c r="EC384" s="41">
        <f t="shared" si="281"/>
        <v>0</v>
      </c>
      <c r="ED384" s="41">
        <f t="shared" si="282"/>
        <v>0</v>
      </c>
      <c r="EE384" s="41">
        <f t="shared" si="283"/>
        <v>0.11749999999999999</v>
      </c>
      <c r="EF384" s="41">
        <f t="shared" si="284"/>
        <v>0</v>
      </c>
      <c r="EG384" s="41">
        <f t="shared" si="285"/>
        <v>0</v>
      </c>
      <c r="EI384" s="5">
        <f t="shared" si="251"/>
        <v>197.66121440000001</v>
      </c>
      <c r="EJ384" s="3">
        <f t="shared" si="245"/>
        <v>1976.6121439999999</v>
      </c>
      <c r="EK384" s="3">
        <f t="shared" si="252"/>
        <v>0</v>
      </c>
      <c r="EL384" s="3">
        <f t="shared" si="253"/>
        <v>0</v>
      </c>
      <c r="EM384" s="3">
        <f t="shared" si="254"/>
        <v>0</v>
      </c>
      <c r="EN384" s="3">
        <f t="shared" si="255"/>
        <v>0</v>
      </c>
      <c r="EO384" s="3">
        <f t="shared" si="256"/>
        <v>0</v>
      </c>
      <c r="EP384" s="3">
        <f t="shared" si="257"/>
        <v>0</v>
      </c>
      <c r="EQ384" s="3">
        <f t="shared" si="258"/>
        <v>0</v>
      </c>
      <c r="ER384" s="3">
        <f t="shared" si="259"/>
        <v>0</v>
      </c>
      <c r="ES384" s="3">
        <f t="shared" si="260"/>
        <v>117.5</v>
      </c>
      <c r="ET384" s="3">
        <f t="shared" si="261"/>
        <v>6</v>
      </c>
      <c r="EU384" s="3">
        <f t="shared" si="262"/>
        <v>0</v>
      </c>
      <c r="EV384" s="3">
        <f t="shared" si="263"/>
        <v>0</v>
      </c>
      <c r="EW384" s="3">
        <f t="shared" si="264"/>
        <v>0</v>
      </c>
      <c r="EX384" s="3">
        <f t="shared" si="265"/>
        <v>0</v>
      </c>
      <c r="EY384" s="3">
        <f t="shared" si="266"/>
        <v>0</v>
      </c>
      <c r="EZ384" s="3">
        <f t="shared" si="267"/>
        <v>0</v>
      </c>
      <c r="FA384" s="3">
        <f t="shared" si="268"/>
        <v>0</v>
      </c>
      <c r="FB384" s="3">
        <f t="shared" si="269"/>
        <v>0</v>
      </c>
      <c r="FC384" s="3">
        <f t="shared" si="246"/>
        <v>0</v>
      </c>
      <c r="FD384" s="41">
        <f t="shared" si="270"/>
        <v>0</v>
      </c>
      <c r="FG384" s="3">
        <f t="shared" si="247"/>
        <v>0</v>
      </c>
      <c r="FH384" s="3">
        <f t="shared" si="248"/>
        <v>0</v>
      </c>
      <c r="FI384" s="3">
        <f t="shared" si="271"/>
        <v>0</v>
      </c>
      <c r="FJ384" s="3">
        <f t="shared" si="271"/>
        <v>0</v>
      </c>
      <c r="FK384" s="3">
        <f t="shared" si="288"/>
        <v>0</v>
      </c>
      <c r="FL384" s="3">
        <f t="shared" si="288"/>
        <v>0</v>
      </c>
      <c r="FM384" s="3">
        <f t="shared" si="288"/>
        <v>0</v>
      </c>
      <c r="FN384" s="3">
        <f t="shared" si="287"/>
        <v>0</v>
      </c>
      <c r="FO384" s="3">
        <f t="shared" si="287"/>
        <v>0</v>
      </c>
      <c r="FP384" s="3">
        <f t="shared" si="287"/>
        <v>0</v>
      </c>
      <c r="FQ384" s="3">
        <f t="shared" si="278"/>
        <v>0</v>
      </c>
      <c r="FR384" s="3">
        <f t="shared" si="272"/>
        <v>0</v>
      </c>
      <c r="FS384" s="3">
        <f t="shared" si="272"/>
        <v>0</v>
      </c>
      <c r="FT384" s="3">
        <f t="shared" si="272"/>
        <v>0</v>
      </c>
      <c r="FU384" s="3">
        <f t="shared" si="273"/>
        <v>0</v>
      </c>
      <c r="FV384" s="3">
        <f t="shared" si="273"/>
        <v>0</v>
      </c>
      <c r="FW384" s="3">
        <f t="shared" si="273"/>
        <v>0</v>
      </c>
      <c r="FX384" s="3">
        <f t="shared" si="274"/>
        <v>0</v>
      </c>
      <c r="FY384" s="3">
        <f t="shared" si="275"/>
        <v>0</v>
      </c>
      <c r="FZ384" s="3">
        <f t="shared" si="276"/>
        <v>0</v>
      </c>
      <c r="GA384" s="3">
        <f t="shared" si="277"/>
        <v>0</v>
      </c>
      <c r="GB384" s="41" t="s">
        <v>0</v>
      </c>
      <c r="GC384" s="41">
        <f t="shared" si="249"/>
        <v>10</v>
      </c>
      <c r="GD384" s="41">
        <f t="shared" si="250"/>
        <v>1.175</v>
      </c>
      <c r="GE384" s="41">
        <f t="shared" si="286"/>
        <v>11.75</v>
      </c>
      <c r="GI384" s="41" t="s">
        <v>0</v>
      </c>
    </row>
    <row r="385" spans="1:191" x14ac:dyDescent="0.55000000000000004">
      <c r="A385" s="41" t="s">
        <v>1482</v>
      </c>
      <c r="B385" s="41" t="s">
        <v>730</v>
      </c>
      <c r="C385" s="85" t="s">
        <v>65</v>
      </c>
      <c r="D385" s="25" t="s">
        <v>66</v>
      </c>
      <c r="E385" s="41" t="s">
        <v>1791</v>
      </c>
      <c r="F385" s="41">
        <v>0</v>
      </c>
      <c r="G385" s="25" t="s">
        <v>1749</v>
      </c>
      <c r="H385" s="41">
        <v>0</v>
      </c>
      <c r="I385" s="41">
        <v>0</v>
      </c>
      <c r="J385" s="41">
        <v>8.424972E-2</v>
      </c>
      <c r="K385" s="41">
        <v>0</v>
      </c>
      <c r="L385" s="41">
        <v>0</v>
      </c>
      <c r="M385" s="41" t="s">
        <v>732</v>
      </c>
      <c r="N385" s="41" t="s">
        <v>79</v>
      </c>
      <c r="O385" s="41" t="s">
        <v>1791</v>
      </c>
      <c r="P385" s="41" t="s">
        <v>1909</v>
      </c>
      <c r="Q385" s="41" t="s">
        <v>1909</v>
      </c>
      <c r="AO385" s="7"/>
      <c r="AP385" s="7"/>
      <c r="AQ385" s="7"/>
      <c r="AR385" s="7"/>
      <c r="AS385" s="7"/>
      <c r="AT385" s="7"/>
      <c r="AU385" s="7"/>
      <c r="AV385" s="7"/>
      <c r="AW385" s="7"/>
      <c r="AX385" s="7"/>
      <c r="AY385" s="7"/>
      <c r="AZ385" s="7"/>
      <c r="BA385" s="7"/>
      <c r="BB385" s="7"/>
      <c r="BC385" s="7"/>
      <c r="BD385" s="7"/>
      <c r="BE385" s="7"/>
      <c r="BF385" s="7"/>
      <c r="BG385" s="7"/>
      <c r="BK385" s="1">
        <v>6.2407199999999996</v>
      </c>
      <c r="BL385" s="7"/>
      <c r="BM385" s="7"/>
      <c r="BN385" s="7"/>
      <c r="BO385" s="7"/>
      <c r="BP385" s="7"/>
      <c r="BQ385" s="7"/>
      <c r="BR385" s="7"/>
      <c r="BS385" s="7"/>
      <c r="BT385" s="7">
        <v>1.35</v>
      </c>
      <c r="BU385" s="7">
        <v>0.06</v>
      </c>
      <c r="BV385" s="7"/>
      <c r="BW385" s="7"/>
      <c r="BX385" s="7"/>
      <c r="BY385" s="7"/>
      <c r="BZ385" s="7"/>
      <c r="CA385" s="7"/>
      <c r="CB385" s="7"/>
      <c r="CC385" s="7"/>
      <c r="CD385" s="7"/>
      <c r="CG385" s="41">
        <v>0</v>
      </c>
      <c r="DC385" s="41">
        <v>0</v>
      </c>
      <c r="DY385" s="7" t="s">
        <v>1891</v>
      </c>
      <c r="DZ385" s="7">
        <f t="shared" si="244"/>
        <v>1.35</v>
      </c>
      <c r="EA385" s="41" t="s">
        <v>721</v>
      </c>
      <c r="EB385" s="41" t="s">
        <v>0</v>
      </c>
      <c r="EC385" s="41">
        <f t="shared" si="281"/>
        <v>0</v>
      </c>
      <c r="ED385" s="41">
        <f t="shared" si="282"/>
        <v>0</v>
      </c>
      <c r="EE385" s="41">
        <f t="shared" si="283"/>
        <v>8.424972E-2</v>
      </c>
      <c r="EF385" s="41">
        <f t="shared" si="284"/>
        <v>0</v>
      </c>
      <c r="EG385" s="41">
        <f t="shared" si="285"/>
        <v>0</v>
      </c>
      <c r="EI385" s="5">
        <f t="shared" si="251"/>
        <v>220.61071439999998</v>
      </c>
      <c r="EJ385" s="3">
        <f t="shared" si="245"/>
        <v>1376.7696975703677</v>
      </c>
      <c r="EK385" s="3">
        <f t="shared" si="252"/>
        <v>0</v>
      </c>
      <c r="EL385" s="3">
        <f t="shared" si="253"/>
        <v>0</v>
      </c>
      <c r="EM385" s="3">
        <f t="shared" si="254"/>
        <v>0</v>
      </c>
      <c r="EN385" s="3">
        <f t="shared" si="255"/>
        <v>0</v>
      </c>
      <c r="EO385" s="3">
        <f t="shared" si="256"/>
        <v>0</v>
      </c>
      <c r="EP385" s="3">
        <f t="shared" si="257"/>
        <v>0</v>
      </c>
      <c r="EQ385" s="3">
        <f t="shared" si="258"/>
        <v>0</v>
      </c>
      <c r="ER385" s="3">
        <f t="shared" si="259"/>
        <v>0</v>
      </c>
      <c r="ES385" s="3">
        <f t="shared" si="260"/>
        <v>84.249719999999996</v>
      </c>
      <c r="ET385" s="3">
        <f t="shared" si="261"/>
        <v>3.7444319999999998</v>
      </c>
      <c r="EU385" s="3">
        <f t="shared" si="262"/>
        <v>0</v>
      </c>
      <c r="EV385" s="3">
        <f t="shared" si="263"/>
        <v>0</v>
      </c>
      <c r="EW385" s="3">
        <f t="shared" si="264"/>
        <v>0</v>
      </c>
      <c r="EX385" s="3">
        <f t="shared" si="265"/>
        <v>0</v>
      </c>
      <c r="EY385" s="3">
        <f t="shared" si="266"/>
        <v>0</v>
      </c>
      <c r="EZ385" s="3">
        <f t="shared" si="267"/>
        <v>0</v>
      </c>
      <c r="FA385" s="3">
        <f t="shared" si="268"/>
        <v>0</v>
      </c>
      <c r="FB385" s="3">
        <f t="shared" si="269"/>
        <v>0</v>
      </c>
      <c r="FC385" s="3">
        <f t="shared" si="246"/>
        <v>0</v>
      </c>
      <c r="FD385" s="41">
        <f t="shared" si="270"/>
        <v>0</v>
      </c>
      <c r="FG385" s="3">
        <f t="shared" si="247"/>
        <v>0</v>
      </c>
      <c r="FH385" s="3">
        <f t="shared" si="248"/>
        <v>0</v>
      </c>
      <c r="FI385" s="3">
        <f t="shared" si="271"/>
        <v>0</v>
      </c>
      <c r="FJ385" s="3">
        <f t="shared" si="271"/>
        <v>0</v>
      </c>
      <c r="FK385" s="3">
        <f t="shared" si="288"/>
        <v>0</v>
      </c>
      <c r="FL385" s="3">
        <f t="shared" si="288"/>
        <v>0</v>
      </c>
      <c r="FM385" s="3">
        <f t="shared" si="288"/>
        <v>0</v>
      </c>
      <c r="FN385" s="3">
        <f t="shared" si="287"/>
        <v>0</v>
      </c>
      <c r="FO385" s="3">
        <f t="shared" si="287"/>
        <v>0</v>
      </c>
      <c r="FP385" s="3">
        <f t="shared" si="287"/>
        <v>0</v>
      </c>
      <c r="FQ385" s="3">
        <f t="shared" si="278"/>
        <v>0</v>
      </c>
      <c r="FR385" s="3">
        <f t="shared" si="272"/>
        <v>0</v>
      </c>
      <c r="FS385" s="3">
        <f t="shared" si="272"/>
        <v>0</v>
      </c>
      <c r="FT385" s="3">
        <f t="shared" si="272"/>
        <v>0</v>
      </c>
      <c r="FU385" s="3">
        <f t="shared" si="273"/>
        <v>0</v>
      </c>
      <c r="FV385" s="3">
        <f t="shared" si="273"/>
        <v>0</v>
      </c>
      <c r="FW385" s="3">
        <f t="shared" si="273"/>
        <v>0</v>
      </c>
      <c r="FX385" s="3">
        <f t="shared" si="274"/>
        <v>0</v>
      </c>
      <c r="FY385" s="3">
        <f t="shared" si="275"/>
        <v>0</v>
      </c>
      <c r="FZ385" s="3">
        <f t="shared" si="276"/>
        <v>0</v>
      </c>
      <c r="GA385" s="3">
        <f t="shared" si="277"/>
        <v>0</v>
      </c>
      <c r="GB385" s="41" t="s">
        <v>0</v>
      </c>
      <c r="GC385" s="41">
        <f t="shared" si="249"/>
        <v>6.2407199999999996</v>
      </c>
      <c r="GD385" s="41">
        <f t="shared" si="250"/>
        <v>1.35</v>
      </c>
      <c r="GE385" s="41">
        <f t="shared" si="286"/>
        <v>8.4249720000000003</v>
      </c>
      <c r="GI385" s="41" t="s">
        <v>0</v>
      </c>
    </row>
    <row r="386" spans="1:191" x14ac:dyDescent="0.55000000000000004">
      <c r="A386" s="41" t="s">
        <v>1483</v>
      </c>
      <c r="B386" s="41" t="s">
        <v>730</v>
      </c>
      <c r="C386" s="41" t="s">
        <v>69</v>
      </c>
      <c r="D386" s="25" t="s">
        <v>66</v>
      </c>
      <c r="E386" s="41" t="s">
        <v>1791</v>
      </c>
      <c r="F386" s="41">
        <v>0</v>
      </c>
      <c r="G386" s="25" t="s">
        <v>1749</v>
      </c>
      <c r="H386" s="41">
        <v>0</v>
      </c>
      <c r="I386" s="41">
        <v>0</v>
      </c>
      <c r="J386" s="41">
        <v>2.9999999999999995E-2</v>
      </c>
      <c r="K386" s="41">
        <v>0</v>
      </c>
      <c r="L386" s="41">
        <v>0</v>
      </c>
      <c r="M386" s="41" t="s">
        <v>733</v>
      </c>
      <c r="N386" s="41" t="s">
        <v>79</v>
      </c>
      <c r="O386" s="41" t="s">
        <v>1791</v>
      </c>
      <c r="P386" s="41" t="s">
        <v>1905</v>
      </c>
      <c r="Q386" s="41" t="s">
        <v>1905</v>
      </c>
      <c r="S386" s="41">
        <v>0</v>
      </c>
      <c r="AO386" s="7">
        <v>0</v>
      </c>
      <c r="AP386" s="7"/>
      <c r="AQ386" s="7"/>
      <c r="AR386" s="7"/>
      <c r="AS386" s="7"/>
      <c r="AT386" s="7"/>
      <c r="AU386" s="7"/>
      <c r="AV386" s="7"/>
      <c r="AW386" s="7"/>
      <c r="AX386" s="7"/>
      <c r="AY386" s="7"/>
      <c r="AZ386" s="7"/>
      <c r="BA386" s="7"/>
      <c r="BB386" s="7"/>
      <c r="BC386" s="7"/>
      <c r="BD386" s="7"/>
      <c r="BE386" s="7"/>
      <c r="BF386" s="7"/>
      <c r="BG386" s="7"/>
      <c r="BK386" s="41">
        <f>1.2/0.4</f>
        <v>2.9999999999999996</v>
      </c>
      <c r="BL386" s="7"/>
      <c r="BM386" s="7"/>
      <c r="BN386" s="7"/>
      <c r="BO386" s="7"/>
      <c r="BP386" s="7"/>
      <c r="BQ386" s="7"/>
      <c r="BR386" s="7"/>
      <c r="BS386" s="7"/>
      <c r="BT386" s="7">
        <v>1</v>
      </c>
      <c r="BU386" s="7">
        <v>0.1</v>
      </c>
      <c r="BV386" s="7"/>
      <c r="BW386" s="7"/>
      <c r="BX386" s="7"/>
      <c r="BY386" s="7">
        <v>3.5</v>
      </c>
      <c r="BZ386" s="7">
        <v>40</v>
      </c>
      <c r="CA386" s="7"/>
      <c r="CB386" s="7"/>
      <c r="CC386" s="7"/>
      <c r="CD386" s="7"/>
      <c r="CG386" s="41">
        <v>0</v>
      </c>
      <c r="DC386" s="41">
        <v>0</v>
      </c>
      <c r="DY386" s="7" t="s">
        <v>1891</v>
      </c>
      <c r="DZ386" s="7">
        <f t="shared" si="244"/>
        <v>1</v>
      </c>
      <c r="EA386" s="41" t="s">
        <v>727</v>
      </c>
      <c r="EB386" s="41" t="s">
        <v>0</v>
      </c>
      <c r="EC386" s="41">
        <f t="shared" si="281"/>
        <v>0</v>
      </c>
      <c r="ED386" s="41">
        <f t="shared" si="282"/>
        <v>0</v>
      </c>
      <c r="EE386" s="41">
        <f t="shared" si="283"/>
        <v>2.9999999999999995E-2</v>
      </c>
      <c r="EF386" s="41">
        <f t="shared" si="284"/>
        <v>0</v>
      </c>
      <c r="EG386" s="41">
        <f t="shared" si="285"/>
        <v>0</v>
      </c>
      <c r="EI386" s="5">
        <f t="shared" si="251"/>
        <v>250.724524</v>
      </c>
      <c r="EJ386" s="3">
        <f t="shared" si="245"/>
        <v>752.17357199999992</v>
      </c>
      <c r="EK386" s="3">
        <f t="shared" si="252"/>
        <v>0</v>
      </c>
      <c r="EL386" s="3">
        <f t="shared" si="253"/>
        <v>0</v>
      </c>
      <c r="EM386" s="3">
        <f t="shared" si="254"/>
        <v>0</v>
      </c>
      <c r="EN386" s="3">
        <f t="shared" si="255"/>
        <v>0</v>
      </c>
      <c r="EO386" s="3">
        <f t="shared" si="256"/>
        <v>0</v>
      </c>
      <c r="EP386" s="3">
        <f t="shared" si="257"/>
        <v>0</v>
      </c>
      <c r="EQ386" s="3">
        <f t="shared" si="258"/>
        <v>0</v>
      </c>
      <c r="ER386" s="3">
        <f t="shared" si="259"/>
        <v>0</v>
      </c>
      <c r="ES386" s="3">
        <f t="shared" si="260"/>
        <v>29.999999999999996</v>
      </c>
      <c r="ET386" s="3">
        <f t="shared" si="261"/>
        <v>3</v>
      </c>
      <c r="EU386" s="3">
        <f t="shared" si="262"/>
        <v>0</v>
      </c>
      <c r="EV386" s="3">
        <f t="shared" si="263"/>
        <v>0</v>
      </c>
      <c r="EW386" s="3">
        <f t="shared" si="264"/>
        <v>0</v>
      </c>
      <c r="EX386" s="3">
        <f t="shared" si="265"/>
        <v>104.99999999999999</v>
      </c>
      <c r="EY386" s="3">
        <f t="shared" si="266"/>
        <v>1199.9999999999998</v>
      </c>
      <c r="EZ386" s="3">
        <f t="shared" si="267"/>
        <v>0</v>
      </c>
      <c r="FA386" s="3">
        <f t="shared" si="268"/>
        <v>0</v>
      </c>
      <c r="FB386" s="3">
        <f t="shared" si="269"/>
        <v>0</v>
      </c>
      <c r="FC386" s="3">
        <f t="shared" si="246"/>
        <v>0</v>
      </c>
      <c r="FD386" s="41">
        <f t="shared" si="270"/>
        <v>0</v>
      </c>
      <c r="FG386" s="3">
        <f t="shared" si="247"/>
        <v>0</v>
      </c>
      <c r="FH386" s="3">
        <f t="shared" si="248"/>
        <v>0</v>
      </c>
      <c r="FI386" s="3">
        <f t="shared" si="271"/>
        <v>0</v>
      </c>
      <c r="FJ386" s="3">
        <f t="shared" si="271"/>
        <v>0</v>
      </c>
      <c r="FK386" s="3">
        <f t="shared" si="288"/>
        <v>0</v>
      </c>
      <c r="FL386" s="3">
        <f t="shared" si="288"/>
        <v>0</v>
      </c>
      <c r="FM386" s="3">
        <f t="shared" si="288"/>
        <v>0</v>
      </c>
      <c r="FN386" s="3">
        <f t="shared" si="287"/>
        <v>0</v>
      </c>
      <c r="FO386" s="3">
        <f t="shared" si="287"/>
        <v>0</v>
      </c>
      <c r="FP386" s="3">
        <f t="shared" si="287"/>
        <v>0</v>
      </c>
      <c r="FQ386" s="3">
        <f t="shared" si="278"/>
        <v>0</v>
      </c>
      <c r="FR386" s="3">
        <f t="shared" si="272"/>
        <v>0</v>
      </c>
      <c r="FS386" s="3">
        <f t="shared" si="272"/>
        <v>0</v>
      </c>
      <c r="FT386" s="3">
        <f t="shared" si="272"/>
        <v>0</v>
      </c>
      <c r="FU386" s="3">
        <f t="shared" si="273"/>
        <v>0</v>
      </c>
      <c r="FV386" s="3">
        <f t="shared" si="273"/>
        <v>0</v>
      </c>
      <c r="FW386" s="3">
        <f t="shared" si="273"/>
        <v>0</v>
      </c>
      <c r="FX386" s="3">
        <f t="shared" si="274"/>
        <v>0</v>
      </c>
      <c r="FY386" s="3">
        <f t="shared" si="275"/>
        <v>0</v>
      </c>
      <c r="FZ386" s="3">
        <f t="shared" si="276"/>
        <v>0</v>
      </c>
      <c r="GA386" s="3">
        <f t="shared" si="277"/>
        <v>0</v>
      </c>
      <c r="GB386" s="41" t="s">
        <v>0</v>
      </c>
      <c r="GC386" s="41">
        <f t="shared" si="249"/>
        <v>2.9999999999999996</v>
      </c>
      <c r="GD386" s="41">
        <f t="shared" si="250"/>
        <v>1</v>
      </c>
      <c r="GE386" s="41">
        <f t="shared" si="286"/>
        <v>2.9999999999999996</v>
      </c>
      <c r="GI386" s="41" t="s">
        <v>0</v>
      </c>
    </row>
    <row r="387" spans="1:191" x14ac:dyDescent="0.55000000000000004">
      <c r="A387" s="41" t="s">
        <v>1484</v>
      </c>
      <c r="B387" s="41" t="s">
        <v>734</v>
      </c>
      <c r="C387" s="41" t="s">
        <v>69</v>
      </c>
      <c r="D387" s="25" t="s">
        <v>66</v>
      </c>
      <c r="E387" s="41" t="s">
        <v>1791</v>
      </c>
      <c r="F387" s="41">
        <v>0</v>
      </c>
      <c r="G387" s="25" t="s">
        <v>1749</v>
      </c>
      <c r="H387" s="41">
        <v>0</v>
      </c>
      <c r="I387" s="41">
        <v>0</v>
      </c>
      <c r="J387" s="41">
        <v>1.05</v>
      </c>
      <c r="K387" s="41">
        <v>0</v>
      </c>
      <c r="L387" s="41">
        <v>0</v>
      </c>
      <c r="M387" s="41" t="s">
        <v>735</v>
      </c>
      <c r="N387" s="41" t="s">
        <v>79</v>
      </c>
      <c r="O387" s="41" t="s">
        <v>1791</v>
      </c>
      <c r="P387" s="41" t="s">
        <v>1902</v>
      </c>
      <c r="Q387" s="41" t="s">
        <v>1902</v>
      </c>
      <c r="S387" s="41">
        <v>0</v>
      </c>
      <c r="AO387" s="7">
        <v>0</v>
      </c>
      <c r="AP387" s="7"/>
      <c r="AQ387" s="7"/>
      <c r="AR387" s="7"/>
      <c r="AS387" s="7"/>
      <c r="AT387" s="7"/>
      <c r="AU387" s="7"/>
      <c r="AV387" s="7"/>
      <c r="AW387" s="7"/>
      <c r="AX387" s="7"/>
      <c r="AY387" s="7"/>
      <c r="AZ387" s="7"/>
      <c r="BA387" s="7"/>
      <c r="BB387" s="7"/>
      <c r="BC387" s="7"/>
      <c r="BD387" s="7"/>
      <c r="BE387" s="7"/>
      <c r="BF387" s="7"/>
      <c r="BG387" s="7"/>
      <c r="BK387" s="41">
        <v>150</v>
      </c>
      <c r="BL387" s="7"/>
      <c r="BM387" s="7"/>
      <c r="BN387" s="7"/>
      <c r="BO387" s="7"/>
      <c r="BP387" s="7"/>
      <c r="BQ387" s="7"/>
      <c r="BR387" s="7"/>
      <c r="BS387" s="7"/>
      <c r="BT387" s="7">
        <v>0.7</v>
      </c>
      <c r="BU387" s="7"/>
      <c r="BV387" s="7"/>
      <c r="BW387" s="7"/>
      <c r="BX387" s="7"/>
      <c r="BY387" s="7"/>
      <c r="BZ387" s="7"/>
      <c r="CA387" s="7"/>
      <c r="CB387" s="7"/>
      <c r="CC387" s="7"/>
      <c r="CD387" s="7"/>
      <c r="CG387" s="41">
        <v>0</v>
      </c>
      <c r="DC387" s="41">
        <v>0</v>
      </c>
      <c r="DY387" s="7" t="s">
        <v>1891</v>
      </c>
      <c r="DZ387" s="7">
        <f t="shared" si="244"/>
        <v>0.7</v>
      </c>
      <c r="EA387" s="41" t="s">
        <v>736</v>
      </c>
      <c r="EB387" s="41" t="s">
        <v>0</v>
      </c>
      <c r="EC387" s="41">
        <f t="shared" si="281"/>
        <v>0</v>
      </c>
      <c r="ED387" s="41">
        <f t="shared" si="282"/>
        <v>0</v>
      </c>
      <c r="EE387" s="41">
        <f t="shared" si="283"/>
        <v>1.05</v>
      </c>
      <c r="EF387" s="41">
        <f t="shared" si="284"/>
        <v>0</v>
      </c>
      <c r="EG387" s="41">
        <f t="shared" si="285"/>
        <v>0</v>
      </c>
      <c r="EI387" s="5">
        <f t="shared" si="251"/>
        <v>91.798000000000002</v>
      </c>
      <c r="EJ387" s="3">
        <f t="shared" si="245"/>
        <v>13769.7</v>
      </c>
      <c r="EK387" s="3">
        <f t="shared" si="252"/>
        <v>0</v>
      </c>
      <c r="EL387" s="3">
        <f t="shared" si="253"/>
        <v>0</v>
      </c>
      <c r="EM387" s="3">
        <f t="shared" si="254"/>
        <v>0</v>
      </c>
      <c r="EN387" s="3">
        <f t="shared" si="255"/>
        <v>0</v>
      </c>
      <c r="EO387" s="3">
        <f t="shared" si="256"/>
        <v>0</v>
      </c>
      <c r="EP387" s="3">
        <f t="shared" si="257"/>
        <v>0</v>
      </c>
      <c r="EQ387" s="3">
        <f t="shared" si="258"/>
        <v>0</v>
      </c>
      <c r="ER387" s="3">
        <f t="shared" si="259"/>
        <v>0</v>
      </c>
      <c r="ES387" s="3">
        <f t="shared" si="260"/>
        <v>1050</v>
      </c>
      <c r="ET387" s="3">
        <f t="shared" si="261"/>
        <v>0</v>
      </c>
      <c r="EU387" s="3">
        <f t="shared" si="262"/>
        <v>0</v>
      </c>
      <c r="EV387" s="3">
        <f t="shared" si="263"/>
        <v>0</v>
      </c>
      <c r="EW387" s="3">
        <f t="shared" si="264"/>
        <v>0</v>
      </c>
      <c r="EX387" s="3">
        <f t="shared" si="265"/>
        <v>0</v>
      </c>
      <c r="EY387" s="3">
        <f t="shared" si="266"/>
        <v>0</v>
      </c>
      <c r="EZ387" s="3">
        <f t="shared" si="267"/>
        <v>0</v>
      </c>
      <c r="FA387" s="3">
        <f t="shared" si="268"/>
        <v>0</v>
      </c>
      <c r="FB387" s="3">
        <f t="shared" si="269"/>
        <v>0</v>
      </c>
      <c r="FC387" s="3">
        <f t="shared" si="246"/>
        <v>0</v>
      </c>
      <c r="FD387" s="41">
        <f t="shared" si="270"/>
        <v>0</v>
      </c>
      <c r="FG387" s="3">
        <f t="shared" si="247"/>
        <v>0</v>
      </c>
      <c r="FH387" s="3">
        <f t="shared" si="248"/>
        <v>0</v>
      </c>
      <c r="FI387" s="3">
        <f t="shared" si="271"/>
        <v>0</v>
      </c>
      <c r="FJ387" s="3">
        <f t="shared" si="271"/>
        <v>0</v>
      </c>
      <c r="FK387" s="3">
        <f t="shared" si="288"/>
        <v>0</v>
      </c>
      <c r="FL387" s="3">
        <f t="shared" si="288"/>
        <v>0</v>
      </c>
      <c r="FM387" s="3">
        <f t="shared" si="288"/>
        <v>0</v>
      </c>
      <c r="FN387" s="3">
        <f t="shared" si="287"/>
        <v>0</v>
      </c>
      <c r="FO387" s="3">
        <f t="shared" si="287"/>
        <v>0</v>
      </c>
      <c r="FP387" s="3">
        <f t="shared" si="287"/>
        <v>0</v>
      </c>
      <c r="FQ387" s="3">
        <f t="shared" si="278"/>
        <v>0</v>
      </c>
      <c r="FR387" s="3">
        <f t="shared" si="272"/>
        <v>0</v>
      </c>
      <c r="FS387" s="3">
        <f t="shared" si="272"/>
        <v>0</v>
      </c>
      <c r="FT387" s="3">
        <f t="shared" si="272"/>
        <v>0</v>
      </c>
      <c r="FU387" s="3">
        <f t="shared" si="273"/>
        <v>0</v>
      </c>
      <c r="FV387" s="3">
        <f t="shared" si="273"/>
        <v>0</v>
      </c>
      <c r="FW387" s="3">
        <f t="shared" si="273"/>
        <v>0</v>
      </c>
      <c r="FX387" s="3">
        <f t="shared" si="274"/>
        <v>0</v>
      </c>
      <c r="FY387" s="3">
        <f t="shared" si="275"/>
        <v>0</v>
      </c>
      <c r="FZ387" s="3">
        <f t="shared" si="276"/>
        <v>0</v>
      </c>
      <c r="GA387" s="3">
        <f t="shared" si="277"/>
        <v>0</v>
      </c>
      <c r="GB387" s="41" t="s">
        <v>0</v>
      </c>
      <c r="GC387" s="41">
        <f t="shared" si="249"/>
        <v>150</v>
      </c>
      <c r="GD387" s="41">
        <f t="shared" si="250"/>
        <v>0.7</v>
      </c>
      <c r="GE387" s="41">
        <f t="shared" si="286"/>
        <v>105</v>
      </c>
      <c r="GI387" s="41" t="s">
        <v>0</v>
      </c>
    </row>
    <row r="388" spans="1:191" x14ac:dyDescent="0.55000000000000004">
      <c r="A388" s="41" t="s">
        <v>1485</v>
      </c>
      <c r="B388" s="41" t="s">
        <v>737</v>
      </c>
      <c r="C388" s="41" t="s">
        <v>69</v>
      </c>
      <c r="D388" s="25" t="s">
        <v>66</v>
      </c>
      <c r="E388" s="41" t="s">
        <v>1791</v>
      </c>
      <c r="F388" s="41">
        <v>0</v>
      </c>
      <c r="G388" s="25" t="s">
        <v>1749</v>
      </c>
      <c r="H388" s="41">
        <v>0</v>
      </c>
      <c r="I388" s="41">
        <v>0</v>
      </c>
      <c r="J388" s="41">
        <v>0.10167499999999999</v>
      </c>
      <c r="K388" s="41">
        <v>0</v>
      </c>
      <c r="L388" s="41">
        <v>0</v>
      </c>
      <c r="M388" s="41" t="s">
        <v>738</v>
      </c>
      <c r="N388" s="41" t="s">
        <v>79</v>
      </c>
      <c r="O388" s="41" t="s">
        <v>1791</v>
      </c>
      <c r="P388" s="41" t="s">
        <v>1935</v>
      </c>
      <c r="Q388" s="41" t="s">
        <v>1935</v>
      </c>
      <c r="S388" s="41">
        <v>0</v>
      </c>
      <c r="AO388" s="7">
        <v>0</v>
      </c>
      <c r="AP388" s="7"/>
      <c r="AQ388" s="7"/>
      <c r="AR388" s="7"/>
      <c r="AS388" s="7"/>
      <c r="AT388" s="7"/>
      <c r="AU388" s="7"/>
      <c r="AV388" s="7"/>
      <c r="AW388" s="7"/>
      <c r="AX388" s="7"/>
      <c r="AY388" s="7"/>
      <c r="AZ388" s="7"/>
      <c r="BA388" s="7"/>
      <c r="BB388" s="7"/>
      <c r="BC388" s="7"/>
      <c r="BD388" s="7"/>
      <c r="BE388" s="7"/>
      <c r="BF388" s="7"/>
      <c r="BG388" s="7"/>
      <c r="BK388" s="41">
        <v>12.25</v>
      </c>
      <c r="BL388" s="7"/>
      <c r="BM388" s="7"/>
      <c r="BN388" s="7"/>
      <c r="BO388" s="7"/>
      <c r="BP388" s="7"/>
      <c r="BQ388" s="7"/>
      <c r="BR388" s="7"/>
      <c r="BS388" s="7"/>
      <c r="BT388" s="7">
        <v>0.83</v>
      </c>
      <c r="BU388" s="7">
        <v>4.4999999999999998E-2</v>
      </c>
      <c r="BV388" s="7"/>
      <c r="BW388" s="7"/>
      <c r="BX388" s="7"/>
      <c r="BY388" s="7"/>
      <c r="BZ388" s="7"/>
      <c r="CA388" s="7"/>
      <c r="CB388" s="7"/>
      <c r="CC388" s="7"/>
      <c r="CD388" s="7"/>
      <c r="CG388" s="41">
        <v>0</v>
      </c>
      <c r="DC388" s="41">
        <v>0</v>
      </c>
      <c r="DY388" s="7" t="s">
        <v>1891</v>
      </c>
      <c r="DZ388" s="7">
        <f t="shared" si="244"/>
        <v>0.82999999999999985</v>
      </c>
      <c r="EA388" s="41" t="s">
        <v>736</v>
      </c>
      <c r="EB388" s="41" t="s">
        <v>0</v>
      </c>
      <c r="EC388" s="41">
        <f t="shared" si="281"/>
        <v>0</v>
      </c>
      <c r="ED388" s="41">
        <f t="shared" si="282"/>
        <v>0</v>
      </c>
      <c r="EE388" s="41">
        <f t="shared" si="283"/>
        <v>0.10167499999999999</v>
      </c>
      <c r="EF388" s="41">
        <f t="shared" si="284"/>
        <v>0</v>
      </c>
      <c r="EG388" s="41">
        <f t="shared" si="285"/>
        <v>0</v>
      </c>
      <c r="EI388" s="5">
        <f t="shared" si="251"/>
        <v>141.52498579999997</v>
      </c>
      <c r="EJ388" s="3">
        <f t="shared" si="245"/>
        <v>1733.6810760499998</v>
      </c>
      <c r="EK388" s="3">
        <f t="shared" si="252"/>
        <v>0</v>
      </c>
      <c r="EL388" s="3">
        <f t="shared" si="253"/>
        <v>0</v>
      </c>
      <c r="EM388" s="3">
        <f t="shared" si="254"/>
        <v>0</v>
      </c>
      <c r="EN388" s="3">
        <f t="shared" si="255"/>
        <v>0</v>
      </c>
      <c r="EO388" s="3">
        <f t="shared" si="256"/>
        <v>0</v>
      </c>
      <c r="EP388" s="3">
        <f t="shared" si="257"/>
        <v>0</v>
      </c>
      <c r="EQ388" s="3">
        <f t="shared" si="258"/>
        <v>0</v>
      </c>
      <c r="ER388" s="3">
        <f t="shared" si="259"/>
        <v>0</v>
      </c>
      <c r="ES388" s="3">
        <f t="shared" si="260"/>
        <v>101.67499999999998</v>
      </c>
      <c r="ET388" s="3">
        <f t="shared" si="261"/>
        <v>5.5125000000000002</v>
      </c>
      <c r="EU388" s="3">
        <f t="shared" si="262"/>
        <v>0</v>
      </c>
      <c r="EV388" s="3">
        <f t="shared" si="263"/>
        <v>0</v>
      </c>
      <c r="EW388" s="3">
        <f t="shared" si="264"/>
        <v>0</v>
      </c>
      <c r="EX388" s="3">
        <f t="shared" si="265"/>
        <v>0</v>
      </c>
      <c r="EY388" s="3">
        <f t="shared" si="266"/>
        <v>0</v>
      </c>
      <c r="EZ388" s="3">
        <f t="shared" si="267"/>
        <v>0</v>
      </c>
      <c r="FA388" s="3">
        <f t="shared" si="268"/>
        <v>0</v>
      </c>
      <c r="FB388" s="3">
        <f t="shared" si="269"/>
        <v>0</v>
      </c>
      <c r="FC388" s="3">
        <f t="shared" si="246"/>
        <v>0</v>
      </c>
      <c r="FD388" s="41">
        <f t="shared" si="270"/>
        <v>0</v>
      </c>
      <c r="FG388" s="3">
        <f t="shared" si="247"/>
        <v>0</v>
      </c>
      <c r="FH388" s="3">
        <f t="shared" si="248"/>
        <v>0</v>
      </c>
      <c r="FI388" s="3">
        <f t="shared" si="271"/>
        <v>0</v>
      </c>
      <c r="FJ388" s="3">
        <f t="shared" si="271"/>
        <v>0</v>
      </c>
      <c r="FK388" s="3">
        <f t="shared" si="288"/>
        <v>0</v>
      </c>
      <c r="FL388" s="3">
        <f t="shared" si="288"/>
        <v>0</v>
      </c>
      <c r="FM388" s="3">
        <f t="shared" si="288"/>
        <v>0</v>
      </c>
      <c r="FN388" s="3">
        <f t="shared" si="287"/>
        <v>0</v>
      </c>
      <c r="FO388" s="3">
        <f t="shared" si="287"/>
        <v>0</v>
      </c>
      <c r="FP388" s="3">
        <f t="shared" si="287"/>
        <v>0</v>
      </c>
      <c r="FQ388" s="3">
        <f t="shared" si="278"/>
        <v>0</v>
      </c>
      <c r="FR388" s="3">
        <f t="shared" si="272"/>
        <v>0</v>
      </c>
      <c r="FS388" s="3">
        <f t="shared" si="272"/>
        <v>0</v>
      </c>
      <c r="FT388" s="3">
        <f t="shared" si="272"/>
        <v>0</v>
      </c>
      <c r="FU388" s="3">
        <f t="shared" si="273"/>
        <v>0</v>
      </c>
      <c r="FV388" s="3">
        <f t="shared" si="273"/>
        <v>0</v>
      </c>
      <c r="FW388" s="3">
        <f t="shared" si="273"/>
        <v>0</v>
      </c>
      <c r="FX388" s="3">
        <f t="shared" si="274"/>
        <v>0</v>
      </c>
      <c r="FY388" s="3">
        <f t="shared" si="275"/>
        <v>0</v>
      </c>
      <c r="FZ388" s="3">
        <f t="shared" si="276"/>
        <v>0</v>
      </c>
      <c r="GA388" s="3">
        <f t="shared" si="277"/>
        <v>0</v>
      </c>
      <c r="GB388" s="41" t="s">
        <v>0</v>
      </c>
      <c r="GC388" s="41">
        <f t="shared" si="249"/>
        <v>12.25</v>
      </c>
      <c r="GD388" s="41">
        <f t="shared" si="250"/>
        <v>0.82999999999999985</v>
      </c>
      <c r="GE388" s="41">
        <f t="shared" si="286"/>
        <v>10.167499999999999</v>
      </c>
      <c r="GI388" s="41" t="s">
        <v>0</v>
      </c>
    </row>
    <row r="389" spans="1:191" x14ac:dyDescent="0.55000000000000004">
      <c r="A389" s="41" t="s">
        <v>1486</v>
      </c>
      <c r="B389" s="41" t="s">
        <v>739</v>
      </c>
      <c r="C389" s="41" t="s">
        <v>69</v>
      </c>
      <c r="D389" s="25" t="s">
        <v>66</v>
      </c>
      <c r="E389" s="41" t="s">
        <v>1791</v>
      </c>
      <c r="F389" s="41">
        <v>0</v>
      </c>
      <c r="G389" s="25" t="s">
        <v>1749</v>
      </c>
      <c r="H389" s="41">
        <v>0</v>
      </c>
      <c r="I389" s="41">
        <v>0</v>
      </c>
      <c r="J389" s="41">
        <v>0.1008</v>
      </c>
      <c r="K389" s="41">
        <v>0</v>
      </c>
      <c r="L389" s="41">
        <v>0</v>
      </c>
      <c r="M389" s="41" t="s">
        <v>740</v>
      </c>
      <c r="N389" s="41" t="s">
        <v>79</v>
      </c>
      <c r="O389" s="41" t="s">
        <v>1791</v>
      </c>
      <c r="P389" s="41" t="s">
        <v>2011</v>
      </c>
      <c r="S389" s="41">
        <v>0</v>
      </c>
      <c r="AO389" s="7">
        <v>0</v>
      </c>
      <c r="AP389" s="7"/>
      <c r="AQ389" s="7"/>
      <c r="AR389" s="7"/>
      <c r="AS389" s="7"/>
      <c r="AT389" s="7"/>
      <c r="AU389" s="7"/>
      <c r="AV389" s="7"/>
      <c r="AW389" s="7"/>
      <c r="AX389" s="7"/>
      <c r="AY389" s="7"/>
      <c r="AZ389" s="7"/>
      <c r="BA389" s="7"/>
      <c r="BB389" s="7"/>
      <c r="BC389" s="7"/>
      <c r="BD389" s="7"/>
      <c r="BE389" s="7"/>
      <c r="BF389" s="7"/>
      <c r="BG389" s="7"/>
      <c r="BK389" s="41">
        <v>16.8</v>
      </c>
      <c r="BL389" s="7"/>
      <c r="BM389" s="7"/>
      <c r="BN389" s="7"/>
      <c r="BO389" s="7"/>
      <c r="BP389" s="7"/>
      <c r="BQ389" s="7"/>
      <c r="BR389" s="7"/>
      <c r="BS389" s="7"/>
      <c r="BT389" s="7">
        <v>0.6</v>
      </c>
      <c r="BU389" s="7"/>
      <c r="BV389" s="7"/>
      <c r="BW389" s="7"/>
      <c r="BX389" s="7"/>
      <c r="BY389" s="7"/>
      <c r="BZ389" s="7"/>
      <c r="CA389" s="7"/>
      <c r="CB389" s="7"/>
      <c r="CC389" s="7"/>
      <c r="CD389" s="7"/>
      <c r="CG389" s="41">
        <v>0</v>
      </c>
      <c r="DC389" s="41">
        <v>0</v>
      </c>
      <c r="DY389" s="7" t="s">
        <v>1880</v>
      </c>
      <c r="DZ389" s="7">
        <f t="shared" si="244"/>
        <v>0.6</v>
      </c>
      <c r="EA389" s="41" t="s">
        <v>86</v>
      </c>
      <c r="EB389" s="41" t="s">
        <v>0</v>
      </c>
      <c r="EC389" s="41">
        <f t="shared" si="281"/>
        <v>0</v>
      </c>
      <c r="ED389" s="41">
        <f t="shared" si="282"/>
        <v>0</v>
      </c>
      <c r="EE389" s="41">
        <f t="shared" si="283"/>
        <v>0.1008</v>
      </c>
      <c r="EF389" s="41">
        <f t="shared" si="284"/>
        <v>0</v>
      </c>
      <c r="EG389" s="41">
        <f t="shared" si="285"/>
        <v>0</v>
      </c>
      <c r="EI389" s="5">
        <f t="shared" si="251"/>
        <v>78.683999999999997</v>
      </c>
      <c r="EJ389" s="3">
        <f t="shared" si="245"/>
        <v>1321.8912</v>
      </c>
      <c r="EK389" s="3">
        <f t="shared" si="252"/>
        <v>0</v>
      </c>
      <c r="EL389" s="3">
        <f t="shared" si="253"/>
        <v>0</v>
      </c>
      <c r="EM389" s="3">
        <f t="shared" si="254"/>
        <v>0</v>
      </c>
      <c r="EN389" s="3">
        <f t="shared" si="255"/>
        <v>0</v>
      </c>
      <c r="EO389" s="3">
        <f t="shared" si="256"/>
        <v>0</v>
      </c>
      <c r="EP389" s="3">
        <f t="shared" si="257"/>
        <v>0</v>
      </c>
      <c r="EQ389" s="3">
        <f t="shared" si="258"/>
        <v>0</v>
      </c>
      <c r="ER389" s="3">
        <f t="shared" si="259"/>
        <v>0</v>
      </c>
      <c r="ES389" s="3">
        <f t="shared" si="260"/>
        <v>100.8</v>
      </c>
      <c r="ET389" s="3">
        <f t="shared" si="261"/>
        <v>0</v>
      </c>
      <c r="EU389" s="3">
        <f t="shared" si="262"/>
        <v>0</v>
      </c>
      <c r="EV389" s="3">
        <f t="shared" si="263"/>
        <v>0</v>
      </c>
      <c r="EW389" s="3">
        <f t="shared" si="264"/>
        <v>0</v>
      </c>
      <c r="EX389" s="3">
        <f t="shared" si="265"/>
        <v>0</v>
      </c>
      <c r="EY389" s="3">
        <f t="shared" si="266"/>
        <v>0</v>
      </c>
      <c r="EZ389" s="3">
        <f t="shared" si="267"/>
        <v>0</v>
      </c>
      <c r="FA389" s="3">
        <f t="shared" si="268"/>
        <v>0</v>
      </c>
      <c r="FB389" s="3">
        <f t="shared" si="269"/>
        <v>0</v>
      </c>
      <c r="FC389" s="3">
        <f t="shared" si="246"/>
        <v>0</v>
      </c>
      <c r="FD389" s="41">
        <f t="shared" si="270"/>
        <v>0</v>
      </c>
      <c r="FG389" s="3">
        <f t="shared" si="247"/>
        <v>0</v>
      </c>
      <c r="FH389" s="3">
        <f t="shared" si="248"/>
        <v>0</v>
      </c>
      <c r="FI389" s="3">
        <f t="shared" si="271"/>
        <v>0</v>
      </c>
      <c r="FJ389" s="3">
        <f t="shared" si="271"/>
        <v>0</v>
      </c>
      <c r="FK389" s="3">
        <f t="shared" si="288"/>
        <v>0</v>
      </c>
      <c r="FL389" s="3">
        <f t="shared" si="288"/>
        <v>0</v>
      </c>
      <c r="FM389" s="3">
        <f t="shared" si="288"/>
        <v>0</v>
      </c>
      <c r="FN389" s="3">
        <f t="shared" si="287"/>
        <v>0</v>
      </c>
      <c r="FO389" s="3">
        <f t="shared" si="287"/>
        <v>0</v>
      </c>
      <c r="FP389" s="3">
        <f t="shared" si="287"/>
        <v>0</v>
      </c>
      <c r="FQ389" s="3">
        <f t="shared" si="278"/>
        <v>0</v>
      </c>
      <c r="FR389" s="3">
        <f t="shared" si="272"/>
        <v>0</v>
      </c>
      <c r="FS389" s="3">
        <f t="shared" si="272"/>
        <v>0</v>
      </c>
      <c r="FT389" s="3">
        <f t="shared" si="272"/>
        <v>0</v>
      </c>
      <c r="FU389" s="3">
        <f t="shared" si="273"/>
        <v>0</v>
      </c>
      <c r="FV389" s="3">
        <f t="shared" si="273"/>
        <v>0</v>
      </c>
      <c r="FW389" s="3">
        <f t="shared" si="273"/>
        <v>0</v>
      </c>
      <c r="FX389" s="3">
        <f t="shared" si="274"/>
        <v>0</v>
      </c>
      <c r="FY389" s="3">
        <f t="shared" si="275"/>
        <v>0</v>
      </c>
      <c r="FZ389" s="3">
        <f t="shared" si="276"/>
        <v>0</v>
      </c>
      <c r="GA389" s="3">
        <f t="shared" si="277"/>
        <v>0</v>
      </c>
      <c r="GB389" s="41" t="s">
        <v>0</v>
      </c>
      <c r="GC389" s="41">
        <f t="shared" si="249"/>
        <v>16.8</v>
      </c>
      <c r="GD389" s="41">
        <f t="shared" si="250"/>
        <v>0.6</v>
      </c>
      <c r="GE389" s="41">
        <f t="shared" si="286"/>
        <v>10.08</v>
      </c>
      <c r="GI389" s="41" t="s">
        <v>0</v>
      </c>
    </row>
    <row r="390" spans="1:191" x14ac:dyDescent="0.55000000000000004">
      <c r="A390" s="41" t="s">
        <v>1487</v>
      </c>
      <c r="B390" s="41" t="s">
        <v>741</v>
      </c>
      <c r="C390" s="41" t="s">
        <v>69</v>
      </c>
      <c r="D390" s="25" t="s">
        <v>62</v>
      </c>
      <c r="E390" s="41" t="s">
        <v>1790</v>
      </c>
      <c r="F390" s="41">
        <v>0</v>
      </c>
      <c r="G390" s="25" t="s">
        <v>67</v>
      </c>
      <c r="H390" s="41">
        <v>0</v>
      </c>
      <c r="I390" s="41">
        <v>0</v>
      </c>
      <c r="J390" s="41">
        <v>2.8699999999999996E-2</v>
      </c>
      <c r="K390" s="41">
        <v>0</v>
      </c>
      <c r="L390" s="41">
        <v>0</v>
      </c>
      <c r="M390" s="41" t="s">
        <v>742</v>
      </c>
      <c r="N390" s="41" t="s">
        <v>79</v>
      </c>
      <c r="O390" s="41" t="s">
        <v>1878</v>
      </c>
      <c r="P390" s="41" t="s">
        <v>1890</v>
      </c>
      <c r="S390" s="41">
        <v>0</v>
      </c>
      <c r="AO390" s="7">
        <v>0</v>
      </c>
      <c r="AP390" s="7"/>
      <c r="AQ390" s="7"/>
      <c r="AR390" s="7"/>
      <c r="AS390" s="7"/>
      <c r="AT390" s="7"/>
      <c r="AU390" s="7"/>
      <c r="AV390" s="7"/>
      <c r="AW390" s="7"/>
      <c r="AX390" s="7"/>
      <c r="AY390" s="7"/>
      <c r="AZ390" s="7"/>
      <c r="BA390" s="7"/>
      <c r="BB390" s="7"/>
      <c r="BC390" s="7"/>
      <c r="BD390" s="7"/>
      <c r="BE390" s="7"/>
      <c r="BF390" s="7"/>
      <c r="BG390" s="7"/>
      <c r="BK390" s="41">
        <v>4.0999999999999996</v>
      </c>
      <c r="BL390" s="7">
        <v>0.5</v>
      </c>
      <c r="BM390" s="7"/>
      <c r="BN390" s="7"/>
      <c r="BO390" s="7"/>
      <c r="BP390" s="7"/>
      <c r="BQ390" s="7"/>
      <c r="BR390" s="7"/>
      <c r="BS390" s="7"/>
      <c r="BT390" s="7">
        <v>0.7</v>
      </c>
      <c r="BU390" s="7"/>
      <c r="BV390" s="7"/>
      <c r="BW390" s="7"/>
      <c r="BX390" s="7"/>
      <c r="BY390" s="7"/>
      <c r="BZ390" s="7"/>
      <c r="CA390" s="7"/>
      <c r="CB390" s="7"/>
      <c r="CC390" s="7"/>
      <c r="CD390" s="7"/>
      <c r="CG390" s="41">
        <v>0</v>
      </c>
      <c r="DC390" s="41">
        <v>0</v>
      </c>
      <c r="DY390" s="7" t="s">
        <v>1880</v>
      </c>
      <c r="DZ390" s="7">
        <f t="shared" ref="DZ390:DZ453" si="289">(AB390*S390+AX390*AO390+BT390*BK390)/(S390+AO390+BK390)</f>
        <v>0.7</v>
      </c>
      <c r="EA390" s="41" t="s">
        <v>85</v>
      </c>
      <c r="EB390" s="41" t="s">
        <v>0</v>
      </c>
      <c r="EC390" s="41">
        <f t="shared" si="281"/>
        <v>0</v>
      </c>
      <c r="ED390" s="41">
        <f t="shared" si="282"/>
        <v>0</v>
      </c>
      <c r="EE390" s="41">
        <f t="shared" si="283"/>
        <v>2.8699999999999996E-2</v>
      </c>
      <c r="EF390" s="41">
        <f t="shared" si="284"/>
        <v>0</v>
      </c>
      <c r="EG390" s="41">
        <f t="shared" si="285"/>
        <v>0</v>
      </c>
      <c r="EI390" s="5">
        <f t="shared" si="251"/>
        <v>124.42608</v>
      </c>
      <c r="EJ390" s="3">
        <f t="shared" ref="EJ390:EJ453" si="290">(EK390*EK$2+EN390*EN$2+EO390*EO$2+EP390*EP$2+EQ390*EQ$2+ER390*ER$2+ES390*ES$2+ET390*ET$2+EX390*EX$2+EY390*EY$2+EZ390*EZ$2+FC390*FC$2)/1000+(EL390*EL$2+EM390*EM$2+EU390*EU$2+EV390*EV$2+EW390*EW$2+FA390*FA$2+FB390*FB$2+FD390*FD$2)/1000000</f>
        <v>510.14692799999995</v>
      </c>
      <c r="EK390" s="3">
        <f t="shared" si="252"/>
        <v>20.5</v>
      </c>
      <c r="EL390" s="3">
        <f t="shared" si="253"/>
        <v>0</v>
      </c>
      <c r="EM390" s="3">
        <f t="shared" si="254"/>
        <v>0</v>
      </c>
      <c r="EN390" s="3">
        <f t="shared" si="255"/>
        <v>0</v>
      </c>
      <c r="EO390" s="3">
        <f t="shared" si="256"/>
        <v>0</v>
      </c>
      <c r="EP390" s="3">
        <f t="shared" si="257"/>
        <v>0</v>
      </c>
      <c r="EQ390" s="3">
        <f t="shared" si="258"/>
        <v>0</v>
      </c>
      <c r="ER390" s="3">
        <f t="shared" si="259"/>
        <v>0</v>
      </c>
      <c r="ES390" s="3">
        <f t="shared" si="260"/>
        <v>28.699999999999996</v>
      </c>
      <c r="ET390" s="3">
        <f t="shared" si="261"/>
        <v>0</v>
      </c>
      <c r="EU390" s="3">
        <f t="shared" si="262"/>
        <v>0</v>
      </c>
      <c r="EV390" s="3">
        <f t="shared" si="263"/>
        <v>0</v>
      </c>
      <c r="EW390" s="3">
        <f t="shared" si="264"/>
        <v>0</v>
      </c>
      <c r="EX390" s="3">
        <f t="shared" si="265"/>
        <v>0</v>
      </c>
      <c r="EY390" s="3">
        <f t="shared" si="266"/>
        <v>0</v>
      </c>
      <c r="EZ390" s="3">
        <f t="shared" si="267"/>
        <v>0</v>
      </c>
      <c r="FA390" s="3">
        <f t="shared" si="268"/>
        <v>0</v>
      </c>
      <c r="FB390" s="3">
        <f t="shared" si="269"/>
        <v>0</v>
      </c>
      <c r="FC390" s="3">
        <f t="shared" ref="FC390:FC453" si="291">1000*(AM390*S390+BI390*AO390+CE390*BK390)/100</f>
        <v>0</v>
      </c>
      <c r="FD390" s="41">
        <f t="shared" si="270"/>
        <v>0</v>
      </c>
      <c r="FG390" s="3">
        <f t="shared" ref="FG390:FG453" si="292">(FH390*FH$2+FK390*FK$2+FL390*FL$2+FM390*FM$2+FN390*FN$2+FO390*FO$2+FP390*FP$2+FQ390*FQ$2+FU390*FU$2+FV390*FV$2+FW390*FW$2+FZ390*FZ$2)/1000+(FI390*FI$2+FJ390*FJ$2+FR390*FR$2+FS390*FS$2+FT390*FT$2+FX390*FX$2+FY390*FY$2+GA390*GA$2)/1000000</f>
        <v>0</v>
      </c>
      <c r="FH390" s="3">
        <f t="shared" ref="FH390:FH453" si="293">1000*(CH390*$CG390+DD390*$DC390)/100</f>
        <v>0</v>
      </c>
      <c r="FI390" s="3">
        <f t="shared" si="271"/>
        <v>0</v>
      </c>
      <c r="FJ390" s="3">
        <f t="shared" si="271"/>
        <v>0</v>
      </c>
      <c r="FK390" s="3">
        <f t="shared" si="288"/>
        <v>0</v>
      </c>
      <c r="FL390" s="3">
        <f t="shared" si="288"/>
        <v>0</v>
      </c>
      <c r="FM390" s="3">
        <f t="shared" si="288"/>
        <v>0</v>
      </c>
      <c r="FN390" s="3">
        <f t="shared" si="287"/>
        <v>0</v>
      </c>
      <c r="FO390" s="3">
        <f t="shared" si="287"/>
        <v>0</v>
      </c>
      <c r="FP390" s="3">
        <f t="shared" si="287"/>
        <v>0</v>
      </c>
      <c r="FQ390" s="3">
        <f t="shared" si="278"/>
        <v>0</v>
      </c>
      <c r="FR390" s="3">
        <f t="shared" si="272"/>
        <v>0</v>
      </c>
      <c r="FS390" s="3">
        <f t="shared" si="272"/>
        <v>0</v>
      </c>
      <c r="FT390" s="3">
        <f t="shared" si="272"/>
        <v>0</v>
      </c>
      <c r="FU390" s="3">
        <f t="shared" si="273"/>
        <v>0</v>
      </c>
      <c r="FV390" s="3">
        <f t="shared" si="273"/>
        <v>0</v>
      </c>
      <c r="FW390" s="3">
        <f t="shared" si="273"/>
        <v>0</v>
      </c>
      <c r="FX390" s="3">
        <f t="shared" si="274"/>
        <v>0</v>
      </c>
      <c r="FY390" s="3">
        <f t="shared" si="275"/>
        <v>0</v>
      </c>
      <c r="FZ390" s="3">
        <f t="shared" si="276"/>
        <v>0</v>
      </c>
      <c r="GA390" s="3">
        <f t="shared" si="277"/>
        <v>0</v>
      </c>
      <c r="GB390" s="41" t="s">
        <v>0</v>
      </c>
      <c r="GC390" s="41">
        <f t="shared" ref="GC390:GC453" si="294">S390+AO390+BK390</f>
        <v>4.0999999999999996</v>
      </c>
      <c r="GD390" s="41">
        <f t="shared" ref="GD390:GD453" si="295">(S390*AB390+AO390*AX390+BK390*BT390)/GC390</f>
        <v>0.7</v>
      </c>
      <c r="GE390" s="41">
        <f t="shared" si="286"/>
        <v>2.8699999999999997</v>
      </c>
      <c r="GI390" s="41" t="s">
        <v>0</v>
      </c>
    </row>
    <row r="391" spans="1:191" x14ac:dyDescent="0.55000000000000004">
      <c r="A391" s="41" t="s">
        <v>1488</v>
      </c>
      <c r="B391" s="41" t="s">
        <v>741</v>
      </c>
      <c r="C391" s="41" t="s">
        <v>65</v>
      </c>
      <c r="D391" s="25" t="s">
        <v>62</v>
      </c>
      <c r="E391" s="41" t="s">
        <v>1790</v>
      </c>
      <c r="F391" s="41">
        <v>0</v>
      </c>
      <c r="G391" s="25" t="s">
        <v>67</v>
      </c>
      <c r="H391" s="41">
        <v>0</v>
      </c>
      <c r="I391" s="41">
        <v>0.28520000000000001</v>
      </c>
      <c r="J391" s="41">
        <v>3.0510000000000006E-2</v>
      </c>
      <c r="K391" s="41">
        <v>0</v>
      </c>
      <c r="L391" s="41">
        <v>0</v>
      </c>
      <c r="M391" s="41" t="s">
        <v>743</v>
      </c>
      <c r="N391" s="41" t="s">
        <v>149</v>
      </c>
      <c r="O391" s="41" t="s">
        <v>1878</v>
      </c>
      <c r="P391" s="41" t="s">
        <v>1919</v>
      </c>
      <c r="S391" s="41">
        <v>0</v>
      </c>
      <c r="AO391" s="7">
        <v>124</v>
      </c>
      <c r="AP391" s="7">
        <v>0.27</v>
      </c>
      <c r="AQ391" s="7"/>
      <c r="AR391" s="7"/>
      <c r="AS391" s="7"/>
      <c r="AT391" s="7"/>
      <c r="AU391" s="7"/>
      <c r="AV391" s="7"/>
      <c r="AW391" s="7"/>
      <c r="AX391" s="7">
        <v>0.23</v>
      </c>
      <c r="AY391" s="7"/>
      <c r="AZ391" s="7"/>
      <c r="BA391" s="7"/>
      <c r="BB391" s="7"/>
      <c r="BC391" s="7"/>
      <c r="BD391" s="7"/>
      <c r="BE391" s="7"/>
      <c r="BF391" s="7"/>
      <c r="BG391" s="7"/>
      <c r="BK391" s="41">
        <v>11.3</v>
      </c>
      <c r="BL391" s="7">
        <v>0.3</v>
      </c>
      <c r="BM391" s="7"/>
      <c r="BN391" s="7"/>
      <c r="BO391" s="7"/>
      <c r="BP391" s="7"/>
      <c r="BQ391" s="7"/>
      <c r="BR391" s="7"/>
      <c r="BS391" s="7"/>
      <c r="BT391" s="7">
        <v>0.27</v>
      </c>
      <c r="BU391" s="7"/>
      <c r="BV391" s="7"/>
      <c r="BW391" s="7"/>
      <c r="BX391" s="7"/>
      <c r="BY391" s="7"/>
      <c r="BZ391" s="7"/>
      <c r="CA391" s="7"/>
      <c r="CB391" s="7"/>
      <c r="CC391" s="7"/>
      <c r="CD391" s="7"/>
      <c r="CG391" s="41">
        <v>0</v>
      </c>
      <c r="DC391" s="41">
        <v>0</v>
      </c>
      <c r="DY391" s="7" t="s">
        <v>1880</v>
      </c>
      <c r="DZ391" s="7">
        <f t="shared" si="289"/>
        <v>0.23334072431633407</v>
      </c>
      <c r="EA391" s="41" t="s">
        <v>105</v>
      </c>
      <c r="EB391" s="41" t="s">
        <v>0</v>
      </c>
      <c r="EC391" s="41">
        <f t="shared" si="281"/>
        <v>0</v>
      </c>
      <c r="ED391" s="41">
        <f t="shared" si="282"/>
        <v>0.28520000000000001</v>
      </c>
      <c r="EE391" s="41">
        <f t="shared" si="283"/>
        <v>3.0510000000000006E-2</v>
      </c>
      <c r="EF391" s="41">
        <f t="shared" si="284"/>
        <v>0</v>
      </c>
      <c r="EG391" s="41">
        <f t="shared" si="285"/>
        <v>0</v>
      </c>
      <c r="EI391" s="5">
        <f t="shared" ref="EI391:EI454" si="296">EJ391/(S391+AO391+BK391)</f>
        <v>48.382967917220988</v>
      </c>
      <c r="EJ391" s="3">
        <f t="shared" si="290"/>
        <v>6546.2155591999999</v>
      </c>
      <c r="EK391" s="3">
        <f t="shared" ref="EK391:EK454" si="297">1000*(T391*S391+AP391*AO391+BL391*BK391)/100</f>
        <v>368.70000000000005</v>
      </c>
      <c r="EL391" s="3">
        <f t="shared" ref="EL391:EL454" si="298">(U391*S391+AQ391*AO391+BM391*BK391)</f>
        <v>0</v>
      </c>
      <c r="EM391" s="3">
        <f t="shared" ref="EM391:EM454" si="299">(V391*S391+AR391*AO391+BN391*BK391)</f>
        <v>0</v>
      </c>
      <c r="EN391" s="3">
        <f t="shared" ref="EN391:EN454" si="300">1000*(W391*S391+AS391*AO391+BO391*BK391)/100</f>
        <v>0</v>
      </c>
      <c r="EO391" s="3">
        <f t="shared" ref="EO391:EO454" si="301">1000*(X391*S391+AT391*AO391+BP391*BK391)/100</f>
        <v>0</v>
      </c>
      <c r="EP391" s="3">
        <f t="shared" ref="EP391:EP454" si="302">1000*(Y391*S391+AU391*AO391+BQ391*BK391)/100</f>
        <v>0</v>
      </c>
      <c r="EQ391" s="3">
        <f t="shared" ref="EQ391:EQ454" si="303">1000*(Z391*S391+AV391*AO391+BR391*BK391)/100</f>
        <v>0</v>
      </c>
      <c r="ER391" s="3">
        <f t="shared" ref="ER391:ER454" si="304">1000*(AA391*S391+AW391*AO391+BS391*BK391)/100</f>
        <v>0</v>
      </c>
      <c r="ES391" s="3">
        <f t="shared" ref="ES391:ES454" si="305">1000*(AB391*S391+AX391*AO391+BT391*BK391)/100</f>
        <v>315.70999999999998</v>
      </c>
      <c r="ET391" s="3">
        <f t="shared" ref="ET391:ET454" si="306">1000*(AC391*S391+AY391*AO391+BU391*BK391)/100</f>
        <v>0</v>
      </c>
      <c r="EU391" s="3">
        <f t="shared" ref="EU391:EU454" si="307">(AD391*S391+AZ391*AO391+BV391*BK391)</f>
        <v>0</v>
      </c>
      <c r="EV391" s="3">
        <f t="shared" ref="EV391:EV454" si="308">(AE391*S391+BA391*AO391+BW391*BK391)</f>
        <v>0</v>
      </c>
      <c r="EW391" s="3">
        <f t="shared" ref="EW391:EW454" si="309">(AF391*S391+BB391*AO391+BX391*BK391)</f>
        <v>0</v>
      </c>
      <c r="EX391" s="3">
        <f t="shared" ref="EX391:EX454" si="310">1000*(AG391*S391+BC391*AO391+BY391*BK391)/100</f>
        <v>0</v>
      </c>
      <c r="EY391" s="3">
        <f t="shared" ref="EY391:EY454" si="311">1000*(AH391*S391+BD391*AO391+BZ391*BK391)/100</f>
        <v>0</v>
      </c>
      <c r="EZ391" s="3">
        <f t="shared" ref="EZ391:EZ454" si="312">1000*(AI391*S391+BE391*AO391+CA391*BK391)/100</f>
        <v>0</v>
      </c>
      <c r="FA391" s="3">
        <f t="shared" ref="FA391:FA454" si="313">(AJ391*S391+BF391*AO391+CB391*BK391)</f>
        <v>0</v>
      </c>
      <c r="FB391" s="3">
        <f t="shared" ref="FB391:FB454" si="314">(AL391*S391+BH391*AO391+CD391*BK391)</f>
        <v>0</v>
      </c>
      <c r="FC391" s="3">
        <f t="shared" si="291"/>
        <v>0</v>
      </c>
      <c r="FD391" s="41">
        <f t="shared" ref="FD391:FD454" si="315">(AN391*S391+BJ391*AO391+CF391*BK391)</f>
        <v>0</v>
      </c>
      <c r="FG391" s="3">
        <f t="shared" si="292"/>
        <v>0</v>
      </c>
      <c r="FH391" s="3">
        <f t="shared" si="293"/>
        <v>0</v>
      </c>
      <c r="FI391" s="3">
        <f t="shared" ref="FI391:FJ454" si="316">(CI391*$CG391+DE391*$DC391)</f>
        <v>0</v>
      </c>
      <c r="FJ391" s="3">
        <f t="shared" si="316"/>
        <v>0</v>
      </c>
      <c r="FK391" s="3">
        <f t="shared" si="288"/>
        <v>0</v>
      </c>
      <c r="FL391" s="3">
        <f t="shared" si="288"/>
        <v>0</v>
      </c>
      <c r="FM391" s="3">
        <f t="shared" si="288"/>
        <v>0</v>
      </c>
      <c r="FN391" s="3">
        <f t="shared" si="287"/>
        <v>0</v>
      </c>
      <c r="FO391" s="3">
        <f t="shared" si="287"/>
        <v>0</v>
      </c>
      <c r="FP391" s="3">
        <f t="shared" si="287"/>
        <v>0</v>
      </c>
      <c r="FQ391" s="3">
        <f t="shared" si="278"/>
        <v>0</v>
      </c>
      <c r="FR391" s="3">
        <f t="shared" ref="FR391:FT454" si="317">(CR391*$CG391+DN391*$DC391)</f>
        <v>0</v>
      </c>
      <c r="FS391" s="3">
        <f t="shared" si="317"/>
        <v>0</v>
      </c>
      <c r="FT391" s="3">
        <f t="shared" si="317"/>
        <v>0</v>
      </c>
      <c r="FU391" s="3">
        <f t="shared" ref="FU391:FW454" si="318">1000*(CU391*$CG391+DQ391*$DC391)/100</f>
        <v>0</v>
      </c>
      <c r="FV391" s="3">
        <f t="shared" si="318"/>
        <v>0</v>
      </c>
      <c r="FW391" s="3">
        <f t="shared" si="318"/>
        <v>0</v>
      </c>
      <c r="FX391" s="3">
        <f t="shared" ref="FX391:FX454" si="319">(CX391*$CG391+DT391*$DC391)</f>
        <v>0</v>
      </c>
      <c r="FY391" s="3">
        <f t="shared" ref="FY391:FY454" si="320">(CZ391*$CG391+DV391*$DC391)</f>
        <v>0</v>
      </c>
      <c r="FZ391" s="3">
        <f t="shared" ref="FZ391:FZ454" si="321">1000*(DA391*$CG391+DW391*$DC391)/100</f>
        <v>0</v>
      </c>
      <c r="GA391" s="3">
        <f t="shared" ref="GA391:GA454" si="322">(DB391*$CG391+DX391*$DC391)</f>
        <v>0</v>
      </c>
      <c r="GB391" s="41" t="s">
        <v>0</v>
      </c>
      <c r="GC391" s="41">
        <f t="shared" si="294"/>
        <v>135.30000000000001</v>
      </c>
      <c r="GD391" s="41">
        <f t="shared" si="295"/>
        <v>0.23334072431633407</v>
      </c>
      <c r="GE391" s="41">
        <f t="shared" si="286"/>
        <v>31.571000000000002</v>
      </c>
      <c r="GI391" s="41" t="s">
        <v>0</v>
      </c>
    </row>
    <row r="392" spans="1:191" x14ac:dyDescent="0.55000000000000004">
      <c r="A392" s="41" t="s">
        <v>1489</v>
      </c>
      <c r="B392" s="41" t="s">
        <v>741</v>
      </c>
      <c r="C392" s="41" t="s">
        <v>65</v>
      </c>
      <c r="D392" s="25" t="s">
        <v>62</v>
      </c>
      <c r="E392" s="41" t="s">
        <v>1790</v>
      </c>
      <c r="F392" s="41">
        <v>0</v>
      </c>
      <c r="G392" s="25" t="s">
        <v>67</v>
      </c>
      <c r="H392" s="41">
        <v>0</v>
      </c>
      <c r="I392" s="41">
        <v>0.22259999999999999</v>
      </c>
      <c r="J392" s="41">
        <v>0</v>
      </c>
      <c r="K392" s="41">
        <v>0</v>
      </c>
      <c r="L392" s="41">
        <v>0</v>
      </c>
      <c r="M392" s="41" t="s">
        <v>744</v>
      </c>
      <c r="N392" s="41" t="s">
        <v>149</v>
      </c>
      <c r="O392" s="41" t="s">
        <v>1878</v>
      </c>
      <c r="P392" s="41" t="s">
        <v>1890</v>
      </c>
      <c r="S392" s="41">
        <v>0</v>
      </c>
      <c r="AO392" s="81">
        <v>106</v>
      </c>
      <c r="AP392" s="7">
        <v>0.17</v>
      </c>
      <c r="AQ392" s="7"/>
      <c r="AR392" s="7"/>
      <c r="AS392" s="7"/>
      <c r="AT392" s="7"/>
      <c r="AU392" s="7"/>
      <c r="AV392" s="7"/>
      <c r="AW392" s="7"/>
      <c r="AX392" s="7">
        <v>0.21</v>
      </c>
      <c r="AY392" s="7"/>
      <c r="AZ392" s="7"/>
      <c r="BA392" s="7"/>
      <c r="BB392" s="7"/>
      <c r="BC392" s="7"/>
      <c r="BD392" s="7"/>
      <c r="BE392" s="7"/>
      <c r="BF392" s="7"/>
      <c r="BG392" s="7"/>
      <c r="BK392" s="41">
        <v>0</v>
      </c>
      <c r="BL392" s="7"/>
      <c r="BM392" s="7"/>
      <c r="BN392" s="7"/>
      <c r="BO392" s="7"/>
      <c r="BP392" s="7"/>
      <c r="BQ392" s="7"/>
      <c r="BR392" s="7"/>
      <c r="BS392" s="7"/>
      <c r="BT392" s="7"/>
      <c r="BU392" s="7"/>
      <c r="BV392" s="7"/>
      <c r="BW392" s="7"/>
      <c r="BX392" s="7"/>
      <c r="BY392" s="7"/>
      <c r="BZ392" s="7"/>
      <c r="CA392" s="7"/>
      <c r="CB392" s="7"/>
      <c r="CC392" s="7"/>
      <c r="CD392" s="7"/>
      <c r="CG392" s="41">
        <v>0</v>
      </c>
      <c r="DC392" s="41">
        <v>0</v>
      </c>
      <c r="DY392" s="7" t="s">
        <v>1880</v>
      </c>
      <c r="DZ392" s="7">
        <f t="shared" si="289"/>
        <v>0.21</v>
      </c>
      <c r="EA392" s="41" t="s">
        <v>105</v>
      </c>
      <c r="EB392" s="41" t="s">
        <v>0</v>
      </c>
      <c r="EC392" s="41">
        <f t="shared" si="281"/>
        <v>0</v>
      </c>
      <c r="ED392" s="41">
        <f t="shared" si="282"/>
        <v>0.22259999999999999</v>
      </c>
      <c r="EE392" s="41">
        <f t="shared" si="283"/>
        <v>0</v>
      </c>
      <c r="EF392" s="41">
        <f t="shared" si="284"/>
        <v>0</v>
      </c>
      <c r="EG392" s="41">
        <f t="shared" si="285"/>
        <v>0</v>
      </c>
      <c r="EI392" s="5">
        <f t="shared" si="296"/>
        <v>38.632947199999997</v>
      </c>
      <c r="EJ392" s="3">
        <f t="shared" si="290"/>
        <v>4095.0924031999998</v>
      </c>
      <c r="EK392" s="3">
        <f t="shared" si="297"/>
        <v>180.2</v>
      </c>
      <c r="EL392" s="3">
        <f t="shared" si="298"/>
        <v>0</v>
      </c>
      <c r="EM392" s="3">
        <f t="shared" si="299"/>
        <v>0</v>
      </c>
      <c r="EN392" s="3">
        <f t="shared" si="300"/>
        <v>0</v>
      </c>
      <c r="EO392" s="3">
        <f t="shared" si="301"/>
        <v>0</v>
      </c>
      <c r="EP392" s="3">
        <f t="shared" si="302"/>
        <v>0</v>
      </c>
      <c r="EQ392" s="3">
        <f t="shared" si="303"/>
        <v>0</v>
      </c>
      <c r="ER392" s="3">
        <f t="shared" si="304"/>
        <v>0</v>
      </c>
      <c r="ES392" s="3">
        <f t="shared" si="305"/>
        <v>222.59999999999997</v>
      </c>
      <c r="ET392" s="3">
        <f t="shared" si="306"/>
        <v>0</v>
      </c>
      <c r="EU392" s="3">
        <f t="shared" si="307"/>
        <v>0</v>
      </c>
      <c r="EV392" s="3">
        <f t="shared" si="308"/>
        <v>0</v>
      </c>
      <c r="EW392" s="3">
        <f t="shared" si="309"/>
        <v>0</v>
      </c>
      <c r="EX392" s="3">
        <f t="shared" si="310"/>
        <v>0</v>
      </c>
      <c r="EY392" s="3">
        <f t="shared" si="311"/>
        <v>0</v>
      </c>
      <c r="EZ392" s="3">
        <f t="shared" si="312"/>
        <v>0</v>
      </c>
      <c r="FA392" s="3">
        <f t="shared" si="313"/>
        <v>0</v>
      </c>
      <c r="FB392" s="3">
        <f t="shared" si="314"/>
        <v>0</v>
      </c>
      <c r="FC392" s="3">
        <f t="shared" si="291"/>
        <v>0</v>
      </c>
      <c r="FD392" s="41">
        <f t="shared" si="315"/>
        <v>0</v>
      </c>
      <c r="FG392" s="3">
        <f t="shared" si="292"/>
        <v>0</v>
      </c>
      <c r="FH392" s="3">
        <f t="shared" si="293"/>
        <v>0</v>
      </c>
      <c r="FI392" s="3">
        <f t="shared" si="316"/>
        <v>0</v>
      </c>
      <c r="FJ392" s="3">
        <f t="shared" si="316"/>
        <v>0</v>
      </c>
      <c r="FK392" s="3">
        <f t="shared" si="288"/>
        <v>0</v>
      </c>
      <c r="FL392" s="3">
        <f t="shared" si="288"/>
        <v>0</v>
      </c>
      <c r="FM392" s="3">
        <f t="shared" si="288"/>
        <v>0</v>
      </c>
      <c r="FN392" s="3">
        <f t="shared" si="287"/>
        <v>0</v>
      </c>
      <c r="FO392" s="3">
        <f t="shared" si="287"/>
        <v>0</v>
      </c>
      <c r="FP392" s="3">
        <f t="shared" si="287"/>
        <v>0</v>
      </c>
      <c r="FQ392" s="3">
        <f t="shared" si="278"/>
        <v>0</v>
      </c>
      <c r="FR392" s="3">
        <f t="shared" si="317"/>
        <v>0</v>
      </c>
      <c r="FS392" s="3">
        <f t="shared" si="317"/>
        <v>0</v>
      </c>
      <c r="FT392" s="3">
        <f t="shared" si="317"/>
        <v>0</v>
      </c>
      <c r="FU392" s="3">
        <f t="shared" si="318"/>
        <v>0</v>
      </c>
      <c r="FV392" s="3">
        <f t="shared" si="318"/>
        <v>0</v>
      </c>
      <c r="FW392" s="3">
        <f t="shared" si="318"/>
        <v>0</v>
      </c>
      <c r="FX392" s="3">
        <f t="shared" si="319"/>
        <v>0</v>
      </c>
      <c r="FY392" s="3">
        <f t="shared" si="320"/>
        <v>0</v>
      </c>
      <c r="FZ392" s="3">
        <f t="shared" si="321"/>
        <v>0</v>
      </c>
      <c r="GA392" s="3">
        <f t="shared" si="322"/>
        <v>0</v>
      </c>
      <c r="GB392" s="41" t="s">
        <v>0</v>
      </c>
      <c r="GC392" s="41">
        <f t="shared" si="294"/>
        <v>106</v>
      </c>
      <c r="GD392" s="41">
        <f t="shared" si="295"/>
        <v>0.21</v>
      </c>
      <c r="GE392" s="41">
        <f t="shared" si="286"/>
        <v>22.259999999999998</v>
      </c>
      <c r="GI392" s="41" t="s">
        <v>0</v>
      </c>
    </row>
    <row r="393" spans="1:191" x14ac:dyDescent="0.55000000000000004">
      <c r="A393" s="41" t="s">
        <v>1490</v>
      </c>
      <c r="B393" s="41" t="s">
        <v>741</v>
      </c>
      <c r="C393" s="41" t="s">
        <v>65</v>
      </c>
      <c r="D393" s="25" t="s">
        <v>62</v>
      </c>
      <c r="E393" s="41" t="s">
        <v>1790</v>
      </c>
      <c r="F393" s="41">
        <v>0</v>
      </c>
      <c r="G393" s="25" t="s">
        <v>67</v>
      </c>
      <c r="H393" s="41">
        <v>0</v>
      </c>
      <c r="I393" s="41">
        <v>0</v>
      </c>
      <c r="J393" s="41">
        <v>0.17112531759999999</v>
      </c>
      <c r="K393" s="41">
        <v>0</v>
      </c>
      <c r="L393" s="41">
        <v>0</v>
      </c>
      <c r="M393" s="41" t="s">
        <v>745</v>
      </c>
      <c r="N393" s="41" t="s">
        <v>746</v>
      </c>
      <c r="O393" s="41" t="s">
        <v>1878</v>
      </c>
      <c r="P393" s="41" t="s">
        <v>1890</v>
      </c>
      <c r="S393" s="41">
        <v>0</v>
      </c>
      <c r="AO393" s="7">
        <v>0</v>
      </c>
      <c r="AP393" s="7"/>
      <c r="AQ393" s="7"/>
      <c r="AR393" s="7"/>
      <c r="AS393" s="7"/>
      <c r="AT393" s="7"/>
      <c r="AU393" s="7"/>
      <c r="AV393" s="7"/>
      <c r="AW393" s="7"/>
      <c r="AX393" s="7"/>
      <c r="AY393" s="7"/>
      <c r="AZ393" s="7"/>
      <c r="BA393" s="7"/>
      <c r="BB393" s="7"/>
      <c r="BC393" s="7"/>
      <c r="BD393" s="7"/>
      <c r="BE393" s="7"/>
      <c r="BF393" s="7"/>
      <c r="BG393" s="7"/>
      <c r="BK393" s="4">
        <v>37.201155999999997</v>
      </c>
      <c r="BL393" s="7">
        <v>0.42</v>
      </c>
      <c r="BM393" s="7"/>
      <c r="BN393" s="7"/>
      <c r="BO393" s="7"/>
      <c r="BP393" s="7"/>
      <c r="BQ393" s="7"/>
      <c r="BR393" s="7"/>
      <c r="BS393" s="7"/>
      <c r="BT393" s="7">
        <v>0.46</v>
      </c>
      <c r="BU393" s="7"/>
      <c r="BV393" s="7"/>
      <c r="BW393" s="7"/>
      <c r="BX393" s="7"/>
      <c r="BY393" s="7"/>
      <c r="BZ393" s="7"/>
      <c r="CA393" s="7"/>
      <c r="CB393" s="7"/>
      <c r="CC393" s="7"/>
      <c r="CD393" s="7"/>
      <c r="CG393" s="41">
        <v>0</v>
      </c>
      <c r="DC393" s="41">
        <v>0</v>
      </c>
      <c r="DY393" s="7" t="s">
        <v>1880</v>
      </c>
      <c r="DZ393" s="7">
        <f t="shared" si="289"/>
        <v>0.46</v>
      </c>
      <c r="EA393" s="41" t="s">
        <v>747</v>
      </c>
      <c r="EB393" s="41" t="s">
        <v>0</v>
      </c>
      <c r="EC393" s="41">
        <f t="shared" si="281"/>
        <v>0</v>
      </c>
      <c r="ED393" s="41">
        <f t="shared" si="282"/>
        <v>0</v>
      </c>
      <c r="EE393" s="41">
        <f t="shared" si="283"/>
        <v>0.17112531759999999</v>
      </c>
      <c r="EF393" s="41">
        <f t="shared" si="284"/>
        <v>0</v>
      </c>
      <c r="EG393" s="41">
        <f t="shared" si="285"/>
        <v>0</v>
      </c>
      <c r="EI393" s="5">
        <f t="shared" si="296"/>
        <v>87.731987199999992</v>
      </c>
      <c r="EJ393" s="3">
        <f t="shared" si="290"/>
        <v>3263.7313420172027</v>
      </c>
      <c r="EK393" s="3">
        <f t="shared" si="297"/>
        <v>156.24485519999999</v>
      </c>
      <c r="EL393" s="3">
        <f t="shared" si="298"/>
        <v>0</v>
      </c>
      <c r="EM393" s="3">
        <f t="shared" si="299"/>
        <v>0</v>
      </c>
      <c r="EN393" s="3">
        <f t="shared" si="300"/>
        <v>0</v>
      </c>
      <c r="EO393" s="3">
        <f t="shared" si="301"/>
        <v>0</v>
      </c>
      <c r="EP393" s="3">
        <f t="shared" si="302"/>
        <v>0</v>
      </c>
      <c r="EQ393" s="3">
        <f t="shared" si="303"/>
        <v>0</v>
      </c>
      <c r="ER393" s="3">
        <f t="shared" si="304"/>
        <v>0</v>
      </c>
      <c r="ES393" s="3">
        <f t="shared" si="305"/>
        <v>171.12531759999999</v>
      </c>
      <c r="ET393" s="3">
        <f t="shared" si="306"/>
        <v>0</v>
      </c>
      <c r="EU393" s="3">
        <f t="shared" si="307"/>
        <v>0</v>
      </c>
      <c r="EV393" s="3">
        <f t="shared" si="308"/>
        <v>0</v>
      </c>
      <c r="EW393" s="3">
        <f t="shared" si="309"/>
        <v>0</v>
      </c>
      <c r="EX393" s="3">
        <f t="shared" si="310"/>
        <v>0</v>
      </c>
      <c r="EY393" s="3">
        <f t="shared" si="311"/>
        <v>0</v>
      </c>
      <c r="EZ393" s="3">
        <f t="shared" si="312"/>
        <v>0</v>
      </c>
      <c r="FA393" s="3">
        <f t="shared" si="313"/>
        <v>0</v>
      </c>
      <c r="FB393" s="3">
        <f t="shared" si="314"/>
        <v>0</v>
      </c>
      <c r="FC393" s="3">
        <f t="shared" si="291"/>
        <v>0</v>
      </c>
      <c r="FD393" s="41">
        <f t="shared" si="315"/>
        <v>0</v>
      </c>
      <c r="FG393" s="3">
        <f t="shared" si="292"/>
        <v>0</v>
      </c>
      <c r="FH393" s="3">
        <f t="shared" si="293"/>
        <v>0</v>
      </c>
      <c r="FI393" s="3">
        <f t="shared" si="316"/>
        <v>0</v>
      </c>
      <c r="FJ393" s="3">
        <f t="shared" si="316"/>
        <v>0</v>
      </c>
      <c r="FK393" s="3">
        <f t="shared" si="288"/>
        <v>0</v>
      </c>
      <c r="FL393" s="3">
        <f t="shared" si="288"/>
        <v>0</v>
      </c>
      <c r="FM393" s="3">
        <f t="shared" si="288"/>
        <v>0</v>
      </c>
      <c r="FN393" s="3">
        <f t="shared" si="287"/>
        <v>0</v>
      </c>
      <c r="FO393" s="3">
        <f t="shared" si="287"/>
        <v>0</v>
      </c>
      <c r="FP393" s="3">
        <f t="shared" si="287"/>
        <v>0</v>
      </c>
      <c r="FQ393" s="3">
        <f t="shared" si="287"/>
        <v>0</v>
      </c>
      <c r="FR393" s="3">
        <f t="shared" si="317"/>
        <v>0</v>
      </c>
      <c r="FS393" s="3">
        <f t="shared" si="317"/>
        <v>0</v>
      </c>
      <c r="FT393" s="3">
        <f t="shared" si="317"/>
        <v>0</v>
      </c>
      <c r="FU393" s="3">
        <f t="shared" si="318"/>
        <v>0</v>
      </c>
      <c r="FV393" s="3">
        <f t="shared" si="318"/>
        <v>0</v>
      </c>
      <c r="FW393" s="3">
        <f t="shared" si="318"/>
        <v>0</v>
      </c>
      <c r="FX393" s="3">
        <f t="shared" si="319"/>
        <v>0</v>
      </c>
      <c r="FY393" s="3">
        <f t="shared" si="320"/>
        <v>0</v>
      </c>
      <c r="FZ393" s="3">
        <f t="shared" si="321"/>
        <v>0</v>
      </c>
      <c r="GA393" s="3">
        <f t="shared" si="322"/>
        <v>0</v>
      </c>
      <c r="GB393" s="41" t="s">
        <v>0</v>
      </c>
      <c r="GC393" s="41">
        <f t="shared" si="294"/>
        <v>37.201155999999997</v>
      </c>
      <c r="GD393" s="41">
        <f t="shared" si="295"/>
        <v>0.46</v>
      </c>
      <c r="GE393" s="41">
        <f t="shared" si="286"/>
        <v>17.11253176</v>
      </c>
      <c r="GI393" s="41" t="s">
        <v>0</v>
      </c>
    </row>
    <row r="394" spans="1:191" x14ac:dyDescent="0.55000000000000004">
      <c r="A394" s="41" t="s">
        <v>1491</v>
      </c>
      <c r="B394" s="41" t="s">
        <v>741</v>
      </c>
      <c r="C394" s="41" t="s">
        <v>65</v>
      </c>
      <c r="D394" s="25" t="s">
        <v>62</v>
      </c>
      <c r="E394" s="41" t="s">
        <v>1790</v>
      </c>
      <c r="F394" s="41">
        <v>0</v>
      </c>
      <c r="G394" s="25" t="s">
        <v>67</v>
      </c>
      <c r="H394" s="41">
        <v>0</v>
      </c>
      <c r="I394" s="41">
        <v>0</v>
      </c>
      <c r="J394" s="41">
        <v>6.5673146700000004E-2</v>
      </c>
      <c r="K394" s="41">
        <v>0</v>
      </c>
      <c r="L394" s="41">
        <v>0</v>
      </c>
      <c r="M394" s="41" t="s">
        <v>748</v>
      </c>
      <c r="N394" s="41" t="s">
        <v>746</v>
      </c>
      <c r="O394" s="41" t="s">
        <v>1878</v>
      </c>
      <c r="P394" s="41" t="s">
        <v>1890</v>
      </c>
      <c r="S394" s="41">
        <v>0</v>
      </c>
      <c r="AO394" s="7">
        <v>0</v>
      </c>
      <c r="AP394" s="7"/>
      <c r="AQ394" s="7"/>
      <c r="AR394" s="7"/>
      <c r="AS394" s="7"/>
      <c r="AT394" s="7"/>
      <c r="AU394" s="7"/>
      <c r="AV394" s="7"/>
      <c r="AW394" s="7"/>
      <c r="AX394" s="7"/>
      <c r="AY394" s="7"/>
      <c r="AZ394" s="7"/>
      <c r="BA394" s="7"/>
      <c r="BB394" s="7"/>
      <c r="BC394" s="7"/>
      <c r="BD394" s="7"/>
      <c r="BE394" s="7"/>
      <c r="BF394" s="7"/>
      <c r="BG394" s="7"/>
      <c r="BK394" s="4">
        <v>4.4675609999999999</v>
      </c>
      <c r="BL394" s="7">
        <v>1.19</v>
      </c>
      <c r="BM394" s="7"/>
      <c r="BN394" s="7"/>
      <c r="BO394" s="7"/>
      <c r="BP394" s="7"/>
      <c r="BQ394" s="7"/>
      <c r="BR394" s="7"/>
      <c r="BS394" s="7"/>
      <c r="BT394" s="7">
        <v>1.47</v>
      </c>
      <c r="BU394" s="7"/>
      <c r="BV394" s="7"/>
      <c r="BW394" s="7"/>
      <c r="BX394" s="7"/>
      <c r="BY394" s="7"/>
      <c r="BZ394" s="7"/>
      <c r="CA394" s="7"/>
      <c r="CB394" s="7"/>
      <c r="CC394" s="7"/>
      <c r="CD394" s="7"/>
      <c r="CG394" s="41">
        <v>0</v>
      </c>
      <c r="DC394" s="41">
        <v>0</v>
      </c>
      <c r="DY394" s="7" t="s">
        <v>1880</v>
      </c>
      <c r="DZ394" s="7">
        <f t="shared" si="289"/>
        <v>1.47</v>
      </c>
      <c r="EA394" s="41" t="s">
        <v>747</v>
      </c>
      <c r="EB394" s="41" t="s">
        <v>0</v>
      </c>
      <c r="EC394" s="41">
        <f t="shared" si="281"/>
        <v>0</v>
      </c>
      <c r="ED394" s="41">
        <f t="shared" si="282"/>
        <v>0</v>
      </c>
      <c r="EE394" s="41">
        <f t="shared" si="283"/>
        <v>6.5673146700000004E-2</v>
      </c>
      <c r="EF394" s="41">
        <f t="shared" si="284"/>
        <v>0</v>
      </c>
      <c r="EG394" s="41">
        <f t="shared" si="285"/>
        <v>0</v>
      </c>
      <c r="EI394" s="5">
        <f t="shared" si="296"/>
        <v>270.43063039999998</v>
      </c>
      <c r="EJ394" s="3">
        <f t="shared" si="290"/>
        <v>1208.1653375804542</v>
      </c>
      <c r="EK394" s="3">
        <f t="shared" si="297"/>
        <v>53.163975899999997</v>
      </c>
      <c r="EL394" s="3">
        <f t="shared" si="298"/>
        <v>0</v>
      </c>
      <c r="EM394" s="3">
        <f t="shared" si="299"/>
        <v>0</v>
      </c>
      <c r="EN394" s="3">
        <f t="shared" si="300"/>
        <v>0</v>
      </c>
      <c r="EO394" s="3">
        <f t="shared" si="301"/>
        <v>0</v>
      </c>
      <c r="EP394" s="3">
        <f t="shared" si="302"/>
        <v>0</v>
      </c>
      <c r="EQ394" s="3">
        <f t="shared" si="303"/>
        <v>0</v>
      </c>
      <c r="ER394" s="3">
        <f t="shared" si="304"/>
        <v>0</v>
      </c>
      <c r="ES394" s="3">
        <f t="shared" si="305"/>
        <v>65.673146700000004</v>
      </c>
      <c r="ET394" s="3">
        <f t="shared" si="306"/>
        <v>0</v>
      </c>
      <c r="EU394" s="3">
        <f t="shared" si="307"/>
        <v>0</v>
      </c>
      <c r="EV394" s="3">
        <f t="shared" si="308"/>
        <v>0</v>
      </c>
      <c r="EW394" s="3">
        <f t="shared" si="309"/>
        <v>0</v>
      </c>
      <c r="EX394" s="3">
        <f t="shared" si="310"/>
        <v>0</v>
      </c>
      <c r="EY394" s="3">
        <f t="shared" si="311"/>
        <v>0</v>
      </c>
      <c r="EZ394" s="3">
        <f t="shared" si="312"/>
        <v>0</v>
      </c>
      <c r="FA394" s="3">
        <f t="shared" si="313"/>
        <v>0</v>
      </c>
      <c r="FB394" s="3">
        <f t="shared" si="314"/>
        <v>0</v>
      </c>
      <c r="FC394" s="3">
        <f t="shared" si="291"/>
        <v>0</v>
      </c>
      <c r="FD394" s="41">
        <f t="shared" si="315"/>
        <v>0</v>
      </c>
      <c r="FG394" s="3">
        <f t="shared" si="292"/>
        <v>0</v>
      </c>
      <c r="FH394" s="3">
        <f t="shared" si="293"/>
        <v>0</v>
      </c>
      <c r="FI394" s="3">
        <f t="shared" si="316"/>
        <v>0</v>
      </c>
      <c r="FJ394" s="3">
        <f t="shared" si="316"/>
        <v>0</v>
      </c>
      <c r="FK394" s="3">
        <f t="shared" si="288"/>
        <v>0</v>
      </c>
      <c r="FL394" s="3">
        <f t="shared" si="288"/>
        <v>0</v>
      </c>
      <c r="FM394" s="3">
        <f t="shared" si="288"/>
        <v>0</v>
      </c>
      <c r="FN394" s="3">
        <f t="shared" si="287"/>
        <v>0</v>
      </c>
      <c r="FO394" s="3">
        <f t="shared" si="287"/>
        <v>0</v>
      </c>
      <c r="FP394" s="3">
        <f t="shared" si="287"/>
        <v>0</v>
      </c>
      <c r="FQ394" s="3">
        <f t="shared" si="287"/>
        <v>0</v>
      </c>
      <c r="FR394" s="3">
        <f t="shared" si="317"/>
        <v>0</v>
      </c>
      <c r="FS394" s="3">
        <f t="shared" si="317"/>
        <v>0</v>
      </c>
      <c r="FT394" s="3">
        <f t="shared" si="317"/>
        <v>0</v>
      </c>
      <c r="FU394" s="3">
        <f t="shared" si="318"/>
        <v>0</v>
      </c>
      <c r="FV394" s="3">
        <f t="shared" si="318"/>
        <v>0</v>
      </c>
      <c r="FW394" s="3">
        <f t="shared" si="318"/>
        <v>0</v>
      </c>
      <c r="FX394" s="3">
        <f t="shared" si="319"/>
        <v>0</v>
      </c>
      <c r="FY394" s="3">
        <f t="shared" si="320"/>
        <v>0</v>
      </c>
      <c r="FZ394" s="3">
        <f t="shared" si="321"/>
        <v>0</v>
      </c>
      <c r="GA394" s="3">
        <f t="shared" si="322"/>
        <v>0</v>
      </c>
      <c r="GB394" s="41" t="s">
        <v>0</v>
      </c>
      <c r="GC394" s="41">
        <f t="shared" si="294"/>
        <v>4.4675609999999999</v>
      </c>
      <c r="GD394" s="41">
        <f t="shared" si="295"/>
        <v>1.47</v>
      </c>
      <c r="GE394" s="41">
        <f t="shared" si="286"/>
        <v>6.56731467</v>
      </c>
      <c r="GI394" s="41" t="s">
        <v>0</v>
      </c>
    </row>
    <row r="395" spans="1:191" x14ac:dyDescent="0.55000000000000004">
      <c r="A395" s="41" t="s">
        <v>1492</v>
      </c>
      <c r="B395" s="41" t="s">
        <v>741</v>
      </c>
      <c r="C395" s="41" t="s">
        <v>65</v>
      </c>
      <c r="D395" s="25" t="s">
        <v>62</v>
      </c>
      <c r="E395" s="41" t="s">
        <v>1790</v>
      </c>
      <c r="F395" s="41">
        <v>0</v>
      </c>
      <c r="G395" s="25" t="s">
        <v>67</v>
      </c>
      <c r="H395" s="41">
        <v>0</v>
      </c>
      <c r="I395" s="41">
        <v>0</v>
      </c>
      <c r="J395" s="41">
        <v>0.21135278429999999</v>
      </c>
      <c r="K395" s="41">
        <v>0</v>
      </c>
      <c r="L395" s="41">
        <v>0</v>
      </c>
      <c r="M395" s="41" t="s">
        <v>749</v>
      </c>
      <c r="N395" s="41" t="s">
        <v>746</v>
      </c>
      <c r="O395" s="41" t="s">
        <v>1878</v>
      </c>
      <c r="P395" s="41" t="s">
        <v>1890</v>
      </c>
      <c r="S395" s="41">
        <v>0</v>
      </c>
      <c r="AO395" s="7">
        <v>0</v>
      </c>
      <c r="AP395" s="7"/>
      <c r="AQ395" s="7"/>
      <c r="AR395" s="7"/>
      <c r="AS395" s="7"/>
      <c r="AT395" s="7"/>
      <c r="AU395" s="7"/>
      <c r="AV395" s="7"/>
      <c r="AW395" s="7"/>
      <c r="AX395" s="7"/>
      <c r="AY395" s="7"/>
      <c r="AZ395" s="7"/>
      <c r="BA395" s="7"/>
      <c r="BB395" s="7"/>
      <c r="BC395" s="7"/>
      <c r="BD395" s="7"/>
      <c r="BE395" s="7"/>
      <c r="BF395" s="7"/>
      <c r="BG395" s="7"/>
      <c r="BK395" s="4">
        <v>26.753516999999999</v>
      </c>
      <c r="BL395" s="7">
        <v>1.1499999999999999</v>
      </c>
      <c r="BM395" s="7"/>
      <c r="BN395" s="7"/>
      <c r="BO395" s="7"/>
      <c r="BP395" s="7"/>
      <c r="BQ395" s="7"/>
      <c r="BR395" s="7"/>
      <c r="BS395" s="7"/>
      <c r="BT395" s="7">
        <v>0.79</v>
      </c>
      <c r="BU395" s="7"/>
      <c r="BV395" s="7"/>
      <c r="BW395" s="7"/>
      <c r="BX395" s="7"/>
      <c r="BY395" s="7"/>
      <c r="BZ395" s="7"/>
      <c r="CA395" s="7"/>
      <c r="CB395" s="7"/>
      <c r="CC395" s="7"/>
      <c r="CD395" s="7"/>
      <c r="CG395" s="41">
        <v>0</v>
      </c>
      <c r="DC395" s="41">
        <v>0</v>
      </c>
      <c r="DY395" s="7" t="s">
        <v>1880</v>
      </c>
      <c r="DZ395" s="7">
        <f t="shared" si="289"/>
        <v>0.79</v>
      </c>
      <c r="EA395" s="41" t="s">
        <v>747</v>
      </c>
      <c r="EB395" s="41" t="s">
        <v>0</v>
      </c>
      <c r="EC395" s="41">
        <f t="shared" si="281"/>
        <v>0</v>
      </c>
      <c r="ED395" s="41">
        <f t="shared" si="282"/>
        <v>0</v>
      </c>
      <c r="EE395" s="41">
        <f t="shared" si="283"/>
        <v>0.21135278429999999</v>
      </c>
      <c r="EF395" s="41">
        <f t="shared" si="284"/>
        <v>0</v>
      </c>
      <c r="EG395" s="41">
        <f t="shared" si="285"/>
        <v>0</v>
      </c>
      <c r="EI395" s="5">
        <f t="shared" si="296"/>
        <v>178.645184</v>
      </c>
      <c r="EJ395" s="3">
        <f t="shared" si="290"/>
        <v>4779.3869671121274</v>
      </c>
      <c r="EK395" s="3">
        <f t="shared" si="297"/>
        <v>307.66544549999998</v>
      </c>
      <c r="EL395" s="3">
        <f t="shared" si="298"/>
        <v>0</v>
      </c>
      <c r="EM395" s="3">
        <f t="shared" si="299"/>
        <v>0</v>
      </c>
      <c r="EN395" s="3">
        <f t="shared" si="300"/>
        <v>0</v>
      </c>
      <c r="EO395" s="3">
        <f t="shared" si="301"/>
        <v>0</v>
      </c>
      <c r="EP395" s="3">
        <f t="shared" si="302"/>
        <v>0</v>
      </c>
      <c r="EQ395" s="3">
        <f t="shared" si="303"/>
        <v>0</v>
      </c>
      <c r="ER395" s="3">
        <f t="shared" si="304"/>
        <v>0</v>
      </c>
      <c r="ES395" s="3">
        <f t="shared" si="305"/>
        <v>211.3527843</v>
      </c>
      <c r="ET395" s="3">
        <f t="shared" si="306"/>
        <v>0</v>
      </c>
      <c r="EU395" s="3">
        <f t="shared" si="307"/>
        <v>0</v>
      </c>
      <c r="EV395" s="3">
        <f t="shared" si="308"/>
        <v>0</v>
      </c>
      <c r="EW395" s="3">
        <f t="shared" si="309"/>
        <v>0</v>
      </c>
      <c r="EX395" s="3">
        <f t="shared" si="310"/>
        <v>0</v>
      </c>
      <c r="EY395" s="3">
        <f t="shared" si="311"/>
        <v>0</v>
      </c>
      <c r="EZ395" s="3">
        <f t="shared" si="312"/>
        <v>0</v>
      </c>
      <c r="FA395" s="3">
        <f t="shared" si="313"/>
        <v>0</v>
      </c>
      <c r="FB395" s="3">
        <f t="shared" si="314"/>
        <v>0</v>
      </c>
      <c r="FC395" s="3">
        <f t="shared" si="291"/>
        <v>0</v>
      </c>
      <c r="FD395" s="41">
        <f t="shared" si="315"/>
        <v>0</v>
      </c>
      <c r="FG395" s="3">
        <f t="shared" si="292"/>
        <v>0</v>
      </c>
      <c r="FH395" s="3">
        <f t="shared" si="293"/>
        <v>0</v>
      </c>
      <c r="FI395" s="3">
        <f t="shared" si="316"/>
        <v>0</v>
      </c>
      <c r="FJ395" s="3">
        <f t="shared" si="316"/>
        <v>0</v>
      </c>
      <c r="FK395" s="3">
        <f t="shared" si="288"/>
        <v>0</v>
      </c>
      <c r="FL395" s="3">
        <f t="shared" si="288"/>
        <v>0</v>
      </c>
      <c r="FM395" s="3">
        <f t="shared" si="288"/>
        <v>0</v>
      </c>
      <c r="FN395" s="3">
        <f t="shared" si="287"/>
        <v>0</v>
      </c>
      <c r="FO395" s="3">
        <f t="shared" si="287"/>
        <v>0</v>
      </c>
      <c r="FP395" s="3">
        <f t="shared" si="287"/>
        <v>0</v>
      </c>
      <c r="FQ395" s="3">
        <f t="shared" si="287"/>
        <v>0</v>
      </c>
      <c r="FR395" s="3">
        <f t="shared" si="317"/>
        <v>0</v>
      </c>
      <c r="FS395" s="3">
        <f t="shared" si="317"/>
        <v>0</v>
      </c>
      <c r="FT395" s="3">
        <f t="shared" si="317"/>
        <v>0</v>
      </c>
      <c r="FU395" s="3">
        <f t="shared" si="318"/>
        <v>0</v>
      </c>
      <c r="FV395" s="3">
        <f t="shared" si="318"/>
        <v>0</v>
      </c>
      <c r="FW395" s="3">
        <f t="shared" si="318"/>
        <v>0</v>
      </c>
      <c r="FX395" s="3">
        <f t="shared" si="319"/>
        <v>0</v>
      </c>
      <c r="FY395" s="3">
        <f t="shared" si="320"/>
        <v>0</v>
      </c>
      <c r="FZ395" s="3">
        <f t="shared" si="321"/>
        <v>0</v>
      </c>
      <c r="GA395" s="3">
        <f t="shared" si="322"/>
        <v>0</v>
      </c>
      <c r="GB395" s="41" t="s">
        <v>0</v>
      </c>
      <c r="GC395" s="41">
        <f t="shared" si="294"/>
        <v>26.753516999999999</v>
      </c>
      <c r="GD395" s="41">
        <f t="shared" si="295"/>
        <v>0.79</v>
      </c>
      <c r="GE395" s="41">
        <f t="shared" si="286"/>
        <v>21.13527843</v>
      </c>
      <c r="GI395" s="41" t="s">
        <v>0</v>
      </c>
    </row>
    <row r="396" spans="1:191" x14ac:dyDescent="0.55000000000000004">
      <c r="A396" s="41" t="s">
        <v>1493</v>
      </c>
      <c r="B396" s="41" t="s">
        <v>741</v>
      </c>
      <c r="C396" s="41" t="s">
        <v>65</v>
      </c>
      <c r="D396" s="25" t="s">
        <v>62</v>
      </c>
      <c r="E396" s="41" t="s">
        <v>1790</v>
      </c>
      <c r="F396" s="41">
        <v>0</v>
      </c>
      <c r="G396" s="25" t="s">
        <v>67</v>
      </c>
      <c r="H396" s="41">
        <v>0</v>
      </c>
      <c r="I396" s="41">
        <v>0</v>
      </c>
      <c r="J396" s="41">
        <v>0.13263798480000002</v>
      </c>
      <c r="K396" s="41">
        <v>0</v>
      </c>
      <c r="L396" s="41">
        <v>0</v>
      </c>
      <c r="M396" s="41" t="s">
        <v>750</v>
      </c>
      <c r="N396" s="41" t="s">
        <v>746</v>
      </c>
      <c r="O396" s="41" t="s">
        <v>1878</v>
      </c>
      <c r="P396" s="41" t="s">
        <v>1890</v>
      </c>
      <c r="S396" s="41">
        <v>0</v>
      </c>
      <c r="AO396" s="7">
        <v>0</v>
      </c>
      <c r="AP396" s="7"/>
      <c r="AQ396" s="7"/>
      <c r="AR396" s="7"/>
      <c r="AS396" s="7"/>
      <c r="AT396" s="7"/>
      <c r="AU396" s="7"/>
      <c r="AV396" s="7"/>
      <c r="AW396" s="7"/>
      <c r="AX396" s="7"/>
      <c r="AY396" s="7"/>
      <c r="AZ396" s="7"/>
      <c r="BA396" s="7"/>
      <c r="BB396" s="7"/>
      <c r="BC396" s="7"/>
      <c r="BD396" s="7"/>
      <c r="BE396" s="7"/>
      <c r="BF396" s="7"/>
      <c r="BG396" s="7"/>
      <c r="BK396" s="4">
        <v>19.505586000000001</v>
      </c>
      <c r="BL396" s="7">
        <v>0.75</v>
      </c>
      <c r="BM396" s="7"/>
      <c r="BN396" s="7"/>
      <c r="BO396" s="7"/>
      <c r="BP396" s="7"/>
      <c r="BQ396" s="7"/>
      <c r="BR396" s="7"/>
      <c r="BS396" s="7"/>
      <c r="BT396" s="7">
        <v>0.68</v>
      </c>
      <c r="BU396" s="7"/>
      <c r="BV396" s="7"/>
      <c r="BW396" s="7"/>
      <c r="BX396" s="7"/>
      <c r="BY396" s="7"/>
      <c r="BZ396" s="7"/>
      <c r="CA396" s="7"/>
      <c r="CB396" s="7"/>
      <c r="CC396" s="7"/>
      <c r="CD396" s="7"/>
      <c r="CG396" s="41">
        <v>0</v>
      </c>
      <c r="DC396" s="41">
        <v>0</v>
      </c>
      <c r="DY396" s="7" t="s">
        <v>1880</v>
      </c>
      <c r="DZ396" s="7">
        <f t="shared" si="289"/>
        <v>0.68</v>
      </c>
      <c r="EA396" s="41" t="s">
        <v>747</v>
      </c>
      <c r="EB396" s="41" t="s">
        <v>0</v>
      </c>
      <c r="EC396" s="41">
        <f t="shared" si="281"/>
        <v>0</v>
      </c>
      <c r="ED396" s="41">
        <f t="shared" si="282"/>
        <v>0</v>
      </c>
      <c r="EE396" s="41">
        <f t="shared" si="283"/>
        <v>0.13263798480000002</v>
      </c>
      <c r="EF396" s="41">
        <f t="shared" si="284"/>
        <v>0</v>
      </c>
      <c r="EG396" s="41">
        <f t="shared" si="285"/>
        <v>0</v>
      </c>
      <c r="EI396" s="5">
        <f t="shared" si="296"/>
        <v>138.11732000000003</v>
      </c>
      <c r="EJ396" s="3">
        <f t="shared" si="290"/>
        <v>2694.0592633495207</v>
      </c>
      <c r="EK396" s="3">
        <f t="shared" si="297"/>
        <v>146.29189500000001</v>
      </c>
      <c r="EL396" s="3">
        <f t="shared" si="298"/>
        <v>0</v>
      </c>
      <c r="EM396" s="3">
        <f t="shared" si="299"/>
        <v>0</v>
      </c>
      <c r="EN396" s="3">
        <f t="shared" si="300"/>
        <v>0</v>
      </c>
      <c r="EO396" s="3">
        <f t="shared" si="301"/>
        <v>0</v>
      </c>
      <c r="EP396" s="3">
        <f t="shared" si="302"/>
        <v>0</v>
      </c>
      <c r="EQ396" s="3">
        <f t="shared" si="303"/>
        <v>0</v>
      </c>
      <c r="ER396" s="3">
        <f t="shared" si="304"/>
        <v>0</v>
      </c>
      <c r="ES396" s="3">
        <f t="shared" si="305"/>
        <v>132.63798480000003</v>
      </c>
      <c r="ET396" s="3">
        <f t="shared" si="306"/>
        <v>0</v>
      </c>
      <c r="EU396" s="3">
        <f t="shared" si="307"/>
        <v>0</v>
      </c>
      <c r="EV396" s="3">
        <f t="shared" si="308"/>
        <v>0</v>
      </c>
      <c r="EW396" s="3">
        <f t="shared" si="309"/>
        <v>0</v>
      </c>
      <c r="EX396" s="3">
        <f t="shared" si="310"/>
        <v>0</v>
      </c>
      <c r="EY396" s="3">
        <f t="shared" si="311"/>
        <v>0</v>
      </c>
      <c r="EZ396" s="3">
        <f t="shared" si="312"/>
        <v>0</v>
      </c>
      <c r="FA396" s="3">
        <f t="shared" si="313"/>
        <v>0</v>
      </c>
      <c r="FB396" s="3">
        <f t="shared" si="314"/>
        <v>0</v>
      </c>
      <c r="FC396" s="3">
        <f t="shared" si="291"/>
        <v>0</v>
      </c>
      <c r="FD396" s="41">
        <f t="shared" si="315"/>
        <v>0</v>
      </c>
      <c r="FG396" s="3">
        <f t="shared" si="292"/>
        <v>0</v>
      </c>
      <c r="FH396" s="3">
        <f t="shared" si="293"/>
        <v>0</v>
      </c>
      <c r="FI396" s="3">
        <f t="shared" si="316"/>
        <v>0</v>
      </c>
      <c r="FJ396" s="3">
        <f t="shared" si="316"/>
        <v>0</v>
      </c>
      <c r="FK396" s="3">
        <f t="shared" si="288"/>
        <v>0</v>
      </c>
      <c r="FL396" s="3">
        <f t="shared" si="288"/>
        <v>0</v>
      </c>
      <c r="FM396" s="3">
        <f t="shared" si="288"/>
        <v>0</v>
      </c>
      <c r="FN396" s="3">
        <f t="shared" si="287"/>
        <v>0</v>
      </c>
      <c r="FO396" s="3">
        <f t="shared" si="287"/>
        <v>0</v>
      </c>
      <c r="FP396" s="3">
        <f t="shared" si="287"/>
        <v>0</v>
      </c>
      <c r="FQ396" s="3">
        <f t="shared" si="287"/>
        <v>0</v>
      </c>
      <c r="FR396" s="3">
        <f t="shared" si="317"/>
        <v>0</v>
      </c>
      <c r="FS396" s="3">
        <f t="shared" si="317"/>
        <v>0</v>
      </c>
      <c r="FT396" s="3">
        <f t="shared" si="317"/>
        <v>0</v>
      </c>
      <c r="FU396" s="3">
        <f t="shared" si="318"/>
        <v>0</v>
      </c>
      <c r="FV396" s="3">
        <f t="shared" si="318"/>
        <v>0</v>
      </c>
      <c r="FW396" s="3">
        <f t="shared" si="318"/>
        <v>0</v>
      </c>
      <c r="FX396" s="3">
        <f t="shared" si="319"/>
        <v>0</v>
      </c>
      <c r="FY396" s="3">
        <f t="shared" si="320"/>
        <v>0</v>
      </c>
      <c r="FZ396" s="3">
        <f t="shared" si="321"/>
        <v>0</v>
      </c>
      <c r="GA396" s="3">
        <f t="shared" si="322"/>
        <v>0</v>
      </c>
      <c r="GB396" s="41" t="s">
        <v>0</v>
      </c>
      <c r="GC396" s="41">
        <f t="shared" si="294"/>
        <v>19.505586000000001</v>
      </c>
      <c r="GD396" s="41">
        <f t="shared" si="295"/>
        <v>0.68</v>
      </c>
      <c r="GE396" s="41">
        <f t="shared" si="286"/>
        <v>13.263798480000002</v>
      </c>
      <c r="GI396" s="41" t="s">
        <v>0</v>
      </c>
    </row>
    <row r="397" spans="1:191" x14ac:dyDescent="0.55000000000000004">
      <c r="A397" s="41" t="s">
        <v>1494</v>
      </c>
      <c r="B397" s="41" t="s">
        <v>741</v>
      </c>
      <c r="C397" s="41" t="s">
        <v>65</v>
      </c>
      <c r="D397" s="25" t="s">
        <v>62</v>
      </c>
      <c r="E397" s="41" t="s">
        <v>1790</v>
      </c>
      <c r="F397" s="41">
        <v>0</v>
      </c>
      <c r="G397" s="25" t="s">
        <v>67</v>
      </c>
      <c r="H397" s="41">
        <v>0</v>
      </c>
      <c r="I397" s="41">
        <v>0</v>
      </c>
      <c r="J397" s="41">
        <v>6.4818713900000005E-2</v>
      </c>
      <c r="K397" s="41">
        <v>0</v>
      </c>
      <c r="L397" s="41">
        <v>0</v>
      </c>
      <c r="M397" s="41" t="s">
        <v>751</v>
      </c>
      <c r="N397" s="41" t="s">
        <v>746</v>
      </c>
      <c r="O397" s="41" t="s">
        <v>1878</v>
      </c>
      <c r="P397" s="41" t="s">
        <v>1890</v>
      </c>
      <c r="S397" s="41">
        <v>0</v>
      </c>
      <c r="AO397" s="7">
        <v>0</v>
      </c>
      <c r="AP397" s="7"/>
      <c r="AQ397" s="7"/>
      <c r="AR397" s="7"/>
      <c r="AS397" s="7"/>
      <c r="AT397" s="7"/>
      <c r="AU397" s="7"/>
      <c r="AV397" s="7"/>
      <c r="AW397" s="7"/>
      <c r="AX397" s="7"/>
      <c r="AY397" s="7"/>
      <c r="AZ397" s="7"/>
      <c r="BA397" s="7"/>
      <c r="BB397" s="7"/>
      <c r="BC397" s="7"/>
      <c r="BD397" s="7"/>
      <c r="BE397" s="7"/>
      <c r="BF397" s="7"/>
      <c r="BG397" s="7"/>
      <c r="BK397" s="4">
        <v>5.9466710000000003</v>
      </c>
      <c r="BL397" s="7">
        <v>0.95</v>
      </c>
      <c r="BM397" s="7"/>
      <c r="BN397" s="7"/>
      <c r="BO397" s="7"/>
      <c r="BP397" s="7"/>
      <c r="BQ397" s="7"/>
      <c r="BR397" s="7"/>
      <c r="BS397" s="7"/>
      <c r="BT397" s="7">
        <v>1.0900000000000001</v>
      </c>
      <c r="BU397" s="7"/>
      <c r="BV397" s="7"/>
      <c r="BW397" s="7"/>
      <c r="BX397" s="7"/>
      <c r="BY397" s="7"/>
      <c r="BZ397" s="7"/>
      <c r="CA397" s="7"/>
      <c r="CB397" s="7"/>
      <c r="CC397" s="7"/>
      <c r="CD397" s="7"/>
      <c r="CG397" s="41">
        <v>0</v>
      </c>
      <c r="DC397" s="41">
        <v>0</v>
      </c>
      <c r="DY397" s="7" t="s">
        <v>1880</v>
      </c>
      <c r="DZ397" s="7">
        <f t="shared" si="289"/>
        <v>1.0900000000000001</v>
      </c>
      <c r="EA397" s="41" t="s">
        <v>747</v>
      </c>
      <c r="EB397" s="41" t="s">
        <v>0</v>
      </c>
      <c r="EC397" s="41">
        <f t="shared" si="281"/>
        <v>0</v>
      </c>
      <c r="ED397" s="41">
        <f t="shared" si="282"/>
        <v>0</v>
      </c>
      <c r="EE397" s="41">
        <f t="shared" si="283"/>
        <v>6.4818713900000005E-2</v>
      </c>
      <c r="EF397" s="41">
        <f t="shared" si="284"/>
        <v>0</v>
      </c>
      <c r="EG397" s="41">
        <f t="shared" si="285"/>
        <v>0</v>
      </c>
      <c r="EI397" s="5">
        <f t="shared" si="296"/>
        <v>204.93595199999999</v>
      </c>
      <c r="EJ397" s="3">
        <f t="shared" si="290"/>
        <v>1218.6866826157921</v>
      </c>
      <c r="EK397" s="3">
        <f t="shared" si="297"/>
        <v>56.493374500000002</v>
      </c>
      <c r="EL397" s="3">
        <f t="shared" si="298"/>
        <v>0</v>
      </c>
      <c r="EM397" s="3">
        <f t="shared" si="299"/>
        <v>0</v>
      </c>
      <c r="EN397" s="3">
        <f t="shared" si="300"/>
        <v>0</v>
      </c>
      <c r="EO397" s="3">
        <f t="shared" si="301"/>
        <v>0</v>
      </c>
      <c r="EP397" s="3">
        <f t="shared" si="302"/>
        <v>0</v>
      </c>
      <c r="EQ397" s="3">
        <f t="shared" si="303"/>
        <v>0</v>
      </c>
      <c r="ER397" s="3">
        <f t="shared" si="304"/>
        <v>0</v>
      </c>
      <c r="ES397" s="3">
        <f t="shared" si="305"/>
        <v>64.818713900000006</v>
      </c>
      <c r="ET397" s="3">
        <f t="shared" si="306"/>
        <v>0</v>
      </c>
      <c r="EU397" s="3">
        <f t="shared" si="307"/>
        <v>0</v>
      </c>
      <c r="EV397" s="3">
        <f t="shared" si="308"/>
        <v>0</v>
      </c>
      <c r="EW397" s="3">
        <f t="shared" si="309"/>
        <v>0</v>
      </c>
      <c r="EX397" s="3">
        <f t="shared" si="310"/>
        <v>0</v>
      </c>
      <c r="EY397" s="3">
        <f t="shared" si="311"/>
        <v>0</v>
      </c>
      <c r="EZ397" s="3">
        <f t="shared" si="312"/>
        <v>0</v>
      </c>
      <c r="FA397" s="3">
        <f t="shared" si="313"/>
        <v>0</v>
      </c>
      <c r="FB397" s="3">
        <f t="shared" si="314"/>
        <v>0</v>
      </c>
      <c r="FC397" s="3">
        <f t="shared" si="291"/>
        <v>0</v>
      </c>
      <c r="FD397" s="41">
        <f t="shared" si="315"/>
        <v>0</v>
      </c>
      <c r="FG397" s="3">
        <f t="shared" si="292"/>
        <v>0</v>
      </c>
      <c r="FH397" s="3">
        <f t="shared" si="293"/>
        <v>0</v>
      </c>
      <c r="FI397" s="3">
        <f t="shared" si="316"/>
        <v>0</v>
      </c>
      <c r="FJ397" s="3">
        <f t="shared" si="316"/>
        <v>0</v>
      </c>
      <c r="FK397" s="3">
        <f t="shared" si="288"/>
        <v>0</v>
      </c>
      <c r="FL397" s="3">
        <f t="shared" si="288"/>
        <v>0</v>
      </c>
      <c r="FM397" s="3">
        <f t="shared" si="288"/>
        <v>0</v>
      </c>
      <c r="FN397" s="3">
        <f t="shared" si="287"/>
        <v>0</v>
      </c>
      <c r="FO397" s="3">
        <f t="shared" si="287"/>
        <v>0</v>
      </c>
      <c r="FP397" s="3">
        <f t="shared" si="287"/>
        <v>0</v>
      </c>
      <c r="FQ397" s="3">
        <f t="shared" si="287"/>
        <v>0</v>
      </c>
      <c r="FR397" s="3">
        <f t="shared" si="317"/>
        <v>0</v>
      </c>
      <c r="FS397" s="3">
        <f t="shared" si="317"/>
        <v>0</v>
      </c>
      <c r="FT397" s="3">
        <f t="shared" si="317"/>
        <v>0</v>
      </c>
      <c r="FU397" s="3">
        <f t="shared" si="318"/>
        <v>0</v>
      </c>
      <c r="FV397" s="3">
        <f t="shared" si="318"/>
        <v>0</v>
      </c>
      <c r="FW397" s="3">
        <f t="shared" si="318"/>
        <v>0</v>
      </c>
      <c r="FX397" s="3">
        <f t="shared" si="319"/>
        <v>0</v>
      </c>
      <c r="FY397" s="3">
        <f t="shared" si="320"/>
        <v>0</v>
      </c>
      <c r="FZ397" s="3">
        <f t="shared" si="321"/>
        <v>0</v>
      </c>
      <c r="GA397" s="3">
        <f t="shared" si="322"/>
        <v>0</v>
      </c>
      <c r="GB397" s="41" t="s">
        <v>0</v>
      </c>
      <c r="GC397" s="41">
        <f t="shared" si="294"/>
        <v>5.9466710000000003</v>
      </c>
      <c r="GD397" s="41">
        <f t="shared" si="295"/>
        <v>1.0900000000000001</v>
      </c>
      <c r="GE397" s="41">
        <f t="shared" si="286"/>
        <v>6.4818713900000011</v>
      </c>
      <c r="GI397" s="41" t="s">
        <v>0</v>
      </c>
    </row>
    <row r="398" spans="1:191" x14ac:dyDescent="0.55000000000000004">
      <c r="A398" s="41" t="s">
        <v>1495</v>
      </c>
      <c r="B398" s="41" t="s">
        <v>752</v>
      </c>
      <c r="C398" s="41" t="s">
        <v>69</v>
      </c>
      <c r="D398" s="25" t="s">
        <v>62</v>
      </c>
      <c r="E398" s="41" t="s">
        <v>1790</v>
      </c>
      <c r="F398" s="45">
        <v>1</v>
      </c>
      <c r="G398" s="25" t="s">
        <v>67</v>
      </c>
      <c r="H398" s="41">
        <v>4.6900000000000004E-2</v>
      </c>
      <c r="I398" s="41">
        <v>6.2910000000000008E-2</v>
      </c>
      <c r="J398" s="41">
        <v>9.1700000000000004E-2</v>
      </c>
      <c r="K398" s="41">
        <v>0</v>
      </c>
      <c r="L398" s="41">
        <v>0</v>
      </c>
      <c r="M398" s="41" t="s">
        <v>755</v>
      </c>
      <c r="N398" s="41" t="s">
        <v>756</v>
      </c>
      <c r="O398" s="41" t="s">
        <v>1878</v>
      </c>
      <c r="P398" s="41" t="s">
        <v>1919</v>
      </c>
      <c r="Q398" s="41" t="s">
        <v>1981</v>
      </c>
      <c r="S398" s="41">
        <v>46.9</v>
      </c>
      <c r="T398" s="41">
        <v>0.24</v>
      </c>
      <c r="U398" s="41">
        <v>0.16</v>
      </c>
      <c r="AB398" s="4">
        <v>0.1</v>
      </c>
      <c r="AD398" s="41">
        <v>0.41</v>
      </c>
      <c r="AE398" s="41">
        <v>1.68</v>
      </c>
      <c r="AO398" s="7">
        <v>69.900000000000006</v>
      </c>
      <c r="AP398" s="7">
        <v>0.22</v>
      </c>
      <c r="AQ398" s="7">
        <v>0.11</v>
      </c>
      <c r="AR398" s="7"/>
      <c r="AS398" s="7"/>
      <c r="AT398" s="7"/>
      <c r="AU398" s="7"/>
      <c r="AV398" s="7"/>
      <c r="AW398" s="7"/>
      <c r="AX398" s="7">
        <v>0.09</v>
      </c>
      <c r="AY398" s="7"/>
      <c r="AZ398" s="7">
        <v>0.31</v>
      </c>
      <c r="BA398" s="7">
        <v>1.28</v>
      </c>
      <c r="BB398" s="7"/>
      <c r="BC398" s="7"/>
      <c r="BD398" s="7"/>
      <c r="BE398" s="7"/>
      <c r="BF398" s="7"/>
      <c r="BG398" s="7"/>
      <c r="BK398" s="41">
        <v>91.7</v>
      </c>
      <c r="BL398" s="7">
        <v>0.22</v>
      </c>
      <c r="BM398" s="82">
        <v>0.1</v>
      </c>
      <c r="BN398" s="7"/>
      <c r="BO398" s="7"/>
      <c r="BP398" s="7"/>
      <c r="BQ398" s="7"/>
      <c r="BR398" s="7"/>
      <c r="BS398" s="7"/>
      <c r="BT398" s="82">
        <v>0.1</v>
      </c>
      <c r="BU398" s="7"/>
      <c r="BV398" s="7">
        <v>0.38</v>
      </c>
      <c r="BW398" s="82">
        <v>1.5</v>
      </c>
      <c r="BX398" s="7"/>
      <c r="BY398" s="7"/>
      <c r="BZ398" s="7"/>
      <c r="CA398" s="7"/>
      <c r="CB398" s="7"/>
      <c r="CC398" s="7"/>
      <c r="CD398" s="7"/>
      <c r="CG398" s="41">
        <v>0</v>
      </c>
      <c r="DC398" s="41">
        <v>0</v>
      </c>
      <c r="DY398" s="7" t="s">
        <v>1880</v>
      </c>
      <c r="DZ398" s="7">
        <f t="shared" si="289"/>
        <v>9.6647482014388511E-2</v>
      </c>
      <c r="EA398" s="41" t="s">
        <v>253</v>
      </c>
      <c r="EB398" s="41" t="s">
        <v>0</v>
      </c>
      <c r="EC398" s="41">
        <f t="shared" si="281"/>
        <v>4.6900000000000004E-2</v>
      </c>
      <c r="ED398" s="41">
        <f t="shared" si="282"/>
        <v>6.2910000000000008E-2</v>
      </c>
      <c r="EE398" s="41">
        <f t="shared" si="283"/>
        <v>9.1700000000000004E-2</v>
      </c>
      <c r="EF398" s="41">
        <f t="shared" si="284"/>
        <v>0</v>
      </c>
      <c r="EG398" s="41">
        <f t="shared" si="285"/>
        <v>0</v>
      </c>
      <c r="EI398" s="5">
        <f t="shared" si="296"/>
        <v>91.293797698058867</v>
      </c>
      <c r="EJ398" s="3">
        <f t="shared" si="290"/>
        <v>19034.756820045273</v>
      </c>
      <c r="EK398" s="3">
        <f t="shared" si="297"/>
        <v>468.08</v>
      </c>
      <c r="EL398" s="3">
        <f t="shared" si="298"/>
        <v>24.363</v>
      </c>
      <c r="EM398" s="3">
        <f t="shared" si="299"/>
        <v>0</v>
      </c>
      <c r="EN398" s="3">
        <f t="shared" si="300"/>
        <v>0</v>
      </c>
      <c r="EO398" s="3">
        <f t="shared" si="301"/>
        <v>0</v>
      </c>
      <c r="EP398" s="3">
        <f t="shared" si="302"/>
        <v>0</v>
      </c>
      <c r="EQ398" s="3">
        <f t="shared" si="303"/>
        <v>0</v>
      </c>
      <c r="ER398" s="3">
        <f t="shared" si="304"/>
        <v>0</v>
      </c>
      <c r="ES398" s="3">
        <f t="shared" si="305"/>
        <v>201.51000000000005</v>
      </c>
      <c r="ET398" s="3">
        <f t="shared" si="306"/>
        <v>0</v>
      </c>
      <c r="EU398" s="3">
        <f t="shared" si="307"/>
        <v>75.744</v>
      </c>
      <c r="EV398" s="3">
        <f t="shared" si="308"/>
        <v>305.81400000000002</v>
      </c>
      <c r="EW398" s="3">
        <f t="shared" si="309"/>
        <v>0</v>
      </c>
      <c r="EX398" s="3">
        <f t="shared" si="310"/>
        <v>0</v>
      </c>
      <c r="EY398" s="3">
        <f t="shared" si="311"/>
        <v>0</v>
      </c>
      <c r="EZ398" s="3">
        <f t="shared" si="312"/>
        <v>0</v>
      </c>
      <c r="FA398" s="3">
        <f t="shared" si="313"/>
        <v>0</v>
      </c>
      <c r="FB398" s="3">
        <f t="shared" si="314"/>
        <v>0</v>
      </c>
      <c r="FC398" s="3">
        <f t="shared" si="291"/>
        <v>0</v>
      </c>
      <c r="FD398" s="41">
        <f t="shared" si="315"/>
        <v>0</v>
      </c>
      <c r="FG398" s="3">
        <f t="shared" si="292"/>
        <v>0</v>
      </c>
      <c r="FH398" s="3">
        <f t="shared" si="293"/>
        <v>0</v>
      </c>
      <c r="FI398" s="3">
        <f t="shared" si="316"/>
        <v>0</v>
      </c>
      <c r="FJ398" s="3">
        <f t="shared" si="316"/>
        <v>0</v>
      </c>
      <c r="FK398" s="3">
        <f t="shared" si="288"/>
        <v>0</v>
      </c>
      <c r="FL398" s="3">
        <f t="shared" si="288"/>
        <v>0</v>
      </c>
      <c r="FM398" s="3">
        <f t="shared" si="288"/>
        <v>0</v>
      </c>
      <c r="FN398" s="3">
        <f t="shared" si="287"/>
        <v>0</v>
      </c>
      <c r="FO398" s="3">
        <f t="shared" si="287"/>
        <v>0</v>
      </c>
      <c r="FP398" s="3">
        <f t="shared" si="287"/>
        <v>0</v>
      </c>
      <c r="FQ398" s="3">
        <f t="shared" si="287"/>
        <v>0</v>
      </c>
      <c r="FR398" s="3">
        <f t="shared" si="317"/>
        <v>0</v>
      </c>
      <c r="FS398" s="3">
        <f t="shared" si="317"/>
        <v>0</v>
      </c>
      <c r="FT398" s="3">
        <f t="shared" si="317"/>
        <v>0</v>
      </c>
      <c r="FU398" s="3">
        <f t="shared" si="318"/>
        <v>0</v>
      </c>
      <c r="FV398" s="3">
        <f t="shared" si="318"/>
        <v>0</v>
      </c>
      <c r="FW398" s="3">
        <f t="shared" si="318"/>
        <v>0</v>
      </c>
      <c r="FX398" s="3">
        <f t="shared" si="319"/>
        <v>0</v>
      </c>
      <c r="FY398" s="3">
        <f t="shared" si="320"/>
        <v>0</v>
      </c>
      <c r="FZ398" s="3">
        <f t="shared" si="321"/>
        <v>0</v>
      </c>
      <c r="GA398" s="3">
        <f t="shared" si="322"/>
        <v>0</v>
      </c>
      <c r="GB398" s="41" t="s">
        <v>0</v>
      </c>
      <c r="GC398" s="41">
        <f t="shared" si="294"/>
        <v>208.5</v>
      </c>
      <c r="GD398" s="41">
        <f t="shared" si="295"/>
        <v>9.6647482014388511E-2</v>
      </c>
      <c r="GE398" s="41">
        <f t="shared" si="286"/>
        <v>20.151000000000003</v>
      </c>
      <c r="GI398" s="41" t="s">
        <v>0</v>
      </c>
    </row>
    <row r="399" spans="1:191" x14ac:dyDescent="0.55000000000000004">
      <c r="A399" s="41" t="s">
        <v>1496</v>
      </c>
      <c r="B399" s="41" t="s">
        <v>752</v>
      </c>
      <c r="C399" s="41" t="s">
        <v>69</v>
      </c>
      <c r="D399" s="25" t="s">
        <v>62</v>
      </c>
      <c r="E399" s="41" t="s">
        <v>1790</v>
      </c>
      <c r="F399" s="41">
        <v>0</v>
      </c>
      <c r="G399" s="25" t="s">
        <v>67</v>
      </c>
      <c r="H399" s="41">
        <v>0</v>
      </c>
      <c r="I399" s="41">
        <v>0</v>
      </c>
      <c r="J399" s="41">
        <v>3.2480000000000002E-2</v>
      </c>
      <c r="K399" s="41">
        <v>0</v>
      </c>
      <c r="L399" s="41">
        <v>0</v>
      </c>
      <c r="M399" s="41" t="s">
        <v>757</v>
      </c>
      <c r="N399" s="41" t="s">
        <v>758</v>
      </c>
      <c r="O399" s="41" t="s">
        <v>1878</v>
      </c>
      <c r="P399" s="41" t="s">
        <v>1890</v>
      </c>
      <c r="S399" s="41">
        <v>0</v>
      </c>
      <c r="AO399" s="7">
        <v>0</v>
      </c>
      <c r="AP399" s="7"/>
      <c r="AQ399" s="7"/>
      <c r="AR399" s="7"/>
      <c r="AS399" s="7"/>
      <c r="AT399" s="7"/>
      <c r="AU399" s="7"/>
      <c r="AV399" s="7"/>
      <c r="AW399" s="7"/>
      <c r="AX399" s="7"/>
      <c r="AY399" s="7"/>
      <c r="AZ399" s="7"/>
      <c r="BA399" s="7"/>
      <c r="BB399" s="7"/>
      <c r="BC399" s="7"/>
      <c r="BD399" s="7"/>
      <c r="BE399" s="7"/>
      <c r="BF399" s="7"/>
      <c r="BG399" s="7"/>
      <c r="BK399" s="41">
        <v>23.2</v>
      </c>
      <c r="BL399" s="7">
        <v>0.21</v>
      </c>
      <c r="BM399" s="82">
        <v>0.1</v>
      </c>
      <c r="BN399" s="7"/>
      <c r="BO399" s="7"/>
      <c r="BP399" s="7"/>
      <c r="BQ399" s="7"/>
      <c r="BR399" s="7"/>
      <c r="BS399" s="7"/>
      <c r="BT399" s="7">
        <v>0.14000000000000001</v>
      </c>
      <c r="BU399" s="80">
        <v>4.3E-3</v>
      </c>
      <c r="BV399" s="7">
        <v>0.12</v>
      </c>
      <c r="BW399" s="7">
        <v>0.31</v>
      </c>
      <c r="BX399" s="7"/>
      <c r="BY399" s="7"/>
      <c r="BZ399" s="7"/>
      <c r="CA399" s="7"/>
      <c r="CB399" s="7"/>
      <c r="CC399" s="7"/>
      <c r="CD399" s="7"/>
      <c r="CG399" s="41">
        <v>0</v>
      </c>
      <c r="DC399" s="41">
        <v>0</v>
      </c>
      <c r="DY399" s="7" t="s">
        <v>1880</v>
      </c>
      <c r="DZ399" s="7">
        <f t="shared" si="289"/>
        <v>0.14000000000000001</v>
      </c>
      <c r="EA399" s="41" t="s">
        <v>759</v>
      </c>
      <c r="EB399" s="41" t="s">
        <v>0</v>
      </c>
      <c r="EC399" s="41">
        <f t="shared" si="281"/>
        <v>0</v>
      </c>
      <c r="ED399" s="41">
        <f t="shared" si="282"/>
        <v>0</v>
      </c>
      <c r="EE399" s="41">
        <f t="shared" si="283"/>
        <v>3.2480000000000002E-2</v>
      </c>
      <c r="EF399" s="41">
        <f t="shared" si="284"/>
        <v>0</v>
      </c>
      <c r="EG399" s="41">
        <f t="shared" si="285"/>
        <v>0</v>
      </c>
      <c r="EI399" s="5">
        <f t="shared" si="296"/>
        <v>53.012801620745982</v>
      </c>
      <c r="EJ399" s="3">
        <f t="shared" si="290"/>
        <v>1229.8969976013068</v>
      </c>
      <c r="EK399" s="3">
        <f t="shared" si="297"/>
        <v>48.72</v>
      </c>
      <c r="EL399" s="3">
        <f t="shared" si="298"/>
        <v>2.3199999999999998</v>
      </c>
      <c r="EM399" s="3">
        <f t="shared" si="299"/>
        <v>0</v>
      </c>
      <c r="EN399" s="3">
        <f t="shared" si="300"/>
        <v>0</v>
      </c>
      <c r="EO399" s="3">
        <f t="shared" si="301"/>
        <v>0</v>
      </c>
      <c r="EP399" s="3">
        <f t="shared" si="302"/>
        <v>0</v>
      </c>
      <c r="EQ399" s="3">
        <f t="shared" si="303"/>
        <v>0</v>
      </c>
      <c r="ER399" s="3">
        <f t="shared" si="304"/>
        <v>0</v>
      </c>
      <c r="ES399" s="3">
        <f t="shared" si="305"/>
        <v>32.479999999999997</v>
      </c>
      <c r="ET399" s="3">
        <f t="shared" si="306"/>
        <v>0.99760000000000004</v>
      </c>
      <c r="EU399" s="3">
        <f t="shared" si="307"/>
        <v>2.7839999999999998</v>
      </c>
      <c r="EV399" s="3">
        <f t="shared" si="308"/>
        <v>7.1920000000000002</v>
      </c>
      <c r="EW399" s="3">
        <f t="shared" si="309"/>
        <v>0</v>
      </c>
      <c r="EX399" s="3">
        <f t="shared" si="310"/>
        <v>0</v>
      </c>
      <c r="EY399" s="3">
        <f t="shared" si="311"/>
        <v>0</v>
      </c>
      <c r="EZ399" s="3">
        <f t="shared" si="312"/>
        <v>0</v>
      </c>
      <c r="FA399" s="3">
        <f t="shared" si="313"/>
        <v>0</v>
      </c>
      <c r="FB399" s="3">
        <f t="shared" si="314"/>
        <v>0</v>
      </c>
      <c r="FC399" s="3">
        <f t="shared" si="291"/>
        <v>0</v>
      </c>
      <c r="FD399" s="41">
        <f t="shared" si="315"/>
        <v>0</v>
      </c>
      <c r="FG399" s="3">
        <f t="shared" si="292"/>
        <v>0</v>
      </c>
      <c r="FH399" s="3">
        <f t="shared" si="293"/>
        <v>0</v>
      </c>
      <c r="FI399" s="3">
        <f t="shared" si="316"/>
        <v>0</v>
      </c>
      <c r="FJ399" s="3">
        <f t="shared" si="316"/>
        <v>0</v>
      </c>
      <c r="FK399" s="3">
        <f t="shared" si="288"/>
        <v>0</v>
      </c>
      <c r="FL399" s="3">
        <f t="shared" si="288"/>
        <v>0</v>
      </c>
      <c r="FM399" s="3">
        <f t="shared" si="288"/>
        <v>0</v>
      </c>
      <c r="FN399" s="3">
        <f t="shared" si="287"/>
        <v>0</v>
      </c>
      <c r="FO399" s="3">
        <f t="shared" si="287"/>
        <v>0</v>
      </c>
      <c r="FP399" s="3">
        <f t="shared" si="287"/>
        <v>0</v>
      </c>
      <c r="FQ399" s="3">
        <f t="shared" si="287"/>
        <v>0</v>
      </c>
      <c r="FR399" s="3">
        <f t="shared" si="317"/>
        <v>0</v>
      </c>
      <c r="FS399" s="3">
        <f t="shared" si="317"/>
        <v>0</v>
      </c>
      <c r="FT399" s="3">
        <f t="shared" si="317"/>
        <v>0</v>
      </c>
      <c r="FU399" s="3">
        <f t="shared" si="318"/>
        <v>0</v>
      </c>
      <c r="FV399" s="3">
        <f t="shared" si="318"/>
        <v>0</v>
      </c>
      <c r="FW399" s="3">
        <f t="shared" si="318"/>
        <v>0</v>
      </c>
      <c r="FX399" s="3">
        <f t="shared" si="319"/>
        <v>0</v>
      </c>
      <c r="FY399" s="3">
        <f t="shared" si="320"/>
        <v>0</v>
      </c>
      <c r="FZ399" s="3">
        <f t="shared" si="321"/>
        <v>0</v>
      </c>
      <c r="GA399" s="3">
        <f t="shared" si="322"/>
        <v>0</v>
      </c>
      <c r="GB399" s="41" t="s">
        <v>0</v>
      </c>
      <c r="GC399" s="41">
        <f t="shared" si="294"/>
        <v>23.2</v>
      </c>
      <c r="GD399" s="41">
        <f t="shared" si="295"/>
        <v>0.14000000000000001</v>
      </c>
      <c r="GE399" s="41">
        <f t="shared" si="286"/>
        <v>3.2480000000000002</v>
      </c>
      <c r="GI399" s="41" t="s">
        <v>0</v>
      </c>
    </row>
    <row r="400" spans="1:191" x14ac:dyDescent="0.55000000000000004">
      <c r="A400" s="41" t="s">
        <v>1497</v>
      </c>
      <c r="B400" s="41" t="s">
        <v>752</v>
      </c>
      <c r="C400" s="41" t="s">
        <v>65</v>
      </c>
      <c r="D400" s="25" t="s">
        <v>62</v>
      </c>
      <c r="E400" s="41" t="s">
        <v>1790</v>
      </c>
      <c r="F400" s="41">
        <v>0</v>
      </c>
      <c r="G400" s="41" t="s">
        <v>67</v>
      </c>
      <c r="H400" s="41">
        <v>1.3831E-3</v>
      </c>
      <c r="I400" s="41">
        <v>1.9586300000000001E-2</v>
      </c>
      <c r="J400" s="41">
        <v>3.2904000000000002E-3</v>
      </c>
      <c r="K400" s="41">
        <v>8.7909999999999985E-4</v>
      </c>
      <c r="L400" s="41">
        <v>6.7979999999999994E-3</v>
      </c>
      <c r="M400" s="41" t="s">
        <v>760</v>
      </c>
      <c r="N400" s="41" t="s">
        <v>79</v>
      </c>
      <c r="O400" s="41" t="s">
        <v>1878</v>
      </c>
      <c r="P400" s="41" t="s">
        <v>1890</v>
      </c>
      <c r="S400" s="41">
        <f>0.149+0.072</f>
        <v>0.22099999999999997</v>
      </c>
      <c r="T400" s="4">
        <f>(0.2*0.149+0.29*0.072)/S400</f>
        <v>0.2293212669683258</v>
      </c>
      <c r="AB400" s="4">
        <f>(0.59*0.149+0.7*0.072)/S400</f>
        <v>0.62583710407239823</v>
      </c>
      <c r="AC400" s="41">
        <v>0.02</v>
      </c>
      <c r="AD400" s="41">
        <v>0.1</v>
      </c>
      <c r="AE400" s="41">
        <v>0.1</v>
      </c>
      <c r="AO400" s="7">
        <f>0.487+1.02+0.931+1.604</f>
        <v>4.0419999999999998</v>
      </c>
      <c r="AP400" s="82">
        <f>(0.26*0.487+0.13*1.02+0.23*0.931+0.13*1.604)/AO400</f>
        <v>0.16869619000494807</v>
      </c>
      <c r="AQ400" s="7"/>
      <c r="AR400" s="7"/>
      <c r="AS400" s="7"/>
      <c r="AT400" s="7"/>
      <c r="AU400" s="7"/>
      <c r="AV400" s="7"/>
      <c r="AW400" s="7"/>
      <c r="AX400" s="82">
        <f>(0.6*0.487+0.38*1.02+0.65*0.931+0.42*1.604)/AO400</f>
        <v>0.48456952003958442</v>
      </c>
      <c r="AY400" s="7">
        <v>0.02</v>
      </c>
      <c r="AZ400" s="7">
        <v>0.1</v>
      </c>
      <c r="BA400" s="7">
        <v>0.1</v>
      </c>
      <c r="BB400" s="7"/>
      <c r="BC400" s="7"/>
      <c r="BD400" s="7"/>
      <c r="BE400" s="7"/>
      <c r="BF400" s="7"/>
      <c r="BG400" s="7"/>
      <c r="BK400" s="41">
        <v>0.45700000000000002</v>
      </c>
      <c r="BL400" s="7">
        <v>0.31</v>
      </c>
      <c r="BM400" s="7"/>
      <c r="BN400" s="7"/>
      <c r="BO400" s="7"/>
      <c r="BP400" s="7"/>
      <c r="BQ400" s="7"/>
      <c r="BR400" s="7"/>
      <c r="BS400" s="7"/>
      <c r="BT400" s="7">
        <v>0.72</v>
      </c>
      <c r="BU400" s="7">
        <v>0.02</v>
      </c>
      <c r="BV400" s="7">
        <v>0.1</v>
      </c>
      <c r="BW400" s="7">
        <v>0.1</v>
      </c>
      <c r="BX400" s="7"/>
      <c r="BY400" s="7"/>
      <c r="BZ400" s="7"/>
      <c r="CA400" s="7"/>
      <c r="CB400" s="7"/>
      <c r="CC400" s="7"/>
      <c r="CD400" s="7"/>
      <c r="CG400" s="41">
        <v>0.14899999999999999</v>
      </c>
      <c r="CH400" s="41">
        <v>0.2</v>
      </c>
      <c r="CP400" s="41">
        <v>0.59</v>
      </c>
      <c r="CQ400" s="41">
        <v>0.02</v>
      </c>
      <c r="CR400" s="41">
        <v>0.1</v>
      </c>
      <c r="CS400" s="41">
        <v>0.1</v>
      </c>
      <c r="DC400" s="41">
        <f>0.487+1.02</f>
        <v>1.5070000000000001</v>
      </c>
      <c r="DD400" s="4">
        <f>(0.26*0.487+0.13*1.02)/DC400</f>
        <v>0.17201061712010615</v>
      </c>
      <c r="DL400" s="4">
        <f>(0.6*0.487+0.38*1.02)/DC400</f>
        <v>0.45109489051094886</v>
      </c>
      <c r="DM400" s="41">
        <v>0.02</v>
      </c>
      <c r="DN400" s="41">
        <v>0.1</v>
      </c>
      <c r="DO400" s="41">
        <v>0.1</v>
      </c>
      <c r="DY400" s="7" t="s">
        <v>1880</v>
      </c>
      <c r="DZ400" s="7">
        <f t="shared" si="289"/>
        <v>0.51397881355932207</v>
      </c>
      <c r="EA400" s="41" t="s">
        <v>761</v>
      </c>
      <c r="EB400" s="41" t="s">
        <v>0</v>
      </c>
      <c r="EC400" s="41">
        <f t="shared" si="281"/>
        <v>1.3831E-3</v>
      </c>
      <c r="ED400" s="41">
        <f t="shared" si="282"/>
        <v>1.9586300000000001E-2</v>
      </c>
      <c r="EE400" s="41">
        <f t="shared" si="283"/>
        <v>3.2904000000000002E-3</v>
      </c>
      <c r="EF400" s="41">
        <f t="shared" si="284"/>
        <v>8.7909999999999985E-4</v>
      </c>
      <c r="EG400" s="41">
        <f t="shared" si="285"/>
        <v>6.7979999999999994E-3</v>
      </c>
      <c r="EI400" s="5">
        <f t="shared" si="296"/>
        <v>100.18428537244756</v>
      </c>
      <c r="EJ400" s="3">
        <f t="shared" si="290"/>
        <v>472.86982695795245</v>
      </c>
      <c r="EK400" s="3">
        <f t="shared" si="297"/>
        <v>8.7422000000000004</v>
      </c>
      <c r="EL400" s="3">
        <f t="shared" si="298"/>
        <v>0</v>
      </c>
      <c r="EM400" s="3">
        <f t="shared" si="299"/>
        <v>0</v>
      </c>
      <c r="EN400" s="3">
        <f t="shared" si="300"/>
        <v>0</v>
      </c>
      <c r="EO400" s="3">
        <f t="shared" si="301"/>
        <v>0</v>
      </c>
      <c r="EP400" s="3">
        <f t="shared" si="302"/>
        <v>0</v>
      </c>
      <c r="EQ400" s="3">
        <f t="shared" si="303"/>
        <v>0</v>
      </c>
      <c r="ER400" s="3">
        <f t="shared" si="304"/>
        <v>0</v>
      </c>
      <c r="ES400" s="3">
        <f t="shared" si="305"/>
        <v>24.259799999999998</v>
      </c>
      <c r="ET400" s="3">
        <f t="shared" si="306"/>
        <v>0.94399999999999973</v>
      </c>
      <c r="EU400" s="3">
        <f t="shared" si="307"/>
        <v>0.47200000000000003</v>
      </c>
      <c r="EV400" s="3">
        <f t="shared" si="308"/>
        <v>0.47200000000000003</v>
      </c>
      <c r="EW400" s="3">
        <f t="shared" si="309"/>
        <v>0</v>
      </c>
      <c r="EX400" s="3">
        <f t="shared" si="310"/>
        <v>0</v>
      </c>
      <c r="EY400" s="3">
        <f t="shared" si="311"/>
        <v>0</v>
      </c>
      <c r="EZ400" s="3">
        <f t="shared" si="312"/>
        <v>0</v>
      </c>
      <c r="FA400" s="3">
        <f t="shared" si="313"/>
        <v>0</v>
      </c>
      <c r="FB400" s="3">
        <f t="shared" si="314"/>
        <v>0</v>
      </c>
      <c r="FC400" s="3">
        <f t="shared" si="291"/>
        <v>0</v>
      </c>
      <c r="FD400" s="41">
        <f t="shared" si="315"/>
        <v>0</v>
      </c>
      <c r="FF400" s="5">
        <f>FG400/(CG400+DC400)</f>
        <v>92.879288984870342</v>
      </c>
      <c r="FG400" s="3">
        <f t="shared" si="292"/>
        <v>153.80810255894531</v>
      </c>
      <c r="FH400" s="3">
        <f t="shared" si="293"/>
        <v>2.8901999999999997</v>
      </c>
      <c r="FI400" s="3">
        <f t="shared" si="316"/>
        <v>0</v>
      </c>
      <c r="FJ400" s="3">
        <f t="shared" si="316"/>
        <v>0</v>
      </c>
      <c r="FK400" s="3">
        <f t="shared" si="288"/>
        <v>0</v>
      </c>
      <c r="FL400" s="3">
        <f t="shared" si="288"/>
        <v>0</v>
      </c>
      <c r="FM400" s="3">
        <f t="shared" si="288"/>
        <v>0</v>
      </c>
      <c r="FN400" s="3">
        <f t="shared" si="287"/>
        <v>0</v>
      </c>
      <c r="FO400" s="3">
        <f t="shared" si="287"/>
        <v>0</v>
      </c>
      <c r="FP400" s="3">
        <f t="shared" si="287"/>
        <v>7.6770999999999994</v>
      </c>
      <c r="FQ400" s="3">
        <f t="shared" si="287"/>
        <v>0.33120000000000005</v>
      </c>
      <c r="FR400" s="3">
        <f t="shared" si="317"/>
        <v>0.16560000000000002</v>
      </c>
      <c r="FS400" s="3">
        <f t="shared" si="317"/>
        <v>0.16560000000000002</v>
      </c>
      <c r="FT400" s="3">
        <f t="shared" si="317"/>
        <v>0</v>
      </c>
      <c r="FU400" s="3">
        <f t="shared" si="318"/>
        <v>0</v>
      </c>
      <c r="FV400" s="3">
        <f t="shared" si="318"/>
        <v>0</v>
      </c>
      <c r="FW400" s="3">
        <f t="shared" si="318"/>
        <v>0</v>
      </c>
      <c r="FX400" s="3">
        <f t="shared" si="319"/>
        <v>0</v>
      </c>
      <c r="FY400" s="3">
        <f t="shared" si="320"/>
        <v>0</v>
      </c>
      <c r="FZ400" s="3">
        <f t="shared" si="321"/>
        <v>0</v>
      </c>
      <c r="GA400" s="3">
        <f t="shared" si="322"/>
        <v>0</v>
      </c>
      <c r="GB400" s="41" t="s">
        <v>0</v>
      </c>
      <c r="GC400" s="41">
        <f t="shared" si="294"/>
        <v>4.72</v>
      </c>
      <c r="GD400" s="41">
        <f t="shared" si="295"/>
        <v>0.51397881355932207</v>
      </c>
      <c r="GE400" s="41">
        <f t="shared" si="286"/>
        <v>2.42598</v>
      </c>
      <c r="GF400" s="41">
        <f>CG400+DC400</f>
        <v>1.6560000000000001</v>
      </c>
      <c r="GG400" s="4">
        <f>(CG400*CP400+DC400*DL400)/GF400</f>
        <v>0.46359299516908203</v>
      </c>
      <c r="GH400" s="41">
        <f t="shared" ref="GH400" si="323">GF400*GG400</f>
        <v>0.76770999999999989</v>
      </c>
      <c r="GI400" s="41" t="s">
        <v>0</v>
      </c>
    </row>
    <row r="401" spans="1:191" x14ac:dyDescent="0.55000000000000004">
      <c r="A401" s="41" t="s">
        <v>1498</v>
      </c>
      <c r="B401" s="41" t="s">
        <v>752</v>
      </c>
      <c r="C401" s="41" t="s">
        <v>69</v>
      </c>
      <c r="D401" s="25" t="s">
        <v>62</v>
      </c>
      <c r="E401" s="41" t="s">
        <v>1790</v>
      </c>
      <c r="F401" s="41">
        <v>0</v>
      </c>
      <c r="G401" s="25" t="s">
        <v>67</v>
      </c>
      <c r="H401" s="41">
        <v>0</v>
      </c>
      <c r="I401" s="41">
        <v>0</v>
      </c>
      <c r="J401" s="41">
        <v>5.4480999999999991E-3</v>
      </c>
      <c r="K401" s="41">
        <v>0</v>
      </c>
      <c r="L401" s="41">
        <v>0</v>
      </c>
      <c r="M401" s="41" t="s">
        <v>762</v>
      </c>
      <c r="N401" s="41" t="s">
        <v>763</v>
      </c>
      <c r="O401" s="41" t="s">
        <v>1878</v>
      </c>
      <c r="P401" s="41" t="s">
        <v>1914</v>
      </c>
      <c r="S401" s="41">
        <v>0</v>
      </c>
      <c r="AO401" s="7">
        <v>0</v>
      </c>
      <c r="AP401" s="7"/>
      <c r="AQ401" s="7"/>
      <c r="AR401" s="7"/>
      <c r="AS401" s="7"/>
      <c r="AT401" s="7"/>
      <c r="AU401" s="7"/>
      <c r="AV401" s="7"/>
      <c r="AW401" s="7"/>
      <c r="AX401" s="7"/>
      <c r="AY401" s="7"/>
      <c r="AZ401" s="7"/>
      <c r="BA401" s="7"/>
      <c r="BB401" s="7"/>
      <c r="BC401" s="7"/>
      <c r="BD401" s="7"/>
      <c r="BE401" s="7"/>
      <c r="BF401" s="7"/>
      <c r="BG401" s="7"/>
      <c r="BK401" s="41">
        <v>1.2669999999999999</v>
      </c>
      <c r="BL401" s="7"/>
      <c r="BM401" s="7"/>
      <c r="BN401" s="7"/>
      <c r="BO401" s="7"/>
      <c r="BP401" s="7"/>
      <c r="BQ401" s="7"/>
      <c r="BR401" s="7"/>
      <c r="BS401" s="7"/>
      <c r="BT401" s="7">
        <v>0.43</v>
      </c>
      <c r="BU401" s="7">
        <v>0.03</v>
      </c>
      <c r="BV401" s="7"/>
      <c r="BW401" s="7"/>
      <c r="BX401" s="7"/>
      <c r="BY401" s="7"/>
      <c r="BZ401" s="7"/>
      <c r="CA401" s="7"/>
      <c r="CB401" s="7"/>
      <c r="CC401" s="7"/>
      <c r="CD401" s="7"/>
      <c r="CG401" s="41">
        <v>0</v>
      </c>
      <c r="DC401" s="41">
        <v>0</v>
      </c>
      <c r="DY401" s="7" t="s">
        <v>1880</v>
      </c>
      <c r="DZ401" s="7">
        <f t="shared" si="289"/>
        <v>0.42999999999999994</v>
      </c>
      <c r="EA401" s="41" t="s">
        <v>764</v>
      </c>
      <c r="EB401" s="41" t="s">
        <v>0</v>
      </c>
      <c r="EC401" s="41">
        <f t="shared" si="281"/>
        <v>0</v>
      </c>
      <c r="ED401" s="41">
        <f t="shared" si="282"/>
        <v>0</v>
      </c>
      <c r="EE401" s="41">
        <f t="shared" si="283"/>
        <v>5.4480999999999991E-3</v>
      </c>
      <c r="EF401" s="41">
        <f t="shared" si="284"/>
        <v>0</v>
      </c>
      <c r="EG401" s="41">
        <f t="shared" si="285"/>
        <v>0</v>
      </c>
      <c r="EI401" s="5">
        <f t="shared" si="296"/>
        <v>78.176057200000002</v>
      </c>
      <c r="EJ401" s="3">
        <f t="shared" si="290"/>
        <v>99.049064472399991</v>
      </c>
      <c r="EK401" s="3">
        <f t="shared" si="297"/>
        <v>0</v>
      </c>
      <c r="EL401" s="3">
        <f t="shared" si="298"/>
        <v>0</v>
      </c>
      <c r="EM401" s="3">
        <f t="shared" si="299"/>
        <v>0</v>
      </c>
      <c r="EN401" s="3">
        <f t="shared" si="300"/>
        <v>0</v>
      </c>
      <c r="EO401" s="3">
        <f t="shared" si="301"/>
        <v>0</v>
      </c>
      <c r="EP401" s="3">
        <f t="shared" si="302"/>
        <v>0</v>
      </c>
      <c r="EQ401" s="3">
        <f t="shared" si="303"/>
        <v>0</v>
      </c>
      <c r="ER401" s="3">
        <f t="shared" si="304"/>
        <v>0</v>
      </c>
      <c r="ES401" s="3">
        <f t="shared" si="305"/>
        <v>5.4480999999999993</v>
      </c>
      <c r="ET401" s="3">
        <f t="shared" si="306"/>
        <v>0.38009999999999999</v>
      </c>
      <c r="EU401" s="3">
        <f t="shared" si="307"/>
        <v>0</v>
      </c>
      <c r="EV401" s="3">
        <f t="shared" si="308"/>
        <v>0</v>
      </c>
      <c r="EW401" s="3">
        <f t="shared" si="309"/>
        <v>0</v>
      </c>
      <c r="EX401" s="3">
        <f t="shared" si="310"/>
        <v>0</v>
      </c>
      <c r="EY401" s="3">
        <f t="shared" si="311"/>
        <v>0</v>
      </c>
      <c r="EZ401" s="3">
        <f t="shared" si="312"/>
        <v>0</v>
      </c>
      <c r="FA401" s="3">
        <f t="shared" si="313"/>
        <v>0</v>
      </c>
      <c r="FB401" s="3">
        <f t="shared" si="314"/>
        <v>0</v>
      </c>
      <c r="FC401" s="3">
        <f t="shared" si="291"/>
        <v>0</v>
      </c>
      <c r="FD401" s="41">
        <f t="shared" si="315"/>
        <v>0</v>
      </c>
      <c r="FG401" s="3">
        <f t="shared" si="292"/>
        <v>0</v>
      </c>
      <c r="FH401" s="3">
        <f t="shared" si="293"/>
        <v>0</v>
      </c>
      <c r="FI401" s="3">
        <f t="shared" si="316"/>
        <v>0</v>
      </c>
      <c r="FJ401" s="3">
        <f t="shared" si="316"/>
        <v>0</v>
      </c>
      <c r="FK401" s="3">
        <f t="shared" si="288"/>
        <v>0</v>
      </c>
      <c r="FL401" s="3">
        <f t="shared" si="288"/>
        <v>0</v>
      </c>
      <c r="FM401" s="3">
        <f t="shared" si="288"/>
        <v>0</v>
      </c>
      <c r="FN401" s="3">
        <f t="shared" si="287"/>
        <v>0</v>
      </c>
      <c r="FO401" s="3">
        <f t="shared" si="287"/>
        <v>0</v>
      </c>
      <c r="FP401" s="3">
        <f t="shared" si="287"/>
        <v>0</v>
      </c>
      <c r="FQ401" s="3">
        <f t="shared" si="287"/>
        <v>0</v>
      </c>
      <c r="FR401" s="3">
        <f t="shared" si="317"/>
        <v>0</v>
      </c>
      <c r="FS401" s="3">
        <f t="shared" si="317"/>
        <v>0</v>
      </c>
      <c r="FT401" s="3">
        <f t="shared" si="317"/>
        <v>0</v>
      </c>
      <c r="FU401" s="3">
        <f t="shared" si="318"/>
        <v>0</v>
      </c>
      <c r="FV401" s="3">
        <f t="shared" si="318"/>
        <v>0</v>
      </c>
      <c r="FW401" s="3">
        <f t="shared" si="318"/>
        <v>0</v>
      </c>
      <c r="FX401" s="3">
        <f t="shared" si="319"/>
        <v>0</v>
      </c>
      <c r="FY401" s="3">
        <f t="shared" si="320"/>
        <v>0</v>
      </c>
      <c r="FZ401" s="3">
        <f t="shared" si="321"/>
        <v>0</v>
      </c>
      <c r="GA401" s="3">
        <f t="shared" si="322"/>
        <v>0</v>
      </c>
      <c r="GB401" s="41" t="s">
        <v>0</v>
      </c>
      <c r="GC401" s="41">
        <f t="shared" si="294"/>
        <v>1.2669999999999999</v>
      </c>
      <c r="GD401" s="41">
        <f t="shared" si="295"/>
        <v>0.42999999999999994</v>
      </c>
      <c r="GE401" s="41">
        <f t="shared" si="286"/>
        <v>0.54480999999999991</v>
      </c>
      <c r="GI401" s="41" t="s">
        <v>0</v>
      </c>
    </row>
    <row r="402" spans="1:191" x14ac:dyDescent="0.55000000000000004">
      <c r="A402" s="41" t="s">
        <v>1499</v>
      </c>
      <c r="B402" s="41" t="s">
        <v>752</v>
      </c>
      <c r="C402" s="41" t="s">
        <v>69</v>
      </c>
      <c r="D402" s="25" t="s">
        <v>62</v>
      </c>
      <c r="E402" s="41" t="s">
        <v>1790</v>
      </c>
      <c r="F402" s="41">
        <v>0</v>
      </c>
      <c r="G402" s="25" t="s">
        <v>67</v>
      </c>
      <c r="H402" s="41">
        <v>0</v>
      </c>
      <c r="I402" s="41">
        <v>0</v>
      </c>
      <c r="J402" s="41">
        <v>7.7699999999999991E-4</v>
      </c>
      <c r="K402" s="41">
        <v>0</v>
      </c>
      <c r="L402" s="41">
        <v>0</v>
      </c>
      <c r="M402" s="41" t="s">
        <v>765</v>
      </c>
      <c r="N402" s="41" t="s">
        <v>79</v>
      </c>
      <c r="O402" s="41" t="s">
        <v>1878</v>
      </c>
      <c r="P402" s="41" t="s">
        <v>1890</v>
      </c>
      <c r="S402" s="41">
        <v>0</v>
      </c>
      <c r="AO402" s="7">
        <v>0</v>
      </c>
      <c r="AP402" s="7"/>
      <c r="AQ402" s="7"/>
      <c r="AR402" s="7"/>
      <c r="AS402" s="7"/>
      <c r="AT402" s="7"/>
      <c r="AU402" s="7"/>
      <c r="AV402" s="7"/>
      <c r="AW402" s="7"/>
      <c r="AX402" s="7"/>
      <c r="AY402" s="7"/>
      <c r="AZ402" s="7"/>
      <c r="BA402" s="7"/>
      <c r="BB402" s="7"/>
      <c r="BC402" s="7"/>
      <c r="BD402" s="7"/>
      <c r="BE402" s="7"/>
      <c r="BF402" s="7"/>
      <c r="BG402" s="7"/>
      <c r="BK402" s="41">
        <v>0.21</v>
      </c>
      <c r="BL402" s="7">
        <v>0.28000000000000003</v>
      </c>
      <c r="BM402" s="7"/>
      <c r="BN402" s="7"/>
      <c r="BO402" s="7"/>
      <c r="BP402" s="7"/>
      <c r="BQ402" s="7"/>
      <c r="BR402" s="7"/>
      <c r="BS402" s="7"/>
      <c r="BT402" s="7">
        <v>0.37</v>
      </c>
      <c r="BU402" s="7">
        <v>0.04</v>
      </c>
      <c r="BV402" s="7"/>
      <c r="BW402" s="7"/>
      <c r="BX402" s="7"/>
      <c r="BY402" s="7"/>
      <c r="BZ402" s="7"/>
      <c r="CA402" s="7"/>
      <c r="CB402" s="7"/>
      <c r="CC402" s="7"/>
      <c r="CD402" s="7"/>
      <c r="CG402" s="41">
        <v>0</v>
      </c>
      <c r="DC402" s="41">
        <v>0</v>
      </c>
      <c r="DY402" s="7" t="s">
        <v>1880</v>
      </c>
      <c r="DZ402" s="7">
        <f t="shared" si="289"/>
        <v>0.37</v>
      </c>
      <c r="EA402" s="41" t="s">
        <v>754</v>
      </c>
      <c r="EB402" s="41" t="s">
        <v>0</v>
      </c>
      <c r="EC402" s="41">
        <f t="shared" si="281"/>
        <v>0</v>
      </c>
      <c r="ED402" s="41">
        <f t="shared" si="282"/>
        <v>0</v>
      </c>
      <c r="EE402" s="41">
        <f t="shared" si="283"/>
        <v>7.7699999999999991E-4</v>
      </c>
      <c r="EF402" s="41">
        <f t="shared" si="284"/>
        <v>0</v>
      </c>
      <c r="EG402" s="41">
        <f t="shared" si="285"/>
        <v>0</v>
      </c>
      <c r="EI402" s="5">
        <f t="shared" si="296"/>
        <v>95.841334400000008</v>
      </c>
      <c r="EJ402" s="3">
        <f t="shared" si="290"/>
        <v>20.126680224000001</v>
      </c>
      <c r="EK402" s="3">
        <f t="shared" si="297"/>
        <v>0.58800000000000008</v>
      </c>
      <c r="EL402" s="3">
        <f t="shared" si="298"/>
        <v>0</v>
      </c>
      <c r="EM402" s="3">
        <f t="shared" si="299"/>
        <v>0</v>
      </c>
      <c r="EN402" s="3">
        <f t="shared" si="300"/>
        <v>0</v>
      </c>
      <c r="EO402" s="3">
        <f t="shared" si="301"/>
        <v>0</v>
      </c>
      <c r="EP402" s="3">
        <f t="shared" si="302"/>
        <v>0</v>
      </c>
      <c r="EQ402" s="3">
        <f t="shared" si="303"/>
        <v>0</v>
      </c>
      <c r="ER402" s="3">
        <f t="shared" si="304"/>
        <v>0</v>
      </c>
      <c r="ES402" s="3">
        <f t="shared" si="305"/>
        <v>0.77699999999999991</v>
      </c>
      <c r="ET402" s="3">
        <f t="shared" si="306"/>
        <v>8.4000000000000005E-2</v>
      </c>
      <c r="EU402" s="3">
        <f t="shared" si="307"/>
        <v>0</v>
      </c>
      <c r="EV402" s="3">
        <f t="shared" si="308"/>
        <v>0</v>
      </c>
      <c r="EW402" s="3">
        <f t="shared" si="309"/>
        <v>0</v>
      </c>
      <c r="EX402" s="3">
        <f t="shared" si="310"/>
        <v>0</v>
      </c>
      <c r="EY402" s="3">
        <f t="shared" si="311"/>
        <v>0</v>
      </c>
      <c r="EZ402" s="3">
        <f t="shared" si="312"/>
        <v>0</v>
      </c>
      <c r="FA402" s="3">
        <f t="shared" si="313"/>
        <v>0</v>
      </c>
      <c r="FB402" s="3">
        <f t="shared" si="314"/>
        <v>0</v>
      </c>
      <c r="FC402" s="3">
        <f t="shared" si="291"/>
        <v>0</v>
      </c>
      <c r="FD402" s="41">
        <f t="shared" si="315"/>
        <v>0</v>
      </c>
      <c r="FG402" s="3">
        <f t="shared" si="292"/>
        <v>0</v>
      </c>
      <c r="FH402" s="3">
        <f t="shared" si="293"/>
        <v>0</v>
      </c>
      <c r="FI402" s="3">
        <f t="shared" si="316"/>
        <v>0</v>
      </c>
      <c r="FJ402" s="3">
        <f t="shared" si="316"/>
        <v>0</v>
      </c>
      <c r="FK402" s="3">
        <f t="shared" si="288"/>
        <v>0</v>
      </c>
      <c r="FL402" s="3">
        <f t="shared" si="288"/>
        <v>0</v>
      </c>
      <c r="FM402" s="3">
        <f t="shared" si="288"/>
        <v>0</v>
      </c>
      <c r="FN402" s="3">
        <f t="shared" si="287"/>
        <v>0</v>
      </c>
      <c r="FO402" s="3">
        <f t="shared" si="287"/>
        <v>0</v>
      </c>
      <c r="FP402" s="3">
        <f t="shared" si="287"/>
        <v>0</v>
      </c>
      <c r="FQ402" s="3">
        <f t="shared" si="287"/>
        <v>0</v>
      </c>
      <c r="FR402" s="3">
        <f t="shared" si="317"/>
        <v>0</v>
      </c>
      <c r="FS402" s="3">
        <f t="shared" si="317"/>
        <v>0</v>
      </c>
      <c r="FT402" s="3">
        <f t="shared" si="317"/>
        <v>0</v>
      </c>
      <c r="FU402" s="3">
        <f t="shared" si="318"/>
        <v>0</v>
      </c>
      <c r="FV402" s="3">
        <f t="shared" si="318"/>
        <v>0</v>
      </c>
      <c r="FW402" s="3">
        <f t="shared" si="318"/>
        <v>0</v>
      </c>
      <c r="FX402" s="3">
        <f t="shared" si="319"/>
        <v>0</v>
      </c>
      <c r="FY402" s="3">
        <f t="shared" si="320"/>
        <v>0</v>
      </c>
      <c r="FZ402" s="3">
        <f t="shared" si="321"/>
        <v>0</v>
      </c>
      <c r="GA402" s="3">
        <f t="shared" si="322"/>
        <v>0</v>
      </c>
      <c r="GB402" s="41" t="s">
        <v>0</v>
      </c>
      <c r="GC402" s="41">
        <f t="shared" si="294"/>
        <v>0.21</v>
      </c>
      <c r="GD402" s="41">
        <f t="shared" si="295"/>
        <v>0.37</v>
      </c>
      <c r="GE402" s="41">
        <f t="shared" si="286"/>
        <v>7.7699999999999991E-2</v>
      </c>
      <c r="GI402" s="41" t="s">
        <v>0</v>
      </c>
    </row>
    <row r="403" spans="1:191" x14ac:dyDescent="0.55000000000000004">
      <c r="A403" s="41" t="s">
        <v>1500</v>
      </c>
      <c r="B403" s="41" t="s">
        <v>752</v>
      </c>
      <c r="C403" s="41" t="s">
        <v>69</v>
      </c>
      <c r="D403" s="25" t="s">
        <v>62</v>
      </c>
      <c r="E403" s="41" t="s">
        <v>1790</v>
      </c>
      <c r="F403" s="41">
        <v>0</v>
      </c>
      <c r="G403" s="25" t="s">
        <v>67</v>
      </c>
      <c r="H403" s="41">
        <v>0</v>
      </c>
      <c r="I403" s="41">
        <v>0</v>
      </c>
      <c r="J403" s="41">
        <v>4.4719999999999997E-4</v>
      </c>
      <c r="K403" s="41">
        <v>0</v>
      </c>
      <c r="L403" s="41">
        <v>0</v>
      </c>
      <c r="M403" s="41" t="s">
        <v>766</v>
      </c>
      <c r="N403" s="41" t="s">
        <v>79</v>
      </c>
      <c r="O403" s="41" t="s">
        <v>1878</v>
      </c>
      <c r="P403" s="41" t="s">
        <v>1890</v>
      </c>
      <c r="S403" s="41">
        <v>0</v>
      </c>
      <c r="AO403" s="7">
        <v>0</v>
      </c>
      <c r="AP403" s="7"/>
      <c r="AQ403" s="7"/>
      <c r="AR403" s="7"/>
      <c r="AS403" s="7"/>
      <c r="AT403" s="7"/>
      <c r="AU403" s="7"/>
      <c r="AV403" s="7"/>
      <c r="AW403" s="7"/>
      <c r="AX403" s="7"/>
      <c r="AY403" s="7"/>
      <c r="AZ403" s="7"/>
      <c r="BA403" s="7"/>
      <c r="BB403" s="7"/>
      <c r="BC403" s="7"/>
      <c r="BD403" s="7"/>
      <c r="BE403" s="7"/>
      <c r="BF403" s="7"/>
      <c r="BG403" s="7"/>
      <c r="BK403" s="41">
        <v>0.104</v>
      </c>
      <c r="BL403" s="7">
        <v>0.28000000000000003</v>
      </c>
      <c r="BM403" s="7"/>
      <c r="BN403" s="7"/>
      <c r="BO403" s="7"/>
      <c r="BP403" s="7"/>
      <c r="BQ403" s="7"/>
      <c r="BR403" s="7"/>
      <c r="BS403" s="7"/>
      <c r="BT403" s="7">
        <v>0.43</v>
      </c>
      <c r="BU403" s="7">
        <v>0.03</v>
      </c>
      <c r="BV403" s="7"/>
      <c r="BW403" s="7"/>
      <c r="BX403" s="7"/>
      <c r="BY403" s="7"/>
      <c r="BZ403" s="7"/>
      <c r="CA403" s="7"/>
      <c r="CB403" s="7"/>
      <c r="CC403" s="7"/>
      <c r="CD403" s="7"/>
      <c r="CG403" s="41">
        <v>0</v>
      </c>
      <c r="DC403" s="41">
        <v>0</v>
      </c>
      <c r="DY403" s="7" t="s">
        <v>1880</v>
      </c>
      <c r="DZ403" s="7">
        <f t="shared" si="289"/>
        <v>0.43</v>
      </c>
      <c r="EA403" s="41" t="s">
        <v>754</v>
      </c>
      <c r="EB403" s="41" t="s">
        <v>0</v>
      </c>
      <c r="EC403" s="41">
        <f t="shared" si="281"/>
        <v>0</v>
      </c>
      <c r="ED403" s="41">
        <f t="shared" si="282"/>
        <v>0</v>
      </c>
      <c r="EE403" s="41">
        <f t="shared" si="283"/>
        <v>4.4719999999999997E-4</v>
      </c>
      <c r="EF403" s="41">
        <f t="shared" si="284"/>
        <v>0</v>
      </c>
      <c r="EG403" s="41">
        <f t="shared" si="285"/>
        <v>0</v>
      </c>
      <c r="EI403" s="5">
        <f t="shared" si="296"/>
        <v>96.447782000000004</v>
      </c>
      <c r="EJ403" s="3">
        <f t="shared" si="290"/>
        <v>10.030569328</v>
      </c>
      <c r="EK403" s="3">
        <f t="shared" si="297"/>
        <v>0.29120000000000001</v>
      </c>
      <c r="EL403" s="3">
        <f t="shared" si="298"/>
        <v>0</v>
      </c>
      <c r="EM403" s="3">
        <f t="shared" si="299"/>
        <v>0</v>
      </c>
      <c r="EN403" s="3">
        <f t="shared" si="300"/>
        <v>0</v>
      </c>
      <c r="EO403" s="3">
        <f t="shared" si="301"/>
        <v>0</v>
      </c>
      <c r="EP403" s="3">
        <f t="shared" si="302"/>
        <v>0</v>
      </c>
      <c r="EQ403" s="3">
        <f t="shared" si="303"/>
        <v>0</v>
      </c>
      <c r="ER403" s="3">
        <f t="shared" si="304"/>
        <v>0</v>
      </c>
      <c r="ES403" s="3">
        <f t="shared" si="305"/>
        <v>0.44719999999999999</v>
      </c>
      <c r="ET403" s="3">
        <f t="shared" si="306"/>
        <v>3.1200000000000002E-2</v>
      </c>
      <c r="EU403" s="3">
        <f t="shared" si="307"/>
        <v>0</v>
      </c>
      <c r="EV403" s="3">
        <f t="shared" si="308"/>
        <v>0</v>
      </c>
      <c r="EW403" s="3">
        <f t="shared" si="309"/>
        <v>0</v>
      </c>
      <c r="EX403" s="3">
        <f t="shared" si="310"/>
        <v>0</v>
      </c>
      <c r="EY403" s="3">
        <f t="shared" si="311"/>
        <v>0</v>
      </c>
      <c r="EZ403" s="3">
        <f t="shared" si="312"/>
        <v>0</v>
      </c>
      <c r="FA403" s="3">
        <f t="shared" si="313"/>
        <v>0</v>
      </c>
      <c r="FB403" s="3">
        <f t="shared" si="314"/>
        <v>0</v>
      </c>
      <c r="FC403" s="3">
        <f t="shared" si="291"/>
        <v>0</v>
      </c>
      <c r="FD403" s="41">
        <f t="shared" si="315"/>
        <v>0</v>
      </c>
      <c r="FG403" s="3">
        <f t="shared" si="292"/>
        <v>0</v>
      </c>
      <c r="FH403" s="3">
        <f t="shared" si="293"/>
        <v>0</v>
      </c>
      <c r="FI403" s="3">
        <f t="shared" si="316"/>
        <v>0</v>
      </c>
      <c r="FJ403" s="3">
        <f t="shared" si="316"/>
        <v>0</v>
      </c>
      <c r="FK403" s="3">
        <f t="shared" si="288"/>
        <v>0</v>
      </c>
      <c r="FL403" s="3">
        <f t="shared" si="288"/>
        <v>0</v>
      </c>
      <c r="FM403" s="3">
        <f t="shared" si="288"/>
        <v>0</v>
      </c>
      <c r="FN403" s="3">
        <f t="shared" si="287"/>
        <v>0</v>
      </c>
      <c r="FO403" s="3">
        <f t="shared" si="287"/>
        <v>0</v>
      </c>
      <c r="FP403" s="3">
        <f t="shared" si="287"/>
        <v>0</v>
      </c>
      <c r="FQ403" s="3">
        <f t="shared" si="287"/>
        <v>0</v>
      </c>
      <c r="FR403" s="3">
        <f t="shared" si="317"/>
        <v>0</v>
      </c>
      <c r="FS403" s="3">
        <f t="shared" si="317"/>
        <v>0</v>
      </c>
      <c r="FT403" s="3">
        <f t="shared" si="317"/>
        <v>0</v>
      </c>
      <c r="FU403" s="3">
        <f t="shared" si="318"/>
        <v>0</v>
      </c>
      <c r="FV403" s="3">
        <f t="shared" si="318"/>
        <v>0</v>
      </c>
      <c r="FW403" s="3">
        <f t="shared" si="318"/>
        <v>0</v>
      </c>
      <c r="FX403" s="3">
        <f t="shared" si="319"/>
        <v>0</v>
      </c>
      <c r="FY403" s="3">
        <f t="shared" si="320"/>
        <v>0</v>
      </c>
      <c r="FZ403" s="3">
        <f t="shared" si="321"/>
        <v>0</v>
      </c>
      <c r="GA403" s="3">
        <f t="shared" si="322"/>
        <v>0</v>
      </c>
      <c r="GB403" s="41" t="s">
        <v>0</v>
      </c>
      <c r="GC403" s="41">
        <f t="shared" si="294"/>
        <v>0.104</v>
      </c>
      <c r="GD403" s="41">
        <f t="shared" si="295"/>
        <v>0.43</v>
      </c>
      <c r="GE403" s="41">
        <f t="shared" si="286"/>
        <v>4.4719999999999996E-2</v>
      </c>
      <c r="GI403" s="41" t="s">
        <v>0</v>
      </c>
    </row>
    <row r="404" spans="1:191" x14ac:dyDescent="0.55000000000000004">
      <c r="A404" s="41" t="s">
        <v>1501</v>
      </c>
      <c r="B404" s="41" t="s">
        <v>752</v>
      </c>
      <c r="C404" s="41" t="s">
        <v>69</v>
      </c>
      <c r="D404" s="25" t="s">
        <v>62</v>
      </c>
      <c r="E404" s="41" t="s">
        <v>1790</v>
      </c>
      <c r="F404" s="41">
        <v>0</v>
      </c>
      <c r="G404" s="25" t="s">
        <v>67</v>
      </c>
      <c r="H404" s="41">
        <v>0</v>
      </c>
      <c r="I404" s="41">
        <v>0</v>
      </c>
      <c r="J404" s="41">
        <v>3.2879999999999997E-4</v>
      </c>
      <c r="K404" s="41">
        <v>0</v>
      </c>
      <c r="L404" s="41">
        <v>0</v>
      </c>
      <c r="M404" s="41" t="s">
        <v>767</v>
      </c>
      <c r="N404" s="41" t="s">
        <v>79</v>
      </c>
      <c r="O404" s="41" t="s">
        <v>1878</v>
      </c>
      <c r="P404" s="41" t="s">
        <v>1890</v>
      </c>
      <c r="S404" s="41">
        <v>0</v>
      </c>
      <c r="AO404" s="7">
        <v>0</v>
      </c>
      <c r="AP404" s="7"/>
      <c r="AQ404" s="7"/>
      <c r="AR404" s="7"/>
      <c r="AS404" s="7"/>
      <c r="AT404" s="7"/>
      <c r="AU404" s="7"/>
      <c r="AV404" s="7"/>
      <c r="AW404" s="7"/>
      <c r="AX404" s="7"/>
      <c r="AY404" s="7"/>
      <c r="AZ404" s="7"/>
      <c r="BA404" s="7"/>
      <c r="BB404" s="7"/>
      <c r="BC404" s="7"/>
      <c r="BD404" s="7"/>
      <c r="BE404" s="7"/>
      <c r="BF404" s="7"/>
      <c r="BG404" s="7"/>
      <c r="BK404" s="41">
        <v>0.13700000000000001</v>
      </c>
      <c r="BL404" s="7">
        <v>0.28999999999999998</v>
      </c>
      <c r="BM404" s="7"/>
      <c r="BN404" s="7"/>
      <c r="BO404" s="7"/>
      <c r="BP404" s="7"/>
      <c r="BQ404" s="7"/>
      <c r="BR404" s="7"/>
      <c r="BS404" s="7"/>
      <c r="BT404" s="7">
        <v>0.24</v>
      </c>
      <c r="BU404" s="7"/>
      <c r="BV404" s="7"/>
      <c r="BW404" s="7"/>
      <c r="BX404" s="7"/>
      <c r="BY404" s="7"/>
      <c r="BZ404" s="7"/>
      <c r="CA404" s="7"/>
      <c r="CB404" s="7"/>
      <c r="CC404" s="7"/>
      <c r="CD404" s="7"/>
      <c r="CG404" s="41">
        <v>0</v>
      </c>
      <c r="DC404" s="41">
        <v>0</v>
      </c>
      <c r="DY404" s="7" t="s">
        <v>1880</v>
      </c>
      <c r="DZ404" s="7">
        <f t="shared" si="289"/>
        <v>0.24</v>
      </c>
      <c r="EA404" s="41" t="s">
        <v>754</v>
      </c>
      <c r="EB404" s="41" t="s">
        <v>0</v>
      </c>
      <c r="EC404" s="41">
        <f t="shared" si="281"/>
        <v>0</v>
      </c>
      <c r="ED404" s="41">
        <f t="shared" si="282"/>
        <v>0</v>
      </c>
      <c r="EE404" s="41">
        <f t="shared" si="283"/>
        <v>3.2879999999999997E-4</v>
      </c>
      <c r="EF404" s="41">
        <f t="shared" si="284"/>
        <v>0</v>
      </c>
      <c r="EG404" s="41">
        <f t="shared" si="285"/>
        <v>0</v>
      </c>
      <c r="EI404" s="5">
        <f t="shared" si="296"/>
        <v>50.397886400000004</v>
      </c>
      <c r="EJ404" s="3">
        <f t="shared" si="290"/>
        <v>6.9045104368000008</v>
      </c>
      <c r="EK404" s="3">
        <f t="shared" si="297"/>
        <v>0.39730000000000004</v>
      </c>
      <c r="EL404" s="3">
        <f t="shared" si="298"/>
        <v>0</v>
      </c>
      <c r="EM404" s="3">
        <f t="shared" si="299"/>
        <v>0</v>
      </c>
      <c r="EN404" s="3">
        <f t="shared" si="300"/>
        <v>0</v>
      </c>
      <c r="EO404" s="3">
        <f t="shared" si="301"/>
        <v>0</v>
      </c>
      <c r="EP404" s="3">
        <f t="shared" si="302"/>
        <v>0</v>
      </c>
      <c r="EQ404" s="3">
        <f t="shared" si="303"/>
        <v>0</v>
      </c>
      <c r="ER404" s="3">
        <f t="shared" si="304"/>
        <v>0</v>
      </c>
      <c r="ES404" s="3">
        <f t="shared" si="305"/>
        <v>0.32880000000000004</v>
      </c>
      <c r="ET404" s="3">
        <f t="shared" si="306"/>
        <v>0</v>
      </c>
      <c r="EU404" s="3">
        <f t="shared" si="307"/>
        <v>0</v>
      </c>
      <c r="EV404" s="3">
        <f t="shared" si="308"/>
        <v>0</v>
      </c>
      <c r="EW404" s="3">
        <f t="shared" si="309"/>
        <v>0</v>
      </c>
      <c r="EX404" s="3">
        <f t="shared" si="310"/>
        <v>0</v>
      </c>
      <c r="EY404" s="3">
        <f t="shared" si="311"/>
        <v>0</v>
      </c>
      <c r="EZ404" s="3">
        <f t="shared" si="312"/>
        <v>0</v>
      </c>
      <c r="FA404" s="3">
        <f t="shared" si="313"/>
        <v>0</v>
      </c>
      <c r="FB404" s="3">
        <f t="shared" si="314"/>
        <v>0</v>
      </c>
      <c r="FC404" s="3">
        <f t="shared" si="291"/>
        <v>0</v>
      </c>
      <c r="FD404" s="41">
        <f t="shared" si="315"/>
        <v>0</v>
      </c>
      <c r="FG404" s="3">
        <f t="shared" si="292"/>
        <v>0</v>
      </c>
      <c r="FH404" s="3">
        <f t="shared" si="293"/>
        <v>0</v>
      </c>
      <c r="FI404" s="3">
        <f t="shared" si="316"/>
        <v>0</v>
      </c>
      <c r="FJ404" s="3">
        <f t="shared" si="316"/>
        <v>0</v>
      </c>
      <c r="FK404" s="3">
        <f t="shared" si="288"/>
        <v>0</v>
      </c>
      <c r="FL404" s="3">
        <f t="shared" si="288"/>
        <v>0</v>
      </c>
      <c r="FM404" s="3">
        <f t="shared" si="288"/>
        <v>0</v>
      </c>
      <c r="FN404" s="3">
        <f t="shared" si="287"/>
        <v>0</v>
      </c>
      <c r="FO404" s="3">
        <f t="shared" si="287"/>
        <v>0</v>
      </c>
      <c r="FP404" s="3">
        <f t="shared" si="287"/>
        <v>0</v>
      </c>
      <c r="FQ404" s="3">
        <f t="shared" si="287"/>
        <v>0</v>
      </c>
      <c r="FR404" s="3">
        <f t="shared" si="317"/>
        <v>0</v>
      </c>
      <c r="FS404" s="3">
        <f t="shared" si="317"/>
        <v>0</v>
      </c>
      <c r="FT404" s="3">
        <f t="shared" si="317"/>
        <v>0</v>
      </c>
      <c r="FU404" s="3">
        <f t="shared" si="318"/>
        <v>0</v>
      </c>
      <c r="FV404" s="3">
        <f t="shared" si="318"/>
        <v>0</v>
      </c>
      <c r="FW404" s="3">
        <f t="shared" si="318"/>
        <v>0</v>
      </c>
      <c r="FX404" s="3">
        <f t="shared" si="319"/>
        <v>0</v>
      </c>
      <c r="FY404" s="3">
        <f t="shared" si="320"/>
        <v>0</v>
      </c>
      <c r="FZ404" s="3">
        <f t="shared" si="321"/>
        <v>0</v>
      </c>
      <c r="GA404" s="3">
        <f t="shared" si="322"/>
        <v>0</v>
      </c>
      <c r="GB404" s="41" t="s">
        <v>0</v>
      </c>
      <c r="GC404" s="41">
        <f t="shared" si="294"/>
        <v>0.13700000000000001</v>
      </c>
      <c r="GD404" s="41">
        <f t="shared" si="295"/>
        <v>0.24</v>
      </c>
      <c r="GE404" s="41">
        <f t="shared" si="286"/>
        <v>3.288E-2</v>
      </c>
      <c r="GI404" s="41" t="s">
        <v>0</v>
      </c>
    </row>
    <row r="405" spans="1:191" x14ac:dyDescent="0.55000000000000004">
      <c r="A405" s="41" t="s">
        <v>1502</v>
      </c>
      <c r="B405" s="41" t="s">
        <v>752</v>
      </c>
      <c r="C405" s="41" t="s">
        <v>69</v>
      </c>
      <c r="D405" s="25" t="s">
        <v>62</v>
      </c>
      <c r="E405" s="41" t="s">
        <v>1790</v>
      </c>
      <c r="F405" s="41">
        <v>0</v>
      </c>
      <c r="G405" s="25" t="s">
        <v>67</v>
      </c>
      <c r="H405" s="41">
        <v>0</v>
      </c>
      <c r="I405" s="41">
        <v>0</v>
      </c>
      <c r="J405" s="41">
        <v>6.96E-4</v>
      </c>
      <c r="K405" s="41">
        <v>0</v>
      </c>
      <c r="L405" s="41">
        <v>0</v>
      </c>
      <c r="M405" s="41" t="s">
        <v>768</v>
      </c>
      <c r="N405" s="41" t="s">
        <v>79</v>
      </c>
      <c r="O405" s="41" t="s">
        <v>1878</v>
      </c>
      <c r="P405" s="41" t="s">
        <v>1890</v>
      </c>
      <c r="S405" s="41">
        <v>0</v>
      </c>
      <c r="AO405" s="7">
        <v>0</v>
      </c>
      <c r="AP405" s="7"/>
      <c r="AQ405" s="7"/>
      <c r="AR405" s="7"/>
      <c r="AS405" s="7"/>
      <c r="AT405" s="7"/>
      <c r="AU405" s="7"/>
      <c r="AV405" s="7"/>
      <c r="AW405" s="7"/>
      <c r="AX405" s="7"/>
      <c r="AY405" s="7"/>
      <c r="AZ405" s="7"/>
      <c r="BA405" s="7"/>
      <c r="BB405" s="7"/>
      <c r="BC405" s="7"/>
      <c r="BD405" s="7"/>
      <c r="BE405" s="7"/>
      <c r="BF405" s="7"/>
      <c r="BG405" s="7"/>
      <c r="BK405" s="41">
        <v>0.11600000000000001</v>
      </c>
      <c r="BL405" s="7">
        <v>0.33</v>
      </c>
      <c r="BM405" s="7"/>
      <c r="BN405" s="7"/>
      <c r="BO405" s="7"/>
      <c r="BP405" s="7"/>
      <c r="BQ405" s="7"/>
      <c r="BR405" s="7"/>
      <c r="BS405" s="7"/>
      <c r="BT405" s="7">
        <v>0.6</v>
      </c>
      <c r="BU405" s="7">
        <v>0.03</v>
      </c>
      <c r="BV405" s="7"/>
      <c r="BW405" s="7"/>
      <c r="BX405" s="7"/>
      <c r="BY405" s="7"/>
      <c r="BZ405" s="7"/>
      <c r="CA405" s="7"/>
      <c r="CB405" s="7"/>
      <c r="CC405" s="7"/>
      <c r="CD405" s="7"/>
      <c r="CG405" s="41">
        <v>0</v>
      </c>
      <c r="DC405" s="41">
        <v>0</v>
      </c>
      <c r="DY405" s="7" t="s">
        <v>1880</v>
      </c>
      <c r="DZ405" s="7">
        <f t="shared" si="289"/>
        <v>0.6</v>
      </c>
      <c r="EA405" s="41" t="s">
        <v>754</v>
      </c>
      <c r="EB405" s="41" t="s">
        <v>0</v>
      </c>
      <c r="EC405" s="41">
        <f t="shared" si="281"/>
        <v>0</v>
      </c>
      <c r="ED405" s="41">
        <f t="shared" si="282"/>
        <v>0</v>
      </c>
      <c r="EE405" s="41">
        <f t="shared" si="283"/>
        <v>6.96E-4</v>
      </c>
      <c r="EF405" s="41">
        <f t="shared" si="284"/>
        <v>0</v>
      </c>
      <c r="EG405" s="41">
        <f t="shared" si="285"/>
        <v>0</v>
      </c>
      <c r="EI405" s="5">
        <f t="shared" si="296"/>
        <v>122.00438999999999</v>
      </c>
      <c r="EJ405" s="3">
        <f t="shared" si="290"/>
        <v>14.152509239999999</v>
      </c>
      <c r="EK405" s="3">
        <f t="shared" si="297"/>
        <v>0.38280000000000003</v>
      </c>
      <c r="EL405" s="3">
        <f t="shared" si="298"/>
        <v>0</v>
      </c>
      <c r="EM405" s="3">
        <f t="shared" si="299"/>
        <v>0</v>
      </c>
      <c r="EN405" s="3">
        <f t="shared" si="300"/>
        <v>0</v>
      </c>
      <c r="EO405" s="3">
        <f t="shared" si="301"/>
        <v>0</v>
      </c>
      <c r="EP405" s="3">
        <f t="shared" si="302"/>
        <v>0</v>
      </c>
      <c r="EQ405" s="3">
        <f t="shared" si="303"/>
        <v>0</v>
      </c>
      <c r="ER405" s="3">
        <f t="shared" si="304"/>
        <v>0</v>
      </c>
      <c r="ES405" s="3">
        <f t="shared" si="305"/>
        <v>0.69599999999999995</v>
      </c>
      <c r="ET405" s="3">
        <f t="shared" si="306"/>
        <v>3.4799999999999998E-2</v>
      </c>
      <c r="EU405" s="3">
        <f t="shared" si="307"/>
        <v>0</v>
      </c>
      <c r="EV405" s="3">
        <f t="shared" si="308"/>
        <v>0</v>
      </c>
      <c r="EW405" s="3">
        <f t="shared" si="309"/>
        <v>0</v>
      </c>
      <c r="EX405" s="3">
        <f t="shared" si="310"/>
        <v>0</v>
      </c>
      <c r="EY405" s="3">
        <f t="shared" si="311"/>
        <v>0</v>
      </c>
      <c r="EZ405" s="3">
        <f t="shared" si="312"/>
        <v>0</v>
      </c>
      <c r="FA405" s="3">
        <f t="shared" si="313"/>
        <v>0</v>
      </c>
      <c r="FB405" s="3">
        <f t="shared" si="314"/>
        <v>0</v>
      </c>
      <c r="FC405" s="3">
        <f t="shared" si="291"/>
        <v>0</v>
      </c>
      <c r="FD405" s="41">
        <f t="shared" si="315"/>
        <v>0</v>
      </c>
      <c r="FG405" s="3">
        <f t="shared" si="292"/>
        <v>0</v>
      </c>
      <c r="FH405" s="3">
        <f t="shared" si="293"/>
        <v>0</v>
      </c>
      <c r="FI405" s="3">
        <f t="shared" si="316"/>
        <v>0</v>
      </c>
      <c r="FJ405" s="3">
        <f t="shared" si="316"/>
        <v>0</v>
      </c>
      <c r="FK405" s="3">
        <f t="shared" si="288"/>
        <v>0</v>
      </c>
      <c r="FL405" s="3">
        <f t="shared" si="288"/>
        <v>0</v>
      </c>
      <c r="FM405" s="3">
        <f t="shared" si="288"/>
        <v>0</v>
      </c>
      <c r="FN405" s="3">
        <f t="shared" si="287"/>
        <v>0</v>
      </c>
      <c r="FO405" s="3">
        <f t="shared" si="287"/>
        <v>0</v>
      </c>
      <c r="FP405" s="3">
        <f t="shared" si="287"/>
        <v>0</v>
      </c>
      <c r="FQ405" s="3">
        <f t="shared" si="287"/>
        <v>0</v>
      </c>
      <c r="FR405" s="3">
        <f t="shared" si="317"/>
        <v>0</v>
      </c>
      <c r="FS405" s="3">
        <f t="shared" si="317"/>
        <v>0</v>
      </c>
      <c r="FT405" s="3">
        <f t="shared" si="317"/>
        <v>0</v>
      </c>
      <c r="FU405" s="3">
        <f t="shared" si="318"/>
        <v>0</v>
      </c>
      <c r="FV405" s="3">
        <f t="shared" si="318"/>
        <v>0</v>
      </c>
      <c r="FW405" s="3">
        <f t="shared" si="318"/>
        <v>0</v>
      </c>
      <c r="FX405" s="3">
        <f t="shared" si="319"/>
        <v>0</v>
      </c>
      <c r="FY405" s="3">
        <f t="shared" si="320"/>
        <v>0</v>
      </c>
      <c r="FZ405" s="3">
        <f t="shared" si="321"/>
        <v>0</v>
      </c>
      <c r="GA405" s="3">
        <f t="shared" si="322"/>
        <v>0</v>
      </c>
      <c r="GB405" s="41" t="s">
        <v>0</v>
      </c>
      <c r="GC405" s="41">
        <f t="shared" si="294"/>
        <v>0.11600000000000001</v>
      </c>
      <c r="GD405" s="41">
        <f t="shared" si="295"/>
        <v>0.6</v>
      </c>
      <c r="GE405" s="41">
        <f t="shared" si="286"/>
        <v>6.9599999999999995E-2</v>
      </c>
      <c r="GI405" s="41" t="s">
        <v>0</v>
      </c>
    </row>
    <row r="406" spans="1:191" x14ac:dyDescent="0.55000000000000004">
      <c r="A406" s="41" t="s">
        <v>1503</v>
      </c>
      <c r="B406" s="41" t="s">
        <v>752</v>
      </c>
      <c r="C406" s="41" t="s">
        <v>69</v>
      </c>
      <c r="D406" s="25" t="s">
        <v>62</v>
      </c>
      <c r="E406" s="41" t="s">
        <v>1790</v>
      </c>
      <c r="F406" s="41">
        <v>0</v>
      </c>
      <c r="G406" s="25" t="s">
        <v>67</v>
      </c>
      <c r="H406" s="41">
        <v>0</v>
      </c>
      <c r="I406" s="41">
        <v>0</v>
      </c>
      <c r="J406" s="41">
        <v>1.4499999999999999E-3</v>
      </c>
      <c r="K406" s="41">
        <v>0</v>
      </c>
      <c r="L406" s="41">
        <v>0</v>
      </c>
      <c r="M406" s="41" t="s">
        <v>805</v>
      </c>
      <c r="N406" s="41" t="s">
        <v>79</v>
      </c>
      <c r="O406" s="41" t="s">
        <v>1878</v>
      </c>
      <c r="P406" s="41" t="s">
        <v>1914</v>
      </c>
      <c r="S406" s="41">
        <v>0</v>
      </c>
      <c r="AO406" s="7">
        <v>0</v>
      </c>
      <c r="AP406" s="7"/>
      <c r="AQ406" s="7"/>
      <c r="AR406" s="7"/>
      <c r="AS406" s="7"/>
      <c r="AT406" s="7"/>
      <c r="AU406" s="7"/>
      <c r="AV406" s="7"/>
      <c r="AW406" s="7"/>
      <c r="AX406" s="7"/>
      <c r="AY406" s="7"/>
      <c r="AZ406" s="7"/>
      <c r="BA406" s="7"/>
      <c r="BB406" s="7"/>
      <c r="BC406" s="7"/>
      <c r="BD406" s="7"/>
      <c r="BE406" s="7"/>
      <c r="BF406" s="7"/>
      <c r="BG406" s="7"/>
      <c r="BK406" s="41">
        <v>0.5</v>
      </c>
      <c r="BL406" s="7">
        <v>0.01</v>
      </c>
      <c r="BM406" s="7"/>
      <c r="BN406" s="7"/>
      <c r="BO406" s="7"/>
      <c r="BP406" s="7"/>
      <c r="BQ406" s="7"/>
      <c r="BR406" s="7"/>
      <c r="BS406" s="7"/>
      <c r="BT406" s="7">
        <v>0.28999999999999998</v>
      </c>
      <c r="BU406" s="7">
        <v>0.05</v>
      </c>
      <c r="BV406" s="7"/>
      <c r="BW406" s="7"/>
      <c r="BX406" s="7"/>
      <c r="BY406" s="7"/>
      <c r="BZ406" s="7"/>
      <c r="CA406" s="7"/>
      <c r="CB406" s="7"/>
      <c r="CC406" s="7"/>
      <c r="CD406" s="7"/>
      <c r="CG406" s="41">
        <v>0</v>
      </c>
      <c r="DC406" s="41">
        <v>0</v>
      </c>
      <c r="DY406" s="7" t="s">
        <v>1880</v>
      </c>
      <c r="DZ406" s="7">
        <f t="shared" si="289"/>
        <v>0.28999999999999998</v>
      </c>
      <c r="EA406" s="41" t="s">
        <v>806</v>
      </c>
      <c r="EB406" s="41" t="s">
        <v>0</v>
      </c>
      <c r="EC406" s="41">
        <f t="shared" si="281"/>
        <v>0</v>
      </c>
      <c r="ED406" s="41">
        <f t="shared" si="282"/>
        <v>0</v>
      </c>
      <c r="EE406" s="41">
        <f t="shared" si="283"/>
        <v>1.4499999999999999E-3</v>
      </c>
      <c r="EF406" s="41">
        <f t="shared" si="284"/>
        <v>0</v>
      </c>
      <c r="EG406" s="41">
        <f t="shared" si="285"/>
        <v>0</v>
      </c>
      <c r="EI406" s="5">
        <f t="shared" si="296"/>
        <v>74.992923599999997</v>
      </c>
      <c r="EJ406" s="3">
        <f t="shared" si="290"/>
        <v>37.496461799999999</v>
      </c>
      <c r="EK406" s="3">
        <f t="shared" si="297"/>
        <v>0.05</v>
      </c>
      <c r="EL406" s="3">
        <f t="shared" si="298"/>
        <v>0</v>
      </c>
      <c r="EM406" s="3">
        <f t="shared" si="299"/>
        <v>0</v>
      </c>
      <c r="EN406" s="3">
        <f t="shared" si="300"/>
        <v>0</v>
      </c>
      <c r="EO406" s="3">
        <f t="shared" si="301"/>
        <v>0</v>
      </c>
      <c r="EP406" s="3">
        <f t="shared" si="302"/>
        <v>0</v>
      </c>
      <c r="EQ406" s="3">
        <f t="shared" si="303"/>
        <v>0</v>
      </c>
      <c r="ER406" s="3">
        <f t="shared" si="304"/>
        <v>0</v>
      </c>
      <c r="ES406" s="3">
        <f t="shared" si="305"/>
        <v>1.45</v>
      </c>
      <c r="ET406" s="3">
        <f t="shared" si="306"/>
        <v>0.25</v>
      </c>
      <c r="EU406" s="3">
        <f t="shared" si="307"/>
        <v>0</v>
      </c>
      <c r="EV406" s="3">
        <f t="shared" si="308"/>
        <v>0</v>
      </c>
      <c r="EW406" s="3">
        <f t="shared" si="309"/>
        <v>0</v>
      </c>
      <c r="EX406" s="3">
        <f t="shared" si="310"/>
        <v>0</v>
      </c>
      <c r="EY406" s="3">
        <f t="shared" si="311"/>
        <v>0</v>
      </c>
      <c r="EZ406" s="3">
        <f t="shared" si="312"/>
        <v>0</v>
      </c>
      <c r="FA406" s="3">
        <f t="shared" si="313"/>
        <v>0</v>
      </c>
      <c r="FB406" s="3">
        <f t="shared" si="314"/>
        <v>0</v>
      </c>
      <c r="FC406" s="3">
        <f t="shared" si="291"/>
        <v>0</v>
      </c>
      <c r="FD406" s="41">
        <f t="shared" si="315"/>
        <v>0</v>
      </c>
      <c r="FG406" s="3">
        <f t="shared" si="292"/>
        <v>0</v>
      </c>
      <c r="FH406" s="3">
        <f t="shared" si="293"/>
        <v>0</v>
      </c>
      <c r="FI406" s="3">
        <f t="shared" si="316"/>
        <v>0</v>
      </c>
      <c r="FJ406" s="3">
        <f t="shared" si="316"/>
        <v>0</v>
      </c>
      <c r="FK406" s="3">
        <f t="shared" si="288"/>
        <v>0</v>
      </c>
      <c r="FL406" s="3">
        <f t="shared" si="288"/>
        <v>0</v>
      </c>
      <c r="FM406" s="3">
        <f t="shared" si="288"/>
        <v>0</v>
      </c>
      <c r="FN406" s="3">
        <f t="shared" si="287"/>
        <v>0</v>
      </c>
      <c r="FO406" s="3">
        <f t="shared" si="287"/>
        <v>0</v>
      </c>
      <c r="FP406" s="3">
        <f t="shared" si="287"/>
        <v>0</v>
      </c>
      <c r="FQ406" s="3">
        <f t="shared" si="287"/>
        <v>0</v>
      </c>
      <c r="FR406" s="3">
        <f t="shared" si="317"/>
        <v>0</v>
      </c>
      <c r="FS406" s="3">
        <f t="shared" si="317"/>
        <v>0</v>
      </c>
      <c r="FT406" s="3">
        <f t="shared" si="317"/>
        <v>0</v>
      </c>
      <c r="FU406" s="3">
        <f t="shared" si="318"/>
        <v>0</v>
      </c>
      <c r="FV406" s="3">
        <f t="shared" si="318"/>
        <v>0</v>
      </c>
      <c r="FW406" s="3">
        <f t="shared" si="318"/>
        <v>0</v>
      </c>
      <c r="FX406" s="3">
        <f t="shared" si="319"/>
        <v>0</v>
      </c>
      <c r="FY406" s="3">
        <f t="shared" si="320"/>
        <v>0</v>
      </c>
      <c r="FZ406" s="3">
        <f t="shared" si="321"/>
        <v>0</v>
      </c>
      <c r="GA406" s="3">
        <f t="shared" si="322"/>
        <v>0</v>
      </c>
      <c r="GB406" s="41" t="s">
        <v>0</v>
      </c>
      <c r="GC406" s="41">
        <f t="shared" si="294"/>
        <v>0.5</v>
      </c>
      <c r="GD406" s="41">
        <f t="shared" si="295"/>
        <v>0.28999999999999998</v>
      </c>
      <c r="GE406" s="41">
        <f t="shared" si="286"/>
        <v>0.14499999999999999</v>
      </c>
      <c r="GI406" s="41" t="s">
        <v>0</v>
      </c>
    </row>
    <row r="407" spans="1:191" x14ac:dyDescent="0.55000000000000004">
      <c r="A407" s="41" t="s">
        <v>1504</v>
      </c>
      <c r="B407" s="41" t="s">
        <v>752</v>
      </c>
      <c r="C407" s="41" t="s">
        <v>69</v>
      </c>
      <c r="D407" s="25" t="s">
        <v>62</v>
      </c>
      <c r="E407" s="41" t="s">
        <v>1790</v>
      </c>
      <c r="F407" s="41">
        <v>0</v>
      </c>
      <c r="G407" s="25" t="s">
        <v>67</v>
      </c>
      <c r="H407" s="41">
        <v>0</v>
      </c>
      <c r="I407" s="41">
        <v>0</v>
      </c>
      <c r="J407" s="41">
        <v>8.2500000000000004E-3</v>
      </c>
      <c r="K407" s="41">
        <v>0</v>
      </c>
      <c r="L407" s="41">
        <v>0</v>
      </c>
      <c r="M407" s="41" t="s">
        <v>769</v>
      </c>
      <c r="N407" s="41" t="s">
        <v>79</v>
      </c>
      <c r="O407" s="41" t="s">
        <v>1945</v>
      </c>
      <c r="S407" s="41">
        <v>0</v>
      </c>
      <c r="AO407" s="7">
        <v>0</v>
      </c>
      <c r="AP407" s="7"/>
      <c r="AQ407" s="7"/>
      <c r="AR407" s="7"/>
      <c r="AS407" s="7"/>
      <c r="AT407" s="7"/>
      <c r="AU407" s="7"/>
      <c r="AV407" s="7"/>
      <c r="AW407" s="7"/>
      <c r="AX407" s="7"/>
      <c r="AY407" s="7"/>
      <c r="AZ407" s="7"/>
      <c r="BA407" s="7"/>
      <c r="BB407" s="7"/>
      <c r="BC407" s="7"/>
      <c r="BD407" s="7"/>
      <c r="BE407" s="7"/>
      <c r="BF407" s="7"/>
      <c r="BG407" s="7"/>
      <c r="BK407" s="41">
        <v>16.5</v>
      </c>
      <c r="BL407" s="7">
        <v>0.03</v>
      </c>
      <c r="BM407" s="7"/>
      <c r="BN407" s="7"/>
      <c r="BO407" s="7"/>
      <c r="BP407" s="7"/>
      <c r="BQ407" s="7"/>
      <c r="BR407" s="7"/>
      <c r="BS407" s="7">
        <v>0.06</v>
      </c>
      <c r="BT407" s="7">
        <v>0.05</v>
      </c>
      <c r="BU407" s="7"/>
      <c r="BV407" s="7"/>
      <c r="BW407" s="7"/>
      <c r="BX407" s="7"/>
      <c r="BY407" s="7"/>
      <c r="BZ407" s="7">
        <v>27</v>
      </c>
      <c r="CA407" s="7"/>
      <c r="CB407" s="7"/>
      <c r="CC407" s="7"/>
      <c r="CD407" s="7"/>
      <c r="CG407" s="41">
        <v>0</v>
      </c>
      <c r="DC407" s="41">
        <v>0</v>
      </c>
      <c r="DY407" s="7" t="s">
        <v>1880</v>
      </c>
      <c r="DZ407" s="7">
        <f t="shared" si="289"/>
        <v>0.05</v>
      </c>
      <c r="EA407" s="41" t="s">
        <v>754</v>
      </c>
      <c r="EB407" s="41" t="s">
        <v>0</v>
      </c>
      <c r="EC407" s="41">
        <f t="shared" si="281"/>
        <v>0</v>
      </c>
      <c r="ED407" s="41">
        <f t="shared" si="282"/>
        <v>0</v>
      </c>
      <c r="EE407" s="41">
        <f t="shared" si="283"/>
        <v>8.2500000000000004E-3</v>
      </c>
      <c r="EF407" s="41">
        <f t="shared" si="284"/>
        <v>0</v>
      </c>
      <c r="EG407" s="41">
        <f t="shared" si="285"/>
        <v>0</v>
      </c>
      <c r="EI407" s="5">
        <f t="shared" si="296"/>
        <v>35.379987319999998</v>
      </c>
      <c r="EJ407" s="3">
        <f t="shared" si="290"/>
        <v>583.76979077999999</v>
      </c>
      <c r="EK407" s="3">
        <f t="shared" si="297"/>
        <v>4.95</v>
      </c>
      <c r="EL407" s="3">
        <f t="shared" si="298"/>
        <v>0</v>
      </c>
      <c r="EM407" s="3">
        <f t="shared" si="299"/>
        <v>0</v>
      </c>
      <c r="EN407" s="3">
        <f t="shared" si="300"/>
        <v>0</v>
      </c>
      <c r="EO407" s="3">
        <f t="shared" si="301"/>
        <v>0</v>
      </c>
      <c r="EP407" s="3">
        <f t="shared" si="302"/>
        <v>0</v>
      </c>
      <c r="EQ407" s="3">
        <f t="shared" si="303"/>
        <v>0</v>
      </c>
      <c r="ER407" s="3">
        <f t="shared" si="304"/>
        <v>9.9</v>
      </c>
      <c r="ES407" s="3">
        <f t="shared" si="305"/>
        <v>8.2500000000000018</v>
      </c>
      <c r="ET407" s="3">
        <f t="shared" si="306"/>
        <v>0</v>
      </c>
      <c r="EU407" s="3">
        <f t="shared" si="307"/>
        <v>0</v>
      </c>
      <c r="EV407" s="3">
        <f t="shared" si="308"/>
        <v>0</v>
      </c>
      <c r="EW407" s="3">
        <f t="shared" si="309"/>
        <v>0</v>
      </c>
      <c r="EX407" s="3">
        <f t="shared" si="310"/>
        <v>0</v>
      </c>
      <c r="EY407" s="3">
        <f t="shared" si="311"/>
        <v>4455</v>
      </c>
      <c r="EZ407" s="3">
        <f t="shared" si="312"/>
        <v>0</v>
      </c>
      <c r="FA407" s="3">
        <f t="shared" si="313"/>
        <v>0</v>
      </c>
      <c r="FB407" s="3">
        <f t="shared" si="314"/>
        <v>0</v>
      </c>
      <c r="FC407" s="3">
        <f t="shared" si="291"/>
        <v>0</v>
      </c>
      <c r="FD407" s="41">
        <f t="shared" si="315"/>
        <v>0</v>
      </c>
      <c r="FG407" s="3">
        <f t="shared" si="292"/>
        <v>0</v>
      </c>
      <c r="FH407" s="3">
        <f t="shared" si="293"/>
        <v>0</v>
      </c>
      <c r="FI407" s="3">
        <f t="shared" si="316"/>
        <v>0</v>
      </c>
      <c r="FJ407" s="3">
        <f t="shared" si="316"/>
        <v>0</v>
      </c>
      <c r="FK407" s="3">
        <f t="shared" si="288"/>
        <v>0</v>
      </c>
      <c r="FL407" s="3">
        <f t="shared" si="288"/>
        <v>0</v>
      </c>
      <c r="FM407" s="3">
        <f t="shared" si="288"/>
        <v>0</v>
      </c>
      <c r="FN407" s="3">
        <f t="shared" si="287"/>
        <v>0</v>
      </c>
      <c r="FO407" s="3">
        <f t="shared" si="287"/>
        <v>0</v>
      </c>
      <c r="FP407" s="3">
        <f t="shared" si="287"/>
        <v>0</v>
      </c>
      <c r="FQ407" s="3">
        <f t="shared" si="287"/>
        <v>0</v>
      </c>
      <c r="FR407" s="3">
        <f t="shared" si="317"/>
        <v>0</v>
      </c>
      <c r="FS407" s="3">
        <f t="shared" si="317"/>
        <v>0</v>
      </c>
      <c r="FT407" s="3">
        <f t="shared" si="317"/>
        <v>0</v>
      </c>
      <c r="FU407" s="3">
        <f t="shared" si="318"/>
        <v>0</v>
      </c>
      <c r="FV407" s="3">
        <f t="shared" si="318"/>
        <v>0</v>
      </c>
      <c r="FW407" s="3">
        <f t="shared" si="318"/>
        <v>0</v>
      </c>
      <c r="FX407" s="3">
        <f t="shared" si="319"/>
        <v>0</v>
      </c>
      <c r="FY407" s="3">
        <f t="shared" si="320"/>
        <v>0</v>
      </c>
      <c r="FZ407" s="3">
        <f t="shared" si="321"/>
        <v>0</v>
      </c>
      <c r="GA407" s="3">
        <f t="shared" si="322"/>
        <v>0</v>
      </c>
      <c r="GB407" s="41" t="s">
        <v>0</v>
      </c>
      <c r="GC407" s="41">
        <f t="shared" si="294"/>
        <v>16.5</v>
      </c>
      <c r="GD407" s="41">
        <f t="shared" si="295"/>
        <v>0.05</v>
      </c>
      <c r="GE407" s="41">
        <f t="shared" si="286"/>
        <v>0.82500000000000007</v>
      </c>
      <c r="GI407" s="41" t="s">
        <v>0</v>
      </c>
    </row>
    <row r="408" spans="1:191" x14ac:dyDescent="0.55000000000000004">
      <c r="A408" s="41" t="s">
        <v>1505</v>
      </c>
      <c r="B408" s="41" t="s">
        <v>752</v>
      </c>
      <c r="C408" s="41" t="s">
        <v>69</v>
      </c>
      <c r="D408" s="25" t="s">
        <v>62</v>
      </c>
      <c r="E408" s="41" t="s">
        <v>1790</v>
      </c>
      <c r="F408" s="41">
        <v>0</v>
      </c>
      <c r="G408" s="25" t="s">
        <v>67</v>
      </c>
      <c r="H408" s="41">
        <v>0</v>
      </c>
      <c r="I408" s="41">
        <v>9.8864999999999995E-3</v>
      </c>
      <c r="J408" s="41">
        <v>8.6999999999999994E-3</v>
      </c>
      <c r="K408" s="41">
        <v>0</v>
      </c>
      <c r="L408" s="41">
        <v>0</v>
      </c>
      <c r="M408" s="41" t="s">
        <v>770</v>
      </c>
      <c r="N408" s="41" t="s">
        <v>771</v>
      </c>
      <c r="O408" s="41" t="s">
        <v>1878</v>
      </c>
      <c r="P408" s="41" t="s">
        <v>1890</v>
      </c>
      <c r="S408" s="41">
        <v>0</v>
      </c>
      <c r="AO408" s="7">
        <v>10.984999999999999</v>
      </c>
      <c r="AP408" s="7">
        <v>0.15</v>
      </c>
      <c r="AQ408" s="7">
        <v>0.09</v>
      </c>
      <c r="AR408" s="7"/>
      <c r="AS408" s="7"/>
      <c r="AT408" s="7"/>
      <c r="AU408" s="7"/>
      <c r="AV408" s="7"/>
      <c r="AW408" s="7"/>
      <c r="AX408" s="7">
        <v>0.09</v>
      </c>
      <c r="AY408" s="80">
        <v>6.4000000000000003E-3</v>
      </c>
      <c r="AZ408" s="7">
        <v>0.27</v>
      </c>
      <c r="BA408" s="7">
        <v>0.81</v>
      </c>
      <c r="BB408" s="7"/>
      <c r="BC408" s="7"/>
      <c r="BD408" s="7"/>
      <c r="BE408" s="7"/>
      <c r="BF408" s="7"/>
      <c r="BG408" s="7"/>
      <c r="BK408" s="41">
        <v>10.875</v>
      </c>
      <c r="BL408" s="7">
        <v>0.13</v>
      </c>
      <c r="BM408" s="7">
        <v>0.08</v>
      </c>
      <c r="BN408" s="7"/>
      <c r="BO408" s="7"/>
      <c r="BP408" s="7"/>
      <c r="BQ408" s="7"/>
      <c r="BR408" s="7"/>
      <c r="BS408" s="7"/>
      <c r="BT408" s="7">
        <v>0.08</v>
      </c>
      <c r="BU408" s="80">
        <v>5.4000000000000003E-3</v>
      </c>
      <c r="BV408" s="82">
        <v>0.2</v>
      </c>
      <c r="BW408" s="7">
        <v>0.64</v>
      </c>
      <c r="BX408" s="7"/>
      <c r="BY408" s="7"/>
      <c r="BZ408" s="7"/>
      <c r="CA408" s="7"/>
      <c r="CB408" s="7"/>
      <c r="CC408" s="7"/>
      <c r="CD408" s="7"/>
      <c r="CG408" s="41">
        <v>0</v>
      </c>
      <c r="DC408" s="41">
        <v>0</v>
      </c>
      <c r="DY408" s="7" t="s">
        <v>1880</v>
      </c>
      <c r="DZ408" s="7">
        <f t="shared" si="289"/>
        <v>8.5025160109789569E-2</v>
      </c>
      <c r="EA408" s="41" t="s">
        <v>467</v>
      </c>
      <c r="EB408" s="41" t="s">
        <v>0</v>
      </c>
      <c r="EC408" s="41">
        <f t="shared" si="281"/>
        <v>0</v>
      </c>
      <c r="ED408" s="41">
        <f t="shared" si="282"/>
        <v>9.8864999999999995E-3</v>
      </c>
      <c r="EE408" s="41">
        <f t="shared" si="283"/>
        <v>8.6999999999999994E-3</v>
      </c>
      <c r="EF408" s="41">
        <f t="shared" si="284"/>
        <v>0</v>
      </c>
      <c r="EG408" s="41">
        <f t="shared" si="285"/>
        <v>0</v>
      </c>
      <c r="EI408" s="5">
        <f t="shared" si="296"/>
        <v>58.903300586996103</v>
      </c>
      <c r="EJ408" s="3">
        <f t="shared" si="290"/>
        <v>1287.6261508317348</v>
      </c>
      <c r="EK408" s="3">
        <f t="shared" si="297"/>
        <v>30.614999999999995</v>
      </c>
      <c r="EL408" s="3">
        <f t="shared" si="298"/>
        <v>1.8586499999999999</v>
      </c>
      <c r="EM408" s="3">
        <f t="shared" si="299"/>
        <v>0</v>
      </c>
      <c r="EN408" s="3">
        <f t="shared" si="300"/>
        <v>0</v>
      </c>
      <c r="EO408" s="3">
        <f t="shared" si="301"/>
        <v>0</v>
      </c>
      <c r="EP408" s="3">
        <f t="shared" si="302"/>
        <v>0</v>
      </c>
      <c r="EQ408" s="3">
        <f t="shared" si="303"/>
        <v>0</v>
      </c>
      <c r="ER408" s="3">
        <f t="shared" si="304"/>
        <v>0</v>
      </c>
      <c r="ES408" s="3">
        <f t="shared" si="305"/>
        <v>18.586499999999997</v>
      </c>
      <c r="ET408" s="3">
        <f t="shared" si="306"/>
        <v>1.2902899999999999</v>
      </c>
      <c r="EU408" s="3">
        <f t="shared" si="307"/>
        <v>5.1409500000000001</v>
      </c>
      <c r="EV408" s="3">
        <f t="shared" si="308"/>
        <v>15.857849999999999</v>
      </c>
      <c r="EW408" s="3">
        <f t="shared" si="309"/>
        <v>0</v>
      </c>
      <c r="EX408" s="3">
        <f t="shared" si="310"/>
        <v>0</v>
      </c>
      <c r="EY408" s="3">
        <f t="shared" si="311"/>
        <v>0</v>
      </c>
      <c r="EZ408" s="3">
        <f t="shared" si="312"/>
        <v>0</v>
      </c>
      <c r="FA408" s="3">
        <f t="shared" si="313"/>
        <v>0</v>
      </c>
      <c r="FB408" s="3">
        <f t="shared" si="314"/>
        <v>0</v>
      </c>
      <c r="FC408" s="3">
        <f t="shared" si="291"/>
        <v>0</v>
      </c>
      <c r="FD408" s="41">
        <f t="shared" si="315"/>
        <v>0</v>
      </c>
      <c r="FG408" s="3">
        <f t="shared" si="292"/>
        <v>0</v>
      </c>
      <c r="FH408" s="3">
        <f t="shared" si="293"/>
        <v>0</v>
      </c>
      <c r="FI408" s="3">
        <f t="shared" si="316"/>
        <v>0</v>
      </c>
      <c r="FJ408" s="3">
        <f t="shared" si="316"/>
        <v>0</v>
      </c>
      <c r="FK408" s="3">
        <f t="shared" si="288"/>
        <v>0</v>
      </c>
      <c r="FL408" s="3">
        <f t="shared" si="288"/>
        <v>0</v>
      </c>
      <c r="FM408" s="3">
        <f t="shared" si="288"/>
        <v>0</v>
      </c>
      <c r="FN408" s="3">
        <f t="shared" si="287"/>
        <v>0</v>
      </c>
      <c r="FO408" s="3">
        <f t="shared" si="287"/>
        <v>0</v>
      </c>
      <c r="FP408" s="3">
        <f t="shared" si="287"/>
        <v>0</v>
      </c>
      <c r="FQ408" s="3">
        <f t="shared" si="287"/>
        <v>0</v>
      </c>
      <c r="FR408" s="3">
        <f t="shared" si="317"/>
        <v>0</v>
      </c>
      <c r="FS408" s="3">
        <f t="shared" si="317"/>
        <v>0</v>
      </c>
      <c r="FT408" s="3">
        <f t="shared" si="317"/>
        <v>0</v>
      </c>
      <c r="FU408" s="3">
        <f t="shared" si="318"/>
        <v>0</v>
      </c>
      <c r="FV408" s="3">
        <f t="shared" si="318"/>
        <v>0</v>
      </c>
      <c r="FW408" s="3">
        <f t="shared" si="318"/>
        <v>0</v>
      </c>
      <c r="FX408" s="3">
        <f t="shared" si="319"/>
        <v>0</v>
      </c>
      <c r="FY408" s="3">
        <f t="shared" si="320"/>
        <v>0</v>
      </c>
      <c r="FZ408" s="3">
        <f t="shared" si="321"/>
        <v>0</v>
      </c>
      <c r="GA408" s="3">
        <f t="shared" si="322"/>
        <v>0</v>
      </c>
      <c r="GB408" s="41" t="s">
        <v>0</v>
      </c>
      <c r="GC408" s="41">
        <f t="shared" si="294"/>
        <v>21.86</v>
      </c>
      <c r="GD408" s="41">
        <f t="shared" si="295"/>
        <v>8.5025160109789569E-2</v>
      </c>
      <c r="GE408" s="41">
        <f t="shared" si="286"/>
        <v>1.8586499999999999</v>
      </c>
      <c r="GI408" s="41" t="s">
        <v>0</v>
      </c>
    </row>
    <row r="409" spans="1:191" x14ac:dyDescent="0.55000000000000004">
      <c r="A409" s="41" t="s">
        <v>1506</v>
      </c>
      <c r="B409" s="41" t="s">
        <v>752</v>
      </c>
      <c r="C409" s="41" t="s">
        <v>61</v>
      </c>
      <c r="D409" s="25" t="s">
        <v>62</v>
      </c>
      <c r="E409" s="41" t="s">
        <v>1790</v>
      </c>
      <c r="F409" s="41">
        <v>0</v>
      </c>
      <c r="G409" s="25" t="s">
        <v>67</v>
      </c>
      <c r="H409" s="41">
        <v>0.11816046148738379</v>
      </c>
      <c r="I409" s="41">
        <v>0.27281345617529879</v>
      </c>
      <c r="J409" s="41">
        <v>2.724844621513944E-2</v>
      </c>
      <c r="K409" s="41">
        <v>8.4667579681274904E-2</v>
      </c>
      <c r="L409" s="41">
        <v>0.10233649402390438</v>
      </c>
      <c r="M409" s="41" t="s">
        <v>772</v>
      </c>
      <c r="N409" s="41" t="s">
        <v>773</v>
      </c>
      <c r="O409" s="41" t="s">
        <v>1878</v>
      </c>
      <c r="P409" s="41" t="s">
        <v>1919</v>
      </c>
      <c r="S409" s="41">
        <f>62.5+23.6</f>
        <v>86.1</v>
      </c>
      <c r="T409" s="4">
        <f>(0.35*62.5+0.31*23.6)/S409</f>
        <v>0.33903600464576078</v>
      </c>
      <c r="U409" s="4">
        <f>(0.09*62.5+0.08*23.6)/S409</f>
        <v>8.7259001161440197E-2</v>
      </c>
      <c r="AB409" s="4">
        <f>(58.29/(58.29+32.07))*((0.21*62.5+0.22*23.6)/(62.5+23.6))</f>
        <v>0.13723630834771638</v>
      </c>
      <c r="AC409" s="1">
        <f>(58.29/(58.29+32.07))*((0.01*62.5+0.01*23.6)/(62.5+23.6))</f>
        <v>6.4508632138114211E-3</v>
      </c>
      <c r="AD409" s="4">
        <f>(0.18*62.5+0.17*23.6)/S409</f>
        <v>0.17725900116144019</v>
      </c>
      <c r="AE409" s="4">
        <f>(0.12*62.5+0.11*23.6)/S409</f>
        <v>0.1172590011614402</v>
      </c>
      <c r="AO409" s="81">
        <f>66.1+114.9</f>
        <v>181</v>
      </c>
      <c r="AP409" s="7">
        <f>(0.34*66.1+0.34*114.9)/AO409</f>
        <v>0.34</v>
      </c>
      <c r="AQ409" s="82">
        <f>(0.1*66.1+0.08*114.9)/AO409</f>
        <v>8.7303867403314916E-2</v>
      </c>
      <c r="AR409" s="7"/>
      <c r="AS409" s="7"/>
      <c r="AT409" s="7"/>
      <c r="AU409" s="7"/>
      <c r="AV409" s="7"/>
      <c r="AW409" s="7"/>
      <c r="AX409" s="7">
        <f>(58.29/(58.29+32.07))*((0.24*66.1+0.23*114.9)/(66.1+114.9))</f>
        <v>0.15072566639519269</v>
      </c>
      <c r="AY409" s="7">
        <f>(58.29/(58.29+32.07))*((0.01*66.1+0.01*114.9)/(66.1+114.9))</f>
        <v>6.4508632138114211E-3</v>
      </c>
      <c r="AZ409" s="82">
        <f>(0.21*66.1+0.17*114.9)/AO409</f>
        <v>0.18460773480662984</v>
      </c>
      <c r="BA409" s="82">
        <f>(0.14*66.1+0.09*114.9)/AO409</f>
        <v>0.10825966850828729</v>
      </c>
      <c r="BB409" s="7"/>
      <c r="BC409" s="7"/>
      <c r="BD409" s="7"/>
      <c r="BE409" s="7"/>
      <c r="BF409" s="7"/>
      <c r="BG409" s="7"/>
      <c r="BK409" s="41">
        <v>19.2</v>
      </c>
      <c r="BL409" s="7">
        <v>0.32</v>
      </c>
      <c r="BM409" s="7">
        <v>0.06</v>
      </c>
      <c r="BN409" s="7"/>
      <c r="BO409" s="7"/>
      <c r="BP409" s="7"/>
      <c r="BQ409" s="7"/>
      <c r="BR409" s="7"/>
      <c r="BS409" s="7"/>
      <c r="BT409" s="82">
        <f>(58.29/(58.29+32.07))*0.22</f>
        <v>0.14191899070385125</v>
      </c>
      <c r="BU409" s="80">
        <f>(58.93/(58.93+32.07))*0.01</f>
        <v>6.4758241758241753E-3</v>
      </c>
      <c r="BV409" s="7">
        <v>0.13</v>
      </c>
      <c r="BW409" s="7">
        <v>0.08</v>
      </c>
      <c r="BX409" s="7"/>
      <c r="BY409" s="7"/>
      <c r="BZ409" s="7"/>
      <c r="CA409" s="7"/>
      <c r="CB409" s="7"/>
      <c r="CC409" s="7"/>
      <c r="CD409" s="7"/>
      <c r="CG409" s="41">
        <v>62.5</v>
      </c>
      <c r="CH409" s="41">
        <v>0.35</v>
      </c>
      <c r="CI409" s="41">
        <v>0.09</v>
      </c>
      <c r="CP409" s="4">
        <v>0.13546812749003984</v>
      </c>
      <c r="CQ409" s="1">
        <f>0.01*(58.93/(58.93+32.07))</f>
        <v>6.4758241758241753E-3</v>
      </c>
      <c r="CR409" s="41">
        <v>0.18</v>
      </c>
      <c r="CS409" s="41">
        <v>0.12</v>
      </c>
      <c r="DC409" s="41">
        <v>66.099999999999994</v>
      </c>
      <c r="DD409" s="41">
        <v>0.34</v>
      </c>
      <c r="DE409" s="4">
        <v>0.1</v>
      </c>
      <c r="DL409" s="4">
        <f>(58.29/(58.29+32.07))*0.24</f>
        <v>0.15482071713147411</v>
      </c>
      <c r="DM409" s="1">
        <f>0.01*(58.93/(58.93+32.07))</f>
        <v>6.4758241758241753E-3</v>
      </c>
      <c r="DN409" s="41">
        <v>0.21</v>
      </c>
      <c r="DO409" s="41">
        <v>0.14000000000000001</v>
      </c>
      <c r="DY409" s="7" t="s">
        <v>1880</v>
      </c>
      <c r="DZ409" s="7">
        <f t="shared" si="289"/>
        <v>0.14607836670549146</v>
      </c>
      <c r="EA409" s="41" t="s">
        <v>68</v>
      </c>
      <c r="EB409" s="41" t="s">
        <v>0</v>
      </c>
      <c r="EC409" s="41">
        <f t="shared" si="281"/>
        <v>0.11816046148738379</v>
      </c>
      <c r="ED409" s="41">
        <f t="shared" si="282"/>
        <v>0.27281345617529879</v>
      </c>
      <c r="EE409" s="41">
        <f t="shared" si="283"/>
        <v>2.724844621513944E-2</v>
      </c>
      <c r="EF409" s="41">
        <f t="shared" si="284"/>
        <v>8.4667579681274904E-2</v>
      </c>
      <c r="EG409" s="41">
        <f t="shared" si="285"/>
        <v>0.10233649402390438</v>
      </c>
      <c r="EI409" s="5">
        <f t="shared" si="296"/>
        <v>58.126107676592746</v>
      </c>
      <c r="EJ409" s="3">
        <f t="shared" si="290"/>
        <v>16641.504627808503</v>
      </c>
      <c r="EK409" s="3">
        <f t="shared" si="297"/>
        <v>968.75000000000011</v>
      </c>
      <c r="EL409" s="3">
        <f t="shared" si="298"/>
        <v>24.467000000000002</v>
      </c>
      <c r="EM409" s="3">
        <f t="shared" si="299"/>
        <v>0</v>
      </c>
      <c r="EN409" s="3">
        <f t="shared" si="300"/>
        <v>0</v>
      </c>
      <c r="EO409" s="3">
        <f t="shared" si="301"/>
        <v>0</v>
      </c>
      <c r="EP409" s="3">
        <f t="shared" si="302"/>
        <v>0</v>
      </c>
      <c r="EQ409" s="3">
        <f t="shared" si="303"/>
        <v>0</v>
      </c>
      <c r="ER409" s="3">
        <f t="shared" si="304"/>
        <v>0</v>
      </c>
      <c r="ES409" s="3">
        <f t="shared" si="305"/>
        <v>418.22236387782209</v>
      </c>
      <c r="ET409" s="3">
        <f t="shared" si="306"/>
        <v>18.473613885848543</v>
      </c>
      <c r="EU409" s="3">
        <f t="shared" si="307"/>
        <v>51.172000000000004</v>
      </c>
      <c r="EV409" s="3">
        <f t="shared" si="308"/>
        <v>31.227</v>
      </c>
      <c r="EW409" s="3">
        <f t="shared" si="309"/>
        <v>0</v>
      </c>
      <c r="EX409" s="3">
        <f t="shared" si="310"/>
        <v>0</v>
      </c>
      <c r="EY409" s="3">
        <f t="shared" si="311"/>
        <v>0</v>
      </c>
      <c r="EZ409" s="3">
        <f t="shared" si="312"/>
        <v>0</v>
      </c>
      <c r="FA409" s="3">
        <f t="shared" si="313"/>
        <v>0</v>
      </c>
      <c r="FB409" s="3">
        <f t="shared" si="314"/>
        <v>0</v>
      </c>
      <c r="FC409" s="3">
        <f t="shared" si="291"/>
        <v>0</v>
      </c>
      <c r="FD409" s="41">
        <f t="shared" si="315"/>
        <v>0</v>
      </c>
      <c r="FF409" s="5">
        <f>FG409/(CG409+DC409)</f>
        <v>60.055925650545497</v>
      </c>
      <c r="FG409" s="3">
        <f t="shared" si="292"/>
        <v>7723.1920386601505</v>
      </c>
      <c r="FH409" s="3">
        <f t="shared" si="293"/>
        <v>443.49000000000007</v>
      </c>
      <c r="FI409" s="3">
        <f t="shared" si="316"/>
        <v>12.234999999999999</v>
      </c>
      <c r="FJ409" s="3">
        <f t="shared" si="316"/>
        <v>0</v>
      </c>
      <c r="FK409" s="3">
        <f t="shared" si="288"/>
        <v>0</v>
      </c>
      <c r="FL409" s="3">
        <f t="shared" si="288"/>
        <v>0</v>
      </c>
      <c r="FM409" s="3">
        <f t="shared" si="288"/>
        <v>0</v>
      </c>
      <c r="FN409" s="3">
        <f t="shared" si="287"/>
        <v>0</v>
      </c>
      <c r="FO409" s="3">
        <f t="shared" si="287"/>
        <v>0</v>
      </c>
      <c r="FP409" s="3">
        <f t="shared" si="287"/>
        <v>187.00407370517928</v>
      </c>
      <c r="FQ409" s="3">
        <f t="shared" si="287"/>
        <v>8.3279098901098898</v>
      </c>
      <c r="FR409" s="3">
        <f t="shared" si="317"/>
        <v>25.131</v>
      </c>
      <c r="FS409" s="3">
        <f t="shared" si="317"/>
        <v>16.753999999999998</v>
      </c>
      <c r="FT409" s="3">
        <f t="shared" si="317"/>
        <v>0</v>
      </c>
      <c r="FU409" s="3">
        <f t="shared" si="318"/>
        <v>0</v>
      </c>
      <c r="FV409" s="3">
        <f t="shared" si="318"/>
        <v>0</v>
      </c>
      <c r="FW409" s="3">
        <f t="shared" si="318"/>
        <v>0</v>
      </c>
      <c r="FX409" s="3">
        <f t="shared" si="319"/>
        <v>0</v>
      </c>
      <c r="FY409" s="3">
        <f t="shared" si="320"/>
        <v>0</v>
      </c>
      <c r="FZ409" s="3">
        <f t="shared" si="321"/>
        <v>0</v>
      </c>
      <c r="GA409" s="3">
        <f t="shared" si="322"/>
        <v>0</v>
      </c>
      <c r="GB409" s="41" t="s">
        <v>0</v>
      </c>
      <c r="GC409" s="41">
        <f t="shared" si="294"/>
        <v>286.3</v>
      </c>
      <c r="GD409" s="41">
        <f t="shared" si="295"/>
        <v>0.14607836670549146</v>
      </c>
      <c r="GE409" s="41">
        <f t="shared" si="286"/>
        <v>41.822236387782205</v>
      </c>
      <c r="GF409" s="41">
        <f>CG409+DC409</f>
        <v>128.6</v>
      </c>
      <c r="GG409" s="4">
        <f>(CG409*CP409+DC409*DL409)/GF409</f>
        <v>0.14541529837105699</v>
      </c>
      <c r="GH409" s="41">
        <f t="shared" ref="GH409" si="324">GF409*GG409</f>
        <v>18.700407370517929</v>
      </c>
      <c r="GI409" s="41" t="s">
        <v>0</v>
      </c>
    </row>
    <row r="410" spans="1:191" x14ac:dyDescent="0.55000000000000004">
      <c r="A410" s="41" t="s">
        <v>1507</v>
      </c>
      <c r="B410" s="41" t="s">
        <v>752</v>
      </c>
      <c r="C410" s="41" t="s">
        <v>69</v>
      </c>
      <c r="D410" s="25" t="s">
        <v>62</v>
      </c>
      <c r="E410" s="25" t="s">
        <v>1790</v>
      </c>
      <c r="F410" s="41">
        <v>0</v>
      </c>
      <c r="G410" s="25" t="s">
        <v>67</v>
      </c>
      <c r="H410" s="41">
        <v>0</v>
      </c>
      <c r="I410" s="41">
        <v>0</v>
      </c>
      <c r="J410" s="41">
        <v>6.9000000000000008E-3</v>
      </c>
      <c r="K410" s="41">
        <v>0</v>
      </c>
      <c r="L410" s="41">
        <v>0</v>
      </c>
      <c r="M410" s="41" t="s">
        <v>775</v>
      </c>
      <c r="N410" s="41" t="s">
        <v>773</v>
      </c>
      <c r="O410" s="41" t="s">
        <v>2012</v>
      </c>
      <c r="P410" s="41" t="s">
        <v>2013</v>
      </c>
      <c r="S410" s="41">
        <v>0</v>
      </c>
      <c r="AO410" s="7">
        <v>0</v>
      </c>
      <c r="AP410" s="7"/>
      <c r="AQ410" s="7"/>
      <c r="AR410" s="7"/>
      <c r="AS410" s="7"/>
      <c r="AT410" s="7"/>
      <c r="AU410" s="7"/>
      <c r="AV410" s="7"/>
      <c r="AW410" s="7"/>
      <c r="AX410" s="7"/>
      <c r="AY410" s="7"/>
      <c r="AZ410" s="7"/>
      <c r="BA410" s="7"/>
      <c r="BB410" s="7"/>
      <c r="BC410" s="7"/>
      <c r="BD410" s="7"/>
      <c r="BE410" s="7"/>
      <c r="BF410" s="7"/>
      <c r="BG410" s="7"/>
      <c r="BK410" s="41">
        <v>1.5</v>
      </c>
      <c r="BL410" s="7"/>
      <c r="BM410" s="7"/>
      <c r="BN410" s="7"/>
      <c r="BO410" s="7"/>
      <c r="BP410" s="7"/>
      <c r="BQ410" s="7"/>
      <c r="BR410" s="7"/>
      <c r="BS410" s="7"/>
      <c r="BT410" s="7">
        <v>0.46</v>
      </c>
      <c r="BU410" s="7"/>
      <c r="BV410" s="7"/>
      <c r="BW410" s="7"/>
      <c r="BX410" s="7"/>
      <c r="BY410" s="7"/>
      <c r="BZ410" s="7"/>
      <c r="CA410" s="7"/>
      <c r="CB410" s="7"/>
      <c r="CC410" s="7"/>
      <c r="CD410" s="7"/>
      <c r="CG410" s="41">
        <v>0</v>
      </c>
      <c r="DC410" s="41">
        <v>0</v>
      </c>
      <c r="DY410" s="7" t="s">
        <v>1880</v>
      </c>
      <c r="DZ410" s="7">
        <f t="shared" si="289"/>
        <v>0.46</v>
      </c>
      <c r="EA410" s="41" t="s">
        <v>776</v>
      </c>
      <c r="EB410" s="41" t="s">
        <v>0</v>
      </c>
      <c r="EC410" s="41">
        <f t="shared" si="281"/>
        <v>0</v>
      </c>
      <c r="ED410" s="41">
        <f t="shared" si="282"/>
        <v>0</v>
      </c>
      <c r="EE410" s="41">
        <f t="shared" si="283"/>
        <v>6.9000000000000008E-3</v>
      </c>
      <c r="EF410" s="41">
        <f t="shared" si="284"/>
        <v>0</v>
      </c>
      <c r="EG410" s="41">
        <f t="shared" si="285"/>
        <v>0</v>
      </c>
      <c r="EI410" s="5">
        <f t="shared" si="296"/>
        <v>60.324400000000018</v>
      </c>
      <c r="EJ410" s="3">
        <f t="shared" si="290"/>
        <v>90.486600000000024</v>
      </c>
      <c r="EK410" s="3">
        <f t="shared" si="297"/>
        <v>0</v>
      </c>
      <c r="EL410" s="3">
        <f t="shared" si="298"/>
        <v>0</v>
      </c>
      <c r="EM410" s="3">
        <f t="shared" si="299"/>
        <v>0</v>
      </c>
      <c r="EN410" s="3">
        <f t="shared" si="300"/>
        <v>0</v>
      </c>
      <c r="EO410" s="3">
        <f t="shared" si="301"/>
        <v>0</v>
      </c>
      <c r="EP410" s="3">
        <f t="shared" si="302"/>
        <v>0</v>
      </c>
      <c r="EQ410" s="3">
        <f t="shared" si="303"/>
        <v>0</v>
      </c>
      <c r="ER410" s="3">
        <f t="shared" si="304"/>
        <v>0</v>
      </c>
      <c r="ES410" s="3">
        <f t="shared" si="305"/>
        <v>6.9000000000000012</v>
      </c>
      <c r="ET410" s="3">
        <f t="shared" si="306"/>
        <v>0</v>
      </c>
      <c r="EU410" s="3">
        <f t="shared" si="307"/>
        <v>0</v>
      </c>
      <c r="EV410" s="3">
        <f t="shared" si="308"/>
        <v>0</v>
      </c>
      <c r="EW410" s="3">
        <f t="shared" si="309"/>
        <v>0</v>
      </c>
      <c r="EX410" s="3">
        <f t="shared" si="310"/>
        <v>0</v>
      </c>
      <c r="EY410" s="3">
        <f t="shared" si="311"/>
        <v>0</v>
      </c>
      <c r="EZ410" s="3">
        <f t="shared" si="312"/>
        <v>0</v>
      </c>
      <c r="FA410" s="3">
        <f t="shared" si="313"/>
        <v>0</v>
      </c>
      <c r="FB410" s="3">
        <f t="shared" si="314"/>
        <v>0</v>
      </c>
      <c r="FC410" s="3">
        <f t="shared" si="291"/>
        <v>0</v>
      </c>
      <c r="FD410" s="41">
        <f t="shared" si="315"/>
        <v>0</v>
      </c>
      <c r="FG410" s="3">
        <f t="shared" si="292"/>
        <v>0</v>
      </c>
      <c r="FH410" s="3">
        <f t="shared" si="293"/>
        <v>0</v>
      </c>
      <c r="FI410" s="3">
        <f t="shared" si="316"/>
        <v>0</v>
      </c>
      <c r="FJ410" s="3">
        <f t="shared" si="316"/>
        <v>0</v>
      </c>
      <c r="FK410" s="3">
        <f t="shared" si="288"/>
        <v>0</v>
      </c>
      <c r="FL410" s="3">
        <f t="shared" si="288"/>
        <v>0</v>
      </c>
      <c r="FM410" s="3">
        <f t="shared" si="288"/>
        <v>0</v>
      </c>
      <c r="FN410" s="3">
        <f t="shared" si="287"/>
        <v>0</v>
      </c>
      <c r="FO410" s="3">
        <f t="shared" si="287"/>
        <v>0</v>
      </c>
      <c r="FP410" s="3">
        <f t="shared" si="287"/>
        <v>0</v>
      </c>
      <c r="FQ410" s="3">
        <f t="shared" si="287"/>
        <v>0</v>
      </c>
      <c r="FR410" s="3">
        <f t="shared" si="317"/>
        <v>0</v>
      </c>
      <c r="FS410" s="3">
        <f t="shared" si="317"/>
        <v>0</v>
      </c>
      <c r="FT410" s="3">
        <f t="shared" si="317"/>
        <v>0</v>
      </c>
      <c r="FU410" s="3">
        <f t="shared" si="318"/>
        <v>0</v>
      </c>
      <c r="FV410" s="3">
        <f t="shared" si="318"/>
        <v>0</v>
      </c>
      <c r="FW410" s="3">
        <f t="shared" si="318"/>
        <v>0</v>
      </c>
      <c r="FX410" s="3">
        <f t="shared" si="319"/>
        <v>0</v>
      </c>
      <c r="FY410" s="3">
        <f t="shared" si="320"/>
        <v>0</v>
      </c>
      <c r="FZ410" s="3">
        <f t="shared" si="321"/>
        <v>0</v>
      </c>
      <c r="GA410" s="3">
        <f t="shared" si="322"/>
        <v>0</v>
      </c>
      <c r="GB410" s="41" t="s">
        <v>0</v>
      </c>
      <c r="GC410" s="41">
        <f t="shared" si="294"/>
        <v>1.5</v>
      </c>
      <c r="GD410" s="41">
        <f t="shared" si="295"/>
        <v>0.46</v>
      </c>
      <c r="GE410" s="41">
        <f t="shared" si="286"/>
        <v>0.69000000000000006</v>
      </c>
      <c r="GI410" s="41" t="s">
        <v>0</v>
      </c>
    </row>
    <row r="411" spans="1:191" x14ac:dyDescent="0.55000000000000004">
      <c r="A411" s="41" t="s">
        <v>1508</v>
      </c>
      <c r="B411" s="41" t="s">
        <v>752</v>
      </c>
      <c r="C411" s="41" t="s">
        <v>69</v>
      </c>
      <c r="D411" s="25" t="s">
        <v>62</v>
      </c>
      <c r="E411" s="25" t="s">
        <v>1790</v>
      </c>
      <c r="F411" s="41">
        <v>0</v>
      </c>
      <c r="G411" s="25" t="s">
        <v>67</v>
      </c>
      <c r="H411" s="41">
        <v>0</v>
      </c>
      <c r="I411" s="41">
        <v>7.2249999999999988E-3</v>
      </c>
      <c r="J411" s="41">
        <v>1.4159999999999997E-3</v>
      </c>
      <c r="K411" s="41">
        <v>0</v>
      </c>
      <c r="L411" s="41">
        <v>0</v>
      </c>
      <c r="M411" s="41" t="s">
        <v>777</v>
      </c>
      <c r="N411" s="41" t="s">
        <v>773</v>
      </c>
      <c r="O411" s="41" t="s">
        <v>2012</v>
      </c>
      <c r="P411" s="41" t="s">
        <v>2013</v>
      </c>
      <c r="S411" s="41">
        <v>0</v>
      </c>
      <c r="AO411" s="7">
        <v>0.85</v>
      </c>
      <c r="AP411" s="7">
        <v>0.44</v>
      </c>
      <c r="AQ411" s="7"/>
      <c r="AR411" s="7"/>
      <c r="AS411" s="7"/>
      <c r="AT411" s="7"/>
      <c r="AU411" s="7"/>
      <c r="AV411" s="7"/>
      <c r="AW411" s="7"/>
      <c r="AX411" s="7">
        <v>0.85</v>
      </c>
      <c r="AY411" s="7">
        <v>0.06</v>
      </c>
      <c r="AZ411" s="7">
        <v>0.53</v>
      </c>
      <c r="BA411" s="7">
        <v>1.25</v>
      </c>
      <c r="BB411" s="7"/>
      <c r="BC411" s="7"/>
      <c r="BD411" s="7"/>
      <c r="BE411" s="7"/>
      <c r="BF411" s="7"/>
      <c r="BG411" s="7"/>
      <c r="BK411" s="41">
        <v>0.24</v>
      </c>
      <c r="BL411" s="7">
        <v>0.27</v>
      </c>
      <c r="BM411" s="7"/>
      <c r="BN411" s="7"/>
      <c r="BO411" s="7"/>
      <c r="BP411" s="7"/>
      <c r="BQ411" s="7"/>
      <c r="BR411" s="7"/>
      <c r="BS411" s="7"/>
      <c r="BT411" s="7">
        <v>0.59</v>
      </c>
      <c r="BU411" s="7">
        <v>0.04</v>
      </c>
      <c r="BV411" s="7">
        <v>0.34</v>
      </c>
      <c r="BW411" s="7">
        <v>0.89</v>
      </c>
      <c r="BX411" s="7"/>
      <c r="BY411" s="7"/>
      <c r="BZ411" s="7"/>
      <c r="CA411" s="7"/>
      <c r="CB411" s="7"/>
      <c r="CC411" s="7"/>
      <c r="CD411" s="7"/>
      <c r="CG411" s="41">
        <v>0</v>
      </c>
      <c r="DC411" s="41">
        <v>0</v>
      </c>
      <c r="DY411" s="7" t="s">
        <v>1880</v>
      </c>
      <c r="DZ411" s="7">
        <f t="shared" si="289"/>
        <v>0.7927522935779816</v>
      </c>
      <c r="EA411" s="41" t="s">
        <v>776</v>
      </c>
      <c r="EB411" s="41" t="s">
        <v>0</v>
      </c>
      <c r="EC411" s="41">
        <f t="shared" si="281"/>
        <v>0</v>
      </c>
      <c r="ED411" s="41">
        <f t="shared" si="282"/>
        <v>7.2249999999999988E-3</v>
      </c>
      <c r="EE411" s="41">
        <f t="shared" si="283"/>
        <v>1.4159999999999997E-3</v>
      </c>
      <c r="EF411" s="41">
        <f t="shared" si="284"/>
        <v>0</v>
      </c>
      <c r="EG411" s="41">
        <f t="shared" si="285"/>
        <v>0</v>
      </c>
      <c r="EI411" s="5">
        <f t="shared" si="296"/>
        <v>223.47576226340601</v>
      </c>
      <c r="EJ411" s="3">
        <f t="shared" si="290"/>
        <v>243.58858086711251</v>
      </c>
      <c r="EK411" s="3">
        <f t="shared" si="297"/>
        <v>4.3879999999999999</v>
      </c>
      <c r="EL411" s="3">
        <f t="shared" si="298"/>
        <v>0</v>
      </c>
      <c r="EM411" s="3">
        <f t="shared" si="299"/>
        <v>0</v>
      </c>
      <c r="EN411" s="3">
        <f t="shared" si="300"/>
        <v>0</v>
      </c>
      <c r="EO411" s="3">
        <f t="shared" si="301"/>
        <v>0</v>
      </c>
      <c r="EP411" s="3">
        <f t="shared" si="302"/>
        <v>0</v>
      </c>
      <c r="EQ411" s="3">
        <f t="shared" si="303"/>
        <v>0</v>
      </c>
      <c r="ER411" s="3">
        <f t="shared" si="304"/>
        <v>0</v>
      </c>
      <c r="ES411" s="3">
        <f t="shared" si="305"/>
        <v>8.6409999999999982</v>
      </c>
      <c r="ET411" s="3">
        <f t="shared" si="306"/>
        <v>0.60599999999999998</v>
      </c>
      <c r="EU411" s="3">
        <f t="shared" si="307"/>
        <v>0.53210000000000002</v>
      </c>
      <c r="EV411" s="3">
        <f t="shared" si="308"/>
        <v>1.2761</v>
      </c>
      <c r="EW411" s="3">
        <f t="shared" si="309"/>
        <v>0</v>
      </c>
      <c r="EX411" s="3">
        <f t="shared" si="310"/>
        <v>0</v>
      </c>
      <c r="EY411" s="3">
        <f t="shared" si="311"/>
        <v>0</v>
      </c>
      <c r="EZ411" s="3">
        <f t="shared" si="312"/>
        <v>0</v>
      </c>
      <c r="FA411" s="3">
        <f t="shared" si="313"/>
        <v>0</v>
      </c>
      <c r="FB411" s="3">
        <f t="shared" si="314"/>
        <v>0</v>
      </c>
      <c r="FC411" s="3">
        <f t="shared" si="291"/>
        <v>0</v>
      </c>
      <c r="FD411" s="41">
        <f t="shared" si="315"/>
        <v>0</v>
      </c>
      <c r="FG411" s="3">
        <f t="shared" si="292"/>
        <v>0</v>
      </c>
      <c r="FH411" s="3">
        <f t="shared" si="293"/>
        <v>0</v>
      </c>
      <c r="FI411" s="3">
        <f t="shared" si="316"/>
        <v>0</v>
      </c>
      <c r="FJ411" s="3">
        <f t="shared" si="316"/>
        <v>0</v>
      </c>
      <c r="FK411" s="3">
        <f t="shared" si="288"/>
        <v>0</v>
      </c>
      <c r="FL411" s="3">
        <f t="shared" si="288"/>
        <v>0</v>
      </c>
      <c r="FM411" s="3">
        <f t="shared" si="288"/>
        <v>0</v>
      </c>
      <c r="FN411" s="3">
        <f t="shared" si="287"/>
        <v>0</v>
      </c>
      <c r="FO411" s="3">
        <f t="shared" si="287"/>
        <v>0</v>
      </c>
      <c r="FP411" s="3">
        <f t="shared" si="287"/>
        <v>0</v>
      </c>
      <c r="FQ411" s="3">
        <f t="shared" si="287"/>
        <v>0</v>
      </c>
      <c r="FR411" s="3">
        <f t="shared" si="317"/>
        <v>0</v>
      </c>
      <c r="FS411" s="3">
        <f t="shared" si="317"/>
        <v>0</v>
      </c>
      <c r="FT411" s="3">
        <f t="shared" si="317"/>
        <v>0</v>
      </c>
      <c r="FU411" s="3">
        <f t="shared" si="318"/>
        <v>0</v>
      </c>
      <c r="FV411" s="3">
        <f t="shared" si="318"/>
        <v>0</v>
      </c>
      <c r="FW411" s="3">
        <f t="shared" si="318"/>
        <v>0</v>
      </c>
      <c r="FX411" s="3">
        <f t="shared" si="319"/>
        <v>0</v>
      </c>
      <c r="FY411" s="3">
        <f t="shared" si="320"/>
        <v>0</v>
      </c>
      <c r="FZ411" s="3">
        <f t="shared" si="321"/>
        <v>0</v>
      </c>
      <c r="GA411" s="3">
        <f t="shared" si="322"/>
        <v>0</v>
      </c>
      <c r="GB411" s="41" t="s">
        <v>0</v>
      </c>
      <c r="GC411" s="41">
        <f t="shared" si="294"/>
        <v>1.0899999999999999</v>
      </c>
      <c r="GD411" s="41">
        <f t="shared" si="295"/>
        <v>0.7927522935779816</v>
      </c>
      <c r="GE411" s="41">
        <f t="shared" si="286"/>
        <v>0.86409999999999987</v>
      </c>
      <c r="GI411" s="41" t="s">
        <v>0</v>
      </c>
    </row>
    <row r="412" spans="1:191" x14ac:dyDescent="0.55000000000000004">
      <c r="A412" s="41" t="s">
        <v>1509</v>
      </c>
      <c r="B412" s="41" t="s">
        <v>752</v>
      </c>
      <c r="C412" s="41" t="s">
        <v>69</v>
      </c>
      <c r="D412" s="25" t="s">
        <v>62</v>
      </c>
      <c r="E412" s="25" t="s">
        <v>1790</v>
      </c>
      <c r="F412" s="41">
        <v>0</v>
      </c>
      <c r="G412" s="25" t="s">
        <v>67</v>
      </c>
      <c r="H412" s="41">
        <v>0</v>
      </c>
      <c r="I412" s="41">
        <v>2.5200000000000001E-3</v>
      </c>
      <c r="J412" s="41">
        <v>4.3199999999999993E-4</v>
      </c>
      <c r="K412" s="41">
        <v>0</v>
      </c>
      <c r="L412" s="41">
        <v>0</v>
      </c>
      <c r="M412" s="41" t="s">
        <v>778</v>
      </c>
      <c r="N412" s="41" t="s">
        <v>773</v>
      </c>
      <c r="O412" s="41" t="s">
        <v>2012</v>
      </c>
      <c r="P412" s="41" t="s">
        <v>2013</v>
      </c>
      <c r="S412" s="41">
        <v>0</v>
      </c>
      <c r="AO412" s="7">
        <v>0.4</v>
      </c>
      <c r="AP412" s="7">
        <v>0.28999999999999998</v>
      </c>
      <c r="AQ412" s="7"/>
      <c r="AR412" s="7"/>
      <c r="AS412" s="7"/>
      <c r="AT412" s="7"/>
      <c r="AU412" s="7"/>
      <c r="AV412" s="7"/>
      <c r="AW412" s="7"/>
      <c r="AX412" s="7">
        <v>0.63</v>
      </c>
      <c r="AY412" s="7">
        <v>0.04</v>
      </c>
      <c r="AZ412" s="7">
        <v>0.28000000000000003</v>
      </c>
      <c r="BA412" s="7">
        <v>0.62</v>
      </c>
      <c r="BB412" s="7"/>
      <c r="BC412" s="7"/>
      <c r="BD412" s="7"/>
      <c r="BE412" s="7"/>
      <c r="BF412" s="7"/>
      <c r="BG412" s="7"/>
      <c r="BK412" s="41">
        <v>0.09</v>
      </c>
      <c r="BL412" s="7">
        <v>0.23</v>
      </c>
      <c r="BM412" s="7"/>
      <c r="BN412" s="7"/>
      <c r="BO412" s="7"/>
      <c r="BP412" s="7"/>
      <c r="BQ412" s="7"/>
      <c r="BR412" s="7"/>
      <c r="BS412" s="7"/>
      <c r="BT412" s="7">
        <v>0.48</v>
      </c>
      <c r="BU412" s="7">
        <v>0.03</v>
      </c>
      <c r="BV412" s="7">
        <v>0.21</v>
      </c>
      <c r="BW412" s="7">
        <v>0.42</v>
      </c>
      <c r="BX412" s="7"/>
      <c r="BY412" s="7"/>
      <c r="BZ412" s="7"/>
      <c r="CA412" s="7"/>
      <c r="CB412" s="7"/>
      <c r="CC412" s="7"/>
      <c r="CD412" s="7"/>
      <c r="CG412" s="41">
        <v>0</v>
      </c>
      <c r="DC412" s="41">
        <v>0</v>
      </c>
      <c r="DY412" s="7" t="s">
        <v>1880</v>
      </c>
      <c r="DZ412" s="7">
        <f t="shared" si="289"/>
        <v>0.60244897959183674</v>
      </c>
      <c r="EA412" s="41" t="s">
        <v>776</v>
      </c>
      <c r="EB412" s="41" t="s">
        <v>0</v>
      </c>
      <c r="EC412" s="41">
        <f t="shared" si="281"/>
        <v>0</v>
      </c>
      <c r="ED412" s="41">
        <f t="shared" si="282"/>
        <v>2.5200000000000001E-3</v>
      </c>
      <c r="EE412" s="41">
        <f t="shared" si="283"/>
        <v>4.3199999999999993E-4</v>
      </c>
      <c r="EF412" s="41">
        <f t="shared" si="284"/>
        <v>0</v>
      </c>
      <c r="EG412" s="41">
        <f t="shared" si="285"/>
        <v>0</v>
      </c>
      <c r="EI412" s="5">
        <f t="shared" si="296"/>
        <v>151.94389103392612</v>
      </c>
      <c r="EJ412" s="3">
        <f t="shared" si="290"/>
        <v>74.4525066066238</v>
      </c>
      <c r="EK412" s="3">
        <f t="shared" si="297"/>
        <v>1.367</v>
      </c>
      <c r="EL412" s="3">
        <f t="shared" si="298"/>
        <v>0</v>
      </c>
      <c r="EM412" s="3">
        <f t="shared" si="299"/>
        <v>0</v>
      </c>
      <c r="EN412" s="3">
        <f t="shared" si="300"/>
        <v>0</v>
      </c>
      <c r="EO412" s="3">
        <f t="shared" si="301"/>
        <v>0</v>
      </c>
      <c r="EP412" s="3">
        <f t="shared" si="302"/>
        <v>0</v>
      </c>
      <c r="EQ412" s="3">
        <f t="shared" si="303"/>
        <v>0</v>
      </c>
      <c r="ER412" s="3">
        <f t="shared" si="304"/>
        <v>0</v>
      </c>
      <c r="ES412" s="3">
        <f t="shared" si="305"/>
        <v>2.9520000000000004</v>
      </c>
      <c r="ET412" s="3">
        <f t="shared" si="306"/>
        <v>0.18700000000000003</v>
      </c>
      <c r="EU412" s="3">
        <f t="shared" si="307"/>
        <v>0.13090000000000002</v>
      </c>
      <c r="EV412" s="3">
        <f t="shared" si="308"/>
        <v>0.2858</v>
      </c>
      <c r="EW412" s="3">
        <f t="shared" si="309"/>
        <v>0</v>
      </c>
      <c r="EX412" s="3">
        <f t="shared" si="310"/>
        <v>0</v>
      </c>
      <c r="EY412" s="3">
        <f t="shared" si="311"/>
        <v>0</v>
      </c>
      <c r="EZ412" s="3">
        <f t="shared" si="312"/>
        <v>0</v>
      </c>
      <c r="FA412" s="3">
        <f t="shared" si="313"/>
        <v>0</v>
      </c>
      <c r="FB412" s="3">
        <f t="shared" si="314"/>
        <v>0</v>
      </c>
      <c r="FC412" s="3">
        <f t="shared" si="291"/>
        <v>0</v>
      </c>
      <c r="FD412" s="41">
        <f t="shared" si="315"/>
        <v>0</v>
      </c>
      <c r="FG412" s="3">
        <f t="shared" si="292"/>
        <v>0</v>
      </c>
      <c r="FH412" s="3">
        <f t="shared" si="293"/>
        <v>0</v>
      </c>
      <c r="FI412" s="3">
        <f t="shared" si="316"/>
        <v>0</v>
      </c>
      <c r="FJ412" s="3">
        <f t="shared" si="316"/>
        <v>0</v>
      </c>
      <c r="FK412" s="3">
        <f t="shared" si="288"/>
        <v>0</v>
      </c>
      <c r="FL412" s="3">
        <f t="shared" si="288"/>
        <v>0</v>
      </c>
      <c r="FM412" s="3">
        <f t="shared" si="288"/>
        <v>0</v>
      </c>
      <c r="FN412" s="3">
        <f t="shared" si="287"/>
        <v>0</v>
      </c>
      <c r="FO412" s="3">
        <f t="shared" si="287"/>
        <v>0</v>
      </c>
      <c r="FP412" s="3">
        <f t="shared" si="287"/>
        <v>0</v>
      </c>
      <c r="FQ412" s="3">
        <f t="shared" si="287"/>
        <v>0</v>
      </c>
      <c r="FR412" s="3">
        <f t="shared" si="317"/>
        <v>0</v>
      </c>
      <c r="FS412" s="3">
        <f t="shared" si="317"/>
        <v>0</v>
      </c>
      <c r="FT412" s="3">
        <f t="shared" si="317"/>
        <v>0</v>
      </c>
      <c r="FU412" s="3">
        <f t="shared" si="318"/>
        <v>0</v>
      </c>
      <c r="FV412" s="3">
        <f t="shared" si="318"/>
        <v>0</v>
      </c>
      <c r="FW412" s="3">
        <f t="shared" si="318"/>
        <v>0</v>
      </c>
      <c r="FX412" s="3">
        <f t="shared" si="319"/>
        <v>0</v>
      </c>
      <c r="FY412" s="3">
        <f t="shared" si="320"/>
        <v>0</v>
      </c>
      <c r="FZ412" s="3">
        <f t="shared" si="321"/>
        <v>0</v>
      </c>
      <c r="GA412" s="3">
        <f t="shared" si="322"/>
        <v>0</v>
      </c>
      <c r="GB412" s="41" t="s">
        <v>0</v>
      </c>
      <c r="GC412" s="41">
        <f t="shared" si="294"/>
        <v>0.49</v>
      </c>
      <c r="GD412" s="41">
        <f t="shared" si="295"/>
        <v>0.60244897959183674</v>
      </c>
      <c r="GE412" s="41">
        <f t="shared" si="286"/>
        <v>0.29520000000000002</v>
      </c>
      <c r="GI412" s="41" t="s">
        <v>0</v>
      </c>
    </row>
    <row r="413" spans="1:191" x14ac:dyDescent="0.55000000000000004">
      <c r="A413" s="41" t="s">
        <v>1510</v>
      </c>
      <c r="B413" s="41" t="s">
        <v>752</v>
      </c>
      <c r="C413" s="41" t="s">
        <v>69</v>
      </c>
      <c r="D413" s="25" t="s">
        <v>62</v>
      </c>
      <c r="E413" s="25" t="s">
        <v>1790</v>
      </c>
      <c r="F413" s="41">
        <v>0</v>
      </c>
      <c r="G413" s="25" t="s">
        <v>67</v>
      </c>
      <c r="H413" s="41">
        <v>0</v>
      </c>
      <c r="I413" s="41">
        <v>0</v>
      </c>
      <c r="J413" s="41">
        <v>1.1220000000000002E-3</v>
      </c>
      <c r="K413" s="41">
        <v>0</v>
      </c>
      <c r="L413" s="41">
        <v>0</v>
      </c>
      <c r="M413" s="41" t="s">
        <v>779</v>
      </c>
      <c r="N413" s="41" t="s">
        <v>773</v>
      </c>
      <c r="O413" s="41" t="s">
        <v>2012</v>
      </c>
      <c r="P413" s="41" t="s">
        <v>2013</v>
      </c>
      <c r="S413" s="41">
        <v>0</v>
      </c>
      <c r="AO413" s="7">
        <v>0</v>
      </c>
      <c r="AP413" s="7"/>
      <c r="AQ413" s="7"/>
      <c r="AR413" s="7"/>
      <c r="AS413" s="7"/>
      <c r="AT413" s="7"/>
      <c r="AU413" s="7"/>
      <c r="AV413" s="7"/>
      <c r="AW413" s="7"/>
      <c r="AX413" s="7"/>
      <c r="AY413" s="7"/>
      <c r="AZ413" s="7"/>
      <c r="BA413" s="7"/>
      <c r="BB413" s="7"/>
      <c r="BC413" s="7"/>
      <c r="BD413" s="7"/>
      <c r="BE413" s="7"/>
      <c r="BF413" s="7"/>
      <c r="BG413" s="7"/>
      <c r="BK413" s="41">
        <v>0.17</v>
      </c>
      <c r="BL413" s="7">
        <v>0.01</v>
      </c>
      <c r="BM413" s="7"/>
      <c r="BN413" s="7"/>
      <c r="BO413" s="7"/>
      <c r="BP413" s="7"/>
      <c r="BQ413" s="7"/>
      <c r="BR413" s="7"/>
      <c r="BS413" s="7"/>
      <c r="BT413" s="7">
        <v>0.66</v>
      </c>
      <c r="BU413" s="7"/>
      <c r="BV413" s="7"/>
      <c r="BW413" s="7"/>
      <c r="BX413" s="7"/>
      <c r="BY413" s="7"/>
      <c r="BZ413" s="7"/>
      <c r="CA413" s="7"/>
      <c r="CB413" s="7"/>
      <c r="CC413" s="7"/>
      <c r="CD413" s="7"/>
      <c r="CG413" s="41">
        <v>0</v>
      </c>
      <c r="DC413" s="41">
        <v>0</v>
      </c>
      <c r="DY413" s="7" t="s">
        <v>1880</v>
      </c>
      <c r="DZ413" s="7">
        <f t="shared" si="289"/>
        <v>0.66</v>
      </c>
      <c r="EA413" s="41" t="s">
        <v>776</v>
      </c>
      <c r="EB413" s="41" t="s">
        <v>0</v>
      </c>
      <c r="EC413" s="41">
        <f t="shared" si="281"/>
        <v>0</v>
      </c>
      <c r="ED413" s="41">
        <f t="shared" si="282"/>
        <v>0</v>
      </c>
      <c r="EE413" s="41">
        <f t="shared" si="283"/>
        <v>1.1220000000000002E-3</v>
      </c>
      <c r="EF413" s="41">
        <f t="shared" si="284"/>
        <v>0</v>
      </c>
      <c r="EG413" s="41">
        <f t="shared" si="285"/>
        <v>0</v>
      </c>
      <c r="EI413" s="5">
        <f t="shared" si="296"/>
        <v>87.204961600000004</v>
      </c>
      <c r="EJ413" s="3">
        <f t="shared" si="290"/>
        <v>14.824843472000001</v>
      </c>
      <c r="EK413" s="3">
        <f t="shared" si="297"/>
        <v>1.7000000000000001E-2</v>
      </c>
      <c r="EL413" s="3">
        <f t="shared" si="298"/>
        <v>0</v>
      </c>
      <c r="EM413" s="3">
        <f t="shared" si="299"/>
        <v>0</v>
      </c>
      <c r="EN413" s="3">
        <f t="shared" si="300"/>
        <v>0</v>
      </c>
      <c r="EO413" s="3">
        <f t="shared" si="301"/>
        <v>0</v>
      </c>
      <c r="EP413" s="3">
        <f t="shared" si="302"/>
        <v>0</v>
      </c>
      <c r="EQ413" s="3">
        <f t="shared" si="303"/>
        <v>0</v>
      </c>
      <c r="ER413" s="3">
        <f t="shared" si="304"/>
        <v>0</v>
      </c>
      <c r="ES413" s="3">
        <f t="shared" si="305"/>
        <v>1.1220000000000001</v>
      </c>
      <c r="ET413" s="3">
        <f t="shared" si="306"/>
        <v>0</v>
      </c>
      <c r="EU413" s="3">
        <f t="shared" si="307"/>
        <v>0</v>
      </c>
      <c r="EV413" s="3">
        <f t="shared" si="308"/>
        <v>0</v>
      </c>
      <c r="EW413" s="3">
        <f t="shared" si="309"/>
        <v>0</v>
      </c>
      <c r="EX413" s="3">
        <f t="shared" si="310"/>
        <v>0</v>
      </c>
      <c r="EY413" s="3">
        <f t="shared" si="311"/>
        <v>0</v>
      </c>
      <c r="EZ413" s="3">
        <f t="shared" si="312"/>
        <v>0</v>
      </c>
      <c r="FA413" s="3">
        <f t="shared" si="313"/>
        <v>0</v>
      </c>
      <c r="FB413" s="3">
        <f t="shared" si="314"/>
        <v>0</v>
      </c>
      <c r="FC413" s="3">
        <f t="shared" si="291"/>
        <v>0</v>
      </c>
      <c r="FD413" s="41">
        <f t="shared" si="315"/>
        <v>0</v>
      </c>
      <c r="FG413" s="3">
        <f t="shared" si="292"/>
        <v>0</v>
      </c>
      <c r="FH413" s="3">
        <f t="shared" si="293"/>
        <v>0</v>
      </c>
      <c r="FI413" s="3">
        <f t="shared" si="316"/>
        <v>0</v>
      </c>
      <c r="FJ413" s="3">
        <f t="shared" si="316"/>
        <v>0</v>
      </c>
      <c r="FK413" s="3">
        <f t="shared" si="288"/>
        <v>0</v>
      </c>
      <c r="FL413" s="3">
        <f t="shared" si="288"/>
        <v>0</v>
      </c>
      <c r="FM413" s="3">
        <f t="shared" si="288"/>
        <v>0</v>
      </c>
      <c r="FN413" s="3">
        <f t="shared" si="287"/>
        <v>0</v>
      </c>
      <c r="FO413" s="3">
        <f t="shared" si="287"/>
        <v>0</v>
      </c>
      <c r="FP413" s="3">
        <f t="shared" si="287"/>
        <v>0</v>
      </c>
      <c r="FQ413" s="3">
        <f t="shared" si="287"/>
        <v>0</v>
      </c>
      <c r="FR413" s="3">
        <f t="shared" si="317"/>
        <v>0</v>
      </c>
      <c r="FS413" s="3">
        <f t="shared" si="317"/>
        <v>0</v>
      </c>
      <c r="FT413" s="3">
        <f t="shared" si="317"/>
        <v>0</v>
      </c>
      <c r="FU413" s="3">
        <f t="shared" si="318"/>
        <v>0</v>
      </c>
      <c r="FV413" s="3">
        <f t="shared" si="318"/>
        <v>0</v>
      </c>
      <c r="FW413" s="3">
        <f t="shared" si="318"/>
        <v>0</v>
      </c>
      <c r="FX413" s="3">
        <f t="shared" si="319"/>
        <v>0</v>
      </c>
      <c r="FY413" s="3">
        <f t="shared" si="320"/>
        <v>0</v>
      </c>
      <c r="FZ413" s="3">
        <f t="shared" si="321"/>
        <v>0</v>
      </c>
      <c r="GA413" s="3">
        <f t="shared" si="322"/>
        <v>0</v>
      </c>
      <c r="GB413" s="41" t="s">
        <v>0</v>
      </c>
      <c r="GC413" s="41">
        <f t="shared" si="294"/>
        <v>0.17</v>
      </c>
      <c r="GD413" s="41">
        <f t="shared" si="295"/>
        <v>0.66</v>
      </c>
      <c r="GE413" s="41">
        <f t="shared" si="286"/>
        <v>0.11220000000000001</v>
      </c>
      <c r="GI413" s="41" t="s">
        <v>0</v>
      </c>
    </row>
    <row r="414" spans="1:191" x14ac:dyDescent="0.55000000000000004">
      <c r="A414" s="41" t="s">
        <v>1511</v>
      </c>
      <c r="B414" s="41" t="s">
        <v>752</v>
      </c>
      <c r="C414" s="41" t="s">
        <v>69</v>
      </c>
      <c r="D414" s="25" t="s">
        <v>62</v>
      </c>
      <c r="E414" s="25" t="s">
        <v>1790</v>
      </c>
      <c r="F414" s="41">
        <v>0</v>
      </c>
      <c r="G414" s="25" t="s">
        <v>67</v>
      </c>
      <c r="H414" s="41">
        <v>0</v>
      </c>
      <c r="I414" s="41">
        <v>2.40079456E-2</v>
      </c>
      <c r="J414" s="41">
        <v>1.9949841E-3</v>
      </c>
      <c r="K414" s="41">
        <v>0</v>
      </c>
      <c r="L414" s="41">
        <v>0</v>
      </c>
      <c r="M414" s="41" t="s">
        <v>780</v>
      </c>
      <c r="N414" s="41" t="s">
        <v>773</v>
      </c>
      <c r="O414" s="41" t="s">
        <v>2012</v>
      </c>
      <c r="P414" s="41" t="s">
        <v>2013</v>
      </c>
      <c r="S414" s="41">
        <v>0</v>
      </c>
      <c r="AO414" s="82">
        <v>7.5024829999999998</v>
      </c>
      <c r="AP414" s="7">
        <v>0.02</v>
      </c>
      <c r="AQ414" s="7"/>
      <c r="AR414" s="7"/>
      <c r="AS414" s="7"/>
      <c r="AT414" s="7"/>
      <c r="AU414" s="7"/>
      <c r="AV414" s="7"/>
      <c r="AW414" s="7"/>
      <c r="AX414" s="7">
        <v>0.32</v>
      </c>
      <c r="AY414" s="7">
        <v>0.01</v>
      </c>
      <c r="AZ414" s="7">
        <v>7.0000000000000007E-2</v>
      </c>
      <c r="BA414" s="7">
        <v>0.15</v>
      </c>
      <c r="BB414" s="7"/>
      <c r="BC414" s="7"/>
      <c r="BD414" s="7"/>
      <c r="BE414" s="7"/>
      <c r="BF414" s="7"/>
      <c r="BG414" s="7"/>
      <c r="BK414" s="1">
        <v>0.73888299999999996</v>
      </c>
      <c r="BL414" s="7">
        <v>0.02</v>
      </c>
      <c r="BM414" s="7"/>
      <c r="BN414" s="7"/>
      <c r="BO414" s="7"/>
      <c r="BP414" s="7"/>
      <c r="BQ414" s="7"/>
      <c r="BR414" s="7"/>
      <c r="BS414" s="7"/>
      <c r="BT414" s="7">
        <v>0.27</v>
      </c>
      <c r="BU414" s="7">
        <v>0.01</v>
      </c>
      <c r="BV414" s="7">
        <v>7.0000000000000007E-2</v>
      </c>
      <c r="BW414" s="7">
        <v>0.11</v>
      </c>
      <c r="BX414" s="7"/>
      <c r="BY414" s="7"/>
      <c r="BZ414" s="7"/>
      <c r="CA414" s="7"/>
      <c r="CB414" s="7"/>
      <c r="CC414" s="7"/>
      <c r="CD414" s="7"/>
      <c r="CG414" s="41">
        <v>0</v>
      </c>
      <c r="DC414" s="41">
        <v>0</v>
      </c>
      <c r="DY414" s="7" t="s">
        <v>1880</v>
      </c>
      <c r="DZ414" s="7">
        <f t="shared" si="289"/>
        <v>0.3155172297893335</v>
      </c>
      <c r="EA414" s="41" t="s">
        <v>781</v>
      </c>
      <c r="EB414" s="41" t="s">
        <v>0</v>
      </c>
      <c r="EC414" s="41">
        <f t="shared" si="281"/>
        <v>0</v>
      </c>
      <c r="ED414" s="41">
        <f t="shared" si="282"/>
        <v>2.40079456E-2</v>
      </c>
      <c r="EE414" s="41">
        <f t="shared" si="283"/>
        <v>1.9949841E-3</v>
      </c>
      <c r="EF414" s="41">
        <f t="shared" si="284"/>
        <v>0</v>
      </c>
      <c r="EG414" s="41">
        <f t="shared" si="285"/>
        <v>0</v>
      </c>
      <c r="EI414" s="5">
        <f t="shared" si="296"/>
        <v>56.810044920889823</v>
      </c>
      <c r="EJ414" s="3">
        <f t="shared" si="290"/>
        <v>468.19237266949403</v>
      </c>
      <c r="EK414" s="3">
        <f t="shared" si="297"/>
        <v>1.6482731999999998</v>
      </c>
      <c r="EL414" s="3">
        <f t="shared" si="298"/>
        <v>0</v>
      </c>
      <c r="EM414" s="3">
        <f t="shared" si="299"/>
        <v>0</v>
      </c>
      <c r="EN414" s="3">
        <f t="shared" si="300"/>
        <v>0</v>
      </c>
      <c r="EO414" s="3">
        <f t="shared" si="301"/>
        <v>0</v>
      </c>
      <c r="EP414" s="3">
        <f t="shared" si="302"/>
        <v>0</v>
      </c>
      <c r="EQ414" s="3">
        <f t="shared" si="303"/>
        <v>0</v>
      </c>
      <c r="ER414" s="3">
        <f t="shared" si="304"/>
        <v>0</v>
      </c>
      <c r="ES414" s="3">
        <f t="shared" si="305"/>
        <v>26.002929699999999</v>
      </c>
      <c r="ET414" s="3">
        <f t="shared" si="306"/>
        <v>0.82413659999999989</v>
      </c>
      <c r="EU414" s="3">
        <f t="shared" si="307"/>
        <v>0.57689562000000005</v>
      </c>
      <c r="EV414" s="3">
        <f t="shared" si="308"/>
        <v>1.2066495799999999</v>
      </c>
      <c r="EW414" s="3">
        <f t="shared" si="309"/>
        <v>0</v>
      </c>
      <c r="EX414" s="3">
        <f t="shared" si="310"/>
        <v>0</v>
      </c>
      <c r="EY414" s="3">
        <f t="shared" si="311"/>
        <v>0</v>
      </c>
      <c r="EZ414" s="3">
        <f t="shared" si="312"/>
        <v>0</v>
      </c>
      <c r="FA414" s="3">
        <f t="shared" si="313"/>
        <v>0</v>
      </c>
      <c r="FB414" s="3">
        <f t="shared" si="314"/>
        <v>0</v>
      </c>
      <c r="FC414" s="3">
        <f t="shared" si="291"/>
        <v>0</v>
      </c>
      <c r="FD414" s="41">
        <f t="shared" si="315"/>
        <v>0</v>
      </c>
      <c r="FG414" s="3">
        <f t="shared" si="292"/>
        <v>0</v>
      </c>
      <c r="FH414" s="3">
        <f t="shared" si="293"/>
        <v>0</v>
      </c>
      <c r="FI414" s="3">
        <f t="shared" si="316"/>
        <v>0</v>
      </c>
      <c r="FJ414" s="3">
        <f t="shared" si="316"/>
        <v>0</v>
      </c>
      <c r="FK414" s="3">
        <f t="shared" si="288"/>
        <v>0</v>
      </c>
      <c r="FL414" s="3">
        <f t="shared" si="288"/>
        <v>0</v>
      </c>
      <c r="FM414" s="3">
        <f t="shared" si="288"/>
        <v>0</v>
      </c>
      <c r="FN414" s="3">
        <f t="shared" si="287"/>
        <v>0</v>
      </c>
      <c r="FO414" s="3">
        <f t="shared" si="287"/>
        <v>0</v>
      </c>
      <c r="FP414" s="3">
        <f t="shared" si="287"/>
        <v>0</v>
      </c>
      <c r="FQ414" s="3">
        <f t="shared" si="287"/>
        <v>0</v>
      </c>
      <c r="FR414" s="3">
        <f t="shared" si="317"/>
        <v>0</v>
      </c>
      <c r="FS414" s="3">
        <f t="shared" si="317"/>
        <v>0</v>
      </c>
      <c r="FT414" s="3">
        <f t="shared" si="317"/>
        <v>0</v>
      </c>
      <c r="FU414" s="3">
        <f t="shared" si="318"/>
        <v>0</v>
      </c>
      <c r="FV414" s="3">
        <f t="shared" si="318"/>
        <v>0</v>
      </c>
      <c r="FW414" s="3">
        <f t="shared" si="318"/>
        <v>0</v>
      </c>
      <c r="FX414" s="3">
        <f t="shared" si="319"/>
        <v>0</v>
      </c>
      <c r="FY414" s="3">
        <f t="shared" si="320"/>
        <v>0</v>
      </c>
      <c r="FZ414" s="3">
        <f t="shared" si="321"/>
        <v>0</v>
      </c>
      <c r="GA414" s="3">
        <f t="shared" si="322"/>
        <v>0</v>
      </c>
      <c r="GB414" s="41" t="s">
        <v>0</v>
      </c>
      <c r="GC414" s="41">
        <f t="shared" si="294"/>
        <v>8.2413659999999993</v>
      </c>
      <c r="GD414" s="41">
        <f t="shared" si="295"/>
        <v>0.3155172297893335</v>
      </c>
      <c r="GE414" s="41">
        <f t="shared" si="286"/>
        <v>2.6002929699999999</v>
      </c>
      <c r="GI414" s="41" t="s">
        <v>0</v>
      </c>
    </row>
    <row r="415" spans="1:191" x14ac:dyDescent="0.55000000000000004">
      <c r="A415" s="41" t="s">
        <v>1512</v>
      </c>
      <c r="B415" s="41" t="s">
        <v>752</v>
      </c>
      <c r="C415" s="41" t="s">
        <v>61</v>
      </c>
      <c r="D415" s="25" t="s">
        <v>62</v>
      </c>
      <c r="E415" s="41" t="s">
        <v>1790</v>
      </c>
      <c r="F415" s="41">
        <v>0</v>
      </c>
      <c r="G415" s="25" t="s">
        <v>67</v>
      </c>
      <c r="H415" s="41">
        <v>8.129599999999999E-3</v>
      </c>
      <c r="I415" s="41">
        <v>1.11564E-2</v>
      </c>
      <c r="J415" s="41">
        <v>3.0953999999999999E-3</v>
      </c>
      <c r="K415" s="41">
        <v>1.8545999999999999E-3</v>
      </c>
      <c r="L415" s="41">
        <v>1.3311E-3</v>
      </c>
      <c r="M415" s="41" t="s">
        <v>784</v>
      </c>
      <c r="N415" s="41" t="s">
        <v>773</v>
      </c>
      <c r="O415" s="41" t="s">
        <v>1980</v>
      </c>
      <c r="S415" s="41">
        <f>0.843+2.51</f>
        <v>3.3529999999999998</v>
      </c>
      <c r="T415" s="4">
        <f>(0.87*0.843+0.56*2.51)/S415</f>
        <v>0.6379391589621235</v>
      </c>
      <c r="U415" s="4">
        <f>(0.87*0.843+0.24*2.51)/S415</f>
        <v>0.39839248434237995</v>
      </c>
      <c r="AA415" s="4">
        <f>(0.44*0.843+0.3*2.51)/S415</f>
        <v>0.33519832985386216</v>
      </c>
      <c r="AB415" s="4">
        <f>(0.22*0.843+0.25*2.51)/S415</f>
        <v>0.24245750074560093</v>
      </c>
      <c r="AC415" s="4">
        <f>(0.19*0.843+0.14*2.51)/S415</f>
        <v>0.15257083209066508</v>
      </c>
      <c r="AO415" s="7">
        <f>0.493+3.639</f>
        <v>4.1319999999999997</v>
      </c>
      <c r="AP415" s="82">
        <f>(0.35*0.493+0.34*3.639)/AO415</f>
        <v>0.34119312681510167</v>
      </c>
      <c r="AQ415" s="82">
        <f>(1.11*0.493+0.36*3.639)/AO415</f>
        <v>0.44948451113262339</v>
      </c>
      <c r="AR415" s="7"/>
      <c r="AS415" s="7"/>
      <c r="AT415" s="7"/>
      <c r="AU415" s="7"/>
      <c r="AV415" s="7"/>
      <c r="AW415" s="82">
        <f>(0.13*0.493+0.21*3.639)/AO415</f>
        <v>0.20045498547918683</v>
      </c>
      <c r="AX415" s="82">
        <f>(0.27*0.493+0.27*3.639)/AO415</f>
        <v>0.27</v>
      </c>
      <c r="AY415" s="82">
        <f>(0.13*0.493+0.11*3.639)/AO415</f>
        <v>0.1123862536302033</v>
      </c>
      <c r="AZ415" s="7"/>
      <c r="BA415" s="7"/>
      <c r="BB415" s="7"/>
      <c r="BC415" s="7"/>
      <c r="BD415" s="7"/>
      <c r="BE415" s="7"/>
      <c r="BF415" s="7"/>
      <c r="BG415" s="7"/>
      <c r="BK415" s="41">
        <v>0.73699999999999999</v>
      </c>
      <c r="BL415" s="7">
        <v>0.08</v>
      </c>
      <c r="BM415" s="7">
        <v>0.02</v>
      </c>
      <c r="BN415" s="7"/>
      <c r="BO415" s="7"/>
      <c r="BP415" s="7"/>
      <c r="BQ415" s="7"/>
      <c r="BR415" s="7"/>
      <c r="BS415" s="7">
        <v>0.05</v>
      </c>
      <c r="BT415" s="7">
        <v>0.42</v>
      </c>
      <c r="BU415" s="7">
        <v>0.04</v>
      </c>
      <c r="BV415" s="7"/>
      <c r="BW415" s="7"/>
      <c r="BX415" s="7"/>
      <c r="BY415" s="7"/>
      <c r="BZ415" s="7"/>
      <c r="CA415" s="7"/>
      <c r="CB415" s="7"/>
      <c r="CC415" s="7"/>
      <c r="CD415" s="7"/>
      <c r="CG415" s="41">
        <v>0.84299999999999997</v>
      </c>
      <c r="CH415" s="41">
        <v>0.87</v>
      </c>
      <c r="CI415" s="41">
        <v>0.87</v>
      </c>
      <c r="CO415" s="41">
        <v>0.44</v>
      </c>
      <c r="CP415" s="41">
        <v>0.22</v>
      </c>
      <c r="CQ415" s="41">
        <v>0.19</v>
      </c>
      <c r="DC415" s="41">
        <v>0.49299999999999999</v>
      </c>
      <c r="DD415" s="41">
        <v>0.35</v>
      </c>
      <c r="DE415" s="41">
        <v>1.1100000000000001</v>
      </c>
      <c r="DK415" s="41">
        <v>0.13</v>
      </c>
      <c r="DL415" s="41">
        <v>0.27</v>
      </c>
      <c r="DM415" s="41">
        <v>0.13</v>
      </c>
      <c r="DY415" s="7" t="s">
        <v>1880</v>
      </c>
      <c r="DZ415" s="7">
        <f t="shared" si="289"/>
        <v>0.27221357333981999</v>
      </c>
      <c r="EA415" s="41" t="s">
        <v>68</v>
      </c>
      <c r="EB415" s="41" t="s">
        <v>0</v>
      </c>
      <c r="EC415" s="41">
        <f t="shared" si="281"/>
        <v>8.129599999999999E-3</v>
      </c>
      <c r="ED415" s="41">
        <f t="shared" si="282"/>
        <v>1.11564E-2</v>
      </c>
      <c r="EE415" s="41">
        <f t="shared" si="283"/>
        <v>3.0953999999999999E-3</v>
      </c>
      <c r="EF415" s="41">
        <f t="shared" si="284"/>
        <v>1.8545999999999999E-3</v>
      </c>
      <c r="EG415" s="41">
        <f t="shared" si="285"/>
        <v>1.3311E-3</v>
      </c>
      <c r="EI415" s="5">
        <f t="shared" si="296"/>
        <v>176.16986614223742</v>
      </c>
      <c r="EJ415" s="3">
        <f t="shared" si="290"/>
        <v>1448.4686394214759</v>
      </c>
      <c r="EK415" s="3">
        <f t="shared" si="297"/>
        <v>36.077800000000003</v>
      </c>
      <c r="EL415" s="3">
        <f t="shared" si="298"/>
        <v>3.2078199999999999</v>
      </c>
      <c r="EM415" s="3">
        <f t="shared" si="299"/>
        <v>0</v>
      </c>
      <c r="EN415" s="3">
        <f t="shared" si="300"/>
        <v>0</v>
      </c>
      <c r="EO415" s="3">
        <f t="shared" si="301"/>
        <v>0</v>
      </c>
      <c r="EP415" s="3">
        <f t="shared" si="302"/>
        <v>0</v>
      </c>
      <c r="EQ415" s="3">
        <f t="shared" si="303"/>
        <v>0</v>
      </c>
      <c r="ER415" s="3">
        <f t="shared" si="304"/>
        <v>19.890499999999996</v>
      </c>
      <c r="ES415" s="3">
        <f t="shared" si="305"/>
        <v>22.381399999999999</v>
      </c>
      <c r="ET415" s="3">
        <f t="shared" si="306"/>
        <v>10.054300000000001</v>
      </c>
      <c r="EU415" s="3">
        <f t="shared" si="307"/>
        <v>0</v>
      </c>
      <c r="EV415" s="3">
        <f t="shared" si="308"/>
        <v>0</v>
      </c>
      <c r="EW415" s="3">
        <f t="shared" si="309"/>
        <v>0</v>
      </c>
      <c r="EX415" s="3">
        <f t="shared" si="310"/>
        <v>0</v>
      </c>
      <c r="EY415" s="3">
        <f t="shared" si="311"/>
        <v>0</v>
      </c>
      <c r="EZ415" s="3">
        <f t="shared" si="312"/>
        <v>0</v>
      </c>
      <c r="FA415" s="3">
        <f t="shared" si="313"/>
        <v>0</v>
      </c>
      <c r="FB415" s="3">
        <f t="shared" si="314"/>
        <v>0</v>
      </c>
      <c r="FC415" s="3">
        <f t="shared" si="291"/>
        <v>0</v>
      </c>
      <c r="FD415" s="41">
        <f t="shared" si="315"/>
        <v>0</v>
      </c>
      <c r="FF415" s="5">
        <f>FG415/(CG415+DC415)</f>
        <v>246.15127892048693</v>
      </c>
      <c r="FG415" s="3">
        <f t="shared" si="292"/>
        <v>328.8581086377705</v>
      </c>
      <c r="FH415" s="3">
        <f t="shared" si="293"/>
        <v>9.0595999999999997</v>
      </c>
      <c r="FI415" s="3">
        <f t="shared" si="316"/>
        <v>1.28064</v>
      </c>
      <c r="FJ415" s="3">
        <f t="shared" si="316"/>
        <v>0</v>
      </c>
      <c r="FK415" s="3">
        <f t="shared" si="288"/>
        <v>0</v>
      </c>
      <c r="FL415" s="3">
        <f t="shared" si="288"/>
        <v>0</v>
      </c>
      <c r="FM415" s="3">
        <f t="shared" si="288"/>
        <v>0</v>
      </c>
      <c r="FN415" s="3">
        <f t="shared" si="287"/>
        <v>0</v>
      </c>
      <c r="FO415" s="3">
        <f t="shared" si="287"/>
        <v>4.3501000000000003</v>
      </c>
      <c r="FP415" s="3">
        <f t="shared" si="287"/>
        <v>3.1856999999999998</v>
      </c>
      <c r="FQ415" s="3">
        <f t="shared" si="287"/>
        <v>2.2426000000000004</v>
      </c>
      <c r="FR415" s="3">
        <f t="shared" si="317"/>
        <v>0</v>
      </c>
      <c r="FS415" s="3">
        <f t="shared" si="317"/>
        <v>0</v>
      </c>
      <c r="FT415" s="3">
        <f t="shared" si="317"/>
        <v>0</v>
      </c>
      <c r="FU415" s="3">
        <f t="shared" si="318"/>
        <v>0</v>
      </c>
      <c r="FV415" s="3">
        <f t="shared" si="318"/>
        <v>0</v>
      </c>
      <c r="FW415" s="3">
        <f t="shared" si="318"/>
        <v>0</v>
      </c>
      <c r="FX415" s="3">
        <f t="shared" si="319"/>
        <v>0</v>
      </c>
      <c r="FY415" s="3">
        <f t="shared" si="320"/>
        <v>0</v>
      </c>
      <c r="FZ415" s="3">
        <f t="shared" si="321"/>
        <v>0</v>
      </c>
      <c r="GA415" s="3">
        <f t="shared" si="322"/>
        <v>0</v>
      </c>
      <c r="GB415" s="41" t="s">
        <v>0</v>
      </c>
      <c r="GC415" s="41">
        <f t="shared" si="294"/>
        <v>8.2219999999999995</v>
      </c>
      <c r="GD415" s="41">
        <f t="shared" si="295"/>
        <v>0.27221357333981999</v>
      </c>
      <c r="GE415" s="41">
        <f t="shared" si="286"/>
        <v>2.23814</v>
      </c>
      <c r="GF415" s="41">
        <f>CG415+DC415</f>
        <v>1.3359999999999999</v>
      </c>
      <c r="GG415" s="4">
        <f>(CG415*CP415+DC415*DL415)/GF415</f>
        <v>0.23845059880239525</v>
      </c>
      <c r="GH415" s="41">
        <f t="shared" ref="GH415" si="325">GF415*GG415</f>
        <v>0.31857000000000002</v>
      </c>
      <c r="GI415" s="41" t="s">
        <v>0</v>
      </c>
    </row>
    <row r="416" spans="1:191" x14ac:dyDescent="0.55000000000000004">
      <c r="A416" s="41" t="s">
        <v>1513</v>
      </c>
      <c r="B416" s="41" t="s">
        <v>752</v>
      </c>
      <c r="C416" s="41" t="s">
        <v>65</v>
      </c>
      <c r="D416" s="25" t="s">
        <v>62</v>
      </c>
      <c r="E416" s="41" t="s">
        <v>1790</v>
      </c>
      <c r="F416" s="41">
        <v>0</v>
      </c>
      <c r="G416" s="25" t="s">
        <v>67</v>
      </c>
      <c r="H416" s="41">
        <v>4.8409999999999998E-3</v>
      </c>
      <c r="I416" s="41">
        <v>5.1659999999999996E-3</v>
      </c>
      <c r="J416" s="41">
        <v>3.6000000000000003E-3</v>
      </c>
      <c r="K416" s="41">
        <v>0</v>
      </c>
      <c r="L416" s="41">
        <v>0</v>
      </c>
      <c r="M416" s="41" t="s">
        <v>785</v>
      </c>
      <c r="N416" s="41" t="s">
        <v>773</v>
      </c>
      <c r="O416" s="41" t="s">
        <v>1980</v>
      </c>
      <c r="S416" s="41">
        <v>1.03</v>
      </c>
      <c r="T416" s="41">
        <v>0.47</v>
      </c>
      <c r="AA416" s="41">
        <v>0.06</v>
      </c>
      <c r="AB416" s="41">
        <v>0.47</v>
      </c>
      <c r="AC416" s="41">
        <v>0.13</v>
      </c>
      <c r="AO416" s="7">
        <v>1.23</v>
      </c>
      <c r="AP416" s="82">
        <v>0.3</v>
      </c>
      <c r="AQ416" s="7"/>
      <c r="AR416" s="7"/>
      <c r="AS416" s="7"/>
      <c r="AT416" s="7"/>
      <c r="AU416" s="7"/>
      <c r="AV416" s="7"/>
      <c r="AW416" s="7">
        <v>7.0000000000000007E-2</v>
      </c>
      <c r="AX416" s="7">
        <v>0.42</v>
      </c>
      <c r="AY416" s="7">
        <v>0.11</v>
      </c>
      <c r="AZ416" s="7"/>
      <c r="BA416" s="7"/>
      <c r="BB416" s="7"/>
      <c r="BC416" s="7"/>
      <c r="BD416" s="7"/>
      <c r="BE416" s="7"/>
      <c r="BF416" s="7"/>
      <c r="BG416" s="7"/>
      <c r="BK416" s="4">
        <v>0.9</v>
      </c>
      <c r="BL416" s="82">
        <v>0.3</v>
      </c>
      <c r="BM416" s="7"/>
      <c r="BN416" s="7"/>
      <c r="BO416" s="7"/>
      <c r="BP416" s="7"/>
      <c r="BQ416" s="7"/>
      <c r="BR416" s="7"/>
      <c r="BS416" s="82">
        <v>0.1</v>
      </c>
      <c r="BT416" s="82">
        <v>0.4</v>
      </c>
      <c r="BU416" s="82">
        <v>0.1</v>
      </c>
      <c r="BV416" s="7"/>
      <c r="BW416" s="7"/>
      <c r="BX416" s="7"/>
      <c r="BY416" s="7"/>
      <c r="BZ416" s="7"/>
      <c r="CA416" s="7"/>
      <c r="CB416" s="7"/>
      <c r="CC416" s="7"/>
      <c r="CD416" s="7"/>
      <c r="CG416" s="41">
        <v>0</v>
      </c>
      <c r="DC416" s="41">
        <v>0</v>
      </c>
      <c r="DY416" s="7" t="s">
        <v>1880</v>
      </c>
      <c r="DZ416" s="7">
        <f t="shared" si="289"/>
        <v>0.43060126582278485</v>
      </c>
      <c r="EA416" s="41" t="s">
        <v>776</v>
      </c>
      <c r="EB416" s="41" t="s">
        <v>0</v>
      </c>
      <c r="EC416" s="41">
        <f t="shared" si="281"/>
        <v>4.8409999999999998E-3</v>
      </c>
      <c r="ED416" s="41">
        <f t="shared" si="282"/>
        <v>5.1659999999999996E-3</v>
      </c>
      <c r="EE416" s="41">
        <f t="shared" si="283"/>
        <v>3.6000000000000003E-3</v>
      </c>
      <c r="EF416" s="41">
        <f t="shared" si="284"/>
        <v>0</v>
      </c>
      <c r="EG416" s="41">
        <f t="shared" si="285"/>
        <v>0</v>
      </c>
      <c r="EI416" s="5">
        <f t="shared" si="296"/>
        <v>164.41154936575953</v>
      </c>
      <c r="EJ416" s="3">
        <f t="shared" si="290"/>
        <v>519.54049599580003</v>
      </c>
      <c r="EK416" s="3">
        <f t="shared" si="297"/>
        <v>11.231</v>
      </c>
      <c r="EL416" s="3">
        <f t="shared" si="298"/>
        <v>0</v>
      </c>
      <c r="EM416" s="3">
        <f t="shared" si="299"/>
        <v>0</v>
      </c>
      <c r="EN416" s="3">
        <f t="shared" si="300"/>
        <v>0</v>
      </c>
      <c r="EO416" s="3">
        <f t="shared" si="301"/>
        <v>0</v>
      </c>
      <c r="EP416" s="3">
        <f t="shared" si="302"/>
        <v>0</v>
      </c>
      <c r="EQ416" s="3">
        <f t="shared" si="303"/>
        <v>0</v>
      </c>
      <c r="ER416" s="3">
        <f t="shared" si="304"/>
        <v>2.379</v>
      </c>
      <c r="ES416" s="3">
        <f t="shared" si="305"/>
        <v>13.607000000000001</v>
      </c>
      <c r="ET416" s="3">
        <f t="shared" si="306"/>
        <v>3.5920000000000005</v>
      </c>
      <c r="EU416" s="3">
        <f t="shared" si="307"/>
        <v>0</v>
      </c>
      <c r="EV416" s="3">
        <f t="shared" si="308"/>
        <v>0</v>
      </c>
      <c r="EW416" s="3">
        <f t="shared" si="309"/>
        <v>0</v>
      </c>
      <c r="EX416" s="3">
        <f t="shared" si="310"/>
        <v>0</v>
      </c>
      <c r="EY416" s="3">
        <f t="shared" si="311"/>
        <v>0</v>
      </c>
      <c r="EZ416" s="3">
        <f t="shared" si="312"/>
        <v>0</v>
      </c>
      <c r="FA416" s="3">
        <f t="shared" si="313"/>
        <v>0</v>
      </c>
      <c r="FB416" s="3">
        <f t="shared" si="314"/>
        <v>0</v>
      </c>
      <c r="FC416" s="3">
        <f t="shared" si="291"/>
        <v>0</v>
      </c>
      <c r="FD416" s="41">
        <f t="shared" si="315"/>
        <v>0</v>
      </c>
      <c r="FG416" s="3">
        <f t="shared" si="292"/>
        <v>0</v>
      </c>
      <c r="FH416" s="3">
        <f t="shared" si="293"/>
        <v>0</v>
      </c>
      <c r="FI416" s="3">
        <f t="shared" si="316"/>
        <v>0</v>
      </c>
      <c r="FJ416" s="3">
        <f t="shared" si="316"/>
        <v>0</v>
      </c>
      <c r="FK416" s="3">
        <f t="shared" si="288"/>
        <v>0</v>
      </c>
      <c r="FL416" s="3">
        <f t="shared" si="288"/>
        <v>0</v>
      </c>
      <c r="FM416" s="3">
        <f t="shared" si="288"/>
        <v>0</v>
      </c>
      <c r="FN416" s="3">
        <f t="shared" si="287"/>
        <v>0</v>
      </c>
      <c r="FO416" s="3">
        <f t="shared" si="287"/>
        <v>0</v>
      </c>
      <c r="FP416" s="3">
        <f t="shared" si="287"/>
        <v>0</v>
      </c>
      <c r="FQ416" s="3">
        <f t="shared" si="287"/>
        <v>0</v>
      </c>
      <c r="FR416" s="3">
        <f t="shared" si="317"/>
        <v>0</v>
      </c>
      <c r="FS416" s="3">
        <f t="shared" si="317"/>
        <v>0</v>
      </c>
      <c r="FT416" s="3">
        <f t="shared" si="317"/>
        <v>0</v>
      </c>
      <c r="FU416" s="3">
        <f t="shared" si="318"/>
        <v>0</v>
      </c>
      <c r="FV416" s="3">
        <f t="shared" si="318"/>
        <v>0</v>
      </c>
      <c r="FW416" s="3">
        <f t="shared" si="318"/>
        <v>0</v>
      </c>
      <c r="FX416" s="3">
        <f t="shared" si="319"/>
        <v>0</v>
      </c>
      <c r="FY416" s="3">
        <f t="shared" si="320"/>
        <v>0</v>
      </c>
      <c r="FZ416" s="3">
        <f t="shared" si="321"/>
        <v>0</v>
      </c>
      <c r="GA416" s="3">
        <f t="shared" si="322"/>
        <v>0</v>
      </c>
      <c r="GB416" s="41" t="s">
        <v>0</v>
      </c>
      <c r="GC416" s="41">
        <f t="shared" si="294"/>
        <v>3.1599999999999997</v>
      </c>
      <c r="GD416" s="41">
        <f t="shared" si="295"/>
        <v>0.43060126582278485</v>
      </c>
      <c r="GE416" s="41">
        <f t="shared" si="286"/>
        <v>1.3607</v>
      </c>
      <c r="GI416" s="41" t="s">
        <v>0</v>
      </c>
    </row>
    <row r="417" spans="1:191" x14ac:dyDescent="0.55000000000000004">
      <c r="A417" s="41" t="s">
        <v>1514</v>
      </c>
      <c r="B417" s="41" t="s">
        <v>752</v>
      </c>
      <c r="C417" s="41" t="s">
        <v>69</v>
      </c>
      <c r="D417" s="25" t="s">
        <v>62</v>
      </c>
      <c r="E417" s="41" t="s">
        <v>1790</v>
      </c>
      <c r="F417" s="41">
        <v>0</v>
      </c>
      <c r="G417" s="25" t="s">
        <v>67</v>
      </c>
      <c r="H417" s="41">
        <v>0</v>
      </c>
      <c r="I417" s="41">
        <v>2.2400000000000002E-4</v>
      </c>
      <c r="J417" s="41">
        <v>1.6770000000000001E-4</v>
      </c>
      <c r="K417" s="41">
        <v>0</v>
      </c>
      <c r="L417" s="41">
        <v>0</v>
      </c>
      <c r="M417" s="41" t="s">
        <v>786</v>
      </c>
      <c r="N417" s="41" t="s">
        <v>773</v>
      </c>
      <c r="O417" s="41" t="s">
        <v>1980</v>
      </c>
      <c r="S417" s="41">
        <v>0</v>
      </c>
      <c r="AO417" s="7">
        <v>0.14000000000000001</v>
      </c>
      <c r="AP417" s="7">
        <v>1.69</v>
      </c>
      <c r="AQ417" s="7"/>
      <c r="AR417" s="7"/>
      <c r="AS417" s="7"/>
      <c r="AT417" s="7"/>
      <c r="AU417" s="7"/>
      <c r="AV417" s="7"/>
      <c r="AW417" s="7"/>
      <c r="AX417" s="7">
        <v>0.16</v>
      </c>
      <c r="AY417" s="7">
        <v>0.04</v>
      </c>
      <c r="AZ417" s="7"/>
      <c r="BA417" s="7"/>
      <c r="BB417" s="7"/>
      <c r="BC417" s="7"/>
      <c r="BD417" s="7"/>
      <c r="BE417" s="7"/>
      <c r="BF417" s="7"/>
      <c r="BG417" s="7"/>
      <c r="BK417" s="41">
        <v>0.55900000000000005</v>
      </c>
      <c r="BL417" s="7">
        <v>0.72</v>
      </c>
      <c r="BM417" s="7">
        <v>0.3</v>
      </c>
      <c r="BN417" s="7">
        <v>6</v>
      </c>
      <c r="BO417" s="7"/>
      <c r="BP417" s="7"/>
      <c r="BQ417" s="7"/>
      <c r="BR417" s="7"/>
      <c r="BS417" s="7"/>
      <c r="BT417" s="7">
        <v>0.03</v>
      </c>
      <c r="BU417" s="7">
        <v>0.09</v>
      </c>
      <c r="BV417" s="7"/>
      <c r="BW417" s="7"/>
      <c r="BX417" s="7"/>
      <c r="BY417" s="7"/>
      <c r="BZ417" s="7"/>
      <c r="CA417" s="7"/>
      <c r="CB417" s="7"/>
      <c r="CC417" s="7"/>
      <c r="CD417" s="7"/>
      <c r="CG417" s="41">
        <v>0</v>
      </c>
      <c r="DC417" s="41">
        <v>0</v>
      </c>
      <c r="DY417" s="7" t="s">
        <v>1880</v>
      </c>
      <c r="DZ417" s="7">
        <f t="shared" si="289"/>
        <v>5.603719599427754E-2</v>
      </c>
      <c r="EA417" s="41" t="s">
        <v>776</v>
      </c>
      <c r="EB417" s="41" t="s">
        <v>0</v>
      </c>
      <c r="EC417" s="41">
        <f t="shared" si="281"/>
        <v>0</v>
      </c>
      <c r="ED417" s="41">
        <f t="shared" si="282"/>
        <v>2.2400000000000002E-4</v>
      </c>
      <c r="EE417" s="41">
        <f t="shared" si="283"/>
        <v>1.6770000000000001E-4</v>
      </c>
      <c r="EF417" s="41">
        <f t="shared" si="284"/>
        <v>0</v>
      </c>
      <c r="EG417" s="41">
        <f t="shared" si="285"/>
        <v>0</v>
      </c>
      <c r="EI417" s="5">
        <f t="shared" si="296"/>
        <v>137.33875458635532</v>
      </c>
      <c r="EJ417" s="3">
        <f t="shared" si="290"/>
        <v>95.99978945586237</v>
      </c>
      <c r="EK417" s="3">
        <f t="shared" si="297"/>
        <v>6.3907999999999996</v>
      </c>
      <c r="EL417" s="3">
        <f t="shared" si="298"/>
        <v>0.16770000000000002</v>
      </c>
      <c r="EM417" s="3">
        <f t="shared" si="299"/>
        <v>3.3540000000000001</v>
      </c>
      <c r="EN417" s="3">
        <f t="shared" si="300"/>
        <v>0</v>
      </c>
      <c r="EO417" s="3">
        <f t="shared" si="301"/>
        <v>0</v>
      </c>
      <c r="EP417" s="3">
        <f t="shared" si="302"/>
        <v>0</v>
      </c>
      <c r="EQ417" s="3">
        <f t="shared" si="303"/>
        <v>0</v>
      </c>
      <c r="ER417" s="3">
        <f t="shared" si="304"/>
        <v>0</v>
      </c>
      <c r="ES417" s="3">
        <f t="shared" si="305"/>
        <v>0.39169999999999999</v>
      </c>
      <c r="ET417" s="3">
        <f t="shared" si="306"/>
        <v>0.55910000000000004</v>
      </c>
      <c r="EU417" s="3">
        <f t="shared" si="307"/>
        <v>0</v>
      </c>
      <c r="EV417" s="3">
        <f t="shared" si="308"/>
        <v>0</v>
      </c>
      <c r="EW417" s="3">
        <f t="shared" si="309"/>
        <v>0</v>
      </c>
      <c r="EX417" s="3">
        <f t="shared" si="310"/>
        <v>0</v>
      </c>
      <c r="EY417" s="3">
        <f t="shared" si="311"/>
        <v>0</v>
      </c>
      <c r="EZ417" s="3">
        <f t="shared" si="312"/>
        <v>0</v>
      </c>
      <c r="FA417" s="3">
        <f t="shared" si="313"/>
        <v>0</v>
      </c>
      <c r="FB417" s="3">
        <f t="shared" si="314"/>
        <v>0</v>
      </c>
      <c r="FC417" s="3">
        <f t="shared" si="291"/>
        <v>0</v>
      </c>
      <c r="FD417" s="41">
        <f t="shared" si="315"/>
        <v>0</v>
      </c>
      <c r="FG417" s="3">
        <f t="shared" si="292"/>
        <v>0</v>
      </c>
      <c r="FH417" s="3">
        <f t="shared" si="293"/>
        <v>0</v>
      </c>
      <c r="FI417" s="3">
        <f t="shared" si="316"/>
        <v>0</v>
      </c>
      <c r="FJ417" s="3">
        <f t="shared" si="316"/>
        <v>0</v>
      </c>
      <c r="FK417" s="3">
        <f t="shared" si="288"/>
        <v>0</v>
      </c>
      <c r="FL417" s="3">
        <f t="shared" si="288"/>
        <v>0</v>
      </c>
      <c r="FM417" s="3">
        <f t="shared" si="288"/>
        <v>0</v>
      </c>
      <c r="FN417" s="3">
        <f t="shared" si="287"/>
        <v>0</v>
      </c>
      <c r="FO417" s="3">
        <f t="shared" si="287"/>
        <v>0</v>
      </c>
      <c r="FP417" s="3">
        <f t="shared" si="287"/>
        <v>0</v>
      </c>
      <c r="FQ417" s="3">
        <f t="shared" si="287"/>
        <v>0</v>
      </c>
      <c r="FR417" s="3">
        <f t="shared" si="317"/>
        <v>0</v>
      </c>
      <c r="FS417" s="3">
        <f t="shared" si="317"/>
        <v>0</v>
      </c>
      <c r="FT417" s="3">
        <f t="shared" si="317"/>
        <v>0</v>
      </c>
      <c r="FU417" s="3">
        <f t="shared" si="318"/>
        <v>0</v>
      </c>
      <c r="FV417" s="3">
        <f t="shared" si="318"/>
        <v>0</v>
      </c>
      <c r="FW417" s="3">
        <f t="shared" si="318"/>
        <v>0</v>
      </c>
      <c r="FX417" s="3">
        <f t="shared" si="319"/>
        <v>0</v>
      </c>
      <c r="FY417" s="3">
        <f t="shared" si="320"/>
        <v>0</v>
      </c>
      <c r="FZ417" s="3">
        <f t="shared" si="321"/>
        <v>0</v>
      </c>
      <c r="GA417" s="3">
        <f t="shared" si="322"/>
        <v>0</v>
      </c>
      <c r="GB417" s="41" t="s">
        <v>0</v>
      </c>
      <c r="GC417" s="41">
        <f t="shared" si="294"/>
        <v>0.69900000000000007</v>
      </c>
      <c r="GD417" s="41">
        <f t="shared" si="295"/>
        <v>5.603719599427754E-2</v>
      </c>
      <c r="GE417" s="41">
        <f t="shared" si="286"/>
        <v>3.9170000000000003E-2</v>
      </c>
      <c r="GI417" s="41" t="s">
        <v>0</v>
      </c>
    </row>
    <row r="418" spans="1:191" x14ac:dyDescent="0.55000000000000004">
      <c r="A418" s="41" t="s">
        <v>1515</v>
      </c>
      <c r="B418" s="41" t="s">
        <v>752</v>
      </c>
      <c r="C418" s="41" t="s">
        <v>69</v>
      </c>
      <c r="D418" s="25" t="s">
        <v>62</v>
      </c>
      <c r="E418" s="41" t="s">
        <v>1790</v>
      </c>
      <c r="F418" s="41">
        <v>0</v>
      </c>
      <c r="G418" s="25" t="s">
        <v>67</v>
      </c>
      <c r="H418" s="41">
        <v>0</v>
      </c>
      <c r="I418" s="41">
        <v>0</v>
      </c>
      <c r="J418" s="41">
        <v>1.7000000000000001E-3</v>
      </c>
      <c r="K418" s="41">
        <v>0</v>
      </c>
      <c r="L418" s="41">
        <v>0</v>
      </c>
      <c r="M418" s="41" t="s">
        <v>787</v>
      </c>
      <c r="N418" s="41" t="s">
        <v>773</v>
      </c>
      <c r="O418" s="41" t="s">
        <v>1980</v>
      </c>
      <c r="S418" s="41">
        <v>0</v>
      </c>
      <c r="AO418" s="7">
        <v>0</v>
      </c>
      <c r="AP418" s="7"/>
      <c r="AQ418" s="7"/>
      <c r="AR418" s="7"/>
      <c r="AS418" s="7"/>
      <c r="AT418" s="7"/>
      <c r="AU418" s="7"/>
      <c r="AV418" s="7"/>
      <c r="AW418" s="7"/>
      <c r="AX418" s="7"/>
      <c r="AY418" s="7"/>
      <c r="AZ418" s="7"/>
      <c r="BA418" s="7"/>
      <c r="BB418" s="7"/>
      <c r="BC418" s="7"/>
      <c r="BD418" s="7"/>
      <c r="BE418" s="7"/>
      <c r="BF418" s="7"/>
      <c r="BG418" s="7"/>
      <c r="BK418" s="41">
        <v>3.4</v>
      </c>
      <c r="BL418" s="7">
        <v>0.71</v>
      </c>
      <c r="BM418" s="7"/>
      <c r="BN418" s="7"/>
      <c r="BO418" s="7"/>
      <c r="BP418" s="7"/>
      <c r="BQ418" s="7"/>
      <c r="BR418" s="7"/>
      <c r="BS418" s="7">
        <v>0.63</v>
      </c>
      <c r="BT418" s="7">
        <v>0.05</v>
      </c>
      <c r="BU418" s="7">
        <v>0.09</v>
      </c>
      <c r="BV418" s="7"/>
      <c r="BW418" s="7"/>
      <c r="BX418" s="7"/>
      <c r="BY418" s="7"/>
      <c r="BZ418" s="7"/>
      <c r="CA418" s="7"/>
      <c r="CB418" s="7"/>
      <c r="CC418" s="7"/>
      <c r="CD418" s="7"/>
      <c r="CG418" s="41">
        <v>0</v>
      </c>
      <c r="DC418" s="41">
        <v>0</v>
      </c>
      <c r="DY418" s="7" t="s">
        <v>1880</v>
      </c>
      <c r="DZ418" s="7">
        <f t="shared" si="289"/>
        <v>0.05</v>
      </c>
      <c r="EA418" s="41" t="s">
        <v>776</v>
      </c>
      <c r="EB418" s="41" t="s">
        <v>0</v>
      </c>
      <c r="EC418" s="41">
        <f t="shared" si="281"/>
        <v>0</v>
      </c>
      <c r="ED418" s="41">
        <f t="shared" si="282"/>
        <v>0</v>
      </c>
      <c r="EE418" s="41">
        <f t="shared" si="283"/>
        <v>1.7000000000000001E-3</v>
      </c>
      <c r="EF418" s="41">
        <f t="shared" si="284"/>
        <v>0</v>
      </c>
      <c r="EG418" s="41">
        <f t="shared" si="285"/>
        <v>0</v>
      </c>
      <c r="EI418" s="5">
        <f t="shared" si="296"/>
        <v>136.67712165999998</v>
      </c>
      <c r="EJ418" s="3">
        <f t="shared" si="290"/>
        <v>464.70221364399993</v>
      </c>
      <c r="EK418" s="3">
        <f t="shared" si="297"/>
        <v>24.139999999999997</v>
      </c>
      <c r="EL418" s="3">
        <f t="shared" si="298"/>
        <v>0</v>
      </c>
      <c r="EM418" s="3">
        <f t="shared" si="299"/>
        <v>0</v>
      </c>
      <c r="EN418" s="3">
        <f t="shared" si="300"/>
        <v>0</v>
      </c>
      <c r="EO418" s="3">
        <f t="shared" si="301"/>
        <v>0</v>
      </c>
      <c r="EP418" s="3">
        <f t="shared" si="302"/>
        <v>0</v>
      </c>
      <c r="EQ418" s="3">
        <f t="shared" si="303"/>
        <v>0</v>
      </c>
      <c r="ER418" s="3">
        <f t="shared" si="304"/>
        <v>21.42</v>
      </c>
      <c r="ES418" s="3">
        <f t="shared" si="305"/>
        <v>1.7</v>
      </c>
      <c r="ET418" s="3">
        <f t="shared" si="306"/>
        <v>3.06</v>
      </c>
      <c r="EU418" s="3">
        <f t="shared" si="307"/>
        <v>0</v>
      </c>
      <c r="EV418" s="3">
        <f t="shared" si="308"/>
        <v>0</v>
      </c>
      <c r="EW418" s="3">
        <f t="shared" si="309"/>
        <v>0</v>
      </c>
      <c r="EX418" s="3">
        <f t="shared" si="310"/>
        <v>0</v>
      </c>
      <c r="EY418" s="3">
        <f t="shared" si="311"/>
        <v>0</v>
      </c>
      <c r="EZ418" s="3">
        <f t="shared" si="312"/>
        <v>0</v>
      </c>
      <c r="FA418" s="3">
        <f t="shared" si="313"/>
        <v>0</v>
      </c>
      <c r="FB418" s="3">
        <f t="shared" si="314"/>
        <v>0</v>
      </c>
      <c r="FC418" s="3">
        <f t="shared" si="291"/>
        <v>0</v>
      </c>
      <c r="FD418" s="41">
        <f t="shared" si="315"/>
        <v>0</v>
      </c>
      <c r="FG418" s="3">
        <f t="shared" si="292"/>
        <v>0</v>
      </c>
      <c r="FH418" s="3">
        <f t="shared" si="293"/>
        <v>0</v>
      </c>
      <c r="FI418" s="3">
        <f t="shared" si="316"/>
        <v>0</v>
      </c>
      <c r="FJ418" s="3">
        <f t="shared" si="316"/>
        <v>0</v>
      </c>
      <c r="FK418" s="3">
        <f t="shared" si="288"/>
        <v>0</v>
      </c>
      <c r="FL418" s="3">
        <f t="shared" si="288"/>
        <v>0</v>
      </c>
      <c r="FM418" s="3">
        <f t="shared" si="288"/>
        <v>0</v>
      </c>
      <c r="FN418" s="3">
        <f t="shared" si="287"/>
        <v>0</v>
      </c>
      <c r="FO418" s="3">
        <f t="shared" si="287"/>
        <v>0</v>
      </c>
      <c r="FP418" s="3">
        <f t="shared" si="287"/>
        <v>0</v>
      </c>
      <c r="FQ418" s="3">
        <f t="shared" si="287"/>
        <v>0</v>
      </c>
      <c r="FR418" s="3">
        <f t="shared" si="317"/>
        <v>0</v>
      </c>
      <c r="FS418" s="3">
        <f t="shared" si="317"/>
        <v>0</v>
      </c>
      <c r="FT418" s="3">
        <f t="shared" si="317"/>
        <v>0</v>
      </c>
      <c r="FU418" s="3">
        <f t="shared" si="318"/>
        <v>0</v>
      </c>
      <c r="FV418" s="3">
        <f t="shared" si="318"/>
        <v>0</v>
      </c>
      <c r="FW418" s="3">
        <f t="shared" si="318"/>
        <v>0</v>
      </c>
      <c r="FX418" s="3">
        <f t="shared" si="319"/>
        <v>0</v>
      </c>
      <c r="FY418" s="3">
        <f t="shared" si="320"/>
        <v>0</v>
      </c>
      <c r="FZ418" s="3">
        <f t="shared" si="321"/>
        <v>0</v>
      </c>
      <c r="GA418" s="3">
        <f t="shared" si="322"/>
        <v>0</v>
      </c>
      <c r="GB418" s="41" t="s">
        <v>0</v>
      </c>
      <c r="GC418" s="41">
        <f t="shared" si="294"/>
        <v>3.4</v>
      </c>
      <c r="GD418" s="41">
        <f t="shared" si="295"/>
        <v>0.05</v>
      </c>
      <c r="GE418" s="41">
        <f t="shared" si="286"/>
        <v>0.17</v>
      </c>
      <c r="GI418" s="41" t="s">
        <v>0</v>
      </c>
    </row>
    <row r="419" spans="1:191" x14ac:dyDescent="0.55000000000000004">
      <c r="A419" s="41" t="s">
        <v>1516</v>
      </c>
      <c r="B419" s="41" t="s">
        <v>752</v>
      </c>
      <c r="C419" s="41" t="s">
        <v>69</v>
      </c>
      <c r="D419" s="25" t="s">
        <v>62</v>
      </c>
      <c r="E419" s="41" t="s">
        <v>1790</v>
      </c>
      <c r="F419" s="41">
        <v>0</v>
      </c>
      <c r="G419" s="25" t="s">
        <v>67</v>
      </c>
      <c r="H419" s="41">
        <v>0</v>
      </c>
      <c r="I419" s="41">
        <v>0</v>
      </c>
      <c r="J419" s="41">
        <v>1.9380000000000001E-3</v>
      </c>
      <c r="K419" s="41">
        <v>0</v>
      </c>
      <c r="L419" s="41">
        <v>0</v>
      </c>
      <c r="M419" s="41" t="s">
        <v>788</v>
      </c>
      <c r="N419" s="41" t="s">
        <v>773</v>
      </c>
      <c r="O419" s="41" t="s">
        <v>1980</v>
      </c>
      <c r="S419" s="41">
        <v>0</v>
      </c>
      <c r="AO419" s="7">
        <v>0</v>
      </c>
      <c r="AP419" s="7"/>
      <c r="AQ419" s="7"/>
      <c r="AR419" s="7"/>
      <c r="AS419" s="7"/>
      <c r="AT419" s="7"/>
      <c r="AU419" s="7"/>
      <c r="AV419" s="7"/>
      <c r="AW419" s="7"/>
      <c r="AX419" s="7"/>
      <c r="AY419" s="7"/>
      <c r="AZ419" s="7"/>
      <c r="BA419" s="7"/>
      <c r="BB419" s="7"/>
      <c r="BC419" s="7"/>
      <c r="BD419" s="7"/>
      <c r="BE419" s="7"/>
      <c r="BF419" s="7"/>
      <c r="BG419" s="7"/>
      <c r="BK419" s="41">
        <v>0.19</v>
      </c>
      <c r="BL419" s="7">
        <v>0.33</v>
      </c>
      <c r="BM419" s="7"/>
      <c r="BN419" s="7"/>
      <c r="BO419" s="7"/>
      <c r="BP419" s="7"/>
      <c r="BQ419" s="7"/>
      <c r="BR419" s="7"/>
      <c r="BS419" s="7"/>
      <c r="BT419" s="7">
        <v>1.02</v>
      </c>
      <c r="BU419" s="7">
        <v>2.7E-2</v>
      </c>
      <c r="BV419" s="7"/>
      <c r="BW419" s="7"/>
      <c r="BX419" s="7"/>
      <c r="BY419" s="7"/>
      <c r="BZ419" s="7"/>
      <c r="CA419" s="7"/>
      <c r="CB419" s="7"/>
      <c r="CC419" s="7"/>
      <c r="CD419" s="7"/>
      <c r="CG419" s="41">
        <v>0</v>
      </c>
      <c r="DC419" s="41">
        <v>0</v>
      </c>
      <c r="DY419" s="7" t="s">
        <v>1880</v>
      </c>
      <c r="DZ419" s="7">
        <f t="shared" si="289"/>
        <v>1.02</v>
      </c>
      <c r="EA419" s="41" t="s">
        <v>776</v>
      </c>
      <c r="EB419" s="41" t="s">
        <v>0</v>
      </c>
      <c r="EC419" s="41">
        <f t="shared" si="281"/>
        <v>0</v>
      </c>
      <c r="ED419" s="41">
        <f t="shared" si="282"/>
        <v>0</v>
      </c>
      <c r="EE419" s="41">
        <f t="shared" si="283"/>
        <v>1.9380000000000001E-3</v>
      </c>
      <c r="EF419" s="41">
        <f t="shared" si="284"/>
        <v>0</v>
      </c>
      <c r="EG419" s="41">
        <f t="shared" si="285"/>
        <v>0</v>
      </c>
      <c r="EI419" s="5">
        <f t="shared" si="296"/>
        <v>174.90460428</v>
      </c>
      <c r="EJ419" s="3">
        <f t="shared" si="290"/>
        <v>33.231874813200001</v>
      </c>
      <c r="EK419" s="3">
        <f t="shared" si="297"/>
        <v>0.627</v>
      </c>
      <c r="EL419" s="3">
        <f t="shared" si="298"/>
        <v>0</v>
      </c>
      <c r="EM419" s="3">
        <f t="shared" si="299"/>
        <v>0</v>
      </c>
      <c r="EN419" s="3">
        <f t="shared" si="300"/>
        <v>0</v>
      </c>
      <c r="EO419" s="3">
        <f t="shared" si="301"/>
        <v>0</v>
      </c>
      <c r="EP419" s="3">
        <f t="shared" si="302"/>
        <v>0</v>
      </c>
      <c r="EQ419" s="3">
        <f t="shared" si="303"/>
        <v>0</v>
      </c>
      <c r="ER419" s="3">
        <f t="shared" si="304"/>
        <v>0</v>
      </c>
      <c r="ES419" s="3">
        <f t="shared" si="305"/>
        <v>1.9380000000000002</v>
      </c>
      <c r="ET419" s="3">
        <f t="shared" si="306"/>
        <v>5.1299999999999998E-2</v>
      </c>
      <c r="EU419" s="3">
        <f t="shared" si="307"/>
        <v>0</v>
      </c>
      <c r="EV419" s="3">
        <f t="shared" si="308"/>
        <v>0</v>
      </c>
      <c r="EW419" s="3">
        <f t="shared" si="309"/>
        <v>0</v>
      </c>
      <c r="EX419" s="3">
        <f t="shared" si="310"/>
        <v>0</v>
      </c>
      <c r="EY419" s="3">
        <f t="shared" si="311"/>
        <v>0</v>
      </c>
      <c r="EZ419" s="3">
        <f t="shared" si="312"/>
        <v>0</v>
      </c>
      <c r="FA419" s="3">
        <f t="shared" si="313"/>
        <v>0</v>
      </c>
      <c r="FB419" s="3">
        <f t="shared" si="314"/>
        <v>0</v>
      </c>
      <c r="FC419" s="3">
        <f t="shared" si="291"/>
        <v>0</v>
      </c>
      <c r="FD419" s="41">
        <f t="shared" si="315"/>
        <v>0</v>
      </c>
      <c r="FG419" s="3">
        <f t="shared" si="292"/>
        <v>0</v>
      </c>
      <c r="FH419" s="3">
        <f t="shared" si="293"/>
        <v>0</v>
      </c>
      <c r="FI419" s="3">
        <f t="shared" si="316"/>
        <v>0</v>
      </c>
      <c r="FJ419" s="3">
        <f t="shared" si="316"/>
        <v>0</v>
      </c>
      <c r="FK419" s="3">
        <f t="shared" si="288"/>
        <v>0</v>
      </c>
      <c r="FL419" s="3">
        <f t="shared" si="288"/>
        <v>0</v>
      </c>
      <c r="FM419" s="3">
        <f t="shared" si="288"/>
        <v>0</v>
      </c>
      <c r="FN419" s="3">
        <f t="shared" si="287"/>
        <v>0</v>
      </c>
      <c r="FO419" s="3">
        <f t="shared" si="287"/>
        <v>0</v>
      </c>
      <c r="FP419" s="3">
        <f t="shared" si="287"/>
        <v>0</v>
      </c>
      <c r="FQ419" s="3">
        <f t="shared" si="287"/>
        <v>0</v>
      </c>
      <c r="FR419" s="3">
        <f t="shared" si="317"/>
        <v>0</v>
      </c>
      <c r="FS419" s="3">
        <f t="shared" si="317"/>
        <v>0</v>
      </c>
      <c r="FT419" s="3">
        <f t="shared" si="317"/>
        <v>0</v>
      </c>
      <c r="FU419" s="3">
        <f t="shared" si="318"/>
        <v>0</v>
      </c>
      <c r="FV419" s="3">
        <f t="shared" si="318"/>
        <v>0</v>
      </c>
      <c r="FW419" s="3">
        <f t="shared" si="318"/>
        <v>0</v>
      </c>
      <c r="FX419" s="3">
        <f t="shared" si="319"/>
        <v>0</v>
      </c>
      <c r="FY419" s="3">
        <f t="shared" si="320"/>
        <v>0</v>
      </c>
      <c r="FZ419" s="3">
        <f t="shared" si="321"/>
        <v>0</v>
      </c>
      <c r="GA419" s="3">
        <f t="shared" si="322"/>
        <v>0</v>
      </c>
      <c r="GB419" s="41" t="s">
        <v>0</v>
      </c>
      <c r="GC419" s="41">
        <f t="shared" si="294"/>
        <v>0.19</v>
      </c>
      <c r="GD419" s="41">
        <f t="shared" si="295"/>
        <v>1.02</v>
      </c>
      <c r="GE419" s="41">
        <f t="shared" si="286"/>
        <v>0.1938</v>
      </c>
      <c r="GI419" s="41" t="s">
        <v>0</v>
      </c>
    </row>
    <row r="420" spans="1:191" x14ac:dyDescent="0.55000000000000004">
      <c r="A420" s="41" t="s">
        <v>1517</v>
      </c>
      <c r="B420" s="41" t="s">
        <v>752</v>
      </c>
      <c r="C420" s="41" t="s">
        <v>69</v>
      </c>
      <c r="D420" s="25" t="s">
        <v>62</v>
      </c>
      <c r="E420" s="41" t="s">
        <v>1790</v>
      </c>
      <c r="F420" s="41">
        <v>0</v>
      </c>
      <c r="G420" s="25" t="s">
        <v>67</v>
      </c>
      <c r="H420" s="41">
        <v>0</v>
      </c>
      <c r="I420" s="41">
        <v>6.9999999999999988E-4</v>
      </c>
      <c r="J420" s="41">
        <v>0</v>
      </c>
      <c r="K420" s="41">
        <v>0</v>
      </c>
      <c r="L420" s="41">
        <v>0</v>
      </c>
      <c r="M420" s="41" t="s">
        <v>789</v>
      </c>
      <c r="N420" s="41" t="s">
        <v>773</v>
      </c>
      <c r="O420" s="41" t="s">
        <v>1980</v>
      </c>
      <c r="S420" s="41">
        <v>0</v>
      </c>
      <c r="AO420" s="7">
        <v>0.1</v>
      </c>
      <c r="AP420" s="7">
        <v>0.35</v>
      </c>
      <c r="AQ420" s="7"/>
      <c r="AR420" s="7"/>
      <c r="AS420" s="7"/>
      <c r="AT420" s="7"/>
      <c r="AU420" s="7"/>
      <c r="AV420" s="7"/>
      <c r="AW420" s="7"/>
      <c r="AX420" s="7">
        <v>0.7</v>
      </c>
      <c r="AY420" s="7">
        <v>0.05</v>
      </c>
      <c r="AZ420" s="7"/>
      <c r="BA420" s="7"/>
      <c r="BB420" s="7"/>
      <c r="BC420" s="7"/>
      <c r="BD420" s="7"/>
      <c r="BE420" s="7"/>
      <c r="BF420" s="7"/>
      <c r="BG420" s="7"/>
      <c r="BK420" s="41">
        <v>0</v>
      </c>
      <c r="BL420" s="7"/>
      <c r="BM420" s="7"/>
      <c r="BN420" s="7"/>
      <c r="BO420" s="7"/>
      <c r="BP420" s="7"/>
      <c r="BQ420" s="7"/>
      <c r="BR420" s="7"/>
      <c r="BS420" s="7"/>
      <c r="BT420" s="7"/>
      <c r="BU420" s="7"/>
      <c r="BV420" s="7"/>
      <c r="BW420" s="7"/>
      <c r="BX420" s="7"/>
      <c r="BY420" s="7"/>
      <c r="BZ420" s="7"/>
      <c r="CA420" s="7"/>
      <c r="CB420" s="7"/>
      <c r="CC420" s="7"/>
      <c r="CD420" s="7"/>
      <c r="CG420" s="41">
        <v>0</v>
      </c>
      <c r="DC420" s="41">
        <v>0</v>
      </c>
      <c r="DY420" s="7" t="s">
        <v>1880</v>
      </c>
      <c r="DZ420" s="7">
        <f t="shared" si="289"/>
        <v>0.69999999999999984</v>
      </c>
      <c r="EA420" s="41" t="s">
        <v>776</v>
      </c>
      <c r="EB420" s="41" t="s">
        <v>0</v>
      </c>
      <c r="EC420" s="41">
        <f t="shared" si="281"/>
        <v>0</v>
      </c>
      <c r="ED420" s="41">
        <f t="shared" si="282"/>
        <v>6.9999999999999988E-4</v>
      </c>
      <c r="EE420" s="41">
        <f t="shared" si="283"/>
        <v>0</v>
      </c>
      <c r="EF420" s="41">
        <f t="shared" si="284"/>
        <v>0</v>
      </c>
      <c r="EG420" s="41">
        <f t="shared" si="285"/>
        <v>0</v>
      </c>
      <c r="EI420" s="5">
        <f t="shared" si="296"/>
        <v>150.94741799999994</v>
      </c>
      <c r="EJ420" s="3">
        <f t="shared" si="290"/>
        <v>15.094741799999996</v>
      </c>
      <c r="EK420" s="3">
        <f t="shared" si="297"/>
        <v>0.34999999999999992</v>
      </c>
      <c r="EL420" s="3">
        <f t="shared" si="298"/>
        <v>0</v>
      </c>
      <c r="EM420" s="3">
        <f t="shared" si="299"/>
        <v>0</v>
      </c>
      <c r="EN420" s="3">
        <f t="shared" si="300"/>
        <v>0</v>
      </c>
      <c r="EO420" s="3">
        <f t="shared" si="301"/>
        <v>0</v>
      </c>
      <c r="EP420" s="3">
        <f t="shared" si="302"/>
        <v>0</v>
      </c>
      <c r="EQ420" s="3">
        <f t="shared" si="303"/>
        <v>0</v>
      </c>
      <c r="ER420" s="3">
        <f t="shared" si="304"/>
        <v>0</v>
      </c>
      <c r="ES420" s="3">
        <f t="shared" si="305"/>
        <v>0.69999999999999984</v>
      </c>
      <c r="ET420" s="3">
        <f t="shared" si="306"/>
        <v>5.000000000000001E-2</v>
      </c>
      <c r="EU420" s="3">
        <f t="shared" si="307"/>
        <v>0</v>
      </c>
      <c r="EV420" s="3">
        <f t="shared" si="308"/>
        <v>0</v>
      </c>
      <c r="EW420" s="3">
        <f t="shared" si="309"/>
        <v>0</v>
      </c>
      <c r="EX420" s="3">
        <f t="shared" si="310"/>
        <v>0</v>
      </c>
      <c r="EY420" s="3">
        <f t="shared" si="311"/>
        <v>0</v>
      </c>
      <c r="EZ420" s="3">
        <f t="shared" si="312"/>
        <v>0</v>
      </c>
      <c r="FA420" s="3">
        <f t="shared" si="313"/>
        <v>0</v>
      </c>
      <c r="FB420" s="3">
        <f t="shared" si="314"/>
        <v>0</v>
      </c>
      <c r="FC420" s="3">
        <f t="shared" si="291"/>
        <v>0</v>
      </c>
      <c r="FD420" s="41">
        <f t="shared" si="315"/>
        <v>0</v>
      </c>
      <c r="FG420" s="3">
        <f t="shared" si="292"/>
        <v>0</v>
      </c>
      <c r="FH420" s="3">
        <f t="shared" si="293"/>
        <v>0</v>
      </c>
      <c r="FI420" s="3">
        <f t="shared" si="316"/>
        <v>0</v>
      </c>
      <c r="FJ420" s="3">
        <f t="shared" si="316"/>
        <v>0</v>
      </c>
      <c r="FK420" s="3">
        <f t="shared" si="288"/>
        <v>0</v>
      </c>
      <c r="FL420" s="3">
        <f t="shared" si="288"/>
        <v>0</v>
      </c>
      <c r="FM420" s="3">
        <f t="shared" si="288"/>
        <v>0</v>
      </c>
      <c r="FN420" s="3">
        <f t="shared" si="287"/>
        <v>0</v>
      </c>
      <c r="FO420" s="3">
        <f t="shared" si="287"/>
        <v>0</v>
      </c>
      <c r="FP420" s="3">
        <f t="shared" si="287"/>
        <v>0</v>
      </c>
      <c r="FQ420" s="3">
        <f t="shared" si="287"/>
        <v>0</v>
      </c>
      <c r="FR420" s="3">
        <f t="shared" si="317"/>
        <v>0</v>
      </c>
      <c r="FS420" s="3">
        <f t="shared" si="317"/>
        <v>0</v>
      </c>
      <c r="FT420" s="3">
        <f t="shared" si="317"/>
        <v>0</v>
      </c>
      <c r="FU420" s="3">
        <f t="shared" si="318"/>
        <v>0</v>
      </c>
      <c r="FV420" s="3">
        <f t="shared" si="318"/>
        <v>0</v>
      </c>
      <c r="FW420" s="3">
        <f t="shared" si="318"/>
        <v>0</v>
      </c>
      <c r="FX420" s="3">
        <f t="shared" si="319"/>
        <v>0</v>
      </c>
      <c r="FY420" s="3">
        <f t="shared" si="320"/>
        <v>0</v>
      </c>
      <c r="FZ420" s="3">
        <f t="shared" si="321"/>
        <v>0</v>
      </c>
      <c r="GA420" s="3">
        <f t="shared" si="322"/>
        <v>0</v>
      </c>
      <c r="GB420" s="41" t="s">
        <v>0</v>
      </c>
      <c r="GC420" s="41">
        <f t="shared" si="294"/>
        <v>0.1</v>
      </c>
      <c r="GD420" s="41">
        <f t="shared" si="295"/>
        <v>0.69999999999999984</v>
      </c>
      <c r="GE420" s="41">
        <f t="shared" si="286"/>
        <v>6.9999999999999993E-2</v>
      </c>
      <c r="GI420" s="41" t="s">
        <v>0</v>
      </c>
    </row>
    <row r="421" spans="1:191" x14ac:dyDescent="0.55000000000000004">
      <c r="A421" s="41" t="s">
        <v>1518</v>
      </c>
      <c r="B421" s="41" t="s">
        <v>752</v>
      </c>
      <c r="C421" s="41" t="s">
        <v>69</v>
      </c>
      <c r="D421" s="25" t="s">
        <v>62</v>
      </c>
      <c r="E421" s="41" t="s">
        <v>1790</v>
      </c>
      <c r="F421" s="41">
        <v>0</v>
      </c>
      <c r="G421" s="25" t="s">
        <v>67</v>
      </c>
      <c r="H421" s="41">
        <v>0</v>
      </c>
      <c r="I421" s="41">
        <v>1.0933999999999999E-2</v>
      </c>
      <c r="J421" s="41">
        <v>0</v>
      </c>
      <c r="K421" s="41">
        <v>0</v>
      </c>
      <c r="L421" s="41">
        <v>0</v>
      </c>
      <c r="M421" s="41" t="s">
        <v>790</v>
      </c>
      <c r="N421" s="41" t="s">
        <v>773</v>
      </c>
      <c r="O421" s="41" t="s">
        <v>1980</v>
      </c>
      <c r="S421" s="41">
        <v>0</v>
      </c>
      <c r="AO421" s="7">
        <v>1.54</v>
      </c>
      <c r="AP421" s="7">
        <v>0.28999999999999998</v>
      </c>
      <c r="AQ421" s="7"/>
      <c r="AR421" s="7"/>
      <c r="AS421" s="7"/>
      <c r="AT421" s="7"/>
      <c r="AU421" s="7"/>
      <c r="AV421" s="7"/>
      <c r="AW421" s="7"/>
      <c r="AX421" s="7">
        <v>0.71</v>
      </c>
      <c r="AY421" s="7">
        <v>0.03</v>
      </c>
      <c r="AZ421" s="7"/>
      <c r="BA421" s="7"/>
      <c r="BB421" s="7"/>
      <c r="BC421" s="7"/>
      <c r="BD421" s="7"/>
      <c r="BE421" s="7"/>
      <c r="BF421" s="7"/>
      <c r="BG421" s="7"/>
      <c r="BK421" s="41">
        <v>0</v>
      </c>
      <c r="BL421" s="7"/>
      <c r="BM421" s="7"/>
      <c r="BN421" s="7"/>
      <c r="BO421" s="7"/>
      <c r="BP421" s="7"/>
      <c r="BQ421" s="7"/>
      <c r="BR421" s="7"/>
      <c r="BS421" s="7"/>
      <c r="BT421" s="7"/>
      <c r="BU421" s="7"/>
      <c r="BV421" s="7"/>
      <c r="BW421" s="7"/>
      <c r="BX421" s="7"/>
      <c r="BY421" s="7"/>
      <c r="BZ421" s="7"/>
      <c r="CA421" s="7"/>
      <c r="CB421" s="7"/>
      <c r="CC421" s="7"/>
      <c r="CD421" s="7"/>
      <c r="CG421" s="41">
        <v>0</v>
      </c>
      <c r="DC421" s="41">
        <v>0</v>
      </c>
      <c r="DY421" s="7" t="s">
        <v>1880</v>
      </c>
      <c r="DZ421" s="7">
        <f t="shared" si="289"/>
        <v>0.71</v>
      </c>
      <c r="EA421" s="41" t="s">
        <v>776</v>
      </c>
      <c r="EB421" s="41" t="s">
        <v>0</v>
      </c>
      <c r="EC421" s="41">
        <f t="shared" si="281"/>
        <v>0</v>
      </c>
      <c r="ED421" s="41">
        <f t="shared" si="282"/>
        <v>1.0933999999999999E-2</v>
      </c>
      <c r="EE421" s="41">
        <f t="shared" si="283"/>
        <v>0</v>
      </c>
      <c r="EF421" s="41">
        <f t="shared" si="284"/>
        <v>0</v>
      </c>
      <c r="EG421" s="41">
        <f t="shared" si="285"/>
        <v>0</v>
      </c>
      <c r="EI421" s="5">
        <f t="shared" si="296"/>
        <v>133.8195436</v>
      </c>
      <c r="EJ421" s="3">
        <f t="shared" si="290"/>
        <v>206.08209714399999</v>
      </c>
      <c r="EK421" s="3">
        <f t="shared" si="297"/>
        <v>4.4660000000000002</v>
      </c>
      <c r="EL421" s="3">
        <f t="shared" si="298"/>
        <v>0</v>
      </c>
      <c r="EM421" s="3">
        <f t="shared" si="299"/>
        <v>0</v>
      </c>
      <c r="EN421" s="3">
        <f t="shared" si="300"/>
        <v>0</v>
      </c>
      <c r="EO421" s="3">
        <f t="shared" si="301"/>
        <v>0</v>
      </c>
      <c r="EP421" s="3">
        <f t="shared" si="302"/>
        <v>0</v>
      </c>
      <c r="EQ421" s="3">
        <f t="shared" si="303"/>
        <v>0</v>
      </c>
      <c r="ER421" s="3">
        <f t="shared" si="304"/>
        <v>0</v>
      </c>
      <c r="ES421" s="3">
        <f t="shared" si="305"/>
        <v>10.933999999999999</v>
      </c>
      <c r="ET421" s="3">
        <f t="shared" si="306"/>
        <v>0.46199999999999997</v>
      </c>
      <c r="EU421" s="3">
        <f t="shared" si="307"/>
        <v>0</v>
      </c>
      <c r="EV421" s="3">
        <f t="shared" si="308"/>
        <v>0</v>
      </c>
      <c r="EW421" s="3">
        <f t="shared" si="309"/>
        <v>0</v>
      </c>
      <c r="EX421" s="3">
        <f t="shared" si="310"/>
        <v>0</v>
      </c>
      <c r="EY421" s="3">
        <f t="shared" si="311"/>
        <v>0</v>
      </c>
      <c r="EZ421" s="3">
        <f t="shared" si="312"/>
        <v>0</v>
      </c>
      <c r="FA421" s="3">
        <f t="shared" si="313"/>
        <v>0</v>
      </c>
      <c r="FB421" s="3">
        <f t="shared" si="314"/>
        <v>0</v>
      </c>
      <c r="FC421" s="3">
        <f t="shared" si="291"/>
        <v>0</v>
      </c>
      <c r="FD421" s="41">
        <f t="shared" si="315"/>
        <v>0</v>
      </c>
      <c r="FG421" s="3">
        <f t="shared" si="292"/>
        <v>0</v>
      </c>
      <c r="FH421" s="3">
        <f t="shared" si="293"/>
        <v>0</v>
      </c>
      <c r="FI421" s="3">
        <f t="shared" si="316"/>
        <v>0</v>
      </c>
      <c r="FJ421" s="3">
        <f t="shared" si="316"/>
        <v>0</v>
      </c>
      <c r="FK421" s="3">
        <f t="shared" si="288"/>
        <v>0</v>
      </c>
      <c r="FL421" s="3">
        <f t="shared" si="288"/>
        <v>0</v>
      </c>
      <c r="FM421" s="3">
        <f t="shared" si="288"/>
        <v>0</v>
      </c>
      <c r="FN421" s="3">
        <f t="shared" si="287"/>
        <v>0</v>
      </c>
      <c r="FO421" s="3">
        <f t="shared" si="287"/>
        <v>0</v>
      </c>
      <c r="FP421" s="3">
        <f t="shared" si="287"/>
        <v>0</v>
      </c>
      <c r="FQ421" s="3">
        <f t="shared" si="287"/>
        <v>0</v>
      </c>
      <c r="FR421" s="3">
        <f t="shared" si="317"/>
        <v>0</v>
      </c>
      <c r="FS421" s="3">
        <f t="shared" si="317"/>
        <v>0</v>
      </c>
      <c r="FT421" s="3">
        <f t="shared" si="317"/>
        <v>0</v>
      </c>
      <c r="FU421" s="3">
        <f t="shared" si="318"/>
        <v>0</v>
      </c>
      <c r="FV421" s="3">
        <f t="shared" si="318"/>
        <v>0</v>
      </c>
      <c r="FW421" s="3">
        <f t="shared" si="318"/>
        <v>0</v>
      </c>
      <c r="FX421" s="3">
        <f t="shared" si="319"/>
        <v>0</v>
      </c>
      <c r="FY421" s="3">
        <f t="shared" si="320"/>
        <v>0</v>
      </c>
      <c r="FZ421" s="3">
        <f t="shared" si="321"/>
        <v>0</v>
      </c>
      <c r="GA421" s="3">
        <f t="shared" si="322"/>
        <v>0</v>
      </c>
      <c r="GB421" s="41" t="s">
        <v>0</v>
      </c>
      <c r="GC421" s="41">
        <f t="shared" si="294"/>
        <v>1.54</v>
      </c>
      <c r="GD421" s="41">
        <f t="shared" si="295"/>
        <v>0.71</v>
      </c>
      <c r="GE421" s="41">
        <f t="shared" si="286"/>
        <v>1.0933999999999999</v>
      </c>
      <c r="GI421" s="41" t="s">
        <v>0</v>
      </c>
    </row>
    <row r="422" spans="1:191" x14ac:dyDescent="0.55000000000000004">
      <c r="A422" s="41" t="s">
        <v>1519</v>
      </c>
      <c r="B422" s="41" t="s">
        <v>752</v>
      </c>
      <c r="C422" s="41" t="s">
        <v>69</v>
      </c>
      <c r="D422" s="25" t="s">
        <v>62</v>
      </c>
      <c r="E422" s="41" t="s">
        <v>1790</v>
      </c>
      <c r="F422" s="41">
        <v>0</v>
      </c>
      <c r="G422" s="25" t="s">
        <v>67</v>
      </c>
      <c r="H422" s="41">
        <v>0</v>
      </c>
      <c r="I422" s="41">
        <v>0</v>
      </c>
      <c r="J422" s="41">
        <v>9.8799999999999995E-4</v>
      </c>
      <c r="K422" s="41">
        <v>0</v>
      </c>
      <c r="L422" s="41">
        <v>0</v>
      </c>
      <c r="M422" s="41" t="s">
        <v>791</v>
      </c>
      <c r="N422" s="41" t="s">
        <v>773</v>
      </c>
      <c r="O422" s="41" t="s">
        <v>1980</v>
      </c>
      <c r="S422" s="41">
        <v>0</v>
      </c>
      <c r="AO422" s="7">
        <v>0</v>
      </c>
      <c r="AP422" s="7"/>
      <c r="AQ422" s="7"/>
      <c r="AR422" s="7"/>
      <c r="AS422" s="7"/>
      <c r="AT422" s="7"/>
      <c r="AU422" s="7"/>
      <c r="AV422" s="7"/>
      <c r="AW422" s="7"/>
      <c r="AX422" s="7"/>
      <c r="AY422" s="7"/>
      <c r="AZ422" s="7"/>
      <c r="BA422" s="7"/>
      <c r="BB422" s="7"/>
      <c r="BC422" s="7"/>
      <c r="BD422" s="7"/>
      <c r="BE422" s="7"/>
      <c r="BF422" s="7"/>
      <c r="BG422" s="7"/>
      <c r="BK422" s="41">
        <v>0.76</v>
      </c>
      <c r="BL422" s="7">
        <v>1.76</v>
      </c>
      <c r="BM422" s="7">
        <v>0.1</v>
      </c>
      <c r="BN422" s="7">
        <v>11</v>
      </c>
      <c r="BO422" s="7"/>
      <c r="BP422" s="7"/>
      <c r="BQ422" s="7"/>
      <c r="BR422" s="7"/>
      <c r="BS422" s="7">
        <v>1.33</v>
      </c>
      <c r="BT422" s="7">
        <v>0.13</v>
      </c>
      <c r="BU422" s="7">
        <v>0.14000000000000001</v>
      </c>
      <c r="BV422" s="7"/>
      <c r="BW422" s="7"/>
      <c r="BX422" s="7"/>
      <c r="BY422" s="7"/>
      <c r="BZ422" s="7"/>
      <c r="CA422" s="7"/>
      <c r="CB422" s="7"/>
      <c r="CC422" s="7"/>
      <c r="CD422" s="7"/>
      <c r="CG422" s="41">
        <v>0</v>
      </c>
      <c r="DC422" s="41">
        <v>0</v>
      </c>
      <c r="DY422" s="7" t="s">
        <v>1880</v>
      </c>
      <c r="DZ422" s="7">
        <f t="shared" si="289"/>
        <v>0.13</v>
      </c>
      <c r="EA422" s="41" t="s">
        <v>776</v>
      </c>
      <c r="EB422" s="41" t="s">
        <v>0</v>
      </c>
      <c r="EC422" s="41">
        <f t="shared" si="281"/>
        <v>0</v>
      </c>
      <c r="ED422" s="41">
        <f t="shared" si="282"/>
        <v>0</v>
      </c>
      <c r="EE422" s="41">
        <f t="shared" si="283"/>
        <v>9.8799999999999995E-4</v>
      </c>
      <c r="EF422" s="41">
        <f t="shared" si="284"/>
        <v>0</v>
      </c>
      <c r="EG422" s="41">
        <f t="shared" si="285"/>
        <v>0</v>
      </c>
      <c r="EI422" s="5">
        <f t="shared" si="296"/>
        <v>282.13635276418006</v>
      </c>
      <c r="EJ422" s="3">
        <f t="shared" si="290"/>
        <v>214.42362810077685</v>
      </c>
      <c r="EK422" s="3">
        <f t="shared" si="297"/>
        <v>13.376000000000001</v>
      </c>
      <c r="EL422" s="3">
        <f t="shared" si="298"/>
        <v>7.6000000000000012E-2</v>
      </c>
      <c r="EM422" s="3">
        <f t="shared" si="299"/>
        <v>8.36</v>
      </c>
      <c r="EN422" s="3">
        <f t="shared" si="300"/>
        <v>0</v>
      </c>
      <c r="EO422" s="3">
        <f t="shared" si="301"/>
        <v>0</v>
      </c>
      <c r="EP422" s="3">
        <f t="shared" si="302"/>
        <v>0</v>
      </c>
      <c r="EQ422" s="3">
        <f t="shared" si="303"/>
        <v>0</v>
      </c>
      <c r="ER422" s="3">
        <f t="shared" si="304"/>
        <v>10.108000000000002</v>
      </c>
      <c r="ES422" s="3">
        <f t="shared" si="305"/>
        <v>0.98799999999999999</v>
      </c>
      <c r="ET422" s="3">
        <f t="shared" si="306"/>
        <v>1.0640000000000001</v>
      </c>
      <c r="EU422" s="3">
        <f t="shared" si="307"/>
        <v>0</v>
      </c>
      <c r="EV422" s="3">
        <f t="shared" si="308"/>
        <v>0</v>
      </c>
      <c r="EW422" s="3">
        <f t="shared" si="309"/>
        <v>0</v>
      </c>
      <c r="EX422" s="3">
        <f t="shared" si="310"/>
        <v>0</v>
      </c>
      <c r="EY422" s="3">
        <f t="shared" si="311"/>
        <v>0</v>
      </c>
      <c r="EZ422" s="3">
        <f t="shared" si="312"/>
        <v>0</v>
      </c>
      <c r="FA422" s="3">
        <f t="shared" si="313"/>
        <v>0</v>
      </c>
      <c r="FB422" s="3">
        <f t="shared" si="314"/>
        <v>0</v>
      </c>
      <c r="FC422" s="3">
        <f t="shared" si="291"/>
        <v>0</v>
      </c>
      <c r="FD422" s="41">
        <f t="shared" si="315"/>
        <v>0</v>
      </c>
      <c r="FG422" s="3">
        <f t="shared" si="292"/>
        <v>0</v>
      </c>
      <c r="FH422" s="3">
        <f t="shared" si="293"/>
        <v>0</v>
      </c>
      <c r="FI422" s="3">
        <f t="shared" si="316"/>
        <v>0</v>
      </c>
      <c r="FJ422" s="3">
        <f t="shared" si="316"/>
        <v>0</v>
      </c>
      <c r="FK422" s="3">
        <f t="shared" si="288"/>
        <v>0</v>
      </c>
      <c r="FL422" s="3">
        <f t="shared" si="288"/>
        <v>0</v>
      </c>
      <c r="FM422" s="3">
        <f t="shared" si="288"/>
        <v>0</v>
      </c>
      <c r="FN422" s="3">
        <f t="shared" si="287"/>
        <v>0</v>
      </c>
      <c r="FO422" s="3">
        <f t="shared" si="287"/>
        <v>0</v>
      </c>
      <c r="FP422" s="3">
        <f t="shared" si="287"/>
        <v>0</v>
      </c>
      <c r="FQ422" s="3">
        <f t="shared" si="287"/>
        <v>0</v>
      </c>
      <c r="FR422" s="3">
        <f t="shared" si="317"/>
        <v>0</v>
      </c>
      <c r="FS422" s="3">
        <f t="shared" si="317"/>
        <v>0</v>
      </c>
      <c r="FT422" s="3">
        <f t="shared" si="317"/>
        <v>0</v>
      </c>
      <c r="FU422" s="3">
        <f t="shared" si="318"/>
        <v>0</v>
      </c>
      <c r="FV422" s="3">
        <f t="shared" si="318"/>
        <v>0</v>
      </c>
      <c r="FW422" s="3">
        <f t="shared" si="318"/>
        <v>0</v>
      </c>
      <c r="FX422" s="3">
        <f t="shared" si="319"/>
        <v>0</v>
      </c>
      <c r="FY422" s="3">
        <f t="shared" si="320"/>
        <v>0</v>
      </c>
      <c r="FZ422" s="3">
        <f t="shared" si="321"/>
        <v>0</v>
      </c>
      <c r="GA422" s="3">
        <f t="shared" si="322"/>
        <v>0</v>
      </c>
      <c r="GB422" s="41" t="s">
        <v>0</v>
      </c>
      <c r="GC422" s="41">
        <f t="shared" si="294"/>
        <v>0.76</v>
      </c>
      <c r="GD422" s="41">
        <f t="shared" si="295"/>
        <v>0.13</v>
      </c>
      <c r="GE422" s="41">
        <f t="shared" si="286"/>
        <v>9.8799999999999999E-2</v>
      </c>
      <c r="GI422" s="41" t="s">
        <v>0</v>
      </c>
    </row>
    <row r="423" spans="1:191" x14ac:dyDescent="0.55000000000000004">
      <c r="A423" s="41" t="s">
        <v>1520</v>
      </c>
      <c r="B423" s="41" t="s">
        <v>752</v>
      </c>
      <c r="C423" s="41" t="s">
        <v>69</v>
      </c>
      <c r="D423" s="25" t="s">
        <v>62</v>
      </c>
      <c r="E423" s="41" t="s">
        <v>1790</v>
      </c>
      <c r="F423" s="41">
        <v>0</v>
      </c>
      <c r="G423" s="25" t="s">
        <v>67</v>
      </c>
      <c r="H423" s="41">
        <v>0</v>
      </c>
      <c r="I423" s="41">
        <v>5.4338496E-2</v>
      </c>
      <c r="J423" s="41">
        <v>1.1086344E-2</v>
      </c>
      <c r="K423" s="41">
        <v>0</v>
      </c>
      <c r="L423" s="41">
        <v>0</v>
      </c>
      <c r="M423" s="41" t="s">
        <v>793</v>
      </c>
      <c r="N423" s="41" t="s">
        <v>794</v>
      </c>
      <c r="O423" s="41" t="s">
        <v>1945</v>
      </c>
      <c r="S423" s="41">
        <v>0</v>
      </c>
      <c r="AO423" s="82">
        <v>28.301300000000001</v>
      </c>
      <c r="AP423" s="7">
        <v>0.10100000000000001</v>
      </c>
      <c r="AQ423" s="7"/>
      <c r="AR423" s="7"/>
      <c r="AS423" s="7"/>
      <c r="AT423" s="7"/>
      <c r="AU423" s="7"/>
      <c r="AV423" s="7"/>
      <c r="AW423" s="7">
        <v>0.378</v>
      </c>
      <c r="AX423" s="7">
        <v>0.192</v>
      </c>
      <c r="AY423" s="7">
        <v>1.2E-2</v>
      </c>
      <c r="AZ423" s="7"/>
      <c r="BA423" s="7"/>
      <c r="BB423" s="7"/>
      <c r="BC423" s="7"/>
      <c r="BD423" s="7"/>
      <c r="BE423" s="7"/>
      <c r="BF423" s="7"/>
      <c r="BG423" s="7"/>
      <c r="BK423" s="1">
        <v>5.9603999999999999</v>
      </c>
      <c r="BL423" s="7">
        <v>0.104</v>
      </c>
      <c r="BM423" s="7"/>
      <c r="BN423" s="7"/>
      <c r="BO423" s="7"/>
      <c r="BP423" s="7"/>
      <c r="BQ423" s="7"/>
      <c r="BR423" s="7"/>
      <c r="BS423" s="7">
        <v>0.39100000000000001</v>
      </c>
      <c r="BT423" s="7">
        <v>0.186</v>
      </c>
      <c r="BU423" s="7">
        <v>1.2E-2</v>
      </c>
      <c r="BV423" s="7"/>
      <c r="BW423" s="7"/>
      <c r="BX423" s="7"/>
      <c r="BY423" s="7"/>
      <c r="BZ423" s="7"/>
      <c r="CA423" s="7"/>
      <c r="CB423" s="7"/>
      <c r="CC423" s="7"/>
      <c r="CD423" s="7"/>
      <c r="CG423" s="41">
        <v>0</v>
      </c>
      <c r="DC423" s="41">
        <v>0</v>
      </c>
      <c r="DY423" s="7" t="s">
        <v>1880</v>
      </c>
      <c r="DZ423" s="7">
        <f t="shared" si="289"/>
        <v>0.19095619890431587</v>
      </c>
      <c r="EA423" s="41" t="s">
        <v>795</v>
      </c>
      <c r="EB423" s="41" t="s">
        <v>0</v>
      </c>
      <c r="EC423" s="41">
        <f t="shared" si="281"/>
        <v>0</v>
      </c>
      <c r="ED423" s="41">
        <f t="shared" si="282"/>
        <v>5.4338496E-2</v>
      </c>
      <c r="EE423" s="41">
        <f t="shared" si="283"/>
        <v>1.1086344E-2</v>
      </c>
      <c r="EF423" s="41">
        <f t="shared" si="284"/>
        <v>0</v>
      </c>
      <c r="EG423" s="41">
        <f t="shared" si="285"/>
        <v>0</v>
      </c>
      <c r="EI423" s="5">
        <f t="shared" si="296"/>
        <v>51.505836363236128</v>
      </c>
      <c r="EJ423" s="3">
        <f t="shared" si="290"/>
        <v>1764.6775137262875</v>
      </c>
      <c r="EK423" s="3">
        <f t="shared" si="297"/>
        <v>34.783129000000002</v>
      </c>
      <c r="EL423" s="3">
        <f t="shared" si="298"/>
        <v>0</v>
      </c>
      <c r="EM423" s="3">
        <f t="shared" si="299"/>
        <v>0</v>
      </c>
      <c r="EN423" s="3">
        <f t="shared" si="300"/>
        <v>0</v>
      </c>
      <c r="EO423" s="3">
        <f t="shared" si="301"/>
        <v>0</v>
      </c>
      <c r="EP423" s="3">
        <f t="shared" si="302"/>
        <v>0</v>
      </c>
      <c r="EQ423" s="3">
        <f t="shared" si="303"/>
        <v>0</v>
      </c>
      <c r="ER423" s="3">
        <f t="shared" si="304"/>
        <v>130.28407800000002</v>
      </c>
      <c r="ES423" s="3">
        <f t="shared" si="305"/>
        <v>65.424840000000003</v>
      </c>
      <c r="ET423" s="3">
        <f t="shared" si="306"/>
        <v>4.1114040000000003</v>
      </c>
      <c r="EU423" s="3">
        <f t="shared" si="307"/>
        <v>0</v>
      </c>
      <c r="EV423" s="3">
        <f t="shared" si="308"/>
        <v>0</v>
      </c>
      <c r="EW423" s="3">
        <f t="shared" si="309"/>
        <v>0</v>
      </c>
      <c r="EX423" s="3">
        <f t="shared" si="310"/>
        <v>0</v>
      </c>
      <c r="EY423" s="3">
        <f t="shared" si="311"/>
        <v>0</v>
      </c>
      <c r="EZ423" s="3">
        <f t="shared" si="312"/>
        <v>0</v>
      </c>
      <c r="FA423" s="3">
        <f t="shared" si="313"/>
        <v>0</v>
      </c>
      <c r="FB423" s="3">
        <f t="shared" si="314"/>
        <v>0</v>
      </c>
      <c r="FC423" s="3">
        <f t="shared" si="291"/>
        <v>0</v>
      </c>
      <c r="FD423" s="41">
        <f t="shared" si="315"/>
        <v>0</v>
      </c>
      <c r="FG423" s="3">
        <f t="shared" si="292"/>
        <v>0</v>
      </c>
      <c r="FH423" s="3">
        <f t="shared" si="293"/>
        <v>0</v>
      </c>
      <c r="FI423" s="3">
        <f t="shared" si="316"/>
        <v>0</v>
      </c>
      <c r="FJ423" s="3">
        <f t="shared" si="316"/>
        <v>0</v>
      </c>
      <c r="FK423" s="3">
        <f t="shared" si="288"/>
        <v>0</v>
      </c>
      <c r="FL423" s="3">
        <f t="shared" si="288"/>
        <v>0</v>
      </c>
      <c r="FM423" s="3">
        <f t="shared" si="288"/>
        <v>0</v>
      </c>
      <c r="FN423" s="3">
        <f t="shared" si="287"/>
        <v>0</v>
      </c>
      <c r="FO423" s="3">
        <f t="shared" si="287"/>
        <v>0</v>
      </c>
      <c r="FP423" s="3">
        <f t="shared" si="287"/>
        <v>0</v>
      </c>
      <c r="FQ423" s="3">
        <f t="shared" si="287"/>
        <v>0</v>
      </c>
      <c r="FR423" s="3">
        <f t="shared" si="317"/>
        <v>0</v>
      </c>
      <c r="FS423" s="3">
        <f t="shared" si="317"/>
        <v>0</v>
      </c>
      <c r="FT423" s="3">
        <f t="shared" si="317"/>
        <v>0</v>
      </c>
      <c r="FU423" s="3">
        <f t="shared" si="318"/>
        <v>0</v>
      </c>
      <c r="FV423" s="3">
        <f t="shared" si="318"/>
        <v>0</v>
      </c>
      <c r="FW423" s="3">
        <f t="shared" si="318"/>
        <v>0</v>
      </c>
      <c r="FX423" s="3">
        <f t="shared" si="319"/>
        <v>0</v>
      </c>
      <c r="FY423" s="3">
        <f t="shared" si="320"/>
        <v>0</v>
      </c>
      <c r="FZ423" s="3">
        <f t="shared" si="321"/>
        <v>0</v>
      </c>
      <c r="GA423" s="3">
        <f t="shared" si="322"/>
        <v>0</v>
      </c>
      <c r="GB423" s="41" t="s">
        <v>0</v>
      </c>
      <c r="GC423" s="41">
        <f t="shared" si="294"/>
        <v>34.261700000000005</v>
      </c>
      <c r="GD423" s="41">
        <f t="shared" si="295"/>
        <v>0.19095619890431587</v>
      </c>
      <c r="GE423" s="41">
        <f t="shared" si="286"/>
        <v>6.542484</v>
      </c>
      <c r="GI423" s="41" t="s">
        <v>0</v>
      </c>
    </row>
    <row r="424" spans="1:191" x14ac:dyDescent="0.55000000000000004">
      <c r="A424" s="41" t="s">
        <v>1521</v>
      </c>
      <c r="B424" s="41" t="s">
        <v>752</v>
      </c>
      <c r="C424" s="41" t="s">
        <v>61</v>
      </c>
      <c r="D424" s="25" t="s">
        <v>62</v>
      </c>
      <c r="E424" s="25" t="s">
        <v>1790</v>
      </c>
      <c r="F424" s="41">
        <v>0</v>
      </c>
      <c r="G424" s="25" t="s">
        <v>67</v>
      </c>
      <c r="H424" s="41">
        <v>0</v>
      </c>
      <c r="I424" s="41">
        <v>0</v>
      </c>
      <c r="J424" s="41">
        <v>4.0717499999999998</v>
      </c>
      <c r="K424" s="41">
        <v>0</v>
      </c>
      <c r="L424" s="41">
        <v>0</v>
      </c>
      <c r="M424" s="41" t="s">
        <v>2014</v>
      </c>
      <c r="N424" s="41" t="s">
        <v>2015</v>
      </c>
      <c r="O424" s="41" t="s">
        <v>1973</v>
      </c>
      <c r="S424" s="41">
        <v>0</v>
      </c>
      <c r="AO424" s="7">
        <v>0</v>
      </c>
      <c r="AP424" s="7"/>
      <c r="AQ424" s="7"/>
      <c r="AR424" s="7"/>
      <c r="AS424" s="7"/>
      <c r="AT424" s="7"/>
      <c r="AU424" s="7"/>
      <c r="AV424" s="7"/>
      <c r="AW424" s="7"/>
      <c r="AX424" s="7"/>
      <c r="AY424" s="7"/>
      <c r="AZ424" s="7"/>
      <c r="BA424" s="7"/>
      <c r="BB424" s="7"/>
      <c r="BC424" s="7"/>
      <c r="BD424" s="7"/>
      <c r="BE424" s="7"/>
      <c r="BF424" s="7"/>
      <c r="BG424" s="7"/>
      <c r="BK424" s="3">
        <v>1525</v>
      </c>
      <c r="BL424" s="7">
        <v>0.14399999999999999</v>
      </c>
      <c r="BM424" s="7"/>
      <c r="BN424" s="7">
        <v>2</v>
      </c>
      <c r="BO424" s="7">
        <v>1.6999999999999999E-3</v>
      </c>
      <c r="BP424" s="7">
        <v>7.0000000000000001E-3</v>
      </c>
      <c r="BQ424" s="7"/>
      <c r="BR424" s="7">
        <v>5.0000000000000001E-3</v>
      </c>
      <c r="BS424" s="7">
        <v>0.54200000000000004</v>
      </c>
      <c r="BT424" s="7">
        <v>0.26700000000000002</v>
      </c>
      <c r="BU424" s="7">
        <v>2.1000000000000001E-2</v>
      </c>
      <c r="BV424" s="7">
        <v>1.4999999999999999E-2</v>
      </c>
      <c r="BW424" s="7">
        <v>0.02</v>
      </c>
      <c r="BX424" s="7"/>
      <c r="BY424" s="7"/>
      <c r="BZ424" s="7"/>
      <c r="CA424" s="7"/>
      <c r="CB424" s="7"/>
      <c r="CC424" s="7"/>
      <c r="CD424" s="7"/>
      <c r="CG424" s="41">
        <v>0</v>
      </c>
      <c r="DC424" s="41">
        <v>0</v>
      </c>
      <c r="DY424" s="7" t="s">
        <v>1880</v>
      </c>
      <c r="DZ424" s="7">
        <f t="shared" si="289"/>
        <v>0.26700000000000002</v>
      </c>
      <c r="EA424" s="41" t="s">
        <v>64</v>
      </c>
      <c r="EB424" s="41" t="s">
        <v>0</v>
      </c>
      <c r="EC424" s="41">
        <f t="shared" ref="EC424:EC487" si="326">S424*AB424/100</f>
        <v>0</v>
      </c>
      <c r="ED424" s="41">
        <f t="shared" ref="ED424:ED487" si="327">AO424*AX424/100</f>
        <v>0</v>
      </c>
      <c r="EE424" s="41">
        <f t="shared" ref="EE424:EE487" si="328">BK424*BT424/100</f>
        <v>4.0717499999999998</v>
      </c>
      <c r="EF424" s="41">
        <f t="shared" ref="EF424:EF487" si="329">CG424*CP424/100</f>
        <v>0</v>
      </c>
      <c r="EG424" s="41">
        <f t="shared" ref="EG424:EG487" si="330">DC424*DL424/100</f>
        <v>0</v>
      </c>
      <c r="EI424" s="5">
        <f t="shared" si="296"/>
        <v>80.538500707089597</v>
      </c>
      <c r="EJ424" s="3">
        <f t="shared" si="290"/>
        <v>122821.21357831162</v>
      </c>
      <c r="EK424" s="3">
        <f t="shared" si="297"/>
        <v>2196</v>
      </c>
      <c r="EL424" s="3">
        <f t="shared" si="298"/>
        <v>0</v>
      </c>
      <c r="EM424" s="3">
        <f t="shared" si="299"/>
        <v>3050</v>
      </c>
      <c r="EN424" s="3">
        <f t="shared" si="300"/>
        <v>25.925000000000001</v>
      </c>
      <c r="EO424" s="3">
        <f t="shared" si="301"/>
        <v>106.75</v>
      </c>
      <c r="EP424" s="3">
        <f t="shared" si="302"/>
        <v>0</v>
      </c>
      <c r="EQ424" s="3">
        <f t="shared" si="303"/>
        <v>76.25</v>
      </c>
      <c r="ER424" s="3">
        <f t="shared" si="304"/>
        <v>8265.5000000000018</v>
      </c>
      <c r="ES424" s="3">
        <f t="shared" si="305"/>
        <v>4071.75</v>
      </c>
      <c r="ET424" s="3">
        <f t="shared" si="306"/>
        <v>320.25</v>
      </c>
      <c r="EU424" s="3">
        <f t="shared" si="307"/>
        <v>22.875</v>
      </c>
      <c r="EV424" s="3">
        <f t="shared" si="308"/>
        <v>30.5</v>
      </c>
      <c r="EW424" s="3">
        <f t="shared" si="309"/>
        <v>0</v>
      </c>
      <c r="EX424" s="3">
        <f t="shared" si="310"/>
        <v>0</v>
      </c>
      <c r="EY424" s="3">
        <f t="shared" si="311"/>
        <v>0</v>
      </c>
      <c r="EZ424" s="3">
        <f t="shared" si="312"/>
        <v>0</v>
      </c>
      <c r="FA424" s="3">
        <f t="shared" si="313"/>
        <v>0</v>
      </c>
      <c r="FB424" s="3">
        <f t="shared" si="314"/>
        <v>0</v>
      </c>
      <c r="FC424" s="3">
        <f t="shared" si="291"/>
        <v>0</v>
      </c>
      <c r="FD424" s="41">
        <f t="shared" si="315"/>
        <v>0</v>
      </c>
      <c r="FG424" s="3">
        <f t="shared" si="292"/>
        <v>0</v>
      </c>
      <c r="FH424" s="3">
        <f t="shared" si="293"/>
        <v>0</v>
      </c>
      <c r="FI424" s="3">
        <f t="shared" si="316"/>
        <v>0</v>
      </c>
      <c r="FJ424" s="3">
        <f t="shared" si="316"/>
        <v>0</v>
      </c>
      <c r="FK424" s="3">
        <f t="shared" si="288"/>
        <v>0</v>
      </c>
      <c r="FL424" s="3">
        <f t="shared" si="288"/>
        <v>0</v>
      </c>
      <c r="FM424" s="3">
        <f t="shared" si="288"/>
        <v>0</v>
      </c>
      <c r="FN424" s="3">
        <f t="shared" si="287"/>
        <v>0</v>
      </c>
      <c r="FO424" s="3">
        <f t="shared" si="287"/>
        <v>0</v>
      </c>
      <c r="FP424" s="3">
        <f t="shared" si="287"/>
        <v>0</v>
      </c>
      <c r="FQ424" s="3">
        <f t="shared" si="287"/>
        <v>0</v>
      </c>
      <c r="FR424" s="3">
        <f t="shared" si="317"/>
        <v>0</v>
      </c>
      <c r="FS424" s="3">
        <f t="shared" si="317"/>
        <v>0</v>
      </c>
      <c r="FT424" s="3">
        <f t="shared" si="317"/>
        <v>0</v>
      </c>
      <c r="FU424" s="3">
        <f t="shared" si="318"/>
        <v>0</v>
      </c>
      <c r="FV424" s="3">
        <f t="shared" si="318"/>
        <v>0</v>
      </c>
      <c r="FW424" s="3">
        <f t="shared" si="318"/>
        <v>0</v>
      </c>
      <c r="FX424" s="3">
        <f t="shared" si="319"/>
        <v>0</v>
      </c>
      <c r="FY424" s="3">
        <f t="shared" si="320"/>
        <v>0</v>
      </c>
      <c r="FZ424" s="3">
        <f t="shared" si="321"/>
        <v>0</v>
      </c>
      <c r="GA424" s="3">
        <f t="shared" si="322"/>
        <v>0</v>
      </c>
      <c r="GB424" s="41" t="s">
        <v>0</v>
      </c>
      <c r="GC424" s="41">
        <f t="shared" si="294"/>
        <v>1525</v>
      </c>
      <c r="GD424" s="41">
        <f t="shared" si="295"/>
        <v>0.26700000000000002</v>
      </c>
      <c r="GE424" s="41">
        <f t="shared" si="286"/>
        <v>407.17500000000001</v>
      </c>
      <c r="GI424" s="41" t="s">
        <v>0</v>
      </c>
    </row>
    <row r="425" spans="1:191" x14ac:dyDescent="0.55000000000000004">
      <c r="A425" s="41" t="s">
        <v>1522</v>
      </c>
      <c r="B425" s="41" t="s">
        <v>752</v>
      </c>
      <c r="C425" s="41" t="s">
        <v>69</v>
      </c>
      <c r="D425" s="25" t="s">
        <v>62</v>
      </c>
      <c r="E425" s="41" t="s">
        <v>1790</v>
      </c>
      <c r="F425" s="41">
        <v>0</v>
      </c>
      <c r="G425" s="25" t="s">
        <v>67</v>
      </c>
      <c r="H425" s="41">
        <v>0</v>
      </c>
      <c r="I425" s="41">
        <v>0</v>
      </c>
      <c r="J425" s="41">
        <v>5.1548000000000002E-3</v>
      </c>
      <c r="K425" s="41">
        <v>0</v>
      </c>
      <c r="L425" s="41">
        <v>0</v>
      </c>
      <c r="M425" s="41" t="s">
        <v>800</v>
      </c>
      <c r="N425" s="41" t="s">
        <v>801</v>
      </c>
      <c r="O425" s="41" t="s">
        <v>1878</v>
      </c>
      <c r="P425" s="41" t="s">
        <v>1890</v>
      </c>
      <c r="S425" s="41">
        <v>0</v>
      </c>
      <c r="AO425" s="7">
        <v>0</v>
      </c>
      <c r="AP425" s="7"/>
      <c r="AQ425" s="7"/>
      <c r="AR425" s="7"/>
      <c r="AS425" s="7"/>
      <c r="AT425" s="7"/>
      <c r="AU425" s="7"/>
      <c r="AV425" s="7"/>
      <c r="AW425" s="7"/>
      <c r="AX425" s="7"/>
      <c r="AY425" s="7"/>
      <c r="AZ425" s="7"/>
      <c r="BA425" s="7"/>
      <c r="BB425" s="7"/>
      <c r="BC425" s="7"/>
      <c r="BD425" s="7"/>
      <c r="BE425" s="7"/>
      <c r="BF425" s="7"/>
      <c r="BG425" s="7"/>
      <c r="BK425" s="41">
        <v>1.052</v>
      </c>
      <c r="BL425" s="7">
        <v>0.42</v>
      </c>
      <c r="BM425" s="7"/>
      <c r="BN425" s="7"/>
      <c r="BO425" s="7"/>
      <c r="BP425" s="7"/>
      <c r="BQ425" s="7"/>
      <c r="BR425" s="7"/>
      <c r="BS425" s="7"/>
      <c r="BT425" s="7">
        <v>0.49</v>
      </c>
      <c r="BU425" s="7"/>
      <c r="BV425" s="7"/>
      <c r="BW425" s="7"/>
      <c r="BX425" s="7"/>
      <c r="BY425" s="7"/>
      <c r="BZ425" s="7"/>
      <c r="CA425" s="7"/>
      <c r="CB425" s="7"/>
      <c r="CC425" s="7"/>
      <c r="CD425" s="7"/>
      <c r="CG425" s="41">
        <v>0</v>
      </c>
      <c r="DC425" s="41">
        <v>0</v>
      </c>
      <c r="DY425" s="7" t="s">
        <v>1880</v>
      </c>
      <c r="DZ425" s="7">
        <f t="shared" si="289"/>
        <v>0.49000000000000005</v>
      </c>
      <c r="EA425" s="41" t="s">
        <v>802</v>
      </c>
      <c r="EB425" s="41" t="s">
        <v>0</v>
      </c>
      <c r="EC425" s="41">
        <f t="shared" si="326"/>
        <v>0</v>
      </c>
      <c r="ED425" s="41">
        <f t="shared" si="327"/>
        <v>0</v>
      </c>
      <c r="EE425" s="41">
        <f t="shared" si="328"/>
        <v>5.1548000000000002E-3</v>
      </c>
      <c r="EF425" s="41">
        <f t="shared" si="329"/>
        <v>0</v>
      </c>
      <c r="EG425" s="41">
        <f t="shared" si="330"/>
        <v>0</v>
      </c>
      <c r="EI425" s="5">
        <f t="shared" si="296"/>
        <v>91.666187199999996</v>
      </c>
      <c r="EJ425" s="3">
        <f t="shared" si="290"/>
        <v>96.432828934399993</v>
      </c>
      <c r="EK425" s="3">
        <f t="shared" si="297"/>
        <v>4.4184000000000001</v>
      </c>
      <c r="EL425" s="3">
        <f t="shared" si="298"/>
        <v>0</v>
      </c>
      <c r="EM425" s="3">
        <f t="shared" si="299"/>
        <v>0</v>
      </c>
      <c r="EN425" s="3">
        <f t="shared" si="300"/>
        <v>0</v>
      </c>
      <c r="EO425" s="3">
        <f t="shared" si="301"/>
        <v>0</v>
      </c>
      <c r="EP425" s="3">
        <f t="shared" si="302"/>
        <v>0</v>
      </c>
      <c r="EQ425" s="3">
        <f t="shared" si="303"/>
        <v>0</v>
      </c>
      <c r="ER425" s="3">
        <f t="shared" si="304"/>
        <v>0</v>
      </c>
      <c r="ES425" s="3">
        <f t="shared" si="305"/>
        <v>5.1547999999999998</v>
      </c>
      <c r="ET425" s="3">
        <f t="shared" si="306"/>
        <v>0</v>
      </c>
      <c r="EU425" s="3">
        <f t="shared" si="307"/>
        <v>0</v>
      </c>
      <c r="EV425" s="3">
        <f t="shared" si="308"/>
        <v>0</v>
      </c>
      <c r="EW425" s="3">
        <f t="shared" si="309"/>
        <v>0</v>
      </c>
      <c r="EX425" s="3">
        <f t="shared" si="310"/>
        <v>0</v>
      </c>
      <c r="EY425" s="3">
        <f t="shared" si="311"/>
        <v>0</v>
      </c>
      <c r="EZ425" s="3">
        <f t="shared" si="312"/>
        <v>0</v>
      </c>
      <c r="FA425" s="3">
        <f t="shared" si="313"/>
        <v>0</v>
      </c>
      <c r="FB425" s="3">
        <f t="shared" si="314"/>
        <v>0</v>
      </c>
      <c r="FC425" s="3">
        <f t="shared" si="291"/>
        <v>0</v>
      </c>
      <c r="FD425" s="41">
        <f t="shared" si="315"/>
        <v>0</v>
      </c>
      <c r="FG425" s="3">
        <f t="shared" si="292"/>
        <v>0</v>
      </c>
      <c r="FH425" s="3">
        <f t="shared" si="293"/>
        <v>0</v>
      </c>
      <c r="FI425" s="3">
        <f t="shared" si="316"/>
        <v>0</v>
      </c>
      <c r="FJ425" s="3">
        <f t="shared" si="316"/>
        <v>0</v>
      </c>
      <c r="FK425" s="3">
        <f t="shared" si="288"/>
        <v>0</v>
      </c>
      <c r="FL425" s="3">
        <f t="shared" si="288"/>
        <v>0</v>
      </c>
      <c r="FM425" s="3">
        <f t="shared" si="288"/>
        <v>0</v>
      </c>
      <c r="FN425" s="3">
        <f t="shared" si="287"/>
        <v>0</v>
      </c>
      <c r="FO425" s="3">
        <f t="shared" si="287"/>
        <v>0</v>
      </c>
      <c r="FP425" s="3">
        <f t="shared" si="287"/>
        <v>0</v>
      </c>
      <c r="FQ425" s="3">
        <f t="shared" si="287"/>
        <v>0</v>
      </c>
      <c r="FR425" s="3">
        <f t="shared" si="317"/>
        <v>0</v>
      </c>
      <c r="FS425" s="3">
        <f t="shared" si="317"/>
        <v>0</v>
      </c>
      <c r="FT425" s="3">
        <f t="shared" si="317"/>
        <v>0</v>
      </c>
      <c r="FU425" s="3">
        <f t="shared" si="318"/>
        <v>0</v>
      </c>
      <c r="FV425" s="3">
        <f t="shared" si="318"/>
        <v>0</v>
      </c>
      <c r="FW425" s="3">
        <f t="shared" si="318"/>
        <v>0</v>
      </c>
      <c r="FX425" s="3">
        <f t="shared" si="319"/>
        <v>0</v>
      </c>
      <c r="FY425" s="3">
        <f t="shared" si="320"/>
        <v>0</v>
      </c>
      <c r="FZ425" s="3">
        <f t="shared" si="321"/>
        <v>0</v>
      </c>
      <c r="GA425" s="3">
        <f t="shared" si="322"/>
        <v>0</v>
      </c>
      <c r="GB425" s="41" t="s">
        <v>0</v>
      </c>
      <c r="GC425" s="41">
        <f t="shared" si="294"/>
        <v>1.052</v>
      </c>
      <c r="GD425" s="41">
        <f t="shared" si="295"/>
        <v>0.49000000000000005</v>
      </c>
      <c r="GE425" s="41">
        <f t="shared" si="286"/>
        <v>0.51548000000000005</v>
      </c>
      <c r="GI425" s="41" t="s">
        <v>0</v>
      </c>
    </row>
    <row r="426" spans="1:191" x14ac:dyDescent="0.55000000000000004">
      <c r="A426" s="41" t="s">
        <v>1523</v>
      </c>
      <c r="B426" s="41" t="s">
        <v>752</v>
      </c>
      <c r="C426" s="41" t="s">
        <v>69</v>
      </c>
      <c r="D426" s="25" t="s">
        <v>62</v>
      </c>
      <c r="E426" s="41" t="s">
        <v>1790</v>
      </c>
      <c r="F426" s="41">
        <v>0</v>
      </c>
      <c r="G426" s="25" t="s">
        <v>67</v>
      </c>
      <c r="H426" s="41">
        <v>0</v>
      </c>
      <c r="I426" s="41">
        <v>0</v>
      </c>
      <c r="J426" s="41">
        <v>7.0400000000000011E-3</v>
      </c>
      <c r="K426" s="41">
        <v>0</v>
      </c>
      <c r="L426" s="41">
        <v>0</v>
      </c>
      <c r="M426" s="41" t="s">
        <v>804</v>
      </c>
      <c r="N426" s="41" t="s">
        <v>801</v>
      </c>
      <c r="O426" s="41" t="s">
        <v>1878</v>
      </c>
      <c r="P426" s="41" t="s">
        <v>1890</v>
      </c>
      <c r="S426" s="41">
        <v>0</v>
      </c>
      <c r="AO426" s="7">
        <v>0</v>
      </c>
      <c r="AP426" s="7"/>
      <c r="AQ426" s="7"/>
      <c r="AR426" s="7"/>
      <c r="AS426" s="7"/>
      <c r="AT426" s="7"/>
      <c r="AU426" s="7"/>
      <c r="AV426" s="7"/>
      <c r="AW426" s="7"/>
      <c r="AX426" s="7"/>
      <c r="AY426" s="7"/>
      <c r="AZ426" s="7"/>
      <c r="BA426" s="7"/>
      <c r="BB426" s="7"/>
      <c r="BC426" s="7"/>
      <c r="BD426" s="7"/>
      <c r="BE426" s="7"/>
      <c r="BF426" s="7"/>
      <c r="BG426" s="7"/>
      <c r="BK426" s="41">
        <v>1.6</v>
      </c>
      <c r="BL426" s="7">
        <v>0.28999999999999998</v>
      </c>
      <c r="BM426" s="7"/>
      <c r="BN426" s="7"/>
      <c r="BO426" s="7"/>
      <c r="BP426" s="7"/>
      <c r="BQ426" s="7"/>
      <c r="BR426" s="7"/>
      <c r="BS426" s="7"/>
      <c r="BT426" s="7">
        <v>0.44</v>
      </c>
      <c r="BU426" s="7"/>
      <c r="BV426" s="7"/>
      <c r="BW426" s="7"/>
      <c r="BX426" s="7"/>
      <c r="BY426" s="7"/>
      <c r="BZ426" s="7"/>
      <c r="CA426" s="7"/>
      <c r="CB426" s="7"/>
      <c r="CC426" s="7"/>
      <c r="CD426" s="7"/>
      <c r="CG426" s="41">
        <v>0</v>
      </c>
      <c r="DC426" s="41">
        <v>0</v>
      </c>
      <c r="DY426" s="7" t="s">
        <v>1880</v>
      </c>
      <c r="DZ426" s="7">
        <f t="shared" si="289"/>
        <v>0.44</v>
      </c>
      <c r="EA426" s="41" t="s">
        <v>802</v>
      </c>
      <c r="EB426" s="41" t="s">
        <v>0</v>
      </c>
      <c r="EC426" s="41">
        <f t="shared" si="326"/>
        <v>0</v>
      </c>
      <c r="ED426" s="41">
        <f t="shared" si="327"/>
        <v>0</v>
      </c>
      <c r="EE426" s="41">
        <f t="shared" si="328"/>
        <v>7.0400000000000011E-3</v>
      </c>
      <c r="EF426" s="41">
        <f t="shared" si="329"/>
        <v>0</v>
      </c>
      <c r="EG426" s="41">
        <f t="shared" si="330"/>
        <v>0</v>
      </c>
      <c r="EI426" s="5">
        <f t="shared" si="296"/>
        <v>76.625886399999999</v>
      </c>
      <c r="EJ426" s="3">
        <f t="shared" si="290"/>
        <v>122.60141824000002</v>
      </c>
      <c r="EK426" s="3">
        <f t="shared" si="297"/>
        <v>4.6399999999999997</v>
      </c>
      <c r="EL426" s="3">
        <f t="shared" si="298"/>
        <v>0</v>
      </c>
      <c r="EM426" s="3">
        <f t="shared" si="299"/>
        <v>0</v>
      </c>
      <c r="EN426" s="3">
        <f t="shared" si="300"/>
        <v>0</v>
      </c>
      <c r="EO426" s="3">
        <f t="shared" si="301"/>
        <v>0</v>
      </c>
      <c r="EP426" s="3">
        <f t="shared" si="302"/>
        <v>0</v>
      </c>
      <c r="EQ426" s="3">
        <f t="shared" si="303"/>
        <v>0</v>
      </c>
      <c r="ER426" s="3">
        <f t="shared" si="304"/>
        <v>0</v>
      </c>
      <c r="ES426" s="3">
        <f t="shared" si="305"/>
        <v>7.0400000000000009</v>
      </c>
      <c r="ET426" s="3">
        <f t="shared" si="306"/>
        <v>0</v>
      </c>
      <c r="EU426" s="3">
        <f t="shared" si="307"/>
        <v>0</v>
      </c>
      <c r="EV426" s="3">
        <f t="shared" si="308"/>
        <v>0</v>
      </c>
      <c r="EW426" s="3">
        <f t="shared" si="309"/>
        <v>0</v>
      </c>
      <c r="EX426" s="3">
        <f t="shared" si="310"/>
        <v>0</v>
      </c>
      <c r="EY426" s="3">
        <f t="shared" si="311"/>
        <v>0</v>
      </c>
      <c r="EZ426" s="3">
        <f t="shared" si="312"/>
        <v>0</v>
      </c>
      <c r="FA426" s="3">
        <f t="shared" si="313"/>
        <v>0</v>
      </c>
      <c r="FB426" s="3">
        <f t="shared" si="314"/>
        <v>0</v>
      </c>
      <c r="FC426" s="3">
        <f t="shared" si="291"/>
        <v>0</v>
      </c>
      <c r="FD426" s="41">
        <f t="shared" si="315"/>
        <v>0</v>
      </c>
      <c r="FG426" s="3">
        <f t="shared" si="292"/>
        <v>0</v>
      </c>
      <c r="FH426" s="3">
        <f t="shared" si="293"/>
        <v>0</v>
      </c>
      <c r="FI426" s="3">
        <f t="shared" si="316"/>
        <v>0</v>
      </c>
      <c r="FJ426" s="3">
        <f t="shared" si="316"/>
        <v>0</v>
      </c>
      <c r="FK426" s="3">
        <f t="shared" si="288"/>
        <v>0</v>
      </c>
      <c r="FL426" s="3">
        <f t="shared" si="288"/>
        <v>0</v>
      </c>
      <c r="FM426" s="3">
        <f t="shared" si="288"/>
        <v>0</v>
      </c>
      <c r="FN426" s="3">
        <f t="shared" si="287"/>
        <v>0</v>
      </c>
      <c r="FO426" s="3">
        <f t="shared" si="287"/>
        <v>0</v>
      </c>
      <c r="FP426" s="3">
        <f t="shared" si="287"/>
        <v>0</v>
      </c>
      <c r="FQ426" s="3">
        <f t="shared" si="287"/>
        <v>0</v>
      </c>
      <c r="FR426" s="3">
        <f t="shared" si="317"/>
        <v>0</v>
      </c>
      <c r="FS426" s="3">
        <f t="shared" si="317"/>
        <v>0</v>
      </c>
      <c r="FT426" s="3">
        <f t="shared" si="317"/>
        <v>0</v>
      </c>
      <c r="FU426" s="3">
        <f t="shared" si="318"/>
        <v>0</v>
      </c>
      <c r="FV426" s="3">
        <f t="shared" si="318"/>
        <v>0</v>
      </c>
      <c r="FW426" s="3">
        <f t="shared" si="318"/>
        <v>0</v>
      </c>
      <c r="FX426" s="3">
        <f t="shared" si="319"/>
        <v>0</v>
      </c>
      <c r="FY426" s="3">
        <f t="shared" si="320"/>
        <v>0</v>
      </c>
      <c r="FZ426" s="3">
        <f t="shared" si="321"/>
        <v>0</v>
      </c>
      <c r="GA426" s="3">
        <f t="shared" si="322"/>
        <v>0</v>
      </c>
      <c r="GB426" s="41" t="s">
        <v>0</v>
      </c>
      <c r="GC426" s="41">
        <f t="shared" si="294"/>
        <v>1.6</v>
      </c>
      <c r="GD426" s="41">
        <f t="shared" si="295"/>
        <v>0.44</v>
      </c>
      <c r="GE426" s="41">
        <f t="shared" si="286"/>
        <v>0.70400000000000007</v>
      </c>
      <c r="GI426" s="41" t="s">
        <v>0</v>
      </c>
    </row>
    <row r="427" spans="1:191" x14ac:dyDescent="0.55000000000000004">
      <c r="A427" s="41" t="s">
        <v>1524</v>
      </c>
      <c r="B427" s="41" t="s">
        <v>752</v>
      </c>
      <c r="C427" s="41" t="s">
        <v>69</v>
      </c>
      <c r="D427" s="25" t="s">
        <v>62</v>
      </c>
      <c r="E427" s="41" t="s">
        <v>1790</v>
      </c>
      <c r="F427" s="41">
        <v>0</v>
      </c>
      <c r="G427" s="25" t="s">
        <v>67</v>
      </c>
      <c r="H427" s="41">
        <v>0</v>
      </c>
      <c r="I427" s="41">
        <v>0</v>
      </c>
      <c r="J427" s="41">
        <v>2.5000000000000001E-4</v>
      </c>
      <c r="K427" s="41">
        <v>0</v>
      </c>
      <c r="L427" s="41">
        <v>0</v>
      </c>
      <c r="M427" s="41" t="s">
        <v>753</v>
      </c>
      <c r="N427" s="41" t="s">
        <v>79</v>
      </c>
      <c r="O427" s="41" t="s">
        <v>1878</v>
      </c>
      <c r="P427" s="41" t="s">
        <v>1890</v>
      </c>
      <c r="S427" s="41">
        <v>0</v>
      </c>
      <c r="AO427" s="7">
        <v>0</v>
      </c>
      <c r="AP427" s="7"/>
      <c r="AQ427" s="7"/>
      <c r="AR427" s="7"/>
      <c r="AS427" s="7"/>
      <c r="AT427" s="7"/>
      <c r="AU427" s="7"/>
      <c r="AV427" s="7"/>
      <c r="AW427" s="7"/>
      <c r="AX427" s="7"/>
      <c r="AY427" s="7"/>
      <c r="AZ427" s="7"/>
      <c r="BA427" s="7"/>
      <c r="BB427" s="7"/>
      <c r="BC427" s="7"/>
      <c r="BD427" s="7"/>
      <c r="BE427" s="7"/>
      <c r="BF427" s="7"/>
      <c r="BG427" s="7"/>
      <c r="BK427" s="41">
        <v>0.02</v>
      </c>
      <c r="BL427" s="7">
        <v>0.2</v>
      </c>
      <c r="BM427" s="7"/>
      <c r="BN427" s="7"/>
      <c r="BO427" s="7"/>
      <c r="BP427" s="7"/>
      <c r="BQ427" s="7"/>
      <c r="BR427" s="7"/>
      <c r="BS427" s="7"/>
      <c r="BT427" s="7">
        <v>1.25</v>
      </c>
      <c r="BU427" s="7"/>
      <c r="BV427" s="7"/>
      <c r="BW427" s="7"/>
      <c r="BX427" s="7"/>
      <c r="BY427" s="7"/>
      <c r="BZ427" s="7"/>
      <c r="CA427" s="7"/>
      <c r="CB427" s="7"/>
      <c r="CC427" s="7"/>
      <c r="CD427" s="7"/>
      <c r="CG427" s="41">
        <v>0</v>
      </c>
      <c r="DC427" s="41">
        <v>0</v>
      </c>
      <c r="DY427" s="7" t="s">
        <v>1891</v>
      </c>
      <c r="DZ427" s="7">
        <f t="shared" si="289"/>
        <v>1.25</v>
      </c>
      <c r="EA427" s="41" t="s">
        <v>754</v>
      </c>
      <c r="EB427" s="41" t="s">
        <v>0</v>
      </c>
      <c r="EC427" s="41">
        <f t="shared" si="326"/>
        <v>0</v>
      </c>
      <c r="ED427" s="41">
        <f t="shared" si="327"/>
        <v>0</v>
      </c>
      <c r="EE427" s="41">
        <f t="shared" si="328"/>
        <v>2.5000000000000001E-4</v>
      </c>
      <c r="EF427" s="41">
        <f t="shared" si="329"/>
        <v>0</v>
      </c>
      <c r="EG427" s="41">
        <f t="shared" si="330"/>
        <v>0</v>
      </c>
      <c r="EI427" s="5">
        <f t="shared" si="296"/>
        <v>176.97623200000001</v>
      </c>
      <c r="EJ427" s="3">
        <f t="shared" si="290"/>
        <v>3.5395246400000002</v>
      </c>
      <c r="EK427" s="3">
        <f t="shared" si="297"/>
        <v>0.04</v>
      </c>
      <c r="EL427" s="3">
        <f t="shared" si="298"/>
        <v>0</v>
      </c>
      <c r="EM427" s="3">
        <f t="shared" si="299"/>
        <v>0</v>
      </c>
      <c r="EN427" s="3">
        <f t="shared" si="300"/>
        <v>0</v>
      </c>
      <c r="EO427" s="3">
        <f t="shared" si="301"/>
        <v>0</v>
      </c>
      <c r="EP427" s="3">
        <f t="shared" si="302"/>
        <v>0</v>
      </c>
      <c r="EQ427" s="3">
        <f t="shared" si="303"/>
        <v>0</v>
      </c>
      <c r="ER427" s="3">
        <f t="shared" si="304"/>
        <v>0</v>
      </c>
      <c r="ES427" s="3">
        <f t="shared" si="305"/>
        <v>0.25</v>
      </c>
      <c r="ET427" s="3">
        <f t="shared" si="306"/>
        <v>0</v>
      </c>
      <c r="EU427" s="3">
        <f t="shared" si="307"/>
        <v>0</v>
      </c>
      <c r="EV427" s="3">
        <f t="shared" si="308"/>
        <v>0</v>
      </c>
      <c r="EW427" s="3">
        <f t="shared" si="309"/>
        <v>0</v>
      </c>
      <c r="EX427" s="3">
        <f t="shared" si="310"/>
        <v>0</v>
      </c>
      <c r="EY427" s="3">
        <f t="shared" si="311"/>
        <v>0</v>
      </c>
      <c r="EZ427" s="3">
        <f t="shared" si="312"/>
        <v>0</v>
      </c>
      <c r="FA427" s="3">
        <f t="shared" si="313"/>
        <v>0</v>
      </c>
      <c r="FB427" s="3">
        <f t="shared" si="314"/>
        <v>0</v>
      </c>
      <c r="FC427" s="3">
        <f t="shared" si="291"/>
        <v>0</v>
      </c>
      <c r="FD427" s="41">
        <f t="shared" si="315"/>
        <v>0</v>
      </c>
      <c r="FG427" s="3">
        <f t="shared" si="292"/>
        <v>0</v>
      </c>
      <c r="FH427" s="3">
        <f t="shared" si="293"/>
        <v>0</v>
      </c>
      <c r="FI427" s="3">
        <f t="shared" si="316"/>
        <v>0</v>
      </c>
      <c r="FJ427" s="3">
        <f t="shared" si="316"/>
        <v>0</v>
      </c>
      <c r="FK427" s="3">
        <f t="shared" si="288"/>
        <v>0</v>
      </c>
      <c r="FL427" s="3">
        <f t="shared" si="288"/>
        <v>0</v>
      </c>
      <c r="FM427" s="3">
        <f t="shared" si="288"/>
        <v>0</v>
      </c>
      <c r="FN427" s="3">
        <f t="shared" si="287"/>
        <v>0</v>
      </c>
      <c r="FO427" s="3">
        <f t="shared" si="287"/>
        <v>0</v>
      </c>
      <c r="FP427" s="3">
        <f t="shared" si="287"/>
        <v>0</v>
      </c>
      <c r="FQ427" s="3">
        <f t="shared" si="287"/>
        <v>0</v>
      </c>
      <c r="FR427" s="3">
        <f t="shared" si="317"/>
        <v>0</v>
      </c>
      <c r="FS427" s="3">
        <f t="shared" si="317"/>
        <v>0</v>
      </c>
      <c r="FT427" s="3">
        <f t="shared" si="317"/>
        <v>0</v>
      </c>
      <c r="FU427" s="3">
        <f t="shared" si="318"/>
        <v>0</v>
      </c>
      <c r="FV427" s="3">
        <f t="shared" si="318"/>
        <v>0</v>
      </c>
      <c r="FW427" s="3">
        <f t="shared" si="318"/>
        <v>0</v>
      </c>
      <c r="FX427" s="3">
        <f t="shared" si="319"/>
        <v>0</v>
      </c>
      <c r="FY427" s="3">
        <f t="shared" si="320"/>
        <v>0</v>
      </c>
      <c r="FZ427" s="3">
        <f t="shared" si="321"/>
        <v>0</v>
      </c>
      <c r="GA427" s="3">
        <f t="shared" si="322"/>
        <v>0</v>
      </c>
      <c r="GB427" s="41" t="s">
        <v>0</v>
      </c>
      <c r="GC427" s="41">
        <f t="shared" si="294"/>
        <v>0.02</v>
      </c>
      <c r="GD427" s="41">
        <f t="shared" si="295"/>
        <v>1.25</v>
      </c>
      <c r="GE427" s="41">
        <f t="shared" si="286"/>
        <v>2.5000000000000001E-2</v>
      </c>
      <c r="GI427" s="41" t="s">
        <v>0</v>
      </c>
    </row>
    <row r="428" spans="1:191" x14ac:dyDescent="0.55000000000000004">
      <c r="A428" s="41" t="s">
        <v>1525</v>
      </c>
      <c r="B428" s="41" t="s">
        <v>752</v>
      </c>
      <c r="C428" s="41" t="s">
        <v>69</v>
      </c>
      <c r="D428" s="25" t="s">
        <v>62</v>
      </c>
      <c r="E428" s="41" t="s">
        <v>1790</v>
      </c>
      <c r="F428" s="41">
        <v>0</v>
      </c>
      <c r="G428" s="25" t="s">
        <v>67</v>
      </c>
      <c r="H428" s="41">
        <v>0</v>
      </c>
      <c r="I428" s="41">
        <v>0</v>
      </c>
      <c r="J428" s="41">
        <v>2.3499999999999999E-4</v>
      </c>
      <c r="K428" s="41">
        <v>0</v>
      </c>
      <c r="L428" s="41">
        <v>0</v>
      </c>
      <c r="M428" s="41" t="s">
        <v>774</v>
      </c>
      <c r="N428" s="41" t="s">
        <v>79</v>
      </c>
      <c r="O428" s="41" t="s">
        <v>1878</v>
      </c>
      <c r="P428" s="41" t="s">
        <v>1890</v>
      </c>
      <c r="S428" s="41">
        <v>0</v>
      </c>
      <c r="AO428" s="7">
        <v>0</v>
      </c>
      <c r="AP428" s="7"/>
      <c r="AQ428" s="7"/>
      <c r="AR428" s="7"/>
      <c r="AS428" s="7"/>
      <c r="AT428" s="7"/>
      <c r="AU428" s="7"/>
      <c r="AV428" s="7"/>
      <c r="AW428" s="7"/>
      <c r="AX428" s="7"/>
      <c r="AY428" s="7"/>
      <c r="AZ428" s="7"/>
      <c r="BA428" s="7"/>
      <c r="BB428" s="7"/>
      <c r="BC428" s="7"/>
      <c r="BD428" s="7"/>
      <c r="BE428" s="7"/>
      <c r="BF428" s="7"/>
      <c r="BG428" s="7"/>
      <c r="BK428" s="41">
        <v>2.5000000000000001E-2</v>
      </c>
      <c r="BL428" s="7">
        <v>0.3</v>
      </c>
      <c r="BM428" s="7"/>
      <c r="BN428" s="7"/>
      <c r="BO428" s="7"/>
      <c r="BP428" s="7"/>
      <c r="BQ428" s="7"/>
      <c r="BR428" s="7"/>
      <c r="BS428" s="7"/>
      <c r="BT428" s="7">
        <v>0.94</v>
      </c>
      <c r="BU428" s="7"/>
      <c r="BV428" s="7"/>
      <c r="BW428" s="7"/>
      <c r="BX428" s="7"/>
      <c r="BY428" s="7"/>
      <c r="BZ428" s="7"/>
      <c r="CA428" s="7"/>
      <c r="CB428" s="7"/>
      <c r="CC428" s="7"/>
      <c r="CD428" s="7"/>
      <c r="CG428" s="41">
        <v>0</v>
      </c>
      <c r="DC428" s="41">
        <v>0</v>
      </c>
      <c r="DY428" s="7" t="s">
        <v>1891</v>
      </c>
      <c r="DZ428" s="7">
        <f t="shared" si="289"/>
        <v>0.94</v>
      </c>
      <c r="EA428" s="41" t="s">
        <v>754</v>
      </c>
      <c r="EB428" s="41" t="s">
        <v>0</v>
      </c>
      <c r="EC428" s="41">
        <f t="shared" si="326"/>
        <v>0</v>
      </c>
      <c r="ED428" s="41">
        <f t="shared" si="327"/>
        <v>0</v>
      </c>
      <c r="EE428" s="41">
        <f t="shared" si="328"/>
        <v>2.3499999999999999E-4</v>
      </c>
      <c r="EF428" s="41">
        <f t="shared" si="329"/>
        <v>0</v>
      </c>
      <c r="EG428" s="41">
        <f t="shared" si="330"/>
        <v>0</v>
      </c>
      <c r="EI428" s="5">
        <f t="shared" si="296"/>
        <v>142.84844799999996</v>
      </c>
      <c r="EJ428" s="3">
        <f t="shared" si="290"/>
        <v>3.5712111999999996</v>
      </c>
      <c r="EK428" s="3">
        <f t="shared" si="297"/>
        <v>7.4999999999999997E-2</v>
      </c>
      <c r="EL428" s="3">
        <f t="shared" si="298"/>
        <v>0</v>
      </c>
      <c r="EM428" s="3">
        <f t="shared" si="299"/>
        <v>0</v>
      </c>
      <c r="EN428" s="3">
        <f t="shared" si="300"/>
        <v>0</v>
      </c>
      <c r="EO428" s="3">
        <f t="shared" si="301"/>
        <v>0</v>
      </c>
      <c r="EP428" s="3">
        <f t="shared" si="302"/>
        <v>0</v>
      </c>
      <c r="EQ428" s="3">
        <f t="shared" si="303"/>
        <v>0</v>
      </c>
      <c r="ER428" s="3">
        <f t="shared" si="304"/>
        <v>0</v>
      </c>
      <c r="ES428" s="3">
        <f t="shared" si="305"/>
        <v>0.23499999999999999</v>
      </c>
      <c r="ET428" s="3">
        <f t="shared" si="306"/>
        <v>0</v>
      </c>
      <c r="EU428" s="3">
        <f t="shared" si="307"/>
        <v>0</v>
      </c>
      <c r="EV428" s="3">
        <f t="shared" si="308"/>
        <v>0</v>
      </c>
      <c r="EW428" s="3">
        <f t="shared" si="309"/>
        <v>0</v>
      </c>
      <c r="EX428" s="3">
        <f t="shared" si="310"/>
        <v>0</v>
      </c>
      <c r="EY428" s="3">
        <f t="shared" si="311"/>
        <v>0</v>
      </c>
      <c r="EZ428" s="3">
        <f t="shared" si="312"/>
        <v>0</v>
      </c>
      <c r="FA428" s="3">
        <f t="shared" si="313"/>
        <v>0</v>
      </c>
      <c r="FB428" s="3">
        <f t="shared" si="314"/>
        <v>0</v>
      </c>
      <c r="FC428" s="3">
        <f t="shared" si="291"/>
        <v>0</v>
      </c>
      <c r="FD428" s="41">
        <f t="shared" si="315"/>
        <v>0</v>
      </c>
      <c r="FG428" s="3">
        <f t="shared" si="292"/>
        <v>0</v>
      </c>
      <c r="FH428" s="3">
        <f t="shared" si="293"/>
        <v>0</v>
      </c>
      <c r="FI428" s="3">
        <f t="shared" si="316"/>
        <v>0</v>
      </c>
      <c r="FJ428" s="3">
        <f t="shared" si="316"/>
        <v>0</v>
      </c>
      <c r="FK428" s="3">
        <f t="shared" si="288"/>
        <v>0</v>
      </c>
      <c r="FL428" s="3">
        <f t="shared" si="288"/>
        <v>0</v>
      </c>
      <c r="FM428" s="3">
        <f t="shared" si="288"/>
        <v>0</v>
      </c>
      <c r="FN428" s="3">
        <f t="shared" si="287"/>
        <v>0</v>
      </c>
      <c r="FO428" s="3">
        <f t="shared" si="287"/>
        <v>0</v>
      </c>
      <c r="FP428" s="3">
        <f t="shared" si="287"/>
        <v>0</v>
      </c>
      <c r="FQ428" s="3">
        <f t="shared" si="287"/>
        <v>0</v>
      </c>
      <c r="FR428" s="3">
        <f t="shared" si="317"/>
        <v>0</v>
      </c>
      <c r="FS428" s="3">
        <f t="shared" si="317"/>
        <v>0</v>
      </c>
      <c r="FT428" s="3">
        <f t="shared" si="317"/>
        <v>0</v>
      </c>
      <c r="FU428" s="3">
        <f t="shared" si="318"/>
        <v>0</v>
      </c>
      <c r="FV428" s="3">
        <f t="shared" si="318"/>
        <v>0</v>
      </c>
      <c r="FW428" s="3">
        <f t="shared" si="318"/>
        <v>0</v>
      </c>
      <c r="FX428" s="3">
        <f t="shared" si="319"/>
        <v>0</v>
      </c>
      <c r="FY428" s="3">
        <f t="shared" si="320"/>
        <v>0</v>
      </c>
      <c r="FZ428" s="3">
        <f t="shared" si="321"/>
        <v>0</v>
      </c>
      <c r="GA428" s="3">
        <f t="shared" si="322"/>
        <v>0</v>
      </c>
      <c r="GB428" s="41" t="s">
        <v>0</v>
      </c>
      <c r="GC428" s="41">
        <f t="shared" si="294"/>
        <v>2.5000000000000001E-2</v>
      </c>
      <c r="GD428" s="41">
        <f t="shared" si="295"/>
        <v>0.94</v>
      </c>
      <c r="GE428" s="41">
        <f t="shared" si="286"/>
        <v>2.35E-2</v>
      </c>
      <c r="GI428" s="41" t="s">
        <v>0</v>
      </c>
    </row>
    <row r="429" spans="1:191" x14ac:dyDescent="0.55000000000000004">
      <c r="A429" s="41" t="s">
        <v>1526</v>
      </c>
      <c r="B429" s="41" t="s">
        <v>752</v>
      </c>
      <c r="C429" s="41" t="s">
        <v>69</v>
      </c>
      <c r="D429" s="25" t="s">
        <v>62</v>
      </c>
      <c r="E429" s="25" t="s">
        <v>1790</v>
      </c>
      <c r="F429" s="41">
        <v>0</v>
      </c>
      <c r="G429" s="25" t="s">
        <v>67</v>
      </c>
      <c r="H429" s="41">
        <v>0</v>
      </c>
      <c r="I429" s="41">
        <v>0</v>
      </c>
      <c r="J429" s="41">
        <v>2.2500000000000003E-3</v>
      </c>
      <c r="K429" s="41">
        <v>0</v>
      </c>
      <c r="L429" s="41">
        <v>0</v>
      </c>
      <c r="M429" s="41" t="s">
        <v>2016</v>
      </c>
      <c r="N429" s="41" t="s">
        <v>79</v>
      </c>
      <c r="O429" s="41" t="s">
        <v>2012</v>
      </c>
      <c r="P429" s="41" t="s">
        <v>2013</v>
      </c>
      <c r="S429" s="41">
        <v>0</v>
      </c>
      <c r="AO429" s="7">
        <v>0</v>
      </c>
      <c r="AP429" s="7"/>
      <c r="AQ429" s="7"/>
      <c r="AR429" s="7"/>
      <c r="AS429" s="7"/>
      <c r="AT429" s="7"/>
      <c r="AU429" s="7"/>
      <c r="AV429" s="7"/>
      <c r="AW429" s="7"/>
      <c r="AX429" s="7"/>
      <c r="AY429" s="7"/>
      <c r="AZ429" s="7"/>
      <c r="BA429" s="7"/>
      <c r="BB429" s="7"/>
      <c r="BC429" s="7"/>
      <c r="BD429" s="7"/>
      <c r="BE429" s="7"/>
      <c r="BF429" s="7"/>
      <c r="BG429" s="7"/>
      <c r="BK429" s="41">
        <v>0.5</v>
      </c>
      <c r="BL429" s="7"/>
      <c r="BM429" s="7"/>
      <c r="BN429" s="7"/>
      <c r="BO429" s="7"/>
      <c r="BP429" s="7"/>
      <c r="BQ429" s="7"/>
      <c r="BR429" s="7"/>
      <c r="BS429" s="7"/>
      <c r="BT429" s="7">
        <v>0.45</v>
      </c>
      <c r="BU429" s="7"/>
      <c r="BV429" s="7"/>
      <c r="BW429" s="7"/>
      <c r="BX429" s="7"/>
      <c r="BY429" s="7"/>
      <c r="BZ429" s="7"/>
      <c r="CA429" s="7"/>
      <c r="CB429" s="7"/>
      <c r="CC429" s="7"/>
      <c r="CD429" s="7"/>
      <c r="CG429" s="41">
        <v>0</v>
      </c>
      <c r="DC429" s="41">
        <v>0</v>
      </c>
      <c r="DY429" s="7" t="s">
        <v>1891</v>
      </c>
      <c r="DZ429" s="7">
        <f t="shared" si="289"/>
        <v>0.45</v>
      </c>
      <c r="EA429" s="41" t="s">
        <v>754</v>
      </c>
      <c r="EB429" s="41" t="s">
        <v>0</v>
      </c>
      <c r="EC429" s="41">
        <f t="shared" si="326"/>
        <v>0</v>
      </c>
      <c r="ED429" s="41">
        <f t="shared" si="327"/>
        <v>0</v>
      </c>
      <c r="EE429" s="41">
        <f t="shared" si="328"/>
        <v>2.2500000000000003E-3</v>
      </c>
      <c r="EF429" s="41">
        <f t="shared" si="329"/>
        <v>0</v>
      </c>
      <c r="EG429" s="41">
        <f t="shared" si="330"/>
        <v>0</v>
      </c>
      <c r="EI429" s="5">
        <f t="shared" si="296"/>
        <v>59.012999999999998</v>
      </c>
      <c r="EJ429" s="3">
        <f t="shared" si="290"/>
        <v>29.506499999999999</v>
      </c>
      <c r="EK429" s="3">
        <f t="shared" si="297"/>
        <v>0</v>
      </c>
      <c r="EL429" s="3">
        <f t="shared" si="298"/>
        <v>0</v>
      </c>
      <c r="EM429" s="3">
        <f t="shared" si="299"/>
        <v>0</v>
      </c>
      <c r="EN429" s="3">
        <f t="shared" si="300"/>
        <v>0</v>
      </c>
      <c r="EO429" s="3">
        <f t="shared" si="301"/>
        <v>0</v>
      </c>
      <c r="EP429" s="3">
        <f t="shared" si="302"/>
        <v>0</v>
      </c>
      <c r="EQ429" s="3">
        <f t="shared" si="303"/>
        <v>0</v>
      </c>
      <c r="ER429" s="3">
        <f t="shared" si="304"/>
        <v>0</v>
      </c>
      <c r="ES429" s="3">
        <f t="shared" si="305"/>
        <v>2.25</v>
      </c>
      <c r="ET429" s="3">
        <f t="shared" si="306"/>
        <v>0</v>
      </c>
      <c r="EU429" s="3">
        <f t="shared" si="307"/>
        <v>0</v>
      </c>
      <c r="EV429" s="3">
        <f t="shared" si="308"/>
        <v>0</v>
      </c>
      <c r="EW429" s="3">
        <f t="shared" si="309"/>
        <v>0</v>
      </c>
      <c r="EX429" s="3">
        <f t="shared" si="310"/>
        <v>0</v>
      </c>
      <c r="EY429" s="3">
        <f t="shared" si="311"/>
        <v>0</v>
      </c>
      <c r="EZ429" s="3">
        <f t="shared" si="312"/>
        <v>0</v>
      </c>
      <c r="FA429" s="3">
        <f t="shared" si="313"/>
        <v>0</v>
      </c>
      <c r="FB429" s="3">
        <f t="shared" si="314"/>
        <v>0</v>
      </c>
      <c r="FC429" s="3">
        <f t="shared" si="291"/>
        <v>0</v>
      </c>
      <c r="FD429" s="41">
        <f t="shared" si="315"/>
        <v>0</v>
      </c>
      <c r="FG429" s="3">
        <f t="shared" si="292"/>
        <v>0</v>
      </c>
      <c r="FH429" s="3">
        <f t="shared" si="293"/>
        <v>0</v>
      </c>
      <c r="FI429" s="3">
        <f t="shared" si="316"/>
        <v>0</v>
      </c>
      <c r="FJ429" s="3">
        <f t="shared" si="316"/>
        <v>0</v>
      </c>
      <c r="FK429" s="3">
        <f t="shared" si="288"/>
        <v>0</v>
      </c>
      <c r="FL429" s="3">
        <f t="shared" si="288"/>
        <v>0</v>
      </c>
      <c r="FM429" s="3">
        <f t="shared" si="288"/>
        <v>0</v>
      </c>
      <c r="FN429" s="3">
        <f t="shared" si="287"/>
        <v>0</v>
      </c>
      <c r="FO429" s="3">
        <f t="shared" si="287"/>
        <v>0</v>
      </c>
      <c r="FP429" s="3">
        <f t="shared" si="287"/>
        <v>0</v>
      </c>
      <c r="FQ429" s="3">
        <f t="shared" si="287"/>
        <v>0</v>
      </c>
      <c r="FR429" s="3">
        <f t="shared" si="317"/>
        <v>0</v>
      </c>
      <c r="FS429" s="3">
        <f t="shared" si="317"/>
        <v>0</v>
      </c>
      <c r="FT429" s="3">
        <f t="shared" si="317"/>
        <v>0</v>
      </c>
      <c r="FU429" s="3">
        <f t="shared" si="318"/>
        <v>0</v>
      </c>
      <c r="FV429" s="3">
        <f t="shared" si="318"/>
        <v>0</v>
      </c>
      <c r="FW429" s="3">
        <f t="shared" si="318"/>
        <v>0</v>
      </c>
      <c r="FX429" s="3">
        <f t="shared" si="319"/>
        <v>0</v>
      </c>
      <c r="FY429" s="3">
        <f t="shared" si="320"/>
        <v>0</v>
      </c>
      <c r="FZ429" s="3">
        <f t="shared" si="321"/>
        <v>0</v>
      </c>
      <c r="GA429" s="3">
        <f t="shared" si="322"/>
        <v>0</v>
      </c>
      <c r="GB429" s="41" t="s">
        <v>0</v>
      </c>
      <c r="GC429" s="41">
        <f t="shared" si="294"/>
        <v>0.5</v>
      </c>
      <c r="GD429" s="41">
        <f t="shared" si="295"/>
        <v>0.45</v>
      </c>
      <c r="GE429" s="41">
        <f t="shared" si="286"/>
        <v>0.22500000000000001</v>
      </c>
      <c r="GI429" s="41" t="s">
        <v>0</v>
      </c>
    </row>
    <row r="430" spans="1:191" x14ac:dyDescent="0.55000000000000004">
      <c r="A430" s="41" t="s">
        <v>1527</v>
      </c>
      <c r="B430" s="41" t="s">
        <v>752</v>
      </c>
      <c r="C430" s="41" t="s">
        <v>69</v>
      </c>
      <c r="D430" s="25" t="s">
        <v>62</v>
      </c>
      <c r="E430" s="41" t="s">
        <v>1790</v>
      </c>
      <c r="F430" s="41">
        <v>0</v>
      </c>
      <c r="G430" s="25" t="s">
        <v>67</v>
      </c>
      <c r="H430" s="41">
        <v>0</v>
      </c>
      <c r="I430" s="41">
        <v>0</v>
      </c>
      <c r="J430" s="41">
        <v>1.6802399999999999E-2</v>
      </c>
      <c r="K430" s="41">
        <v>0</v>
      </c>
      <c r="L430" s="41">
        <v>0</v>
      </c>
      <c r="M430" s="41" t="s">
        <v>782</v>
      </c>
      <c r="N430" s="41" t="s">
        <v>79</v>
      </c>
      <c r="O430" s="41" t="s">
        <v>1878</v>
      </c>
      <c r="P430" s="41" t="s">
        <v>1981</v>
      </c>
      <c r="S430" s="41">
        <v>0</v>
      </c>
      <c r="AO430" s="7">
        <v>0</v>
      </c>
      <c r="AP430" s="7"/>
      <c r="AQ430" s="7"/>
      <c r="AR430" s="7"/>
      <c r="AS430" s="7"/>
      <c r="AT430" s="7"/>
      <c r="AU430" s="7"/>
      <c r="AV430" s="7"/>
      <c r="AW430" s="7"/>
      <c r="AX430" s="7"/>
      <c r="AY430" s="7"/>
      <c r="AZ430" s="7"/>
      <c r="BA430" s="7"/>
      <c r="BB430" s="7"/>
      <c r="BC430" s="7"/>
      <c r="BD430" s="7"/>
      <c r="BE430" s="7"/>
      <c r="BF430" s="7"/>
      <c r="BG430" s="7"/>
      <c r="BK430" s="41">
        <f>6.975+0.026</f>
        <v>7.0009999999999994</v>
      </c>
      <c r="BL430" s="82">
        <f>(0.38*6.975+0.36*0.026)/BK430</f>
        <v>0.37992572489644338</v>
      </c>
      <c r="BM430" s="7">
        <f>(0.2*6.975+0.2*0.026)/BK430</f>
        <v>0.20000000000000004</v>
      </c>
      <c r="BN430" s="7"/>
      <c r="BO430" s="7"/>
      <c r="BP430" s="7"/>
      <c r="BQ430" s="7"/>
      <c r="BR430" s="7"/>
      <c r="BS430" s="7"/>
      <c r="BT430" s="82">
        <f>(0.24*6.975+0.24*0.026)/BK430</f>
        <v>0.24000000000000002</v>
      </c>
      <c r="BU430" s="7"/>
      <c r="BV430" s="7">
        <f>(0.2*6.975+0.2*0.026)/BK430</f>
        <v>0.20000000000000004</v>
      </c>
      <c r="BW430" s="7">
        <f>(0.6*6.975+0.6*0.026)/BK430</f>
        <v>0.6</v>
      </c>
      <c r="BX430" s="7"/>
      <c r="BY430" s="7"/>
      <c r="BZ430" s="7"/>
      <c r="CA430" s="7"/>
      <c r="CB430" s="7"/>
      <c r="CC430" s="7"/>
      <c r="CD430" s="7"/>
      <c r="CG430" s="41">
        <v>0</v>
      </c>
      <c r="DC430" s="41">
        <v>0</v>
      </c>
      <c r="DY430" s="7" t="s">
        <v>1891</v>
      </c>
      <c r="DZ430" s="7">
        <f t="shared" si="289"/>
        <v>0.24000000000000002</v>
      </c>
      <c r="EA430" s="41" t="s">
        <v>783</v>
      </c>
      <c r="EB430" s="41" t="s">
        <v>0</v>
      </c>
      <c r="EC430" s="41">
        <f t="shared" si="326"/>
        <v>0</v>
      </c>
      <c r="ED430" s="41">
        <f t="shared" si="327"/>
        <v>0</v>
      </c>
      <c r="EE430" s="41">
        <f t="shared" si="328"/>
        <v>1.6802399999999999E-2</v>
      </c>
      <c r="EF430" s="41">
        <f t="shared" si="329"/>
        <v>0</v>
      </c>
      <c r="EG430" s="41">
        <f t="shared" si="330"/>
        <v>0</v>
      </c>
      <c r="EI430" s="5">
        <f t="shared" si="296"/>
        <v>90.117862380704267</v>
      </c>
      <c r="EJ430" s="3">
        <f t="shared" si="290"/>
        <v>630.91515452731051</v>
      </c>
      <c r="EK430" s="3">
        <f t="shared" si="297"/>
        <v>26.598600000000001</v>
      </c>
      <c r="EL430" s="3">
        <f t="shared" si="298"/>
        <v>1.4002000000000001</v>
      </c>
      <c r="EM430" s="3">
        <f t="shared" si="299"/>
        <v>0</v>
      </c>
      <c r="EN430" s="3">
        <f t="shared" si="300"/>
        <v>0</v>
      </c>
      <c r="EO430" s="3">
        <f t="shared" si="301"/>
        <v>0</v>
      </c>
      <c r="EP430" s="3">
        <f t="shared" si="302"/>
        <v>0</v>
      </c>
      <c r="EQ430" s="3">
        <f t="shared" si="303"/>
        <v>0</v>
      </c>
      <c r="ER430" s="3">
        <f t="shared" si="304"/>
        <v>0</v>
      </c>
      <c r="ES430" s="3">
        <f t="shared" si="305"/>
        <v>16.802399999999999</v>
      </c>
      <c r="ET430" s="3">
        <f t="shared" si="306"/>
        <v>0</v>
      </c>
      <c r="EU430" s="3">
        <f t="shared" si="307"/>
        <v>1.4002000000000001</v>
      </c>
      <c r="EV430" s="3">
        <f t="shared" si="308"/>
        <v>4.2005999999999997</v>
      </c>
      <c r="EW430" s="3">
        <f t="shared" si="309"/>
        <v>0</v>
      </c>
      <c r="EX430" s="3">
        <f t="shared" si="310"/>
        <v>0</v>
      </c>
      <c r="EY430" s="3">
        <f t="shared" si="311"/>
        <v>0</v>
      </c>
      <c r="EZ430" s="3">
        <f t="shared" si="312"/>
        <v>0</v>
      </c>
      <c r="FA430" s="3">
        <f t="shared" si="313"/>
        <v>0</v>
      </c>
      <c r="FB430" s="3">
        <f t="shared" si="314"/>
        <v>0</v>
      </c>
      <c r="FC430" s="3">
        <f t="shared" si="291"/>
        <v>0</v>
      </c>
      <c r="FD430" s="41">
        <f t="shared" si="315"/>
        <v>0</v>
      </c>
      <c r="FG430" s="3">
        <f t="shared" si="292"/>
        <v>0</v>
      </c>
      <c r="FH430" s="3">
        <f t="shared" si="293"/>
        <v>0</v>
      </c>
      <c r="FI430" s="3">
        <f t="shared" si="316"/>
        <v>0</v>
      </c>
      <c r="FJ430" s="3">
        <f t="shared" si="316"/>
        <v>0</v>
      </c>
      <c r="FK430" s="3">
        <f t="shared" si="288"/>
        <v>0</v>
      </c>
      <c r="FL430" s="3">
        <f t="shared" si="288"/>
        <v>0</v>
      </c>
      <c r="FM430" s="3">
        <f t="shared" si="288"/>
        <v>0</v>
      </c>
      <c r="FN430" s="3">
        <f t="shared" si="287"/>
        <v>0</v>
      </c>
      <c r="FO430" s="3">
        <f t="shared" si="287"/>
        <v>0</v>
      </c>
      <c r="FP430" s="3">
        <f t="shared" si="287"/>
        <v>0</v>
      </c>
      <c r="FQ430" s="3">
        <f t="shared" si="287"/>
        <v>0</v>
      </c>
      <c r="FR430" s="3">
        <f t="shared" si="317"/>
        <v>0</v>
      </c>
      <c r="FS430" s="3">
        <f t="shared" si="317"/>
        <v>0</v>
      </c>
      <c r="FT430" s="3">
        <f t="shared" si="317"/>
        <v>0</v>
      </c>
      <c r="FU430" s="3">
        <f t="shared" si="318"/>
        <v>0</v>
      </c>
      <c r="FV430" s="3">
        <f t="shared" si="318"/>
        <v>0</v>
      </c>
      <c r="FW430" s="3">
        <f t="shared" si="318"/>
        <v>0</v>
      </c>
      <c r="FX430" s="3">
        <f t="shared" si="319"/>
        <v>0</v>
      </c>
      <c r="FY430" s="3">
        <f t="shared" si="320"/>
        <v>0</v>
      </c>
      <c r="FZ430" s="3">
        <f t="shared" si="321"/>
        <v>0</v>
      </c>
      <c r="GA430" s="3">
        <f t="shared" si="322"/>
        <v>0</v>
      </c>
      <c r="GB430" s="41" t="s">
        <v>0</v>
      </c>
      <c r="GC430" s="41">
        <f t="shared" si="294"/>
        <v>7.0009999999999994</v>
      </c>
      <c r="GD430" s="41">
        <f t="shared" si="295"/>
        <v>0.24000000000000002</v>
      </c>
      <c r="GE430" s="41">
        <f t="shared" si="286"/>
        <v>1.68024</v>
      </c>
      <c r="GI430" s="41" t="s">
        <v>0</v>
      </c>
    </row>
    <row r="431" spans="1:191" x14ac:dyDescent="0.55000000000000004">
      <c r="A431" s="41" t="s">
        <v>1528</v>
      </c>
      <c r="B431" s="41" t="s">
        <v>752</v>
      </c>
      <c r="C431" s="41" t="s">
        <v>69</v>
      </c>
      <c r="D431" s="25" t="s">
        <v>62</v>
      </c>
      <c r="E431" s="41" t="s">
        <v>1790</v>
      </c>
      <c r="F431" s="41">
        <v>0</v>
      </c>
      <c r="G431" s="25" t="s">
        <v>67</v>
      </c>
      <c r="H431" s="41">
        <v>0</v>
      </c>
      <c r="I431" s="41">
        <v>0</v>
      </c>
      <c r="J431" s="41">
        <v>1.4999999999999999E-4</v>
      </c>
      <c r="K431" s="41">
        <v>0</v>
      </c>
      <c r="L431" s="41">
        <v>0</v>
      </c>
      <c r="M431" s="41" t="s">
        <v>2017</v>
      </c>
      <c r="N431" s="41" t="s">
        <v>79</v>
      </c>
      <c r="O431" s="41" t="s">
        <v>1878</v>
      </c>
      <c r="P431" s="41" t="s">
        <v>1890</v>
      </c>
      <c r="S431" s="41">
        <v>0</v>
      </c>
      <c r="AO431" s="7">
        <v>0</v>
      </c>
      <c r="AP431" s="7"/>
      <c r="AQ431" s="7"/>
      <c r="AR431" s="7"/>
      <c r="AS431" s="7"/>
      <c r="AT431" s="7"/>
      <c r="AU431" s="7"/>
      <c r="AV431" s="7"/>
      <c r="AW431" s="7"/>
      <c r="AX431" s="7"/>
      <c r="AY431" s="7"/>
      <c r="AZ431" s="7"/>
      <c r="BA431" s="7"/>
      <c r="BB431" s="7"/>
      <c r="BC431" s="7"/>
      <c r="BD431" s="7"/>
      <c r="BE431" s="7"/>
      <c r="BF431" s="7"/>
      <c r="BG431" s="7"/>
      <c r="BK431" s="41">
        <v>0.05</v>
      </c>
      <c r="BL431" s="7">
        <v>0.2</v>
      </c>
      <c r="BM431" s="7"/>
      <c r="BN431" s="7"/>
      <c r="BO431" s="7"/>
      <c r="BP431" s="7"/>
      <c r="BQ431" s="7"/>
      <c r="BR431" s="7"/>
      <c r="BS431" s="7"/>
      <c r="BT431" s="7">
        <v>0.3</v>
      </c>
      <c r="BU431" s="7"/>
      <c r="BV431" s="7"/>
      <c r="BW431" s="7"/>
      <c r="BX431" s="7"/>
      <c r="BY431" s="7"/>
      <c r="BZ431" s="7"/>
      <c r="CA431" s="7"/>
      <c r="CB431" s="7"/>
      <c r="CC431" s="7"/>
      <c r="CD431" s="7"/>
      <c r="CG431" s="41">
        <v>0</v>
      </c>
      <c r="DC431" s="41">
        <v>0</v>
      </c>
      <c r="DY431" s="7" t="s">
        <v>1891</v>
      </c>
      <c r="DZ431" s="7">
        <f t="shared" si="289"/>
        <v>0.3</v>
      </c>
      <c r="EA431" s="41" t="s">
        <v>754</v>
      </c>
      <c r="EB431" s="41" t="s">
        <v>0</v>
      </c>
      <c r="EC431" s="41">
        <f t="shared" si="326"/>
        <v>0</v>
      </c>
      <c r="ED431" s="41">
        <f t="shared" si="327"/>
        <v>0</v>
      </c>
      <c r="EE431" s="41">
        <f t="shared" si="328"/>
        <v>1.4999999999999999E-4</v>
      </c>
      <c r="EF431" s="41">
        <f t="shared" si="329"/>
        <v>0</v>
      </c>
      <c r="EG431" s="41">
        <f t="shared" si="330"/>
        <v>0</v>
      </c>
      <c r="EI431" s="5">
        <f t="shared" si="296"/>
        <v>52.39323199999999</v>
      </c>
      <c r="EJ431" s="3">
        <f t="shared" si="290"/>
        <v>2.6196615999999997</v>
      </c>
      <c r="EK431" s="3">
        <f t="shared" si="297"/>
        <v>0.10000000000000002</v>
      </c>
      <c r="EL431" s="3">
        <f t="shared" si="298"/>
        <v>0</v>
      </c>
      <c r="EM431" s="3">
        <f t="shared" si="299"/>
        <v>0</v>
      </c>
      <c r="EN431" s="3">
        <f t="shared" si="300"/>
        <v>0</v>
      </c>
      <c r="EO431" s="3">
        <f t="shared" si="301"/>
        <v>0</v>
      </c>
      <c r="EP431" s="3">
        <f t="shared" si="302"/>
        <v>0</v>
      </c>
      <c r="EQ431" s="3">
        <f t="shared" si="303"/>
        <v>0</v>
      </c>
      <c r="ER431" s="3">
        <f t="shared" si="304"/>
        <v>0</v>
      </c>
      <c r="ES431" s="3">
        <f t="shared" si="305"/>
        <v>0.15</v>
      </c>
      <c r="ET431" s="3">
        <f t="shared" si="306"/>
        <v>0</v>
      </c>
      <c r="EU431" s="3">
        <f t="shared" si="307"/>
        <v>0</v>
      </c>
      <c r="EV431" s="3">
        <f t="shared" si="308"/>
        <v>0</v>
      </c>
      <c r="EW431" s="3">
        <f t="shared" si="309"/>
        <v>0</v>
      </c>
      <c r="EX431" s="3">
        <f t="shared" si="310"/>
        <v>0</v>
      </c>
      <c r="EY431" s="3">
        <f t="shared" si="311"/>
        <v>0</v>
      </c>
      <c r="EZ431" s="3">
        <f t="shared" si="312"/>
        <v>0</v>
      </c>
      <c r="FA431" s="3">
        <f t="shared" si="313"/>
        <v>0</v>
      </c>
      <c r="FB431" s="3">
        <f t="shared" si="314"/>
        <v>0</v>
      </c>
      <c r="FC431" s="3">
        <f t="shared" si="291"/>
        <v>0</v>
      </c>
      <c r="FD431" s="41">
        <f t="shared" si="315"/>
        <v>0</v>
      </c>
      <c r="FG431" s="3">
        <f t="shared" si="292"/>
        <v>0</v>
      </c>
      <c r="FH431" s="3">
        <f t="shared" si="293"/>
        <v>0</v>
      </c>
      <c r="FI431" s="3">
        <f t="shared" si="316"/>
        <v>0</v>
      </c>
      <c r="FJ431" s="3">
        <f t="shared" si="316"/>
        <v>0</v>
      </c>
      <c r="FK431" s="3">
        <f t="shared" si="288"/>
        <v>0</v>
      </c>
      <c r="FL431" s="3">
        <f t="shared" si="288"/>
        <v>0</v>
      </c>
      <c r="FM431" s="3">
        <f t="shared" si="288"/>
        <v>0</v>
      </c>
      <c r="FN431" s="3">
        <f t="shared" si="287"/>
        <v>0</v>
      </c>
      <c r="FO431" s="3">
        <f t="shared" si="287"/>
        <v>0</v>
      </c>
      <c r="FP431" s="3">
        <f t="shared" si="287"/>
        <v>0</v>
      </c>
      <c r="FQ431" s="3">
        <f t="shared" si="287"/>
        <v>0</v>
      </c>
      <c r="FR431" s="3">
        <f t="shared" si="317"/>
        <v>0</v>
      </c>
      <c r="FS431" s="3">
        <f t="shared" si="317"/>
        <v>0</v>
      </c>
      <c r="FT431" s="3">
        <f t="shared" si="317"/>
        <v>0</v>
      </c>
      <c r="FU431" s="3">
        <f t="shared" si="318"/>
        <v>0</v>
      </c>
      <c r="FV431" s="3">
        <f t="shared" si="318"/>
        <v>0</v>
      </c>
      <c r="FW431" s="3">
        <f t="shared" si="318"/>
        <v>0</v>
      </c>
      <c r="FX431" s="3">
        <f t="shared" si="319"/>
        <v>0</v>
      </c>
      <c r="FY431" s="3">
        <f t="shared" si="320"/>
        <v>0</v>
      </c>
      <c r="FZ431" s="3">
        <f t="shared" si="321"/>
        <v>0</v>
      </c>
      <c r="GA431" s="3">
        <f t="shared" si="322"/>
        <v>0</v>
      </c>
      <c r="GB431" s="41" t="s">
        <v>0</v>
      </c>
      <c r="GC431" s="41">
        <f t="shared" si="294"/>
        <v>0.05</v>
      </c>
      <c r="GD431" s="41">
        <f t="shared" si="295"/>
        <v>0.3</v>
      </c>
      <c r="GE431" s="41">
        <f t="shared" si="286"/>
        <v>1.4999999999999999E-2</v>
      </c>
      <c r="GI431" s="41" t="s">
        <v>0</v>
      </c>
    </row>
    <row r="432" spans="1:191" x14ac:dyDescent="0.55000000000000004">
      <c r="A432" s="41" t="s">
        <v>1529</v>
      </c>
      <c r="B432" s="41" t="s">
        <v>752</v>
      </c>
      <c r="C432" s="41" t="s">
        <v>69</v>
      </c>
      <c r="D432" s="25" t="s">
        <v>62</v>
      </c>
      <c r="E432" s="25" t="s">
        <v>1790</v>
      </c>
      <c r="F432" s="41">
        <v>0</v>
      </c>
      <c r="G432" s="25" t="s">
        <v>67</v>
      </c>
      <c r="H432" s="41">
        <v>0</v>
      </c>
      <c r="I432" s="41">
        <v>0</v>
      </c>
      <c r="J432" s="41">
        <v>5.13E-4</v>
      </c>
      <c r="K432" s="41">
        <v>0</v>
      </c>
      <c r="L432" s="41">
        <v>0</v>
      </c>
      <c r="M432" s="41" t="s">
        <v>2018</v>
      </c>
      <c r="N432" s="41" t="s">
        <v>79</v>
      </c>
      <c r="O432" s="41" t="s">
        <v>2019</v>
      </c>
      <c r="S432" s="41">
        <v>0</v>
      </c>
      <c r="AO432" s="7">
        <v>0</v>
      </c>
      <c r="AP432" s="7"/>
      <c r="AQ432" s="7"/>
      <c r="AR432" s="7"/>
      <c r="AS432" s="7"/>
      <c r="AT432" s="7"/>
      <c r="AU432" s="7"/>
      <c r="AV432" s="7"/>
      <c r="AW432" s="7"/>
      <c r="AX432" s="7"/>
      <c r="AY432" s="7"/>
      <c r="AZ432" s="7"/>
      <c r="BA432" s="7"/>
      <c r="BB432" s="7"/>
      <c r="BC432" s="7"/>
      <c r="BD432" s="7"/>
      <c r="BE432" s="7"/>
      <c r="BF432" s="7"/>
      <c r="BG432" s="7"/>
      <c r="BK432" s="41">
        <v>0.114</v>
      </c>
      <c r="BL432" s="7"/>
      <c r="BM432" s="7">
        <v>0.5</v>
      </c>
      <c r="BN432" s="7"/>
      <c r="BO432" s="7"/>
      <c r="BP432" s="7"/>
      <c r="BQ432" s="7"/>
      <c r="BR432" s="7"/>
      <c r="BS432" s="7"/>
      <c r="BT432" s="7">
        <v>0.45</v>
      </c>
      <c r="BU432" s="7"/>
      <c r="BV432" s="7"/>
      <c r="BW432" s="7"/>
      <c r="BX432" s="7"/>
      <c r="BY432" s="7"/>
      <c r="BZ432" s="7"/>
      <c r="CA432" s="7"/>
      <c r="CB432" s="7"/>
      <c r="CC432" s="7"/>
      <c r="CD432" s="7"/>
      <c r="CG432" s="41">
        <v>0</v>
      </c>
      <c r="DC432" s="41">
        <v>0</v>
      </c>
      <c r="DY432" s="7" t="s">
        <v>1891</v>
      </c>
      <c r="DZ432" s="7">
        <f t="shared" si="289"/>
        <v>0.45</v>
      </c>
      <c r="EA432" s="41" t="s">
        <v>754</v>
      </c>
      <c r="EB432" s="41" t="s">
        <v>0</v>
      </c>
      <c r="EC432" s="41">
        <f t="shared" si="326"/>
        <v>0</v>
      </c>
      <c r="ED432" s="41">
        <f t="shared" si="327"/>
        <v>0</v>
      </c>
      <c r="EE432" s="41">
        <f t="shared" si="328"/>
        <v>5.13E-4</v>
      </c>
      <c r="EF432" s="41">
        <f t="shared" si="329"/>
        <v>0</v>
      </c>
      <c r="EG432" s="41">
        <f t="shared" si="330"/>
        <v>0</v>
      </c>
      <c r="EI432" s="5">
        <f t="shared" si="296"/>
        <v>79.463160771704182</v>
      </c>
      <c r="EJ432" s="3">
        <f t="shared" si="290"/>
        <v>9.0588003279742768</v>
      </c>
      <c r="EK432" s="3">
        <f t="shared" si="297"/>
        <v>0</v>
      </c>
      <c r="EL432" s="3">
        <f t="shared" si="298"/>
        <v>5.7000000000000002E-2</v>
      </c>
      <c r="EM432" s="3">
        <f t="shared" si="299"/>
        <v>0</v>
      </c>
      <c r="EN432" s="3">
        <f t="shared" si="300"/>
        <v>0</v>
      </c>
      <c r="EO432" s="3">
        <f t="shared" si="301"/>
        <v>0</v>
      </c>
      <c r="EP432" s="3">
        <f t="shared" si="302"/>
        <v>0</v>
      </c>
      <c r="EQ432" s="3">
        <f t="shared" si="303"/>
        <v>0</v>
      </c>
      <c r="ER432" s="3">
        <f t="shared" si="304"/>
        <v>0</v>
      </c>
      <c r="ES432" s="3">
        <f t="shared" si="305"/>
        <v>0.51300000000000001</v>
      </c>
      <c r="ET432" s="3">
        <f t="shared" si="306"/>
        <v>0</v>
      </c>
      <c r="EU432" s="3">
        <f t="shared" si="307"/>
        <v>0</v>
      </c>
      <c r="EV432" s="3">
        <f t="shared" si="308"/>
        <v>0</v>
      </c>
      <c r="EW432" s="3">
        <f t="shared" si="309"/>
        <v>0</v>
      </c>
      <c r="EX432" s="3">
        <f t="shared" si="310"/>
        <v>0</v>
      </c>
      <c r="EY432" s="3">
        <f t="shared" si="311"/>
        <v>0</v>
      </c>
      <c r="EZ432" s="3">
        <f t="shared" si="312"/>
        <v>0</v>
      </c>
      <c r="FA432" s="3">
        <f t="shared" si="313"/>
        <v>0</v>
      </c>
      <c r="FB432" s="3">
        <f t="shared" si="314"/>
        <v>0</v>
      </c>
      <c r="FC432" s="3">
        <f t="shared" si="291"/>
        <v>0</v>
      </c>
      <c r="FD432" s="41">
        <f t="shared" si="315"/>
        <v>0</v>
      </c>
      <c r="FG432" s="3">
        <f t="shared" si="292"/>
        <v>0</v>
      </c>
      <c r="FH432" s="3">
        <f t="shared" si="293"/>
        <v>0</v>
      </c>
      <c r="FI432" s="3">
        <f t="shared" si="316"/>
        <v>0</v>
      </c>
      <c r="FJ432" s="3">
        <f t="shared" si="316"/>
        <v>0</v>
      </c>
      <c r="FK432" s="3">
        <f t="shared" si="288"/>
        <v>0</v>
      </c>
      <c r="FL432" s="3">
        <f t="shared" si="288"/>
        <v>0</v>
      </c>
      <c r="FM432" s="3">
        <f t="shared" si="288"/>
        <v>0</v>
      </c>
      <c r="FN432" s="3">
        <f t="shared" si="287"/>
        <v>0</v>
      </c>
      <c r="FO432" s="3">
        <f t="shared" si="287"/>
        <v>0</v>
      </c>
      <c r="FP432" s="3">
        <f t="shared" si="287"/>
        <v>0</v>
      </c>
      <c r="FQ432" s="3">
        <f t="shared" si="287"/>
        <v>0</v>
      </c>
      <c r="FR432" s="3">
        <f t="shared" si="317"/>
        <v>0</v>
      </c>
      <c r="FS432" s="3">
        <f t="shared" si="317"/>
        <v>0</v>
      </c>
      <c r="FT432" s="3">
        <f t="shared" si="317"/>
        <v>0</v>
      </c>
      <c r="FU432" s="3">
        <f t="shared" si="318"/>
        <v>0</v>
      </c>
      <c r="FV432" s="3">
        <f t="shared" si="318"/>
        <v>0</v>
      </c>
      <c r="FW432" s="3">
        <f t="shared" si="318"/>
        <v>0</v>
      </c>
      <c r="FX432" s="3">
        <f t="shared" si="319"/>
        <v>0</v>
      </c>
      <c r="FY432" s="3">
        <f t="shared" si="320"/>
        <v>0</v>
      </c>
      <c r="FZ432" s="3">
        <f t="shared" si="321"/>
        <v>0</v>
      </c>
      <c r="GA432" s="3">
        <f t="shared" si="322"/>
        <v>0</v>
      </c>
      <c r="GB432" s="41" t="s">
        <v>0</v>
      </c>
      <c r="GC432" s="41">
        <f t="shared" si="294"/>
        <v>0.114</v>
      </c>
      <c r="GD432" s="41">
        <f t="shared" si="295"/>
        <v>0.45</v>
      </c>
      <c r="GE432" s="41">
        <f t="shared" ref="GE432:GE495" si="331">GC432*GD432</f>
        <v>5.1300000000000005E-2</v>
      </c>
      <c r="GI432" s="41" t="s">
        <v>0</v>
      </c>
    </row>
    <row r="433" spans="1:191" x14ac:dyDescent="0.55000000000000004">
      <c r="A433" s="41" t="s">
        <v>1530</v>
      </c>
      <c r="B433" s="41" t="s">
        <v>752</v>
      </c>
      <c r="C433" s="41" t="s">
        <v>69</v>
      </c>
      <c r="D433" s="25" t="s">
        <v>62</v>
      </c>
      <c r="E433" s="41" t="s">
        <v>1790</v>
      </c>
      <c r="F433" s="41">
        <v>0</v>
      </c>
      <c r="G433" s="25" t="s">
        <v>67</v>
      </c>
      <c r="H433" s="41">
        <v>0</v>
      </c>
      <c r="I433" s="41">
        <v>0</v>
      </c>
      <c r="J433" s="41">
        <v>2.9999999999999997E-4</v>
      </c>
      <c r="K433" s="41">
        <v>0</v>
      </c>
      <c r="L433" s="41">
        <v>0</v>
      </c>
      <c r="M433" s="41" t="s">
        <v>2020</v>
      </c>
      <c r="N433" s="41" t="s">
        <v>79</v>
      </c>
      <c r="O433" s="41" t="s">
        <v>1917</v>
      </c>
      <c r="P433" s="41" t="s">
        <v>1980</v>
      </c>
      <c r="S433" s="41">
        <v>0</v>
      </c>
      <c r="AO433" s="7">
        <v>0</v>
      </c>
      <c r="AP433" s="7"/>
      <c r="AQ433" s="7"/>
      <c r="AR433" s="7"/>
      <c r="AS433" s="7"/>
      <c r="AT433" s="7"/>
      <c r="AU433" s="7"/>
      <c r="AV433" s="7"/>
      <c r="AW433" s="7"/>
      <c r="AX433" s="7"/>
      <c r="AY433" s="7"/>
      <c r="AZ433" s="7"/>
      <c r="BA433" s="7"/>
      <c r="BB433" s="7"/>
      <c r="BC433" s="7"/>
      <c r="BD433" s="7"/>
      <c r="BE433" s="7"/>
      <c r="BF433" s="7"/>
      <c r="BG433" s="7"/>
      <c r="BK433" s="41">
        <v>0.2</v>
      </c>
      <c r="BL433" s="7">
        <v>0.5</v>
      </c>
      <c r="BM433" s="7"/>
      <c r="BN433" s="7"/>
      <c r="BO433" s="7"/>
      <c r="BP433" s="7"/>
      <c r="BQ433" s="7"/>
      <c r="BR433" s="7"/>
      <c r="BS433" s="7"/>
      <c r="BT433" s="7">
        <v>0.15</v>
      </c>
      <c r="BU433" s="7">
        <v>0.04</v>
      </c>
      <c r="BV433" s="7"/>
      <c r="BW433" s="7"/>
      <c r="BX433" s="7"/>
      <c r="BY433" s="7"/>
      <c r="BZ433" s="7"/>
      <c r="CA433" s="7"/>
      <c r="CB433" s="7"/>
      <c r="CC433" s="7"/>
      <c r="CD433" s="7"/>
      <c r="CG433" s="41">
        <v>0</v>
      </c>
      <c r="DC433" s="41">
        <v>0</v>
      </c>
      <c r="DD433" s="4"/>
      <c r="DL433" s="4"/>
      <c r="DY433" s="7" t="s">
        <v>1891</v>
      </c>
      <c r="DZ433" s="7">
        <f t="shared" si="289"/>
        <v>0.15</v>
      </c>
      <c r="EA433" s="41" t="s">
        <v>754</v>
      </c>
      <c r="EB433" s="41" t="s">
        <v>0</v>
      </c>
      <c r="EC433" s="41">
        <f t="shared" si="326"/>
        <v>0</v>
      </c>
      <c r="ED433" s="41">
        <f t="shared" si="327"/>
        <v>0</v>
      </c>
      <c r="EE433" s="41">
        <f t="shared" si="328"/>
        <v>2.9999999999999997E-4</v>
      </c>
      <c r="EF433" s="41">
        <f t="shared" si="329"/>
        <v>0</v>
      </c>
      <c r="EG433" s="41">
        <f t="shared" si="330"/>
        <v>0</v>
      </c>
      <c r="EI433" s="5">
        <f t="shared" si="296"/>
        <v>81.346889599999997</v>
      </c>
      <c r="EJ433" s="3">
        <f t="shared" si="290"/>
        <v>16.26937792</v>
      </c>
      <c r="EK433" s="3">
        <f t="shared" si="297"/>
        <v>1</v>
      </c>
      <c r="EL433" s="3">
        <f t="shared" si="298"/>
        <v>0</v>
      </c>
      <c r="EM433" s="3">
        <f t="shared" si="299"/>
        <v>0</v>
      </c>
      <c r="EN433" s="3">
        <f t="shared" si="300"/>
        <v>0</v>
      </c>
      <c r="EO433" s="3">
        <f t="shared" si="301"/>
        <v>0</v>
      </c>
      <c r="EP433" s="3">
        <f t="shared" si="302"/>
        <v>0</v>
      </c>
      <c r="EQ433" s="3">
        <f t="shared" si="303"/>
        <v>0</v>
      </c>
      <c r="ER433" s="3">
        <f t="shared" si="304"/>
        <v>0</v>
      </c>
      <c r="ES433" s="3">
        <f t="shared" si="305"/>
        <v>0.3</v>
      </c>
      <c r="ET433" s="3">
        <f t="shared" si="306"/>
        <v>0.08</v>
      </c>
      <c r="EU433" s="3">
        <f t="shared" si="307"/>
        <v>0</v>
      </c>
      <c r="EV433" s="3">
        <f t="shared" si="308"/>
        <v>0</v>
      </c>
      <c r="EW433" s="3">
        <f t="shared" si="309"/>
        <v>0</v>
      </c>
      <c r="EX433" s="3">
        <f t="shared" si="310"/>
        <v>0</v>
      </c>
      <c r="EY433" s="3">
        <f t="shared" si="311"/>
        <v>0</v>
      </c>
      <c r="EZ433" s="3">
        <f t="shared" si="312"/>
        <v>0</v>
      </c>
      <c r="FA433" s="3">
        <f t="shared" si="313"/>
        <v>0</v>
      </c>
      <c r="FB433" s="3">
        <f t="shared" si="314"/>
        <v>0</v>
      </c>
      <c r="FC433" s="3">
        <f t="shared" si="291"/>
        <v>0</v>
      </c>
      <c r="FD433" s="41">
        <f t="shared" si="315"/>
        <v>0</v>
      </c>
      <c r="FG433" s="3">
        <f t="shared" si="292"/>
        <v>0</v>
      </c>
      <c r="FH433" s="3">
        <f t="shared" si="293"/>
        <v>0</v>
      </c>
      <c r="FI433" s="3">
        <f t="shared" si="316"/>
        <v>0</v>
      </c>
      <c r="FJ433" s="3">
        <f t="shared" si="316"/>
        <v>0</v>
      </c>
      <c r="FK433" s="3">
        <f t="shared" si="288"/>
        <v>0</v>
      </c>
      <c r="FL433" s="3">
        <f t="shared" si="288"/>
        <v>0</v>
      </c>
      <c r="FM433" s="3">
        <f t="shared" si="288"/>
        <v>0</v>
      </c>
      <c r="FN433" s="3">
        <f t="shared" si="287"/>
        <v>0</v>
      </c>
      <c r="FO433" s="3">
        <f t="shared" si="287"/>
        <v>0</v>
      </c>
      <c r="FP433" s="3">
        <f t="shared" si="287"/>
        <v>0</v>
      </c>
      <c r="FQ433" s="3">
        <f t="shared" si="287"/>
        <v>0</v>
      </c>
      <c r="FR433" s="3">
        <f t="shared" si="317"/>
        <v>0</v>
      </c>
      <c r="FS433" s="3">
        <f t="shared" si="317"/>
        <v>0</v>
      </c>
      <c r="FT433" s="3">
        <f t="shared" si="317"/>
        <v>0</v>
      </c>
      <c r="FU433" s="3">
        <f t="shared" si="318"/>
        <v>0</v>
      </c>
      <c r="FV433" s="3">
        <f t="shared" si="318"/>
        <v>0</v>
      </c>
      <c r="FW433" s="3">
        <f t="shared" si="318"/>
        <v>0</v>
      </c>
      <c r="FX433" s="3">
        <f t="shared" si="319"/>
        <v>0</v>
      </c>
      <c r="FY433" s="3">
        <f t="shared" si="320"/>
        <v>0</v>
      </c>
      <c r="FZ433" s="3">
        <f t="shared" si="321"/>
        <v>0</v>
      </c>
      <c r="GA433" s="3">
        <f t="shared" si="322"/>
        <v>0</v>
      </c>
      <c r="GB433" s="41" t="s">
        <v>0</v>
      </c>
      <c r="GC433" s="41">
        <f t="shared" si="294"/>
        <v>0.2</v>
      </c>
      <c r="GD433" s="41">
        <f t="shared" si="295"/>
        <v>0.15</v>
      </c>
      <c r="GE433" s="41">
        <f t="shared" si="331"/>
        <v>0.03</v>
      </c>
      <c r="GI433" s="41" t="s">
        <v>0</v>
      </c>
    </row>
    <row r="434" spans="1:191" x14ac:dyDescent="0.55000000000000004">
      <c r="A434" s="41" t="s">
        <v>1531</v>
      </c>
      <c r="B434" s="41" t="s">
        <v>752</v>
      </c>
      <c r="C434" s="41" t="s">
        <v>69</v>
      </c>
      <c r="D434" s="25" t="s">
        <v>62</v>
      </c>
      <c r="E434" s="41" t="s">
        <v>1790</v>
      </c>
      <c r="F434" s="41">
        <v>0</v>
      </c>
      <c r="G434" s="25" t="s">
        <v>67</v>
      </c>
      <c r="H434" s="41">
        <v>0</v>
      </c>
      <c r="I434" s="41">
        <v>0</v>
      </c>
      <c r="J434" s="41">
        <v>1.2349999999999998E-2</v>
      </c>
      <c r="K434" s="41">
        <v>0</v>
      </c>
      <c r="L434" s="41">
        <v>0</v>
      </c>
      <c r="M434" s="41" t="s">
        <v>2021</v>
      </c>
      <c r="N434" s="41" t="s">
        <v>79</v>
      </c>
      <c r="O434" s="41" t="s">
        <v>1878</v>
      </c>
      <c r="P434" s="41" t="s">
        <v>1929</v>
      </c>
      <c r="S434" s="41">
        <v>0</v>
      </c>
      <c r="AO434" s="7">
        <v>0</v>
      </c>
      <c r="AP434" s="7"/>
      <c r="AQ434" s="7"/>
      <c r="AR434" s="7"/>
      <c r="AS434" s="7"/>
      <c r="AT434" s="7"/>
      <c r="AU434" s="7"/>
      <c r="AV434" s="7"/>
      <c r="AW434" s="7"/>
      <c r="AX434" s="7"/>
      <c r="AY434" s="7"/>
      <c r="AZ434" s="7"/>
      <c r="BA434" s="7"/>
      <c r="BB434" s="7"/>
      <c r="BC434" s="7"/>
      <c r="BD434" s="7"/>
      <c r="BE434" s="7"/>
      <c r="BF434" s="7"/>
      <c r="BG434" s="7"/>
      <c r="BK434" s="41">
        <v>1.3</v>
      </c>
      <c r="BL434" s="7">
        <v>0.16</v>
      </c>
      <c r="BM434" s="7"/>
      <c r="BN434" s="7"/>
      <c r="BO434" s="7"/>
      <c r="BP434" s="7"/>
      <c r="BQ434" s="7"/>
      <c r="BR434" s="7"/>
      <c r="BS434" s="7"/>
      <c r="BT434" s="7">
        <v>0.95</v>
      </c>
      <c r="BU434" s="7">
        <v>0.03</v>
      </c>
      <c r="BV434" s="7"/>
      <c r="BW434" s="7"/>
      <c r="BX434" s="7"/>
      <c r="BY434" s="7"/>
      <c r="BZ434" s="7"/>
      <c r="CA434" s="7"/>
      <c r="CB434" s="7"/>
      <c r="CC434" s="7"/>
      <c r="CD434" s="7"/>
      <c r="CG434" s="41">
        <v>0</v>
      </c>
      <c r="DC434" s="41">
        <v>0</v>
      </c>
      <c r="DY434" s="7" t="s">
        <v>1891</v>
      </c>
      <c r="DZ434" s="7">
        <f t="shared" si="289"/>
        <v>0.94999999999999984</v>
      </c>
      <c r="EA434" s="41" t="s">
        <v>754</v>
      </c>
      <c r="EB434" s="41" t="s">
        <v>0</v>
      </c>
      <c r="EC434" s="41">
        <f t="shared" si="326"/>
        <v>0</v>
      </c>
      <c r="ED434" s="41">
        <f t="shared" si="327"/>
        <v>0</v>
      </c>
      <c r="EE434" s="41">
        <f t="shared" si="328"/>
        <v>1.2349999999999998E-2</v>
      </c>
      <c r="EF434" s="41">
        <f t="shared" si="329"/>
        <v>0</v>
      </c>
      <c r="EG434" s="41">
        <f t="shared" si="330"/>
        <v>0</v>
      </c>
      <c r="EI434" s="5">
        <f t="shared" si="296"/>
        <v>156.80984279999996</v>
      </c>
      <c r="EJ434" s="3">
        <f t="shared" si="290"/>
        <v>203.85279563999995</v>
      </c>
      <c r="EK434" s="3">
        <f t="shared" si="297"/>
        <v>2.08</v>
      </c>
      <c r="EL434" s="3">
        <f t="shared" si="298"/>
        <v>0</v>
      </c>
      <c r="EM434" s="3">
        <f t="shared" si="299"/>
        <v>0</v>
      </c>
      <c r="EN434" s="3">
        <f t="shared" si="300"/>
        <v>0</v>
      </c>
      <c r="EO434" s="3">
        <f t="shared" si="301"/>
        <v>0</v>
      </c>
      <c r="EP434" s="3">
        <f t="shared" si="302"/>
        <v>0</v>
      </c>
      <c r="EQ434" s="3">
        <f t="shared" si="303"/>
        <v>0</v>
      </c>
      <c r="ER434" s="3">
        <f t="shared" si="304"/>
        <v>0</v>
      </c>
      <c r="ES434" s="3">
        <f t="shared" si="305"/>
        <v>12.349999999999998</v>
      </c>
      <c r="ET434" s="3">
        <f t="shared" si="306"/>
        <v>0.39</v>
      </c>
      <c r="EU434" s="3">
        <f t="shared" si="307"/>
        <v>0</v>
      </c>
      <c r="EV434" s="3">
        <f t="shared" si="308"/>
        <v>0</v>
      </c>
      <c r="EW434" s="3">
        <f t="shared" si="309"/>
        <v>0</v>
      </c>
      <c r="EX434" s="3">
        <f t="shared" si="310"/>
        <v>0</v>
      </c>
      <c r="EY434" s="3">
        <f t="shared" si="311"/>
        <v>0</v>
      </c>
      <c r="EZ434" s="3">
        <f t="shared" si="312"/>
        <v>0</v>
      </c>
      <c r="FA434" s="3">
        <f t="shared" si="313"/>
        <v>0</v>
      </c>
      <c r="FB434" s="3">
        <f t="shared" si="314"/>
        <v>0</v>
      </c>
      <c r="FC434" s="3">
        <f t="shared" si="291"/>
        <v>0</v>
      </c>
      <c r="FD434" s="41">
        <f t="shared" si="315"/>
        <v>0</v>
      </c>
      <c r="FG434" s="3">
        <f t="shared" si="292"/>
        <v>0</v>
      </c>
      <c r="FH434" s="3">
        <f t="shared" si="293"/>
        <v>0</v>
      </c>
      <c r="FI434" s="3">
        <f t="shared" si="316"/>
        <v>0</v>
      </c>
      <c r="FJ434" s="3">
        <f t="shared" si="316"/>
        <v>0</v>
      </c>
      <c r="FK434" s="3">
        <f t="shared" si="288"/>
        <v>0</v>
      </c>
      <c r="FL434" s="3">
        <f t="shared" si="288"/>
        <v>0</v>
      </c>
      <c r="FM434" s="3">
        <f t="shared" si="288"/>
        <v>0</v>
      </c>
      <c r="FN434" s="3">
        <f t="shared" si="287"/>
        <v>0</v>
      </c>
      <c r="FO434" s="3">
        <f t="shared" si="287"/>
        <v>0</v>
      </c>
      <c r="FP434" s="3">
        <f t="shared" si="287"/>
        <v>0</v>
      </c>
      <c r="FQ434" s="3">
        <f t="shared" si="287"/>
        <v>0</v>
      </c>
      <c r="FR434" s="3">
        <f t="shared" si="317"/>
        <v>0</v>
      </c>
      <c r="FS434" s="3">
        <f t="shared" si="317"/>
        <v>0</v>
      </c>
      <c r="FT434" s="3">
        <f t="shared" si="317"/>
        <v>0</v>
      </c>
      <c r="FU434" s="3">
        <f t="shared" si="318"/>
        <v>0</v>
      </c>
      <c r="FV434" s="3">
        <f t="shared" si="318"/>
        <v>0</v>
      </c>
      <c r="FW434" s="3">
        <f t="shared" si="318"/>
        <v>0</v>
      </c>
      <c r="FX434" s="3">
        <f t="shared" si="319"/>
        <v>0</v>
      </c>
      <c r="FY434" s="3">
        <f t="shared" si="320"/>
        <v>0</v>
      </c>
      <c r="FZ434" s="3">
        <f t="shared" si="321"/>
        <v>0</v>
      </c>
      <c r="GA434" s="3">
        <f t="shared" si="322"/>
        <v>0</v>
      </c>
      <c r="GB434" s="41" t="s">
        <v>0</v>
      </c>
      <c r="GC434" s="41">
        <f t="shared" si="294"/>
        <v>1.3</v>
      </c>
      <c r="GD434" s="41">
        <f t="shared" si="295"/>
        <v>0.94999999999999984</v>
      </c>
      <c r="GE434" s="41">
        <f t="shared" si="331"/>
        <v>1.2349999999999999</v>
      </c>
      <c r="GI434" s="41" t="s">
        <v>0</v>
      </c>
    </row>
    <row r="435" spans="1:191" x14ac:dyDescent="0.55000000000000004">
      <c r="A435" s="41" t="s">
        <v>1532</v>
      </c>
      <c r="B435" s="41" t="s">
        <v>752</v>
      </c>
      <c r="C435" s="41" t="s">
        <v>69</v>
      </c>
      <c r="D435" s="25" t="s">
        <v>62</v>
      </c>
      <c r="E435" s="41" t="s">
        <v>1790</v>
      </c>
      <c r="F435" s="41">
        <v>0</v>
      </c>
      <c r="G435" s="25" t="s">
        <v>67</v>
      </c>
      <c r="H435" s="41">
        <v>0</v>
      </c>
      <c r="I435" s="41">
        <v>0</v>
      </c>
      <c r="J435" s="41">
        <v>1.8536000000000002E-3</v>
      </c>
      <c r="K435" s="41">
        <v>0</v>
      </c>
      <c r="L435" s="41">
        <v>0</v>
      </c>
      <c r="M435" s="41" t="s">
        <v>2022</v>
      </c>
      <c r="N435" s="41" t="s">
        <v>79</v>
      </c>
      <c r="O435" s="41" t="s">
        <v>1917</v>
      </c>
      <c r="P435" s="41" t="s">
        <v>1980</v>
      </c>
      <c r="S435" s="41">
        <v>0</v>
      </c>
      <c r="AO435" s="7">
        <v>0</v>
      </c>
      <c r="AP435" s="7"/>
      <c r="AQ435" s="7"/>
      <c r="AR435" s="7"/>
      <c r="AS435" s="7"/>
      <c r="AT435" s="7"/>
      <c r="AU435" s="7"/>
      <c r="AV435" s="7"/>
      <c r="AW435" s="7"/>
      <c r="AX435" s="7"/>
      <c r="AY435" s="7"/>
      <c r="AZ435" s="7"/>
      <c r="BA435" s="7"/>
      <c r="BB435" s="7"/>
      <c r="BC435" s="7"/>
      <c r="BD435" s="7"/>
      <c r="BE435" s="7"/>
      <c r="BF435" s="7"/>
      <c r="BG435" s="7"/>
      <c r="BK435" s="41">
        <v>1.3240000000000001</v>
      </c>
      <c r="BL435" s="7">
        <v>2.15</v>
      </c>
      <c r="BM435" s="7"/>
      <c r="BN435" s="7"/>
      <c r="BO435" s="7"/>
      <c r="BP435" s="7"/>
      <c r="BQ435" s="7"/>
      <c r="BR435" s="7"/>
      <c r="BS435" s="7">
        <v>1.89</v>
      </c>
      <c r="BT435" s="7">
        <v>0.14000000000000001</v>
      </c>
      <c r="BU435" s="7">
        <v>0.15</v>
      </c>
      <c r="BV435" s="7"/>
      <c r="BW435" s="7"/>
      <c r="BX435" s="7"/>
      <c r="BY435" s="7"/>
      <c r="BZ435" s="7"/>
      <c r="CA435" s="7"/>
      <c r="CB435" s="7"/>
      <c r="CC435" s="7"/>
      <c r="CD435" s="7"/>
      <c r="CG435" s="41">
        <v>0</v>
      </c>
      <c r="DC435" s="41">
        <v>0</v>
      </c>
      <c r="DD435" s="4"/>
      <c r="DL435" s="4"/>
      <c r="DY435" s="7" t="s">
        <v>1891</v>
      </c>
      <c r="DZ435" s="7">
        <f t="shared" si="289"/>
        <v>0.14000000000000001</v>
      </c>
      <c r="EA435" s="41" t="s">
        <v>754</v>
      </c>
      <c r="EB435" s="41" t="s">
        <v>0</v>
      </c>
      <c r="EC435" s="41">
        <f t="shared" si="326"/>
        <v>0</v>
      </c>
      <c r="ED435" s="41">
        <f t="shared" si="327"/>
        <v>0</v>
      </c>
      <c r="EE435" s="41">
        <f t="shared" si="328"/>
        <v>1.8536000000000002E-3</v>
      </c>
      <c r="EF435" s="41">
        <f t="shared" si="329"/>
        <v>0</v>
      </c>
      <c r="EG435" s="41">
        <f t="shared" si="330"/>
        <v>0</v>
      </c>
      <c r="EI435" s="5">
        <f t="shared" si="296"/>
        <v>322.88165937999997</v>
      </c>
      <c r="EJ435" s="3">
        <f t="shared" si="290"/>
        <v>427.49531701911997</v>
      </c>
      <c r="EK435" s="3">
        <f t="shared" si="297"/>
        <v>28.465999999999998</v>
      </c>
      <c r="EL435" s="3">
        <f t="shared" si="298"/>
        <v>0</v>
      </c>
      <c r="EM435" s="3">
        <f t="shared" si="299"/>
        <v>0</v>
      </c>
      <c r="EN435" s="3">
        <f t="shared" si="300"/>
        <v>0</v>
      </c>
      <c r="EO435" s="3">
        <f t="shared" si="301"/>
        <v>0</v>
      </c>
      <c r="EP435" s="3">
        <f t="shared" si="302"/>
        <v>0</v>
      </c>
      <c r="EQ435" s="3">
        <f t="shared" si="303"/>
        <v>0</v>
      </c>
      <c r="ER435" s="3">
        <f t="shared" si="304"/>
        <v>25.023600000000002</v>
      </c>
      <c r="ES435" s="3">
        <f t="shared" si="305"/>
        <v>1.8536000000000001</v>
      </c>
      <c r="ET435" s="3">
        <f t="shared" si="306"/>
        <v>1.986</v>
      </c>
      <c r="EU435" s="3">
        <f t="shared" si="307"/>
        <v>0</v>
      </c>
      <c r="EV435" s="3">
        <f t="shared" si="308"/>
        <v>0</v>
      </c>
      <c r="EW435" s="3">
        <f t="shared" si="309"/>
        <v>0</v>
      </c>
      <c r="EX435" s="3">
        <f t="shared" si="310"/>
        <v>0</v>
      </c>
      <c r="EY435" s="3">
        <f t="shared" si="311"/>
        <v>0</v>
      </c>
      <c r="EZ435" s="3">
        <f t="shared" si="312"/>
        <v>0</v>
      </c>
      <c r="FA435" s="3">
        <f t="shared" si="313"/>
        <v>0</v>
      </c>
      <c r="FB435" s="3">
        <f t="shared" si="314"/>
        <v>0</v>
      </c>
      <c r="FC435" s="3">
        <f t="shared" si="291"/>
        <v>0</v>
      </c>
      <c r="FD435" s="41">
        <f t="shared" si="315"/>
        <v>0</v>
      </c>
      <c r="FG435" s="3">
        <f t="shared" si="292"/>
        <v>0</v>
      </c>
      <c r="FH435" s="3">
        <f t="shared" si="293"/>
        <v>0</v>
      </c>
      <c r="FI435" s="3">
        <f t="shared" si="316"/>
        <v>0</v>
      </c>
      <c r="FJ435" s="3">
        <f t="shared" si="316"/>
        <v>0</v>
      </c>
      <c r="FK435" s="3">
        <f t="shared" si="288"/>
        <v>0</v>
      </c>
      <c r="FL435" s="3">
        <f t="shared" si="288"/>
        <v>0</v>
      </c>
      <c r="FM435" s="3">
        <f t="shared" si="288"/>
        <v>0</v>
      </c>
      <c r="FN435" s="3">
        <f t="shared" si="287"/>
        <v>0</v>
      </c>
      <c r="FO435" s="3">
        <f t="shared" si="287"/>
        <v>0</v>
      </c>
      <c r="FP435" s="3">
        <f t="shared" si="287"/>
        <v>0</v>
      </c>
      <c r="FQ435" s="3">
        <f t="shared" si="287"/>
        <v>0</v>
      </c>
      <c r="FR435" s="3">
        <f t="shared" si="317"/>
        <v>0</v>
      </c>
      <c r="FS435" s="3">
        <f t="shared" si="317"/>
        <v>0</v>
      </c>
      <c r="FT435" s="3">
        <f t="shared" si="317"/>
        <v>0</v>
      </c>
      <c r="FU435" s="3">
        <f t="shared" si="318"/>
        <v>0</v>
      </c>
      <c r="FV435" s="3">
        <f t="shared" si="318"/>
        <v>0</v>
      </c>
      <c r="FW435" s="3">
        <f t="shared" si="318"/>
        <v>0</v>
      </c>
      <c r="FX435" s="3">
        <f t="shared" si="319"/>
        <v>0</v>
      </c>
      <c r="FY435" s="3">
        <f t="shared" si="320"/>
        <v>0</v>
      </c>
      <c r="FZ435" s="3">
        <f t="shared" si="321"/>
        <v>0</v>
      </c>
      <c r="GA435" s="3">
        <f t="shared" si="322"/>
        <v>0</v>
      </c>
      <c r="GB435" s="41" t="s">
        <v>0</v>
      </c>
      <c r="GC435" s="41">
        <f t="shared" si="294"/>
        <v>1.3240000000000001</v>
      </c>
      <c r="GD435" s="41">
        <f t="shared" si="295"/>
        <v>0.14000000000000001</v>
      </c>
      <c r="GE435" s="41">
        <f t="shared" si="331"/>
        <v>0.18536000000000002</v>
      </c>
      <c r="GI435" s="41" t="s">
        <v>0</v>
      </c>
    </row>
    <row r="436" spans="1:191" x14ac:dyDescent="0.55000000000000004">
      <c r="A436" s="41" t="s">
        <v>1533</v>
      </c>
      <c r="B436" s="41" t="s">
        <v>752</v>
      </c>
      <c r="C436" s="41" t="s">
        <v>69</v>
      </c>
      <c r="D436" s="25" t="s">
        <v>62</v>
      </c>
      <c r="E436" s="41" t="s">
        <v>1790</v>
      </c>
      <c r="F436" s="41">
        <v>0</v>
      </c>
      <c r="G436" s="25" t="s">
        <v>67</v>
      </c>
      <c r="H436" s="41">
        <v>0</v>
      </c>
      <c r="I436" s="41">
        <v>0</v>
      </c>
      <c r="J436" s="41">
        <v>1.06E-4</v>
      </c>
      <c r="K436" s="41">
        <v>0</v>
      </c>
      <c r="L436" s="41">
        <v>0</v>
      </c>
      <c r="M436" s="41" t="s">
        <v>792</v>
      </c>
      <c r="N436" s="41" t="s">
        <v>79</v>
      </c>
      <c r="O436" s="41" t="s">
        <v>1878</v>
      </c>
      <c r="P436" s="41" t="s">
        <v>1890</v>
      </c>
      <c r="S436" s="41">
        <v>0</v>
      </c>
      <c r="AO436" s="7">
        <v>0</v>
      </c>
      <c r="AP436" s="7"/>
      <c r="AQ436" s="7"/>
      <c r="AR436" s="7"/>
      <c r="AS436" s="7"/>
      <c r="AT436" s="7"/>
      <c r="AU436" s="7"/>
      <c r="AV436" s="7"/>
      <c r="AW436" s="7"/>
      <c r="AX436" s="7"/>
      <c r="AY436" s="7"/>
      <c r="AZ436" s="7"/>
      <c r="BA436" s="7"/>
      <c r="BB436" s="7"/>
      <c r="BC436" s="7"/>
      <c r="BD436" s="7"/>
      <c r="BE436" s="7"/>
      <c r="BF436" s="7"/>
      <c r="BG436" s="7"/>
      <c r="BK436" s="41">
        <v>0.02</v>
      </c>
      <c r="BL436" s="7">
        <v>0.34</v>
      </c>
      <c r="BM436" s="7"/>
      <c r="BN436" s="7"/>
      <c r="BO436" s="7"/>
      <c r="BP436" s="7"/>
      <c r="BQ436" s="7"/>
      <c r="BR436" s="7"/>
      <c r="BS436" s="7"/>
      <c r="BT436" s="7">
        <v>0.53</v>
      </c>
      <c r="BU436" s="7"/>
      <c r="BV436" s="7"/>
      <c r="BW436" s="7"/>
      <c r="BX436" s="7"/>
      <c r="BY436" s="7"/>
      <c r="BZ436" s="7"/>
      <c r="CA436" s="7"/>
      <c r="CB436" s="7"/>
      <c r="CC436" s="7"/>
      <c r="CD436" s="7"/>
      <c r="CG436" s="41">
        <v>0</v>
      </c>
      <c r="DC436" s="41">
        <v>0</v>
      </c>
      <c r="DY436" s="7" t="s">
        <v>1891</v>
      </c>
      <c r="DZ436" s="7">
        <f t="shared" si="289"/>
        <v>0.53</v>
      </c>
      <c r="EA436" s="41" t="s">
        <v>754</v>
      </c>
      <c r="EB436" s="41" t="s">
        <v>0</v>
      </c>
      <c r="EC436" s="41">
        <f t="shared" si="326"/>
        <v>0</v>
      </c>
      <c r="ED436" s="41">
        <f t="shared" si="327"/>
        <v>0</v>
      </c>
      <c r="EE436" s="41">
        <f t="shared" si="328"/>
        <v>1.06E-4</v>
      </c>
      <c r="EF436" s="41">
        <f t="shared" si="329"/>
        <v>0</v>
      </c>
      <c r="EG436" s="41">
        <f t="shared" si="330"/>
        <v>0</v>
      </c>
      <c r="EI436" s="5">
        <f t="shared" si="296"/>
        <v>91.691294400000004</v>
      </c>
      <c r="EJ436" s="3">
        <f t="shared" si="290"/>
        <v>1.833825888</v>
      </c>
      <c r="EK436" s="3">
        <f t="shared" si="297"/>
        <v>6.8000000000000005E-2</v>
      </c>
      <c r="EL436" s="3">
        <f t="shared" si="298"/>
        <v>0</v>
      </c>
      <c r="EM436" s="3">
        <f t="shared" si="299"/>
        <v>0</v>
      </c>
      <c r="EN436" s="3">
        <f t="shared" si="300"/>
        <v>0</v>
      </c>
      <c r="EO436" s="3">
        <f t="shared" si="301"/>
        <v>0</v>
      </c>
      <c r="EP436" s="3">
        <f t="shared" si="302"/>
        <v>0</v>
      </c>
      <c r="EQ436" s="3">
        <f t="shared" si="303"/>
        <v>0</v>
      </c>
      <c r="ER436" s="3">
        <f t="shared" si="304"/>
        <v>0</v>
      </c>
      <c r="ES436" s="3">
        <f t="shared" si="305"/>
        <v>0.106</v>
      </c>
      <c r="ET436" s="3">
        <f t="shared" si="306"/>
        <v>0</v>
      </c>
      <c r="EU436" s="3">
        <f t="shared" si="307"/>
        <v>0</v>
      </c>
      <c r="EV436" s="3">
        <f t="shared" si="308"/>
        <v>0</v>
      </c>
      <c r="EW436" s="3">
        <f t="shared" si="309"/>
        <v>0</v>
      </c>
      <c r="EX436" s="3">
        <f t="shared" si="310"/>
        <v>0</v>
      </c>
      <c r="EY436" s="3">
        <f t="shared" si="311"/>
        <v>0</v>
      </c>
      <c r="EZ436" s="3">
        <f t="shared" si="312"/>
        <v>0</v>
      </c>
      <c r="FA436" s="3">
        <f t="shared" si="313"/>
        <v>0</v>
      </c>
      <c r="FB436" s="3">
        <f t="shared" si="314"/>
        <v>0</v>
      </c>
      <c r="FC436" s="3">
        <f t="shared" si="291"/>
        <v>0</v>
      </c>
      <c r="FD436" s="41">
        <f t="shared" si="315"/>
        <v>0</v>
      </c>
      <c r="FG436" s="3">
        <f t="shared" si="292"/>
        <v>0</v>
      </c>
      <c r="FH436" s="3">
        <f t="shared" si="293"/>
        <v>0</v>
      </c>
      <c r="FI436" s="3">
        <f t="shared" si="316"/>
        <v>0</v>
      </c>
      <c r="FJ436" s="3">
        <f t="shared" si="316"/>
        <v>0</v>
      </c>
      <c r="FK436" s="3">
        <f t="shared" si="288"/>
        <v>0</v>
      </c>
      <c r="FL436" s="3">
        <f t="shared" si="288"/>
        <v>0</v>
      </c>
      <c r="FM436" s="3">
        <f t="shared" si="288"/>
        <v>0</v>
      </c>
      <c r="FN436" s="3">
        <f t="shared" si="287"/>
        <v>0</v>
      </c>
      <c r="FO436" s="3">
        <f t="shared" si="287"/>
        <v>0</v>
      </c>
      <c r="FP436" s="3">
        <f t="shared" si="287"/>
        <v>0</v>
      </c>
      <c r="FQ436" s="3">
        <f t="shared" si="287"/>
        <v>0</v>
      </c>
      <c r="FR436" s="3">
        <f t="shared" si="317"/>
        <v>0</v>
      </c>
      <c r="FS436" s="3">
        <f t="shared" si="317"/>
        <v>0</v>
      </c>
      <c r="FT436" s="3">
        <f t="shared" si="317"/>
        <v>0</v>
      </c>
      <c r="FU436" s="3">
        <f t="shared" si="318"/>
        <v>0</v>
      </c>
      <c r="FV436" s="3">
        <f t="shared" si="318"/>
        <v>0</v>
      </c>
      <c r="FW436" s="3">
        <f t="shared" si="318"/>
        <v>0</v>
      </c>
      <c r="FX436" s="3">
        <f t="shared" si="319"/>
        <v>0</v>
      </c>
      <c r="FY436" s="3">
        <f t="shared" si="320"/>
        <v>0</v>
      </c>
      <c r="FZ436" s="3">
        <f t="shared" si="321"/>
        <v>0</v>
      </c>
      <c r="GA436" s="3">
        <f t="shared" si="322"/>
        <v>0</v>
      </c>
      <c r="GB436" s="41" t="s">
        <v>0</v>
      </c>
      <c r="GC436" s="41">
        <f t="shared" si="294"/>
        <v>0.02</v>
      </c>
      <c r="GD436" s="41">
        <f t="shared" si="295"/>
        <v>0.53</v>
      </c>
      <c r="GE436" s="41">
        <f t="shared" si="331"/>
        <v>1.06E-2</v>
      </c>
      <c r="GI436" s="41" t="s">
        <v>0</v>
      </c>
    </row>
    <row r="437" spans="1:191" x14ac:dyDescent="0.55000000000000004">
      <c r="A437" s="41" t="s">
        <v>1534</v>
      </c>
      <c r="B437" s="41" t="s">
        <v>752</v>
      </c>
      <c r="C437" s="41" t="s">
        <v>69</v>
      </c>
      <c r="D437" s="25" t="s">
        <v>62</v>
      </c>
      <c r="E437" s="41" t="s">
        <v>1790</v>
      </c>
      <c r="F437" s="41">
        <v>0</v>
      </c>
      <c r="G437" s="25" t="s">
        <v>67</v>
      </c>
      <c r="H437" s="41">
        <v>0</v>
      </c>
      <c r="I437" s="41">
        <v>0</v>
      </c>
      <c r="J437" s="41">
        <v>2.0999999999999998E-4</v>
      </c>
      <c r="K437" s="41">
        <v>0</v>
      </c>
      <c r="L437" s="41">
        <v>0</v>
      </c>
      <c r="M437" s="41" t="s">
        <v>796</v>
      </c>
      <c r="N437" s="41" t="s">
        <v>79</v>
      </c>
      <c r="O437" s="41" t="s">
        <v>1980</v>
      </c>
      <c r="S437" s="41">
        <v>0</v>
      </c>
      <c r="AO437" s="7">
        <v>0</v>
      </c>
      <c r="AP437" s="7"/>
      <c r="AQ437" s="7"/>
      <c r="AR437" s="7"/>
      <c r="AS437" s="7"/>
      <c r="AT437" s="7"/>
      <c r="AU437" s="7"/>
      <c r="AV437" s="7"/>
      <c r="AW437" s="7"/>
      <c r="AX437" s="7"/>
      <c r="AY437" s="7"/>
      <c r="AZ437" s="7"/>
      <c r="BA437" s="7"/>
      <c r="BB437" s="7"/>
      <c r="BC437" s="7"/>
      <c r="BD437" s="7"/>
      <c r="BE437" s="7"/>
      <c r="BF437" s="7"/>
      <c r="BG437" s="7"/>
      <c r="BK437" s="41">
        <v>0.7</v>
      </c>
      <c r="BL437" s="7">
        <v>0.72</v>
      </c>
      <c r="BM437" s="7">
        <v>0.3</v>
      </c>
      <c r="BN437" s="7">
        <v>6</v>
      </c>
      <c r="BO437" s="7"/>
      <c r="BP437" s="7"/>
      <c r="BQ437" s="7"/>
      <c r="BR437" s="7"/>
      <c r="BS437" s="7">
        <v>0.09</v>
      </c>
      <c r="BT437" s="7">
        <v>0.03</v>
      </c>
      <c r="BU437" s="7">
        <v>0.09</v>
      </c>
      <c r="BV437" s="7"/>
      <c r="BW437" s="7"/>
      <c r="BX437" s="7"/>
      <c r="BY437" s="7"/>
      <c r="BZ437" s="7"/>
      <c r="CA437" s="7"/>
      <c r="CB437" s="7"/>
      <c r="CC437" s="7"/>
      <c r="CD437" s="7"/>
      <c r="CG437" s="41">
        <v>0</v>
      </c>
      <c r="DC437" s="41">
        <v>0</v>
      </c>
      <c r="DY437" s="7" t="s">
        <v>1891</v>
      </c>
      <c r="DZ437" s="7">
        <f t="shared" si="289"/>
        <v>0.03</v>
      </c>
      <c r="EA437" s="41" t="s">
        <v>754</v>
      </c>
      <c r="EB437" s="41" t="s">
        <v>0</v>
      </c>
      <c r="EC437" s="41">
        <f t="shared" si="326"/>
        <v>0</v>
      </c>
      <c r="ED437" s="41">
        <f t="shared" si="327"/>
        <v>0</v>
      </c>
      <c r="EE437" s="41">
        <f t="shared" si="328"/>
        <v>2.0999999999999998E-4</v>
      </c>
      <c r="EF437" s="41">
        <f t="shared" si="329"/>
        <v>0</v>
      </c>
      <c r="EG437" s="41">
        <f t="shared" si="330"/>
        <v>0</v>
      </c>
      <c r="EI437" s="5">
        <f t="shared" si="296"/>
        <v>134.21784225202572</v>
      </c>
      <c r="EJ437" s="3">
        <f t="shared" si="290"/>
        <v>93.952489576417989</v>
      </c>
      <c r="EK437" s="3">
        <f t="shared" si="297"/>
        <v>5.04</v>
      </c>
      <c r="EL437" s="3">
        <f t="shared" si="298"/>
        <v>0.21</v>
      </c>
      <c r="EM437" s="3">
        <f t="shared" si="299"/>
        <v>4.1999999999999993</v>
      </c>
      <c r="EN437" s="3">
        <f t="shared" si="300"/>
        <v>0</v>
      </c>
      <c r="EO437" s="3">
        <f t="shared" si="301"/>
        <v>0</v>
      </c>
      <c r="EP437" s="3">
        <f t="shared" si="302"/>
        <v>0</v>
      </c>
      <c r="EQ437" s="3">
        <f t="shared" si="303"/>
        <v>0</v>
      </c>
      <c r="ER437" s="3">
        <f t="shared" si="304"/>
        <v>0.63</v>
      </c>
      <c r="ES437" s="3">
        <f t="shared" si="305"/>
        <v>0.20999999999999996</v>
      </c>
      <c r="ET437" s="3">
        <f t="shared" si="306"/>
        <v>0.63</v>
      </c>
      <c r="EU437" s="3">
        <f t="shared" si="307"/>
        <v>0</v>
      </c>
      <c r="EV437" s="3">
        <f t="shared" si="308"/>
        <v>0</v>
      </c>
      <c r="EW437" s="3">
        <f t="shared" si="309"/>
        <v>0</v>
      </c>
      <c r="EX437" s="3">
        <f t="shared" si="310"/>
        <v>0</v>
      </c>
      <c r="EY437" s="3">
        <f t="shared" si="311"/>
        <v>0</v>
      </c>
      <c r="EZ437" s="3">
        <f t="shared" si="312"/>
        <v>0</v>
      </c>
      <c r="FA437" s="3">
        <f t="shared" si="313"/>
        <v>0</v>
      </c>
      <c r="FB437" s="3">
        <f t="shared" si="314"/>
        <v>0</v>
      </c>
      <c r="FC437" s="3">
        <f t="shared" si="291"/>
        <v>0</v>
      </c>
      <c r="FD437" s="41">
        <f t="shared" si="315"/>
        <v>0</v>
      </c>
      <c r="FG437" s="3">
        <f t="shared" si="292"/>
        <v>0</v>
      </c>
      <c r="FH437" s="3">
        <f t="shared" si="293"/>
        <v>0</v>
      </c>
      <c r="FI437" s="3">
        <f t="shared" si="316"/>
        <v>0</v>
      </c>
      <c r="FJ437" s="3">
        <f t="shared" si="316"/>
        <v>0</v>
      </c>
      <c r="FK437" s="3">
        <f t="shared" si="288"/>
        <v>0</v>
      </c>
      <c r="FL437" s="3">
        <f t="shared" si="288"/>
        <v>0</v>
      </c>
      <c r="FM437" s="3">
        <f t="shared" si="288"/>
        <v>0</v>
      </c>
      <c r="FN437" s="3">
        <f t="shared" si="288"/>
        <v>0</v>
      </c>
      <c r="FO437" s="3">
        <f t="shared" si="288"/>
        <v>0</v>
      </c>
      <c r="FP437" s="3">
        <f t="shared" si="288"/>
        <v>0</v>
      </c>
      <c r="FQ437" s="3">
        <f t="shared" si="288"/>
        <v>0</v>
      </c>
      <c r="FR437" s="3">
        <f t="shared" si="317"/>
        <v>0</v>
      </c>
      <c r="FS437" s="3">
        <f t="shared" si="317"/>
        <v>0</v>
      </c>
      <c r="FT437" s="3">
        <f t="shared" si="317"/>
        <v>0</v>
      </c>
      <c r="FU437" s="3">
        <f t="shared" si="318"/>
        <v>0</v>
      </c>
      <c r="FV437" s="3">
        <f t="shared" si="318"/>
        <v>0</v>
      </c>
      <c r="FW437" s="3">
        <f t="shared" si="318"/>
        <v>0</v>
      </c>
      <c r="FX437" s="3">
        <f t="shared" si="319"/>
        <v>0</v>
      </c>
      <c r="FY437" s="3">
        <f t="shared" si="320"/>
        <v>0</v>
      </c>
      <c r="FZ437" s="3">
        <f t="shared" si="321"/>
        <v>0</v>
      </c>
      <c r="GA437" s="3">
        <f t="shared" si="322"/>
        <v>0</v>
      </c>
      <c r="GB437" s="41" t="s">
        <v>0</v>
      </c>
      <c r="GC437" s="41">
        <f t="shared" si="294"/>
        <v>0.7</v>
      </c>
      <c r="GD437" s="41">
        <f t="shared" si="295"/>
        <v>0.03</v>
      </c>
      <c r="GE437" s="41">
        <f t="shared" si="331"/>
        <v>2.0999999999999998E-2</v>
      </c>
      <c r="GI437" s="41" t="s">
        <v>0</v>
      </c>
    </row>
    <row r="438" spans="1:191" x14ac:dyDescent="0.55000000000000004">
      <c r="A438" s="41" t="s">
        <v>2023</v>
      </c>
      <c r="B438" s="41" t="s">
        <v>752</v>
      </c>
      <c r="C438" s="41" t="s">
        <v>69</v>
      </c>
      <c r="D438" s="25" t="s">
        <v>62</v>
      </c>
      <c r="E438" s="41" t="s">
        <v>1790</v>
      </c>
      <c r="F438" s="41">
        <v>0</v>
      </c>
      <c r="G438" s="25" t="s">
        <v>67</v>
      </c>
      <c r="H438" s="41">
        <v>0</v>
      </c>
      <c r="I438" s="41">
        <v>0</v>
      </c>
      <c r="J438" s="41">
        <v>1.1200000000000002E-2</v>
      </c>
      <c r="K438" s="41">
        <v>0</v>
      </c>
      <c r="L438" s="41">
        <v>0</v>
      </c>
      <c r="M438" s="41" t="s">
        <v>797</v>
      </c>
      <c r="N438" s="41" t="s">
        <v>794</v>
      </c>
      <c r="O438" s="41" t="s">
        <v>1878</v>
      </c>
      <c r="P438" s="41" t="s">
        <v>1890</v>
      </c>
      <c r="S438" s="41">
        <v>0</v>
      </c>
      <c r="AO438" s="7">
        <v>0</v>
      </c>
      <c r="AP438" s="7"/>
      <c r="AQ438" s="7"/>
      <c r="AR438" s="7"/>
      <c r="AS438" s="7"/>
      <c r="AT438" s="7"/>
      <c r="AU438" s="7"/>
      <c r="AV438" s="7"/>
      <c r="AW438" s="7"/>
      <c r="AX438" s="7"/>
      <c r="AY438" s="7"/>
      <c r="AZ438" s="7"/>
      <c r="BA438" s="7"/>
      <c r="BB438" s="7"/>
      <c r="BC438" s="7"/>
      <c r="BD438" s="7"/>
      <c r="BE438" s="7"/>
      <c r="BF438" s="7"/>
      <c r="BG438" s="7"/>
      <c r="BK438" s="41">
        <v>3.5</v>
      </c>
      <c r="BL438" s="7">
        <v>0.28000000000000003</v>
      </c>
      <c r="BM438" s="7"/>
      <c r="BN438" s="7"/>
      <c r="BO438" s="7"/>
      <c r="BP438" s="7"/>
      <c r="BQ438" s="7"/>
      <c r="BR438" s="7"/>
      <c r="BS438" s="7"/>
      <c r="BT438" s="7">
        <v>0.32</v>
      </c>
      <c r="BU438" s="7"/>
      <c r="BV438" s="7"/>
      <c r="BW438" s="7"/>
      <c r="BX438" s="7"/>
      <c r="BY438" s="7"/>
      <c r="BZ438" s="7"/>
      <c r="CA438" s="7"/>
      <c r="CB438" s="7"/>
      <c r="CC438" s="7"/>
      <c r="CD438" s="7"/>
      <c r="CG438" s="41">
        <v>0</v>
      </c>
      <c r="DC438" s="41">
        <v>0</v>
      </c>
      <c r="DY438" s="7" t="s">
        <v>1891</v>
      </c>
      <c r="DZ438" s="7">
        <f t="shared" si="289"/>
        <v>0.32</v>
      </c>
      <c r="EA438" s="41" t="s">
        <v>798</v>
      </c>
      <c r="EB438" s="41" t="s">
        <v>0</v>
      </c>
      <c r="EC438" s="41">
        <f t="shared" si="326"/>
        <v>0</v>
      </c>
      <c r="ED438" s="41">
        <f t="shared" si="327"/>
        <v>0</v>
      </c>
      <c r="EE438" s="41">
        <f t="shared" si="328"/>
        <v>1.1200000000000002E-2</v>
      </c>
      <c r="EF438" s="41">
        <f t="shared" si="329"/>
        <v>0</v>
      </c>
      <c r="EG438" s="41">
        <f t="shared" si="330"/>
        <v>0</v>
      </c>
      <c r="EI438" s="5">
        <f t="shared" si="296"/>
        <v>60.236524799999998</v>
      </c>
      <c r="EJ438" s="3">
        <f t="shared" si="290"/>
        <v>210.8278368</v>
      </c>
      <c r="EK438" s="3">
        <f t="shared" si="297"/>
        <v>9.8000000000000007</v>
      </c>
      <c r="EL438" s="3">
        <f t="shared" si="298"/>
        <v>0</v>
      </c>
      <c r="EM438" s="3">
        <f t="shared" si="299"/>
        <v>0</v>
      </c>
      <c r="EN438" s="3">
        <f t="shared" si="300"/>
        <v>0</v>
      </c>
      <c r="EO438" s="3">
        <f t="shared" si="301"/>
        <v>0</v>
      </c>
      <c r="EP438" s="3">
        <f t="shared" si="302"/>
        <v>0</v>
      </c>
      <c r="EQ438" s="3">
        <f t="shared" si="303"/>
        <v>0</v>
      </c>
      <c r="ER438" s="3">
        <f t="shared" si="304"/>
        <v>0</v>
      </c>
      <c r="ES438" s="3">
        <f t="shared" si="305"/>
        <v>11.2</v>
      </c>
      <c r="ET438" s="3">
        <f t="shared" si="306"/>
        <v>0</v>
      </c>
      <c r="EU438" s="3">
        <f t="shared" si="307"/>
        <v>0</v>
      </c>
      <c r="EV438" s="3">
        <f t="shared" si="308"/>
        <v>0</v>
      </c>
      <c r="EW438" s="3">
        <f t="shared" si="309"/>
        <v>0</v>
      </c>
      <c r="EX438" s="3">
        <f t="shared" si="310"/>
        <v>0</v>
      </c>
      <c r="EY438" s="3">
        <f t="shared" si="311"/>
        <v>0</v>
      </c>
      <c r="EZ438" s="3">
        <f t="shared" si="312"/>
        <v>0</v>
      </c>
      <c r="FA438" s="3">
        <f t="shared" si="313"/>
        <v>0</v>
      </c>
      <c r="FB438" s="3">
        <f t="shared" si="314"/>
        <v>0</v>
      </c>
      <c r="FC438" s="3">
        <f t="shared" si="291"/>
        <v>0</v>
      </c>
      <c r="FD438" s="41">
        <f t="shared" si="315"/>
        <v>0</v>
      </c>
      <c r="FG438" s="3">
        <f t="shared" si="292"/>
        <v>0</v>
      </c>
      <c r="FH438" s="3">
        <f t="shared" si="293"/>
        <v>0</v>
      </c>
      <c r="FI438" s="3">
        <f t="shared" si="316"/>
        <v>0</v>
      </c>
      <c r="FJ438" s="3">
        <f t="shared" si="316"/>
        <v>0</v>
      </c>
      <c r="FK438" s="3">
        <f t="shared" ref="FK438:FQ474" si="332">1000*(CK438*$CG438+DG438*$DC438)/100</f>
        <v>0</v>
      </c>
      <c r="FL438" s="3">
        <f t="shared" si="332"/>
        <v>0</v>
      </c>
      <c r="FM438" s="3">
        <f t="shared" si="332"/>
        <v>0</v>
      </c>
      <c r="FN438" s="3">
        <f t="shared" si="332"/>
        <v>0</v>
      </c>
      <c r="FO438" s="3">
        <f t="shared" si="332"/>
        <v>0</v>
      </c>
      <c r="FP438" s="3">
        <f t="shared" si="332"/>
        <v>0</v>
      </c>
      <c r="FQ438" s="3">
        <f t="shared" si="332"/>
        <v>0</v>
      </c>
      <c r="FR438" s="3">
        <f t="shared" si="317"/>
        <v>0</v>
      </c>
      <c r="FS438" s="3">
        <f t="shared" si="317"/>
        <v>0</v>
      </c>
      <c r="FT438" s="3">
        <f t="shared" si="317"/>
        <v>0</v>
      </c>
      <c r="FU438" s="3">
        <f t="shared" si="318"/>
        <v>0</v>
      </c>
      <c r="FV438" s="3">
        <f t="shared" si="318"/>
        <v>0</v>
      </c>
      <c r="FW438" s="3">
        <f t="shared" si="318"/>
        <v>0</v>
      </c>
      <c r="FX438" s="3">
        <f t="shared" si="319"/>
        <v>0</v>
      </c>
      <c r="FY438" s="3">
        <f t="shared" si="320"/>
        <v>0</v>
      </c>
      <c r="FZ438" s="3">
        <f t="shared" si="321"/>
        <v>0</v>
      </c>
      <c r="GA438" s="3">
        <f t="shared" si="322"/>
        <v>0</v>
      </c>
      <c r="GB438" s="41" t="s">
        <v>0</v>
      </c>
      <c r="GC438" s="41">
        <f t="shared" si="294"/>
        <v>3.5</v>
      </c>
      <c r="GD438" s="41">
        <f t="shared" si="295"/>
        <v>0.32</v>
      </c>
      <c r="GE438" s="41">
        <f t="shared" si="331"/>
        <v>1.1200000000000001</v>
      </c>
      <c r="GI438" s="41" t="s">
        <v>0</v>
      </c>
    </row>
    <row r="439" spans="1:191" x14ac:dyDescent="0.55000000000000004">
      <c r="A439" s="41" t="s">
        <v>2024</v>
      </c>
      <c r="B439" s="41" t="s">
        <v>752</v>
      </c>
      <c r="C439" s="41" t="s">
        <v>69</v>
      </c>
      <c r="D439" s="25" t="s">
        <v>62</v>
      </c>
      <c r="E439" s="41" t="s">
        <v>1790</v>
      </c>
      <c r="F439" s="41">
        <v>0</v>
      </c>
      <c r="G439" s="25" t="s">
        <v>67</v>
      </c>
      <c r="H439" s="41">
        <v>0</v>
      </c>
      <c r="I439" s="41">
        <v>0</v>
      </c>
      <c r="J439" s="41">
        <v>4.1999999999999996E-4</v>
      </c>
      <c r="K439" s="41">
        <v>0</v>
      </c>
      <c r="L439" s="41">
        <v>0</v>
      </c>
      <c r="M439" s="41" t="s">
        <v>799</v>
      </c>
      <c r="N439" s="41" t="s">
        <v>79</v>
      </c>
      <c r="O439" s="41" t="s">
        <v>1878</v>
      </c>
      <c r="P439" s="41" t="s">
        <v>1890</v>
      </c>
      <c r="S439" s="41">
        <v>0</v>
      </c>
      <c r="AO439" s="7">
        <v>0</v>
      </c>
      <c r="AP439" s="7"/>
      <c r="AQ439" s="7"/>
      <c r="AR439" s="7"/>
      <c r="AS439" s="7"/>
      <c r="AT439" s="7"/>
      <c r="AU439" s="7"/>
      <c r="AV439" s="7"/>
      <c r="AW439" s="7"/>
      <c r="AX439" s="7"/>
      <c r="AY439" s="7"/>
      <c r="AZ439" s="7"/>
      <c r="BA439" s="7"/>
      <c r="BB439" s="7"/>
      <c r="BC439" s="7"/>
      <c r="BD439" s="7"/>
      <c r="BE439" s="7"/>
      <c r="BF439" s="7"/>
      <c r="BG439" s="7"/>
      <c r="BK439" s="41">
        <v>0.03</v>
      </c>
      <c r="BL439" s="7">
        <v>0.2</v>
      </c>
      <c r="BM439" s="7"/>
      <c r="BN439" s="7"/>
      <c r="BO439" s="7"/>
      <c r="BP439" s="7"/>
      <c r="BQ439" s="7"/>
      <c r="BR439" s="7"/>
      <c r="BS439" s="7"/>
      <c r="BT439" s="7">
        <v>1.4</v>
      </c>
      <c r="BU439" s="7"/>
      <c r="BV439" s="7"/>
      <c r="BW439" s="7"/>
      <c r="BX439" s="7"/>
      <c r="BY439" s="7"/>
      <c r="BZ439" s="7"/>
      <c r="CA439" s="7"/>
      <c r="CB439" s="7"/>
      <c r="CC439" s="7"/>
      <c r="CD439" s="7"/>
      <c r="CG439" s="41">
        <v>0</v>
      </c>
      <c r="DC439" s="41">
        <v>0</v>
      </c>
      <c r="DY439" s="7" t="s">
        <v>1891</v>
      </c>
      <c r="DZ439" s="7">
        <f t="shared" si="289"/>
        <v>1.4</v>
      </c>
      <c r="EA439" s="41" t="s">
        <v>754</v>
      </c>
      <c r="EB439" s="41" t="s">
        <v>0</v>
      </c>
      <c r="EC439" s="41">
        <f t="shared" si="326"/>
        <v>0</v>
      </c>
      <c r="ED439" s="41">
        <f t="shared" si="327"/>
        <v>0</v>
      </c>
      <c r="EE439" s="41">
        <f t="shared" si="328"/>
        <v>4.1999999999999996E-4</v>
      </c>
      <c r="EF439" s="41">
        <f t="shared" si="329"/>
        <v>0</v>
      </c>
      <c r="EG439" s="41">
        <f t="shared" si="330"/>
        <v>0</v>
      </c>
      <c r="EI439" s="5">
        <f t="shared" si="296"/>
        <v>196.647232</v>
      </c>
      <c r="EJ439" s="3">
        <f t="shared" si="290"/>
        <v>5.8994169599999999</v>
      </c>
      <c r="EK439" s="3">
        <f t="shared" si="297"/>
        <v>0.06</v>
      </c>
      <c r="EL439" s="3">
        <f t="shared" si="298"/>
        <v>0</v>
      </c>
      <c r="EM439" s="3">
        <f t="shared" si="299"/>
        <v>0</v>
      </c>
      <c r="EN439" s="3">
        <f t="shared" si="300"/>
        <v>0</v>
      </c>
      <c r="EO439" s="3">
        <f t="shared" si="301"/>
        <v>0</v>
      </c>
      <c r="EP439" s="3">
        <f t="shared" si="302"/>
        <v>0</v>
      </c>
      <c r="EQ439" s="3">
        <f t="shared" si="303"/>
        <v>0</v>
      </c>
      <c r="ER439" s="3">
        <f t="shared" si="304"/>
        <v>0</v>
      </c>
      <c r="ES439" s="3">
        <f t="shared" si="305"/>
        <v>0.41999999999999993</v>
      </c>
      <c r="ET439" s="3">
        <f t="shared" si="306"/>
        <v>0</v>
      </c>
      <c r="EU439" s="3">
        <f t="shared" si="307"/>
        <v>0</v>
      </c>
      <c r="EV439" s="3">
        <f t="shared" si="308"/>
        <v>0</v>
      </c>
      <c r="EW439" s="3">
        <f t="shared" si="309"/>
        <v>0</v>
      </c>
      <c r="EX439" s="3">
        <f t="shared" si="310"/>
        <v>0</v>
      </c>
      <c r="EY439" s="3">
        <f t="shared" si="311"/>
        <v>0</v>
      </c>
      <c r="EZ439" s="3">
        <f t="shared" si="312"/>
        <v>0</v>
      </c>
      <c r="FA439" s="3">
        <f t="shared" si="313"/>
        <v>0</v>
      </c>
      <c r="FB439" s="3">
        <f t="shared" si="314"/>
        <v>0</v>
      </c>
      <c r="FC439" s="3">
        <f t="shared" si="291"/>
        <v>0</v>
      </c>
      <c r="FD439" s="41">
        <f t="shared" si="315"/>
        <v>0</v>
      </c>
      <c r="FG439" s="3">
        <f t="shared" si="292"/>
        <v>0</v>
      </c>
      <c r="FH439" s="3">
        <f t="shared" si="293"/>
        <v>0</v>
      </c>
      <c r="FI439" s="3">
        <f t="shared" si="316"/>
        <v>0</v>
      </c>
      <c r="FJ439" s="3">
        <f t="shared" si="316"/>
        <v>0</v>
      </c>
      <c r="FK439" s="3">
        <f t="shared" si="332"/>
        <v>0</v>
      </c>
      <c r="FL439" s="3">
        <f t="shared" si="332"/>
        <v>0</v>
      </c>
      <c r="FM439" s="3">
        <f t="shared" si="332"/>
        <v>0</v>
      </c>
      <c r="FN439" s="3">
        <f t="shared" si="332"/>
        <v>0</v>
      </c>
      <c r="FO439" s="3">
        <f t="shared" si="332"/>
        <v>0</v>
      </c>
      <c r="FP439" s="3">
        <f t="shared" si="332"/>
        <v>0</v>
      </c>
      <c r="FQ439" s="3">
        <f t="shared" si="332"/>
        <v>0</v>
      </c>
      <c r="FR439" s="3">
        <f t="shared" si="317"/>
        <v>0</v>
      </c>
      <c r="FS439" s="3">
        <f t="shared" si="317"/>
        <v>0</v>
      </c>
      <c r="FT439" s="3">
        <f t="shared" si="317"/>
        <v>0</v>
      </c>
      <c r="FU439" s="3">
        <f t="shared" si="318"/>
        <v>0</v>
      </c>
      <c r="FV439" s="3">
        <f t="shared" si="318"/>
        <v>0</v>
      </c>
      <c r="FW439" s="3">
        <f t="shared" si="318"/>
        <v>0</v>
      </c>
      <c r="FX439" s="3">
        <f t="shared" si="319"/>
        <v>0</v>
      </c>
      <c r="FY439" s="3">
        <f t="shared" si="320"/>
        <v>0</v>
      </c>
      <c r="FZ439" s="3">
        <f t="shared" si="321"/>
        <v>0</v>
      </c>
      <c r="GA439" s="3">
        <f t="shared" si="322"/>
        <v>0</v>
      </c>
      <c r="GB439" s="41" t="s">
        <v>0</v>
      </c>
      <c r="GC439" s="41">
        <f t="shared" si="294"/>
        <v>0.03</v>
      </c>
      <c r="GD439" s="41">
        <f t="shared" si="295"/>
        <v>1.4</v>
      </c>
      <c r="GE439" s="41">
        <f t="shared" si="331"/>
        <v>4.1999999999999996E-2</v>
      </c>
      <c r="GI439" s="41" t="s">
        <v>0</v>
      </c>
    </row>
    <row r="440" spans="1:191" x14ac:dyDescent="0.55000000000000004">
      <c r="A440" s="41" t="s">
        <v>2025</v>
      </c>
      <c r="B440" s="41" t="s">
        <v>752</v>
      </c>
      <c r="C440" s="41" t="s">
        <v>69</v>
      </c>
      <c r="D440" s="25" t="s">
        <v>62</v>
      </c>
      <c r="E440" s="41" t="s">
        <v>1790</v>
      </c>
      <c r="F440" s="41">
        <v>0</v>
      </c>
      <c r="G440" s="25" t="s">
        <v>67</v>
      </c>
      <c r="H440" s="41">
        <v>0</v>
      </c>
      <c r="I440" s="41">
        <v>0</v>
      </c>
      <c r="J440" s="41">
        <v>3.0600000000000001E-4</v>
      </c>
      <c r="K440" s="41">
        <v>0</v>
      </c>
      <c r="L440" s="41">
        <v>0</v>
      </c>
      <c r="M440" s="41" t="s">
        <v>2026</v>
      </c>
      <c r="N440" s="41" t="s">
        <v>79</v>
      </c>
      <c r="O440" s="41" t="s">
        <v>1878</v>
      </c>
      <c r="P440" s="41" t="s">
        <v>1890</v>
      </c>
      <c r="S440" s="41">
        <v>0</v>
      </c>
      <c r="AO440" s="7">
        <v>0</v>
      </c>
      <c r="AP440" s="7"/>
      <c r="AQ440" s="7"/>
      <c r="AR440" s="7"/>
      <c r="AS440" s="7"/>
      <c r="AT440" s="7"/>
      <c r="AU440" s="7"/>
      <c r="AV440" s="7"/>
      <c r="AW440" s="7"/>
      <c r="AX440" s="7"/>
      <c r="AY440" s="7"/>
      <c r="AZ440" s="7"/>
      <c r="BA440" s="7"/>
      <c r="BB440" s="7"/>
      <c r="BC440" s="7"/>
      <c r="BD440" s="7"/>
      <c r="BE440" s="7"/>
      <c r="BF440" s="7"/>
      <c r="BG440" s="7"/>
      <c r="BK440" s="41">
        <v>0.09</v>
      </c>
      <c r="BL440" s="7">
        <v>0.15</v>
      </c>
      <c r="BM440" s="7"/>
      <c r="BN440" s="7"/>
      <c r="BO440" s="7"/>
      <c r="BP440" s="7"/>
      <c r="BQ440" s="7"/>
      <c r="BR440" s="7"/>
      <c r="BS440" s="7"/>
      <c r="BT440" s="7">
        <v>0.34</v>
      </c>
      <c r="BU440" s="7"/>
      <c r="BV440" s="7"/>
      <c r="BW440" s="7"/>
      <c r="BX440" s="7"/>
      <c r="BY440" s="7"/>
      <c r="BZ440" s="7"/>
      <c r="CA440" s="7"/>
      <c r="CB440" s="7"/>
      <c r="CC440" s="7"/>
      <c r="CD440" s="7"/>
      <c r="CG440" s="41">
        <v>0</v>
      </c>
      <c r="DC440" s="41">
        <v>0</v>
      </c>
      <c r="DY440" s="7" t="s">
        <v>1891</v>
      </c>
      <c r="DZ440" s="7">
        <f t="shared" si="289"/>
        <v>0.34</v>
      </c>
      <c r="EA440" s="41" t="s">
        <v>754</v>
      </c>
      <c r="EB440" s="41" t="s">
        <v>0</v>
      </c>
      <c r="EC440" s="41">
        <f t="shared" si="326"/>
        <v>0</v>
      </c>
      <c r="ED440" s="41">
        <f t="shared" si="327"/>
        <v>0</v>
      </c>
      <c r="EE440" s="41">
        <f t="shared" si="328"/>
        <v>3.0600000000000001E-4</v>
      </c>
      <c r="EF440" s="41">
        <f t="shared" si="329"/>
        <v>0</v>
      </c>
      <c r="EG440" s="41">
        <f t="shared" si="330"/>
        <v>0</v>
      </c>
      <c r="EI440" s="5">
        <f t="shared" si="296"/>
        <v>54.376024000000001</v>
      </c>
      <c r="EJ440" s="3">
        <f t="shared" si="290"/>
        <v>4.8938421600000002</v>
      </c>
      <c r="EK440" s="3">
        <f t="shared" si="297"/>
        <v>0.13500000000000001</v>
      </c>
      <c r="EL440" s="3">
        <f t="shared" si="298"/>
        <v>0</v>
      </c>
      <c r="EM440" s="3">
        <f t="shared" si="299"/>
        <v>0</v>
      </c>
      <c r="EN440" s="3">
        <f t="shared" si="300"/>
        <v>0</v>
      </c>
      <c r="EO440" s="3">
        <f t="shared" si="301"/>
        <v>0</v>
      </c>
      <c r="EP440" s="3">
        <f t="shared" si="302"/>
        <v>0</v>
      </c>
      <c r="EQ440" s="3">
        <f t="shared" si="303"/>
        <v>0</v>
      </c>
      <c r="ER440" s="3">
        <f t="shared" si="304"/>
        <v>0</v>
      </c>
      <c r="ES440" s="3">
        <f t="shared" si="305"/>
        <v>0.30599999999999999</v>
      </c>
      <c r="ET440" s="3">
        <f t="shared" si="306"/>
        <v>0</v>
      </c>
      <c r="EU440" s="3">
        <f t="shared" si="307"/>
        <v>0</v>
      </c>
      <c r="EV440" s="3">
        <f t="shared" si="308"/>
        <v>0</v>
      </c>
      <c r="EW440" s="3">
        <f t="shared" si="309"/>
        <v>0</v>
      </c>
      <c r="EX440" s="3">
        <f t="shared" si="310"/>
        <v>0</v>
      </c>
      <c r="EY440" s="3">
        <f t="shared" si="311"/>
        <v>0</v>
      </c>
      <c r="EZ440" s="3">
        <f t="shared" si="312"/>
        <v>0</v>
      </c>
      <c r="FA440" s="3">
        <f t="shared" si="313"/>
        <v>0</v>
      </c>
      <c r="FB440" s="3">
        <f t="shared" si="314"/>
        <v>0</v>
      </c>
      <c r="FC440" s="3">
        <f t="shared" si="291"/>
        <v>0</v>
      </c>
      <c r="FD440" s="41">
        <f t="shared" si="315"/>
        <v>0</v>
      </c>
      <c r="FG440" s="3">
        <f t="shared" si="292"/>
        <v>0</v>
      </c>
      <c r="FH440" s="3">
        <f t="shared" si="293"/>
        <v>0</v>
      </c>
      <c r="FI440" s="3">
        <f t="shared" si="316"/>
        <v>0</v>
      </c>
      <c r="FJ440" s="3">
        <f t="shared" si="316"/>
        <v>0</v>
      </c>
      <c r="FK440" s="3">
        <f t="shared" si="332"/>
        <v>0</v>
      </c>
      <c r="FL440" s="3">
        <f t="shared" si="332"/>
        <v>0</v>
      </c>
      <c r="FM440" s="3">
        <f t="shared" si="332"/>
        <v>0</v>
      </c>
      <c r="FN440" s="3">
        <f t="shared" si="332"/>
        <v>0</v>
      </c>
      <c r="FO440" s="3">
        <f t="shared" si="332"/>
        <v>0</v>
      </c>
      <c r="FP440" s="3">
        <f t="shared" si="332"/>
        <v>0</v>
      </c>
      <c r="FQ440" s="3">
        <f t="shared" si="332"/>
        <v>0</v>
      </c>
      <c r="FR440" s="3">
        <f t="shared" si="317"/>
        <v>0</v>
      </c>
      <c r="FS440" s="3">
        <f t="shared" si="317"/>
        <v>0</v>
      </c>
      <c r="FT440" s="3">
        <f t="shared" si="317"/>
        <v>0</v>
      </c>
      <c r="FU440" s="3">
        <f t="shared" si="318"/>
        <v>0</v>
      </c>
      <c r="FV440" s="3">
        <f t="shared" si="318"/>
        <v>0</v>
      </c>
      <c r="FW440" s="3">
        <f t="shared" si="318"/>
        <v>0</v>
      </c>
      <c r="FX440" s="3">
        <f t="shared" si="319"/>
        <v>0</v>
      </c>
      <c r="FY440" s="3">
        <f t="shared" si="320"/>
        <v>0</v>
      </c>
      <c r="FZ440" s="3">
        <f t="shared" si="321"/>
        <v>0</v>
      </c>
      <c r="GA440" s="3">
        <f t="shared" si="322"/>
        <v>0</v>
      </c>
      <c r="GB440" s="41" t="s">
        <v>0</v>
      </c>
      <c r="GC440" s="41">
        <f t="shared" si="294"/>
        <v>0.09</v>
      </c>
      <c r="GD440" s="41">
        <f t="shared" si="295"/>
        <v>0.34</v>
      </c>
      <c r="GE440" s="41">
        <f t="shared" si="331"/>
        <v>3.0600000000000002E-2</v>
      </c>
      <c r="GI440" s="41" t="s">
        <v>0</v>
      </c>
    </row>
    <row r="441" spans="1:191" x14ac:dyDescent="0.55000000000000004">
      <c r="A441" s="41" t="s">
        <v>2027</v>
      </c>
      <c r="B441" s="41" t="s">
        <v>752</v>
      </c>
      <c r="C441" s="41" t="s">
        <v>69</v>
      </c>
      <c r="D441" s="25" t="s">
        <v>62</v>
      </c>
      <c r="E441" s="41" t="s">
        <v>1790</v>
      </c>
      <c r="F441" s="41">
        <v>0</v>
      </c>
      <c r="G441" s="25" t="s">
        <v>67</v>
      </c>
      <c r="H441" s="41">
        <v>0</v>
      </c>
      <c r="I441" s="41">
        <v>0</v>
      </c>
      <c r="J441" s="41">
        <v>1.04E-2</v>
      </c>
      <c r="K441" s="41">
        <v>0</v>
      </c>
      <c r="L441" s="41">
        <v>0</v>
      </c>
      <c r="M441" s="41" t="s">
        <v>2028</v>
      </c>
      <c r="N441" s="41" t="s">
        <v>79</v>
      </c>
      <c r="O441" s="41" t="s">
        <v>1878</v>
      </c>
      <c r="P441" s="41" t="s">
        <v>1890</v>
      </c>
      <c r="S441" s="41">
        <v>0</v>
      </c>
      <c r="AO441" s="7">
        <v>0</v>
      </c>
      <c r="AP441" s="7"/>
      <c r="AQ441" s="7"/>
      <c r="AR441" s="7"/>
      <c r="AS441" s="7"/>
      <c r="AT441" s="7"/>
      <c r="AU441" s="7"/>
      <c r="AV441" s="7"/>
      <c r="AW441" s="7"/>
      <c r="AX441" s="7"/>
      <c r="AY441" s="7"/>
      <c r="AZ441" s="7"/>
      <c r="BA441" s="7"/>
      <c r="BB441" s="7"/>
      <c r="BC441" s="7"/>
      <c r="BD441" s="7"/>
      <c r="BE441" s="7"/>
      <c r="BF441" s="7"/>
      <c r="BG441" s="7"/>
      <c r="BK441" s="41">
        <v>1.6</v>
      </c>
      <c r="BL441" s="7">
        <v>0.19</v>
      </c>
      <c r="BM441" s="7"/>
      <c r="BN441" s="7"/>
      <c r="BO441" s="7"/>
      <c r="BP441" s="7"/>
      <c r="BQ441" s="7"/>
      <c r="BR441" s="7"/>
      <c r="BS441" s="7"/>
      <c r="BT441" s="7">
        <v>0.65</v>
      </c>
      <c r="BU441" s="7">
        <v>0.03</v>
      </c>
      <c r="BV441" s="7"/>
      <c r="BW441" s="7"/>
      <c r="BX441" s="7"/>
      <c r="BY441" s="7"/>
      <c r="BZ441" s="7"/>
      <c r="CA441" s="7"/>
      <c r="CB441" s="7"/>
      <c r="CC441" s="7"/>
      <c r="CD441" s="7"/>
      <c r="CG441" s="41">
        <v>0</v>
      </c>
      <c r="DC441" s="41">
        <v>0</v>
      </c>
      <c r="DD441" s="4"/>
      <c r="DL441" s="4"/>
      <c r="DY441" s="7" t="s">
        <v>1891</v>
      </c>
      <c r="DZ441" s="7">
        <f t="shared" si="289"/>
        <v>0.65</v>
      </c>
      <c r="EA441" s="41" t="s">
        <v>754</v>
      </c>
      <c r="EB441" s="41" t="s">
        <v>0</v>
      </c>
      <c r="EC441" s="41">
        <f t="shared" si="326"/>
        <v>0</v>
      </c>
      <c r="ED441" s="41">
        <f t="shared" si="327"/>
        <v>0</v>
      </c>
      <c r="EE441" s="41">
        <f t="shared" si="328"/>
        <v>1.04E-2</v>
      </c>
      <c r="EF441" s="41">
        <f t="shared" si="329"/>
        <v>0</v>
      </c>
      <c r="EG441" s="41">
        <f t="shared" si="330"/>
        <v>0</v>
      </c>
      <c r="EI441" s="5">
        <f t="shared" si="296"/>
        <v>119.42552759999998</v>
      </c>
      <c r="EJ441" s="3">
        <f t="shared" si="290"/>
        <v>191.08084415999997</v>
      </c>
      <c r="EK441" s="3">
        <f t="shared" si="297"/>
        <v>3.0400000000000005</v>
      </c>
      <c r="EL441" s="3">
        <f t="shared" si="298"/>
        <v>0</v>
      </c>
      <c r="EM441" s="3">
        <f t="shared" si="299"/>
        <v>0</v>
      </c>
      <c r="EN441" s="3">
        <f t="shared" si="300"/>
        <v>0</v>
      </c>
      <c r="EO441" s="3">
        <f t="shared" si="301"/>
        <v>0</v>
      </c>
      <c r="EP441" s="3">
        <f t="shared" si="302"/>
        <v>0</v>
      </c>
      <c r="EQ441" s="3">
        <f t="shared" si="303"/>
        <v>0</v>
      </c>
      <c r="ER441" s="3">
        <f t="shared" si="304"/>
        <v>0</v>
      </c>
      <c r="ES441" s="3">
        <f t="shared" si="305"/>
        <v>10.4</v>
      </c>
      <c r="ET441" s="3">
        <f t="shared" si="306"/>
        <v>0.48</v>
      </c>
      <c r="EU441" s="3">
        <f t="shared" si="307"/>
        <v>0</v>
      </c>
      <c r="EV441" s="3">
        <f t="shared" si="308"/>
        <v>0</v>
      </c>
      <c r="EW441" s="3">
        <f t="shared" si="309"/>
        <v>0</v>
      </c>
      <c r="EX441" s="3">
        <f t="shared" si="310"/>
        <v>0</v>
      </c>
      <c r="EY441" s="3">
        <f t="shared" si="311"/>
        <v>0</v>
      </c>
      <c r="EZ441" s="3">
        <f t="shared" si="312"/>
        <v>0</v>
      </c>
      <c r="FA441" s="3">
        <f t="shared" si="313"/>
        <v>0</v>
      </c>
      <c r="FB441" s="3">
        <f t="shared" si="314"/>
        <v>0</v>
      </c>
      <c r="FC441" s="3">
        <f t="shared" si="291"/>
        <v>0</v>
      </c>
      <c r="FD441" s="41">
        <f t="shared" si="315"/>
        <v>0</v>
      </c>
      <c r="FG441" s="3">
        <f t="shared" si="292"/>
        <v>0</v>
      </c>
      <c r="FH441" s="3">
        <f t="shared" si="293"/>
        <v>0</v>
      </c>
      <c r="FI441" s="3">
        <f t="shared" si="316"/>
        <v>0</v>
      </c>
      <c r="FJ441" s="3">
        <f t="shared" si="316"/>
        <v>0</v>
      </c>
      <c r="FK441" s="3">
        <f t="shared" si="332"/>
        <v>0</v>
      </c>
      <c r="FL441" s="3">
        <f t="shared" si="332"/>
        <v>0</v>
      </c>
      <c r="FM441" s="3">
        <f t="shared" si="332"/>
        <v>0</v>
      </c>
      <c r="FN441" s="3">
        <f t="shared" si="332"/>
        <v>0</v>
      </c>
      <c r="FO441" s="3">
        <f t="shared" si="332"/>
        <v>0</v>
      </c>
      <c r="FP441" s="3">
        <f t="shared" si="332"/>
        <v>0</v>
      </c>
      <c r="FQ441" s="3">
        <f t="shared" si="332"/>
        <v>0</v>
      </c>
      <c r="FR441" s="3">
        <f t="shared" si="317"/>
        <v>0</v>
      </c>
      <c r="FS441" s="3">
        <f t="shared" si="317"/>
        <v>0</v>
      </c>
      <c r="FT441" s="3">
        <f t="shared" si="317"/>
        <v>0</v>
      </c>
      <c r="FU441" s="3">
        <f t="shared" si="318"/>
        <v>0</v>
      </c>
      <c r="FV441" s="3">
        <f t="shared" si="318"/>
        <v>0</v>
      </c>
      <c r="FW441" s="3">
        <f t="shared" si="318"/>
        <v>0</v>
      </c>
      <c r="FX441" s="3">
        <f t="shared" si="319"/>
        <v>0</v>
      </c>
      <c r="FY441" s="3">
        <f t="shared" si="320"/>
        <v>0</v>
      </c>
      <c r="FZ441" s="3">
        <f t="shared" si="321"/>
        <v>0</v>
      </c>
      <c r="GA441" s="3">
        <f t="shared" si="322"/>
        <v>0</v>
      </c>
      <c r="GB441" s="41" t="s">
        <v>0</v>
      </c>
      <c r="GC441" s="41">
        <f t="shared" si="294"/>
        <v>1.6</v>
      </c>
      <c r="GD441" s="41">
        <f t="shared" si="295"/>
        <v>0.65</v>
      </c>
      <c r="GE441" s="41">
        <f t="shared" si="331"/>
        <v>1.04</v>
      </c>
      <c r="GI441" s="41" t="s">
        <v>0</v>
      </c>
    </row>
    <row r="442" spans="1:191" x14ac:dyDescent="0.55000000000000004">
      <c r="A442" s="41" t="s">
        <v>2029</v>
      </c>
      <c r="B442" s="41" t="s">
        <v>752</v>
      </c>
      <c r="C442" s="41" t="s">
        <v>69</v>
      </c>
      <c r="D442" s="25" t="s">
        <v>62</v>
      </c>
      <c r="E442" s="41" t="s">
        <v>1790</v>
      </c>
      <c r="F442" s="41">
        <v>0</v>
      </c>
      <c r="G442" s="25" t="s">
        <v>67</v>
      </c>
      <c r="H442" s="41">
        <v>0</v>
      </c>
      <c r="I442" s="41">
        <v>0</v>
      </c>
      <c r="J442" s="41">
        <v>2.2000000000000003E-4</v>
      </c>
      <c r="K442" s="41">
        <v>0</v>
      </c>
      <c r="L442" s="41">
        <v>0</v>
      </c>
      <c r="M442" s="41" t="s">
        <v>803</v>
      </c>
      <c r="N442" s="41" t="s">
        <v>79</v>
      </c>
      <c r="O442" s="41" t="s">
        <v>1878</v>
      </c>
      <c r="P442" s="41" t="s">
        <v>1890</v>
      </c>
      <c r="S442" s="41">
        <v>0</v>
      </c>
      <c r="AO442" s="7">
        <v>0</v>
      </c>
      <c r="AP442" s="7"/>
      <c r="AQ442" s="7"/>
      <c r="AR442" s="7"/>
      <c r="AS442" s="7"/>
      <c r="AT442" s="7"/>
      <c r="AU442" s="7"/>
      <c r="AV442" s="7"/>
      <c r="AW442" s="7"/>
      <c r="AX442" s="7"/>
      <c r="AY442" s="7"/>
      <c r="AZ442" s="7"/>
      <c r="BA442" s="7"/>
      <c r="BB442" s="7"/>
      <c r="BC442" s="7"/>
      <c r="BD442" s="7"/>
      <c r="BE442" s="7"/>
      <c r="BF442" s="7"/>
      <c r="BG442" s="7"/>
      <c r="BK442" s="41">
        <v>0.05</v>
      </c>
      <c r="BL442" s="7">
        <v>0.25</v>
      </c>
      <c r="BM442" s="7"/>
      <c r="BN442" s="7"/>
      <c r="BO442" s="7"/>
      <c r="BP442" s="7"/>
      <c r="BQ442" s="7"/>
      <c r="BR442" s="7"/>
      <c r="BS442" s="7"/>
      <c r="BT442" s="7">
        <v>0.44</v>
      </c>
      <c r="BU442" s="7"/>
      <c r="BV442" s="7"/>
      <c r="BW442" s="7"/>
      <c r="BX442" s="7"/>
      <c r="BY442" s="7"/>
      <c r="BZ442" s="7"/>
      <c r="CA442" s="7"/>
      <c r="CB442" s="7"/>
      <c r="CC442" s="7"/>
      <c r="CD442" s="7"/>
      <c r="CG442" s="41">
        <v>0</v>
      </c>
      <c r="DC442" s="41">
        <v>0</v>
      </c>
      <c r="DY442" s="7" t="s">
        <v>1891</v>
      </c>
      <c r="DZ442" s="7">
        <f t="shared" si="289"/>
        <v>0.44</v>
      </c>
      <c r="EA442" s="41" t="s">
        <v>754</v>
      </c>
      <c r="EB442" s="41" t="s">
        <v>0</v>
      </c>
      <c r="EC442" s="41">
        <f t="shared" si="326"/>
        <v>0</v>
      </c>
      <c r="ED442" s="41">
        <f t="shared" si="327"/>
        <v>0</v>
      </c>
      <c r="EE442" s="41">
        <f t="shared" si="328"/>
        <v>2.2000000000000003E-4</v>
      </c>
      <c r="EF442" s="41">
        <f t="shared" si="329"/>
        <v>0</v>
      </c>
      <c r="EG442" s="41">
        <f t="shared" si="330"/>
        <v>0</v>
      </c>
      <c r="EI442" s="5">
        <f t="shared" si="296"/>
        <v>74.015640000000005</v>
      </c>
      <c r="EJ442" s="3">
        <f t="shared" si="290"/>
        <v>3.7007820000000002</v>
      </c>
      <c r="EK442" s="3">
        <f t="shared" si="297"/>
        <v>0.125</v>
      </c>
      <c r="EL442" s="3">
        <f t="shared" si="298"/>
        <v>0</v>
      </c>
      <c r="EM442" s="3">
        <f t="shared" si="299"/>
        <v>0</v>
      </c>
      <c r="EN442" s="3">
        <f t="shared" si="300"/>
        <v>0</v>
      </c>
      <c r="EO442" s="3">
        <f t="shared" si="301"/>
        <v>0</v>
      </c>
      <c r="EP442" s="3">
        <f t="shared" si="302"/>
        <v>0</v>
      </c>
      <c r="EQ442" s="3">
        <f t="shared" si="303"/>
        <v>0</v>
      </c>
      <c r="ER442" s="3">
        <f t="shared" si="304"/>
        <v>0</v>
      </c>
      <c r="ES442" s="3">
        <f t="shared" si="305"/>
        <v>0.22000000000000003</v>
      </c>
      <c r="ET442" s="3">
        <f t="shared" si="306"/>
        <v>0</v>
      </c>
      <c r="EU442" s="3">
        <f t="shared" si="307"/>
        <v>0</v>
      </c>
      <c r="EV442" s="3">
        <f t="shared" si="308"/>
        <v>0</v>
      </c>
      <c r="EW442" s="3">
        <f t="shared" si="309"/>
        <v>0</v>
      </c>
      <c r="EX442" s="3">
        <f t="shared" si="310"/>
        <v>0</v>
      </c>
      <c r="EY442" s="3">
        <f t="shared" si="311"/>
        <v>0</v>
      </c>
      <c r="EZ442" s="3">
        <f t="shared" si="312"/>
        <v>0</v>
      </c>
      <c r="FA442" s="3">
        <f t="shared" si="313"/>
        <v>0</v>
      </c>
      <c r="FB442" s="3">
        <f t="shared" si="314"/>
        <v>0</v>
      </c>
      <c r="FC442" s="3">
        <f t="shared" si="291"/>
        <v>0</v>
      </c>
      <c r="FD442" s="41">
        <f t="shared" si="315"/>
        <v>0</v>
      </c>
      <c r="FG442" s="3">
        <f t="shared" si="292"/>
        <v>0</v>
      </c>
      <c r="FH442" s="3">
        <f t="shared" si="293"/>
        <v>0</v>
      </c>
      <c r="FI442" s="3">
        <f t="shared" si="316"/>
        <v>0</v>
      </c>
      <c r="FJ442" s="3">
        <f t="shared" si="316"/>
        <v>0</v>
      </c>
      <c r="FK442" s="3">
        <f t="shared" si="332"/>
        <v>0</v>
      </c>
      <c r="FL442" s="3">
        <f t="shared" si="332"/>
        <v>0</v>
      </c>
      <c r="FM442" s="3">
        <f t="shared" si="332"/>
        <v>0</v>
      </c>
      <c r="FN442" s="3">
        <f t="shared" si="332"/>
        <v>0</v>
      </c>
      <c r="FO442" s="3">
        <f t="shared" si="332"/>
        <v>0</v>
      </c>
      <c r="FP442" s="3">
        <f t="shared" si="332"/>
        <v>0</v>
      </c>
      <c r="FQ442" s="3">
        <f t="shared" si="332"/>
        <v>0</v>
      </c>
      <c r="FR442" s="3">
        <f t="shared" si="317"/>
        <v>0</v>
      </c>
      <c r="FS442" s="3">
        <f t="shared" si="317"/>
        <v>0</v>
      </c>
      <c r="FT442" s="3">
        <f t="shared" si="317"/>
        <v>0</v>
      </c>
      <c r="FU442" s="3">
        <f t="shared" si="318"/>
        <v>0</v>
      </c>
      <c r="FV442" s="3">
        <f t="shared" si="318"/>
        <v>0</v>
      </c>
      <c r="FW442" s="3">
        <f t="shared" si="318"/>
        <v>0</v>
      </c>
      <c r="FX442" s="3">
        <f t="shared" si="319"/>
        <v>0</v>
      </c>
      <c r="FY442" s="3">
        <f t="shared" si="320"/>
        <v>0</v>
      </c>
      <c r="FZ442" s="3">
        <f t="shared" si="321"/>
        <v>0</v>
      </c>
      <c r="GA442" s="3">
        <f t="shared" si="322"/>
        <v>0</v>
      </c>
      <c r="GB442" s="41" t="s">
        <v>0</v>
      </c>
      <c r="GC442" s="41">
        <f t="shared" si="294"/>
        <v>0.05</v>
      </c>
      <c r="GD442" s="41">
        <f t="shared" si="295"/>
        <v>0.44</v>
      </c>
      <c r="GE442" s="41">
        <f t="shared" si="331"/>
        <v>2.2000000000000002E-2</v>
      </c>
      <c r="GI442" s="41" t="s">
        <v>0</v>
      </c>
    </row>
    <row r="443" spans="1:191" x14ac:dyDescent="0.55000000000000004">
      <c r="A443" s="41" t="s">
        <v>2030</v>
      </c>
      <c r="B443" s="41" t="s">
        <v>752</v>
      </c>
      <c r="C443" s="41" t="s">
        <v>69</v>
      </c>
      <c r="D443" s="25" t="s">
        <v>62</v>
      </c>
      <c r="E443" s="41" t="s">
        <v>1790</v>
      </c>
      <c r="F443" s="41">
        <v>0</v>
      </c>
      <c r="G443" s="25" t="s">
        <v>67</v>
      </c>
      <c r="H443" s="41">
        <v>0</v>
      </c>
      <c r="I443" s="41">
        <v>0</v>
      </c>
      <c r="J443" s="41">
        <v>3.3839999999999993E-4</v>
      </c>
      <c r="K443" s="41">
        <v>0</v>
      </c>
      <c r="L443" s="41">
        <v>0</v>
      </c>
      <c r="M443" s="41" t="s">
        <v>2031</v>
      </c>
      <c r="N443" s="41" t="s">
        <v>79</v>
      </c>
      <c r="O443" s="41" t="s">
        <v>1878</v>
      </c>
      <c r="P443" s="41" t="s">
        <v>1890</v>
      </c>
      <c r="S443" s="41">
        <v>0</v>
      </c>
      <c r="AO443" s="7">
        <v>0</v>
      </c>
      <c r="AP443" s="7"/>
      <c r="AQ443" s="7"/>
      <c r="AR443" s="7"/>
      <c r="AS443" s="7"/>
      <c r="AT443" s="7"/>
      <c r="AU443" s="7"/>
      <c r="AV443" s="7"/>
      <c r="AW443" s="7"/>
      <c r="AX443" s="7"/>
      <c r="AY443" s="7"/>
      <c r="AZ443" s="7"/>
      <c r="BA443" s="7"/>
      <c r="BB443" s="7"/>
      <c r="BC443" s="7"/>
      <c r="BD443" s="7"/>
      <c r="BE443" s="7"/>
      <c r="BF443" s="7"/>
      <c r="BG443" s="7"/>
      <c r="BK443" s="41">
        <v>3.5999999999999997E-2</v>
      </c>
      <c r="BL443" s="7">
        <v>0.69</v>
      </c>
      <c r="BM443" s="7"/>
      <c r="BN443" s="7"/>
      <c r="BO443" s="7"/>
      <c r="BP443" s="7"/>
      <c r="BQ443" s="7"/>
      <c r="BR443" s="7"/>
      <c r="BS443" s="7"/>
      <c r="BT443" s="7">
        <v>0.94</v>
      </c>
      <c r="BU443" s="7">
        <v>0.06</v>
      </c>
      <c r="BV443" s="7"/>
      <c r="BW443" s="7"/>
      <c r="BX443" s="7"/>
      <c r="BY443" s="7"/>
      <c r="BZ443" s="7"/>
      <c r="CA443" s="7"/>
      <c r="CB443" s="7"/>
      <c r="CC443" s="7"/>
      <c r="CD443" s="7"/>
      <c r="CG443" s="41">
        <v>0</v>
      </c>
      <c r="DC443" s="41">
        <v>0</v>
      </c>
      <c r="DY443" s="7" t="s">
        <v>1891</v>
      </c>
      <c r="DZ443" s="7">
        <f t="shared" si="289"/>
        <v>0.94</v>
      </c>
      <c r="EA443" s="41" t="s">
        <v>2032</v>
      </c>
      <c r="EB443" s="41" t="s">
        <v>0</v>
      </c>
      <c r="EC443" s="41">
        <f t="shared" si="326"/>
        <v>0</v>
      </c>
      <c r="ED443" s="41">
        <f t="shared" si="327"/>
        <v>0</v>
      </c>
      <c r="EE443" s="41">
        <f t="shared" si="328"/>
        <v>3.3839999999999993E-4</v>
      </c>
      <c r="EF443" s="41">
        <f t="shared" si="329"/>
        <v>0</v>
      </c>
      <c r="EG443" s="41">
        <f t="shared" si="330"/>
        <v>0</v>
      </c>
      <c r="EI443" s="5">
        <f t="shared" si="296"/>
        <v>211.87006479999999</v>
      </c>
      <c r="EJ443" s="3">
        <f t="shared" si="290"/>
        <v>7.6273223327999995</v>
      </c>
      <c r="EK443" s="3">
        <f t="shared" si="297"/>
        <v>0.24839999999999995</v>
      </c>
      <c r="EL443" s="3">
        <f t="shared" si="298"/>
        <v>0</v>
      </c>
      <c r="EM443" s="3">
        <f t="shared" si="299"/>
        <v>0</v>
      </c>
      <c r="EN443" s="3">
        <f t="shared" si="300"/>
        <v>0</v>
      </c>
      <c r="EO443" s="3">
        <f t="shared" si="301"/>
        <v>0</v>
      </c>
      <c r="EP443" s="3">
        <f t="shared" si="302"/>
        <v>0</v>
      </c>
      <c r="EQ443" s="3">
        <f t="shared" si="303"/>
        <v>0</v>
      </c>
      <c r="ER443" s="3">
        <f t="shared" si="304"/>
        <v>0</v>
      </c>
      <c r="ES443" s="3">
        <f t="shared" si="305"/>
        <v>0.33839999999999998</v>
      </c>
      <c r="ET443" s="3">
        <f t="shared" si="306"/>
        <v>2.1599999999999998E-2</v>
      </c>
      <c r="EU443" s="3">
        <f t="shared" si="307"/>
        <v>0</v>
      </c>
      <c r="EV443" s="3">
        <f t="shared" si="308"/>
        <v>0</v>
      </c>
      <c r="EW443" s="3">
        <f t="shared" si="309"/>
        <v>0</v>
      </c>
      <c r="EX443" s="3">
        <f t="shared" si="310"/>
        <v>0</v>
      </c>
      <c r="EY443" s="3">
        <f t="shared" si="311"/>
        <v>0</v>
      </c>
      <c r="EZ443" s="3">
        <f t="shared" si="312"/>
        <v>0</v>
      </c>
      <c r="FA443" s="3">
        <f t="shared" si="313"/>
        <v>0</v>
      </c>
      <c r="FB443" s="3">
        <f t="shared" si="314"/>
        <v>0</v>
      </c>
      <c r="FC443" s="3">
        <f t="shared" si="291"/>
        <v>0</v>
      </c>
      <c r="FD443" s="41">
        <f t="shared" si="315"/>
        <v>0</v>
      </c>
      <c r="FG443" s="3">
        <f t="shared" si="292"/>
        <v>0</v>
      </c>
      <c r="FH443" s="3">
        <f t="shared" si="293"/>
        <v>0</v>
      </c>
      <c r="FI443" s="3">
        <f t="shared" si="316"/>
        <v>0</v>
      </c>
      <c r="FJ443" s="3">
        <f t="shared" si="316"/>
        <v>0</v>
      </c>
      <c r="FK443" s="3">
        <f t="shared" si="332"/>
        <v>0</v>
      </c>
      <c r="FL443" s="3">
        <f t="shared" si="332"/>
        <v>0</v>
      </c>
      <c r="FM443" s="3">
        <f t="shared" si="332"/>
        <v>0</v>
      </c>
      <c r="FN443" s="3">
        <f t="shared" si="332"/>
        <v>0</v>
      </c>
      <c r="FO443" s="3">
        <f t="shared" si="332"/>
        <v>0</v>
      </c>
      <c r="FP443" s="3">
        <f t="shared" si="332"/>
        <v>0</v>
      </c>
      <c r="FQ443" s="3">
        <f t="shared" si="332"/>
        <v>0</v>
      </c>
      <c r="FR443" s="3">
        <f t="shared" si="317"/>
        <v>0</v>
      </c>
      <c r="FS443" s="3">
        <f t="shared" si="317"/>
        <v>0</v>
      </c>
      <c r="FT443" s="3">
        <f t="shared" si="317"/>
        <v>0</v>
      </c>
      <c r="FU443" s="3">
        <f t="shared" si="318"/>
        <v>0</v>
      </c>
      <c r="FV443" s="3">
        <f t="shared" si="318"/>
        <v>0</v>
      </c>
      <c r="FW443" s="3">
        <f t="shared" si="318"/>
        <v>0</v>
      </c>
      <c r="FX443" s="3">
        <f t="shared" si="319"/>
        <v>0</v>
      </c>
      <c r="FY443" s="3">
        <f t="shared" si="320"/>
        <v>0</v>
      </c>
      <c r="FZ443" s="3">
        <f t="shared" si="321"/>
        <v>0</v>
      </c>
      <c r="GA443" s="3">
        <f t="shared" si="322"/>
        <v>0</v>
      </c>
      <c r="GB443" s="41" t="s">
        <v>0</v>
      </c>
      <c r="GC443" s="41">
        <f t="shared" si="294"/>
        <v>3.5999999999999997E-2</v>
      </c>
      <c r="GD443" s="41">
        <f t="shared" si="295"/>
        <v>0.94</v>
      </c>
      <c r="GE443" s="41">
        <f t="shared" si="331"/>
        <v>3.3839999999999995E-2</v>
      </c>
      <c r="GI443" s="41" t="s">
        <v>0</v>
      </c>
    </row>
    <row r="444" spans="1:191" x14ac:dyDescent="0.55000000000000004">
      <c r="A444" s="41" t="s">
        <v>2033</v>
      </c>
      <c r="B444" s="41" t="s">
        <v>752</v>
      </c>
      <c r="C444" s="41" t="s">
        <v>69</v>
      </c>
      <c r="D444" s="25" t="s">
        <v>62</v>
      </c>
      <c r="E444" s="41" t="s">
        <v>1790</v>
      </c>
      <c r="F444" s="41">
        <v>0</v>
      </c>
      <c r="G444" s="25" t="s">
        <v>67</v>
      </c>
      <c r="H444" s="41">
        <v>0</v>
      </c>
      <c r="I444" s="41">
        <v>0</v>
      </c>
      <c r="J444" s="41">
        <v>3.6000000000000002E-4</v>
      </c>
      <c r="K444" s="41">
        <v>0</v>
      </c>
      <c r="L444" s="41">
        <v>0</v>
      </c>
      <c r="M444" s="41" t="s">
        <v>2034</v>
      </c>
      <c r="N444" s="41" t="s">
        <v>79</v>
      </c>
      <c r="O444" s="41" t="s">
        <v>1980</v>
      </c>
      <c r="S444" s="41">
        <v>0</v>
      </c>
      <c r="AO444" s="7">
        <v>0</v>
      </c>
      <c r="AP444" s="7"/>
      <c r="AQ444" s="7"/>
      <c r="AR444" s="7"/>
      <c r="AS444" s="7"/>
      <c r="AT444" s="7"/>
      <c r="AU444" s="7"/>
      <c r="AV444" s="7"/>
      <c r="AW444" s="7"/>
      <c r="AX444" s="7"/>
      <c r="AY444" s="7"/>
      <c r="AZ444" s="7"/>
      <c r="BA444" s="7"/>
      <c r="BB444" s="7"/>
      <c r="BC444" s="7"/>
      <c r="BD444" s="7"/>
      <c r="BE444" s="7"/>
      <c r="BF444" s="7"/>
      <c r="BG444" s="7"/>
      <c r="BK444" s="41">
        <v>1.8</v>
      </c>
      <c r="BL444" s="7">
        <v>0.35</v>
      </c>
      <c r="BM444" s="7"/>
      <c r="BN444" s="7"/>
      <c r="BO444" s="7"/>
      <c r="BP444" s="7"/>
      <c r="BQ444" s="7"/>
      <c r="BR444" s="7"/>
      <c r="BS444" s="7"/>
      <c r="BT444" s="7">
        <v>0.02</v>
      </c>
      <c r="BU444" s="7">
        <v>0.01</v>
      </c>
      <c r="BV444" s="7"/>
      <c r="BW444" s="7"/>
      <c r="BX444" s="7"/>
      <c r="BY444" s="7"/>
      <c r="BZ444" s="7">
        <v>12</v>
      </c>
      <c r="CA444" s="7"/>
      <c r="CB444" s="7"/>
      <c r="CC444" s="7"/>
      <c r="CD444" s="7"/>
      <c r="CG444" s="41">
        <v>0</v>
      </c>
      <c r="DC444" s="41">
        <v>0</v>
      </c>
      <c r="DY444" s="7" t="s">
        <v>1891</v>
      </c>
      <c r="DZ444" s="7">
        <f t="shared" si="289"/>
        <v>0.02</v>
      </c>
      <c r="EA444" s="41" t="s">
        <v>754</v>
      </c>
      <c r="EB444" s="41" t="s">
        <v>0</v>
      </c>
      <c r="EC444" s="41">
        <f t="shared" si="326"/>
        <v>0</v>
      </c>
      <c r="ED444" s="41">
        <f t="shared" si="327"/>
        <v>0</v>
      </c>
      <c r="EE444" s="41">
        <f t="shared" si="328"/>
        <v>3.6000000000000002E-4</v>
      </c>
      <c r="EF444" s="41">
        <f t="shared" si="329"/>
        <v>0</v>
      </c>
      <c r="EG444" s="41">
        <f t="shared" si="330"/>
        <v>0</v>
      </c>
      <c r="EI444" s="5">
        <f t="shared" si="296"/>
        <v>43.884408400000005</v>
      </c>
      <c r="EJ444" s="3">
        <f t="shared" si="290"/>
        <v>78.991935120000008</v>
      </c>
      <c r="EK444" s="3">
        <f t="shared" si="297"/>
        <v>6.3</v>
      </c>
      <c r="EL444" s="3">
        <f t="shared" si="298"/>
        <v>0</v>
      </c>
      <c r="EM444" s="3">
        <f t="shared" si="299"/>
        <v>0</v>
      </c>
      <c r="EN444" s="3">
        <f t="shared" si="300"/>
        <v>0</v>
      </c>
      <c r="EO444" s="3">
        <f t="shared" si="301"/>
        <v>0</v>
      </c>
      <c r="EP444" s="3">
        <f t="shared" si="302"/>
        <v>0</v>
      </c>
      <c r="EQ444" s="3">
        <f t="shared" si="303"/>
        <v>0</v>
      </c>
      <c r="ER444" s="3">
        <f t="shared" si="304"/>
        <v>0</v>
      </c>
      <c r="ES444" s="3">
        <f t="shared" si="305"/>
        <v>0.3600000000000001</v>
      </c>
      <c r="ET444" s="3">
        <f t="shared" si="306"/>
        <v>0.18000000000000005</v>
      </c>
      <c r="EU444" s="3">
        <f t="shared" si="307"/>
        <v>0</v>
      </c>
      <c r="EV444" s="3">
        <f t="shared" si="308"/>
        <v>0</v>
      </c>
      <c r="EW444" s="3">
        <f t="shared" si="309"/>
        <v>0</v>
      </c>
      <c r="EX444" s="3">
        <f t="shared" si="310"/>
        <v>0</v>
      </c>
      <c r="EY444" s="3">
        <f t="shared" si="311"/>
        <v>216</v>
      </c>
      <c r="EZ444" s="3">
        <f t="shared" si="312"/>
        <v>0</v>
      </c>
      <c r="FA444" s="3">
        <f t="shared" si="313"/>
        <v>0</v>
      </c>
      <c r="FB444" s="3">
        <f t="shared" si="314"/>
        <v>0</v>
      </c>
      <c r="FC444" s="3">
        <f t="shared" si="291"/>
        <v>0</v>
      </c>
      <c r="FD444" s="41">
        <f t="shared" si="315"/>
        <v>0</v>
      </c>
      <c r="FG444" s="3">
        <f t="shared" si="292"/>
        <v>0</v>
      </c>
      <c r="FH444" s="3">
        <f t="shared" si="293"/>
        <v>0</v>
      </c>
      <c r="FI444" s="3">
        <f t="shared" si="316"/>
        <v>0</v>
      </c>
      <c r="FJ444" s="3">
        <f t="shared" si="316"/>
        <v>0</v>
      </c>
      <c r="FK444" s="3">
        <f t="shared" si="332"/>
        <v>0</v>
      </c>
      <c r="FL444" s="3">
        <f t="shared" si="332"/>
        <v>0</v>
      </c>
      <c r="FM444" s="3">
        <f t="shared" si="332"/>
        <v>0</v>
      </c>
      <c r="FN444" s="3">
        <f t="shared" si="332"/>
        <v>0</v>
      </c>
      <c r="FO444" s="3">
        <f t="shared" si="332"/>
        <v>0</v>
      </c>
      <c r="FP444" s="3">
        <f t="shared" si="332"/>
        <v>0</v>
      </c>
      <c r="FQ444" s="3">
        <f t="shared" si="332"/>
        <v>0</v>
      </c>
      <c r="FR444" s="3">
        <f t="shared" si="317"/>
        <v>0</v>
      </c>
      <c r="FS444" s="3">
        <f t="shared" si="317"/>
        <v>0</v>
      </c>
      <c r="FT444" s="3">
        <f t="shared" si="317"/>
        <v>0</v>
      </c>
      <c r="FU444" s="3">
        <f t="shared" si="318"/>
        <v>0</v>
      </c>
      <c r="FV444" s="3">
        <f t="shared" si="318"/>
        <v>0</v>
      </c>
      <c r="FW444" s="3">
        <f t="shared" si="318"/>
        <v>0</v>
      </c>
      <c r="FX444" s="3">
        <f t="shared" si="319"/>
        <v>0</v>
      </c>
      <c r="FY444" s="3">
        <f t="shared" si="320"/>
        <v>0</v>
      </c>
      <c r="FZ444" s="3">
        <f t="shared" si="321"/>
        <v>0</v>
      </c>
      <c r="GA444" s="3">
        <f t="shared" si="322"/>
        <v>0</v>
      </c>
      <c r="GB444" s="41" t="s">
        <v>0</v>
      </c>
      <c r="GC444" s="41">
        <f t="shared" si="294"/>
        <v>1.8</v>
      </c>
      <c r="GD444" s="41">
        <f t="shared" si="295"/>
        <v>0.02</v>
      </c>
      <c r="GE444" s="41">
        <f t="shared" si="331"/>
        <v>3.6000000000000004E-2</v>
      </c>
      <c r="GI444" s="41" t="s">
        <v>0</v>
      </c>
    </row>
    <row r="445" spans="1:191" x14ac:dyDescent="0.55000000000000004">
      <c r="A445" s="41" t="s">
        <v>1535</v>
      </c>
      <c r="B445" s="78" t="s">
        <v>807</v>
      </c>
      <c r="C445" s="78" t="s">
        <v>61</v>
      </c>
      <c r="D445" s="78" t="s">
        <v>62</v>
      </c>
      <c r="E445" s="78" t="s">
        <v>1790</v>
      </c>
      <c r="F445" s="78">
        <v>0</v>
      </c>
      <c r="G445" s="78" t="s">
        <v>67</v>
      </c>
      <c r="H445" s="78">
        <v>0</v>
      </c>
      <c r="I445" s="41">
        <v>0</v>
      </c>
      <c r="J445" s="41">
        <v>0.35624544300000005</v>
      </c>
      <c r="K445" s="41">
        <v>0</v>
      </c>
      <c r="L445" s="41">
        <v>0.1458175712</v>
      </c>
      <c r="M445" s="41" t="s">
        <v>808</v>
      </c>
      <c r="N445" s="41" t="s">
        <v>809</v>
      </c>
      <c r="O445" s="41" t="s">
        <v>1878</v>
      </c>
      <c r="P445" s="41" t="s">
        <v>1890</v>
      </c>
      <c r="S445" s="41">
        <v>0</v>
      </c>
      <c r="AO445" s="7">
        <v>0</v>
      </c>
      <c r="AP445" s="7"/>
      <c r="AQ445" s="7"/>
      <c r="AR445" s="7"/>
      <c r="AS445" s="7"/>
      <c r="AT445" s="7"/>
      <c r="AU445" s="7"/>
      <c r="AV445" s="7"/>
      <c r="AW445" s="7"/>
      <c r="AX445" s="7"/>
      <c r="AY445" s="7"/>
      <c r="AZ445" s="7"/>
      <c r="BA445" s="7"/>
      <c r="BB445" s="7"/>
      <c r="BC445" s="7"/>
      <c r="BD445" s="7"/>
      <c r="BE445" s="7"/>
      <c r="BF445" s="7"/>
      <c r="BG445" s="7"/>
      <c r="BK445" s="4">
        <v>79.165654000000004</v>
      </c>
      <c r="BL445" s="7">
        <v>0.27</v>
      </c>
      <c r="BM445" s="7"/>
      <c r="BN445" s="7"/>
      <c r="BO445" s="7"/>
      <c r="BP445" s="7"/>
      <c r="BQ445" s="7"/>
      <c r="BR445" s="7"/>
      <c r="BS445" s="7"/>
      <c r="BT445" s="7">
        <v>0.45</v>
      </c>
      <c r="BU445" s="7"/>
      <c r="BV445" s="7"/>
      <c r="BW445" s="7"/>
      <c r="BX445" s="7"/>
      <c r="BY445" s="7"/>
      <c r="BZ445" s="7"/>
      <c r="CA445" s="7"/>
      <c r="CB445" s="7"/>
      <c r="CC445" s="7"/>
      <c r="CD445" s="7"/>
      <c r="CG445" s="41">
        <v>0</v>
      </c>
      <c r="DC445" s="4">
        <v>29.758687999999999</v>
      </c>
      <c r="DD445" s="41">
        <v>0.31</v>
      </c>
      <c r="DL445" s="41">
        <v>0.49</v>
      </c>
      <c r="DY445" s="7" t="s">
        <v>1880</v>
      </c>
      <c r="DZ445" s="7">
        <f t="shared" si="289"/>
        <v>0.45</v>
      </c>
      <c r="EA445" s="41" t="s">
        <v>64</v>
      </c>
      <c r="EB445" s="41" t="s">
        <v>0</v>
      </c>
      <c r="EC445" s="41">
        <f t="shared" si="326"/>
        <v>0</v>
      </c>
      <c r="ED445" s="41">
        <f t="shared" si="327"/>
        <v>0</v>
      </c>
      <c r="EE445" s="41">
        <f t="shared" si="328"/>
        <v>0.35624544300000005</v>
      </c>
      <c r="EF445" s="41">
        <f t="shared" si="329"/>
        <v>0</v>
      </c>
      <c r="EG445" s="41">
        <f t="shared" si="330"/>
        <v>0.1458175712</v>
      </c>
      <c r="EI445" s="5">
        <f t="shared" si="296"/>
        <v>76.632163200000008</v>
      </c>
      <c r="EJ445" s="3">
        <f t="shared" si="290"/>
        <v>6066.6353171627334</v>
      </c>
      <c r="EK445" s="3">
        <f t="shared" si="297"/>
        <v>213.74726580000004</v>
      </c>
      <c r="EL445" s="3">
        <f t="shared" si="298"/>
        <v>0</v>
      </c>
      <c r="EM445" s="3">
        <f t="shared" si="299"/>
        <v>0</v>
      </c>
      <c r="EN445" s="3">
        <f t="shared" si="300"/>
        <v>0</v>
      </c>
      <c r="EO445" s="3">
        <f t="shared" si="301"/>
        <v>0</v>
      </c>
      <c r="EP445" s="3">
        <f t="shared" si="302"/>
        <v>0</v>
      </c>
      <c r="EQ445" s="3">
        <f t="shared" si="303"/>
        <v>0</v>
      </c>
      <c r="ER445" s="3">
        <f t="shared" si="304"/>
        <v>0</v>
      </c>
      <c r="ES445" s="3">
        <f t="shared" si="305"/>
        <v>356.24544300000002</v>
      </c>
      <c r="ET445" s="3">
        <f t="shared" si="306"/>
        <v>0</v>
      </c>
      <c r="EU445" s="3">
        <f t="shared" si="307"/>
        <v>0</v>
      </c>
      <c r="EV445" s="3">
        <f t="shared" si="308"/>
        <v>0</v>
      </c>
      <c r="EW445" s="3">
        <f t="shared" si="309"/>
        <v>0</v>
      </c>
      <c r="EX445" s="3">
        <f t="shared" si="310"/>
        <v>0</v>
      </c>
      <c r="EY445" s="3">
        <f t="shared" si="311"/>
        <v>0</v>
      </c>
      <c r="EZ445" s="3">
        <f t="shared" si="312"/>
        <v>0</v>
      </c>
      <c r="FA445" s="3">
        <f t="shared" si="313"/>
        <v>0</v>
      </c>
      <c r="FB445" s="3">
        <f t="shared" si="314"/>
        <v>0</v>
      </c>
      <c r="FC445" s="3">
        <f t="shared" si="291"/>
        <v>0</v>
      </c>
      <c r="FD445" s="41">
        <f t="shared" si="315"/>
        <v>0</v>
      </c>
      <c r="FF445" s="5">
        <f t="shared" ref="FF445:FF450" si="333">FG445/(CG445+DC445)</f>
        <v>84.488009599999984</v>
      </c>
      <c r="FG445" s="3">
        <f t="shared" si="292"/>
        <v>2514.2523174274043</v>
      </c>
      <c r="FH445" s="3">
        <f t="shared" si="293"/>
        <v>92.251932799999992</v>
      </c>
      <c r="FI445" s="3">
        <f t="shared" si="316"/>
        <v>0</v>
      </c>
      <c r="FJ445" s="3">
        <f t="shared" si="316"/>
        <v>0</v>
      </c>
      <c r="FK445" s="3">
        <f t="shared" si="332"/>
        <v>0</v>
      </c>
      <c r="FL445" s="3">
        <f t="shared" si="332"/>
        <v>0</v>
      </c>
      <c r="FM445" s="3">
        <f t="shared" si="332"/>
        <v>0</v>
      </c>
      <c r="FN445" s="3">
        <f t="shared" si="332"/>
        <v>0</v>
      </c>
      <c r="FO445" s="3">
        <f t="shared" si="332"/>
        <v>0</v>
      </c>
      <c r="FP445" s="3">
        <f t="shared" si="332"/>
        <v>145.81757119999997</v>
      </c>
      <c r="FQ445" s="3">
        <f t="shared" si="332"/>
        <v>0</v>
      </c>
      <c r="FR445" s="3">
        <f t="shared" si="317"/>
        <v>0</v>
      </c>
      <c r="FS445" s="3">
        <f t="shared" si="317"/>
        <v>0</v>
      </c>
      <c r="FT445" s="3">
        <f t="shared" si="317"/>
        <v>0</v>
      </c>
      <c r="FU445" s="3">
        <f t="shared" si="318"/>
        <v>0</v>
      </c>
      <c r="FV445" s="3">
        <f t="shared" si="318"/>
        <v>0</v>
      </c>
      <c r="FW445" s="3">
        <f t="shared" si="318"/>
        <v>0</v>
      </c>
      <c r="FX445" s="3">
        <f t="shared" si="319"/>
        <v>0</v>
      </c>
      <c r="FY445" s="3">
        <f t="shared" si="320"/>
        <v>0</v>
      </c>
      <c r="FZ445" s="3">
        <f t="shared" si="321"/>
        <v>0</v>
      </c>
      <c r="GA445" s="3">
        <f t="shared" si="322"/>
        <v>0</v>
      </c>
      <c r="GB445" s="41" t="s">
        <v>0</v>
      </c>
      <c r="GC445" s="41">
        <f t="shared" si="294"/>
        <v>79.165654000000004</v>
      </c>
      <c r="GD445" s="41">
        <f t="shared" si="295"/>
        <v>0.45</v>
      </c>
      <c r="GE445" s="41">
        <f t="shared" si="331"/>
        <v>35.624544300000004</v>
      </c>
      <c r="GF445" s="41">
        <f t="shared" ref="GF445:GF450" si="334">CG445+DC445</f>
        <v>29.758687999999999</v>
      </c>
      <c r="GG445" s="4">
        <f t="shared" ref="GG445:GG450" si="335">(CG445*CP445+DC445*DL445)/GF445</f>
        <v>0.49</v>
      </c>
      <c r="GH445" s="41">
        <f t="shared" ref="GH445:GH450" si="336">GF445*GG445</f>
        <v>14.581757119999999</v>
      </c>
      <c r="GI445" s="41" t="s">
        <v>0</v>
      </c>
    </row>
    <row r="446" spans="1:191" x14ac:dyDescent="0.55000000000000004">
      <c r="A446" s="41" t="s">
        <v>1536</v>
      </c>
      <c r="B446" s="78" t="s">
        <v>807</v>
      </c>
      <c r="C446" s="78" t="s">
        <v>61</v>
      </c>
      <c r="D446" s="78" t="s">
        <v>62</v>
      </c>
      <c r="E446" s="78" t="s">
        <v>1790</v>
      </c>
      <c r="F446" s="78">
        <v>0</v>
      </c>
      <c r="G446" s="78" t="s">
        <v>67</v>
      </c>
      <c r="H446" s="78">
        <v>0</v>
      </c>
      <c r="I446" s="41">
        <v>0</v>
      </c>
      <c r="J446" s="41">
        <v>0.16702556640000002</v>
      </c>
      <c r="K446" s="41">
        <v>0</v>
      </c>
      <c r="L446" s="41">
        <v>0.12073861400000001</v>
      </c>
      <c r="M446" s="41" t="s">
        <v>810</v>
      </c>
      <c r="N446" s="41" t="s">
        <v>809</v>
      </c>
      <c r="O446" s="41" t="s">
        <v>1878</v>
      </c>
      <c r="P446" s="41" t="s">
        <v>1890</v>
      </c>
      <c r="S446" s="41">
        <v>0</v>
      </c>
      <c r="AO446" s="7">
        <v>0</v>
      </c>
      <c r="AP446" s="7"/>
      <c r="AQ446" s="7"/>
      <c r="AR446" s="7"/>
      <c r="AS446" s="7"/>
      <c r="AT446" s="7"/>
      <c r="AU446" s="7"/>
      <c r="AV446" s="7"/>
      <c r="AW446" s="7"/>
      <c r="AX446" s="7"/>
      <c r="AY446" s="7"/>
      <c r="AZ446" s="7"/>
      <c r="BA446" s="7"/>
      <c r="BB446" s="7"/>
      <c r="BC446" s="7"/>
      <c r="BD446" s="7"/>
      <c r="BE446" s="7"/>
      <c r="BF446" s="7"/>
      <c r="BG446" s="7"/>
      <c r="BK446" s="4">
        <v>29.825994000000001</v>
      </c>
      <c r="BL446" s="7">
        <v>0.97</v>
      </c>
      <c r="BM446" s="7"/>
      <c r="BN446" s="7"/>
      <c r="BO446" s="7"/>
      <c r="BP446" s="7"/>
      <c r="BQ446" s="7"/>
      <c r="BR446" s="7"/>
      <c r="BS446" s="7"/>
      <c r="BT446" s="7">
        <v>0.56000000000000005</v>
      </c>
      <c r="BU446" s="7"/>
      <c r="BV446" s="7"/>
      <c r="BW446" s="7"/>
      <c r="BX446" s="7"/>
      <c r="BY446" s="7"/>
      <c r="BZ446" s="7"/>
      <c r="CA446" s="7"/>
      <c r="CB446" s="7"/>
      <c r="CC446" s="7"/>
      <c r="CD446" s="7"/>
      <c r="CG446" s="41">
        <v>0</v>
      </c>
      <c r="DC446" s="4">
        <v>19.473970000000001</v>
      </c>
      <c r="DD446" s="4">
        <v>1</v>
      </c>
      <c r="DL446" s="41">
        <v>0.62</v>
      </c>
      <c r="DY446" s="7" t="s">
        <v>1880</v>
      </c>
      <c r="DZ446" s="7">
        <f t="shared" si="289"/>
        <v>0.56000000000000005</v>
      </c>
      <c r="EA446" s="41" t="s">
        <v>64</v>
      </c>
      <c r="EB446" s="41" t="s">
        <v>0</v>
      </c>
      <c r="EC446" s="41">
        <f t="shared" si="326"/>
        <v>0</v>
      </c>
      <c r="ED446" s="41">
        <f t="shared" si="327"/>
        <v>0</v>
      </c>
      <c r="EE446" s="41">
        <f t="shared" si="328"/>
        <v>0.16702556640000002</v>
      </c>
      <c r="EF446" s="41">
        <f t="shared" si="329"/>
        <v>0</v>
      </c>
      <c r="EG446" s="41">
        <f t="shared" si="330"/>
        <v>0.12073861400000001</v>
      </c>
      <c r="EI446" s="5">
        <f t="shared" si="296"/>
        <v>136.73687520000001</v>
      </c>
      <c r="EJ446" s="3">
        <f t="shared" si="290"/>
        <v>4078.3132192939493</v>
      </c>
      <c r="EK446" s="3">
        <f t="shared" si="297"/>
        <v>289.31214180000001</v>
      </c>
      <c r="EL446" s="3">
        <f t="shared" si="298"/>
        <v>0</v>
      </c>
      <c r="EM446" s="3">
        <f t="shared" si="299"/>
        <v>0</v>
      </c>
      <c r="EN446" s="3">
        <f t="shared" si="300"/>
        <v>0</v>
      </c>
      <c r="EO446" s="3">
        <f t="shared" si="301"/>
        <v>0</v>
      </c>
      <c r="EP446" s="3">
        <f t="shared" si="302"/>
        <v>0</v>
      </c>
      <c r="EQ446" s="3">
        <f t="shared" si="303"/>
        <v>0</v>
      </c>
      <c r="ER446" s="3">
        <f t="shared" si="304"/>
        <v>0</v>
      </c>
      <c r="ES446" s="3">
        <f t="shared" si="305"/>
        <v>167.02556640000003</v>
      </c>
      <c r="ET446" s="3">
        <f t="shared" si="306"/>
        <v>0</v>
      </c>
      <c r="EU446" s="3">
        <f t="shared" si="307"/>
        <v>0</v>
      </c>
      <c r="EV446" s="3">
        <f t="shared" si="308"/>
        <v>0</v>
      </c>
      <c r="EW446" s="3">
        <f t="shared" si="309"/>
        <v>0</v>
      </c>
      <c r="EX446" s="3">
        <f t="shared" si="310"/>
        <v>0</v>
      </c>
      <c r="EY446" s="3">
        <f t="shared" si="311"/>
        <v>0</v>
      </c>
      <c r="EZ446" s="3">
        <f t="shared" si="312"/>
        <v>0</v>
      </c>
      <c r="FA446" s="3">
        <f t="shared" si="313"/>
        <v>0</v>
      </c>
      <c r="FB446" s="3">
        <f t="shared" si="314"/>
        <v>0</v>
      </c>
      <c r="FC446" s="3">
        <f t="shared" si="291"/>
        <v>0</v>
      </c>
      <c r="FD446" s="41">
        <f t="shared" si="315"/>
        <v>0</v>
      </c>
      <c r="FF446" s="5">
        <f t="shared" si="333"/>
        <v>146.56295999999998</v>
      </c>
      <c r="FG446" s="3">
        <f t="shared" si="292"/>
        <v>2854.1626861512</v>
      </c>
      <c r="FH446" s="3">
        <f t="shared" si="293"/>
        <v>194.7397</v>
      </c>
      <c r="FI446" s="3">
        <f t="shared" si="316"/>
        <v>0</v>
      </c>
      <c r="FJ446" s="3">
        <f t="shared" si="316"/>
        <v>0</v>
      </c>
      <c r="FK446" s="3">
        <f t="shared" si="332"/>
        <v>0</v>
      </c>
      <c r="FL446" s="3">
        <f t="shared" si="332"/>
        <v>0</v>
      </c>
      <c r="FM446" s="3">
        <f t="shared" si="332"/>
        <v>0</v>
      </c>
      <c r="FN446" s="3">
        <f t="shared" si="332"/>
        <v>0</v>
      </c>
      <c r="FO446" s="3">
        <f t="shared" si="332"/>
        <v>0</v>
      </c>
      <c r="FP446" s="3">
        <f t="shared" si="332"/>
        <v>120.738614</v>
      </c>
      <c r="FQ446" s="3">
        <f t="shared" si="332"/>
        <v>0</v>
      </c>
      <c r="FR446" s="3">
        <f t="shared" si="317"/>
        <v>0</v>
      </c>
      <c r="FS446" s="3">
        <f t="shared" si="317"/>
        <v>0</v>
      </c>
      <c r="FT446" s="3">
        <f t="shared" si="317"/>
        <v>0</v>
      </c>
      <c r="FU446" s="3">
        <f t="shared" si="318"/>
        <v>0</v>
      </c>
      <c r="FV446" s="3">
        <f t="shared" si="318"/>
        <v>0</v>
      </c>
      <c r="FW446" s="3">
        <f t="shared" si="318"/>
        <v>0</v>
      </c>
      <c r="FX446" s="3">
        <f t="shared" si="319"/>
        <v>0</v>
      </c>
      <c r="FY446" s="3">
        <f t="shared" si="320"/>
        <v>0</v>
      </c>
      <c r="FZ446" s="3">
        <f t="shared" si="321"/>
        <v>0</v>
      </c>
      <c r="GA446" s="3">
        <f t="shared" si="322"/>
        <v>0</v>
      </c>
      <c r="GB446" s="41" t="s">
        <v>0</v>
      </c>
      <c r="GC446" s="41">
        <f t="shared" si="294"/>
        <v>29.825994000000001</v>
      </c>
      <c r="GD446" s="41">
        <f t="shared" si="295"/>
        <v>0.56000000000000005</v>
      </c>
      <c r="GE446" s="41">
        <f t="shared" si="331"/>
        <v>16.702556640000001</v>
      </c>
      <c r="GF446" s="41">
        <f t="shared" si="334"/>
        <v>19.473970000000001</v>
      </c>
      <c r="GG446" s="4">
        <f t="shared" si="335"/>
        <v>0.62</v>
      </c>
      <c r="GH446" s="41">
        <f t="shared" si="336"/>
        <v>12.0738614</v>
      </c>
      <c r="GI446" s="41" t="s">
        <v>0</v>
      </c>
    </row>
    <row r="447" spans="1:191" x14ac:dyDescent="0.55000000000000004">
      <c r="A447" s="41" t="s">
        <v>1537</v>
      </c>
      <c r="B447" s="41" t="s">
        <v>811</v>
      </c>
      <c r="C447" s="25" t="s">
        <v>65</v>
      </c>
      <c r="D447" s="25" t="s">
        <v>62</v>
      </c>
      <c r="E447" s="41" t="s">
        <v>1790</v>
      </c>
      <c r="F447" s="41">
        <v>0</v>
      </c>
      <c r="G447" s="25" t="s">
        <v>67</v>
      </c>
      <c r="H447" s="41">
        <v>3.4079999999999999E-2</v>
      </c>
      <c r="I447" s="41">
        <v>0.2144739</v>
      </c>
      <c r="J447" s="41">
        <v>6.541000000000001E-2</v>
      </c>
      <c r="K447" s="41">
        <v>1.8404E-2</v>
      </c>
      <c r="L447" s="41">
        <v>0</v>
      </c>
      <c r="M447" s="41" t="s">
        <v>812</v>
      </c>
      <c r="N447" s="41" t="s">
        <v>813</v>
      </c>
      <c r="O447" s="41" t="s">
        <v>1878</v>
      </c>
      <c r="P447" s="41" t="s">
        <v>1914</v>
      </c>
      <c r="S447" s="41">
        <v>3.55</v>
      </c>
      <c r="AB447" s="41">
        <v>0.96</v>
      </c>
      <c r="AO447" s="7">
        <v>37.627000000000002</v>
      </c>
      <c r="AP447" s="7"/>
      <c r="AQ447" s="7"/>
      <c r="AR447" s="7"/>
      <c r="AS447" s="7"/>
      <c r="AT447" s="7"/>
      <c r="AU447" s="7"/>
      <c r="AV447" s="7"/>
      <c r="AW447" s="7"/>
      <c r="AX447" s="7">
        <v>0.56999999999999995</v>
      </c>
      <c r="AY447" s="7"/>
      <c r="AZ447" s="7"/>
      <c r="BA447" s="7"/>
      <c r="BB447" s="7"/>
      <c r="BC447" s="7"/>
      <c r="BD447" s="7"/>
      <c r="BE447" s="7"/>
      <c r="BF447" s="7"/>
      <c r="BG447" s="7"/>
      <c r="BK447" s="41">
        <v>10.55</v>
      </c>
      <c r="BL447" s="7"/>
      <c r="BM447" s="7"/>
      <c r="BN447" s="7"/>
      <c r="BO447" s="7"/>
      <c r="BP447" s="7"/>
      <c r="BQ447" s="7"/>
      <c r="BR447" s="7"/>
      <c r="BS447" s="7"/>
      <c r="BT447" s="7">
        <v>0.62</v>
      </c>
      <c r="BU447" s="7"/>
      <c r="BV447" s="7"/>
      <c r="BW447" s="7"/>
      <c r="BX447" s="7"/>
      <c r="BY447" s="7"/>
      <c r="BZ447" s="7"/>
      <c r="CA447" s="7"/>
      <c r="CB447" s="7"/>
      <c r="CC447" s="7"/>
      <c r="CD447" s="7"/>
      <c r="CG447" s="41">
        <v>1.72</v>
      </c>
      <c r="CP447" s="41">
        <v>1.07</v>
      </c>
      <c r="DC447" s="41">
        <v>0.69</v>
      </c>
      <c r="DD447" s="41">
        <v>1.08</v>
      </c>
      <c r="DY447" s="7" t="s">
        <v>1880</v>
      </c>
      <c r="DZ447" s="7">
        <f t="shared" si="289"/>
        <v>0.60696328803139554</v>
      </c>
      <c r="EA447" s="41" t="s">
        <v>91</v>
      </c>
      <c r="EB447" s="41" t="s">
        <v>0</v>
      </c>
      <c r="EC447" s="41">
        <f t="shared" si="326"/>
        <v>3.4079999999999999E-2</v>
      </c>
      <c r="ED447" s="41">
        <f t="shared" si="327"/>
        <v>0.2144739</v>
      </c>
      <c r="EE447" s="41">
        <f t="shared" si="328"/>
        <v>6.541000000000001E-2</v>
      </c>
      <c r="EF447" s="41">
        <f t="shared" si="329"/>
        <v>1.8404E-2</v>
      </c>
      <c r="EG447" s="41">
        <f t="shared" si="330"/>
        <v>0</v>
      </c>
      <c r="EI447" s="5">
        <f t="shared" si="296"/>
        <v>79.597165592437207</v>
      </c>
      <c r="EJ447" s="3">
        <f t="shared" si="290"/>
        <v>4117.3225845999996</v>
      </c>
      <c r="EK447" s="3">
        <f t="shared" si="297"/>
        <v>0</v>
      </c>
      <c r="EL447" s="3">
        <f t="shared" si="298"/>
        <v>0</v>
      </c>
      <c r="EM447" s="3">
        <f t="shared" si="299"/>
        <v>0</v>
      </c>
      <c r="EN447" s="3">
        <f t="shared" si="300"/>
        <v>0</v>
      </c>
      <c r="EO447" s="3">
        <f t="shared" si="301"/>
        <v>0</v>
      </c>
      <c r="EP447" s="3">
        <f t="shared" si="302"/>
        <v>0</v>
      </c>
      <c r="EQ447" s="3">
        <f t="shared" si="303"/>
        <v>0</v>
      </c>
      <c r="ER447" s="3">
        <f t="shared" si="304"/>
        <v>0</v>
      </c>
      <c r="ES447" s="3">
        <f t="shared" si="305"/>
        <v>313.96389999999997</v>
      </c>
      <c r="ET447" s="3">
        <f t="shared" si="306"/>
        <v>0</v>
      </c>
      <c r="EU447" s="3">
        <f t="shared" si="307"/>
        <v>0</v>
      </c>
      <c r="EV447" s="3">
        <f t="shared" si="308"/>
        <v>0</v>
      </c>
      <c r="EW447" s="3">
        <f t="shared" si="309"/>
        <v>0</v>
      </c>
      <c r="EX447" s="3">
        <f t="shared" si="310"/>
        <v>0</v>
      </c>
      <c r="EY447" s="3">
        <f t="shared" si="311"/>
        <v>0</v>
      </c>
      <c r="EZ447" s="3">
        <f t="shared" si="312"/>
        <v>0</v>
      </c>
      <c r="FA447" s="3">
        <f t="shared" si="313"/>
        <v>0</v>
      </c>
      <c r="FB447" s="3">
        <f t="shared" si="314"/>
        <v>0</v>
      </c>
      <c r="FC447" s="3">
        <f t="shared" si="291"/>
        <v>0</v>
      </c>
      <c r="FD447" s="41">
        <f t="shared" si="315"/>
        <v>0</v>
      </c>
      <c r="FF447" s="5">
        <f t="shared" si="333"/>
        <v>120.32321428713693</v>
      </c>
      <c r="FG447" s="3">
        <f t="shared" si="292"/>
        <v>289.97894643200004</v>
      </c>
      <c r="FH447" s="3">
        <f t="shared" si="293"/>
        <v>7.4519999999999991</v>
      </c>
      <c r="FI447" s="3">
        <f t="shared" si="316"/>
        <v>0</v>
      </c>
      <c r="FJ447" s="3">
        <f t="shared" si="316"/>
        <v>0</v>
      </c>
      <c r="FK447" s="3">
        <f t="shared" si="332"/>
        <v>0</v>
      </c>
      <c r="FL447" s="3">
        <f t="shared" si="332"/>
        <v>0</v>
      </c>
      <c r="FM447" s="3">
        <f t="shared" si="332"/>
        <v>0</v>
      </c>
      <c r="FN447" s="3">
        <f t="shared" si="332"/>
        <v>0</v>
      </c>
      <c r="FO447" s="3">
        <f t="shared" si="332"/>
        <v>0</v>
      </c>
      <c r="FP447" s="3">
        <f t="shared" si="332"/>
        <v>18.404</v>
      </c>
      <c r="FQ447" s="3">
        <f t="shared" si="332"/>
        <v>0</v>
      </c>
      <c r="FR447" s="3">
        <f t="shared" si="317"/>
        <v>0</v>
      </c>
      <c r="FS447" s="3">
        <f t="shared" si="317"/>
        <v>0</v>
      </c>
      <c r="FT447" s="3">
        <f t="shared" si="317"/>
        <v>0</v>
      </c>
      <c r="FU447" s="3">
        <f t="shared" si="318"/>
        <v>0</v>
      </c>
      <c r="FV447" s="3">
        <f t="shared" si="318"/>
        <v>0</v>
      </c>
      <c r="FW447" s="3">
        <f t="shared" si="318"/>
        <v>0</v>
      </c>
      <c r="FX447" s="3">
        <f t="shared" si="319"/>
        <v>0</v>
      </c>
      <c r="FY447" s="3">
        <f t="shared" si="320"/>
        <v>0</v>
      </c>
      <c r="FZ447" s="3">
        <f t="shared" si="321"/>
        <v>0</v>
      </c>
      <c r="GA447" s="3">
        <f t="shared" si="322"/>
        <v>0</v>
      </c>
      <c r="GB447" s="41" t="s">
        <v>0</v>
      </c>
      <c r="GC447" s="41">
        <f t="shared" si="294"/>
        <v>51.727000000000004</v>
      </c>
      <c r="GD447" s="41">
        <f t="shared" si="295"/>
        <v>0.60696328803139554</v>
      </c>
      <c r="GE447" s="41">
        <f t="shared" si="331"/>
        <v>31.39639</v>
      </c>
      <c r="GF447" s="41">
        <f t="shared" si="334"/>
        <v>2.41</v>
      </c>
      <c r="GG447" s="4">
        <f t="shared" si="335"/>
        <v>0.76365145228215769</v>
      </c>
      <c r="GH447" s="41">
        <f t="shared" si="336"/>
        <v>1.8404000000000003</v>
      </c>
      <c r="GI447" s="41" t="s">
        <v>0</v>
      </c>
    </row>
    <row r="448" spans="1:191" x14ac:dyDescent="0.55000000000000004">
      <c r="A448" s="41" t="s">
        <v>1538</v>
      </c>
      <c r="B448" s="41" t="s">
        <v>811</v>
      </c>
      <c r="C448" s="25" t="s">
        <v>61</v>
      </c>
      <c r="D448" s="25" t="s">
        <v>62</v>
      </c>
      <c r="E448" s="41" t="s">
        <v>1790</v>
      </c>
      <c r="F448" s="41">
        <v>0</v>
      </c>
      <c r="G448" s="25" t="s">
        <v>67</v>
      </c>
      <c r="H448" s="41">
        <v>8.5140000000000007E-2</v>
      </c>
      <c r="I448" s="41">
        <v>0.30558000000000002</v>
      </c>
      <c r="J448" s="41">
        <v>0.10427999999999998</v>
      </c>
      <c r="K448" s="41">
        <v>5.5879999999999999E-2</v>
      </c>
      <c r="L448" s="41">
        <v>5.9400000000000001E-2</v>
      </c>
      <c r="M448" s="41" t="s">
        <v>814</v>
      </c>
      <c r="N448" s="41" t="s">
        <v>815</v>
      </c>
      <c r="O448" s="41" t="s">
        <v>1878</v>
      </c>
      <c r="P448" s="41" t="s">
        <v>1942</v>
      </c>
      <c r="Q448" s="41" t="s">
        <v>2035</v>
      </c>
      <c r="S448" s="41">
        <v>38.700000000000003</v>
      </c>
      <c r="T448" s="41">
        <v>0.14000000000000001</v>
      </c>
      <c r="U448" s="4">
        <v>0.29925000000000002</v>
      </c>
      <c r="AB448" s="41">
        <v>0.22</v>
      </c>
      <c r="AD448" s="4">
        <v>1.9351500000000001</v>
      </c>
      <c r="AE448" s="4">
        <v>1.5880200000000002</v>
      </c>
      <c r="AF448" s="4">
        <v>0.16359000000000001</v>
      </c>
      <c r="AO448" s="7">
        <v>138.9</v>
      </c>
      <c r="AP448" s="7">
        <v>0.14000000000000001</v>
      </c>
      <c r="AQ448" s="82">
        <v>0.31574999999999998</v>
      </c>
      <c r="AR448" s="7"/>
      <c r="AS448" s="7"/>
      <c r="AT448" s="7"/>
      <c r="AU448" s="7"/>
      <c r="AV448" s="7"/>
      <c r="AW448" s="7"/>
      <c r="AX448" s="7">
        <v>0.22</v>
      </c>
      <c r="AY448" s="7"/>
      <c r="AZ448" s="82">
        <v>2.0418499999999997</v>
      </c>
      <c r="BA448" s="82">
        <v>1.6755800000000001</v>
      </c>
      <c r="BB448" s="82">
        <v>0.17261000000000001</v>
      </c>
      <c r="BC448" s="7"/>
      <c r="BD448" s="7"/>
      <c r="BE448" s="7"/>
      <c r="BF448" s="7"/>
      <c r="BG448" s="7"/>
      <c r="BK448" s="41">
        <v>47.4</v>
      </c>
      <c r="BL448" s="7">
        <v>0.14000000000000001</v>
      </c>
      <c r="BM448" s="82">
        <v>0.31725000000000003</v>
      </c>
      <c r="BN448" s="7"/>
      <c r="BO448" s="7"/>
      <c r="BP448" s="7"/>
      <c r="BQ448" s="7"/>
      <c r="BR448" s="7"/>
      <c r="BS448" s="7"/>
      <c r="BT448" s="7">
        <v>0.22</v>
      </c>
      <c r="BU448" s="7"/>
      <c r="BV448" s="82">
        <v>2.0515500000000002</v>
      </c>
      <c r="BW448" s="82">
        <v>1.6835400000000003</v>
      </c>
      <c r="BX448" s="82">
        <v>0.17343000000000003</v>
      </c>
      <c r="BY448" s="7"/>
      <c r="BZ448" s="7"/>
      <c r="CA448" s="7"/>
      <c r="CB448" s="7"/>
      <c r="CC448" s="7"/>
      <c r="CD448" s="7"/>
      <c r="CG448" s="41">
        <v>25.4</v>
      </c>
      <c r="CH448" s="41">
        <v>0.14000000000000001</v>
      </c>
      <c r="CI448" s="4">
        <v>0.25124999999999997</v>
      </c>
      <c r="CP448" s="41">
        <v>0.22</v>
      </c>
      <c r="CR448" s="4">
        <v>1.6247499999999999</v>
      </c>
      <c r="CS448" s="4">
        <v>1.3333000000000002</v>
      </c>
      <c r="CT448" s="4">
        <v>0.13735</v>
      </c>
      <c r="DC448" s="5">
        <v>27</v>
      </c>
      <c r="DD448" s="41">
        <v>0.14000000000000001</v>
      </c>
      <c r="DE448" s="4">
        <v>0.24449999999999997</v>
      </c>
      <c r="DL448" s="41">
        <v>0.22</v>
      </c>
      <c r="DN448" s="4">
        <v>1.5810999999999999</v>
      </c>
      <c r="DO448" s="4">
        <v>1.29748</v>
      </c>
      <c r="DP448" s="4">
        <v>0.13366</v>
      </c>
      <c r="DY448" s="7" t="s">
        <v>1880</v>
      </c>
      <c r="DZ448" s="7">
        <f t="shared" si="289"/>
        <v>0.21999999999999997</v>
      </c>
      <c r="EA448" s="41" t="s">
        <v>68</v>
      </c>
      <c r="EB448" s="41" t="s">
        <v>0</v>
      </c>
      <c r="EC448" s="41">
        <f t="shared" si="326"/>
        <v>8.5140000000000007E-2</v>
      </c>
      <c r="ED448" s="41">
        <f t="shared" si="327"/>
        <v>0.30558000000000002</v>
      </c>
      <c r="EE448" s="41">
        <f t="shared" si="328"/>
        <v>0.10427999999999998</v>
      </c>
      <c r="EF448" s="41">
        <f t="shared" si="329"/>
        <v>5.5879999999999999E-2</v>
      </c>
      <c r="EG448" s="41">
        <f t="shared" si="330"/>
        <v>5.9400000000000001E-2</v>
      </c>
      <c r="EI448" s="5">
        <f t="shared" si="296"/>
        <v>175.93140609608574</v>
      </c>
      <c r="EJ448" s="3">
        <f t="shared" si="290"/>
        <v>39584.566371619294</v>
      </c>
      <c r="EK448" s="3">
        <f t="shared" si="297"/>
        <v>315.00000000000006</v>
      </c>
      <c r="EL448" s="3">
        <f t="shared" si="298"/>
        <v>70.476300000000009</v>
      </c>
      <c r="EM448" s="3">
        <f t="shared" si="299"/>
        <v>0</v>
      </c>
      <c r="EN448" s="3">
        <f t="shared" si="300"/>
        <v>0</v>
      </c>
      <c r="EO448" s="3">
        <f t="shared" si="301"/>
        <v>0</v>
      </c>
      <c r="EP448" s="3">
        <f t="shared" si="302"/>
        <v>0</v>
      </c>
      <c r="EQ448" s="3">
        <f t="shared" si="303"/>
        <v>0</v>
      </c>
      <c r="ER448" s="3">
        <f t="shared" si="304"/>
        <v>0</v>
      </c>
      <c r="ES448" s="3">
        <f t="shared" si="305"/>
        <v>495</v>
      </c>
      <c r="ET448" s="3">
        <f t="shared" si="306"/>
        <v>0</v>
      </c>
      <c r="EU448" s="3">
        <f t="shared" si="307"/>
        <v>455.74673999999999</v>
      </c>
      <c r="EV448" s="3">
        <f t="shared" si="308"/>
        <v>373.99423200000001</v>
      </c>
      <c r="EW448" s="3">
        <f t="shared" si="309"/>
        <v>38.527044000000004</v>
      </c>
      <c r="EX448" s="3">
        <f t="shared" si="310"/>
        <v>0</v>
      </c>
      <c r="EY448" s="3">
        <f t="shared" si="311"/>
        <v>0</v>
      </c>
      <c r="EZ448" s="3">
        <f t="shared" si="312"/>
        <v>0</v>
      </c>
      <c r="FA448" s="3">
        <f t="shared" si="313"/>
        <v>0</v>
      </c>
      <c r="FB448" s="3">
        <f t="shared" si="314"/>
        <v>0</v>
      </c>
      <c r="FC448" s="3">
        <f t="shared" si="291"/>
        <v>0</v>
      </c>
      <c r="FD448" s="41">
        <f t="shared" si="315"/>
        <v>0</v>
      </c>
      <c r="FF448" s="5">
        <f t="shared" si="333"/>
        <v>147.10474144776512</v>
      </c>
      <c r="FG448" s="3">
        <f t="shared" si="292"/>
        <v>7708.2884518628925</v>
      </c>
      <c r="FH448" s="3">
        <f t="shared" si="293"/>
        <v>73.36</v>
      </c>
      <c r="FI448" s="3">
        <f t="shared" si="316"/>
        <v>12.983249999999998</v>
      </c>
      <c r="FJ448" s="3">
        <f t="shared" si="316"/>
        <v>0</v>
      </c>
      <c r="FK448" s="3">
        <f t="shared" si="332"/>
        <v>0</v>
      </c>
      <c r="FL448" s="3">
        <f t="shared" si="332"/>
        <v>0</v>
      </c>
      <c r="FM448" s="3">
        <f t="shared" si="332"/>
        <v>0</v>
      </c>
      <c r="FN448" s="3">
        <f t="shared" si="332"/>
        <v>0</v>
      </c>
      <c r="FO448" s="3">
        <f t="shared" si="332"/>
        <v>0</v>
      </c>
      <c r="FP448" s="3">
        <f t="shared" si="332"/>
        <v>115.28</v>
      </c>
      <c r="FQ448" s="3">
        <f t="shared" si="332"/>
        <v>0</v>
      </c>
      <c r="FR448" s="3">
        <f t="shared" si="317"/>
        <v>83.958349999999996</v>
      </c>
      <c r="FS448" s="3">
        <f t="shared" si="317"/>
        <v>68.897779999999997</v>
      </c>
      <c r="FT448" s="3">
        <f t="shared" si="317"/>
        <v>7.0975099999999998</v>
      </c>
      <c r="FU448" s="3">
        <f t="shared" si="318"/>
        <v>0</v>
      </c>
      <c r="FV448" s="3">
        <f t="shared" si="318"/>
        <v>0</v>
      </c>
      <c r="FW448" s="3">
        <f t="shared" si="318"/>
        <v>0</v>
      </c>
      <c r="FX448" s="3">
        <f t="shared" si="319"/>
        <v>0</v>
      </c>
      <c r="FY448" s="3">
        <f t="shared" si="320"/>
        <v>0</v>
      </c>
      <c r="FZ448" s="3">
        <f t="shared" si="321"/>
        <v>0</v>
      </c>
      <c r="GA448" s="3">
        <f t="shared" si="322"/>
        <v>0</v>
      </c>
      <c r="GB448" s="41" t="s">
        <v>0</v>
      </c>
      <c r="GC448" s="41">
        <f t="shared" si="294"/>
        <v>225.00000000000003</v>
      </c>
      <c r="GD448" s="41">
        <f t="shared" si="295"/>
        <v>0.21999999999999997</v>
      </c>
      <c r="GE448" s="41">
        <f t="shared" si="331"/>
        <v>49.5</v>
      </c>
      <c r="GF448" s="41">
        <f t="shared" si="334"/>
        <v>52.4</v>
      </c>
      <c r="GG448" s="4">
        <f t="shared" si="335"/>
        <v>0.22</v>
      </c>
      <c r="GH448" s="41">
        <f t="shared" si="336"/>
        <v>11.528</v>
      </c>
      <c r="GI448" s="41" t="s">
        <v>0</v>
      </c>
    </row>
    <row r="449" spans="1:191" x14ac:dyDescent="0.55000000000000004">
      <c r="A449" s="41" t="s">
        <v>1539</v>
      </c>
      <c r="B449" s="41" t="s">
        <v>811</v>
      </c>
      <c r="C449" s="25" t="s">
        <v>69</v>
      </c>
      <c r="D449" s="25" t="s">
        <v>62</v>
      </c>
      <c r="E449" s="41" t="s">
        <v>1790</v>
      </c>
      <c r="F449" s="41">
        <v>0</v>
      </c>
      <c r="G449" s="25" t="s">
        <v>67</v>
      </c>
      <c r="H449" s="41">
        <v>3.9759999999999997E-2</v>
      </c>
      <c r="I449" s="41">
        <v>2.1560000000000003E-2</v>
      </c>
      <c r="J449" s="41">
        <v>1.8760000000000002E-2</v>
      </c>
      <c r="K449" s="41">
        <v>1.5260000000000003E-2</v>
      </c>
      <c r="L449" s="41">
        <v>7.8399999999999997E-3</v>
      </c>
      <c r="M449" s="41" t="s">
        <v>816</v>
      </c>
      <c r="N449" s="41" t="s">
        <v>817</v>
      </c>
      <c r="O449" s="41" t="s">
        <v>1878</v>
      </c>
      <c r="P449" s="41" t="s">
        <v>1942</v>
      </c>
      <c r="Q449" s="41" t="s">
        <v>2035</v>
      </c>
      <c r="S449" s="41">
        <v>28.4</v>
      </c>
      <c r="T449" s="41">
        <v>0.11</v>
      </c>
      <c r="U449" s="4">
        <v>0.28859999999999997</v>
      </c>
      <c r="AB449" s="41">
        <v>0.14000000000000001</v>
      </c>
      <c r="AC449" s="41">
        <v>0.05</v>
      </c>
      <c r="AD449" s="4">
        <v>1.7862</v>
      </c>
      <c r="AE449" s="4">
        <v>1.3922999999999999</v>
      </c>
      <c r="AF449" s="4">
        <v>0.15209999999999999</v>
      </c>
      <c r="AL449" s="4">
        <v>0.156</v>
      </c>
      <c r="AN449" s="4">
        <v>0.12479999999999999</v>
      </c>
      <c r="AO449" s="7">
        <v>15.4</v>
      </c>
      <c r="AP449" s="7">
        <v>0.11</v>
      </c>
      <c r="AQ449" s="82">
        <v>0.28119999999999995</v>
      </c>
      <c r="AR449" s="7"/>
      <c r="AS449" s="7"/>
      <c r="AT449" s="7"/>
      <c r="AU449" s="7"/>
      <c r="AV449" s="7"/>
      <c r="AW449" s="7"/>
      <c r="AX449" s="7">
        <v>0.14000000000000001</v>
      </c>
      <c r="AY449" s="7">
        <v>0.05</v>
      </c>
      <c r="AZ449" s="82">
        <v>1.7403999999999999</v>
      </c>
      <c r="BA449" s="82">
        <v>1.3565999999999998</v>
      </c>
      <c r="BB449" s="82">
        <v>0.1482</v>
      </c>
      <c r="BC449" s="7"/>
      <c r="BD449" s="7"/>
      <c r="BE449" s="7"/>
      <c r="BF449" s="7"/>
      <c r="BG449" s="7"/>
      <c r="BH449" s="4">
        <v>0.152</v>
      </c>
      <c r="BJ449" s="4">
        <v>0.1216</v>
      </c>
      <c r="BK449" s="41">
        <v>13.4</v>
      </c>
      <c r="BL449" s="7">
        <v>0.11</v>
      </c>
      <c r="BM449" s="82">
        <v>0.26882985074626864</v>
      </c>
      <c r="BN449" s="7"/>
      <c r="BO449" s="7"/>
      <c r="BP449" s="7"/>
      <c r="BQ449" s="7"/>
      <c r="BR449" s="7"/>
      <c r="BS449" s="7"/>
      <c r="BT449" s="7">
        <v>0.14000000000000001</v>
      </c>
      <c r="BU449" s="7">
        <v>0.05</v>
      </c>
      <c r="BV449" s="82">
        <v>1.6638388059701492</v>
      </c>
      <c r="BW449" s="82">
        <v>1.2969223880597014</v>
      </c>
      <c r="BX449" s="82">
        <v>0.14168059701492536</v>
      </c>
      <c r="BY449" s="7"/>
      <c r="BZ449" s="7"/>
      <c r="CA449" s="7"/>
      <c r="CB449" s="7"/>
      <c r="CC449" s="7"/>
      <c r="CD449" s="82">
        <v>0.1453134328358209</v>
      </c>
      <c r="CF449" s="4">
        <v>0.11625074626865671</v>
      </c>
      <c r="CG449" s="41">
        <v>10.9</v>
      </c>
      <c r="CH449" s="41">
        <v>0.11</v>
      </c>
      <c r="CI449" s="4">
        <v>0.27379999999999999</v>
      </c>
      <c r="CP449" s="41">
        <v>0.14000000000000001</v>
      </c>
      <c r="CQ449" s="41">
        <v>0.05</v>
      </c>
      <c r="CR449" s="4">
        <v>1.6946000000000001</v>
      </c>
      <c r="CS449" s="4">
        <v>1.3209</v>
      </c>
      <c r="CT449" s="4">
        <v>0.14430000000000001</v>
      </c>
      <c r="CZ449" s="4">
        <v>0.14800000000000002</v>
      </c>
      <c r="DB449" s="4">
        <v>0.11840000000000001</v>
      </c>
      <c r="DC449" s="41">
        <v>5.6</v>
      </c>
      <c r="DD449" s="41">
        <v>0.11</v>
      </c>
      <c r="DE449" s="4">
        <v>0.26639999999999997</v>
      </c>
      <c r="DL449" s="41">
        <v>0.14000000000000001</v>
      </c>
      <c r="DM449" s="41">
        <v>0.05</v>
      </c>
      <c r="DN449" s="4">
        <v>1.6488</v>
      </c>
      <c r="DO449" s="4">
        <v>1.2851999999999999</v>
      </c>
      <c r="DP449" s="4">
        <v>0.1404</v>
      </c>
      <c r="DV449" s="4">
        <v>0.14400000000000002</v>
      </c>
      <c r="DX449" s="4">
        <v>0.11520000000000001</v>
      </c>
      <c r="DY449" s="7" t="s">
        <v>1880</v>
      </c>
      <c r="DZ449" s="7">
        <f t="shared" si="289"/>
        <v>0.13999999999999999</v>
      </c>
      <c r="EA449" s="41" t="s">
        <v>68</v>
      </c>
      <c r="EB449" s="41" t="s">
        <v>0</v>
      </c>
      <c r="EC449" s="41">
        <f t="shared" si="326"/>
        <v>3.9759999999999997E-2</v>
      </c>
      <c r="ED449" s="41">
        <f t="shared" si="327"/>
        <v>2.1560000000000003E-2</v>
      </c>
      <c r="EE449" s="41">
        <f t="shared" si="328"/>
        <v>1.8760000000000002E-2</v>
      </c>
      <c r="EF449" s="41">
        <f t="shared" si="329"/>
        <v>1.5260000000000003E-2</v>
      </c>
      <c r="EG449" s="41">
        <f t="shared" si="330"/>
        <v>7.8399999999999997E-3</v>
      </c>
      <c r="EI449" s="5">
        <f t="shared" si="296"/>
        <v>179.10492141536926</v>
      </c>
      <c r="EJ449" s="3">
        <f t="shared" si="290"/>
        <v>10244.801504959121</v>
      </c>
      <c r="EK449" s="3">
        <f t="shared" si="297"/>
        <v>62.92</v>
      </c>
      <c r="EL449" s="3">
        <f t="shared" si="298"/>
        <v>16.12904</v>
      </c>
      <c r="EM449" s="3">
        <f t="shared" si="299"/>
        <v>0</v>
      </c>
      <c r="EN449" s="3">
        <f t="shared" si="300"/>
        <v>0</v>
      </c>
      <c r="EO449" s="3">
        <f t="shared" si="301"/>
        <v>0</v>
      </c>
      <c r="EP449" s="3">
        <f t="shared" si="302"/>
        <v>0</v>
      </c>
      <c r="EQ449" s="3">
        <f t="shared" si="303"/>
        <v>0</v>
      </c>
      <c r="ER449" s="3">
        <f t="shared" si="304"/>
        <v>0</v>
      </c>
      <c r="ES449" s="3">
        <f t="shared" si="305"/>
        <v>80.079999999999984</v>
      </c>
      <c r="ET449" s="3">
        <f t="shared" si="306"/>
        <v>28.6</v>
      </c>
      <c r="EU449" s="3">
        <f t="shared" si="307"/>
        <v>99.825679999999991</v>
      </c>
      <c r="EV449" s="3">
        <f t="shared" si="308"/>
        <v>77.811719999999994</v>
      </c>
      <c r="EW449" s="3">
        <f t="shared" si="309"/>
        <v>8.5004399999999993</v>
      </c>
      <c r="EX449" s="3">
        <f t="shared" si="310"/>
        <v>0</v>
      </c>
      <c r="EY449" s="3">
        <f t="shared" si="311"/>
        <v>0</v>
      </c>
      <c r="EZ449" s="3">
        <f t="shared" si="312"/>
        <v>0</v>
      </c>
      <c r="FA449" s="3">
        <f t="shared" si="313"/>
        <v>0</v>
      </c>
      <c r="FB449" s="3">
        <f t="shared" si="314"/>
        <v>8.7184000000000008</v>
      </c>
      <c r="FC449" s="3">
        <f t="shared" si="291"/>
        <v>0</v>
      </c>
      <c r="FD449" s="41">
        <f t="shared" si="315"/>
        <v>6.9747199999999996</v>
      </c>
      <c r="FF449" s="5">
        <f t="shared" si="333"/>
        <v>174.66051731842163</v>
      </c>
      <c r="FG449" s="3">
        <f t="shared" si="292"/>
        <v>2881.8985357539568</v>
      </c>
      <c r="FH449" s="3">
        <f t="shared" si="293"/>
        <v>18.149999999999999</v>
      </c>
      <c r="FI449" s="3">
        <f t="shared" si="316"/>
        <v>4.4762599999999999</v>
      </c>
      <c r="FJ449" s="3">
        <f t="shared" si="316"/>
        <v>0</v>
      </c>
      <c r="FK449" s="3">
        <f t="shared" si="332"/>
        <v>0</v>
      </c>
      <c r="FL449" s="3">
        <f t="shared" si="332"/>
        <v>0</v>
      </c>
      <c r="FM449" s="3">
        <f t="shared" si="332"/>
        <v>0</v>
      </c>
      <c r="FN449" s="3">
        <f t="shared" si="332"/>
        <v>0</v>
      </c>
      <c r="FO449" s="3">
        <f t="shared" si="332"/>
        <v>0</v>
      </c>
      <c r="FP449" s="3">
        <f t="shared" si="332"/>
        <v>23.100000000000005</v>
      </c>
      <c r="FQ449" s="3">
        <f t="shared" si="332"/>
        <v>8.25</v>
      </c>
      <c r="FR449" s="3">
        <f t="shared" si="317"/>
        <v>27.704419999999999</v>
      </c>
      <c r="FS449" s="3">
        <f t="shared" si="317"/>
        <v>21.594929999999998</v>
      </c>
      <c r="FT449" s="3">
        <f t="shared" si="317"/>
        <v>2.3591100000000003</v>
      </c>
      <c r="FU449" s="3">
        <f t="shared" si="318"/>
        <v>0</v>
      </c>
      <c r="FV449" s="3">
        <f t="shared" si="318"/>
        <v>0</v>
      </c>
      <c r="FW449" s="3">
        <f t="shared" si="318"/>
        <v>0</v>
      </c>
      <c r="FX449" s="3">
        <f t="shared" si="319"/>
        <v>0</v>
      </c>
      <c r="FY449" s="3">
        <f t="shared" si="320"/>
        <v>2.4196</v>
      </c>
      <c r="FZ449" s="3">
        <f t="shared" si="321"/>
        <v>0</v>
      </c>
      <c r="GA449" s="3">
        <f t="shared" si="322"/>
        <v>1.9356800000000001</v>
      </c>
      <c r="GB449" s="41" t="s">
        <v>0</v>
      </c>
      <c r="GC449" s="41">
        <f t="shared" si="294"/>
        <v>57.199999999999996</v>
      </c>
      <c r="GD449" s="41">
        <f t="shared" si="295"/>
        <v>0.13999999999999999</v>
      </c>
      <c r="GE449" s="41">
        <f t="shared" si="331"/>
        <v>8.0079999999999991</v>
      </c>
      <c r="GF449" s="41">
        <f t="shared" si="334"/>
        <v>16.5</v>
      </c>
      <c r="GG449" s="4">
        <f t="shared" si="335"/>
        <v>0.14000000000000004</v>
      </c>
      <c r="GH449" s="41">
        <f t="shared" si="336"/>
        <v>2.3100000000000005</v>
      </c>
      <c r="GI449" s="41" t="s">
        <v>0</v>
      </c>
    </row>
    <row r="450" spans="1:191" x14ac:dyDescent="0.55000000000000004">
      <c r="A450" s="41" t="s">
        <v>1540</v>
      </c>
      <c r="B450" s="41" t="s">
        <v>811</v>
      </c>
      <c r="C450" s="25" t="s">
        <v>69</v>
      </c>
      <c r="D450" s="25" t="s">
        <v>62</v>
      </c>
      <c r="E450" s="41" t="s">
        <v>1790</v>
      </c>
      <c r="F450" s="41">
        <v>0</v>
      </c>
      <c r="G450" s="25" t="s">
        <v>67</v>
      </c>
      <c r="H450" s="41">
        <v>0.2077</v>
      </c>
      <c r="I450" s="41">
        <v>0.74718999999999991</v>
      </c>
      <c r="J450" s="41">
        <v>0.25339</v>
      </c>
      <c r="K450" s="41">
        <v>9.3400000000000011E-2</v>
      </c>
      <c r="L450" s="41">
        <v>0.13290000000000002</v>
      </c>
      <c r="M450" s="41" t="s">
        <v>818</v>
      </c>
      <c r="N450" s="41" t="s">
        <v>819</v>
      </c>
      <c r="O450" s="41" t="s">
        <v>1878</v>
      </c>
      <c r="P450" s="41" t="s">
        <v>1942</v>
      </c>
      <c r="Q450" s="41" t="s">
        <v>2035</v>
      </c>
      <c r="S450" s="41">
        <v>181.10000000000002</v>
      </c>
      <c r="T450" s="4">
        <v>7.781336278299282E-2</v>
      </c>
      <c r="U450" s="4">
        <v>0.25274897846493649</v>
      </c>
      <c r="AB450" s="4">
        <v>0.11468801766979568</v>
      </c>
      <c r="AD450" s="4">
        <v>1.7395076753175041</v>
      </c>
      <c r="AE450" s="4">
        <v>1.3826855880728877</v>
      </c>
      <c r="AF450" s="4">
        <v>0.14495897294312532</v>
      </c>
      <c r="AL450" s="4">
        <v>0.13009138597459965</v>
      </c>
      <c r="AN450" s="4">
        <v>6.3187244616234123E-2</v>
      </c>
      <c r="AO450" s="7">
        <v>613.4</v>
      </c>
      <c r="AP450" s="82">
        <v>9.414411477013368E-2</v>
      </c>
      <c r="AQ450" s="82">
        <v>0.25417732637756768</v>
      </c>
      <c r="AR450" s="7"/>
      <c r="AS450" s="7"/>
      <c r="AT450" s="7"/>
      <c r="AU450" s="7"/>
      <c r="AV450" s="7"/>
      <c r="AW450" s="7"/>
      <c r="AX450" s="82">
        <v>0.12181121617215519</v>
      </c>
      <c r="AY450" s="7"/>
      <c r="AZ450" s="82">
        <v>1.7493380697750247</v>
      </c>
      <c r="BA450" s="82">
        <v>1.3904994913596349</v>
      </c>
      <c r="BB450" s="82">
        <v>0.14577817248125205</v>
      </c>
      <c r="BC450" s="7"/>
      <c r="BD450" s="7"/>
      <c r="BE450" s="7"/>
      <c r="BF450" s="7"/>
      <c r="BG450" s="7"/>
      <c r="BH450" s="4">
        <v>0.13082656504727749</v>
      </c>
      <c r="BJ450" s="4">
        <v>6.354433159439192E-2</v>
      </c>
      <c r="BK450" s="41">
        <v>207.3</v>
      </c>
      <c r="BL450" s="82">
        <v>9.2233478051133605E-2</v>
      </c>
      <c r="BM450" s="82">
        <v>0.24833941148094546</v>
      </c>
      <c r="BN450" s="7"/>
      <c r="BO450" s="7"/>
      <c r="BP450" s="7"/>
      <c r="BQ450" s="7"/>
      <c r="BR450" s="7"/>
      <c r="BS450" s="7"/>
      <c r="BT450" s="82">
        <v>0.1222334780511336</v>
      </c>
      <c r="BU450" s="7"/>
      <c r="BV450" s="82">
        <v>1.7091594790159188</v>
      </c>
      <c r="BW450" s="82">
        <v>1.3585626628075251</v>
      </c>
      <c r="BX450" s="82">
        <v>0.14242995658465987</v>
      </c>
      <c r="BY450" s="7"/>
      <c r="BZ450" s="7"/>
      <c r="CA450" s="7"/>
      <c r="CB450" s="7"/>
      <c r="CC450" s="7"/>
      <c r="CD450" s="82">
        <v>0.12782175590931016</v>
      </c>
      <c r="CF450" s="4">
        <v>6.2084852870236365E-2</v>
      </c>
      <c r="CG450" s="41">
        <v>93.4</v>
      </c>
      <c r="CH450" s="41">
        <v>7.0000000000000007E-2</v>
      </c>
      <c r="CI450" s="4">
        <v>0.22712000000000002</v>
      </c>
      <c r="CP450" s="4">
        <v>0.1</v>
      </c>
      <c r="CR450" s="4">
        <v>1.5631200000000001</v>
      </c>
      <c r="CS450" s="4">
        <v>1.24248</v>
      </c>
      <c r="CT450" s="4">
        <v>0.13025999999999999</v>
      </c>
      <c r="CZ450" s="4">
        <v>0.1169</v>
      </c>
      <c r="DB450" s="4">
        <v>5.6780000000000004E-2</v>
      </c>
      <c r="DC450" s="41">
        <v>132.9</v>
      </c>
      <c r="DD450" s="41">
        <v>7.0000000000000007E-2</v>
      </c>
      <c r="DE450" s="4">
        <v>0.22984000000000002</v>
      </c>
      <c r="DL450" s="4">
        <v>0.1</v>
      </c>
      <c r="DN450" s="4">
        <v>1.5818400000000001</v>
      </c>
      <c r="DO450" s="4">
        <v>1.25736</v>
      </c>
      <c r="DP450" s="4">
        <v>0.13181999999999999</v>
      </c>
      <c r="DV450" s="4">
        <v>0.1183</v>
      </c>
      <c r="DX450" s="4">
        <v>5.7460000000000004E-2</v>
      </c>
      <c r="DY450" s="7" t="s">
        <v>1880</v>
      </c>
      <c r="DZ450" s="7">
        <f t="shared" si="289"/>
        <v>0.12061090037931722</v>
      </c>
      <c r="EA450" s="41" t="s">
        <v>68</v>
      </c>
      <c r="EB450" s="41" t="s">
        <v>0</v>
      </c>
      <c r="EC450" s="41">
        <f t="shared" si="326"/>
        <v>0.2077</v>
      </c>
      <c r="ED450" s="41">
        <f t="shared" si="327"/>
        <v>0.74718999999999991</v>
      </c>
      <c r="EE450" s="41">
        <f t="shared" si="328"/>
        <v>0.25339</v>
      </c>
      <c r="EF450" s="41">
        <f t="shared" si="329"/>
        <v>9.3400000000000011E-2</v>
      </c>
      <c r="EG450" s="41">
        <f t="shared" si="330"/>
        <v>0.13290000000000002</v>
      </c>
      <c r="EI450" s="5">
        <f t="shared" si="296"/>
        <v>138.07473518491474</v>
      </c>
      <c r="EJ450" s="3">
        <f t="shared" si="290"/>
        <v>138323.26970824759</v>
      </c>
      <c r="EK450" s="3">
        <f t="shared" si="297"/>
        <v>909.60000000000014</v>
      </c>
      <c r="EL450" s="3">
        <f t="shared" si="298"/>
        <v>253.16597200000001</v>
      </c>
      <c r="EM450" s="3">
        <f t="shared" si="299"/>
        <v>0</v>
      </c>
      <c r="EN450" s="3">
        <f t="shared" si="300"/>
        <v>0</v>
      </c>
      <c r="EO450" s="3">
        <f t="shared" si="301"/>
        <v>0</v>
      </c>
      <c r="EP450" s="3">
        <f t="shared" si="302"/>
        <v>0</v>
      </c>
      <c r="EQ450" s="3">
        <f t="shared" si="303"/>
        <v>0</v>
      </c>
      <c r="ER450" s="3">
        <f t="shared" si="304"/>
        <v>0</v>
      </c>
      <c r="ES450" s="3">
        <f t="shared" si="305"/>
        <v>1208.2799999999997</v>
      </c>
      <c r="ET450" s="3">
        <f t="shared" si="306"/>
        <v>0</v>
      </c>
      <c r="EU450" s="3">
        <f t="shared" si="307"/>
        <v>1742.3775720000003</v>
      </c>
      <c r="EV450" s="3">
        <f t="shared" si="308"/>
        <v>1384.9667880000002</v>
      </c>
      <c r="EW450" s="3">
        <f t="shared" si="309"/>
        <v>145.19813099999999</v>
      </c>
      <c r="EX450" s="3">
        <f t="shared" si="310"/>
        <v>0</v>
      </c>
      <c r="EY450" s="3">
        <f t="shared" si="311"/>
        <v>0</v>
      </c>
      <c r="EZ450" s="3">
        <f t="shared" si="312"/>
        <v>0</v>
      </c>
      <c r="FA450" s="3">
        <f t="shared" si="313"/>
        <v>0</v>
      </c>
      <c r="FB450" s="3">
        <f t="shared" si="314"/>
        <v>130.306015</v>
      </c>
      <c r="FC450" s="3">
        <f t="shared" si="291"/>
        <v>0</v>
      </c>
      <c r="FD450" s="41">
        <f t="shared" si="315"/>
        <v>63.291493000000003</v>
      </c>
      <c r="FF450" s="5">
        <f t="shared" si="333"/>
        <v>122.96947666766729</v>
      </c>
      <c r="FG450" s="3">
        <f t="shared" si="292"/>
        <v>27827.992569893111</v>
      </c>
      <c r="FH450" s="3">
        <f t="shared" si="293"/>
        <v>158.41000000000003</v>
      </c>
      <c r="FI450" s="3">
        <f t="shared" si="316"/>
        <v>51.758744000000007</v>
      </c>
      <c r="FJ450" s="3">
        <f t="shared" si="316"/>
        <v>0</v>
      </c>
      <c r="FK450" s="3">
        <f t="shared" si="332"/>
        <v>0</v>
      </c>
      <c r="FL450" s="3">
        <f t="shared" si="332"/>
        <v>0</v>
      </c>
      <c r="FM450" s="3">
        <f t="shared" si="332"/>
        <v>0</v>
      </c>
      <c r="FN450" s="3">
        <f t="shared" si="332"/>
        <v>0</v>
      </c>
      <c r="FO450" s="3">
        <f t="shared" si="332"/>
        <v>0</v>
      </c>
      <c r="FP450" s="3">
        <f t="shared" si="332"/>
        <v>226.30000000000004</v>
      </c>
      <c r="FQ450" s="3">
        <f t="shared" si="332"/>
        <v>0</v>
      </c>
      <c r="FR450" s="3">
        <f t="shared" si="317"/>
        <v>356.22194400000006</v>
      </c>
      <c r="FS450" s="3">
        <f t="shared" si="317"/>
        <v>283.15077600000001</v>
      </c>
      <c r="FT450" s="3">
        <f t="shared" si="317"/>
        <v>29.685161999999998</v>
      </c>
      <c r="FU450" s="3">
        <f t="shared" si="318"/>
        <v>0</v>
      </c>
      <c r="FV450" s="3">
        <f t="shared" si="318"/>
        <v>0</v>
      </c>
      <c r="FW450" s="3">
        <f t="shared" si="318"/>
        <v>0</v>
      </c>
      <c r="FX450" s="3">
        <f t="shared" si="319"/>
        <v>0</v>
      </c>
      <c r="FY450" s="3">
        <f t="shared" si="320"/>
        <v>26.640530000000002</v>
      </c>
      <c r="FZ450" s="3">
        <f t="shared" si="321"/>
        <v>0</v>
      </c>
      <c r="GA450" s="3">
        <f t="shared" si="322"/>
        <v>12.939686000000002</v>
      </c>
      <c r="GB450" s="41" t="s">
        <v>0</v>
      </c>
      <c r="GC450" s="41">
        <f t="shared" si="294"/>
        <v>1001.8</v>
      </c>
      <c r="GD450" s="41">
        <f t="shared" si="295"/>
        <v>0.12061090037931722</v>
      </c>
      <c r="GE450" s="41">
        <f t="shared" si="331"/>
        <v>120.82799999999999</v>
      </c>
      <c r="GF450" s="41">
        <f t="shared" si="334"/>
        <v>226.3</v>
      </c>
      <c r="GG450" s="4">
        <f t="shared" si="335"/>
        <v>0.1</v>
      </c>
      <c r="GH450" s="41">
        <f t="shared" si="336"/>
        <v>22.630000000000003</v>
      </c>
      <c r="GI450" s="41" t="s">
        <v>0</v>
      </c>
    </row>
    <row r="451" spans="1:191" x14ac:dyDescent="0.55000000000000004">
      <c r="A451" s="41" t="s">
        <v>1541</v>
      </c>
      <c r="B451" s="41" t="s">
        <v>811</v>
      </c>
      <c r="C451" s="25" t="s">
        <v>69</v>
      </c>
      <c r="D451" s="25" t="s">
        <v>62</v>
      </c>
      <c r="E451" s="41" t="s">
        <v>1790</v>
      </c>
      <c r="F451" s="41">
        <v>0</v>
      </c>
      <c r="G451" s="25" t="s">
        <v>67</v>
      </c>
      <c r="H451" s="41">
        <v>0</v>
      </c>
      <c r="I451" s="41">
        <v>8.8374000000000008E-2</v>
      </c>
      <c r="J451" s="41">
        <v>8.7380999999999986E-2</v>
      </c>
      <c r="K451" s="41">
        <v>0</v>
      </c>
      <c r="L451" s="41">
        <v>0</v>
      </c>
      <c r="M451" s="41" t="s">
        <v>820</v>
      </c>
      <c r="N451" s="41" t="s">
        <v>821</v>
      </c>
      <c r="O451" s="41" t="s">
        <v>1878</v>
      </c>
      <c r="P451" s="41" t="s">
        <v>1942</v>
      </c>
      <c r="Q451" s="41" t="s">
        <v>2035</v>
      </c>
      <c r="S451" s="41">
        <v>0</v>
      </c>
      <c r="AO451" s="7">
        <v>40.17</v>
      </c>
      <c r="AP451" s="7">
        <v>0.18</v>
      </c>
      <c r="AQ451" s="82">
        <v>0.4</v>
      </c>
      <c r="AR451" s="7"/>
      <c r="AS451" s="7"/>
      <c r="AT451" s="7"/>
      <c r="AU451" s="7"/>
      <c r="AV451" s="7"/>
      <c r="AW451" s="7"/>
      <c r="AX451" s="7">
        <v>0.22</v>
      </c>
      <c r="AY451" s="7"/>
      <c r="AZ451" s="7">
        <v>1.86</v>
      </c>
      <c r="BA451" s="7">
        <v>1.42</v>
      </c>
      <c r="BB451" s="7">
        <v>0.13</v>
      </c>
      <c r="BC451" s="7"/>
      <c r="BD451" s="7"/>
      <c r="BE451" s="7"/>
      <c r="BF451" s="7"/>
      <c r="BG451" s="7"/>
      <c r="BK451" s="41">
        <v>41.61</v>
      </c>
      <c r="BL451" s="7">
        <v>0.17</v>
      </c>
      <c r="BM451" s="7">
        <v>0.37</v>
      </c>
      <c r="BN451" s="7"/>
      <c r="BO451" s="7"/>
      <c r="BP451" s="7"/>
      <c r="BQ451" s="7"/>
      <c r="BR451" s="7"/>
      <c r="BS451" s="7"/>
      <c r="BT451" s="7">
        <v>0.21</v>
      </c>
      <c r="BU451" s="7"/>
      <c r="BV451" s="7">
        <v>1.74</v>
      </c>
      <c r="BW451" s="7">
        <v>1.23</v>
      </c>
      <c r="BX451" s="7">
        <v>0.13</v>
      </c>
      <c r="BY451" s="7"/>
      <c r="BZ451" s="7"/>
      <c r="CA451" s="7"/>
      <c r="CB451" s="7"/>
      <c r="CC451" s="7"/>
      <c r="CD451" s="7"/>
      <c r="CG451" s="41">
        <v>0</v>
      </c>
      <c r="DC451" s="41">
        <v>0</v>
      </c>
      <c r="DY451" s="7" t="s">
        <v>1880</v>
      </c>
      <c r="DZ451" s="7">
        <f t="shared" si="289"/>
        <v>0.21491195891415993</v>
      </c>
      <c r="EA451" s="41" t="s">
        <v>822</v>
      </c>
      <c r="EB451" s="41" t="s">
        <v>0</v>
      </c>
      <c r="EC451" s="41">
        <f t="shared" si="326"/>
        <v>0</v>
      </c>
      <c r="ED451" s="41">
        <f t="shared" si="327"/>
        <v>8.8374000000000008E-2</v>
      </c>
      <c r="EE451" s="41">
        <f t="shared" si="328"/>
        <v>8.7380999999999986E-2</v>
      </c>
      <c r="EF451" s="41">
        <f t="shared" si="329"/>
        <v>0</v>
      </c>
      <c r="EG451" s="41">
        <f t="shared" si="330"/>
        <v>0</v>
      </c>
      <c r="EI451" s="5">
        <f t="shared" si="296"/>
        <v>159.79263838872728</v>
      </c>
      <c r="EJ451" s="3">
        <f t="shared" si="290"/>
        <v>13067.841967430119</v>
      </c>
      <c r="EK451" s="3">
        <f t="shared" si="297"/>
        <v>143.04300000000001</v>
      </c>
      <c r="EL451" s="3">
        <f t="shared" si="298"/>
        <v>31.463700000000003</v>
      </c>
      <c r="EM451" s="3">
        <f t="shared" si="299"/>
        <v>0</v>
      </c>
      <c r="EN451" s="3">
        <f t="shared" si="300"/>
        <v>0</v>
      </c>
      <c r="EO451" s="3">
        <f t="shared" si="301"/>
        <v>0</v>
      </c>
      <c r="EP451" s="3">
        <f t="shared" si="302"/>
        <v>0</v>
      </c>
      <c r="EQ451" s="3">
        <f t="shared" si="303"/>
        <v>0</v>
      </c>
      <c r="ER451" s="3">
        <f t="shared" si="304"/>
        <v>0</v>
      </c>
      <c r="ES451" s="3">
        <f t="shared" si="305"/>
        <v>175.75499999999997</v>
      </c>
      <c r="ET451" s="3">
        <f t="shared" si="306"/>
        <v>0</v>
      </c>
      <c r="EU451" s="3">
        <f t="shared" si="307"/>
        <v>147.11759999999998</v>
      </c>
      <c r="EV451" s="3">
        <f t="shared" si="308"/>
        <v>108.2217</v>
      </c>
      <c r="EW451" s="3">
        <f t="shared" si="309"/>
        <v>10.631399999999999</v>
      </c>
      <c r="EX451" s="3">
        <f t="shared" si="310"/>
        <v>0</v>
      </c>
      <c r="EY451" s="3">
        <f t="shared" si="311"/>
        <v>0</v>
      </c>
      <c r="EZ451" s="3">
        <f t="shared" si="312"/>
        <v>0</v>
      </c>
      <c r="FA451" s="3">
        <f t="shared" si="313"/>
        <v>0</v>
      </c>
      <c r="FB451" s="3">
        <f t="shared" si="314"/>
        <v>0</v>
      </c>
      <c r="FC451" s="3">
        <f t="shared" si="291"/>
        <v>0</v>
      </c>
      <c r="FD451" s="41">
        <f t="shared" si="315"/>
        <v>0</v>
      </c>
      <c r="FG451" s="3">
        <f t="shared" si="292"/>
        <v>0</v>
      </c>
      <c r="FH451" s="3">
        <f t="shared" si="293"/>
        <v>0</v>
      </c>
      <c r="FI451" s="3">
        <f t="shared" si="316"/>
        <v>0</v>
      </c>
      <c r="FJ451" s="3">
        <f t="shared" si="316"/>
        <v>0</v>
      </c>
      <c r="FK451" s="3">
        <f t="shared" si="332"/>
        <v>0</v>
      </c>
      <c r="FL451" s="3">
        <f t="shared" si="332"/>
        <v>0</v>
      </c>
      <c r="FM451" s="3">
        <f t="shared" si="332"/>
        <v>0</v>
      </c>
      <c r="FN451" s="3">
        <f t="shared" si="332"/>
        <v>0</v>
      </c>
      <c r="FO451" s="3">
        <f t="shared" si="332"/>
        <v>0</v>
      </c>
      <c r="FP451" s="3">
        <f t="shared" si="332"/>
        <v>0</v>
      </c>
      <c r="FQ451" s="3">
        <f t="shared" si="332"/>
        <v>0</v>
      </c>
      <c r="FR451" s="3">
        <f t="shared" si="317"/>
        <v>0</v>
      </c>
      <c r="FS451" s="3">
        <f t="shared" si="317"/>
        <v>0</v>
      </c>
      <c r="FT451" s="3">
        <f t="shared" si="317"/>
        <v>0</v>
      </c>
      <c r="FU451" s="3">
        <f t="shared" si="318"/>
        <v>0</v>
      </c>
      <c r="FV451" s="3">
        <f t="shared" si="318"/>
        <v>0</v>
      </c>
      <c r="FW451" s="3">
        <f t="shared" si="318"/>
        <v>0</v>
      </c>
      <c r="FX451" s="3">
        <f t="shared" si="319"/>
        <v>0</v>
      </c>
      <c r="FY451" s="3">
        <f t="shared" si="320"/>
        <v>0</v>
      </c>
      <c r="FZ451" s="3">
        <f t="shared" si="321"/>
        <v>0</v>
      </c>
      <c r="GA451" s="3">
        <f t="shared" si="322"/>
        <v>0</v>
      </c>
      <c r="GB451" s="41" t="s">
        <v>0</v>
      </c>
      <c r="GC451" s="41">
        <f t="shared" si="294"/>
        <v>81.78</v>
      </c>
      <c r="GD451" s="41">
        <f t="shared" si="295"/>
        <v>0.21491195891415993</v>
      </c>
      <c r="GE451" s="41">
        <f t="shared" si="331"/>
        <v>17.575499999999998</v>
      </c>
      <c r="GI451" s="41" t="s">
        <v>0</v>
      </c>
    </row>
    <row r="452" spans="1:191" x14ac:dyDescent="0.55000000000000004">
      <c r="A452" s="41" t="s">
        <v>1542</v>
      </c>
      <c r="B452" s="41" t="s">
        <v>811</v>
      </c>
      <c r="C452" s="25" t="s">
        <v>69</v>
      </c>
      <c r="D452" s="25" t="s">
        <v>62</v>
      </c>
      <c r="E452" s="41" t="s">
        <v>1790</v>
      </c>
      <c r="F452" s="41">
        <v>0</v>
      </c>
      <c r="G452" s="25" t="s">
        <v>67</v>
      </c>
      <c r="H452" s="41">
        <v>0</v>
      </c>
      <c r="I452" s="41">
        <v>0</v>
      </c>
      <c r="J452" s="41">
        <v>1.4309999999999998E-2</v>
      </c>
      <c r="K452" s="41">
        <v>0</v>
      </c>
      <c r="L452" s="41">
        <v>0</v>
      </c>
      <c r="M452" s="41" t="s">
        <v>823</v>
      </c>
      <c r="N452" s="41" t="s">
        <v>821</v>
      </c>
      <c r="O452" s="41" t="s">
        <v>1878</v>
      </c>
      <c r="P452" s="41" t="s">
        <v>1942</v>
      </c>
      <c r="Q452" s="41" t="s">
        <v>2035</v>
      </c>
      <c r="S452" s="41">
        <v>0</v>
      </c>
      <c r="AO452" s="7">
        <v>0</v>
      </c>
      <c r="AP452" s="7"/>
      <c r="AQ452" s="7"/>
      <c r="AR452" s="7"/>
      <c r="AS452" s="7"/>
      <c r="AT452" s="7"/>
      <c r="AU452" s="7"/>
      <c r="AV452" s="7"/>
      <c r="AW452" s="7"/>
      <c r="AX452" s="7"/>
      <c r="AY452" s="7"/>
      <c r="AZ452" s="7"/>
      <c r="BA452" s="7"/>
      <c r="BB452" s="7"/>
      <c r="BC452" s="7"/>
      <c r="BD452" s="7"/>
      <c r="BE452" s="7"/>
      <c r="BF452" s="7"/>
      <c r="BG452" s="7"/>
      <c r="BK452" s="41">
        <v>9.5399999999999991</v>
      </c>
      <c r="BL452" s="7">
        <v>0.13</v>
      </c>
      <c r="BM452" s="7">
        <v>0.32</v>
      </c>
      <c r="BN452" s="7"/>
      <c r="BO452" s="7"/>
      <c r="BP452" s="7"/>
      <c r="BQ452" s="7"/>
      <c r="BR452" s="7"/>
      <c r="BS452" s="7"/>
      <c r="BT452" s="7">
        <v>0.15</v>
      </c>
      <c r="BU452" s="7"/>
      <c r="BV452" s="7">
        <v>1.92</v>
      </c>
      <c r="BW452" s="7">
        <v>1.28</v>
      </c>
      <c r="BX452" s="7">
        <v>0.15</v>
      </c>
      <c r="BY452" s="7"/>
      <c r="BZ452" s="7"/>
      <c r="CA452" s="7"/>
      <c r="CB452" s="7"/>
      <c r="CC452" s="7"/>
      <c r="CD452" s="7"/>
      <c r="CG452" s="41">
        <v>0</v>
      </c>
      <c r="DC452" s="41">
        <v>0</v>
      </c>
      <c r="DY452" s="7" t="s">
        <v>1880</v>
      </c>
      <c r="DZ452" s="7">
        <f t="shared" si="289"/>
        <v>0.15</v>
      </c>
      <c r="EA452" s="41" t="s">
        <v>822</v>
      </c>
      <c r="EB452" s="41" t="s">
        <v>0</v>
      </c>
      <c r="EC452" s="41">
        <f t="shared" si="326"/>
        <v>0</v>
      </c>
      <c r="ED452" s="41">
        <f t="shared" si="327"/>
        <v>0</v>
      </c>
      <c r="EE452" s="41">
        <f t="shared" si="328"/>
        <v>1.4309999999999998E-2</v>
      </c>
      <c r="EF452" s="41">
        <f t="shared" si="329"/>
        <v>0</v>
      </c>
      <c r="EG452" s="41">
        <f t="shared" si="330"/>
        <v>0</v>
      </c>
      <c r="EI452" s="5">
        <f t="shared" si="296"/>
        <v>149.12448086430868</v>
      </c>
      <c r="EJ452" s="3">
        <f t="shared" si="290"/>
        <v>1422.6475474455046</v>
      </c>
      <c r="EK452" s="3">
        <f t="shared" si="297"/>
        <v>12.402000000000001</v>
      </c>
      <c r="EL452" s="3">
        <f t="shared" si="298"/>
        <v>3.0528</v>
      </c>
      <c r="EM452" s="3">
        <f t="shared" si="299"/>
        <v>0</v>
      </c>
      <c r="EN452" s="3">
        <f t="shared" si="300"/>
        <v>0</v>
      </c>
      <c r="EO452" s="3">
        <f t="shared" si="301"/>
        <v>0</v>
      </c>
      <c r="EP452" s="3">
        <f t="shared" si="302"/>
        <v>0</v>
      </c>
      <c r="EQ452" s="3">
        <f t="shared" si="303"/>
        <v>0</v>
      </c>
      <c r="ER452" s="3">
        <f t="shared" si="304"/>
        <v>0</v>
      </c>
      <c r="ES452" s="3">
        <f t="shared" si="305"/>
        <v>14.309999999999997</v>
      </c>
      <c r="ET452" s="3">
        <f t="shared" si="306"/>
        <v>0</v>
      </c>
      <c r="EU452" s="3">
        <f t="shared" si="307"/>
        <v>18.316799999999997</v>
      </c>
      <c r="EV452" s="3">
        <f t="shared" si="308"/>
        <v>12.2112</v>
      </c>
      <c r="EW452" s="3">
        <f t="shared" si="309"/>
        <v>1.4309999999999998</v>
      </c>
      <c r="EX452" s="3">
        <f t="shared" si="310"/>
        <v>0</v>
      </c>
      <c r="EY452" s="3">
        <f t="shared" si="311"/>
        <v>0</v>
      </c>
      <c r="EZ452" s="3">
        <f t="shared" si="312"/>
        <v>0</v>
      </c>
      <c r="FA452" s="3">
        <f t="shared" si="313"/>
        <v>0</v>
      </c>
      <c r="FB452" s="3">
        <f t="shared" si="314"/>
        <v>0</v>
      </c>
      <c r="FC452" s="3">
        <f t="shared" si="291"/>
        <v>0</v>
      </c>
      <c r="FD452" s="41">
        <f t="shared" si="315"/>
        <v>0</v>
      </c>
      <c r="FG452" s="3">
        <f t="shared" si="292"/>
        <v>0</v>
      </c>
      <c r="FH452" s="3">
        <f t="shared" si="293"/>
        <v>0</v>
      </c>
      <c r="FI452" s="3">
        <f t="shared" si="316"/>
        <v>0</v>
      </c>
      <c r="FJ452" s="3">
        <f t="shared" si="316"/>
        <v>0</v>
      </c>
      <c r="FK452" s="3">
        <f t="shared" si="332"/>
        <v>0</v>
      </c>
      <c r="FL452" s="3">
        <f t="shared" si="332"/>
        <v>0</v>
      </c>
      <c r="FM452" s="3">
        <f t="shared" si="332"/>
        <v>0</v>
      </c>
      <c r="FN452" s="3">
        <f t="shared" si="332"/>
        <v>0</v>
      </c>
      <c r="FO452" s="3">
        <f t="shared" si="332"/>
        <v>0</v>
      </c>
      <c r="FP452" s="3">
        <f t="shared" si="332"/>
        <v>0</v>
      </c>
      <c r="FQ452" s="3">
        <f t="shared" si="332"/>
        <v>0</v>
      </c>
      <c r="FR452" s="3">
        <f t="shared" si="317"/>
        <v>0</v>
      </c>
      <c r="FS452" s="3">
        <f t="shared" si="317"/>
        <v>0</v>
      </c>
      <c r="FT452" s="3">
        <f t="shared" si="317"/>
        <v>0</v>
      </c>
      <c r="FU452" s="3">
        <f t="shared" si="318"/>
        <v>0</v>
      </c>
      <c r="FV452" s="3">
        <f t="shared" si="318"/>
        <v>0</v>
      </c>
      <c r="FW452" s="3">
        <f t="shared" si="318"/>
        <v>0</v>
      </c>
      <c r="FX452" s="3">
        <f t="shared" si="319"/>
        <v>0</v>
      </c>
      <c r="FY452" s="3">
        <f t="shared" si="320"/>
        <v>0</v>
      </c>
      <c r="FZ452" s="3">
        <f t="shared" si="321"/>
        <v>0</v>
      </c>
      <c r="GA452" s="3">
        <f t="shared" si="322"/>
        <v>0</v>
      </c>
      <c r="GB452" s="41" t="s">
        <v>0</v>
      </c>
      <c r="GC452" s="41">
        <f t="shared" si="294"/>
        <v>9.5399999999999991</v>
      </c>
      <c r="GD452" s="41">
        <f t="shared" si="295"/>
        <v>0.15</v>
      </c>
      <c r="GE452" s="41">
        <f t="shared" si="331"/>
        <v>1.4309999999999998</v>
      </c>
      <c r="GI452" s="41" t="s">
        <v>0</v>
      </c>
    </row>
    <row r="453" spans="1:191" x14ac:dyDescent="0.55000000000000004">
      <c r="A453" s="41" t="s">
        <v>1543</v>
      </c>
      <c r="B453" s="41" t="s">
        <v>824</v>
      </c>
      <c r="C453" s="41" t="s">
        <v>69</v>
      </c>
      <c r="D453" s="25" t="s">
        <v>62</v>
      </c>
      <c r="E453" s="41" t="s">
        <v>1790</v>
      </c>
      <c r="F453" s="41">
        <v>0</v>
      </c>
      <c r="G453" s="25" t="s">
        <v>67</v>
      </c>
      <c r="H453" s="41">
        <v>7.9559999999999992E-2</v>
      </c>
      <c r="I453" s="41">
        <v>0.32055</v>
      </c>
      <c r="J453" s="41">
        <v>0.13167000000000001</v>
      </c>
      <c r="K453" s="41">
        <v>7.5789999999999996E-2</v>
      </c>
      <c r="L453" s="41">
        <v>0.26789000000000002</v>
      </c>
      <c r="M453" s="41" t="s">
        <v>825</v>
      </c>
      <c r="N453" s="41" t="s">
        <v>159</v>
      </c>
      <c r="O453" s="41" t="s">
        <v>1917</v>
      </c>
      <c r="P453" s="41" t="s">
        <v>2036</v>
      </c>
      <c r="Q453" s="41" t="s">
        <v>2037</v>
      </c>
      <c r="S453" s="41">
        <v>5.0999999999999996</v>
      </c>
      <c r="AB453" s="41">
        <v>1.56</v>
      </c>
      <c r="AO453" s="7">
        <f>4.3+30.3</f>
        <v>34.6</v>
      </c>
      <c r="AP453" s="7"/>
      <c r="AQ453" s="7"/>
      <c r="AR453" s="7"/>
      <c r="AS453" s="7"/>
      <c r="AT453" s="7"/>
      <c r="AU453" s="7"/>
      <c r="AV453" s="7"/>
      <c r="AW453" s="7"/>
      <c r="AX453" s="82">
        <f>(0.69*4.3+0.96*30.3)/AO453</f>
        <v>0.92644508670520231</v>
      </c>
      <c r="AY453" s="7"/>
      <c r="AZ453" s="7"/>
      <c r="BA453" s="7"/>
      <c r="BB453" s="7"/>
      <c r="BC453" s="7"/>
      <c r="BD453" s="7"/>
      <c r="BE453" s="7"/>
      <c r="BF453" s="7"/>
      <c r="BG453" s="7"/>
      <c r="BK453" s="41">
        <v>20.9</v>
      </c>
      <c r="BL453" s="7"/>
      <c r="BM453" s="7"/>
      <c r="BN453" s="7"/>
      <c r="BO453" s="7"/>
      <c r="BP453" s="7"/>
      <c r="BQ453" s="7"/>
      <c r="BR453" s="7"/>
      <c r="BS453" s="7"/>
      <c r="BT453" s="7">
        <v>0.63</v>
      </c>
      <c r="BU453" s="7"/>
      <c r="BV453" s="7"/>
      <c r="BW453" s="7"/>
      <c r="BX453" s="7"/>
      <c r="BY453" s="7"/>
      <c r="BZ453" s="7"/>
      <c r="CA453" s="7"/>
      <c r="CB453" s="7"/>
      <c r="CC453" s="7"/>
      <c r="CD453" s="7"/>
      <c r="CG453" s="41">
        <v>5.3</v>
      </c>
      <c r="CP453" s="41">
        <v>1.43</v>
      </c>
      <c r="DC453" s="41">
        <v>30.1</v>
      </c>
      <c r="DL453" s="41">
        <v>0.89</v>
      </c>
      <c r="DY453" s="7" t="s">
        <v>1880</v>
      </c>
      <c r="DZ453" s="7">
        <f t="shared" si="289"/>
        <v>0.87752475247524742</v>
      </c>
      <c r="EA453" s="41" t="s">
        <v>98</v>
      </c>
      <c r="EB453" s="41" t="s">
        <v>0</v>
      </c>
      <c r="EC453" s="41">
        <f t="shared" si="326"/>
        <v>7.9559999999999992E-2</v>
      </c>
      <c r="ED453" s="41">
        <f t="shared" si="327"/>
        <v>0.32055</v>
      </c>
      <c r="EE453" s="41">
        <f t="shared" si="328"/>
        <v>0.13167000000000001</v>
      </c>
      <c r="EF453" s="41">
        <f t="shared" si="329"/>
        <v>7.5789999999999996E-2</v>
      </c>
      <c r="EG453" s="41">
        <f t="shared" si="330"/>
        <v>0.26789000000000002</v>
      </c>
      <c r="EI453" s="5">
        <f t="shared" si="296"/>
        <v>115.07859603960397</v>
      </c>
      <c r="EJ453" s="3">
        <f t="shared" si="290"/>
        <v>6973.7629200000001</v>
      </c>
      <c r="EK453" s="3">
        <f t="shared" si="297"/>
        <v>0</v>
      </c>
      <c r="EL453" s="3">
        <f t="shared" si="298"/>
        <v>0</v>
      </c>
      <c r="EM453" s="3">
        <f t="shared" si="299"/>
        <v>0</v>
      </c>
      <c r="EN453" s="3">
        <f t="shared" si="300"/>
        <v>0</v>
      </c>
      <c r="EO453" s="3">
        <f t="shared" si="301"/>
        <v>0</v>
      </c>
      <c r="EP453" s="3">
        <f t="shared" si="302"/>
        <v>0</v>
      </c>
      <c r="EQ453" s="3">
        <f t="shared" si="303"/>
        <v>0</v>
      </c>
      <c r="ER453" s="3">
        <f t="shared" si="304"/>
        <v>0</v>
      </c>
      <c r="ES453" s="3">
        <f t="shared" si="305"/>
        <v>531.78</v>
      </c>
      <c r="ET453" s="3">
        <f t="shared" si="306"/>
        <v>0</v>
      </c>
      <c r="EU453" s="3">
        <f t="shared" si="307"/>
        <v>0</v>
      </c>
      <c r="EV453" s="3">
        <f t="shared" si="308"/>
        <v>0</v>
      </c>
      <c r="EW453" s="3">
        <f t="shared" si="309"/>
        <v>0</v>
      </c>
      <c r="EX453" s="3">
        <f t="shared" si="310"/>
        <v>0</v>
      </c>
      <c r="EY453" s="3">
        <f t="shared" si="311"/>
        <v>0</v>
      </c>
      <c r="EZ453" s="3">
        <f t="shared" si="312"/>
        <v>0</v>
      </c>
      <c r="FA453" s="3">
        <f t="shared" si="313"/>
        <v>0</v>
      </c>
      <c r="FB453" s="3">
        <f t="shared" si="314"/>
        <v>0</v>
      </c>
      <c r="FC453" s="3">
        <f t="shared" si="291"/>
        <v>0</v>
      </c>
      <c r="FD453" s="41">
        <f t="shared" si="315"/>
        <v>0</v>
      </c>
      <c r="FF453" s="5">
        <f>FG453/(CG453+DC453)</f>
        <v>127.31693559322036</v>
      </c>
      <c r="FG453" s="3">
        <f t="shared" si="292"/>
        <v>4507.0195200000007</v>
      </c>
      <c r="FH453" s="3">
        <f t="shared" si="293"/>
        <v>0</v>
      </c>
      <c r="FI453" s="3">
        <f t="shared" si="316"/>
        <v>0</v>
      </c>
      <c r="FJ453" s="3">
        <f t="shared" si="316"/>
        <v>0</v>
      </c>
      <c r="FK453" s="3">
        <f t="shared" si="332"/>
        <v>0</v>
      </c>
      <c r="FL453" s="3">
        <f t="shared" si="332"/>
        <v>0</v>
      </c>
      <c r="FM453" s="3">
        <f t="shared" si="332"/>
        <v>0</v>
      </c>
      <c r="FN453" s="3">
        <f t="shared" si="332"/>
        <v>0</v>
      </c>
      <c r="FO453" s="3">
        <f t="shared" si="332"/>
        <v>0</v>
      </c>
      <c r="FP453" s="3">
        <f t="shared" si="332"/>
        <v>343.68</v>
      </c>
      <c r="FQ453" s="3">
        <f t="shared" si="332"/>
        <v>0</v>
      </c>
      <c r="FR453" s="3">
        <f t="shared" si="317"/>
        <v>0</v>
      </c>
      <c r="FS453" s="3">
        <f t="shared" si="317"/>
        <v>0</v>
      </c>
      <c r="FT453" s="3">
        <f t="shared" si="317"/>
        <v>0</v>
      </c>
      <c r="FU453" s="3">
        <f t="shared" si="318"/>
        <v>0</v>
      </c>
      <c r="FV453" s="3">
        <f t="shared" si="318"/>
        <v>0</v>
      </c>
      <c r="FW453" s="3">
        <f t="shared" si="318"/>
        <v>0</v>
      </c>
      <c r="FX453" s="3">
        <f t="shared" si="319"/>
        <v>0</v>
      </c>
      <c r="FY453" s="3">
        <f t="shared" si="320"/>
        <v>0</v>
      </c>
      <c r="FZ453" s="3">
        <f t="shared" si="321"/>
        <v>0</v>
      </c>
      <c r="GA453" s="3">
        <f t="shared" si="322"/>
        <v>0</v>
      </c>
      <c r="GB453" s="41" t="s">
        <v>0</v>
      </c>
      <c r="GC453" s="41">
        <f t="shared" si="294"/>
        <v>60.6</v>
      </c>
      <c r="GD453" s="41">
        <f t="shared" si="295"/>
        <v>0.87752475247524742</v>
      </c>
      <c r="GE453" s="41">
        <f t="shared" si="331"/>
        <v>53.177999999999997</v>
      </c>
      <c r="GF453" s="41">
        <f>CG453+DC453</f>
        <v>35.4</v>
      </c>
      <c r="GG453" s="4">
        <f>(CG453*CP453+DC453*DL453)/GF453</f>
        <v>0.97084745762711877</v>
      </c>
      <c r="GH453" s="41">
        <f t="shared" ref="GH453" si="337">GF453*GG453</f>
        <v>34.368000000000002</v>
      </c>
      <c r="GI453" s="41" t="s">
        <v>0</v>
      </c>
    </row>
    <row r="454" spans="1:191" x14ac:dyDescent="0.55000000000000004">
      <c r="A454" s="41" t="s">
        <v>1544</v>
      </c>
      <c r="B454" s="41" t="s">
        <v>824</v>
      </c>
      <c r="C454" s="41" t="s">
        <v>61</v>
      </c>
      <c r="D454" s="25" t="s">
        <v>62</v>
      </c>
      <c r="E454" s="41" t="s">
        <v>1790</v>
      </c>
      <c r="F454" s="41">
        <v>0</v>
      </c>
      <c r="G454" s="25" t="s">
        <v>67</v>
      </c>
      <c r="H454" s="41">
        <v>0</v>
      </c>
      <c r="I454" s="41">
        <v>5.7065000000000005E-2</v>
      </c>
      <c r="J454" s="41">
        <v>3.0240000000000002E-3</v>
      </c>
      <c r="K454" s="41">
        <v>0</v>
      </c>
      <c r="L454" s="41">
        <v>0</v>
      </c>
      <c r="M454" s="41" t="s">
        <v>826</v>
      </c>
      <c r="N454" s="41" t="s">
        <v>827</v>
      </c>
      <c r="O454" s="41" t="s">
        <v>1878</v>
      </c>
      <c r="P454" s="41" t="s">
        <v>1890</v>
      </c>
      <c r="S454" s="41">
        <v>0</v>
      </c>
      <c r="AO454" s="7">
        <v>5.65</v>
      </c>
      <c r="AP454" s="7"/>
      <c r="AQ454" s="7"/>
      <c r="AR454" s="7"/>
      <c r="AS454" s="7"/>
      <c r="AT454" s="7"/>
      <c r="AU454" s="7"/>
      <c r="AV454" s="7"/>
      <c r="AW454" s="7"/>
      <c r="AX454" s="7">
        <v>1.01</v>
      </c>
      <c r="AY454" s="7"/>
      <c r="AZ454" s="7"/>
      <c r="BA454" s="7"/>
      <c r="BB454" s="7"/>
      <c r="BC454" s="7"/>
      <c r="BD454" s="7"/>
      <c r="BE454" s="7"/>
      <c r="BF454" s="7"/>
      <c r="BG454" s="7"/>
      <c r="BK454" s="41">
        <v>0.36</v>
      </c>
      <c r="BL454" s="7"/>
      <c r="BM454" s="7"/>
      <c r="BN454" s="7"/>
      <c r="BO454" s="7"/>
      <c r="BP454" s="7"/>
      <c r="BQ454" s="7"/>
      <c r="BR454" s="7"/>
      <c r="BS454" s="7"/>
      <c r="BT454" s="7">
        <v>0.84</v>
      </c>
      <c r="BU454" s="7"/>
      <c r="BV454" s="7"/>
      <c r="BW454" s="7"/>
      <c r="BX454" s="7"/>
      <c r="BY454" s="7"/>
      <c r="BZ454" s="7"/>
      <c r="CA454" s="7"/>
      <c r="CB454" s="7"/>
      <c r="CC454" s="7"/>
      <c r="CD454" s="7"/>
      <c r="CG454" s="41">
        <v>0</v>
      </c>
      <c r="DC454" s="41">
        <v>0</v>
      </c>
      <c r="DY454" s="7" t="s">
        <v>1880</v>
      </c>
      <c r="DZ454" s="7">
        <f t="shared" ref="DZ454:DZ517" si="338">(AB454*S454+AX454*AO454+BT454*BK454)/(S454+AO454+BK454)</f>
        <v>0.99981697171381034</v>
      </c>
      <c r="EA454" s="41" t="s">
        <v>828</v>
      </c>
      <c r="EB454" s="41" t="s">
        <v>0</v>
      </c>
      <c r="EC454" s="41">
        <f t="shared" si="326"/>
        <v>0</v>
      </c>
      <c r="ED454" s="41">
        <f t="shared" si="327"/>
        <v>5.7065000000000005E-2</v>
      </c>
      <c r="EE454" s="41">
        <f t="shared" si="328"/>
        <v>3.0240000000000002E-3</v>
      </c>
      <c r="EF454" s="41">
        <f t="shared" si="329"/>
        <v>0</v>
      </c>
      <c r="EG454" s="41">
        <f t="shared" si="330"/>
        <v>0</v>
      </c>
      <c r="EI454" s="5">
        <f t="shared" si="296"/>
        <v>131.11599767054906</v>
      </c>
      <c r="EJ454" s="3">
        <f t="shared" ref="EJ454:EJ517" si="339">(EK454*EK$2+EN454*EN$2+EO454*EO$2+EP454*EP$2+EQ454*EQ$2+ER454*ER$2+ES454*ES$2+ET454*ET$2+EX454*EX$2+EY454*EY$2+EZ454*EZ$2+FC454*FC$2)/1000+(EL454*EL$2+EM454*EM$2+EU454*EU$2+EV454*EV$2+EW454*EW$2+FA454*FA$2+FB454*FB$2+FD454*FD$2)/1000000</f>
        <v>788.00714600000003</v>
      </c>
      <c r="EK454" s="3">
        <f t="shared" si="297"/>
        <v>0</v>
      </c>
      <c r="EL454" s="3">
        <f t="shared" si="298"/>
        <v>0</v>
      </c>
      <c r="EM454" s="3">
        <f t="shared" si="299"/>
        <v>0</v>
      </c>
      <c r="EN454" s="3">
        <f t="shared" si="300"/>
        <v>0</v>
      </c>
      <c r="EO454" s="3">
        <f t="shared" si="301"/>
        <v>0</v>
      </c>
      <c r="EP454" s="3">
        <f t="shared" si="302"/>
        <v>0</v>
      </c>
      <c r="EQ454" s="3">
        <f t="shared" si="303"/>
        <v>0</v>
      </c>
      <c r="ER454" s="3">
        <f t="shared" si="304"/>
        <v>0</v>
      </c>
      <c r="ES454" s="3">
        <f t="shared" si="305"/>
        <v>60.089000000000006</v>
      </c>
      <c r="ET454" s="3">
        <f t="shared" si="306"/>
        <v>0</v>
      </c>
      <c r="EU454" s="3">
        <f t="shared" si="307"/>
        <v>0</v>
      </c>
      <c r="EV454" s="3">
        <f t="shared" si="308"/>
        <v>0</v>
      </c>
      <c r="EW454" s="3">
        <f t="shared" si="309"/>
        <v>0</v>
      </c>
      <c r="EX454" s="3">
        <f t="shared" si="310"/>
        <v>0</v>
      </c>
      <c r="EY454" s="3">
        <f t="shared" si="311"/>
        <v>0</v>
      </c>
      <c r="EZ454" s="3">
        <f t="shared" si="312"/>
        <v>0</v>
      </c>
      <c r="FA454" s="3">
        <f t="shared" si="313"/>
        <v>0</v>
      </c>
      <c r="FB454" s="3">
        <f t="shared" si="314"/>
        <v>0</v>
      </c>
      <c r="FC454" s="3">
        <f t="shared" ref="FC454:FC517" si="340">1000*(AM454*S454+BI454*AO454+CE454*BK454)/100</f>
        <v>0</v>
      </c>
      <c r="FD454" s="41">
        <f t="shared" si="315"/>
        <v>0</v>
      </c>
      <c r="FG454" s="3">
        <f t="shared" ref="FG454:FG517" si="341">(FH454*FH$2+FK454*FK$2+FL454*FL$2+FM454*FM$2+FN454*FN$2+FO454*FO$2+FP454*FP$2+FQ454*FQ$2+FU454*FU$2+FV454*FV$2+FW454*FW$2+FZ454*FZ$2)/1000+(FI454*FI$2+FJ454*FJ$2+FR454*FR$2+FS454*FS$2+FT454*FT$2+FX454*FX$2+FY454*FY$2+GA454*GA$2)/1000000</f>
        <v>0</v>
      </c>
      <c r="FH454" s="3">
        <f t="shared" ref="FH454:FH517" si="342">1000*(CH454*$CG454+DD454*$DC454)/100</f>
        <v>0</v>
      </c>
      <c r="FI454" s="3">
        <f t="shared" si="316"/>
        <v>0</v>
      </c>
      <c r="FJ454" s="3">
        <f t="shared" si="316"/>
        <v>0</v>
      </c>
      <c r="FK454" s="3">
        <f t="shared" si="332"/>
        <v>0</v>
      </c>
      <c r="FL454" s="3">
        <f t="shared" si="332"/>
        <v>0</v>
      </c>
      <c r="FM454" s="3">
        <f t="shared" si="332"/>
        <v>0</v>
      </c>
      <c r="FN454" s="3">
        <f t="shared" si="332"/>
        <v>0</v>
      </c>
      <c r="FO454" s="3">
        <f t="shared" si="332"/>
        <v>0</v>
      </c>
      <c r="FP454" s="3">
        <f t="shared" si="332"/>
        <v>0</v>
      </c>
      <c r="FQ454" s="3">
        <f t="shared" si="332"/>
        <v>0</v>
      </c>
      <c r="FR454" s="3">
        <f t="shared" si="317"/>
        <v>0</v>
      </c>
      <c r="FS454" s="3">
        <f t="shared" si="317"/>
        <v>0</v>
      </c>
      <c r="FT454" s="3">
        <f t="shared" si="317"/>
        <v>0</v>
      </c>
      <c r="FU454" s="3">
        <f t="shared" si="318"/>
        <v>0</v>
      </c>
      <c r="FV454" s="3">
        <f t="shared" si="318"/>
        <v>0</v>
      </c>
      <c r="FW454" s="3">
        <f t="shared" si="318"/>
        <v>0</v>
      </c>
      <c r="FX454" s="3">
        <f t="shared" si="319"/>
        <v>0</v>
      </c>
      <c r="FY454" s="3">
        <f t="shared" si="320"/>
        <v>0</v>
      </c>
      <c r="FZ454" s="3">
        <f t="shared" si="321"/>
        <v>0</v>
      </c>
      <c r="GA454" s="3">
        <f t="shared" si="322"/>
        <v>0</v>
      </c>
      <c r="GB454" s="41" t="s">
        <v>0</v>
      </c>
      <c r="GC454" s="41">
        <f t="shared" ref="GC454:GC500" si="343">S454+AO454+BK454</f>
        <v>6.0100000000000007</v>
      </c>
      <c r="GD454" s="41">
        <f t="shared" ref="GD454:GD500" si="344">(S454*AB454+AO454*AX454+BK454*BT454)/GC454</f>
        <v>0.99981697171381034</v>
      </c>
      <c r="GE454" s="41">
        <f t="shared" si="331"/>
        <v>6.0089000000000006</v>
      </c>
      <c r="GI454" s="41" t="s">
        <v>0</v>
      </c>
    </row>
    <row r="455" spans="1:191" x14ac:dyDescent="0.55000000000000004">
      <c r="A455" s="41" t="s">
        <v>1545</v>
      </c>
      <c r="B455" s="41" t="s">
        <v>824</v>
      </c>
      <c r="C455" s="41" t="s">
        <v>69</v>
      </c>
      <c r="D455" s="25" t="s">
        <v>62</v>
      </c>
      <c r="E455" s="41" t="s">
        <v>1790</v>
      </c>
      <c r="F455" s="41">
        <v>0</v>
      </c>
      <c r="G455" s="25" t="s">
        <v>67</v>
      </c>
      <c r="H455" s="41">
        <v>0</v>
      </c>
      <c r="I455" s="41">
        <v>2.4262033000000002E-2</v>
      </c>
      <c r="J455" s="41">
        <v>1.313094936E-2</v>
      </c>
      <c r="K455" s="41">
        <v>0</v>
      </c>
      <c r="L455" s="41">
        <v>0</v>
      </c>
      <c r="M455" s="41" t="s">
        <v>829</v>
      </c>
      <c r="N455" s="41" t="s">
        <v>79</v>
      </c>
      <c r="O455" s="41" t="s">
        <v>1917</v>
      </c>
      <c r="P455" s="41" t="s">
        <v>2036</v>
      </c>
      <c r="Q455" s="41" t="s">
        <v>2038</v>
      </c>
      <c r="S455" s="41">
        <v>0</v>
      </c>
      <c r="AO455" s="81">
        <f>43.656+78.218+9.196906</f>
        <v>131.07090600000001</v>
      </c>
      <c r="AP455" s="80">
        <f>(0.099*43.656+0.012*78.218+0.067*9.196906)/AO455</f>
        <v>4.4836439156070225E-2</v>
      </c>
      <c r="AQ455" s="7"/>
      <c r="AR455" s="7"/>
      <c r="AS455" s="7"/>
      <c r="AT455" s="7"/>
      <c r="AU455" s="7"/>
      <c r="AV455" s="7"/>
      <c r="AW455" s="7"/>
      <c r="AX455" s="80">
        <f>(0.011*43.656+0.019*78.218+0.05*9.196906)/AO455</f>
        <v>1.8510616688649423E-2</v>
      </c>
      <c r="AY455" s="80">
        <f>(0.055*43.656+0.043*78.218+0.165*9.196906)/AO455</f>
        <v>5.5557283551545752E-2</v>
      </c>
      <c r="AZ455" s="7"/>
      <c r="BA455" s="7"/>
      <c r="BB455" s="7"/>
      <c r="BC455" s="7"/>
      <c r="BD455" s="7"/>
      <c r="BE455" s="7"/>
      <c r="BF455" s="7"/>
      <c r="BG455" s="7"/>
      <c r="BK455" s="4">
        <v>54.712288999999998</v>
      </c>
      <c r="BL455" s="80">
        <v>0.03</v>
      </c>
      <c r="BM455" s="7"/>
      <c r="BN455" s="7"/>
      <c r="BO455" s="7"/>
      <c r="BP455" s="7"/>
      <c r="BQ455" s="7"/>
      <c r="BR455" s="7"/>
      <c r="BS455" s="7"/>
      <c r="BT455" s="7">
        <v>2.4E-2</v>
      </c>
      <c r="BU455" s="7">
        <v>6.6000000000000003E-2</v>
      </c>
      <c r="BV455" s="7"/>
      <c r="BW455" s="7"/>
      <c r="BX455" s="7"/>
      <c r="BY455" s="7"/>
      <c r="BZ455" s="7"/>
      <c r="CA455" s="7"/>
      <c r="CB455" s="7"/>
      <c r="CC455" s="7"/>
      <c r="CD455" s="7"/>
      <c r="CG455" s="41">
        <v>0</v>
      </c>
      <c r="DC455" s="41">
        <v>0</v>
      </c>
      <c r="DY455" s="7" t="s">
        <v>1880</v>
      </c>
      <c r="DZ455" s="7">
        <f t="shared" si="338"/>
        <v>2.0127214606251116E-2</v>
      </c>
      <c r="EA455" s="41" t="s">
        <v>830</v>
      </c>
      <c r="EB455" s="41" t="s">
        <v>0</v>
      </c>
      <c r="EC455" s="41">
        <f t="shared" si="326"/>
        <v>0</v>
      </c>
      <c r="ED455" s="41">
        <f t="shared" si="327"/>
        <v>2.4262033000000002E-2</v>
      </c>
      <c r="EE455" s="41">
        <f t="shared" si="328"/>
        <v>1.313094936E-2</v>
      </c>
      <c r="EF455" s="41">
        <f t="shared" si="329"/>
        <v>0</v>
      </c>
      <c r="EG455" s="41">
        <f t="shared" si="330"/>
        <v>0</v>
      </c>
      <c r="EI455" s="5">
        <f t="shared" ref="EI455:EI518" si="345">EJ455/(S455+AO455+BK455)</f>
        <v>47.858941470636061</v>
      </c>
      <c r="EJ455" s="3">
        <f t="shared" si="339"/>
        <v>8891.3870557327664</v>
      </c>
      <c r="EK455" s="3">
        <f t="shared" ref="EK455:EK518" si="346">1000*(T455*S455+AP455*AO455+BL455*BK455)/100</f>
        <v>75.181213720000002</v>
      </c>
      <c r="EL455" s="3">
        <f t="shared" ref="EL455:EL518" si="347">(U455*S455+AQ455*AO455+BM455*BK455)</f>
        <v>0</v>
      </c>
      <c r="EM455" s="3">
        <f t="shared" ref="EM455:EM518" si="348">(V455*S455+AR455*AO455+BN455*BK455)</f>
        <v>0</v>
      </c>
      <c r="EN455" s="3">
        <f t="shared" ref="EN455:EN518" si="349">1000*(W455*S455+AS455*AO455+BO455*BK455)/100</f>
        <v>0</v>
      </c>
      <c r="EO455" s="3">
        <f t="shared" ref="EO455:EO518" si="350">1000*(X455*S455+AT455*AO455+BP455*BK455)/100</f>
        <v>0</v>
      </c>
      <c r="EP455" s="3">
        <f t="shared" ref="EP455:EP518" si="351">1000*(Y455*S455+AU455*AO455+BQ455*BK455)/100</f>
        <v>0</v>
      </c>
      <c r="EQ455" s="3">
        <f t="shared" ref="EQ455:EQ518" si="352">1000*(Z455*S455+AV455*AO455+BR455*BK455)/100</f>
        <v>0</v>
      </c>
      <c r="ER455" s="3">
        <f t="shared" ref="ER455:ER518" si="353">1000*(AA455*S455+AW455*AO455+BS455*BK455)/100</f>
        <v>0</v>
      </c>
      <c r="ES455" s="3">
        <f t="shared" ref="ES455:ES518" si="354">1000*(AB455*S455+AX455*AO455+BT455*BK455)/100</f>
        <v>37.392982359999998</v>
      </c>
      <c r="ET455" s="3">
        <f t="shared" ref="ET455:ET518" si="355">1000*(AC455*S455+AY455*AO455+BU455*BK455)/100</f>
        <v>108.92954564</v>
      </c>
      <c r="EU455" s="3">
        <f t="shared" ref="EU455:EU518" si="356">(AD455*S455+AZ455*AO455+BV455*BK455)</f>
        <v>0</v>
      </c>
      <c r="EV455" s="3">
        <f t="shared" ref="EV455:EV518" si="357">(AE455*S455+BA455*AO455+BW455*BK455)</f>
        <v>0</v>
      </c>
      <c r="EW455" s="3">
        <f t="shared" ref="EW455:EW518" si="358">(AF455*S455+BB455*AO455+BX455*BK455)</f>
        <v>0</v>
      </c>
      <c r="EX455" s="3">
        <f t="shared" ref="EX455:EX518" si="359">1000*(AG455*S455+BC455*AO455+BY455*BK455)/100</f>
        <v>0</v>
      </c>
      <c r="EY455" s="3">
        <f t="shared" ref="EY455:EY518" si="360">1000*(AH455*S455+BD455*AO455+BZ455*BK455)/100</f>
        <v>0</v>
      </c>
      <c r="EZ455" s="3">
        <f t="shared" ref="EZ455:EZ518" si="361">1000*(AI455*S455+BE455*AO455+CA455*BK455)/100</f>
        <v>0</v>
      </c>
      <c r="FA455" s="3">
        <f t="shared" ref="FA455:FA518" si="362">(AJ455*S455+BF455*AO455+CB455*BK455)</f>
        <v>0</v>
      </c>
      <c r="FB455" s="3">
        <f t="shared" ref="FB455:FB518" si="363">(AL455*S455+BH455*AO455+CD455*BK455)</f>
        <v>0</v>
      </c>
      <c r="FC455" s="3">
        <f t="shared" si="340"/>
        <v>0</v>
      </c>
      <c r="FD455" s="41">
        <f t="shared" ref="FD455:FD518" si="364">(AN455*S455+BJ455*AO455+CF455*BK455)</f>
        <v>0</v>
      </c>
      <c r="FG455" s="3">
        <f t="shared" si="341"/>
        <v>0</v>
      </c>
      <c r="FH455" s="3">
        <f t="shared" si="342"/>
        <v>0</v>
      </c>
      <c r="FI455" s="3">
        <f t="shared" ref="FI455:FJ518" si="365">(CI455*$CG455+DE455*$DC455)</f>
        <v>0</v>
      </c>
      <c r="FJ455" s="3">
        <f t="shared" si="365"/>
        <v>0</v>
      </c>
      <c r="FK455" s="3">
        <f t="shared" si="332"/>
        <v>0</v>
      </c>
      <c r="FL455" s="3">
        <f t="shared" si="332"/>
        <v>0</v>
      </c>
      <c r="FM455" s="3">
        <f t="shared" si="332"/>
        <v>0</v>
      </c>
      <c r="FN455" s="3">
        <f t="shared" si="332"/>
        <v>0</v>
      </c>
      <c r="FO455" s="3">
        <f t="shared" si="332"/>
        <v>0</v>
      </c>
      <c r="FP455" s="3">
        <f t="shared" si="332"/>
        <v>0</v>
      </c>
      <c r="FQ455" s="3">
        <f t="shared" si="332"/>
        <v>0</v>
      </c>
      <c r="FR455" s="3">
        <f t="shared" ref="FR455:FT518" si="366">(CR455*$CG455+DN455*$DC455)</f>
        <v>0</v>
      </c>
      <c r="FS455" s="3">
        <f t="shared" si="366"/>
        <v>0</v>
      </c>
      <c r="FT455" s="3">
        <f t="shared" si="366"/>
        <v>0</v>
      </c>
      <c r="FU455" s="3">
        <f t="shared" ref="FU455:FW518" si="367">1000*(CU455*$CG455+DQ455*$DC455)/100</f>
        <v>0</v>
      </c>
      <c r="FV455" s="3">
        <f t="shared" si="367"/>
        <v>0</v>
      </c>
      <c r="FW455" s="3">
        <f t="shared" si="367"/>
        <v>0</v>
      </c>
      <c r="FX455" s="3">
        <f t="shared" ref="FX455:FX518" si="368">(CX455*$CG455+DT455*$DC455)</f>
        <v>0</v>
      </c>
      <c r="FY455" s="3">
        <f t="shared" ref="FY455:FY518" si="369">(CZ455*$CG455+DV455*$DC455)</f>
        <v>0</v>
      </c>
      <c r="FZ455" s="3">
        <f t="shared" ref="FZ455:FZ518" si="370">1000*(DA455*$CG455+DW455*$DC455)/100</f>
        <v>0</v>
      </c>
      <c r="GA455" s="3">
        <f t="shared" ref="GA455:GA518" si="371">(DB455*$CG455+DX455*$DC455)</f>
        <v>0</v>
      </c>
      <c r="GB455" s="41" t="s">
        <v>0</v>
      </c>
      <c r="GC455" s="41">
        <f t="shared" si="343"/>
        <v>185.78319500000001</v>
      </c>
      <c r="GD455" s="41">
        <f t="shared" si="344"/>
        <v>2.0127214606251116E-2</v>
      </c>
      <c r="GE455" s="41">
        <f t="shared" si="331"/>
        <v>3.7392982359999993</v>
      </c>
      <c r="GI455" s="41" t="s">
        <v>0</v>
      </c>
    </row>
    <row r="456" spans="1:191" x14ac:dyDescent="0.55000000000000004">
      <c r="A456" s="41" t="s">
        <v>1546</v>
      </c>
      <c r="B456" s="41" t="s">
        <v>831</v>
      </c>
      <c r="C456" s="41" t="s">
        <v>69</v>
      </c>
      <c r="D456" s="25" t="s">
        <v>66</v>
      </c>
      <c r="E456" s="41" t="s">
        <v>1791</v>
      </c>
      <c r="F456" s="41">
        <v>0</v>
      </c>
      <c r="G456" s="25" t="s">
        <v>1749</v>
      </c>
      <c r="H456" s="41">
        <v>0</v>
      </c>
      <c r="I456" s="41">
        <v>0.74319999999999997</v>
      </c>
      <c r="J456" s="41">
        <v>1.2283200000000001</v>
      </c>
      <c r="K456" s="41">
        <v>0</v>
      </c>
      <c r="L456" s="41">
        <v>0</v>
      </c>
      <c r="M456" s="41" t="s">
        <v>832</v>
      </c>
      <c r="N456" s="41" t="s">
        <v>833</v>
      </c>
      <c r="O456" s="41" t="s">
        <v>1791</v>
      </c>
      <c r="P456" s="41" t="s">
        <v>1938</v>
      </c>
      <c r="Q456" s="41" t="s">
        <v>1938</v>
      </c>
      <c r="S456" s="41">
        <v>0</v>
      </c>
      <c r="AO456" s="7">
        <f>26.66+20.18</f>
        <v>46.84</v>
      </c>
      <c r="AP456" s="82">
        <f>(0.35*26.66+0.21*20.18)/AO456</f>
        <v>0.28968403074295473</v>
      </c>
      <c r="AQ456" s="82">
        <f>(0.1*26.66+0.037*13.91+0*6.27)/AO456</f>
        <v>6.7904995730145176E-2</v>
      </c>
      <c r="AR456" s="7"/>
      <c r="AS456" s="7"/>
      <c r="AT456" s="7"/>
      <c r="AU456" s="7"/>
      <c r="AV456" s="7"/>
      <c r="AW456" s="7"/>
      <c r="AX456" s="82">
        <f>(1.13*26.66+2.19*20.18)/AO456</f>
        <v>1.5866780529461995</v>
      </c>
      <c r="AY456" s="82">
        <f>(0.17*26.66+0.06*20.18)/AO456</f>
        <v>0.12260888129803586</v>
      </c>
      <c r="AZ456" s="82">
        <f>(0.394*26.66+0.197*13.91+0*6.27)/AO456</f>
        <v>0.2827564047822374</v>
      </c>
      <c r="BA456" s="82">
        <f>(0.778*26.66+0.323*13.91+0*6.27)/AO456</f>
        <v>0.53873633646456021</v>
      </c>
      <c r="BB456" s="7"/>
      <c r="BC456" s="7"/>
      <c r="BD456" s="7"/>
      <c r="BE456" s="7"/>
      <c r="BF456" s="7"/>
      <c r="BG456" s="7"/>
      <c r="BK456" s="41">
        <f>27.32+76.02</f>
        <v>103.34</v>
      </c>
      <c r="BL456" s="82">
        <f>(0.24*27.32+0.15*76.02)/BK456</f>
        <v>0.1737933036578285</v>
      </c>
      <c r="BM456" s="82">
        <f>(0.103*0.71+0.102*8.45+0*14.66+0*3.5+0.045*3.3+0.047*15.94+0*41.3+0*15.48)/(0.71+8.45+14.66+3.5+3.3+15.94+41.3+15.48)</f>
        <v>1.7734759047803365E-2</v>
      </c>
      <c r="BN456" s="7"/>
      <c r="BO456" s="7"/>
      <c r="BP456" s="7"/>
      <c r="BQ456" s="7"/>
      <c r="BR456" s="7"/>
      <c r="BS456" s="7"/>
      <c r="BT456" s="82">
        <f>(0.99*27.32+1.26*76.02)/BK456</f>
        <v>1.1886200890265144</v>
      </c>
      <c r="BU456" s="82">
        <f>(0.14*27.32+0.05*76.02)/BK456</f>
        <v>7.3793303657828518E-2</v>
      </c>
      <c r="BV456" s="82">
        <f>(0.498*0.71+0.356*8.45+0*14.66+0*3.5+0.191*3.3+0.145*15.94+0*41.3+0*15.48)/(0.71+8.45+14.66+3.5+3.3+15.94+41.3+15.48)</f>
        <v>6.0996516353783614E-2</v>
      </c>
      <c r="BW456" s="82">
        <f>(0.606*0.71+0.792*8.45+0*14.66+0*3.5)/(0.71+8.45+14.66+3.5)</f>
        <v>0.26071229868228402</v>
      </c>
      <c r="BX456" s="7"/>
      <c r="BY456" s="7"/>
      <c r="BZ456" s="7"/>
      <c r="CA456" s="7"/>
      <c r="CB456" s="7"/>
      <c r="CC456" s="7"/>
      <c r="CD456" s="7"/>
      <c r="CG456" s="41">
        <v>0</v>
      </c>
      <c r="DC456" s="41">
        <v>0</v>
      </c>
      <c r="DY456" s="7" t="s">
        <v>1880</v>
      </c>
      <c r="DZ456" s="7">
        <f t="shared" si="338"/>
        <v>1.3127713410573976</v>
      </c>
      <c r="EA456" s="41" t="s">
        <v>834</v>
      </c>
      <c r="EB456" s="41" t="s">
        <v>0</v>
      </c>
      <c r="EC456" s="41">
        <f t="shared" si="326"/>
        <v>0</v>
      </c>
      <c r="ED456" s="41">
        <f t="shared" si="327"/>
        <v>0.74319999999999997</v>
      </c>
      <c r="EE456" s="41">
        <f t="shared" si="328"/>
        <v>1.2283200000000001</v>
      </c>
      <c r="EF456" s="41">
        <f t="shared" si="329"/>
        <v>0</v>
      </c>
      <c r="EG456" s="41">
        <f t="shared" si="330"/>
        <v>0</v>
      </c>
      <c r="EI456" s="5">
        <f t="shared" si="345"/>
        <v>267.13918747702559</v>
      </c>
      <c r="EJ456" s="3">
        <f t="shared" si="339"/>
        <v>40118.963175299701</v>
      </c>
      <c r="EK456" s="3">
        <f t="shared" si="346"/>
        <v>315.286</v>
      </c>
      <c r="EL456" s="3">
        <f t="shared" si="347"/>
        <v>5.0133799999999997</v>
      </c>
      <c r="EM456" s="3">
        <f t="shared" si="348"/>
        <v>0</v>
      </c>
      <c r="EN456" s="3">
        <f t="shared" si="349"/>
        <v>0</v>
      </c>
      <c r="EO456" s="3">
        <f t="shared" si="350"/>
        <v>0</v>
      </c>
      <c r="EP456" s="3">
        <f t="shared" si="351"/>
        <v>0</v>
      </c>
      <c r="EQ456" s="3">
        <f t="shared" si="352"/>
        <v>0</v>
      </c>
      <c r="ER456" s="3">
        <f t="shared" si="353"/>
        <v>0</v>
      </c>
      <c r="ES456" s="3">
        <f t="shared" si="354"/>
        <v>1971.52</v>
      </c>
      <c r="ET456" s="3">
        <f t="shared" si="355"/>
        <v>133.68800000000002</v>
      </c>
      <c r="EU456" s="3">
        <f t="shared" si="356"/>
        <v>19.547689999999999</v>
      </c>
      <c r="EV456" s="3">
        <f t="shared" si="357"/>
        <v>52.17641894582723</v>
      </c>
      <c r="EW456" s="3">
        <f t="shared" si="358"/>
        <v>0</v>
      </c>
      <c r="EX456" s="3">
        <f t="shared" si="359"/>
        <v>0</v>
      </c>
      <c r="EY456" s="3">
        <f t="shared" si="360"/>
        <v>0</v>
      </c>
      <c r="EZ456" s="3">
        <f t="shared" si="361"/>
        <v>0</v>
      </c>
      <c r="FA456" s="3">
        <f t="shared" si="362"/>
        <v>0</v>
      </c>
      <c r="FB456" s="3">
        <f t="shared" si="363"/>
        <v>0</v>
      </c>
      <c r="FC456" s="3">
        <f t="shared" si="340"/>
        <v>0</v>
      </c>
      <c r="FD456" s="41">
        <f t="shared" si="364"/>
        <v>0</v>
      </c>
      <c r="FG456" s="3">
        <f t="shared" si="341"/>
        <v>0</v>
      </c>
      <c r="FH456" s="3">
        <f t="shared" si="342"/>
        <v>0</v>
      </c>
      <c r="FI456" s="3">
        <f t="shared" si="365"/>
        <v>0</v>
      </c>
      <c r="FJ456" s="3">
        <f t="shared" si="365"/>
        <v>0</v>
      </c>
      <c r="FK456" s="3">
        <f t="shared" si="332"/>
        <v>0</v>
      </c>
      <c r="FL456" s="3">
        <f t="shared" si="332"/>
        <v>0</v>
      </c>
      <c r="FM456" s="3">
        <f t="shared" si="332"/>
        <v>0</v>
      </c>
      <c r="FN456" s="3">
        <f t="shared" si="332"/>
        <v>0</v>
      </c>
      <c r="FO456" s="3">
        <f t="shared" si="332"/>
        <v>0</v>
      </c>
      <c r="FP456" s="3">
        <f t="shared" si="332"/>
        <v>0</v>
      </c>
      <c r="FQ456" s="3">
        <f t="shared" si="332"/>
        <v>0</v>
      </c>
      <c r="FR456" s="3">
        <f t="shared" si="366"/>
        <v>0</v>
      </c>
      <c r="FS456" s="3">
        <f t="shared" si="366"/>
        <v>0</v>
      </c>
      <c r="FT456" s="3">
        <f t="shared" si="366"/>
        <v>0</v>
      </c>
      <c r="FU456" s="3">
        <f t="shared" si="367"/>
        <v>0</v>
      </c>
      <c r="FV456" s="3">
        <f t="shared" si="367"/>
        <v>0</v>
      </c>
      <c r="FW456" s="3">
        <f t="shared" si="367"/>
        <v>0</v>
      </c>
      <c r="FX456" s="3">
        <f t="shared" si="368"/>
        <v>0</v>
      </c>
      <c r="FY456" s="3">
        <f t="shared" si="369"/>
        <v>0</v>
      </c>
      <c r="FZ456" s="3">
        <f t="shared" si="370"/>
        <v>0</v>
      </c>
      <c r="GA456" s="3">
        <f t="shared" si="371"/>
        <v>0</v>
      </c>
      <c r="GB456" s="41" t="s">
        <v>0</v>
      </c>
      <c r="GC456" s="41">
        <f t="shared" si="343"/>
        <v>150.18</v>
      </c>
      <c r="GD456" s="41">
        <f t="shared" si="344"/>
        <v>1.3127713410573976</v>
      </c>
      <c r="GE456" s="41">
        <f t="shared" si="331"/>
        <v>197.15199999999999</v>
      </c>
      <c r="GI456" s="41" t="s">
        <v>0</v>
      </c>
    </row>
    <row r="457" spans="1:191" x14ac:dyDescent="0.55000000000000004">
      <c r="A457" s="41" t="s">
        <v>1547</v>
      </c>
      <c r="B457" s="41" t="s">
        <v>831</v>
      </c>
      <c r="C457" s="41" t="s">
        <v>69</v>
      </c>
      <c r="D457" s="25" t="s">
        <v>66</v>
      </c>
      <c r="E457" s="41" t="s">
        <v>1791</v>
      </c>
      <c r="F457" s="41">
        <v>0</v>
      </c>
      <c r="G457" s="25" t="s">
        <v>1749</v>
      </c>
      <c r="H457" s="41">
        <v>0</v>
      </c>
      <c r="I457" s="41">
        <v>0</v>
      </c>
      <c r="J457" s="41">
        <v>0.66700000000000004</v>
      </c>
      <c r="K457" s="41">
        <v>0</v>
      </c>
      <c r="L457" s="41">
        <v>0</v>
      </c>
      <c r="M457" s="41" t="s">
        <v>835</v>
      </c>
      <c r="N457" s="41" t="s">
        <v>79</v>
      </c>
      <c r="O457" s="41" t="s">
        <v>1791</v>
      </c>
      <c r="P457" s="41" t="s">
        <v>1935</v>
      </c>
      <c r="Q457" s="41" t="s">
        <v>1935</v>
      </c>
      <c r="S457" s="41">
        <v>0</v>
      </c>
      <c r="AO457" s="7">
        <v>0</v>
      </c>
      <c r="AP457" s="7"/>
      <c r="AQ457" s="7"/>
      <c r="AR457" s="7"/>
      <c r="AS457" s="7"/>
      <c r="AT457" s="7"/>
      <c r="AU457" s="7"/>
      <c r="AV457" s="7"/>
      <c r="AW457" s="7"/>
      <c r="AX457" s="7"/>
      <c r="AY457" s="7"/>
      <c r="AZ457" s="7"/>
      <c r="BA457" s="7"/>
      <c r="BB457" s="7"/>
      <c r="BC457" s="7"/>
      <c r="BD457" s="7"/>
      <c r="BE457" s="7"/>
      <c r="BF457" s="7"/>
      <c r="BG457" s="7"/>
      <c r="BK457" s="41">
        <v>46</v>
      </c>
      <c r="BL457" s="7"/>
      <c r="BM457" s="7"/>
      <c r="BN457" s="7"/>
      <c r="BO457" s="7"/>
      <c r="BP457" s="7"/>
      <c r="BQ457" s="7"/>
      <c r="BR457" s="7"/>
      <c r="BS457" s="7"/>
      <c r="BT457" s="7">
        <v>1.45</v>
      </c>
      <c r="BU457" s="7">
        <v>0.03</v>
      </c>
      <c r="BV457" s="7"/>
      <c r="BW457" s="7"/>
      <c r="BX457" s="7"/>
      <c r="BY457" s="7"/>
      <c r="BZ457" s="7"/>
      <c r="CA457" s="7"/>
      <c r="CB457" s="7"/>
      <c r="CC457" s="7"/>
      <c r="CD457" s="7"/>
      <c r="CG457" s="41">
        <v>0</v>
      </c>
      <c r="DC457" s="41">
        <v>0</v>
      </c>
      <c r="DY457" s="7" t="s">
        <v>1880</v>
      </c>
      <c r="DZ457" s="7">
        <f t="shared" si="338"/>
        <v>1.45</v>
      </c>
      <c r="EA457" s="41" t="s">
        <v>836</v>
      </c>
      <c r="EB457" s="41" t="s">
        <v>0</v>
      </c>
      <c r="EC457" s="41">
        <f t="shared" si="326"/>
        <v>0</v>
      </c>
      <c r="ED457" s="41">
        <f t="shared" si="327"/>
        <v>0</v>
      </c>
      <c r="EE457" s="41">
        <f t="shared" si="328"/>
        <v>0.66700000000000004</v>
      </c>
      <c r="EF457" s="41">
        <f t="shared" si="329"/>
        <v>0</v>
      </c>
      <c r="EG457" s="41">
        <f t="shared" si="330"/>
        <v>0</v>
      </c>
      <c r="EI457" s="5">
        <f t="shared" si="345"/>
        <v>211.9388572</v>
      </c>
      <c r="EJ457" s="3">
        <f t="shared" si="339"/>
        <v>9749.1874312</v>
      </c>
      <c r="EK457" s="3">
        <f t="shared" si="346"/>
        <v>0</v>
      </c>
      <c r="EL457" s="3">
        <f t="shared" si="347"/>
        <v>0</v>
      </c>
      <c r="EM457" s="3">
        <f t="shared" si="348"/>
        <v>0</v>
      </c>
      <c r="EN457" s="3">
        <f t="shared" si="349"/>
        <v>0</v>
      </c>
      <c r="EO457" s="3">
        <f t="shared" si="350"/>
        <v>0</v>
      </c>
      <c r="EP457" s="3">
        <f t="shared" si="351"/>
        <v>0</v>
      </c>
      <c r="EQ457" s="3">
        <f t="shared" si="352"/>
        <v>0</v>
      </c>
      <c r="ER457" s="3">
        <f t="shared" si="353"/>
        <v>0</v>
      </c>
      <c r="ES457" s="3">
        <f t="shared" si="354"/>
        <v>667</v>
      </c>
      <c r="ET457" s="3">
        <f t="shared" si="355"/>
        <v>13.8</v>
      </c>
      <c r="EU457" s="3">
        <f t="shared" si="356"/>
        <v>0</v>
      </c>
      <c r="EV457" s="3">
        <f t="shared" si="357"/>
        <v>0</v>
      </c>
      <c r="EW457" s="3">
        <f t="shared" si="358"/>
        <v>0</v>
      </c>
      <c r="EX457" s="3">
        <f t="shared" si="359"/>
        <v>0</v>
      </c>
      <c r="EY457" s="3">
        <f t="shared" si="360"/>
        <v>0</v>
      </c>
      <c r="EZ457" s="3">
        <f t="shared" si="361"/>
        <v>0</v>
      </c>
      <c r="FA457" s="3">
        <f t="shared" si="362"/>
        <v>0</v>
      </c>
      <c r="FB457" s="3">
        <f t="shared" si="363"/>
        <v>0</v>
      </c>
      <c r="FC457" s="3">
        <f t="shared" si="340"/>
        <v>0</v>
      </c>
      <c r="FD457" s="41">
        <f t="shared" si="364"/>
        <v>0</v>
      </c>
      <c r="FG457" s="3">
        <f t="shared" si="341"/>
        <v>0</v>
      </c>
      <c r="FH457" s="3">
        <f t="shared" si="342"/>
        <v>0</v>
      </c>
      <c r="FI457" s="3">
        <f t="shared" si="365"/>
        <v>0</v>
      </c>
      <c r="FJ457" s="3">
        <f t="shared" si="365"/>
        <v>0</v>
      </c>
      <c r="FK457" s="3">
        <f t="shared" si="332"/>
        <v>0</v>
      </c>
      <c r="FL457" s="3">
        <f t="shared" si="332"/>
        <v>0</v>
      </c>
      <c r="FM457" s="3">
        <f t="shared" si="332"/>
        <v>0</v>
      </c>
      <c r="FN457" s="3">
        <f t="shared" si="332"/>
        <v>0</v>
      </c>
      <c r="FO457" s="3">
        <f t="shared" si="332"/>
        <v>0</v>
      </c>
      <c r="FP457" s="3">
        <f t="shared" si="332"/>
        <v>0</v>
      </c>
      <c r="FQ457" s="3">
        <f t="shared" si="332"/>
        <v>0</v>
      </c>
      <c r="FR457" s="3">
        <f t="shared" si="366"/>
        <v>0</v>
      </c>
      <c r="FS457" s="3">
        <f t="shared" si="366"/>
        <v>0</v>
      </c>
      <c r="FT457" s="3">
        <f t="shared" si="366"/>
        <v>0</v>
      </c>
      <c r="FU457" s="3">
        <f t="shared" si="367"/>
        <v>0</v>
      </c>
      <c r="FV457" s="3">
        <f t="shared" si="367"/>
        <v>0</v>
      </c>
      <c r="FW457" s="3">
        <f t="shared" si="367"/>
        <v>0</v>
      </c>
      <c r="FX457" s="3">
        <f t="shared" si="368"/>
        <v>0</v>
      </c>
      <c r="FY457" s="3">
        <f t="shared" si="369"/>
        <v>0</v>
      </c>
      <c r="FZ457" s="3">
        <f t="shared" si="370"/>
        <v>0</v>
      </c>
      <c r="GA457" s="3">
        <f t="shared" si="371"/>
        <v>0</v>
      </c>
      <c r="GB457" s="41" t="s">
        <v>0</v>
      </c>
      <c r="GC457" s="41">
        <f t="shared" si="343"/>
        <v>46</v>
      </c>
      <c r="GD457" s="41">
        <f t="shared" si="344"/>
        <v>1.45</v>
      </c>
      <c r="GE457" s="41">
        <f t="shared" si="331"/>
        <v>66.7</v>
      </c>
      <c r="GI457" s="41" t="s">
        <v>0</v>
      </c>
    </row>
    <row r="458" spans="1:191" x14ac:dyDescent="0.55000000000000004">
      <c r="A458" s="41" t="s">
        <v>1548</v>
      </c>
      <c r="B458" s="41" t="s">
        <v>831</v>
      </c>
      <c r="C458" s="41" t="s">
        <v>69</v>
      </c>
      <c r="D458" s="25" t="s">
        <v>66</v>
      </c>
      <c r="E458" s="41" t="s">
        <v>1791</v>
      </c>
      <c r="F458" s="41">
        <v>0</v>
      </c>
      <c r="G458" s="25" t="s">
        <v>1749</v>
      </c>
      <c r="H458" s="41">
        <v>0</v>
      </c>
      <c r="I458" s="41">
        <v>0</v>
      </c>
      <c r="J458" s="41">
        <v>0.52439999999999998</v>
      </c>
      <c r="K458" s="41">
        <v>0</v>
      </c>
      <c r="L458" s="41">
        <v>0</v>
      </c>
      <c r="M458" s="41" t="s">
        <v>837</v>
      </c>
      <c r="N458" s="41" t="s">
        <v>79</v>
      </c>
      <c r="O458" s="41" t="s">
        <v>1791</v>
      </c>
      <c r="P458" s="41" t="s">
        <v>1935</v>
      </c>
      <c r="Q458" s="41" t="s">
        <v>1935</v>
      </c>
      <c r="S458" s="41">
        <v>0</v>
      </c>
      <c r="AO458" s="7">
        <v>0</v>
      </c>
      <c r="AP458" s="7"/>
      <c r="AQ458" s="7"/>
      <c r="AR458" s="7"/>
      <c r="AS458" s="7"/>
      <c r="AT458" s="7"/>
      <c r="AU458" s="7"/>
      <c r="AV458" s="7"/>
      <c r="AW458" s="7"/>
      <c r="AX458" s="7"/>
      <c r="AY458" s="7"/>
      <c r="AZ458" s="7"/>
      <c r="BA458" s="7"/>
      <c r="BB458" s="7"/>
      <c r="BC458" s="7"/>
      <c r="BD458" s="7"/>
      <c r="BE458" s="7"/>
      <c r="BF458" s="7"/>
      <c r="BG458" s="7"/>
      <c r="BK458" s="41">
        <v>38</v>
      </c>
      <c r="BL458" s="7"/>
      <c r="BM458" s="7"/>
      <c r="BN458" s="7"/>
      <c r="BO458" s="7"/>
      <c r="BP458" s="7"/>
      <c r="BQ458" s="7"/>
      <c r="BR458" s="7"/>
      <c r="BS458" s="7"/>
      <c r="BT458" s="7">
        <v>1.38</v>
      </c>
      <c r="BU458" s="7">
        <v>0.04</v>
      </c>
      <c r="BV458" s="7"/>
      <c r="BW458" s="7"/>
      <c r="BX458" s="7"/>
      <c r="BY458" s="7"/>
      <c r="BZ458" s="7"/>
      <c r="CA458" s="7"/>
      <c r="CB458" s="7"/>
      <c r="CC458" s="7"/>
      <c r="CD458" s="7"/>
      <c r="CG458" s="41">
        <v>0</v>
      </c>
      <c r="DC458" s="41">
        <v>0</v>
      </c>
      <c r="DY458" s="7" t="s">
        <v>1880</v>
      </c>
      <c r="DZ458" s="7">
        <f t="shared" si="338"/>
        <v>1.38</v>
      </c>
      <c r="EA458" s="41" t="s">
        <v>836</v>
      </c>
      <c r="EB458" s="41" t="s">
        <v>0</v>
      </c>
      <c r="EC458" s="41">
        <f t="shared" si="326"/>
        <v>0</v>
      </c>
      <c r="ED458" s="41">
        <f t="shared" si="327"/>
        <v>0</v>
      </c>
      <c r="EE458" s="41">
        <f t="shared" si="328"/>
        <v>0.52439999999999998</v>
      </c>
      <c r="EF458" s="41">
        <f t="shared" si="329"/>
        <v>0</v>
      </c>
      <c r="EG458" s="41">
        <f t="shared" si="330"/>
        <v>0</v>
      </c>
      <c r="EI458" s="5">
        <f t="shared" si="345"/>
        <v>210.02100959999999</v>
      </c>
      <c r="EJ458" s="3">
        <f t="shared" si="339"/>
        <v>7980.7983647999999</v>
      </c>
      <c r="EK458" s="3">
        <f t="shared" si="346"/>
        <v>0</v>
      </c>
      <c r="EL458" s="3">
        <f t="shared" si="347"/>
        <v>0</v>
      </c>
      <c r="EM458" s="3">
        <f t="shared" si="348"/>
        <v>0</v>
      </c>
      <c r="EN458" s="3">
        <f t="shared" si="349"/>
        <v>0</v>
      </c>
      <c r="EO458" s="3">
        <f t="shared" si="350"/>
        <v>0</v>
      </c>
      <c r="EP458" s="3">
        <f t="shared" si="351"/>
        <v>0</v>
      </c>
      <c r="EQ458" s="3">
        <f t="shared" si="352"/>
        <v>0</v>
      </c>
      <c r="ER458" s="3">
        <f t="shared" si="353"/>
        <v>0</v>
      </c>
      <c r="ES458" s="3">
        <f t="shared" si="354"/>
        <v>524.4</v>
      </c>
      <c r="ET458" s="3">
        <f t="shared" si="355"/>
        <v>15.2</v>
      </c>
      <c r="EU458" s="3">
        <f t="shared" si="356"/>
        <v>0</v>
      </c>
      <c r="EV458" s="3">
        <f t="shared" si="357"/>
        <v>0</v>
      </c>
      <c r="EW458" s="3">
        <f t="shared" si="358"/>
        <v>0</v>
      </c>
      <c r="EX458" s="3">
        <f t="shared" si="359"/>
        <v>0</v>
      </c>
      <c r="EY458" s="3">
        <f t="shared" si="360"/>
        <v>0</v>
      </c>
      <c r="EZ458" s="3">
        <f t="shared" si="361"/>
        <v>0</v>
      </c>
      <c r="FA458" s="3">
        <f t="shared" si="362"/>
        <v>0</v>
      </c>
      <c r="FB458" s="3">
        <f t="shared" si="363"/>
        <v>0</v>
      </c>
      <c r="FC458" s="3">
        <f t="shared" si="340"/>
        <v>0</v>
      </c>
      <c r="FD458" s="41">
        <f t="shared" si="364"/>
        <v>0</v>
      </c>
      <c r="FG458" s="3">
        <f t="shared" si="341"/>
        <v>0</v>
      </c>
      <c r="FH458" s="3">
        <f t="shared" si="342"/>
        <v>0</v>
      </c>
      <c r="FI458" s="3">
        <f t="shared" si="365"/>
        <v>0</v>
      </c>
      <c r="FJ458" s="3">
        <f t="shared" si="365"/>
        <v>0</v>
      </c>
      <c r="FK458" s="3">
        <f t="shared" si="332"/>
        <v>0</v>
      </c>
      <c r="FL458" s="3">
        <f t="shared" si="332"/>
        <v>0</v>
      </c>
      <c r="FM458" s="3">
        <f t="shared" si="332"/>
        <v>0</v>
      </c>
      <c r="FN458" s="3">
        <f t="shared" si="332"/>
        <v>0</v>
      </c>
      <c r="FO458" s="3">
        <f t="shared" si="332"/>
        <v>0</v>
      </c>
      <c r="FP458" s="3">
        <f t="shared" si="332"/>
        <v>0</v>
      </c>
      <c r="FQ458" s="3">
        <f t="shared" si="332"/>
        <v>0</v>
      </c>
      <c r="FR458" s="3">
        <f t="shared" si="366"/>
        <v>0</v>
      </c>
      <c r="FS458" s="3">
        <f t="shared" si="366"/>
        <v>0</v>
      </c>
      <c r="FT458" s="3">
        <f t="shared" si="366"/>
        <v>0</v>
      </c>
      <c r="FU458" s="3">
        <f t="shared" si="367"/>
        <v>0</v>
      </c>
      <c r="FV458" s="3">
        <f t="shared" si="367"/>
        <v>0</v>
      </c>
      <c r="FW458" s="3">
        <f t="shared" si="367"/>
        <v>0</v>
      </c>
      <c r="FX458" s="3">
        <f t="shared" si="368"/>
        <v>0</v>
      </c>
      <c r="FY458" s="3">
        <f t="shared" si="369"/>
        <v>0</v>
      </c>
      <c r="FZ458" s="3">
        <f t="shared" si="370"/>
        <v>0</v>
      </c>
      <c r="GA458" s="3">
        <f t="shared" si="371"/>
        <v>0</v>
      </c>
      <c r="GB458" s="41" t="s">
        <v>0</v>
      </c>
      <c r="GC458" s="41">
        <f t="shared" si="343"/>
        <v>38</v>
      </c>
      <c r="GD458" s="41">
        <f t="shared" si="344"/>
        <v>1.38</v>
      </c>
      <c r="GE458" s="41">
        <f t="shared" si="331"/>
        <v>52.44</v>
      </c>
      <c r="GI458" s="41" t="s">
        <v>0</v>
      </c>
    </row>
    <row r="459" spans="1:191" x14ac:dyDescent="0.55000000000000004">
      <c r="A459" s="41" t="s">
        <v>1549</v>
      </c>
      <c r="B459" s="41" t="s">
        <v>838</v>
      </c>
      <c r="C459" s="41" t="s">
        <v>69</v>
      </c>
      <c r="D459" s="25" t="s">
        <v>66</v>
      </c>
      <c r="E459" s="41" t="s">
        <v>1791</v>
      </c>
      <c r="F459" s="41">
        <v>0</v>
      </c>
      <c r="G459" s="25" t="s">
        <v>1800</v>
      </c>
      <c r="H459" s="41">
        <v>0</v>
      </c>
      <c r="I459" s="41">
        <v>0.93983000000000005</v>
      </c>
      <c r="J459" s="41">
        <v>4.4146999999999999E-2</v>
      </c>
      <c r="K459" s="41">
        <v>0</v>
      </c>
      <c r="L459" s="41">
        <v>0</v>
      </c>
      <c r="M459" s="41" t="s">
        <v>839</v>
      </c>
      <c r="N459" s="41" t="s">
        <v>840</v>
      </c>
      <c r="O459" s="41" t="s">
        <v>1791</v>
      </c>
      <c r="P459" s="41" t="s">
        <v>1902</v>
      </c>
      <c r="Q459" s="41" t="s">
        <v>1902</v>
      </c>
      <c r="S459" s="41">
        <v>0</v>
      </c>
      <c r="AO459" s="7">
        <f>30.5+10.9+4.7+42+13.2</f>
        <v>101.3</v>
      </c>
      <c r="AP459" s="7"/>
      <c r="AQ459" s="7"/>
      <c r="AR459" s="7"/>
      <c r="AS459" s="7"/>
      <c r="AT459" s="7"/>
      <c r="AU459" s="7"/>
      <c r="AV459" s="7"/>
      <c r="AW459" s="7"/>
      <c r="AX459" s="82">
        <f>(0.87*30.5+0.97*10.9+1.01*4.7+0.93*42+0.99*13.2)/AO459</f>
        <v>0.92776900296150056</v>
      </c>
      <c r="AY459" s="80">
        <f>(0.035*30.5+0.028*10.9+0.026*4.7+0.027*42+0.019*13.2)/AO459</f>
        <v>2.8427443237907205E-2</v>
      </c>
      <c r="AZ459" s="7"/>
      <c r="BA459" s="7"/>
      <c r="BB459" s="7"/>
      <c r="BC459" s="7"/>
      <c r="BD459" s="82">
        <f>((12.95*30.5+14.29*10.9+7.81*4.7+12.33*42+11.31*13.2)/AO459)*(2*55.85/(2*55.85+3*16.001))</f>
        <v>8.6623196517321048</v>
      </c>
      <c r="BE459" s="82">
        <f>(71.96*30.5+52.35*10.9+37.71*4.7+72.3*42+51.61*13.2)/AO459</f>
        <v>65.750088845014815</v>
      </c>
      <c r="BF459" s="7"/>
      <c r="BG459" s="7"/>
      <c r="BK459" s="41">
        <f>0.7+0.41+1.62+1.48+0.37+0.84</f>
        <v>5.42</v>
      </c>
      <c r="BL459" s="7"/>
      <c r="BM459" s="7"/>
      <c r="BN459" s="7"/>
      <c r="BO459" s="7"/>
      <c r="BP459" s="7"/>
      <c r="BQ459" s="7"/>
      <c r="BR459" s="7"/>
      <c r="BS459" s="7"/>
      <c r="BT459" s="82">
        <f>(0.99*0.7+0.91*0.41+0.74*1.62+0.72*1.48+0.66*0.37+1*0.84)/BK459</f>
        <v>0.81452029520295199</v>
      </c>
      <c r="BU459" s="80">
        <f>(0.027*0.7+0.02*0.41+0.019*1.62+0.031*1.48+0.018*0.37+0.016*0.84)/BK459</f>
        <v>2.285239852398524E-2</v>
      </c>
      <c r="BV459" s="7"/>
      <c r="BW459" s="7"/>
      <c r="BX459" s="7"/>
      <c r="BY459" s="7"/>
      <c r="BZ459" s="82">
        <f>((13.29*0.7+12.24*0.41+8.62*1.62+11.96*1.48+12.08*0.37+7.78*0.84)/BK459)*(2*55.85/(2*55.85+3*16.001))</f>
        <v>7.3544489514010944</v>
      </c>
      <c r="CA459" s="82">
        <f>(74.32*0.7+50.25*0.41+39.58*1.62+73.23*1.48+52.21*0.37+36.07*0.84)/BK459</f>
        <v>54.38062730627307</v>
      </c>
      <c r="CB459" s="7"/>
      <c r="CC459" s="7"/>
      <c r="CD459" s="7"/>
      <c r="CG459" s="41">
        <v>0</v>
      </c>
      <c r="DC459" s="41">
        <v>0</v>
      </c>
      <c r="DY459" s="7" t="s">
        <v>1880</v>
      </c>
      <c r="DZ459" s="7">
        <f t="shared" si="338"/>
        <v>0.92201742878560722</v>
      </c>
      <c r="EA459" s="41" t="s">
        <v>841</v>
      </c>
      <c r="EB459" s="41" t="s">
        <v>0</v>
      </c>
      <c r="EC459" s="41">
        <f t="shared" si="326"/>
        <v>0</v>
      </c>
      <c r="ED459" s="41">
        <f t="shared" si="327"/>
        <v>0.93983000000000005</v>
      </c>
      <c r="EE459" s="41">
        <f t="shared" si="328"/>
        <v>4.4146999999999999E-2</v>
      </c>
      <c r="EF459" s="41">
        <f t="shared" si="329"/>
        <v>0</v>
      </c>
      <c r="EG459" s="41">
        <f t="shared" si="330"/>
        <v>0</v>
      </c>
      <c r="EI459" s="5">
        <f t="shared" si="345"/>
        <v>155.30259003287915</v>
      </c>
      <c r="EJ459" s="3">
        <f t="shared" si="339"/>
        <v>16573.892408308864</v>
      </c>
      <c r="EK459" s="3">
        <f t="shared" si="346"/>
        <v>0</v>
      </c>
      <c r="EL459" s="3">
        <f t="shared" si="347"/>
        <v>0</v>
      </c>
      <c r="EM459" s="3">
        <f t="shared" si="348"/>
        <v>0</v>
      </c>
      <c r="EN459" s="3">
        <f t="shared" si="349"/>
        <v>0</v>
      </c>
      <c r="EO459" s="3">
        <f t="shared" si="350"/>
        <v>0</v>
      </c>
      <c r="EP459" s="3">
        <f t="shared" si="351"/>
        <v>0</v>
      </c>
      <c r="EQ459" s="3">
        <f t="shared" si="352"/>
        <v>0</v>
      </c>
      <c r="ER459" s="3">
        <f t="shared" si="353"/>
        <v>0</v>
      </c>
      <c r="ES459" s="3">
        <f t="shared" si="354"/>
        <v>983.97699999999998</v>
      </c>
      <c r="ET459" s="3">
        <f t="shared" si="355"/>
        <v>30.035599999999999</v>
      </c>
      <c r="EU459" s="3">
        <f t="shared" si="356"/>
        <v>0</v>
      </c>
      <c r="EV459" s="3">
        <f t="shared" si="357"/>
        <v>0</v>
      </c>
      <c r="EW459" s="3">
        <f t="shared" si="358"/>
        <v>0</v>
      </c>
      <c r="EX459" s="3">
        <f t="shared" si="359"/>
        <v>0</v>
      </c>
      <c r="EY459" s="3">
        <f t="shared" si="360"/>
        <v>9173.5409403705617</v>
      </c>
      <c r="EZ459" s="3">
        <f t="shared" si="361"/>
        <v>69552.27</v>
      </c>
      <c r="FA459" s="3">
        <f t="shared" si="362"/>
        <v>0</v>
      </c>
      <c r="FB459" s="3">
        <f t="shared" si="363"/>
        <v>0</v>
      </c>
      <c r="FC459" s="3">
        <f t="shared" si="340"/>
        <v>0</v>
      </c>
      <c r="FD459" s="41">
        <f t="shared" si="364"/>
        <v>0</v>
      </c>
      <c r="FG459" s="3">
        <f t="shared" si="341"/>
        <v>0</v>
      </c>
      <c r="FH459" s="3">
        <f t="shared" si="342"/>
        <v>0</v>
      </c>
      <c r="FI459" s="3">
        <f t="shared" si="365"/>
        <v>0</v>
      </c>
      <c r="FJ459" s="3">
        <f t="shared" si="365"/>
        <v>0</v>
      </c>
      <c r="FK459" s="3">
        <f t="shared" si="332"/>
        <v>0</v>
      </c>
      <c r="FL459" s="3">
        <f t="shared" si="332"/>
        <v>0</v>
      </c>
      <c r="FM459" s="3">
        <f t="shared" si="332"/>
        <v>0</v>
      </c>
      <c r="FN459" s="3">
        <f t="shared" si="332"/>
        <v>0</v>
      </c>
      <c r="FO459" s="3">
        <f t="shared" si="332"/>
        <v>0</v>
      </c>
      <c r="FP459" s="3">
        <f t="shared" si="332"/>
        <v>0</v>
      </c>
      <c r="FQ459" s="3">
        <f t="shared" si="332"/>
        <v>0</v>
      </c>
      <c r="FR459" s="3">
        <f t="shared" si="366"/>
        <v>0</v>
      </c>
      <c r="FS459" s="3">
        <f t="shared" si="366"/>
        <v>0</v>
      </c>
      <c r="FT459" s="3">
        <f t="shared" si="366"/>
        <v>0</v>
      </c>
      <c r="FU459" s="3">
        <f t="shared" si="367"/>
        <v>0</v>
      </c>
      <c r="FV459" s="3">
        <f t="shared" si="367"/>
        <v>0</v>
      </c>
      <c r="FW459" s="3">
        <f t="shared" si="367"/>
        <v>0</v>
      </c>
      <c r="FX459" s="3">
        <f t="shared" si="368"/>
        <v>0</v>
      </c>
      <c r="FY459" s="3">
        <f t="shared" si="369"/>
        <v>0</v>
      </c>
      <c r="FZ459" s="3">
        <f t="shared" si="370"/>
        <v>0</v>
      </c>
      <c r="GA459" s="3">
        <f t="shared" si="371"/>
        <v>0</v>
      </c>
      <c r="GB459" s="41" t="s">
        <v>0</v>
      </c>
      <c r="GC459" s="41">
        <f t="shared" si="343"/>
        <v>106.72</v>
      </c>
      <c r="GD459" s="41">
        <f t="shared" si="344"/>
        <v>0.92201742878560722</v>
      </c>
      <c r="GE459" s="41">
        <f t="shared" si="331"/>
        <v>98.3977</v>
      </c>
      <c r="GI459" s="41" t="s">
        <v>0</v>
      </c>
    </row>
    <row r="460" spans="1:191" x14ac:dyDescent="0.55000000000000004">
      <c r="A460" s="41" t="s">
        <v>1550</v>
      </c>
      <c r="B460" s="41" t="s">
        <v>838</v>
      </c>
      <c r="C460" s="41" t="s">
        <v>69</v>
      </c>
      <c r="D460" s="25" t="s">
        <v>66</v>
      </c>
      <c r="E460" s="41" t="s">
        <v>1791</v>
      </c>
      <c r="F460" s="41">
        <v>0</v>
      </c>
      <c r="G460" s="25" t="s">
        <v>1749</v>
      </c>
      <c r="H460" s="41">
        <v>0</v>
      </c>
      <c r="I460" s="41">
        <v>0</v>
      </c>
      <c r="J460" s="41">
        <v>0.52895999999999999</v>
      </c>
      <c r="K460" s="41">
        <v>0</v>
      </c>
      <c r="L460" s="41">
        <v>0</v>
      </c>
      <c r="M460" s="41" t="s">
        <v>842</v>
      </c>
      <c r="N460" s="41" t="s">
        <v>79</v>
      </c>
      <c r="O460" s="41" t="s">
        <v>1791</v>
      </c>
      <c r="P460" s="41" t="s">
        <v>1898</v>
      </c>
      <c r="Q460" s="41" t="s">
        <v>1898</v>
      </c>
      <c r="S460" s="41">
        <v>0</v>
      </c>
      <c r="AO460" s="7">
        <v>0</v>
      </c>
      <c r="AP460" s="7"/>
      <c r="AQ460" s="7"/>
      <c r="AR460" s="7"/>
      <c r="AS460" s="7"/>
      <c r="AT460" s="7"/>
      <c r="AU460" s="7"/>
      <c r="AV460" s="7"/>
      <c r="AW460" s="7"/>
      <c r="AX460" s="7"/>
      <c r="AY460" s="7"/>
      <c r="AZ460" s="7"/>
      <c r="BA460" s="7"/>
      <c r="BB460" s="7"/>
      <c r="BC460" s="7"/>
      <c r="BD460" s="7"/>
      <c r="BE460" s="7"/>
      <c r="BF460" s="7"/>
      <c r="BG460" s="7"/>
      <c r="BK460" s="41">
        <v>55.1</v>
      </c>
      <c r="BL460" s="7"/>
      <c r="BM460" s="7"/>
      <c r="BN460" s="7"/>
      <c r="BO460" s="7"/>
      <c r="BP460" s="7"/>
      <c r="BQ460" s="7"/>
      <c r="BR460" s="7"/>
      <c r="BS460" s="7"/>
      <c r="BT460" s="7">
        <v>0.96</v>
      </c>
      <c r="BU460" s="7">
        <v>0.05</v>
      </c>
      <c r="BV460" s="7"/>
      <c r="BW460" s="7"/>
      <c r="BX460" s="7"/>
      <c r="BY460" s="7"/>
      <c r="BZ460" s="7"/>
      <c r="CA460" s="7"/>
      <c r="CB460" s="7"/>
      <c r="CC460" s="7"/>
      <c r="CD460" s="7"/>
      <c r="CG460" s="41">
        <v>0</v>
      </c>
      <c r="DC460" s="41">
        <v>0</v>
      </c>
      <c r="DY460" s="7" t="s">
        <v>1891</v>
      </c>
      <c r="DZ460" s="7">
        <f t="shared" si="338"/>
        <v>0.96</v>
      </c>
      <c r="EA460" s="41" t="s">
        <v>836</v>
      </c>
      <c r="EB460" s="41" t="s">
        <v>0</v>
      </c>
      <c r="EC460" s="41">
        <f t="shared" si="326"/>
        <v>0</v>
      </c>
      <c r="ED460" s="41">
        <f t="shared" si="327"/>
        <v>0</v>
      </c>
      <c r="EE460" s="41">
        <f t="shared" si="328"/>
        <v>0.52895999999999999</v>
      </c>
      <c r="EF460" s="41">
        <f t="shared" si="329"/>
        <v>0</v>
      </c>
      <c r="EG460" s="41">
        <f t="shared" si="330"/>
        <v>0</v>
      </c>
      <c r="EI460" s="5">
        <f t="shared" si="345"/>
        <v>162.20416200000003</v>
      </c>
      <c r="EJ460" s="3">
        <f t="shared" si="339"/>
        <v>8937.4493262000015</v>
      </c>
      <c r="EK460" s="3">
        <f t="shared" si="346"/>
        <v>0</v>
      </c>
      <c r="EL460" s="3">
        <f t="shared" si="347"/>
        <v>0</v>
      </c>
      <c r="EM460" s="3">
        <f t="shared" si="348"/>
        <v>0</v>
      </c>
      <c r="EN460" s="3">
        <f t="shared" si="349"/>
        <v>0</v>
      </c>
      <c r="EO460" s="3">
        <f t="shared" si="350"/>
        <v>0</v>
      </c>
      <c r="EP460" s="3">
        <f t="shared" si="351"/>
        <v>0</v>
      </c>
      <c r="EQ460" s="3">
        <f t="shared" si="352"/>
        <v>0</v>
      </c>
      <c r="ER460" s="3">
        <f t="shared" si="353"/>
        <v>0</v>
      </c>
      <c r="ES460" s="3">
        <f t="shared" si="354"/>
        <v>528.96</v>
      </c>
      <c r="ET460" s="3">
        <f t="shared" si="355"/>
        <v>27.550000000000004</v>
      </c>
      <c r="EU460" s="3">
        <f t="shared" si="356"/>
        <v>0</v>
      </c>
      <c r="EV460" s="3">
        <f t="shared" si="357"/>
        <v>0</v>
      </c>
      <c r="EW460" s="3">
        <f t="shared" si="358"/>
        <v>0</v>
      </c>
      <c r="EX460" s="3">
        <f t="shared" si="359"/>
        <v>0</v>
      </c>
      <c r="EY460" s="3">
        <f t="shared" si="360"/>
        <v>0</v>
      </c>
      <c r="EZ460" s="3">
        <f t="shared" si="361"/>
        <v>0</v>
      </c>
      <c r="FA460" s="3">
        <f t="shared" si="362"/>
        <v>0</v>
      </c>
      <c r="FB460" s="3">
        <f t="shared" si="363"/>
        <v>0</v>
      </c>
      <c r="FC460" s="3">
        <f t="shared" si="340"/>
        <v>0</v>
      </c>
      <c r="FD460" s="41">
        <f t="shared" si="364"/>
        <v>0</v>
      </c>
      <c r="FG460" s="3">
        <f t="shared" si="341"/>
        <v>0</v>
      </c>
      <c r="FH460" s="3">
        <f t="shared" si="342"/>
        <v>0</v>
      </c>
      <c r="FI460" s="3">
        <f t="shared" si="365"/>
        <v>0</v>
      </c>
      <c r="FJ460" s="3">
        <f t="shared" si="365"/>
        <v>0</v>
      </c>
      <c r="FK460" s="3">
        <f t="shared" si="332"/>
        <v>0</v>
      </c>
      <c r="FL460" s="3">
        <f t="shared" si="332"/>
        <v>0</v>
      </c>
      <c r="FM460" s="3">
        <f t="shared" si="332"/>
        <v>0</v>
      </c>
      <c r="FN460" s="3">
        <f t="shared" si="332"/>
        <v>0</v>
      </c>
      <c r="FO460" s="3">
        <f t="shared" si="332"/>
        <v>0</v>
      </c>
      <c r="FP460" s="3">
        <f t="shared" si="332"/>
        <v>0</v>
      </c>
      <c r="FQ460" s="3">
        <f t="shared" si="332"/>
        <v>0</v>
      </c>
      <c r="FR460" s="3">
        <f t="shared" si="366"/>
        <v>0</v>
      </c>
      <c r="FS460" s="3">
        <f t="shared" si="366"/>
        <v>0</v>
      </c>
      <c r="FT460" s="3">
        <f t="shared" si="366"/>
        <v>0</v>
      </c>
      <c r="FU460" s="3">
        <f t="shared" si="367"/>
        <v>0</v>
      </c>
      <c r="FV460" s="3">
        <f t="shared" si="367"/>
        <v>0</v>
      </c>
      <c r="FW460" s="3">
        <f t="shared" si="367"/>
        <v>0</v>
      </c>
      <c r="FX460" s="3">
        <f t="shared" si="368"/>
        <v>0</v>
      </c>
      <c r="FY460" s="3">
        <f t="shared" si="369"/>
        <v>0</v>
      </c>
      <c r="FZ460" s="3">
        <f t="shared" si="370"/>
        <v>0</v>
      </c>
      <c r="GA460" s="3">
        <f t="shared" si="371"/>
        <v>0</v>
      </c>
      <c r="GB460" s="41" t="s">
        <v>0</v>
      </c>
      <c r="GC460" s="41">
        <f t="shared" si="343"/>
        <v>55.1</v>
      </c>
      <c r="GD460" s="41">
        <f t="shared" si="344"/>
        <v>0.96</v>
      </c>
      <c r="GE460" s="41">
        <f t="shared" si="331"/>
        <v>52.896000000000001</v>
      </c>
      <c r="GI460" s="41" t="s">
        <v>0</v>
      </c>
    </row>
    <row r="461" spans="1:191" x14ac:dyDescent="0.55000000000000004">
      <c r="A461" s="41" t="s">
        <v>1551</v>
      </c>
      <c r="B461" s="41" t="s">
        <v>838</v>
      </c>
      <c r="C461" s="41" t="s">
        <v>69</v>
      </c>
      <c r="D461" s="25" t="s">
        <v>62</v>
      </c>
      <c r="E461" s="41" t="s">
        <v>1790</v>
      </c>
      <c r="F461" s="41">
        <v>0</v>
      </c>
      <c r="G461" s="25" t="s">
        <v>67</v>
      </c>
      <c r="H461" s="41">
        <v>0.34362000000000004</v>
      </c>
      <c r="I461" s="41">
        <v>0.63648000000000005</v>
      </c>
      <c r="J461" s="41">
        <v>0.54600000000000004</v>
      </c>
      <c r="K461" s="41">
        <v>0</v>
      </c>
      <c r="L461" s="41">
        <v>0</v>
      </c>
      <c r="M461" s="41" t="s">
        <v>843</v>
      </c>
      <c r="N461" s="41" t="s">
        <v>844</v>
      </c>
      <c r="O461" s="41" t="s">
        <v>1878</v>
      </c>
      <c r="P461" s="41" t="s">
        <v>1890</v>
      </c>
      <c r="S461" s="41">
        <v>13.8</v>
      </c>
      <c r="T461" s="41">
        <v>0.34</v>
      </c>
      <c r="AB461" s="41">
        <v>2.4900000000000002</v>
      </c>
      <c r="AC461" s="41">
        <v>0.21</v>
      </c>
      <c r="AD461" s="41">
        <v>0.16</v>
      </c>
      <c r="AE461" s="41">
        <v>0.19</v>
      </c>
      <c r="AO461" s="7">
        <v>23.4</v>
      </c>
      <c r="AP461" s="7">
        <v>0.36</v>
      </c>
      <c r="AQ461" s="7"/>
      <c r="AR461" s="7"/>
      <c r="AS461" s="7"/>
      <c r="AT461" s="7"/>
      <c r="AU461" s="7"/>
      <c r="AV461" s="7"/>
      <c r="AW461" s="7"/>
      <c r="AX461" s="7">
        <v>2.72</v>
      </c>
      <c r="AY461" s="7">
        <v>0.19</v>
      </c>
      <c r="AZ461" s="7">
        <v>0.41</v>
      </c>
      <c r="BA461" s="7">
        <v>0.28000000000000003</v>
      </c>
      <c r="BB461" s="7"/>
      <c r="BC461" s="7"/>
      <c r="BD461" s="7"/>
      <c r="BE461" s="7"/>
      <c r="BF461" s="7"/>
      <c r="BG461" s="7"/>
      <c r="BK461" s="41">
        <v>21</v>
      </c>
      <c r="BL461" s="7">
        <v>0.3</v>
      </c>
      <c r="BM461" s="7"/>
      <c r="BN461" s="7"/>
      <c r="BO461" s="7"/>
      <c r="BP461" s="7"/>
      <c r="BQ461" s="7"/>
      <c r="BR461" s="7"/>
      <c r="BS461" s="7"/>
      <c r="BT461" s="7">
        <v>2.6</v>
      </c>
      <c r="BU461" s="7">
        <v>0.2</v>
      </c>
      <c r="BV461" s="7">
        <v>0.3</v>
      </c>
      <c r="BW461" s="7">
        <v>0.3</v>
      </c>
      <c r="BX461" s="7"/>
      <c r="BY461" s="7"/>
      <c r="BZ461" s="7"/>
      <c r="CA461" s="7"/>
      <c r="CB461" s="7"/>
      <c r="CC461" s="7"/>
      <c r="CD461" s="7"/>
      <c r="CG461" s="41">
        <v>0</v>
      </c>
      <c r="DC461" s="41">
        <v>0</v>
      </c>
      <c r="DY461" s="7" t="s">
        <v>1880</v>
      </c>
      <c r="DZ461" s="7">
        <f t="shared" si="338"/>
        <v>2.6221649484536083</v>
      </c>
      <c r="EA461" s="41" t="s">
        <v>68</v>
      </c>
      <c r="EB461" s="41" t="s">
        <v>0</v>
      </c>
      <c r="EC461" s="41">
        <f t="shared" si="326"/>
        <v>0.34362000000000004</v>
      </c>
      <c r="ED461" s="41">
        <f t="shared" si="327"/>
        <v>0.63648000000000005</v>
      </c>
      <c r="EE461" s="41">
        <f t="shared" si="328"/>
        <v>0.54600000000000004</v>
      </c>
      <c r="EF461" s="41">
        <f t="shared" si="329"/>
        <v>0</v>
      </c>
      <c r="EG461" s="41">
        <f t="shared" si="330"/>
        <v>0</v>
      </c>
      <c r="EI461" s="5">
        <f t="shared" si="345"/>
        <v>527.36990214032551</v>
      </c>
      <c r="EJ461" s="3">
        <f t="shared" si="339"/>
        <v>30692.928304566944</v>
      </c>
      <c r="EK461" s="3">
        <f t="shared" si="346"/>
        <v>194.16</v>
      </c>
      <c r="EL461" s="3">
        <f t="shared" si="347"/>
        <v>0</v>
      </c>
      <c r="EM461" s="3">
        <f t="shared" si="348"/>
        <v>0</v>
      </c>
      <c r="EN461" s="3">
        <f t="shared" si="349"/>
        <v>0</v>
      </c>
      <c r="EO461" s="3">
        <f t="shared" si="350"/>
        <v>0</v>
      </c>
      <c r="EP461" s="3">
        <f t="shared" si="351"/>
        <v>0</v>
      </c>
      <c r="EQ461" s="3">
        <f t="shared" si="352"/>
        <v>0</v>
      </c>
      <c r="ER461" s="3">
        <f t="shared" si="353"/>
        <v>0</v>
      </c>
      <c r="ES461" s="3">
        <f t="shared" si="354"/>
        <v>1526.1</v>
      </c>
      <c r="ET461" s="3">
        <f t="shared" si="355"/>
        <v>115.44</v>
      </c>
      <c r="EU461" s="3">
        <f t="shared" si="356"/>
        <v>18.102</v>
      </c>
      <c r="EV461" s="3">
        <f t="shared" si="357"/>
        <v>15.474</v>
      </c>
      <c r="EW461" s="3">
        <f t="shared" si="358"/>
        <v>0</v>
      </c>
      <c r="EX461" s="3">
        <f t="shared" si="359"/>
        <v>0</v>
      </c>
      <c r="EY461" s="3">
        <f t="shared" si="360"/>
        <v>0</v>
      </c>
      <c r="EZ461" s="3">
        <f t="shared" si="361"/>
        <v>0</v>
      </c>
      <c r="FA461" s="3">
        <f t="shared" si="362"/>
        <v>0</v>
      </c>
      <c r="FB461" s="3">
        <f t="shared" si="363"/>
        <v>0</v>
      </c>
      <c r="FC461" s="3">
        <f t="shared" si="340"/>
        <v>0</v>
      </c>
      <c r="FD461" s="41">
        <f t="shared" si="364"/>
        <v>0</v>
      </c>
      <c r="FG461" s="3">
        <f t="shared" si="341"/>
        <v>0</v>
      </c>
      <c r="FH461" s="3">
        <f t="shared" si="342"/>
        <v>0</v>
      </c>
      <c r="FI461" s="3">
        <f t="shared" si="365"/>
        <v>0</v>
      </c>
      <c r="FJ461" s="3">
        <f t="shared" si="365"/>
        <v>0</v>
      </c>
      <c r="FK461" s="3">
        <f t="shared" si="332"/>
        <v>0</v>
      </c>
      <c r="FL461" s="3">
        <f t="shared" si="332"/>
        <v>0</v>
      </c>
      <c r="FM461" s="3">
        <f t="shared" si="332"/>
        <v>0</v>
      </c>
      <c r="FN461" s="3">
        <f t="shared" si="332"/>
        <v>0</v>
      </c>
      <c r="FO461" s="3">
        <f t="shared" si="332"/>
        <v>0</v>
      </c>
      <c r="FP461" s="3">
        <f t="shared" si="332"/>
        <v>0</v>
      </c>
      <c r="FQ461" s="3">
        <f t="shared" si="332"/>
        <v>0</v>
      </c>
      <c r="FR461" s="3">
        <f t="shared" si="366"/>
        <v>0</v>
      </c>
      <c r="FS461" s="3">
        <f t="shared" si="366"/>
        <v>0</v>
      </c>
      <c r="FT461" s="3">
        <f t="shared" si="366"/>
        <v>0</v>
      </c>
      <c r="FU461" s="3">
        <f t="shared" si="367"/>
        <v>0</v>
      </c>
      <c r="FV461" s="3">
        <f t="shared" si="367"/>
        <v>0</v>
      </c>
      <c r="FW461" s="3">
        <f t="shared" si="367"/>
        <v>0</v>
      </c>
      <c r="FX461" s="3">
        <f t="shared" si="368"/>
        <v>0</v>
      </c>
      <c r="FY461" s="3">
        <f t="shared" si="369"/>
        <v>0</v>
      </c>
      <c r="FZ461" s="3">
        <f t="shared" si="370"/>
        <v>0</v>
      </c>
      <c r="GA461" s="3">
        <f t="shared" si="371"/>
        <v>0</v>
      </c>
      <c r="GB461" s="41" t="s">
        <v>0</v>
      </c>
      <c r="GC461" s="41">
        <f t="shared" si="343"/>
        <v>58.2</v>
      </c>
      <c r="GD461" s="41">
        <f t="shared" si="344"/>
        <v>2.6221649484536083</v>
      </c>
      <c r="GE461" s="41">
        <f t="shared" si="331"/>
        <v>152.61000000000001</v>
      </c>
      <c r="GI461" s="41" t="s">
        <v>0</v>
      </c>
    </row>
    <row r="462" spans="1:191" x14ac:dyDescent="0.55000000000000004">
      <c r="A462" s="41" t="s">
        <v>1552</v>
      </c>
      <c r="B462" s="41" t="s">
        <v>838</v>
      </c>
      <c r="C462" s="41" t="s">
        <v>69</v>
      </c>
      <c r="D462" s="25" t="s">
        <v>62</v>
      </c>
      <c r="E462" s="41" t="s">
        <v>1790</v>
      </c>
      <c r="F462" s="41">
        <v>0</v>
      </c>
      <c r="G462" s="25" t="s">
        <v>67</v>
      </c>
      <c r="H462" s="41">
        <v>1.9557600000000001E-2</v>
      </c>
      <c r="I462" s="41">
        <v>9.7914900000000013E-2</v>
      </c>
      <c r="J462" s="41">
        <v>0.25151000000000001</v>
      </c>
      <c r="K462" s="41">
        <v>0</v>
      </c>
      <c r="L462" s="41">
        <v>0</v>
      </c>
      <c r="M462" s="41" t="s">
        <v>845</v>
      </c>
      <c r="N462" s="41" t="s">
        <v>846</v>
      </c>
      <c r="O462" s="41" t="s">
        <v>1878</v>
      </c>
      <c r="P462" s="41" t="s">
        <v>1890</v>
      </c>
      <c r="S462" s="41">
        <v>1.1240000000000001</v>
      </c>
      <c r="T462" s="41">
        <v>0.28999999999999998</v>
      </c>
      <c r="U462" s="1">
        <v>0.02</v>
      </c>
      <c r="AB462" s="41">
        <v>1.74</v>
      </c>
      <c r="AC462" s="41">
        <v>0.06</v>
      </c>
      <c r="AD462" s="41">
        <v>3.2000000000000001E-2</v>
      </c>
      <c r="AE462" s="41">
        <v>3.7999999999999999E-2</v>
      </c>
      <c r="AO462" s="7">
        <v>19.199000000000002</v>
      </c>
      <c r="AP462" s="7">
        <v>0.12</v>
      </c>
      <c r="AQ462" s="7">
        <v>2.8000000000000001E-2</v>
      </c>
      <c r="AR462" s="7"/>
      <c r="AS462" s="7"/>
      <c r="AT462" s="7"/>
      <c r="AU462" s="7"/>
      <c r="AV462" s="7"/>
      <c r="AW462" s="7"/>
      <c r="AX462" s="7">
        <v>0.51</v>
      </c>
      <c r="AY462" s="7">
        <v>0.02</v>
      </c>
      <c r="AZ462" s="7">
        <v>3.5000000000000003E-2</v>
      </c>
      <c r="BA462" s="7">
        <v>4.4999999999999998E-2</v>
      </c>
      <c r="BB462" s="7"/>
      <c r="BC462" s="7"/>
      <c r="BD462" s="7"/>
      <c r="BE462" s="7"/>
      <c r="BF462" s="7"/>
      <c r="BG462" s="7"/>
      <c r="BK462" s="41">
        <v>35.93</v>
      </c>
      <c r="BL462" s="7">
        <v>0.14000000000000001</v>
      </c>
      <c r="BM462" s="7">
        <v>0.01</v>
      </c>
      <c r="BN462" s="7"/>
      <c r="BO462" s="7"/>
      <c r="BP462" s="7"/>
      <c r="BQ462" s="7"/>
      <c r="BR462" s="7"/>
      <c r="BS462" s="7"/>
      <c r="BT462" s="82">
        <v>0.7</v>
      </c>
      <c r="BU462" s="7">
        <v>0.02</v>
      </c>
      <c r="BV462" s="7">
        <v>0.01</v>
      </c>
      <c r="BW462" s="7">
        <v>0.02</v>
      </c>
      <c r="BX462" s="7"/>
      <c r="BY462" s="7"/>
      <c r="BZ462" s="7"/>
      <c r="CA462" s="7"/>
      <c r="CB462" s="7"/>
      <c r="CC462" s="7"/>
      <c r="CD462" s="7"/>
      <c r="CG462" s="41">
        <v>0</v>
      </c>
      <c r="DC462" s="41">
        <v>0</v>
      </c>
      <c r="DY462" s="7" t="s">
        <v>1880</v>
      </c>
      <c r="DZ462" s="7">
        <f t="shared" si="338"/>
        <v>0.65593390574724908</v>
      </c>
      <c r="EA462" s="41" t="s">
        <v>64</v>
      </c>
      <c r="EB462" s="41" t="s">
        <v>0</v>
      </c>
      <c r="EC462" s="41">
        <f t="shared" si="326"/>
        <v>1.9557600000000001E-2</v>
      </c>
      <c r="ED462" s="41">
        <f t="shared" si="327"/>
        <v>9.7914900000000013E-2</v>
      </c>
      <c r="EE462" s="41">
        <f t="shared" si="328"/>
        <v>0.25151000000000001</v>
      </c>
      <c r="EF462" s="41">
        <f t="shared" si="329"/>
        <v>0</v>
      </c>
      <c r="EG462" s="41">
        <f t="shared" si="330"/>
        <v>0</v>
      </c>
      <c r="EI462" s="5">
        <f t="shared" si="345"/>
        <v>112.17923951421831</v>
      </c>
      <c r="EJ462" s="3">
        <f t="shared" si="339"/>
        <v>6310.4187603933224</v>
      </c>
      <c r="EK462" s="3">
        <f t="shared" si="346"/>
        <v>76.600399999999993</v>
      </c>
      <c r="EL462" s="3">
        <f t="shared" si="347"/>
        <v>0.91935200000000017</v>
      </c>
      <c r="EM462" s="3">
        <f t="shared" si="348"/>
        <v>0</v>
      </c>
      <c r="EN462" s="3">
        <f t="shared" si="349"/>
        <v>0</v>
      </c>
      <c r="EO462" s="3">
        <f t="shared" si="350"/>
        <v>0</v>
      </c>
      <c r="EP462" s="3">
        <f t="shared" si="351"/>
        <v>0</v>
      </c>
      <c r="EQ462" s="3">
        <f t="shared" si="352"/>
        <v>0</v>
      </c>
      <c r="ER462" s="3">
        <f t="shared" si="353"/>
        <v>0</v>
      </c>
      <c r="ES462" s="3">
        <f t="shared" si="354"/>
        <v>368.98250000000007</v>
      </c>
      <c r="ET462" s="3">
        <f t="shared" si="355"/>
        <v>11.700200000000001</v>
      </c>
      <c r="EU462" s="3">
        <f t="shared" si="356"/>
        <v>1.0672330000000001</v>
      </c>
      <c r="EV462" s="3">
        <f t="shared" si="357"/>
        <v>1.625267</v>
      </c>
      <c r="EW462" s="3">
        <f t="shared" si="358"/>
        <v>0</v>
      </c>
      <c r="EX462" s="3">
        <f t="shared" si="359"/>
        <v>0</v>
      </c>
      <c r="EY462" s="3">
        <f t="shared" si="360"/>
        <v>0</v>
      </c>
      <c r="EZ462" s="3">
        <f t="shared" si="361"/>
        <v>0</v>
      </c>
      <c r="FA462" s="3">
        <f t="shared" si="362"/>
        <v>0</v>
      </c>
      <c r="FB462" s="3">
        <f t="shared" si="363"/>
        <v>0</v>
      </c>
      <c r="FC462" s="3">
        <f t="shared" si="340"/>
        <v>0</v>
      </c>
      <c r="FD462" s="41">
        <f t="shared" si="364"/>
        <v>0</v>
      </c>
      <c r="FG462" s="3">
        <f t="shared" si="341"/>
        <v>0</v>
      </c>
      <c r="FH462" s="3">
        <f t="shared" si="342"/>
        <v>0</v>
      </c>
      <c r="FI462" s="3">
        <f t="shared" si="365"/>
        <v>0</v>
      </c>
      <c r="FJ462" s="3">
        <f t="shared" si="365"/>
        <v>0</v>
      </c>
      <c r="FK462" s="3">
        <f t="shared" si="332"/>
        <v>0</v>
      </c>
      <c r="FL462" s="3">
        <f t="shared" si="332"/>
        <v>0</v>
      </c>
      <c r="FM462" s="3">
        <f t="shared" si="332"/>
        <v>0</v>
      </c>
      <c r="FN462" s="3">
        <f t="shared" si="332"/>
        <v>0</v>
      </c>
      <c r="FO462" s="3">
        <f t="shared" si="332"/>
        <v>0</v>
      </c>
      <c r="FP462" s="3">
        <f t="shared" si="332"/>
        <v>0</v>
      </c>
      <c r="FQ462" s="3">
        <f t="shared" si="332"/>
        <v>0</v>
      </c>
      <c r="FR462" s="3">
        <f t="shared" si="366"/>
        <v>0</v>
      </c>
      <c r="FS462" s="3">
        <f t="shared" si="366"/>
        <v>0</v>
      </c>
      <c r="FT462" s="3">
        <f t="shared" si="366"/>
        <v>0</v>
      </c>
      <c r="FU462" s="3">
        <f t="shared" si="367"/>
        <v>0</v>
      </c>
      <c r="FV462" s="3">
        <f t="shared" si="367"/>
        <v>0</v>
      </c>
      <c r="FW462" s="3">
        <f t="shared" si="367"/>
        <v>0</v>
      </c>
      <c r="FX462" s="3">
        <f t="shared" si="368"/>
        <v>0</v>
      </c>
      <c r="FY462" s="3">
        <f t="shared" si="369"/>
        <v>0</v>
      </c>
      <c r="FZ462" s="3">
        <f t="shared" si="370"/>
        <v>0</v>
      </c>
      <c r="GA462" s="3">
        <f t="shared" si="371"/>
        <v>0</v>
      </c>
      <c r="GB462" s="41" t="s">
        <v>0</v>
      </c>
      <c r="GC462" s="41">
        <f t="shared" si="343"/>
        <v>56.253</v>
      </c>
      <c r="GD462" s="41">
        <f t="shared" si="344"/>
        <v>0.65593390574724908</v>
      </c>
      <c r="GE462" s="41">
        <f t="shared" si="331"/>
        <v>36.898250000000004</v>
      </c>
      <c r="GI462" s="41" t="s">
        <v>0</v>
      </c>
    </row>
    <row r="463" spans="1:191" x14ac:dyDescent="0.55000000000000004">
      <c r="A463" s="41" t="s">
        <v>1553</v>
      </c>
      <c r="B463" s="41" t="s">
        <v>847</v>
      </c>
      <c r="C463" s="41" t="s">
        <v>69</v>
      </c>
      <c r="D463" s="25" t="s">
        <v>62</v>
      </c>
      <c r="E463" s="41" t="s">
        <v>1790</v>
      </c>
      <c r="F463" s="41">
        <v>0</v>
      </c>
      <c r="G463" s="25" t="s">
        <v>67</v>
      </c>
      <c r="H463" s="41">
        <v>0</v>
      </c>
      <c r="I463" s="41">
        <v>0.14463999999999999</v>
      </c>
      <c r="J463" s="41">
        <v>0.32549999999999996</v>
      </c>
      <c r="K463" s="41">
        <v>0</v>
      </c>
      <c r="L463" s="41">
        <v>0</v>
      </c>
      <c r="M463" s="41" t="s">
        <v>848</v>
      </c>
      <c r="N463" s="41" t="s">
        <v>849</v>
      </c>
      <c r="O463" s="41" t="s">
        <v>1878</v>
      </c>
      <c r="P463" s="41" t="s">
        <v>1968</v>
      </c>
      <c r="Q463" s="41" t="s">
        <v>2039</v>
      </c>
      <c r="S463" s="41">
        <v>0</v>
      </c>
      <c r="AO463" s="7">
        <v>90.4</v>
      </c>
      <c r="AP463" s="7">
        <v>0.52</v>
      </c>
      <c r="AQ463" s="7"/>
      <c r="AR463" s="7"/>
      <c r="AS463" s="7"/>
      <c r="AT463" s="7"/>
      <c r="AU463" s="7"/>
      <c r="AV463" s="7"/>
      <c r="AW463" s="7"/>
      <c r="AX463" s="7">
        <v>0.16</v>
      </c>
      <c r="AY463" s="7"/>
      <c r="AZ463" s="7"/>
      <c r="BA463" s="7"/>
      <c r="BB463" s="7"/>
      <c r="BC463" s="7"/>
      <c r="BD463" s="7"/>
      <c r="BE463" s="7"/>
      <c r="BF463" s="7"/>
      <c r="BG463" s="7"/>
      <c r="BK463" s="5">
        <v>217</v>
      </c>
      <c r="BL463" s="7">
        <v>0.46</v>
      </c>
      <c r="BM463" s="7"/>
      <c r="BN463" s="7"/>
      <c r="BO463" s="7"/>
      <c r="BP463" s="7"/>
      <c r="BQ463" s="7"/>
      <c r="BR463" s="7"/>
      <c r="BS463" s="7"/>
      <c r="BT463" s="7">
        <v>0.15</v>
      </c>
      <c r="BU463" s="7"/>
      <c r="BV463" s="7"/>
      <c r="BW463" s="7"/>
      <c r="BX463" s="7"/>
      <c r="BY463" s="7"/>
      <c r="BZ463" s="7"/>
      <c r="CA463" s="7"/>
      <c r="CB463" s="7"/>
      <c r="CC463" s="7"/>
      <c r="CD463" s="7"/>
      <c r="CG463" s="41">
        <v>0</v>
      </c>
      <c r="DC463" s="41">
        <v>0</v>
      </c>
      <c r="DY463" s="7" t="s">
        <v>1880</v>
      </c>
      <c r="DZ463" s="7">
        <f t="shared" si="338"/>
        <v>0.15294079375406636</v>
      </c>
      <c r="EA463" s="41" t="s">
        <v>64</v>
      </c>
      <c r="EB463" s="41" t="s">
        <v>0</v>
      </c>
      <c r="EC463" s="41">
        <f t="shared" si="326"/>
        <v>0</v>
      </c>
      <c r="ED463" s="41">
        <f t="shared" si="327"/>
        <v>0.14463999999999999</v>
      </c>
      <c r="EE463" s="41">
        <f t="shared" si="328"/>
        <v>0.32549999999999996</v>
      </c>
      <c r="EF463" s="41">
        <f t="shared" si="329"/>
        <v>0</v>
      </c>
      <c r="EG463" s="41">
        <f t="shared" si="330"/>
        <v>0</v>
      </c>
      <c r="EI463" s="5">
        <f t="shared" si="345"/>
        <v>51.225918739362392</v>
      </c>
      <c r="EJ463" s="3">
        <f t="shared" si="339"/>
        <v>15746.847420479999</v>
      </c>
      <c r="EK463" s="3">
        <f t="shared" si="346"/>
        <v>1468.28</v>
      </c>
      <c r="EL463" s="3">
        <f t="shared" si="347"/>
        <v>0</v>
      </c>
      <c r="EM463" s="3">
        <f t="shared" si="348"/>
        <v>0</v>
      </c>
      <c r="EN463" s="3">
        <f t="shared" si="349"/>
        <v>0</v>
      </c>
      <c r="EO463" s="3">
        <f t="shared" si="350"/>
        <v>0</v>
      </c>
      <c r="EP463" s="3">
        <f t="shared" si="351"/>
        <v>0</v>
      </c>
      <c r="EQ463" s="3">
        <f t="shared" si="352"/>
        <v>0</v>
      </c>
      <c r="ER463" s="3">
        <f t="shared" si="353"/>
        <v>0</v>
      </c>
      <c r="ES463" s="3">
        <f t="shared" si="354"/>
        <v>470.13999999999993</v>
      </c>
      <c r="ET463" s="3">
        <f t="shared" si="355"/>
        <v>0</v>
      </c>
      <c r="EU463" s="3">
        <f t="shared" si="356"/>
        <v>0</v>
      </c>
      <c r="EV463" s="3">
        <f t="shared" si="357"/>
        <v>0</v>
      </c>
      <c r="EW463" s="3">
        <f t="shared" si="358"/>
        <v>0</v>
      </c>
      <c r="EX463" s="3">
        <f t="shared" si="359"/>
        <v>0</v>
      </c>
      <c r="EY463" s="3">
        <f t="shared" si="360"/>
        <v>0</v>
      </c>
      <c r="EZ463" s="3">
        <f t="shared" si="361"/>
        <v>0</v>
      </c>
      <c r="FA463" s="3">
        <f t="shared" si="362"/>
        <v>0</v>
      </c>
      <c r="FB463" s="3">
        <f t="shared" si="363"/>
        <v>0</v>
      </c>
      <c r="FC463" s="3">
        <f t="shared" si="340"/>
        <v>0</v>
      </c>
      <c r="FD463" s="41">
        <f t="shared" si="364"/>
        <v>0</v>
      </c>
      <c r="FG463" s="3">
        <f t="shared" si="341"/>
        <v>0</v>
      </c>
      <c r="FH463" s="3">
        <f t="shared" si="342"/>
        <v>0</v>
      </c>
      <c r="FI463" s="3">
        <f t="shared" si="365"/>
        <v>0</v>
      </c>
      <c r="FJ463" s="3">
        <f t="shared" si="365"/>
        <v>0</v>
      </c>
      <c r="FK463" s="3">
        <f t="shared" si="332"/>
        <v>0</v>
      </c>
      <c r="FL463" s="3">
        <f t="shared" si="332"/>
        <v>0</v>
      </c>
      <c r="FM463" s="3">
        <f t="shared" si="332"/>
        <v>0</v>
      </c>
      <c r="FN463" s="3">
        <f t="shared" si="332"/>
        <v>0</v>
      </c>
      <c r="FO463" s="3">
        <f t="shared" si="332"/>
        <v>0</v>
      </c>
      <c r="FP463" s="3">
        <f t="shared" si="332"/>
        <v>0</v>
      </c>
      <c r="FQ463" s="3">
        <f t="shared" si="332"/>
        <v>0</v>
      </c>
      <c r="FR463" s="3">
        <f t="shared" si="366"/>
        <v>0</v>
      </c>
      <c r="FS463" s="3">
        <f t="shared" si="366"/>
        <v>0</v>
      </c>
      <c r="FT463" s="3">
        <f t="shared" si="366"/>
        <v>0</v>
      </c>
      <c r="FU463" s="3">
        <f t="shared" si="367"/>
        <v>0</v>
      </c>
      <c r="FV463" s="3">
        <f t="shared" si="367"/>
        <v>0</v>
      </c>
      <c r="FW463" s="3">
        <f t="shared" si="367"/>
        <v>0</v>
      </c>
      <c r="FX463" s="3">
        <f t="shared" si="368"/>
        <v>0</v>
      </c>
      <c r="FY463" s="3">
        <f t="shared" si="369"/>
        <v>0</v>
      </c>
      <c r="FZ463" s="3">
        <f t="shared" si="370"/>
        <v>0</v>
      </c>
      <c r="GA463" s="3">
        <f t="shared" si="371"/>
        <v>0</v>
      </c>
      <c r="GB463" s="41" t="s">
        <v>0</v>
      </c>
      <c r="GC463" s="41">
        <f t="shared" si="343"/>
        <v>307.39999999999998</v>
      </c>
      <c r="GD463" s="41">
        <f t="shared" si="344"/>
        <v>0.15294079375406636</v>
      </c>
      <c r="GE463" s="41">
        <f t="shared" si="331"/>
        <v>47.013999999999996</v>
      </c>
      <c r="GI463" s="41" t="s">
        <v>0</v>
      </c>
    </row>
    <row r="464" spans="1:191" x14ac:dyDescent="0.55000000000000004">
      <c r="A464" s="41" t="s">
        <v>1554</v>
      </c>
      <c r="B464" s="41" t="s">
        <v>847</v>
      </c>
      <c r="C464" s="41" t="s">
        <v>61</v>
      </c>
      <c r="D464" s="25" t="s">
        <v>62</v>
      </c>
      <c r="E464" s="41" t="s">
        <v>1790</v>
      </c>
      <c r="F464" s="41">
        <v>0</v>
      </c>
      <c r="G464" s="25" t="s">
        <v>67</v>
      </c>
      <c r="H464" s="41">
        <v>4.8568000000000007E-2</v>
      </c>
      <c r="I464" s="41">
        <v>8.6915999999999993E-2</v>
      </c>
      <c r="J464" s="41">
        <v>5.1599999999999988E-3</v>
      </c>
      <c r="K464" s="41">
        <v>3.5931000000000005E-2</v>
      </c>
      <c r="L464" s="41">
        <v>7.1289000000000005E-2</v>
      </c>
      <c r="M464" s="41" t="s">
        <v>860</v>
      </c>
      <c r="N464" s="41" t="s">
        <v>850</v>
      </c>
      <c r="O464" s="41" t="s">
        <v>1878</v>
      </c>
      <c r="P464" s="41" t="s">
        <v>1968</v>
      </c>
      <c r="S464" s="41">
        <v>1.8680000000000001</v>
      </c>
      <c r="T464" s="41">
        <v>2.4</v>
      </c>
      <c r="U464" s="41">
        <v>0.3</v>
      </c>
      <c r="AB464" s="41">
        <v>2.6</v>
      </c>
      <c r="AC464" s="41">
        <v>0.1</v>
      </c>
      <c r="AD464" s="41">
        <v>0.64</v>
      </c>
      <c r="AE464" s="41">
        <v>0.43</v>
      </c>
      <c r="AO464" s="7">
        <f>0.82+1.293</f>
        <v>2.113</v>
      </c>
      <c r="AP464" s="81">
        <f>(1.8*0.82+4.2*1.293)/AO464</f>
        <v>3.2686228111689539</v>
      </c>
      <c r="AQ464" s="81">
        <f>(0.2*0.82+0.5*1.293)/AO464</f>
        <v>0.38357785139611927</v>
      </c>
      <c r="AR464" s="7"/>
      <c r="AS464" s="7"/>
      <c r="AT464" s="7"/>
      <c r="AU464" s="7"/>
      <c r="AV464" s="7"/>
      <c r="AW464" s="7"/>
      <c r="AX464" s="81">
        <f>(2.4*0.82+5.2*1.293)/AO464</f>
        <v>4.1133932796971129</v>
      </c>
      <c r="AY464" s="81">
        <f>(0.1*0.82+0.1*1.293)/AO464</f>
        <v>9.9999999999999992E-2</v>
      </c>
      <c r="AZ464" s="7">
        <v>0.64</v>
      </c>
      <c r="BA464" s="7">
        <v>0.43</v>
      </c>
      <c r="BB464" s="7"/>
      <c r="BC464" s="7"/>
      <c r="BD464" s="7"/>
      <c r="BE464" s="7"/>
      <c r="BF464" s="7"/>
      <c r="BG464" s="7"/>
      <c r="BK464" s="41">
        <f>0.023+0.29</f>
        <v>0.313</v>
      </c>
      <c r="BL464" s="81">
        <f>(0.9*0.023+1.4*0.29)/BK464</f>
        <v>1.3632587859424918</v>
      </c>
      <c r="BM464" s="81">
        <f>(0.1*0.023+0.2*0.29)/BK464</f>
        <v>0.19265175718849839</v>
      </c>
      <c r="BN464" s="7"/>
      <c r="BO464" s="7"/>
      <c r="BP464" s="7"/>
      <c r="BQ464" s="7"/>
      <c r="BR464" s="7"/>
      <c r="BS464" s="7"/>
      <c r="BT464" s="81">
        <f>(1*0.023+1.7*0.29)/BK464</f>
        <v>1.6485623003194885</v>
      </c>
      <c r="BU464" s="7">
        <v>0.1</v>
      </c>
      <c r="BV464" s="7">
        <v>0.64</v>
      </c>
      <c r="BW464" s="7">
        <v>0.43</v>
      </c>
      <c r="BX464" s="7"/>
      <c r="BY464" s="7"/>
      <c r="BZ464" s="7"/>
      <c r="CA464" s="7"/>
      <c r="CB464" s="7"/>
      <c r="CC464" s="7"/>
      <c r="CD464" s="7"/>
      <c r="CG464" s="41">
        <v>1.7110000000000001</v>
      </c>
      <c r="CH464" s="41">
        <v>2.1</v>
      </c>
      <c r="CI464" s="41">
        <v>0.2</v>
      </c>
      <c r="CP464" s="41">
        <v>2.1</v>
      </c>
      <c r="CQ464" s="41">
        <v>0.1</v>
      </c>
      <c r="CR464" s="41">
        <v>0.64</v>
      </c>
      <c r="CS464" s="41">
        <v>0.43</v>
      </c>
      <c r="DC464" s="41">
        <f>0.833+1.544</f>
        <v>2.3769999999999998</v>
      </c>
      <c r="DD464" s="5">
        <f>(1.3*0.833+3*1.544)/DC464</f>
        <v>2.4042490534286918</v>
      </c>
      <c r="DE464" s="5">
        <f>(0.1*0.833+0.4*1.544)/DC464</f>
        <v>0.294867480016828</v>
      </c>
      <c r="DL464" s="5">
        <f>(1.7*0.833+3.7*1.544)/DC464</f>
        <v>2.9991165334455201</v>
      </c>
      <c r="DM464" s="5">
        <f>(0.1*0.833+0.1*1.544)/DC464</f>
        <v>0.10000000000000002</v>
      </c>
      <c r="DN464" s="41">
        <v>0.64</v>
      </c>
      <c r="DO464" s="41">
        <v>0.43</v>
      </c>
      <c r="DY464" s="7" t="s">
        <v>1880</v>
      </c>
      <c r="DZ464" s="7">
        <f t="shared" si="338"/>
        <v>3.2753609687936662</v>
      </c>
      <c r="EA464" s="41" t="s">
        <v>68</v>
      </c>
      <c r="EB464" s="41" t="s">
        <v>0</v>
      </c>
      <c r="EC464" s="41">
        <f t="shared" si="326"/>
        <v>4.8568000000000007E-2</v>
      </c>
      <c r="ED464" s="41">
        <f t="shared" si="327"/>
        <v>8.6915999999999993E-2</v>
      </c>
      <c r="EE464" s="41">
        <f t="shared" si="328"/>
        <v>5.1599999999999988E-3</v>
      </c>
      <c r="EF464" s="41">
        <f t="shared" si="329"/>
        <v>3.5931000000000005E-2</v>
      </c>
      <c r="EG464" s="41">
        <f t="shared" si="330"/>
        <v>7.1289000000000005E-2</v>
      </c>
      <c r="EI464" s="5">
        <f t="shared" si="345"/>
        <v>727.85267381574533</v>
      </c>
      <c r="EJ464" s="3">
        <f t="shared" si="339"/>
        <v>3125.3993813648103</v>
      </c>
      <c r="EK464" s="3">
        <f t="shared" si="346"/>
        <v>118.16500000000001</v>
      </c>
      <c r="EL464" s="3">
        <f t="shared" si="347"/>
        <v>1.4312</v>
      </c>
      <c r="EM464" s="3">
        <f t="shared" si="348"/>
        <v>0</v>
      </c>
      <c r="EN464" s="3">
        <f t="shared" si="349"/>
        <v>0</v>
      </c>
      <c r="EO464" s="3">
        <f t="shared" si="350"/>
        <v>0</v>
      </c>
      <c r="EP464" s="3">
        <f t="shared" si="351"/>
        <v>0</v>
      </c>
      <c r="EQ464" s="3">
        <f t="shared" si="352"/>
        <v>0</v>
      </c>
      <c r="ER464" s="3">
        <f t="shared" si="353"/>
        <v>0</v>
      </c>
      <c r="ES464" s="3">
        <f t="shared" si="354"/>
        <v>140.64400000000001</v>
      </c>
      <c r="ET464" s="3">
        <f t="shared" si="355"/>
        <v>4.2939999999999996</v>
      </c>
      <c r="EU464" s="3">
        <f t="shared" si="356"/>
        <v>2.7481599999999999</v>
      </c>
      <c r="EV464" s="3">
        <f t="shared" si="357"/>
        <v>1.84642</v>
      </c>
      <c r="EW464" s="3">
        <f t="shared" si="358"/>
        <v>0</v>
      </c>
      <c r="EX464" s="3">
        <f t="shared" si="359"/>
        <v>0</v>
      </c>
      <c r="EY464" s="3">
        <f t="shared" si="360"/>
        <v>0</v>
      </c>
      <c r="EZ464" s="3">
        <f t="shared" si="361"/>
        <v>0</v>
      </c>
      <c r="FA464" s="3">
        <f t="shared" si="362"/>
        <v>0</v>
      </c>
      <c r="FB464" s="3">
        <f t="shared" si="363"/>
        <v>0</v>
      </c>
      <c r="FC464" s="3">
        <f t="shared" si="340"/>
        <v>0</v>
      </c>
      <c r="FD464" s="41">
        <f t="shared" si="364"/>
        <v>0</v>
      </c>
      <c r="FF464" s="5">
        <f>FG464/(CG464+DC464)</f>
        <v>608.08589565484738</v>
      </c>
      <c r="FG464" s="3">
        <f t="shared" si="341"/>
        <v>2485.8551414370163</v>
      </c>
      <c r="FH464" s="3">
        <f t="shared" si="342"/>
        <v>93.08</v>
      </c>
      <c r="FI464" s="3">
        <f t="shared" si="365"/>
        <v>1.0431000000000001</v>
      </c>
      <c r="FJ464" s="3">
        <f t="shared" si="365"/>
        <v>0</v>
      </c>
      <c r="FK464" s="3">
        <f t="shared" si="332"/>
        <v>0</v>
      </c>
      <c r="FL464" s="3">
        <f t="shared" si="332"/>
        <v>0</v>
      </c>
      <c r="FM464" s="3">
        <f t="shared" si="332"/>
        <v>0</v>
      </c>
      <c r="FN464" s="3">
        <f t="shared" si="332"/>
        <v>0</v>
      </c>
      <c r="FO464" s="3">
        <f t="shared" si="332"/>
        <v>0</v>
      </c>
      <c r="FP464" s="3">
        <f t="shared" si="332"/>
        <v>107.22000000000001</v>
      </c>
      <c r="FQ464" s="3">
        <f t="shared" si="332"/>
        <v>4.088000000000001</v>
      </c>
      <c r="FR464" s="3">
        <f t="shared" si="366"/>
        <v>2.61632</v>
      </c>
      <c r="FS464" s="3">
        <f t="shared" si="366"/>
        <v>1.7578399999999998</v>
      </c>
      <c r="FT464" s="3">
        <f t="shared" si="366"/>
        <v>0</v>
      </c>
      <c r="FU464" s="3">
        <f t="shared" si="367"/>
        <v>0</v>
      </c>
      <c r="FV464" s="3">
        <f t="shared" si="367"/>
        <v>0</v>
      </c>
      <c r="FW464" s="3">
        <f t="shared" si="367"/>
        <v>0</v>
      </c>
      <c r="FX464" s="3">
        <f t="shared" si="368"/>
        <v>0</v>
      </c>
      <c r="FY464" s="3">
        <f t="shared" si="369"/>
        <v>0</v>
      </c>
      <c r="FZ464" s="3">
        <f t="shared" si="370"/>
        <v>0</v>
      </c>
      <c r="GA464" s="3">
        <f t="shared" si="371"/>
        <v>0</v>
      </c>
      <c r="GB464" s="41" t="s">
        <v>0</v>
      </c>
      <c r="GC464" s="41">
        <f t="shared" si="343"/>
        <v>4.2939999999999996</v>
      </c>
      <c r="GD464" s="41">
        <f t="shared" si="344"/>
        <v>3.2753609687936662</v>
      </c>
      <c r="GE464" s="41">
        <f t="shared" si="331"/>
        <v>14.064400000000001</v>
      </c>
      <c r="GF464" s="41">
        <f>CG464+DC464</f>
        <v>4.0880000000000001</v>
      </c>
      <c r="GG464" s="4">
        <f>(CG464*CP464+DC464*DL464)/GF464</f>
        <v>2.6227984344422701</v>
      </c>
      <c r="GH464" s="41">
        <f t="shared" ref="GH464" si="372">GF464*GG464</f>
        <v>10.722000000000001</v>
      </c>
      <c r="GI464" s="41" t="s">
        <v>0</v>
      </c>
    </row>
    <row r="465" spans="1:191" x14ac:dyDescent="0.55000000000000004">
      <c r="A465" s="41" t="s">
        <v>1555</v>
      </c>
      <c r="B465" s="41" t="s">
        <v>847</v>
      </c>
      <c r="C465" s="41" t="s">
        <v>69</v>
      </c>
      <c r="D465" s="25" t="s">
        <v>62</v>
      </c>
      <c r="E465" s="41" t="s">
        <v>1790</v>
      </c>
      <c r="F465" s="41">
        <v>0</v>
      </c>
      <c r="G465" s="25" t="s">
        <v>67</v>
      </c>
      <c r="H465" s="41">
        <v>0.58279999999999998</v>
      </c>
      <c r="I465" s="41">
        <v>1.4729399999999999</v>
      </c>
      <c r="J465" s="41">
        <v>0.85455999999999999</v>
      </c>
      <c r="K465" s="41">
        <v>0</v>
      </c>
      <c r="L465" s="41">
        <v>0</v>
      </c>
      <c r="M465" s="41" t="s">
        <v>851</v>
      </c>
      <c r="N465" s="41" t="s">
        <v>849</v>
      </c>
      <c r="O465" s="41" t="s">
        <v>1878</v>
      </c>
      <c r="P465" s="41" t="s">
        <v>1968</v>
      </c>
      <c r="Q465" s="41" t="s">
        <v>2039</v>
      </c>
      <c r="S465" s="41">
        <v>291.39999999999998</v>
      </c>
      <c r="T465" s="41">
        <v>0.63</v>
      </c>
      <c r="AB465" s="4">
        <v>0.2</v>
      </c>
      <c r="AO465" s="7">
        <v>818.3</v>
      </c>
      <c r="AP465" s="82">
        <v>0.56999999999999995</v>
      </c>
      <c r="AQ465" s="82"/>
      <c r="AR465" s="82"/>
      <c r="AS465" s="7"/>
      <c r="AT465" s="7"/>
      <c r="AU465" s="7"/>
      <c r="AV465" s="7"/>
      <c r="AW465" s="7"/>
      <c r="AX465" s="82">
        <v>0.18</v>
      </c>
      <c r="AY465" s="80"/>
      <c r="AZ465" s="82"/>
      <c r="BA465" s="82"/>
      <c r="BB465" s="7"/>
      <c r="BC465" s="7"/>
      <c r="BD465" s="7"/>
      <c r="BE465" s="7"/>
      <c r="BF465" s="7"/>
      <c r="BG465" s="7"/>
      <c r="BK465" s="41">
        <v>534.1</v>
      </c>
      <c r="BL465" s="82">
        <v>0.5</v>
      </c>
      <c r="BM465" s="82"/>
      <c r="BN465" s="82"/>
      <c r="BO465" s="7"/>
      <c r="BP465" s="7"/>
      <c r="BQ465" s="7"/>
      <c r="BR465" s="7"/>
      <c r="BS465" s="7"/>
      <c r="BT465" s="82">
        <v>0.16</v>
      </c>
      <c r="BU465" s="80"/>
      <c r="BV465" s="82"/>
      <c r="BW465" s="82"/>
      <c r="BX465" s="7"/>
      <c r="BY465" s="7"/>
      <c r="BZ465" s="7"/>
      <c r="CA465" s="7"/>
      <c r="CB465" s="7"/>
      <c r="CC465" s="7"/>
      <c r="CD465" s="7"/>
      <c r="CG465" s="41">
        <v>0</v>
      </c>
      <c r="DC465" s="41">
        <v>0</v>
      </c>
      <c r="DY465" s="7" t="s">
        <v>1880</v>
      </c>
      <c r="DZ465" s="7">
        <f t="shared" si="338"/>
        <v>0.17704708602019711</v>
      </c>
      <c r="EA465" s="41" t="s">
        <v>64</v>
      </c>
      <c r="EB465" s="41" t="s">
        <v>0</v>
      </c>
      <c r="EC465" s="41">
        <f>S465*AB465/100</f>
        <v>0.58279999999999998</v>
      </c>
      <c r="ED465" s="41">
        <f t="shared" si="327"/>
        <v>1.4729399999999999</v>
      </c>
      <c r="EE465" s="41">
        <f t="shared" si="328"/>
        <v>0.85455999999999999</v>
      </c>
      <c r="EF465" s="41">
        <f t="shared" si="329"/>
        <v>0</v>
      </c>
      <c r="EG465" s="41">
        <f t="shared" si="330"/>
        <v>0</v>
      </c>
      <c r="EI465" s="5">
        <f t="shared" si="345"/>
        <v>59.623849652074469</v>
      </c>
      <c r="EJ465" s="3">
        <f t="shared" si="339"/>
        <v>98009.684058079991</v>
      </c>
      <c r="EK465" s="3">
        <f t="shared" si="346"/>
        <v>9170.6299999999992</v>
      </c>
      <c r="EL465" s="3">
        <f t="shared" si="347"/>
        <v>0</v>
      </c>
      <c r="EM465" s="3">
        <f t="shared" si="348"/>
        <v>0</v>
      </c>
      <c r="EN465" s="3">
        <f t="shared" si="349"/>
        <v>0</v>
      </c>
      <c r="EO465" s="3">
        <f t="shared" si="350"/>
        <v>0</v>
      </c>
      <c r="EP465" s="3">
        <f t="shared" si="351"/>
        <v>0</v>
      </c>
      <c r="EQ465" s="3">
        <f t="shared" si="352"/>
        <v>0</v>
      </c>
      <c r="ER465" s="3">
        <f t="shared" si="353"/>
        <v>0</v>
      </c>
      <c r="ES465" s="3">
        <f t="shared" si="354"/>
        <v>2910.3</v>
      </c>
      <c r="ET465" s="3">
        <f t="shared" si="355"/>
        <v>0</v>
      </c>
      <c r="EU465" s="3">
        <f t="shared" si="356"/>
        <v>0</v>
      </c>
      <c r="EV465" s="3">
        <f t="shared" si="357"/>
        <v>0</v>
      </c>
      <c r="EW465" s="3">
        <f t="shared" si="358"/>
        <v>0</v>
      </c>
      <c r="EX465" s="3">
        <f t="shared" si="359"/>
        <v>0</v>
      </c>
      <c r="EY465" s="3">
        <f t="shared" si="360"/>
        <v>0</v>
      </c>
      <c r="EZ465" s="3">
        <f t="shared" si="361"/>
        <v>0</v>
      </c>
      <c r="FA465" s="3">
        <f t="shared" si="362"/>
        <v>0</v>
      </c>
      <c r="FB465" s="3">
        <f t="shared" si="363"/>
        <v>0</v>
      </c>
      <c r="FC465" s="3">
        <f t="shared" si="340"/>
        <v>0</v>
      </c>
      <c r="FD465" s="41">
        <f t="shared" si="364"/>
        <v>0</v>
      </c>
      <c r="FG465" s="3">
        <f t="shared" si="341"/>
        <v>0</v>
      </c>
      <c r="FH465" s="3">
        <f t="shared" si="342"/>
        <v>0</v>
      </c>
      <c r="FI465" s="3">
        <f t="shared" si="365"/>
        <v>0</v>
      </c>
      <c r="FJ465" s="3">
        <f t="shared" si="365"/>
        <v>0</v>
      </c>
      <c r="FK465" s="3">
        <f t="shared" si="332"/>
        <v>0</v>
      </c>
      <c r="FL465" s="3">
        <f t="shared" si="332"/>
        <v>0</v>
      </c>
      <c r="FM465" s="3">
        <f t="shared" si="332"/>
        <v>0</v>
      </c>
      <c r="FN465" s="3">
        <f t="shared" si="332"/>
        <v>0</v>
      </c>
      <c r="FO465" s="3">
        <f t="shared" si="332"/>
        <v>0</v>
      </c>
      <c r="FP465" s="3">
        <f t="shared" si="332"/>
        <v>0</v>
      </c>
      <c r="FQ465" s="3">
        <f t="shared" si="332"/>
        <v>0</v>
      </c>
      <c r="FR465" s="3">
        <f t="shared" si="366"/>
        <v>0</v>
      </c>
      <c r="FS465" s="3">
        <f t="shared" si="366"/>
        <v>0</v>
      </c>
      <c r="FT465" s="3">
        <f t="shared" si="366"/>
        <v>0</v>
      </c>
      <c r="FU465" s="3">
        <f t="shared" si="367"/>
        <v>0</v>
      </c>
      <c r="FV465" s="3">
        <f t="shared" si="367"/>
        <v>0</v>
      </c>
      <c r="FW465" s="3">
        <f t="shared" si="367"/>
        <v>0</v>
      </c>
      <c r="FX465" s="3">
        <f t="shared" si="368"/>
        <v>0</v>
      </c>
      <c r="FY465" s="3">
        <f t="shared" si="369"/>
        <v>0</v>
      </c>
      <c r="FZ465" s="3">
        <f t="shared" si="370"/>
        <v>0</v>
      </c>
      <c r="GA465" s="3">
        <f t="shared" si="371"/>
        <v>0</v>
      </c>
      <c r="GB465" s="41" t="s">
        <v>0</v>
      </c>
      <c r="GC465" s="41">
        <f t="shared" si="343"/>
        <v>1643.7999999999997</v>
      </c>
      <c r="GD465" s="41">
        <f t="shared" si="344"/>
        <v>0.17704708602019711</v>
      </c>
      <c r="GE465" s="41">
        <f t="shared" si="331"/>
        <v>291.02999999999997</v>
      </c>
      <c r="GI465" s="41" t="s">
        <v>0</v>
      </c>
    </row>
    <row r="466" spans="1:191" x14ac:dyDescent="0.55000000000000004">
      <c r="A466" s="41" t="s">
        <v>1556</v>
      </c>
      <c r="B466" s="41" t="s">
        <v>847</v>
      </c>
      <c r="C466" s="41" t="s">
        <v>69</v>
      </c>
      <c r="D466" s="25" t="s">
        <v>62</v>
      </c>
      <c r="E466" s="41" t="s">
        <v>1790</v>
      </c>
      <c r="F466" s="41">
        <v>0</v>
      </c>
      <c r="G466" s="25" t="s">
        <v>67</v>
      </c>
      <c r="H466" s="41">
        <v>0</v>
      </c>
      <c r="I466" s="41">
        <v>0.15826999999999999</v>
      </c>
      <c r="J466" s="41">
        <v>4.3949999999999996E-2</v>
      </c>
      <c r="K466" s="41">
        <v>0</v>
      </c>
      <c r="L466" s="41">
        <v>0</v>
      </c>
      <c r="M466" s="41" t="s">
        <v>852</v>
      </c>
      <c r="N466" s="41" t="s">
        <v>849</v>
      </c>
      <c r="O466" s="41" t="s">
        <v>1878</v>
      </c>
      <c r="P466" s="41" t="s">
        <v>1968</v>
      </c>
      <c r="Q466" s="41" t="s">
        <v>2039</v>
      </c>
      <c r="S466" s="41">
        <v>0</v>
      </c>
      <c r="AO466" s="7">
        <v>93.1</v>
      </c>
      <c r="AP466" s="7">
        <v>0.48</v>
      </c>
      <c r="AQ466" s="7"/>
      <c r="AR466" s="7"/>
      <c r="AS466" s="7"/>
      <c r="AT466" s="7"/>
      <c r="AU466" s="7"/>
      <c r="AV466" s="7"/>
      <c r="AW466" s="7"/>
      <c r="AX466" s="7">
        <v>0.17</v>
      </c>
      <c r="AY466" s="7"/>
      <c r="AZ466" s="7"/>
      <c r="BA466" s="7"/>
      <c r="BB466" s="7"/>
      <c r="BC466" s="7"/>
      <c r="BD466" s="7"/>
      <c r="BE466" s="7"/>
      <c r="BF466" s="7"/>
      <c r="BG466" s="7"/>
      <c r="BK466" s="41">
        <v>29.3</v>
      </c>
      <c r="BL466" s="7">
        <v>0.43</v>
      </c>
      <c r="BM466" s="7"/>
      <c r="BN466" s="7"/>
      <c r="BO466" s="7"/>
      <c r="BP466" s="7"/>
      <c r="BQ466" s="7"/>
      <c r="BR466" s="7"/>
      <c r="BS466" s="7"/>
      <c r="BT466" s="7">
        <v>0.15</v>
      </c>
      <c r="BU466" s="7"/>
      <c r="BV466" s="7"/>
      <c r="BW466" s="7"/>
      <c r="BX466" s="7"/>
      <c r="BY466" s="7"/>
      <c r="BZ466" s="7"/>
      <c r="CA466" s="7"/>
      <c r="CB466" s="7"/>
      <c r="CC466" s="7"/>
      <c r="CD466" s="7"/>
      <c r="CG466" s="41">
        <v>0</v>
      </c>
      <c r="DC466" s="41">
        <v>0</v>
      </c>
      <c r="DY466" s="7" t="s">
        <v>1880</v>
      </c>
      <c r="DZ466" s="7">
        <f t="shared" si="338"/>
        <v>0.16521241830065361</v>
      </c>
      <c r="EA466" s="41" t="s">
        <v>64</v>
      </c>
      <c r="EB466" s="41" t="s">
        <v>0</v>
      </c>
      <c r="EC466" s="41">
        <f t="shared" si="326"/>
        <v>0</v>
      </c>
      <c r="ED466" s="41">
        <f t="shared" si="327"/>
        <v>0.15826999999999999</v>
      </c>
      <c r="EE466" s="41">
        <f t="shared" si="328"/>
        <v>4.3949999999999996E-2</v>
      </c>
      <c r="EF466" s="41">
        <f t="shared" si="329"/>
        <v>0</v>
      </c>
      <c r="EG466" s="41">
        <f t="shared" si="330"/>
        <v>0</v>
      </c>
      <c r="EI466" s="5">
        <f t="shared" si="345"/>
        <v>52.207865342483657</v>
      </c>
      <c r="EJ466" s="3">
        <f t="shared" si="339"/>
        <v>6390.2427179199994</v>
      </c>
      <c r="EK466" s="3">
        <f t="shared" si="346"/>
        <v>572.86999999999989</v>
      </c>
      <c r="EL466" s="3">
        <f t="shared" si="347"/>
        <v>0</v>
      </c>
      <c r="EM466" s="3">
        <f t="shared" si="348"/>
        <v>0</v>
      </c>
      <c r="EN466" s="3">
        <f t="shared" si="349"/>
        <v>0</v>
      </c>
      <c r="EO466" s="3">
        <f t="shared" si="350"/>
        <v>0</v>
      </c>
      <c r="EP466" s="3">
        <f t="shared" si="351"/>
        <v>0</v>
      </c>
      <c r="EQ466" s="3">
        <f t="shared" si="352"/>
        <v>0</v>
      </c>
      <c r="ER466" s="3">
        <f t="shared" si="353"/>
        <v>0</v>
      </c>
      <c r="ES466" s="3">
        <f t="shared" si="354"/>
        <v>202.22</v>
      </c>
      <c r="ET466" s="3">
        <f t="shared" si="355"/>
        <v>0</v>
      </c>
      <c r="EU466" s="3">
        <f t="shared" si="356"/>
        <v>0</v>
      </c>
      <c r="EV466" s="3">
        <f t="shared" si="357"/>
        <v>0</v>
      </c>
      <c r="EW466" s="3">
        <f t="shared" si="358"/>
        <v>0</v>
      </c>
      <c r="EX466" s="3">
        <f t="shared" si="359"/>
        <v>0</v>
      </c>
      <c r="EY466" s="3">
        <f t="shared" si="360"/>
        <v>0</v>
      </c>
      <c r="EZ466" s="3">
        <f t="shared" si="361"/>
        <v>0</v>
      </c>
      <c r="FA466" s="3">
        <f t="shared" si="362"/>
        <v>0</v>
      </c>
      <c r="FB466" s="3">
        <f t="shared" si="363"/>
        <v>0</v>
      </c>
      <c r="FC466" s="3">
        <f t="shared" si="340"/>
        <v>0</v>
      </c>
      <c r="FD466" s="41">
        <f t="shared" si="364"/>
        <v>0</v>
      </c>
      <c r="FG466" s="3">
        <f t="shared" si="341"/>
        <v>0</v>
      </c>
      <c r="FH466" s="3">
        <f t="shared" si="342"/>
        <v>0</v>
      </c>
      <c r="FI466" s="3">
        <f t="shared" si="365"/>
        <v>0</v>
      </c>
      <c r="FJ466" s="3">
        <f t="shared" si="365"/>
        <v>0</v>
      </c>
      <c r="FK466" s="3">
        <f t="shared" si="332"/>
        <v>0</v>
      </c>
      <c r="FL466" s="3">
        <f t="shared" si="332"/>
        <v>0</v>
      </c>
      <c r="FM466" s="3">
        <f t="shared" si="332"/>
        <v>0</v>
      </c>
      <c r="FN466" s="3">
        <f t="shared" si="332"/>
        <v>0</v>
      </c>
      <c r="FO466" s="3">
        <f t="shared" si="332"/>
        <v>0</v>
      </c>
      <c r="FP466" s="3">
        <f t="shared" si="332"/>
        <v>0</v>
      </c>
      <c r="FQ466" s="3">
        <f t="shared" si="332"/>
        <v>0</v>
      </c>
      <c r="FR466" s="3">
        <f t="shared" si="366"/>
        <v>0</v>
      </c>
      <c r="FS466" s="3">
        <f t="shared" si="366"/>
        <v>0</v>
      </c>
      <c r="FT466" s="3">
        <f t="shared" si="366"/>
        <v>0</v>
      </c>
      <c r="FU466" s="3">
        <f t="shared" si="367"/>
        <v>0</v>
      </c>
      <c r="FV466" s="3">
        <f t="shared" si="367"/>
        <v>0</v>
      </c>
      <c r="FW466" s="3">
        <f t="shared" si="367"/>
        <v>0</v>
      </c>
      <c r="FX466" s="3">
        <f t="shared" si="368"/>
        <v>0</v>
      </c>
      <c r="FY466" s="3">
        <f t="shared" si="369"/>
        <v>0</v>
      </c>
      <c r="FZ466" s="3">
        <f t="shared" si="370"/>
        <v>0</v>
      </c>
      <c r="GA466" s="3">
        <f t="shared" si="371"/>
        <v>0</v>
      </c>
      <c r="GB466" s="41" t="s">
        <v>0</v>
      </c>
      <c r="GC466" s="41">
        <f t="shared" si="343"/>
        <v>122.39999999999999</v>
      </c>
      <c r="GD466" s="41">
        <f t="shared" si="344"/>
        <v>0.16521241830065361</v>
      </c>
      <c r="GE466" s="41">
        <f t="shared" si="331"/>
        <v>20.222000000000001</v>
      </c>
      <c r="GI466" s="41" t="s">
        <v>0</v>
      </c>
    </row>
    <row r="467" spans="1:191" x14ac:dyDescent="0.55000000000000004">
      <c r="A467" s="41" t="s">
        <v>1557</v>
      </c>
      <c r="B467" s="41" t="s">
        <v>847</v>
      </c>
      <c r="C467" s="41" t="s">
        <v>69</v>
      </c>
      <c r="D467" s="25" t="s">
        <v>62</v>
      </c>
      <c r="E467" s="41" t="s">
        <v>1790</v>
      </c>
      <c r="F467" s="41">
        <v>0</v>
      </c>
      <c r="G467" s="25" t="s">
        <v>67</v>
      </c>
      <c r="H467" s="41">
        <v>0.18975999999999998</v>
      </c>
      <c r="I467" s="41">
        <v>0.28854000000000002</v>
      </c>
      <c r="J467" s="41">
        <v>0.35623000000000005</v>
      </c>
      <c r="K467" s="41">
        <v>0.10600863000000001</v>
      </c>
      <c r="L467" s="41">
        <v>0.10758419999999999</v>
      </c>
      <c r="M467" s="41" t="s">
        <v>855</v>
      </c>
      <c r="N467" s="41" t="s">
        <v>856</v>
      </c>
      <c r="O467" s="41" t="s">
        <v>1878</v>
      </c>
      <c r="P467" s="41" t="s">
        <v>1968</v>
      </c>
      <c r="Q467" s="41" t="s">
        <v>2039</v>
      </c>
      <c r="S467" s="41">
        <v>237.2</v>
      </c>
      <c r="T467" s="41">
        <v>0.27</v>
      </c>
      <c r="U467" s="41">
        <v>3.5000000000000003E-2</v>
      </c>
      <c r="V467" s="41">
        <v>0.97</v>
      </c>
      <c r="AB467" s="41">
        <v>0.08</v>
      </c>
      <c r="AC467" s="41">
        <v>7.1999999999999998E-3</v>
      </c>
      <c r="AD467" s="41">
        <v>6.9000000000000006E-2</v>
      </c>
      <c r="AE467" s="41">
        <v>0.24099999999999999</v>
      </c>
      <c r="AO467" s="7">
        <v>412.2</v>
      </c>
      <c r="AP467" s="7">
        <v>0.23</v>
      </c>
      <c r="AQ467" s="7">
        <v>3.2000000000000001E-2</v>
      </c>
      <c r="AR467" s="7">
        <v>0.87</v>
      </c>
      <c r="AS467" s="7"/>
      <c r="AT467" s="7"/>
      <c r="AU467" s="7"/>
      <c r="AV467" s="7"/>
      <c r="AW467" s="7"/>
      <c r="AX467" s="7">
        <v>7.0000000000000007E-2</v>
      </c>
      <c r="AY467" s="7">
        <v>7.0000000000000001E-3</v>
      </c>
      <c r="AZ467" s="7">
        <v>6.3E-2</v>
      </c>
      <c r="BA467" s="7">
        <v>0.21</v>
      </c>
      <c r="BB467" s="7"/>
      <c r="BC467" s="7"/>
      <c r="BD467" s="7"/>
      <c r="BE467" s="7"/>
      <c r="BF467" s="7"/>
      <c r="BG467" s="7"/>
      <c r="BK467" s="41">
        <v>508.9</v>
      </c>
      <c r="BL467" s="7">
        <v>0.24</v>
      </c>
      <c r="BM467" s="7">
        <v>3.6999999999999998E-2</v>
      </c>
      <c r="BN467" s="7">
        <v>0.93</v>
      </c>
      <c r="BO467" s="7"/>
      <c r="BP467" s="7"/>
      <c r="BQ467" s="7"/>
      <c r="BR467" s="7"/>
      <c r="BS467" s="7"/>
      <c r="BT467" s="7">
        <v>7.0000000000000007E-2</v>
      </c>
      <c r="BU467" s="7">
        <v>6.6E-3</v>
      </c>
      <c r="BV467" s="7">
        <v>7.1999999999999995E-2</v>
      </c>
      <c r="BW467" s="7">
        <v>0.23400000000000001</v>
      </c>
      <c r="BX467" s="7"/>
      <c r="BY467" s="7"/>
      <c r="BZ467" s="7"/>
      <c r="CA467" s="7"/>
      <c r="CB467" s="7"/>
      <c r="CC467" s="7"/>
      <c r="CD467" s="7"/>
      <c r="CG467" s="41">
        <v>121.849</v>
      </c>
      <c r="CH467" s="41">
        <v>0.308</v>
      </c>
      <c r="CI467" s="41">
        <v>4.1000000000000002E-2</v>
      </c>
      <c r="CJ467" s="41">
        <v>1.1100000000000001</v>
      </c>
      <c r="CP467" s="41">
        <v>8.6999999999999994E-2</v>
      </c>
      <c r="CQ467" s="41">
        <v>7.4809999999999998E-3</v>
      </c>
      <c r="CR467" s="41">
        <v>8.2000000000000003E-2</v>
      </c>
      <c r="CS467" s="41">
        <v>0.28199999999999997</v>
      </c>
      <c r="DC467" s="41">
        <v>132.82</v>
      </c>
      <c r="DD467" s="41">
        <v>0.28100000000000003</v>
      </c>
      <c r="DE467" s="41">
        <v>3.6999999999999998E-2</v>
      </c>
      <c r="DF467" s="41">
        <v>1.02</v>
      </c>
      <c r="DL467" s="41">
        <v>8.1000000000000003E-2</v>
      </c>
      <c r="DM467" s="41">
        <v>7.4060000000000003E-3</v>
      </c>
      <c r="DN467" s="41">
        <v>7.8E-2</v>
      </c>
      <c r="DO467" s="41">
        <v>0.25600000000000001</v>
      </c>
      <c r="DY467" s="7" t="s">
        <v>1880</v>
      </c>
      <c r="DZ467" s="7">
        <f t="shared" si="338"/>
        <v>7.2047828714495388E-2</v>
      </c>
      <c r="EA467" s="41" t="s">
        <v>98</v>
      </c>
      <c r="EB467" s="41" t="s">
        <v>0</v>
      </c>
      <c r="EC467" s="41">
        <f t="shared" si="326"/>
        <v>0.18975999999999998</v>
      </c>
      <c r="ED467" s="41">
        <f t="shared" si="327"/>
        <v>0.28854000000000002</v>
      </c>
      <c r="EE467" s="41">
        <f t="shared" si="328"/>
        <v>0.35623000000000005</v>
      </c>
      <c r="EF467" s="41">
        <f t="shared" si="329"/>
        <v>0.10600863000000001</v>
      </c>
      <c r="EG467" s="41">
        <f t="shared" si="330"/>
        <v>0.10758419999999999</v>
      </c>
      <c r="EI467" s="5">
        <f t="shared" si="345"/>
        <v>41.648579096436784</v>
      </c>
      <c r="EJ467" s="3">
        <f t="shared" si="339"/>
        <v>48241.549167402722</v>
      </c>
      <c r="EK467" s="3">
        <f t="shared" si="346"/>
        <v>2809.86</v>
      </c>
      <c r="EL467" s="3">
        <f t="shared" si="347"/>
        <v>40.3217</v>
      </c>
      <c r="EM467" s="3">
        <f t="shared" si="348"/>
        <v>1061.9749999999999</v>
      </c>
      <c r="EN467" s="3">
        <f t="shared" si="349"/>
        <v>0</v>
      </c>
      <c r="EO467" s="3">
        <f t="shared" si="350"/>
        <v>0</v>
      </c>
      <c r="EP467" s="3">
        <f t="shared" si="351"/>
        <v>0</v>
      </c>
      <c r="EQ467" s="3">
        <f t="shared" si="352"/>
        <v>0</v>
      </c>
      <c r="ER467" s="3">
        <f t="shared" si="353"/>
        <v>0</v>
      </c>
      <c r="ES467" s="3">
        <f t="shared" si="354"/>
        <v>834.53</v>
      </c>
      <c r="ET467" s="3">
        <f t="shared" si="355"/>
        <v>79.519799999999989</v>
      </c>
      <c r="EU467" s="3">
        <f t="shared" si="356"/>
        <v>78.976200000000006</v>
      </c>
      <c r="EV467" s="3">
        <f t="shared" si="357"/>
        <v>262.8098</v>
      </c>
      <c r="EW467" s="3">
        <f t="shared" si="358"/>
        <v>0</v>
      </c>
      <c r="EX467" s="3">
        <f t="shared" si="359"/>
        <v>0</v>
      </c>
      <c r="EY467" s="3">
        <f t="shared" si="360"/>
        <v>0</v>
      </c>
      <c r="EZ467" s="3">
        <f t="shared" si="361"/>
        <v>0</v>
      </c>
      <c r="FA467" s="3">
        <f t="shared" si="362"/>
        <v>0</v>
      </c>
      <c r="FB467" s="3">
        <f t="shared" si="363"/>
        <v>0</v>
      </c>
      <c r="FC467" s="3">
        <f t="shared" si="340"/>
        <v>0</v>
      </c>
      <c r="FD467" s="41">
        <f t="shared" si="364"/>
        <v>0</v>
      </c>
      <c r="FF467" s="5">
        <f>FG467/(CG467+DC467)</f>
        <v>48.927035309279226</v>
      </c>
      <c r="FG467" s="3">
        <f t="shared" si="341"/>
        <v>12460.199155178831</v>
      </c>
      <c r="FH467" s="3">
        <f t="shared" si="342"/>
        <v>748.51911999999993</v>
      </c>
      <c r="FI467" s="3">
        <f t="shared" si="365"/>
        <v>9.9101490000000005</v>
      </c>
      <c r="FJ467" s="3">
        <f t="shared" si="365"/>
        <v>270.72879</v>
      </c>
      <c r="FK467" s="3">
        <f t="shared" si="332"/>
        <v>0</v>
      </c>
      <c r="FL467" s="3">
        <f t="shared" si="332"/>
        <v>0</v>
      </c>
      <c r="FM467" s="3">
        <f t="shared" si="332"/>
        <v>0</v>
      </c>
      <c r="FN467" s="3">
        <f t="shared" si="332"/>
        <v>0</v>
      </c>
      <c r="FO467" s="3">
        <f t="shared" si="332"/>
        <v>0</v>
      </c>
      <c r="FP467" s="3">
        <f t="shared" si="332"/>
        <v>213.59282999999999</v>
      </c>
      <c r="FQ467" s="3">
        <f t="shared" si="332"/>
        <v>18.95217289</v>
      </c>
      <c r="FR467" s="3">
        <f t="shared" si="366"/>
        <v>20.351578</v>
      </c>
      <c r="FS467" s="3">
        <f t="shared" si="366"/>
        <v>68.363337999999999</v>
      </c>
      <c r="FT467" s="3">
        <f t="shared" si="366"/>
        <v>0</v>
      </c>
      <c r="FU467" s="3">
        <f t="shared" si="367"/>
        <v>0</v>
      </c>
      <c r="FV467" s="3">
        <f t="shared" si="367"/>
        <v>0</v>
      </c>
      <c r="FW467" s="3">
        <f t="shared" si="367"/>
        <v>0</v>
      </c>
      <c r="FX467" s="3">
        <f t="shared" si="368"/>
        <v>0</v>
      </c>
      <c r="FY467" s="3">
        <f t="shared" si="369"/>
        <v>0</v>
      </c>
      <c r="FZ467" s="3">
        <f t="shared" si="370"/>
        <v>0</v>
      </c>
      <c r="GA467" s="3">
        <f t="shared" si="371"/>
        <v>0</v>
      </c>
      <c r="GB467" s="41" t="s">
        <v>0</v>
      </c>
      <c r="GC467" s="41">
        <f t="shared" si="343"/>
        <v>1158.3</v>
      </c>
      <c r="GD467" s="41">
        <f t="shared" si="344"/>
        <v>7.2047828714495388E-2</v>
      </c>
      <c r="GE467" s="41">
        <f t="shared" si="331"/>
        <v>83.453000000000003</v>
      </c>
      <c r="GF467" s="41">
        <f>CG467+DC467</f>
        <v>254.66899999999998</v>
      </c>
      <c r="GG467" s="4">
        <f>(CG467*CP467+DC467*DL467)/GF467</f>
        <v>8.3870761655325143E-2</v>
      </c>
      <c r="GH467" s="41">
        <f t="shared" ref="GH467" si="373">GF467*GG467</f>
        <v>21.359282999999998</v>
      </c>
      <c r="GI467" s="41" t="s">
        <v>0</v>
      </c>
    </row>
    <row r="468" spans="1:191" x14ac:dyDescent="0.55000000000000004">
      <c r="A468" s="41" t="s">
        <v>1558</v>
      </c>
      <c r="B468" s="41" t="s">
        <v>847</v>
      </c>
      <c r="C468" s="41" t="s">
        <v>69</v>
      </c>
      <c r="D468" s="25" t="s">
        <v>62</v>
      </c>
      <c r="E468" s="41" t="s">
        <v>1790</v>
      </c>
      <c r="F468" s="41">
        <v>0</v>
      </c>
      <c r="G468" s="25" t="s">
        <v>67</v>
      </c>
      <c r="H468" s="41">
        <v>0</v>
      </c>
      <c r="I468" s="41">
        <v>6.6593700000000006E-2</v>
      </c>
      <c r="J468" s="41">
        <v>6.9235600000000008E-2</v>
      </c>
      <c r="K468" s="41">
        <v>0</v>
      </c>
      <c r="L468" s="41">
        <v>0</v>
      </c>
      <c r="M468" s="41" t="s">
        <v>857</v>
      </c>
      <c r="N468" s="41" t="s">
        <v>858</v>
      </c>
      <c r="O468" s="41" t="s">
        <v>1878</v>
      </c>
      <c r="P468" s="41" t="s">
        <v>1968</v>
      </c>
      <c r="Q468" s="41" t="s">
        <v>2039</v>
      </c>
      <c r="S468" s="41">
        <v>0</v>
      </c>
      <c r="AO468" s="7">
        <v>3.6389999999999998</v>
      </c>
      <c r="AP468" s="7">
        <v>0.99</v>
      </c>
      <c r="AQ468" s="7">
        <v>0.2</v>
      </c>
      <c r="AR468" s="7"/>
      <c r="AS468" s="7"/>
      <c r="AT468" s="7"/>
      <c r="AU468" s="7"/>
      <c r="AV468" s="7"/>
      <c r="AW468" s="7"/>
      <c r="AX468" s="7">
        <v>1.83</v>
      </c>
      <c r="AY468" s="7">
        <v>0.05</v>
      </c>
      <c r="AZ468" s="7">
        <v>0.42</v>
      </c>
      <c r="BA468" s="7">
        <v>0.26</v>
      </c>
      <c r="BB468" s="7"/>
      <c r="BC468" s="7"/>
      <c r="BD468" s="7"/>
      <c r="BE468" s="7"/>
      <c r="BF468" s="7"/>
      <c r="BG468" s="7"/>
      <c r="BK468" s="41">
        <v>4.3819999999999997</v>
      </c>
      <c r="BL468" s="7">
        <v>0.92</v>
      </c>
      <c r="BM468" s="7">
        <v>0.16</v>
      </c>
      <c r="BN468" s="7"/>
      <c r="BO468" s="7"/>
      <c r="BP468" s="7"/>
      <c r="BQ468" s="7"/>
      <c r="BR468" s="7"/>
      <c r="BS468" s="7"/>
      <c r="BT468" s="7">
        <v>1.58</v>
      </c>
      <c r="BU468" s="7">
        <v>0.04</v>
      </c>
      <c r="BV468" s="7">
        <v>0.28999999999999998</v>
      </c>
      <c r="BW468" s="7">
        <v>0.18</v>
      </c>
      <c r="BX468" s="7"/>
      <c r="BY468" s="7"/>
      <c r="BZ468" s="7"/>
      <c r="CA468" s="7"/>
      <c r="CB468" s="7"/>
      <c r="CC468" s="7"/>
      <c r="CD468" s="7"/>
      <c r="CG468" s="41">
        <v>0</v>
      </c>
      <c r="DC468" s="41">
        <v>0</v>
      </c>
      <c r="DY468" s="7" t="s">
        <v>1880</v>
      </c>
      <c r="DZ468" s="7">
        <f t="shared" si="338"/>
        <v>1.6934210198229651</v>
      </c>
      <c r="EA468" s="41" t="s">
        <v>98</v>
      </c>
      <c r="EB468" s="41" t="s">
        <v>0</v>
      </c>
      <c r="EC468" s="41">
        <f t="shared" si="326"/>
        <v>0</v>
      </c>
      <c r="ED468" s="41">
        <f t="shared" si="327"/>
        <v>6.6593700000000006E-2</v>
      </c>
      <c r="EE468" s="41">
        <f t="shared" si="328"/>
        <v>6.9235600000000008E-2</v>
      </c>
      <c r="EF468" s="41">
        <f t="shared" si="329"/>
        <v>0</v>
      </c>
      <c r="EG468" s="41">
        <f t="shared" si="330"/>
        <v>0</v>
      </c>
      <c r="EI468" s="5">
        <f t="shared" si="345"/>
        <v>340.92469519533944</v>
      </c>
      <c r="EJ468" s="3">
        <f t="shared" si="339"/>
        <v>2734.5569801618171</v>
      </c>
      <c r="EK468" s="3">
        <f t="shared" si="346"/>
        <v>76.340500000000006</v>
      </c>
      <c r="EL468" s="3">
        <f t="shared" si="347"/>
        <v>1.42892</v>
      </c>
      <c r="EM468" s="3">
        <f t="shared" si="348"/>
        <v>0</v>
      </c>
      <c r="EN468" s="3">
        <f t="shared" si="349"/>
        <v>0</v>
      </c>
      <c r="EO468" s="3">
        <f t="shared" si="350"/>
        <v>0</v>
      </c>
      <c r="EP468" s="3">
        <f t="shared" si="351"/>
        <v>0</v>
      </c>
      <c r="EQ468" s="3">
        <f t="shared" si="352"/>
        <v>0</v>
      </c>
      <c r="ER468" s="3">
        <f t="shared" si="353"/>
        <v>0</v>
      </c>
      <c r="ES468" s="3">
        <f t="shared" si="354"/>
        <v>135.82929999999999</v>
      </c>
      <c r="ET468" s="3">
        <f t="shared" si="355"/>
        <v>3.5723000000000003</v>
      </c>
      <c r="EU468" s="3">
        <f t="shared" si="356"/>
        <v>2.7991599999999996</v>
      </c>
      <c r="EV468" s="3">
        <f t="shared" si="357"/>
        <v>1.7348999999999999</v>
      </c>
      <c r="EW468" s="3">
        <f t="shared" si="358"/>
        <v>0</v>
      </c>
      <c r="EX468" s="3">
        <f t="shared" si="359"/>
        <v>0</v>
      </c>
      <c r="EY468" s="3">
        <f t="shared" si="360"/>
        <v>0</v>
      </c>
      <c r="EZ468" s="3">
        <f t="shared" si="361"/>
        <v>0</v>
      </c>
      <c r="FA468" s="3">
        <f t="shared" si="362"/>
        <v>0</v>
      </c>
      <c r="FB468" s="3">
        <f t="shared" si="363"/>
        <v>0</v>
      </c>
      <c r="FC468" s="3">
        <f t="shared" si="340"/>
        <v>0</v>
      </c>
      <c r="FD468" s="41">
        <f t="shared" si="364"/>
        <v>0</v>
      </c>
      <c r="FG468" s="3">
        <f t="shared" si="341"/>
        <v>0</v>
      </c>
      <c r="FH468" s="3">
        <f t="shared" si="342"/>
        <v>0</v>
      </c>
      <c r="FI468" s="3">
        <f t="shared" si="365"/>
        <v>0</v>
      </c>
      <c r="FJ468" s="3">
        <f t="shared" si="365"/>
        <v>0</v>
      </c>
      <c r="FK468" s="3">
        <f t="shared" si="332"/>
        <v>0</v>
      </c>
      <c r="FL468" s="3">
        <f t="shared" si="332"/>
        <v>0</v>
      </c>
      <c r="FM468" s="3">
        <f t="shared" si="332"/>
        <v>0</v>
      </c>
      <c r="FN468" s="3">
        <f t="shared" si="332"/>
        <v>0</v>
      </c>
      <c r="FO468" s="3">
        <f t="shared" si="332"/>
        <v>0</v>
      </c>
      <c r="FP468" s="3">
        <f t="shared" si="332"/>
        <v>0</v>
      </c>
      <c r="FQ468" s="3">
        <f t="shared" si="332"/>
        <v>0</v>
      </c>
      <c r="FR468" s="3">
        <f t="shared" si="366"/>
        <v>0</v>
      </c>
      <c r="FS468" s="3">
        <f t="shared" si="366"/>
        <v>0</v>
      </c>
      <c r="FT468" s="3">
        <f t="shared" si="366"/>
        <v>0</v>
      </c>
      <c r="FU468" s="3">
        <f t="shared" si="367"/>
        <v>0</v>
      </c>
      <c r="FV468" s="3">
        <f t="shared" si="367"/>
        <v>0</v>
      </c>
      <c r="FW468" s="3">
        <f t="shared" si="367"/>
        <v>0</v>
      </c>
      <c r="FX468" s="3">
        <f t="shared" si="368"/>
        <v>0</v>
      </c>
      <c r="FY468" s="3">
        <f t="shared" si="369"/>
        <v>0</v>
      </c>
      <c r="FZ468" s="3">
        <f t="shared" si="370"/>
        <v>0</v>
      </c>
      <c r="GA468" s="3">
        <f t="shared" si="371"/>
        <v>0</v>
      </c>
      <c r="GB468" s="41" t="s">
        <v>0</v>
      </c>
      <c r="GC468" s="41">
        <f t="shared" si="343"/>
        <v>8.020999999999999</v>
      </c>
      <c r="GD468" s="41">
        <f t="shared" si="344"/>
        <v>1.6934210198229651</v>
      </c>
      <c r="GE468" s="41">
        <f t="shared" si="331"/>
        <v>13.582930000000001</v>
      </c>
      <c r="GI468" s="41" t="s">
        <v>0</v>
      </c>
    </row>
    <row r="469" spans="1:191" x14ac:dyDescent="0.55000000000000004">
      <c r="A469" s="41" t="s">
        <v>1559</v>
      </c>
      <c r="B469" s="41" t="s">
        <v>847</v>
      </c>
      <c r="C469" s="41" t="s">
        <v>61</v>
      </c>
      <c r="D469" s="25" t="s">
        <v>62</v>
      </c>
      <c r="E469" s="41" t="s">
        <v>1790</v>
      </c>
      <c r="F469" s="25">
        <v>1</v>
      </c>
      <c r="G469" s="25" t="s">
        <v>67</v>
      </c>
      <c r="H469" s="41">
        <v>9.0686506281568938E-3</v>
      </c>
      <c r="I469" s="41">
        <v>5.5822582755543547E-2</v>
      </c>
      <c r="J469" s="41">
        <v>8.7965911093121865E-2</v>
      </c>
      <c r="K469" s="41">
        <v>6.3480554397098267E-3</v>
      </c>
      <c r="L469" s="41">
        <v>4.0506639472434137E-2</v>
      </c>
      <c r="M469" s="41" t="s">
        <v>859</v>
      </c>
      <c r="N469" s="41" t="s">
        <v>537</v>
      </c>
      <c r="O469" s="41" t="s">
        <v>1878</v>
      </c>
      <c r="P469" s="41" t="s">
        <v>1942</v>
      </c>
      <c r="S469" s="5">
        <f>5.1+3.9</f>
        <v>9</v>
      </c>
      <c r="T469" s="4">
        <v>6.9615541498893721E-2</v>
      </c>
      <c r="U469" s="4">
        <v>0.29947964814520067</v>
      </c>
      <c r="AB469" s="4">
        <v>0.10076278475729883</v>
      </c>
      <c r="AD469" s="5">
        <f>0.2223*(19.7*5.1+14.7*3.9)/(5.1+3.9)</f>
        <v>3.8976599999999997</v>
      </c>
      <c r="AE469" s="5">
        <f>0.7777*(19.7*5.1+14.7*3.9)/(5.1+3.9)</f>
        <v>13.635673333333331</v>
      </c>
      <c r="AF469" s="4">
        <v>0.10633697651532487</v>
      </c>
      <c r="AO469" s="7">
        <f>28.2+27.2</f>
        <v>55.4</v>
      </c>
      <c r="AP469" s="82">
        <v>6.9615541498893721E-2</v>
      </c>
      <c r="AQ469" s="82">
        <v>0.29947964814520067</v>
      </c>
      <c r="AR469" s="7"/>
      <c r="AS469" s="7"/>
      <c r="AT469" s="7"/>
      <c r="AU469" s="7"/>
      <c r="AV469" s="7"/>
      <c r="AW469" s="7"/>
      <c r="AX469" s="82">
        <v>0.10076278475729883</v>
      </c>
      <c r="AY469" s="7"/>
      <c r="AZ469" s="81">
        <f>0.2223*(17.4*28.2+15.1*27.2)/(28.2+27.2)</f>
        <v>3.6169895306859199</v>
      </c>
      <c r="BA469" s="81">
        <f>0.7777*(17.4*28.2+15.1*27.2)/(28.2+27.2)</f>
        <v>12.653768592057761</v>
      </c>
      <c r="BB469" s="82">
        <v>0.10633697651532487</v>
      </c>
      <c r="BC469" s="7"/>
      <c r="BD469" s="7"/>
      <c r="BE469" s="7"/>
      <c r="BF469" s="7"/>
      <c r="BG469" s="7"/>
      <c r="BK469" s="41">
        <f>48.9+38.4</f>
        <v>87.3</v>
      </c>
      <c r="BL469" s="82">
        <v>6.9615541498893721E-2</v>
      </c>
      <c r="BM469" s="82">
        <v>0.29947964814520067</v>
      </c>
      <c r="BN469" s="7"/>
      <c r="BO469" s="7"/>
      <c r="BP469" s="7"/>
      <c r="BQ469" s="7"/>
      <c r="BR469" s="7"/>
      <c r="BS469" s="7"/>
      <c r="BT469" s="82">
        <v>0.10076278475729883</v>
      </c>
      <c r="BU469" s="7"/>
      <c r="BV469" s="81">
        <f>0.2223*(17.1*48.9+15.4*38.4)/(48.9+38.4)</f>
        <v>3.6351015463917533</v>
      </c>
      <c r="BW469" s="81">
        <f>0.7777*(17.1*48.9+15.4*38.4)/(48.9+38.4)</f>
        <v>12.717132130584194</v>
      </c>
      <c r="BX469" s="82">
        <v>0.10633697651532487</v>
      </c>
      <c r="BY469" s="7"/>
      <c r="BZ469" s="7"/>
      <c r="CA469" s="7"/>
      <c r="CB469" s="7"/>
      <c r="CC469" s="7"/>
      <c r="CD469" s="7"/>
      <c r="CG469" s="41">
        <f>3.4+2.9</f>
        <v>6.3</v>
      </c>
      <c r="CH469" s="4">
        <v>6.9615541498893721E-2</v>
      </c>
      <c r="CI469" s="4">
        <v>0.29947964814520067</v>
      </c>
      <c r="CP469" s="4">
        <v>0.10076278475729883</v>
      </c>
      <c r="CR469" s="5">
        <f>0.2223*(19.3*3.4+14.6*2.9)/(3.4+2.9)</f>
        <v>3.8094457142857148</v>
      </c>
      <c r="CS469" s="5">
        <f>0.7777*(19.3*3.4+14.6*2.9)/(3.4+2.9)</f>
        <v>13.327062222222223</v>
      </c>
      <c r="CT469" s="4">
        <v>0.10633697651532487</v>
      </c>
      <c r="DC469" s="41">
        <f>20.5+19.7</f>
        <v>40.200000000000003</v>
      </c>
      <c r="DD469" s="4">
        <v>6.9615541498893721E-2</v>
      </c>
      <c r="DE469" s="4">
        <v>0.29947964814520067</v>
      </c>
      <c r="DL469" s="4">
        <v>0.10076278475729883</v>
      </c>
      <c r="DN469" s="5">
        <f>0.2223*(19.2*20.5+15.1*19.7)/(20.5+19.7)</f>
        <v>3.8215139552238799</v>
      </c>
      <c r="DO469" s="5">
        <f>0.7777*(19.2*20.5+15.1*19.7)/(20.5+19.7)</f>
        <v>13.369282064676614</v>
      </c>
      <c r="DP469" s="4">
        <v>0.10633697651532487</v>
      </c>
      <c r="DY469" s="7" t="s">
        <v>1880</v>
      </c>
      <c r="DZ469" s="7">
        <f t="shared" si="338"/>
        <v>0.10076278475729883</v>
      </c>
      <c r="EA469" s="41" t="s">
        <v>68</v>
      </c>
      <c r="EB469" s="41" t="s">
        <v>0</v>
      </c>
      <c r="EC469" s="41">
        <f t="shared" si="326"/>
        <v>9.0686506281568938E-3</v>
      </c>
      <c r="ED469" s="41">
        <f t="shared" si="327"/>
        <v>5.5822582755543547E-2</v>
      </c>
      <c r="EE469" s="41">
        <f t="shared" si="328"/>
        <v>8.7965911093121865E-2</v>
      </c>
      <c r="EF469" s="41">
        <f t="shared" si="329"/>
        <v>6.3480554397098267E-3</v>
      </c>
      <c r="EG469" s="41">
        <f t="shared" si="330"/>
        <v>4.0506639472434137E-2</v>
      </c>
      <c r="EI469" s="5">
        <f t="shared" si="345"/>
        <v>565.89043632034895</v>
      </c>
      <c r="EJ469" s="3">
        <f t="shared" si="339"/>
        <v>85845.579189796932</v>
      </c>
      <c r="EK469" s="3">
        <f t="shared" si="346"/>
        <v>105.60677645382178</v>
      </c>
      <c r="EL469" s="3">
        <f t="shared" si="347"/>
        <v>45.431062623626943</v>
      </c>
      <c r="EM469" s="3">
        <f t="shared" si="348"/>
        <v>0</v>
      </c>
      <c r="EN469" s="3">
        <f t="shared" si="349"/>
        <v>0</v>
      </c>
      <c r="EO469" s="3">
        <f t="shared" si="350"/>
        <v>0</v>
      </c>
      <c r="EP469" s="3">
        <f t="shared" si="351"/>
        <v>0</v>
      </c>
      <c r="EQ469" s="3">
        <f t="shared" si="352"/>
        <v>0</v>
      </c>
      <c r="ER469" s="3">
        <f t="shared" si="353"/>
        <v>0</v>
      </c>
      <c r="ES469" s="3">
        <f t="shared" si="354"/>
        <v>152.8571444768223</v>
      </c>
      <c r="ET469" s="3">
        <f t="shared" si="355"/>
        <v>0</v>
      </c>
      <c r="EU469" s="3">
        <f t="shared" si="356"/>
        <v>552.80452500000001</v>
      </c>
      <c r="EV469" s="3">
        <f t="shared" si="357"/>
        <v>1933.945475</v>
      </c>
      <c r="EW469" s="3">
        <f t="shared" si="358"/>
        <v>16.131319337374784</v>
      </c>
      <c r="EX469" s="3">
        <f t="shared" si="359"/>
        <v>0</v>
      </c>
      <c r="EY469" s="3">
        <f t="shared" si="360"/>
        <v>0</v>
      </c>
      <c r="EZ469" s="3">
        <f t="shared" si="361"/>
        <v>0</v>
      </c>
      <c r="FA469" s="3">
        <f t="shared" si="362"/>
        <v>0</v>
      </c>
      <c r="FB469" s="3">
        <f t="shared" si="363"/>
        <v>0</v>
      </c>
      <c r="FC469" s="3">
        <f t="shared" si="340"/>
        <v>0</v>
      </c>
      <c r="FD469" s="41">
        <f t="shared" si="364"/>
        <v>0</v>
      </c>
      <c r="FF469" s="5">
        <f>FG469/(CG469+DC469)</f>
        <v>591.37811624664289</v>
      </c>
      <c r="FG469" s="3">
        <f t="shared" si="341"/>
        <v>27499.082405468893</v>
      </c>
      <c r="FH469" s="3">
        <f t="shared" si="342"/>
        <v>32.371226796985582</v>
      </c>
      <c r="FI469" s="3">
        <f t="shared" si="365"/>
        <v>13.925803638751832</v>
      </c>
      <c r="FJ469" s="3">
        <f t="shared" si="365"/>
        <v>0</v>
      </c>
      <c r="FK469" s="3">
        <f t="shared" si="332"/>
        <v>0</v>
      </c>
      <c r="FL469" s="3">
        <f t="shared" si="332"/>
        <v>0</v>
      </c>
      <c r="FM469" s="3">
        <f t="shared" si="332"/>
        <v>0</v>
      </c>
      <c r="FN469" s="3">
        <f t="shared" si="332"/>
        <v>0</v>
      </c>
      <c r="FO469" s="3">
        <f t="shared" si="332"/>
        <v>0</v>
      </c>
      <c r="FP469" s="3">
        <f t="shared" si="332"/>
        <v>46.85469491214397</v>
      </c>
      <c r="FQ469" s="3">
        <f t="shared" si="332"/>
        <v>0</v>
      </c>
      <c r="FR469" s="3">
        <f t="shared" si="366"/>
        <v>177.62436899999997</v>
      </c>
      <c r="FS469" s="3">
        <f t="shared" si="366"/>
        <v>621.40563099999997</v>
      </c>
      <c r="FT469" s="3">
        <f t="shared" si="366"/>
        <v>4.944669407962607</v>
      </c>
      <c r="FU469" s="3">
        <f t="shared" si="367"/>
        <v>0</v>
      </c>
      <c r="FV469" s="3">
        <f t="shared" si="367"/>
        <v>0</v>
      </c>
      <c r="FW469" s="3">
        <f t="shared" si="367"/>
        <v>0</v>
      </c>
      <c r="FX469" s="3">
        <f t="shared" si="368"/>
        <v>0</v>
      </c>
      <c r="FY469" s="3">
        <f t="shared" si="369"/>
        <v>0</v>
      </c>
      <c r="FZ469" s="3">
        <f t="shared" si="370"/>
        <v>0</v>
      </c>
      <c r="GA469" s="3">
        <f t="shared" si="371"/>
        <v>0</v>
      </c>
      <c r="GB469" s="41" t="s">
        <v>0</v>
      </c>
      <c r="GC469" s="41">
        <f t="shared" si="343"/>
        <v>151.69999999999999</v>
      </c>
      <c r="GD469" s="41">
        <f t="shared" si="344"/>
        <v>0.10076278475729883</v>
      </c>
      <c r="GE469" s="41">
        <f t="shared" si="331"/>
        <v>15.285714447682231</v>
      </c>
      <c r="GF469" s="41">
        <f>CG469+DC469</f>
        <v>46.5</v>
      </c>
      <c r="GG469" s="4">
        <f>(CG469*CP469+DC469*DL469)/GF469</f>
        <v>0.10076278475729886</v>
      </c>
      <c r="GH469" s="41">
        <f t="shared" ref="GH469" si="374">GF469*GG469</f>
        <v>4.6854694912143966</v>
      </c>
      <c r="GI469" s="41" t="s">
        <v>0</v>
      </c>
    </row>
    <row r="470" spans="1:191" x14ac:dyDescent="0.55000000000000004">
      <c r="A470" s="41" t="s">
        <v>1560</v>
      </c>
      <c r="B470" s="41" t="s">
        <v>847</v>
      </c>
      <c r="C470" s="41" t="s">
        <v>69</v>
      </c>
      <c r="D470" s="25" t="s">
        <v>62</v>
      </c>
      <c r="E470" s="41" t="s">
        <v>1790</v>
      </c>
      <c r="F470" s="41">
        <v>0</v>
      </c>
      <c r="G470" s="25" t="s">
        <v>67</v>
      </c>
      <c r="H470" s="41">
        <v>0</v>
      </c>
      <c r="I470" s="41">
        <v>0</v>
      </c>
      <c r="J470" s="41">
        <v>0.69680000000000009</v>
      </c>
      <c r="K470" s="41">
        <v>0</v>
      </c>
      <c r="L470" s="41">
        <v>0</v>
      </c>
      <c r="M470" s="41" t="s">
        <v>870</v>
      </c>
      <c r="N470" s="41" t="s">
        <v>849</v>
      </c>
      <c r="O470" s="41" t="s">
        <v>1878</v>
      </c>
      <c r="P470" s="41" t="s">
        <v>1968</v>
      </c>
      <c r="Q470" s="41" t="s">
        <v>2039</v>
      </c>
      <c r="S470" s="41">
        <v>0</v>
      </c>
      <c r="AO470" s="7">
        <v>0</v>
      </c>
      <c r="AP470" s="7"/>
      <c r="AQ470" s="7"/>
      <c r="AR470" s="7"/>
      <c r="AS470" s="7"/>
      <c r="AT470" s="7"/>
      <c r="AU470" s="7"/>
      <c r="AV470" s="7"/>
      <c r="AW470" s="7"/>
      <c r="AX470" s="7"/>
      <c r="AY470" s="7"/>
      <c r="AZ470" s="7"/>
      <c r="BA470" s="7"/>
      <c r="BB470" s="7"/>
      <c r="BC470" s="7"/>
      <c r="BD470" s="7"/>
      <c r="BE470" s="7"/>
      <c r="BF470" s="7"/>
      <c r="BG470" s="7"/>
      <c r="BK470" s="41">
        <v>435.5</v>
      </c>
      <c r="BL470" s="7">
        <v>0.43</v>
      </c>
      <c r="BM470" s="7"/>
      <c r="BN470" s="7"/>
      <c r="BO470" s="7"/>
      <c r="BP470" s="7"/>
      <c r="BQ470" s="7"/>
      <c r="BR470" s="7"/>
      <c r="BS470" s="7"/>
      <c r="BT470" s="7">
        <v>0.16</v>
      </c>
      <c r="BU470" s="7"/>
      <c r="BV470" s="7"/>
      <c r="BW470" s="7"/>
      <c r="BX470" s="7"/>
      <c r="BY470" s="7"/>
      <c r="BZ470" s="7"/>
      <c r="CA470" s="7"/>
      <c r="CB470" s="7"/>
      <c r="CC470" s="7"/>
      <c r="CD470" s="7"/>
      <c r="CG470" s="41">
        <v>0</v>
      </c>
      <c r="DC470" s="41">
        <v>0</v>
      </c>
      <c r="DY470" s="7" t="s">
        <v>1880</v>
      </c>
      <c r="DZ470" s="7">
        <f t="shared" si="338"/>
        <v>0.16</v>
      </c>
      <c r="EA470" s="41" t="s">
        <v>64</v>
      </c>
      <c r="EB470" s="41" t="s">
        <v>0</v>
      </c>
      <c r="EC470" s="41">
        <f t="shared" si="326"/>
        <v>0</v>
      </c>
      <c r="ED470" s="41">
        <f t="shared" si="327"/>
        <v>0</v>
      </c>
      <c r="EE470" s="41">
        <f t="shared" si="328"/>
        <v>0.69680000000000009</v>
      </c>
      <c r="EF470" s="41">
        <f t="shared" si="329"/>
        <v>0</v>
      </c>
      <c r="EG470" s="41">
        <f t="shared" si="330"/>
        <v>0</v>
      </c>
      <c r="EI470" s="5">
        <f t="shared" si="345"/>
        <v>49.042548799999999</v>
      </c>
      <c r="EJ470" s="3">
        <f t="shared" si="339"/>
        <v>21358.030002399999</v>
      </c>
      <c r="EK470" s="3">
        <f t="shared" si="346"/>
        <v>1872.65</v>
      </c>
      <c r="EL470" s="3">
        <f t="shared" si="347"/>
        <v>0</v>
      </c>
      <c r="EM470" s="3">
        <f t="shared" si="348"/>
        <v>0</v>
      </c>
      <c r="EN470" s="3">
        <f t="shared" si="349"/>
        <v>0</v>
      </c>
      <c r="EO470" s="3">
        <f t="shared" si="350"/>
        <v>0</v>
      </c>
      <c r="EP470" s="3">
        <f t="shared" si="351"/>
        <v>0</v>
      </c>
      <c r="EQ470" s="3">
        <f t="shared" si="352"/>
        <v>0</v>
      </c>
      <c r="ER470" s="3">
        <f t="shared" si="353"/>
        <v>0</v>
      </c>
      <c r="ES470" s="3">
        <f t="shared" si="354"/>
        <v>696.8</v>
      </c>
      <c r="ET470" s="3">
        <f t="shared" si="355"/>
        <v>0</v>
      </c>
      <c r="EU470" s="3">
        <f t="shared" si="356"/>
        <v>0</v>
      </c>
      <c r="EV470" s="3">
        <f t="shared" si="357"/>
        <v>0</v>
      </c>
      <c r="EW470" s="3">
        <f t="shared" si="358"/>
        <v>0</v>
      </c>
      <c r="EX470" s="3">
        <f t="shared" si="359"/>
        <v>0</v>
      </c>
      <c r="EY470" s="3">
        <f t="shared" si="360"/>
        <v>0</v>
      </c>
      <c r="EZ470" s="3">
        <f t="shared" si="361"/>
        <v>0</v>
      </c>
      <c r="FA470" s="3">
        <f t="shared" si="362"/>
        <v>0</v>
      </c>
      <c r="FB470" s="3">
        <f t="shared" si="363"/>
        <v>0</v>
      </c>
      <c r="FC470" s="3">
        <f t="shared" si="340"/>
        <v>0</v>
      </c>
      <c r="FD470" s="41">
        <f t="shared" si="364"/>
        <v>0</v>
      </c>
      <c r="FG470" s="3">
        <f t="shared" si="341"/>
        <v>0</v>
      </c>
      <c r="FH470" s="3">
        <f t="shared" si="342"/>
        <v>0</v>
      </c>
      <c r="FI470" s="3">
        <f t="shared" si="365"/>
        <v>0</v>
      </c>
      <c r="FJ470" s="3">
        <f t="shared" si="365"/>
        <v>0</v>
      </c>
      <c r="FK470" s="3">
        <f t="shared" si="332"/>
        <v>0</v>
      </c>
      <c r="FL470" s="3">
        <f t="shared" si="332"/>
        <v>0</v>
      </c>
      <c r="FM470" s="3">
        <f t="shared" si="332"/>
        <v>0</v>
      </c>
      <c r="FN470" s="3">
        <f t="shared" si="332"/>
        <v>0</v>
      </c>
      <c r="FO470" s="3">
        <f t="shared" si="332"/>
        <v>0</v>
      </c>
      <c r="FP470" s="3">
        <f t="shared" si="332"/>
        <v>0</v>
      </c>
      <c r="FQ470" s="3">
        <f t="shared" si="332"/>
        <v>0</v>
      </c>
      <c r="FR470" s="3">
        <f t="shared" si="366"/>
        <v>0</v>
      </c>
      <c r="FS470" s="3">
        <f t="shared" si="366"/>
        <v>0</v>
      </c>
      <c r="FT470" s="3">
        <f t="shared" si="366"/>
        <v>0</v>
      </c>
      <c r="FU470" s="3">
        <f t="shared" si="367"/>
        <v>0</v>
      </c>
      <c r="FV470" s="3">
        <f t="shared" si="367"/>
        <v>0</v>
      </c>
      <c r="FW470" s="3">
        <f t="shared" si="367"/>
        <v>0</v>
      </c>
      <c r="FX470" s="3">
        <f t="shared" si="368"/>
        <v>0</v>
      </c>
      <c r="FY470" s="3">
        <f t="shared" si="369"/>
        <v>0</v>
      </c>
      <c r="FZ470" s="3">
        <f t="shared" si="370"/>
        <v>0</v>
      </c>
      <c r="GA470" s="3">
        <f t="shared" si="371"/>
        <v>0</v>
      </c>
      <c r="GB470" s="41" t="s">
        <v>0</v>
      </c>
      <c r="GC470" s="41">
        <f t="shared" si="343"/>
        <v>435.5</v>
      </c>
      <c r="GD470" s="41">
        <f t="shared" si="344"/>
        <v>0.16</v>
      </c>
      <c r="GE470" s="41">
        <f>GC470*GD470</f>
        <v>69.680000000000007</v>
      </c>
      <c r="GI470" s="41" t="s">
        <v>0</v>
      </c>
    </row>
    <row r="471" spans="1:191" x14ac:dyDescent="0.55000000000000004">
      <c r="A471" s="41" t="s">
        <v>1561</v>
      </c>
      <c r="B471" s="41" t="s">
        <v>847</v>
      </c>
      <c r="C471" s="41" t="s">
        <v>69</v>
      </c>
      <c r="D471" s="25" t="s">
        <v>62</v>
      </c>
      <c r="E471" s="41" t="s">
        <v>1790</v>
      </c>
      <c r="F471" s="41">
        <v>0</v>
      </c>
      <c r="G471" s="25" t="s">
        <v>67</v>
      </c>
      <c r="H471" s="41">
        <v>0</v>
      </c>
      <c r="I471" s="41">
        <v>0</v>
      </c>
      <c r="J471" s="41">
        <v>1.569744</v>
      </c>
      <c r="K471" s="41">
        <v>0</v>
      </c>
      <c r="L471" s="41">
        <v>0</v>
      </c>
      <c r="M471" s="41" t="s">
        <v>853</v>
      </c>
      <c r="N471" s="41" t="s">
        <v>102</v>
      </c>
      <c r="O471" s="41" t="s">
        <v>1878</v>
      </c>
      <c r="P471" s="41" t="s">
        <v>1968</v>
      </c>
      <c r="Q471" s="41" t="s">
        <v>2039</v>
      </c>
      <c r="S471" s="41">
        <v>0</v>
      </c>
      <c r="AO471" s="7">
        <v>0</v>
      </c>
      <c r="AP471" s="7"/>
      <c r="AQ471" s="7"/>
      <c r="AR471" s="7"/>
      <c r="AS471" s="7"/>
      <c r="AT471" s="7"/>
      <c r="AU471" s="7"/>
      <c r="AV471" s="7"/>
      <c r="AW471" s="7"/>
      <c r="AX471" s="7"/>
      <c r="AY471" s="7"/>
      <c r="AZ471" s="7"/>
      <c r="BA471" s="7"/>
      <c r="BB471" s="7"/>
      <c r="BC471" s="7"/>
      <c r="BD471" s="7"/>
      <c r="BE471" s="7"/>
      <c r="BF471" s="7"/>
      <c r="BG471" s="7"/>
      <c r="BK471" s="3">
        <f>772+330+4.54</f>
        <v>1106.54</v>
      </c>
      <c r="BL471" s="82">
        <f>(0.46*772+0.86*330+1.89*4.54)/BK471</f>
        <v>0.58515787951633025</v>
      </c>
      <c r="BM471" s="7">
        <v>4.4999999999999998E-2</v>
      </c>
      <c r="BN471" s="7"/>
      <c r="BO471" s="7"/>
      <c r="BP471" s="7"/>
      <c r="BQ471" s="7"/>
      <c r="BR471" s="7"/>
      <c r="BS471" s="7"/>
      <c r="BT471" s="82">
        <f>(0.12*772+0.19*330+0.36*4.54)/BK471</f>
        <v>0.14186057440309432</v>
      </c>
      <c r="BU471" s="7">
        <v>8.0000000000000002E-3</v>
      </c>
      <c r="BV471" s="7">
        <v>5.5E-2</v>
      </c>
      <c r="BW471" s="7">
        <v>0.157</v>
      </c>
      <c r="BX471" s="7"/>
      <c r="BY471" s="7"/>
      <c r="BZ471" s="7"/>
      <c r="CA471" s="7"/>
      <c r="CB471" s="7"/>
      <c r="CC471" s="7"/>
      <c r="CD471" s="7"/>
      <c r="CG471" s="41">
        <v>0</v>
      </c>
      <c r="DC471" s="41">
        <v>0</v>
      </c>
      <c r="DY471" s="7" t="s">
        <v>1891</v>
      </c>
      <c r="DZ471" s="7">
        <f t="shared" si="338"/>
        <v>0.14186057440309432</v>
      </c>
      <c r="EA471" s="41" t="s">
        <v>854</v>
      </c>
      <c r="EB471" s="41" t="s">
        <v>0</v>
      </c>
      <c r="EC471" s="41">
        <f t="shared" si="326"/>
        <v>0</v>
      </c>
      <c r="ED471" s="41">
        <f t="shared" si="327"/>
        <v>0</v>
      </c>
      <c r="EE471" s="41">
        <f t="shared" si="328"/>
        <v>1.569744</v>
      </c>
      <c r="EF471" s="41">
        <f t="shared" si="329"/>
        <v>0</v>
      </c>
      <c r="EG471" s="41">
        <f t="shared" si="330"/>
        <v>0</v>
      </c>
      <c r="EI471" s="5">
        <f t="shared" si="345"/>
        <v>71.231941189389872</v>
      </c>
      <c r="EJ471" s="3">
        <f t="shared" si="339"/>
        <v>78820.992203707472</v>
      </c>
      <c r="EK471" s="3">
        <f t="shared" si="346"/>
        <v>6475.0060000000012</v>
      </c>
      <c r="EL471" s="3">
        <f t="shared" si="347"/>
        <v>49.7943</v>
      </c>
      <c r="EM471" s="3">
        <f t="shared" si="348"/>
        <v>0</v>
      </c>
      <c r="EN471" s="3">
        <f t="shared" si="349"/>
        <v>0</v>
      </c>
      <c r="EO471" s="3">
        <f t="shared" si="350"/>
        <v>0</v>
      </c>
      <c r="EP471" s="3">
        <f t="shared" si="351"/>
        <v>0</v>
      </c>
      <c r="EQ471" s="3">
        <f t="shared" si="352"/>
        <v>0</v>
      </c>
      <c r="ER471" s="3">
        <f t="shared" si="353"/>
        <v>0</v>
      </c>
      <c r="ES471" s="3">
        <f t="shared" si="354"/>
        <v>1569.7439999999999</v>
      </c>
      <c r="ET471" s="3">
        <f t="shared" si="355"/>
        <v>88.523200000000017</v>
      </c>
      <c r="EU471" s="3">
        <f t="shared" si="356"/>
        <v>60.859699999999997</v>
      </c>
      <c r="EV471" s="3">
        <f t="shared" si="357"/>
        <v>173.72677999999999</v>
      </c>
      <c r="EW471" s="3">
        <f t="shared" si="358"/>
        <v>0</v>
      </c>
      <c r="EX471" s="3">
        <f t="shared" si="359"/>
        <v>0</v>
      </c>
      <c r="EY471" s="3">
        <f t="shared" si="360"/>
        <v>0</v>
      </c>
      <c r="EZ471" s="3">
        <f t="shared" si="361"/>
        <v>0</v>
      </c>
      <c r="FA471" s="3">
        <f t="shared" si="362"/>
        <v>0</v>
      </c>
      <c r="FB471" s="3">
        <f t="shared" si="363"/>
        <v>0</v>
      </c>
      <c r="FC471" s="3">
        <f t="shared" si="340"/>
        <v>0</v>
      </c>
      <c r="FD471" s="41">
        <f t="shared" si="364"/>
        <v>0</v>
      </c>
      <c r="FG471" s="3">
        <f t="shared" si="341"/>
        <v>0</v>
      </c>
      <c r="FH471" s="3">
        <f t="shared" si="342"/>
        <v>0</v>
      </c>
      <c r="FI471" s="3">
        <f t="shared" si="365"/>
        <v>0</v>
      </c>
      <c r="FJ471" s="3">
        <f t="shared" si="365"/>
        <v>0</v>
      </c>
      <c r="FK471" s="3">
        <f t="shared" si="332"/>
        <v>0</v>
      </c>
      <c r="FL471" s="3">
        <f t="shared" si="332"/>
        <v>0</v>
      </c>
      <c r="FM471" s="3">
        <f t="shared" si="332"/>
        <v>0</v>
      </c>
      <c r="FN471" s="3">
        <f t="shared" si="332"/>
        <v>0</v>
      </c>
      <c r="FO471" s="3">
        <f t="shared" si="332"/>
        <v>0</v>
      </c>
      <c r="FP471" s="3">
        <f t="shared" si="332"/>
        <v>0</v>
      </c>
      <c r="FQ471" s="3">
        <f t="shared" si="332"/>
        <v>0</v>
      </c>
      <c r="FR471" s="3">
        <f t="shared" si="366"/>
        <v>0</v>
      </c>
      <c r="FS471" s="3">
        <f t="shared" si="366"/>
        <v>0</v>
      </c>
      <c r="FT471" s="3">
        <f t="shared" si="366"/>
        <v>0</v>
      </c>
      <c r="FU471" s="3">
        <f t="shared" si="367"/>
        <v>0</v>
      </c>
      <c r="FV471" s="3">
        <f t="shared" si="367"/>
        <v>0</v>
      </c>
      <c r="FW471" s="3">
        <f t="shared" si="367"/>
        <v>0</v>
      </c>
      <c r="FX471" s="3">
        <f t="shared" si="368"/>
        <v>0</v>
      </c>
      <c r="FY471" s="3">
        <f t="shared" si="369"/>
        <v>0</v>
      </c>
      <c r="FZ471" s="3">
        <f t="shared" si="370"/>
        <v>0</v>
      </c>
      <c r="GA471" s="3">
        <f t="shared" si="371"/>
        <v>0</v>
      </c>
      <c r="GB471" s="41" t="s">
        <v>0</v>
      </c>
      <c r="GC471" s="41">
        <f t="shared" si="343"/>
        <v>1106.54</v>
      </c>
      <c r="GD471" s="41">
        <f t="shared" si="344"/>
        <v>0.14186057440309432</v>
      </c>
      <c r="GE471" s="41">
        <f>GC471*GD471</f>
        <v>156.9744</v>
      </c>
      <c r="GI471" s="41" t="s">
        <v>0</v>
      </c>
    </row>
    <row r="472" spans="1:191" x14ac:dyDescent="0.55000000000000004">
      <c r="A472" s="41" t="s">
        <v>1562</v>
      </c>
      <c r="B472" s="41" t="s">
        <v>847</v>
      </c>
      <c r="C472" s="41" t="s">
        <v>69</v>
      </c>
      <c r="D472" s="25" t="s">
        <v>62</v>
      </c>
      <c r="E472" s="41" t="s">
        <v>1790</v>
      </c>
      <c r="F472" s="41">
        <v>0</v>
      </c>
      <c r="G472" s="25" t="s">
        <v>67</v>
      </c>
      <c r="H472" s="41">
        <v>0</v>
      </c>
      <c r="I472" s="41">
        <v>0</v>
      </c>
      <c r="J472" s="41">
        <v>0.14346418604651162</v>
      </c>
      <c r="K472" s="41">
        <v>0</v>
      </c>
      <c r="L472" s="41">
        <v>0</v>
      </c>
      <c r="M472" s="41" t="s">
        <v>861</v>
      </c>
      <c r="N472" s="41" t="s">
        <v>79</v>
      </c>
      <c r="O472" s="41" t="s">
        <v>1878</v>
      </c>
      <c r="P472" s="41" t="s">
        <v>1968</v>
      </c>
      <c r="Q472" s="41" t="s">
        <v>2039</v>
      </c>
      <c r="S472" s="41">
        <v>0</v>
      </c>
      <c r="AO472" s="7">
        <v>0</v>
      </c>
      <c r="AP472" s="7"/>
      <c r="AQ472" s="7"/>
      <c r="AR472" s="7"/>
      <c r="AS472" s="7"/>
      <c r="AT472" s="7"/>
      <c r="AU472" s="7"/>
      <c r="AV472" s="7"/>
      <c r="AW472" s="7"/>
      <c r="AX472" s="7"/>
      <c r="AY472" s="7"/>
      <c r="AZ472" s="7"/>
      <c r="BA472" s="7"/>
      <c r="BB472" s="7"/>
      <c r="BC472" s="7"/>
      <c r="BD472" s="7"/>
      <c r="BE472" s="7"/>
      <c r="BF472" s="7"/>
      <c r="BG472" s="7"/>
      <c r="BK472" s="6">
        <f>272*0.9072</f>
        <v>246.75839999999999</v>
      </c>
      <c r="BL472" s="7">
        <v>0.25</v>
      </c>
      <c r="BM472" s="7"/>
      <c r="BN472" s="7"/>
      <c r="BO472" s="7"/>
      <c r="BP472" s="7"/>
      <c r="BQ472" s="7"/>
      <c r="BR472" s="7"/>
      <c r="BS472" s="7"/>
      <c r="BT472" s="82">
        <f>(1/4.3)*BL472</f>
        <v>5.8139534883720929E-2</v>
      </c>
      <c r="BU472" s="7"/>
      <c r="BV472" s="7"/>
      <c r="BW472" s="7"/>
      <c r="BX472" s="7"/>
      <c r="BY472" s="7"/>
      <c r="BZ472" s="7"/>
      <c r="CA472" s="7"/>
      <c r="CB472" s="7"/>
      <c r="CC472" s="7"/>
      <c r="CD472" s="7"/>
      <c r="CG472" s="41">
        <v>0</v>
      </c>
      <c r="DC472" s="41">
        <v>0</v>
      </c>
      <c r="DY472" s="7" t="s">
        <v>1891</v>
      </c>
      <c r="DZ472" s="7">
        <f t="shared" si="338"/>
        <v>5.8139534883720929E-2</v>
      </c>
      <c r="EA472" s="41" t="s">
        <v>862</v>
      </c>
      <c r="EB472" s="41" t="s">
        <v>0</v>
      </c>
      <c r="EC472" s="41">
        <f t="shared" si="326"/>
        <v>0</v>
      </c>
      <c r="ED472" s="41">
        <f t="shared" si="327"/>
        <v>0</v>
      </c>
      <c r="EE472" s="41">
        <f t="shared" si="328"/>
        <v>0.14346418604651162</v>
      </c>
      <c r="EF472" s="41">
        <f t="shared" si="329"/>
        <v>0</v>
      </c>
      <c r="EG472" s="41">
        <f t="shared" si="330"/>
        <v>0</v>
      </c>
      <c r="EI472" s="5">
        <f t="shared" si="345"/>
        <v>23.938458604651164</v>
      </c>
      <c r="EJ472" s="3">
        <f t="shared" si="339"/>
        <v>5907.0157437499538</v>
      </c>
      <c r="EK472" s="3">
        <f t="shared" si="346"/>
        <v>616.89599999999996</v>
      </c>
      <c r="EL472" s="3">
        <f t="shared" si="347"/>
        <v>0</v>
      </c>
      <c r="EM472" s="3">
        <f t="shared" si="348"/>
        <v>0</v>
      </c>
      <c r="EN472" s="3">
        <f t="shared" si="349"/>
        <v>0</v>
      </c>
      <c r="EO472" s="3">
        <f t="shared" si="350"/>
        <v>0</v>
      </c>
      <c r="EP472" s="3">
        <f t="shared" si="351"/>
        <v>0</v>
      </c>
      <c r="EQ472" s="3">
        <f t="shared" si="352"/>
        <v>0</v>
      </c>
      <c r="ER472" s="3">
        <f t="shared" si="353"/>
        <v>0</v>
      </c>
      <c r="ES472" s="3">
        <f t="shared" si="354"/>
        <v>143.46418604651163</v>
      </c>
      <c r="ET472" s="3">
        <f t="shared" si="355"/>
        <v>0</v>
      </c>
      <c r="EU472" s="3">
        <f t="shared" si="356"/>
        <v>0</v>
      </c>
      <c r="EV472" s="3">
        <f t="shared" si="357"/>
        <v>0</v>
      </c>
      <c r="EW472" s="3">
        <f t="shared" si="358"/>
        <v>0</v>
      </c>
      <c r="EX472" s="3">
        <f t="shared" si="359"/>
        <v>0</v>
      </c>
      <c r="EY472" s="3">
        <f t="shared" si="360"/>
        <v>0</v>
      </c>
      <c r="EZ472" s="3">
        <f t="shared" si="361"/>
        <v>0</v>
      </c>
      <c r="FA472" s="3">
        <f t="shared" si="362"/>
        <v>0</v>
      </c>
      <c r="FB472" s="3">
        <f t="shared" si="363"/>
        <v>0</v>
      </c>
      <c r="FC472" s="3">
        <f t="shared" si="340"/>
        <v>0</v>
      </c>
      <c r="FD472" s="41">
        <f t="shared" si="364"/>
        <v>0</v>
      </c>
      <c r="FG472" s="3">
        <f t="shared" si="341"/>
        <v>0</v>
      </c>
      <c r="FH472" s="3">
        <f t="shared" si="342"/>
        <v>0</v>
      </c>
      <c r="FI472" s="3">
        <f t="shared" si="365"/>
        <v>0</v>
      </c>
      <c r="FJ472" s="3">
        <f t="shared" si="365"/>
        <v>0</v>
      </c>
      <c r="FK472" s="3">
        <f t="shared" si="332"/>
        <v>0</v>
      </c>
      <c r="FL472" s="3">
        <f t="shared" si="332"/>
        <v>0</v>
      </c>
      <c r="FM472" s="3">
        <f t="shared" si="332"/>
        <v>0</v>
      </c>
      <c r="FN472" s="3">
        <f t="shared" si="332"/>
        <v>0</v>
      </c>
      <c r="FO472" s="3">
        <f t="shared" si="332"/>
        <v>0</v>
      </c>
      <c r="FP472" s="3">
        <f t="shared" si="332"/>
        <v>0</v>
      </c>
      <c r="FQ472" s="3">
        <f t="shared" si="332"/>
        <v>0</v>
      </c>
      <c r="FR472" s="3">
        <f t="shared" si="366"/>
        <v>0</v>
      </c>
      <c r="FS472" s="3">
        <f t="shared" si="366"/>
        <v>0</v>
      </c>
      <c r="FT472" s="3">
        <f t="shared" si="366"/>
        <v>0</v>
      </c>
      <c r="FU472" s="3">
        <f t="shared" si="367"/>
        <v>0</v>
      </c>
      <c r="FV472" s="3">
        <f t="shared" si="367"/>
        <v>0</v>
      </c>
      <c r="FW472" s="3">
        <f t="shared" si="367"/>
        <v>0</v>
      </c>
      <c r="FX472" s="3">
        <f t="shared" si="368"/>
        <v>0</v>
      </c>
      <c r="FY472" s="3">
        <f t="shared" si="369"/>
        <v>0</v>
      </c>
      <c r="FZ472" s="3">
        <f t="shared" si="370"/>
        <v>0</v>
      </c>
      <c r="GA472" s="3">
        <f t="shared" si="371"/>
        <v>0</v>
      </c>
      <c r="GB472" s="41" t="s">
        <v>0</v>
      </c>
      <c r="GC472" s="41">
        <f t="shared" si="343"/>
        <v>246.75839999999999</v>
      </c>
      <c r="GD472" s="41">
        <f t="shared" si="344"/>
        <v>5.8139534883720929E-2</v>
      </c>
      <c r="GE472" s="41">
        <f t="shared" si="331"/>
        <v>14.346418604651163</v>
      </c>
      <c r="GI472" s="41" t="s">
        <v>0</v>
      </c>
    </row>
    <row r="473" spans="1:191" x14ac:dyDescent="0.55000000000000004">
      <c r="A473" s="41" t="s">
        <v>1563</v>
      </c>
      <c r="B473" s="41" t="s">
        <v>847</v>
      </c>
      <c r="C473" s="41" t="s">
        <v>69</v>
      </c>
      <c r="D473" s="25" t="s">
        <v>62</v>
      </c>
      <c r="E473" s="41" t="s">
        <v>1790</v>
      </c>
      <c r="F473" s="41">
        <v>0</v>
      </c>
      <c r="G473" s="25" t="s">
        <v>67</v>
      </c>
      <c r="H473" s="41">
        <v>0</v>
      </c>
      <c r="I473" s="41">
        <v>0</v>
      </c>
      <c r="J473" s="41">
        <v>0.40778640000000005</v>
      </c>
      <c r="K473" s="41">
        <v>0</v>
      </c>
      <c r="L473" s="41">
        <v>0</v>
      </c>
      <c r="M473" s="41" t="s">
        <v>863</v>
      </c>
      <c r="N473" s="41" t="s">
        <v>79</v>
      </c>
      <c r="O473" s="41" t="s">
        <v>1878</v>
      </c>
      <c r="P473" s="41" t="s">
        <v>1942</v>
      </c>
      <c r="S473" s="41">
        <v>0</v>
      </c>
      <c r="AO473" s="7">
        <v>0</v>
      </c>
      <c r="AP473" s="7"/>
      <c r="AQ473" s="7"/>
      <c r="AR473" s="7"/>
      <c r="AS473" s="7"/>
      <c r="AT473" s="7"/>
      <c r="AU473" s="7"/>
      <c r="AV473" s="7"/>
      <c r="AW473" s="7"/>
      <c r="AX473" s="7"/>
      <c r="AY473" s="7"/>
      <c r="AZ473" s="7"/>
      <c r="BA473" s="7"/>
      <c r="BB473" s="7"/>
      <c r="BC473" s="7"/>
      <c r="BD473" s="7"/>
      <c r="BE473" s="7"/>
      <c r="BF473" s="7"/>
      <c r="BG473" s="7"/>
      <c r="BK473" s="6">
        <f>145*0.9072</f>
        <v>131.54400000000001</v>
      </c>
      <c r="BL473" s="7">
        <v>0.28999999999999998</v>
      </c>
      <c r="BM473" s="7"/>
      <c r="BN473" s="7"/>
      <c r="BO473" s="7"/>
      <c r="BP473" s="7"/>
      <c r="BQ473" s="7"/>
      <c r="BR473" s="7"/>
      <c r="BS473" s="7"/>
      <c r="BT473" s="7">
        <v>0.31</v>
      </c>
      <c r="BU473" s="7"/>
      <c r="BV473" s="7"/>
      <c r="BW473" s="7"/>
      <c r="BX473" s="7"/>
      <c r="BY473" s="7"/>
      <c r="BZ473" s="7"/>
      <c r="CA473" s="7"/>
      <c r="CB473" s="7"/>
      <c r="CC473" s="7"/>
      <c r="CD473" s="7"/>
      <c r="CG473" s="41">
        <v>0</v>
      </c>
      <c r="DC473" s="41">
        <v>0</v>
      </c>
      <c r="DY473" s="7" t="s">
        <v>1891</v>
      </c>
      <c r="DZ473" s="7">
        <f t="shared" si="338"/>
        <v>0.31</v>
      </c>
      <c r="EA473" s="41" t="s">
        <v>864</v>
      </c>
      <c r="EB473" s="41" t="s">
        <v>0</v>
      </c>
      <c r="EC473" s="41">
        <f t="shared" si="326"/>
        <v>0</v>
      </c>
      <c r="ED473" s="41">
        <f t="shared" si="327"/>
        <v>0</v>
      </c>
      <c r="EE473" s="41">
        <f t="shared" si="328"/>
        <v>0.40778640000000005</v>
      </c>
      <c r="EF473" s="41">
        <f t="shared" si="329"/>
        <v>0</v>
      </c>
      <c r="EG473" s="41">
        <f t="shared" si="330"/>
        <v>0</v>
      </c>
      <c r="EI473" s="5">
        <f t="shared" si="345"/>
        <v>59.57768639999999</v>
      </c>
      <c r="EJ473" s="3">
        <f t="shared" si="339"/>
        <v>7837.0871798015996</v>
      </c>
      <c r="EK473" s="3">
        <f t="shared" si="346"/>
        <v>381.47759999999994</v>
      </c>
      <c r="EL473" s="3">
        <f t="shared" si="347"/>
        <v>0</v>
      </c>
      <c r="EM473" s="3">
        <f t="shared" si="348"/>
        <v>0</v>
      </c>
      <c r="EN473" s="3">
        <f t="shared" si="349"/>
        <v>0</v>
      </c>
      <c r="EO473" s="3">
        <f t="shared" si="350"/>
        <v>0</v>
      </c>
      <c r="EP473" s="3">
        <f t="shared" si="351"/>
        <v>0</v>
      </c>
      <c r="EQ473" s="3">
        <f t="shared" si="352"/>
        <v>0</v>
      </c>
      <c r="ER473" s="3">
        <f t="shared" si="353"/>
        <v>0</v>
      </c>
      <c r="ES473" s="3">
        <f t="shared" si="354"/>
        <v>407.78640000000001</v>
      </c>
      <c r="ET473" s="3">
        <f t="shared" si="355"/>
        <v>0</v>
      </c>
      <c r="EU473" s="3">
        <f t="shared" si="356"/>
        <v>0</v>
      </c>
      <c r="EV473" s="3">
        <f t="shared" si="357"/>
        <v>0</v>
      </c>
      <c r="EW473" s="3">
        <f t="shared" si="358"/>
        <v>0</v>
      </c>
      <c r="EX473" s="3">
        <f t="shared" si="359"/>
        <v>0</v>
      </c>
      <c r="EY473" s="3">
        <f t="shared" si="360"/>
        <v>0</v>
      </c>
      <c r="EZ473" s="3">
        <f t="shared" si="361"/>
        <v>0</v>
      </c>
      <c r="FA473" s="3">
        <f t="shared" si="362"/>
        <v>0</v>
      </c>
      <c r="FB473" s="3">
        <f t="shared" si="363"/>
        <v>0</v>
      </c>
      <c r="FC473" s="3">
        <f t="shared" si="340"/>
        <v>0</v>
      </c>
      <c r="FD473" s="41">
        <f t="shared" si="364"/>
        <v>0</v>
      </c>
      <c r="FG473" s="3">
        <f t="shared" si="341"/>
        <v>0</v>
      </c>
      <c r="FH473" s="3">
        <f t="shared" si="342"/>
        <v>0</v>
      </c>
      <c r="FI473" s="3">
        <f t="shared" si="365"/>
        <v>0</v>
      </c>
      <c r="FJ473" s="3">
        <f t="shared" si="365"/>
        <v>0</v>
      </c>
      <c r="FK473" s="3">
        <f t="shared" si="332"/>
        <v>0</v>
      </c>
      <c r="FL473" s="3">
        <f t="shared" si="332"/>
        <v>0</v>
      </c>
      <c r="FM473" s="3">
        <f t="shared" si="332"/>
        <v>0</v>
      </c>
      <c r="FN473" s="3">
        <f t="shared" si="332"/>
        <v>0</v>
      </c>
      <c r="FO473" s="3">
        <f t="shared" si="332"/>
        <v>0</v>
      </c>
      <c r="FP473" s="3">
        <f t="shared" si="332"/>
        <v>0</v>
      </c>
      <c r="FQ473" s="3">
        <f t="shared" si="332"/>
        <v>0</v>
      </c>
      <c r="FR473" s="3">
        <f t="shared" si="366"/>
        <v>0</v>
      </c>
      <c r="FS473" s="3">
        <f t="shared" si="366"/>
        <v>0</v>
      </c>
      <c r="FT473" s="3">
        <f t="shared" si="366"/>
        <v>0</v>
      </c>
      <c r="FU473" s="3">
        <f t="shared" si="367"/>
        <v>0</v>
      </c>
      <c r="FV473" s="3">
        <f t="shared" si="367"/>
        <v>0</v>
      </c>
      <c r="FW473" s="3">
        <f t="shared" si="367"/>
        <v>0</v>
      </c>
      <c r="FX473" s="3">
        <f t="shared" si="368"/>
        <v>0</v>
      </c>
      <c r="FY473" s="3">
        <f t="shared" si="369"/>
        <v>0</v>
      </c>
      <c r="FZ473" s="3">
        <f t="shared" si="370"/>
        <v>0</v>
      </c>
      <c r="GA473" s="3">
        <f t="shared" si="371"/>
        <v>0</v>
      </c>
      <c r="GB473" s="41" t="s">
        <v>0</v>
      </c>
      <c r="GC473" s="41">
        <f t="shared" si="343"/>
        <v>131.54400000000001</v>
      </c>
      <c r="GD473" s="41">
        <f t="shared" si="344"/>
        <v>0.31</v>
      </c>
      <c r="GE473" s="41">
        <f t="shared" si="331"/>
        <v>40.778640000000003</v>
      </c>
      <c r="GI473" s="41" t="s">
        <v>0</v>
      </c>
    </row>
    <row r="474" spans="1:191" x14ac:dyDescent="0.55000000000000004">
      <c r="A474" s="41" t="s">
        <v>1564</v>
      </c>
      <c r="B474" s="41" t="s">
        <v>847</v>
      </c>
      <c r="C474" s="41" t="s">
        <v>69</v>
      </c>
      <c r="D474" s="25" t="s">
        <v>62</v>
      </c>
      <c r="E474" s="41" t="s">
        <v>1790</v>
      </c>
      <c r="F474" s="41">
        <v>0</v>
      </c>
      <c r="G474" s="25" t="s">
        <v>67</v>
      </c>
      <c r="H474" s="41">
        <v>0</v>
      </c>
      <c r="I474" s="41">
        <v>0</v>
      </c>
      <c r="J474" s="41">
        <v>0.32114880000000001</v>
      </c>
      <c r="K474" s="41">
        <v>0</v>
      </c>
      <c r="L474" s="41">
        <v>0</v>
      </c>
      <c r="M474" s="41" t="s">
        <v>865</v>
      </c>
      <c r="N474" s="41" t="s">
        <v>79</v>
      </c>
      <c r="O474" s="41" t="s">
        <v>1878</v>
      </c>
      <c r="P474" s="41" t="s">
        <v>1942</v>
      </c>
      <c r="S474" s="41">
        <v>0</v>
      </c>
      <c r="AO474" s="7">
        <v>0</v>
      </c>
      <c r="AP474" s="7"/>
      <c r="AQ474" s="7"/>
      <c r="AR474" s="7"/>
      <c r="AS474" s="7"/>
      <c r="AT474" s="7"/>
      <c r="AU474" s="7"/>
      <c r="AV474" s="7"/>
      <c r="AW474" s="7"/>
      <c r="AX474" s="7"/>
      <c r="AY474" s="7"/>
      <c r="AZ474" s="7"/>
      <c r="BA474" s="7"/>
      <c r="BB474" s="7"/>
      <c r="BC474" s="7"/>
      <c r="BD474" s="7"/>
      <c r="BE474" s="7"/>
      <c r="BF474" s="7"/>
      <c r="BG474" s="7"/>
      <c r="BK474" s="6">
        <f>60*0.9072</f>
        <v>54.432000000000002</v>
      </c>
      <c r="BL474" s="7">
        <v>0.52</v>
      </c>
      <c r="BM474" s="7"/>
      <c r="BN474" s="7"/>
      <c r="BO474" s="7"/>
      <c r="BP474" s="7"/>
      <c r="BQ474" s="7"/>
      <c r="BR474" s="7"/>
      <c r="BS474" s="7"/>
      <c r="BT474" s="7">
        <v>0.59</v>
      </c>
      <c r="BU474" s="7"/>
      <c r="BV474" s="7"/>
      <c r="BW474" s="7"/>
      <c r="BX474" s="7"/>
      <c r="BY474" s="7"/>
      <c r="BZ474" s="7"/>
      <c r="CA474" s="7"/>
      <c r="CB474" s="7"/>
      <c r="CC474" s="7"/>
      <c r="CD474" s="7"/>
      <c r="CG474" s="41">
        <v>0</v>
      </c>
      <c r="DC474" s="41">
        <v>0</v>
      </c>
      <c r="DY474" s="7" t="s">
        <v>1891</v>
      </c>
      <c r="DZ474" s="7">
        <f t="shared" si="338"/>
        <v>0.59</v>
      </c>
      <c r="EA474" s="41" t="s">
        <v>864</v>
      </c>
      <c r="EB474" s="41" t="s">
        <v>0</v>
      </c>
      <c r="EC474" s="41">
        <f t="shared" si="326"/>
        <v>0</v>
      </c>
      <c r="ED474" s="41">
        <f t="shared" si="327"/>
        <v>0</v>
      </c>
      <c r="EE474" s="41">
        <f t="shared" si="328"/>
        <v>0.32114880000000001</v>
      </c>
      <c r="EF474" s="41">
        <f t="shared" si="329"/>
        <v>0</v>
      </c>
      <c r="EG474" s="41">
        <f t="shared" si="330"/>
        <v>0</v>
      </c>
      <c r="EI474" s="5">
        <f t="shared" si="345"/>
        <v>111.3058032</v>
      </c>
      <c r="EJ474" s="3">
        <f t="shared" si="339"/>
        <v>6058.5974797824001</v>
      </c>
      <c r="EK474" s="3">
        <f t="shared" si="346"/>
        <v>283.04640000000001</v>
      </c>
      <c r="EL474" s="3">
        <f t="shared" si="347"/>
        <v>0</v>
      </c>
      <c r="EM474" s="3">
        <f t="shared" si="348"/>
        <v>0</v>
      </c>
      <c r="EN474" s="3">
        <f t="shared" si="349"/>
        <v>0</v>
      </c>
      <c r="EO474" s="3">
        <f t="shared" si="350"/>
        <v>0</v>
      </c>
      <c r="EP474" s="3">
        <f t="shared" si="351"/>
        <v>0</v>
      </c>
      <c r="EQ474" s="3">
        <f t="shared" si="352"/>
        <v>0</v>
      </c>
      <c r="ER474" s="3">
        <f t="shared" si="353"/>
        <v>0</v>
      </c>
      <c r="ES474" s="3">
        <f t="shared" si="354"/>
        <v>321.14879999999999</v>
      </c>
      <c r="ET474" s="3">
        <f t="shared" si="355"/>
        <v>0</v>
      </c>
      <c r="EU474" s="3">
        <f t="shared" si="356"/>
        <v>0</v>
      </c>
      <c r="EV474" s="3">
        <f t="shared" si="357"/>
        <v>0</v>
      </c>
      <c r="EW474" s="3">
        <f t="shared" si="358"/>
        <v>0</v>
      </c>
      <c r="EX474" s="3">
        <f t="shared" si="359"/>
        <v>0</v>
      </c>
      <c r="EY474" s="3">
        <f t="shared" si="360"/>
        <v>0</v>
      </c>
      <c r="EZ474" s="3">
        <f t="shared" si="361"/>
        <v>0</v>
      </c>
      <c r="FA474" s="3">
        <f t="shared" si="362"/>
        <v>0</v>
      </c>
      <c r="FB474" s="3">
        <f t="shared" si="363"/>
        <v>0</v>
      </c>
      <c r="FC474" s="3">
        <f t="shared" si="340"/>
        <v>0</v>
      </c>
      <c r="FD474" s="41">
        <f t="shared" si="364"/>
        <v>0</v>
      </c>
      <c r="FG474" s="3">
        <f t="shared" si="341"/>
        <v>0</v>
      </c>
      <c r="FH474" s="3">
        <f t="shared" si="342"/>
        <v>0</v>
      </c>
      <c r="FI474" s="3">
        <f t="shared" si="365"/>
        <v>0</v>
      </c>
      <c r="FJ474" s="3">
        <f t="shared" si="365"/>
        <v>0</v>
      </c>
      <c r="FK474" s="3">
        <f t="shared" si="332"/>
        <v>0</v>
      </c>
      <c r="FL474" s="3">
        <f t="shared" si="332"/>
        <v>0</v>
      </c>
      <c r="FM474" s="3">
        <f t="shared" si="332"/>
        <v>0</v>
      </c>
      <c r="FN474" s="3">
        <f t="shared" ref="FN474:FQ537" si="375">1000*(CN474*$CG474+DJ474*$DC474)/100</f>
        <v>0</v>
      </c>
      <c r="FO474" s="3">
        <f t="shared" si="375"/>
        <v>0</v>
      </c>
      <c r="FP474" s="3">
        <f t="shared" si="375"/>
        <v>0</v>
      </c>
      <c r="FQ474" s="3">
        <f t="shared" si="375"/>
        <v>0</v>
      </c>
      <c r="FR474" s="3">
        <f t="shared" si="366"/>
        <v>0</v>
      </c>
      <c r="FS474" s="3">
        <f t="shared" si="366"/>
        <v>0</v>
      </c>
      <c r="FT474" s="3">
        <f t="shared" si="366"/>
        <v>0</v>
      </c>
      <c r="FU474" s="3">
        <f t="shared" si="367"/>
        <v>0</v>
      </c>
      <c r="FV474" s="3">
        <f t="shared" si="367"/>
        <v>0</v>
      </c>
      <c r="FW474" s="3">
        <f t="shared" si="367"/>
        <v>0</v>
      </c>
      <c r="FX474" s="3">
        <f t="shared" si="368"/>
        <v>0</v>
      </c>
      <c r="FY474" s="3">
        <f t="shared" si="369"/>
        <v>0</v>
      </c>
      <c r="FZ474" s="3">
        <f t="shared" si="370"/>
        <v>0</v>
      </c>
      <c r="GA474" s="3">
        <f t="shared" si="371"/>
        <v>0</v>
      </c>
      <c r="GB474" s="41" t="s">
        <v>0</v>
      </c>
      <c r="GC474" s="41">
        <f t="shared" si="343"/>
        <v>54.432000000000002</v>
      </c>
      <c r="GD474" s="41">
        <f t="shared" si="344"/>
        <v>0.59</v>
      </c>
      <c r="GE474" s="41">
        <f t="shared" si="331"/>
        <v>32.114879999999999</v>
      </c>
      <c r="GI474" s="41" t="s">
        <v>0</v>
      </c>
    </row>
    <row r="475" spans="1:191" x14ac:dyDescent="0.55000000000000004">
      <c r="A475" s="41" t="s">
        <v>1565</v>
      </c>
      <c r="B475" s="41" t="s">
        <v>847</v>
      </c>
      <c r="C475" s="41" t="s">
        <v>69</v>
      </c>
      <c r="D475" s="25" t="s">
        <v>62</v>
      </c>
      <c r="E475" s="41" t="s">
        <v>1790</v>
      </c>
      <c r="F475" s="41">
        <v>0</v>
      </c>
      <c r="G475" s="25" t="s">
        <v>67</v>
      </c>
      <c r="H475" s="41">
        <v>0</v>
      </c>
      <c r="I475" s="41">
        <v>0</v>
      </c>
      <c r="J475" s="41">
        <v>8.3462399999999996E-3</v>
      </c>
      <c r="K475" s="41">
        <v>0</v>
      </c>
      <c r="L475" s="41">
        <v>0</v>
      </c>
      <c r="M475" s="41" t="s">
        <v>866</v>
      </c>
      <c r="N475" s="41" t="s">
        <v>79</v>
      </c>
      <c r="O475" s="41" t="s">
        <v>1979</v>
      </c>
      <c r="P475" s="41" t="s">
        <v>2040</v>
      </c>
      <c r="S475" s="41">
        <v>0</v>
      </c>
      <c r="AO475" s="7">
        <v>0</v>
      </c>
      <c r="AP475" s="7"/>
      <c r="AQ475" s="7"/>
      <c r="AR475" s="7"/>
      <c r="AS475" s="7"/>
      <c r="AT475" s="7"/>
      <c r="AU475" s="7"/>
      <c r="AV475" s="7"/>
      <c r="AW475" s="7"/>
      <c r="AX475" s="7"/>
      <c r="AY475" s="7"/>
      <c r="AZ475" s="7"/>
      <c r="BA475" s="7"/>
      <c r="BB475" s="7"/>
      <c r="BC475" s="7"/>
      <c r="BD475" s="7"/>
      <c r="BE475" s="7"/>
      <c r="BF475" s="7"/>
      <c r="BG475" s="7"/>
      <c r="BK475" s="5">
        <f>2*0.9072</f>
        <v>1.8144</v>
      </c>
      <c r="BL475" s="7">
        <v>0.13</v>
      </c>
      <c r="BM475" s="7"/>
      <c r="BN475" s="7"/>
      <c r="BO475" s="7"/>
      <c r="BP475" s="7"/>
      <c r="BQ475" s="7"/>
      <c r="BR475" s="7">
        <v>3.3</v>
      </c>
      <c r="BS475" s="7"/>
      <c r="BT475" s="7">
        <v>0.46</v>
      </c>
      <c r="BU475" s="7">
        <v>0.28000000000000003</v>
      </c>
      <c r="BV475" s="7"/>
      <c r="BW475" s="7"/>
      <c r="BX475" s="7"/>
      <c r="BY475" s="7"/>
      <c r="BZ475" s="7"/>
      <c r="CA475" s="7"/>
      <c r="CB475" s="7"/>
      <c r="CC475" s="7"/>
      <c r="CD475" s="7"/>
      <c r="CG475" s="41">
        <v>0</v>
      </c>
      <c r="DC475" s="41">
        <v>0</v>
      </c>
      <c r="DY475" s="7" t="s">
        <v>1891</v>
      </c>
      <c r="DZ475" s="7">
        <f t="shared" si="338"/>
        <v>0.46</v>
      </c>
      <c r="EA475" s="41" t="s">
        <v>867</v>
      </c>
      <c r="EB475" s="41" t="s">
        <v>0</v>
      </c>
      <c r="EC475" s="41">
        <f t="shared" si="326"/>
        <v>0</v>
      </c>
      <c r="ED475" s="41">
        <f t="shared" si="327"/>
        <v>0</v>
      </c>
      <c r="EE475" s="41">
        <f t="shared" si="328"/>
        <v>8.3462399999999996E-3</v>
      </c>
      <c r="EF475" s="41">
        <f t="shared" si="329"/>
        <v>0</v>
      </c>
      <c r="EG475" s="41">
        <f t="shared" si="330"/>
        <v>0</v>
      </c>
      <c r="EI475" s="5">
        <f t="shared" si="345"/>
        <v>346.20370039999995</v>
      </c>
      <c r="EJ475" s="3">
        <f t="shared" si="339"/>
        <v>628.15199400575989</v>
      </c>
      <c r="EK475" s="3">
        <f t="shared" si="346"/>
        <v>2.3587199999999999</v>
      </c>
      <c r="EL475" s="3">
        <f t="shared" si="347"/>
        <v>0</v>
      </c>
      <c r="EM475" s="3">
        <f t="shared" si="348"/>
        <v>0</v>
      </c>
      <c r="EN475" s="3">
        <f t="shared" si="349"/>
        <v>0</v>
      </c>
      <c r="EO475" s="3">
        <f t="shared" si="350"/>
        <v>0</v>
      </c>
      <c r="EP475" s="3">
        <f t="shared" si="351"/>
        <v>0</v>
      </c>
      <c r="EQ475" s="3">
        <f t="shared" si="352"/>
        <v>59.875199999999992</v>
      </c>
      <c r="ER475" s="3">
        <f t="shared" si="353"/>
        <v>0</v>
      </c>
      <c r="ES475" s="3">
        <f t="shared" si="354"/>
        <v>8.3462399999999999</v>
      </c>
      <c r="ET475" s="3">
        <f t="shared" si="355"/>
        <v>5.0803200000000004</v>
      </c>
      <c r="EU475" s="3">
        <f t="shared" si="356"/>
        <v>0</v>
      </c>
      <c r="EV475" s="3">
        <f t="shared" si="357"/>
        <v>0</v>
      </c>
      <c r="EW475" s="3">
        <f t="shared" si="358"/>
        <v>0</v>
      </c>
      <c r="EX475" s="3">
        <f t="shared" si="359"/>
        <v>0</v>
      </c>
      <c r="EY475" s="3">
        <f t="shared" si="360"/>
        <v>0</v>
      </c>
      <c r="EZ475" s="3">
        <f t="shared" si="361"/>
        <v>0</v>
      </c>
      <c r="FA475" s="3">
        <f t="shared" si="362"/>
        <v>0</v>
      </c>
      <c r="FB475" s="3">
        <f t="shared" si="363"/>
        <v>0</v>
      </c>
      <c r="FC475" s="3">
        <f t="shared" si="340"/>
        <v>0</v>
      </c>
      <c r="FD475" s="41">
        <f t="shared" si="364"/>
        <v>0</v>
      </c>
      <c r="FG475" s="3">
        <f t="shared" si="341"/>
        <v>0</v>
      </c>
      <c r="FH475" s="3">
        <f t="shared" si="342"/>
        <v>0</v>
      </c>
      <c r="FI475" s="3">
        <f t="shared" si="365"/>
        <v>0</v>
      </c>
      <c r="FJ475" s="3">
        <f t="shared" si="365"/>
        <v>0</v>
      </c>
      <c r="FK475" s="3">
        <f t="shared" ref="FK475:FP538" si="376">1000*(CK475*$CG475+DG475*$DC475)/100</f>
        <v>0</v>
      </c>
      <c r="FL475" s="3">
        <f t="shared" si="376"/>
        <v>0</v>
      </c>
      <c r="FM475" s="3">
        <f t="shared" si="376"/>
        <v>0</v>
      </c>
      <c r="FN475" s="3">
        <f t="shared" si="375"/>
        <v>0</v>
      </c>
      <c r="FO475" s="3">
        <f t="shared" si="375"/>
        <v>0</v>
      </c>
      <c r="FP475" s="3">
        <f t="shared" si="375"/>
        <v>0</v>
      </c>
      <c r="FQ475" s="3">
        <f t="shared" si="375"/>
        <v>0</v>
      </c>
      <c r="FR475" s="3">
        <f t="shared" si="366"/>
        <v>0</v>
      </c>
      <c r="FS475" s="3">
        <f t="shared" si="366"/>
        <v>0</v>
      </c>
      <c r="FT475" s="3">
        <f t="shared" si="366"/>
        <v>0</v>
      </c>
      <c r="FU475" s="3">
        <f t="shared" si="367"/>
        <v>0</v>
      </c>
      <c r="FV475" s="3">
        <f t="shared" si="367"/>
        <v>0</v>
      </c>
      <c r="FW475" s="3">
        <f t="shared" si="367"/>
        <v>0</v>
      </c>
      <c r="FX475" s="3">
        <f t="shared" si="368"/>
        <v>0</v>
      </c>
      <c r="FY475" s="3">
        <f t="shared" si="369"/>
        <v>0</v>
      </c>
      <c r="FZ475" s="3">
        <f t="shared" si="370"/>
        <v>0</v>
      </c>
      <c r="GA475" s="3">
        <f t="shared" si="371"/>
        <v>0</v>
      </c>
      <c r="GB475" s="41" t="s">
        <v>0</v>
      </c>
      <c r="GC475" s="41">
        <f t="shared" si="343"/>
        <v>1.8144</v>
      </c>
      <c r="GD475" s="41">
        <f t="shared" si="344"/>
        <v>0.46</v>
      </c>
      <c r="GE475" s="41">
        <f t="shared" si="331"/>
        <v>0.83462400000000003</v>
      </c>
      <c r="GI475" s="41" t="s">
        <v>0</v>
      </c>
    </row>
    <row r="476" spans="1:191" x14ac:dyDescent="0.55000000000000004">
      <c r="A476" s="41" t="s">
        <v>1566</v>
      </c>
      <c r="B476" s="41" t="s">
        <v>847</v>
      </c>
      <c r="C476" s="41" t="s">
        <v>69</v>
      </c>
      <c r="D476" s="25" t="s">
        <v>62</v>
      </c>
      <c r="E476" s="41" t="s">
        <v>1790</v>
      </c>
      <c r="F476" s="41">
        <v>0</v>
      </c>
      <c r="G476" s="25" t="s">
        <v>67</v>
      </c>
      <c r="H476" s="41">
        <v>0</v>
      </c>
      <c r="I476" s="41">
        <v>0</v>
      </c>
      <c r="J476" s="41">
        <v>5.0803200000000001E-3</v>
      </c>
      <c r="K476" s="41">
        <v>0</v>
      </c>
      <c r="L476" s="41">
        <v>0</v>
      </c>
      <c r="M476" s="41" t="s">
        <v>868</v>
      </c>
      <c r="N476" s="41" t="s">
        <v>79</v>
      </c>
      <c r="O476" s="41" t="s">
        <v>1878</v>
      </c>
      <c r="P476" s="41" t="s">
        <v>1890</v>
      </c>
      <c r="S476" s="41">
        <v>0</v>
      </c>
      <c r="AO476" s="7">
        <v>0</v>
      </c>
      <c r="AP476" s="7"/>
      <c r="AQ476" s="7"/>
      <c r="AR476" s="7"/>
      <c r="AS476" s="7"/>
      <c r="AT476" s="7"/>
      <c r="AU476" s="7"/>
      <c r="AV476" s="7"/>
      <c r="AW476" s="7"/>
      <c r="AX476" s="7"/>
      <c r="AY476" s="7"/>
      <c r="AZ476" s="7"/>
      <c r="BA476" s="7"/>
      <c r="BB476" s="7"/>
      <c r="BC476" s="7"/>
      <c r="BD476" s="7"/>
      <c r="BE476" s="7"/>
      <c r="BF476" s="7"/>
      <c r="BG476" s="7"/>
      <c r="BK476" s="5">
        <f>0.8*0.9072</f>
        <v>0.72576000000000007</v>
      </c>
      <c r="BL476" s="7"/>
      <c r="BM476" s="7"/>
      <c r="BN476" s="7"/>
      <c r="BO476" s="7"/>
      <c r="BP476" s="7"/>
      <c r="BQ476" s="7"/>
      <c r="BR476" s="7"/>
      <c r="BS476" s="7"/>
      <c r="BT476" s="7">
        <v>0.7</v>
      </c>
      <c r="BU476" s="7"/>
      <c r="BV476" s="7"/>
      <c r="BW476" s="7"/>
      <c r="BX476" s="7"/>
      <c r="BY476" s="7"/>
      <c r="BZ476" s="7"/>
      <c r="CA476" s="7"/>
      <c r="CB476" s="7"/>
      <c r="CC476" s="7"/>
      <c r="CD476" s="7"/>
      <c r="CG476" s="41">
        <v>0</v>
      </c>
      <c r="DC476" s="41">
        <v>0</v>
      </c>
      <c r="DY476" s="7" t="s">
        <v>1891</v>
      </c>
      <c r="DZ476" s="7">
        <f t="shared" si="338"/>
        <v>0.7</v>
      </c>
      <c r="EA476" s="41" t="s">
        <v>869</v>
      </c>
      <c r="EB476" s="41" t="s">
        <v>0</v>
      </c>
      <c r="EC476" s="41">
        <f t="shared" si="326"/>
        <v>0</v>
      </c>
      <c r="ED476" s="41">
        <f t="shared" si="327"/>
        <v>0</v>
      </c>
      <c r="EE476" s="41">
        <f t="shared" si="328"/>
        <v>5.0803200000000001E-3</v>
      </c>
      <c r="EF476" s="41">
        <f t="shared" si="329"/>
        <v>0</v>
      </c>
      <c r="EG476" s="41">
        <f t="shared" si="330"/>
        <v>0</v>
      </c>
      <c r="EI476" s="5">
        <f t="shared" si="345"/>
        <v>91.798000000000016</v>
      </c>
      <c r="EJ476" s="3">
        <f t="shared" si="339"/>
        <v>66.623316480000014</v>
      </c>
      <c r="EK476" s="3">
        <f t="shared" si="346"/>
        <v>0</v>
      </c>
      <c r="EL476" s="3">
        <f t="shared" si="347"/>
        <v>0</v>
      </c>
      <c r="EM476" s="3">
        <f t="shared" si="348"/>
        <v>0</v>
      </c>
      <c r="EN476" s="3">
        <f t="shared" si="349"/>
        <v>0</v>
      </c>
      <c r="EO476" s="3">
        <f t="shared" si="350"/>
        <v>0</v>
      </c>
      <c r="EP476" s="3">
        <f t="shared" si="351"/>
        <v>0</v>
      </c>
      <c r="EQ476" s="3">
        <f t="shared" si="352"/>
        <v>0</v>
      </c>
      <c r="ER476" s="3">
        <f t="shared" si="353"/>
        <v>0</v>
      </c>
      <c r="ES476" s="3">
        <f t="shared" si="354"/>
        <v>5.0803200000000004</v>
      </c>
      <c r="ET476" s="3">
        <f t="shared" si="355"/>
        <v>0</v>
      </c>
      <c r="EU476" s="3">
        <f t="shared" si="356"/>
        <v>0</v>
      </c>
      <c r="EV476" s="3">
        <f t="shared" si="357"/>
        <v>0</v>
      </c>
      <c r="EW476" s="3">
        <f t="shared" si="358"/>
        <v>0</v>
      </c>
      <c r="EX476" s="3">
        <f t="shared" si="359"/>
        <v>0</v>
      </c>
      <c r="EY476" s="3">
        <f t="shared" si="360"/>
        <v>0</v>
      </c>
      <c r="EZ476" s="3">
        <f t="shared" si="361"/>
        <v>0</v>
      </c>
      <c r="FA476" s="3">
        <f t="shared" si="362"/>
        <v>0</v>
      </c>
      <c r="FB476" s="3">
        <f t="shared" si="363"/>
        <v>0</v>
      </c>
      <c r="FC476" s="3">
        <f t="shared" si="340"/>
        <v>0</v>
      </c>
      <c r="FD476" s="41">
        <f t="shared" si="364"/>
        <v>0</v>
      </c>
      <c r="FG476" s="3">
        <f t="shared" si="341"/>
        <v>0</v>
      </c>
      <c r="FH476" s="3">
        <f t="shared" si="342"/>
        <v>0</v>
      </c>
      <c r="FI476" s="3">
        <f t="shared" si="365"/>
        <v>0</v>
      </c>
      <c r="FJ476" s="3">
        <f t="shared" si="365"/>
        <v>0</v>
      </c>
      <c r="FK476" s="3">
        <f t="shared" si="376"/>
        <v>0</v>
      </c>
      <c r="FL476" s="3">
        <f t="shared" si="376"/>
        <v>0</v>
      </c>
      <c r="FM476" s="3">
        <f t="shared" si="376"/>
        <v>0</v>
      </c>
      <c r="FN476" s="3">
        <f t="shared" si="375"/>
        <v>0</v>
      </c>
      <c r="FO476" s="3">
        <f t="shared" si="375"/>
        <v>0</v>
      </c>
      <c r="FP476" s="3">
        <f t="shared" si="375"/>
        <v>0</v>
      </c>
      <c r="FQ476" s="3">
        <f t="shared" si="375"/>
        <v>0</v>
      </c>
      <c r="FR476" s="3">
        <f t="shared" si="366"/>
        <v>0</v>
      </c>
      <c r="FS476" s="3">
        <f t="shared" si="366"/>
        <v>0</v>
      </c>
      <c r="FT476" s="3">
        <f t="shared" si="366"/>
        <v>0</v>
      </c>
      <c r="FU476" s="3">
        <f t="shared" si="367"/>
        <v>0</v>
      </c>
      <c r="FV476" s="3">
        <f t="shared" si="367"/>
        <v>0</v>
      </c>
      <c r="FW476" s="3">
        <f t="shared" si="367"/>
        <v>0</v>
      </c>
      <c r="FX476" s="3">
        <f t="shared" si="368"/>
        <v>0</v>
      </c>
      <c r="FY476" s="3">
        <f t="shared" si="369"/>
        <v>0</v>
      </c>
      <c r="FZ476" s="3">
        <f t="shared" si="370"/>
        <v>0</v>
      </c>
      <c r="GA476" s="3">
        <f t="shared" si="371"/>
        <v>0</v>
      </c>
      <c r="GB476" s="41" t="s">
        <v>0</v>
      </c>
      <c r="GC476" s="41">
        <f t="shared" si="343"/>
        <v>0.72576000000000007</v>
      </c>
      <c r="GD476" s="41">
        <f t="shared" si="344"/>
        <v>0.7</v>
      </c>
      <c r="GE476" s="41">
        <f t="shared" si="331"/>
        <v>0.50803200000000004</v>
      </c>
      <c r="GI476" s="41" t="s">
        <v>0</v>
      </c>
    </row>
    <row r="477" spans="1:191" x14ac:dyDescent="0.55000000000000004">
      <c r="A477" s="41" t="s">
        <v>1567</v>
      </c>
      <c r="B477" s="41" t="s">
        <v>847</v>
      </c>
      <c r="C477" s="41" t="s">
        <v>69</v>
      </c>
      <c r="D477" s="25" t="s">
        <v>62</v>
      </c>
      <c r="E477" s="41" t="s">
        <v>1790</v>
      </c>
      <c r="F477" s="41">
        <v>0</v>
      </c>
      <c r="G477" s="25" t="s">
        <v>67</v>
      </c>
      <c r="H477" s="41">
        <v>0</v>
      </c>
      <c r="I477" s="41">
        <v>0</v>
      </c>
      <c r="J477" s="41">
        <v>3.44736E-2</v>
      </c>
      <c r="K477" s="41">
        <v>0</v>
      </c>
      <c r="L477" s="41">
        <v>0</v>
      </c>
      <c r="M477" s="41" t="s">
        <v>871</v>
      </c>
      <c r="N477" s="41" t="s">
        <v>79</v>
      </c>
      <c r="O477" s="41" t="s">
        <v>1878</v>
      </c>
      <c r="P477" s="41" t="s">
        <v>1968</v>
      </c>
      <c r="Q477" s="41" t="s">
        <v>2039</v>
      </c>
      <c r="S477" s="41">
        <v>0</v>
      </c>
      <c r="AO477" s="7">
        <v>0</v>
      </c>
      <c r="AP477" s="7"/>
      <c r="AQ477" s="7"/>
      <c r="AR477" s="7"/>
      <c r="AS477" s="7"/>
      <c r="AT477" s="7"/>
      <c r="AU477" s="7"/>
      <c r="AV477" s="7"/>
      <c r="AW477" s="7"/>
      <c r="AX477" s="7"/>
      <c r="AY477" s="7"/>
      <c r="AZ477" s="7"/>
      <c r="BA477" s="7"/>
      <c r="BB477" s="7"/>
      <c r="BC477" s="7"/>
      <c r="BD477" s="7"/>
      <c r="BE477" s="7"/>
      <c r="BF477" s="7"/>
      <c r="BG477" s="7"/>
      <c r="BK477" s="6">
        <f>38*0.9072</f>
        <v>34.473599999999998</v>
      </c>
      <c r="BL477" s="7">
        <v>0.28999999999999998</v>
      </c>
      <c r="BM477" s="7"/>
      <c r="BN477" s="7"/>
      <c r="BO477" s="7"/>
      <c r="BP477" s="7"/>
      <c r="BQ477" s="7"/>
      <c r="BR477" s="7"/>
      <c r="BS477" s="7"/>
      <c r="BT477" s="82">
        <v>0.1</v>
      </c>
      <c r="BU477" s="7"/>
      <c r="BV477" s="7"/>
      <c r="BW477" s="7"/>
      <c r="BX477" s="7"/>
      <c r="BY477" s="7"/>
      <c r="BZ477" s="7"/>
      <c r="CA477" s="7"/>
      <c r="CB477" s="7"/>
      <c r="CC477" s="7"/>
      <c r="CD477" s="7"/>
      <c r="CG477" s="41">
        <v>0</v>
      </c>
      <c r="DC477" s="41">
        <v>0</v>
      </c>
      <c r="DY477" s="7" t="s">
        <v>1891</v>
      </c>
      <c r="DZ477" s="7">
        <f t="shared" si="338"/>
        <v>0.1</v>
      </c>
      <c r="EA477" s="41" t="s">
        <v>862</v>
      </c>
      <c r="EB477" s="41" t="s">
        <v>0</v>
      </c>
      <c r="EC477" s="41">
        <f t="shared" si="326"/>
        <v>0</v>
      </c>
      <c r="ED477" s="41">
        <f t="shared" si="327"/>
        <v>0</v>
      </c>
      <c r="EE477" s="41">
        <f t="shared" si="328"/>
        <v>3.44736E-2</v>
      </c>
      <c r="EF477" s="41">
        <f t="shared" si="329"/>
        <v>0</v>
      </c>
      <c r="EG477" s="41">
        <f t="shared" si="330"/>
        <v>0</v>
      </c>
      <c r="EI477" s="5">
        <f t="shared" si="345"/>
        <v>32.038286399999997</v>
      </c>
      <c r="EJ477" s="3">
        <f t="shared" si="339"/>
        <v>1104.4750700390398</v>
      </c>
      <c r="EK477" s="3">
        <f t="shared" si="346"/>
        <v>99.973439999999968</v>
      </c>
      <c r="EL477" s="3">
        <f t="shared" si="347"/>
        <v>0</v>
      </c>
      <c r="EM477" s="3">
        <f t="shared" si="348"/>
        <v>0</v>
      </c>
      <c r="EN477" s="3">
        <f t="shared" si="349"/>
        <v>0</v>
      </c>
      <c r="EO477" s="3">
        <f t="shared" si="350"/>
        <v>0</v>
      </c>
      <c r="EP477" s="3">
        <f t="shared" si="351"/>
        <v>0</v>
      </c>
      <c r="EQ477" s="3">
        <f t="shared" si="352"/>
        <v>0</v>
      </c>
      <c r="ER477" s="3">
        <f t="shared" si="353"/>
        <v>0</v>
      </c>
      <c r="ES477" s="3">
        <f t="shared" si="354"/>
        <v>34.473599999999998</v>
      </c>
      <c r="ET477" s="3">
        <f t="shared" si="355"/>
        <v>0</v>
      </c>
      <c r="EU477" s="3">
        <f t="shared" si="356"/>
        <v>0</v>
      </c>
      <c r="EV477" s="3">
        <f t="shared" si="357"/>
        <v>0</v>
      </c>
      <c r="EW477" s="3">
        <f t="shared" si="358"/>
        <v>0</v>
      </c>
      <c r="EX477" s="3">
        <f t="shared" si="359"/>
        <v>0</v>
      </c>
      <c r="EY477" s="3">
        <f t="shared" si="360"/>
        <v>0</v>
      </c>
      <c r="EZ477" s="3">
        <f t="shared" si="361"/>
        <v>0</v>
      </c>
      <c r="FA477" s="3">
        <f t="shared" si="362"/>
        <v>0</v>
      </c>
      <c r="FB477" s="3">
        <f t="shared" si="363"/>
        <v>0</v>
      </c>
      <c r="FC477" s="3">
        <f t="shared" si="340"/>
        <v>0</v>
      </c>
      <c r="FD477" s="41">
        <f t="shared" si="364"/>
        <v>0</v>
      </c>
      <c r="FG477" s="3">
        <f t="shared" si="341"/>
        <v>0</v>
      </c>
      <c r="FH477" s="3">
        <f t="shared" si="342"/>
        <v>0</v>
      </c>
      <c r="FI477" s="3">
        <f t="shared" si="365"/>
        <v>0</v>
      </c>
      <c r="FJ477" s="3">
        <f t="shared" si="365"/>
        <v>0</v>
      </c>
      <c r="FK477" s="3">
        <f t="shared" si="376"/>
        <v>0</v>
      </c>
      <c r="FL477" s="3">
        <f t="shared" si="376"/>
        <v>0</v>
      </c>
      <c r="FM477" s="3">
        <f t="shared" si="376"/>
        <v>0</v>
      </c>
      <c r="FN477" s="3">
        <f t="shared" si="375"/>
        <v>0</v>
      </c>
      <c r="FO477" s="3">
        <f t="shared" si="375"/>
        <v>0</v>
      </c>
      <c r="FP477" s="3">
        <f t="shared" si="375"/>
        <v>0</v>
      </c>
      <c r="FQ477" s="3">
        <f t="shared" si="375"/>
        <v>0</v>
      </c>
      <c r="FR477" s="3">
        <f t="shared" si="366"/>
        <v>0</v>
      </c>
      <c r="FS477" s="3">
        <f t="shared" si="366"/>
        <v>0</v>
      </c>
      <c r="FT477" s="3">
        <f t="shared" si="366"/>
        <v>0</v>
      </c>
      <c r="FU477" s="3">
        <f t="shared" si="367"/>
        <v>0</v>
      </c>
      <c r="FV477" s="3">
        <f t="shared" si="367"/>
        <v>0</v>
      </c>
      <c r="FW477" s="3">
        <f t="shared" si="367"/>
        <v>0</v>
      </c>
      <c r="FX477" s="3">
        <f t="shared" si="368"/>
        <v>0</v>
      </c>
      <c r="FY477" s="3">
        <f t="shared" si="369"/>
        <v>0</v>
      </c>
      <c r="FZ477" s="3">
        <f t="shared" si="370"/>
        <v>0</v>
      </c>
      <c r="GA477" s="3">
        <f t="shared" si="371"/>
        <v>0</v>
      </c>
      <c r="GB477" s="41" t="s">
        <v>0</v>
      </c>
      <c r="GC477" s="41">
        <f t="shared" si="343"/>
        <v>34.473599999999998</v>
      </c>
      <c r="GD477" s="41">
        <f t="shared" si="344"/>
        <v>0.1</v>
      </c>
      <c r="GE477" s="41">
        <f t="shared" si="331"/>
        <v>3.4473599999999998</v>
      </c>
      <c r="GI477" s="41" t="s">
        <v>0</v>
      </c>
    </row>
    <row r="478" spans="1:191" x14ac:dyDescent="0.55000000000000004">
      <c r="A478" s="41" t="s">
        <v>1568</v>
      </c>
      <c r="B478" s="41" t="s">
        <v>847</v>
      </c>
      <c r="C478" s="41" t="s">
        <v>69</v>
      </c>
      <c r="D478" s="25" t="s">
        <v>62</v>
      </c>
      <c r="E478" s="41" t="s">
        <v>1790</v>
      </c>
      <c r="F478" s="41">
        <v>0</v>
      </c>
      <c r="G478" s="25" t="s">
        <v>67</v>
      </c>
      <c r="H478" s="41">
        <v>0</v>
      </c>
      <c r="I478" s="41">
        <v>0</v>
      </c>
      <c r="J478" s="41">
        <v>1.1702879999999998E-3</v>
      </c>
      <c r="K478" s="41">
        <v>0</v>
      </c>
      <c r="L478" s="41">
        <v>0</v>
      </c>
      <c r="M478" s="41" t="s">
        <v>872</v>
      </c>
      <c r="N478" s="41" t="s">
        <v>79</v>
      </c>
      <c r="O478" s="41" t="s">
        <v>1878</v>
      </c>
      <c r="P478" s="41" t="s">
        <v>2041</v>
      </c>
      <c r="Q478" s="41" t="s">
        <v>2042</v>
      </c>
      <c r="S478" s="41">
        <v>0</v>
      </c>
      <c r="AO478" s="7">
        <v>0</v>
      </c>
      <c r="AP478" s="7"/>
      <c r="AQ478" s="7"/>
      <c r="AR478" s="7"/>
      <c r="AS478" s="7"/>
      <c r="AT478" s="7"/>
      <c r="AU478" s="7"/>
      <c r="AV478" s="7"/>
      <c r="AW478" s="7"/>
      <c r="AX478" s="7"/>
      <c r="AY478" s="7"/>
      <c r="AZ478" s="7"/>
      <c r="BA478" s="7"/>
      <c r="BB478" s="7"/>
      <c r="BC478" s="7"/>
      <c r="BD478" s="7"/>
      <c r="BE478" s="7"/>
      <c r="BF478" s="7"/>
      <c r="BG478" s="7"/>
      <c r="BK478" s="4">
        <f>0.43*0.9072</f>
        <v>0.390096</v>
      </c>
      <c r="BL478" s="7">
        <v>0.3</v>
      </c>
      <c r="BM478" s="7"/>
      <c r="BN478" s="81">
        <f>0.13*31.1/0.9072</f>
        <v>4.4565696649029984</v>
      </c>
      <c r="BO478" s="7"/>
      <c r="BP478" s="7"/>
      <c r="BQ478" s="7"/>
      <c r="BR478" s="7"/>
      <c r="BS478" s="7"/>
      <c r="BT478" s="7">
        <v>0.3</v>
      </c>
      <c r="BU478" s="7"/>
      <c r="BV478" s="7"/>
      <c r="BW478" s="7"/>
      <c r="BX478" s="7"/>
      <c r="BY478" s="7"/>
      <c r="BZ478" s="7"/>
      <c r="CA478" s="7"/>
      <c r="CB478" s="7"/>
      <c r="CC478" s="7"/>
      <c r="CD478" s="7"/>
      <c r="CG478" s="41">
        <v>0</v>
      </c>
      <c r="DC478" s="41">
        <v>0</v>
      </c>
      <c r="DY478" s="7" t="s">
        <v>1891</v>
      </c>
      <c r="DZ478" s="7">
        <f t="shared" si="338"/>
        <v>0.3</v>
      </c>
      <c r="EA478" s="41" t="s">
        <v>873</v>
      </c>
      <c r="EB478" s="41" t="s">
        <v>0</v>
      </c>
      <c r="EC478" s="41">
        <f t="shared" si="326"/>
        <v>0</v>
      </c>
      <c r="ED478" s="41">
        <f t="shared" si="327"/>
        <v>0</v>
      </c>
      <c r="EE478" s="41">
        <f t="shared" si="328"/>
        <v>1.1702879999999998E-3</v>
      </c>
      <c r="EF478" s="41">
        <f t="shared" si="329"/>
        <v>0</v>
      </c>
      <c r="EG478" s="41">
        <f t="shared" si="330"/>
        <v>0</v>
      </c>
      <c r="EI478" s="5">
        <f t="shared" si="345"/>
        <v>61.175792444444454</v>
      </c>
      <c r="EJ478" s="3">
        <f t="shared" si="339"/>
        <v>23.864431929408003</v>
      </c>
      <c r="EK478" s="3">
        <f t="shared" si="346"/>
        <v>1.170288</v>
      </c>
      <c r="EL478" s="3">
        <f t="shared" si="347"/>
        <v>0</v>
      </c>
      <c r="EM478" s="3">
        <f t="shared" si="348"/>
        <v>1.7384900000000001</v>
      </c>
      <c r="EN478" s="3">
        <f t="shared" si="349"/>
        <v>0</v>
      </c>
      <c r="EO478" s="3">
        <f t="shared" si="350"/>
        <v>0</v>
      </c>
      <c r="EP478" s="3">
        <f t="shared" si="351"/>
        <v>0</v>
      </c>
      <c r="EQ478" s="3">
        <f t="shared" si="352"/>
        <v>0</v>
      </c>
      <c r="ER478" s="3">
        <f t="shared" si="353"/>
        <v>0</v>
      </c>
      <c r="ES478" s="3">
        <f t="shared" si="354"/>
        <v>1.170288</v>
      </c>
      <c r="ET478" s="3">
        <f t="shared" si="355"/>
        <v>0</v>
      </c>
      <c r="EU478" s="3">
        <f t="shared" si="356"/>
        <v>0</v>
      </c>
      <c r="EV478" s="3">
        <f t="shared" si="357"/>
        <v>0</v>
      </c>
      <c r="EW478" s="3">
        <f t="shared" si="358"/>
        <v>0</v>
      </c>
      <c r="EX478" s="3">
        <f t="shared" si="359"/>
        <v>0</v>
      </c>
      <c r="EY478" s="3">
        <f t="shared" si="360"/>
        <v>0</v>
      </c>
      <c r="EZ478" s="3">
        <f t="shared" si="361"/>
        <v>0</v>
      </c>
      <c r="FA478" s="3">
        <f t="shared" si="362"/>
        <v>0</v>
      </c>
      <c r="FB478" s="3">
        <f t="shared" si="363"/>
        <v>0</v>
      </c>
      <c r="FC478" s="3">
        <f t="shared" si="340"/>
        <v>0</v>
      </c>
      <c r="FD478" s="41">
        <f t="shared" si="364"/>
        <v>0</v>
      </c>
      <c r="FG478" s="3">
        <f t="shared" si="341"/>
        <v>0</v>
      </c>
      <c r="FH478" s="3">
        <f t="shared" si="342"/>
        <v>0</v>
      </c>
      <c r="FI478" s="3">
        <f t="shared" si="365"/>
        <v>0</v>
      </c>
      <c r="FJ478" s="3">
        <f t="shared" si="365"/>
        <v>0</v>
      </c>
      <c r="FK478" s="3">
        <f t="shared" si="376"/>
        <v>0</v>
      </c>
      <c r="FL478" s="3">
        <f t="shared" si="376"/>
        <v>0</v>
      </c>
      <c r="FM478" s="3">
        <f t="shared" si="376"/>
        <v>0</v>
      </c>
      <c r="FN478" s="3">
        <f t="shared" si="375"/>
        <v>0</v>
      </c>
      <c r="FO478" s="3">
        <f t="shared" si="375"/>
        <v>0</v>
      </c>
      <c r="FP478" s="3">
        <f t="shared" si="375"/>
        <v>0</v>
      </c>
      <c r="FQ478" s="3">
        <f t="shared" si="375"/>
        <v>0</v>
      </c>
      <c r="FR478" s="3">
        <f t="shared" si="366"/>
        <v>0</v>
      </c>
      <c r="FS478" s="3">
        <f t="shared" si="366"/>
        <v>0</v>
      </c>
      <c r="FT478" s="3">
        <f t="shared" si="366"/>
        <v>0</v>
      </c>
      <c r="FU478" s="3">
        <f t="shared" si="367"/>
        <v>0</v>
      </c>
      <c r="FV478" s="3">
        <f t="shared" si="367"/>
        <v>0</v>
      </c>
      <c r="FW478" s="3">
        <f t="shared" si="367"/>
        <v>0</v>
      </c>
      <c r="FX478" s="3">
        <f t="shared" si="368"/>
        <v>0</v>
      </c>
      <c r="FY478" s="3">
        <f t="shared" si="369"/>
        <v>0</v>
      </c>
      <c r="FZ478" s="3">
        <f t="shared" si="370"/>
        <v>0</v>
      </c>
      <c r="GA478" s="3">
        <f t="shared" si="371"/>
        <v>0</v>
      </c>
      <c r="GB478" s="41" t="s">
        <v>0</v>
      </c>
      <c r="GC478" s="41">
        <f t="shared" si="343"/>
        <v>0.390096</v>
      </c>
      <c r="GD478" s="41">
        <f t="shared" si="344"/>
        <v>0.3</v>
      </c>
      <c r="GE478" s="41">
        <f t="shared" si="331"/>
        <v>0.11702879999999999</v>
      </c>
      <c r="GI478" s="41" t="s">
        <v>0</v>
      </c>
    </row>
    <row r="479" spans="1:191" x14ac:dyDescent="0.55000000000000004">
      <c r="A479" s="41" t="s">
        <v>1569</v>
      </c>
      <c r="B479" s="41" t="s">
        <v>847</v>
      </c>
      <c r="C479" s="41" t="s">
        <v>69</v>
      </c>
      <c r="D479" s="25" t="s">
        <v>62</v>
      </c>
      <c r="E479" s="41" t="s">
        <v>1790</v>
      </c>
      <c r="F479" s="41">
        <v>0</v>
      </c>
      <c r="G479" s="25" t="s">
        <v>67</v>
      </c>
      <c r="H479" s="41">
        <v>0</v>
      </c>
      <c r="I479" s="41">
        <v>0</v>
      </c>
      <c r="J479" s="41">
        <v>0.27941760000000004</v>
      </c>
      <c r="K479" s="41">
        <v>0</v>
      </c>
      <c r="L479" s="41">
        <v>0</v>
      </c>
      <c r="M479" s="41" t="s">
        <v>874</v>
      </c>
      <c r="N479" s="41" t="s">
        <v>79</v>
      </c>
      <c r="O479" s="41" t="s">
        <v>1878</v>
      </c>
      <c r="P479" s="41" t="s">
        <v>1890</v>
      </c>
      <c r="S479" s="41">
        <v>0</v>
      </c>
      <c r="AO479" s="7">
        <v>0</v>
      </c>
      <c r="AP479" s="7"/>
      <c r="AQ479" s="7"/>
      <c r="AR479" s="7"/>
      <c r="AS479" s="7"/>
      <c r="AT479" s="7"/>
      <c r="AU479" s="7"/>
      <c r="AV479" s="7"/>
      <c r="AW479" s="7"/>
      <c r="AX479" s="7"/>
      <c r="AY479" s="7"/>
      <c r="AZ479" s="7"/>
      <c r="BA479" s="7"/>
      <c r="BB479" s="7"/>
      <c r="BC479" s="7"/>
      <c r="BD479" s="7"/>
      <c r="BE479" s="7"/>
      <c r="BF479" s="7"/>
      <c r="BG479" s="7"/>
      <c r="BK479" s="6">
        <f>(205+7)*0.9072</f>
        <v>192.32640000000001</v>
      </c>
      <c r="BL479" s="82">
        <f>(0.41*205+0.88*7)/(205+7)</f>
        <v>0.42551886792452825</v>
      </c>
      <c r="BM479" s="7"/>
      <c r="BN479" s="7"/>
      <c r="BO479" s="7"/>
      <c r="BP479" s="7"/>
      <c r="BQ479" s="7"/>
      <c r="BR479" s="7"/>
      <c r="BS479" s="7"/>
      <c r="BT479" s="82">
        <f>(0.14*205+0.3*7)/(205+7)</f>
        <v>0.14528301886792455</v>
      </c>
      <c r="BU479" s="7"/>
      <c r="BV479" s="7"/>
      <c r="BW479" s="7"/>
      <c r="BX479" s="7"/>
      <c r="BY479" s="7"/>
      <c r="BZ479" s="7"/>
      <c r="CA479" s="7"/>
      <c r="CB479" s="7"/>
      <c r="CC479" s="7"/>
      <c r="CD479" s="7"/>
      <c r="CG479" s="41">
        <v>0</v>
      </c>
      <c r="DC479" s="41">
        <v>0</v>
      </c>
      <c r="DY479" s="7" t="s">
        <v>1891</v>
      </c>
      <c r="DZ479" s="7">
        <f t="shared" si="338"/>
        <v>0.14528301886792455</v>
      </c>
      <c r="EA479" s="41" t="s">
        <v>862</v>
      </c>
      <c r="EB479" s="41" t="s">
        <v>0</v>
      </c>
      <c r="EC479" s="41">
        <f t="shared" si="326"/>
        <v>0</v>
      </c>
      <c r="ED479" s="41">
        <f t="shared" si="327"/>
        <v>0</v>
      </c>
      <c r="EE479" s="41">
        <f t="shared" si="328"/>
        <v>0.27941760000000004</v>
      </c>
      <c r="EF479" s="41">
        <f t="shared" si="329"/>
        <v>0</v>
      </c>
      <c r="EG479" s="41">
        <f t="shared" si="330"/>
        <v>0</v>
      </c>
      <c r="EI479" s="5">
        <f t="shared" si="345"/>
        <v>46.82014242264151</v>
      </c>
      <c r="EJ479" s="3">
        <f t="shared" si="339"/>
        <v>9004.7494396339207</v>
      </c>
      <c r="EK479" s="3">
        <f t="shared" si="346"/>
        <v>818.38511999999992</v>
      </c>
      <c r="EL479" s="3">
        <f t="shared" si="347"/>
        <v>0</v>
      </c>
      <c r="EM479" s="3">
        <f t="shared" si="348"/>
        <v>0</v>
      </c>
      <c r="EN479" s="3">
        <f t="shared" si="349"/>
        <v>0</v>
      </c>
      <c r="EO479" s="3">
        <f t="shared" si="350"/>
        <v>0</v>
      </c>
      <c r="EP479" s="3">
        <f t="shared" si="351"/>
        <v>0</v>
      </c>
      <c r="EQ479" s="3">
        <f t="shared" si="352"/>
        <v>0</v>
      </c>
      <c r="ER479" s="3">
        <f t="shared" si="353"/>
        <v>0</v>
      </c>
      <c r="ES479" s="3">
        <f t="shared" si="354"/>
        <v>279.41760000000005</v>
      </c>
      <c r="ET479" s="3">
        <f t="shared" si="355"/>
        <v>0</v>
      </c>
      <c r="EU479" s="3">
        <f t="shared" si="356"/>
        <v>0</v>
      </c>
      <c r="EV479" s="3">
        <f t="shared" si="357"/>
        <v>0</v>
      </c>
      <c r="EW479" s="3">
        <f t="shared" si="358"/>
        <v>0</v>
      </c>
      <c r="EX479" s="3">
        <f t="shared" si="359"/>
        <v>0</v>
      </c>
      <c r="EY479" s="3">
        <f t="shared" si="360"/>
        <v>0</v>
      </c>
      <c r="EZ479" s="3">
        <f t="shared" si="361"/>
        <v>0</v>
      </c>
      <c r="FA479" s="3">
        <f t="shared" si="362"/>
        <v>0</v>
      </c>
      <c r="FB479" s="3">
        <f t="shared" si="363"/>
        <v>0</v>
      </c>
      <c r="FC479" s="3">
        <f t="shared" si="340"/>
        <v>0</v>
      </c>
      <c r="FD479" s="41">
        <f t="shared" si="364"/>
        <v>0</v>
      </c>
      <c r="FG479" s="3">
        <f t="shared" si="341"/>
        <v>0</v>
      </c>
      <c r="FH479" s="3">
        <f t="shared" si="342"/>
        <v>0</v>
      </c>
      <c r="FI479" s="3">
        <f t="shared" si="365"/>
        <v>0</v>
      </c>
      <c r="FJ479" s="3">
        <f t="shared" si="365"/>
        <v>0</v>
      </c>
      <c r="FK479" s="3">
        <f t="shared" si="376"/>
        <v>0</v>
      </c>
      <c r="FL479" s="3">
        <f t="shared" si="376"/>
        <v>0</v>
      </c>
      <c r="FM479" s="3">
        <f t="shared" si="376"/>
        <v>0</v>
      </c>
      <c r="FN479" s="3">
        <f t="shared" si="375"/>
        <v>0</v>
      </c>
      <c r="FO479" s="3">
        <f t="shared" si="375"/>
        <v>0</v>
      </c>
      <c r="FP479" s="3">
        <f t="shared" si="375"/>
        <v>0</v>
      </c>
      <c r="FQ479" s="3">
        <f t="shared" si="375"/>
        <v>0</v>
      </c>
      <c r="FR479" s="3">
        <f t="shared" si="366"/>
        <v>0</v>
      </c>
      <c r="FS479" s="3">
        <f t="shared" si="366"/>
        <v>0</v>
      </c>
      <c r="FT479" s="3">
        <f t="shared" si="366"/>
        <v>0</v>
      </c>
      <c r="FU479" s="3">
        <f t="shared" si="367"/>
        <v>0</v>
      </c>
      <c r="FV479" s="3">
        <f t="shared" si="367"/>
        <v>0</v>
      </c>
      <c r="FW479" s="3">
        <f t="shared" si="367"/>
        <v>0</v>
      </c>
      <c r="FX479" s="3">
        <f t="shared" si="368"/>
        <v>0</v>
      </c>
      <c r="FY479" s="3">
        <f t="shared" si="369"/>
        <v>0</v>
      </c>
      <c r="FZ479" s="3">
        <f t="shared" si="370"/>
        <v>0</v>
      </c>
      <c r="GA479" s="3">
        <f t="shared" si="371"/>
        <v>0</v>
      </c>
      <c r="GB479" s="41" t="s">
        <v>0</v>
      </c>
      <c r="GC479" s="41">
        <f t="shared" si="343"/>
        <v>192.32640000000001</v>
      </c>
      <c r="GD479" s="41">
        <f t="shared" si="344"/>
        <v>0.14528301886792455</v>
      </c>
      <c r="GE479" s="41">
        <f t="shared" si="331"/>
        <v>27.941760000000006</v>
      </c>
      <c r="GI479" s="41" t="s">
        <v>0</v>
      </c>
    </row>
    <row r="480" spans="1:191" x14ac:dyDescent="0.55000000000000004">
      <c r="A480" s="41" t="s">
        <v>1570</v>
      </c>
      <c r="B480" s="41" t="s">
        <v>847</v>
      </c>
      <c r="C480" s="41" t="s">
        <v>69</v>
      </c>
      <c r="D480" s="25" t="s">
        <v>62</v>
      </c>
      <c r="E480" s="41" t="s">
        <v>1790</v>
      </c>
      <c r="F480" s="41">
        <v>0</v>
      </c>
      <c r="G480" s="25" t="s">
        <v>67</v>
      </c>
      <c r="H480" s="41">
        <v>0</v>
      </c>
      <c r="I480" s="41">
        <v>0</v>
      </c>
      <c r="J480" s="41">
        <v>0.62741952000000001</v>
      </c>
      <c r="K480" s="41">
        <v>0</v>
      </c>
      <c r="L480" s="41">
        <v>0</v>
      </c>
      <c r="M480" s="41" t="s">
        <v>875</v>
      </c>
      <c r="N480" s="41" t="s">
        <v>79</v>
      </c>
      <c r="O480" s="41" t="s">
        <v>1878</v>
      </c>
      <c r="P480" s="41" t="s">
        <v>1968</v>
      </c>
      <c r="Q480" s="41" t="s">
        <v>2039</v>
      </c>
      <c r="S480" s="41">
        <v>0</v>
      </c>
      <c r="AO480" s="7">
        <v>0</v>
      </c>
      <c r="AP480" s="7"/>
      <c r="AQ480" s="7"/>
      <c r="AR480" s="7"/>
      <c r="AS480" s="7"/>
      <c r="AT480" s="7"/>
      <c r="AU480" s="7"/>
      <c r="AV480" s="7"/>
      <c r="AW480" s="7"/>
      <c r="AX480" s="7"/>
      <c r="AY480" s="7"/>
      <c r="AZ480" s="7"/>
      <c r="BA480" s="7"/>
      <c r="BB480" s="7"/>
      <c r="BC480" s="7"/>
      <c r="BD480" s="7"/>
      <c r="BE480" s="7"/>
      <c r="BF480" s="7"/>
      <c r="BG480" s="7"/>
      <c r="BK480" s="6">
        <f>364*0.9072</f>
        <v>330.2208</v>
      </c>
      <c r="BL480" s="7">
        <v>0.84</v>
      </c>
      <c r="BM480" s="7"/>
      <c r="BN480" s="7"/>
      <c r="BO480" s="7"/>
      <c r="BP480" s="7"/>
      <c r="BQ480" s="7"/>
      <c r="BR480" s="7"/>
      <c r="BS480" s="7"/>
      <c r="BT480" s="7">
        <v>0.19</v>
      </c>
      <c r="BU480" s="7"/>
      <c r="BV480" s="7"/>
      <c r="BW480" s="7"/>
      <c r="BX480" s="7"/>
      <c r="BY480" s="7"/>
      <c r="BZ480" s="7"/>
      <c r="CA480" s="7"/>
      <c r="CB480" s="7"/>
      <c r="CC480" s="7"/>
      <c r="CD480" s="7"/>
      <c r="CG480" s="41">
        <v>0</v>
      </c>
      <c r="DC480" s="41">
        <v>0</v>
      </c>
      <c r="DY480" s="7" t="s">
        <v>1891</v>
      </c>
      <c r="DZ480" s="7">
        <f t="shared" si="338"/>
        <v>0.19</v>
      </c>
      <c r="EA480" s="41" t="s">
        <v>862</v>
      </c>
      <c r="EB480" s="41" t="s">
        <v>0</v>
      </c>
      <c r="EC480" s="41">
        <f t="shared" si="326"/>
        <v>0</v>
      </c>
      <c r="ED480" s="41">
        <f t="shared" si="327"/>
        <v>0</v>
      </c>
      <c r="EE480" s="41">
        <f t="shared" si="328"/>
        <v>0.62741952000000001</v>
      </c>
      <c r="EF480" s="41">
        <f t="shared" si="329"/>
        <v>0</v>
      </c>
      <c r="EG480" s="41">
        <f t="shared" si="330"/>
        <v>0</v>
      </c>
      <c r="EI480" s="5">
        <f t="shared" si="345"/>
        <v>79.731774399999992</v>
      </c>
      <c r="EJ480" s="3">
        <f t="shared" si="339"/>
        <v>26329.090327787519</v>
      </c>
      <c r="EK480" s="3">
        <f t="shared" si="346"/>
        <v>2773.8547200000003</v>
      </c>
      <c r="EL480" s="3">
        <f t="shared" si="347"/>
        <v>0</v>
      </c>
      <c r="EM480" s="3">
        <f t="shared" si="348"/>
        <v>0</v>
      </c>
      <c r="EN480" s="3">
        <f t="shared" si="349"/>
        <v>0</v>
      </c>
      <c r="EO480" s="3">
        <f t="shared" si="350"/>
        <v>0</v>
      </c>
      <c r="EP480" s="3">
        <f t="shared" si="351"/>
        <v>0</v>
      </c>
      <c r="EQ480" s="3">
        <f t="shared" si="352"/>
        <v>0</v>
      </c>
      <c r="ER480" s="3">
        <f t="shared" si="353"/>
        <v>0</v>
      </c>
      <c r="ES480" s="3">
        <f t="shared" si="354"/>
        <v>627.41951999999992</v>
      </c>
      <c r="ET480" s="3">
        <f t="shared" si="355"/>
        <v>0</v>
      </c>
      <c r="EU480" s="3">
        <f t="shared" si="356"/>
        <v>0</v>
      </c>
      <c r="EV480" s="3">
        <f t="shared" si="357"/>
        <v>0</v>
      </c>
      <c r="EW480" s="3">
        <f t="shared" si="358"/>
        <v>0</v>
      </c>
      <c r="EX480" s="3">
        <f t="shared" si="359"/>
        <v>0</v>
      </c>
      <c r="EY480" s="3">
        <f t="shared" si="360"/>
        <v>0</v>
      </c>
      <c r="EZ480" s="3">
        <f t="shared" si="361"/>
        <v>0</v>
      </c>
      <c r="FA480" s="3">
        <f t="shared" si="362"/>
        <v>0</v>
      </c>
      <c r="FB480" s="3">
        <f t="shared" si="363"/>
        <v>0</v>
      </c>
      <c r="FC480" s="3">
        <f t="shared" si="340"/>
        <v>0</v>
      </c>
      <c r="FD480" s="41">
        <f t="shared" si="364"/>
        <v>0</v>
      </c>
      <c r="FG480" s="3">
        <f t="shared" si="341"/>
        <v>0</v>
      </c>
      <c r="FH480" s="3">
        <f t="shared" si="342"/>
        <v>0</v>
      </c>
      <c r="FI480" s="3">
        <f t="shared" si="365"/>
        <v>0</v>
      </c>
      <c r="FJ480" s="3">
        <f t="shared" si="365"/>
        <v>0</v>
      </c>
      <c r="FK480" s="3">
        <f t="shared" si="376"/>
        <v>0</v>
      </c>
      <c r="FL480" s="3">
        <f t="shared" si="376"/>
        <v>0</v>
      </c>
      <c r="FM480" s="3">
        <f t="shared" si="376"/>
        <v>0</v>
      </c>
      <c r="FN480" s="3">
        <f t="shared" si="375"/>
        <v>0</v>
      </c>
      <c r="FO480" s="3">
        <f t="shared" si="375"/>
        <v>0</v>
      </c>
      <c r="FP480" s="3">
        <f t="shared" si="375"/>
        <v>0</v>
      </c>
      <c r="FQ480" s="3">
        <f t="shared" si="375"/>
        <v>0</v>
      </c>
      <c r="FR480" s="3">
        <f t="shared" si="366"/>
        <v>0</v>
      </c>
      <c r="FS480" s="3">
        <f t="shared" si="366"/>
        <v>0</v>
      </c>
      <c r="FT480" s="3">
        <f t="shared" si="366"/>
        <v>0</v>
      </c>
      <c r="FU480" s="3">
        <f t="shared" si="367"/>
        <v>0</v>
      </c>
      <c r="FV480" s="3">
        <f t="shared" si="367"/>
        <v>0</v>
      </c>
      <c r="FW480" s="3">
        <f t="shared" si="367"/>
        <v>0</v>
      </c>
      <c r="FX480" s="3">
        <f t="shared" si="368"/>
        <v>0</v>
      </c>
      <c r="FY480" s="3">
        <f t="shared" si="369"/>
        <v>0</v>
      </c>
      <c r="FZ480" s="3">
        <f t="shared" si="370"/>
        <v>0</v>
      </c>
      <c r="GA480" s="3">
        <f t="shared" si="371"/>
        <v>0</v>
      </c>
      <c r="GB480" s="41" t="s">
        <v>0</v>
      </c>
      <c r="GC480" s="41">
        <f t="shared" si="343"/>
        <v>330.2208</v>
      </c>
      <c r="GD480" s="41">
        <f t="shared" si="344"/>
        <v>0.19</v>
      </c>
      <c r="GE480" s="41">
        <f t="shared" si="331"/>
        <v>62.741951999999998</v>
      </c>
      <c r="GI480" s="41" t="s">
        <v>0</v>
      </c>
    </row>
    <row r="481" spans="1:191" x14ac:dyDescent="0.55000000000000004">
      <c r="A481" s="41" t="s">
        <v>1571</v>
      </c>
      <c r="B481" s="41" t="s">
        <v>847</v>
      </c>
      <c r="C481" s="41" t="s">
        <v>69</v>
      </c>
      <c r="D481" s="25" t="s">
        <v>62</v>
      </c>
      <c r="E481" s="41" t="s">
        <v>1790</v>
      </c>
      <c r="F481" s="41">
        <v>0</v>
      </c>
      <c r="G481" s="25" t="s">
        <v>67</v>
      </c>
      <c r="H481" s="41">
        <v>0</v>
      </c>
      <c r="I481" s="41">
        <v>0</v>
      </c>
      <c r="J481" s="41">
        <v>1.2559999999999999E-4</v>
      </c>
      <c r="K481" s="41">
        <v>0</v>
      </c>
      <c r="L481" s="41">
        <v>0</v>
      </c>
      <c r="M481" s="41" t="s">
        <v>876</v>
      </c>
      <c r="N481" s="41" t="s">
        <v>79</v>
      </c>
      <c r="O481" s="41" t="s">
        <v>1878</v>
      </c>
      <c r="P481" s="41" t="s">
        <v>2041</v>
      </c>
      <c r="Q481" s="41" t="s">
        <v>2042</v>
      </c>
      <c r="S481" s="41">
        <v>0</v>
      </c>
      <c r="AO481" s="7">
        <v>0</v>
      </c>
      <c r="AP481" s="7"/>
      <c r="AQ481" s="7"/>
      <c r="AR481" s="7"/>
      <c r="AS481" s="7"/>
      <c r="AT481" s="7"/>
      <c r="AU481" s="7"/>
      <c r="AV481" s="7"/>
      <c r="AW481" s="7"/>
      <c r="AX481" s="7"/>
      <c r="AY481" s="7"/>
      <c r="AZ481" s="7"/>
      <c r="BA481" s="7"/>
      <c r="BB481" s="7"/>
      <c r="BC481" s="7"/>
      <c r="BD481" s="7"/>
      <c r="BE481" s="7"/>
      <c r="BF481" s="7"/>
      <c r="BG481" s="7"/>
      <c r="BK481" s="41">
        <v>8.0000000000000002E-3</v>
      </c>
      <c r="BL481" s="7">
        <v>0.88</v>
      </c>
      <c r="BM481" s="7"/>
      <c r="BN481" s="7"/>
      <c r="BO481" s="7"/>
      <c r="BP481" s="7"/>
      <c r="BQ481" s="7"/>
      <c r="BR481" s="7"/>
      <c r="BS481" s="7"/>
      <c r="BT481" s="7">
        <v>1.57</v>
      </c>
      <c r="BU481" s="7"/>
      <c r="BV481" s="7"/>
      <c r="BW481" s="7"/>
      <c r="BX481" s="7"/>
      <c r="BY481" s="7"/>
      <c r="BZ481" s="7"/>
      <c r="CA481" s="7"/>
      <c r="CB481" s="7"/>
      <c r="CC481" s="7"/>
      <c r="CD481" s="7"/>
      <c r="CG481" s="41">
        <v>0</v>
      </c>
      <c r="DC481" s="41">
        <v>0</v>
      </c>
      <c r="DY481" s="7" t="s">
        <v>1891</v>
      </c>
      <c r="DZ481" s="7">
        <f t="shared" si="338"/>
        <v>1.57</v>
      </c>
      <c r="EA481" s="41" t="s">
        <v>873</v>
      </c>
      <c r="EB481" s="41" t="s">
        <v>0</v>
      </c>
      <c r="EC481" s="41">
        <f t="shared" si="326"/>
        <v>0</v>
      </c>
      <c r="ED481" s="41">
        <f t="shared" si="327"/>
        <v>0</v>
      </c>
      <c r="EE481" s="41">
        <f t="shared" si="328"/>
        <v>1.2559999999999999E-4</v>
      </c>
      <c r="EF481" s="41">
        <f t="shared" si="329"/>
        <v>0</v>
      </c>
      <c r="EG481" s="41">
        <f t="shared" si="330"/>
        <v>0</v>
      </c>
      <c r="EI481" s="5">
        <f t="shared" si="345"/>
        <v>263.31522080000002</v>
      </c>
      <c r="EJ481" s="3">
        <f t="shared" si="339"/>
        <v>2.1065217664000002</v>
      </c>
      <c r="EK481" s="3">
        <f t="shared" si="346"/>
        <v>7.0400000000000004E-2</v>
      </c>
      <c r="EL481" s="3">
        <f t="shared" si="347"/>
        <v>0</v>
      </c>
      <c r="EM481" s="3">
        <f t="shared" si="348"/>
        <v>0</v>
      </c>
      <c r="EN481" s="3">
        <f t="shared" si="349"/>
        <v>0</v>
      </c>
      <c r="EO481" s="3">
        <f t="shared" si="350"/>
        <v>0</v>
      </c>
      <c r="EP481" s="3">
        <f t="shared" si="351"/>
        <v>0</v>
      </c>
      <c r="EQ481" s="3">
        <f t="shared" si="352"/>
        <v>0</v>
      </c>
      <c r="ER481" s="3">
        <f t="shared" si="353"/>
        <v>0</v>
      </c>
      <c r="ES481" s="3">
        <f t="shared" si="354"/>
        <v>0.12560000000000002</v>
      </c>
      <c r="ET481" s="3">
        <f t="shared" si="355"/>
        <v>0</v>
      </c>
      <c r="EU481" s="3">
        <f t="shared" si="356"/>
        <v>0</v>
      </c>
      <c r="EV481" s="3">
        <f t="shared" si="357"/>
        <v>0</v>
      </c>
      <c r="EW481" s="3">
        <f t="shared" si="358"/>
        <v>0</v>
      </c>
      <c r="EX481" s="3">
        <f t="shared" si="359"/>
        <v>0</v>
      </c>
      <c r="EY481" s="3">
        <f t="shared" si="360"/>
        <v>0</v>
      </c>
      <c r="EZ481" s="3">
        <f t="shared" si="361"/>
        <v>0</v>
      </c>
      <c r="FA481" s="3">
        <f t="shared" si="362"/>
        <v>0</v>
      </c>
      <c r="FB481" s="3">
        <f t="shared" si="363"/>
        <v>0</v>
      </c>
      <c r="FC481" s="3">
        <f t="shared" si="340"/>
        <v>0</v>
      </c>
      <c r="FD481" s="41">
        <f t="shared" si="364"/>
        <v>0</v>
      </c>
      <c r="FG481" s="3">
        <f t="shared" si="341"/>
        <v>0</v>
      </c>
      <c r="FH481" s="3">
        <f t="shared" si="342"/>
        <v>0</v>
      </c>
      <c r="FI481" s="3">
        <f t="shared" si="365"/>
        <v>0</v>
      </c>
      <c r="FJ481" s="3">
        <f t="shared" si="365"/>
        <v>0</v>
      </c>
      <c r="FK481" s="3">
        <f t="shared" si="376"/>
        <v>0</v>
      </c>
      <c r="FL481" s="3">
        <f t="shared" si="376"/>
        <v>0</v>
      </c>
      <c r="FM481" s="3">
        <f t="shared" si="376"/>
        <v>0</v>
      </c>
      <c r="FN481" s="3">
        <f t="shared" si="375"/>
        <v>0</v>
      </c>
      <c r="FO481" s="3">
        <f t="shared" si="375"/>
        <v>0</v>
      </c>
      <c r="FP481" s="3">
        <f t="shared" si="375"/>
        <v>0</v>
      </c>
      <c r="FQ481" s="3">
        <f t="shared" si="375"/>
        <v>0</v>
      </c>
      <c r="FR481" s="3">
        <f t="shared" si="366"/>
        <v>0</v>
      </c>
      <c r="FS481" s="3">
        <f t="shared" si="366"/>
        <v>0</v>
      </c>
      <c r="FT481" s="3">
        <f t="shared" si="366"/>
        <v>0</v>
      </c>
      <c r="FU481" s="3">
        <f t="shared" si="367"/>
        <v>0</v>
      </c>
      <c r="FV481" s="3">
        <f t="shared" si="367"/>
        <v>0</v>
      </c>
      <c r="FW481" s="3">
        <f t="shared" si="367"/>
        <v>0</v>
      </c>
      <c r="FX481" s="3">
        <f t="shared" si="368"/>
        <v>0</v>
      </c>
      <c r="FY481" s="3">
        <f t="shared" si="369"/>
        <v>0</v>
      </c>
      <c r="FZ481" s="3">
        <f t="shared" si="370"/>
        <v>0</v>
      </c>
      <c r="GA481" s="3">
        <f t="shared" si="371"/>
        <v>0</v>
      </c>
      <c r="GB481" s="41" t="s">
        <v>0</v>
      </c>
      <c r="GC481" s="41">
        <f t="shared" si="343"/>
        <v>8.0000000000000002E-3</v>
      </c>
      <c r="GD481" s="41">
        <f t="shared" si="344"/>
        <v>1.57</v>
      </c>
      <c r="GE481" s="41">
        <f t="shared" si="331"/>
        <v>1.256E-2</v>
      </c>
      <c r="GI481" s="41" t="s">
        <v>0</v>
      </c>
    </row>
    <row r="482" spans="1:191" x14ac:dyDescent="0.55000000000000004">
      <c r="A482" s="41" t="s">
        <v>1572</v>
      </c>
      <c r="B482" s="41" t="s">
        <v>847</v>
      </c>
      <c r="C482" s="41" t="s">
        <v>69</v>
      </c>
      <c r="D482" s="25" t="s">
        <v>62</v>
      </c>
      <c r="E482" s="41" t="s">
        <v>1790</v>
      </c>
      <c r="F482" s="41">
        <v>0</v>
      </c>
      <c r="G482" s="25" t="s">
        <v>67</v>
      </c>
      <c r="H482" s="41">
        <v>0</v>
      </c>
      <c r="I482" s="41">
        <v>0</v>
      </c>
      <c r="J482" s="41">
        <v>1.6343999999999997E-2</v>
      </c>
      <c r="K482" s="41">
        <v>0</v>
      </c>
      <c r="L482" s="41">
        <v>0</v>
      </c>
      <c r="M482" s="41" t="s">
        <v>877</v>
      </c>
      <c r="N482" s="41" t="s">
        <v>102</v>
      </c>
      <c r="O482" s="41" t="s">
        <v>1878</v>
      </c>
      <c r="P482" s="41" t="s">
        <v>1968</v>
      </c>
      <c r="Q482" s="41" t="s">
        <v>2039</v>
      </c>
      <c r="S482" s="41">
        <v>0</v>
      </c>
      <c r="AO482" s="7">
        <v>0</v>
      </c>
      <c r="AP482" s="7"/>
      <c r="AQ482" s="7"/>
      <c r="AR482" s="7"/>
      <c r="AS482" s="7"/>
      <c r="AT482" s="7"/>
      <c r="AU482" s="7"/>
      <c r="AV482" s="7"/>
      <c r="AW482" s="7"/>
      <c r="AX482" s="7"/>
      <c r="AY482" s="7"/>
      <c r="AZ482" s="7"/>
      <c r="BA482" s="7"/>
      <c r="BB482" s="7"/>
      <c r="BC482" s="7"/>
      <c r="BD482" s="7"/>
      <c r="BE482" s="7"/>
      <c r="BF482" s="7"/>
      <c r="BG482" s="7"/>
      <c r="BK482" s="41">
        <v>4.54</v>
      </c>
      <c r="BL482" s="7">
        <v>1.89</v>
      </c>
      <c r="BM482" s="7"/>
      <c r="BN482" s="7"/>
      <c r="BO482" s="7"/>
      <c r="BP482" s="7"/>
      <c r="BQ482" s="7"/>
      <c r="BR482" s="7"/>
      <c r="BS482" s="7"/>
      <c r="BT482" s="7">
        <v>0.36</v>
      </c>
      <c r="BU482" s="7"/>
      <c r="BV482" s="7"/>
      <c r="BW482" s="7"/>
      <c r="BX482" s="7"/>
      <c r="BY482" s="7"/>
      <c r="BZ482" s="7"/>
      <c r="CA482" s="7"/>
      <c r="CB482" s="7"/>
      <c r="CC482" s="7"/>
      <c r="CD482" s="7"/>
      <c r="CG482" s="41">
        <v>0</v>
      </c>
      <c r="DC482" s="41">
        <v>0</v>
      </c>
      <c r="DY482" s="7" t="s">
        <v>1891</v>
      </c>
      <c r="DZ482" s="7">
        <f t="shared" si="338"/>
        <v>0.36</v>
      </c>
      <c r="EA482" s="41" t="s">
        <v>878</v>
      </c>
      <c r="EB482" s="41" t="s">
        <v>0</v>
      </c>
      <c r="EC482" s="41">
        <f t="shared" si="326"/>
        <v>0</v>
      </c>
      <c r="ED482" s="41">
        <f t="shared" si="327"/>
        <v>0</v>
      </c>
      <c r="EE482" s="41">
        <f t="shared" si="328"/>
        <v>1.6343999999999997E-2</v>
      </c>
      <c r="EF482" s="41">
        <f t="shared" si="329"/>
        <v>0</v>
      </c>
      <c r="EG482" s="41">
        <f t="shared" si="330"/>
        <v>0</v>
      </c>
      <c r="EI482" s="5">
        <f t="shared" si="345"/>
        <v>170.54454239999998</v>
      </c>
      <c r="EJ482" s="3">
        <f t="shared" si="339"/>
        <v>774.27222249599993</v>
      </c>
      <c r="EK482" s="3">
        <f t="shared" si="346"/>
        <v>85.805999999999997</v>
      </c>
      <c r="EL482" s="3">
        <f t="shared" si="347"/>
        <v>0</v>
      </c>
      <c r="EM482" s="3">
        <f t="shared" si="348"/>
        <v>0</v>
      </c>
      <c r="EN482" s="3">
        <f t="shared" si="349"/>
        <v>0</v>
      </c>
      <c r="EO482" s="3">
        <f t="shared" si="350"/>
        <v>0</v>
      </c>
      <c r="EP482" s="3">
        <f t="shared" si="351"/>
        <v>0</v>
      </c>
      <c r="EQ482" s="3">
        <f t="shared" si="352"/>
        <v>0</v>
      </c>
      <c r="ER482" s="3">
        <f t="shared" si="353"/>
        <v>0</v>
      </c>
      <c r="ES482" s="3">
        <f t="shared" si="354"/>
        <v>16.343999999999998</v>
      </c>
      <c r="ET482" s="3">
        <f t="shared" si="355"/>
        <v>0</v>
      </c>
      <c r="EU482" s="3">
        <f t="shared" si="356"/>
        <v>0</v>
      </c>
      <c r="EV482" s="3">
        <f t="shared" si="357"/>
        <v>0</v>
      </c>
      <c r="EW482" s="3">
        <f t="shared" si="358"/>
        <v>0</v>
      </c>
      <c r="EX482" s="3">
        <f t="shared" si="359"/>
        <v>0</v>
      </c>
      <c r="EY482" s="3">
        <f t="shared" si="360"/>
        <v>0</v>
      </c>
      <c r="EZ482" s="3">
        <f t="shared" si="361"/>
        <v>0</v>
      </c>
      <c r="FA482" s="3">
        <f t="shared" si="362"/>
        <v>0</v>
      </c>
      <c r="FB482" s="3">
        <f t="shared" si="363"/>
        <v>0</v>
      </c>
      <c r="FC482" s="3">
        <f t="shared" si="340"/>
        <v>0</v>
      </c>
      <c r="FD482" s="41">
        <f t="shared" si="364"/>
        <v>0</v>
      </c>
      <c r="FG482" s="3">
        <f t="shared" si="341"/>
        <v>0</v>
      </c>
      <c r="FH482" s="3">
        <f t="shared" si="342"/>
        <v>0</v>
      </c>
      <c r="FI482" s="3">
        <f t="shared" si="365"/>
        <v>0</v>
      </c>
      <c r="FJ482" s="3">
        <f t="shared" si="365"/>
        <v>0</v>
      </c>
      <c r="FK482" s="3">
        <f t="shared" si="376"/>
        <v>0</v>
      </c>
      <c r="FL482" s="3">
        <f t="shared" si="376"/>
        <v>0</v>
      </c>
      <c r="FM482" s="3">
        <f t="shared" si="376"/>
        <v>0</v>
      </c>
      <c r="FN482" s="3">
        <f t="shared" si="375"/>
        <v>0</v>
      </c>
      <c r="FO482" s="3">
        <f t="shared" si="375"/>
        <v>0</v>
      </c>
      <c r="FP482" s="3">
        <f t="shared" si="375"/>
        <v>0</v>
      </c>
      <c r="FQ482" s="3">
        <f t="shared" si="375"/>
        <v>0</v>
      </c>
      <c r="FR482" s="3">
        <f t="shared" si="366"/>
        <v>0</v>
      </c>
      <c r="FS482" s="3">
        <f t="shared" si="366"/>
        <v>0</v>
      </c>
      <c r="FT482" s="3">
        <f t="shared" si="366"/>
        <v>0</v>
      </c>
      <c r="FU482" s="3">
        <f t="shared" si="367"/>
        <v>0</v>
      </c>
      <c r="FV482" s="3">
        <f t="shared" si="367"/>
        <v>0</v>
      </c>
      <c r="FW482" s="3">
        <f t="shared" si="367"/>
        <v>0</v>
      </c>
      <c r="FX482" s="3">
        <f t="shared" si="368"/>
        <v>0</v>
      </c>
      <c r="FY482" s="3">
        <f t="shared" si="369"/>
        <v>0</v>
      </c>
      <c r="FZ482" s="3">
        <f t="shared" si="370"/>
        <v>0</v>
      </c>
      <c r="GA482" s="3">
        <f t="shared" si="371"/>
        <v>0</v>
      </c>
      <c r="GB482" s="41" t="s">
        <v>0</v>
      </c>
      <c r="GC482" s="41">
        <f t="shared" si="343"/>
        <v>4.54</v>
      </c>
      <c r="GD482" s="41">
        <f t="shared" si="344"/>
        <v>0.36</v>
      </c>
      <c r="GE482" s="41">
        <f t="shared" si="331"/>
        <v>1.6343999999999999</v>
      </c>
      <c r="GI482" s="41" t="s">
        <v>0</v>
      </c>
    </row>
    <row r="483" spans="1:191" x14ac:dyDescent="0.55000000000000004">
      <c r="A483" s="41" t="s">
        <v>1573</v>
      </c>
      <c r="B483" s="41" t="s">
        <v>847</v>
      </c>
      <c r="C483" s="41" t="s">
        <v>69</v>
      </c>
      <c r="D483" s="25" t="s">
        <v>62</v>
      </c>
      <c r="E483" s="41" t="s">
        <v>1790</v>
      </c>
      <c r="F483" s="41">
        <v>0</v>
      </c>
      <c r="G483" s="25" t="s">
        <v>67</v>
      </c>
      <c r="H483" s="41">
        <v>0</v>
      </c>
      <c r="I483" s="41">
        <v>0</v>
      </c>
      <c r="J483" s="41">
        <v>3.6920000000000004E-3</v>
      </c>
      <c r="K483" s="41">
        <v>0</v>
      </c>
      <c r="L483" s="41">
        <v>0</v>
      </c>
      <c r="M483" s="41" t="s">
        <v>879</v>
      </c>
      <c r="N483" s="41" t="s">
        <v>79</v>
      </c>
      <c r="O483" s="41" t="s">
        <v>1979</v>
      </c>
      <c r="P483" s="41" t="s">
        <v>2040</v>
      </c>
      <c r="S483" s="41">
        <v>0</v>
      </c>
      <c r="AO483" s="7">
        <v>0</v>
      </c>
      <c r="AP483" s="7"/>
      <c r="AQ483" s="7"/>
      <c r="AR483" s="7"/>
      <c r="AS483" s="7"/>
      <c r="AT483" s="7"/>
      <c r="AU483" s="7"/>
      <c r="AV483" s="7"/>
      <c r="AW483" s="7"/>
      <c r="AX483" s="7"/>
      <c r="AY483" s="7"/>
      <c r="AZ483" s="7"/>
      <c r="BA483" s="7"/>
      <c r="BB483" s="7"/>
      <c r="BC483" s="7"/>
      <c r="BD483" s="7"/>
      <c r="BE483" s="7"/>
      <c r="BF483" s="7"/>
      <c r="BG483" s="7"/>
      <c r="BK483" s="41">
        <v>3.55</v>
      </c>
      <c r="BL483" s="7">
        <v>0.34</v>
      </c>
      <c r="BM483" s="7"/>
      <c r="BN483" s="7"/>
      <c r="BO483" s="7"/>
      <c r="BP483" s="7"/>
      <c r="BQ483" s="7"/>
      <c r="BR483" s="7">
        <v>4.5999999999999996</v>
      </c>
      <c r="BS483" s="7">
        <v>1.4</v>
      </c>
      <c r="BT483" s="82">
        <f>1.3*BU483</f>
        <v>0.10400000000000001</v>
      </c>
      <c r="BU483" s="7">
        <v>0.08</v>
      </c>
      <c r="BV483" s="7"/>
      <c r="BW483" s="7"/>
      <c r="BX483" s="7"/>
      <c r="BY483" s="7"/>
      <c r="BZ483" s="7"/>
      <c r="CA483" s="7"/>
      <c r="CB483" s="7"/>
      <c r="CC483" s="7"/>
      <c r="CD483" s="7"/>
      <c r="CG483" s="41">
        <v>0</v>
      </c>
      <c r="DC483" s="41">
        <v>0</v>
      </c>
      <c r="DY483" s="7" t="s">
        <v>1891</v>
      </c>
      <c r="DZ483" s="7">
        <f t="shared" si="338"/>
        <v>0.10400000000000001</v>
      </c>
      <c r="EA483" s="41" t="s">
        <v>92</v>
      </c>
      <c r="EB483" s="41" t="s">
        <v>0</v>
      </c>
      <c r="EC483" s="41">
        <f t="shared" si="326"/>
        <v>0</v>
      </c>
      <c r="ED483" s="41">
        <f t="shared" si="327"/>
        <v>0</v>
      </c>
      <c r="EE483" s="41">
        <f t="shared" si="328"/>
        <v>3.6920000000000004E-3</v>
      </c>
      <c r="EF483" s="41">
        <f t="shared" si="329"/>
        <v>0</v>
      </c>
      <c r="EG483" s="41">
        <f t="shared" si="330"/>
        <v>0</v>
      </c>
      <c r="EI483" s="5">
        <f t="shared" si="345"/>
        <v>238.11534120000002</v>
      </c>
      <c r="EJ483" s="3">
        <f t="shared" si="339"/>
        <v>845.30946126000003</v>
      </c>
      <c r="EK483" s="3">
        <f t="shared" si="346"/>
        <v>12.07</v>
      </c>
      <c r="EL483" s="3">
        <f t="shared" si="347"/>
        <v>0</v>
      </c>
      <c r="EM483" s="3">
        <f t="shared" si="348"/>
        <v>0</v>
      </c>
      <c r="EN483" s="3">
        <f t="shared" si="349"/>
        <v>0</v>
      </c>
      <c r="EO483" s="3">
        <f t="shared" si="350"/>
        <v>0</v>
      </c>
      <c r="EP483" s="3">
        <f t="shared" si="351"/>
        <v>0</v>
      </c>
      <c r="EQ483" s="3">
        <f t="shared" si="352"/>
        <v>163.29999999999998</v>
      </c>
      <c r="ER483" s="3">
        <f t="shared" si="353"/>
        <v>49.7</v>
      </c>
      <c r="ES483" s="3">
        <f t="shared" si="354"/>
        <v>3.6920000000000006</v>
      </c>
      <c r="ET483" s="3">
        <f t="shared" si="355"/>
        <v>2.84</v>
      </c>
      <c r="EU483" s="3">
        <f t="shared" si="356"/>
        <v>0</v>
      </c>
      <c r="EV483" s="3">
        <f t="shared" si="357"/>
        <v>0</v>
      </c>
      <c r="EW483" s="3">
        <f t="shared" si="358"/>
        <v>0</v>
      </c>
      <c r="EX483" s="3">
        <f t="shared" si="359"/>
        <v>0</v>
      </c>
      <c r="EY483" s="3">
        <f t="shared" si="360"/>
        <v>0</v>
      </c>
      <c r="EZ483" s="3">
        <f t="shared" si="361"/>
        <v>0</v>
      </c>
      <c r="FA483" s="3">
        <f t="shared" si="362"/>
        <v>0</v>
      </c>
      <c r="FB483" s="3">
        <f t="shared" si="363"/>
        <v>0</v>
      </c>
      <c r="FC483" s="3">
        <f t="shared" si="340"/>
        <v>0</v>
      </c>
      <c r="FD483" s="41">
        <f t="shared" si="364"/>
        <v>0</v>
      </c>
      <c r="FG483" s="3">
        <f t="shared" si="341"/>
        <v>0</v>
      </c>
      <c r="FH483" s="3">
        <f t="shared" si="342"/>
        <v>0</v>
      </c>
      <c r="FI483" s="3">
        <f t="shared" si="365"/>
        <v>0</v>
      </c>
      <c r="FJ483" s="3">
        <f t="shared" si="365"/>
        <v>0</v>
      </c>
      <c r="FK483" s="3">
        <f t="shared" si="376"/>
        <v>0</v>
      </c>
      <c r="FL483" s="3">
        <f t="shared" si="376"/>
        <v>0</v>
      </c>
      <c r="FM483" s="3">
        <f t="shared" si="376"/>
        <v>0</v>
      </c>
      <c r="FN483" s="3">
        <f t="shared" si="375"/>
        <v>0</v>
      </c>
      <c r="FO483" s="3">
        <f t="shared" si="375"/>
        <v>0</v>
      </c>
      <c r="FP483" s="3">
        <f t="shared" si="375"/>
        <v>0</v>
      </c>
      <c r="FQ483" s="3">
        <f t="shared" si="375"/>
        <v>0</v>
      </c>
      <c r="FR483" s="3">
        <f t="shared" si="366"/>
        <v>0</v>
      </c>
      <c r="FS483" s="3">
        <f t="shared" si="366"/>
        <v>0</v>
      </c>
      <c r="FT483" s="3">
        <f t="shared" si="366"/>
        <v>0</v>
      </c>
      <c r="FU483" s="3">
        <f t="shared" si="367"/>
        <v>0</v>
      </c>
      <c r="FV483" s="3">
        <f t="shared" si="367"/>
        <v>0</v>
      </c>
      <c r="FW483" s="3">
        <f t="shared" si="367"/>
        <v>0</v>
      </c>
      <c r="FX483" s="3">
        <f t="shared" si="368"/>
        <v>0</v>
      </c>
      <c r="FY483" s="3">
        <f t="shared" si="369"/>
        <v>0</v>
      </c>
      <c r="FZ483" s="3">
        <f t="shared" si="370"/>
        <v>0</v>
      </c>
      <c r="GA483" s="3">
        <f t="shared" si="371"/>
        <v>0</v>
      </c>
      <c r="GB483" s="41" t="s">
        <v>0</v>
      </c>
      <c r="GC483" s="41">
        <f t="shared" si="343"/>
        <v>3.55</v>
      </c>
      <c r="GD483" s="41">
        <f t="shared" si="344"/>
        <v>0.10400000000000001</v>
      </c>
      <c r="GE483" s="41">
        <f t="shared" si="331"/>
        <v>0.36920000000000003</v>
      </c>
      <c r="GI483" s="41" t="s">
        <v>0</v>
      </c>
    </row>
    <row r="484" spans="1:191" x14ac:dyDescent="0.55000000000000004">
      <c r="A484" s="41" t="s">
        <v>1574</v>
      </c>
      <c r="B484" s="41" t="s">
        <v>847</v>
      </c>
      <c r="C484" s="41" t="s">
        <v>69</v>
      </c>
      <c r="D484" s="25" t="s">
        <v>62</v>
      </c>
      <c r="E484" s="41" t="s">
        <v>1790</v>
      </c>
      <c r="F484" s="41">
        <v>0</v>
      </c>
      <c r="G484" s="25" t="s">
        <v>67</v>
      </c>
      <c r="H484" s="41">
        <v>0</v>
      </c>
      <c r="I484" s="41">
        <v>0</v>
      </c>
      <c r="J484" s="41">
        <v>1.7273088000000004E-3</v>
      </c>
      <c r="K484" s="41">
        <v>0</v>
      </c>
      <c r="L484" s="41">
        <v>0</v>
      </c>
      <c r="M484" s="41" t="s">
        <v>880</v>
      </c>
      <c r="N484" s="41" t="s">
        <v>79</v>
      </c>
      <c r="O484" s="41" t="s">
        <v>1878</v>
      </c>
      <c r="P484" s="41" t="s">
        <v>2041</v>
      </c>
      <c r="Q484" s="41" t="s">
        <v>2042</v>
      </c>
      <c r="S484" s="41">
        <v>0</v>
      </c>
      <c r="AO484" s="7">
        <v>0</v>
      </c>
      <c r="AP484" s="7"/>
      <c r="AQ484" s="7"/>
      <c r="AR484" s="7"/>
      <c r="AS484" s="7"/>
      <c r="AT484" s="7"/>
      <c r="AU484" s="7"/>
      <c r="AV484" s="7"/>
      <c r="AW484" s="7"/>
      <c r="AX484" s="7"/>
      <c r="AY484" s="7"/>
      <c r="AZ484" s="7"/>
      <c r="BA484" s="7"/>
      <c r="BB484" s="7"/>
      <c r="BC484" s="7"/>
      <c r="BD484" s="7"/>
      <c r="BE484" s="7"/>
      <c r="BF484" s="7"/>
      <c r="BG484" s="7"/>
      <c r="BK484" s="4">
        <f>0.56*0.9072</f>
        <v>0.50803200000000004</v>
      </c>
      <c r="BL484" s="7">
        <v>0.35</v>
      </c>
      <c r="BM484" s="7"/>
      <c r="BN484" s="7"/>
      <c r="BO484" s="7"/>
      <c r="BP484" s="7"/>
      <c r="BQ484" s="7"/>
      <c r="BR484" s="7"/>
      <c r="BS484" s="7"/>
      <c r="BT484" s="7">
        <v>0.34</v>
      </c>
      <c r="BU484" s="7">
        <v>0.15</v>
      </c>
      <c r="BV484" s="7"/>
      <c r="BW484" s="7"/>
      <c r="BX484" s="7"/>
      <c r="BY484" s="7"/>
      <c r="BZ484" s="7"/>
      <c r="CA484" s="7"/>
      <c r="CB484" s="7"/>
      <c r="CC484" s="7"/>
      <c r="CD484" s="7"/>
      <c r="CG484" s="41">
        <v>0</v>
      </c>
      <c r="DC484" s="41">
        <v>0</v>
      </c>
      <c r="DY484" s="7" t="s">
        <v>1891</v>
      </c>
      <c r="DZ484" s="7">
        <f t="shared" si="338"/>
        <v>0.34</v>
      </c>
      <c r="EA484" s="41" t="s">
        <v>873</v>
      </c>
      <c r="EB484" s="41" t="s">
        <v>0</v>
      </c>
      <c r="EC484" s="41">
        <f t="shared" si="326"/>
        <v>0</v>
      </c>
      <c r="ED484" s="41">
        <f t="shared" si="327"/>
        <v>0</v>
      </c>
      <c r="EE484" s="41">
        <f t="shared" si="328"/>
        <v>1.7273088000000004E-3</v>
      </c>
      <c r="EF484" s="41">
        <f t="shared" si="329"/>
        <v>0</v>
      </c>
      <c r="EG484" s="41">
        <f t="shared" si="330"/>
        <v>0</v>
      </c>
      <c r="EI484" s="5">
        <f t="shared" si="345"/>
        <v>176.35654199999999</v>
      </c>
      <c r="EJ484" s="3">
        <f t="shared" si="339"/>
        <v>89.594766745344003</v>
      </c>
      <c r="EK484" s="3">
        <f t="shared" si="346"/>
        <v>1.7781120000000001</v>
      </c>
      <c r="EL484" s="3">
        <f t="shared" si="347"/>
        <v>0</v>
      </c>
      <c r="EM484" s="3">
        <f t="shared" si="348"/>
        <v>0</v>
      </c>
      <c r="EN484" s="3">
        <f t="shared" si="349"/>
        <v>0</v>
      </c>
      <c r="EO484" s="3">
        <f t="shared" si="350"/>
        <v>0</v>
      </c>
      <c r="EP484" s="3">
        <f t="shared" si="351"/>
        <v>0</v>
      </c>
      <c r="EQ484" s="3">
        <f t="shared" si="352"/>
        <v>0</v>
      </c>
      <c r="ER484" s="3">
        <f t="shared" si="353"/>
        <v>0</v>
      </c>
      <c r="ES484" s="3">
        <f t="shared" si="354"/>
        <v>1.7273088000000003</v>
      </c>
      <c r="ET484" s="3">
        <f t="shared" si="355"/>
        <v>0.76204800000000006</v>
      </c>
      <c r="EU484" s="3">
        <f t="shared" si="356"/>
        <v>0</v>
      </c>
      <c r="EV484" s="3">
        <f t="shared" si="357"/>
        <v>0</v>
      </c>
      <c r="EW484" s="3">
        <f t="shared" si="358"/>
        <v>0</v>
      </c>
      <c r="EX484" s="3">
        <f t="shared" si="359"/>
        <v>0</v>
      </c>
      <c r="EY484" s="3">
        <f t="shared" si="360"/>
        <v>0</v>
      </c>
      <c r="EZ484" s="3">
        <f t="shared" si="361"/>
        <v>0</v>
      </c>
      <c r="FA484" s="3">
        <f t="shared" si="362"/>
        <v>0</v>
      </c>
      <c r="FB484" s="3">
        <f t="shared" si="363"/>
        <v>0</v>
      </c>
      <c r="FC484" s="3">
        <f t="shared" si="340"/>
        <v>0</v>
      </c>
      <c r="FD484" s="41">
        <f t="shared" si="364"/>
        <v>0</v>
      </c>
      <c r="FG484" s="3">
        <f t="shared" si="341"/>
        <v>0</v>
      </c>
      <c r="FH484" s="3">
        <f t="shared" si="342"/>
        <v>0</v>
      </c>
      <c r="FI484" s="3">
        <f t="shared" si="365"/>
        <v>0</v>
      </c>
      <c r="FJ484" s="3">
        <f t="shared" si="365"/>
        <v>0</v>
      </c>
      <c r="FK484" s="3">
        <f t="shared" si="376"/>
        <v>0</v>
      </c>
      <c r="FL484" s="3">
        <f t="shared" si="376"/>
        <v>0</v>
      </c>
      <c r="FM484" s="3">
        <f t="shared" si="376"/>
        <v>0</v>
      </c>
      <c r="FN484" s="3">
        <f t="shared" si="375"/>
        <v>0</v>
      </c>
      <c r="FO484" s="3">
        <f t="shared" si="375"/>
        <v>0</v>
      </c>
      <c r="FP484" s="3">
        <f t="shared" si="375"/>
        <v>0</v>
      </c>
      <c r="FQ484" s="3">
        <f t="shared" si="375"/>
        <v>0</v>
      </c>
      <c r="FR484" s="3">
        <f t="shared" si="366"/>
        <v>0</v>
      </c>
      <c r="FS484" s="3">
        <f t="shared" si="366"/>
        <v>0</v>
      </c>
      <c r="FT484" s="3">
        <f t="shared" si="366"/>
        <v>0</v>
      </c>
      <c r="FU484" s="3">
        <f t="shared" si="367"/>
        <v>0</v>
      </c>
      <c r="FV484" s="3">
        <f t="shared" si="367"/>
        <v>0</v>
      </c>
      <c r="FW484" s="3">
        <f t="shared" si="367"/>
        <v>0</v>
      </c>
      <c r="FX484" s="3">
        <f t="shared" si="368"/>
        <v>0</v>
      </c>
      <c r="FY484" s="3">
        <f t="shared" si="369"/>
        <v>0</v>
      </c>
      <c r="FZ484" s="3">
        <f t="shared" si="370"/>
        <v>0</v>
      </c>
      <c r="GA484" s="3">
        <f t="shared" si="371"/>
        <v>0</v>
      </c>
      <c r="GB484" s="41" t="s">
        <v>0</v>
      </c>
      <c r="GC484" s="41">
        <f t="shared" si="343"/>
        <v>0.50803200000000004</v>
      </c>
      <c r="GD484" s="41">
        <f t="shared" si="344"/>
        <v>0.34</v>
      </c>
      <c r="GE484" s="41">
        <f t="shared" si="331"/>
        <v>0.17273088000000003</v>
      </c>
      <c r="GI484" s="41" t="s">
        <v>0</v>
      </c>
    </row>
    <row r="485" spans="1:191" x14ac:dyDescent="0.55000000000000004">
      <c r="A485" s="41" t="s">
        <v>1575</v>
      </c>
      <c r="B485" s="41" t="s">
        <v>847</v>
      </c>
      <c r="C485" s="41" t="s">
        <v>69</v>
      </c>
      <c r="D485" s="25" t="s">
        <v>62</v>
      </c>
      <c r="E485" s="41" t="s">
        <v>1790</v>
      </c>
      <c r="F485" s="41">
        <v>0</v>
      </c>
      <c r="G485" s="25" t="s">
        <v>67</v>
      </c>
      <c r="H485" s="41">
        <v>0</v>
      </c>
      <c r="I485" s="41">
        <v>0</v>
      </c>
      <c r="J485" s="41">
        <v>8.3462400000000006E-4</v>
      </c>
      <c r="K485" s="41">
        <v>0</v>
      </c>
      <c r="L485" s="41">
        <v>0</v>
      </c>
      <c r="M485" s="41" t="s">
        <v>881</v>
      </c>
      <c r="N485" s="41" t="s">
        <v>79</v>
      </c>
      <c r="O485" s="41" t="s">
        <v>1878</v>
      </c>
      <c r="P485" s="41" t="s">
        <v>1942</v>
      </c>
      <c r="S485" s="41">
        <v>0</v>
      </c>
      <c r="AO485" s="7">
        <v>0</v>
      </c>
      <c r="AP485" s="7"/>
      <c r="AQ485" s="7"/>
      <c r="AR485" s="7"/>
      <c r="AS485" s="7"/>
      <c r="AT485" s="7"/>
      <c r="AU485" s="7"/>
      <c r="AV485" s="7"/>
      <c r="AW485" s="7"/>
      <c r="AX485" s="7"/>
      <c r="AY485" s="7"/>
      <c r="AZ485" s="7"/>
      <c r="BA485" s="7"/>
      <c r="BB485" s="7"/>
      <c r="BC485" s="7"/>
      <c r="BD485" s="7"/>
      <c r="BE485" s="7"/>
      <c r="BF485" s="7"/>
      <c r="BG485" s="7"/>
      <c r="BK485" s="4">
        <f>0.4*0.9072</f>
        <v>0.36288000000000004</v>
      </c>
      <c r="BL485" s="7">
        <v>0.16</v>
      </c>
      <c r="BM485" s="7"/>
      <c r="BN485" s="7"/>
      <c r="BO485" s="7"/>
      <c r="BP485" s="7"/>
      <c r="BQ485" s="7"/>
      <c r="BR485" s="7"/>
      <c r="BS485" s="7"/>
      <c r="BT485" s="7">
        <v>0.23</v>
      </c>
      <c r="BU485" s="7"/>
      <c r="BV485" s="7"/>
      <c r="BW485" s="7"/>
      <c r="BX485" s="7"/>
      <c r="BY485" s="7"/>
      <c r="BZ485" s="7"/>
      <c r="CA485" s="7"/>
      <c r="CB485" s="7"/>
      <c r="CC485" s="7"/>
      <c r="CD485" s="7"/>
      <c r="CG485" s="41">
        <v>0</v>
      </c>
      <c r="DC485" s="41">
        <v>0</v>
      </c>
      <c r="DY485" s="7" t="s">
        <v>1891</v>
      </c>
      <c r="DZ485" s="7">
        <f t="shared" si="338"/>
        <v>0.22999999999999998</v>
      </c>
      <c r="EA485" s="41" t="s">
        <v>882</v>
      </c>
      <c r="EB485" s="41" t="s">
        <v>0</v>
      </c>
      <c r="EC485" s="41">
        <f t="shared" si="326"/>
        <v>0</v>
      </c>
      <c r="ED485" s="41">
        <f t="shared" si="327"/>
        <v>0</v>
      </c>
      <c r="EE485" s="41">
        <f t="shared" si="328"/>
        <v>8.3462400000000006E-4</v>
      </c>
      <c r="EF485" s="41">
        <f t="shared" si="329"/>
        <v>0</v>
      </c>
      <c r="EG485" s="41">
        <f t="shared" si="330"/>
        <v>0</v>
      </c>
      <c r="EI485" s="5">
        <f t="shared" si="345"/>
        <v>40.603185599999996</v>
      </c>
      <c r="EJ485" s="3">
        <f t="shared" si="339"/>
        <v>14.734083990528001</v>
      </c>
      <c r="EK485" s="3">
        <f t="shared" si="346"/>
        <v>0.58060800000000012</v>
      </c>
      <c r="EL485" s="3">
        <f t="shared" si="347"/>
        <v>0</v>
      </c>
      <c r="EM485" s="3">
        <f t="shared" si="348"/>
        <v>0</v>
      </c>
      <c r="EN485" s="3">
        <f t="shared" si="349"/>
        <v>0</v>
      </c>
      <c r="EO485" s="3">
        <f t="shared" si="350"/>
        <v>0</v>
      </c>
      <c r="EP485" s="3">
        <f t="shared" si="351"/>
        <v>0</v>
      </c>
      <c r="EQ485" s="3">
        <f t="shared" si="352"/>
        <v>0</v>
      </c>
      <c r="ER485" s="3">
        <f t="shared" si="353"/>
        <v>0</v>
      </c>
      <c r="ES485" s="3">
        <f t="shared" si="354"/>
        <v>0.83462400000000003</v>
      </c>
      <c r="ET485" s="3">
        <f t="shared" si="355"/>
        <v>0</v>
      </c>
      <c r="EU485" s="3">
        <f t="shared" si="356"/>
        <v>0</v>
      </c>
      <c r="EV485" s="3">
        <f t="shared" si="357"/>
        <v>0</v>
      </c>
      <c r="EW485" s="3">
        <f t="shared" si="358"/>
        <v>0</v>
      </c>
      <c r="EX485" s="3">
        <f t="shared" si="359"/>
        <v>0</v>
      </c>
      <c r="EY485" s="3">
        <f t="shared" si="360"/>
        <v>0</v>
      </c>
      <c r="EZ485" s="3">
        <f t="shared" si="361"/>
        <v>0</v>
      </c>
      <c r="FA485" s="3">
        <f t="shared" si="362"/>
        <v>0</v>
      </c>
      <c r="FB485" s="3">
        <f t="shared" si="363"/>
        <v>0</v>
      </c>
      <c r="FC485" s="3">
        <f t="shared" si="340"/>
        <v>0</v>
      </c>
      <c r="FD485" s="41">
        <f t="shared" si="364"/>
        <v>0</v>
      </c>
      <c r="FG485" s="3">
        <f t="shared" si="341"/>
        <v>0</v>
      </c>
      <c r="FH485" s="3">
        <f t="shared" si="342"/>
        <v>0</v>
      </c>
      <c r="FI485" s="3">
        <f t="shared" si="365"/>
        <v>0</v>
      </c>
      <c r="FJ485" s="3">
        <f t="shared" si="365"/>
        <v>0</v>
      </c>
      <c r="FK485" s="3">
        <f t="shared" si="376"/>
        <v>0</v>
      </c>
      <c r="FL485" s="3">
        <f t="shared" si="376"/>
        <v>0</v>
      </c>
      <c r="FM485" s="3">
        <f t="shared" si="376"/>
        <v>0</v>
      </c>
      <c r="FN485" s="3">
        <f t="shared" si="375"/>
        <v>0</v>
      </c>
      <c r="FO485" s="3">
        <f t="shared" si="375"/>
        <v>0</v>
      </c>
      <c r="FP485" s="3">
        <f t="shared" si="375"/>
        <v>0</v>
      </c>
      <c r="FQ485" s="3">
        <f t="shared" si="375"/>
        <v>0</v>
      </c>
      <c r="FR485" s="3">
        <f t="shared" si="366"/>
        <v>0</v>
      </c>
      <c r="FS485" s="3">
        <f t="shared" si="366"/>
        <v>0</v>
      </c>
      <c r="FT485" s="3">
        <f t="shared" si="366"/>
        <v>0</v>
      </c>
      <c r="FU485" s="3">
        <f t="shared" si="367"/>
        <v>0</v>
      </c>
      <c r="FV485" s="3">
        <f t="shared" si="367"/>
        <v>0</v>
      </c>
      <c r="FW485" s="3">
        <f t="shared" si="367"/>
        <v>0</v>
      </c>
      <c r="FX485" s="3">
        <f t="shared" si="368"/>
        <v>0</v>
      </c>
      <c r="FY485" s="3">
        <f t="shared" si="369"/>
        <v>0</v>
      </c>
      <c r="FZ485" s="3">
        <f t="shared" si="370"/>
        <v>0</v>
      </c>
      <c r="GA485" s="3">
        <f t="shared" si="371"/>
        <v>0</v>
      </c>
      <c r="GB485" s="41" t="s">
        <v>0</v>
      </c>
      <c r="GC485" s="41">
        <f t="shared" si="343"/>
        <v>0.36288000000000004</v>
      </c>
      <c r="GD485" s="41">
        <f t="shared" si="344"/>
        <v>0.22999999999999998</v>
      </c>
      <c r="GE485" s="41">
        <f t="shared" si="331"/>
        <v>8.3462400000000006E-2</v>
      </c>
      <c r="GI485" s="41" t="s">
        <v>0</v>
      </c>
    </row>
    <row r="486" spans="1:191" x14ac:dyDescent="0.55000000000000004">
      <c r="A486" s="41" t="s">
        <v>1576</v>
      </c>
      <c r="B486" s="41" t="s">
        <v>847</v>
      </c>
      <c r="C486" s="41" t="s">
        <v>69</v>
      </c>
      <c r="D486" s="25" t="s">
        <v>62</v>
      </c>
      <c r="E486" s="41" t="s">
        <v>1790</v>
      </c>
      <c r="F486" s="41">
        <v>0</v>
      </c>
      <c r="G486" s="25" t="s">
        <v>67</v>
      </c>
      <c r="H486" s="41">
        <v>0</v>
      </c>
      <c r="I486" s="41">
        <v>0</v>
      </c>
      <c r="J486" s="41">
        <v>8.3825280000000002E-2</v>
      </c>
      <c r="K486" s="41">
        <v>0</v>
      </c>
      <c r="L486" s="41">
        <v>0</v>
      </c>
      <c r="M486" s="41" t="s">
        <v>883</v>
      </c>
      <c r="N486" s="41" t="s">
        <v>79</v>
      </c>
      <c r="O486" s="41" t="s">
        <v>1878</v>
      </c>
      <c r="P486" s="41" t="s">
        <v>1968</v>
      </c>
      <c r="Q486" s="41" t="s">
        <v>2043</v>
      </c>
      <c r="S486" s="41">
        <v>0</v>
      </c>
      <c r="AO486" s="7">
        <v>0</v>
      </c>
      <c r="AP486" s="7"/>
      <c r="AQ486" s="7"/>
      <c r="AR486" s="7"/>
      <c r="AS486" s="7"/>
      <c r="AT486" s="7"/>
      <c r="AU486" s="7"/>
      <c r="AV486" s="7"/>
      <c r="AW486" s="7"/>
      <c r="AX486" s="7"/>
      <c r="AY486" s="7"/>
      <c r="AZ486" s="7"/>
      <c r="BA486" s="7"/>
      <c r="BB486" s="7"/>
      <c r="BC486" s="7"/>
      <c r="BD486" s="7"/>
      <c r="BE486" s="7"/>
      <c r="BF486" s="7"/>
      <c r="BG486" s="7"/>
      <c r="BK486" s="6">
        <f>22*0.9072</f>
        <v>19.958400000000001</v>
      </c>
      <c r="BL486" s="7">
        <v>0.24</v>
      </c>
      <c r="BM486" s="7"/>
      <c r="BN486" s="7"/>
      <c r="BO486" s="7"/>
      <c r="BP486" s="7"/>
      <c r="BQ486" s="7"/>
      <c r="BR486" s="7"/>
      <c r="BS486" s="7"/>
      <c r="BT486" s="7">
        <v>0.42</v>
      </c>
      <c r="BU486" s="7">
        <v>0.02</v>
      </c>
      <c r="BV486" s="7"/>
      <c r="BW486" s="7"/>
      <c r="BX486" s="7"/>
      <c r="BY486" s="7"/>
      <c r="BZ486" s="7"/>
      <c r="CA486" s="7"/>
      <c r="CB486" s="7"/>
      <c r="CC486" s="7"/>
      <c r="CD486" s="7"/>
      <c r="CG486" s="41">
        <v>0</v>
      </c>
      <c r="DC486" s="41">
        <v>0</v>
      </c>
      <c r="DY486" s="7" t="s">
        <v>1891</v>
      </c>
      <c r="DZ486" s="7">
        <f t="shared" si="338"/>
        <v>0.42</v>
      </c>
      <c r="EA486" s="41" t="s">
        <v>873</v>
      </c>
      <c r="EB486" s="41" t="s">
        <v>0</v>
      </c>
      <c r="EC486" s="41">
        <f t="shared" si="326"/>
        <v>0</v>
      </c>
      <c r="ED486" s="41">
        <f t="shared" si="327"/>
        <v>0</v>
      </c>
      <c r="EE486" s="41">
        <f t="shared" si="328"/>
        <v>8.3825280000000002E-2</v>
      </c>
      <c r="EF486" s="41">
        <f t="shared" si="329"/>
        <v>0</v>
      </c>
      <c r="EG486" s="41">
        <f t="shared" si="330"/>
        <v>0</v>
      </c>
      <c r="EI486" s="5">
        <f t="shared" si="345"/>
        <v>85.264183200000019</v>
      </c>
      <c r="EJ486" s="3">
        <f t="shared" si="339"/>
        <v>1701.7366739788804</v>
      </c>
      <c r="EK486" s="3">
        <f t="shared" si="346"/>
        <v>47.900160000000007</v>
      </c>
      <c r="EL486" s="3">
        <f t="shared" si="347"/>
        <v>0</v>
      </c>
      <c r="EM486" s="3">
        <f t="shared" si="348"/>
        <v>0</v>
      </c>
      <c r="EN486" s="3">
        <f t="shared" si="349"/>
        <v>0</v>
      </c>
      <c r="EO486" s="3">
        <f t="shared" si="350"/>
        <v>0</v>
      </c>
      <c r="EP486" s="3">
        <f t="shared" si="351"/>
        <v>0</v>
      </c>
      <c r="EQ486" s="3">
        <f t="shared" si="352"/>
        <v>0</v>
      </c>
      <c r="ER486" s="3">
        <f t="shared" si="353"/>
        <v>0</v>
      </c>
      <c r="ES486" s="3">
        <f t="shared" si="354"/>
        <v>83.825280000000006</v>
      </c>
      <c r="ET486" s="3">
        <f t="shared" si="355"/>
        <v>3.9916800000000001</v>
      </c>
      <c r="EU486" s="3">
        <f t="shared" si="356"/>
        <v>0</v>
      </c>
      <c r="EV486" s="3">
        <f t="shared" si="357"/>
        <v>0</v>
      </c>
      <c r="EW486" s="3">
        <f t="shared" si="358"/>
        <v>0</v>
      </c>
      <c r="EX486" s="3">
        <f t="shared" si="359"/>
        <v>0</v>
      </c>
      <c r="EY486" s="3">
        <f t="shared" si="360"/>
        <v>0</v>
      </c>
      <c r="EZ486" s="3">
        <f t="shared" si="361"/>
        <v>0</v>
      </c>
      <c r="FA486" s="3">
        <f t="shared" si="362"/>
        <v>0</v>
      </c>
      <c r="FB486" s="3">
        <f t="shared" si="363"/>
        <v>0</v>
      </c>
      <c r="FC486" s="3">
        <f t="shared" si="340"/>
        <v>0</v>
      </c>
      <c r="FD486" s="41">
        <f t="shared" si="364"/>
        <v>0</v>
      </c>
      <c r="FG486" s="3">
        <f t="shared" si="341"/>
        <v>0</v>
      </c>
      <c r="FH486" s="3">
        <f t="shared" si="342"/>
        <v>0</v>
      </c>
      <c r="FI486" s="3">
        <f t="shared" si="365"/>
        <v>0</v>
      </c>
      <c r="FJ486" s="3">
        <f t="shared" si="365"/>
        <v>0</v>
      </c>
      <c r="FK486" s="3">
        <f t="shared" si="376"/>
        <v>0</v>
      </c>
      <c r="FL486" s="3">
        <f t="shared" si="376"/>
        <v>0</v>
      </c>
      <c r="FM486" s="3">
        <f t="shared" si="376"/>
        <v>0</v>
      </c>
      <c r="FN486" s="3">
        <f t="shared" si="375"/>
        <v>0</v>
      </c>
      <c r="FO486" s="3">
        <f t="shared" si="375"/>
        <v>0</v>
      </c>
      <c r="FP486" s="3">
        <f t="shared" si="375"/>
        <v>0</v>
      </c>
      <c r="FQ486" s="3">
        <f t="shared" si="375"/>
        <v>0</v>
      </c>
      <c r="FR486" s="3">
        <f t="shared" si="366"/>
        <v>0</v>
      </c>
      <c r="FS486" s="3">
        <f t="shared" si="366"/>
        <v>0</v>
      </c>
      <c r="FT486" s="3">
        <f t="shared" si="366"/>
        <v>0</v>
      </c>
      <c r="FU486" s="3">
        <f t="shared" si="367"/>
        <v>0</v>
      </c>
      <c r="FV486" s="3">
        <f t="shared" si="367"/>
        <v>0</v>
      </c>
      <c r="FW486" s="3">
        <f t="shared" si="367"/>
        <v>0</v>
      </c>
      <c r="FX486" s="3">
        <f t="shared" si="368"/>
        <v>0</v>
      </c>
      <c r="FY486" s="3">
        <f t="shared" si="369"/>
        <v>0</v>
      </c>
      <c r="FZ486" s="3">
        <f t="shared" si="370"/>
        <v>0</v>
      </c>
      <c r="GA486" s="3">
        <f t="shared" si="371"/>
        <v>0</v>
      </c>
      <c r="GB486" s="41" t="s">
        <v>0</v>
      </c>
      <c r="GC486" s="41">
        <f t="shared" si="343"/>
        <v>19.958400000000001</v>
      </c>
      <c r="GD486" s="41">
        <f t="shared" si="344"/>
        <v>0.42</v>
      </c>
      <c r="GE486" s="41">
        <f t="shared" si="331"/>
        <v>8.3825280000000006</v>
      </c>
      <c r="GI486" s="41" t="s">
        <v>0</v>
      </c>
    </row>
    <row r="487" spans="1:191" x14ac:dyDescent="0.55000000000000004">
      <c r="A487" s="41" t="s">
        <v>1577</v>
      </c>
      <c r="B487" s="41" t="s">
        <v>847</v>
      </c>
      <c r="C487" s="41" t="s">
        <v>69</v>
      </c>
      <c r="D487" s="25" t="s">
        <v>62</v>
      </c>
      <c r="E487" s="41" t="s">
        <v>1790</v>
      </c>
      <c r="F487" s="41">
        <v>0</v>
      </c>
      <c r="G487" s="25" t="s">
        <v>67</v>
      </c>
      <c r="H487" s="41">
        <v>0</v>
      </c>
      <c r="I487" s="41">
        <v>0</v>
      </c>
      <c r="J487" s="41">
        <v>2.4058943999999999E-2</v>
      </c>
      <c r="K487" s="41">
        <v>0</v>
      </c>
      <c r="L487" s="41">
        <v>0</v>
      </c>
      <c r="M487" s="41" t="s">
        <v>884</v>
      </c>
      <c r="N487" s="41" t="s">
        <v>79</v>
      </c>
      <c r="O487" s="41" t="s">
        <v>1878</v>
      </c>
      <c r="P487" s="41" t="s">
        <v>1942</v>
      </c>
      <c r="S487" s="41">
        <v>0</v>
      </c>
      <c r="AO487" s="7">
        <v>0</v>
      </c>
      <c r="AP487" s="7"/>
      <c r="AQ487" s="7"/>
      <c r="AR487" s="7"/>
      <c r="AS487" s="7"/>
      <c r="AT487" s="7"/>
      <c r="AU487" s="7"/>
      <c r="AV487" s="7"/>
      <c r="AW487" s="7"/>
      <c r="AX487" s="7"/>
      <c r="AY487" s="7"/>
      <c r="AZ487" s="7"/>
      <c r="BA487" s="7"/>
      <c r="BB487" s="7"/>
      <c r="BC487" s="7"/>
      <c r="BD487" s="7"/>
      <c r="BE487" s="7"/>
      <c r="BF487" s="7"/>
      <c r="BG487" s="7"/>
      <c r="BK487" s="5">
        <f>10.2*0.9072</f>
        <v>9.2534399999999994</v>
      </c>
      <c r="BL487" s="7">
        <v>0.25</v>
      </c>
      <c r="BM487" s="7"/>
      <c r="BN487" s="7"/>
      <c r="BO487" s="7"/>
      <c r="BP487" s="7"/>
      <c r="BQ487" s="7"/>
      <c r="BR487" s="7"/>
      <c r="BS487" s="7"/>
      <c r="BT487" s="7">
        <v>0.26</v>
      </c>
      <c r="BU487" s="7"/>
      <c r="BV487" s="7"/>
      <c r="BW487" s="7"/>
      <c r="BX487" s="7"/>
      <c r="BY487" s="7"/>
      <c r="BZ487" s="7"/>
      <c r="CA487" s="7"/>
      <c r="CB487" s="7"/>
      <c r="CC487" s="7"/>
      <c r="CD487" s="7"/>
      <c r="CG487" s="41">
        <v>0</v>
      </c>
      <c r="DC487" s="41">
        <v>0</v>
      </c>
      <c r="DY487" s="7" t="s">
        <v>1891</v>
      </c>
      <c r="DZ487" s="7">
        <f t="shared" si="338"/>
        <v>0.26</v>
      </c>
      <c r="EA487" s="41" t="s">
        <v>882</v>
      </c>
      <c r="EB487" s="41" t="s">
        <v>0</v>
      </c>
      <c r="EC487" s="41">
        <f t="shared" si="326"/>
        <v>0</v>
      </c>
      <c r="ED487" s="41">
        <f t="shared" si="327"/>
        <v>0</v>
      </c>
      <c r="EE487" s="41">
        <f t="shared" si="328"/>
        <v>2.4058943999999999E-2</v>
      </c>
      <c r="EF487" s="41">
        <f t="shared" si="329"/>
        <v>0</v>
      </c>
      <c r="EG487" s="41">
        <f t="shared" si="330"/>
        <v>0</v>
      </c>
      <c r="EI487" s="5">
        <f t="shared" si="345"/>
        <v>50.410440000000001</v>
      </c>
      <c r="EJ487" s="3">
        <f t="shared" si="339"/>
        <v>466.46998191359995</v>
      </c>
      <c r="EK487" s="3">
        <f t="shared" si="346"/>
        <v>23.133599999999998</v>
      </c>
      <c r="EL487" s="3">
        <f t="shared" si="347"/>
        <v>0</v>
      </c>
      <c r="EM487" s="3">
        <f t="shared" si="348"/>
        <v>0</v>
      </c>
      <c r="EN487" s="3">
        <f t="shared" si="349"/>
        <v>0</v>
      </c>
      <c r="EO487" s="3">
        <f t="shared" si="350"/>
        <v>0</v>
      </c>
      <c r="EP487" s="3">
        <f t="shared" si="351"/>
        <v>0</v>
      </c>
      <c r="EQ487" s="3">
        <f t="shared" si="352"/>
        <v>0</v>
      </c>
      <c r="ER487" s="3">
        <f t="shared" si="353"/>
        <v>0</v>
      </c>
      <c r="ES487" s="3">
        <f t="shared" si="354"/>
        <v>24.058943999999997</v>
      </c>
      <c r="ET487" s="3">
        <f t="shared" si="355"/>
        <v>0</v>
      </c>
      <c r="EU487" s="3">
        <f t="shared" si="356"/>
        <v>0</v>
      </c>
      <c r="EV487" s="3">
        <f t="shared" si="357"/>
        <v>0</v>
      </c>
      <c r="EW487" s="3">
        <f t="shared" si="358"/>
        <v>0</v>
      </c>
      <c r="EX487" s="3">
        <f t="shared" si="359"/>
        <v>0</v>
      </c>
      <c r="EY487" s="3">
        <f t="shared" si="360"/>
        <v>0</v>
      </c>
      <c r="EZ487" s="3">
        <f t="shared" si="361"/>
        <v>0</v>
      </c>
      <c r="FA487" s="3">
        <f t="shared" si="362"/>
        <v>0</v>
      </c>
      <c r="FB487" s="3">
        <f t="shared" si="363"/>
        <v>0</v>
      </c>
      <c r="FC487" s="3">
        <f t="shared" si="340"/>
        <v>0</v>
      </c>
      <c r="FD487" s="41">
        <f t="shared" si="364"/>
        <v>0</v>
      </c>
      <c r="FG487" s="3">
        <f t="shared" si="341"/>
        <v>0</v>
      </c>
      <c r="FH487" s="3">
        <f t="shared" si="342"/>
        <v>0</v>
      </c>
      <c r="FI487" s="3">
        <f t="shared" si="365"/>
        <v>0</v>
      </c>
      <c r="FJ487" s="3">
        <f t="shared" si="365"/>
        <v>0</v>
      </c>
      <c r="FK487" s="3">
        <f t="shared" si="376"/>
        <v>0</v>
      </c>
      <c r="FL487" s="3">
        <f t="shared" si="376"/>
        <v>0</v>
      </c>
      <c r="FM487" s="3">
        <f t="shared" si="376"/>
        <v>0</v>
      </c>
      <c r="FN487" s="3">
        <f t="shared" si="375"/>
        <v>0</v>
      </c>
      <c r="FO487" s="3">
        <f t="shared" si="375"/>
        <v>0</v>
      </c>
      <c r="FP487" s="3">
        <f t="shared" si="375"/>
        <v>0</v>
      </c>
      <c r="FQ487" s="3">
        <f t="shared" si="375"/>
        <v>0</v>
      </c>
      <c r="FR487" s="3">
        <f t="shared" si="366"/>
        <v>0</v>
      </c>
      <c r="FS487" s="3">
        <f t="shared" si="366"/>
        <v>0</v>
      </c>
      <c r="FT487" s="3">
        <f t="shared" si="366"/>
        <v>0</v>
      </c>
      <c r="FU487" s="3">
        <f t="shared" si="367"/>
        <v>0</v>
      </c>
      <c r="FV487" s="3">
        <f t="shared" si="367"/>
        <v>0</v>
      </c>
      <c r="FW487" s="3">
        <f t="shared" si="367"/>
        <v>0</v>
      </c>
      <c r="FX487" s="3">
        <f t="shared" si="368"/>
        <v>0</v>
      </c>
      <c r="FY487" s="3">
        <f t="shared" si="369"/>
        <v>0</v>
      </c>
      <c r="FZ487" s="3">
        <f t="shared" si="370"/>
        <v>0</v>
      </c>
      <c r="GA487" s="3">
        <f t="shared" si="371"/>
        <v>0</v>
      </c>
      <c r="GB487" s="41" t="s">
        <v>0</v>
      </c>
      <c r="GC487" s="41">
        <f t="shared" si="343"/>
        <v>9.2534399999999994</v>
      </c>
      <c r="GD487" s="41">
        <f t="shared" si="344"/>
        <v>0.26</v>
      </c>
      <c r="GE487" s="41">
        <f t="shared" si="331"/>
        <v>2.4058943999999998</v>
      </c>
      <c r="GI487" s="41" t="s">
        <v>0</v>
      </c>
    </row>
    <row r="488" spans="1:191" x14ac:dyDescent="0.55000000000000004">
      <c r="A488" s="41" t="s">
        <v>1578</v>
      </c>
      <c r="B488" s="41" t="s">
        <v>847</v>
      </c>
      <c r="C488" s="41" t="s">
        <v>69</v>
      </c>
      <c r="D488" s="25" t="s">
        <v>66</v>
      </c>
      <c r="E488" s="41" t="s">
        <v>1791</v>
      </c>
      <c r="F488" s="41">
        <v>0</v>
      </c>
      <c r="G488" s="25" t="s">
        <v>1749</v>
      </c>
      <c r="H488" s="41">
        <v>0</v>
      </c>
      <c r="I488" s="41">
        <v>0</v>
      </c>
      <c r="J488" s="41">
        <v>0.292572</v>
      </c>
      <c r="K488" s="41">
        <v>0</v>
      </c>
      <c r="L488" s="41">
        <v>0</v>
      </c>
      <c r="M488" s="41" t="s">
        <v>885</v>
      </c>
      <c r="N488" s="41" t="s">
        <v>79</v>
      </c>
      <c r="O488" s="41" t="s">
        <v>1791</v>
      </c>
      <c r="P488" s="41" t="s">
        <v>1935</v>
      </c>
      <c r="Q488" s="41" t="s">
        <v>1935</v>
      </c>
      <c r="S488" s="41">
        <v>0</v>
      </c>
      <c r="AO488" s="7">
        <v>0</v>
      </c>
      <c r="AP488" s="7"/>
      <c r="AQ488" s="7"/>
      <c r="AR488" s="7"/>
      <c r="AS488" s="7"/>
      <c r="AT488" s="7"/>
      <c r="AU488" s="7"/>
      <c r="AV488" s="7"/>
      <c r="AW488" s="7"/>
      <c r="AX488" s="7"/>
      <c r="AY488" s="7"/>
      <c r="AZ488" s="7"/>
      <c r="BA488" s="7"/>
      <c r="BB488" s="7"/>
      <c r="BC488" s="7"/>
      <c r="BD488" s="7"/>
      <c r="BE488" s="7"/>
      <c r="BF488" s="7"/>
      <c r="BG488" s="7"/>
      <c r="BK488" s="5">
        <f>37.5*0.9072</f>
        <v>34.020000000000003</v>
      </c>
      <c r="BL488" s="7"/>
      <c r="BM488" s="7"/>
      <c r="BN488" s="7"/>
      <c r="BO488" s="7"/>
      <c r="BP488" s="7"/>
      <c r="BQ488" s="7"/>
      <c r="BR488" s="7"/>
      <c r="BS488" s="7"/>
      <c r="BT488" s="7">
        <v>0.86</v>
      </c>
      <c r="BU488" s="7">
        <v>0.09</v>
      </c>
      <c r="BV488" s="7"/>
      <c r="BW488" s="7"/>
      <c r="BX488" s="7"/>
      <c r="BY488" s="7"/>
      <c r="BZ488" s="7"/>
      <c r="CA488" s="7"/>
      <c r="CB488" s="7"/>
      <c r="CC488" s="7"/>
      <c r="CD488" s="7"/>
      <c r="CG488" s="41">
        <v>0</v>
      </c>
      <c r="DC488" s="41">
        <v>0</v>
      </c>
      <c r="DY488" s="7" t="s">
        <v>1891</v>
      </c>
      <c r="DZ488" s="7">
        <f t="shared" si="338"/>
        <v>0.86</v>
      </c>
      <c r="EA488" s="41" t="s">
        <v>2044</v>
      </c>
      <c r="EB488" s="41" t="s">
        <v>0</v>
      </c>
      <c r="EC488" s="41">
        <f t="shared" ref="EC488:EC551" si="377">S488*AB488/100</f>
        <v>0</v>
      </c>
      <c r="ED488" s="41">
        <f t="shared" ref="ED488:ED551" si="378">AO488*AX488/100</f>
        <v>0</v>
      </c>
      <c r="EE488" s="41">
        <f t="shared" ref="EE488:EE551" si="379">BK488*BT488/100</f>
        <v>0.292572</v>
      </c>
      <c r="EF488" s="41">
        <f t="shared" ref="EF488:EF551" si="380">CG488*CP488/100</f>
        <v>0</v>
      </c>
      <c r="EG488" s="41">
        <f t="shared" ref="EG488:EG551" si="381">DC488*DL488/100</f>
        <v>0</v>
      </c>
      <c r="EI488" s="5">
        <f t="shared" si="345"/>
        <v>178.13797159999999</v>
      </c>
      <c r="EJ488" s="3">
        <f t="shared" si="339"/>
        <v>6060.2537938320002</v>
      </c>
      <c r="EK488" s="3">
        <f t="shared" si="346"/>
        <v>0</v>
      </c>
      <c r="EL488" s="3">
        <f t="shared" si="347"/>
        <v>0</v>
      </c>
      <c r="EM488" s="3">
        <f t="shared" si="348"/>
        <v>0</v>
      </c>
      <c r="EN488" s="3">
        <f t="shared" si="349"/>
        <v>0</v>
      </c>
      <c r="EO488" s="3">
        <f t="shared" si="350"/>
        <v>0</v>
      </c>
      <c r="EP488" s="3">
        <f t="shared" si="351"/>
        <v>0</v>
      </c>
      <c r="EQ488" s="3">
        <f t="shared" si="352"/>
        <v>0</v>
      </c>
      <c r="ER488" s="3">
        <f t="shared" si="353"/>
        <v>0</v>
      </c>
      <c r="ES488" s="3">
        <f t="shared" si="354"/>
        <v>292.572</v>
      </c>
      <c r="ET488" s="3">
        <f t="shared" si="355"/>
        <v>30.618000000000002</v>
      </c>
      <c r="EU488" s="3">
        <f t="shared" si="356"/>
        <v>0</v>
      </c>
      <c r="EV488" s="3">
        <f t="shared" si="357"/>
        <v>0</v>
      </c>
      <c r="EW488" s="3">
        <f t="shared" si="358"/>
        <v>0</v>
      </c>
      <c r="EX488" s="3">
        <f t="shared" si="359"/>
        <v>0</v>
      </c>
      <c r="EY488" s="3">
        <f t="shared" si="360"/>
        <v>0</v>
      </c>
      <c r="EZ488" s="3">
        <f t="shared" si="361"/>
        <v>0</v>
      </c>
      <c r="FA488" s="3">
        <f t="shared" si="362"/>
        <v>0</v>
      </c>
      <c r="FB488" s="3">
        <f t="shared" si="363"/>
        <v>0</v>
      </c>
      <c r="FC488" s="3">
        <f t="shared" si="340"/>
        <v>0</v>
      </c>
      <c r="FD488" s="41">
        <f t="shared" si="364"/>
        <v>0</v>
      </c>
      <c r="FG488" s="3">
        <f t="shared" si="341"/>
        <v>0</v>
      </c>
      <c r="FH488" s="3">
        <f t="shared" si="342"/>
        <v>0</v>
      </c>
      <c r="FI488" s="3">
        <f t="shared" si="365"/>
        <v>0</v>
      </c>
      <c r="FJ488" s="3">
        <f t="shared" si="365"/>
        <v>0</v>
      </c>
      <c r="FK488" s="3">
        <f t="shared" si="376"/>
        <v>0</v>
      </c>
      <c r="FL488" s="3">
        <f t="shared" si="376"/>
        <v>0</v>
      </c>
      <c r="FM488" s="3">
        <f t="shared" si="376"/>
        <v>0</v>
      </c>
      <c r="FN488" s="3">
        <f t="shared" si="375"/>
        <v>0</v>
      </c>
      <c r="FO488" s="3">
        <f t="shared" si="375"/>
        <v>0</v>
      </c>
      <c r="FP488" s="3">
        <f t="shared" si="375"/>
        <v>0</v>
      </c>
      <c r="FQ488" s="3">
        <f t="shared" si="375"/>
        <v>0</v>
      </c>
      <c r="FR488" s="3">
        <f t="shared" si="366"/>
        <v>0</v>
      </c>
      <c r="FS488" s="3">
        <f t="shared" si="366"/>
        <v>0</v>
      </c>
      <c r="FT488" s="3">
        <f t="shared" si="366"/>
        <v>0</v>
      </c>
      <c r="FU488" s="3">
        <f t="shared" si="367"/>
        <v>0</v>
      </c>
      <c r="FV488" s="3">
        <f t="shared" si="367"/>
        <v>0</v>
      </c>
      <c r="FW488" s="3">
        <f t="shared" si="367"/>
        <v>0</v>
      </c>
      <c r="FX488" s="3">
        <f t="shared" si="368"/>
        <v>0</v>
      </c>
      <c r="FY488" s="3">
        <f t="shared" si="369"/>
        <v>0</v>
      </c>
      <c r="FZ488" s="3">
        <f t="shared" si="370"/>
        <v>0</v>
      </c>
      <c r="GA488" s="3">
        <f t="shared" si="371"/>
        <v>0</v>
      </c>
      <c r="GB488" s="41" t="s">
        <v>0</v>
      </c>
      <c r="GC488" s="41">
        <f t="shared" si="343"/>
        <v>34.020000000000003</v>
      </c>
      <c r="GD488" s="41">
        <f t="shared" si="344"/>
        <v>0.86</v>
      </c>
      <c r="GE488" s="41">
        <f t="shared" si="331"/>
        <v>29.257200000000001</v>
      </c>
      <c r="GI488" s="41" t="s">
        <v>0</v>
      </c>
    </row>
    <row r="489" spans="1:191" x14ac:dyDescent="0.55000000000000004">
      <c r="A489" s="41" t="s">
        <v>1579</v>
      </c>
      <c r="B489" s="41" t="s">
        <v>847</v>
      </c>
      <c r="C489" s="41" t="s">
        <v>69</v>
      </c>
      <c r="D489" s="25" t="s">
        <v>66</v>
      </c>
      <c r="E489" s="41" t="s">
        <v>1791</v>
      </c>
      <c r="F489" s="41">
        <v>0</v>
      </c>
      <c r="G489" s="25" t="s">
        <v>1749</v>
      </c>
      <c r="H489" s="41">
        <v>0</v>
      </c>
      <c r="I489" s="41">
        <v>0</v>
      </c>
      <c r="J489" s="41">
        <v>0.13208832000000001</v>
      </c>
      <c r="K489" s="41">
        <v>0</v>
      </c>
      <c r="L489" s="41">
        <v>0</v>
      </c>
      <c r="M489" s="41" t="s">
        <v>886</v>
      </c>
      <c r="N489" s="41" t="s">
        <v>79</v>
      </c>
      <c r="O489" s="41" t="s">
        <v>1791</v>
      </c>
      <c r="P489" s="41" t="s">
        <v>1935</v>
      </c>
      <c r="Q489" s="41" t="s">
        <v>1935</v>
      </c>
      <c r="S489" s="41">
        <v>0</v>
      </c>
      <c r="AO489" s="7">
        <v>0</v>
      </c>
      <c r="AP489" s="7"/>
      <c r="AQ489" s="7"/>
      <c r="AR489" s="7"/>
      <c r="AS489" s="7"/>
      <c r="AT489" s="7"/>
      <c r="AU489" s="7"/>
      <c r="AV489" s="7"/>
      <c r="AW489" s="7"/>
      <c r="AX489" s="7"/>
      <c r="AY489" s="7"/>
      <c r="AZ489" s="7"/>
      <c r="BA489" s="7"/>
      <c r="BB489" s="7"/>
      <c r="BC489" s="7"/>
      <c r="BD489" s="7"/>
      <c r="BE489" s="7"/>
      <c r="BF489" s="7"/>
      <c r="BG489" s="7"/>
      <c r="BK489" s="5">
        <f>(3+3+10)*0.9072</f>
        <v>14.5152</v>
      </c>
      <c r="BL489" s="7"/>
      <c r="BM489" s="7"/>
      <c r="BN489" s="7"/>
      <c r="BO489" s="7"/>
      <c r="BP489" s="7"/>
      <c r="BQ489" s="7"/>
      <c r="BR489" s="7"/>
      <c r="BS489" s="7"/>
      <c r="BT489" s="7">
        <v>0.91</v>
      </c>
      <c r="BU489" s="7"/>
      <c r="BV489" s="7"/>
      <c r="BW489" s="7"/>
      <c r="BX489" s="7"/>
      <c r="BY489" s="7"/>
      <c r="BZ489" s="7"/>
      <c r="CA489" s="7"/>
      <c r="CB489" s="7"/>
      <c r="CC489" s="7"/>
      <c r="CD489" s="7"/>
      <c r="CG489" s="41">
        <v>0</v>
      </c>
      <c r="DC489" s="41">
        <v>0</v>
      </c>
      <c r="DY489" s="7" t="s">
        <v>1891</v>
      </c>
      <c r="DZ489" s="7">
        <f t="shared" si="338"/>
        <v>0.91</v>
      </c>
      <c r="EA489" s="41" t="s">
        <v>2044</v>
      </c>
      <c r="EB489" s="41" t="s">
        <v>0</v>
      </c>
      <c r="EC489" s="41">
        <f t="shared" si="377"/>
        <v>0</v>
      </c>
      <c r="ED489" s="41">
        <f t="shared" si="378"/>
        <v>0</v>
      </c>
      <c r="EE489" s="41">
        <f t="shared" si="379"/>
        <v>0.13208832000000001</v>
      </c>
      <c r="EF489" s="41">
        <f t="shared" si="380"/>
        <v>0</v>
      </c>
      <c r="EG489" s="41">
        <f t="shared" si="381"/>
        <v>0</v>
      </c>
      <c r="EI489" s="5">
        <f t="shared" si="345"/>
        <v>119.33739999999999</v>
      </c>
      <c r="EJ489" s="3">
        <f t="shared" si="339"/>
        <v>1732.2062284799999</v>
      </c>
      <c r="EK489" s="3">
        <f t="shared" si="346"/>
        <v>0</v>
      </c>
      <c r="EL489" s="3">
        <f t="shared" si="347"/>
        <v>0</v>
      </c>
      <c r="EM489" s="3">
        <f t="shared" si="348"/>
        <v>0</v>
      </c>
      <c r="EN489" s="3">
        <f t="shared" si="349"/>
        <v>0</v>
      </c>
      <c r="EO489" s="3">
        <f t="shared" si="350"/>
        <v>0</v>
      </c>
      <c r="EP489" s="3">
        <f t="shared" si="351"/>
        <v>0</v>
      </c>
      <c r="EQ489" s="3">
        <f t="shared" si="352"/>
        <v>0</v>
      </c>
      <c r="ER489" s="3">
        <f t="shared" si="353"/>
        <v>0</v>
      </c>
      <c r="ES489" s="3">
        <f t="shared" si="354"/>
        <v>132.08832000000001</v>
      </c>
      <c r="ET489" s="3">
        <f t="shared" si="355"/>
        <v>0</v>
      </c>
      <c r="EU489" s="3">
        <f t="shared" si="356"/>
        <v>0</v>
      </c>
      <c r="EV489" s="3">
        <f t="shared" si="357"/>
        <v>0</v>
      </c>
      <c r="EW489" s="3">
        <f t="shared" si="358"/>
        <v>0</v>
      </c>
      <c r="EX489" s="3">
        <f t="shared" si="359"/>
        <v>0</v>
      </c>
      <c r="EY489" s="3">
        <f t="shared" si="360"/>
        <v>0</v>
      </c>
      <c r="EZ489" s="3">
        <f t="shared" si="361"/>
        <v>0</v>
      </c>
      <c r="FA489" s="3">
        <f t="shared" si="362"/>
        <v>0</v>
      </c>
      <c r="FB489" s="3">
        <f t="shared" si="363"/>
        <v>0</v>
      </c>
      <c r="FC489" s="3">
        <f t="shared" si="340"/>
        <v>0</v>
      </c>
      <c r="FD489" s="41">
        <f t="shared" si="364"/>
        <v>0</v>
      </c>
      <c r="FG489" s="3">
        <f t="shared" si="341"/>
        <v>0</v>
      </c>
      <c r="FH489" s="3">
        <f t="shared" si="342"/>
        <v>0</v>
      </c>
      <c r="FI489" s="3">
        <f t="shared" si="365"/>
        <v>0</v>
      </c>
      <c r="FJ489" s="3">
        <f t="shared" si="365"/>
        <v>0</v>
      </c>
      <c r="FK489" s="3">
        <f t="shared" si="376"/>
        <v>0</v>
      </c>
      <c r="FL489" s="3">
        <f t="shared" si="376"/>
        <v>0</v>
      </c>
      <c r="FM489" s="3">
        <f t="shared" si="376"/>
        <v>0</v>
      </c>
      <c r="FN489" s="3">
        <f t="shared" si="375"/>
        <v>0</v>
      </c>
      <c r="FO489" s="3">
        <f t="shared" si="375"/>
        <v>0</v>
      </c>
      <c r="FP489" s="3">
        <f t="shared" si="375"/>
        <v>0</v>
      </c>
      <c r="FQ489" s="3">
        <f t="shared" si="375"/>
        <v>0</v>
      </c>
      <c r="FR489" s="3">
        <f t="shared" si="366"/>
        <v>0</v>
      </c>
      <c r="FS489" s="3">
        <f t="shared" si="366"/>
        <v>0</v>
      </c>
      <c r="FT489" s="3">
        <f t="shared" si="366"/>
        <v>0</v>
      </c>
      <c r="FU489" s="3">
        <f t="shared" si="367"/>
        <v>0</v>
      </c>
      <c r="FV489" s="3">
        <f t="shared" si="367"/>
        <v>0</v>
      </c>
      <c r="FW489" s="3">
        <f t="shared" si="367"/>
        <v>0</v>
      </c>
      <c r="FX489" s="3">
        <f t="shared" si="368"/>
        <v>0</v>
      </c>
      <c r="FY489" s="3">
        <f t="shared" si="369"/>
        <v>0</v>
      </c>
      <c r="FZ489" s="3">
        <f t="shared" si="370"/>
        <v>0</v>
      </c>
      <c r="GA489" s="3">
        <f t="shared" si="371"/>
        <v>0</v>
      </c>
      <c r="GB489" s="41" t="s">
        <v>0</v>
      </c>
      <c r="GC489" s="41">
        <f t="shared" si="343"/>
        <v>14.5152</v>
      </c>
      <c r="GD489" s="41">
        <f t="shared" si="344"/>
        <v>0.91</v>
      </c>
      <c r="GE489" s="41">
        <f t="shared" si="331"/>
        <v>13.208832000000001</v>
      </c>
      <c r="GI489" s="41" t="s">
        <v>0</v>
      </c>
    </row>
    <row r="490" spans="1:191" x14ac:dyDescent="0.55000000000000004">
      <c r="A490" s="41" t="s">
        <v>1580</v>
      </c>
      <c r="B490" s="41" t="s">
        <v>847</v>
      </c>
      <c r="C490" s="41" t="s">
        <v>69</v>
      </c>
      <c r="D490" s="25" t="s">
        <v>66</v>
      </c>
      <c r="E490" s="41" t="s">
        <v>1791</v>
      </c>
      <c r="F490" s="41">
        <v>0</v>
      </c>
      <c r="G490" s="25" t="s">
        <v>1749</v>
      </c>
      <c r="H490" s="41">
        <v>0</v>
      </c>
      <c r="I490" s="41">
        <v>0</v>
      </c>
      <c r="J490" s="41">
        <v>0.41249999999999998</v>
      </c>
      <c r="K490" s="41">
        <v>0</v>
      </c>
      <c r="L490" s="41">
        <v>0</v>
      </c>
      <c r="M490" s="41" t="s">
        <v>887</v>
      </c>
      <c r="N490" s="41" t="s">
        <v>79</v>
      </c>
      <c r="O490" s="41" t="s">
        <v>1791</v>
      </c>
      <c r="P490" s="41" t="s">
        <v>1935</v>
      </c>
      <c r="Q490" s="41" t="s">
        <v>1935</v>
      </c>
      <c r="S490" s="41">
        <v>0</v>
      </c>
      <c r="AO490" s="7">
        <v>0</v>
      </c>
      <c r="AP490" s="7"/>
      <c r="AQ490" s="7"/>
      <c r="AR490" s="7"/>
      <c r="AS490" s="7"/>
      <c r="AT490" s="7"/>
      <c r="AU490" s="7"/>
      <c r="AV490" s="7"/>
      <c r="AW490" s="7"/>
      <c r="AX490" s="7"/>
      <c r="AY490" s="7"/>
      <c r="AZ490" s="7"/>
      <c r="BA490" s="7"/>
      <c r="BB490" s="7"/>
      <c r="BC490" s="7"/>
      <c r="BD490" s="7"/>
      <c r="BE490" s="7"/>
      <c r="BF490" s="7"/>
      <c r="BG490" s="7"/>
      <c r="BK490" s="41">
        <v>37.5</v>
      </c>
      <c r="BL490" s="7"/>
      <c r="BM490" s="7"/>
      <c r="BN490" s="7"/>
      <c r="BO490" s="7"/>
      <c r="BP490" s="7"/>
      <c r="BQ490" s="7"/>
      <c r="BR490" s="7"/>
      <c r="BS490" s="7"/>
      <c r="BT490" s="7">
        <v>1.1000000000000001</v>
      </c>
      <c r="BU490" s="7"/>
      <c r="BV490" s="7"/>
      <c r="BW490" s="7"/>
      <c r="BX490" s="7"/>
      <c r="BY490" s="7"/>
      <c r="BZ490" s="7"/>
      <c r="CA490" s="7"/>
      <c r="CB490" s="7"/>
      <c r="CC490" s="7"/>
      <c r="CD490" s="7"/>
      <c r="CG490" s="41">
        <v>0</v>
      </c>
      <c r="DC490" s="41">
        <v>0</v>
      </c>
      <c r="DY490" s="7" t="s">
        <v>1891</v>
      </c>
      <c r="DZ490" s="7">
        <f t="shared" si="338"/>
        <v>1.1000000000000001</v>
      </c>
      <c r="EA490" s="41" t="s">
        <v>355</v>
      </c>
      <c r="EB490" s="41" t="s">
        <v>0</v>
      </c>
      <c r="EC490" s="41">
        <f t="shared" si="377"/>
        <v>0</v>
      </c>
      <c r="ED490" s="41">
        <f t="shared" si="378"/>
        <v>0</v>
      </c>
      <c r="EE490" s="41">
        <f t="shared" si="379"/>
        <v>0.41249999999999998</v>
      </c>
      <c r="EF490" s="41">
        <f t="shared" si="380"/>
        <v>0</v>
      </c>
      <c r="EG490" s="41">
        <f t="shared" si="381"/>
        <v>0</v>
      </c>
      <c r="EI490" s="5">
        <f t="shared" si="345"/>
        <v>144.25399999999999</v>
      </c>
      <c r="EJ490" s="3">
        <f t="shared" si="339"/>
        <v>5409.5249999999996</v>
      </c>
      <c r="EK490" s="3">
        <f t="shared" si="346"/>
        <v>0</v>
      </c>
      <c r="EL490" s="3">
        <f t="shared" si="347"/>
        <v>0</v>
      </c>
      <c r="EM490" s="3">
        <f t="shared" si="348"/>
        <v>0</v>
      </c>
      <c r="EN490" s="3">
        <f t="shared" si="349"/>
        <v>0</v>
      </c>
      <c r="EO490" s="3">
        <f t="shared" si="350"/>
        <v>0</v>
      </c>
      <c r="EP490" s="3">
        <f t="shared" si="351"/>
        <v>0</v>
      </c>
      <c r="EQ490" s="3">
        <f t="shared" si="352"/>
        <v>0</v>
      </c>
      <c r="ER490" s="3">
        <f t="shared" si="353"/>
        <v>0</v>
      </c>
      <c r="ES490" s="3">
        <f t="shared" si="354"/>
        <v>412.5</v>
      </c>
      <c r="ET490" s="3">
        <f t="shared" si="355"/>
        <v>0</v>
      </c>
      <c r="EU490" s="3">
        <f t="shared" si="356"/>
        <v>0</v>
      </c>
      <c r="EV490" s="3">
        <f t="shared" si="357"/>
        <v>0</v>
      </c>
      <c r="EW490" s="3">
        <f t="shared" si="358"/>
        <v>0</v>
      </c>
      <c r="EX490" s="3">
        <f t="shared" si="359"/>
        <v>0</v>
      </c>
      <c r="EY490" s="3">
        <f t="shared" si="360"/>
        <v>0</v>
      </c>
      <c r="EZ490" s="3">
        <f t="shared" si="361"/>
        <v>0</v>
      </c>
      <c r="FA490" s="3">
        <f t="shared" si="362"/>
        <v>0</v>
      </c>
      <c r="FB490" s="3">
        <f t="shared" si="363"/>
        <v>0</v>
      </c>
      <c r="FC490" s="3">
        <f t="shared" si="340"/>
        <v>0</v>
      </c>
      <c r="FD490" s="41">
        <f t="shared" si="364"/>
        <v>0</v>
      </c>
      <c r="FG490" s="3">
        <f t="shared" si="341"/>
        <v>0</v>
      </c>
      <c r="FH490" s="3">
        <f t="shared" si="342"/>
        <v>0</v>
      </c>
      <c r="FI490" s="3">
        <f t="shared" si="365"/>
        <v>0</v>
      </c>
      <c r="FJ490" s="3">
        <f t="shared" si="365"/>
        <v>0</v>
      </c>
      <c r="FK490" s="3">
        <f t="shared" si="376"/>
        <v>0</v>
      </c>
      <c r="FL490" s="3">
        <f t="shared" si="376"/>
        <v>0</v>
      </c>
      <c r="FM490" s="3">
        <f t="shared" si="376"/>
        <v>0</v>
      </c>
      <c r="FN490" s="3">
        <f t="shared" si="375"/>
        <v>0</v>
      </c>
      <c r="FO490" s="3">
        <f t="shared" si="375"/>
        <v>0</v>
      </c>
      <c r="FP490" s="3">
        <f t="shared" si="375"/>
        <v>0</v>
      </c>
      <c r="FQ490" s="3">
        <f t="shared" si="375"/>
        <v>0</v>
      </c>
      <c r="FR490" s="3">
        <f t="shared" si="366"/>
        <v>0</v>
      </c>
      <c r="FS490" s="3">
        <f t="shared" si="366"/>
        <v>0</v>
      </c>
      <c r="FT490" s="3">
        <f t="shared" si="366"/>
        <v>0</v>
      </c>
      <c r="FU490" s="3">
        <f t="shared" si="367"/>
        <v>0</v>
      </c>
      <c r="FV490" s="3">
        <f t="shared" si="367"/>
        <v>0</v>
      </c>
      <c r="FW490" s="3">
        <f t="shared" si="367"/>
        <v>0</v>
      </c>
      <c r="FX490" s="3">
        <f t="shared" si="368"/>
        <v>0</v>
      </c>
      <c r="FY490" s="3">
        <f t="shared" si="369"/>
        <v>0</v>
      </c>
      <c r="FZ490" s="3">
        <f t="shared" si="370"/>
        <v>0</v>
      </c>
      <c r="GA490" s="3">
        <f t="shared" si="371"/>
        <v>0</v>
      </c>
      <c r="GB490" s="41" t="s">
        <v>0</v>
      </c>
      <c r="GC490" s="41">
        <f t="shared" si="343"/>
        <v>37.5</v>
      </c>
      <c r="GD490" s="41">
        <f t="shared" si="344"/>
        <v>1.1000000000000001</v>
      </c>
      <c r="GE490" s="41">
        <f t="shared" si="331"/>
        <v>41.25</v>
      </c>
      <c r="GI490" s="41" t="s">
        <v>0</v>
      </c>
    </row>
    <row r="491" spans="1:191" x14ac:dyDescent="0.55000000000000004">
      <c r="A491" s="41" t="s">
        <v>1581</v>
      </c>
      <c r="B491" s="41" t="s">
        <v>888</v>
      </c>
      <c r="C491" s="41" t="s">
        <v>65</v>
      </c>
      <c r="D491" s="25" t="s">
        <v>62</v>
      </c>
      <c r="E491" s="41" t="s">
        <v>1790</v>
      </c>
      <c r="F491" s="41">
        <v>0</v>
      </c>
      <c r="G491" s="25" t="s">
        <v>67</v>
      </c>
      <c r="H491" s="41">
        <v>2.5584000000000003E-2</v>
      </c>
      <c r="I491" s="41">
        <v>9.1619999999999983E-3</v>
      </c>
      <c r="J491" s="41">
        <v>1.7200000000000001E-4</v>
      </c>
      <c r="K491" s="41">
        <v>1.4766E-2</v>
      </c>
      <c r="L491" s="41">
        <v>7.7339999999999996E-3</v>
      </c>
      <c r="M491" s="41" t="s">
        <v>889</v>
      </c>
      <c r="N491" s="41" t="s">
        <v>850</v>
      </c>
      <c r="O491" s="41" t="s">
        <v>1878</v>
      </c>
      <c r="P491" s="41" t="s">
        <v>1974</v>
      </c>
      <c r="S491" s="41">
        <f>3.903+0.361</f>
        <v>4.2640000000000002</v>
      </c>
      <c r="T491" s="4">
        <f>(0.6*3.903+0.4*0.361)/S491</f>
        <v>0.58306754221388368</v>
      </c>
      <c r="U491" s="41">
        <v>0.14000000000000001</v>
      </c>
      <c r="AB491" s="41">
        <f>(0.6*3.903+0.6*0.361)/S491</f>
        <v>0.6</v>
      </c>
      <c r="AC491" s="41">
        <v>0.01</v>
      </c>
      <c r="AD491" s="4">
        <f>0.35*0.51</f>
        <v>0.17849999999999999</v>
      </c>
      <c r="AE491" s="4">
        <f>0.5*0.51</f>
        <v>0.255</v>
      </c>
      <c r="AF491" s="4">
        <f>0.15*0.51</f>
        <v>7.6499999999999999E-2</v>
      </c>
      <c r="AO491" s="7">
        <v>1.5269999999999999</v>
      </c>
      <c r="AP491" s="7">
        <v>0.5</v>
      </c>
      <c r="AQ491" s="7">
        <v>0.14000000000000001</v>
      </c>
      <c r="AR491" s="7"/>
      <c r="AS491" s="7"/>
      <c r="AT491" s="7"/>
      <c r="AU491" s="7"/>
      <c r="AV491" s="7"/>
      <c r="AW491" s="7"/>
      <c r="AX491" s="7">
        <v>0.6</v>
      </c>
      <c r="AY491" s="7">
        <v>0.01</v>
      </c>
      <c r="AZ491" s="82">
        <f>0.35*0.51</f>
        <v>0.17849999999999999</v>
      </c>
      <c r="BA491" s="82">
        <f>0.5*0.51</f>
        <v>0.255</v>
      </c>
      <c r="BB491" s="82">
        <f>0.15*0.51</f>
        <v>7.6499999999999999E-2</v>
      </c>
      <c r="BC491" s="7"/>
      <c r="BD491" s="7"/>
      <c r="BE491" s="7"/>
      <c r="BF491" s="7"/>
      <c r="BG491" s="7"/>
      <c r="BK491" s="41">
        <v>4.2999999999999997E-2</v>
      </c>
      <c r="BL491" s="7">
        <v>0.2</v>
      </c>
      <c r="BM491" s="7">
        <v>0.14000000000000001</v>
      </c>
      <c r="BN491" s="7"/>
      <c r="BO491" s="7"/>
      <c r="BP491" s="7"/>
      <c r="BQ491" s="7"/>
      <c r="BR491" s="7"/>
      <c r="BS491" s="7"/>
      <c r="BT491" s="82">
        <v>0.4</v>
      </c>
      <c r="BU491" s="7">
        <v>0.01</v>
      </c>
      <c r="BV491" s="82">
        <f>0.35*0.51</f>
        <v>0.17849999999999999</v>
      </c>
      <c r="BW491" s="82">
        <f>0.5*0.51</f>
        <v>0.255</v>
      </c>
      <c r="BX491" s="82">
        <f>0.15*0.51</f>
        <v>7.6499999999999999E-2</v>
      </c>
      <c r="BY491" s="7"/>
      <c r="BZ491" s="7"/>
      <c r="CA491" s="7"/>
      <c r="CB491" s="7"/>
      <c r="CC491" s="7"/>
      <c r="CD491" s="7"/>
      <c r="CG491" s="41">
        <f>1.8+0.361</f>
        <v>2.161</v>
      </c>
      <c r="CH491" s="4">
        <f>(0.6*1.8+0.4*0.361)/CG491</f>
        <v>0.56658954187875987</v>
      </c>
      <c r="CI491" s="41">
        <v>0.14000000000000001</v>
      </c>
      <c r="CP491" s="4">
        <f>(0.7*1.8+0.6*0.361)/CG491</f>
        <v>0.68329477093937985</v>
      </c>
      <c r="CQ491" s="41">
        <v>0.01</v>
      </c>
      <c r="CR491" s="4">
        <f>0.35*0.51</f>
        <v>0.17849999999999999</v>
      </c>
      <c r="CS491" s="4">
        <f>0.5*0.51</f>
        <v>0.255</v>
      </c>
      <c r="CT491" s="4">
        <f>0.15*0.51</f>
        <v>7.6499999999999999E-2</v>
      </c>
      <c r="DC491" s="41">
        <v>1.2889999999999999</v>
      </c>
      <c r="DD491" s="41">
        <v>0.5</v>
      </c>
      <c r="DE491" s="41">
        <v>0.14000000000000001</v>
      </c>
      <c r="DL491" s="41">
        <v>0.6</v>
      </c>
      <c r="DM491" s="41">
        <v>0.01</v>
      </c>
      <c r="DN491" s="4">
        <f>0.35*0.51</f>
        <v>0.17849999999999999</v>
      </c>
      <c r="DO491" s="4">
        <f>0.5*0.51</f>
        <v>0.255</v>
      </c>
      <c r="DP491" s="4">
        <f>0.15*0.51</f>
        <v>7.6499999999999999E-2</v>
      </c>
      <c r="DY491" s="7" t="s">
        <v>1880</v>
      </c>
      <c r="DZ491" s="7">
        <f t="shared" si="338"/>
        <v>0.5985258827562564</v>
      </c>
      <c r="EA491" s="41" t="s">
        <v>890</v>
      </c>
      <c r="EB491" s="41" t="s">
        <v>0</v>
      </c>
      <c r="EC491" s="41">
        <f t="shared" si="377"/>
        <v>2.5584000000000003E-2</v>
      </c>
      <c r="ED491" s="41">
        <f t="shared" si="378"/>
        <v>9.1619999999999983E-3</v>
      </c>
      <c r="EE491" s="41">
        <f t="shared" si="379"/>
        <v>1.7200000000000001E-4</v>
      </c>
      <c r="EF491" s="41">
        <f t="shared" si="380"/>
        <v>1.4766E-2</v>
      </c>
      <c r="EG491" s="41">
        <f t="shared" si="381"/>
        <v>7.7339999999999996E-3</v>
      </c>
      <c r="EI491" s="5">
        <f t="shared" si="345"/>
        <v>146.96230930943983</v>
      </c>
      <c r="EJ491" s="3">
        <f t="shared" si="339"/>
        <v>857.37811251127198</v>
      </c>
      <c r="EK491" s="3">
        <f t="shared" si="346"/>
        <v>32.582999999999998</v>
      </c>
      <c r="EL491" s="3">
        <f t="shared" si="347"/>
        <v>0.81676000000000004</v>
      </c>
      <c r="EM491" s="3">
        <f t="shared" si="348"/>
        <v>0</v>
      </c>
      <c r="EN491" s="3">
        <f t="shared" si="349"/>
        <v>0</v>
      </c>
      <c r="EO491" s="3">
        <f t="shared" si="350"/>
        <v>0</v>
      </c>
      <c r="EP491" s="3">
        <f t="shared" si="351"/>
        <v>0</v>
      </c>
      <c r="EQ491" s="3">
        <f t="shared" si="352"/>
        <v>0</v>
      </c>
      <c r="ER491" s="3">
        <f t="shared" si="353"/>
        <v>0</v>
      </c>
      <c r="ES491" s="3">
        <f t="shared" si="354"/>
        <v>34.917999999999999</v>
      </c>
      <c r="ET491" s="3">
        <f t="shared" si="355"/>
        <v>0.58340000000000003</v>
      </c>
      <c r="EU491" s="3">
        <f t="shared" si="356"/>
        <v>1.041369</v>
      </c>
      <c r="EV491" s="3">
        <f t="shared" si="357"/>
        <v>1.4876699999999998</v>
      </c>
      <c r="EW491" s="3">
        <f t="shared" si="358"/>
        <v>0.446301</v>
      </c>
      <c r="EX491" s="3">
        <f t="shared" si="359"/>
        <v>0</v>
      </c>
      <c r="EY491" s="3">
        <f t="shared" si="360"/>
        <v>0</v>
      </c>
      <c r="EZ491" s="3">
        <f t="shared" si="361"/>
        <v>0</v>
      </c>
      <c r="FA491" s="3">
        <f t="shared" si="362"/>
        <v>0</v>
      </c>
      <c r="FB491" s="3">
        <f t="shared" si="363"/>
        <v>0</v>
      </c>
      <c r="FC491" s="3">
        <f t="shared" si="340"/>
        <v>0</v>
      </c>
      <c r="FD491" s="41">
        <f t="shared" si="364"/>
        <v>0</v>
      </c>
      <c r="FF491" s="5">
        <f>FG491/(CG491+DC491)</f>
        <v>152.9019474919092</v>
      </c>
      <c r="FG491" s="3">
        <f t="shared" si="341"/>
        <v>527.51171884708674</v>
      </c>
      <c r="FH491" s="3">
        <f t="shared" si="342"/>
        <v>18.689</v>
      </c>
      <c r="FI491" s="3">
        <f t="shared" si="365"/>
        <v>0.48300000000000004</v>
      </c>
      <c r="FJ491" s="3">
        <f t="shared" si="365"/>
        <v>0</v>
      </c>
      <c r="FK491" s="3">
        <f t="shared" si="376"/>
        <v>0</v>
      </c>
      <c r="FL491" s="3">
        <f t="shared" si="376"/>
        <v>0</v>
      </c>
      <c r="FM491" s="3">
        <f t="shared" si="376"/>
        <v>0</v>
      </c>
      <c r="FN491" s="3">
        <f t="shared" si="375"/>
        <v>0</v>
      </c>
      <c r="FO491" s="3">
        <f t="shared" si="375"/>
        <v>0</v>
      </c>
      <c r="FP491" s="3">
        <f t="shared" si="375"/>
        <v>22.5</v>
      </c>
      <c r="FQ491" s="3">
        <f t="shared" si="375"/>
        <v>0.34499999999999997</v>
      </c>
      <c r="FR491" s="3">
        <f t="shared" si="366"/>
        <v>0.61582499999999996</v>
      </c>
      <c r="FS491" s="3">
        <f t="shared" si="366"/>
        <v>0.87975000000000003</v>
      </c>
      <c r="FT491" s="3">
        <f t="shared" si="366"/>
        <v>0.26392499999999997</v>
      </c>
      <c r="FU491" s="3">
        <f t="shared" si="367"/>
        <v>0</v>
      </c>
      <c r="FV491" s="3">
        <f t="shared" si="367"/>
        <v>0</v>
      </c>
      <c r="FW491" s="3">
        <f t="shared" si="367"/>
        <v>0</v>
      </c>
      <c r="FX491" s="3">
        <f t="shared" si="368"/>
        <v>0</v>
      </c>
      <c r="FY491" s="3">
        <f t="shared" si="369"/>
        <v>0</v>
      </c>
      <c r="FZ491" s="3">
        <f t="shared" si="370"/>
        <v>0</v>
      </c>
      <c r="GA491" s="3">
        <f t="shared" si="371"/>
        <v>0</v>
      </c>
      <c r="GB491" s="41" t="s">
        <v>0</v>
      </c>
      <c r="GC491" s="41">
        <f t="shared" si="343"/>
        <v>5.8340000000000005</v>
      </c>
      <c r="GD491" s="41">
        <f t="shared" si="344"/>
        <v>0.5985258827562564</v>
      </c>
      <c r="GE491" s="41">
        <f t="shared" si="331"/>
        <v>3.4918</v>
      </c>
      <c r="GF491" s="41">
        <f>CG491+DC491</f>
        <v>3.45</v>
      </c>
      <c r="GG491" s="4">
        <f>(CG491*CP491+DC491*DL491)/GF491</f>
        <v>0.65217391304347827</v>
      </c>
      <c r="GH491" s="41">
        <f t="shared" ref="GH491" si="382">GF491*GG491</f>
        <v>2.25</v>
      </c>
      <c r="GI491" s="41" t="s">
        <v>0</v>
      </c>
    </row>
    <row r="492" spans="1:191" x14ac:dyDescent="0.55000000000000004">
      <c r="A492" s="41" t="s">
        <v>1582</v>
      </c>
      <c r="B492" s="41" t="s">
        <v>891</v>
      </c>
      <c r="C492" s="41" t="s">
        <v>69</v>
      </c>
      <c r="D492" s="25" t="s">
        <v>62</v>
      </c>
      <c r="E492" s="41" t="s">
        <v>1790</v>
      </c>
      <c r="F492" s="41">
        <v>0</v>
      </c>
      <c r="G492" s="25" t="s">
        <v>67</v>
      </c>
      <c r="H492" s="41">
        <v>0</v>
      </c>
      <c r="I492" s="41">
        <v>1.3412499999999999E-2</v>
      </c>
      <c r="J492" s="41">
        <v>1.3594999999999999E-2</v>
      </c>
      <c r="K492" s="41">
        <v>0</v>
      </c>
      <c r="L492" s="41">
        <v>0</v>
      </c>
      <c r="M492" s="41" t="s">
        <v>2045</v>
      </c>
      <c r="N492" s="41" t="s">
        <v>79</v>
      </c>
      <c r="O492" s="41" t="s">
        <v>1878</v>
      </c>
      <c r="P492" s="41" t="s">
        <v>1890</v>
      </c>
      <c r="S492" s="41">
        <v>0</v>
      </c>
      <c r="AO492" s="7">
        <v>4.625</v>
      </c>
      <c r="AP492" s="7">
        <v>0.12</v>
      </c>
      <c r="AQ492" s="7"/>
      <c r="AR492" s="7"/>
      <c r="AS492" s="7"/>
      <c r="AT492" s="7"/>
      <c r="AU492" s="7"/>
      <c r="AV492" s="7"/>
      <c r="AW492" s="7"/>
      <c r="AX492" s="7">
        <v>0.28999999999999998</v>
      </c>
      <c r="AY492" s="7">
        <v>0.02</v>
      </c>
      <c r="AZ492" s="7"/>
      <c r="BA492" s="7"/>
      <c r="BB492" s="7"/>
      <c r="BC492" s="7"/>
      <c r="BD492" s="7"/>
      <c r="BE492" s="7"/>
      <c r="BF492" s="7"/>
      <c r="BG492" s="7"/>
      <c r="BK492" s="41">
        <v>5.4379999999999997</v>
      </c>
      <c r="BL492" s="7">
        <v>0.11</v>
      </c>
      <c r="BM492" s="7"/>
      <c r="BN492" s="7"/>
      <c r="BO492" s="7"/>
      <c r="BP492" s="7"/>
      <c r="BQ492" s="7"/>
      <c r="BR492" s="7"/>
      <c r="BS492" s="7"/>
      <c r="BT492" s="7">
        <v>0.25</v>
      </c>
      <c r="BU492" s="7">
        <v>0.02</v>
      </c>
      <c r="BV492" s="7"/>
      <c r="BW492" s="7"/>
      <c r="BX492" s="7"/>
      <c r="BY492" s="7"/>
      <c r="BZ492" s="7"/>
      <c r="CA492" s="7"/>
      <c r="CB492" s="7"/>
      <c r="CC492" s="7"/>
      <c r="CD492" s="7"/>
      <c r="CG492" s="41">
        <v>0</v>
      </c>
      <c r="DC492" s="41">
        <v>0</v>
      </c>
      <c r="DY492" s="7" t="s">
        <v>1880</v>
      </c>
      <c r="DZ492" s="7">
        <f t="shared" si="338"/>
        <v>0.26838417966809103</v>
      </c>
      <c r="EA492" s="41" t="s">
        <v>892</v>
      </c>
      <c r="EB492" s="41" t="s">
        <v>0</v>
      </c>
      <c r="EC492" s="41">
        <f t="shared" si="377"/>
        <v>0</v>
      </c>
      <c r="ED492" s="41">
        <f t="shared" si="378"/>
        <v>1.3412499999999999E-2</v>
      </c>
      <c r="EE492" s="41">
        <f t="shared" si="379"/>
        <v>1.3594999999999999E-2</v>
      </c>
      <c r="EF492" s="41">
        <f t="shared" si="380"/>
        <v>0</v>
      </c>
      <c r="EG492" s="41">
        <f t="shared" si="381"/>
        <v>0</v>
      </c>
      <c r="EI492" s="5">
        <f t="shared" si="345"/>
        <v>57.19790396414588</v>
      </c>
      <c r="EJ492" s="3">
        <f t="shared" si="339"/>
        <v>575.58250759119994</v>
      </c>
      <c r="EK492" s="3">
        <f t="shared" si="346"/>
        <v>11.531799999999999</v>
      </c>
      <c r="EL492" s="3">
        <f t="shared" si="347"/>
        <v>0</v>
      </c>
      <c r="EM492" s="3">
        <f t="shared" si="348"/>
        <v>0</v>
      </c>
      <c r="EN492" s="3">
        <f t="shared" si="349"/>
        <v>0</v>
      </c>
      <c r="EO492" s="3">
        <f t="shared" si="350"/>
        <v>0</v>
      </c>
      <c r="EP492" s="3">
        <f t="shared" si="351"/>
        <v>0</v>
      </c>
      <c r="EQ492" s="3">
        <f t="shared" si="352"/>
        <v>0</v>
      </c>
      <c r="ER492" s="3">
        <f t="shared" si="353"/>
        <v>0</v>
      </c>
      <c r="ES492" s="3">
        <f t="shared" si="354"/>
        <v>27.007499999999997</v>
      </c>
      <c r="ET492" s="3">
        <f t="shared" si="355"/>
        <v>2.0125999999999999</v>
      </c>
      <c r="EU492" s="3">
        <f t="shared" si="356"/>
        <v>0</v>
      </c>
      <c r="EV492" s="3">
        <f t="shared" si="357"/>
        <v>0</v>
      </c>
      <c r="EW492" s="3">
        <f t="shared" si="358"/>
        <v>0</v>
      </c>
      <c r="EX492" s="3">
        <f t="shared" si="359"/>
        <v>0</v>
      </c>
      <c r="EY492" s="3">
        <f t="shared" si="360"/>
        <v>0</v>
      </c>
      <c r="EZ492" s="3">
        <f t="shared" si="361"/>
        <v>0</v>
      </c>
      <c r="FA492" s="3">
        <f t="shared" si="362"/>
        <v>0</v>
      </c>
      <c r="FB492" s="3">
        <f t="shared" si="363"/>
        <v>0</v>
      </c>
      <c r="FC492" s="3">
        <f t="shared" si="340"/>
        <v>0</v>
      </c>
      <c r="FD492" s="41">
        <f t="shared" si="364"/>
        <v>0</v>
      </c>
      <c r="FG492" s="3">
        <f t="shared" si="341"/>
        <v>0</v>
      </c>
      <c r="FH492" s="3">
        <f t="shared" si="342"/>
        <v>0</v>
      </c>
      <c r="FI492" s="3">
        <f t="shared" si="365"/>
        <v>0</v>
      </c>
      <c r="FJ492" s="3">
        <f t="shared" si="365"/>
        <v>0</v>
      </c>
      <c r="FK492" s="3">
        <f t="shared" si="376"/>
        <v>0</v>
      </c>
      <c r="FL492" s="3">
        <f t="shared" si="376"/>
        <v>0</v>
      </c>
      <c r="FM492" s="3">
        <f t="shared" si="376"/>
        <v>0</v>
      </c>
      <c r="FN492" s="3">
        <f t="shared" si="375"/>
        <v>0</v>
      </c>
      <c r="FO492" s="3">
        <f t="shared" si="375"/>
        <v>0</v>
      </c>
      <c r="FP492" s="3">
        <f t="shared" si="375"/>
        <v>0</v>
      </c>
      <c r="FQ492" s="3">
        <f t="shared" si="375"/>
        <v>0</v>
      </c>
      <c r="FR492" s="3">
        <f t="shared" si="366"/>
        <v>0</v>
      </c>
      <c r="FS492" s="3">
        <f t="shared" si="366"/>
        <v>0</v>
      </c>
      <c r="FT492" s="3">
        <f t="shared" si="366"/>
        <v>0</v>
      </c>
      <c r="FU492" s="3">
        <f t="shared" si="367"/>
        <v>0</v>
      </c>
      <c r="FV492" s="3">
        <f t="shared" si="367"/>
        <v>0</v>
      </c>
      <c r="FW492" s="3">
        <f t="shared" si="367"/>
        <v>0</v>
      </c>
      <c r="FX492" s="3">
        <f t="shared" si="368"/>
        <v>0</v>
      </c>
      <c r="FY492" s="3">
        <f t="shared" si="369"/>
        <v>0</v>
      </c>
      <c r="FZ492" s="3">
        <f t="shared" si="370"/>
        <v>0</v>
      </c>
      <c r="GA492" s="3">
        <f t="shared" si="371"/>
        <v>0</v>
      </c>
      <c r="GB492" s="41" t="s">
        <v>0</v>
      </c>
      <c r="GC492" s="41">
        <f t="shared" si="343"/>
        <v>10.062999999999999</v>
      </c>
      <c r="GD492" s="41">
        <f t="shared" si="344"/>
        <v>0.26838417966809103</v>
      </c>
      <c r="GE492" s="41">
        <f t="shared" si="331"/>
        <v>2.7007499999999998</v>
      </c>
      <c r="GI492" s="41" t="s">
        <v>0</v>
      </c>
    </row>
    <row r="493" spans="1:191" x14ac:dyDescent="0.55000000000000004">
      <c r="A493" s="41" t="s">
        <v>1583</v>
      </c>
      <c r="B493" s="41" t="s">
        <v>891</v>
      </c>
      <c r="C493" s="41" t="s">
        <v>69</v>
      </c>
      <c r="D493" s="25" t="s">
        <v>62</v>
      </c>
      <c r="E493" s="41" t="s">
        <v>1790</v>
      </c>
      <c r="F493" s="41">
        <v>0</v>
      </c>
      <c r="G493" s="25" t="s">
        <v>67</v>
      </c>
      <c r="H493" s="41">
        <v>0</v>
      </c>
      <c r="I493" s="41">
        <v>0</v>
      </c>
      <c r="J493" s="41">
        <v>1.1041699999999998E-2</v>
      </c>
      <c r="K493" s="41">
        <v>0</v>
      </c>
      <c r="L493" s="41">
        <v>0</v>
      </c>
      <c r="M493" s="41" t="s">
        <v>893</v>
      </c>
      <c r="N493" s="41" t="s">
        <v>79</v>
      </c>
      <c r="O493" s="41" t="s">
        <v>1878</v>
      </c>
      <c r="P493" s="41" t="s">
        <v>1890</v>
      </c>
      <c r="S493" s="41">
        <v>0</v>
      </c>
      <c r="AO493" s="7">
        <v>0</v>
      </c>
      <c r="AP493" s="7"/>
      <c r="AQ493" s="7"/>
      <c r="AR493" s="7"/>
      <c r="AS493" s="7"/>
      <c r="AT493" s="7"/>
      <c r="AU493" s="7"/>
      <c r="AV493" s="7"/>
      <c r="AW493" s="7"/>
      <c r="AX493" s="7"/>
      <c r="AY493" s="7"/>
      <c r="AZ493" s="7"/>
      <c r="BA493" s="7"/>
      <c r="BB493" s="7"/>
      <c r="BC493" s="7"/>
      <c r="BD493" s="7"/>
      <c r="BE493" s="7"/>
      <c r="BF493" s="7"/>
      <c r="BG493" s="7"/>
      <c r="BK493" s="41">
        <v>1.0129999999999999</v>
      </c>
      <c r="BL493" s="7">
        <v>0.48</v>
      </c>
      <c r="BM493" s="7"/>
      <c r="BN493" s="7"/>
      <c r="BO493" s="7"/>
      <c r="BP493" s="7"/>
      <c r="BQ493" s="7"/>
      <c r="BR493" s="7"/>
      <c r="BS493" s="7"/>
      <c r="BT493" s="7">
        <v>1.0900000000000001</v>
      </c>
      <c r="BU493" s="7">
        <v>0.04</v>
      </c>
      <c r="BV493" s="7"/>
      <c r="BW493" s="7"/>
      <c r="BX493" s="7"/>
      <c r="BY493" s="7"/>
      <c r="BZ493" s="7"/>
      <c r="CA493" s="7"/>
      <c r="CB493" s="7"/>
      <c r="CC493" s="7"/>
      <c r="CD493" s="7"/>
      <c r="CG493" s="41">
        <v>0</v>
      </c>
      <c r="DC493" s="41">
        <v>0</v>
      </c>
      <c r="DY493" s="7" t="s">
        <v>1880</v>
      </c>
      <c r="DZ493" s="7">
        <f t="shared" si="338"/>
        <v>1.0900000000000001</v>
      </c>
      <c r="EA493" s="41" t="s">
        <v>892</v>
      </c>
      <c r="EB493" s="41" t="s">
        <v>0</v>
      </c>
      <c r="EC493" s="41">
        <f t="shared" si="377"/>
        <v>0</v>
      </c>
      <c r="ED493" s="41">
        <f t="shared" si="378"/>
        <v>0</v>
      </c>
      <c r="EE493" s="41">
        <f t="shared" si="379"/>
        <v>1.1041699999999998E-2</v>
      </c>
      <c r="EF493" s="41">
        <f t="shared" si="380"/>
        <v>0</v>
      </c>
      <c r="EG493" s="41">
        <f t="shared" si="381"/>
        <v>0</v>
      </c>
      <c r="EI493" s="5">
        <f t="shared" si="345"/>
        <v>203.31336639999998</v>
      </c>
      <c r="EJ493" s="3">
        <f t="shared" si="339"/>
        <v>205.95644016319997</v>
      </c>
      <c r="EK493" s="3">
        <f t="shared" si="346"/>
        <v>4.8623999999999992</v>
      </c>
      <c r="EL493" s="3">
        <f t="shared" si="347"/>
        <v>0</v>
      </c>
      <c r="EM493" s="3">
        <f t="shared" si="348"/>
        <v>0</v>
      </c>
      <c r="EN493" s="3">
        <f t="shared" si="349"/>
        <v>0</v>
      </c>
      <c r="EO493" s="3">
        <f t="shared" si="350"/>
        <v>0</v>
      </c>
      <c r="EP493" s="3">
        <f t="shared" si="351"/>
        <v>0</v>
      </c>
      <c r="EQ493" s="3">
        <f t="shared" si="352"/>
        <v>0</v>
      </c>
      <c r="ER493" s="3">
        <f t="shared" si="353"/>
        <v>0</v>
      </c>
      <c r="ES493" s="3">
        <f t="shared" si="354"/>
        <v>11.041699999999999</v>
      </c>
      <c r="ET493" s="3">
        <f t="shared" si="355"/>
        <v>0.40519999999999995</v>
      </c>
      <c r="EU493" s="3">
        <f t="shared" si="356"/>
        <v>0</v>
      </c>
      <c r="EV493" s="3">
        <f t="shared" si="357"/>
        <v>0</v>
      </c>
      <c r="EW493" s="3">
        <f t="shared" si="358"/>
        <v>0</v>
      </c>
      <c r="EX493" s="3">
        <f t="shared" si="359"/>
        <v>0</v>
      </c>
      <c r="EY493" s="3">
        <f t="shared" si="360"/>
        <v>0</v>
      </c>
      <c r="EZ493" s="3">
        <f t="shared" si="361"/>
        <v>0</v>
      </c>
      <c r="FA493" s="3">
        <f t="shared" si="362"/>
        <v>0</v>
      </c>
      <c r="FB493" s="3">
        <f t="shared" si="363"/>
        <v>0</v>
      </c>
      <c r="FC493" s="3">
        <f t="shared" si="340"/>
        <v>0</v>
      </c>
      <c r="FD493" s="41">
        <f t="shared" si="364"/>
        <v>0</v>
      </c>
      <c r="FG493" s="3">
        <f t="shared" si="341"/>
        <v>0</v>
      </c>
      <c r="FH493" s="3">
        <f t="shared" si="342"/>
        <v>0</v>
      </c>
      <c r="FI493" s="3">
        <f t="shared" si="365"/>
        <v>0</v>
      </c>
      <c r="FJ493" s="3">
        <f t="shared" si="365"/>
        <v>0</v>
      </c>
      <c r="FK493" s="3">
        <f t="shared" si="376"/>
        <v>0</v>
      </c>
      <c r="FL493" s="3">
        <f t="shared" si="376"/>
        <v>0</v>
      </c>
      <c r="FM493" s="3">
        <f t="shared" si="376"/>
        <v>0</v>
      </c>
      <c r="FN493" s="3">
        <f t="shared" si="375"/>
        <v>0</v>
      </c>
      <c r="FO493" s="3">
        <f t="shared" si="375"/>
        <v>0</v>
      </c>
      <c r="FP493" s="3">
        <f t="shared" si="375"/>
        <v>0</v>
      </c>
      <c r="FQ493" s="3">
        <f t="shared" si="375"/>
        <v>0</v>
      </c>
      <c r="FR493" s="3">
        <f t="shared" si="366"/>
        <v>0</v>
      </c>
      <c r="FS493" s="3">
        <f t="shared" si="366"/>
        <v>0</v>
      </c>
      <c r="FT493" s="3">
        <f t="shared" si="366"/>
        <v>0</v>
      </c>
      <c r="FU493" s="3">
        <f t="shared" si="367"/>
        <v>0</v>
      </c>
      <c r="FV493" s="3">
        <f t="shared" si="367"/>
        <v>0</v>
      </c>
      <c r="FW493" s="3">
        <f t="shared" si="367"/>
        <v>0</v>
      </c>
      <c r="FX493" s="3">
        <f t="shared" si="368"/>
        <v>0</v>
      </c>
      <c r="FY493" s="3">
        <f t="shared" si="369"/>
        <v>0</v>
      </c>
      <c r="FZ493" s="3">
        <f t="shared" si="370"/>
        <v>0</v>
      </c>
      <c r="GA493" s="3">
        <f t="shared" si="371"/>
        <v>0</v>
      </c>
      <c r="GB493" s="41" t="s">
        <v>0</v>
      </c>
      <c r="GC493" s="41">
        <f t="shared" si="343"/>
        <v>1.0129999999999999</v>
      </c>
      <c r="GD493" s="41">
        <f t="shared" si="344"/>
        <v>1.0900000000000001</v>
      </c>
      <c r="GE493" s="41">
        <f t="shared" si="331"/>
        <v>1.1041699999999999</v>
      </c>
      <c r="GI493" s="41" t="s">
        <v>0</v>
      </c>
    </row>
    <row r="494" spans="1:191" x14ac:dyDescent="0.55000000000000004">
      <c r="A494" s="41" t="s">
        <v>1584</v>
      </c>
      <c r="B494" s="41" t="s">
        <v>891</v>
      </c>
      <c r="C494" s="41" t="s">
        <v>69</v>
      </c>
      <c r="D494" s="25" t="s">
        <v>62</v>
      </c>
      <c r="E494" s="41" t="s">
        <v>1790</v>
      </c>
      <c r="F494" s="41">
        <v>0</v>
      </c>
      <c r="G494" s="25" t="s">
        <v>67</v>
      </c>
      <c r="H494" s="41">
        <v>0</v>
      </c>
      <c r="I494" s="41">
        <v>0</v>
      </c>
      <c r="J494" s="41">
        <v>2.2393399999999997E-2</v>
      </c>
      <c r="K494" s="41">
        <v>0</v>
      </c>
      <c r="L494" s="41">
        <v>0</v>
      </c>
      <c r="M494" s="41" t="s">
        <v>2046</v>
      </c>
      <c r="N494" s="41" t="s">
        <v>79</v>
      </c>
      <c r="O494" s="41" t="s">
        <v>1878</v>
      </c>
      <c r="P494" s="41" t="s">
        <v>1890</v>
      </c>
      <c r="S494" s="41">
        <v>0</v>
      </c>
      <c r="AO494" s="7">
        <v>0</v>
      </c>
      <c r="AP494" s="7"/>
      <c r="AQ494" s="7"/>
      <c r="AR494" s="7"/>
      <c r="AS494" s="7"/>
      <c r="AT494" s="7"/>
      <c r="AU494" s="7"/>
      <c r="AV494" s="7"/>
      <c r="AW494" s="7"/>
      <c r="AX494" s="7"/>
      <c r="AY494" s="7"/>
      <c r="AZ494" s="7"/>
      <c r="BA494" s="7"/>
      <c r="BB494" s="7"/>
      <c r="BC494" s="7"/>
      <c r="BD494" s="7"/>
      <c r="BE494" s="7"/>
      <c r="BF494" s="7"/>
      <c r="BG494" s="7"/>
      <c r="BK494" s="41">
        <v>2.698</v>
      </c>
      <c r="BL494" s="7">
        <v>0.69</v>
      </c>
      <c r="BM494" s="7"/>
      <c r="BN494" s="7"/>
      <c r="BO494" s="7"/>
      <c r="BP494" s="7"/>
      <c r="BQ494" s="7"/>
      <c r="BR494" s="7"/>
      <c r="BS494" s="7"/>
      <c r="BT494" s="7">
        <v>0.83</v>
      </c>
      <c r="BU494" s="7">
        <v>0.06</v>
      </c>
      <c r="BV494" s="7"/>
      <c r="BW494" s="7"/>
      <c r="BX494" s="7"/>
      <c r="BY494" s="7"/>
      <c r="BZ494" s="7"/>
      <c r="CA494" s="7"/>
      <c r="CB494" s="7"/>
      <c r="CC494" s="7"/>
      <c r="CD494" s="7"/>
      <c r="CG494" s="41">
        <v>0</v>
      </c>
      <c r="DC494" s="41">
        <v>0</v>
      </c>
      <c r="DY494" s="7" t="s">
        <v>1891</v>
      </c>
      <c r="DZ494" s="7">
        <f t="shared" si="338"/>
        <v>0.83</v>
      </c>
      <c r="EA494" s="41" t="s">
        <v>892</v>
      </c>
      <c r="EB494" s="41" t="s">
        <v>0</v>
      </c>
      <c r="EC494" s="41">
        <f t="shared" si="377"/>
        <v>0</v>
      </c>
      <c r="ED494" s="41">
        <f t="shared" si="378"/>
        <v>0</v>
      </c>
      <c r="EE494" s="41">
        <f t="shared" si="379"/>
        <v>2.2393399999999997E-2</v>
      </c>
      <c r="EF494" s="41">
        <f t="shared" si="380"/>
        <v>0</v>
      </c>
      <c r="EG494" s="41">
        <f t="shared" si="381"/>
        <v>0</v>
      </c>
      <c r="EI494" s="5">
        <f t="shared" si="345"/>
        <v>197.4446648</v>
      </c>
      <c r="EJ494" s="3">
        <f t="shared" si="339"/>
        <v>532.70570563039996</v>
      </c>
      <c r="EK494" s="3">
        <f t="shared" si="346"/>
        <v>18.616199999999999</v>
      </c>
      <c r="EL494" s="3">
        <f t="shared" si="347"/>
        <v>0</v>
      </c>
      <c r="EM494" s="3">
        <f t="shared" si="348"/>
        <v>0</v>
      </c>
      <c r="EN494" s="3">
        <f t="shared" si="349"/>
        <v>0</v>
      </c>
      <c r="EO494" s="3">
        <f t="shared" si="350"/>
        <v>0</v>
      </c>
      <c r="EP494" s="3">
        <f t="shared" si="351"/>
        <v>0</v>
      </c>
      <c r="EQ494" s="3">
        <f t="shared" si="352"/>
        <v>0</v>
      </c>
      <c r="ER494" s="3">
        <f t="shared" si="353"/>
        <v>0</v>
      </c>
      <c r="ES494" s="3">
        <f t="shared" si="354"/>
        <v>22.393399999999996</v>
      </c>
      <c r="ET494" s="3">
        <f t="shared" si="355"/>
        <v>1.6188</v>
      </c>
      <c r="EU494" s="3">
        <f t="shared" si="356"/>
        <v>0</v>
      </c>
      <c r="EV494" s="3">
        <f t="shared" si="357"/>
        <v>0</v>
      </c>
      <c r="EW494" s="3">
        <f t="shared" si="358"/>
        <v>0</v>
      </c>
      <c r="EX494" s="3">
        <f t="shared" si="359"/>
        <v>0</v>
      </c>
      <c r="EY494" s="3">
        <f t="shared" si="360"/>
        <v>0</v>
      </c>
      <c r="EZ494" s="3">
        <f t="shared" si="361"/>
        <v>0</v>
      </c>
      <c r="FA494" s="3">
        <f t="shared" si="362"/>
        <v>0</v>
      </c>
      <c r="FB494" s="3">
        <f t="shared" si="363"/>
        <v>0</v>
      </c>
      <c r="FC494" s="3">
        <f t="shared" si="340"/>
        <v>0</v>
      </c>
      <c r="FD494" s="41">
        <f t="shared" si="364"/>
        <v>0</v>
      </c>
      <c r="FG494" s="3">
        <f t="shared" si="341"/>
        <v>0</v>
      </c>
      <c r="FH494" s="3">
        <f t="shared" si="342"/>
        <v>0</v>
      </c>
      <c r="FI494" s="3">
        <f t="shared" si="365"/>
        <v>0</v>
      </c>
      <c r="FJ494" s="3">
        <f t="shared" si="365"/>
        <v>0</v>
      </c>
      <c r="FK494" s="3">
        <f t="shared" si="376"/>
        <v>0</v>
      </c>
      <c r="FL494" s="3">
        <f t="shared" si="376"/>
        <v>0</v>
      </c>
      <c r="FM494" s="3">
        <f t="shared" si="376"/>
        <v>0</v>
      </c>
      <c r="FN494" s="3">
        <f t="shared" si="375"/>
        <v>0</v>
      </c>
      <c r="FO494" s="3">
        <f t="shared" si="375"/>
        <v>0</v>
      </c>
      <c r="FP494" s="3">
        <f t="shared" si="375"/>
        <v>0</v>
      </c>
      <c r="FQ494" s="3">
        <f t="shared" si="375"/>
        <v>0</v>
      </c>
      <c r="FR494" s="3">
        <f t="shared" si="366"/>
        <v>0</v>
      </c>
      <c r="FS494" s="3">
        <f t="shared" si="366"/>
        <v>0</v>
      </c>
      <c r="FT494" s="3">
        <f t="shared" si="366"/>
        <v>0</v>
      </c>
      <c r="FU494" s="3">
        <f t="shared" si="367"/>
        <v>0</v>
      </c>
      <c r="FV494" s="3">
        <f t="shared" si="367"/>
        <v>0</v>
      </c>
      <c r="FW494" s="3">
        <f t="shared" si="367"/>
        <v>0</v>
      </c>
      <c r="FX494" s="3">
        <f t="shared" si="368"/>
        <v>0</v>
      </c>
      <c r="FY494" s="3">
        <f t="shared" si="369"/>
        <v>0</v>
      </c>
      <c r="FZ494" s="3">
        <f t="shared" si="370"/>
        <v>0</v>
      </c>
      <c r="GA494" s="3">
        <f t="shared" si="371"/>
        <v>0</v>
      </c>
      <c r="GB494" s="41" t="s">
        <v>0</v>
      </c>
      <c r="GC494" s="41">
        <f t="shared" si="343"/>
        <v>2.698</v>
      </c>
      <c r="GD494" s="41">
        <f t="shared" si="344"/>
        <v>0.83</v>
      </c>
      <c r="GE494" s="41">
        <f>GC494*GD494</f>
        <v>2.2393399999999999</v>
      </c>
      <c r="GI494" s="41" t="s">
        <v>0</v>
      </c>
    </row>
    <row r="495" spans="1:191" x14ac:dyDescent="0.55000000000000004">
      <c r="A495" s="41" t="s">
        <v>1585</v>
      </c>
      <c r="B495" s="41" t="s">
        <v>891</v>
      </c>
      <c r="C495" s="41" t="s">
        <v>69</v>
      </c>
      <c r="D495" s="25" t="s">
        <v>62</v>
      </c>
      <c r="E495" s="41" t="s">
        <v>1790</v>
      </c>
      <c r="F495" s="41">
        <v>0</v>
      </c>
      <c r="G495" s="25" t="s">
        <v>67</v>
      </c>
      <c r="H495" s="41">
        <v>0</v>
      </c>
      <c r="I495" s="41">
        <v>0</v>
      </c>
      <c r="J495" s="41">
        <v>3.7199999999999998E-3</v>
      </c>
      <c r="K495" s="41">
        <v>0</v>
      </c>
      <c r="L495" s="41">
        <v>0</v>
      </c>
      <c r="M495" s="41" t="s">
        <v>2047</v>
      </c>
      <c r="N495" s="41" t="s">
        <v>79</v>
      </c>
      <c r="O495" s="41" t="s">
        <v>1878</v>
      </c>
      <c r="P495" s="41" t="s">
        <v>1890</v>
      </c>
      <c r="S495" s="41">
        <v>0</v>
      </c>
      <c r="AO495" s="7">
        <v>0</v>
      </c>
      <c r="AP495" s="7"/>
      <c r="AQ495" s="7"/>
      <c r="AR495" s="7"/>
      <c r="AS495" s="7"/>
      <c r="AT495" s="7"/>
      <c r="AU495" s="7"/>
      <c r="AV495" s="7"/>
      <c r="AW495" s="7"/>
      <c r="AX495" s="7"/>
      <c r="AY495" s="7"/>
      <c r="AZ495" s="7"/>
      <c r="BA495" s="7"/>
      <c r="BB495" s="7"/>
      <c r="BC495" s="7"/>
      <c r="BD495" s="7"/>
      <c r="BE495" s="7"/>
      <c r="BF495" s="7"/>
      <c r="BG495" s="7"/>
      <c r="BK495" s="41">
        <v>0.31</v>
      </c>
      <c r="BL495" s="7">
        <v>0.44</v>
      </c>
      <c r="BM495" s="7"/>
      <c r="BN495" s="7"/>
      <c r="BO495" s="7"/>
      <c r="BP495" s="7"/>
      <c r="BQ495" s="7"/>
      <c r="BR495" s="7"/>
      <c r="BS495" s="7"/>
      <c r="BT495" s="82">
        <v>1.2</v>
      </c>
      <c r="BU495" s="7">
        <v>3.5000000000000003E-2</v>
      </c>
      <c r="BV495" s="7"/>
      <c r="BW495" s="7"/>
      <c r="BX495" s="7"/>
      <c r="BY495" s="7"/>
      <c r="BZ495" s="7"/>
      <c r="CA495" s="7"/>
      <c r="CB495" s="7"/>
      <c r="CC495" s="7"/>
      <c r="CD495" s="7"/>
      <c r="CG495" s="41">
        <v>0</v>
      </c>
      <c r="DC495" s="41">
        <v>0</v>
      </c>
      <c r="DY495" s="7" t="s">
        <v>1891</v>
      </c>
      <c r="DZ495" s="7">
        <f t="shared" si="338"/>
        <v>1.2</v>
      </c>
      <c r="EA495" s="41" t="s">
        <v>2032</v>
      </c>
      <c r="EB495" s="41" t="s">
        <v>0</v>
      </c>
      <c r="EC495" s="41">
        <f t="shared" si="377"/>
        <v>0</v>
      </c>
      <c r="ED495" s="41">
        <f t="shared" si="378"/>
        <v>0</v>
      </c>
      <c r="EE495" s="41">
        <f t="shared" si="379"/>
        <v>3.7199999999999998E-3</v>
      </c>
      <c r="EF495" s="41">
        <f t="shared" si="380"/>
        <v>0</v>
      </c>
      <c r="EG495" s="41">
        <f t="shared" si="381"/>
        <v>0</v>
      </c>
      <c r="EI495" s="5">
        <f t="shared" si="345"/>
        <v>211.49754380000002</v>
      </c>
      <c r="EJ495" s="3">
        <f t="shared" si="339"/>
        <v>65.564238578000001</v>
      </c>
      <c r="EK495" s="3">
        <f t="shared" si="346"/>
        <v>1.3640000000000001</v>
      </c>
      <c r="EL495" s="3">
        <f t="shared" si="347"/>
        <v>0</v>
      </c>
      <c r="EM495" s="3">
        <f t="shared" si="348"/>
        <v>0</v>
      </c>
      <c r="EN495" s="3">
        <f t="shared" si="349"/>
        <v>0</v>
      </c>
      <c r="EO495" s="3">
        <f t="shared" si="350"/>
        <v>0</v>
      </c>
      <c r="EP495" s="3">
        <f t="shared" si="351"/>
        <v>0</v>
      </c>
      <c r="EQ495" s="3">
        <f t="shared" si="352"/>
        <v>0</v>
      </c>
      <c r="ER495" s="3">
        <f t="shared" si="353"/>
        <v>0</v>
      </c>
      <c r="ES495" s="3">
        <f t="shared" si="354"/>
        <v>3.72</v>
      </c>
      <c r="ET495" s="3">
        <f t="shared" si="355"/>
        <v>0.1085</v>
      </c>
      <c r="EU495" s="3">
        <f t="shared" si="356"/>
        <v>0</v>
      </c>
      <c r="EV495" s="3">
        <f t="shared" si="357"/>
        <v>0</v>
      </c>
      <c r="EW495" s="3">
        <f t="shared" si="358"/>
        <v>0</v>
      </c>
      <c r="EX495" s="3">
        <f t="shared" si="359"/>
        <v>0</v>
      </c>
      <c r="EY495" s="3">
        <f t="shared" si="360"/>
        <v>0</v>
      </c>
      <c r="EZ495" s="3">
        <f t="shared" si="361"/>
        <v>0</v>
      </c>
      <c r="FA495" s="3">
        <f t="shared" si="362"/>
        <v>0</v>
      </c>
      <c r="FB495" s="3">
        <f t="shared" si="363"/>
        <v>0</v>
      </c>
      <c r="FC495" s="3">
        <f t="shared" si="340"/>
        <v>0</v>
      </c>
      <c r="FD495" s="41">
        <f t="shared" si="364"/>
        <v>0</v>
      </c>
      <c r="FG495" s="3">
        <f t="shared" si="341"/>
        <v>0</v>
      </c>
      <c r="FH495" s="3">
        <f t="shared" si="342"/>
        <v>0</v>
      </c>
      <c r="FI495" s="3">
        <f t="shared" si="365"/>
        <v>0</v>
      </c>
      <c r="FJ495" s="3">
        <f t="shared" si="365"/>
        <v>0</v>
      </c>
      <c r="FK495" s="3">
        <f t="shared" si="376"/>
        <v>0</v>
      </c>
      <c r="FL495" s="3">
        <f t="shared" si="376"/>
        <v>0</v>
      </c>
      <c r="FM495" s="3">
        <f t="shared" si="376"/>
        <v>0</v>
      </c>
      <c r="FN495" s="3">
        <f t="shared" si="375"/>
        <v>0</v>
      </c>
      <c r="FO495" s="3">
        <f t="shared" si="375"/>
        <v>0</v>
      </c>
      <c r="FP495" s="3">
        <f t="shared" si="375"/>
        <v>0</v>
      </c>
      <c r="FQ495" s="3">
        <f t="shared" si="375"/>
        <v>0</v>
      </c>
      <c r="FR495" s="3">
        <f t="shared" si="366"/>
        <v>0</v>
      </c>
      <c r="FS495" s="3">
        <f t="shared" si="366"/>
        <v>0</v>
      </c>
      <c r="FT495" s="3">
        <f t="shared" si="366"/>
        <v>0</v>
      </c>
      <c r="FU495" s="3">
        <f t="shared" si="367"/>
        <v>0</v>
      </c>
      <c r="FV495" s="3">
        <f t="shared" si="367"/>
        <v>0</v>
      </c>
      <c r="FW495" s="3">
        <f t="shared" si="367"/>
        <v>0</v>
      </c>
      <c r="FX495" s="3">
        <f t="shared" si="368"/>
        <v>0</v>
      </c>
      <c r="FY495" s="3">
        <f t="shared" si="369"/>
        <v>0</v>
      </c>
      <c r="FZ495" s="3">
        <f t="shared" si="370"/>
        <v>0</v>
      </c>
      <c r="GA495" s="3">
        <f t="shared" si="371"/>
        <v>0</v>
      </c>
      <c r="GB495" s="41" t="s">
        <v>0</v>
      </c>
      <c r="GC495" s="41">
        <f t="shared" si="343"/>
        <v>0.31</v>
      </c>
      <c r="GD495" s="41">
        <f t="shared" si="344"/>
        <v>1.2</v>
      </c>
      <c r="GE495" s="41">
        <f t="shared" si="331"/>
        <v>0.372</v>
      </c>
      <c r="GI495" s="41" t="s">
        <v>0</v>
      </c>
    </row>
    <row r="496" spans="1:191" x14ac:dyDescent="0.55000000000000004">
      <c r="A496" s="41" t="s">
        <v>1586</v>
      </c>
      <c r="B496" s="41" t="s">
        <v>891</v>
      </c>
      <c r="C496" s="41" t="s">
        <v>69</v>
      </c>
      <c r="D496" s="25" t="s">
        <v>62</v>
      </c>
      <c r="E496" s="41" t="s">
        <v>1790</v>
      </c>
      <c r="F496" s="41">
        <v>0</v>
      </c>
      <c r="G496" s="25" t="s">
        <v>67</v>
      </c>
      <c r="H496" s="41">
        <v>0</v>
      </c>
      <c r="I496" s="41">
        <v>0</v>
      </c>
      <c r="J496" s="41">
        <v>1.9500000000000003E-2</v>
      </c>
      <c r="K496" s="41">
        <v>0</v>
      </c>
      <c r="L496" s="41">
        <v>0</v>
      </c>
      <c r="M496" s="41" t="s">
        <v>2048</v>
      </c>
      <c r="N496" s="41" t="s">
        <v>79</v>
      </c>
      <c r="O496" s="41" t="s">
        <v>1878</v>
      </c>
      <c r="P496" s="41" t="s">
        <v>1890</v>
      </c>
      <c r="S496" s="41">
        <v>0</v>
      </c>
      <c r="AO496" s="7">
        <v>0</v>
      </c>
      <c r="AP496" s="7"/>
      <c r="AQ496" s="7"/>
      <c r="AR496" s="7"/>
      <c r="AS496" s="7"/>
      <c r="AT496" s="7"/>
      <c r="AU496" s="7"/>
      <c r="AV496" s="7"/>
      <c r="AW496" s="7"/>
      <c r="AX496" s="7"/>
      <c r="AY496" s="7"/>
      <c r="AZ496" s="7"/>
      <c r="BA496" s="7"/>
      <c r="BB496" s="7"/>
      <c r="BC496" s="7"/>
      <c r="BD496" s="7"/>
      <c r="BE496" s="7"/>
      <c r="BF496" s="7"/>
      <c r="BG496" s="7"/>
      <c r="BK496" s="41">
        <v>2.6</v>
      </c>
      <c r="BL496" s="7">
        <v>0.47</v>
      </c>
      <c r="BM496" s="7"/>
      <c r="BN496" s="7"/>
      <c r="BO496" s="7"/>
      <c r="BP496" s="7"/>
      <c r="BQ496" s="7"/>
      <c r="BR496" s="7"/>
      <c r="BS496" s="7"/>
      <c r="BT496" s="7">
        <v>0.75</v>
      </c>
      <c r="BU496" s="7">
        <v>0.06</v>
      </c>
      <c r="BV496" s="7"/>
      <c r="BW496" s="7"/>
      <c r="BX496" s="7"/>
      <c r="BY496" s="7"/>
      <c r="BZ496" s="7"/>
      <c r="CA496" s="7"/>
      <c r="CB496" s="7"/>
      <c r="CC496" s="7"/>
      <c r="CD496" s="7"/>
      <c r="CG496" s="41">
        <v>0</v>
      </c>
      <c r="DC496" s="41">
        <v>0</v>
      </c>
      <c r="DY496" s="7" t="s">
        <v>1891</v>
      </c>
      <c r="DZ496" s="7">
        <f t="shared" si="338"/>
        <v>0.75</v>
      </c>
      <c r="EA496" s="41" t="s">
        <v>2032</v>
      </c>
      <c r="EB496" s="41" t="s">
        <v>0</v>
      </c>
      <c r="EC496" s="41">
        <f t="shared" si="377"/>
        <v>0</v>
      </c>
      <c r="ED496" s="41">
        <f t="shared" si="378"/>
        <v>0</v>
      </c>
      <c r="EE496" s="41">
        <f t="shared" si="379"/>
        <v>1.9500000000000003E-2</v>
      </c>
      <c r="EF496" s="41">
        <f t="shared" si="380"/>
        <v>0</v>
      </c>
      <c r="EG496" s="41">
        <f t="shared" si="381"/>
        <v>0</v>
      </c>
      <c r="EI496" s="5">
        <f t="shared" si="345"/>
        <v>172.59710959999998</v>
      </c>
      <c r="EJ496" s="3">
        <f t="shared" si="339"/>
        <v>448.75248496</v>
      </c>
      <c r="EK496" s="3">
        <f t="shared" si="346"/>
        <v>12.22</v>
      </c>
      <c r="EL496" s="3">
        <f t="shared" si="347"/>
        <v>0</v>
      </c>
      <c r="EM496" s="3">
        <f t="shared" si="348"/>
        <v>0</v>
      </c>
      <c r="EN496" s="3">
        <f t="shared" si="349"/>
        <v>0</v>
      </c>
      <c r="EO496" s="3">
        <f t="shared" si="350"/>
        <v>0</v>
      </c>
      <c r="EP496" s="3">
        <f t="shared" si="351"/>
        <v>0</v>
      </c>
      <c r="EQ496" s="3">
        <f t="shared" si="352"/>
        <v>0</v>
      </c>
      <c r="ER496" s="3">
        <f t="shared" si="353"/>
        <v>0</v>
      </c>
      <c r="ES496" s="3">
        <f t="shared" si="354"/>
        <v>19.500000000000004</v>
      </c>
      <c r="ET496" s="3">
        <f t="shared" si="355"/>
        <v>1.56</v>
      </c>
      <c r="EU496" s="3">
        <f t="shared" si="356"/>
        <v>0</v>
      </c>
      <c r="EV496" s="3">
        <f t="shared" si="357"/>
        <v>0</v>
      </c>
      <c r="EW496" s="3">
        <f t="shared" si="358"/>
        <v>0</v>
      </c>
      <c r="EX496" s="3">
        <f t="shared" si="359"/>
        <v>0</v>
      </c>
      <c r="EY496" s="3">
        <f t="shared" si="360"/>
        <v>0</v>
      </c>
      <c r="EZ496" s="3">
        <f t="shared" si="361"/>
        <v>0</v>
      </c>
      <c r="FA496" s="3">
        <f t="shared" si="362"/>
        <v>0</v>
      </c>
      <c r="FB496" s="3">
        <f t="shared" si="363"/>
        <v>0</v>
      </c>
      <c r="FC496" s="3">
        <f t="shared" si="340"/>
        <v>0</v>
      </c>
      <c r="FD496" s="41">
        <f t="shared" si="364"/>
        <v>0</v>
      </c>
      <c r="FG496" s="3">
        <f t="shared" si="341"/>
        <v>0</v>
      </c>
      <c r="FH496" s="3">
        <f t="shared" si="342"/>
        <v>0</v>
      </c>
      <c r="FI496" s="3">
        <f t="shared" si="365"/>
        <v>0</v>
      </c>
      <c r="FJ496" s="3">
        <f t="shared" si="365"/>
        <v>0</v>
      </c>
      <c r="FK496" s="3">
        <f t="shared" si="376"/>
        <v>0</v>
      </c>
      <c r="FL496" s="3">
        <f t="shared" si="376"/>
        <v>0</v>
      </c>
      <c r="FM496" s="3">
        <f t="shared" si="376"/>
        <v>0</v>
      </c>
      <c r="FN496" s="3">
        <f t="shared" si="375"/>
        <v>0</v>
      </c>
      <c r="FO496" s="3">
        <f t="shared" si="375"/>
        <v>0</v>
      </c>
      <c r="FP496" s="3">
        <f t="shared" si="375"/>
        <v>0</v>
      </c>
      <c r="FQ496" s="3">
        <f t="shared" si="375"/>
        <v>0</v>
      </c>
      <c r="FR496" s="3">
        <f t="shared" si="366"/>
        <v>0</v>
      </c>
      <c r="FS496" s="3">
        <f t="shared" si="366"/>
        <v>0</v>
      </c>
      <c r="FT496" s="3">
        <f t="shared" si="366"/>
        <v>0</v>
      </c>
      <c r="FU496" s="3">
        <f t="shared" si="367"/>
        <v>0</v>
      </c>
      <c r="FV496" s="3">
        <f t="shared" si="367"/>
        <v>0</v>
      </c>
      <c r="FW496" s="3">
        <f t="shared" si="367"/>
        <v>0</v>
      </c>
      <c r="FX496" s="3">
        <f t="shared" si="368"/>
        <v>0</v>
      </c>
      <c r="FY496" s="3">
        <f t="shared" si="369"/>
        <v>0</v>
      </c>
      <c r="FZ496" s="3">
        <f t="shared" si="370"/>
        <v>0</v>
      </c>
      <c r="GA496" s="3">
        <f t="shared" si="371"/>
        <v>0</v>
      </c>
      <c r="GB496" s="41" t="s">
        <v>0</v>
      </c>
      <c r="GC496" s="41">
        <f t="shared" si="343"/>
        <v>2.6</v>
      </c>
      <c r="GD496" s="41">
        <f t="shared" si="344"/>
        <v>0.75</v>
      </c>
      <c r="GE496" s="41">
        <f t="shared" ref="GE496:GE524" si="383">GC496*GD496</f>
        <v>1.9500000000000002</v>
      </c>
      <c r="GI496" s="41" t="s">
        <v>0</v>
      </c>
    </row>
    <row r="497" spans="1:191" x14ac:dyDescent="0.55000000000000004">
      <c r="A497" s="41" t="s">
        <v>1587</v>
      </c>
      <c r="B497" s="41" t="s">
        <v>891</v>
      </c>
      <c r="C497" s="41" t="s">
        <v>69</v>
      </c>
      <c r="D497" s="25" t="s">
        <v>62</v>
      </c>
      <c r="E497" s="41" t="s">
        <v>1790</v>
      </c>
      <c r="F497" s="41">
        <v>0</v>
      </c>
      <c r="G497" s="25" t="s">
        <v>67</v>
      </c>
      <c r="H497" s="41">
        <v>0</v>
      </c>
      <c r="I497" s="41">
        <v>0</v>
      </c>
      <c r="J497" s="41">
        <v>3.2939999999999997E-2</v>
      </c>
      <c r="K497" s="41">
        <v>0</v>
      </c>
      <c r="L497" s="41">
        <v>0</v>
      </c>
      <c r="M497" s="41" t="s">
        <v>2049</v>
      </c>
      <c r="N497" s="41" t="s">
        <v>79</v>
      </c>
      <c r="O497" s="41" t="s">
        <v>1878</v>
      </c>
      <c r="P497" s="41" t="s">
        <v>1890</v>
      </c>
      <c r="S497" s="41">
        <v>0</v>
      </c>
      <c r="AO497" s="7">
        <v>0</v>
      </c>
      <c r="AP497" s="7"/>
      <c r="AQ497" s="7"/>
      <c r="AR497" s="7"/>
      <c r="AS497" s="7"/>
      <c r="AT497" s="7"/>
      <c r="AU497" s="7"/>
      <c r="AV497" s="7"/>
      <c r="AW497" s="7"/>
      <c r="AX497" s="7"/>
      <c r="AY497" s="7"/>
      <c r="AZ497" s="7"/>
      <c r="BA497" s="7"/>
      <c r="BB497" s="7"/>
      <c r="BC497" s="7"/>
      <c r="BD497" s="7"/>
      <c r="BE497" s="7"/>
      <c r="BF497" s="7"/>
      <c r="BG497" s="7"/>
      <c r="BK497" s="41">
        <v>9.15</v>
      </c>
      <c r="BL497" s="7">
        <v>0.09</v>
      </c>
      <c r="BM497" s="7"/>
      <c r="BN497" s="7"/>
      <c r="BO497" s="7"/>
      <c r="BP497" s="7"/>
      <c r="BQ497" s="7"/>
      <c r="BR497" s="7"/>
      <c r="BS497" s="7"/>
      <c r="BT497" s="7">
        <v>0.36</v>
      </c>
      <c r="BU497" s="7">
        <v>0.01</v>
      </c>
      <c r="BV497" s="7"/>
      <c r="BW497" s="7"/>
      <c r="BX497" s="7"/>
      <c r="BY497" s="7"/>
      <c r="BZ497" s="7"/>
      <c r="CA497" s="7"/>
      <c r="CB497" s="7"/>
      <c r="CC497" s="7"/>
      <c r="CD497" s="7"/>
      <c r="CG497" s="41">
        <v>0</v>
      </c>
      <c r="DC497" s="41">
        <v>0</v>
      </c>
      <c r="DY497" s="7" t="s">
        <v>1891</v>
      </c>
      <c r="DZ497" s="7">
        <f t="shared" si="338"/>
        <v>0.36</v>
      </c>
      <c r="EA497" s="41" t="s">
        <v>654</v>
      </c>
      <c r="EB497" s="41" t="s">
        <v>0</v>
      </c>
      <c r="EC497" s="41">
        <f t="shared" si="377"/>
        <v>0</v>
      </c>
      <c r="ED497" s="41">
        <f t="shared" si="378"/>
        <v>0</v>
      </c>
      <c r="EE497" s="41">
        <f t="shared" si="379"/>
        <v>3.2939999999999997E-2</v>
      </c>
      <c r="EF497" s="41">
        <f t="shared" si="380"/>
        <v>0</v>
      </c>
      <c r="EG497" s="41">
        <f t="shared" si="381"/>
        <v>0</v>
      </c>
      <c r="EI497" s="5">
        <f t="shared" si="345"/>
        <v>60.345406799999992</v>
      </c>
      <c r="EJ497" s="3">
        <f t="shared" si="339"/>
        <v>552.16047221999997</v>
      </c>
      <c r="EK497" s="3">
        <f t="shared" si="346"/>
        <v>8.2349999999999994</v>
      </c>
      <c r="EL497" s="3">
        <f t="shared" si="347"/>
        <v>0</v>
      </c>
      <c r="EM497" s="3">
        <f t="shared" si="348"/>
        <v>0</v>
      </c>
      <c r="EN497" s="3">
        <f t="shared" si="349"/>
        <v>0</v>
      </c>
      <c r="EO497" s="3">
        <f t="shared" si="350"/>
        <v>0</v>
      </c>
      <c r="EP497" s="3">
        <f t="shared" si="351"/>
        <v>0</v>
      </c>
      <c r="EQ497" s="3">
        <f t="shared" si="352"/>
        <v>0</v>
      </c>
      <c r="ER497" s="3">
        <f t="shared" si="353"/>
        <v>0</v>
      </c>
      <c r="ES497" s="3">
        <f t="shared" si="354"/>
        <v>32.94</v>
      </c>
      <c r="ET497" s="3">
        <f t="shared" si="355"/>
        <v>0.91500000000000015</v>
      </c>
      <c r="EU497" s="3">
        <f t="shared" si="356"/>
        <v>0</v>
      </c>
      <c r="EV497" s="3">
        <f t="shared" si="357"/>
        <v>0</v>
      </c>
      <c r="EW497" s="3">
        <f t="shared" si="358"/>
        <v>0</v>
      </c>
      <c r="EX497" s="3">
        <f t="shared" si="359"/>
        <v>0</v>
      </c>
      <c r="EY497" s="3">
        <f t="shared" si="360"/>
        <v>0</v>
      </c>
      <c r="EZ497" s="3">
        <f t="shared" si="361"/>
        <v>0</v>
      </c>
      <c r="FA497" s="3">
        <f t="shared" si="362"/>
        <v>0</v>
      </c>
      <c r="FB497" s="3">
        <f t="shared" si="363"/>
        <v>0</v>
      </c>
      <c r="FC497" s="3">
        <f t="shared" si="340"/>
        <v>0</v>
      </c>
      <c r="FD497" s="41">
        <f t="shared" si="364"/>
        <v>0</v>
      </c>
      <c r="FG497" s="3">
        <f t="shared" si="341"/>
        <v>0</v>
      </c>
      <c r="FH497" s="3">
        <f t="shared" si="342"/>
        <v>0</v>
      </c>
      <c r="FI497" s="3">
        <f t="shared" si="365"/>
        <v>0</v>
      </c>
      <c r="FJ497" s="3">
        <f t="shared" si="365"/>
        <v>0</v>
      </c>
      <c r="FK497" s="3">
        <f t="shared" si="376"/>
        <v>0</v>
      </c>
      <c r="FL497" s="3">
        <f t="shared" si="376"/>
        <v>0</v>
      </c>
      <c r="FM497" s="3">
        <f t="shared" si="376"/>
        <v>0</v>
      </c>
      <c r="FN497" s="3">
        <f t="shared" si="375"/>
        <v>0</v>
      </c>
      <c r="FO497" s="3">
        <f t="shared" si="375"/>
        <v>0</v>
      </c>
      <c r="FP497" s="3">
        <f t="shared" si="375"/>
        <v>0</v>
      </c>
      <c r="FQ497" s="3">
        <f t="shared" si="375"/>
        <v>0</v>
      </c>
      <c r="FR497" s="3">
        <f t="shared" si="366"/>
        <v>0</v>
      </c>
      <c r="FS497" s="3">
        <f t="shared" si="366"/>
        <v>0</v>
      </c>
      <c r="FT497" s="3">
        <f t="shared" si="366"/>
        <v>0</v>
      </c>
      <c r="FU497" s="3">
        <f t="shared" si="367"/>
        <v>0</v>
      </c>
      <c r="FV497" s="3">
        <f t="shared" si="367"/>
        <v>0</v>
      </c>
      <c r="FW497" s="3">
        <f t="shared" si="367"/>
        <v>0</v>
      </c>
      <c r="FX497" s="3">
        <f t="shared" si="368"/>
        <v>0</v>
      </c>
      <c r="FY497" s="3">
        <f t="shared" si="369"/>
        <v>0</v>
      </c>
      <c r="FZ497" s="3">
        <f t="shared" si="370"/>
        <v>0</v>
      </c>
      <c r="GA497" s="3">
        <f t="shared" si="371"/>
        <v>0</v>
      </c>
      <c r="GB497" s="41" t="s">
        <v>0</v>
      </c>
      <c r="GC497" s="41">
        <f t="shared" si="343"/>
        <v>9.15</v>
      </c>
      <c r="GD497" s="41">
        <f t="shared" si="344"/>
        <v>0.36</v>
      </c>
      <c r="GE497" s="41">
        <f t="shared" si="383"/>
        <v>3.294</v>
      </c>
      <c r="GI497" s="41" t="s">
        <v>0</v>
      </c>
    </row>
    <row r="498" spans="1:191" x14ac:dyDescent="0.55000000000000004">
      <c r="A498" s="41" t="s">
        <v>1588</v>
      </c>
      <c r="B498" s="41" t="s">
        <v>894</v>
      </c>
      <c r="C498" s="41" t="s">
        <v>69</v>
      </c>
      <c r="D498" s="25" t="s">
        <v>66</v>
      </c>
      <c r="E498" s="41" t="s">
        <v>1791</v>
      </c>
      <c r="F498" s="41">
        <v>0</v>
      </c>
      <c r="G498" s="25" t="s">
        <v>1749</v>
      </c>
      <c r="H498" s="41">
        <v>0</v>
      </c>
      <c r="I498" s="41">
        <v>1.8213E-2</v>
      </c>
      <c r="J498" s="41">
        <v>1.28139E-2</v>
      </c>
      <c r="K498" s="41">
        <v>0</v>
      </c>
      <c r="L498" s="41">
        <v>0</v>
      </c>
      <c r="M498" s="41" t="s">
        <v>895</v>
      </c>
      <c r="N498" s="41" t="s">
        <v>896</v>
      </c>
      <c r="O498" s="41" t="s">
        <v>1791</v>
      </c>
      <c r="P498" s="41" t="s">
        <v>2050</v>
      </c>
      <c r="Q498" s="41" t="s">
        <v>2050</v>
      </c>
      <c r="S498" s="41">
        <v>0</v>
      </c>
      <c r="AO498" s="7">
        <v>4.67</v>
      </c>
      <c r="AP498" s="7"/>
      <c r="AQ498" s="7"/>
      <c r="AR498" s="7"/>
      <c r="AS498" s="7"/>
      <c r="AT498" s="7"/>
      <c r="AU498" s="7"/>
      <c r="AV498" s="7"/>
      <c r="AW498" s="7"/>
      <c r="AX498" s="7">
        <v>0.39</v>
      </c>
      <c r="AY498" s="7">
        <v>0.03</v>
      </c>
      <c r="AZ498" s="7"/>
      <c r="BA498" s="7"/>
      <c r="BB498" s="7"/>
      <c r="BC498" s="7">
        <v>0.56999999999999995</v>
      </c>
      <c r="BD498" s="7"/>
      <c r="BE498" s="7"/>
      <c r="BF498" s="7"/>
      <c r="BG498" s="7"/>
      <c r="BK498" s="41">
        <v>3.883</v>
      </c>
      <c r="BL498" s="7"/>
      <c r="BM498" s="7"/>
      <c r="BN498" s="7"/>
      <c r="BO498" s="7"/>
      <c r="BP498" s="7"/>
      <c r="BQ498" s="7"/>
      <c r="BR498" s="7"/>
      <c r="BS498" s="7"/>
      <c r="BT498" s="7">
        <v>0.33</v>
      </c>
      <c r="BU498" s="7">
        <v>0.03</v>
      </c>
      <c r="BV498" s="7"/>
      <c r="BW498" s="7"/>
      <c r="BX498" s="7"/>
      <c r="BY498" s="7">
        <v>0.47</v>
      </c>
      <c r="BZ498" s="7"/>
      <c r="CA498" s="7"/>
      <c r="CB498" s="7"/>
      <c r="CC498" s="7"/>
      <c r="CD498" s="7"/>
      <c r="CG498" s="41">
        <v>0</v>
      </c>
      <c r="DC498" s="41">
        <v>0</v>
      </c>
      <c r="DY498" s="7" t="s">
        <v>1880</v>
      </c>
      <c r="DZ498" s="7">
        <f t="shared" si="338"/>
        <v>0.36276043493511045</v>
      </c>
      <c r="EA498" s="41" t="s">
        <v>897</v>
      </c>
      <c r="EB498" s="41" t="s">
        <v>0</v>
      </c>
      <c r="EC498" s="41">
        <f t="shared" si="377"/>
        <v>0</v>
      </c>
      <c r="ED498" s="41">
        <f t="shared" si="378"/>
        <v>1.8213E-2</v>
      </c>
      <c r="EE498" s="41">
        <f t="shared" si="379"/>
        <v>1.28139E-2</v>
      </c>
      <c r="EF498" s="41">
        <f t="shared" si="380"/>
        <v>0</v>
      </c>
      <c r="EG498" s="41">
        <f t="shared" si="381"/>
        <v>0</v>
      </c>
      <c r="EI498" s="5">
        <f t="shared" si="345"/>
        <v>70.821896659838657</v>
      </c>
      <c r="EJ498" s="3">
        <f t="shared" si="339"/>
        <v>605.73968213160003</v>
      </c>
      <c r="EK498" s="3">
        <f t="shared" si="346"/>
        <v>0</v>
      </c>
      <c r="EL498" s="3">
        <f t="shared" si="347"/>
        <v>0</v>
      </c>
      <c r="EM498" s="3">
        <f t="shared" si="348"/>
        <v>0</v>
      </c>
      <c r="EN498" s="3">
        <f t="shared" si="349"/>
        <v>0</v>
      </c>
      <c r="EO498" s="3">
        <f t="shared" si="350"/>
        <v>0</v>
      </c>
      <c r="EP498" s="3">
        <f t="shared" si="351"/>
        <v>0</v>
      </c>
      <c r="EQ498" s="3">
        <f t="shared" si="352"/>
        <v>0</v>
      </c>
      <c r="ER498" s="3">
        <f t="shared" si="353"/>
        <v>0</v>
      </c>
      <c r="ES498" s="3">
        <f t="shared" si="354"/>
        <v>31.026900000000001</v>
      </c>
      <c r="ET498" s="3">
        <f t="shared" si="355"/>
        <v>2.5658999999999996</v>
      </c>
      <c r="EU498" s="3">
        <f t="shared" si="356"/>
        <v>0</v>
      </c>
      <c r="EV498" s="3">
        <f t="shared" si="357"/>
        <v>0</v>
      </c>
      <c r="EW498" s="3">
        <f t="shared" si="358"/>
        <v>0</v>
      </c>
      <c r="EX498" s="3">
        <f t="shared" si="359"/>
        <v>44.869099999999996</v>
      </c>
      <c r="EY498" s="3">
        <f t="shared" si="360"/>
        <v>0</v>
      </c>
      <c r="EZ498" s="3">
        <f t="shared" si="361"/>
        <v>0</v>
      </c>
      <c r="FA498" s="3">
        <f t="shared" si="362"/>
        <v>0</v>
      </c>
      <c r="FB498" s="3">
        <f t="shared" si="363"/>
        <v>0</v>
      </c>
      <c r="FC498" s="3">
        <f t="shared" si="340"/>
        <v>0</v>
      </c>
      <c r="FD498" s="41">
        <f t="shared" si="364"/>
        <v>0</v>
      </c>
      <c r="FG498" s="3">
        <f t="shared" si="341"/>
        <v>0</v>
      </c>
      <c r="FH498" s="3">
        <f t="shared" si="342"/>
        <v>0</v>
      </c>
      <c r="FI498" s="3">
        <f t="shared" si="365"/>
        <v>0</v>
      </c>
      <c r="FJ498" s="3">
        <f t="shared" si="365"/>
        <v>0</v>
      </c>
      <c r="FK498" s="3">
        <f t="shared" si="376"/>
        <v>0</v>
      </c>
      <c r="FL498" s="3">
        <f t="shared" si="376"/>
        <v>0</v>
      </c>
      <c r="FM498" s="3">
        <f t="shared" si="376"/>
        <v>0</v>
      </c>
      <c r="FN498" s="3">
        <f t="shared" si="375"/>
        <v>0</v>
      </c>
      <c r="FO498" s="3">
        <f t="shared" si="375"/>
        <v>0</v>
      </c>
      <c r="FP498" s="3">
        <f t="shared" si="375"/>
        <v>0</v>
      </c>
      <c r="FQ498" s="3">
        <f t="shared" si="375"/>
        <v>0</v>
      </c>
      <c r="FR498" s="3">
        <f t="shared" si="366"/>
        <v>0</v>
      </c>
      <c r="FS498" s="3">
        <f t="shared" si="366"/>
        <v>0</v>
      </c>
      <c r="FT498" s="3">
        <f t="shared" si="366"/>
        <v>0</v>
      </c>
      <c r="FU498" s="3">
        <f t="shared" si="367"/>
        <v>0</v>
      </c>
      <c r="FV498" s="3">
        <f t="shared" si="367"/>
        <v>0</v>
      </c>
      <c r="FW498" s="3">
        <f t="shared" si="367"/>
        <v>0</v>
      </c>
      <c r="FX498" s="3">
        <f t="shared" si="368"/>
        <v>0</v>
      </c>
      <c r="FY498" s="3">
        <f t="shared" si="369"/>
        <v>0</v>
      </c>
      <c r="FZ498" s="3">
        <f t="shared" si="370"/>
        <v>0</v>
      </c>
      <c r="GA498" s="3">
        <f t="shared" si="371"/>
        <v>0</v>
      </c>
      <c r="GB498" s="41" t="s">
        <v>0</v>
      </c>
      <c r="GC498" s="41">
        <f t="shared" si="343"/>
        <v>8.5530000000000008</v>
      </c>
      <c r="GD498" s="41">
        <f t="shared" si="344"/>
        <v>0.36276043493511045</v>
      </c>
      <c r="GE498" s="41">
        <f t="shared" si="383"/>
        <v>3.1026899999999999</v>
      </c>
      <c r="GI498" s="41" t="s">
        <v>0</v>
      </c>
    </row>
    <row r="499" spans="1:191" x14ac:dyDescent="0.55000000000000004">
      <c r="A499" s="41" t="s">
        <v>1589</v>
      </c>
      <c r="B499" s="41" t="s">
        <v>898</v>
      </c>
      <c r="C499" s="41" t="s">
        <v>61</v>
      </c>
      <c r="D499" s="25" t="s">
        <v>66</v>
      </c>
      <c r="E499" s="41" t="s">
        <v>1791</v>
      </c>
      <c r="F499" s="41">
        <v>0</v>
      </c>
      <c r="G499" s="25" t="s">
        <v>1749</v>
      </c>
      <c r="H499" s="41">
        <v>2.6599999999999999E-2</v>
      </c>
      <c r="I499" s="41">
        <v>8.9700000000000002E-2</v>
      </c>
      <c r="J499" s="41">
        <v>8.6400000000000005E-2</v>
      </c>
      <c r="K499" s="41">
        <v>0</v>
      </c>
      <c r="L499" s="41">
        <v>0</v>
      </c>
      <c r="M499" s="41" t="s">
        <v>899</v>
      </c>
      <c r="N499" s="41" t="s">
        <v>900</v>
      </c>
      <c r="O499" s="41" t="s">
        <v>1791</v>
      </c>
      <c r="P499" s="41" t="s">
        <v>1900</v>
      </c>
      <c r="Q499" s="41" t="s">
        <v>1900</v>
      </c>
      <c r="S499" s="41">
        <v>1.9</v>
      </c>
      <c r="AB499" s="41">
        <v>1.4</v>
      </c>
      <c r="AC499" s="41">
        <v>7.0000000000000007E-2</v>
      </c>
      <c r="AO499" s="7">
        <v>6.9</v>
      </c>
      <c r="AP499" s="7"/>
      <c r="AQ499" s="7"/>
      <c r="AR499" s="7"/>
      <c r="AS499" s="7"/>
      <c r="AT499" s="7"/>
      <c r="AU499" s="7"/>
      <c r="AV499" s="7"/>
      <c r="AW499" s="7"/>
      <c r="AX499" s="7">
        <v>1.3</v>
      </c>
      <c r="AY499" s="7">
        <v>7.0000000000000007E-2</v>
      </c>
      <c r="AZ499" s="7"/>
      <c r="BA499" s="7"/>
      <c r="BB499" s="7"/>
      <c r="BC499" s="7"/>
      <c r="BD499" s="7"/>
      <c r="BE499" s="7"/>
      <c r="BF499" s="7"/>
      <c r="BG499" s="7"/>
      <c r="BK499" s="41">
        <v>7.2</v>
      </c>
      <c r="BL499" s="7"/>
      <c r="BM499" s="7"/>
      <c r="BN499" s="7"/>
      <c r="BO499" s="7"/>
      <c r="BP499" s="7"/>
      <c r="BQ499" s="7"/>
      <c r="BR499" s="7"/>
      <c r="BS499" s="7"/>
      <c r="BT499" s="7">
        <v>1.2</v>
      </c>
      <c r="BU499" s="7">
        <v>7.0000000000000007E-2</v>
      </c>
      <c r="BV499" s="7"/>
      <c r="BW499" s="7"/>
      <c r="BX499" s="7"/>
      <c r="BY499" s="7"/>
      <c r="BZ499" s="7"/>
      <c r="CA499" s="7"/>
      <c r="CB499" s="7"/>
      <c r="CC499" s="7"/>
      <c r="CD499" s="7"/>
      <c r="CG499" s="41">
        <v>0</v>
      </c>
      <c r="DC499" s="41">
        <v>0</v>
      </c>
      <c r="DY499" s="7" t="s">
        <v>1880</v>
      </c>
      <c r="DZ499" s="7">
        <f t="shared" si="338"/>
        <v>1.2668750000000002</v>
      </c>
      <c r="EA499" s="41" t="s">
        <v>901</v>
      </c>
      <c r="EB499" s="41" t="s">
        <v>0</v>
      </c>
      <c r="EC499" s="41">
        <f t="shared" si="377"/>
        <v>2.6599999999999999E-2</v>
      </c>
      <c r="ED499" s="41">
        <f t="shared" si="378"/>
        <v>8.9700000000000002E-2</v>
      </c>
      <c r="EE499" s="41">
        <f t="shared" si="379"/>
        <v>8.6400000000000005E-2</v>
      </c>
      <c r="EF499" s="41">
        <f t="shared" si="380"/>
        <v>0</v>
      </c>
      <c r="EG499" s="41">
        <f t="shared" si="381"/>
        <v>0</v>
      </c>
      <c r="EI499" s="5">
        <f t="shared" si="345"/>
        <v>216.97165430000004</v>
      </c>
      <c r="EJ499" s="3">
        <f t="shared" si="339"/>
        <v>3471.5464688000006</v>
      </c>
      <c r="EK499" s="3">
        <f t="shared" si="346"/>
        <v>0</v>
      </c>
      <c r="EL499" s="3">
        <f t="shared" si="347"/>
        <v>0</v>
      </c>
      <c r="EM499" s="3">
        <f t="shared" si="348"/>
        <v>0</v>
      </c>
      <c r="EN499" s="3">
        <f t="shared" si="349"/>
        <v>0</v>
      </c>
      <c r="EO499" s="3">
        <f t="shared" si="350"/>
        <v>0</v>
      </c>
      <c r="EP499" s="3">
        <f t="shared" si="351"/>
        <v>0</v>
      </c>
      <c r="EQ499" s="3">
        <f t="shared" si="352"/>
        <v>0</v>
      </c>
      <c r="ER499" s="3">
        <f t="shared" si="353"/>
        <v>0</v>
      </c>
      <c r="ES499" s="3">
        <f t="shared" si="354"/>
        <v>202.70000000000005</v>
      </c>
      <c r="ET499" s="3">
        <f t="shared" si="355"/>
        <v>11.2</v>
      </c>
      <c r="EU499" s="3">
        <f t="shared" si="356"/>
        <v>0</v>
      </c>
      <c r="EV499" s="3">
        <f t="shared" si="357"/>
        <v>0</v>
      </c>
      <c r="EW499" s="3">
        <f t="shared" si="358"/>
        <v>0</v>
      </c>
      <c r="EX499" s="3">
        <f t="shared" si="359"/>
        <v>0</v>
      </c>
      <c r="EY499" s="3">
        <f t="shared" si="360"/>
        <v>0</v>
      </c>
      <c r="EZ499" s="3">
        <f t="shared" si="361"/>
        <v>0</v>
      </c>
      <c r="FA499" s="3">
        <f t="shared" si="362"/>
        <v>0</v>
      </c>
      <c r="FB499" s="3">
        <f t="shared" si="363"/>
        <v>0</v>
      </c>
      <c r="FC499" s="3">
        <f t="shared" si="340"/>
        <v>0</v>
      </c>
      <c r="FD499" s="41">
        <f t="shared" si="364"/>
        <v>0</v>
      </c>
      <c r="FG499" s="3">
        <f t="shared" si="341"/>
        <v>0</v>
      </c>
      <c r="FH499" s="3">
        <f t="shared" si="342"/>
        <v>0</v>
      </c>
      <c r="FI499" s="3">
        <f t="shared" si="365"/>
        <v>0</v>
      </c>
      <c r="FJ499" s="3">
        <f t="shared" si="365"/>
        <v>0</v>
      </c>
      <c r="FK499" s="3">
        <f t="shared" si="376"/>
        <v>0</v>
      </c>
      <c r="FL499" s="3">
        <f t="shared" si="376"/>
        <v>0</v>
      </c>
      <c r="FM499" s="3">
        <f t="shared" si="376"/>
        <v>0</v>
      </c>
      <c r="FN499" s="3">
        <f t="shared" si="375"/>
        <v>0</v>
      </c>
      <c r="FO499" s="3">
        <f t="shared" si="375"/>
        <v>0</v>
      </c>
      <c r="FP499" s="3">
        <f t="shared" si="375"/>
        <v>0</v>
      </c>
      <c r="FQ499" s="3">
        <f t="shared" si="375"/>
        <v>0</v>
      </c>
      <c r="FR499" s="3">
        <f t="shared" si="366"/>
        <v>0</v>
      </c>
      <c r="FS499" s="3">
        <f t="shared" si="366"/>
        <v>0</v>
      </c>
      <c r="FT499" s="3">
        <f t="shared" si="366"/>
        <v>0</v>
      </c>
      <c r="FU499" s="3">
        <f t="shared" si="367"/>
        <v>0</v>
      </c>
      <c r="FV499" s="3">
        <f t="shared" si="367"/>
        <v>0</v>
      </c>
      <c r="FW499" s="3">
        <f t="shared" si="367"/>
        <v>0</v>
      </c>
      <c r="FX499" s="3">
        <f t="shared" si="368"/>
        <v>0</v>
      </c>
      <c r="FY499" s="3">
        <f t="shared" si="369"/>
        <v>0</v>
      </c>
      <c r="FZ499" s="3">
        <f t="shared" si="370"/>
        <v>0</v>
      </c>
      <c r="GA499" s="3">
        <f t="shared" si="371"/>
        <v>0</v>
      </c>
      <c r="GB499" s="41" t="s">
        <v>0</v>
      </c>
      <c r="GC499" s="41">
        <f t="shared" si="343"/>
        <v>16</v>
      </c>
      <c r="GD499" s="41">
        <f t="shared" si="344"/>
        <v>1.2668750000000002</v>
      </c>
      <c r="GE499" s="41">
        <f t="shared" si="383"/>
        <v>20.270000000000003</v>
      </c>
      <c r="GI499" s="41" t="s">
        <v>0</v>
      </c>
    </row>
    <row r="500" spans="1:191" x14ac:dyDescent="0.55000000000000004">
      <c r="A500" s="41" t="s">
        <v>1590</v>
      </c>
      <c r="B500" s="41" t="s">
        <v>898</v>
      </c>
      <c r="C500" s="41" t="s">
        <v>69</v>
      </c>
      <c r="D500" s="25" t="s">
        <v>66</v>
      </c>
      <c r="E500" s="41" t="s">
        <v>1791</v>
      </c>
      <c r="F500" s="41">
        <v>0</v>
      </c>
      <c r="G500" s="25" t="s">
        <v>1749</v>
      </c>
      <c r="H500" s="41">
        <v>0</v>
      </c>
      <c r="I500" s="41">
        <v>0</v>
      </c>
      <c r="J500" s="41">
        <v>1.0169999999999998E-2</v>
      </c>
      <c r="K500" s="41">
        <v>0</v>
      </c>
      <c r="L500" s="41">
        <v>0</v>
      </c>
      <c r="M500" s="41" t="s">
        <v>902</v>
      </c>
      <c r="N500" s="41" t="s">
        <v>79</v>
      </c>
      <c r="O500" s="41" t="s">
        <v>1791</v>
      </c>
      <c r="P500" s="41" t="s">
        <v>1907</v>
      </c>
      <c r="Q500" s="41" t="s">
        <v>1907</v>
      </c>
      <c r="S500" s="41">
        <v>0</v>
      </c>
      <c r="AO500" s="7">
        <v>0</v>
      </c>
      <c r="AP500" s="7"/>
      <c r="AQ500" s="7"/>
      <c r="AR500" s="7"/>
      <c r="AS500" s="7"/>
      <c r="AT500" s="7"/>
      <c r="AU500" s="7"/>
      <c r="AV500" s="7"/>
      <c r="AW500" s="7"/>
      <c r="AX500" s="7"/>
      <c r="AY500" s="7"/>
      <c r="AZ500" s="7"/>
      <c r="BA500" s="7"/>
      <c r="BB500" s="7"/>
      <c r="BC500" s="7"/>
      <c r="BD500" s="7"/>
      <c r="BE500" s="7"/>
      <c r="BF500" s="7"/>
      <c r="BG500" s="7"/>
      <c r="BK500" s="41">
        <v>1.6950000000000001</v>
      </c>
      <c r="BL500" s="7"/>
      <c r="BM500" s="7"/>
      <c r="BN500" s="7"/>
      <c r="BO500" s="7"/>
      <c r="BP500" s="7"/>
      <c r="BQ500" s="7"/>
      <c r="BR500" s="7"/>
      <c r="BS500" s="7"/>
      <c r="BT500" s="7">
        <v>0.6</v>
      </c>
      <c r="BU500" s="7">
        <v>0.06</v>
      </c>
      <c r="BV500" s="7"/>
      <c r="BW500" s="7"/>
      <c r="BX500" s="7"/>
      <c r="BY500" s="7"/>
      <c r="BZ500" s="7"/>
      <c r="CA500" s="7"/>
      <c r="CB500" s="7"/>
      <c r="CC500" s="7"/>
      <c r="CD500" s="7"/>
      <c r="CG500" s="41">
        <v>0</v>
      </c>
      <c r="DC500" s="41">
        <v>0</v>
      </c>
      <c r="DY500" s="7" t="s">
        <v>1891</v>
      </c>
      <c r="DZ500" s="7">
        <f t="shared" si="338"/>
        <v>0.59999999999999987</v>
      </c>
      <c r="EA500" s="41" t="s">
        <v>903</v>
      </c>
      <c r="EB500" s="41" t="s">
        <v>0</v>
      </c>
      <c r="EC500" s="41">
        <f t="shared" si="377"/>
        <v>0</v>
      </c>
      <c r="ED500" s="41">
        <f t="shared" si="378"/>
        <v>0</v>
      </c>
      <c r="EE500" s="41">
        <f t="shared" si="379"/>
        <v>1.0169999999999998E-2</v>
      </c>
      <c r="EF500" s="41">
        <f t="shared" si="380"/>
        <v>0</v>
      </c>
      <c r="EG500" s="41">
        <f t="shared" si="381"/>
        <v>0</v>
      </c>
      <c r="EI500" s="5">
        <f t="shared" si="345"/>
        <v>122.25571439999999</v>
      </c>
      <c r="EJ500" s="3">
        <f t="shared" si="339"/>
        <v>207.223435908</v>
      </c>
      <c r="EK500" s="3">
        <f t="shared" si="346"/>
        <v>0</v>
      </c>
      <c r="EL500" s="3">
        <f t="shared" si="347"/>
        <v>0</v>
      </c>
      <c r="EM500" s="3">
        <f t="shared" si="348"/>
        <v>0</v>
      </c>
      <c r="EN500" s="3">
        <f t="shared" si="349"/>
        <v>0</v>
      </c>
      <c r="EO500" s="3">
        <f t="shared" si="350"/>
        <v>0</v>
      </c>
      <c r="EP500" s="3">
        <f t="shared" si="351"/>
        <v>0</v>
      </c>
      <c r="EQ500" s="3">
        <f t="shared" si="352"/>
        <v>0</v>
      </c>
      <c r="ER500" s="3">
        <f t="shared" si="353"/>
        <v>0</v>
      </c>
      <c r="ES500" s="3">
        <f t="shared" si="354"/>
        <v>10.169999999999998</v>
      </c>
      <c r="ET500" s="3">
        <f t="shared" si="355"/>
        <v>1.0170000000000001</v>
      </c>
      <c r="EU500" s="3">
        <f t="shared" si="356"/>
        <v>0</v>
      </c>
      <c r="EV500" s="3">
        <f t="shared" si="357"/>
        <v>0</v>
      </c>
      <c r="EW500" s="3">
        <f t="shared" si="358"/>
        <v>0</v>
      </c>
      <c r="EX500" s="3">
        <f t="shared" si="359"/>
        <v>0</v>
      </c>
      <c r="EY500" s="3">
        <f t="shared" si="360"/>
        <v>0</v>
      </c>
      <c r="EZ500" s="3">
        <f t="shared" si="361"/>
        <v>0</v>
      </c>
      <c r="FA500" s="3">
        <f t="shared" si="362"/>
        <v>0</v>
      </c>
      <c r="FB500" s="3">
        <f t="shared" si="363"/>
        <v>0</v>
      </c>
      <c r="FC500" s="3">
        <f t="shared" si="340"/>
        <v>0</v>
      </c>
      <c r="FD500" s="41">
        <f t="shared" si="364"/>
        <v>0</v>
      </c>
      <c r="FG500" s="3">
        <f t="shared" si="341"/>
        <v>0</v>
      </c>
      <c r="FH500" s="3">
        <f t="shared" si="342"/>
        <v>0</v>
      </c>
      <c r="FI500" s="3">
        <f t="shared" si="365"/>
        <v>0</v>
      </c>
      <c r="FJ500" s="3">
        <f t="shared" si="365"/>
        <v>0</v>
      </c>
      <c r="FK500" s="3">
        <f t="shared" si="376"/>
        <v>0</v>
      </c>
      <c r="FL500" s="3">
        <f t="shared" si="376"/>
        <v>0</v>
      </c>
      <c r="FM500" s="3">
        <f t="shared" si="376"/>
        <v>0</v>
      </c>
      <c r="FN500" s="3">
        <f t="shared" si="375"/>
        <v>0</v>
      </c>
      <c r="FO500" s="3">
        <f t="shared" si="375"/>
        <v>0</v>
      </c>
      <c r="FP500" s="3">
        <f t="shared" si="375"/>
        <v>0</v>
      </c>
      <c r="FQ500" s="3">
        <f t="shared" si="375"/>
        <v>0</v>
      </c>
      <c r="FR500" s="3">
        <f t="shared" si="366"/>
        <v>0</v>
      </c>
      <c r="FS500" s="3">
        <f t="shared" si="366"/>
        <v>0</v>
      </c>
      <c r="FT500" s="3">
        <f t="shared" si="366"/>
        <v>0</v>
      </c>
      <c r="FU500" s="3">
        <f t="shared" si="367"/>
        <v>0</v>
      </c>
      <c r="FV500" s="3">
        <f t="shared" si="367"/>
        <v>0</v>
      </c>
      <c r="FW500" s="3">
        <f t="shared" si="367"/>
        <v>0</v>
      </c>
      <c r="FX500" s="3">
        <f t="shared" si="368"/>
        <v>0</v>
      </c>
      <c r="FY500" s="3">
        <f t="shared" si="369"/>
        <v>0</v>
      </c>
      <c r="FZ500" s="3">
        <f t="shared" si="370"/>
        <v>0</v>
      </c>
      <c r="GA500" s="3">
        <f t="shared" si="371"/>
        <v>0</v>
      </c>
      <c r="GB500" s="41" t="s">
        <v>0</v>
      </c>
      <c r="GC500" s="41">
        <f t="shared" si="343"/>
        <v>1.6950000000000001</v>
      </c>
      <c r="GD500" s="41">
        <f t="shared" si="344"/>
        <v>0.59999999999999987</v>
      </c>
      <c r="GE500" s="41">
        <f t="shared" si="383"/>
        <v>1.0169999999999999</v>
      </c>
      <c r="GI500" s="41" t="s">
        <v>0</v>
      </c>
    </row>
    <row r="501" spans="1:191" x14ac:dyDescent="0.55000000000000004">
      <c r="A501" s="41" t="s">
        <v>1592</v>
      </c>
      <c r="B501" s="41" t="s">
        <v>904</v>
      </c>
      <c r="C501" s="41" t="s">
        <v>61</v>
      </c>
      <c r="D501" s="25" t="s">
        <v>66</v>
      </c>
      <c r="E501" s="41" t="s">
        <v>1791</v>
      </c>
      <c r="F501" s="41">
        <v>0</v>
      </c>
      <c r="G501" s="25" t="s">
        <v>352</v>
      </c>
      <c r="H501" s="41">
        <v>0.17627400000000001</v>
      </c>
      <c r="I501" s="41">
        <v>0.53208980000000006</v>
      </c>
      <c r="J501" s="41">
        <v>0.1404</v>
      </c>
      <c r="K501" s="41">
        <v>0</v>
      </c>
      <c r="L501" s="41">
        <v>0</v>
      </c>
      <c r="M501" s="41" t="s">
        <v>905</v>
      </c>
      <c r="N501" s="41" t="s">
        <v>906</v>
      </c>
      <c r="O501" s="41" t="s">
        <v>1791</v>
      </c>
      <c r="P501" s="41" t="s">
        <v>1900</v>
      </c>
      <c r="Q501" s="41" t="s">
        <v>1900</v>
      </c>
      <c r="S501" s="41">
        <v>8.3940000000000001</v>
      </c>
      <c r="AB501" s="4">
        <v>2.1</v>
      </c>
      <c r="AO501" s="7">
        <v>28.454000000000001</v>
      </c>
      <c r="AP501" s="7"/>
      <c r="AQ501" s="7"/>
      <c r="AR501" s="7"/>
      <c r="AS501" s="7"/>
      <c r="AT501" s="7"/>
      <c r="AU501" s="7"/>
      <c r="AV501" s="7"/>
      <c r="AW501" s="7"/>
      <c r="AX501" s="7">
        <v>1.87</v>
      </c>
      <c r="AY501" s="7"/>
      <c r="AZ501" s="7"/>
      <c r="BA501" s="7"/>
      <c r="BB501" s="7"/>
      <c r="BC501" s="7"/>
      <c r="BD501" s="7"/>
      <c r="BE501" s="7"/>
      <c r="BF501" s="7"/>
      <c r="BG501" s="7"/>
      <c r="BK501" s="41">
        <f>3.9+3.9</f>
        <v>7.8</v>
      </c>
      <c r="BL501" s="7"/>
      <c r="BM501" s="7"/>
      <c r="BN501" s="7"/>
      <c r="BO501" s="7"/>
      <c r="BP501" s="7"/>
      <c r="BQ501" s="7"/>
      <c r="BR501" s="7"/>
      <c r="BS501" s="7"/>
      <c r="BT501" s="7">
        <f>(1.8*3.9+1.8*3.9)/BK501</f>
        <v>1.7999999999999998</v>
      </c>
      <c r="BU501" s="7"/>
      <c r="BV501" s="7"/>
      <c r="BW501" s="7"/>
      <c r="BX501" s="7"/>
      <c r="BY501" s="7"/>
      <c r="BZ501" s="7"/>
      <c r="CA501" s="7"/>
      <c r="CB501" s="7"/>
      <c r="CC501" s="7"/>
      <c r="CD501" s="7"/>
      <c r="CG501" s="41">
        <v>0</v>
      </c>
      <c r="DC501" s="41">
        <v>0</v>
      </c>
      <c r="DY501" s="7" t="s">
        <v>1880</v>
      </c>
      <c r="DZ501" s="7">
        <f t="shared" si="338"/>
        <v>1.9010119154273433</v>
      </c>
      <c r="EA501" s="41" t="s">
        <v>621</v>
      </c>
      <c r="EB501" s="41" t="s">
        <v>0</v>
      </c>
      <c r="EC501" s="41">
        <f t="shared" si="377"/>
        <v>0.17627400000000001</v>
      </c>
      <c r="ED501" s="41">
        <f t="shared" si="378"/>
        <v>0.53208980000000006</v>
      </c>
      <c r="EE501" s="41">
        <f t="shared" si="379"/>
        <v>0.1404</v>
      </c>
      <c r="EF501" s="41">
        <f t="shared" si="380"/>
        <v>0</v>
      </c>
      <c r="EG501" s="41">
        <f t="shared" si="381"/>
        <v>0</v>
      </c>
      <c r="EI501" s="5">
        <f t="shared" si="345"/>
        <v>249.29870258914178</v>
      </c>
      <c r="EJ501" s="3">
        <f t="shared" si="339"/>
        <v>11130.688473200002</v>
      </c>
      <c r="EK501" s="3">
        <f t="shared" si="346"/>
        <v>0</v>
      </c>
      <c r="EL501" s="3">
        <f t="shared" si="347"/>
        <v>0</v>
      </c>
      <c r="EM501" s="3">
        <f t="shared" si="348"/>
        <v>0</v>
      </c>
      <c r="EN501" s="3">
        <f t="shared" si="349"/>
        <v>0</v>
      </c>
      <c r="EO501" s="3">
        <f t="shared" si="350"/>
        <v>0</v>
      </c>
      <c r="EP501" s="3">
        <f t="shared" si="351"/>
        <v>0</v>
      </c>
      <c r="EQ501" s="3">
        <f t="shared" si="352"/>
        <v>0</v>
      </c>
      <c r="ER501" s="3">
        <f t="shared" si="353"/>
        <v>0</v>
      </c>
      <c r="ES501" s="3">
        <f t="shared" si="354"/>
        <v>848.76380000000006</v>
      </c>
      <c r="ET501" s="3">
        <f t="shared" si="355"/>
        <v>0</v>
      </c>
      <c r="EU501" s="3">
        <f t="shared" si="356"/>
        <v>0</v>
      </c>
      <c r="EV501" s="3">
        <f t="shared" si="357"/>
        <v>0</v>
      </c>
      <c r="EW501" s="3">
        <f t="shared" si="358"/>
        <v>0</v>
      </c>
      <c r="EX501" s="3">
        <f t="shared" si="359"/>
        <v>0</v>
      </c>
      <c r="EY501" s="3">
        <f t="shared" si="360"/>
        <v>0</v>
      </c>
      <c r="EZ501" s="3">
        <f t="shared" si="361"/>
        <v>0</v>
      </c>
      <c r="FA501" s="3">
        <f t="shared" si="362"/>
        <v>0</v>
      </c>
      <c r="FB501" s="3">
        <f t="shared" si="363"/>
        <v>0</v>
      </c>
      <c r="FC501" s="3">
        <f t="shared" si="340"/>
        <v>0</v>
      </c>
      <c r="FD501" s="41">
        <f t="shared" si="364"/>
        <v>0</v>
      </c>
      <c r="FG501" s="3">
        <f t="shared" si="341"/>
        <v>0</v>
      </c>
      <c r="FH501" s="3">
        <f t="shared" si="342"/>
        <v>0</v>
      </c>
      <c r="FI501" s="3">
        <f t="shared" si="365"/>
        <v>0</v>
      </c>
      <c r="FJ501" s="3">
        <f t="shared" si="365"/>
        <v>0</v>
      </c>
      <c r="FK501" s="3">
        <f t="shared" si="376"/>
        <v>0</v>
      </c>
      <c r="FL501" s="3">
        <f t="shared" si="376"/>
        <v>0</v>
      </c>
      <c r="FM501" s="3">
        <f t="shared" si="376"/>
        <v>0</v>
      </c>
      <c r="FN501" s="3">
        <f t="shared" si="375"/>
        <v>0</v>
      </c>
      <c r="FO501" s="3">
        <f t="shared" si="375"/>
        <v>0</v>
      </c>
      <c r="FP501" s="3">
        <f t="shared" si="375"/>
        <v>0</v>
      </c>
      <c r="FQ501" s="3">
        <f t="shared" si="375"/>
        <v>0</v>
      </c>
      <c r="FR501" s="3">
        <f t="shared" si="366"/>
        <v>0</v>
      </c>
      <c r="FS501" s="3">
        <f t="shared" si="366"/>
        <v>0</v>
      </c>
      <c r="FT501" s="3">
        <f t="shared" si="366"/>
        <v>0</v>
      </c>
      <c r="FU501" s="3">
        <f t="shared" si="367"/>
        <v>0</v>
      </c>
      <c r="FV501" s="3">
        <f t="shared" si="367"/>
        <v>0</v>
      </c>
      <c r="FW501" s="3">
        <f t="shared" si="367"/>
        <v>0</v>
      </c>
      <c r="FX501" s="3">
        <f t="shared" si="368"/>
        <v>0</v>
      </c>
      <c r="FY501" s="3">
        <f t="shared" si="369"/>
        <v>0</v>
      </c>
      <c r="FZ501" s="3">
        <f t="shared" si="370"/>
        <v>0</v>
      </c>
      <c r="GA501" s="3">
        <f t="shared" si="371"/>
        <v>0</v>
      </c>
      <c r="GB501" s="41" t="s">
        <v>0</v>
      </c>
      <c r="GC501" s="41">
        <f>S501+AO501+BK501+S502+AO502+BK502</f>
        <v>151.274</v>
      </c>
      <c r="GD501" s="41">
        <f>(S501*AB501+AO501*AX501+BK501*BT501+S502*AB502+AO502*AX502+BK502*BT502)/GC501</f>
        <v>1.3500132210426115</v>
      </c>
      <c r="GE501" s="41">
        <f t="shared" si="383"/>
        <v>204.22190000000001</v>
      </c>
      <c r="GI501" s="41" t="s">
        <v>0</v>
      </c>
    </row>
    <row r="502" spans="1:191" x14ac:dyDescent="0.55000000000000004">
      <c r="A502" s="41" t="s">
        <v>1593</v>
      </c>
      <c r="B502" s="41" t="s">
        <v>904</v>
      </c>
      <c r="C502" s="41" t="s">
        <v>61</v>
      </c>
      <c r="D502" s="25" t="s">
        <v>66</v>
      </c>
      <c r="E502" s="41" t="s">
        <v>1791</v>
      </c>
      <c r="F502" s="41">
        <v>0</v>
      </c>
      <c r="G502" s="25" t="s">
        <v>113</v>
      </c>
      <c r="H502" s="41">
        <v>0.52168400000000004</v>
      </c>
      <c r="I502" s="41">
        <v>0.14610120000000001</v>
      </c>
      <c r="J502" s="41">
        <v>0.52566999999999997</v>
      </c>
      <c r="K502" s="41">
        <v>0</v>
      </c>
      <c r="L502" s="41">
        <v>0</v>
      </c>
      <c r="M502" s="41" t="s">
        <v>907</v>
      </c>
      <c r="N502" s="41" t="s">
        <v>906</v>
      </c>
      <c r="O502" s="41" t="s">
        <v>1791</v>
      </c>
      <c r="P502" s="41" t="s">
        <v>1900</v>
      </c>
      <c r="Q502" s="41" t="s">
        <v>1900</v>
      </c>
      <c r="S502" s="41">
        <f>44.32+2.3</f>
        <v>46.62</v>
      </c>
      <c r="AB502" s="4">
        <f>(1.12*44.32+1.1*2.3)/S502</f>
        <v>1.1190132990132993</v>
      </c>
      <c r="AC502" s="1">
        <f>(0.11*44.32+0.093*2.3)/S502</f>
        <v>0.10916130416130417</v>
      </c>
      <c r="AH502" s="41">
        <v>44.6</v>
      </c>
      <c r="AI502" s="41">
        <v>5.5</v>
      </c>
      <c r="AO502" s="7">
        <f>2.206+10.3</f>
        <v>12.506</v>
      </c>
      <c r="AP502" s="7"/>
      <c r="AQ502" s="7"/>
      <c r="AR502" s="7"/>
      <c r="AS502" s="7"/>
      <c r="AT502" s="7"/>
      <c r="AU502" s="7"/>
      <c r="AV502" s="7"/>
      <c r="AW502" s="7"/>
      <c r="AX502" s="82">
        <f>(1.02*2.206+1.2*10.3)/AO502</f>
        <v>1.168248840556533</v>
      </c>
      <c r="AY502" s="80">
        <f>(0.098*2.206+0.101*10.3)/AO502</f>
        <v>0.10047081400927557</v>
      </c>
      <c r="AZ502" s="7"/>
      <c r="BA502" s="7"/>
      <c r="BB502" s="7"/>
      <c r="BC502" s="7"/>
      <c r="BD502" s="81">
        <v>43</v>
      </c>
      <c r="BE502" s="7">
        <v>7.1</v>
      </c>
      <c r="BF502" s="7"/>
      <c r="BG502" s="7"/>
      <c r="BK502" s="41">
        <f>14.7+32.8</f>
        <v>47.5</v>
      </c>
      <c r="BL502" s="7"/>
      <c r="BM502" s="7"/>
      <c r="BN502" s="7"/>
      <c r="BO502" s="7"/>
      <c r="BP502" s="7"/>
      <c r="BQ502" s="7"/>
      <c r="BR502" s="7"/>
      <c r="BS502" s="7"/>
      <c r="BT502" s="82">
        <f>(1.01*14.7+1.15*32.8)/BK502</f>
        <v>1.1066736842105263</v>
      </c>
      <c r="BU502" s="80">
        <f>(0.083*14.7+0.095*32.8)/BK502</f>
        <v>9.1286315789473688E-2</v>
      </c>
      <c r="BV502" s="7"/>
      <c r="BW502" s="7"/>
      <c r="BX502" s="7"/>
      <c r="BY502" s="7"/>
      <c r="BZ502" s="7">
        <v>41.5</v>
      </c>
      <c r="CA502" s="7">
        <v>7.6</v>
      </c>
      <c r="CB502" s="7"/>
      <c r="CC502" s="7"/>
      <c r="CD502" s="7"/>
      <c r="CG502" s="41">
        <v>0</v>
      </c>
      <c r="DC502" s="41">
        <v>0</v>
      </c>
      <c r="DY502" s="7" t="s">
        <v>1880</v>
      </c>
      <c r="DZ502" s="7">
        <f t="shared" si="338"/>
        <v>1.1192909796860055</v>
      </c>
      <c r="EA502" s="41" t="s">
        <v>573</v>
      </c>
      <c r="EB502" s="41" t="s">
        <v>0</v>
      </c>
      <c r="EC502" s="41">
        <f t="shared" si="377"/>
        <v>0.52168400000000004</v>
      </c>
      <c r="ED502" s="41">
        <f t="shared" si="378"/>
        <v>0.14610120000000001</v>
      </c>
      <c r="EE502" s="41">
        <f t="shared" si="379"/>
        <v>0.52566999999999997</v>
      </c>
      <c r="EF502" s="41">
        <f t="shared" si="380"/>
        <v>0</v>
      </c>
      <c r="EG502" s="41">
        <f t="shared" si="381"/>
        <v>0</v>
      </c>
      <c r="EI502" s="5">
        <f t="shared" si="345"/>
        <v>260.15785259885138</v>
      </c>
      <c r="EJ502" s="3">
        <f t="shared" si="339"/>
        <v>27739.591191205127</v>
      </c>
      <c r="EK502" s="3">
        <f t="shared" si="346"/>
        <v>0</v>
      </c>
      <c r="EL502" s="3">
        <f t="shared" si="347"/>
        <v>0</v>
      </c>
      <c r="EM502" s="3">
        <f t="shared" si="348"/>
        <v>0</v>
      </c>
      <c r="EN502" s="3">
        <f t="shared" si="349"/>
        <v>0</v>
      </c>
      <c r="EO502" s="3">
        <f t="shared" si="350"/>
        <v>0</v>
      </c>
      <c r="EP502" s="3">
        <f t="shared" si="351"/>
        <v>0</v>
      </c>
      <c r="EQ502" s="3">
        <f t="shared" si="352"/>
        <v>0</v>
      </c>
      <c r="ER502" s="3">
        <f t="shared" si="353"/>
        <v>0</v>
      </c>
      <c r="ES502" s="3">
        <f t="shared" si="354"/>
        <v>1193.4552000000001</v>
      </c>
      <c r="ET502" s="3">
        <f t="shared" si="355"/>
        <v>106.81688000000003</v>
      </c>
      <c r="EU502" s="3">
        <f t="shared" si="356"/>
        <v>0</v>
      </c>
      <c r="EV502" s="3">
        <f t="shared" si="357"/>
        <v>0</v>
      </c>
      <c r="EW502" s="3">
        <f t="shared" si="358"/>
        <v>0</v>
      </c>
      <c r="EX502" s="3">
        <f t="shared" si="359"/>
        <v>0</v>
      </c>
      <c r="EY502" s="3">
        <f t="shared" si="360"/>
        <v>45882.6</v>
      </c>
      <c r="EZ502" s="3">
        <f t="shared" si="361"/>
        <v>7062.0259999999998</v>
      </c>
      <c r="FA502" s="3">
        <f t="shared" si="362"/>
        <v>0</v>
      </c>
      <c r="FB502" s="3">
        <f t="shared" si="363"/>
        <v>0</v>
      </c>
      <c r="FC502" s="3">
        <f t="shared" si="340"/>
        <v>0</v>
      </c>
      <c r="FD502" s="41">
        <f t="shared" si="364"/>
        <v>0</v>
      </c>
      <c r="FG502" s="3">
        <f t="shared" si="341"/>
        <v>0</v>
      </c>
      <c r="FH502" s="3">
        <f t="shared" si="342"/>
        <v>0</v>
      </c>
      <c r="FI502" s="3">
        <f t="shared" si="365"/>
        <v>0</v>
      </c>
      <c r="FJ502" s="3">
        <f t="shared" si="365"/>
        <v>0</v>
      </c>
      <c r="FK502" s="3">
        <f t="shared" si="376"/>
        <v>0</v>
      </c>
      <c r="FL502" s="3">
        <f t="shared" si="376"/>
        <v>0</v>
      </c>
      <c r="FM502" s="3">
        <f t="shared" si="376"/>
        <v>0</v>
      </c>
      <c r="FN502" s="3">
        <f t="shared" si="375"/>
        <v>0</v>
      </c>
      <c r="FO502" s="3">
        <f t="shared" si="375"/>
        <v>0</v>
      </c>
      <c r="FP502" s="3">
        <f t="shared" si="375"/>
        <v>0</v>
      </c>
      <c r="FQ502" s="3">
        <f t="shared" si="375"/>
        <v>0</v>
      </c>
      <c r="FR502" s="3">
        <f t="shared" si="366"/>
        <v>0</v>
      </c>
      <c r="FS502" s="3">
        <f t="shared" si="366"/>
        <v>0</v>
      </c>
      <c r="FT502" s="3">
        <f t="shared" si="366"/>
        <v>0</v>
      </c>
      <c r="FU502" s="3">
        <f t="shared" si="367"/>
        <v>0</v>
      </c>
      <c r="FV502" s="3">
        <f t="shared" si="367"/>
        <v>0</v>
      </c>
      <c r="FW502" s="3">
        <f t="shared" si="367"/>
        <v>0</v>
      </c>
      <c r="FX502" s="3">
        <f t="shared" si="368"/>
        <v>0</v>
      </c>
      <c r="FY502" s="3">
        <f t="shared" si="369"/>
        <v>0</v>
      </c>
      <c r="FZ502" s="3">
        <f t="shared" si="370"/>
        <v>0</v>
      </c>
      <c r="GA502" s="3">
        <f t="shared" si="371"/>
        <v>0</v>
      </c>
      <c r="GB502" s="41" t="s">
        <v>0</v>
      </c>
      <c r="GI502" s="41" t="s">
        <v>0</v>
      </c>
    </row>
    <row r="503" spans="1:191" x14ac:dyDescent="0.55000000000000004">
      <c r="A503" s="41" t="s">
        <v>1594</v>
      </c>
      <c r="B503" s="41" t="s">
        <v>904</v>
      </c>
      <c r="C503" s="41" t="s">
        <v>69</v>
      </c>
      <c r="D503" s="25" t="s">
        <v>66</v>
      </c>
      <c r="E503" s="41" t="s">
        <v>1791</v>
      </c>
      <c r="F503" s="41">
        <v>0</v>
      </c>
      <c r="G503" s="25" t="s">
        <v>1749</v>
      </c>
      <c r="H503" s="41">
        <v>0</v>
      </c>
      <c r="I503" s="41">
        <v>0.65477820000000009</v>
      </c>
      <c r="J503" s="41">
        <v>1.0183723</v>
      </c>
      <c r="K503" s="41">
        <v>0</v>
      </c>
      <c r="L503" s="41">
        <v>0</v>
      </c>
      <c r="M503" s="41" t="s">
        <v>909</v>
      </c>
      <c r="N503" s="41" t="s">
        <v>79</v>
      </c>
      <c r="O503" s="41" t="s">
        <v>1791</v>
      </c>
      <c r="P503" s="41" t="s">
        <v>1900</v>
      </c>
      <c r="Q503" s="41" t="s">
        <v>1900</v>
      </c>
      <c r="S503" s="41">
        <v>0</v>
      </c>
      <c r="AO503" s="7">
        <v>50.758000000000003</v>
      </c>
      <c r="AP503" s="7"/>
      <c r="AQ503" s="7"/>
      <c r="AR503" s="7"/>
      <c r="AS503" s="7"/>
      <c r="AT503" s="7"/>
      <c r="AU503" s="7"/>
      <c r="AV503" s="7"/>
      <c r="AW503" s="7"/>
      <c r="AX503" s="7">
        <v>1.29</v>
      </c>
      <c r="AY503" s="82">
        <f>(1.29/1.4)*0.06</f>
        <v>5.5285714285714285E-2</v>
      </c>
      <c r="AZ503" s="7"/>
      <c r="BA503" s="7"/>
      <c r="BB503" s="7"/>
      <c r="BC503" s="7"/>
      <c r="BD503" s="7"/>
      <c r="BE503" s="7"/>
      <c r="BF503" s="7"/>
      <c r="BG503" s="7"/>
      <c r="BK503" s="41">
        <v>84.162999999999997</v>
      </c>
      <c r="BL503" s="7"/>
      <c r="BM503" s="7"/>
      <c r="BN503" s="7"/>
      <c r="BO503" s="7"/>
      <c r="BP503" s="7"/>
      <c r="BQ503" s="7"/>
      <c r="BR503" s="7"/>
      <c r="BS503" s="7"/>
      <c r="BT503" s="7">
        <v>1.21</v>
      </c>
      <c r="BU503" s="82">
        <f>(1.35/1.4)*0.05</f>
        <v>4.8214285714285723E-2</v>
      </c>
      <c r="BV503" s="7"/>
      <c r="BW503" s="7"/>
      <c r="BX503" s="7"/>
      <c r="BY503" s="7"/>
      <c r="BZ503" s="7"/>
      <c r="CA503" s="7"/>
      <c r="CB503" s="7"/>
      <c r="CC503" s="7"/>
      <c r="CD503" s="7"/>
      <c r="CG503" s="41">
        <v>0</v>
      </c>
      <c r="DC503" s="41">
        <v>0</v>
      </c>
      <c r="DY503" s="7" t="s">
        <v>1880</v>
      </c>
      <c r="DZ503" s="7">
        <f t="shared" si="338"/>
        <v>1.240096426797904</v>
      </c>
      <c r="EA503" s="41" t="s">
        <v>910</v>
      </c>
      <c r="EB503" s="41" t="s">
        <v>0</v>
      </c>
      <c r="EC503" s="41">
        <f t="shared" si="377"/>
        <v>0</v>
      </c>
      <c r="ED503" s="41">
        <f t="shared" si="378"/>
        <v>0.65477820000000009</v>
      </c>
      <c r="EE503" s="41">
        <f t="shared" si="379"/>
        <v>1.0183723</v>
      </c>
      <c r="EF503" s="41">
        <f t="shared" si="380"/>
        <v>0</v>
      </c>
      <c r="EG503" s="41">
        <f t="shared" si="381"/>
        <v>0</v>
      </c>
      <c r="EI503" s="5">
        <f t="shared" si="345"/>
        <v>199.57113404088693</v>
      </c>
      <c r="EJ503" s="3">
        <f t="shared" si="339"/>
        <v>26926.336975930506</v>
      </c>
      <c r="EK503" s="3">
        <f t="shared" si="346"/>
        <v>0</v>
      </c>
      <c r="EL503" s="3">
        <f t="shared" si="347"/>
        <v>0</v>
      </c>
      <c r="EM503" s="3">
        <f t="shared" si="348"/>
        <v>0</v>
      </c>
      <c r="EN503" s="3">
        <f t="shared" si="349"/>
        <v>0</v>
      </c>
      <c r="EO503" s="3">
        <f t="shared" si="350"/>
        <v>0</v>
      </c>
      <c r="EP503" s="3">
        <f t="shared" si="351"/>
        <v>0</v>
      </c>
      <c r="EQ503" s="3">
        <f t="shared" si="352"/>
        <v>0</v>
      </c>
      <c r="ER503" s="3">
        <f t="shared" si="353"/>
        <v>0</v>
      </c>
      <c r="ES503" s="3">
        <f t="shared" si="354"/>
        <v>1673.1505</v>
      </c>
      <c r="ET503" s="3">
        <f t="shared" si="355"/>
        <v>68.640512142857148</v>
      </c>
      <c r="EU503" s="3">
        <f t="shared" si="356"/>
        <v>0</v>
      </c>
      <c r="EV503" s="3">
        <f t="shared" si="357"/>
        <v>0</v>
      </c>
      <c r="EW503" s="3">
        <f t="shared" si="358"/>
        <v>0</v>
      </c>
      <c r="EX503" s="3">
        <f t="shared" si="359"/>
        <v>0</v>
      </c>
      <c r="EY503" s="3">
        <f t="shared" si="360"/>
        <v>0</v>
      </c>
      <c r="EZ503" s="3">
        <f t="shared" si="361"/>
        <v>0</v>
      </c>
      <c r="FA503" s="3">
        <f t="shared" si="362"/>
        <v>0</v>
      </c>
      <c r="FB503" s="3">
        <f t="shared" si="363"/>
        <v>0</v>
      </c>
      <c r="FC503" s="3">
        <f t="shared" si="340"/>
        <v>0</v>
      </c>
      <c r="FD503" s="41">
        <f t="shared" si="364"/>
        <v>0</v>
      </c>
      <c r="FG503" s="3">
        <f t="shared" si="341"/>
        <v>0</v>
      </c>
      <c r="FH503" s="3">
        <f t="shared" si="342"/>
        <v>0</v>
      </c>
      <c r="FI503" s="3">
        <f t="shared" si="365"/>
        <v>0</v>
      </c>
      <c r="FJ503" s="3">
        <f t="shared" si="365"/>
        <v>0</v>
      </c>
      <c r="FK503" s="3">
        <f t="shared" si="376"/>
        <v>0</v>
      </c>
      <c r="FL503" s="3">
        <f t="shared" si="376"/>
        <v>0</v>
      </c>
      <c r="FM503" s="3">
        <f t="shared" si="376"/>
        <v>0</v>
      </c>
      <c r="FN503" s="3">
        <f t="shared" si="375"/>
        <v>0</v>
      </c>
      <c r="FO503" s="3">
        <f t="shared" si="375"/>
        <v>0</v>
      </c>
      <c r="FP503" s="3">
        <f t="shared" si="375"/>
        <v>0</v>
      </c>
      <c r="FQ503" s="3">
        <f t="shared" si="375"/>
        <v>0</v>
      </c>
      <c r="FR503" s="3">
        <f t="shared" si="366"/>
        <v>0</v>
      </c>
      <c r="FS503" s="3">
        <f t="shared" si="366"/>
        <v>0</v>
      </c>
      <c r="FT503" s="3">
        <f t="shared" si="366"/>
        <v>0</v>
      </c>
      <c r="FU503" s="3">
        <f t="shared" si="367"/>
        <v>0</v>
      </c>
      <c r="FV503" s="3">
        <f t="shared" si="367"/>
        <v>0</v>
      </c>
      <c r="FW503" s="3">
        <f t="shared" si="367"/>
        <v>0</v>
      </c>
      <c r="FX503" s="3">
        <f t="shared" si="368"/>
        <v>0</v>
      </c>
      <c r="FY503" s="3">
        <f t="shared" si="369"/>
        <v>0</v>
      </c>
      <c r="FZ503" s="3">
        <f t="shared" si="370"/>
        <v>0</v>
      </c>
      <c r="GA503" s="3">
        <f t="shared" si="371"/>
        <v>0</v>
      </c>
      <c r="GB503" s="41" t="s">
        <v>0</v>
      </c>
      <c r="GC503" s="41">
        <f t="shared" ref="GC503:GC524" si="384">S503+AO503+BK503</f>
        <v>134.92099999999999</v>
      </c>
      <c r="GD503" s="41">
        <f t="shared" ref="GD503:GD524" si="385">(S503*AB503+AO503*AX503+BK503*BT503)/GC503</f>
        <v>1.240096426797904</v>
      </c>
      <c r="GE503" s="41">
        <f>GC503*GD503</f>
        <v>167.31504999999999</v>
      </c>
      <c r="GI503" s="41" t="s">
        <v>0</v>
      </c>
    </row>
    <row r="504" spans="1:191" x14ac:dyDescent="0.55000000000000004">
      <c r="A504" s="41" t="s">
        <v>1595</v>
      </c>
      <c r="B504" s="41" t="s">
        <v>904</v>
      </c>
      <c r="C504" s="41" t="s">
        <v>69</v>
      </c>
      <c r="D504" s="25" t="s">
        <v>66</v>
      </c>
      <c r="E504" s="41" t="s">
        <v>1791</v>
      </c>
      <c r="F504" s="41">
        <v>0</v>
      </c>
      <c r="G504" s="25" t="s">
        <v>1749</v>
      </c>
      <c r="H504" s="41">
        <v>0</v>
      </c>
      <c r="I504" s="41">
        <v>0</v>
      </c>
      <c r="J504" s="41">
        <v>0.54</v>
      </c>
      <c r="K504" s="41">
        <v>0</v>
      </c>
      <c r="L504" s="41">
        <v>0</v>
      </c>
      <c r="M504" s="41" t="s">
        <v>908</v>
      </c>
      <c r="N504" s="41" t="s">
        <v>79</v>
      </c>
      <c r="O504" s="41" t="s">
        <v>1791</v>
      </c>
      <c r="P504" s="41" t="s">
        <v>1909</v>
      </c>
      <c r="Q504" s="41" t="s">
        <v>1909</v>
      </c>
      <c r="S504" s="41">
        <v>0</v>
      </c>
      <c r="AO504" s="7">
        <v>0</v>
      </c>
      <c r="AP504" s="7"/>
      <c r="AQ504" s="7"/>
      <c r="AR504" s="7"/>
      <c r="AS504" s="7"/>
      <c r="AT504" s="7"/>
      <c r="AU504" s="7"/>
      <c r="AV504" s="7"/>
      <c r="AW504" s="7"/>
      <c r="AX504" s="7"/>
      <c r="AY504" s="7"/>
      <c r="AZ504" s="7"/>
      <c r="BA504" s="7"/>
      <c r="BB504" s="7"/>
      <c r="BC504" s="7"/>
      <c r="BD504" s="7"/>
      <c r="BE504" s="7"/>
      <c r="BF504" s="7"/>
      <c r="BG504" s="7"/>
      <c r="BK504" s="41">
        <v>40</v>
      </c>
      <c r="BL504" s="7"/>
      <c r="BM504" s="7"/>
      <c r="BN504" s="7"/>
      <c r="BO504" s="7"/>
      <c r="BP504" s="7"/>
      <c r="BQ504" s="7"/>
      <c r="BR504" s="7"/>
      <c r="BS504" s="7"/>
      <c r="BT504" s="7">
        <v>1.35</v>
      </c>
      <c r="BU504" s="7">
        <v>0.04</v>
      </c>
      <c r="BV504" s="7"/>
      <c r="BW504" s="7"/>
      <c r="BX504" s="7"/>
      <c r="BY504" s="7"/>
      <c r="BZ504" s="7"/>
      <c r="CA504" s="7"/>
      <c r="CB504" s="7"/>
      <c r="CC504" s="7"/>
      <c r="CD504" s="7"/>
      <c r="CG504" s="41">
        <v>0</v>
      </c>
      <c r="DC504" s="41">
        <v>0</v>
      </c>
      <c r="DY504" s="7" t="s">
        <v>1891</v>
      </c>
      <c r="DZ504" s="7">
        <f t="shared" si="338"/>
        <v>1.35</v>
      </c>
      <c r="EA504" s="41" t="s">
        <v>355</v>
      </c>
      <c r="EB504" s="41" t="s">
        <v>0</v>
      </c>
      <c r="EC504" s="41">
        <f t="shared" si="377"/>
        <v>0</v>
      </c>
      <c r="ED504" s="41">
        <f t="shared" si="378"/>
        <v>0</v>
      </c>
      <c r="EE504" s="41">
        <f t="shared" si="379"/>
        <v>0.54</v>
      </c>
      <c r="EF504" s="41">
        <f t="shared" si="380"/>
        <v>0</v>
      </c>
      <c r="EG504" s="41">
        <f t="shared" si="381"/>
        <v>0</v>
      </c>
      <c r="EI504" s="5">
        <f t="shared" si="345"/>
        <v>206.08680959999998</v>
      </c>
      <c r="EJ504" s="3">
        <f t="shared" si="339"/>
        <v>8243.4723839999988</v>
      </c>
      <c r="EK504" s="3">
        <f t="shared" si="346"/>
        <v>0</v>
      </c>
      <c r="EL504" s="3">
        <f t="shared" si="347"/>
        <v>0</v>
      </c>
      <c r="EM504" s="3">
        <f t="shared" si="348"/>
        <v>0</v>
      </c>
      <c r="EN504" s="3">
        <f t="shared" si="349"/>
        <v>0</v>
      </c>
      <c r="EO504" s="3">
        <f t="shared" si="350"/>
        <v>0</v>
      </c>
      <c r="EP504" s="3">
        <f t="shared" si="351"/>
        <v>0</v>
      </c>
      <c r="EQ504" s="3">
        <f t="shared" si="352"/>
        <v>0</v>
      </c>
      <c r="ER504" s="3">
        <f t="shared" si="353"/>
        <v>0</v>
      </c>
      <c r="ES504" s="3">
        <f t="shared" si="354"/>
        <v>540</v>
      </c>
      <c r="ET504" s="3">
        <f t="shared" si="355"/>
        <v>16</v>
      </c>
      <c r="EU504" s="3">
        <f t="shared" si="356"/>
        <v>0</v>
      </c>
      <c r="EV504" s="3">
        <f t="shared" si="357"/>
        <v>0</v>
      </c>
      <c r="EW504" s="3">
        <f t="shared" si="358"/>
        <v>0</v>
      </c>
      <c r="EX504" s="3">
        <f t="shared" si="359"/>
        <v>0</v>
      </c>
      <c r="EY504" s="3">
        <f t="shared" si="360"/>
        <v>0</v>
      </c>
      <c r="EZ504" s="3">
        <f t="shared" si="361"/>
        <v>0</v>
      </c>
      <c r="FA504" s="3">
        <f t="shared" si="362"/>
        <v>0</v>
      </c>
      <c r="FB504" s="3">
        <f t="shared" si="363"/>
        <v>0</v>
      </c>
      <c r="FC504" s="3">
        <f t="shared" si="340"/>
        <v>0</v>
      </c>
      <c r="FD504" s="41">
        <f t="shared" si="364"/>
        <v>0</v>
      </c>
      <c r="FG504" s="3">
        <f t="shared" si="341"/>
        <v>0</v>
      </c>
      <c r="FH504" s="3">
        <f t="shared" si="342"/>
        <v>0</v>
      </c>
      <c r="FI504" s="3">
        <f t="shared" si="365"/>
        <v>0</v>
      </c>
      <c r="FJ504" s="3">
        <f t="shared" si="365"/>
        <v>0</v>
      </c>
      <c r="FK504" s="3">
        <f t="shared" si="376"/>
        <v>0</v>
      </c>
      <c r="FL504" s="3">
        <f t="shared" si="376"/>
        <v>0</v>
      </c>
      <c r="FM504" s="3">
        <f t="shared" si="376"/>
        <v>0</v>
      </c>
      <c r="FN504" s="3">
        <f t="shared" si="375"/>
        <v>0</v>
      </c>
      <c r="FO504" s="3">
        <f t="shared" si="375"/>
        <v>0</v>
      </c>
      <c r="FP504" s="3">
        <f t="shared" si="375"/>
        <v>0</v>
      </c>
      <c r="FQ504" s="3">
        <f t="shared" si="375"/>
        <v>0</v>
      </c>
      <c r="FR504" s="3">
        <f t="shared" si="366"/>
        <v>0</v>
      </c>
      <c r="FS504" s="3">
        <f t="shared" si="366"/>
        <v>0</v>
      </c>
      <c r="FT504" s="3">
        <f t="shared" si="366"/>
        <v>0</v>
      </c>
      <c r="FU504" s="3">
        <f t="shared" si="367"/>
        <v>0</v>
      </c>
      <c r="FV504" s="3">
        <f t="shared" si="367"/>
        <v>0</v>
      </c>
      <c r="FW504" s="3">
        <f t="shared" si="367"/>
        <v>0</v>
      </c>
      <c r="FX504" s="3">
        <f t="shared" si="368"/>
        <v>0</v>
      </c>
      <c r="FY504" s="3">
        <f t="shared" si="369"/>
        <v>0</v>
      </c>
      <c r="FZ504" s="3">
        <f t="shared" si="370"/>
        <v>0</v>
      </c>
      <c r="GA504" s="3">
        <f t="shared" si="371"/>
        <v>0</v>
      </c>
      <c r="GB504" s="41" t="s">
        <v>0</v>
      </c>
      <c r="GC504" s="41">
        <f t="shared" si="384"/>
        <v>40</v>
      </c>
      <c r="GD504" s="41">
        <f t="shared" si="385"/>
        <v>1.35</v>
      </c>
      <c r="GE504" s="41">
        <f t="shared" si="383"/>
        <v>54</v>
      </c>
      <c r="GI504" s="41" t="s">
        <v>0</v>
      </c>
    </row>
    <row r="505" spans="1:191" x14ac:dyDescent="0.55000000000000004">
      <c r="A505" s="41" t="s">
        <v>1591</v>
      </c>
      <c r="B505" s="41" t="s">
        <v>1799</v>
      </c>
      <c r="C505" s="41" t="s">
        <v>61</v>
      </c>
      <c r="D505" s="25" t="s">
        <v>66</v>
      </c>
      <c r="E505" s="41" t="s">
        <v>1791</v>
      </c>
      <c r="F505" s="41">
        <v>0</v>
      </c>
      <c r="G505" s="41" t="s">
        <v>352</v>
      </c>
      <c r="H505" s="41">
        <v>0.61199999999999999</v>
      </c>
      <c r="I505" s="41">
        <v>1.6470000000000002</v>
      </c>
      <c r="J505" s="41">
        <v>3.4000000000000002E-2</v>
      </c>
      <c r="K505" s="41">
        <v>0.28160000000000002</v>
      </c>
      <c r="L505" s="41">
        <v>0.17879999999999999</v>
      </c>
      <c r="M505" s="41" t="s">
        <v>911</v>
      </c>
      <c r="N505" s="41" t="s">
        <v>99</v>
      </c>
      <c r="O505" s="41" t="s">
        <v>1791</v>
      </c>
      <c r="P505" s="41" t="s">
        <v>2051</v>
      </c>
      <c r="Q505" s="41" t="s">
        <v>2051</v>
      </c>
      <c r="S505" s="41">
        <f>39+10+17</f>
        <v>66</v>
      </c>
      <c r="AB505" s="5">
        <f>(1.2*39+1.1*10+0.2*17)/S505</f>
        <v>0.92727272727272725</v>
      </c>
      <c r="AO505" s="7">
        <f>146+37</f>
        <v>183</v>
      </c>
      <c r="AP505" s="7"/>
      <c r="AQ505" s="7"/>
      <c r="AR505" s="7"/>
      <c r="AS505" s="7"/>
      <c r="AT505" s="7"/>
      <c r="AU505" s="7"/>
      <c r="AV505" s="7"/>
      <c r="AW505" s="7"/>
      <c r="AX505" s="7">
        <f>(0.9*146+0.9*37)/AO505</f>
        <v>0.90000000000000013</v>
      </c>
      <c r="AY505" s="7"/>
      <c r="AZ505" s="7"/>
      <c r="BA505" s="7"/>
      <c r="BB505" s="7"/>
      <c r="BC505" s="7"/>
      <c r="BD505" s="7"/>
      <c r="BE505" s="7"/>
      <c r="BF505" s="7"/>
      <c r="BG505" s="7"/>
      <c r="BK505" s="41">
        <v>17</v>
      </c>
      <c r="BL505" s="7"/>
      <c r="BM505" s="7"/>
      <c r="BN505" s="7"/>
      <c r="BO505" s="7"/>
      <c r="BP505" s="7"/>
      <c r="BQ505" s="7"/>
      <c r="BR505" s="7"/>
      <c r="BS505" s="7"/>
      <c r="BT505" s="7">
        <v>0.2</v>
      </c>
      <c r="BU505" s="7"/>
      <c r="BV505" s="7"/>
      <c r="BW505" s="7"/>
      <c r="BX505" s="7"/>
      <c r="BY505" s="7"/>
      <c r="BZ505" s="7"/>
      <c r="CA505" s="7"/>
      <c r="CB505" s="7"/>
      <c r="CC505" s="7"/>
      <c r="CD505" s="7"/>
      <c r="CG505" s="41">
        <f>14+8.3</f>
        <v>22.3</v>
      </c>
      <c r="CP505" s="5">
        <f>(1.3*14+1.2*8.3)/CG505</f>
        <v>1.2627802690582959</v>
      </c>
      <c r="DC505" s="41">
        <f>3.9+11</f>
        <v>14.9</v>
      </c>
      <c r="DL505" s="41">
        <f>(1.2*3.9+1.2*11)/DC505</f>
        <v>1.2</v>
      </c>
      <c r="DY505" s="7" t="s">
        <v>1880</v>
      </c>
      <c r="DZ505" s="7">
        <f t="shared" si="338"/>
        <v>0.86203007518796992</v>
      </c>
      <c r="EA505" s="41" t="s">
        <v>64</v>
      </c>
      <c r="EB505" s="41" t="s">
        <v>0</v>
      </c>
      <c r="EC505" s="41">
        <f t="shared" si="377"/>
        <v>0.61199999999999999</v>
      </c>
      <c r="ED505" s="41">
        <f t="shared" si="378"/>
        <v>1.6470000000000002</v>
      </c>
      <c r="EE505" s="41">
        <f t="shared" si="379"/>
        <v>3.4000000000000002E-2</v>
      </c>
      <c r="EF505" s="41">
        <f t="shared" si="380"/>
        <v>0.28160000000000002</v>
      </c>
      <c r="EG505" s="41">
        <f t="shared" si="381"/>
        <v>0.17879999999999999</v>
      </c>
      <c r="EI505" s="5">
        <f t="shared" si="345"/>
        <v>113.04662406015036</v>
      </c>
      <c r="EJ505" s="3">
        <f t="shared" si="339"/>
        <v>30070.401999999998</v>
      </c>
      <c r="EK505" s="3">
        <f t="shared" si="346"/>
        <v>0</v>
      </c>
      <c r="EL505" s="3">
        <f t="shared" si="347"/>
        <v>0</v>
      </c>
      <c r="EM505" s="3">
        <f t="shared" si="348"/>
        <v>0</v>
      </c>
      <c r="EN505" s="3">
        <f t="shared" si="349"/>
        <v>0</v>
      </c>
      <c r="EO505" s="3">
        <f t="shared" si="350"/>
        <v>0</v>
      </c>
      <c r="EP505" s="3">
        <f t="shared" si="351"/>
        <v>0</v>
      </c>
      <c r="EQ505" s="3">
        <f t="shared" si="352"/>
        <v>0</v>
      </c>
      <c r="ER505" s="3">
        <f t="shared" si="353"/>
        <v>0</v>
      </c>
      <c r="ES505" s="3">
        <f t="shared" si="354"/>
        <v>2293</v>
      </c>
      <c r="ET505" s="3">
        <f t="shared" si="355"/>
        <v>0</v>
      </c>
      <c r="EU505" s="3">
        <f t="shared" si="356"/>
        <v>0</v>
      </c>
      <c r="EV505" s="3">
        <f t="shared" si="357"/>
        <v>0</v>
      </c>
      <c r="EW505" s="3">
        <f t="shared" si="358"/>
        <v>0</v>
      </c>
      <c r="EX505" s="3">
        <f t="shared" si="359"/>
        <v>0</v>
      </c>
      <c r="EY505" s="3">
        <f t="shared" si="360"/>
        <v>0</v>
      </c>
      <c r="EZ505" s="3">
        <f t="shared" si="361"/>
        <v>0</v>
      </c>
      <c r="FA505" s="3">
        <f t="shared" si="362"/>
        <v>0</v>
      </c>
      <c r="FB505" s="3">
        <f t="shared" si="363"/>
        <v>0</v>
      </c>
      <c r="FC505" s="3">
        <f t="shared" si="340"/>
        <v>0</v>
      </c>
      <c r="FD505" s="41">
        <f t="shared" si="364"/>
        <v>0</v>
      </c>
      <c r="FF505" s="5">
        <f>FG505/(CG505+DC505)</f>
        <v>162.30337634408599</v>
      </c>
      <c r="FG505" s="3">
        <f t="shared" si="341"/>
        <v>6037.6855999999998</v>
      </c>
      <c r="FH505" s="3">
        <f t="shared" si="342"/>
        <v>0</v>
      </c>
      <c r="FI505" s="3">
        <f t="shared" si="365"/>
        <v>0</v>
      </c>
      <c r="FJ505" s="3">
        <f t="shared" si="365"/>
        <v>0</v>
      </c>
      <c r="FK505" s="3">
        <f t="shared" si="376"/>
        <v>0</v>
      </c>
      <c r="FL505" s="3">
        <f t="shared" si="376"/>
        <v>0</v>
      </c>
      <c r="FM505" s="3">
        <f t="shared" si="376"/>
        <v>0</v>
      </c>
      <c r="FN505" s="3">
        <f t="shared" si="375"/>
        <v>0</v>
      </c>
      <c r="FO505" s="3">
        <f t="shared" si="375"/>
        <v>0</v>
      </c>
      <c r="FP505" s="3">
        <f t="shared" si="375"/>
        <v>460.4</v>
      </c>
      <c r="FQ505" s="3">
        <f t="shared" si="375"/>
        <v>0</v>
      </c>
      <c r="FR505" s="3">
        <f t="shared" si="366"/>
        <v>0</v>
      </c>
      <c r="FS505" s="3">
        <f t="shared" si="366"/>
        <v>0</v>
      </c>
      <c r="FT505" s="3">
        <f t="shared" si="366"/>
        <v>0</v>
      </c>
      <c r="FU505" s="3">
        <f t="shared" si="367"/>
        <v>0</v>
      </c>
      <c r="FV505" s="3">
        <f t="shared" si="367"/>
        <v>0</v>
      </c>
      <c r="FW505" s="3">
        <f t="shared" si="367"/>
        <v>0</v>
      </c>
      <c r="FX505" s="3">
        <f t="shared" si="368"/>
        <v>0</v>
      </c>
      <c r="FY505" s="3">
        <f t="shared" si="369"/>
        <v>0</v>
      </c>
      <c r="FZ505" s="3">
        <f t="shared" si="370"/>
        <v>0</v>
      </c>
      <c r="GA505" s="3">
        <f t="shared" si="371"/>
        <v>0</v>
      </c>
      <c r="GB505" s="41" t="s">
        <v>0</v>
      </c>
      <c r="GC505" s="41">
        <f t="shared" si="384"/>
        <v>266</v>
      </c>
      <c r="GD505" s="41">
        <f t="shared" si="385"/>
        <v>0.86203007518796992</v>
      </c>
      <c r="GE505" s="41">
        <f t="shared" si="383"/>
        <v>229.3</v>
      </c>
      <c r="GF505" s="41">
        <f>CG505+DC505</f>
        <v>37.200000000000003</v>
      </c>
      <c r="GG505" s="4">
        <f>(CG505*CP505+DC505*DL505)/GF505</f>
        <v>1.2376344086021505</v>
      </c>
      <c r="GH505" s="41">
        <f t="shared" ref="GH505" si="386">GF505*GG505</f>
        <v>46.04</v>
      </c>
      <c r="GI505" s="41" t="s">
        <v>0</v>
      </c>
    </row>
    <row r="506" spans="1:191" x14ac:dyDescent="0.55000000000000004">
      <c r="A506" s="41" t="s">
        <v>1600</v>
      </c>
      <c r="B506" s="41" t="s">
        <v>925</v>
      </c>
      <c r="C506" s="41" t="s">
        <v>61</v>
      </c>
      <c r="D506" s="25" t="s">
        <v>66</v>
      </c>
      <c r="E506" s="41" t="s">
        <v>1791</v>
      </c>
      <c r="F506" s="41">
        <v>0</v>
      </c>
      <c r="G506" s="41" t="s">
        <v>352</v>
      </c>
      <c r="H506" s="41">
        <v>0</v>
      </c>
      <c r="I506" s="41">
        <v>0</v>
      </c>
      <c r="J506" s="41">
        <v>0.43967000000000001</v>
      </c>
      <c r="K506" s="41">
        <v>0</v>
      </c>
      <c r="L506" s="41">
        <v>0</v>
      </c>
      <c r="M506" s="41" t="s">
        <v>926</v>
      </c>
      <c r="N506" s="41" t="s">
        <v>927</v>
      </c>
      <c r="O506" s="41" t="s">
        <v>1791</v>
      </c>
      <c r="P506" s="41" t="s">
        <v>1902</v>
      </c>
      <c r="Q506" s="41" t="s">
        <v>1902</v>
      </c>
      <c r="S506" s="41">
        <v>0</v>
      </c>
      <c r="AO506" s="7">
        <v>0</v>
      </c>
      <c r="AP506" s="7"/>
      <c r="AQ506" s="7"/>
      <c r="AR506" s="7"/>
      <c r="AS506" s="7"/>
      <c r="AT506" s="7"/>
      <c r="AU506" s="7"/>
      <c r="AV506" s="7"/>
      <c r="AW506" s="7"/>
      <c r="AX506" s="7"/>
      <c r="AY506" s="7"/>
      <c r="AZ506" s="7"/>
      <c r="BA506" s="7"/>
      <c r="BB506" s="7"/>
      <c r="BC506" s="7"/>
      <c r="BD506" s="7"/>
      <c r="BE506" s="7"/>
      <c r="BF506" s="7"/>
      <c r="BG506" s="7"/>
      <c r="BK506" s="41">
        <f>66.2-13*0.7</f>
        <v>57.1</v>
      </c>
      <c r="BL506" s="7"/>
      <c r="BM506" s="7"/>
      <c r="BN506" s="7"/>
      <c r="BO506" s="7"/>
      <c r="BP506" s="7"/>
      <c r="BQ506" s="7"/>
      <c r="BR506" s="7"/>
      <c r="BS506" s="7"/>
      <c r="BT506" s="7" t="s">
        <v>928</v>
      </c>
      <c r="BU506" s="7"/>
      <c r="BV506" s="7"/>
      <c r="BW506" s="7"/>
      <c r="BX506" s="7"/>
      <c r="BY506" s="7"/>
      <c r="BZ506" s="7"/>
      <c r="CA506" s="7"/>
      <c r="CB506" s="7"/>
      <c r="CC506" s="7"/>
      <c r="CD506" s="7"/>
      <c r="CG506" s="41">
        <v>0</v>
      </c>
      <c r="DC506" s="41">
        <v>0</v>
      </c>
      <c r="DY506" s="7" t="s">
        <v>1891</v>
      </c>
      <c r="DZ506" s="7">
        <f t="shared" si="338"/>
        <v>0.76999999999999991</v>
      </c>
      <c r="EA506" s="41" t="s">
        <v>355</v>
      </c>
      <c r="EB506" s="41" t="s">
        <v>0</v>
      </c>
      <c r="EC506" s="41">
        <f t="shared" si="377"/>
        <v>0</v>
      </c>
      <c r="ED506" s="41">
        <f t="shared" si="378"/>
        <v>0</v>
      </c>
      <c r="EE506" s="41">
        <f t="shared" si="379"/>
        <v>0.43967000000000001</v>
      </c>
      <c r="EF506" s="41">
        <f t="shared" si="380"/>
        <v>0</v>
      </c>
      <c r="EG506" s="41">
        <f t="shared" si="381"/>
        <v>0</v>
      </c>
      <c r="EI506" s="5">
        <f t="shared" si="345"/>
        <v>100.97779999999999</v>
      </c>
      <c r="EJ506" s="3">
        <f t="shared" si="339"/>
        <v>5765.8323799999998</v>
      </c>
      <c r="EK506" s="3">
        <f t="shared" si="346"/>
        <v>0</v>
      </c>
      <c r="EL506" s="3">
        <f t="shared" si="347"/>
        <v>0</v>
      </c>
      <c r="EM506" s="3">
        <f t="shared" si="348"/>
        <v>0</v>
      </c>
      <c r="EN506" s="3">
        <f t="shared" si="349"/>
        <v>0</v>
      </c>
      <c r="EO506" s="3">
        <f t="shared" si="350"/>
        <v>0</v>
      </c>
      <c r="EP506" s="3">
        <f t="shared" si="351"/>
        <v>0</v>
      </c>
      <c r="EQ506" s="3">
        <f t="shared" si="352"/>
        <v>0</v>
      </c>
      <c r="ER506" s="3">
        <f t="shared" si="353"/>
        <v>0</v>
      </c>
      <c r="ES506" s="3">
        <f t="shared" si="354"/>
        <v>439.67</v>
      </c>
      <c r="ET506" s="3">
        <f t="shared" si="355"/>
        <v>0</v>
      </c>
      <c r="EU506" s="3">
        <f t="shared" si="356"/>
        <v>0</v>
      </c>
      <c r="EV506" s="3">
        <f t="shared" si="357"/>
        <v>0</v>
      </c>
      <c r="EW506" s="3">
        <f t="shared" si="358"/>
        <v>0</v>
      </c>
      <c r="EX506" s="3">
        <f t="shared" si="359"/>
        <v>0</v>
      </c>
      <c r="EY506" s="3">
        <f t="shared" si="360"/>
        <v>0</v>
      </c>
      <c r="EZ506" s="3">
        <f t="shared" si="361"/>
        <v>0</v>
      </c>
      <c r="FA506" s="3">
        <f t="shared" si="362"/>
        <v>0</v>
      </c>
      <c r="FB506" s="3">
        <f t="shared" si="363"/>
        <v>0</v>
      </c>
      <c r="FC506" s="3">
        <f t="shared" si="340"/>
        <v>0</v>
      </c>
      <c r="FD506" s="41">
        <f t="shared" si="364"/>
        <v>0</v>
      </c>
      <c r="FG506" s="3">
        <f t="shared" si="341"/>
        <v>0</v>
      </c>
      <c r="FH506" s="3">
        <f t="shared" si="342"/>
        <v>0</v>
      </c>
      <c r="FI506" s="3">
        <f t="shared" si="365"/>
        <v>0</v>
      </c>
      <c r="FJ506" s="3">
        <f t="shared" si="365"/>
        <v>0</v>
      </c>
      <c r="FK506" s="3">
        <f t="shared" si="376"/>
        <v>0</v>
      </c>
      <c r="FL506" s="3">
        <f t="shared" si="376"/>
        <v>0</v>
      </c>
      <c r="FM506" s="3">
        <f t="shared" si="376"/>
        <v>0</v>
      </c>
      <c r="FN506" s="3">
        <f t="shared" si="375"/>
        <v>0</v>
      </c>
      <c r="FO506" s="3">
        <f t="shared" si="375"/>
        <v>0</v>
      </c>
      <c r="FP506" s="3">
        <f t="shared" si="375"/>
        <v>0</v>
      </c>
      <c r="FQ506" s="3">
        <f t="shared" si="375"/>
        <v>0</v>
      </c>
      <c r="FR506" s="3">
        <f t="shared" si="366"/>
        <v>0</v>
      </c>
      <c r="FS506" s="3">
        <f t="shared" si="366"/>
        <v>0</v>
      </c>
      <c r="FT506" s="3">
        <f t="shared" si="366"/>
        <v>0</v>
      </c>
      <c r="FU506" s="3">
        <f t="shared" si="367"/>
        <v>0</v>
      </c>
      <c r="FV506" s="3">
        <f t="shared" si="367"/>
        <v>0</v>
      </c>
      <c r="FW506" s="3">
        <f t="shared" si="367"/>
        <v>0</v>
      </c>
      <c r="FX506" s="3">
        <f t="shared" si="368"/>
        <v>0</v>
      </c>
      <c r="FY506" s="3">
        <f t="shared" si="369"/>
        <v>0</v>
      </c>
      <c r="FZ506" s="3">
        <f t="shared" si="370"/>
        <v>0</v>
      </c>
      <c r="GA506" s="3">
        <f t="shared" si="371"/>
        <v>0</v>
      </c>
      <c r="GB506" s="41" t="s">
        <v>0</v>
      </c>
      <c r="GC506" s="41">
        <f t="shared" si="384"/>
        <v>57.1</v>
      </c>
      <c r="GD506" s="41">
        <f t="shared" si="385"/>
        <v>0.76999999999999991</v>
      </c>
      <c r="GE506" s="41">
        <f t="shared" si="383"/>
        <v>43.966999999999999</v>
      </c>
      <c r="GI506" s="41" t="s">
        <v>0</v>
      </c>
    </row>
    <row r="507" spans="1:191" x14ac:dyDescent="0.55000000000000004">
      <c r="A507" s="41" t="s">
        <v>1601</v>
      </c>
      <c r="B507" s="41" t="s">
        <v>925</v>
      </c>
      <c r="C507" s="41" t="s">
        <v>61</v>
      </c>
      <c r="D507" s="25" t="s">
        <v>66</v>
      </c>
      <c r="E507" s="41" t="s">
        <v>1791</v>
      </c>
      <c r="F507" s="41">
        <v>0</v>
      </c>
      <c r="G507" s="41" t="s">
        <v>352</v>
      </c>
      <c r="H507" s="41">
        <v>0</v>
      </c>
      <c r="I507" s="41">
        <v>0</v>
      </c>
      <c r="J507" s="41">
        <v>1.7492249999999998</v>
      </c>
      <c r="K507" s="41">
        <v>0</v>
      </c>
      <c r="L507" s="41">
        <v>0</v>
      </c>
      <c r="M507" s="41" t="s">
        <v>929</v>
      </c>
      <c r="N507" s="41" t="s">
        <v>927</v>
      </c>
      <c r="O507" s="41" t="s">
        <v>1791</v>
      </c>
      <c r="P507" s="41" t="s">
        <v>1902</v>
      </c>
      <c r="Q507" s="41" t="s">
        <v>1902</v>
      </c>
      <c r="S507" s="41">
        <v>0</v>
      </c>
      <c r="AO507" s="7">
        <v>0</v>
      </c>
      <c r="AP507" s="7"/>
      <c r="AQ507" s="7"/>
      <c r="AR507" s="7"/>
      <c r="AS507" s="7"/>
      <c r="AT507" s="7"/>
      <c r="AU507" s="7"/>
      <c r="AV507" s="7"/>
      <c r="AW507" s="7"/>
      <c r="AX507" s="7"/>
      <c r="AY507" s="7"/>
      <c r="AZ507" s="7"/>
      <c r="BA507" s="7"/>
      <c r="BB507" s="7"/>
      <c r="BC507" s="7"/>
      <c r="BD507" s="7"/>
      <c r="BE507" s="7"/>
      <c r="BF507" s="7"/>
      <c r="BG507" s="7"/>
      <c r="BK507" s="5">
        <f>228.3-13*1.35</f>
        <v>210.75</v>
      </c>
      <c r="BL507" s="7"/>
      <c r="BM507" s="7"/>
      <c r="BN507" s="7"/>
      <c r="BO507" s="7"/>
      <c r="BP507" s="7"/>
      <c r="BQ507" s="7"/>
      <c r="BR507" s="7"/>
      <c r="BS507" s="7"/>
      <c r="BT507" s="7" t="s">
        <v>930</v>
      </c>
      <c r="BU507" s="7"/>
      <c r="BV507" s="7"/>
      <c r="BW507" s="7"/>
      <c r="BX507" s="7"/>
      <c r="BY507" s="7"/>
      <c r="BZ507" s="7"/>
      <c r="CA507" s="7"/>
      <c r="CB507" s="7"/>
      <c r="CC507" s="7"/>
      <c r="CD507" s="7"/>
      <c r="CG507" s="41">
        <v>0</v>
      </c>
      <c r="DC507" s="41">
        <v>0</v>
      </c>
      <c r="DY507" s="7" t="s">
        <v>1891</v>
      </c>
      <c r="DZ507" s="7">
        <f t="shared" si="338"/>
        <v>0.83</v>
      </c>
      <c r="EA507" s="41" t="s">
        <v>355</v>
      </c>
      <c r="EB507" s="41" t="s">
        <v>0</v>
      </c>
      <c r="EC507" s="41">
        <f t="shared" si="377"/>
        <v>0</v>
      </c>
      <c r="ED507" s="41">
        <f t="shared" si="378"/>
        <v>0</v>
      </c>
      <c r="EE507" s="41">
        <f t="shared" si="379"/>
        <v>1.7492249999999998</v>
      </c>
      <c r="EF507" s="41">
        <f t="shared" si="380"/>
        <v>0</v>
      </c>
      <c r="EG507" s="41">
        <f t="shared" si="381"/>
        <v>0</v>
      </c>
      <c r="EI507" s="5">
        <f t="shared" si="345"/>
        <v>108.84619999999997</v>
      </c>
      <c r="EJ507" s="3">
        <f t="shared" si="339"/>
        <v>22939.336649999994</v>
      </c>
      <c r="EK507" s="3">
        <f t="shared" si="346"/>
        <v>0</v>
      </c>
      <c r="EL507" s="3">
        <f t="shared" si="347"/>
        <v>0</v>
      </c>
      <c r="EM507" s="3">
        <f t="shared" si="348"/>
        <v>0</v>
      </c>
      <c r="EN507" s="3">
        <f t="shared" si="349"/>
        <v>0</v>
      </c>
      <c r="EO507" s="3">
        <f t="shared" si="350"/>
        <v>0</v>
      </c>
      <c r="EP507" s="3">
        <f t="shared" si="351"/>
        <v>0</v>
      </c>
      <c r="EQ507" s="3">
        <f t="shared" si="352"/>
        <v>0</v>
      </c>
      <c r="ER507" s="3">
        <f t="shared" si="353"/>
        <v>0</v>
      </c>
      <c r="ES507" s="3">
        <f t="shared" si="354"/>
        <v>1749.2249999999997</v>
      </c>
      <c r="ET507" s="3">
        <f t="shared" si="355"/>
        <v>0</v>
      </c>
      <c r="EU507" s="3">
        <f t="shared" si="356"/>
        <v>0</v>
      </c>
      <c r="EV507" s="3">
        <f t="shared" si="357"/>
        <v>0</v>
      </c>
      <c r="EW507" s="3">
        <f t="shared" si="358"/>
        <v>0</v>
      </c>
      <c r="EX507" s="3">
        <f t="shared" si="359"/>
        <v>0</v>
      </c>
      <c r="EY507" s="3">
        <f t="shared" si="360"/>
        <v>0</v>
      </c>
      <c r="EZ507" s="3">
        <f t="shared" si="361"/>
        <v>0</v>
      </c>
      <c r="FA507" s="3">
        <f t="shared" si="362"/>
        <v>0</v>
      </c>
      <c r="FB507" s="3">
        <f t="shared" si="363"/>
        <v>0</v>
      </c>
      <c r="FC507" s="3">
        <f t="shared" si="340"/>
        <v>0</v>
      </c>
      <c r="FD507" s="41">
        <f t="shared" si="364"/>
        <v>0</v>
      </c>
      <c r="FG507" s="3">
        <f t="shared" si="341"/>
        <v>0</v>
      </c>
      <c r="FH507" s="3">
        <f t="shared" si="342"/>
        <v>0</v>
      </c>
      <c r="FI507" s="3">
        <f t="shared" si="365"/>
        <v>0</v>
      </c>
      <c r="FJ507" s="3">
        <f t="shared" si="365"/>
        <v>0</v>
      </c>
      <c r="FK507" s="3">
        <f t="shared" si="376"/>
        <v>0</v>
      </c>
      <c r="FL507" s="3">
        <f t="shared" si="376"/>
        <v>0</v>
      </c>
      <c r="FM507" s="3">
        <f t="shared" si="376"/>
        <v>0</v>
      </c>
      <c r="FN507" s="3">
        <f t="shared" si="375"/>
        <v>0</v>
      </c>
      <c r="FO507" s="3">
        <f t="shared" si="375"/>
        <v>0</v>
      </c>
      <c r="FP507" s="3">
        <f t="shared" si="375"/>
        <v>0</v>
      </c>
      <c r="FQ507" s="3">
        <f t="shared" si="375"/>
        <v>0</v>
      </c>
      <c r="FR507" s="3">
        <f t="shared" si="366"/>
        <v>0</v>
      </c>
      <c r="FS507" s="3">
        <f t="shared" si="366"/>
        <v>0</v>
      </c>
      <c r="FT507" s="3">
        <f t="shared" si="366"/>
        <v>0</v>
      </c>
      <c r="FU507" s="3">
        <f t="shared" si="367"/>
        <v>0</v>
      </c>
      <c r="FV507" s="3">
        <f t="shared" si="367"/>
        <v>0</v>
      </c>
      <c r="FW507" s="3">
        <f t="shared" si="367"/>
        <v>0</v>
      </c>
      <c r="FX507" s="3">
        <f t="shared" si="368"/>
        <v>0</v>
      </c>
      <c r="FY507" s="3">
        <f t="shared" si="369"/>
        <v>0</v>
      </c>
      <c r="FZ507" s="3">
        <f t="shared" si="370"/>
        <v>0</v>
      </c>
      <c r="GA507" s="3">
        <f t="shared" si="371"/>
        <v>0</v>
      </c>
      <c r="GB507" s="41" t="s">
        <v>0</v>
      </c>
      <c r="GC507" s="41">
        <f t="shared" si="384"/>
        <v>210.75</v>
      </c>
      <c r="GD507" s="41">
        <f t="shared" si="385"/>
        <v>0.83</v>
      </c>
      <c r="GE507" s="41">
        <f t="shared" si="383"/>
        <v>174.92249999999999</v>
      </c>
      <c r="GI507" s="41" t="s">
        <v>0</v>
      </c>
    </row>
    <row r="508" spans="1:191" x14ac:dyDescent="0.55000000000000004">
      <c r="A508" s="41" t="s">
        <v>1602</v>
      </c>
      <c r="B508" s="41" t="s">
        <v>925</v>
      </c>
      <c r="C508" s="41" t="s">
        <v>61</v>
      </c>
      <c r="D508" s="25" t="s">
        <v>66</v>
      </c>
      <c r="E508" s="41" t="s">
        <v>1791</v>
      </c>
      <c r="F508" s="41">
        <v>0</v>
      </c>
      <c r="G508" s="41" t="s">
        <v>352</v>
      </c>
      <c r="H508" s="41">
        <v>0</v>
      </c>
      <c r="I508" s="41">
        <v>0</v>
      </c>
      <c r="J508" s="41">
        <v>2.112E-2</v>
      </c>
      <c r="K508" s="41">
        <v>0</v>
      </c>
      <c r="L508" s="41">
        <v>0</v>
      </c>
      <c r="M508" s="41" t="s">
        <v>931</v>
      </c>
      <c r="N508" s="41" t="s">
        <v>927</v>
      </c>
      <c r="O508" s="41" t="s">
        <v>1791</v>
      </c>
      <c r="P508" s="41" t="s">
        <v>1900</v>
      </c>
      <c r="Q508" s="41" t="s">
        <v>1900</v>
      </c>
      <c r="S508" s="41">
        <v>0</v>
      </c>
      <c r="AO508" s="7">
        <v>0</v>
      </c>
      <c r="AP508" s="7"/>
      <c r="AQ508" s="7"/>
      <c r="AR508" s="7"/>
      <c r="AS508" s="7"/>
      <c r="AT508" s="7"/>
      <c r="AU508" s="7"/>
      <c r="AV508" s="7"/>
      <c r="AW508" s="7"/>
      <c r="AX508" s="7"/>
      <c r="AY508" s="7"/>
      <c r="AZ508" s="7"/>
      <c r="BA508" s="7"/>
      <c r="BB508" s="7"/>
      <c r="BC508" s="7"/>
      <c r="BD508" s="7"/>
      <c r="BE508" s="7"/>
      <c r="BF508" s="7"/>
      <c r="BG508" s="7"/>
      <c r="BK508" s="41">
        <f>5.5-13*0.3</f>
        <v>1.6</v>
      </c>
      <c r="BL508" s="7"/>
      <c r="BM508" s="7"/>
      <c r="BN508" s="7"/>
      <c r="BO508" s="7"/>
      <c r="BP508" s="7"/>
      <c r="BQ508" s="7"/>
      <c r="BR508" s="7"/>
      <c r="BS508" s="7"/>
      <c r="BT508" s="7" t="s">
        <v>932</v>
      </c>
      <c r="BU508" s="7"/>
      <c r="BV508" s="7"/>
      <c r="BW508" s="7"/>
      <c r="BX508" s="7"/>
      <c r="BY508" s="7"/>
      <c r="BZ508" s="7"/>
      <c r="CA508" s="7"/>
      <c r="CB508" s="7"/>
      <c r="CC508" s="7"/>
      <c r="CD508" s="7"/>
      <c r="CG508" s="41">
        <v>0</v>
      </c>
      <c r="DC508" s="41">
        <v>0</v>
      </c>
      <c r="DY508" s="7" t="s">
        <v>1891</v>
      </c>
      <c r="DZ508" s="7">
        <f t="shared" si="338"/>
        <v>1.32</v>
      </c>
      <c r="EA508" s="41" t="s">
        <v>355</v>
      </c>
      <c r="EB508" s="41" t="s">
        <v>0</v>
      </c>
      <c r="EC508" s="41">
        <f t="shared" si="377"/>
        <v>0</v>
      </c>
      <c r="ED508" s="41">
        <f t="shared" si="378"/>
        <v>0</v>
      </c>
      <c r="EE508" s="41">
        <f t="shared" si="379"/>
        <v>2.112E-2</v>
      </c>
      <c r="EF508" s="41">
        <f t="shared" si="380"/>
        <v>0</v>
      </c>
      <c r="EG508" s="41">
        <f t="shared" si="381"/>
        <v>0</v>
      </c>
      <c r="EI508" s="5">
        <f t="shared" si="345"/>
        <v>173.10479999999998</v>
      </c>
      <c r="EJ508" s="3">
        <f t="shared" si="339"/>
        <v>276.96767999999997</v>
      </c>
      <c r="EK508" s="3">
        <f t="shared" si="346"/>
        <v>0</v>
      </c>
      <c r="EL508" s="3">
        <f t="shared" si="347"/>
        <v>0</v>
      </c>
      <c r="EM508" s="3">
        <f t="shared" si="348"/>
        <v>0</v>
      </c>
      <c r="EN508" s="3">
        <f t="shared" si="349"/>
        <v>0</v>
      </c>
      <c r="EO508" s="3">
        <f t="shared" si="350"/>
        <v>0</v>
      </c>
      <c r="EP508" s="3">
        <f t="shared" si="351"/>
        <v>0</v>
      </c>
      <c r="EQ508" s="3">
        <f t="shared" si="352"/>
        <v>0</v>
      </c>
      <c r="ER508" s="3">
        <f t="shared" si="353"/>
        <v>0</v>
      </c>
      <c r="ES508" s="3">
        <f t="shared" si="354"/>
        <v>21.12</v>
      </c>
      <c r="ET508" s="3">
        <f t="shared" si="355"/>
        <v>0</v>
      </c>
      <c r="EU508" s="3">
        <f t="shared" si="356"/>
        <v>0</v>
      </c>
      <c r="EV508" s="3">
        <f t="shared" si="357"/>
        <v>0</v>
      </c>
      <c r="EW508" s="3">
        <f t="shared" si="358"/>
        <v>0</v>
      </c>
      <c r="EX508" s="3">
        <f t="shared" si="359"/>
        <v>0</v>
      </c>
      <c r="EY508" s="3">
        <f t="shared" si="360"/>
        <v>0</v>
      </c>
      <c r="EZ508" s="3">
        <f t="shared" si="361"/>
        <v>0</v>
      </c>
      <c r="FA508" s="3">
        <f t="shared" si="362"/>
        <v>0</v>
      </c>
      <c r="FB508" s="3">
        <f t="shared" si="363"/>
        <v>0</v>
      </c>
      <c r="FC508" s="3">
        <f t="shared" si="340"/>
        <v>0</v>
      </c>
      <c r="FD508" s="41">
        <f t="shared" si="364"/>
        <v>0</v>
      </c>
      <c r="FG508" s="3">
        <f t="shared" si="341"/>
        <v>0</v>
      </c>
      <c r="FH508" s="3">
        <f t="shared" si="342"/>
        <v>0</v>
      </c>
      <c r="FI508" s="3">
        <f t="shared" si="365"/>
        <v>0</v>
      </c>
      <c r="FJ508" s="3">
        <f t="shared" si="365"/>
        <v>0</v>
      </c>
      <c r="FK508" s="3">
        <f t="shared" si="376"/>
        <v>0</v>
      </c>
      <c r="FL508" s="3">
        <f t="shared" si="376"/>
        <v>0</v>
      </c>
      <c r="FM508" s="3">
        <f t="shared" si="376"/>
        <v>0</v>
      </c>
      <c r="FN508" s="3">
        <f t="shared" si="375"/>
        <v>0</v>
      </c>
      <c r="FO508" s="3">
        <f t="shared" si="375"/>
        <v>0</v>
      </c>
      <c r="FP508" s="3">
        <f t="shared" si="375"/>
        <v>0</v>
      </c>
      <c r="FQ508" s="3">
        <f t="shared" si="375"/>
        <v>0</v>
      </c>
      <c r="FR508" s="3">
        <f t="shared" si="366"/>
        <v>0</v>
      </c>
      <c r="FS508" s="3">
        <f t="shared" si="366"/>
        <v>0</v>
      </c>
      <c r="FT508" s="3">
        <f t="shared" si="366"/>
        <v>0</v>
      </c>
      <c r="FU508" s="3">
        <f t="shared" si="367"/>
        <v>0</v>
      </c>
      <c r="FV508" s="3">
        <f t="shared" si="367"/>
        <v>0</v>
      </c>
      <c r="FW508" s="3">
        <f t="shared" si="367"/>
        <v>0</v>
      </c>
      <c r="FX508" s="3">
        <f t="shared" si="368"/>
        <v>0</v>
      </c>
      <c r="FY508" s="3">
        <f t="shared" si="369"/>
        <v>0</v>
      </c>
      <c r="FZ508" s="3">
        <f t="shared" si="370"/>
        <v>0</v>
      </c>
      <c r="GA508" s="3">
        <f t="shared" si="371"/>
        <v>0</v>
      </c>
      <c r="GB508" s="41" t="s">
        <v>0</v>
      </c>
      <c r="GC508" s="41">
        <f t="shared" si="384"/>
        <v>1.6</v>
      </c>
      <c r="GD508" s="41">
        <f t="shared" si="385"/>
        <v>1.32</v>
      </c>
      <c r="GE508" s="41">
        <f t="shared" si="383"/>
        <v>2.1120000000000001</v>
      </c>
      <c r="GI508" s="41" t="s">
        <v>0</v>
      </c>
    </row>
    <row r="509" spans="1:191" x14ac:dyDescent="0.55000000000000004">
      <c r="A509" s="41" t="s">
        <v>1603</v>
      </c>
      <c r="B509" s="41" t="s">
        <v>933</v>
      </c>
      <c r="C509" s="41" t="s">
        <v>61</v>
      </c>
      <c r="D509" s="25" t="s">
        <v>66</v>
      </c>
      <c r="E509" s="41" t="s">
        <v>1791</v>
      </c>
      <c r="F509" s="41">
        <v>0</v>
      </c>
      <c r="G509" s="25" t="s">
        <v>1749</v>
      </c>
      <c r="H509" s="41">
        <v>0.57509999999999994</v>
      </c>
      <c r="I509" s="41">
        <v>0.47583000000000003</v>
      </c>
      <c r="J509" s="41">
        <v>6.8600000000000008E-2</v>
      </c>
      <c r="K509" s="41">
        <v>0.57472000000000001</v>
      </c>
      <c r="L509" s="41">
        <v>0.35768</v>
      </c>
      <c r="M509" s="41" t="s">
        <v>934</v>
      </c>
      <c r="N509" s="41" t="s">
        <v>935</v>
      </c>
      <c r="O509" s="41" t="s">
        <v>1791</v>
      </c>
      <c r="P509" s="41" t="s">
        <v>1935</v>
      </c>
      <c r="Q509" s="41" t="s">
        <v>1935</v>
      </c>
      <c r="S509" s="41">
        <v>40.5</v>
      </c>
      <c r="AB509" s="41">
        <v>1.42</v>
      </c>
      <c r="AO509" s="7">
        <v>31.1</v>
      </c>
      <c r="AP509" s="7"/>
      <c r="AQ509" s="7"/>
      <c r="AR509" s="7"/>
      <c r="AS509" s="7"/>
      <c r="AT509" s="7"/>
      <c r="AU509" s="7"/>
      <c r="AV509" s="7"/>
      <c r="AW509" s="7"/>
      <c r="AX509" s="7">
        <v>1.53</v>
      </c>
      <c r="AY509" s="7"/>
      <c r="AZ509" s="7"/>
      <c r="BA509" s="7"/>
      <c r="BB509" s="7"/>
      <c r="BC509" s="7"/>
      <c r="BD509" s="7"/>
      <c r="BE509" s="7"/>
      <c r="BF509" s="7"/>
      <c r="BG509" s="7"/>
      <c r="BK509" s="41">
        <v>4.9000000000000004</v>
      </c>
      <c r="BL509" s="7"/>
      <c r="BM509" s="7"/>
      <c r="BN509" s="7"/>
      <c r="BO509" s="7"/>
      <c r="BP509" s="7"/>
      <c r="BQ509" s="7"/>
      <c r="BR509" s="7"/>
      <c r="BS509" s="7"/>
      <c r="BT509" s="82">
        <v>1.4</v>
      </c>
      <c r="BU509" s="7"/>
      <c r="BV509" s="7"/>
      <c r="BW509" s="7"/>
      <c r="BX509" s="7"/>
      <c r="BY509" s="7"/>
      <c r="BZ509" s="7"/>
      <c r="CA509" s="7"/>
      <c r="CB509" s="7"/>
      <c r="CC509" s="7"/>
      <c r="CD509" s="7"/>
      <c r="CG509" s="41">
        <v>44.9</v>
      </c>
      <c r="CP509" s="41">
        <v>1.28</v>
      </c>
      <c r="DC509" s="41">
        <v>26.3</v>
      </c>
      <c r="DL509" s="41">
        <v>1.36</v>
      </c>
      <c r="DY509" s="7" t="s">
        <v>1880</v>
      </c>
      <c r="DZ509" s="7">
        <f t="shared" si="338"/>
        <v>1.4634379084967322</v>
      </c>
      <c r="EA509" s="41" t="s">
        <v>68</v>
      </c>
      <c r="EB509" s="41" t="s">
        <v>0</v>
      </c>
      <c r="EC509" s="41">
        <f t="shared" si="377"/>
        <v>0.57509999999999994</v>
      </c>
      <c r="ED509" s="41">
        <f t="shared" si="378"/>
        <v>0.47583000000000003</v>
      </c>
      <c r="EE509" s="41">
        <f t="shared" si="379"/>
        <v>6.8600000000000008E-2</v>
      </c>
      <c r="EF509" s="41">
        <f t="shared" si="380"/>
        <v>0.57472000000000001</v>
      </c>
      <c r="EG509" s="41">
        <f t="shared" si="381"/>
        <v>0.35768</v>
      </c>
      <c r="EI509" s="5">
        <f t="shared" si="345"/>
        <v>191.91524732026144</v>
      </c>
      <c r="EJ509" s="3">
        <f t="shared" si="339"/>
        <v>14681.51642</v>
      </c>
      <c r="EK509" s="3">
        <f t="shared" si="346"/>
        <v>0</v>
      </c>
      <c r="EL509" s="3">
        <f t="shared" si="347"/>
        <v>0</v>
      </c>
      <c r="EM509" s="3">
        <f t="shared" si="348"/>
        <v>0</v>
      </c>
      <c r="EN509" s="3">
        <f t="shared" si="349"/>
        <v>0</v>
      </c>
      <c r="EO509" s="3">
        <f t="shared" si="350"/>
        <v>0</v>
      </c>
      <c r="EP509" s="3">
        <f t="shared" si="351"/>
        <v>0</v>
      </c>
      <c r="EQ509" s="3">
        <f t="shared" si="352"/>
        <v>0</v>
      </c>
      <c r="ER509" s="3">
        <f t="shared" si="353"/>
        <v>0</v>
      </c>
      <c r="ES509" s="3">
        <f t="shared" si="354"/>
        <v>1119.53</v>
      </c>
      <c r="ET509" s="3">
        <f t="shared" si="355"/>
        <v>0</v>
      </c>
      <c r="EU509" s="3">
        <f t="shared" si="356"/>
        <v>0</v>
      </c>
      <c r="EV509" s="3">
        <f t="shared" si="357"/>
        <v>0</v>
      </c>
      <c r="EW509" s="3">
        <f t="shared" si="358"/>
        <v>0</v>
      </c>
      <c r="EX509" s="3">
        <f t="shared" si="359"/>
        <v>0</v>
      </c>
      <c r="EY509" s="3">
        <f t="shared" si="360"/>
        <v>0</v>
      </c>
      <c r="EZ509" s="3">
        <f t="shared" si="361"/>
        <v>0</v>
      </c>
      <c r="FA509" s="3">
        <f t="shared" si="362"/>
        <v>0</v>
      </c>
      <c r="FB509" s="3">
        <f t="shared" si="363"/>
        <v>0</v>
      </c>
      <c r="FC509" s="3">
        <f t="shared" si="340"/>
        <v>0</v>
      </c>
      <c r="FD509" s="41">
        <f t="shared" si="364"/>
        <v>0</v>
      </c>
      <c r="FF509" s="5">
        <f>FG509/(CG509+DC509)</f>
        <v>171.73446067415733</v>
      </c>
      <c r="FG509" s="3">
        <f t="shared" si="341"/>
        <v>12227.493600000002</v>
      </c>
      <c r="FH509" s="3">
        <f t="shared" si="342"/>
        <v>0</v>
      </c>
      <c r="FI509" s="3">
        <f t="shared" si="365"/>
        <v>0</v>
      </c>
      <c r="FJ509" s="3">
        <f t="shared" si="365"/>
        <v>0</v>
      </c>
      <c r="FK509" s="3">
        <f t="shared" si="376"/>
        <v>0</v>
      </c>
      <c r="FL509" s="3">
        <f t="shared" si="376"/>
        <v>0</v>
      </c>
      <c r="FM509" s="3">
        <f t="shared" si="376"/>
        <v>0</v>
      </c>
      <c r="FN509" s="3">
        <f t="shared" si="375"/>
        <v>0</v>
      </c>
      <c r="FO509" s="3">
        <f t="shared" si="375"/>
        <v>0</v>
      </c>
      <c r="FP509" s="3">
        <f t="shared" si="375"/>
        <v>932.40000000000009</v>
      </c>
      <c r="FQ509" s="3">
        <f t="shared" si="375"/>
        <v>0</v>
      </c>
      <c r="FR509" s="3">
        <f t="shared" si="366"/>
        <v>0</v>
      </c>
      <c r="FS509" s="3">
        <f t="shared" si="366"/>
        <v>0</v>
      </c>
      <c r="FT509" s="3">
        <f t="shared" si="366"/>
        <v>0</v>
      </c>
      <c r="FU509" s="3">
        <f t="shared" si="367"/>
        <v>0</v>
      </c>
      <c r="FV509" s="3">
        <f t="shared" si="367"/>
        <v>0</v>
      </c>
      <c r="FW509" s="3">
        <f t="shared" si="367"/>
        <v>0</v>
      </c>
      <c r="FX509" s="3">
        <f t="shared" si="368"/>
        <v>0</v>
      </c>
      <c r="FY509" s="3">
        <f t="shared" si="369"/>
        <v>0</v>
      </c>
      <c r="FZ509" s="3">
        <f t="shared" si="370"/>
        <v>0</v>
      </c>
      <c r="GA509" s="3">
        <f t="shared" si="371"/>
        <v>0</v>
      </c>
      <c r="GB509" s="41" t="s">
        <v>0</v>
      </c>
      <c r="GC509" s="41">
        <f t="shared" si="384"/>
        <v>76.5</v>
      </c>
      <c r="GD509" s="41">
        <f t="shared" si="385"/>
        <v>1.4634379084967322</v>
      </c>
      <c r="GE509" s="41">
        <f t="shared" si="383"/>
        <v>111.95300000000002</v>
      </c>
      <c r="GF509" s="41">
        <f>CG509+DC509</f>
        <v>71.2</v>
      </c>
      <c r="GG509" s="4">
        <f>(CG509*CP509+DC509*DL509)/GF509</f>
        <v>1.309550561797753</v>
      </c>
      <c r="GH509" s="41">
        <f t="shared" ref="GH509" si="387">GF509*GG509</f>
        <v>93.240000000000009</v>
      </c>
      <c r="GI509" s="41" t="s">
        <v>0</v>
      </c>
    </row>
    <row r="510" spans="1:191" x14ac:dyDescent="0.55000000000000004">
      <c r="A510" s="41" t="s">
        <v>1604</v>
      </c>
      <c r="B510" s="41" t="s">
        <v>933</v>
      </c>
      <c r="C510" s="41" t="s">
        <v>69</v>
      </c>
      <c r="D510" s="25" t="s">
        <v>66</v>
      </c>
      <c r="E510" s="41" t="s">
        <v>1791</v>
      </c>
      <c r="F510" s="41">
        <v>0</v>
      </c>
      <c r="G510" s="25" t="s">
        <v>1749</v>
      </c>
      <c r="H510" s="41">
        <v>0</v>
      </c>
      <c r="I510" s="41">
        <v>4.4699999999999997E-2</v>
      </c>
      <c r="J510" s="41">
        <v>4.8000000000000008E-2</v>
      </c>
      <c r="K510" s="41">
        <v>0</v>
      </c>
      <c r="L510" s="41">
        <v>0</v>
      </c>
      <c r="M510" s="41" t="s">
        <v>936</v>
      </c>
      <c r="N510" s="41" t="s">
        <v>937</v>
      </c>
      <c r="O510" s="41" t="s">
        <v>1791</v>
      </c>
      <c r="P510" s="41" t="s">
        <v>1950</v>
      </c>
      <c r="Q510" s="41" t="s">
        <v>1950</v>
      </c>
      <c r="S510" s="41">
        <v>0</v>
      </c>
      <c r="AO510" s="81">
        <v>3</v>
      </c>
      <c r="AP510" s="7"/>
      <c r="AQ510" s="7"/>
      <c r="AR510" s="7"/>
      <c r="AS510" s="7"/>
      <c r="AT510" s="7"/>
      <c r="AU510" s="7"/>
      <c r="AV510" s="7"/>
      <c r="AW510" s="7"/>
      <c r="AX510" s="7">
        <v>1.49</v>
      </c>
      <c r="AY510" s="7"/>
      <c r="AZ510" s="7"/>
      <c r="BA510" s="7"/>
      <c r="BB510" s="7"/>
      <c r="BC510" s="7"/>
      <c r="BD510" s="7"/>
      <c r="BE510" s="7"/>
      <c r="BF510" s="7"/>
      <c r="BG510" s="7"/>
      <c r="BK510" s="41">
        <v>3.2</v>
      </c>
      <c r="BL510" s="7"/>
      <c r="BM510" s="7"/>
      <c r="BN510" s="7"/>
      <c r="BO510" s="7"/>
      <c r="BP510" s="7"/>
      <c r="BQ510" s="7"/>
      <c r="BR510" s="7"/>
      <c r="BS510" s="7"/>
      <c r="BT510" s="7">
        <v>1.5</v>
      </c>
      <c r="BU510" s="7"/>
      <c r="BV510" s="7"/>
      <c r="BW510" s="7"/>
      <c r="BX510" s="7"/>
      <c r="BY510" s="7"/>
      <c r="BZ510" s="7"/>
      <c r="CA510" s="7"/>
      <c r="CB510" s="7"/>
      <c r="CC510" s="7"/>
      <c r="CD510" s="7"/>
      <c r="CG510" s="41">
        <v>0</v>
      </c>
      <c r="DC510" s="41">
        <v>0</v>
      </c>
      <c r="DY510" s="7" t="s">
        <v>1880</v>
      </c>
      <c r="DZ510" s="7">
        <f t="shared" si="338"/>
        <v>1.4951612903225806</v>
      </c>
      <c r="EA510" s="41" t="s">
        <v>64</v>
      </c>
      <c r="EB510" s="41" t="s">
        <v>0</v>
      </c>
      <c r="EC510" s="41">
        <f t="shared" si="377"/>
        <v>0</v>
      </c>
      <c r="ED510" s="41">
        <f t="shared" si="378"/>
        <v>4.4699999999999997E-2</v>
      </c>
      <c r="EE510" s="41">
        <f t="shared" si="379"/>
        <v>4.8000000000000008E-2</v>
      </c>
      <c r="EF510" s="41">
        <f t="shared" si="380"/>
        <v>0</v>
      </c>
      <c r="EG510" s="41">
        <f t="shared" si="381"/>
        <v>0</v>
      </c>
      <c r="EI510" s="5">
        <f t="shared" si="345"/>
        <v>196.07545161290321</v>
      </c>
      <c r="EJ510" s="3">
        <f t="shared" si="339"/>
        <v>1215.6677999999999</v>
      </c>
      <c r="EK510" s="3">
        <f t="shared" si="346"/>
        <v>0</v>
      </c>
      <c r="EL510" s="3">
        <f t="shared" si="347"/>
        <v>0</v>
      </c>
      <c r="EM510" s="3">
        <f t="shared" si="348"/>
        <v>0</v>
      </c>
      <c r="EN510" s="3">
        <f t="shared" si="349"/>
        <v>0</v>
      </c>
      <c r="EO510" s="3">
        <f t="shared" si="350"/>
        <v>0</v>
      </c>
      <c r="EP510" s="3">
        <f t="shared" si="351"/>
        <v>0</v>
      </c>
      <c r="EQ510" s="3">
        <f t="shared" si="352"/>
        <v>0</v>
      </c>
      <c r="ER510" s="3">
        <f t="shared" si="353"/>
        <v>0</v>
      </c>
      <c r="ES510" s="3">
        <f t="shared" si="354"/>
        <v>92.7</v>
      </c>
      <c r="ET510" s="3">
        <f t="shared" si="355"/>
        <v>0</v>
      </c>
      <c r="EU510" s="3">
        <f t="shared" si="356"/>
        <v>0</v>
      </c>
      <c r="EV510" s="3">
        <f t="shared" si="357"/>
        <v>0</v>
      </c>
      <c r="EW510" s="3">
        <f t="shared" si="358"/>
        <v>0</v>
      </c>
      <c r="EX510" s="3">
        <f t="shared" si="359"/>
        <v>0</v>
      </c>
      <c r="EY510" s="3">
        <f t="shared" si="360"/>
        <v>0</v>
      </c>
      <c r="EZ510" s="3">
        <f t="shared" si="361"/>
        <v>0</v>
      </c>
      <c r="FA510" s="3">
        <f t="shared" si="362"/>
        <v>0</v>
      </c>
      <c r="FB510" s="3">
        <f t="shared" si="363"/>
        <v>0</v>
      </c>
      <c r="FC510" s="3">
        <f t="shared" si="340"/>
        <v>0</v>
      </c>
      <c r="FD510" s="41">
        <f t="shared" si="364"/>
        <v>0</v>
      </c>
      <c r="FG510" s="3">
        <f t="shared" si="341"/>
        <v>0</v>
      </c>
      <c r="FH510" s="3">
        <f t="shared" si="342"/>
        <v>0</v>
      </c>
      <c r="FI510" s="3">
        <f t="shared" si="365"/>
        <v>0</v>
      </c>
      <c r="FJ510" s="3">
        <f t="shared" si="365"/>
        <v>0</v>
      </c>
      <c r="FK510" s="3">
        <f t="shared" si="376"/>
        <v>0</v>
      </c>
      <c r="FL510" s="3">
        <f t="shared" si="376"/>
        <v>0</v>
      </c>
      <c r="FM510" s="3">
        <f t="shared" si="376"/>
        <v>0</v>
      </c>
      <c r="FN510" s="3">
        <f t="shared" si="375"/>
        <v>0</v>
      </c>
      <c r="FO510" s="3">
        <f t="shared" si="375"/>
        <v>0</v>
      </c>
      <c r="FP510" s="3">
        <f t="shared" si="375"/>
        <v>0</v>
      </c>
      <c r="FQ510" s="3">
        <f t="shared" si="375"/>
        <v>0</v>
      </c>
      <c r="FR510" s="3">
        <f t="shared" si="366"/>
        <v>0</v>
      </c>
      <c r="FS510" s="3">
        <f t="shared" si="366"/>
        <v>0</v>
      </c>
      <c r="FT510" s="3">
        <f t="shared" si="366"/>
        <v>0</v>
      </c>
      <c r="FU510" s="3">
        <f t="shared" si="367"/>
        <v>0</v>
      </c>
      <c r="FV510" s="3">
        <f t="shared" si="367"/>
        <v>0</v>
      </c>
      <c r="FW510" s="3">
        <f t="shared" si="367"/>
        <v>0</v>
      </c>
      <c r="FX510" s="3">
        <f t="shared" si="368"/>
        <v>0</v>
      </c>
      <c r="FY510" s="3">
        <f t="shared" si="369"/>
        <v>0</v>
      </c>
      <c r="FZ510" s="3">
        <f t="shared" si="370"/>
        <v>0</v>
      </c>
      <c r="GA510" s="3">
        <f t="shared" si="371"/>
        <v>0</v>
      </c>
      <c r="GB510" s="41" t="s">
        <v>0</v>
      </c>
      <c r="GC510" s="41">
        <f t="shared" si="384"/>
        <v>6.2</v>
      </c>
      <c r="GD510" s="41">
        <f t="shared" si="385"/>
        <v>1.4951612903225806</v>
      </c>
      <c r="GE510" s="41">
        <f t="shared" si="383"/>
        <v>9.27</v>
      </c>
      <c r="GI510" s="41" t="s">
        <v>0</v>
      </c>
    </row>
    <row r="511" spans="1:191" x14ac:dyDescent="0.55000000000000004">
      <c r="A511" s="41" t="s">
        <v>1605</v>
      </c>
      <c r="B511" s="41" t="s">
        <v>938</v>
      </c>
      <c r="C511" s="41" t="s">
        <v>65</v>
      </c>
      <c r="D511" s="25" t="s">
        <v>66</v>
      </c>
      <c r="E511" s="41" t="s">
        <v>1791</v>
      </c>
      <c r="F511" s="41">
        <v>0</v>
      </c>
      <c r="G511" s="25" t="s">
        <v>1749</v>
      </c>
      <c r="H511" s="41">
        <v>0</v>
      </c>
      <c r="I511" s="41">
        <v>0</v>
      </c>
      <c r="J511" s="41">
        <v>9.9179999999999977E-2</v>
      </c>
      <c r="K511" s="41">
        <v>0</v>
      </c>
      <c r="L511" s="41">
        <v>0</v>
      </c>
      <c r="M511" s="41" t="s">
        <v>939</v>
      </c>
      <c r="N511" s="41" t="s">
        <v>940</v>
      </c>
      <c r="O511" s="41" t="s">
        <v>1791</v>
      </c>
      <c r="P511" s="41" t="s">
        <v>1952</v>
      </c>
      <c r="Q511" s="41" t="s">
        <v>1952</v>
      </c>
      <c r="S511" s="41">
        <v>0</v>
      </c>
      <c r="AO511" s="7">
        <v>0</v>
      </c>
      <c r="AP511" s="7"/>
      <c r="AQ511" s="7"/>
      <c r="AR511" s="7"/>
      <c r="AS511" s="7"/>
      <c r="AT511" s="7"/>
      <c r="AU511" s="7"/>
      <c r="AV511" s="7"/>
      <c r="AW511" s="7"/>
      <c r="AX511" s="7"/>
      <c r="AY511" s="7"/>
      <c r="AZ511" s="7"/>
      <c r="BA511" s="7"/>
      <c r="BB511" s="7"/>
      <c r="BC511" s="7"/>
      <c r="BD511" s="7"/>
      <c r="BE511" s="7"/>
      <c r="BF511" s="7"/>
      <c r="BG511" s="7"/>
      <c r="BK511" s="41">
        <v>8.6999999999999993</v>
      </c>
      <c r="BL511" s="7"/>
      <c r="BM511" s="7"/>
      <c r="BN511" s="7"/>
      <c r="BO511" s="7"/>
      <c r="BP511" s="7"/>
      <c r="BQ511" s="7"/>
      <c r="BR511" s="7"/>
      <c r="BS511" s="7"/>
      <c r="BT511" s="7">
        <v>1.1399999999999999</v>
      </c>
      <c r="BU511" s="7">
        <v>5.3999999999999999E-2</v>
      </c>
      <c r="BV511" s="7"/>
      <c r="BW511" s="7"/>
      <c r="BX511" s="7"/>
      <c r="BY511" s="7"/>
      <c r="BZ511" s="7"/>
      <c r="CA511" s="7"/>
      <c r="CB511" s="7"/>
      <c r="CC511" s="7"/>
      <c r="CD511" s="7"/>
      <c r="CG511" s="41">
        <v>0</v>
      </c>
      <c r="DC511" s="41">
        <v>0</v>
      </c>
      <c r="DY511" s="7" t="s">
        <v>1891</v>
      </c>
      <c r="DZ511" s="7">
        <f t="shared" si="338"/>
        <v>1.1399999999999999</v>
      </c>
      <c r="EA511" s="41" t="s">
        <v>355</v>
      </c>
      <c r="EB511" s="41" t="s">
        <v>0</v>
      </c>
      <c r="EC511" s="41">
        <f t="shared" si="377"/>
        <v>0</v>
      </c>
      <c r="ED511" s="41">
        <f t="shared" si="378"/>
        <v>0</v>
      </c>
      <c r="EE511" s="41">
        <f t="shared" si="379"/>
        <v>9.9179999999999977E-2</v>
      </c>
      <c r="EF511" s="41">
        <f t="shared" si="380"/>
        <v>0</v>
      </c>
      <c r="EG511" s="41">
        <f t="shared" si="381"/>
        <v>0</v>
      </c>
      <c r="EI511" s="5">
        <f t="shared" si="345"/>
        <v>188.71414295999998</v>
      </c>
      <c r="EJ511" s="3">
        <f t="shared" si="339"/>
        <v>1641.8130437519997</v>
      </c>
      <c r="EK511" s="3">
        <f t="shared" si="346"/>
        <v>0</v>
      </c>
      <c r="EL511" s="3">
        <f t="shared" si="347"/>
        <v>0</v>
      </c>
      <c r="EM511" s="3">
        <f t="shared" si="348"/>
        <v>0</v>
      </c>
      <c r="EN511" s="3">
        <f t="shared" si="349"/>
        <v>0</v>
      </c>
      <c r="EO511" s="3">
        <f t="shared" si="350"/>
        <v>0</v>
      </c>
      <c r="EP511" s="3">
        <f t="shared" si="351"/>
        <v>0</v>
      </c>
      <c r="EQ511" s="3">
        <f t="shared" si="352"/>
        <v>0</v>
      </c>
      <c r="ER511" s="3">
        <f t="shared" si="353"/>
        <v>0</v>
      </c>
      <c r="ES511" s="3">
        <f t="shared" si="354"/>
        <v>99.179999999999978</v>
      </c>
      <c r="ET511" s="3">
        <f t="shared" si="355"/>
        <v>4.6979999999999995</v>
      </c>
      <c r="EU511" s="3">
        <f t="shared" si="356"/>
        <v>0</v>
      </c>
      <c r="EV511" s="3">
        <f t="shared" si="357"/>
        <v>0</v>
      </c>
      <c r="EW511" s="3">
        <f t="shared" si="358"/>
        <v>0</v>
      </c>
      <c r="EX511" s="3">
        <f t="shared" si="359"/>
        <v>0</v>
      </c>
      <c r="EY511" s="3">
        <f t="shared" si="360"/>
        <v>0</v>
      </c>
      <c r="EZ511" s="3">
        <f t="shared" si="361"/>
        <v>0</v>
      </c>
      <c r="FA511" s="3">
        <f t="shared" si="362"/>
        <v>0</v>
      </c>
      <c r="FB511" s="3">
        <f t="shared" si="363"/>
        <v>0</v>
      </c>
      <c r="FC511" s="3">
        <f t="shared" si="340"/>
        <v>0</v>
      </c>
      <c r="FD511" s="41">
        <f t="shared" si="364"/>
        <v>0</v>
      </c>
      <c r="FG511" s="3">
        <f t="shared" si="341"/>
        <v>0</v>
      </c>
      <c r="FH511" s="3">
        <f t="shared" si="342"/>
        <v>0</v>
      </c>
      <c r="FI511" s="3">
        <f t="shared" si="365"/>
        <v>0</v>
      </c>
      <c r="FJ511" s="3">
        <f t="shared" si="365"/>
        <v>0</v>
      </c>
      <c r="FK511" s="3">
        <f t="shared" si="376"/>
        <v>0</v>
      </c>
      <c r="FL511" s="3">
        <f t="shared" si="376"/>
        <v>0</v>
      </c>
      <c r="FM511" s="3">
        <f t="shared" si="376"/>
        <v>0</v>
      </c>
      <c r="FN511" s="3">
        <f t="shared" si="375"/>
        <v>0</v>
      </c>
      <c r="FO511" s="3">
        <f t="shared" si="375"/>
        <v>0</v>
      </c>
      <c r="FP511" s="3">
        <f t="shared" si="375"/>
        <v>0</v>
      </c>
      <c r="FQ511" s="3">
        <f t="shared" si="375"/>
        <v>0</v>
      </c>
      <c r="FR511" s="3">
        <f t="shared" si="366"/>
        <v>0</v>
      </c>
      <c r="FS511" s="3">
        <f t="shared" si="366"/>
        <v>0</v>
      </c>
      <c r="FT511" s="3">
        <f t="shared" si="366"/>
        <v>0</v>
      </c>
      <c r="FU511" s="3">
        <f t="shared" si="367"/>
        <v>0</v>
      </c>
      <c r="FV511" s="3">
        <f t="shared" si="367"/>
        <v>0</v>
      </c>
      <c r="FW511" s="3">
        <f t="shared" si="367"/>
        <v>0</v>
      </c>
      <c r="FX511" s="3">
        <f t="shared" si="368"/>
        <v>0</v>
      </c>
      <c r="FY511" s="3">
        <f t="shared" si="369"/>
        <v>0</v>
      </c>
      <c r="FZ511" s="3">
        <f t="shared" si="370"/>
        <v>0</v>
      </c>
      <c r="GA511" s="3">
        <f t="shared" si="371"/>
        <v>0</v>
      </c>
      <c r="GB511" s="41" t="s">
        <v>0</v>
      </c>
      <c r="GC511" s="41">
        <f t="shared" si="384"/>
        <v>8.6999999999999993</v>
      </c>
      <c r="GD511" s="41">
        <f t="shared" si="385"/>
        <v>1.1399999999999999</v>
      </c>
      <c r="GE511" s="41">
        <f t="shared" si="383"/>
        <v>9.9179999999999975</v>
      </c>
      <c r="GI511" s="41" t="s">
        <v>0</v>
      </c>
    </row>
    <row r="512" spans="1:191" x14ac:dyDescent="0.55000000000000004">
      <c r="A512" s="41" t="s">
        <v>1606</v>
      </c>
      <c r="B512" s="41" t="s">
        <v>938</v>
      </c>
      <c r="C512" s="41" t="s">
        <v>69</v>
      </c>
      <c r="D512" s="25" t="s">
        <v>66</v>
      </c>
      <c r="E512" s="41" t="s">
        <v>1791</v>
      </c>
      <c r="F512" s="41">
        <v>0</v>
      </c>
      <c r="G512" s="25" t="s">
        <v>1749</v>
      </c>
      <c r="H512" s="41">
        <v>0</v>
      </c>
      <c r="I512" s="41">
        <v>0</v>
      </c>
      <c r="J512" s="41">
        <v>8.8270000000000001E-2</v>
      </c>
      <c r="K512" s="41">
        <v>0</v>
      </c>
      <c r="L512" s="41">
        <v>0</v>
      </c>
      <c r="M512" s="41" t="s">
        <v>941</v>
      </c>
      <c r="N512" s="41" t="s">
        <v>942</v>
      </c>
      <c r="O512" s="41" t="s">
        <v>1791</v>
      </c>
      <c r="P512" s="41" t="s">
        <v>1952</v>
      </c>
      <c r="Q512" s="41" t="s">
        <v>1952</v>
      </c>
      <c r="S512" s="41">
        <v>0</v>
      </c>
      <c r="AO512" s="7">
        <v>0</v>
      </c>
      <c r="AP512" s="7"/>
      <c r="AQ512" s="7"/>
      <c r="AR512" s="7"/>
      <c r="AS512" s="7"/>
      <c r="AT512" s="7"/>
      <c r="AU512" s="7"/>
      <c r="AV512" s="7"/>
      <c r="AW512" s="7"/>
      <c r="AX512" s="7"/>
      <c r="AY512" s="7"/>
      <c r="AZ512" s="7"/>
      <c r="BA512" s="7"/>
      <c r="BB512" s="7"/>
      <c r="BC512" s="7"/>
      <c r="BD512" s="7"/>
      <c r="BE512" s="7"/>
      <c r="BF512" s="7"/>
      <c r="BG512" s="7"/>
      <c r="BK512" s="41">
        <v>9.6999999999999993</v>
      </c>
      <c r="BL512" s="7"/>
      <c r="BM512" s="7"/>
      <c r="BN512" s="7"/>
      <c r="BO512" s="7"/>
      <c r="BP512" s="7"/>
      <c r="BQ512" s="7"/>
      <c r="BR512" s="7"/>
      <c r="BS512" s="7"/>
      <c r="BT512" s="7">
        <v>0.91</v>
      </c>
      <c r="BU512" s="7"/>
      <c r="BV512" s="7"/>
      <c r="BW512" s="7"/>
      <c r="BX512" s="7"/>
      <c r="BY512" s="7"/>
      <c r="BZ512" s="7"/>
      <c r="CA512" s="7"/>
      <c r="CB512" s="7"/>
      <c r="CC512" s="7"/>
      <c r="CD512" s="7"/>
      <c r="CG512" s="41">
        <v>0</v>
      </c>
      <c r="DC512" s="41">
        <v>0</v>
      </c>
      <c r="DY512" s="7" t="s">
        <v>1891</v>
      </c>
      <c r="DZ512" s="7">
        <f t="shared" si="338"/>
        <v>0.91</v>
      </c>
      <c r="EA512" s="41" t="s">
        <v>355</v>
      </c>
      <c r="EB512" s="41" t="s">
        <v>0</v>
      </c>
      <c r="EC512" s="41">
        <f t="shared" si="377"/>
        <v>0</v>
      </c>
      <c r="ED512" s="41">
        <f t="shared" si="378"/>
        <v>0</v>
      </c>
      <c r="EE512" s="41">
        <f t="shared" si="379"/>
        <v>8.8270000000000001E-2</v>
      </c>
      <c r="EF512" s="41">
        <f t="shared" si="380"/>
        <v>0</v>
      </c>
      <c r="EG512" s="41">
        <f t="shared" si="381"/>
        <v>0</v>
      </c>
      <c r="EI512" s="5">
        <f t="shared" si="345"/>
        <v>119.3374</v>
      </c>
      <c r="EJ512" s="3">
        <f t="shared" si="339"/>
        <v>1157.57278</v>
      </c>
      <c r="EK512" s="3">
        <f t="shared" si="346"/>
        <v>0</v>
      </c>
      <c r="EL512" s="3">
        <f t="shared" si="347"/>
        <v>0</v>
      </c>
      <c r="EM512" s="3">
        <f t="shared" si="348"/>
        <v>0</v>
      </c>
      <c r="EN512" s="3">
        <f t="shared" si="349"/>
        <v>0</v>
      </c>
      <c r="EO512" s="3">
        <f t="shared" si="350"/>
        <v>0</v>
      </c>
      <c r="EP512" s="3">
        <f t="shared" si="351"/>
        <v>0</v>
      </c>
      <c r="EQ512" s="3">
        <f t="shared" si="352"/>
        <v>0</v>
      </c>
      <c r="ER512" s="3">
        <f t="shared" si="353"/>
        <v>0</v>
      </c>
      <c r="ES512" s="3">
        <f t="shared" si="354"/>
        <v>88.27</v>
      </c>
      <c r="ET512" s="3">
        <f t="shared" si="355"/>
        <v>0</v>
      </c>
      <c r="EU512" s="3">
        <f t="shared" si="356"/>
        <v>0</v>
      </c>
      <c r="EV512" s="3">
        <f t="shared" si="357"/>
        <v>0</v>
      </c>
      <c r="EW512" s="3">
        <f t="shared" si="358"/>
        <v>0</v>
      </c>
      <c r="EX512" s="3">
        <f t="shared" si="359"/>
        <v>0</v>
      </c>
      <c r="EY512" s="3">
        <f t="shared" si="360"/>
        <v>0</v>
      </c>
      <c r="EZ512" s="3">
        <f t="shared" si="361"/>
        <v>0</v>
      </c>
      <c r="FA512" s="3">
        <f t="shared" si="362"/>
        <v>0</v>
      </c>
      <c r="FB512" s="3">
        <f t="shared" si="363"/>
        <v>0</v>
      </c>
      <c r="FC512" s="3">
        <f t="shared" si="340"/>
        <v>0</v>
      </c>
      <c r="FD512" s="41">
        <f t="shared" si="364"/>
        <v>0</v>
      </c>
      <c r="FG512" s="3">
        <f t="shared" si="341"/>
        <v>0</v>
      </c>
      <c r="FH512" s="3">
        <f t="shared" si="342"/>
        <v>0</v>
      </c>
      <c r="FI512" s="3">
        <f t="shared" si="365"/>
        <v>0</v>
      </c>
      <c r="FJ512" s="3">
        <f t="shared" si="365"/>
        <v>0</v>
      </c>
      <c r="FK512" s="3">
        <f t="shared" si="376"/>
        <v>0</v>
      </c>
      <c r="FL512" s="3">
        <f t="shared" si="376"/>
        <v>0</v>
      </c>
      <c r="FM512" s="3">
        <f t="shared" si="376"/>
        <v>0</v>
      </c>
      <c r="FN512" s="3">
        <f t="shared" si="375"/>
        <v>0</v>
      </c>
      <c r="FO512" s="3">
        <f t="shared" si="375"/>
        <v>0</v>
      </c>
      <c r="FP512" s="3">
        <f t="shared" si="375"/>
        <v>0</v>
      </c>
      <c r="FQ512" s="3">
        <f t="shared" si="375"/>
        <v>0</v>
      </c>
      <c r="FR512" s="3">
        <f t="shared" si="366"/>
        <v>0</v>
      </c>
      <c r="FS512" s="3">
        <f t="shared" si="366"/>
        <v>0</v>
      </c>
      <c r="FT512" s="3">
        <f t="shared" si="366"/>
        <v>0</v>
      </c>
      <c r="FU512" s="3">
        <f t="shared" si="367"/>
        <v>0</v>
      </c>
      <c r="FV512" s="3">
        <f t="shared" si="367"/>
        <v>0</v>
      </c>
      <c r="FW512" s="3">
        <f t="shared" si="367"/>
        <v>0</v>
      </c>
      <c r="FX512" s="3">
        <f t="shared" si="368"/>
        <v>0</v>
      </c>
      <c r="FY512" s="3">
        <f t="shared" si="369"/>
        <v>0</v>
      </c>
      <c r="FZ512" s="3">
        <f t="shared" si="370"/>
        <v>0</v>
      </c>
      <c r="GA512" s="3">
        <f t="shared" si="371"/>
        <v>0</v>
      </c>
      <c r="GB512" s="41" t="s">
        <v>0</v>
      </c>
      <c r="GC512" s="41">
        <f t="shared" si="384"/>
        <v>9.6999999999999993</v>
      </c>
      <c r="GD512" s="41">
        <f t="shared" si="385"/>
        <v>0.91</v>
      </c>
      <c r="GE512" s="41">
        <f t="shared" si="383"/>
        <v>8.827</v>
      </c>
      <c r="GI512" s="41" t="s">
        <v>0</v>
      </c>
    </row>
    <row r="513" spans="1:191" x14ac:dyDescent="0.55000000000000004">
      <c r="A513" s="41" t="s">
        <v>1607</v>
      </c>
      <c r="B513" s="41" t="s">
        <v>938</v>
      </c>
      <c r="C513" s="41" t="s">
        <v>65</v>
      </c>
      <c r="D513" s="25" t="s">
        <v>66</v>
      </c>
      <c r="E513" s="41" t="s">
        <v>1791</v>
      </c>
      <c r="F513" s="41">
        <v>0</v>
      </c>
      <c r="G513" s="25" t="s">
        <v>1749</v>
      </c>
      <c r="H513" s="41">
        <v>0</v>
      </c>
      <c r="I513" s="41">
        <v>0</v>
      </c>
      <c r="J513" s="41">
        <v>0.90216000000000007</v>
      </c>
      <c r="K513" s="41">
        <v>0</v>
      </c>
      <c r="L513" s="41">
        <v>0</v>
      </c>
      <c r="M513" s="41" t="s">
        <v>943</v>
      </c>
      <c r="N513" s="41" t="s">
        <v>944</v>
      </c>
      <c r="O513" s="41" t="s">
        <v>1791</v>
      </c>
      <c r="P513" s="41" t="s">
        <v>1900</v>
      </c>
      <c r="Q513" s="41" t="s">
        <v>1900</v>
      </c>
      <c r="S513" s="41">
        <v>0</v>
      </c>
      <c r="AO513" s="7">
        <v>0</v>
      </c>
      <c r="AP513" s="7"/>
      <c r="AQ513" s="7"/>
      <c r="AR513" s="7"/>
      <c r="AS513" s="7"/>
      <c r="AT513" s="7"/>
      <c r="AU513" s="7"/>
      <c r="AV513" s="7"/>
      <c r="AW513" s="7"/>
      <c r="AX513" s="7"/>
      <c r="AY513" s="7"/>
      <c r="AZ513" s="7"/>
      <c r="BA513" s="7"/>
      <c r="BB513" s="7"/>
      <c r="BC513" s="7"/>
      <c r="BD513" s="7"/>
      <c r="BE513" s="7"/>
      <c r="BF513" s="7"/>
      <c r="BG513" s="7"/>
      <c r="BK513" s="41">
        <v>107.4</v>
      </c>
      <c r="BL513" s="7"/>
      <c r="BM513" s="7"/>
      <c r="BN513" s="7"/>
      <c r="BO513" s="7"/>
      <c r="BP513" s="7"/>
      <c r="BQ513" s="7"/>
      <c r="BR513" s="7"/>
      <c r="BS513" s="7"/>
      <c r="BT513" s="7" t="s">
        <v>945</v>
      </c>
      <c r="BU513" s="7"/>
      <c r="BV513" s="7"/>
      <c r="BW513" s="7"/>
      <c r="BX513" s="7"/>
      <c r="BY513" s="7"/>
      <c r="BZ513" s="7"/>
      <c r="CA513" s="7"/>
      <c r="CB513" s="7"/>
      <c r="CC513" s="7"/>
      <c r="CD513" s="7"/>
      <c r="CG513" s="41">
        <v>0</v>
      </c>
      <c r="DC513" s="41">
        <v>0</v>
      </c>
      <c r="DY513" s="7" t="s">
        <v>1891</v>
      </c>
      <c r="DZ513" s="7">
        <f t="shared" si="338"/>
        <v>0.84000000000000008</v>
      </c>
      <c r="EA513" s="41" t="s">
        <v>355</v>
      </c>
      <c r="EB513" s="41" t="s">
        <v>0</v>
      </c>
      <c r="EC513" s="41">
        <f t="shared" si="377"/>
        <v>0</v>
      </c>
      <c r="ED513" s="41">
        <f t="shared" si="378"/>
        <v>0</v>
      </c>
      <c r="EE513" s="41">
        <f t="shared" si="379"/>
        <v>0.90216000000000007</v>
      </c>
      <c r="EF513" s="41">
        <f t="shared" si="380"/>
        <v>0</v>
      </c>
      <c r="EG513" s="41">
        <f t="shared" si="381"/>
        <v>0</v>
      </c>
      <c r="EI513" s="5">
        <f t="shared" si="345"/>
        <v>110.15760000000002</v>
      </c>
      <c r="EJ513" s="3">
        <f t="shared" si="339"/>
        <v>11830.926240000003</v>
      </c>
      <c r="EK513" s="3">
        <f t="shared" si="346"/>
        <v>0</v>
      </c>
      <c r="EL513" s="3">
        <f t="shared" si="347"/>
        <v>0</v>
      </c>
      <c r="EM513" s="3">
        <f t="shared" si="348"/>
        <v>0</v>
      </c>
      <c r="EN513" s="3">
        <f t="shared" si="349"/>
        <v>0</v>
      </c>
      <c r="EO513" s="3">
        <f t="shared" si="350"/>
        <v>0</v>
      </c>
      <c r="EP513" s="3">
        <f t="shared" si="351"/>
        <v>0</v>
      </c>
      <c r="EQ513" s="3">
        <f t="shared" si="352"/>
        <v>0</v>
      </c>
      <c r="ER513" s="3">
        <f t="shared" si="353"/>
        <v>0</v>
      </c>
      <c r="ES513" s="3">
        <f t="shared" si="354"/>
        <v>902.1600000000002</v>
      </c>
      <c r="ET513" s="3">
        <f t="shared" si="355"/>
        <v>0</v>
      </c>
      <c r="EU513" s="3">
        <f t="shared" si="356"/>
        <v>0</v>
      </c>
      <c r="EV513" s="3">
        <f t="shared" si="357"/>
        <v>0</v>
      </c>
      <c r="EW513" s="3">
        <f t="shared" si="358"/>
        <v>0</v>
      </c>
      <c r="EX513" s="3">
        <f t="shared" si="359"/>
        <v>0</v>
      </c>
      <c r="EY513" s="3">
        <f t="shared" si="360"/>
        <v>0</v>
      </c>
      <c r="EZ513" s="3">
        <f t="shared" si="361"/>
        <v>0</v>
      </c>
      <c r="FA513" s="3">
        <f t="shared" si="362"/>
        <v>0</v>
      </c>
      <c r="FB513" s="3">
        <f t="shared" si="363"/>
        <v>0</v>
      </c>
      <c r="FC513" s="3">
        <f t="shared" si="340"/>
        <v>0</v>
      </c>
      <c r="FD513" s="41">
        <f t="shared" si="364"/>
        <v>0</v>
      </c>
      <c r="FG513" s="3">
        <f t="shared" si="341"/>
        <v>0</v>
      </c>
      <c r="FH513" s="3">
        <f t="shared" si="342"/>
        <v>0</v>
      </c>
      <c r="FI513" s="3">
        <f t="shared" si="365"/>
        <v>0</v>
      </c>
      <c r="FJ513" s="3">
        <f t="shared" si="365"/>
        <v>0</v>
      </c>
      <c r="FK513" s="3">
        <f t="shared" si="376"/>
        <v>0</v>
      </c>
      <c r="FL513" s="3">
        <f t="shared" si="376"/>
        <v>0</v>
      </c>
      <c r="FM513" s="3">
        <f t="shared" si="376"/>
        <v>0</v>
      </c>
      <c r="FN513" s="3">
        <f t="shared" si="375"/>
        <v>0</v>
      </c>
      <c r="FO513" s="3">
        <f t="shared" si="375"/>
        <v>0</v>
      </c>
      <c r="FP513" s="3">
        <f t="shared" si="375"/>
        <v>0</v>
      </c>
      <c r="FQ513" s="3">
        <f t="shared" si="375"/>
        <v>0</v>
      </c>
      <c r="FR513" s="3">
        <f t="shared" si="366"/>
        <v>0</v>
      </c>
      <c r="FS513" s="3">
        <f t="shared" si="366"/>
        <v>0</v>
      </c>
      <c r="FT513" s="3">
        <f t="shared" si="366"/>
        <v>0</v>
      </c>
      <c r="FU513" s="3">
        <f t="shared" si="367"/>
        <v>0</v>
      </c>
      <c r="FV513" s="3">
        <f t="shared" si="367"/>
        <v>0</v>
      </c>
      <c r="FW513" s="3">
        <f t="shared" si="367"/>
        <v>0</v>
      </c>
      <c r="FX513" s="3">
        <f t="shared" si="368"/>
        <v>0</v>
      </c>
      <c r="FY513" s="3">
        <f t="shared" si="369"/>
        <v>0</v>
      </c>
      <c r="FZ513" s="3">
        <f t="shared" si="370"/>
        <v>0</v>
      </c>
      <c r="GA513" s="3">
        <f t="shared" si="371"/>
        <v>0</v>
      </c>
      <c r="GB513" s="41" t="s">
        <v>0</v>
      </c>
      <c r="GC513" s="41">
        <f t="shared" si="384"/>
        <v>107.4</v>
      </c>
      <c r="GD513" s="41">
        <f t="shared" si="385"/>
        <v>0.84000000000000008</v>
      </c>
      <c r="GE513" s="41">
        <f t="shared" si="383"/>
        <v>90.216000000000008</v>
      </c>
      <c r="GI513" s="41" t="s">
        <v>0</v>
      </c>
    </row>
    <row r="514" spans="1:191" x14ac:dyDescent="0.55000000000000004">
      <c r="A514" s="41" t="s">
        <v>1608</v>
      </c>
      <c r="B514" s="41" t="s">
        <v>946</v>
      </c>
      <c r="C514" s="41" t="s">
        <v>61</v>
      </c>
      <c r="D514" s="25" t="s">
        <v>66</v>
      </c>
      <c r="E514" s="41" t="s">
        <v>1791</v>
      </c>
      <c r="F514" s="41">
        <v>0</v>
      </c>
      <c r="G514" s="25" t="s">
        <v>1749</v>
      </c>
      <c r="H514" s="41">
        <v>0.51735999999999993</v>
      </c>
      <c r="I514" s="41">
        <v>1.1154600000000001</v>
      </c>
      <c r="J514" s="41">
        <v>0.441</v>
      </c>
      <c r="K514" s="41">
        <v>0.46905999999999998</v>
      </c>
      <c r="L514" s="41">
        <v>0.95418000000000003</v>
      </c>
      <c r="M514" s="41" t="s">
        <v>947</v>
      </c>
      <c r="N514" s="41" t="s">
        <v>948</v>
      </c>
      <c r="O514" s="41" t="s">
        <v>1791</v>
      </c>
      <c r="P514" s="41" t="s">
        <v>1938</v>
      </c>
      <c r="Q514" s="41" t="s">
        <v>1938</v>
      </c>
      <c r="S514" s="41">
        <f>49.9+4.6</f>
        <v>54.5</v>
      </c>
      <c r="AB514" s="4">
        <f>(0.94*49.9+1.05*4.6)/S514</f>
        <v>0.94928440366972466</v>
      </c>
      <c r="AC514" s="4">
        <f>(0.08*49.9+0.08*4.6)/S514</f>
        <v>0.08</v>
      </c>
      <c r="AO514" s="7">
        <f>102.6+19.2</f>
        <v>121.8</v>
      </c>
      <c r="AP514" s="7"/>
      <c r="AQ514" s="7"/>
      <c r="AR514" s="7"/>
      <c r="AS514" s="7"/>
      <c r="AT514" s="7"/>
      <c r="AU514" s="7"/>
      <c r="AV514" s="7"/>
      <c r="AW514" s="7"/>
      <c r="AX514" s="82">
        <f>(0.93*102.6+0.84*19.2)/AO514</f>
        <v>0.91581280788177344</v>
      </c>
      <c r="AY514" s="82">
        <f>(0.08*102.6+0.07*19.2)/AO514</f>
        <v>7.842364532019705E-2</v>
      </c>
      <c r="AZ514" s="7"/>
      <c r="BA514" s="7"/>
      <c r="BB514" s="7"/>
      <c r="BC514" s="7"/>
      <c r="BD514" s="7"/>
      <c r="BE514" s="7"/>
      <c r="BF514" s="7"/>
      <c r="BG514" s="7"/>
      <c r="BK514" s="41">
        <v>52.5</v>
      </c>
      <c r="BL514" s="7"/>
      <c r="BM514" s="7"/>
      <c r="BN514" s="7"/>
      <c r="BO514" s="7"/>
      <c r="BP514" s="7"/>
      <c r="BQ514" s="7"/>
      <c r="BR514" s="7"/>
      <c r="BS514" s="7"/>
      <c r="BT514" s="7">
        <v>0.84</v>
      </c>
      <c r="BU514" s="7">
        <v>0.08</v>
      </c>
      <c r="BV514" s="7"/>
      <c r="BW514" s="7"/>
      <c r="BX514" s="7"/>
      <c r="BY514" s="7"/>
      <c r="BZ514" s="7"/>
      <c r="CA514" s="7"/>
      <c r="CB514" s="7"/>
      <c r="CC514" s="7"/>
      <c r="CD514" s="7"/>
      <c r="CG514" s="41">
        <v>49.9</v>
      </c>
      <c r="CP514" s="41">
        <v>0.94</v>
      </c>
      <c r="CQ514" s="41">
        <v>0.08</v>
      </c>
      <c r="DC514" s="41">
        <v>102.6</v>
      </c>
      <c r="DL514" s="41">
        <v>0.93</v>
      </c>
      <c r="DM514" s="41">
        <v>0.08</v>
      </c>
      <c r="DY514" s="7" t="s">
        <v>1880</v>
      </c>
      <c r="DZ514" s="7">
        <f t="shared" si="338"/>
        <v>0.90638986013986012</v>
      </c>
      <c r="EA514" s="41" t="s">
        <v>98</v>
      </c>
      <c r="EB514" s="41" t="s">
        <v>0</v>
      </c>
      <c r="EC514" s="41">
        <f t="shared" si="377"/>
        <v>0.51735999999999993</v>
      </c>
      <c r="ED514" s="41">
        <f t="shared" si="378"/>
        <v>1.1154600000000001</v>
      </c>
      <c r="EE514" s="41">
        <f t="shared" si="379"/>
        <v>0.441</v>
      </c>
      <c r="EF514" s="41">
        <f t="shared" si="380"/>
        <v>0.46905999999999998</v>
      </c>
      <c r="EG514" s="41">
        <f t="shared" si="381"/>
        <v>0.95418000000000003</v>
      </c>
      <c r="EI514" s="5">
        <f t="shared" si="345"/>
        <v>176.35019085174821</v>
      </c>
      <c r="EJ514" s="3">
        <f t="shared" si="339"/>
        <v>40348.923666879993</v>
      </c>
      <c r="EK514" s="3">
        <f t="shared" si="346"/>
        <v>0</v>
      </c>
      <c r="EL514" s="3">
        <f t="shared" si="347"/>
        <v>0</v>
      </c>
      <c r="EM514" s="3">
        <f t="shared" si="348"/>
        <v>0</v>
      </c>
      <c r="EN514" s="3">
        <f t="shared" si="349"/>
        <v>0</v>
      </c>
      <c r="EO514" s="3">
        <f t="shared" si="350"/>
        <v>0</v>
      </c>
      <c r="EP514" s="3">
        <f t="shared" si="351"/>
        <v>0</v>
      </c>
      <c r="EQ514" s="3">
        <f t="shared" si="352"/>
        <v>0</v>
      </c>
      <c r="ER514" s="3">
        <f t="shared" si="353"/>
        <v>0</v>
      </c>
      <c r="ES514" s="3">
        <f t="shared" si="354"/>
        <v>2073.8200000000002</v>
      </c>
      <c r="ET514" s="3">
        <f t="shared" si="355"/>
        <v>181.12</v>
      </c>
      <c r="EU514" s="3">
        <f t="shared" si="356"/>
        <v>0</v>
      </c>
      <c r="EV514" s="3">
        <f t="shared" si="357"/>
        <v>0</v>
      </c>
      <c r="EW514" s="3">
        <f t="shared" si="358"/>
        <v>0</v>
      </c>
      <c r="EX514" s="3">
        <f t="shared" si="359"/>
        <v>0</v>
      </c>
      <c r="EY514" s="3">
        <f t="shared" si="360"/>
        <v>0</v>
      </c>
      <c r="EZ514" s="3">
        <f t="shared" si="361"/>
        <v>0</v>
      </c>
      <c r="FA514" s="3">
        <f t="shared" si="362"/>
        <v>0</v>
      </c>
      <c r="FB514" s="3">
        <f t="shared" si="363"/>
        <v>0</v>
      </c>
      <c r="FC514" s="3">
        <f t="shared" si="340"/>
        <v>0</v>
      </c>
      <c r="FD514" s="41">
        <f t="shared" si="364"/>
        <v>0</v>
      </c>
      <c r="FF514" s="5">
        <f>FG514/(CG514+DC514)</f>
        <v>180.48492647868852</v>
      </c>
      <c r="FG514" s="3">
        <f t="shared" si="341"/>
        <v>27523.951288</v>
      </c>
      <c r="FH514" s="3">
        <f t="shared" si="342"/>
        <v>0</v>
      </c>
      <c r="FI514" s="3">
        <f t="shared" si="365"/>
        <v>0</v>
      </c>
      <c r="FJ514" s="3">
        <f t="shared" si="365"/>
        <v>0</v>
      </c>
      <c r="FK514" s="3">
        <f t="shared" si="376"/>
        <v>0</v>
      </c>
      <c r="FL514" s="3">
        <f t="shared" si="376"/>
        <v>0</v>
      </c>
      <c r="FM514" s="3">
        <f t="shared" si="376"/>
        <v>0</v>
      </c>
      <c r="FN514" s="3">
        <f t="shared" si="375"/>
        <v>0</v>
      </c>
      <c r="FO514" s="3">
        <f t="shared" si="375"/>
        <v>0</v>
      </c>
      <c r="FP514" s="3">
        <f t="shared" si="375"/>
        <v>1423.24</v>
      </c>
      <c r="FQ514" s="3">
        <f t="shared" si="375"/>
        <v>122</v>
      </c>
      <c r="FR514" s="3">
        <f t="shared" si="366"/>
        <v>0</v>
      </c>
      <c r="FS514" s="3">
        <f t="shared" si="366"/>
        <v>0</v>
      </c>
      <c r="FT514" s="3">
        <f t="shared" si="366"/>
        <v>0</v>
      </c>
      <c r="FU514" s="3">
        <f t="shared" si="367"/>
        <v>0</v>
      </c>
      <c r="FV514" s="3">
        <f t="shared" si="367"/>
        <v>0</v>
      </c>
      <c r="FW514" s="3">
        <f t="shared" si="367"/>
        <v>0</v>
      </c>
      <c r="FX514" s="3">
        <f t="shared" si="368"/>
        <v>0</v>
      </c>
      <c r="FY514" s="3">
        <f t="shared" si="369"/>
        <v>0</v>
      </c>
      <c r="FZ514" s="3">
        <f t="shared" si="370"/>
        <v>0</v>
      </c>
      <c r="GA514" s="3">
        <f t="shared" si="371"/>
        <v>0</v>
      </c>
      <c r="GB514" s="41" t="s">
        <v>0</v>
      </c>
      <c r="GC514" s="41">
        <f t="shared" si="384"/>
        <v>228.8</v>
      </c>
      <c r="GD514" s="41">
        <f t="shared" si="385"/>
        <v>0.90638986013986012</v>
      </c>
      <c r="GE514" s="41">
        <f t="shared" si="383"/>
        <v>207.38200000000001</v>
      </c>
      <c r="GF514" s="41">
        <f>CG514+DC514</f>
        <v>152.5</v>
      </c>
      <c r="GG514" s="4">
        <f>(CG514*CP514+DC514*DL514)/GF514</f>
        <v>0.93327213114754104</v>
      </c>
      <c r="GH514" s="41">
        <f t="shared" ref="GH514" si="388">GF514*GG514</f>
        <v>142.32400000000001</v>
      </c>
      <c r="GI514" s="41" t="s">
        <v>0</v>
      </c>
    </row>
    <row r="515" spans="1:191" x14ac:dyDescent="0.55000000000000004">
      <c r="A515" s="41" t="s">
        <v>1609</v>
      </c>
      <c r="B515" s="41" t="s">
        <v>946</v>
      </c>
      <c r="C515" s="41" t="s">
        <v>69</v>
      </c>
      <c r="D515" s="25" t="s">
        <v>66</v>
      </c>
      <c r="E515" s="41" t="s">
        <v>1791</v>
      </c>
      <c r="F515" s="41">
        <v>0</v>
      </c>
      <c r="G515" s="25" t="s">
        <v>1749</v>
      </c>
      <c r="H515" s="41">
        <v>0</v>
      </c>
      <c r="I515" s="41">
        <v>0</v>
      </c>
      <c r="J515" s="41">
        <v>6.4750000000000002E-2</v>
      </c>
      <c r="K515" s="41">
        <v>0</v>
      </c>
      <c r="L515" s="41">
        <v>0</v>
      </c>
      <c r="M515" s="41" t="s">
        <v>949</v>
      </c>
      <c r="N515" s="41" t="s">
        <v>79</v>
      </c>
      <c r="O515" s="41" t="s">
        <v>1791</v>
      </c>
      <c r="P515" s="41" t="s">
        <v>1938</v>
      </c>
      <c r="Q515" s="41" t="s">
        <v>1938</v>
      </c>
      <c r="S515" s="41">
        <v>0</v>
      </c>
      <c r="AO515" s="7">
        <v>0</v>
      </c>
      <c r="AP515" s="7"/>
      <c r="AQ515" s="7"/>
      <c r="AR515" s="7"/>
      <c r="AS515" s="7"/>
      <c r="AT515" s="7"/>
      <c r="AU515" s="7"/>
      <c r="AV515" s="7"/>
      <c r="AW515" s="7"/>
      <c r="AX515" s="7"/>
      <c r="AY515" s="7"/>
      <c r="AZ515" s="7"/>
      <c r="BA515" s="7"/>
      <c r="BB515" s="7"/>
      <c r="BC515" s="7"/>
      <c r="BD515" s="7"/>
      <c r="BE515" s="7"/>
      <c r="BF515" s="7"/>
      <c r="BG515" s="7"/>
      <c r="BK515" s="41">
        <v>3.7</v>
      </c>
      <c r="BL515" s="7"/>
      <c r="BM515" s="7"/>
      <c r="BN515" s="7"/>
      <c r="BO515" s="7"/>
      <c r="BP515" s="7"/>
      <c r="BQ515" s="7"/>
      <c r="BR515" s="7"/>
      <c r="BS515" s="7"/>
      <c r="BT515" s="7">
        <v>1.75</v>
      </c>
      <c r="BU515" s="7"/>
      <c r="BV515" s="7"/>
      <c r="BW515" s="7"/>
      <c r="BX515" s="7"/>
      <c r="BY515" s="7"/>
      <c r="BZ515" s="7"/>
      <c r="CA515" s="7"/>
      <c r="CB515" s="7"/>
      <c r="CC515" s="7"/>
      <c r="CD515" s="7"/>
      <c r="CG515" s="41">
        <v>0</v>
      </c>
      <c r="DC515" s="41">
        <v>0</v>
      </c>
      <c r="DY515" s="7" t="s">
        <v>1891</v>
      </c>
      <c r="DZ515" s="7">
        <f t="shared" si="338"/>
        <v>1.75</v>
      </c>
      <c r="EA515" s="41" t="s">
        <v>355</v>
      </c>
      <c r="EB515" s="41" t="s">
        <v>0</v>
      </c>
      <c r="EC515" s="41">
        <f t="shared" si="377"/>
        <v>0</v>
      </c>
      <c r="ED515" s="41">
        <f t="shared" si="378"/>
        <v>0</v>
      </c>
      <c r="EE515" s="41">
        <f t="shared" si="379"/>
        <v>6.4750000000000002E-2</v>
      </c>
      <c r="EF515" s="41">
        <f t="shared" si="380"/>
        <v>0</v>
      </c>
      <c r="EG515" s="41">
        <f t="shared" si="381"/>
        <v>0</v>
      </c>
      <c r="EI515" s="5">
        <f t="shared" si="345"/>
        <v>229.49500000000003</v>
      </c>
      <c r="EJ515" s="3">
        <f t="shared" si="339"/>
        <v>849.13150000000019</v>
      </c>
      <c r="EK515" s="3">
        <f t="shared" si="346"/>
        <v>0</v>
      </c>
      <c r="EL515" s="3">
        <f t="shared" si="347"/>
        <v>0</v>
      </c>
      <c r="EM515" s="3">
        <f t="shared" si="348"/>
        <v>0</v>
      </c>
      <c r="EN515" s="3">
        <f t="shared" si="349"/>
        <v>0</v>
      </c>
      <c r="EO515" s="3">
        <f t="shared" si="350"/>
        <v>0</v>
      </c>
      <c r="EP515" s="3">
        <f t="shared" si="351"/>
        <v>0</v>
      </c>
      <c r="EQ515" s="3">
        <f t="shared" si="352"/>
        <v>0</v>
      </c>
      <c r="ER515" s="3">
        <f t="shared" si="353"/>
        <v>0</v>
      </c>
      <c r="ES515" s="3">
        <f t="shared" si="354"/>
        <v>64.750000000000014</v>
      </c>
      <c r="ET515" s="3">
        <f t="shared" si="355"/>
        <v>0</v>
      </c>
      <c r="EU515" s="3">
        <f t="shared" si="356"/>
        <v>0</v>
      </c>
      <c r="EV515" s="3">
        <f t="shared" si="357"/>
        <v>0</v>
      </c>
      <c r="EW515" s="3">
        <f t="shared" si="358"/>
        <v>0</v>
      </c>
      <c r="EX515" s="3">
        <f t="shared" si="359"/>
        <v>0</v>
      </c>
      <c r="EY515" s="3">
        <f t="shared" si="360"/>
        <v>0</v>
      </c>
      <c r="EZ515" s="3">
        <f t="shared" si="361"/>
        <v>0</v>
      </c>
      <c r="FA515" s="3">
        <f t="shared" si="362"/>
        <v>0</v>
      </c>
      <c r="FB515" s="3">
        <f t="shared" si="363"/>
        <v>0</v>
      </c>
      <c r="FC515" s="3">
        <f t="shared" si="340"/>
        <v>0</v>
      </c>
      <c r="FD515" s="41">
        <f t="shared" si="364"/>
        <v>0</v>
      </c>
      <c r="FG515" s="3">
        <f t="shared" si="341"/>
        <v>0</v>
      </c>
      <c r="FH515" s="3">
        <f t="shared" si="342"/>
        <v>0</v>
      </c>
      <c r="FI515" s="3">
        <f t="shared" si="365"/>
        <v>0</v>
      </c>
      <c r="FJ515" s="3">
        <f t="shared" si="365"/>
        <v>0</v>
      </c>
      <c r="FK515" s="3">
        <f t="shared" si="376"/>
        <v>0</v>
      </c>
      <c r="FL515" s="3">
        <f t="shared" si="376"/>
        <v>0</v>
      </c>
      <c r="FM515" s="3">
        <f t="shared" si="376"/>
        <v>0</v>
      </c>
      <c r="FN515" s="3">
        <f t="shared" si="375"/>
        <v>0</v>
      </c>
      <c r="FO515" s="3">
        <f t="shared" si="375"/>
        <v>0</v>
      </c>
      <c r="FP515" s="3">
        <f t="shared" si="375"/>
        <v>0</v>
      </c>
      <c r="FQ515" s="3">
        <f t="shared" si="375"/>
        <v>0</v>
      </c>
      <c r="FR515" s="3">
        <f t="shared" si="366"/>
        <v>0</v>
      </c>
      <c r="FS515" s="3">
        <f t="shared" si="366"/>
        <v>0</v>
      </c>
      <c r="FT515" s="3">
        <f t="shared" si="366"/>
        <v>0</v>
      </c>
      <c r="FU515" s="3">
        <f t="shared" si="367"/>
        <v>0</v>
      </c>
      <c r="FV515" s="3">
        <f t="shared" si="367"/>
        <v>0</v>
      </c>
      <c r="FW515" s="3">
        <f t="shared" si="367"/>
        <v>0</v>
      </c>
      <c r="FX515" s="3">
        <f t="shared" si="368"/>
        <v>0</v>
      </c>
      <c r="FY515" s="3">
        <f t="shared" si="369"/>
        <v>0</v>
      </c>
      <c r="FZ515" s="3">
        <f t="shared" si="370"/>
        <v>0</v>
      </c>
      <c r="GA515" s="3">
        <f t="shared" si="371"/>
        <v>0</v>
      </c>
      <c r="GB515" s="41" t="s">
        <v>0</v>
      </c>
      <c r="GC515" s="41">
        <f t="shared" si="384"/>
        <v>3.7</v>
      </c>
      <c r="GD515" s="41">
        <f t="shared" si="385"/>
        <v>1.75</v>
      </c>
      <c r="GE515" s="41">
        <f t="shared" si="383"/>
        <v>6.4750000000000005</v>
      </c>
      <c r="GI515" s="41" t="s">
        <v>0</v>
      </c>
    </row>
    <row r="516" spans="1:191" x14ac:dyDescent="0.55000000000000004">
      <c r="A516" s="41" t="s">
        <v>1610</v>
      </c>
      <c r="B516" s="41" t="s">
        <v>950</v>
      </c>
      <c r="C516" s="41" t="s">
        <v>61</v>
      </c>
      <c r="D516" s="25" t="s">
        <v>66</v>
      </c>
      <c r="E516" s="41" t="s">
        <v>1791</v>
      </c>
      <c r="F516" s="41">
        <v>0</v>
      </c>
      <c r="G516" s="41" t="s">
        <v>113</v>
      </c>
      <c r="H516" s="41">
        <v>0.34876299999999993</v>
      </c>
      <c r="I516" s="41">
        <v>0.10564</v>
      </c>
      <c r="J516" s="41">
        <v>8.6601999999999985E-2</v>
      </c>
      <c r="K516" s="41">
        <v>9.265000000000001E-2</v>
      </c>
      <c r="L516" s="41">
        <v>1.3229999999999999E-2</v>
      </c>
      <c r="M516" s="41" t="s">
        <v>2052</v>
      </c>
      <c r="N516" s="41" t="s">
        <v>951</v>
      </c>
      <c r="O516" s="41" t="s">
        <v>1791</v>
      </c>
      <c r="P516" s="41" t="s">
        <v>1900</v>
      </c>
      <c r="Q516" s="41" t="s">
        <v>1900</v>
      </c>
      <c r="S516" s="41">
        <f>3.96+11.98+9.09+4.47+1.9+1.54+0.58+0.09+0.58</f>
        <v>34.19</v>
      </c>
      <c r="AB516" s="4">
        <f>(1.13*3.96+0.88*11.98+1.15*9.09+0.88*4.47+1.06*1.9+1.17*1.54+1.33*0.58+1.26*0.09+1.33*0.58)/S516</f>
        <v>1.0200731207955542</v>
      </c>
      <c r="AC516" s="4">
        <f>(0.15*3.96+0.14*11.98+0.11*9.09+0.11*4.47+0.11*1.9+0.11*1.54+0.13*0.58+0.14*0.09+0.13*0.58)/S516</f>
        <v>0.12590231061713955</v>
      </c>
      <c r="AH516" s="5">
        <f>(46.79*3.96+47.44*11.98+45.43*9.09+44.09*4.47+43.27*1.9+41.86*1.54+41.7*0.58+47.2*0.09+41.7*0.58)/S516</f>
        <v>45.713892951155309</v>
      </c>
      <c r="AO516" s="7">
        <f>0+2.5+2.51+6.02+0.43+0.19</f>
        <v>11.649999999999999</v>
      </c>
      <c r="AP516" s="7"/>
      <c r="AQ516" s="7"/>
      <c r="AR516" s="7"/>
      <c r="AS516" s="7"/>
      <c r="AT516" s="7"/>
      <c r="AU516" s="7"/>
      <c r="AV516" s="7"/>
      <c r="AW516" s="7"/>
      <c r="AX516" s="82">
        <f>(0+0.84*2.5+1.18*2.51+0.81*6.02+0.93*0.43+1.19*0.19)/AO516</f>
        <v>0.90678111587982846</v>
      </c>
      <c r="AY516" s="82">
        <f>(0+0.14*2.5+0.11*2.51+0.1*6.02+0.11*0.43+0.11*0.19)/AO516</f>
        <v>0.11127038626609441</v>
      </c>
      <c r="AZ516" s="7"/>
      <c r="BA516" s="7"/>
      <c r="BB516" s="7"/>
      <c r="BC516" s="7"/>
      <c r="BD516" s="81">
        <f>(0+47.01*2.5+45.01*2.51+43.22*6.02+43.68*0.43+41.58*0.19)/AO516</f>
        <v>44.409193133047211</v>
      </c>
      <c r="BE516" s="7"/>
      <c r="BF516" s="7"/>
      <c r="BG516" s="7"/>
      <c r="BK516" s="41">
        <f>3.76+0.57+1.71+2.41+0.34+0</f>
        <v>8.7899999999999991</v>
      </c>
      <c r="BL516" s="7"/>
      <c r="BM516" s="7"/>
      <c r="BN516" s="7"/>
      <c r="BO516" s="7"/>
      <c r="BP516" s="7"/>
      <c r="BQ516" s="7"/>
      <c r="BR516" s="7"/>
      <c r="BS516" s="7"/>
      <c r="BT516" s="82">
        <f>(1.16*3.76+0.9*0.57+0.98*1.71+0.74*2.41+0.96*0.34+0)/BK516</f>
        <v>0.98523321956769039</v>
      </c>
      <c r="BU516" s="82">
        <f>(0.15*3.76+0.16*0.57+0.12*1.71+0.1*2.41+0.12*0.34+0)/BK516</f>
        <v>0.12994311717861207</v>
      </c>
      <c r="BV516" s="7"/>
      <c r="BW516" s="7"/>
      <c r="BX516" s="7"/>
      <c r="BY516" s="7"/>
      <c r="BZ516" s="81">
        <f>(46.33*3.76+47.09*0.57+45.02*1.71+43.13*2.41+43.93*0.34+0)/BK516</f>
        <v>45.154243458475541</v>
      </c>
      <c r="CA516" s="7"/>
      <c r="CB516" s="7"/>
      <c r="CC516" s="7"/>
      <c r="CD516" s="7"/>
      <c r="CG516" s="41">
        <f>3.5+2.2+0.8+1.1+0.8</f>
        <v>8.4</v>
      </c>
      <c r="CP516" s="4">
        <f>(1.08*3.5+1.05*2.2+1.04*0.8+1.17*1.1+1.32*0.8)/CG516</f>
        <v>1.1029761904761906</v>
      </c>
      <c r="CQ516" s="4">
        <f>(0.14*3.5+0.14*2.2+0.12*0.8+0.11*1.1+0.12*0.8)/CG516</f>
        <v>0.13226190476190477</v>
      </c>
      <c r="CV516" s="5">
        <f>(44.56*3.5+45*2.2+41.36*0.8+40.69*1.1+39.43*0.8)/CG516</f>
        <v>43.375119047619052</v>
      </c>
      <c r="DC516" s="41">
        <f>0+0.4+0.5+0.2+0.1</f>
        <v>1.2000000000000002</v>
      </c>
      <c r="DL516" s="4">
        <f>(0+1.12*0.4+1.03*0.5+1.1*0.2+1.4*0.1)/DC516</f>
        <v>1.1024999999999998</v>
      </c>
      <c r="DM516" s="4">
        <f>(0+0.13*0.4+0.12*0.5+0.13*0.2+0.13*0.1)/DC516</f>
        <v>0.12583333333333332</v>
      </c>
      <c r="DR516" s="5">
        <f>(0+44.14*0.4+40.16*0.5+41.17*0.2+39.52*0.1)/DC516</f>
        <v>41.601666666666667</v>
      </c>
      <c r="DY516" s="7" t="s">
        <v>1880</v>
      </c>
      <c r="DZ516" s="7">
        <f t="shared" si="338"/>
        <v>0.99030752333882477</v>
      </c>
      <c r="EA516" s="41" t="s">
        <v>2053</v>
      </c>
      <c r="EB516" s="41" t="s">
        <v>0</v>
      </c>
      <c r="EC516" s="41">
        <f t="shared" si="377"/>
        <v>0.34876299999999993</v>
      </c>
      <c r="ED516" s="41">
        <f t="shared" si="378"/>
        <v>0.10564</v>
      </c>
      <c r="EE516" s="41">
        <f t="shared" si="379"/>
        <v>8.6601999999999985E-2</v>
      </c>
      <c r="EF516" s="41">
        <f t="shared" si="380"/>
        <v>9.265000000000001E-2</v>
      </c>
      <c r="EG516" s="41">
        <f t="shared" si="381"/>
        <v>1.3229999999999999E-2</v>
      </c>
      <c r="EI516" s="5">
        <f t="shared" si="345"/>
        <v>261.67621141943982</v>
      </c>
      <c r="EJ516" s="3">
        <f t="shared" si="339"/>
        <v>14295.371429843997</v>
      </c>
      <c r="EK516" s="3">
        <f t="shared" si="346"/>
        <v>0</v>
      </c>
      <c r="EL516" s="3">
        <f t="shared" si="347"/>
        <v>0</v>
      </c>
      <c r="EM516" s="3">
        <f t="shared" si="348"/>
        <v>0</v>
      </c>
      <c r="EN516" s="3">
        <f t="shared" si="349"/>
        <v>0</v>
      </c>
      <c r="EO516" s="3">
        <f t="shared" si="350"/>
        <v>0</v>
      </c>
      <c r="EP516" s="3">
        <f t="shared" si="351"/>
        <v>0</v>
      </c>
      <c r="EQ516" s="3">
        <f t="shared" si="352"/>
        <v>0</v>
      </c>
      <c r="ER516" s="3">
        <f t="shared" si="353"/>
        <v>0</v>
      </c>
      <c r="ES516" s="3">
        <f t="shared" si="354"/>
        <v>541.00499999999988</v>
      </c>
      <c r="ET516" s="3">
        <f t="shared" si="355"/>
        <v>67.430999999999997</v>
      </c>
      <c r="EU516" s="3">
        <f t="shared" si="356"/>
        <v>0</v>
      </c>
      <c r="EV516" s="3">
        <f t="shared" si="357"/>
        <v>0</v>
      </c>
      <c r="EW516" s="3">
        <f t="shared" si="358"/>
        <v>0</v>
      </c>
      <c r="EX516" s="3">
        <f t="shared" si="359"/>
        <v>0</v>
      </c>
      <c r="EY516" s="3">
        <f t="shared" si="360"/>
        <v>24772.308999999997</v>
      </c>
      <c r="EZ516" s="3">
        <f t="shared" si="361"/>
        <v>0</v>
      </c>
      <c r="FA516" s="3">
        <f t="shared" si="362"/>
        <v>0</v>
      </c>
      <c r="FB516" s="3">
        <f t="shared" si="363"/>
        <v>0</v>
      </c>
      <c r="FC516" s="3">
        <f t="shared" si="340"/>
        <v>0</v>
      </c>
      <c r="FD516" s="41">
        <f t="shared" si="364"/>
        <v>0</v>
      </c>
      <c r="FF516" s="5">
        <f>FG516/(CG516+DC516)</f>
        <v>280.23360446666669</v>
      </c>
      <c r="FG516" s="3">
        <f t="shared" si="341"/>
        <v>2690.2426028800005</v>
      </c>
      <c r="FH516" s="3">
        <f t="shared" si="342"/>
        <v>0</v>
      </c>
      <c r="FI516" s="3">
        <f t="shared" si="365"/>
        <v>0</v>
      </c>
      <c r="FJ516" s="3">
        <f t="shared" si="365"/>
        <v>0</v>
      </c>
      <c r="FK516" s="3">
        <f t="shared" si="376"/>
        <v>0</v>
      </c>
      <c r="FL516" s="3">
        <f t="shared" si="376"/>
        <v>0</v>
      </c>
      <c r="FM516" s="3">
        <f t="shared" si="376"/>
        <v>0</v>
      </c>
      <c r="FN516" s="3">
        <f t="shared" si="375"/>
        <v>0</v>
      </c>
      <c r="FO516" s="3">
        <f t="shared" si="375"/>
        <v>0</v>
      </c>
      <c r="FP516" s="3">
        <f t="shared" si="375"/>
        <v>105.88000000000002</v>
      </c>
      <c r="FQ516" s="3">
        <f t="shared" si="375"/>
        <v>12.620000000000003</v>
      </c>
      <c r="FR516" s="3">
        <f t="shared" si="366"/>
        <v>0</v>
      </c>
      <c r="FS516" s="3">
        <f t="shared" si="366"/>
        <v>0</v>
      </c>
      <c r="FT516" s="3">
        <f t="shared" si="366"/>
        <v>0</v>
      </c>
      <c r="FU516" s="3">
        <f t="shared" si="367"/>
        <v>0</v>
      </c>
      <c r="FV516" s="3">
        <f t="shared" si="367"/>
        <v>4142.7300000000005</v>
      </c>
      <c r="FW516" s="3">
        <f t="shared" si="367"/>
        <v>0</v>
      </c>
      <c r="FX516" s="3">
        <f t="shared" si="368"/>
        <v>0</v>
      </c>
      <c r="FY516" s="3">
        <f t="shared" si="369"/>
        <v>0</v>
      </c>
      <c r="FZ516" s="3">
        <f t="shared" si="370"/>
        <v>0</v>
      </c>
      <c r="GA516" s="3">
        <f t="shared" si="371"/>
        <v>0</v>
      </c>
      <c r="GB516" s="41" t="s">
        <v>0</v>
      </c>
      <c r="GC516" s="41">
        <f t="shared" si="384"/>
        <v>54.629999999999995</v>
      </c>
      <c r="GD516" s="41">
        <f t="shared" si="385"/>
        <v>0.99030752333882477</v>
      </c>
      <c r="GE516" s="41">
        <f t="shared" si="383"/>
        <v>54.10049999999999</v>
      </c>
      <c r="GF516" s="41">
        <f>CG516+DC516</f>
        <v>9.6000000000000014</v>
      </c>
      <c r="GG516" s="4">
        <f>(CG516*CP516+DC516*DL516)/GF516</f>
        <v>1.1029166666666665</v>
      </c>
      <c r="GH516" s="41">
        <f t="shared" ref="GH516:GH518" si="389">GF516*GG516</f>
        <v>10.588000000000001</v>
      </c>
      <c r="GI516" s="41" t="s">
        <v>0</v>
      </c>
    </row>
    <row r="517" spans="1:191" x14ac:dyDescent="0.55000000000000004">
      <c r="A517" s="41" t="s">
        <v>1611</v>
      </c>
      <c r="B517" s="41" t="s">
        <v>950</v>
      </c>
      <c r="C517" s="41" t="s">
        <v>61</v>
      </c>
      <c r="D517" s="25" t="s">
        <v>66</v>
      </c>
      <c r="E517" s="41" t="s">
        <v>1791</v>
      </c>
      <c r="F517" s="41">
        <v>0</v>
      </c>
      <c r="G517" s="41" t="s">
        <v>113</v>
      </c>
      <c r="H517" s="41">
        <v>0.55946099999999999</v>
      </c>
      <c r="I517" s="41">
        <v>0.21595500000000001</v>
      </c>
      <c r="J517" s="41">
        <v>0.14232900000000001</v>
      </c>
      <c r="K517" s="41">
        <v>0.31064999999999998</v>
      </c>
      <c r="L517" s="41">
        <v>8.9769999999999989E-2</v>
      </c>
      <c r="M517" s="41" t="s">
        <v>2054</v>
      </c>
      <c r="N517" s="41" t="s">
        <v>951</v>
      </c>
      <c r="O517" s="41" t="s">
        <v>1791</v>
      </c>
      <c r="P517" s="41" t="s">
        <v>1900</v>
      </c>
      <c r="Q517" s="41" t="s">
        <v>1900</v>
      </c>
      <c r="S517" s="41">
        <f>31.06+21.37</f>
        <v>52.43</v>
      </c>
      <c r="AB517" s="4">
        <f>(1.01*31.06+1.15*21.37)/S517</f>
        <v>1.0670627503337784</v>
      </c>
      <c r="AC517" s="4">
        <f>(0.13*31.06+0.12*21.37)/S517</f>
        <v>0.12592408926187298</v>
      </c>
      <c r="AH517" s="5">
        <f>(44.44*31.06+43.13*21.37)/S517</f>
        <v>43.906055693305355</v>
      </c>
      <c r="AO517" s="7">
        <f>8.82+13.35</f>
        <v>22.17</v>
      </c>
      <c r="AP517" s="7"/>
      <c r="AQ517" s="7"/>
      <c r="AR517" s="7"/>
      <c r="AS517" s="7"/>
      <c r="AT517" s="7"/>
      <c r="AU517" s="7"/>
      <c r="AV517" s="7"/>
      <c r="AW517" s="7"/>
      <c r="AX517" s="82">
        <f>(0.95*8.82+0.99*13.35)/AO517</f>
        <v>0.97408660351826792</v>
      </c>
      <c r="AY517" s="82">
        <f>(0.12*8.82+0.11*13.35)/AO517</f>
        <v>0.113978349120433</v>
      </c>
      <c r="AZ517" s="7"/>
      <c r="BA517" s="7"/>
      <c r="BB517" s="7"/>
      <c r="BC517" s="7"/>
      <c r="BD517" s="81">
        <f>(43.35*8.82+41.6*13.35)/AO517</f>
        <v>42.29621109607578</v>
      </c>
      <c r="BE517" s="7"/>
      <c r="BF517" s="7"/>
      <c r="BG517" s="7"/>
      <c r="BK517" s="41">
        <f>11.58+3.85</f>
        <v>15.43</v>
      </c>
      <c r="BL517" s="7"/>
      <c r="BM517" s="7"/>
      <c r="BN517" s="7"/>
      <c r="BO517" s="7"/>
      <c r="BP517" s="7"/>
      <c r="BQ517" s="7"/>
      <c r="BR517" s="7"/>
      <c r="BS517" s="7"/>
      <c r="BT517" s="82">
        <f>(0.88*11.58+1.05*3.85)/BK517</f>
        <v>0.92241736876215175</v>
      </c>
      <c r="BU517" s="82">
        <f>(0.13*11.58+0.11*3.85)/BK517</f>
        <v>0.12500972132209981</v>
      </c>
      <c r="BV517" s="7"/>
      <c r="BW517" s="7"/>
      <c r="BX517" s="7"/>
      <c r="BY517" s="7"/>
      <c r="BZ517" s="81">
        <f>(43.53*11.58+40.88*3.85)/BK517</f>
        <v>42.86878807517823</v>
      </c>
      <c r="CA517" s="7"/>
      <c r="CB517" s="7"/>
      <c r="CC517" s="7"/>
      <c r="CD517" s="7"/>
      <c r="CG517" s="41">
        <f>12.9+13.2</f>
        <v>26.1</v>
      </c>
      <c r="CP517" s="4">
        <f>(1.17*12.9+1.21*13.2)/CG517</f>
        <v>1.1902298850574711</v>
      </c>
      <c r="CQ517" s="4">
        <f>(0.13*12.9+0.12*13.2)/CG517</f>
        <v>0.12494252873563218</v>
      </c>
      <c r="CV517" s="5">
        <f>(41.91*12.9+41.16*13.2)/CG517</f>
        <v>41.530689655172409</v>
      </c>
      <c r="DC517" s="41">
        <f>2.9+5</f>
        <v>7.9</v>
      </c>
      <c r="DL517" s="4">
        <f>(1.13*2.9+1.14*5)/DC517</f>
        <v>1.1363291139240503</v>
      </c>
      <c r="DM517" s="4">
        <f>(0.12*2.9+0.12*5)/DC517</f>
        <v>0.12</v>
      </c>
      <c r="DR517" s="5">
        <f>(40.62*12.9+39.72*5)/DC517</f>
        <v>91.468101265822781</v>
      </c>
      <c r="DY517" s="7" t="s">
        <v>1880</v>
      </c>
      <c r="DZ517" s="7">
        <f t="shared" si="338"/>
        <v>1.0193768743752083</v>
      </c>
      <c r="EA517" s="41" t="s">
        <v>2053</v>
      </c>
      <c r="EB517" s="41" t="s">
        <v>0</v>
      </c>
      <c r="EC517" s="41">
        <f t="shared" si="377"/>
        <v>0.55946099999999999</v>
      </c>
      <c r="ED517" s="41">
        <f t="shared" si="378"/>
        <v>0.21595500000000001</v>
      </c>
      <c r="EE517" s="41">
        <f t="shared" si="379"/>
        <v>0.14232900000000001</v>
      </c>
      <c r="EF517" s="41">
        <f t="shared" si="380"/>
        <v>0.31064999999999998</v>
      </c>
      <c r="EG517" s="41">
        <f t="shared" si="381"/>
        <v>8.9769999999999989E-2</v>
      </c>
      <c r="EI517" s="5">
        <f t="shared" si="345"/>
        <v>263.17516506631125</v>
      </c>
      <c r="EJ517" s="3">
        <f t="shared" si="339"/>
        <v>23693.660110920002</v>
      </c>
      <c r="EK517" s="3">
        <f t="shared" si="346"/>
        <v>0</v>
      </c>
      <c r="EL517" s="3">
        <f t="shared" si="347"/>
        <v>0</v>
      </c>
      <c r="EM517" s="3">
        <f t="shared" si="348"/>
        <v>0</v>
      </c>
      <c r="EN517" s="3">
        <f t="shared" si="349"/>
        <v>0</v>
      </c>
      <c r="EO517" s="3">
        <f t="shared" si="350"/>
        <v>0</v>
      </c>
      <c r="EP517" s="3">
        <f t="shared" si="351"/>
        <v>0</v>
      </c>
      <c r="EQ517" s="3">
        <f t="shared" si="352"/>
        <v>0</v>
      </c>
      <c r="ER517" s="3">
        <f t="shared" si="353"/>
        <v>0</v>
      </c>
      <c r="ES517" s="3">
        <f t="shared" si="354"/>
        <v>917.745</v>
      </c>
      <c r="ET517" s="3">
        <f t="shared" si="355"/>
        <v>110.58000000000001</v>
      </c>
      <c r="EU517" s="3">
        <f t="shared" si="356"/>
        <v>0</v>
      </c>
      <c r="EV517" s="3">
        <f t="shared" si="357"/>
        <v>0</v>
      </c>
      <c r="EW517" s="3">
        <f t="shared" si="358"/>
        <v>0</v>
      </c>
      <c r="EX517" s="3">
        <f t="shared" si="359"/>
        <v>0</v>
      </c>
      <c r="EY517" s="3">
        <f t="shared" si="360"/>
        <v>39011.669000000002</v>
      </c>
      <c r="EZ517" s="3">
        <f t="shared" si="361"/>
        <v>0</v>
      </c>
      <c r="FA517" s="3">
        <f t="shared" si="362"/>
        <v>0</v>
      </c>
      <c r="FB517" s="3">
        <f t="shared" si="363"/>
        <v>0</v>
      </c>
      <c r="FC517" s="3">
        <f t="shared" si="340"/>
        <v>0</v>
      </c>
      <c r="FD517" s="41">
        <f t="shared" si="364"/>
        <v>0</v>
      </c>
      <c r="FF517" s="5">
        <f>FG517/(CG517+DC517)</f>
        <v>293.75747691647058</v>
      </c>
      <c r="FG517" s="3">
        <f t="shared" si="341"/>
        <v>9987.7542151599991</v>
      </c>
      <c r="FH517" s="3">
        <f t="shared" si="342"/>
        <v>0</v>
      </c>
      <c r="FI517" s="3">
        <f t="shared" si="365"/>
        <v>0</v>
      </c>
      <c r="FJ517" s="3">
        <f t="shared" si="365"/>
        <v>0</v>
      </c>
      <c r="FK517" s="3">
        <f t="shared" si="376"/>
        <v>0</v>
      </c>
      <c r="FL517" s="3">
        <f t="shared" si="376"/>
        <v>0</v>
      </c>
      <c r="FM517" s="3">
        <f t="shared" si="376"/>
        <v>0</v>
      </c>
      <c r="FN517" s="3">
        <f t="shared" si="375"/>
        <v>0</v>
      </c>
      <c r="FO517" s="3">
        <f t="shared" si="375"/>
        <v>0</v>
      </c>
      <c r="FP517" s="3">
        <f t="shared" si="375"/>
        <v>400.4199999999999</v>
      </c>
      <c r="FQ517" s="3">
        <f t="shared" si="375"/>
        <v>42.09</v>
      </c>
      <c r="FR517" s="3">
        <f t="shared" si="366"/>
        <v>0</v>
      </c>
      <c r="FS517" s="3">
        <f t="shared" si="366"/>
        <v>0</v>
      </c>
      <c r="FT517" s="3">
        <f t="shared" si="366"/>
        <v>0</v>
      </c>
      <c r="FU517" s="3">
        <f t="shared" si="367"/>
        <v>0</v>
      </c>
      <c r="FV517" s="3">
        <f t="shared" si="367"/>
        <v>18065.490000000002</v>
      </c>
      <c r="FW517" s="3">
        <f t="shared" si="367"/>
        <v>0</v>
      </c>
      <c r="FX517" s="3">
        <f t="shared" si="368"/>
        <v>0</v>
      </c>
      <c r="FY517" s="3">
        <f t="shared" si="369"/>
        <v>0</v>
      </c>
      <c r="FZ517" s="3">
        <f t="shared" si="370"/>
        <v>0</v>
      </c>
      <c r="GA517" s="3">
        <f t="shared" si="371"/>
        <v>0</v>
      </c>
      <c r="GB517" s="41" t="s">
        <v>0</v>
      </c>
      <c r="GC517" s="41">
        <f t="shared" si="384"/>
        <v>90.03</v>
      </c>
      <c r="GD517" s="41">
        <f t="shared" si="385"/>
        <v>1.0193768743752083</v>
      </c>
      <c r="GE517" s="41">
        <f t="shared" si="383"/>
        <v>91.774500000000003</v>
      </c>
      <c r="GF517" s="41">
        <f>CG517+DC517</f>
        <v>34</v>
      </c>
      <c r="GG517" s="4">
        <f>(CG517*CP517+DC517*DL517)/GF517</f>
        <v>1.1777058823529409</v>
      </c>
      <c r="GH517" s="41">
        <f t="shared" si="389"/>
        <v>40.041999999999994</v>
      </c>
      <c r="GI517" s="41" t="s">
        <v>0</v>
      </c>
    </row>
    <row r="518" spans="1:191" x14ac:dyDescent="0.55000000000000004">
      <c r="A518" s="41" t="s">
        <v>1612</v>
      </c>
      <c r="B518" s="41" t="s">
        <v>950</v>
      </c>
      <c r="C518" s="41" t="s">
        <v>61</v>
      </c>
      <c r="D518" s="25" t="s">
        <v>66</v>
      </c>
      <c r="E518" s="41" t="s">
        <v>1791</v>
      </c>
      <c r="F518" s="41">
        <v>0</v>
      </c>
      <c r="G518" s="41" t="s">
        <v>113</v>
      </c>
      <c r="H518" s="41">
        <v>0.25905600000000001</v>
      </c>
      <c r="I518" s="41">
        <v>0.113553</v>
      </c>
      <c r="J518" s="41">
        <v>6.2086999999999996E-2</v>
      </c>
      <c r="K518" s="41">
        <v>0.10695</v>
      </c>
      <c r="L518" s="41">
        <v>9.219999999999999E-3</v>
      </c>
      <c r="M518" s="41" t="s">
        <v>2055</v>
      </c>
      <c r="N518" s="41" t="s">
        <v>951</v>
      </c>
      <c r="O518" s="41" t="s">
        <v>1791</v>
      </c>
      <c r="P518" s="41" t="s">
        <v>1900</v>
      </c>
      <c r="Q518" s="41" t="s">
        <v>1900</v>
      </c>
      <c r="S518" s="41">
        <f>0+10.54+16.01</f>
        <v>26.55</v>
      </c>
      <c r="AB518" s="4">
        <f>(0+1.03*10.54+0.94*16.01)/S518</f>
        <v>0.97572881355932195</v>
      </c>
      <c r="AC518" s="4">
        <f>(0+0.13*10.54+0.15*16.01)/S518</f>
        <v>0.14206026365348398</v>
      </c>
      <c r="AH518" s="5">
        <f>(0+44.31*10.54+46.9*16.01)/S518</f>
        <v>45.871804143126177</v>
      </c>
      <c r="AO518" s="7">
        <f>7.49+3.03+1.7</f>
        <v>12.219999999999999</v>
      </c>
      <c r="AP518" s="7"/>
      <c r="AQ518" s="7"/>
      <c r="AR518" s="7"/>
      <c r="AS518" s="7"/>
      <c r="AT518" s="7"/>
      <c r="AU518" s="7"/>
      <c r="AV518" s="7"/>
      <c r="AW518" s="7"/>
      <c r="AX518" s="82">
        <f>(1*7.49+0.81*3.03+0.83*1.7)/AO518</f>
        <v>0.92923895253682498</v>
      </c>
      <c r="AY518" s="82">
        <f>(0.13*7.49+0.13*3.03+0.15*1.7)/AO518</f>
        <v>0.13278232405891979</v>
      </c>
      <c r="AZ518" s="7"/>
      <c r="BA518" s="7"/>
      <c r="BB518" s="7"/>
      <c r="BC518" s="7"/>
      <c r="BD518" s="81">
        <f>(45.67*7.49+43.75*3.03+46.65*1.7)/AO518</f>
        <v>45.33026186579378</v>
      </c>
      <c r="BE518" s="7"/>
      <c r="BF518" s="7"/>
      <c r="BG518" s="7"/>
      <c r="BK518" s="41">
        <f>7.42+0.86+0.09</f>
        <v>8.3699999999999992</v>
      </c>
      <c r="BL518" s="7"/>
      <c r="BM518" s="7"/>
      <c r="BN518" s="7"/>
      <c r="BO518" s="7"/>
      <c r="BP518" s="7"/>
      <c r="BQ518" s="7"/>
      <c r="BR518" s="7"/>
      <c r="BS518" s="7"/>
      <c r="BT518" s="82">
        <f>(0.75*7.42+0.67*0.86+0.75*0.09)/BK518</f>
        <v>0.74178016726403828</v>
      </c>
      <c r="BU518" s="82">
        <f>(0.14*7.42+0.14*0.86+0.14*0.09)/BK518</f>
        <v>0.14000000000000004</v>
      </c>
      <c r="BV518" s="7"/>
      <c r="BW518" s="7"/>
      <c r="BX518" s="7"/>
      <c r="BY518" s="7"/>
      <c r="BZ518" s="81">
        <f>(45.42*7.42+41.05*0.86+43.59*0.09)/BK518</f>
        <v>44.951314217443255</v>
      </c>
      <c r="CA518" s="7"/>
      <c r="CB518" s="7"/>
      <c r="CC518" s="7"/>
      <c r="CD518" s="7"/>
      <c r="CG518" s="41">
        <f>4.6+4.5</f>
        <v>9.1</v>
      </c>
      <c r="CP518" s="4">
        <f>(1.2*4.6+1.15*4.5)/CG518</f>
        <v>1.1752747252747253</v>
      </c>
      <c r="CQ518" s="4">
        <f>(0.14*4.6+0.16*4.5)/CG518</f>
        <v>0.1498901098901099</v>
      </c>
      <c r="CV518" s="5">
        <f>(42.68*4.6+44.29*4.5)/CG518</f>
        <v>43.476153846153849</v>
      </c>
      <c r="DC518" s="41">
        <f>0.5+0.3</f>
        <v>0.8</v>
      </c>
      <c r="DL518" s="4">
        <f>(1.16*0.5+1.14*0.3)/DC518</f>
        <v>1.1524999999999999</v>
      </c>
      <c r="DM518" s="4">
        <f>(0.13*0.5+0.13*0.3)/DC518</f>
        <v>0.13</v>
      </c>
      <c r="DR518" s="5">
        <f>(42.29*0.5+44.22*0.3)/DC518</f>
        <v>43.013750000000002</v>
      </c>
      <c r="DY518" s="7" t="s">
        <v>1880</v>
      </c>
      <c r="DZ518" s="7">
        <f t="shared" ref="DZ518:DZ581" si="390">(AB518*S518+AX518*AO518+BT518*BK518)/(S518+AO518+BK518)</f>
        <v>0.92213831141281299</v>
      </c>
      <c r="EA518" s="41" t="s">
        <v>2053</v>
      </c>
      <c r="EB518" s="41" t="s">
        <v>0</v>
      </c>
      <c r="EC518" s="41">
        <f t="shared" si="377"/>
        <v>0.25905600000000001</v>
      </c>
      <c r="ED518" s="41">
        <f t="shared" si="378"/>
        <v>0.113553</v>
      </c>
      <c r="EE518" s="41">
        <f t="shared" si="379"/>
        <v>6.2086999999999996E-2</v>
      </c>
      <c r="EF518" s="41">
        <f t="shared" si="380"/>
        <v>0.10695</v>
      </c>
      <c r="EG518" s="41">
        <f t="shared" si="381"/>
        <v>9.219999999999999E-3</v>
      </c>
      <c r="EI518" s="5">
        <f t="shared" si="345"/>
        <v>264.45870556563438</v>
      </c>
      <c r="EJ518" s="3">
        <f t="shared" ref="EJ518:EJ581" si="391">(EK518*EK$2+EN518*EN$2+EO518*EO$2+EP518*EP$2+EQ518*EQ$2+ER518*ER$2+ES518*ES$2+ET518*ET$2+EX518*EX$2+EY518*EY$2+EZ518*EZ$2+FC518*FC$2)/1000+(EL518*EL$2+EM518*EM$2+EU518*EU$2+EV518*EV$2+EW518*EW$2+FA518*FA$2+FB518*FB$2+FD518*FD$2)/1000000</f>
        <v>12466.583380364002</v>
      </c>
      <c r="EK518" s="3">
        <f t="shared" si="346"/>
        <v>0</v>
      </c>
      <c r="EL518" s="3">
        <f t="shared" si="347"/>
        <v>0</v>
      </c>
      <c r="EM518" s="3">
        <f t="shared" si="348"/>
        <v>0</v>
      </c>
      <c r="EN518" s="3">
        <f t="shared" si="349"/>
        <v>0</v>
      </c>
      <c r="EO518" s="3">
        <f t="shared" si="350"/>
        <v>0</v>
      </c>
      <c r="EP518" s="3">
        <f t="shared" si="351"/>
        <v>0</v>
      </c>
      <c r="EQ518" s="3">
        <f t="shared" si="352"/>
        <v>0</v>
      </c>
      <c r="ER518" s="3">
        <f t="shared" si="353"/>
        <v>0</v>
      </c>
      <c r="ES518" s="3">
        <f t="shared" si="354"/>
        <v>434.69599999999997</v>
      </c>
      <c r="ET518" s="3">
        <f t="shared" si="355"/>
        <v>65.661000000000001</v>
      </c>
      <c r="EU518" s="3">
        <f t="shared" si="356"/>
        <v>0</v>
      </c>
      <c r="EV518" s="3">
        <f t="shared" si="357"/>
        <v>0</v>
      </c>
      <c r="EW518" s="3">
        <f t="shared" si="358"/>
        <v>0</v>
      </c>
      <c r="EX518" s="3">
        <f t="shared" si="359"/>
        <v>0</v>
      </c>
      <c r="EY518" s="3">
        <f t="shared" si="360"/>
        <v>21480.747000000003</v>
      </c>
      <c r="EZ518" s="3">
        <f t="shared" si="361"/>
        <v>0</v>
      </c>
      <c r="FA518" s="3">
        <f t="shared" si="362"/>
        <v>0</v>
      </c>
      <c r="FB518" s="3">
        <f t="shared" si="363"/>
        <v>0</v>
      </c>
      <c r="FC518" s="3">
        <f t="shared" ref="FC518:FC581" si="392">1000*(AM518*S518+BI518*AO518+CE518*BK518)/100</f>
        <v>0</v>
      </c>
      <c r="FD518" s="41">
        <f t="shared" si="364"/>
        <v>0</v>
      </c>
      <c r="FF518" s="5">
        <f>FG518/(CG518+DC518)</f>
        <v>301.96453659797982</v>
      </c>
      <c r="FG518" s="3">
        <f t="shared" ref="FG518:FG581" si="393">(FH518*FH$2+FK518*FK$2+FL518*FL$2+FM518*FM$2+FN518*FN$2+FO518*FO$2+FP518*FP$2+FQ518*FQ$2+FU518*FU$2+FV518*FV$2+FW518*FW$2+FZ518*FZ$2)/1000+(FI518*FI$2+FJ518*FJ$2+FR518*FR$2+FS518*FS$2+FT518*FT$2+FX518*FX$2+FY518*FY$2+GA518*GA$2)/1000000</f>
        <v>2989.4489123200001</v>
      </c>
      <c r="FH518" s="3">
        <f t="shared" ref="FH518:FH581" si="394">1000*(CH518*$CG518+DD518*$DC518)/100</f>
        <v>0</v>
      </c>
      <c r="FI518" s="3">
        <f t="shared" si="365"/>
        <v>0</v>
      </c>
      <c r="FJ518" s="3">
        <f t="shared" si="365"/>
        <v>0</v>
      </c>
      <c r="FK518" s="3">
        <f t="shared" si="376"/>
        <v>0</v>
      </c>
      <c r="FL518" s="3">
        <f t="shared" si="376"/>
        <v>0</v>
      </c>
      <c r="FM518" s="3">
        <f t="shared" si="376"/>
        <v>0</v>
      </c>
      <c r="FN518" s="3">
        <f t="shared" si="375"/>
        <v>0</v>
      </c>
      <c r="FO518" s="3">
        <f t="shared" si="375"/>
        <v>0</v>
      </c>
      <c r="FP518" s="3">
        <f t="shared" si="375"/>
        <v>116.17</v>
      </c>
      <c r="FQ518" s="3">
        <f t="shared" si="375"/>
        <v>14.680000000000001</v>
      </c>
      <c r="FR518" s="3">
        <f t="shared" si="366"/>
        <v>0</v>
      </c>
      <c r="FS518" s="3">
        <f t="shared" si="366"/>
        <v>0</v>
      </c>
      <c r="FT518" s="3">
        <f t="shared" si="366"/>
        <v>0</v>
      </c>
      <c r="FU518" s="3">
        <f t="shared" si="367"/>
        <v>0</v>
      </c>
      <c r="FV518" s="3">
        <f t="shared" si="367"/>
        <v>4300.4400000000005</v>
      </c>
      <c r="FW518" s="3">
        <f t="shared" si="367"/>
        <v>0</v>
      </c>
      <c r="FX518" s="3">
        <f t="shared" si="368"/>
        <v>0</v>
      </c>
      <c r="FY518" s="3">
        <f t="shared" si="369"/>
        <v>0</v>
      </c>
      <c r="FZ518" s="3">
        <f t="shared" si="370"/>
        <v>0</v>
      </c>
      <c r="GA518" s="3">
        <f t="shared" si="371"/>
        <v>0</v>
      </c>
      <c r="GB518" s="41" t="s">
        <v>0</v>
      </c>
      <c r="GC518" s="41">
        <f t="shared" si="384"/>
        <v>47.139999999999993</v>
      </c>
      <c r="GD518" s="41">
        <f t="shared" si="385"/>
        <v>0.92213831141281299</v>
      </c>
      <c r="GE518" s="41">
        <f t="shared" si="383"/>
        <v>43.4696</v>
      </c>
      <c r="GF518" s="41">
        <f>CG518+DC518</f>
        <v>9.9</v>
      </c>
      <c r="GG518" s="4">
        <f>(CG518*CP518+DC518*DL518)/GF518</f>
        <v>1.1734343434343435</v>
      </c>
      <c r="GH518" s="41">
        <f t="shared" si="389"/>
        <v>11.617000000000001</v>
      </c>
      <c r="GI518" s="41" t="s">
        <v>0</v>
      </c>
    </row>
    <row r="519" spans="1:191" x14ac:dyDescent="0.55000000000000004">
      <c r="A519" s="41" t="s">
        <v>1613</v>
      </c>
      <c r="B519" s="41" t="s">
        <v>950</v>
      </c>
      <c r="C519" s="41" t="s">
        <v>69</v>
      </c>
      <c r="D519" s="25" t="s">
        <v>66</v>
      </c>
      <c r="E519" s="41" t="s">
        <v>1791</v>
      </c>
      <c r="F519" s="41">
        <v>0</v>
      </c>
      <c r="G519" s="25" t="s">
        <v>1749</v>
      </c>
      <c r="H519" s="41">
        <v>0</v>
      </c>
      <c r="I519" s="41">
        <v>0</v>
      </c>
      <c r="J519" s="41">
        <v>4.4000000000000004</v>
      </c>
      <c r="K519" s="41">
        <v>0</v>
      </c>
      <c r="L519" s="41">
        <v>0</v>
      </c>
      <c r="M519" s="41" t="s">
        <v>952</v>
      </c>
      <c r="N519" s="41" t="s">
        <v>953</v>
      </c>
      <c r="O519" s="41" t="s">
        <v>1791</v>
      </c>
      <c r="P519" s="41" t="s">
        <v>1902</v>
      </c>
      <c r="Q519" s="41" t="s">
        <v>1902</v>
      </c>
      <c r="S519" s="41">
        <v>0</v>
      </c>
      <c r="AO519" s="7">
        <v>0</v>
      </c>
      <c r="AP519" s="7"/>
      <c r="AQ519" s="7"/>
      <c r="AR519" s="7"/>
      <c r="AS519" s="7"/>
      <c r="AT519" s="7"/>
      <c r="AU519" s="7"/>
      <c r="AV519" s="7"/>
      <c r="AW519" s="7"/>
      <c r="AX519" s="7"/>
      <c r="AY519" s="7"/>
      <c r="AZ519" s="7"/>
      <c r="BA519" s="7"/>
      <c r="BB519" s="7"/>
      <c r="BC519" s="7"/>
      <c r="BD519" s="7"/>
      <c r="BE519" s="7"/>
      <c r="BF519" s="7"/>
      <c r="BG519" s="7"/>
      <c r="BK519" s="41">
        <v>400</v>
      </c>
      <c r="BL519" s="7"/>
      <c r="BM519" s="7"/>
      <c r="BN519" s="7"/>
      <c r="BO519" s="7"/>
      <c r="BP519" s="7"/>
      <c r="BQ519" s="7"/>
      <c r="BR519" s="7"/>
      <c r="BS519" s="7"/>
      <c r="BT519" s="7">
        <v>1.1000000000000001</v>
      </c>
      <c r="BU519" s="7">
        <v>0.14000000000000001</v>
      </c>
      <c r="BV519" s="7"/>
      <c r="BW519" s="7"/>
      <c r="BX519" s="7"/>
      <c r="BY519" s="7"/>
      <c r="BZ519" s="7"/>
      <c r="CA519" s="7"/>
      <c r="CB519" s="7"/>
      <c r="CC519" s="7"/>
      <c r="CD519" s="7"/>
      <c r="CG519" s="41">
        <v>0</v>
      </c>
      <c r="DC519" s="41">
        <v>0</v>
      </c>
      <c r="DY519" s="7" t="s">
        <v>1891</v>
      </c>
      <c r="DZ519" s="7">
        <f t="shared" si="390"/>
        <v>1.1000000000000001</v>
      </c>
      <c r="EA519" s="41" t="s">
        <v>355</v>
      </c>
      <c r="EB519" s="41" t="s">
        <v>0</v>
      </c>
      <c r="EC519" s="41">
        <f t="shared" si="377"/>
        <v>0</v>
      </c>
      <c r="ED519" s="41">
        <f t="shared" si="378"/>
        <v>0</v>
      </c>
      <c r="EE519" s="41">
        <f t="shared" si="379"/>
        <v>4.4000000000000004</v>
      </c>
      <c r="EF519" s="41">
        <f t="shared" si="380"/>
        <v>0</v>
      </c>
      <c r="EG519" s="41">
        <f t="shared" si="381"/>
        <v>0</v>
      </c>
      <c r="EI519" s="5">
        <f t="shared" ref="EI519:EI582" si="395">EJ519/(S519+AO519+BK519)</f>
        <v>245.92133360000008</v>
      </c>
      <c r="EJ519" s="3">
        <f t="shared" si="391"/>
        <v>98368.533440000028</v>
      </c>
      <c r="EK519" s="3">
        <f t="shared" ref="EK519:EK582" si="396">1000*(T519*S519+AP519*AO519+BL519*BK519)/100</f>
        <v>0</v>
      </c>
      <c r="EL519" s="3">
        <f t="shared" ref="EL519:EL582" si="397">(U519*S519+AQ519*AO519+BM519*BK519)</f>
        <v>0</v>
      </c>
      <c r="EM519" s="3">
        <f t="shared" ref="EM519:EM582" si="398">(V519*S519+AR519*AO519+BN519*BK519)</f>
        <v>0</v>
      </c>
      <c r="EN519" s="3">
        <f t="shared" ref="EN519:EN582" si="399">1000*(W519*S519+AS519*AO519+BO519*BK519)/100</f>
        <v>0</v>
      </c>
      <c r="EO519" s="3">
        <f t="shared" ref="EO519:EO582" si="400">1000*(X519*S519+AT519*AO519+BP519*BK519)/100</f>
        <v>0</v>
      </c>
      <c r="EP519" s="3">
        <f t="shared" ref="EP519:EP582" si="401">1000*(Y519*S519+AU519*AO519+BQ519*BK519)/100</f>
        <v>0</v>
      </c>
      <c r="EQ519" s="3">
        <f t="shared" ref="EQ519:EQ582" si="402">1000*(Z519*S519+AV519*AO519+BR519*BK519)/100</f>
        <v>0</v>
      </c>
      <c r="ER519" s="3">
        <f t="shared" ref="ER519:ER582" si="403">1000*(AA519*S519+AW519*AO519+BS519*BK519)/100</f>
        <v>0</v>
      </c>
      <c r="ES519" s="3">
        <f t="shared" ref="ES519:ES582" si="404">1000*(AB519*S519+AX519*AO519+BT519*BK519)/100</f>
        <v>4400.0000000000009</v>
      </c>
      <c r="ET519" s="3">
        <f t="shared" ref="ET519:ET582" si="405">1000*(AC519*S519+AY519*AO519+BU519*BK519)/100</f>
        <v>560.00000000000011</v>
      </c>
      <c r="EU519" s="3">
        <f t="shared" ref="EU519:EU582" si="406">(AD519*S519+AZ519*AO519+BV519*BK519)</f>
        <v>0</v>
      </c>
      <c r="EV519" s="3">
        <f t="shared" ref="EV519:EV582" si="407">(AE519*S519+BA519*AO519+BW519*BK519)</f>
        <v>0</v>
      </c>
      <c r="EW519" s="3">
        <f t="shared" ref="EW519:EW582" si="408">(AF519*S519+BB519*AO519+BX519*BK519)</f>
        <v>0</v>
      </c>
      <c r="EX519" s="3">
        <f t="shared" ref="EX519:EX582" si="409">1000*(AG519*S519+BC519*AO519+BY519*BK519)/100</f>
        <v>0</v>
      </c>
      <c r="EY519" s="3">
        <f t="shared" ref="EY519:EY582" si="410">1000*(AH519*S519+BD519*AO519+BZ519*BK519)/100</f>
        <v>0</v>
      </c>
      <c r="EZ519" s="3">
        <f t="shared" ref="EZ519:EZ582" si="411">1000*(AI519*S519+BE519*AO519+CA519*BK519)/100</f>
        <v>0</v>
      </c>
      <c r="FA519" s="3">
        <f t="shared" ref="FA519:FA582" si="412">(AJ519*S519+BF519*AO519+CB519*BK519)</f>
        <v>0</v>
      </c>
      <c r="FB519" s="3">
        <f t="shared" ref="FB519:FB582" si="413">(AL519*S519+BH519*AO519+CD519*BK519)</f>
        <v>0</v>
      </c>
      <c r="FC519" s="3">
        <f t="shared" si="392"/>
        <v>0</v>
      </c>
      <c r="FD519" s="41">
        <f t="shared" ref="FD519:FD582" si="414">(AN519*S519+BJ519*AO519+CF519*BK519)</f>
        <v>0</v>
      </c>
      <c r="FG519" s="3">
        <f t="shared" si="393"/>
        <v>0</v>
      </c>
      <c r="FH519" s="3">
        <f t="shared" si="394"/>
        <v>0</v>
      </c>
      <c r="FI519" s="3">
        <f t="shared" ref="FI519:FJ582" si="415">(CI519*$CG519+DE519*$DC519)</f>
        <v>0</v>
      </c>
      <c r="FJ519" s="3">
        <f t="shared" si="415"/>
        <v>0</v>
      </c>
      <c r="FK519" s="3">
        <f t="shared" si="376"/>
        <v>0</v>
      </c>
      <c r="FL519" s="3">
        <f t="shared" si="376"/>
        <v>0</v>
      </c>
      <c r="FM519" s="3">
        <f t="shared" si="376"/>
        <v>0</v>
      </c>
      <c r="FN519" s="3">
        <f t="shared" si="375"/>
        <v>0</v>
      </c>
      <c r="FO519" s="3">
        <f t="shared" si="375"/>
        <v>0</v>
      </c>
      <c r="FP519" s="3">
        <f t="shared" si="375"/>
        <v>0</v>
      </c>
      <c r="FQ519" s="3">
        <f t="shared" si="375"/>
        <v>0</v>
      </c>
      <c r="FR519" s="3">
        <f t="shared" ref="FR519:FT582" si="416">(CR519*$CG519+DN519*$DC519)</f>
        <v>0</v>
      </c>
      <c r="FS519" s="3">
        <f t="shared" si="416"/>
        <v>0</v>
      </c>
      <c r="FT519" s="3">
        <f t="shared" si="416"/>
        <v>0</v>
      </c>
      <c r="FU519" s="3">
        <f t="shared" ref="FU519:FW582" si="417">1000*(CU519*$CG519+DQ519*$DC519)/100</f>
        <v>0</v>
      </c>
      <c r="FV519" s="3">
        <f t="shared" si="417"/>
        <v>0</v>
      </c>
      <c r="FW519" s="3">
        <f t="shared" si="417"/>
        <v>0</v>
      </c>
      <c r="FX519" s="3">
        <f t="shared" ref="FX519:FX582" si="418">(CX519*$CG519+DT519*$DC519)</f>
        <v>0</v>
      </c>
      <c r="FY519" s="3">
        <f t="shared" ref="FY519:FY582" si="419">(CZ519*$CG519+DV519*$DC519)</f>
        <v>0</v>
      </c>
      <c r="FZ519" s="3">
        <f t="shared" ref="FZ519:FZ582" si="420">1000*(DA519*$CG519+DW519*$DC519)/100</f>
        <v>0</v>
      </c>
      <c r="GA519" s="3">
        <f t="shared" ref="GA519:GA582" si="421">(DB519*$CG519+DX519*$DC519)</f>
        <v>0</v>
      </c>
      <c r="GB519" s="41" t="s">
        <v>0</v>
      </c>
      <c r="GC519" s="41">
        <f t="shared" si="384"/>
        <v>400</v>
      </c>
      <c r="GD519" s="41">
        <f t="shared" si="385"/>
        <v>1.1000000000000001</v>
      </c>
      <c r="GE519" s="41">
        <f t="shared" si="383"/>
        <v>440.00000000000006</v>
      </c>
      <c r="GI519" s="41" t="s">
        <v>0</v>
      </c>
    </row>
    <row r="520" spans="1:191" x14ac:dyDescent="0.55000000000000004">
      <c r="A520" s="41" t="s">
        <v>1614</v>
      </c>
      <c r="B520" s="41" t="s">
        <v>950</v>
      </c>
      <c r="C520" s="41" t="s">
        <v>69</v>
      </c>
      <c r="D520" s="25" t="s">
        <v>66</v>
      </c>
      <c r="E520" s="41" t="s">
        <v>1791</v>
      </c>
      <c r="F520" s="41">
        <v>0</v>
      </c>
      <c r="G520" s="25" t="s">
        <v>1749</v>
      </c>
      <c r="H520" s="41">
        <v>0</v>
      </c>
      <c r="I520" s="41">
        <v>0</v>
      </c>
      <c r="J520" s="41">
        <v>4.03</v>
      </c>
      <c r="K520" s="41">
        <v>0</v>
      </c>
      <c r="L520" s="41">
        <v>0</v>
      </c>
      <c r="M520" s="41" t="s">
        <v>954</v>
      </c>
      <c r="N520" s="41" t="s">
        <v>953</v>
      </c>
      <c r="O520" s="41" t="s">
        <v>1791</v>
      </c>
      <c r="P520" s="41" t="s">
        <v>1900</v>
      </c>
      <c r="Q520" s="41" t="s">
        <v>1900</v>
      </c>
      <c r="S520" s="41">
        <v>0</v>
      </c>
      <c r="AO520" s="7">
        <v>0</v>
      </c>
      <c r="AP520" s="7"/>
      <c r="AQ520" s="7"/>
      <c r="AR520" s="7"/>
      <c r="AS520" s="7"/>
      <c r="AT520" s="7"/>
      <c r="AU520" s="7"/>
      <c r="AV520" s="7"/>
      <c r="AW520" s="7"/>
      <c r="AX520" s="7"/>
      <c r="AY520" s="7"/>
      <c r="AZ520" s="7"/>
      <c r="BA520" s="7"/>
      <c r="BB520" s="7"/>
      <c r="BC520" s="7"/>
      <c r="BD520" s="7"/>
      <c r="BE520" s="7"/>
      <c r="BF520" s="7"/>
      <c r="BG520" s="7"/>
      <c r="BK520" s="41">
        <v>310</v>
      </c>
      <c r="BL520" s="7"/>
      <c r="BM520" s="7"/>
      <c r="BN520" s="7"/>
      <c r="BO520" s="7"/>
      <c r="BP520" s="7"/>
      <c r="BQ520" s="7"/>
      <c r="BR520" s="7"/>
      <c r="BS520" s="7"/>
      <c r="BT520" s="7">
        <v>1.3</v>
      </c>
      <c r="BU520" s="7">
        <v>0.11</v>
      </c>
      <c r="BV520" s="7"/>
      <c r="BW520" s="7"/>
      <c r="BX520" s="7"/>
      <c r="BY520" s="7"/>
      <c r="BZ520" s="7"/>
      <c r="CA520" s="7"/>
      <c r="CB520" s="7"/>
      <c r="CC520" s="7"/>
      <c r="CD520" s="7"/>
      <c r="CG520" s="41">
        <v>0</v>
      </c>
      <c r="DC520" s="41">
        <v>0</v>
      </c>
      <c r="DY520" s="7" t="s">
        <v>1891</v>
      </c>
      <c r="DZ520" s="7">
        <f t="shared" si="390"/>
        <v>1.3</v>
      </c>
      <c r="EA520" s="41" t="s">
        <v>355</v>
      </c>
      <c r="EB520" s="41" t="s">
        <v>0</v>
      </c>
      <c r="EC520" s="41">
        <f t="shared" si="377"/>
        <v>0</v>
      </c>
      <c r="ED520" s="41">
        <f t="shared" si="378"/>
        <v>0</v>
      </c>
      <c r="EE520" s="41">
        <f t="shared" si="379"/>
        <v>4.03</v>
      </c>
      <c r="EF520" s="41">
        <f t="shared" si="380"/>
        <v>0</v>
      </c>
      <c r="EG520" s="41">
        <f t="shared" si="381"/>
        <v>0</v>
      </c>
      <c r="EI520" s="5">
        <f t="shared" si="395"/>
        <v>250.3634764</v>
      </c>
      <c r="EJ520" s="3">
        <f t="shared" si="391"/>
        <v>77612.677683999995</v>
      </c>
      <c r="EK520" s="3">
        <f t="shared" si="396"/>
        <v>0</v>
      </c>
      <c r="EL520" s="3">
        <f t="shared" si="397"/>
        <v>0</v>
      </c>
      <c r="EM520" s="3">
        <f t="shared" si="398"/>
        <v>0</v>
      </c>
      <c r="EN520" s="3">
        <f t="shared" si="399"/>
        <v>0</v>
      </c>
      <c r="EO520" s="3">
        <f t="shared" si="400"/>
        <v>0</v>
      </c>
      <c r="EP520" s="3">
        <f t="shared" si="401"/>
        <v>0</v>
      </c>
      <c r="EQ520" s="3">
        <f t="shared" si="402"/>
        <v>0</v>
      </c>
      <c r="ER520" s="3">
        <f t="shared" si="403"/>
        <v>0</v>
      </c>
      <c r="ES520" s="3">
        <f t="shared" si="404"/>
        <v>4030</v>
      </c>
      <c r="ET520" s="3">
        <f t="shared" si="405"/>
        <v>341</v>
      </c>
      <c r="EU520" s="3">
        <f t="shared" si="406"/>
        <v>0</v>
      </c>
      <c r="EV520" s="3">
        <f t="shared" si="407"/>
        <v>0</v>
      </c>
      <c r="EW520" s="3">
        <f t="shared" si="408"/>
        <v>0</v>
      </c>
      <c r="EX520" s="3">
        <f t="shared" si="409"/>
        <v>0</v>
      </c>
      <c r="EY520" s="3">
        <f t="shared" si="410"/>
        <v>0</v>
      </c>
      <c r="EZ520" s="3">
        <f t="shared" si="411"/>
        <v>0</v>
      </c>
      <c r="FA520" s="3">
        <f t="shared" si="412"/>
        <v>0</v>
      </c>
      <c r="FB520" s="3">
        <f t="shared" si="413"/>
        <v>0</v>
      </c>
      <c r="FC520" s="3">
        <f t="shared" si="392"/>
        <v>0</v>
      </c>
      <c r="FD520" s="41">
        <f t="shared" si="414"/>
        <v>0</v>
      </c>
      <c r="FG520" s="3">
        <f t="shared" si="393"/>
        <v>0</v>
      </c>
      <c r="FH520" s="3">
        <f t="shared" si="394"/>
        <v>0</v>
      </c>
      <c r="FI520" s="3">
        <f t="shared" si="415"/>
        <v>0</v>
      </c>
      <c r="FJ520" s="3">
        <f t="shared" si="415"/>
        <v>0</v>
      </c>
      <c r="FK520" s="3">
        <f t="shared" si="376"/>
        <v>0</v>
      </c>
      <c r="FL520" s="3">
        <f t="shared" si="376"/>
        <v>0</v>
      </c>
      <c r="FM520" s="3">
        <f t="shared" si="376"/>
        <v>0</v>
      </c>
      <c r="FN520" s="3">
        <f t="shared" si="375"/>
        <v>0</v>
      </c>
      <c r="FO520" s="3">
        <f t="shared" si="375"/>
        <v>0</v>
      </c>
      <c r="FP520" s="3">
        <f t="shared" si="375"/>
        <v>0</v>
      </c>
      <c r="FQ520" s="3">
        <f t="shared" si="375"/>
        <v>0</v>
      </c>
      <c r="FR520" s="3">
        <f t="shared" si="416"/>
        <v>0</v>
      </c>
      <c r="FS520" s="3">
        <f t="shared" si="416"/>
        <v>0</v>
      </c>
      <c r="FT520" s="3">
        <f t="shared" si="416"/>
        <v>0</v>
      </c>
      <c r="FU520" s="3">
        <f t="shared" si="417"/>
        <v>0</v>
      </c>
      <c r="FV520" s="3">
        <f t="shared" si="417"/>
        <v>0</v>
      </c>
      <c r="FW520" s="3">
        <f t="shared" si="417"/>
        <v>0</v>
      </c>
      <c r="FX520" s="3">
        <f t="shared" si="418"/>
        <v>0</v>
      </c>
      <c r="FY520" s="3">
        <f t="shared" si="419"/>
        <v>0</v>
      </c>
      <c r="FZ520" s="3">
        <f t="shared" si="420"/>
        <v>0</v>
      </c>
      <c r="GA520" s="3">
        <f t="shared" si="421"/>
        <v>0</v>
      </c>
      <c r="GB520" s="41" t="s">
        <v>0</v>
      </c>
      <c r="GC520" s="41">
        <f t="shared" si="384"/>
        <v>310</v>
      </c>
      <c r="GD520" s="41">
        <f t="shared" si="385"/>
        <v>1.3</v>
      </c>
      <c r="GE520" s="41">
        <f t="shared" si="383"/>
        <v>403</v>
      </c>
      <c r="GI520" s="41" t="s">
        <v>0</v>
      </c>
    </row>
    <row r="521" spans="1:191" x14ac:dyDescent="0.55000000000000004">
      <c r="A521" s="41" t="s">
        <v>1615</v>
      </c>
      <c r="B521" s="41" t="s">
        <v>950</v>
      </c>
      <c r="C521" s="41" t="s">
        <v>69</v>
      </c>
      <c r="D521" s="25" t="s">
        <v>66</v>
      </c>
      <c r="E521" s="41" t="s">
        <v>1791</v>
      </c>
      <c r="F521" s="41">
        <v>0</v>
      </c>
      <c r="G521" s="25" t="s">
        <v>1749</v>
      </c>
      <c r="H521" s="41">
        <v>0</v>
      </c>
      <c r="I521" s="41">
        <v>0</v>
      </c>
      <c r="J521" s="41">
        <v>0.28702</v>
      </c>
      <c r="K521" s="41">
        <v>0</v>
      </c>
      <c r="L521" s="41">
        <v>0</v>
      </c>
      <c r="M521" s="41" t="s">
        <v>955</v>
      </c>
      <c r="N521" s="41" t="s">
        <v>953</v>
      </c>
      <c r="O521" s="41" t="s">
        <v>1791</v>
      </c>
      <c r="P521" s="41" t="s">
        <v>1898</v>
      </c>
      <c r="Q521" s="41" t="s">
        <v>1902</v>
      </c>
      <c r="S521" s="41">
        <v>0</v>
      </c>
      <c r="AO521" s="7">
        <v>0</v>
      </c>
      <c r="AP521" s="7"/>
      <c r="AQ521" s="7"/>
      <c r="AR521" s="7"/>
      <c r="AS521" s="7"/>
      <c r="AT521" s="7"/>
      <c r="AU521" s="7"/>
      <c r="AV521" s="7"/>
      <c r="AW521" s="7"/>
      <c r="AX521" s="7"/>
      <c r="AY521" s="7"/>
      <c r="AZ521" s="7"/>
      <c r="BA521" s="7"/>
      <c r="BB521" s="7"/>
      <c r="BC521" s="7"/>
      <c r="BD521" s="7"/>
      <c r="BE521" s="7"/>
      <c r="BF521" s="7"/>
      <c r="BG521" s="7"/>
      <c r="BK521" s="41">
        <v>22.6</v>
      </c>
      <c r="BL521" s="7"/>
      <c r="BM521" s="7"/>
      <c r="BN521" s="7"/>
      <c r="BO521" s="7"/>
      <c r="BP521" s="7"/>
      <c r="BQ521" s="7"/>
      <c r="BR521" s="7"/>
      <c r="BS521" s="7"/>
      <c r="BT521" s="7">
        <v>1.27</v>
      </c>
      <c r="BU521" s="7"/>
      <c r="BV521" s="7"/>
      <c r="BW521" s="7"/>
      <c r="BX521" s="7"/>
      <c r="BY521" s="7"/>
      <c r="BZ521" s="7"/>
      <c r="CA521" s="7"/>
      <c r="CB521" s="7"/>
      <c r="CC521" s="7"/>
      <c r="CD521" s="7"/>
      <c r="CG521" s="41">
        <v>0</v>
      </c>
      <c r="DC521" s="41">
        <v>0</v>
      </c>
      <c r="DY521" s="7" t="s">
        <v>1891</v>
      </c>
      <c r="DZ521" s="7">
        <f t="shared" si="390"/>
        <v>1.27</v>
      </c>
      <c r="EA521" s="41" t="s">
        <v>355</v>
      </c>
      <c r="EB521" s="41" t="s">
        <v>0</v>
      </c>
      <c r="EC521" s="41">
        <f t="shared" si="377"/>
        <v>0</v>
      </c>
      <c r="ED521" s="41">
        <f t="shared" si="378"/>
        <v>0</v>
      </c>
      <c r="EE521" s="41">
        <f t="shared" si="379"/>
        <v>0.28702</v>
      </c>
      <c r="EF521" s="41">
        <f t="shared" si="380"/>
        <v>0</v>
      </c>
      <c r="EG521" s="41">
        <f t="shared" si="381"/>
        <v>0</v>
      </c>
      <c r="EI521" s="5">
        <f t="shared" si="395"/>
        <v>166.54779999999997</v>
      </c>
      <c r="EJ521" s="3">
        <f t="shared" si="391"/>
        <v>3763.9802799999998</v>
      </c>
      <c r="EK521" s="3">
        <f t="shared" si="396"/>
        <v>0</v>
      </c>
      <c r="EL521" s="3">
        <f t="shared" si="397"/>
        <v>0</v>
      </c>
      <c r="EM521" s="3">
        <f t="shared" si="398"/>
        <v>0</v>
      </c>
      <c r="EN521" s="3">
        <f t="shared" si="399"/>
        <v>0</v>
      </c>
      <c r="EO521" s="3">
        <f t="shared" si="400"/>
        <v>0</v>
      </c>
      <c r="EP521" s="3">
        <f t="shared" si="401"/>
        <v>0</v>
      </c>
      <c r="EQ521" s="3">
        <f t="shared" si="402"/>
        <v>0</v>
      </c>
      <c r="ER521" s="3">
        <f t="shared" si="403"/>
        <v>0</v>
      </c>
      <c r="ES521" s="3">
        <f t="shared" si="404"/>
        <v>287.02</v>
      </c>
      <c r="ET521" s="3">
        <f t="shared" si="405"/>
        <v>0</v>
      </c>
      <c r="EU521" s="3">
        <f t="shared" si="406"/>
        <v>0</v>
      </c>
      <c r="EV521" s="3">
        <f t="shared" si="407"/>
        <v>0</v>
      </c>
      <c r="EW521" s="3">
        <f t="shared" si="408"/>
        <v>0</v>
      </c>
      <c r="EX521" s="3">
        <f t="shared" si="409"/>
        <v>0</v>
      </c>
      <c r="EY521" s="3">
        <f t="shared" si="410"/>
        <v>0</v>
      </c>
      <c r="EZ521" s="3">
        <f t="shared" si="411"/>
        <v>0</v>
      </c>
      <c r="FA521" s="3">
        <f t="shared" si="412"/>
        <v>0</v>
      </c>
      <c r="FB521" s="3">
        <f t="shared" si="413"/>
        <v>0</v>
      </c>
      <c r="FC521" s="3">
        <f t="shared" si="392"/>
        <v>0</v>
      </c>
      <c r="FD521" s="41">
        <f t="shared" si="414"/>
        <v>0</v>
      </c>
      <c r="FG521" s="3">
        <f t="shared" si="393"/>
        <v>0</v>
      </c>
      <c r="FH521" s="3">
        <f t="shared" si="394"/>
        <v>0</v>
      </c>
      <c r="FI521" s="3">
        <f t="shared" si="415"/>
        <v>0</v>
      </c>
      <c r="FJ521" s="3">
        <f t="shared" si="415"/>
        <v>0</v>
      </c>
      <c r="FK521" s="3">
        <f t="shared" si="376"/>
        <v>0</v>
      </c>
      <c r="FL521" s="3">
        <f t="shared" si="376"/>
        <v>0</v>
      </c>
      <c r="FM521" s="3">
        <f t="shared" si="376"/>
        <v>0</v>
      </c>
      <c r="FN521" s="3">
        <f t="shared" si="375"/>
        <v>0</v>
      </c>
      <c r="FO521" s="3">
        <f t="shared" si="375"/>
        <v>0</v>
      </c>
      <c r="FP521" s="3">
        <f t="shared" si="375"/>
        <v>0</v>
      </c>
      <c r="FQ521" s="3">
        <f t="shared" si="375"/>
        <v>0</v>
      </c>
      <c r="FR521" s="3">
        <f t="shared" si="416"/>
        <v>0</v>
      </c>
      <c r="FS521" s="3">
        <f t="shared" si="416"/>
        <v>0</v>
      </c>
      <c r="FT521" s="3">
        <f t="shared" si="416"/>
        <v>0</v>
      </c>
      <c r="FU521" s="3">
        <f t="shared" si="417"/>
        <v>0</v>
      </c>
      <c r="FV521" s="3">
        <f t="shared" si="417"/>
        <v>0</v>
      </c>
      <c r="FW521" s="3">
        <f t="shared" si="417"/>
        <v>0</v>
      </c>
      <c r="FX521" s="3">
        <f t="shared" si="418"/>
        <v>0</v>
      </c>
      <c r="FY521" s="3">
        <f t="shared" si="419"/>
        <v>0</v>
      </c>
      <c r="FZ521" s="3">
        <f t="shared" si="420"/>
        <v>0</v>
      </c>
      <c r="GA521" s="3">
        <f t="shared" si="421"/>
        <v>0</v>
      </c>
      <c r="GB521" s="41" t="s">
        <v>0</v>
      </c>
      <c r="GC521" s="41">
        <f t="shared" si="384"/>
        <v>22.6</v>
      </c>
      <c r="GD521" s="41">
        <f t="shared" si="385"/>
        <v>1.27</v>
      </c>
      <c r="GE521" s="41">
        <f t="shared" si="383"/>
        <v>28.702000000000002</v>
      </c>
      <c r="GI521" s="41" t="s">
        <v>0</v>
      </c>
    </row>
    <row r="522" spans="1:191" x14ac:dyDescent="0.55000000000000004">
      <c r="A522" s="41" t="s">
        <v>1616</v>
      </c>
      <c r="B522" s="41" t="s">
        <v>950</v>
      </c>
      <c r="C522" s="41" t="s">
        <v>69</v>
      </c>
      <c r="D522" s="25" t="s">
        <v>66</v>
      </c>
      <c r="E522" s="41" t="s">
        <v>1791</v>
      </c>
      <c r="F522" s="41">
        <v>0</v>
      </c>
      <c r="G522" s="25" t="s">
        <v>1749</v>
      </c>
      <c r="H522" s="41">
        <v>0</v>
      </c>
      <c r="I522" s="41">
        <v>0</v>
      </c>
      <c r="J522" s="41">
        <v>2</v>
      </c>
      <c r="K522" s="41">
        <v>0</v>
      </c>
      <c r="L522" s="41">
        <v>0</v>
      </c>
      <c r="M522" s="41" t="s">
        <v>956</v>
      </c>
      <c r="N522" s="41" t="s">
        <v>953</v>
      </c>
      <c r="O522" s="41" t="s">
        <v>1791</v>
      </c>
      <c r="P522" s="41" t="s">
        <v>1906</v>
      </c>
      <c r="Q522" s="41" t="s">
        <v>1906</v>
      </c>
      <c r="S522" s="41">
        <v>0</v>
      </c>
      <c r="AO522" s="7">
        <v>0</v>
      </c>
      <c r="AP522" s="7"/>
      <c r="AQ522" s="7"/>
      <c r="AR522" s="7"/>
      <c r="AS522" s="7"/>
      <c r="AT522" s="7"/>
      <c r="AU522" s="7"/>
      <c r="AV522" s="7"/>
      <c r="AW522" s="7"/>
      <c r="AX522" s="7"/>
      <c r="AY522" s="7"/>
      <c r="AZ522" s="7"/>
      <c r="BA522" s="7"/>
      <c r="BB522" s="7"/>
      <c r="BC522" s="7"/>
      <c r="BD522" s="7"/>
      <c r="BE522" s="7"/>
      <c r="BF522" s="7"/>
      <c r="BG522" s="7"/>
      <c r="BK522" s="41">
        <v>200</v>
      </c>
      <c r="BL522" s="7"/>
      <c r="BM522" s="7"/>
      <c r="BN522" s="7"/>
      <c r="BO522" s="7"/>
      <c r="BP522" s="7"/>
      <c r="BQ522" s="7"/>
      <c r="BR522" s="7"/>
      <c r="BS522" s="7"/>
      <c r="BT522" s="81">
        <v>1</v>
      </c>
      <c r="BU522" s="7">
        <v>0.1</v>
      </c>
      <c r="BV522" s="7"/>
      <c r="BW522" s="7"/>
      <c r="BX522" s="7"/>
      <c r="BY522" s="7"/>
      <c r="BZ522" s="7"/>
      <c r="CA522" s="7"/>
      <c r="CB522" s="7"/>
      <c r="CC522" s="7"/>
      <c r="CD522" s="7"/>
      <c r="CG522" s="41">
        <v>0</v>
      </c>
      <c r="DC522" s="41">
        <v>0</v>
      </c>
      <c r="DY522" s="7" t="s">
        <v>1891</v>
      </c>
      <c r="DZ522" s="7">
        <f t="shared" si="390"/>
        <v>1</v>
      </c>
      <c r="EA522" s="41" t="s">
        <v>355</v>
      </c>
      <c r="EB522" s="41" t="s">
        <v>0</v>
      </c>
      <c r="EC522" s="41">
        <f t="shared" si="377"/>
        <v>0</v>
      </c>
      <c r="ED522" s="41">
        <f t="shared" si="378"/>
        <v>0</v>
      </c>
      <c r="EE522" s="41">
        <f t="shared" si="379"/>
        <v>2</v>
      </c>
      <c r="EF522" s="41">
        <f t="shared" si="380"/>
        <v>0</v>
      </c>
      <c r="EG522" s="41">
        <f t="shared" si="381"/>
        <v>0</v>
      </c>
      <c r="EI522" s="5">
        <f t="shared" si="395"/>
        <v>203.75952399999997</v>
      </c>
      <c r="EJ522" s="3">
        <f t="shared" si="391"/>
        <v>40751.904799999997</v>
      </c>
      <c r="EK522" s="3">
        <f t="shared" si="396"/>
        <v>0</v>
      </c>
      <c r="EL522" s="3">
        <f t="shared" si="397"/>
        <v>0</v>
      </c>
      <c r="EM522" s="3">
        <f t="shared" si="398"/>
        <v>0</v>
      </c>
      <c r="EN522" s="3">
        <f t="shared" si="399"/>
        <v>0</v>
      </c>
      <c r="EO522" s="3">
        <f t="shared" si="400"/>
        <v>0</v>
      </c>
      <c r="EP522" s="3">
        <f t="shared" si="401"/>
        <v>0</v>
      </c>
      <c r="EQ522" s="3">
        <f t="shared" si="402"/>
        <v>0</v>
      </c>
      <c r="ER522" s="3">
        <f t="shared" si="403"/>
        <v>0</v>
      </c>
      <c r="ES522" s="3">
        <f t="shared" si="404"/>
        <v>2000</v>
      </c>
      <c r="ET522" s="3">
        <f t="shared" si="405"/>
        <v>200</v>
      </c>
      <c r="EU522" s="3">
        <f t="shared" si="406"/>
        <v>0</v>
      </c>
      <c r="EV522" s="3">
        <f t="shared" si="407"/>
        <v>0</v>
      </c>
      <c r="EW522" s="3">
        <f t="shared" si="408"/>
        <v>0</v>
      </c>
      <c r="EX522" s="3">
        <f t="shared" si="409"/>
        <v>0</v>
      </c>
      <c r="EY522" s="3">
        <f t="shared" si="410"/>
        <v>0</v>
      </c>
      <c r="EZ522" s="3">
        <f t="shared" si="411"/>
        <v>0</v>
      </c>
      <c r="FA522" s="3">
        <f t="shared" si="412"/>
        <v>0</v>
      </c>
      <c r="FB522" s="3">
        <f t="shared" si="413"/>
        <v>0</v>
      </c>
      <c r="FC522" s="3">
        <f t="shared" si="392"/>
        <v>0</v>
      </c>
      <c r="FD522" s="41">
        <f t="shared" si="414"/>
        <v>0</v>
      </c>
      <c r="FG522" s="3">
        <f t="shared" si="393"/>
        <v>0</v>
      </c>
      <c r="FH522" s="3">
        <f t="shared" si="394"/>
        <v>0</v>
      </c>
      <c r="FI522" s="3">
        <f t="shared" si="415"/>
        <v>0</v>
      </c>
      <c r="FJ522" s="3">
        <f t="shared" si="415"/>
        <v>0</v>
      </c>
      <c r="FK522" s="3">
        <f t="shared" si="376"/>
        <v>0</v>
      </c>
      <c r="FL522" s="3">
        <f t="shared" si="376"/>
        <v>0</v>
      </c>
      <c r="FM522" s="3">
        <f t="shared" si="376"/>
        <v>0</v>
      </c>
      <c r="FN522" s="3">
        <f t="shared" si="375"/>
        <v>0</v>
      </c>
      <c r="FO522" s="3">
        <f t="shared" si="375"/>
        <v>0</v>
      </c>
      <c r="FP522" s="3">
        <f t="shared" si="375"/>
        <v>0</v>
      </c>
      <c r="FQ522" s="3">
        <f t="shared" si="375"/>
        <v>0</v>
      </c>
      <c r="FR522" s="3">
        <f t="shared" si="416"/>
        <v>0</v>
      </c>
      <c r="FS522" s="3">
        <f t="shared" si="416"/>
        <v>0</v>
      </c>
      <c r="FT522" s="3">
        <f t="shared" si="416"/>
        <v>0</v>
      </c>
      <c r="FU522" s="3">
        <f t="shared" si="417"/>
        <v>0</v>
      </c>
      <c r="FV522" s="3">
        <f t="shared" si="417"/>
        <v>0</v>
      </c>
      <c r="FW522" s="3">
        <f t="shared" si="417"/>
        <v>0</v>
      </c>
      <c r="FX522" s="3">
        <f t="shared" si="418"/>
        <v>0</v>
      </c>
      <c r="FY522" s="3">
        <f t="shared" si="419"/>
        <v>0</v>
      </c>
      <c r="FZ522" s="3">
        <f t="shared" si="420"/>
        <v>0</v>
      </c>
      <c r="GA522" s="3">
        <f t="shared" si="421"/>
        <v>0</v>
      </c>
      <c r="GB522" s="41" t="s">
        <v>0</v>
      </c>
      <c r="GC522" s="41">
        <f t="shared" si="384"/>
        <v>200</v>
      </c>
      <c r="GD522" s="41">
        <f t="shared" si="385"/>
        <v>1</v>
      </c>
      <c r="GE522" s="41">
        <f t="shared" si="383"/>
        <v>200</v>
      </c>
      <c r="GI522" s="41" t="s">
        <v>0</v>
      </c>
    </row>
    <row r="523" spans="1:191" x14ac:dyDescent="0.55000000000000004">
      <c r="A523" s="41" t="s">
        <v>1617</v>
      </c>
      <c r="B523" s="41" t="s">
        <v>950</v>
      </c>
      <c r="C523" s="41" t="s">
        <v>69</v>
      </c>
      <c r="D523" s="25" t="s">
        <v>66</v>
      </c>
      <c r="E523" s="41" t="s">
        <v>1791</v>
      </c>
      <c r="F523" s="41">
        <v>0</v>
      </c>
      <c r="G523" s="25" t="s">
        <v>1749</v>
      </c>
      <c r="H523" s="41">
        <v>0</v>
      </c>
      <c r="I523" s="41">
        <v>0</v>
      </c>
      <c r="J523" s="41">
        <v>0.49728</v>
      </c>
      <c r="K523" s="41">
        <v>0</v>
      </c>
      <c r="L523" s="41">
        <v>0</v>
      </c>
      <c r="M523" s="41" t="s">
        <v>957</v>
      </c>
      <c r="N523" s="41" t="s">
        <v>953</v>
      </c>
      <c r="O523" s="41" t="s">
        <v>1791</v>
      </c>
      <c r="P523" s="41" t="s">
        <v>1900</v>
      </c>
      <c r="Q523" s="41" t="s">
        <v>1900</v>
      </c>
      <c r="S523" s="41">
        <v>0</v>
      </c>
      <c r="AO523" s="7">
        <v>0</v>
      </c>
      <c r="AP523" s="7"/>
      <c r="AQ523" s="7"/>
      <c r="AR523" s="7"/>
      <c r="AS523" s="7"/>
      <c r="AT523" s="7"/>
      <c r="AU523" s="7"/>
      <c r="AV523" s="7"/>
      <c r="AW523" s="7"/>
      <c r="AX523" s="7"/>
      <c r="AY523" s="7"/>
      <c r="AZ523" s="7"/>
      <c r="BA523" s="7"/>
      <c r="BB523" s="7"/>
      <c r="BC523" s="7"/>
      <c r="BD523" s="7"/>
      <c r="BE523" s="7"/>
      <c r="BF523" s="7"/>
      <c r="BG523" s="7"/>
      <c r="BK523" s="41">
        <v>44.8</v>
      </c>
      <c r="BL523" s="7"/>
      <c r="BM523" s="7"/>
      <c r="BN523" s="7"/>
      <c r="BO523" s="7"/>
      <c r="BP523" s="7"/>
      <c r="BQ523" s="7"/>
      <c r="BR523" s="7"/>
      <c r="BS523" s="7"/>
      <c r="BT523" s="7">
        <v>1.1100000000000001</v>
      </c>
      <c r="BU523" s="7"/>
      <c r="BV523" s="7"/>
      <c r="BW523" s="7"/>
      <c r="BX523" s="7"/>
      <c r="BY523" s="7"/>
      <c r="BZ523" s="7"/>
      <c r="CA523" s="7"/>
      <c r="CB523" s="7"/>
      <c r="CC523" s="7"/>
      <c r="CD523" s="7"/>
      <c r="CG523" s="41">
        <v>0</v>
      </c>
      <c r="DC523" s="41">
        <v>0</v>
      </c>
      <c r="DY523" s="7" t="s">
        <v>1891</v>
      </c>
      <c r="DZ523" s="7">
        <f t="shared" si="390"/>
        <v>1.1100000000000001</v>
      </c>
      <c r="EA523" s="41" t="s">
        <v>355</v>
      </c>
      <c r="EB523" s="41" t="s">
        <v>0</v>
      </c>
      <c r="EC523" s="41">
        <f t="shared" si="377"/>
        <v>0</v>
      </c>
      <c r="ED523" s="41">
        <f t="shared" si="378"/>
        <v>0</v>
      </c>
      <c r="EE523" s="41">
        <f t="shared" si="379"/>
        <v>0.49728</v>
      </c>
      <c r="EF523" s="41">
        <f t="shared" si="380"/>
        <v>0</v>
      </c>
      <c r="EG523" s="41">
        <f t="shared" si="381"/>
        <v>0</v>
      </c>
      <c r="EI523" s="5">
        <f t="shared" si="395"/>
        <v>145.56540000000001</v>
      </c>
      <c r="EJ523" s="3">
        <f t="shared" si="391"/>
        <v>6521.3299200000001</v>
      </c>
      <c r="EK523" s="3">
        <f t="shared" si="396"/>
        <v>0</v>
      </c>
      <c r="EL523" s="3">
        <f t="shared" si="397"/>
        <v>0</v>
      </c>
      <c r="EM523" s="3">
        <f t="shared" si="398"/>
        <v>0</v>
      </c>
      <c r="EN523" s="3">
        <f t="shared" si="399"/>
        <v>0</v>
      </c>
      <c r="EO523" s="3">
        <f t="shared" si="400"/>
        <v>0</v>
      </c>
      <c r="EP523" s="3">
        <f t="shared" si="401"/>
        <v>0</v>
      </c>
      <c r="EQ523" s="3">
        <f t="shared" si="402"/>
        <v>0</v>
      </c>
      <c r="ER523" s="3">
        <f t="shared" si="403"/>
        <v>0</v>
      </c>
      <c r="ES523" s="3">
        <f t="shared" si="404"/>
        <v>497.28</v>
      </c>
      <c r="ET523" s="3">
        <f t="shared" si="405"/>
        <v>0</v>
      </c>
      <c r="EU523" s="3">
        <f t="shared" si="406"/>
        <v>0</v>
      </c>
      <c r="EV523" s="3">
        <f t="shared" si="407"/>
        <v>0</v>
      </c>
      <c r="EW523" s="3">
        <f t="shared" si="408"/>
        <v>0</v>
      </c>
      <c r="EX523" s="3">
        <f t="shared" si="409"/>
        <v>0</v>
      </c>
      <c r="EY523" s="3">
        <f t="shared" si="410"/>
        <v>0</v>
      </c>
      <c r="EZ523" s="3">
        <f t="shared" si="411"/>
        <v>0</v>
      </c>
      <c r="FA523" s="3">
        <f t="shared" si="412"/>
        <v>0</v>
      </c>
      <c r="FB523" s="3">
        <f t="shared" si="413"/>
        <v>0</v>
      </c>
      <c r="FC523" s="3">
        <f t="shared" si="392"/>
        <v>0</v>
      </c>
      <c r="FD523" s="41">
        <f t="shared" si="414"/>
        <v>0</v>
      </c>
      <c r="FG523" s="3">
        <f t="shared" si="393"/>
        <v>0</v>
      </c>
      <c r="FH523" s="3">
        <f t="shared" si="394"/>
        <v>0</v>
      </c>
      <c r="FI523" s="3">
        <f t="shared" si="415"/>
        <v>0</v>
      </c>
      <c r="FJ523" s="3">
        <f t="shared" si="415"/>
        <v>0</v>
      </c>
      <c r="FK523" s="3">
        <f t="shared" si="376"/>
        <v>0</v>
      </c>
      <c r="FL523" s="3">
        <f t="shared" si="376"/>
        <v>0</v>
      </c>
      <c r="FM523" s="3">
        <f t="shared" si="376"/>
        <v>0</v>
      </c>
      <c r="FN523" s="3">
        <f t="shared" si="375"/>
        <v>0</v>
      </c>
      <c r="FO523" s="3">
        <f t="shared" si="375"/>
        <v>0</v>
      </c>
      <c r="FP523" s="3">
        <f t="shared" si="375"/>
        <v>0</v>
      </c>
      <c r="FQ523" s="3">
        <f t="shared" si="375"/>
        <v>0</v>
      </c>
      <c r="FR523" s="3">
        <f t="shared" si="416"/>
        <v>0</v>
      </c>
      <c r="FS523" s="3">
        <f t="shared" si="416"/>
        <v>0</v>
      </c>
      <c r="FT523" s="3">
        <f t="shared" si="416"/>
        <v>0</v>
      </c>
      <c r="FU523" s="3">
        <f t="shared" si="417"/>
        <v>0</v>
      </c>
      <c r="FV523" s="3">
        <f t="shared" si="417"/>
        <v>0</v>
      </c>
      <c r="FW523" s="3">
        <f t="shared" si="417"/>
        <v>0</v>
      </c>
      <c r="FX523" s="3">
        <f t="shared" si="418"/>
        <v>0</v>
      </c>
      <c r="FY523" s="3">
        <f t="shared" si="419"/>
        <v>0</v>
      </c>
      <c r="FZ523" s="3">
        <f t="shared" si="420"/>
        <v>0</v>
      </c>
      <c r="GA523" s="3">
        <f t="shared" si="421"/>
        <v>0</v>
      </c>
      <c r="GB523" s="41" t="s">
        <v>0</v>
      </c>
      <c r="GC523" s="41">
        <f t="shared" si="384"/>
        <v>44.8</v>
      </c>
      <c r="GD523" s="41">
        <f t="shared" si="385"/>
        <v>1.1100000000000001</v>
      </c>
      <c r="GE523" s="41">
        <f t="shared" si="383"/>
        <v>49.728000000000002</v>
      </c>
      <c r="GI523" s="41" t="s">
        <v>0</v>
      </c>
    </row>
    <row r="524" spans="1:191" x14ac:dyDescent="0.55000000000000004">
      <c r="A524" s="41" t="s">
        <v>2056</v>
      </c>
      <c r="B524" s="41" t="s">
        <v>950</v>
      </c>
      <c r="C524" s="41" t="s">
        <v>69</v>
      </c>
      <c r="D524" s="25" t="s">
        <v>66</v>
      </c>
      <c r="E524" s="41" t="s">
        <v>1791</v>
      </c>
      <c r="F524" s="41">
        <v>0</v>
      </c>
      <c r="G524" s="25" t="s">
        <v>1749</v>
      </c>
      <c r="H524" s="41">
        <v>0</v>
      </c>
      <c r="I524" s="41">
        <v>0</v>
      </c>
      <c r="J524" s="41">
        <v>3.0419999999999998</v>
      </c>
      <c r="K524" s="41">
        <v>0</v>
      </c>
      <c r="L524" s="41">
        <v>0</v>
      </c>
      <c r="M524" s="41" t="s">
        <v>958</v>
      </c>
      <c r="N524" s="41" t="s">
        <v>953</v>
      </c>
      <c r="O524" s="41" t="s">
        <v>1791</v>
      </c>
      <c r="P524" s="41" t="s">
        <v>1902</v>
      </c>
      <c r="Q524" s="41" t="s">
        <v>1902</v>
      </c>
      <c r="S524" s="41">
        <v>0</v>
      </c>
      <c r="AO524" s="7">
        <v>0</v>
      </c>
      <c r="AP524" s="7"/>
      <c r="AQ524" s="7"/>
      <c r="AR524" s="7"/>
      <c r="AS524" s="7"/>
      <c r="AT524" s="7"/>
      <c r="AU524" s="7"/>
      <c r="AV524" s="7"/>
      <c r="AW524" s="7"/>
      <c r="AX524" s="7"/>
      <c r="AY524" s="7"/>
      <c r="AZ524" s="7"/>
      <c r="BA524" s="7"/>
      <c r="BB524" s="7"/>
      <c r="BC524" s="7"/>
      <c r="BD524" s="7"/>
      <c r="BE524" s="7"/>
      <c r="BF524" s="7"/>
      <c r="BG524" s="7"/>
      <c r="BK524" s="41">
        <v>234</v>
      </c>
      <c r="BL524" s="7"/>
      <c r="BM524" s="7"/>
      <c r="BN524" s="7"/>
      <c r="BO524" s="7"/>
      <c r="BP524" s="7"/>
      <c r="BQ524" s="7"/>
      <c r="BR524" s="7"/>
      <c r="BS524" s="7"/>
      <c r="BT524" s="7">
        <v>1.3</v>
      </c>
      <c r="BU524" s="7"/>
      <c r="BV524" s="7"/>
      <c r="BW524" s="7"/>
      <c r="BX524" s="7"/>
      <c r="BY524" s="7"/>
      <c r="BZ524" s="7"/>
      <c r="CA524" s="7"/>
      <c r="CB524" s="7"/>
      <c r="CC524" s="7"/>
      <c r="CD524" s="7"/>
      <c r="CG524" s="41">
        <v>0</v>
      </c>
      <c r="DC524" s="41">
        <v>0</v>
      </c>
      <c r="DY524" s="7" t="s">
        <v>1891</v>
      </c>
      <c r="DZ524" s="7">
        <f t="shared" si="390"/>
        <v>1.3</v>
      </c>
      <c r="EA524" s="41" t="s">
        <v>355</v>
      </c>
      <c r="EB524" s="41" t="s">
        <v>0</v>
      </c>
      <c r="EC524" s="41">
        <f t="shared" si="377"/>
        <v>0</v>
      </c>
      <c r="ED524" s="41">
        <f t="shared" si="378"/>
        <v>0</v>
      </c>
      <c r="EE524" s="41">
        <f t="shared" si="379"/>
        <v>3.0419999999999998</v>
      </c>
      <c r="EF524" s="41">
        <f t="shared" si="380"/>
        <v>0</v>
      </c>
      <c r="EG524" s="41">
        <f t="shared" si="381"/>
        <v>0</v>
      </c>
      <c r="EI524" s="5">
        <f t="shared" si="395"/>
        <v>170.482</v>
      </c>
      <c r="EJ524" s="3">
        <f t="shared" si="391"/>
        <v>39892.788</v>
      </c>
      <c r="EK524" s="3">
        <f t="shared" si="396"/>
        <v>0</v>
      </c>
      <c r="EL524" s="3">
        <f t="shared" si="397"/>
        <v>0</v>
      </c>
      <c r="EM524" s="3">
        <f t="shared" si="398"/>
        <v>0</v>
      </c>
      <c r="EN524" s="3">
        <f t="shared" si="399"/>
        <v>0</v>
      </c>
      <c r="EO524" s="3">
        <f t="shared" si="400"/>
        <v>0</v>
      </c>
      <c r="EP524" s="3">
        <f t="shared" si="401"/>
        <v>0</v>
      </c>
      <c r="EQ524" s="3">
        <f t="shared" si="402"/>
        <v>0</v>
      </c>
      <c r="ER524" s="3">
        <f t="shared" si="403"/>
        <v>0</v>
      </c>
      <c r="ES524" s="3">
        <f t="shared" si="404"/>
        <v>3042</v>
      </c>
      <c r="ET524" s="3">
        <f t="shared" si="405"/>
        <v>0</v>
      </c>
      <c r="EU524" s="3">
        <f t="shared" si="406"/>
        <v>0</v>
      </c>
      <c r="EV524" s="3">
        <f t="shared" si="407"/>
        <v>0</v>
      </c>
      <c r="EW524" s="3">
        <f t="shared" si="408"/>
        <v>0</v>
      </c>
      <c r="EX524" s="3">
        <f t="shared" si="409"/>
        <v>0</v>
      </c>
      <c r="EY524" s="3">
        <f t="shared" si="410"/>
        <v>0</v>
      </c>
      <c r="EZ524" s="3">
        <f t="shared" si="411"/>
        <v>0</v>
      </c>
      <c r="FA524" s="3">
        <f t="shared" si="412"/>
        <v>0</v>
      </c>
      <c r="FB524" s="3">
        <f t="shared" si="413"/>
        <v>0</v>
      </c>
      <c r="FC524" s="3">
        <f t="shared" si="392"/>
        <v>0</v>
      </c>
      <c r="FD524" s="41">
        <f t="shared" si="414"/>
        <v>0</v>
      </c>
      <c r="FG524" s="3">
        <f t="shared" si="393"/>
        <v>0</v>
      </c>
      <c r="FH524" s="3">
        <f t="shared" si="394"/>
        <v>0</v>
      </c>
      <c r="FI524" s="3">
        <f t="shared" si="415"/>
        <v>0</v>
      </c>
      <c r="FJ524" s="3">
        <f t="shared" si="415"/>
        <v>0</v>
      </c>
      <c r="FK524" s="3">
        <f t="shared" si="376"/>
        <v>0</v>
      </c>
      <c r="FL524" s="3">
        <f t="shared" si="376"/>
        <v>0</v>
      </c>
      <c r="FM524" s="3">
        <f t="shared" si="376"/>
        <v>0</v>
      </c>
      <c r="FN524" s="3">
        <f t="shared" si="375"/>
        <v>0</v>
      </c>
      <c r="FO524" s="3">
        <f t="shared" si="375"/>
        <v>0</v>
      </c>
      <c r="FP524" s="3">
        <f t="shared" si="375"/>
        <v>0</v>
      </c>
      <c r="FQ524" s="3">
        <f t="shared" si="375"/>
        <v>0</v>
      </c>
      <c r="FR524" s="3">
        <f t="shared" si="416"/>
        <v>0</v>
      </c>
      <c r="FS524" s="3">
        <f t="shared" si="416"/>
        <v>0</v>
      </c>
      <c r="FT524" s="3">
        <f t="shared" si="416"/>
        <v>0</v>
      </c>
      <c r="FU524" s="3">
        <f t="shared" si="417"/>
        <v>0</v>
      </c>
      <c r="FV524" s="3">
        <f t="shared" si="417"/>
        <v>0</v>
      </c>
      <c r="FW524" s="3">
        <f t="shared" si="417"/>
        <v>0</v>
      </c>
      <c r="FX524" s="3">
        <f t="shared" si="418"/>
        <v>0</v>
      </c>
      <c r="FY524" s="3">
        <f t="shared" si="419"/>
        <v>0</v>
      </c>
      <c r="FZ524" s="3">
        <f t="shared" si="420"/>
        <v>0</v>
      </c>
      <c r="GA524" s="3">
        <f t="shared" si="421"/>
        <v>0</v>
      </c>
      <c r="GB524" s="41" t="s">
        <v>0</v>
      </c>
      <c r="GC524" s="41">
        <f t="shared" si="384"/>
        <v>234</v>
      </c>
      <c r="GD524" s="41">
        <f t="shared" si="385"/>
        <v>1.3</v>
      </c>
      <c r="GE524" s="41">
        <f t="shared" si="383"/>
        <v>304.2</v>
      </c>
      <c r="GI524" s="41" t="s">
        <v>0</v>
      </c>
    </row>
    <row r="525" spans="1:191" x14ac:dyDescent="0.55000000000000004">
      <c r="A525" s="41" t="s">
        <v>1268</v>
      </c>
      <c r="B525" s="41" t="s">
        <v>912</v>
      </c>
      <c r="C525" s="41" t="s">
        <v>69</v>
      </c>
      <c r="D525" s="25" t="s">
        <v>66</v>
      </c>
      <c r="E525" s="41" t="s">
        <v>1791</v>
      </c>
      <c r="F525" s="41">
        <v>0</v>
      </c>
      <c r="G525" s="25" t="s">
        <v>1749</v>
      </c>
      <c r="H525" s="41">
        <v>0</v>
      </c>
      <c r="I525" s="41">
        <v>0</v>
      </c>
      <c r="J525" s="41">
        <v>0.65817000000000003</v>
      </c>
      <c r="K525" s="41">
        <v>0</v>
      </c>
      <c r="L525" s="41">
        <v>0</v>
      </c>
      <c r="M525" s="41" t="s">
        <v>913</v>
      </c>
      <c r="N525" s="41" t="s">
        <v>914</v>
      </c>
      <c r="O525" s="41" t="s">
        <v>1791</v>
      </c>
      <c r="P525" s="41" t="s">
        <v>1900</v>
      </c>
      <c r="Q525" s="41" t="s">
        <v>1900</v>
      </c>
      <c r="S525" s="41">
        <v>0</v>
      </c>
      <c r="AO525" s="7">
        <v>0</v>
      </c>
      <c r="AP525" s="7"/>
      <c r="AQ525" s="7"/>
      <c r="AR525" s="7"/>
      <c r="AS525" s="7"/>
      <c r="AT525" s="7"/>
      <c r="AU525" s="7"/>
      <c r="AV525" s="7"/>
      <c r="AW525" s="7"/>
      <c r="AX525" s="7"/>
      <c r="AY525" s="7"/>
      <c r="AZ525" s="7"/>
      <c r="BA525" s="7"/>
      <c r="BB525" s="7"/>
      <c r="BC525" s="7"/>
      <c r="BD525" s="7"/>
      <c r="BE525" s="7"/>
      <c r="BF525" s="7"/>
      <c r="BG525" s="7"/>
      <c r="BK525" s="41">
        <v>63.9</v>
      </c>
      <c r="BL525" s="7"/>
      <c r="BM525" s="7"/>
      <c r="BN525" s="7"/>
      <c r="BO525" s="7"/>
      <c r="BP525" s="7"/>
      <c r="BQ525" s="7"/>
      <c r="BR525" s="7"/>
      <c r="BS525" s="7"/>
      <c r="BT525" s="7" t="s">
        <v>915</v>
      </c>
      <c r="BU525" s="7" t="s">
        <v>916</v>
      </c>
      <c r="BV525" s="7"/>
      <c r="BW525" s="7"/>
      <c r="BX525" s="7"/>
      <c r="BY525" s="7"/>
      <c r="BZ525" s="7"/>
      <c r="CA525" s="7"/>
      <c r="CB525" s="7"/>
      <c r="CC525" s="7"/>
      <c r="CD525" s="7"/>
      <c r="CG525" s="41">
        <v>0</v>
      </c>
      <c r="DC525" s="41">
        <v>0</v>
      </c>
      <c r="DY525" s="7" t="s">
        <v>1891</v>
      </c>
      <c r="DZ525" s="7">
        <f t="shared" si="390"/>
        <v>1.03</v>
      </c>
      <c r="EA525" s="41" t="s">
        <v>355</v>
      </c>
      <c r="EB525" s="41" t="s">
        <v>0</v>
      </c>
      <c r="EC525" s="41">
        <f t="shared" si="377"/>
        <v>0</v>
      </c>
      <c r="ED525" s="41">
        <f t="shared" si="378"/>
        <v>0</v>
      </c>
      <c r="EE525" s="41">
        <f t="shared" si="379"/>
        <v>0.65817000000000003</v>
      </c>
      <c r="EF525" s="41">
        <f t="shared" si="380"/>
        <v>0</v>
      </c>
      <c r="EG525" s="41">
        <f t="shared" si="381"/>
        <v>0</v>
      </c>
      <c r="EI525" s="5">
        <f t="shared" si="395"/>
        <v>244.00348599999995</v>
      </c>
      <c r="EJ525" s="3">
        <f t="shared" si="391"/>
        <v>15591.822755399997</v>
      </c>
      <c r="EK525" s="3">
        <f t="shared" si="396"/>
        <v>0</v>
      </c>
      <c r="EL525" s="3">
        <f t="shared" si="397"/>
        <v>0</v>
      </c>
      <c r="EM525" s="3">
        <f t="shared" si="398"/>
        <v>0</v>
      </c>
      <c r="EN525" s="3">
        <f t="shared" si="399"/>
        <v>0</v>
      </c>
      <c r="EO525" s="3">
        <f t="shared" si="400"/>
        <v>0</v>
      </c>
      <c r="EP525" s="3">
        <f t="shared" si="401"/>
        <v>0</v>
      </c>
      <c r="EQ525" s="3">
        <f t="shared" si="402"/>
        <v>0</v>
      </c>
      <c r="ER525" s="3">
        <f t="shared" si="403"/>
        <v>0</v>
      </c>
      <c r="ES525" s="3">
        <f t="shared" si="404"/>
        <v>658.17</v>
      </c>
      <c r="ET525" s="3">
        <f t="shared" si="405"/>
        <v>95.84999999999998</v>
      </c>
      <c r="EU525" s="3">
        <f t="shared" si="406"/>
        <v>0</v>
      </c>
      <c r="EV525" s="3">
        <f t="shared" si="407"/>
        <v>0</v>
      </c>
      <c r="EW525" s="3">
        <f t="shared" si="408"/>
        <v>0</v>
      </c>
      <c r="EX525" s="3">
        <f t="shared" si="409"/>
        <v>0</v>
      </c>
      <c r="EY525" s="3">
        <f t="shared" si="410"/>
        <v>0</v>
      </c>
      <c r="EZ525" s="3">
        <f t="shared" si="411"/>
        <v>0</v>
      </c>
      <c r="FA525" s="3">
        <f t="shared" si="412"/>
        <v>0</v>
      </c>
      <c r="FB525" s="3">
        <f t="shared" si="413"/>
        <v>0</v>
      </c>
      <c r="FC525" s="3">
        <f t="shared" si="392"/>
        <v>0</v>
      </c>
      <c r="FD525" s="41">
        <f t="shared" si="414"/>
        <v>0</v>
      </c>
      <c r="FG525" s="3">
        <f t="shared" si="393"/>
        <v>0</v>
      </c>
      <c r="FH525" s="3">
        <f t="shared" si="394"/>
        <v>0</v>
      </c>
      <c r="FI525" s="3">
        <f t="shared" si="415"/>
        <v>0</v>
      </c>
      <c r="FJ525" s="3">
        <f t="shared" si="415"/>
        <v>0</v>
      </c>
      <c r="FK525" s="3">
        <f t="shared" si="376"/>
        <v>0</v>
      </c>
      <c r="FL525" s="3">
        <f t="shared" si="376"/>
        <v>0</v>
      </c>
      <c r="FM525" s="3">
        <f t="shared" si="376"/>
        <v>0</v>
      </c>
      <c r="FN525" s="3">
        <f t="shared" si="375"/>
        <v>0</v>
      </c>
      <c r="FO525" s="3">
        <f t="shared" si="375"/>
        <v>0</v>
      </c>
      <c r="FP525" s="3">
        <f t="shared" si="375"/>
        <v>0</v>
      </c>
      <c r="FQ525" s="3">
        <f t="shared" si="375"/>
        <v>0</v>
      </c>
      <c r="FR525" s="3">
        <f t="shared" si="416"/>
        <v>0</v>
      </c>
      <c r="FS525" s="3">
        <f t="shared" si="416"/>
        <v>0</v>
      </c>
      <c r="FT525" s="3">
        <f t="shared" si="416"/>
        <v>0</v>
      </c>
      <c r="FU525" s="3">
        <f t="shared" si="417"/>
        <v>0</v>
      </c>
      <c r="FV525" s="3">
        <f t="shared" si="417"/>
        <v>0</v>
      </c>
      <c r="FW525" s="3">
        <f t="shared" si="417"/>
        <v>0</v>
      </c>
      <c r="FX525" s="3">
        <f t="shared" si="418"/>
        <v>0</v>
      </c>
      <c r="FY525" s="3">
        <f t="shared" si="419"/>
        <v>0</v>
      </c>
      <c r="FZ525" s="3">
        <f t="shared" si="420"/>
        <v>0</v>
      </c>
      <c r="GA525" s="3">
        <f t="shared" si="421"/>
        <v>0</v>
      </c>
      <c r="GB525" s="41" t="s">
        <v>0</v>
      </c>
      <c r="GI525" s="41" t="s">
        <v>0</v>
      </c>
    </row>
    <row r="526" spans="1:191" x14ac:dyDescent="0.55000000000000004">
      <c r="A526" s="41" t="s">
        <v>1596</v>
      </c>
      <c r="B526" s="41" t="s">
        <v>912</v>
      </c>
      <c r="C526" s="41" t="s">
        <v>69</v>
      </c>
      <c r="D526" s="25" t="s">
        <v>66</v>
      </c>
      <c r="E526" s="41" t="s">
        <v>1791</v>
      </c>
      <c r="F526" s="41">
        <v>0</v>
      </c>
      <c r="G526" s="25" t="s">
        <v>1749</v>
      </c>
      <c r="H526" s="41">
        <v>0</v>
      </c>
      <c r="I526" s="41">
        <v>0</v>
      </c>
      <c r="J526" s="41">
        <v>0.56847999999999987</v>
      </c>
      <c r="K526" s="41">
        <v>0</v>
      </c>
      <c r="L526" s="41">
        <v>0</v>
      </c>
      <c r="M526" s="41" t="s">
        <v>917</v>
      </c>
      <c r="N526" s="41" t="s">
        <v>914</v>
      </c>
      <c r="O526" s="41" t="s">
        <v>1791</v>
      </c>
      <c r="P526" s="41" t="s">
        <v>1900</v>
      </c>
      <c r="Q526" s="41" t="s">
        <v>1900</v>
      </c>
      <c r="S526" s="41">
        <v>0</v>
      </c>
      <c r="AO526" s="7">
        <v>0</v>
      </c>
      <c r="AP526" s="7"/>
      <c r="AQ526" s="7"/>
      <c r="AR526" s="7"/>
      <c r="AS526" s="7"/>
      <c r="AT526" s="7"/>
      <c r="AU526" s="7"/>
      <c r="AV526" s="7"/>
      <c r="AW526" s="7"/>
      <c r="AX526" s="7"/>
      <c r="AY526" s="7"/>
      <c r="AZ526" s="7"/>
      <c r="BA526" s="7"/>
      <c r="BB526" s="7"/>
      <c r="BC526" s="7"/>
      <c r="BD526" s="7"/>
      <c r="BE526" s="7"/>
      <c r="BF526" s="7"/>
      <c r="BG526" s="7"/>
      <c r="BK526" s="41">
        <v>64.599999999999994</v>
      </c>
      <c r="BL526" s="7"/>
      <c r="BM526" s="7"/>
      <c r="BN526" s="7"/>
      <c r="BO526" s="7"/>
      <c r="BP526" s="7"/>
      <c r="BQ526" s="7"/>
      <c r="BR526" s="7"/>
      <c r="BS526" s="7"/>
      <c r="BT526" s="7" t="s">
        <v>918</v>
      </c>
      <c r="BU526" s="7"/>
      <c r="BV526" s="7"/>
      <c r="BW526" s="7"/>
      <c r="BX526" s="7"/>
      <c r="BY526" s="7"/>
      <c r="BZ526" s="7"/>
      <c r="CA526" s="7"/>
      <c r="CB526" s="7"/>
      <c r="CC526" s="7"/>
      <c r="CD526" s="7"/>
      <c r="CG526" s="41">
        <v>0</v>
      </c>
      <c r="DC526" s="41">
        <v>0</v>
      </c>
      <c r="DY526" s="7" t="s">
        <v>1891</v>
      </c>
      <c r="DZ526" s="7">
        <f t="shared" si="390"/>
        <v>0.88</v>
      </c>
      <c r="EA526" s="41" t="s">
        <v>355</v>
      </c>
      <c r="EB526" s="41" t="s">
        <v>0</v>
      </c>
      <c r="EC526" s="41">
        <f t="shared" si="377"/>
        <v>0</v>
      </c>
      <c r="ED526" s="41">
        <f t="shared" si="378"/>
        <v>0</v>
      </c>
      <c r="EE526" s="41">
        <f t="shared" si="379"/>
        <v>0.56847999999999987</v>
      </c>
      <c r="EF526" s="41">
        <f t="shared" si="380"/>
        <v>0</v>
      </c>
      <c r="EG526" s="41">
        <f t="shared" si="381"/>
        <v>0</v>
      </c>
      <c r="EI526" s="5">
        <f t="shared" si="395"/>
        <v>115.40319999999998</v>
      </c>
      <c r="EJ526" s="3">
        <f t="shared" si="391"/>
        <v>7455.0467199999985</v>
      </c>
      <c r="EK526" s="3">
        <f t="shared" si="396"/>
        <v>0</v>
      </c>
      <c r="EL526" s="3">
        <f t="shared" si="397"/>
        <v>0</v>
      </c>
      <c r="EM526" s="3">
        <f t="shared" si="398"/>
        <v>0</v>
      </c>
      <c r="EN526" s="3">
        <f t="shared" si="399"/>
        <v>0</v>
      </c>
      <c r="EO526" s="3">
        <f t="shared" si="400"/>
        <v>0</v>
      </c>
      <c r="EP526" s="3">
        <f t="shared" si="401"/>
        <v>0</v>
      </c>
      <c r="EQ526" s="3">
        <f t="shared" si="402"/>
        <v>0</v>
      </c>
      <c r="ER526" s="3">
        <f t="shared" si="403"/>
        <v>0</v>
      </c>
      <c r="ES526" s="3">
        <f t="shared" si="404"/>
        <v>568.4799999999999</v>
      </c>
      <c r="ET526" s="3">
        <f t="shared" si="405"/>
        <v>0</v>
      </c>
      <c r="EU526" s="3">
        <f t="shared" si="406"/>
        <v>0</v>
      </c>
      <c r="EV526" s="3">
        <f t="shared" si="407"/>
        <v>0</v>
      </c>
      <c r="EW526" s="3">
        <f t="shared" si="408"/>
        <v>0</v>
      </c>
      <c r="EX526" s="3">
        <f t="shared" si="409"/>
        <v>0</v>
      </c>
      <c r="EY526" s="3">
        <f t="shared" si="410"/>
        <v>0</v>
      </c>
      <c r="EZ526" s="3">
        <f t="shared" si="411"/>
        <v>0</v>
      </c>
      <c r="FA526" s="3">
        <f t="shared" si="412"/>
        <v>0</v>
      </c>
      <c r="FB526" s="3">
        <f t="shared" si="413"/>
        <v>0</v>
      </c>
      <c r="FC526" s="3">
        <f t="shared" si="392"/>
        <v>0</v>
      </c>
      <c r="FD526" s="41">
        <f t="shared" si="414"/>
        <v>0</v>
      </c>
      <c r="FG526" s="3">
        <f t="shared" si="393"/>
        <v>0</v>
      </c>
      <c r="FH526" s="3">
        <f t="shared" si="394"/>
        <v>0</v>
      </c>
      <c r="FI526" s="3">
        <f t="shared" si="415"/>
        <v>0</v>
      </c>
      <c r="FJ526" s="3">
        <f t="shared" si="415"/>
        <v>0</v>
      </c>
      <c r="FK526" s="3">
        <f t="shared" si="376"/>
        <v>0</v>
      </c>
      <c r="FL526" s="3">
        <f t="shared" si="376"/>
        <v>0</v>
      </c>
      <c r="FM526" s="3">
        <f t="shared" si="376"/>
        <v>0</v>
      </c>
      <c r="FN526" s="3">
        <f t="shared" si="375"/>
        <v>0</v>
      </c>
      <c r="FO526" s="3">
        <f t="shared" si="375"/>
        <v>0</v>
      </c>
      <c r="FP526" s="3">
        <f t="shared" si="375"/>
        <v>0</v>
      </c>
      <c r="FQ526" s="3">
        <f t="shared" si="375"/>
        <v>0</v>
      </c>
      <c r="FR526" s="3">
        <f t="shared" si="416"/>
        <v>0</v>
      </c>
      <c r="FS526" s="3">
        <f t="shared" si="416"/>
        <v>0</v>
      </c>
      <c r="FT526" s="3">
        <f t="shared" si="416"/>
        <v>0</v>
      </c>
      <c r="FU526" s="3">
        <f t="shared" si="417"/>
        <v>0</v>
      </c>
      <c r="FV526" s="3">
        <f t="shared" si="417"/>
        <v>0</v>
      </c>
      <c r="FW526" s="3">
        <f t="shared" si="417"/>
        <v>0</v>
      </c>
      <c r="FX526" s="3">
        <f t="shared" si="418"/>
        <v>0</v>
      </c>
      <c r="FY526" s="3">
        <f t="shared" si="419"/>
        <v>0</v>
      </c>
      <c r="FZ526" s="3">
        <f t="shared" si="420"/>
        <v>0</v>
      </c>
      <c r="GA526" s="3">
        <f t="shared" si="421"/>
        <v>0</v>
      </c>
      <c r="GB526" s="41" t="s">
        <v>0</v>
      </c>
      <c r="GI526" s="41" t="s">
        <v>0</v>
      </c>
    </row>
    <row r="527" spans="1:191" x14ac:dyDescent="0.55000000000000004">
      <c r="A527" s="41" t="s">
        <v>1597</v>
      </c>
      <c r="B527" s="41" t="s">
        <v>912</v>
      </c>
      <c r="C527" s="41" t="s">
        <v>69</v>
      </c>
      <c r="D527" s="25" t="s">
        <v>66</v>
      </c>
      <c r="E527" s="41" t="s">
        <v>1791</v>
      </c>
      <c r="F527" s="41">
        <v>0</v>
      </c>
      <c r="G527" s="25" t="s">
        <v>1749</v>
      </c>
      <c r="H527" s="41">
        <v>0</v>
      </c>
      <c r="I527" s="41">
        <v>0</v>
      </c>
      <c r="J527" s="41">
        <v>0.32704</v>
      </c>
      <c r="K527" s="41">
        <v>0</v>
      </c>
      <c r="L527" s="41">
        <v>0</v>
      </c>
      <c r="M527" s="41" t="s">
        <v>919</v>
      </c>
      <c r="N527" s="41" t="s">
        <v>914</v>
      </c>
      <c r="O527" s="41" t="s">
        <v>1791</v>
      </c>
      <c r="P527" s="41" t="s">
        <v>1902</v>
      </c>
      <c r="Q527" s="41" t="s">
        <v>1902</v>
      </c>
      <c r="S527" s="41">
        <v>0</v>
      </c>
      <c r="AO527" s="7">
        <v>0</v>
      </c>
      <c r="AP527" s="7"/>
      <c r="AQ527" s="7"/>
      <c r="AR527" s="7"/>
      <c r="AS527" s="7"/>
      <c r="AT527" s="7"/>
      <c r="AU527" s="7"/>
      <c r="AV527" s="7"/>
      <c r="AW527" s="7"/>
      <c r="AX527" s="7"/>
      <c r="AY527" s="7"/>
      <c r="AZ527" s="7"/>
      <c r="BA527" s="7"/>
      <c r="BB527" s="7"/>
      <c r="BC527" s="7"/>
      <c r="BD527" s="7"/>
      <c r="BE527" s="7"/>
      <c r="BF527" s="7"/>
      <c r="BG527" s="7"/>
      <c r="BK527" s="41">
        <v>40.880000000000003</v>
      </c>
      <c r="BL527" s="7"/>
      <c r="BM527" s="7"/>
      <c r="BN527" s="7"/>
      <c r="BO527" s="7"/>
      <c r="BP527" s="7"/>
      <c r="BQ527" s="7"/>
      <c r="BR527" s="7"/>
      <c r="BS527" s="7"/>
      <c r="BT527" s="7" t="s">
        <v>920</v>
      </c>
      <c r="BU527" s="7" t="s">
        <v>921</v>
      </c>
      <c r="BV527" s="7"/>
      <c r="BW527" s="7"/>
      <c r="BX527" s="7"/>
      <c r="BY527" s="7"/>
      <c r="BZ527" s="7"/>
      <c r="CA527" s="7"/>
      <c r="CB527" s="7"/>
      <c r="CC527" s="7"/>
      <c r="CD527" s="7"/>
      <c r="CG527" s="41">
        <v>0</v>
      </c>
      <c r="DC527" s="41">
        <v>0</v>
      </c>
      <c r="DY527" s="7" t="s">
        <v>1891</v>
      </c>
      <c r="DZ527" s="7">
        <f t="shared" si="390"/>
        <v>0.79999999999999993</v>
      </c>
      <c r="EA527" s="41" t="s">
        <v>355</v>
      </c>
      <c r="EB527" s="41" t="s">
        <v>0</v>
      </c>
      <c r="EC527" s="41">
        <f t="shared" si="377"/>
        <v>0</v>
      </c>
      <c r="ED527" s="41">
        <f t="shared" si="378"/>
        <v>0</v>
      </c>
      <c r="EE527" s="41">
        <f t="shared" si="379"/>
        <v>0.32704</v>
      </c>
      <c r="EF527" s="41">
        <f t="shared" si="380"/>
        <v>0</v>
      </c>
      <c r="EG527" s="41">
        <f t="shared" si="381"/>
        <v>0</v>
      </c>
      <c r="EI527" s="5">
        <f t="shared" si="395"/>
        <v>163.00761919999999</v>
      </c>
      <c r="EJ527" s="3">
        <f t="shared" si="391"/>
        <v>6663.7514728960005</v>
      </c>
      <c r="EK527" s="3">
        <f t="shared" si="396"/>
        <v>0</v>
      </c>
      <c r="EL527" s="3">
        <f t="shared" si="397"/>
        <v>0</v>
      </c>
      <c r="EM527" s="3">
        <f t="shared" si="398"/>
        <v>0</v>
      </c>
      <c r="EN527" s="3">
        <f t="shared" si="399"/>
        <v>0</v>
      </c>
      <c r="EO527" s="3">
        <f t="shared" si="400"/>
        <v>0</v>
      </c>
      <c r="EP527" s="3">
        <f t="shared" si="401"/>
        <v>0</v>
      </c>
      <c r="EQ527" s="3">
        <f t="shared" si="402"/>
        <v>0</v>
      </c>
      <c r="ER527" s="3">
        <f t="shared" si="403"/>
        <v>0</v>
      </c>
      <c r="ES527" s="3">
        <f t="shared" si="404"/>
        <v>327.04000000000002</v>
      </c>
      <c r="ET527" s="3">
        <f t="shared" si="405"/>
        <v>32.704000000000008</v>
      </c>
      <c r="EU527" s="3">
        <f t="shared" si="406"/>
        <v>0</v>
      </c>
      <c r="EV527" s="3">
        <f t="shared" si="407"/>
        <v>0</v>
      </c>
      <c r="EW527" s="3">
        <f t="shared" si="408"/>
        <v>0</v>
      </c>
      <c r="EX527" s="3">
        <f t="shared" si="409"/>
        <v>0</v>
      </c>
      <c r="EY527" s="3">
        <f t="shared" si="410"/>
        <v>0</v>
      </c>
      <c r="EZ527" s="3">
        <f t="shared" si="411"/>
        <v>0</v>
      </c>
      <c r="FA527" s="3">
        <f t="shared" si="412"/>
        <v>0</v>
      </c>
      <c r="FB527" s="3">
        <f t="shared" si="413"/>
        <v>0</v>
      </c>
      <c r="FC527" s="3">
        <f t="shared" si="392"/>
        <v>0</v>
      </c>
      <c r="FD527" s="41">
        <f t="shared" si="414"/>
        <v>0</v>
      </c>
      <c r="FG527" s="3">
        <f t="shared" si="393"/>
        <v>0</v>
      </c>
      <c r="FH527" s="3">
        <f t="shared" si="394"/>
        <v>0</v>
      </c>
      <c r="FI527" s="3">
        <f t="shared" si="415"/>
        <v>0</v>
      </c>
      <c r="FJ527" s="3">
        <f t="shared" si="415"/>
        <v>0</v>
      </c>
      <c r="FK527" s="3">
        <f t="shared" si="376"/>
        <v>0</v>
      </c>
      <c r="FL527" s="3">
        <f t="shared" si="376"/>
        <v>0</v>
      </c>
      <c r="FM527" s="3">
        <f t="shared" si="376"/>
        <v>0</v>
      </c>
      <c r="FN527" s="3">
        <f t="shared" si="375"/>
        <v>0</v>
      </c>
      <c r="FO527" s="3">
        <f t="shared" si="375"/>
        <v>0</v>
      </c>
      <c r="FP527" s="3">
        <f t="shared" si="375"/>
        <v>0</v>
      </c>
      <c r="FQ527" s="3">
        <f t="shared" si="375"/>
        <v>0</v>
      </c>
      <c r="FR527" s="3">
        <f t="shared" si="416"/>
        <v>0</v>
      </c>
      <c r="FS527" s="3">
        <f t="shared" si="416"/>
        <v>0</v>
      </c>
      <c r="FT527" s="3">
        <f t="shared" si="416"/>
        <v>0</v>
      </c>
      <c r="FU527" s="3">
        <f t="shared" si="417"/>
        <v>0</v>
      </c>
      <c r="FV527" s="3">
        <f t="shared" si="417"/>
        <v>0</v>
      </c>
      <c r="FW527" s="3">
        <f t="shared" si="417"/>
        <v>0</v>
      </c>
      <c r="FX527" s="3">
        <f t="shared" si="418"/>
        <v>0</v>
      </c>
      <c r="FY527" s="3">
        <f t="shared" si="419"/>
        <v>0</v>
      </c>
      <c r="FZ527" s="3">
        <f t="shared" si="420"/>
        <v>0</v>
      </c>
      <c r="GA527" s="3">
        <f t="shared" si="421"/>
        <v>0</v>
      </c>
      <c r="GB527" s="41" t="s">
        <v>0</v>
      </c>
      <c r="GI527" s="41" t="s">
        <v>0</v>
      </c>
    </row>
    <row r="528" spans="1:191" x14ac:dyDescent="0.55000000000000004">
      <c r="A528" s="41" t="s">
        <v>1598</v>
      </c>
      <c r="B528" s="41" t="s">
        <v>912</v>
      </c>
      <c r="C528" s="41" t="s">
        <v>69</v>
      </c>
      <c r="D528" s="25" t="s">
        <v>66</v>
      </c>
      <c r="E528" s="41" t="s">
        <v>1791</v>
      </c>
      <c r="F528" s="41">
        <v>0</v>
      </c>
      <c r="G528" s="25" t="s">
        <v>1749</v>
      </c>
      <c r="H528" s="41">
        <v>0</v>
      </c>
      <c r="I528" s="41">
        <v>0</v>
      </c>
      <c r="J528" s="41">
        <v>0.16928000000000001</v>
      </c>
      <c r="K528" s="41">
        <v>0</v>
      </c>
      <c r="L528" s="41">
        <v>0</v>
      </c>
      <c r="M528" s="41" t="s">
        <v>922</v>
      </c>
      <c r="N528" s="41" t="s">
        <v>914</v>
      </c>
      <c r="O528" s="41" t="s">
        <v>1791</v>
      </c>
      <c r="P528" s="41" t="s">
        <v>1900</v>
      </c>
      <c r="Q528" s="41" t="s">
        <v>1900</v>
      </c>
      <c r="S528" s="41">
        <v>0</v>
      </c>
      <c r="AO528" s="7">
        <v>0</v>
      </c>
      <c r="AP528" s="7"/>
      <c r="AQ528" s="7"/>
      <c r="AR528" s="7"/>
      <c r="AS528" s="7"/>
      <c r="AT528" s="7"/>
      <c r="AU528" s="7"/>
      <c r="AV528" s="7"/>
      <c r="AW528" s="7"/>
      <c r="AX528" s="7"/>
      <c r="AY528" s="7"/>
      <c r="AZ528" s="7"/>
      <c r="BA528" s="7"/>
      <c r="BB528" s="7"/>
      <c r="BC528" s="7"/>
      <c r="BD528" s="7"/>
      <c r="BE528" s="7"/>
      <c r="BF528" s="7"/>
      <c r="BG528" s="7"/>
      <c r="BK528" s="41">
        <v>18.399999999999999</v>
      </c>
      <c r="BL528" s="7"/>
      <c r="BM528" s="7"/>
      <c r="BN528" s="7"/>
      <c r="BO528" s="7"/>
      <c r="BP528" s="7"/>
      <c r="BQ528" s="7"/>
      <c r="BR528" s="7"/>
      <c r="BS528" s="7"/>
      <c r="BT528" s="7" t="s">
        <v>923</v>
      </c>
      <c r="BU528" s="7" t="s">
        <v>921</v>
      </c>
      <c r="BV528" s="7"/>
      <c r="BW528" s="7"/>
      <c r="BX528" s="7"/>
      <c r="BY528" s="7"/>
      <c r="BZ528" s="7"/>
      <c r="CA528" s="7"/>
      <c r="CB528" s="7"/>
      <c r="CC528" s="7"/>
      <c r="CD528" s="7"/>
      <c r="CG528" s="41">
        <v>0</v>
      </c>
      <c r="DC528" s="41">
        <v>0</v>
      </c>
      <c r="DY528" s="7" t="s">
        <v>1891</v>
      </c>
      <c r="DZ528" s="7">
        <f t="shared" si="390"/>
        <v>0.92000000000000015</v>
      </c>
      <c r="EA528" s="41" t="s">
        <v>355</v>
      </c>
      <c r="EB528" s="41" t="s">
        <v>0</v>
      </c>
      <c r="EC528" s="41">
        <f t="shared" si="377"/>
        <v>0</v>
      </c>
      <c r="ED528" s="41">
        <f t="shared" si="378"/>
        <v>0</v>
      </c>
      <c r="EE528" s="41">
        <f t="shared" si="379"/>
        <v>0.16928000000000001</v>
      </c>
      <c r="EF528" s="41">
        <f t="shared" si="380"/>
        <v>0</v>
      </c>
      <c r="EG528" s="41">
        <f t="shared" si="381"/>
        <v>0</v>
      </c>
      <c r="EI528" s="5">
        <f t="shared" si="395"/>
        <v>178.74441920000001</v>
      </c>
      <c r="EJ528" s="3">
        <f t="shared" si="391"/>
        <v>3288.8973132799997</v>
      </c>
      <c r="EK528" s="3">
        <f t="shared" si="396"/>
        <v>0</v>
      </c>
      <c r="EL528" s="3">
        <f t="shared" si="397"/>
        <v>0</v>
      </c>
      <c r="EM528" s="3">
        <f t="shared" si="398"/>
        <v>0</v>
      </c>
      <c r="EN528" s="3">
        <f t="shared" si="399"/>
        <v>0</v>
      </c>
      <c r="EO528" s="3">
        <f t="shared" si="400"/>
        <v>0</v>
      </c>
      <c r="EP528" s="3">
        <f t="shared" si="401"/>
        <v>0</v>
      </c>
      <c r="EQ528" s="3">
        <f t="shared" si="402"/>
        <v>0</v>
      </c>
      <c r="ER528" s="3">
        <f t="shared" si="403"/>
        <v>0</v>
      </c>
      <c r="ES528" s="3">
        <f t="shared" si="404"/>
        <v>169.28</v>
      </c>
      <c r="ET528" s="3">
        <f t="shared" si="405"/>
        <v>14.72</v>
      </c>
      <c r="EU528" s="3">
        <f t="shared" si="406"/>
        <v>0</v>
      </c>
      <c r="EV528" s="3">
        <f t="shared" si="407"/>
        <v>0</v>
      </c>
      <c r="EW528" s="3">
        <f t="shared" si="408"/>
        <v>0</v>
      </c>
      <c r="EX528" s="3">
        <f t="shared" si="409"/>
        <v>0</v>
      </c>
      <c r="EY528" s="3">
        <f t="shared" si="410"/>
        <v>0</v>
      </c>
      <c r="EZ528" s="3">
        <f t="shared" si="411"/>
        <v>0</v>
      </c>
      <c r="FA528" s="3">
        <f t="shared" si="412"/>
        <v>0</v>
      </c>
      <c r="FB528" s="3">
        <f t="shared" si="413"/>
        <v>0</v>
      </c>
      <c r="FC528" s="3">
        <f t="shared" si="392"/>
        <v>0</v>
      </c>
      <c r="FD528" s="41">
        <f t="shared" si="414"/>
        <v>0</v>
      </c>
      <c r="FG528" s="3">
        <f t="shared" si="393"/>
        <v>0</v>
      </c>
      <c r="FH528" s="3">
        <f t="shared" si="394"/>
        <v>0</v>
      </c>
      <c r="FI528" s="3">
        <f t="shared" si="415"/>
        <v>0</v>
      </c>
      <c r="FJ528" s="3">
        <f t="shared" si="415"/>
        <v>0</v>
      </c>
      <c r="FK528" s="3">
        <f t="shared" si="376"/>
        <v>0</v>
      </c>
      <c r="FL528" s="3">
        <f t="shared" si="376"/>
        <v>0</v>
      </c>
      <c r="FM528" s="3">
        <f t="shared" si="376"/>
        <v>0</v>
      </c>
      <c r="FN528" s="3">
        <f t="shared" si="375"/>
        <v>0</v>
      </c>
      <c r="FO528" s="3">
        <f t="shared" si="375"/>
        <v>0</v>
      </c>
      <c r="FP528" s="3">
        <f t="shared" si="375"/>
        <v>0</v>
      </c>
      <c r="FQ528" s="3">
        <f t="shared" si="375"/>
        <v>0</v>
      </c>
      <c r="FR528" s="3">
        <f t="shared" si="416"/>
        <v>0</v>
      </c>
      <c r="FS528" s="3">
        <f t="shared" si="416"/>
        <v>0</v>
      </c>
      <c r="FT528" s="3">
        <f t="shared" si="416"/>
        <v>0</v>
      </c>
      <c r="FU528" s="3">
        <f t="shared" si="417"/>
        <v>0</v>
      </c>
      <c r="FV528" s="3">
        <f t="shared" si="417"/>
        <v>0</v>
      </c>
      <c r="FW528" s="3">
        <f t="shared" si="417"/>
        <v>0</v>
      </c>
      <c r="FX528" s="3">
        <f t="shared" si="418"/>
        <v>0</v>
      </c>
      <c r="FY528" s="3">
        <f t="shared" si="419"/>
        <v>0</v>
      </c>
      <c r="FZ528" s="3">
        <f t="shared" si="420"/>
        <v>0</v>
      </c>
      <c r="GA528" s="3">
        <f t="shared" si="421"/>
        <v>0</v>
      </c>
      <c r="GB528" s="41" t="s">
        <v>0</v>
      </c>
      <c r="GI528" s="41" t="s">
        <v>0</v>
      </c>
    </row>
    <row r="529" spans="1:191" x14ac:dyDescent="0.55000000000000004">
      <c r="A529" s="41" t="s">
        <v>1599</v>
      </c>
      <c r="B529" s="41" t="s">
        <v>912</v>
      </c>
      <c r="C529" s="41" t="s">
        <v>69</v>
      </c>
      <c r="D529" s="25" t="s">
        <v>66</v>
      </c>
      <c r="E529" s="41" t="s">
        <v>1791</v>
      </c>
      <c r="F529" s="41">
        <v>0</v>
      </c>
      <c r="G529" s="25" t="s">
        <v>1749</v>
      </c>
      <c r="H529" s="41">
        <v>0</v>
      </c>
      <c r="I529" s="41">
        <v>0</v>
      </c>
      <c r="J529" s="41">
        <v>0.27</v>
      </c>
      <c r="K529" s="41">
        <v>0</v>
      </c>
      <c r="L529" s="41">
        <v>0</v>
      </c>
      <c r="M529" s="41" t="s">
        <v>924</v>
      </c>
      <c r="N529" s="41" t="s">
        <v>914</v>
      </c>
      <c r="O529" s="41" t="s">
        <v>1791</v>
      </c>
      <c r="P529" s="41" t="s">
        <v>1898</v>
      </c>
      <c r="Q529" s="41" t="s">
        <v>1898</v>
      </c>
      <c r="S529" s="41">
        <v>0</v>
      </c>
      <c r="AO529" s="7">
        <v>0</v>
      </c>
      <c r="AP529" s="7"/>
      <c r="AQ529" s="7"/>
      <c r="AR529" s="7"/>
      <c r="AS529" s="7"/>
      <c r="AT529" s="7"/>
      <c r="AU529" s="7"/>
      <c r="AV529" s="7"/>
      <c r="AW529" s="7"/>
      <c r="AX529" s="7"/>
      <c r="AY529" s="7"/>
      <c r="AZ529" s="7"/>
      <c r="BA529" s="7"/>
      <c r="BB529" s="7"/>
      <c r="BC529" s="7"/>
      <c r="BD529" s="7"/>
      <c r="BE529" s="7"/>
      <c r="BF529" s="7"/>
      <c r="BG529" s="7"/>
      <c r="BK529" s="41">
        <v>27</v>
      </c>
      <c r="BL529" s="7"/>
      <c r="BM529" s="7"/>
      <c r="BN529" s="7"/>
      <c r="BO529" s="7"/>
      <c r="BP529" s="7"/>
      <c r="BQ529" s="7"/>
      <c r="BR529" s="7"/>
      <c r="BS529" s="7"/>
      <c r="BT529" s="81">
        <v>1</v>
      </c>
      <c r="BU529" s="7"/>
      <c r="BV529" s="7"/>
      <c r="BW529" s="7"/>
      <c r="BX529" s="7"/>
      <c r="BY529" s="7"/>
      <c r="BZ529" s="7"/>
      <c r="CA529" s="7"/>
      <c r="CB529" s="7"/>
      <c r="CC529" s="7"/>
      <c r="CD529" s="7"/>
      <c r="CG529" s="41">
        <v>0</v>
      </c>
      <c r="DC529" s="41">
        <v>0</v>
      </c>
      <c r="DY529" s="7" t="s">
        <v>1891</v>
      </c>
      <c r="DZ529" s="7">
        <f t="shared" si="390"/>
        <v>1</v>
      </c>
      <c r="EA529" s="41" t="s">
        <v>355</v>
      </c>
      <c r="EB529" s="41" t="s">
        <v>0</v>
      </c>
      <c r="EC529" s="41">
        <f t="shared" si="377"/>
        <v>0</v>
      </c>
      <c r="ED529" s="41">
        <f t="shared" si="378"/>
        <v>0</v>
      </c>
      <c r="EE529" s="41">
        <f t="shared" si="379"/>
        <v>0.27</v>
      </c>
      <c r="EF529" s="41">
        <f t="shared" si="380"/>
        <v>0</v>
      </c>
      <c r="EG529" s="41">
        <f t="shared" si="381"/>
        <v>0</v>
      </c>
      <c r="EI529" s="5">
        <f t="shared" si="395"/>
        <v>131.14000000000001</v>
      </c>
      <c r="EJ529" s="3">
        <f t="shared" si="391"/>
        <v>3540.78</v>
      </c>
      <c r="EK529" s="3">
        <f t="shared" si="396"/>
        <v>0</v>
      </c>
      <c r="EL529" s="3">
        <f t="shared" si="397"/>
        <v>0</v>
      </c>
      <c r="EM529" s="3">
        <f t="shared" si="398"/>
        <v>0</v>
      </c>
      <c r="EN529" s="3">
        <f t="shared" si="399"/>
        <v>0</v>
      </c>
      <c r="EO529" s="3">
        <f t="shared" si="400"/>
        <v>0</v>
      </c>
      <c r="EP529" s="3">
        <f t="shared" si="401"/>
        <v>0</v>
      </c>
      <c r="EQ529" s="3">
        <f t="shared" si="402"/>
        <v>0</v>
      </c>
      <c r="ER529" s="3">
        <f t="shared" si="403"/>
        <v>0</v>
      </c>
      <c r="ES529" s="3">
        <f t="shared" si="404"/>
        <v>270</v>
      </c>
      <c r="ET529" s="3">
        <f t="shared" si="405"/>
        <v>0</v>
      </c>
      <c r="EU529" s="3">
        <f t="shared" si="406"/>
        <v>0</v>
      </c>
      <c r="EV529" s="3">
        <f t="shared" si="407"/>
        <v>0</v>
      </c>
      <c r="EW529" s="3">
        <f t="shared" si="408"/>
        <v>0</v>
      </c>
      <c r="EX529" s="3">
        <f t="shared" si="409"/>
        <v>0</v>
      </c>
      <c r="EY529" s="3">
        <f t="shared" si="410"/>
        <v>0</v>
      </c>
      <c r="EZ529" s="3">
        <f t="shared" si="411"/>
        <v>0</v>
      </c>
      <c r="FA529" s="3">
        <f t="shared" si="412"/>
        <v>0</v>
      </c>
      <c r="FB529" s="3">
        <f t="shared" si="413"/>
        <v>0</v>
      </c>
      <c r="FC529" s="3">
        <f t="shared" si="392"/>
        <v>0</v>
      </c>
      <c r="FD529" s="41">
        <f t="shared" si="414"/>
        <v>0</v>
      </c>
      <c r="FG529" s="3">
        <f t="shared" si="393"/>
        <v>0</v>
      </c>
      <c r="FH529" s="3">
        <f t="shared" si="394"/>
        <v>0</v>
      </c>
      <c r="FI529" s="3">
        <f t="shared" si="415"/>
        <v>0</v>
      </c>
      <c r="FJ529" s="3">
        <f t="shared" si="415"/>
        <v>0</v>
      </c>
      <c r="FK529" s="3">
        <f t="shared" si="376"/>
        <v>0</v>
      </c>
      <c r="FL529" s="3">
        <f t="shared" si="376"/>
        <v>0</v>
      </c>
      <c r="FM529" s="3">
        <f t="shared" si="376"/>
        <v>0</v>
      </c>
      <c r="FN529" s="3">
        <f t="shared" si="375"/>
        <v>0</v>
      </c>
      <c r="FO529" s="3">
        <f t="shared" si="375"/>
        <v>0</v>
      </c>
      <c r="FP529" s="3">
        <f t="shared" si="375"/>
        <v>0</v>
      </c>
      <c r="FQ529" s="3">
        <f t="shared" si="375"/>
        <v>0</v>
      </c>
      <c r="FR529" s="3">
        <f t="shared" si="416"/>
        <v>0</v>
      </c>
      <c r="FS529" s="3">
        <f t="shared" si="416"/>
        <v>0</v>
      </c>
      <c r="FT529" s="3">
        <f t="shared" si="416"/>
        <v>0</v>
      </c>
      <c r="FU529" s="3">
        <f t="shared" si="417"/>
        <v>0</v>
      </c>
      <c r="FV529" s="3">
        <f t="shared" si="417"/>
        <v>0</v>
      </c>
      <c r="FW529" s="3">
        <f t="shared" si="417"/>
        <v>0</v>
      </c>
      <c r="FX529" s="3">
        <f t="shared" si="418"/>
        <v>0</v>
      </c>
      <c r="FY529" s="3">
        <f t="shared" si="419"/>
        <v>0</v>
      </c>
      <c r="FZ529" s="3">
        <f t="shared" si="420"/>
        <v>0</v>
      </c>
      <c r="GA529" s="3">
        <f t="shared" si="421"/>
        <v>0</v>
      </c>
      <c r="GB529" s="41" t="s">
        <v>0</v>
      </c>
      <c r="GI529" s="41" t="s">
        <v>0</v>
      </c>
    </row>
    <row r="530" spans="1:191" x14ac:dyDescent="0.55000000000000004">
      <c r="A530" s="12" t="s">
        <v>1618</v>
      </c>
      <c r="B530" s="41" t="s">
        <v>959</v>
      </c>
      <c r="C530" s="41" t="s">
        <v>61</v>
      </c>
      <c r="D530" s="25" t="s">
        <v>66</v>
      </c>
      <c r="E530" s="41" t="s">
        <v>1791</v>
      </c>
      <c r="F530" s="41">
        <v>0</v>
      </c>
      <c r="G530" s="25" t="s">
        <v>1749</v>
      </c>
      <c r="H530" s="41">
        <v>0</v>
      </c>
      <c r="I530" s="41">
        <v>0</v>
      </c>
      <c r="J530" s="41">
        <v>1.8200000000000001E-2</v>
      </c>
      <c r="K530" s="41">
        <v>0</v>
      </c>
      <c r="L530" s="41">
        <v>5.9999999999999995E-4</v>
      </c>
      <c r="M530" s="41" t="s">
        <v>960</v>
      </c>
      <c r="N530" s="41" t="s">
        <v>961</v>
      </c>
      <c r="O530" s="41" t="s">
        <v>1917</v>
      </c>
      <c r="P530" s="41" t="s">
        <v>1890</v>
      </c>
      <c r="R530" s="41" t="s">
        <v>2057</v>
      </c>
      <c r="S530" s="41">
        <v>0</v>
      </c>
      <c r="AO530" s="7">
        <v>0</v>
      </c>
      <c r="AP530" s="7"/>
      <c r="AQ530" s="7"/>
      <c r="AR530" s="7"/>
      <c r="AS530" s="7"/>
      <c r="AT530" s="7"/>
      <c r="AU530" s="7"/>
      <c r="AV530" s="7"/>
      <c r="AW530" s="7"/>
      <c r="AX530" s="7"/>
      <c r="AY530" s="7"/>
      <c r="AZ530" s="7"/>
      <c r="BA530" s="7"/>
      <c r="BB530" s="7"/>
      <c r="BC530" s="7"/>
      <c r="BD530" s="7"/>
      <c r="BE530" s="7"/>
      <c r="BF530" s="7"/>
      <c r="BG530" s="7"/>
      <c r="BK530" s="41">
        <f>(18.2/1000)/(BU530/100)</f>
        <v>1.82</v>
      </c>
      <c r="BL530" s="7"/>
      <c r="BM530" s="7">
        <v>3.5</v>
      </c>
      <c r="BN530" s="7"/>
      <c r="BO530" s="7"/>
      <c r="BP530" s="7"/>
      <c r="BQ530" s="7"/>
      <c r="BR530" s="7"/>
      <c r="BS530" s="7"/>
      <c r="BT530" s="7">
        <v>1</v>
      </c>
      <c r="BU530" s="7">
        <v>1</v>
      </c>
      <c r="BV530" s="7"/>
      <c r="BW530" s="7"/>
      <c r="BX530" s="7"/>
      <c r="BY530" s="7"/>
      <c r="BZ530" s="7"/>
      <c r="CA530" s="7"/>
      <c r="CB530" s="7"/>
      <c r="CC530" s="7"/>
      <c r="CD530" s="7"/>
      <c r="CG530" s="41">
        <v>0</v>
      </c>
      <c r="DC530" s="41">
        <f>(0.6/1000)/(DM530/100)</f>
        <v>5.9999999999999991E-2</v>
      </c>
      <c r="DE530" s="41">
        <v>3.5</v>
      </c>
      <c r="DL530" s="41">
        <v>1</v>
      </c>
      <c r="DM530" s="41">
        <v>1</v>
      </c>
      <c r="DY530" s="7" t="s">
        <v>1891</v>
      </c>
      <c r="DZ530" s="7">
        <f t="shared" si="390"/>
        <v>1</v>
      </c>
      <c r="EA530" s="41" t="s">
        <v>64</v>
      </c>
      <c r="EB530" s="41" t="s">
        <v>0</v>
      </c>
      <c r="EC530" s="41">
        <f t="shared" si="377"/>
        <v>0</v>
      </c>
      <c r="ED530" s="41">
        <f t="shared" si="378"/>
        <v>0</v>
      </c>
      <c r="EE530" s="41">
        <f t="shared" si="379"/>
        <v>1.8200000000000001E-2</v>
      </c>
      <c r="EF530" s="41">
        <f t="shared" si="380"/>
        <v>0</v>
      </c>
      <c r="EG530" s="41">
        <f t="shared" si="381"/>
        <v>5.9999999999999995E-4</v>
      </c>
      <c r="EI530" s="5">
        <f t="shared" si="395"/>
        <v>1000.486365401929</v>
      </c>
      <c r="EJ530" s="3">
        <f t="shared" si="391"/>
        <v>1820.8851850315109</v>
      </c>
      <c r="EK530" s="3">
        <f t="shared" si="396"/>
        <v>0</v>
      </c>
      <c r="EL530" s="3">
        <f t="shared" si="397"/>
        <v>6.37</v>
      </c>
      <c r="EM530" s="3">
        <f t="shared" si="398"/>
        <v>0</v>
      </c>
      <c r="EN530" s="3">
        <f t="shared" si="399"/>
        <v>0</v>
      </c>
      <c r="EO530" s="3">
        <f t="shared" si="400"/>
        <v>0</v>
      </c>
      <c r="EP530" s="3">
        <f t="shared" si="401"/>
        <v>0</v>
      </c>
      <c r="EQ530" s="3">
        <f t="shared" si="402"/>
        <v>0</v>
      </c>
      <c r="ER530" s="3">
        <f t="shared" si="403"/>
        <v>0</v>
      </c>
      <c r="ES530" s="3">
        <f t="shared" si="404"/>
        <v>18.2</v>
      </c>
      <c r="ET530" s="3">
        <f t="shared" si="405"/>
        <v>18.2</v>
      </c>
      <c r="EU530" s="3">
        <f t="shared" si="406"/>
        <v>0</v>
      </c>
      <c r="EV530" s="3">
        <f t="shared" si="407"/>
        <v>0</v>
      </c>
      <c r="EW530" s="3">
        <f t="shared" si="408"/>
        <v>0</v>
      </c>
      <c r="EX530" s="3">
        <f t="shared" si="409"/>
        <v>0</v>
      </c>
      <c r="EY530" s="3">
        <f t="shared" si="410"/>
        <v>0</v>
      </c>
      <c r="EZ530" s="3">
        <f t="shared" si="411"/>
        <v>0</v>
      </c>
      <c r="FA530" s="3">
        <f t="shared" si="412"/>
        <v>0</v>
      </c>
      <c r="FB530" s="3">
        <f t="shared" si="413"/>
        <v>0</v>
      </c>
      <c r="FC530" s="3">
        <f t="shared" si="392"/>
        <v>0</v>
      </c>
      <c r="FD530" s="41">
        <f t="shared" si="414"/>
        <v>0</v>
      </c>
      <c r="FF530" s="5">
        <f>FG530/(CG530+DC530)</f>
        <v>1000.4863654019292</v>
      </c>
      <c r="FG530" s="3">
        <f t="shared" si="393"/>
        <v>60.029181924115747</v>
      </c>
      <c r="FH530" s="3">
        <f t="shared" si="394"/>
        <v>0</v>
      </c>
      <c r="FI530" s="3">
        <f t="shared" si="415"/>
        <v>0.20999999999999996</v>
      </c>
      <c r="FJ530" s="3">
        <f t="shared" si="415"/>
        <v>0</v>
      </c>
      <c r="FK530" s="3">
        <f t="shared" si="376"/>
        <v>0</v>
      </c>
      <c r="FL530" s="3">
        <f t="shared" si="376"/>
        <v>0</v>
      </c>
      <c r="FM530" s="3">
        <f t="shared" si="376"/>
        <v>0</v>
      </c>
      <c r="FN530" s="3">
        <f t="shared" si="375"/>
        <v>0</v>
      </c>
      <c r="FO530" s="3">
        <f t="shared" si="375"/>
        <v>0</v>
      </c>
      <c r="FP530" s="3">
        <f t="shared" si="375"/>
        <v>0.6</v>
      </c>
      <c r="FQ530" s="3">
        <f t="shared" si="375"/>
        <v>0.6</v>
      </c>
      <c r="FR530" s="3">
        <f t="shared" si="416"/>
        <v>0</v>
      </c>
      <c r="FS530" s="3">
        <f t="shared" si="416"/>
        <v>0</v>
      </c>
      <c r="FT530" s="3">
        <f t="shared" si="416"/>
        <v>0</v>
      </c>
      <c r="FU530" s="3">
        <f t="shared" si="417"/>
        <v>0</v>
      </c>
      <c r="FV530" s="3">
        <f t="shared" si="417"/>
        <v>0</v>
      </c>
      <c r="FW530" s="3">
        <f t="shared" si="417"/>
        <v>0</v>
      </c>
      <c r="FX530" s="3">
        <f t="shared" si="418"/>
        <v>0</v>
      </c>
      <c r="FY530" s="3">
        <f t="shared" si="419"/>
        <v>0</v>
      </c>
      <c r="FZ530" s="3">
        <f t="shared" si="420"/>
        <v>0</v>
      </c>
      <c r="GA530" s="3">
        <f t="shared" si="421"/>
        <v>0</v>
      </c>
      <c r="GB530" s="41" t="s">
        <v>0</v>
      </c>
      <c r="GC530" s="41">
        <f t="shared" ref="GC530:GC544" si="422">S530+AO530+BK530</f>
        <v>1.82</v>
      </c>
      <c r="GD530" s="41">
        <f t="shared" ref="GD530:GD544" si="423">(S530*AB530+AO530*AX530+BK530*BT530)/GC530</f>
        <v>1</v>
      </c>
      <c r="GE530" s="41">
        <f t="shared" ref="GE530:GH539" si="424">GC530*GD530</f>
        <v>1.82</v>
      </c>
      <c r="GF530" s="41">
        <f>CG530+DC530</f>
        <v>5.9999999999999991E-2</v>
      </c>
      <c r="GG530" s="41">
        <f>(CG530*CP530+DC530*DL530)/GF530</f>
        <v>1</v>
      </c>
      <c r="GH530" s="41">
        <f t="shared" si="424"/>
        <v>5.9999999999999991E-2</v>
      </c>
      <c r="GI530" s="41" t="s">
        <v>0</v>
      </c>
    </row>
    <row r="531" spans="1:191" x14ac:dyDescent="0.55000000000000004">
      <c r="A531" s="41" t="s">
        <v>1619</v>
      </c>
      <c r="B531" s="41" t="s">
        <v>962</v>
      </c>
      <c r="C531" s="41" t="s">
        <v>69</v>
      </c>
      <c r="D531" s="25" t="s">
        <v>66</v>
      </c>
      <c r="E531" s="41" t="s">
        <v>1791</v>
      </c>
      <c r="F531" s="41">
        <v>0</v>
      </c>
      <c r="G531" s="25" t="s">
        <v>1749</v>
      </c>
      <c r="H531" s="41">
        <v>0.40667399999999998</v>
      </c>
      <c r="I531" s="41">
        <v>0.33965659999999998</v>
      </c>
      <c r="J531" s="41">
        <v>1.1887402999999999</v>
      </c>
      <c r="K531" s="41">
        <v>0</v>
      </c>
      <c r="L531" s="41">
        <v>0.4496712000000001</v>
      </c>
      <c r="M531" s="41" t="s">
        <v>963</v>
      </c>
      <c r="N531" s="41" t="s">
        <v>964</v>
      </c>
      <c r="O531" s="41" t="s">
        <v>1791</v>
      </c>
      <c r="P531" s="41" t="s">
        <v>1905</v>
      </c>
      <c r="Q531" s="41" t="s">
        <v>1905</v>
      </c>
      <c r="S531" s="41">
        <v>59.805</v>
      </c>
      <c r="AB531" s="41">
        <v>0.68</v>
      </c>
      <c r="AC531" s="41">
        <v>0.24</v>
      </c>
      <c r="AO531" s="7">
        <f>20.918+33.251</f>
        <v>54.168999999999997</v>
      </c>
      <c r="AP531" s="7"/>
      <c r="AQ531" s="7"/>
      <c r="AR531" s="7"/>
      <c r="AS531" s="7"/>
      <c r="AT531" s="7"/>
      <c r="AU531" s="7"/>
      <c r="AV531" s="7"/>
      <c r="AW531" s="7"/>
      <c r="AX531" s="82">
        <f>(0.67*20.918+0.6*33.251)/AO531</f>
        <v>0.62703132788126048</v>
      </c>
      <c r="AY531" s="82">
        <f>(0.19*20.918+0.21*33.251)/AO531</f>
        <v>0.20227676346249701</v>
      </c>
      <c r="AZ531" s="7"/>
      <c r="BA531" s="7"/>
      <c r="BB531" s="7"/>
      <c r="BC531" s="7"/>
      <c r="BD531" s="7"/>
      <c r="BE531" s="7"/>
      <c r="BF531" s="7"/>
      <c r="BG531" s="7"/>
      <c r="BK531" s="5">
        <f>19.929+182.621</f>
        <v>202.55</v>
      </c>
      <c r="BL531" s="7"/>
      <c r="BM531" s="7"/>
      <c r="BN531" s="7"/>
      <c r="BO531" s="7"/>
      <c r="BP531" s="7"/>
      <c r="BQ531" s="7"/>
      <c r="BR531" s="7"/>
      <c r="BS531" s="7"/>
      <c r="BT531" s="82">
        <f>(0.65*19.929+0.58*182.621)/BK531</f>
        <v>0.58688733646013325</v>
      </c>
      <c r="BU531" s="82">
        <f>(0.19*19.929+0.2*182.621)/BK531</f>
        <v>0.19901609479140953</v>
      </c>
      <c r="BV531" s="7"/>
      <c r="BW531" s="7"/>
      <c r="BX531" s="7"/>
      <c r="BY531" s="7"/>
      <c r="BZ531" s="7"/>
      <c r="CA531" s="7"/>
      <c r="CB531" s="7"/>
      <c r="CC531" s="7"/>
      <c r="CD531" s="7"/>
      <c r="CG531" s="41">
        <v>0</v>
      </c>
      <c r="DC531" s="41">
        <v>68.132000000000005</v>
      </c>
      <c r="DL531" s="41">
        <v>0.66</v>
      </c>
      <c r="DM531" s="41">
        <v>0.26</v>
      </c>
      <c r="DY531" s="7" t="s">
        <v>1880</v>
      </c>
      <c r="DZ531" s="7">
        <f t="shared" si="390"/>
        <v>0.61135045051876002</v>
      </c>
      <c r="EA531" s="41" t="s">
        <v>461</v>
      </c>
      <c r="EB531" s="41" t="s">
        <v>0</v>
      </c>
      <c r="EC531" s="41">
        <f t="shared" si="377"/>
        <v>0.40667399999999998</v>
      </c>
      <c r="ED531" s="41">
        <f t="shared" si="378"/>
        <v>0.33965659999999998</v>
      </c>
      <c r="EE531" s="41">
        <f t="shared" si="379"/>
        <v>1.1887402999999999</v>
      </c>
      <c r="EF531" s="41">
        <f t="shared" si="380"/>
        <v>0</v>
      </c>
      <c r="EG531" s="41">
        <f t="shared" si="381"/>
        <v>0.4496712000000001</v>
      </c>
      <c r="EI531" s="5">
        <f t="shared" si="395"/>
        <v>230.72565326625974</v>
      </c>
      <c r="EJ531" s="3">
        <f t="shared" si="391"/>
        <v>73030.206674449597</v>
      </c>
      <c r="EK531" s="3">
        <f t="shared" si="396"/>
        <v>0</v>
      </c>
      <c r="EL531" s="3">
        <f t="shared" si="397"/>
        <v>0</v>
      </c>
      <c r="EM531" s="3">
        <f t="shared" si="398"/>
        <v>0</v>
      </c>
      <c r="EN531" s="3">
        <f t="shared" si="399"/>
        <v>0</v>
      </c>
      <c r="EO531" s="3">
        <f t="shared" si="400"/>
        <v>0</v>
      </c>
      <c r="EP531" s="3">
        <f t="shared" si="401"/>
        <v>0</v>
      </c>
      <c r="EQ531" s="3">
        <f t="shared" si="402"/>
        <v>0</v>
      </c>
      <c r="ER531" s="3">
        <f t="shared" si="403"/>
        <v>0</v>
      </c>
      <c r="ES531" s="3">
        <f t="shared" si="404"/>
        <v>1935.0708999999999</v>
      </c>
      <c r="ET531" s="3">
        <f t="shared" si="405"/>
        <v>656.21039999999994</v>
      </c>
      <c r="EU531" s="3">
        <f t="shared" si="406"/>
        <v>0</v>
      </c>
      <c r="EV531" s="3">
        <f t="shared" si="407"/>
        <v>0</v>
      </c>
      <c r="EW531" s="3">
        <f t="shared" si="408"/>
        <v>0</v>
      </c>
      <c r="EX531" s="3">
        <f t="shared" si="409"/>
        <v>0</v>
      </c>
      <c r="EY531" s="3">
        <f t="shared" si="410"/>
        <v>0</v>
      </c>
      <c r="EZ531" s="3">
        <f t="shared" si="411"/>
        <v>0</v>
      </c>
      <c r="FA531" s="3">
        <f t="shared" si="412"/>
        <v>0</v>
      </c>
      <c r="FB531" s="3">
        <f t="shared" si="413"/>
        <v>0</v>
      </c>
      <c r="FC531" s="3">
        <f t="shared" si="392"/>
        <v>0</v>
      </c>
      <c r="FD531" s="41">
        <f t="shared" si="414"/>
        <v>0</v>
      </c>
      <c r="FF531" s="5">
        <f>FG531/(CG531+DC531)</f>
        <v>275.36316240000002</v>
      </c>
      <c r="FG531" s="3">
        <f t="shared" si="393"/>
        <v>18761.042980636801</v>
      </c>
      <c r="FH531" s="3">
        <f t="shared" si="394"/>
        <v>0</v>
      </c>
      <c r="FI531" s="3">
        <f t="shared" si="415"/>
        <v>0</v>
      </c>
      <c r="FJ531" s="3">
        <f t="shared" si="415"/>
        <v>0</v>
      </c>
      <c r="FK531" s="3">
        <f t="shared" si="376"/>
        <v>0</v>
      </c>
      <c r="FL531" s="3">
        <f t="shared" si="376"/>
        <v>0</v>
      </c>
      <c r="FM531" s="3">
        <f t="shared" si="376"/>
        <v>0</v>
      </c>
      <c r="FN531" s="3">
        <f t="shared" si="375"/>
        <v>0</v>
      </c>
      <c r="FO531" s="3">
        <f t="shared" si="375"/>
        <v>0</v>
      </c>
      <c r="FP531" s="3">
        <f t="shared" si="375"/>
        <v>449.67120000000011</v>
      </c>
      <c r="FQ531" s="3">
        <f t="shared" si="375"/>
        <v>177.14320000000001</v>
      </c>
      <c r="FR531" s="3">
        <f t="shared" si="416"/>
        <v>0</v>
      </c>
      <c r="FS531" s="3">
        <f t="shared" si="416"/>
        <v>0</v>
      </c>
      <c r="FT531" s="3">
        <f t="shared" si="416"/>
        <v>0</v>
      </c>
      <c r="FU531" s="3">
        <f t="shared" si="417"/>
        <v>0</v>
      </c>
      <c r="FV531" s="3">
        <f t="shared" si="417"/>
        <v>0</v>
      </c>
      <c r="FW531" s="3">
        <f t="shared" si="417"/>
        <v>0</v>
      </c>
      <c r="FX531" s="3">
        <f t="shared" si="418"/>
        <v>0</v>
      </c>
      <c r="FY531" s="3">
        <f t="shared" si="419"/>
        <v>0</v>
      </c>
      <c r="FZ531" s="3">
        <f t="shared" si="420"/>
        <v>0</v>
      </c>
      <c r="GA531" s="3">
        <f t="shared" si="421"/>
        <v>0</v>
      </c>
      <c r="GB531" s="41" t="s">
        <v>0</v>
      </c>
      <c r="GC531" s="41">
        <f t="shared" si="422"/>
        <v>316.524</v>
      </c>
      <c r="GD531" s="41">
        <f t="shared" si="423"/>
        <v>0.61135045051876002</v>
      </c>
      <c r="GE531" s="41">
        <f t="shared" si="424"/>
        <v>193.50709000000001</v>
      </c>
      <c r="GF531" s="41">
        <f>CG531+DC531</f>
        <v>68.132000000000005</v>
      </c>
      <c r="GI531" s="41" t="s">
        <v>0</v>
      </c>
    </row>
    <row r="532" spans="1:191" x14ac:dyDescent="0.55000000000000004">
      <c r="A532" s="41" t="s">
        <v>1620</v>
      </c>
      <c r="B532" s="41" t="s">
        <v>965</v>
      </c>
      <c r="C532" s="41" t="s">
        <v>69</v>
      </c>
      <c r="D532" s="25" t="s">
        <v>66</v>
      </c>
      <c r="E532" s="41" t="s">
        <v>1791</v>
      </c>
      <c r="F532" s="41">
        <v>0</v>
      </c>
      <c r="G532" s="25" t="s">
        <v>1749</v>
      </c>
      <c r="H532" s="41">
        <v>0</v>
      </c>
      <c r="I532" s="41">
        <v>0</v>
      </c>
      <c r="J532" s="41">
        <v>0.221</v>
      </c>
      <c r="K532" s="41">
        <v>0</v>
      </c>
      <c r="L532" s="41">
        <v>0</v>
      </c>
      <c r="M532" s="41" t="s">
        <v>966</v>
      </c>
      <c r="N532" s="41" t="s">
        <v>79</v>
      </c>
      <c r="O532" s="41" t="s">
        <v>1791</v>
      </c>
      <c r="P532" s="41" t="s">
        <v>1950</v>
      </c>
      <c r="Q532" s="41" t="s">
        <v>1950</v>
      </c>
      <c r="S532" s="41">
        <v>0</v>
      </c>
      <c r="AO532" s="7">
        <v>0</v>
      </c>
      <c r="AP532" s="7"/>
      <c r="AQ532" s="7"/>
      <c r="AR532" s="7"/>
      <c r="AS532" s="7"/>
      <c r="AT532" s="7"/>
      <c r="AU532" s="7"/>
      <c r="AV532" s="7"/>
      <c r="AW532" s="7"/>
      <c r="AX532" s="7"/>
      <c r="AY532" s="7"/>
      <c r="AZ532" s="7"/>
      <c r="BA532" s="7"/>
      <c r="BB532" s="7"/>
      <c r="BC532" s="7"/>
      <c r="BD532" s="7"/>
      <c r="BE532" s="7"/>
      <c r="BF532" s="7"/>
      <c r="BG532" s="7"/>
      <c r="BK532" s="41">
        <v>17</v>
      </c>
      <c r="BL532" s="7"/>
      <c r="BM532" s="7"/>
      <c r="BN532" s="7"/>
      <c r="BO532" s="7"/>
      <c r="BP532" s="7"/>
      <c r="BQ532" s="7"/>
      <c r="BR532" s="7"/>
      <c r="BS532" s="7"/>
      <c r="BT532" s="7">
        <v>1.3</v>
      </c>
      <c r="BU532" s="7"/>
      <c r="BV532" s="7"/>
      <c r="BW532" s="7"/>
      <c r="BX532" s="7"/>
      <c r="BY532" s="7"/>
      <c r="BZ532" s="7"/>
      <c r="CA532" s="7"/>
      <c r="CB532" s="7"/>
      <c r="CC532" s="7"/>
      <c r="CD532" s="7"/>
      <c r="CG532" s="41">
        <v>0</v>
      </c>
      <c r="DC532" s="41">
        <v>0</v>
      </c>
      <c r="DY532" s="7" t="s">
        <v>1891</v>
      </c>
      <c r="DZ532" s="7">
        <f t="shared" si="390"/>
        <v>1.3</v>
      </c>
      <c r="EA532" s="41" t="s">
        <v>967</v>
      </c>
      <c r="EB532" s="41" t="s">
        <v>0</v>
      </c>
      <c r="EC532" s="41">
        <f t="shared" si="377"/>
        <v>0</v>
      </c>
      <c r="ED532" s="41">
        <f t="shared" si="378"/>
        <v>0</v>
      </c>
      <c r="EE532" s="41">
        <f t="shared" si="379"/>
        <v>0.221</v>
      </c>
      <c r="EF532" s="41">
        <f t="shared" si="380"/>
        <v>0</v>
      </c>
      <c r="EG532" s="41">
        <f t="shared" si="381"/>
        <v>0</v>
      </c>
      <c r="EI532" s="5">
        <f t="shared" si="395"/>
        <v>170.482</v>
      </c>
      <c r="EJ532" s="3">
        <f t="shared" si="391"/>
        <v>2898.194</v>
      </c>
      <c r="EK532" s="3">
        <f t="shared" si="396"/>
        <v>0</v>
      </c>
      <c r="EL532" s="3">
        <f t="shared" si="397"/>
        <v>0</v>
      </c>
      <c r="EM532" s="3">
        <f t="shared" si="398"/>
        <v>0</v>
      </c>
      <c r="EN532" s="3">
        <f t="shared" si="399"/>
        <v>0</v>
      </c>
      <c r="EO532" s="3">
        <f t="shared" si="400"/>
        <v>0</v>
      </c>
      <c r="EP532" s="3">
        <f t="shared" si="401"/>
        <v>0</v>
      </c>
      <c r="EQ532" s="3">
        <f t="shared" si="402"/>
        <v>0</v>
      </c>
      <c r="ER532" s="3">
        <f t="shared" si="403"/>
        <v>0</v>
      </c>
      <c r="ES532" s="3">
        <f t="shared" si="404"/>
        <v>221</v>
      </c>
      <c r="ET532" s="3">
        <f t="shared" si="405"/>
        <v>0</v>
      </c>
      <c r="EU532" s="3">
        <f t="shared" si="406"/>
        <v>0</v>
      </c>
      <c r="EV532" s="3">
        <f t="shared" si="407"/>
        <v>0</v>
      </c>
      <c r="EW532" s="3">
        <f t="shared" si="408"/>
        <v>0</v>
      </c>
      <c r="EX532" s="3">
        <f t="shared" si="409"/>
        <v>0</v>
      </c>
      <c r="EY532" s="3">
        <f t="shared" si="410"/>
        <v>0</v>
      </c>
      <c r="EZ532" s="3">
        <f t="shared" si="411"/>
        <v>0</v>
      </c>
      <c r="FA532" s="3">
        <f t="shared" si="412"/>
        <v>0</v>
      </c>
      <c r="FB532" s="3">
        <f t="shared" si="413"/>
        <v>0</v>
      </c>
      <c r="FC532" s="3">
        <f t="shared" si="392"/>
        <v>0</v>
      </c>
      <c r="FD532" s="41">
        <f t="shared" si="414"/>
        <v>0</v>
      </c>
      <c r="FG532" s="3">
        <f t="shared" si="393"/>
        <v>0</v>
      </c>
      <c r="FH532" s="3">
        <f t="shared" si="394"/>
        <v>0</v>
      </c>
      <c r="FI532" s="3">
        <f t="shared" si="415"/>
        <v>0</v>
      </c>
      <c r="FJ532" s="3">
        <f t="shared" si="415"/>
        <v>0</v>
      </c>
      <c r="FK532" s="3">
        <f t="shared" si="376"/>
        <v>0</v>
      </c>
      <c r="FL532" s="3">
        <f t="shared" si="376"/>
        <v>0</v>
      </c>
      <c r="FM532" s="3">
        <f t="shared" si="376"/>
        <v>0</v>
      </c>
      <c r="FN532" s="3">
        <f t="shared" si="375"/>
        <v>0</v>
      </c>
      <c r="FO532" s="3">
        <f t="shared" si="375"/>
        <v>0</v>
      </c>
      <c r="FP532" s="3">
        <f t="shared" si="375"/>
        <v>0</v>
      </c>
      <c r="FQ532" s="3">
        <f t="shared" si="375"/>
        <v>0</v>
      </c>
      <c r="FR532" s="3">
        <f t="shared" si="416"/>
        <v>0</v>
      </c>
      <c r="FS532" s="3">
        <f t="shared" si="416"/>
        <v>0</v>
      </c>
      <c r="FT532" s="3">
        <f t="shared" si="416"/>
        <v>0</v>
      </c>
      <c r="FU532" s="3">
        <f t="shared" si="417"/>
        <v>0</v>
      </c>
      <c r="FV532" s="3">
        <f t="shared" si="417"/>
        <v>0</v>
      </c>
      <c r="FW532" s="3">
        <f t="shared" si="417"/>
        <v>0</v>
      </c>
      <c r="FX532" s="3">
        <f t="shared" si="418"/>
        <v>0</v>
      </c>
      <c r="FY532" s="3">
        <f t="shared" si="419"/>
        <v>0</v>
      </c>
      <c r="FZ532" s="3">
        <f t="shared" si="420"/>
        <v>0</v>
      </c>
      <c r="GA532" s="3">
        <f t="shared" si="421"/>
        <v>0</v>
      </c>
      <c r="GB532" s="41" t="s">
        <v>0</v>
      </c>
      <c r="GC532" s="41">
        <f t="shared" si="422"/>
        <v>17</v>
      </c>
      <c r="GD532" s="41">
        <f t="shared" si="423"/>
        <v>1.3</v>
      </c>
      <c r="GE532" s="41">
        <f t="shared" si="424"/>
        <v>22.1</v>
      </c>
      <c r="GI532" s="41" t="s">
        <v>0</v>
      </c>
    </row>
    <row r="533" spans="1:191" x14ac:dyDescent="0.55000000000000004">
      <c r="A533" s="41" t="s">
        <v>1621</v>
      </c>
      <c r="B533" s="41" t="s">
        <v>968</v>
      </c>
      <c r="C533" s="41" t="s">
        <v>69</v>
      </c>
      <c r="D533" s="25" t="s">
        <v>62</v>
      </c>
      <c r="E533" s="41" t="s">
        <v>1790</v>
      </c>
      <c r="F533" s="41">
        <v>0</v>
      </c>
      <c r="G533" s="25" t="s">
        <v>67</v>
      </c>
      <c r="H533" s="41">
        <v>0</v>
      </c>
      <c r="I533" s="41">
        <v>0</v>
      </c>
      <c r="J533" s="41">
        <v>1.0120000000000002E-2</v>
      </c>
      <c r="K533" s="41">
        <v>0</v>
      </c>
      <c r="L533" s="41">
        <v>0</v>
      </c>
      <c r="M533" s="41" t="s">
        <v>970</v>
      </c>
      <c r="N533" s="41" t="s">
        <v>2058</v>
      </c>
      <c r="O533" s="41" t="s">
        <v>1878</v>
      </c>
      <c r="P533" s="41" t="s">
        <v>2059</v>
      </c>
      <c r="S533" s="41">
        <v>0</v>
      </c>
      <c r="AO533" s="7">
        <v>0</v>
      </c>
      <c r="AP533" s="7"/>
      <c r="AQ533" s="7"/>
      <c r="AR533" s="7"/>
      <c r="AS533" s="7"/>
      <c r="AT533" s="7"/>
      <c r="AU533" s="7"/>
      <c r="AV533" s="7"/>
      <c r="AW533" s="7"/>
      <c r="AX533" s="7"/>
      <c r="AY533" s="7"/>
      <c r="AZ533" s="7"/>
      <c r="BA533" s="7"/>
      <c r="BB533" s="7"/>
      <c r="BC533" s="7"/>
      <c r="BD533" s="7"/>
      <c r="BE533" s="7"/>
      <c r="BF533" s="7"/>
      <c r="BG533" s="7"/>
      <c r="BK533" s="41">
        <v>0.46</v>
      </c>
      <c r="BL533" s="7">
        <v>0.7</v>
      </c>
      <c r="BM533" s="7">
        <v>0.65</v>
      </c>
      <c r="BN533" s="7"/>
      <c r="BO533" s="7"/>
      <c r="BP533" s="7"/>
      <c r="BQ533" s="7"/>
      <c r="BR533" s="7"/>
      <c r="BS533" s="7"/>
      <c r="BT533" s="7">
        <v>2.2000000000000002</v>
      </c>
      <c r="BU533" s="7">
        <v>0.15</v>
      </c>
      <c r="BV533" s="82">
        <v>0.2</v>
      </c>
      <c r="BW533" s="7">
        <v>0.68</v>
      </c>
      <c r="BX533" s="7"/>
      <c r="BY533" s="7"/>
      <c r="BZ533" s="7"/>
      <c r="CA533" s="7"/>
      <c r="CB533" s="7"/>
      <c r="CC533" s="7"/>
      <c r="CD533" s="7"/>
      <c r="CG533" s="41">
        <v>0</v>
      </c>
      <c r="DC533" s="41">
        <v>0</v>
      </c>
      <c r="DY533" s="7" t="s">
        <v>1880</v>
      </c>
      <c r="DZ533" s="7">
        <f t="shared" si="390"/>
        <v>2.2000000000000006</v>
      </c>
      <c r="EA533" s="41" t="s">
        <v>2060</v>
      </c>
      <c r="EB533" s="41" t="s">
        <v>0</v>
      </c>
      <c r="EC533" s="41">
        <f t="shared" si="377"/>
        <v>0</v>
      </c>
      <c r="ED533" s="41">
        <f t="shared" si="378"/>
        <v>0</v>
      </c>
      <c r="EE533" s="41">
        <f t="shared" si="379"/>
        <v>1.0120000000000002E-2</v>
      </c>
      <c r="EF533" s="41">
        <f t="shared" si="380"/>
        <v>0</v>
      </c>
      <c r="EG533" s="41">
        <f t="shared" si="381"/>
        <v>0</v>
      </c>
      <c r="EI533" s="5">
        <f t="shared" si="395"/>
        <v>498.03956906109335</v>
      </c>
      <c r="EJ533" s="3">
        <f t="shared" si="391"/>
        <v>229.09820176810294</v>
      </c>
      <c r="EK533" s="3">
        <f t="shared" si="396"/>
        <v>3.22</v>
      </c>
      <c r="EL533" s="3">
        <f t="shared" si="397"/>
        <v>0.29900000000000004</v>
      </c>
      <c r="EM533" s="3">
        <f t="shared" si="398"/>
        <v>0</v>
      </c>
      <c r="EN533" s="3">
        <f t="shared" si="399"/>
        <v>0</v>
      </c>
      <c r="EO533" s="3">
        <f t="shared" si="400"/>
        <v>0</v>
      </c>
      <c r="EP533" s="3">
        <f t="shared" si="401"/>
        <v>0</v>
      </c>
      <c r="EQ533" s="3">
        <f t="shared" si="402"/>
        <v>0</v>
      </c>
      <c r="ER533" s="3">
        <f t="shared" si="403"/>
        <v>0</v>
      </c>
      <c r="ES533" s="3">
        <f t="shared" si="404"/>
        <v>10.120000000000003</v>
      </c>
      <c r="ET533" s="3">
        <f t="shared" si="405"/>
        <v>0.69</v>
      </c>
      <c r="EU533" s="3">
        <f t="shared" si="406"/>
        <v>9.2000000000000012E-2</v>
      </c>
      <c r="EV533" s="3">
        <f t="shared" si="407"/>
        <v>0.31280000000000002</v>
      </c>
      <c r="EW533" s="3">
        <f t="shared" si="408"/>
        <v>0</v>
      </c>
      <c r="EX533" s="3">
        <f t="shared" si="409"/>
        <v>0</v>
      </c>
      <c r="EY533" s="3">
        <f t="shared" si="410"/>
        <v>0</v>
      </c>
      <c r="EZ533" s="3">
        <f t="shared" si="411"/>
        <v>0</v>
      </c>
      <c r="FA533" s="3">
        <f t="shared" si="412"/>
        <v>0</v>
      </c>
      <c r="FB533" s="3">
        <f t="shared" si="413"/>
        <v>0</v>
      </c>
      <c r="FC533" s="3">
        <f t="shared" si="392"/>
        <v>0</v>
      </c>
      <c r="FD533" s="41">
        <f t="shared" si="414"/>
        <v>0</v>
      </c>
      <c r="FG533" s="3">
        <f t="shared" si="393"/>
        <v>0</v>
      </c>
      <c r="FH533" s="3">
        <f t="shared" si="394"/>
        <v>0</v>
      </c>
      <c r="FI533" s="3">
        <f t="shared" si="415"/>
        <v>0</v>
      </c>
      <c r="FJ533" s="3">
        <f t="shared" si="415"/>
        <v>0</v>
      </c>
      <c r="FK533" s="3">
        <f t="shared" si="376"/>
        <v>0</v>
      </c>
      <c r="FL533" s="3">
        <f t="shared" si="376"/>
        <v>0</v>
      </c>
      <c r="FM533" s="3">
        <f t="shared" si="376"/>
        <v>0</v>
      </c>
      <c r="FN533" s="3">
        <f t="shared" si="375"/>
        <v>0</v>
      </c>
      <c r="FO533" s="3">
        <f t="shared" si="375"/>
        <v>0</v>
      </c>
      <c r="FP533" s="3">
        <f t="shared" si="375"/>
        <v>0</v>
      </c>
      <c r="FQ533" s="3">
        <f t="shared" si="375"/>
        <v>0</v>
      </c>
      <c r="FR533" s="3">
        <f t="shared" si="416"/>
        <v>0</v>
      </c>
      <c r="FS533" s="3">
        <f t="shared" si="416"/>
        <v>0</v>
      </c>
      <c r="FT533" s="3">
        <f t="shared" si="416"/>
        <v>0</v>
      </c>
      <c r="FU533" s="3">
        <f t="shared" si="417"/>
        <v>0</v>
      </c>
      <c r="FV533" s="3">
        <f t="shared" si="417"/>
        <v>0</v>
      </c>
      <c r="FW533" s="3">
        <f t="shared" si="417"/>
        <v>0</v>
      </c>
      <c r="FX533" s="3">
        <f t="shared" si="418"/>
        <v>0</v>
      </c>
      <c r="FY533" s="3">
        <f t="shared" si="419"/>
        <v>0</v>
      </c>
      <c r="FZ533" s="3">
        <f t="shared" si="420"/>
        <v>0</v>
      </c>
      <c r="GA533" s="3">
        <f t="shared" si="421"/>
        <v>0</v>
      </c>
      <c r="GB533" s="41" t="s">
        <v>0</v>
      </c>
      <c r="GC533" s="41">
        <f t="shared" si="422"/>
        <v>0.46</v>
      </c>
      <c r="GD533" s="41">
        <f t="shared" si="423"/>
        <v>2.2000000000000006</v>
      </c>
      <c r="GE533" s="41">
        <f t="shared" si="424"/>
        <v>1.0120000000000002</v>
      </c>
      <c r="GI533" s="41" t="s">
        <v>0</v>
      </c>
    </row>
    <row r="534" spans="1:191" x14ac:dyDescent="0.55000000000000004">
      <c r="A534" s="41" t="s">
        <v>1622</v>
      </c>
      <c r="B534" s="41" t="s">
        <v>968</v>
      </c>
      <c r="C534" s="41" t="s">
        <v>69</v>
      </c>
      <c r="D534" s="25" t="s">
        <v>62</v>
      </c>
      <c r="E534" s="41" t="s">
        <v>1790</v>
      </c>
      <c r="F534" s="41">
        <v>0</v>
      </c>
      <c r="G534" s="25" t="s">
        <v>67</v>
      </c>
      <c r="H534" s="41">
        <v>0</v>
      </c>
      <c r="I534" s="41">
        <v>0</v>
      </c>
      <c r="J534" s="41">
        <v>1.0364900000000002E-2</v>
      </c>
      <c r="K534" s="41">
        <v>0</v>
      </c>
      <c r="L534" s="41">
        <v>0</v>
      </c>
      <c r="M534" s="41" t="s">
        <v>971</v>
      </c>
      <c r="N534" s="41" t="s">
        <v>79</v>
      </c>
      <c r="O534" s="41" t="s">
        <v>1878</v>
      </c>
      <c r="P534" s="41" t="s">
        <v>2059</v>
      </c>
      <c r="S534" s="41">
        <v>0</v>
      </c>
      <c r="AO534" s="7">
        <v>0</v>
      </c>
      <c r="AP534" s="7"/>
      <c r="AQ534" s="7"/>
      <c r="AR534" s="7"/>
      <c r="AS534" s="7"/>
      <c r="AT534" s="7"/>
      <c r="AU534" s="7"/>
      <c r="AV534" s="7"/>
      <c r="AW534" s="7"/>
      <c r="AX534" s="7"/>
      <c r="AY534" s="7"/>
      <c r="AZ534" s="7"/>
      <c r="BA534" s="7"/>
      <c r="BB534" s="7"/>
      <c r="BC534" s="7"/>
      <c r="BD534" s="7"/>
      <c r="BE534" s="7"/>
      <c r="BF534" s="7"/>
      <c r="BG534" s="7"/>
      <c r="BK534" s="41">
        <v>1.139</v>
      </c>
      <c r="BL534" s="7">
        <v>0.19</v>
      </c>
      <c r="BM534" s="7"/>
      <c r="BN534" s="7"/>
      <c r="BO534" s="7"/>
      <c r="BP534" s="7"/>
      <c r="BQ534" s="7"/>
      <c r="BR534" s="7"/>
      <c r="BS534" s="7"/>
      <c r="BT534" s="7">
        <v>0.91</v>
      </c>
      <c r="BU534" s="7">
        <v>0.02</v>
      </c>
      <c r="BV534" s="7"/>
      <c r="BW534" s="7"/>
      <c r="BX534" s="7"/>
      <c r="BY534" s="7"/>
      <c r="BZ534" s="7"/>
      <c r="CA534" s="7"/>
      <c r="CB534" s="7"/>
      <c r="CC534" s="7"/>
      <c r="CD534" s="7"/>
      <c r="CG534" s="41">
        <v>0</v>
      </c>
      <c r="DC534" s="41">
        <v>0</v>
      </c>
      <c r="DY534" s="7" t="s">
        <v>1880</v>
      </c>
      <c r="DZ534" s="7">
        <f t="shared" si="390"/>
        <v>0.91000000000000014</v>
      </c>
      <c r="EA534" s="41" t="s">
        <v>882</v>
      </c>
      <c r="EB534" s="41" t="s">
        <v>0</v>
      </c>
      <c r="EC534" s="41">
        <f t="shared" si="377"/>
        <v>0</v>
      </c>
      <c r="ED534" s="41">
        <f t="shared" si="378"/>
        <v>0</v>
      </c>
      <c r="EE534" s="41">
        <f t="shared" si="379"/>
        <v>1.0364900000000002E-2</v>
      </c>
      <c r="EF534" s="41">
        <f t="shared" si="380"/>
        <v>0</v>
      </c>
      <c r="EG534" s="41">
        <f t="shared" si="381"/>
        <v>0</v>
      </c>
      <c r="EI534" s="5">
        <f t="shared" si="395"/>
        <v>146.25997520000001</v>
      </c>
      <c r="EJ534" s="3">
        <f t="shared" si="391"/>
        <v>166.59011175280003</v>
      </c>
      <c r="EK534" s="3">
        <f t="shared" si="396"/>
        <v>2.1640999999999999</v>
      </c>
      <c r="EL534" s="3">
        <f t="shared" si="397"/>
        <v>0</v>
      </c>
      <c r="EM534" s="3">
        <f t="shared" si="398"/>
        <v>0</v>
      </c>
      <c r="EN534" s="3">
        <f t="shared" si="399"/>
        <v>0</v>
      </c>
      <c r="EO534" s="3">
        <f t="shared" si="400"/>
        <v>0</v>
      </c>
      <c r="EP534" s="3">
        <f t="shared" si="401"/>
        <v>0</v>
      </c>
      <c r="EQ534" s="3">
        <f t="shared" si="402"/>
        <v>0</v>
      </c>
      <c r="ER534" s="3">
        <f t="shared" si="403"/>
        <v>0</v>
      </c>
      <c r="ES534" s="3">
        <f t="shared" si="404"/>
        <v>10.364900000000002</v>
      </c>
      <c r="ET534" s="3">
        <f t="shared" si="405"/>
        <v>0.2278</v>
      </c>
      <c r="EU534" s="3">
        <f t="shared" si="406"/>
        <v>0</v>
      </c>
      <c r="EV534" s="3">
        <f t="shared" si="407"/>
        <v>0</v>
      </c>
      <c r="EW534" s="3">
        <f t="shared" si="408"/>
        <v>0</v>
      </c>
      <c r="EX534" s="3">
        <f t="shared" si="409"/>
        <v>0</v>
      </c>
      <c r="EY534" s="3">
        <f t="shared" si="410"/>
        <v>0</v>
      </c>
      <c r="EZ534" s="3">
        <f t="shared" si="411"/>
        <v>0</v>
      </c>
      <c r="FA534" s="3">
        <f t="shared" si="412"/>
        <v>0</v>
      </c>
      <c r="FB534" s="3">
        <f t="shared" si="413"/>
        <v>0</v>
      </c>
      <c r="FC534" s="3">
        <f t="shared" si="392"/>
        <v>0</v>
      </c>
      <c r="FD534" s="41">
        <f t="shared" si="414"/>
        <v>0</v>
      </c>
      <c r="FG534" s="3">
        <f t="shared" si="393"/>
        <v>0</v>
      </c>
      <c r="FH534" s="3">
        <f t="shared" si="394"/>
        <v>0</v>
      </c>
      <c r="FI534" s="3">
        <f t="shared" si="415"/>
        <v>0</v>
      </c>
      <c r="FJ534" s="3">
        <f t="shared" si="415"/>
        <v>0</v>
      </c>
      <c r="FK534" s="3">
        <f t="shared" si="376"/>
        <v>0</v>
      </c>
      <c r="FL534" s="3">
        <f t="shared" si="376"/>
        <v>0</v>
      </c>
      <c r="FM534" s="3">
        <f t="shared" si="376"/>
        <v>0</v>
      </c>
      <c r="FN534" s="3">
        <f t="shared" si="375"/>
        <v>0</v>
      </c>
      <c r="FO534" s="3">
        <f t="shared" si="375"/>
        <v>0</v>
      </c>
      <c r="FP534" s="3">
        <f t="shared" si="375"/>
        <v>0</v>
      </c>
      <c r="FQ534" s="3">
        <f t="shared" si="375"/>
        <v>0</v>
      </c>
      <c r="FR534" s="3">
        <f t="shared" si="416"/>
        <v>0</v>
      </c>
      <c r="FS534" s="3">
        <f t="shared" si="416"/>
        <v>0</v>
      </c>
      <c r="FT534" s="3">
        <f t="shared" si="416"/>
        <v>0</v>
      </c>
      <c r="FU534" s="3">
        <f t="shared" si="417"/>
        <v>0</v>
      </c>
      <c r="FV534" s="3">
        <f t="shared" si="417"/>
        <v>0</v>
      </c>
      <c r="FW534" s="3">
        <f t="shared" si="417"/>
        <v>0</v>
      </c>
      <c r="FX534" s="3">
        <f t="shared" si="418"/>
        <v>0</v>
      </c>
      <c r="FY534" s="3">
        <f t="shared" si="419"/>
        <v>0</v>
      </c>
      <c r="FZ534" s="3">
        <f t="shared" si="420"/>
        <v>0</v>
      </c>
      <c r="GA534" s="3">
        <f t="shared" si="421"/>
        <v>0</v>
      </c>
      <c r="GB534" s="41" t="s">
        <v>0</v>
      </c>
      <c r="GC534" s="41">
        <f t="shared" si="422"/>
        <v>1.139</v>
      </c>
      <c r="GD534" s="41">
        <f t="shared" si="423"/>
        <v>0.91000000000000014</v>
      </c>
      <c r="GE534" s="41">
        <f t="shared" si="424"/>
        <v>1.0364900000000001</v>
      </c>
      <c r="GI534" s="41" t="s">
        <v>0</v>
      </c>
    </row>
    <row r="535" spans="1:191" x14ac:dyDescent="0.55000000000000004">
      <c r="A535" s="41" t="s">
        <v>1623</v>
      </c>
      <c r="B535" s="41" t="s">
        <v>968</v>
      </c>
      <c r="C535" s="41" t="s">
        <v>69</v>
      </c>
      <c r="D535" s="25" t="s">
        <v>62</v>
      </c>
      <c r="E535" s="41" t="s">
        <v>1790</v>
      </c>
      <c r="F535" s="41">
        <v>0</v>
      </c>
      <c r="G535" s="25" t="s">
        <v>67</v>
      </c>
      <c r="H535" s="41">
        <v>0</v>
      </c>
      <c r="I535" s="41">
        <v>0</v>
      </c>
      <c r="J535" s="41">
        <v>0.78</v>
      </c>
      <c r="K535" s="41">
        <v>0</v>
      </c>
      <c r="L535" s="41">
        <v>0</v>
      </c>
      <c r="M535" s="41" t="s">
        <v>974</v>
      </c>
      <c r="N535" s="41" t="s">
        <v>975</v>
      </c>
      <c r="O535" s="41" t="s">
        <v>2061</v>
      </c>
      <c r="P535" s="41" t="s">
        <v>2062</v>
      </c>
      <c r="Q535" s="41" t="s">
        <v>2063</v>
      </c>
      <c r="S535" s="41">
        <v>0</v>
      </c>
      <c r="AO535" s="7">
        <v>0</v>
      </c>
      <c r="AP535" s="7"/>
      <c r="AQ535" s="7"/>
      <c r="AR535" s="7"/>
      <c r="AS535" s="7"/>
      <c r="AT535" s="7"/>
      <c r="AU535" s="7"/>
      <c r="AV535" s="7"/>
      <c r="AW535" s="7"/>
      <c r="AX535" s="7"/>
      <c r="AY535" s="7"/>
      <c r="AZ535" s="7"/>
      <c r="BA535" s="7"/>
      <c r="BB535" s="7"/>
      <c r="BC535" s="7"/>
      <c r="BD535" s="7"/>
      <c r="BE535" s="7"/>
      <c r="BF535" s="7"/>
      <c r="BG535" s="7"/>
      <c r="BK535" s="3">
        <v>2600</v>
      </c>
      <c r="BL535" s="7"/>
      <c r="BM535" s="7"/>
      <c r="BN535" s="7"/>
      <c r="BO535" s="80">
        <f>0.015/1.179</f>
        <v>1.2722646310432569E-2</v>
      </c>
      <c r="BP535" s="7">
        <v>0.02</v>
      </c>
      <c r="BQ535" s="7"/>
      <c r="BR535" s="7"/>
      <c r="BS535" s="7">
        <v>0.04</v>
      </c>
      <c r="BT535" s="7">
        <v>0.03</v>
      </c>
      <c r="BU535" s="7"/>
      <c r="BV535" s="7"/>
      <c r="BW535" s="7"/>
      <c r="BX535" s="7"/>
      <c r="BY535" s="7"/>
      <c r="BZ535" s="7"/>
      <c r="CA535" s="7"/>
      <c r="CB535" s="7"/>
      <c r="CC535" s="7"/>
      <c r="CD535" s="7"/>
      <c r="CF535" s="41">
        <v>0.26</v>
      </c>
      <c r="CG535" s="41">
        <v>0</v>
      </c>
      <c r="DC535" s="41">
        <v>0</v>
      </c>
      <c r="DY535" s="7" t="s">
        <v>1880</v>
      </c>
      <c r="DZ535" s="7">
        <f t="shared" si="390"/>
        <v>0.03</v>
      </c>
      <c r="EA535" s="41" t="s">
        <v>64</v>
      </c>
      <c r="EB535" s="41" t="s">
        <v>0</v>
      </c>
      <c r="EC535" s="41">
        <f t="shared" si="377"/>
        <v>0</v>
      </c>
      <c r="ED535" s="41">
        <f t="shared" si="378"/>
        <v>0</v>
      </c>
      <c r="EE535" s="41">
        <f t="shared" si="379"/>
        <v>0.78</v>
      </c>
      <c r="EF535" s="41">
        <f t="shared" si="380"/>
        <v>0</v>
      </c>
      <c r="EG535" s="41">
        <f t="shared" si="381"/>
        <v>0</v>
      </c>
      <c r="EI535" s="5">
        <f t="shared" si="395"/>
        <v>17.331333275216679</v>
      </c>
      <c r="EJ535" s="3">
        <f t="shared" si="391"/>
        <v>45061.466515563363</v>
      </c>
      <c r="EK535" s="3">
        <f t="shared" si="396"/>
        <v>0</v>
      </c>
      <c r="EL535" s="3">
        <f t="shared" si="397"/>
        <v>0</v>
      </c>
      <c r="EM535" s="3">
        <f t="shared" si="398"/>
        <v>0</v>
      </c>
      <c r="EN535" s="3">
        <f t="shared" si="399"/>
        <v>330.78880407124677</v>
      </c>
      <c r="EO535" s="3">
        <f t="shared" si="400"/>
        <v>520</v>
      </c>
      <c r="EP535" s="3">
        <f t="shared" si="401"/>
        <v>0</v>
      </c>
      <c r="EQ535" s="3">
        <f t="shared" si="402"/>
        <v>0</v>
      </c>
      <c r="ER535" s="3">
        <f t="shared" si="403"/>
        <v>1040</v>
      </c>
      <c r="ES535" s="3">
        <f t="shared" si="404"/>
        <v>780</v>
      </c>
      <c r="ET535" s="3">
        <f t="shared" si="405"/>
        <v>0</v>
      </c>
      <c r="EU535" s="3">
        <f t="shared" si="406"/>
        <v>0</v>
      </c>
      <c r="EV535" s="3">
        <f t="shared" si="407"/>
        <v>0</v>
      </c>
      <c r="EW535" s="3">
        <f t="shared" si="408"/>
        <v>0</v>
      </c>
      <c r="EX535" s="3">
        <f t="shared" si="409"/>
        <v>0</v>
      </c>
      <c r="EY535" s="3">
        <f t="shared" si="410"/>
        <v>0</v>
      </c>
      <c r="EZ535" s="3">
        <f t="shared" si="411"/>
        <v>0</v>
      </c>
      <c r="FA535" s="3">
        <f t="shared" si="412"/>
        <v>0</v>
      </c>
      <c r="FB535" s="3">
        <f t="shared" si="413"/>
        <v>0</v>
      </c>
      <c r="FC535" s="3">
        <f t="shared" si="392"/>
        <v>0</v>
      </c>
      <c r="FD535" s="41">
        <f t="shared" si="414"/>
        <v>676</v>
      </c>
      <c r="FG535" s="3">
        <f t="shared" si="393"/>
        <v>0</v>
      </c>
      <c r="FH535" s="3">
        <f t="shared" si="394"/>
        <v>0</v>
      </c>
      <c r="FI535" s="3">
        <f t="shared" si="415"/>
        <v>0</v>
      </c>
      <c r="FJ535" s="3">
        <f t="shared" si="415"/>
        <v>0</v>
      </c>
      <c r="FK535" s="3">
        <f t="shared" si="376"/>
        <v>0</v>
      </c>
      <c r="FL535" s="3">
        <f t="shared" si="376"/>
        <v>0</v>
      </c>
      <c r="FM535" s="3">
        <f t="shared" si="376"/>
        <v>0</v>
      </c>
      <c r="FN535" s="3">
        <f t="shared" si="375"/>
        <v>0</v>
      </c>
      <c r="FO535" s="3">
        <f t="shared" si="375"/>
        <v>0</v>
      </c>
      <c r="FP535" s="3">
        <f t="shared" si="375"/>
        <v>0</v>
      </c>
      <c r="FQ535" s="3">
        <f t="shared" si="375"/>
        <v>0</v>
      </c>
      <c r="FR535" s="3">
        <f t="shared" si="416"/>
        <v>0</v>
      </c>
      <c r="FS535" s="3">
        <f t="shared" si="416"/>
        <v>0</v>
      </c>
      <c r="FT535" s="3">
        <f t="shared" si="416"/>
        <v>0</v>
      </c>
      <c r="FU535" s="3">
        <f t="shared" si="417"/>
        <v>0</v>
      </c>
      <c r="FV535" s="3">
        <f t="shared" si="417"/>
        <v>0</v>
      </c>
      <c r="FW535" s="3">
        <f t="shared" si="417"/>
        <v>0</v>
      </c>
      <c r="FX535" s="3">
        <f t="shared" si="418"/>
        <v>0</v>
      </c>
      <c r="FY535" s="3">
        <f t="shared" si="419"/>
        <v>0</v>
      </c>
      <c r="FZ535" s="3">
        <f t="shared" si="420"/>
        <v>0</v>
      </c>
      <c r="GA535" s="3">
        <f t="shared" si="421"/>
        <v>0</v>
      </c>
      <c r="GB535" s="41" t="s">
        <v>0</v>
      </c>
      <c r="GC535" s="41">
        <f t="shared" si="422"/>
        <v>2600</v>
      </c>
      <c r="GD535" s="41">
        <f t="shared" si="423"/>
        <v>0.03</v>
      </c>
      <c r="GE535" s="41">
        <f t="shared" si="424"/>
        <v>78</v>
      </c>
      <c r="GI535" s="41" t="s">
        <v>0</v>
      </c>
    </row>
    <row r="536" spans="1:191" x14ac:dyDescent="0.55000000000000004">
      <c r="A536" s="41" t="s">
        <v>1624</v>
      </c>
      <c r="B536" s="41" t="s">
        <v>968</v>
      </c>
      <c r="C536" s="41" t="s">
        <v>69</v>
      </c>
      <c r="D536" s="25" t="s">
        <v>62</v>
      </c>
      <c r="E536" s="41" t="s">
        <v>1790</v>
      </c>
      <c r="F536" s="41">
        <v>0</v>
      </c>
      <c r="G536" s="25" t="s">
        <v>67</v>
      </c>
      <c r="H536" s="41">
        <v>0</v>
      </c>
      <c r="I536" s="41">
        <v>1.4620000000000001E-2</v>
      </c>
      <c r="J536" s="41">
        <v>1.0264599999999999</v>
      </c>
      <c r="K536" s="41">
        <v>0</v>
      </c>
      <c r="L536" s="41">
        <v>0</v>
      </c>
      <c r="M536" s="41" t="s">
        <v>976</v>
      </c>
      <c r="N536" s="41" t="s">
        <v>977</v>
      </c>
      <c r="O536" s="41" t="s">
        <v>2061</v>
      </c>
      <c r="P536" s="41" t="s">
        <v>2062</v>
      </c>
      <c r="Q536" s="41" t="s">
        <v>2063</v>
      </c>
      <c r="S536" s="41">
        <v>0</v>
      </c>
      <c r="AO536" s="7">
        <v>43</v>
      </c>
      <c r="AP536" s="80">
        <v>0.01</v>
      </c>
      <c r="AQ536" s="7"/>
      <c r="AR536" s="7"/>
      <c r="AS536" s="80">
        <f>0.019/1.179</f>
        <v>1.6115351993214587E-2</v>
      </c>
      <c r="AT536" s="7"/>
      <c r="AU536" s="7"/>
      <c r="AV536" s="7"/>
      <c r="AW536" s="7">
        <v>4.1000000000000002E-2</v>
      </c>
      <c r="AX536" s="7">
        <v>3.4000000000000002E-2</v>
      </c>
      <c r="AY536" s="7"/>
      <c r="AZ536" s="7"/>
      <c r="BA536" s="7"/>
      <c r="BB536" s="7"/>
      <c r="BC536" s="7"/>
      <c r="BD536" s="7"/>
      <c r="BE536" s="7"/>
      <c r="BF536" s="7"/>
      <c r="BG536" s="7"/>
      <c r="BK536" s="3">
        <v>3019</v>
      </c>
      <c r="BL536" s="7">
        <v>1.9E-2</v>
      </c>
      <c r="BM536" s="7"/>
      <c r="BN536" s="7"/>
      <c r="BO536" s="80">
        <f>0.017/1.179</f>
        <v>1.441899915182358E-2</v>
      </c>
      <c r="BP536" s="7"/>
      <c r="BQ536" s="7"/>
      <c r="BR536" s="7"/>
      <c r="BS536" s="7">
        <v>4.2000000000000003E-2</v>
      </c>
      <c r="BT536" s="7">
        <v>3.4000000000000002E-2</v>
      </c>
      <c r="BU536" s="7"/>
      <c r="BV536" s="7"/>
      <c r="BW536" s="7"/>
      <c r="BX536" s="7"/>
      <c r="BY536" s="7"/>
      <c r="BZ536" s="7"/>
      <c r="CA536" s="7"/>
      <c r="CB536" s="7"/>
      <c r="CC536" s="7"/>
      <c r="CD536" s="7"/>
      <c r="CG536" s="41">
        <v>0</v>
      </c>
      <c r="DC536" s="41">
        <v>0</v>
      </c>
      <c r="DY536" s="7" t="s">
        <v>1880</v>
      </c>
      <c r="DZ536" s="7">
        <f t="shared" si="390"/>
        <v>3.4000000000000002E-2</v>
      </c>
      <c r="EA536" s="41" t="s">
        <v>978</v>
      </c>
      <c r="EB536" s="41" t="s">
        <v>0</v>
      </c>
      <c r="EC536" s="41">
        <f t="shared" si="377"/>
        <v>0</v>
      </c>
      <c r="ED536" s="41">
        <f t="shared" si="378"/>
        <v>1.4620000000000001E-2</v>
      </c>
      <c r="EE536" s="41">
        <f t="shared" si="379"/>
        <v>1.0264599999999999</v>
      </c>
      <c r="EF536" s="41">
        <f t="shared" si="380"/>
        <v>0</v>
      </c>
      <c r="EG536" s="41">
        <f t="shared" si="381"/>
        <v>0</v>
      </c>
      <c r="EI536" s="5">
        <f t="shared" si="395"/>
        <v>14.656551492541391</v>
      </c>
      <c r="EJ536" s="3">
        <f t="shared" si="391"/>
        <v>44878.360670161739</v>
      </c>
      <c r="EK536" s="3">
        <f t="shared" si="396"/>
        <v>577.91</v>
      </c>
      <c r="EL536" s="3">
        <f t="shared" si="397"/>
        <v>0</v>
      </c>
      <c r="EM536" s="3">
        <f t="shared" si="398"/>
        <v>0</v>
      </c>
      <c r="EN536" s="3">
        <f t="shared" si="399"/>
        <v>442.23918575063618</v>
      </c>
      <c r="EO536" s="3">
        <f t="shared" si="400"/>
        <v>0</v>
      </c>
      <c r="EP536" s="3">
        <f t="shared" si="401"/>
        <v>0</v>
      </c>
      <c r="EQ536" s="3">
        <f t="shared" si="402"/>
        <v>0</v>
      </c>
      <c r="ER536" s="3">
        <f t="shared" si="403"/>
        <v>1285.6099999999999</v>
      </c>
      <c r="ES536" s="3">
        <f t="shared" si="404"/>
        <v>1041.08</v>
      </c>
      <c r="ET536" s="3">
        <f t="shared" si="405"/>
        <v>0</v>
      </c>
      <c r="EU536" s="3">
        <f t="shared" si="406"/>
        <v>0</v>
      </c>
      <c r="EV536" s="3">
        <f t="shared" si="407"/>
        <v>0</v>
      </c>
      <c r="EW536" s="3">
        <f t="shared" si="408"/>
        <v>0</v>
      </c>
      <c r="EX536" s="3">
        <f t="shared" si="409"/>
        <v>0</v>
      </c>
      <c r="EY536" s="3">
        <f t="shared" si="410"/>
        <v>0</v>
      </c>
      <c r="EZ536" s="3">
        <f t="shared" si="411"/>
        <v>0</v>
      </c>
      <c r="FA536" s="3">
        <f t="shared" si="412"/>
        <v>0</v>
      </c>
      <c r="FB536" s="3">
        <f t="shared" si="413"/>
        <v>0</v>
      </c>
      <c r="FC536" s="3">
        <f t="shared" si="392"/>
        <v>0</v>
      </c>
      <c r="FD536" s="41">
        <f t="shared" si="414"/>
        <v>0</v>
      </c>
      <c r="FG536" s="3">
        <f t="shared" si="393"/>
        <v>0</v>
      </c>
      <c r="FH536" s="3">
        <f t="shared" si="394"/>
        <v>0</v>
      </c>
      <c r="FI536" s="3">
        <f t="shared" si="415"/>
        <v>0</v>
      </c>
      <c r="FJ536" s="3">
        <f t="shared" si="415"/>
        <v>0</v>
      </c>
      <c r="FK536" s="3">
        <f t="shared" si="376"/>
        <v>0</v>
      </c>
      <c r="FL536" s="3">
        <f t="shared" si="376"/>
        <v>0</v>
      </c>
      <c r="FM536" s="3">
        <f t="shared" si="376"/>
        <v>0</v>
      </c>
      <c r="FN536" s="3">
        <f t="shared" si="375"/>
        <v>0</v>
      </c>
      <c r="FO536" s="3">
        <f t="shared" si="375"/>
        <v>0</v>
      </c>
      <c r="FP536" s="3">
        <f t="shared" si="375"/>
        <v>0</v>
      </c>
      <c r="FQ536" s="3">
        <f t="shared" si="375"/>
        <v>0</v>
      </c>
      <c r="FR536" s="3">
        <f t="shared" si="416"/>
        <v>0</v>
      </c>
      <c r="FS536" s="3">
        <f t="shared" si="416"/>
        <v>0</v>
      </c>
      <c r="FT536" s="3">
        <f t="shared" si="416"/>
        <v>0</v>
      </c>
      <c r="FU536" s="3">
        <f t="shared" si="417"/>
        <v>0</v>
      </c>
      <c r="FV536" s="3">
        <f t="shared" si="417"/>
        <v>0</v>
      </c>
      <c r="FW536" s="3">
        <f t="shared" si="417"/>
        <v>0</v>
      </c>
      <c r="FX536" s="3">
        <f t="shared" si="418"/>
        <v>0</v>
      </c>
      <c r="FY536" s="3">
        <f t="shared" si="419"/>
        <v>0</v>
      </c>
      <c r="FZ536" s="3">
        <f t="shared" si="420"/>
        <v>0</v>
      </c>
      <c r="GA536" s="3">
        <f t="shared" si="421"/>
        <v>0</v>
      </c>
      <c r="GB536" s="41" t="s">
        <v>0</v>
      </c>
      <c r="GC536" s="41">
        <f t="shared" si="422"/>
        <v>3062</v>
      </c>
      <c r="GD536" s="41">
        <f t="shared" si="423"/>
        <v>3.4000000000000002E-2</v>
      </c>
      <c r="GE536" s="41">
        <f t="shared" si="424"/>
        <v>104.108</v>
      </c>
      <c r="GI536" s="41" t="s">
        <v>0</v>
      </c>
    </row>
    <row r="537" spans="1:191" x14ac:dyDescent="0.55000000000000004">
      <c r="A537" s="41" t="s">
        <v>1625</v>
      </c>
      <c r="B537" s="41" t="s">
        <v>968</v>
      </c>
      <c r="C537" s="41" t="s">
        <v>69</v>
      </c>
      <c r="D537" s="25" t="s">
        <v>62</v>
      </c>
      <c r="E537" s="41" t="s">
        <v>1790</v>
      </c>
      <c r="F537" s="41">
        <v>0</v>
      </c>
      <c r="G537" s="25" t="s">
        <v>67</v>
      </c>
      <c r="H537" s="41">
        <v>0</v>
      </c>
      <c r="I537" s="41">
        <v>6.7620000000000006E-3</v>
      </c>
      <c r="J537" s="41">
        <v>8.6500000000000007E-2</v>
      </c>
      <c r="K537" s="41">
        <v>0</v>
      </c>
      <c r="L537" s="41">
        <v>0</v>
      </c>
      <c r="M537" s="41" t="s">
        <v>979</v>
      </c>
      <c r="N537" s="41" t="s">
        <v>980</v>
      </c>
      <c r="O537" s="41" t="s">
        <v>1878</v>
      </c>
      <c r="P537" s="41" t="s">
        <v>1890</v>
      </c>
      <c r="Q537" s="41" t="s">
        <v>2064</v>
      </c>
      <c r="S537" s="41">
        <v>0</v>
      </c>
      <c r="AO537" s="7">
        <v>225.4</v>
      </c>
      <c r="AP537" s="7"/>
      <c r="AQ537" s="7"/>
      <c r="AR537" s="7"/>
      <c r="AS537" s="7"/>
      <c r="AT537" s="7"/>
      <c r="AU537" s="7"/>
      <c r="AV537" s="7"/>
      <c r="AW537" s="7">
        <v>0.17599999999999999</v>
      </c>
      <c r="AX537" s="7">
        <v>3.0000000000000001E-3</v>
      </c>
      <c r="AY537" s="7"/>
      <c r="AZ537" s="7"/>
      <c r="BA537" s="7"/>
      <c r="BB537" s="7"/>
      <c r="BC537" s="7"/>
      <c r="BD537" s="7"/>
      <c r="BE537" s="7"/>
      <c r="BF537" s="7"/>
      <c r="BG537" s="7"/>
      <c r="BK537" s="41">
        <v>86.5</v>
      </c>
      <c r="BL537" s="7"/>
      <c r="BM537" s="7"/>
      <c r="BN537" s="7"/>
      <c r="BO537" s="7"/>
      <c r="BP537" s="7"/>
      <c r="BQ537" s="7"/>
      <c r="BR537" s="7"/>
      <c r="BS537" s="7"/>
      <c r="BT537" s="80">
        <v>0.1</v>
      </c>
      <c r="BU537" s="7">
        <v>3.0000000000000001E-3</v>
      </c>
      <c r="BV537" s="7"/>
      <c r="BW537" s="7"/>
      <c r="BX537" s="7"/>
      <c r="BY537" s="7"/>
      <c r="BZ537" s="7"/>
      <c r="CA537" s="7"/>
      <c r="CB537" s="7"/>
      <c r="CC537" s="7"/>
      <c r="CD537" s="7"/>
      <c r="CG537" s="41">
        <v>0</v>
      </c>
      <c r="DC537" s="41">
        <v>0</v>
      </c>
      <c r="DY537" s="7" t="s">
        <v>1880</v>
      </c>
      <c r="DZ537" s="7">
        <f t="shared" si="390"/>
        <v>2.9901250400769481E-2</v>
      </c>
      <c r="EA537" s="41" t="s">
        <v>910</v>
      </c>
      <c r="EB537" s="41" t="s">
        <v>0</v>
      </c>
      <c r="EC537" s="41">
        <f t="shared" si="377"/>
        <v>0</v>
      </c>
      <c r="ED537" s="41">
        <f t="shared" si="378"/>
        <v>6.7620000000000006E-3</v>
      </c>
      <c r="EE537" s="41">
        <f t="shared" si="379"/>
        <v>8.6500000000000007E-2</v>
      </c>
      <c r="EF537" s="41">
        <f t="shared" si="380"/>
        <v>0</v>
      </c>
      <c r="EG537" s="41">
        <f t="shared" si="381"/>
        <v>0</v>
      </c>
      <c r="EI537" s="5">
        <f t="shared" si="395"/>
        <v>8.2463762453889053</v>
      </c>
      <c r="EJ537" s="3">
        <f t="shared" si="391"/>
        <v>2572.0447509367996</v>
      </c>
      <c r="EK537" s="3">
        <f t="shared" si="396"/>
        <v>0</v>
      </c>
      <c r="EL537" s="3">
        <f t="shared" si="397"/>
        <v>0</v>
      </c>
      <c r="EM537" s="3">
        <f t="shared" si="398"/>
        <v>0</v>
      </c>
      <c r="EN537" s="3">
        <f t="shared" si="399"/>
        <v>0</v>
      </c>
      <c r="EO537" s="3">
        <f t="shared" si="400"/>
        <v>0</v>
      </c>
      <c r="EP537" s="3">
        <f t="shared" si="401"/>
        <v>0</v>
      </c>
      <c r="EQ537" s="3">
        <f t="shared" si="402"/>
        <v>0</v>
      </c>
      <c r="ER537" s="3">
        <f t="shared" si="403"/>
        <v>396.70400000000001</v>
      </c>
      <c r="ES537" s="3">
        <f t="shared" si="404"/>
        <v>93.262</v>
      </c>
      <c r="ET537" s="3">
        <f t="shared" si="405"/>
        <v>2.5950000000000002</v>
      </c>
      <c r="EU537" s="3">
        <f t="shared" si="406"/>
        <v>0</v>
      </c>
      <c r="EV537" s="3">
        <f t="shared" si="407"/>
        <v>0</v>
      </c>
      <c r="EW537" s="3">
        <f t="shared" si="408"/>
        <v>0</v>
      </c>
      <c r="EX537" s="3">
        <f t="shared" si="409"/>
        <v>0</v>
      </c>
      <c r="EY537" s="3">
        <f t="shared" si="410"/>
        <v>0</v>
      </c>
      <c r="EZ537" s="3">
        <f t="shared" si="411"/>
        <v>0</v>
      </c>
      <c r="FA537" s="3">
        <f t="shared" si="412"/>
        <v>0</v>
      </c>
      <c r="FB537" s="3">
        <f t="shared" si="413"/>
        <v>0</v>
      </c>
      <c r="FC537" s="3">
        <f t="shared" si="392"/>
        <v>0</v>
      </c>
      <c r="FD537" s="41">
        <f t="shared" si="414"/>
        <v>0</v>
      </c>
      <c r="FG537" s="3">
        <f t="shared" si="393"/>
        <v>0</v>
      </c>
      <c r="FH537" s="3">
        <f t="shared" si="394"/>
        <v>0</v>
      </c>
      <c r="FI537" s="3">
        <f t="shared" si="415"/>
        <v>0</v>
      </c>
      <c r="FJ537" s="3">
        <f t="shared" si="415"/>
        <v>0</v>
      </c>
      <c r="FK537" s="3">
        <f t="shared" si="376"/>
        <v>0</v>
      </c>
      <c r="FL537" s="3">
        <f t="shared" si="376"/>
        <v>0</v>
      </c>
      <c r="FM537" s="3">
        <f t="shared" si="376"/>
        <v>0</v>
      </c>
      <c r="FN537" s="3">
        <f t="shared" si="375"/>
        <v>0</v>
      </c>
      <c r="FO537" s="3">
        <f t="shared" si="375"/>
        <v>0</v>
      </c>
      <c r="FP537" s="3">
        <f t="shared" si="375"/>
        <v>0</v>
      </c>
      <c r="FQ537" s="3">
        <f t="shared" ref="FQ537:FQ600" si="425">1000*(CQ537*$CG537+DM537*$DC537)/100</f>
        <v>0</v>
      </c>
      <c r="FR537" s="3">
        <f t="shared" si="416"/>
        <v>0</v>
      </c>
      <c r="FS537" s="3">
        <f t="shared" si="416"/>
        <v>0</v>
      </c>
      <c r="FT537" s="3">
        <f t="shared" si="416"/>
        <v>0</v>
      </c>
      <c r="FU537" s="3">
        <f t="shared" si="417"/>
        <v>0</v>
      </c>
      <c r="FV537" s="3">
        <f t="shared" si="417"/>
        <v>0</v>
      </c>
      <c r="FW537" s="3">
        <f t="shared" si="417"/>
        <v>0</v>
      </c>
      <c r="FX537" s="3">
        <f t="shared" si="418"/>
        <v>0</v>
      </c>
      <c r="FY537" s="3">
        <f t="shared" si="419"/>
        <v>0</v>
      </c>
      <c r="FZ537" s="3">
        <f t="shared" si="420"/>
        <v>0</v>
      </c>
      <c r="GA537" s="3">
        <f t="shared" si="421"/>
        <v>0</v>
      </c>
      <c r="GB537" s="41" t="s">
        <v>0</v>
      </c>
      <c r="GC537" s="41">
        <f t="shared" si="422"/>
        <v>311.89999999999998</v>
      </c>
      <c r="GD537" s="41">
        <f t="shared" si="423"/>
        <v>2.9901250400769481E-2</v>
      </c>
      <c r="GE537" s="41">
        <f t="shared" si="424"/>
        <v>9.3262</v>
      </c>
      <c r="GI537" s="41" t="s">
        <v>0</v>
      </c>
    </row>
    <row r="538" spans="1:191" x14ac:dyDescent="0.55000000000000004">
      <c r="A538" s="41" t="s">
        <v>1626</v>
      </c>
      <c r="B538" s="41" t="s">
        <v>968</v>
      </c>
      <c r="C538" s="41" t="s">
        <v>69</v>
      </c>
      <c r="D538" s="25" t="s">
        <v>62</v>
      </c>
      <c r="E538" s="41" t="s">
        <v>1790</v>
      </c>
      <c r="F538" s="41">
        <v>0</v>
      </c>
      <c r="G538" s="25" t="s">
        <v>67</v>
      </c>
      <c r="H538" s="41">
        <v>0</v>
      </c>
      <c r="I538" s="41">
        <v>0</v>
      </c>
      <c r="J538" s="41">
        <v>0.32683200000000001</v>
      </c>
      <c r="K538" s="41">
        <v>0</v>
      </c>
      <c r="L538" s="41">
        <v>0</v>
      </c>
      <c r="M538" s="41" t="s">
        <v>981</v>
      </c>
      <c r="N538" s="41" t="s">
        <v>980</v>
      </c>
      <c r="O538" s="41" t="s">
        <v>1878</v>
      </c>
      <c r="P538" s="41" t="s">
        <v>1890</v>
      </c>
      <c r="Q538" s="41" t="s">
        <v>2064</v>
      </c>
      <c r="S538" s="41">
        <v>0</v>
      </c>
      <c r="AO538" s="7">
        <v>0</v>
      </c>
      <c r="AP538" s="7"/>
      <c r="AQ538" s="7"/>
      <c r="AR538" s="7"/>
      <c r="AS538" s="7"/>
      <c r="AT538" s="7"/>
      <c r="AU538" s="7"/>
      <c r="AV538" s="7"/>
      <c r="AW538" s="7"/>
      <c r="AX538" s="7"/>
      <c r="AY538" s="7"/>
      <c r="AZ538" s="7"/>
      <c r="BA538" s="7"/>
      <c r="BB538" s="7"/>
      <c r="BC538" s="7"/>
      <c r="BD538" s="7"/>
      <c r="BE538" s="7"/>
      <c r="BF538" s="7"/>
      <c r="BG538" s="7"/>
      <c r="BK538" s="41">
        <v>185.7</v>
      </c>
      <c r="BL538" s="7"/>
      <c r="BM538" s="7"/>
      <c r="BN538" s="7"/>
      <c r="BO538" s="7"/>
      <c r="BP538" s="7"/>
      <c r="BQ538" s="7"/>
      <c r="BR538" s="7"/>
      <c r="BS538" s="7"/>
      <c r="BT538" s="7">
        <v>0.17599999999999999</v>
      </c>
      <c r="BU538" s="7"/>
      <c r="BV538" s="7"/>
      <c r="BW538" s="7"/>
      <c r="BX538" s="7"/>
      <c r="BY538" s="7"/>
      <c r="BZ538" s="7"/>
      <c r="CA538" s="7"/>
      <c r="CB538" s="7"/>
      <c r="CC538" s="7"/>
      <c r="CD538" s="7"/>
      <c r="CG538" s="41">
        <v>0</v>
      </c>
      <c r="DC538" s="41">
        <v>0</v>
      </c>
      <c r="DY538" s="7" t="s">
        <v>1880</v>
      </c>
      <c r="DZ538" s="7">
        <f t="shared" si="390"/>
        <v>0.17600000000000002</v>
      </c>
      <c r="EA538" s="41" t="s">
        <v>910</v>
      </c>
      <c r="EB538" s="41" t="s">
        <v>0</v>
      </c>
      <c r="EC538" s="41">
        <f t="shared" si="377"/>
        <v>0</v>
      </c>
      <c r="ED538" s="41">
        <f t="shared" si="378"/>
        <v>0</v>
      </c>
      <c r="EE538" s="41">
        <f t="shared" si="379"/>
        <v>0.32683200000000001</v>
      </c>
      <c r="EF538" s="41">
        <f t="shared" si="380"/>
        <v>0</v>
      </c>
      <c r="EG538" s="41">
        <f t="shared" si="381"/>
        <v>0</v>
      </c>
      <c r="EI538" s="5">
        <f t="shared" si="395"/>
        <v>23.080640000000002</v>
      </c>
      <c r="EJ538" s="3">
        <f t="shared" si="391"/>
        <v>4286.0748480000002</v>
      </c>
      <c r="EK538" s="3">
        <f t="shared" si="396"/>
        <v>0</v>
      </c>
      <c r="EL538" s="3">
        <f t="shared" si="397"/>
        <v>0</v>
      </c>
      <c r="EM538" s="3">
        <f t="shared" si="398"/>
        <v>0</v>
      </c>
      <c r="EN538" s="3">
        <f t="shared" si="399"/>
        <v>0</v>
      </c>
      <c r="EO538" s="3">
        <f t="shared" si="400"/>
        <v>0</v>
      </c>
      <c r="EP538" s="3">
        <f t="shared" si="401"/>
        <v>0</v>
      </c>
      <c r="EQ538" s="3">
        <f t="shared" si="402"/>
        <v>0</v>
      </c>
      <c r="ER538" s="3">
        <f t="shared" si="403"/>
        <v>0</v>
      </c>
      <c r="ES538" s="3">
        <f t="shared" si="404"/>
        <v>326.83199999999999</v>
      </c>
      <c r="ET538" s="3">
        <f t="shared" si="405"/>
        <v>0</v>
      </c>
      <c r="EU538" s="3">
        <f t="shared" si="406"/>
        <v>0</v>
      </c>
      <c r="EV538" s="3">
        <f t="shared" si="407"/>
        <v>0</v>
      </c>
      <c r="EW538" s="3">
        <f t="shared" si="408"/>
        <v>0</v>
      </c>
      <c r="EX538" s="3">
        <f t="shared" si="409"/>
        <v>0</v>
      </c>
      <c r="EY538" s="3">
        <f t="shared" si="410"/>
        <v>0</v>
      </c>
      <c r="EZ538" s="3">
        <f t="shared" si="411"/>
        <v>0</v>
      </c>
      <c r="FA538" s="3">
        <f t="shared" si="412"/>
        <v>0</v>
      </c>
      <c r="FB538" s="3">
        <f t="shared" si="413"/>
        <v>0</v>
      </c>
      <c r="FC538" s="3">
        <f t="shared" si="392"/>
        <v>0</v>
      </c>
      <c r="FD538" s="41">
        <f t="shared" si="414"/>
        <v>0</v>
      </c>
      <c r="FG538" s="3">
        <f t="shared" si="393"/>
        <v>0</v>
      </c>
      <c r="FH538" s="3">
        <f t="shared" si="394"/>
        <v>0</v>
      </c>
      <c r="FI538" s="3">
        <f t="shared" si="415"/>
        <v>0</v>
      </c>
      <c r="FJ538" s="3">
        <f t="shared" si="415"/>
        <v>0</v>
      </c>
      <c r="FK538" s="3">
        <f t="shared" si="376"/>
        <v>0</v>
      </c>
      <c r="FL538" s="3">
        <f t="shared" si="376"/>
        <v>0</v>
      </c>
      <c r="FM538" s="3">
        <f t="shared" si="376"/>
        <v>0</v>
      </c>
      <c r="FN538" s="3">
        <f t="shared" si="376"/>
        <v>0</v>
      </c>
      <c r="FO538" s="3">
        <f t="shared" si="376"/>
        <v>0</v>
      </c>
      <c r="FP538" s="3">
        <f t="shared" si="376"/>
        <v>0</v>
      </c>
      <c r="FQ538" s="3">
        <f t="shared" si="425"/>
        <v>0</v>
      </c>
      <c r="FR538" s="3">
        <f t="shared" si="416"/>
        <v>0</v>
      </c>
      <c r="FS538" s="3">
        <f t="shared" si="416"/>
        <v>0</v>
      </c>
      <c r="FT538" s="3">
        <f t="shared" si="416"/>
        <v>0</v>
      </c>
      <c r="FU538" s="3">
        <f t="shared" si="417"/>
        <v>0</v>
      </c>
      <c r="FV538" s="3">
        <f t="shared" si="417"/>
        <v>0</v>
      </c>
      <c r="FW538" s="3">
        <f t="shared" si="417"/>
        <v>0</v>
      </c>
      <c r="FX538" s="3">
        <f t="shared" si="418"/>
        <v>0</v>
      </c>
      <c r="FY538" s="3">
        <f t="shared" si="419"/>
        <v>0</v>
      </c>
      <c r="FZ538" s="3">
        <f t="shared" si="420"/>
        <v>0</v>
      </c>
      <c r="GA538" s="3">
        <f t="shared" si="421"/>
        <v>0</v>
      </c>
      <c r="GB538" s="41" t="s">
        <v>0</v>
      </c>
      <c r="GC538" s="41">
        <f t="shared" si="422"/>
        <v>185.7</v>
      </c>
      <c r="GD538" s="41">
        <f t="shared" si="423"/>
        <v>0.17600000000000002</v>
      </c>
      <c r="GE538" s="41">
        <f t="shared" si="424"/>
        <v>32.683199999999999</v>
      </c>
      <c r="GI538" s="41" t="s">
        <v>0</v>
      </c>
    </row>
    <row r="539" spans="1:191" x14ac:dyDescent="0.55000000000000004">
      <c r="A539" s="41" t="s">
        <v>1627</v>
      </c>
      <c r="B539" s="41" t="s">
        <v>968</v>
      </c>
      <c r="C539" s="41" t="s">
        <v>69</v>
      </c>
      <c r="D539" s="25" t="s">
        <v>62</v>
      </c>
      <c r="E539" s="41" t="s">
        <v>1790</v>
      </c>
      <c r="F539" s="41">
        <v>0</v>
      </c>
      <c r="G539" s="25" t="s">
        <v>67</v>
      </c>
      <c r="H539" s="41">
        <v>5.3204000000000001E-2</v>
      </c>
      <c r="I539" s="41">
        <v>1.3980000000000002E-3</v>
      </c>
      <c r="J539" s="41">
        <v>1.2444E-2</v>
      </c>
      <c r="K539" s="41">
        <v>0</v>
      </c>
      <c r="L539" s="41">
        <v>0</v>
      </c>
      <c r="M539" s="41" t="s">
        <v>982</v>
      </c>
      <c r="N539" s="41" t="s">
        <v>980</v>
      </c>
      <c r="O539" s="41" t="s">
        <v>1878</v>
      </c>
      <c r="P539" s="41" t="s">
        <v>1890</v>
      </c>
      <c r="Q539" s="41" t="s">
        <v>2064</v>
      </c>
      <c r="S539" s="41">
        <v>28.3</v>
      </c>
      <c r="AB539" s="41">
        <v>0.188</v>
      </c>
      <c r="AC539" s="41">
        <v>6.0000000000000001E-3</v>
      </c>
      <c r="AO539" s="7">
        <v>23.3</v>
      </c>
      <c r="AP539" s="7"/>
      <c r="AQ539" s="7"/>
      <c r="AR539" s="7"/>
      <c r="AS539" s="7"/>
      <c r="AT539" s="7"/>
      <c r="AU539" s="7"/>
      <c r="AV539" s="7"/>
      <c r="AW539" s="7">
        <v>0.183</v>
      </c>
      <c r="AX539" s="7">
        <v>6.0000000000000001E-3</v>
      </c>
      <c r="AY539" s="7"/>
      <c r="AZ539" s="7"/>
      <c r="BA539" s="7"/>
      <c r="BB539" s="7"/>
      <c r="BC539" s="7"/>
      <c r="BD539" s="7"/>
      <c r="BE539" s="7"/>
      <c r="BF539" s="7"/>
      <c r="BG539" s="7"/>
      <c r="BK539" s="41">
        <v>6.8</v>
      </c>
      <c r="BL539" s="7"/>
      <c r="BM539" s="7"/>
      <c r="BN539" s="7"/>
      <c r="BO539" s="7"/>
      <c r="BP539" s="7"/>
      <c r="BQ539" s="7"/>
      <c r="BR539" s="7"/>
      <c r="BS539" s="7"/>
      <c r="BT539" s="7">
        <v>0.183</v>
      </c>
      <c r="BU539" s="7">
        <v>7.0000000000000001E-3</v>
      </c>
      <c r="BV539" s="7"/>
      <c r="BW539" s="7"/>
      <c r="BX539" s="7"/>
      <c r="BY539" s="7"/>
      <c r="BZ539" s="7"/>
      <c r="CA539" s="7"/>
      <c r="CB539" s="7"/>
      <c r="CC539" s="7"/>
      <c r="CD539" s="7"/>
      <c r="CG539" s="41">
        <v>0</v>
      </c>
      <c r="DC539" s="41">
        <v>0</v>
      </c>
      <c r="DY539" s="7" t="s">
        <v>1880</v>
      </c>
      <c r="DZ539" s="7">
        <f t="shared" si="390"/>
        <v>0.11480479452054795</v>
      </c>
      <c r="EA539" s="41" t="s">
        <v>910</v>
      </c>
      <c r="EB539" s="41" t="s">
        <v>0</v>
      </c>
      <c r="EC539" s="41">
        <f t="shared" si="377"/>
        <v>5.3204000000000001E-2</v>
      </c>
      <c r="ED539" s="41">
        <f t="shared" si="378"/>
        <v>1.3980000000000002E-3</v>
      </c>
      <c r="EE539" s="41">
        <f t="shared" si="379"/>
        <v>1.2444E-2</v>
      </c>
      <c r="EF539" s="41">
        <f t="shared" si="380"/>
        <v>0</v>
      </c>
      <c r="EG539" s="41">
        <f t="shared" si="381"/>
        <v>0</v>
      </c>
      <c r="EI539" s="5">
        <f t="shared" si="395"/>
        <v>19.894805869174657</v>
      </c>
      <c r="EJ539" s="3">
        <f t="shared" si="391"/>
        <v>1161.8566627598</v>
      </c>
      <c r="EK539" s="3">
        <f t="shared" si="396"/>
        <v>0</v>
      </c>
      <c r="EL539" s="3">
        <f t="shared" si="397"/>
        <v>0</v>
      </c>
      <c r="EM539" s="3">
        <f t="shared" si="398"/>
        <v>0</v>
      </c>
      <c r="EN539" s="3">
        <f t="shared" si="399"/>
        <v>0</v>
      </c>
      <c r="EO539" s="3">
        <f t="shared" si="400"/>
        <v>0</v>
      </c>
      <c r="EP539" s="3">
        <f t="shared" si="401"/>
        <v>0</v>
      </c>
      <c r="EQ539" s="3">
        <f t="shared" si="402"/>
        <v>0</v>
      </c>
      <c r="ER539" s="3">
        <f t="shared" si="403"/>
        <v>42.639000000000003</v>
      </c>
      <c r="ES539" s="3">
        <f t="shared" si="404"/>
        <v>67.046000000000006</v>
      </c>
      <c r="ET539" s="3">
        <f t="shared" si="405"/>
        <v>2.1739999999999999</v>
      </c>
      <c r="EU539" s="3">
        <f t="shared" si="406"/>
        <v>0</v>
      </c>
      <c r="EV539" s="3">
        <f t="shared" si="407"/>
        <v>0</v>
      </c>
      <c r="EW539" s="3">
        <f t="shared" si="408"/>
        <v>0</v>
      </c>
      <c r="EX539" s="3">
        <f t="shared" si="409"/>
        <v>0</v>
      </c>
      <c r="EY539" s="3">
        <f t="shared" si="410"/>
        <v>0</v>
      </c>
      <c r="EZ539" s="3">
        <f t="shared" si="411"/>
        <v>0</v>
      </c>
      <c r="FA539" s="3">
        <f t="shared" si="412"/>
        <v>0</v>
      </c>
      <c r="FB539" s="3">
        <f t="shared" si="413"/>
        <v>0</v>
      </c>
      <c r="FC539" s="3">
        <f t="shared" si="392"/>
        <v>0</v>
      </c>
      <c r="FD539" s="41">
        <f t="shared" si="414"/>
        <v>0</v>
      </c>
      <c r="FG539" s="3">
        <f t="shared" si="393"/>
        <v>0</v>
      </c>
      <c r="FH539" s="3">
        <f t="shared" si="394"/>
        <v>0</v>
      </c>
      <c r="FI539" s="3">
        <f t="shared" si="415"/>
        <v>0</v>
      </c>
      <c r="FJ539" s="3">
        <f t="shared" si="415"/>
        <v>0</v>
      </c>
      <c r="FK539" s="3">
        <f t="shared" ref="FK539:FP581" si="426">1000*(CK539*$CG539+DG539*$DC539)/100</f>
        <v>0</v>
      </c>
      <c r="FL539" s="3">
        <f t="shared" si="426"/>
        <v>0</v>
      </c>
      <c r="FM539" s="3">
        <f t="shared" si="426"/>
        <v>0</v>
      </c>
      <c r="FN539" s="3">
        <f t="shared" si="426"/>
        <v>0</v>
      </c>
      <c r="FO539" s="3">
        <f t="shared" si="426"/>
        <v>0</v>
      </c>
      <c r="FP539" s="3">
        <f t="shared" si="426"/>
        <v>0</v>
      </c>
      <c r="FQ539" s="3">
        <f t="shared" si="425"/>
        <v>0</v>
      </c>
      <c r="FR539" s="3">
        <f t="shared" si="416"/>
        <v>0</v>
      </c>
      <c r="FS539" s="3">
        <f t="shared" si="416"/>
        <v>0</v>
      </c>
      <c r="FT539" s="3">
        <f t="shared" si="416"/>
        <v>0</v>
      </c>
      <c r="FU539" s="3">
        <f t="shared" si="417"/>
        <v>0</v>
      </c>
      <c r="FV539" s="3">
        <f t="shared" si="417"/>
        <v>0</v>
      </c>
      <c r="FW539" s="3">
        <f t="shared" si="417"/>
        <v>0</v>
      </c>
      <c r="FX539" s="3">
        <f t="shared" si="418"/>
        <v>0</v>
      </c>
      <c r="FY539" s="3">
        <f t="shared" si="419"/>
        <v>0</v>
      </c>
      <c r="FZ539" s="3">
        <f t="shared" si="420"/>
        <v>0</v>
      </c>
      <c r="GA539" s="3">
        <f t="shared" si="421"/>
        <v>0</v>
      </c>
      <c r="GB539" s="41" t="s">
        <v>0</v>
      </c>
      <c r="GC539" s="41">
        <f t="shared" si="422"/>
        <v>58.4</v>
      </c>
      <c r="GD539" s="41">
        <f t="shared" si="423"/>
        <v>0.11480479452054795</v>
      </c>
      <c r="GE539" s="41">
        <f t="shared" si="424"/>
        <v>6.7046000000000001</v>
      </c>
      <c r="GI539" s="41" t="s">
        <v>0</v>
      </c>
    </row>
    <row r="540" spans="1:191" x14ac:dyDescent="0.55000000000000004">
      <c r="A540" s="41" t="s">
        <v>1628</v>
      </c>
      <c r="B540" s="41" t="s">
        <v>968</v>
      </c>
      <c r="C540" s="41" t="s">
        <v>69</v>
      </c>
      <c r="D540" s="25" t="s">
        <v>62</v>
      </c>
      <c r="E540" s="41" t="s">
        <v>1790</v>
      </c>
      <c r="F540" s="41">
        <v>0</v>
      </c>
      <c r="G540" s="25" t="s">
        <v>67</v>
      </c>
      <c r="H540" s="41">
        <v>0</v>
      </c>
      <c r="I540" s="41">
        <v>0</v>
      </c>
      <c r="J540" s="41">
        <v>2.2294999999999999E-2</v>
      </c>
      <c r="K540" s="41">
        <v>0</v>
      </c>
      <c r="L540" s="41">
        <v>0</v>
      </c>
      <c r="M540" s="41" t="s">
        <v>969</v>
      </c>
      <c r="N540" s="41" t="s">
        <v>79</v>
      </c>
      <c r="O540" s="41" t="s">
        <v>1878</v>
      </c>
      <c r="P540" s="41" t="s">
        <v>2059</v>
      </c>
      <c r="S540" s="41">
        <v>0</v>
      </c>
      <c r="AO540" s="7">
        <v>0</v>
      </c>
      <c r="AP540" s="7"/>
      <c r="AQ540" s="7"/>
      <c r="AR540" s="7"/>
      <c r="AS540" s="7"/>
      <c r="AT540" s="7"/>
      <c r="AU540" s="7"/>
      <c r="AV540" s="7"/>
      <c r="AW540" s="7"/>
      <c r="AX540" s="7"/>
      <c r="AY540" s="7"/>
      <c r="AZ540" s="7"/>
      <c r="BA540" s="7"/>
      <c r="BB540" s="7"/>
      <c r="BC540" s="7"/>
      <c r="BD540" s="7"/>
      <c r="BE540" s="7"/>
      <c r="BF540" s="7"/>
      <c r="BG540" s="7"/>
      <c r="BK540" s="41">
        <v>6.37</v>
      </c>
      <c r="BL540" s="7">
        <v>0.04</v>
      </c>
      <c r="BM540" s="7"/>
      <c r="BN540" s="7"/>
      <c r="BO540" s="7"/>
      <c r="BP540" s="7"/>
      <c r="BQ540" s="7"/>
      <c r="BR540" s="7"/>
      <c r="BS540" s="7"/>
      <c r="BT540" s="7">
        <v>0.35</v>
      </c>
      <c r="BU540" s="7">
        <v>0.01</v>
      </c>
      <c r="BV540" s="7"/>
      <c r="BW540" s="7"/>
      <c r="BX540" s="7"/>
      <c r="BY540" s="7"/>
      <c r="BZ540" s="7"/>
      <c r="CA540" s="7"/>
      <c r="CB540" s="7"/>
      <c r="CC540" s="7"/>
      <c r="CD540" s="7"/>
      <c r="CG540" s="41">
        <v>0</v>
      </c>
      <c r="DC540" s="41">
        <v>0</v>
      </c>
      <c r="DY540" s="7" t="s">
        <v>1891</v>
      </c>
      <c r="DZ540" s="7">
        <f t="shared" si="390"/>
        <v>0.35</v>
      </c>
      <c r="EA540" s="41" t="s">
        <v>882</v>
      </c>
      <c r="EB540" s="41" t="s">
        <v>0</v>
      </c>
      <c r="EC540" s="41">
        <f t="shared" si="377"/>
        <v>0</v>
      </c>
      <c r="ED540" s="41">
        <f t="shared" si="378"/>
        <v>0</v>
      </c>
      <c r="EE540" s="41">
        <f t="shared" si="379"/>
        <v>2.2294999999999999E-2</v>
      </c>
      <c r="EF540" s="41">
        <f t="shared" si="380"/>
        <v>0</v>
      </c>
      <c r="EG540" s="41">
        <f t="shared" si="381"/>
        <v>0</v>
      </c>
      <c r="EI540" s="5">
        <f t="shared" si="395"/>
        <v>55.771198800000001</v>
      </c>
      <c r="EJ540" s="3">
        <f t="shared" si="391"/>
        <v>355.262536356</v>
      </c>
      <c r="EK540" s="3">
        <f t="shared" si="396"/>
        <v>2.5480000000000005</v>
      </c>
      <c r="EL540" s="3">
        <f t="shared" si="397"/>
        <v>0</v>
      </c>
      <c r="EM540" s="3">
        <f t="shared" si="398"/>
        <v>0</v>
      </c>
      <c r="EN540" s="3">
        <f t="shared" si="399"/>
        <v>0</v>
      </c>
      <c r="EO540" s="3">
        <f t="shared" si="400"/>
        <v>0</v>
      </c>
      <c r="EP540" s="3">
        <f t="shared" si="401"/>
        <v>0</v>
      </c>
      <c r="EQ540" s="3">
        <f t="shared" si="402"/>
        <v>0</v>
      </c>
      <c r="ER540" s="3">
        <f t="shared" si="403"/>
        <v>0</v>
      </c>
      <c r="ES540" s="3">
        <f t="shared" si="404"/>
        <v>22.295000000000002</v>
      </c>
      <c r="ET540" s="3">
        <f t="shared" si="405"/>
        <v>0.63700000000000012</v>
      </c>
      <c r="EU540" s="3">
        <f t="shared" si="406"/>
        <v>0</v>
      </c>
      <c r="EV540" s="3">
        <f t="shared" si="407"/>
        <v>0</v>
      </c>
      <c r="EW540" s="3">
        <f t="shared" si="408"/>
        <v>0</v>
      </c>
      <c r="EX540" s="3">
        <f t="shared" si="409"/>
        <v>0</v>
      </c>
      <c r="EY540" s="3">
        <f t="shared" si="410"/>
        <v>0</v>
      </c>
      <c r="EZ540" s="3">
        <f t="shared" si="411"/>
        <v>0</v>
      </c>
      <c r="FA540" s="3">
        <f t="shared" si="412"/>
        <v>0</v>
      </c>
      <c r="FB540" s="3">
        <f t="shared" si="413"/>
        <v>0</v>
      </c>
      <c r="FC540" s="3">
        <f t="shared" si="392"/>
        <v>0</v>
      </c>
      <c r="FD540" s="41">
        <f t="shared" si="414"/>
        <v>0</v>
      </c>
      <c r="FG540" s="3">
        <f t="shared" si="393"/>
        <v>0</v>
      </c>
      <c r="FH540" s="3">
        <f t="shared" si="394"/>
        <v>0</v>
      </c>
      <c r="FI540" s="3">
        <f t="shared" si="415"/>
        <v>0</v>
      </c>
      <c r="FJ540" s="3">
        <f t="shared" si="415"/>
        <v>0</v>
      </c>
      <c r="FK540" s="3">
        <f t="shared" si="426"/>
        <v>0</v>
      </c>
      <c r="FL540" s="3">
        <f t="shared" si="426"/>
        <v>0</v>
      </c>
      <c r="FM540" s="3">
        <f t="shared" si="426"/>
        <v>0</v>
      </c>
      <c r="FN540" s="3">
        <f t="shared" si="426"/>
        <v>0</v>
      </c>
      <c r="FO540" s="3">
        <f t="shared" si="426"/>
        <v>0</v>
      </c>
      <c r="FP540" s="3">
        <f t="shared" si="426"/>
        <v>0</v>
      </c>
      <c r="FQ540" s="3">
        <f t="shared" si="425"/>
        <v>0</v>
      </c>
      <c r="FR540" s="3">
        <f t="shared" si="416"/>
        <v>0</v>
      </c>
      <c r="FS540" s="3">
        <f t="shared" si="416"/>
        <v>0</v>
      </c>
      <c r="FT540" s="3">
        <f t="shared" si="416"/>
        <v>0</v>
      </c>
      <c r="FU540" s="3">
        <f t="shared" si="417"/>
        <v>0</v>
      </c>
      <c r="FV540" s="3">
        <f t="shared" si="417"/>
        <v>0</v>
      </c>
      <c r="FW540" s="3">
        <f t="shared" si="417"/>
        <v>0</v>
      </c>
      <c r="FX540" s="3">
        <f t="shared" si="418"/>
        <v>0</v>
      </c>
      <c r="FY540" s="3">
        <f t="shared" si="419"/>
        <v>0</v>
      </c>
      <c r="FZ540" s="3">
        <f t="shared" si="420"/>
        <v>0</v>
      </c>
      <c r="GA540" s="3">
        <f t="shared" si="421"/>
        <v>0</v>
      </c>
      <c r="GB540" s="41" t="s">
        <v>0</v>
      </c>
      <c r="GC540" s="41">
        <f t="shared" si="422"/>
        <v>6.37</v>
      </c>
      <c r="GD540" s="41">
        <f t="shared" si="423"/>
        <v>0.35</v>
      </c>
      <c r="GE540" s="41">
        <f>GC540*GD540</f>
        <v>2.2294999999999998</v>
      </c>
      <c r="GI540" s="41" t="s">
        <v>0</v>
      </c>
    </row>
    <row r="541" spans="1:191" x14ac:dyDescent="0.55000000000000004">
      <c r="A541" s="41" t="s">
        <v>1629</v>
      </c>
      <c r="B541" s="41" t="s">
        <v>968</v>
      </c>
      <c r="C541" s="41" t="s">
        <v>69</v>
      </c>
      <c r="D541" s="25" t="s">
        <v>62</v>
      </c>
      <c r="E541" s="41" t="s">
        <v>1790</v>
      </c>
      <c r="F541" s="41">
        <v>0</v>
      </c>
      <c r="G541" s="25" t="s">
        <v>67</v>
      </c>
      <c r="H541" s="41">
        <v>0</v>
      </c>
      <c r="I541" s="41">
        <v>0</v>
      </c>
      <c r="J541" s="41">
        <v>2.9819999999999998E-3</v>
      </c>
      <c r="K541" s="41">
        <v>0</v>
      </c>
      <c r="L541" s="41">
        <v>0</v>
      </c>
      <c r="M541" s="41" t="s">
        <v>972</v>
      </c>
      <c r="N541" s="41" t="s">
        <v>79</v>
      </c>
      <c r="O541" s="41" t="s">
        <v>1878</v>
      </c>
      <c r="P541" s="41" t="s">
        <v>1890</v>
      </c>
      <c r="Q541" s="41" t="s">
        <v>2065</v>
      </c>
      <c r="S541" s="41">
        <v>0</v>
      </c>
      <c r="AO541" s="7">
        <v>0</v>
      </c>
      <c r="AP541" s="7"/>
      <c r="AQ541" s="7"/>
      <c r="AR541" s="7"/>
      <c r="AS541" s="7"/>
      <c r="AT541" s="7"/>
      <c r="AU541" s="7"/>
      <c r="AV541" s="7"/>
      <c r="AW541" s="7"/>
      <c r="AX541" s="7"/>
      <c r="AY541" s="7"/>
      <c r="AZ541" s="7"/>
      <c r="BA541" s="7"/>
      <c r="BB541" s="7"/>
      <c r="BC541" s="7"/>
      <c r="BD541" s="7"/>
      <c r="BE541" s="7"/>
      <c r="BF541" s="7"/>
      <c r="BG541" s="7"/>
      <c r="BK541" s="41">
        <v>0.21299999999999999</v>
      </c>
      <c r="BL541" s="82">
        <v>0.2</v>
      </c>
      <c r="BM541" s="7"/>
      <c r="BN541" s="7"/>
      <c r="BO541" s="7"/>
      <c r="BP541" s="7"/>
      <c r="BQ541" s="7"/>
      <c r="BR541" s="7"/>
      <c r="BS541" s="7"/>
      <c r="BT541" s="82">
        <v>1.4</v>
      </c>
      <c r="BU541" s="7"/>
      <c r="BV541" s="7"/>
      <c r="BW541" s="7"/>
      <c r="BX541" s="7"/>
      <c r="BY541" s="7"/>
      <c r="BZ541" s="7"/>
      <c r="CA541" s="7"/>
      <c r="CB541" s="7"/>
      <c r="CC541" s="7"/>
      <c r="CD541" s="7"/>
      <c r="CG541" s="41">
        <v>0</v>
      </c>
      <c r="DC541" s="41">
        <v>0</v>
      </c>
      <c r="DY541" s="7" t="s">
        <v>1891</v>
      </c>
      <c r="DZ541" s="7">
        <f t="shared" si="390"/>
        <v>1.4</v>
      </c>
      <c r="EA541" s="41" t="s">
        <v>2066</v>
      </c>
      <c r="EB541" s="41" t="s">
        <v>0</v>
      </c>
      <c r="EC541" s="41">
        <f t="shared" si="377"/>
        <v>0</v>
      </c>
      <c r="ED541" s="41">
        <f t="shared" si="378"/>
        <v>0</v>
      </c>
      <c r="EE541" s="41">
        <f t="shared" si="379"/>
        <v>2.9819999999999998E-3</v>
      </c>
      <c r="EF541" s="41">
        <f t="shared" si="380"/>
        <v>0</v>
      </c>
      <c r="EG541" s="41">
        <f t="shared" si="381"/>
        <v>0</v>
      </c>
      <c r="EI541" s="5">
        <f t="shared" si="395"/>
        <v>196.64723199999997</v>
      </c>
      <c r="EJ541" s="3">
        <f t="shared" si="391"/>
        <v>41.885860415999993</v>
      </c>
      <c r="EK541" s="3">
        <f t="shared" si="396"/>
        <v>0.42599999999999999</v>
      </c>
      <c r="EL541" s="3">
        <f t="shared" si="397"/>
        <v>0</v>
      </c>
      <c r="EM541" s="3">
        <f t="shared" si="398"/>
        <v>0</v>
      </c>
      <c r="EN541" s="3">
        <f t="shared" si="399"/>
        <v>0</v>
      </c>
      <c r="EO541" s="3">
        <f t="shared" si="400"/>
        <v>0</v>
      </c>
      <c r="EP541" s="3">
        <f t="shared" si="401"/>
        <v>0</v>
      </c>
      <c r="EQ541" s="3">
        <f t="shared" si="402"/>
        <v>0</v>
      </c>
      <c r="ER541" s="3">
        <f t="shared" si="403"/>
        <v>0</v>
      </c>
      <c r="ES541" s="3">
        <f t="shared" si="404"/>
        <v>2.9819999999999998</v>
      </c>
      <c r="ET541" s="3">
        <f t="shared" si="405"/>
        <v>0</v>
      </c>
      <c r="EU541" s="3">
        <f t="shared" si="406"/>
        <v>0</v>
      </c>
      <c r="EV541" s="3">
        <f t="shared" si="407"/>
        <v>0</v>
      </c>
      <c r="EW541" s="3">
        <f t="shared" si="408"/>
        <v>0</v>
      </c>
      <c r="EX541" s="3">
        <f t="shared" si="409"/>
        <v>0</v>
      </c>
      <c r="EY541" s="3">
        <f t="shared" si="410"/>
        <v>0</v>
      </c>
      <c r="EZ541" s="3">
        <f t="shared" si="411"/>
        <v>0</v>
      </c>
      <c r="FA541" s="3">
        <f t="shared" si="412"/>
        <v>0</v>
      </c>
      <c r="FB541" s="3">
        <f t="shared" si="413"/>
        <v>0</v>
      </c>
      <c r="FC541" s="3">
        <f t="shared" si="392"/>
        <v>0</v>
      </c>
      <c r="FD541" s="41">
        <f t="shared" si="414"/>
        <v>0</v>
      </c>
      <c r="FG541" s="3">
        <f t="shared" si="393"/>
        <v>0</v>
      </c>
      <c r="FH541" s="3">
        <f t="shared" si="394"/>
        <v>0</v>
      </c>
      <c r="FI541" s="3">
        <f t="shared" si="415"/>
        <v>0</v>
      </c>
      <c r="FJ541" s="3">
        <f t="shared" si="415"/>
        <v>0</v>
      </c>
      <c r="FK541" s="3">
        <f t="shared" si="426"/>
        <v>0</v>
      </c>
      <c r="FL541" s="3">
        <f t="shared" si="426"/>
        <v>0</v>
      </c>
      <c r="FM541" s="3">
        <f t="shared" si="426"/>
        <v>0</v>
      </c>
      <c r="FN541" s="3">
        <f t="shared" si="426"/>
        <v>0</v>
      </c>
      <c r="FO541" s="3">
        <f t="shared" si="426"/>
        <v>0</v>
      </c>
      <c r="FP541" s="3">
        <f t="shared" si="426"/>
        <v>0</v>
      </c>
      <c r="FQ541" s="3">
        <f t="shared" si="425"/>
        <v>0</v>
      </c>
      <c r="FR541" s="3">
        <f t="shared" si="416"/>
        <v>0</v>
      </c>
      <c r="FS541" s="3">
        <f t="shared" si="416"/>
        <v>0</v>
      </c>
      <c r="FT541" s="3">
        <f t="shared" si="416"/>
        <v>0</v>
      </c>
      <c r="FU541" s="3">
        <f t="shared" si="417"/>
        <v>0</v>
      </c>
      <c r="FV541" s="3">
        <f t="shared" si="417"/>
        <v>0</v>
      </c>
      <c r="FW541" s="3">
        <f t="shared" si="417"/>
        <v>0</v>
      </c>
      <c r="FX541" s="3">
        <f t="shared" si="418"/>
        <v>0</v>
      </c>
      <c r="FY541" s="3">
        <f t="shared" si="419"/>
        <v>0</v>
      </c>
      <c r="FZ541" s="3">
        <f t="shared" si="420"/>
        <v>0</v>
      </c>
      <c r="GA541" s="3">
        <f t="shared" si="421"/>
        <v>0</v>
      </c>
      <c r="GB541" s="41" t="s">
        <v>0</v>
      </c>
      <c r="GC541" s="41">
        <f t="shared" si="422"/>
        <v>0.21299999999999999</v>
      </c>
      <c r="GD541" s="41">
        <f t="shared" si="423"/>
        <v>1.4</v>
      </c>
      <c r="GE541" s="41">
        <f>GC541*GD541</f>
        <v>0.29819999999999997</v>
      </c>
      <c r="GI541" s="41" t="s">
        <v>0</v>
      </c>
    </row>
    <row r="542" spans="1:191" x14ac:dyDescent="0.55000000000000004">
      <c r="A542" s="41" t="s">
        <v>1630</v>
      </c>
      <c r="B542" s="41" t="s">
        <v>968</v>
      </c>
      <c r="C542" s="41" t="s">
        <v>69</v>
      </c>
      <c r="D542" s="25" t="s">
        <v>62</v>
      </c>
      <c r="E542" s="41" t="s">
        <v>1790</v>
      </c>
      <c r="F542" s="41">
        <v>0</v>
      </c>
      <c r="G542" s="25" t="s">
        <v>67</v>
      </c>
      <c r="H542" s="41">
        <v>0</v>
      </c>
      <c r="I542" s="41">
        <v>0</v>
      </c>
      <c r="J542" s="41">
        <v>3.2200000000000007E-4</v>
      </c>
      <c r="K542" s="41">
        <v>0</v>
      </c>
      <c r="L542" s="41">
        <v>0</v>
      </c>
      <c r="M542" s="41" t="s">
        <v>973</v>
      </c>
      <c r="N542" s="41" t="s">
        <v>79</v>
      </c>
      <c r="O542" s="41" t="s">
        <v>1878</v>
      </c>
      <c r="P542" s="41" t="s">
        <v>1890</v>
      </c>
      <c r="Q542" s="41" t="s">
        <v>2065</v>
      </c>
      <c r="S542" s="41">
        <v>0</v>
      </c>
      <c r="AO542" s="7">
        <v>0</v>
      </c>
      <c r="AP542" s="7"/>
      <c r="AQ542" s="7"/>
      <c r="AR542" s="7"/>
      <c r="AS542" s="7"/>
      <c r="AT542" s="7"/>
      <c r="AU542" s="7"/>
      <c r="AV542" s="7"/>
      <c r="AW542" s="7"/>
      <c r="AX542" s="7"/>
      <c r="AY542" s="7"/>
      <c r="AZ542" s="7"/>
      <c r="BA542" s="7"/>
      <c r="BB542" s="7"/>
      <c r="BC542" s="7"/>
      <c r="BD542" s="7"/>
      <c r="BE542" s="7"/>
      <c r="BF542" s="7"/>
      <c r="BG542" s="7"/>
      <c r="BK542" s="41">
        <v>7.0000000000000007E-2</v>
      </c>
      <c r="BL542" s="7">
        <v>0.27</v>
      </c>
      <c r="BM542" s="7"/>
      <c r="BN542" s="7"/>
      <c r="BO542" s="7"/>
      <c r="BP542" s="7"/>
      <c r="BQ542" s="7"/>
      <c r="BR542" s="7"/>
      <c r="BS542" s="7"/>
      <c r="BT542" s="7">
        <v>0.46</v>
      </c>
      <c r="BU542" s="7"/>
      <c r="BV542" s="7"/>
      <c r="BW542" s="7"/>
      <c r="BX542" s="7"/>
      <c r="BY542" s="7"/>
      <c r="BZ542" s="7"/>
      <c r="CA542" s="7"/>
      <c r="CB542" s="7"/>
      <c r="CC542" s="7"/>
      <c r="CD542" s="7"/>
      <c r="CG542" s="41">
        <v>0</v>
      </c>
      <c r="DC542" s="41">
        <v>0</v>
      </c>
      <c r="DY542" s="7" t="s">
        <v>1891</v>
      </c>
      <c r="DZ542" s="7">
        <f t="shared" si="390"/>
        <v>0.46</v>
      </c>
      <c r="EA542" s="41" t="s">
        <v>2066</v>
      </c>
      <c r="EB542" s="41" t="s">
        <v>0</v>
      </c>
      <c r="EC542" s="41">
        <f t="shared" si="377"/>
        <v>0</v>
      </c>
      <c r="ED542" s="41">
        <f t="shared" si="378"/>
        <v>0</v>
      </c>
      <c r="EE542" s="41">
        <f t="shared" si="379"/>
        <v>3.2200000000000007E-4</v>
      </c>
      <c r="EF542" s="41">
        <f t="shared" si="380"/>
        <v>0</v>
      </c>
      <c r="EG542" s="41">
        <f t="shared" si="381"/>
        <v>0</v>
      </c>
      <c r="EI542" s="5">
        <f t="shared" si="395"/>
        <v>77.9435632</v>
      </c>
      <c r="EJ542" s="3">
        <f t="shared" si="391"/>
        <v>5.4560494240000006</v>
      </c>
      <c r="EK542" s="3">
        <f t="shared" si="396"/>
        <v>0.18900000000000003</v>
      </c>
      <c r="EL542" s="3">
        <f t="shared" si="397"/>
        <v>0</v>
      </c>
      <c r="EM542" s="3">
        <f t="shared" si="398"/>
        <v>0</v>
      </c>
      <c r="EN542" s="3">
        <f t="shared" si="399"/>
        <v>0</v>
      </c>
      <c r="EO542" s="3">
        <f t="shared" si="400"/>
        <v>0</v>
      </c>
      <c r="EP542" s="3">
        <f t="shared" si="401"/>
        <v>0</v>
      </c>
      <c r="EQ542" s="3">
        <f t="shared" si="402"/>
        <v>0</v>
      </c>
      <c r="ER542" s="3">
        <f t="shared" si="403"/>
        <v>0</v>
      </c>
      <c r="ES542" s="3">
        <f t="shared" si="404"/>
        <v>0.32200000000000001</v>
      </c>
      <c r="ET542" s="3">
        <f t="shared" si="405"/>
        <v>0</v>
      </c>
      <c r="EU542" s="3">
        <f t="shared" si="406"/>
        <v>0</v>
      </c>
      <c r="EV542" s="3">
        <f t="shared" si="407"/>
        <v>0</v>
      </c>
      <c r="EW542" s="3">
        <f t="shared" si="408"/>
        <v>0</v>
      </c>
      <c r="EX542" s="3">
        <f t="shared" si="409"/>
        <v>0</v>
      </c>
      <c r="EY542" s="3">
        <f t="shared" si="410"/>
        <v>0</v>
      </c>
      <c r="EZ542" s="3">
        <f t="shared" si="411"/>
        <v>0</v>
      </c>
      <c r="FA542" s="3">
        <f t="shared" si="412"/>
        <v>0</v>
      </c>
      <c r="FB542" s="3">
        <f t="shared" si="413"/>
        <v>0</v>
      </c>
      <c r="FC542" s="3">
        <f t="shared" si="392"/>
        <v>0</v>
      </c>
      <c r="FD542" s="41">
        <f t="shared" si="414"/>
        <v>0</v>
      </c>
      <c r="FG542" s="3">
        <f t="shared" si="393"/>
        <v>0</v>
      </c>
      <c r="FH542" s="3">
        <f t="shared" si="394"/>
        <v>0</v>
      </c>
      <c r="FI542" s="3">
        <f t="shared" si="415"/>
        <v>0</v>
      </c>
      <c r="FJ542" s="3">
        <f t="shared" si="415"/>
        <v>0</v>
      </c>
      <c r="FK542" s="3">
        <f t="shared" si="426"/>
        <v>0</v>
      </c>
      <c r="FL542" s="3">
        <f t="shared" si="426"/>
        <v>0</v>
      </c>
      <c r="FM542" s="3">
        <f t="shared" si="426"/>
        <v>0</v>
      </c>
      <c r="FN542" s="3">
        <f t="shared" si="426"/>
        <v>0</v>
      </c>
      <c r="FO542" s="3">
        <f t="shared" si="426"/>
        <v>0</v>
      </c>
      <c r="FP542" s="3">
        <f t="shared" si="426"/>
        <v>0</v>
      </c>
      <c r="FQ542" s="3">
        <f t="shared" si="425"/>
        <v>0</v>
      </c>
      <c r="FR542" s="3">
        <f t="shared" si="416"/>
        <v>0</v>
      </c>
      <c r="FS542" s="3">
        <f t="shared" si="416"/>
        <v>0</v>
      </c>
      <c r="FT542" s="3">
        <f t="shared" si="416"/>
        <v>0</v>
      </c>
      <c r="FU542" s="3">
        <f t="shared" si="417"/>
        <v>0</v>
      </c>
      <c r="FV542" s="3">
        <f t="shared" si="417"/>
        <v>0</v>
      </c>
      <c r="FW542" s="3">
        <f t="shared" si="417"/>
        <v>0</v>
      </c>
      <c r="FX542" s="3">
        <f t="shared" si="418"/>
        <v>0</v>
      </c>
      <c r="FY542" s="3">
        <f t="shared" si="419"/>
        <v>0</v>
      </c>
      <c r="FZ542" s="3">
        <f t="shared" si="420"/>
        <v>0</v>
      </c>
      <c r="GA542" s="3">
        <f t="shared" si="421"/>
        <v>0</v>
      </c>
      <c r="GB542" s="41" t="s">
        <v>0</v>
      </c>
      <c r="GC542" s="41">
        <f t="shared" si="422"/>
        <v>7.0000000000000007E-2</v>
      </c>
      <c r="GD542" s="41">
        <f t="shared" si="423"/>
        <v>0.46</v>
      </c>
      <c r="GE542" s="41">
        <f>GC542*GD542</f>
        <v>3.2200000000000006E-2</v>
      </c>
      <c r="GI542" s="41" t="s">
        <v>0</v>
      </c>
    </row>
    <row r="543" spans="1:191" x14ac:dyDescent="0.55000000000000004">
      <c r="A543" s="41" t="s">
        <v>1631</v>
      </c>
      <c r="B543" s="41" t="s">
        <v>968</v>
      </c>
      <c r="C543" s="41" t="s">
        <v>69</v>
      </c>
      <c r="D543" s="25" t="s">
        <v>62</v>
      </c>
      <c r="E543" s="41" t="s">
        <v>1790</v>
      </c>
      <c r="F543" s="41">
        <v>0</v>
      </c>
      <c r="G543" s="25" t="s">
        <v>67</v>
      </c>
      <c r="H543" s="41">
        <v>0</v>
      </c>
      <c r="I543" s="41">
        <v>0</v>
      </c>
      <c r="J543" s="41">
        <v>2.5864000000000002E-2</v>
      </c>
      <c r="K543" s="41">
        <v>0</v>
      </c>
      <c r="L543" s="41">
        <v>0</v>
      </c>
      <c r="M543" s="41" t="s">
        <v>2067</v>
      </c>
      <c r="N543" s="41" t="s">
        <v>79</v>
      </c>
      <c r="O543" s="41" t="s">
        <v>1878</v>
      </c>
      <c r="P543" s="41" t="s">
        <v>1890</v>
      </c>
      <c r="Q543" s="41" t="s">
        <v>2065</v>
      </c>
      <c r="S543" s="41">
        <v>0</v>
      </c>
      <c r="AO543" s="7">
        <v>0</v>
      </c>
      <c r="AP543" s="7"/>
      <c r="AQ543" s="7"/>
      <c r="AR543" s="7"/>
      <c r="AS543" s="7"/>
      <c r="AT543" s="7"/>
      <c r="AU543" s="7"/>
      <c r="AV543" s="7"/>
      <c r="AW543" s="7"/>
      <c r="AX543" s="7"/>
      <c r="AY543" s="7"/>
      <c r="AZ543" s="7"/>
      <c r="BA543" s="7"/>
      <c r="BB543" s="7"/>
      <c r="BC543" s="7"/>
      <c r="BD543" s="7"/>
      <c r="BE543" s="7"/>
      <c r="BF543" s="7"/>
      <c r="BG543" s="7"/>
      <c r="BK543" s="41">
        <v>4.24</v>
      </c>
      <c r="BL543" s="7">
        <v>0.06</v>
      </c>
      <c r="BM543" s="7"/>
      <c r="BN543" s="7"/>
      <c r="BO543" s="7"/>
      <c r="BP543" s="7"/>
      <c r="BQ543" s="7"/>
      <c r="BR543" s="7"/>
      <c r="BS543" s="7"/>
      <c r="BT543" s="7">
        <v>0.61</v>
      </c>
      <c r="BU543" s="7">
        <v>0.02</v>
      </c>
      <c r="BV543" s="7"/>
      <c r="BW543" s="7"/>
      <c r="BX543" s="7"/>
      <c r="BY543" s="7"/>
      <c r="BZ543" s="7"/>
      <c r="CA543" s="7"/>
      <c r="CB543" s="7"/>
      <c r="CC543" s="7"/>
      <c r="CD543" s="7"/>
      <c r="CG543" s="41">
        <v>0</v>
      </c>
      <c r="DC543" s="41">
        <v>0</v>
      </c>
      <c r="DY543" s="7" t="s">
        <v>1891</v>
      </c>
      <c r="DZ543" s="7">
        <f t="shared" si="390"/>
        <v>0.61</v>
      </c>
      <c r="EA543" s="41" t="s">
        <v>1997</v>
      </c>
      <c r="EB543" s="41" t="s">
        <v>0</v>
      </c>
      <c r="EC543" s="41">
        <f t="shared" si="377"/>
        <v>0</v>
      </c>
      <c r="ED543" s="41">
        <f t="shared" si="378"/>
        <v>0</v>
      </c>
      <c r="EE543" s="41">
        <f t="shared" si="379"/>
        <v>2.5864000000000002E-2</v>
      </c>
      <c r="EF543" s="41">
        <f t="shared" si="380"/>
        <v>0</v>
      </c>
      <c r="EG543" s="41">
        <f t="shared" si="381"/>
        <v>0</v>
      </c>
      <c r="EI543" s="5">
        <f t="shared" si="395"/>
        <v>98.434674399999992</v>
      </c>
      <c r="EJ543" s="3">
        <f t="shared" si="391"/>
        <v>417.36301945599996</v>
      </c>
      <c r="EK543" s="3">
        <f t="shared" si="396"/>
        <v>2.544</v>
      </c>
      <c r="EL543" s="3">
        <f t="shared" si="397"/>
        <v>0</v>
      </c>
      <c r="EM543" s="3">
        <f t="shared" si="398"/>
        <v>0</v>
      </c>
      <c r="EN543" s="3">
        <f t="shared" si="399"/>
        <v>0</v>
      </c>
      <c r="EO543" s="3">
        <f t="shared" si="400"/>
        <v>0</v>
      </c>
      <c r="EP543" s="3">
        <f t="shared" si="401"/>
        <v>0</v>
      </c>
      <c r="EQ543" s="3">
        <f t="shared" si="402"/>
        <v>0</v>
      </c>
      <c r="ER543" s="3">
        <f t="shared" si="403"/>
        <v>0</v>
      </c>
      <c r="ES543" s="3">
        <f t="shared" si="404"/>
        <v>25.864000000000001</v>
      </c>
      <c r="ET543" s="3">
        <f t="shared" si="405"/>
        <v>0.84799999999999998</v>
      </c>
      <c r="EU543" s="3">
        <f t="shared" si="406"/>
        <v>0</v>
      </c>
      <c r="EV543" s="3">
        <f t="shared" si="407"/>
        <v>0</v>
      </c>
      <c r="EW543" s="3">
        <f t="shared" si="408"/>
        <v>0</v>
      </c>
      <c r="EX543" s="3">
        <f t="shared" si="409"/>
        <v>0</v>
      </c>
      <c r="EY543" s="3">
        <f t="shared" si="410"/>
        <v>0</v>
      </c>
      <c r="EZ543" s="3">
        <f t="shared" si="411"/>
        <v>0</v>
      </c>
      <c r="FA543" s="3">
        <f t="shared" si="412"/>
        <v>0</v>
      </c>
      <c r="FB543" s="3">
        <f t="shared" si="413"/>
        <v>0</v>
      </c>
      <c r="FC543" s="3">
        <f t="shared" si="392"/>
        <v>0</v>
      </c>
      <c r="FD543" s="41">
        <f t="shared" si="414"/>
        <v>0</v>
      </c>
      <c r="FG543" s="3">
        <f t="shared" si="393"/>
        <v>0</v>
      </c>
      <c r="FH543" s="3">
        <f t="shared" si="394"/>
        <v>0</v>
      </c>
      <c r="FI543" s="3">
        <f t="shared" si="415"/>
        <v>0</v>
      </c>
      <c r="FJ543" s="3">
        <f t="shared" si="415"/>
        <v>0</v>
      </c>
      <c r="FK543" s="3">
        <f t="shared" si="426"/>
        <v>0</v>
      </c>
      <c r="FL543" s="3">
        <f t="shared" si="426"/>
        <v>0</v>
      </c>
      <c r="FM543" s="3">
        <f t="shared" si="426"/>
        <v>0</v>
      </c>
      <c r="FN543" s="3">
        <f t="shared" si="426"/>
        <v>0</v>
      </c>
      <c r="FO543" s="3">
        <f t="shared" si="426"/>
        <v>0</v>
      </c>
      <c r="FP543" s="3">
        <f t="shared" si="426"/>
        <v>0</v>
      </c>
      <c r="FQ543" s="3">
        <f t="shared" si="425"/>
        <v>0</v>
      </c>
      <c r="FR543" s="3">
        <f t="shared" si="416"/>
        <v>0</v>
      </c>
      <c r="FS543" s="3">
        <f t="shared" si="416"/>
        <v>0</v>
      </c>
      <c r="FT543" s="3">
        <f t="shared" si="416"/>
        <v>0</v>
      </c>
      <c r="FU543" s="3">
        <f t="shared" si="417"/>
        <v>0</v>
      </c>
      <c r="FV543" s="3">
        <f t="shared" si="417"/>
        <v>0</v>
      </c>
      <c r="FW543" s="3">
        <f t="shared" si="417"/>
        <v>0</v>
      </c>
      <c r="FX543" s="3">
        <f t="shared" si="418"/>
        <v>0</v>
      </c>
      <c r="FY543" s="3">
        <f t="shared" si="419"/>
        <v>0</v>
      </c>
      <c r="FZ543" s="3">
        <f t="shared" si="420"/>
        <v>0</v>
      </c>
      <c r="GA543" s="3">
        <f t="shared" si="421"/>
        <v>0</v>
      </c>
      <c r="GB543" s="41" t="s">
        <v>0</v>
      </c>
      <c r="GC543" s="41">
        <f t="shared" si="422"/>
        <v>4.24</v>
      </c>
      <c r="GD543" s="41">
        <f t="shared" si="423"/>
        <v>0.61</v>
      </c>
      <c r="GE543" s="41">
        <f>GC543*GD543</f>
        <v>2.5864000000000003</v>
      </c>
      <c r="GI543" s="41" t="s">
        <v>0</v>
      </c>
    </row>
    <row r="544" spans="1:191" x14ac:dyDescent="0.55000000000000004">
      <c r="A544" s="41" t="s">
        <v>1632</v>
      </c>
      <c r="B544" s="41" t="s">
        <v>968</v>
      </c>
      <c r="C544" s="41" t="s">
        <v>69</v>
      </c>
      <c r="D544" s="25" t="s">
        <v>62</v>
      </c>
      <c r="E544" s="41" t="s">
        <v>1790</v>
      </c>
      <c r="F544" s="41">
        <v>0</v>
      </c>
      <c r="G544" s="25" t="s">
        <v>67</v>
      </c>
      <c r="H544" s="41">
        <v>0</v>
      </c>
      <c r="I544" s="41">
        <v>0</v>
      </c>
      <c r="J544" s="41">
        <v>2.1930000000000001E-3</v>
      </c>
      <c r="K544" s="41">
        <v>0</v>
      </c>
      <c r="L544" s="41">
        <v>0</v>
      </c>
      <c r="M544" s="41" t="s">
        <v>2068</v>
      </c>
      <c r="N544" s="41" t="s">
        <v>79</v>
      </c>
      <c r="O544" s="41" t="s">
        <v>1878</v>
      </c>
      <c r="P544" s="41" t="s">
        <v>1890</v>
      </c>
      <c r="Q544" s="41" t="s">
        <v>2065</v>
      </c>
      <c r="S544" s="41">
        <v>0</v>
      </c>
      <c r="AO544" s="7">
        <v>0</v>
      </c>
      <c r="AP544" s="7"/>
      <c r="AQ544" s="7"/>
      <c r="AR544" s="7"/>
      <c r="AS544" s="7"/>
      <c r="AT544" s="7"/>
      <c r="AU544" s="7"/>
      <c r="AV544" s="7"/>
      <c r="AW544" s="7"/>
      <c r="AX544" s="7"/>
      <c r="AY544" s="7"/>
      <c r="AZ544" s="7"/>
      <c r="BA544" s="7"/>
      <c r="BB544" s="7"/>
      <c r="BC544" s="7"/>
      <c r="BD544" s="7"/>
      <c r="BE544" s="7"/>
      <c r="BF544" s="7"/>
      <c r="BG544" s="7"/>
      <c r="BK544" s="41">
        <v>0.17</v>
      </c>
      <c r="BL544" s="7">
        <v>0.19</v>
      </c>
      <c r="BM544" s="7"/>
      <c r="BN544" s="7"/>
      <c r="BO544" s="7"/>
      <c r="BP544" s="7"/>
      <c r="BQ544" s="7"/>
      <c r="BR544" s="7"/>
      <c r="BS544" s="7"/>
      <c r="BT544" s="7">
        <v>1.29</v>
      </c>
      <c r="BU544" s="7">
        <v>0.02</v>
      </c>
      <c r="BV544" s="7"/>
      <c r="BW544" s="7"/>
      <c r="BX544" s="7"/>
      <c r="BY544" s="7"/>
      <c r="BZ544" s="7"/>
      <c r="CA544" s="7"/>
      <c r="CB544" s="7"/>
      <c r="CC544" s="7"/>
      <c r="CD544" s="7"/>
      <c r="CG544" s="41">
        <v>0</v>
      </c>
      <c r="DC544" s="41">
        <v>0</v>
      </c>
      <c r="DY544" s="7" t="s">
        <v>1891</v>
      </c>
      <c r="DZ544" s="7">
        <f t="shared" si="390"/>
        <v>1.29</v>
      </c>
      <c r="EA544" s="41" t="s">
        <v>1997</v>
      </c>
      <c r="EB544" s="41" t="s">
        <v>0</v>
      </c>
      <c r="EC544" s="41">
        <f t="shared" si="377"/>
        <v>0</v>
      </c>
      <c r="ED544" s="41">
        <f t="shared" si="378"/>
        <v>0</v>
      </c>
      <c r="EE544" s="41">
        <f t="shared" si="379"/>
        <v>2.1930000000000001E-3</v>
      </c>
      <c r="EF544" s="41">
        <f t="shared" si="380"/>
        <v>0</v>
      </c>
      <c r="EG544" s="41">
        <f t="shared" si="381"/>
        <v>0</v>
      </c>
      <c r="EI544" s="5">
        <f t="shared" si="395"/>
        <v>196.09317519999999</v>
      </c>
      <c r="EJ544" s="3">
        <f t="shared" si="391"/>
        <v>33.335839784000001</v>
      </c>
      <c r="EK544" s="3">
        <f t="shared" si="396"/>
        <v>0.32300000000000006</v>
      </c>
      <c r="EL544" s="3">
        <f t="shared" si="397"/>
        <v>0</v>
      </c>
      <c r="EM544" s="3">
        <f t="shared" si="398"/>
        <v>0</v>
      </c>
      <c r="EN544" s="3">
        <f t="shared" si="399"/>
        <v>0</v>
      </c>
      <c r="EO544" s="3">
        <f t="shared" si="400"/>
        <v>0</v>
      </c>
      <c r="EP544" s="3">
        <f t="shared" si="401"/>
        <v>0</v>
      </c>
      <c r="EQ544" s="3">
        <f t="shared" si="402"/>
        <v>0</v>
      </c>
      <c r="ER544" s="3">
        <f t="shared" si="403"/>
        <v>0</v>
      </c>
      <c r="ES544" s="3">
        <f t="shared" si="404"/>
        <v>2.1930000000000001</v>
      </c>
      <c r="ET544" s="3">
        <f t="shared" si="405"/>
        <v>3.4000000000000002E-2</v>
      </c>
      <c r="EU544" s="3">
        <f t="shared" si="406"/>
        <v>0</v>
      </c>
      <c r="EV544" s="3">
        <f t="shared" si="407"/>
        <v>0</v>
      </c>
      <c r="EW544" s="3">
        <f t="shared" si="408"/>
        <v>0</v>
      </c>
      <c r="EX544" s="3">
        <f t="shared" si="409"/>
        <v>0</v>
      </c>
      <c r="EY544" s="3">
        <f t="shared" si="410"/>
        <v>0</v>
      </c>
      <c r="EZ544" s="3">
        <f t="shared" si="411"/>
        <v>0</v>
      </c>
      <c r="FA544" s="3">
        <f t="shared" si="412"/>
        <v>0</v>
      </c>
      <c r="FB544" s="3">
        <f t="shared" si="413"/>
        <v>0</v>
      </c>
      <c r="FC544" s="3">
        <f t="shared" si="392"/>
        <v>0</v>
      </c>
      <c r="FD544" s="41">
        <f t="shared" si="414"/>
        <v>0</v>
      </c>
      <c r="FG544" s="3">
        <f t="shared" si="393"/>
        <v>0</v>
      </c>
      <c r="FH544" s="3">
        <f t="shared" si="394"/>
        <v>0</v>
      </c>
      <c r="FI544" s="3">
        <f t="shared" si="415"/>
        <v>0</v>
      </c>
      <c r="FJ544" s="3">
        <f t="shared" si="415"/>
        <v>0</v>
      </c>
      <c r="FK544" s="3">
        <f t="shared" si="426"/>
        <v>0</v>
      </c>
      <c r="FL544" s="3">
        <f t="shared" si="426"/>
        <v>0</v>
      </c>
      <c r="FM544" s="3">
        <f t="shared" si="426"/>
        <v>0</v>
      </c>
      <c r="FN544" s="3">
        <f t="shared" si="426"/>
        <v>0</v>
      </c>
      <c r="FO544" s="3">
        <f t="shared" si="426"/>
        <v>0</v>
      </c>
      <c r="FP544" s="3">
        <f t="shared" si="426"/>
        <v>0</v>
      </c>
      <c r="FQ544" s="3">
        <f t="shared" si="425"/>
        <v>0</v>
      </c>
      <c r="FR544" s="3">
        <f t="shared" si="416"/>
        <v>0</v>
      </c>
      <c r="FS544" s="3">
        <f t="shared" si="416"/>
        <v>0</v>
      </c>
      <c r="FT544" s="3">
        <f t="shared" si="416"/>
        <v>0</v>
      </c>
      <c r="FU544" s="3">
        <f t="shared" si="417"/>
        <v>0</v>
      </c>
      <c r="FV544" s="3">
        <f t="shared" si="417"/>
        <v>0</v>
      </c>
      <c r="FW544" s="3">
        <f t="shared" si="417"/>
        <v>0</v>
      </c>
      <c r="FX544" s="3">
        <f t="shared" si="418"/>
        <v>0</v>
      </c>
      <c r="FY544" s="3">
        <f t="shared" si="419"/>
        <v>0</v>
      </c>
      <c r="FZ544" s="3">
        <f t="shared" si="420"/>
        <v>0</v>
      </c>
      <c r="GA544" s="3">
        <f t="shared" si="421"/>
        <v>0</v>
      </c>
      <c r="GB544" s="41" t="s">
        <v>0</v>
      </c>
      <c r="GC544" s="41">
        <f t="shared" si="422"/>
        <v>0.17</v>
      </c>
      <c r="GD544" s="41">
        <f t="shared" si="423"/>
        <v>1.29</v>
      </c>
      <c r="GE544" s="41">
        <f>GC544*GD544</f>
        <v>0.21930000000000002</v>
      </c>
      <c r="GI544" s="41" t="s">
        <v>0</v>
      </c>
    </row>
    <row r="545" spans="1:191" ht="12.6" x14ac:dyDescent="0.55000000000000004">
      <c r="A545" s="41" t="s">
        <v>1633</v>
      </c>
      <c r="B545" s="41" t="s">
        <v>983</v>
      </c>
      <c r="C545" s="25" t="s">
        <v>69</v>
      </c>
      <c r="D545" s="25" t="s">
        <v>62</v>
      </c>
      <c r="E545" s="41" t="s">
        <v>1790</v>
      </c>
      <c r="F545" s="25">
        <v>1</v>
      </c>
      <c r="G545" s="25" t="s">
        <v>67</v>
      </c>
      <c r="H545" s="41">
        <v>0</v>
      </c>
      <c r="I545" s="41">
        <v>2.8830000000000001E-2</v>
      </c>
      <c r="J545" s="41">
        <v>2.3579999999999997E-2</v>
      </c>
      <c r="K545" s="41">
        <v>0</v>
      </c>
      <c r="L545" s="41">
        <v>0</v>
      </c>
      <c r="M545" s="41" t="s">
        <v>1029</v>
      </c>
      <c r="N545" s="11" t="s">
        <v>1030</v>
      </c>
      <c r="O545" s="41" t="s">
        <v>1878</v>
      </c>
      <c r="P545" s="41" t="s">
        <v>1919</v>
      </c>
      <c r="Q545" s="41" t="s">
        <v>1942</v>
      </c>
      <c r="R545" s="41" t="s">
        <v>2069</v>
      </c>
      <c r="S545" s="41">
        <v>0</v>
      </c>
      <c r="AO545" s="7">
        <v>96.100000000000009</v>
      </c>
      <c r="AP545" s="82">
        <v>0.01</v>
      </c>
      <c r="AQ545" s="82">
        <v>2.4090489073881373E-2</v>
      </c>
      <c r="AR545" s="7"/>
      <c r="AS545" s="7"/>
      <c r="AT545" s="7"/>
      <c r="AU545" s="7"/>
      <c r="AV545" s="7"/>
      <c r="AW545" s="7"/>
      <c r="AX545" s="82">
        <v>0.03</v>
      </c>
      <c r="AY545" s="7"/>
      <c r="AZ545" s="82">
        <v>2.9450622892819975</v>
      </c>
      <c r="BA545" s="82">
        <v>1.3189542767950051</v>
      </c>
      <c r="BB545" s="82">
        <v>0.55408124869927156</v>
      </c>
      <c r="BC545" s="7"/>
      <c r="BD545" s="7"/>
      <c r="BE545" s="7"/>
      <c r="BF545" s="7"/>
      <c r="BG545" s="7"/>
      <c r="BH545" s="4">
        <v>0.95759694068678458</v>
      </c>
      <c r="BJ545" s="4">
        <v>0.22283702393340268</v>
      </c>
      <c r="BK545" s="41">
        <v>78.599999999999994</v>
      </c>
      <c r="BL545" s="82">
        <v>1.0000000000000002E-2</v>
      </c>
      <c r="BM545" s="82">
        <v>2.3151755725190841E-2</v>
      </c>
      <c r="BN545" s="7"/>
      <c r="BO545" s="7"/>
      <c r="BP545" s="7"/>
      <c r="BQ545" s="7"/>
      <c r="BR545" s="7"/>
      <c r="BS545" s="7"/>
      <c r="BT545" s="82">
        <v>0.03</v>
      </c>
      <c r="BU545" s="7"/>
      <c r="BV545" s="82">
        <v>2.8303021374045803</v>
      </c>
      <c r="BW545" s="82">
        <v>1.2675586259541987</v>
      </c>
      <c r="BX545" s="82">
        <v>0.53249038167938934</v>
      </c>
      <c r="BY545" s="7"/>
      <c r="BZ545" s="7"/>
      <c r="CA545" s="7"/>
      <c r="CB545" s="7"/>
      <c r="CC545" s="7"/>
      <c r="CD545" s="82">
        <v>0.920282290076336</v>
      </c>
      <c r="CF545" s="4">
        <v>0.21415374045801527</v>
      </c>
      <c r="CG545" s="41">
        <v>0</v>
      </c>
      <c r="DC545" s="41">
        <v>0</v>
      </c>
      <c r="DY545" s="7" t="s">
        <v>1880</v>
      </c>
      <c r="DZ545" s="7">
        <f t="shared" si="390"/>
        <v>0.03</v>
      </c>
      <c r="EA545" s="41" t="s">
        <v>1031</v>
      </c>
      <c r="EB545" s="41" t="s">
        <v>0</v>
      </c>
      <c r="EC545" s="41">
        <f t="shared" si="377"/>
        <v>0</v>
      </c>
      <c r="ED545" s="41">
        <f t="shared" si="378"/>
        <v>2.8830000000000001E-2</v>
      </c>
      <c r="EE545" s="41">
        <f t="shared" si="379"/>
        <v>2.3579999999999997E-2</v>
      </c>
      <c r="EF545" s="41">
        <f t="shared" si="380"/>
        <v>0</v>
      </c>
      <c r="EG545" s="41">
        <f t="shared" si="381"/>
        <v>0</v>
      </c>
      <c r="EI545" s="5">
        <f t="shared" si="395"/>
        <v>171.19510795129793</v>
      </c>
      <c r="EJ545" s="3">
        <f t="shared" si="391"/>
        <v>29907.785359091744</v>
      </c>
      <c r="EK545" s="3">
        <f t="shared" si="396"/>
        <v>17.470000000000002</v>
      </c>
      <c r="EL545" s="3">
        <f t="shared" si="397"/>
        <v>4.1348240000000001</v>
      </c>
      <c r="EM545" s="3">
        <f t="shared" si="398"/>
        <v>0</v>
      </c>
      <c r="EN545" s="3">
        <f t="shared" si="399"/>
        <v>0</v>
      </c>
      <c r="EO545" s="3">
        <f t="shared" si="400"/>
        <v>0</v>
      </c>
      <c r="EP545" s="3">
        <f t="shared" si="401"/>
        <v>0</v>
      </c>
      <c r="EQ545" s="3">
        <f t="shared" si="402"/>
        <v>0</v>
      </c>
      <c r="ER545" s="3">
        <f t="shared" si="403"/>
        <v>0</v>
      </c>
      <c r="ES545" s="3">
        <f t="shared" si="404"/>
        <v>52.41</v>
      </c>
      <c r="ET545" s="3">
        <f t="shared" si="405"/>
        <v>0</v>
      </c>
      <c r="EU545" s="3">
        <f t="shared" si="406"/>
        <v>505.48223400000001</v>
      </c>
      <c r="EV545" s="3">
        <f t="shared" si="407"/>
        <v>226.38161400000001</v>
      </c>
      <c r="EW545" s="3">
        <f t="shared" si="408"/>
        <v>95.100952000000007</v>
      </c>
      <c r="EX545" s="3">
        <f t="shared" si="409"/>
        <v>0</v>
      </c>
      <c r="EY545" s="3">
        <f t="shared" si="410"/>
        <v>0</v>
      </c>
      <c r="EZ545" s="3">
        <f t="shared" si="411"/>
        <v>0</v>
      </c>
      <c r="FA545" s="3">
        <f t="shared" si="412"/>
        <v>0</v>
      </c>
      <c r="FB545" s="3">
        <f t="shared" si="413"/>
        <v>164.35925400000002</v>
      </c>
      <c r="FC545" s="3">
        <f t="shared" si="392"/>
        <v>0</v>
      </c>
      <c r="FD545" s="41">
        <f t="shared" si="414"/>
        <v>38.247122000000005</v>
      </c>
      <c r="FG545" s="3">
        <f t="shared" si="393"/>
        <v>0</v>
      </c>
      <c r="FH545" s="3">
        <f t="shared" si="394"/>
        <v>0</v>
      </c>
      <c r="FI545" s="3">
        <f t="shared" si="415"/>
        <v>0</v>
      </c>
      <c r="FJ545" s="3">
        <f t="shared" si="415"/>
        <v>0</v>
      </c>
      <c r="FK545" s="3">
        <f t="shared" si="426"/>
        <v>0</v>
      </c>
      <c r="FL545" s="3">
        <f t="shared" si="426"/>
        <v>0</v>
      </c>
      <c r="FM545" s="3">
        <f t="shared" si="426"/>
        <v>0</v>
      </c>
      <c r="FN545" s="3">
        <f t="shared" si="426"/>
        <v>0</v>
      </c>
      <c r="FO545" s="3">
        <f t="shared" si="426"/>
        <v>0</v>
      </c>
      <c r="FP545" s="3">
        <f t="shared" si="426"/>
        <v>0</v>
      </c>
      <c r="FQ545" s="3">
        <f t="shared" si="425"/>
        <v>0</v>
      </c>
      <c r="FR545" s="3">
        <f t="shared" si="416"/>
        <v>0</v>
      </c>
      <c r="FS545" s="3">
        <f t="shared" si="416"/>
        <v>0</v>
      </c>
      <c r="FT545" s="3">
        <f t="shared" si="416"/>
        <v>0</v>
      </c>
      <c r="FU545" s="3">
        <f t="shared" si="417"/>
        <v>0</v>
      </c>
      <c r="FV545" s="3">
        <f t="shared" si="417"/>
        <v>0</v>
      </c>
      <c r="FW545" s="3">
        <f t="shared" si="417"/>
        <v>0</v>
      </c>
      <c r="FX545" s="3">
        <f t="shared" si="418"/>
        <v>0</v>
      </c>
      <c r="FY545" s="3">
        <f t="shared" si="419"/>
        <v>0</v>
      </c>
      <c r="FZ545" s="3">
        <f t="shared" si="420"/>
        <v>0</v>
      </c>
      <c r="GA545" s="3">
        <f t="shared" si="421"/>
        <v>0</v>
      </c>
      <c r="GB545" s="41" t="s">
        <v>0</v>
      </c>
      <c r="GI545" s="41" t="s">
        <v>0</v>
      </c>
    </row>
    <row r="546" spans="1:191" x14ac:dyDescent="0.55000000000000004">
      <c r="A546" s="41" t="s">
        <v>1634</v>
      </c>
      <c r="B546" s="41" t="s">
        <v>983</v>
      </c>
      <c r="C546" s="25" t="s">
        <v>69</v>
      </c>
      <c r="D546" s="25" t="s">
        <v>62</v>
      </c>
      <c r="E546" s="41" t="s">
        <v>1790</v>
      </c>
      <c r="F546" s="25">
        <v>1</v>
      </c>
      <c r="G546" s="25" t="s">
        <v>67</v>
      </c>
      <c r="H546" s="41">
        <v>2.9520000000000001E-2</v>
      </c>
      <c r="I546" s="41">
        <v>3.2400000000000003E-3</v>
      </c>
      <c r="J546" s="41">
        <v>1.6769999999999997E-2</v>
      </c>
      <c r="K546" s="41">
        <v>0</v>
      </c>
      <c r="L546" s="41">
        <v>0</v>
      </c>
      <c r="M546" s="41" t="s">
        <v>1032</v>
      </c>
      <c r="N546" s="41" t="s">
        <v>1013</v>
      </c>
      <c r="O546" s="41" t="s">
        <v>1878</v>
      </c>
      <c r="P546" s="41" t="s">
        <v>1919</v>
      </c>
      <c r="Q546" s="41" t="s">
        <v>1942</v>
      </c>
      <c r="R546" s="41" t="s">
        <v>2069</v>
      </c>
      <c r="S546" s="41">
        <v>98.4</v>
      </c>
      <c r="T546" s="41">
        <v>0.01</v>
      </c>
      <c r="U546" s="4">
        <v>5.8974502899999996E-2</v>
      </c>
      <c r="AB546" s="41">
        <v>0.03</v>
      </c>
      <c r="AD546" s="4">
        <v>3.1921685999999996</v>
      </c>
      <c r="AE546" s="4">
        <v>1.60276134</v>
      </c>
      <c r="AF546" s="4">
        <v>0.54552451999999996</v>
      </c>
      <c r="AG546" s="5">
        <f>31*(2*52/(2*52+3*16.001))</f>
        <v>21.210107695242861</v>
      </c>
      <c r="AL546" s="4">
        <v>0.85477758000000004</v>
      </c>
      <c r="AN546" s="4">
        <v>0.215799086</v>
      </c>
      <c r="AO546" s="7">
        <v>10.8</v>
      </c>
      <c r="AP546" s="7">
        <v>0.01</v>
      </c>
      <c r="AQ546" s="7"/>
      <c r="AR546" s="7"/>
      <c r="AS546" s="7"/>
      <c r="AT546" s="7"/>
      <c r="AU546" s="7"/>
      <c r="AV546" s="7"/>
      <c r="AW546" s="7"/>
      <c r="AX546" s="7">
        <v>0.03</v>
      </c>
      <c r="AY546" s="7"/>
      <c r="AZ546" s="7"/>
      <c r="BA546" s="7"/>
      <c r="BB546" s="7"/>
      <c r="BC546" s="81">
        <f>31*(2*52/(2*52+3*16.001))</f>
        <v>21.210107695242861</v>
      </c>
      <c r="BD546" s="7"/>
      <c r="BE546" s="7"/>
      <c r="BF546" s="7"/>
      <c r="BG546" s="7"/>
      <c r="BK546" s="41">
        <v>55.9</v>
      </c>
      <c r="BL546" s="7">
        <v>0.01</v>
      </c>
      <c r="BM546" s="82">
        <v>5.5267343999999996E-2</v>
      </c>
      <c r="BN546" s="7"/>
      <c r="BO546" s="7"/>
      <c r="BP546" s="7"/>
      <c r="BQ546" s="7"/>
      <c r="BR546" s="7"/>
      <c r="BS546" s="7"/>
      <c r="BT546" s="7">
        <v>0.03</v>
      </c>
      <c r="BU546" s="7"/>
      <c r="BV546" s="82">
        <v>2.9914972999999998</v>
      </c>
      <c r="BW546" s="82">
        <v>1.50200534</v>
      </c>
      <c r="BX546" s="82">
        <v>0.51123001599999995</v>
      </c>
      <c r="BY546" s="81">
        <f>31*(2*52/(2*52+3*16.001))</f>
        <v>21.210107695242861</v>
      </c>
      <c r="BZ546" s="7"/>
      <c r="CA546" s="7"/>
      <c r="CB546" s="7"/>
      <c r="CC546" s="7"/>
      <c r="CD546" s="7"/>
      <c r="CG546" s="41">
        <v>0</v>
      </c>
      <c r="DC546" s="41">
        <v>0</v>
      </c>
      <c r="DY546" s="7" t="s">
        <v>1880</v>
      </c>
      <c r="DZ546" s="7">
        <f t="shared" si="390"/>
        <v>0.03</v>
      </c>
      <c r="EA546" s="41" t="s">
        <v>68</v>
      </c>
      <c r="EB546" s="41" t="s">
        <v>0</v>
      </c>
      <c r="EC546" s="41">
        <f t="shared" si="377"/>
        <v>2.9520000000000001E-2</v>
      </c>
      <c r="ED546" s="41">
        <f t="shared" si="378"/>
        <v>3.2400000000000003E-3</v>
      </c>
      <c r="EE546" s="41">
        <f t="shared" si="379"/>
        <v>1.6769999999999997E-2</v>
      </c>
      <c r="EF546" s="41">
        <f t="shared" si="380"/>
        <v>0</v>
      </c>
      <c r="EG546" s="41">
        <f t="shared" si="381"/>
        <v>0</v>
      </c>
      <c r="EI546" s="5">
        <f t="shared" si="395"/>
        <v>233.89136294745035</v>
      </c>
      <c r="EJ546" s="3">
        <f t="shared" si="391"/>
        <v>38615.464022624052</v>
      </c>
      <c r="EK546" s="3">
        <f t="shared" si="396"/>
        <v>16.510000000000002</v>
      </c>
      <c r="EL546" s="3">
        <f t="shared" si="397"/>
        <v>8.8925356149599999</v>
      </c>
      <c r="EM546" s="3">
        <f t="shared" si="398"/>
        <v>0</v>
      </c>
      <c r="EN546" s="3">
        <f t="shared" si="399"/>
        <v>0</v>
      </c>
      <c r="EO546" s="3">
        <f t="shared" si="400"/>
        <v>0</v>
      </c>
      <c r="EP546" s="3">
        <f t="shared" si="401"/>
        <v>0</v>
      </c>
      <c r="EQ546" s="3">
        <f t="shared" si="402"/>
        <v>0</v>
      </c>
      <c r="ER546" s="3">
        <f t="shared" si="403"/>
        <v>0</v>
      </c>
      <c r="ES546" s="3">
        <f t="shared" si="404"/>
        <v>49.529999999999994</v>
      </c>
      <c r="ET546" s="3">
        <f t="shared" si="405"/>
        <v>0</v>
      </c>
      <c r="EU546" s="3">
        <f t="shared" si="406"/>
        <v>481.33408930999997</v>
      </c>
      <c r="EV546" s="3">
        <f t="shared" si="407"/>
        <v>241.673814362</v>
      </c>
      <c r="EW546" s="3">
        <f t="shared" si="408"/>
        <v>82.257370662399993</v>
      </c>
      <c r="EX546" s="3">
        <f t="shared" si="409"/>
        <v>35017.887804845959</v>
      </c>
      <c r="EY546" s="3">
        <f t="shared" si="410"/>
        <v>0</v>
      </c>
      <c r="EZ546" s="3">
        <f t="shared" si="411"/>
        <v>0</v>
      </c>
      <c r="FA546" s="3">
        <f t="shared" si="412"/>
        <v>0</v>
      </c>
      <c r="FB546" s="3">
        <f t="shared" si="413"/>
        <v>84.110113872000014</v>
      </c>
      <c r="FC546" s="3">
        <f t="shared" si="392"/>
        <v>0</v>
      </c>
      <c r="FD546" s="41">
        <f t="shared" si="414"/>
        <v>21.234630062400001</v>
      </c>
      <c r="FG546" s="3">
        <f t="shared" si="393"/>
        <v>0</v>
      </c>
      <c r="FH546" s="3">
        <f t="shared" si="394"/>
        <v>0</v>
      </c>
      <c r="FI546" s="3">
        <f t="shared" si="415"/>
        <v>0</v>
      </c>
      <c r="FJ546" s="3">
        <f t="shared" si="415"/>
        <v>0</v>
      </c>
      <c r="FK546" s="3">
        <f t="shared" si="426"/>
        <v>0</v>
      </c>
      <c r="FL546" s="3">
        <f t="shared" si="426"/>
        <v>0</v>
      </c>
      <c r="FM546" s="3">
        <f t="shared" si="426"/>
        <v>0</v>
      </c>
      <c r="FN546" s="3">
        <f t="shared" si="426"/>
        <v>0</v>
      </c>
      <c r="FO546" s="3">
        <f t="shared" si="426"/>
        <v>0</v>
      </c>
      <c r="FP546" s="3">
        <f t="shared" si="426"/>
        <v>0</v>
      </c>
      <c r="FQ546" s="3">
        <f t="shared" si="425"/>
        <v>0</v>
      </c>
      <c r="FR546" s="3">
        <f t="shared" si="416"/>
        <v>0</v>
      </c>
      <c r="FS546" s="3">
        <f t="shared" si="416"/>
        <v>0</v>
      </c>
      <c r="FT546" s="3">
        <f t="shared" si="416"/>
        <v>0</v>
      </c>
      <c r="FU546" s="3">
        <f t="shared" si="417"/>
        <v>0</v>
      </c>
      <c r="FV546" s="3">
        <f t="shared" si="417"/>
        <v>0</v>
      </c>
      <c r="FW546" s="3">
        <f t="shared" si="417"/>
        <v>0</v>
      </c>
      <c r="FX546" s="3">
        <f t="shared" si="418"/>
        <v>0</v>
      </c>
      <c r="FY546" s="3">
        <f t="shared" si="419"/>
        <v>0</v>
      </c>
      <c r="FZ546" s="3">
        <f t="shared" si="420"/>
        <v>0</v>
      </c>
      <c r="GA546" s="3">
        <f t="shared" si="421"/>
        <v>0</v>
      </c>
      <c r="GB546" s="41" t="s">
        <v>0</v>
      </c>
      <c r="GI546" s="41" t="s">
        <v>0</v>
      </c>
    </row>
    <row r="547" spans="1:191" x14ac:dyDescent="0.55000000000000004">
      <c r="A547" s="41" t="s">
        <v>1635</v>
      </c>
      <c r="B547" s="41" t="s">
        <v>983</v>
      </c>
      <c r="C547" s="25" t="s">
        <v>69</v>
      </c>
      <c r="D547" s="25" t="s">
        <v>62</v>
      </c>
      <c r="E547" s="41" t="s">
        <v>1790</v>
      </c>
      <c r="F547" s="25">
        <v>1</v>
      </c>
      <c r="G547" s="25" t="s">
        <v>67</v>
      </c>
      <c r="H547" s="41">
        <v>2.9609999999999997E-2</v>
      </c>
      <c r="I547" s="41">
        <v>3.4439999999999998E-2</v>
      </c>
      <c r="J547" s="41">
        <v>2.7300000000000001E-2</v>
      </c>
      <c r="K547" s="41">
        <v>8.3999999999999995E-3</v>
      </c>
      <c r="L547" s="41">
        <v>1.008E-2</v>
      </c>
      <c r="M547" s="41" t="s">
        <v>1033</v>
      </c>
      <c r="N547" s="41" t="s">
        <v>815</v>
      </c>
      <c r="O547" s="41" t="s">
        <v>1878</v>
      </c>
      <c r="P547" s="41" t="s">
        <v>1919</v>
      </c>
      <c r="Q547" s="41" t="s">
        <v>1942</v>
      </c>
      <c r="R547" s="41" t="s">
        <v>2069</v>
      </c>
      <c r="S547" s="41">
        <v>14.1</v>
      </c>
      <c r="T547" s="41">
        <v>0.08</v>
      </c>
      <c r="U547" s="4">
        <v>0.26949000000000001</v>
      </c>
      <c r="AB547" s="41">
        <v>0.21</v>
      </c>
      <c r="AD547" s="4">
        <v>4.33948</v>
      </c>
      <c r="AE547" s="4">
        <v>1.9900799999999998</v>
      </c>
      <c r="AF547" s="4">
        <v>0.31095</v>
      </c>
      <c r="AO547" s="7">
        <v>16.399999999999999</v>
      </c>
      <c r="AP547" s="7">
        <v>0.08</v>
      </c>
      <c r="AQ547" s="82">
        <v>0.26012999999999997</v>
      </c>
      <c r="AR547" s="7"/>
      <c r="AS547" s="7"/>
      <c r="AT547" s="7"/>
      <c r="AU547" s="7"/>
      <c r="AV547" s="7"/>
      <c r="AW547" s="7"/>
      <c r="AX547" s="7">
        <v>0.21</v>
      </c>
      <c r="AY547" s="7"/>
      <c r="AZ547" s="82">
        <v>4.1887600000000003</v>
      </c>
      <c r="BA547" s="82">
        <v>1.9209599999999998</v>
      </c>
      <c r="BB547" s="82">
        <v>0.30014999999999997</v>
      </c>
      <c r="BC547" s="7"/>
      <c r="BD547" s="7"/>
      <c r="BE547" s="7"/>
      <c r="BF547" s="7"/>
      <c r="BG547" s="7"/>
      <c r="BK547" s="5">
        <v>13</v>
      </c>
      <c r="BL547" s="7">
        <v>0.08</v>
      </c>
      <c r="BM547" s="82">
        <v>0.2457</v>
      </c>
      <c r="BN547" s="7"/>
      <c r="BO547" s="7"/>
      <c r="BP547" s="7"/>
      <c r="BQ547" s="7"/>
      <c r="BR547" s="7"/>
      <c r="BS547" s="7"/>
      <c r="BT547" s="7">
        <v>0.21</v>
      </c>
      <c r="BU547" s="7"/>
      <c r="BV547" s="82">
        <v>3.9563999999999999</v>
      </c>
      <c r="BW547" s="82">
        <v>1.8143999999999998</v>
      </c>
      <c r="BX547" s="82">
        <v>0.28349999999999997</v>
      </c>
      <c r="BY547" s="7"/>
      <c r="BZ547" s="7"/>
      <c r="CA547" s="7"/>
      <c r="CB547" s="7"/>
      <c r="CC547" s="7"/>
      <c r="CD547" s="7"/>
      <c r="CG547" s="5">
        <v>4</v>
      </c>
      <c r="CH547" s="41">
        <v>0.08</v>
      </c>
      <c r="CI547" s="4">
        <v>0.19889999999999999</v>
      </c>
      <c r="CP547" s="41">
        <v>0.21</v>
      </c>
      <c r="CR547" s="4">
        <v>3.2027999999999999</v>
      </c>
      <c r="CS547" s="4">
        <v>1.4687999999999999</v>
      </c>
      <c r="CT547" s="4">
        <v>0.22949999999999998</v>
      </c>
      <c r="DC547" s="41">
        <v>4.8</v>
      </c>
      <c r="DD547" s="41">
        <v>0.08</v>
      </c>
      <c r="DE547" s="4">
        <v>0.19070999999999999</v>
      </c>
      <c r="DL547" s="41">
        <v>0.21</v>
      </c>
      <c r="DN547" s="4">
        <v>3.0709199999999996</v>
      </c>
      <c r="DO547" s="4">
        <v>1.4083199999999998</v>
      </c>
      <c r="DP547" s="4">
        <v>0.22004999999999997</v>
      </c>
      <c r="DY547" s="7" t="s">
        <v>1880</v>
      </c>
      <c r="DZ547" s="7">
        <f t="shared" si="390"/>
        <v>0.21</v>
      </c>
      <c r="EA547" s="41" t="s">
        <v>68</v>
      </c>
      <c r="EB547" s="41" t="s">
        <v>0</v>
      </c>
      <c r="EC547" s="41">
        <f t="shared" si="377"/>
        <v>2.9609999999999997E-2</v>
      </c>
      <c r="ED547" s="41">
        <f t="shared" si="378"/>
        <v>3.4439999999999998E-2</v>
      </c>
      <c r="EE547" s="41">
        <f t="shared" si="379"/>
        <v>2.7300000000000001E-2</v>
      </c>
      <c r="EF547" s="41">
        <f t="shared" si="380"/>
        <v>8.3999999999999995E-3</v>
      </c>
      <c r="EG547" s="41">
        <f t="shared" si="381"/>
        <v>1.008E-2</v>
      </c>
      <c r="EI547" s="5">
        <f t="shared" si="395"/>
        <v>246.71923253580215</v>
      </c>
      <c r="EJ547" s="3">
        <f t="shared" si="391"/>
        <v>10732.286615307394</v>
      </c>
      <c r="EK547" s="3">
        <f t="shared" si="396"/>
        <v>34.799999999999997</v>
      </c>
      <c r="EL547" s="3">
        <f t="shared" si="397"/>
        <v>11.260040999999999</v>
      </c>
      <c r="EM547" s="3">
        <f t="shared" si="398"/>
        <v>0</v>
      </c>
      <c r="EN547" s="3">
        <f t="shared" si="399"/>
        <v>0</v>
      </c>
      <c r="EO547" s="3">
        <f t="shared" si="400"/>
        <v>0</v>
      </c>
      <c r="EP547" s="3">
        <f t="shared" si="401"/>
        <v>0</v>
      </c>
      <c r="EQ547" s="3">
        <f t="shared" si="402"/>
        <v>0</v>
      </c>
      <c r="ER547" s="3">
        <f t="shared" si="403"/>
        <v>0</v>
      </c>
      <c r="ES547" s="3">
        <f t="shared" si="404"/>
        <v>91.35</v>
      </c>
      <c r="ET547" s="3">
        <f t="shared" si="405"/>
        <v>0</v>
      </c>
      <c r="EU547" s="3">
        <f t="shared" si="406"/>
        <v>181.31553199999999</v>
      </c>
      <c r="EV547" s="3">
        <f t="shared" si="407"/>
        <v>83.151071999999985</v>
      </c>
      <c r="EW547" s="3">
        <f t="shared" si="408"/>
        <v>12.992354999999998</v>
      </c>
      <c r="EX547" s="3">
        <f t="shared" si="409"/>
        <v>0</v>
      </c>
      <c r="EY547" s="3">
        <f t="shared" si="410"/>
        <v>0</v>
      </c>
      <c r="EZ547" s="3">
        <f t="shared" si="411"/>
        <v>0</v>
      </c>
      <c r="FA547" s="3">
        <f t="shared" si="412"/>
        <v>0</v>
      </c>
      <c r="FB547" s="3">
        <f t="shared" si="413"/>
        <v>0</v>
      </c>
      <c r="FC547" s="3">
        <f t="shared" si="392"/>
        <v>0</v>
      </c>
      <c r="FD547" s="41">
        <f t="shared" si="414"/>
        <v>0</v>
      </c>
      <c r="FF547" s="5">
        <f t="shared" ref="FF547:FF554" si="427">FG547/(CG547+DC547)</f>
        <v>193.4724835301958</v>
      </c>
      <c r="FG547" s="3">
        <f t="shared" si="393"/>
        <v>1702.5578550657233</v>
      </c>
      <c r="FH547" s="3">
        <f t="shared" si="394"/>
        <v>7.04</v>
      </c>
      <c r="FI547" s="3">
        <f t="shared" si="415"/>
        <v>1.7110079999999999</v>
      </c>
      <c r="FJ547" s="3">
        <f t="shared" si="415"/>
        <v>0</v>
      </c>
      <c r="FK547" s="3">
        <f t="shared" si="426"/>
        <v>0</v>
      </c>
      <c r="FL547" s="3">
        <f t="shared" si="426"/>
        <v>0</v>
      </c>
      <c r="FM547" s="3">
        <f t="shared" si="426"/>
        <v>0</v>
      </c>
      <c r="FN547" s="3">
        <f t="shared" si="426"/>
        <v>0</v>
      </c>
      <c r="FO547" s="3">
        <f t="shared" si="426"/>
        <v>0</v>
      </c>
      <c r="FP547" s="3">
        <f t="shared" si="426"/>
        <v>18.479999999999997</v>
      </c>
      <c r="FQ547" s="3">
        <f t="shared" si="425"/>
        <v>0</v>
      </c>
      <c r="FR547" s="3">
        <f t="shared" si="416"/>
        <v>27.551615999999996</v>
      </c>
      <c r="FS547" s="3">
        <f t="shared" si="416"/>
        <v>12.635135999999999</v>
      </c>
      <c r="FT547" s="3">
        <f t="shared" si="416"/>
        <v>1.9742399999999998</v>
      </c>
      <c r="FU547" s="3">
        <f t="shared" si="417"/>
        <v>0</v>
      </c>
      <c r="FV547" s="3">
        <f t="shared" si="417"/>
        <v>0</v>
      </c>
      <c r="FW547" s="3">
        <f t="shared" si="417"/>
        <v>0</v>
      </c>
      <c r="FX547" s="3">
        <f t="shared" si="418"/>
        <v>0</v>
      </c>
      <c r="FY547" s="3">
        <f t="shared" si="419"/>
        <v>0</v>
      </c>
      <c r="FZ547" s="3">
        <f t="shared" si="420"/>
        <v>0</v>
      </c>
      <c r="GA547" s="3">
        <f t="shared" si="421"/>
        <v>0</v>
      </c>
      <c r="GB547" s="41" t="s">
        <v>0</v>
      </c>
      <c r="GC547" s="41">
        <f>S547+AO547+BK547+S548+AO548+BK548</f>
        <v>175.8</v>
      </c>
      <c r="GD547" s="41">
        <f>(S547*AB547+AO547*AX547+BK547*BT547+S548*AB548+AO548*AX548+BK548*BT548)/GC547</f>
        <v>0.14979522184300342</v>
      </c>
      <c r="GE547" s="41">
        <f t="shared" ref="GE547:GE551" si="428">GC547*GD547</f>
        <v>26.334000000000003</v>
      </c>
      <c r="GF547" s="5">
        <f>CG547+DC547+CG548+DC548</f>
        <v>63.099999999999994</v>
      </c>
      <c r="GG547" s="41">
        <f>(CG547*CP547+DC547*DL547+CG548*CP548+DC548*DL548)/GF547</f>
        <v>0.14115689381933441</v>
      </c>
      <c r="GH547" s="41">
        <f t="shared" ref="GH547:GH553" si="429">GF547*GG547</f>
        <v>8.907</v>
      </c>
      <c r="GI547" s="41" t="s">
        <v>0</v>
      </c>
    </row>
    <row r="548" spans="1:191" x14ac:dyDescent="0.55000000000000004">
      <c r="A548" s="41" t="s">
        <v>1636</v>
      </c>
      <c r="B548" s="41" t="s">
        <v>983</v>
      </c>
      <c r="C548" s="25" t="s">
        <v>69</v>
      </c>
      <c r="D548" s="25" t="s">
        <v>62</v>
      </c>
      <c r="E548" s="41" t="s">
        <v>1790</v>
      </c>
      <c r="F548" s="25">
        <v>1</v>
      </c>
      <c r="G548" s="25" t="s">
        <v>67</v>
      </c>
      <c r="H548" s="41">
        <v>0.11531000000000001</v>
      </c>
      <c r="I548" s="41">
        <v>4.5240000000000002E-2</v>
      </c>
      <c r="J548" s="41">
        <v>1.1440000000000001E-2</v>
      </c>
      <c r="K548" s="41">
        <v>5.9150000000000001E-2</v>
      </c>
      <c r="L548" s="41">
        <v>1.1440000000000001E-2</v>
      </c>
      <c r="M548" s="41" t="s">
        <v>1033</v>
      </c>
      <c r="N548" s="41" t="s">
        <v>815</v>
      </c>
      <c r="O548" s="41" t="s">
        <v>1878</v>
      </c>
      <c r="P548" s="41" t="s">
        <v>1919</v>
      </c>
      <c r="Q548" s="41" t="s">
        <v>1942</v>
      </c>
      <c r="R548" s="41" t="s">
        <v>2069</v>
      </c>
      <c r="S548" s="41">
        <v>88.7</v>
      </c>
      <c r="T548" s="41">
        <v>0.01</v>
      </c>
      <c r="U548" s="4">
        <v>3.7240000000000002E-2</v>
      </c>
      <c r="AB548" s="41">
        <v>0.13</v>
      </c>
      <c r="AD548" s="4">
        <v>3.2026400000000002</v>
      </c>
      <c r="AE548" s="4">
        <v>1.4736400000000003</v>
      </c>
      <c r="AF548" s="4">
        <v>0.60648000000000002</v>
      </c>
      <c r="AG548" s="5">
        <f>31.6*(2*52/(2*52+3*16.001))</f>
        <v>21.620625908699175</v>
      </c>
      <c r="AO548" s="7">
        <v>34.799999999999997</v>
      </c>
      <c r="AP548" s="7">
        <v>0.01</v>
      </c>
      <c r="AQ548" s="82">
        <v>3.9550000000000002E-2</v>
      </c>
      <c r="AR548" s="7"/>
      <c r="AS548" s="7"/>
      <c r="AT548" s="7"/>
      <c r="AU548" s="7"/>
      <c r="AV548" s="7"/>
      <c r="AW548" s="7"/>
      <c r="AX548" s="7">
        <v>0.13</v>
      </c>
      <c r="AY548" s="7"/>
      <c r="AZ548" s="82">
        <v>3.4013</v>
      </c>
      <c r="BA548" s="82">
        <v>1.5650500000000003</v>
      </c>
      <c r="BB548" s="82">
        <v>0.64410000000000012</v>
      </c>
      <c r="BC548" s="81">
        <f>31.6*(2*52/(2*52+3*16.001))</f>
        <v>21.620625908699175</v>
      </c>
      <c r="BD548" s="7"/>
      <c r="BE548" s="7"/>
      <c r="BF548" s="7"/>
      <c r="BG548" s="7"/>
      <c r="BK548" s="41">
        <v>8.8000000000000007</v>
      </c>
      <c r="BL548" s="7">
        <v>0.01</v>
      </c>
      <c r="BM548" s="82">
        <v>3.8780000000000002E-2</v>
      </c>
      <c r="BN548" s="7"/>
      <c r="BO548" s="7"/>
      <c r="BP548" s="7"/>
      <c r="BQ548" s="7"/>
      <c r="BR548" s="7"/>
      <c r="BS548" s="7"/>
      <c r="BT548" s="7">
        <v>0.13</v>
      </c>
      <c r="BU548" s="7"/>
      <c r="BV548" s="82">
        <v>3.33508</v>
      </c>
      <c r="BW548" s="82">
        <v>1.5345800000000001</v>
      </c>
      <c r="BX548" s="82">
        <v>0.63156000000000001</v>
      </c>
      <c r="BY548" s="81">
        <f>31.6*(2*52/(2*52+3*16.001))</f>
        <v>21.620625908699175</v>
      </c>
      <c r="BZ548" s="7"/>
      <c r="CA548" s="7"/>
      <c r="CB548" s="7"/>
      <c r="CC548" s="7"/>
      <c r="CD548" s="7"/>
      <c r="CG548" s="41">
        <v>45.5</v>
      </c>
      <c r="CH548" s="41">
        <v>0.01</v>
      </c>
      <c r="CI548" s="4">
        <v>3.0590000000000003E-2</v>
      </c>
      <c r="CP548" s="41">
        <v>0.13</v>
      </c>
      <c r="CR548" s="4">
        <v>2.6307399999999999</v>
      </c>
      <c r="CS548" s="4">
        <v>1.2104900000000001</v>
      </c>
      <c r="CT548" s="4">
        <v>0.49818000000000001</v>
      </c>
      <c r="CU548" s="5">
        <f>31.6*(2*52/(2*52+3*16.001))</f>
        <v>21.620625908699175</v>
      </c>
      <c r="DC548" s="41">
        <v>8.8000000000000007</v>
      </c>
      <c r="DD548" s="41">
        <v>0.01</v>
      </c>
      <c r="DE548" s="4">
        <v>3.1009999999999999E-2</v>
      </c>
      <c r="DL548" s="41">
        <v>0.13</v>
      </c>
      <c r="DN548" s="4">
        <v>2.6668599999999998</v>
      </c>
      <c r="DO548" s="4">
        <v>1.2271099999999999</v>
      </c>
      <c r="DP548" s="4">
        <v>0.50502000000000002</v>
      </c>
      <c r="DQ548" s="5">
        <f>31.6*(2*52/(2*52+3*16.001))</f>
        <v>21.620625908699175</v>
      </c>
      <c r="DY548" s="7" t="s">
        <v>1880</v>
      </c>
      <c r="DZ548" s="7">
        <f t="shared" si="390"/>
        <v>0.12999999999999998</v>
      </c>
      <c r="EA548" s="41" t="s">
        <v>68</v>
      </c>
      <c r="EB548" s="41" t="s">
        <v>0</v>
      </c>
      <c r="EC548" s="41">
        <f t="shared" si="377"/>
        <v>0.11531000000000001</v>
      </c>
      <c r="ED548" s="41">
        <f t="shared" si="378"/>
        <v>4.5240000000000002E-2</v>
      </c>
      <c r="EE548" s="41">
        <f t="shared" si="379"/>
        <v>1.1440000000000001E-2</v>
      </c>
      <c r="EF548" s="41">
        <f t="shared" si="380"/>
        <v>5.9150000000000001E-2</v>
      </c>
      <c r="EG548" s="41">
        <f t="shared" si="381"/>
        <v>1.1440000000000001E-2</v>
      </c>
      <c r="EI548" s="5">
        <f t="shared" si="395"/>
        <v>266.47223487845821</v>
      </c>
      <c r="EJ548" s="3">
        <f t="shared" si="391"/>
        <v>35254.276674420027</v>
      </c>
      <c r="EK548" s="3">
        <f t="shared" si="396"/>
        <v>13.23</v>
      </c>
      <c r="EL548" s="3">
        <f t="shared" si="397"/>
        <v>5.0207920000000001</v>
      </c>
      <c r="EM548" s="3">
        <f t="shared" si="398"/>
        <v>0</v>
      </c>
      <c r="EN548" s="3">
        <f t="shared" si="399"/>
        <v>0</v>
      </c>
      <c r="EO548" s="3">
        <f t="shared" si="400"/>
        <v>0</v>
      </c>
      <c r="EP548" s="3">
        <f t="shared" si="401"/>
        <v>0</v>
      </c>
      <c r="EQ548" s="3">
        <f t="shared" si="402"/>
        <v>0</v>
      </c>
      <c r="ER548" s="3">
        <f t="shared" si="403"/>
        <v>0</v>
      </c>
      <c r="ES548" s="3">
        <f t="shared" si="404"/>
        <v>171.98999999999995</v>
      </c>
      <c r="ET548" s="3">
        <f t="shared" si="405"/>
        <v>0</v>
      </c>
      <c r="EU548" s="3">
        <f t="shared" si="406"/>
        <v>431.78811200000001</v>
      </c>
      <c r="EV548" s="3">
        <f t="shared" si="407"/>
        <v>198.67991200000003</v>
      </c>
      <c r="EW548" s="3">
        <f t="shared" si="408"/>
        <v>81.767184</v>
      </c>
      <c r="EX548" s="3">
        <f t="shared" si="409"/>
        <v>28604.088077209009</v>
      </c>
      <c r="EY548" s="3">
        <f t="shared" si="410"/>
        <v>0</v>
      </c>
      <c r="EZ548" s="3">
        <f t="shared" si="411"/>
        <v>0</v>
      </c>
      <c r="FA548" s="3">
        <f t="shared" si="412"/>
        <v>0</v>
      </c>
      <c r="FB548" s="3">
        <f t="shared" si="413"/>
        <v>0</v>
      </c>
      <c r="FC548" s="3">
        <f t="shared" si="392"/>
        <v>0</v>
      </c>
      <c r="FD548" s="41">
        <f t="shared" si="414"/>
        <v>0</v>
      </c>
      <c r="FF548" s="5">
        <f t="shared" si="427"/>
        <v>230.26215770493994</v>
      </c>
      <c r="FG548" s="3">
        <f t="shared" si="393"/>
        <v>12503.235163378238</v>
      </c>
      <c r="FH548" s="3">
        <f t="shared" si="394"/>
        <v>5.43</v>
      </c>
      <c r="FI548" s="3">
        <f t="shared" si="415"/>
        <v>1.6647330000000002</v>
      </c>
      <c r="FJ548" s="3">
        <f t="shared" si="415"/>
        <v>0</v>
      </c>
      <c r="FK548" s="3">
        <f t="shared" si="426"/>
        <v>0</v>
      </c>
      <c r="FL548" s="3">
        <f t="shared" si="426"/>
        <v>0</v>
      </c>
      <c r="FM548" s="3">
        <f t="shared" si="426"/>
        <v>0</v>
      </c>
      <c r="FN548" s="3">
        <f t="shared" si="426"/>
        <v>0</v>
      </c>
      <c r="FO548" s="3">
        <f t="shared" si="426"/>
        <v>0</v>
      </c>
      <c r="FP548" s="3">
        <f t="shared" si="426"/>
        <v>70.59</v>
      </c>
      <c r="FQ548" s="3">
        <f t="shared" si="425"/>
        <v>0</v>
      </c>
      <c r="FR548" s="3">
        <f t="shared" si="416"/>
        <v>143.16703799999999</v>
      </c>
      <c r="FS548" s="3">
        <f t="shared" si="416"/>
        <v>65.87586300000001</v>
      </c>
      <c r="FT548" s="3">
        <f t="shared" si="416"/>
        <v>27.111366000000004</v>
      </c>
      <c r="FU548" s="3">
        <f t="shared" si="417"/>
        <v>11739.999868423653</v>
      </c>
      <c r="FV548" s="3">
        <f t="shared" si="417"/>
        <v>0</v>
      </c>
      <c r="FW548" s="3">
        <f t="shared" si="417"/>
        <v>0</v>
      </c>
      <c r="FX548" s="3">
        <f t="shared" si="418"/>
        <v>0</v>
      </c>
      <c r="FY548" s="3">
        <f t="shared" si="419"/>
        <v>0</v>
      </c>
      <c r="FZ548" s="3">
        <f t="shared" si="420"/>
        <v>0</v>
      </c>
      <c r="GA548" s="3">
        <f t="shared" si="421"/>
        <v>0</v>
      </c>
      <c r="GB548" s="41" t="s">
        <v>0</v>
      </c>
      <c r="GI548" s="41" t="s">
        <v>0</v>
      </c>
    </row>
    <row r="549" spans="1:191" x14ac:dyDescent="0.55000000000000004">
      <c r="A549" s="41" t="s">
        <v>1637</v>
      </c>
      <c r="B549" s="41" t="s">
        <v>983</v>
      </c>
      <c r="C549" s="25" t="s">
        <v>69</v>
      </c>
      <c r="D549" s="25" t="s">
        <v>62</v>
      </c>
      <c r="E549" s="41" t="s">
        <v>1790</v>
      </c>
      <c r="F549" s="25">
        <v>1</v>
      </c>
      <c r="G549" s="25" t="s">
        <v>67</v>
      </c>
      <c r="H549" s="41">
        <v>6.0959999999999993E-2</v>
      </c>
      <c r="I549" s="41">
        <v>0.11255999999999998</v>
      </c>
      <c r="J549" s="41">
        <v>0.10871999999999998</v>
      </c>
      <c r="K549" s="41">
        <v>2.4000000000000001E-4</v>
      </c>
      <c r="L549" s="41">
        <v>0</v>
      </c>
      <c r="M549" s="41" t="s">
        <v>1034</v>
      </c>
      <c r="N549" s="41" t="s">
        <v>815</v>
      </c>
      <c r="O549" s="41" t="s">
        <v>1878</v>
      </c>
      <c r="P549" s="41" t="s">
        <v>1919</v>
      </c>
      <c r="Q549" s="41" t="s">
        <v>1942</v>
      </c>
      <c r="R549" s="41" t="s">
        <v>2069</v>
      </c>
      <c r="S549" s="41">
        <v>25.4</v>
      </c>
      <c r="T549" s="41">
        <v>0.08</v>
      </c>
      <c r="U549" s="4">
        <v>0.24659999999999996</v>
      </c>
      <c r="AB549" s="41">
        <v>0.24</v>
      </c>
      <c r="AD549" s="4">
        <v>4.2401499999999999</v>
      </c>
      <c r="AE549" s="4">
        <v>2.0207499999999996</v>
      </c>
      <c r="AF549" s="4">
        <v>0.34934999999999994</v>
      </c>
      <c r="AO549" s="7">
        <v>46.9</v>
      </c>
      <c r="AP549" s="7">
        <v>0.08</v>
      </c>
      <c r="AQ549" s="82">
        <v>0.25379999999999997</v>
      </c>
      <c r="AR549" s="7"/>
      <c r="AS549" s="7"/>
      <c r="AT549" s="7"/>
      <c r="AU549" s="7"/>
      <c r="AV549" s="7"/>
      <c r="AW549" s="7"/>
      <c r="AX549" s="7">
        <v>0.24</v>
      </c>
      <c r="AY549" s="7"/>
      <c r="AZ549" s="82">
        <v>4.36395</v>
      </c>
      <c r="BA549" s="82">
        <v>2.0797499999999998</v>
      </c>
      <c r="BB549" s="82">
        <v>0.35954999999999998</v>
      </c>
      <c r="BC549" s="7"/>
      <c r="BD549" s="7"/>
      <c r="BE549" s="7"/>
      <c r="BF549" s="7"/>
      <c r="BG549" s="7"/>
      <c r="BK549" s="41">
        <v>45.3</v>
      </c>
      <c r="BL549" s="7">
        <v>0.08</v>
      </c>
      <c r="BM549" s="82">
        <v>0.252</v>
      </c>
      <c r="BN549" s="7"/>
      <c r="BO549" s="7"/>
      <c r="BP549" s="7"/>
      <c r="BQ549" s="7"/>
      <c r="BR549" s="7"/>
      <c r="BS549" s="7"/>
      <c r="BT549" s="7">
        <v>0.24</v>
      </c>
      <c r="BU549" s="7"/>
      <c r="BV549" s="82">
        <v>4.3330000000000002</v>
      </c>
      <c r="BW549" s="82">
        <v>2.0649999999999999</v>
      </c>
      <c r="BX549" s="82">
        <v>0.35699999999999998</v>
      </c>
      <c r="BY549" s="7"/>
      <c r="BZ549" s="7"/>
      <c r="CA549" s="7"/>
      <c r="CB549" s="7"/>
      <c r="CC549" s="7"/>
      <c r="CD549" s="7"/>
      <c r="CG549" s="41">
        <v>0.1</v>
      </c>
      <c r="CH549" s="41">
        <v>0.08</v>
      </c>
      <c r="CI549" s="4">
        <v>0.20591999999999996</v>
      </c>
      <c r="CP549" s="41">
        <v>0.24</v>
      </c>
      <c r="CR549" s="4">
        <v>3.5406799999999996</v>
      </c>
      <c r="CS549" s="4">
        <v>1.6873999999999998</v>
      </c>
      <c r="CT549" s="4">
        <v>0.29171999999999998</v>
      </c>
      <c r="CU549" s="4">
        <f>0.165868886576483*(2*52/(2*52+3*16.001))</f>
        <v>0.11348699830894281</v>
      </c>
      <c r="DC549" s="41">
        <v>0</v>
      </c>
      <c r="DY549" s="7" t="s">
        <v>1880</v>
      </c>
      <c r="DZ549" s="7">
        <f t="shared" si="390"/>
        <v>0.24</v>
      </c>
      <c r="EA549" s="41" t="s">
        <v>68</v>
      </c>
      <c r="EB549" s="41" t="s">
        <v>0</v>
      </c>
      <c r="EC549" s="41">
        <f t="shared" si="377"/>
        <v>6.0959999999999993E-2</v>
      </c>
      <c r="ED549" s="41">
        <f t="shared" si="378"/>
        <v>0.11255999999999998</v>
      </c>
      <c r="EE549" s="41">
        <f t="shared" si="379"/>
        <v>0.10871999999999998</v>
      </c>
      <c r="EF549" s="41">
        <f t="shared" si="380"/>
        <v>2.4000000000000001E-4</v>
      </c>
      <c r="EG549" s="41">
        <f t="shared" si="381"/>
        <v>0</v>
      </c>
      <c r="EI549" s="5">
        <f t="shared" si="395"/>
        <v>263.9342981180846</v>
      </c>
      <c r="EJ549" s="3">
        <f t="shared" si="391"/>
        <v>31038.673458686746</v>
      </c>
      <c r="EK549" s="3">
        <f t="shared" si="396"/>
        <v>94.08</v>
      </c>
      <c r="EL549" s="3">
        <f t="shared" si="397"/>
        <v>29.582459999999998</v>
      </c>
      <c r="EM549" s="3">
        <f t="shared" si="398"/>
        <v>0</v>
      </c>
      <c r="EN549" s="3">
        <f t="shared" si="399"/>
        <v>0</v>
      </c>
      <c r="EO549" s="3">
        <f t="shared" si="400"/>
        <v>0</v>
      </c>
      <c r="EP549" s="3">
        <f t="shared" si="401"/>
        <v>0</v>
      </c>
      <c r="EQ549" s="3">
        <f t="shared" si="402"/>
        <v>0</v>
      </c>
      <c r="ER549" s="3">
        <f t="shared" si="403"/>
        <v>0</v>
      </c>
      <c r="ES549" s="3">
        <f t="shared" si="404"/>
        <v>282.23999999999995</v>
      </c>
      <c r="ET549" s="3">
        <f t="shared" si="405"/>
        <v>0</v>
      </c>
      <c r="EU549" s="3">
        <f t="shared" si="406"/>
        <v>508.65396499999997</v>
      </c>
      <c r="EV549" s="3">
        <f t="shared" si="407"/>
        <v>242.41182499999996</v>
      </c>
      <c r="EW549" s="3">
        <f t="shared" si="408"/>
        <v>41.908484999999999</v>
      </c>
      <c r="EX549" s="3">
        <f t="shared" si="409"/>
        <v>0</v>
      </c>
      <c r="EY549" s="3">
        <f t="shared" si="410"/>
        <v>0</v>
      </c>
      <c r="EZ549" s="3">
        <f t="shared" si="411"/>
        <v>0</v>
      </c>
      <c r="FA549" s="3">
        <f t="shared" si="412"/>
        <v>0</v>
      </c>
      <c r="FB549" s="3">
        <f t="shared" si="413"/>
        <v>0</v>
      </c>
      <c r="FC549" s="3">
        <f t="shared" si="392"/>
        <v>0</v>
      </c>
      <c r="FD549" s="41">
        <f t="shared" si="414"/>
        <v>0</v>
      </c>
      <c r="FF549" s="5">
        <f t="shared" si="427"/>
        <v>223.02947865711474</v>
      </c>
      <c r="FG549" s="3">
        <f t="shared" si="393"/>
        <v>22.302947865711474</v>
      </c>
      <c r="FH549" s="3">
        <f t="shared" si="394"/>
        <v>0.08</v>
      </c>
      <c r="FI549" s="3">
        <f t="shared" si="415"/>
        <v>2.0591999999999999E-2</v>
      </c>
      <c r="FJ549" s="3">
        <f t="shared" si="415"/>
        <v>0</v>
      </c>
      <c r="FK549" s="3">
        <f t="shared" si="426"/>
        <v>0</v>
      </c>
      <c r="FL549" s="3">
        <f t="shared" si="426"/>
        <v>0</v>
      </c>
      <c r="FM549" s="3">
        <f t="shared" si="426"/>
        <v>0</v>
      </c>
      <c r="FN549" s="3">
        <f t="shared" si="426"/>
        <v>0</v>
      </c>
      <c r="FO549" s="3">
        <f t="shared" si="426"/>
        <v>0</v>
      </c>
      <c r="FP549" s="3">
        <f t="shared" si="426"/>
        <v>0.24</v>
      </c>
      <c r="FQ549" s="3">
        <f t="shared" si="425"/>
        <v>0</v>
      </c>
      <c r="FR549" s="3">
        <f t="shared" si="416"/>
        <v>0.35406799999999999</v>
      </c>
      <c r="FS549" s="3">
        <f t="shared" si="416"/>
        <v>0.16874</v>
      </c>
      <c r="FT549" s="3">
        <f t="shared" si="416"/>
        <v>2.9172E-2</v>
      </c>
      <c r="FU549" s="3">
        <f t="shared" si="417"/>
        <v>0.11348699830894281</v>
      </c>
      <c r="FV549" s="3">
        <f t="shared" si="417"/>
        <v>0</v>
      </c>
      <c r="FW549" s="3">
        <f t="shared" si="417"/>
        <v>0</v>
      </c>
      <c r="FX549" s="3">
        <f t="shared" si="418"/>
        <v>0</v>
      </c>
      <c r="FY549" s="3">
        <f t="shared" si="419"/>
        <v>0</v>
      </c>
      <c r="FZ549" s="3">
        <f t="shared" si="420"/>
        <v>0</v>
      </c>
      <c r="GA549" s="3">
        <f t="shared" si="421"/>
        <v>0</v>
      </c>
      <c r="GB549" s="41" t="s">
        <v>0</v>
      </c>
      <c r="GC549" s="41">
        <f>S549+AO549+BK549+S550+AO550+BK550</f>
        <v>364.40000000000003</v>
      </c>
      <c r="GD549" s="41">
        <f>(S549*AB549+AO549*AX549+BK549*BT549+S550*AB550+AO550*AX550+BK550*BT550)/GC549</f>
        <v>0.15872667398463225</v>
      </c>
      <c r="GE549" s="41">
        <f t="shared" si="428"/>
        <v>57.839999999999996</v>
      </c>
      <c r="GF549" s="5">
        <f>CG549+DC549+CG550+DC550</f>
        <v>40.5</v>
      </c>
      <c r="GG549" s="41">
        <f>(CG549*CP549+DC549*DL549+CG550*CP550+DC550*DL550)/GF549</f>
        <v>0.12029629629629628</v>
      </c>
      <c r="GH549" s="41">
        <f t="shared" si="429"/>
        <v>4.871999999999999</v>
      </c>
      <c r="GI549" s="41" t="s">
        <v>0</v>
      </c>
    </row>
    <row r="550" spans="1:191" x14ac:dyDescent="0.55000000000000004">
      <c r="A550" s="41" t="s">
        <v>1638</v>
      </c>
      <c r="B550" s="41" t="s">
        <v>983</v>
      </c>
      <c r="C550" s="25" t="s">
        <v>69</v>
      </c>
      <c r="D550" s="25" t="s">
        <v>62</v>
      </c>
      <c r="E550" s="41" t="s">
        <v>1790</v>
      </c>
      <c r="F550" s="25">
        <v>1</v>
      </c>
      <c r="G550" s="25" t="s">
        <v>67</v>
      </c>
      <c r="H550" s="41">
        <v>0.18539999999999998</v>
      </c>
      <c r="I550" s="41">
        <v>5.4240000000000003E-2</v>
      </c>
      <c r="J550" s="41">
        <v>5.6520000000000001E-2</v>
      </c>
      <c r="K550" s="41">
        <v>4.8359999999999993E-2</v>
      </c>
      <c r="L550" s="41">
        <v>1.2E-4</v>
      </c>
      <c r="M550" s="41" t="s">
        <v>1034</v>
      </c>
      <c r="N550" s="41" t="s">
        <v>815</v>
      </c>
      <c r="O550" s="41" t="s">
        <v>1878</v>
      </c>
      <c r="P550" s="41" t="s">
        <v>1919</v>
      </c>
      <c r="Q550" s="41" t="s">
        <v>1942</v>
      </c>
      <c r="R550" s="41" t="s">
        <v>2069</v>
      </c>
      <c r="S550" s="41">
        <v>154.5</v>
      </c>
      <c r="T550" s="41">
        <v>0.01</v>
      </c>
      <c r="U550" s="4">
        <v>0.19403999999999996</v>
      </c>
      <c r="AB550" s="41">
        <v>0.12</v>
      </c>
      <c r="AD550" s="4">
        <v>3.3364099999999999</v>
      </c>
      <c r="AE550" s="4">
        <v>1.5900499999999997</v>
      </c>
      <c r="AF550" s="4">
        <v>0.27488999999999997</v>
      </c>
      <c r="AG550" s="5">
        <f>31.9*(2*52/(2*52+3*16.001))</f>
        <v>21.825885015427328</v>
      </c>
      <c r="AO550" s="7">
        <v>45.2</v>
      </c>
      <c r="AP550" s="7">
        <v>0.01</v>
      </c>
      <c r="AQ550" s="82">
        <v>0.19871999999999998</v>
      </c>
      <c r="AR550" s="7"/>
      <c r="AS550" s="7"/>
      <c r="AT550" s="7"/>
      <c r="AU550" s="7"/>
      <c r="AV550" s="7"/>
      <c r="AW550" s="7"/>
      <c r="AX550" s="7">
        <v>0.12</v>
      </c>
      <c r="AY550" s="7"/>
      <c r="AZ550" s="82">
        <v>3.4168799999999999</v>
      </c>
      <c r="BA550" s="82">
        <v>1.6283999999999998</v>
      </c>
      <c r="BB550" s="82">
        <v>0.28151999999999994</v>
      </c>
      <c r="BC550" s="81">
        <f>31.9*(2*52/(2*52+3*16.001))</f>
        <v>21.825885015427328</v>
      </c>
      <c r="BD550" s="7"/>
      <c r="BE550" s="7"/>
      <c r="BF550" s="7"/>
      <c r="BG550" s="7"/>
      <c r="BK550" s="41">
        <v>47.1</v>
      </c>
      <c r="BL550" s="7">
        <v>0.01</v>
      </c>
      <c r="BM550" s="82">
        <v>0.20735999999999999</v>
      </c>
      <c r="BN550" s="7"/>
      <c r="BO550" s="7"/>
      <c r="BP550" s="7"/>
      <c r="BQ550" s="7"/>
      <c r="BR550" s="7"/>
      <c r="BS550" s="7"/>
      <c r="BT550" s="7">
        <v>0.12</v>
      </c>
      <c r="BU550" s="7"/>
      <c r="BV550" s="82">
        <v>3.5654399999999997</v>
      </c>
      <c r="BW550" s="82">
        <v>1.6991999999999998</v>
      </c>
      <c r="BX550" s="82">
        <v>0.29375999999999997</v>
      </c>
      <c r="BY550" s="81">
        <f>31.9*(2*52/(2*52+3*16.001))</f>
        <v>21.825885015427328</v>
      </c>
      <c r="BZ550" s="7"/>
      <c r="CA550" s="7"/>
      <c r="CB550" s="7"/>
      <c r="CC550" s="7"/>
      <c r="CD550" s="7"/>
      <c r="CG550" s="41">
        <v>40.299999999999997</v>
      </c>
      <c r="CH550" s="41">
        <v>0.01</v>
      </c>
      <c r="CI550" s="4">
        <v>3.2550000000000003E-2</v>
      </c>
      <c r="CP550" s="41">
        <v>0.12</v>
      </c>
      <c r="CR550" s="4">
        <v>2.7295500000000001</v>
      </c>
      <c r="CS550" s="4">
        <v>1.3578000000000001</v>
      </c>
      <c r="CT550" s="4">
        <v>0.53010000000000002</v>
      </c>
      <c r="CU550" s="5">
        <f>31.9*(2*52/(2*52+3*16.001))</f>
        <v>21.825885015427328</v>
      </c>
      <c r="DC550" s="41">
        <v>0.1</v>
      </c>
      <c r="DD550" s="41">
        <v>0.01</v>
      </c>
      <c r="DE550" s="4">
        <v>3.1220000000000001E-2</v>
      </c>
      <c r="DL550" s="41">
        <v>0.12</v>
      </c>
      <c r="DN550" s="4">
        <v>2.61802</v>
      </c>
      <c r="DO550" s="4">
        <v>1.3023199999999999</v>
      </c>
      <c r="DP550" s="4">
        <v>0.50844</v>
      </c>
      <c r="DQ550" s="5">
        <f>31.9*(2*52/(2*52+3*16.001))</f>
        <v>21.825885015427328</v>
      </c>
      <c r="DY550" s="7" t="s">
        <v>1880</v>
      </c>
      <c r="DZ550" s="7">
        <f t="shared" si="390"/>
        <v>0.12000000000000001</v>
      </c>
      <c r="EA550" s="41" t="s">
        <v>68</v>
      </c>
      <c r="EB550" s="41" t="s">
        <v>0</v>
      </c>
      <c r="EC550" s="41">
        <f t="shared" si="377"/>
        <v>0.18539999999999998</v>
      </c>
      <c r="ED550" s="41">
        <f t="shared" si="378"/>
        <v>5.4240000000000003E-2</v>
      </c>
      <c r="EE550" s="41">
        <f t="shared" si="379"/>
        <v>5.6520000000000001E-2</v>
      </c>
      <c r="EF550" s="41">
        <f t="shared" si="380"/>
        <v>4.8359999999999993E-2</v>
      </c>
      <c r="EG550" s="41">
        <f t="shared" si="381"/>
        <v>1.2E-4</v>
      </c>
      <c r="EI550" s="5">
        <f t="shared" si="395"/>
        <v>255.64111584986605</v>
      </c>
      <c r="EJ550" s="3">
        <f t="shared" si="391"/>
        <v>63092.227391746936</v>
      </c>
      <c r="EK550" s="3">
        <f t="shared" si="396"/>
        <v>24.68</v>
      </c>
      <c r="EL550" s="3">
        <f t="shared" si="397"/>
        <v>48.727979999999995</v>
      </c>
      <c r="EM550" s="3">
        <f t="shared" si="398"/>
        <v>0</v>
      </c>
      <c r="EN550" s="3">
        <f t="shared" si="399"/>
        <v>0</v>
      </c>
      <c r="EO550" s="3">
        <f t="shared" si="400"/>
        <v>0</v>
      </c>
      <c r="EP550" s="3">
        <f t="shared" si="401"/>
        <v>0</v>
      </c>
      <c r="EQ550" s="3">
        <f t="shared" si="402"/>
        <v>0</v>
      </c>
      <c r="ER550" s="3">
        <f t="shared" si="403"/>
        <v>0</v>
      </c>
      <c r="ES550" s="3">
        <f t="shared" si="404"/>
        <v>296.16000000000003</v>
      </c>
      <c r="ET550" s="3">
        <f t="shared" si="405"/>
        <v>0</v>
      </c>
      <c r="EU550" s="3">
        <f t="shared" si="406"/>
        <v>837.85054500000001</v>
      </c>
      <c r="EV550" s="3">
        <f t="shared" si="407"/>
        <v>399.29872499999999</v>
      </c>
      <c r="EW550" s="3">
        <f t="shared" si="408"/>
        <v>69.031304999999989</v>
      </c>
      <c r="EX550" s="3">
        <f t="shared" si="409"/>
        <v>53866.284218074645</v>
      </c>
      <c r="EY550" s="3">
        <f t="shared" si="410"/>
        <v>0</v>
      </c>
      <c r="EZ550" s="3">
        <f t="shared" si="411"/>
        <v>0</v>
      </c>
      <c r="FA550" s="3">
        <f t="shared" si="412"/>
        <v>0</v>
      </c>
      <c r="FB550" s="3">
        <f t="shared" si="413"/>
        <v>0</v>
      </c>
      <c r="FC550" s="3">
        <f t="shared" si="392"/>
        <v>0</v>
      </c>
      <c r="FD550" s="41">
        <f t="shared" si="414"/>
        <v>0</v>
      </c>
      <c r="FF550" s="5">
        <f t="shared" si="427"/>
        <v>239.24676060137372</v>
      </c>
      <c r="FG550" s="3">
        <f t="shared" si="393"/>
        <v>9665.5691282954976</v>
      </c>
      <c r="FH550" s="3">
        <f t="shared" si="394"/>
        <v>4.0399999999999991</v>
      </c>
      <c r="FI550" s="3">
        <f t="shared" si="415"/>
        <v>1.3148870000000001</v>
      </c>
      <c r="FJ550" s="3">
        <f t="shared" si="415"/>
        <v>0</v>
      </c>
      <c r="FK550" s="3">
        <f t="shared" si="426"/>
        <v>0</v>
      </c>
      <c r="FL550" s="3">
        <f t="shared" si="426"/>
        <v>0</v>
      </c>
      <c r="FM550" s="3">
        <f t="shared" si="426"/>
        <v>0</v>
      </c>
      <c r="FN550" s="3">
        <f t="shared" si="426"/>
        <v>0</v>
      </c>
      <c r="FO550" s="3">
        <f t="shared" si="426"/>
        <v>0</v>
      </c>
      <c r="FP550" s="3">
        <f t="shared" si="426"/>
        <v>48.47999999999999</v>
      </c>
      <c r="FQ550" s="3">
        <f t="shared" si="425"/>
        <v>0</v>
      </c>
      <c r="FR550" s="3">
        <f t="shared" si="416"/>
        <v>110.26266700000001</v>
      </c>
      <c r="FS550" s="3">
        <f t="shared" si="416"/>
        <v>54.849572000000002</v>
      </c>
      <c r="FT550" s="3">
        <f t="shared" si="416"/>
        <v>21.413874</v>
      </c>
      <c r="FU550" s="3">
        <f t="shared" si="417"/>
        <v>8817.65754623264</v>
      </c>
      <c r="FV550" s="3">
        <f t="shared" si="417"/>
        <v>0</v>
      </c>
      <c r="FW550" s="3">
        <f t="shared" si="417"/>
        <v>0</v>
      </c>
      <c r="FX550" s="3">
        <f t="shared" si="418"/>
        <v>0</v>
      </c>
      <c r="FY550" s="3">
        <f t="shared" si="419"/>
        <v>0</v>
      </c>
      <c r="FZ550" s="3">
        <f t="shared" si="420"/>
        <v>0</v>
      </c>
      <c r="GA550" s="3">
        <f t="shared" si="421"/>
        <v>0</v>
      </c>
      <c r="GB550" s="41" t="s">
        <v>0</v>
      </c>
      <c r="GI550" s="41" t="s">
        <v>0</v>
      </c>
    </row>
    <row r="551" spans="1:191" x14ac:dyDescent="0.55000000000000004">
      <c r="A551" s="41" t="s">
        <v>1639</v>
      </c>
      <c r="B551" s="41" t="s">
        <v>983</v>
      </c>
      <c r="C551" s="25" t="s">
        <v>69</v>
      </c>
      <c r="D551" s="25" t="s">
        <v>62</v>
      </c>
      <c r="E551" s="41" t="s">
        <v>1790</v>
      </c>
      <c r="F551" s="25">
        <v>1</v>
      </c>
      <c r="G551" s="25" t="s">
        <v>67</v>
      </c>
      <c r="H551" s="41">
        <v>0.17093599999999998</v>
      </c>
      <c r="I551" s="41">
        <v>0.11559799999999999</v>
      </c>
      <c r="J551" s="41">
        <v>5.9455000000000008E-2</v>
      </c>
      <c r="K551" s="41">
        <v>0.12229100000000001</v>
      </c>
      <c r="L551" s="41">
        <v>5.0967999999999999E-2</v>
      </c>
      <c r="M551" s="41" t="s">
        <v>1035</v>
      </c>
      <c r="N551" s="41" t="s">
        <v>1036</v>
      </c>
      <c r="O551" s="41" t="s">
        <v>1878</v>
      </c>
      <c r="P551" s="41" t="s">
        <v>1919</v>
      </c>
      <c r="Q551" s="41" t="s">
        <v>1981</v>
      </c>
      <c r="R551" s="41" t="s">
        <v>2069</v>
      </c>
      <c r="S551" s="41">
        <v>74.319999999999993</v>
      </c>
      <c r="T551" s="41">
        <v>0.11</v>
      </c>
      <c r="U551" s="4">
        <v>0.31709999999999999</v>
      </c>
      <c r="AB551" s="41">
        <v>0.23</v>
      </c>
      <c r="AD551" s="4">
        <v>4.8848500000000001</v>
      </c>
      <c r="AE551" s="4">
        <v>2.0158499999999999</v>
      </c>
      <c r="AF551" s="4">
        <v>0.32464999999999999</v>
      </c>
      <c r="AO551" s="7">
        <v>50.26</v>
      </c>
      <c r="AP551" s="7">
        <v>0.11</v>
      </c>
      <c r="AQ551" s="82">
        <v>0.29694000000000004</v>
      </c>
      <c r="AR551" s="7"/>
      <c r="AS551" s="7"/>
      <c r="AT551" s="7"/>
      <c r="AU551" s="7"/>
      <c r="AV551" s="7"/>
      <c r="AW551" s="7"/>
      <c r="AX551" s="7">
        <v>0.23</v>
      </c>
      <c r="AY551" s="7"/>
      <c r="AZ551" s="82">
        <v>4.5742900000000004</v>
      </c>
      <c r="BA551" s="82">
        <v>1.8876900000000001</v>
      </c>
      <c r="BB551" s="82">
        <v>0.30401</v>
      </c>
      <c r="BC551" s="7"/>
      <c r="BD551" s="7"/>
      <c r="BE551" s="7"/>
      <c r="BF551" s="7"/>
      <c r="BG551" s="7"/>
      <c r="BK551" s="41">
        <v>25.85</v>
      </c>
      <c r="BL551" s="7">
        <v>0.11</v>
      </c>
      <c r="BM551" s="82">
        <v>0.32591999999999999</v>
      </c>
      <c r="BN551" s="7"/>
      <c r="BO551" s="7"/>
      <c r="BP551" s="7"/>
      <c r="BQ551" s="7"/>
      <c r="BR551" s="7"/>
      <c r="BS551" s="7"/>
      <c r="BT551" s="7">
        <v>0.23</v>
      </c>
      <c r="BU551" s="7"/>
      <c r="BV551" s="82">
        <v>5.0207199999999998</v>
      </c>
      <c r="BW551" s="82">
        <v>2.07192</v>
      </c>
      <c r="BX551" s="82">
        <v>0.33367999999999998</v>
      </c>
      <c r="BY551" s="7"/>
      <c r="BZ551" s="7"/>
      <c r="CA551" s="7"/>
      <c r="CB551" s="7"/>
      <c r="CC551" s="7"/>
      <c r="CD551" s="7"/>
      <c r="CG551" s="41">
        <v>53.17</v>
      </c>
      <c r="CH551" s="41">
        <v>0.11</v>
      </c>
      <c r="CI551" s="4">
        <v>0.19572000000000001</v>
      </c>
      <c r="CP551" s="41">
        <v>0.23</v>
      </c>
      <c r="CR551" s="4">
        <v>3.0150200000000003</v>
      </c>
      <c r="CS551" s="4">
        <v>1.2442200000000001</v>
      </c>
      <c r="CT551" s="4">
        <v>0.20038</v>
      </c>
      <c r="DC551" s="41">
        <v>22.16</v>
      </c>
      <c r="DD551" s="41">
        <v>0.11</v>
      </c>
      <c r="DE551" s="4">
        <v>0.17640000000000003</v>
      </c>
      <c r="DL551" s="41">
        <v>0.23</v>
      </c>
      <c r="DN551" s="4">
        <v>2.7174</v>
      </c>
      <c r="DO551" s="4">
        <v>1.1214000000000002</v>
      </c>
      <c r="DP551" s="4">
        <v>0.18059999999999998</v>
      </c>
      <c r="DY551" s="7" t="s">
        <v>1880</v>
      </c>
      <c r="DZ551" s="7">
        <f t="shared" si="390"/>
        <v>0.23000000000000004</v>
      </c>
      <c r="EA551" s="41" t="s">
        <v>68</v>
      </c>
      <c r="EB551" s="41" t="s">
        <v>0</v>
      </c>
      <c r="EC551" s="41">
        <f t="shared" si="377"/>
        <v>0.17093599999999998</v>
      </c>
      <c r="ED551" s="41">
        <f t="shared" si="378"/>
        <v>0.11559799999999999</v>
      </c>
      <c r="EE551" s="41">
        <f t="shared" si="379"/>
        <v>5.9455000000000008E-2</v>
      </c>
      <c r="EF551" s="41">
        <f t="shared" si="380"/>
        <v>0.12229100000000001</v>
      </c>
      <c r="EG551" s="41">
        <f t="shared" si="381"/>
        <v>5.0967999999999999E-2</v>
      </c>
      <c r="EI551" s="5">
        <f t="shared" si="395"/>
        <v>275.37385286596236</v>
      </c>
      <c r="EJ551" s="3">
        <f t="shared" si="391"/>
        <v>41424.488686626712</v>
      </c>
      <c r="EK551" s="3">
        <f t="shared" si="396"/>
        <v>165.47299999999996</v>
      </c>
      <c r="EL551" s="3">
        <f t="shared" si="397"/>
        <v>46.916108399999999</v>
      </c>
      <c r="EM551" s="3">
        <f t="shared" si="398"/>
        <v>0</v>
      </c>
      <c r="EN551" s="3">
        <f t="shared" si="399"/>
        <v>0</v>
      </c>
      <c r="EO551" s="3">
        <f t="shared" si="400"/>
        <v>0</v>
      </c>
      <c r="EP551" s="3">
        <f t="shared" si="401"/>
        <v>0</v>
      </c>
      <c r="EQ551" s="3">
        <f t="shared" si="402"/>
        <v>0</v>
      </c>
      <c r="ER551" s="3">
        <f t="shared" si="403"/>
        <v>0</v>
      </c>
      <c r="ES551" s="3">
        <f t="shared" si="404"/>
        <v>345.98900000000003</v>
      </c>
      <c r="ET551" s="3">
        <f t="shared" si="405"/>
        <v>0</v>
      </c>
      <c r="EU551" s="3">
        <f t="shared" si="406"/>
        <v>722.73147940000001</v>
      </c>
      <c r="EV551" s="3">
        <f t="shared" si="407"/>
        <v>298.25240339999993</v>
      </c>
      <c r="EW551" s="3">
        <f t="shared" si="408"/>
        <v>48.0331586</v>
      </c>
      <c r="EX551" s="3">
        <f t="shared" si="409"/>
        <v>0</v>
      </c>
      <c r="EY551" s="3">
        <f t="shared" si="410"/>
        <v>0</v>
      </c>
      <c r="EZ551" s="3">
        <f t="shared" si="411"/>
        <v>0</v>
      </c>
      <c r="FA551" s="3">
        <f t="shared" si="412"/>
        <v>0</v>
      </c>
      <c r="FB551" s="3">
        <f t="shared" si="413"/>
        <v>0</v>
      </c>
      <c r="FC551" s="3">
        <f t="shared" si="392"/>
        <v>0</v>
      </c>
      <c r="FD551" s="41">
        <f t="shared" si="414"/>
        <v>0</v>
      </c>
      <c r="FF551" s="5">
        <f t="shared" si="427"/>
        <v>182.38036151474768</v>
      </c>
      <c r="FG551" s="3">
        <f t="shared" si="393"/>
        <v>13738.712632905943</v>
      </c>
      <c r="FH551" s="3">
        <f t="shared" si="394"/>
        <v>82.863000000000014</v>
      </c>
      <c r="FI551" s="3">
        <f t="shared" si="415"/>
        <v>14.3154564</v>
      </c>
      <c r="FJ551" s="3">
        <f t="shared" si="415"/>
        <v>0</v>
      </c>
      <c r="FK551" s="3">
        <f t="shared" si="426"/>
        <v>0</v>
      </c>
      <c r="FL551" s="3">
        <f t="shared" si="426"/>
        <v>0</v>
      </c>
      <c r="FM551" s="3">
        <f t="shared" si="426"/>
        <v>0</v>
      </c>
      <c r="FN551" s="3">
        <f t="shared" si="426"/>
        <v>0</v>
      </c>
      <c r="FO551" s="3">
        <f t="shared" si="426"/>
        <v>0</v>
      </c>
      <c r="FP551" s="3">
        <f t="shared" si="426"/>
        <v>173.25900000000001</v>
      </c>
      <c r="FQ551" s="3">
        <f t="shared" si="425"/>
        <v>0</v>
      </c>
      <c r="FR551" s="3">
        <f t="shared" si="416"/>
        <v>220.5261974</v>
      </c>
      <c r="FS551" s="3">
        <f t="shared" si="416"/>
        <v>91.005401400000011</v>
      </c>
      <c r="FT551" s="3">
        <f t="shared" si="416"/>
        <v>14.6563006</v>
      </c>
      <c r="FU551" s="3">
        <f t="shared" si="417"/>
        <v>0</v>
      </c>
      <c r="FV551" s="3">
        <f t="shared" si="417"/>
        <v>0</v>
      </c>
      <c r="FW551" s="3">
        <f t="shared" si="417"/>
        <v>0</v>
      </c>
      <c r="FX551" s="3">
        <f t="shared" si="418"/>
        <v>0</v>
      </c>
      <c r="FY551" s="3">
        <f t="shared" si="419"/>
        <v>0</v>
      </c>
      <c r="FZ551" s="3">
        <f t="shared" si="420"/>
        <v>0</v>
      </c>
      <c r="GA551" s="3">
        <f t="shared" si="421"/>
        <v>0</v>
      </c>
      <c r="GB551" s="41" t="s">
        <v>0</v>
      </c>
      <c r="GC551" s="41">
        <f>S551+AO551+BK551+S552+AO552+BK552</f>
        <v>347.95</v>
      </c>
      <c r="GD551" s="41">
        <f>(S551*AB551+AO551*AX551+BK551*BT551+S552*AB552+AO552*AX552+BK552*BT552)/GC551</f>
        <v>0.16187986779709729</v>
      </c>
      <c r="GE551" s="41">
        <f t="shared" si="428"/>
        <v>56.326099999999997</v>
      </c>
      <c r="GF551" s="5">
        <f>CG551+DC551+CG552+DC552</f>
        <v>125.22</v>
      </c>
      <c r="GG551" s="41">
        <f>(CG551*CP551+DC551*DL551+CG552*CP552+DC552*DL552)/GF551</f>
        <v>0.18218974604695737</v>
      </c>
      <c r="GH551" s="41">
        <f t="shared" si="429"/>
        <v>22.813800000000001</v>
      </c>
      <c r="GI551" s="41" t="s">
        <v>0</v>
      </c>
    </row>
    <row r="552" spans="1:191" x14ac:dyDescent="0.55000000000000004">
      <c r="A552" s="41" t="s">
        <v>1640</v>
      </c>
      <c r="B552" s="41" t="s">
        <v>983</v>
      </c>
      <c r="C552" s="25" t="s">
        <v>69</v>
      </c>
      <c r="D552" s="25" t="s">
        <v>62</v>
      </c>
      <c r="E552" s="41" t="s">
        <v>1790</v>
      </c>
      <c r="F552" s="25">
        <v>1</v>
      </c>
      <c r="G552" s="25" t="s">
        <v>67</v>
      </c>
      <c r="H552" s="41">
        <v>0.104159</v>
      </c>
      <c r="I552" s="41">
        <v>8.0454000000000012E-2</v>
      </c>
      <c r="J552" s="41">
        <v>3.2659000000000001E-2</v>
      </c>
      <c r="K552" s="41">
        <v>8.5140000000000007E-3</v>
      </c>
      <c r="L552" s="41">
        <v>4.6364999999999996E-2</v>
      </c>
      <c r="M552" s="41" t="s">
        <v>1035</v>
      </c>
      <c r="N552" s="41" t="s">
        <v>1036</v>
      </c>
      <c r="O552" s="41" t="s">
        <v>1878</v>
      </c>
      <c r="P552" s="41" t="s">
        <v>1919</v>
      </c>
      <c r="Q552" s="41" t="s">
        <v>1981</v>
      </c>
      <c r="R552" s="41" t="s">
        <v>2069</v>
      </c>
      <c r="S552" s="41">
        <v>94.69</v>
      </c>
      <c r="T552" s="41">
        <v>0.01</v>
      </c>
      <c r="U552" s="4">
        <v>3.1200000000000002E-2</v>
      </c>
      <c r="AB552" s="41">
        <v>0.11</v>
      </c>
      <c r="AD552" s="4">
        <v>3.0783999999999998</v>
      </c>
      <c r="AE552" s="4">
        <v>1.5236000000000001</v>
      </c>
      <c r="AF552" s="4">
        <v>0.57200000000000006</v>
      </c>
      <c r="AO552" s="7">
        <v>73.14</v>
      </c>
      <c r="AP552" s="7">
        <v>0.01</v>
      </c>
      <c r="AQ552" s="82">
        <v>2.9940000000000001E-2</v>
      </c>
      <c r="AR552" s="7"/>
      <c r="AS552" s="7"/>
      <c r="AT552" s="7"/>
      <c r="AU552" s="7"/>
      <c r="AV552" s="7"/>
      <c r="AW552" s="7"/>
      <c r="AX552" s="7">
        <v>0.11</v>
      </c>
      <c r="AY552" s="7"/>
      <c r="AZ552" s="82">
        <v>2.9540799999999998</v>
      </c>
      <c r="BA552" s="82">
        <v>1.46207</v>
      </c>
      <c r="BB552" s="82">
        <v>0.54890000000000005</v>
      </c>
      <c r="BC552" s="7"/>
      <c r="BD552" s="7"/>
      <c r="BE552" s="7"/>
      <c r="BF552" s="7"/>
      <c r="BG552" s="7"/>
      <c r="BK552" s="41">
        <v>29.69</v>
      </c>
      <c r="BL552" s="7">
        <v>0.01</v>
      </c>
      <c r="BM552" s="82">
        <v>0.03</v>
      </c>
      <c r="BN552" s="7"/>
      <c r="BO552" s="7"/>
      <c r="BP552" s="7"/>
      <c r="BQ552" s="7"/>
      <c r="BR552" s="7"/>
      <c r="BS552" s="7"/>
      <c r="BT552" s="7">
        <v>0.11</v>
      </c>
      <c r="BU552" s="7"/>
      <c r="BV552" s="82">
        <v>2.96</v>
      </c>
      <c r="BW552" s="82">
        <v>1.4649999999999999</v>
      </c>
      <c r="BX552" s="82">
        <v>0.55000000000000004</v>
      </c>
      <c r="BY552" s="7"/>
      <c r="BZ552" s="7"/>
      <c r="CA552" s="7"/>
      <c r="CB552" s="7"/>
      <c r="CC552" s="7"/>
      <c r="CD552" s="7"/>
      <c r="CG552" s="41">
        <v>7.74</v>
      </c>
      <c r="CH552" s="41">
        <v>0.01</v>
      </c>
      <c r="CI552" s="4">
        <v>2.4240000000000001E-2</v>
      </c>
      <c r="CP552" s="41">
        <v>0.11</v>
      </c>
      <c r="CR552" s="4">
        <v>2.39168</v>
      </c>
      <c r="CS552" s="4">
        <v>1.1837199999999999</v>
      </c>
      <c r="CT552" s="4">
        <v>0.44440000000000002</v>
      </c>
      <c r="DC552" s="41">
        <v>42.15</v>
      </c>
      <c r="DD552" s="41">
        <v>0.01</v>
      </c>
      <c r="DE552" s="4">
        <v>2.2800000000000001E-2</v>
      </c>
      <c r="DL552" s="41">
        <v>0.11</v>
      </c>
      <c r="DN552" s="4">
        <v>2.2495999999999996</v>
      </c>
      <c r="DO552" s="4">
        <v>1.1133999999999999</v>
      </c>
      <c r="DP552" s="4">
        <v>0.41799999999999998</v>
      </c>
      <c r="DY552" s="7" t="s">
        <v>1880</v>
      </c>
      <c r="DZ552" s="7">
        <f t="shared" si="390"/>
        <v>0.11000000000000003</v>
      </c>
      <c r="EA552" s="41" t="s">
        <v>68</v>
      </c>
      <c r="EB552" s="41" t="s">
        <v>0</v>
      </c>
      <c r="EC552" s="41">
        <f t="shared" ref="EC552:EC615" si="430">S552*AB552/100</f>
        <v>0.104159</v>
      </c>
      <c r="ED552" s="41">
        <f t="shared" ref="ED552:ED615" si="431">AO552*AX552/100</f>
        <v>8.0454000000000012E-2</v>
      </c>
      <c r="EE552" s="41">
        <f t="shared" ref="EE552:EE615" si="432">BK552*BT552/100</f>
        <v>3.2659000000000001E-2</v>
      </c>
      <c r="EF552" s="41">
        <f t="shared" ref="EF552:EF615" si="433">CG552*CP552/100</f>
        <v>8.5140000000000007E-3</v>
      </c>
      <c r="EG552" s="41">
        <f t="shared" ref="EG552:EG615" si="434">DC552*DL552/100</f>
        <v>4.6364999999999996E-2</v>
      </c>
      <c r="EI552" s="5">
        <f t="shared" si="395"/>
        <v>191.68702108137714</v>
      </c>
      <c r="EJ552" s="3">
        <f t="shared" si="391"/>
        <v>37862.020403993607</v>
      </c>
      <c r="EK552" s="3">
        <f t="shared" si="396"/>
        <v>19.751999999999999</v>
      </c>
      <c r="EL552" s="3">
        <f t="shared" si="397"/>
        <v>6.0348396000000006</v>
      </c>
      <c r="EM552" s="3">
        <f t="shared" si="398"/>
        <v>0</v>
      </c>
      <c r="EN552" s="3">
        <f t="shared" si="399"/>
        <v>0</v>
      </c>
      <c r="EO552" s="3">
        <f t="shared" si="400"/>
        <v>0</v>
      </c>
      <c r="EP552" s="3">
        <f t="shared" si="401"/>
        <v>0</v>
      </c>
      <c r="EQ552" s="3">
        <f t="shared" si="402"/>
        <v>0</v>
      </c>
      <c r="ER552" s="3">
        <f t="shared" si="403"/>
        <v>0</v>
      </c>
      <c r="ES552" s="3">
        <f t="shared" si="404"/>
        <v>217.27200000000005</v>
      </c>
      <c r="ET552" s="3">
        <f t="shared" si="405"/>
        <v>0</v>
      </c>
      <c r="EU552" s="3">
        <f t="shared" si="406"/>
        <v>595.43750719999991</v>
      </c>
      <c r="EV552" s="3">
        <f t="shared" si="407"/>
        <v>294.70133380000004</v>
      </c>
      <c r="EW552" s="3">
        <f t="shared" si="408"/>
        <v>110.63872600000002</v>
      </c>
      <c r="EX552" s="3">
        <f t="shared" si="409"/>
        <v>0</v>
      </c>
      <c r="EY552" s="3">
        <f t="shared" si="410"/>
        <v>0</v>
      </c>
      <c r="EZ552" s="3">
        <f t="shared" si="411"/>
        <v>0</v>
      </c>
      <c r="FA552" s="3">
        <f t="shared" si="412"/>
        <v>0</v>
      </c>
      <c r="FB552" s="3">
        <f t="shared" si="413"/>
        <v>0</v>
      </c>
      <c r="FC552" s="3">
        <f t="shared" si="392"/>
        <v>0</v>
      </c>
      <c r="FD552" s="41">
        <f t="shared" si="414"/>
        <v>0</v>
      </c>
      <c r="FF552" s="5">
        <f t="shared" si="427"/>
        <v>148.16257514073232</v>
      </c>
      <c r="FG552" s="3">
        <f t="shared" si="393"/>
        <v>7391.8308737711359</v>
      </c>
      <c r="FH552" s="3">
        <f t="shared" si="394"/>
        <v>4.9890000000000008</v>
      </c>
      <c r="FI552" s="3">
        <f t="shared" si="415"/>
        <v>1.1486376</v>
      </c>
      <c r="FJ552" s="3">
        <f t="shared" si="415"/>
        <v>0</v>
      </c>
      <c r="FK552" s="3">
        <f t="shared" si="426"/>
        <v>0</v>
      </c>
      <c r="FL552" s="3">
        <f t="shared" si="426"/>
        <v>0</v>
      </c>
      <c r="FM552" s="3">
        <f t="shared" si="426"/>
        <v>0</v>
      </c>
      <c r="FN552" s="3">
        <f t="shared" si="426"/>
        <v>0</v>
      </c>
      <c r="FO552" s="3">
        <f t="shared" si="426"/>
        <v>0</v>
      </c>
      <c r="FP552" s="3">
        <f t="shared" si="426"/>
        <v>54.878999999999998</v>
      </c>
      <c r="FQ552" s="3">
        <f t="shared" si="425"/>
        <v>0</v>
      </c>
      <c r="FR552" s="3">
        <f t="shared" si="416"/>
        <v>113.33224319999998</v>
      </c>
      <c r="FS552" s="3">
        <f t="shared" si="416"/>
        <v>56.091802799999996</v>
      </c>
      <c r="FT552" s="3">
        <f t="shared" si="416"/>
        <v>21.058355999999996</v>
      </c>
      <c r="FU552" s="3">
        <f t="shared" si="417"/>
        <v>0</v>
      </c>
      <c r="FV552" s="3">
        <f t="shared" si="417"/>
        <v>0</v>
      </c>
      <c r="FW552" s="3">
        <f t="shared" si="417"/>
        <v>0</v>
      </c>
      <c r="FX552" s="3">
        <f t="shared" si="418"/>
        <v>0</v>
      </c>
      <c r="FY552" s="3">
        <f t="shared" si="419"/>
        <v>0</v>
      </c>
      <c r="FZ552" s="3">
        <f t="shared" si="420"/>
        <v>0</v>
      </c>
      <c r="GA552" s="3">
        <f t="shared" si="421"/>
        <v>0</v>
      </c>
      <c r="GB552" s="41" t="s">
        <v>0</v>
      </c>
      <c r="GI552" s="41" t="s">
        <v>0</v>
      </c>
    </row>
    <row r="553" spans="1:191" x14ac:dyDescent="0.55000000000000004">
      <c r="A553" s="41" t="s">
        <v>1641</v>
      </c>
      <c r="B553" s="41" t="s">
        <v>983</v>
      </c>
      <c r="C553" s="25" t="s">
        <v>69</v>
      </c>
      <c r="D553" s="25" t="s">
        <v>62</v>
      </c>
      <c r="E553" s="41" t="s">
        <v>1790</v>
      </c>
      <c r="F553" s="25">
        <v>1</v>
      </c>
      <c r="G553" s="25" t="s">
        <v>67</v>
      </c>
      <c r="H553" s="41">
        <v>1.4442869722986119E-2</v>
      </c>
      <c r="I553" s="41">
        <v>3.9013861137352619E-2</v>
      </c>
      <c r="J553" s="41">
        <v>2.1975093553061282E-2</v>
      </c>
      <c r="K553" s="41">
        <v>1.5206198460211722E-2</v>
      </c>
      <c r="L553" s="41">
        <v>4.1077436282903196E-2</v>
      </c>
      <c r="M553" s="41" t="s">
        <v>1037</v>
      </c>
      <c r="N553" s="41" t="s">
        <v>1038</v>
      </c>
      <c r="O553" s="41" t="s">
        <v>1878</v>
      </c>
      <c r="P553" s="41" t="s">
        <v>1919</v>
      </c>
      <c r="Q553" s="41" t="s">
        <v>1942</v>
      </c>
      <c r="R553" s="41" t="s">
        <v>2069</v>
      </c>
      <c r="S553" s="41">
        <v>6.6980000000000004</v>
      </c>
      <c r="T553" s="4">
        <v>8.8627284768528908E-2</v>
      </c>
      <c r="U553" s="4">
        <v>0.23825999999999997</v>
      </c>
      <c r="AB553" s="4">
        <v>0.2156295867868934</v>
      </c>
      <c r="AD553" s="4">
        <v>4.0566899999999997</v>
      </c>
      <c r="AE553" s="4">
        <v>1.6866300000000001</v>
      </c>
      <c r="AF553" s="4">
        <v>0.28841999999999995</v>
      </c>
      <c r="AO553" s="7">
        <v>18.093</v>
      </c>
      <c r="AP553" s="82">
        <v>8.8627284768528908E-2</v>
      </c>
      <c r="AQ553" s="82">
        <v>0.23104</v>
      </c>
      <c r="AR553" s="7"/>
      <c r="AS553" s="7"/>
      <c r="AT553" s="7"/>
      <c r="AU553" s="7"/>
      <c r="AV553" s="7"/>
      <c r="AW553" s="7"/>
      <c r="AX553" s="82">
        <v>0.2156295867868934</v>
      </c>
      <c r="AY553" s="7"/>
      <c r="AZ553" s="82">
        <v>3.9337600000000004</v>
      </c>
      <c r="BA553" s="82">
        <v>1.6355200000000001</v>
      </c>
      <c r="BB553" s="82">
        <v>0.27967999999999998</v>
      </c>
      <c r="BC553" s="7"/>
      <c r="BD553" s="7"/>
      <c r="BE553" s="7"/>
      <c r="BF553" s="7"/>
      <c r="BG553" s="7"/>
      <c r="BK553" s="41">
        <v>11.242000000000001</v>
      </c>
      <c r="BL553" s="82">
        <v>9.242958399360128E-2</v>
      </c>
      <c r="BM553" s="82">
        <v>0.22344</v>
      </c>
      <c r="BN553" s="7"/>
      <c r="BO553" s="7"/>
      <c r="BP553" s="7"/>
      <c r="BQ553" s="7"/>
      <c r="BR553" s="7"/>
      <c r="BS553" s="7"/>
      <c r="BT553" s="82">
        <v>0.19547316805783027</v>
      </c>
      <c r="BU553" s="7"/>
      <c r="BV553" s="82">
        <v>3.80436</v>
      </c>
      <c r="BW553" s="82">
        <v>1.58172</v>
      </c>
      <c r="BX553" s="82">
        <v>0.27048</v>
      </c>
      <c r="BY553" s="7"/>
      <c r="BZ553" s="7"/>
      <c r="CA553" s="7"/>
      <c r="CB553" s="7"/>
      <c r="CC553" s="7"/>
      <c r="CD553" s="7"/>
      <c r="CG553" s="41">
        <v>7.0519999999999996</v>
      </c>
      <c r="CH553" s="4">
        <v>8.8627284768528908E-2</v>
      </c>
      <c r="CI553" s="4">
        <v>0.19303999999999999</v>
      </c>
      <c r="CP553" s="4">
        <v>0.2156295867868934</v>
      </c>
      <c r="CR553" s="4">
        <v>3.2867600000000001</v>
      </c>
      <c r="CS553" s="4">
        <v>1.3665200000000002</v>
      </c>
      <c r="CT553" s="4">
        <v>0.23368</v>
      </c>
      <c r="DC553" s="41">
        <v>19.05</v>
      </c>
      <c r="DD553" s="4">
        <v>8.8627284768528908E-2</v>
      </c>
      <c r="DE553" s="4">
        <v>0.18695999999999999</v>
      </c>
      <c r="DL553" s="4">
        <v>0.2156295867868934</v>
      </c>
      <c r="DN553" s="4">
        <v>3.1832400000000001</v>
      </c>
      <c r="DO553" s="4">
        <v>1.32348</v>
      </c>
      <c r="DP553" s="4">
        <v>0.22631999999999999</v>
      </c>
      <c r="DY553" s="7" t="s">
        <v>1880</v>
      </c>
      <c r="DZ553" s="7">
        <f t="shared" si="390"/>
        <v>0.20934094972219916</v>
      </c>
      <c r="EA553" s="41" t="s">
        <v>64</v>
      </c>
      <c r="EB553" s="41" t="s">
        <v>0</v>
      </c>
      <c r="EC553" s="41">
        <f t="shared" si="430"/>
        <v>1.4442869722986119E-2</v>
      </c>
      <c r="ED553" s="41">
        <f t="shared" si="431"/>
        <v>3.9013861137352619E-2</v>
      </c>
      <c r="EE553" s="41">
        <f t="shared" si="432"/>
        <v>2.1975093553061282E-2</v>
      </c>
      <c r="EF553" s="41">
        <f t="shared" si="433"/>
        <v>1.5206198460211722E-2</v>
      </c>
      <c r="EG553" s="41">
        <f t="shared" si="434"/>
        <v>4.1077436282903196E-2</v>
      </c>
      <c r="EI553" s="5">
        <f t="shared" si="395"/>
        <v>228.05448735943287</v>
      </c>
      <c r="EJ553" s="3">
        <f t="shared" si="391"/>
        <v>8217.4873430224452</v>
      </c>
      <c r="EK553" s="3">
        <f t="shared" si="396"/>
        <v>32.362523999526658</v>
      </c>
      <c r="EL553" s="3">
        <f t="shared" si="397"/>
        <v>8.287984680000001</v>
      </c>
      <c r="EM553" s="3">
        <f t="shared" si="398"/>
        <v>0</v>
      </c>
      <c r="EN553" s="3">
        <f t="shared" si="399"/>
        <v>0</v>
      </c>
      <c r="EO553" s="3">
        <f t="shared" si="400"/>
        <v>0</v>
      </c>
      <c r="EP553" s="3">
        <f t="shared" si="401"/>
        <v>0</v>
      </c>
      <c r="EQ553" s="3">
        <f t="shared" si="402"/>
        <v>0</v>
      </c>
      <c r="ER553" s="3">
        <f t="shared" si="403"/>
        <v>0</v>
      </c>
      <c r="ES553" s="3">
        <f t="shared" si="404"/>
        <v>75.431824413400022</v>
      </c>
      <c r="ET553" s="3">
        <f t="shared" si="405"/>
        <v>0</v>
      </c>
      <c r="EU553" s="3">
        <f t="shared" si="406"/>
        <v>141.11384442000002</v>
      </c>
      <c r="EV553" s="3">
        <f t="shared" si="407"/>
        <v>58.670207340000005</v>
      </c>
      <c r="EW553" s="3">
        <f t="shared" si="408"/>
        <v>10.032823559999999</v>
      </c>
      <c r="EX553" s="3">
        <f t="shared" si="409"/>
        <v>0</v>
      </c>
      <c r="EY553" s="3">
        <f t="shared" si="410"/>
        <v>0</v>
      </c>
      <c r="EZ553" s="3">
        <f t="shared" si="411"/>
        <v>0</v>
      </c>
      <c r="FA553" s="3">
        <f t="shared" si="412"/>
        <v>0</v>
      </c>
      <c r="FB553" s="3">
        <f t="shared" si="413"/>
        <v>0</v>
      </c>
      <c r="FC553" s="3">
        <f t="shared" si="392"/>
        <v>0</v>
      </c>
      <c r="FD553" s="41">
        <f t="shared" si="414"/>
        <v>0</v>
      </c>
      <c r="FF553" s="5">
        <f t="shared" si="427"/>
        <v>193.74308378289092</v>
      </c>
      <c r="FG553" s="3">
        <f t="shared" si="393"/>
        <v>5057.0819729010191</v>
      </c>
      <c r="FH553" s="3">
        <f t="shared" si="394"/>
        <v>23.133493870281416</v>
      </c>
      <c r="FI553" s="3">
        <f t="shared" si="415"/>
        <v>4.9229060799999997</v>
      </c>
      <c r="FJ553" s="3">
        <f t="shared" si="415"/>
        <v>0</v>
      </c>
      <c r="FK553" s="3">
        <f t="shared" si="426"/>
        <v>0</v>
      </c>
      <c r="FL553" s="3">
        <f t="shared" si="426"/>
        <v>0</v>
      </c>
      <c r="FM553" s="3">
        <f t="shared" si="426"/>
        <v>0</v>
      </c>
      <c r="FN553" s="3">
        <f t="shared" si="426"/>
        <v>0</v>
      </c>
      <c r="FO553" s="3">
        <f t="shared" si="426"/>
        <v>0</v>
      </c>
      <c r="FP553" s="3">
        <f t="shared" si="426"/>
        <v>56.283634743114916</v>
      </c>
      <c r="FQ553" s="3">
        <f t="shared" si="425"/>
        <v>0</v>
      </c>
      <c r="FR553" s="3">
        <f t="shared" si="416"/>
        <v>83.818953520000008</v>
      </c>
      <c r="FS553" s="3">
        <f t="shared" si="416"/>
        <v>34.848993039999996</v>
      </c>
      <c r="FT553" s="3">
        <f t="shared" si="416"/>
        <v>5.9593073600000004</v>
      </c>
      <c r="FU553" s="3">
        <f t="shared" si="417"/>
        <v>0</v>
      </c>
      <c r="FV553" s="3">
        <f t="shared" si="417"/>
        <v>0</v>
      </c>
      <c r="FW553" s="3">
        <f t="shared" si="417"/>
        <v>0</v>
      </c>
      <c r="FX553" s="3">
        <f t="shared" si="418"/>
        <v>0</v>
      </c>
      <c r="FY553" s="3">
        <f t="shared" si="419"/>
        <v>0</v>
      </c>
      <c r="FZ553" s="3">
        <f t="shared" si="420"/>
        <v>0</v>
      </c>
      <c r="GA553" s="3">
        <f t="shared" si="421"/>
        <v>0</v>
      </c>
      <c r="GB553" s="41" t="s">
        <v>0</v>
      </c>
      <c r="GC553" s="41">
        <f>S553+AO553+BK553+S554+AO554+BK554</f>
        <v>79.004999999999995</v>
      </c>
      <c r="GD553" s="41">
        <f>(S553*AB553+AO553*AX553+BK553*BT553+S554*AB554+AO554*AX554+BK554*BT554)/GC553</f>
        <v>0.15661457629485726</v>
      </c>
      <c r="GE553" s="41">
        <f t="shared" ref="GE553:GE559" si="435">GC553*GD553</f>
        <v>12.373334600175196</v>
      </c>
      <c r="GF553" s="5">
        <f>CG553+DC553+CG554+DC554</f>
        <v>61.122</v>
      </c>
      <c r="GG553" s="41">
        <f>(CG553*CP553+DC553*DL553+CG554*CP554+DC554*DL554)/GF553</f>
        <v>0.15648526629890433</v>
      </c>
      <c r="GH553" s="41">
        <f t="shared" si="429"/>
        <v>9.5646924467216312</v>
      </c>
      <c r="GI553" s="41" t="s">
        <v>0</v>
      </c>
    </row>
    <row r="554" spans="1:191" x14ac:dyDescent="0.55000000000000004">
      <c r="A554" s="41" t="s">
        <v>1642</v>
      </c>
      <c r="B554" s="41" t="s">
        <v>983</v>
      </c>
      <c r="C554" s="25" t="s">
        <v>69</v>
      </c>
      <c r="D554" s="25" t="s">
        <v>62</v>
      </c>
      <c r="E554" s="41" t="s">
        <v>1790</v>
      </c>
      <c r="F554" s="25">
        <v>1</v>
      </c>
      <c r="G554" s="25" t="s">
        <v>67</v>
      </c>
      <c r="H554" s="41">
        <v>0</v>
      </c>
      <c r="I554" s="41">
        <v>3.6973616567235613E-2</v>
      </c>
      <c r="J554" s="41">
        <v>1.1327905021116328E-2</v>
      </c>
      <c r="K554" s="41">
        <v>0</v>
      </c>
      <c r="L554" s="41">
        <v>3.9363289724101393E-2</v>
      </c>
      <c r="M554" s="41" t="s">
        <v>1037</v>
      </c>
      <c r="N554" s="41" t="s">
        <v>1038</v>
      </c>
      <c r="O554" s="41" t="s">
        <v>1878</v>
      </c>
      <c r="P554" s="41" t="s">
        <v>1919</v>
      </c>
      <c r="Q554" s="41" t="s">
        <v>1942</v>
      </c>
      <c r="R554" s="41" t="s">
        <v>2069</v>
      </c>
      <c r="S554" s="41">
        <v>0</v>
      </c>
      <c r="AO554" s="7">
        <v>32.893999999999998</v>
      </c>
      <c r="AP554" s="82">
        <v>1.5542233663308669E-2</v>
      </c>
      <c r="AQ554" s="82">
        <v>1.8519999999999998E-2</v>
      </c>
      <c r="AR554" s="7"/>
      <c r="AS554" s="7"/>
      <c r="AT554" s="7"/>
      <c r="AU554" s="7"/>
      <c r="AV554" s="7"/>
      <c r="AW554" s="7"/>
      <c r="AX554" s="82">
        <v>0.11240231217618901</v>
      </c>
      <c r="AY554" s="7"/>
      <c r="AZ554" s="82">
        <v>2.7641099999999996</v>
      </c>
      <c r="BA554" s="82">
        <v>1.3519599999999998</v>
      </c>
      <c r="BB554" s="82">
        <v>0.49077999999999999</v>
      </c>
      <c r="BC554" s="7"/>
      <c r="BD554" s="7"/>
      <c r="BE554" s="7"/>
      <c r="BF554" s="7"/>
      <c r="BG554" s="7"/>
      <c r="BK554" s="41">
        <v>10.077999999999999</v>
      </c>
      <c r="BL554" s="82">
        <v>1.5542233663308669E-2</v>
      </c>
      <c r="BM554" s="82">
        <v>1.6640000000000002E-2</v>
      </c>
      <c r="BN554" s="7"/>
      <c r="BO554" s="7"/>
      <c r="BP554" s="7"/>
      <c r="BQ554" s="7"/>
      <c r="BR554" s="7"/>
      <c r="BS554" s="7"/>
      <c r="BT554" s="82">
        <v>0.11240231217618901</v>
      </c>
      <c r="BU554" s="7"/>
      <c r="BV554" s="82">
        <v>2.4835199999999999</v>
      </c>
      <c r="BW554" s="82">
        <v>1.21472</v>
      </c>
      <c r="BX554" s="82">
        <v>0.44096000000000002</v>
      </c>
      <c r="BY554" s="7"/>
      <c r="BZ554" s="7"/>
      <c r="CA554" s="7"/>
      <c r="CB554" s="7"/>
      <c r="CC554" s="7"/>
      <c r="CD554" s="7"/>
      <c r="CG554" s="41">
        <v>0</v>
      </c>
      <c r="DC554" s="41">
        <v>35.020000000000003</v>
      </c>
      <c r="DD554" s="4">
        <v>1.5542233663308669E-2</v>
      </c>
      <c r="DE554" s="4">
        <v>1.4840000000000001E-2</v>
      </c>
      <c r="DL554" s="4">
        <v>0.11240231217618901</v>
      </c>
      <c r="DN554" s="4">
        <v>2.2148699999999999</v>
      </c>
      <c r="DO554" s="4">
        <v>1.0833199999999998</v>
      </c>
      <c r="DP554" s="4">
        <v>0.39326</v>
      </c>
      <c r="DY554" s="7" t="s">
        <v>1880</v>
      </c>
      <c r="DZ554" s="7">
        <f t="shared" si="390"/>
        <v>0.11240231217618903</v>
      </c>
      <c r="EA554" s="41" t="s">
        <v>64</v>
      </c>
      <c r="EB554" s="41" t="s">
        <v>0</v>
      </c>
      <c r="EC554" s="41">
        <f t="shared" si="430"/>
        <v>0</v>
      </c>
      <c r="ED554" s="41">
        <f t="shared" si="431"/>
        <v>3.6973616567235613E-2</v>
      </c>
      <c r="EE554" s="41">
        <f t="shared" si="432"/>
        <v>1.1327905021116328E-2</v>
      </c>
      <c r="EF554" s="41">
        <f t="shared" si="433"/>
        <v>0</v>
      </c>
      <c r="EG554" s="41">
        <f t="shared" si="434"/>
        <v>3.9363289724101393E-2</v>
      </c>
      <c r="EI554" s="5">
        <f t="shared" si="395"/>
        <v>171.33883504157367</v>
      </c>
      <c r="EJ554" s="3">
        <f t="shared" si="391"/>
        <v>7362.7724194065031</v>
      </c>
      <c r="EK554" s="3">
        <f t="shared" si="396"/>
        <v>6.6788086497970021</v>
      </c>
      <c r="EL554" s="3">
        <f t="shared" si="397"/>
        <v>0.7768948</v>
      </c>
      <c r="EM554" s="3">
        <f t="shared" si="398"/>
        <v>0</v>
      </c>
      <c r="EN554" s="3">
        <f t="shared" si="399"/>
        <v>0</v>
      </c>
      <c r="EO554" s="3">
        <f t="shared" si="400"/>
        <v>0</v>
      </c>
      <c r="EP554" s="3">
        <f t="shared" si="401"/>
        <v>0</v>
      </c>
      <c r="EQ554" s="3">
        <f t="shared" si="402"/>
        <v>0</v>
      </c>
      <c r="ER554" s="3">
        <f t="shared" si="403"/>
        <v>0</v>
      </c>
      <c r="ES554" s="3">
        <f t="shared" si="404"/>
        <v>48.301521588351946</v>
      </c>
      <c r="ET554" s="3">
        <f t="shared" si="405"/>
        <v>0</v>
      </c>
      <c r="EU554" s="3">
        <f t="shared" si="406"/>
        <v>115.95154889999998</v>
      </c>
      <c r="EV554" s="3">
        <f t="shared" si="407"/>
        <v>56.713320399999994</v>
      </c>
      <c r="EW554" s="3">
        <f t="shared" si="408"/>
        <v>20.587712199999999</v>
      </c>
      <c r="EX554" s="3">
        <f t="shared" si="409"/>
        <v>0</v>
      </c>
      <c r="EY554" s="3">
        <f t="shared" si="410"/>
        <v>0</v>
      </c>
      <c r="EZ554" s="3">
        <f t="shared" si="411"/>
        <v>0</v>
      </c>
      <c r="FA554" s="3">
        <f t="shared" si="412"/>
        <v>0</v>
      </c>
      <c r="FB554" s="3">
        <f t="shared" si="413"/>
        <v>0</v>
      </c>
      <c r="FC554" s="3">
        <f t="shared" si="392"/>
        <v>0</v>
      </c>
      <c r="FD554" s="41">
        <f t="shared" si="414"/>
        <v>0</v>
      </c>
      <c r="FF554" s="5">
        <f t="shared" si="427"/>
        <v>143.46400524888404</v>
      </c>
      <c r="FG554" s="3">
        <f t="shared" si="393"/>
        <v>5024.1094638159193</v>
      </c>
      <c r="FH554" s="3">
        <f t="shared" si="394"/>
        <v>5.4428902288906968</v>
      </c>
      <c r="FI554" s="3">
        <f t="shared" si="415"/>
        <v>0.51969680000000007</v>
      </c>
      <c r="FJ554" s="3">
        <f t="shared" si="415"/>
        <v>0</v>
      </c>
      <c r="FK554" s="3">
        <f t="shared" si="426"/>
        <v>0</v>
      </c>
      <c r="FL554" s="3">
        <f t="shared" si="426"/>
        <v>0</v>
      </c>
      <c r="FM554" s="3">
        <f t="shared" si="426"/>
        <v>0</v>
      </c>
      <c r="FN554" s="3">
        <f t="shared" si="426"/>
        <v>0</v>
      </c>
      <c r="FO554" s="3">
        <f t="shared" si="426"/>
        <v>0</v>
      </c>
      <c r="FP554" s="3">
        <f t="shared" si="426"/>
        <v>39.363289724101399</v>
      </c>
      <c r="FQ554" s="3">
        <f t="shared" si="425"/>
        <v>0</v>
      </c>
      <c r="FR554" s="3">
        <f t="shared" si="416"/>
        <v>77.564747400000002</v>
      </c>
      <c r="FS554" s="3">
        <f t="shared" si="416"/>
        <v>37.937866399999997</v>
      </c>
      <c r="FT554" s="3">
        <f t="shared" si="416"/>
        <v>13.7719652</v>
      </c>
      <c r="FU554" s="3">
        <f t="shared" si="417"/>
        <v>0</v>
      </c>
      <c r="FV554" s="3">
        <f t="shared" si="417"/>
        <v>0</v>
      </c>
      <c r="FW554" s="3">
        <f t="shared" si="417"/>
        <v>0</v>
      </c>
      <c r="FX554" s="3">
        <f t="shared" si="418"/>
        <v>0</v>
      </c>
      <c r="FY554" s="3">
        <f t="shared" si="419"/>
        <v>0</v>
      </c>
      <c r="FZ554" s="3">
        <f t="shared" si="420"/>
        <v>0</v>
      </c>
      <c r="GA554" s="3">
        <f t="shared" si="421"/>
        <v>0</v>
      </c>
      <c r="GB554" s="41" t="s">
        <v>0</v>
      </c>
      <c r="GI554" s="41" t="s">
        <v>0</v>
      </c>
    </row>
    <row r="555" spans="1:191" x14ac:dyDescent="0.55000000000000004">
      <c r="A555" s="41" t="s">
        <v>1643</v>
      </c>
      <c r="B555" s="41" t="s">
        <v>983</v>
      </c>
      <c r="C555" s="25" t="s">
        <v>69</v>
      </c>
      <c r="D555" s="25" t="s">
        <v>62</v>
      </c>
      <c r="E555" s="41" t="s">
        <v>1790</v>
      </c>
      <c r="F555" s="25">
        <v>1</v>
      </c>
      <c r="G555" s="25" t="s">
        <v>67</v>
      </c>
      <c r="H555" s="41">
        <v>0</v>
      </c>
      <c r="I555" s="41">
        <v>1.5382256421311467E-2</v>
      </c>
      <c r="J555" s="41">
        <v>1.1178409945921997E-2</v>
      </c>
      <c r="K555" s="41">
        <v>0</v>
      </c>
      <c r="L555" s="41">
        <v>0</v>
      </c>
      <c r="M555" s="41" t="s">
        <v>984</v>
      </c>
      <c r="N555" s="41" t="s">
        <v>985</v>
      </c>
      <c r="O555" s="41" t="s">
        <v>1878</v>
      </c>
      <c r="P555" s="41" t="s">
        <v>1919</v>
      </c>
      <c r="Q555" s="41" t="s">
        <v>1942</v>
      </c>
      <c r="R555" s="41" t="s">
        <v>2070</v>
      </c>
      <c r="S555" s="41">
        <v>0</v>
      </c>
      <c r="AO555" s="7">
        <v>13.685</v>
      </c>
      <c r="AP555" s="82">
        <v>2.9148595329822911E-2</v>
      </c>
      <c r="AQ555" s="7">
        <v>0.02</v>
      </c>
      <c r="AR555" s="7"/>
      <c r="AS555" s="7"/>
      <c r="AT555" s="7"/>
      <c r="AU555" s="7"/>
      <c r="AV555" s="7"/>
      <c r="AW555" s="7"/>
      <c r="AX555" s="82">
        <v>0.11240231217618901</v>
      </c>
      <c r="AY555" s="7"/>
      <c r="AZ555" s="7">
        <v>1.32</v>
      </c>
      <c r="BA555" s="7">
        <v>0.59</v>
      </c>
      <c r="BB555" s="7">
        <v>0.24</v>
      </c>
      <c r="BC555" s="7"/>
      <c r="BD555" s="7"/>
      <c r="BE555" s="7"/>
      <c r="BF555" s="7"/>
      <c r="BG555" s="7"/>
      <c r="BK555" s="41">
        <v>9.9450000000000003</v>
      </c>
      <c r="BL555" s="82">
        <v>2.9148595329822911E-2</v>
      </c>
      <c r="BM555" s="7">
        <v>0.03</v>
      </c>
      <c r="BN555" s="7"/>
      <c r="BO555" s="7"/>
      <c r="BP555" s="7"/>
      <c r="BQ555" s="7"/>
      <c r="BR555" s="7"/>
      <c r="BS555" s="7"/>
      <c r="BT555" s="82">
        <v>0.11240231217618901</v>
      </c>
      <c r="BU555" s="7"/>
      <c r="BV555" s="7">
        <v>2.36</v>
      </c>
      <c r="BW555" s="7">
        <v>0.98</v>
      </c>
      <c r="BX555" s="7">
        <v>0.38</v>
      </c>
      <c r="BY555" s="7"/>
      <c r="BZ555" s="7"/>
      <c r="CA555" s="7"/>
      <c r="CB555" s="7"/>
      <c r="CC555" s="7"/>
      <c r="CD555" s="7"/>
      <c r="CG555" s="41">
        <v>0</v>
      </c>
      <c r="DC555" s="41">
        <v>0</v>
      </c>
      <c r="DY555" s="7" t="s">
        <v>1880</v>
      </c>
      <c r="DZ555" s="7">
        <f t="shared" si="390"/>
        <v>0.11240231217618898</v>
      </c>
      <c r="EA555" s="41" t="s">
        <v>91</v>
      </c>
      <c r="EB555" s="41" t="s">
        <v>0</v>
      </c>
      <c r="EC555" s="41">
        <f t="shared" si="430"/>
        <v>0</v>
      </c>
      <c r="ED555" s="41">
        <f t="shared" si="431"/>
        <v>1.5382256421311467E-2</v>
      </c>
      <c r="EE555" s="41">
        <f t="shared" si="432"/>
        <v>1.1178409945921997E-2</v>
      </c>
      <c r="EF555" s="41">
        <f t="shared" si="433"/>
        <v>0</v>
      </c>
      <c r="EG555" s="41">
        <f t="shared" si="434"/>
        <v>0</v>
      </c>
      <c r="EI555" s="5">
        <f t="shared" si="395"/>
        <v>114.03939567031847</v>
      </c>
      <c r="EJ555" s="3">
        <f t="shared" si="391"/>
        <v>2694.7509196896258</v>
      </c>
      <c r="EK555" s="3">
        <f t="shared" si="396"/>
        <v>6.8878130764371557</v>
      </c>
      <c r="EL555" s="3">
        <f t="shared" si="397"/>
        <v>0.57204999999999995</v>
      </c>
      <c r="EM555" s="3">
        <f t="shared" si="398"/>
        <v>0</v>
      </c>
      <c r="EN555" s="3">
        <f t="shared" si="399"/>
        <v>0</v>
      </c>
      <c r="EO555" s="3">
        <f t="shared" si="400"/>
        <v>0</v>
      </c>
      <c r="EP555" s="3">
        <f t="shared" si="401"/>
        <v>0</v>
      </c>
      <c r="EQ555" s="3">
        <f t="shared" si="402"/>
        <v>0</v>
      </c>
      <c r="ER555" s="3">
        <f t="shared" si="403"/>
        <v>0</v>
      </c>
      <c r="ES555" s="3">
        <f t="shared" si="404"/>
        <v>26.560666367233463</v>
      </c>
      <c r="ET555" s="3">
        <f t="shared" si="405"/>
        <v>0</v>
      </c>
      <c r="EU555" s="3">
        <f t="shared" si="406"/>
        <v>41.534400000000005</v>
      </c>
      <c r="EV555" s="3">
        <f t="shared" si="407"/>
        <v>17.820250000000001</v>
      </c>
      <c r="EW555" s="3">
        <f t="shared" si="408"/>
        <v>7.0635000000000003</v>
      </c>
      <c r="EX555" s="3">
        <f t="shared" si="409"/>
        <v>0</v>
      </c>
      <c r="EY555" s="3">
        <f t="shared" si="410"/>
        <v>0</v>
      </c>
      <c r="EZ555" s="3">
        <f t="shared" si="411"/>
        <v>0</v>
      </c>
      <c r="FA555" s="3">
        <f t="shared" si="412"/>
        <v>0</v>
      </c>
      <c r="FB555" s="3">
        <f t="shared" si="413"/>
        <v>0</v>
      </c>
      <c r="FC555" s="3">
        <f t="shared" si="392"/>
        <v>0</v>
      </c>
      <c r="FD555" s="41">
        <f t="shared" si="414"/>
        <v>0</v>
      </c>
      <c r="FG555" s="3">
        <f t="shared" si="393"/>
        <v>0</v>
      </c>
      <c r="FH555" s="3">
        <f t="shared" si="394"/>
        <v>0</v>
      </c>
      <c r="FI555" s="3">
        <f t="shared" si="415"/>
        <v>0</v>
      </c>
      <c r="FJ555" s="3">
        <f t="shared" si="415"/>
        <v>0</v>
      </c>
      <c r="FK555" s="3">
        <f t="shared" si="426"/>
        <v>0</v>
      </c>
      <c r="FL555" s="3">
        <f t="shared" si="426"/>
        <v>0</v>
      </c>
      <c r="FM555" s="3">
        <f t="shared" si="426"/>
        <v>0</v>
      </c>
      <c r="FN555" s="3">
        <f t="shared" si="426"/>
        <v>0</v>
      </c>
      <c r="FO555" s="3">
        <f t="shared" si="426"/>
        <v>0</v>
      </c>
      <c r="FP555" s="3">
        <f t="shared" si="426"/>
        <v>0</v>
      </c>
      <c r="FQ555" s="3">
        <f t="shared" si="425"/>
        <v>0</v>
      </c>
      <c r="FR555" s="3">
        <f t="shared" si="416"/>
        <v>0</v>
      </c>
      <c r="FS555" s="3">
        <f t="shared" si="416"/>
        <v>0</v>
      </c>
      <c r="FT555" s="3">
        <f t="shared" si="416"/>
        <v>0</v>
      </c>
      <c r="FU555" s="3">
        <f t="shared" si="417"/>
        <v>0</v>
      </c>
      <c r="FV555" s="3">
        <f t="shared" si="417"/>
        <v>0</v>
      </c>
      <c r="FW555" s="3">
        <f t="shared" si="417"/>
        <v>0</v>
      </c>
      <c r="FX555" s="3">
        <f t="shared" si="418"/>
        <v>0</v>
      </c>
      <c r="FY555" s="3">
        <f t="shared" si="419"/>
        <v>0</v>
      </c>
      <c r="FZ555" s="3">
        <f t="shared" si="420"/>
        <v>0</v>
      </c>
      <c r="GA555" s="3">
        <f t="shared" si="421"/>
        <v>0</v>
      </c>
      <c r="GB555" s="41" t="s">
        <v>0</v>
      </c>
      <c r="GI555" s="41" t="s">
        <v>0</v>
      </c>
    </row>
    <row r="556" spans="1:191" x14ac:dyDescent="0.55000000000000004">
      <c r="A556" s="41" t="s">
        <v>1644</v>
      </c>
      <c r="B556" s="41" t="s">
        <v>983</v>
      </c>
      <c r="C556" s="25" t="s">
        <v>69</v>
      </c>
      <c r="D556" s="25" t="s">
        <v>62</v>
      </c>
      <c r="E556" s="41" t="s">
        <v>1790</v>
      </c>
      <c r="F556" s="25">
        <v>1</v>
      </c>
      <c r="G556" s="25" t="s">
        <v>67</v>
      </c>
      <c r="H556" s="41">
        <v>3.3271084404151947E-2</v>
      </c>
      <c r="I556" s="41">
        <v>9.2169895984474982E-3</v>
      </c>
      <c r="J556" s="41">
        <v>9.4417942227998774E-3</v>
      </c>
      <c r="K556" s="41">
        <v>0</v>
      </c>
      <c r="L556" s="41">
        <v>0</v>
      </c>
      <c r="M556" s="41" t="s">
        <v>986</v>
      </c>
      <c r="N556" s="41" t="s">
        <v>987</v>
      </c>
      <c r="O556" s="41" t="s">
        <v>1878</v>
      </c>
      <c r="P556" s="41" t="s">
        <v>1919</v>
      </c>
      <c r="Q556" s="41" t="s">
        <v>1942</v>
      </c>
      <c r="R556" s="41" t="s">
        <v>2070</v>
      </c>
      <c r="S556" s="41">
        <v>29.6</v>
      </c>
      <c r="T556" s="4">
        <v>2.9148595329822911E-2</v>
      </c>
      <c r="U556" s="4">
        <v>5.6096699999999999E-2</v>
      </c>
      <c r="AB556" s="4">
        <v>0.11240231217618901</v>
      </c>
      <c r="AD556" s="4">
        <v>1.5734069999999998</v>
      </c>
      <c r="AE556" s="4">
        <v>1.387221</v>
      </c>
      <c r="AF556" s="4">
        <v>0.28328520000000001</v>
      </c>
      <c r="AO556" s="7">
        <v>8.1999999999999993</v>
      </c>
      <c r="AP556" s="82">
        <v>2.9148595329822911E-2</v>
      </c>
      <c r="AQ556" s="82">
        <v>5.4396800000000002E-2</v>
      </c>
      <c r="AR556" s="7"/>
      <c r="AS556" s="7"/>
      <c r="AT556" s="7"/>
      <c r="AU556" s="7"/>
      <c r="AV556" s="7"/>
      <c r="AW556" s="7"/>
      <c r="AX556" s="82">
        <v>0.11240231217618901</v>
      </c>
      <c r="AY556" s="7"/>
      <c r="AZ556" s="82">
        <v>1.525728</v>
      </c>
      <c r="BA556" s="82">
        <v>1.3451840000000002</v>
      </c>
      <c r="BB556" s="82">
        <v>0.27470080000000002</v>
      </c>
      <c r="BC556" s="7"/>
      <c r="BD556" s="7"/>
      <c r="BE556" s="7"/>
      <c r="BF556" s="7"/>
      <c r="BG556" s="7"/>
      <c r="BK556" s="41">
        <v>8.4</v>
      </c>
      <c r="BL556" s="82">
        <v>2.9148595329822911E-2</v>
      </c>
      <c r="BM556" s="82">
        <v>5.4396800000000002E-2</v>
      </c>
      <c r="BN556" s="7"/>
      <c r="BO556" s="7"/>
      <c r="BP556" s="7"/>
      <c r="BQ556" s="7"/>
      <c r="BR556" s="7"/>
      <c r="BS556" s="7"/>
      <c r="BT556" s="82">
        <v>0.11240231217618901</v>
      </c>
      <c r="BU556" s="7"/>
      <c r="BV556" s="82">
        <v>1.525728</v>
      </c>
      <c r="BW556" s="82">
        <v>1.3451840000000002</v>
      </c>
      <c r="BX556" s="82">
        <v>0.27470080000000002</v>
      </c>
      <c r="BY556" s="7"/>
      <c r="BZ556" s="7"/>
      <c r="CA556" s="7"/>
      <c r="CB556" s="7"/>
      <c r="CC556" s="7"/>
      <c r="CD556" s="7"/>
      <c r="CG556" s="41">
        <v>0</v>
      </c>
      <c r="DC556" s="41">
        <v>0</v>
      </c>
      <c r="DY556" s="7" t="s">
        <v>1880</v>
      </c>
      <c r="DZ556" s="7">
        <f t="shared" si="390"/>
        <v>0.11240231217618903</v>
      </c>
      <c r="EA556" s="41" t="s">
        <v>68</v>
      </c>
      <c r="EB556" s="41" t="s">
        <v>0</v>
      </c>
      <c r="EC556" s="41">
        <f t="shared" si="430"/>
        <v>3.3271084404151947E-2</v>
      </c>
      <c r="ED556" s="41">
        <f t="shared" si="431"/>
        <v>9.2169895984474982E-3</v>
      </c>
      <c r="EE556" s="41">
        <f t="shared" si="432"/>
        <v>9.4417942227998774E-3</v>
      </c>
      <c r="EF556" s="41">
        <f t="shared" si="433"/>
        <v>0</v>
      </c>
      <c r="EG556" s="41">
        <f t="shared" si="434"/>
        <v>0</v>
      </c>
      <c r="EI556" s="5">
        <f t="shared" si="395"/>
        <v>128.85716449437751</v>
      </c>
      <c r="EJ556" s="3">
        <f t="shared" si="391"/>
        <v>5953.2009996402403</v>
      </c>
      <c r="EK556" s="3">
        <f t="shared" si="396"/>
        <v>13.466651042378185</v>
      </c>
      <c r="EL556" s="3">
        <f t="shared" si="397"/>
        <v>2.5634492</v>
      </c>
      <c r="EM556" s="3">
        <f t="shared" si="398"/>
        <v>0</v>
      </c>
      <c r="EN556" s="3">
        <f t="shared" si="399"/>
        <v>0</v>
      </c>
      <c r="EO556" s="3">
        <f t="shared" si="400"/>
        <v>0</v>
      </c>
      <c r="EP556" s="3">
        <f t="shared" si="401"/>
        <v>0</v>
      </c>
      <c r="EQ556" s="3">
        <f t="shared" si="402"/>
        <v>0</v>
      </c>
      <c r="ER556" s="3">
        <f t="shared" si="403"/>
        <v>0</v>
      </c>
      <c r="ES556" s="3">
        <f t="shared" si="404"/>
        <v>51.929868225399325</v>
      </c>
      <c r="ET556" s="3">
        <f t="shared" si="405"/>
        <v>0</v>
      </c>
      <c r="EU556" s="3">
        <f t="shared" si="406"/>
        <v>71.899931999999993</v>
      </c>
      <c r="EV556" s="3">
        <f t="shared" si="407"/>
        <v>63.391796000000006</v>
      </c>
      <c r="EW556" s="3">
        <f t="shared" si="408"/>
        <v>12.945275200000001</v>
      </c>
      <c r="EX556" s="3">
        <f t="shared" si="409"/>
        <v>0</v>
      </c>
      <c r="EY556" s="3">
        <f t="shared" si="410"/>
        <v>0</v>
      </c>
      <c r="EZ556" s="3">
        <f t="shared" si="411"/>
        <v>0</v>
      </c>
      <c r="FA556" s="3">
        <f t="shared" si="412"/>
        <v>0</v>
      </c>
      <c r="FB556" s="3">
        <f t="shared" si="413"/>
        <v>0</v>
      </c>
      <c r="FC556" s="3">
        <f t="shared" si="392"/>
        <v>0</v>
      </c>
      <c r="FD556" s="41">
        <f t="shared" si="414"/>
        <v>0</v>
      </c>
      <c r="FG556" s="3">
        <f t="shared" si="393"/>
        <v>0</v>
      </c>
      <c r="FH556" s="3">
        <f t="shared" si="394"/>
        <v>0</v>
      </c>
      <c r="FI556" s="3">
        <f t="shared" si="415"/>
        <v>0</v>
      </c>
      <c r="FJ556" s="3">
        <f t="shared" si="415"/>
        <v>0</v>
      </c>
      <c r="FK556" s="3">
        <f t="shared" si="426"/>
        <v>0</v>
      </c>
      <c r="FL556" s="3">
        <f t="shared" si="426"/>
        <v>0</v>
      </c>
      <c r="FM556" s="3">
        <f t="shared" si="426"/>
        <v>0</v>
      </c>
      <c r="FN556" s="3">
        <f t="shared" si="426"/>
        <v>0</v>
      </c>
      <c r="FO556" s="3">
        <f t="shared" si="426"/>
        <v>0</v>
      </c>
      <c r="FP556" s="3">
        <f t="shared" si="426"/>
        <v>0</v>
      </c>
      <c r="FQ556" s="3">
        <f t="shared" si="425"/>
        <v>0</v>
      </c>
      <c r="FR556" s="3">
        <f t="shared" si="416"/>
        <v>0</v>
      </c>
      <c r="FS556" s="3">
        <f t="shared" si="416"/>
        <v>0</v>
      </c>
      <c r="FT556" s="3">
        <f t="shared" si="416"/>
        <v>0</v>
      </c>
      <c r="FU556" s="3">
        <f t="shared" si="417"/>
        <v>0</v>
      </c>
      <c r="FV556" s="3">
        <f t="shared" si="417"/>
        <v>0</v>
      </c>
      <c r="FW556" s="3">
        <f t="shared" si="417"/>
        <v>0</v>
      </c>
      <c r="FX556" s="3">
        <f t="shared" si="418"/>
        <v>0</v>
      </c>
      <c r="FY556" s="3">
        <f t="shared" si="419"/>
        <v>0</v>
      </c>
      <c r="FZ556" s="3">
        <f t="shared" si="420"/>
        <v>0</v>
      </c>
      <c r="GA556" s="3">
        <f t="shared" si="421"/>
        <v>0</v>
      </c>
      <c r="GB556" s="41" t="s">
        <v>0</v>
      </c>
      <c r="GI556" s="41" t="s">
        <v>0</v>
      </c>
    </row>
    <row r="557" spans="1:191" x14ac:dyDescent="0.55000000000000004">
      <c r="A557" s="41" t="s">
        <v>1645</v>
      </c>
      <c r="B557" s="41" t="s">
        <v>983</v>
      </c>
      <c r="C557" s="25" t="s">
        <v>69</v>
      </c>
      <c r="D557" s="25" t="s">
        <v>62</v>
      </c>
      <c r="E557" s="41" t="s">
        <v>1790</v>
      </c>
      <c r="F557" s="25">
        <v>1</v>
      </c>
      <c r="G557" s="25" t="s">
        <v>67</v>
      </c>
      <c r="H557" s="41">
        <v>0.18571428571428572</v>
      </c>
      <c r="I557" s="41">
        <v>9.551020408163266E-2</v>
      </c>
      <c r="J557" s="41">
        <v>0.41142857142857148</v>
      </c>
      <c r="K557" s="41">
        <v>0</v>
      </c>
      <c r="L557" s="41">
        <v>0</v>
      </c>
      <c r="M557" s="41" t="s">
        <v>988</v>
      </c>
      <c r="N557" s="41" t="s">
        <v>989</v>
      </c>
      <c r="O557" s="41" t="s">
        <v>1878</v>
      </c>
      <c r="P557" s="41" t="s">
        <v>1919</v>
      </c>
      <c r="Q557" s="41" t="s">
        <v>1981</v>
      </c>
      <c r="R557" s="41" t="s">
        <v>2070</v>
      </c>
      <c r="S557" s="5">
        <v>92.857142857142861</v>
      </c>
      <c r="T557" s="41">
        <v>0.08</v>
      </c>
      <c r="U557" s="4">
        <v>0.29402</v>
      </c>
      <c r="AB557" s="4">
        <v>0.2</v>
      </c>
      <c r="AD557" s="4">
        <v>2.9643000000000002</v>
      </c>
      <c r="AE557" s="4">
        <v>1.3881600000000001</v>
      </c>
      <c r="AF557" s="4">
        <v>0.17352000000000001</v>
      </c>
      <c r="AO557" s="81">
        <v>47.755102040816325</v>
      </c>
      <c r="AP557" s="7">
        <v>0.08</v>
      </c>
      <c r="AQ557" s="82">
        <v>0.29584999999999995</v>
      </c>
      <c r="AR557" s="7"/>
      <c r="AS557" s="7"/>
      <c r="AT557" s="7"/>
      <c r="AU557" s="7"/>
      <c r="AV557" s="7"/>
      <c r="AW557" s="7"/>
      <c r="AX557" s="82">
        <v>0.2</v>
      </c>
      <c r="AY557" s="7"/>
      <c r="AZ557" s="82">
        <v>2.9827499999999998</v>
      </c>
      <c r="BA557" s="82">
        <v>1.3967999999999998</v>
      </c>
      <c r="BB557" s="82">
        <v>0.17459999999999998</v>
      </c>
      <c r="BC557" s="7"/>
      <c r="BD557" s="7"/>
      <c r="BE557" s="7"/>
      <c r="BF557" s="7"/>
      <c r="BG557" s="7"/>
      <c r="BK557" s="5">
        <v>205.71428571428572</v>
      </c>
      <c r="BL557" s="7">
        <v>0.08</v>
      </c>
      <c r="BM557" s="82">
        <v>0.30621999999999999</v>
      </c>
      <c r="BN557" s="7"/>
      <c r="BO557" s="7"/>
      <c r="BP557" s="7"/>
      <c r="BQ557" s="7"/>
      <c r="BR557" s="7"/>
      <c r="BS557" s="7"/>
      <c r="BT557" s="82">
        <v>0.2</v>
      </c>
      <c r="BU557" s="7"/>
      <c r="BV557" s="82">
        <v>3.0872999999999995</v>
      </c>
      <c r="BW557" s="82">
        <v>1.4457599999999997</v>
      </c>
      <c r="BX557" s="82">
        <v>0.18071999999999996</v>
      </c>
      <c r="BY557" s="7"/>
      <c r="BZ557" s="7"/>
      <c r="CA557" s="7"/>
      <c r="CB557" s="7"/>
      <c r="CC557" s="7"/>
      <c r="CD557" s="7"/>
      <c r="CG557" s="41">
        <v>0</v>
      </c>
      <c r="DC557" s="41">
        <v>0</v>
      </c>
      <c r="DY557" s="7" t="s">
        <v>1880</v>
      </c>
      <c r="DZ557" s="7">
        <f t="shared" si="390"/>
        <v>0.19999999999999996</v>
      </c>
      <c r="EA557" s="41" t="s">
        <v>68</v>
      </c>
      <c r="EB557" s="41" t="s">
        <v>0</v>
      </c>
      <c r="EC557" s="41">
        <f t="shared" si="430"/>
        <v>0.18571428571428572</v>
      </c>
      <c r="ED557" s="41">
        <f t="shared" si="431"/>
        <v>9.551020408163266E-2</v>
      </c>
      <c r="EE557" s="41">
        <f t="shared" si="432"/>
        <v>0.41142857142857148</v>
      </c>
      <c r="EF557" s="41">
        <f t="shared" si="433"/>
        <v>0</v>
      </c>
      <c r="EG557" s="41">
        <f t="shared" si="434"/>
        <v>0</v>
      </c>
      <c r="EI557" s="5">
        <f t="shared" si="395"/>
        <v>190.23121347799614</v>
      </c>
      <c r="EJ557" s="3">
        <f t="shared" si="391"/>
        <v>65882.116177991731</v>
      </c>
      <c r="EK557" s="3">
        <f t="shared" si="396"/>
        <v>277.0612244897959</v>
      </c>
      <c r="EL557" s="3">
        <f t="shared" si="397"/>
        <v>104.42403265306123</v>
      </c>
      <c r="EM557" s="3">
        <f t="shared" si="398"/>
        <v>0</v>
      </c>
      <c r="EN557" s="3">
        <f t="shared" si="399"/>
        <v>0</v>
      </c>
      <c r="EO557" s="3">
        <f t="shared" si="400"/>
        <v>0</v>
      </c>
      <c r="EP557" s="3">
        <f t="shared" si="401"/>
        <v>0</v>
      </c>
      <c r="EQ557" s="3">
        <f t="shared" si="402"/>
        <v>0</v>
      </c>
      <c r="ER557" s="3">
        <f t="shared" si="403"/>
        <v>0</v>
      </c>
      <c r="ES557" s="3">
        <f t="shared" si="404"/>
        <v>692.65306122448976</v>
      </c>
      <c r="ET557" s="3">
        <f t="shared" si="405"/>
        <v>0</v>
      </c>
      <c r="EU557" s="3">
        <f t="shared" si="406"/>
        <v>1052.7996734693877</v>
      </c>
      <c r="EV557" s="3">
        <f t="shared" si="407"/>
        <v>493.01838367346937</v>
      </c>
      <c r="EW557" s="3">
        <f t="shared" si="408"/>
        <v>61.627297959183672</v>
      </c>
      <c r="EX557" s="3">
        <f t="shared" si="409"/>
        <v>0</v>
      </c>
      <c r="EY557" s="3">
        <f t="shared" si="410"/>
        <v>0</v>
      </c>
      <c r="EZ557" s="3">
        <f t="shared" si="411"/>
        <v>0</v>
      </c>
      <c r="FA557" s="3">
        <f t="shared" si="412"/>
        <v>0</v>
      </c>
      <c r="FB557" s="3">
        <f t="shared" si="413"/>
        <v>0</v>
      </c>
      <c r="FC557" s="3">
        <f t="shared" si="392"/>
        <v>0</v>
      </c>
      <c r="FD557" s="41">
        <f t="shared" si="414"/>
        <v>0</v>
      </c>
      <c r="FG557" s="3">
        <f t="shared" si="393"/>
        <v>0</v>
      </c>
      <c r="FH557" s="3">
        <f t="shared" si="394"/>
        <v>0</v>
      </c>
      <c r="FI557" s="3">
        <f t="shared" si="415"/>
        <v>0</v>
      </c>
      <c r="FJ557" s="3">
        <f t="shared" si="415"/>
        <v>0</v>
      </c>
      <c r="FK557" s="3">
        <f t="shared" si="426"/>
        <v>0</v>
      </c>
      <c r="FL557" s="3">
        <f t="shared" si="426"/>
        <v>0</v>
      </c>
      <c r="FM557" s="3">
        <f t="shared" si="426"/>
        <v>0</v>
      </c>
      <c r="FN557" s="3">
        <f t="shared" si="426"/>
        <v>0</v>
      </c>
      <c r="FO557" s="3">
        <f t="shared" si="426"/>
        <v>0</v>
      </c>
      <c r="FP557" s="3">
        <f t="shared" si="426"/>
        <v>0</v>
      </c>
      <c r="FQ557" s="3">
        <f t="shared" si="425"/>
        <v>0</v>
      </c>
      <c r="FR557" s="3">
        <f t="shared" si="416"/>
        <v>0</v>
      </c>
      <c r="FS557" s="3">
        <f t="shared" si="416"/>
        <v>0</v>
      </c>
      <c r="FT557" s="3">
        <f t="shared" si="416"/>
        <v>0</v>
      </c>
      <c r="FU557" s="3">
        <f t="shared" si="417"/>
        <v>0</v>
      </c>
      <c r="FV557" s="3">
        <f t="shared" si="417"/>
        <v>0</v>
      </c>
      <c r="FW557" s="3">
        <f t="shared" si="417"/>
        <v>0</v>
      </c>
      <c r="FX557" s="3">
        <f t="shared" si="418"/>
        <v>0</v>
      </c>
      <c r="FY557" s="3">
        <f t="shared" si="419"/>
        <v>0</v>
      </c>
      <c r="FZ557" s="3">
        <f t="shared" si="420"/>
        <v>0</v>
      </c>
      <c r="GA557" s="3">
        <f t="shared" si="421"/>
        <v>0</v>
      </c>
      <c r="GB557" s="41" t="s">
        <v>0</v>
      </c>
      <c r="GC557" s="41">
        <f>S557+AO557+BK557+S558+AO558+BK558</f>
        <v>811.83673469387747</v>
      </c>
      <c r="GD557" s="41">
        <f>(S557*AB557+AO557*AX557+BK557*BT557+S558*AB558+AO558*AX558+BK558*BT558)/GC557</f>
        <v>0.18279788838612371</v>
      </c>
      <c r="GE557" s="41">
        <f t="shared" si="435"/>
        <v>148.40204081632655</v>
      </c>
      <c r="GI557" s="41" t="s">
        <v>0</v>
      </c>
    </row>
    <row r="558" spans="1:191" x14ac:dyDescent="0.55000000000000004">
      <c r="A558" s="41" t="s">
        <v>1646</v>
      </c>
      <c r="B558" s="41" t="s">
        <v>983</v>
      </c>
      <c r="C558" s="25" t="s">
        <v>69</v>
      </c>
      <c r="D558" s="25" t="s">
        <v>62</v>
      </c>
      <c r="E558" s="41" t="s">
        <v>1790</v>
      </c>
      <c r="F558" s="25">
        <v>1</v>
      </c>
      <c r="G558" s="25" t="s">
        <v>67</v>
      </c>
      <c r="H558" s="41">
        <v>0.33757142857142858</v>
      </c>
      <c r="I558" s="41">
        <v>0.15681632653061225</v>
      </c>
      <c r="J558" s="41">
        <v>0.29697959183673467</v>
      </c>
      <c r="K558" s="41">
        <v>0</v>
      </c>
      <c r="L558" s="41">
        <v>0</v>
      </c>
      <c r="M558" s="41" t="s">
        <v>988</v>
      </c>
      <c r="N558" s="41" t="s">
        <v>989</v>
      </c>
      <c r="O558" s="41" t="s">
        <v>1878</v>
      </c>
      <c r="P558" s="41" t="s">
        <v>1919</v>
      </c>
      <c r="Q558" s="41" t="s">
        <v>1981</v>
      </c>
      <c r="R558" s="41" t="s">
        <v>2070</v>
      </c>
      <c r="S558" s="5">
        <v>198.57142857142856</v>
      </c>
      <c r="T558" s="41">
        <v>0.05</v>
      </c>
      <c r="U558" s="4">
        <v>0.12216999999999999</v>
      </c>
      <c r="AB558" s="41">
        <v>0.17</v>
      </c>
      <c r="AD558" s="4">
        <v>2.6427299999999998</v>
      </c>
      <c r="AE558" s="4">
        <v>3.1506999999999996</v>
      </c>
      <c r="AF558" s="4">
        <v>0.52083000000000002</v>
      </c>
      <c r="AO558" s="81">
        <v>92.244897959183675</v>
      </c>
      <c r="AP558" s="7">
        <v>0.05</v>
      </c>
      <c r="AQ558" s="82">
        <v>0.12483</v>
      </c>
      <c r="AR558" s="7"/>
      <c r="AS558" s="7"/>
      <c r="AT558" s="7"/>
      <c r="AU558" s="7"/>
      <c r="AV558" s="7"/>
      <c r="AW558" s="7"/>
      <c r="AX558" s="7">
        <v>0.17</v>
      </c>
      <c r="AY558" s="7"/>
      <c r="AZ558" s="82">
        <v>2.7002700000000002</v>
      </c>
      <c r="BA558" s="82">
        <v>3.2193000000000001</v>
      </c>
      <c r="BB558" s="82">
        <v>0.53217000000000003</v>
      </c>
      <c r="BC558" s="7"/>
      <c r="BD558" s="7"/>
      <c r="BE558" s="7"/>
      <c r="BF558" s="7"/>
      <c r="BG558" s="7"/>
      <c r="BK558" s="5">
        <v>174.69387755102039</v>
      </c>
      <c r="BL558" s="7">
        <v>0.05</v>
      </c>
      <c r="BM558" s="82">
        <v>0.12748999999999999</v>
      </c>
      <c r="BN558" s="7"/>
      <c r="BO558" s="7"/>
      <c r="BP558" s="7"/>
      <c r="BQ558" s="7"/>
      <c r="BR558" s="7"/>
      <c r="BS558" s="7"/>
      <c r="BT558" s="7">
        <v>0.17</v>
      </c>
      <c r="BU558" s="7"/>
      <c r="BV558" s="82">
        <v>2.7578099999999997</v>
      </c>
      <c r="BW558" s="82">
        <v>3.2879</v>
      </c>
      <c r="BX558" s="82">
        <v>0.54351000000000005</v>
      </c>
      <c r="BY558" s="7"/>
      <c r="BZ558" s="7"/>
      <c r="CA558" s="7"/>
      <c r="CB558" s="7"/>
      <c r="CC558" s="7"/>
      <c r="CD558" s="7"/>
      <c r="CG558" s="41">
        <v>0</v>
      </c>
      <c r="DC558" s="41">
        <v>0</v>
      </c>
      <c r="DY558" s="7" t="s">
        <v>1880</v>
      </c>
      <c r="DZ558" s="7">
        <f t="shared" si="390"/>
        <v>0.16999999999999998</v>
      </c>
      <c r="EA558" s="41" t="s">
        <v>68</v>
      </c>
      <c r="EB558" s="41" t="s">
        <v>0</v>
      </c>
      <c r="EC558" s="41">
        <f t="shared" si="430"/>
        <v>0.33757142857142858</v>
      </c>
      <c r="ED558" s="41">
        <f t="shared" si="431"/>
        <v>0.15681632653061225</v>
      </c>
      <c r="EE558" s="41">
        <f t="shared" si="432"/>
        <v>0.29697959183673467</v>
      </c>
      <c r="EF558" s="41">
        <f t="shared" si="433"/>
        <v>0</v>
      </c>
      <c r="EG558" s="41">
        <f t="shared" si="434"/>
        <v>0</v>
      </c>
      <c r="EI558" s="5">
        <f t="shared" si="395"/>
        <v>252.41516560131433</v>
      </c>
      <c r="EJ558" s="3">
        <f t="shared" si="391"/>
        <v>117501.83525236693</v>
      </c>
      <c r="EK558" s="3">
        <f t="shared" si="396"/>
        <v>232.75510204081635</v>
      </c>
      <c r="EL558" s="3">
        <f t="shared" si="397"/>
        <v>58.046124489795908</v>
      </c>
      <c r="EM558" s="3">
        <f t="shared" si="398"/>
        <v>0</v>
      </c>
      <c r="EN558" s="3">
        <f t="shared" si="399"/>
        <v>0</v>
      </c>
      <c r="EO558" s="3">
        <f t="shared" si="400"/>
        <v>0</v>
      </c>
      <c r="EP558" s="3">
        <f t="shared" si="401"/>
        <v>0</v>
      </c>
      <c r="EQ558" s="3">
        <f t="shared" si="402"/>
        <v>0</v>
      </c>
      <c r="ER558" s="3">
        <f t="shared" si="403"/>
        <v>0</v>
      </c>
      <c r="ES558" s="3">
        <f t="shared" si="404"/>
        <v>791.36734693877543</v>
      </c>
      <c r="ET558" s="3">
        <f t="shared" si="405"/>
        <v>0</v>
      </c>
      <c r="EU558" s="3">
        <f t="shared" si="406"/>
        <v>1255.6293244897956</v>
      </c>
      <c r="EV558" s="3">
        <f t="shared" si="407"/>
        <v>1496.9789999999998</v>
      </c>
      <c r="EW558" s="3">
        <f t="shared" si="408"/>
        <v>247.45979387755102</v>
      </c>
      <c r="EX558" s="3">
        <f t="shared" si="409"/>
        <v>0</v>
      </c>
      <c r="EY558" s="3">
        <f t="shared" si="410"/>
        <v>0</v>
      </c>
      <c r="EZ558" s="3">
        <f t="shared" si="411"/>
        <v>0</v>
      </c>
      <c r="FA558" s="3">
        <f t="shared" si="412"/>
        <v>0</v>
      </c>
      <c r="FB558" s="3">
        <f t="shared" si="413"/>
        <v>0</v>
      </c>
      <c r="FC558" s="3">
        <f t="shared" si="392"/>
        <v>0</v>
      </c>
      <c r="FD558" s="41">
        <f t="shared" si="414"/>
        <v>0</v>
      </c>
      <c r="FG558" s="3">
        <f t="shared" si="393"/>
        <v>0</v>
      </c>
      <c r="FH558" s="3">
        <f t="shared" si="394"/>
        <v>0</v>
      </c>
      <c r="FI558" s="3">
        <f t="shared" si="415"/>
        <v>0</v>
      </c>
      <c r="FJ558" s="3">
        <f t="shared" si="415"/>
        <v>0</v>
      </c>
      <c r="FK558" s="3">
        <f t="shared" si="426"/>
        <v>0</v>
      </c>
      <c r="FL558" s="3">
        <f t="shared" si="426"/>
        <v>0</v>
      </c>
      <c r="FM558" s="3">
        <f t="shared" si="426"/>
        <v>0</v>
      </c>
      <c r="FN558" s="3">
        <f t="shared" si="426"/>
        <v>0</v>
      </c>
      <c r="FO558" s="3">
        <f t="shared" si="426"/>
        <v>0</v>
      </c>
      <c r="FP558" s="3">
        <f t="shared" si="426"/>
        <v>0</v>
      </c>
      <c r="FQ558" s="3">
        <f t="shared" si="425"/>
        <v>0</v>
      </c>
      <c r="FR558" s="3">
        <f t="shared" si="416"/>
        <v>0</v>
      </c>
      <c r="FS558" s="3">
        <f t="shared" si="416"/>
        <v>0</v>
      </c>
      <c r="FT558" s="3">
        <f t="shared" si="416"/>
        <v>0</v>
      </c>
      <c r="FU558" s="3">
        <f t="shared" si="417"/>
        <v>0</v>
      </c>
      <c r="FV558" s="3">
        <f t="shared" si="417"/>
        <v>0</v>
      </c>
      <c r="FW558" s="3">
        <f t="shared" si="417"/>
        <v>0</v>
      </c>
      <c r="FX558" s="3">
        <f t="shared" si="418"/>
        <v>0</v>
      </c>
      <c r="FY558" s="3">
        <f t="shared" si="419"/>
        <v>0</v>
      </c>
      <c r="FZ558" s="3">
        <f t="shared" si="420"/>
        <v>0</v>
      </c>
      <c r="GA558" s="3">
        <f t="shared" si="421"/>
        <v>0</v>
      </c>
      <c r="GB558" s="41" t="s">
        <v>0</v>
      </c>
      <c r="GI558" s="41" t="s">
        <v>0</v>
      </c>
    </row>
    <row r="559" spans="1:191" x14ac:dyDescent="0.55000000000000004">
      <c r="A559" s="41" t="s">
        <v>1647</v>
      </c>
      <c r="B559" s="41" t="s">
        <v>983</v>
      </c>
      <c r="C559" s="25" t="s">
        <v>69</v>
      </c>
      <c r="D559" s="25" t="s">
        <v>62</v>
      </c>
      <c r="E559" s="41" t="s">
        <v>1790</v>
      </c>
      <c r="F559" s="25">
        <v>1</v>
      </c>
      <c r="G559" s="25" t="s">
        <v>67</v>
      </c>
      <c r="H559" s="41">
        <v>0.11133219999999999</v>
      </c>
      <c r="I559" s="41">
        <v>0.21313360000000001</v>
      </c>
      <c r="J559" s="41">
        <v>0.47433440000000004</v>
      </c>
      <c r="K559" s="41">
        <v>5.7421799999999995E-2</v>
      </c>
      <c r="L559" s="41">
        <v>0</v>
      </c>
      <c r="M559" s="41" t="s">
        <v>990</v>
      </c>
      <c r="N559" s="41" t="s">
        <v>991</v>
      </c>
      <c r="O559" s="41" t="s">
        <v>1878</v>
      </c>
      <c r="P559" s="41" t="s">
        <v>1919</v>
      </c>
      <c r="Q559" s="41" t="s">
        <v>1981</v>
      </c>
      <c r="R559" s="41" t="s">
        <v>2070</v>
      </c>
      <c r="S559" s="41">
        <v>45.83</v>
      </c>
      <c r="T559" s="1">
        <v>0.11066222998036221</v>
      </c>
      <c r="U559" s="4">
        <v>0.28365111006566457</v>
      </c>
      <c r="AB559" s="1">
        <v>0.24292428540257474</v>
      </c>
      <c r="AD559" s="4">
        <v>2.0330513436970179</v>
      </c>
      <c r="AE559" s="4">
        <v>1.089139058799254</v>
      </c>
      <c r="AF559" s="4">
        <v>8.5576772404243814E-2</v>
      </c>
      <c r="AG559" s="4">
        <f>0.31968579533057*(2*52/(2*52+3*16.001))</f>
        <v>0.21872806927744379</v>
      </c>
      <c r="AO559" s="7">
        <v>77.259999999999991</v>
      </c>
      <c r="AP559" s="80">
        <v>0.24021951850893089</v>
      </c>
      <c r="AQ559" s="82">
        <v>0.29401777834194182</v>
      </c>
      <c r="AR559" s="7"/>
      <c r="AS559" s="7"/>
      <c r="AT559" s="7"/>
      <c r="AU559" s="7"/>
      <c r="AV559" s="7"/>
      <c r="AW559" s="7"/>
      <c r="AX559" s="80">
        <v>0.27586538959358015</v>
      </c>
      <c r="AY559" s="7"/>
      <c r="AZ559" s="82">
        <v>2.2803430874873158</v>
      </c>
      <c r="BA559" s="82">
        <v>1.2350785680834437</v>
      </c>
      <c r="BB559" s="82">
        <v>9.374203126979988E-2</v>
      </c>
      <c r="BC559" s="82">
        <f>0.432187419104323*(2*52/(2*52+3*16.001))</f>
        <v>0.29570134528166947</v>
      </c>
      <c r="BD559" s="7"/>
      <c r="BE559" s="7"/>
      <c r="BF559" s="7"/>
      <c r="BG559" s="7"/>
      <c r="BK559" s="41">
        <v>172.28</v>
      </c>
      <c r="BL559" s="80">
        <v>0.12427443696308338</v>
      </c>
      <c r="BM559" s="82">
        <v>3.9670708075131497E-2</v>
      </c>
      <c r="BN559" s="7"/>
      <c r="BO559" s="7"/>
      <c r="BP559" s="7"/>
      <c r="BQ559" s="7"/>
      <c r="BR559" s="7"/>
      <c r="BS559" s="7"/>
      <c r="BT559" s="80">
        <v>0.27532760622242863</v>
      </c>
      <c r="BU559" s="7"/>
      <c r="BV559" s="82">
        <v>0.30754534801770039</v>
      </c>
      <c r="BW559" s="82">
        <v>0.16689474470558319</v>
      </c>
      <c r="BX559" s="82">
        <v>1.268743463227906E-2</v>
      </c>
      <c r="BY559" s="82">
        <f>0.440926398885535*(2*52/(2*52+3*16.001))</f>
        <v>0.3016805292270261</v>
      </c>
      <c r="BZ559" s="7"/>
      <c r="CA559" s="7"/>
      <c r="CB559" s="7"/>
      <c r="CC559" s="7"/>
      <c r="CD559" s="7"/>
      <c r="CG559" s="41">
        <v>28.83</v>
      </c>
      <c r="CH559" s="1">
        <v>9.0904266389177937E-2</v>
      </c>
      <c r="CI559" s="4">
        <v>0.24473154087670992</v>
      </c>
      <c r="CP559" s="1">
        <v>0.19917377731529656</v>
      </c>
      <c r="CR559" s="4">
        <v>1.6080413781614062</v>
      </c>
      <c r="CS559" s="4">
        <v>0.85401028217874841</v>
      </c>
      <c r="CT559" s="4">
        <v>6.7649681197287342E-2</v>
      </c>
      <c r="CU559" s="4">
        <f>0.165868886576483*(2*52/(2*52+3*16.001))</f>
        <v>0.11348699830894281</v>
      </c>
      <c r="DC559" s="41">
        <v>0</v>
      </c>
      <c r="DY559" s="7" t="s">
        <v>1880</v>
      </c>
      <c r="DZ559" s="7">
        <f t="shared" si="390"/>
        <v>0.27044053221383352</v>
      </c>
      <c r="EA559" s="41" t="s">
        <v>64</v>
      </c>
      <c r="EB559" s="41" t="s">
        <v>0</v>
      </c>
      <c r="EC559" s="41">
        <f t="shared" si="430"/>
        <v>0.11133219999999999</v>
      </c>
      <c r="ED559" s="41">
        <f t="shared" si="431"/>
        <v>0.21313360000000001</v>
      </c>
      <c r="EE559" s="41">
        <f t="shared" si="432"/>
        <v>0.47433440000000004</v>
      </c>
      <c r="EF559" s="41">
        <f t="shared" si="433"/>
        <v>5.7421799999999995E-2</v>
      </c>
      <c r="EG559" s="41">
        <f t="shared" si="434"/>
        <v>0</v>
      </c>
      <c r="EI559" s="5">
        <f t="shared" si="395"/>
        <v>105.95865930476315</v>
      </c>
      <c r="EJ559" s="3">
        <f t="shared" si="391"/>
        <v>31297.009198847889</v>
      </c>
      <c r="EK559" s="3">
        <f t="shared" si="396"/>
        <v>450.4101</v>
      </c>
      <c r="EL559" s="3">
        <f t="shared" si="397"/>
        <v>42.550013516191484</v>
      </c>
      <c r="EM559" s="3">
        <f t="shared" si="398"/>
        <v>0</v>
      </c>
      <c r="EN559" s="3">
        <f t="shared" si="399"/>
        <v>0</v>
      </c>
      <c r="EO559" s="3">
        <f t="shared" si="400"/>
        <v>0</v>
      </c>
      <c r="EP559" s="3">
        <f t="shared" si="401"/>
        <v>0</v>
      </c>
      <c r="EQ559" s="3">
        <f t="shared" si="402"/>
        <v>0</v>
      </c>
      <c r="ER559" s="3">
        <f t="shared" si="403"/>
        <v>0</v>
      </c>
      <c r="ES559" s="3">
        <f t="shared" si="404"/>
        <v>798.80020000000002</v>
      </c>
      <c r="ET559" s="3">
        <f t="shared" si="405"/>
        <v>0</v>
      </c>
      <c r="EU559" s="3">
        <f t="shared" si="406"/>
        <v>322.33796257739374</v>
      </c>
      <c r="EV559" s="3">
        <f t="shared" si="407"/>
        <v>174.09003985277451</v>
      </c>
      <c r="EW559" s="3">
        <f t="shared" si="408"/>
        <v>13.350284053640268</v>
      </c>
      <c r="EX559" s="3">
        <f t="shared" si="409"/>
        <v>848.43714926679081</v>
      </c>
      <c r="EY559" s="3">
        <f t="shared" si="410"/>
        <v>0</v>
      </c>
      <c r="EZ559" s="3">
        <f t="shared" si="411"/>
        <v>0</v>
      </c>
      <c r="FA559" s="3">
        <f t="shared" si="412"/>
        <v>0</v>
      </c>
      <c r="FB559" s="3">
        <f t="shared" si="413"/>
        <v>0</v>
      </c>
      <c r="FC559" s="3">
        <f t="shared" si="392"/>
        <v>0</v>
      </c>
      <c r="FD559" s="41">
        <f t="shared" si="414"/>
        <v>0</v>
      </c>
      <c r="FF559" s="5">
        <f>FG559/(CG559+DC559)</f>
        <v>121.31737773522673</v>
      </c>
      <c r="FG559" s="3">
        <f t="shared" si="393"/>
        <v>3497.5800001065863</v>
      </c>
      <c r="FH559" s="3">
        <f t="shared" si="394"/>
        <v>26.207699999999999</v>
      </c>
      <c r="FI559" s="3">
        <f t="shared" si="415"/>
        <v>7.0556103234755465</v>
      </c>
      <c r="FJ559" s="3">
        <f t="shared" si="415"/>
        <v>0</v>
      </c>
      <c r="FK559" s="3">
        <f t="shared" si="426"/>
        <v>0</v>
      </c>
      <c r="FL559" s="3">
        <f t="shared" si="426"/>
        <v>0</v>
      </c>
      <c r="FM559" s="3">
        <f t="shared" si="426"/>
        <v>0</v>
      </c>
      <c r="FN559" s="3">
        <f t="shared" si="426"/>
        <v>0</v>
      </c>
      <c r="FO559" s="3">
        <f t="shared" si="426"/>
        <v>0</v>
      </c>
      <c r="FP559" s="3">
        <f t="shared" si="426"/>
        <v>57.42179999999999</v>
      </c>
      <c r="FQ559" s="3">
        <f t="shared" si="425"/>
        <v>0</v>
      </c>
      <c r="FR559" s="3">
        <f t="shared" si="416"/>
        <v>46.359832932393338</v>
      </c>
      <c r="FS559" s="3">
        <f t="shared" si="416"/>
        <v>24.621116435213317</v>
      </c>
      <c r="FT559" s="3">
        <f t="shared" si="416"/>
        <v>1.950340308917794</v>
      </c>
      <c r="FU559" s="3">
        <f t="shared" si="417"/>
        <v>32.71830161246821</v>
      </c>
      <c r="FV559" s="3">
        <f t="shared" si="417"/>
        <v>0</v>
      </c>
      <c r="FW559" s="3">
        <f t="shared" si="417"/>
        <v>0</v>
      </c>
      <c r="FX559" s="3">
        <f t="shared" si="418"/>
        <v>0</v>
      </c>
      <c r="FY559" s="3">
        <f t="shared" si="419"/>
        <v>0</v>
      </c>
      <c r="FZ559" s="3">
        <f t="shared" si="420"/>
        <v>0</v>
      </c>
      <c r="GA559" s="3">
        <f t="shared" si="421"/>
        <v>0</v>
      </c>
      <c r="GB559" s="41" t="s">
        <v>0</v>
      </c>
      <c r="GC559" s="41">
        <f>S559+AO559+BK559+S560+AO560+BK560</f>
        <v>722.58</v>
      </c>
      <c r="GD559" s="41">
        <f>(S559*AB559+AO559*AX559+BK559*BT559+S560*AB560+AO560*AX560+BK560*BT560)/GC559</f>
        <v>0.15649216695729193</v>
      </c>
      <c r="GE559" s="41">
        <f t="shared" si="435"/>
        <v>113.07811000000001</v>
      </c>
      <c r="GF559" s="5">
        <f>CG559+DC559+CG560+DC560</f>
        <v>158.21999999999997</v>
      </c>
      <c r="GG559" s="41">
        <f>(CG559*CP559+DC559*DL559+CG560*CP560+DC560*DL560)/GF559</f>
        <v>0.10319434963974215</v>
      </c>
      <c r="GH559" s="41">
        <f t="shared" ref="GH559" si="436">GF559*GG559</f>
        <v>16.32741</v>
      </c>
      <c r="GI559" s="41" t="s">
        <v>0</v>
      </c>
    </row>
    <row r="560" spans="1:191" x14ac:dyDescent="0.55000000000000004">
      <c r="A560" s="41" t="s">
        <v>1648</v>
      </c>
      <c r="B560" s="41" t="s">
        <v>983</v>
      </c>
      <c r="C560" s="25" t="s">
        <v>69</v>
      </c>
      <c r="D560" s="25" t="s">
        <v>62</v>
      </c>
      <c r="E560" s="41" t="s">
        <v>1790</v>
      </c>
      <c r="F560" s="25">
        <v>1</v>
      </c>
      <c r="G560" s="25" t="s">
        <v>67</v>
      </c>
      <c r="H560" s="41">
        <v>4.0124900000000005E-2</v>
      </c>
      <c r="I560" s="41">
        <v>7.2191699999999998E-2</v>
      </c>
      <c r="J560" s="41">
        <v>0.21966429999999998</v>
      </c>
      <c r="K560" s="41">
        <v>9.4573700000000011E-2</v>
      </c>
      <c r="L560" s="41">
        <v>1.1278600000000001E-2</v>
      </c>
      <c r="M560" s="41" t="s">
        <v>990</v>
      </c>
      <c r="N560" s="41" t="s">
        <v>991</v>
      </c>
      <c r="O560" s="41" t="s">
        <v>1878</v>
      </c>
      <c r="P560" s="41" t="s">
        <v>1919</v>
      </c>
      <c r="Q560" s="41" t="s">
        <v>1981</v>
      </c>
      <c r="R560" s="41" t="s">
        <v>2070</v>
      </c>
      <c r="S560" s="41">
        <v>45.25</v>
      </c>
      <c r="T560" s="1">
        <v>8.7553591160220989E-3</v>
      </c>
      <c r="U560" s="4">
        <v>3.5897453757821801E-2</v>
      </c>
      <c r="AB560" s="1">
        <v>8.8673812154696149E-2</v>
      </c>
      <c r="AD560" s="4">
        <v>2.633258717250389</v>
      </c>
      <c r="AE560" s="4">
        <v>1.4344394499508564</v>
      </c>
      <c r="AF560" s="4">
        <v>0.4302597014508715</v>
      </c>
      <c r="AG560" s="5">
        <f>24.6978563535912*(2*52/(2*52+3*16.001))</f>
        <v>16.898199777461532</v>
      </c>
      <c r="AO560" s="7">
        <v>98.72999999999999</v>
      </c>
      <c r="AP560" s="80">
        <v>9.5855363111516274E-3</v>
      </c>
      <c r="AQ560" s="82">
        <v>4.3073465988888428E-2</v>
      </c>
      <c r="AR560" s="7"/>
      <c r="AS560" s="7"/>
      <c r="AT560" s="7"/>
      <c r="AU560" s="7"/>
      <c r="AV560" s="7"/>
      <c r="AW560" s="7"/>
      <c r="AX560" s="80">
        <v>7.3120328167730175E-2</v>
      </c>
      <c r="AY560" s="7"/>
      <c r="AZ560" s="82">
        <v>2.2813111057227156</v>
      </c>
      <c r="BA560" s="82">
        <v>1.1080608494645907</v>
      </c>
      <c r="BB560" s="82">
        <v>0.35735035588657826</v>
      </c>
      <c r="BC560" s="81">
        <f>26.2956548161653*(2*52/(2*52+3*16.001))</f>
        <v>17.99140872799347</v>
      </c>
      <c r="BD560" s="7"/>
      <c r="BE560" s="7"/>
      <c r="BF560" s="7"/>
      <c r="BG560" s="7"/>
      <c r="BK560" s="41">
        <v>283.23</v>
      </c>
      <c r="BL560" s="80">
        <v>8.1266108816156479E-3</v>
      </c>
      <c r="BM560" s="82">
        <v>3.7201303699913583E-2</v>
      </c>
      <c r="BN560" s="7"/>
      <c r="BO560" s="7"/>
      <c r="BP560" s="7"/>
      <c r="BQ560" s="7"/>
      <c r="BR560" s="7"/>
      <c r="BS560" s="7"/>
      <c r="BT560" s="80">
        <v>7.7556861914345229E-2</v>
      </c>
      <c r="BU560" s="7"/>
      <c r="BV560" s="82">
        <v>2.2656154384657046</v>
      </c>
      <c r="BW560" s="82">
        <v>1.2158870179211847</v>
      </c>
      <c r="BX560" s="82">
        <v>0.34968145685297369</v>
      </c>
      <c r="BY560" s="81">
        <f>25.9063305440808*(2*52/(2*52+3*16.001))</f>
        <v>17.725034220274622</v>
      </c>
      <c r="BZ560" s="7"/>
      <c r="CA560" s="7"/>
      <c r="CB560" s="7"/>
      <c r="CC560" s="7"/>
      <c r="CD560" s="7"/>
      <c r="CG560" s="41">
        <v>115.69</v>
      </c>
      <c r="CH560" s="41">
        <v>8.9999999999999993E-3</v>
      </c>
      <c r="CI560" s="4">
        <v>2.7165805168986087E-2</v>
      </c>
      <c r="CP560" s="1">
        <v>8.1747514910536792E-2</v>
      </c>
      <c r="CR560" s="4">
        <v>1.7418606361829028</v>
      </c>
      <c r="CS560" s="4">
        <v>0.89835710735586494</v>
      </c>
      <c r="CT560" s="4">
        <v>0.2828498707753479</v>
      </c>
      <c r="CU560" s="5">
        <f>21.3968190854871*(2*52/(2*52+3*16.001))</f>
        <v>14.639639907703524</v>
      </c>
      <c r="DC560" s="41">
        <v>13.7</v>
      </c>
      <c r="DD560" s="41">
        <v>8.9999999999999993E-3</v>
      </c>
      <c r="DE560" s="4">
        <v>2.6972729927007302E-2</v>
      </c>
      <c r="DL560" s="1">
        <v>8.2325547445255484E-2</v>
      </c>
      <c r="DN560" s="4">
        <v>1.7457691094890513</v>
      </c>
      <c r="DO560" s="4">
        <v>0.90375497810218985</v>
      </c>
      <c r="DP560" s="4">
        <v>0.28376590948905106</v>
      </c>
      <c r="DQ560" s="5">
        <f>21.6521167883212*(2*52/(2*52+3*16.001))</f>
        <v>14.814313835815117</v>
      </c>
      <c r="DY560" s="7" t="s">
        <v>1880</v>
      </c>
      <c r="DZ560" s="7">
        <f t="shared" si="390"/>
        <v>7.7709065799021551E-2</v>
      </c>
      <c r="EA560" s="41" t="s">
        <v>64</v>
      </c>
      <c r="EB560" s="41" t="s">
        <v>0</v>
      </c>
      <c r="EC560" s="41">
        <f t="shared" si="430"/>
        <v>4.0124900000000005E-2</v>
      </c>
      <c r="ED560" s="41">
        <f t="shared" si="431"/>
        <v>7.2191699999999998E-2</v>
      </c>
      <c r="EE560" s="41">
        <f t="shared" si="432"/>
        <v>0.21966429999999998</v>
      </c>
      <c r="EF560" s="41">
        <f t="shared" si="433"/>
        <v>9.4573700000000011E-2</v>
      </c>
      <c r="EG560" s="41">
        <f t="shared" si="434"/>
        <v>1.1278600000000001E-2</v>
      </c>
      <c r="EI560" s="5">
        <f t="shared" si="395"/>
        <v>193.4280585846364</v>
      </c>
      <c r="EJ560" s="3">
        <f t="shared" si="391"/>
        <v>82634.40090794253</v>
      </c>
      <c r="EK560" s="3">
        <f t="shared" si="396"/>
        <v>36.442600000000006</v>
      </c>
      <c r="EL560" s="3">
        <f t="shared" si="397"/>
        <v>16.413528326550914</v>
      </c>
      <c r="EM560" s="3">
        <f t="shared" si="398"/>
        <v>0</v>
      </c>
      <c r="EN560" s="3">
        <f t="shared" si="399"/>
        <v>0</v>
      </c>
      <c r="EO560" s="3">
        <f t="shared" si="400"/>
        <v>0</v>
      </c>
      <c r="EP560" s="3">
        <f t="shared" si="401"/>
        <v>0</v>
      </c>
      <c r="EQ560" s="3">
        <f t="shared" si="402"/>
        <v>0</v>
      </c>
      <c r="ER560" s="3">
        <f t="shared" si="403"/>
        <v>0</v>
      </c>
      <c r="ES560" s="3">
        <f t="shared" si="404"/>
        <v>331.98090000000002</v>
      </c>
      <c r="ET560" s="3">
        <f t="shared" si="405"/>
        <v>0</v>
      </c>
      <c r="EU560" s="3">
        <f t="shared" si="406"/>
        <v>986.07906306022539</v>
      </c>
      <c r="EV560" s="3">
        <f t="shared" si="407"/>
        <v>518.68291286373244</v>
      </c>
      <c r="EW560" s="3">
        <f t="shared" si="408"/>
        <v>153.79073115180154</v>
      </c>
      <c r="EX560" s="3">
        <f t="shared" si="409"/>
        <v>75611.967658533104</v>
      </c>
      <c r="EY560" s="3">
        <f t="shared" si="410"/>
        <v>0</v>
      </c>
      <c r="EZ560" s="3">
        <f t="shared" si="411"/>
        <v>0</v>
      </c>
      <c r="FA560" s="3">
        <f t="shared" si="412"/>
        <v>0</v>
      </c>
      <c r="FB560" s="3">
        <f t="shared" si="413"/>
        <v>0</v>
      </c>
      <c r="FC560" s="3">
        <f t="shared" si="392"/>
        <v>0</v>
      </c>
      <c r="FD560" s="41">
        <f t="shared" si="414"/>
        <v>0</v>
      </c>
      <c r="FF560" s="5">
        <f>FG560/(CG560+DC560)</f>
        <v>152.97341240193083</v>
      </c>
      <c r="FG560" s="3">
        <f t="shared" si="393"/>
        <v>19793.229830685828</v>
      </c>
      <c r="FH560" s="3">
        <f t="shared" si="394"/>
        <v>11.645099999999999</v>
      </c>
      <c r="FI560" s="3">
        <f t="shared" si="415"/>
        <v>3.5123384</v>
      </c>
      <c r="FJ560" s="3">
        <f t="shared" si="415"/>
        <v>0</v>
      </c>
      <c r="FK560" s="3">
        <f t="shared" si="426"/>
        <v>0</v>
      </c>
      <c r="FL560" s="3">
        <f t="shared" si="426"/>
        <v>0</v>
      </c>
      <c r="FM560" s="3">
        <f t="shared" si="426"/>
        <v>0</v>
      </c>
      <c r="FN560" s="3">
        <f t="shared" si="426"/>
        <v>0</v>
      </c>
      <c r="FO560" s="3">
        <f t="shared" si="426"/>
        <v>0</v>
      </c>
      <c r="FP560" s="3">
        <f t="shared" si="426"/>
        <v>105.85230000000001</v>
      </c>
      <c r="FQ560" s="3">
        <f t="shared" si="425"/>
        <v>0</v>
      </c>
      <c r="FR560" s="3">
        <f t="shared" si="416"/>
        <v>225.43289380000002</v>
      </c>
      <c r="FS560" s="3">
        <f t="shared" si="416"/>
        <v>116.31237695000002</v>
      </c>
      <c r="FT560" s="3">
        <f t="shared" si="416"/>
        <v>36.610494509999995</v>
      </c>
      <c r="FU560" s="3">
        <f t="shared" si="417"/>
        <v>18966.160404728875</v>
      </c>
      <c r="FV560" s="3">
        <f t="shared" si="417"/>
        <v>0</v>
      </c>
      <c r="FW560" s="3">
        <f t="shared" si="417"/>
        <v>0</v>
      </c>
      <c r="FX560" s="3">
        <f t="shared" si="418"/>
        <v>0</v>
      </c>
      <c r="FY560" s="3">
        <f t="shared" si="419"/>
        <v>0</v>
      </c>
      <c r="FZ560" s="3">
        <f t="shared" si="420"/>
        <v>0</v>
      </c>
      <c r="GA560" s="3">
        <f t="shared" si="421"/>
        <v>0</v>
      </c>
      <c r="GB560" s="41" t="s">
        <v>0</v>
      </c>
      <c r="GI560" s="41" t="s">
        <v>0</v>
      </c>
    </row>
    <row r="561" spans="1:191" x14ac:dyDescent="0.55000000000000004">
      <c r="A561" s="41" t="s">
        <v>1649</v>
      </c>
      <c r="B561" s="41" t="s">
        <v>983</v>
      </c>
      <c r="C561" s="25" t="s">
        <v>69</v>
      </c>
      <c r="D561" s="25" t="s">
        <v>62</v>
      </c>
      <c r="E561" s="41" t="s">
        <v>1790</v>
      </c>
      <c r="F561" s="25">
        <v>1</v>
      </c>
      <c r="G561" s="25" t="s">
        <v>67</v>
      </c>
      <c r="H561" s="41">
        <v>0</v>
      </c>
      <c r="I561" s="41">
        <v>0</v>
      </c>
      <c r="J561" s="41">
        <v>0.17252461812784101</v>
      </c>
      <c r="K561" s="41">
        <v>0</v>
      </c>
      <c r="L561" s="41">
        <v>0</v>
      </c>
      <c r="M561" s="41" t="s">
        <v>992</v>
      </c>
      <c r="N561" s="41" t="s">
        <v>993</v>
      </c>
      <c r="O561" s="41" t="s">
        <v>1878</v>
      </c>
      <c r="P561" s="41" t="s">
        <v>1919</v>
      </c>
      <c r="Q561" s="41" t="s">
        <v>1942</v>
      </c>
      <c r="R561" s="41" t="s">
        <v>2070</v>
      </c>
      <c r="S561" s="41">
        <v>0</v>
      </c>
      <c r="AO561" s="7">
        <v>0</v>
      </c>
      <c r="AP561" s="7"/>
      <c r="AQ561" s="7"/>
      <c r="AR561" s="7"/>
      <c r="AS561" s="7"/>
      <c r="AT561" s="7"/>
      <c r="AU561" s="7"/>
      <c r="AV561" s="7"/>
      <c r="AW561" s="7"/>
      <c r="AX561" s="7"/>
      <c r="AY561" s="7"/>
      <c r="AZ561" s="7"/>
      <c r="BA561" s="7"/>
      <c r="BB561" s="7"/>
      <c r="BC561" s="7"/>
      <c r="BD561" s="7"/>
      <c r="BE561" s="7"/>
      <c r="BF561" s="7"/>
      <c r="BG561" s="7"/>
      <c r="BK561" s="41">
        <v>88.26</v>
      </c>
      <c r="BL561" s="82">
        <v>9.242958399360128E-2</v>
      </c>
      <c r="BM561" s="82">
        <v>0.38811849999999992</v>
      </c>
      <c r="BN561" s="7"/>
      <c r="BO561" s="7"/>
      <c r="BP561" s="7"/>
      <c r="BQ561" s="7"/>
      <c r="BR561" s="7"/>
      <c r="BS561" s="7"/>
      <c r="BT561" s="82">
        <v>0.19547316805783027</v>
      </c>
      <c r="BU561" s="7"/>
      <c r="BV561" s="82">
        <v>3.489805</v>
      </c>
      <c r="BW561" s="82">
        <v>1.8433998</v>
      </c>
      <c r="BX561" s="82">
        <v>0.20870397799999998</v>
      </c>
      <c r="BY561" s="7"/>
      <c r="BZ561" s="7"/>
      <c r="CA561" s="7"/>
      <c r="CB561" s="7"/>
      <c r="CC561" s="7"/>
      <c r="CD561" s="7"/>
      <c r="CG561" s="41">
        <v>0</v>
      </c>
      <c r="DC561" s="41">
        <v>0</v>
      </c>
      <c r="DY561" s="7" t="s">
        <v>1880</v>
      </c>
      <c r="DZ561" s="7">
        <f t="shared" si="390"/>
        <v>0.19547316805783027</v>
      </c>
      <c r="EA561" s="41" t="s">
        <v>126</v>
      </c>
      <c r="EB561" s="41" t="s">
        <v>0</v>
      </c>
      <c r="EC561" s="41">
        <f t="shared" si="430"/>
        <v>0</v>
      </c>
      <c r="ED561" s="41">
        <f t="shared" si="431"/>
        <v>0</v>
      </c>
      <c r="EE561" s="41">
        <f t="shared" si="432"/>
        <v>0.17252461812784101</v>
      </c>
      <c r="EF561" s="41">
        <f t="shared" si="433"/>
        <v>0</v>
      </c>
      <c r="EG561" s="41">
        <f t="shared" si="434"/>
        <v>0</v>
      </c>
      <c r="EI561" s="5">
        <f t="shared" si="395"/>
        <v>222.95154037826782</v>
      </c>
      <c r="EJ561" s="3">
        <f t="shared" si="391"/>
        <v>19677.70295378592</v>
      </c>
      <c r="EK561" s="3">
        <f t="shared" si="396"/>
        <v>81.578350832752506</v>
      </c>
      <c r="EL561" s="3">
        <f t="shared" si="397"/>
        <v>34.255338809999998</v>
      </c>
      <c r="EM561" s="3">
        <f t="shared" si="398"/>
        <v>0</v>
      </c>
      <c r="EN561" s="3">
        <f t="shared" si="399"/>
        <v>0</v>
      </c>
      <c r="EO561" s="3">
        <f t="shared" si="400"/>
        <v>0</v>
      </c>
      <c r="EP561" s="3">
        <f t="shared" si="401"/>
        <v>0</v>
      </c>
      <c r="EQ561" s="3">
        <f t="shared" si="402"/>
        <v>0</v>
      </c>
      <c r="ER561" s="3">
        <f t="shared" si="403"/>
        <v>0</v>
      </c>
      <c r="ES561" s="3">
        <f t="shared" si="404"/>
        <v>172.52461812784102</v>
      </c>
      <c r="ET561" s="3">
        <f t="shared" si="405"/>
        <v>0</v>
      </c>
      <c r="EU561" s="3">
        <f t="shared" si="406"/>
        <v>308.01018930000004</v>
      </c>
      <c r="EV561" s="3">
        <f t="shared" si="407"/>
        <v>162.69846634800001</v>
      </c>
      <c r="EW561" s="3">
        <f t="shared" si="408"/>
        <v>18.420213098280001</v>
      </c>
      <c r="EX561" s="3">
        <f t="shared" si="409"/>
        <v>0</v>
      </c>
      <c r="EY561" s="3">
        <f t="shared" si="410"/>
        <v>0</v>
      </c>
      <c r="EZ561" s="3">
        <f t="shared" si="411"/>
        <v>0</v>
      </c>
      <c r="FA561" s="3">
        <f t="shared" si="412"/>
        <v>0</v>
      </c>
      <c r="FB561" s="3">
        <f t="shared" si="413"/>
        <v>0</v>
      </c>
      <c r="FC561" s="3">
        <f t="shared" si="392"/>
        <v>0</v>
      </c>
      <c r="FD561" s="41">
        <f t="shared" si="414"/>
        <v>0</v>
      </c>
      <c r="FG561" s="3">
        <f t="shared" si="393"/>
        <v>0</v>
      </c>
      <c r="FH561" s="3">
        <f t="shared" si="394"/>
        <v>0</v>
      </c>
      <c r="FI561" s="3">
        <f t="shared" si="415"/>
        <v>0</v>
      </c>
      <c r="FJ561" s="3">
        <f t="shared" si="415"/>
        <v>0</v>
      </c>
      <c r="FK561" s="3">
        <f t="shared" si="426"/>
        <v>0</v>
      </c>
      <c r="FL561" s="3">
        <f t="shared" si="426"/>
        <v>0</v>
      </c>
      <c r="FM561" s="3">
        <f t="shared" si="426"/>
        <v>0</v>
      </c>
      <c r="FN561" s="3">
        <f t="shared" si="426"/>
        <v>0</v>
      </c>
      <c r="FO561" s="3">
        <f t="shared" si="426"/>
        <v>0</v>
      </c>
      <c r="FP561" s="3">
        <f t="shared" si="426"/>
        <v>0</v>
      </c>
      <c r="FQ561" s="3">
        <f t="shared" si="425"/>
        <v>0</v>
      </c>
      <c r="FR561" s="3">
        <f t="shared" si="416"/>
        <v>0</v>
      </c>
      <c r="FS561" s="3">
        <f t="shared" si="416"/>
        <v>0</v>
      </c>
      <c r="FT561" s="3">
        <f t="shared" si="416"/>
        <v>0</v>
      </c>
      <c r="FU561" s="3">
        <f t="shared" si="417"/>
        <v>0</v>
      </c>
      <c r="FV561" s="3">
        <f t="shared" si="417"/>
        <v>0</v>
      </c>
      <c r="FW561" s="3">
        <f t="shared" si="417"/>
        <v>0</v>
      </c>
      <c r="FX561" s="3">
        <f t="shared" si="418"/>
        <v>0</v>
      </c>
      <c r="FY561" s="3">
        <f t="shared" si="419"/>
        <v>0</v>
      </c>
      <c r="FZ561" s="3">
        <f t="shared" si="420"/>
        <v>0</v>
      </c>
      <c r="GA561" s="3">
        <f t="shared" si="421"/>
        <v>0</v>
      </c>
      <c r="GB561" s="41" t="s">
        <v>0</v>
      </c>
      <c r="GC561" s="41">
        <f>S561+AO561+BK561+S562+AO562+BK562</f>
        <v>259.81</v>
      </c>
      <c r="GD561" s="41">
        <f>(S561*AB561+AO561*AX561+BK561*BT561+S562*AB562+AO562*AX562+BK562*BT562)/GC561</f>
        <v>0.14062229501023565</v>
      </c>
      <c r="GE561" s="41">
        <f t="shared" ref="GE561:GE566" si="437">GC561*GD561</f>
        <v>36.535078466609328</v>
      </c>
      <c r="GH561" s="41">
        <f t="shared" ref="GH561:GH566" si="438">GF561*GG561</f>
        <v>0</v>
      </c>
      <c r="GI561" s="41" t="s">
        <v>0</v>
      </c>
    </row>
    <row r="562" spans="1:191" x14ac:dyDescent="0.55000000000000004">
      <c r="A562" s="41" t="s">
        <v>1650</v>
      </c>
      <c r="B562" s="41" t="s">
        <v>983</v>
      </c>
      <c r="C562" s="25" t="s">
        <v>69</v>
      </c>
      <c r="D562" s="25" t="s">
        <v>62</v>
      </c>
      <c r="E562" s="41" t="s">
        <v>1790</v>
      </c>
      <c r="F562" s="25">
        <v>1</v>
      </c>
      <c r="G562" s="25" t="s">
        <v>67</v>
      </c>
      <c r="H562" s="41">
        <v>0</v>
      </c>
      <c r="I562" s="41">
        <v>0</v>
      </c>
      <c r="J562" s="41">
        <v>0.19282616653825227</v>
      </c>
      <c r="K562" s="41">
        <v>0</v>
      </c>
      <c r="L562" s="41">
        <v>0</v>
      </c>
      <c r="M562" s="41" t="s">
        <v>992</v>
      </c>
      <c r="N562" s="41" t="s">
        <v>993</v>
      </c>
      <c r="O562" s="41" t="s">
        <v>1878</v>
      </c>
      <c r="P562" s="41" t="s">
        <v>1919</v>
      </c>
      <c r="Q562" s="41" t="s">
        <v>1942</v>
      </c>
      <c r="R562" s="41" t="s">
        <v>2070</v>
      </c>
      <c r="S562" s="41">
        <v>0</v>
      </c>
      <c r="AO562" s="7">
        <v>0</v>
      </c>
      <c r="AP562" s="7"/>
      <c r="AQ562" s="7"/>
      <c r="AR562" s="7"/>
      <c r="AS562" s="7"/>
      <c r="AT562" s="7"/>
      <c r="AU562" s="7"/>
      <c r="AV562" s="7"/>
      <c r="AW562" s="7"/>
      <c r="AX562" s="7"/>
      <c r="AY562" s="7"/>
      <c r="AZ562" s="7"/>
      <c r="BA562" s="7"/>
      <c r="BB562" s="7"/>
      <c r="BC562" s="7"/>
      <c r="BD562" s="7"/>
      <c r="BE562" s="7"/>
      <c r="BF562" s="7"/>
      <c r="BG562" s="7"/>
      <c r="BK562" s="41">
        <v>171.55</v>
      </c>
      <c r="BL562" s="82">
        <v>2.9148595329822911E-2</v>
      </c>
      <c r="BM562" s="82">
        <v>0.10046409000000001</v>
      </c>
      <c r="BN562" s="7"/>
      <c r="BO562" s="7"/>
      <c r="BP562" s="7"/>
      <c r="BQ562" s="7"/>
      <c r="BR562" s="7"/>
      <c r="BS562" s="7"/>
      <c r="BT562" s="82">
        <v>0.11240231217618901</v>
      </c>
      <c r="BU562" s="7"/>
      <c r="BV562" s="82">
        <v>2.8178288999999999</v>
      </c>
      <c r="BW562" s="82">
        <v>2.4843867000000004</v>
      </c>
      <c r="BX562" s="82">
        <v>0.50733804000000005</v>
      </c>
      <c r="BY562" s="7"/>
      <c r="BZ562" s="7"/>
      <c r="CA562" s="7"/>
      <c r="CB562" s="7"/>
      <c r="CC562" s="7"/>
      <c r="CD562" s="7"/>
      <c r="CG562" s="41">
        <v>0</v>
      </c>
      <c r="DC562" s="41">
        <v>0</v>
      </c>
      <c r="DY562" s="7" t="s">
        <v>1880</v>
      </c>
      <c r="DZ562" s="7">
        <f t="shared" si="390"/>
        <v>0.11240231217618901</v>
      </c>
      <c r="EA562" s="41" t="s">
        <v>126</v>
      </c>
      <c r="EB562" s="41" t="s">
        <v>0</v>
      </c>
      <c r="EC562" s="41">
        <f t="shared" si="430"/>
        <v>0</v>
      </c>
      <c r="ED562" s="41">
        <f t="shared" si="431"/>
        <v>0</v>
      </c>
      <c r="EE562" s="41">
        <f t="shared" si="432"/>
        <v>0.19282616653825227</v>
      </c>
      <c r="EF562" s="41">
        <f t="shared" si="433"/>
        <v>0</v>
      </c>
      <c r="EG562" s="41">
        <f t="shared" si="434"/>
        <v>0</v>
      </c>
      <c r="EI562" s="5">
        <f t="shared" si="395"/>
        <v>219.82093848586663</v>
      </c>
      <c r="EJ562" s="3">
        <f t="shared" si="391"/>
        <v>37710.281997250422</v>
      </c>
      <c r="EK562" s="3">
        <f t="shared" si="396"/>
        <v>50.004415288311201</v>
      </c>
      <c r="EL562" s="3">
        <f t="shared" si="397"/>
        <v>17.234614639500002</v>
      </c>
      <c r="EM562" s="3">
        <f t="shared" si="398"/>
        <v>0</v>
      </c>
      <c r="EN562" s="3">
        <f t="shared" si="399"/>
        <v>0</v>
      </c>
      <c r="EO562" s="3">
        <f t="shared" si="400"/>
        <v>0</v>
      </c>
      <c r="EP562" s="3">
        <f t="shared" si="401"/>
        <v>0</v>
      </c>
      <c r="EQ562" s="3">
        <f t="shared" si="402"/>
        <v>0</v>
      </c>
      <c r="ER562" s="3">
        <f t="shared" si="403"/>
        <v>0</v>
      </c>
      <c r="ES562" s="3">
        <f t="shared" si="404"/>
        <v>192.82616653825227</v>
      </c>
      <c r="ET562" s="3">
        <f t="shared" si="405"/>
        <v>0</v>
      </c>
      <c r="EU562" s="3">
        <f t="shared" si="406"/>
        <v>483.39854779500001</v>
      </c>
      <c r="EV562" s="3">
        <f t="shared" si="407"/>
        <v>426.19653838500011</v>
      </c>
      <c r="EW562" s="3">
        <f t="shared" si="408"/>
        <v>87.033840762000011</v>
      </c>
      <c r="EX562" s="3">
        <f t="shared" si="409"/>
        <v>0</v>
      </c>
      <c r="EY562" s="3">
        <f t="shared" si="410"/>
        <v>0</v>
      </c>
      <c r="EZ562" s="3">
        <f t="shared" si="411"/>
        <v>0</v>
      </c>
      <c r="FA562" s="3">
        <f t="shared" si="412"/>
        <v>0</v>
      </c>
      <c r="FB562" s="3">
        <f t="shared" si="413"/>
        <v>0</v>
      </c>
      <c r="FC562" s="3">
        <f t="shared" si="392"/>
        <v>0</v>
      </c>
      <c r="FD562" s="41">
        <f t="shared" si="414"/>
        <v>0</v>
      </c>
      <c r="FG562" s="3">
        <f t="shared" si="393"/>
        <v>0</v>
      </c>
      <c r="FH562" s="3">
        <f t="shared" si="394"/>
        <v>0</v>
      </c>
      <c r="FI562" s="3">
        <f t="shared" si="415"/>
        <v>0</v>
      </c>
      <c r="FJ562" s="3">
        <f t="shared" si="415"/>
        <v>0</v>
      </c>
      <c r="FK562" s="3">
        <f t="shared" si="426"/>
        <v>0</v>
      </c>
      <c r="FL562" s="3">
        <f t="shared" si="426"/>
        <v>0</v>
      </c>
      <c r="FM562" s="3">
        <f t="shared" si="426"/>
        <v>0</v>
      </c>
      <c r="FN562" s="3">
        <f t="shared" si="426"/>
        <v>0</v>
      </c>
      <c r="FO562" s="3">
        <f t="shared" si="426"/>
        <v>0</v>
      </c>
      <c r="FP562" s="3">
        <f t="shared" si="426"/>
        <v>0</v>
      </c>
      <c r="FQ562" s="3">
        <f t="shared" si="425"/>
        <v>0</v>
      </c>
      <c r="FR562" s="3">
        <f t="shared" si="416"/>
        <v>0</v>
      </c>
      <c r="FS562" s="3">
        <f t="shared" si="416"/>
        <v>0</v>
      </c>
      <c r="FT562" s="3">
        <f t="shared" si="416"/>
        <v>0</v>
      </c>
      <c r="FU562" s="3">
        <f t="shared" si="417"/>
        <v>0</v>
      </c>
      <c r="FV562" s="3">
        <f t="shared" si="417"/>
        <v>0</v>
      </c>
      <c r="FW562" s="3">
        <f t="shared" si="417"/>
        <v>0</v>
      </c>
      <c r="FX562" s="3">
        <f t="shared" si="418"/>
        <v>0</v>
      </c>
      <c r="FY562" s="3">
        <f t="shared" si="419"/>
        <v>0</v>
      </c>
      <c r="FZ562" s="3">
        <f t="shared" si="420"/>
        <v>0</v>
      </c>
      <c r="GA562" s="3">
        <f t="shared" si="421"/>
        <v>0</v>
      </c>
      <c r="GB562" s="41" t="s">
        <v>0</v>
      </c>
      <c r="GI562" s="41" t="s">
        <v>0</v>
      </c>
    </row>
    <row r="563" spans="1:191" x14ac:dyDescent="0.55000000000000004">
      <c r="A563" s="41" t="s">
        <v>1651</v>
      </c>
      <c r="B563" s="41" t="s">
        <v>983</v>
      </c>
      <c r="C563" s="25" t="s">
        <v>69</v>
      </c>
      <c r="D563" s="25" t="s">
        <v>62</v>
      </c>
      <c r="E563" s="41" t="s">
        <v>1790</v>
      </c>
      <c r="F563" s="25">
        <v>1</v>
      </c>
      <c r="G563" s="25" t="s">
        <v>67</v>
      </c>
      <c r="H563" s="41">
        <v>6.2733686225762949E-3</v>
      </c>
      <c r="I563" s="41">
        <v>3.2091434502117183E-2</v>
      </c>
      <c r="J563" s="41">
        <v>2.4806375380521641E-2</v>
      </c>
      <c r="K563" s="41">
        <v>2.2030853186533043E-3</v>
      </c>
      <c r="L563" s="41">
        <v>2.4913972493852295E-2</v>
      </c>
      <c r="M563" s="41" t="s">
        <v>1039</v>
      </c>
      <c r="N563" s="41" t="s">
        <v>1040</v>
      </c>
      <c r="O563" s="41" t="s">
        <v>1878</v>
      </c>
      <c r="P563" s="41" t="s">
        <v>1919</v>
      </c>
      <c r="Q563" s="41" t="s">
        <v>1942</v>
      </c>
      <c r="R563" s="41" t="s">
        <v>2069</v>
      </c>
      <c r="S563" s="4">
        <v>5.5811739999999999</v>
      </c>
      <c r="T563" s="4">
        <v>1.5542233663308669E-2</v>
      </c>
      <c r="U563" s="41">
        <v>0.03</v>
      </c>
      <c r="AB563" s="4">
        <v>0.11240231217618901</v>
      </c>
      <c r="AD563" s="41">
        <v>2.48</v>
      </c>
      <c r="AE563" s="41">
        <v>1.04</v>
      </c>
      <c r="AF563" s="41">
        <v>0.41</v>
      </c>
      <c r="AO563" s="82">
        <v>28.550511</v>
      </c>
      <c r="AP563" s="82">
        <v>1.5542233663308669E-2</v>
      </c>
      <c r="AQ563" s="7">
        <v>0.02</v>
      </c>
      <c r="AR563" s="7"/>
      <c r="AS563" s="7"/>
      <c r="AT563" s="7"/>
      <c r="AU563" s="7"/>
      <c r="AV563" s="7"/>
      <c r="AW563" s="7"/>
      <c r="AX563" s="82">
        <v>0.11240231217618901</v>
      </c>
      <c r="AY563" s="7"/>
      <c r="AZ563" s="7">
        <v>2.5499999999999998</v>
      </c>
      <c r="BA563" s="7">
        <v>1.05</v>
      </c>
      <c r="BB563" s="7">
        <v>0.42</v>
      </c>
      <c r="BC563" s="7"/>
      <c r="BD563" s="7"/>
      <c r="BE563" s="7"/>
      <c r="BF563" s="7"/>
      <c r="BG563" s="7"/>
      <c r="BK563" s="4">
        <v>22.069275000000001</v>
      </c>
      <c r="BL563" s="82">
        <v>1.5542233663308669E-2</v>
      </c>
      <c r="BM563" s="7">
        <v>0.03</v>
      </c>
      <c r="BN563" s="7"/>
      <c r="BO563" s="7"/>
      <c r="BP563" s="7"/>
      <c r="BQ563" s="7"/>
      <c r="BR563" s="7"/>
      <c r="BS563" s="7"/>
      <c r="BT563" s="82">
        <v>0.11240231217618901</v>
      </c>
      <c r="BU563" s="7"/>
      <c r="BV563" s="7">
        <v>2.56</v>
      </c>
      <c r="BW563" s="7">
        <v>1.06</v>
      </c>
      <c r="BX563" s="7">
        <v>0.43</v>
      </c>
      <c r="BY563" s="7"/>
      <c r="BZ563" s="7"/>
      <c r="CA563" s="7"/>
      <c r="CB563" s="7"/>
      <c r="CC563" s="7"/>
      <c r="CD563" s="7"/>
      <c r="CG563" s="41">
        <v>1.96</v>
      </c>
      <c r="CH563" s="4">
        <v>1.5542233663308669E-2</v>
      </c>
      <c r="CI563" s="41">
        <v>0.03</v>
      </c>
      <c r="CP563" s="4">
        <v>0.11240231217618901</v>
      </c>
      <c r="CR563" s="41">
        <v>2.58</v>
      </c>
      <c r="CS563" s="41">
        <v>1.08</v>
      </c>
      <c r="CT563" s="41">
        <v>0.43</v>
      </c>
      <c r="DC563" s="4">
        <v>22.164999999999999</v>
      </c>
      <c r="DD563" s="4">
        <v>1.5542233663308669E-2</v>
      </c>
      <c r="DE563" s="41">
        <v>0.03</v>
      </c>
      <c r="DL563" s="4">
        <v>0.11240231217618901</v>
      </c>
      <c r="DN563" s="41">
        <v>2.54</v>
      </c>
      <c r="DO563" s="41">
        <v>1.05</v>
      </c>
      <c r="DP563" s="41">
        <v>0.42</v>
      </c>
      <c r="DY563" s="7" t="s">
        <v>1880</v>
      </c>
      <c r="DZ563" s="7">
        <f t="shared" si="390"/>
        <v>0.11240231217618903</v>
      </c>
      <c r="EA563" s="41" t="s">
        <v>98</v>
      </c>
      <c r="EB563" s="41" t="s">
        <v>0</v>
      </c>
      <c r="EC563" s="41">
        <f t="shared" si="430"/>
        <v>6.2733686225762949E-3</v>
      </c>
      <c r="ED563" s="41">
        <f t="shared" si="431"/>
        <v>3.2091434502117183E-2</v>
      </c>
      <c r="EE563" s="41">
        <f t="shared" si="432"/>
        <v>2.4806375380521641E-2</v>
      </c>
      <c r="EF563" s="41">
        <f t="shared" si="433"/>
        <v>2.2030853186533043E-3</v>
      </c>
      <c r="EG563" s="41">
        <f t="shared" si="434"/>
        <v>2.4913972493852295E-2</v>
      </c>
      <c r="EI563" s="5">
        <f t="shared" si="395"/>
        <v>154.41248152545393</v>
      </c>
      <c r="EJ563" s="3">
        <f t="shared" si="391"/>
        <v>8678.1296977127749</v>
      </c>
      <c r="EK563" s="3">
        <f t="shared" si="396"/>
        <v>8.7348845242226396</v>
      </c>
      <c r="EL563" s="3">
        <f t="shared" si="397"/>
        <v>1.40052369</v>
      </c>
      <c r="EM563" s="3">
        <f t="shared" si="398"/>
        <v>0</v>
      </c>
      <c r="EN563" s="3">
        <f t="shared" si="399"/>
        <v>0</v>
      </c>
      <c r="EO563" s="3">
        <f t="shared" si="400"/>
        <v>0</v>
      </c>
      <c r="EP563" s="3">
        <f t="shared" si="401"/>
        <v>0</v>
      </c>
      <c r="EQ563" s="3">
        <f t="shared" si="402"/>
        <v>0</v>
      </c>
      <c r="ER563" s="3">
        <f t="shared" si="403"/>
        <v>0</v>
      </c>
      <c r="ES563" s="3">
        <f t="shared" si="404"/>
        <v>63.17117850521511</v>
      </c>
      <c r="ET563" s="3">
        <f t="shared" si="405"/>
        <v>0</v>
      </c>
      <c r="EU563" s="3">
        <f t="shared" si="406"/>
        <v>143.14245857</v>
      </c>
      <c r="EV563" s="3">
        <f t="shared" si="407"/>
        <v>59.175889010000006</v>
      </c>
      <c r="EW563" s="3">
        <f t="shared" si="408"/>
        <v>23.769284209999999</v>
      </c>
      <c r="EX563" s="3">
        <f t="shared" si="409"/>
        <v>0</v>
      </c>
      <c r="EY563" s="3">
        <f t="shared" si="410"/>
        <v>0</v>
      </c>
      <c r="EZ563" s="3">
        <f t="shared" si="411"/>
        <v>0</v>
      </c>
      <c r="FA563" s="3">
        <f t="shared" si="412"/>
        <v>0</v>
      </c>
      <c r="FB563" s="3">
        <f t="shared" si="413"/>
        <v>0</v>
      </c>
      <c r="FC563" s="3">
        <f t="shared" si="392"/>
        <v>0</v>
      </c>
      <c r="FD563" s="41">
        <f t="shared" si="414"/>
        <v>0</v>
      </c>
      <c r="FF563" s="5">
        <f>FG563/(CG563+DC563)</f>
        <v>154.34618741615327</v>
      </c>
      <c r="FG563" s="3">
        <f t="shared" si="393"/>
        <v>3723.6017714146974</v>
      </c>
      <c r="FH563" s="3">
        <f t="shared" si="394"/>
        <v>3.7495638712732164</v>
      </c>
      <c r="FI563" s="3">
        <f t="shared" si="415"/>
        <v>0.72374999999999989</v>
      </c>
      <c r="FJ563" s="3">
        <f t="shared" si="415"/>
        <v>0</v>
      </c>
      <c r="FK563" s="3">
        <f t="shared" si="426"/>
        <v>0</v>
      </c>
      <c r="FL563" s="3">
        <f t="shared" si="426"/>
        <v>0</v>
      </c>
      <c r="FM563" s="3">
        <f t="shared" si="426"/>
        <v>0</v>
      </c>
      <c r="FN563" s="3">
        <f t="shared" si="426"/>
        <v>0</v>
      </c>
      <c r="FO563" s="3">
        <f t="shared" si="426"/>
        <v>0</v>
      </c>
      <c r="FP563" s="3">
        <f t="shared" si="426"/>
        <v>27.1170578125056</v>
      </c>
      <c r="FQ563" s="3">
        <f t="shared" si="425"/>
        <v>0</v>
      </c>
      <c r="FR563" s="3">
        <f t="shared" si="416"/>
        <v>61.355899999999998</v>
      </c>
      <c r="FS563" s="3">
        <f t="shared" si="416"/>
        <v>25.390050000000002</v>
      </c>
      <c r="FT563" s="3">
        <f t="shared" si="416"/>
        <v>10.152099999999999</v>
      </c>
      <c r="FU563" s="3">
        <f t="shared" si="417"/>
        <v>0</v>
      </c>
      <c r="FV563" s="3">
        <f t="shared" si="417"/>
        <v>0</v>
      </c>
      <c r="FW563" s="3">
        <f t="shared" si="417"/>
        <v>0</v>
      </c>
      <c r="FX563" s="3">
        <f t="shared" si="418"/>
        <v>0</v>
      </c>
      <c r="FY563" s="3">
        <f t="shared" si="419"/>
        <v>0</v>
      </c>
      <c r="FZ563" s="3">
        <f t="shared" si="420"/>
        <v>0</v>
      </c>
      <c r="GA563" s="3">
        <f t="shared" si="421"/>
        <v>0</v>
      </c>
      <c r="GB563" s="41" t="s">
        <v>0</v>
      </c>
      <c r="GI563" s="41" t="s">
        <v>0</v>
      </c>
    </row>
    <row r="564" spans="1:191" x14ac:dyDescent="0.55000000000000004">
      <c r="A564" s="41" t="s">
        <v>1652</v>
      </c>
      <c r="B564" s="41" t="s">
        <v>983</v>
      </c>
      <c r="C564" s="25" t="s">
        <v>69</v>
      </c>
      <c r="D564" s="25" t="s">
        <v>62</v>
      </c>
      <c r="E564" s="41" t="s">
        <v>1790</v>
      </c>
      <c r="F564" s="25">
        <v>1</v>
      </c>
      <c r="G564" s="25" t="s">
        <v>67</v>
      </c>
      <c r="H564" s="41">
        <v>0.10764</v>
      </c>
      <c r="I564" s="41">
        <v>0.15392</v>
      </c>
      <c r="J564" s="41">
        <v>0.19344</v>
      </c>
      <c r="K564" s="41">
        <v>0</v>
      </c>
      <c r="L564" s="41">
        <v>0</v>
      </c>
      <c r="M564" s="41" t="s">
        <v>994</v>
      </c>
      <c r="N564" s="41" t="s">
        <v>815</v>
      </c>
      <c r="O564" s="41" t="s">
        <v>1878</v>
      </c>
      <c r="P564" s="41" t="s">
        <v>1919</v>
      </c>
      <c r="Q564" s="41" t="s">
        <v>1942</v>
      </c>
      <c r="R564" s="41" t="s">
        <v>2070</v>
      </c>
      <c r="S564" s="41">
        <v>41.4</v>
      </c>
      <c r="T564" s="41">
        <v>0.12</v>
      </c>
      <c r="U564" s="4">
        <v>0.37525000000000003</v>
      </c>
      <c r="AB564" s="41">
        <v>0.26</v>
      </c>
      <c r="AD564" s="4">
        <v>2.8072499999999998</v>
      </c>
      <c r="AE564" s="4">
        <v>1.444</v>
      </c>
      <c r="AF564" s="4">
        <v>0.1235</v>
      </c>
      <c r="AO564" s="7">
        <v>59.2</v>
      </c>
      <c r="AP564" s="7">
        <v>0.12</v>
      </c>
      <c r="AQ564" s="82">
        <v>0.35629</v>
      </c>
      <c r="AR564" s="7"/>
      <c r="AS564" s="7"/>
      <c r="AT564" s="7"/>
      <c r="AU564" s="7"/>
      <c r="AV564" s="7"/>
      <c r="AW564" s="7"/>
      <c r="AX564" s="7">
        <v>0.26</v>
      </c>
      <c r="AY564" s="7"/>
      <c r="AZ564" s="82">
        <v>2.6654099999999996</v>
      </c>
      <c r="BA564" s="82">
        <v>1.3710399999999998</v>
      </c>
      <c r="BB564" s="82">
        <v>0.11725999999999999</v>
      </c>
      <c r="BC564" s="7"/>
      <c r="BD564" s="7"/>
      <c r="BE564" s="7"/>
      <c r="BF564" s="7"/>
      <c r="BG564" s="7"/>
      <c r="BK564" s="41">
        <v>74.400000000000006</v>
      </c>
      <c r="BL564" s="7">
        <v>0.12</v>
      </c>
      <c r="BM564" s="82">
        <v>0.35787000000000002</v>
      </c>
      <c r="BN564" s="7"/>
      <c r="BO564" s="7"/>
      <c r="BP564" s="7"/>
      <c r="BQ564" s="7"/>
      <c r="BR564" s="7"/>
      <c r="BS564" s="7"/>
      <c r="BT564" s="7">
        <v>0.26</v>
      </c>
      <c r="BU564" s="7"/>
      <c r="BV564" s="82">
        <v>2.6772300000000002</v>
      </c>
      <c r="BW564" s="82">
        <v>1.3771200000000001</v>
      </c>
      <c r="BX564" s="82">
        <v>0.11778</v>
      </c>
      <c r="BY564" s="7"/>
      <c r="BZ564" s="7"/>
      <c r="CA564" s="7"/>
      <c r="CB564" s="7"/>
      <c r="CC564" s="7"/>
      <c r="CD564" s="7"/>
      <c r="CG564" s="41">
        <v>0</v>
      </c>
      <c r="DC564" s="41">
        <v>0</v>
      </c>
      <c r="DY564" s="7" t="s">
        <v>1880</v>
      </c>
      <c r="DZ564" s="7">
        <f t="shared" si="390"/>
        <v>0.26</v>
      </c>
      <c r="EA564" s="41" t="s">
        <v>68</v>
      </c>
      <c r="EB564" s="41" t="s">
        <v>0</v>
      </c>
      <c r="EC564" s="41">
        <f t="shared" si="430"/>
        <v>0.10764</v>
      </c>
      <c r="ED564" s="41">
        <f t="shared" si="431"/>
        <v>0.15392</v>
      </c>
      <c r="EE564" s="41">
        <f t="shared" si="432"/>
        <v>0.19344</v>
      </c>
      <c r="EF564" s="41">
        <f t="shared" si="433"/>
        <v>0</v>
      </c>
      <c r="EG564" s="41">
        <f t="shared" si="434"/>
        <v>0</v>
      </c>
      <c r="EI564" s="5">
        <f t="shared" si="395"/>
        <v>188.31735379236014</v>
      </c>
      <c r="EJ564" s="3">
        <f t="shared" si="391"/>
        <v>32955.536913663025</v>
      </c>
      <c r="EK564" s="3">
        <f t="shared" si="396"/>
        <v>210</v>
      </c>
      <c r="EL564" s="3">
        <f t="shared" si="397"/>
        <v>63.253246000000004</v>
      </c>
      <c r="EM564" s="3">
        <f t="shared" si="398"/>
        <v>0</v>
      </c>
      <c r="EN564" s="3">
        <f t="shared" si="399"/>
        <v>0</v>
      </c>
      <c r="EO564" s="3">
        <f t="shared" si="400"/>
        <v>0</v>
      </c>
      <c r="EP564" s="3">
        <f t="shared" si="401"/>
        <v>0</v>
      </c>
      <c r="EQ564" s="3">
        <f t="shared" si="402"/>
        <v>0</v>
      </c>
      <c r="ER564" s="3">
        <f t="shared" si="403"/>
        <v>0</v>
      </c>
      <c r="ES564" s="3">
        <f t="shared" si="404"/>
        <v>455</v>
      </c>
      <c r="ET564" s="3">
        <f t="shared" si="405"/>
        <v>0</v>
      </c>
      <c r="EU564" s="3">
        <f t="shared" si="406"/>
        <v>473.19833400000005</v>
      </c>
      <c r="EV564" s="3">
        <f t="shared" si="407"/>
        <v>243.40489600000001</v>
      </c>
      <c r="EW564" s="3">
        <f t="shared" si="408"/>
        <v>20.817523999999999</v>
      </c>
      <c r="EX564" s="3">
        <f t="shared" si="409"/>
        <v>0</v>
      </c>
      <c r="EY564" s="3">
        <f t="shared" si="410"/>
        <v>0</v>
      </c>
      <c r="EZ564" s="3">
        <f t="shared" si="411"/>
        <v>0</v>
      </c>
      <c r="FA564" s="3">
        <f t="shared" si="412"/>
        <v>0</v>
      </c>
      <c r="FB564" s="3">
        <f t="shared" si="413"/>
        <v>0</v>
      </c>
      <c r="FC564" s="3">
        <f t="shared" si="392"/>
        <v>0</v>
      </c>
      <c r="FD564" s="41">
        <f t="shared" si="414"/>
        <v>0</v>
      </c>
      <c r="FG564" s="3">
        <f t="shared" si="393"/>
        <v>0</v>
      </c>
      <c r="FH564" s="3">
        <f t="shared" si="394"/>
        <v>0</v>
      </c>
      <c r="FI564" s="3">
        <f t="shared" si="415"/>
        <v>0</v>
      </c>
      <c r="FJ564" s="3">
        <f t="shared" si="415"/>
        <v>0</v>
      </c>
      <c r="FK564" s="3">
        <f t="shared" si="426"/>
        <v>0</v>
      </c>
      <c r="FL564" s="3">
        <f t="shared" si="426"/>
        <v>0</v>
      </c>
      <c r="FM564" s="3">
        <f t="shared" si="426"/>
        <v>0</v>
      </c>
      <c r="FN564" s="3">
        <f t="shared" si="426"/>
        <v>0</v>
      </c>
      <c r="FO564" s="3">
        <f t="shared" si="426"/>
        <v>0</v>
      </c>
      <c r="FP564" s="3">
        <f t="shared" si="426"/>
        <v>0</v>
      </c>
      <c r="FQ564" s="3">
        <f t="shared" si="425"/>
        <v>0</v>
      </c>
      <c r="FR564" s="3">
        <f t="shared" si="416"/>
        <v>0</v>
      </c>
      <c r="FS564" s="3">
        <f t="shared" si="416"/>
        <v>0</v>
      </c>
      <c r="FT564" s="3">
        <f t="shared" si="416"/>
        <v>0</v>
      </c>
      <c r="FU564" s="3">
        <f t="shared" si="417"/>
        <v>0</v>
      </c>
      <c r="FV564" s="3">
        <f t="shared" si="417"/>
        <v>0</v>
      </c>
      <c r="FW564" s="3">
        <f t="shared" si="417"/>
        <v>0</v>
      </c>
      <c r="FX564" s="3">
        <f t="shared" si="418"/>
        <v>0</v>
      </c>
      <c r="FY564" s="3">
        <f t="shared" si="419"/>
        <v>0</v>
      </c>
      <c r="FZ564" s="3">
        <f t="shared" si="420"/>
        <v>0</v>
      </c>
      <c r="GA564" s="3">
        <f t="shared" si="421"/>
        <v>0</v>
      </c>
      <c r="GB564" s="41" t="s">
        <v>0</v>
      </c>
      <c r="GC564" s="41">
        <f>S564+AO564+BK564+S565+AO565+BK565</f>
        <v>567.5</v>
      </c>
      <c r="GD564" s="41">
        <f>(S564*AB564+AO564*AX564+BK564*BT564+S565*AB565+AO565*AX565+BK565*BT565)/GC564</f>
        <v>0.14933920704845816</v>
      </c>
      <c r="GE564" s="41">
        <f t="shared" si="437"/>
        <v>84.75</v>
      </c>
      <c r="GH564" s="41">
        <f t="shared" si="438"/>
        <v>0</v>
      </c>
      <c r="GI564" s="41" t="s">
        <v>0</v>
      </c>
    </row>
    <row r="565" spans="1:191" x14ac:dyDescent="0.55000000000000004">
      <c r="A565" s="41" t="s">
        <v>1653</v>
      </c>
      <c r="B565" s="41" t="s">
        <v>983</v>
      </c>
      <c r="C565" s="25" t="s">
        <v>69</v>
      </c>
      <c r="D565" s="25" t="s">
        <v>62</v>
      </c>
      <c r="E565" s="41" t="s">
        <v>1790</v>
      </c>
      <c r="F565" s="25">
        <v>1</v>
      </c>
      <c r="G565" s="25" t="s">
        <v>67</v>
      </c>
      <c r="H565" s="41">
        <v>0.11130000000000001</v>
      </c>
      <c r="I565" s="41">
        <v>0.15509999999999999</v>
      </c>
      <c r="J565" s="41">
        <v>0.12609999999999999</v>
      </c>
      <c r="K565" s="41">
        <v>0</v>
      </c>
      <c r="L565" s="41">
        <v>0</v>
      </c>
      <c r="M565" s="41" t="s">
        <v>994</v>
      </c>
      <c r="N565" s="41" t="s">
        <v>815</v>
      </c>
      <c r="O565" s="41" t="s">
        <v>1878</v>
      </c>
      <c r="P565" s="41" t="s">
        <v>1919</v>
      </c>
      <c r="Q565" s="41" t="s">
        <v>1942</v>
      </c>
      <c r="R565" s="41" t="s">
        <v>2070</v>
      </c>
      <c r="S565" s="41">
        <v>111.3</v>
      </c>
      <c r="T565" s="41">
        <v>0.01</v>
      </c>
      <c r="U565" s="4">
        <v>4.752E-2</v>
      </c>
      <c r="AB565" s="4">
        <v>0.1</v>
      </c>
      <c r="AD565" s="4">
        <v>2.14236</v>
      </c>
      <c r="AE565" s="4">
        <v>1.4137199999999999</v>
      </c>
      <c r="AF565" s="4">
        <v>0.35639999999999999</v>
      </c>
      <c r="AO565" s="7">
        <v>155.1</v>
      </c>
      <c r="AP565" s="7">
        <v>0.01</v>
      </c>
      <c r="AQ565" s="82">
        <v>4.752E-2</v>
      </c>
      <c r="AR565" s="7"/>
      <c r="AS565" s="7"/>
      <c r="AT565" s="7"/>
      <c r="AU565" s="7"/>
      <c r="AV565" s="7"/>
      <c r="AW565" s="7"/>
      <c r="AX565" s="82">
        <v>0.1</v>
      </c>
      <c r="AY565" s="7"/>
      <c r="AZ565" s="82">
        <v>2.14236</v>
      </c>
      <c r="BA565" s="82">
        <v>1.4137199999999999</v>
      </c>
      <c r="BB565" s="82">
        <v>0.35639999999999999</v>
      </c>
      <c r="BC565" s="7"/>
      <c r="BD565" s="7"/>
      <c r="BE565" s="7"/>
      <c r="BF565" s="7"/>
      <c r="BG565" s="7"/>
      <c r="BK565" s="41">
        <v>126.1</v>
      </c>
      <c r="BL565" s="7">
        <v>0.01</v>
      </c>
      <c r="BM565" s="82">
        <v>4.9199999999999994E-2</v>
      </c>
      <c r="BN565" s="7"/>
      <c r="BO565" s="7"/>
      <c r="BP565" s="7"/>
      <c r="BQ565" s="7"/>
      <c r="BR565" s="7"/>
      <c r="BS565" s="7"/>
      <c r="BT565" s="82">
        <v>0.1</v>
      </c>
      <c r="BU565" s="7"/>
      <c r="BV565" s="82">
        <v>2.2180999999999997</v>
      </c>
      <c r="BW565" s="82">
        <v>1.4636999999999998</v>
      </c>
      <c r="BX565" s="82">
        <v>0.36899999999999994</v>
      </c>
      <c r="BY565" s="7"/>
      <c r="BZ565" s="7"/>
      <c r="CA565" s="7"/>
      <c r="CB565" s="7"/>
      <c r="CC565" s="7"/>
      <c r="CD565" s="7"/>
      <c r="CG565" s="41">
        <v>0</v>
      </c>
      <c r="DC565" s="41">
        <v>0</v>
      </c>
      <c r="DY565" s="7" t="s">
        <v>1880</v>
      </c>
      <c r="DZ565" s="7">
        <f t="shared" si="390"/>
        <v>0.1</v>
      </c>
      <c r="EA565" s="41" t="s">
        <v>68</v>
      </c>
      <c r="EB565" s="41" t="s">
        <v>0</v>
      </c>
      <c r="EC565" s="41">
        <f t="shared" si="430"/>
        <v>0.11130000000000001</v>
      </c>
      <c r="ED565" s="41">
        <f t="shared" si="431"/>
        <v>0.15509999999999999</v>
      </c>
      <c r="EE565" s="41">
        <f t="shared" si="432"/>
        <v>0.12609999999999999</v>
      </c>
      <c r="EF565" s="41">
        <f t="shared" si="433"/>
        <v>0</v>
      </c>
      <c r="EG565" s="41">
        <f t="shared" si="434"/>
        <v>0</v>
      </c>
      <c r="EI565" s="5">
        <f t="shared" si="395"/>
        <v>150.66542288771211</v>
      </c>
      <c r="EJ565" s="3">
        <f t="shared" si="391"/>
        <v>59136.178483427</v>
      </c>
      <c r="EK565" s="3">
        <f t="shared" si="396"/>
        <v>39.25</v>
      </c>
      <c r="EL565" s="3">
        <f t="shared" si="397"/>
        <v>18.863447999999998</v>
      </c>
      <c r="EM565" s="3">
        <f t="shared" si="398"/>
        <v>0</v>
      </c>
      <c r="EN565" s="3">
        <f t="shared" si="399"/>
        <v>0</v>
      </c>
      <c r="EO565" s="3">
        <f t="shared" si="400"/>
        <v>0</v>
      </c>
      <c r="EP565" s="3">
        <f t="shared" si="401"/>
        <v>0</v>
      </c>
      <c r="EQ565" s="3">
        <f t="shared" si="402"/>
        <v>0</v>
      </c>
      <c r="ER565" s="3">
        <f t="shared" si="403"/>
        <v>0</v>
      </c>
      <c r="ES565" s="3">
        <f t="shared" si="404"/>
        <v>392.5</v>
      </c>
      <c r="ET565" s="3">
        <f t="shared" si="405"/>
        <v>0</v>
      </c>
      <c r="EU565" s="3">
        <f t="shared" si="406"/>
        <v>850.42711399999985</v>
      </c>
      <c r="EV565" s="3">
        <f t="shared" si="407"/>
        <v>561.18757799999992</v>
      </c>
      <c r="EW565" s="3">
        <f t="shared" si="408"/>
        <v>141.47585999999998</v>
      </c>
      <c r="EX565" s="3">
        <f t="shared" si="409"/>
        <v>0</v>
      </c>
      <c r="EY565" s="3">
        <f t="shared" si="410"/>
        <v>0</v>
      </c>
      <c r="EZ565" s="3">
        <f t="shared" si="411"/>
        <v>0</v>
      </c>
      <c r="FA565" s="3">
        <f t="shared" si="412"/>
        <v>0</v>
      </c>
      <c r="FB565" s="3">
        <f t="shared" si="413"/>
        <v>0</v>
      </c>
      <c r="FC565" s="3">
        <f t="shared" si="392"/>
        <v>0</v>
      </c>
      <c r="FD565" s="41">
        <f t="shared" si="414"/>
        <v>0</v>
      </c>
      <c r="FG565" s="3">
        <f t="shared" si="393"/>
        <v>0</v>
      </c>
      <c r="FH565" s="3">
        <f t="shared" si="394"/>
        <v>0</v>
      </c>
      <c r="FI565" s="3">
        <f t="shared" si="415"/>
        <v>0</v>
      </c>
      <c r="FJ565" s="3">
        <f t="shared" si="415"/>
        <v>0</v>
      </c>
      <c r="FK565" s="3">
        <f t="shared" si="426"/>
        <v>0</v>
      </c>
      <c r="FL565" s="3">
        <f t="shared" si="426"/>
        <v>0</v>
      </c>
      <c r="FM565" s="3">
        <f t="shared" si="426"/>
        <v>0</v>
      </c>
      <c r="FN565" s="3">
        <f t="shared" si="426"/>
        <v>0</v>
      </c>
      <c r="FO565" s="3">
        <f t="shared" si="426"/>
        <v>0</v>
      </c>
      <c r="FP565" s="3">
        <f t="shared" si="426"/>
        <v>0</v>
      </c>
      <c r="FQ565" s="3">
        <f t="shared" si="425"/>
        <v>0</v>
      </c>
      <c r="FR565" s="3">
        <f t="shared" si="416"/>
        <v>0</v>
      </c>
      <c r="FS565" s="3">
        <f t="shared" si="416"/>
        <v>0</v>
      </c>
      <c r="FT565" s="3">
        <f t="shared" si="416"/>
        <v>0</v>
      </c>
      <c r="FU565" s="3">
        <f t="shared" si="417"/>
        <v>0</v>
      </c>
      <c r="FV565" s="3">
        <f t="shared" si="417"/>
        <v>0</v>
      </c>
      <c r="FW565" s="3">
        <f t="shared" si="417"/>
        <v>0</v>
      </c>
      <c r="FX565" s="3">
        <f t="shared" si="418"/>
        <v>0</v>
      </c>
      <c r="FY565" s="3">
        <f t="shared" si="419"/>
        <v>0</v>
      </c>
      <c r="FZ565" s="3">
        <f t="shared" si="420"/>
        <v>0</v>
      </c>
      <c r="GA565" s="3">
        <f t="shared" si="421"/>
        <v>0</v>
      </c>
      <c r="GB565" s="41" t="s">
        <v>0</v>
      </c>
      <c r="GI565" s="41" t="s">
        <v>0</v>
      </c>
    </row>
    <row r="566" spans="1:191" x14ac:dyDescent="0.55000000000000004">
      <c r="A566" s="41" t="s">
        <v>1654</v>
      </c>
      <c r="B566" s="41" t="s">
        <v>983</v>
      </c>
      <c r="C566" s="25" t="s">
        <v>69</v>
      </c>
      <c r="D566" s="25" t="s">
        <v>62</v>
      </c>
      <c r="E566" s="41" t="s">
        <v>1790</v>
      </c>
      <c r="F566" s="25">
        <v>1</v>
      </c>
      <c r="G566" s="25" t="s">
        <v>67</v>
      </c>
      <c r="H566" s="41">
        <v>0</v>
      </c>
      <c r="I566" s="41">
        <v>5.0128000000000004E-3</v>
      </c>
      <c r="J566" s="41">
        <v>0</v>
      </c>
      <c r="K566" s="41">
        <v>0</v>
      </c>
      <c r="L566" s="41">
        <v>5.2415999999999999E-3</v>
      </c>
      <c r="M566" s="41" t="s">
        <v>1041</v>
      </c>
      <c r="N566" s="41" t="s">
        <v>1042</v>
      </c>
      <c r="O566" s="41" t="s">
        <v>1878</v>
      </c>
      <c r="P566" s="41" t="s">
        <v>1919</v>
      </c>
      <c r="Q566" s="41" t="s">
        <v>1942</v>
      </c>
      <c r="R566" s="41" t="s">
        <v>2069</v>
      </c>
      <c r="S566" s="41">
        <v>0</v>
      </c>
      <c r="AO566" s="7">
        <v>4.82</v>
      </c>
      <c r="AP566" s="7">
        <v>4.2000000000000003E-2</v>
      </c>
      <c r="AQ566" s="82">
        <v>0.1113</v>
      </c>
      <c r="AR566" s="7"/>
      <c r="AS566" s="7"/>
      <c r="AT566" s="7"/>
      <c r="AU566" s="7"/>
      <c r="AV566" s="7"/>
      <c r="AW566" s="7"/>
      <c r="AX566" s="7">
        <v>0.104</v>
      </c>
      <c r="AY566" s="7"/>
      <c r="AZ566" s="82">
        <v>0.58065000000000011</v>
      </c>
      <c r="BA566" s="82">
        <v>0.32445000000000002</v>
      </c>
      <c r="BB566" s="82">
        <v>3.3600000000000005E-2</v>
      </c>
      <c r="BC566" s="7"/>
      <c r="BD566" s="7"/>
      <c r="BE566" s="7"/>
      <c r="BF566" s="7"/>
      <c r="BG566" s="7"/>
      <c r="BK566" s="41">
        <v>0</v>
      </c>
      <c r="BL566" s="7"/>
      <c r="BM566" s="7"/>
      <c r="BN566" s="7"/>
      <c r="BO566" s="7"/>
      <c r="BP566" s="7"/>
      <c r="BQ566" s="7"/>
      <c r="BR566" s="7"/>
      <c r="BS566" s="7"/>
      <c r="BT566" s="7"/>
      <c r="BU566" s="7"/>
      <c r="BV566" s="7"/>
      <c r="BW566" s="7"/>
      <c r="BX566" s="7"/>
      <c r="BY566" s="7"/>
      <c r="BZ566" s="7"/>
      <c r="CA566" s="7"/>
      <c r="CB566" s="7"/>
      <c r="CC566" s="7"/>
      <c r="CD566" s="7"/>
      <c r="CG566" s="41">
        <v>0</v>
      </c>
      <c r="DC566" s="41">
        <v>5.04</v>
      </c>
      <c r="DD566" s="41">
        <v>4.2000000000000003E-2</v>
      </c>
      <c r="DE566" s="4">
        <v>9.1159999999999991E-2</v>
      </c>
      <c r="DL566" s="41">
        <v>0.104</v>
      </c>
      <c r="DN566" s="4">
        <v>0.47558000000000006</v>
      </c>
      <c r="DO566" s="4">
        <v>0.26573999999999998</v>
      </c>
      <c r="DP566" s="4">
        <v>2.7519999999999999E-2</v>
      </c>
      <c r="DY566" s="7" t="s">
        <v>1880</v>
      </c>
      <c r="DZ566" s="7">
        <f t="shared" si="390"/>
        <v>0.10400000000000001</v>
      </c>
      <c r="EA566" s="41" t="s">
        <v>64</v>
      </c>
      <c r="EB566" s="41" t="s">
        <v>0</v>
      </c>
      <c r="EC566" s="41">
        <f t="shared" si="430"/>
        <v>0</v>
      </c>
      <c r="ED566" s="41">
        <f t="shared" si="431"/>
        <v>5.0128000000000004E-3</v>
      </c>
      <c r="EE566" s="41">
        <f t="shared" si="432"/>
        <v>0</v>
      </c>
      <c r="EF566" s="41">
        <f t="shared" si="433"/>
        <v>0</v>
      </c>
      <c r="EG566" s="41">
        <f t="shared" si="434"/>
        <v>5.2415999999999999E-3</v>
      </c>
      <c r="EI566" s="5">
        <f t="shared" si="395"/>
        <v>50.627869282700971</v>
      </c>
      <c r="EJ566" s="3">
        <f t="shared" si="391"/>
        <v>244.0263299426187</v>
      </c>
      <c r="EK566" s="3">
        <f t="shared" si="396"/>
        <v>2.0244000000000004</v>
      </c>
      <c r="EL566" s="3">
        <f t="shared" si="397"/>
        <v>0.536466</v>
      </c>
      <c r="EM566" s="3">
        <f t="shared" si="398"/>
        <v>0</v>
      </c>
      <c r="EN566" s="3">
        <f t="shared" si="399"/>
        <v>0</v>
      </c>
      <c r="EO566" s="3">
        <f t="shared" si="400"/>
        <v>0</v>
      </c>
      <c r="EP566" s="3">
        <f t="shared" si="401"/>
        <v>0</v>
      </c>
      <c r="EQ566" s="3">
        <f t="shared" si="402"/>
        <v>0</v>
      </c>
      <c r="ER566" s="3">
        <f t="shared" si="403"/>
        <v>0</v>
      </c>
      <c r="ES566" s="3">
        <f t="shared" si="404"/>
        <v>5.0128000000000013</v>
      </c>
      <c r="ET566" s="3">
        <f t="shared" si="405"/>
        <v>0</v>
      </c>
      <c r="EU566" s="3">
        <f t="shared" si="406"/>
        <v>2.7987330000000008</v>
      </c>
      <c r="EV566" s="3">
        <f t="shared" si="407"/>
        <v>1.5638490000000003</v>
      </c>
      <c r="EW566" s="3">
        <f t="shared" si="408"/>
        <v>0.16195200000000004</v>
      </c>
      <c r="EX566" s="3">
        <f t="shared" si="409"/>
        <v>0</v>
      </c>
      <c r="EY566" s="3">
        <f t="shared" si="410"/>
        <v>0</v>
      </c>
      <c r="EZ566" s="3">
        <f t="shared" si="411"/>
        <v>0</v>
      </c>
      <c r="FA566" s="3">
        <f t="shared" si="412"/>
        <v>0</v>
      </c>
      <c r="FB566" s="3">
        <f t="shared" si="413"/>
        <v>0</v>
      </c>
      <c r="FC566" s="3">
        <f t="shared" si="392"/>
        <v>0</v>
      </c>
      <c r="FD566" s="41">
        <f t="shared" si="414"/>
        <v>0</v>
      </c>
      <c r="FF566" s="5">
        <f>FG566/(CG566+DC566)</f>
        <v>44.430512514212218</v>
      </c>
      <c r="FG566" s="3">
        <f t="shared" si="393"/>
        <v>223.92978307162957</v>
      </c>
      <c r="FH566" s="3">
        <f t="shared" si="394"/>
        <v>2.1168</v>
      </c>
      <c r="FI566" s="3">
        <f t="shared" si="415"/>
        <v>0.45944639999999998</v>
      </c>
      <c r="FJ566" s="3">
        <f t="shared" si="415"/>
        <v>0</v>
      </c>
      <c r="FK566" s="3">
        <f t="shared" si="426"/>
        <v>0</v>
      </c>
      <c r="FL566" s="3">
        <f t="shared" si="426"/>
        <v>0</v>
      </c>
      <c r="FM566" s="3">
        <f t="shared" si="426"/>
        <v>0</v>
      </c>
      <c r="FN566" s="3">
        <f t="shared" si="426"/>
        <v>0</v>
      </c>
      <c r="FO566" s="3">
        <f t="shared" si="426"/>
        <v>0</v>
      </c>
      <c r="FP566" s="3">
        <f t="shared" si="426"/>
        <v>5.2416</v>
      </c>
      <c r="FQ566" s="3">
        <f t="shared" si="425"/>
        <v>0</v>
      </c>
      <c r="FR566" s="3">
        <f t="shared" si="416"/>
        <v>2.3969232000000003</v>
      </c>
      <c r="FS566" s="3">
        <f t="shared" si="416"/>
        <v>1.3393295999999999</v>
      </c>
      <c r="FT566" s="3">
        <f t="shared" si="416"/>
        <v>0.13870079999999999</v>
      </c>
      <c r="FU566" s="3">
        <f t="shared" si="417"/>
        <v>0</v>
      </c>
      <c r="FV566" s="3">
        <f t="shared" si="417"/>
        <v>0</v>
      </c>
      <c r="FW566" s="3">
        <f t="shared" si="417"/>
        <v>0</v>
      </c>
      <c r="FX566" s="3">
        <f t="shared" si="418"/>
        <v>0</v>
      </c>
      <c r="FY566" s="3">
        <f t="shared" si="419"/>
        <v>0</v>
      </c>
      <c r="FZ566" s="3">
        <f t="shared" si="420"/>
        <v>0</v>
      </c>
      <c r="GA566" s="3">
        <f t="shared" si="421"/>
        <v>0</v>
      </c>
      <c r="GB566" s="41" t="s">
        <v>0</v>
      </c>
      <c r="GC566" s="41">
        <f>S566+AO566+BK566+S567+AO567+BK567</f>
        <v>152.25</v>
      </c>
      <c r="GD566" s="41">
        <f>(S566*AB566+AO566*AX566+BK566*BT566+S567*AB567+AO567*AX567+BK567*BT567)/GC566</f>
        <v>9.7221609195402292E-2</v>
      </c>
      <c r="GE566" s="41">
        <f t="shared" si="437"/>
        <v>14.801989999999998</v>
      </c>
      <c r="GF566" s="5">
        <f>CG566+DC566+CG567+DC567</f>
        <v>8.81</v>
      </c>
      <c r="GG566" s="41">
        <f>(CG566*CP566+DC566*DL566+CG567*CP567+DC567*DL567)/GF566</f>
        <v>0.10100454029511918</v>
      </c>
      <c r="GH566" s="41">
        <f t="shared" si="438"/>
        <v>0.88985000000000003</v>
      </c>
      <c r="GI566" s="41" t="s">
        <v>0</v>
      </c>
    </row>
    <row r="567" spans="1:191" x14ac:dyDescent="0.55000000000000004">
      <c r="A567" s="41" t="s">
        <v>1655</v>
      </c>
      <c r="B567" s="41" t="s">
        <v>983</v>
      </c>
      <c r="C567" s="25" t="s">
        <v>69</v>
      </c>
      <c r="D567" s="25" t="s">
        <v>62</v>
      </c>
      <c r="E567" s="41" t="s">
        <v>1790</v>
      </c>
      <c r="F567" s="25">
        <v>1</v>
      </c>
      <c r="G567" s="25" t="s">
        <v>67</v>
      </c>
      <c r="H567" s="41">
        <v>3.1360099999999995E-2</v>
      </c>
      <c r="I567" s="41">
        <v>2.5578900000000002E-2</v>
      </c>
      <c r="J567" s="41">
        <v>8.6068100000000008E-2</v>
      </c>
      <c r="K567" s="41">
        <v>0</v>
      </c>
      <c r="L567" s="41">
        <v>3.6569000000000003E-3</v>
      </c>
      <c r="M567" s="41" t="s">
        <v>1041</v>
      </c>
      <c r="N567" s="41" t="s">
        <v>1042</v>
      </c>
      <c r="O567" s="41" t="s">
        <v>1878</v>
      </c>
      <c r="P567" s="41" t="s">
        <v>1919</v>
      </c>
      <c r="Q567" s="41" t="s">
        <v>1942</v>
      </c>
      <c r="R567" s="41" t="s">
        <v>2069</v>
      </c>
      <c r="S567" s="41">
        <v>32.33</v>
      </c>
      <c r="T567" s="41">
        <v>8.9999999999999993E-3</v>
      </c>
      <c r="U567" s="4">
        <v>3.5549999999999998E-2</v>
      </c>
      <c r="AB567" s="41">
        <v>9.7000000000000003E-2</v>
      </c>
      <c r="AD567" s="4">
        <v>2.35025</v>
      </c>
      <c r="AE567" s="4">
        <v>1.1573499999999999</v>
      </c>
      <c r="AF567" s="4">
        <v>0.40289999999999998</v>
      </c>
      <c r="AG567" s="5">
        <f>29.8*(2*52/(2*52+3*16.001))</f>
        <v>20.389071268330234</v>
      </c>
      <c r="AO567" s="7">
        <v>26.37</v>
      </c>
      <c r="AP567" s="7">
        <v>8.9999999999999993E-3</v>
      </c>
      <c r="AQ567" s="82">
        <v>3.3749999999999995E-2</v>
      </c>
      <c r="AR567" s="7"/>
      <c r="AS567" s="7"/>
      <c r="AT567" s="7"/>
      <c r="AU567" s="7"/>
      <c r="AV567" s="7"/>
      <c r="AW567" s="7"/>
      <c r="AX567" s="7">
        <v>9.7000000000000003E-2</v>
      </c>
      <c r="AY567" s="7"/>
      <c r="AZ567" s="82">
        <v>2.2312499999999997</v>
      </c>
      <c r="BA567" s="82">
        <v>1.0987499999999999</v>
      </c>
      <c r="BB567" s="82">
        <v>0.38249999999999995</v>
      </c>
      <c r="BC567" s="81">
        <f>29.8*(2*52/(2*52+3*16.001))</f>
        <v>20.389071268330234</v>
      </c>
      <c r="BD567" s="7"/>
      <c r="BE567" s="7"/>
      <c r="BF567" s="7"/>
      <c r="BG567" s="7"/>
      <c r="BK567" s="41">
        <v>88.73</v>
      </c>
      <c r="BL567" s="7">
        <v>8.9999999999999993E-3</v>
      </c>
      <c r="BM567" s="82">
        <v>3.7440000000000001E-2</v>
      </c>
      <c r="BN567" s="7"/>
      <c r="BO567" s="7"/>
      <c r="BP567" s="7"/>
      <c r="BQ567" s="7"/>
      <c r="BR567" s="7"/>
      <c r="BS567" s="7"/>
      <c r="BT567" s="7">
        <v>9.7000000000000003E-2</v>
      </c>
      <c r="BU567" s="7"/>
      <c r="BV567" s="82">
        <v>2.4752000000000001</v>
      </c>
      <c r="BW567" s="82">
        <v>1.21888</v>
      </c>
      <c r="BX567" s="82">
        <v>0.42431999999999997</v>
      </c>
      <c r="BY567" s="81">
        <f>29.8*(2*52/(2*52+3*16.001))</f>
        <v>20.389071268330234</v>
      </c>
      <c r="BZ567" s="7"/>
      <c r="CA567" s="7"/>
      <c r="CB567" s="7"/>
      <c r="CC567" s="7"/>
      <c r="CD567" s="7"/>
      <c r="CG567" s="41">
        <v>0</v>
      </c>
      <c r="DC567" s="41">
        <v>3.77</v>
      </c>
      <c r="DD567" s="41">
        <v>8.9999999999999993E-3</v>
      </c>
      <c r="DE567" s="4">
        <v>2.826E-2</v>
      </c>
      <c r="DL567" s="41">
        <v>9.7000000000000003E-2</v>
      </c>
      <c r="DN567" s="4">
        <v>1.8683000000000001</v>
      </c>
      <c r="DO567" s="4">
        <v>0.92001999999999995</v>
      </c>
      <c r="DP567" s="4">
        <v>0.32028000000000001</v>
      </c>
      <c r="DQ567" s="5">
        <f>29.8*(2*52/(2*52+3*16.001))</f>
        <v>20.389071268330234</v>
      </c>
      <c r="DY567" s="7" t="s">
        <v>1880</v>
      </c>
      <c r="DZ567" s="7">
        <f t="shared" si="390"/>
        <v>9.7000000000000003E-2</v>
      </c>
      <c r="EA567" s="41" t="s">
        <v>64</v>
      </c>
      <c r="EB567" s="41" t="s">
        <v>0</v>
      </c>
      <c r="EC567" s="41">
        <f t="shared" si="430"/>
        <v>3.1360099999999995E-2</v>
      </c>
      <c r="ED567" s="41">
        <f t="shared" si="431"/>
        <v>2.5578900000000002E-2</v>
      </c>
      <c r="EE567" s="41">
        <f t="shared" si="432"/>
        <v>8.6068100000000008E-2</v>
      </c>
      <c r="EF567" s="41">
        <f t="shared" si="433"/>
        <v>0</v>
      </c>
      <c r="EG567" s="41">
        <f t="shared" si="434"/>
        <v>3.6569000000000003E-3</v>
      </c>
      <c r="EI567" s="5">
        <f t="shared" si="395"/>
        <v>208.85861772835784</v>
      </c>
      <c r="EJ567" s="3">
        <f t="shared" si="391"/>
        <v>30792.0260116918</v>
      </c>
      <c r="EK567" s="3">
        <f t="shared" si="396"/>
        <v>13.268699999999999</v>
      </c>
      <c r="EL567" s="3">
        <f t="shared" si="397"/>
        <v>5.3613701999999996</v>
      </c>
      <c r="EM567" s="3">
        <f t="shared" si="398"/>
        <v>0</v>
      </c>
      <c r="EN567" s="3">
        <f t="shared" si="399"/>
        <v>0</v>
      </c>
      <c r="EO567" s="3">
        <f t="shared" si="400"/>
        <v>0</v>
      </c>
      <c r="EP567" s="3">
        <f t="shared" si="401"/>
        <v>0</v>
      </c>
      <c r="EQ567" s="3">
        <f t="shared" si="402"/>
        <v>0</v>
      </c>
      <c r="ER567" s="3">
        <f t="shared" si="403"/>
        <v>0</v>
      </c>
      <c r="ES567" s="3">
        <f t="shared" si="404"/>
        <v>143.00710000000001</v>
      </c>
      <c r="ET567" s="3">
        <f t="shared" si="405"/>
        <v>0</v>
      </c>
      <c r="EU567" s="3">
        <f t="shared" si="406"/>
        <v>354.44614100000001</v>
      </c>
      <c r="EV567" s="3">
        <f t="shared" si="407"/>
        <v>174.5423854</v>
      </c>
      <c r="EW567" s="3">
        <f t="shared" si="408"/>
        <v>60.762195599999998</v>
      </c>
      <c r="EX567" s="3">
        <f t="shared" si="409"/>
        <v>30059.607770899263</v>
      </c>
      <c r="EY567" s="3">
        <f t="shared" si="410"/>
        <v>0</v>
      </c>
      <c r="EZ567" s="3">
        <f t="shared" si="411"/>
        <v>0</v>
      </c>
      <c r="FA567" s="3">
        <f t="shared" si="412"/>
        <v>0</v>
      </c>
      <c r="FB567" s="3">
        <f t="shared" si="413"/>
        <v>0</v>
      </c>
      <c r="FC567" s="3">
        <f t="shared" si="392"/>
        <v>0</v>
      </c>
      <c r="FD567" s="41">
        <f t="shared" si="414"/>
        <v>0</v>
      </c>
      <c r="FF567" s="5">
        <f>FG567/(CG567+DC567)</f>
        <v>177.95145892815907</v>
      </c>
      <c r="FG567" s="3">
        <f t="shared" si="393"/>
        <v>670.87700015915971</v>
      </c>
      <c r="FH567" s="3">
        <f t="shared" si="394"/>
        <v>0.33929999999999993</v>
      </c>
      <c r="FI567" s="3">
        <f t="shared" si="415"/>
        <v>0.1065402</v>
      </c>
      <c r="FJ567" s="3">
        <f t="shared" si="415"/>
        <v>0</v>
      </c>
      <c r="FK567" s="3">
        <f t="shared" si="426"/>
        <v>0</v>
      </c>
      <c r="FL567" s="3">
        <f t="shared" si="426"/>
        <v>0</v>
      </c>
      <c r="FM567" s="3">
        <f t="shared" si="426"/>
        <v>0</v>
      </c>
      <c r="FN567" s="3">
        <f t="shared" si="426"/>
        <v>0</v>
      </c>
      <c r="FO567" s="3">
        <f t="shared" si="426"/>
        <v>0</v>
      </c>
      <c r="FP567" s="3">
        <f t="shared" si="426"/>
        <v>3.6568999999999998</v>
      </c>
      <c r="FQ567" s="3">
        <f t="shared" si="425"/>
        <v>0</v>
      </c>
      <c r="FR567" s="3">
        <f t="shared" si="416"/>
        <v>7.0434910000000004</v>
      </c>
      <c r="FS567" s="3">
        <f t="shared" si="416"/>
        <v>3.4684754</v>
      </c>
      <c r="FT567" s="3">
        <f t="shared" si="416"/>
        <v>1.2074556000000001</v>
      </c>
      <c r="FU567" s="3">
        <f t="shared" si="417"/>
        <v>768.66798681604985</v>
      </c>
      <c r="FV567" s="3">
        <f t="shared" si="417"/>
        <v>0</v>
      </c>
      <c r="FW567" s="3">
        <f t="shared" si="417"/>
        <v>0</v>
      </c>
      <c r="FX567" s="3">
        <f t="shared" si="418"/>
        <v>0</v>
      </c>
      <c r="FY567" s="3">
        <f t="shared" si="419"/>
        <v>0</v>
      </c>
      <c r="FZ567" s="3">
        <f t="shared" si="420"/>
        <v>0</v>
      </c>
      <c r="GA567" s="3">
        <f t="shared" si="421"/>
        <v>0</v>
      </c>
      <c r="GB567" s="41" t="s">
        <v>0</v>
      </c>
      <c r="GI567" s="41" t="s">
        <v>0</v>
      </c>
    </row>
    <row r="568" spans="1:191" x14ac:dyDescent="0.55000000000000004">
      <c r="A568" s="41" t="s">
        <v>1656</v>
      </c>
      <c r="B568" s="41" t="s">
        <v>983</v>
      </c>
      <c r="C568" s="25" t="s">
        <v>69</v>
      </c>
      <c r="D568" s="25" t="s">
        <v>62</v>
      </c>
      <c r="E568" s="41" t="s">
        <v>1790</v>
      </c>
      <c r="F568" s="25">
        <v>1</v>
      </c>
      <c r="G568" s="25" t="s">
        <v>67</v>
      </c>
      <c r="H568" s="41">
        <v>3.147264740933292E-3</v>
      </c>
      <c r="I568" s="41">
        <v>0</v>
      </c>
      <c r="J568" s="41">
        <v>0</v>
      </c>
      <c r="K568" s="41">
        <v>0</v>
      </c>
      <c r="L568" s="41">
        <v>0</v>
      </c>
      <c r="M568" s="41" t="s">
        <v>995</v>
      </c>
      <c r="N568" s="41" t="s">
        <v>996</v>
      </c>
      <c r="O568" s="41" t="s">
        <v>1878</v>
      </c>
      <c r="P568" s="41" t="s">
        <v>1919</v>
      </c>
      <c r="Q568" s="41" t="s">
        <v>1942</v>
      </c>
      <c r="R568" s="41" t="s">
        <v>2070</v>
      </c>
      <c r="S568" s="41">
        <v>2.8</v>
      </c>
      <c r="T568" s="4">
        <v>2.9148595329822911E-2</v>
      </c>
      <c r="U568" s="4">
        <v>5.6096699999999999E-2</v>
      </c>
      <c r="AB568" s="4">
        <v>0.11240231217618901</v>
      </c>
      <c r="AD568" s="4">
        <v>2.4316289999999996</v>
      </c>
      <c r="AE568" s="4">
        <v>2.1438869999999999</v>
      </c>
      <c r="AF568" s="4">
        <v>0.43780439999999998</v>
      </c>
      <c r="AO568" s="7">
        <v>0</v>
      </c>
      <c r="AP568" s="7"/>
      <c r="AQ568" s="7"/>
      <c r="AR568" s="7"/>
      <c r="AS568" s="7"/>
      <c r="AT568" s="7"/>
      <c r="AU568" s="7"/>
      <c r="AV568" s="7"/>
      <c r="AW568" s="7"/>
      <c r="AX568" s="7"/>
      <c r="AY568" s="7"/>
      <c r="AZ568" s="7"/>
      <c r="BA568" s="7"/>
      <c r="BB568" s="7"/>
      <c r="BC568" s="7"/>
      <c r="BD568" s="7"/>
      <c r="BE568" s="7"/>
      <c r="BF568" s="7"/>
      <c r="BG568" s="7"/>
      <c r="BK568" s="41">
        <v>0</v>
      </c>
      <c r="BL568" s="7"/>
      <c r="BM568" s="7"/>
      <c r="BN568" s="7"/>
      <c r="BO568" s="7"/>
      <c r="BP568" s="7"/>
      <c r="BQ568" s="7"/>
      <c r="BR568" s="7"/>
      <c r="BS568" s="7"/>
      <c r="BT568" s="7"/>
      <c r="BU568" s="7"/>
      <c r="BV568" s="7"/>
      <c r="BW568" s="7"/>
      <c r="BX568" s="7"/>
      <c r="BY568" s="7"/>
      <c r="BZ568" s="7"/>
      <c r="CA568" s="7"/>
      <c r="CB568" s="7"/>
      <c r="CC568" s="7"/>
      <c r="CD568" s="7"/>
      <c r="CG568" s="41">
        <v>0</v>
      </c>
      <c r="DC568" s="41">
        <v>0</v>
      </c>
      <c r="DY568" s="7" t="s">
        <v>1880</v>
      </c>
      <c r="DZ568" s="7">
        <f t="shared" si="390"/>
        <v>0.11240231217618901</v>
      </c>
      <c r="EA568" s="41" t="s">
        <v>68</v>
      </c>
      <c r="EB568" s="41" t="s">
        <v>0</v>
      </c>
      <c r="EC568" s="41">
        <f t="shared" si="430"/>
        <v>3.147264740933292E-3</v>
      </c>
      <c r="ED568" s="41">
        <f t="shared" si="431"/>
        <v>0</v>
      </c>
      <c r="EE568" s="41">
        <f t="shared" si="432"/>
        <v>0</v>
      </c>
      <c r="EF568" s="41">
        <f t="shared" si="433"/>
        <v>0</v>
      </c>
      <c r="EG568" s="41">
        <f t="shared" si="434"/>
        <v>0</v>
      </c>
      <c r="EI568" s="5">
        <f t="shared" si="395"/>
        <v>190.72268006216885</v>
      </c>
      <c r="EJ568" s="3">
        <f t="shared" si="391"/>
        <v>534.02350417407274</v>
      </c>
      <c r="EK568" s="3">
        <f t="shared" si="396"/>
        <v>0.81616066923504149</v>
      </c>
      <c r="EL568" s="3">
        <f t="shared" si="397"/>
        <v>0.15707075999999998</v>
      </c>
      <c r="EM568" s="3">
        <f t="shared" si="398"/>
        <v>0</v>
      </c>
      <c r="EN568" s="3">
        <f t="shared" si="399"/>
        <v>0</v>
      </c>
      <c r="EO568" s="3">
        <f t="shared" si="400"/>
        <v>0</v>
      </c>
      <c r="EP568" s="3">
        <f t="shared" si="401"/>
        <v>0</v>
      </c>
      <c r="EQ568" s="3">
        <f t="shared" si="402"/>
        <v>0</v>
      </c>
      <c r="ER568" s="3">
        <f t="shared" si="403"/>
        <v>0</v>
      </c>
      <c r="ES568" s="3">
        <f t="shared" si="404"/>
        <v>3.1472647409332923</v>
      </c>
      <c r="ET568" s="3">
        <f t="shared" si="405"/>
        <v>0</v>
      </c>
      <c r="EU568" s="3">
        <f t="shared" si="406"/>
        <v>6.8085611999999989</v>
      </c>
      <c r="EV568" s="3">
        <f t="shared" si="407"/>
        <v>6.0028835999999997</v>
      </c>
      <c r="EW568" s="3">
        <f t="shared" si="408"/>
        <v>1.2258523199999998</v>
      </c>
      <c r="EX568" s="3">
        <f t="shared" si="409"/>
        <v>0</v>
      </c>
      <c r="EY568" s="3">
        <f t="shared" si="410"/>
        <v>0</v>
      </c>
      <c r="EZ568" s="3">
        <f t="shared" si="411"/>
        <v>0</v>
      </c>
      <c r="FA568" s="3">
        <f t="shared" si="412"/>
        <v>0</v>
      </c>
      <c r="FB568" s="3">
        <f t="shared" si="413"/>
        <v>0</v>
      </c>
      <c r="FC568" s="3">
        <f t="shared" si="392"/>
        <v>0</v>
      </c>
      <c r="FD568" s="41">
        <f t="shared" si="414"/>
        <v>0</v>
      </c>
      <c r="FG568" s="3">
        <f t="shared" si="393"/>
        <v>0</v>
      </c>
      <c r="FH568" s="3">
        <f t="shared" si="394"/>
        <v>0</v>
      </c>
      <c r="FI568" s="3">
        <f t="shared" si="415"/>
        <v>0</v>
      </c>
      <c r="FJ568" s="3">
        <f t="shared" si="415"/>
        <v>0</v>
      </c>
      <c r="FK568" s="3">
        <f t="shared" si="426"/>
        <v>0</v>
      </c>
      <c r="FL568" s="3">
        <f t="shared" si="426"/>
        <v>0</v>
      </c>
      <c r="FM568" s="3">
        <f t="shared" si="426"/>
        <v>0</v>
      </c>
      <c r="FN568" s="3">
        <f t="shared" si="426"/>
        <v>0</v>
      </c>
      <c r="FO568" s="3">
        <f t="shared" si="426"/>
        <v>0</v>
      </c>
      <c r="FP568" s="3">
        <f t="shared" si="426"/>
        <v>0</v>
      </c>
      <c r="FQ568" s="3">
        <f t="shared" si="425"/>
        <v>0</v>
      </c>
      <c r="FR568" s="3">
        <f t="shared" si="416"/>
        <v>0</v>
      </c>
      <c r="FS568" s="3">
        <f t="shared" si="416"/>
        <v>0</v>
      </c>
      <c r="FT568" s="3">
        <f t="shared" si="416"/>
        <v>0</v>
      </c>
      <c r="FU568" s="3">
        <f t="shared" si="417"/>
        <v>0</v>
      </c>
      <c r="FV568" s="3">
        <f t="shared" si="417"/>
        <v>0</v>
      </c>
      <c r="FW568" s="3">
        <f t="shared" si="417"/>
        <v>0</v>
      </c>
      <c r="FX568" s="3">
        <f t="shared" si="418"/>
        <v>0</v>
      </c>
      <c r="FY568" s="3">
        <f t="shared" si="419"/>
        <v>0</v>
      </c>
      <c r="FZ568" s="3">
        <f t="shared" si="420"/>
        <v>0</v>
      </c>
      <c r="GA568" s="3">
        <f t="shared" si="421"/>
        <v>0</v>
      </c>
      <c r="GB568" s="41" t="s">
        <v>0</v>
      </c>
      <c r="GI568" s="41" t="s">
        <v>0</v>
      </c>
    </row>
    <row r="569" spans="1:191" x14ac:dyDescent="0.55000000000000004">
      <c r="A569" s="41" t="s">
        <v>1657</v>
      </c>
      <c r="B569" s="41" t="s">
        <v>983</v>
      </c>
      <c r="C569" s="25" t="s">
        <v>69</v>
      </c>
      <c r="D569" s="25" t="s">
        <v>62</v>
      </c>
      <c r="E569" s="41" t="s">
        <v>1790</v>
      </c>
      <c r="F569" s="25">
        <v>1</v>
      </c>
      <c r="G569" s="25" t="s">
        <v>67</v>
      </c>
      <c r="H569" s="41">
        <v>0</v>
      </c>
      <c r="I569" s="41">
        <v>3.0461026599747222E-3</v>
      </c>
      <c r="J569" s="41">
        <v>4.3724499436537528E-3</v>
      </c>
      <c r="K569" s="41">
        <v>0</v>
      </c>
      <c r="L569" s="41">
        <v>0</v>
      </c>
      <c r="M569" s="41" t="s">
        <v>997</v>
      </c>
      <c r="N569" s="41" t="s">
        <v>537</v>
      </c>
      <c r="O569" s="41" t="s">
        <v>1878</v>
      </c>
      <c r="P569" s="41" t="s">
        <v>1919</v>
      </c>
      <c r="Q569" s="41" t="s">
        <v>1942</v>
      </c>
      <c r="R569" s="41" t="s">
        <v>2070</v>
      </c>
      <c r="S569" s="41">
        <v>0</v>
      </c>
      <c r="AO569" s="7">
        <v>2.71</v>
      </c>
      <c r="AP569" s="82">
        <v>2.9148595329822911E-2</v>
      </c>
      <c r="AQ569" s="82">
        <v>5.3716840000000002E-2</v>
      </c>
      <c r="AR569" s="7"/>
      <c r="AS569" s="7"/>
      <c r="AT569" s="7"/>
      <c r="AU569" s="7"/>
      <c r="AV569" s="7"/>
      <c r="AW569" s="7"/>
      <c r="AX569" s="82">
        <v>0.11240231217618901</v>
      </c>
      <c r="AY569" s="7"/>
      <c r="AZ569" s="82">
        <v>1.5066564</v>
      </c>
      <c r="BA569" s="82">
        <v>1.3283692</v>
      </c>
      <c r="BB569" s="82">
        <v>0.27126704000000001</v>
      </c>
      <c r="BC569" s="7"/>
      <c r="BD569" s="7"/>
      <c r="BE569" s="7"/>
      <c r="BF569" s="7"/>
      <c r="BG569" s="7"/>
      <c r="BK569" s="41">
        <v>3.89</v>
      </c>
      <c r="BL569" s="82">
        <v>2.9148595329822911E-2</v>
      </c>
      <c r="BM569" s="80">
        <v>1.492537313432836E-2</v>
      </c>
      <c r="BN569" s="7"/>
      <c r="BO569" s="7"/>
      <c r="BP569" s="7"/>
      <c r="BQ569" s="7"/>
      <c r="BR569" s="7"/>
      <c r="BS569" s="7"/>
      <c r="BT569" s="82">
        <v>0.11240231217618901</v>
      </c>
      <c r="BU569" s="7"/>
      <c r="BV569" s="80">
        <v>0.44402985074626866</v>
      </c>
      <c r="BW569" s="80">
        <v>0.44402985074626866</v>
      </c>
      <c r="BX569" s="80">
        <v>9.7014925373134345E-2</v>
      </c>
      <c r="BY569" s="7"/>
      <c r="BZ569" s="7"/>
      <c r="CA569" s="7"/>
      <c r="CB569" s="7"/>
      <c r="CC569" s="7"/>
      <c r="CD569" s="7"/>
      <c r="CG569" s="41">
        <v>0</v>
      </c>
      <c r="DC569" s="41">
        <v>0</v>
      </c>
      <c r="DY569" s="7" t="s">
        <v>1880</v>
      </c>
      <c r="DZ569" s="7">
        <f t="shared" si="390"/>
        <v>0.11240231217618901</v>
      </c>
      <c r="EA569" s="41" t="s">
        <v>890</v>
      </c>
      <c r="EB569" s="41" t="s">
        <v>0</v>
      </c>
      <c r="EC569" s="41">
        <f t="shared" si="430"/>
        <v>0</v>
      </c>
      <c r="ED569" s="41">
        <f t="shared" si="431"/>
        <v>3.0461026599747222E-3</v>
      </c>
      <c r="EE569" s="41">
        <f t="shared" si="432"/>
        <v>4.3724499436537528E-3</v>
      </c>
      <c r="EF569" s="41">
        <f t="shared" si="433"/>
        <v>0</v>
      </c>
      <c r="EG569" s="41">
        <f t="shared" si="434"/>
        <v>0</v>
      </c>
      <c r="EI569" s="5">
        <f t="shared" si="395"/>
        <v>81.849972450483378</v>
      </c>
      <c r="EJ569" s="3">
        <f t="shared" si="391"/>
        <v>540.20981817319023</v>
      </c>
      <c r="EK569" s="3">
        <f t="shared" si="396"/>
        <v>1.923807291768312</v>
      </c>
      <c r="EL569" s="3">
        <f t="shared" si="397"/>
        <v>0.20363233789253732</v>
      </c>
      <c r="EM569" s="3">
        <f t="shared" si="398"/>
        <v>0</v>
      </c>
      <c r="EN569" s="3">
        <f t="shared" si="399"/>
        <v>0</v>
      </c>
      <c r="EO569" s="3">
        <f t="shared" si="400"/>
        <v>0</v>
      </c>
      <c r="EP569" s="3">
        <f t="shared" si="401"/>
        <v>0</v>
      </c>
      <c r="EQ569" s="3">
        <f t="shared" si="402"/>
        <v>0</v>
      </c>
      <c r="ER569" s="3">
        <f t="shared" si="403"/>
        <v>0</v>
      </c>
      <c r="ES569" s="3">
        <f t="shared" si="404"/>
        <v>7.4185526036284735</v>
      </c>
      <c r="ET569" s="3">
        <f t="shared" si="405"/>
        <v>0</v>
      </c>
      <c r="EU569" s="3">
        <f t="shared" si="406"/>
        <v>5.8103149634029849</v>
      </c>
      <c r="EV569" s="3">
        <f t="shared" si="407"/>
        <v>5.3271566514029853</v>
      </c>
      <c r="EW569" s="3">
        <f t="shared" si="408"/>
        <v>1.1125217381014927</v>
      </c>
      <c r="EX569" s="3">
        <f t="shared" si="409"/>
        <v>0</v>
      </c>
      <c r="EY569" s="3">
        <f t="shared" si="410"/>
        <v>0</v>
      </c>
      <c r="EZ569" s="3">
        <f t="shared" si="411"/>
        <v>0</v>
      </c>
      <c r="FA569" s="3">
        <f t="shared" si="412"/>
        <v>0</v>
      </c>
      <c r="FB569" s="3">
        <f t="shared" si="413"/>
        <v>0</v>
      </c>
      <c r="FC569" s="3">
        <f t="shared" si="392"/>
        <v>0</v>
      </c>
      <c r="FD569" s="41">
        <f t="shared" si="414"/>
        <v>0</v>
      </c>
      <c r="FG569" s="3">
        <f t="shared" si="393"/>
        <v>0</v>
      </c>
      <c r="FH569" s="3">
        <f t="shared" si="394"/>
        <v>0</v>
      </c>
      <c r="FI569" s="3">
        <f t="shared" si="415"/>
        <v>0</v>
      </c>
      <c r="FJ569" s="3">
        <f t="shared" si="415"/>
        <v>0</v>
      </c>
      <c r="FK569" s="3">
        <f t="shared" si="426"/>
        <v>0</v>
      </c>
      <c r="FL569" s="3">
        <f t="shared" si="426"/>
        <v>0</v>
      </c>
      <c r="FM569" s="3">
        <f t="shared" si="426"/>
        <v>0</v>
      </c>
      <c r="FN569" s="3">
        <f t="shared" si="426"/>
        <v>0</v>
      </c>
      <c r="FO569" s="3">
        <f t="shared" si="426"/>
        <v>0</v>
      </c>
      <c r="FP569" s="3">
        <f t="shared" si="426"/>
        <v>0</v>
      </c>
      <c r="FQ569" s="3">
        <f t="shared" si="425"/>
        <v>0</v>
      </c>
      <c r="FR569" s="3">
        <f t="shared" si="416"/>
        <v>0</v>
      </c>
      <c r="FS569" s="3">
        <f t="shared" si="416"/>
        <v>0</v>
      </c>
      <c r="FT569" s="3">
        <f t="shared" si="416"/>
        <v>0</v>
      </c>
      <c r="FU569" s="3">
        <f t="shared" si="417"/>
        <v>0</v>
      </c>
      <c r="FV569" s="3">
        <f t="shared" si="417"/>
        <v>0</v>
      </c>
      <c r="FW569" s="3">
        <f t="shared" si="417"/>
        <v>0</v>
      </c>
      <c r="FX569" s="3">
        <f t="shared" si="418"/>
        <v>0</v>
      </c>
      <c r="FY569" s="3">
        <f t="shared" si="419"/>
        <v>0</v>
      </c>
      <c r="FZ569" s="3">
        <f t="shared" si="420"/>
        <v>0</v>
      </c>
      <c r="GA569" s="3">
        <f t="shared" si="421"/>
        <v>0</v>
      </c>
      <c r="GB569" s="41" t="s">
        <v>0</v>
      </c>
      <c r="GI569" s="41" t="s">
        <v>0</v>
      </c>
    </row>
    <row r="570" spans="1:191" x14ac:dyDescent="0.55000000000000004">
      <c r="A570" s="41" t="s">
        <v>1658</v>
      </c>
      <c r="B570" s="41" t="s">
        <v>983</v>
      </c>
      <c r="C570" s="25" t="s">
        <v>69</v>
      </c>
      <c r="D570" s="25" t="s">
        <v>62</v>
      </c>
      <c r="E570" s="41" t="s">
        <v>1790</v>
      </c>
      <c r="F570" s="25">
        <v>1</v>
      </c>
      <c r="G570" s="25" t="s">
        <v>67</v>
      </c>
      <c r="H570" s="41">
        <v>5.1644011000878766E-2</v>
      </c>
      <c r="I570" s="41">
        <v>0.2330567940803093</v>
      </c>
      <c r="J570" s="41">
        <v>0.15412277408687686</v>
      </c>
      <c r="K570" s="41">
        <v>0</v>
      </c>
      <c r="L570" s="41">
        <v>0</v>
      </c>
      <c r="M570" s="41" t="s">
        <v>998</v>
      </c>
      <c r="N570" s="41" t="s">
        <v>999</v>
      </c>
      <c r="O570" s="41" t="s">
        <v>1878</v>
      </c>
      <c r="P570" s="41" t="s">
        <v>1919</v>
      </c>
      <c r="Q570" s="41" t="s">
        <v>1942</v>
      </c>
      <c r="R570" s="41" t="s">
        <v>2070</v>
      </c>
      <c r="S570" s="41">
        <v>26.42</v>
      </c>
      <c r="T570" s="4">
        <v>9.242958399360128E-2</v>
      </c>
      <c r="U570" s="41">
        <v>0.23</v>
      </c>
      <c r="AB570" s="4">
        <v>0.19547316805783027</v>
      </c>
      <c r="AD570" s="41">
        <v>2.06</v>
      </c>
      <c r="AE570" s="4">
        <v>1</v>
      </c>
      <c r="AF570" s="41">
        <v>0.11999999999999998</v>
      </c>
      <c r="AO570" s="7">
        <v>119.227</v>
      </c>
      <c r="AP570" s="82">
        <v>9.242958399360128E-2</v>
      </c>
      <c r="AQ570" s="82">
        <v>0.19558036350826574</v>
      </c>
      <c r="AR570" s="7"/>
      <c r="AS570" s="7"/>
      <c r="AT570" s="7"/>
      <c r="AU570" s="7"/>
      <c r="AV570" s="7"/>
      <c r="AW570" s="7"/>
      <c r="AX570" s="82">
        <v>0.19547316805783027</v>
      </c>
      <c r="AY570" s="7"/>
      <c r="AZ570" s="82">
        <v>1.6958036350826575</v>
      </c>
      <c r="BA570" s="82">
        <v>0.80569199929546154</v>
      </c>
      <c r="BB570" s="82">
        <v>9.7790181754132871E-2</v>
      </c>
      <c r="BC570" s="7"/>
      <c r="BD570" s="7"/>
      <c r="BE570" s="7"/>
      <c r="BF570" s="7"/>
      <c r="BG570" s="7"/>
      <c r="BK570" s="41">
        <v>78.846000000000004</v>
      </c>
      <c r="BL570" s="82">
        <v>9.242958399360128E-2</v>
      </c>
      <c r="BM570" s="82">
        <v>0.20710803338152856</v>
      </c>
      <c r="BN570" s="7"/>
      <c r="BO570" s="7"/>
      <c r="BP570" s="7"/>
      <c r="BQ570" s="7"/>
      <c r="BR570" s="7"/>
      <c r="BS570" s="7"/>
      <c r="BT570" s="82">
        <v>0.19547316805783027</v>
      </c>
      <c r="BU570" s="7"/>
      <c r="BV570" s="82">
        <v>1.7383286406412499</v>
      </c>
      <c r="BW570" s="82">
        <v>0.83077264541003981</v>
      </c>
      <c r="BX570" s="82">
        <v>9.8698221850188964E-2</v>
      </c>
      <c r="BY570" s="7"/>
      <c r="BZ570" s="7"/>
      <c r="CA570" s="7"/>
      <c r="CB570" s="7"/>
      <c r="CC570" s="7"/>
      <c r="CD570" s="7"/>
      <c r="CG570" s="41">
        <v>0</v>
      </c>
      <c r="DC570" s="41">
        <v>0</v>
      </c>
      <c r="DY570" s="7" t="s">
        <v>1880</v>
      </c>
      <c r="DZ570" s="7">
        <f t="shared" si="390"/>
        <v>0.19547316805783027</v>
      </c>
      <c r="EA570" s="41" t="s">
        <v>76</v>
      </c>
      <c r="EB570" s="41" t="s">
        <v>0</v>
      </c>
      <c r="EC570" s="41">
        <f t="shared" si="430"/>
        <v>5.1644011000878766E-2</v>
      </c>
      <c r="ED570" s="41">
        <f t="shared" si="431"/>
        <v>0.2330567940803093</v>
      </c>
      <c r="EE570" s="41">
        <f t="shared" si="432"/>
        <v>0.15412277408687686</v>
      </c>
      <c r="EF570" s="41">
        <f t="shared" si="433"/>
        <v>0</v>
      </c>
      <c r="EG570" s="41">
        <f t="shared" si="434"/>
        <v>0</v>
      </c>
      <c r="EI570" s="5">
        <f t="shared" si="395"/>
        <v>124.87901256874773</v>
      </c>
      <c r="EJ570" s="3">
        <f t="shared" si="391"/>
        <v>28034.464168595881</v>
      </c>
      <c r="EK570" s="3">
        <f t="shared" si="396"/>
        <v>207.49794599475536</v>
      </c>
      <c r="EL570" s="3">
        <f t="shared" si="397"/>
        <v>45.724699999999999</v>
      </c>
      <c r="EM570" s="3">
        <f t="shared" si="398"/>
        <v>0</v>
      </c>
      <c r="EN570" s="3">
        <f t="shared" si="399"/>
        <v>0</v>
      </c>
      <c r="EO570" s="3">
        <f t="shared" si="400"/>
        <v>0</v>
      </c>
      <c r="EP570" s="3">
        <f t="shared" si="401"/>
        <v>0</v>
      </c>
      <c r="EQ570" s="3">
        <f t="shared" si="402"/>
        <v>0</v>
      </c>
      <c r="ER570" s="3">
        <f t="shared" si="403"/>
        <v>0</v>
      </c>
      <c r="ES570" s="3">
        <f t="shared" si="404"/>
        <v>438.8235791680649</v>
      </c>
      <c r="ET570" s="3">
        <f t="shared" si="405"/>
        <v>0</v>
      </c>
      <c r="EU570" s="3">
        <f t="shared" si="406"/>
        <v>393.67104000000006</v>
      </c>
      <c r="EV570" s="3">
        <f t="shared" si="407"/>
        <v>187.98334</v>
      </c>
      <c r="EW570" s="3">
        <f t="shared" si="408"/>
        <v>22.61159</v>
      </c>
      <c r="EX570" s="3">
        <f t="shared" si="409"/>
        <v>0</v>
      </c>
      <c r="EY570" s="3">
        <f t="shared" si="410"/>
        <v>0</v>
      </c>
      <c r="EZ570" s="3">
        <f t="shared" si="411"/>
        <v>0</v>
      </c>
      <c r="FA570" s="3">
        <f t="shared" si="412"/>
        <v>0</v>
      </c>
      <c r="FB570" s="3">
        <f t="shared" si="413"/>
        <v>0</v>
      </c>
      <c r="FC570" s="3">
        <f t="shared" si="392"/>
        <v>0</v>
      </c>
      <c r="FD570" s="41">
        <f t="shared" si="414"/>
        <v>0</v>
      </c>
      <c r="FG570" s="3">
        <f t="shared" si="393"/>
        <v>0</v>
      </c>
      <c r="FH570" s="3">
        <f t="shared" si="394"/>
        <v>0</v>
      </c>
      <c r="FI570" s="3">
        <f t="shared" si="415"/>
        <v>0</v>
      </c>
      <c r="FJ570" s="3">
        <f t="shared" si="415"/>
        <v>0</v>
      </c>
      <c r="FK570" s="3">
        <f t="shared" si="426"/>
        <v>0</v>
      </c>
      <c r="FL570" s="3">
        <f t="shared" si="426"/>
        <v>0</v>
      </c>
      <c r="FM570" s="3">
        <f t="shared" si="426"/>
        <v>0</v>
      </c>
      <c r="FN570" s="3">
        <f t="shared" si="426"/>
        <v>0</v>
      </c>
      <c r="FO570" s="3">
        <f t="shared" si="426"/>
        <v>0</v>
      </c>
      <c r="FP570" s="3">
        <f t="shared" si="426"/>
        <v>0</v>
      </c>
      <c r="FQ570" s="3">
        <f t="shared" si="425"/>
        <v>0</v>
      </c>
      <c r="FR570" s="3">
        <f t="shared" si="416"/>
        <v>0</v>
      </c>
      <c r="FS570" s="3">
        <f t="shared" si="416"/>
        <v>0</v>
      </c>
      <c r="FT570" s="3">
        <f t="shared" si="416"/>
        <v>0</v>
      </c>
      <c r="FU570" s="3">
        <f t="shared" si="417"/>
        <v>0</v>
      </c>
      <c r="FV570" s="3">
        <f t="shared" si="417"/>
        <v>0</v>
      </c>
      <c r="FW570" s="3">
        <f t="shared" si="417"/>
        <v>0</v>
      </c>
      <c r="FX570" s="3">
        <f t="shared" si="418"/>
        <v>0</v>
      </c>
      <c r="FY570" s="3">
        <f t="shared" si="419"/>
        <v>0</v>
      </c>
      <c r="FZ570" s="3">
        <f t="shared" si="420"/>
        <v>0</v>
      </c>
      <c r="GA570" s="3">
        <f t="shared" si="421"/>
        <v>0</v>
      </c>
      <c r="GB570" s="41" t="s">
        <v>0</v>
      </c>
      <c r="GC570" s="41">
        <f>S570+AO570+BK570+S571+AO571+BK571</f>
        <v>354.97299999999996</v>
      </c>
      <c r="GD570" s="41">
        <f>(S570*AB570+AO570*AX570+BK570*BT570+S571*AB571+AO571*AX571+BK571*BT571)/GC570</f>
        <v>0.16493821110212786</v>
      </c>
      <c r="GE570" s="41">
        <f t="shared" ref="GE570:GE572" si="439">GC570*GD570</f>
        <v>58.548611609555628</v>
      </c>
      <c r="GI570" s="41" t="s">
        <v>0</v>
      </c>
    </row>
    <row r="571" spans="1:191" x14ac:dyDescent="0.55000000000000004">
      <c r="A571" s="41" t="s">
        <v>1659</v>
      </c>
      <c r="B571" s="41" t="s">
        <v>983</v>
      </c>
      <c r="C571" s="25" t="s">
        <v>69</v>
      </c>
      <c r="D571" s="25" t="s">
        <v>62</v>
      </c>
      <c r="E571" s="41" t="s">
        <v>1790</v>
      </c>
      <c r="F571" s="25">
        <v>1</v>
      </c>
      <c r="G571" s="25" t="s">
        <v>67</v>
      </c>
      <c r="H571" s="41">
        <v>4.5865763483493929E-2</v>
      </c>
      <c r="I571" s="41">
        <v>2.1084425718009534E-2</v>
      </c>
      <c r="J571" s="41">
        <v>7.9712347725987967E-2</v>
      </c>
      <c r="K571" s="41">
        <v>0</v>
      </c>
      <c r="L571" s="41">
        <v>0</v>
      </c>
      <c r="M571" s="41" t="s">
        <v>998</v>
      </c>
      <c r="N571" s="41" t="s">
        <v>999</v>
      </c>
      <c r="O571" s="41" t="s">
        <v>1878</v>
      </c>
      <c r="P571" s="41" t="s">
        <v>1919</v>
      </c>
      <c r="Q571" s="41" t="s">
        <v>1942</v>
      </c>
      <c r="R571" s="41" t="s">
        <v>2070</v>
      </c>
      <c r="S571" s="41">
        <v>40.805</v>
      </c>
      <c r="T571" s="4">
        <v>2.9148595329822911E-2</v>
      </c>
      <c r="U571" s="4">
        <v>8.2283146673201815E-2</v>
      </c>
      <c r="AB571" s="4">
        <v>0.11240231217618901</v>
      </c>
      <c r="AD571" s="4">
        <v>2.4237341061144466</v>
      </c>
      <c r="AE571" s="4">
        <v>2.465939034922191</v>
      </c>
      <c r="AF571" s="4">
        <v>0.53036442396765093</v>
      </c>
      <c r="AO571" s="7">
        <v>18.757999999999999</v>
      </c>
      <c r="AP571" s="82">
        <v>2.9148595329822911E-2</v>
      </c>
      <c r="AQ571" s="7">
        <v>0.08</v>
      </c>
      <c r="AR571" s="7"/>
      <c r="AS571" s="7"/>
      <c r="AT571" s="7"/>
      <c r="AU571" s="7"/>
      <c r="AV571" s="7"/>
      <c r="AW571" s="7"/>
      <c r="AX571" s="82">
        <v>0.11240231217618901</v>
      </c>
      <c r="AY571" s="7"/>
      <c r="AZ571" s="82">
        <v>2.2999999999999998</v>
      </c>
      <c r="BA571" s="7">
        <v>2.2599999999999998</v>
      </c>
      <c r="BB571" s="82">
        <v>0.5</v>
      </c>
      <c r="BC571" s="7"/>
      <c r="BD571" s="7"/>
      <c r="BE571" s="7"/>
      <c r="BF571" s="7"/>
      <c r="BG571" s="7"/>
      <c r="BK571" s="41">
        <v>70.917000000000002</v>
      </c>
      <c r="BL571" s="82">
        <v>2.9148595329822911E-2</v>
      </c>
      <c r="BM571" s="82">
        <v>8.1695053372252066E-2</v>
      </c>
      <c r="BN571" s="7"/>
      <c r="BO571" s="7"/>
      <c r="BP571" s="7"/>
      <c r="BQ571" s="7"/>
      <c r="BR571" s="7"/>
      <c r="BS571" s="7"/>
      <c r="BT571" s="82">
        <v>0.11240231217618901</v>
      </c>
      <c r="BU571" s="7"/>
      <c r="BV571" s="82">
        <v>2.4316753071900954</v>
      </c>
      <c r="BW571" s="82">
        <v>2.4378222113174552</v>
      </c>
      <c r="BX571" s="82">
        <v>0.53138043600265106</v>
      </c>
      <c r="BY571" s="7"/>
      <c r="BZ571" s="7"/>
      <c r="CA571" s="7"/>
      <c r="CB571" s="7"/>
      <c r="CC571" s="7"/>
      <c r="CD571" s="7"/>
      <c r="CG571" s="41">
        <v>0</v>
      </c>
      <c r="DC571" s="41">
        <v>0</v>
      </c>
      <c r="DY571" s="7" t="s">
        <v>1880</v>
      </c>
      <c r="DZ571" s="7">
        <f t="shared" si="390"/>
        <v>0.112402312176189</v>
      </c>
      <c r="EA571" s="41" t="s">
        <v>76</v>
      </c>
      <c r="EB571" s="41" t="s">
        <v>0</v>
      </c>
      <c r="EC571" s="41">
        <f t="shared" si="430"/>
        <v>4.5865763483493929E-2</v>
      </c>
      <c r="ED571" s="41">
        <f t="shared" si="431"/>
        <v>2.1084425718009534E-2</v>
      </c>
      <c r="EE571" s="41">
        <f t="shared" si="432"/>
        <v>7.9712347725987967E-2</v>
      </c>
      <c r="EF571" s="41">
        <f t="shared" si="433"/>
        <v>0</v>
      </c>
      <c r="EG571" s="41">
        <f t="shared" si="434"/>
        <v>0</v>
      </c>
      <c r="EI571" s="5">
        <f t="shared" si="395"/>
        <v>206.74760885251908</v>
      </c>
      <c r="EJ571" s="3">
        <f t="shared" si="391"/>
        <v>26976.428003076693</v>
      </c>
      <c r="EK571" s="3">
        <f t="shared" si="396"/>
        <v>38.03308718635293</v>
      </c>
      <c r="EL571" s="3">
        <f t="shared" si="397"/>
        <v>10.6517719</v>
      </c>
      <c r="EM571" s="3">
        <f t="shared" si="398"/>
        <v>0</v>
      </c>
      <c r="EN571" s="3">
        <f t="shared" si="399"/>
        <v>0</v>
      </c>
      <c r="EO571" s="3">
        <f t="shared" si="400"/>
        <v>0</v>
      </c>
      <c r="EP571" s="3">
        <f t="shared" si="401"/>
        <v>0</v>
      </c>
      <c r="EQ571" s="3">
        <f t="shared" si="402"/>
        <v>0</v>
      </c>
      <c r="ER571" s="3">
        <f t="shared" si="403"/>
        <v>0</v>
      </c>
      <c r="ES571" s="3">
        <f t="shared" si="404"/>
        <v>146.66253692749143</v>
      </c>
      <c r="ET571" s="3">
        <f t="shared" si="405"/>
        <v>0</v>
      </c>
      <c r="EU571" s="3">
        <f t="shared" si="406"/>
        <v>314.49098795999998</v>
      </c>
      <c r="EV571" s="3">
        <f t="shared" si="407"/>
        <v>315.89876007999999</v>
      </c>
      <c r="EW571" s="3">
        <f t="shared" si="408"/>
        <v>68.704426699999999</v>
      </c>
      <c r="EX571" s="3">
        <f t="shared" si="409"/>
        <v>0</v>
      </c>
      <c r="EY571" s="3">
        <f t="shared" si="410"/>
        <v>0</v>
      </c>
      <c r="EZ571" s="3">
        <f t="shared" si="411"/>
        <v>0</v>
      </c>
      <c r="FA571" s="3">
        <f t="shared" si="412"/>
        <v>0</v>
      </c>
      <c r="FB571" s="3">
        <f t="shared" si="413"/>
        <v>0</v>
      </c>
      <c r="FC571" s="3">
        <f t="shared" si="392"/>
        <v>0</v>
      </c>
      <c r="FD571" s="41">
        <f t="shared" si="414"/>
        <v>0</v>
      </c>
      <c r="FG571" s="3">
        <f t="shared" si="393"/>
        <v>0</v>
      </c>
      <c r="FH571" s="3">
        <f t="shared" si="394"/>
        <v>0</v>
      </c>
      <c r="FI571" s="3">
        <f t="shared" si="415"/>
        <v>0</v>
      </c>
      <c r="FJ571" s="3">
        <f t="shared" si="415"/>
        <v>0</v>
      </c>
      <c r="FK571" s="3">
        <f t="shared" si="426"/>
        <v>0</v>
      </c>
      <c r="FL571" s="3">
        <f t="shared" si="426"/>
        <v>0</v>
      </c>
      <c r="FM571" s="3">
        <f t="shared" si="426"/>
        <v>0</v>
      </c>
      <c r="FN571" s="3">
        <f t="shared" si="426"/>
        <v>0</v>
      </c>
      <c r="FO571" s="3">
        <f t="shared" si="426"/>
        <v>0</v>
      </c>
      <c r="FP571" s="3">
        <f t="shared" si="426"/>
        <v>0</v>
      </c>
      <c r="FQ571" s="3">
        <f t="shared" si="425"/>
        <v>0</v>
      </c>
      <c r="FR571" s="3">
        <f t="shared" si="416"/>
        <v>0</v>
      </c>
      <c r="FS571" s="3">
        <f t="shared" si="416"/>
        <v>0</v>
      </c>
      <c r="FT571" s="3">
        <f t="shared" si="416"/>
        <v>0</v>
      </c>
      <c r="FU571" s="3">
        <f t="shared" si="417"/>
        <v>0</v>
      </c>
      <c r="FV571" s="3">
        <f t="shared" si="417"/>
        <v>0</v>
      </c>
      <c r="FW571" s="3">
        <f t="shared" si="417"/>
        <v>0</v>
      </c>
      <c r="FX571" s="3">
        <f t="shared" si="418"/>
        <v>0</v>
      </c>
      <c r="FY571" s="3">
        <f t="shared" si="419"/>
        <v>0</v>
      </c>
      <c r="FZ571" s="3">
        <f t="shared" si="420"/>
        <v>0</v>
      </c>
      <c r="GA571" s="3">
        <f t="shared" si="421"/>
        <v>0</v>
      </c>
      <c r="GB571" s="41" t="s">
        <v>0</v>
      </c>
      <c r="GI571" s="41" t="s">
        <v>0</v>
      </c>
    </row>
    <row r="572" spans="1:191" x14ac:dyDescent="0.55000000000000004">
      <c r="A572" s="41" t="s">
        <v>1660</v>
      </c>
      <c r="B572" s="41" t="s">
        <v>983</v>
      </c>
      <c r="C572" s="25" t="s">
        <v>69</v>
      </c>
      <c r="D572" s="25" t="s">
        <v>62</v>
      </c>
      <c r="E572" s="41" t="s">
        <v>1790</v>
      </c>
      <c r="F572" s="25">
        <v>1</v>
      </c>
      <c r="G572" s="25" t="s">
        <v>67</v>
      </c>
      <c r="H572" s="41">
        <v>0</v>
      </c>
      <c r="I572" s="41">
        <v>1.1923863251527646E-2</v>
      </c>
      <c r="J572" s="41">
        <v>0</v>
      </c>
      <c r="K572" s="41">
        <v>0</v>
      </c>
      <c r="L572" s="41">
        <v>0</v>
      </c>
      <c r="M572" s="41" t="s">
        <v>1000</v>
      </c>
      <c r="N572" s="41" t="s">
        <v>1001</v>
      </c>
      <c r="O572" s="41" t="s">
        <v>1878</v>
      </c>
      <c r="P572" s="41" t="s">
        <v>1919</v>
      </c>
      <c r="Q572" s="41" t="s">
        <v>1942</v>
      </c>
      <c r="R572" s="41" t="s">
        <v>2070</v>
      </c>
      <c r="S572" s="41">
        <v>0</v>
      </c>
      <c r="AO572" s="7">
        <v>6.1</v>
      </c>
      <c r="AP572" s="82">
        <v>9.242958399360128E-2</v>
      </c>
      <c r="AQ572" s="7">
        <v>0.06</v>
      </c>
      <c r="AR572" s="7"/>
      <c r="AS572" s="7"/>
      <c r="AT572" s="7"/>
      <c r="AU572" s="7"/>
      <c r="AV572" s="7"/>
      <c r="AW572" s="7"/>
      <c r="AX572" s="82">
        <v>0.19547316805783027</v>
      </c>
      <c r="AY572" s="7"/>
      <c r="AZ572" s="7">
        <v>2.35</v>
      </c>
      <c r="BA572" s="7">
        <v>1.83</v>
      </c>
      <c r="BB572" s="7">
        <v>0.34</v>
      </c>
      <c r="BC572" s="7"/>
      <c r="BD572" s="7"/>
      <c r="BE572" s="7"/>
      <c r="BF572" s="7"/>
      <c r="BG572" s="7"/>
      <c r="BK572" s="41">
        <v>0</v>
      </c>
      <c r="BL572" s="7"/>
      <c r="BM572" s="7"/>
      <c r="BN572" s="7"/>
      <c r="BO572" s="7"/>
      <c r="BP572" s="7"/>
      <c r="BQ572" s="7"/>
      <c r="BR572" s="7"/>
      <c r="BS572" s="7"/>
      <c r="BT572" s="7"/>
      <c r="BU572" s="7"/>
      <c r="BV572" s="7"/>
      <c r="BW572" s="7"/>
      <c r="BX572" s="7"/>
      <c r="BY572" s="7"/>
      <c r="BZ572" s="7"/>
      <c r="CA572" s="7"/>
      <c r="CB572" s="7"/>
      <c r="CC572" s="7"/>
      <c r="CD572" s="7"/>
      <c r="CG572" s="41">
        <v>0</v>
      </c>
      <c r="DC572" s="41">
        <v>0</v>
      </c>
      <c r="DY572" s="7" t="s">
        <v>1880</v>
      </c>
      <c r="DZ572" s="7">
        <f t="shared" si="390"/>
        <v>0.19547316805783027</v>
      </c>
      <c r="EA572" s="41" t="s">
        <v>1002</v>
      </c>
      <c r="EB572" s="41" t="s">
        <v>0</v>
      </c>
      <c r="EC572" s="41">
        <f t="shared" si="430"/>
        <v>0</v>
      </c>
      <c r="ED572" s="41">
        <f t="shared" si="431"/>
        <v>1.1923863251527646E-2</v>
      </c>
      <c r="EE572" s="41">
        <f t="shared" si="432"/>
        <v>0</v>
      </c>
      <c r="EF572" s="41">
        <f t="shared" si="433"/>
        <v>0</v>
      </c>
      <c r="EG572" s="41">
        <f t="shared" si="434"/>
        <v>0</v>
      </c>
      <c r="EI572" s="5">
        <f t="shared" si="395"/>
        <v>186.13025644716171</v>
      </c>
      <c r="EJ572" s="3">
        <f t="shared" si="391"/>
        <v>1135.3945643276863</v>
      </c>
      <c r="EK572" s="3">
        <f t="shared" si="396"/>
        <v>5.6382046236096768</v>
      </c>
      <c r="EL572" s="3">
        <f t="shared" si="397"/>
        <v>0.36599999999999999</v>
      </c>
      <c r="EM572" s="3">
        <f t="shared" si="398"/>
        <v>0</v>
      </c>
      <c r="EN572" s="3">
        <f t="shared" si="399"/>
        <v>0</v>
      </c>
      <c r="EO572" s="3">
        <f t="shared" si="400"/>
        <v>0</v>
      </c>
      <c r="EP572" s="3">
        <f t="shared" si="401"/>
        <v>0</v>
      </c>
      <c r="EQ572" s="3">
        <f t="shared" si="402"/>
        <v>0</v>
      </c>
      <c r="ER572" s="3">
        <f t="shared" si="403"/>
        <v>0</v>
      </c>
      <c r="ES572" s="3">
        <f t="shared" si="404"/>
        <v>11.923863251527646</v>
      </c>
      <c r="ET572" s="3">
        <f t="shared" si="405"/>
        <v>0</v>
      </c>
      <c r="EU572" s="3">
        <f t="shared" si="406"/>
        <v>14.334999999999999</v>
      </c>
      <c r="EV572" s="3">
        <f t="shared" si="407"/>
        <v>11.163</v>
      </c>
      <c r="EW572" s="3">
        <f t="shared" si="408"/>
        <v>2.0739999999999998</v>
      </c>
      <c r="EX572" s="3">
        <f t="shared" si="409"/>
        <v>0</v>
      </c>
      <c r="EY572" s="3">
        <f t="shared" si="410"/>
        <v>0</v>
      </c>
      <c r="EZ572" s="3">
        <f t="shared" si="411"/>
        <v>0</v>
      </c>
      <c r="FA572" s="3">
        <f t="shared" si="412"/>
        <v>0</v>
      </c>
      <c r="FB572" s="3">
        <f t="shared" si="413"/>
        <v>0</v>
      </c>
      <c r="FC572" s="3">
        <f t="shared" si="392"/>
        <v>0</v>
      </c>
      <c r="FD572" s="41">
        <f t="shared" si="414"/>
        <v>0</v>
      </c>
      <c r="FG572" s="3">
        <f t="shared" si="393"/>
        <v>0</v>
      </c>
      <c r="FH572" s="3">
        <f t="shared" si="394"/>
        <v>0</v>
      </c>
      <c r="FI572" s="3">
        <f t="shared" si="415"/>
        <v>0</v>
      </c>
      <c r="FJ572" s="3">
        <f t="shared" si="415"/>
        <v>0</v>
      </c>
      <c r="FK572" s="3">
        <f t="shared" si="426"/>
        <v>0</v>
      </c>
      <c r="FL572" s="3">
        <f t="shared" si="426"/>
        <v>0</v>
      </c>
      <c r="FM572" s="3">
        <f t="shared" si="426"/>
        <v>0</v>
      </c>
      <c r="FN572" s="3">
        <f t="shared" si="426"/>
        <v>0</v>
      </c>
      <c r="FO572" s="3">
        <f t="shared" si="426"/>
        <v>0</v>
      </c>
      <c r="FP572" s="3">
        <f t="shared" si="426"/>
        <v>0</v>
      </c>
      <c r="FQ572" s="3">
        <f t="shared" si="425"/>
        <v>0</v>
      </c>
      <c r="FR572" s="3">
        <f t="shared" si="416"/>
        <v>0</v>
      </c>
      <c r="FS572" s="3">
        <f t="shared" si="416"/>
        <v>0</v>
      </c>
      <c r="FT572" s="3">
        <f t="shared" si="416"/>
        <v>0</v>
      </c>
      <c r="FU572" s="3">
        <f t="shared" si="417"/>
        <v>0</v>
      </c>
      <c r="FV572" s="3">
        <f t="shared" si="417"/>
        <v>0</v>
      </c>
      <c r="FW572" s="3">
        <f t="shared" si="417"/>
        <v>0</v>
      </c>
      <c r="FX572" s="3">
        <f t="shared" si="418"/>
        <v>0</v>
      </c>
      <c r="FY572" s="3">
        <f t="shared" si="419"/>
        <v>0</v>
      </c>
      <c r="FZ572" s="3">
        <f t="shared" si="420"/>
        <v>0</v>
      </c>
      <c r="GA572" s="3">
        <f t="shared" si="421"/>
        <v>0</v>
      </c>
      <c r="GB572" s="41" t="s">
        <v>0</v>
      </c>
      <c r="GC572" s="41">
        <f>S572+AO572+BK572+S573+AO573+BK573</f>
        <v>12.2</v>
      </c>
      <c r="GD572" s="41">
        <f>(S572*AB572+AO572*AX572+BK572*BT572+S573*AB573+AO573*AX573+BK573*BT573)/GC572</f>
        <v>0.15393774011700964</v>
      </c>
      <c r="GE572" s="41">
        <f t="shared" si="439"/>
        <v>1.8780404294275175</v>
      </c>
      <c r="GI572" s="41" t="s">
        <v>0</v>
      </c>
    </row>
    <row r="573" spans="1:191" x14ac:dyDescent="0.55000000000000004">
      <c r="A573" s="41" t="s">
        <v>1661</v>
      </c>
      <c r="B573" s="41" t="s">
        <v>983</v>
      </c>
      <c r="C573" s="25" t="s">
        <v>69</v>
      </c>
      <c r="D573" s="25" t="s">
        <v>62</v>
      </c>
      <c r="E573" s="41" t="s">
        <v>1790</v>
      </c>
      <c r="F573" s="25">
        <v>1</v>
      </c>
      <c r="G573" s="25" t="s">
        <v>67</v>
      </c>
      <c r="H573" s="41">
        <v>0</v>
      </c>
      <c r="I573" s="41">
        <v>6.8565410427475293E-3</v>
      </c>
      <c r="J573" s="41">
        <v>0</v>
      </c>
      <c r="K573" s="41">
        <v>0</v>
      </c>
      <c r="L573" s="41">
        <v>0</v>
      </c>
      <c r="M573" s="41" t="s">
        <v>1000</v>
      </c>
      <c r="N573" s="41" t="s">
        <v>1001</v>
      </c>
      <c r="O573" s="41" t="s">
        <v>1878</v>
      </c>
      <c r="P573" s="41" t="s">
        <v>1919</v>
      </c>
      <c r="Q573" s="41" t="s">
        <v>1942</v>
      </c>
      <c r="R573" s="41" t="s">
        <v>2070</v>
      </c>
      <c r="S573" s="41">
        <v>0</v>
      </c>
      <c r="AO573" s="7">
        <v>6.1</v>
      </c>
      <c r="AP573" s="82">
        <v>2.9148595329822911E-2</v>
      </c>
      <c r="AQ573" s="7">
        <v>0.06</v>
      </c>
      <c r="AR573" s="7"/>
      <c r="AS573" s="7"/>
      <c r="AT573" s="7"/>
      <c r="AU573" s="7"/>
      <c r="AV573" s="7"/>
      <c r="AW573" s="7"/>
      <c r="AX573" s="82">
        <v>0.11240231217618901</v>
      </c>
      <c r="AY573" s="7"/>
      <c r="AZ573" s="7">
        <v>2.35</v>
      </c>
      <c r="BA573" s="7">
        <v>1.83</v>
      </c>
      <c r="BB573" s="7">
        <v>0.34</v>
      </c>
      <c r="BC573" s="7"/>
      <c r="BD573" s="7"/>
      <c r="BE573" s="7"/>
      <c r="BF573" s="7"/>
      <c r="BG573" s="7"/>
      <c r="BK573" s="41">
        <v>0</v>
      </c>
      <c r="BL573" s="7"/>
      <c r="BM573" s="7"/>
      <c r="BN573" s="7"/>
      <c r="BO573" s="7"/>
      <c r="BP573" s="7"/>
      <c r="BQ573" s="7"/>
      <c r="BR573" s="7"/>
      <c r="BS573" s="7"/>
      <c r="BT573" s="7"/>
      <c r="BU573" s="7"/>
      <c r="BV573" s="7"/>
      <c r="BW573" s="7"/>
      <c r="BX573" s="7"/>
      <c r="BY573" s="7"/>
      <c r="BZ573" s="7"/>
      <c r="CA573" s="7"/>
      <c r="CB573" s="7"/>
      <c r="CC573" s="7"/>
      <c r="CD573" s="7"/>
      <c r="CG573" s="41">
        <v>0</v>
      </c>
      <c r="DC573" s="41">
        <v>0</v>
      </c>
      <c r="DY573" s="7" t="s">
        <v>1880</v>
      </c>
      <c r="DZ573" s="7">
        <f t="shared" si="390"/>
        <v>0.11240231217618901</v>
      </c>
      <c r="EA573" s="41" t="s">
        <v>1002</v>
      </c>
      <c r="EB573" s="41" t="s">
        <v>0</v>
      </c>
      <c r="EC573" s="41">
        <f t="shared" si="430"/>
        <v>0</v>
      </c>
      <c r="ED573" s="41">
        <f t="shared" si="431"/>
        <v>6.8565410427475293E-3</v>
      </c>
      <c r="EE573" s="41">
        <f t="shared" si="432"/>
        <v>0</v>
      </c>
      <c r="EF573" s="41">
        <f t="shared" si="433"/>
        <v>0</v>
      </c>
      <c r="EG573" s="41">
        <f t="shared" si="434"/>
        <v>0</v>
      </c>
      <c r="EI573" s="5">
        <f t="shared" si="395"/>
        <v>171.10687008564156</v>
      </c>
      <c r="EJ573" s="3">
        <f t="shared" si="391"/>
        <v>1043.7519075224134</v>
      </c>
      <c r="EK573" s="3">
        <f t="shared" si="396"/>
        <v>1.7780643151191975</v>
      </c>
      <c r="EL573" s="3">
        <f t="shared" si="397"/>
        <v>0.36599999999999999</v>
      </c>
      <c r="EM573" s="3">
        <f t="shared" si="398"/>
        <v>0</v>
      </c>
      <c r="EN573" s="3">
        <f t="shared" si="399"/>
        <v>0</v>
      </c>
      <c r="EO573" s="3">
        <f t="shared" si="400"/>
        <v>0</v>
      </c>
      <c r="EP573" s="3">
        <f t="shared" si="401"/>
        <v>0</v>
      </c>
      <c r="EQ573" s="3">
        <f t="shared" si="402"/>
        <v>0</v>
      </c>
      <c r="ER573" s="3">
        <f t="shared" si="403"/>
        <v>0</v>
      </c>
      <c r="ES573" s="3">
        <f t="shared" si="404"/>
        <v>6.85654104274753</v>
      </c>
      <c r="ET573" s="3">
        <f t="shared" si="405"/>
        <v>0</v>
      </c>
      <c r="EU573" s="3">
        <f t="shared" si="406"/>
        <v>14.334999999999999</v>
      </c>
      <c r="EV573" s="3">
        <f t="shared" si="407"/>
        <v>11.163</v>
      </c>
      <c r="EW573" s="3">
        <f t="shared" si="408"/>
        <v>2.0739999999999998</v>
      </c>
      <c r="EX573" s="3">
        <f t="shared" si="409"/>
        <v>0</v>
      </c>
      <c r="EY573" s="3">
        <f t="shared" si="410"/>
        <v>0</v>
      </c>
      <c r="EZ573" s="3">
        <f t="shared" si="411"/>
        <v>0</v>
      </c>
      <c r="FA573" s="3">
        <f t="shared" si="412"/>
        <v>0</v>
      </c>
      <c r="FB573" s="3">
        <f t="shared" si="413"/>
        <v>0</v>
      </c>
      <c r="FC573" s="3">
        <f t="shared" si="392"/>
        <v>0</v>
      </c>
      <c r="FD573" s="41">
        <f t="shared" si="414"/>
        <v>0</v>
      </c>
      <c r="FG573" s="3">
        <f t="shared" si="393"/>
        <v>0</v>
      </c>
      <c r="FH573" s="3">
        <f t="shared" si="394"/>
        <v>0</v>
      </c>
      <c r="FI573" s="3">
        <f t="shared" si="415"/>
        <v>0</v>
      </c>
      <c r="FJ573" s="3">
        <f t="shared" si="415"/>
        <v>0</v>
      </c>
      <c r="FK573" s="3">
        <f t="shared" si="426"/>
        <v>0</v>
      </c>
      <c r="FL573" s="3">
        <f t="shared" si="426"/>
        <v>0</v>
      </c>
      <c r="FM573" s="3">
        <f t="shared" si="426"/>
        <v>0</v>
      </c>
      <c r="FN573" s="3">
        <f t="shared" si="426"/>
        <v>0</v>
      </c>
      <c r="FO573" s="3">
        <f t="shared" si="426"/>
        <v>0</v>
      </c>
      <c r="FP573" s="3">
        <f t="shared" si="426"/>
        <v>0</v>
      </c>
      <c r="FQ573" s="3">
        <f t="shared" si="425"/>
        <v>0</v>
      </c>
      <c r="FR573" s="3">
        <f t="shared" si="416"/>
        <v>0</v>
      </c>
      <c r="FS573" s="3">
        <f t="shared" si="416"/>
        <v>0</v>
      </c>
      <c r="FT573" s="3">
        <f t="shared" si="416"/>
        <v>0</v>
      </c>
      <c r="FU573" s="3">
        <f t="shared" si="417"/>
        <v>0</v>
      </c>
      <c r="FV573" s="3">
        <f t="shared" si="417"/>
        <v>0</v>
      </c>
      <c r="FW573" s="3">
        <f t="shared" si="417"/>
        <v>0</v>
      </c>
      <c r="FX573" s="3">
        <f t="shared" si="418"/>
        <v>0</v>
      </c>
      <c r="FY573" s="3">
        <f t="shared" si="419"/>
        <v>0</v>
      </c>
      <c r="FZ573" s="3">
        <f t="shared" si="420"/>
        <v>0</v>
      </c>
      <c r="GA573" s="3">
        <f t="shared" si="421"/>
        <v>0</v>
      </c>
      <c r="GB573" s="41" t="s">
        <v>0</v>
      </c>
      <c r="GI573" s="41" t="s">
        <v>0</v>
      </c>
    </row>
    <row r="574" spans="1:191" x14ac:dyDescent="0.55000000000000004">
      <c r="A574" s="41" t="s">
        <v>1662</v>
      </c>
      <c r="B574" s="41" t="s">
        <v>983</v>
      </c>
      <c r="C574" s="25" t="s">
        <v>69</v>
      </c>
      <c r="D574" s="25" t="s">
        <v>62</v>
      </c>
      <c r="E574" s="41" t="s">
        <v>1790</v>
      </c>
      <c r="F574" s="25">
        <v>1</v>
      </c>
      <c r="G574" s="25" t="s">
        <v>67</v>
      </c>
      <c r="H574" s="41">
        <v>0</v>
      </c>
      <c r="I574" s="41">
        <v>3.6423916686975234E-2</v>
      </c>
      <c r="J574" s="41">
        <v>7.6604349644284831E-3</v>
      </c>
      <c r="K574" s="41">
        <v>0</v>
      </c>
      <c r="L574" s="41">
        <v>0</v>
      </c>
      <c r="M574" s="41" t="s">
        <v>1043</v>
      </c>
      <c r="N574" s="41" t="s">
        <v>993</v>
      </c>
      <c r="O574" s="41" t="s">
        <v>1878</v>
      </c>
      <c r="P574" s="41" t="s">
        <v>1919</v>
      </c>
      <c r="Q574" s="41" t="s">
        <v>1942</v>
      </c>
      <c r="R574" s="41" t="s">
        <v>2069</v>
      </c>
      <c r="S574" s="41">
        <v>0</v>
      </c>
      <c r="AO574" s="81">
        <v>16.891891891891891</v>
      </c>
      <c r="AP574" s="82">
        <v>8.8627284768528908E-2</v>
      </c>
      <c r="AQ574" s="82">
        <v>0.35997499999999999</v>
      </c>
      <c r="AR574" s="7"/>
      <c r="AS574" s="7"/>
      <c r="AT574" s="7"/>
      <c r="AU574" s="7"/>
      <c r="AV574" s="7"/>
      <c r="AW574" s="7"/>
      <c r="AX574" s="82">
        <v>0.2156295867868934</v>
      </c>
      <c r="AY574" s="7"/>
      <c r="AZ574" s="82">
        <v>3.2367500000000002</v>
      </c>
      <c r="BA574" s="82">
        <v>1.7097300000000002</v>
      </c>
      <c r="BB574" s="82">
        <v>0.1935703</v>
      </c>
      <c r="BC574" s="7"/>
      <c r="BD574" s="7"/>
      <c r="BE574" s="7"/>
      <c r="BF574" s="7"/>
      <c r="BG574" s="7"/>
      <c r="BK574" s="5">
        <v>3.9189189189189184</v>
      </c>
      <c r="BL574" s="82">
        <v>9.242958399360128E-2</v>
      </c>
      <c r="BM574" s="82">
        <v>0.36651999999999996</v>
      </c>
      <c r="BN574" s="7"/>
      <c r="BO574" s="7"/>
      <c r="BP574" s="7"/>
      <c r="BQ574" s="7"/>
      <c r="BR574" s="7"/>
      <c r="BS574" s="7"/>
      <c r="BT574" s="82">
        <v>0.19547316805783027</v>
      </c>
      <c r="BU574" s="7"/>
      <c r="BV574" s="82">
        <v>3.2955999999999999</v>
      </c>
      <c r="BW574" s="82">
        <v>1.7408160000000001</v>
      </c>
      <c r="BX574" s="82">
        <v>0.19708975999999997</v>
      </c>
      <c r="BY574" s="7"/>
      <c r="BZ574" s="7"/>
      <c r="CA574" s="7"/>
      <c r="CB574" s="7"/>
      <c r="CC574" s="7"/>
      <c r="CD574" s="7"/>
      <c r="CG574" s="41">
        <v>0</v>
      </c>
      <c r="DC574" s="41">
        <v>0</v>
      </c>
      <c r="DY574" s="7" t="s">
        <v>1880</v>
      </c>
      <c r="DZ574" s="7">
        <f t="shared" si="390"/>
        <v>0.21183389754570617</v>
      </c>
      <c r="EA574" s="41" t="s">
        <v>64</v>
      </c>
      <c r="EB574" s="41" t="s">
        <v>0</v>
      </c>
      <c r="EC574" s="41">
        <f t="shared" si="430"/>
        <v>0</v>
      </c>
      <c r="ED574" s="41">
        <f t="shared" si="431"/>
        <v>3.6423916686975234E-2</v>
      </c>
      <c r="EE574" s="41">
        <f t="shared" si="432"/>
        <v>7.6604349644284831E-3</v>
      </c>
      <c r="EF574" s="41">
        <f t="shared" si="433"/>
        <v>0</v>
      </c>
      <c r="EG574" s="41">
        <f t="shared" si="434"/>
        <v>0</v>
      </c>
      <c r="EI574" s="5">
        <f t="shared" si="395"/>
        <v>211.63250504404863</v>
      </c>
      <c r="EJ574" s="3">
        <f t="shared" si="391"/>
        <v>4404.2440238896606</v>
      </c>
      <c r="EK574" s="3">
        <f t="shared" si="396"/>
        <v>18.593065583622366</v>
      </c>
      <c r="EL574" s="3">
        <f t="shared" si="397"/>
        <v>7.5170209459459452</v>
      </c>
      <c r="EM574" s="3">
        <f t="shared" si="398"/>
        <v>0</v>
      </c>
      <c r="EN574" s="3">
        <f t="shared" si="399"/>
        <v>0</v>
      </c>
      <c r="EO574" s="3">
        <f t="shared" si="400"/>
        <v>0</v>
      </c>
      <c r="EP574" s="3">
        <f t="shared" si="401"/>
        <v>0</v>
      </c>
      <c r="EQ574" s="3">
        <f t="shared" si="402"/>
        <v>0</v>
      </c>
      <c r="ER574" s="3">
        <f t="shared" si="403"/>
        <v>0</v>
      </c>
      <c r="ES574" s="3">
        <f t="shared" si="404"/>
        <v>44.084351651403715</v>
      </c>
      <c r="ET574" s="3">
        <f t="shared" si="405"/>
        <v>0</v>
      </c>
      <c r="EU574" s="3">
        <f t="shared" si="406"/>
        <v>67.590020270270273</v>
      </c>
      <c r="EV574" s="3">
        <f t="shared" si="407"/>
        <v>35.702691081081085</v>
      </c>
      <c r="EW574" s="3">
        <f t="shared" si="408"/>
        <v>4.0421473702702704</v>
      </c>
      <c r="EX574" s="3">
        <f t="shared" si="409"/>
        <v>0</v>
      </c>
      <c r="EY574" s="3">
        <f t="shared" si="410"/>
        <v>0</v>
      </c>
      <c r="EZ574" s="3">
        <f t="shared" si="411"/>
        <v>0</v>
      </c>
      <c r="FA574" s="3">
        <f t="shared" si="412"/>
        <v>0</v>
      </c>
      <c r="FB574" s="3">
        <f t="shared" si="413"/>
        <v>0</v>
      </c>
      <c r="FC574" s="3">
        <f t="shared" si="392"/>
        <v>0</v>
      </c>
      <c r="FD574" s="41">
        <f t="shared" si="414"/>
        <v>0</v>
      </c>
      <c r="FG574" s="3">
        <f t="shared" si="393"/>
        <v>0</v>
      </c>
      <c r="FH574" s="3">
        <f t="shared" si="394"/>
        <v>0</v>
      </c>
      <c r="FI574" s="3">
        <f t="shared" si="415"/>
        <v>0</v>
      </c>
      <c r="FJ574" s="3">
        <f t="shared" si="415"/>
        <v>0</v>
      </c>
      <c r="FK574" s="3">
        <f t="shared" si="426"/>
        <v>0</v>
      </c>
      <c r="FL574" s="3">
        <f t="shared" si="426"/>
        <v>0</v>
      </c>
      <c r="FM574" s="3">
        <f t="shared" si="426"/>
        <v>0</v>
      </c>
      <c r="FN574" s="3">
        <f t="shared" si="426"/>
        <v>0</v>
      </c>
      <c r="FO574" s="3">
        <f t="shared" si="426"/>
        <v>0</v>
      </c>
      <c r="FP574" s="3">
        <f t="shared" si="426"/>
        <v>0</v>
      </c>
      <c r="FQ574" s="3">
        <f t="shared" si="425"/>
        <v>0</v>
      </c>
      <c r="FR574" s="3">
        <f t="shared" si="416"/>
        <v>0</v>
      </c>
      <c r="FS574" s="3">
        <f t="shared" si="416"/>
        <v>0</v>
      </c>
      <c r="FT574" s="3">
        <f t="shared" si="416"/>
        <v>0</v>
      </c>
      <c r="FU574" s="3">
        <f t="shared" si="417"/>
        <v>0</v>
      </c>
      <c r="FV574" s="3">
        <f t="shared" si="417"/>
        <v>0</v>
      </c>
      <c r="FW574" s="3">
        <f t="shared" si="417"/>
        <v>0</v>
      </c>
      <c r="FX574" s="3">
        <f t="shared" si="418"/>
        <v>0</v>
      </c>
      <c r="FY574" s="3">
        <f t="shared" si="419"/>
        <v>0</v>
      </c>
      <c r="FZ574" s="3">
        <f t="shared" si="420"/>
        <v>0</v>
      </c>
      <c r="GA574" s="3">
        <f t="shared" si="421"/>
        <v>0</v>
      </c>
      <c r="GB574" s="41" t="s">
        <v>0</v>
      </c>
      <c r="GC574" s="41">
        <f>S574+AO574+BK574+S575+AO575+BK575</f>
        <v>44.054054054054049</v>
      </c>
      <c r="GD574" s="41">
        <f>(S574*AB574+AO574*AX574+BK574*BT574+S575*AB575+AO575*AX575+BK575*BT575)/GC574</f>
        <v>0.1593730610930775</v>
      </c>
      <c r="GE574" s="41">
        <f t="shared" ref="GE574:GE582" si="440">GC574*GD574</f>
        <v>7.0210294481544944</v>
      </c>
      <c r="GI574" s="41" t="s">
        <v>0</v>
      </c>
    </row>
    <row r="575" spans="1:191" x14ac:dyDescent="0.55000000000000004">
      <c r="A575" s="41" t="s">
        <v>1663</v>
      </c>
      <c r="B575" s="41" t="s">
        <v>983</v>
      </c>
      <c r="C575" s="25" t="s">
        <v>69</v>
      </c>
      <c r="D575" s="25" t="s">
        <v>62</v>
      </c>
      <c r="E575" s="41" t="s">
        <v>1790</v>
      </c>
      <c r="F575" s="25">
        <v>1</v>
      </c>
      <c r="G575" s="25" t="s">
        <v>67</v>
      </c>
      <c r="H575" s="41">
        <v>0</v>
      </c>
      <c r="I575" s="41">
        <v>2.3695622566872278E-2</v>
      </c>
      <c r="J575" s="41">
        <v>2.4303202632689515E-3</v>
      </c>
      <c r="K575" s="41">
        <v>0</v>
      </c>
      <c r="L575" s="41">
        <v>0</v>
      </c>
      <c r="M575" s="41" t="s">
        <v>1043</v>
      </c>
      <c r="N575" s="41" t="s">
        <v>993</v>
      </c>
      <c r="O575" s="41" t="s">
        <v>1878</v>
      </c>
      <c r="P575" s="41" t="s">
        <v>1919</v>
      </c>
      <c r="Q575" s="41" t="s">
        <v>1942</v>
      </c>
      <c r="R575" s="41" t="s">
        <v>2069</v>
      </c>
      <c r="S575" s="41">
        <v>0</v>
      </c>
      <c r="AO575" s="81">
        <v>21.081081081081081</v>
      </c>
      <c r="AP575" s="82">
        <v>1.5542233663308669E-2</v>
      </c>
      <c r="AQ575" s="82">
        <v>6.1165440000000001E-2</v>
      </c>
      <c r="AR575" s="7"/>
      <c r="AS575" s="7"/>
      <c r="AT575" s="7"/>
      <c r="AU575" s="7"/>
      <c r="AV575" s="7"/>
      <c r="AW575" s="7"/>
      <c r="AX575" s="82">
        <v>0.11240231217618901</v>
      </c>
      <c r="AY575" s="7"/>
      <c r="AZ575" s="82">
        <v>3.3107479999999998</v>
      </c>
      <c r="BA575" s="82">
        <v>1.6622984000000001</v>
      </c>
      <c r="BB575" s="82">
        <v>0.56578815999999998</v>
      </c>
      <c r="BC575" s="7"/>
      <c r="BD575" s="7"/>
      <c r="BE575" s="7"/>
      <c r="BF575" s="7"/>
      <c r="BG575" s="7"/>
      <c r="BK575" s="5">
        <v>2.1621621621621623</v>
      </c>
      <c r="BL575" s="82">
        <v>1.5542233663308669E-2</v>
      </c>
      <c r="BM575" s="82">
        <v>6.1165440000000001E-2</v>
      </c>
      <c r="BN575" s="7"/>
      <c r="BO575" s="7"/>
      <c r="BP575" s="7"/>
      <c r="BQ575" s="7"/>
      <c r="BR575" s="7"/>
      <c r="BS575" s="7"/>
      <c r="BT575" s="82">
        <v>0.11240231217618901</v>
      </c>
      <c r="BU575" s="7"/>
      <c r="BV575" s="82">
        <v>3.3107479999999998</v>
      </c>
      <c r="BW575" s="82">
        <v>1.6622984000000001</v>
      </c>
      <c r="BX575" s="82">
        <v>0.56578815999999998</v>
      </c>
      <c r="BY575" s="7"/>
      <c r="BZ575" s="7"/>
      <c r="CA575" s="7"/>
      <c r="CB575" s="7"/>
      <c r="CC575" s="7"/>
      <c r="CD575" s="7"/>
      <c r="CG575" s="41">
        <v>0</v>
      </c>
      <c r="DC575" s="41">
        <v>0</v>
      </c>
      <c r="DY575" s="7" t="s">
        <v>1880</v>
      </c>
      <c r="DZ575" s="7">
        <f t="shared" si="390"/>
        <v>0.11240231217618901</v>
      </c>
      <c r="EA575" s="41" t="s">
        <v>64</v>
      </c>
      <c r="EB575" s="41" t="s">
        <v>0</v>
      </c>
      <c r="EC575" s="41">
        <f t="shared" si="430"/>
        <v>0</v>
      </c>
      <c r="ED575" s="41">
        <f t="shared" si="431"/>
        <v>2.3695622566872278E-2</v>
      </c>
      <c r="EE575" s="41">
        <f t="shared" si="432"/>
        <v>2.4303202632689515E-3</v>
      </c>
      <c r="EF575" s="41">
        <f t="shared" si="433"/>
        <v>0</v>
      </c>
      <c r="EG575" s="41">
        <f t="shared" si="434"/>
        <v>0</v>
      </c>
      <c r="EI575" s="5">
        <f t="shared" si="395"/>
        <v>208.1010191627104</v>
      </c>
      <c r="EJ575" s="3">
        <f t="shared" si="391"/>
        <v>4836.9426075657011</v>
      </c>
      <c r="EK575" s="3">
        <f t="shared" si="396"/>
        <v>3.6125191757960686</v>
      </c>
      <c r="EL575" s="3">
        <f t="shared" si="397"/>
        <v>1.4216831999999999</v>
      </c>
      <c r="EM575" s="3">
        <f t="shared" si="398"/>
        <v>0</v>
      </c>
      <c r="EN575" s="3">
        <f t="shared" si="399"/>
        <v>0</v>
      </c>
      <c r="EO575" s="3">
        <f t="shared" si="400"/>
        <v>0</v>
      </c>
      <c r="EP575" s="3">
        <f t="shared" si="401"/>
        <v>0</v>
      </c>
      <c r="EQ575" s="3">
        <f t="shared" si="402"/>
        <v>0</v>
      </c>
      <c r="ER575" s="3">
        <f t="shared" si="403"/>
        <v>0</v>
      </c>
      <c r="ES575" s="3">
        <f t="shared" si="404"/>
        <v>26.125942830141231</v>
      </c>
      <c r="ET575" s="3">
        <f t="shared" si="405"/>
        <v>0</v>
      </c>
      <c r="EU575" s="3">
        <f t="shared" si="406"/>
        <v>76.952521081081073</v>
      </c>
      <c r="EV575" s="3">
        <f t="shared" si="407"/>
        <v>38.637206054054055</v>
      </c>
      <c r="EW575" s="3">
        <f t="shared" si="408"/>
        <v>13.150751827027026</v>
      </c>
      <c r="EX575" s="3">
        <f t="shared" si="409"/>
        <v>0</v>
      </c>
      <c r="EY575" s="3">
        <f t="shared" si="410"/>
        <v>0</v>
      </c>
      <c r="EZ575" s="3">
        <f t="shared" si="411"/>
        <v>0</v>
      </c>
      <c r="FA575" s="3">
        <f t="shared" si="412"/>
        <v>0</v>
      </c>
      <c r="FB575" s="3">
        <f t="shared" si="413"/>
        <v>0</v>
      </c>
      <c r="FC575" s="3">
        <f t="shared" si="392"/>
        <v>0</v>
      </c>
      <c r="FD575" s="41">
        <f t="shared" si="414"/>
        <v>0</v>
      </c>
      <c r="FG575" s="3">
        <f t="shared" si="393"/>
        <v>0</v>
      </c>
      <c r="FH575" s="3">
        <f t="shared" si="394"/>
        <v>0</v>
      </c>
      <c r="FI575" s="3">
        <f t="shared" si="415"/>
        <v>0</v>
      </c>
      <c r="FJ575" s="3">
        <f t="shared" si="415"/>
        <v>0</v>
      </c>
      <c r="FK575" s="3">
        <f t="shared" si="426"/>
        <v>0</v>
      </c>
      <c r="FL575" s="3">
        <f t="shared" si="426"/>
        <v>0</v>
      </c>
      <c r="FM575" s="3">
        <f t="shared" si="426"/>
        <v>0</v>
      </c>
      <c r="FN575" s="3">
        <f t="shared" si="426"/>
        <v>0</v>
      </c>
      <c r="FO575" s="3">
        <f t="shared" si="426"/>
        <v>0</v>
      </c>
      <c r="FP575" s="3">
        <f t="shared" si="426"/>
        <v>0</v>
      </c>
      <c r="FQ575" s="3">
        <f t="shared" si="425"/>
        <v>0</v>
      </c>
      <c r="FR575" s="3">
        <f t="shared" si="416"/>
        <v>0</v>
      </c>
      <c r="FS575" s="3">
        <f t="shared" si="416"/>
        <v>0</v>
      </c>
      <c r="FT575" s="3">
        <f t="shared" si="416"/>
        <v>0</v>
      </c>
      <c r="FU575" s="3">
        <f t="shared" si="417"/>
        <v>0</v>
      </c>
      <c r="FV575" s="3">
        <f t="shared" si="417"/>
        <v>0</v>
      </c>
      <c r="FW575" s="3">
        <f t="shared" si="417"/>
        <v>0</v>
      </c>
      <c r="FX575" s="3">
        <f t="shared" si="418"/>
        <v>0</v>
      </c>
      <c r="FY575" s="3">
        <f t="shared" si="419"/>
        <v>0</v>
      </c>
      <c r="FZ575" s="3">
        <f t="shared" si="420"/>
        <v>0</v>
      </c>
      <c r="GA575" s="3">
        <f t="shared" si="421"/>
        <v>0</v>
      </c>
      <c r="GB575" s="41" t="s">
        <v>0</v>
      </c>
      <c r="GI575" s="41" t="s">
        <v>0</v>
      </c>
    </row>
    <row r="576" spans="1:191" x14ac:dyDescent="0.55000000000000004">
      <c r="A576" s="41" t="s">
        <v>1664</v>
      </c>
      <c r="B576" s="41" t="s">
        <v>983</v>
      </c>
      <c r="C576" s="25" t="s">
        <v>69</v>
      </c>
      <c r="D576" s="25" t="s">
        <v>62</v>
      </c>
      <c r="E576" s="41" t="s">
        <v>1790</v>
      </c>
      <c r="F576" s="25">
        <v>1</v>
      </c>
      <c r="G576" s="25" t="s">
        <v>67</v>
      </c>
      <c r="H576" s="41">
        <v>0.20800000000000002</v>
      </c>
      <c r="I576" s="41">
        <v>0.11407</v>
      </c>
      <c r="J576" s="41">
        <v>2.0320000000000001E-2</v>
      </c>
      <c r="K576" s="41">
        <v>1.5679999999999999E-2</v>
      </c>
      <c r="L576" s="41">
        <v>3.2550000000000003E-2</v>
      </c>
      <c r="M576" s="41" t="s">
        <v>1044</v>
      </c>
      <c r="N576" s="41" t="s">
        <v>1013</v>
      </c>
      <c r="O576" s="41" t="s">
        <v>1878</v>
      </c>
      <c r="P576" s="41" t="s">
        <v>1919</v>
      </c>
      <c r="Q576" s="41" t="s">
        <v>1942</v>
      </c>
      <c r="R576" s="41" t="s">
        <v>2069</v>
      </c>
      <c r="S576" s="5">
        <v>130</v>
      </c>
      <c r="T576" s="41">
        <v>0.09</v>
      </c>
      <c r="U576" s="4">
        <v>0.20759999999999998</v>
      </c>
      <c r="AB576" s="41">
        <v>0.16</v>
      </c>
      <c r="AD576" s="4">
        <v>3.8752000000000004</v>
      </c>
      <c r="AE576" s="4">
        <v>1.7161599999999999</v>
      </c>
      <c r="AF576" s="4">
        <v>0.34600000000000003</v>
      </c>
      <c r="AL576" s="4">
        <v>0.60895999999999995</v>
      </c>
      <c r="AN576" s="4">
        <v>0.15916</v>
      </c>
      <c r="AO576" s="7">
        <v>67.099999999999994</v>
      </c>
      <c r="AP576" s="7">
        <v>0.09</v>
      </c>
      <c r="AQ576" s="82">
        <v>0.20729999999999998</v>
      </c>
      <c r="AR576" s="7"/>
      <c r="AS576" s="7"/>
      <c r="AT576" s="7"/>
      <c r="AU576" s="7"/>
      <c r="AV576" s="7"/>
      <c r="AW576" s="7"/>
      <c r="AX576" s="7">
        <v>0.17</v>
      </c>
      <c r="AY576" s="7"/>
      <c r="AZ576" s="82">
        <v>3.8696000000000006</v>
      </c>
      <c r="BA576" s="82">
        <v>1.7136800000000001</v>
      </c>
      <c r="BB576" s="82">
        <v>0.34550000000000003</v>
      </c>
      <c r="BC576" s="7"/>
      <c r="BD576" s="7"/>
      <c r="BE576" s="7"/>
      <c r="BF576" s="7"/>
      <c r="BG576" s="7"/>
      <c r="BH576" s="4">
        <v>0.60807999999999995</v>
      </c>
      <c r="BJ576" s="4">
        <v>0.15892999999999999</v>
      </c>
      <c r="BK576" s="41">
        <v>12.7</v>
      </c>
      <c r="BL576" s="7">
        <v>0.09</v>
      </c>
      <c r="BM576" s="82">
        <v>0.2019</v>
      </c>
      <c r="BN576" s="7"/>
      <c r="BO576" s="7"/>
      <c r="BP576" s="7"/>
      <c r="BQ576" s="7"/>
      <c r="BR576" s="7"/>
      <c r="BS576" s="7"/>
      <c r="BT576" s="7">
        <v>0.16</v>
      </c>
      <c r="BU576" s="7"/>
      <c r="BV576" s="82">
        <v>3.7688000000000006</v>
      </c>
      <c r="BW576" s="82">
        <v>1.6690400000000001</v>
      </c>
      <c r="BX576" s="82">
        <v>0.33650000000000002</v>
      </c>
      <c r="BY576" s="7"/>
      <c r="BZ576" s="7"/>
      <c r="CA576" s="7"/>
      <c r="CB576" s="7"/>
      <c r="CC576" s="7"/>
      <c r="CD576" s="82">
        <v>0.59223999999999999</v>
      </c>
      <c r="CF576" s="4">
        <v>0.15479000000000001</v>
      </c>
      <c r="CG576" s="41">
        <v>9.8000000000000007</v>
      </c>
      <c r="CH576" s="41">
        <v>0.09</v>
      </c>
      <c r="CI576" s="4">
        <v>0.12720000000000001</v>
      </c>
      <c r="CP576" s="41">
        <v>0.16</v>
      </c>
      <c r="CR576" s="4">
        <v>2.3744000000000005</v>
      </c>
      <c r="CS576" s="4">
        <v>1.05152</v>
      </c>
      <c r="CT576" s="4">
        <v>0.21200000000000002</v>
      </c>
      <c r="CZ576" s="4">
        <v>0.37312000000000001</v>
      </c>
      <c r="DB576" s="4">
        <v>9.7520000000000009E-2</v>
      </c>
      <c r="DC576" s="41">
        <v>46.5</v>
      </c>
      <c r="DD576" s="41">
        <v>0.09</v>
      </c>
      <c r="DE576" s="4">
        <v>0.1338</v>
      </c>
      <c r="DL576" s="41">
        <v>7.0000000000000007E-2</v>
      </c>
      <c r="DN576" s="4">
        <v>2.4976000000000003</v>
      </c>
      <c r="DO576" s="4">
        <v>1.10608</v>
      </c>
      <c r="DP576" s="4">
        <v>0.223</v>
      </c>
      <c r="DV576" s="4">
        <v>0.39248</v>
      </c>
      <c r="DX576" s="4">
        <v>0.10257999999999999</v>
      </c>
      <c r="DY576" s="7" t="s">
        <v>1880</v>
      </c>
      <c r="DZ576" s="7">
        <f t="shared" si="390"/>
        <v>0.16319828408007631</v>
      </c>
      <c r="EA576" s="41" t="s">
        <v>68</v>
      </c>
      <c r="EB576" s="41" t="s">
        <v>0</v>
      </c>
      <c r="EC576" s="41">
        <f t="shared" si="430"/>
        <v>0.20800000000000002</v>
      </c>
      <c r="ED576" s="41">
        <f t="shared" si="431"/>
        <v>0.11407</v>
      </c>
      <c r="EE576" s="41">
        <f t="shared" si="432"/>
        <v>2.0320000000000001E-2</v>
      </c>
      <c r="EF576" s="41">
        <f t="shared" si="433"/>
        <v>1.5679999999999999E-2</v>
      </c>
      <c r="EG576" s="41">
        <f t="shared" si="434"/>
        <v>3.2550000000000003E-2</v>
      </c>
      <c r="EI576" s="5">
        <f t="shared" si="395"/>
        <v>228.16797052408225</v>
      </c>
      <c r="EJ576" s="3">
        <f t="shared" si="391"/>
        <v>47869.640215952451</v>
      </c>
      <c r="EK576" s="3">
        <f t="shared" si="396"/>
        <v>188.81999999999996</v>
      </c>
      <c r="EL576" s="3">
        <f t="shared" si="397"/>
        <v>43.461959999999991</v>
      </c>
      <c r="EM576" s="3">
        <f t="shared" si="398"/>
        <v>0</v>
      </c>
      <c r="EN576" s="3">
        <f t="shared" si="399"/>
        <v>0</v>
      </c>
      <c r="EO576" s="3">
        <f t="shared" si="400"/>
        <v>0</v>
      </c>
      <c r="EP576" s="3">
        <f t="shared" si="401"/>
        <v>0</v>
      </c>
      <c r="EQ576" s="3">
        <f t="shared" si="402"/>
        <v>0</v>
      </c>
      <c r="ER576" s="3">
        <f t="shared" si="403"/>
        <v>0</v>
      </c>
      <c r="ES576" s="3">
        <f t="shared" si="404"/>
        <v>342.3900000000001</v>
      </c>
      <c r="ET576" s="3">
        <f t="shared" si="405"/>
        <v>0</v>
      </c>
      <c r="EU576" s="3">
        <f t="shared" si="406"/>
        <v>811.28992000000005</v>
      </c>
      <c r="EV576" s="3">
        <f t="shared" si="407"/>
        <v>359.28553599999998</v>
      </c>
      <c r="EW576" s="3">
        <f t="shared" si="408"/>
        <v>72.436599999999999</v>
      </c>
      <c r="EX576" s="3">
        <f t="shared" si="409"/>
        <v>0</v>
      </c>
      <c r="EY576" s="3">
        <f t="shared" si="410"/>
        <v>0</v>
      </c>
      <c r="EZ576" s="3">
        <f t="shared" si="411"/>
        <v>0</v>
      </c>
      <c r="FA576" s="3">
        <f t="shared" si="412"/>
        <v>0</v>
      </c>
      <c r="FB576" s="3">
        <f t="shared" si="413"/>
        <v>127.488416</v>
      </c>
      <c r="FC576" s="3">
        <f t="shared" si="392"/>
        <v>0</v>
      </c>
      <c r="FD576" s="41">
        <f t="shared" si="414"/>
        <v>33.320836</v>
      </c>
      <c r="FF576" s="5">
        <f>FG576/(CG576+DC576)</f>
        <v>145.7461732748346</v>
      </c>
      <c r="FG576" s="3">
        <f t="shared" si="393"/>
        <v>8205.509555373188</v>
      </c>
      <c r="FH576" s="3">
        <f t="shared" si="394"/>
        <v>50.669999999999987</v>
      </c>
      <c r="FI576" s="3">
        <f t="shared" si="415"/>
        <v>7.4682600000000008</v>
      </c>
      <c r="FJ576" s="3">
        <f t="shared" si="415"/>
        <v>0</v>
      </c>
      <c r="FK576" s="3">
        <f t="shared" si="426"/>
        <v>0</v>
      </c>
      <c r="FL576" s="3">
        <f t="shared" si="426"/>
        <v>0</v>
      </c>
      <c r="FM576" s="3">
        <f t="shared" si="426"/>
        <v>0</v>
      </c>
      <c r="FN576" s="3">
        <f t="shared" si="426"/>
        <v>0</v>
      </c>
      <c r="FO576" s="3">
        <f t="shared" si="426"/>
        <v>0</v>
      </c>
      <c r="FP576" s="3">
        <f t="shared" si="426"/>
        <v>48.23</v>
      </c>
      <c r="FQ576" s="3">
        <f t="shared" si="425"/>
        <v>0</v>
      </c>
      <c r="FR576" s="3">
        <f t="shared" si="416"/>
        <v>139.40752000000003</v>
      </c>
      <c r="FS576" s="3">
        <f t="shared" si="416"/>
        <v>61.737615999999996</v>
      </c>
      <c r="FT576" s="3">
        <f t="shared" si="416"/>
        <v>12.447100000000001</v>
      </c>
      <c r="FU576" s="3">
        <f t="shared" si="417"/>
        <v>0</v>
      </c>
      <c r="FV576" s="3">
        <f t="shared" si="417"/>
        <v>0</v>
      </c>
      <c r="FW576" s="3">
        <f t="shared" si="417"/>
        <v>0</v>
      </c>
      <c r="FX576" s="3">
        <f t="shared" si="418"/>
        <v>0</v>
      </c>
      <c r="FY576" s="3">
        <f t="shared" si="419"/>
        <v>21.906896</v>
      </c>
      <c r="FZ576" s="3">
        <f t="shared" si="420"/>
        <v>0</v>
      </c>
      <c r="GA576" s="3">
        <f t="shared" si="421"/>
        <v>5.7256660000000004</v>
      </c>
      <c r="GB576" s="41" t="s">
        <v>0</v>
      </c>
      <c r="GC576" s="41">
        <f>S576+AO576+BK576+S577+AO577+BK577</f>
        <v>452.8</v>
      </c>
      <c r="GD576" s="41">
        <f>(S576*AB576+AO576*AX576+BK576*BT576+S577*AB577+AO577*AX577+BK577*BT577)/GC576</f>
        <v>0.20884496466431093</v>
      </c>
      <c r="GE576" s="41">
        <f t="shared" si="440"/>
        <v>94.564999999999998</v>
      </c>
      <c r="GF576" s="5">
        <f>CG576+DC576+CG577+DC577</f>
        <v>106.9</v>
      </c>
      <c r="GG576" s="41">
        <f>(CG576*CP576+DC576*DL576+CG577*CP577+DC577*DL577)/GF576</f>
        <v>6.7717492984097294E-2</v>
      </c>
      <c r="GH576" s="41">
        <f t="shared" ref="GH576" si="441">GF576*GG576</f>
        <v>7.2390000000000008</v>
      </c>
      <c r="GI576" s="41" t="s">
        <v>0</v>
      </c>
    </row>
    <row r="577" spans="1:191" x14ac:dyDescent="0.55000000000000004">
      <c r="A577" s="41" t="s">
        <v>1665</v>
      </c>
      <c r="B577" s="41" t="s">
        <v>983</v>
      </c>
      <c r="C577" s="25" t="s">
        <v>69</v>
      </c>
      <c r="D577" s="25" t="s">
        <v>62</v>
      </c>
      <c r="E577" s="41" t="s">
        <v>1790</v>
      </c>
      <c r="F577" s="25">
        <v>1</v>
      </c>
      <c r="G577" s="25" t="s">
        <v>67</v>
      </c>
      <c r="H577" s="41">
        <v>6.3759999999999997E-2</v>
      </c>
      <c r="I577" s="41">
        <v>3.5500000000000004E-2</v>
      </c>
      <c r="J577" s="41">
        <v>0.504</v>
      </c>
      <c r="K577" s="41">
        <v>4.5599999999999998E-3</v>
      </c>
      <c r="L577" s="41">
        <v>1.9600000000000003E-2</v>
      </c>
      <c r="M577" s="41" t="s">
        <v>1044</v>
      </c>
      <c r="N577" s="41" t="s">
        <v>1013</v>
      </c>
      <c r="O577" s="41" t="s">
        <v>1878</v>
      </c>
      <c r="P577" s="41" t="s">
        <v>1919</v>
      </c>
      <c r="Q577" s="41" t="s">
        <v>1942</v>
      </c>
      <c r="R577" s="41" t="s">
        <v>2069</v>
      </c>
      <c r="S577" s="41">
        <v>159.4</v>
      </c>
      <c r="T577" s="41">
        <v>0.01</v>
      </c>
      <c r="U577" s="4">
        <v>5.2880000000000003E-2</v>
      </c>
      <c r="AB577" s="41">
        <v>0.04</v>
      </c>
      <c r="AD577" s="4">
        <v>3.1794099999999998</v>
      </c>
      <c r="AE577" s="4">
        <v>1.7053800000000001</v>
      </c>
      <c r="AF577" s="4">
        <v>0.57506999999999997</v>
      </c>
      <c r="AG577" s="5">
        <f>33*(2*52/(2*52+3*16.001))</f>
        <v>22.578501740097238</v>
      </c>
      <c r="AL577" s="4">
        <v>0.85269000000000006</v>
      </c>
      <c r="AN577" s="4">
        <v>0.25118000000000001</v>
      </c>
      <c r="AO577" s="81">
        <v>71</v>
      </c>
      <c r="AP577" s="7">
        <v>0.01</v>
      </c>
      <c r="AQ577" s="82">
        <v>5.2880000000000003E-2</v>
      </c>
      <c r="AR577" s="7"/>
      <c r="AS577" s="7"/>
      <c r="AT577" s="7"/>
      <c r="AU577" s="7"/>
      <c r="AV577" s="7"/>
      <c r="AW577" s="7"/>
      <c r="AX577" s="7">
        <v>0.05</v>
      </c>
      <c r="AY577" s="7"/>
      <c r="AZ577" s="82">
        <v>3.1794099999999998</v>
      </c>
      <c r="BA577" s="82">
        <v>1.7053800000000001</v>
      </c>
      <c r="BB577" s="82">
        <v>0.57506999999999997</v>
      </c>
      <c r="BC577" s="81">
        <f>33*(2*52/(2*52+3*16.001))</f>
        <v>22.578501740097238</v>
      </c>
      <c r="BD577" s="7"/>
      <c r="BE577" s="7"/>
      <c r="BF577" s="7"/>
      <c r="BG577" s="7"/>
      <c r="BH577" s="4">
        <v>0.85269000000000006</v>
      </c>
      <c r="BJ577" s="4">
        <v>0.25118000000000001</v>
      </c>
      <c r="BK577" s="41">
        <v>12.6</v>
      </c>
      <c r="BL577" s="7">
        <v>0.01</v>
      </c>
      <c r="BM577" s="82">
        <v>5.144E-2</v>
      </c>
      <c r="BN577" s="7"/>
      <c r="BO577" s="7"/>
      <c r="BP577" s="7"/>
      <c r="BQ577" s="7"/>
      <c r="BR577" s="7"/>
      <c r="BS577" s="7"/>
      <c r="BT577" s="7">
        <v>4</v>
      </c>
      <c r="BU577" s="7"/>
      <c r="BV577" s="82">
        <v>3.0928299999999997</v>
      </c>
      <c r="BW577" s="82">
        <v>1.6589400000000001</v>
      </c>
      <c r="BX577" s="82">
        <v>0.55940999999999996</v>
      </c>
      <c r="BY577" s="81">
        <f>33*(2*52/(2*52+3*16.001))</f>
        <v>22.578501740097238</v>
      </c>
      <c r="BZ577" s="7"/>
      <c r="CA577" s="7"/>
      <c r="CB577" s="7"/>
      <c r="CC577" s="7"/>
      <c r="CD577" s="82">
        <v>0.82947000000000004</v>
      </c>
      <c r="CF577" s="4">
        <v>0.24433999999999997</v>
      </c>
      <c r="CG577" s="41">
        <v>11.4</v>
      </c>
      <c r="CH577" s="41">
        <v>0.01</v>
      </c>
      <c r="CI577" s="4">
        <v>3.4799999999999998E-2</v>
      </c>
      <c r="CP577" s="41">
        <v>0.04</v>
      </c>
      <c r="CR577" s="4">
        <v>2.0923499999999997</v>
      </c>
      <c r="CS577" s="4">
        <v>1.1222999999999999</v>
      </c>
      <c r="CT577" s="4">
        <v>0.37844999999999995</v>
      </c>
      <c r="CU577" s="5">
        <f>33*(2*52/(2*52+3*16.001))</f>
        <v>22.578501740097238</v>
      </c>
      <c r="CZ577" s="4">
        <v>0.56114999999999993</v>
      </c>
      <c r="DB577" s="4">
        <v>0.16529999999999997</v>
      </c>
      <c r="DC577" s="41">
        <v>39.200000000000003</v>
      </c>
      <c r="DD577" s="41">
        <v>0.01</v>
      </c>
      <c r="DE577" s="4">
        <v>3.56E-2</v>
      </c>
      <c r="DL577" s="41">
        <v>0.05</v>
      </c>
      <c r="DN577" s="4">
        <v>2.14045</v>
      </c>
      <c r="DO577" s="4">
        <v>1.1481000000000001</v>
      </c>
      <c r="DP577" s="4">
        <v>0.38714999999999999</v>
      </c>
      <c r="DQ577" s="5">
        <f>33*(2*52/(2*52+3*16.001))</f>
        <v>22.578501740097238</v>
      </c>
      <c r="DV577" s="4">
        <v>0.57405000000000006</v>
      </c>
      <c r="DX577" s="4">
        <v>0.1691</v>
      </c>
      <c r="DY577" s="7" t="s">
        <v>1880</v>
      </c>
      <c r="DZ577" s="7">
        <f t="shared" si="390"/>
        <v>0.24825514403292182</v>
      </c>
      <c r="EA577" s="41" t="s">
        <v>68</v>
      </c>
      <c r="EB577" s="41" t="s">
        <v>0</v>
      </c>
      <c r="EC577" s="41">
        <f t="shared" si="430"/>
        <v>6.3759999999999997E-2</v>
      </c>
      <c r="ED577" s="41">
        <f t="shared" si="431"/>
        <v>3.5500000000000004E-2</v>
      </c>
      <c r="EE577" s="41">
        <f t="shared" si="432"/>
        <v>0.504</v>
      </c>
      <c r="EF577" s="41">
        <f t="shared" si="433"/>
        <v>4.5599999999999998E-3</v>
      </c>
      <c r="EG577" s="41">
        <f t="shared" si="434"/>
        <v>1.9600000000000003E-2</v>
      </c>
      <c r="EI577" s="5">
        <f t="shared" si="395"/>
        <v>287.56799056672605</v>
      </c>
      <c r="EJ577" s="3">
        <f t="shared" si="391"/>
        <v>69879.021707714433</v>
      </c>
      <c r="EK577" s="3">
        <f t="shared" si="396"/>
        <v>24.3</v>
      </c>
      <c r="EL577" s="3">
        <f t="shared" si="397"/>
        <v>12.831696000000003</v>
      </c>
      <c r="EM577" s="3">
        <f t="shared" si="398"/>
        <v>0</v>
      </c>
      <c r="EN577" s="3">
        <f t="shared" si="399"/>
        <v>0</v>
      </c>
      <c r="EO577" s="3">
        <f t="shared" si="400"/>
        <v>0</v>
      </c>
      <c r="EP577" s="3">
        <f t="shared" si="401"/>
        <v>0</v>
      </c>
      <c r="EQ577" s="3">
        <f t="shared" si="402"/>
        <v>0</v>
      </c>
      <c r="ER577" s="3">
        <f t="shared" si="403"/>
        <v>0</v>
      </c>
      <c r="ES577" s="3">
        <f t="shared" si="404"/>
        <v>603.26</v>
      </c>
      <c r="ET577" s="3">
        <f t="shared" si="405"/>
        <v>0</v>
      </c>
      <c r="EU577" s="3">
        <f t="shared" si="406"/>
        <v>771.50572199999999</v>
      </c>
      <c r="EV577" s="3">
        <f t="shared" si="407"/>
        <v>413.82219600000002</v>
      </c>
      <c r="EW577" s="3">
        <f t="shared" si="408"/>
        <v>139.54469399999999</v>
      </c>
      <c r="EX577" s="3">
        <f t="shared" si="409"/>
        <v>54865.759228436284</v>
      </c>
      <c r="EY577" s="3">
        <f t="shared" si="410"/>
        <v>0</v>
      </c>
      <c r="EZ577" s="3">
        <f t="shared" si="411"/>
        <v>0</v>
      </c>
      <c r="FA577" s="3">
        <f t="shared" si="412"/>
        <v>0</v>
      </c>
      <c r="FB577" s="3">
        <f t="shared" si="413"/>
        <v>206.91109800000001</v>
      </c>
      <c r="FC577" s="3">
        <f t="shared" si="392"/>
        <v>0</v>
      </c>
      <c r="FD577" s="41">
        <f t="shared" si="414"/>
        <v>60.950556000000013</v>
      </c>
      <c r="FF577" s="5">
        <f>FG577/(CG577+DC577)</f>
        <v>198.268477285698</v>
      </c>
      <c r="FG577" s="3">
        <f t="shared" si="393"/>
        <v>10032.384950656318</v>
      </c>
      <c r="FH577" s="3">
        <f t="shared" si="394"/>
        <v>5.0599999999999996</v>
      </c>
      <c r="FI577" s="3">
        <f t="shared" si="415"/>
        <v>1.7922400000000001</v>
      </c>
      <c r="FJ577" s="3">
        <f t="shared" si="415"/>
        <v>0</v>
      </c>
      <c r="FK577" s="3">
        <f t="shared" si="426"/>
        <v>0</v>
      </c>
      <c r="FL577" s="3">
        <f t="shared" si="426"/>
        <v>0</v>
      </c>
      <c r="FM577" s="3">
        <f t="shared" si="426"/>
        <v>0</v>
      </c>
      <c r="FN577" s="3">
        <f t="shared" si="426"/>
        <v>0</v>
      </c>
      <c r="FO577" s="3">
        <f t="shared" si="426"/>
        <v>0</v>
      </c>
      <c r="FP577" s="3">
        <f t="shared" si="426"/>
        <v>24.160000000000004</v>
      </c>
      <c r="FQ577" s="3">
        <f t="shared" si="425"/>
        <v>0</v>
      </c>
      <c r="FR577" s="3">
        <f t="shared" si="416"/>
        <v>107.75843</v>
      </c>
      <c r="FS577" s="3">
        <f t="shared" si="416"/>
        <v>57.799740000000014</v>
      </c>
      <c r="FT577" s="3">
        <f t="shared" si="416"/>
        <v>19.49061</v>
      </c>
      <c r="FU577" s="3">
        <f t="shared" si="417"/>
        <v>11424.721880489204</v>
      </c>
      <c r="FV577" s="3">
        <f t="shared" si="417"/>
        <v>0</v>
      </c>
      <c r="FW577" s="3">
        <f t="shared" si="417"/>
        <v>0</v>
      </c>
      <c r="FX577" s="3">
        <f t="shared" si="418"/>
        <v>0</v>
      </c>
      <c r="FY577" s="3">
        <f t="shared" si="419"/>
        <v>28.899870000000007</v>
      </c>
      <c r="FZ577" s="3">
        <f t="shared" si="420"/>
        <v>0</v>
      </c>
      <c r="GA577" s="3">
        <f t="shared" si="421"/>
        <v>8.5131399999999999</v>
      </c>
      <c r="GB577" s="41" t="s">
        <v>0</v>
      </c>
      <c r="GI577" s="41" t="s">
        <v>0</v>
      </c>
    </row>
    <row r="578" spans="1:191" x14ac:dyDescent="0.55000000000000004">
      <c r="A578" s="41" t="s">
        <v>1666</v>
      </c>
      <c r="B578" s="41" t="s">
        <v>983</v>
      </c>
      <c r="C578" s="25" t="s">
        <v>69</v>
      </c>
      <c r="D578" s="25" t="s">
        <v>62</v>
      </c>
      <c r="E578" s="41" t="s">
        <v>1790</v>
      </c>
      <c r="F578" s="25">
        <v>1</v>
      </c>
      <c r="G578" s="25" t="s">
        <v>67</v>
      </c>
      <c r="H578" s="41">
        <v>5.6063692564592279E-3</v>
      </c>
      <c r="I578" s="41">
        <v>5.6063692564592279E-3</v>
      </c>
      <c r="J578" s="41">
        <v>3.8813325621640808E-3</v>
      </c>
      <c r="K578" s="41">
        <v>0</v>
      </c>
      <c r="L578" s="41">
        <v>0</v>
      </c>
      <c r="M578" s="41" t="s">
        <v>1045</v>
      </c>
      <c r="N578" s="41" t="s">
        <v>1046</v>
      </c>
      <c r="O578" s="41" t="s">
        <v>1878</v>
      </c>
      <c r="P578" s="41" t="s">
        <v>1919</v>
      </c>
      <c r="Q578" s="41" t="s">
        <v>1942</v>
      </c>
      <c r="R578" s="41" t="s">
        <v>2069</v>
      </c>
      <c r="S578" s="41">
        <v>2.6</v>
      </c>
      <c r="T578" s="4">
        <v>8.8627284768528908E-2</v>
      </c>
      <c r="U578" s="4">
        <v>0.45988961200000006</v>
      </c>
      <c r="AB578" s="4">
        <v>0.2156295867868934</v>
      </c>
      <c r="AD578" s="4">
        <v>4.1352184799999998</v>
      </c>
      <c r="AE578" s="4">
        <v>2.1843235000000001</v>
      </c>
      <c r="AF578" s="4">
        <v>0.2473119</v>
      </c>
      <c r="AL578" s="4">
        <v>0.46282223</v>
      </c>
      <c r="AN578" s="4">
        <v>8.0446389999999993E-2</v>
      </c>
      <c r="AO578" s="7">
        <v>2.6</v>
      </c>
      <c r="AP578" s="82">
        <v>8.8627284768528908E-2</v>
      </c>
      <c r="AQ578" s="82">
        <v>0.487835348</v>
      </c>
      <c r="AR578" s="7"/>
      <c r="AS578" s="7"/>
      <c r="AT578" s="7"/>
      <c r="AU578" s="7"/>
      <c r="AV578" s="7"/>
      <c r="AW578" s="7"/>
      <c r="AX578" s="82">
        <v>0.2156295867868934</v>
      </c>
      <c r="AY578" s="7"/>
      <c r="AZ578" s="82">
        <v>4.3864999199999994</v>
      </c>
      <c r="BA578" s="82">
        <v>2.3170564999999996</v>
      </c>
      <c r="BB578" s="82">
        <v>0.26234009999999996</v>
      </c>
      <c r="BC578" s="7"/>
      <c r="BD578" s="7"/>
      <c r="BE578" s="7"/>
      <c r="BF578" s="7"/>
      <c r="BG578" s="7"/>
      <c r="BH578" s="4">
        <v>0.49094616999999996</v>
      </c>
      <c r="BJ578" s="4">
        <v>8.5334809999999983E-2</v>
      </c>
      <c r="BK578" s="41">
        <v>1.8</v>
      </c>
      <c r="BL578" s="82">
        <v>8.8627284768528908E-2</v>
      </c>
      <c r="BM578" s="82">
        <v>0.52732388799999996</v>
      </c>
      <c r="BN578" s="7"/>
      <c r="BO578" s="7"/>
      <c r="BP578" s="7"/>
      <c r="BQ578" s="7"/>
      <c r="BR578" s="7"/>
      <c r="BS578" s="7"/>
      <c r="BT578" s="82">
        <v>0.2156295867868934</v>
      </c>
      <c r="BU578" s="7"/>
      <c r="BV578" s="82">
        <v>4.7415715199999999</v>
      </c>
      <c r="BW578" s="82">
        <v>2.5046139999999997</v>
      </c>
      <c r="BX578" s="82">
        <v>0.28357559999999998</v>
      </c>
      <c r="BY578" s="7"/>
      <c r="BZ578" s="7"/>
      <c r="CA578" s="7"/>
      <c r="CB578" s="7"/>
      <c r="CC578" s="7"/>
      <c r="CD578" s="82">
        <v>0.53068651999999994</v>
      </c>
      <c r="CF578" s="4">
        <v>9.2242359999999995E-2</v>
      </c>
      <c r="CG578" s="41">
        <v>0</v>
      </c>
      <c r="DC578" s="41">
        <v>0</v>
      </c>
      <c r="DY578" s="7" t="s">
        <v>1880</v>
      </c>
      <c r="DZ578" s="7">
        <f t="shared" si="390"/>
        <v>0.2156295867868934</v>
      </c>
      <c r="EA578" s="41" t="s">
        <v>1031</v>
      </c>
      <c r="EB578" s="41" t="s">
        <v>0</v>
      </c>
      <c r="EC578" s="41">
        <f t="shared" si="430"/>
        <v>5.6063692564592279E-3</v>
      </c>
      <c r="ED578" s="41">
        <f t="shared" si="431"/>
        <v>5.6063692564592279E-3</v>
      </c>
      <c r="EE578" s="41">
        <f t="shared" si="432"/>
        <v>3.8813325621640808E-3</v>
      </c>
      <c r="EF578" s="41">
        <f t="shared" si="433"/>
        <v>0</v>
      </c>
      <c r="EG578" s="41">
        <f t="shared" si="434"/>
        <v>0</v>
      </c>
      <c r="EI578" s="5">
        <f t="shared" si="395"/>
        <v>275.10838971546696</v>
      </c>
      <c r="EJ578" s="3">
        <f t="shared" si="391"/>
        <v>1925.7587280082687</v>
      </c>
      <c r="EK578" s="3">
        <f t="shared" si="396"/>
        <v>6.203909933797024</v>
      </c>
      <c r="EL578" s="3">
        <f t="shared" si="397"/>
        <v>3.4132678944000001</v>
      </c>
      <c r="EM578" s="3">
        <f t="shared" si="398"/>
        <v>0</v>
      </c>
      <c r="EN578" s="3">
        <f t="shared" si="399"/>
        <v>0</v>
      </c>
      <c r="EO578" s="3">
        <f t="shared" si="400"/>
        <v>0</v>
      </c>
      <c r="EP578" s="3">
        <f t="shared" si="401"/>
        <v>0</v>
      </c>
      <c r="EQ578" s="3">
        <f t="shared" si="402"/>
        <v>0</v>
      </c>
      <c r="ER578" s="3">
        <f t="shared" si="403"/>
        <v>0</v>
      </c>
      <c r="ES578" s="3">
        <f t="shared" si="404"/>
        <v>15.094071075082539</v>
      </c>
      <c r="ET578" s="3">
        <f t="shared" si="405"/>
        <v>0</v>
      </c>
      <c r="EU578" s="3">
        <f t="shared" si="406"/>
        <v>30.691296575999999</v>
      </c>
      <c r="EV578" s="3">
        <f t="shared" si="407"/>
        <v>16.211893199999999</v>
      </c>
      <c r="EW578" s="3">
        <f t="shared" si="408"/>
        <v>1.8355312799999997</v>
      </c>
      <c r="EX578" s="3">
        <f t="shared" si="409"/>
        <v>0</v>
      </c>
      <c r="EY578" s="3">
        <f t="shared" si="410"/>
        <v>0</v>
      </c>
      <c r="EZ578" s="3">
        <f t="shared" si="411"/>
        <v>0</v>
      </c>
      <c r="FA578" s="3">
        <f t="shared" si="412"/>
        <v>0</v>
      </c>
      <c r="FB578" s="3">
        <f t="shared" si="413"/>
        <v>3.4350335759999995</v>
      </c>
      <c r="FC578" s="3">
        <f t="shared" si="392"/>
        <v>0</v>
      </c>
      <c r="FD578" s="41">
        <f t="shared" si="414"/>
        <v>0.59706736800000004</v>
      </c>
      <c r="FG578" s="3">
        <f t="shared" si="393"/>
        <v>0</v>
      </c>
      <c r="FH578" s="3">
        <f t="shared" si="394"/>
        <v>0</v>
      </c>
      <c r="FI578" s="3">
        <f t="shared" si="415"/>
        <v>0</v>
      </c>
      <c r="FJ578" s="3">
        <f t="shared" si="415"/>
        <v>0</v>
      </c>
      <c r="FK578" s="3">
        <f t="shared" si="426"/>
        <v>0</v>
      </c>
      <c r="FL578" s="3">
        <f t="shared" si="426"/>
        <v>0</v>
      </c>
      <c r="FM578" s="3">
        <f t="shared" si="426"/>
        <v>0</v>
      </c>
      <c r="FN578" s="3">
        <f t="shared" si="426"/>
        <v>0</v>
      </c>
      <c r="FO578" s="3">
        <f t="shared" si="426"/>
        <v>0</v>
      </c>
      <c r="FP578" s="3">
        <f t="shared" si="426"/>
        <v>0</v>
      </c>
      <c r="FQ578" s="3">
        <f t="shared" si="425"/>
        <v>0</v>
      </c>
      <c r="FR578" s="3">
        <f t="shared" si="416"/>
        <v>0</v>
      </c>
      <c r="FS578" s="3">
        <f t="shared" si="416"/>
        <v>0</v>
      </c>
      <c r="FT578" s="3">
        <f t="shared" si="416"/>
        <v>0</v>
      </c>
      <c r="FU578" s="3">
        <f t="shared" si="417"/>
        <v>0</v>
      </c>
      <c r="FV578" s="3">
        <f t="shared" si="417"/>
        <v>0</v>
      </c>
      <c r="FW578" s="3">
        <f t="shared" si="417"/>
        <v>0</v>
      </c>
      <c r="FX578" s="3">
        <f t="shared" si="418"/>
        <v>0</v>
      </c>
      <c r="FY578" s="3">
        <f t="shared" si="419"/>
        <v>0</v>
      </c>
      <c r="FZ578" s="3">
        <f t="shared" si="420"/>
        <v>0</v>
      </c>
      <c r="GA578" s="3">
        <f t="shared" si="421"/>
        <v>0</v>
      </c>
      <c r="GB578" s="41" t="s">
        <v>0</v>
      </c>
      <c r="GC578" s="41">
        <f>S578+AO578+BK578+S579+AO579+BK579</f>
        <v>11.4</v>
      </c>
      <c r="GD578" s="41">
        <f>(S578*AB578+AO578*AX578+BK578*BT578+S579*AB579+AO579*AX579+BK579*BT579)/GC578</f>
        <v>0.17578748079679696</v>
      </c>
      <c r="GE578" s="41">
        <f t="shared" si="440"/>
        <v>2.0039772810834853</v>
      </c>
      <c r="GI578" s="41" t="s">
        <v>0</v>
      </c>
    </row>
    <row r="579" spans="1:191" x14ac:dyDescent="0.55000000000000004">
      <c r="A579" s="41" t="s">
        <v>1667</v>
      </c>
      <c r="B579" s="41" t="s">
        <v>983</v>
      </c>
      <c r="C579" s="25" t="s">
        <v>69</v>
      </c>
      <c r="D579" s="25" t="s">
        <v>62</v>
      </c>
      <c r="E579" s="41" t="s">
        <v>1790</v>
      </c>
      <c r="F579" s="25">
        <v>1</v>
      </c>
      <c r="G579" s="25" t="s">
        <v>67</v>
      </c>
      <c r="H579" s="41">
        <v>1.3488277461142682E-3</v>
      </c>
      <c r="I579" s="41">
        <v>2.0232416191714024E-3</v>
      </c>
      <c r="J579" s="41">
        <v>1.573632370466646E-3</v>
      </c>
      <c r="K579" s="41">
        <v>0</v>
      </c>
      <c r="L579" s="41">
        <v>0</v>
      </c>
      <c r="M579" s="41" t="s">
        <v>1045</v>
      </c>
      <c r="N579" s="41" t="s">
        <v>1046</v>
      </c>
      <c r="O579" s="41" t="s">
        <v>1878</v>
      </c>
      <c r="P579" s="41" t="s">
        <v>1919</v>
      </c>
      <c r="Q579" s="41" t="s">
        <v>1942</v>
      </c>
      <c r="R579" s="41" t="s">
        <v>2069</v>
      </c>
      <c r="S579" s="41">
        <v>1.2</v>
      </c>
      <c r="T579" s="4">
        <v>1.5542233663308669E-2</v>
      </c>
      <c r="U579" s="4">
        <v>5.7242639599999999E-2</v>
      </c>
      <c r="AB579" s="4">
        <v>0.11240231217618901</v>
      </c>
      <c r="AD579" s="4">
        <v>3.0984264000000001</v>
      </c>
      <c r="AE579" s="4">
        <v>1.55569416</v>
      </c>
      <c r="AF579" s="4">
        <v>0.52950448000000006</v>
      </c>
      <c r="AL579" s="4">
        <v>0.82967592000000012</v>
      </c>
      <c r="AN579" s="4">
        <v>0.20946186400000003</v>
      </c>
      <c r="AO579" s="7">
        <v>1.8</v>
      </c>
      <c r="AP579" s="82">
        <v>1.5542233663308669E-2</v>
      </c>
      <c r="AQ579" s="82">
        <v>6.7542668700000003E-2</v>
      </c>
      <c r="AR579" s="7"/>
      <c r="AS579" s="7"/>
      <c r="AT579" s="7"/>
      <c r="AU579" s="7"/>
      <c r="AV579" s="7"/>
      <c r="AW579" s="7"/>
      <c r="AX579" s="82">
        <v>0.11240231217618901</v>
      </c>
      <c r="AY579" s="7"/>
      <c r="AZ579" s="82">
        <v>3.6559458</v>
      </c>
      <c r="BA579" s="82">
        <v>1.8356200199999999</v>
      </c>
      <c r="BB579" s="82">
        <v>0.62478156000000007</v>
      </c>
      <c r="BC579" s="7"/>
      <c r="BD579" s="7"/>
      <c r="BE579" s="7"/>
      <c r="BF579" s="7"/>
      <c r="BG579" s="7"/>
      <c r="BH579" s="4">
        <v>0.97896474000000011</v>
      </c>
      <c r="BJ579" s="4">
        <v>0.24715165800000002</v>
      </c>
      <c r="BK579" s="41">
        <v>1.4</v>
      </c>
      <c r="BL579" s="82">
        <v>1.5542233663308669E-2</v>
      </c>
      <c r="BM579" s="82">
        <v>7.36497656E-2</v>
      </c>
      <c r="BN579" s="7"/>
      <c r="BO579" s="7"/>
      <c r="BP579" s="7"/>
      <c r="BQ579" s="7"/>
      <c r="BR579" s="7"/>
      <c r="BS579" s="7"/>
      <c r="BT579" s="82">
        <v>0.11240231217618901</v>
      </c>
      <c r="BU579" s="7"/>
      <c r="BV579" s="82">
        <v>3.9865103999999998</v>
      </c>
      <c r="BW579" s="82">
        <v>2.00159376</v>
      </c>
      <c r="BX579" s="82">
        <v>0.68127327999999998</v>
      </c>
      <c r="BY579" s="7"/>
      <c r="BZ579" s="7"/>
      <c r="CA579" s="7"/>
      <c r="CB579" s="7"/>
      <c r="CC579" s="7"/>
      <c r="CD579" s="82">
        <v>1.0674811200000001</v>
      </c>
      <c r="CF579" s="4">
        <v>0.26949870400000003</v>
      </c>
      <c r="CG579" s="41">
        <v>0</v>
      </c>
      <c r="DC579" s="41">
        <v>0</v>
      </c>
      <c r="DY579" s="7" t="s">
        <v>1880</v>
      </c>
      <c r="DZ579" s="7">
        <f t="shared" si="390"/>
        <v>0.112402312176189</v>
      </c>
      <c r="EA579" s="41" t="s">
        <v>1031</v>
      </c>
      <c r="EB579" s="41" t="s">
        <v>0</v>
      </c>
      <c r="EC579" s="41">
        <f t="shared" si="430"/>
        <v>1.3488277461142682E-3</v>
      </c>
      <c r="ED579" s="41">
        <f t="shared" si="431"/>
        <v>2.0232416191714024E-3</v>
      </c>
      <c r="EE579" s="41">
        <f t="shared" si="432"/>
        <v>1.573632370466646E-3</v>
      </c>
      <c r="EF579" s="41">
        <f t="shared" si="433"/>
        <v>0</v>
      </c>
      <c r="EG579" s="41">
        <f t="shared" si="434"/>
        <v>0</v>
      </c>
      <c r="EI579" s="5">
        <f t="shared" si="395"/>
        <v>226.8562828926357</v>
      </c>
      <c r="EJ579" s="3">
        <f t="shared" si="391"/>
        <v>998.16764472759712</v>
      </c>
      <c r="EK579" s="3">
        <f t="shared" si="396"/>
        <v>0.68385828118558156</v>
      </c>
      <c r="EL579" s="3">
        <f t="shared" si="397"/>
        <v>0.29337764302000002</v>
      </c>
      <c r="EM579" s="3">
        <f t="shared" si="398"/>
        <v>0</v>
      </c>
      <c r="EN579" s="3">
        <f t="shared" si="399"/>
        <v>0</v>
      </c>
      <c r="EO579" s="3">
        <f t="shared" si="400"/>
        <v>0</v>
      </c>
      <c r="EP579" s="3">
        <f t="shared" si="401"/>
        <v>0</v>
      </c>
      <c r="EQ579" s="3">
        <f t="shared" si="402"/>
        <v>0</v>
      </c>
      <c r="ER579" s="3">
        <f t="shared" si="403"/>
        <v>0</v>
      </c>
      <c r="ES579" s="3">
        <f t="shared" si="404"/>
        <v>4.9457017357523165</v>
      </c>
      <c r="ET579" s="3">
        <f t="shared" si="405"/>
        <v>0</v>
      </c>
      <c r="EU579" s="3">
        <f t="shared" si="406"/>
        <v>15.879928679999999</v>
      </c>
      <c r="EV579" s="3">
        <f t="shared" si="407"/>
        <v>7.9731802920000003</v>
      </c>
      <c r="EW579" s="3">
        <f t="shared" si="408"/>
        <v>2.7137947760000003</v>
      </c>
      <c r="EX579" s="3">
        <f t="shared" si="409"/>
        <v>0</v>
      </c>
      <c r="EY579" s="3">
        <f t="shared" si="410"/>
        <v>0</v>
      </c>
      <c r="EZ579" s="3">
        <f t="shared" si="411"/>
        <v>0</v>
      </c>
      <c r="FA579" s="3">
        <f t="shared" si="412"/>
        <v>0</v>
      </c>
      <c r="FB579" s="3">
        <f t="shared" si="413"/>
        <v>4.2522212040000005</v>
      </c>
      <c r="FC579" s="3">
        <f t="shared" si="392"/>
        <v>0</v>
      </c>
      <c r="FD579" s="41">
        <f t="shared" si="414"/>
        <v>1.0735254068</v>
      </c>
      <c r="FG579" s="3">
        <f t="shared" si="393"/>
        <v>0</v>
      </c>
      <c r="FH579" s="3">
        <f t="shared" si="394"/>
        <v>0</v>
      </c>
      <c r="FI579" s="3">
        <f t="shared" si="415"/>
        <v>0</v>
      </c>
      <c r="FJ579" s="3">
        <f t="shared" si="415"/>
        <v>0</v>
      </c>
      <c r="FK579" s="3">
        <f t="shared" si="426"/>
        <v>0</v>
      </c>
      <c r="FL579" s="3">
        <f t="shared" si="426"/>
        <v>0</v>
      </c>
      <c r="FM579" s="3">
        <f t="shared" si="426"/>
        <v>0</v>
      </c>
      <c r="FN579" s="3">
        <f t="shared" si="426"/>
        <v>0</v>
      </c>
      <c r="FO579" s="3">
        <f t="shared" si="426"/>
        <v>0</v>
      </c>
      <c r="FP579" s="3">
        <f t="shared" si="426"/>
        <v>0</v>
      </c>
      <c r="FQ579" s="3">
        <f t="shared" si="425"/>
        <v>0</v>
      </c>
      <c r="FR579" s="3">
        <f t="shared" si="416"/>
        <v>0</v>
      </c>
      <c r="FS579" s="3">
        <f t="shared" si="416"/>
        <v>0</v>
      </c>
      <c r="FT579" s="3">
        <f t="shared" si="416"/>
        <v>0</v>
      </c>
      <c r="FU579" s="3">
        <f t="shared" si="417"/>
        <v>0</v>
      </c>
      <c r="FV579" s="3">
        <f t="shared" si="417"/>
        <v>0</v>
      </c>
      <c r="FW579" s="3">
        <f t="shared" si="417"/>
        <v>0</v>
      </c>
      <c r="FX579" s="3">
        <f t="shared" si="418"/>
        <v>0</v>
      </c>
      <c r="FY579" s="3">
        <f t="shared" si="419"/>
        <v>0</v>
      </c>
      <c r="FZ579" s="3">
        <f t="shared" si="420"/>
        <v>0</v>
      </c>
      <c r="GA579" s="3">
        <f t="shared" si="421"/>
        <v>0</v>
      </c>
      <c r="GB579" s="41" t="s">
        <v>0</v>
      </c>
      <c r="GI579" s="41" t="s">
        <v>0</v>
      </c>
    </row>
    <row r="580" spans="1:191" ht="12.6" x14ac:dyDescent="0.55000000000000004">
      <c r="A580" s="41" t="s">
        <v>1668</v>
      </c>
      <c r="B580" s="41" t="s">
        <v>983</v>
      </c>
      <c r="C580" s="25" t="s">
        <v>69</v>
      </c>
      <c r="D580" s="25" t="s">
        <v>62</v>
      </c>
      <c r="E580" s="41" t="s">
        <v>1790</v>
      </c>
      <c r="F580" s="25">
        <v>1</v>
      </c>
      <c r="G580" s="25" t="s">
        <v>67</v>
      </c>
      <c r="H580" s="41">
        <v>0</v>
      </c>
      <c r="I580" s="41">
        <v>0</v>
      </c>
      <c r="J580" s="41">
        <v>0.12319293414510316</v>
      </c>
      <c r="K580" s="41">
        <v>0</v>
      </c>
      <c r="L580" s="41">
        <v>0</v>
      </c>
      <c r="M580" s="41" t="s">
        <v>1003</v>
      </c>
      <c r="N580" s="11" t="s">
        <v>81</v>
      </c>
      <c r="O580" s="41" t="s">
        <v>1878</v>
      </c>
      <c r="P580" s="41" t="s">
        <v>1919</v>
      </c>
      <c r="Q580" s="41" t="s">
        <v>1942</v>
      </c>
      <c r="R580" s="41" t="s">
        <v>2070</v>
      </c>
      <c r="S580" s="41">
        <v>0</v>
      </c>
      <c r="AO580" s="7">
        <v>0</v>
      </c>
      <c r="AP580" s="7"/>
      <c r="AQ580" s="7"/>
      <c r="AR580" s="7"/>
      <c r="AS580" s="7"/>
      <c r="AT580" s="7"/>
      <c r="AU580" s="7"/>
      <c r="AV580" s="7"/>
      <c r="AW580" s="7"/>
      <c r="AX580" s="7"/>
      <c r="AY580" s="7"/>
      <c r="AZ580" s="7"/>
      <c r="BA580" s="7"/>
      <c r="BB580" s="7"/>
      <c r="BC580" s="7"/>
      <c r="BD580" s="7"/>
      <c r="BE580" s="7"/>
      <c r="BF580" s="7"/>
      <c r="BG580" s="7"/>
      <c r="BK580" s="41">
        <v>109.6</v>
      </c>
      <c r="BL580" s="82">
        <v>2.9148595329822911E-2</v>
      </c>
      <c r="BM580" s="82">
        <v>3.9097699999999999E-2</v>
      </c>
      <c r="BN580" s="7"/>
      <c r="BO580" s="7"/>
      <c r="BP580" s="7"/>
      <c r="BQ580" s="7"/>
      <c r="BR580" s="7"/>
      <c r="BS580" s="7"/>
      <c r="BT580" s="82">
        <v>0.11240231217618901</v>
      </c>
      <c r="BU580" s="7"/>
      <c r="BV580" s="82">
        <v>1.096617</v>
      </c>
      <c r="BW580" s="82">
        <v>0.96685100000000002</v>
      </c>
      <c r="BX580" s="82">
        <v>0.19744119999999998</v>
      </c>
      <c r="BY580" s="7"/>
      <c r="BZ580" s="7"/>
      <c r="CA580" s="7"/>
      <c r="CB580" s="7"/>
      <c r="CC580" s="7"/>
      <c r="CD580" s="7"/>
      <c r="CG580" s="41">
        <v>0</v>
      </c>
      <c r="DC580" s="41">
        <v>0</v>
      </c>
      <c r="DY580" s="7" t="s">
        <v>1880</v>
      </c>
      <c r="DZ580" s="7">
        <f t="shared" si="390"/>
        <v>0.11240231217618903</v>
      </c>
      <c r="EA580" s="41" t="s">
        <v>1004</v>
      </c>
      <c r="EB580" s="41" t="s">
        <v>0</v>
      </c>
      <c r="EC580" s="41">
        <f t="shared" si="430"/>
        <v>0</v>
      </c>
      <c r="ED580" s="41">
        <f t="shared" si="431"/>
        <v>0</v>
      </c>
      <c r="EE580" s="41">
        <f t="shared" si="432"/>
        <v>0.12319293414510316</v>
      </c>
      <c r="EF580" s="41">
        <f t="shared" si="433"/>
        <v>0</v>
      </c>
      <c r="EG580" s="41">
        <f t="shared" si="434"/>
        <v>0</v>
      </c>
      <c r="EI580" s="5">
        <f t="shared" si="395"/>
        <v>95.71367458435536</v>
      </c>
      <c r="EJ580" s="3">
        <f t="shared" si="391"/>
        <v>10490.218734445347</v>
      </c>
      <c r="EK580" s="3">
        <f t="shared" si="396"/>
        <v>31.94686048148591</v>
      </c>
      <c r="EL580" s="3">
        <f t="shared" si="397"/>
        <v>4.2851079199999997</v>
      </c>
      <c r="EM580" s="3">
        <f t="shared" si="398"/>
        <v>0</v>
      </c>
      <c r="EN580" s="3">
        <f t="shared" si="399"/>
        <v>0</v>
      </c>
      <c r="EO580" s="3">
        <f t="shared" si="400"/>
        <v>0</v>
      </c>
      <c r="EP580" s="3">
        <f t="shared" si="401"/>
        <v>0</v>
      </c>
      <c r="EQ580" s="3">
        <f t="shared" si="402"/>
        <v>0</v>
      </c>
      <c r="ER580" s="3">
        <f t="shared" si="403"/>
        <v>0</v>
      </c>
      <c r="ES580" s="3">
        <f t="shared" si="404"/>
        <v>123.19293414510315</v>
      </c>
      <c r="ET580" s="3">
        <f t="shared" si="405"/>
        <v>0</v>
      </c>
      <c r="EU580" s="3">
        <f t="shared" si="406"/>
        <v>120.18922319999999</v>
      </c>
      <c r="EV580" s="3">
        <f t="shared" si="407"/>
        <v>105.9668696</v>
      </c>
      <c r="EW580" s="3">
        <f t="shared" si="408"/>
        <v>21.639555519999998</v>
      </c>
      <c r="EX580" s="3">
        <f t="shared" si="409"/>
        <v>0</v>
      </c>
      <c r="EY580" s="3">
        <f t="shared" si="410"/>
        <v>0</v>
      </c>
      <c r="EZ580" s="3">
        <f t="shared" si="411"/>
        <v>0</v>
      </c>
      <c r="FA580" s="3">
        <f t="shared" si="412"/>
        <v>0</v>
      </c>
      <c r="FB580" s="3">
        <f t="shared" si="413"/>
        <v>0</v>
      </c>
      <c r="FC580" s="3">
        <f t="shared" si="392"/>
        <v>0</v>
      </c>
      <c r="FD580" s="41">
        <f t="shared" si="414"/>
        <v>0</v>
      </c>
      <c r="FG580" s="3">
        <f t="shared" si="393"/>
        <v>0</v>
      </c>
      <c r="FH580" s="3">
        <f t="shared" si="394"/>
        <v>0</v>
      </c>
      <c r="FI580" s="3">
        <f t="shared" si="415"/>
        <v>0</v>
      </c>
      <c r="FJ580" s="3">
        <f t="shared" si="415"/>
        <v>0</v>
      </c>
      <c r="FK580" s="3">
        <f t="shared" si="426"/>
        <v>0</v>
      </c>
      <c r="FL580" s="3">
        <f t="shared" si="426"/>
        <v>0</v>
      </c>
      <c r="FM580" s="3">
        <f t="shared" si="426"/>
        <v>0</v>
      </c>
      <c r="FN580" s="3">
        <f t="shared" si="426"/>
        <v>0</v>
      </c>
      <c r="FO580" s="3">
        <f t="shared" si="426"/>
        <v>0</v>
      </c>
      <c r="FP580" s="3">
        <f t="shared" si="426"/>
        <v>0</v>
      </c>
      <c r="FQ580" s="3">
        <f t="shared" si="425"/>
        <v>0</v>
      </c>
      <c r="FR580" s="3">
        <f t="shared" si="416"/>
        <v>0</v>
      </c>
      <c r="FS580" s="3">
        <f t="shared" si="416"/>
        <v>0</v>
      </c>
      <c r="FT580" s="3">
        <f t="shared" si="416"/>
        <v>0</v>
      </c>
      <c r="FU580" s="3">
        <f t="shared" si="417"/>
        <v>0</v>
      </c>
      <c r="FV580" s="3">
        <f t="shared" si="417"/>
        <v>0</v>
      </c>
      <c r="FW580" s="3">
        <f t="shared" si="417"/>
        <v>0</v>
      </c>
      <c r="FX580" s="3">
        <f t="shared" si="418"/>
        <v>0</v>
      </c>
      <c r="FY580" s="3">
        <f t="shared" si="419"/>
        <v>0</v>
      </c>
      <c r="FZ580" s="3">
        <f t="shared" si="420"/>
        <v>0</v>
      </c>
      <c r="GA580" s="3">
        <f t="shared" si="421"/>
        <v>0</v>
      </c>
      <c r="GB580" s="41" t="s">
        <v>0</v>
      </c>
      <c r="GI580" s="41" t="s">
        <v>0</v>
      </c>
    </row>
    <row r="581" spans="1:191" x14ac:dyDescent="0.55000000000000004">
      <c r="A581" s="41" t="s">
        <v>1669</v>
      </c>
      <c r="B581" s="41" t="s">
        <v>983</v>
      </c>
      <c r="C581" s="25" t="s">
        <v>69</v>
      </c>
      <c r="D581" s="25" t="s">
        <v>62</v>
      </c>
      <c r="E581" s="41" t="s">
        <v>1790</v>
      </c>
      <c r="F581" s="25">
        <v>1</v>
      </c>
      <c r="G581" s="25" t="s">
        <v>67</v>
      </c>
      <c r="H581" s="41">
        <v>1.9300000000000001E-2</v>
      </c>
      <c r="I581" s="41">
        <v>2.4500000000000004E-3</v>
      </c>
      <c r="J581" s="41">
        <v>0</v>
      </c>
      <c r="K581" s="41">
        <v>8.0000000000000002E-3</v>
      </c>
      <c r="L581" s="41">
        <v>0</v>
      </c>
      <c r="M581" s="41" t="s">
        <v>1047</v>
      </c>
      <c r="N581" s="41" t="s">
        <v>1048</v>
      </c>
      <c r="O581" s="41" t="s">
        <v>1878</v>
      </c>
      <c r="P581" s="41" t="s">
        <v>1919</v>
      </c>
      <c r="Q581" s="41" t="s">
        <v>1942</v>
      </c>
      <c r="R581" s="41" t="s">
        <v>2069</v>
      </c>
      <c r="S581" s="41">
        <v>38.6</v>
      </c>
      <c r="T581" s="41">
        <v>0.14000000000000001</v>
      </c>
      <c r="U581" s="4">
        <v>2.1090000000000001E-2</v>
      </c>
      <c r="AB581" s="41">
        <v>0.05</v>
      </c>
      <c r="AC581" s="41">
        <v>7.0000000000000007E-2</v>
      </c>
      <c r="AD581" s="4">
        <v>1.8381600000000002</v>
      </c>
      <c r="AE581" s="4">
        <v>1.0089900000000001</v>
      </c>
      <c r="AF581" s="4">
        <v>0.31486999999999998</v>
      </c>
      <c r="AL581" s="4">
        <v>0.40515000000000001</v>
      </c>
      <c r="AN581" s="4">
        <v>0.11174000000000001</v>
      </c>
      <c r="AO581" s="7">
        <v>4.9000000000000004</v>
      </c>
      <c r="AP581" s="7">
        <v>0.14000000000000001</v>
      </c>
      <c r="AQ581" s="82">
        <v>2.5080000000000002E-2</v>
      </c>
      <c r="AR581" s="7"/>
      <c r="AS581" s="7"/>
      <c r="AT581" s="7"/>
      <c r="AU581" s="7"/>
      <c r="AV581" s="7"/>
      <c r="AW581" s="7"/>
      <c r="AX581" s="7">
        <v>0.05</v>
      </c>
      <c r="AY581" s="7">
        <v>7.0000000000000007E-2</v>
      </c>
      <c r="AZ581" s="82">
        <v>2.1859200000000003</v>
      </c>
      <c r="BA581" s="82">
        <v>1.1998800000000001</v>
      </c>
      <c r="BB581" s="82">
        <v>0.37444</v>
      </c>
      <c r="BC581" s="7"/>
      <c r="BD581" s="7"/>
      <c r="BE581" s="7"/>
      <c r="BF581" s="7"/>
      <c r="BG581" s="7"/>
      <c r="BH581" s="4">
        <v>0.48180000000000006</v>
      </c>
      <c r="BJ581" s="4">
        <v>0.13288000000000003</v>
      </c>
      <c r="BK581" s="41">
        <v>0</v>
      </c>
      <c r="BL581" s="7"/>
      <c r="BM581" s="7"/>
      <c r="BN581" s="7"/>
      <c r="BO581" s="7"/>
      <c r="BP581" s="7"/>
      <c r="BQ581" s="7"/>
      <c r="BR581" s="7"/>
      <c r="BS581" s="7"/>
      <c r="BT581" s="7"/>
      <c r="BU581" s="7"/>
      <c r="BV581" s="7"/>
      <c r="BW581" s="7"/>
      <c r="BX581" s="7"/>
      <c r="BY581" s="7"/>
      <c r="BZ581" s="7"/>
      <c r="CA581" s="7"/>
      <c r="CB581" s="7"/>
      <c r="CC581" s="7"/>
      <c r="CD581" s="7"/>
      <c r="CG581" s="5">
        <v>16</v>
      </c>
      <c r="CH581" s="41">
        <v>0.14000000000000001</v>
      </c>
      <c r="CI581" s="4">
        <v>1.8283846153846154E-2</v>
      </c>
      <c r="CP581" s="41">
        <v>0.05</v>
      </c>
      <c r="CQ581" s="41">
        <v>7.0000000000000007E-2</v>
      </c>
      <c r="CR581" s="4">
        <v>1.5935815384615384</v>
      </c>
      <c r="CS581" s="4">
        <v>0.87473769230769227</v>
      </c>
      <c r="CT581" s="4">
        <v>0.27297461538461537</v>
      </c>
      <c r="CZ581" s="4">
        <v>0.35124230769230769</v>
      </c>
      <c r="DB581" s="4">
        <v>9.6872307692307688E-2</v>
      </c>
      <c r="DC581" s="41">
        <v>0</v>
      </c>
      <c r="DY581" s="7" t="s">
        <v>1880</v>
      </c>
      <c r="DZ581" s="7">
        <f t="shared" si="390"/>
        <v>0.05</v>
      </c>
      <c r="EA581" s="41" t="s">
        <v>68</v>
      </c>
      <c r="EB581" s="41" t="s">
        <v>0</v>
      </c>
      <c r="EC581" s="41">
        <f t="shared" si="430"/>
        <v>1.9300000000000001E-2</v>
      </c>
      <c r="ED581" s="41">
        <f t="shared" si="431"/>
        <v>2.4500000000000004E-3</v>
      </c>
      <c r="EE581" s="41">
        <f t="shared" si="432"/>
        <v>0</v>
      </c>
      <c r="EF581" s="41">
        <f t="shared" si="433"/>
        <v>8.0000000000000002E-3</v>
      </c>
      <c r="EG581" s="41">
        <f t="shared" si="434"/>
        <v>0</v>
      </c>
      <c r="EI581" s="5">
        <f t="shared" si="395"/>
        <v>178.65012879227785</v>
      </c>
      <c r="EJ581" s="3">
        <f t="shared" si="391"/>
        <v>7771.2806024640868</v>
      </c>
      <c r="EK581" s="3">
        <f t="shared" si="396"/>
        <v>60.900000000000006</v>
      </c>
      <c r="EL581" s="3">
        <f t="shared" si="397"/>
        <v>0.93696600000000008</v>
      </c>
      <c r="EM581" s="3">
        <f t="shared" si="398"/>
        <v>0</v>
      </c>
      <c r="EN581" s="3">
        <f t="shared" si="399"/>
        <v>0</v>
      </c>
      <c r="EO581" s="3">
        <f t="shared" si="400"/>
        <v>0</v>
      </c>
      <c r="EP581" s="3">
        <f t="shared" si="401"/>
        <v>0</v>
      </c>
      <c r="EQ581" s="3">
        <f t="shared" si="402"/>
        <v>0</v>
      </c>
      <c r="ER581" s="3">
        <f t="shared" si="403"/>
        <v>0</v>
      </c>
      <c r="ES581" s="3">
        <f t="shared" si="404"/>
        <v>21.750000000000004</v>
      </c>
      <c r="ET581" s="3">
        <f t="shared" si="405"/>
        <v>30.450000000000003</v>
      </c>
      <c r="EU581" s="3">
        <f t="shared" si="406"/>
        <v>81.663984000000013</v>
      </c>
      <c r="EV581" s="3">
        <f t="shared" si="407"/>
        <v>44.826426000000005</v>
      </c>
      <c r="EW581" s="3">
        <f t="shared" si="408"/>
        <v>13.988738</v>
      </c>
      <c r="EX581" s="3">
        <f t="shared" si="409"/>
        <v>0</v>
      </c>
      <c r="EY581" s="3">
        <f t="shared" si="410"/>
        <v>0</v>
      </c>
      <c r="EZ581" s="3">
        <f t="shared" si="411"/>
        <v>0</v>
      </c>
      <c r="FA581" s="3">
        <f t="shared" si="412"/>
        <v>0</v>
      </c>
      <c r="FB581" s="3">
        <f t="shared" si="413"/>
        <v>17.999610000000001</v>
      </c>
      <c r="FC581" s="3">
        <f t="shared" si="392"/>
        <v>0</v>
      </c>
      <c r="FD581" s="41">
        <f t="shared" si="414"/>
        <v>4.9642760000000008</v>
      </c>
      <c r="FF581" s="5">
        <f>FG581/(CG581+DC581)</f>
        <v>161.7030917054575</v>
      </c>
      <c r="FG581" s="3">
        <f t="shared" si="393"/>
        <v>2587.2494672873199</v>
      </c>
      <c r="FH581" s="3">
        <f t="shared" si="394"/>
        <v>22.4</v>
      </c>
      <c r="FI581" s="3">
        <f t="shared" si="415"/>
        <v>0.29254153846153846</v>
      </c>
      <c r="FJ581" s="3">
        <f t="shared" si="415"/>
        <v>0</v>
      </c>
      <c r="FK581" s="3">
        <f t="shared" si="426"/>
        <v>0</v>
      </c>
      <c r="FL581" s="3">
        <f t="shared" si="426"/>
        <v>0</v>
      </c>
      <c r="FM581" s="3">
        <f t="shared" si="426"/>
        <v>0</v>
      </c>
      <c r="FN581" s="3">
        <f t="shared" ref="FN581:FQ644" si="442">1000*(CN581*$CG581+DJ581*$DC581)/100</f>
        <v>0</v>
      </c>
      <c r="FO581" s="3">
        <f t="shared" si="442"/>
        <v>0</v>
      </c>
      <c r="FP581" s="3">
        <f t="shared" si="442"/>
        <v>8</v>
      </c>
      <c r="FQ581" s="3">
        <f t="shared" si="425"/>
        <v>11.2</v>
      </c>
      <c r="FR581" s="3">
        <f t="shared" si="416"/>
        <v>25.497304615384614</v>
      </c>
      <c r="FS581" s="3">
        <f t="shared" si="416"/>
        <v>13.995803076923076</v>
      </c>
      <c r="FT581" s="3">
        <f t="shared" si="416"/>
        <v>4.3675938461538459</v>
      </c>
      <c r="FU581" s="3">
        <f t="shared" si="417"/>
        <v>0</v>
      </c>
      <c r="FV581" s="3">
        <f t="shared" si="417"/>
        <v>0</v>
      </c>
      <c r="FW581" s="3">
        <f t="shared" si="417"/>
        <v>0</v>
      </c>
      <c r="FX581" s="3">
        <f t="shared" si="418"/>
        <v>0</v>
      </c>
      <c r="FY581" s="3">
        <f t="shared" si="419"/>
        <v>5.619876923076923</v>
      </c>
      <c r="FZ581" s="3">
        <f t="shared" si="420"/>
        <v>0</v>
      </c>
      <c r="GA581" s="3">
        <f t="shared" si="421"/>
        <v>1.549956923076923</v>
      </c>
      <c r="GB581" s="41" t="s">
        <v>0</v>
      </c>
      <c r="GI581" s="41" t="s">
        <v>0</v>
      </c>
    </row>
    <row r="582" spans="1:191" x14ac:dyDescent="0.55000000000000004">
      <c r="A582" s="41" t="s">
        <v>1670</v>
      </c>
      <c r="B582" s="41" t="s">
        <v>983</v>
      </c>
      <c r="C582" s="25" t="s">
        <v>69</v>
      </c>
      <c r="D582" s="25" t="s">
        <v>62</v>
      </c>
      <c r="E582" s="41" t="s">
        <v>1790</v>
      </c>
      <c r="F582" s="25">
        <v>1</v>
      </c>
      <c r="G582" s="25" t="s">
        <v>67</v>
      </c>
      <c r="H582" s="41">
        <v>0</v>
      </c>
      <c r="I582" s="41">
        <v>0</v>
      </c>
      <c r="J582" s="41">
        <v>9.8208000000000018E-2</v>
      </c>
      <c r="K582" s="41">
        <v>0</v>
      </c>
      <c r="L582" s="41">
        <v>0</v>
      </c>
      <c r="M582" s="41" t="s">
        <v>1049</v>
      </c>
      <c r="N582" s="41" t="s">
        <v>1050</v>
      </c>
      <c r="O582" s="41" t="s">
        <v>1878</v>
      </c>
      <c r="P582" s="41" t="s">
        <v>1919</v>
      </c>
      <c r="Q582" s="41" t="s">
        <v>1942</v>
      </c>
      <c r="R582" s="41" t="s">
        <v>2069</v>
      </c>
      <c r="S582" s="41">
        <v>0</v>
      </c>
      <c r="AO582" s="7">
        <v>0</v>
      </c>
      <c r="AP582" s="7"/>
      <c r="AQ582" s="7"/>
      <c r="AR582" s="7"/>
      <c r="AS582" s="7"/>
      <c r="AT582" s="7"/>
      <c r="AU582" s="7"/>
      <c r="AV582" s="7"/>
      <c r="AW582" s="7"/>
      <c r="AX582" s="7"/>
      <c r="AY582" s="7"/>
      <c r="AZ582" s="7"/>
      <c r="BA582" s="7"/>
      <c r="BB582" s="7"/>
      <c r="BC582" s="7"/>
      <c r="BD582" s="7"/>
      <c r="BE582" s="7"/>
      <c r="BF582" s="7"/>
      <c r="BG582" s="7"/>
      <c r="BK582" s="41">
        <v>74.400000000000006</v>
      </c>
      <c r="BL582" s="7">
        <v>3.2000000000000001E-2</v>
      </c>
      <c r="BM582" s="7">
        <v>0.14000000000000001</v>
      </c>
      <c r="BN582" s="7"/>
      <c r="BO582" s="7"/>
      <c r="BP582" s="7"/>
      <c r="BQ582" s="7"/>
      <c r="BR582" s="7"/>
      <c r="BS582" s="7"/>
      <c r="BT582" s="7">
        <v>0.13200000000000001</v>
      </c>
      <c r="BU582" s="7"/>
      <c r="BV582" s="7">
        <v>4.1100000000000003</v>
      </c>
      <c r="BW582" s="7">
        <v>1.72</v>
      </c>
      <c r="BX582" s="7">
        <v>0.56000000000000005</v>
      </c>
      <c r="BY582" s="7"/>
      <c r="BZ582" s="7"/>
      <c r="CA582" s="7"/>
      <c r="CB582" s="7"/>
      <c r="CC582" s="7"/>
      <c r="CD582" s="7"/>
      <c r="CG582" s="41">
        <v>0</v>
      </c>
      <c r="DC582" s="41">
        <v>0</v>
      </c>
      <c r="DY582" s="7" t="s">
        <v>1880</v>
      </c>
      <c r="DZ582" s="7">
        <f t="shared" ref="DZ582:DZ645" si="443">(AB582*S582+AX582*AO582+BT582*BK582)/(S582+AO582+BK582)</f>
        <v>0.13200000000000001</v>
      </c>
      <c r="EA582" s="41" t="s">
        <v>1002</v>
      </c>
      <c r="EB582" s="41" t="s">
        <v>0</v>
      </c>
      <c r="EC582" s="41">
        <f t="shared" si="430"/>
        <v>0</v>
      </c>
      <c r="ED582" s="41">
        <f t="shared" si="431"/>
        <v>0</v>
      </c>
      <c r="EE582" s="41">
        <f t="shared" si="432"/>
        <v>9.8208000000000018E-2</v>
      </c>
      <c r="EF582" s="41">
        <f t="shared" si="433"/>
        <v>0</v>
      </c>
      <c r="EG582" s="41">
        <f t="shared" si="434"/>
        <v>0</v>
      </c>
      <c r="EI582" s="5">
        <f t="shared" si="395"/>
        <v>239.16202760231513</v>
      </c>
      <c r="EJ582" s="3">
        <f t="shared" ref="EJ582:EJ645" si="444">(EK582*EK$2+EN582*EN$2+EO582*EO$2+EP582*EP$2+EQ582*EQ$2+ER582*ER$2+ES582*ES$2+ET582*ET$2+EX582*EX$2+EY582*EY$2+EZ582*EZ$2+FC582*FC$2)/1000+(EL582*EL$2+EM582*EM$2+EU582*EU$2+EV582*EV$2+EW582*EW$2+FA582*FA$2+FB582*FB$2+FD582*FD$2)/1000000</f>
        <v>17793.654853612246</v>
      </c>
      <c r="EK582" s="3">
        <f t="shared" si="396"/>
        <v>23.808000000000003</v>
      </c>
      <c r="EL582" s="3">
        <f t="shared" si="397"/>
        <v>10.416000000000002</v>
      </c>
      <c r="EM582" s="3">
        <f t="shared" si="398"/>
        <v>0</v>
      </c>
      <c r="EN582" s="3">
        <f t="shared" si="399"/>
        <v>0</v>
      </c>
      <c r="EO582" s="3">
        <f t="shared" si="400"/>
        <v>0</v>
      </c>
      <c r="EP582" s="3">
        <f t="shared" si="401"/>
        <v>0</v>
      </c>
      <c r="EQ582" s="3">
        <f t="shared" si="402"/>
        <v>0</v>
      </c>
      <c r="ER582" s="3">
        <f t="shared" si="403"/>
        <v>0</v>
      </c>
      <c r="ES582" s="3">
        <f t="shared" si="404"/>
        <v>98.208000000000013</v>
      </c>
      <c r="ET582" s="3">
        <f t="shared" si="405"/>
        <v>0</v>
      </c>
      <c r="EU582" s="3">
        <f t="shared" si="406"/>
        <v>305.78400000000005</v>
      </c>
      <c r="EV582" s="3">
        <f t="shared" si="407"/>
        <v>127.968</v>
      </c>
      <c r="EW582" s="3">
        <f t="shared" si="408"/>
        <v>41.664000000000009</v>
      </c>
      <c r="EX582" s="3">
        <f t="shared" si="409"/>
        <v>0</v>
      </c>
      <c r="EY582" s="3">
        <f t="shared" si="410"/>
        <v>0</v>
      </c>
      <c r="EZ582" s="3">
        <f t="shared" si="411"/>
        <v>0</v>
      </c>
      <c r="FA582" s="3">
        <f t="shared" si="412"/>
        <v>0</v>
      </c>
      <c r="FB582" s="3">
        <f t="shared" si="413"/>
        <v>0</v>
      </c>
      <c r="FC582" s="3">
        <f t="shared" ref="FC582:FC645" si="445">1000*(AM582*S582+BI582*AO582+CE582*BK582)/100</f>
        <v>0</v>
      </c>
      <c r="FD582" s="41">
        <f t="shared" si="414"/>
        <v>0</v>
      </c>
      <c r="FG582" s="3">
        <f t="shared" ref="FG582:FG645" si="446">(FH582*FH$2+FK582*FK$2+FL582*FL$2+FM582*FM$2+FN582*FN$2+FO582*FO$2+FP582*FP$2+FQ582*FQ$2+FU582*FU$2+FV582*FV$2+FW582*FW$2+FZ582*FZ$2)/1000+(FI582*FI$2+FJ582*FJ$2+FR582*FR$2+FS582*FS$2+FT582*FT$2+FX582*FX$2+FY582*FY$2+GA582*GA$2)/1000000</f>
        <v>0</v>
      </c>
      <c r="FH582" s="3">
        <f t="shared" ref="FH582:FH645" si="447">1000*(CH582*$CG582+DD582*$DC582)/100</f>
        <v>0</v>
      </c>
      <c r="FI582" s="3">
        <f t="shared" si="415"/>
        <v>0</v>
      </c>
      <c r="FJ582" s="3">
        <f t="shared" si="415"/>
        <v>0</v>
      </c>
      <c r="FK582" s="3">
        <f t="shared" ref="FK582:FQ645" si="448">1000*(CK582*$CG582+DG582*$DC582)/100</f>
        <v>0</v>
      </c>
      <c r="FL582" s="3">
        <f t="shared" si="448"/>
        <v>0</v>
      </c>
      <c r="FM582" s="3">
        <f t="shared" si="448"/>
        <v>0</v>
      </c>
      <c r="FN582" s="3">
        <f t="shared" si="442"/>
        <v>0</v>
      </c>
      <c r="FO582" s="3">
        <f t="shared" si="442"/>
        <v>0</v>
      </c>
      <c r="FP582" s="3">
        <f t="shared" si="442"/>
        <v>0</v>
      </c>
      <c r="FQ582" s="3">
        <f t="shared" si="425"/>
        <v>0</v>
      </c>
      <c r="FR582" s="3">
        <f t="shared" si="416"/>
        <v>0</v>
      </c>
      <c r="FS582" s="3">
        <f t="shared" si="416"/>
        <v>0</v>
      </c>
      <c r="FT582" s="3">
        <f t="shared" si="416"/>
        <v>0</v>
      </c>
      <c r="FU582" s="3">
        <f t="shared" si="417"/>
        <v>0</v>
      </c>
      <c r="FV582" s="3">
        <f t="shared" si="417"/>
        <v>0</v>
      </c>
      <c r="FW582" s="3">
        <f t="shared" si="417"/>
        <v>0</v>
      </c>
      <c r="FX582" s="3">
        <f t="shared" si="418"/>
        <v>0</v>
      </c>
      <c r="FY582" s="3">
        <f t="shared" si="419"/>
        <v>0</v>
      </c>
      <c r="FZ582" s="3">
        <f t="shared" si="420"/>
        <v>0</v>
      </c>
      <c r="GA582" s="3">
        <f t="shared" si="421"/>
        <v>0</v>
      </c>
      <c r="GB582" s="41" t="s">
        <v>0</v>
      </c>
      <c r="GC582" s="41">
        <f>S582+AO582+BK582+S583+AO583+BK583</f>
        <v>148.80000000000001</v>
      </c>
      <c r="GD582" s="41">
        <f>(S582*AB582+AO582*AX582+BK582*BT582+S583*AB583+AO583*AX583+BK583*BT583)/GC582</f>
        <v>0.13200000000000001</v>
      </c>
      <c r="GE582" s="41">
        <f t="shared" si="440"/>
        <v>19.641600000000004</v>
      </c>
      <c r="GI582" s="41" t="s">
        <v>0</v>
      </c>
    </row>
    <row r="583" spans="1:191" x14ac:dyDescent="0.55000000000000004">
      <c r="A583" s="41" t="s">
        <v>1671</v>
      </c>
      <c r="B583" s="41" t="s">
        <v>983</v>
      </c>
      <c r="C583" s="25" t="s">
        <v>69</v>
      </c>
      <c r="D583" s="25" t="s">
        <v>62</v>
      </c>
      <c r="E583" s="41" t="s">
        <v>1790</v>
      </c>
      <c r="F583" s="25">
        <v>1</v>
      </c>
      <c r="G583" s="25" t="s">
        <v>67</v>
      </c>
      <c r="H583" s="41">
        <v>0</v>
      </c>
      <c r="I583" s="41">
        <v>0</v>
      </c>
      <c r="J583" s="41">
        <v>9.8208000000000018E-2</v>
      </c>
      <c r="K583" s="41">
        <v>0</v>
      </c>
      <c r="L583" s="41">
        <v>0</v>
      </c>
      <c r="M583" s="41" t="s">
        <v>1049</v>
      </c>
      <c r="N583" s="41" t="s">
        <v>1050</v>
      </c>
      <c r="O583" s="41" t="s">
        <v>1878</v>
      </c>
      <c r="P583" s="41" t="s">
        <v>1919</v>
      </c>
      <c r="Q583" s="41" t="s">
        <v>1942</v>
      </c>
      <c r="R583" s="41" t="s">
        <v>2069</v>
      </c>
      <c r="S583" s="41">
        <v>0</v>
      </c>
      <c r="AO583" s="7">
        <v>0</v>
      </c>
      <c r="AP583" s="7"/>
      <c r="AQ583" s="7"/>
      <c r="AR583" s="7"/>
      <c r="AS583" s="7"/>
      <c r="AT583" s="7"/>
      <c r="AU583" s="7"/>
      <c r="AV583" s="7"/>
      <c r="AW583" s="7"/>
      <c r="AX583" s="7"/>
      <c r="AY583" s="7"/>
      <c r="AZ583" s="7"/>
      <c r="BA583" s="7"/>
      <c r="BB583" s="7"/>
      <c r="BC583" s="7"/>
      <c r="BD583" s="7"/>
      <c r="BE583" s="7"/>
      <c r="BF583" s="7"/>
      <c r="BG583" s="7"/>
      <c r="BK583" s="41">
        <v>74.400000000000006</v>
      </c>
      <c r="BL583" s="7">
        <v>3.2000000000000001E-2</v>
      </c>
      <c r="BM583" s="7">
        <v>0.14000000000000001</v>
      </c>
      <c r="BN583" s="7"/>
      <c r="BO583" s="7"/>
      <c r="BP583" s="7"/>
      <c r="BQ583" s="7"/>
      <c r="BR583" s="7"/>
      <c r="BS583" s="7"/>
      <c r="BT583" s="7">
        <v>0.13200000000000001</v>
      </c>
      <c r="BU583" s="7"/>
      <c r="BV583" s="7">
        <v>4.1100000000000003</v>
      </c>
      <c r="BW583" s="7">
        <v>1.72</v>
      </c>
      <c r="BX583" s="7">
        <v>0.56000000000000005</v>
      </c>
      <c r="BY583" s="7"/>
      <c r="BZ583" s="7"/>
      <c r="CA583" s="7"/>
      <c r="CB583" s="7"/>
      <c r="CC583" s="7"/>
      <c r="CD583" s="7"/>
      <c r="CG583" s="41">
        <v>0</v>
      </c>
      <c r="DC583" s="41">
        <v>0</v>
      </c>
      <c r="DY583" s="7" t="s">
        <v>1880</v>
      </c>
      <c r="DZ583" s="7">
        <f t="shared" si="443"/>
        <v>0.13200000000000001</v>
      </c>
      <c r="EA583" s="41" t="s">
        <v>1002</v>
      </c>
      <c r="EB583" s="41" t="s">
        <v>0</v>
      </c>
      <c r="EC583" s="41">
        <f t="shared" si="430"/>
        <v>0</v>
      </c>
      <c r="ED583" s="41">
        <f t="shared" si="431"/>
        <v>0</v>
      </c>
      <c r="EE583" s="41">
        <f t="shared" si="432"/>
        <v>9.8208000000000018E-2</v>
      </c>
      <c r="EF583" s="41">
        <f t="shared" si="433"/>
        <v>0</v>
      </c>
      <c r="EG583" s="41">
        <f t="shared" si="434"/>
        <v>0</v>
      </c>
      <c r="EI583" s="5">
        <f t="shared" ref="EI583:EI646" si="449">EJ583/(S583+AO583+BK583)</f>
        <v>239.16202760231513</v>
      </c>
      <c r="EJ583" s="3">
        <f t="shared" si="444"/>
        <v>17793.654853612246</v>
      </c>
      <c r="EK583" s="3">
        <f t="shared" ref="EK583:EK646" si="450">1000*(T583*S583+AP583*AO583+BL583*BK583)/100</f>
        <v>23.808000000000003</v>
      </c>
      <c r="EL583" s="3">
        <f t="shared" ref="EL583:EL646" si="451">(U583*S583+AQ583*AO583+BM583*BK583)</f>
        <v>10.416000000000002</v>
      </c>
      <c r="EM583" s="3">
        <f t="shared" ref="EM583:EM646" si="452">(V583*S583+AR583*AO583+BN583*BK583)</f>
        <v>0</v>
      </c>
      <c r="EN583" s="3">
        <f t="shared" ref="EN583:EN646" si="453">1000*(W583*S583+AS583*AO583+BO583*BK583)/100</f>
        <v>0</v>
      </c>
      <c r="EO583" s="3">
        <f t="shared" ref="EO583:EO646" si="454">1000*(X583*S583+AT583*AO583+BP583*BK583)/100</f>
        <v>0</v>
      </c>
      <c r="EP583" s="3">
        <f t="shared" ref="EP583:EP646" si="455">1000*(Y583*S583+AU583*AO583+BQ583*BK583)/100</f>
        <v>0</v>
      </c>
      <c r="EQ583" s="3">
        <f t="shared" ref="EQ583:EQ646" si="456">1000*(Z583*S583+AV583*AO583+BR583*BK583)/100</f>
        <v>0</v>
      </c>
      <c r="ER583" s="3">
        <f t="shared" ref="ER583:ER646" si="457">1000*(AA583*S583+AW583*AO583+BS583*BK583)/100</f>
        <v>0</v>
      </c>
      <c r="ES583" s="3">
        <f t="shared" ref="ES583:ES646" si="458">1000*(AB583*S583+AX583*AO583+BT583*BK583)/100</f>
        <v>98.208000000000013</v>
      </c>
      <c r="ET583" s="3">
        <f t="shared" ref="ET583:ET646" si="459">1000*(AC583*S583+AY583*AO583+BU583*BK583)/100</f>
        <v>0</v>
      </c>
      <c r="EU583" s="3">
        <f t="shared" ref="EU583:EU646" si="460">(AD583*S583+AZ583*AO583+BV583*BK583)</f>
        <v>305.78400000000005</v>
      </c>
      <c r="EV583" s="3">
        <f t="shared" ref="EV583:EV646" si="461">(AE583*S583+BA583*AO583+BW583*BK583)</f>
        <v>127.968</v>
      </c>
      <c r="EW583" s="3">
        <f t="shared" ref="EW583:EW646" si="462">(AF583*S583+BB583*AO583+BX583*BK583)</f>
        <v>41.664000000000009</v>
      </c>
      <c r="EX583" s="3">
        <f t="shared" ref="EX583:EX646" si="463">1000*(AG583*S583+BC583*AO583+BY583*BK583)/100</f>
        <v>0</v>
      </c>
      <c r="EY583" s="3">
        <f t="shared" ref="EY583:EY646" si="464">1000*(AH583*S583+BD583*AO583+BZ583*BK583)/100</f>
        <v>0</v>
      </c>
      <c r="EZ583" s="3">
        <f t="shared" ref="EZ583:EZ646" si="465">1000*(AI583*S583+BE583*AO583+CA583*BK583)/100</f>
        <v>0</v>
      </c>
      <c r="FA583" s="3">
        <f t="shared" ref="FA583:FA646" si="466">(AJ583*S583+BF583*AO583+CB583*BK583)</f>
        <v>0</v>
      </c>
      <c r="FB583" s="3">
        <f t="shared" ref="FB583:FB646" si="467">(AL583*S583+BH583*AO583+CD583*BK583)</f>
        <v>0</v>
      </c>
      <c r="FC583" s="3">
        <f t="shared" si="445"/>
        <v>0</v>
      </c>
      <c r="FD583" s="41">
        <f t="shared" ref="FD583:FD646" si="468">(AN583*S583+BJ583*AO583+CF583*BK583)</f>
        <v>0</v>
      </c>
      <c r="FG583" s="3">
        <f t="shared" si="446"/>
        <v>0</v>
      </c>
      <c r="FH583" s="3">
        <f t="shared" si="447"/>
        <v>0</v>
      </c>
      <c r="FI583" s="3">
        <f t="shared" ref="FI583:FJ646" si="469">(CI583*$CG583+DE583*$DC583)</f>
        <v>0</v>
      </c>
      <c r="FJ583" s="3">
        <f t="shared" si="469"/>
        <v>0</v>
      </c>
      <c r="FK583" s="3">
        <f t="shared" si="448"/>
        <v>0</v>
      </c>
      <c r="FL583" s="3">
        <f t="shared" si="448"/>
        <v>0</v>
      </c>
      <c r="FM583" s="3">
        <f t="shared" si="448"/>
        <v>0</v>
      </c>
      <c r="FN583" s="3">
        <f t="shared" si="442"/>
        <v>0</v>
      </c>
      <c r="FO583" s="3">
        <f t="shared" si="442"/>
        <v>0</v>
      </c>
      <c r="FP583" s="3">
        <f t="shared" si="442"/>
        <v>0</v>
      </c>
      <c r="FQ583" s="3">
        <f t="shared" si="425"/>
        <v>0</v>
      </c>
      <c r="FR583" s="3">
        <f t="shared" ref="FR583:FT646" si="470">(CR583*$CG583+DN583*$DC583)</f>
        <v>0</v>
      </c>
      <c r="FS583" s="3">
        <f t="shared" si="470"/>
        <v>0</v>
      </c>
      <c r="FT583" s="3">
        <f t="shared" si="470"/>
        <v>0</v>
      </c>
      <c r="FU583" s="3">
        <f t="shared" ref="FU583:FW646" si="471">1000*(CU583*$CG583+DQ583*$DC583)/100</f>
        <v>0</v>
      </c>
      <c r="FV583" s="3">
        <f t="shared" si="471"/>
        <v>0</v>
      </c>
      <c r="FW583" s="3">
        <f t="shared" si="471"/>
        <v>0</v>
      </c>
      <c r="FX583" s="3">
        <f t="shared" ref="FX583:FX646" si="472">(CX583*$CG583+DT583*$DC583)</f>
        <v>0</v>
      </c>
      <c r="FY583" s="3">
        <f t="shared" ref="FY583:FY646" si="473">(CZ583*$CG583+DV583*$DC583)</f>
        <v>0</v>
      </c>
      <c r="FZ583" s="3">
        <f t="shared" ref="FZ583:FZ646" si="474">1000*(DA583*$CG583+DW583*$DC583)/100</f>
        <v>0</v>
      </c>
      <c r="GA583" s="3">
        <f t="shared" ref="GA583:GA646" si="475">(DB583*$CG583+DX583*$DC583)</f>
        <v>0</v>
      </c>
      <c r="GB583" s="41" t="s">
        <v>0</v>
      </c>
      <c r="GI583" s="41" t="s">
        <v>0</v>
      </c>
    </row>
    <row r="584" spans="1:191" x14ac:dyDescent="0.55000000000000004">
      <c r="A584" s="41" t="s">
        <v>1672</v>
      </c>
      <c r="B584" s="41" t="s">
        <v>983</v>
      </c>
      <c r="C584" s="25" t="s">
        <v>69</v>
      </c>
      <c r="D584" s="25" t="s">
        <v>62</v>
      </c>
      <c r="E584" s="41" t="s">
        <v>1790</v>
      </c>
      <c r="F584" s="25">
        <v>1</v>
      </c>
      <c r="G584" s="25" t="s">
        <v>67</v>
      </c>
      <c r="H584" s="41">
        <v>2.3224999999999999E-2</v>
      </c>
      <c r="I584" s="41">
        <v>0.13552500000000001</v>
      </c>
      <c r="J584" s="41">
        <v>8.8499999999999995E-2</v>
      </c>
      <c r="K584" s="41">
        <v>0</v>
      </c>
      <c r="L584" s="41">
        <v>0</v>
      </c>
      <c r="M584" s="41" t="s">
        <v>1005</v>
      </c>
      <c r="N584" s="41" t="s">
        <v>1006</v>
      </c>
      <c r="O584" s="41" t="s">
        <v>1878</v>
      </c>
      <c r="P584" s="41" t="s">
        <v>1919</v>
      </c>
      <c r="Q584" s="41" t="s">
        <v>1942</v>
      </c>
      <c r="R584" s="41" t="s">
        <v>2070</v>
      </c>
      <c r="S584" s="41">
        <v>9.2899999999999991</v>
      </c>
      <c r="T584" s="41">
        <v>0.11</v>
      </c>
      <c r="U584" s="4">
        <v>0.28969</v>
      </c>
      <c r="AB584" s="41">
        <v>0.25</v>
      </c>
      <c r="AD584" s="4">
        <v>2.8477999999999999</v>
      </c>
      <c r="AE584" s="4">
        <v>1.6104800000000001</v>
      </c>
      <c r="AF584" s="4">
        <v>0.16203000000000001</v>
      </c>
      <c r="AO584" s="7">
        <v>54.21</v>
      </c>
      <c r="AP584" s="7">
        <v>0.12</v>
      </c>
      <c r="AQ584" s="82">
        <v>0.32213999999999998</v>
      </c>
      <c r="AR584" s="7"/>
      <c r="AS584" s="7"/>
      <c r="AT584" s="7"/>
      <c r="AU584" s="7"/>
      <c r="AV584" s="7"/>
      <c r="AW584" s="7"/>
      <c r="AX584" s="7">
        <v>0.25</v>
      </c>
      <c r="AY584" s="7"/>
      <c r="AZ584" s="82">
        <v>3.1667999999999998</v>
      </c>
      <c r="BA584" s="82">
        <v>1.79088</v>
      </c>
      <c r="BB584" s="82">
        <v>0.18018000000000001</v>
      </c>
      <c r="BC584" s="7"/>
      <c r="BD584" s="7"/>
      <c r="BE584" s="7"/>
      <c r="BF584" s="7"/>
      <c r="BG584" s="7"/>
      <c r="BK584" s="41">
        <v>35.4</v>
      </c>
      <c r="BL584" s="7">
        <v>0.12</v>
      </c>
      <c r="BM584" s="82">
        <v>0.31741999999999998</v>
      </c>
      <c r="BN584" s="7"/>
      <c r="BO584" s="7"/>
      <c r="BP584" s="7"/>
      <c r="BQ584" s="7"/>
      <c r="BR584" s="7"/>
      <c r="BS584" s="7"/>
      <c r="BT584" s="7">
        <v>0.25</v>
      </c>
      <c r="BU584" s="7"/>
      <c r="BV584" s="82">
        <v>3.1203999999999996</v>
      </c>
      <c r="BW584" s="82">
        <v>1.76464</v>
      </c>
      <c r="BX584" s="82">
        <v>0.17754</v>
      </c>
      <c r="BY584" s="7"/>
      <c r="BZ584" s="7"/>
      <c r="CA584" s="7"/>
      <c r="CB584" s="7"/>
      <c r="CC584" s="7"/>
      <c r="CD584" s="7"/>
      <c r="CG584" s="41">
        <v>0</v>
      </c>
      <c r="DC584" s="41">
        <v>0</v>
      </c>
      <c r="DY584" s="7" t="s">
        <v>1880</v>
      </c>
      <c r="DZ584" s="7">
        <f t="shared" si="443"/>
        <v>0.25</v>
      </c>
      <c r="EA584" s="41" t="s">
        <v>1002</v>
      </c>
      <c r="EB584" s="41" t="s">
        <v>0</v>
      </c>
      <c r="EC584" s="41">
        <f t="shared" si="430"/>
        <v>2.3224999999999999E-2</v>
      </c>
      <c r="ED584" s="41">
        <f t="shared" si="431"/>
        <v>0.13552500000000001</v>
      </c>
      <c r="EE584" s="41">
        <f t="shared" si="432"/>
        <v>8.8499999999999995E-2</v>
      </c>
      <c r="EF584" s="41">
        <f t="shared" si="433"/>
        <v>0</v>
      </c>
      <c r="EG584" s="41">
        <f t="shared" si="434"/>
        <v>0</v>
      </c>
      <c r="EI584" s="5">
        <f t="shared" si="449"/>
        <v>213.60002743454771</v>
      </c>
      <c r="EJ584" s="3">
        <f t="shared" si="444"/>
        <v>21125.042713276769</v>
      </c>
      <c r="EK584" s="3">
        <f t="shared" si="450"/>
        <v>117.75099999999999</v>
      </c>
      <c r="EL584" s="3">
        <f t="shared" si="451"/>
        <v>31.391097499999997</v>
      </c>
      <c r="EM584" s="3">
        <f t="shared" si="452"/>
        <v>0</v>
      </c>
      <c r="EN584" s="3">
        <f t="shared" si="453"/>
        <v>0</v>
      </c>
      <c r="EO584" s="3">
        <f t="shared" si="454"/>
        <v>0</v>
      </c>
      <c r="EP584" s="3">
        <f t="shared" si="455"/>
        <v>0</v>
      </c>
      <c r="EQ584" s="3">
        <f t="shared" si="456"/>
        <v>0</v>
      </c>
      <c r="ER584" s="3">
        <f t="shared" si="457"/>
        <v>0</v>
      </c>
      <c r="ES584" s="3">
        <f t="shared" si="458"/>
        <v>247.25</v>
      </c>
      <c r="ET584" s="3">
        <f t="shared" si="459"/>
        <v>0</v>
      </c>
      <c r="EU584" s="3">
        <f t="shared" si="460"/>
        <v>308.59044999999998</v>
      </c>
      <c r="EV584" s="3">
        <f t="shared" si="461"/>
        <v>174.51321999999999</v>
      </c>
      <c r="EW584" s="3">
        <f t="shared" si="462"/>
        <v>17.5577325</v>
      </c>
      <c r="EX584" s="3">
        <f t="shared" si="463"/>
        <v>0</v>
      </c>
      <c r="EY584" s="3">
        <f t="shared" si="464"/>
        <v>0</v>
      </c>
      <c r="EZ584" s="3">
        <f t="shared" si="465"/>
        <v>0</v>
      </c>
      <c r="FA584" s="3">
        <f t="shared" si="466"/>
        <v>0</v>
      </c>
      <c r="FB584" s="3">
        <f t="shared" si="467"/>
        <v>0</v>
      </c>
      <c r="FC584" s="3">
        <f t="shared" si="445"/>
        <v>0</v>
      </c>
      <c r="FD584" s="41">
        <f t="shared" si="468"/>
        <v>0</v>
      </c>
      <c r="FG584" s="3">
        <f t="shared" si="446"/>
        <v>0</v>
      </c>
      <c r="FH584" s="3">
        <f t="shared" si="447"/>
        <v>0</v>
      </c>
      <c r="FI584" s="3">
        <f t="shared" si="469"/>
        <v>0</v>
      </c>
      <c r="FJ584" s="3">
        <f t="shared" si="469"/>
        <v>0</v>
      </c>
      <c r="FK584" s="3">
        <f t="shared" si="448"/>
        <v>0</v>
      </c>
      <c r="FL584" s="3">
        <f t="shared" si="448"/>
        <v>0</v>
      </c>
      <c r="FM584" s="3">
        <f t="shared" si="448"/>
        <v>0</v>
      </c>
      <c r="FN584" s="3">
        <f t="shared" si="442"/>
        <v>0</v>
      </c>
      <c r="FO584" s="3">
        <f t="shared" si="442"/>
        <v>0</v>
      </c>
      <c r="FP584" s="3">
        <f t="shared" si="442"/>
        <v>0</v>
      </c>
      <c r="FQ584" s="3">
        <f t="shared" si="425"/>
        <v>0</v>
      </c>
      <c r="FR584" s="3">
        <f t="shared" si="470"/>
        <v>0</v>
      </c>
      <c r="FS584" s="3">
        <f t="shared" si="470"/>
        <v>0</v>
      </c>
      <c r="FT584" s="3">
        <f t="shared" si="470"/>
        <v>0</v>
      </c>
      <c r="FU584" s="3">
        <f t="shared" si="471"/>
        <v>0</v>
      </c>
      <c r="FV584" s="3">
        <f t="shared" si="471"/>
        <v>0</v>
      </c>
      <c r="FW584" s="3">
        <f t="shared" si="471"/>
        <v>0</v>
      </c>
      <c r="FX584" s="3">
        <f t="shared" si="472"/>
        <v>0</v>
      </c>
      <c r="FY584" s="3">
        <f t="shared" si="473"/>
        <v>0</v>
      </c>
      <c r="FZ584" s="3">
        <f t="shared" si="474"/>
        <v>0</v>
      </c>
      <c r="GA584" s="3">
        <f t="shared" si="475"/>
        <v>0</v>
      </c>
      <c r="GB584" s="41" t="s">
        <v>0</v>
      </c>
      <c r="GC584" s="41">
        <f>S584+AO584+BK584+S585+AO585+BK585</f>
        <v>279.78999999999996</v>
      </c>
      <c r="GD584" s="41">
        <f>(S584*AB584+AO584*AX584+BK584*BT584+S585*AB585+AO585*AX585+BK585*BT585)/GC584</f>
        <v>0.19449908860216594</v>
      </c>
      <c r="GE584" s="41">
        <f t="shared" ref="GE584" si="476">GC584*GD584</f>
        <v>54.418900000000001</v>
      </c>
      <c r="GI584" s="41" t="s">
        <v>0</v>
      </c>
    </row>
    <row r="585" spans="1:191" x14ac:dyDescent="0.55000000000000004">
      <c r="A585" s="41" t="s">
        <v>1673</v>
      </c>
      <c r="B585" s="41" t="s">
        <v>983</v>
      </c>
      <c r="C585" s="25" t="s">
        <v>69</v>
      </c>
      <c r="D585" s="25" t="s">
        <v>62</v>
      </c>
      <c r="E585" s="41" t="s">
        <v>1790</v>
      </c>
      <c r="F585" s="25">
        <v>1</v>
      </c>
      <c r="G585" s="25" t="s">
        <v>67</v>
      </c>
      <c r="H585" s="41">
        <v>4.9759999999999999E-2</v>
      </c>
      <c r="I585" s="41">
        <v>0.11942400000000002</v>
      </c>
      <c r="J585" s="41">
        <v>0.12775500000000004</v>
      </c>
      <c r="K585" s="41">
        <v>0</v>
      </c>
      <c r="L585" s="41">
        <v>0</v>
      </c>
      <c r="M585" s="41" t="s">
        <v>1005</v>
      </c>
      <c r="N585" s="41" t="s">
        <v>1006</v>
      </c>
      <c r="O585" s="41" t="s">
        <v>1878</v>
      </c>
      <c r="P585" s="41" t="s">
        <v>1919</v>
      </c>
      <c r="Q585" s="41" t="s">
        <v>1942</v>
      </c>
      <c r="R585" s="41" t="s">
        <v>2070</v>
      </c>
      <c r="S585" s="4">
        <v>31.1</v>
      </c>
      <c r="T585" s="41">
        <v>0.05</v>
      </c>
      <c r="U585" s="4">
        <v>8.7399999999999992E-2</v>
      </c>
      <c r="AB585" s="41">
        <v>0.16</v>
      </c>
      <c r="AD585" s="4">
        <v>2.1113999999999997</v>
      </c>
      <c r="AE585" s="4">
        <v>2.0377999999999998</v>
      </c>
      <c r="AF585" s="4">
        <v>0.3634</v>
      </c>
      <c r="AO585" s="7">
        <v>74.64</v>
      </c>
      <c r="AP585" s="7">
        <v>0.05</v>
      </c>
      <c r="AQ585" s="82">
        <v>0.10659</v>
      </c>
      <c r="AR585" s="7"/>
      <c r="AS585" s="7"/>
      <c r="AT585" s="7"/>
      <c r="AU585" s="7"/>
      <c r="AV585" s="7"/>
      <c r="AW585" s="7"/>
      <c r="AX585" s="7">
        <v>0.16</v>
      </c>
      <c r="AY585" s="7"/>
      <c r="AZ585" s="82">
        <v>2.5749900000000001</v>
      </c>
      <c r="BA585" s="82">
        <v>2.4852300000000001</v>
      </c>
      <c r="BB585" s="82">
        <v>0.44319000000000003</v>
      </c>
      <c r="BC585" s="7"/>
      <c r="BD585" s="7"/>
      <c r="BE585" s="7"/>
      <c r="BF585" s="7"/>
      <c r="BG585" s="7"/>
      <c r="BK585" s="41">
        <v>75.150000000000006</v>
      </c>
      <c r="BL585" s="7">
        <v>0.06</v>
      </c>
      <c r="BM585" s="82">
        <v>0.11362</v>
      </c>
      <c r="BN585" s="7"/>
      <c r="BO585" s="7"/>
      <c r="BP585" s="7"/>
      <c r="BQ585" s="7"/>
      <c r="BR585" s="7"/>
      <c r="BS585" s="7"/>
      <c r="BT585" s="7">
        <v>0.17</v>
      </c>
      <c r="BU585" s="7"/>
      <c r="BV585" s="82">
        <v>2.7448200000000003</v>
      </c>
      <c r="BW585" s="82">
        <v>2.6491400000000001</v>
      </c>
      <c r="BX585" s="82">
        <v>0.47242000000000006</v>
      </c>
      <c r="BY585" s="7"/>
      <c r="BZ585" s="7"/>
      <c r="CA585" s="7"/>
      <c r="CB585" s="7"/>
      <c r="CC585" s="7"/>
      <c r="CD585" s="7"/>
      <c r="CG585" s="41">
        <v>0</v>
      </c>
      <c r="DC585" s="41">
        <v>0</v>
      </c>
      <c r="DY585" s="7" t="s">
        <v>1880</v>
      </c>
      <c r="DZ585" s="7">
        <f t="shared" si="443"/>
        <v>0.16415445851069713</v>
      </c>
      <c r="EA585" s="41" t="s">
        <v>1002</v>
      </c>
      <c r="EB585" s="41" t="s">
        <v>0</v>
      </c>
      <c r="EC585" s="41">
        <f t="shared" si="430"/>
        <v>4.9759999999999999E-2</v>
      </c>
      <c r="ED585" s="41">
        <f t="shared" si="431"/>
        <v>0.11942400000000002</v>
      </c>
      <c r="EE585" s="41">
        <f t="shared" si="432"/>
        <v>0.12775500000000004</v>
      </c>
      <c r="EF585" s="41">
        <f t="shared" si="433"/>
        <v>0</v>
      </c>
      <c r="EG585" s="41">
        <f t="shared" si="434"/>
        <v>0</v>
      </c>
      <c r="EI585" s="5">
        <f t="shared" si="449"/>
        <v>216.35399690665929</v>
      </c>
      <c r="EJ585" s="3">
        <f t="shared" si="444"/>
        <v>39136.274500445601</v>
      </c>
      <c r="EK585" s="3">
        <f t="shared" si="450"/>
        <v>97.960000000000022</v>
      </c>
      <c r="EL585" s="3">
        <f t="shared" si="451"/>
        <v>19.2125606</v>
      </c>
      <c r="EM585" s="3">
        <f t="shared" si="452"/>
        <v>0</v>
      </c>
      <c r="EN585" s="3">
        <f t="shared" si="453"/>
        <v>0</v>
      </c>
      <c r="EO585" s="3">
        <f t="shared" si="454"/>
        <v>0</v>
      </c>
      <c r="EP585" s="3">
        <f t="shared" si="455"/>
        <v>0</v>
      </c>
      <c r="EQ585" s="3">
        <f t="shared" si="456"/>
        <v>0</v>
      </c>
      <c r="ER585" s="3">
        <f t="shared" si="457"/>
        <v>0</v>
      </c>
      <c r="ES585" s="3">
        <f t="shared" si="458"/>
        <v>296.93900000000008</v>
      </c>
      <c r="ET585" s="3">
        <f t="shared" si="459"/>
        <v>0</v>
      </c>
      <c r="EU585" s="3">
        <f t="shared" si="460"/>
        <v>464.13501660000003</v>
      </c>
      <c r="EV585" s="3">
        <f t="shared" si="461"/>
        <v>447.95601820000002</v>
      </c>
      <c r="EW585" s="3">
        <f t="shared" si="462"/>
        <v>79.883804600000019</v>
      </c>
      <c r="EX585" s="3">
        <f t="shared" si="463"/>
        <v>0</v>
      </c>
      <c r="EY585" s="3">
        <f t="shared" si="464"/>
        <v>0</v>
      </c>
      <c r="EZ585" s="3">
        <f t="shared" si="465"/>
        <v>0</v>
      </c>
      <c r="FA585" s="3">
        <f t="shared" si="466"/>
        <v>0</v>
      </c>
      <c r="FB585" s="3">
        <f t="shared" si="467"/>
        <v>0</v>
      </c>
      <c r="FC585" s="3">
        <f t="shared" si="445"/>
        <v>0</v>
      </c>
      <c r="FD585" s="41">
        <f t="shared" si="468"/>
        <v>0</v>
      </c>
      <c r="FG585" s="3">
        <f t="shared" si="446"/>
        <v>0</v>
      </c>
      <c r="FH585" s="3">
        <f t="shared" si="447"/>
        <v>0</v>
      </c>
      <c r="FI585" s="3">
        <f t="shared" si="469"/>
        <v>0</v>
      </c>
      <c r="FJ585" s="3">
        <f t="shared" si="469"/>
        <v>0</v>
      </c>
      <c r="FK585" s="3">
        <f t="shared" si="448"/>
        <v>0</v>
      </c>
      <c r="FL585" s="3">
        <f t="shared" si="448"/>
        <v>0</v>
      </c>
      <c r="FM585" s="3">
        <f t="shared" si="448"/>
        <v>0</v>
      </c>
      <c r="FN585" s="3">
        <f t="shared" si="442"/>
        <v>0</v>
      </c>
      <c r="FO585" s="3">
        <f t="shared" si="442"/>
        <v>0</v>
      </c>
      <c r="FP585" s="3">
        <f t="shared" si="442"/>
        <v>0</v>
      </c>
      <c r="FQ585" s="3">
        <f t="shared" si="425"/>
        <v>0</v>
      </c>
      <c r="FR585" s="3">
        <f t="shared" si="470"/>
        <v>0</v>
      </c>
      <c r="FS585" s="3">
        <f t="shared" si="470"/>
        <v>0</v>
      </c>
      <c r="FT585" s="3">
        <f t="shared" si="470"/>
        <v>0</v>
      </c>
      <c r="FU585" s="3">
        <f t="shared" si="471"/>
        <v>0</v>
      </c>
      <c r="FV585" s="3">
        <f t="shared" si="471"/>
        <v>0</v>
      </c>
      <c r="FW585" s="3">
        <f t="shared" si="471"/>
        <v>0</v>
      </c>
      <c r="FX585" s="3">
        <f t="shared" si="472"/>
        <v>0</v>
      </c>
      <c r="FY585" s="3">
        <f t="shared" si="473"/>
        <v>0</v>
      </c>
      <c r="FZ585" s="3">
        <f t="shared" si="474"/>
        <v>0</v>
      </c>
      <c r="GA585" s="3">
        <f t="shared" si="475"/>
        <v>0</v>
      </c>
      <c r="GB585" s="41" t="s">
        <v>0</v>
      </c>
      <c r="GI585" s="41" t="s">
        <v>0</v>
      </c>
    </row>
    <row r="586" spans="1:191" x14ac:dyDescent="0.55000000000000004">
      <c r="A586" s="41" t="s">
        <v>1674</v>
      </c>
      <c r="B586" s="41" t="s">
        <v>983</v>
      </c>
      <c r="C586" s="25" t="s">
        <v>69</v>
      </c>
      <c r="D586" s="25" t="s">
        <v>62</v>
      </c>
      <c r="E586" s="41" t="s">
        <v>1790</v>
      </c>
      <c r="F586" s="25">
        <v>1</v>
      </c>
      <c r="G586" s="25" t="s">
        <v>67</v>
      </c>
      <c r="H586" s="41">
        <v>0</v>
      </c>
      <c r="I586" s="41">
        <v>0</v>
      </c>
      <c r="J586" s="41">
        <v>1.1077464433837241E-2</v>
      </c>
      <c r="K586" s="41">
        <v>0</v>
      </c>
      <c r="L586" s="41">
        <v>0</v>
      </c>
      <c r="M586" s="41" t="s">
        <v>1007</v>
      </c>
      <c r="N586" s="41" t="s">
        <v>985</v>
      </c>
      <c r="O586" s="41" t="s">
        <v>1878</v>
      </c>
      <c r="P586" s="41" t="s">
        <v>1919</v>
      </c>
      <c r="Q586" s="41" t="s">
        <v>1942</v>
      </c>
      <c r="R586" s="41" t="s">
        <v>2070</v>
      </c>
      <c r="S586" s="41">
        <v>0</v>
      </c>
      <c r="AO586" s="7">
        <v>0</v>
      </c>
      <c r="AP586" s="7"/>
      <c r="AQ586" s="7"/>
      <c r="AR586" s="7"/>
      <c r="AS586" s="7"/>
      <c r="AT586" s="7"/>
      <c r="AU586" s="7"/>
      <c r="AV586" s="7"/>
      <c r="AW586" s="7"/>
      <c r="AX586" s="7"/>
      <c r="AY586" s="7"/>
      <c r="AZ586" s="7"/>
      <c r="BA586" s="7"/>
      <c r="BB586" s="7"/>
      <c r="BC586" s="7"/>
      <c r="BD586" s="7"/>
      <c r="BE586" s="7"/>
      <c r="BF586" s="7"/>
      <c r="BG586" s="7"/>
      <c r="BK586" s="41">
        <v>5.6669999999999998</v>
      </c>
      <c r="BL586" s="82">
        <v>9.242958399360128E-2</v>
      </c>
      <c r="BM586" s="7">
        <v>0.46</v>
      </c>
      <c r="BN586" s="7"/>
      <c r="BO586" s="7"/>
      <c r="BP586" s="7"/>
      <c r="BQ586" s="7"/>
      <c r="BR586" s="7"/>
      <c r="BS586" s="7"/>
      <c r="BT586" s="82">
        <v>0.19547316805783027</v>
      </c>
      <c r="BU586" s="7"/>
      <c r="BV586" s="7">
        <v>2.95</v>
      </c>
      <c r="BW586" s="7">
        <v>1.52</v>
      </c>
      <c r="BX586" s="7">
        <v>0.15</v>
      </c>
      <c r="BY586" s="7"/>
      <c r="BZ586" s="7"/>
      <c r="CA586" s="7"/>
      <c r="CB586" s="7"/>
      <c r="CC586" s="7"/>
      <c r="CD586" s="7"/>
      <c r="CG586" s="41">
        <v>0</v>
      </c>
      <c r="DC586" s="41">
        <v>0</v>
      </c>
      <c r="DY586" s="7" t="s">
        <v>1880</v>
      </c>
      <c r="DZ586" s="7">
        <f t="shared" si="443"/>
        <v>0.19547316805783027</v>
      </c>
      <c r="EA586" s="41" t="s">
        <v>91</v>
      </c>
      <c r="EB586" s="41" t="s">
        <v>0</v>
      </c>
      <c r="EC586" s="41">
        <f t="shared" si="430"/>
        <v>0</v>
      </c>
      <c r="ED586" s="41">
        <f t="shared" si="431"/>
        <v>0</v>
      </c>
      <c r="EE586" s="41">
        <f t="shared" si="432"/>
        <v>1.1077464433837241E-2</v>
      </c>
      <c r="EF586" s="41">
        <f t="shared" si="433"/>
        <v>0</v>
      </c>
      <c r="EG586" s="41">
        <f t="shared" si="434"/>
        <v>0</v>
      </c>
      <c r="EI586" s="5">
        <f t="shared" si="449"/>
        <v>195.59314069153464</v>
      </c>
      <c r="EJ586" s="3">
        <f t="shared" si="444"/>
        <v>1108.4263282989268</v>
      </c>
      <c r="EK586" s="3">
        <f t="shared" si="450"/>
        <v>5.2379845249173842</v>
      </c>
      <c r="EL586" s="3">
        <f t="shared" si="451"/>
        <v>2.6068199999999999</v>
      </c>
      <c r="EM586" s="3">
        <f t="shared" si="452"/>
        <v>0</v>
      </c>
      <c r="EN586" s="3">
        <f t="shared" si="453"/>
        <v>0</v>
      </c>
      <c r="EO586" s="3">
        <f t="shared" si="454"/>
        <v>0</v>
      </c>
      <c r="EP586" s="3">
        <f t="shared" si="455"/>
        <v>0</v>
      </c>
      <c r="EQ586" s="3">
        <f t="shared" si="456"/>
        <v>0</v>
      </c>
      <c r="ER586" s="3">
        <f t="shared" si="457"/>
        <v>0</v>
      </c>
      <c r="ES586" s="3">
        <f t="shared" si="458"/>
        <v>11.077464433837241</v>
      </c>
      <c r="ET586" s="3">
        <f t="shared" si="459"/>
        <v>0</v>
      </c>
      <c r="EU586" s="3">
        <f t="shared" si="460"/>
        <v>16.717649999999999</v>
      </c>
      <c r="EV586" s="3">
        <f t="shared" si="461"/>
        <v>8.6138399999999997</v>
      </c>
      <c r="EW586" s="3">
        <f t="shared" si="462"/>
        <v>0.85004999999999997</v>
      </c>
      <c r="EX586" s="3">
        <f t="shared" si="463"/>
        <v>0</v>
      </c>
      <c r="EY586" s="3">
        <f t="shared" si="464"/>
        <v>0</v>
      </c>
      <c r="EZ586" s="3">
        <f t="shared" si="465"/>
        <v>0</v>
      </c>
      <c r="FA586" s="3">
        <f t="shared" si="466"/>
        <v>0</v>
      </c>
      <c r="FB586" s="3">
        <f t="shared" si="467"/>
        <v>0</v>
      </c>
      <c r="FC586" s="3">
        <f t="shared" si="445"/>
        <v>0</v>
      </c>
      <c r="FD586" s="41">
        <f t="shared" si="468"/>
        <v>0</v>
      </c>
      <c r="FG586" s="3">
        <f t="shared" si="446"/>
        <v>0</v>
      </c>
      <c r="FH586" s="3">
        <f t="shared" si="447"/>
        <v>0</v>
      </c>
      <c r="FI586" s="3">
        <f t="shared" si="469"/>
        <v>0</v>
      </c>
      <c r="FJ586" s="3">
        <f t="shared" si="469"/>
        <v>0</v>
      </c>
      <c r="FK586" s="3">
        <f t="shared" si="448"/>
        <v>0</v>
      </c>
      <c r="FL586" s="3">
        <f t="shared" si="448"/>
        <v>0</v>
      </c>
      <c r="FM586" s="3">
        <f t="shared" si="448"/>
        <v>0</v>
      </c>
      <c r="FN586" s="3">
        <f t="shared" si="442"/>
        <v>0</v>
      </c>
      <c r="FO586" s="3">
        <f t="shared" si="442"/>
        <v>0</v>
      </c>
      <c r="FP586" s="3">
        <f t="shared" si="442"/>
        <v>0</v>
      </c>
      <c r="FQ586" s="3">
        <f t="shared" si="425"/>
        <v>0</v>
      </c>
      <c r="FR586" s="3">
        <f t="shared" si="470"/>
        <v>0</v>
      </c>
      <c r="FS586" s="3">
        <f t="shared" si="470"/>
        <v>0</v>
      </c>
      <c r="FT586" s="3">
        <f t="shared" si="470"/>
        <v>0</v>
      </c>
      <c r="FU586" s="3">
        <f t="shared" si="471"/>
        <v>0</v>
      </c>
      <c r="FV586" s="3">
        <f t="shared" si="471"/>
        <v>0</v>
      </c>
      <c r="FW586" s="3">
        <f t="shared" si="471"/>
        <v>0</v>
      </c>
      <c r="FX586" s="3">
        <f t="shared" si="472"/>
        <v>0</v>
      </c>
      <c r="FY586" s="3">
        <f t="shared" si="473"/>
        <v>0</v>
      </c>
      <c r="FZ586" s="3">
        <f t="shared" si="474"/>
        <v>0</v>
      </c>
      <c r="GA586" s="3">
        <f t="shared" si="475"/>
        <v>0</v>
      </c>
      <c r="GB586" s="41" t="s">
        <v>0</v>
      </c>
      <c r="GC586" s="41">
        <f>S586+AO586+BK586+S587+AO587+BK587</f>
        <v>9.5519999999999996</v>
      </c>
      <c r="GD586" s="41">
        <f>(S586*AB586+AO586*AX586+BK586*BT586+S587*AB587+AO587*AX587+BK587*BT587)/GC586</f>
        <v>0.16168649771652202</v>
      </c>
      <c r="GE586" s="41">
        <f t="shared" ref="GE586" si="477">GC586*GD586</f>
        <v>1.5444294261882183</v>
      </c>
      <c r="GI586" s="41" t="s">
        <v>0</v>
      </c>
    </row>
    <row r="587" spans="1:191" x14ac:dyDescent="0.55000000000000004">
      <c r="A587" s="41" t="s">
        <v>1675</v>
      </c>
      <c r="B587" s="41" t="s">
        <v>983</v>
      </c>
      <c r="C587" s="25" t="s">
        <v>69</v>
      </c>
      <c r="D587" s="25" t="s">
        <v>62</v>
      </c>
      <c r="E587" s="41" t="s">
        <v>1790</v>
      </c>
      <c r="F587" s="25">
        <v>1</v>
      </c>
      <c r="G587" s="25" t="s">
        <v>67</v>
      </c>
      <c r="H587" s="41">
        <v>0</v>
      </c>
      <c r="I587" s="41">
        <v>0</v>
      </c>
      <c r="J587" s="41">
        <v>4.3668298280449434E-3</v>
      </c>
      <c r="K587" s="41">
        <v>0</v>
      </c>
      <c r="L587" s="41">
        <v>0</v>
      </c>
      <c r="M587" s="41" t="s">
        <v>1007</v>
      </c>
      <c r="N587" s="41" t="s">
        <v>985</v>
      </c>
      <c r="O587" s="41" t="s">
        <v>1878</v>
      </c>
      <c r="P587" s="41" t="s">
        <v>1919</v>
      </c>
      <c r="Q587" s="41" t="s">
        <v>1942</v>
      </c>
      <c r="R587" s="41" t="s">
        <v>2070</v>
      </c>
      <c r="S587" s="41">
        <v>0</v>
      </c>
      <c r="AO587" s="7">
        <v>0</v>
      </c>
      <c r="AP587" s="7"/>
      <c r="AQ587" s="7"/>
      <c r="AR587" s="7"/>
      <c r="AS587" s="7"/>
      <c r="AT587" s="7"/>
      <c r="AU587" s="7"/>
      <c r="AV587" s="7"/>
      <c r="AW587" s="7"/>
      <c r="AX587" s="7"/>
      <c r="AY587" s="7"/>
      <c r="AZ587" s="7"/>
      <c r="BA587" s="7"/>
      <c r="BB587" s="7"/>
      <c r="BC587" s="7"/>
      <c r="BD587" s="7"/>
      <c r="BE587" s="7"/>
      <c r="BF587" s="7"/>
      <c r="BG587" s="7"/>
      <c r="BK587" s="41">
        <v>3.8849999999999998</v>
      </c>
      <c r="BL587" s="82">
        <v>2.9148595329822911E-2</v>
      </c>
      <c r="BM587" s="7">
        <v>0.09</v>
      </c>
      <c r="BN587" s="7"/>
      <c r="BO587" s="7"/>
      <c r="BP587" s="7"/>
      <c r="BQ587" s="7"/>
      <c r="BR587" s="7"/>
      <c r="BS587" s="7"/>
      <c r="BT587" s="82">
        <v>0.11240231217618901</v>
      </c>
      <c r="BU587" s="7"/>
      <c r="BV587" s="7">
        <v>1.88</v>
      </c>
      <c r="BW587" s="7">
        <v>1.96</v>
      </c>
      <c r="BX587" s="7">
        <v>0.34</v>
      </c>
      <c r="BY587" s="7"/>
      <c r="BZ587" s="7"/>
      <c r="CA587" s="7"/>
      <c r="CB587" s="7"/>
      <c r="CC587" s="7"/>
      <c r="CD587" s="7"/>
      <c r="CG587" s="41">
        <v>0</v>
      </c>
      <c r="DC587" s="41">
        <v>0</v>
      </c>
      <c r="DY587" s="7" t="s">
        <v>1880</v>
      </c>
      <c r="DZ587" s="7">
        <f t="shared" si="443"/>
        <v>0.11240231217618901</v>
      </c>
      <c r="EA587" s="41" t="s">
        <v>91</v>
      </c>
      <c r="EB587" s="41" t="s">
        <v>0</v>
      </c>
      <c r="EC587" s="41">
        <f t="shared" si="430"/>
        <v>0</v>
      </c>
      <c r="ED587" s="41">
        <f t="shared" si="431"/>
        <v>0</v>
      </c>
      <c r="EE587" s="41">
        <f t="shared" si="432"/>
        <v>4.3668298280449434E-3</v>
      </c>
      <c r="EF587" s="41">
        <f t="shared" si="433"/>
        <v>0</v>
      </c>
      <c r="EG587" s="41">
        <f t="shared" si="434"/>
        <v>0</v>
      </c>
      <c r="EI587" s="5">
        <f t="shared" si="449"/>
        <v>163.32698905670262</v>
      </c>
      <c r="EJ587" s="3">
        <f t="shared" si="444"/>
        <v>634.52535248528966</v>
      </c>
      <c r="EK587" s="3">
        <f t="shared" si="450"/>
        <v>1.13242292856362</v>
      </c>
      <c r="EL587" s="3">
        <f t="shared" si="451"/>
        <v>0.34964999999999996</v>
      </c>
      <c r="EM587" s="3">
        <f t="shared" si="452"/>
        <v>0</v>
      </c>
      <c r="EN587" s="3">
        <f t="shared" si="453"/>
        <v>0</v>
      </c>
      <c r="EO587" s="3">
        <f t="shared" si="454"/>
        <v>0</v>
      </c>
      <c r="EP587" s="3">
        <f t="shared" si="455"/>
        <v>0</v>
      </c>
      <c r="EQ587" s="3">
        <f t="shared" si="456"/>
        <v>0</v>
      </c>
      <c r="ER587" s="3">
        <f t="shared" si="457"/>
        <v>0</v>
      </c>
      <c r="ES587" s="3">
        <f t="shared" si="458"/>
        <v>4.3668298280449429</v>
      </c>
      <c r="ET587" s="3">
        <f t="shared" si="459"/>
        <v>0</v>
      </c>
      <c r="EU587" s="3">
        <f t="shared" si="460"/>
        <v>7.303799999999999</v>
      </c>
      <c r="EV587" s="3">
        <f t="shared" si="461"/>
        <v>7.6145999999999994</v>
      </c>
      <c r="EW587" s="3">
        <f t="shared" si="462"/>
        <v>1.3209</v>
      </c>
      <c r="EX587" s="3">
        <f t="shared" si="463"/>
        <v>0</v>
      </c>
      <c r="EY587" s="3">
        <f t="shared" si="464"/>
        <v>0</v>
      </c>
      <c r="EZ587" s="3">
        <f t="shared" si="465"/>
        <v>0</v>
      </c>
      <c r="FA587" s="3">
        <f t="shared" si="466"/>
        <v>0</v>
      </c>
      <c r="FB587" s="3">
        <f t="shared" si="467"/>
        <v>0</v>
      </c>
      <c r="FC587" s="3">
        <f t="shared" si="445"/>
        <v>0</v>
      </c>
      <c r="FD587" s="41">
        <f t="shared" si="468"/>
        <v>0</v>
      </c>
      <c r="FG587" s="3">
        <f t="shared" si="446"/>
        <v>0</v>
      </c>
      <c r="FH587" s="3">
        <f t="shared" si="447"/>
        <v>0</v>
      </c>
      <c r="FI587" s="3">
        <f t="shared" si="469"/>
        <v>0</v>
      </c>
      <c r="FJ587" s="3">
        <f t="shared" si="469"/>
        <v>0</v>
      </c>
      <c r="FK587" s="3">
        <f t="shared" si="448"/>
        <v>0</v>
      </c>
      <c r="FL587" s="3">
        <f t="shared" si="448"/>
        <v>0</v>
      </c>
      <c r="FM587" s="3">
        <f t="shared" si="448"/>
        <v>0</v>
      </c>
      <c r="FN587" s="3">
        <f t="shared" si="442"/>
        <v>0</v>
      </c>
      <c r="FO587" s="3">
        <f t="shared" si="442"/>
        <v>0</v>
      </c>
      <c r="FP587" s="3">
        <f t="shared" si="442"/>
        <v>0</v>
      </c>
      <c r="FQ587" s="3">
        <f t="shared" si="425"/>
        <v>0</v>
      </c>
      <c r="FR587" s="3">
        <f t="shared" si="470"/>
        <v>0</v>
      </c>
      <c r="FS587" s="3">
        <f t="shared" si="470"/>
        <v>0</v>
      </c>
      <c r="FT587" s="3">
        <f t="shared" si="470"/>
        <v>0</v>
      </c>
      <c r="FU587" s="3">
        <f t="shared" si="471"/>
        <v>0</v>
      </c>
      <c r="FV587" s="3">
        <f t="shared" si="471"/>
        <v>0</v>
      </c>
      <c r="FW587" s="3">
        <f t="shared" si="471"/>
        <v>0</v>
      </c>
      <c r="FX587" s="3">
        <f t="shared" si="472"/>
        <v>0</v>
      </c>
      <c r="FY587" s="3">
        <f t="shared" si="473"/>
        <v>0</v>
      </c>
      <c r="FZ587" s="3">
        <f t="shared" si="474"/>
        <v>0</v>
      </c>
      <c r="GA587" s="3">
        <f t="shared" si="475"/>
        <v>0</v>
      </c>
      <c r="GB587" s="41" t="s">
        <v>0</v>
      </c>
      <c r="GI587" s="41" t="s">
        <v>0</v>
      </c>
    </row>
    <row r="588" spans="1:191" x14ac:dyDescent="0.55000000000000004">
      <c r="A588" s="41" t="s">
        <v>1676</v>
      </c>
      <c r="B588" s="41" t="s">
        <v>983</v>
      </c>
      <c r="C588" s="25" t="s">
        <v>69</v>
      </c>
      <c r="D588" s="25" t="s">
        <v>62</v>
      </c>
      <c r="E588" s="41" t="s">
        <v>1790</v>
      </c>
      <c r="F588" s="25">
        <v>1</v>
      </c>
      <c r="G588" s="25" t="s">
        <v>67</v>
      </c>
      <c r="H588" s="41">
        <v>1.5300000000000003E-3</v>
      </c>
      <c r="I588" s="41">
        <v>4.9980000000000004E-2</v>
      </c>
      <c r="J588" s="41">
        <v>5.9670000000000008E-2</v>
      </c>
      <c r="K588" s="41">
        <v>0</v>
      </c>
      <c r="L588" s="41">
        <v>0</v>
      </c>
      <c r="M588" s="41" t="s">
        <v>1008</v>
      </c>
      <c r="N588" s="41" t="s">
        <v>1009</v>
      </c>
      <c r="O588" s="41" t="s">
        <v>1878</v>
      </c>
      <c r="P588" s="41" t="s">
        <v>1919</v>
      </c>
      <c r="Q588" s="41" t="s">
        <v>2071</v>
      </c>
      <c r="R588" s="41" t="s">
        <v>2070</v>
      </c>
      <c r="S588" s="41">
        <v>0.9</v>
      </c>
      <c r="T588" s="1">
        <v>0.11</v>
      </c>
      <c r="U588" s="4">
        <v>0.16173399999999999</v>
      </c>
      <c r="AB588" s="1">
        <v>0.17</v>
      </c>
      <c r="AD588" s="4">
        <v>2.189006</v>
      </c>
      <c r="AE588" s="4">
        <v>1.2328840000000001</v>
      </c>
      <c r="AF588" s="4">
        <v>0.27637599999999996</v>
      </c>
      <c r="AO588" s="7">
        <v>29.4</v>
      </c>
      <c r="AP588" s="80">
        <v>0.11</v>
      </c>
      <c r="AQ588" s="82">
        <v>0.20028200000000002</v>
      </c>
      <c r="AR588" s="7"/>
      <c r="AS588" s="7"/>
      <c r="AT588" s="7"/>
      <c r="AU588" s="7"/>
      <c r="AV588" s="7"/>
      <c r="AW588" s="7"/>
      <c r="AX588" s="80">
        <v>0.17</v>
      </c>
      <c r="AY588" s="7"/>
      <c r="AZ588" s="82">
        <v>2.7107380000000005</v>
      </c>
      <c r="BA588" s="82">
        <v>1.5267320000000002</v>
      </c>
      <c r="BB588" s="82">
        <v>0.342248</v>
      </c>
      <c r="BC588" s="7"/>
      <c r="BD588" s="7"/>
      <c r="BE588" s="7"/>
      <c r="BF588" s="7"/>
      <c r="BG588" s="7"/>
      <c r="BK588" s="41">
        <v>35.1</v>
      </c>
      <c r="BL588" s="80">
        <v>0.11</v>
      </c>
      <c r="BM588" s="82">
        <v>0.15167800000000001</v>
      </c>
      <c r="BN588" s="7"/>
      <c r="BO588" s="7"/>
      <c r="BP588" s="7"/>
      <c r="BQ588" s="7"/>
      <c r="BR588" s="7"/>
      <c r="BS588" s="7"/>
      <c r="BT588" s="80">
        <v>0.17</v>
      </c>
      <c r="BU588" s="7"/>
      <c r="BV588" s="82">
        <v>2.0529020000000004</v>
      </c>
      <c r="BW588" s="82">
        <v>1.156228</v>
      </c>
      <c r="BX588" s="82">
        <v>0.25919199999999998</v>
      </c>
      <c r="BY588" s="7"/>
      <c r="BZ588" s="7"/>
      <c r="CA588" s="7"/>
      <c r="CB588" s="7"/>
      <c r="CC588" s="7"/>
      <c r="CD588" s="7"/>
      <c r="CG588" s="41">
        <v>0</v>
      </c>
      <c r="DC588" s="41">
        <v>0</v>
      </c>
      <c r="DY588" s="7" t="s">
        <v>1880</v>
      </c>
      <c r="DZ588" s="7">
        <f t="shared" si="443"/>
        <v>0.16999999999999998</v>
      </c>
      <c r="EA588" s="41" t="s">
        <v>68</v>
      </c>
      <c r="EB588" s="41" t="s">
        <v>0</v>
      </c>
      <c r="EC588" s="41">
        <f t="shared" si="430"/>
        <v>1.5300000000000003E-3</v>
      </c>
      <c r="ED588" s="41">
        <f t="shared" si="431"/>
        <v>4.9980000000000004E-2</v>
      </c>
      <c r="EE588" s="41">
        <f t="shared" si="432"/>
        <v>5.9670000000000008E-2</v>
      </c>
      <c r="EF588" s="41">
        <f t="shared" si="433"/>
        <v>0</v>
      </c>
      <c r="EG588" s="41">
        <f t="shared" si="434"/>
        <v>0</v>
      </c>
      <c r="EI588" s="5">
        <f t="shared" si="449"/>
        <v>168.63771732808635</v>
      </c>
      <c r="EJ588" s="3">
        <f t="shared" si="444"/>
        <v>11028.906713256849</v>
      </c>
      <c r="EK588" s="3">
        <f t="shared" si="450"/>
        <v>71.940000000000012</v>
      </c>
      <c r="EL588" s="3">
        <f t="shared" si="451"/>
        <v>11.357749200000001</v>
      </c>
      <c r="EM588" s="3">
        <f t="shared" si="452"/>
        <v>0</v>
      </c>
      <c r="EN588" s="3">
        <f t="shared" si="453"/>
        <v>0</v>
      </c>
      <c r="EO588" s="3">
        <f t="shared" si="454"/>
        <v>0</v>
      </c>
      <c r="EP588" s="3">
        <f t="shared" si="455"/>
        <v>0</v>
      </c>
      <c r="EQ588" s="3">
        <f t="shared" si="456"/>
        <v>0</v>
      </c>
      <c r="ER588" s="3">
        <f t="shared" si="457"/>
        <v>0</v>
      </c>
      <c r="ES588" s="3">
        <f t="shared" si="458"/>
        <v>111.18</v>
      </c>
      <c r="ET588" s="3">
        <f t="shared" si="459"/>
        <v>0</v>
      </c>
      <c r="EU588" s="3">
        <f t="shared" si="460"/>
        <v>153.72266280000002</v>
      </c>
      <c r="EV588" s="3">
        <f t="shared" si="461"/>
        <v>86.579119200000008</v>
      </c>
      <c r="EW588" s="3">
        <f t="shared" si="462"/>
        <v>19.408468800000001</v>
      </c>
      <c r="EX588" s="3">
        <f t="shared" si="463"/>
        <v>0</v>
      </c>
      <c r="EY588" s="3">
        <f t="shared" si="464"/>
        <v>0</v>
      </c>
      <c r="EZ588" s="3">
        <f t="shared" si="465"/>
        <v>0</v>
      </c>
      <c r="FA588" s="3">
        <f t="shared" si="466"/>
        <v>0</v>
      </c>
      <c r="FB588" s="3">
        <f t="shared" si="467"/>
        <v>0</v>
      </c>
      <c r="FC588" s="3">
        <f t="shared" si="445"/>
        <v>0</v>
      </c>
      <c r="FD588" s="41">
        <f t="shared" si="468"/>
        <v>0</v>
      </c>
      <c r="FG588" s="3">
        <f t="shared" si="446"/>
        <v>0</v>
      </c>
      <c r="FH588" s="3">
        <f t="shared" si="447"/>
        <v>0</v>
      </c>
      <c r="FI588" s="3">
        <f t="shared" si="469"/>
        <v>0</v>
      </c>
      <c r="FJ588" s="3">
        <f t="shared" si="469"/>
        <v>0</v>
      </c>
      <c r="FK588" s="3">
        <f t="shared" si="448"/>
        <v>0</v>
      </c>
      <c r="FL588" s="3">
        <f t="shared" si="448"/>
        <v>0</v>
      </c>
      <c r="FM588" s="3">
        <f t="shared" si="448"/>
        <v>0</v>
      </c>
      <c r="FN588" s="3">
        <f t="shared" si="442"/>
        <v>0</v>
      </c>
      <c r="FO588" s="3">
        <f t="shared" si="442"/>
        <v>0</v>
      </c>
      <c r="FP588" s="3">
        <f t="shared" si="442"/>
        <v>0</v>
      </c>
      <c r="FQ588" s="3">
        <f t="shared" si="425"/>
        <v>0</v>
      </c>
      <c r="FR588" s="3">
        <f t="shared" si="470"/>
        <v>0</v>
      </c>
      <c r="FS588" s="3">
        <f t="shared" si="470"/>
        <v>0</v>
      </c>
      <c r="FT588" s="3">
        <f t="shared" si="470"/>
        <v>0</v>
      </c>
      <c r="FU588" s="3">
        <f t="shared" si="471"/>
        <v>0</v>
      </c>
      <c r="FV588" s="3">
        <f t="shared" si="471"/>
        <v>0</v>
      </c>
      <c r="FW588" s="3">
        <f t="shared" si="471"/>
        <v>0</v>
      </c>
      <c r="FX588" s="3">
        <f t="shared" si="472"/>
        <v>0</v>
      </c>
      <c r="FY588" s="3">
        <f t="shared" si="473"/>
        <v>0</v>
      </c>
      <c r="FZ588" s="3">
        <f t="shared" si="474"/>
        <v>0</v>
      </c>
      <c r="GA588" s="3">
        <f t="shared" si="475"/>
        <v>0</v>
      </c>
      <c r="GB588" s="41" t="s">
        <v>0</v>
      </c>
      <c r="GC588" s="41">
        <f>S588+AO588+BK588+S589+AO589+BK589</f>
        <v>174.8</v>
      </c>
      <c r="GD588" s="41">
        <f>(S588*AB588+AO588*AX588+BK588*BT588+S589*AB589+AO589*AX589+BK589*BT589)/GC588</f>
        <v>0.15122425629290617</v>
      </c>
      <c r="GE588" s="41">
        <f t="shared" ref="GE588" si="478">GC588*GD588</f>
        <v>26.434000000000001</v>
      </c>
      <c r="GI588" s="41" t="s">
        <v>0</v>
      </c>
    </row>
    <row r="589" spans="1:191" x14ac:dyDescent="0.55000000000000004">
      <c r="A589" s="41" t="s">
        <v>1677</v>
      </c>
      <c r="B589" s="41" t="s">
        <v>983</v>
      </c>
      <c r="C589" s="25" t="s">
        <v>69</v>
      </c>
      <c r="D589" s="25" t="s">
        <v>62</v>
      </c>
      <c r="E589" s="41" t="s">
        <v>1790</v>
      </c>
      <c r="F589" s="25">
        <v>1</v>
      </c>
      <c r="G589" s="25" t="s">
        <v>67</v>
      </c>
      <c r="H589" s="41">
        <v>1.2600000000000003E-3</v>
      </c>
      <c r="I589" s="41">
        <v>7.5880000000000003E-2</v>
      </c>
      <c r="J589" s="41">
        <v>7.6020000000000004E-2</v>
      </c>
      <c r="K589" s="41">
        <v>0</v>
      </c>
      <c r="L589" s="41">
        <v>0</v>
      </c>
      <c r="M589" s="41" t="s">
        <v>1008</v>
      </c>
      <c r="N589" s="41" t="s">
        <v>1009</v>
      </c>
      <c r="O589" s="41" t="s">
        <v>1878</v>
      </c>
      <c r="P589" s="41" t="s">
        <v>1919</v>
      </c>
      <c r="Q589" s="41" t="s">
        <v>2071</v>
      </c>
      <c r="R589" s="41" t="s">
        <v>2070</v>
      </c>
      <c r="S589" s="41">
        <v>0.9</v>
      </c>
      <c r="T589" s="1">
        <v>0.09</v>
      </c>
      <c r="U589" s="4">
        <v>0.351105</v>
      </c>
      <c r="AB589" s="1">
        <v>0.14000000000000001</v>
      </c>
      <c r="AD589" s="4">
        <v>2.0977299999999999</v>
      </c>
      <c r="AE589" s="4">
        <v>1.9054900000000001</v>
      </c>
      <c r="AF589" s="4">
        <v>9.5674999999999996E-2</v>
      </c>
      <c r="AO589" s="7">
        <v>54.2</v>
      </c>
      <c r="AP589" s="80">
        <v>0.09</v>
      </c>
      <c r="AQ589" s="82">
        <v>0.34716000000000002</v>
      </c>
      <c r="AR589" s="7"/>
      <c r="AS589" s="7"/>
      <c r="AT589" s="7"/>
      <c r="AU589" s="7"/>
      <c r="AV589" s="7"/>
      <c r="AW589" s="7"/>
      <c r="AX589" s="80">
        <v>0.14000000000000001</v>
      </c>
      <c r="AY589" s="7"/>
      <c r="AZ589" s="82">
        <v>2.07416</v>
      </c>
      <c r="BA589" s="82">
        <v>1.8840800000000002</v>
      </c>
      <c r="BB589" s="82">
        <v>9.4600000000000004E-2</v>
      </c>
      <c r="BC589" s="7"/>
      <c r="BD589" s="7"/>
      <c r="BE589" s="7"/>
      <c r="BF589" s="7"/>
      <c r="BG589" s="7"/>
      <c r="BK589" s="41">
        <v>54.3</v>
      </c>
      <c r="BL589" s="80">
        <v>0.09</v>
      </c>
      <c r="BM589" s="82">
        <v>0.34242599999999995</v>
      </c>
      <c r="BN589" s="7"/>
      <c r="BO589" s="7"/>
      <c r="BP589" s="7"/>
      <c r="BQ589" s="7"/>
      <c r="BR589" s="7"/>
      <c r="BS589" s="7"/>
      <c r="BT589" s="80">
        <v>0.14000000000000001</v>
      </c>
      <c r="BU589" s="7"/>
      <c r="BV589" s="82">
        <v>2.0458759999999998</v>
      </c>
      <c r="BW589" s="82">
        <v>1.8583880000000002</v>
      </c>
      <c r="BX589" s="82">
        <v>9.330999999999999E-2</v>
      </c>
      <c r="BY589" s="7"/>
      <c r="BZ589" s="7"/>
      <c r="CA589" s="7"/>
      <c r="CB589" s="7"/>
      <c r="CC589" s="7"/>
      <c r="CD589" s="7"/>
      <c r="CG589" s="41">
        <v>0</v>
      </c>
      <c r="DC589" s="41">
        <v>0</v>
      </c>
      <c r="DY589" s="7" t="s">
        <v>1880</v>
      </c>
      <c r="DZ589" s="7">
        <f t="shared" si="443"/>
        <v>0.14000000000000001</v>
      </c>
      <c r="EA589" s="41" t="s">
        <v>68</v>
      </c>
      <c r="EB589" s="41" t="s">
        <v>0</v>
      </c>
      <c r="EC589" s="41">
        <f t="shared" si="430"/>
        <v>1.2600000000000003E-3</v>
      </c>
      <c r="ED589" s="41">
        <f t="shared" si="431"/>
        <v>7.5880000000000003E-2</v>
      </c>
      <c r="EE589" s="41">
        <f t="shared" si="432"/>
        <v>7.6020000000000004E-2</v>
      </c>
      <c r="EF589" s="41">
        <f t="shared" si="433"/>
        <v>0</v>
      </c>
      <c r="EG589" s="41">
        <f t="shared" si="434"/>
        <v>0</v>
      </c>
      <c r="EI589" s="5">
        <f t="shared" si="449"/>
        <v>165.90433013787452</v>
      </c>
      <c r="EJ589" s="3">
        <f t="shared" si="444"/>
        <v>18149.933717083473</v>
      </c>
      <c r="EK589" s="3">
        <f t="shared" si="450"/>
        <v>98.46</v>
      </c>
      <c r="EL589" s="3">
        <f t="shared" si="451"/>
        <v>37.725798299999994</v>
      </c>
      <c r="EM589" s="3">
        <f t="shared" si="452"/>
        <v>0</v>
      </c>
      <c r="EN589" s="3">
        <f t="shared" si="453"/>
        <v>0</v>
      </c>
      <c r="EO589" s="3">
        <f t="shared" si="454"/>
        <v>0</v>
      </c>
      <c r="EP589" s="3">
        <f t="shared" si="455"/>
        <v>0</v>
      </c>
      <c r="EQ589" s="3">
        <f t="shared" si="456"/>
        <v>0</v>
      </c>
      <c r="ER589" s="3">
        <f t="shared" si="457"/>
        <v>0</v>
      </c>
      <c r="ES589" s="3">
        <f t="shared" si="458"/>
        <v>153.16000000000003</v>
      </c>
      <c r="ET589" s="3">
        <f t="shared" si="459"/>
        <v>0</v>
      </c>
      <c r="EU589" s="3">
        <f t="shared" si="460"/>
        <v>225.39849579999998</v>
      </c>
      <c r="EV589" s="3">
        <f t="shared" si="461"/>
        <v>204.74254540000001</v>
      </c>
      <c r="EW589" s="3">
        <f t="shared" si="462"/>
        <v>10.280160499999999</v>
      </c>
      <c r="EX589" s="3">
        <f t="shared" si="463"/>
        <v>0</v>
      </c>
      <c r="EY589" s="3">
        <f t="shared" si="464"/>
        <v>0</v>
      </c>
      <c r="EZ589" s="3">
        <f t="shared" si="465"/>
        <v>0</v>
      </c>
      <c r="FA589" s="3">
        <f t="shared" si="466"/>
        <v>0</v>
      </c>
      <c r="FB589" s="3">
        <f t="shared" si="467"/>
        <v>0</v>
      </c>
      <c r="FC589" s="3">
        <f t="shared" si="445"/>
        <v>0</v>
      </c>
      <c r="FD589" s="41">
        <f t="shared" si="468"/>
        <v>0</v>
      </c>
      <c r="FG589" s="3">
        <f t="shared" si="446"/>
        <v>0</v>
      </c>
      <c r="FH589" s="3">
        <f t="shared" si="447"/>
        <v>0</v>
      </c>
      <c r="FI589" s="3">
        <f t="shared" si="469"/>
        <v>0</v>
      </c>
      <c r="FJ589" s="3">
        <f t="shared" si="469"/>
        <v>0</v>
      </c>
      <c r="FK589" s="3">
        <f t="shared" si="448"/>
        <v>0</v>
      </c>
      <c r="FL589" s="3">
        <f t="shared" si="448"/>
        <v>0</v>
      </c>
      <c r="FM589" s="3">
        <f t="shared" si="448"/>
        <v>0</v>
      </c>
      <c r="FN589" s="3">
        <f t="shared" si="442"/>
        <v>0</v>
      </c>
      <c r="FO589" s="3">
        <f t="shared" si="442"/>
        <v>0</v>
      </c>
      <c r="FP589" s="3">
        <f t="shared" si="442"/>
        <v>0</v>
      </c>
      <c r="FQ589" s="3">
        <f t="shared" si="425"/>
        <v>0</v>
      </c>
      <c r="FR589" s="3">
        <f t="shared" si="470"/>
        <v>0</v>
      </c>
      <c r="FS589" s="3">
        <f t="shared" si="470"/>
        <v>0</v>
      </c>
      <c r="FT589" s="3">
        <f t="shared" si="470"/>
        <v>0</v>
      </c>
      <c r="FU589" s="3">
        <f t="shared" si="471"/>
        <v>0</v>
      </c>
      <c r="FV589" s="3">
        <f t="shared" si="471"/>
        <v>0</v>
      </c>
      <c r="FW589" s="3">
        <f t="shared" si="471"/>
        <v>0</v>
      </c>
      <c r="FX589" s="3">
        <f t="shared" si="472"/>
        <v>0</v>
      </c>
      <c r="FY589" s="3">
        <f t="shared" si="473"/>
        <v>0</v>
      </c>
      <c r="FZ589" s="3">
        <f t="shared" si="474"/>
        <v>0</v>
      </c>
      <c r="GA589" s="3">
        <f t="shared" si="475"/>
        <v>0</v>
      </c>
      <c r="GB589" s="41" t="s">
        <v>0</v>
      </c>
      <c r="GI589" s="41" t="s">
        <v>0</v>
      </c>
    </row>
    <row r="590" spans="1:191" x14ac:dyDescent="0.55000000000000004">
      <c r="A590" s="41" t="s">
        <v>1678</v>
      </c>
      <c r="B590" s="41" t="s">
        <v>983</v>
      </c>
      <c r="C590" s="25" t="s">
        <v>69</v>
      </c>
      <c r="D590" s="25" t="s">
        <v>62</v>
      </c>
      <c r="E590" s="41" t="s">
        <v>1790</v>
      </c>
      <c r="F590" s="25">
        <v>1</v>
      </c>
      <c r="G590" s="25" t="s">
        <v>67</v>
      </c>
      <c r="H590" s="41">
        <v>8.7749999999999992E-4</v>
      </c>
      <c r="I590" s="41">
        <v>2.8680000000000004E-2</v>
      </c>
      <c r="J590" s="41">
        <v>3.9649500000000004E-2</v>
      </c>
      <c r="K590" s="41">
        <v>0</v>
      </c>
      <c r="L590" s="41">
        <v>2.1375000000000001E-3</v>
      </c>
      <c r="M590" s="41" t="s">
        <v>1051</v>
      </c>
      <c r="N590" s="41" t="s">
        <v>1052</v>
      </c>
      <c r="O590" s="41" t="s">
        <v>1878</v>
      </c>
      <c r="P590" s="41" t="s">
        <v>1919</v>
      </c>
      <c r="Q590" s="41" t="s">
        <v>1942</v>
      </c>
      <c r="R590" s="41" t="s">
        <v>2069</v>
      </c>
      <c r="S590" s="41">
        <v>5.85</v>
      </c>
      <c r="T590" s="41">
        <v>4.0000000000000001E-3</v>
      </c>
      <c r="U590" s="41">
        <v>0.02</v>
      </c>
      <c r="AB590" s="41">
        <v>1.4999999999999999E-2</v>
      </c>
      <c r="AD590" s="41">
        <v>3.37</v>
      </c>
      <c r="AE590" s="41">
        <v>1.52</v>
      </c>
      <c r="AF590" s="41">
        <v>0.68</v>
      </c>
      <c r="AO590" s="81">
        <v>35.85</v>
      </c>
      <c r="AP590" s="7">
        <v>2.7E-2</v>
      </c>
      <c r="AQ590" s="7">
        <v>0.08</v>
      </c>
      <c r="AR590" s="7"/>
      <c r="AS590" s="7"/>
      <c r="AT590" s="7"/>
      <c r="AU590" s="7"/>
      <c r="AV590" s="7"/>
      <c r="AW590" s="7"/>
      <c r="AX590" s="80">
        <v>0.08</v>
      </c>
      <c r="AY590" s="7"/>
      <c r="AZ590" s="7">
        <v>2.57</v>
      </c>
      <c r="BA590" s="7">
        <v>1.1499999999999999</v>
      </c>
      <c r="BB590" s="7">
        <v>0.37</v>
      </c>
      <c r="BC590" s="7"/>
      <c r="BD590" s="7"/>
      <c r="BE590" s="7"/>
      <c r="BF590" s="7"/>
      <c r="BG590" s="7"/>
      <c r="BK590" s="5">
        <v>48.95</v>
      </c>
      <c r="BL590" s="7">
        <v>2.5000000000000001E-2</v>
      </c>
      <c r="BM590" s="7">
        <v>0.08</v>
      </c>
      <c r="BN590" s="7"/>
      <c r="BO590" s="7"/>
      <c r="BP590" s="7"/>
      <c r="BQ590" s="7"/>
      <c r="BR590" s="7"/>
      <c r="BS590" s="7"/>
      <c r="BT590" s="7">
        <v>8.1000000000000003E-2</v>
      </c>
      <c r="BU590" s="7"/>
      <c r="BV590" s="7">
        <v>2.83</v>
      </c>
      <c r="BW590" s="7">
        <v>1.26</v>
      </c>
      <c r="BX590" s="82">
        <v>0.4</v>
      </c>
      <c r="BY590" s="7"/>
      <c r="BZ590" s="7"/>
      <c r="CA590" s="7"/>
      <c r="CB590" s="7"/>
      <c r="CC590" s="7"/>
      <c r="CD590" s="7"/>
      <c r="CG590" s="41">
        <v>0</v>
      </c>
      <c r="DC590" s="5">
        <v>14.25</v>
      </c>
      <c r="DD590" s="41">
        <v>4.0000000000000001E-3</v>
      </c>
      <c r="DE590" s="4">
        <v>2.0160000000000001E-2</v>
      </c>
      <c r="DL590" s="41">
        <v>1.4999999999999999E-2</v>
      </c>
      <c r="DN590" s="4">
        <v>3.03912</v>
      </c>
      <c r="DO590" s="4">
        <v>1.3708800000000001</v>
      </c>
      <c r="DP590" s="4">
        <v>0.61487999999999998</v>
      </c>
      <c r="DY590" s="7" t="s">
        <v>1880</v>
      </c>
      <c r="DZ590" s="7">
        <f t="shared" si="443"/>
        <v>7.6345284059569765E-2</v>
      </c>
      <c r="EA590" s="41" t="s">
        <v>1002</v>
      </c>
      <c r="EB590" s="41" t="s">
        <v>0</v>
      </c>
      <c r="EC590" s="41">
        <f t="shared" si="430"/>
        <v>8.7749999999999992E-4</v>
      </c>
      <c r="ED590" s="41">
        <f t="shared" si="431"/>
        <v>2.8680000000000004E-2</v>
      </c>
      <c r="EE590" s="41">
        <f t="shared" si="432"/>
        <v>3.9649500000000004E-2</v>
      </c>
      <c r="EF590" s="41">
        <f t="shared" si="433"/>
        <v>0</v>
      </c>
      <c r="EG590" s="41">
        <f t="shared" si="434"/>
        <v>2.1375000000000001E-3</v>
      </c>
      <c r="EI590" s="5">
        <f t="shared" si="449"/>
        <v>163.27518827237282</v>
      </c>
      <c r="EJ590" s="3">
        <f t="shared" si="444"/>
        <v>14800.895816890596</v>
      </c>
      <c r="EK590" s="3">
        <f t="shared" si="450"/>
        <v>22.151</v>
      </c>
      <c r="EL590" s="3">
        <f t="shared" si="451"/>
        <v>6.9010000000000007</v>
      </c>
      <c r="EM590" s="3">
        <f t="shared" si="452"/>
        <v>0</v>
      </c>
      <c r="EN590" s="3">
        <f t="shared" si="453"/>
        <v>0</v>
      </c>
      <c r="EO590" s="3">
        <f t="shared" si="454"/>
        <v>0</v>
      </c>
      <c r="EP590" s="3">
        <f t="shared" si="455"/>
        <v>0</v>
      </c>
      <c r="EQ590" s="3">
        <f t="shared" si="456"/>
        <v>0</v>
      </c>
      <c r="ER590" s="3">
        <f t="shared" si="457"/>
        <v>0</v>
      </c>
      <c r="ES590" s="3">
        <f t="shared" si="458"/>
        <v>69.206999999999994</v>
      </c>
      <c r="ET590" s="3">
        <f t="shared" si="459"/>
        <v>0</v>
      </c>
      <c r="EU590" s="3">
        <f t="shared" si="460"/>
        <v>250.3775</v>
      </c>
      <c r="EV590" s="3">
        <f t="shared" si="461"/>
        <v>111.79650000000001</v>
      </c>
      <c r="EW590" s="3">
        <f t="shared" si="462"/>
        <v>36.822500000000005</v>
      </c>
      <c r="EX590" s="3">
        <f t="shared" si="463"/>
        <v>0</v>
      </c>
      <c r="EY590" s="3">
        <f t="shared" si="464"/>
        <v>0</v>
      </c>
      <c r="EZ590" s="3">
        <f t="shared" si="465"/>
        <v>0</v>
      </c>
      <c r="FA590" s="3">
        <f t="shared" si="466"/>
        <v>0</v>
      </c>
      <c r="FB590" s="3">
        <f t="shared" si="467"/>
        <v>0</v>
      </c>
      <c r="FC590" s="3">
        <f t="shared" si="445"/>
        <v>0</v>
      </c>
      <c r="FD590" s="41">
        <f t="shared" si="468"/>
        <v>0</v>
      </c>
      <c r="FF590" s="5">
        <f>FG590/(CG590+DC590)</f>
        <v>178.98911504514467</v>
      </c>
      <c r="FG590" s="3">
        <f t="shared" si="446"/>
        <v>2550.5948893933114</v>
      </c>
      <c r="FH590" s="3">
        <f t="shared" si="447"/>
        <v>0.56999999999999995</v>
      </c>
      <c r="FI590" s="3">
        <f t="shared" si="469"/>
        <v>0.28728000000000004</v>
      </c>
      <c r="FJ590" s="3">
        <f t="shared" si="469"/>
        <v>0</v>
      </c>
      <c r="FK590" s="3">
        <f t="shared" si="448"/>
        <v>0</v>
      </c>
      <c r="FL590" s="3">
        <f t="shared" si="448"/>
        <v>0</v>
      </c>
      <c r="FM590" s="3">
        <f t="shared" si="448"/>
        <v>0</v>
      </c>
      <c r="FN590" s="3">
        <f t="shared" si="442"/>
        <v>0</v>
      </c>
      <c r="FO590" s="3">
        <f t="shared" si="442"/>
        <v>0</v>
      </c>
      <c r="FP590" s="3">
        <f t="shared" si="442"/>
        <v>2.1375000000000002</v>
      </c>
      <c r="FQ590" s="3">
        <f t="shared" si="425"/>
        <v>0</v>
      </c>
      <c r="FR590" s="3">
        <f t="shared" si="470"/>
        <v>43.307459999999999</v>
      </c>
      <c r="FS590" s="3">
        <f t="shared" si="470"/>
        <v>19.535040000000002</v>
      </c>
      <c r="FT590" s="3">
        <f t="shared" si="470"/>
        <v>8.7620399999999989</v>
      </c>
      <c r="FU590" s="3">
        <f t="shared" si="471"/>
        <v>0</v>
      </c>
      <c r="FV590" s="3">
        <f t="shared" si="471"/>
        <v>0</v>
      </c>
      <c r="FW590" s="3">
        <f t="shared" si="471"/>
        <v>0</v>
      </c>
      <c r="FX590" s="3">
        <f t="shared" si="472"/>
        <v>0</v>
      </c>
      <c r="FY590" s="3">
        <f t="shared" si="473"/>
        <v>0</v>
      </c>
      <c r="FZ590" s="3">
        <f t="shared" si="474"/>
        <v>0</v>
      </c>
      <c r="GA590" s="3">
        <f t="shared" si="475"/>
        <v>0</v>
      </c>
      <c r="GB590" s="41" t="s">
        <v>0</v>
      </c>
      <c r="GC590" s="41">
        <f>S590+AO590+BK590+S591+AO591+BK591</f>
        <v>181.3</v>
      </c>
      <c r="GD590" s="41">
        <f>(S590*AB590+AO590*AX590+BK590*BT590+S591*AB591+AO591*AX591+BK591*BT591)/GC590</f>
        <v>7.6345284059569765E-2</v>
      </c>
      <c r="GE590" s="41">
        <f t="shared" ref="GE590" si="479">GC590*GD590</f>
        <v>13.8414</v>
      </c>
      <c r="GF590" s="5">
        <f>CG590+DC590+CG591+DC591</f>
        <v>28.5</v>
      </c>
      <c r="GG590" s="41">
        <f>(CG590*CP590+DC590*DL590+CG591*CP591+DC591*DL591)/GF590</f>
        <v>1.4999999999999999E-2</v>
      </c>
      <c r="GH590" s="41">
        <f t="shared" ref="GH590" si="480">GF590*GG590</f>
        <v>0.42749999999999999</v>
      </c>
      <c r="GI590" s="41" t="s">
        <v>0</v>
      </c>
    </row>
    <row r="591" spans="1:191" x14ac:dyDescent="0.55000000000000004">
      <c r="A591" s="41" t="s">
        <v>1679</v>
      </c>
      <c r="B591" s="41" t="s">
        <v>983</v>
      </c>
      <c r="C591" s="25" t="s">
        <v>69</v>
      </c>
      <c r="D591" s="25" t="s">
        <v>62</v>
      </c>
      <c r="E591" s="41" t="s">
        <v>1790</v>
      </c>
      <c r="F591" s="25">
        <v>1</v>
      </c>
      <c r="G591" s="25" t="s">
        <v>67</v>
      </c>
      <c r="H591" s="41">
        <v>8.7749999999999992E-4</v>
      </c>
      <c r="I591" s="41">
        <v>2.8680000000000004E-2</v>
      </c>
      <c r="J591" s="41">
        <v>3.9649500000000004E-2</v>
      </c>
      <c r="K591" s="41">
        <v>0</v>
      </c>
      <c r="L591" s="41">
        <v>2.1375000000000001E-3</v>
      </c>
      <c r="M591" s="41" t="s">
        <v>1051</v>
      </c>
      <c r="N591" s="41" t="s">
        <v>1052</v>
      </c>
      <c r="O591" s="41" t="s">
        <v>1878</v>
      </c>
      <c r="P591" s="41" t="s">
        <v>1919</v>
      </c>
      <c r="Q591" s="41" t="s">
        <v>1942</v>
      </c>
      <c r="R591" s="41" t="s">
        <v>2069</v>
      </c>
      <c r="S591" s="41">
        <v>5.85</v>
      </c>
      <c r="T591" s="41">
        <v>4.0000000000000001E-3</v>
      </c>
      <c r="U591" s="41">
        <v>0.02</v>
      </c>
      <c r="AB591" s="41">
        <v>1.4999999999999999E-2</v>
      </c>
      <c r="AD591" s="41">
        <v>3.37</v>
      </c>
      <c r="AE591" s="41">
        <v>1.52</v>
      </c>
      <c r="AF591" s="41">
        <v>0.68</v>
      </c>
      <c r="AO591" s="81">
        <v>35.85</v>
      </c>
      <c r="AP591" s="7">
        <v>2.7E-2</v>
      </c>
      <c r="AQ591" s="7">
        <v>0.08</v>
      </c>
      <c r="AR591" s="7"/>
      <c r="AS591" s="7"/>
      <c r="AT591" s="7"/>
      <c r="AU591" s="7"/>
      <c r="AV591" s="7"/>
      <c r="AW591" s="7"/>
      <c r="AX591" s="80">
        <v>0.08</v>
      </c>
      <c r="AY591" s="7"/>
      <c r="AZ591" s="7">
        <v>2.57</v>
      </c>
      <c r="BA591" s="7">
        <v>1.1499999999999999</v>
      </c>
      <c r="BB591" s="7">
        <v>0.37</v>
      </c>
      <c r="BC591" s="7"/>
      <c r="BD591" s="7"/>
      <c r="BE591" s="7"/>
      <c r="BF591" s="7"/>
      <c r="BG591" s="7"/>
      <c r="BK591" s="5">
        <v>48.95</v>
      </c>
      <c r="BL591" s="7">
        <v>2.5000000000000001E-2</v>
      </c>
      <c r="BM591" s="7">
        <v>0.08</v>
      </c>
      <c r="BN591" s="7"/>
      <c r="BO591" s="7"/>
      <c r="BP591" s="7"/>
      <c r="BQ591" s="7"/>
      <c r="BR591" s="7"/>
      <c r="BS591" s="7"/>
      <c r="BT591" s="7">
        <v>8.1000000000000003E-2</v>
      </c>
      <c r="BU591" s="7"/>
      <c r="BV591" s="7">
        <v>2.83</v>
      </c>
      <c r="BW591" s="7">
        <v>1.26</v>
      </c>
      <c r="BX591" s="82">
        <v>0.4</v>
      </c>
      <c r="BY591" s="7"/>
      <c r="BZ591" s="7"/>
      <c r="CA591" s="7"/>
      <c r="CB591" s="7"/>
      <c r="CC591" s="7"/>
      <c r="CD591" s="7"/>
      <c r="CG591" s="41">
        <v>0</v>
      </c>
      <c r="DC591" s="5">
        <v>14.25</v>
      </c>
      <c r="DD591" s="41">
        <v>4.0000000000000001E-3</v>
      </c>
      <c r="DE591" s="4">
        <v>2.0160000000000001E-2</v>
      </c>
      <c r="DL591" s="41">
        <v>1.4999999999999999E-2</v>
      </c>
      <c r="DN591" s="4">
        <v>3.03912</v>
      </c>
      <c r="DO591" s="4">
        <v>1.3708800000000001</v>
      </c>
      <c r="DP591" s="4">
        <v>0.61487999999999998</v>
      </c>
      <c r="DY591" s="7" t="s">
        <v>1880</v>
      </c>
      <c r="DZ591" s="7">
        <f t="shared" si="443"/>
        <v>7.6345284059569765E-2</v>
      </c>
      <c r="EA591" s="41" t="s">
        <v>1002</v>
      </c>
      <c r="EB591" s="41" t="s">
        <v>0</v>
      </c>
      <c r="EC591" s="41">
        <f t="shared" si="430"/>
        <v>8.7749999999999992E-4</v>
      </c>
      <c r="ED591" s="41">
        <f t="shared" si="431"/>
        <v>2.8680000000000004E-2</v>
      </c>
      <c r="EE591" s="41">
        <f t="shared" si="432"/>
        <v>3.9649500000000004E-2</v>
      </c>
      <c r="EF591" s="41">
        <f t="shared" si="433"/>
        <v>0</v>
      </c>
      <c r="EG591" s="41">
        <f t="shared" si="434"/>
        <v>2.1375000000000001E-3</v>
      </c>
      <c r="EI591" s="5">
        <f t="shared" si="449"/>
        <v>163.27518827237282</v>
      </c>
      <c r="EJ591" s="3">
        <f t="shared" si="444"/>
        <v>14800.895816890596</v>
      </c>
      <c r="EK591" s="3">
        <f t="shared" si="450"/>
        <v>22.151</v>
      </c>
      <c r="EL591" s="3">
        <f t="shared" si="451"/>
        <v>6.9010000000000007</v>
      </c>
      <c r="EM591" s="3">
        <f t="shared" si="452"/>
        <v>0</v>
      </c>
      <c r="EN591" s="3">
        <f t="shared" si="453"/>
        <v>0</v>
      </c>
      <c r="EO591" s="3">
        <f t="shared" si="454"/>
        <v>0</v>
      </c>
      <c r="EP591" s="3">
        <f t="shared" si="455"/>
        <v>0</v>
      </c>
      <c r="EQ591" s="3">
        <f t="shared" si="456"/>
        <v>0</v>
      </c>
      <c r="ER591" s="3">
        <f t="shared" si="457"/>
        <v>0</v>
      </c>
      <c r="ES591" s="3">
        <f t="shared" si="458"/>
        <v>69.206999999999994</v>
      </c>
      <c r="ET591" s="3">
        <f t="shared" si="459"/>
        <v>0</v>
      </c>
      <c r="EU591" s="3">
        <f t="shared" si="460"/>
        <v>250.3775</v>
      </c>
      <c r="EV591" s="3">
        <f t="shared" si="461"/>
        <v>111.79650000000001</v>
      </c>
      <c r="EW591" s="3">
        <f t="shared" si="462"/>
        <v>36.822500000000005</v>
      </c>
      <c r="EX591" s="3">
        <f t="shared" si="463"/>
        <v>0</v>
      </c>
      <c r="EY591" s="3">
        <f t="shared" si="464"/>
        <v>0</v>
      </c>
      <c r="EZ591" s="3">
        <f t="shared" si="465"/>
        <v>0</v>
      </c>
      <c r="FA591" s="3">
        <f t="shared" si="466"/>
        <v>0</v>
      </c>
      <c r="FB591" s="3">
        <f t="shared" si="467"/>
        <v>0</v>
      </c>
      <c r="FC591" s="3">
        <f t="shared" si="445"/>
        <v>0</v>
      </c>
      <c r="FD591" s="41">
        <f t="shared" si="468"/>
        <v>0</v>
      </c>
      <c r="FF591" s="5">
        <f>FG591/(CG591+DC591)</f>
        <v>178.98911504514467</v>
      </c>
      <c r="FG591" s="3">
        <f t="shared" si="446"/>
        <v>2550.5948893933114</v>
      </c>
      <c r="FH591" s="3">
        <f t="shared" si="447"/>
        <v>0.56999999999999995</v>
      </c>
      <c r="FI591" s="3">
        <f t="shared" si="469"/>
        <v>0.28728000000000004</v>
      </c>
      <c r="FJ591" s="3">
        <f t="shared" si="469"/>
        <v>0</v>
      </c>
      <c r="FK591" s="3">
        <f t="shared" si="448"/>
        <v>0</v>
      </c>
      <c r="FL591" s="3">
        <f t="shared" si="448"/>
        <v>0</v>
      </c>
      <c r="FM591" s="3">
        <f t="shared" si="448"/>
        <v>0</v>
      </c>
      <c r="FN591" s="3">
        <f t="shared" si="442"/>
        <v>0</v>
      </c>
      <c r="FO591" s="3">
        <f t="shared" si="442"/>
        <v>0</v>
      </c>
      <c r="FP591" s="3">
        <f t="shared" si="442"/>
        <v>2.1375000000000002</v>
      </c>
      <c r="FQ591" s="3">
        <f t="shared" si="425"/>
        <v>0</v>
      </c>
      <c r="FR591" s="3">
        <f t="shared" si="470"/>
        <v>43.307459999999999</v>
      </c>
      <c r="FS591" s="3">
        <f t="shared" si="470"/>
        <v>19.535040000000002</v>
      </c>
      <c r="FT591" s="3">
        <f t="shared" si="470"/>
        <v>8.7620399999999989</v>
      </c>
      <c r="FU591" s="3">
        <f t="shared" si="471"/>
        <v>0</v>
      </c>
      <c r="FV591" s="3">
        <f t="shared" si="471"/>
        <v>0</v>
      </c>
      <c r="FW591" s="3">
        <f t="shared" si="471"/>
        <v>0</v>
      </c>
      <c r="FX591" s="3">
        <f t="shared" si="472"/>
        <v>0</v>
      </c>
      <c r="FY591" s="3">
        <f t="shared" si="473"/>
        <v>0</v>
      </c>
      <c r="FZ591" s="3">
        <f t="shared" si="474"/>
        <v>0</v>
      </c>
      <c r="GA591" s="3">
        <f t="shared" si="475"/>
        <v>0</v>
      </c>
      <c r="GB591" s="41" t="s">
        <v>0</v>
      </c>
      <c r="GI591" s="41" t="s">
        <v>0</v>
      </c>
    </row>
    <row r="592" spans="1:191" x14ac:dyDescent="0.55000000000000004">
      <c r="A592" s="41" t="s">
        <v>1680</v>
      </c>
      <c r="B592" s="41" t="s">
        <v>983</v>
      </c>
      <c r="C592" s="25" t="s">
        <v>69</v>
      </c>
      <c r="D592" s="25" t="s">
        <v>62</v>
      </c>
      <c r="E592" s="41" t="s">
        <v>1790</v>
      </c>
      <c r="F592" s="25">
        <v>1</v>
      </c>
      <c r="G592" s="25" t="s">
        <v>67</v>
      </c>
      <c r="H592" s="41">
        <v>7.3307999999999993E-3</v>
      </c>
      <c r="I592" s="41">
        <v>3.8920000000000001E-3</v>
      </c>
      <c r="J592" s="41">
        <v>0</v>
      </c>
      <c r="K592" s="41">
        <v>0</v>
      </c>
      <c r="L592" s="41">
        <v>5.1230838245975609E-3</v>
      </c>
      <c r="M592" s="41" t="s">
        <v>1010</v>
      </c>
      <c r="N592" s="41" t="s">
        <v>1011</v>
      </c>
      <c r="O592" s="41" t="s">
        <v>1878</v>
      </c>
      <c r="P592" s="41" t="s">
        <v>1919</v>
      </c>
      <c r="Q592" s="41" t="s">
        <v>1942</v>
      </c>
      <c r="R592" s="41" t="s">
        <v>2070</v>
      </c>
      <c r="S592" s="41">
        <v>8.94</v>
      </c>
      <c r="T592" s="41">
        <v>3.5000000000000003E-2</v>
      </c>
      <c r="U592" s="4">
        <v>8.9414739999999993E-2</v>
      </c>
      <c r="AB592" s="41">
        <v>8.2000000000000003E-2</v>
      </c>
      <c r="AD592" s="4">
        <v>2.5079153999999999</v>
      </c>
      <c r="AE592" s="4">
        <v>2.2111462</v>
      </c>
      <c r="AF592" s="4">
        <v>0.45153944000000001</v>
      </c>
      <c r="AO592" s="7">
        <v>6.95</v>
      </c>
      <c r="AP592" s="7">
        <v>1.4999999999999999E-2</v>
      </c>
      <c r="AQ592" s="82">
        <v>3.722781E-2</v>
      </c>
      <c r="AR592" s="7"/>
      <c r="AS592" s="7"/>
      <c r="AT592" s="7"/>
      <c r="AU592" s="7"/>
      <c r="AV592" s="7"/>
      <c r="AW592" s="7"/>
      <c r="AX592" s="7">
        <v>5.6000000000000001E-2</v>
      </c>
      <c r="AY592" s="7"/>
      <c r="AZ592" s="82">
        <v>1.0441700999999999</v>
      </c>
      <c r="BA592" s="82">
        <v>0.92061029999999999</v>
      </c>
      <c r="BB592" s="82">
        <v>0.18799836</v>
      </c>
      <c r="BC592" s="7"/>
      <c r="BD592" s="7"/>
      <c r="BE592" s="7"/>
      <c r="BF592" s="7"/>
      <c r="BG592" s="7"/>
      <c r="BK592" s="41">
        <v>0</v>
      </c>
      <c r="BL592" s="7"/>
      <c r="BM592" s="7"/>
      <c r="BN592" s="7"/>
      <c r="BO592" s="7"/>
      <c r="BP592" s="7"/>
      <c r="BQ592" s="7"/>
      <c r="BR592" s="7"/>
      <c r="BS592" s="7"/>
      <c r="BT592" s="7"/>
      <c r="BU592" s="7"/>
      <c r="BV592" s="7"/>
      <c r="BW592" s="7"/>
      <c r="BX592" s="7"/>
      <c r="BY592" s="7"/>
      <c r="BZ592" s="7"/>
      <c r="CA592" s="7"/>
      <c r="CB592" s="7"/>
      <c r="CC592" s="7"/>
      <c r="CD592" s="7"/>
      <c r="CG592" s="41">
        <v>0</v>
      </c>
      <c r="DC592" s="4">
        <v>4.5578099999999999</v>
      </c>
      <c r="DD592" s="4">
        <v>2.9148595329822911E-2</v>
      </c>
      <c r="DE592" s="4">
        <v>6.7996000000000001E-2</v>
      </c>
      <c r="DL592" s="4">
        <v>0.11240231217618901</v>
      </c>
      <c r="DN592" s="4">
        <v>1.90716</v>
      </c>
      <c r="DO592" s="4">
        <v>1.6814800000000001</v>
      </c>
      <c r="DP592" s="4">
        <v>0.34337600000000001</v>
      </c>
      <c r="DY592" s="7" t="s">
        <v>1880</v>
      </c>
      <c r="DZ592" s="7">
        <f t="shared" si="443"/>
        <v>7.0628067967275013E-2</v>
      </c>
      <c r="EA592" s="41" t="s">
        <v>98</v>
      </c>
      <c r="EB592" s="41" t="s">
        <v>0</v>
      </c>
      <c r="EC592" s="41">
        <f t="shared" si="430"/>
        <v>7.3307999999999993E-3</v>
      </c>
      <c r="ED592" s="41">
        <f t="shared" si="431"/>
        <v>3.8920000000000001E-3</v>
      </c>
      <c r="EE592" s="41">
        <f t="shared" si="432"/>
        <v>0</v>
      </c>
      <c r="EF592" s="41">
        <f t="shared" si="433"/>
        <v>0</v>
      </c>
      <c r="EG592" s="41">
        <f t="shared" si="434"/>
        <v>5.1230838245975609E-3</v>
      </c>
      <c r="EI592" s="5">
        <f t="shared" si="449"/>
        <v>145.64498774861482</v>
      </c>
      <c r="EJ592" s="3">
        <f t="shared" si="444"/>
        <v>2314.2988553254895</v>
      </c>
      <c r="EK592" s="3">
        <f t="shared" si="450"/>
        <v>4.1715</v>
      </c>
      <c r="EL592" s="3">
        <f t="shared" si="451"/>
        <v>1.0581010550999999</v>
      </c>
      <c r="EM592" s="3">
        <f t="shared" si="452"/>
        <v>0</v>
      </c>
      <c r="EN592" s="3">
        <f t="shared" si="453"/>
        <v>0</v>
      </c>
      <c r="EO592" s="3">
        <f t="shared" si="454"/>
        <v>0</v>
      </c>
      <c r="EP592" s="3">
        <f t="shared" si="455"/>
        <v>0</v>
      </c>
      <c r="EQ592" s="3">
        <f t="shared" si="456"/>
        <v>0</v>
      </c>
      <c r="ER592" s="3">
        <f t="shared" si="457"/>
        <v>0</v>
      </c>
      <c r="ES592" s="3">
        <f t="shared" si="458"/>
        <v>11.222799999999999</v>
      </c>
      <c r="ET592" s="3">
        <f t="shared" si="459"/>
        <v>0</v>
      </c>
      <c r="EU592" s="3">
        <f t="shared" si="460"/>
        <v>29.677745870999996</v>
      </c>
      <c r="EV592" s="3">
        <f t="shared" si="461"/>
        <v>26.165888613</v>
      </c>
      <c r="EW592" s="3">
        <f t="shared" si="462"/>
        <v>5.3433511956000004</v>
      </c>
      <c r="EX592" s="3">
        <f t="shared" si="463"/>
        <v>0</v>
      </c>
      <c r="EY592" s="3">
        <f t="shared" si="464"/>
        <v>0</v>
      </c>
      <c r="EZ592" s="3">
        <f t="shared" si="465"/>
        <v>0</v>
      </c>
      <c r="FA592" s="3">
        <f t="shared" si="466"/>
        <v>0</v>
      </c>
      <c r="FB592" s="3">
        <f t="shared" si="467"/>
        <v>0</v>
      </c>
      <c r="FC592" s="3">
        <f t="shared" si="445"/>
        <v>0</v>
      </c>
      <c r="FD592" s="41">
        <f t="shared" si="468"/>
        <v>0</v>
      </c>
      <c r="FF592" s="5">
        <f>FG592/(CG592+DC592)</f>
        <v>154.15753847149361</v>
      </c>
      <c r="FG592" s="3">
        <f t="shared" si="446"/>
        <v>702.62077042075828</v>
      </c>
      <c r="FH592" s="3">
        <f t="shared" si="447"/>
        <v>1.3285375928022018</v>
      </c>
      <c r="FI592" s="3">
        <f t="shared" si="469"/>
        <v>0.30991284876000003</v>
      </c>
      <c r="FJ592" s="3">
        <f t="shared" si="469"/>
        <v>0</v>
      </c>
      <c r="FK592" s="3">
        <f t="shared" si="448"/>
        <v>0</v>
      </c>
      <c r="FL592" s="3">
        <f t="shared" si="448"/>
        <v>0</v>
      </c>
      <c r="FM592" s="3">
        <f t="shared" si="448"/>
        <v>0</v>
      </c>
      <c r="FN592" s="3">
        <f t="shared" si="442"/>
        <v>0</v>
      </c>
      <c r="FO592" s="3">
        <f t="shared" si="442"/>
        <v>0</v>
      </c>
      <c r="FP592" s="3">
        <f t="shared" si="442"/>
        <v>5.1230838245975612</v>
      </c>
      <c r="FQ592" s="3">
        <f t="shared" si="425"/>
        <v>0</v>
      </c>
      <c r="FR592" s="3">
        <f t="shared" si="470"/>
        <v>8.6924729196000001</v>
      </c>
      <c r="FS592" s="3">
        <f t="shared" si="470"/>
        <v>7.6638663588</v>
      </c>
      <c r="FT592" s="3">
        <f t="shared" si="470"/>
        <v>1.5650425665600001</v>
      </c>
      <c r="FU592" s="3">
        <f t="shared" si="471"/>
        <v>0</v>
      </c>
      <c r="FV592" s="3">
        <f t="shared" si="471"/>
        <v>0</v>
      </c>
      <c r="FW592" s="3">
        <f t="shared" si="471"/>
        <v>0</v>
      </c>
      <c r="FX592" s="3">
        <f t="shared" si="472"/>
        <v>0</v>
      </c>
      <c r="FY592" s="3">
        <f t="shared" si="473"/>
        <v>0</v>
      </c>
      <c r="FZ592" s="3">
        <f t="shared" si="474"/>
        <v>0</v>
      </c>
      <c r="GA592" s="3">
        <f t="shared" si="475"/>
        <v>0</v>
      </c>
      <c r="GB592" s="41" t="s">
        <v>0</v>
      </c>
      <c r="GI592" s="41" t="s">
        <v>0</v>
      </c>
    </row>
    <row r="593" spans="1:191" x14ac:dyDescent="0.55000000000000004">
      <c r="A593" s="41" t="s">
        <v>1681</v>
      </c>
      <c r="B593" s="41" t="s">
        <v>983</v>
      </c>
      <c r="C593" s="25" t="s">
        <v>69</v>
      </c>
      <c r="D593" s="25" t="s">
        <v>62</v>
      </c>
      <c r="E593" s="41" t="s">
        <v>1790</v>
      </c>
      <c r="F593" s="25">
        <v>1</v>
      </c>
      <c r="G593" s="25" t="s">
        <v>67</v>
      </c>
      <c r="H593" s="41">
        <v>3.2081475107318284E-2</v>
      </c>
      <c r="I593" s="41">
        <v>0.42731472991305097</v>
      </c>
      <c r="J593" s="41">
        <v>0.13563930807915298</v>
      </c>
      <c r="K593" s="41">
        <v>1.3411108446501906E-2</v>
      </c>
      <c r="L593" s="41">
        <v>0.1467333041793738</v>
      </c>
      <c r="M593" s="41" t="s">
        <v>1053</v>
      </c>
      <c r="N593" s="41" t="s">
        <v>524</v>
      </c>
      <c r="O593" s="41" t="s">
        <v>1878</v>
      </c>
      <c r="P593" s="41" t="s">
        <v>1919</v>
      </c>
      <c r="Q593" s="41" t="s">
        <v>1942</v>
      </c>
      <c r="R593" s="41" t="s">
        <v>2069</v>
      </c>
      <c r="S593" s="5">
        <v>14.878048780487806</v>
      </c>
      <c r="T593" s="4">
        <v>8.8627284768528908E-2</v>
      </c>
      <c r="U593" s="4">
        <v>0.28115104345528463</v>
      </c>
      <c r="AB593" s="4">
        <v>0.2156295867868934</v>
      </c>
      <c r="AD593" s="4">
        <v>3.0704691276829275</v>
      </c>
      <c r="AE593" s="4">
        <v>1.2528659727642277</v>
      </c>
      <c r="AF593" s="4">
        <v>0.17759871735772362</v>
      </c>
      <c r="AL593" s="4">
        <v>0.32524830321138209</v>
      </c>
      <c r="AN593" s="4">
        <v>5.6698388780487816E-2</v>
      </c>
      <c r="AO593" s="81">
        <v>198.17073170731709</v>
      </c>
      <c r="AP593" s="82">
        <v>8.8627284768528908E-2</v>
      </c>
      <c r="AQ593" s="82">
        <v>0.27274694723114962</v>
      </c>
      <c r="AR593" s="7"/>
      <c r="AS593" s="7"/>
      <c r="AT593" s="7"/>
      <c r="AU593" s="7"/>
      <c r="AV593" s="7"/>
      <c r="AW593" s="7"/>
      <c r="AX593" s="82">
        <v>0.2156295867868934</v>
      </c>
      <c r="AY593" s="7"/>
      <c r="AZ593" s="82">
        <v>3.1888199691965387</v>
      </c>
      <c r="BA593" s="82">
        <v>1.3205968080964152</v>
      </c>
      <c r="BB593" s="82">
        <v>0.18701422080346108</v>
      </c>
      <c r="BC593" s="7"/>
      <c r="BD593" s="7"/>
      <c r="BE593" s="7"/>
      <c r="BF593" s="7"/>
      <c r="BG593" s="7"/>
      <c r="BH593" s="4">
        <v>0.36731930505562427</v>
      </c>
      <c r="BJ593" s="4">
        <v>6.6577338207663789E-2</v>
      </c>
      <c r="BK593" s="5">
        <v>69.390243902439025</v>
      </c>
      <c r="BL593" s="82">
        <v>9.242958399360128E-2</v>
      </c>
      <c r="BM593" s="82">
        <v>0.29367353270833341</v>
      </c>
      <c r="BN593" s="7"/>
      <c r="BO593" s="7"/>
      <c r="BP593" s="7"/>
      <c r="BQ593" s="7"/>
      <c r="BR593" s="7"/>
      <c r="BS593" s="7"/>
      <c r="BT593" s="82">
        <v>0.19547316805783027</v>
      </c>
      <c r="BU593" s="7"/>
      <c r="BV593" s="82">
        <v>3.1785026747916669</v>
      </c>
      <c r="BW593" s="82">
        <v>1.3186809625</v>
      </c>
      <c r="BX593" s="82">
        <v>0.174096635625</v>
      </c>
      <c r="BY593" s="7"/>
      <c r="BZ593" s="7"/>
      <c r="CA593" s="7"/>
      <c r="CB593" s="7"/>
      <c r="CC593" s="7"/>
      <c r="CD593" s="82">
        <v>0.32136402020833332</v>
      </c>
      <c r="CF593" s="4">
        <v>5.7197428750000008E-2</v>
      </c>
      <c r="CG593" s="5">
        <v>6.2195121951219514</v>
      </c>
      <c r="CH593" s="4">
        <v>8.8627284768528908E-2</v>
      </c>
      <c r="CI593" s="4">
        <v>0.20618846039215688</v>
      </c>
      <c r="CP593" s="4">
        <v>0.2156295867868934</v>
      </c>
      <c r="CR593" s="4">
        <v>2.2987690709803918</v>
      </c>
      <c r="CS593" s="4">
        <v>0.94158844901960781</v>
      </c>
      <c r="CT593" s="4">
        <v>0.13269565568627453</v>
      </c>
      <c r="CZ593" s="4">
        <v>0.24025433509803926</v>
      </c>
      <c r="DB593" s="4">
        <v>4.189045882352941E-2</v>
      </c>
      <c r="DC593" s="5">
        <v>68.048780487804876</v>
      </c>
      <c r="DD593" s="4">
        <v>8.8627284768528908E-2</v>
      </c>
      <c r="DE593" s="4">
        <v>0.19317066994633278</v>
      </c>
      <c r="DL593" s="4">
        <v>0.2156295867868934</v>
      </c>
      <c r="DN593" s="4">
        <v>2.3882797916636855</v>
      </c>
      <c r="DO593" s="4">
        <v>0.98685637101967805</v>
      </c>
      <c r="DP593" s="4">
        <v>0.14497010822898035</v>
      </c>
      <c r="DV593" s="4">
        <v>0.28250851806797855</v>
      </c>
      <c r="DX593" s="4">
        <v>5.0983819749552788E-2</v>
      </c>
      <c r="DY593" s="7" t="s">
        <v>1880</v>
      </c>
      <c r="DZ593" s="7">
        <f t="shared" si="443"/>
        <v>0.21067751327357867</v>
      </c>
      <c r="EA593" s="41" t="s">
        <v>68</v>
      </c>
      <c r="EB593" s="41" t="s">
        <v>0</v>
      </c>
      <c r="EC593" s="41">
        <f t="shared" si="430"/>
        <v>3.2081475107318284E-2</v>
      </c>
      <c r="ED593" s="41">
        <f t="shared" si="431"/>
        <v>0.42731472991305097</v>
      </c>
      <c r="EE593" s="41">
        <f t="shared" si="432"/>
        <v>0.13563930807915298</v>
      </c>
      <c r="EF593" s="41">
        <f t="shared" si="433"/>
        <v>1.3411108446501906E-2</v>
      </c>
      <c r="EG593" s="41">
        <f t="shared" si="434"/>
        <v>0.1467333041793738</v>
      </c>
      <c r="EI593" s="5">
        <f t="shared" si="449"/>
        <v>192.6255276902497</v>
      </c>
      <c r="EJ593" s="3">
        <f t="shared" si="444"/>
        <v>54404.966113490038</v>
      </c>
      <c r="EK593" s="3">
        <f t="shared" si="450"/>
        <v>252.95646314997458</v>
      </c>
      <c r="EL593" s="3">
        <f t="shared" si="451"/>
        <v>78.611519105268854</v>
      </c>
      <c r="EM593" s="3">
        <f t="shared" si="452"/>
        <v>0</v>
      </c>
      <c r="EN593" s="3">
        <f t="shared" si="453"/>
        <v>0</v>
      </c>
      <c r="EO593" s="3">
        <f t="shared" si="454"/>
        <v>0</v>
      </c>
      <c r="EP593" s="3">
        <f t="shared" si="455"/>
        <v>0</v>
      </c>
      <c r="EQ593" s="3">
        <f t="shared" si="456"/>
        <v>0</v>
      </c>
      <c r="ER593" s="3">
        <f t="shared" si="457"/>
        <v>0</v>
      </c>
      <c r="ES593" s="3">
        <f t="shared" si="458"/>
        <v>595.03551309952218</v>
      </c>
      <c r="ET593" s="3">
        <f t="shared" si="459"/>
        <v>0</v>
      </c>
      <c r="EU593" s="3">
        <f t="shared" si="460"/>
        <v>898.17045188757947</v>
      </c>
      <c r="EV593" s="3">
        <f t="shared" si="461"/>
        <v>371.8474304263915</v>
      </c>
      <c r="EW593" s="3">
        <f t="shared" si="462"/>
        <v>51.783675365108728</v>
      </c>
      <c r="EX593" s="3">
        <f t="shared" si="463"/>
        <v>0</v>
      </c>
      <c r="EY593" s="3">
        <f t="shared" si="464"/>
        <v>0</v>
      </c>
      <c r="EZ593" s="3">
        <f t="shared" si="465"/>
        <v>0</v>
      </c>
      <c r="FA593" s="3">
        <f t="shared" si="466"/>
        <v>0</v>
      </c>
      <c r="FB593" s="3">
        <f t="shared" si="467"/>
        <v>99.930523317770692</v>
      </c>
      <c r="FC593" s="3">
        <f t="shared" si="445"/>
        <v>0</v>
      </c>
      <c r="FD593" s="41">
        <f t="shared" si="468"/>
        <v>18.006184753344293</v>
      </c>
      <c r="FF593" s="5">
        <f>FG593/(CG593+DC593)</f>
        <v>153.04780204041728</v>
      </c>
      <c r="FG593" s="3">
        <f t="shared" si="446"/>
        <v>11366.598956416356</v>
      </c>
      <c r="FH593" s="3">
        <f t="shared" si="447"/>
        <v>65.821971248822081</v>
      </c>
      <c r="FI593" s="3">
        <f t="shared" si="469"/>
        <v>14.427420159762645</v>
      </c>
      <c r="FJ593" s="3">
        <f t="shared" si="469"/>
        <v>0</v>
      </c>
      <c r="FK593" s="3">
        <f t="shared" si="448"/>
        <v>0</v>
      </c>
      <c r="FL593" s="3">
        <f t="shared" si="448"/>
        <v>0</v>
      </c>
      <c r="FM593" s="3">
        <f t="shared" si="448"/>
        <v>0</v>
      </c>
      <c r="FN593" s="3">
        <f t="shared" si="442"/>
        <v>0</v>
      </c>
      <c r="FO593" s="3">
        <f t="shared" si="442"/>
        <v>0</v>
      </c>
      <c r="FP593" s="3">
        <f t="shared" si="442"/>
        <v>160.1444126258757</v>
      </c>
      <c r="FQ593" s="3">
        <f t="shared" si="425"/>
        <v>0</v>
      </c>
      <c r="FR593" s="3">
        <f t="shared" si="470"/>
        <v>176.81674955711421</v>
      </c>
      <c r="FS593" s="3">
        <f t="shared" si="470"/>
        <v>73.010593405973211</v>
      </c>
      <c r="FT593" s="3">
        <f t="shared" si="470"/>
        <v>10.690341320947688</v>
      </c>
      <c r="FU593" s="3">
        <f t="shared" si="471"/>
        <v>0</v>
      </c>
      <c r="FV593" s="3">
        <f t="shared" si="471"/>
        <v>0</v>
      </c>
      <c r="FW593" s="3">
        <f t="shared" si="471"/>
        <v>0</v>
      </c>
      <c r="FX593" s="3">
        <f t="shared" si="472"/>
        <v>0</v>
      </c>
      <c r="FY593" s="3">
        <f t="shared" si="473"/>
        <v>20.718624899016103</v>
      </c>
      <c r="FZ593" s="3">
        <f t="shared" si="474"/>
        <v>0</v>
      </c>
      <c r="GA593" s="3">
        <f t="shared" si="475"/>
        <v>3.7299249780793238</v>
      </c>
      <c r="GB593" s="41" t="s">
        <v>0</v>
      </c>
      <c r="GC593" s="41">
        <f>S593+AO593+BK593+S594+AO594+BK594</f>
        <v>664.26829268292681</v>
      </c>
      <c r="GD593" s="41">
        <f>(S593*AB593+AO593*AX593+BK593*BT593+S594*AB594+AO594*AX594+BK594*BT594)/GC593</f>
        <v>0.15418776577294951</v>
      </c>
      <c r="GE593" s="41">
        <f t="shared" ref="GE593" si="481">GC593*GD593</f>
        <v>102.4220439225922</v>
      </c>
      <c r="GF593" s="5">
        <f>CG593+DC593+CG594+DC594</f>
        <v>283.53658536585368</v>
      </c>
      <c r="GG593" s="41">
        <f>(CG593*CP593+DC593*DL593+CG594*CP594+DC594*DL594)/GF593</f>
        <v>0.13944119830002513</v>
      </c>
      <c r="GH593" s="41">
        <f t="shared" ref="GH593" si="482">GF593*GG593</f>
        <v>39.536681225312009</v>
      </c>
      <c r="GI593" s="41" t="s">
        <v>0</v>
      </c>
    </row>
    <row r="594" spans="1:191" x14ac:dyDescent="0.55000000000000004">
      <c r="A594" s="41" t="s">
        <v>1682</v>
      </c>
      <c r="B594" s="41" t="s">
        <v>983</v>
      </c>
      <c r="C594" s="25" t="s">
        <v>69</v>
      </c>
      <c r="D594" s="25" t="s">
        <v>62</v>
      </c>
      <c r="E594" s="41" t="s">
        <v>1790</v>
      </c>
      <c r="F594" s="25">
        <v>1</v>
      </c>
      <c r="G594" s="25" t="s">
        <v>67</v>
      </c>
      <c r="H594" s="41">
        <v>2.9608413939093695E-2</v>
      </c>
      <c r="I594" s="41">
        <v>0.28100578044047259</v>
      </c>
      <c r="J594" s="41">
        <v>0.11857073174683354</v>
      </c>
      <c r="K594" s="41">
        <v>1.411882701725301E-2</v>
      </c>
      <c r="L594" s="41">
        <v>0.22110357260999133</v>
      </c>
      <c r="M594" s="41" t="s">
        <v>1053</v>
      </c>
      <c r="N594" s="41" t="s">
        <v>524</v>
      </c>
      <c r="O594" s="41" t="s">
        <v>1878</v>
      </c>
      <c r="P594" s="41" t="s">
        <v>1919</v>
      </c>
      <c r="Q594" s="41" t="s">
        <v>1942</v>
      </c>
      <c r="R594" s="41" t="s">
        <v>2069</v>
      </c>
      <c r="S594" s="5">
        <v>26.341463414634148</v>
      </c>
      <c r="T594" s="4">
        <v>1.5542233663308669E-2</v>
      </c>
      <c r="U594" s="4">
        <v>2.6319704372759857E-2</v>
      </c>
      <c r="AB594" s="4">
        <v>0.11240231217618901</v>
      </c>
      <c r="AD594" s="4">
        <v>2.9300634584946232</v>
      </c>
      <c r="AE594" s="4">
        <v>1.3973432621744324</v>
      </c>
      <c r="AF594" s="4">
        <v>0.54512857342891274</v>
      </c>
      <c r="AL594" s="4">
        <v>0.93105822690561524</v>
      </c>
      <c r="AN594" s="4">
        <v>0.22635712955794507</v>
      </c>
      <c r="AO594" s="81">
        <v>250.00000000000003</v>
      </c>
      <c r="AP594" s="82">
        <v>1.5542233663308669E-2</v>
      </c>
      <c r="AQ594" s="82">
        <v>2.8276825672950461E-2</v>
      </c>
      <c r="AR594" s="7"/>
      <c r="AS594" s="7"/>
      <c r="AT594" s="7"/>
      <c r="AU594" s="7"/>
      <c r="AV594" s="7"/>
      <c r="AW594" s="7"/>
      <c r="AX594" s="82">
        <v>0.11240231217618901</v>
      </c>
      <c r="AY594" s="7"/>
      <c r="AZ594" s="82">
        <v>2.8942442331959666</v>
      </c>
      <c r="BA594" s="82">
        <v>1.3891967774017244</v>
      </c>
      <c r="BB594" s="82">
        <v>0.54245403067660392</v>
      </c>
      <c r="BC594" s="7"/>
      <c r="BD594" s="7"/>
      <c r="BE594" s="7"/>
      <c r="BF594" s="7"/>
      <c r="BG594" s="7"/>
      <c r="BH594" s="4">
        <v>0.93163967248282908</v>
      </c>
      <c r="BJ594" s="4">
        <v>0.22047750848458281</v>
      </c>
      <c r="BK594" s="5">
        <v>105.48780487804879</v>
      </c>
      <c r="BL594" s="82">
        <v>1.5542233663308669E-2</v>
      </c>
      <c r="BM594" s="82">
        <v>2.9700071529411762E-2</v>
      </c>
      <c r="BN594" s="7"/>
      <c r="BO594" s="7"/>
      <c r="BP594" s="7"/>
      <c r="BQ594" s="7"/>
      <c r="BR594" s="7"/>
      <c r="BS594" s="7"/>
      <c r="BT594" s="82">
        <v>0.11240231217618901</v>
      </c>
      <c r="BU594" s="7"/>
      <c r="BV594" s="82">
        <v>2.8825707557647058</v>
      </c>
      <c r="BW594" s="82">
        <v>1.3639723407058821</v>
      </c>
      <c r="BX594" s="82">
        <v>0.54460578258823522</v>
      </c>
      <c r="BY594" s="7"/>
      <c r="BZ594" s="7"/>
      <c r="CA594" s="7"/>
      <c r="CB594" s="7"/>
      <c r="CC594" s="7"/>
      <c r="CD594" s="82">
        <v>0.93354604988235301</v>
      </c>
      <c r="CF594" s="4">
        <v>0.21695261741176472</v>
      </c>
      <c r="CG594" s="5">
        <v>12.560975609756099</v>
      </c>
      <c r="CH594" s="4">
        <v>1.5542233663308669E-2</v>
      </c>
      <c r="CI594" s="4">
        <v>2.5523400000000002E-2</v>
      </c>
      <c r="CP594" s="4">
        <v>0.11240231217618901</v>
      </c>
      <c r="CR594" s="4">
        <v>2.4604557599999999</v>
      </c>
      <c r="CS594" s="4">
        <v>1.1740764000000001</v>
      </c>
      <c r="CT594" s="4">
        <v>0.46452588</v>
      </c>
      <c r="CZ594" s="4">
        <v>0.79122539999999997</v>
      </c>
      <c r="DB594" s="4">
        <v>0.18887315999999998</v>
      </c>
      <c r="DC594" s="5">
        <v>196.70731707317077</v>
      </c>
      <c r="DD594" s="4">
        <v>1.5542233663308669E-2</v>
      </c>
      <c r="DE594" s="4">
        <v>4.5816443601500001E-2</v>
      </c>
      <c r="DL594" s="4">
        <v>0.11240231217618901</v>
      </c>
      <c r="DN594" s="4">
        <v>2.4111374407582939</v>
      </c>
      <c r="DO594" s="4">
        <v>1.2081347300000003</v>
      </c>
      <c r="DP594" s="4">
        <v>0.42381015820000006</v>
      </c>
      <c r="DV594" s="4">
        <v>0.66406441530000015</v>
      </c>
      <c r="DX594" s="4">
        <v>0.16765120801000002</v>
      </c>
      <c r="DY594" s="7" t="s">
        <v>1880</v>
      </c>
      <c r="DZ594" s="7">
        <f t="shared" si="443"/>
        <v>0.11240231217618901</v>
      </c>
      <c r="EA594" s="41" t="s">
        <v>68</v>
      </c>
      <c r="EB594" s="41" t="s">
        <v>0</v>
      </c>
      <c r="EC594" s="41">
        <f t="shared" si="430"/>
        <v>2.9608413939093695E-2</v>
      </c>
      <c r="ED594" s="41">
        <f t="shared" si="431"/>
        <v>0.28100578044047259</v>
      </c>
      <c r="EE594" s="41">
        <f t="shared" si="432"/>
        <v>0.11857073174683354</v>
      </c>
      <c r="EF594" s="41">
        <f t="shared" si="433"/>
        <v>1.411882701725301E-2</v>
      </c>
      <c r="EG594" s="41">
        <f t="shared" si="434"/>
        <v>0.22110357260999133</v>
      </c>
      <c r="EI594" s="5">
        <f t="shared" si="449"/>
        <v>185.36785308860297</v>
      </c>
      <c r="EJ594" s="3">
        <f t="shared" si="444"/>
        <v>70778.87170980683</v>
      </c>
      <c r="EK594" s="3">
        <f t="shared" si="450"/>
        <v>59.344797072950541</v>
      </c>
      <c r="EL594" s="3">
        <f t="shared" si="451"/>
        <v>10.895501298415336</v>
      </c>
      <c r="EM594" s="3">
        <f t="shared" si="452"/>
        <v>0</v>
      </c>
      <c r="EN594" s="3">
        <f t="shared" si="453"/>
        <v>0</v>
      </c>
      <c r="EO594" s="3">
        <f t="shared" si="454"/>
        <v>0</v>
      </c>
      <c r="EP594" s="3">
        <f t="shared" si="455"/>
        <v>0</v>
      </c>
      <c r="EQ594" s="3">
        <f t="shared" si="456"/>
        <v>0</v>
      </c>
      <c r="ER594" s="3">
        <f t="shared" si="457"/>
        <v>0</v>
      </c>
      <c r="ES594" s="3">
        <f t="shared" si="458"/>
        <v>429.18492612639983</v>
      </c>
      <c r="ET594" s="3">
        <f t="shared" si="459"/>
        <v>0</v>
      </c>
      <c r="EU594" s="3">
        <f t="shared" si="460"/>
        <v>1104.8192791247611</v>
      </c>
      <c r="EV594" s="3">
        <f t="shared" si="461"/>
        <v>527.98970890412215</v>
      </c>
      <c r="EW594" s="3">
        <f t="shared" si="462"/>
        <v>207.42226057152524</v>
      </c>
      <c r="EX594" s="3">
        <f t="shared" si="463"/>
        <v>0</v>
      </c>
      <c r="EY594" s="3">
        <f t="shared" si="464"/>
        <v>0</v>
      </c>
      <c r="EZ594" s="3">
        <f t="shared" si="465"/>
        <v>0</v>
      </c>
      <c r="FA594" s="3">
        <f t="shared" si="466"/>
        <v>0</v>
      </c>
      <c r="FB594" s="3">
        <f t="shared" si="467"/>
        <v>355.91307789629855</v>
      </c>
      <c r="FC594" s="3">
        <f t="shared" si="445"/>
        <v>0</v>
      </c>
      <c r="FD594" s="41">
        <f t="shared" si="468"/>
        <v>83.967810541352122</v>
      </c>
      <c r="FF594" s="5">
        <f>FG594/(CG594+DC594)</f>
        <v>157.77684512203552</v>
      </c>
      <c r="FG594" s="3">
        <f t="shared" si="446"/>
        <v>33017.691003586951</v>
      </c>
      <c r="FH594" s="3">
        <f t="shared" si="447"/>
        <v>32.524967031997171</v>
      </c>
      <c r="FI594" s="3">
        <f t="shared" si="469"/>
        <v>9.3330285035633551</v>
      </c>
      <c r="FJ594" s="3">
        <f t="shared" si="469"/>
        <v>0</v>
      </c>
      <c r="FK594" s="3">
        <f t="shared" si="448"/>
        <v>0</v>
      </c>
      <c r="FL594" s="3">
        <f t="shared" si="448"/>
        <v>0</v>
      </c>
      <c r="FM594" s="3">
        <f t="shared" si="448"/>
        <v>0</v>
      </c>
      <c r="FN594" s="3">
        <f t="shared" si="442"/>
        <v>0</v>
      </c>
      <c r="FO594" s="3">
        <f t="shared" si="442"/>
        <v>0</v>
      </c>
      <c r="FP594" s="3">
        <f t="shared" si="442"/>
        <v>235.22239962724433</v>
      </c>
      <c r="FQ594" s="3">
        <f t="shared" si="425"/>
        <v>0</v>
      </c>
      <c r="FR594" s="3">
        <f t="shared" si="470"/>
        <v>505.19410185647911</v>
      </c>
      <c r="FS594" s="3">
        <f t="shared" si="470"/>
        <v>252.39648642560985</v>
      </c>
      <c r="FT594" s="3">
        <f t="shared" si="470"/>
        <v>89.20145741665857</v>
      </c>
      <c r="FU594" s="3">
        <f t="shared" si="471"/>
        <v>0</v>
      </c>
      <c r="FV594" s="3">
        <f t="shared" si="471"/>
        <v>0</v>
      </c>
      <c r="FW594" s="3">
        <f t="shared" si="471"/>
        <v>0</v>
      </c>
      <c r="FX594" s="3">
        <f t="shared" si="472"/>
        <v>0</v>
      </c>
      <c r="FY594" s="3">
        <f t="shared" si="473"/>
        <v>140.56489244864642</v>
      </c>
      <c r="FZ594" s="3">
        <f t="shared" si="474"/>
        <v>0</v>
      </c>
      <c r="GA594" s="3">
        <f t="shared" si="475"/>
        <v>35.350650487820744</v>
      </c>
      <c r="GB594" s="41" t="s">
        <v>0</v>
      </c>
      <c r="GI594" s="41" t="s">
        <v>0</v>
      </c>
    </row>
    <row r="595" spans="1:191" x14ac:dyDescent="0.55000000000000004">
      <c r="A595" s="41" t="s">
        <v>1683</v>
      </c>
      <c r="B595" s="41" t="s">
        <v>983</v>
      </c>
      <c r="C595" s="25" t="s">
        <v>69</v>
      </c>
      <c r="D595" s="25" t="s">
        <v>62</v>
      </c>
      <c r="E595" s="41" t="s">
        <v>1790</v>
      </c>
      <c r="F595" s="25">
        <v>1</v>
      </c>
      <c r="G595" s="25" t="s">
        <v>67</v>
      </c>
      <c r="H595" s="41">
        <v>3.0573428911923411E-2</v>
      </c>
      <c r="I595" s="41">
        <v>1.0565817344561768E-2</v>
      </c>
      <c r="J595" s="41">
        <v>5.6201156088094509E-3</v>
      </c>
      <c r="K595" s="41">
        <v>0</v>
      </c>
      <c r="L595" s="41">
        <v>0</v>
      </c>
      <c r="M595" s="41" t="s">
        <v>1054</v>
      </c>
      <c r="N595" s="41" t="s">
        <v>1048</v>
      </c>
      <c r="O595" s="41" t="s">
        <v>1878</v>
      </c>
      <c r="P595" s="41" t="s">
        <v>1919</v>
      </c>
      <c r="Q595" s="41" t="s">
        <v>1942</v>
      </c>
      <c r="R595" s="41" t="s">
        <v>2069</v>
      </c>
      <c r="S595" s="41">
        <v>27.2</v>
      </c>
      <c r="T595" s="4">
        <v>1.5542233663308669E-2</v>
      </c>
      <c r="U595" s="4">
        <v>3.5934696000000002E-2</v>
      </c>
      <c r="AB595" s="4">
        <v>0.11240231217618901</v>
      </c>
      <c r="AD595" s="4">
        <v>1.9450644500000001</v>
      </c>
      <c r="AE595" s="4">
        <v>0.97660031000000003</v>
      </c>
      <c r="AF595" s="4">
        <v>0.33240054400000002</v>
      </c>
      <c r="AO595" s="7">
        <v>9.4</v>
      </c>
      <c r="AP595" s="82">
        <v>1.5542233663308669E-2</v>
      </c>
      <c r="AQ595" s="82">
        <v>4.0959000000000002E-2</v>
      </c>
      <c r="AR595" s="7"/>
      <c r="AS595" s="7"/>
      <c r="AT595" s="7"/>
      <c r="AU595" s="7"/>
      <c r="AV595" s="7"/>
      <c r="AW595" s="7"/>
      <c r="AX595" s="82">
        <v>0.11240231217618901</v>
      </c>
      <c r="AY595" s="7"/>
      <c r="AZ595" s="82">
        <v>2.2170187499999998</v>
      </c>
      <c r="BA595" s="82">
        <v>1.11314625</v>
      </c>
      <c r="BB595" s="82">
        <v>0.37887599999999999</v>
      </c>
      <c r="BC595" s="7"/>
      <c r="BD595" s="7"/>
      <c r="BE595" s="7"/>
      <c r="BF595" s="7"/>
      <c r="BG595" s="7"/>
      <c r="BK595" s="5">
        <v>5</v>
      </c>
      <c r="BL595" s="82">
        <v>1.5542233663308669E-2</v>
      </c>
      <c r="BM595" s="82">
        <v>3.2221080000000006E-2</v>
      </c>
      <c r="BN595" s="7"/>
      <c r="BO595" s="7"/>
      <c r="BP595" s="7"/>
      <c r="BQ595" s="7"/>
      <c r="BR595" s="7"/>
      <c r="BS595" s="7"/>
      <c r="BT595" s="82">
        <v>0.11240231217618901</v>
      </c>
      <c r="BU595" s="7"/>
      <c r="BV595" s="82">
        <v>1.7440547500000001</v>
      </c>
      <c r="BW595" s="82">
        <v>0.87567505000000012</v>
      </c>
      <c r="BX595" s="82">
        <v>0.29804912</v>
      </c>
      <c r="BY595" s="7"/>
      <c r="BZ595" s="7"/>
      <c r="CA595" s="7"/>
      <c r="CB595" s="7"/>
      <c r="CC595" s="7"/>
      <c r="CD595" s="7"/>
      <c r="CG595" s="41">
        <v>0</v>
      </c>
      <c r="DC595" s="41">
        <v>0</v>
      </c>
      <c r="DY595" s="7" t="s">
        <v>1880</v>
      </c>
      <c r="DZ595" s="7">
        <f t="shared" si="443"/>
        <v>0.11240231217618901</v>
      </c>
      <c r="EA595" s="41" t="s">
        <v>68</v>
      </c>
      <c r="EB595" s="41" t="s">
        <v>0</v>
      </c>
      <c r="EC595" s="41">
        <f t="shared" si="430"/>
        <v>3.0573428911923411E-2</v>
      </c>
      <c r="ED595" s="41">
        <f t="shared" si="431"/>
        <v>1.0565817344561768E-2</v>
      </c>
      <c r="EE595" s="41">
        <f t="shared" si="432"/>
        <v>5.6201156088094509E-3</v>
      </c>
      <c r="EF595" s="41">
        <f t="shared" si="433"/>
        <v>0</v>
      </c>
      <c r="EG595" s="41">
        <f t="shared" si="434"/>
        <v>0</v>
      </c>
      <c r="EI595" s="5">
        <f t="shared" si="449"/>
        <v>130.92468695823479</v>
      </c>
      <c r="EJ595" s="3">
        <f t="shared" si="444"/>
        <v>5446.4669774625672</v>
      </c>
      <c r="EK595" s="3">
        <f t="shared" si="450"/>
        <v>6.4655692039364068</v>
      </c>
      <c r="EL595" s="3">
        <f t="shared" si="451"/>
        <v>1.5235437312000002</v>
      </c>
      <c r="EM595" s="3">
        <f t="shared" si="452"/>
        <v>0</v>
      </c>
      <c r="EN595" s="3">
        <f t="shared" si="453"/>
        <v>0</v>
      </c>
      <c r="EO595" s="3">
        <f t="shared" si="454"/>
        <v>0</v>
      </c>
      <c r="EP595" s="3">
        <f t="shared" si="455"/>
        <v>0</v>
      </c>
      <c r="EQ595" s="3">
        <f t="shared" si="456"/>
        <v>0</v>
      </c>
      <c r="ER595" s="3">
        <f t="shared" si="457"/>
        <v>0</v>
      </c>
      <c r="ES595" s="3">
        <f t="shared" si="458"/>
        <v>46.759361865294629</v>
      </c>
      <c r="ET595" s="3">
        <f t="shared" si="459"/>
        <v>0</v>
      </c>
      <c r="EU595" s="3">
        <f t="shared" si="460"/>
        <v>82.466003040000004</v>
      </c>
      <c r="EV595" s="3">
        <f t="shared" si="461"/>
        <v>41.405478432000002</v>
      </c>
      <c r="EW595" s="3">
        <f t="shared" si="462"/>
        <v>14.0929747968</v>
      </c>
      <c r="EX595" s="3">
        <f t="shared" si="463"/>
        <v>0</v>
      </c>
      <c r="EY595" s="3">
        <f t="shared" si="464"/>
        <v>0</v>
      </c>
      <c r="EZ595" s="3">
        <f t="shared" si="465"/>
        <v>0</v>
      </c>
      <c r="FA595" s="3">
        <f t="shared" si="466"/>
        <v>0</v>
      </c>
      <c r="FB595" s="3">
        <f t="shared" si="467"/>
        <v>0</v>
      </c>
      <c r="FC595" s="3">
        <f t="shared" si="445"/>
        <v>0</v>
      </c>
      <c r="FD595" s="41">
        <f t="shared" si="468"/>
        <v>0</v>
      </c>
      <c r="FG595" s="3">
        <f t="shared" si="446"/>
        <v>0</v>
      </c>
      <c r="FH595" s="3">
        <f t="shared" si="447"/>
        <v>0</v>
      </c>
      <c r="FI595" s="3">
        <f t="shared" si="469"/>
        <v>0</v>
      </c>
      <c r="FJ595" s="3">
        <f t="shared" si="469"/>
        <v>0</v>
      </c>
      <c r="FK595" s="3">
        <f t="shared" si="448"/>
        <v>0</v>
      </c>
      <c r="FL595" s="3">
        <f t="shared" si="448"/>
        <v>0</v>
      </c>
      <c r="FM595" s="3">
        <f t="shared" si="448"/>
        <v>0</v>
      </c>
      <c r="FN595" s="3">
        <f t="shared" si="442"/>
        <v>0</v>
      </c>
      <c r="FO595" s="3">
        <f t="shared" si="442"/>
        <v>0</v>
      </c>
      <c r="FP595" s="3">
        <f t="shared" si="442"/>
        <v>0</v>
      </c>
      <c r="FQ595" s="3">
        <f t="shared" si="425"/>
        <v>0</v>
      </c>
      <c r="FR595" s="3">
        <f t="shared" si="470"/>
        <v>0</v>
      </c>
      <c r="FS595" s="3">
        <f t="shared" si="470"/>
        <v>0</v>
      </c>
      <c r="FT595" s="3">
        <f t="shared" si="470"/>
        <v>0</v>
      </c>
      <c r="FU595" s="3">
        <f t="shared" si="471"/>
        <v>0</v>
      </c>
      <c r="FV595" s="3">
        <f t="shared" si="471"/>
        <v>0</v>
      </c>
      <c r="FW595" s="3">
        <f t="shared" si="471"/>
        <v>0</v>
      </c>
      <c r="FX595" s="3">
        <f t="shared" si="472"/>
        <v>0</v>
      </c>
      <c r="FY595" s="3">
        <f t="shared" si="473"/>
        <v>0</v>
      </c>
      <c r="FZ595" s="3">
        <f t="shared" si="474"/>
        <v>0</v>
      </c>
      <c r="GA595" s="3">
        <f t="shared" si="475"/>
        <v>0</v>
      </c>
      <c r="GB595" s="41" t="s">
        <v>0</v>
      </c>
      <c r="GI595" s="41" t="s">
        <v>0</v>
      </c>
    </row>
    <row r="596" spans="1:191" x14ac:dyDescent="0.55000000000000004">
      <c r="A596" s="41" t="s">
        <v>1684</v>
      </c>
      <c r="B596" s="41" t="s">
        <v>983</v>
      </c>
      <c r="C596" s="25" t="s">
        <v>69</v>
      </c>
      <c r="D596" s="25" t="s">
        <v>62</v>
      </c>
      <c r="E596" s="41" t="s">
        <v>1790</v>
      </c>
      <c r="F596" s="25">
        <v>1</v>
      </c>
      <c r="G596" s="25" t="s">
        <v>67</v>
      </c>
      <c r="H596" s="41">
        <v>6.8599999999999994E-2</v>
      </c>
      <c r="I596" s="41">
        <v>1.444E-2</v>
      </c>
      <c r="J596" s="41">
        <v>1.04E-2</v>
      </c>
      <c r="K596" s="41">
        <v>0</v>
      </c>
      <c r="L596" s="41">
        <v>0</v>
      </c>
      <c r="M596" s="41" t="s">
        <v>1012</v>
      </c>
      <c r="N596" s="41" t="s">
        <v>1013</v>
      </c>
      <c r="O596" s="41" t="s">
        <v>1878</v>
      </c>
      <c r="P596" s="41" t="s">
        <v>1919</v>
      </c>
      <c r="Q596" s="41" t="s">
        <v>1942</v>
      </c>
      <c r="R596" s="41" t="s">
        <v>2070</v>
      </c>
      <c r="S596" s="41">
        <v>34.299999999999997</v>
      </c>
      <c r="T596" s="41">
        <v>0.11</v>
      </c>
      <c r="U596" s="4">
        <v>0.32375999999999994</v>
      </c>
      <c r="AB596" s="4">
        <v>0.2</v>
      </c>
      <c r="AD596" s="4">
        <v>2.4715199999999999</v>
      </c>
      <c r="AE596" s="4">
        <v>1.3497599999999998</v>
      </c>
      <c r="AF596" s="4">
        <v>0.12311999999999999</v>
      </c>
      <c r="AL596" s="4">
        <v>0.25079999999999997</v>
      </c>
      <c r="AN596" s="4">
        <v>4.1039999999999993E-2</v>
      </c>
      <c r="AO596" s="7">
        <v>7.6</v>
      </c>
      <c r="AP596" s="7">
        <v>0.11</v>
      </c>
      <c r="AQ596" s="82">
        <v>0.31949999999999995</v>
      </c>
      <c r="AR596" s="7"/>
      <c r="AS596" s="7"/>
      <c r="AT596" s="7"/>
      <c r="AU596" s="7"/>
      <c r="AV596" s="7"/>
      <c r="AW596" s="7"/>
      <c r="AX596" s="7">
        <v>0.19</v>
      </c>
      <c r="AY596" s="7"/>
      <c r="AZ596" s="82">
        <v>2.4390000000000001</v>
      </c>
      <c r="BA596" s="82">
        <v>1.3319999999999999</v>
      </c>
      <c r="BB596" s="82">
        <v>0.1215</v>
      </c>
      <c r="BC596" s="7"/>
      <c r="BD596" s="7"/>
      <c r="BE596" s="7"/>
      <c r="BF596" s="7"/>
      <c r="BG596" s="7"/>
      <c r="BH596" s="4">
        <v>0.2475</v>
      </c>
      <c r="BJ596" s="4">
        <v>4.0499999999999994E-2</v>
      </c>
      <c r="BK596" s="41">
        <v>5.2</v>
      </c>
      <c r="BL596" s="7">
        <v>0.11</v>
      </c>
      <c r="BM596" s="82">
        <v>0.29109999999999997</v>
      </c>
      <c r="BN596" s="7"/>
      <c r="BO596" s="7"/>
      <c r="BP596" s="7"/>
      <c r="BQ596" s="7"/>
      <c r="BR596" s="7"/>
      <c r="BS596" s="7"/>
      <c r="BT596" s="82">
        <v>0.2</v>
      </c>
      <c r="BU596" s="7"/>
      <c r="BV596" s="82">
        <v>2.2222</v>
      </c>
      <c r="BW596" s="82">
        <v>1.2135999999999998</v>
      </c>
      <c r="BX596" s="82">
        <v>0.11069999999999999</v>
      </c>
      <c r="BY596" s="7"/>
      <c r="BZ596" s="7"/>
      <c r="CA596" s="7"/>
      <c r="CB596" s="7"/>
      <c r="CC596" s="7"/>
      <c r="CD596" s="82">
        <v>0.22549999999999998</v>
      </c>
      <c r="CF596" s="4">
        <v>3.6899999999999995E-2</v>
      </c>
      <c r="CG596" s="41">
        <v>0</v>
      </c>
      <c r="DC596" s="41">
        <v>0</v>
      </c>
      <c r="DY596" s="7" t="s">
        <v>1880</v>
      </c>
      <c r="DZ596" s="7">
        <f t="shared" si="443"/>
        <v>0.19838641188959655</v>
      </c>
      <c r="EA596" s="41" t="s">
        <v>68</v>
      </c>
      <c r="EB596" s="41" t="s">
        <v>0</v>
      </c>
      <c r="EC596" s="41">
        <f t="shared" si="430"/>
        <v>6.8599999999999994E-2</v>
      </c>
      <c r="ED596" s="41">
        <f t="shared" si="431"/>
        <v>1.444E-2</v>
      </c>
      <c r="EE596" s="41">
        <f t="shared" si="432"/>
        <v>1.04E-2</v>
      </c>
      <c r="EF596" s="41">
        <f t="shared" si="433"/>
        <v>0</v>
      </c>
      <c r="EG596" s="41">
        <f t="shared" si="434"/>
        <v>0</v>
      </c>
      <c r="EI596" s="5">
        <f t="shared" si="449"/>
        <v>168.9180480134514</v>
      </c>
      <c r="EJ596" s="3">
        <f t="shared" si="444"/>
        <v>7956.0400614335613</v>
      </c>
      <c r="EK596" s="3">
        <f t="shared" si="450"/>
        <v>51.81</v>
      </c>
      <c r="EL596" s="3">
        <f t="shared" si="451"/>
        <v>15.046887999999996</v>
      </c>
      <c r="EM596" s="3">
        <f t="shared" si="452"/>
        <v>0</v>
      </c>
      <c r="EN596" s="3">
        <f t="shared" si="453"/>
        <v>0</v>
      </c>
      <c r="EO596" s="3">
        <f t="shared" si="454"/>
        <v>0</v>
      </c>
      <c r="EP596" s="3">
        <f t="shared" si="455"/>
        <v>0</v>
      </c>
      <c r="EQ596" s="3">
        <f t="shared" si="456"/>
        <v>0</v>
      </c>
      <c r="ER596" s="3">
        <f t="shared" si="457"/>
        <v>0</v>
      </c>
      <c r="ES596" s="3">
        <f t="shared" si="458"/>
        <v>93.439999999999984</v>
      </c>
      <c r="ET596" s="3">
        <f t="shared" si="459"/>
        <v>0</v>
      </c>
      <c r="EU596" s="3">
        <f t="shared" si="460"/>
        <v>114.864976</v>
      </c>
      <c r="EV596" s="3">
        <f t="shared" si="461"/>
        <v>62.730687999999986</v>
      </c>
      <c r="EW596" s="3">
        <f t="shared" si="462"/>
        <v>5.7220559999999994</v>
      </c>
      <c r="EX596" s="3">
        <f t="shared" si="463"/>
        <v>0</v>
      </c>
      <c r="EY596" s="3">
        <f t="shared" si="464"/>
        <v>0</v>
      </c>
      <c r="EZ596" s="3">
        <f t="shared" si="465"/>
        <v>0</v>
      </c>
      <c r="FA596" s="3">
        <f t="shared" si="466"/>
        <v>0</v>
      </c>
      <c r="FB596" s="3">
        <f t="shared" si="467"/>
        <v>11.656039999999997</v>
      </c>
      <c r="FC596" s="3">
        <f t="shared" si="445"/>
        <v>0</v>
      </c>
      <c r="FD596" s="41">
        <f t="shared" si="468"/>
        <v>1.9073519999999997</v>
      </c>
      <c r="FG596" s="3">
        <f t="shared" si="446"/>
        <v>0</v>
      </c>
      <c r="FH596" s="3">
        <f t="shared" si="447"/>
        <v>0</v>
      </c>
      <c r="FI596" s="3">
        <f t="shared" si="469"/>
        <v>0</v>
      </c>
      <c r="FJ596" s="3">
        <f t="shared" si="469"/>
        <v>0</v>
      </c>
      <c r="FK596" s="3">
        <f t="shared" si="448"/>
        <v>0</v>
      </c>
      <c r="FL596" s="3">
        <f t="shared" si="448"/>
        <v>0</v>
      </c>
      <c r="FM596" s="3">
        <f t="shared" si="448"/>
        <v>0</v>
      </c>
      <c r="FN596" s="3">
        <f t="shared" si="442"/>
        <v>0</v>
      </c>
      <c r="FO596" s="3">
        <f t="shared" si="442"/>
        <v>0</v>
      </c>
      <c r="FP596" s="3">
        <f t="shared" si="442"/>
        <v>0</v>
      </c>
      <c r="FQ596" s="3">
        <f t="shared" si="425"/>
        <v>0</v>
      </c>
      <c r="FR596" s="3">
        <f t="shared" si="470"/>
        <v>0</v>
      </c>
      <c r="FS596" s="3">
        <f t="shared" si="470"/>
        <v>0</v>
      </c>
      <c r="FT596" s="3">
        <f t="shared" si="470"/>
        <v>0</v>
      </c>
      <c r="FU596" s="3">
        <f t="shared" si="471"/>
        <v>0</v>
      </c>
      <c r="FV596" s="3">
        <f t="shared" si="471"/>
        <v>0</v>
      </c>
      <c r="FW596" s="3">
        <f t="shared" si="471"/>
        <v>0</v>
      </c>
      <c r="FX596" s="3">
        <f t="shared" si="472"/>
        <v>0</v>
      </c>
      <c r="FY596" s="3">
        <f t="shared" si="473"/>
        <v>0</v>
      </c>
      <c r="FZ596" s="3">
        <f t="shared" si="474"/>
        <v>0</v>
      </c>
      <c r="GA596" s="3">
        <f t="shared" si="475"/>
        <v>0</v>
      </c>
      <c r="GB596" s="41" t="s">
        <v>0</v>
      </c>
      <c r="GC596" s="41">
        <f>S596+AO596+BK596+S597+AO597+BK597</f>
        <v>125.9</v>
      </c>
      <c r="GD596" s="41">
        <f>(S596*AB596+AO596*AX596+BK596*BT596+S597*AB597+AO597*AX597+BK597*BT597)/GC596</f>
        <v>0.10154090548054008</v>
      </c>
      <c r="GE596" s="41">
        <f t="shared" ref="GE596" si="483">GC596*GD596</f>
        <v>12.783999999999997</v>
      </c>
      <c r="GF596" s="5">
        <f>CG596+DC596+CG597+DC597</f>
        <v>22.3</v>
      </c>
      <c r="GG596" s="41">
        <f>(CG596*CP596+DC596*DL596+CG597*CP597+DC597*DL597)/GF596</f>
        <v>4.8744394618834085E-2</v>
      </c>
      <c r="GH596" s="41">
        <f t="shared" ref="GH596" si="484">GF596*GG596</f>
        <v>1.0870000000000002</v>
      </c>
      <c r="GI596" s="41" t="s">
        <v>0</v>
      </c>
    </row>
    <row r="597" spans="1:191" x14ac:dyDescent="0.55000000000000004">
      <c r="A597" s="41" t="s">
        <v>1685</v>
      </c>
      <c r="B597" s="41" t="s">
        <v>983</v>
      </c>
      <c r="C597" s="25" t="s">
        <v>69</v>
      </c>
      <c r="D597" s="25" t="s">
        <v>62</v>
      </c>
      <c r="E597" s="41" t="s">
        <v>1790</v>
      </c>
      <c r="F597" s="25">
        <v>1</v>
      </c>
      <c r="G597" s="25" t="s">
        <v>67</v>
      </c>
      <c r="H597" s="41">
        <v>0.02</v>
      </c>
      <c r="I597" s="41">
        <v>1.1199999999999998E-2</v>
      </c>
      <c r="J597" s="41">
        <v>3.2000000000000006E-3</v>
      </c>
      <c r="K597" s="41">
        <v>1.1199999999999999E-3</v>
      </c>
      <c r="L597" s="41">
        <v>9.7500000000000017E-3</v>
      </c>
      <c r="M597" s="41" t="s">
        <v>1012</v>
      </c>
      <c r="N597" s="41" t="s">
        <v>1013</v>
      </c>
      <c r="O597" s="41" t="s">
        <v>1878</v>
      </c>
      <c r="P597" s="41" t="s">
        <v>1919</v>
      </c>
      <c r="Q597" s="41" t="s">
        <v>1942</v>
      </c>
      <c r="R597" s="41" t="s">
        <v>2070</v>
      </c>
      <c r="S597" s="5">
        <v>50</v>
      </c>
      <c r="T597" s="41">
        <v>0.02</v>
      </c>
      <c r="U597" s="4">
        <v>7.17E-2</v>
      </c>
      <c r="AB597" s="41">
        <v>0.04</v>
      </c>
      <c r="AD597" s="4">
        <v>2.73177</v>
      </c>
      <c r="AE597" s="4">
        <v>2.7389399999999999</v>
      </c>
      <c r="AF597" s="4">
        <v>0.5736</v>
      </c>
      <c r="AL597" s="4">
        <v>0.81020999999999999</v>
      </c>
      <c r="AN597" s="4">
        <v>0.25095000000000001</v>
      </c>
      <c r="AO597" s="7">
        <v>22.4</v>
      </c>
      <c r="AP597" s="7">
        <v>0.02</v>
      </c>
      <c r="AQ597" s="82">
        <v>7.2499999999999995E-2</v>
      </c>
      <c r="AR597" s="7"/>
      <c r="AS597" s="7"/>
      <c r="AT597" s="7"/>
      <c r="AU597" s="7"/>
      <c r="AV597" s="7"/>
      <c r="AW597" s="7"/>
      <c r="AX597" s="7">
        <v>0.05</v>
      </c>
      <c r="AY597" s="7"/>
      <c r="AZ597" s="82">
        <v>2.7622499999999999</v>
      </c>
      <c r="BA597" s="82">
        <v>2.7694999999999999</v>
      </c>
      <c r="BB597" s="82">
        <v>0.57999999999999996</v>
      </c>
      <c r="BC597" s="7"/>
      <c r="BD597" s="7"/>
      <c r="BE597" s="7"/>
      <c r="BF597" s="7"/>
      <c r="BG597" s="7"/>
      <c r="BH597" s="4">
        <v>0.81925000000000003</v>
      </c>
      <c r="BJ597" s="4">
        <v>0.25375000000000003</v>
      </c>
      <c r="BK597" s="41">
        <v>6.4</v>
      </c>
      <c r="BL597" s="7">
        <v>0.02</v>
      </c>
      <c r="BM597" s="82">
        <v>7.3400000000000007E-2</v>
      </c>
      <c r="BN597" s="7"/>
      <c r="BO597" s="7"/>
      <c r="BP597" s="7"/>
      <c r="BQ597" s="7"/>
      <c r="BR597" s="7"/>
      <c r="BS597" s="7"/>
      <c r="BT597" s="7">
        <v>0.05</v>
      </c>
      <c r="BU597" s="7"/>
      <c r="BV597" s="82">
        <v>2.7965399999999998</v>
      </c>
      <c r="BW597" s="82">
        <v>2.8038799999999999</v>
      </c>
      <c r="BX597" s="82">
        <v>0.58720000000000006</v>
      </c>
      <c r="BY597" s="7"/>
      <c r="BZ597" s="7"/>
      <c r="CA597" s="7"/>
      <c r="CB597" s="7"/>
      <c r="CC597" s="7"/>
      <c r="CD597" s="82">
        <v>0.82942000000000005</v>
      </c>
      <c r="CF597" s="4">
        <v>0.25690000000000002</v>
      </c>
      <c r="CG597" s="41">
        <v>2.8</v>
      </c>
      <c r="CH597" s="41">
        <v>0.02</v>
      </c>
      <c r="CI597" s="4">
        <v>5.2800000000000007E-2</v>
      </c>
      <c r="CP597" s="41">
        <v>0.04</v>
      </c>
      <c r="CR597" s="4">
        <v>2.0116800000000001</v>
      </c>
      <c r="CS597" s="4">
        <v>2.0169600000000001</v>
      </c>
      <c r="CT597" s="4">
        <v>0.42240000000000005</v>
      </c>
      <c r="CZ597" s="4">
        <v>0.59664000000000006</v>
      </c>
      <c r="DB597" s="4">
        <v>0.18480000000000002</v>
      </c>
      <c r="DC597" s="41">
        <v>19.5</v>
      </c>
      <c r="DD597" s="41">
        <v>0.02</v>
      </c>
      <c r="DE597" s="4">
        <v>4.8300000000000003E-2</v>
      </c>
      <c r="DL597" s="41">
        <v>0.05</v>
      </c>
      <c r="DN597" s="4">
        <v>1.84023</v>
      </c>
      <c r="DO597" s="4">
        <v>1.8450600000000001</v>
      </c>
      <c r="DP597" s="4">
        <v>0.38640000000000002</v>
      </c>
      <c r="DV597" s="4">
        <v>0.54579</v>
      </c>
      <c r="DX597" s="4">
        <v>0.16905000000000001</v>
      </c>
      <c r="DY597" s="7" t="s">
        <v>1880</v>
      </c>
      <c r="DZ597" s="7">
        <f t="shared" si="443"/>
        <v>4.3654822335025378E-2</v>
      </c>
      <c r="EA597" s="41" t="s">
        <v>68</v>
      </c>
      <c r="EB597" s="41" t="s">
        <v>0</v>
      </c>
      <c r="EC597" s="41">
        <f t="shared" si="430"/>
        <v>0.02</v>
      </c>
      <c r="ED597" s="41">
        <f t="shared" si="431"/>
        <v>1.1199999999999998E-2</v>
      </c>
      <c r="EE597" s="41">
        <f t="shared" si="432"/>
        <v>3.2000000000000006E-3</v>
      </c>
      <c r="EF597" s="41">
        <f t="shared" si="433"/>
        <v>1.1199999999999999E-3</v>
      </c>
      <c r="EG597" s="41">
        <f t="shared" si="434"/>
        <v>9.7500000000000017E-3</v>
      </c>
      <c r="EI597" s="5">
        <f t="shared" si="449"/>
        <v>222.09818100251877</v>
      </c>
      <c r="EJ597" s="3">
        <f t="shared" si="444"/>
        <v>17501.336662998481</v>
      </c>
      <c r="EK597" s="3">
        <f t="shared" si="450"/>
        <v>15.76</v>
      </c>
      <c r="EL597" s="3">
        <f t="shared" si="451"/>
        <v>5.6787599999999996</v>
      </c>
      <c r="EM597" s="3">
        <f t="shared" si="452"/>
        <v>0</v>
      </c>
      <c r="EN597" s="3">
        <f t="shared" si="453"/>
        <v>0</v>
      </c>
      <c r="EO597" s="3">
        <f t="shared" si="454"/>
        <v>0</v>
      </c>
      <c r="EP597" s="3">
        <f t="shared" si="455"/>
        <v>0</v>
      </c>
      <c r="EQ597" s="3">
        <f t="shared" si="456"/>
        <v>0</v>
      </c>
      <c r="ER597" s="3">
        <f t="shared" si="457"/>
        <v>0</v>
      </c>
      <c r="ES597" s="3">
        <f t="shared" si="458"/>
        <v>34.400000000000006</v>
      </c>
      <c r="ET597" s="3">
        <f t="shared" si="459"/>
        <v>0</v>
      </c>
      <c r="EU597" s="3">
        <f t="shared" si="460"/>
        <v>216.36075599999998</v>
      </c>
      <c r="EV597" s="3">
        <f t="shared" si="461"/>
        <v>216.92863199999999</v>
      </c>
      <c r="EW597" s="3">
        <f t="shared" si="462"/>
        <v>45.430079999999997</v>
      </c>
      <c r="EX597" s="3">
        <f t="shared" si="463"/>
        <v>0</v>
      </c>
      <c r="EY597" s="3">
        <f t="shared" si="464"/>
        <v>0</v>
      </c>
      <c r="EZ597" s="3">
        <f t="shared" si="465"/>
        <v>0</v>
      </c>
      <c r="FA597" s="3">
        <f t="shared" si="466"/>
        <v>0</v>
      </c>
      <c r="FB597" s="3">
        <f t="shared" si="467"/>
        <v>64.169988000000004</v>
      </c>
      <c r="FC597" s="3">
        <f t="shared" si="445"/>
        <v>0</v>
      </c>
      <c r="FD597" s="41">
        <f t="shared" si="468"/>
        <v>19.87566</v>
      </c>
      <c r="FF597" s="5">
        <f>FG597/(CG597+DC597)</f>
        <v>153.5274825582369</v>
      </c>
      <c r="FG597" s="3">
        <f t="shared" si="446"/>
        <v>3423.6628610486832</v>
      </c>
      <c r="FH597" s="3">
        <f t="shared" si="447"/>
        <v>4.46</v>
      </c>
      <c r="FI597" s="3">
        <f t="shared" si="469"/>
        <v>1.08969</v>
      </c>
      <c r="FJ597" s="3">
        <f t="shared" si="469"/>
        <v>0</v>
      </c>
      <c r="FK597" s="3">
        <f t="shared" si="448"/>
        <v>0</v>
      </c>
      <c r="FL597" s="3">
        <f t="shared" si="448"/>
        <v>0</v>
      </c>
      <c r="FM597" s="3">
        <f t="shared" si="448"/>
        <v>0</v>
      </c>
      <c r="FN597" s="3">
        <f t="shared" si="442"/>
        <v>0</v>
      </c>
      <c r="FO597" s="3">
        <f t="shared" si="442"/>
        <v>0</v>
      </c>
      <c r="FP597" s="3">
        <f t="shared" si="442"/>
        <v>10.870000000000003</v>
      </c>
      <c r="FQ597" s="3">
        <f t="shared" si="425"/>
        <v>0</v>
      </c>
      <c r="FR597" s="3">
        <f t="shared" si="470"/>
        <v>41.517189000000002</v>
      </c>
      <c r="FS597" s="3">
        <f t="shared" si="470"/>
        <v>41.626158000000004</v>
      </c>
      <c r="FT597" s="3">
        <f t="shared" si="470"/>
        <v>8.7175200000000004</v>
      </c>
      <c r="FU597" s="3">
        <f t="shared" si="471"/>
        <v>0</v>
      </c>
      <c r="FV597" s="3">
        <f t="shared" si="471"/>
        <v>0</v>
      </c>
      <c r="FW597" s="3">
        <f t="shared" si="471"/>
        <v>0</v>
      </c>
      <c r="FX597" s="3">
        <f t="shared" si="472"/>
        <v>0</v>
      </c>
      <c r="FY597" s="3">
        <f t="shared" si="473"/>
        <v>12.313497000000002</v>
      </c>
      <c r="FZ597" s="3">
        <f t="shared" si="474"/>
        <v>0</v>
      </c>
      <c r="GA597" s="3">
        <f t="shared" si="475"/>
        <v>3.8139150000000002</v>
      </c>
      <c r="GB597" s="41" t="s">
        <v>0</v>
      </c>
      <c r="GI597" s="41" t="s">
        <v>0</v>
      </c>
    </row>
    <row r="598" spans="1:191" x14ac:dyDescent="0.55000000000000004">
      <c r="A598" s="41" t="s">
        <v>1686</v>
      </c>
      <c r="B598" s="41" t="s">
        <v>983</v>
      </c>
      <c r="C598" s="25" t="s">
        <v>69</v>
      </c>
      <c r="D598" s="25" t="s">
        <v>62</v>
      </c>
      <c r="E598" s="41" t="s">
        <v>1790</v>
      </c>
      <c r="F598" s="25">
        <v>1</v>
      </c>
      <c r="G598" s="25" t="s">
        <v>67</v>
      </c>
      <c r="H598" s="41">
        <v>0.11684349422031311</v>
      </c>
      <c r="I598" s="41">
        <v>0.15827968265199333</v>
      </c>
      <c r="J598" s="41">
        <v>6.6255115910127726E-2</v>
      </c>
      <c r="K598" s="41">
        <v>0</v>
      </c>
      <c r="L598" s="41">
        <v>0</v>
      </c>
      <c r="M598" s="41" t="s">
        <v>1055</v>
      </c>
      <c r="N598" s="41" t="s">
        <v>1056</v>
      </c>
      <c r="O598" s="41" t="s">
        <v>1878</v>
      </c>
      <c r="P598" s="41" t="s">
        <v>1919</v>
      </c>
      <c r="Q598" s="41" t="s">
        <v>1942</v>
      </c>
      <c r="R598" s="41" t="s">
        <v>2069</v>
      </c>
      <c r="S598" s="4">
        <v>54.187134502923975</v>
      </c>
      <c r="T598" s="4">
        <v>8.8627284768528908E-2</v>
      </c>
      <c r="U598" s="4">
        <v>0.34230349999999998</v>
      </c>
      <c r="AB598" s="4">
        <v>0.2156295867868934</v>
      </c>
      <c r="AD598" s="4">
        <v>3.0778550000000005</v>
      </c>
      <c r="AE598" s="4">
        <v>1.6257978000000002</v>
      </c>
      <c r="AF598" s="4">
        <v>0.18406775800000003</v>
      </c>
      <c r="AO598" s="82">
        <v>73.403508771929822</v>
      </c>
      <c r="AP598" s="82">
        <v>8.8627284768528908E-2</v>
      </c>
      <c r="AQ598" s="82">
        <v>0.37371949999999998</v>
      </c>
      <c r="AR598" s="7"/>
      <c r="AS598" s="7"/>
      <c r="AT598" s="7"/>
      <c r="AU598" s="7"/>
      <c r="AV598" s="7"/>
      <c r="AW598" s="7"/>
      <c r="AX598" s="82">
        <v>0.2156295867868934</v>
      </c>
      <c r="AY598" s="7"/>
      <c r="AZ598" s="82">
        <v>3.3603350000000001</v>
      </c>
      <c r="BA598" s="82">
        <v>1.7750106000000001</v>
      </c>
      <c r="BB598" s="82">
        <v>0.200961166</v>
      </c>
      <c r="BC598" s="7"/>
      <c r="BD598" s="7"/>
      <c r="BE598" s="7"/>
      <c r="BF598" s="7"/>
      <c r="BG598" s="7"/>
      <c r="BK598" s="4">
        <v>33.89473684210526</v>
      </c>
      <c r="BL598" s="82">
        <v>9.242958399360128E-2</v>
      </c>
      <c r="BM598" s="82">
        <v>6.3006893782608694E-2</v>
      </c>
      <c r="BN598" s="7"/>
      <c r="BO598" s="7"/>
      <c r="BP598" s="7"/>
      <c r="BQ598" s="7"/>
      <c r="BR598" s="7"/>
      <c r="BS598" s="7"/>
      <c r="BT598" s="82">
        <v>0.19547316805783027</v>
      </c>
      <c r="BU598" s="7"/>
      <c r="BV598" s="82">
        <v>0.56653257434782611</v>
      </c>
      <c r="BW598" s="82">
        <v>0.29925627198260873</v>
      </c>
      <c r="BX598" s="82">
        <v>3.3880862092000003E-2</v>
      </c>
      <c r="BY598" s="7"/>
      <c r="BZ598" s="7"/>
      <c r="CA598" s="7"/>
      <c r="CB598" s="7"/>
      <c r="CC598" s="7"/>
      <c r="CD598" s="7"/>
      <c r="CG598" s="41">
        <v>0</v>
      </c>
      <c r="DC598" s="41">
        <v>0</v>
      </c>
      <c r="DY598" s="7" t="s">
        <v>1880</v>
      </c>
      <c r="DZ598" s="7">
        <f t="shared" si="443"/>
        <v>0.21139888486201291</v>
      </c>
      <c r="EA598" s="41" t="s">
        <v>76</v>
      </c>
      <c r="EB598" s="41" t="s">
        <v>0</v>
      </c>
      <c r="EC598" s="41">
        <f t="shared" si="430"/>
        <v>0.11684349422031311</v>
      </c>
      <c r="ED598" s="41">
        <f t="shared" si="431"/>
        <v>0.15827968265199333</v>
      </c>
      <c r="EE598" s="41">
        <f t="shared" si="432"/>
        <v>6.6255115910127726E-2</v>
      </c>
      <c r="EF598" s="41">
        <f t="shared" si="433"/>
        <v>0</v>
      </c>
      <c r="EG598" s="41">
        <f t="shared" si="434"/>
        <v>0</v>
      </c>
      <c r="EI598" s="5">
        <f t="shared" si="449"/>
        <v>180.40962564888315</v>
      </c>
      <c r="EJ598" s="3">
        <f t="shared" si="444"/>
        <v>29133.516974668182</v>
      </c>
      <c r="EK598" s="3">
        <f t="shared" si="450"/>
        <v>144.40888701208635</v>
      </c>
      <c r="EL598" s="3">
        <f t="shared" si="451"/>
        <v>48.116370475812857</v>
      </c>
      <c r="EM598" s="3">
        <f t="shared" si="452"/>
        <v>0</v>
      </c>
      <c r="EN598" s="3">
        <f t="shared" si="453"/>
        <v>0</v>
      </c>
      <c r="EO598" s="3">
        <f t="shared" si="454"/>
        <v>0</v>
      </c>
      <c r="EP598" s="3">
        <f t="shared" si="455"/>
        <v>0</v>
      </c>
      <c r="EQ598" s="3">
        <f t="shared" si="456"/>
        <v>0</v>
      </c>
      <c r="ER598" s="3">
        <f t="shared" si="457"/>
        <v>0</v>
      </c>
      <c r="ES598" s="3">
        <f t="shared" si="458"/>
        <v>341.37829278243413</v>
      </c>
      <c r="ET598" s="3">
        <f t="shared" si="459"/>
        <v>0</v>
      </c>
      <c r="EU598" s="3">
        <f t="shared" si="460"/>
        <v>432.6429950346199</v>
      </c>
      <c r="EV598" s="3">
        <f t="shared" si="461"/>
        <v>228.53254279772634</v>
      </c>
      <c r="EW598" s="3">
        <f t="shared" si="462"/>
        <v>25.873741976287906</v>
      </c>
      <c r="EX598" s="3">
        <f t="shared" si="463"/>
        <v>0</v>
      </c>
      <c r="EY598" s="3">
        <f t="shared" si="464"/>
        <v>0</v>
      </c>
      <c r="EZ598" s="3">
        <f t="shared" si="465"/>
        <v>0</v>
      </c>
      <c r="FA598" s="3">
        <f t="shared" si="466"/>
        <v>0</v>
      </c>
      <c r="FB598" s="3">
        <f t="shared" si="467"/>
        <v>0</v>
      </c>
      <c r="FC598" s="3">
        <f t="shared" si="445"/>
        <v>0</v>
      </c>
      <c r="FD598" s="41">
        <f t="shared" si="468"/>
        <v>0</v>
      </c>
      <c r="FG598" s="3">
        <f t="shared" si="446"/>
        <v>0</v>
      </c>
      <c r="FH598" s="3">
        <f t="shared" si="447"/>
        <v>0</v>
      </c>
      <c r="FI598" s="3">
        <f t="shared" si="469"/>
        <v>0</v>
      </c>
      <c r="FJ598" s="3">
        <f t="shared" si="469"/>
        <v>0</v>
      </c>
      <c r="FK598" s="3">
        <f t="shared" si="448"/>
        <v>0</v>
      </c>
      <c r="FL598" s="3">
        <f t="shared" si="448"/>
        <v>0</v>
      </c>
      <c r="FM598" s="3">
        <f t="shared" si="448"/>
        <v>0</v>
      </c>
      <c r="FN598" s="3">
        <f t="shared" si="442"/>
        <v>0</v>
      </c>
      <c r="FO598" s="3">
        <f t="shared" si="442"/>
        <v>0</v>
      </c>
      <c r="FP598" s="3">
        <f t="shared" si="442"/>
        <v>0</v>
      </c>
      <c r="FQ598" s="3">
        <f t="shared" si="425"/>
        <v>0</v>
      </c>
      <c r="FR598" s="3">
        <f t="shared" si="470"/>
        <v>0</v>
      </c>
      <c r="FS598" s="3">
        <f t="shared" si="470"/>
        <v>0</v>
      </c>
      <c r="FT598" s="3">
        <f t="shared" si="470"/>
        <v>0</v>
      </c>
      <c r="FU598" s="3">
        <f t="shared" si="471"/>
        <v>0</v>
      </c>
      <c r="FV598" s="3">
        <f t="shared" si="471"/>
        <v>0</v>
      </c>
      <c r="FW598" s="3">
        <f t="shared" si="471"/>
        <v>0</v>
      </c>
      <c r="FX598" s="3">
        <f t="shared" si="472"/>
        <v>0</v>
      </c>
      <c r="FY598" s="3">
        <f t="shared" si="473"/>
        <v>0</v>
      </c>
      <c r="FZ598" s="3">
        <f t="shared" si="474"/>
        <v>0</v>
      </c>
      <c r="GA598" s="3">
        <f t="shared" si="475"/>
        <v>0</v>
      </c>
      <c r="GB598" s="41" t="s">
        <v>0</v>
      </c>
      <c r="GC598" s="41">
        <f>S598+AO598+BK598+S599+AO599+BK599</f>
        <v>383.07602339181284</v>
      </c>
      <c r="GD598" s="41">
        <f>(S598*AB598+AO598*AX598+BK598*BT598+S599*AB599+AO599*AX599+BK599*BT599)/GC598</f>
        <v>0.15413423533050072</v>
      </c>
      <c r="GE598" s="41">
        <f t="shared" ref="GE598" si="485">GC598*GD598</f>
        <v>59.045129938946076</v>
      </c>
      <c r="GI598" s="41" t="s">
        <v>0</v>
      </c>
    </row>
    <row r="599" spans="1:191" x14ac:dyDescent="0.55000000000000004">
      <c r="A599" s="41" t="s">
        <v>1687</v>
      </c>
      <c r="B599" s="41" t="s">
        <v>983</v>
      </c>
      <c r="C599" s="25" t="s">
        <v>69</v>
      </c>
      <c r="D599" s="25" t="s">
        <v>62</v>
      </c>
      <c r="E599" s="41" t="s">
        <v>1790</v>
      </c>
      <c r="F599" s="25">
        <v>1</v>
      </c>
      <c r="G599" s="25" t="s">
        <v>67</v>
      </c>
      <c r="H599" s="41">
        <v>0.11675379350137247</v>
      </c>
      <c r="I599" s="41">
        <v>0.13231921310565409</v>
      </c>
      <c r="J599" s="41">
        <v>0</v>
      </c>
      <c r="K599" s="41">
        <v>0</v>
      </c>
      <c r="L599" s="41">
        <v>0</v>
      </c>
      <c r="M599" s="41" t="s">
        <v>1055</v>
      </c>
      <c r="N599" s="41" t="s">
        <v>1056</v>
      </c>
      <c r="O599" s="41" t="s">
        <v>1878</v>
      </c>
      <c r="P599" s="41" t="s">
        <v>1919</v>
      </c>
      <c r="Q599" s="41" t="s">
        <v>1942</v>
      </c>
      <c r="R599" s="41" t="s">
        <v>2069</v>
      </c>
      <c r="S599" s="5">
        <v>103.87134502923976</v>
      </c>
      <c r="T599" s="4">
        <v>1.5542233663308669E-2</v>
      </c>
      <c r="U599" s="4">
        <v>4.8823128E-2</v>
      </c>
      <c r="AB599" s="4">
        <v>0.11240231217618901</v>
      </c>
      <c r="AD599" s="4">
        <v>2.64268635</v>
      </c>
      <c r="AE599" s="4">
        <v>1.32687033</v>
      </c>
      <c r="AF599" s="4">
        <v>0.45162019199999998</v>
      </c>
      <c r="AO599" s="81">
        <v>117.71929824561403</v>
      </c>
      <c r="AP599" s="82">
        <v>1.5542233663308669E-2</v>
      </c>
      <c r="AQ599" s="82">
        <v>7.8414494350962753E-3</v>
      </c>
      <c r="AR599" s="7"/>
      <c r="AS599" s="7"/>
      <c r="AT599" s="7"/>
      <c r="AU599" s="7"/>
      <c r="AV599" s="7"/>
      <c r="AW599" s="7"/>
      <c r="AX599" s="82">
        <v>0.11240231217618901</v>
      </c>
      <c r="AY599" s="7"/>
      <c r="AZ599" s="82">
        <v>0.42444006017689273</v>
      </c>
      <c r="BA599" s="82">
        <v>0.21310774269982269</v>
      </c>
      <c r="BB599" s="82">
        <v>7.2534412367771098E-2</v>
      </c>
      <c r="BC599" s="7"/>
      <c r="BD599" s="7"/>
      <c r="BE599" s="7"/>
      <c r="BF599" s="7"/>
      <c r="BG599" s="7"/>
      <c r="BK599" s="41">
        <v>0</v>
      </c>
      <c r="BL599" s="7"/>
      <c r="BM599" s="7"/>
      <c r="BN599" s="7"/>
      <c r="BO599" s="7"/>
      <c r="BP599" s="7"/>
      <c r="BQ599" s="7"/>
      <c r="BR599" s="7"/>
      <c r="BS599" s="7"/>
      <c r="BT599" s="7"/>
      <c r="BU599" s="7"/>
      <c r="BV599" s="7"/>
      <c r="BW599" s="7"/>
      <c r="BX599" s="7"/>
      <c r="BY599" s="7"/>
      <c r="BZ599" s="7"/>
      <c r="CA599" s="7"/>
      <c r="CB599" s="7"/>
      <c r="CC599" s="7"/>
      <c r="CD599" s="7"/>
      <c r="CG599" s="41">
        <v>0</v>
      </c>
      <c r="DC599" s="41">
        <v>0</v>
      </c>
      <c r="DY599" s="7" t="s">
        <v>1880</v>
      </c>
      <c r="DZ599" s="7">
        <f t="shared" si="443"/>
        <v>0.11240231217618901</v>
      </c>
      <c r="EA599" s="41" t="s">
        <v>76</v>
      </c>
      <c r="EB599" s="41" t="s">
        <v>0</v>
      </c>
      <c r="EC599" s="41">
        <f t="shared" si="430"/>
        <v>0.11675379350137247</v>
      </c>
      <c r="ED599" s="41">
        <f t="shared" si="431"/>
        <v>0.13231921310565409</v>
      </c>
      <c r="EE599" s="41">
        <f t="shared" si="432"/>
        <v>0</v>
      </c>
      <c r="EF599" s="41">
        <f t="shared" si="433"/>
        <v>0</v>
      </c>
      <c r="EG599" s="41">
        <f t="shared" si="434"/>
        <v>0</v>
      </c>
      <c r="EI599" s="5">
        <f t="shared" si="449"/>
        <v>100.82402489305657</v>
      </c>
      <c r="EJ599" s="3">
        <f t="shared" si="444"/>
        <v>22341.660533612278</v>
      </c>
      <c r="EK599" s="3">
        <f t="shared" si="450"/>
        <v>34.440135553806556</v>
      </c>
      <c r="EL599" s="3">
        <f t="shared" si="451"/>
        <v>5.9944138986227369</v>
      </c>
      <c r="EM599" s="3">
        <f t="shared" si="452"/>
        <v>0</v>
      </c>
      <c r="EN599" s="3">
        <f t="shared" si="453"/>
        <v>0</v>
      </c>
      <c r="EO599" s="3">
        <f t="shared" si="454"/>
        <v>0</v>
      </c>
      <c r="EP599" s="3">
        <f t="shared" si="455"/>
        <v>0</v>
      </c>
      <c r="EQ599" s="3">
        <f t="shared" si="456"/>
        <v>0</v>
      </c>
      <c r="ER599" s="3">
        <f t="shared" si="457"/>
        <v>0</v>
      </c>
      <c r="ES599" s="3">
        <f t="shared" si="458"/>
        <v>249.07300660702654</v>
      </c>
      <c r="ET599" s="3">
        <f t="shared" si="459"/>
        <v>0</v>
      </c>
      <c r="EU599" s="3">
        <f t="shared" si="460"/>
        <v>324.46417169626227</v>
      </c>
      <c r="EV599" s="3">
        <f t="shared" si="461"/>
        <v>162.91069977782121</v>
      </c>
      <c r="EW599" s="3">
        <f t="shared" si="462"/>
        <v>55.449096907995511</v>
      </c>
      <c r="EX599" s="3">
        <f t="shared" si="463"/>
        <v>0</v>
      </c>
      <c r="EY599" s="3">
        <f t="shared" si="464"/>
        <v>0</v>
      </c>
      <c r="EZ599" s="3">
        <f t="shared" si="465"/>
        <v>0</v>
      </c>
      <c r="FA599" s="3">
        <f t="shared" si="466"/>
        <v>0</v>
      </c>
      <c r="FB599" s="3">
        <f t="shared" si="467"/>
        <v>0</v>
      </c>
      <c r="FC599" s="3">
        <f t="shared" si="445"/>
        <v>0</v>
      </c>
      <c r="FD599" s="41">
        <f t="shared" si="468"/>
        <v>0</v>
      </c>
      <c r="FG599" s="3">
        <f t="shared" si="446"/>
        <v>0</v>
      </c>
      <c r="FH599" s="3">
        <f t="shared" si="447"/>
        <v>0</v>
      </c>
      <c r="FI599" s="3">
        <f t="shared" si="469"/>
        <v>0</v>
      </c>
      <c r="FJ599" s="3">
        <f t="shared" si="469"/>
        <v>0</v>
      </c>
      <c r="FK599" s="3">
        <f t="shared" si="448"/>
        <v>0</v>
      </c>
      <c r="FL599" s="3">
        <f t="shared" si="448"/>
        <v>0</v>
      </c>
      <c r="FM599" s="3">
        <f t="shared" si="448"/>
        <v>0</v>
      </c>
      <c r="FN599" s="3">
        <f t="shared" si="442"/>
        <v>0</v>
      </c>
      <c r="FO599" s="3">
        <f t="shared" si="442"/>
        <v>0</v>
      </c>
      <c r="FP599" s="3">
        <f t="shared" si="442"/>
        <v>0</v>
      </c>
      <c r="FQ599" s="3">
        <f t="shared" si="425"/>
        <v>0</v>
      </c>
      <c r="FR599" s="3">
        <f t="shared" si="470"/>
        <v>0</v>
      </c>
      <c r="FS599" s="3">
        <f t="shared" si="470"/>
        <v>0</v>
      </c>
      <c r="FT599" s="3">
        <f t="shared" si="470"/>
        <v>0</v>
      </c>
      <c r="FU599" s="3">
        <f t="shared" si="471"/>
        <v>0</v>
      </c>
      <c r="FV599" s="3">
        <f t="shared" si="471"/>
        <v>0</v>
      </c>
      <c r="FW599" s="3">
        <f t="shared" si="471"/>
        <v>0</v>
      </c>
      <c r="FX599" s="3">
        <f t="shared" si="472"/>
        <v>0</v>
      </c>
      <c r="FY599" s="3">
        <f t="shared" si="473"/>
        <v>0</v>
      </c>
      <c r="FZ599" s="3">
        <f t="shared" si="474"/>
        <v>0</v>
      </c>
      <c r="GA599" s="3">
        <f t="shared" si="475"/>
        <v>0</v>
      </c>
      <c r="GB599" s="41" t="s">
        <v>0</v>
      </c>
      <c r="GI599" s="41" t="s">
        <v>0</v>
      </c>
    </row>
    <row r="600" spans="1:191" x14ac:dyDescent="0.55000000000000004">
      <c r="A600" s="41" t="s">
        <v>1688</v>
      </c>
      <c r="B600" s="41" t="s">
        <v>983</v>
      </c>
      <c r="C600" s="25" t="s">
        <v>69</v>
      </c>
      <c r="D600" s="25" t="s">
        <v>62</v>
      </c>
      <c r="E600" s="41" t="s">
        <v>1790</v>
      </c>
      <c r="F600" s="25">
        <v>1</v>
      </c>
      <c r="G600" s="25" t="s">
        <v>67</v>
      </c>
      <c r="H600" s="41">
        <v>0</v>
      </c>
      <c r="I600" s="41">
        <v>1.6309575496765025E-2</v>
      </c>
      <c r="J600" s="41">
        <v>3.3271084404151944E-3</v>
      </c>
      <c r="K600" s="41">
        <v>0</v>
      </c>
      <c r="L600" s="41">
        <v>0</v>
      </c>
      <c r="M600" s="41" t="s">
        <v>103</v>
      </c>
      <c r="N600" s="41" t="s">
        <v>537</v>
      </c>
      <c r="O600" s="41" t="s">
        <v>1878</v>
      </c>
      <c r="P600" s="41" t="s">
        <v>1919</v>
      </c>
      <c r="Q600" s="41" t="s">
        <v>1942</v>
      </c>
      <c r="R600" s="41" t="s">
        <v>2070</v>
      </c>
      <c r="S600" s="41">
        <v>0</v>
      </c>
      <c r="AO600" s="7">
        <v>14.51</v>
      </c>
      <c r="AP600" s="82">
        <v>2.9148595329822911E-2</v>
      </c>
      <c r="AQ600" s="82">
        <v>5.2186929999999999E-2</v>
      </c>
      <c r="AR600" s="7"/>
      <c r="AS600" s="7"/>
      <c r="AT600" s="7"/>
      <c r="AU600" s="7"/>
      <c r="AV600" s="7"/>
      <c r="AW600" s="7"/>
      <c r="AX600" s="82">
        <v>0.11240231217618901</v>
      </c>
      <c r="AY600" s="7"/>
      <c r="AZ600" s="82">
        <v>1.4637452999999998</v>
      </c>
      <c r="BA600" s="82">
        <v>1.2905359000000001</v>
      </c>
      <c r="BB600" s="82">
        <v>0.26354107999999998</v>
      </c>
      <c r="BC600" s="7"/>
      <c r="BD600" s="7"/>
      <c r="BE600" s="7"/>
      <c r="BF600" s="7"/>
      <c r="BG600" s="7"/>
      <c r="BK600" s="41">
        <v>2.96</v>
      </c>
      <c r="BL600" s="82">
        <v>2.9148595329822911E-2</v>
      </c>
      <c r="BM600" s="82">
        <v>5.2186929999999999E-2</v>
      </c>
      <c r="BN600" s="7"/>
      <c r="BO600" s="7"/>
      <c r="BP600" s="7"/>
      <c r="BQ600" s="7"/>
      <c r="BR600" s="7"/>
      <c r="BS600" s="7"/>
      <c r="BT600" s="82">
        <v>0.11240231217618901</v>
      </c>
      <c r="BU600" s="7"/>
      <c r="BV600" s="82">
        <v>1.4637452999999998</v>
      </c>
      <c r="BW600" s="82">
        <v>1.2905359000000001</v>
      </c>
      <c r="BX600" s="82">
        <v>0.26354107999999998</v>
      </c>
      <c r="BY600" s="7"/>
      <c r="BZ600" s="7"/>
      <c r="CA600" s="7"/>
      <c r="CB600" s="7"/>
      <c r="CC600" s="7"/>
      <c r="CD600" s="7"/>
      <c r="CG600" s="41">
        <v>0</v>
      </c>
      <c r="DC600" s="41">
        <v>0</v>
      </c>
      <c r="DY600" s="7" t="s">
        <v>1880</v>
      </c>
      <c r="DZ600" s="7">
        <f t="shared" si="443"/>
        <v>0.11240231217618901</v>
      </c>
      <c r="EA600" s="41" t="s">
        <v>890</v>
      </c>
      <c r="EB600" s="41" t="s">
        <v>0</v>
      </c>
      <c r="EC600" s="41">
        <f t="shared" si="430"/>
        <v>0</v>
      </c>
      <c r="ED600" s="41">
        <f t="shared" si="431"/>
        <v>1.6309575496765025E-2</v>
      </c>
      <c r="EE600" s="41">
        <f t="shared" si="432"/>
        <v>3.3271084404151944E-3</v>
      </c>
      <c r="EF600" s="41">
        <f t="shared" si="433"/>
        <v>0</v>
      </c>
      <c r="EG600" s="41">
        <f t="shared" si="434"/>
        <v>0</v>
      </c>
      <c r="EI600" s="5">
        <f t="shared" si="449"/>
        <v>122.18530705088268</v>
      </c>
      <c r="EJ600" s="3">
        <f t="shared" si="444"/>
        <v>2134.5773141789205</v>
      </c>
      <c r="EK600" s="3">
        <f t="shared" si="450"/>
        <v>5.0922596041200618</v>
      </c>
      <c r="EL600" s="3">
        <f t="shared" si="451"/>
        <v>0.91170566710000001</v>
      </c>
      <c r="EM600" s="3">
        <f t="shared" si="452"/>
        <v>0</v>
      </c>
      <c r="EN600" s="3">
        <f t="shared" si="453"/>
        <v>0</v>
      </c>
      <c r="EO600" s="3">
        <f t="shared" si="454"/>
        <v>0</v>
      </c>
      <c r="EP600" s="3">
        <f t="shared" si="455"/>
        <v>0</v>
      </c>
      <c r="EQ600" s="3">
        <f t="shared" si="456"/>
        <v>0</v>
      </c>
      <c r="ER600" s="3">
        <f t="shared" si="457"/>
        <v>0</v>
      </c>
      <c r="ES600" s="3">
        <f t="shared" si="458"/>
        <v>19.636683937180219</v>
      </c>
      <c r="ET600" s="3">
        <f t="shared" si="459"/>
        <v>0</v>
      </c>
      <c r="EU600" s="3">
        <f t="shared" si="460"/>
        <v>25.571630390999996</v>
      </c>
      <c r="EV600" s="3">
        <f t="shared" si="461"/>
        <v>22.545662173</v>
      </c>
      <c r="EW600" s="3">
        <f t="shared" si="462"/>
        <v>4.6040626675999992</v>
      </c>
      <c r="EX600" s="3">
        <f t="shared" si="463"/>
        <v>0</v>
      </c>
      <c r="EY600" s="3">
        <f t="shared" si="464"/>
        <v>0</v>
      </c>
      <c r="EZ600" s="3">
        <f t="shared" si="465"/>
        <v>0</v>
      </c>
      <c r="FA600" s="3">
        <f t="shared" si="466"/>
        <v>0</v>
      </c>
      <c r="FB600" s="3">
        <f t="shared" si="467"/>
        <v>0</v>
      </c>
      <c r="FC600" s="3">
        <f t="shared" si="445"/>
        <v>0</v>
      </c>
      <c r="FD600" s="41">
        <f t="shared" si="468"/>
        <v>0</v>
      </c>
      <c r="FG600" s="3">
        <f t="shared" si="446"/>
        <v>0</v>
      </c>
      <c r="FH600" s="3">
        <f t="shared" si="447"/>
        <v>0</v>
      </c>
      <c r="FI600" s="3">
        <f t="shared" si="469"/>
        <v>0</v>
      </c>
      <c r="FJ600" s="3">
        <f t="shared" si="469"/>
        <v>0</v>
      </c>
      <c r="FK600" s="3">
        <f t="shared" si="448"/>
        <v>0</v>
      </c>
      <c r="FL600" s="3">
        <f t="shared" si="448"/>
        <v>0</v>
      </c>
      <c r="FM600" s="3">
        <f t="shared" si="448"/>
        <v>0</v>
      </c>
      <c r="FN600" s="3">
        <f t="shared" si="442"/>
        <v>0</v>
      </c>
      <c r="FO600" s="3">
        <f t="shared" si="442"/>
        <v>0</v>
      </c>
      <c r="FP600" s="3">
        <f t="shared" si="442"/>
        <v>0</v>
      </c>
      <c r="FQ600" s="3">
        <f t="shared" si="425"/>
        <v>0</v>
      </c>
      <c r="FR600" s="3">
        <f t="shared" si="470"/>
        <v>0</v>
      </c>
      <c r="FS600" s="3">
        <f t="shared" si="470"/>
        <v>0</v>
      </c>
      <c r="FT600" s="3">
        <f t="shared" si="470"/>
        <v>0</v>
      </c>
      <c r="FU600" s="3">
        <f t="shared" si="471"/>
        <v>0</v>
      </c>
      <c r="FV600" s="3">
        <f t="shared" si="471"/>
        <v>0</v>
      </c>
      <c r="FW600" s="3">
        <f t="shared" si="471"/>
        <v>0</v>
      </c>
      <c r="FX600" s="3">
        <f t="shared" si="472"/>
        <v>0</v>
      </c>
      <c r="FY600" s="3">
        <f t="shared" si="473"/>
        <v>0</v>
      </c>
      <c r="FZ600" s="3">
        <f t="shared" si="474"/>
        <v>0</v>
      </c>
      <c r="GA600" s="3">
        <f t="shared" si="475"/>
        <v>0</v>
      </c>
      <c r="GB600" s="41" t="s">
        <v>0</v>
      </c>
      <c r="GI600" s="41" t="s">
        <v>0</v>
      </c>
    </row>
    <row r="601" spans="1:191" x14ac:dyDescent="0.55000000000000004">
      <c r="A601" s="41" t="s">
        <v>1689</v>
      </c>
      <c r="B601" s="41" t="s">
        <v>983</v>
      </c>
      <c r="C601" s="25" t="s">
        <v>69</v>
      </c>
      <c r="D601" s="25" t="s">
        <v>62</v>
      </c>
      <c r="E601" s="41" t="s">
        <v>1790</v>
      </c>
      <c r="F601" s="25">
        <v>1</v>
      </c>
      <c r="G601" s="25" t="s">
        <v>67</v>
      </c>
      <c r="H601" s="41">
        <v>2.6040000000000004E-2</v>
      </c>
      <c r="I601" s="41">
        <v>7.8120000000000009E-2</v>
      </c>
      <c r="J601" s="41">
        <v>0.19403999999999999</v>
      </c>
      <c r="K601" s="41">
        <v>0</v>
      </c>
      <c r="L601" s="41">
        <v>0</v>
      </c>
      <c r="M601" s="41" t="s">
        <v>1014</v>
      </c>
      <c r="N601" s="41" t="s">
        <v>1015</v>
      </c>
      <c r="O601" s="41" t="s">
        <v>1878</v>
      </c>
      <c r="P601" s="41" t="s">
        <v>1919</v>
      </c>
      <c r="Q601" s="41" t="s">
        <v>1942</v>
      </c>
      <c r="R601" s="41" t="s">
        <v>2070</v>
      </c>
      <c r="S601" s="41">
        <v>18.600000000000001</v>
      </c>
      <c r="T601" s="41">
        <v>0.05</v>
      </c>
      <c r="U601" s="4">
        <v>0.18752000000000002</v>
      </c>
      <c r="AB601" s="41">
        <v>0.14000000000000001</v>
      </c>
      <c r="AD601" s="4">
        <v>1.7667900000000001</v>
      </c>
      <c r="AE601" s="4">
        <v>0.88485999999999998</v>
      </c>
      <c r="AF601" s="4">
        <v>9.0830000000000008E-2</v>
      </c>
      <c r="AO601" s="7">
        <v>55.8</v>
      </c>
      <c r="AP601" s="7">
        <v>0.05</v>
      </c>
      <c r="AQ601" s="82">
        <v>0.17408000000000001</v>
      </c>
      <c r="AR601" s="7"/>
      <c r="AS601" s="7"/>
      <c r="AT601" s="7"/>
      <c r="AU601" s="7"/>
      <c r="AV601" s="7"/>
      <c r="AW601" s="7"/>
      <c r="AX601" s="7">
        <v>0.14000000000000001</v>
      </c>
      <c r="AY601" s="7"/>
      <c r="AZ601" s="82">
        <v>1.6401600000000001</v>
      </c>
      <c r="BA601" s="82">
        <v>0.82144000000000006</v>
      </c>
      <c r="BB601" s="82">
        <v>8.4320000000000006E-2</v>
      </c>
      <c r="BC601" s="7"/>
      <c r="BD601" s="7"/>
      <c r="BE601" s="7"/>
      <c r="BF601" s="7"/>
      <c r="BG601" s="7"/>
      <c r="BK601" s="41">
        <v>138.6</v>
      </c>
      <c r="BL601" s="7">
        <v>0.05</v>
      </c>
      <c r="BM601" s="82">
        <v>0.1696</v>
      </c>
      <c r="BN601" s="7"/>
      <c r="BO601" s="7"/>
      <c r="BP601" s="7"/>
      <c r="BQ601" s="7"/>
      <c r="BR601" s="7"/>
      <c r="BS601" s="7"/>
      <c r="BT601" s="7">
        <v>0.14000000000000001</v>
      </c>
      <c r="BU601" s="7"/>
      <c r="BV601" s="82">
        <v>1.59795</v>
      </c>
      <c r="BW601" s="82">
        <v>0.8002999999999999</v>
      </c>
      <c r="BX601" s="82">
        <v>8.2150000000000001E-2</v>
      </c>
      <c r="BY601" s="7"/>
      <c r="BZ601" s="7"/>
      <c r="CA601" s="7"/>
      <c r="CB601" s="7"/>
      <c r="CC601" s="7"/>
      <c r="CD601" s="7"/>
      <c r="CG601" s="41">
        <v>0</v>
      </c>
      <c r="DC601" s="41">
        <v>0</v>
      </c>
      <c r="DY601" s="7" t="s">
        <v>1880</v>
      </c>
      <c r="DZ601" s="7">
        <f t="shared" si="443"/>
        <v>0.14000000000000001</v>
      </c>
      <c r="EA601" s="41" t="s">
        <v>68</v>
      </c>
      <c r="EB601" s="41" t="s">
        <v>0</v>
      </c>
      <c r="EC601" s="41">
        <f t="shared" si="430"/>
        <v>2.6040000000000004E-2</v>
      </c>
      <c r="ED601" s="41">
        <f t="shared" si="431"/>
        <v>7.8120000000000009E-2</v>
      </c>
      <c r="EE601" s="41">
        <f t="shared" si="432"/>
        <v>0.19403999999999999</v>
      </c>
      <c r="EF601" s="41">
        <f t="shared" si="433"/>
        <v>0</v>
      </c>
      <c r="EG601" s="41">
        <f t="shared" si="434"/>
        <v>0</v>
      </c>
      <c r="EI601" s="5">
        <f t="shared" si="449"/>
        <v>107.82958372135317</v>
      </c>
      <c r="EJ601" s="3">
        <f t="shared" si="444"/>
        <v>22967.701332648227</v>
      </c>
      <c r="EK601" s="3">
        <f t="shared" si="450"/>
        <v>106.5</v>
      </c>
      <c r="EL601" s="3">
        <f t="shared" si="451"/>
        <v>36.708095999999998</v>
      </c>
      <c r="EM601" s="3">
        <f t="shared" si="452"/>
        <v>0</v>
      </c>
      <c r="EN601" s="3">
        <f t="shared" si="453"/>
        <v>0</v>
      </c>
      <c r="EO601" s="3">
        <f t="shared" si="454"/>
        <v>0</v>
      </c>
      <c r="EP601" s="3">
        <f t="shared" si="455"/>
        <v>0</v>
      </c>
      <c r="EQ601" s="3">
        <f t="shared" si="456"/>
        <v>0</v>
      </c>
      <c r="ER601" s="3">
        <f t="shared" si="457"/>
        <v>0</v>
      </c>
      <c r="ES601" s="3">
        <f t="shared" si="458"/>
        <v>298.2</v>
      </c>
      <c r="ET601" s="3">
        <f t="shared" si="459"/>
        <v>0</v>
      </c>
      <c r="EU601" s="3">
        <f t="shared" si="460"/>
        <v>345.85909199999998</v>
      </c>
      <c r="EV601" s="3">
        <f t="shared" si="461"/>
        <v>173.21632799999998</v>
      </c>
      <c r="EW601" s="3">
        <f t="shared" si="462"/>
        <v>17.780484000000001</v>
      </c>
      <c r="EX601" s="3">
        <f t="shared" si="463"/>
        <v>0</v>
      </c>
      <c r="EY601" s="3">
        <f t="shared" si="464"/>
        <v>0</v>
      </c>
      <c r="EZ601" s="3">
        <f t="shared" si="465"/>
        <v>0</v>
      </c>
      <c r="FA601" s="3">
        <f t="shared" si="466"/>
        <v>0</v>
      </c>
      <c r="FB601" s="3">
        <f t="shared" si="467"/>
        <v>0</v>
      </c>
      <c r="FC601" s="3">
        <f t="shared" si="445"/>
        <v>0</v>
      </c>
      <c r="FD601" s="41">
        <f t="shared" si="468"/>
        <v>0</v>
      </c>
      <c r="FG601" s="3">
        <f t="shared" si="446"/>
        <v>0</v>
      </c>
      <c r="FH601" s="3">
        <f t="shared" si="447"/>
        <v>0</v>
      </c>
      <c r="FI601" s="3">
        <f t="shared" si="469"/>
        <v>0</v>
      </c>
      <c r="FJ601" s="3">
        <f t="shared" si="469"/>
        <v>0</v>
      </c>
      <c r="FK601" s="3">
        <f t="shared" si="448"/>
        <v>0</v>
      </c>
      <c r="FL601" s="3">
        <f t="shared" si="448"/>
        <v>0</v>
      </c>
      <c r="FM601" s="3">
        <f t="shared" si="448"/>
        <v>0</v>
      </c>
      <c r="FN601" s="3">
        <f t="shared" si="442"/>
        <v>0</v>
      </c>
      <c r="FO601" s="3">
        <f t="shared" si="442"/>
        <v>0</v>
      </c>
      <c r="FP601" s="3">
        <f t="shared" si="442"/>
        <v>0</v>
      </c>
      <c r="FQ601" s="3">
        <f t="shared" si="442"/>
        <v>0</v>
      </c>
      <c r="FR601" s="3">
        <f t="shared" si="470"/>
        <v>0</v>
      </c>
      <c r="FS601" s="3">
        <f t="shared" si="470"/>
        <v>0</v>
      </c>
      <c r="FT601" s="3">
        <f t="shared" si="470"/>
        <v>0</v>
      </c>
      <c r="FU601" s="3">
        <f t="shared" si="471"/>
        <v>0</v>
      </c>
      <c r="FV601" s="3">
        <f t="shared" si="471"/>
        <v>0</v>
      </c>
      <c r="FW601" s="3">
        <f t="shared" si="471"/>
        <v>0</v>
      </c>
      <c r="FX601" s="3">
        <f t="shared" si="472"/>
        <v>0</v>
      </c>
      <c r="FY601" s="3">
        <f t="shared" si="473"/>
        <v>0</v>
      </c>
      <c r="FZ601" s="3">
        <f t="shared" si="474"/>
        <v>0</v>
      </c>
      <c r="GA601" s="3">
        <f t="shared" si="475"/>
        <v>0</v>
      </c>
      <c r="GB601" s="41" t="s">
        <v>0</v>
      </c>
      <c r="GC601" s="41">
        <f>S601+AO601+BK601+S602+AO602+BK602</f>
        <v>479.40000000000003</v>
      </c>
      <c r="GD601" s="41">
        <f>(S601*AB601+AO601*AX601+BK601*BT601+S602*AB602+AO602*AX602+BK602*BT602)/GC601</f>
        <v>0.13444305381727156</v>
      </c>
      <c r="GE601" s="41">
        <f t="shared" ref="GE601" si="486">GC601*GD601</f>
        <v>64.451999999999998</v>
      </c>
      <c r="GF601" s="5">
        <f>CG601+DC601+CG602+DC602</f>
        <v>47.6</v>
      </c>
      <c r="GG601" s="41">
        <f>(CG601*CP601+DC601*DL601+CG602*CP602+DC602*DL602)/GF601</f>
        <v>0.13</v>
      </c>
      <c r="GH601" s="41">
        <f t="shared" ref="GH601" si="487">GF601*GG601</f>
        <v>6.1880000000000006</v>
      </c>
      <c r="GI601" s="41" t="s">
        <v>0</v>
      </c>
    </row>
    <row r="602" spans="1:191" x14ac:dyDescent="0.55000000000000004">
      <c r="A602" s="41" t="s">
        <v>1690</v>
      </c>
      <c r="B602" s="41" t="s">
        <v>983</v>
      </c>
      <c r="C602" s="25" t="s">
        <v>69</v>
      </c>
      <c r="D602" s="25" t="s">
        <v>62</v>
      </c>
      <c r="E602" s="41" t="s">
        <v>1790</v>
      </c>
      <c r="F602" s="25">
        <v>1</v>
      </c>
      <c r="G602" s="25" t="s">
        <v>67</v>
      </c>
      <c r="H602" s="41">
        <v>0.11284000000000001</v>
      </c>
      <c r="I602" s="41">
        <v>0.13312000000000002</v>
      </c>
      <c r="J602" s="41">
        <v>0.10036000000000002</v>
      </c>
      <c r="K602" s="41">
        <v>2.0540000000000003E-2</v>
      </c>
      <c r="L602" s="41">
        <v>4.1340000000000002E-2</v>
      </c>
      <c r="M602" s="41" t="s">
        <v>1014</v>
      </c>
      <c r="N602" s="41" t="s">
        <v>1015</v>
      </c>
      <c r="O602" s="41" t="s">
        <v>1878</v>
      </c>
      <c r="P602" s="41" t="s">
        <v>1919</v>
      </c>
      <c r="Q602" s="41" t="s">
        <v>1942</v>
      </c>
      <c r="R602" s="41" t="s">
        <v>2070</v>
      </c>
      <c r="S602" s="41">
        <v>86.8</v>
      </c>
      <c r="T602" s="41">
        <v>0.03</v>
      </c>
      <c r="U602" s="4">
        <v>8.3160000000000012E-2</v>
      </c>
      <c r="AB602" s="41">
        <v>0.13</v>
      </c>
      <c r="AD602" s="4">
        <v>2.59578</v>
      </c>
      <c r="AE602" s="4">
        <v>2.7324000000000002</v>
      </c>
      <c r="AF602" s="4">
        <v>0.52866000000000002</v>
      </c>
      <c r="AO602" s="7">
        <v>102.4</v>
      </c>
      <c r="AP602" s="7">
        <v>0.03</v>
      </c>
      <c r="AQ602" s="82">
        <v>8.2879999999999995E-2</v>
      </c>
      <c r="AR602" s="7"/>
      <c r="AS602" s="7"/>
      <c r="AT602" s="7"/>
      <c r="AU602" s="7"/>
      <c r="AV602" s="7"/>
      <c r="AW602" s="7"/>
      <c r="AX602" s="7">
        <v>0.13</v>
      </c>
      <c r="AY602" s="7"/>
      <c r="AZ602" s="82">
        <v>2.58704</v>
      </c>
      <c r="BA602" s="82">
        <v>2.7232000000000003</v>
      </c>
      <c r="BB602" s="82">
        <v>0.52688000000000001</v>
      </c>
      <c r="BC602" s="7"/>
      <c r="BD602" s="7"/>
      <c r="BE602" s="7"/>
      <c r="BF602" s="7"/>
      <c r="BG602" s="7"/>
      <c r="BK602" s="41">
        <v>77.2</v>
      </c>
      <c r="BL602" s="7">
        <v>0.03</v>
      </c>
      <c r="BM602" s="82">
        <v>8.7360000000000007E-2</v>
      </c>
      <c r="BN602" s="7"/>
      <c r="BO602" s="7"/>
      <c r="BP602" s="7"/>
      <c r="BQ602" s="7"/>
      <c r="BR602" s="7"/>
      <c r="BS602" s="7"/>
      <c r="BT602" s="7">
        <v>0.13</v>
      </c>
      <c r="BU602" s="7"/>
      <c r="BV602" s="82">
        <v>2.72688</v>
      </c>
      <c r="BW602" s="82">
        <v>2.8704000000000001</v>
      </c>
      <c r="BX602" s="82">
        <v>0.55535999999999996</v>
      </c>
      <c r="BY602" s="7"/>
      <c r="BZ602" s="7"/>
      <c r="CA602" s="7"/>
      <c r="CB602" s="7"/>
      <c r="CC602" s="7"/>
      <c r="CD602" s="7"/>
      <c r="CG602" s="41">
        <v>15.8</v>
      </c>
      <c r="CH602" s="41">
        <v>0.03</v>
      </c>
      <c r="CI602" s="4">
        <v>6.2859999999999999E-2</v>
      </c>
      <c r="CP602" s="41">
        <v>0.13</v>
      </c>
      <c r="CR602" s="4">
        <v>1.9621300000000002</v>
      </c>
      <c r="CS602" s="4">
        <v>2.0654000000000003</v>
      </c>
      <c r="CT602" s="4">
        <v>0.39961000000000002</v>
      </c>
      <c r="DC602" s="41">
        <v>31.8</v>
      </c>
      <c r="DD602" s="41">
        <v>0.03</v>
      </c>
      <c r="DE602" s="4">
        <v>5.9779999999999993E-2</v>
      </c>
      <c r="DL602" s="41">
        <v>0.13</v>
      </c>
      <c r="DN602" s="4">
        <v>1.8659899999999998</v>
      </c>
      <c r="DO602" s="4">
        <v>1.9641999999999999</v>
      </c>
      <c r="DP602" s="4">
        <v>0.38002999999999992</v>
      </c>
      <c r="DY602" s="7" t="s">
        <v>1880</v>
      </c>
      <c r="DZ602" s="7">
        <f t="shared" si="443"/>
        <v>0.13000000000000003</v>
      </c>
      <c r="EA602" s="41" t="s">
        <v>68</v>
      </c>
      <c r="EB602" s="41" t="s">
        <v>0</v>
      </c>
      <c r="EC602" s="41">
        <f t="shared" si="430"/>
        <v>0.11284000000000001</v>
      </c>
      <c r="ED602" s="41">
        <f t="shared" si="431"/>
        <v>0.13312000000000002</v>
      </c>
      <c r="EE602" s="41">
        <f t="shared" si="432"/>
        <v>0.10036000000000002</v>
      </c>
      <c r="EF602" s="41">
        <f t="shared" si="433"/>
        <v>2.0540000000000003E-2</v>
      </c>
      <c r="EG602" s="41">
        <f t="shared" si="434"/>
        <v>4.1340000000000002E-2</v>
      </c>
      <c r="EI602" s="5">
        <f t="shared" si="449"/>
        <v>227.7131759220417</v>
      </c>
      <c r="EJ602" s="3">
        <f t="shared" si="444"/>
        <v>60662.790065631903</v>
      </c>
      <c r="EK602" s="3">
        <f t="shared" si="450"/>
        <v>79.92</v>
      </c>
      <c r="EL602" s="3">
        <f t="shared" si="451"/>
        <v>22.449392000000003</v>
      </c>
      <c r="EM602" s="3">
        <f t="shared" si="452"/>
        <v>0</v>
      </c>
      <c r="EN602" s="3">
        <f t="shared" si="453"/>
        <v>0</v>
      </c>
      <c r="EO602" s="3">
        <f t="shared" si="454"/>
        <v>0</v>
      </c>
      <c r="EP602" s="3">
        <f t="shared" si="455"/>
        <v>0</v>
      </c>
      <c r="EQ602" s="3">
        <f t="shared" si="456"/>
        <v>0</v>
      </c>
      <c r="ER602" s="3">
        <f t="shared" si="457"/>
        <v>0</v>
      </c>
      <c r="ES602" s="3">
        <f t="shared" si="458"/>
        <v>346.32000000000005</v>
      </c>
      <c r="ET602" s="3">
        <f t="shared" si="459"/>
        <v>0</v>
      </c>
      <c r="EU602" s="3">
        <f t="shared" si="460"/>
        <v>700.74173599999995</v>
      </c>
      <c r="EV602" s="3">
        <f t="shared" si="461"/>
        <v>737.62288000000001</v>
      </c>
      <c r="EW602" s="3">
        <f t="shared" si="462"/>
        <v>142.71399200000002</v>
      </c>
      <c r="EX602" s="3">
        <f t="shared" si="463"/>
        <v>0</v>
      </c>
      <c r="EY602" s="3">
        <f t="shared" si="464"/>
        <v>0</v>
      </c>
      <c r="EZ602" s="3">
        <f t="shared" si="465"/>
        <v>0</v>
      </c>
      <c r="FA602" s="3">
        <f t="shared" si="466"/>
        <v>0</v>
      </c>
      <c r="FB602" s="3">
        <f t="shared" si="467"/>
        <v>0</v>
      </c>
      <c r="FC602" s="3">
        <f t="shared" si="445"/>
        <v>0</v>
      </c>
      <c r="FD602" s="41">
        <f t="shared" si="468"/>
        <v>0</v>
      </c>
      <c r="FF602" s="5">
        <f>FG602/(CG602+DC602)</f>
        <v>169.59294131446944</v>
      </c>
      <c r="FG602" s="3">
        <f t="shared" si="446"/>
        <v>8072.6240065687462</v>
      </c>
      <c r="FH602" s="3">
        <f t="shared" si="447"/>
        <v>14.28</v>
      </c>
      <c r="FI602" s="3">
        <f t="shared" si="469"/>
        <v>2.8941919999999999</v>
      </c>
      <c r="FJ602" s="3">
        <f t="shared" si="469"/>
        <v>0</v>
      </c>
      <c r="FK602" s="3">
        <f t="shared" si="448"/>
        <v>0</v>
      </c>
      <c r="FL602" s="3">
        <f t="shared" si="448"/>
        <v>0</v>
      </c>
      <c r="FM602" s="3">
        <f t="shared" si="448"/>
        <v>0</v>
      </c>
      <c r="FN602" s="3">
        <f t="shared" si="442"/>
        <v>0</v>
      </c>
      <c r="FO602" s="3">
        <f t="shared" si="442"/>
        <v>0</v>
      </c>
      <c r="FP602" s="3">
        <f t="shared" si="442"/>
        <v>61.88000000000001</v>
      </c>
      <c r="FQ602" s="3">
        <f t="shared" si="442"/>
        <v>0</v>
      </c>
      <c r="FR602" s="3">
        <f t="shared" si="470"/>
        <v>90.340136000000001</v>
      </c>
      <c r="FS602" s="3">
        <f t="shared" si="470"/>
        <v>95.094880000000003</v>
      </c>
      <c r="FT602" s="3">
        <f t="shared" si="470"/>
        <v>18.398792</v>
      </c>
      <c r="FU602" s="3">
        <f t="shared" si="471"/>
        <v>0</v>
      </c>
      <c r="FV602" s="3">
        <f t="shared" si="471"/>
        <v>0</v>
      </c>
      <c r="FW602" s="3">
        <f t="shared" si="471"/>
        <v>0</v>
      </c>
      <c r="FX602" s="3">
        <f t="shared" si="472"/>
        <v>0</v>
      </c>
      <c r="FY602" s="3">
        <f t="shared" si="473"/>
        <v>0</v>
      </c>
      <c r="FZ602" s="3">
        <f t="shared" si="474"/>
        <v>0</v>
      </c>
      <c r="GA602" s="3">
        <f t="shared" si="475"/>
        <v>0</v>
      </c>
      <c r="GB602" s="41" t="s">
        <v>0</v>
      </c>
      <c r="GI602" s="41" t="s">
        <v>0</v>
      </c>
    </row>
    <row r="603" spans="1:191" x14ac:dyDescent="0.55000000000000004">
      <c r="A603" s="41" t="s">
        <v>1691</v>
      </c>
      <c r="B603" s="41" t="s">
        <v>983</v>
      </c>
      <c r="C603" s="25" t="s">
        <v>69</v>
      </c>
      <c r="D603" s="25" t="s">
        <v>62</v>
      </c>
      <c r="E603" s="41" t="s">
        <v>1790</v>
      </c>
      <c r="F603" s="25">
        <v>1</v>
      </c>
      <c r="G603" s="25" t="s">
        <v>67</v>
      </c>
      <c r="H603" s="41">
        <v>2.3829290181352068E-2</v>
      </c>
      <c r="I603" s="41">
        <v>0</v>
      </c>
      <c r="J603" s="41">
        <v>0</v>
      </c>
      <c r="K603" s="41">
        <v>1.3375875148966493E-2</v>
      </c>
      <c r="L603" s="41">
        <v>0</v>
      </c>
      <c r="M603" s="41" t="s">
        <v>1016</v>
      </c>
      <c r="N603" s="41" t="s">
        <v>815</v>
      </c>
      <c r="O603" s="41" t="s">
        <v>1878</v>
      </c>
      <c r="P603" s="41" t="s">
        <v>1919</v>
      </c>
      <c r="Q603" s="41" t="s">
        <v>1942</v>
      </c>
      <c r="R603" s="41" t="s">
        <v>2070</v>
      </c>
      <c r="S603" s="41">
        <v>21.2</v>
      </c>
      <c r="T603" s="4">
        <v>2.9148595329822911E-2</v>
      </c>
      <c r="U603" s="4">
        <v>5.6096699999999999E-2</v>
      </c>
      <c r="AB603" s="4">
        <v>0.11240231217618901</v>
      </c>
      <c r="AD603" s="4">
        <v>1.9977501000000002</v>
      </c>
      <c r="AE603" s="4">
        <v>1.7613503000000001</v>
      </c>
      <c r="AF603" s="4">
        <v>0.35968636000000004</v>
      </c>
      <c r="AO603" s="7">
        <v>0</v>
      </c>
      <c r="AP603" s="7"/>
      <c r="AQ603" s="7"/>
      <c r="AR603" s="7"/>
      <c r="AS603" s="7"/>
      <c r="AT603" s="7"/>
      <c r="AU603" s="7"/>
      <c r="AV603" s="7"/>
      <c r="AW603" s="7"/>
      <c r="AX603" s="7"/>
      <c r="AY603" s="7"/>
      <c r="AZ603" s="7"/>
      <c r="BA603" s="7"/>
      <c r="BB603" s="7"/>
      <c r="BC603" s="7"/>
      <c r="BD603" s="7"/>
      <c r="BE603" s="7"/>
      <c r="BF603" s="7"/>
      <c r="BG603" s="7"/>
      <c r="BK603" s="41">
        <v>0</v>
      </c>
      <c r="BL603" s="7"/>
      <c r="BM603" s="7"/>
      <c r="BN603" s="7"/>
      <c r="BO603" s="7"/>
      <c r="BP603" s="7"/>
      <c r="BQ603" s="7"/>
      <c r="BR603" s="7"/>
      <c r="BS603" s="7"/>
      <c r="BT603" s="7"/>
      <c r="BU603" s="7"/>
      <c r="BV603" s="7"/>
      <c r="BW603" s="7"/>
      <c r="BX603" s="7"/>
      <c r="BY603" s="7"/>
      <c r="BZ603" s="7"/>
      <c r="CA603" s="7"/>
      <c r="CB603" s="7"/>
      <c r="CC603" s="7"/>
      <c r="CD603" s="7"/>
      <c r="CG603" s="41">
        <v>11.9</v>
      </c>
      <c r="CH603" s="4">
        <v>2.9148595329822911E-2</v>
      </c>
      <c r="CI603" s="4">
        <v>7.0715840000000002E-2</v>
      </c>
      <c r="CP603" s="4">
        <v>0.11240231217618901</v>
      </c>
      <c r="CR603" s="4">
        <v>1.9834464000000001</v>
      </c>
      <c r="CS603" s="4">
        <v>1.7487392000000002</v>
      </c>
      <c r="CT603" s="4">
        <v>0.35711104000000005</v>
      </c>
      <c r="DC603" s="41">
        <v>0</v>
      </c>
      <c r="DY603" s="7" t="s">
        <v>1880</v>
      </c>
      <c r="DZ603" s="7">
        <f t="shared" si="443"/>
        <v>0.11240231217618901</v>
      </c>
      <c r="EA603" s="41" t="s">
        <v>68</v>
      </c>
      <c r="EB603" s="41" t="s">
        <v>0</v>
      </c>
      <c r="EC603" s="41">
        <f t="shared" si="430"/>
        <v>2.3829290181352068E-2</v>
      </c>
      <c r="ED603" s="41">
        <f t="shared" si="431"/>
        <v>0</v>
      </c>
      <c r="EE603" s="41">
        <f t="shared" si="432"/>
        <v>0</v>
      </c>
      <c r="EF603" s="41">
        <f t="shared" si="433"/>
        <v>1.3375875148966493E-2</v>
      </c>
      <c r="EG603" s="41">
        <f t="shared" si="434"/>
        <v>0</v>
      </c>
      <c r="EI603" s="5">
        <f t="shared" si="449"/>
        <v>160.07071426580234</v>
      </c>
      <c r="EJ603" s="3">
        <f t="shared" si="444"/>
        <v>3393.4991424350092</v>
      </c>
      <c r="EK603" s="3">
        <f t="shared" si="450"/>
        <v>6.1795022099224575</v>
      </c>
      <c r="EL603" s="3">
        <f t="shared" si="451"/>
        <v>1.1892500399999999</v>
      </c>
      <c r="EM603" s="3">
        <f t="shared" si="452"/>
        <v>0</v>
      </c>
      <c r="EN603" s="3">
        <f t="shared" si="453"/>
        <v>0</v>
      </c>
      <c r="EO603" s="3">
        <f t="shared" si="454"/>
        <v>0</v>
      </c>
      <c r="EP603" s="3">
        <f t="shared" si="455"/>
        <v>0</v>
      </c>
      <c r="EQ603" s="3">
        <f t="shared" si="456"/>
        <v>0</v>
      </c>
      <c r="ER603" s="3">
        <f t="shared" si="457"/>
        <v>0</v>
      </c>
      <c r="ES603" s="3">
        <f t="shared" si="458"/>
        <v>23.829290181352071</v>
      </c>
      <c r="ET603" s="3">
        <f t="shared" si="459"/>
        <v>0</v>
      </c>
      <c r="EU603" s="3">
        <f t="shared" si="460"/>
        <v>42.352302120000004</v>
      </c>
      <c r="EV603" s="3">
        <f t="shared" si="461"/>
        <v>37.340626360000002</v>
      </c>
      <c r="EW603" s="3">
        <f t="shared" si="462"/>
        <v>7.6253508320000005</v>
      </c>
      <c r="EX603" s="3">
        <f t="shared" si="463"/>
        <v>0</v>
      </c>
      <c r="EY603" s="3">
        <f t="shared" si="464"/>
        <v>0</v>
      </c>
      <c r="EZ603" s="3">
        <f t="shared" si="465"/>
        <v>0</v>
      </c>
      <c r="FA603" s="3">
        <f t="shared" si="466"/>
        <v>0</v>
      </c>
      <c r="FB603" s="3">
        <f t="shared" si="467"/>
        <v>0</v>
      </c>
      <c r="FC603" s="3">
        <f t="shared" si="445"/>
        <v>0</v>
      </c>
      <c r="FD603" s="41">
        <f t="shared" si="468"/>
        <v>0</v>
      </c>
      <c r="FF603" s="5">
        <f>FG603/(CG603+DC603)</f>
        <v>159.65813742557722</v>
      </c>
      <c r="FG603" s="3">
        <f t="shared" si="446"/>
        <v>1899.9318353643691</v>
      </c>
      <c r="FH603" s="3">
        <f t="shared" si="447"/>
        <v>3.4686828442489261</v>
      </c>
      <c r="FI603" s="3">
        <f t="shared" si="469"/>
        <v>0.84151849600000006</v>
      </c>
      <c r="FJ603" s="3">
        <f t="shared" si="469"/>
        <v>0</v>
      </c>
      <c r="FK603" s="3">
        <f t="shared" si="448"/>
        <v>0</v>
      </c>
      <c r="FL603" s="3">
        <f t="shared" si="448"/>
        <v>0</v>
      </c>
      <c r="FM603" s="3">
        <f t="shared" si="448"/>
        <v>0</v>
      </c>
      <c r="FN603" s="3">
        <f t="shared" si="442"/>
        <v>0</v>
      </c>
      <c r="FO603" s="3">
        <f t="shared" si="442"/>
        <v>0</v>
      </c>
      <c r="FP603" s="3">
        <f t="shared" si="442"/>
        <v>13.375875148966493</v>
      </c>
      <c r="FQ603" s="3">
        <f t="shared" si="442"/>
        <v>0</v>
      </c>
      <c r="FR603" s="3">
        <f t="shared" si="470"/>
        <v>23.603012160000002</v>
      </c>
      <c r="FS603" s="3">
        <f t="shared" si="470"/>
        <v>20.809996480000002</v>
      </c>
      <c r="FT603" s="3">
        <f t="shared" si="470"/>
        <v>4.2496213760000003</v>
      </c>
      <c r="FU603" s="3">
        <f t="shared" si="471"/>
        <v>0</v>
      </c>
      <c r="FV603" s="3">
        <f t="shared" si="471"/>
        <v>0</v>
      </c>
      <c r="FW603" s="3">
        <f t="shared" si="471"/>
        <v>0</v>
      </c>
      <c r="FX603" s="3">
        <f t="shared" si="472"/>
        <v>0</v>
      </c>
      <c r="FY603" s="3">
        <f t="shared" si="473"/>
        <v>0</v>
      </c>
      <c r="FZ603" s="3">
        <f t="shared" si="474"/>
        <v>0</v>
      </c>
      <c r="GA603" s="3">
        <f t="shared" si="475"/>
        <v>0</v>
      </c>
      <c r="GB603" s="41" t="s">
        <v>0</v>
      </c>
      <c r="GI603" s="41" t="s">
        <v>0</v>
      </c>
    </row>
    <row r="604" spans="1:191" x14ac:dyDescent="0.55000000000000004">
      <c r="A604" s="41" t="s">
        <v>1692</v>
      </c>
      <c r="B604" s="41" t="s">
        <v>983</v>
      </c>
      <c r="C604" s="25" t="s">
        <v>69</v>
      </c>
      <c r="D604" s="25" t="s">
        <v>62</v>
      </c>
      <c r="E604" s="41" t="s">
        <v>1790</v>
      </c>
      <c r="F604" s="25">
        <v>1</v>
      </c>
      <c r="G604" s="25" t="s">
        <v>67</v>
      </c>
      <c r="H604" s="41">
        <v>0</v>
      </c>
      <c r="I604" s="41">
        <v>1.9840000000000003E-2</v>
      </c>
      <c r="J604" s="41">
        <v>4.6016000000000001E-2</v>
      </c>
      <c r="K604" s="41">
        <v>0</v>
      </c>
      <c r="L604" s="41">
        <v>1.7639999999999999E-2</v>
      </c>
      <c r="M604" s="41" t="s">
        <v>1017</v>
      </c>
      <c r="N604" s="41" t="s">
        <v>1001</v>
      </c>
      <c r="O604" s="41" t="s">
        <v>1878</v>
      </c>
      <c r="P604" s="41" t="s">
        <v>1919</v>
      </c>
      <c r="Q604" s="41" t="s">
        <v>1942</v>
      </c>
      <c r="R604" s="41" t="s">
        <v>2070</v>
      </c>
      <c r="S604" s="41">
        <v>0</v>
      </c>
      <c r="AO604" s="7">
        <v>24.8</v>
      </c>
      <c r="AP604" s="7">
        <v>2.7E-2</v>
      </c>
      <c r="AQ604" s="7">
        <v>0.16</v>
      </c>
      <c r="AR604" s="7"/>
      <c r="AS604" s="7"/>
      <c r="AT604" s="7"/>
      <c r="AU604" s="7"/>
      <c r="AV604" s="7"/>
      <c r="AW604" s="7"/>
      <c r="AX604" s="80">
        <v>0.08</v>
      </c>
      <c r="AY604" s="7"/>
      <c r="AZ604" s="82">
        <v>2.2000000000000002</v>
      </c>
      <c r="BA604" s="7">
        <v>1.51</v>
      </c>
      <c r="BB604" s="82">
        <v>0.3</v>
      </c>
      <c r="BC604" s="7"/>
      <c r="BD604" s="7"/>
      <c r="BE604" s="7"/>
      <c r="BF604" s="7"/>
      <c r="BG604" s="7"/>
      <c r="BK604" s="41">
        <v>35.950000000000003</v>
      </c>
      <c r="BL604" s="7">
        <v>9.5000000000000001E-2</v>
      </c>
      <c r="BM604" s="7">
        <v>0.16</v>
      </c>
      <c r="BN604" s="7"/>
      <c r="BO604" s="7"/>
      <c r="BP604" s="7"/>
      <c r="BQ604" s="7"/>
      <c r="BR604" s="7"/>
      <c r="BS604" s="7"/>
      <c r="BT604" s="7">
        <v>0.128</v>
      </c>
      <c r="BU604" s="7"/>
      <c r="BV604" s="7">
        <v>1.97</v>
      </c>
      <c r="BW604" s="7">
        <v>1.38</v>
      </c>
      <c r="BX604" s="7">
        <v>0.25</v>
      </c>
      <c r="BY604" s="7"/>
      <c r="BZ604" s="7"/>
      <c r="CA604" s="7"/>
      <c r="CB604" s="7"/>
      <c r="CC604" s="7"/>
      <c r="CD604" s="7"/>
      <c r="CG604" s="41">
        <v>0</v>
      </c>
      <c r="DC604" s="41">
        <v>22.05</v>
      </c>
      <c r="DD604" s="41">
        <v>2.7E-2</v>
      </c>
      <c r="DE604" s="41">
        <v>0.12692000000000001</v>
      </c>
      <c r="DL604" s="41">
        <v>0.08</v>
      </c>
      <c r="DN604" s="41">
        <v>1.76352</v>
      </c>
      <c r="DO604" s="41">
        <v>1.2090799999999999</v>
      </c>
      <c r="DP604" s="41">
        <v>0.24047999999999997</v>
      </c>
      <c r="DY604" s="7" t="s">
        <v>1880</v>
      </c>
      <c r="DZ604" s="7">
        <f t="shared" si="443"/>
        <v>0.10840493827160494</v>
      </c>
      <c r="EA604" s="41" t="s">
        <v>1002</v>
      </c>
      <c r="EB604" s="41" t="s">
        <v>0</v>
      </c>
      <c r="EC604" s="41">
        <f t="shared" si="430"/>
        <v>0</v>
      </c>
      <c r="ED604" s="41">
        <f t="shared" si="431"/>
        <v>1.9840000000000003E-2</v>
      </c>
      <c r="EE604" s="41">
        <f t="shared" si="432"/>
        <v>4.6016000000000001E-2</v>
      </c>
      <c r="EF604" s="41">
        <f t="shared" si="433"/>
        <v>0</v>
      </c>
      <c r="EG604" s="41">
        <f t="shared" si="434"/>
        <v>1.7639999999999999E-2</v>
      </c>
      <c r="EI604" s="5">
        <f t="shared" si="449"/>
        <v>150.83105506748367</v>
      </c>
      <c r="EJ604" s="3">
        <f t="shared" si="444"/>
        <v>9162.9865953496337</v>
      </c>
      <c r="EK604" s="3">
        <f t="shared" si="450"/>
        <v>40.848500000000001</v>
      </c>
      <c r="EL604" s="3">
        <f t="shared" si="451"/>
        <v>9.7200000000000006</v>
      </c>
      <c r="EM604" s="3">
        <f t="shared" si="452"/>
        <v>0</v>
      </c>
      <c r="EN604" s="3">
        <f t="shared" si="453"/>
        <v>0</v>
      </c>
      <c r="EO604" s="3">
        <f t="shared" si="454"/>
        <v>0</v>
      </c>
      <c r="EP604" s="3">
        <f t="shared" si="455"/>
        <v>0</v>
      </c>
      <c r="EQ604" s="3">
        <f t="shared" si="456"/>
        <v>0</v>
      </c>
      <c r="ER604" s="3">
        <f t="shared" si="457"/>
        <v>0</v>
      </c>
      <c r="ES604" s="3">
        <f t="shared" si="458"/>
        <v>65.856000000000009</v>
      </c>
      <c r="ET604" s="3">
        <f t="shared" si="459"/>
        <v>0</v>
      </c>
      <c r="EU604" s="3">
        <f t="shared" si="460"/>
        <v>125.38150000000002</v>
      </c>
      <c r="EV604" s="3">
        <f t="shared" si="461"/>
        <v>87.058999999999997</v>
      </c>
      <c r="EW604" s="3">
        <f t="shared" si="462"/>
        <v>16.427500000000002</v>
      </c>
      <c r="EX604" s="3">
        <f t="shared" si="463"/>
        <v>0</v>
      </c>
      <c r="EY604" s="3">
        <f t="shared" si="464"/>
        <v>0</v>
      </c>
      <c r="EZ604" s="3">
        <f t="shared" si="465"/>
        <v>0</v>
      </c>
      <c r="FA604" s="3">
        <f t="shared" si="466"/>
        <v>0</v>
      </c>
      <c r="FB604" s="3">
        <f t="shared" si="467"/>
        <v>0</v>
      </c>
      <c r="FC604" s="3">
        <f t="shared" si="445"/>
        <v>0</v>
      </c>
      <c r="FD604" s="41">
        <f t="shared" si="468"/>
        <v>0</v>
      </c>
      <c r="FF604" s="5">
        <f>FG604/(CG604+DC604)</f>
        <v>124.99580865440514</v>
      </c>
      <c r="FG604" s="3">
        <f t="shared" si="446"/>
        <v>2756.1575808296334</v>
      </c>
      <c r="FH604" s="3">
        <f t="shared" si="447"/>
        <v>5.9535</v>
      </c>
      <c r="FI604" s="3">
        <f t="shared" si="469"/>
        <v>2.7985860000000002</v>
      </c>
      <c r="FJ604" s="3">
        <f t="shared" si="469"/>
        <v>0</v>
      </c>
      <c r="FK604" s="3">
        <f t="shared" si="448"/>
        <v>0</v>
      </c>
      <c r="FL604" s="3">
        <f t="shared" si="448"/>
        <v>0</v>
      </c>
      <c r="FM604" s="3">
        <f t="shared" si="448"/>
        <v>0</v>
      </c>
      <c r="FN604" s="3">
        <f t="shared" si="442"/>
        <v>0</v>
      </c>
      <c r="FO604" s="3">
        <f t="shared" si="442"/>
        <v>0</v>
      </c>
      <c r="FP604" s="3">
        <f t="shared" si="442"/>
        <v>17.64</v>
      </c>
      <c r="FQ604" s="3">
        <f t="shared" si="442"/>
        <v>0</v>
      </c>
      <c r="FR604" s="3">
        <f t="shared" si="470"/>
        <v>38.885615999999999</v>
      </c>
      <c r="FS604" s="3">
        <f t="shared" si="470"/>
        <v>26.660214</v>
      </c>
      <c r="FT604" s="3">
        <f t="shared" si="470"/>
        <v>5.3025839999999995</v>
      </c>
      <c r="FU604" s="3">
        <f t="shared" si="471"/>
        <v>0</v>
      </c>
      <c r="FV604" s="3">
        <f t="shared" si="471"/>
        <v>0</v>
      </c>
      <c r="FW604" s="3">
        <f t="shared" si="471"/>
        <v>0</v>
      </c>
      <c r="FX604" s="3">
        <f t="shared" si="472"/>
        <v>0</v>
      </c>
      <c r="FY604" s="3">
        <f t="shared" si="473"/>
        <v>0</v>
      </c>
      <c r="FZ604" s="3">
        <f t="shared" si="474"/>
        <v>0</v>
      </c>
      <c r="GA604" s="3">
        <f t="shared" si="475"/>
        <v>0</v>
      </c>
      <c r="GB604" s="41" t="s">
        <v>0</v>
      </c>
      <c r="GC604" s="41">
        <f>S604+AO604+BK604+S605+AO605+BK605</f>
        <v>121.5</v>
      </c>
      <c r="GD604" s="41">
        <f>(S604*AB604+AO604*AX604+BK604*BT604+S605*AB605+AO605*AX605+BK605*BT605)/GC604</f>
        <v>0.10840493827160495</v>
      </c>
      <c r="GE604" s="41">
        <f t="shared" ref="GE604" si="488">GC604*GD604</f>
        <v>13.171200000000002</v>
      </c>
      <c r="GF604" s="5">
        <f>CG604+DC604+CG605+DC605</f>
        <v>44.1</v>
      </c>
      <c r="GG604" s="41">
        <f>(CG604*CP604+DC604*DL604+CG605*CP605+DC605*DL605)/GF604</f>
        <v>0.08</v>
      </c>
      <c r="GH604" s="41">
        <f t="shared" ref="GH604" si="489">GF604*GG604</f>
        <v>3.528</v>
      </c>
      <c r="GI604" s="41" t="s">
        <v>0</v>
      </c>
    </row>
    <row r="605" spans="1:191" x14ac:dyDescent="0.55000000000000004">
      <c r="A605" s="41" t="s">
        <v>1693</v>
      </c>
      <c r="B605" s="41" t="s">
        <v>983</v>
      </c>
      <c r="C605" s="25" t="s">
        <v>69</v>
      </c>
      <c r="D605" s="25" t="s">
        <v>62</v>
      </c>
      <c r="E605" s="41" t="s">
        <v>1790</v>
      </c>
      <c r="F605" s="25">
        <v>1</v>
      </c>
      <c r="G605" s="25" t="s">
        <v>67</v>
      </c>
      <c r="H605" s="41">
        <v>0</v>
      </c>
      <c r="I605" s="41">
        <v>1.9840000000000003E-2</v>
      </c>
      <c r="J605" s="41">
        <v>4.6016000000000001E-2</v>
      </c>
      <c r="K605" s="41">
        <v>0</v>
      </c>
      <c r="L605" s="41">
        <v>1.7639999999999999E-2</v>
      </c>
      <c r="M605" s="41" t="s">
        <v>1017</v>
      </c>
      <c r="N605" s="41" t="s">
        <v>1001</v>
      </c>
      <c r="O605" s="41" t="s">
        <v>1878</v>
      </c>
      <c r="P605" s="41" t="s">
        <v>1919</v>
      </c>
      <c r="Q605" s="41" t="s">
        <v>1942</v>
      </c>
      <c r="R605" s="41" t="s">
        <v>2070</v>
      </c>
      <c r="S605" s="41">
        <v>0</v>
      </c>
      <c r="AO605" s="7">
        <v>24.8</v>
      </c>
      <c r="AP605" s="7">
        <v>2.7E-2</v>
      </c>
      <c r="AQ605" s="7">
        <v>0.16</v>
      </c>
      <c r="AR605" s="7"/>
      <c r="AS605" s="7"/>
      <c r="AT605" s="7"/>
      <c r="AU605" s="7"/>
      <c r="AV605" s="7"/>
      <c r="AW605" s="7"/>
      <c r="AX605" s="80">
        <v>0.08</v>
      </c>
      <c r="AY605" s="7"/>
      <c r="AZ605" s="82">
        <v>2.2000000000000002</v>
      </c>
      <c r="BA605" s="7">
        <v>1.51</v>
      </c>
      <c r="BB605" s="82">
        <v>0.3</v>
      </c>
      <c r="BC605" s="7"/>
      <c r="BD605" s="7"/>
      <c r="BE605" s="7"/>
      <c r="BF605" s="7"/>
      <c r="BG605" s="7"/>
      <c r="BK605" s="5">
        <v>35.950000000000003</v>
      </c>
      <c r="BL605" s="7">
        <v>9.5000000000000001E-2</v>
      </c>
      <c r="BM605" s="7">
        <v>0.16</v>
      </c>
      <c r="BN605" s="7"/>
      <c r="BO605" s="7"/>
      <c r="BP605" s="7"/>
      <c r="BQ605" s="7"/>
      <c r="BR605" s="7"/>
      <c r="BS605" s="7"/>
      <c r="BT605" s="7">
        <v>0.128</v>
      </c>
      <c r="BU605" s="7"/>
      <c r="BV605" s="7">
        <v>1.97</v>
      </c>
      <c r="BW605" s="7">
        <v>1.38</v>
      </c>
      <c r="BX605" s="7">
        <v>0.25</v>
      </c>
      <c r="BY605" s="7"/>
      <c r="BZ605" s="7"/>
      <c r="CA605" s="7"/>
      <c r="CB605" s="7"/>
      <c r="CC605" s="7"/>
      <c r="CD605" s="7"/>
      <c r="CG605" s="41">
        <v>0</v>
      </c>
      <c r="DC605" s="5">
        <v>22.05</v>
      </c>
      <c r="DD605" s="41">
        <v>2.7E-2</v>
      </c>
      <c r="DE605" s="4">
        <v>0.12692000000000001</v>
      </c>
      <c r="DL605" s="1">
        <v>0.08</v>
      </c>
      <c r="DN605" s="4">
        <v>1.76352</v>
      </c>
      <c r="DO605" s="4">
        <v>1.2090799999999999</v>
      </c>
      <c r="DP605" s="4">
        <v>0.24047999999999997</v>
      </c>
      <c r="DY605" s="7" t="s">
        <v>1880</v>
      </c>
      <c r="DZ605" s="7">
        <f t="shared" si="443"/>
        <v>0.10840493827160494</v>
      </c>
      <c r="EA605" s="41" t="s">
        <v>1002</v>
      </c>
      <c r="EB605" s="41" t="s">
        <v>0</v>
      </c>
      <c r="EC605" s="41">
        <f t="shared" si="430"/>
        <v>0</v>
      </c>
      <c r="ED605" s="41">
        <f t="shared" si="431"/>
        <v>1.9840000000000003E-2</v>
      </c>
      <c r="EE605" s="41">
        <f t="shared" si="432"/>
        <v>4.6016000000000001E-2</v>
      </c>
      <c r="EF605" s="41">
        <f t="shared" si="433"/>
        <v>0</v>
      </c>
      <c r="EG605" s="41">
        <f t="shared" si="434"/>
        <v>1.7639999999999999E-2</v>
      </c>
      <c r="EI605" s="5">
        <f t="shared" si="449"/>
        <v>150.83105506748367</v>
      </c>
      <c r="EJ605" s="3">
        <f t="shared" si="444"/>
        <v>9162.9865953496337</v>
      </c>
      <c r="EK605" s="3">
        <f t="shared" si="450"/>
        <v>40.848500000000001</v>
      </c>
      <c r="EL605" s="3">
        <f t="shared" si="451"/>
        <v>9.7200000000000006</v>
      </c>
      <c r="EM605" s="3">
        <f t="shared" si="452"/>
        <v>0</v>
      </c>
      <c r="EN605" s="3">
        <f t="shared" si="453"/>
        <v>0</v>
      </c>
      <c r="EO605" s="3">
        <f t="shared" si="454"/>
        <v>0</v>
      </c>
      <c r="EP605" s="3">
        <f t="shared" si="455"/>
        <v>0</v>
      </c>
      <c r="EQ605" s="3">
        <f t="shared" si="456"/>
        <v>0</v>
      </c>
      <c r="ER605" s="3">
        <f t="shared" si="457"/>
        <v>0</v>
      </c>
      <c r="ES605" s="3">
        <f t="shared" si="458"/>
        <v>65.856000000000009</v>
      </c>
      <c r="ET605" s="3">
        <f t="shared" si="459"/>
        <v>0</v>
      </c>
      <c r="EU605" s="3">
        <f t="shared" si="460"/>
        <v>125.38150000000002</v>
      </c>
      <c r="EV605" s="3">
        <f t="shared" si="461"/>
        <v>87.058999999999997</v>
      </c>
      <c r="EW605" s="3">
        <f t="shared" si="462"/>
        <v>16.427500000000002</v>
      </c>
      <c r="EX605" s="3">
        <f t="shared" si="463"/>
        <v>0</v>
      </c>
      <c r="EY605" s="3">
        <f t="shared" si="464"/>
        <v>0</v>
      </c>
      <c r="EZ605" s="3">
        <f t="shared" si="465"/>
        <v>0</v>
      </c>
      <c r="FA605" s="3">
        <f t="shared" si="466"/>
        <v>0</v>
      </c>
      <c r="FB605" s="3">
        <f t="shared" si="467"/>
        <v>0</v>
      </c>
      <c r="FC605" s="3">
        <f t="shared" si="445"/>
        <v>0</v>
      </c>
      <c r="FD605" s="41">
        <f t="shared" si="468"/>
        <v>0</v>
      </c>
      <c r="FF605" s="5">
        <f>FG605/(CG605+DC605)</f>
        <v>124.99580865440514</v>
      </c>
      <c r="FG605" s="3">
        <f t="shared" si="446"/>
        <v>2756.1575808296334</v>
      </c>
      <c r="FH605" s="3">
        <f t="shared" si="447"/>
        <v>5.9535</v>
      </c>
      <c r="FI605" s="3">
        <f t="shared" si="469"/>
        <v>2.7985860000000002</v>
      </c>
      <c r="FJ605" s="3">
        <f t="shared" si="469"/>
        <v>0</v>
      </c>
      <c r="FK605" s="3">
        <f t="shared" si="448"/>
        <v>0</v>
      </c>
      <c r="FL605" s="3">
        <f t="shared" si="448"/>
        <v>0</v>
      </c>
      <c r="FM605" s="3">
        <f t="shared" si="448"/>
        <v>0</v>
      </c>
      <c r="FN605" s="3">
        <f t="shared" si="442"/>
        <v>0</v>
      </c>
      <c r="FO605" s="3">
        <f t="shared" si="442"/>
        <v>0</v>
      </c>
      <c r="FP605" s="3">
        <f t="shared" si="442"/>
        <v>17.64</v>
      </c>
      <c r="FQ605" s="3">
        <f t="shared" si="442"/>
        <v>0</v>
      </c>
      <c r="FR605" s="3">
        <f t="shared" si="470"/>
        <v>38.885615999999999</v>
      </c>
      <c r="FS605" s="3">
        <f t="shared" si="470"/>
        <v>26.660214</v>
      </c>
      <c r="FT605" s="3">
        <f t="shared" si="470"/>
        <v>5.3025839999999995</v>
      </c>
      <c r="FU605" s="3">
        <f t="shared" si="471"/>
        <v>0</v>
      </c>
      <c r="FV605" s="3">
        <f t="shared" si="471"/>
        <v>0</v>
      </c>
      <c r="FW605" s="3">
        <f t="shared" si="471"/>
        <v>0</v>
      </c>
      <c r="FX605" s="3">
        <f t="shared" si="472"/>
        <v>0</v>
      </c>
      <c r="FY605" s="3">
        <f t="shared" si="473"/>
        <v>0</v>
      </c>
      <c r="FZ605" s="3">
        <f t="shared" si="474"/>
        <v>0</v>
      </c>
      <c r="GA605" s="3">
        <f t="shared" si="475"/>
        <v>0</v>
      </c>
      <c r="GB605" s="41" t="s">
        <v>0</v>
      </c>
      <c r="GI605" s="41" t="s">
        <v>0</v>
      </c>
    </row>
    <row r="606" spans="1:191" x14ac:dyDescent="0.55000000000000004">
      <c r="A606" s="41" t="s">
        <v>1694</v>
      </c>
      <c r="B606" s="41" t="s">
        <v>983</v>
      </c>
      <c r="C606" s="25" t="s">
        <v>69</v>
      </c>
      <c r="D606" s="25" t="s">
        <v>62</v>
      </c>
      <c r="E606" s="41" t="s">
        <v>1790</v>
      </c>
      <c r="F606" s="25">
        <v>1</v>
      </c>
      <c r="G606" s="25" t="s">
        <v>67</v>
      </c>
      <c r="H606" s="41">
        <v>2.3988298330284243E-2</v>
      </c>
      <c r="I606" s="41">
        <v>0.16599902444556694</v>
      </c>
      <c r="J606" s="41">
        <v>2.3714146349366708E-2</v>
      </c>
      <c r="K606" s="41">
        <v>0</v>
      </c>
      <c r="L606" s="41">
        <v>0</v>
      </c>
      <c r="M606" s="41" t="s">
        <v>1057</v>
      </c>
      <c r="N606" s="41" t="s">
        <v>524</v>
      </c>
      <c r="O606" s="41" t="s">
        <v>1878</v>
      </c>
      <c r="P606" s="41" t="s">
        <v>1919</v>
      </c>
      <c r="Q606" s="41" t="s">
        <v>1942</v>
      </c>
      <c r="R606" s="41" t="s">
        <v>2069</v>
      </c>
      <c r="S606" s="5">
        <v>21.341463414634148</v>
      </c>
      <c r="T606" s="4">
        <v>1.5542233663308669E-2</v>
      </c>
      <c r="U606" s="4">
        <v>1.536E-2</v>
      </c>
      <c r="AB606" s="4">
        <v>0.11240231217618901</v>
      </c>
      <c r="AD606" s="4">
        <v>2.9145599999999998</v>
      </c>
      <c r="AE606" s="4">
        <v>1.33728</v>
      </c>
      <c r="AF606" s="4">
        <v>0.53279999999999994</v>
      </c>
      <c r="AO606" s="81">
        <v>147.6829268292683</v>
      </c>
      <c r="AP606" s="82">
        <v>1.5542233663308669E-2</v>
      </c>
      <c r="AQ606" s="82">
        <v>1.4719999999999999E-2</v>
      </c>
      <c r="AR606" s="7"/>
      <c r="AS606" s="7"/>
      <c r="AT606" s="7"/>
      <c r="AU606" s="7"/>
      <c r="AV606" s="7"/>
      <c r="AW606" s="7"/>
      <c r="AX606" s="82">
        <v>0.11240231217618901</v>
      </c>
      <c r="AY606" s="7"/>
      <c r="AZ606" s="82">
        <v>2.7931199999999996</v>
      </c>
      <c r="BA606" s="82">
        <v>1.28156</v>
      </c>
      <c r="BB606" s="82">
        <v>0.51059999999999994</v>
      </c>
      <c r="BC606" s="7"/>
      <c r="BD606" s="7"/>
      <c r="BE606" s="7"/>
      <c r="BF606" s="7"/>
      <c r="BG606" s="7"/>
      <c r="BK606" s="5">
        <v>21.09756097560976</v>
      </c>
      <c r="BL606" s="82">
        <v>1.5542233663308669E-2</v>
      </c>
      <c r="BM606" s="82">
        <v>1.5103999999999999E-2</v>
      </c>
      <c r="BN606" s="7"/>
      <c r="BO606" s="7"/>
      <c r="BP606" s="7"/>
      <c r="BQ606" s="7"/>
      <c r="BR606" s="7"/>
      <c r="BS606" s="7"/>
      <c r="BT606" s="82">
        <v>0.11240231217618901</v>
      </c>
      <c r="BU606" s="7"/>
      <c r="BV606" s="82">
        <v>2.8659839999999996</v>
      </c>
      <c r="BW606" s="82">
        <v>1.3149919999999999</v>
      </c>
      <c r="BX606" s="82">
        <v>0.52391999999999994</v>
      </c>
      <c r="BY606" s="7"/>
      <c r="BZ606" s="7"/>
      <c r="CA606" s="7"/>
      <c r="CB606" s="7"/>
      <c r="CC606" s="7"/>
      <c r="CD606" s="7"/>
      <c r="CG606" s="41">
        <v>0</v>
      </c>
      <c r="DC606" s="41">
        <v>0</v>
      </c>
      <c r="DY606" s="7" t="s">
        <v>1880</v>
      </c>
      <c r="DZ606" s="7">
        <f t="shared" si="443"/>
        <v>0.11240231217618901</v>
      </c>
      <c r="EA606" s="41" t="s">
        <v>68</v>
      </c>
      <c r="EB606" s="41" t="s">
        <v>0</v>
      </c>
      <c r="EC606" s="41">
        <f t="shared" si="430"/>
        <v>2.3988298330284243E-2</v>
      </c>
      <c r="ED606" s="41">
        <f t="shared" si="431"/>
        <v>0.16599902444556694</v>
      </c>
      <c r="EE606" s="41">
        <f t="shared" si="432"/>
        <v>2.3714146349366708E-2</v>
      </c>
      <c r="EF606" s="41">
        <f t="shared" si="433"/>
        <v>0</v>
      </c>
      <c r="EG606" s="41">
        <f t="shared" si="434"/>
        <v>0</v>
      </c>
      <c r="EI606" s="5">
        <f t="shared" si="449"/>
        <v>176.11033859394195</v>
      </c>
      <c r="EJ606" s="3">
        <f t="shared" si="444"/>
        <v>33482.441203409209</v>
      </c>
      <c r="EK606" s="3">
        <f t="shared" si="450"/>
        <v>29.549197903778307</v>
      </c>
      <c r="EL606" s="3">
        <f t="shared" si="451"/>
        <v>2.8203551219512195</v>
      </c>
      <c r="EM606" s="3">
        <f t="shared" si="452"/>
        <v>0</v>
      </c>
      <c r="EN606" s="3">
        <f t="shared" si="453"/>
        <v>0</v>
      </c>
      <c r="EO606" s="3">
        <f t="shared" si="454"/>
        <v>0</v>
      </c>
      <c r="EP606" s="3">
        <f t="shared" si="455"/>
        <v>0</v>
      </c>
      <c r="EQ606" s="3">
        <f t="shared" si="456"/>
        <v>0</v>
      </c>
      <c r="ER606" s="3">
        <f t="shared" si="457"/>
        <v>0</v>
      </c>
      <c r="ES606" s="3">
        <f t="shared" si="458"/>
        <v>213.70146912521787</v>
      </c>
      <c r="ET606" s="3">
        <f t="shared" si="459"/>
        <v>0</v>
      </c>
      <c r="EU606" s="3">
        <f t="shared" si="460"/>
        <v>535.16238439024391</v>
      </c>
      <c r="EV606" s="3">
        <f t="shared" si="461"/>
        <v>245.54716780487806</v>
      </c>
      <c r="EW606" s="3">
        <f t="shared" si="462"/>
        <v>97.831068292682914</v>
      </c>
      <c r="EX606" s="3">
        <f t="shared" si="463"/>
        <v>0</v>
      </c>
      <c r="EY606" s="3">
        <f t="shared" si="464"/>
        <v>0</v>
      </c>
      <c r="EZ606" s="3">
        <f t="shared" si="465"/>
        <v>0</v>
      </c>
      <c r="FA606" s="3">
        <f t="shared" si="466"/>
        <v>0</v>
      </c>
      <c r="FB606" s="3">
        <f t="shared" si="467"/>
        <v>0</v>
      </c>
      <c r="FC606" s="3">
        <f t="shared" si="445"/>
        <v>0</v>
      </c>
      <c r="FD606" s="41">
        <f t="shared" si="468"/>
        <v>0</v>
      </c>
      <c r="FG606" s="3">
        <f t="shared" si="446"/>
        <v>0</v>
      </c>
      <c r="FH606" s="3">
        <f t="shared" si="447"/>
        <v>0</v>
      </c>
      <c r="FI606" s="3">
        <f t="shared" si="469"/>
        <v>0</v>
      </c>
      <c r="FJ606" s="3">
        <f t="shared" si="469"/>
        <v>0</v>
      </c>
      <c r="FK606" s="3">
        <f t="shared" si="448"/>
        <v>0</v>
      </c>
      <c r="FL606" s="3">
        <f t="shared" si="448"/>
        <v>0</v>
      </c>
      <c r="FM606" s="3">
        <f t="shared" si="448"/>
        <v>0</v>
      </c>
      <c r="FN606" s="3">
        <f t="shared" si="442"/>
        <v>0</v>
      </c>
      <c r="FO606" s="3">
        <f t="shared" si="442"/>
        <v>0</v>
      </c>
      <c r="FP606" s="3">
        <f t="shared" si="442"/>
        <v>0</v>
      </c>
      <c r="FQ606" s="3">
        <f t="shared" si="442"/>
        <v>0</v>
      </c>
      <c r="FR606" s="3">
        <f t="shared" si="470"/>
        <v>0</v>
      </c>
      <c r="FS606" s="3">
        <f t="shared" si="470"/>
        <v>0</v>
      </c>
      <c r="FT606" s="3">
        <f t="shared" si="470"/>
        <v>0</v>
      </c>
      <c r="FU606" s="3">
        <f t="shared" si="471"/>
        <v>0</v>
      </c>
      <c r="FV606" s="3">
        <f t="shared" si="471"/>
        <v>0</v>
      </c>
      <c r="FW606" s="3">
        <f t="shared" si="471"/>
        <v>0</v>
      </c>
      <c r="FX606" s="3">
        <f t="shared" si="472"/>
        <v>0</v>
      </c>
      <c r="FY606" s="3">
        <f t="shared" si="473"/>
        <v>0</v>
      </c>
      <c r="FZ606" s="3">
        <f t="shared" si="474"/>
        <v>0</v>
      </c>
      <c r="GA606" s="3">
        <f t="shared" si="475"/>
        <v>0</v>
      </c>
      <c r="GB606" s="41" t="s">
        <v>0</v>
      </c>
      <c r="GI606" s="41" t="s">
        <v>0</v>
      </c>
    </row>
    <row r="607" spans="1:191" x14ac:dyDescent="0.55000000000000004">
      <c r="A607" s="41" t="s">
        <v>1695</v>
      </c>
      <c r="B607" s="41" t="s">
        <v>983</v>
      </c>
      <c r="C607" s="25" t="s">
        <v>69</v>
      </c>
      <c r="D607" s="25" t="s">
        <v>62</v>
      </c>
      <c r="E607" s="41" t="s">
        <v>1790</v>
      </c>
      <c r="F607" s="25">
        <v>1</v>
      </c>
      <c r="G607" s="25" t="s">
        <v>67</v>
      </c>
      <c r="H607" s="41">
        <v>8.8000000000000011E-5</v>
      </c>
      <c r="I607" s="41">
        <v>3.7279E-2</v>
      </c>
      <c r="J607" s="41">
        <v>3.3712499999999999E-2</v>
      </c>
      <c r="K607" s="41">
        <v>0</v>
      </c>
      <c r="L607" s="41">
        <v>8.9099999999999995E-3</v>
      </c>
      <c r="M607" s="41" t="s">
        <v>1058</v>
      </c>
      <c r="N607" s="41" t="s">
        <v>1001</v>
      </c>
      <c r="O607" s="41" t="s">
        <v>1878</v>
      </c>
      <c r="P607" s="41" t="s">
        <v>1919</v>
      </c>
      <c r="Q607" s="41" t="s">
        <v>1981</v>
      </c>
      <c r="R607" s="41" t="s">
        <v>2069</v>
      </c>
      <c r="S607" s="41">
        <v>0.2</v>
      </c>
      <c r="T607" s="41">
        <v>1.2E-2</v>
      </c>
      <c r="U607" s="41">
        <v>0.06</v>
      </c>
      <c r="AB607" s="41">
        <v>4.3999999999999997E-2</v>
      </c>
      <c r="AD607" s="41">
        <v>2.4500000000000002</v>
      </c>
      <c r="AE607" s="41">
        <v>1.21</v>
      </c>
      <c r="AF607" s="41">
        <v>0.42</v>
      </c>
      <c r="AO607" s="81">
        <v>34.150000000000006</v>
      </c>
      <c r="AP607" s="80">
        <v>2.2102489019033677E-2</v>
      </c>
      <c r="AQ607" s="82">
        <v>6.9999999999999993E-2</v>
      </c>
      <c r="AR607" s="7"/>
      <c r="AS607" s="7"/>
      <c r="AT607" s="7"/>
      <c r="AU607" s="7"/>
      <c r="AV607" s="7"/>
      <c r="AW607" s="7"/>
      <c r="AX607" s="80">
        <v>0.10916251830161053</v>
      </c>
      <c r="AY607" s="7"/>
      <c r="AZ607" s="82">
        <v>1.6506002928257686</v>
      </c>
      <c r="BA607" s="82">
        <v>0.79999999999999982</v>
      </c>
      <c r="BB607" s="82">
        <v>0.22734992679355784</v>
      </c>
      <c r="BC607" s="7"/>
      <c r="BD607" s="7"/>
      <c r="BE607" s="7"/>
      <c r="BF607" s="7"/>
      <c r="BG607" s="7"/>
      <c r="BK607" s="5">
        <v>30</v>
      </c>
      <c r="BL607" s="80">
        <v>2.2766666666666664E-2</v>
      </c>
      <c r="BM607" s="82">
        <v>6.3866666666666669E-2</v>
      </c>
      <c r="BN607" s="7"/>
      <c r="BO607" s="7"/>
      <c r="BP607" s="7"/>
      <c r="BQ607" s="7"/>
      <c r="BR607" s="7"/>
      <c r="BS607" s="7"/>
      <c r="BT607" s="80">
        <v>0.11237499999999999</v>
      </c>
      <c r="BU607" s="7"/>
      <c r="BV607" s="82">
        <v>1.1467666666666667</v>
      </c>
      <c r="BW607" s="82">
        <v>0.65839999999999999</v>
      </c>
      <c r="BX607" s="82">
        <v>0.14170000000000002</v>
      </c>
      <c r="BY607" s="7"/>
      <c r="BZ607" s="7"/>
      <c r="CA607" s="7"/>
      <c r="CB607" s="7"/>
      <c r="CC607" s="7"/>
      <c r="CD607" s="7"/>
      <c r="CG607" s="41">
        <v>0</v>
      </c>
      <c r="DC607" s="5">
        <v>20.25</v>
      </c>
      <c r="DD607" s="41">
        <v>1.2E-2</v>
      </c>
      <c r="DE607" s="4">
        <v>2.7908395061728396E-2</v>
      </c>
      <c r="DL607" s="41">
        <v>4.3999999999999997E-2</v>
      </c>
      <c r="DN607" s="4">
        <v>1.1801264197530863</v>
      </c>
      <c r="DO607" s="4">
        <v>0.58208938271604937</v>
      </c>
      <c r="DP607" s="4">
        <v>0.20133913580246915</v>
      </c>
      <c r="DY607" s="7" t="s">
        <v>1880</v>
      </c>
      <c r="DZ607" s="7">
        <f t="shared" si="443"/>
        <v>0.11045765345765345</v>
      </c>
      <c r="EA607" s="41" t="s">
        <v>1002</v>
      </c>
      <c r="EB607" s="41" t="s">
        <v>0</v>
      </c>
      <c r="EC607" s="41">
        <f t="shared" si="430"/>
        <v>8.8000000000000011E-5</v>
      </c>
      <c r="ED607" s="41">
        <f t="shared" si="431"/>
        <v>3.7279E-2</v>
      </c>
      <c r="EE607" s="41">
        <f t="shared" si="432"/>
        <v>3.3712499999999999E-2</v>
      </c>
      <c r="EF607" s="41">
        <f t="shared" si="433"/>
        <v>0</v>
      </c>
      <c r="EG607" s="41">
        <f t="shared" si="434"/>
        <v>8.9099999999999995E-3</v>
      </c>
      <c r="EI607" s="5">
        <f t="shared" si="449"/>
        <v>96.897445817090087</v>
      </c>
      <c r="EJ607" s="3">
        <f t="shared" si="444"/>
        <v>6235.3506383297481</v>
      </c>
      <c r="EK607" s="3">
        <f t="shared" si="450"/>
        <v>14.401999999999997</v>
      </c>
      <c r="EL607" s="3">
        <f t="shared" si="451"/>
        <v>4.3185000000000002</v>
      </c>
      <c r="EM607" s="3">
        <f t="shared" si="452"/>
        <v>0</v>
      </c>
      <c r="EN607" s="3">
        <f t="shared" si="453"/>
        <v>0</v>
      </c>
      <c r="EO607" s="3">
        <f t="shared" si="454"/>
        <v>0</v>
      </c>
      <c r="EP607" s="3">
        <f t="shared" si="455"/>
        <v>0</v>
      </c>
      <c r="EQ607" s="3">
        <f t="shared" si="456"/>
        <v>0</v>
      </c>
      <c r="ER607" s="3">
        <f t="shared" si="457"/>
        <v>0</v>
      </c>
      <c r="ES607" s="3">
        <f t="shared" si="458"/>
        <v>71.079499999999996</v>
      </c>
      <c r="ET607" s="3">
        <f t="shared" si="459"/>
        <v>0</v>
      </c>
      <c r="EU607" s="3">
        <f t="shared" si="460"/>
        <v>91.26100000000001</v>
      </c>
      <c r="EV607" s="3">
        <f t="shared" si="461"/>
        <v>47.313999999999993</v>
      </c>
      <c r="EW607" s="3">
        <f t="shared" si="462"/>
        <v>12.099</v>
      </c>
      <c r="EX607" s="3">
        <f t="shared" si="463"/>
        <v>0</v>
      </c>
      <c r="EY607" s="3">
        <f t="shared" si="464"/>
        <v>0</v>
      </c>
      <c r="EZ607" s="3">
        <f t="shared" si="465"/>
        <v>0</v>
      </c>
      <c r="FA607" s="3">
        <f t="shared" si="466"/>
        <v>0</v>
      </c>
      <c r="FB607" s="3">
        <f t="shared" si="467"/>
        <v>0</v>
      </c>
      <c r="FC607" s="3">
        <f t="shared" si="445"/>
        <v>0</v>
      </c>
      <c r="FD607" s="41">
        <f t="shared" si="468"/>
        <v>0</v>
      </c>
      <c r="FF607" s="5">
        <f>FG607/(CG607+DC607)</f>
        <v>74.993257778759073</v>
      </c>
      <c r="FG607" s="3">
        <f t="shared" si="446"/>
        <v>1518.6134700198713</v>
      </c>
      <c r="FH607" s="3">
        <f t="shared" si="447"/>
        <v>2.4300000000000002</v>
      </c>
      <c r="FI607" s="3">
        <f t="shared" si="469"/>
        <v>0.56514500000000001</v>
      </c>
      <c r="FJ607" s="3">
        <f t="shared" si="469"/>
        <v>0</v>
      </c>
      <c r="FK607" s="3">
        <f t="shared" si="448"/>
        <v>0</v>
      </c>
      <c r="FL607" s="3">
        <f t="shared" si="448"/>
        <v>0</v>
      </c>
      <c r="FM607" s="3">
        <f t="shared" si="448"/>
        <v>0</v>
      </c>
      <c r="FN607" s="3">
        <f t="shared" si="442"/>
        <v>0</v>
      </c>
      <c r="FO607" s="3">
        <f t="shared" si="442"/>
        <v>0</v>
      </c>
      <c r="FP607" s="3">
        <f t="shared" si="442"/>
        <v>8.9099999999999984</v>
      </c>
      <c r="FQ607" s="3">
        <f t="shared" si="442"/>
        <v>0</v>
      </c>
      <c r="FR607" s="3">
        <f t="shared" si="470"/>
        <v>23.897559999999999</v>
      </c>
      <c r="FS607" s="3">
        <f t="shared" si="470"/>
        <v>11.78731</v>
      </c>
      <c r="FT607" s="3">
        <f t="shared" si="470"/>
        <v>4.0771174999999999</v>
      </c>
      <c r="FU607" s="3">
        <f t="shared" si="471"/>
        <v>0</v>
      </c>
      <c r="FV607" s="3">
        <f t="shared" si="471"/>
        <v>0</v>
      </c>
      <c r="FW607" s="3">
        <f t="shared" si="471"/>
        <v>0</v>
      </c>
      <c r="FX607" s="3">
        <f t="shared" si="472"/>
        <v>0</v>
      </c>
      <c r="FY607" s="3">
        <f t="shared" si="473"/>
        <v>0</v>
      </c>
      <c r="FZ607" s="3">
        <f t="shared" si="474"/>
        <v>0</v>
      </c>
      <c r="GA607" s="3">
        <f t="shared" si="475"/>
        <v>0</v>
      </c>
      <c r="GB607" s="41" t="s">
        <v>0</v>
      </c>
      <c r="GC607" s="41">
        <f>S607+AO607+BK607+S608+AO608+BK608</f>
        <v>128.70000000000002</v>
      </c>
      <c r="GD607" s="41">
        <f>(S607*AB607+AO607*AX607+BK607*BT607+S608*AB608+AO608*AX608+BK608*BT608)/GC607</f>
        <v>0.11045765345765345</v>
      </c>
      <c r="GE607" s="41">
        <f t="shared" ref="GE607" si="490">GC607*GD607</f>
        <v>14.2159</v>
      </c>
      <c r="GF607" s="5">
        <f>CG607+DC607+CG608+DC608</f>
        <v>40.5</v>
      </c>
      <c r="GG607" s="41">
        <f>(CG607*CP607+DC607*DL607+CG608*CP608+DC608*DL608)/GF607</f>
        <v>4.3999999999999997E-2</v>
      </c>
      <c r="GH607" s="41">
        <f t="shared" ref="GH607" si="491">GF607*GG607</f>
        <v>1.7819999999999998</v>
      </c>
      <c r="GI607" s="41" t="s">
        <v>0</v>
      </c>
    </row>
    <row r="608" spans="1:191" x14ac:dyDescent="0.55000000000000004">
      <c r="A608" s="41" t="s">
        <v>1696</v>
      </c>
      <c r="B608" s="41" t="s">
        <v>983</v>
      </c>
      <c r="C608" s="25" t="s">
        <v>69</v>
      </c>
      <c r="D608" s="25" t="s">
        <v>62</v>
      </c>
      <c r="E608" s="41" t="s">
        <v>1790</v>
      </c>
      <c r="F608" s="25">
        <v>1</v>
      </c>
      <c r="G608" s="25" t="s">
        <v>67</v>
      </c>
      <c r="H608" s="41">
        <v>8.8000000000000011E-5</v>
      </c>
      <c r="I608" s="41">
        <v>3.7279E-2</v>
      </c>
      <c r="J608" s="41">
        <v>3.3712499999999999E-2</v>
      </c>
      <c r="K608" s="41">
        <v>0</v>
      </c>
      <c r="L608" s="41">
        <v>8.9099999999999995E-3</v>
      </c>
      <c r="M608" s="41" t="s">
        <v>1058</v>
      </c>
      <c r="N608" s="41" t="s">
        <v>1001</v>
      </c>
      <c r="O608" s="41" t="s">
        <v>1878</v>
      </c>
      <c r="P608" s="41" t="s">
        <v>1919</v>
      </c>
      <c r="Q608" s="41" t="s">
        <v>1981</v>
      </c>
      <c r="R608" s="41" t="s">
        <v>2069</v>
      </c>
      <c r="S608" s="41">
        <v>0.2</v>
      </c>
      <c r="T608" s="41">
        <v>1.2E-2</v>
      </c>
      <c r="U608" s="41">
        <v>0.06</v>
      </c>
      <c r="AB608" s="41">
        <v>4.3999999999999997E-2</v>
      </c>
      <c r="AD608" s="41">
        <v>2.4500000000000002</v>
      </c>
      <c r="AE608" s="41">
        <v>1.21</v>
      </c>
      <c r="AF608" s="41">
        <v>0.42</v>
      </c>
      <c r="AO608" s="81">
        <v>34.150000000000006</v>
      </c>
      <c r="AP608" s="80">
        <v>2.2102489019033677E-2</v>
      </c>
      <c r="AQ608" s="82">
        <v>6.9999999999999993E-2</v>
      </c>
      <c r="AR608" s="7"/>
      <c r="AS608" s="7"/>
      <c r="AT608" s="7"/>
      <c r="AU608" s="7"/>
      <c r="AV608" s="7"/>
      <c r="AW608" s="7"/>
      <c r="AX608" s="80">
        <v>0.10916251830161053</v>
      </c>
      <c r="AY608" s="7"/>
      <c r="AZ608" s="82">
        <v>1.6506002928257686</v>
      </c>
      <c r="BA608" s="82">
        <v>0.79999999999999982</v>
      </c>
      <c r="BB608" s="82">
        <v>0.22734992679355784</v>
      </c>
      <c r="BC608" s="7"/>
      <c r="BD608" s="7"/>
      <c r="BE608" s="7"/>
      <c r="BF608" s="7"/>
      <c r="BG608" s="7"/>
      <c r="BK608" s="5">
        <v>30</v>
      </c>
      <c r="BL608" s="80">
        <v>2.2766666666666664E-2</v>
      </c>
      <c r="BM608" s="82">
        <v>6.3866666666666669E-2</v>
      </c>
      <c r="BN608" s="7"/>
      <c r="BO608" s="7"/>
      <c r="BP608" s="7"/>
      <c r="BQ608" s="7"/>
      <c r="BR608" s="7"/>
      <c r="BS608" s="7"/>
      <c r="BT608" s="80">
        <v>0.11237499999999999</v>
      </c>
      <c r="BU608" s="7"/>
      <c r="BV608" s="82">
        <v>1.1467666666666667</v>
      </c>
      <c r="BW608" s="82">
        <v>0.65839999999999999</v>
      </c>
      <c r="BX608" s="82">
        <v>0.14170000000000002</v>
      </c>
      <c r="BY608" s="7"/>
      <c r="BZ608" s="7"/>
      <c r="CA608" s="7"/>
      <c r="CB608" s="7"/>
      <c r="CC608" s="7"/>
      <c r="CD608" s="7"/>
      <c r="CG608" s="41">
        <v>0</v>
      </c>
      <c r="DC608" s="5">
        <v>20.25</v>
      </c>
      <c r="DD608" s="41">
        <v>1.2E-2</v>
      </c>
      <c r="DE608" s="41">
        <v>0.06</v>
      </c>
      <c r="DL608" s="41">
        <v>4.3999999999999997E-2</v>
      </c>
      <c r="DN608" s="41">
        <v>2.4500000000000002</v>
      </c>
      <c r="DO608" s="41">
        <v>1.21</v>
      </c>
      <c r="DP608" s="41">
        <v>0.42</v>
      </c>
      <c r="DY608" s="7" t="s">
        <v>1880</v>
      </c>
      <c r="DZ608" s="7">
        <f t="shared" si="443"/>
        <v>0.11045765345765345</v>
      </c>
      <c r="EA608" s="41" t="s">
        <v>1002</v>
      </c>
      <c r="EB608" s="41" t="s">
        <v>0</v>
      </c>
      <c r="EC608" s="41">
        <f t="shared" si="430"/>
        <v>8.8000000000000011E-5</v>
      </c>
      <c r="ED608" s="41">
        <f t="shared" si="431"/>
        <v>3.7279E-2</v>
      </c>
      <c r="EE608" s="41">
        <f t="shared" si="432"/>
        <v>3.3712499999999999E-2</v>
      </c>
      <c r="EF608" s="41">
        <f t="shared" si="433"/>
        <v>0</v>
      </c>
      <c r="EG608" s="41">
        <f t="shared" si="434"/>
        <v>8.9099999999999995E-3</v>
      </c>
      <c r="EI608" s="5">
        <f t="shared" si="449"/>
        <v>96.897445817090087</v>
      </c>
      <c r="EJ608" s="3">
        <f t="shared" si="444"/>
        <v>6235.3506383297481</v>
      </c>
      <c r="EK608" s="3">
        <f t="shared" si="450"/>
        <v>14.401999999999997</v>
      </c>
      <c r="EL608" s="3">
        <f t="shared" si="451"/>
        <v>4.3185000000000002</v>
      </c>
      <c r="EM608" s="3">
        <f t="shared" si="452"/>
        <v>0</v>
      </c>
      <c r="EN608" s="3">
        <f t="shared" si="453"/>
        <v>0</v>
      </c>
      <c r="EO608" s="3">
        <f t="shared" si="454"/>
        <v>0</v>
      </c>
      <c r="EP608" s="3">
        <f t="shared" si="455"/>
        <v>0</v>
      </c>
      <c r="EQ608" s="3">
        <f t="shared" si="456"/>
        <v>0</v>
      </c>
      <c r="ER608" s="3">
        <f t="shared" si="457"/>
        <v>0</v>
      </c>
      <c r="ES608" s="3">
        <f t="shared" si="458"/>
        <v>71.079499999999996</v>
      </c>
      <c r="ET608" s="3">
        <f t="shared" si="459"/>
        <v>0</v>
      </c>
      <c r="EU608" s="3">
        <f t="shared" si="460"/>
        <v>91.26100000000001</v>
      </c>
      <c r="EV608" s="3">
        <f t="shared" si="461"/>
        <v>47.313999999999993</v>
      </c>
      <c r="EW608" s="3">
        <f t="shared" si="462"/>
        <v>12.099</v>
      </c>
      <c r="EX608" s="3">
        <f t="shared" si="463"/>
        <v>0</v>
      </c>
      <c r="EY608" s="3">
        <f t="shared" si="464"/>
        <v>0</v>
      </c>
      <c r="EZ608" s="3">
        <f t="shared" si="465"/>
        <v>0</v>
      </c>
      <c r="FA608" s="3">
        <f t="shared" si="466"/>
        <v>0</v>
      </c>
      <c r="FB608" s="3">
        <f t="shared" si="467"/>
        <v>0</v>
      </c>
      <c r="FC608" s="3">
        <f t="shared" si="445"/>
        <v>0</v>
      </c>
      <c r="FD608" s="41">
        <f t="shared" si="468"/>
        <v>0</v>
      </c>
      <c r="FF608" s="5">
        <f>FG608/(CG608+DC608)</f>
        <v>148.91797025440516</v>
      </c>
      <c r="FG608" s="3">
        <f t="shared" si="446"/>
        <v>3015.5888976517044</v>
      </c>
      <c r="FH608" s="3">
        <f t="shared" si="447"/>
        <v>2.4300000000000002</v>
      </c>
      <c r="FI608" s="3">
        <f t="shared" si="469"/>
        <v>1.2149999999999999</v>
      </c>
      <c r="FJ608" s="3">
        <f t="shared" si="469"/>
        <v>0</v>
      </c>
      <c r="FK608" s="3">
        <f t="shared" si="448"/>
        <v>0</v>
      </c>
      <c r="FL608" s="3">
        <f t="shared" si="448"/>
        <v>0</v>
      </c>
      <c r="FM608" s="3">
        <f t="shared" si="448"/>
        <v>0</v>
      </c>
      <c r="FN608" s="3">
        <f t="shared" si="442"/>
        <v>0</v>
      </c>
      <c r="FO608" s="3">
        <f t="shared" si="442"/>
        <v>0</v>
      </c>
      <c r="FP608" s="3">
        <f t="shared" si="442"/>
        <v>8.9099999999999984</v>
      </c>
      <c r="FQ608" s="3">
        <f t="shared" si="442"/>
        <v>0</v>
      </c>
      <c r="FR608" s="3">
        <f t="shared" si="470"/>
        <v>49.612500000000004</v>
      </c>
      <c r="FS608" s="3">
        <f t="shared" si="470"/>
        <v>24.502499999999998</v>
      </c>
      <c r="FT608" s="3">
        <f t="shared" si="470"/>
        <v>8.504999999999999</v>
      </c>
      <c r="FU608" s="3">
        <f t="shared" si="471"/>
        <v>0</v>
      </c>
      <c r="FV608" s="3">
        <f t="shared" si="471"/>
        <v>0</v>
      </c>
      <c r="FW608" s="3">
        <f t="shared" si="471"/>
        <v>0</v>
      </c>
      <c r="FX608" s="3">
        <f t="shared" si="472"/>
        <v>0</v>
      </c>
      <c r="FY608" s="3">
        <f t="shared" si="473"/>
        <v>0</v>
      </c>
      <c r="FZ608" s="3">
        <f t="shared" si="474"/>
        <v>0</v>
      </c>
      <c r="GA608" s="3">
        <f t="shared" si="475"/>
        <v>0</v>
      </c>
      <c r="GB608" s="41" t="s">
        <v>0</v>
      </c>
      <c r="GI608" s="41" t="s">
        <v>0</v>
      </c>
    </row>
    <row r="609" spans="1:191" x14ac:dyDescent="0.55000000000000004">
      <c r="A609" s="41" t="s">
        <v>1697</v>
      </c>
      <c r="B609" s="41" t="s">
        <v>983</v>
      </c>
      <c r="C609" s="25" t="s">
        <v>69</v>
      </c>
      <c r="D609" s="25" t="s">
        <v>62</v>
      </c>
      <c r="E609" s="41" t="s">
        <v>1790</v>
      </c>
      <c r="F609" s="25">
        <v>1</v>
      </c>
      <c r="G609" s="25" t="s">
        <v>67</v>
      </c>
      <c r="H609" s="41">
        <v>4.5424000000000001E-4</v>
      </c>
      <c r="I609" s="41">
        <v>2.6493599999999995E-3</v>
      </c>
      <c r="J609" s="41">
        <v>5.0643300000000006E-3</v>
      </c>
      <c r="K609" s="41">
        <v>0</v>
      </c>
      <c r="L609" s="41">
        <v>0</v>
      </c>
      <c r="M609" s="41" t="s">
        <v>1059</v>
      </c>
      <c r="N609" s="41" t="s">
        <v>1060</v>
      </c>
      <c r="O609" s="41" t="s">
        <v>1878</v>
      </c>
      <c r="P609" s="41" t="s">
        <v>1919</v>
      </c>
      <c r="Q609" s="41" t="s">
        <v>1942</v>
      </c>
      <c r="R609" s="41" t="s">
        <v>2069</v>
      </c>
      <c r="S609" s="41">
        <v>0.17</v>
      </c>
      <c r="T609" s="1">
        <v>0.1331</v>
      </c>
      <c r="U609" s="41">
        <v>0.36</v>
      </c>
      <c r="AB609" s="1">
        <v>0.26719999999999999</v>
      </c>
      <c r="AD609" s="41">
        <v>6.87</v>
      </c>
      <c r="AE609" s="41">
        <v>2.81</v>
      </c>
      <c r="AF609" s="41">
        <v>0.56000000000000005</v>
      </c>
      <c r="AL609" s="4">
        <v>0.71960603000000001</v>
      </c>
      <c r="AN609" s="4">
        <v>0.12507979</v>
      </c>
      <c r="AO609" s="7">
        <v>1.1399999999999999</v>
      </c>
      <c r="AP609" s="7">
        <v>0.11799999999999999</v>
      </c>
      <c r="AQ609" s="82">
        <v>0.3</v>
      </c>
      <c r="AR609" s="7"/>
      <c r="AS609" s="7"/>
      <c r="AT609" s="7"/>
      <c r="AU609" s="7"/>
      <c r="AV609" s="7"/>
      <c r="AW609" s="7"/>
      <c r="AX609" s="80">
        <v>0.2324</v>
      </c>
      <c r="AY609" s="7"/>
      <c r="AZ609" s="7">
        <v>5.42</v>
      </c>
      <c r="BA609" s="7">
        <v>2.12</v>
      </c>
      <c r="BB609" s="7">
        <v>0.46</v>
      </c>
      <c r="BC609" s="7"/>
      <c r="BD609" s="7"/>
      <c r="BE609" s="7"/>
      <c r="BF609" s="7"/>
      <c r="BG609" s="7"/>
      <c r="BH609" s="4">
        <v>0.56614713999999999</v>
      </c>
      <c r="BJ609" s="4">
        <v>9.8406019999999997E-2</v>
      </c>
      <c r="BK609" s="41">
        <v>2.23</v>
      </c>
      <c r="BL609" s="80">
        <v>0.1139</v>
      </c>
      <c r="BM609" s="7">
        <v>0.31</v>
      </c>
      <c r="BN609" s="7"/>
      <c r="BO609" s="7"/>
      <c r="BP609" s="7"/>
      <c r="BQ609" s="7"/>
      <c r="BR609" s="7"/>
      <c r="BS609" s="7"/>
      <c r="BT609" s="80">
        <v>0.2271</v>
      </c>
      <c r="BU609" s="7"/>
      <c r="BV609" s="7">
        <v>5.21</v>
      </c>
      <c r="BW609" s="7">
        <v>2.0099999999999998</v>
      </c>
      <c r="BX609" s="7">
        <v>0.44</v>
      </c>
      <c r="BY609" s="7"/>
      <c r="BZ609" s="7"/>
      <c r="CA609" s="7"/>
      <c r="CB609" s="7"/>
      <c r="CC609" s="7"/>
      <c r="CD609" s="82">
        <v>0.54413710000000004</v>
      </c>
      <c r="CF609" s="4">
        <v>9.4580299999999992E-2</v>
      </c>
      <c r="CG609" s="41">
        <v>0</v>
      </c>
      <c r="DC609" s="41">
        <v>0</v>
      </c>
      <c r="DY609" s="7" t="s">
        <v>1880</v>
      </c>
      <c r="DZ609" s="7">
        <f t="shared" si="443"/>
        <v>0.23073248587570622</v>
      </c>
      <c r="EA609" s="41" t="s">
        <v>91</v>
      </c>
      <c r="EB609" s="41" t="s">
        <v>0</v>
      </c>
      <c r="EC609" s="41">
        <f t="shared" si="430"/>
        <v>4.5424000000000001E-4</v>
      </c>
      <c r="ED609" s="41">
        <f t="shared" si="431"/>
        <v>2.6493599999999995E-3</v>
      </c>
      <c r="EE609" s="41">
        <f t="shared" si="432"/>
        <v>5.0643300000000006E-3</v>
      </c>
      <c r="EF609" s="41">
        <f t="shared" si="433"/>
        <v>0</v>
      </c>
      <c r="EG609" s="41">
        <f t="shared" si="434"/>
        <v>0</v>
      </c>
      <c r="EI609" s="5">
        <f t="shared" si="449"/>
        <v>305.15728549257642</v>
      </c>
      <c r="EJ609" s="3">
        <f t="shared" si="444"/>
        <v>1080.2567906437205</v>
      </c>
      <c r="EK609" s="3">
        <f t="shared" si="450"/>
        <v>4.11144</v>
      </c>
      <c r="EL609" s="3">
        <f t="shared" si="451"/>
        <v>1.0945</v>
      </c>
      <c r="EM609" s="3">
        <f t="shared" si="452"/>
        <v>0</v>
      </c>
      <c r="EN609" s="3">
        <f t="shared" si="453"/>
        <v>0</v>
      </c>
      <c r="EO609" s="3">
        <f t="shared" si="454"/>
        <v>0</v>
      </c>
      <c r="EP609" s="3">
        <f t="shared" si="455"/>
        <v>0</v>
      </c>
      <c r="EQ609" s="3">
        <f t="shared" si="456"/>
        <v>0</v>
      </c>
      <c r="ER609" s="3">
        <f t="shared" si="457"/>
        <v>0</v>
      </c>
      <c r="ES609" s="3">
        <f t="shared" si="458"/>
        <v>8.1679300000000001</v>
      </c>
      <c r="ET609" s="3">
        <f t="shared" si="459"/>
        <v>0</v>
      </c>
      <c r="EU609" s="3">
        <f t="shared" si="460"/>
        <v>18.965</v>
      </c>
      <c r="EV609" s="3">
        <f t="shared" si="461"/>
        <v>7.3767999999999994</v>
      </c>
      <c r="EW609" s="3">
        <f t="shared" si="462"/>
        <v>1.6008</v>
      </c>
      <c r="EX609" s="3">
        <f t="shared" si="463"/>
        <v>0</v>
      </c>
      <c r="EY609" s="3">
        <f t="shared" si="464"/>
        <v>0</v>
      </c>
      <c r="EZ609" s="3">
        <f t="shared" si="465"/>
        <v>0</v>
      </c>
      <c r="FA609" s="3">
        <f t="shared" si="466"/>
        <v>0</v>
      </c>
      <c r="FB609" s="3">
        <f t="shared" si="467"/>
        <v>1.9811664976999999</v>
      </c>
      <c r="FC609" s="3">
        <f t="shared" si="445"/>
        <v>0</v>
      </c>
      <c r="FD609" s="41">
        <f t="shared" si="468"/>
        <v>0.34436049609999997</v>
      </c>
      <c r="FG609" s="3">
        <f t="shared" si="446"/>
        <v>0</v>
      </c>
      <c r="FH609" s="3">
        <f t="shared" si="447"/>
        <v>0</v>
      </c>
      <c r="FI609" s="3">
        <f t="shared" si="469"/>
        <v>0</v>
      </c>
      <c r="FJ609" s="3">
        <f t="shared" si="469"/>
        <v>0</v>
      </c>
      <c r="FK609" s="3">
        <f t="shared" si="448"/>
        <v>0</v>
      </c>
      <c r="FL609" s="3">
        <f t="shared" si="448"/>
        <v>0</v>
      </c>
      <c r="FM609" s="3">
        <f t="shared" si="448"/>
        <v>0</v>
      </c>
      <c r="FN609" s="3">
        <f t="shared" si="442"/>
        <v>0</v>
      </c>
      <c r="FO609" s="3">
        <f t="shared" si="442"/>
        <v>0</v>
      </c>
      <c r="FP609" s="3">
        <f t="shared" si="442"/>
        <v>0</v>
      </c>
      <c r="FQ609" s="3">
        <f t="shared" si="442"/>
        <v>0</v>
      </c>
      <c r="FR609" s="3">
        <f t="shared" si="470"/>
        <v>0</v>
      </c>
      <c r="FS609" s="3">
        <f t="shared" si="470"/>
        <v>0</v>
      </c>
      <c r="FT609" s="3">
        <f t="shared" si="470"/>
        <v>0</v>
      </c>
      <c r="FU609" s="3">
        <f t="shared" si="471"/>
        <v>0</v>
      </c>
      <c r="FV609" s="3">
        <f t="shared" si="471"/>
        <v>0</v>
      </c>
      <c r="FW609" s="3">
        <f t="shared" si="471"/>
        <v>0</v>
      </c>
      <c r="FX609" s="3">
        <f t="shared" si="472"/>
        <v>0</v>
      </c>
      <c r="FY609" s="3">
        <f t="shared" si="473"/>
        <v>0</v>
      </c>
      <c r="FZ609" s="3">
        <f t="shared" si="474"/>
        <v>0</v>
      </c>
      <c r="GA609" s="3">
        <f t="shared" si="475"/>
        <v>0</v>
      </c>
      <c r="GB609" s="41" t="s">
        <v>0</v>
      </c>
      <c r="GC609" s="41">
        <f>S609+AO609+BK609+S610+AO610+BK610</f>
        <v>15.36</v>
      </c>
      <c r="GD609" s="41">
        <f>(S609*AB609+AO609*AX609+BK609*BT609+S610*AB610+AO610*AX610+BK610*BT610)/GC609</f>
        <v>0.14212513020833334</v>
      </c>
      <c r="GE609" s="41">
        <f t="shared" ref="GE609" si="492">GC609*GD609</f>
        <v>2.1830419999999999</v>
      </c>
      <c r="GI609" s="41" t="s">
        <v>0</v>
      </c>
    </row>
    <row r="610" spans="1:191" x14ac:dyDescent="0.55000000000000004">
      <c r="A610" s="41" t="s">
        <v>1698</v>
      </c>
      <c r="B610" s="41" t="s">
        <v>983</v>
      </c>
      <c r="C610" s="25" t="s">
        <v>69</v>
      </c>
      <c r="D610" s="25" t="s">
        <v>62</v>
      </c>
      <c r="E610" s="41" t="s">
        <v>1790</v>
      </c>
      <c r="F610" s="25">
        <v>1</v>
      </c>
      <c r="G610" s="25" t="s">
        <v>67</v>
      </c>
      <c r="H610" s="41">
        <v>4.8989599999999991E-3</v>
      </c>
      <c r="I610" s="41">
        <v>5.0944999999999992E-3</v>
      </c>
      <c r="J610" s="41">
        <v>3.6690299999999998E-3</v>
      </c>
      <c r="K610" s="41">
        <v>0</v>
      </c>
      <c r="L610" s="41">
        <v>0</v>
      </c>
      <c r="M610" s="41" t="s">
        <v>1059</v>
      </c>
      <c r="N610" s="41" t="s">
        <v>1060</v>
      </c>
      <c r="O610" s="41" t="s">
        <v>1878</v>
      </c>
      <c r="P610" s="41" t="s">
        <v>1919</v>
      </c>
      <c r="Q610" s="41" t="s">
        <v>1942</v>
      </c>
      <c r="R610" s="41" t="s">
        <v>2069</v>
      </c>
      <c r="S610" s="41">
        <v>4.18</v>
      </c>
      <c r="T610" s="1">
        <v>2.5999999999999999E-3</v>
      </c>
      <c r="U610" s="41">
        <v>0.02</v>
      </c>
      <c r="AB610" s="1">
        <v>0.1172</v>
      </c>
      <c r="AD610" s="41">
        <v>2.95</v>
      </c>
      <c r="AE610" s="41">
        <v>1.36</v>
      </c>
      <c r="AF610" s="41">
        <v>0.61</v>
      </c>
      <c r="AO610" s="7">
        <v>4.43</v>
      </c>
      <c r="AP610" s="80">
        <v>3.3999999999999998E-3</v>
      </c>
      <c r="AQ610" s="7">
        <v>0.02</v>
      </c>
      <c r="AR610" s="7"/>
      <c r="AS610" s="7"/>
      <c r="AT610" s="7"/>
      <c r="AU610" s="7"/>
      <c r="AV610" s="7"/>
      <c r="AW610" s="7"/>
      <c r="AX610" s="7">
        <v>0.115</v>
      </c>
      <c r="AY610" s="7"/>
      <c r="AZ610" s="7">
        <v>3.02</v>
      </c>
      <c r="BA610" s="7">
        <v>1.35</v>
      </c>
      <c r="BB610" s="7">
        <v>0.62</v>
      </c>
      <c r="BC610" s="7"/>
      <c r="BD610" s="7"/>
      <c r="BE610" s="7"/>
      <c r="BF610" s="7"/>
      <c r="BG610" s="7"/>
      <c r="BK610" s="41">
        <v>3.21</v>
      </c>
      <c r="BL610" s="80">
        <v>3.3E-3</v>
      </c>
      <c r="BM610" s="7">
        <v>0.02</v>
      </c>
      <c r="BN610" s="7"/>
      <c r="BO610" s="7"/>
      <c r="BP610" s="7"/>
      <c r="BQ610" s="7"/>
      <c r="BR610" s="7"/>
      <c r="BS610" s="7"/>
      <c r="BT610" s="80">
        <v>0.1143</v>
      </c>
      <c r="BU610" s="7"/>
      <c r="BV610" s="7">
        <v>3.16</v>
      </c>
      <c r="BW610" s="7">
        <v>1.47</v>
      </c>
      <c r="BX610" s="7">
        <v>0.65</v>
      </c>
      <c r="BY610" s="7"/>
      <c r="BZ610" s="7"/>
      <c r="CA610" s="7"/>
      <c r="CB610" s="7"/>
      <c r="CC610" s="7"/>
      <c r="CD610" s="7"/>
      <c r="CG610" s="41">
        <v>0</v>
      </c>
      <c r="DC610" s="41">
        <v>0</v>
      </c>
      <c r="DY610" s="7" t="s">
        <v>1880</v>
      </c>
      <c r="DZ610" s="7">
        <f t="shared" si="443"/>
        <v>0.1155879018612521</v>
      </c>
      <c r="EA610" s="41" t="s">
        <v>91</v>
      </c>
      <c r="EB610" s="41" t="s">
        <v>0</v>
      </c>
      <c r="EC610" s="41">
        <f t="shared" si="430"/>
        <v>4.8989599999999991E-3</v>
      </c>
      <c r="ED610" s="41">
        <f t="shared" si="431"/>
        <v>5.0944999999999992E-3</v>
      </c>
      <c r="EE610" s="41">
        <f t="shared" si="432"/>
        <v>3.6690299999999998E-3</v>
      </c>
      <c r="EF610" s="41">
        <f t="shared" si="433"/>
        <v>0</v>
      </c>
      <c r="EG610" s="41">
        <f t="shared" si="434"/>
        <v>0</v>
      </c>
      <c r="EI610" s="5">
        <f t="shared" si="449"/>
        <v>193.15245485280616</v>
      </c>
      <c r="EJ610" s="3">
        <f t="shared" si="444"/>
        <v>2283.0620163601689</v>
      </c>
      <c r="EK610" s="3">
        <f t="shared" si="450"/>
        <v>0.36523000000000005</v>
      </c>
      <c r="EL610" s="3">
        <f t="shared" si="451"/>
        <v>0.2364</v>
      </c>
      <c r="EM610" s="3">
        <f t="shared" si="452"/>
        <v>0</v>
      </c>
      <c r="EN610" s="3">
        <f t="shared" si="453"/>
        <v>0</v>
      </c>
      <c r="EO610" s="3">
        <f t="shared" si="454"/>
        <v>0</v>
      </c>
      <c r="EP610" s="3">
        <f t="shared" si="455"/>
        <v>0</v>
      </c>
      <c r="EQ610" s="3">
        <f t="shared" si="456"/>
        <v>0</v>
      </c>
      <c r="ER610" s="3">
        <f t="shared" si="457"/>
        <v>0</v>
      </c>
      <c r="ES610" s="3">
        <f t="shared" si="458"/>
        <v>13.662489999999998</v>
      </c>
      <c r="ET610" s="3">
        <f t="shared" si="459"/>
        <v>0</v>
      </c>
      <c r="EU610" s="3">
        <f t="shared" si="460"/>
        <v>35.853200000000001</v>
      </c>
      <c r="EV610" s="3">
        <f t="shared" si="461"/>
        <v>16.384</v>
      </c>
      <c r="EW610" s="3">
        <f t="shared" si="462"/>
        <v>7.3829000000000002</v>
      </c>
      <c r="EX610" s="3">
        <f t="shared" si="463"/>
        <v>0</v>
      </c>
      <c r="EY610" s="3">
        <f t="shared" si="464"/>
        <v>0</v>
      </c>
      <c r="EZ610" s="3">
        <f t="shared" si="465"/>
        <v>0</v>
      </c>
      <c r="FA610" s="3">
        <f t="shared" si="466"/>
        <v>0</v>
      </c>
      <c r="FB610" s="3">
        <f t="shared" si="467"/>
        <v>0</v>
      </c>
      <c r="FC610" s="3">
        <f t="shared" si="445"/>
        <v>0</v>
      </c>
      <c r="FD610" s="41">
        <f t="shared" si="468"/>
        <v>0</v>
      </c>
      <c r="FG610" s="3">
        <f t="shared" si="446"/>
        <v>0</v>
      </c>
      <c r="FH610" s="3">
        <f t="shared" si="447"/>
        <v>0</v>
      </c>
      <c r="FI610" s="3">
        <f t="shared" si="469"/>
        <v>0</v>
      </c>
      <c r="FJ610" s="3">
        <f t="shared" si="469"/>
        <v>0</v>
      </c>
      <c r="FK610" s="3">
        <f t="shared" si="448"/>
        <v>0</v>
      </c>
      <c r="FL610" s="3">
        <f t="shared" si="448"/>
        <v>0</v>
      </c>
      <c r="FM610" s="3">
        <f t="shared" si="448"/>
        <v>0</v>
      </c>
      <c r="FN610" s="3">
        <f t="shared" si="442"/>
        <v>0</v>
      </c>
      <c r="FO610" s="3">
        <f t="shared" si="442"/>
        <v>0</v>
      </c>
      <c r="FP610" s="3">
        <f t="shared" si="442"/>
        <v>0</v>
      </c>
      <c r="FQ610" s="3">
        <f t="shared" si="442"/>
        <v>0</v>
      </c>
      <c r="FR610" s="3">
        <f t="shared" si="470"/>
        <v>0</v>
      </c>
      <c r="FS610" s="3">
        <f t="shared" si="470"/>
        <v>0</v>
      </c>
      <c r="FT610" s="3">
        <f t="shared" si="470"/>
        <v>0</v>
      </c>
      <c r="FU610" s="3">
        <f t="shared" si="471"/>
        <v>0</v>
      </c>
      <c r="FV610" s="3">
        <f t="shared" si="471"/>
        <v>0</v>
      </c>
      <c r="FW610" s="3">
        <f t="shared" si="471"/>
        <v>0</v>
      </c>
      <c r="FX610" s="3">
        <f t="shared" si="472"/>
        <v>0</v>
      </c>
      <c r="FY610" s="3">
        <f t="shared" si="473"/>
        <v>0</v>
      </c>
      <c r="FZ610" s="3">
        <f t="shared" si="474"/>
        <v>0</v>
      </c>
      <c r="GA610" s="3">
        <f t="shared" si="475"/>
        <v>0</v>
      </c>
      <c r="GB610" s="41" t="s">
        <v>0</v>
      </c>
      <c r="GI610" s="41" t="s">
        <v>0</v>
      </c>
    </row>
    <row r="611" spans="1:191" x14ac:dyDescent="0.55000000000000004">
      <c r="A611" s="41" t="s">
        <v>1699</v>
      </c>
      <c r="B611" s="41" t="s">
        <v>983</v>
      </c>
      <c r="C611" s="25" t="s">
        <v>69</v>
      </c>
      <c r="D611" s="25" t="s">
        <v>62</v>
      </c>
      <c r="E611" s="41" t="s">
        <v>1790</v>
      </c>
      <c r="F611" s="25">
        <v>1</v>
      </c>
      <c r="G611" s="25" t="s">
        <v>67</v>
      </c>
      <c r="H611" s="41">
        <v>0</v>
      </c>
      <c r="I611" s="41">
        <v>0</v>
      </c>
      <c r="J611" s="41">
        <v>2.5500000000000002E-3</v>
      </c>
      <c r="K611" s="41">
        <v>0</v>
      </c>
      <c r="L611" s="41">
        <v>0</v>
      </c>
      <c r="M611" s="41" t="s">
        <v>1061</v>
      </c>
      <c r="N611" s="41" t="s">
        <v>1001</v>
      </c>
      <c r="O611" s="41" t="s">
        <v>1878</v>
      </c>
      <c r="P611" s="41" t="s">
        <v>1919</v>
      </c>
      <c r="Q611" s="41" t="s">
        <v>1942</v>
      </c>
      <c r="R611" s="41" t="s">
        <v>2069</v>
      </c>
      <c r="S611" s="41">
        <v>0</v>
      </c>
      <c r="AO611" s="7">
        <v>0</v>
      </c>
      <c r="AP611" s="7"/>
      <c r="AQ611" s="7"/>
      <c r="AR611" s="7"/>
      <c r="AS611" s="7"/>
      <c r="AT611" s="7"/>
      <c r="AU611" s="7"/>
      <c r="AV611" s="7"/>
      <c r="AW611" s="7"/>
      <c r="AX611" s="7"/>
      <c r="AY611" s="7"/>
      <c r="AZ611" s="7"/>
      <c r="BA611" s="7"/>
      <c r="BB611" s="7"/>
      <c r="BC611" s="7"/>
      <c r="BD611" s="7"/>
      <c r="BE611" s="7"/>
      <c r="BF611" s="7"/>
      <c r="BG611" s="7"/>
      <c r="BK611" s="5">
        <v>5.0999999999999996</v>
      </c>
      <c r="BL611" s="80">
        <v>0.03</v>
      </c>
      <c r="BM611" s="7">
        <v>0.12</v>
      </c>
      <c r="BN611" s="7"/>
      <c r="BO611" s="7"/>
      <c r="BP611" s="7"/>
      <c r="BQ611" s="7"/>
      <c r="BR611" s="7"/>
      <c r="BS611" s="7"/>
      <c r="BT611" s="80">
        <v>0.05</v>
      </c>
      <c r="BU611" s="7"/>
      <c r="BV611" s="82">
        <v>2.9</v>
      </c>
      <c r="BW611" s="7">
        <v>1.41</v>
      </c>
      <c r="BX611" s="7">
        <v>0.33</v>
      </c>
      <c r="BY611" s="7"/>
      <c r="BZ611" s="7"/>
      <c r="CA611" s="7"/>
      <c r="CB611" s="7"/>
      <c r="CC611" s="7"/>
      <c r="CD611" s="7"/>
      <c r="CG611" s="41">
        <v>0</v>
      </c>
      <c r="DC611" s="41">
        <v>0</v>
      </c>
      <c r="DY611" s="7" t="s">
        <v>1880</v>
      </c>
      <c r="DZ611" s="7">
        <f t="shared" si="443"/>
        <v>0.05</v>
      </c>
      <c r="EA611" s="41" t="s">
        <v>1002</v>
      </c>
      <c r="EB611" s="41" t="s">
        <v>0</v>
      </c>
      <c r="EC611" s="41">
        <f t="shared" si="430"/>
        <v>0</v>
      </c>
      <c r="ED611" s="41">
        <f t="shared" si="431"/>
        <v>0</v>
      </c>
      <c r="EE611" s="41">
        <f t="shared" si="432"/>
        <v>2.5500000000000002E-3</v>
      </c>
      <c r="EF611" s="41">
        <f t="shared" si="433"/>
        <v>0</v>
      </c>
      <c r="EG611" s="41">
        <f t="shared" si="434"/>
        <v>0</v>
      </c>
      <c r="EI611" s="5">
        <f t="shared" si="449"/>
        <v>166.33041791897105</v>
      </c>
      <c r="EJ611" s="3">
        <f t="shared" si="444"/>
        <v>848.28513138675237</v>
      </c>
      <c r="EK611" s="3">
        <f t="shared" si="450"/>
        <v>1.53</v>
      </c>
      <c r="EL611" s="3">
        <f t="shared" si="451"/>
        <v>0.61199999999999999</v>
      </c>
      <c r="EM611" s="3">
        <f t="shared" si="452"/>
        <v>0</v>
      </c>
      <c r="EN611" s="3">
        <f t="shared" si="453"/>
        <v>0</v>
      </c>
      <c r="EO611" s="3">
        <f t="shared" si="454"/>
        <v>0</v>
      </c>
      <c r="EP611" s="3">
        <f t="shared" si="455"/>
        <v>0</v>
      </c>
      <c r="EQ611" s="3">
        <f t="shared" si="456"/>
        <v>0</v>
      </c>
      <c r="ER611" s="3">
        <f t="shared" si="457"/>
        <v>0</v>
      </c>
      <c r="ES611" s="3">
        <f t="shared" si="458"/>
        <v>2.5499999999999998</v>
      </c>
      <c r="ET611" s="3">
        <f t="shared" si="459"/>
        <v>0</v>
      </c>
      <c r="EU611" s="3">
        <f t="shared" si="460"/>
        <v>14.79</v>
      </c>
      <c r="EV611" s="3">
        <f t="shared" si="461"/>
        <v>7.1909999999999989</v>
      </c>
      <c r="EW611" s="3">
        <f t="shared" si="462"/>
        <v>1.6830000000000001</v>
      </c>
      <c r="EX611" s="3">
        <f t="shared" si="463"/>
        <v>0</v>
      </c>
      <c r="EY611" s="3">
        <f t="shared" si="464"/>
        <v>0</v>
      </c>
      <c r="EZ611" s="3">
        <f t="shared" si="465"/>
        <v>0</v>
      </c>
      <c r="FA611" s="3">
        <f t="shared" si="466"/>
        <v>0</v>
      </c>
      <c r="FB611" s="3">
        <f t="shared" si="467"/>
        <v>0</v>
      </c>
      <c r="FC611" s="3">
        <f t="shared" si="445"/>
        <v>0</v>
      </c>
      <c r="FD611" s="41">
        <f t="shared" si="468"/>
        <v>0</v>
      </c>
      <c r="FG611" s="3">
        <f t="shared" si="446"/>
        <v>0</v>
      </c>
      <c r="FH611" s="3">
        <f t="shared" si="447"/>
        <v>0</v>
      </c>
      <c r="FI611" s="3">
        <f t="shared" si="469"/>
        <v>0</v>
      </c>
      <c r="FJ611" s="3">
        <f t="shared" si="469"/>
        <v>0</v>
      </c>
      <c r="FK611" s="3">
        <f t="shared" si="448"/>
        <v>0</v>
      </c>
      <c r="FL611" s="3">
        <f t="shared" si="448"/>
        <v>0</v>
      </c>
      <c r="FM611" s="3">
        <f t="shared" si="448"/>
        <v>0</v>
      </c>
      <c r="FN611" s="3">
        <f t="shared" si="442"/>
        <v>0</v>
      </c>
      <c r="FO611" s="3">
        <f t="shared" si="442"/>
        <v>0</v>
      </c>
      <c r="FP611" s="3">
        <f t="shared" si="442"/>
        <v>0</v>
      </c>
      <c r="FQ611" s="3">
        <f t="shared" si="442"/>
        <v>0</v>
      </c>
      <c r="FR611" s="3">
        <f t="shared" si="470"/>
        <v>0</v>
      </c>
      <c r="FS611" s="3">
        <f t="shared" si="470"/>
        <v>0</v>
      </c>
      <c r="FT611" s="3">
        <f t="shared" si="470"/>
        <v>0</v>
      </c>
      <c r="FU611" s="3">
        <f t="shared" si="471"/>
        <v>0</v>
      </c>
      <c r="FV611" s="3">
        <f t="shared" si="471"/>
        <v>0</v>
      </c>
      <c r="FW611" s="3">
        <f t="shared" si="471"/>
        <v>0</v>
      </c>
      <c r="FX611" s="3">
        <f t="shared" si="472"/>
        <v>0</v>
      </c>
      <c r="FY611" s="3">
        <f t="shared" si="473"/>
        <v>0</v>
      </c>
      <c r="FZ611" s="3">
        <f t="shared" si="474"/>
        <v>0</v>
      </c>
      <c r="GA611" s="3">
        <f t="shared" si="475"/>
        <v>0</v>
      </c>
      <c r="GB611" s="41" t="s">
        <v>0</v>
      </c>
      <c r="GC611" s="41">
        <f>S611+AO611+BK611+S612+AO612+BK612</f>
        <v>7.6499999999999995</v>
      </c>
      <c r="GD611" s="41">
        <f>(S611*AB611+AO611*AX611+BK611*BT611+S612*AB612+AO612*AX612+BK612*BT612)/GC611</f>
        <v>0.05</v>
      </c>
      <c r="GE611" s="41">
        <f t="shared" ref="GE611" si="493">GC611*GD611</f>
        <v>0.38250000000000001</v>
      </c>
      <c r="GI611" s="41" t="s">
        <v>0</v>
      </c>
    </row>
    <row r="612" spans="1:191" x14ac:dyDescent="0.55000000000000004">
      <c r="A612" s="41" t="s">
        <v>1700</v>
      </c>
      <c r="B612" s="41" t="s">
        <v>983</v>
      </c>
      <c r="C612" s="25" t="s">
        <v>69</v>
      </c>
      <c r="D612" s="25" t="s">
        <v>62</v>
      </c>
      <c r="E612" s="41" t="s">
        <v>1790</v>
      </c>
      <c r="F612" s="25">
        <v>1</v>
      </c>
      <c r="G612" s="25" t="s">
        <v>67</v>
      </c>
      <c r="H612" s="41">
        <v>0</v>
      </c>
      <c r="I612" s="41">
        <v>0</v>
      </c>
      <c r="J612" s="41">
        <v>1.2750000000000001E-3</v>
      </c>
      <c r="K612" s="41">
        <v>0</v>
      </c>
      <c r="L612" s="41">
        <v>0</v>
      </c>
      <c r="M612" s="41" t="s">
        <v>1061</v>
      </c>
      <c r="N612" s="41" t="s">
        <v>1001</v>
      </c>
      <c r="O612" s="41" t="s">
        <v>1878</v>
      </c>
      <c r="P612" s="41" t="s">
        <v>1919</v>
      </c>
      <c r="Q612" s="41" t="s">
        <v>1942</v>
      </c>
      <c r="R612" s="41" t="s">
        <v>2069</v>
      </c>
      <c r="S612" s="41">
        <v>0</v>
      </c>
      <c r="AO612" s="7">
        <v>0</v>
      </c>
      <c r="AP612" s="7"/>
      <c r="AQ612" s="7"/>
      <c r="AR612" s="7"/>
      <c r="AS612" s="7"/>
      <c r="AT612" s="7"/>
      <c r="AU612" s="7"/>
      <c r="AV612" s="7"/>
      <c r="AW612" s="7"/>
      <c r="AX612" s="7"/>
      <c r="AY612" s="7"/>
      <c r="AZ612" s="7"/>
      <c r="BA612" s="7"/>
      <c r="BB612" s="7"/>
      <c r="BC612" s="7"/>
      <c r="BD612" s="7"/>
      <c r="BE612" s="7"/>
      <c r="BF612" s="7"/>
      <c r="BG612" s="7"/>
      <c r="BK612" s="5">
        <v>2.5499999999999998</v>
      </c>
      <c r="BL612" s="80">
        <v>0.03</v>
      </c>
      <c r="BM612" s="7">
        <v>0.12</v>
      </c>
      <c r="BN612" s="7"/>
      <c r="BO612" s="7"/>
      <c r="BP612" s="7"/>
      <c r="BQ612" s="7"/>
      <c r="BR612" s="7"/>
      <c r="BS612" s="7"/>
      <c r="BT612" s="80">
        <v>0.05</v>
      </c>
      <c r="BU612" s="7"/>
      <c r="BV612" s="82">
        <v>2.9</v>
      </c>
      <c r="BW612" s="7">
        <v>1.41</v>
      </c>
      <c r="BX612" s="7">
        <v>0.33</v>
      </c>
      <c r="BY612" s="7"/>
      <c r="BZ612" s="7"/>
      <c r="CA612" s="7"/>
      <c r="CB612" s="7"/>
      <c r="CC612" s="7"/>
      <c r="CD612" s="7"/>
      <c r="CG612" s="41">
        <v>0</v>
      </c>
      <c r="DC612" s="41">
        <v>0</v>
      </c>
      <c r="DY612" s="7" t="s">
        <v>1880</v>
      </c>
      <c r="DZ612" s="7">
        <f t="shared" si="443"/>
        <v>0.05</v>
      </c>
      <c r="EA612" s="41" t="s">
        <v>1002</v>
      </c>
      <c r="EB612" s="41" t="s">
        <v>0</v>
      </c>
      <c r="EC612" s="41">
        <f t="shared" si="430"/>
        <v>0</v>
      </c>
      <c r="ED612" s="41">
        <f t="shared" si="431"/>
        <v>0</v>
      </c>
      <c r="EE612" s="41">
        <f t="shared" si="432"/>
        <v>1.2750000000000001E-3</v>
      </c>
      <c r="EF612" s="41">
        <f t="shared" si="433"/>
        <v>0</v>
      </c>
      <c r="EG612" s="41">
        <f t="shared" si="434"/>
        <v>0</v>
      </c>
      <c r="EI612" s="5">
        <f t="shared" si="449"/>
        <v>166.33041791897105</v>
      </c>
      <c r="EJ612" s="3">
        <f t="shared" si="444"/>
        <v>424.14256569337618</v>
      </c>
      <c r="EK612" s="3">
        <f t="shared" si="450"/>
        <v>0.76500000000000001</v>
      </c>
      <c r="EL612" s="3">
        <f t="shared" si="451"/>
        <v>0.30599999999999999</v>
      </c>
      <c r="EM612" s="3">
        <f t="shared" si="452"/>
        <v>0</v>
      </c>
      <c r="EN612" s="3">
        <f t="shared" si="453"/>
        <v>0</v>
      </c>
      <c r="EO612" s="3">
        <f t="shared" si="454"/>
        <v>0</v>
      </c>
      <c r="EP612" s="3">
        <f t="shared" si="455"/>
        <v>0</v>
      </c>
      <c r="EQ612" s="3">
        <f t="shared" si="456"/>
        <v>0</v>
      </c>
      <c r="ER612" s="3">
        <f t="shared" si="457"/>
        <v>0</v>
      </c>
      <c r="ES612" s="3">
        <f t="shared" si="458"/>
        <v>1.2749999999999999</v>
      </c>
      <c r="ET612" s="3">
        <f t="shared" si="459"/>
        <v>0</v>
      </c>
      <c r="EU612" s="3">
        <f t="shared" si="460"/>
        <v>7.3949999999999996</v>
      </c>
      <c r="EV612" s="3">
        <f t="shared" si="461"/>
        <v>3.5954999999999995</v>
      </c>
      <c r="EW612" s="3">
        <f t="shared" si="462"/>
        <v>0.84150000000000003</v>
      </c>
      <c r="EX612" s="3">
        <f t="shared" si="463"/>
        <v>0</v>
      </c>
      <c r="EY612" s="3">
        <f t="shared" si="464"/>
        <v>0</v>
      </c>
      <c r="EZ612" s="3">
        <f t="shared" si="465"/>
        <v>0</v>
      </c>
      <c r="FA612" s="3">
        <f t="shared" si="466"/>
        <v>0</v>
      </c>
      <c r="FB612" s="3">
        <f t="shared" si="467"/>
        <v>0</v>
      </c>
      <c r="FC612" s="3">
        <f t="shared" si="445"/>
        <v>0</v>
      </c>
      <c r="FD612" s="41">
        <f t="shared" si="468"/>
        <v>0</v>
      </c>
      <c r="FG612" s="3">
        <f t="shared" si="446"/>
        <v>0</v>
      </c>
      <c r="FH612" s="3">
        <f t="shared" si="447"/>
        <v>0</v>
      </c>
      <c r="FI612" s="3">
        <f t="shared" si="469"/>
        <v>0</v>
      </c>
      <c r="FJ612" s="3">
        <f t="shared" si="469"/>
        <v>0</v>
      </c>
      <c r="FK612" s="3">
        <f t="shared" si="448"/>
        <v>0</v>
      </c>
      <c r="FL612" s="3">
        <f t="shared" si="448"/>
        <v>0</v>
      </c>
      <c r="FM612" s="3">
        <f t="shared" si="448"/>
        <v>0</v>
      </c>
      <c r="FN612" s="3">
        <f t="shared" si="442"/>
        <v>0</v>
      </c>
      <c r="FO612" s="3">
        <f t="shared" si="442"/>
        <v>0</v>
      </c>
      <c r="FP612" s="3">
        <f t="shared" si="442"/>
        <v>0</v>
      </c>
      <c r="FQ612" s="3">
        <f t="shared" si="442"/>
        <v>0</v>
      </c>
      <c r="FR612" s="3">
        <f t="shared" si="470"/>
        <v>0</v>
      </c>
      <c r="FS612" s="3">
        <f t="shared" si="470"/>
        <v>0</v>
      </c>
      <c r="FT612" s="3">
        <f t="shared" si="470"/>
        <v>0</v>
      </c>
      <c r="FU612" s="3">
        <f t="shared" si="471"/>
        <v>0</v>
      </c>
      <c r="FV612" s="3">
        <f t="shared" si="471"/>
        <v>0</v>
      </c>
      <c r="FW612" s="3">
        <f t="shared" si="471"/>
        <v>0</v>
      </c>
      <c r="FX612" s="3">
        <f t="shared" si="472"/>
        <v>0</v>
      </c>
      <c r="FY612" s="3">
        <f t="shared" si="473"/>
        <v>0</v>
      </c>
      <c r="FZ612" s="3">
        <f t="shared" si="474"/>
        <v>0</v>
      </c>
      <c r="GA612" s="3">
        <f t="shared" si="475"/>
        <v>0</v>
      </c>
      <c r="GB612" s="41" t="s">
        <v>0</v>
      </c>
      <c r="GI612" s="41" t="s">
        <v>0</v>
      </c>
    </row>
    <row r="613" spans="1:191" x14ac:dyDescent="0.55000000000000004">
      <c r="A613" s="41" t="s">
        <v>1701</v>
      </c>
      <c r="B613" s="41" t="s">
        <v>983</v>
      </c>
      <c r="C613" s="25" t="s">
        <v>69</v>
      </c>
      <c r="D613" s="25" t="s">
        <v>62</v>
      </c>
      <c r="E613" s="41" t="s">
        <v>1790</v>
      </c>
      <c r="F613" s="25">
        <v>1</v>
      </c>
      <c r="G613" s="25" t="s">
        <v>67</v>
      </c>
      <c r="H613" s="41">
        <v>0</v>
      </c>
      <c r="I613" s="41">
        <v>5.0629999999999998E-3</v>
      </c>
      <c r="J613" s="41">
        <v>0</v>
      </c>
      <c r="K613" s="41">
        <v>0</v>
      </c>
      <c r="L613" s="41">
        <v>2.1164999999999999E-3</v>
      </c>
      <c r="M613" s="41" t="s">
        <v>1062</v>
      </c>
      <c r="N613" s="41" t="s">
        <v>1063</v>
      </c>
      <c r="O613" s="41" t="s">
        <v>1878</v>
      </c>
      <c r="P613" s="41" t="s">
        <v>1919</v>
      </c>
      <c r="Q613" s="41" t="s">
        <v>1942</v>
      </c>
      <c r="R613" s="41" t="s">
        <v>2069</v>
      </c>
      <c r="S613" s="41">
        <v>0</v>
      </c>
      <c r="AO613" s="7">
        <v>6.1</v>
      </c>
      <c r="AP613" s="7">
        <v>1.9E-2</v>
      </c>
      <c r="AQ613" s="7">
        <v>0.09</v>
      </c>
      <c r="AR613" s="7"/>
      <c r="AS613" s="7"/>
      <c r="AT613" s="7"/>
      <c r="AU613" s="7"/>
      <c r="AV613" s="7"/>
      <c r="AW613" s="7"/>
      <c r="AX613" s="7">
        <v>8.3000000000000004E-2</v>
      </c>
      <c r="AY613" s="7"/>
      <c r="AZ613" s="7">
        <v>1.91</v>
      </c>
      <c r="BA613" s="7">
        <v>0.85</v>
      </c>
      <c r="BB613" s="7">
        <v>0.22</v>
      </c>
      <c r="BC613" s="7"/>
      <c r="BD613" s="7"/>
      <c r="BE613" s="7"/>
      <c r="BF613" s="7"/>
      <c r="BG613" s="7"/>
      <c r="BK613" s="41">
        <v>0</v>
      </c>
      <c r="BL613" s="7"/>
      <c r="BM613" s="7"/>
      <c r="BN613" s="7"/>
      <c r="BO613" s="7"/>
      <c r="BP613" s="7"/>
      <c r="BQ613" s="7"/>
      <c r="BR613" s="7"/>
      <c r="BS613" s="7"/>
      <c r="BT613" s="7"/>
      <c r="BU613" s="7"/>
      <c r="BV613" s="7"/>
      <c r="BW613" s="7"/>
      <c r="BX613" s="7"/>
      <c r="BY613" s="7"/>
      <c r="BZ613" s="7"/>
      <c r="CA613" s="7"/>
      <c r="CB613" s="7"/>
      <c r="CC613" s="7"/>
      <c r="CD613" s="7"/>
      <c r="CG613" s="41">
        <v>0</v>
      </c>
      <c r="DC613" s="5">
        <v>2.5499999999999998</v>
      </c>
      <c r="DD613" s="41">
        <v>1.9E-2</v>
      </c>
      <c r="DE613" s="4">
        <v>9.0770000000000003E-2</v>
      </c>
      <c r="DL613" s="41">
        <v>8.3000000000000004E-2</v>
      </c>
      <c r="DN613" s="4">
        <v>1.94686</v>
      </c>
      <c r="DO613" s="4">
        <v>0.86701000000000006</v>
      </c>
      <c r="DP613" s="4">
        <v>0.22535999999999998</v>
      </c>
      <c r="DY613" s="7" t="s">
        <v>1880</v>
      </c>
      <c r="DZ613" s="7">
        <f t="shared" si="443"/>
        <v>8.3000000000000004E-2</v>
      </c>
      <c r="EA613" s="41" t="s">
        <v>1002</v>
      </c>
      <c r="EB613" s="41" t="s">
        <v>0</v>
      </c>
      <c r="EC613" s="41">
        <f t="shared" si="430"/>
        <v>0</v>
      </c>
      <c r="ED613" s="41">
        <f t="shared" si="431"/>
        <v>5.0629999999999998E-3</v>
      </c>
      <c r="EE613" s="41">
        <f t="shared" si="432"/>
        <v>0</v>
      </c>
      <c r="EF613" s="41">
        <f t="shared" si="433"/>
        <v>0</v>
      </c>
      <c r="EG613" s="41">
        <f t="shared" si="434"/>
        <v>2.1164999999999999E-3</v>
      </c>
      <c r="EI613" s="5">
        <f t="shared" si="449"/>
        <v>114.08243237762058</v>
      </c>
      <c r="EJ613" s="3">
        <f t="shared" si="444"/>
        <v>695.90283750348544</v>
      </c>
      <c r="EK613" s="3">
        <f t="shared" si="450"/>
        <v>1.1589999999999998</v>
      </c>
      <c r="EL613" s="3">
        <f t="shared" si="451"/>
        <v>0.54899999999999993</v>
      </c>
      <c r="EM613" s="3">
        <f t="shared" si="452"/>
        <v>0</v>
      </c>
      <c r="EN613" s="3">
        <f t="shared" si="453"/>
        <v>0</v>
      </c>
      <c r="EO613" s="3">
        <f t="shared" si="454"/>
        <v>0</v>
      </c>
      <c r="EP613" s="3">
        <f t="shared" si="455"/>
        <v>0</v>
      </c>
      <c r="EQ613" s="3">
        <f t="shared" si="456"/>
        <v>0</v>
      </c>
      <c r="ER613" s="3">
        <f t="shared" si="457"/>
        <v>0</v>
      </c>
      <c r="ES613" s="3">
        <f t="shared" si="458"/>
        <v>5.0629999999999997</v>
      </c>
      <c r="ET613" s="3">
        <f t="shared" si="459"/>
        <v>0</v>
      </c>
      <c r="EU613" s="3">
        <f t="shared" si="460"/>
        <v>11.650999999999998</v>
      </c>
      <c r="EV613" s="3">
        <f t="shared" si="461"/>
        <v>5.1849999999999996</v>
      </c>
      <c r="EW613" s="3">
        <f t="shared" si="462"/>
        <v>1.3419999999999999</v>
      </c>
      <c r="EX613" s="3">
        <f t="shared" si="463"/>
        <v>0</v>
      </c>
      <c r="EY613" s="3">
        <f t="shared" si="464"/>
        <v>0</v>
      </c>
      <c r="EZ613" s="3">
        <f t="shared" si="465"/>
        <v>0</v>
      </c>
      <c r="FA613" s="3">
        <f t="shared" si="466"/>
        <v>0</v>
      </c>
      <c r="FB613" s="3">
        <f t="shared" si="467"/>
        <v>0</v>
      </c>
      <c r="FC613" s="3">
        <f t="shared" si="445"/>
        <v>0</v>
      </c>
      <c r="FD613" s="41">
        <f t="shared" si="468"/>
        <v>0</v>
      </c>
      <c r="FF613" s="5">
        <f t="shared" ref="FF613:FF620" si="494">FG613/(CG613+DC613)</f>
        <v>116.11045713324759</v>
      </c>
      <c r="FG613" s="3">
        <f t="shared" si="446"/>
        <v>296.08166568978135</v>
      </c>
      <c r="FH613" s="3">
        <f t="shared" si="447"/>
        <v>0.48449999999999993</v>
      </c>
      <c r="FI613" s="3">
        <f t="shared" si="469"/>
        <v>0.23146349999999999</v>
      </c>
      <c r="FJ613" s="3">
        <f t="shared" si="469"/>
        <v>0</v>
      </c>
      <c r="FK613" s="3">
        <f t="shared" si="448"/>
        <v>0</v>
      </c>
      <c r="FL613" s="3">
        <f t="shared" si="448"/>
        <v>0</v>
      </c>
      <c r="FM613" s="3">
        <f t="shared" si="448"/>
        <v>0</v>
      </c>
      <c r="FN613" s="3">
        <f t="shared" si="442"/>
        <v>0</v>
      </c>
      <c r="FO613" s="3">
        <f t="shared" si="442"/>
        <v>0</v>
      </c>
      <c r="FP613" s="3">
        <f t="shared" si="442"/>
        <v>2.1165000000000003</v>
      </c>
      <c r="FQ613" s="3">
        <f t="shared" si="442"/>
        <v>0</v>
      </c>
      <c r="FR613" s="3">
        <f t="shared" si="470"/>
        <v>4.964493</v>
      </c>
      <c r="FS613" s="3">
        <f t="shared" si="470"/>
        <v>2.2108755000000002</v>
      </c>
      <c r="FT613" s="3">
        <f t="shared" si="470"/>
        <v>0.57466799999999996</v>
      </c>
      <c r="FU613" s="3">
        <f t="shared" si="471"/>
        <v>0</v>
      </c>
      <c r="FV613" s="3">
        <f t="shared" si="471"/>
        <v>0</v>
      </c>
      <c r="FW613" s="3">
        <f t="shared" si="471"/>
        <v>0</v>
      </c>
      <c r="FX613" s="3">
        <f t="shared" si="472"/>
        <v>0</v>
      </c>
      <c r="FY613" s="3">
        <f t="shared" si="473"/>
        <v>0</v>
      </c>
      <c r="FZ613" s="3">
        <f t="shared" si="474"/>
        <v>0</v>
      </c>
      <c r="GA613" s="3">
        <f t="shared" si="475"/>
        <v>0</v>
      </c>
      <c r="GB613" s="41" t="s">
        <v>0</v>
      </c>
      <c r="GC613" s="41">
        <f>S613+AO613+BK613+S614+AO614+BK614</f>
        <v>12.2</v>
      </c>
      <c r="GD613" s="41">
        <f>(S613*AB613+AO613*AX613+BK613*BT613+S614*AB614+AO614*AX614+BK614*BT614)/GC613</f>
        <v>8.3000000000000004E-2</v>
      </c>
      <c r="GE613" s="41">
        <f t="shared" ref="GE613" si="495">GC613*GD613</f>
        <v>1.0125999999999999</v>
      </c>
      <c r="GF613" s="5">
        <f>CG613+DC613+CG614+DC614</f>
        <v>5.0999999999999996</v>
      </c>
      <c r="GG613" s="41">
        <f>(CG613*CP613+DC613*DL613+CG614*CP614+DC614*DL614)/GF613</f>
        <v>8.3000000000000004E-2</v>
      </c>
      <c r="GH613" s="41">
        <f t="shared" ref="GH613" si="496">GF613*GG613</f>
        <v>0.42330000000000001</v>
      </c>
      <c r="GI613" s="41" t="s">
        <v>0</v>
      </c>
    </row>
    <row r="614" spans="1:191" x14ac:dyDescent="0.55000000000000004">
      <c r="A614" s="41" t="s">
        <v>1702</v>
      </c>
      <c r="B614" s="41" t="s">
        <v>983</v>
      </c>
      <c r="C614" s="25" t="s">
        <v>69</v>
      </c>
      <c r="D614" s="25" t="s">
        <v>62</v>
      </c>
      <c r="E614" s="41" t="s">
        <v>1790</v>
      </c>
      <c r="F614" s="25">
        <v>1</v>
      </c>
      <c r="G614" s="25" t="s">
        <v>67</v>
      </c>
      <c r="H614" s="41">
        <v>0</v>
      </c>
      <c r="I614" s="41">
        <v>5.0629999999999998E-3</v>
      </c>
      <c r="J614" s="41">
        <v>0</v>
      </c>
      <c r="K614" s="41">
        <v>0</v>
      </c>
      <c r="L614" s="41">
        <v>2.1164999999999999E-3</v>
      </c>
      <c r="M614" s="41" t="s">
        <v>1062</v>
      </c>
      <c r="N614" s="41" t="s">
        <v>1063</v>
      </c>
      <c r="O614" s="41" t="s">
        <v>1878</v>
      </c>
      <c r="P614" s="41" t="s">
        <v>1919</v>
      </c>
      <c r="Q614" s="41" t="s">
        <v>1942</v>
      </c>
      <c r="R614" s="41" t="s">
        <v>2069</v>
      </c>
      <c r="S614" s="41">
        <v>0</v>
      </c>
      <c r="AO614" s="7">
        <v>6.1</v>
      </c>
      <c r="AP614" s="7">
        <v>1.9E-2</v>
      </c>
      <c r="AQ614" s="7">
        <v>0.09</v>
      </c>
      <c r="AR614" s="7"/>
      <c r="AS614" s="7"/>
      <c r="AT614" s="7"/>
      <c r="AU614" s="7"/>
      <c r="AV614" s="7"/>
      <c r="AW614" s="7"/>
      <c r="AX614" s="7">
        <v>8.3000000000000004E-2</v>
      </c>
      <c r="AY614" s="7"/>
      <c r="AZ614" s="7">
        <v>1.91</v>
      </c>
      <c r="BA614" s="7">
        <v>0.85</v>
      </c>
      <c r="BB614" s="7">
        <v>0.22</v>
      </c>
      <c r="BC614" s="7"/>
      <c r="BD614" s="7"/>
      <c r="BE614" s="7"/>
      <c r="BF614" s="7"/>
      <c r="BG614" s="7"/>
      <c r="BK614" s="41">
        <v>0</v>
      </c>
      <c r="BL614" s="7"/>
      <c r="BM614" s="7"/>
      <c r="BN614" s="7"/>
      <c r="BO614" s="7"/>
      <c r="BP614" s="7"/>
      <c r="BQ614" s="7"/>
      <c r="BR614" s="7"/>
      <c r="BS614" s="7"/>
      <c r="BT614" s="7"/>
      <c r="BU614" s="7"/>
      <c r="BV614" s="7"/>
      <c r="BW614" s="7"/>
      <c r="BX614" s="7"/>
      <c r="BY614" s="7"/>
      <c r="BZ614" s="7"/>
      <c r="CA614" s="7"/>
      <c r="CB614" s="7"/>
      <c r="CC614" s="7"/>
      <c r="CD614" s="7"/>
      <c r="CG614" s="41">
        <v>0</v>
      </c>
      <c r="DC614" s="5">
        <v>2.5499999999999998</v>
      </c>
      <c r="DD614" s="41">
        <v>1.9E-2</v>
      </c>
      <c r="DE614" s="4">
        <v>9.0770000000000003E-2</v>
      </c>
      <c r="DL614" s="41">
        <v>8.3000000000000004E-2</v>
      </c>
      <c r="DN614" s="4">
        <v>1.94686</v>
      </c>
      <c r="DO614" s="4">
        <v>0.86701000000000006</v>
      </c>
      <c r="DP614" s="4">
        <v>0.22535999999999998</v>
      </c>
      <c r="DY614" s="7" t="s">
        <v>1880</v>
      </c>
      <c r="DZ614" s="7">
        <f t="shared" si="443"/>
        <v>8.3000000000000004E-2</v>
      </c>
      <c r="EA614" s="41" t="s">
        <v>1002</v>
      </c>
      <c r="EB614" s="41" t="s">
        <v>0</v>
      </c>
      <c r="EC614" s="41">
        <f t="shared" si="430"/>
        <v>0</v>
      </c>
      <c r="ED614" s="41">
        <f t="shared" si="431"/>
        <v>5.0629999999999998E-3</v>
      </c>
      <c r="EE614" s="41">
        <f t="shared" si="432"/>
        <v>0</v>
      </c>
      <c r="EF614" s="41">
        <f t="shared" si="433"/>
        <v>0</v>
      </c>
      <c r="EG614" s="41">
        <f t="shared" si="434"/>
        <v>2.1164999999999999E-3</v>
      </c>
      <c r="EI614" s="5">
        <f t="shared" si="449"/>
        <v>114.08243237762058</v>
      </c>
      <c r="EJ614" s="3">
        <f t="shared" si="444"/>
        <v>695.90283750348544</v>
      </c>
      <c r="EK614" s="3">
        <f t="shared" si="450"/>
        <v>1.1589999999999998</v>
      </c>
      <c r="EL614" s="3">
        <f t="shared" si="451"/>
        <v>0.54899999999999993</v>
      </c>
      <c r="EM614" s="3">
        <f t="shared" si="452"/>
        <v>0</v>
      </c>
      <c r="EN614" s="3">
        <f t="shared" si="453"/>
        <v>0</v>
      </c>
      <c r="EO614" s="3">
        <f t="shared" si="454"/>
        <v>0</v>
      </c>
      <c r="EP614" s="3">
        <f t="shared" si="455"/>
        <v>0</v>
      </c>
      <c r="EQ614" s="3">
        <f t="shared" si="456"/>
        <v>0</v>
      </c>
      <c r="ER614" s="3">
        <f t="shared" si="457"/>
        <v>0</v>
      </c>
      <c r="ES614" s="3">
        <f t="shared" si="458"/>
        <v>5.0629999999999997</v>
      </c>
      <c r="ET614" s="3">
        <f t="shared" si="459"/>
        <v>0</v>
      </c>
      <c r="EU614" s="3">
        <f t="shared" si="460"/>
        <v>11.650999999999998</v>
      </c>
      <c r="EV614" s="3">
        <f t="shared" si="461"/>
        <v>5.1849999999999996</v>
      </c>
      <c r="EW614" s="3">
        <f t="shared" si="462"/>
        <v>1.3419999999999999</v>
      </c>
      <c r="EX614" s="3">
        <f t="shared" si="463"/>
        <v>0</v>
      </c>
      <c r="EY614" s="3">
        <f t="shared" si="464"/>
        <v>0</v>
      </c>
      <c r="EZ614" s="3">
        <f t="shared" si="465"/>
        <v>0</v>
      </c>
      <c r="FA614" s="3">
        <f t="shared" si="466"/>
        <v>0</v>
      </c>
      <c r="FB614" s="3">
        <f t="shared" si="467"/>
        <v>0</v>
      </c>
      <c r="FC614" s="3">
        <f t="shared" si="445"/>
        <v>0</v>
      </c>
      <c r="FD614" s="41">
        <f t="shared" si="468"/>
        <v>0</v>
      </c>
      <c r="FF614" s="5">
        <f t="shared" si="494"/>
        <v>116.11045713324759</v>
      </c>
      <c r="FG614" s="3">
        <f t="shared" si="446"/>
        <v>296.08166568978135</v>
      </c>
      <c r="FH614" s="3">
        <f t="shared" si="447"/>
        <v>0.48449999999999993</v>
      </c>
      <c r="FI614" s="3">
        <f t="shared" si="469"/>
        <v>0.23146349999999999</v>
      </c>
      <c r="FJ614" s="3">
        <f t="shared" si="469"/>
        <v>0</v>
      </c>
      <c r="FK614" s="3">
        <f t="shared" si="448"/>
        <v>0</v>
      </c>
      <c r="FL614" s="3">
        <f t="shared" si="448"/>
        <v>0</v>
      </c>
      <c r="FM614" s="3">
        <f t="shared" si="448"/>
        <v>0</v>
      </c>
      <c r="FN614" s="3">
        <f t="shared" si="442"/>
        <v>0</v>
      </c>
      <c r="FO614" s="3">
        <f t="shared" si="442"/>
        <v>0</v>
      </c>
      <c r="FP614" s="3">
        <f t="shared" si="442"/>
        <v>2.1165000000000003</v>
      </c>
      <c r="FQ614" s="3">
        <f t="shared" si="442"/>
        <v>0</v>
      </c>
      <c r="FR614" s="3">
        <f t="shared" si="470"/>
        <v>4.964493</v>
      </c>
      <c r="FS614" s="3">
        <f t="shared" si="470"/>
        <v>2.2108755000000002</v>
      </c>
      <c r="FT614" s="3">
        <f t="shared" si="470"/>
        <v>0.57466799999999996</v>
      </c>
      <c r="FU614" s="3">
        <f t="shared" si="471"/>
        <v>0</v>
      </c>
      <c r="FV614" s="3">
        <f t="shared" si="471"/>
        <v>0</v>
      </c>
      <c r="FW614" s="3">
        <f t="shared" si="471"/>
        <v>0</v>
      </c>
      <c r="FX614" s="3">
        <f t="shared" si="472"/>
        <v>0</v>
      </c>
      <c r="FY614" s="3">
        <f t="shared" si="473"/>
        <v>0</v>
      </c>
      <c r="FZ614" s="3">
        <f t="shared" si="474"/>
        <v>0</v>
      </c>
      <c r="GA614" s="3">
        <f t="shared" si="475"/>
        <v>0</v>
      </c>
      <c r="GB614" s="41" t="s">
        <v>0</v>
      </c>
      <c r="GI614" s="41" t="s">
        <v>0</v>
      </c>
    </row>
    <row r="615" spans="1:191" x14ac:dyDescent="0.55000000000000004">
      <c r="A615" s="41" t="s">
        <v>1703</v>
      </c>
      <c r="B615" s="41" t="s">
        <v>983</v>
      </c>
      <c r="C615" s="25" t="s">
        <v>69</v>
      </c>
      <c r="D615" s="25" t="s">
        <v>62</v>
      </c>
      <c r="E615" s="41" t="s">
        <v>1790</v>
      </c>
      <c r="F615" s="25">
        <v>1</v>
      </c>
      <c r="G615" s="25" t="s">
        <v>67</v>
      </c>
      <c r="H615" s="41">
        <v>0.14169230728051393</v>
      </c>
      <c r="I615" s="41">
        <v>9.3863996763754065E-2</v>
      </c>
      <c r="J615" s="41">
        <v>2.4639999999999999E-2</v>
      </c>
      <c r="K615" s="41">
        <v>1.9672448805460749E-2</v>
      </c>
      <c r="L615" s="41">
        <v>0.22847103242320821</v>
      </c>
      <c r="M615" s="41" t="s">
        <v>1064</v>
      </c>
      <c r="N615" s="41" t="s">
        <v>537</v>
      </c>
      <c r="O615" s="41" t="s">
        <v>1878</v>
      </c>
      <c r="P615" s="41" t="s">
        <v>1919</v>
      </c>
      <c r="Q615" s="41" t="s">
        <v>1942</v>
      </c>
      <c r="R615" s="41" t="s">
        <v>2069</v>
      </c>
      <c r="S615" s="5">
        <v>64.405594218415416</v>
      </c>
      <c r="T615" s="4">
        <v>0.1</v>
      </c>
      <c r="U615" s="4">
        <v>0.30012</v>
      </c>
      <c r="AB615" s="41">
        <v>0.22</v>
      </c>
      <c r="AD615" s="4">
        <v>3.8924099999999999</v>
      </c>
      <c r="AE615" s="4">
        <v>1.6653</v>
      </c>
      <c r="AF615" s="4">
        <v>0.24278</v>
      </c>
      <c r="AO615" s="81">
        <v>42.665453074433664</v>
      </c>
      <c r="AP615" s="82">
        <v>0.1</v>
      </c>
      <c r="AQ615" s="82">
        <v>0.29028000000000004</v>
      </c>
      <c r="AR615" s="7"/>
      <c r="AS615" s="7"/>
      <c r="AT615" s="7"/>
      <c r="AU615" s="7"/>
      <c r="AV615" s="7"/>
      <c r="AW615" s="7"/>
      <c r="AX615" s="7">
        <v>0.22</v>
      </c>
      <c r="AY615" s="7"/>
      <c r="AZ615" s="82">
        <v>3.7647900000000001</v>
      </c>
      <c r="BA615" s="82">
        <v>1.6107000000000002</v>
      </c>
      <c r="BB615" s="82">
        <v>0.23482000000000003</v>
      </c>
      <c r="BC615" s="7"/>
      <c r="BD615" s="7"/>
      <c r="BE615" s="7"/>
      <c r="BF615" s="7"/>
      <c r="BG615" s="7"/>
      <c r="BK615" s="5">
        <v>11.2</v>
      </c>
      <c r="BL615" s="82">
        <v>0.1</v>
      </c>
      <c r="BM615" s="82">
        <v>0.28044000000000002</v>
      </c>
      <c r="BN615" s="7"/>
      <c r="BO615" s="7"/>
      <c r="BP615" s="7"/>
      <c r="BQ615" s="7"/>
      <c r="BR615" s="7"/>
      <c r="BS615" s="7"/>
      <c r="BT615" s="7">
        <v>0.22</v>
      </c>
      <c r="BU615" s="7"/>
      <c r="BV615" s="82">
        <v>3.6371700000000002</v>
      </c>
      <c r="BW615" s="82">
        <v>1.5561000000000003</v>
      </c>
      <c r="BX615" s="82">
        <v>0.22686000000000001</v>
      </c>
      <c r="BY615" s="7"/>
      <c r="BZ615" s="7"/>
      <c r="CA615" s="7"/>
      <c r="CB615" s="7"/>
      <c r="CC615" s="7"/>
      <c r="CD615" s="7"/>
      <c r="CG615" s="5">
        <v>8.94202218430034</v>
      </c>
      <c r="CH615" s="4">
        <v>0.1</v>
      </c>
      <c r="CI615" s="4">
        <v>0.26075999999999999</v>
      </c>
      <c r="CP615" s="41">
        <v>0.22</v>
      </c>
      <c r="CR615" s="4">
        <v>3.3819300000000001</v>
      </c>
      <c r="CS615" s="4">
        <v>1.4469000000000001</v>
      </c>
      <c r="CT615" s="4">
        <v>0.21094000000000002</v>
      </c>
      <c r="DC615" s="5">
        <v>103.85046928327645</v>
      </c>
      <c r="DD615" s="4">
        <v>0.1</v>
      </c>
      <c r="DE615" s="4">
        <v>0.24108000000000002</v>
      </c>
      <c r="DL615" s="41">
        <v>0.22</v>
      </c>
      <c r="DN615" s="4">
        <v>3.1266900000000004</v>
      </c>
      <c r="DO615" s="4">
        <v>1.3377000000000001</v>
      </c>
      <c r="DP615" s="4">
        <v>0.19502000000000003</v>
      </c>
      <c r="DY615" s="7" t="s">
        <v>1880</v>
      </c>
      <c r="DZ615" s="7">
        <f t="shared" si="443"/>
        <v>0.22000000000000003</v>
      </c>
      <c r="EA615" s="41" t="s">
        <v>68</v>
      </c>
      <c r="EB615" s="41" t="s">
        <v>0</v>
      </c>
      <c r="EC615" s="41">
        <f t="shared" si="430"/>
        <v>0.14169230728051393</v>
      </c>
      <c r="ED615" s="41">
        <f t="shared" si="431"/>
        <v>9.3863996763754065E-2</v>
      </c>
      <c r="EE615" s="41">
        <f t="shared" si="432"/>
        <v>2.4639999999999999E-2</v>
      </c>
      <c r="EF615" s="41">
        <f t="shared" si="433"/>
        <v>1.9672448805460749E-2</v>
      </c>
      <c r="EG615" s="41">
        <f t="shared" si="434"/>
        <v>0.22847103242320821</v>
      </c>
      <c r="EI615" s="5">
        <f t="shared" si="449"/>
        <v>227.46386408158583</v>
      </c>
      <c r="EJ615" s="3">
        <f t="shared" si="444"/>
        <v>26902.389426207432</v>
      </c>
      <c r="EK615" s="3">
        <f t="shared" si="450"/>
        <v>118.27104729284908</v>
      </c>
      <c r="EL615" s="3">
        <f t="shared" si="451"/>
        <v>34.855262655277443</v>
      </c>
      <c r="EM615" s="3">
        <f t="shared" si="452"/>
        <v>0</v>
      </c>
      <c r="EN615" s="3">
        <f t="shared" si="453"/>
        <v>0</v>
      </c>
      <c r="EO615" s="3">
        <f t="shared" si="454"/>
        <v>0</v>
      </c>
      <c r="EP615" s="3">
        <f t="shared" si="455"/>
        <v>0</v>
      </c>
      <c r="EQ615" s="3">
        <f t="shared" si="456"/>
        <v>0</v>
      </c>
      <c r="ER615" s="3">
        <f t="shared" si="457"/>
        <v>0</v>
      </c>
      <c r="ES615" s="3">
        <f t="shared" si="458"/>
        <v>260.196304044268</v>
      </c>
      <c r="ET615" s="3">
        <f t="shared" si="459"/>
        <v>0</v>
      </c>
      <c r="EU615" s="3">
        <f t="shared" si="460"/>
        <v>452.05575407179947</v>
      </c>
      <c r="EV615" s="3">
        <f t="shared" si="461"/>
        <v>193.40420131891753</v>
      </c>
      <c r="EW615" s="3">
        <f t="shared" si="462"/>
        <v>28.195923855285407</v>
      </c>
      <c r="EX615" s="3">
        <f t="shared" si="463"/>
        <v>0</v>
      </c>
      <c r="EY615" s="3">
        <f t="shared" si="464"/>
        <v>0</v>
      </c>
      <c r="EZ615" s="3">
        <f t="shared" si="465"/>
        <v>0</v>
      </c>
      <c r="FA615" s="3">
        <f t="shared" si="466"/>
        <v>0</v>
      </c>
      <c r="FB615" s="3">
        <f t="shared" si="467"/>
        <v>0</v>
      </c>
      <c r="FC615" s="3">
        <f t="shared" si="445"/>
        <v>0</v>
      </c>
      <c r="FD615" s="41">
        <f t="shared" si="468"/>
        <v>0</v>
      </c>
      <c r="FF615" s="5">
        <f t="shared" si="494"/>
        <v>193.52737412311447</v>
      </c>
      <c r="FG615" s="3">
        <f t="shared" si="446"/>
        <v>21828.43469452393</v>
      </c>
      <c r="FH615" s="3">
        <f t="shared" si="447"/>
        <v>112.79249146757682</v>
      </c>
      <c r="FI615" s="3">
        <f t="shared" si="469"/>
        <v>27.367992839590446</v>
      </c>
      <c r="FJ615" s="3">
        <f t="shared" si="469"/>
        <v>0</v>
      </c>
      <c r="FK615" s="3">
        <f t="shared" si="448"/>
        <v>0</v>
      </c>
      <c r="FL615" s="3">
        <f t="shared" si="448"/>
        <v>0</v>
      </c>
      <c r="FM615" s="3">
        <f t="shared" si="448"/>
        <v>0</v>
      </c>
      <c r="FN615" s="3">
        <f t="shared" si="442"/>
        <v>0</v>
      </c>
      <c r="FO615" s="3">
        <f t="shared" si="442"/>
        <v>0</v>
      </c>
      <c r="FP615" s="3">
        <f t="shared" si="442"/>
        <v>248.14348122866897</v>
      </c>
      <c r="FQ615" s="3">
        <f t="shared" si="442"/>
        <v>0</v>
      </c>
      <c r="FR615" s="3">
        <f t="shared" si="470"/>
        <v>354.94951688907855</v>
      </c>
      <c r="FS615" s="3">
        <f t="shared" si="470"/>
        <v>151.85898465870309</v>
      </c>
      <c r="FT615" s="3">
        <f t="shared" si="470"/>
        <v>22.139148679180888</v>
      </c>
      <c r="FU615" s="3">
        <f t="shared" si="471"/>
        <v>0</v>
      </c>
      <c r="FV615" s="3">
        <f t="shared" si="471"/>
        <v>0</v>
      </c>
      <c r="FW615" s="3">
        <f t="shared" si="471"/>
        <v>0</v>
      </c>
      <c r="FX615" s="3">
        <f t="shared" si="472"/>
        <v>0</v>
      </c>
      <c r="FY615" s="3">
        <f t="shared" si="473"/>
        <v>0</v>
      </c>
      <c r="FZ615" s="3">
        <f t="shared" si="474"/>
        <v>0</v>
      </c>
      <c r="GA615" s="3">
        <f t="shared" si="475"/>
        <v>0</v>
      </c>
      <c r="GB615" s="41" t="s">
        <v>0</v>
      </c>
      <c r="GC615" s="41">
        <f>S615+AO615+BK615+S616+AO616+BK616</f>
        <v>510.79999999999995</v>
      </c>
      <c r="GD615" s="41">
        <f>(S615*AB615+AO615*AX615+BK615*BT615+S616*AB616+AO616*AX616+BK616*BT616)/GC615</f>
        <v>0.13546948943268089</v>
      </c>
      <c r="GE615" s="41">
        <f t="shared" ref="GE615" si="497">GC615*GD615</f>
        <v>69.197815202213391</v>
      </c>
      <c r="GF615" s="5">
        <f>CG615+DC615+CG616+DC616</f>
        <v>223.69249146757682</v>
      </c>
      <c r="GG615" s="41">
        <f>(CG615*CP615+DC615*DL615+CG616*CP616+DC616*DL616)/GF615</f>
        <v>0.16546531302876483</v>
      </c>
      <c r="GH615" s="41">
        <f t="shared" ref="GH615" si="498">GF615*GG615</f>
        <v>37.013348122866901</v>
      </c>
      <c r="GI615" s="41" t="s">
        <v>0</v>
      </c>
    </row>
    <row r="616" spans="1:191" x14ac:dyDescent="0.55000000000000004">
      <c r="A616" s="41" t="s">
        <v>1704</v>
      </c>
      <c r="B616" s="41" t="s">
        <v>983</v>
      </c>
      <c r="C616" s="25" t="s">
        <v>69</v>
      </c>
      <c r="D616" s="25" t="s">
        <v>62</v>
      </c>
      <c r="E616" s="41" t="s">
        <v>1790</v>
      </c>
      <c r="F616" s="25">
        <v>1</v>
      </c>
      <c r="G616" s="25" t="s">
        <v>67</v>
      </c>
      <c r="H616" s="41">
        <v>0.33824384635974297</v>
      </c>
      <c r="I616" s="41">
        <v>8.891800161812298E-2</v>
      </c>
      <c r="J616" s="41">
        <v>4.62E-3</v>
      </c>
      <c r="K616" s="41">
        <v>0.10891964285714285</v>
      </c>
      <c r="L616" s="41">
        <v>1.3070357142857142E-2</v>
      </c>
      <c r="M616" s="41" t="s">
        <v>1064</v>
      </c>
      <c r="N616" s="41" t="s">
        <v>537</v>
      </c>
      <c r="O616" s="41" t="s">
        <v>1878</v>
      </c>
      <c r="P616" s="41" t="s">
        <v>1919</v>
      </c>
      <c r="Q616" s="41" t="s">
        <v>1942</v>
      </c>
      <c r="R616" s="41" t="s">
        <v>2069</v>
      </c>
      <c r="S616" s="5">
        <v>307.49440578158453</v>
      </c>
      <c r="T616" s="41">
        <v>0.01</v>
      </c>
      <c r="U616" s="4">
        <v>3.7600000000000001E-2</v>
      </c>
      <c r="AB616" s="41">
        <v>0.11</v>
      </c>
      <c r="AC616" s="41">
        <v>7.0000000000000007E-2</v>
      </c>
      <c r="AD616" s="4">
        <v>2.5530400000000002</v>
      </c>
      <c r="AE616" s="4">
        <v>1.6149200000000001</v>
      </c>
      <c r="AF616" s="4">
        <v>0.49491000000000002</v>
      </c>
      <c r="AG616" s="5">
        <f>21.26*(2*52/(2*52+3*16.001))</f>
        <v>14.54602869680204</v>
      </c>
      <c r="AO616" s="81">
        <v>80.834546925566357</v>
      </c>
      <c r="AP616" s="7">
        <v>0.01</v>
      </c>
      <c r="AQ616" s="82">
        <v>0.04</v>
      </c>
      <c r="AR616" s="7"/>
      <c r="AS616" s="7"/>
      <c r="AT616" s="7"/>
      <c r="AU616" s="7"/>
      <c r="AV616" s="7"/>
      <c r="AW616" s="7"/>
      <c r="AX616" s="7">
        <v>0.11</v>
      </c>
      <c r="AY616" s="7">
        <v>7.0000000000000007E-2</v>
      </c>
      <c r="AZ616" s="82">
        <v>2.7160000000000002</v>
      </c>
      <c r="BA616" s="82">
        <v>1.718</v>
      </c>
      <c r="BB616" s="82">
        <v>0.52649999999999997</v>
      </c>
      <c r="BC616" s="81">
        <f>21.26*(2*52/(2*52+3*16.001))</f>
        <v>14.54602869680204</v>
      </c>
      <c r="BD616" s="7"/>
      <c r="BE616" s="7"/>
      <c r="BF616" s="7"/>
      <c r="BG616" s="7"/>
      <c r="BK616" s="5">
        <v>4.2</v>
      </c>
      <c r="BL616" s="7">
        <v>0.01</v>
      </c>
      <c r="BM616" s="82">
        <v>4.1600000000000005E-2</v>
      </c>
      <c r="BN616" s="7"/>
      <c r="BO616" s="7"/>
      <c r="BP616" s="7"/>
      <c r="BQ616" s="7"/>
      <c r="BR616" s="7"/>
      <c r="BS616" s="7"/>
      <c r="BT616" s="7">
        <v>0.11</v>
      </c>
      <c r="BU616" s="7">
        <v>7.0000000000000007E-2</v>
      </c>
      <c r="BV616" s="82">
        <v>2.82464</v>
      </c>
      <c r="BW616" s="82">
        <v>1.7867200000000001</v>
      </c>
      <c r="BX616" s="82">
        <v>0.54756000000000005</v>
      </c>
      <c r="BY616" s="81">
        <f>21.26*(2*52/(2*52+3*16.001))</f>
        <v>14.54602869680204</v>
      </c>
      <c r="BZ616" s="7"/>
      <c r="CA616" s="7"/>
      <c r="CB616" s="7"/>
      <c r="CC616" s="7"/>
      <c r="CD616" s="7"/>
      <c r="CG616" s="5">
        <v>99.017857142857139</v>
      </c>
      <c r="CH616" s="41">
        <v>0.01</v>
      </c>
      <c r="CI616" s="4">
        <v>2.9600000000000001E-2</v>
      </c>
      <c r="CP616" s="41">
        <v>0.11</v>
      </c>
      <c r="CQ616" s="41">
        <v>7.0000000000000007E-2</v>
      </c>
      <c r="CR616" s="4">
        <v>2.0098400000000001</v>
      </c>
      <c r="CS616" s="4">
        <v>1.2713200000000002</v>
      </c>
      <c r="CT616" s="4">
        <v>0.38961000000000001</v>
      </c>
      <c r="CU616" s="5">
        <f>21.26*(2*52/(2*52+3*16.001))</f>
        <v>14.54602869680204</v>
      </c>
      <c r="DC616" s="5">
        <v>11.882142857142856</v>
      </c>
      <c r="DD616" s="41">
        <v>0.01</v>
      </c>
      <c r="DE616" s="4">
        <v>3.3600000000000005E-2</v>
      </c>
      <c r="DL616" s="41">
        <v>0.11</v>
      </c>
      <c r="DM616" s="41">
        <v>7.0000000000000007E-2</v>
      </c>
      <c r="DN616" s="4">
        <v>2.2814400000000004</v>
      </c>
      <c r="DO616" s="4">
        <v>1.4431200000000002</v>
      </c>
      <c r="DP616" s="4">
        <v>0.44226000000000004</v>
      </c>
      <c r="DQ616" s="5">
        <f>21.26*(2*52/(2*52+3*16.001))</f>
        <v>14.54602869680204</v>
      </c>
      <c r="DY616" s="7" t="s">
        <v>1880</v>
      </c>
      <c r="DZ616" s="7">
        <f t="shared" si="443"/>
        <v>0.11</v>
      </c>
      <c r="EA616" s="41" t="s">
        <v>68</v>
      </c>
      <c r="EB616" s="41" t="s">
        <v>0</v>
      </c>
      <c r="EC616" s="41">
        <f t="shared" ref="EC616:EC657" si="499">S616*AB616/100</f>
        <v>0.33824384635974297</v>
      </c>
      <c r="ED616" s="41">
        <f t="shared" ref="ED616:ED657" si="500">AO616*AX616/100</f>
        <v>8.891800161812298E-2</v>
      </c>
      <c r="EE616" s="41">
        <f t="shared" ref="EE616:EE657" si="501">BK616*BT616/100</f>
        <v>4.62E-3</v>
      </c>
      <c r="EF616" s="41">
        <f t="shared" ref="EF616:EF657" si="502">CG616*CP616/100</f>
        <v>0.10891964285714285</v>
      </c>
      <c r="EG616" s="41">
        <f t="shared" ref="EG616:EG657" si="503">DC616*DL616/100</f>
        <v>1.3070357142857142E-2</v>
      </c>
      <c r="EI616" s="5">
        <f t="shared" si="449"/>
        <v>272.0536856681332</v>
      </c>
      <c r="EJ616" s="3">
        <f t="shared" si="444"/>
        <v>106788.94831543276</v>
      </c>
      <c r="EK616" s="3">
        <f t="shared" si="450"/>
        <v>39.252895270715086</v>
      </c>
      <c r="EL616" s="3">
        <f t="shared" si="451"/>
        <v>14.969891534410234</v>
      </c>
      <c r="EM616" s="3">
        <f t="shared" si="452"/>
        <v>0</v>
      </c>
      <c r="EN616" s="3">
        <f t="shared" si="453"/>
        <v>0</v>
      </c>
      <c r="EO616" s="3">
        <f t="shared" si="454"/>
        <v>0</v>
      </c>
      <c r="EP616" s="3">
        <f t="shared" si="455"/>
        <v>0</v>
      </c>
      <c r="EQ616" s="3">
        <f t="shared" si="456"/>
        <v>0</v>
      </c>
      <c r="ER616" s="3">
        <f t="shared" si="457"/>
        <v>0</v>
      </c>
      <c r="ES616" s="3">
        <f t="shared" si="458"/>
        <v>431.78184797786599</v>
      </c>
      <c r="ET616" s="3">
        <f t="shared" si="459"/>
        <v>274.77026689500565</v>
      </c>
      <c r="EU616" s="3">
        <f t="shared" si="460"/>
        <v>1016.4556351864549</v>
      </c>
      <c r="EV616" s="3">
        <f t="shared" si="461"/>
        <v>642.95684140291962</v>
      </c>
      <c r="EW616" s="3">
        <f t="shared" si="462"/>
        <v>197.0411973216747</v>
      </c>
      <c r="EX616" s="3">
        <f t="shared" si="463"/>
        <v>57097.374104038681</v>
      </c>
      <c r="EY616" s="3">
        <f t="shared" si="464"/>
        <v>0</v>
      </c>
      <c r="EZ616" s="3">
        <f t="shared" si="465"/>
        <v>0</v>
      </c>
      <c r="FA616" s="3">
        <f t="shared" si="466"/>
        <v>0</v>
      </c>
      <c r="FB616" s="3">
        <f t="shared" si="467"/>
        <v>0</v>
      </c>
      <c r="FC616" s="3">
        <f t="shared" si="445"/>
        <v>0</v>
      </c>
      <c r="FD616" s="41">
        <f t="shared" si="468"/>
        <v>0</v>
      </c>
      <c r="FF616" s="5">
        <f t="shared" si="494"/>
        <v>236.85360908075202</v>
      </c>
      <c r="FG616" s="3">
        <f t="shared" si="446"/>
        <v>26267.065247055398</v>
      </c>
      <c r="FH616" s="3">
        <f t="shared" si="447"/>
        <v>11.09</v>
      </c>
      <c r="FI616" s="3">
        <f t="shared" si="469"/>
        <v>3.3301685714285716</v>
      </c>
      <c r="FJ616" s="3">
        <f t="shared" si="469"/>
        <v>0</v>
      </c>
      <c r="FK616" s="3">
        <f t="shared" si="448"/>
        <v>0</v>
      </c>
      <c r="FL616" s="3">
        <f t="shared" si="448"/>
        <v>0</v>
      </c>
      <c r="FM616" s="3">
        <f t="shared" si="448"/>
        <v>0</v>
      </c>
      <c r="FN616" s="3">
        <f t="shared" si="442"/>
        <v>0</v>
      </c>
      <c r="FO616" s="3">
        <f t="shared" si="442"/>
        <v>0</v>
      </c>
      <c r="FP616" s="3">
        <f t="shared" si="442"/>
        <v>121.99</v>
      </c>
      <c r="FQ616" s="3">
        <f t="shared" si="442"/>
        <v>77.63</v>
      </c>
      <c r="FR616" s="3">
        <f t="shared" si="470"/>
        <v>226.11844600000001</v>
      </c>
      <c r="FS616" s="3">
        <f t="shared" si="470"/>
        <v>143.03074014285716</v>
      </c>
      <c r="FT616" s="3">
        <f t="shared" si="470"/>
        <v>43.833343821428571</v>
      </c>
      <c r="FU616" s="3">
        <f t="shared" si="471"/>
        <v>16131.545824753461</v>
      </c>
      <c r="FV616" s="3">
        <f t="shared" si="471"/>
        <v>0</v>
      </c>
      <c r="FW616" s="3">
        <f t="shared" si="471"/>
        <v>0</v>
      </c>
      <c r="FX616" s="3">
        <f t="shared" si="472"/>
        <v>0</v>
      </c>
      <c r="FY616" s="3">
        <f t="shared" si="473"/>
        <v>0</v>
      </c>
      <c r="FZ616" s="3">
        <f t="shared" si="474"/>
        <v>0</v>
      </c>
      <c r="GA616" s="3">
        <f t="shared" si="475"/>
        <v>0</v>
      </c>
      <c r="GB616" s="41" t="s">
        <v>0</v>
      </c>
      <c r="GI616" s="41" t="s">
        <v>0</v>
      </c>
    </row>
    <row r="617" spans="1:191" x14ac:dyDescent="0.55000000000000004">
      <c r="A617" s="41" t="s">
        <v>1705</v>
      </c>
      <c r="B617" s="41" t="s">
        <v>983</v>
      </c>
      <c r="C617" s="25" t="s">
        <v>69</v>
      </c>
      <c r="D617" s="25" t="s">
        <v>62</v>
      </c>
      <c r="E617" s="41" t="s">
        <v>1790</v>
      </c>
      <c r="F617" s="25">
        <v>1</v>
      </c>
      <c r="G617" s="25" t="s">
        <v>67</v>
      </c>
      <c r="H617" s="41">
        <v>0</v>
      </c>
      <c r="I617" s="41">
        <v>1.2430000000000002E-2</v>
      </c>
      <c r="J617" s="41">
        <v>0</v>
      </c>
      <c r="K617" s="41">
        <v>0</v>
      </c>
      <c r="L617" s="41">
        <v>9.0338251366120226E-3</v>
      </c>
      <c r="M617" s="41" t="s">
        <v>1065</v>
      </c>
      <c r="N617" s="41" t="s">
        <v>1066</v>
      </c>
      <c r="O617" s="41" t="s">
        <v>1878</v>
      </c>
      <c r="P617" s="41" t="s">
        <v>1919</v>
      </c>
      <c r="Q617" s="41" t="s">
        <v>1942</v>
      </c>
      <c r="R617" s="41" t="s">
        <v>2069</v>
      </c>
      <c r="S617" s="41">
        <v>0</v>
      </c>
      <c r="AO617" s="7">
        <v>18.3</v>
      </c>
      <c r="AP617" s="80">
        <v>2.1999999999999999E-2</v>
      </c>
      <c r="AQ617" s="82">
        <v>6.0000000000000005E-2</v>
      </c>
      <c r="AR617" s="7"/>
      <c r="AS617" s="7"/>
      <c r="AT617" s="7"/>
      <c r="AU617" s="7"/>
      <c r="AV617" s="7"/>
      <c r="AW617" s="7"/>
      <c r="AX617" s="80">
        <v>6.7923497267759564E-2</v>
      </c>
      <c r="AY617" s="7"/>
      <c r="AZ617" s="82">
        <v>3.3215300546448088</v>
      </c>
      <c r="BA617" s="82">
        <v>1.5907650273224045</v>
      </c>
      <c r="BB617" s="82">
        <v>0.47967213114754098</v>
      </c>
      <c r="BC617" s="7"/>
      <c r="BD617" s="7"/>
      <c r="BE617" s="7"/>
      <c r="BF617" s="7"/>
      <c r="BG617" s="7"/>
      <c r="BK617" s="41">
        <v>0</v>
      </c>
      <c r="BL617" s="7"/>
      <c r="BM617" s="7"/>
      <c r="BN617" s="7"/>
      <c r="BO617" s="7"/>
      <c r="BP617" s="7"/>
      <c r="BQ617" s="7"/>
      <c r="BR617" s="7"/>
      <c r="BS617" s="7"/>
      <c r="BT617" s="7"/>
      <c r="BU617" s="7"/>
      <c r="BV617" s="7"/>
      <c r="BW617" s="7"/>
      <c r="BX617" s="7"/>
      <c r="BY617" s="7"/>
      <c r="BZ617" s="7"/>
      <c r="CA617" s="7"/>
      <c r="CB617" s="7"/>
      <c r="CC617" s="7"/>
      <c r="CD617" s="7"/>
      <c r="CG617" s="41">
        <v>0</v>
      </c>
      <c r="DC617" s="41">
        <v>13.3</v>
      </c>
      <c r="DD617" s="1">
        <v>2.1999999999999999E-2</v>
      </c>
      <c r="DE617" s="4">
        <v>4.9609999999999994E-2</v>
      </c>
      <c r="DL617" s="1">
        <v>6.7923497267759564E-2</v>
      </c>
      <c r="DN617" s="4">
        <v>2.7465899999999999</v>
      </c>
      <c r="DO617" s="4">
        <v>1.3169199999999999</v>
      </c>
      <c r="DP617" s="4">
        <v>0.39687999999999996</v>
      </c>
      <c r="DY617" s="7" t="s">
        <v>1880</v>
      </c>
      <c r="DZ617" s="7">
        <f t="shared" si="443"/>
        <v>6.7923497267759564E-2</v>
      </c>
      <c r="EA617" s="41" t="s">
        <v>1002</v>
      </c>
      <c r="EB617" s="41" t="s">
        <v>0</v>
      </c>
      <c r="EC617" s="41">
        <f t="shared" si="499"/>
        <v>0</v>
      </c>
      <c r="ED617" s="41">
        <f t="shared" si="500"/>
        <v>1.2430000000000002E-2</v>
      </c>
      <c r="EE617" s="41">
        <f t="shared" si="501"/>
        <v>0</v>
      </c>
      <c r="EF617" s="41">
        <f t="shared" si="502"/>
        <v>0</v>
      </c>
      <c r="EG617" s="41">
        <f t="shared" si="503"/>
        <v>9.0338251366120226E-3</v>
      </c>
      <c r="EI617" s="5">
        <f t="shared" si="449"/>
        <v>194.40205249327499</v>
      </c>
      <c r="EJ617" s="3">
        <f t="shared" si="444"/>
        <v>3557.5575606269326</v>
      </c>
      <c r="EK617" s="3">
        <f t="shared" si="450"/>
        <v>4.0259999999999998</v>
      </c>
      <c r="EL617" s="3">
        <f t="shared" si="451"/>
        <v>1.0980000000000001</v>
      </c>
      <c r="EM617" s="3">
        <f t="shared" si="452"/>
        <v>0</v>
      </c>
      <c r="EN617" s="3">
        <f t="shared" si="453"/>
        <v>0</v>
      </c>
      <c r="EO617" s="3">
        <f t="shared" si="454"/>
        <v>0</v>
      </c>
      <c r="EP617" s="3">
        <f t="shared" si="455"/>
        <v>0</v>
      </c>
      <c r="EQ617" s="3">
        <f t="shared" si="456"/>
        <v>0</v>
      </c>
      <c r="ER617" s="3">
        <f t="shared" si="457"/>
        <v>0</v>
      </c>
      <c r="ES617" s="3">
        <f t="shared" si="458"/>
        <v>12.43</v>
      </c>
      <c r="ET617" s="3">
        <f t="shared" si="459"/>
        <v>0</v>
      </c>
      <c r="EU617" s="3">
        <f t="shared" si="460"/>
        <v>60.784000000000006</v>
      </c>
      <c r="EV617" s="3">
        <f t="shared" si="461"/>
        <v>29.111000000000004</v>
      </c>
      <c r="EW617" s="3">
        <f t="shared" si="462"/>
        <v>8.7780000000000005</v>
      </c>
      <c r="EX617" s="3">
        <f t="shared" si="463"/>
        <v>0</v>
      </c>
      <c r="EY617" s="3">
        <f t="shared" si="464"/>
        <v>0</v>
      </c>
      <c r="EZ617" s="3">
        <f t="shared" si="465"/>
        <v>0</v>
      </c>
      <c r="FA617" s="3">
        <f t="shared" si="466"/>
        <v>0</v>
      </c>
      <c r="FB617" s="3">
        <f t="shared" si="467"/>
        <v>0</v>
      </c>
      <c r="FC617" s="3">
        <f t="shared" si="445"/>
        <v>0</v>
      </c>
      <c r="FD617" s="41">
        <f t="shared" si="468"/>
        <v>0</v>
      </c>
      <c r="FF617" s="5">
        <f t="shared" si="494"/>
        <v>162.60940941471648</v>
      </c>
      <c r="FG617" s="3">
        <f t="shared" si="446"/>
        <v>2162.7051452157293</v>
      </c>
      <c r="FH617" s="3">
        <f t="shared" si="447"/>
        <v>2.9259999999999997</v>
      </c>
      <c r="FI617" s="3">
        <f t="shared" si="469"/>
        <v>0.65981299999999998</v>
      </c>
      <c r="FJ617" s="3">
        <f t="shared" si="469"/>
        <v>0</v>
      </c>
      <c r="FK617" s="3">
        <f t="shared" si="448"/>
        <v>0</v>
      </c>
      <c r="FL617" s="3">
        <f t="shared" si="448"/>
        <v>0</v>
      </c>
      <c r="FM617" s="3">
        <f t="shared" si="448"/>
        <v>0</v>
      </c>
      <c r="FN617" s="3">
        <f t="shared" si="442"/>
        <v>0</v>
      </c>
      <c r="FO617" s="3">
        <f t="shared" si="442"/>
        <v>0</v>
      </c>
      <c r="FP617" s="3">
        <f t="shared" si="442"/>
        <v>9.0338251366120215</v>
      </c>
      <c r="FQ617" s="3">
        <f t="shared" si="442"/>
        <v>0</v>
      </c>
      <c r="FR617" s="3">
        <f t="shared" si="470"/>
        <v>36.529646999999997</v>
      </c>
      <c r="FS617" s="3">
        <f t="shared" si="470"/>
        <v>17.515035999999998</v>
      </c>
      <c r="FT617" s="3">
        <f t="shared" si="470"/>
        <v>5.2785039999999999</v>
      </c>
      <c r="FU617" s="3">
        <f t="shared" si="471"/>
        <v>0</v>
      </c>
      <c r="FV617" s="3">
        <f t="shared" si="471"/>
        <v>0</v>
      </c>
      <c r="FW617" s="3">
        <f t="shared" si="471"/>
        <v>0</v>
      </c>
      <c r="FX617" s="3">
        <f t="shared" si="472"/>
        <v>0</v>
      </c>
      <c r="FY617" s="3">
        <f t="shared" si="473"/>
        <v>0</v>
      </c>
      <c r="FZ617" s="3">
        <f t="shared" si="474"/>
        <v>0</v>
      </c>
      <c r="GA617" s="3">
        <f t="shared" si="475"/>
        <v>0</v>
      </c>
      <c r="GB617" s="41" t="s">
        <v>0</v>
      </c>
      <c r="GC617" s="41">
        <f>S617+AO617+BK617+S618+AO618+BK618</f>
        <v>108.95</v>
      </c>
      <c r="GD617" s="41">
        <f>(S617*AB617+AO617*AX617+BK617*BT617+S618*AB618+AO618*AX618+BK618*BT618)/GC617</f>
        <v>7.493070215695273E-2</v>
      </c>
      <c r="GE617" s="41">
        <f t="shared" ref="GE617" si="504">GC617*GD617</f>
        <v>8.1637000000000004</v>
      </c>
      <c r="GF617" s="5">
        <f>CG617+DC617+CG618+DC618</f>
        <v>26.6</v>
      </c>
      <c r="GG617" s="41">
        <f>(CG617*CP617+DC617*DL617+CG618*CP618+DC618*DL618)/GF617</f>
        <v>6.7923497267759564E-2</v>
      </c>
      <c r="GH617" s="41">
        <f t="shared" ref="GH617" si="505">GF617*GG617</f>
        <v>1.8067650273224045</v>
      </c>
      <c r="GI617" s="41" t="s">
        <v>0</v>
      </c>
    </row>
    <row r="618" spans="1:191" x14ac:dyDescent="0.55000000000000004">
      <c r="A618" s="41" t="s">
        <v>1706</v>
      </c>
      <c r="B618" s="41" t="s">
        <v>983</v>
      </c>
      <c r="C618" s="25" t="s">
        <v>69</v>
      </c>
      <c r="D618" s="25" t="s">
        <v>62</v>
      </c>
      <c r="E618" s="41" t="s">
        <v>1790</v>
      </c>
      <c r="F618" s="25">
        <v>1</v>
      </c>
      <c r="G618" s="25" t="s">
        <v>67</v>
      </c>
      <c r="H618" s="41">
        <v>8.7749999999999992E-4</v>
      </c>
      <c r="I618" s="41">
        <v>2.8680000000000004E-2</v>
      </c>
      <c r="J618" s="41">
        <v>3.9649500000000004E-2</v>
      </c>
      <c r="K618" s="41">
        <v>0</v>
      </c>
      <c r="L618" s="41">
        <v>9.0338251366120226E-3</v>
      </c>
      <c r="M618" s="41" t="s">
        <v>1065</v>
      </c>
      <c r="N618" s="41" t="s">
        <v>1066</v>
      </c>
      <c r="O618" s="41" t="s">
        <v>1878</v>
      </c>
      <c r="P618" s="41" t="s">
        <v>1919</v>
      </c>
      <c r="Q618" s="41" t="s">
        <v>1942</v>
      </c>
      <c r="R618" s="41" t="s">
        <v>2069</v>
      </c>
      <c r="S618" s="41">
        <v>5.85</v>
      </c>
      <c r="T618" s="41">
        <v>4.0000000000000001E-3</v>
      </c>
      <c r="U618" s="41">
        <v>0.02</v>
      </c>
      <c r="AB618" s="41">
        <v>1.4999999999999999E-2</v>
      </c>
      <c r="AD618" s="41">
        <v>3.37</v>
      </c>
      <c r="AE618" s="41">
        <v>1.52</v>
      </c>
      <c r="AF618" s="41">
        <v>0.68</v>
      </c>
      <c r="AO618" s="81">
        <v>35.85</v>
      </c>
      <c r="AP618" s="7">
        <v>2.7E-2</v>
      </c>
      <c r="AQ618" s="7">
        <v>0.08</v>
      </c>
      <c r="AR618" s="7"/>
      <c r="AS618" s="7"/>
      <c r="AT618" s="7"/>
      <c r="AU618" s="7"/>
      <c r="AV618" s="7"/>
      <c r="AW618" s="7"/>
      <c r="AX618" s="80">
        <v>0.08</v>
      </c>
      <c r="AY618" s="7"/>
      <c r="AZ618" s="7">
        <v>2.57</v>
      </c>
      <c r="BA618" s="7">
        <v>1.1499999999999999</v>
      </c>
      <c r="BB618" s="7">
        <v>0.37</v>
      </c>
      <c r="BC618" s="7"/>
      <c r="BD618" s="7"/>
      <c r="BE618" s="7"/>
      <c r="BF618" s="7"/>
      <c r="BG618" s="7"/>
      <c r="BK618" s="5">
        <v>48.95</v>
      </c>
      <c r="BL618" s="7">
        <v>2.5000000000000001E-2</v>
      </c>
      <c r="BM618" s="7">
        <v>0.08</v>
      </c>
      <c r="BN618" s="7"/>
      <c r="BO618" s="7"/>
      <c r="BP618" s="7"/>
      <c r="BQ618" s="7"/>
      <c r="BR618" s="7"/>
      <c r="BS618" s="7"/>
      <c r="BT618" s="7">
        <v>8.1000000000000003E-2</v>
      </c>
      <c r="BU618" s="7"/>
      <c r="BV618" s="7">
        <v>2.83</v>
      </c>
      <c r="BW618" s="7">
        <v>1.26</v>
      </c>
      <c r="BX618" s="82">
        <v>0.4</v>
      </c>
      <c r="BY618" s="7"/>
      <c r="BZ618" s="7"/>
      <c r="CA618" s="7"/>
      <c r="CB618" s="7"/>
      <c r="CC618" s="7"/>
      <c r="CD618" s="7"/>
      <c r="CG618" s="41">
        <v>0</v>
      </c>
      <c r="DC618" s="41">
        <v>13.3</v>
      </c>
      <c r="DD618" s="1">
        <v>2.1999999999999999E-2</v>
      </c>
      <c r="DE618" s="4">
        <v>4.9609999999999994E-2</v>
      </c>
      <c r="DL618" s="1">
        <v>6.7923497267759564E-2</v>
      </c>
      <c r="DN618" s="4">
        <v>2.7465899999999999</v>
      </c>
      <c r="DO618" s="4">
        <v>1.3169199999999999</v>
      </c>
      <c r="DP618" s="4">
        <v>0.39687999999999996</v>
      </c>
      <c r="DY618" s="7" t="s">
        <v>1880</v>
      </c>
      <c r="DZ618" s="7">
        <f t="shared" si="443"/>
        <v>7.6345284059569765E-2</v>
      </c>
      <c r="EA618" s="41" t="s">
        <v>1002</v>
      </c>
      <c r="EB618" s="41" t="s">
        <v>0</v>
      </c>
      <c r="EC618" s="41">
        <f t="shared" si="499"/>
        <v>8.7749999999999992E-4</v>
      </c>
      <c r="ED618" s="41">
        <f t="shared" si="500"/>
        <v>2.8680000000000004E-2</v>
      </c>
      <c r="EE618" s="41">
        <f t="shared" si="501"/>
        <v>3.9649500000000004E-2</v>
      </c>
      <c r="EF618" s="41">
        <f t="shared" si="502"/>
        <v>0</v>
      </c>
      <c r="EG618" s="41">
        <f t="shared" si="503"/>
        <v>9.0338251366120226E-3</v>
      </c>
      <c r="EI618" s="5">
        <f t="shared" si="449"/>
        <v>163.27518827237282</v>
      </c>
      <c r="EJ618" s="3">
        <f t="shared" si="444"/>
        <v>14800.895816890596</v>
      </c>
      <c r="EK618" s="3">
        <f t="shared" si="450"/>
        <v>22.151</v>
      </c>
      <c r="EL618" s="3">
        <f t="shared" si="451"/>
        <v>6.9010000000000007</v>
      </c>
      <c r="EM618" s="3">
        <f t="shared" si="452"/>
        <v>0</v>
      </c>
      <c r="EN618" s="3">
        <f t="shared" si="453"/>
        <v>0</v>
      </c>
      <c r="EO618" s="3">
        <f t="shared" si="454"/>
        <v>0</v>
      </c>
      <c r="EP618" s="3">
        <f t="shared" si="455"/>
        <v>0</v>
      </c>
      <c r="EQ618" s="3">
        <f t="shared" si="456"/>
        <v>0</v>
      </c>
      <c r="ER618" s="3">
        <f t="shared" si="457"/>
        <v>0</v>
      </c>
      <c r="ES618" s="3">
        <f t="shared" si="458"/>
        <v>69.206999999999994</v>
      </c>
      <c r="ET618" s="3">
        <f t="shared" si="459"/>
        <v>0</v>
      </c>
      <c r="EU618" s="3">
        <f t="shared" si="460"/>
        <v>250.3775</v>
      </c>
      <c r="EV618" s="3">
        <f t="shared" si="461"/>
        <v>111.79650000000001</v>
      </c>
      <c r="EW618" s="3">
        <f t="shared" si="462"/>
        <v>36.822500000000005</v>
      </c>
      <c r="EX618" s="3">
        <f t="shared" si="463"/>
        <v>0</v>
      </c>
      <c r="EY618" s="3">
        <f t="shared" si="464"/>
        <v>0</v>
      </c>
      <c r="EZ618" s="3">
        <f t="shared" si="465"/>
        <v>0</v>
      </c>
      <c r="FA618" s="3">
        <f t="shared" si="466"/>
        <v>0</v>
      </c>
      <c r="FB618" s="3">
        <f t="shared" si="467"/>
        <v>0</v>
      </c>
      <c r="FC618" s="3">
        <f t="shared" si="445"/>
        <v>0</v>
      </c>
      <c r="FD618" s="41">
        <f t="shared" si="468"/>
        <v>0</v>
      </c>
      <c r="FF618" s="5">
        <f t="shared" si="494"/>
        <v>162.60940941471648</v>
      </c>
      <c r="FG618" s="3">
        <f t="shared" si="446"/>
        <v>2162.7051452157293</v>
      </c>
      <c r="FH618" s="3">
        <f t="shared" si="447"/>
        <v>2.9259999999999997</v>
      </c>
      <c r="FI618" s="3">
        <f t="shared" si="469"/>
        <v>0.65981299999999998</v>
      </c>
      <c r="FJ618" s="3">
        <f t="shared" si="469"/>
        <v>0</v>
      </c>
      <c r="FK618" s="3">
        <f t="shared" si="448"/>
        <v>0</v>
      </c>
      <c r="FL618" s="3">
        <f t="shared" si="448"/>
        <v>0</v>
      </c>
      <c r="FM618" s="3">
        <f t="shared" si="448"/>
        <v>0</v>
      </c>
      <c r="FN618" s="3">
        <f t="shared" si="442"/>
        <v>0</v>
      </c>
      <c r="FO618" s="3">
        <f t="shared" si="442"/>
        <v>0</v>
      </c>
      <c r="FP618" s="3">
        <f t="shared" si="442"/>
        <v>9.0338251366120215</v>
      </c>
      <c r="FQ618" s="3">
        <f t="shared" si="442"/>
        <v>0</v>
      </c>
      <c r="FR618" s="3">
        <f t="shared" si="470"/>
        <v>36.529646999999997</v>
      </c>
      <c r="FS618" s="3">
        <f t="shared" si="470"/>
        <v>17.515035999999998</v>
      </c>
      <c r="FT618" s="3">
        <f t="shared" si="470"/>
        <v>5.2785039999999999</v>
      </c>
      <c r="FU618" s="3">
        <f t="shared" si="471"/>
        <v>0</v>
      </c>
      <c r="FV618" s="3">
        <f t="shared" si="471"/>
        <v>0</v>
      </c>
      <c r="FW618" s="3">
        <f t="shared" si="471"/>
        <v>0</v>
      </c>
      <c r="FX618" s="3">
        <f t="shared" si="472"/>
        <v>0</v>
      </c>
      <c r="FY618" s="3">
        <f t="shared" si="473"/>
        <v>0</v>
      </c>
      <c r="FZ618" s="3">
        <f t="shared" si="474"/>
        <v>0</v>
      </c>
      <c r="GA618" s="3">
        <f t="shared" si="475"/>
        <v>0</v>
      </c>
      <c r="GB618" s="41" t="s">
        <v>0</v>
      </c>
      <c r="GI618" s="41" t="s">
        <v>0</v>
      </c>
    </row>
    <row r="619" spans="1:191" x14ac:dyDescent="0.55000000000000004">
      <c r="A619" s="41" t="s">
        <v>1707</v>
      </c>
      <c r="B619" s="41" t="s">
        <v>983</v>
      </c>
      <c r="C619" s="25" t="s">
        <v>69</v>
      </c>
      <c r="D619" s="25" t="s">
        <v>62</v>
      </c>
      <c r="E619" s="41" t="s">
        <v>1790</v>
      </c>
      <c r="F619" s="25">
        <v>1</v>
      </c>
      <c r="G619" s="25" t="s">
        <v>67</v>
      </c>
      <c r="H619" s="41">
        <v>3.394549827720908E-2</v>
      </c>
      <c r="I619" s="41">
        <v>0</v>
      </c>
      <c r="J619" s="41">
        <v>0</v>
      </c>
      <c r="K619" s="41">
        <v>2.3267278620471125E-2</v>
      </c>
      <c r="L619" s="41">
        <v>0</v>
      </c>
      <c r="M619" s="41" t="s">
        <v>1067</v>
      </c>
      <c r="N619" s="41" t="s">
        <v>815</v>
      </c>
      <c r="O619" s="41" t="s">
        <v>1878</v>
      </c>
      <c r="P619" s="41" t="s">
        <v>1919</v>
      </c>
      <c r="Q619" s="41" t="s">
        <v>1942</v>
      </c>
      <c r="R619" s="41" t="s">
        <v>2069</v>
      </c>
      <c r="S619" s="41">
        <v>30.2</v>
      </c>
      <c r="T619" s="4">
        <v>1.5542233663308669E-2</v>
      </c>
      <c r="U619" s="4">
        <v>3.2985647999999999E-2</v>
      </c>
      <c r="AB619" s="4">
        <v>0.11240231217618901</v>
      </c>
      <c r="AD619" s="4">
        <v>1.7854391000000001</v>
      </c>
      <c r="AE619" s="4">
        <v>0.89645378000000009</v>
      </c>
      <c r="AF619" s="4">
        <v>0.305121472</v>
      </c>
      <c r="AO619" s="7">
        <v>0</v>
      </c>
      <c r="AP619" s="7"/>
      <c r="AQ619" s="7"/>
      <c r="AR619" s="7"/>
      <c r="AS619" s="7"/>
      <c r="AT619" s="7"/>
      <c r="AU619" s="7"/>
      <c r="AV619" s="7"/>
      <c r="AW619" s="7"/>
      <c r="AX619" s="7"/>
      <c r="AY619" s="7"/>
      <c r="AZ619" s="7"/>
      <c r="BA619" s="7"/>
      <c r="BB619" s="7"/>
      <c r="BC619" s="7"/>
      <c r="BD619" s="7"/>
      <c r="BE619" s="7"/>
      <c r="BF619" s="7"/>
      <c r="BG619" s="7"/>
      <c r="BK619" s="41">
        <v>0</v>
      </c>
      <c r="BL619" s="7"/>
      <c r="BM619" s="7"/>
      <c r="BN619" s="7"/>
      <c r="BO619" s="7"/>
      <c r="BP619" s="7"/>
      <c r="BQ619" s="7"/>
      <c r="BR619" s="7"/>
      <c r="BS619" s="7"/>
      <c r="BT619" s="7"/>
      <c r="BU619" s="7"/>
      <c r="BV619" s="7"/>
      <c r="BW619" s="7"/>
      <c r="BX619" s="7"/>
      <c r="BY619" s="7"/>
      <c r="BZ619" s="7"/>
      <c r="CA619" s="7"/>
      <c r="CB619" s="7"/>
      <c r="CC619" s="7"/>
      <c r="CD619" s="7"/>
      <c r="CG619" s="41">
        <v>20.7</v>
      </c>
      <c r="CH619" s="4">
        <v>1.5542233663308669E-2</v>
      </c>
      <c r="CI619" s="4">
        <v>2.6869104000000001E-2</v>
      </c>
      <c r="CP619" s="4">
        <v>0.11240231217618901</v>
      </c>
      <c r="CR619" s="4">
        <v>1.4543642999999999</v>
      </c>
      <c r="CS619" s="4">
        <v>0.73022394000000002</v>
      </c>
      <c r="CT619" s="4">
        <v>0.248542656</v>
      </c>
      <c r="DC619" s="41">
        <v>0</v>
      </c>
      <c r="DY619" s="7" t="s">
        <v>1880</v>
      </c>
      <c r="DZ619" s="7">
        <f t="shared" si="443"/>
        <v>0.11240231217618903</v>
      </c>
      <c r="EA619" s="41" t="s">
        <v>68</v>
      </c>
      <c r="EB619" s="41" t="s">
        <v>0</v>
      </c>
      <c r="EC619" s="41">
        <f t="shared" si="499"/>
        <v>3.394549827720908E-2</v>
      </c>
      <c r="ED619" s="41">
        <f t="shared" si="500"/>
        <v>0</v>
      </c>
      <c r="EE619" s="41">
        <f t="shared" si="501"/>
        <v>0</v>
      </c>
      <c r="EF619" s="41">
        <f t="shared" si="502"/>
        <v>2.3267278620471125E-2</v>
      </c>
      <c r="EG619" s="41">
        <f t="shared" si="503"/>
        <v>0</v>
      </c>
      <c r="EI619" s="5">
        <f t="shared" si="449"/>
        <v>119.484306319913</v>
      </c>
      <c r="EJ619" s="3">
        <f t="shared" si="444"/>
        <v>3608.4260508613725</v>
      </c>
      <c r="EK619" s="3">
        <f t="shared" si="450"/>
        <v>4.6937545663192175</v>
      </c>
      <c r="EL619" s="3">
        <f t="shared" si="451"/>
        <v>0.99616656959999994</v>
      </c>
      <c r="EM619" s="3">
        <f t="shared" si="452"/>
        <v>0</v>
      </c>
      <c r="EN619" s="3">
        <f t="shared" si="453"/>
        <v>0</v>
      </c>
      <c r="EO619" s="3">
        <f t="shared" si="454"/>
        <v>0</v>
      </c>
      <c r="EP619" s="3">
        <f t="shared" si="455"/>
        <v>0</v>
      </c>
      <c r="EQ619" s="3">
        <f t="shared" si="456"/>
        <v>0</v>
      </c>
      <c r="ER619" s="3">
        <f t="shared" si="457"/>
        <v>0</v>
      </c>
      <c r="ES619" s="3">
        <f t="shared" si="458"/>
        <v>33.945498277209083</v>
      </c>
      <c r="ET619" s="3">
        <f t="shared" si="459"/>
        <v>0</v>
      </c>
      <c r="EU619" s="3">
        <f t="shared" si="460"/>
        <v>53.920260820000003</v>
      </c>
      <c r="EV619" s="3">
        <f t="shared" si="461"/>
        <v>27.072904156000003</v>
      </c>
      <c r="EW619" s="3">
        <f t="shared" si="462"/>
        <v>9.2146684543999999</v>
      </c>
      <c r="EX619" s="3">
        <f t="shared" si="463"/>
        <v>0</v>
      </c>
      <c r="EY619" s="3">
        <f t="shared" si="464"/>
        <v>0</v>
      </c>
      <c r="EZ619" s="3">
        <f t="shared" si="465"/>
        <v>0</v>
      </c>
      <c r="FA619" s="3">
        <f t="shared" si="466"/>
        <v>0</v>
      </c>
      <c r="FB619" s="3">
        <f t="shared" si="467"/>
        <v>0</v>
      </c>
      <c r="FC619" s="3">
        <f t="shared" si="445"/>
        <v>0</v>
      </c>
      <c r="FD619" s="41">
        <f t="shared" si="468"/>
        <v>0</v>
      </c>
      <c r="FF619" s="5">
        <f t="shared" si="494"/>
        <v>100.2496709741895</v>
      </c>
      <c r="FG619" s="3">
        <f t="shared" si="446"/>
        <v>2075.1681891657227</v>
      </c>
      <c r="FH619" s="3">
        <f t="shared" si="447"/>
        <v>3.2172423683048947</v>
      </c>
      <c r="FI619" s="3">
        <f t="shared" si="469"/>
        <v>0.55619045280000001</v>
      </c>
      <c r="FJ619" s="3">
        <f t="shared" si="469"/>
        <v>0</v>
      </c>
      <c r="FK619" s="3">
        <f t="shared" si="448"/>
        <v>0</v>
      </c>
      <c r="FL619" s="3">
        <f t="shared" si="448"/>
        <v>0</v>
      </c>
      <c r="FM619" s="3">
        <f t="shared" si="448"/>
        <v>0</v>
      </c>
      <c r="FN619" s="3">
        <f t="shared" si="442"/>
        <v>0</v>
      </c>
      <c r="FO619" s="3">
        <f t="shared" si="442"/>
        <v>0</v>
      </c>
      <c r="FP619" s="3">
        <f t="shared" si="442"/>
        <v>23.267278620471124</v>
      </c>
      <c r="FQ619" s="3">
        <f t="shared" si="442"/>
        <v>0</v>
      </c>
      <c r="FR619" s="3">
        <f t="shared" si="470"/>
        <v>30.105341009999997</v>
      </c>
      <c r="FS619" s="3">
        <f t="shared" si="470"/>
        <v>15.115635557999999</v>
      </c>
      <c r="FT619" s="3">
        <f t="shared" si="470"/>
        <v>5.1448329792000003</v>
      </c>
      <c r="FU619" s="3">
        <f t="shared" si="471"/>
        <v>0</v>
      </c>
      <c r="FV619" s="3">
        <f t="shared" si="471"/>
        <v>0</v>
      </c>
      <c r="FW619" s="3">
        <f t="shared" si="471"/>
        <v>0</v>
      </c>
      <c r="FX619" s="3">
        <f t="shared" si="472"/>
        <v>0</v>
      </c>
      <c r="FY619" s="3">
        <f t="shared" si="473"/>
        <v>0</v>
      </c>
      <c r="FZ619" s="3">
        <f t="shared" si="474"/>
        <v>0</v>
      </c>
      <c r="GA619" s="3">
        <f t="shared" si="475"/>
        <v>0</v>
      </c>
      <c r="GB619" s="41" t="s">
        <v>0</v>
      </c>
      <c r="GI619" s="41" t="s">
        <v>0</v>
      </c>
    </row>
    <row r="620" spans="1:191" x14ac:dyDescent="0.55000000000000004">
      <c r="A620" s="41" t="s">
        <v>1708</v>
      </c>
      <c r="B620" s="41" t="s">
        <v>983</v>
      </c>
      <c r="C620" s="25" t="s">
        <v>69</v>
      </c>
      <c r="D620" s="25" t="s">
        <v>62</v>
      </c>
      <c r="E620" s="41" t="s">
        <v>1790</v>
      </c>
      <c r="F620" s="25">
        <v>1</v>
      </c>
      <c r="G620" s="25" t="s">
        <v>67</v>
      </c>
      <c r="H620" s="41">
        <v>2.8392441887843942E-3</v>
      </c>
      <c r="I620" s="41">
        <v>1.7146287068373358E-3</v>
      </c>
      <c r="J620" s="41">
        <v>0</v>
      </c>
      <c r="K620" s="41">
        <v>2.1467571479524506E-3</v>
      </c>
      <c r="L620" s="41">
        <v>1.1006187123205641E-3</v>
      </c>
      <c r="M620" s="41" t="s">
        <v>1018</v>
      </c>
      <c r="N620" s="41" t="s">
        <v>1019</v>
      </c>
      <c r="O620" s="41" t="s">
        <v>1878</v>
      </c>
      <c r="P620" s="41" t="s">
        <v>1919</v>
      </c>
      <c r="Q620" s="41" t="s">
        <v>1942</v>
      </c>
      <c r="R620" s="41" t="s">
        <v>2070</v>
      </c>
      <c r="S620" s="4">
        <v>2.5259659999999999</v>
      </c>
      <c r="T620" s="4">
        <v>2.9148595329822911E-2</v>
      </c>
      <c r="U620" s="4">
        <v>5.6096699999999999E-2</v>
      </c>
      <c r="AB620" s="4">
        <v>0.11240231217618901</v>
      </c>
      <c r="AD620" s="4">
        <v>2.6700239999999997</v>
      </c>
      <c r="AE620" s="4">
        <v>2.3540719999999999</v>
      </c>
      <c r="AF620" s="4">
        <v>0.4807264</v>
      </c>
      <c r="AO620" s="82">
        <v>1.525439</v>
      </c>
      <c r="AP620" s="82">
        <v>2.9148595329822911E-2</v>
      </c>
      <c r="AQ620" s="82">
        <v>9.5874359999999992E-2</v>
      </c>
      <c r="AR620" s="7"/>
      <c r="AS620" s="7"/>
      <c r="AT620" s="7"/>
      <c r="AU620" s="7"/>
      <c r="AV620" s="7"/>
      <c r="AW620" s="7"/>
      <c r="AX620" s="82">
        <v>0.11240231217618901</v>
      </c>
      <c r="AY620" s="7"/>
      <c r="AZ620" s="82">
        <v>2.6890955999999999</v>
      </c>
      <c r="BA620" s="82">
        <v>2.3708868000000001</v>
      </c>
      <c r="BB620" s="82">
        <v>0.48416016000000001</v>
      </c>
      <c r="BC620" s="7"/>
      <c r="BD620" s="7"/>
      <c r="BE620" s="7"/>
      <c r="BF620" s="7"/>
      <c r="BG620" s="7"/>
      <c r="BK620" s="41">
        <v>0</v>
      </c>
      <c r="BL620" s="7"/>
      <c r="BM620" s="7"/>
      <c r="BN620" s="7"/>
      <c r="BO620" s="7"/>
      <c r="BP620" s="7"/>
      <c r="BQ620" s="7"/>
      <c r="BR620" s="7"/>
      <c r="BS620" s="7"/>
      <c r="BT620" s="7"/>
      <c r="BU620" s="7"/>
      <c r="BV620" s="7"/>
      <c r="BW620" s="7"/>
      <c r="BX620" s="7"/>
      <c r="BY620" s="7"/>
      <c r="BZ620" s="7"/>
      <c r="CA620" s="7"/>
      <c r="CB620" s="7"/>
      <c r="CC620" s="7"/>
      <c r="CD620" s="7"/>
      <c r="CG620" s="4">
        <v>1.9098869999999999</v>
      </c>
      <c r="CH620" s="4">
        <v>2.9148595329822911E-2</v>
      </c>
      <c r="CI620" s="4">
        <v>7.7175460000000001E-2</v>
      </c>
      <c r="CP620" s="4">
        <v>0.11240231217618901</v>
      </c>
      <c r="CR620" s="4">
        <v>2.1646266000000001</v>
      </c>
      <c r="CS620" s="4">
        <v>1.9084798000000001</v>
      </c>
      <c r="CT620" s="4">
        <v>0.38973176000000004</v>
      </c>
      <c r="DC620" s="4">
        <v>0.97917799999999999</v>
      </c>
      <c r="DD620" s="4">
        <v>2.9148595329822911E-2</v>
      </c>
      <c r="DE620" s="4">
        <v>4.5899999999999996E-2</v>
      </c>
      <c r="DL620" s="4">
        <v>0.11240231217618901</v>
      </c>
      <c r="DN620" s="4">
        <v>2.0196000000000001</v>
      </c>
      <c r="DO620" s="4">
        <v>2.0655000000000001</v>
      </c>
      <c r="DP620" s="4">
        <v>0.45900000000000002</v>
      </c>
      <c r="DY620" s="7" t="s">
        <v>1880</v>
      </c>
      <c r="DZ620" s="7">
        <f t="shared" si="443"/>
        <v>0.112402312176189</v>
      </c>
      <c r="EA620" s="41" t="s">
        <v>98</v>
      </c>
      <c r="EB620" s="41" t="s">
        <v>0</v>
      </c>
      <c r="EC620" s="41">
        <f t="shared" si="499"/>
        <v>2.8392441887843942E-3</v>
      </c>
      <c r="ED620" s="41">
        <f t="shared" si="500"/>
        <v>1.7146287068373358E-3</v>
      </c>
      <c r="EE620" s="41">
        <f t="shared" si="501"/>
        <v>0</v>
      </c>
      <c r="EF620" s="41">
        <f t="shared" si="502"/>
        <v>2.1467571479524506E-3</v>
      </c>
      <c r="EG620" s="41">
        <f t="shared" si="503"/>
        <v>1.1006187123205641E-3</v>
      </c>
      <c r="EI620" s="5">
        <f t="shared" si="449"/>
        <v>208.68429015203367</v>
      </c>
      <c r="EJ620" s="3">
        <f t="shared" si="444"/>
        <v>845.46457654339997</v>
      </c>
      <c r="EK620" s="3">
        <f t="shared" si="450"/>
        <v>1.180927648622212</v>
      </c>
      <c r="EL620" s="3">
        <f t="shared" si="451"/>
        <v>0.28794884475624</v>
      </c>
      <c r="EM620" s="3">
        <f t="shared" si="452"/>
        <v>0</v>
      </c>
      <c r="EN620" s="3">
        <f t="shared" si="453"/>
        <v>0</v>
      </c>
      <c r="EO620" s="3">
        <f t="shared" si="454"/>
        <v>0</v>
      </c>
      <c r="EP620" s="3">
        <f t="shared" si="455"/>
        <v>0</v>
      </c>
      <c r="EQ620" s="3">
        <f t="shared" si="456"/>
        <v>0</v>
      </c>
      <c r="ER620" s="3">
        <f t="shared" si="457"/>
        <v>0</v>
      </c>
      <c r="ES620" s="3">
        <f t="shared" si="458"/>
        <v>4.5538728956217298</v>
      </c>
      <c r="ET620" s="3">
        <f t="shared" si="459"/>
        <v>0</v>
      </c>
      <c r="EU620" s="3">
        <f t="shared" si="460"/>
        <v>10.846441146152399</v>
      </c>
      <c r="EV620" s="3">
        <f t="shared" si="461"/>
        <v>9.5629490228572003</v>
      </c>
      <c r="EW620" s="3">
        <f t="shared" si="462"/>
        <v>1.9528553320126401</v>
      </c>
      <c r="EX620" s="3">
        <f t="shared" si="463"/>
        <v>0</v>
      </c>
      <c r="EY620" s="3">
        <f t="shared" si="464"/>
        <v>0</v>
      </c>
      <c r="EZ620" s="3">
        <f t="shared" si="465"/>
        <v>0</v>
      </c>
      <c r="FA620" s="3">
        <f t="shared" si="466"/>
        <v>0</v>
      </c>
      <c r="FB620" s="3">
        <f t="shared" si="467"/>
        <v>0</v>
      </c>
      <c r="FC620" s="3">
        <f t="shared" si="445"/>
        <v>0</v>
      </c>
      <c r="FD620" s="41">
        <f t="shared" si="468"/>
        <v>0</v>
      </c>
      <c r="FF620" s="5">
        <f t="shared" si="494"/>
        <v>174.34684837656357</v>
      </c>
      <c r="FG620" s="3">
        <f t="shared" si="446"/>
        <v>503.69937750503664</v>
      </c>
      <c r="FH620" s="3">
        <f t="shared" si="447"/>
        <v>0.84212186566554825</v>
      </c>
      <c r="FI620" s="3">
        <f t="shared" si="469"/>
        <v>0.19234067797301999</v>
      </c>
      <c r="FJ620" s="3">
        <f t="shared" si="469"/>
        <v>0</v>
      </c>
      <c r="FK620" s="3">
        <f t="shared" si="448"/>
        <v>0</v>
      </c>
      <c r="FL620" s="3">
        <f t="shared" si="448"/>
        <v>0</v>
      </c>
      <c r="FM620" s="3">
        <f t="shared" si="448"/>
        <v>0</v>
      </c>
      <c r="FN620" s="3">
        <f t="shared" si="442"/>
        <v>0</v>
      </c>
      <c r="FO620" s="3">
        <f t="shared" si="442"/>
        <v>0</v>
      </c>
      <c r="FP620" s="3">
        <f t="shared" si="442"/>
        <v>3.2473758602730154</v>
      </c>
      <c r="FQ620" s="3">
        <f t="shared" si="442"/>
        <v>0</v>
      </c>
      <c r="FR620" s="3">
        <f t="shared" si="470"/>
        <v>6.1117400919942</v>
      </c>
      <c r="FS620" s="3">
        <f t="shared" si="470"/>
        <v>5.6674729187826003</v>
      </c>
      <c r="FT620" s="3">
        <f t="shared" si="470"/>
        <v>1.1937863239111199</v>
      </c>
      <c r="FU620" s="3">
        <f t="shared" si="471"/>
        <v>0</v>
      </c>
      <c r="FV620" s="3">
        <f t="shared" si="471"/>
        <v>0</v>
      </c>
      <c r="FW620" s="3">
        <f t="shared" si="471"/>
        <v>0</v>
      </c>
      <c r="FX620" s="3">
        <f t="shared" si="472"/>
        <v>0</v>
      </c>
      <c r="FY620" s="3">
        <f t="shared" si="473"/>
        <v>0</v>
      </c>
      <c r="FZ620" s="3">
        <f t="shared" si="474"/>
        <v>0</v>
      </c>
      <c r="GA620" s="3">
        <f t="shared" si="475"/>
        <v>0</v>
      </c>
      <c r="GB620" s="41" t="s">
        <v>0</v>
      </c>
      <c r="GI620" s="41" t="s">
        <v>0</v>
      </c>
    </row>
    <row r="621" spans="1:191" x14ac:dyDescent="0.55000000000000004">
      <c r="A621" s="41" t="s">
        <v>1709</v>
      </c>
      <c r="B621" s="41" t="s">
        <v>983</v>
      </c>
      <c r="C621" s="25" t="s">
        <v>69</v>
      </c>
      <c r="D621" s="25" t="s">
        <v>62</v>
      </c>
      <c r="E621" s="41" t="s">
        <v>1790</v>
      </c>
      <c r="F621" s="25">
        <v>1</v>
      </c>
      <c r="G621" s="25" t="s">
        <v>67</v>
      </c>
      <c r="H621" s="41">
        <v>0.18387215000000001</v>
      </c>
      <c r="I621" s="41">
        <v>0.11430187999999999</v>
      </c>
      <c r="J621" s="41">
        <v>0.13180607999999999</v>
      </c>
      <c r="K621" s="41">
        <v>0</v>
      </c>
      <c r="L621" s="41">
        <v>0</v>
      </c>
      <c r="M621" s="41" t="s">
        <v>1020</v>
      </c>
      <c r="N621" s="41" t="s">
        <v>1011</v>
      </c>
      <c r="O621" s="41" t="s">
        <v>1878</v>
      </c>
      <c r="P621" s="41" t="s">
        <v>1919</v>
      </c>
      <c r="Q621" s="41" t="s">
        <v>1942</v>
      </c>
      <c r="R621" s="41" t="s">
        <v>2070</v>
      </c>
      <c r="S621" s="5">
        <v>161.15</v>
      </c>
      <c r="T621" s="1">
        <v>6.4199999999999993E-2</v>
      </c>
      <c r="U621" s="41">
        <v>0.17</v>
      </c>
      <c r="AB621" s="1">
        <v>0.11409999999999999</v>
      </c>
      <c r="AD621" s="41">
        <v>1.47</v>
      </c>
      <c r="AE621" s="41">
        <v>0.82</v>
      </c>
      <c r="AF621" s="41">
        <v>0.11</v>
      </c>
      <c r="AO621" s="7">
        <v>88.06</v>
      </c>
      <c r="AP621" s="80">
        <v>6.4199999999999993E-2</v>
      </c>
      <c r="AQ621" s="82">
        <v>0.2</v>
      </c>
      <c r="AR621" s="7"/>
      <c r="AS621" s="7"/>
      <c r="AT621" s="7"/>
      <c r="AU621" s="7"/>
      <c r="AV621" s="7"/>
      <c r="AW621" s="7"/>
      <c r="AX621" s="80">
        <v>0.1298</v>
      </c>
      <c r="AY621" s="7"/>
      <c r="AZ621" s="7">
        <v>1.88</v>
      </c>
      <c r="BA621" s="7">
        <v>1.1399999999999999</v>
      </c>
      <c r="BB621" s="7">
        <v>0.14000000000000001</v>
      </c>
      <c r="BC621" s="7"/>
      <c r="BD621" s="7"/>
      <c r="BE621" s="7"/>
      <c r="BF621" s="7"/>
      <c r="BG621" s="7"/>
      <c r="BK621" s="41">
        <v>94.08</v>
      </c>
      <c r="BL621" s="80">
        <v>6.2399999999999997E-2</v>
      </c>
      <c r="BM621" s="7">
        <v>0.18</v>
      </c>
      <c r="BN621" s="7"/>
      <c r="BO621" s="7"/>
      <c r="BP621" s="7"/>
      <c r="BQ621" s="7"/>
      <c r="BR621" s="7"/>
      <c r="BS621" s="7"/>
      <c r="BT621" s="80">
        <v>0.1401</v>
      </c>
      <c r="BU621" s="7"/>
      <c r="BV621" s="7">
        <v>1.79</v>
      </c>
      <c r="BW621" s="7">
        <v>1.08</v>
      </c>
      <c r="BX621" s="7">
        <v>0.12</v>
      </c>
      <c r="BY621" s="7"/>
      <c r="BZ621" s="7"/>
      <c r="CA621" s="7"/>
      <c r="CB621" s="7"/>
      <c r="CC621" s="7"/>
      <c r="CD621" s="7"/>
      <c r="CG621" s="41">
        <v>0</v>
      </c>
      <c r="DC621" s="41">
        <v>0</v>
      </c>
      <c r="DY621" s="7" t="s">
        <v>1880</v>
      </c>
      <c r="DZ621" s="7">
        <f t="shared" si="443"/>
        <v>0.12525273384019342</v>
      </c>
      <c r="EA621" s="41" t="s">
        <v>98</v>
      </c>
      <c r="EB621" s="41" t="s">
        <v>0</v>
      </c>
      <c r="EC621" s="41">
        <f t="shared" si="499"/>
        <v>0.18387215000000001</v>
      </c>
      <c r="ED621" s="41">
        <f t="shared" si="500"/>
        <v>0.11430187999999999</v>
      </c>
      <c r="EE621" s="41">
        <f t="shared" si="501"/>
        <v>0.13180607999999999</v>
      </c>
      <c r="EF621" s="41">
        <f t="shared" si="502"/>
        <v>0</v>
      </c>
      <c r="EG621" s="41">
        <f t="shared" si="503"/>
        <v>0</v>
      </c>
      <c r="EI621" s="5">
        <f t="shared" si="449"/>
        <v>116.21209638390583</v>
      </c>
      <c r="EJ621" s="3">
        <f t="shared" si="444"/>
        <v>39894.450567631036</v>
      </c>
      <c r="EK621" s="3">
        <f t="shared" si="450"/>
        <v>218.69873999999999</v>
      </c>
      <c r="EL621" s="3">
        <f t="shared" si="451"/>
        <v>61.941900000000004</v>
      </c>
      <c r="EM621" s="3">
        <f t="shared" si="452"/>
        <v>0</v>
      </c>
      <c r="EN621" s="3">
        <f t="shared" si="453"/>
        <v>0</v>
      </c>
      <c r="EO621" s="3">
        <f t="shared" si="454"/>
        <v>0</v>
      </c>
      <c r="EP621" s="3">
        <f t="shared" si="455"/>
        <v>0</v>
      </c>
      <c r="EQ621" s="3">
        <f t="shared" si="456"/>
        <v>0</v>
      </c>
      <c r="ER621" s="3">
        <f t="shared" si="457"/>
        <v>0</v>
      </c>
      <c r="ES621" s="3">
        <f t="shared" si="458"/>
        <v>429.98010999999997</v>
      </c>
      <c r="ET621" s="3">
        <f t="shared" si="459"/>
        <v>0</v>
      </c>
      <c r="EU621" s="3">
        <f t="shared" si="460"/>
        <v>570.84649999999999</v>
      </c>
      <c r="EV621" s="3">
        <f t="shared" si="461"/>
        <v>334.13779999999997</v>
      </c>
      <c r="EW621" s="3">
        <f t="shared" si="462"/>
        <v>41.344500000000004</v>
      </c>
      <c r="EX621" s="3">
        <f t="shared" si="463"/>
        <v>0</v>
      </c>
      <c r="EY621" s="3">
        <f t="shared" si="464"/>
        <v>0</v>
      </c>
      <c r="EZ621" s="3">
        <f t="shared" si="465"/>
        <v>0</v>
      </c>
      <c r="FA621" s="3">
        <f t="shared" si="466"/>
        <v>0</v>
      </c>
      <c r="FB621" s="3">
        <f t="shared" si="467"/>
        <v>0</v>
      </c>
      <c r="FC621" s="3">
        <f t="shared" si="445"/>
        <v>0</v>
      </c>
      <c r="FD621" s="41">
        <f t="shared" si="468"/>
        <v>0</v>
      </c>
      <c r="FG621" s="3">
        <f t="shared" si="446"/>
        <v>0</v>
      </c>
      <c r="FH621" s="3">
        <f t="shared" si="447"/>
        <v>0</v>
      </c>
      <c r="FI621" s="3">
        <f t="shared" si="469"/>
        <v>0</v>
      </c>
      <c r="FJ621" s="3">
        <f t="shared" si="469"/>
        <v>0</v>
      </c>
      <c r="FK621" s="3">
        <f t="shared" si="448"/>
        <v>0</v>
      </c>
      <c r="FL621" s="3">
        <f t="shared" si="448"/>
        <v>0</v>
      </c>
      <c r="FM621" s="3">
        <f t="shared" si="448"/>
        <v>0</v>
      </c>
      <c r="FN621" s="3">
        <f t="shared" si="442"/>
        <v>0</v>
      </c>
      <c r="FO621" s="3">
        <f t="shared" si="442"/>
        <v>0</v>
      </c>
      <c r="FP621" s="3">
        <f t="shared" si="442"/>
        <v>0</v>
      </c>
      <c r="FQ621" s="3">
        <f t="shared" si="442"/>
        <v>0</v>
      </c>
      <c r="FR621" s="3">
        <f t="shared" si="470"/>
        <v>0</v>
      </c>
      <c r="FS621" s="3">
        <f t="shared" si="470"/>
        <v>0</v>
      </c>
      <c r="FT621" s="3">
        <f t="shared" si="470"/>
        <v>0</v>
      </c>
      <c r="FU621" s="3">
        <f t="shared" si="471"/>
        <v>0</v>
      </c>
      <c r="FV621" s="3">
        <f t="shared" si="471"/>
        <v>0</v>
      </c>
      <c r="FW621" s="3">
        <f t="shared" si="471"/>
        <v>0</v>
      </c>
      <c r="FX621" s="3">
        <f t="shared" si="472"/>
        <v>0</v>
      </c>
      <c r="FY621" s="3">
        <f t="shared" si="473"/>
        <v>0</v>
      </c>
      <c r="FZ621" s="3">
        <f t="shared" si="474"/>
        <v>0</v>
      </c>
      <c r="GA621" s="3">
        <f t="shared" si="475"/>
        <v>0</v>
      </c>
      <c r="GB621" s="41" t="s">
        <v>0</v>
      </c>
      <c r="GC621" s="41">
        <f>S621+AO621+BK621+S622+AO622+BK622</f>
        <v>605.79</v>
      </c>
      <c r="GD621" s="41">
        <f>(S621*AB621+AO621*AX621+BK621*BT621+S622*AB622+AO622*AX622+BK622*BT622)/GC621</f>
        <v>9.4377063008633355E-2</v>
      </c>
      <c r="GE621" s="41">
        <f t="shared" ref="GE621" si="506">GC621*GD621</f>
        <v>57.172680999999997</v>
      </c>
      <c r="GI621" s="41" t="s">
        <v>0</v>
      </c>
    </row>
    <row r="622" spans="1:191" x14ac:dyDescent="0.55000000000000004">
      <c r="A622" s="41" t="s">
        <v>1710</v>
      </c>
      <c r="B622" s="41" t="s">
        <v>983</v>
      </c>
      <c r="C622" s="25" t="s">
        <v>69</v>
      </c>
      <c r="D622" s="25" t="s">
        <v>62</v>
      </c>
      <c r="E622" s="41" t="s">
        <v>1790</v>
      </c>
      <c r="F622" s="25">
        <v>1</v>
      </c>
      <c r="G622" s="25" t="s">
        <v>67</v>
      </c>
      <c r="H622" s="41">
        <v>7.1475999999999998E-2</v>
      </c>
      <c r="I622" s="41">
        <v>2.8890599999999999E-2</v>
      </c>
      <c r="J622" s="41">
        <v>4.1380099999999996E-2</v>
      </c>
      <c r="K622" s="41">
        <v>0</v>
      </c>
      <c r="L622" s="41">
        <v>0</v>
      </c>
      <c r="M622" s="41" t="s">
        <v>1020</v>
      </c>
      <c r="N622" s="41" t="s">
        <v>1011</v>
      </c>
      <c r="O622" s="41" t="s">
        <v>1878</v>
      </c>
      <c r="P622" s="41" t="s">
        <v>1919</v>
      </c>
      <c r="Q622" s="41" t="s">
        <v>1942</v>
      </c>
      <c r="R622" s="41" t="s">
        <v>2070</v>
      </c>
      <c r="S622" s="41">
        <v>133.6</v>
      </c>
      <c r="T622" s="1">
        <v>1.7500000000000002E-2</v>
      </c>
      <c r="U622" s="41">
        <v>0.06</v>
      </c>
      <c r="AB622" s="1">
        <v>5.3499999999999999E-2</v>
      </c>
      <c r="AD622" s="41">
        <v>2.65</v>
      </c>
      <c r="AE622" s="41">
        <v>1.75</v>
      </c>
      <c r="AF622" s="41">
        <v>0.49</v>
      </c>
      <c r="AO622" s="7">
        <v>53.8</v>
      </c>
      <c r="AP622" s="80">
        <v>1.77E-2</v>
      </c>
      <c r="AQ622" s="7">
        <v>0.05</v>
      </c>
      <c r="AR622" s="7"/>
      <c r="AS622" s="7"/>
      <c r="AT622" s="7"/>
      <c r="AU622" s="7"/>
      <c r="AV622" s="7"/>
      <c r="AW622" s="7"/>
      <c r="AX622" s="80">
        <v>5.3699999999999998E-2</v>
      </c>
      <c r="AY622" s="7"/>
      <c r="AZ622" s="7">
        <v>2.31</v>
      </c>
      <c r="BA622" s="82">
        <v>1.5</v>
      </c>
      <c r="BB622" s="7">
        <v>0.43</v>
      </c>
      <c r="BC622" s="7"/>
      <c r="BD622" s="7"/>
      <c r="BE622" s="7"/>
      <c r="BF622" s="7"/>
      <c r="BG622" s="7"/>
      <c r="BK622" s="41">
        <v>75.099999999999994</v>
      </c>
      <c r="BL622" s="80">
        <v>1.4E-2</v>
      </c>
      <c r="BM622" s="7">
        <v>0.05</v>
      </c>
      <c r="BN622" s="7"/>
      <c r="BO622" s="7"/>
      <c r="BP622" s="7"/>
      <c r="BQ622" s="7"/>
      <c r="BR622" s="7"/>
      <c r="BS622" s="7"/>
      <c r="BT622" s="80">
        <v>5.5100000000000003E-2</v>
      </c>
      <c r="BU622" s="7"/>
      <c r="BV622" s="7">
        <v>2.42</v>
      </c>
      <c r="BW622" s="7">
        <v>1.71</v>
      </c>
      <c r="BX622" s="7">
        <v>0.49</v>
      </c>
      <c r="BY622" s="7"/>
      <c r="BZ622" s="7"/>
      <c r="CA622" s="7"/>
      <c r="CB622" s="7"/>
      <c r="CC622" s="7"/>
      <c r="CD622" s="7"/>
      <c r="CG622" s="41">
        <v>0</v>
      </c>
      <c r="DC622" s="41">
        <v>0</v>
      </c>
      <c r="DY622" s="7" t="s">
        <v>1880</v>
      </c>
      <c r="DZ622" s="7">
        <f t="shared" si="443"/>
        <v>5.3998742857142852E-2</v>
      </c>
      <c r="EA622" s="41" t="s">
        <v>98</v>
      </c>
      <c r="EB622" s="41" t="s">
        <v>0</v>
      </c>
      <c r="EC622" s="41">
        <f t="shared" si="499"/>
        <v>7.1475999999999998E-2</v>
      </c>
      <c r="ED622" s="41">
        <f t="shared" si="500"/>
        <v>2.8890599999999999E-2</v>
      </c>
      <c r="EE622" s="41">
        <f t="shared" si="501"/>
        <v>4.1380099999999996E-2</v>
      </c>
      <c r="EF622" s="41">
        <f t="shared" si="502"/>
        <v>0</v>
      </c>
      <c r="EG622" s="41">
        <f t="shared" si="503"/>
        <v>0</v>
      </c>
      <c r="EI622" s="5">
        <f t="shared" si="449"/>
        <v>172.191395026126</v>
      </c>
      <c r="EJ622" s="3">
        <f t="shared" si="444"/>
        <v>45200.241194358074</v>
      </c>
      <c r="EK622" s="3">
        <f t="shared" si="450"/>
        <v>43.416599999999995</v>
      </c>
      <c r="EL622" s="3">
        <f t="shared" si="451"/>
        <v>14.460999999999999</v>
      </c>
      <c r="EM622" s="3">
        <f t="shared" si="452"/>
        <v>0</v>
      </c>
      <c r="EN622" s="3">
        <f t="shared" si="453"/>
        <v>0</v>
      </c>
      <c r="EO622" s="3">
        <f t="shared" si="454"/>
        <v>0</v>
      </c>
      <c r="EP622" s="3">
        <f t="shared" si="455"/>
        <v>0</v>
      </c>
      <c r="EQ622" s="3">
        <f t="shared" si="456"/>
        <v>0</v>
      </c>
      <c r="ER622" s="3">
        <f t="shared" si="457"/>
        <v>0</v>
      </c>
      <c r="ES622" s="3">
        <f t="shared" si="458"/>
        <v>141.74669999999998</v>
      </c>
      <c r="ET622" s="3">
        <f t="shared" si="459"/>
        <v>0</v>
      </c>
      <c r="EU622" s="3">
        <f t="shared" si="460"/>
        <v>660.06</v>
      </c>
      <c r="EV622" s="3">
        <f t="shared" si="461"/>
        <v>442.92099999999999</v>
      </c>
      <c r="EW622" s="3">
        <f t="shared" si="462"/>
        <v>125.39699999999999</v>
      </c>
      <c r="EX622" s="3">
        <f t="shared" si="463"/>
        <v>0</v>
      </c>
      <c r="EY622" s="3">
        <f t="shared" si="464"/>
        <v>0</v>
      </c>
      <c r="EZ622" s="3">
        <f t="shared" si="465"/>
        <v>0</v>
      </c>
      <c r="FA622" s="3">
        <f t="shared" si="466"/>
        <v>0</v>
      </c>
      <c r="FB622" s="3">
        <f t="shared" si="467"/>
        <v>0</v>
      </c>
      <c r="FC622" s="3">
        <f t="shared" si="445"/>
        <v>0</v>
      </c>
      <c r="FD622" s="41">
        <f t="shared" si="468"/>
        <v>0</v>
      </c>
      <c r="FG622" s="3">
        <f t="shared" si="446"/>
        <v>0</v>
      </c>
      <c r="FH622" s="3">
        <f t="shared" si="447"/>
        <v>0</v>
      </c>
      <c r="FI622" s="3">
        <f t="shared" si="469"/>
        <v>0</v>
      </c>
      <c r="FJ622" s="3">
        <f t="shared" si="469"/>
        <v>0</v>
      </c>
      <c r="FK622" s="3">
        <f t="shared" si="448"/>
        <v>0</v>
      </c>
      <c r="FL622" s="3">
        <f t="shared" si="448"/>
        <v>0</v>
      </c>
      <c r="FM622" s="3">
        <f t="shared" si="448"/>
        <v>0</v>
      </c>
      <c r="FN622" s="3">
        <f t="shared" si="442"/>
        <v>0</v>
      </c>
      <c r="FO622" s="3">
        <f t="shared" si="442"/>
        <v>0</v>
      </c>
      <c r="FP622" s="3">
        <f t="shared" si="442"/>
        <v>0</v>
      </c>
      <c r="FQ622" s="3">
        <f t="shared" si="442"/>
        <v>0</v>
      </c>
      <c r="FR622" s="3">
        <f t="shared" si="470"/>
        <v>0</v>
      </c>
      <c r="FS622" s="3">
        <f t="shared" si="470"/>
        <v>0</v>
      </c>
      <c r="FT622" s="3">
        <f t="shared" si="470"/>
        <v>0</v>
      </c>
      <c r="FU622" s="3">
        <f t="shared" si="471"/>
        <v>0</v>
      </c>
      <c r="FV622" s="3">
        <f t="shared" si="471"/>
        <v>0</v>
      </c>
      <c r="FW622" s="3">
        <f t="shared" si="471"/>
        <v>0</v>
      </c>
      <c r="FX622" s="3">
        <f t="shared" si="472"/>
        <v>0</v>
      </c>
      <c r="FY622" s="3">
        <f t="shared" si="473"/>
        <v>0</v>
      </c>
      <c r="FZ622" s="3">
        <f t="shared" si="474"/>
        <v>0</v>
      </c>
      <c r="GA622" s="3">
        <f t="shared" si="475"/>
        <v>0</v>
      </c>
      <c r="GB622" s="41" t="s">
        <v>0</v>
      </c>
      <c r="GI622" s="41" t="s">
        <v>0</v>
      </c>
    </row>
    <row r="623" spans="1:191" x14ac:dyDescent="0.55000000000000004">
      <c r="A623" s="41" t="s">
        <v>1711</v>
      </c>
      <c r="B623" s="41" t="s">
        <v>983</v>
      </c>
      <c r="C623" s="25" t="s">
        <v>69</v>
      </c>
      <c r="D623" s="25" t="s">
        <v>62</v>
      </c>
      <c r="E623" s="41" t="s">
        <v>1790</v>
      </c>
      <c r="F623" s="25">
        <v>1</v>
      </c>
      <c r="G623" s="25" t="s">
        <v>67</v>
      </c>
      <c r="H623" s="41">
        <v>0</v>
      </c>
      <c r="I623" s="41">
        <v>0.11005139361655843</v>
      </c>
      <c r="J623" s="41">
        <v>9.6759218188625984E-2</v>
      </c>
      <c r="K623" s="41">
        <v>0</v>
      </c>
      <c r="L623" s="41">
        <v>0</v>
      </c>
      <c r="M623" s="41" t="s">
        <v>1021</v>
      </c>
      <c r="N623" s="41" t="s">
        <v>1022</v>
      </c>
      <c r="O623" s="41" t="s">
        <v>1878</v>
      </c>
      <c r="P623" s="41" t="s">
        <v>1919</v>
      </c>
      <c r="Q623" s="41" t="s">
        <v>1942</v>
      </c>
      <c r="R623" s="41" t="s">
        <v>2070</v>
      </c>
      <c r="S623" s="41">
        <v>0</v>
      </c>
      <c r="AO623" s="7">
        <v>56.3</v>
      </c>
      <c r="AP623" s="82">
        <v>9.242958399360128E-2</v>
      </c>
      <c r="AQ623" s="82">
        <v>0.30499699999999996</v>
      </c>
      <c r="AR623" s="7"/>
      <c r="AS623" s="7"/>
      <c r="AT623" s="7"/>
      <c r="AU623" s="7"/>
      <c r="AV623" s="7"/>
      <c r="AW623" s="7"/>
      <c r="AX623" s="82">
        <v>0.19547316805783027</v>
      </c>
      <c r="AY623" s="7"/>
      <c r="AZ623" s="82">
        <v>2.74241</v>
      </c>
      <c r="BA623" s="82">
        <v>1.4486076000000001</v>
      </c>
      <c r="BB623" s="82">
        <v>0.16400683599999999</v>
      </c>
      <c r="BC623" s="7"/>
      <c r="BD623" s="7">
        <v>4.66</v>
      </c>
      <c r="BE623" s="7"/>
      <c r="BF623" s="7"/>
      <c r="BG623" s="7"/>
      <c r="BK623" s="41">
        <v>49.5</v>
      </c>
      <c r="BL623" s="82">
        <v>9.242958399360128E-2</v>
      </c>
      <c r="BM623" s="82">
        <v>0.30303349999999996</v>
      </c>
      <c r="BN623" s="7"/>
      <c r="BO623" s="7"/>
      <c r="BP623" s="7"/>
      <c r="BQ623" s="7"/>
      <c r="BR623" s="7"/>
      <c r="BS623" s="7"/>
      <c r="BT623" s="82">
        <v>0.19547316805783027</v>
      </c>
      <c r="BU623" s="7"/>
      <c r="BV623" s="82">
        <v>2.724755</v>
      </c>
      <c r="BW623" s="82">
        <v>1.4392818000000001</v>
      </c>
      <c r="BX623" s="82">
        <v>0.16295099799999999</v>
      </c>
      <c r="BY623" s="7"/>
      <c r="BZ623" s="7">
        <v>4.63</v>
      </c>
      <c r="CA623" s="7"/>
      <c r="CB623" s="7"/>
      <c r="CC623" s="7"/>
      <c r="CD623" s="7"/>
      <c r="CG623" s="41">
        <v>0</v>
      </c>
      <c r="DC623" s="41">
        <v>0</v>
      </c>
      <c r="DY623" s="7" t="s">
        <v>1880</v>
      </c>
      <c r="DZ623" s="7">
        <f t="shared" si="443"/>
        <v>0.19547316805783027</v>
      </c>
      <c r="EA623" s="41" t="s">
        <v>64</v>
      </c>
      <c r="EB623" s="41" t="s">
        <v>0</v>
      </c>
      <c r="EC623" s="41">
        <f t="shared" si="499"/>
        <v>0</v>
      </c>
      <c r="ED623" s="41">
        <f t="shared" si="500"/>
        <v>0.11005139361655843</v>
      </c>
      <c r="EE623" s="41">
        <f t="shared" si="501"/>
        <v>9.6759218188625984E-2</v>
      </c>
      <c r="EF623" s="41">
        <f t="shared" si="502"/>
        <v>0</v>
      </c>
      <c r="EG623" s="41">
        <f t="shared" si="503"/>
        <v>0</v>
      </c>
      <c r="EI623" s="5">
        <f t="shared" si="449"/>
        <v>185.85279841624936</v>
      </c>
      <c r="EJ623" s="3">
        <f t="shared" si="444"/>
        <v>19663.226072439182</v>
      </c>
      <c r="EK623" s="3">
        <f t="shared" si="450"/>
        <v>97.79049986523016</v>
      </c>
      <c r="EL623" s="3">
        <f t="shared" si="451"/>
        <v>32.171489349999995</v>
      </c>
      <c r="EM623" s="3">
        <f t="shared" si="452"/>
        <v>0</v>
      </c>
      <c r="EN623" s="3">
        <f t="shared" si="453"/>
        <v>0</v>
      </c>
      <c r="EO623" s="3">
        <f t="shared" si="454"/>
        <v>0</v>
      </c>
      <c r="EP623" s="3">
        <f t="shared" si="455"/>
        <v>0</v>
      </c>
      <c r="EQ623" s="3">
        <f t="shared" si="456"/>
        <v>0</v>
      </c>
      <c r="ER623" s="3">
        <f t="shared" si="457"/>
        <v>0</v>
      </c>
      <c r="ES623" s="3">
        <f t="shared" si="458"/>
        <v>206.81061180518441</v>
      </c>
      <c r="ET623" s="3">
        <f t="shared" si="459"/>
        <v>0</v>
      </c>
      <c r="EU623" s="3">
        <f t="shared" si="460"/>
        <v>289.2730555</v>
      </c>
      <c r="EV623" s="3">
        <f t="shared" si="461"/>
        <v>152.80105698</v>
      </c>
      <c r="EW623" s="3">
        <f t="shared" si="462"/>
        <v>17.299659267799999</v>
      </c>
      <c r="EX623" s="3">
        <f t="shared" si="463"/>
        <v>0</v>
      </c>
      <c r="EY623" s="3">
        <f t="shared" si="464"/>
        <v>4915.43</v>
      </c>
      <c r="EZ623" s="3">
        <f t="shared" si="465"/>
        <v>0</v>
      </c>
      <c r="FA623" s="3">
        <f t="shared" si="466"/>
        <v>0</v>
      </c>
      <c r="FB623" s="3">
        <f t="shared" si="467"/>
        <v>0</v>
      </c>
      <c r="FC623" s="3">
        <f t="shared" si="445"/>
        <v>0</v>
      </c>
      <c r="FD623" s="41">
        <f t="shared" si="468"/>
        <v>0</v>
      </c>
      <c r="FG623" s="3">
        <f t="shared" si="446"/>
        <v>0</v>
      </c>
      <c r="FH623" s="3">
        <f t="shared" si="447"/>
        <v>0</v>
      </c>
      <c r="FI623" s="3">
        <f t="shared" si="469"/>
        <v>0</v>
      </c>
      <c r="FJ623" s="3">
        <f t="shared" si="469"/>
        <v>0</v>
      </c>
      <c r="FK623" s="3">
        <f t="shared" si="448"/>
        <v>0</v>
      </c>
      <c r="FL623" s="3">
        <f t="shared" si="448"/>
        <v>0</v>
      </c>
      <c r="FM623" s="3">
        <f t="shared" si="448"/>
        <v>0</v>
      </c>
      <c r="FN623" s="3">
        <f t="shared" si="442"/>
        <v>0</v>
      </c>
      <c r="FO623" s="3">
        <f t="shared" si="442"/>
        <v>0</v>
      </c>
      <c r="FP623" s="3">
        <f t="shared" si="442"/>
        <v>0</v>
      </c>
      <c r="FQ623" s="3">
        <f t="shared" si="442"/>
        <v>0</v>
      </c>
      <c r="FR623" s="3">
        <f t="shared" si="470"/>
        <v>0</v>
      </c>
      <c r="FS623" s="3">
        <f t="shared" si="470"/>
        <v>0</v>
      </c>
      <c r="FT623" s="3">
        <f t="shared" si="470"/>
        <v>0</v>
      </c>
      <c r="FU623" s="3">
        <f t="shared" si="471"/>
        <v>0</v>
      </c>
      <c r="FV623" s="3">
        <f t="shared" si="471"/>
        <v>0</v>
      </c>
      <c r="FW623" s="3">
        <f t="shared" si="471"/>
        <v>0</v>
      </c>
      <c r="FX623" s="3">
        <f t="shared" si="472"/>
        <v>0</v>
      </c>
      <c r="FY623" s="3">
        <f t="shared" si="473"/>
        <v>0</v>
      </c>
      <c r="FZ623" s="3">
        <f t="shared" si="474"/>
        <v>0</v>
      </c>
      <c r="GA623" s="3">
        <f t="shared" si="475"/>
        <v>0</v>
      </c>
      <c r="GB623" s="41" t="s">
        <v>0</v>
      </c>
      <c r="GC623" s="41">
        <f>S623+AO623+BK623+S624+AO624+BK624</f>
        <v>182</v>
      </c>
      <c r="GD623" s="41">
        <f>(S623*AB623+AO623*AX623+BK623*BT623+S624*AB624+AO624*AX624+BK624*BT624)/GC623</f>
        <v>0.16069295257331892</v>
      </c>
      <c r="GE623" s="41">
        <f t="shared" ref="GE623" si="507">GC623*GD623</f>
        <v>29.246117368344045</v>
      </c>
      <c r="GI623" s="41" t="s">
        <v>0</v>
      </c>
    </row>
    <row r="624" spans="1:191" x14ac:dyDescent="0.55000000000000004">
      <c r="A624" s="41" t="s">
        <v>1712</v>
      </c>
      <c r="B624" s="41" t="s">
        <v>983</v>
      </c>
      <c r="C624" s="25" t="s">
        <v>69</v>
      </c>
      <c r="D624" s="25" t="s">
        <v>62</v>
      </c>
      <c r="E624" s="41" t="s">
        <v>1790</v>
      </c>
      <c r="F624" s="25">
        <v>1</v>
      </c>
      <c r="G624" s="25" t="s">
        <v>67</v>
      </c>
      <c r="H624" s="41">
        <v>0</v>
      </c>
      <c r="I624" s="41">
        <v>5.3953109844570727E-3</v>
      </c>
      <c r="J624" s="41">
        <v>8.0255250893798952E-2</v>
      </c>
      <c r="K624" s="41">
        <v>0</v>
      </c>
      <c r="L624" s="41">
        <v>0</v>
      </c>
      <c r="M624" s="41" t="s">
        <v>1021</v>
      </c>
      <c r="N624" s="41" t="s">
        <v>1022</v>
      </c>
      <c r="O624" s="41" t="s">
        <v>1878</v>
      </c>
      <c r="P624" s="41" t="s">
        <v>1919</v>
      </c>
      <c r="Q624" s="41" t="s">
        <v>1942</v>
      </c>
      <c r="R624" s="41" t="s">
        <v>2070</v>
      </c>
      <c r="S624" s="41">
        <v>0</v>
      </c>
      <c r="AO624" s="7">
        <v>4.8</v>
      </c>
      <c r="AP624" s="82">
        <v>2.9148595329822911E-2</v>
      </c>
      <c r="AQ624" s="82">
        <v>0.10012411</v>
      </c>
      <c r="AR624" s="7"/>
      <c r="AS624" s="7"/>
      <c r="AT624" s="7"/>
      <c r="AU624" s="7"/>
      <c r="AV624" s="7"/>
      <c r="AW624" s="7"/>
      <c r="AX624" s="82">
        <v>0.11240231217618901</v>
      </c>
      <c r="AY624" s="7"/>
      <c r="AZ624" s="82">
        <v>2.8082930999999998</v>
      </c>
      <c r="BA624" s="82">
        <v>2.4759793000000001</v>
      </c>
      <c r="BB624" s="82">
        <v>0.50562116000000001</v>
      </c>
      <c r="BC624" s="7"/>
      <c r="BD624" s="7"/>
      <c r="BE624" s="7"/>
      <c r="BF624" s="7"/>
      <c r="BG624" s="7"/>
      <c r="BK624" s="41">
        <v>71.400000000000006</v>
      </c>
      <c r="BL624" s="82">
        <v>2.9148595329822911E-2</v>
      </c>
      <c r="BM624" s="82">
        <v>9.6214340000000009E-2</v>
      </c>
      <c r="BN624" s="7"/>
      <c r="BO624" s="7"/>
      <c r="BP624" s="7"/>
      <c r="BQ624" s="7"/>
      <c r="BR624" s="7"/>
      <c r="BS624" s="7"/>
      <c r="BT624" s="82">
        <v>0.11240231217618901</v>
      </c>
      <c r="BU624" s="7"/>
      <c r="BV624" s="82">
        <v>2.6986314</v>
      </c>
      <c r="BW624" s="82">
        <v>2.3792942000000004</v>
      </c>
      <c r="BX624" s="82">
        <v>0.48587704000000004</v>
      </c>
      <c r="BY624" s="7"/>
      <c r="BZ624" s="7"/>
      <c r="CA624" s="7"/>
      <c r="CB624" s="7"/>
      <c r="CC624" s="7"/>
      <c r="CD624" s="7"/>
      <c r="CG624" s="41">
        <v>0</v>
      </c>
      <c r="DC624" s="41">
        <v>0</v>
      </c>
      <c r="DY624" s="7" t="s">
        <v>1880</v>
      </c>
      <c r="DZ624" s="7">
        <f t="shared" si="443"/>
        <v>0.112402312176189</v>
      </c>
      <c r="EA624" s="41" t="s">
        <v>64</v>
      </c>
      <c r="EB624" s="41" t="s">
        <v>0</v>
      </c>
      <c r="EC624" s="41">
        <f t="shared" si="499"/>
        <v>0</v>
      </c>
      <c r="ED624" s="41">
        <f t="shared" si="500"/>
        <v>5.3953109844570727E-3</v>
      </c>
      <c r="EE624" s="41">
        <f t="shared" si="501"/>
        <v>8.0255250893798952E-2</v>
      </c>
      <c r="EF624" s="41">
        <f t="shared" si="502"/>
        <v>0</v>
      </c>
      <c r="EG624" s="41">
        <f t="shared" si="503"/>
        <v>0</v>
      </c>
      <c r="EI624" s="5">
        <f t="shared" si="449"/>
        <v>211.72433835217373</v>
      </c>
      <c r="EJ624" s="3">
        <f t="shared" si="444"/>
        <v>16133.394582435638</v>
      </c>
      <c r="EK624" s="3">
        <f t="shared" si="450"/>
        <v>22.211229641325062</v>
      </c>
      <c r="EL624" s="3">
        <f t="shared" si="451"/>
        <v>7.3502996040000008</v>
      </c>
      <c r="EM624" s="3">
        <f t="shared" si="452"/>
        <v>0</v>
      </c>
      <c r="EN624" s="3">
        <f t="shared" si="453"/>
        <v>0</v>
      </c>
      <c r="EO624" s="3">
        <f t="shared" si="454"/>
        <v>0</v>
      </c>
      <c r="EP624" s="3">
        <f t="shared" si="455"/>
        <v>0</v>
      </c>
      <c r="EQ624" s="3">
        <f t="shared" si="456"/>
        <v>0</v>
      </c>
      <c r="ER624" s="3">
        <f t="shared" si="457"/>
        <v>0</v>
      </c>
      <c r="ES624" s="3">
        <f t="shared" si="458"/>
        <v>85.650561878256028</v>
      </c>
      <c r="ET624" s="3">
        <f t="shared" si="459"/>
        <v>0</v>
      </c>
      <c r="EU624" s="3">
        <f t="shared" si="460"/>
        <v>206.16208884000002</v>
      </c>
      <c r="EV624" s="3">
        <f t="shared" si="461"/>
        <v>181.76630652000006</v>
      </c>
      <c r="EW624" s="3">
        <f t="shared" si="462"/>
        <v>37.118602224000007</v>
      </c>
      <c r="EX624" s="3">
        <f t="shared" si="463"/>
        <v>0</v>
      </c>
      <c r="EY624" s="3">
        <f t="shared" si="464"/>
        <v>0</v>
      </c>
      <c r="EZ624" s="3">
        <f t="shared" si="465"/>
        <v>0</v>
      </c>
      <c r="FA624" s="3">
        <f t="shared" si="466"/>
        <v>0</v>
      </c>
      <c r="FB624" s="3">
        <f t="shared" si="467"/>
        <v>0</v>
      </c>
      <c r="FC624" s="3">
        <f t="shared" si="445"/>
        <v>0</v>
      </c>
      <c r="FD624" s="41">
        <f t="shared" si="468"/>
        <v>0</v>
      </c>
      <c r="FG624" s="3">
        <f t="shared" si="446"/>
        <v>0</v>
      </c>
      <c r="FH624" s="3">
        <f t="shared" si="447"/>
        <v>0</v>
      </c>
      <c r="FI624" s="3">
        <f t="shared" si="469"/>
        <v>0</v>
      </c>
      <c r="FJ624" s="3">
        <f t="shared" si="469"/>
        <v>0</v>
      </c>
      <c r="FK624" s="3">
        <f t="shared" si="448"/>
        <v>0</v>
      </c>
      <c r="FL624" s="3">
        <f t="shared" si="448"/>
        <v>0</v>
      </c>
      <c r="FM624" s="3">
        <f t="shared" si="448"/>
        <v>0</v>
      </c>
      <c r="FN624" s="3">
        <f t="shared" si="442"/>
        <v>0</v>
      </c>
      <c r="FO624" s="3">
        <f t="shared" si="442"/>
        <v>0</v>
      </c>
      <c r="FP624" s="3">
        <f t="shared" si="442"/>
        <v>0</v>
      </c>
      <c r="FQ624" s="3">
        <f t="shared" si="442"/>
        <v>0</v>
      </c>
      <c r="FR624" s="3">
        <f t="shared" si="470"/>
        <v>0</v>
      </c>
      <c r="FS624" s="3">
        <f t="shared" si="470"/>
        <v>0</v>
      </c>
      <c r="FT624" s="3">
        <f t="shared" si="470"/>
        <v>0</v>
      </c>
      <c r="FU624" s="3">
        <f t="shared" si="471"/>
        <v>0</v>
      </c>
      <c r="FV624" s="3">
        <f t="shared" si="471"/>
        <v>0</v>
      </c>
      <c r="FW624" s="3">
        <f t="shared" si="471"/>
        <v>0</v>
      </c>
      <c r="FX624" s="3">
        <f t="shared" si="472"/>
        <v>0</v>
      </c>
      <c r="FY624" s="3">
        <f t="shared" si="473"/>
        <v>0</v>
      </c>
      <c r="FZ624" s="3">
        <f t="shared" si="474"/>
        <v>0</v>
      </c>
      <c r="GA624" s="3">
        <f t="shared" si="475"/>
        <v>0</v>
      </c>
      <c r="GB624" s="41" t="s">
        <v>0</v>
      </c>
      <c r="GI624" s="41" t="s">
        <v>0</v>
      </c>
    </row>
    <row r="625" spans="1:191" x14ac:dyDescent="0.55000000000000004">
      <c r="A625" s="41" t="s">
        <v>1713</v>
      </c>
      <c r="B625" s="41" t="s">
        <v>983</v>
      </c>
      <c r="C625" s="25" t="s">
        <v>69</v>
      </c>
      <c r="D625" s="25" t="s">
        <v>62</v>
      </c>
      <c r="E625" s="41" t="s">
        <v>1790</v>
      </c>
      <c r="F625" s="25">
        <v>1</v>
      </c>
      <c r="G625" s="25" t="s">
        <v>67</v>
      </c>
      <c r="H625" s="41">
        <v>0</v>
      </c>
      <c r="I625" s="41">
        <v>0</v>
      </c>
      <c r="J625" s="41">
        <v>9.4003046519010577E-2</v>
      </c>
      <c r="K625" s="41">
        <v>0</v>
      </c>
      <c r="L625" s="41">
        <v>0</v>
      </c>
      <c r="M625" s="41" t="s">
        <v>1023</v>
      </c>
      <c r="N625" s="41" t="s">
        <v>999</v>
      </c>
      <c r="O625" s="41" t="s">
        <v>1878</v>
      </c>
      <c r="P625" s="41" t="s">
        <v>1919</v>
      </c>
      <c r="Q625" s="41" t="s">
        <v>1942</v>
      </c>
      <c r="R625" s="41" t="s">
        <v>2070</v>
      </c>
      <c r="S625" s="41">
        <v>0</v>
      </c>
      <c r="AO625" s="7">
        <v>0</v>
      </c>
      <c r="AP625" s="7"/>
      <c r="AQ625" s="7"/>
      <c r="AR625" s="7"/>
      <c r="AS625" s="7"/>
      <c r="AT625" s="7"/>
      <c r="AU625" s="7"/>
      <c r="AV625" s="7"/>
      <c r="AW625" s="7"/>
      <c r="AX625" s="7"/>
      <c r="AY625" s="7"/>
      <c r="AZ625" s="7"/>
      <c r="BA625" s="7"/>
      <c r="BB625" s="7"/>
      <c r="BC625" s="7"/>
      <c r="BD625" s="7"/>
      <c r="BE625" s="7"/>
      <c r="BF625" s="7"/>
      <c r="BG625" s="7"/>
      <c r="BK625" s="41">
        <v>48.09</v>
      </c>
      <c r="BL625" s="82">
        <v>9.242958399360128E-2</v>
      </c>
      <c r="BM625" s="82">
        <v>0.53472649999999999</v>
      </c>
      <c r="BN625" s="7"/>
      <c r="BO625" s="7"/>
      <c r="BP625" s="7"/>
      <c r="BQ625" s="7"/>
      <c r="BR625" s="7"/>
      <c r="BS625" s="7"/>
      <c r="BT625" s="82">
        <v>0.19547316805783027</v>
      </c>
      <c r="BU625" s="7"/>
      <c r="BV625" s="82">
        <v>4.8080449999999999</v>
      </c>
      <c r="BW625" s="82">
        <v>2.5397262</v>
      </c>
      <c r="BX625" s="82">
        <v>0.28753988199999997</v>
      </c>
      <c r="BY625" s="7"/>
      <c r="BZ625" s="7"/>
      <c r="CA625" s="7"/>
      <c r="CB625" s="7"/>
      <c r="CC625" s="7"/>
      <c r="CD625" s="7"/>
      <c r="CG625" s="41">
        <v>0</v>
      </c>
      <c r="DC625" s="41">
        <v>0</v>
      </c>
      <c r="DY625" s="7" t="s">
        <v>1880</v>
      </c>
      <c r="DZ625" s="7">
        <f t="shared" si="443"/>
        <v>0.19547316805783027</v>
      </c>
      <c r="EA625" s="41" t="s">
        <v>88</v>
      </c>
      <c r="EB625" s="41" t="s">
        <v>0</v>
      </c>
      <c r="EC625" s="41">
        <f t="shared" si="499"/>
        <v>0</v>
      </c>
      <c r="ED625" s="41">
        <f t="shared" si="500"/>
        <v>0</v>
      </c>
      <c r="EE625" s="41">
        <f t="shared" si="501"/>
        <v>9.4003046519010577E-2</v>
      </c>
      <c r="EF625" s="41">
        <f t="shared" si="502"/>
        <v>0</v>
      </c>
      <c r="EG625" s="41">
        <f t="shared" si="503"/>
        <v>0</v>
      </c>
      <c r="EI625" s="5">
        <f t="shared" si="449"/>
        <v>295.20781698029992</v>
      </c>
      <c r="EJ625" s="3">
        <f t="shared" si="444"/>
        <v>14196.543918582624</v>
      </c>
      <c r="EK625" s="3">
        <f t="shared" si="450"/>
        <v>44.44938694252285</v>
      </c>
      <c r="EL625" s="3">
        <f t="shared" si="451"/>
        <v>25.714997385</v>
      </c>
      <c r="EM625" s="3">
        <f t="shared" si="452"/>
        <v>0</v>
      </c>
      <c r="EN625" s="3">
        <f t="shared" si="453"/>
        <v>0</v>
      </c>
      <c r="EO625" s="3">
        <f t="shared" si="454"/>
        <v>0</v>
      </c>
      <c r="EP625" s="3">
        <f t="shared" si="455"/>
        <v>0</v>
      </c>
      <c r="EQ625" s="3">
        <f t="shared" si="456"/>
        <v>0</v>
      </c>
      <c r="ER625" s="3">
        <f t="shared" si="457"/>
        <v>0</v>
      </c>
      <c r="ES625" s="3">
        <f t="shared" si="458"/>
        <v>94.003046519010582</v>
      </c>
      <c r="ET625" s="3">
        <f t="shared" si="459"/>
        <v>0</v>
      </c>
      <c r="EU625" s="3">
        <f t="shared" si="460"/>
        <v>231.21888405000001</v>
      </c>
      <c r="EV625" s="3">
        <f t="shared" si="461"/>
        <v>122.13543295800001</v>
      </c>
      <c r="EW625" s="3">
        <f t="shared" si="462"/>
        <v>13.827792925379999</v>
      </c>
      <c r="EX625" s="3">
        <f t="shared" si="463"/>
        <v>0</v>
      </c>
      <c r="EY625" s="3">
        <f t="shared" si="464"/>
        <v>0</v>
      </c>
      <c r="EZ625" s="3">
        <f t="shared" si="465"/>
        <v>0</v>
      </c>
      <c r="FA625" s="3">
        <f t="shared" si="466"/>
        <v>0</v>
      </c>
      <c r="FB625" s="3">
        <f t="shared" si="467"/>
        <v>0</v>
      </c>
      <c r="FC625" s="3">
        <f t="shared" si="445"/>
        <v>0</v>
      </c>
      <c r="FD625" s="41">
        <f t="shared" si="468"/>
        <v>0</v>
      </c>
      <c r="FG625" s="3">
        <f t="shared" si="446"/>
        <v>0</v>
      </c>
      <c r="FH625" s="3">
        <f t="shared" si="447"/>
        <v>0</v>
      </c>
      <c r="FI625" s="3">
        <f t="shared" si="469"/>
        <v>0</v>
      </c>
      <c r="FJ625" s="3">
        <f t="shared" si="469"/>
        <v>0</v>
      </c>
      <c r="FK625" s="3">
        <f t="shared" si="448"/>
        <v>0</v>
      </c>
      <c r="FL625" s="3">
        <f t="shared" si="448"/>
        <v>0</v>
      </c>
      <c r="FM625" s="3">
        <f t="shared" si="448"/>
        <v>0</v>
      </c>
      <c r="FN625" s="3">
        <f t="shared" si="442"/>
        <v>0</v>
      </c>
      <c r="FO625" s="3">
        <f t="shared" si="442"/>
        <v>0</v>
      </c>
      <c r="FP625" s="3">
        <f t="shared" si="442"/>
        <v>0</v>
      </c>
      <c r="FQ625" s="3">
        <f t="shared" si="442"/>
        <v>0</v>
      </c>
      <c r="FR625" s="3">
        <f t="shared" si="470"/>
        <v>0</v>
      </c>
      <c r="FS625" s="3">
        <f t="shared" si="470"/>
        <v>0</v>
      </c>
      <c r="FT625" s="3">
        <f t="shared" si="470"/>
        <v>0</v>
      </c>
      <c r="FU625" s="3">
        <f t="shared" si="471"/>
        <v>0</v>
      </c>
      <c r="FV625" s="3">
        <f t="shared" si="471"/>
        <v>0</v>
      </c>
      <c r="FW625" s="3">
        <f t="shared" si="471"/>
        <v>0</v>
      </c>
      <c r="FX625" s="3">
        <f t="shared" si="472"/>
        <v>0</v>
      </c>
      <c r="FY625" s="3">
        <f t="shared" si="473"/>
        <v>0</v>
      </c>
      <c r="FZ625" s="3">
        <f t="shared" si="474"/>
        <v>0</v>
      </c>
      <c r="GA625" s="3">
        <f t="shared" si="475"/>
        <v>0</v>
      </c>
      <c r="GB625" s="41" t="s">
        <v>0</v>
      </c>
      <c r="GC625" s="41">
        <f>S625+AO625+BK625+S626+AO626+BK626</f>
        <v>102.58000000000001</v>
      </c>
      <c r="GD625" s="41">
        <f>(S625*AB625+AO625*AX625+BK625*BT625+S626*AB626+AO626*AX626+BK626*BT626)/GC625</f>
        <v>0.15134633108190287</v>
      </c>
      <c r="GE625" s="41">
        <f t="shared" ref="GE625" si="508">GC625*GD625</f>
        <v>15.5251066423816</v>
      </c>
      <c r="GI625" s="41" t="s">
        <v>0</v>
      </c>
    </row>
    <row r="626" spans="1:191" x14ac:dyDescent="0.55000000000000004">
      <c r="A626" s="41" t="s">
        <v>1714</v>
      </c>
      <c r="B626" s="41" t="s">
        <v>983</v>
      </c>
      <c r="C626" s="25" t="s">
        <v>69</v>
      </c>
      <c r="D626" s="25" t="s">
        <v>62</v>
      </c>
      <c r="E626" s="41" t="s">
        <v>1790</v>
      </c>
      <c r="F626" s="25">
        <v>1</v>
      </c>
      <c r="G626" s="25" t="s">
        <v>67</v>
      </c>
      <c r="H626" s="41">
        <v>0</v>
      </c>
      <c r="I626" s="41">
        <v>0</v>
      </c>
      <c r="J626" s="41">
        <v>6.1248019904805391E-2</v>
      </c>
      <c r="K626" s="41">
        <v>0</v>
      </c>
      <c r="L626" s="41">
        <v>0</v>
      </c>
      <c r="M626" s="41" t="s">
        <v>1023</v>
      </c>
      <c r="N626" s="41" t="s">
        <v>999</v>
      </c>
      <c r="O626" s="41" t="s">
        <v>1878</v>
      </c>
      <c r="P626" s="41" t="s">
        <v>1919</v>
      </c>
      <c r="Q626" s="41" t="s">
        <v>1942</v>
      </c>
      <c r="R626" s="41" t="s">
        <v>2070</v>
      </c>
      <c r="S626" s="41">
        <v>0</v>
      </c>
      <c r="AO626" s="7">
        <v>0</v>
      </c>
      <c r="AP626" s="7"/>
      <c r="AQ626" s="7"/>
      <c r="AR626" s="7"/>
      <c r="AS626" s="7"/>
      <c r="AT626" s="7"/>
      <c r="AU626" s="7"/>
      <c r="AV626" s="7"/>
      <c r="AW626" s="7"/>
      <c r="AX626" s="7"/>
      <c r="AY626" s="7"/>
      <c r="AZ626" s="7"/>
      <c r="BA626" s="7"/>
      <c r="BB626" s="7"/>
      <c r="BC626" s="7"/>
      <c r="BD626" s="7"/>
      <c r="BE626" s="7"/>
      <c r="BF626" s="7"/>
      <c r="BG626" s="7"/>
      <c r="BK626" s="41">
        <v>54.49</v>
      </c>
      <c r="BL626" s="82">
        <v>2.9148595329822911E-2</v>
      </c>
      <c r="BM626" s="82">
        <v>8.550497E-2</v>
      </c>
      <c r="BN626" s="7"/>
      <c r="BO626" s="7"/>
      <c r="BP626" s="7"/>
      <c r="BQ626" s="7"/>
      <c r="BR626" s="7"/>
      <c r="BS626" s="7"/>
      <c r="BT626" s="82">
        <v>0.11240231217618901</v>
      </c>
      <c r="BU626" s="7"/>
      <c r="BV626" s="82">
        <v>2.3982537000000002</v>
      </c>
      <c r="BW626" s="82">
        <v>2.1144611000000002</v>
      </c>
      <c r="BX626" s="82">
        <v>0.43179532000000004</v>
      </c>
      <c r="BY626" s="7"/>
      <c r="BZ626" s="7"/>
      <c r="CA626" s="7"/>
      <c r="CB626" s="7"/>
      <c r="CC626" s="7"/>
      <c r="CD626" s="7"/>
      <c r="CG626" s="41">
        <v>0</v>
      </c>
      <c r="DC626" s="41">
        <v>0</v>
      </c>
      <c r="DY626" s="7" t="s">
        <v>1880</v>
      </c>
      <c r="DZ626" s="7">
        <f t="shared" si="443"/>
        <v>0.112402312176189</v>
      </c>
      <c r="EA626" s="41" t="s">
        <v>88</v>
      </c>
      <c r="EB626" s="41" t="s">
        <v>0</v>
      </c>
      <c r="EC626" s="41">
        <f t="shared" si="499"/>
        <v>0</v>
      </c>
      <c r="ED626" s="41">
        <f t="shared" si="500"/>
        <v>0</v>
      </c>
      <c r="EE626" s="41">
        <f t="shared" si="501"/>
        <v>6.1248019904805391E-2</v>
      </c>
      <c r="EF626" s="41">
        <f t="shared" si="502"/>
        <v>0</v>
      </c>
      <c r="EG626" s="41">
        <f t="shared" si="503"/>
        <v>0</v>
      </c>
      <c r="EI626" s="5">
        <f t="shared" si="449"/>
        <v>189.56764423840681</v>
      </c>
      <c r="EJ626" s="3">
        <f t="shared" si="444"/>
        <v>10329.540934550787</v>
      </c>
      <c r="EK626" s="3">
        <f t="shared" si="450"/>
        <v>15.883069595220505</v>
      </c>
      <c r="EL626" s="3">
        <f t="shared" si="451"/>
        <v>4.6591658152999997</v>
      </c>
      <c r="EM626" s="3">
        <f t="shared" si="452"/>
        <v>0</v>
      </c>
      <c r="EN626" s="3">
        <f t="shared" si="453"/>
        <v>0</v>
      </c>
      <c r="EO626" s="3">
        <f t="shared" si="454"/>
        <v>0</v>
      </c>
      <c r="EP626" s="3">
        <f t="shared" si="455"/>
        <v>0</v>
      </c>
      <c r="EQ626" s="3">
        <f t="shared" si="456"/>
        <v>0</v>
      </c>
      <c r="ER626" s="3">
        <f t="shared" si="457"/>
        <v>0</v>
      </c>
      <c r="ES626" s="3">
        <f t="shared" si="458"/>
        <v>61.248019904805389</v>
      </c>
      <c r="ET626" s="3">
        <f t="shared" si="459"/>
        <v>0</v>
      </c>
      <c r="EU626" s="3">
        <f t="shared" si="460"/>
        <v>130.68084411300001</v>
      </c>
      <c r="EV626" s="3">
        <f t="shared" si="461"/>
        <v>115.21698533900002</v>
      </c>
      <c r="EW626" s="3">
        <f t="shared" si="462"/>
        <v>23.528526986800003</v>
      </c>
      <c r="EX626" s="3">
        <f t="shared" si="463"/>
        <v>0</v>
      </c>
      <c r="EY626" s="3">
        <f t="shared" si="464"/>
        <v>0</v>
      </c>
      <c r="EZ626" s="3">
        <f t="shared" si="465"/>
        <v>0</v>
      </c>
      <c r="FA626" s="3">
        <f t="shared" si="466"/>
        <v>0</v>
      </c>
      <c r="FB626" s="3">
        <f t="shared" si="467"/>
        <v>0</v>
      </c>
      <c r="FC626" s="3">
        <f t="shared" si="445"/>
        <v>0</v>
      </c>
      <c r="FD626" s="41">
        <f t="shared" si="468"/>
        <v>0</v>
      </c>
      <c r="FG626" s="3">
        <f t="shared" si="446"/>
        <v>0</v>
      </c>
      <c r="FH626" s="3">
        <f t="shared" si="447"/>
        <v>0</v>
      </c>
      <c r="FI626" s="3">
        <f t="shared" si="469"/>
        <v>0</v>
      </c>
      <c r="FJ626" s="3">
        <f t="shared" si="469"/>
        <v>0</v>
      </c>
      <c r="FK626" s="3">
        <f t="shared" si="448"/>
        <v>0</v>
      </c>
      <c r="FL626" s="3">
        <f t="shared" si="448"/>
        <v>0</v>
      </c>
      <c r="FM626" s="3">
        <f t="shared" si="448"/>
        <v>0</v>
      </c>
      <c r="FN626" s="3">
        <f t="shared" si="442"/>
        <v>0</v>
      </c>
      <c r="FO626" s="3">
        <f t="shared" si="442"/>
        <v>0</v>
      </c>
      <c r="FP626" s="3">
        <f t="shared" si="442"/>
        <v>0</v>
      </c>
      <c r="FQ626" s="3">
        <f t="shared" si="442"/>
        <v>0</v>
      </c>
      <c r="FR626" s="3">
        <f t="shared" si="470"/>
        <v>0</v>
      </c>
      <c r="FS626" s="3">
        <f t="shared" si="470"/>
        <v>0</v>
      </c>
      <c r="FT626" s="3">
        <f t="shared" si="470"/>
        <v>0</v>
      </c>
      <c r="FU626" s="3">
        <f t="shared" si="471"/>
        <v>0</v>
      </c>
      <c r="FV626" s="3">
        <f t="shared" si="471"/>
        <v>0</v>
      </c>
      <c r="FW626" s="3">
        <f t="shared" si="471"/>
        <v>0</v>
      </c>
      <c r="FX626" s="3">
        <f t="shared" si="472"/>
        <v>0</v>
      </c>
      <c r="FY626" s="3">
        <f t="shared" si="473"/>
        <v>0</v>
      </c>
      <c r="FZ626" s="3">
        <f t="shared" si="474"/>
        <v>0</v>
      </c>
      <c r="GA626" s="3">
        <f t="shared" si="475"/>
        <v>0</v>
      </c>
      <c r="GB626" s="41" t="s">
        <v>0</v>
      </c>
      <c r="GI626" s="41" t="s">
        <v>0</v>
      </c>
    </row>
    <row r="627" spans="1:191" x14ac:dyDescent="0.55000000000000004">
      <c r="A627" s="41" t="s">
        <v>1715</v>
      </c>
      <c r="B627" s="41" t="s">
        <v>983</v>
      </c>
      <c r="C627" s="25" t="s">
        <v>69</v>
      </c>
      <c r="D627" s="25" t="s">
        <v>62</v>
      </c>
      <c r="E627" s="41" t="s">
        <v>1790</v>
      </c>
      <c r="F627" s="25">
        <v>1</v>
      </c>
      <c r="G627" s="25" t="s">
        <v>67</v>
      </c>
      <c r="H627" s="41">
        <v>0.11616</v>
      </c>
      <c r="I627" s="41">
        <v>0.20951999999999998</v>
      </c>
      <c r="J627" s="41">
        <v>0.39767999999999992</v>
      </c>
      <c r="K627" s="41">
        <v>0</v>
      </c>
      <c r="L627" s="41">
        <v>0</v>
      </c>
      <c r="M627" s="41" t="s">
        <v>1024</v>
      </c>
      <c r="N627" s="41" t="s">
        <v>815</v>
      </c>
      <c r="O627" s="41" t="s">
        <v>1878</v>
      </c>
      <c r="P627" s="41" t="s">
        <v>1919</v>
      </c>
      <c r="Q627" s="41" t="s">
        <v>1942</v>
      </c>
      <c r="R627" s="41" t="s">
        <v>2070</v>
      </c>
      <c r="S627" s="41">
        <v>48.4</v>
      </c>
      <c r="T627" s="41">
        <v>0.09</v>
      </c>
      <c r="U627" s="4">
        <v>0.33250000000000002</v>
      </c>
      <c r="AB627" s="41">
        <v>0.24</v>
      </c>
      <c r="AD627" s="4">
        <v>2.7929999999999997</v>
      </c>
      <c r="AE627" s="4">
        <v>1.47725</v>
      </c>
      <c r="AF627" s="4">
        <v>0.14724999999999999</v>
      </c>
      <c r="AO627" s="7">
        <v>87.3</v>
      </c>
      <c r="AP627" s="7">
        <v>0.09</v>
      </c>
      <c r="AQ627" s="82">
        <v>0.34790000000000004</v>
      </c>
      <c r="AR627" s="7"/>
      <c r="AS627" s="7"/>
      <c r="AT627" s="7"/>
      <c r="AU627" s="7"/>
      <c r="AV627" s="7"/>
      <c r="AW627" s="7"/>
      <c r="AX627" s="7">
        <v>0.24</v>
      </c>
      <c r="AY627" s="7"/>
      <c r="AZ627" s="82">
        <v>2.9223599999999998</v>
      </c>
      <c r="BA627" s="82">
        <v>1.5456699999999999</v>
      </c>
      <c r="BB627" s="82">
        <v>0.15406999999999998</v>
      </c>
      <c r="BC627" s="7"/>
      <c r="BD627" s="7"/>
      <c r="BE627" s="7"/>
      <c r="BF627" s="7"/>
      <c r="BG627" s="7"/>
      <c r="BK627" s="41">
        <v>165.7</v>
      </c>
      <c r="BL627" s="7">
        <v>0.09</v>
      </c>
      <c r="BM627" s="82">
        <v>0.36820000000000003</v>
      </c>
      <c r="BN627" s="7"/>
      <c r="BO627" s="7"/>
      <c r="BP627" s="7"/>
      <c r="BQ627" s="7"/>
      <c r="BR627" s="7"/>
      <c r="BS627" s="7"/>
      <c r="BT627" s="7">
        <v>0.24</v>
      </c>
      <c r="BU627" s="7"/>
      <c r="BV627" s="82">
        <v>3.0928799999999996</v>
      </c>
      <c r="BW627" s="82">
        <v>1.6358599999999999</v>
      </c>
      <c r="BX627" s="82">
        <v>0.16305999999999998</v>
      </c>
      <c r="BY627" s="7"/>
      <c r="BZ627" s="7"/>
      <c r="CA627" s="7"/>
      <c r="CB627" s="7"/>
      <c r="CC627" s="7"/>
      <c r="CD627" s="7"/>
      <c r="CG627" s="41">
        <v>0</v>
      </c>
      <c r="DC627" s="41">
        <v>0</v>
      </c>
      <c r="DY627" s="7" t="s">
        <v>1880</v>
      </c>
      <c r="DZ627" s="7">
        <f t="shared" si="443"/>
        <v>0.23999999999999996</v>
      </c>
      <c r="EA627" s="41" t="s">
        <v>68</v>
      </c>
      <c r="EB627" s="41" t="s">
        <v>0</v>
      </c>
      <c r="EC627" s="41">
        <f t="shared" si="499"/>
        <v>0.11616</v>
      </c>
      <c r="ED627" s="41">
        <f t="shared" si="500"/>
        <v>0.20951999999999998</v>
      </c>
      <c r="EE627" s="41">
        <f t="shared" si="501"/>
        <v>0.39767999999999992</v>
      </c>
      <c r="EF627" s="41">
        <f t="shared" si="502"/>
        <v>0</v>
      </c>
      <c r="EG627" s="41">
        <f t="shared" si="503"/>
        <v>0</v>
      </c>
      <c r="EI627" s="5">
        <f t="shared" si="449"/>
        <v>201.03907645654743</v>
      </c>
      <c r="EJ627" s="3">
        <f t="shared" si="444"/>
        <v>60593.177644003394</v>
      </c>
      <c r="EK627" s="3">
        <f t="shared" si="450"/>
        <v>271.26</v>
      </c>
      <c r="EL627" s="3">
        <f t="shared" si="451"/>
        <v>107.47541</v>
      </c>
      <c r="EM627" s="3">
        <f t="shared" si="452"/>
        <v>0</v>
      </c>
      <c r="EN627" s="3">
        <f t="shared" si="453"/>
        <v>0</v>
      </c>
      <c r="EO627" s="3">
        <f t="shared" si="454"/>
        <v>0</v>
      </c>
      <c r="EP627" s="3">
        <f t="shared" si="455"/>
        <v>0</v>
      </c>
      <c r="EQ627" s="3">
        <f t="shared" si="456"/>
        <v>0</v>
      </c>
      <c r="ER627" s="3">
        <f t="shared" si="457"/>
        <v>0</v>
      </c>
      <c r="ES627" s="3">
        <f t="shared" si="458"/>
        <v>723.3599999999999</v>
      </c>
      <c r="ET627" s="3">
        <f t="shared" si="459"/>
        <v>0</v>
      </c>
      <c r="EU627" s="3">
        <f t="shared" si="460"/>
        <v>902.79344399999991</v>
      </c>
      <c r="EV627" s="3">
        <f t="shared" si="461"/>
        <v>477.49789299999992</v>
      </c>
      <c r="EW627" s="3">
        <f t="shared" si="462"/>
        <v>47.59625299999999</v>
      </c>
      <c r="EX627" s="3">
        <f t="shared" si="463"/>
        <v>0</v>
      </c>
      <c r="EY627" s="3">
        <f t="shared" si="464"/>
        <v>0</v>
      </c>
      <c r="EZ627" s="3">
        <f t="shared" si="465"/>
        <v>0</v>
      </c>
      <c r="FA627" s="3">
        <f t="shared" si="466"/>
        <v>0</v>
      </c>
      <c r="FB627" s="3">
        <f t="shared" si="467"/>
        <v>0</v>
      </c>
      <c r="FC627" s="3">
        <f t="shared" si="445"/>
        <v>0</v>
      </c>
      <c r="FD627" s="41">
        <f t="shared" si="468"/>
        <v>0</v>
      </c>
      <c r="FG627" s="3">
        <f t="shared" si="446"/>
        <v>0</v>
      </c>
      <c r="FH627" s="3">
        <f t="shared" si="447"/>
        <v>0</v>
      </c>
      <c r="FI627" s="3">
        <f t="shared" si="469"/>
        <v>0</v>
      </c>
      <c r="FJ627" s="3">
        <f t="shared" si="469"/>
        <v>0</v>
      </c>
      <c r="FK627" s="3">
        <f t="shared" si="448"/>
        <v>0</v>
      </c>
      <c r="FL627" s="3">
        <f t="shared" si="448"/>
        <v>0</v>
      </c>
      <c r="FM627" s="3">
        <f t="shared" si="448"/>
        <v>0</v>
      </c>
      <c r="FN627" s="3">
        <f t="shared" si="442"/>
        <v>0</v>
      </c>
      <c r="FO627" s="3">
        <f t="shared" si="442"/>
        <v>0</v>
      </c>
      <c r="FP627" s="3">
        <f t="shared" si="442"/>
        <v>0</v>
      </c>
      <c r="FQ627" s="3">
        <f t="shared" si="442"/>
        <v>0</v>
      </c>
      <c r="FR627" s="3">
        <f t="shared" si="470"/>
        <v>0</v>
      </c>
      <c r="FS627" s="3">
        <f t="shared" si="470"/>
        <v>0</v>
      </c>
      <c r="FT627" s="3">
        <f t="shared" si="470"/>
        <v>0</v>
      </c>
      <c r="FU627" s="3">
        <f t="shared" si="471"/>
        <v>0</v>
      </c>
      <c r="FV627" s="3">
        <f t="shared" si="471"/>
        <v>0</v>
      </c>
      <c r="FW627" s="3">
        <f t="shared" si="471"/>
        <v>0</v>
      </c>
      <c r="FX627" s="3">
        <f t="shared" si="472"/>
        <v>0</v>
      </c>
      <c r="FY627" s="3">
        <f t="shared" si="473"/>
        <v>0</v>
      </c>
      <c r="FZ627" s="3">
        <f t="shared" si="474"/>
        <v>0</v>
      </c>
      <c r="GA627" s="3">
        <f t="shared" si="475"/>
        <v>0</v>
      </c>
      <c r="GB627" s="41" t="s">
        <v>0</v>
      </c>
      <c r="GC627" s="41">
        <f>S627+AO627+BK627+S628+AO628+BK628</f>
        <v>649.59999999999991</v>
      </c>
      <c r="GD627" s="41">
        <f>(S627*AB627+AO627*AX627+BK627*BT627+S628*AB628+AO628*AX628+BK628*BT628)/GC627</f>
        <v>0.19175800492610837</v>
      </c>
      <c r="GE627" s="41">
        <f t="shared" ref="GE627" si="509">GC627*GD627</f>
        <v>124.56599999999997</v>
      </c>
      <c r="GI627" s="41" t="s">
        <v>0</v>
      </c>
    </row>
    <row r="628" spans="1:191" x14ac:dyDescent="0.55000000000000004">
      <c r="A628" s="41" t="s">
        <v>1716</v>
      </c>
      <c r="B628" s="41" t="s">
        <v>983</v>
      </c>
      <c r="C628" s="25" t="s">
        <v>69</v>
      </c>
      <c r="D628" s="25" t="s">
        <v>62</v>
      </c>
      <c r="E628" s="41" t="s">
        <v>1790</v>
      </c>
      <c r="F628" s="25">
        <v>1</v>
      </c>
      <c r="G628" s="25" t="s">
        <v>67</v>
      </c>
      <c r="H628" s="41">
        <v>8.1900000000000001E-2</v>
      </c>
      <c r="I628" s="41">
        <v>0.21809999999999999</v>
      </c>
      <c r="J628" s="41">
        <v>0.22229999999999997</v>
      </c>
      <c r="K628" s="41">
        <v>0</v>
      </c>
      <c r="L628" s="41">
        <v>0</v>
      </c>
      <c r="M628" s="41" t="s">
        <v>1024</v>
      </c>
      <c r="N628" s="41" t="s">
        <v>815</v>
      </c>
      <c r="O628" s="41" t="s">
        <v>1878</v>
      </c>
      <c r="P628" s="41" t="s">
        <v>1919</v>
      </c>
      <c r="Q628" s="41" t="s">
        <v>1942</v>
      </c>
      <c r="R628" s="41" t="s">
        <v>2070</v>
      </c>
      <c r="S628" s="41">
        <v>54.6</v>
      </c>
      <c r="T628" s="41">
        <v>0.03</v>
      </c>
      <c r="U628" s="4">
        <v>0.10064000000000001</v>
      </c>
      <c r="AB628" s="41">
        <v>0.15</v>
      </c>
      <c r="AD628" s="4">
        <v>2.66696</v>
      </c>
      <c r="AE628" s="4">
        <v>3.0129099999999998</v>
      </c>
      <c r="AF628" s="4">
        <v>0.50949</v>
      </c>
      <c r="AG628" s="5">
        <f>24.6*(2*52/(2*52+3*16.001))</f>
        <v>16.83124675170885</v>
      </c>
      <c r="AO628" s="7">
        <v>145.4</v>
      </c>
      <c r="AP628" s="7">
        <v>0.03</v>
      </c>
      <c r="AQ628" s="82">
        <v>9.6799999999999997E-2</v>
      </c>
      <c r="AR628" s="7"/>
      <c r="AS628" s="7"/>
      <c r="AT628" s="7"/>
      <c r="AU628" s="7"/>
      <c r="AV628" s="7"/>
      <c r="AW628" s="7"/>
      <c r="AX628" s="7">
        <v>0.15</v>
      </c>
      <c r="AY628" s="7"/>
      <c r="AZ628" s="82">
        <v>2.5651999999999999</v>
      </c>
      <c r="BA628" s="82">
        <v>2.8979499999999998</v>
      </c>
      <c r="BB628" s="82">
        <v>0.49004999999999999</v>
      </c>
      <c r="BC628" s="81">
        <f>24.6*(2*52/(2*52+3*16.001))</f>
        <v>16.83124675170885</v>
      </c>
      <c r="BD628" s="7"/>
      <c r="BE628" s="7"/>
      <c r="BF628" s="7"/>
      <c r="BG628" s="7"/>
      <c r="BK628" s="41">
        <v>148.19999999999999</v>
      </c>
      <c r="BL628" s="7">
        <v>0.03</v>
      </c>
      <c r="BM628" s="82">
        <v>9.4079999999999997E-2</v>
      </c>
      <c r="BN628" s="7"/>
      <c r="BO628" s="7"/>
      <c r="BP628" s="7"/>
      <c r="BQ628" s="7"/>
      <c r="BR628" s="7"/>
      <c r="BS628" s="7"/>
      <c r="BT628" s="7">
        <v>0.15</v>
      </c>
      <c r="BU628" s="7"/>
      <c r="BV628" s="82">
        <v>2.4931199999999998</v>
      </c>
      <c r="BW628" s="82">
        <v>2.8165199999999997</v>
      </c>
      <c r="BX628" s="82">
        <v>0.47627999999999998</v>
      </c>
      <c r="BY628" s="81">
        <f>24.6*(2*52/(2*52+3*16.001))</f>
        <v>16.83124675170885</v>
      </c>
      <c r="BZ628" s="7"/>
      <c r="CA628" s="7"/>
      <c r="CB628" s="7"/>
      <c r="CC628" s="7"/>
      <c r="CD628" s="7"/>
      <c r="CG628" s="41">
        <v>0</v>
      </c>
      <c r="DC628" s="41">
        <v>0</v>
      </c>
      <c r="DY628" s="7" t="s">
        <v>1880</v>
      </c>
      <c r="DZ628" s="7">
        <f t="shared" si="443"/>
        <v>0.15</v>
      </c>
      <c r="EA628" s="41" t="s">
        <v>68</v>
      </c>
      <c r="EB628" s="41" t="s">
        <v>0</v>
      </c>
      <c r="EC628" s="41">
        <f t="shared" si="499"/>
        <v>8.1900000000000001E-2</v>
      </c>
      <c r="ED628" s="41">
        <f t="shared" si="500"/>
        <v>0.21809999999999999</v>
      </c>
      <c r="EE628" s="41">
        <f t="shared" si="501"/>
        <v>0.22229999999999997</v>
      </c>
      <c r="EF628" s="41">
        <f t="shared" si="502"/>
        <v>0</v>
      </c>
      <c r="EG628" s="41">
        <f t="shared" si="503"/>
        <v>0</v>
      </c>
      <c r="EI628" s="5">
        <f t="shared" si="449"/>
        <v>275.79566337774207</v>
      </c>
      <c r="EJ628" s="3">
        <f t="shared" si="444"/>
        <v>96032.049988129787</v>
      </c>
      <c r="EK628" s="3">
        <f t="shared" si="450"/>
        <v>104.46</v>
      </c>
      <c r="EL628" s="3">
        <f t="shared" si="451"/>
        <v>33.512320000000003</v>
      </c>
      <c r="EM628" s="3">
        <f t="shared" si="452"/>
        <v>0</v>
      </c>
      <c r="EN628" s="3">
        <f t="shared" si="453"/>
        <v>0</v>
      </c>
      <c r="EO628" s="3">
        <f t="shared" si="454"/>
        <v>0</v>
      </c>
      <c r="EP628" s="3">
        <f t="shared" si="455"/>
        <v>0</v>
      </c>
      <c r="EQ628" s="3">
        <f t="shared" si="456"/>
        <v>0</v>
      </c>
      <c r="ER628" s="3">
        <f t="shared" si="457"/>
        <v>0</v>
      </c>
      <c r="ES628" s="3">
        <f t="shared" si="458"/>
        <v>522.29999999999995</v>
      </c>
      <c r="ET628" s="3">
        <f t="shared" si="459"/>
        <v>0</v>
      </c>
      <c r="EU628" s="3">
        <f t="shared" si="460"/>
        <v>888.07647999999995</v>
      </c>
      <c r="EV628" s="3">
        <f t="shared" si="461"/>
        <v>1003.2750799999999</v>
      </c>
      <c r="EW628" s="3">
        <f t="shared" si="462"/>
        <v>169.65611999999999</v>
      </c>
      <c r="EX628" s="3">
        <f t="shared" si="463"/>
        <v>58606.401189450211</v>
      </c>
      <c r="EY628" s="3">
        <f t="shared" si="464"/>
        <v>0</v>
      </c>
      <c r="EZ628" s="3">
        <f t="shared" si="465"/>
        <v>0</v>
      </c>
      <c r="FA628" s="3">
        <f t="shared" si="466"/>
        <v>0</v>
      </c>
      <c r="FB628" s="3">
        <f t="shared" si="467"/>
        <v>0</v>
      </c>
      <c r="FC628" s="3">
        <f t="shared" si="445"/>
        <v>0</v>
      </c>
      <c r="FD628" s="41">
        <f t="shared" si="468"/>
        <v>0</v>
      </c>
      <c r="FG628" s="3">
        <f t="shared" si="446"/>
        <v>0</v>
      </c>
      <c r="FH628" s="3">
        <f t="shared" si="447"/>
        <v>0</v>
      </c>
      <c r="FI628" s="3">
        <f t="shared" si="469"/>
        <v>0</v>
      </c>
      <c r="FJ628" s="3">
        <f t="shared" si="469"/>
        <v>0</v>
      </c>
      <c r="FK628" s="3">
        <f t="shared" si="448"/>
        <v>0</v>
      </c>
      <c r="FL628" s="3">
        <f t="shared" si="448"/>
        <v>0</v>
      </c>
      <c r="FM628" s="3">
        <f t="shared" si="448"/>
        <v>0</v>
      </c>
      <c r="FN628" s="3">
        <f t="shared" si="442"/>
        <v>0</v>
      </c>
      <c r="FO628" s="3">
        <f t="shared" si="442"/>
        <v>0</v>
      </c>
      <c r="FP628" s="3">
        <f t="shared" si="442"/>
        <v>0</v>
      </c>
      <c r="FQ628" s="3">
        <f t="shared" si="442"/>
        <v>0</v>
      </c>
      <c r="FR628" s="3">
        <f t="shared" si="470"/>
        <v>0</v>
      </c>
      <c r="FS628" s="3">
        <f t="shared" si="470"/>
        <v>0</v>
      </c>
      <c r="FT628" s="3">
        <f t="shared" si="470"/>
        <v>0</v>
      </c>
      <c r="FU628" s="3">
        <f t="shared" si="471"/>
        <v>0</v>
      </c>
      <c r="FV628" s="3">
        <f t="shared" si="471"/>
        <v>0</v>
      </c>
      <c r="FW628" s="3">
        <f t="shared" si="471"/>
        <v>0</v>
      </c>
      <c r="FX628" s="3">
        <f t="shared" si="472"/>
        <v>0</v>
      </c>
      <c r="FY628" s="3">
        <f t="shared" si="473"/>
        <v>0</v>
      </c>
      <c r="FZ628" s="3">
        <f t="shared" si="474"/>
        <v>0</v>
      </c>
      <c r="GA628" s="3">
        <f t="shared" si="475"/>
        <v>0</v>
      </c>
      <c r="GB628" s="41" t="s">
        <v>0</v>
      </c>
      <c r="GI628" s="41" t="s">
        <v>0</v>
      </c>
    </row>
    <row r="629" spans="1:191" x14ac:dyDescent="0.55000000000000004">
      <c r="A629" s="41" t="s">
        <v>1717</v>
      </c>
      <c r="B629" s="41" t="s">
        <v>983</v>
      </c>
      <c r="C629" s="25" t="s">
        <v>69</v>
      </c>
      <c r="D629" s="25" t="s">
        <v>62</v>
      </c>
      <c r="E629" s="41" t="s">
        <v>1790</v>
      </c>
      <c r="F629" s="25">
        <v>1</v>
      </c>
      <c r="G629" s="25" t="s">
        <v>67</v>
      </c>
      <c r="H629" s="41">
        <v>0</v>
      </c>
      <c r="I629" s="41">
        <v>0.10500000000000002</v>
      </c>
      <c r="J629" s="41">
        <v>0.14658000000000002</v>
      </c>
      <c r="K629" s="41">
        <v>0</v>
      </c>
      <c r="L629" s="41">
        <v>0</v>
      </c>
      <c r="M629" s="41" t="s">
        <v>1025</v>
      </c>
      <c r="N629" s="41" t="s">
        <v>1026</v>
      </c>
      <c r="O629" s="41" t="s">
        <v>1878</v>
      </c>
      <c r="P629" s="41" t="s">
        <v>1919</v>
      </c>
      <c r="Q629" s="41" t="s">
        <v>1942</v>
      </c>
      <c r="R629" s="41" t="s">
        <v>2070</v>
      </c>
      <c r="S629" s="41">
        <v>0</v>
      </c>
      <c r="AO629" s="81">
        <v>75</v>
      </c>
      <c r="AP629" s="7">
        <v>0.08</v>
      </c>
      <c r="AQ629" s="82">
        <v>0.20707999999999999</v>
      </c>
      <c r="AR629" s="7"/>
      <c r="AS629" s="7"/>
      <c r="AT629" s="7"/>
      <c r="AU629" s="7"/>
      <c r="AV629" s="7"/>
      <c r="AW629" s="7"/>
      <c r="AX629" s="7">
        <v>0.14000000000000001</v>
      </c>
      <c r="AY629" s="7"/>
      <c r="AZ629" s="82">
        <v>1.7969200000000001</v>
      </c>
      <c r="BA629" s="82">
        <v>0.96191999999999989</v>
      </c>
      <c r="BB629" s="82">
        <v>0.10688</v>
      </c>
      <c r="BC629" s="7"/>
      <c r="BD629" s="7"/>
      <c r="BE629" s="7"/>
      <c r="BF629" s="7"/>
      <c r="BG629" s="7"/>
      <c r="BH629" s="4">
        <v>0.22712000000000002</v>
      </c>
      <c r="BJ629" s="4">
        <v>4.0079999999999998E-2</v>
      </c>
      <c r="BK629" s="5">
        <v>104.7</v>
      </c>
      <c r="BL629" s="7">
        <v>0.09</v>
      </c>
      <c r="BM629" s="82">
        <v>0.24179999999999999</v>
      </c>
      <c r="BN629" s="7"/>
      <c r="BO629" s="7"/>
      <c r="BP629" s="7"/>
      <c r="BQ629" s="7"/>
      <c r="BR629" s="7"/>
      <c r="BS629" s="7"/>
      <c r="BT629" s="7">
        <v>0.14000000000000001</v>
      </c>
      <c r="BU629" s="7"/>
      <c r="BV629" s="82">
        <v>2.0982000000000003</v>
      </c>
      <c r="BW629" s="82">
        <v>1.1232</v>
      </c>
      <c r="BX629" s="82">
        <v>0.12479999999999999</v>
      </c>
      <c r="BY629" s="7"/>
      <c r="BZ629" s="7"/>
      <c r="CA629" s="7"/>
      <c r="CB629" s="7"/>
      <c r="CC629" s="7"/>
      <c r="CD629" s="82">
        <v>0.26519999999999999</v>
      </c>
      <c r="CF629" s="4">
        <v>4.6800000000000001E-2</v>
      </c>
      <c r="CG629" s="41">
        <v>0</v>
      </c>
      <c r="DC629" s="41">
        <v>0</v>
      </c>
      <c r="DY629" s="7" t="s">
        <v>1880</v>
      </c>
      <c r="DZ629" s="7">
        <f t="shared" si="443"/>
        <v>0.14000000000000001</v>
      </c>
      <c r="EA629" s="41" t="s">
        <v>68</v>
      </c>
      <c r="EB629" s="41" t="s">
        <v>0</v>
      </c>
      <c r="EC629" s="41">
        <f t="shared" si="499"/>
        <v>0</v>
      </c>
      <c r="ED629" s="41">
        <f t="shared" si="500"/>
        <v>0.10500000000000002</v>
      </c>
      <c r="EE629" s="41">
        <f t="shared" si="501"/>
        <v>0.14658000000000002</v>
      </c>
      <c r="EF629" s="41">
        <f t="shared" si="502"/>
        <v>0</v>
      </c>
      <c r="EG629" s="41">
        <f t="shared" si="503"/>
        <v>0</v>
      </c>
      <c r="EI629" s="5">
        <f t="shared" si="449"/>
        <v>133.18813743955639</v>
      </c>
      <c r="EJ629" s="3">
        <f t="shared" si="444"/>
        <v>23933.90829788828</v>
      </c>
      <c r="EK629" s="3">
        <f t="shared" si="450"/>
        <v>154.22999999999999</v>
      </c>
      <c r="EL629" s="3">
        <f t="shared" si="451"/>
        <v>40.847459999999998</v>
      </c>
      <c r="EM629" s="3">
        <f t="shared" si="452"/>
        <v>0</v>
      </c>
      <c r="EN629" s="3">
        <f t="shared" si="453"/>
        <v>0</v>
      </c>
      <c r="EO629" s="3">
        <f t="shared" si="454"/>
        <v>0</v>
      </c>
      <c r="EP629" s="3">
        <f t="shared" si="455"/>
        <v>0</v>
      </c>
      <c r="EQ629" s="3">
        <f t="shared" si="456"/>
        <v>0</v>
      </c>
      <c r="ER629" s="3">
        <f t="shared" si="457"/>
        <v>0</v>
      </c>
      <c r="ES629" s="3">
        <f t="shared" si="458"/>
        <v>251.58</v>
      </c>
      <c r="ET629" s="3">
        <f t="shared" si="459"/>
        <v>0</v>
      </c>
      <c r="EU629" s="3">
        <f t="shared" si="460"/>
        <v>354.45054000000005</v>
      </c>
      <c r="EV629" s="3">
        <f t="shared" si="461"/>
        <v>189.74304000000001</v>
      </c>
      <c r="EW629" s="3">
        <f t="shared" si="462"/>
        <v>21.082560000000001</v>
      </c>
      <c r="EX629" s="3">
        <f t="shared" si="463"/>
        <v>0</v>
      </c>
      <c r="EY629" s="3">
        <f t="shared" si="464"/>
        <v>0</v>
      </c>
      <c r="EZ629" s="3">
        <f t="shared" si="465"/>
        <v>0</v>
      </c>
      <c r="FA629" s="3">
        <f t="shared" si="466"/>
        <v>0</v>
      </c>
      <c r="FB629" s="3">
        <f t="shared" si="467"/>
        <v>44.800440000000002</v>
      </c>
      <c r="FC629" s="3">
        <f t="shared" si="445"/>
        <v>0</v>
      </c>
      <c r="FD629" s="41">
        <f t="shared" si="468"/>
        <v>7.9059600000000003</v>
      </c>
      <c r="FG629" s="3">
        <f t="shared" si="446"/>
        <v>0</v>
      </c>
      <c r="FH629" s="3">
        <f t="shared" si="447"/>
        <v>0</v>
      </c>
      <c r="FI629" s="3">
        <f t="shared" si="469"/>
        <v>0</v>
      </c>
      <c r="FJ629" s="3">
        <f t="shared" si="469"/>
        <v>0</v>
      </c>
      <c r="FK629" s="3">
        <f t="shared" si="448"/>
        <v>0</v>
      </c>
      <c r="FL629" s="3">
        <f t="shared" si="448"/>
        <v>0</v>
      </c>
      <c r="FM629" s="3">
        <f t="shared" si="448"/>
        <v>0</v>
      </c>
      <c r="FN629" s="3">
        <f t="shared" si="442"/>
        <v>0</v>
      </c>
      <c r="FO629" s="3">
        <f t="shared" si="442"/>
        <v>0</v>
      </c>
      <c r="FP629" s="3">
        <f t="shared" si="442"/>
        <v>0</v>
      </c>
      <c r="FQ629" s="3">
        <f t="shared" si="442"/>
        <v>0</v>
      </c>
      <c r="FR629" s="3">
        <f t="shared" si="470"/>
        <v>0</v>
      </c>
      <c r="FS629" s="3">
        <f t="shared" si="470"/>
        <v>0</v>
      </c>
      <c r="FT629" s="3">
        <f t="shared" si="470"/>
        <v>0</v>
      </c>
      <c r="FU629" s="3">
        <f t="shared" si="471"/>
        <v>0</v>
      </c>
      <c r="FV629" s="3">
        <f t="shared" si="471"/>
        <v>0</v>
      </c>
      <c r="FW629" s="3">
        <f t="shared" si="471"/>
        <v>0</v>
      </c>
      <c r="FX629" s="3">
        <f t="shared" si="472"/>
        <v>0</v>
      </c>
      <c r="FY629" s="3">
        <f t="shared" si="473"/>
        <v>0</v>
      </c>
      <c r="FZ629" s="3">
        <f t="shared" si="474"/>
        <v>0</v>
      </c>
      <c r="GA629" s="3">
        <f t="shared" si="475"/>
        <v>0</v>
      </c>
      <c r="GB629" s="41" t="s">
        <v>0</v>
      </c>
      <c r="GC629" s="41">
        <f>S629+AO629+BK629+S630+AO630+BK630</f>
        <v>353.26</v>
      </c>
      <c r="GD629" s="41">
        <f>(S629*AB629+AO629*AX629+BK629*BT629+S630*AB630+AO630*AX630+BK630*BT630)/GC629</f>
        <v>9.086904829304196E-2</v>
      </c>
      <c r="GE629" s="41">
        <f t="shared" ref="GE629" si="510">GC629*GD629</f>
        <v>32.1004</v>
      </c>
      <c r="GF629" s="5">
        <f>CG629+DC629+CG630+DC630</f>
        <v>70.97</v>
      </c>
      <c r="GG629" s="41">
        <f>(CG629*CP629+DC629*DL629+CG630*CP630+DC630*DL630)/GF629</f>
        <v>0.04</v>
      </c>
      <c r="GH629" s="41">
        <f t="shared" ref="GH629" si="511">GF629*GG629</f>
        <v>2.8388</v>
      </c>
      <c r="GI629" s="41" t="s">
        <v>0</v>
      </c>
    </row>
    <row r="630" spans="1:191" x14ac:dyDescent="0.55000000000000004">
      <c r="A630" s="41" t="s">
        <v>1718</v>
      </c>
      <c r="B630" s="41" t="s">
        <v>983</v>
      </c>
      <c r="C630" s="25" t="s">
        <v>69</v>
      </c>
      <c r="D630" s="25" t="s">
        <v>62</v>
      </c>
      <c r="E630" s="41" t="s">
        <v>1790</v>
      </c>
      <c r="F630" s="25">
        <v>1</v>
      </c>
      <c r="G630" s="25" t="s">
        <v>67</v>
      </c>
      <c r="H630" s="41">
        <v>5.2439999999999995E-3</v>
      </c>
      <c r="I630" s="41">
        <v>3.2024000000000004E-2</v>
      </c>
      <c r="J630" s="41">
        <v>3.2156000000000004E-2</v>
      </c>
      <c r="K630" s="41">
        <v>3.3159999999999995E-3</v>
      </c>
      <c r="L630" s="41">
        <v>2.5072000000000001E-2</v>
      </c>
      <c r="M630" s="41" t="s">
        <v>1025</v>
      </c>
      <c r="N630" s="41" t="s">
        <v>1026</v>
      </c>
      <c r="O630" s="41" t="s">
        <v>1878</v>
      </c>
      <c r="P630" s="41" t="s">
        <v>1919</v>
      </c>
      <c r="Q630" s="41" t="s">
        <v>1942</v>
      </c>
      <c r="R630" s="41" t="s">
        <v>2070</v>
      </c>
      <c r="S630" s="41">
        <v>13.11</v>
      </c>
      <c r="T630" s="41">
        <v>0.01</v>
      </c>
      <c r="U630" s="4">
        <v>4.9499999999999995E-2</v>
      </c>
      <c r="AB630" s="41">
        <v>0.04</v>
      </c>
      <c r="AD630" s="4">
        <v>2.5465</v>
      </c>
      <c r="AE630" s="4">
        <v>1.5784999999999998</v>
      </c>
      <c r="AF630" s="4">
        <v>0.47849999999999998</v>
      </c>
      <c r="AL630" s="4">
        <v>0.63800000000000001</v>
      </c>
      <c r="AN630" s="4">
        <v>0.20349999999999999</v>
      </c>
      <c r="AO630" s="7">
        <v>80.06</v>
      </c>
      <c r="AP630" s="7">
        <v>0.01</v>
      </c>
      <c r="AQ630" s="82">
        <v>5.0669999999999993E-2</v>
      </c>
      <c r="AR630" s="7"/>
      <c r="AS630" s="7"/>
      <c r="AT630" s="7"/>
      <c r="AU630" s="7"/>
      <c r="AV630" s="7"/>
      <c r="AW630" s="7"/>
      <c r="AX630" s="7">
        <v>0.04</v>
      </c>
      <c r="AY630" s="7"/>
      <c r="AZ630" s="82">
        <v>2.60669</v>
      </c>
      <c r="BA630" s="82">
        <v>1.6158099999999997</v>
      </c>
      <c r="BB630" s="82">
        <v>0.48980999999999997</v>
      </c>
      <c r="BC630" s="7"/>
      <c r="BD630" s="7"/>
      <c r="BE630" s="7"/>
      <c r="BF630" s="7"/>
      <c r="BG630" s="7"/>
      <c r="BH630" s="4">
        <v>0.65307999999999999</v>
      </c>
      <c r="BJ630" s="4">
        <v>0.20831</v>
      </c>
      <c r="BK630" s="41">
        <v>80.39</v>
      </c>
      <c r="BL630" s="7">
        <v>0.01</v>
      </c>
      <c r="BM630" s="82">
        <v>5.1209999999999999E-2</v>
      </c>
      <c r="BN630" s="7"/>
      <c r="BO630" s="7"/>
      <c r="BP630" s="7"/>
      <c r="BQ630" s="7"/>
      <c r="BR630" s="7"/>
      <c r="BS630" s="7"/>
      <c r="BT630" s="7">
        <v>0.04</v>
      </c>
      <c r="BU630" s="7"/>
      <c r="BV630" s="82">
        <v>2.6344700000000003</v>
      </c>
      <c r="BW630" s="82">
        <v>1.63303</v>
      </c>
      <c r="BX630" s="82">
        <v>0.49503000000000003</v>
      </c>
      <c r="BY630" s="7"/>
      <c r="BZ630" s="7"/>
      <c r="CA630" s="7"/>
      <c r="CB630" s="7"/>
      <c r="CC630" s="7"/>
      <c r="CD630" s="82">
        <v>0.66004000000000007</v>
      </c>
      <c r="CF630" s="4">
        <v>0.21052999999999999</v>
      </c>
      <c r="CG630" s="41">
        <v>8.2899999999999991</v>
      </c>
      <c r="CH630" s="41">
        <v>0.01</v>
      </c>
      <c r="CI630" s="4">
        <v>3.2489999999999998E-2</v>
      </c>
      <c r="CP630" s="41">
        <v>0.04</v>
      </c>
      <c r="CR630" s="4">
        <v>1.67143</v>
      </c>
      <c r="CS630" s="4">
        <v>1.0360699999999998</v>
      </c>
      <c r="CT630" s="4">
        <v>0.31406999999999996</v>
      </c>
      <c r="CZ630" s="4">
        <v>0.41876000000000002</v>
      </c>
      <c r="DB630" s="4">
        <v>0.13356999999999999</v>
      </c>
      <c r="DC630" s="41">
        <v>62.68</v>
      </c>
      <c r="DD630" s="41">
        <v>0.01</v>
      </c>
      <c r="DE630" s="4">
        <v>3.49E-2</v>
      </c>
      <c r="DL630" s="41">
        <v>0.04</v>
      </c>
      <c r="DN630" s="4">
        <v>1.32969</v>
      </c>
      <c r="DO630" s="4">
        <v>1.33318</v>
      </c>
      <c r="DP630" s="4">
        <v>0.2792</v>
      </c>
      <c r="DV630" s="4">
        <v>0.39437000000000005</v>
      </c>
      <c r="DX630" s="4">
        <v>0.12215000000000002</v>
      </c>
      <c r="DY630" s="7" t="s">
        <v>1880</v>
      </c>
      <c r="DZ630" s="7">
        <f t="shared" si="443"/>
        <v>4.0000000000000008E-2</v>
      </c>
      <c r="EA630" s="41" t="s">
        <v>68</v>
      </c>
      <c r="EB630" s="41" t="s">
        <v>0</v>
      </c>
      <c r="EC630" s="41">
        <f t="shared" si="499"/>
        <v>5.2439999999999995E-3</v>
      </c>
      <c r="ED630" s="41">
        <f t="shared" si="500"/>
        <v>3.2024000000000004E-2</v>
      </c>
      <c r="EE630" s="41">
        <f t="shared" si="501"/>
        <v>3.2156000000000004E-2</v>
      </c>
      <c r="EF630" s="41">
        <f t="shared" si="502"/>
        <v>3.3159999999999995E-3</v>
      </c>
      <c r="EG630" s="41">
        <f t="shared" si="503"/>
        <v>2.5072000000000001E-2</v>
      </c>
      <c r="EI630" s="5">
        <f t="shared" si="449"/>
        <v>172.33916020932585</v>
      </c>
      <c r="EJ630" s="3">
        <f t="shared" si="444"/>
        <v>29911.184645930596</v>
      </c>
      <c r="EK630" s="3">
        <f t="shared" si="450"/>
        <v>17.356000000000005</v>
      </c>
      <c r="EL630" s="3">
        <f t="shared" si="451"/>
        <v>8.8223570999999996</v>
      </c>
      <c r="EM630" s="3">
        <f t="shared" si="452"/>
        <v>0</v>
      </c>
      <c r="EN630" s="3">
        <f t="shared" si="453"/>
        <v>0</v>
      </c>
      <c r="EO630" s="3">
        <f t="shared" si="454"/>
        <v>0</v>
      </c>
      <c r="EP630" s="3">
        <f t="shared" si="455"/>
        <v>0</v>
      </c>
      <c r="EQ630" s="3">
        <f t="shared" si="456"/>
        <v>0</v>
      </c>
      <c r="ER630" s="3">
        <f t="shared" si="457"/>
        <v>0</v>
      </c>
      <c r="ES630" s="3">
        <f t="shared" si="458"/>
        <v>69.424000000000021</v>
      </c>
      <c r="ET630" s="3">
        <f t="shared" si="459"/>
        <v>0</v>
      </c>
      <c r="EU630" s="3">
        <f t="shared" si="460"/>
        <v>453.86125970000001</v>
      </c>
      <c r="EV630" s="3">
        <f t="shared" si="461"/>
        <v>281.33516529999997</v>
      </c>
      <c r="EW630" s="3">
        <f t="shared" si="462"/>
        <v>85.2827853</v>
      </c>
      <c r="EX630" s="3">
        <f t="shared" si="463"/>
        <v>0</v>
      </c>
      <c r="EY630" s="3">
        <f t="shared" si="464"/>
        <v>0</v>
      </c>
      <c r="EZ630" s="3">
        <f t="shared" si="465"/>
        <v>0</v>
      </c>
      <c r="FA630" s="3">
        <f t="shared" si="466"/>
        <v>0</v>
      </c>
      <c r="FB630" s="3">
        <f t="shared" si="467"/>
        <v>113.71038040000001</v>
      </c>
      <c r="FC630" s="3">
        <f t="shared" si="445"/>
        <v>0</v>
      </c>
      <c r="FD630" s="41">
        <f t="shared" si="468"/>
        <v>36.269690299999993</v>
      </c>
      <c r="FF630" s="5">
        <f>FG630/(CG630+DC630)</f>
        <v>110.31225195108686</v>
      </c>
      <c r="FG630" s="3">
        <f t="shared" si="446"/>
        <v>7828.8605209686348</v>
      </c>
      <c r="FH630" s="3">
        <f t="shared" si="447"/>
        <v>7.0970000000000004</v>
      </c>
      <c r="FI630" s="3">
        <f t="shared" si="469"/>
        <v>2.4568740999999998</v>
      </c>
      <c r="FJ630" s="3">
        <f t="shared" si="469"/>
        <v>0</v>
      </c>
      <c r="FK630" s="3">
        <f t="shared" si="448"/>
        <v>0</v>
      </c>
      <c r="FL630" s="3">
        <f t="shared" si="448"/>
        <v>0</v>
      </c>
      <c r="FM630" s="3">
        <f t="shared" si="448"/>
        <v>0</v>
      </c>
      <c r="FN630" s="3">
        <f t="shared" si="442"/>
        <v>0</v>
      </c>
      <c r="FO630" s="3">
        <f t="shared" si="442"/>
        <v>0</v>
      </c>
      <c r="FP630" s="3">
        <f t="shared" si="442"/>
        <v>28.388000000000002</v>
      </c>
      <c r="FQ630" s="3">
        <f t="shared" si="442"/>
        <v>0</v>
      </c>
      <c r="FR630" s="3">
        <f t="shared" si="470"/>
        <v>97.201123899999999</v>
      </c>
      <c r="FS630" s="3">
        <f t="shared" si="470"/>
        <v>92.152742700000005</v>
      </c>
      <c r="FT630" s="3">
        <f t="shared" si="470"/>
        <v>20.103896299999999</v>
      </c>
      <c r="FU630" s="3">
        <f t="shared" si="471"/>
        <v>0</v>
      </c>
      <c r="FV630" s="3">
        <f t="shared" si="471"/>
        <v>0</v>
      </c>
      <c r="FW630" s="3">
        <f t="shared" si="471"/>
        <v>0</v>
      </c>
      <c r="FX630" s="3">
        <f t="shared" si="472"/>
        <v>0</v>
      </c>
      <c r="FY630" s="3">
        <f t="shared" si="473"/>
        <v>28.190632000000001</v>
      </c>
      <c r="FZ630" s="3">
        <f t="shared" si="474"/>
        <v>0</v>
      </c>
      <c r="GA630" s="3">
        <f t="shared" si="475"/>
        <v>8.763657300000002</v>
      </c>
      <c r="GB630" s="41" t="s">
        <v>0</v>
      </c>
      <c r="GI630" s="41" t="s">
        <v>0</v>
      </c>
    </row>
    <row r="631" spans="1:191" x14ac:dyDescent="0.55000000000000004">
      <c r="A631" s="41" t="s">
        <v>1719</v>
      </c>
      <c r="B631" s="41" t="s">
        <v>983</v>
      </c>
      <c r="C631" s="25" t="s">
        <v>69</v>
      </c>
      <c r="D631" s="25" t="s">
        <v>62</v>
      </c>
      <c r="E631" s="41" t="s">
        <v>1790</v>
      </c>
      <c r="F631" s="25">
        <v>1</v>
      </c>
      <c r="G631" s="25" t="s">
        <v>67</v>
      </c>
      <c r="H631" s="41">
        <v>7.088235294117648E-2</v>
      </c>
      <c r="I631" s="41">
        <v>9.9117647058823533E-2</v>
      </c>
      <c r="J631" s="41">
        <v>5.2058823529411768E-2</v>
      </c>
      <c r="K631" s="41">
        <v>3.5294117647058825E-3</v>
      </c>
      <c r="L631" s="41">
        <v>2.9411764705882353E-3</v>
      </c>
      <c r="M631" s="41" t="s">
        <v>1068</v>
      </c>
      <c r="N631" s="41" t="s">
        <v>1069</v>
      </c>
      <c r="O631" s="41" t="s">
        <v>1878</v>
      </c>
      <c r="P631" s="41" t="s">
        <v>1919</v>
      </c>
      <c r="Q631" s="41" t="s">
        <v>1942</v>
      </c>
      <c r="R631" s="41" t="s">
        <v>2069</v>
      </c>
      <c r="S631" s="5">
        <v>28.352941176470591</v>
      </c>
      <c r="T631" s="41">
        <v>7.0000000000000007E-2</v>
      </c>
      <c r="U631" s="4">
        <v>0.20352000000000001</v>
      </c>
      <c r="AB631" s="41">
        <v>0.25</v>
      </c>
      <c r="AD631" s="4">
        <v>4.0068000000000001</v>
      </c>
      <c r="AE631" s="4">
        <v>1.8189599999999999</v>
      </c>
      <c r="AF631" s="4">
        <v>0.33072000000000001</v>
      </c>
      <c r="AO631" s="81">
        <v>39.647058823529413</v>
      </c>
      <c r="AP631" s="7">
        <v>7.0000000000000007E-2</v>
      </c>
      <c r="AQ631" s="82">
        <v>0.192</v>
      </c>
      <c r="AR631" s="7"/>
      <c r="AS631" s="7"/>
      <c r="AT631" s="7"/>
      <c r="AU631" s="7"/>
      <c r="AV631" s="7"/>
      <c r="AW631" s="7"/>
      <c r="AX631" s="7">
        <v>0.25</v>
      </c>
      <c r="AY631" s="7"/>
      <c r="AZ631" s="82">
        <v>3.7800000000000002</v>
      </c>
      <c r="BA631" s="82">
        <v>1.7159999999999997</v>
      </c>
      <c r="BB631" s="82">
        <v>0.312</v>
      </c>
      <c r="BC631" s="7"/>
      <c r="BD631" s="7"/>
      <c r="BE631" s="7"/>
      <c r="BF631" s="7"/>
      <c r="BG631" s="7"/>
      <c r="BK631" s="5">
        <v>20.823529411764707</v>
      </c>
      <c r="BL631" s="7">
        <v>7.0000000000000007E-2</v>
      </c>
      <c r="BM631" s="82">
        <v>0.18431999999999998</v>
      </c>
      <c r="BN631" s="7"/>
      <c r="BO631" s="7"/>
      <c r="BP631" s="7"/>
      <c r="BQ631" s="7"/>
      <c r="BR631" s="7"/>
      <c r="BS631" s="7"/>
      <c r="BT631" s="7">
        <v>0.25</v>
      </c>
      <c r="BU631" s="7"/>
      <c r="BV631" s="82">
        <v>3.6288</v>
      </c>
      <c r="BW631" s="82">
        <v>1.6473599999999997</v>
      </c>
      <c r="BX631" s="82">
        <v>0.29951999999999995</v>
      </c>
      <c r="BY631" s="7"/>
      <c r="BZ631" s="7"/>
      <c r="CA631" s="7"/>
      <c r="CB631" s="7"/>
      <c r="CC631" s="7"/>
      <c r="CD631" s="7"/>
      <c r="CG631" s="5">
        <v>1.411764705882353</v>
      </c>
      <c r="CH631" s="41">
        <v>7.0000000000000007E-2</v>
      </c>
      <c r="CI631" s="4">
        <v>0.14976</v>
      </c>
      <c r="CP631" s="41">
        <v>0.25</v>
      </c>
      <c r="CR631" s="4">
        <v>2.9483999999999999</v>
      </c>
      <c r="CS631" s="4">
        <v>1.3384799999999999</v>
      </c>
      <c r="CT631" s="4">
        <v>0.24335999999999997</v>
      </c>
      <c r="DC631" s="5">
        <v>1.1764705882352942</v>
      </c>
      <c r="DD631" s="41">
        <v>7.0000000000000007E-2</v>
      </c>
      <c r="DE631" s="4">
        <v>0.18143999999999999</v>
      </c>
      <c r="DL631" s="41">
        <v>0.25</v>
      </c>
      <c r="DN631" s="4">
        <v>3.5720999999999998</v>
      </c>
      <c r="DO631" s="4">
        <v>1.6216199999999998</v>
      </c>
      <c r="DP631" s="4">
        <v>0.29483999999999999</v>
      </c>
      <c r="DY631" s="7" t="s">
        <v>1880</v>
      </c>
      <c r="DZ631" s="7">
        <f t="shared" si="443"/>
        <v>0.25</v>
      </c>
      <c r="EA631" s="41" t="s">
        <v>1031</v>
      </c>
      <c r="EB631" s="41" t="s">
        <v>0</v>
      </c>
      <c r="EC631" s="41">
        <f t="shared" si="499"/>
        <v>7.088235294117648E-2</v>
      </c>
      <c r="ED631" s="41">
        <f t="shared" si="500"/>
        <v>9.9117647058823533E-2</v>
      </c>
      <c r="EE631" s="41">
        <f t="shared" si="501"/>
        <v>5.2058823529411768E-2</v>
      </c>
      <c r="EF631" s="41">
        <f t="shared" si="502"/>
        <v>3.5294117647058825E-3</v>
      </c>
      <c r="EG631" s="41">
        <f t="shared" si="503"/>
        <v>2.9411764705882353E-3</v>
      </c>
      <c r="EI631" s="5">
        <f t="shared" si="449"/>
        <v>233.90142335929812</v>
      </c>
      <c r="EJ631" s="3">
        <f t="shared" si="444"/>
        <v>20775.949957208246</v>
      </c>
      <c r="EK631" s="3">
        <f t="shared" si="450"/>
        <v>62.176470588235304</v>
      </c>
      <c r="EL631" s="3">
        <f t="shared" si="451"/>
        <v>17.220818823529413</v>
      </c>
      <c r="EM631" s="3">
        <f t="shared" si="452"/>
        <v>0</v>
      </c>
      <c r="EN631" s="3">
        <f t="shared" si="453"/>
        <v>0</v>
      </c>
      <c r="EO631" s="3">
        <f t="shared" si="454"/>
        <v>0</v>
      </c>
      <c r="EP631" s="3">
        <f t="shared" si="455"/>
        <v>0</v>
      </c>
      <c r="EQ631" s="3">
        <f t="shared" si="456"/>
        <v>0</v>
      </c>
      <c r="ER631" s="3">
        <f t="shared" si="457"/>
        <v>0</v>
      </c>
      <c r="ES631" s="3">
        <f t="shared" si="458"/>
        <v>222.0588235294118</v>
      </c>
      <c r="ET631" s="3">
        <f t="shared" si="459"/>
        <v>0</v>
      </c>
      <c r="EU631" s="3">
        <f t="shared" si="460"/>
        <v>339.03487058823532</v>
      </c>
      <c r="EV631" s="3">
        <f t="shared" si="461"/>
        <v>153.91106823529412</v>
      </c>
      <c r="EW631" s="3">
        <f t="shared" si="462"/>
        <v>27.983830588235293</v>
      </c>
      <c r="EX631" s="3">
        <f t="shared" si="463"/>
        <v>0</v>
      </c>
      <c r="EY631" s="3">
        <f t="shared" si="464"/>
        <v>0</v>
      </c>
      <c r="EZ631" s="3">
        <f t="shared" si="465"/>
        <v>0</v>
      </c>
      <c r="FA631" s="3">
        <f t="shared" si="466"/>
        <v>0</v>
      </c>
      <c r="FB631" s="3">
        <f t="shared" si="467"/>
        <v>0</v>
      </c>
      <c r="FC631" s="3">
        <f t="shared" si="445"/>
        <v>0</v>
      </c>
      <c r="FD631" s="41">
        <f t="shared" si="468"/>
        <v>0</v>
      </c>
      <c r="FF631" s="5">
        <f>FG631/(CG631+DC631)</f>
        <v>203.77514243472666</v>
      </c>
      <c r="FG631" s="3">
        <f t="shared" si="446"/>
        <v>527.41801571341023</v>
      </c>
      <c r="FH631" s="3">
        <f t="shared" si="447"/>
        <v>1.8117647058823534</v>
      </c>
      <c r="FI631" s="3">
        <f t="shared" si="469"/>
        <v>0.42488470588235294</v>
      </c>
      <c r="FJ631" s="3">
        <f t="shared" si="469"/>
        <v>0</v>
      </c>
      <c r="FK631" s="3">
        <f t="shared" si="448"/>
        <v>0</v>
      </c>
      <c r="FL631" s="3">
        <f t="shared" si="448"/>
        <v>0</v>
      </c>
      <c r="FM631" s="3">
        <f t="shared" si="448"/>
        <v>0</v>
      </c>
      <c r="FN631" s="3">
        <f t="shared" si="442"/>
        <v>0</v>
      </c>
      <c r="FO631" s="3">
        <f t="shared" si="442"/>
        <v>0</v>
      </c>
      <c r="FP631" s="3">
        <f t="shared" si="442"/>
        <v>6.4705882352941186</v>
      </c>
      <c r="FQ631" s="3">
        <f t="shared" si="442"/>
        <v>0</v>
      </c>
      <c r="FR631" s="3">
        <f t="shared" si="470"/>
        <v>8.3649176470588245</v>
      </c>
      <c r="FS631" s="3">
        <f t="shared" si="470"/>
        <v>3.7974070588235294</v>
      </c>
      <c r="FT631" s="3">
        <f t="shared" si="470"/>
        <v>0.69043764705882349</v>
      </c>
      <c r="FU631" s="3">
        <f t="shared" si="471"/>
        <v>0</v>
      </c>
      <c r="FV631" s="3">
        <f t="shared" si="471"/>
        <v>0</v>
      </c>
      <c r="FW631" s="3">
        <f t="shared" si="471"/>
        <v>0</v>
      </c>
      <c r="FX631" s="3">
        <f t="shared" si="472"/>
        <v>0</v>
      </c>
      <c r="FY631" s="3">
        <f t="shared" si="473"/>
        <v>0</v>
      </c>
      <c r="FZ631" s="3">
        <f t="shared" si="474"/>
        <v>0</v>
      </c>
      <c r="GA631" s="3">
        <f t="shared" si="475"/>
        <v>0</v>
      </c>
      <c r="GB631" s="41" t="s">
        <v>0</v>
      </c>
      <c r="GC631" s="41">
        <f>S631+AO631+BK631+S632+AO632+BK632</f>
        <v>256.23529411764707</v>
      </c>
      <c r="GD631" s="41">
        <f>(S631*AB631+AO631*AX631+BK631*BT631+S632*AB632+AO632*AX632+BK632*BT632)/GC631</f>
        <v>0.1585307621671258</v>
      </c>
      <c r="GE631" s="41">
        <f t="shared" ref="GE631" si="512">GC631*GD631</f>
        <v>40.621176470588239</v>
      </c>
      <c r="GF631" s="5">
        <f>CG631+DC631+CG632+DC632</f>
        <v>42.823529411764703</v>
      </c>
      <c r="GG631" s="41">
        <f>(CG631*CP631+DC631*DL631+CG632*CP632+DC632*DL632)/GF631</f>
        <v>0.11846153846153848</v>
      </c>
      <c r="GH631" s="41">
        <f t="shared" ref="GH631" si="513">GF631*GG631</f>
        <v>5.0729411764705885</v>
      </c>
      <c r="GI631" s="41" t="s">
        <v>0</v>
      </c>
    </row>
    <row r="632" spans="1:191" x14ac:dyDescent="0.55000000000000004">
      <c r="A632" s="41" t="s">
        <v>1720</v>
      </c>
      <c r="B632" s="41" t="s">
        <v>983</v>
      </c>
      <c r="C632" s="25" t="s">
        <v>69</v>
      </c>
      <c r="D632" s="25" t="s">
        <v>62</v>
      </c>
      <c r="E632" s="41" t="s">
        <v>1790</v>
      </c>
      <c r="F632" s="25">
        <v>1</v>
      </c>
      <c r="G632" s="25" t="s">
        <v>67</v>
      </c>
      <c r="H632" s="41">
        <v>8.7611764705882361E-2</v>
      </c>
      <c r="I632" s="41">
        <v>5.2670588235294122E-2</v>
      </c>
      <c r="J632" s="41">
        <v>4.3870588235294113E-2</v>
      </c>
      <c r="K632" s="41">
        <v>3.7529411764705881E-2</v>
      </c>
      <c r="L632" s="41">
        <v>6.7294117647058831E-3</v>
      </c>
      <c r="M632" s="41" t="s">
        <v>1068</v>
      </c>
      <c r="N632" s="41" t="s">
        <v>1069</v>
      </c>
      <c r="O632" s="41" t="s">
        <v>1878</v>
      </c>
      <c r="P632" s="41" t="s">
        <v>1919</v>
      </c>
      <c r="Q632" s="41" t="s">
        <v>1942</v>
      </c>
      <c r="R632" s="41" t="s">
        <v>2069</v>
      </c>
      <c r="S632" s="5">
        <v>79.64705882352942</v>
      </c>
      <c r="T632" s="41">
        <v>0.01</v>
      </c>
      <c r="U632" s="4">
        <v>2.6150000000000003E-2</v>
      </c>
      <c r="AB632" s="41">
        <v>0.11</v>
      </c>
      <c r="AD632" s="4">
        <v>3.07524</v>
      </c>
      <c r="AE632" s="4">
        <v>1.53762</v>
      </c>
      <c r="AF632" s="4">
        <v>0.59622000000000008</v>
      </c>
      <c r="AO632" s="81">
        <v>47.882352941176478</v>
      </c>
      <c r="AP632" s="7">
        <v>0.01</v>
      </c>
      <c r="AQ632" s="82">
        <v>2.7450000000000002E-2</v>
      </c>
      <c r="AR632" s="7"/>
      <c r="AS632" s="7"/>
      <c r="AT632" s="7"/>
      <c r="AU632" s="7"/>
      <c r="AV632" s="7"/>
      <c r="AW632" s="7"/>
      <c r="AX632" s="7">
        <v>0.11</v>
      </c>
      <c r="AY632" s="7"/>
      <c r="AZ632" s="82">
        <v>3.2281200000000001</v>
      </c>
      <c r="BA632" s="82">
        <v>1.6140600000000001</v>
      </c>
      <c r="BB632" s="82">
        <v>0.62586000000000008</v>
      </c>
      <c r="BC632" s="7"/>
      <c r="BD632" s="7"/>
      <c r="BE632" s="7"/>
      <c r="BF632" s="7"/>
      <c r="BG632" s="7"/>
      <c r="BK632" s="5">
        <v>39.882352941176471</v>
      </c>
      <c r="BL632" s="7">
        <v>0.01</v>
      </c>
      <c r="BM632" s="82">
        <v>2.7200000000000002E-2</v>
      </c>
      <c r="BN632" s="7"/>
      <c r="BO632" s="7"/>
      <c r="BP632" s="7"/>
      <c r="BQ632" s="7"/>
      <c r="BR632" s="7"/>
      <c r="BS632" s="7"/>
      <c r="BT632" s="7">
        <v>0.11</v>
      </c>
      <c r="BU632" s="7"/>
      <c r="BV632" s="82">
        <v>3.1987200000000002</v>
      </c>
      <c r="BW632" s="82">
        <v>1.5993600000000001</v>
      </c>
      <c r="BX632" s="82">
        <v>0.62016000000000004</v>
      </c>
      <c r="BY632" s="7"/>
      <c r="BZ632" s="7"/>
      <c r="CA632" s="7"/>
      <c r="CB632" s="7"/>
      <c r="CC632" s="7"/>
      <c r="CD632" s="7"/>
      <c r="CG632" s="5">
        <v>34.117647058823529</v>
      </c>
      <c r="CH632" s="41">
        <v>0.01</v>
      </c>
      <c r="CI632" s="4">
        <v>2.1949999999999997E-2</v>
      </c>
      <c r="CP632" s="41">
        <v>0.11</v>
      </c>
      <c r="CR632" s="4">
        <v>2.5813199999999998</v>
      </c>
      <c r="CS632" s="4">
        <v>1.2906599999999999</v>
      </c>
      <c r="CT632" s="4">
        <v>0.50046000000000002</v>
      </c>
      <c r="DC632" s="5">
        <v>6.1176470588235299</v>
      </c>
      <c r="DD632" s="41">
        <v>0.01</v>
      </c>
      <c r="DE632" s="4">
        <v>1.8950000000000002E-2</v>
      </c>
      <c r="DL632" s="41">
        <v>0.11</v>
      </c>
      <c r="DN632" s="4">
        <v>2.2285200000000001</v>
      </c>
      <c r="DO632" s="4">
        <v>1.11426</v>
      </c>
      <c r="DP632" s="4">
        <v>0.43206</v>
      </c>
      <c r="DY632" s="7" t="s">
        <v>1880</v>
      </c>
      <c r="DZ632" s="7">
        <f t="shared" si="443"/>
        <v>0.10999999999999997</v>
      </c>
      <c r="EA632" s="41" t="s">
        <v>1031</v>
      </c>
      <c r="EB632" s="41" t="s">
        <v>0</v>
      </c>
      <c r="EC632" s="41">
        <f t="shared" si="499"/>
        <v>8.7611764705882361E-2</v>
      </c>
      <c r="ED632" s="41">
        <f t="shared" si="500"/>
        <v>5.2670588235294122E-2</v>
      </c>
      <c r="EE632" s="41">
        <f t="shared" si="501"/>
        <v>4.3870588235294113E-2</v>
      </c>
      <c r="EF632" s="41">
        <f t="shared" si="502"/>
        <v>3.7529411764705881E-2</v>
      </c>
      <c r="EG632" s="41">
        <f t="shared" si="503"/>
        <v>6.7294117647058831E-3</v>
      </c>
      <c r="EI632" s="5">
        <f t="shared" si="449"/>
        <v>201.66539096800787</v>
      </c>
      <c r="EJ632" s="3">
        <f t="shared" si="444"/>
        <v>33761.158982055909</v>
      </c>
      <c r="EK632" s="3">
        <f t="shared" si="450"/>
        <v>16.74117647058824</v>
      </c>
      <c r="EL632" s="3">
        <f t="shared" si="451"/>
        <v>4.4819411764705892</v>
      </c>
      <c r="EM632" s="3">
        <f t="shared" si="452"/>
        <v>0</v>
      </c>
      <c r="EN632" s="3">
        <f t="shared" si="453"/>
        <v>0</v>
      </c>
      <c r="EO632" s="3">
        <f t="shared" si="454"/>
        <v>0</v>
      </c>
      <c r="EP632" s="3">
        <f t="shared" si="455"/>
        <v>0</v>
      </c>
      <c r="EQ632" s="3">
        <f t="shared" si="456"/>
        <v>0</v>
      </c>
      <c r="ER632" s="3">
        <f t="shared" si="457"/>
        <v>0</v>
      </c>
      <c r="ES632" s="3">
        <f t="shared" si="458"/>
        <v>184.15294117647059</v>
      </c>
      <c r="ET632" s="3">
        <f t="shared" si="459"/>
        <v>0</v>
      </c>
      <c r="EU632" s="3">
        <f t="shared" si="460"/>
        <v>527.07628235294123</v>
      </c>
      <c r="EV632" s="3">
        <f t="shared" si="461"/>
        <v>263.53814117647062</v>
      </c>
      <c r="EW632" s="3">
        <f t="shared" si="462"/>
        <v>102.18825882352944</v>
      </c>
      <c r="EX632" s="3">
        <f t="shared" si="463"/>
        <v>0</v>
      </c>
      <c r="EY632" s="3">
        <f t="shared" si="464"/>
        <v>0</v>
      </c>
      <c r="EZ632" s="3">
        <f t="shared" si="465"/>
        <v>0</v>
      </c>
      <c r="FA632" s="3">
        <f t="shared" si="466"/>
        <v>0</v>
      </c>
      <c r="FB632" s="3">
        <f t="shared" si="467"/>
        <v>0</v>
      </c>
      <c r="FC632" s="3">
        <f t="shared" si="445"/>
        <v>0</v>
      </c>
      <c r="FD632" s="41">
        <f t="shared" si="468"/>
        <v>0</v>
      </c>
      <c r="FF632" s="5">
        <f>FG632/(CG632+DC632)</f>
        <v>164.87961684961925</v>
      </c>
      <c r="FG632" s="3">
        <f t="shared" si="446"/>
        <v>6633.9798779493858</v>
      </c>
      <c r="FH632" s="3">
        <f t="shared" si="447"/>
        <v>4.0235294117647058</v>
      </c>
      <c r="FI632" s="3">
        <f t="shared" si="469"/>
        <v>0.86481176470588228</v>
      </c>
      <c r="FJ632" s="3">
        <f t="shared" si="469"/>
        <v>0</v>
      </c>
      <c r="FK632" s="3">
        <f t="shared" si="448"/>
        <v>0</v>
      </c>
      <c r="FL632" s="3">
        <f t="shared" si="448"/>
        <v>0</v>
      </c>
      <c r="FM632" s="3">
        <f t="shared" si="448"/>
        <v>0</v>
      </c>
      <c r="FN632" s="3">
        <f t="shared" si="442"/>
        <v>0</v>
      </c>
      <c r="FO632" s="3">
        <f t="shared" si="442"/>
        <v>0</v>
      </c>
      <c r="FP632" s="3">
        <f t="shared" si="442"/>
        <v>44.258823529411764</v>
      </c>
      <c r="FQ632" s="3">
        <f t="shared" si="442"/>
        <v>0</v>
      </c>
      <c r="FR632" s="3">
        <f t="shared" si="470"/>
        <v>101.70186352941177</v>
      </c>
      <c r="FS632" s="3">
        <f t="shared" si="470"/>
        <v>50.850931764705884</v>
      </c>
      <c r="FT632" s="3">
        <f t="shared" si="470"/>
        <v>19.717708235294118</v>
      </c>
      <c r="FU632" s="3">
        <f t="shared" si="471"/>
        <v>0</v>
      </c>
      <c r="FV632" s="3">
        <f t="shared" si="471"/>
        <v>0</v>
      </c>
      <c r="FW632" s="3">
        <f t="shared" si="471"/>
        <v>0</v>
      </c>
      <c r="FX632" s="3">
        <f t="shared" si="472"/>
        <v>0</v>
      </c>
      <c r="FY632" s="3">
        <f t="shared" si="473"/>
        <v>0</v>
      </c>
      <c r="FZ632" s="3">
        <f t="shared" si="474"/>
        <v>0</v>
      </c>
      <c r="GA632" s="3">
        <f t="shared" si="475"/>
        <v>0</v>
      </c>
      <c r="GB632" s="41" t="s">
        <v>0</v>
      </c>
      <c r="GI632" s="41" t="s">
        <v>0</v>
      </c>
    </row>
    <row r="633" spans="1:191" x14ac:dyDescent="0.55000000000000004">
      <c r="A633" s="41" t="s">
        <v>1721</v>
      </c>
      <c r="B633" s="41" t="s">
        <v>983</v>
      </c>
      <c r="C633" s="25" t="s">
        <v>69</v>
      </c>
      <c r="D633" s="25" t="s">
        <v>62</v>
      </c>
      <c r="E633" s="41" t="s">
        <v>1790</v>
      </c>
      <c r="F633" s="25">
        <v>1</v>
      </c>
      <c r="G633" s="25" t="s">
        <v>67</v>
      </c>
      <c r="H633" s="41">
        <v>0</v>
      </c>
      <c r="I633" s="41">
        <v>0</v>
      </c>
      <c r="J633" s="41">
        <v>4.0750000000000005E-3</v>
      </c>
      <c r="K633" s="41">
        <v>0</v>
      </c>
      <c r="L633" s="41">
        <v>0</v>
      </c>
      <c r="M633" s="41" t="s">
        <v>1070</v>
      </c>
      <c r="N633" s="41" t="s">
        <v>1001</v>
      </c>
      <c r="O633" s="41" t="s">
        <v>1878</v>
      </c>
      <c r="P633" s="41" t="s">
        <v>1919</v>
      </c>
      <c r="Q633" s="41" t="s">
        <v>1942</v>
      </c>
      <c r="R633" s="41" t="s">
        <v>2069</v>
      </c>
      <c r="S633" s="41">
        <v>0</v>
      </c>
      <c r="AO633" s="7">
        <v>0</v>
      </c>
      <c r="AP633" s="7"/>
      <c r="AQ633" s="7"/>
      <c r="AR633" s="7"/>
      <c r="AS633" s="7"/>
      <c r="AT633" s="7"/>
      <c r="AU633" s="7"/>
      <c r="AV633" s="7"/>
      <c r="AW633" s="7"/>
      <c r="AX633" s="7"/>
      <c r="AY633" s="7"/>
      <c r="AZ633" s="7"/>
      <c r="BA633" s="7"/>
      <c r="BB633" s="7"/>
      <c r="BC633" s="7"/>
      <c r="BD633" s="7"/>
      <c r="BE633" s="7"/>
      <c r="BF633" s="7"/>
      <c r="BG633" s="7"/>
      <c r="BK633" s="5">
        <v>8.15</v>
      </c>
      <c r="BL633" s="80">
        <v>0.02</v>
      </c>
      <c r="BM633" s="7">
        <v>0.11</v>
      </c>
      <c r="BN633" s="7"/>
      <c r="BO633" s="7"/>
      <c r="BP633" s="7"/>
      <c r="BQ633" s="7"/>
      <c r="BR633" s="7"/>
      <c r="BS633" s="7"/>
      <c r="BT633" s="80">
        <v>0.05</v>
      </c>
      <c r="BU633" s="7"/>
      <c r="BV633" s="7">
        <v>2.96</v>
      </c>
      <c r="BW633" s="7">
        <v>1.36</v>
      </c>
      <c r="BX633" s="7">
        <v>0.35</v>
      </c>
      <c r="BY633" s="7"/>
      <c r="BZ633" s="7"/>
      <c r="CA633" s="7"/>
      <c r="CB633" s="7"/>
      <c r="CC633" s="7"/>
      <c r="CD633" s="7"/>
      <c r="CG633" s="41">
        <v>0</v>
      </c>
      <c r="DC633" s="41">
        <v>0</v>
      </c>
      <c r="DY633" s="7" t="s">
        <v>1880</v>
      </c>
      <c r="DZ633" s="7">
        <f t="shared" si="443"/>
        <v>0.05</v>
      </c>
      <c r="EA633" s="41" t="s">
        <v>1002</v>
      </c>
      <c r="EB633" s="41" t="s">
        <v>0</v>
      </c>
      <c r="EC633" s="41">
        <f t="shared" si="499"/>
        <v>0</v>
      </c>
      <c r="ED633" s="41">
        <f t="shared" si="500"/>
        <v>0</v>
      </c>
      <c r="EE633" s="41">
        <f t="shared" si="501"/>
        <v>4.0750000000000005E-3</v>
      </c>
      <c r="EF633" s="41">
        <f t="shared" si="502"/>
        <v>0</v>
      </c>
      <c r="EG633" s="41">
        <f t="shared" si="503"/>
        <v>0</v>
      </c>
      <c r="EI633" s="5">
        <f t="shared" si="449"/>
        <v>166.73650905209004</v>
      </c>
      <c r="EJ633" s="3">
        <f t="shared" si="444"/>
        <v>1358.9025487745339</v>
      </c>
      <c r="EK633" s="3">
        <f t="shared" si="450"/>
        <v>1.63</v>
      </c>
      <c r="EL633" s="3">
        <f t="shared" si="451"/>
        <v>0.89650000000000007</v>
      </c>
      <c r="EM633" s="3">
        <f t="shared" si="452"/>
        <v>0</v>
      </c>
      <c r="EN633" s="3">
        <f t="shared" si="453"/>
        <v>0</v>
      </c>
      <c r="EO633" s="3">
        <f t="shared" si="454"/>
        <v>0</v>
      </c>
      <c r="EP633" s="3">
        <f t="shared" si="455"/>
        <v>0</v>
      </c>
      <c r="EQ633" s="3">
        <f t="shared" si="456"/>
        <v>0</v>
      </c>
      <c r="ER633" s="3">
        <f t="shared" si="457"/>
        <v>0</v>
      </c>
      <c r="ES633" s="3">
        <f t="shared" si="458"/>
        <v>4.0750000000000002</v>
      </c>
      <c r="ET633" s="3">
        <f t="shared" si="459"/>
        <v>0</v>
      </c>
      <c r="EU633" s="3">
        <f t="shared" si="460"/>
        <v>24.124000000000002</v>
      </c>
      <c r="EV633" s="3">
        <f t="shared" si="461"/>
        <v>11.084000000000001</v>
      </c>
      <c r="EW633" s="3">
        <f t="shared" si="462"/>
        <v>2.8525</v>
      </c>
      <c r="EX633" s="3">
        <f t="shared" si="463"/>
        <v>0</v>
      </c>
      <c r="EY633" s="3">
        <f t="shared" si="464"/>
        <v>0</v>
      </c>
      <c r="EZ633" s="3">
        <f t="shared" si="465"/>
        <v>0</v>
      </c>
      <c r="FA633" s="3">
        <f t="shared" si="466"/>
        <v>0</v>
      </c>
      <c r="FB633" s="3">
        <f t="shared" si="467"/>
        <v>0</v>
      </c>
      <c r="FC633" s="3">
        <f t="shared" si="445"/>
        <v>0</v>
      </c>
      <c r="FD633" s="41">
        <f t="shared" si="468"/>
        <v>0</v>
      </c>
      <c r="FG633" s="3">
        <f t="shared" si="446"/>
        <v>0</v>
      </c>
      <c r="FH633" s="3">
        <f t="shared" si="447"/>
        <v>0</v>
      </c>
      <c r="FI633" s="3">
        <f t="shared" si="469"/>
        <v>0</v>
      </c>
      <c r="FJ633" s="3">
        <f t="shared" si="469"/>
        <v>0</v>
      </c>
      <c r="FK633" s="3">
        <f t="shared" si="448"/>
        <v>0</v>
      </c>
      <c r="FL633" s="3">
        <f t="shared" si="448"/>
        <v>0</v>
      </c>
      <c r="FM633" s="3">
        <f t="shared" si="448"/>
        <v>0</v>
      </c>
      <c r="FN633" s="3">
        <f t="shared" si="442"/>
        <v>0</v>
      </c>
      <c r="FO633" s="3">
        <f t="shared" si="442"/>
        <v>0</v>
      </c>
      <c r="FP633" s="3">
        <f t="shared" si="442"/>
        <v>0</v>
      </c>
      <c r="FQ633" s="3">
        <f t="shared" si="442"/>
        <v>0</v>
      </c>
      <c r="FR633" s="3">
        <f t="shared" si="470"/>
        <v>0</v>
      </c>
      <c r="FS633" s="3">
        <f t="shared" si="470"/>
        <v>0</v>
      </c>
      <c r="FT633" s="3">
        <f t="shared" si="470"/>
        <v>0</v>
      </c>
      <c r="FU633" s="3">
        <f t="shared" si="471"/>
        <v>0</v>
      </c>
      <c r="FV633" s="3">
        <f t="shared" si="471"/>
        <v>0</v>
      </c>
      <c r="FW633" s="3">
        <f t="shared" si="471"/>
        <v>0</v>
      </c>
      <c r="FX633" s="3">
        <f t="shared" si="472"/>
        <v>0</v>
      </c>
      <c r="FY633" s="3">
        <f t="shared" si="473"/>
        <v>0</v>
      </c>
      <c r="FZ633" s="3">
        <f t="shared" si="474"/>
        <v>0</v>
      </c>
      <c r="GA633" s="3">
        <f t="shared" si="475"/>
        <v>0</v>
      </c>
      <c r="GB633" s="41" t="s">
        <v>0</v>
      </c>
      <c r="GC633" s="41">
        <f>S633+AO633+BK633+S634+AO634+BK634</f>
        <v>16.3</v>
      </c>
      <c r="GD633" s="41">
        <f>(S633*AB633+AO633*AX633+BK633*BT633+S634*AB634+AO634*AX634+BK634*BT634)/GC633</f>
        <v>0.05</v>
      </c>
      <c r="GE633" s="41">
        <f t="shared" ref="GE633" si="514">GC633*GD633</f>
        <v>0.81500000000000006</v>
      </c>
      <c r="GI633" s="41" t="s">
        <v>0</v>
      </c>
    </row>
    <row r="634" spans="1:191" x14ac:dyDescent="0.55000000000000004">
      <c r="A634" s="41" t="s">
        <v>1722</v>
      </c>
      <c r="B634" s="41" t="s">
        <v>983</v>
      </c>
      <c r="C634" s="25" t="s">
        <v>69</v>
      </c>
      <c r="D634" s="25" t="s">
        <v>62</v>
      </c>
      <c r="E634" s="41" t="s">
        <v>1790</v>
      </c>
      <c r="F634" s="25">
        <v>1</v>
      </c>
      <c r="G634" s="25" t="s">
        <v>67</v>
      </c>
      <c r="H634" s="41">
        <v>0</v>
      </c>
      <c r="I634" s="41">
        <v>0</v>
      </c>
      <c r="J634" s="41">
        <v>4.0750000000000005E-3</v>
      </c>
      <c r="K634" s="41">
        <v>0</v>
      </c>
      <c r="L634" s="41">
        <v>0</v>
      </c>
      <c r="M634" s="41" t="s">
        <v>1070</v>
      </c>
      <c r="N634" s="41" t="s">
        <v>1001</v>
      </c>
      <c r="O634" s="41" t="s">
        <v>1878</v>
      </c>
      <c r="P634" s="41" t="s">
        <v>1919</v>
      </c>
      <c r="Q634" s="41" t="s">
        <v>1942</v>
      </c>
      <c r="R634" s="41" t="s">
        <v>2069</v>
      </c>
      <c r="S634" s="41">
        <v>0</v>
      </c>
      <c r="AO634" s="7">
        <v>0</v>
      </c>
      <c r="AP634" s="7"/>
      <c r="AQ634" s="7"/>
      <c r="AR634" s="7"/>
      <c r="AS634" s="7"/>
      <c r="AT634" s="7"/>
      <c r="AU634" s="7"/>
      <c r="AV634" s="7"/>
      <c r="AW634" s="7"/>
      <c r="AX634" s="7"/>
      <c r="AY634" s="7"/>
      <c r="AZ634" s="7"/>
      <c r="BA634" s="7"/>
      <c r="BB634" s="7"/>
      <c r="BC634" s="7"/>
      <c r="BD634" s="7"/>
      <c r="BE634" s="7"/>
      <c r="BF634" s="7"/>
      <c r="BG634" s="7"/>
      <c r="BK634" s="5">
        <v>8.15</v>
      </c>
      <c r="BL634" s="80">
        <v>0.02</v>
      </c>
      <c r="BM634" s="7">
        <v>0.11</v>
      </c>
      <c r="BN634" s="7"/>
      <c r="BO634" s="7"/>
      <c r="BP634" s="7"/>
      <c r="BQ634" s="7"/>
      <c r="BR634" s="7"/>
      <c r="BS634" s="7"/>
      <c r="BT634" s="80">
        <v>0.05</v>
      </c>
      <c r="BU634" s="7"/>
      <c r="BV634" s="7">
        <v>2.96</v>
      </c>
      <c r="BW634" s="7">
        <v>1.36</v>
      </c>
      <c r="BX634" s="7">
        <v>0.35</v>
      </c>
      <c r="BY634" s="7"/>
      <c r="BZ634" s="7"/>
      <c r="CA634" s="7"/>
      <c r="CB634" s="7"/>
      <c r="CC634" s="7"/>
      <c r="CD634" s="7"/>
      <c r="CG634" s="41">
        <v>0</v>
      </c>
      <c r="DC634" s="41">
        <v>0</v>
      </c>
      <c r="DY634" s="7" t="s">
        <v>1880</v>
      </c>
      <c r="DZ634" s="7">
        <f t="shared" si="443"/>
        <v>0.05</v>
      </c>
      <c r="EA634" s="41" t="s">
        <v>1002</v>
      </c>
      <c r="EB634" s="41" t="s">
        <v>0</v>
      </c>
      <c r="EC634" s="41">
        <f t="shared" si="499"/>
        <v>0</v>
      </c>
      <c r="ED634" s="41">
        <f t="shared" si="500"/>
        <v>0</v>
      </c>
      <c r="EE634" s="41">
        <f t="shared" si="501"/>
        <v>4.0750000000000005E-3</v>
      </c>
      <c r="EF634" s="41">
        <f t="shared" si="502"/>
        <v>0</v>
      </c>
      <c r="EG634" s="41">
        <f t="shared" si="503"/>
        <v>0</v>
      </c>
      <c r="EI634" s="5">
        <f t="shared" si="449"/>
        <v>166.73650905209004</v>
      </c>
      <c r="EJ634" s="3">
        <f t="shared" si="444"/>
        <v>1358.9025487745339</v>
      </c>
      <c r="EK634" s="3">
        <f t="shared" si="450"/>
        <v>1.63</v>
      </c>
      <c r="EL634" s="3">
        <f t="shared" si="451"/>
        <v>0.89650000000000007</v>
      </c>
      <c r="EM634" s="3">
        <f t="shared" si="452"/>
        <v>0</v>
      </c>
      <c r="EN634" s="3">
        <f t="shared" si="453"/>
        <v>0</v>
      </c>
      <c r="EO634" s="3">
        <f t="shared" si="454"/>
        <v>0</v>
      </c>
      <c r="EP634" s="3">
        <f t="shared" si="455"/>
        <v>0</v>
      </c>
      <c r="EQ634" s="3">
        <f t="shared" si="456"/>
        <v>0</v>
      </c>
      <c r="ER634" s="3">
        <f t="shared" si="457"/>
        <v>0</v>
      </c>
      <c r="ES634" s="3">
        <f t="shared" si="458"/>
        <v>4.0750000000000002</v>
      </c>
      <c r="ET634" s="3">
        <f t="shared" si="459"/>
        <v>0</v>
      </c>
      <c r="EU634" s="3">
        <f t="shared" si="460"/>
        <v>24.124000000000002</v>
      </c>
      <c r="EV634" s="3">
        <f t="shared" si="461"/>
        <v>11.084000000000001</v>
      </c>
      <c r="EW634" s="3">
        <f t="shared" si="462"/>
        <v>2.8525</v>
      </c>
      <c r="EX634" s="3">
        <f t="shared" si="463"/>
        <v>0</v>
      </c>
      <c r="EY634" s="3">
        <f t="shared" si="464"/>
        <v>0</v>
      </c>
      <c r="EZ634" s="3">
        <f t="shared" si="465"/>
        <v>0</v>
      </c>
      <c r="FA634" s="3">
        <f t="shared" si="466"/>
        <v>0</v>
      </c>
      <c r="FB634" s="3">
        <f t="shared" si="467"/>
        <v>0</v>
      </c>
      <c r="FC634" s="3">
        <f t="shared" si="445"/>
        <v>0</v>
      </c>
      <c r="FD634" s="41">
        <f t="shared" si="468"/>
        <v>0</v>
      </c>
      <c r="FG634" s="3">
        <f t="shared" si="446"/>
        <v>0</v>
      </c>
      <c r="FH634" s="3">
        <f t="shared" si="447"/>
        <v>0</v>
      </c>
      <c r="FI634" s="3">
        <f t="shared" si="469"/>
        <v>0</v>
      </c>
      <c r="FJ634" s="3">
        <f t="shared" si="469"/>
        <v>0</v>
      </c>
      <c r="FK634" s="3">
        <f t="shared" si="448"/>
        <v>0</v>
      </c>
      <c r="FL634" s="3">
        <f t="shared" si="448"/>
        <v>0</v>
      </c>
      <c r="FM634" s="3">
        <f t="shared" si="448"/>
        <v>0</v>
      </c>
      <c r="FN634" s="3">
        <f t="shared" si="442"/>
        <v>0</v>
      </c>
      <c r="FO634" s="3">
        <f t="shared" si="442"/>
        <v>0</v>
      </c>
      <c r="FP634" s="3">
        <f t="shared" si="442"/>
        <v>0</v>
      </c>
      <c r="FQ634" s="3">
        <f t="shared" si="442"/>
        <v>0</v>
      </c>
      <c r="FR634" s="3">
        <f t="shared" si="470"/>
        <v>0</v>
      </c>
      <c r="FS634" s="3">
        <f t="shared" si="470"/>
        <v>0</v>
      </c>
      <c r="FT634" s="3">
        <f t="shared" si="470"/>
        <v>0</v>
      </c>
      <c r="FU634" s="3">
        <f t="shared" si="471"/>
        <v>0</v>
      </c>
      <c r="FV634" s="3">
        <f t="shared" si="471"/>
        <v>0</v>
      </c>
      <c r="FW634" s="3">
        <f t="shared" si="471"/>
        <v>0</v>
      </c>
      <c r="FX634" s="3">
        <f t="shared" si="472"/>
        <v>0</v>
      </c>
      <c r="FY634" s="3">
        <f t="shared" si="473"/>
        <v>0</v>
      </c>
      <c r="FZ634" s="3">
        <f t="shared" si="474"/>
        <v>0</v>
      </c>
      <c r="GA634" s="3">
        <f t="shared" si="475"/>
        <v>0</v>
      </c>
      <c r="GB634" s="41" t="s">
        <v>0</v>
      </c>
      <c r="GI634" s="41" t="s">
        <v>0</v>
      </c>
    </row>
    <row r="635" spans="1:191" x14ac:dyDescent="0.55000000000000004">
      <c r="A635" s="41" t="s">
        <v>1723</v>
      </c>
      <c r="B635" s="41" t="s">
        <v>983</v>
      </c>
      <c r="C635" s="25" t="s">
        <v>69</v>
      </c>
      <c r="D635" s="25" t="s">
        <v>62</v>
      </c>
      <c r="E635" s="41" t="s">
        <v>1790</v>
      </c>
      <c r="F635" s="25">
        <v>1</v>
      </c>
      <c r="G635" s="25" t="s">
        <v>67</v>
      </c>
      <c r="H635" s="41">
        <v>4.7888000000000002E-3</v>
      </c>
      <c r="I635" s="41">
        <v>6.6321599999999994E-2</v>
      </c>
      <c r="J635" s="41">
        <v>0.27145280000000005</v>
      </c>
      <c r="K635" s="41">
        <v>5.7564000000000001E-3</v>
      </c>
      <c r="L635" s="41">
        <v>4.0786800000000005E-2</v>
      </c>
      <c r="M635" s="41" t="s">
        <v>1071</v>
      </c>
      <c r="N635" s="41" t="s">
        <v>1042</v>
      </c>
      <c r="O635" s="41" t="s">
        <v>1878</v>
      </c>
      <c r="P635" s="41" t="s">
        <v>1919</v>
      </c>
      <c r="Q635" s="41" t="s">
        <v>1942</v>
      </c>
      <c r="R635" s="41" t="s">
        <v>2069</v>
      </c>
      <c r="S635" s="41">
        <v>2.92</v>
      </c>
      <c r="T635" s="41">
        <v>7.1999999999999995E-2</v>
      </c>
      <c r="U635" s="4">
        <v>0.19681999999999999</v>
      </c>
      <c r="AB635" s="41">
        <v>0.16400000000000001</v>
      </c>
      <c r="AD635" s="4">
        <v>4.7690999999999999</v>
      </c>
      <c r="AE635" s="4">
        <v>2.2104399999999997</v>
      </c>
      <c r="AF635" s="4">
        <v>0.39363999999999999</v>
      </c>
      <c r="AG635" s="4">
        <f>0.8*(2*52/(2*52+3*16.001))</f>
        <v>0.54735761794175131</v>
      </c>
      <c r="AO635" s="7">
        <v>40.44</v>
      </c>
      <c r="AP635" s="7">
        <v>7.1999999999999995E-2</v>
      </c>
      <c r="AQ635" s="82">
        <v>0.20046</v>
      </c>
      <c r="AR635" s="7"/>
      <c r="AS635" s="7"/>
      <c r="AT635" s="7"/>
      <c r="AU635" s="7"/>
      <c r="AV635" s="7"/>
      <c r="AW635" s="7"/>
      <c r="AX635" s="7">
        <v>0.16400000000000001</v>
      </c>
      <c r="AY635" s="7"/>
      <c r="AZ635" s="82">
        <v>4.8573000000000004</v>
      </c>
      <c r="BA635" s="82">
        <v>2.2513199999999998</v>
      </c>
      <c r="BB635" s="82">
        <v>0.40092</v>
      </c>
      <c r="BC635" s="82">
        <f>0.8*(2*52/(2*52+3*16.001))</f>
        <v>0.54735761794175131</v>
      </c>
      <c r="BD635" s="7"/>
      <c r="BE635" s="7"/>
      <c r="BF635" s="7"/>
      <c r="BG635" s="7"/>
      <c r="BK635" s="41">
        <v>165.52</v>
      </c>
      <c r="BL635" s="7">
        <v>7.1999999999999995E-2</v>
      </c>
      <c r="BM635" s="82">
        <v>0.19213999999999998</v>
      </c>
      <c r="BN635" s="7"/>
      <c r="BO635" s="7"/>
      <c r="BP635" s="7"/>
      <c r="BQ635" s="7"/>
      <c r="BR635" s="7"/>
      <c r="BS635" s="7"/>
      <c r="BT635" s="7">
        <v>0.16400000000000001</v>
      </c>
      <c r="BU635" s="7"/>
      <c r="BV635" s="82">
        <v>4.6556999999999995</v>
      </c>
      <c r="BW635" s="82">
        <v>2.1578799999999996</v>
      </c>
      <c r="BX635" s="82">
        <v>0.38427999999999995</v>
      </c>
      <c r="BY635" s="82">
        <f>0.8*(2*52/(2*52+3*16.001))</f>
        <v>0.54735761794175131</v>
      </c>
      <c r="BZ635" s="7"/>
      <c r="CA635" s="7"/>
      <c r="CB635" s="7"/>
      <c r="CC635" s="7"/>
      <c r="CD635" s="7"/>
      <c r="CG635" s="41">
        <v>3.51</v>
      </c>
      <c r="CH635" s="41">
        <v>7.1999999999999995E-2</v>
      </c>
      <c r="CI635" s="4">
        <v>0.14975999999999998</v>
      </c>
      <c r="CP635" s="41">
        <v>0.16400000000000001</v>
      </c>
      <c r="CR635" s="4">
        <v>3.6288</v>
      </c>
      <c r="CS635" s="4">
        <v>1.6819199999999999</v>
      </c>
      <c r="CT635" s="4">
        <v>0.29951999999999995</v>
      </c>
      <c r="DC635" s="41">
        <v>24.87</v>
      </c>
      <c r="DD635" s="41">
        <v>7.1999999999999995E-2</v>
      </c>
      <c r="DE635" s="4">
        <v>0.14404</v>
      </c>
      <c r="DL635" s="41">
        <v>0.16400000000000001</v>
      </c>
      <c r="DN635" s="4">
        <v>3.4902000000000002</v>
      </c>
      <c r="DO635" s="4">
        <v>1.61768</v>
      </c>
      <c r="DP635" s="4">
        <v>0.28808</v>
      </c>
      <c r="DY635" s="7" t="s">
        <v>1880</v>
      </c>
      <c r="DZ635" s="7">
        <f t="shared" si="443"/>
        <v>0.16400000000000001</v>
      </c>
      <c r="EA635" s="41" t="s">
        <v>64</v>
      </c>
      <c r="EB635" s="41" t="s">
        <v>0</v>
      </c>
      <c r="EC635" s="41">
        <f t="shared" si="499"/>
        <v>4.7888000000000002E-3</v>
      </c>
      <c r="ED635" s="41">
        <f t="shared" si="500"/>
        <v>6.6321599999999994E-2</v>
      </c>
      <c r="EE635" s="41">
        <f t="shared" si="501"/>
        <v>0.27145280000000005</v>
      </c>
      <c r="EF635" s="41">
        <f t="shared" si="502"/>
        <v>5.7564000000000001E-3</v>
      </c>
      <c r="EG635" s="41">
        <f t="shared" si="503"/>
        <v>4.0786800000000005E-2</v>
      </c>
      <c r="EI635" s="5">
        <f t="shared" si="449"/>
        <v>269.22401776363347</v>
      </c>
      <c r="EJ635" s="3">
        <f t="shared" si="444"/>
        <v>56235.512830467756</v>
      </c>
      <c r="EK635" s="3">
        <f t="shared" si="450"/>
        <v>150.39359999999999</v>
      </c>
      <c r="EL635" s="3">
        <f t="shared" si="451"/>
        <v>40.484329599999995</v>
      </c>
      <c r="EM635" s="3">
        <f t="shared" si="452"/>
        <v>0</v>
      </c>
      <c r="EN635" s="3">
        <f t="shared" si="453"/>
        <v>0</v>
      </c>
      <c r="EO635" s="3">
        <f t="shared" si="454"/>
        <v>0</v>
      </c>
      <c r="EP635" s="3">
        <f t="shared" si="455"/>
        <v>0</v>
      </c>
      <c r="EQ635" s="3">
        <f t="shared" si="456"/>
        <v>0</v>
      </c>
      <c r="ER635" s="3">
        <f t="shared" si="457"/>
        <v>0</v>
      </c>
      <c r="ES635" s="3">
        <f t="shared" si="458"/>
        <v>342.56319999999999</v>
      </c>
      <c r="ET635" s="3">
        <f t="shared" si="459"/>
        <v>0</v>
      </c>
      <c r="EU635" s="3">
        <f t="shared" si="460"/>
        <v>980.9664479999999</v>
      </c>
      <c r="EV635" s="3">
        <f t="shared" si="461"/>
        <v>454.67016319999993</v>
      </c>
      <c r="EW635" s="3">
        <f t="shared" si="462"/>
        <v>80.968659199999991</v>
      </c>
      <c r="EX635" s="3">
        <f t="shared" si="463"/>
        <v>1143.32059235673</v>
      </c>
      <c r="EY635" s="3">
        <f t="shared" si="464"/>
        <v>0</v>
      </c>
      <c r="EZ635" s="3">
        <f t="shared" si="465"/>
        <v>0</v>
      </c>
      <c r="FA635" s="3">
        <f t="shared" si="466"/>
        <v>0</v>
      </c>
      <c r="FB635" s="3">
        <f t="shared" si="467"/>
        <v>0</v>
      </c>
      <c r="FC635" s="3">
        <f t="shared" si="445"/>
        <v>0</v>
      </c>
      <c r="FD635" s="41">
        <f t="shared" si="468"/>
        <v>0</v>
      </c>
      <c r="FF635" s="5">
        <f>FG635/(CG635+DC635)</f>
        <v>206.55809537253865</v>
      </c>
      <c r="FG635" s="3">
        <f t="shared" si="446"/>
        <v>5862.1187466726469</v>
      </c>
      <c r="FH635" s="3">
        <f t="shared" si="447"/>
        <v>20.433599999999998</v>
      </c>
      <c r="FI635" s="3">
        <f t="shared" si="469"/>
        <v>4.1079324000000002</v>
      </c>
      <c r="FJ635" s="3">
        <f t="shared" si="469"/>
        <v>0</v>
      </c>
      <c r="FK635" s="3">
        <f t="shared" si="448"/>
        <v>0</v>
      </c>
      <c r="FL635" s="3">
        <f t="shared" si="448"/>
        <v>0</v>
      </c>
      <c r="FM635" s="3">
        <f t="shared" si="448"/>
        <v>0</v>
      </c>
      <c r="FN635" s="3">
        <f t="shared" si="442"/>
        <v>0</v>
      </c>
      <c r="FO635" s="3">
        <f t="shared" si="442"/>
        <v>0</v>
      </c>
      <c r="FP635" s="3">
        <f t="shared" si="442"/>
        <v>46.543200000000006</v>
      </c>
      <c r="FQ635" s="3">
        <f t="shared" si="442"/>
        <v>0</v>
      </c>
      <c r="FR635" s="3">
        <f t="shared" si="470"/>
        <v>99.538362000000006</v>
      </c>
      <c r="FS635" s="3">
        <f t="shared" si="470"/>
        <v>46.135240799999998</v>
      </c>
      <c r="FT635" s="3">
        <f t="shared" si="470"/>
        <v>8.2158648000000003</v>
      </c>
      <c r="FU635" s="3">
        <f t="shared" si="471"/>
        <v>0</v>
      </c>
      <c r="FV635" s="3">
        <f t="shared" si="471"/>
        <v>0</v>
      </c>
      <c r="FW635" s="3">
        <f t="shared" si="471"/>
        <v>0</v>
      </c>
      <c r="FX635" s="3">
        <f t="shared" si="472"/>
        <v>0</v>
      </c>
      <c r="FY635" s="3">
        <f t="shared" si="473"/>
        <v>0</v>
      </c>
      <c r="FZ635" s="3">
        <f t="shared" si="474"/>
        <v>0</v>
      </c>
      <c r="GA635" s="3">
        <f t="shared" si="475"/>
        <v>0</v>
      </c>
      <c r="GB635" s="41" t="s">
        <v>0</v>
      </c>
      <c r="GC635" s="41">
        <f>S635+AO635+BK635+S636+AO636+BK636</f>
        <v>548.89</v>
      </c>
      <c r="GD635" s="41">
        <f>(S635*AB635+AO635*AX635+BK635*BT635+S636*AB636+AO636*AX636+BK636*BT636)/GC635</f>
        <v>0.13860254331468966</v>
      </c>
      <c r="GE635" s="41">
        <f t="shared" ref="GE635:GE637" si="515">GC635*GD635</f>
        <v>76.077550000000002</v>
      </c>
      <c r="GF635" s="5">
        <f>CG635+DC635+CG636+DC636</f>
        <v>92.92</v>
      </c>
      <c r="GG635" s="41">
        <f>(CG635*CP635+DC635*DL635+CG636*CP636+DC636*DL636)/GF635</f>
        <v>0.13552238484718035</v>
      </c>
      <c r="GH635" s="41">
        <f t="shared" ref="GH635" si="516">GF635*GG635</f>
        <v>12.592739999999999</v>
      </c>
      <c r="GI635" s="41" t="s">
        <v>0</v>
      </c>
    </row>
    <row r="636" spans="1:191" x14ac:dyDescent="0.55000000000000004">
      <c r="A636" s="41" t="s">
        <v>1724</v>
      </c>
      <c r="B636" s="41" t="s">
        <v>983</v>
      </c>
      <c r="C636" s="25" t="s">
        <v>69</v>
      </c>
      <c r="D636" s="25" t="s">
        <v>62</v>
      </c>
      <c r="E636" s="41" t="s">
        <v>1790</v>
      </c>
      <c r="F636" s="25">
        <v>1</v>
      </c>
      <c r="G636" s="25" t="s">
        <v>67</v>
      </c>
      <c r="H636" s="41">
        <v>1.2669000000000001E-2</v>
      </c>
      <c r="I636" s="41">
        <v>9.871980000000001E-2</v>
      </c>
      <c r="J636" s="41">
        <v>0.30682349999999997</v>
      </c>
      <c r="K636" s="41">
        <v>1.30749E-2</v>
      </c>
      <c r="L636" s="41">
        <v>6.6309299999999988E-2</v>
      </c>
      <c r="M636" s="41" t="s">
        <v>1071</v>
      </c>
      <c r="N636" s="41" t="s">
        <v>1042</v>
      </c>
      <c r="O636" s="41" t="s">
        <v>1878</v>
      </c>
      <c r="P636" s="41" t="s">
        <v>1919</v>
      </c>
      <c r="Q636" s="41" t="s">
        <v>1942</v>
      </c>
      <c r="R636" s="41" t="s">
        <v>2069</v>
      </c>
      <c r="S636" s="4">
        <v>10.3</v>
      </c>
      <c r="T636" s="41">
        <v>2.1000000000000001E-2</v>
      </c>
      <c r="U636" s="4">
        <v>4.9800000000000004E-2</v>
      </c>
      <c r="AB636" s="41">
        <v>0.123</v>
      </c>
      <c r="AD636" s="4">
        <v>2.8784399999999999</v>
      </c>
      <c r="AE636" s="4">
        <v>1.5388200000000001</v>
      </c>
      <c r="AF636" s="4">
        <v>0.51294000000000006</v>
      </c>
      <c r="AG636" s="5">
        <f>27.6*(2*52/(2*52+3*16.001))</f>
        <v>18.883837818990418</v>
      </c>
      <c r="AO636" s="7">
        <v>80.260000000000005</v>
      </c>
      <c r="AP636" s="7">
        <v>2.1000000000000001E-2</v>
      </c>
      <c r="AQ636" s="82">
        <v>4.9800000000000004E-2</v>
      </c>
      <c r="AR636" s="7"/>
      <c r="AS636" s="7"/>
      <c r="AT636" s="7"/>
      <c r="AU636" s="7"/>
      <c r="AV636" s="7"/>
      <c r="AW636" s="7"/>
      <c r="AX636" s="7">
        <v>0.123</v>
      </c>
      <c r="AY636" s="7"/>
      <c r="AZ636" s="82">
        <v>2.8784399999999999</v>
      </c>
      <c r="BA636" s="82">
        <v>1.5388200000000001</v>
      </c>
      <c r="BB636" s="82">
        <v>0.51294000000000006</v>
      </c>
      <c r="BC636" s="81">
        <f>27.6*(2*52/(2*52+3*16.001))</f>
        <v>18.883837818990418</v>
      </c>
      <c r="BD636" s="7"/>
      <c r="BE636" s="7"/>
      <c r="BF636" s="7"/>
      <c r="BG636" s="7"/>
      <c r="BK636" s="41">
        <v>249.45</v>
      </c>
      <c r="BL636" s="7">
        <v>2.1000000000000001E-2</v>
      </c>
      <c r="BM636" s="82">
        <v>5.0700000000000002E-2</v>
      </c>
      <c r="BN636" s="7"/>
      <c r="BO636" s="7"/>
      <c r="BP636" s="7"/>
      <c r="BQ636" s="7"/>
      <c r="BR636" s="7"/>
      <c r="BS636" s="7"/>
      <c r="BT636" s="7">
        <v>0.123</v>
      </c>
      <c r="BU636" s="7"/>
      <c r="BV636" s="82">
        <v>2.9304600000000001</v>
      </c>
      <c r="BW636" s="82">
        <v>1.56663</v>
      </c>
      <c r="BX636" s="82">
        <v>0.52220999999999995</v>
      </c>
      <c r="BY636" s="81">
        <f>27.6*(2*52/(2*52+3*16.001))</f>
        <v>18.883837818990418</v>
      </c>
      <c r="BZ636" s="7"/>
      <c r="CA636" s="7"/>
      <c r="CB636" s="7"/>
      <c r="CC636" s="7"/>
      <c r="CD636" s="7"/>
      <c r="CG636" s="41">
        <v>10.63</v>
      </c>
      <c r="CH636" s="41">
        <v>2.1000000000000001E-2</v>
      </c>
      <c r="CI636" s="4">
        <v>4.2699999999999995E-2</v>
      </c>
      <c r="CP636" s="41">
        <v>0.123</v>
      </c>
      <c r="CR636" s="4">
        <v>2.4680599999999995</v>
      </c>
      <c r="CS636" s="4">
        <v>1.3194299999999999</v>
      </c>
      <c r="CT636" s="4">
        <v>0.43980999999999992</v>
      </c>
      <c r="CU636" s="5">
        <f>27.6*(2*52/(2*52+3*16.001))</f>
        <v>18.883837818990418</v>
      </c>
      <c r="DC636" s="41">
        <v>53.91</v>
      </c>
      <c r="DD636" s="41">
        <v>2.1000000000000001E-2</v>
      </c>
      <c r="DE636" s="4">
        <v>4.2500000000000003E-2</v>
      </c>
      <c r="DL636" s="41">
        <v>0.123</v>
      </c>
      <c r="DN636" s="4">
        <v>2.4564999999999997</v>
      </c>
      <c r="DO636" s="4">
        <v>1.31325</v>
      </c>
      <c r="DP636" s="4">
        <v>0.43774999999999997</v>
      </c>
      <c r="DQ636" s="5">
        <f>27.6*(2*52/(2*52+3*16.001))</f>
        <v>18.883837818990418</v>
      </c>
      <c r="DY636" s="7" t="s">
        <v>1880</v>
      </c>
      <c r="DZ636" s="7">
        <f t="shared" si="443"/>
        <v>0.123</v>
      </c>
      <c r="EA636" s="41" t="s">
        <v>64</v>
      </c>
      <c r="EB636" s="41" t="s">
        <v>0</v>
      </c>
      <c r="EC636" s="41">
        <f t="shared" si="499"/>
        <v>1.2669000000000001E-2</v>
      </c>
      <c r="ED636" s="41">
        <f t="shared" si="500"/>
        <v>9.871980000000001E-2</v>
      </c>
      <c r="EE636" s="41">
        <f t="shared" si="501"/>
        <v>0.30682349999999997</v>
      </c>
      <c r="EF636" s="41">
        <f t="shared" si="502"/>
        <v>1.30749E-2</v>
      </c>
      <c r="EG636" s="41">
        <f t="shared" si="503"/>
        <v>6.6309299999999988E-2</v>
      </c>
      <c r="EI636" s="5">
        <f t="shared" si="449"/>
        <v>244.17881735583398</v>
      </c>
      <c r="EJ636" s="3">
        <f t="shared" si="444"/>
        <v>83023.239689157112</v>
      </c>
      <c r="EK636" s="3">
        <f t="shared" si="450"/>
        <v>71.402100000000004</v>
      </c>
      <c r="EL636" s="3">
        <f t="shared" si="451"/>
        <v>17.157003</v>
      </c>
      <c r="EM636" s="3">
        <f t="shared" si="452"/>
        <v>0</v>
      </c>
      <c r="EN636" s="3">
        <f t="shared" si="453"/>
        <v>0</v>
      </c>
      <c r="EO636" s="3">
        <f t="shared" si="454"/>
        <v>0</v>
      </c>
      <c r="EP636" s="3">
        <f t="shared" si="455"/>
        <v>0</v>
      </c>
      <c r="EQ636" s="3">
        <f t="shared" si="456"/>
        <v>0</v>
      </c>
      <c r="ER636" s="3">
        <f t="shared" si="457"/>
        <v>0</v>
      </c>
      <c r="ES636" s="3">
        <f t="shared" si="458"/>
        <v>418.21230000000003</v>
      </c>
      <c r="ET636" s="3">
        <f t="shared" si="459"/>
        <v>0</v>
      </c>
      <c r="EU636" s="3">
        <f t="shared" si="460"/>
        <v>991.67477340000005</v>
      </c>
      <c r="EV636" s="3">
        <f t="shared" si="461"/>
        <v>530.15139269999997</v>
      </c>
      <c r="EW636" s="3">
        <f t="shared" si="462"/>
        <v>176.71713089999997</v>
      </c>
      <c r="EX636" s="3">
        <f t="shared" si="463"/>
        <v>64206.936968349321</v>
      </c>
      <c r="EY636" s="3">
        <f t="shared" si="464"/>
        <v>0</v>
      </c>
      <c r="EZ636" s="3">
        <f t="shared" si="465"/>
        <v>0</v>
      </c>
      <c r="FA636" s="3">
        <f t="shared" si="466"/>
        <v>0</v>
      </c>
      <c r="FB636" s="3">
        <f t="shared" si="467"/>
        <v>0</v>
      </c>
      <c r="FC636" s="3">
        <f t="shared" si="445"/>
        <v>0</v>
      </c>
      <c r="FD636" s="41">
        <f t="shared" si="468"/>
        <v>0</v>
      </c>
      <c r="FF636" s="5">
        <f>FG636/(CG636+DC636)</f>
        <v>216.84449736464194</v>
      </c>
      <c r="FG636" s="3">
        <f t="shared" si="446"/>
        <v>13995.143859913989</v>
      </c>
      <c r="FH636" s="3">
        <f t="shared" si="447"/>
        <v>13.5534</v>
      </c>
      <c r="FI636" s="3">
        <f t="shared" si="469"/>
        <v>2.7450760000000001</v>
      </c>
      <c r="FJ636" s="3">
        <f t="shared" si="469"/>
        <v>0</v>
      </c>
      <c r="FK636" s="3">
        <f t="shared" si="448"/>
        <v>0</v>
      </c>
      <c r="FL636" s="3">
        <f t="shared" si="448"/>
        <v>0</v>
      </c>
      <c r="FM636" s="3">
        <f t="shared" si="448"/>
        <v>0</v>
      </c>
      <c r="FN636" s="3">
        <f t="shared" si="442"/>
        <v>0</v>
      </c>
      <c r="FO636" s="3">
        <f t="shared" si="442"/>
        <v>0</v>
      </c>
      <c r="FP636" s="3">
        <f t="shared" si="442"/>
        <v>79.384199999999993</v>
      </c>
      <c r="FQ636" s="3">
        <f t="shared" si="442"/>
        <v>0</v>
      </c>
      <c r="FR636" s="3">
        <f t="shared" si="470"/>
        <v>158.66539279999995</v>
      </c>
      <c r="FS636" s="3">
        <f t="shared" si="470"/>
        <v>84.822848399999998</v>
      </c>
      <c r="FT636" s="3">
        <f t="shared" si="470"/>
        <v>28.274282799999995</v>
      </c>
      <c r="FU636" s="3">
        <f t="shared" si="471"/>
        <v>12187.628928376414</v>
      </c>
      <c r="FV636" s="3">
        <f t="shared" si="471"/>
        <v>0</v>
      </c>
      <c r="FW636" s="3">
        <f t="shared" si="471"/>
        <v>0</v>
      </c>
      <c r="FX636" s="3">
        <f t="shared" si="472"/>
        <v>0</v>
      </c>
      <c r="FY636" s="3">
        <f t="shared" si="473"/>
        <v>0</v>
      </c>
      <c r="FZ636" s="3">
        <f t="shared" si="474"/>
        <v>0</v>
      </c>
      <c r="GA636" s="3">
        <f t="shared" si="475"/>
        <v>0</v>
      </c>
      <c r="GB636" s="41" t="s">
        <v>0</v>
      </c>
      <c r="GI636" s="41" t="s">
        <v>0</v>
      </c>
    </row>
    <row r="637" spans="1:191" x14ac:dyDescent="0.55000000000000004">
      <c r="A637" s="41" t="s">
        <v>1725</v>
      </c>
      <c r="B637" s="41" t="s">
        <v>983</v>
      </c>
      <c r="C637" s="25" t="s">
        <v>69</v>
      </c>
      <c r="D637" s="25" t="s">
        <v>62</v>
      </c>
      <c r="E637" s="41" t="s">
        <v>1790</v>
      </c>
      <c r="F637" s="25">
        <v>1</v>
      </c>
      <c r="G637" s="25" t="s">
        <v>67</v>
      </c>
      <c r="H637" s="41">
        <v>0</v>
      </c>
      <c r="I637" s="41">
        <v>0</v>
      </c>
      <c r="J637" s="41">
        <v>8.4190293482507492E-2</v>
      </c>
      <c r="K637" s="41">
        <v>0</v>
      </c>
      <c r="L637" s="41">
        <v>0</v>
      </c>
      <c r="M637" s="41" t="s">
        <v>1027</v>
      </c>
      <c r="N637" s="41" t="s">
        <v>1028</v>
      </c>
      <c r="O637" s="41" t="s">
        <v>1878</v>
      </c>
      <c r="P637" s="41" t="s">
        <v>1919</v>
      </c>
      <c r="Q637" s="41" t="s">
        <v>1942</v>
      </c>
      <c r="R637" s="41" t="s">
        <v>2070</v>
      </c>
      <c r="S637" s="41">
        <v>0</v>
      </c>
      <c r="AO637" s="7">
        <v>0</v>
      </c>
      <c r="AP637" s="7"/>
      <c r="AQ637" s="7"/>
      <c r="AR637" s="7"/>
      <c r="AS637" s="7"/>
      <c r="AT637" s="7"/>
      <c r="AU637" s="7"/>
      <c r="AV637" s="7"/>
      <c r="AW637" s="7"/>
      <c r="AX637" s="7"/>
      <c r="AY637" s="7"/>
      <c r="AZ637" s="7"/>
      <c r="BA637" s="7"/>
      <c r="BB637" s="7"/>
      <c r="BC637" s="7"/>
      <c r="BD637" s="7"/>
      <c r="BE637" s="7"/>
      <c r="BF637" s="7"/>
      <c r="BG637" s="7"/>
      <c r="BK637" s="41">
        <v>43.07</v>
      </c>
      <c r="BL637" s="82">
        <v>9.242958399360128E-2</v>
      </c>
      <c r="BM637" s="82">
        <v>0.33510399999999996</v>
      </c>
      <c r="BN637" s="7"/>
      <c r="BO637" s="7"/>
      <c r="BP637" s="7"/>
      <c r="BQ637" s="7"/>
      <c r="BR637" s="7"/>
      <c r="BS637" s="7"/>
      <c r="BT637" s="82">
        <v>0.19547316805783027</v>
      </c>
      <c r="BU637" s="7"/>
      <c r="BV637" s="82">
        <v>3.0131200000000002</v>
      </c>
      <c r="BW637" s="82">
        <v>1.5916032000000002</v>
      </c>
      <c r="BX637" s="82">
        <v>0.180196352</v>
      </c>
      <c r="BY637" s="7"/>
      <c r="BZ637" s="7"/>
      <c r="CA637" s="7"/>
      <c r="CB637" s="7"/>
      <c r="CC637" s="7"/>
      <c r="CD637" s="7"/>
      <c r="CG637" s="41">
        <v>0</v>
      </c>
      <c r="DC637" s="41">
        <v>0</v>
      </c>
      <c r="DY637" s="7" t="s">
        <v>1880</v>
      </c>
      <c r="DZ637" s="7">
        <f t="shared" si="443"/>
        <v>0.19547316805783024</v>
      </c>
      <c r="EA637" s="41" t="s">
        <v>68</v>
      </c>
      <c r="EB637" s="41" t="s">
        <v>0</v>
      </c>
      <c r="EC637" s="41">
        <f t="shared" si="499"/>
        <v>0</v>
      </c>
      <c r="ED637" s="41">
        <f t="shared" si="500"/>
        <v>0</v>
      </c>
      <c r="EE637" s="41">
        <f t="shared" si="501"/>
        <v>8.4190293482507492E-2</v>
      </c>
      <c r="EF637" s="41">
        <f t="shared" si="502"/>
        <v>0</v>
      </c>
      <c r="EG637" s="41">
        <f t="shared" si="503"/>
        <v>0</v>
      </c>
      <c r="EI637" s="5">
        <f t="shared" si="449"/>
        <v>196.82315464271153</v>
      </c>
      <c r="EJ637" s="3">
        <f t="shared" si="444"/>
        <v>8477.1732704615861</v>
      </c>
      <c r="EK637" s="3">
        <f t="shared" si="450"/>
        <v>39.809421826044073</v>
      </c>
      <c r="EL637" s="3">
        <f t="shared" si="451"/>
        <v>14.432929279999998</v>
      </c>
      <c r="EM637" s="3">
        <f t="shared" si="452"/>
        <v>0</v>
      </c>
      <c r="EN637" s="3">
        <f t="shared" si="453"/>
        <v>0</v>
      </c>
      <c r="EO637" s="3">
        <f t="shared" si="454"/>
        <v>0</v>
      </c>
      <c r="EP637" s="3">
        <f t="shared" si="455"/>
        <v>0</v>
      </c>
      <c r="EQ637" s="3">
        <f t="shared" si="456"/>
        <v>0</v>
      </c>
      <c r="ER637" s="3">
        <f t="shared" si="457"/>
        <v>0</v>
      </c>
      <c r="ES637" s="3">
        <f t="shared" si="458"/>
        <v>84.190293482507499</v>
      </c>
      <c r="ET637" s="3">
        <f t="shared" si="459"/>
        <v>0</v>
      </c>
      <c r="EU637" s="3">
        <f t="shared" si="460"/>
        <v>129.77507840000001</v>
      </c>
      <c r="EV637" s="3">
        <f t="shared" si="461"/>
        <v>68.550349824000008</v>
      </c>
      <c r="EW637" s="3">
        <f t="shared" si="462"/>
        <v>7.76105688064</v>
      </c>
      <c r="EX637" s="3">
        <f t="shared" si="463"/>
        <v>0</v>
      </c>
      <c r="EY637" s="3">
        <f t="shared" si="464"/>
        <v>0</v>
      </c>
      <c r="EZ637" s="3">
        <f t="shared" si="465"/>
        <v>0</v>
      </c>
      <c r="FA637" s="3">
        <f t="shared" si="466"/>
        <v>0</v>
      </c>
      <c r="FB637" s="3">
        <f t="shared" si="467"/>
        <v>0</v>
      </c>
      <c r="FC637" s="3">
        <f t="shared" si="445"/>
        <v>0</v>
      </c>
      <c r="FD637" s="41">
        <f t="shared" si="468"/>
        <v>0</v>
      </c>
      <c r="FG637" s="3">
        <f t="shared" si="446"/>
        <v>0</v>
      </c>
      <c r="FH637" s="3">
        <f t="shared" si="447"/>
        <v>0</v>
      </c>
      <c r="FI637" s="3">
        <f t="shared" si="469"/>
        <v>0</v>
      </c>
      <c r="FJ637" s="3">
        <f t="shared" si="469"/>
        <v>0</v>
      </c>
      <c r="FK637" s="3">
        <f t="shared" si="448"/>
        <v>0</v>
      </c>
      <c r="FL637" s="3">
        <f t="shared" si="448"/>
        <v>0</v>
      </c>
      <c r="FM637" s="3">
        <f t="shared" si="448"/>
        <v>0</v>
      </c>
      <c r="FN637" s="3">
        <f t="shared" si="442"/>
        <v>0</v>
      </c>
      <c r="FO637" s="3">
        <f t="shared" si="442"/>
        <v>0</v>
      </c>
      <c r="FP637" s="3">
        <f t="shared" si="442"/>
        <v>0</v>
      </c>
      <c r="FQ637" s="3">
        <f t="shared" si="442"/>
        <v>0</v>
      </c>
      <c r="FR637" s="3">
        <f t="shared" si="470"/>
        <v>0</v>
      </c>
      <c r="FS637" s="3">
        <f t="shared" si="470"/>
        <v>0</v>
      </c>
      <c r="FT637" s="3">
        <f t="shared" si="470"/>
        <v>0</v>
      </c>
      <c r="FU637" s="3">
        <f t="shared" si="471"/>
        <v>0</v>
      </c>
      <c r="FV637" s="3">
        <f t="shared" si="471"/>
        <v>0</v>
      </c>
      <c r="FW637" s="3">
        <f t="shared" si="471"/>
        <v>0</v>
      </c>
      <c r="FX637" s="3">
        <f t="shared" si="472"/>
        <v>0</v>
      </c>
      <c r="FY637" s="3">
        <f t="shared" si="473"/>
        <v>0</v>
      </c>
      <c r="FZ637" s="3">
        <f t="shared" si="474"/>
        <v>0</v>
      </c>
      <c r="GA637" s="3">
        <f t="shared" si="475"/>
        <v>0</v>
      </c>
      <c r="GB637" s="41" t="s">
        <v>0</v>
      </c>
      <c r="GC637" s="41">
        <f>S637+AO637+BK637+S638+AO638+BK638</f>
        <v>77.42</v>
      </c>
      <c r="GD637" s="41">
        <f>(S637*AB637+AO637*AX637+BK637*BT637+S638*AB638+AO638*AX638+BK638*BT638)/GC637</f>
        <v>0.15861597483212142</v>
      </c>
      <c r="GE637" s="41">
        <f t="shared" si="515"/>
        <v>12.280048771502841</v>
      </c>
      <c r="GI637" s="41" t="s">
        <v>0</v>
      </c>
    </row>
    <row r="638" spans="1:191" x14ac:dyDescent="0.55000000000000004">
      <c r="A638" s="41" t="s">
        <v>1726</v>
      </c>
      <c r="B638" s="41" t="s">
        <v>983</v>
      </c>
      <c r="C638" s="25" t="s">
        <v>69</v>
      </c>
      <c r="D638" s="25" t="s">
        <v>62</v>
      </c>
      <c r="E638" s="41" t="s">
        <v>1790</v>
      </c>
      <c r="F638" s="25">
        <v>1</v>
      </c>
      <c r="G638" s="25" t="s">
        <v>67</v>
      </c>
      <c r="H638" s="41">
        <v>0</v>
      </c>
      <c r="I638" s="41">
        <v>0</v>
      </c>
      <c r="J638" s="41">
        <v>3.8610194232520927E-2</v>
      </c>
      <c r="K638" s="41">
        <v>0</v>
      </c>
      <c r="L638" s="41">
        <v>0</v>
      </c>
      <c r="M638" s="41" t="s">
        <v>1027</v>
      </c>
      <c r="N638" s="41" t="s">
        <v>1028</v>
      </c>
      <c r="O638" s="41" t="s">
        <v>1878</v>
      </c>
      <c r="P638" s="41" t="s">
        <v>1919</v>
      </c>
      <c r="Q638" s="41" t="s">
        <v>1942</v>
      </c>
      <c r="R638" s="41" t="s">
        <v>2070</v>
      </c>
      <c r="S638" s="41">
        <v>0</v>
      </c>
      <c r="AO638" s="7">
        <v>0</v>
      </c>
      <c r="AP638" s="7"/>
      <c r="AQ638" s="7"/>
      <c r="AR638" s="7"/>
      <c r="AS638" s="7"/>
      <c r="AT638" s="7"/>
      <c r="AU638" s="7"/>
      <c r="AV638" s="7"/>
      <c r="AW638" s="7"/>
      <c r="AX638" s="7"/>
      <c r="AY638" s="7"/>
      <c r="AZ638" s="7"/>
      <c r="BA638" s="7"/>
      <c r="BB638" s="7"/>
      <c r="BC638" s="7"/>
      <c r="BD638" s="7"/>
      <c r="BE638" s="7"/>
      <c r="BF638" s="7"/>
      <c r="BG638" s="7"/>
      <c r="BK638" s="41">
        <v>34.35</v>
      </c>
      <c r="BL638" s="82">
        <v>2.9148595329822911E-2</v>
      </c>
      <c r="BM638" s="82">
        <v>0.13565202000000001</v>
      </c>
      <c r="BN638" s="7"/>
      <c r="BO638" s="7"/>
      <c r="BP638" s="7"/>
      <c r="BQ638" s="7"/>
      <c r="BR638" s="7"/>
      <c r="BS638" s="7"/>
      <c r="BT638" s="82">
        <v>0.11240231217618901</v>
      </c>
      <c r="BU638" s="7"/>
      <c r="BV638" s="82">
        <v>3.8047842000000003</v>
      </c>
      <c r="BW638" s="82">
        <v>3.3545526000000003</v>
      </c>
      <c r="BX638" s="82">
        <v>0.68503512000000011</v>
      </c>
      <c r="BY638" s="7"/>
      <c r="BZ638" s="7"/>
      <c r="CA638" s="7"/>
      <c r="CB638" s="7"/>
      <c r="CC638" s="7"/>
      <c r="CD638" s="7"/>
      <c r="CG638" s="41">
        <v>0</v>
      </c>
      <c r="DC638" s="41">
        <v>0</v>
      </c>
      <c r="DY638" s="7" t="s">
        <v>1880</v>
      </c>
      <c r="DZ638" s="7">
        <f t="shared" si="443"/>
        <v>0.11240231217618901</v>
      </c>
      <c r="EA638" s="41" t="s">
        <v>68</v>
      </c>
      <c r="EB638" s="41" t="s">
        <v>0</v>
      </c>
      <c r="EC638" s="41">
        <f t="shared" si="499"/>
        <v>0</v>
      </c>
      <c r="ED638" s="41">
        <f t="shared" si="500"/>
        <v>0</v>
      </c>
      <c r="EE638" s="41">
        <f t="shared" si="501"/>
        <v>3.8610194232520927E-2</v>
      </c>
      <c r="EF638" s="41">
        <f t="shared" si="502"/>
        <v>0</v>
      </c>
      <c r="EG638" s="41">
        <f t="shared" si="503"/>
        <v>0</v>
      </c>
      <c r="EI638" s="5">
        <f t="shared" si="449"/>
        <v>290.9849374543233</v>
      </c>
      <c r="EJ638" s="3">
        <f t="shared" si="444"/>
        <v>9995.3326015560051</v>
      </c>
      <c r="EK638" s="3">
        <f t="shared" si="450"/>
        <v>10.01254249579417</v>
      </c>
      <c r="EL638" s="3">
        <f t="shared" si="451"/>
        <v>4.659646887000001</v>
      </c>
      <c r="EM638" s="3">
        <f t="shared" si="452"/>
        <v>0</v>
      </c>
      <c r="EN638" s="3">
        <f t="shared" si="453"/>
        <v>0</v>
      </c>
      <c r="EO638" s="3">
        <f t="shared" si="454"/>
        <v>0</v>
      </c>
      <c r="EP638" s="3">
        <f t="shared" si="455"/>
        <v>0</v>
      </c>
      <c r="EQ638" s="3">
        <f t="shared" si="456"/>
        <v>0</v>
      </c>
      <c r="ER638" s="3">
        <f t="shared" si="457"/>
        <v>0</v>
      </c>
      <c r="ES638" s="3">
        <f t="shared" si="458"/>
        <v>38.610194232520925</v>
      </c>
      <c r="ET638" s="3">
        <f t="shared" si="459"/>
        <v>0</v>
      </c>
      <c r="EU638" s="3">
        <f t="shared" si="460"/>
        <v>130.69433727000001</v>
      </c>
      <c r="EV638" s="3">
        <f t="shared" si="461"/>
        <v>115.22888181000002</v>
      </c>
      <c r="EW638" s="3">
        <f t="shared" si="462"/>
        <v>23.530956372000006</v>
      </c>
      <c r="EX638" s="3">
        <f t="shared" si="463"/>
        <v>0</v>
      </c>
      <c r="EY638" s="3">
        <f t="shared" si="464"/>
        <v>0</v>
      </c>
      <c r="EZ638" s="3">
        <f t="shared" si="465"/>
        <v>0</v>
      </c>
      <c r="FA638" s="3">
        <f t="shared" si="466"/>
        <v>0</v>
      </c>
      <c r="FB638" s="3">
        <f t="shared" si="467"/>
        <v>0</v>
      </c>
      <c r="FC638" s="3">
        <f t="shared" si="445"/>
        <v>0</v>
      </c>
      <c r="FD638" s="41">
        <f t="shared" si="468"/>
        <v>0</v>
      </c>
      <c r="FG638" s="3">
        <f t="shared" si="446"/>
        <v>0</v>
      </c>
      <c r="FH638" s="3">
        <f t="shared" si="447"/>
        <v>0</v>
      </c>
      <c r="FI638" s="3">
        <f t="shared" si="469"/>
        <v>0</v>
      </c>
      <c r="FJ638" s="3">
        <f t="shared" si="469"/>
        <v>0</v>
      </c>
      <c r="FK638" s="3">
        <f t="shared" si="448"/>
        <v>0</v>
      </c>
      <c r="FL638" s="3">
        <f t="shared" si="448"/>
        <v>0</v>
      </c>
      <c r="FM638" s="3">
        <f t="shared" si="448"/>
        <v>0</v>
      </c>
      <c r="FN638" s="3">
        <f t="shared" si="442"/>
        <v>0</v>
      </c>
      <c r="FO638" s="3">
        <f t="shared" si="442"/>
        <v>0</v>
      </c>
      <c r="FP638" s="3">
        <f t="shared" si="442"/>
        <v>0</v>
      </c>
      <c r="FQ638" s="3">
        <f t="shared" si="442"/>
        <v>0</v>
      </c>
      <c r="FR638" s="3">
        <f t="shared" si="470"/>
        <v>0</v>
      </c>
      <c r="FS638" s="3">
        <f t="shared" si="470"/>
        <v>0</v>
      </c>
      <c r="FT638" s="3">
        <f t="shared" si="470"/>
        <v>0</v>
      </c>
      <c r="FU638" s="3">
        <f t="shared" si="471"/>
        <v>0</v>
      </c>
      <c r="FV638" s="3">
        <f t="shared" si="471"/>
        <v>0</v>
      </c>
      <c r="FW638" s="3">
        <f t="shared" si="471"/>
        <v>0</v>
      </c>
      <c r="FX638" s="3">
        <f t="shared" si="472"/>
        <v>0</v>
      </c>
      <c r="FY638" s="3">
        <f t="shared" si="473"/>
        <v>0</v>
      </c>
      <c r="FZ638" s="3">
        <f t="shared" si="474"/>
        <v>0</v>
      </c>
      <c r="GA638" s="3">
        <f t="shared" si="475"/>
        <v>0</v>
      </c>
      <c r="GB638" s="41" t="s">
        <v>0</v>
      </c>
      <c r="GI638" s="41" t="s">
        <v>0</v>
      </c>
    </row>
    <row r="639" spans="1:191" x14ac:dyDescent="0.55000000000000004">
      <c r="A639" s="41" t="s">
        <v>1727</v>
      </c>
      <c r="B639" s="41" t="s">
        <v>983</v>
      </c>
      <c r="C639" s="41" t="s">
        <v>69</v>
      </c>
      <c r="D639" s="25" t="s">
        <v>62</v>
      </c>
      <c r="E639" s="41" t="s">
        <v>1790</v>
      </c>
      <c r="F639" s="25">
        <v>1</v>
      </c>
      <c r="G639" s="25" t="s">
        <v>67</v>
      </c>
      <c r="H639" s="41">
        <v>0</v>
      </c>
      <c r="I639" s="41">
        <v>1.1072</v>
      </c>
      <c r="J639" s="41">
        <v>1.5685999999999998</v>
      </c>
      <c r="K639" s="41">
        <v>0</v>
      </c>
      <c r="L639" s="41">
        <v>0.42398000000000002</v>
      </c>
      <c r="M639" s="41" t="s">
        <v>1072</v>
      </c>
      <c r="N639" s="41" t="s">
        <v>1073</v>
      </c>
      <c r="O639" s="41" t="s">
        <v>1878</v>
      </c>
      <c r="P639" s="41" t="s">
        <v>1919</v>
      </c>
      <c r="Q639" s="41" t="s">
        <v>1942</v>
      </c>
      <c r="R639" s="41" t="s">
        <v>2072</v>
      </c>
      <c r="S639" s="41">
        <v>0</v>
      </c>
      <c r="AO639" s="7">
        <v>346</v>
      </c>
      <c r="AP639" s="7">
        <v>0.16</v>
      </c>
      <c r="AQ639" s="7">
        <v>0.28000000000000003</v>
      </c>
      <c r="AR639" s="7"/>
      <c r="AS639" s="7"/>
      <c r="AT639" s="7"/>
      <c r="AU639" s="7"/>
      <c r="AV639" s="7"/>
      <c r="AW639" s="7"/>
      <c r="AX639" s="7">
        <v>0.32</v>
      </c>
      <c r="AY639" s="7"/>
      <c r="AZ639" s="7">
        <v>1.68</v>
      </c>
      <c r="BA639" s="82">
        <v>1.7</v>
      </c>
      <c r="BB639" s="7">
        <v>0.11</v>
      </c>
      <c r="BC639" s="7"/>
      <c r="BD639" s="7"/>
      <c r="BE639" s="7"/>
      <c r="BF639" s="7"/>
      <c r="BG639" s="7"/>
      <c r="BK639" s="41">
        <v>506</v>
      </c>
      <c r="BL639" s="7">
        <v>0.16</v>
      </c>
      <c r="BM639" s="7">
        <v>0.26</v>
      </c>
      <c r="BN639" s="7"/>
      <c r="BO639" s="7"/>
      <c r="BP639" s="7"/>
      <c r="BQ639" s="7"/>
      <c r="BR639" s="7"/>
      <c r="BS639" s="7"/>
      <c r="BT639" s="7">
        <v>0.31</v>
      </c>
      <c r="BU639" s="7"/>
      <c r="BV639" s="7">
        <v>1.42</v>
      </c>
      <c r="BW639" s="7">
        <v>1.46</v>
      </c>
      <c r="BX639" s="82">
        <v>0.1</v>
      </c>
      <c r="BY639" s="7"/>
      <c r="BZ639" s="7"/>
      <c r="CA639" s="7"/>
      <c r="CB639" s="7"/>
      <c r="CC639" s="7"/>
      <c r="CD639" s="7"/>
      <c r="CG639" s="41">
        <v>0</v>
      </c>
      <c r="DC639" s="41">
        <v>124.7</v>
      </c>
      <c r="DD639" s="41">
        <v>0.17</v>
      </c>
      <c r="DE639" s="4">
        <v>0.3</v>
      </c>
      <c r="DL639" s="41">
        <v>0.34</v>
      </c>
      <c r="DN639" s="41">
        <v>1.95</v>
      </c>
      <c r="DO639" s="41">
        <v>2.0099999999999998</v>
      </c>
      <c r="DP639" s="41">
        <v>0.14000000000000001</v>
      </c>
      <c r="DY639" s="7" t="s">
        <v>1880</v>
      </c>
      <c r="DZ639" s="7">
        <f t="shared" si="443"/>
        <v>0.31406103286384973</v>
      </c>
      <c r="EA639" s="41" t="s">
        <v>98</v>
      </c>
      <c r="EB639" s="41" t="s">
        <v>0</v>
      </c>
      <c r="EC639" s="41">
        <f t="shared" si="499"/>
        <v>0</v>
      </c>
      <c r="ED639" s="41">
        <f t="shared" si="500"/>
        <v>1.1072</v>
      </c>
      <c r="EE639" s="41">
        <f t="shared" si="501"/>
        <v>1.5685999999999998</v>
      </c>
      <c r="EF639" s="41">
        <f t="shared" si="502"/>
        <v>0</v>
      </c>
      <c r="EG639" s="41">
        <f t="shared" si="503"/>
        <v>0.42398000000000002</v>
      </c>
      <c r="EI639" s="5">
        <f t="shared" si="449"/>
        <v>165.2409689990007</v>
      </c>
      <c r="EJ639" s="3">
        <f t="shared" si="444"/>
        <v>140785.30558714858</v>
      </c>
      <c r="EK639" s="3">
        <f t="shared" si="450"/>
        <v>1363.2</v>
      </c>
      <c r="EL639" s="3">
        <f t="shared" si="451"/>
        <v>228.44</v>
      </c>
      <c r="EM639" s="3">
        <f t="shared" si="452"/>
        <v>0</v>
      </c>
      <c r="EN639" s="3">
        <f t="shared" si="453"/>
        <v>0</v>
      </c>
      <c r="EO639" s="3">
        <f t="shared" si="454"/>
        <v>0</v>
      </c>
      <c r="EP639" s="3">
        <f t="shared" si="455"/>
        <v>0</v>
      </c>
      <c r="EQ639" s="3">
        <f t="shared" si="456"/>
        <v>0</v>
      </c>
      <c r="ER639" s="3">
        <f t="shared" si="457"/>
        <v>0</v>
      </c>
      <c r="ES639" s="3">
        <f t="shared" si="458"/>
        <v>2675.8</v>
      </c>
      <c r="ET639" s="3">
        <f t="shared" si="459"/>
        <v>0</v>
      </c>
      <c r="EU639" s="3">
        <f t="shared" si="460"/>
        <v>1299.8</v>
      </c>
      <c r="EV639" s="3">
        <f t="shared" si="461"/>
        <v>1326.96</v>
      </c>
      <c r="EW639" s="3">
        <f t="shared" si="462"/>
        <v>88.66</v>
      </c>
      <c r="EX639" s="3">
        <f t="shared" si="463"/>
        <v>0</v>
      </c>
      <c r="EY639" s="3">
        <f t="shared" si="464"/>
        <v>0</v>
      </c>
      <c r="EZ639" s="3">
        <f t="shared" si="465"/>
        <v>0</v>
      </c>
      <c r="FA639" s="3">
        <f t="shared" si="466"/>
        <v>0</v>
      </c>
      <c r="FB639" s="3">
        <f t="shared" si="467"/>
        <v>0</v>
      </c>
      <c r="FC639" s="3">
        <f t="shared" si="445"/>
        <v>0</v>
      </c>
      <c r="FD639" s="41">
        <f t="shared" si="468"/>
        <v>0</v>
      </c>
      <c r="FF639" s="5">
        <f>FG639/(CG639+DC639)</f>
        <v>200.29700893633438</v>
      </c>
      <c r="FG639" s="3">
        <f t="shared" si="446"/>
        <v>24977.037014360896</v>
      </c>
      <c r="FH639" s="3">
        <f t="shared" si="447"/>
        <v>211.99</v>
      </c>
      <c r="FI639" s="3">
        <f t="shared" si="469"/>
        <v>37.409999999999997</v>
      </c>
      <c r="FJ639" s="3">
        <f t="shared" si="469"/>
        <v>0</v>
      </c>
      <c r="FK639" s="3">
        <f t="shared" si="448"/>
        <v>0</v>
      </c>
      <c r="FL639" s="3">
        <f t="shared" si="448"/>
        <v>0</v>
      </c>
      <c r="FM639" s="3">
        <f t="shared" si="448"/>
        <v>0</v>
      </c>
      <c r="FN639" s="3">
        <f t="shared" si="442"/>
        <v>0</v>
      </c>
      <c r="FO639" s="3">
        <f t="shared" si="442"/>
        <v>0</v>
      </c>
      <c r="FP639" s="3">
        <f t="shared" si="442"/>
        <v>423.98</v>
      </c>
      <c r="FQ639" s="3">
        <f t="shared" si="442"/>
        <v>0</v>
      </c>
      <c r="FR639" s="3">
        <f t="shared" si="470"/>
        <v>243.16499999999999</v>
      </c>
      <c r="FS639" s="3">
        <f t="shared" si="470"/>
        <v>250.64699999999999</v>
      </c>
      <c r="FT639" s="3">
        <f t="shared" si="470"/>
        <v>17.458000000000002</v>
      </c>
      <c r="FU639" s="3">
        <f t="shared" si="471"/>
        <v>0</v>
      </c>
      <c r="FV639" s="3">
        <f t="shared" si="471"/>
        <v>0</v>
      </c>
      <c r="FW639" s="3">
        <f t="shared" si="471"/>
        <v>0</v>
      </c>
      <c r="FX639" s="3">
        <f t="shared" si="472"/>
        <v>0</v>
      </c>
      <c r="FY639" s="3">
        <f t="shared" si="473"/>
        <v>0</v>
      </c>
      <c r="FZ639" s="3">
        <f t="shared" si="474"/>
        <v>0</v>
      </c>
      <c r="GA639" s="3">
        <f t="shared" si="475"/>
        <v>0</v>
      </c>
      <c r="GB639" s="41" t="s">
        <v>0</v>
      </c>
      <c r="GC639" s="41">
        <f t="shared" ref="GC639:GC654" si="517">S639+AO639+BK639</f>
        <v>852</v>
      </c>
      <c r="GD639" s="41">
        <f t="shared" ref="GD639:GD657" si="518">(S639*AB639+AO639*AX639+BK639*BT639)/GC639</f>
        <v>0.31406103286384973</v>
      </c>
      <c r="GE639" s="41">
        <f t="shared" ref="GE639:GE657" si="519">GC639*GD639</f>
        <v>267.58</v>
      </c>
      <c r="GF639" s="41">
        <f>CG639+DC639</f>
        <v>124.7</v>
      </c>
      <c r="GG639" s="41">
        <f>(CG639*CP639+DC639*DL639)/GF639</f>
        <v>0.34</v>
      </c>
      <c r="GI639" s="41" t="s">
        <v>0</v>
      </c>
    </row>
    <row r="640" spans="1:191" x14ac:dyDescent="0.55000000000000004">
      <c r="A640" s="41" t="s">
        <v>1728</v>
      </c>
      <c r="B640" s="41" t="s">
        <v>983</v>
      </c>
      <c r="C640" s="41" t="s">
        <v>61</v>
      </c>
      <c r="D640" s="25" t="s">
        <v>62</v>
      </c>
      <c r="E640" s="41" t="s">
        <v>1790</v>
      </c>
      <c r="F640" s="25">
        <v>1</v>
      </c>
      <c r="G640" s="25" t="s">
        <v>67</v>
      </c>
      <c r="H640" s="41">
        <v>2.0286300000000002</v>
      </c>
      <c r="I640" s="41">
        <v>3.3994800000000005</v>
      </c>
      <c r="J640" s="41">
        <v>1.57054</v>
      </c>
      <c r="K640" s="41">
        <v>1.4267099999999999</v>
      </c>
      <c r="L640" s="41">
        <v>0.85385999999999995</v>
      </c>
      <c r="M640" s="41" t="s">
        <v>1074</v>
      </c>
      <c r="N640" s="41" t="s">
        <v>815</v>
      </c>
      <c r="O640" s="41" t="s">
        <v>1878</v>
      </c>
      <c r="P640" s="41" t="s">
        <v>1919</v>
      </c>
      <c r="Q640" s="41" t="s">
        <v>1981</v>
      </c>
      <c r="R640" s="41" t="s">
        <v>2072</v>
      </c>
      <c r="S640" s="9">
        <v>1067.7</v>
      </c>
      <c r="T640" s="4">
        <v>0.1</v>
      </c>
      <c r="U640" s="4">
        <v>0.1794</v>
      </c>
      <c r="AB640" s="41">
        <v>0.19</v>
      </c>
      <c r="AD640" s="4">
        <v>1.16472</v>
      </c>
      <c r="AE640" s="4">
        <v>1.3303199999999999</v>
      </c>
      <c r="AF640" s="4">
        <v>8.5559999999999997E-2</v>
      </c>
      <c r="AO640" s="83">
        <v>1789.2</v>
      </c>
      <c r="AP640" s="82">
        <v>0.1</v>
      </c>
      <c r="AQ640" s="82">
        <v>0.15859999999999999</v>
      </c>
      <c r="AR640" s="7"/>
      <c r="AS640" s="7"/>
      <c r="AT640" s="7"/>
      <c r="AU640" s="7"/>
      <c r="AV640" s="7"/>
      <c r="AW640" s="7"/>
      <c r="AX640" s="7">
        <v>0.19</v>
      </c>
      <c r="AY640" s="7"/>
      <c r="AZ640" s="82">
        <v>1.0296799999999999</v>
      </c>
      <c r="BA640" s="82">
        <v>1.17608</v>
      </c>
      <c r="BB640" s="82">
        <v>7.5639999999999999E-2</v>
      </c>
      <c r="BC640" s="7"/>
      <c r="BD640" s="7"/>
      <c r="BE640" s="7"/>
      <c r="BF640" s="7"/>
      <c r="BG640" s="7"/>
      <c r="BK640" s="41">
        <v>826.6</v>
      </c>
      <c r="BL640" s="82">
        <v>0.1</v>
      </c>
      <c r="BM640" s="82">
        <v>0.14235</v>
      </c>
      <c r="BN640" s="7"/>
      <c r="BO640" s="7"/>
      <c r="BP640" s="7"/>
      <c r="BQ640" s="7"/>
      <c r="BR640" s="7"/>
      <c r="BS640" s="7"/>
      <c r="BT640" s="7">
        <v>0.19</v>
      </c>
      <c r="BU640" s="7"/>
      <c r="BV640" s="82">
        <v>0.92418</v>
      </c>
      <c r="BW640" s="82">
        <v>1.05558</v>
      </c>
      <c r="BX640" s="82">
        <v>6.7889999999999992E-2</v>
      </c>
      <c r="BY640" s="7"/>
      <c r="BZ640" s="7"/>
      <c r="CA640" s="7"/>
      <c r="CB640" s="7"/>
      <c r="CC640" s="7"/>
      <c r="CD640" s="7"/>
      <c r="CG640" s="41">
        <v>750.9</v>
      </c>
      <c r="CH640" s="4">
        <v>0.1</v>
      </c>
      <c r="CI640" s="4">
        <v>0.1976</v>
      </c>
      <c r="CP640" s="41">
        <v>0.19</v>
      </c>
      <c r="CR640" s="4">
        <v>1.28288</v>
      </c>
      <c r="CS640" s="4">
        <v>1.4652799999999999</v>
      </c>
      <c r="CT640" s="4">
        <v>9.4240000000000004E-2</v>
      </c>
      <c r="DC640" s="41">
        <v>449.4</v>
      </c>
      <c r="DD640" s="4">
        <v>0.1</v>
      </c>
      <c r="DE640" s="4">
        <v>0.20085</v>
      </c>
      <c r="DL640" s="41">
        <v>0.19</v>
      </c>
      <c r="DN640" s="4">
        <v>1.3039799999999999</v>
      </c>
      <c r="DO640" s="4">
        <v>1.4893799999999999</v>
      </c>
      <c r="DP640" s="4">
        <v>9.579E-2</v>
      </c>
      <c r="DY640" s="7" t="s">
        <v>1880</v>
      </c>
      <c r="DZ640" s="7">
        <f t="shared" si="443"/>
        <v>0.19</v>
      </c>
      <c r="EA640" s="41" t="s">
        <v>68</v>
      </c>
      <c r="EB640" s="41" t="s">
        <v>0</v>
      </c>
      <c r="EC640" s="41">
        <f t="shared" si="499"/>
        <v>2.0286300000000002</v>
      </c>
      <c r="ED640" s="41">
        <f t="shared" si="500"/>
        <v>3.3994800000000005</v>
      </c>
      <c r="EE640" s="41">
        <f t="shared" si="501"/>
        <v>1.57054</v>
      </c>
      <c r="EF640" s="41">
        <f t="shared" si="502"/>
        <v>1.4267099999999999</v>
      </c>
      <c r="EG640" s="41">
        <f t="shared" si="503"/>
        <v>0.85385999999999995</v>
      </c>
      <c r="EI640" s="5">
        <f t="shared" si="449"/>
        <v>112.96522170541456</v>
      </c>
      <c r="EJ640" s="3">
        <f t="shared" si="444"/>
        <v>416107.39415189455</v>
      </c>
      <c r="EK640" s="3">
        <f t="shared" si="450"/>
        <v>3683.5000000000005</v>
      </c>
      <c r="EL640" s="3">
        <f t="shared" si="451"/>
        <v>592.97901000000002</v>
      </c>
      <c r="EM640" s="3">
        <f t="shared" si="452"/>
        <v>0</v>
      </c>
      <c r="EN640" s="3">
        <f t="shared" si="453"/>
        <v>0</v>
      </c>
      <c r="EO640" s="3">
        <f t="shared" si="454"/>
        <v>0</v>
      </c>
      <c r="EP640" s="3">
        <f t="shared" si="455"/>
        <v>0</v>
      </c>
      <c r="EQ640" s="3">
        <f t="shared" si="456"/>
        <v>0</v>
      </c>
      <c r="ER640" s="3">
        <f t="shared" si="457"/>
        <v>0</v>
      </c>
      <c r="ES640" s="3">
        <f t="shared" si="458"/>
        <v>6998.65</v>
      </c>
      <c r="ET640" s="3">
        <f t="shared" si="459"/>
        <v>0</v>
      </c>
      <c r="EU640" s="3">
        <f t="shared" si="460"/>
        <v>3849.8021880000001</v>
      </c>
      <c r="EV640" s="3">
        <f t="shared" si="461"/>
        <v>4397.1674279999997</v>
      </c>
      <c r="EW640" s="3">
        <f t="shared" si="462"/>
        <v>282.80537399999997</v>
      </c>
      <c r="EX640" s="3">
        <f t="shared" si="463"/>
        <v>0</v>
      </c>
      <c r="EY640" s="3">
        <f t="shared" si="464"/>
        <v>0</v>
      </c>
      <c r="EZ640" s="3">
        <f t="shared" si="465"/>
        <v>0</v>
      </c>
      <c r="FA640" s="3">
        <f t="shared" si="466"/>
        <v>0</v>
      </c>
      <c r="FB640" s="3">
        <f t="shared" si="467"/>
        <v>0</v>
      </c>
      <c r="FC640" s="3">
        <f t="shared" si="445"/>
        <v>0</v>
      </c>
      <c r="FD640" s="41">
        <f t="shared" si="468"/>
        <v>0</v>
      </c>
      <c r="FF640" s="5">
        <f>FG640/(CG640+DC640)</f>
        <v>132.1248715794749</v>
      </c>
      <c r="FG640" s="3">
        <f t="shared" si="446"/>
        <v>158589.48335684373</v>
      </c>
      <c r="FH640" s="3">
        <f t="shared" si="447"/>
        <v>1200.3</v>
      </c>
      <c r="FI640" s="3">
        <f t="shared" si="469"/>
        <v>238.63982999999999</v>
      </c>
      <c r="FJ640" s="3">
        <f t="shared" si="469"/>
        <v>0</v>
      </c>
      <c r="FK640" s="3">
        <f t="shared" si="448"/>
        <v>0</v>
      </c>
      <c r="FL640" s="3">
        <f t="shared" si="448"/>
        <v>0</v>
      </c>
      <c r="FM640" s="3">
        <f t="shared" si="448"/>
        <v>0</v>
      </c>
      <c r="FN640" s="3">
        <f t="shared" si="442"/>
        <v>0</v>
      </c>
      <c r="FO640" s="3">
        <f t="shared" si="442"/>
        <v>0</v>
      </c>
      <c r="FP640" s="3">
        <f t="shared" si="442"/>
        <v>2280.5700000000002</v>
      </c>
      <c r="FQ640" s="3">
        <f t="shared" si="442"/>
        <v>0</v>
      </c>
      <c r="FR640" s="3">
        <f t="shared" si="470"/>
        <v>1549.3232039999998</v>
      </c>
      <c r="FS640" s="3">
        <f t="shared" si="470"/>
        <v>1769.6061239999999</v>
      </c>
      <c r="FT640" s="3">
        <f t="shared" si="470"/>
        <v>113.81284199999999</v>
      </c>
      <c r="FU640" s="3">
        <f t="shared" si="471"/>
        <v>0</v>
      </c>
      <c r="FV640" s="3">
        <f t="shared" si="471"/>
        <v>0</v>
      </c>
      <c r="FW640" s="3">
        <f t="shared" si="471"/>
        <v>0</v>
      </c>
      <c r="FX640" s="3">
        <f t="shared" si="472"/>
        <v>0</v>
      </c>
      <c r="FY640" s="3">
        <f t="shared" si="473"/>
        <v>0</v>
      </c>
      <c r="FZ640" s="3">
        <f t="shared" si="474"/>
        <v>0</v>
      </c>
      <c r="GA640" s="3">
        <f t="shared" si="475"/>
        <v>0</v>
      </c>
      <c r="GB640" s="41" t="s">
        <v>0</v>
      </c>
      <c r="GC640" s="41">
        <f t="shared" si="517"/>
        <v>3683.5</v>
      </c>
      <c r="GD640" s="41">
        <f t="shared" si="518"/>
        <v>0.19</v>
      </c>
      <c r="GE640" s="41">
        <f t="shared" si="519"/>
        <v>699.86500000000001</v>
      </c>
      <c r="GF640" s="41">
        <f>CG640+DC640</f>
        <v>1200.3</v>
      </c>
      <c r="GG640" s="41">
        <f>(CG640*CP640+DC640*DL640)/GF640</f>
        <v>0.19</v>
      </c>
      <c r="GI640" s="41" t="s">
        <v>0</v>
      </c>
    </row>
    <row r="641" spans="1:191" x14ac:dyDescent="0.55000000000000004">
      <c r="A641" s="41" t="s">
        <v>1729</v>
      </c>
      <c r="B641" s="41" t="s">
        <v>983</v>
      </c>
      <c r="C641" s="41" t="s">
        <v>69</v>
      </c>
      <c r="D641" s="25" t="s">
        <v>62</v>
      </c>
      <c r="E641" s="41" t="s">
        <v>1790</v>
      </c>
      <c r="F641" s="25">
        <v>1</v>
      </c>
      <c r="G641" s="25" t="s">
        <v>67</v>
      </c>
      <c r="H641" s="41">
        <v>0</v>
      </c>
      <c r="I641" s="41">
        <v>0.36149000000000003</v>
      </c>
      <c r="J641" s="41">
        <v>0.14454</v>
      </c>
      <c r="K641" s="41">
        <v>0</v>
      </c>
      <c r="L641" s="41">
        <v>0</v>
      </c>
      <c r="M641" s="41" t="s">
        <v>1075</v>
      </c>
      <c r="N641" s="41" t="s">
        <v>524</v>
      </c>
      <c r="O641" s="41" t="s">
        <v>1878</v>
      </c>
      <c r="P641" s="41" t="s">
        <v>1919</v>
      </c>
      <c r="Q641" s="41" t="s">
        <v>1942</v>
      </c>
      <c r="R641" s="41" t="s">
        <v>2072</v>
      </c>
      <c r="S641" s="41">
        <v>0</v>
      </c>
      <c r="AO641" s="7">
        <v>151.89999999999998</v>
      </c>
      <c r="AP641" s="82">
        <v>0.12799210006583281</v>
      </c>
      <c r="AQ641" s="82">
        <v>0.2414843094140883</v>
      </c>
      <c r="AR641" s="7"/>
      <c r="AS641" s="7"/>
      <c r="AT641" s="7"/>
      <c r="AU641" s="7"/>
      <c r="AV641" s="7"/>
      <c r="AW641" s="7"/>
      <c r="AX641" s="82">
        <v>0.23797893350888746</v>
      </c>
      <c r="AY641" s="7"/>
      <c r="AZ641" s="82">
        <v>1.729208267281106</v>
      </c>
      <c r="BA641" s="82">
        <v>2.0413440895325876</v>
      </c>
      <c r="BB641" s="82">
        <v>0.15165019486504283</v>
      </c>
      <c r="BC641" s="7"/>
      <c r="BD641" s="7"/>
      <c r="BE641" s="7"/>
      <c r="BF641" s="7"/>
      <c r="BG641" s="7"/>
      <c r="BK641" s="41">
        <v>81.199999999999989</v>
      </c>
      <c r="BL641" s="82">
        <v>9.9334975369458123E-2</v>
      </c>
      <c r="BM641" s="82">
        <v>0.19825397413793108</v>
      </c>
      <c r="BN641" s="7"/>
      <c r="BO641" s="7"/>
      <c r="BP641" s="7"/>
      <c r="BQ641" s="7"/>
      <c r="BR641" s="7"/>
      <c r="BS641" s="7"/>
      <c r="BT641" s="82">
        <v>0.1780049261083744</v>
      </c>
      <c r="BU641" s="7"/>
      <c r="BV641" s="82">
        <v>1.418353511083744</v>
      </c>
      <c r="BW641" s="82">
        <v>1.6623498817733993</v>
      </c>
      <c r="BX641" s="82">
        <v>0.12451818349753693</v>
      </c>
      <c r="BY641" s="7"/>
      <c r="BZ641" s="7"/>
      <c r="CA641" s="7"/>
      <c r="CB641" s="7"/>
      <c r="CC641" s="7"/>
      <c r="CD641" s="7"/>
      <c r="CG641" s="41">
        <v>0</v>
      </c>
      <c r="DC641" s="41">
        <v>0</v>
      </c>
      <c r="DY641" s="7" t="s">
        <v>1880</v>
      </c>
      <c r="DZ641" s="7">
        <f t="shared" si="443"/>
        <v>0.21708708708708713</v>
      </c>
      <c r="EA641" s="41" t="s">
        <v>68</v>
      </c>
      <c r="EB641" s="41" t="s">
        <v>0</v>
      </c>
      <c r="EC641" s="41">
        <f t="shared" si="499"/>
        <v>0</v>
      </c>
      <c r="ED641" s="41">
        <f t="shared" si="500"/>
        <v>0.36149000000000003</v>
      </c>
      <c r="EE641" s="41">
        <f t="shared" si="501"/>
        <v>0.14454</v>
      </c>
      <c r="EF641" s="41">
        <f t="shared" si="502"/>
        <v>0</v>
      </c>
      <c r="EG641" s="41">
        <f t="shared" si="503"/>
        <v>0</v>
      </c>
      <c r="EI641" s="5">
        <f t="shared" si="449"/>
        <v>165.23877135226178</v>
      </c>
      <c r="EJ641" s="3">
        <f t="shared" si="444"/>
        <v>38517.157602212217</v>
      </c>
      <c r="EK641" s="3">
        <f t="shared" si="450"/>
        <v>275.08</v>
      </c>
      <c r="EL641" s="3">
        <f t="shared" si="451"/>
        <v>52.779689300000008</v>
      </c>
      <c r="EM641" s="3">
        <f t="shared" si="452"/>
        <v>0</v>
      </c>
      <c r="EN641" s="3">
        <f t="shared" si="453"/>
        <v>0</v>
      </c>
      <c r="EO641" s="3">
        <f t="shared" si="454"/>
        <v>0</v>
      </c>
      <c r="EP641" s="3">
        <f t="shared" si="455"/>
        <v>0</v>
      </c>
      <c r="EQ641" s="3">
        <f t="shared" si="456"/>
        <v>0</v>
      </c>
      <c r="ER641" s="3">
        <f t="shared" si="457"/>
        <v>0</v>
      </c>
      <c r="ES641" s="3">
        <f t="shared" si="458"/>
        <v>506.03</v>
      </c>
      <c r="ET641" s="3">
        <f t="shared" si="459"/>
        <v>0</v>
      </c>
      <c r="EU641" s="3">
        <f t="shared" si="460"/>
        <v>377.83704089999998</v>
      </c>
      <c r="EV641" s="3">
        <f t="shared" si="461"/>
        <v>445.06297760000001</v>
      </c>
      <c r="EW641" s="3">
        <f t="shared" si="462"/>
        <v>33.1465411</v>
      </c>
      <c r="EX641" s="3">
        <f t="shared" si="463"/>
        <v>0</v>
      </c>
      <c r="EY641" s="3">
        <f t="shared" si="464"/>
        <v>0</v>
      </c>
      <c r="EZ641" s="3">
        <f t="shared" si="465"/>
        <v>0</v>
      </c>
      <c r="FA641" s="3">
        <f t="shared" si="466"/>
        <v>0</v>
      </c>
      <c r="FB641" s="3">
        <f t="shared" si="467"/>
        <v>0</v>
      </c>
      <c r="FC641" s="3">
        <f t="shared" si="445"/>
        <v>0</v>
      </c>
      <c r="FD641" s="41">
        <f t="shared" si="468"/>
        <v>0</v>
      </c>
      <c r="FG641" s="3">
        <f t="shared" si="446"/>
        <v>0</v>
      </c>
      <c r="FH641" s="3">
        <f t="shared" si="447"/>
        <v>0</v>
      </c>
      <c r="FI641" s="3">
        <f t="shared" si="469"/>
        <v>0</v>
      </c>
      <c r="FJ641" s="3">
        <f t="shared" si="469"/>
        <v>0</v>
      </c>
      <c r="FK641" s="3">
        <f t="shared" si="448"/>
        <v>0</v>
      </c>
      <c r="FL641" s="3">
        <f t="shared" si="448"/>
        <v>0</v>
      </c>
      <c r="FM641" s="3">
        <f t="shared" si="448"/>
        <v>0</v>
      </c>
      <c r="FN641" s="3">
        <f t="shared" si="442"/>
        <v>0</v>
      </c>
      <c r="FO641" s="3">
        <f t="shared" si="442"/>
        <v>0</v>
      </c>
      <c r="FP641" s="3">
        <f t="shared" si="442"/>
        <v>0</v>
      </c>
      <c r="FQ641" s="3">
        <f t="shared" si="442"/>
        <v>0</v>
      </c>
      <c r="FR641" s="3">
        <f t="shared" si="470"/>
        <v>0</v>
      </c>
      <c r="FS641" s="3">
        <f t="shared" si="470"/>
        <v>0</v>
      </c>
      <c r="FT641" s="3">
        <f t="shared" si="470"/>
        <v>0</v>
      </c>
      <c r="FU641" s="3">
        <f t="shared" si="471"/>
        <v>0</v>
      </c>
      <c r="FV641" s="3">
        <f t="shared" si="471"/>
        <v>0</v>
      </c>
      <c r="FW641" s="3">
        <f t="shared" si="471"/>
        <v>0</v>
      </c>
      <c r="FX641" s="3">
        <f t="shared" si="472"/>
        <v>0</v>
      </c>
      <c r="FY641" s="3">
        <f t="shared" si="473"/>
        <v>0</v>
      </c>
      <c r="FZ641" s="3">
        <f t="shared" si="474"/>
        <v>0</v>
      </c>
      <c r="GA641" s="3">
        <f t="shared" si="475"/>
        <v>0</v>
      </c>
      <c r="GB641" s="41" t="s">
        <v>0</v>
      </c>
      <c r="GC641" s="41">
        <f t="shared" si="517"/>
        <v>233.09999999999997</v>
      </c>
      <c r="GD641" s="41">
        <f t="shared" si="518"/>
        <v>0.21708708708708713</v>
      </c>
      <c r="GE641" s="41">
        <f t="shared" si="519"/>
        <v>50.603000000000002</v>
      </c>
      <c r="GI641" s="41" t="s">
        <v>0</v>
      </c>
    </row>
    <row r="642" spans="1:191" ht="12.6" x14ac:dyDescent="0.55000000000000004">
      <c r="A642" s="41" t="s">
        <v>1730</v>
      </c>
      <c r="B642" s="41" t="s">
        <v>983</v>
      </c>
      <c r="C642" s="41" t="s">
        <v>69</v>
      </c>
      <c r="D642" s="25" t="s">
        <v>62</v>
      </c>
      <c r="E642" s="41" t="s">
        <v>1790</v>
      </c>
      <c r="F642" s="25">
        <v>1</v>
      </c>
      <c r="G642" s="25" t="s">
        <v>67</v>
      </c>
      <c r="H642" s="41">
        <v>0</v>
      </c>
      <c r="I642" s="41">
        <v>0</v>
      </c>
      <c r="J642" s="41">
        <v>3.3587499999999999E-2</v>
      </c>
      <c r="K642" s="41">
        <v>0</v>
      </c>
      <c r="L642" s="41">
        <v>0</v>
      </c>
      <c r="M642" s="41" t="s">
        <v>1076</v>
      </c>
      <c r="N642" s="11" t="s">
        <v>79</v>
      </c>
      <c r="O642" s="41" t="s">
        <v>1878</v>
      </c>
      <c r="P642" s="41" t="s">
        <v>1919</v>
      </c>
      <c r="Q642" s="41" t="s">
        <v>1942</v>
      </c>
      <c r="R642" s="41" t="s">
        <v>2072</v>
      </c>
      <c r="S642" s="41">
        <v>0</v>
      </c>
      <c r="AO642" s="7">
        <v>0</v>
      </c>
      <c r="AP642" s="7"/>
      <c r="AQ642" s="7"/>
      <c r="AR642" s="7"/>
      <c r="AS642" s="7"/>
      <c r="AT642" s="7"/>
      <c r="AU642" s="7"/>
      <c r="AV642" s="7"/>
      <c r="AW642" s="7"/>
      <c r="AX642" s="7"/>
      <c r="AY642" s="7"/>
      <c r="AZ642" s="7"/>
      <c r="BA642" s="7"/>
      <c r="BB642" s="7"/>
      <c r="BC642" s="7"/>
      <c r="BD642" s="7"/>
      <c r="BE642" s="7"/>
      <c r="BF642" s="7"/>
      <c r="BG642" s="7"/>
      <c r="BK642" s="41">
        <v>18.128</v>
      </c>
      <c r="BL642" s="82">
        <v>0.11411187113857017</v>
      </c>
      <c r="BM642" s="82">
        <v>8.5279677846425428E-2</v>
      </c>
      <c r="BN642" s="7"/>
      <c r="BO642" s="7"/>
      <c r="BP642" s="7"/>
      <c r="BQ642" s="7"/>
      <c r="BR642" s="7"/>
      <c r="BS642" s="7"/>
      <c r="BT642" s="82">
        <v>0.18527967784642543</v>
      </c>
      <c r="BU642" s="7"/>
      <c r="BV642" s="82">
        <v>0.4700490953221535</v>
      </c>
      <c r="BW642" s="82">
        <v>0.73578993821712269</v>
      </c>
      <c r="BX642" s="7"/>
      <c r="BY642" s="7"/>
      <c r="BZ642" s="7"/>
      <c r="CA642" s="7"/>
      <c r="CB642" s="7"/>
      <c r="CC642" s="7"/>
      <c r="CD642" s="7"/>
      <c r="CG642" s="41">
        <v>0</v>
      </c>
      <c r="DC642" s="41">
        <v>0</v>
      </c>
      <c r="DY642" s="7" t="s">
        <v>1880</v>
      </c>
      <c r="DZ642" s="7">
        <f t="shared" si="443"/>
        <v>0.18527967784642543</v>
      </c>
      <c r="EA642" s="41" t="s">
        <v>1077</v>
      </c>
      <c r="EB642" s="41" t="s">
        <v>0</v>
      </c>
      <c r="EC642" s="41">
        <f t="shared" si="499"/>
        <v>0</v>
      </c>
      <c r="ED642" s="41">
        <f t="shared" si="500"/>
        <v>0</v>
      </c>
      <c r="EE642" s="41">
        <f t="shared" si="501"/>
        <v>3.3587499999999999E-2</v>
      </c>
      <c r="EF642" s="41">
        <f t="shared" si="502"/>
        <v>0</v>
      </c>
      <c r="EG642" s="41">
        <f t="shared" si="503"/>
        <v>0</v>
      </c>
      <c r="EI642" s="5">
        <f t="shared" si="449"/>
        <v>73.093405851964306</v>
      </c>
      <c r="EJ642" s="3">
        <f t="shared" si="444"/>
        <v>1325.0372612844089</v>
      </c>
      <c r="EK642" s="3">
        <f t="shared" si="450"/>
        <v>20.686200000000003</v>
      </c>
      <c r="EL642" s="3">
        <f t="shared" si="451"/>
        <v>1.5459500000000002</v>
      </c>
      <c r="EM642" s="3">
        <f t="shared" si="452"/>
        <v>0</v>
      </c>
      <c r="EN642" s="3">
        <f t="shared" si="453"/>
        <v>0</v>
      </c>
      <c r="EO642" s="3">
        <f t="shared" si="454"/>
        <v>0</v>
      </c>
      <c r="EP642" s="3">
        <f t="shared" si="455"/>
        <v>0</v>
      </c>
      <c r="EQ642" s="3">
        <f t="shared" si="456"/>
        <v>0</v>
      </c>
      <c r="ER642" s="3">
        <f t="shared" si="457"/>
        <v>0</v>
      </c>
      <c r="ES642" s="3">
        <f t="shared" si="458"/>
        <v>33.587499999999999</v>
      </c>
      <c r="ET642" s="3">
        <f t="shared" si="459"/>
        <v>0</v>
      </c>
      <c r="EU642" s="3">
        <f t="shared" si="460"/>
        <v>8.5210499999999989</v>
      </c>
      <c r="EV642" s="3">
        <f t="shared" si="461"/>
        <v>13.3384</v>
      </c>
      <c r="EW642" s="3">
        <f t="shared" si="462"/>
        <v>0</v>
      </c>
      <c r="EX642" s="3">
        <f t="shared" si="463"/>
        <v>0</v>
      </c>
      <c r="EY642" s="3">
        <f t="shared" si="464"/>
        <v>0</v>
      </c>
      <c r="EZ642" s="3">
        <f t="shared" si="465"/>
        <v>0</v>
      </c>
      <c r="FA642" s="3">
        <f t="shared" si="466"/>
        <v>0</v>
      </c>
      <c r="FB642" s="3">
        <f t="shared" si="467"/>
        <v>0</v>
      </c>
      <c r="FC642" s="3">
        <f t="shared" si="445"/>
        <v>0</v>
      </c>
      <c r="FD642" s="41">
        <f t="shared" si="468"/>
        <v>0</v>
      </c>
      <c r="FG642" s="3">
        <f t="shared" si="446"/>
        <v>0</v>
      </c>
      <c r="FH642" s="3">
        <f t="shared" si="447"/>
        <v>0</v>
      </c>
      <c r="FI642" s="3">
        <f t="shared" si="469"/>
        <v>0</v>
      </c>
      <c r="FJ642" s="3">
        <f t="shared" si="469"/>
        <v>0</v>
      </c>
      <c r="FK642" s="3">
        <f t="shared" si="448"/>
        <v>0</v>
      </c>
      <c r="FL642" s="3">
        <f t="shared" si="448"/>
        <v>0</v>
      </c>
      <c r="FM642" s="3">
        <f t="shared" si="448"/>
        <v>0</v>
      </c>
      <c r="FN642" s="3">
        <f t="shared" si="442"/>
        <v>0</v>
      </c>
      <c r="FO642" s="3">
        <f t="shared" si="442"/>
        <v>0</v>
      </c>
      <c r="FP642" s="3">
        <f t="shared" si="442"/>
        <v>0</v>
      </c>
      <c r="FQ642" s="3">
        <f t="shared" si="442"/>
        <v>0</v>
      </c>
      <c r="FR642" s="3">
        <f t="shared" si="470"/>
        <v>0</v>
      </c>
      <c r="FS642" s="3">
        <f t="shared" si="470"/>
        <v>0</v>
      </c>
      <c r="FT642" s="3">
        <f t="shared" si="470"/>
        <v>0</v>
      </c>
      <c r="FU642" s="3">
        <f t="shared" si="471"/>
        <v>0</v>
      </c>
      <c r="FV642" s="3">
        <f t="shared" si="471"/>
        <v>0</v>
      </c>
      <c r="FW642" s="3">
        <f t="shared" si="471"/>
        <v>0</v>
      </c>
      <c r="FX642" s="3">
        <f t="shared" si="472"/>
        <v>0</v>
      </c>
      <c r="FY642" s="3">
        <f t="shared" si="473"/>
        <v>0</v>
      </c>
      <c r="FZ642" s="3">
        <f t="shared" si="474"/>
        <v>0</v>
      </c>
      <c r="GA642" s="3">
        <f t="shared" si="475"/>
        <v>0</v>
      </c>
      <c r="GB642" s="41" t="s">
        <v>0</v>
      </c>
      <c r="GC642" s="41">
        <f t="shared" si="517"/>
        <v>18.128</v>
      </c>
      <c r="GD642" s="41">
        <f t="shared" si="518"/>
        <v>0.18527967784642543</v>
      </c>
      <c r="GE642" s="41">
        <f t="shared" si="519"/>
        <v>3.3587500000000001</v>
      </c>
      <c r="GI642" s="41" t="s">
        <v>0</v>
      </c>
    </row>
    <row r="643" spans="1:191" x14ac:dyDescent="0.55000000000000004">
      <c r="A643" s="41" t="s">
        <v>1731</v>
      </c>
      <c r="B643" s="41" t="s">
        <v>983</v>
      </c>
      <c r="C643" s="41" t="s">
        <v>69</v>
      </c>
      <c r="D643" s="25" t="s">
        <v>62</v>
      </c>
      <c r="E643" s="41" t="s">
        <v>1790</v>
      </c>
      <c r="F643" s="25">
        <v>1</v>
      </c>
      <c r="G643" s="25" t="s">
        <v>67</v>
      </c>
      <c r="H643" s="41">
        <v>5.8258474758706151E-2</v>
      </c>
      <c r="I643" s="41">
        <v>3.4030152273877179E-2</v>
      </c>
      <c r="J643" s="41">
        <v>1.5551963757153733E-3</v>
      </c>
      <c r="K643" s="41">
        <v>0</v>
      </c>
      <c r="L643" s="41">
        <v>0</v>
      </c>
      <c r="M643" s="41" t="s">
        <v>1078</v>
      </c>
      <c r="N643" s="41" t="s">
        <v>1079</v>
      </c>
      <c r="O643" s="41" t="s">
        <v>1878</v>
      </c>
      <c r="P643" s="41" t="s">
        <v>1919</v>
      </c>
      <c r="Q643" s="41" t="s">
        <v>1981</v>
      </c>
      <c r="R643" s="41" t="s">
        <v>2072</v>
      </c>
      <c r="S643" s="41">
        <v>28.47</v>
      </c>
      <c r="T643" s="4">
        <v>0.10798927886436387</v>
      </c>
      <c r="U643" s="4">
        <v>8.7932501999999996E-2</v>
      </c>
      <c r="AB643" s="4">
        <v>0.20463110206781226</v>
      </c>
      <c r="AD643" s="4">
        <v>0.52758392399999998</v>
      </c>
      <c r="AE643" s="4">
        <v>0.64448369999999999</v>
      </c>
      <c r="AO643" s="7">
        <v>16.63</v>
      </c>
      <c r="AP643" s="82">
        <v>0.10798927886436387</v>
      </c>
      <c r="AQ643" s="82">
        <v>8.0953731999999987E-2</v>
      </c>
      <c r="AR643" s="7"/>
      <c r="AS643" s="7"/>
      <c r="AT643" s="7"/>
      <c r="AU643" s="7"/>
      <c r="AV643" s="7"/>
      <c r="AW643" s="7"/>
      <c r="AX643" s="82">
        <v>0.20463110206781226</v>
      </c>
      <c r="AY643" s="7"/>
      <c r="AZ643" s="82">
        <v>0.48571218399999999</v>
      </c>
      <c r="BA643" s="82">
        <v>0.59333420000000003</v>
      </c>
      <c r="BB643" s="7"/>
      <c r="BC643" s="7"/>
      <c r="BD643" s="7"/>
      <c r="BE643" s="7"/>
      <c r="BF643" s="7"/>
      <c r="BG643" s="7"/>
      <c r="BK643" s="41">
        <v>0.76</v>
      </c>
      <c r="BL643" s="82">
        <v>0.10798927886436387</v>
      </c>
      <c r="BM643" s="82">
        <v>6.6298314999999997E-2</v>
      </c>
      <c r="BN643" s="7"/>
      <c r="BO643" s="7"/>
      <c r="BP643" s="7"/>
      <c r="BQ643" s="7"/>
      <c r="BR643" s="7"/>
      <c r="BS643" s="7"/>
      <c r="BT643" s="82">
        <v>0.20463110206781226</v>
      </c>
      <c r="BU643" s="7"/>
      <c r="BV643" s="82">
        <v>0.39778152999999999</v>
      </c>
      <c r="BW643" s="82">
        <v>0.48592025</v>
      </c>
      <c r="BX643" s="7"/>
      <c r="BY643" s="7"/>
      <c r="BZ643" s="7"/>
      <c r="CA643" s="7"/>
      <c r="CB643" s="7"/>
      <c r="CC643" s="7"/>
      <c r="CD643" s="7"/>
      <c r="CG643" s="41">
        <v>0</v>
      </c>
      <c r="DC643" s="41">
        <v>0</v>
      </c>
      <c r="DY643" s="7" t="s">
        <v>1880</v>
      </c>
      <c r="DZ643" s="7">
        <f t="shared" si="443"/>
        <v>0.20463110206781229</v>
      </c>
      <c r="EA643" s="41" t="s">
        <v>1080</v>
      </c>
      <c r="EB643" s="41" t="s">
        <v>0</v>
      </c>
      <c r="EC643" s="41">
        <f t="shared" si="499"/>
        <v>5.8258474758706151E-2</v>
      </c>
      <c r="ED643" s="41">
        <f t="shared" si="500"/>
        <v>3.4030152273877179E-2</v>
      </c>
      <c r="EE643" s="41">
        <f t="shared" si="501"/>
        <v>1.5551963757153733E-3</v>
      </c>
      <c r="EF643" s="41">
        <f t="shared" si="502"/>
        <v>0</v>
      </c>
      <c r="EG643" s="41">
        <f t="shared" si="503"/>
        <v>0</v>
      </c>
      <c r="EI643" s="5">
        <f t="shared" si="449"/>
        <v>72.614329100929112</v>
      </c>
      <c r="EJ643" s="3">
        <f t="shared" si="444"/>
        <v>3330.0931325686083</v>
      </c>
      <c r="EK643" s="3">
        <f t="shared" si="450"/>
        <v>49.523883287197258</v>
      </c>
      <c r="EL643" s="3">
        <f t="shared" si="451"/>
        <v>3.9000856144999996</v>
      </c>
      <c r="EM643" s="3">
        <f t="shared" si="452"/>
        <v>0</v>
      </c>
      <c r="EN643" s="3">
        <f t="shared" si="453"/>
        <v>0</v>
      </c>
      <c r="EO643" s="3">
        <f t="shared" si="454"/>
        <v>0</v>
      </c>
      <c r="EP643" s="3">
        <f t="shared" si="455"/>
        <v>0</v>
      </c>
      <c r="EQ643" s="3">
        <f t="shared" si="456"/>
        <v>0</v>
      </c>
      <c r="ER643" s="3">
        <f t="shared" si="457"/>
        <v>0</v>
      </c>
      <c r="ES643" s="3">
        <f t="shared" si="458"/>
        <v>93.843823408298704</v>
      </c>
      <c r="ET643" s="3">
        <f t="shared" si="459"/>
        <v>0</v>
      </c>
      <c r="EU643" s="3">
        <f t="shared" si="460"/>
        <v>23.400021898999995</v>
      </c>
      <c r="EV643" s="3">
        <f t="shared" si="461"/>
        <v>28.584898074999998</v>
      </c>
      <c r="EW643" s="3">
        <f t="shared" si="462"/>
        <v>0</v>
      </c>
      <c r="EX643" s="3">
        <f t="shared" si="463"/>
        <v>0</v>
      </c>
      <c r="EY643" s="3">
        <f t="shared" si="464"/>
        <v>0</v>
      </c>
      <c r="EZ643" s="3">
        <f t="shared" si="465"/>
        <v>0</v>
      </c>
      <c r="FA643" s="3">
        <f t="shared" si="466"/>
        <v>0</v>
      </c>
      <c r="FB643" s="3">
        <f t="shared" si="467"/>
        <v>0</v>
      </c>
      <c r="FC643" s="3">
        <f t="shared" si="445"/>
        <v>0</v>
      </c>
      <c r="FD643" s="41">
        <f t="shared" si="468"/>
        <v>0</v>
      </c>
      <c r="FG643" s="3">
        <f t="shared" si="446"/>
        <v>0</v>
      </c>
      <c r="FH643" s="3">
        <f t="shared" si="447"/>
        <v>0</v>
      </c>
      <c r="FI643" s="3">
        <f t="shared" si="469"/>
        <v>0</v>
      </c>
      <c r="FJ643" s="3">
        <f t="shared" si="469"/>
        <v>0</v>
      </c>
      <c r="FK643" s="3">
        <f t="shared" si="448"/>
        <v>0</v>
      </c>
      <c r="FL643" s="3">
        <f t="shared" si="448"/>
        <v>0</v>
      </c>
      <c r="FM643" s="3">
        <f t="shared" si="448"/>
        <v>0</v>
      </c>
      <c r="FN643" s="3">
        <f t="shared" si="442"/>
        <v>0</v>
      </c>
      <c r="FO643" s="3">
        <f t="shared" si="442"/>
        <v>0</v>
      </c>
      <c r="FP643" s="3">
        <f t="shared" si="442"/>
        <v>0</v>
      </c>
      <c r="FQ643" s="3">
        <f t="shared" si="442"/>
        <v>0</v>
      </c>
      <c r="FR643" s="3">
        <f t="shared" si="470"/>
        <v>0</v>
      </c>
      <c r="FS643" s="3">
        <f t="shared" si="470"/>
        <v>0</v>
      </c>
      <c r="FT643" s="3">
        <f t="shared" si="470"/>
        <v>0</v>
      </c>
      <c r="FU643" s="3">
        <f t="shared" si="471"/>
        <v>0</v>
      </c>
      <c r="FV643" s="3">
        <f t="shared" si="471"/>
        <v>0</v>
      </c>
      <c r="FW643" s="3">
        <f t="shared" si="471"/>
        <v>0</v>
      </c>
      <c r="FX643" s="3">
        <f t="shared" si="472"/>
        <v>0</v>
      </c>
      <c r="FY643" s="3">
        <f t="shared" si="473"/>
        <v>0</v>
      </c>
      <c r="FZ643" s="3">
        <f t="shared" si="474"/>
        <v>0</v>
      </c>
      <c r="GA643" s="3">
        <f t="shared" si="475"/>
        <v>0</v>
      </c>
      <c r="GB643" s="41" t="s">
        <v>0</v>
      </c>
      <c r="GC643" s="41">
        <f t="shared" si="517"/>
        <v>45.859999999999992</v>
      </c>
      <c r="GD643" s="41">
        <f t="shared" si="518"/>
        <v>0.20463110206781229</v>
      </c>
      <c r="GE643" s="41">
        <f t="shared" si="519"/>
        <v>9.3843823408298697</v>
      </c>
      <c r="GI643" s="41" t="s">
        <v>0</v>
      </c>
    </row>
    <row r="644" spans="1:191" x14ac:dyDescent="0.55000000000000004">
      <c r="A644" s="41" t="s">
        <v>1732</v>
      </c>
      <c r="B644" s="41" t="s">
        <v>983</v>
      </c>
      <c r="C644" s="41" t="s">
        <v>69</v>
      </c>
      <c r="D644" s="25" t="s">
        <v>62</v>
      </c>
      <c r="E644" s="41" t="s">
        <v>1790</v>
      </c>
      <c r="F644" s="25">
        <v>1</v>
      </c>
      <c r="G644" s="25" t="s">
        <v>67</v>
      </c>
      <c r="H644" s="41">
        <v>0</v>
      </c>
      <c r="I644" s="41">
        <v>0</v>
      </c>
      <c r="J644" s="41">
        <v>0.40703866666666672</v>
      </c>
      <c r="K644" s="41">
        <v>0</v>
      </c>
      <c r="L644" s="41">
        <v>0</v>
      </c>
      <c r="M644" s="41" t="s">
        <v>1081</v>
      </c>
      <c r="N644" s="41" t="s">
        <v>1082</v>
      </c>
      <c r="O644" s="41" t="s">
        <v>1878</v>
      </c>
      <c r="P644" s="41" t="s">
        <v>1919</v>
      </c>
      <c r="Q644" s="41" t="s">
        <v>1942</v>
      </c>
      <c r="R644" s="41" t="s">
        <v>2072</v>
      </c>
      <c r="S644" s="41">
        <v>0</v>
      </c>
      <c r="AO644" s="7">
        <v>0</v>
      </c>
      <c r="AP644" s="7"/>
      <c r="AQ644" s="7"/>
      <c r="AR644" s="7"/>
      <c r="AS644" s="7"/>
      <c r="AT644" s="7"/>
      <c r="AU644" s="7"/>
      <c r="AV644" s="7"/>
      <c r="AW644" s="7"/>
      <c r="AX644" s="7"/>
      <c r="AY644" s="7"/>
      <c r="AZ644" s="7"/>
      <c r="BA644" s="7"/>
      <c r="BB644" s="7"/>
      <c r="BC644" s="7"/>
      <c r="BD644" s="7"/>
      <c r="BE644" s="7"/>
      <c r="BF644" s="7"/>
      <c r="BG644" s="7"/>
      <c r="BK644" s="5">
        <v>313.10666666666668</v>
      </c>
      <c r="BL644" s="82">
        <v>0.1</v>
      </c>
      <c r="BM644" s="82">
        <v>7.7700000000000019E-2</v>
      </c>
      <c r="BN644" s="7"/>
      <c r="BO644" s="7"/>
      <c r="BP644" s="7"/>
      <c r="BQ644" s="7"/>
      <c r="BR644" s="7"/>
      <c r="BS644" s="7"/>
      <c r="BT644" s="7">
        <v>0.13</v>
      </c>
      <c r="BU644" s="7"/>
      <c r="BV644" s="82">
        <v>0.25530000000000003</v>
      </c>
      <c r="BW644" s="82">
        <v>0.77700000000000002</v>
      </c>
      <c r="BX644" s="7"/>
      <c r="BY644" s="7"/>
      <c r="BZ644" s="7"/>
      <c r="CA644" s="7"/>
      <c r="CB644" s="7"/>
      <c r="CC644" s="7"/>
      <c r="CD644" s="7"/>
      <c r="CG644" s="41">
        <v>0</v>
      </c>
      <c r="DC644" s="41">
        <v>0</v>
      </c>
      <c r="DY644" s="7" t="s">
        <v>1880</v>
      </c>
      <c r="DZ644" s="7">
        <f t="shared" si="443"/>
        <v>0.13</v>
      </c>
      <c r="EA644" s="41" t="s">
        <v>76</v>
      </c>
      <c r="EB644" s="41" t="s">
        <v>0</v>
      </c>
      <c r="EC644" s="41">
        <f t="shared" si="499"/>
        <v>0</v>
      </c>
      <c r="ED644" s="41">
        <f t="shared" si="500"/>
        <v>0</v>
      </c>
      <c r="EE644" s="41">
        <f t="shared" si="501"/>
        <v>0.40703866666666672</v>
      </c>
      <c r="EF644" s="41">
        <f t="shared" si="502"/>
        <v>0</v>
      </c>
      <c r="EG644" s="41">
        <f t="shared" si="503"/>
        <v>0</v>
      </c>
      <c r="EI644" s="5">
        <f t="shared" si="449"/>
        <v>59.891616900321551</v>
      </c>
      <c r="EJ644" s="3">
        <f t="shared" si="444"/>
        <v>18752.464528936682</v>
      </c>
      <c r="EK644" s="3">
        <f t="shared" si="450"/>
        <v>313.10666666666674</v>
      </c>
      <c r="EL644" s="3">
        <f t="shared" si="451"/>
        <v>24.328388000000007</v>
      </c>
      <c r="EM644" s="3">
        <f t="shared" si="452"/>
        <v>0</v>
      </c>
      <c r="EN644" s="3">
        <f t="shared" si="453"/>
        <v>0</v>
      </c>
      <c r="EO644" s="3">
        <f t="shared" si="454"/>
        <v>0</v>
      </c>
      <c r="EP644" s="3">
        <f t="shared" si="455"/>
        <v>0</v>
      </c>
      <c r="EQ644" s="3">
        <f t="shared" si="456"/>
        <v>0</v>
      </c>
      <c r="ER644" s="3">
        <f t="shared" si="457"/>
        <v>0</v>
      </c>
      <c r="ES644" s="3">
        <f t="shared" si="458"/>
        <v>407.0386666666667</v>
      </c>
      <c r="ET644" s="3">
        <f t="shared" si="459"/>
        <v>0</v>
      </c>
      <c r="EU644" s="3">
        <f t="shared" si="460"/>
        <v>79.936132000000015</v>
      </c>
      <c r="EV644" s="3">
        <f t="shared" si="461"/>
        <v>243.28388000000001</v>
      </c>
      <c r="EW644" s="3">
        <f t="shared" si="462"/>
        <v>0</v>
      </c>
      <c r="EX644" s="3">
        <f t="shared" si="463"/>
        <v>0</v>
      </c>
      <c r="EY644" s="3">
        <f t="shared" si="464"/>
        <v>0</v>
      </c>
      <c r="EZ644" s="3">
        <f t="shared" si="465"/>
        <v>0</v>
      </c>
      <c r="FA644" s="3">
        <f t="shared" si="466"/>
        <v>0</v>
      </c>
      <c r="FB644" s="3">
        <f t="shared" si="467"/>
        <v>0</v>
      </c>
      <c r="FC644" s="3">
        <f t="shared" si="445"/>
        <v>0</v>
      </c>
      <c r="FD644" s="41">
        <f t="shared" si="468"/>
        <v>0</v>
      </c>
      <c r="FG644" s="3">
        <f t="shared" si="446"/>
        <v>0</v>
      </c>
      <c r="FH644" s="3">
        <f t="shared" si="447"/>
        <v>0</v>
      </c>
      <c r="FI644" s="3">
        <f t="shared" si="469"/>
        <v>0</v>
      </c>
      <c r="FJ644" s="3">
        <f t="shared" si="469"/>
        <v>0</v>
      </c>
      <c r="FK644" s="3">
        <f t="shared" si="448"/>
        <v>0</v>
      </c>
      <c r="FL644" s="3">
        <f t="shared" si="448"/>
        <v>0</v>
      </c>
      <c r="FM644" s="3">
        <f t="shared" si="448"/>
        <v>0</v>
      </c>
      <c r="FN644" s="3">
        <f t="shared" si="442"/>
        <v>0</v>
      </c>
      <c r="FO644" s="3">
        <f t="shared" si="442"/>
        <v>0</v>
      </c>
      <c r="FP644" s="3">
        <f t="shared" si="442"/>
        <v>0</v>
      </c>
      <c r="FQ644" s="3">
        <f t="shared" si="442"/>
        <v>0</v>
      </c>
      <c r="FR644" s="3">
        <f t="shared" si="470"/>
        <v>0</v>
      </c>
      <c r="FS644" s="3">
        <f t="shared" si="470"/>
        <v>0</v>
      </c>
      <c r="FT644" s="3">
        <f t="shared" si="470"/>
        <v>0</v>
      </c>
      <c r="FU644" s="3">
        <f t="shared" si="471"/>
        <v>0</v>
      </c>
      <c r="FV644" s="3">
        <f t="shared" si="471"/>
        <v>0</v>
      </c>
      <c r="FW644" s="3">
        <f t="shared" si="471"/>
        <v>0</v>
      </c>
      <c r="FX644" s="3">
        <f t="shared" si="472"/>
        <v>0</v>
      </c>
      <c r="FY644" s="3">
        <f t="shared" si="473"/>
        <v>0</v>
      </c>
      <c r="FZ644" s="3">
        <f t="shared" si="474"/>
        <v>0</v>
      </c>
      <c r="GA644" s="3">
        <f t="shared" si="475"/>
        <v>0</v>
      </c>
      <c r="GB644" s="41" t="s">
        <v>0</v>
      </c>
      <c r="GC644" s="41">
        <f t="shared" si="517"/>
        <v>313.10666666666668</v>
      </c>
      <c r="GD644" s="41">
        <f t="shared" si="518"/>
        <v>0.13</v>
      </c>
      <c r="GE644" s="41">
        <f t="shared" si="519"/>
        <v>40.70386666666667</v>
      </c>
      <c r="GI644" s="41" t="s">
        <v>0</v>
      </c>
    </row>
    <row r="645" spans="1:191" x14ac:dyDescent="0.55000000000000004">
      <c r="A645" s="41" t="s">
        <v>1733</v>
      </c>
      <c r="B645" s="41" t="s">
        <v>983</v>
      </c>
      <c r="C645" s="41" t="s">
        <v>69</v>
      </c>
      <c r="D645" s="25" t="s">
        <v>62</v>
      </c>
      <c r="E645" s="41" t="s">
        <v>1790</v>
      </c>
      <c r="F645" s="25">
        <v>1</v>
      </c>
      <c r="G645" s="25" t="s">
        <v>67</v>
      </c>
      <c r="H645" s="41">
        <v>0.14651846448</v>
      </c>
      <c r="I645" s="41">
        <v>0.51550977389999997</v>
      </c>
      <c r="J645" s="41">
        <v>0.21398478611999999</v>
      </c>
      <c r="K645" s="41">
        <v>0</v>
      </c>
      <c r="L645" s="41">
        <v>0</v>
      </c>
      <c r="M645" s="41" t="s">
        <v>1083</v>
      </c>
      <c r="N645" s="41" t="s">
        <v>1084</v>
      </c>
      <c r="O645" s="41" t="s">
        <v>1878</v>
      </c>
      <c r="P645" s="41" t="s">
        <v>1919</v>
      </c>
      <c r="Q645" s="41" t="s">
        <v>1981</v>
      </c>
      <c r="R645" s="41" t="s">
        <v>2072</v>
      </c>
      <c r="S645" s="4">
        <v>78.773368000000005</v>
      </c>
      <c r="T645" s="41">
        <v>8.3000000000000004E-2</v>
      </c>
      <c r="U645" s="41">
        <v>0.18</v>
      </c>
      <c r="AB645" s="41">
        <v>0.186</v>
      </c>
      <c r="AD645" s="41">
        <v>0.83</v>
      </c>
      <c r="AE645" s="4">
        <v>2</v>
      </c>
      <c r="AF645" s="41">
        <v>0.05</v>
      </c>
      <c r="AO645" s="82">
        <v>296.26998500000002</v>
      </c>
      <c r="AP645" s="7">
        <v>8.2000000000000003E-2</v>
      </c>
      <c r="AQ645" s="7">
        <v>0.19</v>
      </c>
      <c r="AR645" s="7"/>
      <c r="AS645" s="7"/>
      <c r="AT645" s="7"/>
      <c r="AU645" s="7"/>
      <c r="AV645" s="7"/>
      <c r="AW645" s="7"/>
      <c r="AX645" s="7">
        <v>0.17399999999999999</v>
      </c>
      <c r="AY645" s="7"/>
      <c r="AZ645" s="7">
        <v>0.83</v>
      </c>
      <c r="BA645" s="7">
        <v>1.86</v>
      </c>
      <c r="BB645" s="7">
        <v>0.04</v>
      </c>
      <c r="BC645" s="7"/>
      <c r="BD645" s="7"/>
      <c r="BE645" s="7"/>
      <c r="BF645" s="7"/>
      <c r="BG645" s="7"/>
      <c r="BK645" s="4">
        <v>146.564922</v>
      </c>
      <c r="BL645" s="7">
        <v>7.9000000000000001E-2</v>
      </c>
      <c r="BM645" s="7">
        <v>0.21</v>
      </c>
      <c r="BN645" s="7"/>
      <c r="BO645" s="7"/>
      <c r="BP645" s="7"/>
      <c r="BQ645" s="7"/>
      <c r="BR645" s="7"/>
      <c r="BS645" s="7"/>
      <c r="BT645" s="7">
        <v>0.14599999999999999</v>
      </c>
      <c r="BU645" s="7"/>
      <c r="BV645" s="7">
        <v>0.78</v>
      </c>
      <c r="BW645" s="7">
        <v>1.66</v>
      </c>
      <c r="BX645" s="7">
        <v>0.04</v>
      </c>
      <c r="BY645" s="7"/>
      <c r="BZ645" s="7"/>
      <c r="CA645" s="7"/>
      <c r="CB645" s="7"/>
      <c r="CC645" s="7"/>
      <c r="CD645" s="7"/>
      <c r="CG645" s="41">
        <v>0</v>
      </c>
      <c r="DC645" s="41">
        <v>0</v>
      </c>
      <c r="DY645" s="7" t="s">
        <v>1880</v>
      </c>
      <c r="DZ645" s="7">
        <f t="shared" si="443"/>
        <v>0.16794461792232876</v>
      </c>
      <c r="EA645" s="41" t="s">
        <v>1085</v>
      </c>
      <c r="EB645" s="41" t="s">
        <v>0</v>
      </c>
      <c r="EC645" s="41">
        <f t="shared" si="499"/>
        <v>0.14651846448</v>
      </c>
      <c r="ED645" s="41">
        <f t="shared" si="500"/>
        <v>0.51550977389999997</v>
      </c>
      <c r="EE645" s="41">
        <f t="shared" si="501"/>
        <v>0.21398478611999999</v>
      </c>
      <c r="EF645" s="41">
        <f t="shared" si="502"/>
        <v>0</v>
      </c>
      <c r="EG645" s="41">
        <f t="shared" si="503"/>
        <v>0</v>
      </c>
      <c r="EI645" s="5">
        <f t="shared" si="449"/>
        <v>122.21484425370787</v>
      </c>
      <c r="EJ645" s="3">
        <f t="shared" si="444"/>
        <v>63748.27409057023</v>
      </c>
      <c r="EK645" s="3">
        <f t="shared" si="450"/>
        <v>424.10957152000009</v>
      </c>
      <c r="EL645" s="3">
        <f t="shared" si="451"/>
        <v>101.24913701</v>
      </c>
      <c r="EM645" s="3">
        <f t="shared" si="452"/>
        <v>0</v>
      </c>
      <c r="EN645" s="3">
        <f t="shared" si="453"/>
        <v>0</v>
      </c>
      <c r="EO645" s="3">
        <f t="shared" si="454"/>
        <v>0</v>
      </c>
      <c r="EP645" s="3">
        <f t="shared" si="455"/>
        <v>0</v>
      </c>
      <c r="EQ645" s="3">
        <f t="shared" si="456"/>
        <v>0</v>
      </c>
      <c r="ER645" s="3">
        <f t="shared" si="457"/>
        <v>0</v>
      </c>
      <c r="ES645" s="3">
        <f t="shared" si="458"/>
        <v>876.01302449999991</v>
      </c>
      <c r="ET645" s="3">
        <f t="shared" si="459"/>
        <v>0</v>
      </c>
      <c r="EU645" s="3">
        <f t="shared" si="460"/>
        <v>425.60662214999996</v>
      </c>
      <c r="EV645" s="3">
        <f t="shared" si="461"/>
        <v>951.90667862000009</v>
      </c>
      <c r="EW645" s="3">
        <f t="shared" si="462"/>
        <v>21.652064680000002</v>
      </c>
      <c r="EX645" s="3">
        <f t="shared" si="463"/>
        <v>0</v>
      </c>
      <c r="EY645" s="3">
        <f t="shared" si="464"/>
        <v>0</v>
      </c>
      <c r="EZ645" s="3">
        <f t="shared" si="465"/>
        <v>0</v>
      </c>
      <c r="FA645" s="3">
        <f t="shared" si="466"/>
        <v>0</v>
      </c>
      <c r="FB645" s="3">
        <f t="shared" si="467"/>
        <v>0</v>
      </c>
      <c r="FC645" s="3">
        <f t="shared" si="445"/>
        <v>0</v>
      </c>
      <c r="FD645" s="41">
        <f t="shared" si="468"/>
        <v>0</v>
      </c>
      <c r="FG645" s="3">
        <f t="shared" si="446"/>
        <v>0</v>
      </c>
      <c r="FH645" s="3">
        <f t="shared" si="447"/>
        <v>0</v>
      </c>
      <c r="FI645" s="3">
        <f t="shared" si="469"/>
        <v>0</v>
      </c>
      <c r="FJ645" s="3">
        <f t="shared" si="469"/>
        <v>0</v>
      </c>
      <c r="FK645" s="3">
        <f t="shared" si="448"/>
        <v>0</v>
      </c>
      <c r="FL645" s="3">
        <f t="shared" si="448"/>
        <v>0</v>
      </c>
      <c r="FM645" s="3">
        <f t="shared" si="448"/>
        <v>0</v>
      </c>
      <c r="FN645" s="3">
        <f t="shared" si="448"/>
        <v>0</v>
      </c>
      <c r="FO645" s="3">
        <f t="shared" si="448"/>
        <v>0</v>
      </c>
      <c r="FP645" s="3">
        <f t="shared" si="448"/>
        <v>0</v>
      </c>
      <c r="FQ645" s="3">
        <f t="shared" si="448"/>
        <v>0</v>
      </c>
      <c r="FR645" s="3">
        <f t="shared" si="470"/>
        <v>0</v>
      </c>
      <c r="FS645" s="3">
        <f t="shared" si="470"/>
        <v>0</v>
      </c>
      <c r="FT645" s="3">
        <f t="shared" si="470"/>
        <v>0</v>
      </c>
      <c r="FU645" s="3">
        <f t="shared" si="471"/>
        <v>0</v>
      </c>
      <c r="FV645" s="3">
        <f t="shared" si="471"/>
        <v>0</v>
      </c>
      <c r="FW645" s="3">
        <f t="shared" si="471"/>
        <v>0</v>
      </c>
      <c r="FX645" s="3">
        <f t="shared" si="472"/>
        <v>0</v>
      </c>
      <c r="FY645" s="3">
        <f t="shared" si="473"/>
        <v>0</v>
      </c>
      <c r="FZ645" s="3">
        <f t="shared" si="474"/>
        <v>0</v>
      </c>
      <c r="GA645" s="3">
        <f t="shared" si="475"/>
        <v>0</v>
      </c>
      <c r="GB645" s="41" t="s">
        <v>0</v>
      </c>
      <c r="GC645" s="41">
        <f t="shared" si="517"/>
        <v>521.60827500000005</v>
      </c>
      <c r="GD645" s="41">
        <f t="shared" si="518"/>
        <v>0.16794461792232876</v>
      </c>
      <c r="GE645" s="41">
        <f t="shared" si="519"/>
        <v>87.601302449999991</v>
      </c>
      <c r="GI645" s="41" t="s">
        <v>0</v>
      </c>
    </row>
    <row r="646" spans="1:191" x14ac:dyDescent="0.55000000000000004">
      <c r="A646" s="41" t="s">
        <v>1734</v>
      </c>
      <c r="B646" s="41" t="s">
        <v>983</v>
      </c>
      <c r="C646" s="41" t="s">
        <v>69</v>
      </c>
      <c r="D646" s="25" t="s">
        <v>62</v>
      </c>
      <c r="E646" s="41" t="s">
        <v>1790</v>
      </c>
      <c r="F646" s="25">
        <v>1</v>
      </c>
      <c r="G646" s="25" t="s">
        <v>67</v>
      </c>
      <c r="H646" s="41">
        <v>0</v>
      </c>
      <c r="I646" s="41">
        <v>0</v>
      </c>
      <c r="J646" s="41">
        <v>0.27303927948908191</v>
      </c>
      <c r="K646" s="41">
        <v>0</v>
      </c>
      <c r="L646" s="41">
        <v>0</v>
      </c>
      <c r="M646" s="41" t="s">
        <v>1086</v>
      </c>
      <c r="N646" s="41" t="s">
        <v>1079</v>
      </c>
      <c r="O646" s="41" t="s">
        <v>1878</v>
      </c>
      <c r="P646" s="41" t="s">
        <v>1919</v>
      </c>
      <c r="Q646" s="41" t="s">
        <v>1981</v>
      </c>
      <c r="R646" s="41" t="s">
        <v>2072</v>
      </c>
      <c r="S646" s="41">
        <v>0</v>
      </c>
      <c r="AO646" s="7">
        <v>0</v>
      </c>
      <c r="AP646" s="7"/>
      <c r="AQ646" s="7"/>
      <c r="AR646" s="7"/>
      <c r="AS646" s="7"/>
      <c r="AT646" s="7"/>
      <c r="AU646" s="7"/>
      <c r="AV646" s="7"/>
      <c r="AW646" s="7"/>
      <c r="AX646" s="7"/>
      <c r="AY646" s="7"/>
      <c r="AZ646" s="7"/>
      <c r="BA646" s="7"/>
      <c r="BB646" s="7"/>
      <c r="BC646" s="7"/>
      <c r="BD646" s="7"/>
      <c r="BE646" s="7"/>
      <c r="BF646" s="7"/>
      <c r="BG646" s="7"/>
      <c r="BK646" s="41">
        <v>133.43</v>
      </c>
      <c r="BL646" s="82">
        <v>0.10798927886436387</v>
      </c>
      <c r="BM646" s="82">
        <v>9.3515517999999992E-2</v>
      </c>
      <c r="BN646" s="7"/>
      <c r="BO646" s="7"/>
      <c r="BP646" s="7"/>
      <c r="BQ646" s="7"/>
      <c r="BR646" s="7"/>
      <c r="BS646" s="7"/>
      <c r="BT646" s="82">
        <v>0.20463110206781226</v>
      </c>
      <c r="BU646" s="7"/>
      <c r="BV646" s="82">
        <v>0.56108131600000011</v>
      </c>
      <c r="BW646" s="82">
        <v>0.68540330000000005</v>
      </c>
      <c r="BX646" s="7"/>
      <c r="BY646" s="7"/>
      <c r="BZ646" s="7"/>
      <c r="CA646" s="7"/>
      <c r="CB646" s="7"/>
      <c r="CC646" s="7"/>
      <c r="CD646" s="7"/>
      <c r="CG646" s="41">
        <v>0</v>
      </c>
      <c r="DC646" s="41">
        <v>0</v>
      </c>
      <c r="DY646" s="7" t="s">
        <v>1880</v>
      </c>
      <c r="DZ646" s="7">
        <f t="shared" ref="DZ646:DZ657" si="520">(AB646*S646+AX646*AO646+BT646*BK646)/(S646+AO646+BK646)</f>
        <v>0.20463110206781226</v>
      </c>
      <c r="EA646" s="41" t="s">
        <v>1087</v>
      </c>
      <c r="EB646" s="41" t="s">
        <v>0</v>
      </c>
      <c r="EC646" s="41">
        <f t="shared" si="499"/>
        <v>0</v>
      </c>
      <c r="ED646" s="41">
        <f t="shared" si="500"/>
        <v>0</v>
      </c>
      <c r="EE646" s="41">
        <f t="shared" si="501"/>
        <v>0.27303927948908191</v>
      </c>
      <c r="EF646" s="41">
        <f t="shared" si="502"/>
        <v>0</v>
      </c>
      <c r="EG646" s="41">
        <f t="shared" si="503"/>
        <v>0</v>
      </c>
      <c r="EI646" s="5">
        <f t="shared" si="449"/>
        <v>76.472909462058112</v>
      </c>
      <c r="EJ646" s="3">
        <f t="shared" ref="EJ646:EJ657" si="521">(EK646*EK$2+EN646*EN$2+EO646*EO$2+EP646*EP$2+EQ646*EQ$2+ER646*ER$2+ES646*ES$2+ET646*ET$2+EX646*EX$2+EY646*EY$2+EZ646*EZ$2+FC646*FC$2)/1000+(EL646*EL$2+EM646*EM$2+EU646*EU$2+EV646*EV$2+EW646*EW$2+FA646*FA$2+FB646*FB$2+FD646*FD$2)/1000000</f>
        <v>10203.780309522414</v>
      </c>
      <c r="EK646" s="3">
        <f t="shared" si="450"/>
        <v>144.09009478872073</v>
      </c>
      <c r="EL646" s="3">
        <f t="shared" si="451"/>
        <v>12.47777556674</v>
      </c>
      <c r="EM646" s="3">
        <f t="shared" si="452"/>
        <v>0</v>
      </c>
      <c r="EN646" s="3">
        <f t="shared" si="453"/>
        <v>0</v>
      </c>
      <c r="EO646" s="3">
        <f t="shared" si="454"/>
        <v>0</v>
      </c>
      <c r="EP646" s="3">
        <f t="shared" si="455"/>
        <v>0</v>
      </c>
      <c r="EQ646" s="3">
        <f t="shared" si="456"/>
        <v>0</v>
      </c>
      <c r="ER646" s="3">
        <f t="shared" si="457"/>
        <v>0</v>
      </c>
      <c r="ES646" s="3">
        <f t="shared" si="458"/>
        <v>273.03927948908193</v>
      </c>
      <c r="ET646" s="3">
        <f t="shared" si="459"/>
        <v>0</v>
      </c>
      <c r="EU646" s="3">
        <f t="shared" si="460"/>
        <v>74.865079993880016</v>
      </c>
      <c r="EV646" s="3">
        <f t="shared" si="461"/>
        <v>91.453362319000007</v>
      </c>
      <c r="EW646" s="3">
        <f t="shared" si="462"/>
        <v>0</v>
      </c>
      <c r="EX646" s="3">
        <f t="shared" si="463"/>
        <v>0</v>
      </c>
      <c r="EY646" s="3">
        <f t="shared" si="464"/>
        <v>0</v>
      </c>
      <c r="EZ646" s="3">
        <f t="shared" si="465"/>
        <v>0</v>
      </c>
      <c r="FA646" s="3">
        <f t="shared" si="466"/>
        <v>0</v>
      </c>
      <c r="FB646" s="3">
        <f t="shared" si="467"/>
        <v>0</v>
      </c>
      <c r="FC646" s="3">
        <f t="shared" ref="FC646:FC656" si="522">1000*(AM646*S646+BI646*AO646+CE646*BK646)/100</f>
        <v>0</v>
      </c>
      <c r="FD646" s="41">
        <f t="shared" si="468"/>
        <v>0</v>
      </c>
      <c r="FG646" s="3">
        <f t="shared" ref="FG646:FG657" si="523">(FH646*FH$2+FK646*FK$2+FL646*FL$2+FM646*FM$2+FN646*FN$2+FO646*FO$2+FP646*FP$2+FQ646*FQ$2+FU646*FU$2+FV646*FV$2+FW646*FW$2+FZ646*FZ$2)/1000+(FI646*FI$2+FJ646*FJ$2+FR646*FR$2+FS646*FS$2+FT646*FT$2+FX646*FX$2+FY646*FY$2+GA646*GA$2)/1000000</f>
        <v>0</v>
      </c>
      <c r="FH646" s="3">
        <f t="shared" ref="FH646:FH657" si="524">1000*(CH646*$CG646+DD646*$DC646)/100</f>
        <v>0</v>
      </c>
      <c r="FI646" s="3">
        <f t="shared" si="469"/>
        <v>0</v>
      </c>
      <c r="FJ646" s="3">
        <f t="shared" si="469"/>
        <v>0</v>
      </c>
      <c r="FK646" s="3">
        <f t="shared" ref="FK646:FQ657" si="525">1000*(CK646*$CG646+DG646*$DC646)/100</f>
        <v>0</v>
      </c>
      <c r="FL646" s="3">
        <f t="shared" si="525"/>
        <v>0</v>
      </c>
      <c r="FM646" s="3">
        <f t="shared" si="525"/>
        <v>0</v>
      </c>
      <c r="FN646" s="3">
        <f t="shared" si="525"/>
        <v>0</v>
      </c>
      <c r="FO646" s="3">
        <f t="shared" si="525"/>
        <v>0</v>
      </c>
      <c r="FP646" s="3">
        <f t="shared" si="525"/>
        <v>0</v>
      </c>
      <c r="FQ646" s="3">
        <f t="shared" si="525"/>
        <v>0</v>
      </c>
      <c r="FR646" s="3">
        <f t="shared" si="470"/>
        <v>0</v>
      </c>
      <c r="FS646" s="3">
        <f t="shared" si="470"/>
        <v>0</v>
      </c>
      <c r="FT646" s="3">
        <f t="shared" si="470"/>
        <v>0</v>
      </c>
      <c r="FU646" s="3">
        <f t="shared" si="471"/>
        <v>0</v>
      </c>
      <c r="FV646" s="3">
        <f t="shared" si="471"/>
        <v>0</v>
      </c>
      <c r="FW646" s="3">
        <f t="shared" si="471"/>
        <v>0</v>
      </c>
      <c r="FX646" s="3">
        <f t="shared" si="472"/>
        <v>0</v>
      </c>
      <c r="FY646" s="3">
        <f t="shared" si="473"/>
        <v>0</v>
      </c>
      <c r="FZ646" s="3">
        <f t="shared" si="474"/>
        <v>0</v>
      </c>
      <c r="GA646" s="3">
        <f t="shared" si="475"/>
        <v>0</v>
      </c>
      <c r="GB646" s="41" t="s">
        <v>0</v>
      </c>
      <c r="GC646" s="41">
        <f t="shared" si="517"/>
        <v>133.43</v>
      </c>
      <c r="GD646" s="41">
        <f t="shared" si="518"/>
        <v>0.20463110206781226</v>
      </c>
      <c r="GE646" s="41">
        <f t="shared" si="519"/>
        <v>27.303927948908193</v>
      </c>
      <c r="GI646" s="41" t="s">
        <v>0</v>
      </c>
    </row>
    <row r="647" spans="1:191" x14ac:dyDescent="0.55000000000000004">
      <c r="A647" s="41" t="s">
        <v>1735</v>
      </c>
      <c r="B647" s="41" t="s">
        <v>983</v>
      </c>
      <c r="C647" s="41" t="s">
        <v>69</v>
      </c>
      <c r="D647" s="25" t="s">
        <v>62</v>
      </c>
      <c r="E647" s="41" t="s">
        <v>1790</v>
      </c>
      <c r="F647" s="25">
        <v>1</v>
      </c>
      <c r="G647" s="25" t="s">
        <v>67</v>
      </c>
      <c r="H647" s="41">
        <v>0</v>
      </c>
      <c r="I647" s="41">
        <v>0</v>
      </c>
      <c r="J647" s="41">
        <v>8.7340000000000001E-2</v>
      </c>
      <c r="K647" s="41">
        <v>0</v>
      </c>
      <c r="L647" s="41">
        <v>0</v>
      </c>
      <c r="M647" s="41" t="s">
        <v>1088</v>
      </c>
      <c r="N647" s="41" t="s">
        <v>1089</v>
      </c>
      <c r="O647" s="41" t="s">
        <v>1878</v>
      </c>
      <c r="P647" s="41" t="s">
        <v>1919</v>
      </c>
      <c r="Q647" s="41" t="s">
        <v>1981</v>
      </c>
      <c r="R647" s="41" t="s">
        <v>2072</v>
      </c>
      <c r="S647" s="41">
        <v>0</v>
      </c>
      <c r="AO647" s="7">
        <v>0</v>
      </c>
      <c r="AP647" s="7"/>
      <c r="AQ647" s="7"/>
      <c r="AR647" s="7"/>
      <c r="AS647" s="7"/>
      <c r="AT647" s="7"/>
      <c r="AU647" s="7"/>
      <c r="AV647" s="7"/>
      <c r="AW647" s="7"/>
      <c r="AX647" s="7"/>
      <c r="AY647" s="7"/>
      <c r="AZ647" s="7"/>
      <c r="BA647" s="7"/>
      <c r="BB647" s="7"/>
      <c r="BC647" s="7"/>
      <c r="BD647" s="7"/>
      <c r="BE647" s="7"/>
      <c r="BF647" s="7"/>
      <c r="BG647" s="7"/>
      <c r="BK647" s="41">
        <v>39.700000000000003</v>
      </c>
      <c r="BL647" s="7">
        <v>8.5000000000000006E-2</v>
      </c>
      <c r="BM647" s="7"/>
      <c r="BN647" s="7"/>
      <c r="BO647" s="7"/>
      <c r="BP647" s="7"/>
      <c r="BQ647" s="7"/>
      <c r="BR647" s="7"/>
      <c r="BS647" s="7"/>
      <c r="BT647" s="7">
        <v>0.22</v>
      </c>
      <c r="BU647" s="7"/>
      <c r="BV647" s="7">
        <v>0.22</v>
      </c>
      <c r="BW647" s="7">
        <v>0.33</v>
      </c>
      <c r="BX647" s="7"/>
      <c r="BY647" s="7"/>
      <c r="BZ647" s="7"/>
      <c r="CA647" s="7"/>
      <c r="CB647" s="7"/>
      <c r="CC647" s="7"/>
      <c r="CD647" s="7"/>
      <c r="CG647" s="41">
        <v>0</v>
      </c>
      <c r="DC647" s="41">
        <v>0</v>
      </c>
      <c r="DY647" s="7" t="s">
        <v>1880</v>
      </c>
      <c r="DZ647" s="7">
        <f t="shared" si="520"/>
        <v>0.21999999999999997</v>
      </c>
      <c r="EA647" s="41" t="s">
        <v>90</v>
      </c>
      <c r="EB647" s="41" t="s">
        <v>0</v>
      </c>
      <c r="EC647" s="41">
        <f t="shared" si="499"/>
        <v>0</v>
      </c>
      <c r="ED647" s="41">
        <f t="shared" si="500"/>
        <v>0</v>
      </c>
      <c r="EE647" s="41">
        <f t="shared" si="501"/>
        <v>8.7340000000000001E-2</v>
      </c>
      <c r="EF647" s="41">
        <f t="shared" si="502"/>
        <v>0</v>
      </c>
      <c r="EG647" s="41">
        <f t="shared" si="503"/>
        <v>0</v>
      </c>
      <c r="EI647" s="5">
        <f t="shared" ref="EI647:EI657" si="526">EJ647/(S647+AO647+BK647)</f>
        <v>51.638959452090027</v>
      </c>
      <c r="EJ647" s="3">
        <f t="shared" si="521"/>
        <v>2050.0666902479743</v>
      </c>
      <c r="EK647" s="3">
        <f t="shared" ref="EK647:EK657" si="527">1000*(T647*S647+AP647*AO647+BL647*BK647)/100</f>
        <v>33.745000000000005</v>
      </c>
      <c r="EL647" s="3">
        <f t="shared" ref="EL647:EL657" si="528">(U647*S647+AQ647*AO647+BM647*BK647)</f>
        <v>0</v>
      </c>
      <c r="EM647" s="3">
        <f t="shared" ref="EM647:EM657" si="529">(V647*S647+AR647*AO647+BN647*BK647)</f>
        <v>0</v>
      </c>
      <c r="EN647" s="3">
        <f t="shared" ref="EN647:EN657" si="530">1000*(W647*S647+AS647*AO647+BO647*BK647)/100</f>
        <v>0</v>
      </c>
      <c r="EO647" s="3">
        <f t="shared" ref="EO647:EO657" si="531">1000*(X647*S647+AT647*AO647+BP647*BK647)/100</f>
        <v>0</v>
      </c>
      <c r="EP647" s="3">
        <f t="shared" ref="EP647:EP657" si="532">1000*(Y647*S647+AU647*AO647+BQ647*BK647)/100</f>
        <v>0</v>
      </c>
      <c r="EQ647" s="3">
        <f t="shared" ref="EQ647:EQ657" si="533">1000*(Z647*S647+AV647*AO647+BR647*BK647)/100</f>
        <v>0</v>
      </c>
      <c r="ER647" s="3">
        <f t="shared" ref="ER647:ER657" si="534">1000*(AA647*S647+AW647*AO647+BS647*BK647)/100</f>
        <v>0</v>
      </c>
      <c r="ES647" s="3">
        <f t="shared" ref="ES647:ES657" si="535">1000*(AB647*S647+AX647*AO647+BT647*BK647)/100</f>
        <v>87.34</v>
      </c>
      <c r="ET647" s="3">
        <f t="shared" ref="ET647:ET657" si="536">1000*(AC647*S647+AY647*AO647+BU647*BK647)/100</f>
        <v>0</v>
      </c>
      <c r="EU647" s="3">
        <f t="shared" ref="EU647:EU657" si="537">(AD647*S647+AZ647*AO647+BV647*BK647)</f>
        <v>8.734</v>
      </c>
      <c r="EV647" s="3">
        <f t="shared" ref="EV647:EV657" si="538">(AE647*S647+BA647*AO647+BW647*BK647)</f>
        <v>13.101000000000001</v>
      </c>
      <c r="EW647" s="3">
        <f t="shared" ref="EW647:EW657" si="539">(AF647*S647+BB647*AO647+BX647*BK647)</f>
        <v>0</v>
      </c>
      <c r="EX647" s="3">
        <f t="shared" ref="EX647:EX657" si="540">1000*(AG647*S647+BC647*AO647+BY647*BK647)/100</f>
        <v>0</v>
      </c>
      <c r="EY647" s="3">
        <f t="shared" ref="EY647:EY657" si="541">1000*(AH647*S647+BD647*AO647+BZ647*BK647)/100</f>
        <v>0</v>
      </c>
      <c r="EZ647" s="3">
        <f t="shared" ref="EZ647:EZ657" si="542">1000*(AI647*S647+BE647*AO647+CA647*BK647)/100</f>
        <v>0</v>
      </c>
      <c r="FA647" s="3">
        <f t="shared" ref="FA647:FA657" si="543">(AJ647*S647+BF647*AO647+CB647*BK647)</f>
        <v>0</v>
      </c>
      <c r="FB647" s="3">
        <f t="shared" ref="FB647:FB657" si="544">(AL647*S647+BH647*AO647+CD647*BK647)</f>
        <v>0</v>
      </c>
      <c r="FC647" s="3">
        <f t="shared" si="522"/>
        <v>0</v>
      </c>
      <c r="FD647" s="41">
        <f t="shared" ref="FD647:FD656" si="545">(AN647*S647+BJ647*AO647+CF647*BK647)</f>
        <v>0</v>
      </c>
      <c r="FG647" s="3">
        <f t="shared" si="523"/>
        <v>0</v>
      </c>
      <c r="FH647" s="3">
        <f t="shared" si="524"/>
        <v>0</v>
      </c>
      <c r="FI647" s="3">
        <f t="shared" ref="FI647:FJ657" si="546">(CI647*$CG647+DE647*$DC647)</f>
        <v>0</v>
      </c>
      <c r="FJ647" s="3">
        <f t="shared" si="546"/>
        <v>0</v>
      </c>
      <c r="FK647" s="3">
        <f t="shared" si="525"/>
        <v>0</v>
      </c>
      <c r="FL647" s="3">
        <f t="shared" si="525"/>
        <v>0</v>
      </c>
      <c r="FM647" s="3">
        <f t="shared" si="525"/>
        <v>0</v>
      </c>
      <c r="FN647" s="3">
        <f t="shared" si="525"/>
        <v>0</v>
      </c>
      <c r="FO647" s="3">
        <f t="shared" si="525"/>
        <v>0</v>
      </c>
      <c r="FP647" s="3">
        <f t="shared" si="525"/>
        <v>0</v>
      </c>
      <c r="FQ647" s="3">
        <f t="shared" si="525"/>
        <v>0</v>
      </c>
      <c r="FR647" s="3">
        <f t="shared" ref="FR647:FT657" si="547">(CR647*$CG647+DN647*$DC647)</f>
        <v>0</v>
      </c>
      <c r="FS647" s="3">
        <f t="shared" si="547"/>
        <v>0</v>
      </c>
      <c r="FT647" s="3">
        <f t="shared" si="547"/>
        <v>0</v>
      </c>
      <c r="FU647" s="3">
        <f t="shared" ref="FU647:FW657" si="548">1000*(CU647*$CG647+DQ647*$DC647)/100</f>
        <v>0</v>
      </c>
      <c r="FV647" s="3">
        <f t="shared" si="548"/>
        <v>0</v>
      </c>
      <c r="FW647" s="3">
        <f t="shared" si="548"/>
        <v>0</v>
      </c>
      <c r="FX647" s="3">
        <f t="shared" ref="FX647:FX657" si="549">(CX647*$CG647+DT647*$DC647)</f>
        <v>0</v>
      </c>
      <c r="FY647" s="3">
        <f t="shared" ref="FY647:FY657" si="550">(CZ647*$CG647+DV647*$DC647)</f>
        <v>0</v>
      </c>
      <c r="FZ647" s="3">
        <f t="shared" ref="FZ647:FZ657" si="551">1000*(DA647*$CG647+DW647*$DC647)/100</f>
        <v>0</v>
      </c>
      <c r="GA647" s="3">
        <f t="shared" ref="GA647:GA657" si="552">(DB647*$CG647+DX647*$DC647)</f>
        <v>0</v>
      </c>
      <c r="GB647" s="41" t="s">
        <v>0</v>
      </c>
      <c r="GC647" s="41">
        <f t="shared" si="517"/>
        <v>39.700000000000003</v>
      </c>
      <c r="GD647" s="41">
        <f t="shared" si="518"/>
        <v>0.21999999999999997</v>
      </c>
      <c r="GE647" s="41">
        <f t="shared" si="519"/>
        <v>8.734</v>
      </c>
      <c r="GI647" s="41" t="s">
        <v>0</v>
      </c>
    </row>
    <row r="648" spans="1:191" x14ac:dyDescent="0.55000000000000004">
      <c r="A648" s="41" t="s">
        <v>1736</v>
      </c>
      <c r="B648" s="41" t="s">
        <v>983</v>
      </c>
      <c r="C648" s="41" t="s">
        <v>69</v>
      </c>
      <c r="D648" s="25" t="s">
        <v>62</v>
      </c>
      <c r="E648" s="41" t="s">
        <v>1790</v>
      </c>
      <c r="F648" s="25">
        <v>1</v>
      </c>
      <c r="G648" s="25" t="s">
        <v>67</v>
      </c>
      <c r="H648" s="41">
        <v>0</v>
      </c>
      <c r="I648" s="41">
        <v>0</v>
      </c>
      <c r="J648" s="41">
        <v>1.8842348178137649E-2</v>
      </c>
      <c r="K648" s="41">
        <v>0</v>
      </c>
      <c r="L648" s="41">
        <v>0</v>
      </c>
      <c r="M648" s="41" t="s">
        <v>1090</v>
      </c>
      <c r="N648" s="41" t="s">
        <v>1091</v>
      </c>
      <c r="O648" s="41" t="s">
        <v>1878</v>
      </c>
      <c r="P648" s="41" t="s">
        <v>1919</v>
      </c>
      <c r="Q648" s="41" t="s">
        <v>1942</v>
      </c>
      <c r="R648" s="41" t="s">
        <v>2070</v>
      </c>
      <c r="S648" s="41">
        <v>0</v>
      </c>
      <c r="AO648" s="7">
        <v>0</v>
      </c>
      <c r="AP648" s="7"/>
      <c r="AQ648" s="7"/>
      <c r="AR648" s="7"/>
      <c r="AS648" s="7"/>
      <c r="AT648" s="7"/>
      <c r="AU648" s="7"/>
      <c r="AV648" s="7"/>
      <c r="AW648" s="7"/>
      <c r="AX648" s="7"/>
      <c r="AY648" s="7"/>
      <c r="AZ648" s="7"/>
      <c r="BA648" s="7"/>
      <c r="BB648" s="7"/>
      <c r="BC648" s="7"/>
      <c r="BD648" s="7"/>
      <c r="BE648" s="7"/>
      <c r="BF648" s="7"/>
      <c r="BG648" s="7"/>
      <c r="BK648" s="41">
        <v>9.6999999999999993</v>
      </c>
      <c r="BL648" s="82">
        <f>(0.09*8.8+0.08*15.9)/(8.8+15.9)</f>
        <v>8.3562753036437246E-2</v>
      </c>
      <c r="BM648" s="82">
        <f>(0.27*8.8+0.27*15.9)/(8.8+15.9)</f>
        <v>0.26999999999999996</v>
      </c>
      <c r="BN648" s="7"/>
      <c r="BO648" s="7"/>
      <c r="BP648" s="7"/>
      <c r="BQ648" s="7"/>
      <c r="BR648" s="7"/>
      <c r="BS648" s="7"/>
      <c r="BT648" s="82">
        <f>(0.22*8.8+0.18*15.9)/(8.8+15.9)</f>
        <v>0.19425101214574897</v>
      </c>
      <c r="BU648" s="7"/>
      <c r="BV648" s="82">
        <f>(2.73*8.8+2.45*15.9)/(8.8+15.9)</f>
        <v>2.5497570850202429</v>
      </c>
      <c r="BW648" s="82">
        <f>(1.28*8.8+1.19*15.9)/(8.8+15.9)</f>
        <v>1.2220647773279352</v>
      </c>
      <c r="BX648" s="7"/>
      <c r="BY648" s="7"/>
      <c r="BZ648" s="7"/>
      <c r="CA648" s="7"/>
      <c r="CB648" s="7"/>
      <c r="CC648" s="7"/>
      <c r="CD648" s="7"/>
      <c r="CG648" s="41">
        <v>0</v>
      </c>
      <c r="DC648" s="41">
        <v>0</v>
      </c>
      <c r="DY648" s="7" t="s">
        <v>1880</v>
      </c>
      <c r="DZ648" s="7">
        <f t="shared" si="520"/>
        <v>0.19425101214574897</v>
      </c>
      <c r="EA648" s="41" t="s">
        <v>68</v>
      </c>
      <c r="EB648" s="41" t="s">
        <v>0</v>
      </c>
      <c r="EC648" s="41">
        <f t="shared" si="499"/>
        <v>0</v>
      </c>
      <c r="ED648" s="41">
        <f t="shared" si="500"/>
        <v>0</v>
      </c>
      <c r="EE648" s="41">
        <f t="shared" si="501"/>
        <v>1.8842348178137649E-2</v>
      </c>
      <c r="EF648" s="41">
        <f t="shared" si="502"/>
        <v>0</v>
      </c>
      <c r="EG648" s="41">
        <f t="shared" si="503"/>
        <v>0</v>
      </c>
      <c r="EI648" s="5">
        <f t="shared" si="526"/>
        <v>155.06189124134499</v>
      </c>
      <c r="EJ648" s="3">
        <f t="shared" si="521"/>
        <v>1504.1003450410465</v>
      </c>
      <c r="EK648" s="3">
        <f t="shared" si="527"/>
        <v>8.1055870445344116</v>
      </c>
      <c r="EL648" s="3">
        <f t="shared" si="528"/>
        <v>2.6189999999999993</v>
      </c>
      <c r="EM648" s="3">
        <f t="shared" si="529"/>
        <v>0</v>
      </c>
      <c r="EN648" s="3">
        <f t="shared" si="530"/>
        <v>0</v>
      </c>
      <c r="EO648" s="3">
        <f t="shared" si="531"/>
        <v>0</v>
      </c>
      <c r="EP648" s="3">
        <f t="shared" si="532"/>
        <v>0</v>
      </c>
      <c r="EQ648" s="3">
        <f t="shared" si="533"/>
        <v>0</v>
      </c>
      <c r="ER648" s="3">
        <f t="shared" si="534"/>
        <v>0</v>
      </c>
      <c r="ES648" s="3">
        <f t="shared" si="535"/>
        <v>18.842348178137648</v>
      </c>
      <c r="ET648" s="3">
        <f t="shared" si="536"/>
        <v>0</v>
      </c>
      <c r="EU648" s="3">
        <f t="shared" si="537"/>
        <v>24.732643724696356</v>
      </c>
      <c r="EV648" s="3">
        <f t="shared" si="538"/>
        <v>11.854028340080971</v>
      </c>
      <c r="EW648" s="3">
        <f t="shared" si="539"/>
        <v>0</v>
      </c>
      <c r="EX648" s="3">
        <f t="shared" si="540"/>
        <v>0</v>
      </c>
      <c r="EY648" s="3">
        <f t="shared" si="541"/>
        <v>0</v>
      </c>
      <c r="EZ648" s="3">
        <f t="shared" si="542"/>
        <v>0</v>
      </c>
      <c r="FA648" s="3">
        <f t="shared" si="543"/>
        <v>0</v>
      </c>
      <c r="FB648" s="3">
        <f t="shared" si="544"/>
        <v>0</v>
      </c>
      <c r="FC648" s="3">
        <f t="shared" si="522"/>
        <v>0</v>
      </c>
      <c r="FD648" s="41">
        <f t="shared" si="545"/>
        <v>0</v>
      </c>
      <c r="FG648" s="3">
        <f t="shared" si="523"/>
        <v>0</v>
      </c>
      <c r="FH648" s="3">
        <f t="shared" si="524"/>
        <v>0</v>
      </c>
      <c r="FI648" s="3">
        <f t="shared" si="546"/>
        <v>0</v>
      </c>
      <c r="FJ648" s="3">
        <f t="shared" si="546"/>
        <v>0</v>
      </c>
      <c r="FK648" s="3">
        <f t="shared" si="525"/>
        <v>0</v>
      </c>
      <c r="FL648" s="3">
        <f t="shared" si="525"/>
        <v>0</v>
      </c>
      <c r="FM648" s="3">
        <f t="shared" si="525"/>
        <v>0</v>
      </c>
      <c r="FN648" s="3">
        <f t="shared" si="525"/>
        <v>0</v>
      </c>
      <c r="FO648" s="3">
        <f t="shared" si="525"/>
        <v>0</v>
      </c>
      <c r="FP648" s="3">
        <f t="shared" si="525"/>
        <v>0</v>
      </c>
      <c r="FQ648" s="3">
        <f t="shared" si="525"/>
        <v>0</v>
      </c>
      <c r="FR648" s="3">
        <f t="shared" si="547"/>
        <v>0</v>
      </c>
      <c r="FS648" s="3">
        <f t="shared" si="547"/>
        <v>0</v>
      </c>
      <c r="FT648" s="3">
        <f t="shared" si="547"/>
        <v>0</v>
      </c>
      <c r="FU648" s="3">
        <f t="shared" si="548"/>
        <v>0</v>
      </c>
      <c r="FV648" s="3">
        <f t="shared" si="548"/>
        <v>0</v>
      </c>
      <c r="FW648" s="3">
        <f t="shared" si="548"/>
        <v>0</v>
      </c>
      <c r="FX648" s="3">
        <f t="shared" si="549"/>
        <v>0</v>
      </c>
      <c r="FY648" s="3">
        <f t="shared" si="550"/>
        <v>0</v>
      </c>
      <c r="FZ648" s="3">
        <f t="shared" si="551"/>
        <v>0</v>
      </c>
      <c r="GA648" s="3">
        <f t="shared" si="552"/>
        <v>0</v>
      </c>
      <c r="GB648" s="41" t="s">
        <v>0</v>
      </c>
      <c r="GC648" s="41">
        <f t="shared" si="517"/>
        <v>9.6999999999999993</v>
      </c>
      <c r="GD648" s="41">
        <f t="shared" si="518"/>
        <v>0.19425101214574897</v>
      </c>
      <c r="GE648" s="41">
        <f t="shared" si="519"/>
        <v>1.8842348178137649</v>
      </c>
      <c r="GI648" s="41" t="s">
        <v>0</v>
      </c>
    </row>
    <row r="649" spans="1:191" x14ac:dyDescent="0.55000000000000004">
      <c r="A649" s="41" t="s">
        <v>1737</v>
      </c>
      <c r="B649" s="41" t="s">
        <v>983</v>
      </c>
      <c r="C649" s="41" t="s">
        <v>61</v>
      </c>
      <c r="D649" s="25" t="s">
        <v>62</v>
      </c>
      <c r="E649" s="41" t="s">
        <v>1790</v>
      </c>
      <c r="F649" s="25">
        <v>1</v>
      </c>
      <c r="G649" s="25" t="s">
        <v>67</v>
      </c>
      <c r="H649" s="41">
        <v>0.25776300000000002</v>
      </c>
      <c r="I649" s="41">
        <v>0.34813299999999997</v>
      </c>
      <c r="J649" s="41">
        <v>0.18602999999999997</v>
      </c>
      <c r="K649" s="41">
        <v>0.16128599999999998</v>
      </c>
      <c r="L649" s="41">
        <v>0.100485</v>
      </c>
      <c r="M649" s="41" t="s">
        <v>1092</v>
      </c>
      <c r="N649" s="41" t="s">
        <v>1093</v>
      </c>
      <c r="O649" s="41" t="s">
        <v>1878</v>
      </c>
      <c r="P649" s="41" t="s">
        <v>1919</v>
      </c>
      <c r="Q649" s="41" t="s">
        <v>1942</v>
      </c>
      <c r="R649" s="41" t="s">
        <v>2070</v>
      </c>
      <c r="S649" s="41">
        <v>78.11</v>
      </c>
      <c r="T649" s="41">
        <v>0.13</v>
      </c>
      <c r="U649" s="4">
        <f>(0.92-AD649-AE649)/2</f>
        <v>9.3436418330773208E-2</v>
      </c>
      <c r="AB649" s="41">
        <v>0.33</v>
      </c>
      <c r="AC649" s="41">
        <v>0.02</v>
      </c>
      <c r="AD649" s="4">
        <v>0.20761200716845879</v>
      </c>
      <c r="AE649" s="4">
        <v>0.52551515616999489</v>
      </c>
      <c r="AF649" s="4">
        <f>(0.92-AD649-AE649)/2</f>
        <v>9.3436418330773208E-2</v>
      </c>
      <c r="AG649" s="5">
        <f>((0*10.04+10.11*1.05+0*38.12+11.86*28.9)/(10.04+1.05+38.12+28.9))*(2*52/(2*52+3*16.001))</f>
        <v>3.0953061031440865</v>
      </c>
      <c r="AO649" s="7">
        <v>94.09</v>
      </c>
      <c r="AP649" s="7">
        <v>0.15</v>
      </c>
      <c r="AQ649" s="82">
        <f>(0.98-AZ649-BA649)/2</f>
        <v>0.12343641833077312</v>
      </c>
      <c r="AR649" s="7"/>
      <c r="AS649" s="7"/>
      <c r="AT649" s="7"/>
      <c r="AU649" s="7"/>
      <c r="AV649" s="7"/>
      <c r="AW649" s="7"/>
      <c r="AX649" s="7">
        <v>0.37</v>
      </c>
      <c r="AY649" s="7">
        <v>0.02</v>
      </c>
      <c r="AZ649" s="82">
        <v>0.20761200716845879</v>
      </c>
      <c r="BA649" s="82">
        <v>0.52551515616999489</v>
      </c>
      <c r="BB649" s="82">
        <f>(0.98-AZ649-BA649)/2</f>
        <v>0.12343641833077312</v>
      </c>
      <c r="BC649" s="81">
        <f>((0*10.04+10.11*1.05+0*38.12+11.86*28.9)/(10.04+1.05+38.12+28.9))*(2*52/(2*52+3*16.001))</f>
        <v>3.0953061031440865</v>
      </c>
      <c r="BD649" s="7"/>
      <c r="BE649" s="7"/>
      <c r="BF649" s="7"/>
      <c r="BG649" s="7"/>
      <c r="BK649" s="41">
        <f>6.3+40.05</f>
        <v>46.349999999999994</v>
      </c>
      <c r="BL649" s="82">
        <f>(0.2*6.3+0.12*40.05)/(6.3+40.05)</f>
        <v>0.13087378640776698</v>
      </c>
      <c r="BM649" s="82">
        <f>(0.97-BV649-BW649)/2</f>
        <v>0.11843641833077312</v>
      </c>
      <c r="BN649" s="7"/>
      <c r="BO649" s="7"/>
      <c r="BP649" s="7"/>
      <c r="BQ649" s="7"/>
      <c r="BR649" s="7"/>
      <c r="BS649" s="7"/>
      <c r="BT649" s="82">
        <f>(0.41*6.3+0.4*40.05)/(6.3+40.05)</f>
        <v>0.4013592233009709</v>
      </c>
      <c r="BU649" s="82">
        <f>(0.02*6.3+0.02*40.05)/(6.3+40.05)</f>
        <v>0.02</v>
      </c>
      <c r="BV649" s="82">
        <v>0.20761200716845879</v>
      </c>
      <c r="BW649" s="82">
        <v>0.52551515616999489</v>
      </c>
      <c r="BX649" s="82">
        <f>(0.97-BV649-BW649)/2</f>
        <v>0.11843641833077312</v>
      </c>
      <c r="BY649" s="81">
        <f>((0*6.3+10.52*40.05)/(6.3+40.05))*(2*52/(2*52+3*16.001))</f>
        <v>6.2194173607585297</v>
      </c>
      <c r="BZ649" s="7"/>
      <c r="CA649" s="7"/>
      <c r="CB649" s="7"/>
      <c r="CC649" s="7"/>
      <c r="CD649" s="7"/>
      <c r="CG649" s="41">
        <v>54.01</v>
      </c>
      <c r="CH649" s="4">
        <v>0.10934456582114423</v>
      </c>
      <c r="CI649" s="4">
        <f>(0.88-CR649-CS649)/2</f>
        <v>7.343641833077319E-2</v>
      </c>
      <c r="CP649" s="4">
        <v>0.29862247731901498</v>
      </c>
      <c r="CQ649" s="4">
        <v>1.9879651916311795E-2</v>
      </c>
      <c r="CR649" s="4">
        <v>0.20761200716845879</v>
      </c>
      <c r="CS649" s="4">
        <v>0.52551515616999489</v>
      </c>
      <c r="CT649" s="4">
        <f>(0.88-CR649-CS649)/2</f>
        <v>7.343641833077319E-2</v>
      </c>
      <c r="CU649" s="5">
        <f>((0*0.32+0*27.44+13.75*25.36+13.52*0.77)/(0.32+27.44+25.36+0.77))*(2*52/(2*52+3*16.001))</f>
        <v>4.5593294934614361</v>
      </c>
      <c r="DC649" s="41">
        <v>30.45</v>
      </c>
      <c r="DD649" s="41">
        <v>0.13</v>
      </c>
      <c r="DE649" s="4">
        <f>(0.9-DN649-DO649)/2</f>
        <v>8.3436418330773199E-2</v>
      </c>
      <c r="DL649" s="41">
        <v>0.33</v>
      </c>
      <c r="DM649" s="41">
        <v>0.02</v>
      </c>
      <c r="DN649" s="4">
        <v>0.20761200716845879</v>
      </c>
      <c r="DO649" s="4">
        <v>0.52551515616999489</v>
      </c>
      <c r="DP649" s="4">
        <f>(0.9-DN649-DO649)/2</f>
        <v>8.3436418330773199E-2</v>
      </c>
      <c r="DY649" s="7" t="s">
        <v>1880</v>
      </c>
      <c r="DZ649" s="7">
        <f t="shared" si="520"/>
        <v>0.36235460992907803</v>
      </c>
      <c r="EA649" s="41" t="s">
        <v>68</v>
      </c>
      <c r="EB649" s="41" t="s">
        <v>0</v>
      </c>
      <c r="EC649" s="41">
        <f t="shared" si="499"/>
        <v>0.25776300000000002</v>
      </c>
      <c r="ED649" s="41">
        <f t="shared" si="500"/>
        <v>0.34813299999999997</v>
      </c>
      <c r="EE649" s="41">
        <f t="shared" si="501"/>
        <v>0.18602999999999997</v>
      </c>
      <c r="EF649" s="41">
        <f t="shared" si="502"/>
        <v>0.16128599999999998</v>
      </c>
      <c r="EG649" s="41">
        <f t="shared" si="503"/>
        <v>0.100485</v>
      </c>
      <c r="EI649" s="5">
        <f t="shared" si="526"/>
        <v>117.54615989739325</v>
      </c>
      <c r="EJ649" s="3">
        <f t="shared" si="521"/>
        <v>25689.713245575294</v>
      </c>
      <c r="EK649" s="3">
        <f t="shared" si="527"/>
        <v>303.33799999999997</v>
      </c>
      <c r="EL649" s="3">
        <f t="shared" si="528"/>
        <v>24.401979226190473</v>
      </c>
      <c r="EM649" s="3">
        <f t="shared" si="529"/>
        <v>0</v>
      </c>
      <c r="EN649" s="3">
        <f t="shared" si="530"/>
        <v>0</v>
      </c>
      <c r="EO649" s="3">
        <f t="shared" si="531"/>
        <v>0</v>
      </c>
      <c r="EP649" s="3">
        <f t="shared" si="532"/>
        <v>0</v>
      </c>
      <c r="EQ649" s="3">
        <f t="shared" si="533"/>
        <v>0</v>
      </c>
      <c r="ER649" s="3">
        <f t="shared" si="534"/>
        <v>0</v>
      </c>
      <c r="ES649" s="3">
        <f t="shared" si="535"/>
        <v>791.92600000000004</v>
      </c>
      <c r="ET649" s="3">
        <f t="shared" si="536"/>
        <v>43.71</v>
      </c>
      <c r="EU649" s="3">
        <f t="shared" si="537"/>
        <v>45.373604166666667</v>
      </c>
      <c r="EV649" s="3">
        <f t="shared" si="538"/>
        <v>114.85133738095237</v>
      </c>
      <c r="EW649" s="3">
        <f t="shared" si="539"/>
        <v>24.401979226190473</v>
      </c>
      <c r="EX649" s="3">
        <f t="shared" si="540"/>
        <v>8212.8170563256954</v>
      </c>
      <c r="EY649" s="3">
        <f t="shared" si="541"/>
        <v>0</v>
      </c>
      <c r="EZ649" s="3">
        <f t="shared" si="542"/>
        <v>0</v>
      </c>
      <c r="FA649" s="3">
        <f t="shared" si="543"/>
        <v>0</v>
      </c>
      <c r="FB649" s="3">
        <f t="shared" si="544"/>
        <v>0</v>
      </c>
      <c r="FC649" s="3">
        <f t="shared" si="522"/>
        <v>0</v>
      </c>
      <c r="FD649" s="41">
        <f t="shared" si="545"/>
        <v>0</v>
      </c>
      <c r="FF649" s="5">
        <f>FG649/(CG649+DC649)</f>
        <v>102.9377644658634</v>
      </c>
      <c r="FG649" s="3">
        <f t="shared" si="523"/>
        <v>8694.1235867868218</v>
      </c>
      <c r="FH649" s="3">
        <f t="shared" si="524"/>
        <v>98.64200000000001</v>
      </c>
      <c r="FI649" s="3">
        <f t="shared" si="546"/>
        <v>6.5069398922171038</v>
      </c>
      <c r="FJ649" s="3">
        <f t="shared" si="546"/>
        <v>0</v>
      </c>
      <c r="FK649" s="3">
        <f t="shared" si="525"/>
        <v>0</v>
      </c>
      <c r="FL649" s="3">
        <f t="shared" si="525"/>
        <v>0</v>
      </c>
      <c r="FM649" s="3">
        <f t="shared" si="525"/>
        <v>0</v>
      </c>
      <c r="FN649" s="3">
        <f t="shared" si="525"/>
        <v>0</v>
      </c>
      <c r="FO649" s="3">
        <f t="shared" si="525"/>
        <v>0</v>
      </c>
      <c r="FP649" s="3">
        <f t="shared" si="525"/>
        <v>261.77099999999996</v>
      </c>
      <c r="FQ649" s="3">
        <f t="shared" si="525"/>
        <v>16.827000000000002</v>
      </c>
      <c r="FR649" s="3">
        <f t="shared" si="547"/>
        <v>17.534910125448029</v>
      </c>
      <c r="FS649" s="3">
        <f t="shared" si="547"/>
        <v>44.385010090117767</v>
      </c>
      <c r="FT649" s="3">
        <f t="shared" si="547"/>
        <v>6.5069398922171038</v>
      </c>
      <c r="FU649" s="3">
        <f t="shared" si="548"/>
        <v>2462.4938594185214</v>
      </c>
      <c r="FV649" s="3">
        <f t="shared" si="548"/>
        <v>0</v>
      </c>
      <c r="FW649" s="3">
        <f t="shared" si="548"/>
        <v>0</v>
      </c>
      <c r="FX649" s="3">
        <f t="shared" si="549"/>
        <v>0</v>
      </c>
      <c r="FY649" s="3">
        <f t="shared" si="550"/>
        <v>0</v>
      </c>
      <c r="FZ649" s="3">
        <f t="shared" si="551"/>
        <v>0</v>
      </c>
      <c r="GA649" s="3">
        <f t="shared" si="552"/>
        <v>0</v>
      </c>
      <c r="GB649" s="41" t="s">
        <v>0</v>
      </c>
      <c r="GC649" s="41">
        <f t="shared" si="517"/>
        <v>218.54999999999998</v>
      </c>
      <c r="GD649" s="41">
        <f t="shared" si="518"/>
        <v>0.36235460992907803</v>
      </c>
      <c r="GE649" s="41">
        <f t="shared" si="519"/>
        <v>79.192599999999999</v>
      </c>
      <c r="GF649" s="41">
        <f>CG649+DC649</f>
        <v>84.46</v>
      </c>
      <c r="GG649" s="41">
        <f>(CG649*CP649+DC649*DL649)/GF649</f>
        <v>0.30993488041676537</v>
      </c>
      <c r="GH649" s="41">
        <f t="shared" ref="GH649" si="553">GF649*GG649</f>
        <v>26.177099999999999</v>
      </c>
      <c r="GI649" s="41" t="s">
        <v>0</v>
      </c>
    </row>
    <row r="650" spans="1:191" x14ac:dyDescent="0.55000000000000004">
      <c r="A650" s="41" t="s">
        <v>1738</v>
      </c>
      <c r="B650" s="41" t="s">
        <v>983</v>
      </c>
      <c r="C650" s="41" t="s">
        <v>69</v>
      </c>
      <c r="D650" s="25" t="s">
        <v>62</v>
      </c>
      <c r="E650" s="41" t="s">
        <v>1790</v>
      </c>
      <c r="F650" s="25">
        <v>1</v>
      </c>
      <c r="G650" s="25" t="s">
        <v>67</v>
      </c>
      <c r="H650" s="41">
        <v>0.16</v>
      </c>
      <c r="I650" s="41">
        <v>0.17485714285714288</v>
      </c>
      <c r="J650" s="41">
        <v>0.81374285714285721</v>
      </c>
      <c r="K650" s="41">
        <v>0</v>
      </c>
      <c r="L650" s="41">
        <v>0</v>
      </c>
      <c r="M650" s="41" t="s">
        <v>1094</v>
      </c>
      <c r="N650" s="41" t="s">
        <v>1095</v>
      </c>
      <c r="O650" s="41" t="s">
        <v>1878</v>
      </c>
      <c r="P650" s="41" t="s">
        <v>1919</v>
      </c>
      <c r="Q650" s="41" t="s">
        <v>1981</v>
      </c>
      <c r="R650" s="41" t="s">
        <v>2072</v>
      </c>
      <c r="S650" s="5">
        <f>28/0.35</f>
        <v>80</v>
      </c>
      <c r="T650" s="41">
        <v>7.0000000000000007E-2</v>
      </c>
      <c r="AB650" s="4">
        <v>0.2</v>
      </c>
      <c r="AO650" s="81">
        <f>34/0.35</f>
        <v>97.142857142857153</v>
      </c>
      <c r="AP650" s="7">
        <v>7.0000000000000007E-2</v>
      </c>
      <c r="AQ650" s="7"/>
      <c r="AR650" s="7"/>
      <c r="AS650" s="7"/>
      <c r="AT650" s="7"/>
      <c r="AU650" s="7"/>
      <c r="AV650" s="7"/>
      <c r="AW650" s="7"/>
      <c r="AX650" s="7">
        <v>0.18</v>
      </c>
      <c r="AY650" s="7"/>
      <c r="AZ650" s="7"/>
      <c r="BA650" s="7"/>
      <c r="BB650" s="7"/>
      <c r="BC650" s="7"/>
      <c r="BD650" s="7"/>
      <c r="BE650" s="7"/>
      <c r="BF650" s="7"/>
      <c r="BG650" s="7"/>
      <c r="BK650" s="5">
        <f>149.9/0.35</f>
        <v>428.28571428571433</v>
      </c>
      <c r="BL650" s="7">
        <v>0.08</v>
      </c>
      <c r="BM650" s="7"/>
      <c r="BN650" s="7"/>
      <c r="BO650" s="7"/>
      <c r="BP650" s="7"/>
      <c r="BQ650" s="7"/>
      <c r="BR650" s="7"/>
      <c r="BS650" s="7"/>
      <c r="BT650" s="7">
        <v>0.19</v>
      </c>
      <c r="BU650" s="7"/>
      <c r="BV650" s="7"/>
      <c r="BW650" s="7"/>
      <c r="BX650" s="7"/>
      <c r="BY650" s="7"/>
      <c r="BZ650" s="7"/>
      <c r="CA650" s="7"/>
      <c r="CB650" s="7"/>
      <c r="CC650" s="7"/>
      <c r="CD650" s="7"/>
      <c r="CG650" s="41">
        <v>0</v>
      </c>
      <c r="DC650" s="41">
        <v>0</v>
      </c>
      <c r="DY650" s="7" t="s">
        <v>1880</v>
      </c>
      <c r="DZ650" s="7">
        <f t="shared" si="520"/>
        <v>0.1897168475696083</v>
      </c>
      <c r="EA650" s="41" t="s">
        <v>68</v>
      </c>
      <c r="EB650" s="41" t="s">
        <v>0</v>
      </c>
      <c r="EC650" s="41">
        <f t="shared" si="499"/>
        <v>0.16</v>
      </c>
      <c r="ED650" s="41">
        <f t="shared" si="500"/>
        <v>0.17485714285714288</v>
      </c>
      <c r="EE650" s="41">
        <f t="shared" si="501"/>
        <v>0.81374285714285721</v>
      </c>
      <c r="EF650" s="41">
        <f t="shared" si="502"/>
        <v>0</v>
      </c>
      <c r="EG650" s="41">
        <f t="shared" si="503"/>
        <v>0</v>
      </c>
      <c r="EI650" s="5">
        <f t="shared" si="526"/>
        <v>29.909026640490794</v>
      </c>
      <c r="EJ650" s="3">
        <f t="shared" si="521"/>
        <v>18107.779271771429</v>
      </c>
      <c r="EK650" s="3">
        <f t="shared" si="527"/>
        <v>466.62857142857155</v>
      </c>
      <c r="EL650" s="3">
        <f t="shared" si="528"/>
        <v>0</v>
      </c>
      <c r="EM650" s="3">
        <f t="shared" si="529"/>
        <v>0</v>
      </c>
      <c r="EN650" s="3">
        <f t="shared" si="530"/>
        <v>0</v>
      </c>
      <c r="EO650" s="3">
        <f t="shared" si="531"/>
        <v>0</v>
      </c>
      <c r="EP650" s="3">
        <f t="shared" si="532"/>
        <v>0</v>
      </c>
      <c r="EQ650" s="3">
        <f t="shared" si="533"/>
        <v>0</v>
      </c>
      <c r="ER650" s="3">
        <f t="shared" si="534"/>
        <v>0</v>
      </c>
      <c r="ES650" s="3">
        <f t="shared" si="535"/>
        <v>1148.6000000000001</v>
      </c>
      <c r="ET650" s="3">
        <f t="shared" si="536"/>
        <v>0</v>
      </c>
      <c r="EU650" s="3">
        <f t="shared" si="537"/>
        <v>0</v>
      </c>
      <c r="EV650" s="3">
        <f t="shared" si="538"/>
        <v>0</v>
      </c>
      <c r="EW650" s="3">
        <f t="shared" si="539"/>
        <v>0</v>
      </c>
      <c r="EX650" s="3">
        <f t="shared" si="540"/>
        <v>0</v>
      </c>
      <c r="EY650" s="3">
        <f t="shared" si="541"/>
        <v>0</v>
      </c>
      <c r="EZ650" s="3">
        <f t="shared" si="542"/>
        <v>0</v>
      </c>
      <c r="FA650" s="3">
        <f t="shared" si="543"/>
        <v>0</v>
      </c>
      <c r="FB650" s="3">
        <f t="shared" si="544"/>
        <v>0</v>
      </c>
      <c r="FC650" s="3">
        <f t="shared" si="522"/>
        <v>0</v>
      </c>
      <c r="FD650" s="41">
        <f t="shared" si="545"/>
        <v>0</v>
      </c>
      <c r="FG650" s="3">
        <f t="shared" si="523"/>
        <v>0</v>
      </c>
      <c r="FH650" s="3">
        <f t="shared" si="524"/>
        <v>0</v>
      </c>
      <c r="FI650" s="3">
        <f t="shared" si="546"/>
        <v>0</v>
      </c>
      <c r="FJ650" s="3">
        <f t="shared" si="546"/>
        <v>0</v>
      </c>
      <c r="FK650" s="3">
        <f t="shared" si="525"/>
        <v>0</v>
      </c>
      <c r="FL650" s="3">
        <f t="shared" si="525"/>
        <v>0</v>
      </c>
      <c r="FM650" s="3">
        <f t="shared" si="525"/>
        <v>0</v>
      </c>
      <c r="FN650" s="3">
        <f t="shared" si="525"/>
        <v>0</v>
      </c>
      <c r="FO650" s="3">
        <f t="shared" si="525"/>
        <v>0</v>
      </c>
      <c r="FP650" s="3">
        <f t="shared" si="525"/>
        <v>0</v>
      </c>
      <c r="FQ650" s="3">
        <f t="shared" si="525"/>
        <v>0</v>
      </c>
      <c r="FR650" s="3">
        <f t="shared" si="547"/>
        <v>0</v>
      </c>
      <c r="FS650" s="3">
        <f t="shared" si="547"/>
        <v>0</v>
      </c>
      <c r="FT650" s="3">
        <f t="shared" si="547"/>
        <v>0</v>
      </c>
      <c r="FU650" s="3">
        <f t="shared" si="548"/>
        <v>0</v>
      </c>
      <c r="FV650" s="3">
        <f t="shared" si="548"/>
        <v>0</v>
      </c>
      <c r="FW650" s="3">
        <f t="shared" si="548"/>
        <v>0</v>
      </c>
      <c r="FX650" s="3">
        <f t="shared" si="549"/>
        <v>0</v>
      </c>
      <c r="FY650" s="3">
        <f t="shared" si="550"/>
        <v>0</v>
      </c>
      <c r="FZ650" s="3">
        <f t="shared" si="551"/>
        <v>0</v>
      </c>
      <c r="GA650" s="3">
        <f t="shared" si="552"/>
        <v>0</v>
      </c>
      <c r="GB650" s="41" t="s">
        <v>0</v>
      </c>
      <c r="GC650" s="41">
        <f t="shared" si="517"/>
        <v>605.42857142857156</v>
      </c>
      <c r="GD650" s="41">
        <f t="shared" si="518"/>
        <v>0.1897168475696083</v>
      </c>
      <c r="GE650" s="41">
        <f t="shared" si="519"/>
        <v>114.86000000000001</v>
      </c>
      <c r="GI650" s="41" t="s">
        <v>0</v>
      </c>
    </row>
    <row r="651" spans="1:191" x14ac:dyDescent="0.55000000000000004">
      <c r="A651" s="41" t="s">
        <v>1739</v>
      </c>
      <c r="B651" s="41" t="s">
        <v>983</v>
      </c>
      <c r="C651" s="41" t="s">
        <v>69</v>
      </c>
      <c r="D651" s="25" t="s">
        <v>62</v>
      </c>
      <c r="E651" s="41" t="s">
        <v>1790</v>
      </c>
      <c r="F651" s="25">
        <v>1</v>
      </c>
      <c r="G651" s="25" t="s">
        <v>67</v>
      </c>
      <c r="H651" s="41">
        <v>0</v>
      </c>
      <c r="I651" s="41">
        <v>0</v>
      </c>
      <c r="J651" s="41">
        <v>0.28159800000000001</v>
      </c>
      <c r="K651" s="41">
        <v>0</v>
      </c>
      <c r="L651" s="41">
        <v>0</v>
      </c>
      <c r="M651" s="41" t="s">
        <v>1096</v>
      </c>
      <c r="N651" s="41" t="s">
        <v>79</v>
      </c>
      <c r="O651" s="41" t="s">
        <v>1878</v>
      </c>
      <c r="P651" s="41" t="s">
        <v>1890</v>
      </c>
      <c r="R651" s="41" t="s">
        <v>2072</v>
      </c>
      <c r="S651" s="41">
        <v>0</v>
      </c>
      <c r="AO651" s="7">
        <v>0</v>
      </c>
      <c r="AP651" s="7"/>
      <c r="AQ651" s="7"/>
      <c r="AR651" s="7"/>
      <c r="AS651" s="7"/>
      <c r="AT651" s="7"/>
      <c r="AU651" s="7"/>
      <c r="AV651" s="7"/>
      <c r="AW651" s="7"/>
      <c r="AX651" s="7"/>
      <c r="AY651" s="7"/>
      <c r="AZ651" s="7"/>
      <c r="BA651" s="7"/>
      <c r="BB651" s="7"/>
      <c r="BC651" s="7"/>
      <c r="BD651" s="7"/>
      <c r="BE651" s="7"/>
      <c r="BF651" s="7"/>
      <c r="BG651" s="7"/>
      <c r="BK651" s="5">
        <f>6.42+107.76</f>
        <v>114.18</v>
      </c>
      <c r="BL651" s="82">
        <f>(0.13*6.42+0.17*107.76)/BK651</f>
        <v>0.1677509196006306</v>
      </c>
      <c r="BM651" s="7"/>
      <c r="BN651" s="7"/>
      <c r="BO651" s="7"/>
      <c r="BP651" s="7"/>
      <c r="BQ651" s="7"/>
      <c r="BR651" s="7"/>
      <c r="BS651" s="7"/>
      <c r="BT651" s="82">
        <f>(0.19*6.42+0.25*107.76)/BK651</f>
        <v>0.24662637940094587</v>
      </c>
      <c r="BU651" s="7"/>
      <c r="BV651" s="7"/>
      <c r="BW651" s="7"/>
      <c r="BX651" s="7"/>
      <c r="BY651" s="7"/>
      <c r="BZ651" s="7"/>
      <c r="CA651" s="7"/>
      <c r="CB651" s="7"/>
      <c r="CC651" s="7"/>
      <c r="CD651" s="7"/>
      <c r="CG651" s="41">
        <v>0</v>
      </c>
      <c r="DC651" s="41">
        <v>0</v>
      </c>
      <c r="DY651" s="7" t="s">
        <v>1880</v>
      </c>
      <c r="DZ651" s="7">
        <f t="shared" si="520"/>
        <v>0.24662637940094587</v>
      </c>
      <c r="EA651" s="41" t="s">
        <v>97</v>
      </c>
      <c r="EB651" s="41" t="s">
        <v>0</v>
      </c>
      <c r="EC651" s="41">
        <f t="shared" si="499"/>
        <v>0</v>
      </c>
      <c r="ED651" s="41">
        <f t="shared" si="500"/>
        <v>0</v>
      </c>
      <c r="EE651" s="41">
        <f t="shared" si="501"/>
        <v>0.28159800000000001</v>
      </c>
      <c r="EF651" s="41">
        <f t="shared" si="502"/>
        <v>0</v>
      </c>
      <c r="EG651" s="41">
        <f t="shared" si="503"/>
        <v>0</v>
      </c>
      <c r="EI651" s="5">
        <f t="shared" si="526"/>
        <v>43.289364244245931</v>
      </c>
      <c r="EJ651" s="3">
        <f t="shared" si="521"/>
        <v>4942.7796094080004</v>
      </c>
      <c r="EK651" s="3">
        <f t="shared" si="527"/>
        <v>191.53800000000004</v>
      </c>
      <c r="EL651" s="3">
        <f t="shared" si="528"/>
        <v>0</v>
      </c>
      <c r="EM651" s="3">
        <f t="shared" si="529"/>
        <v>0</v>
      </c>
      <c r="EN651" s="3">
        <f t="shared" si="530"/>
        <v>0</v>
      </c>
      <c r="EO651" s="3">
        <f t="shared" si="531"/>
        <v>0</v>
      </c>
      <c r="EP651" s="3">
        <f t="shared" si="532"/>
        <v>0</v>
      </c>
      <c r="EQ651" s="3">
        <f t="shared" si="533"/>
        <v>0</v>
      </c>
      <c r="ER651" s="3">
        <f t="shared" si="534"/>
        <v>0</v>
      </c>
      <c r="ES651" s="3">
        <f t="shared" si="535"/>
        <v>281.59800000000001</v>
      </c>
      <c r="ET651" s="3">
        <f t="shared" si="536"/>
        <v>0</v>
      </c>
      <c r="EU651" s="3">
        <f t="shared" si="537"/>
        <v>0</v>
      </c>
      <c r="EV651" s="3">
        <f t="shared" si="538"/>
        <v>0</v>
      </c>
      <c r="EW651" s="3">
        <f t="shared" si="539"/>
        <v>0</v>
      </c>
      <c r="EX651" s="3">
        <f t="shared" si="540"/>
        <v>0</v>
      </c>
      <c r="EY651" s="3">
        <f t="shared" si="541"/>
        <v>0</v>
      </c>
      <c r="EZ651" s="3">
        <f t="shared" si="542"/>
        <v>0</v>
      </c>
      <c r="FA651" s="3">
        <f t="shared" si="543"/>
        <v>0</v>
      </c>
      <c r="FB651" s="3">
        <f t="shared" si="544"/>
        <v>0</v>
      </c>
      <c r="FC651" s="3">
        <f t="shared" si="522"/>
        <v>0</v>
      </c>
      <c r="FD651" s="41">
        <f t="shared" si="545"/>
        <v>0</v>
      </c>
      <c r="FG651" s="3">
        <f t="shared" si="523"/>
        <v>0</v>
      </c>
      <c r="FH651" s="3">
        <f t="shared" si="524"/>
        <v>0</v>
      </c>
      <c r="FI651" s="3">
        <f t="shared" si="546"/>
        <v>0</v>
      </c>
      <c r="FJ651" s="3">
        <f t="shared" si="546"/>
        <v>0</v>
      </c>
      <c r="FK651" s="3">
        <f t="shared" si="525"/>
        <v>0</v>
      </c>
      <c r="FL651" s="3">
        <f t="shared" si="525"/>
        <v>0</v>
      </c>
      <c r="FM651" s="3">
        <f t="shared" si="525"/>
        <v>0</v>
      </c>
      <c r="FN651" s="3">
        <f t="shared" si="525"/>
        <v>0</v>
      </c>
      <c r="FO651" s="3">
        <f t="shared" si="525"/>
        <v>0</v>
      </c>
      <c r="FP651" s="3">
        <f t="shared" si="525"/>
        <v>0</v>
      </c>
      <c r="FQ651" s="3">
        <f t="shared" si="525"/>
        <v>0</v>
      </c>
      <c r="FR651" s="3">
        <f t="shared" si="547"/>
        <v>0</v>
      </c>
      <c r="FS651" s="3">
        <f t="shared" si="547"/>
        <v>0</v>
      </c>
      <c r="FT651" s="3">
        <f t="shared" si="547"/>
        <v>0</v>
      </c>
      <c r="FU651" s="3">
        <f t="shared" si="548"/>
        <v>0</v>
      </c>
      <c r="FV651" s="3">
        <f t="shared" si="548"/>
        <v>0</v>
      </c>
      <c r="FW651" s="3">
        <f t="shared" si="548"/>
        <v>0</v>
      </c>
      <c r="FX651" s="3">
        <f t="shared" si="549"/>
        <v>0</v>
      </c>
      <c r="FY651" s="3">
        <f t="shared" si="550"/>
        <v>0</v>
      </c>
      <c r="FZ651" s="3">
        <f t="shared" si="551"/>
        <v>0</v>
      </c>
      <c r="GA651" s="3">
        <f t="shared" si="552"/>
        <v>0</v>
      </c>
      <c r="GB651" s="41" t="s">
        <v>0</v>
      </c>
      <c r="GC651" s="41">
        <f t="shared" si="517"/>
        <v>114.18</v>
      </c>
      <c r="GD651" s="41">
        <f t="shared" si="518"/>
        <v>0.24662637940094587</v>
      </c>
      <c r="GE651" s="41">
        <f t="shared" si="519"/>
        <v>28.159800000000001</v>
      </c>
      <c r="GI651" s="41" t="s">
        <v>0</v>
      </c>
    </row>
    <row r="652" spans="1:191" x14ac:dyDescent="0.55000000000000004">
      <c r="A652" s="41" t="s">
        <v>1740</v>
      </c>
      <c r="B652" s="41" t="s">
        <v>983</v>
      </c>
      <c r="C652" s="41" t="s">
        <v>69</v>
      </c>
      <c r="D652" s="25" t="s">
        <v>62</v>
      </c>
      <c r="E652" s="41" t="s">
        <v>1790</v>
      </c>
      <c r="F652" s="25">
        <v>1</v>
      </c>
      <c r="G652" s="25" t="s">
        <v>67</v>
      </c>
      <c r="H652" s="41">
        <v>0</v>
      </c>
      <c r="I652" s="41">
        <v>0</v>
      </c>
      <c r="J652" s="41">
        <v>8.1455E-2</v>
      </c>
      <c r="K652" s="41">
        <v>0</v>
      </c>
      <c r="L652" s="41">
        <v>0</v>
      </c>
      <c r="M652" s="41" t="s">
        <v>1097</v>
      </c>
      <c r="N652" s="41" t="s">
        <v>79</v>
      </c>
      <c r="O652" s="41" t="s">
        <v>1878</v>
      </c>
      <c r="P652" s="41" t="s">
        <v>1914</v>
      </c>
      <c r="R652" s="41" t="s">
        <v>2072</v>
      </c>
      <c r="S652" s="41">
        <v>0</v>
      </c>
      <c r="AO652" s="7">
        <v>0</v>
      </c>
      <c r="AP652" s="7"/>
      <c r="AQ652" s="7"/>
      <c r="AR652" s="7"/>
      <c r="AS652" s="7"/>
      <c r="AT652" s="7"/>
      <c r="AU652" s="7"/>
      <c r="AV652" s="7"/>
      <c r="AW652" s="7"/>
      <c r="AX652" s="7"/>
      <c r="AY652" s="7"/>
      <c r="AZ652" s="7"/>
      <c r="BA652" s="7"/>
      <c r="BB652" s="7"/>
      <c r="BC652" s="7"/>
      <c r="BD652" s="7"/>
      <c r="BE652" s="7"/>
      <c r="BF652" s="7"/>
      <c r="BG652" s="7"/>
      <c r="BK652" s="41">
        <f>11.9+2.27+2.28+2.35+1.5</f>
        <v>20.3</v>
      </c>
      <c r="BL652" s="7"/>
      <c r="BM652" s="7"/>
      <c r="BN652" s="7"/>
      <c r="BO652" s="7"/>
      <c r="BP652" s="7"/>
      <c r="BQ652" s="7"/>
      <c r="BR652" s="7"/>
      <c r="BS652" s="7"/>
      <c r="BT652" s="82">
        <f>(0.32*11.9+0.6*2.27+0.45*2.28+0.37*2.35+0.72*1.5)/BK652</f>
        <v>0.40125615763546796</v>
      </c>
      <c r="BU652" s="7"/>
      <c r="BV652" s="7"/>
      <c r="BW652" s="7"/>
      <c r="BX652" s="7"/>
      <c r="BY652" s="7"/>
      <c r="BZ652" s="7"/>
      <c r="CA652" s="7"/>
      <c r="CB652" s="7"/>
      <c r="CC652" s="7"/>
      <c r="CD652" s="7"/>
      <c r="CG652" s="41">
        <v>0</v>
      </c>
      <c r="DC652" s="41">
        <v>0</v>
      </c>
      <c r="DY652" s="7" t="s">
        <v>1880</v>
      </c>
      <c r="DZ652" s="7">
        <f t="shared" si="520"/>
        <v>0.40125615763546796</v>
      </c>
      <c r="EA652" s="41" t="s">
        <v>1098</v>
      </c>
      <c r="EB652" s="41" t="s">
        <v>0</v>
      </c>
      <c r="EC652" s="41">
        <f t="shared" si="499"/>
        <v>0</v>
      </c>
      <c r="ED652" s="41">
        <f t="shared" si="500"/>
        <v>0</v>
      </c>
      <c r="EE652" s="41">
        <f t="shared" si="501"/>
        <v>8.1455E-2</v>
      </c>
      <c r="EF652" s="41">
        <f t="shared" si="502"/>
        <v>0</v>
      </c>
      <c r="EG652" s="41">
        <f t="shared" si="503"/>
        <v>0</v>
      </c>
      <c r="EI652" s="5">
        <f t="shared" si="526"/>
        <v>52.620732512315264</v>
      </c>
      <c r="EJ652" s="3">
        <f t="shared" si="521"/>
        <v>1068.2008699999999</v>
      </c>
      <c r="EK652" s="3">
        <f t="shared" si="527"/>
        <v>0</v>
      </c>
      <c r="EL652" s="3">
        <f t="shared" si="528"/>
        <v>0</v>
      </c>
      <c r="EM652" s="3">
        <f t="shared" si="529"/>
        <v>0</v>
      </c>
      <c r="EN652" s="3">
        <f t="shared" si="530"/>
        <v>0</v>
      </c>
      <c r="EO652" s="3">
        <f t="shared" si="531"/>
        <v>0</v>
      </c>
      <c r="EP652" s="3">
        <f t="shared" si="532"/>
        <v>0</v>
      </c>
      <c r="EQ652" s="3">
        <f t="shared" si="533"/>
        <v>0</v>
      </c>
      <c r="ER652" s="3">
        <f t="shared" si="534"/>
        <v>0</v>
      </c>
      <c r="ES652" s="3">
        <f t="shared" si="535"/>
        <v>81.454999999999998</v>
      </c>
      <c r="ET652" s="3">
        <f t="shared" si="536"/>
        <v>0</v>
      </c>
      <c r="EU652" s="3">
        <f t="shared" si="537"/>
        <v>0</v>
      </c>
      <c r="EV652" s="3">
        <f t="shared" si="538"/>
        <v>0</v>
      </c>
      <c r="EW652" s="3">
        <f t="shared" si="539"/>
        <v>0</v>
      </c>
      <c r="EX652" s="3">
        <f t="shared" si="540"/>
        <v>0</v>
      </c>
      <c r="EY652" s="3">
        <f t="shared" si="541"/>
        <v>0</v>
      </c>
      <c r="EZ652" s="3">
        <f t="shared" si="542"/>
        <v>0</v>
      </c>
      <c r="FA652" s="3">
        <f t="shared" si="543"/>
        <v>0</v>
      </c>
      <c r="FB652" s="3">
        <f t="shared" si="544"/>
        <v>0</v>
      </c>
      <c r="FC652" s="3">
        <f t="shared" si="522"/>
        <v>0</v>
      </c>
      <c r="FD652" s="41">
        <f t="shared" si="545"/>
        <v>0</v>
      </c>
      <c r="FG652" s="3">
        <f t="shared" si="523"/>
        <v>0</v>
      </c>
      <c r="FH652" s="3">
        <f t="shared" si="524"/>
        <v>0</v>
      </c>
      <c r="FI652" s="3">
        <f t="shared" si="546"/>
        <v>0</v>
      </c>
      <c r="FJ652" s="3">
        <f t="shared" si="546"/>
        <v>0</v>
      </c>
      <c r="FK652" s="3">
        <f t="shared" si="525"/>
        <v>0</v>
      </c>
      <c r="FL652" s="3">
        <f t="shared" si="525"/>
        <v>0</v>
      </c>
      <c r="FM652" s="3">
        <f t="shared" si="525"/>
        <v>0</v>
      </c>
      <c r="FN652" s="3">
        <f t="shared" si="525"/>
        <v>0</v>
      </c>
      <c r="FO652" s="3">
        <f t="shared" si="525"/>
        <v>0</v>
      </c>
      <c r="FP652" s="3">
        <f t="shared" si="525"/>
        <v>0</v>
      </c>
      <c r="FQ652" s="3">
        <f t="shared" si="525"/>
        <v>0</v>
      </c>
      <c r="FR652" s="3">
        <f t="shared" si="547"/>
        <v>0</v>
      </c>
      <c r="FS652" s="3">
        <f t="shared" si="547"/>
        <v>0</v>
      </c>
      <c r="FT652" s="3">
        <f t="shared" si="547"/>
        <v>0</v>
      </c>
      <c r="FU652" s="3">
        <f t="shared" si="548"/>
        <v>0</v>
      </c>
      <c r="FV652" s="3">
        <f t="shared" si="548"/>
        <v>0</v>
      </c>
      <c r="FW652" s="3">
        <f t="shared" si="548"/>
        <v>0</v>
      </c>
      <c r="FX652" s="3">
        <f t="shared" si="549"/>
        <v>0</v>
      </c>
      <c r="FY652" s="3">
        <f t="shared" si="550"/>
        <v>0</v>
      </c>
      <c r="FZ652" s="3">
        <f t="shared" si="551"/>
        <v>0</v>
      </c>
      <c r="GA652" s="3">
        <f t="shared" si="552"/>
        <v>0</v>
      </c>
      <c r="GB652" s="41" t="s">
        <v>0</v>
      </c>
      <c r="GC652" s="41">
        <f t="shared" si="517"/>
        <v>20.3</v>
      </c>
      <c r="GD652" s="41">
        <f t="shared" si="518"/>
        <v>0.40125615763546796</v>
      </c>
      <c r="GE652" s="41">
        <f t="shared" si="519"/>
        <v>8.1455000000000002</v>
      </c>
      <c r="GI652" s="41" t="s">
        <v>0</v>
      </c>
    </row>
    <row r="653" spans="1:191" x14ac:dyDescent="0.55000000000000004">
      <c r="A653" s="41" t="s">
        <v>1741</v>
      </c>
      <c r="B653" s="41" t="s">
        <v>1099</v>
      </c>
      <c r="C653" s="41" t="s">
        <v>69</v>
      </c>
      <c r="D653" s="41" t="s">
        <v>109</v>
      </c>
      <c r="E653" s="85" t="s">
        <v>1790</v>
      </c>
      <c r="F653" s="41">
        <v>0</v>
      </c>
      <c r="G653" s="41" t="s">
        <v>101</v>
      </c>
      <c r="H653" s="41">
        <v>1.9364800000000005E-2</v>
      </c>
      <c r="I653" s="41">
        <v>0.51483600000000007</v>
      </c>
      <c r="J653" s="41">
        <v>4.9506072000000003</v>
      </c>
      <c r="K653" s="41">
        <v>0</v>
      </c>
      <c r="L653" s="41">
        <v>0</v>
      </c>
      <c r="M653" s="41" t="s">
        <v>1100</v>
      </c>
      <c r="N653" s="41" t="s">
        <v>110</v>
      </c>
      <c r="O653" s="41" t="s">
        <v>2073</v>
      </c>
      <c r="S653" s="5">
        <f>0.56*2.6</f>
        <v>1.4560000000000002</v>
      </c>
      <c r="T653" s="41">
        <v>1.05</v>
      </c>
      <c r="AB653" s="41">
        <v>1.33</v>
      </c>
      <c r="AC653" s="41">
        <v>0.23</v>
      </c>
      <c r="AM653" s="41">
        <v>27.57</v>
      </c>
      <c r="AO653" s="81">
        <f>0.56*68.1</f>
        <v>38.136000000000003</v>
      </c>
      <c r="AP653" s="7">
        <v>1.18</v>
      </c>
      <c r="AQ653" s="7"/>
      <c r="AR653" s="7"/>
      <c r="AS653" s="7"/>
      <c r="AT653" s="7"/>
      <c r="AU653" s="7"/>
      <c r="AV653" s="7"/>
      <c r="AW653" s="7"/>
      <c r="AX653" s="7">
        <v>1.35</v>
      </c>
      <c r="AY653" s="7">
        <v>0.21</v>
      </c>
      <c r="AZ653" s="7"/>
      <c r="BA653" s="7"/>
      <c r="BB653" s="7"/>
      <c r="BC653" s="7"/>
      <c r="BD653" s="7"/>
      <c r="BE653" s="7"/>
      <c r="BF653" s="7"/>
      <c r="BG653" s="7"/>
      <c r="BI653" s="41">
        <v>30.32</v>
      </c>
      <c r="BK653" s="5">
        <f>0.56*685.3</f>
        <v>383.76800000000003</v>
      </c>
      <c r="BL653" s="7">
        <v>1.1399999999999999</v>
      </c>
      <c r="BM653" s="7"/>
      <c r="BN653" s="7"/>
      <c r="BO653" s="7"/>
      <c r="BP653" s="7"/>
      <c r="BQ653" s="7"/>
      <c r="BR653" s="7"/>
      <c r="BS653" s="7"/>
      <c r="BT653" s="7">
        <v>1.29</v>
      </c>
      <c r="BU653" s="82">
        <v>0.2</v>
      </c>
      <c r="BV653" s="7"/>
      <c r="BW653" s="7"/>
      <c r="BX653" s="7"/>
      <c r="BY653" s="7"/>
      <c r="BZ653" s="7"/>
      <c r="CA653" s="7"/>
      <c r="CB653" s="7"/>
      <c r="CC653" s="7"/>
      <c r="CD653" s="7"/>
      <c r="CE653" s="41">
        <v>29.05</v>
      </c>
      <c r="CG653" s="41">
        <v>0</v>
      </c>
      <c r="DC653" s="41">
        <v>0</v>
      </c>
      <c r="DY653" s="7" t="s">
        <v>1880</v>
      </c>
      <c r="DZ653" s="7">
        <f t="shared" si="520"/>
        <v>1.2955423280423282</v>
      </c>
      <c r="EA653" s="41" t="s">
        <v>1102</v>
      </c>
      <c r="EB653" s="41" t="s">
        <v>0</v>
      </c>
      <c r="EC653" s="41">
        <f t="shared" si="499"/>
        <v>1.9364800000000005E-2</v>
      </c>
      <c r="ED653" s="41">
        <f t="shared" si="500"/>
        <v>0.51483600000000007</v>
      </c>
      <c r="EE653" s="41">
        <f t="shared" si="501"/>
        <v>4.9506072000000003</v>
      </c>
      <c r="EF653" s="41">
        <f t="shared" si="502"/>
        <v>0</v>
      </c>
      <c r="EG653" s="41">
        <f t="shared" si="503"/>
        <v>0</v>
      </c>
      <c r="EI653" s="5">
        <f t="shared" si="526"/>
        <v>835.3070923971103</v>
      </c>
      <c r="EJ653" s="3">
        <f t="shared" si="521"/>
        <v>353635.61063724064</v>
      </c>
      <c r="EK653" s="3">
        <f t="shared" si="527"/>
        <v>4840.2480000000005</v>
      </c>
      <c r="EL653" s="3">
        <f t="shared" si="528"/>
        <v>0</v>
      </c>
      <c r="EM653" s="3">
        <f t="shared" si="529"/>
        <v>0</v>
      </c>
      <c r="EN653" s="3">
        <f t="shared" si="530"/>
        <v>0</v>
      </c>
      <c r="EO653" s="3">
        <f t="shared" si="531"/>
        <v>0</v>
      </c>
      <c r="EP653" s="3">
        <f t="shared" si="532"/>
        <v>0</v>
      </c>
      <c r="EQ653" s="3">
        <f t="shared" si="533"/>
        <v>0</v>
      </c>
      <c r="ER653" s="3">
        <f t="shared" si="534"/>
        <v>0</v>
      </c>
      <c r="ES653" s="3">
        <f t="shared" si="535"/>
        <v>5484.8080000000009</v>
      </c>
      <c r="ET653" s="3">
        <f t="shared" si="536"/>
        <v>850.97040000000004</v>
      </c>
      <c r="EU653" s="3">
        <f t="shared" si="537"/>
        <v>0</v>
      </c>
      <c r="EV653" s="3">
        <f t="shared" si="538"/>
        <v>0</v>
      </c>
      <c r="EW653" s="3">
        <f t="shared" si="539"/>
        <v>0</v>
      </c>
      <c r="EX653" s="3">
        <f t="shared" si="540"/>
        <v>0</v>
      </c>
      <c r="EY653" s="3">
        <f t="shared" si="541"/>
        <v>0</v>
      </c>
      <c r="EZ653" s="3">
        <f t="shared" si="542"/>
        <v>0</v>
      </c>
      <c r="FA653" s="3">
        <f t="shared" si="543"/>
        <v>0</v>
      </c>
      <c r="FB653" s="3">
        <f t="shared" si="544"/>
        <v>0</v>
      </c>
      <c r="FC653" s="3">
        <f t="shared" si="522"/>
        <v>123448.85840000004</v>
      </c>
      <c r="FD653" s="41">
        <f t="shared" si="545"/>
        <v>0</v>
      </c>
      <c r="FG653" s="3">
        <f t="shared" si="523"/>
        <v>0</v>
      </c>
      <c r="FH653" s="3">
        <f t="shared" si="524"/>
        <v>0</v>
      </c>
      <c r="FI653" s="3">
        <f t="shared" si="546"/>
        <v>0</v>
      </c>
      <c r="FJ653" s="3">
        <f t="shared" si="546"/>
        <v>0</v>
      </c>
      <c r="FK653" s="3">
        <f t="shared" si="525"/>
        <v>0</v>
      </c>
      <c r="FL653" s="3">
        <f t="shared" si="525"/>
        <v>0</v>
      </c>
      <c r="FM653" s="3">
        <f t="shared" si="525"/>
        <v>0</v>
      </c>
      <c r="FN653" s="3">
        <f t="shared" si="525"/>
        <v>0</v>
      </c>
      <c r="FO653" s="3">
        <f t="shared" si="525"/>
        <v>0</v>
      </c>
      <c r="FP653" s="3">
        <f t="shared" si="525"/>
        <v>0</v>
      </c>
      <c r="FQ653" s="3">
        <f t="shared" si="525"/>
        <v>0</v>
      </c>
      <c r="FR653" s="3">
        <f t="shared" si="547"/>
        <v>0</v>
      </c>
      <c r="FS653" s="3">
        <f t="shared" si="547"/>
        <v>0</v>
      </c>
      <c r="FT653" s="3">
        <f t="shared" si="547"/>
        <v>0</v>
      </c>
      <c r="FU653" s="3">
        <f t="shared" si="548"/>
        <v>0</v>
      </c>
      <c r="FV653" s="3">
        <f t="shared" si="548"/>
        <v>0</v>
      </c>
      <c r="FW653" s="3">
        <f t="shared" si="548"/>
        <v>0</v>
      </c>
      <c r="FX653" s="3">
        <f t="shared" si="549"/>
        <v>0</v>
      </c>
      <c r="FY653" s="3">
        <f t="shared" si="550"/>
        <v>0</v>
      </c>
      <c r="FZ653" s="3">
        <f t="shared" si="551"/>
        <v>0</v>
      </c>
      <c r="GA653" s="3">
        <f t="shared" si="552"/>
        <v>0</v>
      </c>
      <c r="GB653" s="41" t="s">
        <v>0</v>
      </c>
      <c r="GC653" s="41">
        <f t="shared" si="517"/>
        <v>423.36</v>
      </c>
      <c r="GD653" s="41">
        <f t="shared" si="518"/>
        <v>1.2955423280423282</v>
      </c>
      <c r="GE653" s="41">
        <f t="shared" si="519"/>
        <v>548.48080000000004</v>
      </c>
      <c r="GI653" s="41" t="s">
        <v>0</v>
      </c>
    </row>
    <row r="654" spans="1:191" x14ac:dyDescent="0.55000000000000004">
      <c r="A654" s="41" t="s">
        <v>1742</v>
      </c>
      <c r="B654" s="41" t="s">
        <v>1099</v>
      </c>
      <c r="C654" s="41" t="s">
        <v>69</v>
      </c>
      <c r="D654" s="41" t="s">
        <v>109</v>
      </c>
      <c r="E654" s="85" t="s">
        <v>1790</v>
      </c>
      <c r="F654" s="41">
        <v>0</v>
      </c>
      <c r="G654" s="41" t="s">
        <v>101</v>
      </c>
      <c r="H654" s="41">
        <v>4.4799999999999993E-2</v>
      </c>
      <c r="I654" s="41">
        <v>0.35640000000000005</v>
      </c>
      <c r="J654" s="41">
        <v>8.8920000000000012</v>
      </c>
      <c r="K654" s="41">
        <v>0</v>
      </c>
      <c r="L654" s="41">
        <v>0</v>
      </c>
      <c r="M654" s="41" t="s">
        <v>2074</v>
      </c>
      <c r="N654" s="41" t="s">
        <v>2075</v>
      </c>
      <c r="O654" s="41" t="s">
        <v>2073</v>
      </c>
      <c r="S654" s="41">
        <f>0.8*4</f>
        <v>3.2</v>
      </c>
      <c r="T654" s="41">
        <v>1.1599999999999999</v>
      </c>
      <c r="AB654" s="4">
        <v>1.4</v>
      </c>
      <c r="AC654" s="41">
        <v>0.13</v>
      </c>
      <c r="AM654" s="41">
        <v>31.9</v>
      </c>
      <c r="AO654" s="7">
        <f>0.8*33</f>
        <v>26.400000000000002</v>
      </c>
      <c r="AP654" s="7">
        <v>1.1499999999999999</v>
      </c>
      <c r="AQ654" s="7"/>
      <c r="AR654" s="7"/>
      <c r="AS654" s="7"/>
      <c r="AT654" s="7"/>
      <c r="AU654" s="7"/>
      <c r="AV654" s="7"/>
      <c r="AW654" s="7"/>
      <c r="AX654" s="7">
        <v>1.35</v>
      </c>
      <c r="AY654" s="7">
        <v>0.13</v>
      </c>
      <c r="AZ654" s="7"/>
      <c r="BA654" s="7"/>
      <c r="BB654" s="7"/>
      <c r="BC654" s="7"/>
      <c r="BD654" s="7"/>
      <c r="BE654" s="7"/>
      <c r="BF654" s="7"/>
      <c r="BG654" s="7"/>
      <c r="BI654" s="41">
        <v>31.1</v>
      </c>
      <c r="BK654" s="41">
        <f>0.8*855</f>
        <v>684</v>
      </c>
      <c r="BL654" s="7">
        <v>1.08</v>
      </c>
      <c r="BM654" s="7"/>
      <c r="BN654" s="7"/>
      <c r="BO654" s="7"/>
      <c r="BP654" s="7"/>
      <c r="BQ654" s="7"/>
      <c r="BR654" s="7"/>
      <c r="BS654" s="7"/>
      <c r="BT654" s="82">
        <v>1.3</v>
      </c>
      <c r="BU654" s="7">
        <v>0.18</v>
      </c>
      <c r="BV654" s="7"/>
      <c r="BW654" s="7"/>
      <c r="BX654" s="7"/>
      <c r="BY654" s="7"/>
      <c r="BZ654" s="7"/>
      <c r="CA654" s="7"/>
      <c r="CB654" s="7"/>
      <c r="CC654" s="7"/>
      <c r="CD654" s="7"/>
      <c r="CE654" s="41">
        <v>31.1</v>
      </c>
      <c r="CG654" s="41">
        <v>0</v>
      </c>
      <c r="DC654" s="41">
        <v>0</v>
      </c>
      <c r="DY654" s="7" t="s">
        <v>1880</v>
      </c>
      <c r="DZ654" s="7">
        <f t="shared" si="520"/>
        <v>1.3022982062780268</v>
      </c>
      <c r="EA654" s="41" t="s">
        <v>527</v>
      </c>
      <c r="EB654" s="41" t="s">
        <v>0</v>
      </c>
      <c r="EC654" s="41">
        <f t="shared" si="499"/>
        <v>4.4799999999999993E-2</v>
      </c>
      <c r="ED654" s="41">
        <f t="shared" si="500"/>
        <v>0.35640000000000005</v>
      </c>
      <c r="EE654" s="41">
        <f t="shared" si="501"/>
        <v>8.8920000000000012</v>
      </c>
      <c r="EF654" s="41">
        <f t="shared" si="502"/>
        <v>0</v>
      </c>
      <c r="EG654" s="41">
        <f t="shared" si="503"/>
        <v>0</v>
      </c>
      <c r="EI654" s="5">
        <f t="shared" si="526"/>
        <v>845.15661674276305</v>
      </c>
      <c r="EJ654" s="3">
        <f t="shared" si="521"/>
        <v>603103.76170763571</v>
      </c>
      <c r="EK654" s="3">
        <f t="shared" si="527"/>
        <v>7727.92</v>
      </c>
      <c r="EL654" s="3">
        <f t="shared" si="528"/>
        <v>0</v>
      </c>
      <c r="EM654" s="3">
        <f t="shared" si="529"/>
        <v>0</v>
      </c>
      <c r="EN654" s="3">
        <f t="shared" si="530"/>
        <v>0</v>
      </c>
      <c r="EO654" s="3">
        <f t="shared" si="531"/>
        <v>0</v>
      </c>
      <c r="EP654" s="3">
        <f t="shared" si="532"/>
        <v>0</v>
      </c>
      <c r="EQ654" s="3">
        <f t="shared" si="533"/>
        <v>0</v>
      </c>
      <c r="ER654" s="3">
        <f t="shared" si="534"/>
        <v>0</v>
      </c>
      <c r="ES654" s="3">
        <f t="shared" si="535"/>
        <v>9293.2000000000007</v>
      </c>
      <c r="ET654" s="3">
        <f t="shared" si="536"/>
        <v>1269.6799999999998</v>
      </c>
      <c r="EU654" s="3">
        <f t="shared" si="537"/>
        <v>0</v>
      </c>
      <c r="EV654" s="3">
        <f t="shared" si="538"/>
        <v>0</v>
      </c>
      <c r="EW654" s="3">
        <f t="shared" si="539"/>
        <v>0</v>
      </c>
      <c r="EX654" s="3">
        <f t="shared" si="540"/>
        <v>0</v>
      </c>
      <c r="EY654" s="3">
        <f t="shared" si="541"/>
        <v>0</v>
      </c>
      <c r="EZ654" s="3">
        <f t="shared" si="542"/>
        <v>0</v>
      </c>
      <c r="FA654" s="3">
        <f t="shared" si="543"/>
        <v>0</v>
      </c>
      <c r="FB654" s="3">
        <f t="shared" si="544"/>
        <v>0</v>
      </c>
      <c r="FC654" s="3">
        <f t="shared" si="522"/>
        <v>221955.20000000001</v>
      </c>
      <c r="FD654" s="41">
        <f t="shared" si="545"/>
        <v>0</v>
      </c>
      <c r="FG654" s="3">
        <f t="shared" si="523"/>
        <v>0</v>
      </c>
      <c r="FH654" s="3">
        <f t="shared" si="524"/>
        <v>0</v>
      </c>
      <c r="FI654" s="3">
        <f t="shared" si="546"/>
        <v>0</v>
      </c>
      <c r="FJ654" s="3">
        <f t="shared" si="546"/>
        <v>0</v>
      </c>
      <c r="FK654" s="3">
        <f t="shared" si="525"/>
        <v>0</v>
      </c>
      <c r="FL654" s="3">
        <f t="shared" si="525"/>
        <v>0</v>
      </c>
      <c r="FM654" s="3">
        <f t="shared" si="525"/>
        <v>0</v>
      </c>
      <c r="FN654" s="3">
        <f t="shared" si="525"/>
        <v>0</v>
      </c>
      <c r="FO654" s="3">
        <f t="shared" si="525"/>
        <v>0</v>
      </c>
      <c r="FP654" s="3">
        <f t="shared" si="525"/>
        <v>0</v>
      </c>
      <c r="FQ654" s="3">
        <f t="shared" si="525"/>
        <v>0</v>
      </c>
      <c r="FR654" s="3">
        <f t="shared" si="547"/>
        <v>0</v>
      </c>
      <c r="FS654" s="3">
        <f t="shared" si="547"/>
        <v>0</v>
      </c>
      <c r="FT654" s="3">
        <f t="shared" si="547"/>
        <v>0</v>
      </c>
      <c r="FU654" s="3">
        <f t="shared" si="548"/>
        <v>0</v>
      </c>
      <c r="FV654" s="3">
        <f t="shared" si="548"/>
        <v>0</v>
      </c>
      <c r="FW654" s="3">
        <f t="shared" si="548"/>
        <v>0</v>
      </c>
      <c r="FX654" s="3">
        <f t="shared" si="549"/>
        <v>0</v>
      </c>
      <c r="FY654" s="3">
        <f t="shared" si="550"/>
        <v>0</v>
      </c>
      <c r="FZ654" s="3">
        <f t="shared" si="551"/>
        <v>0</v>
      </c>
      <c r="GA654" s="3">
        <f t="shared" si="552"/>
        <v>0</v>
      </c>
      <c r="GB654" s="41" t="s">
        <v>0</v>
      </c>
      <c r="GC654" s="41">
        <f t="shared" si="517"/>
        <v>713.6</v>
      </c>
      <c r="GD654" s="41">
        <f t="shared" si="518"/>
        <v>1.3022982062780268</v>
      </c>
      <c r="GE654" s="41">
        <f t="shared" si="519"/>
        <v>929.31999999999994</v>
      </c>
      <c r="GI654" s="41" t="s">
        <v>0</v>
      </c>
    </row>
    <row r="655" spans="1:191" x14ac:dyDescent="0.55000000000000004">
      <c r="A655" s="41" t="s">
        <v>1743</v>
      </c>
      <c r="B655" s="41" t="s">
        <v>1099</v>
      </c>
      <c r="C655" s="41" t="s">
        <v>69</v>
      </c>
      <c r="D655" s="41" t="s">
        <v>109</v>
      </c>
      <c r="E655" s="85" t="s">
        <v>1790</v>
      </c>
      <c r="F655" s="41">
        <v>0</v>
      </c>
      <c r="G655" s="41" t="s">
        <v>101</v>
      </c>
      <c r="H655" s="41">
        <v>0</v>
      </c>
      <c r="I655" s="41">
        <v>0</v>
      </c>
      <c r="J655" s="41">
        <v>6.227199999999999</v>
      </c>
      <c r="K655" s="41">
        <v>0</v>
      </c>
      <c r="L655" s="41">
        <v>0</v>
      </c>
      <c r="M655" s="41" t="s">
        <v>1103</v>
      </c>
      <c r="N655" s="41" t="s">
        <v>1105</v>
      </c>
      <c r="O655" s="41" t="s">
        <v>2073</v>
      </c>
      <c r="S655" s="41">
        <v>0</v>
      </c>
      <c r="AO655" s="7">
        <v>0</v>
      </c>
      <c r="AP655" s="7"/>
      <c r="AQ655" s="7"/>
      <c r="AR655" s="7"/>
      <c r="AS655" s="7"/>
      <c r="AT655" s="7"/>
      <c r="AU655" s="7"/>
      <c r="AV655" s="7"/>
      <c r="AW655" s="7"/>
      <c r="AX655" s="7"/>
      <c r="AY655" s="7"/>
      <c r="AZ655" s="7"/>
      <c r="BA655" s="7"/>
      <c r="BB655" s="7"/>
      <c r="BC655" s="7"/>
      <c r="BD655" s="7"/>
      <c r="BE655" s="7"/>
      <c r="BF655" s="7"/>
      <c r="BG655" s="7"/>
      <c r="BK655" s="41">
        <v>448</v>
      </c>
      <c r="BL655" s="7">
        <v>1.1000000000000001</v>
      </c>
      <c r="BM655" s="7"/>
      <c r="BN655" s="7"/>
      <c r="BO655" s="7"/>
      <c r="BP655" s="7"/>
      <c r="BQ655" s="7"/>
      <c r="BR655" s="7"/>
      <c r="BS655" s="7"/>
      <c r="BT655" s="82">
        <v>1.39</v>
      </c>
      <c r="BU655" s="82">
        <v>0.23</v>
      </c>
      <c r="BV655" s="7"/>
      <c r="BW655" s="7"/>
      <c r="BX655" s="7"/>
      <c r="BY655" s="7"/>
      <c r="BZ655" s="7"/>
      <c r="CA655" s="7"/>
      <c r="CB655" s="7"/>
      <c r="CC655" s="7"/>
      <c r="CD655" s="7"/>
      <c r="CE655" s="41">
        <v>29.3</v>
      </c>
      <c r="CG655" s="41">
        <v>0</v>
      </c>
      <c r="DC655" s="41">
        <v>0</v>
      </c>
      <c r="DY655" s="7" t="s">
        <v>1891</v>
      </c>
      <c r="DZ655" s="7">
        <f t="shared" si="520"/>
        <v>1.39</v>
      </c>
      <c r="EA655" s="41" t="s">
        <v>1104</v>
      </c>
      <c r="EB655" s="41" t="s">
        <v>0</v>
      </c>
      <c r="EC655" s="41">
        <f t="shared" si="499"/>
        <v>0</v>
      </c>
      <c r="ED655" s="41">
        <f t="shared" si="500"/>
        <v>0</v>
      </c>
      <c r="EE655" s="41">
        <f t="shared" si="501"/>
        <v>6.227199999999999</v>
      </c>
      <c r="EF655" s="41">
        <f t="shared" si="502"/>
        <v>0</v>
      </c>
      <c r="EG655" s="41">
        <f t="shared" si="503"/>
        <v>0</v>
      </c>
      <c r="EI655" s="5">
        <f t="shared" si="526"/>
        <v>868.07213226382987</v>
      </c>
      <c r="EJ655" s="3">
        <f t="shared" si="521"/>
        <v>388896.31525419577</v>
      </c>
      <c r="EK655" s="3">
        <f t="shared" si="527"/>
        <v>4928.0000000000009</v>
      </c>
      <c r="EL655" s="3">
        <f t="shared" si="528"/>
        <v>0</v>
      </c>
      <c r="EM655" s="3">
        <f t="shared" si="529"/>
        <v>0</v>
      </c>
      <c r="EN655" s="3">
        <f t="shared" si="530"/>
        <v>0</v>
      </c>
      <c r="EO655" s="3">
        <f t="shared" si="531"/>
        <v>0</v>
      </c>
      <c r="EP655" s="3">
        <f t="shared" si="532"/>
        <v>0</v>
      </c>
      <c r="EQ655" s="3">
        <f t="shared" si="533"/>
        <v>0</v>
      </c>
      <c r="ER655" s="3">
        <f t="shared" si="534"/>
        <v>0</v>
      </c>
      <c r="ES655" s="3">
        <f t="shared" si="535"/>
        <v>6227.1999999999989</v>
      </c>
      <c r="ET655" s="3">
        <f t="shared" si="536"/>
        <v>1030.4000000000001</v>
      </c>
      <c r="EU655" s="3">
        <f t="shared" si="537"/>
        <v>0</v>
      </c>
      <c r="EV655" s="3">
        <f t="shared" si="538"/>
        <v>0</v>
      </c>
      <c r="EW655" s="3">
        <f t="shared" si="539"/>
        <v>0</v>
      </c>
      <c r="EX655" s="3">
        <f t="shared" si="540"/>
        <v>0</v>
      </c>
      <c r="EY655" s="3">
        <f t="shared" si="541"/>
        <v>0</v>
      </c>
      <c r="EZ655" s="3">
        <f t="shared" si="542"/>
        <v>0</v>
      </c>
      <c r="FA655" s="3">
        <f t="shared" si="543"/>
        <v>0</v>
      </c>
      <c r="FB655" s="3">
        <f t="shared" si="544"/>
        <v>0</v>
      </c>
      <c r="FC655" s="3">
        <f t="shared" si="522"/>
        <v>131264</v>
      </c>
      <c r="FD655" s="41">
        <f t="shared" si="545"/>
        <v>0</v>
      </c>
      <c r="FG655" s="3">
        <f t="shared" si="523"/>
        <v>0</v>
      </c>
      <c r="FH655" s="3">
        <f t="shared" si="524"/>
        <v>0</v>
      </c>
      <c r="FI655" s="3">
        <f t="shared" si="546"/>
        <v>0</v>
      </c>
      <c r="FJ655" s="3">
        <f t="shared" si="546"/>
        <v>0</v>
      </c>
      <c r="FK655" s="3">
        <f t="shared" si="525"/>
        <v>0</v>
      </c>
      <c r="FL655" s="3">
        <f t="shared" si="525"/>
        <v>0</v>
      </c>
      <c r="FM655" s="3">
        <f t="shared" si="525"/>
        <v>0</v>
      </c>
      <c r="FN655" s="3">
        <f t="shared" si="525"/>
        <v>0</v>
      </c>
      <c r="FO655" s="3">
        <f t="shared" si="525"/>
        <v>0</v>
      </c>
      <c r="FP655" s="3">
        <f t="shared" si="525"/>
        <v>0</v>
      </c>
      <c r="FQ655" s="3">
        <f t="shared" si="525"/>
        <v>0</v>
      </c>
      <c r="FR655" s="3">
        <f t="shared" si="547"/>
        <v>0</v>
      </c>
      <c r="FS655" s="3">
        <f t="shared" si="547"/>
        <v>0</v>
      </c>
      <c r="FT655" s="3">
        <f t="shared" si="547"/>
        <v>0</v>
      </c>
      <c r="FU655" s="3">
        <f t="shared" si="548"/>
        <v>0</v>
      </c>
      <c r="FV655" s="3">
        <f t="shared" si="548"/>
        <v>0</v>
      </c>
      <c r="FW655" s="3">
        <f t="shared" si="548"/>
        <v>0</v>
      </c>
      <c r="FX655" s="3">
        <f t="shared" si="549"/>
        <v>0</v>
      </c>
      <c r="FY655" s="3">
        <f t="shared" si="550"/>
        <v>0</v>
      </c>
      <c r="FZ655" s="3">
        <f t="shared" si="551"/>
        <v>0</v>
      </c>
      <c r="GA655" s="3">
        <f t="shared" si="552"/>
        <v>0</v>
      </c>
      <c r="GB655" s="41" t="s">
        <v>0</v>
      </c>
      <c r="GC655" s="41">
        <f>S655+AO655+BK655</f>
        <v>448</v>
      </c>
      <c r="GD655" s="41">
        <f t="shared" si="518"/>
        <v>1.39</v>
      </c>
      <c r="GE655" s="41">
        <f t="shared" si="519"/>
        <v>622.71999999999991</v>
      </c>
      <c r="GI655" s="41" t="s">
        <v>0</v>
      </c>
    </row>
    <row r="656" spans="1:191" x14ac:dyDescent="0.55000000000000004">
      <c r="A656" s="41" t="s">
        <v>1744</v>
      </c>
      <c r="B656" s="41" t="s">
        <v>1099</v>
      </c>
      <c r="C656" s="41" t="s">
        <v>69</v>
      </c>
      <c r="D656" s="41" t="s">
        <v>109</v>
      </c>
      <c r="E656" s="85" t="s">
        <v>1790</v>
      </c>
      <c r="F656" s="41">
        <v>0</v>
      </c>
      <c r="G656" s="41" t="s">
        <v>101</v>
      </c>
      <c r="H656" s="41">
        <v>0</v>
      </c>
      <c r="I656" s="41">
        <v>0</v>
      </c>
      <c r="J656" s="41">
        <v>0.44299999999999995</v>
      </c>
      <c r="K656" s="41">
        <v>0</v>
      </c>
      <c r="L656" s="41">
        <v>0</v>
      </c>
      <c r="M656" s="41" t="s">
        <v>1106</v>
      </c>
      <c r="N656" s="41" t="s">
        <v>1108</v>
      </c>
      <c r="O656" s="41" t="s">
        <v>2073</v>
      </c>
      <c r="S656" s="41">
        <v>0</v>
      </c>
      <c r="AO656" s="7">
        <v>0</v>
      </c>
      <c r="AP656" s="7"/>
      <c r="AQ656" s="7"/>
      <c r="AR656" s="7"/>
      <c r="AS656" s="7"/>
      <c r="AT656" s="7"/>
      <c r="AU656" s="7"/>
      <c r="AV656" s="7"/>
      <c r="AW656" s="7"/>
      <c r="AX656" s="7"/>
      <c r="AY656" s="7"/>
      <c r="AZ656" s="7"/>
      <c r="BA656" s="7"/>
      <c r="BB656" s="7"/>
      <c r="BC656" s="7"/>
      <c r="BD656" s="7"/>
      <c r="BE656" s="7"/>
      <c r="BF656" s="7"/>
      <c r="BG656" s="7"/>
      <c r="BK656" s="41">
        <v>33.700000000000003</v>
      </c>
      <c r="BL656" s="82">
        <f>100*0.435/BK656</f>
        <v>1.29080118694362</v>
      </c>
      <c r="BM656" s="7"/>
      <c r="BN656" s="7"/>
      <c r="BO656" s="7"/>
      <c r="BP656" s="7"/>
      <c r="BQ656" s="7"/>
      <c r="BR656" s="7"/>
      <c r="BS656" s="7"/>
      <c r="BT656" s="82">
        <f>100*0.443/BK656</f>
        <v>1.3145400593471808</v>
      </c>
      <c r="BU656" s="82">
        <f>100*0.053/BK656</f>
        <v>0.15727002967359049</v>
      </c>
      <c r="BV656" s="7"/>
      <c r="BW656" s="7"/>
      <c r="BX656" s="7"/>
      <c r="BY656" s="7"/>
      <c r="BZ656" s="7"/>
      <c r="CA656" s="7"/>
      <c r="CB656" s="7"/>
      <c r="CC656" s="7"/>
      <c r="CD656" s="7"/>
      <c r="CE656" s="5">
        <f>100*11/BK656</f>
        <v>32.640949554896139</v>
      </c>
      <c r="CG656" s="41">
        <v>0</v>
      </c>
      <c r="DC656" s="41">
        <v>0</v>
      </c>
      <c r="DY656" s="7" t="s">
        <v>1891</v>
      </c>
      <c r="DZ656" s="7">
        <f t="shared" si="520"/>
        <v>1.3145400593471808</v>
      </c>
      <c r="EA656" s="41" t="s">
        <v>1107</v>
      </c>
      <c r="EB656" s="41" t="s">
        <v>0</v>
      </c>
      <c r="EC656" s="41">
        <f t="shared" si="499"/>
        <v>0</v>
      </c>
      <c r="ED656" s="41">
        <f t="shared" si="500"/>
        <v>0</v>
      </c>
      <c r="EE656" s="41">
        <f t="shared" si="501"/>
        <v>0.44299999999999995</v>
      </c>
      <c r="EF656" s="41">
        <f t="shared" si="502"/>
        <v>0</v>
      </c>
      <c r="EG656" s="41">
        <f t="shared" si="503"/>
        <v>0</v>
      </c>
      <c r="EI656" s="5">
        <f t="shared" si="526"/>
        <v>868.77836189405889</v>
      </c>
      <c r="EJ656" s="3">
        <f t="shared" si="521"/>
        <v>29277.830795829788</v>
      </c>
      <c r="EK656" s="3">
        <f t="shared" si="527"/>
        <v>435</v>
      </c>
      <c r="EL656" s="3">
        <f t="shared" si="528"/>
        <v>0</v>
      </c>
      <c r="EM656" s="3">
        <f t="shared" si="529"/>
        <v>0</v>
      </c>
      <c r="EN656" s="3">
        <f t="shared" si="530"/>
        <v>0</v>
      </c>
      <c r="EO656" s="3">
        <f t="shared" si="531"/>
        <v>0</v>
      </c>
      <c r="EP656" s="3">
        <f t="shared" si="532"/>
        <v>0</v>
      </c>
      <c r="EQ656" s="3">
        <f t="shared" si="533"/>
        <v>0</v>
      </c>
      <c r="ER656" s="3">
        <f t="shared" si="534"/>
        <v>0</v>
      </c>
      <c r="ES656" s="3">
        <f t="shared" si="535"/>
        <v>443</v>
      </c>
      <c r="ET656" s="3">
        <f t="shared" si="536"/>
        <v>53</v>
      </c>
      <c r="EU656" s="3">
        <f t="shared" si="537"/>
        <v>0</v>
      </c>
      <c r="EV656" s="3">
        <f t="shared" si="538"/>
        <v>0</v>
      </c>
      <c r="EW656" s="3">
        <f t="shared" si="539"/>
        <v>0</v>
      </c>
      <c r="EX656" s="3">
        <f t="shared" si="540"/>
        <v>0</v>
      </c>
      <c r="EY656" s="3">
        <f t="shared" si="541"/>
        <v>0</v>
      </c>
      <c r="EZ656" s="3">
        <f t="shared" si="542"/>
        <v>0</v>
      </c>
      <c r="FA656" s="3">
        <f t="shared" si="543"/>
        <v>0</v>
      </c>
      <c r="FB656" s="3">
        <f t="shared" si="544"/>
        <v>0</v>
      </c>
      <c r="FC656" s="3">
        <f t="shared" si="522"/>
        <v>11000</v>
      </c>
      <c r="FD656" s="41">
        <f t="shared" si="545"/>
        <v>0</v>
      </c>
      <c r="FG656" s="3">
        <f t="shared" si="523"/>
        <v>0</v>
      </c>
      <c r="FH656" s="3">
        <f t="shared" si="524"/>
        <v>0</v>
      </c>
      <c r="FI656" s="3">
        <f t="shared" si="546"/>
        <v>0</v>
      </c>
      <c r="FJ656" s="3">
        <f t="shared" si="546"/>
        <v>0</v>
      </c>
      <c r="FK656" s="3">
        <f t="shared" si="525"/>
        <v>0</v>
      </c>
      <c r="FL656" s="3">
        <f t="shared" si="525"/>
        <v>0</v>
      </c>
      <c r="FM656" s="3">
        <f t="shared" si="525"/>
        <v>0</v>
      </c>
      <c r="FN656" s="3">
        <f t="shared" si="525"/>
        <v>0</v>
      </c>
      <c r="FO656" s="3">
        <f t="shared" si="525"/>
        <v>0</v>
      </c>
      <c r="FP656" s="3">
        <f t="shared" si="525"/>
        <v>0</v>
      </c>
      <c r="FQ656" s="3">
        <f t="shared" si="525"/>
        <v>0</v>
      </c>
      <c r="FR656" s="3">
        <f t="shared" si="547"/>
        <v>0</v>
      </c>
      <c r="FS656" s="3">
        <f t="shared" si="547"/>
        <v>0</v>
      </c>
      <c r="FT656" s="3">
        <f t="shared" si="547"/>
        <v>0</v>
      </c>
      <c r="FU656" s="3">
        <f t="shared" si="548"/>
        <v>0</v>
      </c>
      <c r="FV656" s="3">
        <f t="shared" si="548"/>
        <v>0</v>
      </c>
      <c r="FW656" s="3">
        <f t="shared" si="548"/>
        <v>0</v>
      </c>
      <c r="FX656" s="3">
        <f t="shared" si="549"/>
        <v>0</v>
      </c>
      <c r="FY656" s="3">
        <f t="shared" si="550"/>
        <v>0</v>
      </c>
      <c r="FZ656" s="3">
        <f t="shared" si="551"/>
        <v>0</v>
      </c>
      <c r="GA656" s="3">
        <f t="shared" si="552"/>
        <v>0</v>
      </c>
      <c r="GB656" s="41" t="s">
        <v>0</v>
      </c>
      <c r="GC656" s="41">
        <f>S656+AO656+BK656</f>
        <v>33.700000000000003</v>
      </c>
      <c r="GD656" s="41">
        <f t="shared" si="518"/>
        <v>1.3145400593471808</v>
      </c>
      <c r="GE656" s="41">
        <f t="shared" si="519"/>
        <v>44.3</v>
      </c>
      <c r="GI656" s="41" t="s">
        <v>0</v>
      </c>
    </row>
    <row r="657" spans="1:191" x14ac:dyDescent="0.55000000000000004">
      <c r="A657" s="41" t="s">
        <v>2076</v>
      </c>
      <c r="B657" s="41" t="s">
        <v>1099</v>
      </c>
      <c r="C657" s="41" t="s">
        <v>69</v>
      </c>
      <c r="D657" s="41" t="s">
        <v>109</v>
      </c>
      <c r="E657" s="85" t="s">
        <v>1790</v>
      </c>
      <c r="F657" s="41">
        <v>0</v>
      </c>
      <c r="G657" s="41" t="s">
        <v>101</v>
      </c>
      <c r="H657" s="41">
        <v>0</v>
      </c>
      <c r="I657" s="41">
        <v>0</v>
      </c>
      <c r="J657" s="41">
        <v>2.2419600000000002</v>
      </c>
      <c r="K657" s="41">
        <v>0</v>
      </c>
      <c r="L657" s="41">
        <v>0</v>
      </c>
      <c r="M657" s="41" t="s">
        <v>1109</v>
      </c>
      <c r="N657" s="41" t="s">
        <v>1111</v>
      </c>
      <c r="O657" s="41" t="s">
        <v>2073</v>
      </c>
      <c r="S657" s="41">
        <v>0</v>
      </c>
      <c r="AO657" s="7">
        <v>0</v>
      </c>
      <c r="AP657" s="7"/>
      <c r="AQ657" s="7"/>
      <c r="AR657" s="7"/>
      <c r="AS657" s="7"/>
      <c r="AT657" s="7"/>
      <c r="AU657" s="7"/>
      <c r="AV657" s="7"/>
      <c r="AW657" s="7"/>
      <c r="AX657" s="7"/>
      <c r="AY657" s="7"/>
      <c r="AZ657" s="7"/>
      <c r="BA657" s="7"/>
      <c r="BB657" s="7"/>
      <c r="BC657" s="7"/>
      <c r="BD657" s="7"/>
      <c r="BE657" s="7"/>
      <c r="BF657" s="7"/>
      <c r="BG657" s="7"/>
      <c r="BK657" s="41">
        <v>188.4</v>
      </c>
      <c r="BL657" s="7">
        <v>1.02</v>
      </c>
      <c r="BM657" s="7"/>
      <c r="BN657" s="7"/>
      <c r="BO657" s="7"/>
      <c r="BP657" s="7"/>
      <c r="BQ657" s="7"/>
      <c r="BR657" s="7"/>
      <c r="BS657" s="7"/>
      <c r="BT657" s="7">
        <v>1.19</v>
      </c>
      <c r="BU657" s="7">
        <v>0.22</v>
      </c>
      <c r="BV657" s="7"/>
      <c r="BW657" s="7"/>
      <c r="BX657" s="7"/>
      <c r="BY657" s="7"/>
      <c r="BZ657" s="7"/>
      <c r="CA657" s="7"/>
      <c r="CB657" s="7"/>
      <c r="CC657" s="7"/>
      <c r="CD657" s="7"/>
      <c r="CE657" s="41">
        <v>27.7</v>
      </c>
      <c r="CG657" s="41">
        <v>0</v>
      </c>
      <c r="DC657" s="41">
        <v>0</v>
      </c>
      <c r="DY657" s="7" t="s">
        <v>1891</v>
      </c>
      <c r="DZ657" s="7">
        <f t="shared" si="520"/>
        <v>1.19</v>
      </c>
      <c r="EA657" s="41" t="s">
        <v>1110</v>
      </c>
      <c r="EB657" s="41" t="s">
        <v>0</v>
      </c>
      <c r="EC657" s="41">
        <f t="shared" si="499"/>
        <v>0</v>
      </c>
      <c r="ED657" s="41">
        <f t="shared" si="500"/>
        <v>0</v>
      </c>
      <c r="EE657" s="41">
        <f t="shared" si="501"/>
        <v>2.2419600000000002</v>
      </c>
      <c r="EF657" s="41">
        <f t="shared" si="502"/>
        <v>0</v>
      </c>
      <c r="EG657" s="41">
        <f t="shared" si="503"/>
        <v>0</v>
      </c>
      <c r="EI657" s="5">
        <f t="shared" si="526"/>
        <v>804.95317642553186</v>
      </c>
      <c r="EJ657" s="3">
        <f t="shared" si="521"/>
        <v>151653.1784385702</v>
      </c>
      <c r="EK657" s="3">
        <f t="shared" si="527"/>
        <v>1921.68</v>
      </c>
      <c r="EL657" s="3">
        <f t="shared" si="528"/>
        <v>0</v>
      </c>
      <c r="EM657" s="3">
        <f t="shared" si="529"/>
        <v>0</v>
      </c>
      <c r="EN657" s="3">
        <f t="shared" si="530"/>
        <v>0</v>
      </c>
      <c r="EO657" s="3">
        <f t="shared" si="531"/>
        <v>0</v>
      </c>
      <c r="EP657" s="3">
        <f t="shared" si="532"/>
        <v>0</v>
      </c>
      <c r="EQ657" s="3">
        <f t="shared" si="533"/>
        <v>0</v>
      </c>
      <c r="ER657" s="3">
        <f t="shared" si="534"/>
        <v>0</v>
      </c>
      <c r="ES657" s="3">
        <f t="shared" si="535"/>
        <v>2241.96</v>
      </c>
      <c r="ET657" s="3">
        <f t="shared" si="536"/>
        <v>414.48</v>
      </c>
      <c r="EU657" s="3">
        <f t="shared" si="537"/>
        <v>0</v>
      </c>
      <c r="EV657" s="3">
        <f t="shared" si="538"/>
        <v>0</v>
      </c>
      <c r="EW657" s="3">
        <f t="shared" si="539"/>
        <v>0</v>
      </c>
      <c r="EX657" s="3">
        <f t="shared" si="540"/>
        <v>0</v>
      </c>
      <c r="EY657" s="3">
        <f t="shared" si="541"/>
        <v>0</v>
      </c>
      <c r="EZ657" s="3">
        <f t="shared" si="542"/>
        <v>0</v>
      </c>
      <c r="FA657" s="3">
        <f t="shared" si="543"/>
        <v>0</v>
      </c>
      <c r="FB657" s="3">
        <f t="shared" si="544"/>
        <v>0</v>
      </c>
      <c r="FC657" s="3">
        <f>1000*(AM657*S657+BI657*AO657+CE657*BK657)/100</f>
        <v>52186.8</v>
      </c>
      <c r="FD657" s="41">
        <f>(AN657*S657+BJ657*AO657+CF657*BK657)</f>
        <v>0</v>
      </c>
      <c r="FG657" s="3">
        <f t="shared" si="523"/>
        <v>0</v>
      </c>
      <c r="FH657" s="3">
        <f t="shared" si="524"/>
        <v>0</v>
      </c>
      <c r="FI657" s="3">
        <f t="shared" si="546"/>
        <v>0</v>
      </c>
      <c r="FJ657" s="3">
        <f t="shared" si="546"/>
        <v>0</v>
      </c>
      <c r="FK657" s="3">
        <f t="shared" si="525"/>
        <v>0</v>
      </c>
      <c r="FL657" s="3">
        <f t="shared" si="525"/>
        <v>0</v>
      </c>
      <c r="FM657" s="3">
        <f t="shared" si="525"/>
        <v>0</v>
      </c>
      <c r="FN657" s="3">
        <f t="shared" si="525"/>
        <v>0</v>
      </c>
      <c r="FO657" s="3">
        <f t="shared" si="525"/>
        <v>0</v>
      </c>
      <c r="FP657" s="3">
        <f t="shared" si="525"/>
        <v>0</v>
      </c>
      <c r="FQ657" s="3">
        <f t="shared" si="525"/>
        <v>0</v>
      </c>
      <c r="FR657" s="3">
        <f t="shared" si="547"/>
        <v>0</v>
      </c>
      <c r="FS657" s="3">
        <f t="shared" si="547"/>
        <v>0</v>
      </c>
      <c r="FT657" s="3">
        <f t="shared" si="547"/>
        <v>0</v>
      </c>
      <c r="FU657" s="3">
        <f t="shared" si="548"/>
        <v>0</v>
      </c>
      <c r="FV657" s="3">
        <f t="shared" si="548"/>
        <v>0</v>
      </c>
      <c r="FW657" s="3">
        <f t="shared" si="548"/>
        <v>0</v>
      </c>
      <c r="FX657" s="3">
        <f t="shared" si="549"/>
        <v>0</v>
      </c>
      <c r="FY657" s="3">
        <f t="shared" si="550"/>
        <v>0</v>
      </c>
      <c r="FZ657" s="3">
        <f t="shared" si="551"/>
        <v>0</v>
      </c>
      <c r="GA657" s="3">
        <f t="shared" si="552"/>
        <v>0</v>
      </c>
      <c r="GB657" s="41" t="s">
        <v>0</v>
      </c>
      <c r="GC657" s="41">
        <f t="shared" ref="GC657" si="554">S657+AO657+BK657</f>
        <v>188.4</v>
      </c>
      <c r="GD657" s="41">
        <f t="shared" si="518"/>
        <v>1.19</v>
      </c>
      <c r="GE657" s="41">
        <f t="shared" si="519"/>
        <v>224.196</v>
      </c>
      <c r="GI657" s="41" t="s">
        <v>0</v>
      </c>
    </row>
    <row r="658" spans="1:191" x14ac:dyDescent="0.55000000000000004">
      <c r="A658" s="41" t="s">
        <v>1747</v>
      </c>
      <c r="AO658" s="7"/>
      <c r="AP658" s="7"/>
      <c r="AQ658" s="7"/>
      <c r="AR658" s="7"/>
      <c r="AS658" s="7"/>
      <c r="AT658" s="7"/>
      <c r="AU658" s="7"/>
      <c r="AV658" s="7"/>
      <c r="AW658" s="7"/>
      <c r="AX658" s="7"/>
      <c r="AY658" s="7"/>
      <c r="AZ658" s="7"/>
      <c r="BA658" s="7"/>
      <c r="BB658" s="7"/>
      <c r="BC658" s="7"/>
      <c r="BD658" s="7"/>
      <c r="BE658" s="7"/>
      <c r="BF658" s="7"/>
      <c r="BG658" s="7"/>
      <c r="BL658" s="7"/>
      <c r="BM658" s="7"/>
      <c r="BN658" s="7"/>
      <c r="BO658" s="7"/>
      <c r="BP658" s="7"/>
      <c r="BQ658" s="7"/>
      <c r="BR658" s="7"/>
      <c r="BS658" s="7"/>
      <c r="BT658" s="7"/>
      <c r="BU658" s="7"/>
      <c r="BV658" s="7"/>
      <c r="BW658" s="7"/>
      <c r="BX658" s="7"/>
      <c r="BY658" s="7"/>
      <c r="BZ658" s="7"/>
      <c r="CA658" s="7"/>
      <c r="CB658" s="7"/>
      <c r="CC658" s="7"/>
      <c r="CD658" s="7"/>
      <c r="EB658" s="41" t="s">
        <v>0</v>
      </c>
      <c r="GB658" s="41" t="s">
        <v>0</v>
      </c>
      <c r="GI658" s="41" t="s">
        <v>0</v>
      </c>
    </row>
    <row r="659" spans="1:191" x14ac:dyDescent="0.55000000000000004">
      <c r="AO659" s="7"/>
      <c r="AP659" s="7"/>
      <c r="AQ659" s="7"/>
      <c r="AR659" s="7"/>
      <c r="AS659" s="7"/>
      <c r="AT659" s="7"/>
      <c r="AU659" s="7"/>
      <c r="AV659" s="7"/>
      <c r="AW659" s="7"/>
      <c r="AX659" s="7"/>
      <c r="AY659" s="7"/>
      <c r="AZ659" s="7"/>
      <c r="BA659" s="7"/>
      <c r="BB659" s="7"/>
      <c r="BC659" s="7"/>
      <c r="BD659" s="7"/>
      <c r="BE659" s="7"/>
      <c r="BF659" s="7"/>
      <c r="BG659" s="7"/>
      <c r="BL659" s="7"/>
      <c r="BM659" s="7"/>
      <c r="BN659" s="7"/>
      <c r="BO659" s="7"/>
      <c r="BP659" s="7"/>
      <c r="BQ659" s="7"/>
      <c r="BR659" s="7"/>
      <c r="BS659" s="7"/>
      <c r="BT659" s="7"/>
      <c r="BU659" s="7"/>
      <c r="BV659" s="7"/>
      <c r="BW659" s="7"/>
      <c r="BX659" s="7"/>
      <c r="BY659" s="7"/>
      <c r="BZ659" s="7"/>
      <c r="CA659" s="7"/>
      <c r="CB659" s="7"/>
      <c r="CC659" s="7"/>
      <c r="CD659" s="7"/>
      <c r="EB659" s="41" t="s">
        <v>0</v>
      </c>
      <c r="GB659" s="41" t="s">
        <v>0</v>
      </c>
      <c r="GI659" s="41" t="s">
        <v>0</v>
      </c>
    </row>
    <row r="660" spans="1:191" x14ac:dyDescent="0.55000000000000004">
      <c r="B660" s="77" t="s">
        <v>2171</v>
      </c>
      <c r="AO660" s="7"/>
      <c r="AP660" s="7"/>
      <c r="AQ660" s="7"/>
      <c r="AR660" s="7"/>
      <c r="AS660" s="7"/>
      <c r="AT660" s="7"/>
      <c r="AU660" s="7"/>
      <c r="AV660" s="7"/>
      <c r="AW660" s="7"/>
      <c r="AX660" s="7"/>
      <c r="AY660" s="7"/>
      <c r="AZ660" s="7"/>
      <c r="BA660" s="7"/>
      <c r="BB660" s="7"/>
      <c r="BC660" s="7"/>
      <c r="BD660" s="7"/>
      <c r="BE660" s="7"/>
      <c r="BF660" s="7"/>
      <c r="BG660" s="7"/>
      <c r="BL660" s="7"/>
      <c r="BM660" s="7"/>
      <c r="BN660" s="7"/>
      <c r="BO660" s="7"/>
      <c r="BP660" s="7"/>
      <c r="BQ660" s="7"/>
      <c r="BR660" s="7"/>
      <c r="BS660" s="7"/>
      <c r="BT660" s="7"/>
      <c r="BU660" s="7"/>
      <c r="BV660" s="7"/>
      <c r="BW660" s="7"/>
      <c r="BX660" s="7"/>
      <c r="BY660" s="7"/>
      <c r="BZ660" s="7"/>
      <c r="CA660" s="7"/>
      <c r="CB660" s="7"/>
      <c r="CC660" s="7"/>
      <c r="CD660" s="7"/>
    </row>
    <row r="661" spans="1:191" ht="14.4" x14ac:dyDescent="0.55000000000000004">
      <c r="B661" t="s">
        <v>113</v>
      </c>
      <c r="C661" t="s">
        <v>2172</v>
      </c>
      <c r="AO661" s="7"/>
      <c r="AP661" s="7"/>
      <c r="AQ661" s="7"/>
      <c r="AR661" s="7"/>
      <c r="AS661" s="7"/>
      <c r="AT661" s="7"/>
      <c r="AU661" s="7"/>
      <c r="AV661" s="7"/>
      <c r="AW661" s="7"/>
      <c r="AX661" s="7"/>
      <c r="AY661" s="7"/>
      <c r="AZ661" s="7"/>
      <c r="BA661" s="7"/>
      <c r="BB661" s="7"/>
      <c r="BC661" s="7"/>
      <c r="BD661" s="7"/>
      <c r="BE661" s="7"/>
      <c r="BF661" s="7"/>
      <c r="BG661" s="7"/>
      <c r="BL661" s="7"/>
      <c r="BM661" s="7"/>
      <c r="BN661" s="7"/>
      <c r="BO661" s="7"/>
      <c r="BP661" s="7"/>
      <c r="BQ661" s="7"/>
      <c r="BR661" s="7"/>
      <c r="BS661" s="7"/>
      <c r="BT661" s="7"/>
      <c r="BU661" s="7"/>
      <c r="BV661" s="7"/>
      <c r="BW661" s="7"/>
      <c r="BX661" s="7"/>
      <c r="BY661" s="7"/>
      <c r="BZ661" s="7"/>
      <c r="CA661" s="7"/>
      <c r="CB661" s="7"/>
      <c r="CC661" s="7"/>
      <c r="CD661" s="7"/>
    </row>
    <row r="662" spans="1:191" ht="14.4" x14ac:dyDescent="0.55000000000000004">
      <c r="B662" t="s">
        <v>1748</v>
      </c>
      <c r="C662" t="s">
        <v>2173</v>
      </c>
      <c r="AO662" s="7"/>
      <c r="AP662" s="7"/>
      <c r="AQ662" s="7"/>
      <c r="AR662" s="7"/>
      <c r="AS662" s="7"/>
      <c r="AT662" s="7"/>
      <c r="AU662" s="7"/>
      <c r="AV662" s="7"/>
      <c r="AW662" s="7"/>
      <c r="AX662" s="7"/>
      <c r="AY662" s="7"/>
      <c r="AZ662" s="7"/>
      <c r="BA662" s="7"/>
      <c r="BB662" s="7"/>
      <c r="BC662" s="7"/>
      <c r="BD662" s="7"/>
      <c r="BE662" s="7"/>
      <c r="BF662" s="7"/>
      <c r="BG662" s="7"/>
      <c r="BL662" s="7"/>
      <c r="BM662" s="7"/>
      <c r="BN662" s="7"/>
      <c r="BO662" s="7"/>
      <c r="BP662" s="7"/>
      <c r="BQ662" s="7"/>
      <c r="BR662" s="7"/>
      <c r="BS662" s="7"/>
      <c r="BT662" s="7"/>
      <c r="BU662" s="7"/>
      <c r="BV662" s="7"/>
      <c r="BW662" s="7"/>
      <c r="BX662" s="7"/>
      <c r="BY662" s="7"/>
      <c r="BZ662" s="7"/>
      <c r="CA662" s="7"/>
      <c r="CB662" s="7"/>
      <c r="CC662" s="7"/>
      <c r="CD662" s="7"/>
    </row>
    <row r="663" spans="1:191" ht="14.4" x14ac:dyDescent="0.55000000000000004">
      <c r="B663" t="s">
        <v>73</v>
      </c>
      <c r="C663" t="s">
        <v>2174</v>
      </c>
      <c r="AO663" s="7"/>
      <c r="AP663" s="7"/>
      <c r="AQ663" s="7"/>
      <c r="AR663" s="7"/>
      <c r="AS663" s="7"/>
      <c r="AT663" s="7"/>
      <c r="AU663" s="7"/>
      <c r="AV663" s="7"/>
      <c r="AW663" s="7"/>
      <c r="AX663" s="7"/>
      <c r="AY663" s="7"/>
      <c r="AZ663" s="7"/>
      <c r="BA663" s="7"/>
      <c r="BB663" s="7"/>
      <c r="BC663" s="7"/>
      <c r="BD663" s="7"/>
      <c r="BE663" s="7"/>
      <c r="BF663" s="7"/>
      <c r="BG663" s="7"/>
      <c r="BL663" s="7"/>
      <c r="BM663" s="7"/>
      <c r="BN663" s="7"/>
      <c r="BO663" s="7"/>
      <c r="BP663" s="7"/>
      <c r="BQ663" s="7"/>
      <c r="BR663" s="7"/>
      <c r="BS663" s="7"/>
      <c r="BT663" s="7"/>
      <c r="BU663" s="7"/>
      <c r="BV663" s="7"/>
      <c r="BW663" s="7"/>
      <c r="BX663" s="7"/>
      <c r="BY663" s="7"/>
      <c r="BZ663" s="7"/>
      <c r="CA663" s="7"/>
      <c r="CB663" s="7"/>
      <c r="CC663" s="7"/>
      <c r="CD663" s="7"/>
    </row>
    <row r="664" spans="1:191" ht="14.4" x14ac:dyDescent="0.55000000000000004">
      <c r="B664" t="s">
        <v>67</v>
      </c>
      <c r="C664" t="s">
        <v>2178</v>
      </c>
      <c r="AO664" s="7"/>
      <c r="AP664" s="7"/>
      <c r="AQ664" s="7"/>
      <c r="AR664" s="7"/>
      <c r="AS664" s="7"/>
      <c r="AT664" s="7"/>
      <c r="AU664" s="7"/>
      <c r="AV664" s="7"/>
      <c r="AW664" s="7"/>
      <c r="AX664" s="7"/>
      <c r="AY664" s="7"/>
      <c r="AZ664" s="7"/>
      <c r="BA664" s="7"/>
      <c r="BB664" s="7"/>
      <c r="BC664" s="7"/>
      <c r="BD664" s="7"/>
      <c r="BE664" s="7"/>
      <c r="BF664" s="7"/>
      <c r="BG664" s="7"/>
      <c r="BL664" s="7"/>
      <c r="BM664" s="7"/>
      <c r="BN664" s="7"/>
      <c r="BO664" s="7"/>
      <c r="BP664" s="7"/>
      <c r="BQ664" s="7"/>
      <c r="BR664" s="7"/>
      <c r="BS664" s="7"/>
      <c r="BT664" s="7"/>
      <c r="BU664" s="7"/>
      <c r="BV664" s="7"/>
      <c r="BW664" s="7"/>
      <c r="BX664" s="7"/>
      <c r="BY664" s="7"/>
      <c r="BZ664" s="7"/>
      <c r="CA664" s="7"/>
      <c r="CB664" s="7"/>
      <c r="CC664" s="7"/>
      <c r="CD664" s="7"/>
    </row>
    <row r="665" spans="1:191" ht="14.4" x14ac:dyDescent="0.55000000000000004">
      <c r="B665" t="s">
        <v>100</v>
      </c>
      <c r="C665" t="s">
        <v>2175</v>
      </c>
      <c r="BL665" s="7"/>
      <c r="BM665" s="7"/>
      <c r="BN665" s="7"/>
      <c r="BO665" s="7"/>
      <c r="BP665" s="7"/>
      <c r="BQ665" s="7"/>
      <c r="BR665" s="7"/>
      <c r="BS665" s="7"/>
      <c r="BT665" s="7"/>
      <c r="BU665" s="7"/>
      <c r="BV665" s="7"/>
      <c r="BW665" s="7"/>
      <c r="BX665" s="7"/>
      <c r="BY665" s="7"/>
      <c r="BZ665" s="7"/>
      <c r="CA665" s="7"/>
      <c r="CB665" s="7"/>
      <c r="CC665" s="7"/>
      <c r="CD665" s="7"/>
    </row>
    <row r="666" spans="1:191" ht="14.4" x14ac:dyDescent="0.55000000000000004">
      <c r="B666" t="s">
        <v>352</v>
      </c>
      <c r="C666" t="s">
        <v>2176</v>
      </c>
      <c r="BL666" s="7"/>
      <c r="BM666" s="7"/>
      <c r="BN666" s="7"/>
      <c r="BO666" s="7"/>
      <c r="BP666" s="7"/>
      <c r="BQ666" s="7"/>
      <c r="BR666" s="7"/>
      <c r="BS666" s="7"/>
      <c r="BT666" s="7"/>
      <c r="BU666" s="7"/>
      <c r="BV666" s="7"/>
      <c r="BW666" s="7"/>
      <c r="BX666" s="7"/>
      <c r="BY666" s="7"/>
      <c r="BZ666" s="7"/>
      <c r="CA666" s="7"/>
      <c r="CB666" s="7"/>
      <c r="CC666" s="7"/>
      <c r="CD666" s="7"/>
    </row>
    <row r="667" spans="1:191" ht="14.4" x14ac:dyDescent="0.55000000000000004">
      <c r="B667" t="s">
        <v>1800</v>
      </c>
      <c r="C667" t="s">
        <v>2177</v>
      </c>
      <c r="BL667" s="7"/>
      <c r="BM667" s="7"/>
      <c r="BN667" s="7"/>
      <c r="BO667" s="7"/>
      <c r="BP667" s="7"/>
      <c r="BQ667" s="7"/>
      <c r="BR667" s="7"/>
      <c r="BS667" s="7"/>
      <c r="BT667" s="7"/>
      <c r="BU667" s="7"/>
      <c r="BV667" s="7"/>
      <c r="BW667" s="7"/>
      <c r="BX667" s="7"/>
      <c r="BY667" s="7"/>
      <c r="BZ667" s="7"/>
      <c r="CA667" s="7"/>
      <c r="CB667" s="7"/>
      <c r="CC667" s="7"/>
      <c r="CD667" s="7"/>
    </row>
    <row r="668" spans="1:191" ht="14.4" x14ac:dyDescent="0.55000000000000004">
      <c r="B668" t="s">
        <v>74</v>
      </c>
      <c r="C668" t="s">
        <v>2179</v>
      </c>
      <c r="BL668" s="7"/>
      <c r="BM668" s="7"/>
      <c r="BN668" s="7"/>
      <c r="BO668" s="7"/>
      <c r="BP668" s="7"/>
      <c r="BQ668" s="7"/>
      <c r="BR668" s="7"/>
      <c r="BS668" s="7"/>
      <c r="BT668" s="7"/>
      <c r="BU668" s="7"/>
      <c r="BV668" s="7"/>
      <c r="BW668" s="7"/>
      <c r="BX668" s="7"/>
      <c r="BY668" s="7"/>
      <c r="BZ668" s="7"/>
      <c r="CA668" s="7"/>
      <c r="CB668" s="7"/>
      <c r="CC668" s="7"/>
      <c r="CD668" s="7"/>
    </row>
    <row r="669" spans="1:191" x14ac:dyDescent="0.55000000000000004">
      <c r="B669" s="77" t="s">
        <v>66</v>
      </c>
      <c r="C669" s="77" t="s">
        <v>2180</v>
      </c>
      <c r="BL669" s="7"/>
      <c r="BM669" s="7"/>
      <c r="BN669" s="7"/>
      <c r="BO669" s="7"/>
      <c r="BP669" s="7"/>
      <c r="BQ669" s="7"/>
      <c r="BR669" s="7"/>
      <c r="BS669" s="7"/>
      <c r="BT669" s="7"/>
      <c r="BU669" s="7"/>
      <c r="BV669" s="7"/>
      <c r="BW669" s="7"/>
      <c r="BX669" s="7"/>
      <c r="BY669" s="7"/>
      <c r="BZ669" s="7"/>
      <c r="CA669" s="7"/>
      <c r="CB669" s="7"/>
      <c r="CC669" s="7"/>
      <c r="CD669" s="7"/>
    </row>
    <row r="670" spans="1:191" x14ac:dyDescent="0.55000000000000004">
      <c r="B670" s="77" t="s">
        <v>62</v>
      </c>
      <c r="C670" s="77" t="s">
        <v>2181</v>
      </c>
      <c r="BL670" s="7"/>
      <c r="BM670" s="7"/>
      <c r="BN670" s="7"/>
      <c r="BO670" s="7"/>
      <c r="BP670" s="7"/>
      <c r="BQ670" s="7"/>
      <c r="BR670" s="7"/>
      <c r="BS670" s="7"/>
      <c r="BT670" s="7"/>
      <c r="BU670" s="7"/>
      <c r="BV670" s="7"/>
      <c r="BW670" s="7"/>
      <c r="BX670" s="7"/>
      <c r="BY670" s="7"/>
      <c r="BZ670" s="7"/>
      <c r="CA670" s="7"/>
      <c r="CB670" s="7"/>
      <c r="CC670" s="7"/>
      <c r="CD670" s="7"/>
    </row>
    <row r="671" spans="1:191" x14ac:dyDescent="0.55000000000000004">
      <c r="B671" s="77" t="s">
        <v>109</v>
      </c>
      <c r="C671" s="77" t="s">
        <v>2182</v>
      </c>
    </row>
    <row r="673" spans="2:3" x14ac:dyDescent="0.55000000000000004">
      <c r="B673" s="77" t="s">
        <v>2183</v>
      </c>
      <c r="C673" s="77" t="s">
        <v>2184</v>
      </c>
    </row>
    <row r="674" spans="2:3" x14ac:dyDescent="0.55000000000000004">
      <c r="B674" s="77" t="s">
        <v>2185</v>
      </c>
      <c r="C674" s="77" t="s">
        <v>2186</v>
      </c>
    </row>
  </sheetData>
  <mergeCells count="16">
    <mergeCell ref="EF3:EG3"/>
    <mergeCell ref="EI3:FD4"/>
    <mergeCell ref="FF3:GA4"/>
    <mergeCell ref="GC3:GE4"/>
    <mergeCell ref="GF3:GH4"/>
    <mergeCell ref="EC3:EE3"/>
    <mergeCell ref="DY2:DY5"/>
    <mergeCell ref="H3:I3"/>
    <mergeCell ref="J3:L3"/>
    <mergeCell ref="S3:CF3"/>
    <mergeCell ref="CG3:DX3"/>
    <mergeCell ref="S4:AN4"/>
    <mergeCell ref="AO4:BJ4"/>
    <mergeCell ref="BK4:CF4"/>
    <mergeCell ref="CG4:DB4"/>
    <mergeCell ref="DC4:DX4"/>
  </mergeCells>
  <conditionalFormatting sqref="DY6:DY219">
    <cfRule type="notContainsBlanks" dxfId="3" priority="8">
      <formula>LEN(TRIM(DY6))&gt;0</formula>
    </cfRule>
  </conditionalFormatting>
  <conditionalFormatting sqref="DY223:DY657">
    <cfRule type="notContainsBlanks" dxfId="2" priority="3">
      <formula>LEN(TRIM(DY223))&gt;0</formula>
    </cfRule>
  </conditionalFormatting>
  <conditionalFormatting sqref="DZ6:DZ170">
    <cfRule type="cellIs" dxfId="1" priority="16" operator="greaterThan">
      <formula>0</formula>
    </cfRule>
  </conditionalFormatting>
  <conditionalFormatting sqref="DZ172:DZ657">
    <cfRule type="cellIs" dxfId="0" priority="1" operator="greaterThan">
      <formula>0</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3607-36BE-4E01-8C38-B4D9ED3BFE4C}">
  <sheetPr codeName="Sheet2"/>
  <dimension ref="A1:YE108"/>
  <sheetViews>
    <sheetView workbookViewId="0">
      <pane xSplit="1" topLeftCell="B1" activePane="topRight" state="frozen"/>
      <selection activeCell="A78" sqref="A78"/>
      <selection pane="topRight" activeCell="G12" sqref="G12"/>
    </sheetView>
  </sheetViews>
  <sheetFormatPr defaultColWidth="9.1015625" defaultRowHeight="14.4" x14ac:dyDescent="0.55000000000000004"/>
  <cols>
    <col min="1" max="1" width="16.3125" customWidth="1"/>
    <col min="2" max="654" width="9.1015625" style="43"/>
  </cols>
  <sheetData>
    <row r="1" spans="1:655" x14ac:dyDescent="0.55000000000000004">
      <c r="B1" s="23" t="s">
        <v>2203</v>
      </c>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86"/>
      <c r="BS1" s="86"/>
      <c r="BT1" s="86"/>
      <c r="BU1" s="86"/>
      <c r="BV1" s="86"/>
      <c r="BW1" s="86"/>
      <c r="BX1" s="86"/>
      <c r="BY1" s="86"/>
      <c r="BZ1" s="86"/>
      <c r="CA1" s="86"/>
      <c r="CB1" s="86"/>
      <c r="CC1" s="86"/>
      <c r="CD1" s="86"/>
      <c r="CE1" s="86"/>
      <c r="CF1" s="86"/>
      <c r="CG1" s="86"/>
      <c r="CH1" s="86"/>
      <c r="CI1" s="86"/>
      <c r="CJ1" s="86"/>
      <c r="CK1" s="86"/>
      <c r="CL1" s="86"/>
      <c r="CM1" s="86"/>
      <c r="CN1" s="86"/>
      <c r="CO1" s="86"/>
      <c r="CP1" s="86"/>
      <c r="CQ1" s="86"/>
      <c r="CR1" s="86"/>
      <c r="CS1" s="86"/>
      <c r="CT1" s="86"/>
      <c r="CU1" s="86"/>
      <c r="CV1" s="86"/>
      <c r="CW1" s="86"/>
      <c r="CX1" s="86"/>
      <c r="CY1" s="86"/>
      <c r="CZ1" s="86"/>
      <c r="DA1" s="86"/>
      <c r="DB1" s="86"/>
      <c r="DC1" s="86"/>
      <c r="DD1" s="86"/>
      <c r="DE1" s="86"/>
      <c r="DF1" s="86"/>
      <c r="DG1" s="86"/>
      <c r="DH1" s="86"/>
      <c r="DI1" s="86"/>
      <c r="DJ1" s="86"/>
      <c r="DK1" s="86"/>
      <c r="DL1" s="86"/>
      <c r="DM1" s="86"/>
      <c r="DN1" s="86"/>
      <c r="DO1" s="86"/>
      <c r="DP1" s="86"/>
      <c r="DQ1" s="86"/>
      <c r="DR1" s="86"/>
      <c r="DS1" s="86"/>
      <c r="DT1" s="86"/>
      <c r="DU1" s="86"/>
      <c r="DV1" s="86"/>
      <c r="DW1" s="86"/>
      <c r="DX1" s="86"/>
      <c r="DY1" s="86"/>
      <c r="DZ1" s="86"/>
      <c r="EA1" s="86"/>
      <c r="EB1" s="86"/>
      <c r="EC1" s="86"/>
      <c r="ED1" s="86"/>
      <c r="EE1" s="86"/>
      <c r="EF1" s="86"/>
      <c r="EG1" s="86"/>
      <c r="EH1" s="86"/>
      <c r="EI1" s="86"/>
      <c r="EJ1" s="86"/>
      <c r="EK1" s="86"/>
      <c r="EL1" s="86"/>
      <c r="EM1" s="86"/>
      <c r="EN1" s="86"/>
      <c r="EO1" s="86"/>
      <c r="EP1" s="86"/>
      <c r="EQ1" s="86"/>
      <c r="ER1" s="86"/>
      <c r="ES1" s="86"/>
      <c r="ET1" s="86"/>
      <c r="EU1" s="86"/>
      <c r="EV1" s="86"/>
      <c r="EW1" s="86"/>
      <c r="EX1" s="86"/>
      <c r="EY1" s="86"/>
      <c r="EZ1" s="86"/>
      <c r="FA1" s="86"/>
      <c r="FB1" s="86"/>
      <c r="FC1" s="86"/>
      <c r="FD1" s="86"/>
      <c r="FE1" s="86"/>
      <c r="FF1" s="86"/>
      <c r="FG1" s="86"/>
      <c r="FH1" s="86"/>
      <c r="FI1" s="86"/>
      <c r="FJ1" s="86"/>
      <c r="FK1" s="86"/>
      <c r="FL1" s="86"/>
      <c r="FM1" s="86"/>
      <c r="FN1" s="86"/>
      <c r="FO1" s="86"/>
      <c r="FP1" s="86"/>
      <c r="FQ1" s="86"/>
      <c r="FR1" s="86"/>
      <c r="FS1" s="86"/>
      <c r="FT1" s="86"/>
      <c r="FU1" s="86"/>
      <c r="FV1" s="86"/>
      <c r="FW1" s="86"/>
      <c r="FX1" s="86"/>
      <c r="FY1" s="86"/>
      <c r="FZ1" s="86"/>
      <c r="GA1" s="86"/>
      <c r="GB1" s="86"/>
      <c r="GC1" s="86"/>
      <c r="GD1" s="86"/>
      <c r="GE1" s="86"/>
      <c r="GF1" s="86"/>
      <c r="GG1" s="86"/>
      <c r="GH1" s="86"/>
      <c r="GI1" s="86"/>
      <c r="GJ1" s="86"/>
      <c r="GK1" s="86"/>
      <c r="GL1" s="86"/>
      <c r="GM1" s="86"/>
      <c r="GN1" s="86"/>
      <c r="GO1" s="86"/>
      <c r="GP1" s="86"/>
      <c r="GQ1" s="86"/>
      <c r="GR1" s="86"/>
      <c r="GS1" s="86"/>
      <c r="GT1" s="86"/>
      <c r="GU1" s="86"/>
      <c r="GV1" s="86"/>
      <c r="GW1" s="86"/>
      <c r="GX1" s="86"/>
      <c r="GY1" s="86"/>
      <c r="GZ1" s="86"/>
      <c r="HA1" s="86"/>
      <c r="HB1" s="86"/>
      <c r="HC1" s="86"/>
      <c r="HD1" s="86"/>
      <c r="HE1" s="86"/>
      <c r="HF1" s="86"/>
      <c r="HG1" s="86"/>
      <c r="HH1" s="86"/>
      <c r="HI1" s="86"/>
      <c r="HJ1" s="86"/>
      <c r="HK1" s="86"/>
      <c r="HL1" s="86"/>
      <c r="HM1" s="86"/>
      <c r="HN1" s="86"/>
      <c r="HO1" s="86"/>
      <c r="HP1" s="86"/>
      <c r="HQ1" s="86"/>
      <c r="HR1" s="86"/>
      <c r="HS1" s="86"/>
      <c r="HT1" s="86"/>
      <c r="HU1" s="86"/>
      <c r="HV1" s="86"/>
      <c r="HW1" s="86"/>
      <c r="HX1" s="86"/>
      <c r="HY1" s="86"/>
      <c r="HZ1" s="86"/>
      <c r="IA1" s="86"/>
      <c r="IB1" s="86"/>
      <c r="IC1" s="86"/>
      <c r="ID1" s="86"/>
      <c r="IE1" s="86"/>
      <c r="IF1" s="86"/>
      <c r="IG1" s="86"/>
      <c r="IH1" s="86"/>
      <c r="II1" s="86"/>
      <c r="IJ1" s="86"/>
      <c r="IK1" s="86"/>
      <c r="IL1" s="86"/>
      <c r="IM1" s="86"/>
      <c r="IN1" s="86"/>
      <c r="IO1" s="86"/>
      <c r="IP1" s="86"/>
      <c r="IQ1" s="86"/>
      <c r="IR1" s="86"/>
      <c r="IS1" s="86"/>
      <c r="IT1" s="86"/>
      <c r="IU1" s="86"/>
      <c r="IV1" s="86"/>
      <c r="IW1" s="86"/>
      <c r="IX1" s="86"/>
      <c r="IY1" s="86"/>
      <c r="IZ1" s="86"/>
      <c r="JA1" s="86"/>
      <c r="JB1" s="86"/>
      <c r="JC1" s="86"/>
      <c r="JD1" s="86"/>
      <c r="JE1" s="86"/>
      <c r="JF1" s="86"/>
      <c r="JG1" s="86"/>
      <c r="JH1" s="86"/>
      <c r="JI1" s="86"/>
      <c r="JJ1" s="86"/>
      <c r="JK1" s="86"/>
      <c r="JL1" s="86"/>
      <c r="JM1" s="86"/>
      <c r="JN1" s="86"/>
      <c r="JO1" s="86"/>
      <c r="JP1" s="86"/>
      <c r="JQ1" s="86"/>
      <c r="JR1" s="86"/>
      <c r="JS1" s="86"/>
      <c r="JT1" s="86"/>
      <c r="JU1" s="86"/>
      <c r="JV1" s="86"/>
      <c r="JW1" s="86"/>
      <c r="JX1" s="86"/>
      <c r="JY1" s="86"/>
      <c r="JZ1" s="86"/>
      <c r="KA1" s="86"/>
      <c r="KB1" s="86"/>
      <c r="KC1" s="86"/>
      <c r="KD1" s="86"/>
      <c r="KE1" s="86"/>
      <c r="KF1" s="86"/>
      <c r="KG1" s="86"/>
      <c r="KH1" s="86"/>
      <c r="KI1" s="86"/>
      <c r="KJ1" s="86"/>
      <c r="KK1" s="86"/>
      <c r="KL1" s="86"/>
      <c r="KM1" s="86"/>
      <c r="KN1" s="86"/>
      <c r="KO1" s="86"/>
      <c r="KP1" s="86"/>
      <c r="KQ1" s="86"/>
      <c r="KR1" s="86"/>
      <c r="KS1" s="86"/>
      <c r="KT1" s="86"/>
      <c r="KU1" s="86"/>
      <c r="KV1" s="86"/>
      <c r="KW1" s="86"/>
      <c r="KX1" s="86"/>
      <c r="KY1" s="86"/>
      <c r="KZ1" s="86"/>
      <c r="LA1" s="86"/>
      <c r="LB1" s="86"/>
      <c r="LC1" s="86"/>
      <c r="LD1" s="86"/>
      <c r="LE1" s="86"/>
      <c r="LF1" s="86"/>
      <c r="LG1" s="86"/>
      <c r="LH1" s="86"/>
      <c r="LI1" s="86"/>
      <c r="LJ1" s="86"/>
      <c r="LK1" s="86"/>
      <c r="LL1" s="86"/>
      <c r="LM1" s="86"/>
      <c r="LN1" s="86"/>
      <c r="LO1" s="86"/>
      <c r="LP1" s="86"/>
      <c r="LQ1" s="86"/>
      <c r="LR1" s="86"/>
      <c r="LS1" s="86"/>
      <c r="LT1" s="86"/>
      <c r="LU1" s="86"/>
      <c r="LV1" s="86"/>
      <c r="LW1" s="86"/>
      <c r="LX1" s="86"/>
      <c r="LY1" s="86"/>
      <c r="LZ1" s="86"/>
      <c r="MA1" s="86"/>
      <c r="MB1" s="86"/>
      <c r="MC1" s="86"/>
      <c r="MD1" s="86"/>
      <c r="ME1" s="86"/>
      <c r="MF1" s="86"/>
      <c r="MG1" s="86"/>
      <c r="MH1" s="86"/>
      <c r="MI1" s="86"/>
      <c r="MJ1" s="86"/>
      <c r="MK1" s="86"/>
      <c r="ML1" s="86"/>
      <c r="MM1" s="86"/>
      <c r="MN1" s="86"/>
      <c r="MO1" s="86"/>
      <c r="MP1" s="86"/>
      <c r="MQ1" s="86"/>
      <c r="MR1" s="86"/>
      <c r="MS1" s="86"/>
      <c r="MT1" s="86"/>
      <c r="MU1" s="86"/>
      <c r="MV1" s="86"/>
      <c r="MW1" s="86"/>
      <c r="MX1" s="86"/>
      <c r="MY1" s="86"/>
      <c r="MZ1" s="86"/>
      <c r="NA1" s="86"/>
      <c r="NB1" s="86"/>
      <c r="NC1" s="86"/>
      <c r="ND1" s="86"/>
      <c r="NE1" s="86"/>
      <c r="NF1" s="86"/>
      <c r="NG1" s="86"/>
      <c r="NH1" s="86"/>
      <c r="NI1" s="86"/>
      <c r="NJ1" s="86"/>
      <c r="NK1" s="86"/>
      <c r="NL1" s="86"/>
      <c r="NM1" s="86"/>
      <c r="NN1" s="86"/>
      <c r="NO1" s="86"/>
      <c r="NP1" s="86"/>
      <c r="NQ1" s="86"/>
      <c r="NR1" s="86"/>
      <c r="NS1" s="86"/>
      <c r="NT1" s="86"/>
      <c r="NU1" s="86"/>
      <c r="NV1" s="86"/>
      <c r="NW1" s="86"/>
      <c r="NX1" s="86"/>
      <c r="NY1" s="86"/>
      <c r="NZ1" s="86"/>
      <c r="OA1" s="86"/>
      <c r="OB1" s="86"/>
      <c r="OC1" s="86"/>
      <c r="OD1" s="86"/>
      <c r="OE1" s="86"/>
      <c r="OF1" s="86"/>
      <c r="OG1" s="86"/>
      <c r="OH1" s="86"/>
      <c r="OI1" s="86"/>
      <c r="OJ1" s="86"/>
      <c r="OK1" s="86"/>
      <c r="OL1" s="86"/>
      <c r="OM1" s="86"/>
      <c r="ON1" s="86"/>
      <c r="OO1" s="86"/>
      <c r="OP1" s="86"/>
      <c r="OQ1" s="86"/>
      <c r="OR1" s="86"/>
      <c r="OS1" s="86"/>
      <c r="OT1" s="86"/>
      <c r="OU1" s="86"/>
      <c r="OV1" s="86"/>
      <c r="OW1" s="86"/>
      <c r="OX1" s="86"/>
      <c r="OY1" s="86"/>
      <c r="OZ1" s="86"/>
      <c r="PA1" s="86"/>
      <c r="PB1" s="86"/>
      <c r="PC1" s="86"/>
      <c r="PD1" s="86"/>
      <c r="PE1" s="86"/>
      <c r="PF1" s="86"/>
      <c r="PG1" s="86"/>
      <c r="PH1" s="86"/>
      <c r="PI1" s="86"/>
      <c r="PJ1" s="86"/>
      <c r="PK1" s="86"/>
      <c r="PL1" s="86"/>
      <c r="PM1" s="86"/>
      <c r="PN1" s="86"/>
      <c r="PO1" s="86"/>
      <c r="PP1" s="86"/>
      <c r="PQ1" s="86"/>
      <c r="PR1" s="86"/>
      <c r="PS1" s="86"/>
      <c r="PT1" s="86"/>
      <c r="PU1" s="86"/>
      <c r="PV1" s="86"/>
      <c r="PW1" s="86"/>
      <c r="PX1" s="86"/>
      <c r="PY1" s="86"/>
      <c r="PZ1" s="86"/>
      <c r="QA1" s="86"/>
      <c r="QB1" s="86"/>
      <c r="QC1" s="86"/>
      <c r="QD1" s="86"/>
      <c r="QE1" s="86"/>
      <c r="QF1" s="86"/>
      <c r="QG1" s="86"/>
      <c r="QH1" s="86"/>
      <c r="QI1" s="86"/>
      <c r="QJ1" s="86"/>
      <c r="QK1" s="86"/>
      <c r="QL1" s="86"/>
      <c r="QM1" s="86"/>
      <c r="QN1" s="86"/>
      <c r="QO1" s="86"/>
      <c r="QP1" s="86"/>
      <c r="QQ1" s="86"/>
      <c r="QR1" s="86"/>
      <c r="QS1" s="86"/>
      <c r="QT1" s="86"/>
      <c r="QU1" s="86"/>
      <c r="QV1" s="86"/>
      <c r="QW1" s="86"/>
      <c r="QX1" s="86"/>
      <c r="QY1" s="86"/>
      <c r="QZ1" s="86"/>
      <c r="RA1" s="86"/>
      <c r="RB1" s="86"/>
      <c r="RC1" s="86"/>
      <c r="RD1" s="86"/>
      <c r="RE1" s="86"/>
      <c r="RF1" s="86"/>
      <c r="RG1" s="86"/>
      <c r="RH1" s="86"/>
      <c r="RI1" s="86"/>
      <c r="RJ1" s="86"/>
      <c r="RK1" s="86"/>
      <c r="RL1" s="86"/>
      <c r="RM1" s="86"/>
      <c r="RN1" s="86"/>
      <c r="RO1" s="86"/>
      <c r="RP1" s="86"/>
      <c r="RQ1" s="86"/>
      <c r="RR1" s="86"/>
      <c r="RS1" s="86"/>
      <c r="RT1" s="86"/>
      <c r="RU1" s="86"/>
      <c r="RV1" s="86"/>
      <c r="RW1" s="86"/>
      <c r="RX1" s="86"/>
      <c r="RY1" s="86"/>
      <c r="RZ1" s="86"/>
      <c r="SA1" s="86"/>
      <c r="SB1" s="86"/>
      <c r="SC1" s="86"/>
      <c r="SD1" s="86"/>
      <c r="SE1" s="86"/>
      <c r="SF1" s="86"/>
      <c r="SG1" s="86"/>
      <c r="SH1" s="86"/>
      <c r="SI1" s="86"/>
      <c r="SJ1" s="86"/>
      <c r="SK1" s="86"/>
      <c r="SL1" s="86"/>
      <c r="SM1" s="86"/>
      <c r="SN1" s="86"/>
      <c r="SO1" s="86"/>
      <c r="SP1" s="86"/>
      <c r="SQ1" s="86"/>
      <c r="SR1" s="86"/>
      <c r="SS1" s="86"/>
      <c r="ST1" s="86"/>
      <c r="SU1" s="86"/>
      <c r="SV1" s="86"/>
      <c r="SW1" s="86"/>
      <c r="SX1" s="86"/>
      <c r="SY1" s="86"/>
      <c r="SZ1" s="86"/>
      <c r="TA1" s="86"/>
      <c r="TB1" s="86"/>
      <c r="TC1" s="86"/>
      <c r="TD1" s="86"/>
      <c r="TE1" s="86"/>
      <c r="TF1" s="86"/>
      <c r="TG1" s="86"/>
      <c r="TH1" s="86"/>
      <c r="TI1" s="86"/>
      <c r="TJ1" s="86"/>
      <c r="TK1" s="86"/>
      <c r="TL1" s="86"/>
      <c r="TM1" s="86"/>
      <c r="TN1" s="86"/>
      <c r="TO1" s="86"/>
      <c r="TP1" s="86"/>
      <c r="TQ1" s="86"/>
      <c r="TR1" s="86"/>
      <c r="TS1" s="86"/>
      <c r="TT1" s="86"/>
      <c r="TU1" s="86"/>
      <c r="TV1" s="86"/>
      <c r="TW1" s="86"/>
      <c r="TX1" s="86"/>
      <c r="TY1" s="86"/>
      <c r="TZ1" s="86"/>
      <c r="UA1" s="86"/>
      <c r="UB1" s="86"/>
      <c r="UC1" s="86"/>
      <c r="UD1" s="86"/>
      <c r="UE1" s="86"/>
      <c r="UF1" s="86"/>
      <c r="UG1" s="86"/>
      <c r="UH1" s="86"/>
      <c r="UI1" s="86"/>
      <c r="UJ1" s="86"/>
      <c r="UK1" s="86"/>
      <c r="UL1" s="86"/>
      <c r="UM1" s="86"/>
      <c r="UN1" s="86"/>
      <c r="UO1" s="86"/>
      <c r="UP1" s="86"/>
      <c r="UQ1" s="86"/>
      <c r="UR1" s="86"/>
      <c r="US1" s="86"/>
      <c r="UT1" s="86"/>
      <c r="UU1" s="86"/>
      <c r="UV1" s="86"/>
      <c r="UW1" s="86"/>
      <c r="UX1" s="86"/>
      <c r="UY1" s="86"/>
      <c r="UZ1" s="86"/>
      <c r="VA1" s="86"/>
      <c r="VB1" s="86"/>
      <c r="VC1" s="86"/>
      <c r="VD1" s="86"/>
      <c r="VE1" s="86"/>
      <c r="VF1" s="86"/>
      <c r="VG1" s="86"/>
      <c r="VH1" s="86"/>
      <c r="VI1" s="86"/>
      <c r="VJ1" s="86"/>
      <c r="VK1" s="86"/>
      <c r="VL1" s="86"/>
      <c r="VM1" s="86"/>
      <c r="VN1" s="86"/>
      <c r="VO1" s="86"/>
      <c r="VP1" s="86"/>
      <c r="VQ1" s="86"/>
      <c r="VR1" s="86"/>
      <c r="VS1" s="86"/>
      <c r="VT1" s="86"/>
      <c r="VU1" s="86"/>
      <c r="VV1" s="86"/>
      <c r="VW1" s="86"/>
      <c r="VX1" s="86"/>
      <c r="VY1" s="86"/>
      <c r="VZ1" s="86"/>
      <c r="WA1" s="86"/>
      <c r="WB1" s="86"/>
      <c r="WC1" s="86"/>
      <c r="WD1" s="86"/>
      <c r="WE1" s="86"/>
      <c r="WF1" s="86"/>
      <c r="WG1" s="86"/>
      <c r="WH1" s="86"/>
      <c r="WI1" s="86"/>
      <c r="WJ1" s="86"/>
      <c r="WK1" s="86"/>
      <c r="WL1" s="86"/>
      <c r="WM1" s="86"/>
      <c r="WN1" s="86"/>
      <c r="WO1" s="86"/>
      <c r="WP1" s="86"/>
      <c r="WQ1" s="86"/>
      <c r="WR1" s="86"/>
      <c r="WS1" s="86"/>
      <c r="WT1" s="86"/>
      <c r="WU1" s="86"/>
      <c r="WV1" s="86"/>
      <c r="WW1" s="86"/>
      <c r="WX1" s="86"/>
      <c r="WY1" s="86"/>
      <c r="WZ1" s="86"/>
      <c r="XA1" s="86"/>
      <c r="XB1" s="86"/>
      <c r="XC1" s="86"/>
      <c r="XD1" s="86"/>
      <c r="XE1" s="86"/>
      <c r="XF1" s="86"/>
      <c r="XG1" s="86"/>
      <c r="XH1" s="86"/>
      <c r="XI1" s="86"/>
      <c r="XJ1" s="86"/>
      <c r="XK1" s="86"/>
      <c r="XL1" s="86"/>
      <c r="XM1" s="86"/>
      <c r="XN1" s="86"/>
      <c r="XO1" s="86"/>
      <c r="XP1" s="86"/>
      <c r="XQ1" s="86"/>
      <c r="XR1" s="86"/>
      <c r="XS1" s="86"/>
      <c r="XT1" s="86"/>
      <c r="XU1" s="86"/>
      <c r="XV1" s="86"/>
      <c r="XW1" s="86"/>
      <c r="XX1" s="86"/>
      <c r="XY1" s="86"/>
      <c r="XZ1" s="86"/>
      <c r="YA1" s="86"/>
      <c r="YB1" s="86"/>
      <c r="YC1" s="86"/>
      <c r="YD1" s="86"/>
      <c r="YE1" s="23"/>
    </row>
    <row r="2" spans="1:655" x14ac:dyDescent="0.55000000000000004">
      <c r="A2" s="26" t="s">
        <v>1</v>
      </c>
      <c r="B2" s="42" t="s">
        <v>60</v>
      </c>
      <c r="C2" s="42" t="s">
        <v>60</v>
      </c>
      <c r="D2" s="42" t="s">
        <v>60</v>
      </c>
      <c r="E2" s="42" t="s">
        <v>60</v>
      </c>
      <c r="F2" s="42" t="s">
        <v>60</v>
      </c>
      <c r="G2" s="42" t="s">
        <v>60</v>
      </c>
      <c r="H2" s="42" t="s">
        <v>60</v>
      </c>
      <c r="I2" s="42" t="s">
        <v>60</v>
      </c>
      <c r="J2" s="42" t="s">
        <v>60</v>
      </c>
      <c r="K2" s="42" t="s">
        <v>60</v>
      </c>
      <c r="L2" s="42" t="s">
        <v>60</v>
      </c>
      <c r="M2" s="42" t="s">
        <v>60</v>
      </c>
      <c r="N2" s="42" t="s">
        <v>60</v>
      </c>
      <c r="O2" s="42" t="s">
        <v>60</v>
      </c>
      <c r="P2" s="42" t="s">
        <v>60</v>
      </c>
      <c r="Q2" s="42" t="s">
        <v>60</v>
      </c>
      <c r="R2" s="42" t="s">
        <v>60</v>
      </c>
      <c r="S2" s="42" t="s">
        <v>60</v>
      </c>
      <c r="T2" s="42" t="s">
        <v>60</v>
      </c>
      <c r="U2" s="42" t="s">
        <v>60</v>
      </c>
      <c r="V2" s="42" t="s">
        <v>60</v>
      </c>
      <c r="W2" s="42" t="s">
        <v>60</v>
      </c>
      <c r="X2" s="42" t="s">
        <v>60</v>
      </c>
      <c r="Y2" s="42" t="s">
        <v>60</v>
      </c>
      <c r="Z2" s="42" t="s">
        <v>60</v>
      </c>
      <c r="AA2" s="42" t="s">
        <v>60</v>
      </c>
      <c r="AB2" s="42" t="s">
        <v>60</v>
      </c>
      <c r="AC2" s="42" t="s">
        <v>60</v>
      </c>
      <c r="AD2" s="42" t="s">
        <v>60</v>
      </c>
      <c r="AE2" s="42" t="s">
        <v>60</v>
      </c>
      <c r="AF2" s="42" t="s">
        <v>60</v>
      </c>
      <c r="AG2" s="42" t="s">
        <v>60</v>
      </c>
      <c r="AH2" s="42" t="s">
        <v>60</v>
      </c>
      <c r="AI2" s="42" t="s">
        <v>60</v>
      </c>
      <c r="AJ2" s="42" t="s">
        <v>60</v>
      </c>
      <c r="AK2" s="42" t="s">
        <v>60</v>
      </c>
      <c r="AL2" s="42" t="s">
        <v>60</v>
      </c>
      <c r="AM2" s="42" t="s">
        <v>60</v>
      </c>
      <c r="AN2" s="42" t="s">
        <v>60</v>
      </c>
      <c r="AO2" s="42" t="s">
        <v>60</v>
      </c>
      <c r="AP2" s="42" t="s">
        <v>60</v>
      </c>
      <c r="AQ2" s="42" t="s">
        <v>60</v>
      </c>
      <c r="AR2" s="42" t="s">
        <v>60</v>
      </c>
      <c r="AS2" s="42" t="s">
        <v>60</v>
      </c>
      <c r="AT2" s="42" t="s">
        <v>60</v>
      </c>
      <c r="AU2" s="42" t="s">
        <v>60</v>
      </c>
      <c r="AV2" s="42" t="s">
        <v>60</v>
      </c>
      <c r="AW2" s="42" t="s">
        <v>60</v>
      </c>
      <c r="AX2" s="42" t="s">
        <v>60</v>
      </c>
      <c r="AY2" s="42" t="s">
        <v>60</v>
      </c>
      <c r="AZ2" s="42" t="s">
        <v>60</v>
      </c>
      <c r="BA2" s="42" t="s">
        <v>60</v>
      </c>
      <c r="BB2" s="42" t="s">
        <v>60</v>
      </c>
      <c r="BC2" s="42" t="s">
        <v>60</v>
      </c>
      <c r="BD2" s="42" t="s">
        <v>60</v>
      </c>
      <c r="BE2" s="42" t="s">
        <v>60</v>
      </c>
      <c r="BF2" s="42" t="s">
        <v>60</v>
      </c>
      <c r="BG2" s="42" t="s">
        <v>60</v>
      </c>
      <c r="BH2" s="42" t="s">
        <v>60</v>
      </c>
      <c r="BI2" s="42" t="s">
        <v>60</v>
      </c>
      <c r="BJ2" s="42" t="s">
        <v>60</v>
      </c>
      <c r="BK2" s="42" t="s">
        <v>60</v>
      </c>
      <c r="BL2" s="42" t="s">
        <v>60</v>
      </c>
      <c r="BM2" s="42" t="s">
        <v>60</v>
      </c>
      <c r="BN2" s="42" t="s">
        <v>60</v>
      </c>
      <c r="BO2" s="42" t="s">
        <v>60</v>
      </c>
      <c r="BP2" s="42" t="s">
        <v>60</v>
      </c>
      <c r="BQ2" s="42" t="s">
        <v>60</v>
      </c>
      <c r="BR2" s="42" t="s">
        <v>60</v>
      </c>
      <c r="BS2" s="42" t="s">
        <v>60</v>
      </c>
      <c r="BT2" s="42" t="s">
        <v>60</v>
      </c>
      <c r="BU2" s="42" t="s">
        <v>60</v>
      </c>
      <c r="BV2" s="42" t="s">
        <v>60</v>
      </c>
      <c r="BW2" s="42" t="s">
        <v>60</v>
      </c>
      <c r="BX2" s="42" t="s">
        <v>60</v>
      </c>
      <c r="BY2" s="42" t="s">
        <v>60</v>
      </c>
      <c r="BZ2" s="42" t="s">
        <v>60</v>
      </c>
      <c r="CA2" s="42" t="s">
        <v>60</v>
      </c>
      <c r="CB2" s="42" t="s">
        <v>60</v>
      </c>
      <c r="CC2" s="42" t="s">
        <v>60</v>
      </c>
      <c r="CD2" s="42" t="s">
        <v>60</v>
      </c>
      <c r="CE2" s="42" t="s">
        <v>60</v>
      </c>
      <c r="CF2" s="42" t="s">
        <v>60</v>
      </c>
      <c r="CG2" s="42" t="s">
        <v>60</v>
      </c>
      <c r="CH2" s="42" t="s">
        <v>60</v>
      </c>
      <c r="CI2" s="42" t="s">
        <v>60</v>
      </c>
      <c r="CJ2" s="42" t="s">
        <v>60</v>
      </c>
      <c r="CK2" s="42" t="s">
        <v>60</v>
      </c>
      <c r="CL2" s="42" t="s">
        <v>60</v>
      </c>
      <c r="CM2" s="42" t="s">
        <v>60</v>
      </c>
      <c r="CN2" s="42" t="s">
        <v>60</v>
      </c>
      <c r="CO2" s="42" t="s">
        <v>60</v>
      </c>
      <c r="CP2" s="42" t="s">
        <v>60</v>
      </c>
      <c r="CQ2" s="42" t="s">
        <v>60</v>
      </c>
      <c r="CR2" s="42" t="s">
        <v>60</v>
      </c>
      <c r="CS2" s="42" t="s">
        <v>60</v>
      </c>
      <c r="CT2" s="42" t="s">
        <v>60</v>
      </c>
      <c r="CU2" s="42" t="s">
        <v>60</v>
      </c>
      <c r="CV2" s="42" t="s">
        <v>60</v>
      </c>
      <c r="CW2" s="42" t="s">
        <v>60</v>
      </c>
      <c r="CX2" s="42" t="s">
        <v>60</v>
      </c>
      <c r="CY2" s="42" t="s">
        <v>60</v>
      </c>
      <c r="CZ2" s="42" t="s">
        <v>60</v>
      </c>
      <c r="DA2" s="42" t="s">
        <v>60</v>
      </c>
      <c r="DB2" s="42" t="s">
        <v>60</v>
      </c>
      <c r="DC2" s="42" t="s">
        <v>60</v>
      </c>
      <c r="DD2" s="42" t="s">
        <v>60</v>
      </c>
      <c r="DE2" s="42" t="s">
        <v>60</v>
      </c>
      <c r="DF2" s="42" t="s">
        <v>60</v>
      </c>
      <c r="DG2" s="42" t="s">
        <v>60</v>
      </c>
      <c r="DH2" s="42" t="s">
        <v>60</v>
      </c>
      <c r="DI2" s="42" t="s">
        <v>60</v>
      </c>
      <c r="DJ2" s="42" t="s">
        <v>60</v>
      </c>
      <c r="DK2" s="42" t="s">
        <v>60</v>
      </c>
      <c r="DL2" s="42" t="s">
        <v>60</v>
      </c>
      <c r="DM2" s="42" t="s">
        <v>60</v>
      </c>
      <c r="DN2" s="42" t="s">
        <v>60</v>
      </c>
      <c r="DO2" s="42" t="s">
        <v>60</v>
      </c>
      <c r="DP2" s="42" t="s">
        <v>60</v>
      </c>
      <c r="DQ2" s="42" t="s">
        <v>60</v>
      </c>
      <c r="DR2" s="42" t="s">
        <v>60</v>
      </c>
      <c r="DS2" s="42" t="s">
        <v>60</v>
      </c>
      <c r="DT2" s="42" t="s">
        <v>60</v>
      </c>
      <c r="DU2" s="42" t="s">
        <v>60</v>
      </c>
      <c r="DV2" s="42" t="s">
        <v>60</v>
      </c>
      <c r="DW2" s="42" t="s">
        <v>60</v>
      </c>
      <c r="DX2" s="42" t="s">
        <v>60</v>
      </c>
      <c r="DY2" s="42" t="s">
        <v>60</v>
      </c>
      <c r="DZ2" s="42" t="s">
        <v>60</v>
      </c>
      <c r="EA2" s="42" t="s">
        <v>60</v>
      </c>
      <c r="EB2" s="42" t="s">
        <v>60</v>
      </c>
      <c r="EC2" s="42" t="s">
        <v>60</v>
      </c>
      <c r="ED2" s="42" t="s">
        <v>60</v>
      </c>
      <c r="EE2" s="42" t="s">
        <v>60</v>
      </c>
      <c r="EF2" s="42" t="s">
        <v>60</v>
      </c>
      <c r="EG2" s="42" t="s">
        <v>60</v>
      </c>
      <c r="EH2" s="42" t="s">
        <v>60</v>
      </c>
      <c r="EI2" s="42" t="s">
        <v>60</v>
      </c>
      <c r="EJ2" s="42" t="s">
        <v>60</v>
      </c>
      <c r="EK2" s="42" t="s">
        <v>60</v>
      </c>
      <c r="EL2" s="42" t="s">
        <v>60</v>
      </c>
      <c r="EM2" s="42" t="s">
        <v>60</v>
      </c>
      <c r="EN2" s="42" t="s">
        <v>60</v>
      </c>
      <c r="EO2" s="42" t="s">
        <v>60</v>
      </c>
      <c r="EP2" s="42" t="s">
        <v>60</v>
      </c>
      <c r="EQ2" s="42" t="s">
        <v>60</v>
      </c>
      <c r="ER2" s="42" t="s">
        <v>60</v>
      </c>
      <c r="ES2" s="42" t="s">
        <v>60</v>
      </c>
      <c r="ET2" s="42" t="s">
        <v>60</v>
      </c>
      <c r="EU2" s="42" t="s">
        <v>60</v>
      </c>
      <c r="EV2" s="42" t="s">
        <v>60</v>
      </c>
      <c r="EW2" s="42" t="s">
        <v>60</v>
      </c>
      <c r="EX2" s="42" t="s">
        <v>60</v>
      </c>
      <c r="EY2" s="42" t="s">
        <v>60</v>
      </c>
      <c r="EZ2" s="42" t="s">
        <v>60</v>
      </c>
      <c r="FA2" s="42" t="s">
        <v>60</v>
      </c>
      <c r="FB2" s="42" t="s">
        <v>60</v>
      </c>
      <c r="FC2" s="42" t="s">
        <v>107</v>
      </c>
      <c r="FD2" s="42" t="s">
        <v>107</v>
      </c>
      <c r="FE2" s="42" t="s">
        <v>107</v>
      </c>
      <c r="FF2" s="42" t="s">
        <v>107</v>
      </c>
      <c r="FG2" s="42" t="s">
        <v>107</v>
      </c>
      <c r="FH2" s="42" t="s">
        <v>107</v>
      </c>
      <c r="FI2" s="42" t="s">
        <v>104</v>
      </c>
      <c r="FJ2" s="42" t="s">
        <v>104</v>
      </c>
      <c r="FK2" s="42" t="s">
        <v>104</v>
      </c>
      <c r="FL2" s="42" t="s">
        <v>104</v>
      </c>
      <c r="FM2" s="42" t="s">
        <v>104</v>
      </c>
      <c r="FN2" s="42" t="s">
        <v>104</v>
      </c>
      <c r="FO2" s="42" t="s">
        <v>104</v>
      </c>
      <c r="FP2" s="42" t="s">
        <v>104</v>
      </c>
      <c r="FQ2" s="42" t="s">
        <v>104</v>
      </c>
      <c r="FR2" s="42" t="s">
        <v>104</v>
      </c>
      <c r="FS2" s="42" t="s">
        <v>104</v>
      </c>
      <c r="FT2" s="42" t="s">
        <v>104</v>
      </c>
      <c r="FU2" s="42" t="s">
        <v>104</v>
      </c>
      <c r="FV2" s="42" t="s">
        <v>104</v>
      </c>
      <c r="FW2" s="42" t="s">
        <v>104</v>
      </c>
      <c r="FX2" s="42" t="s">
        <v>104</v>
      </c>
      <c r="FY2" s="42" t="s">
        <v>104</v>
      </c>
      <c r="FZ2" s="42" t="s">
        <v>104</v>
      </c>
      <c r="GA2" s="42" t="s">
        <v>104</v>
      </c>
      <c r="GB2" s="42" t="s">
        <v>104</v>
      </c>
      <c r="GC2" s="42" t="s">
        <v>125</v>
      </c>
      <c r="GD2" s="42" t="s">
        <v>125</v>
      </c>
      <c r="GE2" s="42" t="s">
        <v>125</v>
      </c>
      <c r="GF2" s="42" t="s">
        <v>125</v>
      </c>
      <c r="GG2" s="42" t="s">
        <v>125</v>
      </c>
      <c r="GH2" s="42" t="s">
        <v>125</v>
      </c>
      <c r="GI2" s="42" t="s">
        <v>125</v>
      </c>
      <c r="GJ2" s="42" t="s">
        <v>125</v>
      </c>
      <c r="GK2" s="42" t="s">
        <v>125</v>
      </c>
      <c r="GL2" s="42" t="s">
        <v>125</v>
      </c>
      <c r="GM2" s="42" t="s">
        <v>125</v>
      </c>
      <c r="GN2" s="42" t="s">
        <v>125</v>
      </c>
      <c r="GO2" s="42" t="s">
        <v>125</v>
      </c>
      <c r="GP2" s="42" t="s">
        <v>125</v>
      </c>
      <c r="GQ2" s="42" t="s">
        <v>125</v>
      </c>
      <c r="GR2" s="42" t="s">
        <v>125</v>
      </c>
      <c r="GS2" s="42" t="s">
        <v>125</v>
      </c>
      <c r="GT2" s="42" t="s">
        <v>125</v>
      </c>
      <c r="GU2" s="42" t="s">
        <v>125</v>
      </c>
      <c r="GV2" s="42" t="s">
        <v>125</v>
      </c>
      <c r="GW2" s="42" t="s">
        <v>125</v>
      </c>
      <c r="GX2" s="42" t="s">
        <v>125</v>
      </c>
      <c r="GY2" s="42" t="s">
        <v>125</v>
      </c>
      <c r="GZ2" s="42" t="s">
        <v>125</v>
      </c>
      <c r="HA2" s="42" t="s">
        <v>125</v>
      </c>
      <c r="HB2" s="42" t="s">
        <v>125</v>
      </c>
      <c r="HC2" s="42" t="s">
        <v>125</v>
      </c>
      <c r="HD2" s="42" t="s">
        <v>125</v>
      </c>
      <c r="HE2" s="42" t="s">
        <v>125</v>
      </c>
      <c r="HF2" s="42" t="s">
        <v>125</v>
      </c>
      <c r="HG2" s="42" t="s">
        <v>125</v>
      </c>
      <c r="HH2" s="42" t="s">
        <v>125</v>
      </c>
      <c r="HI2" s="42" t="s">
        <v>125</v>
      </c>
      <c r="HJ2" s="42" t="s">
        <v>125</v>
      </c>
      <c r="HK2" s="42" t="s">
        <v>443</v>
      </c>
      <c r="HL2" s="42" t="s">
        <v>443</v>
      </c>
      <c r="HM2" s="42" t="s">
        <v>450</v>
      </c>
      <c r="HN2" s="42" t="s">
        <v>450</v>
      </c>
      <c r="HO2" s="42" t="s">
        <v>450</v>
      </c>
      <c r="HP2" s="42" t="s">
        <v>450</v>
      </c>
      <c r="HQ2" s="42" t="s">
        <v>458</v>
      </c>
      <c r="HR2" s="42" t="s">
        <v>462</v>
      </c>
      <c r="HS2" s="42" t="s">
        <v>462</v>
      </c>
      <c r="HT2" s="42" t="s">
        <v>462</v>
      </c>
      <c r="HU2" s="42" t="s">
        <v>462</v>
      </c>
      <c r="HV2" s="42" t="s">
        <v>462</v>
      </c>
      <c r="HW2" s="42" t="s">
        <v>462</v>
      </c>
      <c r="HX2" s="42" t="s">
        <v>462</v>
      </c>
      <c r="HY2" s="42" t="s">
        <v>462</v>
      </c>
      <c r="HZ2" s="42" t="s">
        <v>462</v>
      </c>
      <c r="IA2" s="42" t="s">
        <v>462</v>
      </c>
      <c r="IB2" s="42" t="s">
        <v>462</v>
      </c>
      <c r="IC2" s="42" t="s">
        <v>462</v>
      </c>
      <c r="ID2" s="42" t="s">
        <v>462</v>
      </c>
      <c r="IE2" s="42" t="s">
        <v>462</v>
      </c>
      <c r="IF2" s="42" t="s">
        <v>462</v>
      </c>
      <c r="IG2" s="42" t="s">
        <v>462</v>
      </c>
      <c r="IH2" s="42" t="s">
        <v>462</v>
      </c>
      <c r="II2" s="42" t="s">
        <v>462</v>
      </c>
      <c r="IJ2" s="42" t="s">
        <v>462</v>
      </c>
      <c r="IK2" s="42" t="s">
        <v>462</v>
      </c>
      <c r="IL2" s="42" t="s">
        <v>462</v>
      </c>
      <c r="IM2" s="42" t="s">
        <v>462</v>
      </c>
      <c r="IN2" s="42" t="s">
        <v>462</v>
      </c>
      <c r="IO2" s="42" t="s">
        <v>462</v>
      </c>
      <c r="IP2" s="42" t="s">
        <v>462</v>
      </c>
      <c r="IQ2" s="42" t="s">
        <v>500</v>
      </c>
      <c r="IR2" s="42" t="s">
        <v>504</v>
      </c>
      <c r="IS2" s="42" t="s">
        <v>504</v>
      </c>
      <c r="IT2" s="42" t="s">
        <v>504</v>
      </c>
      <c r="IU2" s="42" t="s">
        <v>504</v>
      </c>
      <c r="IV2" s="42" t="s">
        <v>504</v>
      </c>
      <c r="IW2" s="42" t="s">
        <v>504</v>
      </c>
      <c r="IX2" s="42" t="s">
        <v>504</v>
      </c>
      <c r="IY2" s="42" t="s">
        <v>504</v>
      </c>
      <c r="IZ2" s="42" t="s">
        <v>504</v>
      </c>
      <c r="JA2" s="42" t="s">
        <v>504</v>
      </c>
      <c r="JB2" s="42" t="s">
        <v>504</v>
      </c>
      <c r="JC2" s="42" t="s">
        <v>504</v>
      </c>
      <c r="JD2" s="42" t="s">
        <v>504</v>
      </c>
      <c r="JE2" s="42" t="s">
        <v>504</v>
      </c>
      <c r="JF2" s="42" t="s">
        <v>504</v>
      </c>
      <c r="JG2" s="42" t="s">
        <v>504</v>
      </c>
      <c r="JH2" s="42" t="s">
        <v>504</v>
      </c>
      <c r="JI2" s="42" t="s">
        <v>504</v>
      </c>
      <c r="JJ2" s="42" t="s">
        <v>504</v>
      </c>
      <c r="JK2" s="42" t="s">
        <v>504</v>
      </c>
      <c r="JL2" s="42" t="s">
        <v>504</v>
      </c>
      <c r="JM2" s="42" t="s">
        <v>504</v>
      </c>
      <c r="JN2" s="42" t="s">
        <v>504</v>
      </c>
      <c r="JO2" s="42" t="s">
        <v>504</v>
      </c>
      <c r="JP2" s="42" t="s">
        <v>504</v>
      </c>
      <c r="JQ2" s="42" t="s">
        <v>504</v>
      </c>
      <c r="JR2" s="42" t="s">
        <v>504</v>
      </c>
      <c r="JS2" s="42" t="s">
        <v>504</v>
      </c>
      <c r="JT2" s="42" t="s">
        <v>504</v>
      </c>
      <c r="JU2" s="42" t="s">
        <v>504</v>
      </c>
      <c r="JV2" s="42" t="s">
        <v>504</v>
      </c>
      <c r="JW2" s="42" t="s">
        <v>504</v>
      </c>
      <c r="JX2" s="42" t="s">
        <v>504</v>
      </c>
      <c r="JY2" s="42" t="s">
        <v>504</v>
      </c>
      <c r="JZ2" s="42" t="s">
        <v>504</v>
      </c>
      <c r="KA2" s="42" t="s">
        <v>504</v>
      </c>
      <c r="KB2" s="42" t="s">
        <v>504</v>
      </c>
      <c r="KC2" s="42" t="s">
        <v>504</v>
      </c>
      <c r="KD2" s="42" t="s">
        <v>504</v>
      </c>
      <c r="KE2" s="42" t="s">
        <v>504</v>
      </c>
      <c r="KF2" s="42" t="s">
        <v>504</v>
      </c>
      <c r="KG2" s="42" t="s">
        <v>504</v>
      </c>
      <c r="KH2" s="42" t="s">
        <v>504</v>
      </c>
      <c r="KI2" s="42" t="s">
        <v>504</v>
      </c>
      <c r="KJ2" s="42" t="s">
        <v>504</v>
      </c>
      <c r="KK2" s="42" t="s">
        <v>504</v>
      </c>
      <c r="KL2" s="42" t="s">
        <v>504</v>
      </c>
      <c r="KM2" s="42" t="s">
        <v>504</v>
      </c>
      <c r="KN2" s="42" t="s">
        <v>504</v>
      </c>
      <c r="KO2" s="42" t="s">
        <v>504</v>
      </c>
      <c r="KP2" s="42" t="s">
        <v>504</v>
      </c>
      <c r="KQ2" s="42" t="s">
        <v>504</v>
      </c>
      <c r="KR2" s="42" t="s">
        <v>504</v>
      </c>
      <c r="KS2" s="42" t="s">
        <v>504</v>
      </c>
      <c r="KT2" s="42" t="s">
        <v>504</v>
      </c>
      <c r="KU2" s="42" t="s">
        <v>504</v>
      </c>
      <c r="KV2" s="42" t="s">
        <v>504</v>
      </c>
      <c r="KW2" s="42" t="s">
        <v>504</v>
      </c>
      <c r="KX2" s="42" t="s">
        <v>504</v>
      </c>
      <c r="KY2" s="42" t="s">
        <v>504</v>
      </c>
      <c r="KZ2" s="42" t="s">
        <v>504</v>
      </c>
      <c r="LA2" s="42" t="s">
        <v>504</v>
      </c>
      <c r="LB2" s="42" t="s">
        <v>504</v>
      </c>
      <c r="LC2" s="42" t="s">
        <v>504</v>
      </c>
      <c r="LD2" s="42" t="s">
        <v>504</v>
      </c>
      <c r="LE2" s="42" t="s">
        <v>504</v>
      </c>
      <c r="LF2" s="42" t="s">
        <v>648</v>
      </c>
      <c r="LG2" s="42" t="s">
        <v>648</v>
      </c>
      <c r="LH2" s="42" t="s">
        <v>652</v>
      </c>
      <c r="LI2" s="42" t="s">
        <v>652</v>
      </c>
      <c r="LJ2" s="42" t="s">
        <v>652</v>
      </c>
      <c r="LK2" s="42" t="s">
        <v>652</v>
      </c>
      <c r="LL2" s="42" t="s">
        <v>652</v>
      </c>
      <c r="LM2" s="42" t="s">
        <v>652</v>
      </c>
      <c r="LN2" s="42" t="s">
        <v>652</v>
      </c>
      <c r="LO2" s="42" t="s">
        <v>652</v>
      </c>
      <c r="LP2" s="42" t="s">
        <v>652</v>
      </c>
      <c r="LQ2" s="42" t="s">
        <v>652</v>
      </c>
      <c r="LR2" s="42" t="s">
        <v>652</v>
      </c>
      <c r="LS2" s="42" t="s">
        <v>652</v>
      </c>
      <c r="LT2" s="42" t="s">
        <v>652</v>
      </c>
      <c r="LU2" s="42" t="s">
        <v>652</v>
      </c>
      <c r="LV2" s="42" t="s">
        <v>652</v>
      </c>
      <c r="LW2" s="42" t="s">
        <v>652</v>
      </c>
      <c r="LX2" s="42" t="s">
        <v>652</v>
      </c>
      <c r="LY2" s="42" t="s">
        <v>652</v>
      </c>
      <c r="LZ2" s="42" t="s">
        <v>652</v>
      </c>
      <c r="MA2" s="42" t="s">
        <v>652</v>
      </c>
      <c r="MB2" s="42" t="s">
        <v>652</v>
      </c>
      <c r="MC2" s="42" t="s">
        <v>652</v>
      </c>
      <c r="MD2" s="42" t="s">
        <v>652</v>
      </c>
      <c r="ME2" s="42" t="s">
        <v>652</v>
      </c>
      <c r="MF2" s="42" t="s">
        <v>652</v>
      </c>
      <c r="MG2" s="42" t="s">
        <v>652</v>
      </c>
      <c r="MH2" s="42" t="s">
        <v>652</v>
      </c>
      <c r="MI2" s="42" t="s">
        <v>652</v>
      </c>
      <c r="MJ2" s="42" t="s">
        <v>652</v>
      </c>
      <c r="MK2" s="42" t="s">
        <v>652</v>
      </c>
      <c r="ML2" s="42" t="s">
        <v>652</v>
      </c>
      <c r="MM2" s="42" t="s">
        <v>652</v>
      </c>
      <c r="MN2" s="42" t="s">
        <v>652</v>
      </c>
      <c r="MO2" s="42" t="s">
        <v>652</v>
      </c>
      <c r="MP2" s="42" t="s">
        <v>652</v>
      </c>
      <c r="MQ2" s="42" t="s">
        <v>652</v>
      </c>
      <c r="MR2" s="42" t="s">
        <v>652</v>
      </c>
      <c r="MS2" s="42" t="s">
        <v>652</v>
      </c>
      <c r="MT2" s="42" t="s">
        <v>652</v>
      </c>
      <c r="MU2" s="42" t="s">
        <v>652</v>
      </c>
      <c r="MV2" s="42" t="s">
        <v>652</v>
      </c>
      <c r="MW2" s="42" t="s">
        <v>652</v>
      </c>
      <c r="MX2" s="42" t="s">
        <v>652</v>
      </c>
      <c r="MY2" s="42" t="s">
        <v>652</v>
      </c>
      <c r="MZ2" s="42" t="s">
        <v>652</v>
      </c>
      <c r="NA2" s="42" t="s">
        <v>652</v>
      </c>
      <c r="NB2" s="42" t="s">
        <v>652</v>
      </c>
      <c r="NC2" s="42" t="s">
        <v>706</v>
      </c>
      <c r="ND2" s="42" t="s">
        <v>706</v>
      </c>
      <c r="NE2" s="42" t="s">
        <v>706</v>
      </c>
      <c r="NF2" s="42" t="s">
        <v>706</v>
      </c>
      <c r="NG2" s="42" t="s">
        <v>714</v>
      </c>
      <c r="NH2" s="42" t="s">
        <v>714</v>
      </c>
      <c r="NI2" s="42" t="s">
        <v>719</v>
      </c>
      <c r="NJ2" s="42" t="s">
        <v>719</v>
      </c>
      <c r="NK2" s="42" t="s">
        <v>719</v>
      </c>
      <c r="NL2" s="42" t="s">
        <v>724</v>
      </c>
      <c r="NM2" s="42" t="s">
        <v>724</v>
      </c>
      <c r="NN2" s="42" t="s">
        <v>724</v>
      </c>
      <c r="NO2" s="42" t="s">
        <v>724</v>
      </c>
      <c r="NP2" s="42" t="s">
        <v>730</v>
      </c>
      <c r="NQ2" s="42" t="s">
        <v>730</v>
      </c>
      <c r="NR2" s="42" t="s">
        <v>730</v>
      </c>
      <c r="NS2" s="42" t="s">
        <v>734</v>
      </c>
      <c r="NT2" s="42" t="s">
        <v>737</v>
      </c>
      <c r="NU2" s="42" t="s">
        <v>739</v>
      </c>
      <c r="NV2" s="42" t="s">
        <v>741</v>
      </c>
      <c r="NW2" s="42" t="s">
        <v>741</v>
      </c>
      <c r="NX2" s="42" t="s">
        <v>741</v>
      </c>
      <c r="NY2" s="42" t="s">
        <v>741</v>
      </c>
      <c r="NZ2" s="42" t="s">
        <v>741</v>
      </c>
      <c r="OA2" s="42" t="s">
        <v>741</v>
      </c>
      <c r="OB2" s="42" t="s">
        <v>741</v>
      </c>
      <c r="OC2" s="42" t="s">
        <v>741</v>
      </c>
      <c r="OD2" s="42" t="s">
        <v>752</v>
      </c>
      <c r="OE2" s="42" t="s">
        <v>752</v>
      </c>
      <c r="OF2" s="42" t="s">
        <v>752</v>
      </c>
      <c r="OG2" s="42" t="s">
        <v>752</v>
      </c>
      <c r="OH2" s="42" t="s">
        <v>752</v>
      </c>
      <c r="OI2" s="42" t="s">
        <v>752</v>
      </c>
      <c r="OJ2" s="42" t="s">
        <v>752</v>
      </c>
      <c r="OK2" s="42" t="s">
        <v>752</v>
      </c>
      <c r="OL2" s="42" t="s">
        <v>752</v>
      </c>
      <c r="OM2" s="42" t="s">
        <v>752</v>
      </c>
      <c r="ON2" s="42" t="s">
        <v>752</v>
      </c>
      <c r="OO2" s="42" t="s">
        <v>752</v>
      </c>
      <c r="OP2" s="42" t="s">
        <v>752</v>
      </c>
      <c r="OQ2" s="42" t="s">
        <v>752</v>
      </c>
      <c r="OR2" s="42" t="s">
        <v>752</v>
      </c>
      <c r="OS2" s="42" t="s">
        <v>752</v>
      </c>
      <c r="OT2" s="42" t="s">
        <v>752</v>
      </c>
      <c r="OU2" s="42" t="s">
        <v>752</v>
      </c>
      <c r="OV2" s="42" t="s">
        <v>752</v>
      </c>
      <c r="OW2" s="42" t="s">
        <v>752</v>
      </c>
      <c r="OX2" s="42" t="s">
        <v>752</v>
      </c>
      <c r="OY2" s="42" t="s">
        <v>752</v>
      </c>
      <c r="OZ2" s="42" t="s">
        <v>752</v>
      </c>
      <c r="PA2" s="42" t="s">
        <v>752</v>
      </c>
      <c r="PB2" s="42" t="s">
        <v>752</v>
      </c>
      <c r="PC2" s="42" t="s">
        <v>752</v>
      </c>
      <c r="PD2" s="42" t="s">
        <v>752</v>
      </c>
      <c r="PE2" s="42" t="s">
        <v>752</v>
      </c>
      <c r="PF2" s="42" t="s">
        <v>752</v>
      </c>
      <c r="PG2" s="42" t="s">
        <v>752</v>
      </c>
      <c r="PH2" s="42" t="s">
        <v>752</v>
      </c>
      <c r="PI2" s="42" t="s">
        <v>752</v>
      </c>
      <c r="PJ2" s="42" t="s">
        <v>752</v>
      </c>
      <c r="PK2" s="42" t="s">
        <v>752</v>
      </c>
      <c r="PL2" s="42" t="s">
        <v>752</v>
      </c>
      <c r="PM2" s="42" t="s">
        <v>752</v>
      </c>
      <c r="PN2" s="42" t="s">
        <v>752</v>
      </c>
      <c r="PO2" s="42" t="s">
        <v>752</v>
      </c>
      <c r="PP2" s="42" t="s">
        <v>752</v>
      </c>
      <c r="PQ2" s="42" t="s">
        <v>752</v>
      </c>
      <c r="PR2" s="42" t="s">
        <v>752</v>
      </c>
      <c r="PS2" s="42" t="s">
        <v>752</v>
      </c>
      <c r="PT2" s="42" t="s">
        <v>752</v>
      </c>
      <c r="PU2" s="42" t="s">
        <v>752</v>
      </c>
      <c r="PV2" s="42" t="s">
        <v>752</v>
      </c>
      <c r="PW2" s="42" t="s">
        <v>752</v>
      </c>
      <c r="PX2" s="42" t="s">
        <v>752</v>
      </c>
      <c r="PY2" s="87" t="s">
        <v>807</v>
      </c>
      <c r="PZ2" s="87" t="s">
        <v>807</v>
      </c>
      <c r="QA2" s="42" t="s">
        <v>811</v>
      </c>
      <c r="QB2" s="42" t="s">
        <v>811</v>
      </c>
      <c r="QC2" s="42" t="s">
        <v>811</v>
      </c>
      <c r="QD2" s="42" t="s">
        <v>811</v>
      </c>
      <c r="QE2" s="42" t="s">
        <v>811</v>
      </c>
      <c r="QF2" s="42" t="s">
        <v>811</v>
      </c>
      <c r="QG2" s="42" t="s">
        <v>824</v>
      </c>
      <c r="QH2" s="42" t="s">
        <v>824</v>
      </c>
      <c r="QI2" s="42" t="s">
        <v>824</v>
      </c>
      <c r="QJ2" s="42" t="s">
        <v>831</v>
      </c>
      <c r="QK2" s="42" t="s">
        <v>831</v>
      </c>
      <c r="QL2" s="42" t="s">
        <v>831</v>
      </c>
      <c r="QM2" s="42" t="s">
        <v>838</v>
      </c>
      <c r="QN2" s="42" t="s">
        <v>838</v>
      </c>
      <c r="QO2" s="42" t="s">
        <v>838</v>
      </c>
      <c r="QP2" s="42" t="s">
        <v>838</v>
      </c>
      <c r="QQ2" s="42" t="s">
        <v>847</v>
      </c>
      <c r="QR2" s="42" t="s">
        <v>847</v>
      </c>
      <c r="QS2" s="42" t="s">
        <v>847</v>
      </c>
      <c r="QT2" s="42" t="s">
        <v>847</v>
      </c>
      <c r="QU2" s="42" t="s">
        <v>847</v>
      </c>
      <c r="QV2" s="42" t="s">
        <v>847</v>
      </c>
      <c r="QW2" s="42" t="s">
        <v>847</v>
      </c>
      <c r="QX2" s="42" t="s">
        <v>847</v>
      </c>
      <c r="QY2" s="42" t="s">
        <v>847</v>
      </c>
      <c r="QZ2" s="42" t="s">
        <v>847</v>
      </c>
      <c r="RA2" s="42" t="s">
        <v>847</v>
      </c>
      <c r="RB2" s="42" t="s">
        <v>847</v>
      </c>
      <c r="RC2" s="42" t="s">
        <v>847</v>
      </c>
      <c r="RD2" s="42" t="s">
        <v>847</v>
      </c>
      <c r="RE2" s="42" t="s">
        <v>847</v>
      </c>
      <c r="RF2" s="42" t="s">
        <v>847</v>
      </c>
      <c r="RG2" s="42" t="s">
        <v>847</v>
      </c>
      <c r="RH2" s="42" t="s">
        <v>847</v>
      </c>
      <c r="RI2" s="42" t="s">
        <v>847</v>
      </c>
      <c r="RJ2" s="42" t="s">
        <v>847</v>
      </c>
      <c r="RK2" s="42" t="s">
        <v>847</v>
      </c>
      <c r="RL2" s="42" t="s">
        <v>847</v>
      </c>
      <c r="RM2" s="42" t="s">
        <v>847</v>
      </c>
      <c r="RN2" s="42" t="s">
        <v>847</v>
      </c>
      <c r="RO2" s="42" t="s">
        <v>847</v>
      </c>
      <c r="RP2" s="42" t="s">
        <v>847</v>
      </c>
      <c r="RQ2" s="42" t="s">
        <v>847</v>
      </c>
      <c r="RR2" s="42" t="s">
        <v>847</v>
      </c>
      <c r="RS2" s="42" t="s">
        <v>888</v>
      </c>
      <c r="RT2" s="42" t="s">
        <v>891</v>
      </c>
      <c r="RU2" s="42" t="s">
        <v>891</v>
      </c>
      <c r="RV2" s="42" t="s">
        <v>891</v>
      </c>
      <c r="RW2" s="42" t="s">
        <v>891</v>
      </c>
      <c r="RX2" s="42" t="s">
        <v>891</v>
      </c>
      <c r="RY2" s="42" t="s">
        <v>891</v>
      </c>
      <c r="RZ2" s="42" t="s">
        <v>894</v>
      </c>
      <c r="SA2" s="42" t="s">
        <v>898</v>
      </c>
      <c r="SB2" s="42" t="s">
        <v>898</v>
      </c>
      <c r="SC2" s="42" t="s">
        <v>904</v>
      </c>
      <c r="SD2" s="42" t="s">
        <v>904</v>
      </c>
      <c r="SE2" s="42" t="s">
        <v>904</v>
      </c>
      <c r="SF2" s="42" t="s">
        <v>904</v>
      </c>
      <c r="SG2" s="42" t="s">
        <v>1799</v>
      </c>
      <c r="SH2" s="42" t="s">
        <v>925</v>
      </c>
      <c r="SI2" s="42" t="s">
        <v>925</v>
      </c>
      <c r="SJ2" s="42" t="s">
        <v>925</v>
      </c>
      <c r="SK2" s="42" t="s">
        <v>933</v>
      </c>
      <c r="SL2" s="42" t="s">
        <v>933</v>
      </c>
      <c r="SM2" s="42" t="s">
        <v>938</v>
      </c>
      <c r="SN2" s="42" t="s">
        <v>938</v>
      </c>
      <c r="SO2" s="42" t="s">
        <v>938</v>
      </c>
      <c r="SP2" s="42" t="s">
        <v>946</v>
      </c>
      <c r="SQ2" s="42" t="s">
        <v>946</v>
      </c>
      <c r="SR2" s="42" t="s">
        <v>950</v>
      </c>
      <c r="SS2" s="42" t="s">
        <v>950</v>
      </c>
      <c r="ST2" s="42" t="s">
        <v>950</v>
      </c>
      <c r="SU2" s="42" t="s">
        <v>950</v>
      </c>
      <c r="SV2" s="42" t="s">
        <v>950</v>
      </c>
      <c r="SW2" s="42" t="s">
        <v>950</v>
      </c>
      <c r="SX2" s="42" t="s">
        <v>950</v>
      </c>
      <c r="SY2" s="42" t="s">
        <v>950</v>
      </c>
      <c r="SZ2" s="42" t="s">
        <v>950</v>
      </c>
      <c r="TA2" s="42" t="s">
        <v>912</v>
      </c>
      <c r="TB2" s="42" t="s">
        <v>912</v>
      </c>
      <c r="TC2" s="42" t="s">
        <v>912</v>
      </c>
      <c r="TD2" s="42" t="s">
        <v>912</v>
      </c>
      <c r="TE2" s="42" t="s">
        <v>912</v>
      </c>
      <c r="TF2" s="42" t="s">
        <v>959</v>
      </c>
      <c r="TG2" s="42" t="s">
        <v>962</v>
      </c>
      <c r="TH2" s="42" t="s">
        <v>965</v>
      </c>
      <c r="TI2" s="42" t="s">
        <v>968</v>
      </c>
      <c r="TJ2" s="42" t="s">
        <v>968</v>
      </c>
      <c r="TK2" s="42" t="s">
        <v>968</v>
      </c>
      <c r="TL2" s="42" t="s">
        <v>968</v>
      </c>
      <c r="TM2" s="42" t="s">
        <v>968</v>
      </c>
      <c r="TN2" s="42" t="s">
        <v>968</v>
      </c>
      <c r="TO2" s="42" t="s">
        <v>968</v>
      </c>
      <c r="TP2" s="42" t="s">
        <v>968</v>
      </c>
      <c r="TQ2" s="42" t="s">
        <v>968</v>
      </c>
      <c r="TR2" s="42" t="s">
        <v>968</v>
      </c>
      <c r="TS2" s="42" t="s">
        <v>968</v>
      </c>
      <c r="TT2" s="42" t="s">
        <v>968</v>
      </c>
      <c r="TU2" s="42" t="s">
        <v>983</v>
      </c>
      <c r="TV2" s="42" t="s">
        <v>983</v>
      </c>
      <c r="TW2" s="42" t="s">
        <v>983</v>
      </c>
      <c r="TX2" s="42" t="s">
        <v>983</v>
      </c>
      <c r="TY2" s="42" t="s">
        <v>983</v>
      </c>
      <c r="TZ2" s="42" t="s">
        <v>983</v>
      </c>
      <c r="UA2" s="42" t="s">
        <v>983</v>
      </c>
      <c r="UB2" s="42" t="s">
        <v>983</v>
      </c>
      <c r="UC2" s="42" t="s">
        <v>983</v>
      </c>
      <c r="UD2" s="42" t="s">
        <v>983</v>
      </c>
      <c r="UE2" s="42" t="s">
        <v>983</v>
      </c>
      <c r="UF2" s="42" t="s">
        <v>983</v>
      </c>
      <c r="UG2" s="42" t="s">
        <v>983</v>
      </c>
      <c r="UH2" s="42" t="s">
        <v>983</v>
      </c>
      <c r="UI2" s="42" t="s">
        <v>983</v>
      </c>
      <c r="UJ2" s="42" t="s">
        <v>983</v>
      </c>
      <c r="UK2" s="42" t="s">
        <v>983</v>
      </c>
      <c r="UL2" s="42" t="s">
        <v>983</v>
      </c>
      <c r="UM2" s="42" t="s">
        <v>983</v>
      </c>
      <c r="UN2" s="42" t="s">
        <v>983</v>
      </c>
      <c r="UO2" s="42" t="s">
        <v>983</v>
      </c>
      <c r="UP2" s="42" t="s">
        <v>983</v>
      </c>
      <c r="UQ2" s="42" t="s">
        <v>983</v>
      </c>
      <c r="UR2" s="42" t="s">
        <v>983</v>
      </c>
      <c r="US2" s="42" t="s">
        <v>983</v>
      </c>
      <c r="UT2" s="42" t="s">
        <v>983</v>
      </c>
      <c r="UU2" s="42" t="s">
        <v>983</v>
      </c>
      <c r="UV2" s="42" t="s">
        <v>983</v>
      </c>
      <c r="UW2" s="42" t="s">
        <v>983</v>
      </c>
      <c r="UX2" s="42" t="s">
        <v>983</v>
      </c>
      <c r="UY2" s="42" t="s">
        <v>983</v>
      </c>
      <c r="UZ2" s="42" t="s">
        <v>983</v>
      </c>
      <c r="VA2" s="42" t="s">
        <v>983</v>
      </c>
      <c r="VB2" s="42" t="s">
        <v>983</v>
      </c>
      <c r="VC2" s="42" t="s">
        <v>983</v>
      </c>
      <c r="VD2" s="42" t="s">
        <v>983</v>
      </c>
      <c r="VE2" s="42" t="s">
        <v>983</v>
      </c>
      <c r="VF2" s="42" t="s">
        <v>983</v>
      </c>
      <c r="VG2" s="42" t="s">
        <v>983</v>
      </c>
      <c r="VH2" s="42" t="s">
        <v>983</v>
      </c>
      <c r="VI2" s="42" t="s">
        <v>983</v>
      </c>
      <c r="VJ2" s="42" t="s">
        <v>983</v>
      </c>
      <c r="VK2" s="42" t="s">
        <v>983</v>
      </c>
      <c r="VL2" s="42" t="s">
        <v>983</v>
      </c>
      <c r="VM2" s="42" t="s">
        <v>983</v>
      </c>
      <c r="VN2" s="42" t="s">
        <v>983</v>
      </c>
      <c r="VO2" s="42" t="s">
        <v>983</v>
      </c>
      <c r="VP2" s="42" t="s">
        <v>983</v>
      </c>
      <c r="VQ2" s="42" t="s">
        <v>983</v>
      </c>
      <c r="VR2" s="42" t="s">
        <v>983</v>
      </c>
      <c r="VS2" s="42" t="s">
        <v>983</v>
      </c>
      <c r="VT2" s="42" t="s">
        <v>983</v>
      </c>
      <c r="VU2" s="42" t="s">
        <v>983</v>
      </c>
      <c r="VV2" s="42" t="s">
        <v>983</v>
      </c>
      <c r="VW2" s="42" t="s">
        <v>983</v>
      </c>
      <c r="VX2" s="42" t="s">
        <v>983</v>
      </c>
      <c r="VY2" s="42" t="s">
        <v>983</v>
      </c>
      <c r="VZ2" s="42" t="s">
        <v>983</v>
      </c>
      <c r="WA2" s="42" t="s">
        <v>983</v>
      </c>
      <c r="WB2" s="42" t="s">
        <v>983</v>
      </c>
      <c r="WC2" s="42" t="s">
        <v>983</v>
      </c>
      <c r="WD2" s="42" t="s">
        <v>983</v>
      </c>
      <c r="WE2" s="42" t="s">
        <v>983</v>
      </c>
      <c r="WF2" s="42" t="s">
        <v>983</v>
      </c>
      <c r="WG2" s="42" t="s">
        <v>983</v>
      </c>
      <c r="WH2" s="42" t="s">
        <v>983</v>
      </c>
      <c r="WI2" s="42" t="s">
        <v>983</v>
      </c>
      <c r="WJ2" s="42" t="s">
        <v>983</v>
      </c>
      <c r="WK2" s="42" t="s">
        <v>983</v>
      </c>
      <c r="WL2" s="42" t="s">
        <v>983</v>
      </c>
      <c r="WM2" s="42" t="s">
        <v>983</v>
      </c>
      <c r="WN2" s="42" t="s">
        <v>983</v>
      </c>
      <c r="WO2" s="42" t="s">
        <v>983</v>
      </c>
      <c r="WP2" s="42" t="s">
        <v>983</v>
      </c>
      <c r="WQ2" s="42" t="s">
        <v>983</v>
      </c>
      <c r="WR2" s="42" t="s">
        <v>983</v>
      </c>
      <c r="WS2" s="42" t="s">
        <v>983</v>
      </c>
      <c r="WT2" s="42" t="s">
        <v>983</v>
      </c>
      <c r="WU2" s="42" t="s">
        <v>983</v>
      </c>
      <c r="WV2" s="42" t="s">
        <v>983</v>
      </c>
      <c r="WW2" s="42" t="s">
        <v>983</v>
      </c>
      <c r="WX2" s="42" t="s">
        <v>983</v>
      </c>
      <c r="WY2" s="42" t="s">
        <v>983</v>
      </c>
      <c r="WZ2" s="42" t="s">
        <v>983</v>
      </c>
      <c r="XA2" s="42" t="s">
        <v>983</v>
      </c>
      <c r="XB2" s="42" t="s">
        <v>983</v>
      </c>
      <c r="XC2" s="42" t="s">
        <v>983</v>
      </c>
      <c r="XD2" s="42" t="s">
        <v>983</v>
      </c>
      <c r="XE2" s="42" t="s">
        <v>983</v>
      </c>
      <c r="XF2" s="42" t="s">
        <v>983</v>
      </c>
      <c r="XG2" s="42" t="s">
        <v>983</v>
      </c>
      <c r="XH2" s="42" t="s">
        <v>983</v>
      </c>
      <c r="XI2" s="42" t="s">
        <v>983</v>
      </c>
      <c r="XJ2" s="42" t="s">
        <v>983</v>
      </c>
      <c r="XK2" s="42" t="s">
        <v>983</v>
      </c>
      <c r="XL2" s="42" t="s">
        <v>983</v>
      </c>
      <c r="XM2" s="42" t="s">
        <v>983</v>
      </c>
      <c r="XN2" s="42" t="s">
        <v>983</v>
      </c>
      <c r="XO2" s="42" t="s">
        <v>983</v>
      </c>
      <c r="XP2" s="42" t="s">
        <v>983</v>
      </c>
      <c r="XQ2" s="42" t="s">
        <v>983</v>
      </c>
      <c r="XR2" s="42" t="s">
        <v>983</v>
      </c>
      <c r="XS2" s="42" t="s">
        <v>983</v>
      </c>
      <c r="XT2" s="42" t="s">
        <v>983</v>
      </c>
      <c r="XU2" s="42" t="s">
        <v>983</v>
      </c>
      <c r="XV2" s="42" t="s">
        <v>983</v>
      </c>
      <c r="XW2" s="42" t="s">
        <v>983</v>
      </c>
      <c r="XX2" s="42" t="s">
        <v>983</v>
      </c>
      <c r="XY2" s="42" t="s">
        <v>1099</v>
      </c>
      <c r="XZ2" s="42" t="s">
        <v>1099</v>
      </c>
      <c r="YA2" s="42" t="s">
        <v>1099</v>
      </c>
      <c r="YB2" s="42" t="s">
        <v>1099</v>
      </c>
      <c r="YC2" s="42" t="s">
        <v>1099</v>
      </c>
      <c r="YD2" s="42" t="s">
        <v>1747</v>
      </c>
      <c r="YE2" s="23"/>
    </row>
    <row r="3" spans="1:655" x14ac:dyDescent="0.55000000000000004">
      <c r="A3" t="s">
        <v>60</v>
      </c>
      <c r="B3" s="42">
        <f>IF(B$2=$A3,1,0)</f>
        <v>1</v>
      </c>
      <c r="C3" s="42">
        <f t="shared" ref="C3:BN7" si="0">IF(C$2=$A3,1,0)</f>
        <v>1</v>
      </c>
      <c r="D3" s="42">
        <f t="shared" si="0"/>
        <v>1</v>
      </c>
      <c r="E3" s="42">
        <f t="shared" si="0"/>
        <v>1</v>
      </c>
      <c r="F3" s="42">
        <f t="shared" si="0"/>
        <v>1</v>
      </c>
      <c r="G3" s="42">
        <f t="shared" si="0"/>
        <v>1</v>
      </c>
      <c r="H3" s="42">
        <f t="shared" si="0"/>
        <v>1</v>
      </c>
      <c r="I3" s="42">
        <f t="shared" si="0"/>
        <v>1</v>
      </c>
      <c r="J3" s="42">
        <f t="shared" si="0"/>
        <v>1</v>
      </c>
      <c r="K3" s="42">
        <f t="shared" si="0"/>
        <v>1</v>
      </c>
      <c r="L3" s="42">
        <f t="shared" si="0"/>
        <v>1</v>
      </c>
      <c r="M3" s="42">
        <f t="shared" si="0"/>
        <v>1</v>
      </c>
      <c r="N3" s="42">
        <f t="shared" si="0"/>
        <v>1</v>
      </c>
      <c r="O3" s="42">
        <f t="shared" si="0"/>
        <v>1</v>
      </c>
      <c r="P3" s="42">
        <f t="shared" si="0"/>
        <v>1</v>
      </c>
      <c r="Q3" s="42">
        <f t="shared" si="0"/>
        <v>1</v>
      </c>
      <c r="R3" s="42">
        <f t="shared" si="0"/>
        <v>1</v>
      </c>
      <c r="S3" s="42">
        <f t="shared" si="0"/>
        <v>1</v>
      </c>
      <c r="T3" s="42">
        <f t="shared" si="0"/>
        <v>1</v>
      </c>
      <c r="U3" s="42">
        <f t="shared" si="0"/>
        <v>1</v>
      </c>
      <c r="V3" s="42">
        <f t="shared" si="0"/>
        <v>1</v>
      </c>
      <c r="W3" s="42">
        <f t="shared" si="0"/>
        <v>1</v>
      </c>
      <c r="X3" s="42">
        <f t="shared" si="0"/>
        <v>1</v>
      </c>
      <c r="Y3" s="42">
        <f t="shared" si="0"/>
        <v>1</v>
      </c>
      <c r="Z3" s="42">
        <f t="shared" si="0"/>
        <v>1</v>
      </c>
      <c r="AA3" s="42">
        <f t="shared" si="0"/>
        <v>1</v>
      </c>
      <c r="AB3" s="42">
        <f t="shared" si="0"/>
        <v>1</v>
      </c>
      <c r="AC3" s="42">
        <f t="shared" si="0"/>
        <v>1</v>
      </c>
      <c r="AD3" s="42">
        <f t="shared" si="0"/>
        <v>1</v>
      </c>
      <c r="AE3" s="42">
        <f t="shared" si="0"/>
        <v>1</v>
      </c>
      <c r="AF3" s="42">
        <f t="shared" si="0"/>
        <v>1</v>
      </c>
      <c r="AG3" s="42">
        <f t="shared" si="0"/>
        <v>1</v>
      </c>
      <c r="AH3" s="42">
        <f t="shared" si="0"/>
        <v>1</v>
      </c>
      <c r="AI3" s="42">
        <f t="shared" si="0"/>
        <v>1</v>
      </c>
      <c r="AJ3" s="42">
        <f t="shared" si="0"/>
        <v>1</v>
      </c>
      <c r="AK3" s="42">
        <f t="shared" si="0"/>
        <v>1</v>
      </c>
      <c r="AL3" s="42">
        <f t="shared" si="0"/>
        <v>1</v>
      </c>
      <c r="AM3" s="42">
        <f t="shared" si="0"/>
        <v>1</v>
      </c>
      <c r="AN3" s="42">
        <f t="shared" si="0"/>
        <v>1</v>
      </c>
      <c r="AO3" s="42">
        <f t="shared" si="0"/>
        <v>1</v>
      </c>
      <c r="AP3" s="42">
        <f t="shared" si="0"/>
        <v>1</v>
      </c>
      <c r="AQ3" s="42">
        <f t="shared" si="0"/>
        <v>1</v>
      </c>
      <c r="AR3" s="42">
        <f t="shared" si="0"/>
        <v>1</v>
      </c>
      <c r="AS3" s="42">
        <f t="shared" si="0"/>
        <v>1</v>
      </c>
      <c r="AT3" s="42">
        <f t="shared" si="0"/>
        <v>1</v>
      </c>
      <c r="AU3" s="42">
        <f t="shared" si="0"/>
        <v>1</v>
      </c>
      <c r="AV3" s="42">
        <f t="shared" si="0"/>
        <v>1</v>
      </c>
      <c r="AW3" s="42">
        <f t="shared" si="0"/>
        <v>1</v>
      </c>
      <c r="AX3" s="42">
        <f t="shared" si="0"/>
        <v>1</v>
      </c>
      <c r="AY3" s="42">
        <f t="shared" si="0"/>
        <v>1</v>
      </c>
      <c r="AZ3" s="42">
        <f t="shared" si="0"/>
        <v>1</v>
      </c>
      <c r="BA3" s="42">
        <f t="shared" si="0"/>
        <v>1</v>
      </c>
      <c r="BB3" s="42">
        <f t="shared" si="0"/>
        <v>1</v>
      </c>
      <c r="BC3" s="42">
        <f t="shared" si="0"/>
        <v>1</v>
      </c>
      <c r="BD3" s="42">
        <f t="shared" si="0"/>
        <v>1</v>
      </c>
      <c r="BE3" s="42">
        <f t="shared" si="0"/>
        <v>1</v>
      </c>
      <c r="BF3" s="42">
        <f t="shared" si="0"/>
        <v>1</v>
      </c>
      <c r="BG3" s="42">
        <f t="shared" si="0"/>
        <v>1</v>
      </c>
      <c r="BH3" s="42">
        <f t="shared" si="0"/>
        <v>1</v>
      </c>
      <c r="BI3" s="42">
        <f t="shared" si="0"/>
        <v>1</v>
      </c>
      <c r="BJ3" s="42">
        <f t="shared" si="0"/>
        <v>1</v>
      </c>
      <c r="BK3" s="42">
        <f t="shared" si="0"/>
        <v>1</v>
      </c>
      <c r="BL3" s="42">
        <f t="shared" si="0"/>
        <v>1</v>
      </c>
      <c r="BM3" s="42">
        <f t="shared" si="0"/>
        <v>1</v>
      </c>
      <c r="BN3" s="42">
        <f t="shared" si="0"/>
        <v>1</v>
      </c>
      <c r="BO3" s="42">
        <f t="shared" ref="BO3:DZ6" si="1">IF(BO$2=$A3,1,0)</f>
        <v>1</v>
      </c>
      <c r="BP3" s="42">
        <f t="shared" si="1"/>
        <v>1</v>
      </c>
      <c r="BQ3" s="42">
        <f t="shared" si="1"/>
        <v>1</v>
      </c>
      <c r="BR3" s="42">
        <f t="shared" si="1"/>
        <v>1</v>
      </c>
      <c r="BS3" s="42">
        <f t="shared" si="1"/>
        <v>1</v>
      </c>
      <c r="BT3" s="42">
        <f t="shared" si="1"/>
        <v>1</v>
      </c>
      <c r="BU3" s="42">
        <f t="shared" si="1"/>
        <v>1</v>
      </c>
      <c r="BV3" s="42">
        <f t="shared" si="1"/>
        <v>1</v>
      </c>
      <c r="BW3" s="42">
        <f t="shared" si="1"/>
        <v>1</v>
      </c>
      <c r="BX3" s="42">
        <f t="shared" si="1"/>
        <v>1</v>
      </c>
      <c r="BY3" s="42">
        <f t="shared" si="1"/>
        <v>1</v>
      </c>
      <c r="BZ3" s="42">
        <f t="shared" si="1"/>
        <v>1</v>
      </c>
      <c r="CA3" s="42">
        <f t="shared" si="1"/>
        <v>1</v>
      </c>
      <c r="CB3" s="42">
        <f t="shared" si="1"/>
        <v>1</v>
      </c>
      <c r="CC3" s="42">
        <f t="shared" si="1"/>
        <v>1</v>
      </c>
      <c r="CD3" s="42">
        <f t="shared" si="1"/>
        <v>1</v>
      </c>
      <c r="CE3" s="42">
        <f t="shared" si="1"/>
        <v>1</v>
      </c>
      <c r="CF3" s="42">
        <f t="shared" si="1"/>
        <v>1</v>
      </c>
      <c r="CG3" s="42">
        <f t="shared" si="1"/>
        <v>1</v>
      </c>
      <c r="CH3" s="42">
        <f t="shared" si="1"/>
        <v>1</v>
      </c>
      <c r="CI3" s="42">
        <f t="shared" si="1"/>
        <v>1</v>
      </c>
      <c r="CJ3" s="42">
        <f t="shared" si="1"/>
        <v>1</v>
      </c>
      <c r="CK3" s="42">
        <f t="shared" si="1"/>
        <v>1</v>
      </c>
      <c r="CL3" s="42">
        <f t="shared" si="1"/>
        <v>1</v>
      </c>
      <c r="CM3" s="42">
        <f t="shared" si="1"/>
        <v>1</v>
      </c>
      <c r="CN3" s="42">
        <f t="shared" si="1"/>
        <v>1</v>
      </c>
      <c r="CO3" s="42">
        <f t="shared" si="1"/>
        <v>1</v>
      </c>
      <c r="CP3" s="42">
        <f t="shared" si="1"/>
        <v>1</v>
      </c>
      <c r="CQ3" s="42">
        <f t="shared" si="1"/>
        <v>1</v>
      </c>
      <c r="CR3" s="42">
        <f t="shared" si="1"/>
        <v>1</v>
      </c>
      <c r="CS3" s="42">
        <f t="shared" si="1"/>
        <v>1</v>
      </c>
      <c r="CT3" s="42">
        <f t="shared" si="1"/>
        <v>1</v>
      </c>
      <c r="CU3" s="42">
        <f t="shared" si="1"/>
        <v>1</v>
      </c>
      <c r="CV3" s="42">
        <f t="shared" si="1"/>
        <v>1</v>
      </c>
      <c r="CW3" s="42">
        <f t="shared" si="1"/>
        <v>1</v>
      </c>
      <c r="CX3" s="42">
        <f t="shared" si="1"/>
        <v>1</v>
      </c>
      <c r="CY3" s="42">
        <f t="shared" si="1"/>
        <v>1</v>
      </c>
      <c r="CZ3" s="42">
        <f t="shared" si="1"/>
        <v>1</v>
      </c>
      <c r="DA3" s="42">
        <f t="shared" si="1"/>
        <v>1</v>
      </c>
      <c r="DB3" s="42">
        <f t="shared" si="1"/>
        <v>1</v>
      </c>
      <c r="DC3" s="42">
        <f t="shared" si="1"/>
        <v>1</v>
      </c>
      <c r="DD3" s="42">
        <f t="shared" si="1"/>
        <v>1</v>
      </c>
      <c r="DE3" s="42">
        <f t="shared" si="1"/>
        <v>1</v>
      </c>
      <c r="DF3" s="42">
        <f t="shared" si="1"/>
        <v>1</v>
      </c>
      <c r="DG3" s="42">
        <f t="shared" si="1"/>
        <v>1</v>
      </c>
      <c r="DH3" s="42">
        <f t="shared" si="1"/>
        <v>1</v>
      </c>
      <c r="DI3" s="42">
        <f t="shared" si="1"/>
        <v>1</v>
      </c>
      <c r="DJ3" s="42">
        <f t="shared" si="1"/>
        <v>1</v>
      </c>
      <c r="DK3" s="42">
        <f t="shared" si="1"/>
        <v>1</v>
      </c>
      <c r="DL3" s="42">
        <f t="shared" si="1"/>
        <v>1</v>
      </c>
      <c r="DM3" s="42">
        <f t="shared" si="1"/>
        <v>1</v>
      </c>
      <c r="DN3" s="42">
        <f t="shared" si="1"/>
        <v>1</v>
      </c>
      <c r="DO3" s="42">
        <f t="shared" si="1"/>
        <v>1</v>
      </c>
      <c r="DP3" s="42">
        <f t="shared" si="1"/>
        <v>1</v>
      </c>
      <c r="DQ3" s="42">
        <f t="shared" si="1"/>
        <v>1</v>
      </c>
      <c r="DR3" s="42">
        <f t="shared" si="1"/>
        <v>1</v>
      </c>
      <c r="DS3" s="42">
        <f t="shared" si="1"/>
        <v>1</v>
      </c>
      <c r="DT3" s="42">
        <f t="shared" si="1"/>
        <v>1</v>
      </c>
      <c r="DU3" s="42">
        <f t="shared" si="1"/>
        <v>1</v>
      </c>
      <c r="DV3" s="42">
        <f t="shared" si="1"/>
        <v>1</v>
      </c>
      <c r="DW3" s="42">
        <f t="shared" si="1"/>
        <v>1</v>
      </c>
      <c r="DX3" s="42">
        <f t="shared" si="1"/>
        <v>1</v>
      </c>
      <c r="DY3" s="42">
        <f t="shared" si="1"/>
        <v>1</v>
      </c>
      <c r="DZ3" s="42">
        <f t="shared" si="1"/>
        <v>1</v>
      </c>
      <c r="EA3" s="42">
        <f t="shared" ref="EA3:GL9" si="2">IF(EA$2=$A3,1,0)</f>
        <v>1</v>
      </c>
      <c r="EB3" s="42">
        <f t="shared" si="2"/>
        <v>1</v>
      </c>
      <c r="EC3" s="42">
        <f t="shared" si="2"/>
        <v>1</v>
      </c>
      <c r="ED3" s="42">
        <f t="shared" si="2"/>
        <v>1</v>
      </c>
      <c r="EE3" s="42">
        <f t="shared" si="2"/>
        <v>1</v>
      </c>
      <c r="EF3" s="42">
        <f t="shared" si="2"/>
        <v>1</v>
      </c>
      <c r="EG3" s="42">
        <f t="shared" si="2"/>
        <v>1</v>
      </c>
      <c r="EH3" s="42">
        <f t="shared" si="2"/>
        <v>1</v>
      </c>
      <c r="EI3" s="42">
        <f t="shared" si="2"/>
        <v>1</v>
      </c>
      <c r="EJ3" s="42">
        <f t="shared" si="2"/>
        <v>1</v>
      </c>
      <c r="EK3" s="42">
        <f t="shared" si="2"/>
        <v>1</v>
      </c>
      <c r="EL3" s="42">
        <f t="shared" si="2"/>
        <v>1</v>
      </c>
      <c r="EM3" s="42">
        <f t="shared" si="2"/>
        <v>1</v>
      </c>
      <c r="EN3" s="42">
        <f t="shared" si="2"/>
        <v>1</v>
      </c>
      <c r="EO3" s="42">
        <f t="shared" si="2"/>
        <v>1</v>
      </c>
      <c r="EP3" s="42">
        <f t="shared" si="2"/>
        <v>1</v>
      </c>
      <c r="EQ3" s="42">
        <f t="shared" si="2"/>
        <v>1</v>
      </c>
      <c r="ER3" s="42">
        <f t="shared" si="2"/>
        <v>1</v>
      </c>
      <c r="ES3" s="42">
        <f t="shared" si="2"/>
        <v>1</v>
      </c>
      <c r="ET3" s="42">
        <f t="shared" si="2"/>
        <v>1</v>
      </c>
      <c r="EU3" s="42">
        <f t="shared" si="2"/>
        <v>1</v>
      </c>
      <c r="EV3" s="42">
        <f t="shared" si="2"/>
        <v>1</v>
      </c>
      <c r="EW3" s="42">
        <f t="shared" si="2"/>
        <v>1</v>
      </c>
      <c r="EX3" s="42">
        <f t="shared" si="2"/>
        <v>1</v>
      </c>
      <c r="EY3" s="42">
        <f t="shared" si="2"/>
        <v>1</v>
      </c>
      <c r="EZ3" s="42">
        <f t="shared" si="2"/>
        <v>1</v>
      </c>
      <c r="FA3" s="42">
        <f t="shared" si="2"/>
        <v>1</v>
      </c>
      <c r="FB3" s="42">
        <f t="shared" si="2"/>
        <v>1</v>
      </c>
      <c r="FC3" s="42">
        <f t="shared" si="2"/>
        <v>0</v>
      </c>
      <c r="FD3" s="42">
        <f t="shared" si="2"/>
        <v>0</v>
      </c>
      <c r="FE3" s="42">
        <f t="shared" si="2"/>
        <v>0</v>
      </c>
      <c r="FF3" s="42">
        <f t="shared" si="2"/>
        <v>0</v>
      </c>
      <c r="FG3" s="42">
        <f t="shared" si="2"/>
        <v>0</v>
      </c>
      <c r="FH3" s="42">
        <f t="shared" si="2"/>
        <v>0</v>
      </c>
      <c r="FI3" s="42">
        <f t="shared" si="2"/>
        <v>0</v>
      </c>
      <c r="FJ3" s="42">
        <f t="shared" si="2"/>
        <v>0</v>
      </c>
      <c r="FK3" s="42">
        <f t="shared" si="2"/>
        <v>0</v>
      </c>
      <c r="FL3" s="42">
        <f t="shared" si="2"/>
        <v>0</v>
      </c>
      <c r="FM3" s="42">
        <f t="shared" si="2"/>
        <v>0</v>
      </c>
      <c r="FN3" s="42">
        <f t="shared" si="2"/>
        <v>0</v>
      </c>
      <c r="FO3" s="42">
        <f t="shared" si="2"/>
        <v>0</v>
      </c>
      <c r="FP3" s="42">
        <f t="shared" si="2"/>
        <v>0</v>
      </c>
      <c r="FQ3" s="42">
        <f t="shared" si="2"/>
        <v>0</v>
      </c>
      <c r="FR3" s="42">
        <f t="shared" si="2"/>
        <v>0</v>
      </c>
      <c r="FS3" s="42">
        <f t="shared" si="2"/>
        <v>0</v>
      </c>
      <c r="FT3" s="42">
        <f t="shared" si="2"/>
        <v>0</v>
      </c>
      <c r="FU3" s="42">
        <f t="shared" si="2"/>
        <v>0</v>
      </c>
      <c r="FV3" s="42">
        <f t="shared" si="2"/>
        <v>0</v>
      </c>
      <c r="FW3" s="42">
        <f t="shared" si="2"/>
        <v>0</v>
      </c>
      <c r="FX3" s="42">
        <f t="shared" si="2"/>
        <v>0</v>
      </c>
      <c r="FY3" s="42">
        <f t="shared" si="2"/>
        <v>0</v>
      </c>
      <c r="FZ3" s="42">
        <f t="shared" si="2"/>
        <v>0</v>
      </c>
      <c r="GA3" s="42">
        <f t="shared" si="2"/>
        <v>0</v>
      </c>
      <c r="GB3" s="42">
        <f t="shared" si="2"/>
        <v>0</v>
      </c>
      <c r="GC3" s="42">
        <f t="shared" si="2"/>
        <v>0</v>
      </c>
      <c r="GD3" s="42">
        <f t="shared" si="2"/>
        <v>0</v>
      </c>
      <c r="GE3" s="42">
        <f t="shared" si="2"/>
        <v>0</v>
      </c>
      <c r="GF3" s="42">
        <f t="shared" si="2"/>
        <v>0</v>
      </c>
      <c r="GG3" s="42">
        <f t="shared" si="2"/>
        <v>0</v>
      </c>
      <c r="GH3" s="42">
        <f t="shared" si="2"/>
        <v>0</v>
      </c>
      <c r="GI3" s="42">
        <f t="shared" si="2"/>
        <v>0</v>
      </c>
      <c r="GJ3" s="42">
        <f t="shared" si="2"/>
        <v>0</v>
      </c>
      <c r="GK3" s="42">
        <f t="shared" si="2"/>
        <v>0</v>
      </c>
      <c r="GL3" s="42">
        <f t="shared" si="2"/>
        <v>0</v>
      </c>
      <c r="GM3" s="42">
        <f t="shared" ref="GM3:IX6" si="3">IF(GM$2=$A3,1,0)</f>
        <v>0</v>
      </c>
      <c r="GN3" s="42">
        <f t="shared" si="3"/>
        <v>0</v>
      </c>
      <c r="GO3" s="42">
        <f t="shared" si="3"/>
        <v>0</v>
      </c>
      <c r="GP3" s="42">
        <f t="shared" si="3"/>
        <v>0</v>
      </c>
      <c r="GQ3" s="42">
        <f t="shared" si="3"/>
        <v>0</v>
      </c>
      <c r="GR3" s="42">
        <f t="shared" si="3"/>
        <v>0</v>
      </c>
      <c r="GS3" s="42">
        <f t="shared" si="3"/>
        <v>0</v>
      </c>
      <c r="GT3" s="42">
        <f t="shared" si="3"/>
        <v>0</v>
      </c>
      <c r="GU3" s="42">
        <f t="shared" si="3"/>
        <v>0</v>
      </c>
      <c r="GV3" s="42">
        <f t="shared" si="3"/>
        <v>0</v>
      </c>
      <c r="GW3" s="42">
        <f t="shared" si="3"/>
        <v>0</v>
      </c>
      <c r="GX3" s="42">
        <f t="shared" si="3"/>
        <v>0</v>
      </c>
      <c r="GY3" s="42">
        <f t="shared" si="3"/>
        <v>0</v>
      </c>
      <c r="GZ3" s="42">
        <f t="shared" si="3"/>
        <v>0</v>
      </c>
      <c r="HA3" s="42">
        <f t="shared" si="3"/>
        <v>0</v>
      </c>
      <c r="HB3" s="42">
        <f t="shared" si="3"/>
        <v>0</v>
      </c>
      <c r="HC3" s="42">
        <f t="shared" si="3"/>
        <v>0</v>
      </c>
      <c r="HD3" s="42">
        <f t="shared" si="3"/>
        <v>0</v>
      </c>
      <c r="HE3" s="42">
        <f t="shared" si="3"/>
        <v>0</v>
      </c>
      <c r="HF3" s="42">
        <f t="shared" si="3"/>
        <v>0</v>
      </c>
      <c r="HG3" s="42">
        <f t="shared" si="3"/>
        <v>0</v>
      </c>
      <c r="HH3" s="42">
        <f t="shared" si="3"/>
        <v>0</v>
      </c>
      <c r="HI3" s="42">
        <f t="shared" si="3"/>
        <v>0</v>
      </c>
      <c r="HJ3" s="42">
        <f t="shared" si="3"/>
        <v>0</v>
      </c>
      <c r="HK3" s="42">
        <f t="shared" si="3"/>
        <v>0</v>
      </c>
      <c r="HL3" s="42">
        <f t="shared" si="3"/>
        <v>0</v>
      </c>
      <c r="HM3" s="42">
        <f t="shared" si="3"/>
        <v>0</v>
      </c>
      <c r="HN3" s="42">
        <f t="shared" si="3"/>
        <v>0</v>
      </c>
      <c r="HO3" s="42">
        <f t="shared" si="3"/>
        <v>0</v>
      </c>
      <c r="HP3" s="42">
        <f t="shared" si="3"/>
        <v>0</v>
      </c>
      <c r="HQ3" s="42">
        <f t="shared" si="3"/>
        <v>0</v>
      </c>
      <c r="HR3" s="42">
        <f t="shared" si="3"/>
        <v>0</v>
      </c>
      <c r="HS3" s="42">
        <f t="shared" si="3"/>
        <v>0</v>
      </c>
      <c r="HT3" s="42">
        <f t="shared" si="3"/>
        <v>0</v>
      </c>
      <c r="HU3" s="42">
        <f t="shared" si="3"/>
        <v>0</v>
      </c>
      <c r="HV3" s="42">
        <f t="shared" si="3"/>
        <v>0</v>
      </c>
      <c r="HW3" s="42">
        <f t="shared" si="3"/>
        <v>0</v>
      </c>
      <c r="HX3" s="42">
        <f t="shared" si="3"/>
        <v>0</v>
      </c>
      <c r="HY3" s="42">
        <f t="shared" si="3"/>
        <v>0</v>
      </c>
      <c r="HZ3" s="42">
        <f t="shared" si="3"/>
        <v>0</v>
      </c>
      <c r="IA3" s="42">
        <f t="shared" si="3"/>
        <v>0</v>
      </c>
      <c r="IB3" s="42">
        <f t="shared" si="3"/>
        <v>0</v>
      </c>
      <c r="IC3" s="42">
        <f t="shared" si="3"/>
        <v>0</v>
      </c>
      <c r="ID3" s="42">
        <f t="shared" si="3"/>
        <v>0</v>
      </c>
      <c r="IE3" s="42">
        <f t="shared" si="3"/>
        <v>0</v>
      </c>
      <c r="IF3" s="42">
        <f t="shared" si="3"/>
        <v>0</v>
      </c>
      <c r="IG3" s="42">
        <f t="shared" si="3"/>
        <v>0</v>
      </c>
      <c r="IH3" s="42">
        <f t="shared" si="3"/>
        <v>0</v>
      </c>
      <c r="II3" s="42">
        <f t="shared" si="3"/>
        <v>0</v>
      </c>
      <c r="IJ3" s="42">
        <f t="shared" si="3"/>
        <v>0</v>
      </c>
      <c r="IK3" s="42">
        <f t="shared" si="3"/>
        <v>0</v>
      </c>
      <c r="IL3" s="42">
        <f t="shared" si="3"/>
        <v>0</v>
      </c>
      <c r="IM3" s="42">
        <f t="shared" si="3"/>
        <v>0</v>
      </c>
      <c r="IN3" s="42">
        <f t="shared" si="3"/>
        <v>0</v>
      </c>
      <c r="IO3" s="42">
        <f t="shared" si="3"/>
        <v>0</v>
      </c>
      <c r="IP3" s="42">
        <f t="shared" si="3"/>
        <v>0</v>
      </c>
      <c r="IQ3" s="42">
        <f t="shared" si="3"/>
        <v>0</v>
      </c>
      <c r="IR3" s="42">
        <f t="shared" si="3"/>
        <v>0</v>
      </c>
      <c r="IS3" s="42">
        <f t="shared" si="3"/>
        <v>0</v>
      </c>
      <c r="IT3" s="42">
        <f t="shared" si="3"/>
        <v>0</v>
      </c>
      <c r="IU3" s="42">
        <f t="shared" si="3"/>
        <v>0</v>
      </c>
      <c r="IV3" s="42">
        <f t="shared" si="3"/>
        <v>0</v>
      </c>
      <c r="IW3" s="42">
        <f t="shared" si="3"/>
        <v>0</v>
      </c>
      <c r="IX3" s="42">
        <f t="shared" si="3"/>
        <v>0</v>
      </c>
      <c r="IY3" s="42">
        <f t="shared" ref="IY3:LJ9" si="4">IF(IY$2=$A3,1,0)</f>
        <v>0</v>
      </c>
      <c r="IZ3" s="42">
        <f t="shared" si="4"/>
        <v>0</v>
      </c>
      <c r="JA3" s="42">
        <f t="shared" si="4"/>
        <v>0</v>
      </c>
      <c r="JB3" s="42">
        <f t="shared" si="4"/>
        <v>0</v>
      </c>
      <c r="JC3" s="42">
        <f t="shared" si="4"/>
        <v>0</v>
      </c>
      <c r="JD3" s="42">
        <f t="shared" si="4"/>
        <v>0</v>
      </c>
      <c r="JE3" s="42">
        <f t="shared" si="4"/>
        <v>0</v>
      </c>
      <c r="JF3" s="42">
        <f t="shared" si="4"/>
        <v>0</v>
      </c>
      <c r="JG3" s="42">
        <f t="shared" si="4"/>
        <v>0</v>
      </c>
      <c r="JH3" s="42">
        <f t="shared" si="4"/>
        <v>0</v>
      </c>
      <c r="JI3" s="42">
        <f t="shared" si="4"/>
        <v>0</v>
      </c>
      <c r="JJ3" s="42">
        <f t="shared" si="4"/>
        <v>0</v>
      </c>
      <c r="JK3" s="42">
        <f t="shared" si="4"/>
        <v>0</v>
      </c>
      <c r="JL3" s="42">
        <f t="shared" si="4"/>
        <v>0</v>
      </c>
      <c r="JM3" s="42">
        <f t="shared" si="4"/>
        <v>0</v>
      </c>
      <c r="JN3" s="42">
        <f t="shared" si="4"/>
        <v>0</v>
      </c>
      <c r="JO3" s="42">
        <f t="shared" si="4"/>
        <v>0</v>
      </c>
      <c r="JP3" s="42">
        <f t="shared" si="4"/>
        <v>0</v>
      </c>
      <c r="JQ3" s="42">
        <f t="shared" si="4"/>
        <v>0</v>
      </c>
      <c r="JR3" s="42">
        <f t="shared" si="4"/>
        <v>0</v>
      </c>
      <c r="JS3" s="42">
        <f t="shared" si="4"/>
        <v>0</v>
      </c>
      <c r="JT3" s="42">
        <f t="shared" si="4"/>
        <v>0</v>
      </c>
      <c r="JU3" s="42">
        <f t="shared" si="4"/>
        <v>0</v>
      </c>
      <c r="JV3" s="42">
        <f t="shared" si="4"/>
        <v>0</v>
      </c>
      <c r="JW3" s="42">
        <f t="shared" si="4"/>
        <v>0</v>
      </c>
      <c r="JX3" s="42">
        <f t="shared" si="4"/>
        <v>0</v>
      </c>
      <c r="JY3" s="42">
        <f t="shared" si="4"/>
        <v>0</v>
      </c>
      <c r="JZ3" s="42">
        <f t="shared" si="4"/>
        <v>0</v>
      </c>
      <c r="KA3" s="42">
        <f t="shared" si="4"/>
        <v>0</v>
      </c>
      <c r="KB3" s="42">
        <f t="shared" si="4"/>
        <v>0</v>
      </c>
      <c r="KC3" s="42">
        <f t="shared" si="4"/>
        <v>0</v>
      </c>
      <c r="KD3" s="42">
        <f t="shared" si="4"/>
        <v>0</v>
      </c>
      <c r="KE3" s="42">
        <f t="shared" si="4"/>
        <v>0</v>
      </c>
      <c r="KF3" s="42">
        <f t="shared" si="4"/>
        <v>0</v>
      </c>
      <c r="KG3" s="42">
        <f t="shared" si="4"/>
        <v>0</v>
      </c>
      <c r="KH3" s="42">
        <f t="shared" si="4"/>
        <v>0</v>
      </c>
      <c r="KI3" s="42">
        <f t="shared" si="4"/>
        <v>0</v>
      </c>
      <c r="KJ3" s="42">
        <f t="shared" si="4"/>
        <v>0</v>
      </c>
      <c r="KK3" s="42">
        <f t="shared" si="4"/>
        <v>0</v>
      </c>
      <c r="KL3" s="42">
        <f t="shared" si="4"/>
        <v>0</v>
      </c>
      <c r="KM3" s="42">
        <f t="shared" si="4"/>
        <v>0</v>
      </c>
      <c r="KN3" s="42">
        <f t="shared" si="4"/>
        <v>0</v>
      </c>
      <c r="KO3" s="42">
        <f t="shared" si="4"/>
        <v>0</v>
      </c>
      <c r="KP3" s="42">
        <f t="shared" si="4"/>
        <v>0</v>
      </c>
      <c r="KQ3" s="42">
        <f t="shared" si="4"/>
        <v>0</v>
      </c>
      <c r="KR3" s="42">
        <f t="shared" si="4"/>
        <v>0</v>
      </c>
      <c r="KS3" s="42">
        <f t="shared" si="4"/>
        <v>0</v>
      </c>
      <c r="KT3" s="42">
        <f t="shared" si="4"/>
        <v>0</v>
      </c>
      <c r="KU3" s="42">
        <f t="shared" si="4"/>
        <v>0</v>
      </c>
      <c r="KV3" s="42">
        <f t="shared" si="4"/>
        <v>0</v>
      </c>
      <c r="KW3" s="42">
        <f t="shared" si="4"/>
        <v>0</v>
      </c>
      <c r="KX3" s="42">
        <f t="shared" si="4"/>
        <v>0</v>
      </c>
      <c r="KY3" s="42">
        <f t="shared" si="4"/>
        <v>0</v>
      </c>
      <c r="KZ3" s="42">
        <f t="shared" si="4"/>
        <v>0</v>
      </c>
      <c r="LA3" s="42">
        <f t="shared" si="4"/>
        <v>0</v>
      </c>
      <c r="LB3" s="42">
        <f t="shared" si="4"/>
        <v>0</v>
      </c>
      <c r="LC3" s="42">
        <f t="shared" si="4"/>
        <v>0</v>
      </c>
      <c r="LD3" s="42">
        <f t="shared" si="4"/>
        <v>0</v>
      </c>
      <c r="LE3" s="42">
        <f t="shared" si="4"/>
        <v>0</v>
      </c>
      <c r="LF3" s="42">
        <f t="shared" si="4"/>
        <v>0</v>
      </c>
      <c r="LG3" s="42">
        <f t="shared" si="4"/>
        <v>0</v>
      </c>
      <c r="LH3" s="42">
        <f t="shared" si="4"/>
        <v>0</v>
      </c>
      <c r="LI3" s="42">
        <f t="shared" si="4"/>
        <v>0</v>
      </c>
      <c r="LJ3" s="42">
        <f t="shared" si="4"/>
        <v>0</v>
      </c>
      <c r="LK3" s="42">
        <f t="shared" ref="LK3:NV6" si="5">IF(LK$2=$A3,1,0)</f>
        <v>0</v>
      </c>
      <c r="LL3" s="42">
        <f t="shared" si="5"/>
        <v>0</v>
      </c>
      <c r="LM3" s="42">
        <f t="shared" si="5"/>
        <v>0</v>
      </c>
      <c r="LN3" s="42">
        <f t="shared" si="5"/>
        <v>0</v>
      </c>
      <c r="LO3" s="42">
        <f t="shared" si="5"/>
        <v>0</v>
      </c>
      <c r="LP3" s="42">
        <f t="shared" si="5"/>
        <v>0</v>
      </c>
      <c r="LQ3" s="42">
        <f t="shared" si="5"/>
        <v>0</v>
      </c>
      <c r="LR3" s="42">
        <f t="shared" si="5"/>
        <v>0</v>
      </c>
      <c r="LS3" s="42">
        <f t="shared" si="5"/>
        <v>0</v>
      </c>
      <c r="LT3" s="42">
        <f t="shared" si="5"/>
        <v>0</v>
      </c>
      <c r="LU3" s="42">
        <f t="shared" si="5"/>
        <v>0</v>
      </c>
      <c r="LV3" s="42">
        <f t="shared" si="5"/>
        <v>0</v>
      </c>
      <c r="LW3" s="42">
        <f t="shared" si="5"/>
        <v>0</v>
      </c>
      <c r="LX3" s="42">
        <f t="shared" si="5"/>
        <v>0</v>
      </c>
      <c r="LY3" s="42">
        <f t="shared" si="5"/>
        <v>0</v>
      </c>
      <c r="LZ3" s="42">
        <f t="shared" si="5"/>
        <v>0</v>
      </c>
      <c r="MA3" s="42">
        <f t="shared" si="5"/>
        <v>0</v>
      </c>
      <c r="MB3" s="42">
        <f t="shared" si="5"/>
        <v>0</v>
      </c>
      <c r="MC3" s="42">
        <f t="shared" si="5"/>
        <v>0</v>
      </c>
      <c r="MD3" s="42">
        <f t="shared" si="5"/>
        <v>0</v>
      </c>
      <c r="ME3" s="42">
        <f t="shared" si="5"/>
        <v>0</v>
      </c>
      <c r="MF3" s="42">
        <f t="shared" si="5"/>
        <v>0</v>
      </c>
      <c r="MG3" s="42">
        <f t="shared" si="5"/>
        <v>0</v>
      </c>
      <c r="MH3" s="42">
        <f t="shared" si="5"/>
        <v>0</v>
      </c>
      <c r="MI3" s="42">
        <f t="shared" si="5"/>
        <v>0</v>
      </c>
      <c r="MJ3" s="42">
        <f t="shared" si="5"/>
        <v>0</v>
      </c>
      <c r="MK3" s="42">
        <f t="shared" si="5"/>
        <v>0</v>
      </c>
      <c r="ML3" s="42">
        <f t="shared" si="5"/>
        <v>0</v>
      </c>
      <c r="MM3" s="42">
        <f t="shared" si="5"/>
        <v>0</v>
      </c>
      <c r="MN3" s="42">
        <f t="shared" si="5"/>
        <v>0</v>
      </c>
      <c r="MO3" s="42">
        <f t="shared" si="5"/>
        <v>0</v>
      </c>
      <c r="MP3" s="42">
        <f t="shared" si="5"/>
        <v>0</v>
      </c>
      <c r="MQ3" s="42">
        <f t="shared" si="5"/>
        <v>0</v>
      </c>
      <c r="MR3" s="42">
        <f t="shared" si="5"/>
        <v>0</v>
      </c>
      <c r="MS3" s="42">
        <f t="shared" si="5"/>
        <v>0</v>
      </c>
      <c r="MT3" s="42">
        <f t="shared" si="5"/>
        <v>0</v>
      </c>
      <c r="MU3" s="42">
        <f t="shared" si="5"/>
        <v>0</v>
      </c>
      <c r="MV3" s="42">
        <f t="shared" si="5"/>
        <v>0</v>
      </c>
      <c r="MW3" s="42">
        <f t="shared" si="5"/>
        <v>0</v>
      </c>
      <c r="MX3" s="42">
        <f t="shared" si="5"/>
        <v>0</v>
      </c>
      <c r="MY3" s="42">
        <f t="shared" si="5"/>
        <v>0</v>
      </c>
      <c r="MZ3" s="42">
        <f t="shared" si="5"/>
        <v>0</v>
      </c>
      <c r="NA3" s="42">
        <f t="shared" si="5"/>
        <v>0</v>
      </c>
      <c r="NB3" s="42">
        <f t="shared" si="5"/>
        <v>0</v>
      </c>
      <c r="NC3" s="42">
        <f t="shared" si="5"/>
        <v>0</v>
      </c>
      <c r="ND3" s="42">
        <f t="shared" si="5"/>
        <v>0</v>
      </c>
      <c r="NE3" s="42">
        <f t="shared" si="5"/>
        <v>0</v>
      </c>
      <c r="NF3" s="42">
        <f t="shared" si="5"/>
        <v>0</v>
      </c>
      <c r="NG3" s="42">
        <f t="shared" si="5"/>
        <v>0</v>
      </c>
      <c r="NH3" s="42">
        <f t="shared" si="5"/>
        <v>0</v>
      </c>
      <c r="NI3" s="42">
        <f t="shared" si="5"/>
        <v>0</v>
      </c>
      <c r="NJ3" s="42">
        <f t="shared" si="5"/>
        <v>0</v>
      </c>
      <c r="NK3" s="42">
        <f t="shared" si="5"/>
        <v>0</v>
      </c>
      <c r="NL3" s="42">
        <f t="shared" si="5"/>
        <v>0</v>
      </c>
      <c r="NM3" s="42">
        <f t="shared" si="5"/>
        <v>0</v>
      </c>
      <c r="NN3" s="42">
        <f t="shared" si="5"/>
        <v>0</v>
      </c>
      <c r="NO3" s="42">
        <f t="shared" si="5"/>
        <v>0</v>
      </c>
      <c r="NP3" s="42">
        <f t="shared" si="5"/>
        <v>0</v>
      </c>
      <c r="NQ3" s="42">
        <f t="shared" si="5"/>
        <v>0</v>
      </c>
      <c r="NR3" s="42">
        <f t="shared" si="5"/>
        <v>0</v>
      </c>
      <c r="NS3" s="42">
        <f t="shared" si="5"/>
        <v>0</v>
      </c>
      <c r="NT3" s="42">
        <f t="shared" si="5"/>
        <v>0</v>
      </c>
      <c r="NU3" s="42">
        <f t="shared" si="5"/>
        <v>0</v>
      </c>
      <c r="NV3" s="42">
        <f t="shared" si="5"/>
        <v>0</v>
      </c>
      <c r="NW3" s="42">
        <f t="shared" ref="NW3:QH9" si="6">IF(NW$2=$A3,1,0)</f>
        <v>0</v>
      </c>
      <c r="NX3" s="42">
        <f t="shared" si="6"/>
        <v>0</v>
      </c>
      <c r="NY3" s="42">
        <f t="shared" si="6"/>
        <v>0</v>
      </c>
      <c r="NZ3" s="42">
        <f t="shared" si="6"/>
        <v>0</v>
      </c>
      <c r="OA3" s="42">
        <f t="shared" si="6"/>
        <v>0</v>
      </c>
      <c r="OB3" s="42">
        <f t="shared" si="6"/>
        <v>0</v>
      </c>
      <c r="OC3" s="42">
        <f t="shared" si="6"/>
        <v>0</v>
      </c>
      <c r="OD3" s="42">
        <f t="shared" si="6"/>
        <v>0</v>
      </c>
      <c r="OE3" s="42">
        <f t="shared" si="6"/>
        <v>0</v>
      </c>
      <c r="OF3" s="42">
        <f t="shared" si="6"/>
        <v>0</v>
      </c>
      <c r="OG3" s="42">
        <f t="shared" si="6"/>
        <v>0</v>
      </c>
      <c r="OH3" s="42">
        <f t="shared" si="6"/>
        <v>0</v>
      </c>
      <c r="OI3" s="42">
        <f t="shared" si="6"/>
        <v>0</v>
      </c>
      <c r="OJ3" s="42">
        <f t="shared" si="6"/>
        <v>0</v>
      </c>
      <c r="OK3" s="42">
        <f t="shared" si="6"/>
        <v>0</v>
      </c>
      <c r="OL3" s="42">
        <f t="shared" si="6"/>
        <v>0</v>
      </c>
      <c r="OM3" s="42">
        <f t="shared" si="6"/>
        <v>0</v>
      </c>
      <c r="ON3" s="42">
        <f t="shared" si="6"/>
        <v>0</v>
      </c>
      <c r="OO3" s="42">
        <f t="shared" si="6"/>
        <v>0</v>
      </c>
      <c r="OP3" s="42">
        <f t="shared" si="6"/>
        <v>0</v>
      </c>
      <c r="OQ3" s="42">
        <f t="shared" si="6"/>
        <v>0</v>
      </c>
      <c r="OR3" s="42">
        <f t="shared" si="6"/>
        <v>0</v>
      </c>
      <c r="OS3" s="42">
        <f t="shared" si="6"/>
        <v>0</v>
      </c>
      <c r="OT3" s="42">
        <f t="shared" si="6"/>
        <v>0</v>
      </c>
      <c r="OU3" s="42">
        <f t="shared" si="6"/>
        <v>0</v>
      </c>
      <c r="OV3" s="42">
        <f t="shared" si="6"/>
        <v>0</v>
      </c>
      <c r="OW3" s="42">
        <f t="shared" si="6"/>
        <v>0</v>
      </c>
      <c r="OX3" s="42">
        <f t="shared" si="6"/>
        <v>0</v>
      </c>
      <c r="OY3" s="42">
        <f t="shared" si="6"/>
        <v>0</v>
      </c>
      <c r="OZ3" s="42">
        <f t="shared" si="6"/>
        <v>0</v>
      </c>
      <c r="PA3" s="42">
        <f t="shared" si="6"/>
        <v>0</v>
      </c>
      <c r="PB3" s="42">
        <f t="shared" si="6"/>
        <v>0</v>
      </c>
      <c r="PC3" s="42">
        <f t="shared" si="6"/>
        <v>0</v>
      </c>
      <c r="PD3" s="42">
        <f t="shared" si="6"/>
        <v>0</v>
      </c>
      <c r="PE3" s="42">
        <f t="shared" si="6"/>
        <v>0</v>
      </c>
      <c r="PF3" s="42">
        <f t="shared" si="6"/>
        <v>0</v>
      </c>
      <c r="PG3" s="42">
        <f t="shared" si="6"/>
        <v>0</v>
      </c>
      <c r="PH3" s="42">
        <f t="shared" si="6"/>
        <v>0</v>
      </c>
      <c r="PI3" s="42">
        <f t="shared" si="6"/>
        <v>0</v>
      </c>
      <c r="PJ3" s="42">
        <f t="shared" si="6"/>
        <v>0</v>
      </c>
      <c r="PK3" s="42">
        <f t="shared" si="6"/>
        <v>0</v>
      </c>
      <c r="PL3" s="42">
        <f t="shared" si="6"/>
        <v>0</v>
      </c>
      <c r="PM3" s="42">
        <f t="shared" si="6"/>
        <v>0</v>
      </c>
      <c r="PN3" s="42">
        <f t="shared" si="6"/>
        <v>0</v>
      </c>
      <c r="PO3" s="42">
        <f t="shared" si="6"/>
        <v>0</v>
      </c>
      <c r="PP3" s="42">
        <f t="shared" si="6"/>
        <v>0</v>
      </c>
      <c r="PQ3" s="42">
        <f t="shared" si="6"/>
        <v>0</v>
      </c>
      <c r="PR3" s="42">
        <f t="shared" si="6"/>
        <v>0</v>
      </c>
      <c r="PS3" s="42">
        <f t="shared" si="6"/>
        <v>0</v>
      </c>
      <c r="PT3" s="42">
        <f t="shared" si="6"/>
        <v>0</v>
      </c>
      <c r="PU3" s="42">
        <f t="shared" si="6"/>
        <v>0</v>
      </c>
      <c r="PV3" s="42">
        <f t="shared" si="6"/>
        <v>0</v>
      </c>
      <c r="PW3" s="42">
        <f t="shared" si="6"/>
        <v>0</v>
      </c>
      <c r="PX3" s="42">
        <f t="shared" si="6"/>
        <v>0</v>
      </c>
      <c r="PY3" s="42">
        <f t="shared" si="6"/>
        <v>0</v>
      </c>
      <c r="PZ3" s="42">
        <f t="shared" si="6"/>
        <v>0</v>
      </c>
      <c r="QA3" s="42">
        <f t="shared" si="6"/>
        <v>0</v>
      </c>
      <c r="QB3" s="42">
        <f t="shared" si="6"/>
        <v>0</v>
      </c>
      <c r="QC3" s="42">
        <f t="shared" si="6"/>
        <v>0</v>
      </c>
      <c r="QD3" s="42">
        <f t="shared" si="6"/>
        <v>0</v>
      </c>
      <c r="QE3" s="42">
        <f t="shared" si="6"/>
        <v>0</v>
      </c>
      <c r="QF3" s="42">
        <f t="shared" si="6"/>
        <v>0</v>
      </c>
      <c r="QG3" s="42">
        <f t="shared" si="6"/>
        <v>0</v>
      </c>
      <c r="QH3" s="42">
        <f t="shared" si="6"/>
        <v>0</v>
      </c>
      <c r="QI3" s="42">
        <f t="shared" ref="QI3:ST6" si="7">IF(QI$2=$A3,1,0)</f>
        <v>0</v>
      </c>
      <c r="QJ3" s="42">
        <f t="shared" si="7"/>
        <v>0</v>
      </c>
      <c r="QK3" s="42">
        <f t="shared" si="7"/>
        <v>0</v>
      </c>
      <c r="QL3" s="42">
        <f t="shared" si="7"/>
        <v>0</v>
      </c>
      <c r="QM3" s="42">
        <f t="shared" si="7"/>
        <v>0</v>
      </c>
      <c r="QN3" s="42">
        <f t="shared" si="7"/>
        <v>0</v>
      </c>
      <c r="QO3" s="42">
        <f t="shared" si="7"/>
        <v>0</v>
      </c>
      <c r="QP3" s="42">
        <f t="shared" si="7"/>
        <v>0</v>
      </c>
      <c r="QQ3" s="42">
        <f t="shared" si="7"/>
        <v>0</v>
      </c>
      <c r="QR3" s="42">
        <f t="shared" si="7"/>
        <v>0</v>
      </c>
      <c r="QS3" s="42">
        <f t="shared" si="7"/>
        <v>0</v>
      </c>
      <c r="QT3" s="42">
        <f t="shared" si="7"/>
        <v>0</v>
      </c>
      <c r="QU3" s="42">
        <f t="shared" si="7"/>
        <v>0</v>
      </c>
      <c r="QV3" s="42">
        <f t="shared" si="7"/>
        <v>0</v>
      </c>
      <c r="QW3" s="42">
        <f t="shared" si="7"/>
        <v>0</v>
      </c>
      <c r="QX3" s="42">
        <f t="shared" si="7"/>
        <v>0</v>
      </c>
      <c r="QY3" s="42">
        <f t="shared" si="7"/>
        <v>0</v>
      </c>
      <c r="QZ3" s="42">
        <f t="shared" si="7"/>
        <v>0</v>
      </c>
      <c r="RA3" s="42">
        <f t="shared" si="7"/>
        <v>0</v>
      </c>
      <c r="RB3" s="42">
        <f t="shared" si="7"/>
        <v>0</v>
      </c>
      <c r="RC3" s="42">
        <f t="shared" si="7"/>
        <v>0</v>
      </c>
      <c r="RD3" s="42">
        <f t="shared" si="7"/>
        <v>0</v>
      </c>
      <c r="RE3" s="42">
        <f t="shared" si="7"/>
        <v>0</v>
      </c>
      <c r="RF3" s="42">
        <f t="shared" si="7"/>
        <v>0</v>
      </c>
      <c r="RG3" s="42">
        <f t="shared" si="7"/>
        <v>0</v>
      </c>
      <c r="RH3" s="42">
        <f t="shared" si="7"/>
        <v>0</v>
      </c>
      <c r="RI3" s="42">
        <f t="shared" si="7"/>
        <v>0</v>
      </c>
      <c r="RJ3" s="42">
        <f t="shared" si="7"/>
        <v>0</v>
      </c>
      <c r="RK3" s="42">
        <f t="shared" si="7"/>
        <v>0</v>
      </c>
      <c r="RL3" s="42">
        <f t="shared" si="7"/>
        <v>0</v>
      </c>
      <c r="RM3" s="42">
        <f t="shared" si="7"/>
        <v>0</v>
      </c>
      <c r="RN3" s="42">
        <f t="shared" si="7"/>
        <v>0</v>
      </c>
      <c r="RO3" s="42">
        <f t="shared" si="7"/>
        <v>0</v>
      </c>
      <c r="RP3" s="42">
        <f t="shared" si="7"/>
        <v>0</v>
      </c>
      <c r="RQ3" s="42">
        <f t="shared" si="7"/>
        <v>0</v>
      </c>
      <c r="RR3" s="42">
        <f t="shared" si="7"/>
        <v>0</v>
      </c>
      <c r="RS3" s="42">
        <f t="shared" si="7"/>
        <v>0</v>
      </c>
      <c r="RT3" s="42">
        <f t="shared" si="7"/>
        <v>0</v>
      </c>
      <c r="RU3" s="42">
        <f t="shared" si="7"/>
        <v>0</v>
      </c>
      <c r="RV3" s="42">
        <f t="shared" si="7"/>
        <v>0</v>
      </c>
      <c r="RW3" s="42">
        <f t="shared" si="7"/>
        <v>0</v>
      </c>
      <c r="RX3" s="42">
        <f t="shared" si="7"/>
        <v>0</v>
      </c>
      <c r="RY3" s="42">
        <f t="shared" si="7"/>
        <v>0</v>
      </c>
      <c r="RZ3" s="42">
        <f t="shared" si="7"/>
        <v>0</v>
      </c>
      <c r="SA3" s="42">
        <f t="shared" si="7"/>
        <v>0</v>
      </c>
      <c r="SB3" s="42">
        <f t="shared" si="7"/>
        <v>0</v>
      </c>
      <c r="SC3" s="42">
        <f t="shared" si="7"/>
        <v>0</v>
      </c>
      <c r="SD3" s="42">
        <f t="shared" si="7"/>
        <v>0</v>
      </c>
      <c r="SE3" s="42">
        <f t="shared" si="7"/>
        <v>0</v>
      </c>
      <c r="SF3" s="42">
        <f t="shared" si="7"/>
        <v>0</v>
      </c>
      <c r="SG3" s="42">
        <f t="shared" si="7"/>
        <v>0</v>
      </c>
      <c r="SH3" s="42">
        <f t="shared" si="7"/>
        <v>0</v>
      </c>
      <c r="SI3" s="42">
        <f t="shared" si="7"/>
        <v>0</v>
      </c>
      <c r="SJ3" s="42">
        <f t="shared" si="7"/>
        <v>0</v>
      </c>
      <c r="SK3" s="42">
        <f t="shared" si="7"/>
        <v>0</v>
      </c>
      <c r="SL3" s="42">
        <f t="shared" si="7"/>
        <v>0</v>
      </c>
      <c r="SM3" s="42">
        <f t="shared" si="7"/>
        <v>0</v>
      </c>
      <c r="SN3" s="42">
        <f t="shared" si="7"/>
        <v>0</v>
      </c>
      <c r="SO3" s="42">
        <f t="shared" si="7"/>
        <v>0</v>
      </c>
      <c r="SP3" s="42">
        <f t="shared" si="7"/>
        <v>0</v>
      </c>
      <c r="SQ3" s="42">
        <f t="shared" si="7"/>
        <v>0</v>
      </c>
      <c r="SR3" s="42">
        <f t="shared" si="7"/>
        <v>0</v>
      </c>
      <c r="SS3" s="42">
        <f t="shared" si="7"/>
        <v>0</v>
      </c>
      <c r="ST3" s="42">
        <f t="shared" si="7"/>
        <v>0</v>
      </c>
      <c r="SU3" s="42">
        <f t="shared" ref="SU3:VF9" si="8">IF(SU$2=$A3,1,0)</f>
        <v>0</v>
      </c>
      <c r="SV3" s="42">
        <f t="shared" si="8"/>
        <v>0</v>
      </c>
      <c r="SW3" s="42">
        <f t="shared" si="8"/>
        <v>0</v>
      </c>
      <c r="SX3" s="42">
        <f t="shared" si="8"/>
        <v>0</v>
      </c>
      <c r="SY3" s="42">
        <f t="shared" si="8"/>
        <v>0</v>
      </c>
      <c r="SZ3" s="42">
        <f t="shared" si="8"/>
        <v>0</v>
      </c>
      <c r="TA3" s="42">
        <f t="shared" si="8"/>
        <v>0</v>
      </c>
      <c r="TB3" s="42">
        <f t="shared" si="8"/>
        <v>0</v>
      </c>
      <c r="TC3" s="42">
        <f t="shared" si="8"/>
        <v>0</v>
      </c>
      <c r="TD3" s="42">
        <f t="shared" si="8"/>
        <v>0</v>
      </c>
      <c r="TE3" s="42">
        <f t="shared" si="8"/>
        <v>0</v>
      </c>
      <c r="TF3" s="42">
        <f t="shared" si="8"/>
        <v>0</v>
      </c>
      <c r="TG3" s="42">
        <f t="shared" si="8"/>
        <v>0</v>
      </c>
      <c r="TH3" s="42">
        <f t="shared" si="8"/>
        <v>0</v>
      </c>
      <c r="TI3" s="42">
        <f t="shared" si="8"/>
        <v>0</v>
      </c>
      <c r="TJ3" s="42">
        <f t="shared" si="8"/>
        <v>0</v>
      </c>
      <c r="TK3" s="42">
        <f t="shared" si="8"/>
        <v>0</v>
      </c>
      <c r="TL3" s="42">
        <f t="shared" si="8"/>
        <v>0</v>
      </c>
      <c r="TM3" s="42">
        <f t="shared" si="8"/>
        <v>0</v>
      </c>
      <c r="TN3" s="42">
        <f t="shared" si="8"/>
        <v>0</v>
      </c>
      <c r="TO3" s="42">
        <f t="shared" si="8"/>
        <v>0</v>
      </c>
      <c r="TP3" s="42">
        <f t="shared" si="8"/>
        <v>0</v>
      </c>
      <c r="TQ3" s="42">
        <f t="shared" si="8"/>
        <v>0</v>
      </c>
      <c r="TR3" s="42">
        <f t="shared" si="8"/>
        <v>0</v>
      </c>
      <c r="TS3" s="42">
        <f t="shared" si="8"/>
        <v>0</v>
      </c>
      <c r="TT3" s="42">
        <f t="shared" si="8"/>
        <v>0</v>
      </c>
      <c r="TU3" s="42">
        <f t="shared" si="8"/>
        <v>0</v>
      </c>
      <c r="TV3" s="42">
        <f t="shared" si="8"/>
        <v>0</v>
      </c>
      <c r="TW3" s="42">
        <f t="shared" si="8"/>
        <v>0</v>
      </c>
      <c r="TX3" s="42">
        <f t="shared" si="8"/>
        <v>0</v>
      </c>
      <c r="TY3" s="42">
        <f t="shared" si="8"/>
        <v>0</v>
      </c>
      <c r="TZ3" s="42">
        <f t="shared" si="8"/>
        <v>0</v>
      </c>
      <c r="UA3" s="42">
        <f t="shared" si="8"/>
        <v>0</v>
      </c>
      <c r="UB3" s="42">
        <f t="shared" si="8"/>
        <v>0</v>
      </c>
      <c r="UC3" s="42">
        <f t="shared" si="8"/>
        <v>0</v>
      </c>
      <c r="UD3" s="42">
        <f t="shared" si="8"/>
        <v>0</v>
      </c>
      <c r="UE3" s="42">
        <f t="shared" si="8"/>
        <v>0</v>
      </c>
      <c r="UF3" s="42">
        <f t="shared" si="8"/>
        <v>0</v>
      </c>
      <c r="UG3" s="42">
        <f t="shared" si="8"/>
        <v>0</v>
      </c>
      <c r="UH3" s="42">
        <f t="shared" si="8"/>
        <v>0</v>
      </c>
      <c r="UI3" s="42">
        <f t="shared" si="8"/>
        <v>0</v>
      </c>
      <c r="UJ3" s="42">
        <f t="shared" si="8"/>
        <v>0</v>
      </c>
      <c r="UK3" s="42">
        <f t="shared" si="8"/>
        <v>0</v>
      </c>
      <c r="UL3" s="42">
        <f t="shared" si="8"/>
        <v>0</v>
      </c>
      <c r="UM3" s="42">
        <f t="shared" si="8"/>
        <v>0</v>
      </c>
      <c r="UN3" s="42">
        <f t="shared" si="8"/>
        <v>0</v>
      </c>
      <c r="UO3" s="42">
        <f t="shared" si="8"/>
        <v>0</v>
      </c>
      <c r="UP3" s="42">
        <f t="shared" si="8"/>
        <v>0</v>
      </c>
      <c r="UQ3" s="42">
        <f t="shared" si="8"/>
        <v>0</v>
      </c>
      <c r="UR3" s="42">
        <f t="shared" si="8"/>
        <v>0</v>
      </c>
      <c r="US3" s="42">
        <f t="shared" si="8"/>
        <v>0</v>
      </c>
      <c r="UT3" s="42">
        <f t="shared" si="8"/>
        <v>0</v>
      </c>
      <c r="UU3" s="42">
        <f t="shared" si="8"/>
        <v>0</v>
      </c>
      <c r="UV3" s="42">
        <f t="shared" si="8"/>
        <v>0</v>
      </c>
      <c r="UW3" s="42">
        <f t="shared" si="8"/>
        <v>0</v>
      </c>
      <c r="UX3" s="42">
        <f t="shared" si="8"/>
        <v>0</v>
      </c>
      <c r="UY3" s="42">
        <f t="shared" si="8"/>
        <v>0</v>
      </c>
      <c r="UZ3" s="42">
        <f t="shared" si="8"/>
        <v>0</v>
      </c>
      <c r="VA3" s="42">
        <f t="shared" si="8"/>
        <v>0</v>
      </c>
      <c r="VB3" s="42">
        <f t="shared" si="8"/>
        <v>0</v>
      </c>
      <c r="VC3" s="42">
        <f t="shared" si="8"/>
        <v>0</v>
      </c>
      <c r="VD3" s="42">
        <f t="shared" si="8"/>
        <v>0</v>
      </c>
      <c r="VE3" s="42">
        <f t="shared" si="8"/>
        <v>0</v>
      </c>
      <c r="VF3" s="42">
        <f t="shared" si="8"/>
        <v>0</v>
      </c>
      <c r="VG3" s="42">
        <f t="shared" ref="VG3:XR6" si="9">IF(VG$2=$A3,1,0)</f>
        <v>0</v>
      </c>
      <c r="VH3" s="42">
        <f t="shared" si="9"/>
        <v>0</v>
      </c>
      <c r="VI3" s="42">
        <f t="shared" si="9"/>
        <v>0</v>
      </c>
      <c r="VJ3" s="42">
        <f t="shared" si="9"/>
        <v>0</v>
      </c>
      <c r="VK3" s="42">
        <f t="shared" si="9"/>
        <v>0</v>
      </c>
      <c r="VL3" s="42">
        <f t="shared" si="9"/>
        <v>0</v>
      </c>
      <c r="VM3" s="42">
        <f t="shared" si="9"/>
        <v>0</v>
      </c>
      <c r="VN3" s="42">
        <f t="shared" si="9"/>
        <v>0</v>
      </c>
      <c r="VO3" s="42">
        <f t="shared" si="9"/>
        <v>0</v>
      </c>
      <c r="VP3" s="42">
        <f t="shared" si="9"/>
        <v>0</v>
      </c>
      <c r="VQ3" s="42">
        <f t="shared" si="9"/>
        <v>0</v>
      </c>
      <c r="VR3" s="42">
        <f t="shared" si="9"/>
        <v>0</v>
      </c>
      <c r="VS3" s="42">
        <f t="shared" si="9"/>
        <v>0</v>
      </c>
      <c r="VT3" s="42">
        <f t="shared" si="9"/>
        <v>0</v>
      </c>
      <c r="VU3" s="42">
        <f t="shared" si="9"/>
        <v>0</v>
      </c>
      <c r="VV3" s="42">
        <f t="shared" si="9"/>
        <v>0</v>
      </c>
      <c r="VW3" s="42">
        <f t="shared" si="9"/>
        <v>0</v>
      </c>
      <c r="VX3" s="42">
        <f t="shared" si="9"/>
        <v>0</v>
      </c>
      <c r="VY3" s="42">
        <f t="shared" si="9"/>
        <v>0</v>
      </c>
      <c r="VZ3" s="42">
        <f t="shared" si="9"/>
        <v>0</v>
      </c>
      <c r="WA3" s="42">
        <f t="shared" si="9"/>
        <v>0</v>
      </c>
      <c r="WB3" s="42">
        <f t="shared" si="9"/>
        <v>0</v>
      </c>
      <c r="WC3" s="42">
        <f t="shared" si="9"/>
        <v>0</v>
      </c>
      <c r="WD3" s="42">
        <f t="shared" si="9"/>
        <v>0</v>
      </c>
      <c r="WE3" s="42">
        <f t="shared" si="9"/>
        <v>0</v>
      </c>
      <c r="WF3" s="42">
        <f t="shared" si="9"/>
        <v>0</v>
      </c>
      <c r="WG3" s="42">
        <f t="shared" si="9"/>
        <v>0</v>
      </c>
      <c r="WH3" s="42">
        <f t="shared" si="9"/>
        <v>0</v>
      </c>
      <c r="WI3" s="42">
        <f t="shared" si="9"/>
        <v>0</v>
      </c>
      <c r="WJ3" s="42">
        <f t="shared" si="9"/>
        <v>0</v>
      </c>
      <c r="WK3" s="42">
        <f t="shared" si="9"/>
        <v>0</v>
      </c>
      <c r="WL3" s="42">
        <f t="shared" si="9"/>
        <v>0</v>
      </c>
      <c r="WM3" s="42">
        <f t="shared" si="9"/>
        <v>0</v>
      </c>
      <c r="WN3" s="42">
        <f t="shared" si="9"/>
        <v>0</v>
      </c>
      <c r="WO3" s="42">
        <f t="shared" si="9"/>
        <v>0</v>
      </c>
      <c r="WP3" s="42">
        <f t="shared" si="9"/>
        <v>0</v>
      </c>
      <c r="WQ3" s="42">
        <f t="shared" si="9"/>
        <v>0</v>
      </c>
      <c r="WR3" s="42">
        <f t="shared" si="9"/>
        <v>0</v>
      </c>
      <c r="WS3" s="42">
        <f t="shared" si="9"/>
        <v>0</v>
      </c>
      <c r="WT3" s="42">
        <f t="shared" si="9"/>
        <v>0</v>
      </c>
      <c r="WU3" s="42">
        <f t="shared" si="9"/>
        <v>0</v>
      </c>
      <c r="WV3" s="42">
        <f t="shared" si="9"/>
        <v>0</v>
      </c>
      <c r="WW3" s="42">
        <f t="shared" si="9"/>
        <v>0</v>
      </c>
      <c r="WX3" s="42">
        <f t="shared" si="9"/>
        <v>0</v>
      </c>
      <c r="WY3" s="42">
        <f t="shared" si="9"/>
        <v>0</v>
      </c>
      <c r="WZ3" s="42">
        <f t="shared" si="9"/>
        <v>0</v>
      </c>
      <c r="XA3" s="42">
        <f t="shared" si="9"/>
        <v>0</v>
      </c>
      <c r="XB3" s="42">
        <f t="shared" si="9"/>
        <v>0</v>
      </c>
      <c r="XC3" s="42">
        <f t="shared" si="9"/>
        <v>0</v>
      </c>
      <c r="XD3" s="42">
        <f t="shared" si="9"/>
        <v>0</v>
      </c>
      <c r="XE3" s="42">
        <f t="shared" si="9"/>
        <v>0</v>
      </c>
      <c r="XF3" s="42">
        <f t="shared" si="9"/>
        <v>0</v>
      </c>
      <c r="XG3" s="42">
        <f t="shared" si="9"/>
        <v>0</v>
      </c>
      <c r="XH3" s="42">
        <f t="shared" si="9"/>
        <v>0</v>
      </c>
      <c r="XI3" s="42">
        <f t="shared" si="9"/>
        <v>0</v>
      </c>
      <c r="XJ3" s="42">
        <f t="shared" si="9"/>
        <v>0</v>
      </c>
      <c r="XK3" s="42">
        <f t="shared" si="9"/>
        <v>0</v>
      </c>
      <c r="XL3" s="42">
        <f t="shared" si="9"/>
        <v>0</v>
      </c>
      <c r="XM3" s="42">
        <f t="shared" si="9"/>
        <v>0</v>
      </c>
      <c r="XN3" s="42">
        <f t="shared" si="9"/>
        <v>0</v>
      </c>
      <c r="XO3" s="42">
        <f t="shared" si="9"/>
        <v>0</v>
      </c>
      <c r="XP3" s="42">
        <f t="shared" si="9"/>
        <v>0</v>
      </c>
      <c r="XQ3" s="42">
        <f t="shared" si="9"/>
        <v>0</v>
      </c>
      <c r="XR3" s="42">
        <f t="shared" si="9"/>
        <v>0</v>
      </c>
      <c r="XS3" s="42">
        <f t="shared" ref="XS3:YD18" si="10">IF(XS$2=$A3,1,0)</f>
        <v>0</v>
      </c>
      <c r="XT3" s="42">
        <f t="shared" si="10"/>
        <v>0</v>
      </c>
      <c r="XU3" s="42">
        <f t="shared" si="10"/>
        <v>0</v>
      </c>
      <c r="XV3" s="42">
        <f t="shared" si="10"/>
        <v>0</v>
      </c>
      <c r="XW3" s="42">
        <f t="shared" si="10"/>
        <v>0</v>
      </c>
      <c r="XX3" s="42">
        <f t="shared" si="10"/>
        <v>0</v>
      </c>
      <c r="XY3" s="42">
        <f t="shared" si="10"/>
        <v>0</v>
      </c>
      <c r="XZ3" s="42">
        <f t="shared" si="10"/>
        <v>0</v>
      </c>
      <c r="YA3" s="42">
        <f t="shared" si="10"/>
        <v>0</v>
      </c>
      <c r="YB3" s="42">
        <f t="shared" si="10"/>
        <v>0</v>
      </c>
      <c r="YC3" s="42">
        <f t="shared" si="10"/>
        <v>0</v>
      </c>
      <c r="YD3" s="42">
        <f t="shared" si="10"/>
        <v>0</v>
      </c>
      <c r="YE3" s="23"/>
    </row>
    <row r="4" spans="1:655" x14ac:dyDescent="0.55000000000000004">
      <c r="A4" t="s">
        <v>107</v>
      </c>
      <c r="B4" s="42">
        <f t="shared" ref="B4:Q21" si="11">IF(B$2=$A4,1,0)</f>
        <v>0</v>
      </c>
      <c r="C4" s="42">
        <f t="shared" si="11"/>
        <v>0</v>
      </c>
      <c r="D4" s="42">
        <f t="shared" si="11"/>
        <v>0</v>
      </c>
      <c r="E4" s="42">
        <f t="shared" si="11"/>
        <v>0</v>
      </c>
      <c r="F4" s="42">
        <f t="shared" si="11"/>
        <v>0</v>
      </c>
      <c r="G4" s="42">
        <f t="shared" si="11"/>
        <v>0</v>
      </c>
      <c r="H4" s="42">
        <f t="shared" si="11"/>
        <v>0</v>
      </c>
      <c r="I4" s="42">
        <f t="shared" si="11"/>
        <v>0</v>
      </c>
      <c r="J4" s="42">
        <f t="shared" si="11"/>
        <v>0</v>
      </c>
      <c r="K4" s="42">
        <f t="shared" si="11"/>
        <v>0</v>
      </c>
      <c r="L4" s="42">
        <f t="shared" si="11"/>
        <v>0</v>
      </c>
      <c r="M4" s="42">
        <f t="shared" si="11"/>
        <v>0</v>
      </c>
      <c r="N4" s="42">
        <f t="shared" si="11"/>
        <v>0</v>
      </c>
      <c r="O4" s="42">
        <f t="shared" si="11"/>
        <v>0</v>
      </c>
      <c r="P4" s="42">
        <f t="shared" si="11"/>
        <v>0</v>
      </c>
      <c r="Q4" s="42">
        <f t="shared" si="11"/>
        <v>0</v>
      </c>
      <c r="R4" s="42">
        <f t="shared" si="0"/>
        <v>0</v>
      </c>
      <c r="S4" s="42">
        <f t="shared" si="0"/>
        <v>0</v>
      </c>
      <c r="T4" s="42">
        <f t="shared" si="0"/>
        <v>0</v>
      </c>
      <c r="U4" s="42">
        <f t="shared" si="0"/>
        <v>0</v>
      </c>
      <c r="V4" s="42">
        <f t="shared" si="0"/>
        <v>0</v>
      </c>
      <c r="W4" s="42">
        <f t="shared" si="0"/>
        <v>0</v>
      </c>
      <c r="X4" s="42">
        <f t="shared" si="0"/>
        <v>0</v>
      </c>
      <c r="Y4" s="42">
        <f t="shared" si="0"/>
        <v>0</v>
      </c>
      <c r="Z4" s="42">
        <f t="shared" si="0"/>
        <v>0</v>
      </c>
      <c r="AA4" s="42">
        <f t="shared" si="0"/>
        <v>0</v>
      </c>
      <c r="AB4" s="42">
        <f t="shared" si="0"/>
        <v>0</v>
      </c>
      <c r="AC4" s="42">
        <f t="shared" si="0"/>
        <v>0</v>
      </c>
      <c r="AD4" s="42">
        <f t="shared" si="0"/>
        <v>0</v>
      </c>
      <c r="AE4" s="42">
        <f t="shared" si="0"/>
        <v>0</v>
      </c>
      <c r="AF4" s="42">
        <f t="shared" si="0"/>
        <v>0</v>
      </c>
      <c r="AG4" s="42">
        <f t="shared" si="0"/>
        <v>0</v>
      </c>
      <c r="AH4" s="42">
        <f t="shared" si="0"/>
        <v>0</v>
      </c>
      <c r="AI4" s="42">
        <f t="shared" si="0"/>
        <v>0</v>
      </c>
      <c r="AJ4" s="42">
        <f t="shared" si="0"/>
        <v>0</v>
      </c>
      <c r="AK4" s="42">
        <f t="shared" si="0"/>
        <v>0</v>
      </c>
      <c r="AL4" s="42">
        <f t="shared" si="0"/>
        <v>0</v>
      </c>
      <c r="AM4" s="42">
        <f t="shared" si="0"/>
        <v>0</v>
      </c>
      <c r="AN4" s="42">
        <f t="shared" si="0"/>
        <v>0</v>
      </c>
      <c r="AO4" s="42">
        <f t="shared" si="0"/>
        <v>0</v>
      </c>
      <c r="AP4" s="42">
        <f t="shared" si="0"/>
        <v>0</v>
      </c>
      <c r="AQ4" s="42">
        <f t="shared" si="0"/>
        <v>0</v>
      </c>
      <c r="AR4" s="42">
        <f t="shared" si="0"/>
        <v>0</v>
      </c>
      <c r="AS4" s="42">
        <f t="shared" si="0"/>
        <v>0</v>
      </c>
      <c r="AT4" s="42">
        <f t="shared" si="0"/>
        <v>0</v>
      </c>
      <c r="AU4" s="42">
        <f t="shared" si="0"/>
        <v>0</v>
      </c>
      <c r="AV4" s="42">
        <f t="shared" si="0"/>
        <v>0</v>
      </c>
      <c r="AW4" s="42">
        <f t="shared" si="0"/>
        <v>0</v>
      </c>
      <c r="AX4" s="42">
        <f t="shared" si="0"/>
        <v>0</v>
      </c>
      <c r="AY4" s="42">
        <f t="shared" si="0"/>
        <v>0</v>
      </c>
      <c r="AZ4" s="42">
        <f t="shared" si="0"/>
        <v>0</v>
      </c>
      <c r="BA4" s="42">
        <f t="shared" si="0"/>
        <v>0</v>
      </c>
      <c r="BB4" s="42">
        <f t="shared" si="0"/>
        <v>0</v>
      </c>
      <c r="BC4" s="42">
        <f t="shared" si="0"/>
        <v>0</v>
      </c>
      <c r="BD4" s="42">
        <f t="shared" si="0"/>
        <v>0</v>
      </c>
      <c r="BE4" s="42">
        <f t="shared" si="0"/>
        <v>0</v>
      </c>
      <c r="BF4" s="42">
        <f t="shared" si="0"/>
        <v>0</v>
      </c>
      <c r="BG4" s="42">
        <f t="shared" si="0"/>
        <v>0</v>
      </c>
      <c r="BH4" s="42">
        <f t="shared" si="0"/>
        <v>0</v>
      </c>
      <c r="BI4" s="42">
        <f t="shared" si="0"/>
        <v>0</v>
      </c>
      <c r="BJ4" s="42">
        <f t="shared" si="0"/>
        <v>0</v>
      </c>
      <c r="BK4" s="42">
        <f t="shared" si="0"/>
        <v>0</v>
      </c>
      <c r="BL4" s="42">
        <f t="shared" si="0"/>
        <v>0</v>
      </c>
      <c r="BM4" s="42">
        <f t="shared" si="0"/>
        <v>0</v>
      </c>
      <c r="BN4" s="42">
        <f t="shared" si="0"/>
        <v>0</v>
      </c>
      <c r="BO4" s="42">
        <f t="shared" si="1"/>
        <v>0</v>
      </c>
      <c r="BP4" s="42">
        <f t="shared" si="1"/>
        <v>0</v>
      </c>
      <c r="BQ4" s="42">
        <f t="shared" si="1"/>
        <v>0</v>
      </c>
      <c r="BR4" s="42">
        <f t="shared" si="1"/>
        <v>0</v>
      </c>
      <c r="BS4" s="42">
        <f t="shared" si="1"/>
        <v>0</v>
      </c>
      <c r="BT4" s="42">
        <f t="shared" si="1"/>
        <v>0</v>
      </c>
      <c r="BU4" s="42">
        <f t="shared" si="1"/>
        <v>0</v>
      </c>
      <c r="BV4" s="42">
        <f t="shared" si="1"/>
        <v>0</v>
      </c>
      <c r="BW4" s="42">
        <f t="shared" si="1"/>
        <v>0</v>
      </c>
      <c r="BX4" s="42">
        <f t="shared" si="1"/>
        <v>0</v>
      </c>
      <c r="BY4" s="42">
        <f t="shared" si="1"/>
        <v>0</v>
      </c>
      <c r="BZ4" s="42">
        <f t="shared" si="1"/>
        <v>0</v>
      </c>
      <c r="CA4" s="42">
        <f t="shared" si="1"/>
        <v>0</v>
      </c>
      <c r="CB4" s="42">
        <f t="shared" si="1"/>
        <v>0</v>
      </c>
      <c r="CC4" s="42">
        <f t="shared" si="1"/>
        <v>0</v>
      </c>
      <c r="CD4" s="42">
        <f t="shared" si="1"/>
        <v>0</v>
      </c>
      <c r="CE4" s="42">
        <f t="shared" si="1"/>
        <v>0</v>
      </c>
      <c r="CF4" s="42">
        <f t="shared" si="1"/>
        <v>0</v>
      </c>
      <c r="CG4" s="42">
        <f t="shared" si="1"/>
        <v>0</v>
      </c>
      <c r="CH4" s="42">
        <f t="shared" si="1"/>
        <v>0</v>
      </c>
      <c r="CI4" s="42">
        <f t="shared" si="1"/>
        <v>0</v>
      </c>
      <c r="CJ4" s="42">
        <f t="shared" si="1"/>
        <v>0</v>
      </c>
      <c r="CK4" s="42">
        <f t="shared" si="1"/>
        <v>0</v>
      </c>
      <c r="CL4" s="42">
        <f t="shared" si="1"/>
        <v>0</v>
      </c>
      <c r="CM4" s="42">
        <f t="shared" si="1"/>
        <v>0</v>
      </c>
      <c r="CN4" s="42">
        <f t="shared" si="1"/>
        <v>0</v>
      </c>
      <c r="CO4" s="42">
        <f t="shared" si="1"/>
        <v>0</v>
      </c>
      <c r="CP4" s="42">
        <f t="shared" si="1"/>
        <v>0</v>
      </c>
      <c r="CQ4" s="42">
        <f t="shared" si="1"/>
        <v>0</v>
      </c>
      <c r="CR4" s="42">
        <f t="shared" si="1"/>
        <v>0</v>
      </c>
      <c r="CS4" s="42">
        <f t="shared" si="1"/>
        <v>0</v>
      </c>
      <c r="CT4" s="42">
        <f t="shared" si="1"/>
        <v>0</v>
      </c>
      <c r="CU4" s="42">
        <f t="shared" si="1"/>
        <v>0</v>
      </c>
      <c r="CV4" s="42">
        <f t="shared" si="1"/>
        <v>0</v>
      </c>
      <c r="CW4" s="42">
        <f t="shared" si="1"/>
        <v>0</v>
      </c>
      <c r="CX4" s="42">
        <f t="shared" si="1"/>
        <v>0</v>
      </c>
      <c r="CY4" s="42">
        <f t="shared" si="1"/>
        <v>0</v>
      </c>
      <c r="CZ4" s="42">
        <f t="shared" si="1"/>
        <v>0</v>
      </c>
      <c r="DA4" s="42">
        <f t="shared" si="1"/>
        <v>0</v>
      </c>
      <c r="DB4" s="42">
        <f t="shared" si="1"/>
        <v>0</v>
      </c>
      <c r="DC4" s="42">
        <f t="shared" si="1"/>
        <v>0</v>
      </c>
      <c r="DD4" s="42">
        <f t="shared" si="1"/>
        <v>0</v>
      </c>
      <c r="DE4" s="42">
        <f t="shared" si="1"/>
        <v>0</v>
      </c>
      <c r="DF4" s="42">
        <f t="shared" si="1"/>
        <v>0</v>
      </c>
      <c r="DG4" s="42">
        <f t="shared" si="1"/>
        <v>0</v>
      </c>
      <c r="DH4" s="42">
        <f t="shared" si="1"/>
        <v>0</v>
      </c>
      <c r="DI4" s="42">
        <f t="shared" si="1"/>
        <v>0</v>
      </c>
      <c r="DJ4" s="42">
        <f t="shared" si="1"/>
        <v>0</v>
      </c>
      <c r="DK4" s="42">
        <f t="shared" si="1"/>
        <v>0</v>
      </c>
      <c r="DL4" s="42">
        <f t="shared" si="1"/>
        <v>0</v>
      </c>
      <c r="DM4" s="42">
        <f t="shared" si="1"/>
        <v>0</v>
      </c>
      <c r="DN4" s="42">
        <f t="shared" si="1"/>
        <v>0</v>
      </c>
      <c r="DO4" s="42">
        <f t="shared" si="1"/>
        <v>0</v>
      </c>
      <c r="DP4" s="42">
        <f t="shared" si="1"/>
        <v>0</v>
      </c>
      <c r="DQ4" s="42">
        <f t="shared" si="1"/>
        <v>0</v>
      </c>
      <c r="DR4" s="42">
        <f t="shared" si="1"/>
        <v>0</v>
      </c>
      <c r="DS4" s="42">
        <f t="shared" si="1"/>
        <v>0</v>
      </c>
      <c r="DT4" s="42">
        <f t="shared" si="1"/>
        <v>0</v>
      </c>
      <c r="DU4" s="42">
        <f t="shared" si="1"/>
        <v>0</v>
      </c>
      <c r="DV4" s="42">
        <f t="shared" si="1"/>
        <v>0</v>
      </c>
      <c r="DW4" s="42">
        <f t="shared" si="1"/>
        <v>0</v>
      </c>
      <c r="DX4" s="42">
        <f t="shared" si="1"/>
        <v>0</v>
      </c>
      <c r="DY4" s="42">
        <f t="shared" si="1"/>
        <v>0</v>
      </c>
      <c r="DZ4" s="42">
        <f t="shared" si="1"/>
        <v>0</v>
      </c>
      <c r="EA4" s="42">
        <f t="shared" si="2"/>
        <v>0</v>
      </c>
      <c r="EB4" s="42">
        <f t="shared" si="2"/>
        <v>0</v>
      </c>
      <c r="EC4" s="42">
        <f t="shared" si="2"/>
        <v>0</v>
      </c>
      <c r="ED4" s="42">
        <f t="shared" si="2"/>
        <v>0</v>
      </c>
      <c r="EE4" s="42">
        <f t="shared" si="2"/>
        <v>0</v>
      </c>
      <c r="EF4" s="42">
        <f t="shared" si="2"/>
        <v>0</v>
      </c>
      <c r="EG4" s="42">
        <f t="shared" si="2"/>
        <v>0</v>
      </c>
      <c r="EH4" s="42">
        <f t="shared" si="2"/>
        <v>0</v>
      </c>
      <c r="EI4" s="42">
        <f t="shared" si="2"/>
        <v>0</v>
      </c>
      <c r="EJ4" s="42">
        <f t="shared" si="2"/>
        <v>0</v>
      </c>
      <c r="EK4" s="42">
        <f t="shared" si="2"/>
        <v>0</v>
      </c>
      <c r="EL4" s="42">
        <f t="shared" si="2"/>
        <v>0</v>
      </c>
      <c r="EM4" s="42">
        <f t="shared" si="2"/>
        <v>0</v>
      </c>
      <c r="EN4" s="42">
        <f t="shared" si="2"/>
        <v>0</v>
      </c>
      <c r="EO4" s="42">
        <f t="shared" si="2"/>
        <v>0</v>
      </c>
      <c r="EP4" s="42">
        <f t="shared" si="2"/>
        <v>0</v>
      </c>
      <c r="EQ4" s="42">
        <f t="shared" si="2"/>
        <v>0</v>
      </c>
      <c r="ER4" s="42">
        <f t="shared" si="2"/>
        <v>0</v>
      </c>
      <c r="ES4" s="42">
        <f t="shared" si="2"/>
        <v>0</v>
      </c>
      <c r="ET4" s="42">
        <f t="shared" si="2"/>
        <v>0</v>
      </c>
      <c r="EU4" s="42">
        <f t="shared" si="2"/>
        <v>0</v>
      </c>
      <c r="EV4" s="42">
        <f t="shared" si="2"/>
        <v>0</v>
      </c>
      <c r="EW4" s="42">
        <f t="shared" si="2"/>
        <v>0</v>
      </c>
      <c r="EX4" s="42">
        <f t="shared" si="2"/>
        <v>0</v>
      </c>
      <c r="EY4" s="42">
        <f t="shared" si="2"/>
        <v>0</v>
      </c>
      <c r="EZ4" s="42">
        <f t="shared" si="2"/>
        <v>0</v>
      </c>
      <c r="FA4" s="42">
        <f t="shared" si="2"/>
        <v>0</v>
      </c>
      <c r="FB4" s="42">
        <f t="shared" si="2"/>
        <v>0</v>
      </c>
      <c r="FC4" s="42">
        <f t="shared" si="2"/>
        <v>1</v>
      </c>
      <c r="FD4" s="42">
        <f t="shared" si="2"/>
        <v>1</v>
      </c>
      <c r="FE4" s="42">
        <f t="shared" si="2"/>
        <v>1</v>
      </c>
      <c r="FF4" s="42">
        <f t="shared" si="2"/>
        <v>1</v>
      </c>
      <c r="FG4" s="42">
        <f t="shared" si="2"/>
        <v>1</v>
      </c>
      <c r="FH4" s="42">
        <f t="shared" si="2"/>
        <v>1</v>
      </c>
      <c r="FI4" s="42">
        <f t="shared" si="2"/>
        <v>0</v>
      </c>
      <c r="FJ4" s="42">
        <f t="shared" si="2"/>
        <v>0</v>
      </c>
      <c r="FK4" s="42">
        <f t="shared" si="2"/>
        <v>0</v>
      </c>
      <c r="FL4" s="42">
        <f t="shared" si="2"/>
        <v>0</v>
      </c>
      <c r="FM4" s="42">
        <f t="shared" si="2"/>
        <v>0</v>
      </c>
      <c r="FN4" s="42">
        <f t="shared" si="2"/>
        <v>0</v>
      </c>
      <c r="FO4" s="42">
        <f t="shared" si="2"/>
        <v>0</v>
      </c>
      <c r="FP4" s="42">
        <f t="shared" si="2"/>
        <v>0</v>
      </c>
      <c r="FQ4" s="42">
        <f t="shared" si="2"/>
        <v>0</v>
      </c>
      <c r="FR4" s="42">
        <f t="shared" si="2"/>
        <v>0</v>
      </c>
      <c r="FS4" s="42">
        <f t="shared" si="2"/>
        <v>0</v>
      </c>
      <c r="FT4" s="42">
        <f t="shared" si="2"/>
        <v>0</v>
      </c>
      <c r="FU4" s="42">
        <f t="shared" si="2"/>
        <v>0</v>
      </c>
      <c r="FV4" s="42">
        <f t="shared" si="2"/>
        <v>0</v>
      </c>
      <c r="FW4" s="42">
        <f t="shared" si="2"/>
        <v>0</v>
      </c>
      <c r="FX4" s="42">
        <f t="shared" si="2"/>
        <v>0</v>
      </c>
      <c r="FY4" s="42">
        <f t="shared" si="2"/>
        <v>0</v>
      </c>
      <c r="FZ4" s="42">
        <f t="shared" si="2"/>
        <v>0</v>
      </c>
      <c r="GA4" s="42">
        <f t="shared" si="2"/>
        <v>0</v>
      </c>
      <c r="GB4" s="42">
        <f t="shared" si="2"/>
        <v>0</v>
      </c>
      <c r="GC4" s="42">
        <f t="shared" si="2"/>
        <v>0</v>
      </c>
      <c r="GD4" s="42">
        <f t="shared" si="2"/>
        <v>0</v>
      </c>
      <c r="GE4" s="42">
        <f t="shared" si="2"/>
        <v>0</v>
      </c>
      <c r="GF4" s="42">
        <f t="shared" si="2"/>
        <v>0</v>
      </c>
      <c r="GG4" s="42">
        <f t="shared" si="2"/>
        <v>0</v>
      </c>
      <c r="GH4" s="42">
        <f t="shared" si="2"/>
        <v>0</v>
      </c>
      <c r="GI4" s="42">
        <f t="shared" si="2"/>
        <v>0</v>
      </c>
      <c r="GJ4" s="42">
        <f t="shared" si="2"/>
        <v>0</v>
      </c>
      <c r="GK4" s="42">
        <f t="shared" si="2"/>
        <v>0</v>
      </c>
      <c r="GL4" s="42">
        <f t="shared" si="2"/>
        <v>0</v>
      </c>
      <c r="GM4" s="42">
        <f t="shared" si="3"/>
        <v>0</v>
      </c>
      <c r="GN4" s="42">
        <f t="shared" si="3"/>
        <v>0</v>
      </c>
      <c r="GO4" s="42">
        <f t="shared" si="3"/>
        <v>0</v>
      </c>
      <c r="GP4" s="42">
        <f t="shared" si="3"/>
        <v>0</v>
      </c>
      <c r="GQ4" s="42">
        <f t="shared" si="3"/>
        <v>0</v>
      </c>
      <c r="GR4" s="42">
        <f t="shared" si="3"/>
        <v>0</v>
      </c>
      <c r="GS4" s="42">
        <f t="shared" si="3"/>
        <v>0</v>
      </c>
      <c r="GT4" s="42">
        <f t="shared" si="3"/>
        <v>0</v>
      </c>
      <c r="GU4" s="42">
        <f t="shared" si="3"/>
        <v>0</v>
      </c>
      <c r="GV4" s="42">
        <f t="shared" si="3"/>
        <v>0</v>
      </c>
      <c r="GW4" s="42">
        <f t="shared" si="3"/>
        <v>0</v>
      </c>
      <c r="GX4" s="42">
        <f t="shared" si="3"/>
        <v>0</v>
      </c>
      <c r="GY4" s="42">
        <f t="shared" si="3"/>
        <v>0</v>
      </c>
      <c r="GZ4" s="42">
        <f t="shared" si="3"/>
        <v>0</v>
      </c>
      <c r="HA4" s="42">
        <f t="shared" si="3"/>
        <v>0</v>
      </c>
      <c r="HB4" s="42">
        <f t="shared" si="3"/>
        <v>0</v>
      </c>
      <c r="HC4" s="42">
        <f t="shared" si="3"/>
        <v>0</v>
      </c>
      <c r="HD4" s="42">
        <f t="shared" si="3"/>
        <v>0</v>
      </c>
      <c r="HE4" s="42">
        <f t="shared" si="3"/>
        <v>0</v>
      </c>
      <c r="HF4" s="42">
        <f t="shared" si="3"/>
        <v>0</v>
      </c>
      <c r="HG4" s="42">
        <f t="shared" si="3"/>
        <v>0</v>
      </c>
      <c r="HH4" s="42">
        <f t="shared" si="3"/>
        <v>0</v>
      </c>
      <c r="HI4" s="42">
        <f t="shared" si="3"/>
        <v>0</v>
      </c>
      <c r="HJ4" s="42">
        <f t="shared" si="3"/>
        <v>0</v>
      </c>
      <c r="HK4" s="42">
        <f t="shared" si="3"/>
        <v>0</v>
      </c>
      <c r="HL4" s="42">
        <f t="shared" si="3"/>
        <v>0</v>
      </c>
      <c r="HM4" s="42">
        <f t="shared" si="3"/>
        <v>0</v>
      </c>
      <c r="HN4" s="42">
        <f t="shared" si="3"/>
        <v>0</v>
      </c>
      <c r="HO4" s="42">
        <f t="shared" si="3"/>
        <v>0</v>
      </c>
      <c r="HP4" s="42">
        <f t="shared" si="3"/>
        <v>0</v>
      </c>
      <c r="HQ4" s="42">
        <f t="shared" si="3"/>
        <v>0</v>
      </c>
      <c r="HR4" s="42">
        <f t="shared" si="3"/>
        <v>0</v>
      </c>
      <c r="HS4" s="42">
        <f t="shared" si="3"/>
        <v>0</v>
      </c>
      <c r="HT4" s="42">
        <f t="shared" si="3"/>
        <v>0</v>
      </c>
      <c r="HU4" s="42">
        <f t="shared" si="3"/>
        <v>0</v>
      </c>
      <c r="HV4" s="42">
        <f t="shared" si="3"/>
        <v>0</v>
      </c>
      <c r="HW4" s="42">
        <f t="shared" si="3"/>
        <v>0</v>
      </c>
      <c r="HX4" s="42">
        <f t="shared" si="3"/>
        <v>0</v>
      </c>
      <c r="HY4" s="42">
        <f t="shared" si="3"/>
        <v>0</v>
      </c>
      <c r="HZ4" s="42">
        <f t="shared" si="3"/>
        <v>0</v>
      </c>
      <c r="IA4" s="42">
        <f t="shared" si="3"/>
        <v>0</v>
      </c>
      <c r="IB4" s="42">
        <f t="shared" si="3"/>
        <v>0</v>
      </c>
      <c r="IC4" s="42">
        <f t="shared" si="3"/>
        <v>0</v>
      </c>
      <c r="ID4" s="42">
        <f t="shared" si="3"/>
        <v>0</v>
      </c>
      <c r="IE4" s="42">
        <f t="shared" si="3"/>
        <v>0</v>
      </c>
      <c r="IF4" s="42">
        <f t="shared" si="3"/>
        <v>0</v>
      </c>
      <c r="IG4" s="42">
        <f t="shared" si="3"/>
        <v>0</v>
      </c>
      <c r="IH4" s="42">
        <f t="shared" si="3"/>
        <v>0</v>
      </c>
      <c r="II4" s="42">
        <f t="shared" si="3"/>
        <v>0</v>
      </c>
      <c r="IJ4" s="42">
        <f t="shared" si="3"/>
        <v>0</v>
      </c>
      <c r="IK4" s="42">
        <f t="shared" si="3"/>
        <v>0</v>
      </c>
      <c r="IL4" s="42">
        <f t="shared" si="3"/>
        <v>0</v>
      </c>
      <c r="IM4" s="42">
        <f t="shared" si="3"/>
        <v>0</v>
      </c>
      <c r="IN4" s="42">
        <f t="shared" si="3"/>
        <v>0</v>
      </c>
      <c r="IO4" s="42">
        <f t="shared" si="3"/>
        <v>0</v>
      </c>
      <c r="IP4" s="42">
        <f t="shared" si="3"/>
        <v>0</v>
      </c>
      <c r="IQ4" s="42">
        <f t="shared" si="3"/>
        <v>0</v>
      </c>
      <c r="IR4" s="42">
        <f t="shared" si="3"/>
        <v>0</v>
      </c>
      <c r="IS4" s="42">
        <f t="shared" si="3"/>
        <v>0</v>
      </c>
      <c r="IT4" s="42">
        <f t="shared" si="3"/>
        <v>0</v>
      </c>
      <c r="IU4" s="42">
        <f t="shared" si="3"/>
        <v>0</v>
      </c>
      <c r="IV4" s="42">
        <f t="shared" si="3"/>
        <v>0</v>
      </c>
      <c r="IW4" s="42">
        <f t="shared" si="3"/>
        <v>0</v>
      </c>
      <c r="IX4" s="42">
        <f t="shared" si="3"/>
        <v>0</v>
      </c>
      <c r="IY4" s="42">
        <f t="shared" si="4"/>
        <v>0</v>
      </c>
      <c r="IZ4" s="42">
        <f t="shared" si="4"/>
        <v>0</v>
      </c>
      <c r="JA4" s="42">
        <f t="shared" si="4"/>
        <v>0</v>
      </c>
      <c r="JB4" s="42">
        <f t="shared" si="4"/>
        <v>0</v>
      </c>
      <c r="JC4" s="42">
        <f t="shared" si="4"/>
        <v>0</v>
      </c>
      <c r="JD4" s="42">
        <f t="shared" si="4"/>
        <v>0</v>
      </c>
      <c r="JE4" s="42">
        <f t="shared" si="4"/>
        <v>0</v>
      </c>
      <c r="JF4" s="42">
        <f t="shared" si="4"/>
        <v>0</v>
      </c>
      <c r="JG4" s="42">
        <f t="shared" si="4"/>
        <v>0</v>
      </c>
      <c r="JH4" s="42">
        <f t="shared" si="4"/>
        <v>0</v>
      </c>
      <c r="JI4" s="42">
        <f t="shared" si="4"/>
        <v>0</v>
      </c>
      <c r="JJ4" s="42">
        <f t="shared" si="4"/>
        <v>0</v>
      </c>
      <c r="JK4" s="42">
        <f t="shared" si="4"/>
        <v>0</v>
      </c>
      <c r="JL4" s="42">
        <f t="shared" si="4"/>
        <v>0</v>
      </c>
      <c r="JM4" s="42">
        <f t="shared" si="4"/>
        <v>0</v>
      </c>
      <c r="JN4" s="42">
        <f t="shared" si="4"/>
        <v>0</v>
      </c>
      <c r="JO4" s="42">
        <f t="shared" si="4"/>
        <v>0</v>
      </c>
      <c r="JP4" s="42">
        <f t="shared" si="4"/>
        <v>0</v>
      </c>
      <c r="JQ4" s="42">
        <f t="shared" si="4"/>
        <v>0</v>
      </c>
      <c r="JR4" s="42">
        <f t="shared" si="4"/>
        <v>0</v>
      </c>
      <c r="JS4" s="42">
        <f t="shared" si="4"/>
        <v>0</v>
      </c>
      <c r="JT4" s="42">
        <f t="shared" si="4"/>
        <v>0</v>
      </c>
      <c r="JU4" s="42">
        <f t="shared" si="4"/>
        <v>0</v>
      </c>
      <c r="JV4" s="42">
        <f t="shared" si="4"/>
        <v>0</v>
      </c>
      <c r="JW4" s="42">
        <f t="shared" si="4"/>
        <v>0</v>
      </c>
      <c r="JX4" s="42">
        <f t="shared" si="4"/>
        <v>0</v>
      </c>
      <c r="JY4" s="42">
        <f t="shared" si="4"/>
        <v>0</v>
      </c>
      <c r="JZ4" s="42">
        <f t="shared" si="4"/>
        <v>0</v>
      </c>
      <c r="KA4" s="42">
        <f t="shared" si="4"/>
        <v>0</v>
      </c>
      <c r="KB4" s="42">
        <f t="shared" si="4"/>
        <v>0</v>
      </c>
      <c r="KC4" s="42">
        <f t="shared" si="4"/>
        <v>0</v>
      </c>
      <c r="KD4" s="42">
        <f t="shared" si="4"/>
        <v>0</v>
      </c>
      <c r="KE4" s="42">
        <f t="shared" si="4"/>
        <v>0</v>
      </c>
      <c r="KF4" s="42">
        <f t="shared" si="4"/>
        <v>0</v>
      </c>
      <c r="KG4" s="42">
        <f t="shared" si="4"/>
        <v>0</v>
      </c>
      <c r="KH4" s="42">
        <f t="shared" si="4"/>
        <v>0</v>
      </c>
      <c r="KI4" s="42">
        <f t="shared" si="4"/>
        <v>0</v>
      </c>
      <c r="KJ4" s="42">
        <f t="shared" si="4"/>
        <v>0</v>
      </c>
      <c r="KK4" s="42">
        <f t="shared" si="4"/>
        <v>0</v>
      </c>
      <c r="KL4" s="42">
        <f t="shared" si="4"/>
        <v>0</v>
      </c>
      <c r="KM4" s="42">
        <f t="shared" si="4"/>
        <v>0</v>
      </c>
      <c r="KN4" s="42">
        <f t="shared" si="4"/>
        <v>0</v>
      </c>
      <c r="KO4" s="42">
        <f t="shared" si="4"/>
        <v>0</v>
      </c>
      <c r="KP4" s="42">
        <f t="shared" si="4"/>
        <v>0</v>
      </c>
      <c r="KQ4" s="42">
        <f t="shared" si="4"/>
        <v>0</v>
      </c>
      <c r="KR4" s="42">
        <f t="shared" si="4"/>
        <v>0</v>
      </c>
      <c r="KS4" s="42">
        <f t="shared" si="4"/>
        <v>0</v>
      </c>
      <c r="KT4" s="42">
        <f t="shared" si="4"/>
        <v>0</v>
      </c>
      <c r="KU4" s="42">
        <f t="shared" si="4"/>
        <v>0</v>
      </c>
      <c r="KV4" s="42">
        <f t="shared" si="4"/>
        <v>0</v>
      </c>
      <c r="KW4" s="42">
        <f t="shared" si="4"/>
        <v>0</v>
      </c>
      <c r="KX4" s="42">
        <f t="shared" si="4"/>
        <v>0</v>
      </c>
      <c r="KY4" s="42">
        <f t="shared" si="4"/>
        <v>0</v>
      </c>
      <c r="KZ4" s="42">
        <f t="shared" si="4"/>
        <v>0</v>
      </c>
      <c r="LA4" s="42">
        <f t="shared" si="4"/>
        <v>0</v>
      </c>
      <c r="LB4" s="42">
        <f t="shared" si="4"/>
        <v>0</v>
      </c>
      <c r="LC4" s="42">
        <f t="shared" si="4"/>
        <v>0</v>
      </c>
      <c r="LD4" s="42">
        <f t="shared" si="4"/>
        <v>0</v>
      </c>
      <c r="LE4" s="42">
        <f t="shared" si="4"/>
        <v>0</v>
      </c>
      <c r="LF4" s="42">
        <f t="shared" si="4"/>
        <v>0</v>
      </c>
      <c r="LG4" s="42">
        <f t="shared" si="4"/>
        <v>0</v>
      </c>
      <c r="LH4" s="42">
        <f t="shared" si="4"/>
        <v>0</v>
      </c>
      <c r="LI4" s="42">
        <f t="shared" si="4"/>
        <v>0</v>
      </c>
      <c r="LJ4" s="42">
        <f t="shared" si="4"/>
        <v>0</v>
      </c>
      <c r="LK4" s="42">
        <f t="shared" si="5"/>
        <v>0</v>
      </c>
      <c r="LL4" s="42">
        <f t="shared" si="5"/>
        <v>0</v>
      </c>
      <c r="LM4" s="42">
        <f t="shared" si="5"/>
        <v>0</v>
      </c>
      <c r="LN4" s="42">
        <f t="shared" si="5"/>
        <v>0</v>
      </c>
      <c r="LO4" s="42">
        <f t="shared" si="5"/>
        <v>0</v>
      </c>
      <c r="LP4" s="42">
        <f t="shared" si="5"/>
        <v>0</v>
      </c>
      <c r="LQ4" s="42">
        <f t="shared" si="5"/>
        <v>0</v>
      </c>
      <c r="LR4" s="42">
        <f t="shared" si="5"/>
        <v>0</v>
      </c>
      <c r="LS4" s="42">
        <f t="shared" si="5"/>
        <v>0</v>
      </c>
      <c r="LT4" s="42">
        <f t="shared" si="5"/>
        <v>0</v>
      </c>
      <c r="LU4" s="42">
        <f t="shared" si="5"/>
        <v>0</v>
      </c>
      <c r="LV4" s="42">
        <f t="shared" si="5"/>
        <v>0</v>
      </c>
      <c r="LW4" s="42">
        <f t="shared" si="5"/>
        <v>0</v>
      </c>
      <c r="LX4" s="42">
        <f t="shared" si="5"/>
        <v>0</v>
      </c>
      <c r="LY4" s="42">
        <f t="shared" si="5"/>
        <v>0</v>
      </c>
      <c r="LZ4" s="42">
        <f t="shared" si="5"/>
        <v>0</v>
      </c>
      <c r="MA4" s="42">
        <f t="shared" si="5"/>
        <v>0</v>
      </c>
      <c r="MB4" s="42">
        <f t="shared" si="5"/>
        <v>0</v>
      </c>
      <c r="MC4" s="42">
        <f t="shared" si="5"/>
        <v>0</v>
      </c>
      <c r="MD4" s="42">
        <f t="shared" si="5"/>
        <v>0</v>
      </c>
      <c r="ME4" s="42">
        <f t="shared" si="5"/>
        <v>0</v>
      </c>
      <c r="MF4" s="42">
        <f t="shared" si="5"/>
        <v>0</v>
      </c>
      <c r="MG4" s="42">
        <f t="shared" si="5"/>
        <v>0</v>
      </c>
      <c r="MH4" s="42">
        <f t="shared" si="5"/>
        <v>0</v>
      </c>
      <c r="MI4" s="42">
        <f t="shared" si="5"/>
        <v>0</v>
      </c>
      <c r="MJ4" s="42">
        <f t="shared" si="5"/>
        <v>0</v>
      </c>
      <c r="MK4" s="42">
        <f t="shared" si="5"/>
        <v>0</v>
      </c>
      <c r="ML4" s="42">
        <f t="shared" si="5"/>
        <v>0</v>
      </c>
      <c r="MM4" s="42">
        <f t="shared" si="5"/>
        <v>0</v>
      </c>
      <c r="MN4" s="42">
        <f t="shared" si="5"/>
        <v>0</v>
      </c>
      <c r="MO4" s="42">
        <f t="shared" si="5"/>
        <v>0</v>
      </c>
      <c r="MP4" s="42">
        <f t="shared" si="5"/>
        <v>0</v>
      </c>
      <c r="MQ4" s="42">
        <f t="shared" si="5"/>
        <v>0</v>
      </c>
      <c r="MR4" s="42">
        <f t="shared" si="5"/>
        <v>0</v>
      </c>
      <c r="MS4" s="42">
        <f t="shared" si="5"/>
        <v>0</v>
      </c>
      <c r="MT4" s="42">
        <f t="shared" si="5"/>
        <v>0</v>
      </c>
      <c r="MU4" s="42">
        <f t="shared" si="5"/>
        <v>0</v>
      </c>
      <c r="MV4" s="42">
        <f t="shared" si="5"/>
        <v>0</v>
      </c>
      <c r="MW4" s="42">
        <f t="shared" si="5"/>
        <v>0</v>
      </c>
      <c r="MX4" s="42">
        <f t="shared" si="5"/>
        <v>0</v>
      </c>
      <c r="MY4" s="42">
        <f t="shared" si="5"/>
        <v>0</v>
      </c>
      <c r="MZ4" s="42">
        <f t="shared" si="5"/>
        <v>0</v>
      </c>
      <c r="NA4" s="42">
        <f t="shared" si="5"/>
        <v>0</v>
      </c>
      <c r="NB4" s="42">
        <f t="shared" si="5"/>
        <v>0</v>
      </c>
      <c r="NC4" s="42">
        <f t="shared" si="5"/>
        <v>0</v>
      </c>
      <c r="ND4" s="42">
        <f t="shared" si="5"/>
        <v>0</v>
      </c>
      <c r="NE4" s="42">
        <f t="shared" si="5"/>
        <v>0</v>
      </c>
      <c r="NF4" s="42">
        <f t="shared" si="5"/>
        <v>0</v>
      </c>
      <c r="NG4" s="42">
        <f t="shared" si="5"/>
        <v>0</v>
      </c>
      <c r="NH4" s="42">
        <f t="shared" si="5"/>
        <v>0</v>
      </c>
      <c r="NI4" s="42">
        <f t="shared" si="5"/>
        <v>0</v>
      </c>
      <c r="NJ4" s="42">
        <f t="shared" si="5"/>
        <v>0</v>
      </c>
      <c r="NK4" s="42">
        <f t="shared" si="5"/>
        <v>0</v>
      </c>
      <c r="NL4" s="42">
        <f t="shared" si="5"/>
        <v>0</v>
      </c>
      <c r="NM4" s="42">
        <f t="shared" si="5"/>
        <v>0</v>
      </c>
      <c r="NN4" s="42">
        <f t="shared" si="5"/>
        <v>0</v>
      </c>
      <c r="NO4" s="42">
        <f t="shared" si="5"/>
        <v>0</v>
      </c>
      <c r="NP4" s="42">
        <f t="shared" si="5"/>
        <v>0</v>
      </c>
      <c r="NQ4" s="42">
        <f t="shared" si="5"/>
        <v>0</v>
      </c>
      <c r="NR4" s="42">
        <f t="shared" si="5"/>
        <v>0</v>
      </c>
      <c r="NS4" s="42">
        <f t="shared" si="5"/>
        <v>0</v>
      </c>
      <c r="NT4" s="42">
        <f t="shared" si="5"/>
        <v>0</v>
      </c>
      <c r="NU4" s="42">
        <f t="shared" si="5"/>
        <v>0</v>
      </c>
      <c r="NV4" s="42">
        <f t="shared" si="5"/>
        <v>0</v>
      </c>
      <c r="NW4" s="42">
        <f t="shared" si="6"/>
        <v>0</v>
      </c>
      <c r="NX4" s="42">
        <f t="shared" si="6"/>
        <v>0</v>
      </c>
      <c r="NY4" s="42">
        <f t="shared" si="6"/>
        <v>0</v>
      </c>
      <c r="NZ4" s="42">
        <f t="shared" si="6"/>
        <v>0</v>
      </c>
      <c r="OA4" s="42">
        <f t="shared" si="6"/>
        <v>0</v>
      </c>
      <c r="OB4" s="42">
        <f t="shared" si="6"/>
        <v>0</v>
      </c>
      <c r="OC4" s="42">
        <f t="shared" si="6"/>
        <v>0</v>
      </c>
      <c r="OD4" s="42">
        <f t="shared" si="6"/>
        <v>0</v>
      </c>
      <c r="OE4" s="42">
        <f t="shared" si="6"/>
        <v>0</v>
      </c>
      <c r="OF4" s="42">
        <f t="shared" si="6"/>
        <v>0</v>
      </c>
      <c r="OG4" s="42">
        <f t="shared" si="6"/>
        <v>0</v>
      </c>
      <c r="OH4" s="42">
        <f t="shared" si="6"/>
        <v>0</v>
      </c>
      <c r="OI4" s="42">
        <f t="shared" si="6"/>
        <v>0</v>
      </c>
      <c r="OJ4" s="42">
        <f t="shared" si="6"/>
        <v>0</v>
      </c>
      <c r="OK4" s="42">
        <f t="shared" si="6"/>
        <v>0</v>
      </c>
      <c r="OL4" s="42">
        <f t="shared" si="6"/>
        <v>0</v>
      </c>
      <c r="OM4" s="42">
        <f t="shared" si="6"/>
        <v>0</v>
      </c>
      <c r="ON4" s="42">
        <f t="shared" si="6"/>
        <v>0</v>
      </c>
      <c r="OO4" s="42">
        <f t="shared" si="6"/>
        <v>0</v>
      </c>
      <c r="OP4" s="42">
        <f t="shared" si="6"/>
        <v>0</v>
      </c>
      <c r="OQ4" s="42">
        <f t="shared" si="6"/>
        <v>0</v>
      </c>
      <c r="OR4" s="42">
        <f t="shared" si="6"/>
        <v>0</v>
      </c>
      <c r="OS4" s="42">
        <f t="shared" si="6"/>
        <v>0</v>
      </c>
      <c r="OT4" s="42">
        <f t="shared" si="6"/>
        <v>0</v>
      </c>
      <c r="OU4" s="42">
        <f t="shared" si="6"/>
        <v>0</v>
      </c>
      <c r="OV4" s="42">
        <f t="shared" si="6"/>
        <v>0</v>
      </c>
      <c r="OW4" s="42">
        <f t="shared" si="6"/>
        <v>0</v>
      </c>
      <c r="OX4" s="42">
        <f t="shared" si="6"/>
        <v>0</v>
      </c>
      <c r="OY4" s="42">
        <f t="shared" si="6"/>
        <v>0</v>
      </c>
      <c r="OZ4" s="42">
        <f t="shared" si="6"/>
        <v>0</v>
      </c>
      <c r="PA4" s="42">
        <f t="shared" si="6"/>
        <v>0</v>
      </c>
      <c r="PB4" s="42">
        <f t="shared" si="6"/>
        <v>0</v>
      </c>
      <c r="PC4" s="42">
        <f t="shared" si="6"/>
        <v>0</v>
      </c>
      <c r="PD4" s="42">
        <f t="shared" si="6"/>
        <v>0</v>
      </c>
      <c r="PE4" s="42">
        <f t="shared" si="6"/>
        <v>0</v>
      </c>
      <c r="PF4" s="42">
        <f t="shared" si="6"/>
        <v>0</v>
      </c>
      <c r="PG4" s="42">
        <f t="shared" si="6"/>
        <v>0</v>
      </c>
      <c r="PH4" s="42">
        <f t="shared" si="6"/>
        <v>0</v>
      </c>
      <c r="PI4" s="42">
        <f t="shared" si="6"/>
        <v>0</v>
      </c>
      <c r="PJ4" s="42">
        <f t="shared" si="6"/>
        <v>0</v>
      </c>
      <c r="PK4" s="42">
        <f t="shared" si="6"/>
        <v>0</v>
      </c>
      <c r="PL4" s="42">
        <f t="shared" si="6"/>
        <v>0</v>
      </c>
      <c r="PM4" s="42">
        <f t="shared" si="6"/>
        <v>0</v>
      </c>
      <c r="PN4" s="42">
        <f t="shared" si="6"/>
        <v>0</v>
      </c>
      <c r="PO4" s="42">
        <f t="shared" si="6"/>
        <v>0</v>
      </c>
      <c r="PP4" s="42">
        <f t="shared" si="6"/>
        <v>0</v>
      </c>
      <c r="PQ4" s="42">
        <f t="shared" si="6"/>
        <v>0</v>
      </c>
      <c r="PR4" s="42">
        <f t="shared" si="6"/>
        <v>0</v>
      </c>
      <c r="PS4" s="42">
        <f t="shared" si="6"/>
        <v>0</v>
      </c>
      <c r="PT4" s="42">
        <f t="shared" si="6"/>
        <v>0</v>
      </c>
      <c r="PU4" s="42">
        <f t="shared" si="6"/>
        <v>0</v>
      </c>
      <c r="PV4" s="42">
        <f t="shared" si="6"/>
        <v>0</v>
      </c>
      <c r="PW4" s="42">
        <f t="shared" si="6"/>
        <v>0</v>
      </c>
      <c r="PX4" s="42">
        <f t="shared" si="6"/>
        <v>0</v>
      </c>
      <c r="PY4" s="42">
        <f t="shared" si="6"/>
        <v>0</v>
      </c>
      <c r="PZ4" s="42">
        <f t="shared" si="6"/>
        <v>0</v>
      </c>
      <c r="QA4" s="42">
        <f t="shared" si="6"/>
        <v>0</v>
      </c>
      <c r="QB4" s="42">
        <f t="shared" si="6"/>
        <v>0</v>
      </c>
      <c r="QC4" s="42">
        <f t="shared" si="6"/>
        <v>0</v>
      </c>
      <c r="QD4" s="42">
        <f t="shared" si="6"/>
        <v>0</v>
      </c>
      <c r="QE4" s="42">
        <f t="shared" si="6"/>
        <v>0</v>
      </c>
      <c r="QF4" s="42">
        <f t="shared" si="6"/>
        <v>0</v>
      </c>
      <c r="QG4" s="42">
        <f t="shared" si="6"/>
        <v>0</v>
      </c>
      <c r="QH4" s="42">
        <f t="shared" si="6"/>
        <v>0</v>
      </c>
      <c r="QI4" s="42">
        <f t="shared" si="7"/>
        <v>0</v>
      </c>
      <c r="QJ4" s="42">
        <f t="shared" si="7"/>
        <v>0</v>
      </c>
      <c r="QK4" s="42">
        <f t="shared" si="7"/>
        <v>0</v>
      </c>
      <c r="QL4" s="42">
        <f t="shared" si="7"/>
        <v>0</v>
      </c>
      <c r="QM4" s="42">
        <f t="shared" si="7"/>
        <v>0</v>
      </c>
      <c r="QN4" s="42">
        <f t="shared" si="7"/>
        <v>0</v>
      </c>
      <c r="QO4" s="42">
        <f t="shared" si="7"/>
        <v>0</v>
      </c>
      <c r="QP4" s="42">
        <f t="shared" si="7"/>
        <v>0</v>
      </c>
      <c r="QQ4" s="42">
        <f t="shared" si="7"/>
        <v>0</v>
      </c>
      <c r="QR4" s="42">
        <f t="shared" si="7"/>
        <v>0</v>
      </c>
      <c r="QS4" s="42">
        <f t="shared" si="7"/>
        <v>0</v>
      </c>
      <c r="QT4" s="42">
        <f t="shared" si="7"/>
        <v>0</v>
      </c>
      <c r="QU4" s="42">
        <f t="shared" si="7"/>
        <v>0</v>
      </c>
      <c r="QV4" s="42">
        <f t="shared" si="7"/>
        <v>0</v>
      </c>
      <c r="QW4" s="42">
        <f t="shared" si="7"/>
        <v>0</v>
      </c>
      <c r="QX4" s="42">
        <f t="shared" si="7"/>
        <v>0</v>
      </c>
      <c r="QY4" s="42">
        <f t="shared" si="7"/>
        <v>0</v>
      </c>
      <c r="QZ4" s="42">
        <f t="shared" si="7"/>
        <v>0</v>
      </c>
      <c r="RA4" s="42">
        <f t="shared" si="7"/>
        <v>0</v>
      </c>
      <c r="RB4" s="42">
        <f t="shared" si="7"/>
        <v>0</v>
      </c>
      <c r="RC4" s="42">
        <f t="shared" si="7"/>
        <v>0</v>
      </c>
      <c r="RD4" s="42">
        <f t="shared" si="7"/>
        <v>0</v>
      </c>
      <c r="RE4" s="42">
        <f t="shared" si="7"/>
        <v>0</v>
      </c>
      <c r="RF4" s="42">
        <f t="shared" si="7"/>
        <v>0</v>
      </c>
      <c r="RG4" s="42">
        <f t="shared" si="7"/>
        <v>0</v>
      </c>
      <c r="RH4" s="42">
        <f t="shared" si="7"/>
        <v>0</v>
      </c>
      <c r="RI4" s="42">
        <f t="shared" si="7"/>
        <v>0</v>
      </c>
      <c r="RJ4" s="42">
        <f t="shared" si="7"/>
        <v>0</v>
      </c>
      <c r="RK4" s="42">
        <f t="shared" si="7"/>
        <v>0</v>
      </c>
      <c r="RL4" s="42">
        <f t="shared" si="7"/>
        <v>0</v>
      </c>
      <c r="RM4" s="42">
        <f t="shared" si="7"/>
        <v>0</v>
      </c>
      <c r="RN4" s="42">
        <f t="shared" si="7"/>
        <v>0</v>
      </c>
      <c r="RO4" s="42">
        <f t="shared" si="7"/>
        <v>0</v>
      </c>
      <c r="RP4" s="42">
        <f t="shared" si="7"/>
        <v>0</v>
      </c>
      <c r="RQ4" s="42">
        <f t="shared" si="7"/>
        <v>0</v>
      </c>
      <c r="RR4" s="42">
        <f t="shared" si="7"/>
        <v>0</v>
      </c>
      <c r="RS4" s="42">
        <f t="shared" si="7"/>
        <v>0</v>
      </c>
      <c r="RT4" s="42">
        <f t="shared" si="7"/>
        <v>0</v>
      </c>
      <c r="RU4" s="42">
        <f t="shared" si="7"/>
        <v>0</v>
      </c>
      <c r="RV4" s="42">
        <f t="shared" si="7"/>
        <v>0</v>
      </c>
      <c r="RW4" s="42">
        <f t="shared" si="7"/>
        <v>0</v>
      </c>
      <c r="RX4" s="42">
        <f t="shared" si="7"/>
        <v>0</v>
      </c>
      <c r="RY4" s="42">
        <f t="shared" si="7"/>
        <v>0</v>
      </c>
      <c r="RZ4" s="42">
        <f t="shared" si="7"/>
        <v>0</v>
      </c>
      <c r="SA4" s="42">
        <f t="shared" si="7"/>
        <v>0</v>
      </c>
      <c r="SB4" s="42">
        <f t="shared" si="7"/>
        <v>0</v>
      </c>
      <c r="SC4" s="42">
        <f t="shared" si="7"/>
        <v>0</v>
      </c>
      <c r="SD4" s="42">
        <f t="shared" si="7"/>
        <v>0</v>
      </c>
      <c r="SE4" s="42">
        <f t="shared" si="7"/>
        <v>0</v>
      </c>
      <c r="SF4" s="42">
        <f t="shared" si="7"/>
        <v>0</v>
      </c>
      <c r="SG4" s="42">
        <f t="shared" si="7"/>
        <v>0</v>
      </c>
      <c r="SH4" s="42">
        <f t="shared" si="7"/>
        <v>0</v>
      </c>
      <c r="SI4" s="42">
        <f t="shared" si="7"/>
        <v>0</v>
      </c>
      <c r="SJ4" s="42">
        <f t="shared" si="7"/>
        <v>0</v>
      </c>
      <c r="SK4" s="42">
        <f t="shared" si="7"/>
        <v>0</v>
      </c>
      <c r="SL4" s="42">
        <f t="shared" si="7"/>
        <v>0</v>
      </c>
      <c r="SM4" s="42">
        <f t="shared" si="7"/>
        <v>0</v>
      </c>
      <c r="SN4" s="42">
        <f t="shared" si="7"/>
        <v>0</v>
      </c>
      <c r="SO4" s="42">
        <f t="shared" si="7"/>
        <v>0</v>
      </c>
      <c r="SP4" s="42">
        <f t="shared" si="7"/>
        <v>0</v>
      </c>
      <c r="SQ4" s="42">
        <f t="shared" si="7"/>
        <v>0</v>
      </c>
      <c r="SR4" s="42">
        <f t="shared" si="7"/>
        <v>0</v>
      </c>
      <c r="SS4" s="42">
        <f t="shared" si="7"/>
        <v>0</v>
      </c>
      <c r="ST4" s="42">
        <f t="shared" si="7"/>
        <v>0</v>
      </c>
      <c r="SU4" s="42">
        <f t="shared" si="8"/>
        <v>0</v>
      </c>
      <c r="SV4" s="42">
        <f t="shared" si="8"/>
        <v>0</v>
      </c>
      <c r="SW4" s="42">
        <f t="shared" si="8"/>
        <v>0</v>
      </c>
      <c r="SX4" s="42">
        <f t="shared" si="8"/>
        <v>0</v>
      </c>
      <c r="SY4" s="42">
        <f t="shared" si="8"/>
        <v>0</v>
      </c>
      <c r="SZ4" s="42">
        <f t="shared" si="8"/>
        <v>0</v>
      </c>
      <c r="TA4" s="42">
        <f t="shared" si="8"/>
        <v>0</v>
      </c>
      <c r="TB4" s="42">
        <f t="shared" si="8"/>
        <v>0</v>
      </c>
      <c r="TC4" s="42">
        <f t="shared" si="8"/>
        <v>0</v>
      </c>
      <c r="TD4" s="42">
        <f t="shared" si="8"/>
        <v>0</v>
      </c>
      <c r="TE4" s="42">
        <f t="shared" si="8"/>
        <v>0</v>
      </c>
      <c r="TF4" s="42">
        <f t="shared" si="8"/>
        <v>0</v>
      </c>
      <c r="TG4" s="42">
        <f t="shared" si="8"/>
        <v>0</v>
      </c>
      <c r="TH4" s="42">
        <f t="shared" si="8"/>
        <v>0</v>
      </c>
      <c r="TI4" s="42">
        <f t="shared" si="8"/>
        <v>0</v>
      </c>
      <c r="TJ4" s="42">
        <f t="shared" si="8"/>
        <v>0</v>
      </c>
      <c r="TK4" s="42">
        <f t="shared" si="8"/>
        <v>0</v>
      </c>
      <c r="TL4" s="42">
        <f t="shared" si="8"/>
        <v>0</v>
      </c>
      <c r="TM4" s="42">
        <f t="shared" si="8"/>
        <v>0</v>
      </c>
      <c r="TN4" s="42">
        <f t="shared" si="8"/>
        <v>0</v>
      </c>
      <c r="TO4" s="42">
        <f t="shared" si="8"/>
        <v>0</v>
      </c>
      <c r="TP4" s="42">
        <f t="shared" si="8"/>
        <v>0</v>
      </c>
      <c r="TQ4" s="42">
        <f t="shared" si="8"/>
        <v>0</v>
      </c>
      <c r="TR4" s="42">
        <f t="shared" si="8"/>
        <v>0</v>
      </c>
      <c r="TS4" s="42">
        <f t="shared" si="8"/>
        <v>0</v>
      </c>
      <c r="TT4" s="42">
        <f t="shared" si="8"/>
        <v>0</v>
      </c>
      <c r="TU4" s="42">
        <f t="shared" si="8"/>
        <v>0</v>
      </c>
      <c r="TV4" s="42">
        <f t="shared" si="8"/>
        <v>0</v>
      </c>
      <c r="TW4" s="42">
        <f t="shared" si="8"/>
        <v>0</v>
      </c>
      <c r="TX4" s="42">
        <f t="shared" si="8"/>
        <v>0</v>
      </c>
      <c r="TY4" s="42">
        <f t="shared" si="8"/>
        <v>0</v>
      </c>
      <c r="TZ4" s="42">
        <f t="shared" si="8"/>
        <v>0</v>
      </c>
      <c r="UA4" s="42">
        <f t="shared" si="8"/>
        <v>0</v>
      </c>
      <c r="UB4" s="42">
        <f t="shared" si="8"/>
        <v>0</v>
      </c>
      <c r="UC4" s="42">
        <f t="shared" si="8"/>
        <v>0</v>
      </c>
      <c r="UD4" s="42">
        <f t="shared" si="8"/>
        <v>0</v>
      </c>
      <c r="UE4" s="42">
        <f t="shared" si="8"/>
        <v>0</v>
      </c>
      <c r="UF4" s="42">
        <f t="shared" si="8"/>
        <v>0</v>
      </c>
      <c r="UG4" s="42">
        <f t="shared" si="8"/>
        <v>0</v>
      </c>
      <c r="UH4" s="42">
        <f t="shared" si="8"/>
        <v>0</v>
      </c>
      <c r="UI4" s="42">
        <f t="shared" si="8"/>
        <v>0</v>
      </c>
      <c r="UJ4" s="42">
        <f t="shared" si="8"/>
        <v>0</v>
      </c>
      <c r="UK4" s="42">
        <f t="shared" si="8"/>
        <v>0</v>
      </c>
      <c r="UL4" s="42">
        <f t="shared" si="8"/>
        <v>0</v>
      </c>
      <c r="UM4" s="42">
        <f t="shared" si="8"/>
        <v>0</v>
      </c>
      <c r="UN4" s="42">
        <f t="shared" si="8"/>
        <v>0</v>
      </c>
      <c r="UO4" s="42">
        <f t="shared" si="8"/>
        <v>0</v>
      </c>
      <c r="UP4" s="42">
        <f t="shared" si="8"/>
        <v>0</v>
      </c>
      <c r="UQ4" s="42">
        <f t="shared" si="8"/>
        <v>0</v>
      </c>
      <c r="UR4" s="42">
        <f t="shared" si="8"/>
        <v>0</v>
      </c>
      <c r="US4" s="42">
        <f t="shared" si="8"/>
        <v>0</v>
      </c>
      <c r="UT4" s="42">
        <f t="shared" si="8"/>
        <v>0</v>
      </c>
      <c r="UU4" s="42">
        <f t="shared" si="8"/>
        <v>0</v>
      </c>
      <c r="UV4" s="42">
        <f t="shared" si="8"/>
        <v>0</v>
      </c>
      <c r="UW4" s="42">
        <f t="shared" si="8"/>
        <v>0</v>
      </c>
      <c r="UX4" s="42">
        <f t="shared" si="8"/>
        <v>0</v>
      </c>
      <c r="UY4" s="42">
        <f t="shared" si="8"/>
        <v>0</v>
      </c>
      <c r="UZ4" s="42">
        <f t="shared" si="8"/>
        <v>0</v>
      </c>
      <c r="VA4" s="42">
        <f t="shared" si="8"/>
        <v>0</v>
      </c>
      <c r="VB4" s="42">
        <f t="shared" si="8"/>
        <v>0</v>
      </c>
      <c r="VC4" s="42">
        <f t="shared" si="8"/>
        <v>0</v>
      </c>
      <c r="VD4" s="42">
        <f t="shared" si="8"/>
        <v>0</v>
      </c>
      <c r="VE4" s="42">
        <f t="shared" si="8"/>
        <v>0</v>
      </c>
      <c r="VF4" s="42">
        <f t="shared" si="8"/>
        <v>0</v>
      </c>
      <c r="VG4" s="42">
        <f t="shared" si="9"/>
        <v>0</v>
      </c>
      <c r="VH4" s="42">
        <f t="shared" si="9"/>
        <v>0</v>
      </c>
      <c r="VI4" s="42">
        <f t="shared" si="9"/>
        <v>0</v>
      </c>
      <c r="VJ4" s="42">
        <f t="shared" si="9"/>
        <v>0</v>
      </c>
      <c r="VK4" s="42">
        <f t="shared" si="9"/>
        <v>0</v>
      </c>
      <c r="VL4" s="42">
        <f t="shared" si="9"/>
        <v>0</v>
      </c>
      <c r="VM4" s="42">
        <f t="shared" si="9"/>
        <v>0</v>
      </c>
      <c r="VN4" s="42">
        <f t="shared" si="9"/>
        <v>0</v>
      </c>
      <c r="VO4" s="42">
        <f t="shared" si="9"/>
        <v>0</v>
      </c>
      <c r="VP4" s="42">
        <f t="shared" si="9"/>
        <v>0</v>
      </c>
      <c r="VQ4" s="42">
        <f t="shared" si="9"/>
        <v>0</v>
      </c>
      <c r="VR4" s="42">
        <f t="shared" si="9"/>
        <v>0</v>
      </c>
      <c r="VS4" s="42">
        <f t="shared" si="9"/>
        <v>0</v>
      </c>
      <c r="VT4" s="42">
        <f t="shared" si="9"/>
        <v>0</v>
      </c>
      <c r="VU4" s="42">
        <f t="shared" si="9"/>
        <v>0</v>
      </c>
      <c r="VV4" s="42">
        <f t="shared" si="9"/>
        <v>0</v>
      </c>
      <c r="VW4" s="42">
        <f t="shared" si="9"/>
        <v>0</v>
      </c>
      <c r="VX4" s="42">
        <f t="shared" si="9"/>
        <v>0</v>
      </c>
      <c r="VY4" s="42">
        <f t="shared" si="9"/>
        <v>0</v>
      </c>
      <c r="VZ4" s="42">
        <f t="shared" si="9"/>
        <v>0</v>
      </c>
      <c r="WA4" s="42">
        <f t="shared" si="9"/>
        <v>0</v>
      </c>
      <c r="WB4" s="42">
        <f t="shared" si="9"/>
        <v>0</v>
      </c>
      <c r="WC4" s="42">
        <f t="shared" si="9"/>
        <v>0</v>
      </c>
      <c r="WD4" s="42">
        <f t="shared" si="9"/>
        <v>0</v>
      </c>
      <c r="WE4" s="42">
        <f t="shared" si="9"/>
        <v>0</v>
      </c>
      <c r="WF4" s="42">
        <f t="shared" si="9"/>
        <v>0</v>
      </c>
      <c r="WG4" s="42">
        <f t="shared" si="9"/>
        <v>0</v>
      </c>
      <c r="WH4" s="42">
        <f t="shared" si="9"/>
        <v>0</v>
      </c>
      <c r="WI4" s="42">
        <f t="shared" si="9"/>
        <v>0</v>
      </c>
      <c r="WJ4" s="42">
        <f t="shared" si="9"/>
        <v>0</v>
      </c>
      <c r="WK4" s="42">
        <f t="shared" si="9"/>
        <v>0</v>
      </c>
      <c r="WL4" s="42">
        <f t="shared" si="9"/>
        <v>0</v>
      </c>
      <c r="WM4" s="42">
        <f t="shared" si="9"/>
        <v>0</v>
      </c>
      <c r="WN4" s="42">
        <f t="shared" si="9"/>
        <v>0</v>
      </c>
      <c r="WO4" s="42">
        <f t="shared" si="9"/>
        <v>0</v>
      </c>
      <c r="WP4" s="42">
        <f t="shared" si="9"/>
        <v>0</v>
      </c>
      <c r="WQ4" s="42">
        <f t="shared" si="9"/>
        <v>0</v>
      </c>
      <c r="WR4" s="42">
        <f t="shared" si="9"/>
        <v>0</v>
      </c>
      <c r="WS4" s="42">
        <f t="shared" si="9"/>
        <v>0</v>
      </c>
      <c r="WT4" s="42">
        <f t="shared" si="9"/>
        <v>0</v>
      </c>
      <c r="WU4" s="42">
        <f t="shared" si="9"/>
        <v>0</v>
      </c>
      <c r="WV4" s="42">
        <f t="shared" si="9"/>
        <v>0</v>
      </c>
      <c r="WW4" s="42">
        <f t="shared" si="9"/>
        <v>0</v>
      </c>
      <c r="WX4" s="42">
        <f t="shared" si="9"/>
        <v>0</v>
      </c>
      <c r="WY4" s="42">
        <f t="shared" si="9"/>
        <v>0</v>
      </c>
      <c r="WZ4" s="42">
        <f t="shared" si="9"/>
        <v>0</v>
      </c>
      <c r="XA4" s="42">
        <f t="shared" si="9"/>
        <v>0</v>
      </c>
      <c r="XB4" s="42">
        <f t="shared" si="9"/>
        <v>0</v>
      </c>
      <c r="XC4" s="42">
        <f t="shared" si="9"/>
        <v>0</v>
      </c>
      <c r="XD4" s="42">
        <f t="shared" si="9"/>
        <v>0</v>
      </c>
      <c r="XE4" s="42">
        <f t="shared" si="9"/>
        <v>0</v>
      </c>
      <c r="XF4" s="42">
        <f t="shared" si="9"/>
        <v>0</v>
      </c>
      <c r="XG4" s="42">
        <f t="shared" si="9"/>
        <v>0</v>
      </c>
      <c r="XH4" s="42">
        <f t="shared" si="9"/>
        <v>0</v>
      </c>
      <c r="XI4" s="42">
        <f t="shared" si="9"/>
        <v>0</v>
      </c>
      <c r="XJ4" s="42">
        <f t="shared" si="9"/>
        <v>0</v>
      </c>
      <c r="XK4" s="42">
        <f t="shared" si="9"/>
        <v>0</v>
      </c>
      <c r="XL4" s="42">
        <f t="shared" si="9"/>
        <v>0</v>
      </c>
      <c r="XM4" s="42">
        <f t="shared" si="9"/>
        <v>0</v>
      </c>
      <c r="XN4" s="42">
        <f t="shared" si="9"/>
        <v>0</v>
      </c>
      <c r="XO4" s="42">
        <f t="shared" si="9"/>
        <v>0</v>
      </c>
      <c r="XP4" s="42">
        <f t="shared" si="9"/>
        <v>0</v>
      </c>
      <c r="XQ4" s="42">
        <f t="shared" si="9"/>
        <v>0</v>
      </c>
      <c r="XR4" s="42">
        <f t="shared" si="9"/>
        <v>0</v>
      </c>
      <c r="XS4" s="42">
        <f t="shared" si="10"/>
        <v>0</v>
      </c>
      <c r="XT4" s="42">
        <f t="shared" si="10"/>
        <v>0</v>
      </c>
      <c r="XU4" s="42">
        <f t="shared" si="10"/>
        <v>0</v>
      </c>
      <c r="XV4" s="42">
        <f t="shared" si="10"/>
        <v>0</v>
      </c>
      <c r="XW4" s="42">
        <f t="shared" si="10"/>
        <v>0</v>
      </c>
      <c r="XX4" s="42">
        <f t="shared" si="10"/>
        <v>0</v>
      </c>
      <c r="XY4" s="42">
        <f t="shared" si="10"/>
        <v>0</v>
      </c>
      <c r="XZ4" s="42">
        <f t="shared" si="10"/>
        <v>0</v>
      </c>
      <c r="YA4" s="42">
        <f t="shared" si="10"/>
        <v>0</v>
      </c>
      <c r="YB4" s="42">
        <f t="shared" si="10"/>
        <v>0</v>
      </c>
      <c r="YC4" s="42">
        <f t="shared" si="10"/>
        <v>0</v>
      </c>
      <c r="YD4" s="42">
        <f t="shared" si="10"/>
        <v>0</v>
      </c>
      <c r="YE4" s="23"/>
    </row>
    <row r="5" spans="1:655" x14ac:dyDescent="0.55000000000000004">
      <c r="A5" t="s">
        <v>104</v>
      </c>
      <c r="B5" s="42">
        <f t="shared" si="11"/>
        <v>0</v>
      </c>
      <c r="C5" s="42">
        <f t="shared" si="11"/>
        <v>0</v>
      </c>
      <c r="D5" s="42">
        <f t="shared" si="11"/>
        <v>0</v>
      </c>
      <c r="E5" s="42">
        <f t="shared" si="11"/>
        <v>0</v>
      </c>
      <c r="F5" s="42">
        <f t="shared" si="11"/>
        <v>0</v>
      </c>
      <c r="G5" s="42">
        <f t="shared" si="11"/>
        <v>0</v>
      </c>
      <c r="H5" s="42">
        <f t="shared" si="11"/>
        <v>0</v>
      </c>
      <c r="I5" s="42">
        <f t="shared" si="11"/>
        <v>0</v>
      </c>
      <c r="J5" s="42">
        <f t="shared" si="11"/>
        <v>0</v>
      </c>
      <c r="K5" s="42">
        <f t="shared" si="11"/>
        <v>0</v>
      </c>
      <c r="L5" s="42">
        <f t="shared" si="11"/>
        <v>0</v>
      </c>
      <c r="M5" s="42">
        <f t="shared" si="11"/>
        <v>0</v>
      </c>
      <c r="N5" s="42">
        <f t="shared" si="11"/>
        <v>0</v>
      </c>
      <c r="O5" s="42">
        <f t="shared" si="11"/>
        <v>0</v>
      </c>
      <c r="P5" s="42">
        <f t="shared" si="11"/>
        <v>0</v>
      </c>
      <c r="Q5" s="42">
        <f t="shared" si="11"/>
        <v>0</v>
      </c>
      <c r="R5" s="42">
        <f t="shared" si="0"/>
        <v>0</v>
      </c>
      <c r="S5" s="42">
        <f t="shared" si="0"/>
        <v>0</v>
      </c>
      <c r="T5" s="42">
        <f t="shared" si="0"/>
        <v>0</v>
      </c>
      <c r="U5" s="42">
        <f t="shared" si="0"/>
        <v>0</v>
      </c>
      <c r="V5" s="42">
        <f t="shared" si="0"/>
        <v>0</v>
      </c>
      <c r="W5" s="42">
        <f t="shared" si="0"/>
        <v>0</v>
      </c>
      <c r="X5" s="42">
        <f t="shared" si="0"/>
        <v>0</v>
      </c>
      <c r="Y5" s="42">
        <f t="shared" si="0"/>
        <v>0</v>
      </c>
      <c r="Z5" s="42">
        <f t="shared" si="0"/>
        <v>0</v>
      </c>
      <c r="AA5" s="42">
        <f t="shared" si="0"/>
        <v>0</v>
      </c>
      <c r="AB5" s="42">
        <f t="shared" si="0"/>
        <v>0</v>
      </c>
      <c r="AC5" s="42">
        <f t="shared" si="0"/>
        <v>0</v>
      </c>
      <c r="AD5" s="42">
        <f t="shared" si="0"/>
        <v>0</v>
      </c>
      <c r="AE5" s="42">
        <f t="shared" si="0"/>
        <v>0</v>
      </c>
      <c r="AF5" s="42">
        <f t="shared" si="0"/>
        <v>0</v>
      </c>
      <c r="AG5" s="42">
        <f t="shared" si="0"/>
        <v>0</v>
      </c>
      <c r="AH5" s="42">
        <f t="shared" si="0"/>
        <v>0</v>
      </c>
      <c r="AI5" s="42">
        <f t="shared" si="0"/>
        <v>0</v>
      </c>
      <c r="AJ5" s="42">
        <f t="shared" si="0"/>
        <v>0</v>
      </c>
      <c r="AK5" s="42">
        <f t="shared" si="0"/>
        <v>0</v>
      </c>
      <c r="AL5" s="42">
        <f t="shared" si="0"/>
        <v>0</v>
      </c>
      <c r="AM5" s="42">
        <f t="shared" si="0"/>
        <v>0</v>
      </c>
      <c r="AN5" s="42">
        <f t="shared" si="0"/>
        <v>0</v>
      </c>
      <c r="AO5" s="42">
        <f t="shared" si="0"/>
        <v>0</v>
      </c>
      <c r="AP5" s="42">
        <f t="shared" si="0"/>
        <v>0</v>
      </c>
      <c r="AQ5" s="42">
        <f t="shared" si="0"/>
        <v>0</v>
      </c>
      <c r="AR5" s="42">
        <f t="shared" si="0"/>
        <v>0</v>
      </c>
      <c r="AS5" s="42">
        <f t="shared" si="0"/>
        <v>0</v>
      </c>
      <c r="AT5" s="42">
        <f t="shared" si="0"/>
        <v>0</v>
      </c>
      <c r="AU5" s="42">
        <f t="shared" si="0"/>
        <v>0</v>
      </c>
      <c r="AV5" s="42">
        <f t="shared" si="0"/>
        <v>0</v>
      </c>
      <c r="AW5" s="42">
        <f t="shared" si="0"/>
        <v>0</v>
      </c>
      <c r="AX5" s="42">
        <f t="shared" si="0"/>
        <v>0</v>
      </c>
      <c r="AY5" s="42">
        <f t="shared" si="0"/>
        <v>0</v>
      </c>
      <c r="AZ5" s="42">
        <f t="shared" si="0"/>
        <v>0</v>
      </c>
      <c r="BA5" s="42">
        <f t="shared" si="0"/>
        <v>0</v>
      </c>
      <c r="BB5" s="42">
        <f t="shared" si="0"/>
        <v>0</v>
      </c>
      <c r="BC5" s="42">
        <f t="shared" si="0"/>
        <v>0</v>
      </c>
      <c r="BD5" s="42">
        <f t="shared" si="0"/>
        <v>0</v>
      </c>
      <c r="BE5" s="42">
        <f t="shared" si="0"/>
        <v>0</v>
      </c>
      <c r="BF5" s="42">
        <f t="shared" si="0"/>
        <v>0</v>
      </c>
      <c r="BG5" s="42">
        <f t="shared" si="0"/>
        <v>0</v>
      </c>
      <c r="BH5" s="42">
        <f t="shared" si="0"/>
        <v>0</v>
      </c>
      <c r="BI5" s="42">
        <f t="shared" si="0"/>
        <v>0</v>
      </c>
      <c r="BJ5" s="42">
        <f t="shared" si="0"/>
        <v>0</v>
      </c>
      <c r="BK5" s="42">
        <f t="shared" si="0"/>
        <v>0</v>
      </c>
      <c r="BL5" s="42">
        <f t="shared" si="0"/>
        <v>0</v>
      </c>
      <c r="BM5" s="42">
        <f t="shared" si="0"/>
        <v>0</v>
      </c>
      <c r="BN5" s="42">
        <f t="shared" si="0"/>
        <v>0</v>
      </c>
      <c r="BO5" s="42">
        <f t="shared" si="1"/>
        <v>0</v>
      </c>
      <c r="BP5" s="42">
        <f t="shared" si="1"/>
        <v>0</v>
      </c>
      <c r="BQ5" s="42">
        <f t="shared" si="1"/>
        <v>0</v>
      </c>
      <c r="BR5" s="42">
        <f t="shared" si="1"/>
        <v>0</v>
      </c>
      <c r="BS5" s="42">
        <f t="shared" si="1"/>
        <v>0</v>
      </c>
      <c r="BT5" s="42">
        <f t="shared" si="1"/>
        <v>0</v>
      </c>
      <c r="BU5" s="42">
        <f t="shared" si="1"/>
        <v>0</v>
      </c>
      <c r="BV5" s="42">
        <f t="shared" si="1"/>
        <v>0</v>
      </c>
      <c r="BW5" s="42">
        <f t="shared" si="1"/>
        <v>0</v>
      </c>
      <c r="BX5" s="42">
        <f t="shared" si="1"/>
        <v>0</v>
      </c>
      <c r="BY5" s="42">
        <f t="shared" si="1"/>
        <v>0</v>
      </c>
      <c r="BZ5" s="42">
        <f t="shared" si="1"/>
        <v>0</v>
      </c>
      <c r="CA5" s="42">
        <f t="shared" si="1"/>
        <v>0</v>
      </c>
      <c r="CB5" s="42">
        <f t="shared" si="1"/>
        <v>0</v>
      </c>
      <c r="CC5" s="42">
        <f t="shared" si="1"/>
        <v>0</v>
      </c>
      <c r="CD5" s="42">
        <f t="shared" si="1"/>
        <v>0</v>
      </c>
      <c r="CE5" s="42">
        <f t="shared" si="1"/>
        <v>0</v>
      </c>
      <c r="CF5" s="42">
        <f t="shared" si="1"/>
        <v>0</v>
      </c>
      <c r="CG5" s="42">
        <f t="shared" si="1"/>
        <v>0</v>
      </c>
      <c r="CH5" s="42">
        <f t="shared" si="1"/>
        <v>0</v>
      </c>
      <c r="CI5" s="42">
        <f t="shared" si="1"/>
        <v>0</v>
      </c>
      <c r="CJ5" s="42">
        <f t="shared" si="1"/>
        <v>0</v>
      </c>
      <c r="CK5" s="42">
        <f t="shared" si="1"/>
        <v>0</v>
      </c>
      <c r="CL5" s="42">
        <f t="shared" si="1"/>
        <v>0</v>
      </c>
      <c r="CM5" s="42">
        <f t="shared" si="1"/>
        <v>0</v>
      </c>
      <c r="CN5" s="42">
        <f t="shared" si="1"/>
        <v>0</v>
      </c>
      <c r="CO5" s="42">
        <f t="shared" si="1"/>
        <v>0</v>
      </c>
      <c r="CP5" s="42">
        <f t="shared" si="1"/>
        <v>0</v>
      </c>
      <c r="CQ5" s="42">
        <f t="shared" si="1"/>
        <v>0</v>
      </c>
      <c r="CR5" s="42">
        <f t="shared" si="1"/>
        <v>0</v>
      </c>
      <c r="CS5" s="42">
        <f t="shared" si="1"/>
        <v>0</v>
      </c>
      <c r="CT5" s="42">
        <f t="shared" si="1"/>
        <v>0</v>
      </c>
      <c r="CU5" s="42">
        <f t="shared" si="1"/>
        <v>0</v>
      </c>
      <c r="CV5" s="42">
        <f t="shared" si="1"/>
        <v>0</v>
      </c>
      <c r="CW5" s="42">
        <f t="shared" si="1"/>
        <v>0</v>
      </c>
      <c r="CX5" s="42">
        <f t="shared" si="1"/>
        <v>0</v>
      </c>
      <c r="CY5" s="42">
        <f t="shared" si="1"/>
        <v>0</v>
      </c>
      <c r="CZ5" s="42">
        <f t="shared" si="1"/>
        <v>0</v>
      </c>
      <c r="DA5" s="42">
        <f t="shared" si="1"/>
        <v>0</v>
      </c>
      <c r="DB5" s="42">
        <f t="shared" si="1"/>
        <v>0</v>
      </c>
      <c r="DC5" s="42">
        <f t="shared" si="1"/>
        <v>0</v>
      </c>
      <c r="DD5" s="42">
        <f t="shared" si="1"/>
        <v>0</v>
      </c>
      <c r="DE5" s="42">
        <f t="shared" si="1"/>
        <v>0</v>
      </c>
      <c r="DF5" s="42">
        <f t="shared" si="1"/>
        <v>0</v>
      </c>
      <c r="DG5" s="42">
        <f t="shared" si="1"/>
        <v>0</v>
      </c>
      <c r="DH5" s="42">
        <f t="shared" si="1"/>
        <v>0</v>
      </c>
      <c r="DI5" s="42">
        <f t="shared" si="1"/>
        <v>0</v>
      </c>
      <c r="DJ5" s="42">
        <f t="shared" si="1"/>
        <v>0</v>
      </c>
      <c r="DK5" s="42">
        <f t="shared" si="1"/>
        <v>0</v>
      </c>
      <c r="DL5" s="42">
        <f t="shared" si="1"/>
        <v>0</v>
      </c>
      <c r="DM5" s="42">
        <f t="shared" si="1"/>
        <v>0</v>
      </c>
      <c r="DN5" s="42">
        <f t="shared" si="1"/>
        <v>0</v>
      </c>
      <c r="DO5" s="42">
        <f t="shared" si="1"/>
        <v>0</v>
      </c>
      <c r="DP5" s="42">
        <f t="shared" si="1"/>
        <v>0</v>
      </c>
      <c r="DQ5" s="42">
        <f t="shared" si="1"/>
        <v>0</v>
      </c>
      <c r="DR5" s="42">
        <f t="shared" si="1"/>
        <v>0</v>
      </c>
      <c r="DS5" s="42">
        <f t="shared" si="1"/>
        <v>0</v>
      </c>
      <c r="DT5" s="42">
        <f t="shared" si="1"/>
        <v>0</v>
      </c>
      <c r="DU5" s="42">
        <f t="shared" si="1"/>
        <v>0</v>
      </c>
      <c r="DV5" s="42">
        <f t="shared" si="1"/>
        <v>0</v>
      </c>
      <c r="DW5" s="42">
        <f t="shared" si="1"/>
        <v>0</v>
      </c>
      <c r="DX5" s="42">
        <f t="shared" si="1"/>
        <v>0</v>
      </c>
      <c r="DY5" s="42">
        <f t="shared" si="1"/>
        <v>0</v>
      </c>
      <c r="DZ5" s="42">
        <f t="shared" si="1"/>
        <v>0</v>
      </c>
      <c r="EA5" s="42">
        <f t="shared" si="2"/>
        <v>0</v>
      </c>
      <c r="EB5" s="42">
        <f t="shared" si="2"/>
        <v>0</v>
      </c>
      <c r="EC5" s="42">
        <f t="shared" si="2"/>
        <v>0</v>
      </c>
      <c r="ED5" s="42">
        <f t="shared" si="2"/>
        <v>0</v>
      </c>
      <c r="EE5" s="42">
        <f t="shared" si="2"/>
        <v>0</v>
      </c>
      <c r="EF5" s="42">
        <f t="shared" si="2"/>
        <v>0</v>
      </c>
      <c r="EG5" s="42">
        <f t="shared" si="2"/>
        <v>0</v>
      </c>
      <c r="EH5" s="42">
        <f t="shared" si="2"/>
        <v>0</v>
      </c>
      <c r="EI5" s="42">
        <f t="shared" si="2"/>
        <v>0</v>
      </c>
      <c r="EJ5" s="42">
        <f t="shared" si="2"/>
        <v>0</v>
      </c>
      <c r="EK5" s="42">
        <f t="shared" si="2"/>
        <v>0</v>
      </c>
      <c r="EL5" s="42">
        <f t="shared" si="2"/>
        <v>0</v>
      </c>
      <c r="EM5" s="42">
        <f t="shared" si="2"/>
        <v>0</v>
      </c>
      <c r="EN5" s="42">
        <f t="shared" si="2"/>
        <v>0</v>
      </c>
      <c r="EO5" s="42">
        <f t="shared" si="2"/>
        <v>0</v>
      </c>
      <c r="EP5" s="42">
        <f t="shared" si="2"/>
        <v>0</v>
      </c>
      <c r="EQ5" s="42">
        <f t="shared" si="2"/>
        <v>0</v>
      </c>
      <c r="ER5" s="42">
        <f t="shared" si="2"/>
        <v>0</v>
      </c>
      <c r="ES5" s="42">
        <f t="shared" si="2"/>
        <v>0</v>
      </c>
      <c r="ET5" s="42">
        <f t="shared" si="2"/>
        <v>0</v>
      </c>
      <c r="EU5" s="42">
        <f t="shared" si="2"/>
        <v>0</v>
      </c>
      <c r="EV5" s="42">
        <f t="shared" si="2"/>
        <v>0</v>
      </c>
      <c r="EW5" s="42">
        <f t="shared" si="2"/>
        <v>0</v>
      </c>
      <c r="EX5" s="42">
        <f t="shared" si="2"/>
        <v>0</v>
      </c>
      <c r="EY5" s="42">
        <f t="shared" si="2"/>
        <v>0</v>
      </c>
      <c r="EZ5" s="42">
        <f t="shared" si="2"/>
        <v>0</v>
      </c>
      <c r="FA5" s="42">
        <f t="shared" si="2"/>
        <v>0</v>
      </c>
      <c r="FB5" s="42">
        <f t="shared" si="2"/>
        <v>0</v>
      </c>
      <c r="FC5" s="42">
        <f t="shared" si="2"/>
        <v>0</v>
      </c>
      <c r="FD5" s="42">
        <f t="shared" si="2"/>
        <v>0</v>
      </c>
      <c r="FE5" s="42">
        <f t="shared" si="2"/>
        <v>0</v>
      </c>
      <c r="FF5" s="42">
        <f t="shared" si="2"/>
        <v>0</v>
      </c>
      <c r="FG5" s="42">
        <f t="shared" si="2"/>
        <v>0</v>
      </c>
      <c r="FH5" s="42">
        <f t="shared" si="2"/>
        <v>0</v>
      </c>
      <c r="FI5" s="42">
        <f t="shared" si="2"/>
        <v>1</v>
      </c>
      <c r="FJ5" s="42">
        <f t="shared" si="2"/>
        <v>1</v>
      </c>
      <c r="FK5" s="42">
        <f t="shared" si="2"/>
        <v>1</v>
      </c>
      <c r="FL5" s="42">
        <f t="shared" si="2"/>
        <v>1</v>
      </c>
      <c r="FM5" s="42">
        <f t="shared" si="2"/>
        <v>1</v>
      </c>
      <c r="FN5" s="42">
        <f t="shared" si="2"/>
        <v>1</v>
      </c>
      <c r="FO5" s="42">
        <f t="shared" si="2"/>
        <v>1</v>
      </c>
      <c r="FP5" s="42">
        <f t="shared" si="2"/>
        <v>1</v>
      </c>
      <c r="FQ5" s="42">
        <f t="shared" si="2"/>
        <v>1</v>
      </c>
      <c r="FR5" s="42">
        <f t="shared" si="2"/>
        <v>1</v>
      </c>
      <c r="FS5" s="42">
        <f t="shared" si="2"/>
        <v>1</v>
      </c>
      <c r="FT5" s="42">
        <f t="shared" si="2"/>
        <v>1</v>
      </c>
      <c r="FU5" s="42">
        <f t="shared" si="2"/>
        <v>1</v>
      </c>
      <c r="FV5" s="42">
        <f t="shared" si="2"/>
        <v>1</v>
      </c>
      <c r="FW5" s="42">
        <f t="shared" si="2"/>
        <v>1</v>
      </c>
      <c r="FX5" s="42">
        <f t="shared" si="2"/>
        <v>1</v>
      </c>
      <c r="FY5" s="42">
        <f t="shared" si="2"/>
        <v>1</v>
      </c>
      <c r="FZ5" s="42">
        <f t="shared" si="2"/>
        <v>1</v>
      </c>
      <c r="GA5" s="42">
        <f t="shared" si="2"/>
        <v>1</v>
      </c>
      <c r="GB5" s="42">
        <f t="shared" si="2"/>
        <v>1</v>
      </c>
      <c r="GC5" s="42">
        <f t="shared" si="2"/>
        <v>0</v>
      </c>
      <c r="GD5" s="42">
        <f t="shared" si="2"/>
        <v>0</v>
      </c>
      <c r="GE5" s="42">
        <f t="shared" si="2"/>
        <v>0</v>
      </c>
      <c r="GF5" s="42">
        <f t="shared" si="2"/>
        <v>0</v>
      </c>
      <c r="GG5" s="42">
        <f t="shared" si="2"/>
        <v>0</v>
      </c>
      <c r="GH5" s="42">
        <f t="shared" si="2"/>
        <v>0</v>
      </c>
      <c r="GI5" s="42">
        <f t="shared" si="2"/>
        <v>0</v>
      </c>
      <c r="GJ5" s="42">
        <f t="shared" si="2"/>
        <v>0</v>
      </c>
      <c r="GK5" s="42">
        <f t="shared" si="2"/>
        <v>0</v>
      </c>
      <c r="GL5" s="42">
        <f t="shared" si="2"/>
        <v>0</v>
      </c>
      <c r="GM5" s="42">
        <f t="shared" si="3"/>
        <v>0</v>
      </c>
      <c r="GN5" s="42">
        <f t="shared" si="3"/>
        <v>0</v>
      </c>
      <c r="GO5" s="42">
        <f t="shared" si="3"/>
        <v>0</v>
      </c>
      <c r="GP5" s="42">
        <f t="shared" si="3"/>
        <v>0</v>
      </c>
      <c r="GQ5" s="42">
        <f t="shared" si="3"/>
        <v>0</v>
      </c>
      <c r="GR5" s="42">
        <f t="shared" si="3"/>
        <v>0</v>
      </c>
      <c r="GS5" s="42">
        <f t="shared" si="3"/>
        <v>0</v>
      </c>
      <c r="GT5" s="42">
        <f t="shared" si="3"/>
        <v>0</v>
      </c>
      <c r="GU5" s="42">
        <f t="shared" si="3"/>
        <v>0</v>
      </c>
      <c r="GV5" s="42">
        <f t="shared" si="3"/>
        <v>0</v>
      </c>
      <c r="GW5" s="42">
        <f t="shared" si="3"/>
        <v>0</v>
      </c>
      <c r="GX5" s="42">
        <f t="shared" si="3"/>
        <v>0</v>
      </c>
      <c r="GY5" s="42">
        <f t="shared" si="3"/>
        <v>0</v>
      </c>
      <c r="GZ5" s="42">
        <f t="shared" si="3"/>
        <v>0</v>
      </c>
      <c r="HA5" s="42">
        <f t="shared" si="3"/>
        <v>0</v>
      </c>
      <c r="HB5" s="42">
        <f t="shared" si="3"/>
        <v>0</v>
      </c>
      <c r="HC5" s="42">
        <f t="shared" si="3"/>
        <v>0</v>
      </c>
      <c r="HD5" s="42">
        <f t="shared" si="3"/>
        <v>0</v>
      </c>
      <c r="HE5" s="42">
        <f t="shared" si="3"/>
        <v>0</v>
      </c>
      <c r="HF5" s="42">
        <f t="shared" si="3"/>
        <v>0</v>
      </c>
      <c r="HG5" s="42">
        <f t="shared" si="3"/>
        <v>0</v>
      </c>
      <c r="HH5" s="42">
        <f t="shared" si="3"/>
        <v>0</v>
      </c>
      <c r="HI5" s="42">
        <f t="shared" si="3"/>
        <v>0</v>
      </c>
      <c r="HJ5" s="42">
        <f t="shared" si="3"/>
        <v>0</v>
      </c>
      <c r="HK5" s="42">
        <f t="shared" si="3"/>
        <v>0</v>
      </c>
      <c r="HL5" s="42">
        <f t="shared" si="3"/>
        <v>0</v>
      </c>
      <c r="HM5" s="42">
        <f t="shared" si="3"/>
        <v>0</v>
      </c>
      <c r="HN5" s="42">
        <f t="shared" si="3"/>
        <v>0</v>
      </c>
      <c r="HO5" s="42">
        <f t="shared" si="3"/>
        <v>0</v>
      </c>
      <c r="HP5" s="42">
        <f t="shared" si="3"/>
        <v>0</v>
      </c>
      <c r="HQ5" s="42">
        <f t="shared" si="3"/>
        <v>0</v>
      </c>
      <c r="HR5" s="42">
        <f t="shared" si="3"/>
        <v>0</v>
      </c>
      <c r="HS5" s="42">
        <f t="shared" si="3"/>
        <v>0</v>
      </c>
      <c r="HT5" s="42">
        <f t="shared" si="3"/>
        <v>0</v>
      </c>
      <c r="HU5" s="42">
        <f t="shared" si="3"/>
        <v>0</v>
      </c>
      <c r="HV5" s="42">
        <f t="shared" si="3"/>
        <v>0</v>
      </c>
      <c r="HW5" s="42">
        <f t="shared" si="3"/>
        <v>0</v>
      </c>
      <c r="HX5" s="42">
        <f t="shared" si="3"/>
        <v>0</v>
      </c>
      <c r="HY5" s="42">
        <f t="shared" si="3"/>
        <v>0</v>
      </c>
      <c r="HZ5" s="42">
        <f t="shared" si="3"/>
        <v>0</v>
      </c>
      <c r="IA5" s="42">
        <f t="shared" si="3"/>
        <v>0</v>
      </c>
      <c r="IB5" s="42">
        <f t="shared" si="3"/>
        <v>0</v>
      </c>
      <c r="IC5" s="42">
        <f t="shared" si="3"/>
        <v>0</v>
      </c>
      <c r="ID5" s="42">
        <f t="shared" si="3"/>
        <v>0</v>
      </c>
      <c r="IE5" s="42">
        <f t="shared" si="3"/>
        <v>0</v>
      </c>
      <c r="IF5" s="42">
        <f t="shared" si="3"/>
        <v>0</v>
      </c>
      <c r="IG5" s="42">
        <f t="shared" si="3"/>
        <v>0</v>
      </c>
      <c r="IH5" s="42">
        <f t="shared" si="3"/>
        <v>0</v>
      </c>
      <c r="II5" s="42">
        <f t="shared" si="3"/>
        <v>0</v>
      </c>
      <c r="IJ5" s="42">
        <f t="shared" si="3"/>
        <v>0</v>
      </c>
      <c r="IK5" s="42">
        <f t="shared" si="3"/>
        <v>0</v>
      </c>
      <c r="IL5" s="42">
        <f t="shared" si="3"/>
        <v>0</v>
      </c>
      <c r="IM5" s="42">
        <f t="shared" si="3"/>
        <v>0</v>
      </c>
      <c r="IN5" s="42">
        <f t="shared" si="3"/>
        <v>0</v>
      </c>
      <c r="IO5" s="42">
        <f t="shared" si="3"/>
        <v>0</v>
      </c>
      <c r="IP5" s="42">
        <f t="shared" si="3"/>
        <v>0</v>
      </c>
      <c r="IQ5" s="42">
        <f t="shared" si="3"/>
        <v>0</v>
      </c>
      <c r="IR5" s="42">
        <f t="shared" si="3"/>
        <v>0</v>
      </c>
      <c r="IS5" s="42">
        <f t="shared" si="3"/>
        <v>0</v>
      </c>
      <c r="IT5" s="42">
        <f t="shared" si="3"/>
        <v>0</v>
      </c>
      <c r="IU5" s="42">
        <f t="shared" si="3"/>
        <v>0</v>
      </c>
      <c r="IV5" s="42">
        <f t="shared" si="3"/>
        <v>0</v>
      </c>
      <c r="IW5" s="42">
        <f t="shared" si="3"/>
        <v>0</v>
      </c>
      <c r="IX5" s="42">
        <f t="shared" si="3"/>
        <v>0</v>
      </c>
      <c r="IY5" s="42">
        <f t="shared" si="4"/>
        <v>0</v>
      </c>
      <c r="IZ5" s="42">
        <f t="shared" si="4"/>
        <v>0</v>
      </c>
      <c r="JA5" s="42">
        <f t="shared" si="4"/>
        <v>0</v>
      </c>
      <c r="JB5" s="42">
        <f t="shared" si="4"/>
        <v>0</v>
      </c>
      <c r="JC5" s="42">
        <f t="shared" si="4"/>
        <v>0</v>
      </c>
      <c r="JD5" s="42">
        <f t="shared" si="4"/>
        <v>0</v>
      </c>
      <c r="JE5" s="42">
        <f t="shared" si="4"/>
        <v>0</v>
      </c>
      <c r="JF5" s="42">
        <f t="shared" si="4"/>
        <v>0</v>
      </c>
      <c r="JG5" s="42">
        <f t="shared" si="4"/>
        <v>0</v>
      </c>
      <c r="JH5" s="42">
        <f t="shared" si="4"/>
        <v>0</v>
      </c>
      <c r="JI5" s="42">
        <f t="shared" si="4"/>
        <v>0</v>
      </c>
      <c r="JJ5" s="42">
        <f t="shared" si="4"/>
        <v>0</v>
      </c>
      <c r="JK5" s="42">
        <f t="shared" si="4"/>
        <v>0</v>
      </c>
      <c r="JL5" s="42">
        <f t="shared" si="4"/>
        <v>0</v>
      </c>
      <c r="JM5" s="42">
        <f t="shared" si="4"/>
        <v>0</v>
      </c>
      <c r="JN5" s="42">
        <f t="shared" si="4"/>
        <v>0</v>
      </c>
      <c r="JO5" s="42">
        <f t="shared" si="4"/>
        <v>0</v>
      </c>
      <c r="JP5" s="42">
        <f t="shared" si="4"/>
        <v>0</v>
      </c>
      <c r="JQ5" s="42">
        <f t="shared" si="4"/>
        <v>0</v>
      </c>
      <c r="JR5" s="42">
        <f t="shared" si="4"/>
        <v>0</v>
      </c>
      <c r="JS5" s="42">
        <f t="shared" si="4"/>
        <v>0</v>
      </c>
      <c r="JT5" s="42">
        <f t="shared" si="4"/>
        <v>0</v>
      </c>
      <c r="JU5" s="42">
        <f t="shared" si="4"/>
        <v>0</v>
      </c>
      <c r="JV5" s="42">
        <f t="shared" si="4"/>
        <v>0</v>
      </c>
      <c r="JW5" s="42">
        <f t="shared" si="4"/>
        <v>0</v>
      </c>
      <c r="JX5" s="42">
        <f t="shared" si="4"/>
        <v>0</v>
      </c>
      <c r="JY5" s="42">
        <f t="shared" si="4"/>
        <v>0</v>
      </c>
      <c r="JZ5" s="42">
        <f t="shared" si="4"/>
        <v>0</v>
      </c>
      <c r="KA5" s="42">
        <f t="shared" si="4"/>
        <v>0</v>
      </c>
      <c r="KB5" s="42">
        <f t="shared" si="4"/>
        <v>0</v>
      </c>
      <c r="KC5" s="42">
        <f t="shared" si="4"/>
        <v>0</v>
      </c>
      <c r="KD5" s="42">
        <f t="shared" si="4"/>
        <v>0</v>
      </c>
      <c r="KE5" s="42">
        <f t="shared" si="4"/>
        <v>0</v>
      </c>
      <c r="KF5" s="42">
        <f t="shared" si="4"/>
        <v>0</v>
      </c>
      <c r="KG5" s="42">
        <f t="shared" si="4"/>
        <v>0</v>
      </c>
      <c r="KH5" s="42">
        <f t="shared" si="4"/>
        <v>0</v>
      </c>
      <c r="KI5" s="42">
        <f t="shared" si="4"/>
        <v>0</v>
      </c>
      <c r="KJ5" s="42">
        <f t="shared" si="4"/>
        <v>0</v>
      </c>
      <c r="KK5" s="42">
        <f t="shared" si="4"/>
        <v>0</v>
      </c>
      <c r="KL5" s="42">
        <f t="shared" si="4"/>
        <v>0</v>
      </c>
      <c r="KM5" s="42">
        <f t="shared" si="4"/>
        <v>0</v>
      </c>
      <c r="KN5" s="42">
        <f t="shared" si="4"/>
        <v>0</v>
      </c>
      <c r="KO5" s="42">
        <f t="shared" si="4"/>
        <v>0</v>
      </c>
      <c r="KP5" s="42">
        <f t="shared" si="4"/>
        <v>0</v>
      </c>
      <c r="KQ5" s="42">
        <f t="shared" si="4"/>
        <v>0</v>
      </c>
      <c r="KR5" s="42">
        <f t="shared" si="4"/>
        <v>0</v>
      </c>
      <c r="KS5" s="42">
        <f t="shared" si="4"/>
        <v>0</v>
      </c>
      <c r="KT5" s="42">
        <f t="shared" si="4"/>
        <v>0</v>
      </c>
      <c r="KU5" s="42">
        <f t="shared" si="4"/>
        <v>0</v>
      </c>
      <c r="KV5" s="42">
        <f t="shared" si="4"/>
        <v>0</v>
      </c>
      <c r="KW5" s="42">
        <f t="shared" si="4"/>
        <v>0</v>
      </c>
      <c r="KX5" s="42">
        <f t="shared" si="4"/>
        <v>0</v>
      </c>
      <c r="KY5" s="42">
        <f t="shared" si="4"/>
        <v>0</v>
      </c>
      <c r="KZ5" s="42">
        <f t="shared" si="4"/>
        <v>0</v>
      </c>
      <c r="LA5" s="42">
        <f t="shared" si="4"/>
        <v>0</v>
      </c>
      <c r="LB5" s="42">
        <f t="shared" si="4"/>
        <v>0</v>
      </c>
      <c r="LC5" s="42">
        <f t="shared" si="4"/>
        <v>0</v>
      </c>
      <c r="LD5" s="42">
        <f t="shared" si="4"/>
        <v>0</v>
      </c>
      <c r="LE5" s="42">
        <f t="shared" si="4"/>
        <v>0</v>
      </c>
      <c r="LF5" s="42">
        <f t="shared" si="4"/>
        <v>0</v>
      </c>
      <c r="LG5" s="42">
        <f t="shared" si="4"/>
        <v>0</v>
      </c>
      <c r="LH5" s="42">
        <f t="shared" si="4"/>
        <v>0</v>
      </c>
      <c r="LI5" s="42">
        <f t="shared" si="4"/>
        <v>0</v>
      </c>
      <c r="LJ5" s="42">
        <f t="shared" si="4"/>
        <v>0</v>
      </c>
      <c r="LK5" s="42">
        <f t="shared" si="5"/>
        <v>0</v>
      </c>
      <c r="LL5" s="42">
        <f t="shared" si="5"/>
        <v>0</v>
      </c>
      <c r="LM5" s="42">
        <f t="shared" si="5"/>
        <v>0</v>
      </c>
      <c r="LN5" s="42">
        <f t="shared" si="5"/>
        <v>0</v>
      </c>
      <c r="LO5" s="42">
        <f t="shared" si="5"/>
        <v>0</v>
      </c>
      <c r="LP5" s="42">
        <f t="shared" si="5"/>
        <v>0</v>
      </c>
      <c r="LQ5" s="42">
        <f t="shared" si="5"/>
        <v>0</v>
      </c>
      <c r="LR5" s="42">
        <f t="shared" si="5"/>
        <v>0</v>
      </c>
      <c r="LS5" s="42">
        <f t="shared" si="5"/>
        <v>0</v>
      </c>
      <c r="LT5" s="42">
        <f t="shared" si="5"/>
        <v>0</v>
      </c>
      <c r="LU5" s="42">
        <f t="shared" si="5"/>
        <v>0</v>
      </c>
      <c r="LV5" s="42">
        <f t="shared" si="5"/>
        <v>0</v>
      </c>
      <c r="LW5" s="42">
        <f t="shared" si="5"/>
        <v>0</v>
      </c>
      <c r="LX5" s="42">
        <f t="shared" si="5"/>
        <v>0</v>
      </c>
      <c r="LY5" s="42">
        <f t="shared" si="5"/>
        <v>0</v>
      </c>
      <c r="LZ5" s="42">
        <f t="shared" si="5"/>
        <v>0</v>
      </c>
      <c r="MA5" s="42">
        <f t="shared" si="5"/>
        <v>0</v>
      </c>
      <c r="MB5" s="42">
        <f t="shared" si="5"/>
        <v>0</v>
      </c>
      <c r="MC5" s="42">
        <f t="shared" si="5"/>
        <v>0</v>
      </c>
      <c r="MD5" s="42">
        <f t="shared" si="5"/>
        <v>0</v>
      </c>
      <c r="ME5" s="42">
        <f t="shared" si="5"/>
        <v>0</v>
      </c>
      <c r="MF5" s="42">
        <f t="shared" si="5"/>
        <v>0</v>
      </c>
      <c r="MG5" s="42">
        <f t="shared" si="5"/>
        <v>0</v>
      </c>
      <c r="MH5" s="42">
        <f t="shared" si="5"/>
        <v>0</v>
      </c>
      <c r="MI5" s="42">
        <f t="shared" si="5"/>
        <v>0</v>
      </c>
      <c r="MJ5" s="42">
        <f t="shared" si="5"/>
        <v>0</v>
      </c>
      <c r="MK5" s="42">
        <f t="shared" si="5"/>
        <v>0</v>
      </c>
      <c r="ML5" s="42">
        <f t="shared" si="5"/>
        <v>0</v>
      </c>
      <c r="MM5" s="42">
        <f t="shared" si="5"/>
        <v>0</v>
      </c>
      <c r="MN5" s="42">
        <f t="shared" si="5"/>
        <v>0</v>
      </c>
      <c r="MO5" s="42">
        <f t="shared" si="5"/>
        <v>0</v>
      </c>
      <c r="MP5" s="42">
        <f t="shared" si="5"/>
        <v>0</v>
      </c>
      <c r="MQ5" s="42">
        <f t="shared" si="5"/>
        <v>0</v>
      </c>
      <c r="MR5" s="42">
        <f t="shared" si="5"/>
        <v>0</v>
      </c>
      <c r="MS5" s="42">
        <f t="shared" si="5"/>
        <v>0</v>
      </c>
      <c r="MT5" s="42">
        <f t="shared" si="5"/>
        <v>0</v>
      </c>
      <c r="MU5" s="42">
        <f t="shared" si="5"/>
        <v>0</v>
      </c>
      <c r="MV5" s="42">
        <f t="shared" si="5"/>
        <v>0</v>
      </c>
      <c r="MW5" s="42">
        <f t="shared" si="5"/>
        <v>0</v>
      </c>
      <c r="MX5" s="42">
        <f t="shared" si="5"/>
        <v>0</v>
      </c>
      <c r="MY5" s="42">
        <f t="shared" si="5"/>
        <v>0</v>
      </c>
      <c r="MZ5" s="42">
        <f t="shared" si="5"/>
        <v>0</v>
      </c>
      <c r="NA5" s="42">
        <f t="shared" si="5"/>
        <v>0</v>
      </c>
      <c r="NB5" s="42">
        <f t="shared" si="5"/>
        <v>0</v>
      </c>
      <c r="NC5" s="42">
        <f t="shared" si="5"/>
        <v>0</v>
      </c>
      <c r="ND5" s="42">
        <f t="shared" si="5"/>
        <v>0</v>
      </c>
      <c r="NE5" s="42">
        <f t="shared" si="5"/>
        <v>0</v>
      </c>
      <c r="NF5" s="42">
        <f t="shared" si="5"/>
        <v>0</v>
      </c>
      <c r="NG5" s="42">
        <f t="shared" si="5"/>
        <v>0</v>
      </c>
      <c r="NH5" s="42">
        <f t="shared" si="5"/>
        <v>0</v>
      </c>
      <c r="NI5" s="42">
        <f t="shared" si="5"/>
        <v>0</v>
      </c>
      <c r="NJ5" s="42">
        <f t="shared" si="5"/>
        <v>0</v>
      </c>
      <c r="NK5" s="42">
        <f t="shared" si="5"/>
        <v>0</v>
      </c>
      <c r="NL5" s="42">
        <f t="shared" si="5"/>
        <v>0</v>
      </c>
      <c r="NM5" s="42">
        <f t="shared" si="5"/>
        <v>0</v>
      </c>
      <c r="NN5" s="42">
        <f t="shared" si="5"/>
        <v>0</v>
      </c>
      <c r="NO5" s="42">
        <f t="shared" si="5"/>
        <v>0</v>
      </c>
      <c r="NP5" s="42">
        <f t="shared" si="5"/>
        <v>0</v>
      </c>
      <c r="NQ5" s="42">
        <f t="shared" si="5"/>
        <v>0</v>
      </c>
      <c r="NR5" s="42">
        <f t="shared" si="5"/>
        <v>0</v>
      </c>
      <c r="NS5" s="42">
        <f t="shared" si="5"/>
        <v>0</v>
      </c>
      <c r="NT5" s="42">
        <f t="shared" si="5"/>
        <v>0</v>
      </c>
      <c r="NU5" s="42">
        <f t="shared" si="5"/>
        <v>0</v>
      </c>
      <c r="NV5" s="42">
        <f t="shared" si="5"/>
        <v>0</v>
      </c>
      <c r="NW5" s="42">
        <f t="shared" si="6"/>
        <v>0</v>
      </c>
      <c r="NX5" s="42">
        <f t="shared" si="6"/>
        <v>0</v>
      </c>
      <c r="NY5" s="42">
        <f t="shared" si="6"/>
        <v>0</v>
      </c>
      <c r="NZ5" s="42">
        <f t="shared" si="6"/>
        <v>0</v>
      </c>
      <c r="OA5" s="42">
        <f t="shared" si="6"/>
        <v>0</v>
      </c>
      <c r="OB5" s="42">
        <f t="shared" si="6"/>
        <v>0</v>
      </c>
      <c r="OC5" s="42">
        <f t="shared" si="6"/>
        <v>0</v>
      </c>
      <c r="OD5" s="42">
        <f t="shared" si="6"/>
        <v>0</v>
      </c>
      <c r="OE5" s="42">
        <f t="shared" si="6"/>
        <v>0</v>
      </c>
      <c r="OF5" s="42">
        <f t="shared" si="6"/>
        <v>0</v>
      </c>
      <c r="OG5" s="42">
        <f t="shared" si="6"/>
        <v>0</v>
      </c>
      <c r="OH5" s="42">
        <f t="shared" si="6"/>
        <v>0</v>
      </c>
      <c r="OI5" s="42">
        <f t="shared" si="6"/>
        <v>0</v>
      </c>
      <c r="OJ5" s="42">
        <f t="shared" si="6"/>
        <v>0</v>
      </c>
      <c r="OK5" s="42">
        <f t="shared" si="6"/>
        <v>0</v>
      </c>
      <c r="OL5" s="42">
        <f t="shared" si="6"/>
        <v>0</v>
      </c>
      <c r="OM5" s="42">
        <f t="shared" si="6"/>
        <v>0</v>
      </c>
      <c r="ON5" s="42">
        <f t="shared" si="6"/>
        <v>0</v>
      </c>
      <c r="OO5" s="42">
        <f t="shared" si="6"/>
        <v>0</v>
      </c>
      <c r="OP5" s="42">
        <f t="shared" si="6"/>
        <v>0</v>
      </c>
      <c r="OQ5" s="42">
        <f t="shared" si="6"/>
        <v>0</v>
      </c>
      <c r="OR5" s="42">
        <f t="shared" si="6"/>
        <v>0</v>
      </c>
      <c r="OS5" s="42">
        <f t="shared" si="6"/>
        <v>0</v>
      </c>
      <c r="OT5" s="42">
        <f t="shared" si="6"/>
        <v>0</v>
      </c>
      <c r="OU5" s="42">
        <f t="shared" si="6"/>
        <v>0</v>
      </c>
      <c r="OV5" s="42">
        <f t="shared" si="6"/>
        <v>0</v>
      </c>
      <c r="OW5" s="42">
        <f t="shared" si="6"/>
        <v>0</v>
      </c>
      <c r="OX5" s="42">
        <f t="shared" si="6"/>
        <v>0</v>
      </c>
      <c r="OY5" s="42">
        <f t="shared" si="6"/>
        <v>0</v>
      </c>
      <c r="OZ5" s="42">
        <f t="shared" si="6"/>
        <v>0</v>
      </c>
      <c r="PA5" s="42">
        <f t="shared" si="6"/>
        <v>0</v>
      </c>
      <c r="PB5" s="42">
        <f t="shared" si="6"/>
        <v>0</v>
      </c>
      <c r="PC5" s="42">
        <f t="shared" si="6"/>
        <v>0</v>
      </c>
      <c r="PD5" s="42">
        <f t="shared" si="6"/>
        <v>0</v>
      </c>
      <c r="PE5" s="42">
        <f t="shared" si="6"/>
        <v>0</v>
      </c>
      <c r="PF5" s="42">
        <f t="shared" si="6"/>
        <v>0</v>
      </c>
      <c r="PG5" s="42">
        <f t="shared" si="6"/>
        <v>0</v>
      </c>
      <c r="PH5" s="42">
        <f t="shared" si="6"/>
        <v>0</v>
      </c>
      <c r="PI5" s="42">
        <f t="shared" si="6"/>
        <v>0</v>
      </c>
      <c r="PJ5" s="42">
        <f t="shared" si="6"/>
        <v>0</v>
      </c>
      <c r="PK5" s="42">
        <f t="shared" si="6"/>
        <v>0</v>
      </c>
      <c r="PL5" s="42">
        <f t="shared" si="6"/>
        <v>0</v>
      </c>
      <c r="PM5" s="42">
        <f t="shared" si="6"/>
        <v>0</v>
      </c>
      <c r="PN5" s="42">
        <f t="shared" si="6"/>
        <v>0</v>
      </c>
      <c r="PO5" s="42">
        <f t="shared" si="6"/>
        <v>0</v>
      </c>
      <c r="PP5" s="42">
        <f t="shared" si="6"/>
        <v>0</v>
      </c>
      <c r="PQ5" s="42">
        <f t="shared" si="6"/>
        <v>0</v>
      </c>
      <c r="PR5" s="42">
        <f t="shared" si="6"/>
        <v>0</v>
      </c>
      <c r="PS5" s="42">
        <f t="shared" si="6"/>
        <v>0</v>
      </c>
      <c r="PT5" s="42">
        <f t="shared" si="6"/>
        <v>0</v>
      </c>
      <c r="PU5" s="42">
        <f t="shared" si="6"/>
        <v>0</v>
      </c>
      <c r="PV5" s="42">
        <f t="shared" si="6"/>
        <v>0</v>
      </c>
      <c r="PW5" s="42">
        <f t="shared" si="6"/>
        <v>0</v>
      </c>
      <c r="PX5" s="42">
        <f t="shared" si="6"/>
        <v>0</v>
      </c>
      <c r="PY5" s="42">
        <f t="shared" si="6"/>
        <v>0</v>
      </c>
      <c r="PZ5" s="42">
        <f t="shared" si="6"/>
        <v>0</v>
      </c>
      <c r="QA5" s="42">
        <f t="shared" si="6"/>
        <v>0</v>
      </c>
      <c r="QB5" s="42">
        <f t="shared" si="6"/>
        <v>0</v>
      </c>
      <c r="QC5" s="42">
        <f t="shared" si="6"/>
        <v>0</v>
      </c>
      <c r="QD5" s="42">
        <f t="shared" si="6"/>
        <v>0</v>
      </c>
      <c r="QE5" s="42">
        <f t="shared" si="6"/>
        <v>0</v>
      </c>
      <c r="QF5" s="42">
        <f t="shared" si="6"/>
        <v>0</v>
      </c>
      <c r="QG5" s="42">
        <f t="shared" si="6"/>
        <v>0</v>
      </c>
      <c r="QH5" s="42">
        <f t="shared" si="6"/>
        <v>0</v>
      </c>
      <c r="QI5" s="42">
        <f t="shared" si="7"/>
        <v>0</v>
      </c>
      <c r="QJ5" s="42">
        <f t="shared" si="7"/>
        <v>0</v>
      </c>
      <c r="QK5" s="42">
        <f t="shared" si="7"/>
        <v>0</v>
      </c>
      <c r="QL5" s="42">
        <f t="shared" si="7"/>
        <v>0</v>
      </c>
      <c r="QM5" s="42">
        <f t="shared" si="7"/>
        <v>0</v>
      </c>
      <c r="QN5" s="42">
        <f t="shared" si="7"/>
        <v>0</v>
      </c>
      <c r="QO5" s="42">
        <f t="shared" si="7"/>
        <v>0</v>
      </c>
      <c r="QP5" s="42">
        <f t="shared" si="7"/>
        <v>0</v>
      </c>
      <c r="QQ5" s="42">
        <f t="shared" si="7"/>
        <v>0</v>
      </c>
      <c r="QR5" s="42">
        <f t="shared" si="7"/>
        <v>0</v>
      </c>
      <c r="QS5" s="42">
        <f t="shared" si="7"/>
        <v>0</v>
      </c>
      <c r="QT5" s="42">
        <f t="shared" si="7"/>
        <v>0</v>
      </c>
      <c r="QU5" s="42">
        <f t="shared" si="7"/>
        <v>0</v>
      </c>
      <c r="QV5" s="42">
        <f t="shared" si="7"/>
        <v>0</v>
      </c>
      <c r="QW5" s="42">
        <f t="shared" si="7"/>
        <v>0</v>
      </c>
      <c r="QX5" s="42">
        <f t="shared" si="7"/>
        <v>0</v>
      </c>
      <c r="QY5" s="42">
        <f t="shared" si="7"/>
        <v>0</v>
      </c>
      <c r="QZ5" s="42">
        <f t="shared" si="7"/>
        <v>0</v>
      </c>
      <c r="RA5" s="42">
        <f t="shared" si="7"/>
        <v>0</v>
      </c>
      <c r="RB5" s="42">
        <f t="shared" si="7"/>
        <v>0</v>
      </c>
      <c r="RC5" s="42">
        <f t="shared" si="7"/>
        <v>0</v>
      </c>
      <c r="RD5" s="42">
        <f t="shared" si="7"/>
        <v>0</v>
      </c>
      <c r="RE5" s="42">
        <f t="shared" si="7"/>
        <v>0</v>
      </c>
      <c r="RF5" s="42">
        <f t="shared" si="7"/>
        <v>0</v>
      </c>
      <c r="RG5" s="42">
        <f t="shared" si="7"/>
        <v>0</v>
      </c>
      <c r="RH5" s="42">
        <f t="shared" si="7"/>
        <v>0</v>
      </c>
      <c r="RI5" s="42">
        <f t="shared" si="7"/>
        <v>0</v>
      </c>
      <c r="RJ5" s="42">
        <f t="shared" si="7"/>
        <v>0</v>
      </c>
      <c r="RK5" s="42">
        <f t="shared" si="7"/>
        <v>0</v>
      </c>
      <c r="RL5" s="42">
        <f t="shared" si="7"/>
        <v>0</v>
      </c>
      <c r="RM5" s="42">
        <f t="shared" si="7"/>
        <v>0</v>
      </c>
      <c r="RN5" s="42">
        <f t="shared" si="7"/>
        <v>0</v>
      </c>
      <c r="RO5" s="42">
        <f t="shared" si="7"/>
        <v>0</v>
      </c>
      <c r="RP5" s="42">
        <f t="shared" si="7"/>
        <v>0</v>
      </c>
      <c r="RQ5" s="42">
        <f t="shared" si="7"/>
        <v>0</v>
      </c>
      <c r="RR5" s="42">
        <f t="shared" si="7"/>
        <v>0</v>
      </c>
      <c r="RS5" s="42">
        <f t="shared" si="7"/>
        <v>0</v>
      </c>
      <c r="RT5" s="42">
        <f t="shared" si="7"/>
        <v>0</v>
      </c>
      <c r="RU5" s="42">
        <f t="shared" si="7"/>
        <v>0</v>
      </c>
      <c r="RV5" s="42">
        <f t="shared" si="7"/>
        <v>0</v>
      </c>
      <c r="RW5" s="42">
        <f t="shared" si="7"/>
        <v>0</v>
      </c>
      <c r="RX5" s="42">
        <f t="shared" si="7"/>
        <v>0</v>
      </c>
      <c r="RY5" s="42">
        <f t="shared" si="7"/>
        <v>0</v>
      </c>
      <c r="RZ5" s="42">
        <f t="shared" si="7"/>
        <v>0</v>
      </c>
      <c r="SA5" s="42">
        <f t="shared" si="7"/>
        <v>0</v>
      </c>
      <c r="SB5" s="42">
        <f t="shared" si="7"/>
        <v>0</v>
      </c>
      <c r="SC5" s="42">
        <f t="shared" si="7"/>
        <v>0</v>
      </c>
      <c r="SD5" s="42">
        <f t="shared" si="7"/>
        <v>0</v>
      </c>
      <c r="SE5" s="42">
        <f t="shared" si="7"/>
        <v>0</v>
      </c>
      <c r="SF5" s="42">
        <f t="shared" si="7"/>
        <v>0</v>
      </c>
      <c r="SG5" s="42">
        <f t="shared" si="7"/>
        <v>0</v>
      </c>
      <c r="SH5" s="42">
        <f t="shared" si="7"/>
        <v>0</v>
      </c>
      <c r="SI5" s="42">
        <f t="shared" si="7"/>
        <v>0</v>
      </c>
      <c r="SJ5" s="42">
        <f t="shared" si="7"/>
        <v>0</v>
      </c>
      <c r="SK5" s="42">
        <f t="shared" si="7"/>
        <v>0</v>
      </c>
      <c r="SL5" s="42">
        <f t="shared" si="7"/>
        <v>0</v>
      </c>
      <c r="SM5" s="42">
        <f t="shared" si="7"/>
        <v>0</v>
      </c>
      <c r="SN5" s="42">
        <f t="shared" si="7"/>
        <v>0</v>
      </c>
      <c r="SO5" s="42">
        <f t="shared" si="7"/>
        <v>0</v>
      </c>
      <c r="SP5" s="42">
        <f t="shared" si="7"/>
        <v>0</v>
      </c>
      <c r="SQ5" s="42">
        <f t="shared" si="7"/>
        <v>0</v>
      </c>
      <c r="SR5" s="42">
        <f t="shared" si="7"/>
        <v>0</v>
      </c>
      <c r="SS5" s="42">
        <f t="shared" si="7"/>
        <v>0</v>
      </c>
      <c r="ST5" s="42">
        <f t="shared" si="7"/>
        <v>0</v>
      </c>
      <c r="SU5" s="42">
        <f t="shared" si="8"/>
        <v>0</v>
      </c>
      <c r="SV5" s="42">
        <f t="shared" si="8"/>
        <v>0</v>
      </c>
      <c r="SW5" s="42">
        <f t="shared" si="8"/>
        <v>0</v>
      </c>
      <c r="SX5" s="42">
        <f t="shared" si="8"/>
        <v>0</v>
      </c>
      <c r="SY5" s="42">
        <f t="shared" si="8"/>
        <v>0</v>
      </c>
      <c r="SZ5" s="42">
        <f t="shared" si="8"/>
        <v>0</v>
      </c>
      <c r="TA5" s="42">
        <f t="shared" si="8"/>
        <v>0</v>
      </c>
      <c r="TB5" s="42">
        <f t="shared" si="8"/>
        <v>0</v>
      </c>
      <c r="TC5" s="42">
        <f t="shared" si="8"/>
        <v>0</v>
      </c>
      <c r="TD5" s="42">
        <f t="shared" si="8"/>
        <v>0</v>
      </c>
      <c r="TE5" s="42">
        <f t="shared" si="8"/>
        <v>0</v>
      </c>
      <c r="TF5" s="42">
        <f t="shared" si="8"/>
        <v>0</v>
      </c>
      <c r="TG5" s="42">
        <f t="shared" si="8"/>
        <v>0</v>
      </c>
      <c r="TH5" s="42">
        <f t="shared" si="8"/>
        <v>0</v>
      </c>
      <c r="TI5" s="42">
        <f t="shared" si="8"/>
        <v>0</v>
      </c>
      <c r="TJ5" s="42">
        <f t="shared" si="8"/>
        <v>0</v>
      </c>
      <c r="TK5" s="42">
        <f t="shared" si="8"/>
        <v>0</v>
      </c>
      <c r="TL5" s="42">
        <f t="shared" si="8"/>
        <v>0</v>
      </c>
      <c r="TM5" s="42">
        <f t="shared" si="8"/>
        <v>0</v>
      </c>
      <c r="TN5" s="42">
        <f t="shared" si="8"/>
        <v>0</v>
      </c>
      <c r="TO5" s="42">
        <f t="shared" si="8"/>
        <v>0</v>
      </c>
      <c r="TP5" s="42">
        <f t="shared" si="8"/>
        <v>0</v>
      </c>
      <c r="TQ5" s="42">
        <f t="shared" si="8"/>
        <v>0</v>
      </c>
      <c r="TR5" s="42">
        <f t="shared" si="8"/>
        <v>0</v>
      </c>
      <c r="TS5" s="42">
        <f t="shared" si="8"/>
        <v>0</v>
      </c>
      <c r="TT5" s="42">
        <f t="shared" si="8"/>
        <v>0</v>
      </c>
      <c r="TU5" s="42">
        <f t="shared" si="8"/>
        <v>0</v>
      </c>
      <c r="TV5" s="42">
        <f t="shared" si="8"/>
        <v>0</v>
      </c>
      <c r="TW5" s="42">
        <f t="shared" si="8"/>
        <v>0</v>
      </c>
      <c r="TX5" s="42">
        <f t="shared" si="8"/>
        <v>0</v>
      </c>
      <c r="TY5" s="42">
        <f t="shared" si="8"/>
        <v>0</v>
      </c>
      <c r="TZ5" s="42">
        <f t="shared" si="8"/>
        <v>0</v>
      </c>
      <c r="UA5" s="42">
        <f t="shared" si="8"/>
        <v>0</v>
      </c>
      <c r="UB5" s="42">
        <f t="shared" si="8"/>
        <v>0</v>
      </c>
      <c r="UC5" s="42">
        <f t="shared" si="8"/>
        <v>0</v>
      </c>
      <c r="UD5" s="42">
        <f t="shared" si="8"/>
        <v>0</v>
      </c>
      <c r="UE5" s="42">
        <f t="shared" si="8"/>
        <v>0</v>
      </c>
      <c r="UF5" s="42">
        <f t="shared" si="8"/>
        <v>0</v>
      </c>
      <c r="UG5" s="42">
        <f t="shared" si="8"/>
        <v>0</v>
      </c>
      <c r="UH5" s="42">
        <f t="shared" si="8"/>
        <v>0</v>
      </c>
      <c r="UI5" s="42">
        <f t="shared" si="8"/>
        <v>0</v>
      </c>
      <c r="UJ5" s="42">
        <f t="shared" si="8"/>
        <v>0</v>
      </c>
      <c r="UK5" s="42">
        <f t="shared" si="8"/>
        <v>0</v>
      </c>
      <c r="UL5" s="42">
        <f t="shared" si="8"/>
        <v>0</v>
      </c>
      <c r="UM5" s="42">
        <f t="shared" si="8"/>
        <v>0</v>
      </c>
      <c r="UN5" s="42">
        <f t="shared" si="8"/>
        <v>0</v>
      </c>
      <c r="UO5" s="42">
        <f t="shared" si="8"/>
        <v>0</v>
      </c>
      <c r="UP5" s="42">
        <f t="shared" si="8"/>
        <v>0</v>
      </c>
      <c r="UQ5" s="42">
        <f t="shared" si="8"/>
        <v>0</v>
      </c>
      <c r="UR5" s="42">
        <f t="shared" si="8"/>
        <v>0</v>
      </c>
      <c r="US5" s="42">
        <f t="shared" si="8"/>
        <v>0</v>
      </c>
      <c r="UT5" s="42">
        <f t="shared" si="8"/>
        <v>0</v>
      </c>
      <c r="UU5" s="42">
        <f t="shared" si="8"/>
        <v>0</v>
      </c>
      <c r="UV5" s="42">
        <f t="shared" si="8"/>
        <v>0</v>
      </c>
      <c r="UW5" s="42">
        <f t="shared" si="8"/>
        <v>0</v>
      </c>
      <c r="UX5" s="42">
        <f t="shared" si="8"/>
        <v>0</v>
      </c>
      <c r="UY5" s="42">
        <f t="shared" si="8"/>
        <v>0</v>
      </c>
      <c r="UZ5" s="42">
        <f t="shared" si="8"/>
        <v>0</v>
      </c>
      <c r="VA5" s="42">
        <f t="shared" si="8"/>
        <v>0</v>
      </c>
      <c r="VB5" s="42">
        <f t="shared" si="8"/>
        <v>0</v>
      </c>
      <c r="VC5" s="42">
        <f t="shared" si="8"/>
        <v>0</v>
      </c>
      <c r="VD5" s="42">
        <f t="shared" si="8"/>
        <v>0</v>
      </c>
      <c r="VE5" s="42">
        <f t="shared" si="8"/>
        <v>0</v>
      </c>
      <c r="VF5" s="42">
        <f t="shared" si="8"/>
        <v>0</v>
      </c>
      <c r="VG5" s="42">
        <f t="shared" si="9"/>
        <v>0</v>
      </c>
      <c r="VH5" s="42">
        <f t="shared" si="9"/>
        <v>0</v>
      </c>
      <c r="VI5" s="42">
        <f t="shared" si="9"/>
        <v>0</v>
      </c>
      <c r="VJ5" s="42">
        <f t="shared" si="9"/>
        <v>0</v>
      </c>
      <c r="VK5" s="42">
        <f t="shared" si="9"/>
        <v>0</v>
      </c>
      <c r="VL5" s="42">
        <f t="shared" si="9"/>
        <v>0</v>
      </c>
      <c r="VM5" s="42">
        <f t="shared" si="9"/>
        <v>0</v>
      </c>
      <c r="VN5" s="42">
        <f t="shared" si="9"/>
        <v>0</v>
      </c>
      <c r="VO5" s="42">
        <f t="shared" si="9"/>
        <v>0</v>
      </c>
      <c r="VP5" s="42">
        <f t="shared" si="9"/>
        <v>0</v>
      </c>
      <c r="VQ5" s="42">
        <f t="shared" si="9"/>
        <v>0</v>
      </c>
      <c r="VR5" s="42">
        <f t="shared" si="9"/>
        <v>0</v>
      </c>
      <c r="VS5" s="42">
        <f t="shared" si="9"/>
        <v>0</v>
      </c>
      <c r="VT5" s="42">
        <f t="shared" si="9"/>
        <v>0</v>
      </c>
      <c r="VU5" s="42">
        <f t="shared" si="9"/>
        <v>0</v>
      </c>
      <c r="VV5" s="42">
        <f t="shared" si="9"/>
        <v>0</v>
      </c>
      <c r="VW5" s="42">
        <f t="shared" si="9"/>
        <v>0</v>
      </c>
      <c r="VX5" s="42">
        <f t="shared" si="9"/>
        <v>0</v>
      </c>
      <c r="VY5" s="42">
        <f t="shared" si="9"/>
        <v>0</v>
      </c>
      <c r="VZ5" s="42">
        <f t="shared" si="9"/>
        <v>0</v>
      </c>
      <c r="WA5" s="42">
        <f t="shared" si="9"/>
        <v>0</v>
      </c>
      <c r="WB5" s="42">
        <f t="shared" si="9"/>
        <v>0</v>
      </c>
      <c r="WC5" s="42">
        <f t="shared" si="9"/>
        <v>0</v>
      </c>
      <c r="WD5" s="42">
        <f t="shared" si="9"/>
        <v>0</v>
      </c>
      <c r="WE5" s="42">
        <f t="shared" si="9"/>
        <v>0</v>
      </c>
      <c r="WF5" s="42">
        <f t="shared" si="9"/>
        <v>0</v>
      </c>
      <c r="WG5" s="42">
        <f t="shared" si="9"/>
        <v>0</v>
      </c>
      <c r="WH5" s="42">
        <f t="shared" si="9"/>
        <v>0</v>
      </c>
      <c r="WI5" s="42">
        <f t="shared" si="9"/>
        <v>0</v>
      </c>
      <c r="WJ5" s="42">
        <f t="shared" si="9"/>
        <v>0</v>
      </c>
      <c r="WK5" s="42">
        <f t="shared" si="9"/>
        <v>0</v>
      </c>
      <c r="WL5" s="42">
        <f t="shared" si="9"/>
        <v>0</v>
      </c>
      <c r="WM5" s="42">
        <f t="shared" si="9"/>
        <v>0</v>
      </c>
      <c r="WN5" s="42">
        <f t="shared" si="9"/>
        <v>0</v>
      </c>
      <c r="WO5" s="42">
        <f t="shared" si="9"/>
        <v>0</v>
      </c>
      <c r="WP5" s="42">
        <f t="shared" si="9"/>
        <v>0</v>
      </c>
      <c r="WQ5" s="42">
        <f t="shared" si="9"/>
        <v>0</v>
      </c>
      <c r="WR5" s="42">
        <f t="shared" si="9"/>
        <v>0</v>
      </c>
      <c r="WS5" s="42">
        <f t="shared" si="9"/>
        <v>0</v>
      </c>
      <c r="WT5" s="42">
        <f t="shared" si="9"/>
        <v>0</v>
      </c>
      <c r="WU5" s="42">
        <f t="shared" si="9"/>
        <v>0</v>
      </c>
      <c r="WV5" s="42">
        <f t="shared" si="9"/>
        <v>0</v>
      </c>
      <c r="WW5" s="42">
        <f t="shared" si="9"/>
        <v>0</v>
      </c>
      <c r="WX5" s="42">
        <f t="shared" si="9"/>
        <v>0</v>
      </c>
      <c r="WY5" s="42">
        <f t="shared" si="9"/>
        <v>0</v>
      </c>
      <c r="WZ5" s="42">
        <f t="shared" si="9"/>
        <v>0</v>
      </c>
      <c r="XA5" s="42">
        <f t="shared" si="9"/>
        <v>0</v>
      </c>
      <c r="XB5" s="42">
        <f t="shared" si="9"/>
        <v>0</v>
      </c>
      <c r="XC5" s="42">
        <f t="shared" si="9"/>
        <v>0</v>
      </c>
      <c r="XD5" s="42">
        <f t="shared" si="9"/>
        <v>0</v>
      </c>
      <c r="XE5" s="42">
        <f t="shared" si="9"/>
        <v>0</v>
      </c>
      <c r="XF5" s="42">
        <f t="shared" si="9"/>
        <v>0</v>
      </c>
      <c r="XG5" s="42">
        <f t="shared" si="9"/>
        <v>0</v>
      </c>
      <c r="XH5" s="42">
        <f t="shared" si="9"/>
        <v>0</v>
      </c>
      <c r="XI5" s="42">
        <f t="shared" si="9"/>
        <v>0</v>
      </c>
      <c r="XJ5" s="42">
        <f t="shared" si="9"/>
        <v>0</v>
      </c>
      <c r="XK5" s="42">
        <f t="shared" si="9"/>
        <v>0</v>
      </c>
      <c r="XL5" s="42">
        <f t="shared" si="9"/>
        <v>0</v>
      </c>
      <c r="XM5" s="42">
        <f t="shared" si="9"/>
        <v>0</v>
      </c>
      <c r="XN5" s="42">
        <f t="shared" si="9"/>
        <v>0</v>
      </c>
      <c r="XO5" s="42">
        <f t="shared" si="9"/>
        <v>0</v>
      </c>
      <c r="XP5" s="42">
        <f t="shared" si="9"/>
        <v>0</v>
      </c>
      <c r="XQ5" s="42">
        <f t="shared" si="9"/>
        <v>0</v>
      </c>
      <c r="XR5" s="42">
        <f t="shared" si="9"/>
        <v>0</v>
      </c>
      <c r="XS5" s="42">
        <f t="shared" si="10"/>
        <v>0</v>
      </c>
      <c r="XT5" s="42">
        <f t="shared" si="10"/>
        <v>0</v>
      </c>
      <c r="XU5" s="42">
        <f t="shared" si="10"/>
        <v>0</v>
      </c>
      <c r="XV5" s="42">
        <f t="shared" si="10"/>
        <v>0</v>
      </c>
      <c r="XW5" s="42">
        <f t="shared" si="10"/>
        <v>0</v>
      </c>
      <c r="XX5" s="42">
        <f t="shared" si="10"/>
        <v>0</v>
      </c>
      <c r="XY5" s="42">
        <f t="shared" si="10"/>
        <v>0</v>
      </c>
      <c r="XZ5" s="42">
        <f t="shared" si="10"/>
        <v>0</v>
      </c>
      <c r="YA5" s="42">
        <f t="shared" si="10"/>
        <v>0</v>
      </c>
      <c r="YB5" s="42">
        <f t="shared" si="10"/>
        <v>0</v>
      </c>
      <c r="YC5" s="42">
        <f t="shared" si="10"/>
        <v>0</v>
      </c>
      <c r="YD5" s="42">
        <f t="shared" si="10"/>
        <v>0</v>
      </c>
      <c r="YE5" s="23"/>
    </row>
    <row r="6" spans="1:655" x14ac:dyDescent="0.55000000000000004">
      <c r="A6" t="s">
        <v>125</v>
      </c>
      <c r="B6" s="42">
        <f t="shared" si="11"/>
        <v>0</v>
      </c>
      <c r="C6" s="42">
        <f t="shared" si="0"/>
        <v>0</v>
      </c>
      <c r="D6" s="42">
        <f t="shared" si="0"/>
        <v>0</v>
      </c>
      <c r="E6" s="42">
        <f t="shared" si="0"/>
        <v>0</v>
      </c>
      <c r="F6" s="42">
        <f t="shared" si="0"/>
        <v>0</v>
      </c>
      <c r="G6" s="42">
        <f t="shared" si="0"/>
        <v>0</v>
      </c>
      <c r="H6" s="42">
        <f t="shared" si="0"/>
        <v>0</v>
      </c>
      <c r="I6" s="42">
        <f t="shared" si="0"/>
        <v>0</v>
      </c>
      <c r="J6" s="42">
        <f t="shared" si="0"/>
        <v>0</v>
      </c>
      <c r="K6" s="42">
        <f t="shared" si="0"/>
        <v>0</v>
      </c>
      <c r="L6" s="42">
        <f t="shared" si="0"/>
        <v>0</v>
      </c>
      <c r="M6" s="42">
        <f t="shared" si="0"/>
        <v>0</v>
      </c>
      <c r="N6" s="42">
        <f t="shared" si="0"/>
        <v>0</v>
      </c>
      <c r="O6" s="42">
        <f t="shared" si="0"/>
        <v>0</v>
      </c>
      <c r="P6" s="42">
        <f t="shared" si="0"/>
        <v>0</v>
      </c>
      <c r="Q6" s="42">
        <f t="shared" si="0"/>
        <v>0</v>
      </c>
      <c r="R6" s="42">
        <f t="shared" si="0"/>
        <v>0</v>
      </c>
      <c r="S6" s="42">
        <f t="shared" si="0"/>
        <v>0</v>
      </c>
      <c r="T6" s="42">
        <f t="shared" si="0"/>
        <v>0</v>
      </c>
      <c r="U6" s="42">
        <f t="shared" si="0"/>
        <v>0</v>
      </c>
      <c r="V6" s="42">
        <f t="shared" si="0"/>
        <v>0</v>
      </c>
      <c r="W6" s="42">
        <f t="shared" si="0"/>
        <v>0</v>
      </c>
      <c r="X6" s="42">
        <f t="shared" si="0"/>
        <v>0</v>
      </c>
      <c r="Y6" s="42">
        <f t="shared" si="0"/>
        <v>0</v>
      </c>
      <c r="Z6" s="42">
        <f t="shared" si="0"/>
        <v>0</v>
      </c>
      <c r="AA6" s="42">
        <f t="shared" si="0"/>
        <v>0</v>
      </c>
      <c r="AB6" s="42">
        <f t="shared" si="0"/>
        <v>0</v>
      </c>
      <c r="AC6" s="42">
        <f t="shared" si="0"/>
        <v>0</v>
      </c>
      <c r="AD6" s="42">
        <f t="shared" si="0"/>
        <v>0</v>
      </c>
      <c r="AE6" s="42">
        <f t="shared" si="0"/>
        <v>0</v>
      </c>
      <c r="AF6" s="42">
        <f t="shared" si="0"/>
        <v>0</v>
      </c>
      <c r="AG6" s="42">
        <f t="shared" si="0"/>
        <v>0</v>
      </c>
      <c r="AH6" s="42">
        <f t="shared" si="0"/>
        <v>0</v>
      </c>
      <c r="AI6" s="42">
        <f t="shared" si="0"/>
        <v>0</v>
      </c>
      <c r="AJ6" s="42">
        <f t="shared" si="0"/>
        <v>0</v>
      </c>
      <c r="AK6" s="42">
        <f t="shared" si="0"/>
        <v>0</v>
      </c>
      <c r="AL6" s="42">
        <f t="shared" si="0"/>
        <v>0</v>
      </c>
      <c r="AM6" s="42">
        <f t="shared" si="0"/>
        <v>0</v>
      </c>
      <c r="AN6" s="42">
        <f t="shared" si="0"/>
        <v>0</v>
      </c>
      <c r="AO6" s="42">
        <f t="shared" si="0"/>
        <v>0</v>
      </c>
      <c r="AP6" s="42">
        <f t="shared" si="0"/>
        <v>0</v>
      </c>
      <c r="AQ6" s="42">
        <f t="shared" si="0"/>
        <v>0</v>
      </c>
      <c r="AR6" s="42">
        <f t="shared" si="0"/>
        <v>0</v>
      </c>
      <c r="AS6" s="42">
        <f t="shared" si="0"/>
        <v>0</v>
      </c>
      <c r="AT6" s="42">
        <f t="shared" si="0"/>
        <v>0</v>
      </c>
      <c r="AU6" s="42">
        <f t="shared" si="0"/>
        <v>0</v>
      </c>
      <c r="AV6" s="42">
        <f t="shared" si="0"/>
        <v>0</v>
      </c>
      <c r="AW6" s="42">
        <f t="shared" si="0"/>
        <v>0</v>
      </c>
      <c r="AX6" s="42">
        <f t="shared" si="0"/>
        <v>0</v>
      </c>
      <c r="AY6" s="42">
        <f t="shared" si="0"/>
        <v>0</v>
      </c>
      <c r="AZ6" s="42">
        <f t="shared" si="0"/>
        <v>0</v>
      </c>
      <c r="BA6" s="42">
        <f t="shared" si="0"/>
        <v>0</v>
      </c>
      <c r="BB6" s="42">
        <f t="shared" si="0"/>
        <v>0</v>
      </c>
      <c r="BC6" s="42">
        <f t="shared" si="0"/>
        <v>0</v>
      </c>
      <c r="BD6" s="42">
        <f t="shared" si="0"/>
        <v>0</v>
      </c>
      <c r="BE6" s="42">
        <f t="shared" si="0"/>
        <v>0</v>
      </c>
      <c r="BF6" s="42">
        <f t="shared" si="0"/>
        <v>0</v>
      </c>
      <c r="BG6" s="42">
        <f t="shared" si="0"/>
        <v>0</v>
      </c>
      <c r="BH6" s="42">
        <f t="shared" si="0"/>
        <v>0</v>
      </c>
      <c r="BI6" s="42">
        <f t="shared" si="0"/>
        <v>0</v>
      </c>
      <c r="BJ6" s="42">
        <f t="shared" si="0"/>
        <v>0</v>
      </c>
      <c r="BK6" s="42">
        <f t="shared" si="0"/>
        <v>0</v>
      </c>
      <c r="BL6" s="42">
        <f t="shared" si="0"/>
        <v>0</v>
      </c>
      <c r="BM6" s="42">
        <f t="shared" si="0"/>
        <v>0</v>
      </c>
      <c r="BN6" s="42">
        <f t="shared" si="0"/>
        <v>0</v>
      </c>
      <c r="BO6" s="42">
        <f t="shared" si="1"/>
        <v>0</v>
      </c>
      <c r="BP6" s="42">
        <f t="shared" si="1"/>
        <v>0</v>
      </c>
      <c r="BQ6" s="42">
        <f t="shared" si="1"/>
        <v>0</v>
      </c>
      <c r="BR6" s="42">
        <f t="shared" si="1"/>
        <v>0</v>
      </c>
      <c r="BS6" s="42">
        <f t="shared" si="1"/>
        <v>0</v>
      </c>
      <c r="BT6" s="42">
        <f t="shared" si="1"/>
        <v>0</v>
      </c>
      <c r="BU6" s="42">
        <f t="shared" si="1"/>
        <v>0</v>
      </c>
      <c r="BV6" s="42">
        <f t="shared" si="1"/>
        <v>0</v>
      </c>
      <c r="BW6" s="42">
        <f t="shared" si="1"/>
        <v>0</v>
      </c>
      <c r="BX6" s="42">
        <f t="shared" si="1"/>
        <v>0</v>
      </c>
      <c r="BY6" s="42">
        <f t="shared" si="1"/>
        <v>0</v>
      </c>
      <c r="BZ6" s="42">
        <f t="shared" si="1"/>
        <v>0</v>
      </c>
      <c r="CA6" s="42">
        <f t="shared" si="1"/>
        <v>0</v>
      </c>
      <c r="CB6" s="42">
        <f t="shared" si="1"/>
        <v>0</v>
      </c>
      <c r="CC6" s="42">
        <f t="shared" si="1"/>
        <v>0</v>
      </c>
      <c r="CD6" s="42">
        <f t="shared" si="1"/>
        <v>0</v>
      </c>
      <c r="CE6" s="42">
        <f t="shared" si="1"/>
        <v>0</v>
      </c>
      <c r="CF6" s="42">
        <f t="shared" si="1"/>
        <v>0</v>
      </c>
      <c r="CG6" s="42">
        <f t="shared" si="1"/>
        <v>0</v>
      </c>
      <c r="CH6" s="42">
        <f t="shared" si="1"/>
        <v>0</v>
      </c>
      <c r="CI6" s="42">
        <f t="shared" si="1"/>
        <v>0</v>
      </c>
      <c r="CJ6" s="42">
        <f t="shared" si="1"/>
        <v>0</v>
      </c>
      <c r="CK6" s="42">
        <f t="shared" si="1"/>
        <v>0</v>
      </c>
      <c r="CL6" s="42">
        <f t="shared" si="1"/>
        <v>0</v>
      </c>
      <c r="CM6" s="42">
        <f t="shared" si="1"/>
        <v>0</v>
      </c>
      <c r="CN6" s="42">
        <f t="shared" si="1"/>
        <v>0</v>
      </c>
      <c r="CO6" s="42">
        <f t="shared" si="1"/>
        <v>0</v>
      </c>
      <c r="CP6" s="42">
        <f t="shared" si="1"/>
        <v>0</v>
      </c>
      <c r="CQ6" s="42">
        <f t="shared" si="1"/>
        <v>0</v>
      </c>
      <c r="CR6" s="42">
        <f t="shared" si="1"/>
        <v>0</v>
      </c>
      <c r="CS6" s="42">
        <f t="shared" si="1"/>
        <v>0</v>
      </c>
      <c r="CT6" s="42">
        <f t="shared" si="1"/>
        <v>0</v>
      </c>
      <c r="CU6" s="42">
        <f t="shared" si="1"/>
        <v>0</v>
      </c>
      <c r="CV6" s="42">
        <f t="shared" si="1"/>
        <v>0</v>
      </c>
      <c r="CW6" s="42">
        <f t="shared" si="1"/>
        <v>0</v>
      </c>
      <c r="CX6" s="42">
        <f t="shared" si="1"/>
        <v>0</v>
      </c>
      <c r="CY6" s="42">
        <f t="shared" si="1"/>
        <v>0</v>
      </c>
      <c r="CZ6" s="42">
        <f t="shared" si="1"/>
        <v>0</v>
      </c>
      <c r="DA6" s="42">
        <f t="shared" si="1"/>
        <v>0</v>
      </c>
      <c r="DB6" s="42">
        <f t="shared" si="1"/>
        <v>0</v>
      </c>
      <c r="DC6" s="42">
        <f t="shared" si="1"/>
        <v>0</v>
      </c>
      <c r="DD6" s="42">
        <f t="shared" si="1"/>
        <v>0</v>
      </c>
      <c r="DE6" s="42">
        <f t="shared" si="1"/>
        <v>0</v>
      </c>
      <c r="DF6" s="42">
        <f t="shared" si="1"/>
        <v>0</v>
      </c>
      <c r="DG6" s="42">
        <f t="shared" si="1"/>
        <v>0</v>
      </c>
      <c r="DH6" s="42">
        <f t="shared" si="1"/>
        <v>0</v>
      </c>
      <c r="DI6" s="42">
        <f t="shared" si="1"/>
        <v>0</v>
      </c>
      <c r="DJ6" s="42">
        <f t="shared" si="1"/>
        <v>0</v>
      </c>
      <c r="DK6" s="42">
        <f t="shared" si="1"/>
        <v>0</v>
      </c>
      <c r="DL6" s="42">
        <f t="shared" si="1"/>
        <v>0</v>
      </c>
      <c r="DM6" s="42">
        <f t="shared" si="1"/>
        <v>0</v>
      </c>
      <c r="DN6" s="42">
        <f t="shared" si="1"/>
        <v>0</v>
      </c>
      <c r="DO6" s="42">
        <f t="shared" si="1"/>
        <v>0</v>
      </c>
      <c r="DP6" s="42">
        <f t="shared" si="1"/>
        <v>0</v>
      </c>
      <c r="DQ6" s="42">
        <f t="shared" si="1"/>
        <v>0</v>
      </c>
      <c r="DR6" s="42">
        <f t="shared" si="1"/>
        <v>0</v>
      </c>
      <c r="DS6" s="42">
        <f t="shared" si="1"/>
        <v>0</v>
      </c>
      <c r="DT6" s="42">
        <f t="shared" si="1"/>
        <v>0</v>
      </c>
      <c r="DU6" s="42">
        <f t="shared" si="1"/>
        <v>0</v>
      </c>
      <c r="DV6" s="42">
        <f t="shared" si="1"/>
        <v>0</v>
      </c>
      <c r="DW6" s="42">
        <f t="shared" si="1"/>
        <v>0</v>
      </c>
      <c r="DX6" s="42">
        <f t="shared" si="1"/>
        <v>0</v>
      </c>
      <c r="DY6" s="42">
        <f t="shared" si="1"/>
        <v>0</v>
      </c>
      <c r="DZ6" s="42">
        <f t="shared" ref="DZ6:GK10" si="12">IF(DZ$2=$A6,1,0)</f>
        <v>0</v>
      </c>
      <c r="EA6" s="42">
        <f t="shared" si="12"/>
        <v>0</v>
      </c>
      <c r="EB6" s="42">
        <f t="shared" si="12"/>
        <v>0</v>
      </c>
      <c r="EC6" s="42">
        <f t="shared" si="12"/>
        <v>0</v>
      </c>
      <c r="ED6" s="42">
        <f t="shared" si="12"/>
        <v>0</v>
      </c>
      <c r="EE6" s="42">
        <f t="shared" si="12"/>
        <v>0</v>
      </c>
      <c r="EF6" s="42">
        <f t="shared" si="12"/>
        <v>0</v>
      </c>
      <c r="EG6" s="42">
        <f t="shared" si="12"/>
        <v>0</v>
      </c>
      <c r="EH6" s="42">
        <f t="shared" si="12"/>
        <v>0</v>
      </c>
      <c r="EI6" s="42">
        <f t="shared" si="12"/>
        <v>0</v>
      </c>
      <c r="EJ6" s="42">
        <f t="shared" si="12"/>
        <v>0</v>
      </c>
      <c r="EK6" s="42">
        <f t="shared" si="12"/>
        <v>0</v>
      </c>
      <c r="EL6" s="42">
        <f t="shared" si="12"/>
        <v>0</v>
      </c>
      <c r="EM6" s="42">
        <f t="shared" si="12"/>
        <v>0</v>
      </c>
      <c r="EN6" s="42">
        <f t="shared" si="12"/>
        <v>0</v>
      </c>
      <c r="EO6" s="42">
        <f t="shared" si="12"/>
        <v>0</v>
      </c>
      <c r="EP6" s="42">
        <f t="shared" si="12"/>
        <v>0</v>
      </c>
      <c r="EQ6" s="42">
        <f t="shared" si="12"/>
        <v>0</v>
      </c>
      <c r="ER6" s="42">
        <f t="shared" si="12"/>
        <v>0</v>
      </c>
      <c r="ES6" s="42">
        <f t="shared" si="12"/>
        <v>0</v>
      </c>
      <c r="ET6" s="42">
        <f t="shared" si="12"/>
        <v>0</v>
      </c>
      <c r="EU6" s="42">
        <f t="shared" si="12"/>
        <v>0</v>
      </c>
      <c r="EV6" s="42">
        <f t="shared" si="12"/>
        <v>0</v>
      </c>
      <c r="EW6" s="42">
        <f t="shared" si="12"/>
        <v>0</v>
      </c>
      <c r="EX6" s="42">
        <f t="shared" si="12"/>
        <v>0</v>
      </c>
      <c r="EY6" s="42">
        <f t="shared" si="12"/>
        <v>0</v>
      </c>
      <c r="EZ6" s="42">
        <f t="shared" si="12"/>
        <v>0</v>
      </c>
      <c r="FA6" s="42">
        <f t="shared" si="12"/>
        <v>0</v>
      </c>
      <c r="FB6" s="42">
        <f t="shared" si="12"/>
        <v>0</v>
      </c>
      <c r="FC6" s="42">
        <f t="shared" si="12"/>
        <v>0</v>
      </c>
      <c r="FD6" s="42">
        <f t="shared" si="12"/>
        <v>0</v>
      </c>
      <c r="FE6" s="42">
        <f t="shared" si="12"/>
        <v>0</v>
      </c>
      <c r="FF6" s="42">
        <f t="shared" si="12"/>
        <v>0</v>
      </c>
      <c r="FG6" s="42">
        <f t="shared" si="12"/>
        <v>0</v>
      </c>
      <c r="FH6" s="42">
        <f t="shared" si="12"/>
        <v>0</v>
      </c>
      <c r="FI6" s="42">
        <f t="shared" si="12"/>
        <v>0</v>
      </c>
      <c r="FJ6" s="42">
        <f t="shared" si="12"/>
        <v>0</v>
      </c>
      <c r="FK6" s="42">
        <f t="shared" si="12"/>
        <v>0</v>
      </c>
      <c r="FL6" s="42">
        <f t="shared" si="12"/>
        <v>0</v>
      </c>
      <c r="FM6" s="42">
        <f t="shared" si="12"/>
        <v>0</v>
      </c>
      <c r="FN6" s="42">
        <f t="shared" si="12"/>
        <v>0</v>
      </c>
      <c r="FO6" s="42">
        <f t="shared" si="12"/>
        <v>0</v>
      </c>
      <c r="FP6" s="42">
        <f t="shared" si="12"/>
        <v>0</v>
      </c>
      <c r="FQ6" s="42">
        <f t="shared" si="12"/>
        <v>0</v>
      </c>
      <c r="FR6" s="42">
        <f t="shared" si="12"/>
        <v>0</v>
      </c>
      <c r="FS6" s="42">
        <f t="shared" si="12"/>
        <v>0</v>
      </c>
      <c r="FT6" s="42">
        <f t="shared" si="12"/>
        <v>0</v>
      </c>
      <c r="FU6" s="42">
        <f t="shared" si="12"/>
        <v>0</v>
      </c>
      <c r="FV6" s="42">
        <f t="shared" si="12"/>
        <v>0</v>
      </c>
      <c r="FW6" s="42">
        <f t="shared" si="12"/>
        <v>0</v>
      </c>
      <c r="FX6" s="42">
        <f t="shared" si="12"/>
        <v>0</v>
      </c>
      <c r="FY6" s="42">
        <f t="shared" si="12"/>
        <v>0</v>
      </c>
      <c r="FZ6" s="42">
        <f t="shared" si="12"/>
        <v>0</v>
      </c>
      <c r="GA6" s="42">
        <f t="shared" si="12"/>
        <v>0</v>
      </c>
      <c r="GB6" s="42">
        <f t="shared" si="12"/>
        <v>0</v>
      </c>
      <c r="GC6" s="42">
        <f t="shared" si="12"/>
        <v>1</v>
      </c>
      <c r="GD6" s="42">
        <f t="shared" si="12"/>
        <v>1</v>
      </c>
      <c r="GE6" s="42">
        <f t="shared" si="12"/>
        <v>1</v>
      </c>
      <c r="GF6" s="42">
        <f t="shared" si="12"/>
        <v>1</v>
      </c>
      <c r="GG6" s="42">
        <f t="shared" si="12"/>
        <v>1</v>
      </c>
      <c r="GH6" s="42">
        <f t="shared" si="12"/>
        <v>1</v>
      </c>
      <c r="GI6" s="42">
        <f t="shared" si="12"/>
        <v>1</v>
      </c>
      <c r="GJ6" s="42">
        <f t="shared" si="12"/>
        <v>1</v>
      </c>
      <c r="GK6" s="42">
        <f t="shared" si="12"/>
        <v>1</v>
      </c>
      <c r="GL6" s="42">
        <f t="shared" si="2"/>
        <v>1</v>
      </c>
      <c r="GM6" s="42">
        <f t="shared" si="3"/>
        <v>1</v>
      </c>
      <c r="GN6" s="42">
        <f t="shared" si="3"/>
        <v>1</v>
      </c>
      <c r="GO6" s="42">
        <f t="shared" si="3"/>
        <v>1</v>
      </c>
      <c r="GP6" s="42">
        <f t="shared" si="3"/>
        <v>1</v>
      </c>
      <c r="GQ6" s="42">
        <f t="shared" si="3"/>
        <v>1</v>
      </c>
      <c r="GR6" s="42">
        <f t="shared" si="3"/>
        <v>1</v>
      </c>
      <c r="GS6" s="42">
        <f t="shared" si="3"/>
        <v>1</v>
      </c>
      <c r="GT6" s="42">
        <f t="shared" si="3"/>
        <v>1</v>
      </c>
      <c r="GU6" s="42">
        <f t="shared" si="3"/>
        <v>1</v>
      </c>
      <c r="GV6" s="42">
        <f t="shared" si="3"/>
        <v>1</v>
      </c>
      <c r="GW6" s="42">
        <f t="shared" si="3"/>
        <v>1</v>
      </c>
      <c r="GX6" s="42">
        <f t="shared" si="3"/>
        <v>1</v>
      </c>
      <c r="GY6" s="42">
        <f t="shared" si="3"/>
        <v>1</v>
      </c>
      <c r="GZ6" s="42">
        <f t="shared" si="3"/>
        <v>1</v>
      </c>
      <c r="HA6" s="42">
        <f t="shared" si="3"/>
        <v>1</v>
      </c>
      <c r="HB6" s="42">
        <f t="shared" si="3"/>
        <v>1</v>
      </c>
      <c r="HC6" s="42">
        <f t="shared" si="3"/>
        <v>1</v>
      </c>
      <c r="HD6" s="42">
        <f t="shared" si="3"/>
        <v>1</v>
      </c>
      <c r="HE6" s="42">
        <f t="shared" si="3"/>
        <v>1</v>
      </c>
      <c r="HF6" s="42">
        <f t="shared" si="3"/>
        <v>1</v>
      </c>
      <c r="HG6" s="42">
        <f t="shared" si="3"/>
        <v>1</v>
      </c>
      <c r="HH6" s="42">
        <f t="shared" si="3"/>
        <v>1</v>
      </c>
      <c r="HI6" s="42">
        <f t="shared" si="3"/>
        <v>1</v>
      </c>
      <c r="HJ6" s="42">
        <f t="shared" si="3"/>
        <v>1</v>
      </c>
      <c r="HK6" s="42">
        <f t="shared" si="3"/>
        <v>0</v>
      </c>
      <c r="HL6" s="42">
        <f t="shared" si="3"/>
        <v>0</v>
      </c>
      <c r="HM6" s="42">
        <f t="shared" si="3"/>
        <v>0</v>
      </c>
      <c r="HN6" s="42">
        <f t="shared" si="3"/>
        <v>0</v>
      </c>
      <c r="HO6" s="42">
        <f t="shared" si="3"/>
        <v>0</v>
      </c>
      <c r="HP6" s="42">
        <f t="shared" si="3"/>
        <v>0</v>
      </c>
      <c r="HQ6" s="42">
        <f t="shared" si="3"/>
        <v>0</v>
      </c>
      <c r="HR6" s="42">
        <f t="shared" si="3"/>
        <v>0</v>
      </c>
      <c r="HS6" s="42">
        <f t="shared" si="3"/>
        <v>0</v>
      </c>
      <c r="HT6" s="42">
        <f t="shared" si="3"/>
        <v>0</v>
      </c>
      <c r="HU6" s="42">
        <f t="shared" si="3"/>
        <v>0</v>
      </c>
      <c r="HV6" s="42">
        <f t="shared" si="3"/>
        <v>0</v>
      </c>
      <c r="HW6" s="42">
        <f t="shared" si="3"/>
        <v>0</v>
      </c>
      <c r="HX6" s="42">
        <f t="shared" si="3"/>
        <v>0</v>
      </c>
      <c r="HY6" s="42">
        <f t="shared" si="3"/>
        <v>0</v>
      </c>
      <c r="HZ6" s="42">
        <f t="shared" si="3"/>
        <v>0</v>
      </c>
      <c r="IA6" s="42">
        <f t="shared" si="3"/>
        <v>0</v>
      </c>
      <c r="IB6" s="42">
        <f t="shared" si="3"/>
        <v>0</v>
      </c>
      <c r="IC6" s="42">
        <f t="shared" si="3"/>
        <v>0</v>
      </c>
      <c r="ID6" s="42">
        <f t="shared" si="3"/>
        <v>0</v>
      </c>
      <c r="IE6" s="42">
        <f t="shared" si="3"/>
        <v>0</v>
      </c>
      <c r="IF6" s="42">
        <f t="shared" si="3"/>
        <v>0</v>
      </c>
      <c r="IG6" s="42">
        <f t="shared" si="3"/>
        <v>0</v>
      </c>
      <c r="IH6" s="42">
        <f t="shared" si="3"/>
        <v>0</v>
      </c>
      <c r="II6" s="42">
        <f t="shared" si="3"/>
        <v>0</v>
      </c>
      <c r="IJ6" s="42">
        <f t="shared" si="3"/>
        <v>0</v>
      </c>
      <c r="IK6" s="42">
        <f t="shared" si="3"/>
        <v>0</v>
      </c>
      <c r="IL6" s="42">
        <f t="shared" si="3"/>
        <v>0</v>
      </c>
      <c r="IM6" s="42">
        <f t="shared" si="3"/>
        <v>0</v>
      </c>
      <c r="IN6" s="42">
        <f t="shared" si="3"/>
        <v>0</v>
      </c>
      <c r="IO6" s="42">
        <f t="shared" si="3"/>
        <v>0</v>
      </c>
      <c r="IP6" s="42">
        <f t="shared" si="3"/>
        <v>0</v>
      </c>
      <c r="IQ6" s="42">
        <f t="shared" si="3"/>
        <v>0</v>
      </c>
      <c r="IR6" s="42">
        <f t="shared" si="3"/>
        <v>0</v>
      </c>
      <c r="IS6" s="42">
        <f t="shared" si="3"/>
        <v>0</v>
      </c>
      <c r="IT6" s="42">
        <f t="shared" si="3"/>
        <v>0</v>
      </c>
      <c r="IU6" s="42">
        <f t="shared" si="3"/>
        <v>0</v>
      </c>
      <c r="IV6" s="42">
        <f t="shared" si="3"/>
        <v>0</v>
      </c>
      <c r="IW6" s="42">
        <f t="shared" si="3"/>
        <v>0</v>
      </c>
      <c r="IX6" s="42">
        <f t="shared" ref="IX6:LI10" si="13">IF(IX$2=$A6,1,0)</f>
        <v>0</v>
      </c>
      <c r="IY6" s="42">
        <f t="shared" si="13"/>
        <v>0</v>
      </c>
      <c r="IZ6" s="42">
        <f t="shared" si="13"/>
        <v>0</v>
      </c>
      <c r="JA6" s="42">
        <f t="shared" si="13"/>
        <v>0</v>
      </c>
      <c r="JB6" s="42">
        <f t="shared" si="13"/>
        <v>0</v>
      </c>
      <c r="JC6" s="42">
        <f t="shared" si="13"/>
        <v>0</v>
      </c>
      <c r="JD6" s="42">
        <f t="shared" si="13"/>
        <v>0</v>
      </c>
      <c r="JE6" s="42">
        <f t="shared" si="13"/>
        <v>0</v>
      </c>
      <c r="JF6" s="42">
        <f t="shared" si="13"/>
        <v>0</v>
      </c>
      <c r="JG6" s="42">
        <f t="shared" si="13"/>
        <v>0</v>
      </c>
      <c r="JH6" s="42">
        <f t="shared" si="13"/>
        <v>0</v>
      </c>
      <c r="JI6" s="42">
        <f t="shared" si="13"/>
        <v>0</v>
      </c>
      <c r="JJ6" s="42">
        <f t="shared" si="13"/>
        <v>0</v>
      </c>
      <c r="JK6" s="42">
        <f t="shared" si="13"/>
        <v>0</v>
      </c>
      <c r="JL6" s="42">
        <f t="shared" si="13"/>
        <v>0</v>
      </c>
      <c r="JM6" s="42">
        <f t="shared" si="13"/>
        <v>0</v>
      </c>
      <c r="JN6" s="42">
        <f t="shared" si="13"/>
        <v>0</v>
      </c>
      <c r="JO6" s="42">
        <f t="shared" si="13"/>
        <v>0</v>
      </c>
      <c r="JP6" s="42">
        <f t="shared" si="13"/>
        <v>0</v>
      </c>
      <c r="JQ6" s="42">
        <f t="shared" si="13"/>
        <v>0</v>
      </c>
      <c r="JR6" s="42">
        <f t="shared" si="13"/>
        <v>0</v>
      </c>
      <c r="JS6" s="42">
        <f t="shared" si="13"/>
        <v>0</v>
      </c>
      <c r="JT6" s="42">
        <f t="shared" si="13"/>
        <v>0</v>
      </c>
      <c r="JU6" s="42">
        <f t="shared" si="13"/>
        <v>0</v>
      </c>
      <c r="JV6" s="42">
        <f t="shared" si="13"/>
        <v>0</v>
      </c>
      <c r="JW6" s="42">
        <f t="shared" si="13"/>
        <v>0</v>
      </c>
      <c r="JX6" s="42">
        <f t="shared" si="13"/>
        <v>0</v>
      </c>
      <c r="JY6" s="42">
        <f t="shared" si="13"/>
        <v>0</v>
      </c>
      <c r="JZ6" s="42">
        <f t="shared" si="13"/>
        <v>0</v>
      </c>
      <c r="KA6" s="42">
        <f t="shared" si="13"/>
        <v>0</v>
      </c>
      <c r="KB6" s="42">
        <f t="shared" si="13"/>
        <v>0</v>
      </c>
      <c r="KC6" s="42">
        <f t="shared" si="13"/>
        <v>0</v>
      </c>
      <c r="KD6" s="42">
        <f t="shared" si="13"/>
        <v>0</v>
      </c>
      <c r="KE6" s="42">
        <f t="shared" si="13"/>
        <v>0</v>
      </c>
      <c r="KF6" s="42">
        <f t="shared" si="13"/>
        <v>0</v>
      </c>
      <c r="KG6" s="42">
        <f t="shared" si="13"/>
        <v>0</v>
      </c>
      <c r="KH6" s="42">
        <f t="shared" si="13"/>
        <v>0</v>
      </c>
      <c r="KI6" s="42">
        <f t="shared" si="13"/>
        <v>0</v>
      </c>
      <c r="KJ6" s="42">
        <f t="shared" si="13"/>
        <v>0</v>
      </c>
      <c r="KK6" s="42">
        <f t="shared" si="13"/>
        <v>0</v>
      </c>
      <c r="KL6" s="42">
        <f t="shared" si="13"/>
        <v>0</v>
      </c>
      <c r="KM6" s="42">
        <f t="shared" si="13"/>
        <v>0</v>
      </c>
      <c r="KN6" s="42">
        <f t="shared" si="13"/>
        <v>0</v>
      </c>
      <c r="KO6" s="42">
        <f t="shared" si="13"/>
        <v>0</v>
      </c>
      <c r="KP6" s="42">
        <f t="shared" si="13"/>
        <v>0</v>
      </c>
      <c r="KQ6" s="42">
        <f t="shared" si="13"/>
        <v>0</v>
      </c>
      <c r="KR6" s="42">
        <f t="shared" si="13"/>
        <v>0</v>
      </c>
      <c r="KS6" s="42">
        <f t="shared" si="13"/>
        <v>0</v>
      </c>
      <c r="KT6" s="42">
        <f t="shared" si="13"/>
        <v>0</v>
      </c>
      <c r="KU6" s="42">
        <f t="shared" si="13"/>
        <v>0</v>
      </c>
      <c r="KV6" s="42">
        <f t="shared" si="13"/>
        <v>0</v>
      </c>
      <c r="KW6" s="42">
        <f t="shared" si="13"/>
        <v>0</v>
      </c>
      <c r="KX6" s="42">
        <f t="shared" si="13"/>
        <v>0</v>
      </c>
      <c r="KY6" s="42">
        <f t="shared" si="13"/>
        <v>0</v>
      </c>
      <c r="KZ6" s="42">
        <f t="shared" si="13"/>
        <v>0</v>
      </c>
      <c r="LA6" s="42">
        <f t="shared" si="13"/>
        <v>0</v>
      </c>
      <c r="LB6" s="42">
        <f t="shared" si="13"/>
        <v>0</v>
      </c>
      <c r="LC6" s="42">
        <f t="shared" si="13"/>
        <v>0</v>
      </c>
      <c r="LD6" s="42">
        <f t="shared" si="13"/>
        <v>0</v>
      </c>
      <c r="LE6" s="42">
        <f t="shared" si="13"/>
        <v>0</v>
      </c>
      <c r="LF6" s="42">
        <f t="shared" si="13"/>
        <v>0</v>
      </c>
      <c r="LG6" s="42">
        <f t="shared" si="13"/>
        <v>0</v>
      </c>
      <c r="LH6" s="42">
        <f t="shared" si="13"/>
        <v>0</v>
      </c>
      <c r="LI6" s="42">
        <f t="shared" si="13"/>
        <v>0</v>
      </c>
      <c r="LJ6" s="42">
        <f t="shared" si="4"/>
        <v>0</v>
      </c>
      <c r="LK6" s="42">
        <f t="shared" si="5"/>
        <v>0</v>
      </c>
      <c r="LL6" s="42">
        <f t="shared" si="5"/>
        <v>0</v>
      </c>
      <c r="LM6" s="42">
        <f t="shared" si="5"/>
        <v>0</v>
      </c>
      <c r="LN6" s="42">
        <f t="shared" si="5"/>
        <v>0</v>
      </c>
      <c r="LO6" s="42">
        <f t="shared" si="5"/>
        <v>0</v>
      </c>
      <c r="LP6" s="42">
        <f t="shared" si="5"/>
        <v>0</v>
      </c>
      <c r="LQ6" s="42">
        <f t="shared" si="5"/>
        <v>0</v>
      </c>
      <c r="LR6" s="42">
        <f t="shared" si="5"/>
        <v>0</v>
      </c>
      <c r="LS6" s="42">
        <f t="shared" si="5"/>
        <v>0</v>
      </c>
      <c r="LT6" s="42">
        <f t="shared" si="5"/>
        <v>0</v>
      </c>
      <c r="LU6" s="42">
        <f t="shared" si="5"/>
        <v>0</v>
      </c>
      <c r="LV6" s="42">
        <f t="shared" si="5"/>
        <v>0</v>
      </c>
      <c r="LW6" s="42">
        <f t="shared" si="5"/>
        <v>0</v>
      </c>
      <c r="LX6" s="42">
        <f t="shared" si="5"/>
        <v>0</v>
      </c>
      <c r="LY6" s="42">
        <f t="shared" si="5"/>
        <v>0</v>
      </c>
      <c r="LZ6" s="42">
        <f t="shared" si="5"/>
        <v>0</v>
      </c>
      <c r="MA6" s="42">
        <f t="shared" si="5"/>
        <v>0</v>
      </c>
      <c r="MB6" s="42">
        <f t="shared" si="5"/>
        <v>0</v>
      </c>
      <c r="MC6" s="42">
        <f t="shared" si="5"/>
        <v>0</v>
      </c>
      <c r="MD6" s="42">
        <f t="shared" si="5"/>
        <v>0</v>
      </c>
      <c r="ME6" s="42">
        <f t="shared" si="5"/>
        <v>0</v>
      </c>
      <c r="MF6" s="42">
        <f t="shared" si="5"/>
        <v>0</v>
      </c>
      <c r="MG6" s="42">
        <f t="shared" si="5"/>
        <v>0</v>
      </c>
      <c r="MH6" s="42">
        <f t="shared" si="5"/>
        <v>0</v>
      </c>
      <c r="MI6" s="42">
        <f t="shared" si="5"/>
        <v>0</v>
      </c>
      <c r="MJ6" s="42">
        <f t="shared" si="5"/>
        <v>0</v>
      </c>
      <c r="MK6" s="42">
        <f t="shared" si="5"/>
        <v>0</v>
      </c>
      <c r="ML6" s="42">
        <f t="shared" si="5"/>
        <v>0</v>
      </c>
      <c r="MM6" s="42">
        <f t="shared" si="5"/>
        <v>0</v>
      </c>
      <c r="MN6" s="42">
        <f t="shared" si="5"/>
        <v>0</v>
      </c>
      <c r="MO6" s="42">
        <f t="shared" si="5"/>
        <v>0</v>
      </c>
      <c r="MP6" s="42">
        <f t="shared" si="5"/>
        <v>0</v>
      </c>
      <c r="MQ6" s="42">
        <f t="shared" si="5"/>
        <v>0</v>
      </c>
      <c r="MR6" s="42">
        <f t="shared" si="5"/>
        <v>0</v>
      </c>
      <c r="MS6" s="42">
        <f t="shared" si="5"/>
        <v>0</v>
      </c>
      <c r="MT6" s="42">
        <f t="shared" si="5"/>
        <v>0</v>
      </c>
      <c r="MU6" s="42">
        <f t="shared" si="5"/>
        <v>0</v>
      </c>
      <c r="MV6" s="42">
        <f t="shared" si="5"/>
        <v>0</v>
      </c>
      <c r="MW6" s="42">
        <f t="shared" si="5"/>
        <v>0</v>
      </c>
      <c r="MX6" s="42">
        <f t="shared" si="5"/>
        <v>0</v>
      </c>
      <c r="MY6" s="42">
        <f t="shared" si="5"/>
        <v>0</v>
      </c>
      <c r="MZ6" s="42">
        <f t="shared" si="5"/>
        <v>0</v>
      </c>
      <c r="NA6" s="42">
        <f t="shared" si="5"/>
        <v>0</v>
      </c>
      <c r="NB6" s="42">
        <f t="shared" si="5"/>
        <v>0</v>
      </c>
      <c r="NC6" s="42">
        <f t="shared" si="5"/>
        <v>0</v>
      </c>
      <c r="ND6" s="42">
        <f t="shared" si="5"/>
        <v>0</v>
      </c>
      <c r="NE6" s="42">
        <f t="shared" si="5"/>
        <v>0</v>
      </c>
      <c r="NF6" s="42">
        <f t="shared" si="5"/>
        <v>0</v>
      </c>
      <c r="NG6" s="42">
        <f t="shared" si="5"/>
        <v>0</v>
      </c>
      <c r="NH6" s="42">
        <f t="shared" si="5"/>
        <v>0</v>
      </c>
      <c r="NI6" s="42">
        <f t="shared" si="5"/>
        <v>0</v>
      </c>
      <c r="NJ6" s="42">
        <f t="shared" si="5"/>
        <v>0</v>
      </c>
      <c r="NK6" s="42">
        <f t="shared" si="5"/>
        <v>0</v>
      </c>
      <c r="NL6" s="42">
        <f t="shared" si="5"/>
        <v>0</v>
      </c>
      <c r="NM6" s="42">
        <f t="shared" si="5"/>
        <v>0</v>
      </c>
      <c r="NN6" s="42">
        <f t="shared" si="5"/>
        <v>0</v>
      </c>
      <c r="NO6" s="42">
        <f t="shared" si="5"/>
        <v>0</v>
      </c>
      <c r="NP6" s="42">
        <f t="shared" si="5"/>
        <v>0</v>
      </c>
      <c r="NQ6" s="42">
        <f t="shared" si="5"/>
        <v>0</v>
      </c>
      <c r="NR6" s="42">
        <f t="shared" si="5"/>
        <v>0</v>
      </c>
      <c r="NS6" s="42">
        <f t="shared" si="5"/>
        <v>0</v>
      </c>
      <c r="NT6" s="42">
        <f t="shared" si="5"/>
        <v>0</v>
      </c>
      <c r="NU6" s="42">
        <f t="shared" si="5"/>
        <v>0</v>
      </c>
      <c r="NV6" s="42">
        <f t="shared" ref="NV6:QG10" si="14">IF(NV$2=$A6,1,0)</f>
        <v>0</v>
      </c>
      <c r="NW6" s="42">
        <f t="shared" si="14"/>
        <v>0</v>
      </c>
      <c r="NX6" s="42">
        <f t="shared" si="14"/>
        <v>0</v>
      </c>
      <c r="NY6" s="42">
        <f t="shared" si="14"/>
        <v>0</v>
      </c>
      <c r="NZ6" s="42">
        <f t="shared" si="14"/>
        <v>0</v>
      </c>
      <c r="OA6" s="42">
        <f t="shared" si="14"/>
        <v>0</v>
      </c>
      <c r="OB6" s="42">
        <f t="shared" si="14"/>
        <v>0</v>
      </c>
      <c r="OC6" s="42">
        <f t="shared" si="14"/>
        <v>0</v>
      </c>
      <c r="OD6" s="42">
        <f t="shared" si="14"/>
        <v>0</v>
      </c>
      <c r="OE6" s="42">
        <f t="shared" si="14"/>
        <v>0</v>
      </c>
      <c r="OF6" s="42">
        <f t="shared" si="14"/>
        <v>0</v>
      </c>
      <c r="OG6" s="42">
        <f t="shared" si="14"/>
        <v>0</v>
      </c>
      <c r="OH6" s="42">
        <f t="shared" si="14"/>
        <v>0</v>
      </c>
      <c r="OI6" s="42">
        <f t="shared" si="14"/>
        <v>0</v>
      </c>
      <c r="OJ6" s="42">
        <f t="shared" si="14"/>
        <v>0</v>
      </c>
      <c r="OK6" s="42">
        <f t="shared" si="14"/>
        <v>0</v>
      </c>
      <c r="OL6" s="42">
        <f t="shared" si="14"/>
        <v>0</v>
      </c>
      <c r="OM6" s="42">
        <f t="shared" si="14"/>
        <v>0</v>
      </c>
      <c r="ON6" s="42">
        <f t="shared" si="14"/>
        <v>0</v>
      </c>
      <c r="OO6" s="42">
        <f t="shared" si="14"/>
        <v>0</v>
      </c>
      <c r="OP6" s="42">
        <f t="shared" si="14"/>
        <v>0</v>
      </c>
      <c r="OQ6" s="42">
        <f t="shared" si="14"/>
        <v>0</v>
      </c>
      <c r="OR6" s="42">
        <f t="shared" si="14"/>
        <v>0</v>
      </c>
      <c r="OS6" s="42">
        <f t="shared" si="14"/>
        <v>0</v>
      </c>
      <c r="OT6" s="42">
        <f t="shared" si="14"/>
        <v>0</v>
      </c>
      <c r="OU6" s="42">
        <f t="shared" si="14"/>
        <v>0</v>
      </c>
      <c r="OV6" s="42">
        <f t="shared" si="14"/>
        <v>0</v>
      </c>
      <c r="OW6" s="42">
        <f t="shared" si="14"/>
        <v>0</v>
      </c>
      <c r="OX6" s="42">
        <f t="shared" si="14"/>
        <v>0</v>
      </c>
      <c r="OY6" s="42">
        <f t="shared" si="14"/>
        <v>0</v>
      </c>
      <c r="OZ6" s="42">
        <f t="shared" si="14"/>
        <v>0</v>
      </c>
      <c r="PA6" s="42">
        <f t="shared" si="14"/>
        <v>0</v>
      </c>
      <c r="PB6" s="42">
        <f t="shared" si="14"/>
        <v>0</v>
      </c>
      <c r="PC6" s="42">
        <f t="shared" si="14"/>
        <v>0</v>
      </c>
      <c r="PD6" s="42">
        <f t="shared" si="14"/>
        <v>0</v>
      </c>
      <c r="PE6" s="42">
        <f t="shared" si="14"/>
        <v>0</v>
      </c>
      <c r="PF6" s="42">
        <f t="shared" si="14"/>
        <v>0</v>
      </c>
      <c r="PG6" s="42">
        <f t="shared" si="14"/>
        <v>0</v>
      </c>
      <c r="PH6" s="42">
        <f t="shared" si="14"/>
        <v>0</v>
      </c>
      <c r="PI6" s="42">
        <f t="shared" si="14"/>
        <v>0</v>
      </c>
      <c r="PJ6" s="42">
        <f t="shared" si="14"/>
        <v>0</v>
      </c>
      <c r="PK6" s="42">
        <f t="shared" si="14"/>
        <v>0</v>
      </c>
      <c r="PL6" s="42">
        <f t="shared" si="14"/>
        <v>0</v>
      </c>
      <c r="PM6" s="42">
        <f t="shared" si="14"/>
        <v>0</v>
      </c>
      <c r="PN6" s="42">
        <f t="shared" si="14"/>
        <v>0</v>
      </c>
      <c r="PO6" s="42">
        <f t="shared" si="14"/>
        <v>0</v>
      </c>
      <c r="PP6" s="42">
        <f t="shared" si="14"/>
        <v>0</v>
      </c>
      <c r="PQ6" s="42">
        <f t="shared" si="14"/>
        <v>0</v>
      </c>
      <c r="PR6" s="42">
        <f t="shared" si="14"/>
        <v>0</v>
      </c>
      <c r="PS6" s="42">
        <f t="shared" si="14"/>
        <v>0</v>
      </c>
      <c r="PT6" s="42">
        <f t="shared" si="14"/>
        <v>0</v>
      </c>
      <c r="PU6" s="42">
        <f t="shared" si="14"/>
        <v>0</v>
      </c>
      <c r="PV6" s="42">
        <f t="shared" si="14"/>
        <v>0</v>
      </c>
      <c r="PW6" s="42">
        <f t="shared" si="14"/>
        <v>0</v>
      </c>
      <c r="PX6" s="42">
        <f t="shared" si="14"/>
        <v>0</v>
      </c>
      <c r="PY6" s="42">
        <f t="shared" si="14"/>
        <v>0</v>
      </c>
      <c r="PZ6" s="42">
        <f t="shared" si="14"/>
        <v>0</v>
      </c>
      <c r="QA6" s="42">
        <f t="shared" si="14"/>
        <v>0</v>
      </c>
      <c r="QB6" s="42">
        <f t="shared" si="14"/>
        <v>0</v>
      </c>
      <c r="QC6" s="42">
        <f t="shared" si="14"/>
        <v>0</v>
      </c>
      <c r="QD6" s="42">
        <f t="shared" si="14"/>
        <v>0</v>
      </c>
      <c r="QE6" s="42">
        <f t="shared" si="14"/>
        <v>0</v>
      </c>
      <c r="QF6" s="42">
        <f t="shared" si="14"/>
        <v>0</v>
      </c>
      <c r="QG6" s="42">
        <f t="shared" si="14"/>
        <v>0</v>
      </c>
      <c r="QH6" s="42">
        <f t="shared" si="6"/>
        <v>0</v>
      </c>
      <c r="QI6" s="42">
        <f t="shared" si="7"/>
        <v>0</v>
      </c>
      <c r="QJ6" s="42">
        <f t="shared" si="7"/>
        <v>0</v>
      </c>
      <c r="QK6" s="42">
        <f t="shared" si="7"/>
        <v>0</v>
      </c>
      <c r="QL6" s="42">
        <f t="shared" si="7"/>
        <v>0</v>
      </c>
      <c r="QM6" s="42">
        <f t="shared" si="7"/>
        <v>0</v>
      </c>
      <c r="QN6" s="42">
        <f t="shared" si="7"/>
        <v>0</v>
      </c>
      <c r="QO6" s="42">
        <f t="shared" si="7"/>
        <v>0</v>
      </c>
      <c r="QP6" s="42">
        <f t="shared" si="7"/>
        <v>0</v>
      </c>
      <c r="QQ6" s="42">
        <f t="shared" si="7"/>
        <v>0</v>
      </c>
      <c r="QR6" s="42">
        <f t="shared" si="7"/>
        <v>0</v>
      </c>
      <c r="QS6" s="42">
        <f t="shared" si="7"/>
        <v>0</v>
      </c>
      <c r="QT6" s="42">
        <f t="shared" si="7"/>
        <v>0</v>
      </c>
      <c r="QU6" s="42">
        <f t="shared" si="7"/>
        <v>0</v>
      </c>
      <c r="QV6" s="42">
        <f t="shared" si="7"/>
        <v>0</v>
      </c>
      <c r="QW6" s="42">
        <f t="shared" si="7"/>
        <v>0</v>
      </c>
      <c r="QX6" s="42">
        <f t="shared" si="7"/>
        <v>0</v>
      </c>
      <c r="QY6" s="42">
        <f t="shared" si="7"/>
        <v>0</v>
      </c>
      <c r="QZ6" s="42">
        <f t="shared" si="7"/>
        <v>0</v>
      </c>
      <c r="RA6" s="42">
        <f t="shared" si="7"/>
        <v>0</v>
      </c>
      <c r="RB6" s="42">
        <f t="shared" si="7"/>
        <v>0</v>
      </c>
      <c r="RC6" s="42">
        <f t="shared" si="7"/>
        <v>0</v>
      </c>
      <c r="RD6" s="42">
        <f t="shared" si="7"/>
        <v>0</v>
      </c>
      <c r="RE6" s="42">
        <f t="shared" si="7"/>
        <v>0</v>
      </c>
      <c r="RF6" s="42">
        <f t="shared" si="7"/>
        <v>0</v>
      </c>
      <c r="RG6" s="42">
        <f t="shared" si="7"/>
        <v>0</v>
      </c>
      <c r="RH6" s="42">
        <f t="shared" si="7"/>
        <v>0</v>
      </c>
      <c r="RI6" s="42">
        <f t="shared" si="7"/>
        <v>0</v>
      </c>
      <c r="RJ6" s="42">
        <f t="shared" si="7"/>
        <v>0</v>
      </c>
      <c r="RK6" s="42">
        <f t="shared" si="7"/>
        <v>0</v>
      </c>
      <c r="RL6" s="42">
        <f t="shared" si="7"/>
        <v>0</v>
      </c>
      <c r="RM6" s="42">
        <f t="shared" si="7"/>
        <v>0</v>
      </c>
      <c r="RN6" s="42">
        <f t="shared" si="7"/>
        <v>0</v>
      </c>
      <c r="RO6" s="42">
        <f t="shared" si="7"/>
        <v>0</v>
      </c>
      <c r="RP6" s="42">
        <f t="shared" si="7"/>
        <v>0</v>
      </c>
      <c r="RQ6" s="42">
        <f t="shared" si="7"/>
        <v>0</v>
      </c>
      <c r="RR6" s="42">
        <f t="shared" si="7"/>
        <v>0</v>
      </c>
      <c r="RS6" s="42">
        <f t="shared" si="7"/>
        <v>0</v>
      </c>
      <c r="RT6" s="42">
        <f t="shared" si="7"/>
        <v>0</v>
      </c>
      <c r="RU6" s="42">
        <f t="shared" si="7"/>
        <v>0</v>
      </c>
      <c r="RV6" s="42">
        <f t="shared" si="7"/>
        <v>0</v>
      </c>
      <c r="RW6" s="42">
        <f t="shared" si="7"/>
        <v>0</v>
      </c>
      <c r="RX6" s="42">
        <f t="shared" si="7"/>
        <v>0</v>
      </c>
      <c r="RY6" s="42">
        <f t="shared" si="7"/>
        <v>0</v>
      </c>
      <c r="RZ6" s="42">
        <f t="shared" si="7"/>
        <v>0</v>
      </c>
      <c r="SA6" s="42">
        <f t="shared" si="7"/>
        <v>0</v>
      </c>
      <c r="SB6" s="42">
        <f t="shared" si="7"/>
        <v>0</v>
      </c>
      <c r="SC6" s="42">
        <f t="shared" si="7"/>
        <v>0</v>
      </c>
      <c r="SD6" s="42">
        <f t="shared" si="7"/>
        <v>0</v>
      </c>
      <c r="SE6" s="42">
        <f t="shared" si="7"/>
        <v>0</v>
      </c>
      <c r="SF6" s="42">
        <f t="shared" si="7"/>
        <v>0</v>
      </c>
      <c r="SG6" s="42">
        <f t="shared" si="7"/>
        <v>0</v>
      </c>
      <c r="SH6" s="42">
        <f t="shared" si="7"/>
        <v>0</v>
      </c>
      <c r="SI6" s="42">
        <f t="shared" si="7"/>
        <v>0</v>
      </c>
      <c r="SJ6" s="42">
        <f t="shared" si="7"/>
        <v>0</v>
      </c>
      <c r="SK6" s="42">
        <f t="shared" si="7"/>
        <v>0</v>
      </c>
      <c r="SL6" s="42">
        <f t="shared" si="7"/>
        <v>0</v>
      </c>
      <c r="SM6" s="42">
        <f t="shared" si="7"/>
        <v>0</v>
      </c>
      <c r="SN6" s="42">
        <f t="shared" si="7"/>
        <v>0</v>
      </c>
      <c r="SO6" s="42">
        <f t="shared" si="7"/>
        <v>0</v>
      </c>
      <c r="SP6" s="42">
        <f t="shared" si="7"/>
        <v>0</v>
      </c>
      <c r="SQ6" s="42">
        <f t="shared" si="7"/>
        <v>0</v>
      </c>
      <c r="SR6" s="42">
        <f t="shared" si="7"/>
        <v>0</v>
      </c>
      <c r="SS6" s="42">
        <f t="shared" si="7"/>
        <v>0</v>
      </c>
      <c r="ST6" s="42">
        <f t="shared" ref="ST6:VE10" si="15">IF(ST$2=$A6,1,0)</f>
        <v>0</v>
      </c>
      <c r="SU6" s="42">
        <f t="shared" si="15"/>
        <v>0</v>
      </c>
      <c r="SV6" s="42">
        <f t="shared" si="15"/>
        <v>0</v>
      </c>
      <c r="SW6" s="42">
        <f t="shared" si="15"/>
        <v>0</v>
      </c>
      <c r="SX6" s="42">
        <f t="shared" si="15"/>
        <v>0</v>
      </c>
      <c r="SY6" s="42">
        <f t="shared" si="15"/>
        <v>0</v>
      </c>
      <c r="SZ6" s="42">
        <f t="shared" si="15"/>
        <v>0</v>
      </c>
      <c r="TA6" s="42">
        <f t="shared" si="15"/>
        <v>0</v>
      </c>
      <c r="TB6" s="42">
        <f t="shared" si="15"/>
        <v>0</v>
      </c>
      <c r="TC6" s="42">
        <f t="shared" si="15"/>
        <v>0</v>
      </c>
      <c r="TD6" s="42">
        <f t="shared" si="15"/>
        <v>0</v>
      </c>
      <c r="TE6" s="42">
        <f t="shared" si="15"/>
        <v>0</v>
      </c>
      <c r="TF6" s="42">
        <f t="shared" si="15"/>
        <v>0</v>
      </c>
      <c r="TG6" s="42">
        <f t="shared" si="15"/>
        <v>0</v>
      </c>
      <c r="TH6" s="42">
        <f t="shared" si="15"/>
        <v>0</v>
      </c>
      <c r="TI6" s="42">
        <f t="shared" si="15"/>
        <v>0</v>
      </c>
      <c r="TJ6" s="42">
        <f t="shared" si="15"/>
        <v>0</v>
      </c>
      <c r="TK6" s="42">
        <f t="shared" si="15"/>
        <v>0</v>
      </c>
      <c r="TL6" s="42">
        <f t="shared" si="15"/>
        <v>0</v>
      </c>
      <c r="TM6" s="42">
        <f t="shared" si="15"/>
        <v>0</v>
      </c>
      <c r="TN6" s="42">
        <f t="shared" si="15"/>
        <v>0</v>
      </c>
      <c r="TO6" s="42">
        <f t="shared" si="15"/>
        <v>0</v>
      </c>
      <c r="TP6" s="42">
        <f t="shared" si="15"/>
        <v>0</v>
      </c>
      <c r="TQ6" s="42">
        <f t="shared" si="15"/>
        <v>0</v>
      </c>
      <c r="TR6" s="42">
        <f t="shared" si="15"/>
        <v>0</v>
      </c>
      <c r="TS6" s="42">
        <f t="shared" si="15"/>
        <v>0</v>
      </c>
      <c r="TT6" s="42">
        <f t="shared" si="15"/>
        <v>0</v>
      </c>
      <c r="TU6" s="42">
        <f t="shared" si="15"/>
        <v>0</v>
      </c>
      <c r="TV6" s="42">
        <f t="shared" si="15"/>
        <v>0</v>
      </c>
      <c r="TW6" s="42">
        <f t="shared" si="15"/>
        <v>0</v>
      </c>
      <c r="TX6" s="42">
        <f t="shared" si="15"/>
        <v>0</v>
      </c>
      <c r="TY6" s="42">
        <f t="shared" si="15"/>
        <v>0</v>
      </c>
      <c r="TZ6" s="42">
        <f t="shared" si="15"/>
        <v>0</v>
      </c>
      <c r="UA6" s="42">
        <f t="shared" si="15"/>
        <v>0</v>
      </c>
      <c r="UB6" s="42">
        <f t="shared" si="15"/>
        <v>0</v>
      </c>
      <c r="UC6" s="42">
        <f t="shared" si="15"/>
        <v>0</v>
      </c>
      <c r="UD6" s="42">
        <f t="shared" si="15"/>
        <v>0</v>
      </c>
      <c r="UE6" s="42">
        <f t="shared" si="15"/>
        <v>0</v>
      </c>
      <c r="UF6" s="42">
        <f t="shared" si="15"/>
        <v>0</v>
      </c>
      <c r="UG6" s="42">
        <f t="shared" si="15"/>
        <v>0</v>
      </c>
      <c r="UH6" s="42">
        <f t="shared" si="15"/>
        <v>0</v>
      </c>
      <c r="UI6" s="42">
        <f t="shared" si="15"/>
        <v>0</v>
      </c>
      <c r="UJ6" s="42">
        <f t="shared" si="15"/>
        <v>0</v>
      </c>
      <c r="UK6" s="42">
        <f t="shared" si="15"/>
        <v>0</v>
      </c>
      <c r="UL6" s="42">
        <f t="shared" si="15"/>
        <v>0</v>
      </c>
      <c r="UM6" s="42">
        <f t="shared" si="15"/>
        <v>0</v>
      </c>
      <c r="UN6" s="42">
        <f t="shared" si="15"/>
        <v>0</v>
      </c>
      <c r="UO6" s="42">
        <f t="shared" si="15"/>
        <v>0</v>
      </c>
      <c r="UP6" s="42">
        <f t="shared" si="15"/>
        <v>0</v>
      </c>
      <c r="UQ6" s="42">
        <f t="shared" si="15"/>
        <v>0</v>
      </c>
      <c r="UR6" s="42">
        <f t="shared" si="15"/>
        <v>0</v>
      </c>
      <c r="US6" s="42">
        <f t="shared" si="15"/>
        <v>0</v>
      </c>
      <c r="UT6" s="42">
        <f t="shared" si="15"/>
        <v>0</v>
      </c>
      <c r="UU6" s="42">
        <f t="shared" si="15"/>
        <v>0</v>
      </c>
      <c r="UV6" s="42">
        <f t="shared" si="15"/>
        <v>0</v>
      </c>
      <c r="UW6" s="42">
        <f t="shared" si="15"/>
        <v>0</v>
      </c>
      <c r="UX6" s="42">
        <f t="shared" si="15"/>
        <v>0</v>
      </c>
      <c r="UY6" s="42">
        <f t="shared" si="15"/>
        <v>0</v>
      </c>
      <c r="UZ6" s="42">
        <f t="shared" si="15"/>
        <v>0</v>
      </c>
      <c r="VA6" s="42">
        <f t="shared" si="15"/>
        <v>0</v>
      </c>
      <c r="VB6" s="42">
        <f t="shared" si="15"/>
        <v>0</v>
      </c>
      <c r="VC6" s="42">
        <f t="shared" si="15"/>
        <v>0</v>
      </c>
      <c r="VD6" s="42">
        <f t="shared" si="15"/>
        <v>0</v>
      </c>
      <c r="VE6" s="42">
        <f t="shared" si="15"/>
        <v>0</v>
      </c>
      <c r="VF6" s="42">
        <f t="shared" si="8"/>
        <v>0</v>
      </c>
      <c r="VG6" s="42">
        <f t="shared" si="9"/>
        <v>0</v>
      </c>
      <c r="VH6" s="42">
        <f t="shared" si="9"/>
        <v>0</v>
      </c>
      <c r="VI6" s="42">
        <f t="shared" si="9"/>
        <v>0</v>
      </c>
      <c r="VJ6" s="42">
        <f t="shared" si="9"/>
        <v>0</v>
      </c>
      <c r="VK6" s="42">
        <f t="shared" si="9"/>
        <v>0</v>
      </c>
      <c r="VL6" s="42">
        <f t="shared" si="9"/>
        <v>0</v>
      </c>
      <c r="VM6" s="42">
        <f t="shared" si="9"/>
        <v>0</v>
      </c>
      <c r="VN6" s="42">
        <f t="shared" si="9"/>
        <v>0</v>
      </c>
      <c r="VO6" s="42">
        <f t="shared" si="9"/>
        <v>0</v>
      </c>
      <c r="VP6" s="42">
        <f t="shared" si="9"/>
        <v>0</v>
      </c>
      <c r="VQ6" s="42">
        <f t="shared" si="9"/>
        <v>0</v>
      </c>
      <c r="VR6" s="42">
        <f t="shared" si="9"/>
        <v>0</v>
      </c>
      <c r="VS6" s="42">
        <f t="shared" si="9"/>
        <v>0</v>
      </c>
      <c r="VT6" s="42">
        <f t="shared" si="9"/>
        <v>0</v>
      </c>
      <c r="VU6" s="42">
        <f t="shared" si="9"/>
        <v>0</v>
      </c>
      <c r="VV6" s="42">
        <f t="shared" si="9"/>
        <v>0</v>
      </c>
      <c r="VW6" s="42">
        <f t="shared" si="9"/>
        <v>0</v>
      </c>
      <c r="VX6" s="42">
        <f t="shared" si="9"/>
        <v>0</v>
      </c>
      <c r="VY6" s="42">
        <f t="shared" si="9"/>
        <v>0</v>
      </c>
      <c r="VZ6" s="42">
        <f t="shared" si="9"/>
        <v>0</v>
      </c>
      <c r="WA6" s="42">
        <f t="shared" si="9"/>
        <v>0</v>
      </c>
      <c r="WB6" s="42">
        <f t="shared" si="9"/>
        <v>0</v>
      </c>
      <c r="WC6" s="42">
        <f t="shared" si="9"/>
        <v>0</v>
      </c>
      <c r="WD6" s="42">
        <f t="shared" si="9"/>
        <v>0</v>
      </c>
      <c r="WE6" s="42">
        <f t="shared" si="9"/>
        <v>0</v>
      </c>
      <c r="WF6" s="42">
        <f t="shared" si="9"/>
        <v>0</v>
      </c>
      <c r="WG6" s="42">
        <f t="shared" si="9"/>
        <v>0</v>
      </c>
      <c r="WH6" s="42">
        <f t="shared" si="9"/>
        <v>0</v>
      </c>
      <c r="WI6" s="42">
        <f t="shared" si="9"/>
        <v>0</v>
      </c>
      <c r="WJ6" s="42">
        <f t="shared" si="9"/>
        <v>0</v>
      </c>
      <c r="WK6" s="42">
        <f t="shared" si="9"/>
        <v>0</v>
      </c>
      <c r="WL6" s="42">
        <f t="shared" si="9"/>
        <v>0</v>
      </c>
      <c r="WM6" s="42">
        <f t="shared" si="9"/>
        <v>0</v>
      </c>
      <c r="WN6" s="42">
        <f t="shared" si="9"/>
        <v>0</v>
      </c>
      <c r="WO6" s="42">
        <f t="shared" si="9"/>
        <v>0</v>
      </c>
      <c r="WP6" s="42">
        <f t="shared" si="9"/>
        <v>0</v>
      </c>
      <c r="WQ6" s="42">
        <f t="shared" si="9"/>
        <v>0</v>
      </c>
      <c r="WR6" s="42">
        <f t="shared" si="9"/>
        <v>0</v>
      </c>
      <c r="WS6" s="42">
        <f t="shared" si="9"/>
        <v>0</v>
      </c>
      <c r="WT6" s="42">
        <f t="shared" si="9"/>
        <v>0</v>
      </c>
      <c r="WU6" s="42">
        <f t="shared" si="9"/>
        <v>0</v>
      </c>
      <c r="WV6" s="42">
        <f t="shared" si="9"/>
        <v>0</v>
      </c>
      <c r="WW6" s="42">
        <f t="shared" si="9"/>
        <v>0</v>
      </c>
      <c r="WX6" s="42">
        <f t="shared" si="9"/>
        <v>0</v>
      </c>
      <c r="WY6" s="42">
        <f t="shared" si="9"/>
        <v>0</v>
      </c>
      <c r="WZ6" s="42">
        <f t="shared" si="9"/>
        <v>0</v>
      </c>
      <c r="XA6" s="42">
        <f t="shared" si="9"/>
        <v>0</v>
      </c>
      <c r="XB6" s="42">
        <f t="shared" si="9"/>
        <v>0</v>
      </c>
      <c r="XC6" s="42">
        <f t="shared" si="9"/>
        <v>0</v>
      </c>
      <c r="XD6" s="42">
        <f t="shared" si="9"/>
        <v>0</v>
      </c>
      <c r="XE6" s="42">
        <f t="shared" si="9"/>
        <v>0</v>
      </c>
      <c r="XF6" s="42">
        <f t="shared" si="9"/>
        <v>0</v>
      </c>
      <c r="XG6" s="42">
        <f t="shared" si="9"/>
        <v>0</v>
      </c>
      <c r="XH6" s="42">
        <f t="shared" si="9"/>
        <v>0</v>
      </c>
      <c r="XI6" s="42">
        <f t="shared" si="9"/>
        <v>0</v>
      </c>
      <c r="XJ6" s="42">
        <f t="shared" si="9"/>
        <v>0</v>
      </c>
      <c r="XK6" s="42">
        <f t="shared" si="9"/>
        <v>0</v>
      </c>
      <c r="XL6" s="42">
        <f t="shared" si="9"/>
        <v>0</v>
      </c>
      <c r="XM6" s="42">
        <f t="shared" si="9"/>
        <v>0</v>
      </c>
      <c r="XN6" s="42">
        <f t="shared" si="9"/>
        <v>0</v>
      </c>
      <c r="XO6" s="42">
        <f t="shared" si="9"/>
        <v>0</v>
      </c>
      <c r="XP6" s="42">
        <f t="shared" si="9"/>
        <v>0</v>
      </c>
      <c r="XQ6" s="42">
        <f t="shared" si="9"/>
        <v>0</v>
      </c>
      <c r="XR6" s="42">
        <f t="shared" ref="XR6:YD21" si="16">IF(XR$2=$A6,1,0)</f>
        <v>0</v>
      </c>
      <c r="XS6" s="42">
        <f t="shared" si="16"/>
        <v>0</v>
      </c>
      <c r="XT6" s="42">
        <f t="shared" si="16"/>
        <v>0</v>
      </c>
      <c r="XU6" s="42">
        <f t="shared" si="16"/>
        <v>0</v>
      </c>
      <c r="XV6" s="42">
        <f t="shared" si="16"/>
        <v>0</v>
      </c>
      <c r="XW6" s="42">
        <f t="shared" si="16"/>
        <v>0</v>
      </c>
      <c r="XX6" s="42">
        <f t="shared" si="16"/>
        <v>0</v>
      </c>
      <c r="XY6" s="42">
        <f t="shared" si="16"/>
        <v>0</v>
      </c>
      <c r="XZ6" s="42">
        <f t="shared" si="16"/>
        <v>0</v>
      </c>
      <c r="YA6" s="42">
        <f t="shared" si="16"/>
        <v>0</v>
      </c>
      <c r="YB6" s="42">
        <f t="shared" si="16"/>
        <v>0</v>
      </c>
      <c r="YC6" s="42">
        <f t="shared" si="16"/>
        <v>0</v>
      </c>
      <c r="YD6" s="42">
        <f t="shared" si="10"/>
        <v>0</v>
      </c>
      <c r="YE6" s="23"/>
    </row>
    <row r="7" spans="1:655" x14ac:dyDescent="0.55000000000000004">
      <c r="A7" t="s">
        <v>443</v>
      </c>
      <c r="B7" s="42">
        <f t="shared" si="11"/>
        <v>0</v>
      </c>
      <c r="C7" s="42">
        <f t="shared" si="0"/>
        <v>0</v>
      </c>
      <c r="D7" s="42">
        <f t="shared" si="0"/>
        <v>0</v>
      </c>
      <c r="E7" s="42">
        <f t="shared" si="0"/>
        <v>0</v>
      </c>
      <c r="F7" s="42">
        <f t="shared" si="0"/>
        <v>0</v>
      </c>
      <c r="G7" s="42">
        <f t="shared" si="0"/>
        <v>0</v>
      </c>
      <c r="H7" s="42">
        <f t="shared" si="0"/>
        <v>0</v>
      </c>
      <c r="I7" s="42">
        <f t="shared" si="0"/>
        <v>0</v>
      </c>
      <c r="J7" s="42">
        <f t="shared" si="0"/>
        <v>0</v>
      </c>
      <c r="K7" s="42">
        <f t="shared" si="0"/>
        <v>0</v>
      </c>
      <c r="L7" s="42">
        <f t="shared" si="0"/>
        <v>0</v>
      </c>
      <c r="M7" s="42">
        <f t="shared" si="0"/>
        <v>0</v>
      </c>
      <c r="N7" s="42">
        <f t="shared" si="0"/>
        <v>0</v>
      </c>
      <c r="O7" s="42">
        <f t="shared" si="0"/>
        <v>0</v>
      </c>
      <c r="P7" s="42">
        <f t="shared" si="0"/>
        <v>0</v>
      </c>
      <c r="Q7" s="42">
        <f t="shared" si="0"/>
        <v>0</v>
      </c>
      <c r="R7" s="42">
        <f t="shared" si="0"/>
        <v>0</v>
      </c>
      <c r="S7" s="42">
        <f t="shared" si="0"/>
        <v>0</v>
      </c>
      <c r="T7" s="42">
        <f t="shared" si="0"/>
        <v>0</v>
      </c>
      <c r="U7" s="42">
        <f t="shared" si="0"/>
        <v>0</v>
      </c>
      <c r="V7" s="42">
        <f t="shared" si="0"/>
        <v>0</v>
      </c>
      <c r="W7" s="42">
        <f t="shared" si="0"/>
        <v>0</v>
      </c>
      <c r="X7" s="42">
        <f t="shared" si="0"/>
        <v>0</v>
      </c>
      <c r="Y7" s="42">
        <f t="shared" si="0"/>
        <v>0</v>
      </c>
      <c r="Z7" s="42">
        <f t="shared" si="0"/>
        <v>0</v>
      </c>
      <c r="AA7" s="42">
        <f t="shared" si="0"/>
        <v>0</v>
      </c>
      <c r="AB7" s="42">
        <f t="shared" si="0"/>
        <v>0</v>
      </c>
      <c r="AC7" s="42">
        <f t="shared" si="0"/>
        <v>0</v>
      </c>
      <c r="AD7" s="42">
        <f t="shared" si="0"/>
        <v>0</v>
      </c>
      <c r="AE7" s="42">
        <f t="shared" si="0"/>
        <v>0</v>
      </c>
      <c r="AF7" s="42">
        <f t="shared" ref="AF7:CQ15" si="17">IF(AF$2=$A7,1,0)</f>
        <v>0</v>
      </c>
      <c r="AG7" s="42">
        <f t="shared" si="17"/>
        <v>0</v>
      </c>
      <c r="AH7" s="42">
        <f t="shared" si="17"/>
        <v>0</v>
      </c>
      <c r="AI7" s="42">
        <f t="shared" si="17"/>
        <v>0</v>
      </c>
      <c r="AJ7" s="42">
        <f t="shared" si="17"/>
        <v>0</v>
      </c>
      <c r="AK7" s="42">
        <f t="shared" si="17"/>
        <v>0</v>
      </c>
      <c r="AL7" s="42">
        <f t="shared" si="17"/>
        <v>0</v>
      </c>
      <c r="AM7" s="42">
        <f t="shared" si="17"/>
        <v>0</v>
      </c>
      <c r="AN7" s="42">
        <f t="shared" si="17"/>
        <v>0</v>
      </c>
      <c r="AO7" s="42">
        <f t="shared" si="17"/>
        <v>0</v>
      </c>
      <c r="AP7" s="42">
        <f t="shared" si="17"/>
        <v>0</v>
      </c>
      <c r="AQ7" s="42">
        <f t="shared" si="17"/>
        <v>0</v>
      </c>
      <c r="AR7" s="42">
        <f t="shared" si="17"/>
        <v>0</v>
      </c>
      <c r="AS7" s="42">
        <f t="shared" si="17"/>
        <v>0</v>
      </c>
      <c r="AT7" s="42">
        <f t="shared" si="17"/>
        <v>0</v>
      </c>
      <c r="AU7" s="42">
        <f t="shared" si="17"/>
        <v>0</v>
      </c>
      <c r="AV7" s="42">
        <f t="shared" si="17"/>
        <v>0</v>
      </c>
      <c r="AW7" s="42">
        <f t="shared" si="17"/>
        <v>0</v>
      </c>
      <c r="AX7" s="42">
        <f t="shared" si="17"/>
        <v>0</v>
      </c>
      <c r="AY7" s="42">
        <f t="shared" si="17"/>
        <v>0</v>
      </c>
      <c r="AZ7" s="42">
        <f t="shared" si="17"/>
        <v>0</v>
      </c>
      <c r="BA7" s="42">
        <f t="shared" si="17"/>
        <v>0</v>
      </c>
      <c r="BB7" s="42">
        <f t="shared" si="17"/>
        <v>0</v>
      </c>
      <c r="BC7" s="42">
        <f t="shared" si="17"/>
        <v>0</v>
      </c>
      <c r="BD7" s="42">
        <f t="shared" si="17"/>
        <v>0</v>
      </c>
      <c r="BE7" s="42">
        <f t="shared" si="17"/>
        <v>0</v>
      </c>
      <c r="BF7" s="42">
        <f t="shared" si="17"/>
        <v>0</v>
      </c>
      <c r="BG7" s="42">
        <f t="shared" si="17"/>
        <v>0</v>
      </c>
      <c r="BH7" s="42">
        <f t="shared" si="17"/>
        <v>0</v>
      </c>
      <c r="BI7" s="42">
        <f t="shared" si="17"/>
        <v>0</v>
      </c>
      <c r="BJ7" s="42">
        <f t="shared" si="17"/>
        <v>0</v>
      </c>
      <c r="BK7" s="42">
        <f t="shared" si="17"/>
        <v>0</v>
      </c>
      <c r="BL7" s="42">
        <f t="shared" si="17"/>
        <v>0</v>
      </c>
      <c r="BM7" s="42">
        <f t="shared" si="17"/>
        <v>0</v>
      </c>
      <c r="BN7" s="42">
        <f t="shared" si="17"/>
        <v>0</v>
      </c>
      <c r="BO7" s="42">
        <f t="shared" si="17"/>
        <v>0</v>
      </c>
      <c r="BP7" s="42">
        <f t="shared" si="17"/>
        <v>0</v>
      </c>
      <c r="BQ7" s="42">
        <f t="shared" si="17"/>
        <v>0</v>
      </c>
      <c r="BR7" s="42">
        <f t="shared" si="17"/>
        <v>0</v>
      </c>
      <c r="BS7" s="42">
        <f t="shared" si="17"/>
        <v>0</v>
      </c>
      <c r="BT7" s="42">
        <f t="shared" si="17"/>
        <v>0</v>
      </c>
      <c r="BU7" s="42">
        <f t="shared" si="17"/>
        <v>0</v>
      </c>
      <c r="BV7" s="42">
        <f t="shared" si="17"/>
        <v>0</v>
      </c>
      <c r="BW7" s="42">
        <f t="shared" si="17"/>
        <v>0</v>
      </c>
      <c r="BX7" s="42">
        <f t="shared" si="17"/>
        <v>0</v>
      </c>
      <c r="BY7" s="42">
        <f t="shared" si="17"/>
        <v>0</v>
      </c>
      <c r="BZ7" s="42">
        <f t="shared" si="17"/>
        <v>0</v>
      </c>
      <c r="CA7" s="42">
        <f t="shared" si="17"/>
        <v>0</v>
      </c>
      <c r="CB7" s="42">
        <f t="shared" si="17"/>
        <v>0</v>
      </c>
      <c r="CC7" s="42">
        <f t="shared" si="17"/>
        <v>0</v>
      </c>
      <c r="CD7" s="42">
        <f t="shared" si="17"/>
        <v>0</v>
      </c>
      <c r="CE7" s="42">
        <f t="shared" si="17"/>
        <v>0</v>
      </c>
      <c r="CF7" s="42">
        <f t="shared" si="17"/>
        <v>0</v>
      </c>
      <c r="CG7" s="42">
        <f t="shared" si="17"/>
        <v>0</v>
      </c>
      <c r="CH7" s="42">
        <f t="shared" si="17"/>
        <v>0</v>
      </c>
      <c r="CI7" s="42">
        <f t="shared" si="17"/>
        <v>0</v>
      </c>
      <c r="CJ7" s="42">
        <f t="shared" si="17"/>
        <v>0</v>
      </c>
      <c r="CK7" s="42">
        <f t="shared" si="17"/>
        <v>0</v>
      </c>
      <c r="CL7" s="42">
        <f t="shared" si="17"/>
        <v>0</v>
      </c>
      <c r="CM7" s="42">
        <f t="shared" si="17"/>
        <v>0</v>
      </c>
      <c r="CN7" s="42">
        <f t="shared" si="17"/>
        <v>0</v>
      </c>
      <c r="CO7" s="42">
        <f t="shared" si="17"/>
        <v>0</v>
      </c>
      <c r="CP7" s="42">
        <f t="shared" si="17"/>
        <v>0</v>
      </c>
      <c r="CQ7" s="42">
        <f t="shared" si="17"/>
        <v>0</v>
      </c>
      <c r="CR7" s="42">
        <f t="shared" ref="CR7:FC12" si="18">IF(CR$2=$A7,1,0)</f>
        <v>0</v>
      </c>
      <c r="CS7" s="42">
        <f t="shared" si="18"/>
        <v>0</v>
      </c>
      <c r="CT7" s="42">
        <f t="shared" si="18"/>
        <v>0</v>
      </c>
      <c r="CU7" s="42">
        <f t="shared" si="18"/>
        <v>0</v>
      </c>
      <c r="CV7" s="42">
        <f t="shared" si="18"/>
        <v>0</v>
      </c>
      <c r="CW7" s="42">
        <f t="shared" si="18"/>
        <v>0</v>
      </c>
      <c r="CX7" s="42">
        <f t="shared" si="18"/>
        <v>0</v>
      </c>
      <c r="CY7" s="42">
        <f t="shared" si="18"/>
        <v>0</v>
      </c>
      <c r="CZ7" s="42">
        <f t="shared" si="18"/>
        <v>0</v>
      </c>
      <c r="DA7" s="42">
        <f t="shared" si="18"/>
        <v>0</v>
      </c>
      <c r="DB7" s="42">
        <f t="shared" si="18"/>
        <v>0</v>
      </c>
      <c r="DC7" s="42">
        <f t="shared" si="18"/>
        <v>0</v>
      </c>
      <c r="DD7" s="42">
        <f t="shared" si="18"/>
        <v>0</v>
      </c>
      <c r="DE7" s="42">
        <f t="shared" si="18"/>
        <v>0</v>
      </c>
      <c r="DF7" s="42">
        <f t="shared" si="18"/>
        <v>0</v>
      </c>
      <c r="DG7" s="42">
        <f t="shared" si="18"/>
        <v>0</v>
      </c>
      <c r="DH7" s="42">
        <f t="shared" si="18"/>
        <v>0</v>
      </c>
      <c r="DI7" s="42">
        <f t="shared" si="18"/>
        <v>0</v>
      </c>
      <c r="DJ7" s="42">
        <f t="shared" si="18"/>
        <v>0</v>
      </c>
      <c r="DK7" s="42">
        <f t="shared" si="18"/>
        <v>0</v>
      </c>
      <c r="DL7" s="42">
        <f t="shared" si="18"/>
        <v>0</v>
      </c>
      <c r="DM7" s="42">
        <f t="shared" si="18"/>
        <v>0</v>
      </c>
      <c r="DN7" s="42">
        <f t="shared" si="18"/>
        <v>0</v>
      </c>
      <c r="DO7" s="42">
        <f t="shared" si="18"/>
        <v>0</v>
      </c>
      <c r="DP7" s="42">
        <f t="shared" si="18"/>
        <v>0</v>
      </c>
      <c r="DQ7" s="42">
        <f t="shared" si="18"/>
        <v>0</v>
      </c>
      <c r="DR7" s="42">
        <f t="shared" si="18"/>
        <v>0</v>
      </c>
      <c r="DS7" s="42">
        <f t="shared" si="18"/>
        <v>0</v>
      </c>
      <c r="DT7" s="42">
        <f t="shared" si="18"/>
        <v>0</v>
      </c>
      <c r="DU7" s="42">
        <f t="shared" si="18"/>
        <v>0</v>
      </c>
      <c r="DV7" s="42">
        <f t="shared" si="18"/>
        <v>0</v>
      </c>
      <c r="DW7" s="42">
        <f t="shared" si="18"/>
        <v>0</v>
      </c>
      <c r="DX7" s="42">
        <f t="shared" si="18"/>
        <v>0</v>
      </c>
      <c r="DY7" s="42">
        <f t="shared" si="18"/>
        <v>0</v>
      </c>
      <c r="DZ7" s="42">
        <f t="shared" si="18"/>
        <v>0</v>
      </c>
      <c r="EA7" s="42">
        <f t="shared" si="12"/>
        <v>0</v>
      </c>
      <c r="EB7" s="42">
        <f t="shared" si="12"/>
        <v>0</v>
      </c>
      <c r="EC7" s="42">
        <f t="shared" si="12"/>
        <v>0</v>
      </c>
      <c r="ED7" s="42">
        <f t="shared" si="12"/>
        <v>0</v>
      </c>
      <c r="EE7" s="42">
        <f t="shared" si="12"/>
        <v>0</v>
      </c>
      <c r="EF7" s="42">
        <f t="shared" si="12"/>
        <v>0</v>
      </c>
      <c r="EG7" s="42">
        <f t="shared" si="12"/>
        <v>0</v>
      </c>
      <c r="EH7" s="42">
        <f t="shared" si="12"/>
        <v>0</v>
      </c>
      <c r="EI7" s="42">
        <f t="shared" si="12"/>
        <v>0</v>
      </c>
      <c r="EJ7" s="42">
        <f t="shared" si="12"/>
        <v>0</v>
      </c>
      <c r="EK7" s="42">
        <f t="shared" si="12"/>
        <v>0</v>
      </c>
      <c r="EL7" s="42">
        <f t="shared" si="12"/>
        <v>0</v>
      </c>
      <c r="EM7" s="42">
        <f t="shared" si="12"/>
        <v>0</v>
      </c>
      <c r="EN7" s="42">
        <f t="shared" si="12"/>
        <v>0</v>
      </c>
      <c r="EO7" s="42">
        <f t="shared" si="12"/>
        <v>0</v>
      </c>
      <c r="EP7" s="42">
        <f t="shared" si="12"/>
        <v>0</v>
      </c>
      <c r="EQ7" s="42">
        <f t="shared" si="12"/>
        <v>0</v>
      </c>
      <c r="ER7" s="42">
        <f t="shared" si="12"/>
        <v>0</v>
      </c>
      <c r="ES7" s="42">
        <f t="shared" si="12"/>
        <v>0</v>
      </c>
      <c r="ET7" s="42">
        <f t="shared" si="12"/>
        <v>0</v>
      </c>
      <c r="EU7" s="42">
        <f t="shared" si="12"/>
        <v>0</v>
      </c>
      <c r="EV7" s="42">
        <f t="shared" si="12"/>
        <v>0</v>
      </c>
      <c r="EW7" s="42">
        <f t="shared" si="12"/>
        <v>0</v>
      </c>
      <c r="EX7" s="42">
        <f t="shared" si="12"/>
        <v>0</v>
      </c>
      <c r="EY7" s="42">
        <f t="shared" si="12"/>
        <v>0</v>
      </c>
      <c r="EZ7" s="42">
        <f t="shared" si="12"/>
        <v>0</v>
      </c>
      <c r="FA7" s="42">
        <f t="shared" si="12"/>
        <v>0</v>
      </c>
      <c r="FB7" s="42">
        <f t="shared" si="12"/>
        <v>0</v>
      </c>
      <c r="FC7" s="42">
        <f t="shared" si="12"/>
        <v>0</v>
      </c>
      <c r="FD7" s="42">
        <f t="shared" si="12"/>
        <v>0</v>
      </c>
      <c r="FE7" s="42">
        <f t="shared" si="12"/>
        <v>0</v>
      </c>
      <c r="FF7" s="42">
        <f t="shared" si="12"/>
        <v>0</v>
      </c>
      <c r="FG7" s="42">
        <f t="shared" si="12"/>
        <v>0</v>
      </c>
      <c r="FH7" s="42">
        <f t="shared" si="12"/>
        <v>0</v>
      </c>
      <c r="FI7" s="42">
        <f t="shared" si="12"/>
        <v>0</v>
      </c>
      <c r="FJ7" s="42">
        <f t="shared" si="12"/>
        <v>0</v>
      </c>
      <c r="FK7" s="42">
        <f t="shared" si="12"/>
        <v>0</v>
      </c>
      <c r="FL7" s="42">
        <f t="shared" si="12"/>
        <v>0</v>
      </c>
      <c r="FM7" s="42">
        <f t="shared" si="12"/>
        <v>0</v>
      </c>
      <c r="FN7" s="42">
        <f t="shared" si="12"/>
        <v>0</v>
      </c>
      <c r="FO7" s="42">
        <f t="shared" si="12"/>
        <v>0</v>
      </c>
      <c r="FP7" s="42">
        <f t="shared" si="12"/>
        <v>0</v>
      </c>
      <c r="FQ7" s="42">
        <f t="shared" si="12"/>
        <v>0</v>
      </c>
      <c r="FR7" s="42">
        <f t="shared" si="12"/>
        <v>0</v>
      </c>
      <c r="FS7" s="42">
        <f t="shared" si="12"/>
        <v>0</v>
      </c>
      <c r="FT7" s="42">
        <f t="shared" si="12"/>
        <v>0</v>
      </c>
      <c r="FU7" s="42">
        <f t="shared" si="12"/>
        <v>0</v>
      </c>
      <c r="FV7" s="42">
        <f t="shared" si="12"/>
        <v>0</v>
      </c>
      <c r="FW7" s="42">
        <f t="shared" si="12"/>
        <v>0</v>
      </c>
      <c r="FX7" s="42">
        <f t="shared" si="12"/>
        <v>0</v>
      </c>
      <c r="FY7" s="42">
        <f t="shared" si="12"/>
        <v>0</v>
      </c>
      <c r="FZ7" s="42">
        <f t="shared" si="12"/>
        <v>0</v>
      </c>
      <c r="GA7" s="42">
        <f t="shared" si="12"/>
        <v>0</v>
      </c>
      <c r="GB7" s="42">
        <f t="shared" si="12"/>
        <v>0</v>
      </c>
      <c r="GC7" s="42">
        <f t="shared" si="12"/>
        <v>0</v>
      </c>
      <c r="GD7" s="42">
        <f t="shared" si="12"/>
        <v>0</v>
      </c>
      <c r="GE7" s="42">
        <f t="shared" si="12"/>
        <v>0</v>
      </c>
      <c r="GF7" s="42">
        <f t="shared" si="12"/>
        <v>0</v>
      </c>
      <c r="GG7" s="42">
        <f t="shared" si="12"/>
        <v>0</v>
      </c>
      <c r="GH7" s="42">
        <f t="shared" si="12"/>
        <v>0</v>
      </c>
      <c r="GI7" s="42">
        <f t="shared" si="12"/>
        <v>0</v>
      </c>
      <c r="GJ7" s="42">
        <f t="shared" si="12"/>
        <v>0</v>
      </c>
      <c r="GK7" s="42">
        <f t="shared" si="12"/>
        <v>0</v>
      </c>
      <c r="GL7" s="42">
        <f t="shared" si="2"/>
        <v>0</v>
      </c>
      <c r="GM7" s="42">
        <f t="shared" ref="GM7:IX11" si="19">IF(GM$2=$A7,1,0)</f>
        <v>0</v>
      </c>
      <c r="GN7" s="42">
        <f t="shared" si="19"/>
        <v>0</v>
      </c>
      <c r="GO7" s="42">
        <f t="shared" si="19"/>
        <v>0</v>
      </c>
      <c r="GP7" s="42">
        <f t="shared" si="19"/>
        <v>0</v>
      </c>
      <c r="GQ7" s="42">
        <f t="shared" si="19"/>
        <v>0</v>
      </c>
      <c r="GR7" s="42">
        <f t="shared" si="19"/>
        <v>0</v>
      </c>
      <c r="GS7" s="42">
        <f t="shared" si="19"/>
        <v>0</v>
      </c>
      <c r="GT7" s="42">
        <f t="shared" si="19"/>
        <v>0</v>
      </c>
      <c r="GU7" s="42">
        <f t="shared" si="19"/>
        <v>0</v>
      </c>
      <c r="GV7" s="42">
        <f t="shared" si="19"/>
        <v>0</v>
      </c>
      <c r="GW7" s="42">
        <f t="shared" si="19"/>
        <v>0</v>
      </c>
      <c r="GX7" s="42">
        <f t="shared" si="19"/>
        <v>0</v>
      </c>
      <c r="GY7" s="42">
        <f t="shared" si="19"/>
        <v>0</v>
      </c>
      <c r="GZ7" s="42">
        <f t="shared" si="19"/>
        <v>0</v>
      </c>
      <c r="HA7" s="42">
        <f t="shared" si="19"/>
        <v>0</v>
      </c>
      <c r="HB7" s="42">
        <f t="shared" si="19"/>
        <v>0</v>
      </c>
      <c r="HC7" s="42">
        <f t="shared" si="19"/>
        <v>0</v>
      </c>
      <c r="HD7" s="42">
        <f t="shared" si="19"/>
        <v>0</v>
      </c>
      <c r="HE7" s="42">
        <f t="shared" si="19"/>
        <v>0</v>
      </c>
      <c r="HF7" s="42">
        <f t="shared" si="19"/>
        <v>0</v>
      </c>
      <c r="HG7" s="42">
        <f t="shared" si="19"/>
        <v>0</v>
      </c>
      <c r="HH7" s="42">
        <f t="shared" si="19"/>
        <v>0</v>
      </c>
      <c r="HI7" s="42">
        <f t="shared" si="19"/>
        <v>0</v>
      </c>
      <c r="HJ7" s="42">
        <f t="shared" si="19"/>
        <v>0</v>
      </c>
      <c r="HK7" s="42">
        <f t="shared" si="19"/>
        <v>1</v>
      </c>
      <c r="HL7" s="42">
        <f t="shared" si="19"/>
        <v>1</v>
      </c>
      <c r="HM7" s="42">
        <f t="shared" si="19"/>
        <v>0</v>
      </c>
      <c r="HN7" s="42">
        <f t="shared" si="19"/>
        <v>0</v>
      </c>
      <c r="HO7" s="42">
        <f t="shared" si="19"/>
        <v>0</v>
      </c>
      <c r="HP7" s="42">
        <f t="shared" si="19"/>
        <v>0</v>
      </c>
      <c r="HQ7" s="42">
        <f t="shared" si="19"/>
        <v>0</v>
      </c>
      <c r="HR7" s="42">
        <f t="shared" si="19"/>
        <v>0</v>
      </c>
      <c r="HS7" s="42">
        <f t="shared" si="19"/>
        <v>0</v>
      </c>
      <c r="HT7" s="42">
        <f t="shared" si="19"/>
        <v>0</v>
      </c>
      <c r="HU7" s="42">
        <f t="shared" si="19"/>
        <v>0</v>
      </c>
      <c r="HV7" s="42">
        <f t="shared" si="19"/>
        <v>0</v>
      </c>
      <c r="HW7" s="42">
        <f t="shared" si="19"/>
        <v>0</v>
      </c>
      <c r="HX7" s="42">
        <f t="shared" si="19"/>
        <v>0</v>
      </c>
      <c r="HY7" s="42">
        <f t="shared" si="19"/>
        <v>0</v>
      </c>
      <c r="HZ7" s="42">
        <f t="shared" si="19"/>
        <v>0</v>
      </c>
      <c r="IA7" s="42">
        <f t="shared" si="19"/>
        <v>0</v>
      </c>
      <c r="IB7" s="42">
        <f t="shared" si="19"/>
        <v>0</v>
      </c>
      <c r="IC7" s="42">
        <f t="shared" si="19"/>
        <v>0</v>
      </c>
      <c r="ID7" s="42">
        <f t="shared" si="19"/>
        <v>0</v>
      </c>
      <c r="IE7" s="42">
        <f t="shared" si="19"/>
        <v>0</v>
      </c>
      <c r="IF7" s="42">
        <f t="shared" si="19"/>
        <v>0</v>
      </c>
      <c r="IG7" s="42">
        <f t="shared" si="19"/>
        <v>0</v>
      </c>
      <c r="IH7" s="42">
        <f t="shared" si="19"/>
        <v>0</v>
      </c>
      <c r="II7" s="42">
        <f t="shared" si="19"/>
        <v>0</v>
      </c>
      <c r="IJ7" s="42">
        <f t="shared" si="19"/>
        <v>0</v>
      </c>
      <c r="IK7" s="42">
        <f t="shared" si="19"/>
        <v>0</v>
      </c>
      <c r="IL7" s="42">
        <f t="shared" si="19"/>
        <v>0</v>
      </c>
      <c r="IM7" s="42">
        <f t="shared" si="19"/>
        <v>0</v>
      </c>
      <c r="IN7" s="42">
        <f t="shared" si="19"/>
        <v>0</v>
      </c>
      <c r="IO7" s="42">
        <f t="shared" si="19"/>
        <v>0</v>
      </c>
      <c r="IP7" s="42">
        <f t="shared" si="19"/>
        <v>0</v>
      </c>
      <c r="IQ7" s="42">
        <f t="shared" si="19"/>
        <v>0</v>
      </c>
      <c r="IR7" s="42">
        <f t="shared" si="19"/>
        <v>0</v>
      </c>
      <c r="IS7" s="42">
        <f t="shared" si="19"/>
        <v>0</v>
      </c>
      <c r="IT7" s="42">
        <f t="shared" si="19"/>
        <v>0</v>
      </c>
      <c r="IU7" s="42">
        <f t="shared" si="19"/>
        <v>0</v>
      </c>
      <c r="IV7" s="42">
        <f t="shared" si="19"/>
        <v>0</v>
      </c>
      <c r="IW7" s="42">
        <f t="shared" si="19"/>
        <v>0</v>
      </c>
      <c r="IX7" s="42">
        <f t="shared" si="19"/>
        <v>0</v>
      </c>
      <c r="IY7" s="42">
        <f t="shared" si="13"/>
        <v>0</v>
      </c>
      <c r="IZ7" s="42">
        <f t="shared" si="13"/>
        <v>0</v>
      </c>
      <c r="JA7" s="42">
        <f t="shared" si="13"/>
        <v>0</v>
      </c>
      <c r="JB7" s="42">
        <f t="shared" si="13"/>
        <v>0</v>
      </c>
      <c r="JC7" s="42">
        <f t="shared" si="13"/>
        <v>0</v>
      </c>
      <c r="JD7" s="42">
        <f t="shared" si="13"/>
        <v>0</v>
      </c>
      <c r="JE7" s="42">
        <f t="shared" si="13"/>
        <v>0</v>
      </c>
      <c r="JF7" s="42">
        <f t="shared" si="13"/>
        <v>0</v>
      </c>
      <c r="JG7" s="42">
        <f t="shared" si="13"/>
        <v>0</v>
      </c>
      <c r="JH7" s="42">
        <f t="shared" si="13"/>
        <v>0</v>
      </c>
      <c r="JI7" s="42">
        <f t="shared" si="13"/>
        <v>0</v>
      </c>
      <c r="JJ7" s="42">
        <f t="shared" si="13"/>
        <v>0</v>
      </c>
      <c r="JK7" s="42">
        <f t="shared" si="13"/>
        <v>0</v>
      </c>
      <c r="JL7" s="42">
        <f t="shared" si="13"/>
        <v>0</v>
      </c>
      <c r="JM7" s="42">
        <f t="shared" si="13"/>
        <v>0</v>
      </c>
      <c r="JN7" s="42">
        <f t="shared" si="13"/>
        <v>0</v>
      </c>
      <c r="JO7" s="42">
        <f t="shared" si="13"/>
        <v>0</v>
      </c>
      <c r="JP7" s="42">
        <f t="shared" si="13"/>
        <v>0</v>
      </c>
      <c r="JQ7" s="42">
        <f t="shared" si="13"/>
        <v>0</v>
      </c>
      <c r="JR7" s="42">
        <f t="shared" si="13"/>
        <v>0</v>
      </c>
      <c r="JS7" s="42">
        <f t="shared" si="13"/>
        <v>0</v>
      </c>
      <c r="JT7" s="42">
        <f t="shared" si="13"/>
        <v>0</v>
      </c>
      <c r="JU7" s="42">
        <f t="shared" si="13"/>
        <v>0</v>
      </c>
      <c r="JV7" s="42">
        <f t="shared" si="13"/>
        <v>0</v>
      </c>
      <c r="JW7" s="42">
        <f t="shared" si="13"/>
        <v>0</v>
      </c>
      <c r="JX7" s="42">
        <f t="shared" si="13"/>
        <v>0</v>
      </c>
      <c r="JY7" s="42">
        <f t="shared" si="13"/>
        <v>0</v>
      </c>
      <c r="JZ7" s="42">
        <f t="shared" si="13"/>
        <v>0</v>
      </c>
      <c r="KA7" s="42">
        <f t="shared" si="13"/>
        <v>0</v>
      </c>
      <c r="KB7" s="42">
        <f t="shared" si="13"/>
        <v>0</v>
      </c>
      <c r="KC7" s="42">
        <f t="shared" si="13"/>
        <v>0</v>
      </c>
      <c r="KD7" s="42">
        <f t="shared" si="13"/>
        <v>0</v>
      </c>
      <c r="KE7" s="42">
        <f t="shared" si="13"/>
        <v>0</v>
      </c>
      <c r="KF7" s="42">
        <f t="shared" si="13"/>
        <v>0</v>
      </c>
      <c r="KG7" s="42">
        <f t="shared" si="13"/>
        <v>0</v>
      </c>
      <c r="KH7" s="42">
        <f t="shared" si="13"/>
        <v>0</v>
      </c>
      <c r="KI7" s="42">
        <f t="shared" si="13"/>
        <v>0</v>
      </c>
      <c r="KJ7" s="42">
        <f t="shared" si="13"/>
        <v>0</v>
      </c>
      <c r="KK7" s="42">
        <f t="shared" si="13"/>
        <v>0</v>
      </c>
      <c r="KL7" s="42">
        <f t="shared" si="13"/>
        <v>0</v>
      </c>
      <c r="KM7" s="42">
        <f t="shared" si="13"/>
        <v>0</v>
      </c>
      <c r="KN7" s="42">
        <f t="shared" si="13"/>
        <v>0</v>
      </c>
      <c r="KO7" s="42">
        <f t="shared" si="13"/>
        <v>0</v>
      </c>
      <c r="KP7" s="42">
        <f t="shared" si="13"/>
        <v>0</v>
      </c>
      <c r="KQ7" s="42">
        <f t="shared" si="13"/>
        <v>0</v>
      </c>
      <c r="KR7" s="42">
        <f t="shared" si="13"/>
        <v>0</v>
      </c>
      <c r="KS7" s="42">
        <f t="shared" si="13"/>
        <v>0</v>
      </c>
      <c r="KT7" s="42">
        <f t="shared" si="13"/>
        <v>0</v>
      </c>
      <c r="KU7" s="42">
        <f t="shared" si="13"/>
        <v>0</v>
      </c>
      <c r="KV7" s="42">
        <f t="shared" si="13"/>
        <v>0</v>
      </c>
      <c r="KW7" s="42">
        <f t="shared" si="13"/>
        <v>0</v>
      </c>
      <c r="KX7" s="42">
        <f t="shared" si="13"/>
        <v>0</v>
      </c>
      <c r="KY7" s="42">
        <f t="shared" si="13"/>
        <v>0</v>
      </c>
      <c r="KZ7" s="42">
        <f t="shared" si="13"/>
        <v>0</v>
      </c>
      <c r="LA7" s="42">
        <f t="shared" si="13"/>
        <v>0</v>
      </c>
      <c r="LB7" s="42">
        <f t="shared" si="13"/>
        <v>0</v>
      </c>
      <c r="LC7" s="42">
        <f t="shared" si="13"/>
        <v>0</v>
      </c>
      <c r="LD7" s="42">
        <f t="shared" si="13"/>
        <v>0</v>
      </c>
      <c r="LE7" s="42">
        <f t="shared" si="13"/>
        <v>0</v>
      </c>
      <c r="LF7" s="42">
        <f t="shared" si="13"/>
        <v>0</v>
      </c>
      <c r="LG7" s="42">
        <f t="shared" si="13"/>
        <v>0</v>
      </c>
      <c r="LH7" s="42">
        <f t="shared" si="13"/>
        <v>0</v>
      </c>
      <c r="LI7" s="42">
        <f t="shared" si="13"/>
        <v>0</v>
      </c>
      <c r="LJ7" s="42">
        <f t="shared" si="4"/>
        <v>0</v>
      </c>
      <c r="LK7" s="42">
        <f t="shared" ref="LK7:NV11" si="20">IF(LK$2=$A7,1,0)</f>
        <v>0</v>
      </c>
      <c r="LL7" s="42">
        <f t="shared" si="20"/>
        <v>0</v>
      </c>
      <c r="LM7" s="42">
        <f t="shared" si="20"/>
        <v>0</v>
      </c>
      <c r="LN7" s="42">
        <f t="shared" si="20"/>
        <v>0</v>
      </c>
      <c r="LO7" s="42">
        <f t="shared" si="20"/>
        <v>0</v>
      </c>
      <c r="LP7" s="42">
        <f t="shared" si="20"/>
        <v>0</v>
      </c>
      <c r="LQ7" s="42">
        <f t="shared" si="20"/>
        <v>0</v>
      </c>
      <c r="LR7" s="42">
        <f t="shared" si="20"/>
        <v>0</v>
      </c>
      <c r="LS7" s="42">
        <f t="shared" si="20"/>
        <v>0</v>
      </c>
      <c r="LT7" s="42">
        <f t="shared" si="20"/>
        <v>0</v>
      </c>
      <c r="LU7" s="42">
        <f t="shared" si="20"/>
        <v>0</v>
      </c>
      <c r="LV7" s="42">
        <f t="shared" si="20"/>
        <v>0</v>
      </c>
      <c r="LW7" s="42">
        <f t="shared" si="20"/>
        <v>0</v>
      </c>
      <c r="LX7" s="42">
        <f t="shared" si="20"/>
        <v>0</v>
      </c>
      <c r="LY7" s="42">
        <f t="shared" si="20"/>
        <v>0</v>
      </c>
      <c r="LZ7" s="42">
        <f t="shared" si="20"/>
        <v>0</v>
      </c>
      <c r="MA7" s="42">
        <f t="shared" si="20"/>
        <v>0</v>
      </c>
      <c r="MB7" s="42">
        <f t="shared" si="20"/>
        <v>0</v>
      </c>
      <c r="MC7" s="42">
        <f t="shared" si="20"/>
        <v>0</v>
      </c>
      <c r="MD7" s="42">
        <f t="shared" si="20"/>
        <v>0</v>
      </c>
      <c r="ME7" s="42">
        <f t="shared" si="20"/>
        <v>0</v>
      </c>
      <c r="MF7" s="42">
        <f t="shared" si="20"/>
        <v>0</v>
      </c>
      <c r="MG7" s="42">
        <f t="shared" si="20"/>
        <v>0</v>
      </c>
      <c r="MH7" s="42">
        <f t="shared" si="20"/>
        <v>0</v>
      </c>
      <c r="MI7" s="42">
        <f t="shared" si="20"/>
        <v>0</v>
      </c>
      <c r="MJ7" s="42">
        <f t="shared" si="20"/>
        <v>0</v>
      </c>
      <c r="MK7" s="42">
        <f t="shared" si="20"/>
        <v>0</v>
      </c>
      <c r="ML7" s="42">
        <f t="shared" si="20"/>
        <v>0</v>
      </c>
      <c r="MM7" s="42">
        <f t="shared" si="20"/>
        <v>0</v>
      </c>
      <c r="MN7" s="42">
        <f t="shared" si="20"/>
        <v>0</v>
      </c>
      <c r="MO7" s="42">
        <f t="shared" si="20"/>
        <v>0</v>
      </c>
      <c r="MP7" s="42">
        <f t="shared" si="20"/>
        <v>0</v>
      </c>
      <c r="MQ7" s="42">
        <f t="shared" si="20"/>
        <v>0</v>
      </c>
      <c r="MR7" s="42">
        <f t="shared" si="20"/>
        <v>0</v>
      </c>
      <c r="MS7" s="42">
        <f t="shared" si="20"/>
        <v>0</v>
      </c>
      <c r="MT7" s="42">
        <f t="shared" si="20"/>
        <v>0</v>
      </c>
      <c r="MU7" s="42">
        <f t="shared" si="20"/>
        <v>0</v>
      </c>
      <c r="MV7" s="42">
        <f t="shared" si="20"/>
        <v>0</v>
      </c>
      <c r="MW7" s="42">
        <f t="shared" si="20"/>
        <v>0</v>
      </c>
      <c r="MX7" s="42">
        <f t="shared" si="20"/>
        <v>0</v>
      </c>
      <c r="MY7" s="42">
        <f t="shared" si="20"/>
        <v>0</v>
      </c>
      <c r="MZ7" s="42">
        <f t="shared" si="20"/>
        <v>0</v>
      </c>
      <c r="NA7" s="42">
        <f t="shared" si="20"/>
        <v>0</v>
      </c>
      <c r="NB7" s="42">
        <f t="shared" si="20"/>
        <v>0</v>
      </c>
      <c r="NC7" s="42">
        <f t="shared" si="20"/>
        <v>0</v>
      </c>
      <c r="ND7" s="42">
        <f t="shared" si="20"/>
        <v>0</v>
      </c>
      <c r="NE7" s="42">
        <f t="shared" si="20"/>
        <v>0</v>
      </c>
      <c r="NF7" s="42">
        <f t="shared" si="20"/>
        <v>0</v>
      </c>
      <c r="NG7" s="42">
        <f t="shared" si="20"/>
        <v>0</v>
      </c>
      <c r="NH7" s="42">
        <f t="shared" si="20"/>
        <v>0</v>
      </c>
      <c r="NI7" s="42">
        <f t="shared" si="20"/>
        <v>0</v>
      </c>
      <c r="NJ7" s="42">
        <f t="shared" si="20"/>
        <v>0</v>
      </c>
      <c r="NK7" s="42">
        <f t="shared" si="20"/>
        <v>0</v>
      </c>
      <c r="NL7" s="42">
        <f t="shared" si="20"/>
        <v>0</v>
      </c>
      <c r="NM7" s="42">
        <f t="shared" si="20"/>
        <v>0</v>
      </c>
      <c r="NN7" s="42">
        <f t="shared" si="20"/>
        <v>0</v>
      </c>
      <c r="NO7" s="42">
        <f t="shared" si="20"/>
        <v>0</v>
      </c>
      <c r="NP7" s="42">
        <f t="shared" si="20"/>
        <v>0</v>
      </c>
      <c r="NQ7" s="42">
        <f t="shared" si="20"/>
        <v>0</v>
      </c>
      <c r="NR7" s="42">
        <f t="shared" si="20"/>
        <v>0</v>
      </c>
      <c r="NS7" s="42">
        <f t="shared" si="20"/>
        <v>0</v>
      </c>
      <c r="NT7" s="42">
        <f t="shared" si="20"/>
        <v>0</v>
      </c>
      <c r="NU7" s="42">
        <f t="shared" si="20"/>
        <v>0</v>
      </c>
      <c r="NV7" s="42">
        <f t="shared" si="20"/>
        <v>0</v>
      </c>
      <c r="NW7" s="42">
        <f t="shared" si="14"/>
        <v>0</v>
      </c>
      <c r="NX7" s="42">
        <f t="shared" si="14"/>
        <v>0</v>
      </c>
      <c r="NY7" s="42">
        <f t="shared" si="14"/>
        <v>0</v>
      </c>
      <c r="NZ7" s="42">
        <f t="shared" si="14"/>
        <v>0</v>
      </c>
      <c r="OA7" s="42">
        <f t="shared" si="14"/>
        <v>0</v>
      </c>
      <c r="OB7" s="42">
        <f t="shared" si="14"/>
        <v>0</v>
      </c>
      <c r="OC7" s="42">
        <f t="shared" si="14"/>
        <v>0</v>
      </c>
      <c r="OD7" s="42">
        <f t="shared" si="14"/>
        <v>0</v>
      </c>
      <c r="OE7" s="42">
        <f t="shared" si="14"/>
        <v>0</v>
      </c>
      <c r="OF7" s="42">
        <f t="shared" si="14"/>
        <v>0</v>
      </c>
      <c r="OG7" s="42">
        <f t="shared" si="14"/>
        <v>0</v>
      </c>
      <c r="OH7" s="42">
        <f t="shared" si="14"/>
        <v>0</v>
      </c>
      <c r="OI7" s="42">
        <f t="shared" si="14"/>
        <v>0</v>
      </c>
      <c r="OJ7" s="42">
        <f t="shared" si="14"/>
        <v>0</v>
      </c>
      <c r="OK7" s="42">
        <f t="shared" si="14"/>
        <v>0</v>
      </c>
      <c r="OL7" s="42">
        <f t="shared" si="14"/>
        <v>0</v>
      </c>
      <c r="OM7" s="42">
        <f t="shared" si="14"/>
        <v>0</v>
      </c>
      <c r="ON7" s="42">
        <f t="shared" si="14"/>
        <v>0</v>
      </c>
      <c r="OO7" s="42">
        <f t="shared" si="14"/>
        <v>0</v>
      </c>
      <c r="OP7" s="42">
        <f t="shared" si="14"/>
        <v>0</v>
      </c>
      <c r="OQ7" s="42">
        <f t="shared" si="14"/>
        <v>0</v>
      </c>
      <c r="OR7" s="42">
        <f t="shared" si="14"/>
        <v>0</v>
      </c>
      <c r="OS7" s="42">
        <f t="shared" si="14"/>
        <v>0</v>
      </c>
      <c r="OT7" s="42">
        <f t="shared" si="14"/>
        <v>0</v>
      </c>
      <c r="OU7" s="42">
        <f t="shared" si="14"/>
        <v>0</v>
      </c>
      <c r="OV7" s="42">
        <f t="shared" si="14"/>
        <v>0</v>
      </c>
      <c r="OW7" s="42">
        <f t="shared" si="14"/>
        <v>0</v>
      </c>
      <c r="OX7" s="42">
        <f t="shared" si="14"/>
        <v>0</v>
      </c>
      <c r="OY7" s="42">
        <f t="shared" si="14"/>
        <v>0</v>
      </c>
      <c r="OZ7" s="42">
        <f t="shared" si="14"/>
        <v>0</v>
      </c>
      <c r="PA7" s="42">
        <f t="shared" si="14"/>
        <v>0</v>
      </c>
      <c r="PB7" s="42">
        <f t="shared" si="14"/>
        <v>0</v>
      </c>
      <c r="PC7" s="42">
        <f t="shared" si="14"/>
        <v>0</v>
      </c>
      <c r="PD7" s="42">
        <f t="shared" si="14"/>
        <v>0</v>
      </c>
      <c r="PE7" s="42">
        <f t="shared" si="14"/>
        <v>0</v>
      </c>
      <c r="PF7" s="42">
        <f t="shared" si="14"/>
        <v>0</v>
      </c>
      <c r="PG7" s="42">
        <f t="shared" si="14"/>
        <v>0</v>
      </c>
      <c r="PH7" s="42">
        <f t="shared" si="14"/>
        <v>0</v>
      </c>
      <c r="PI7" s="42">
        <f t="shared" si="14"/>
        <v>0</v>
      </c>
      <c r="PJ7" s="42">
        <f t="shared" si="14"/>
        <v>0</v>
      </c>
      <c r="PK7" s="42">
        <f t="shared" si="14"/>
        <v>0</v>
      </c>
      <c r="PL7" s="42">
        <f t="shared" si="14"/>
        <v>0</v>
      </c>
      <c r="PM7" s="42">
        <f t="shared" si="14"/>
        <v>0</v>
      </c>
      <c r="PN7" s="42">
        <f t="shared" si="14"/>
        <v>0</v>
      </c>
      <c r="PO7" s="42">
        <f t="shared" si="14"/>
        <v>0</v>
      </c>
      <c r="PP7" s="42">
        <f t="shared" si="14"/>
        <v>0</v>
      </c>
      <c r="PQ7" s="42">
        <f t="shared" si="14"/>
        <v>0</v>
      </c>
      <c r="PR7" s="42">
        <f t="shared" si="14"/>
        <v>0</v>
      </c>
      <c r="PS7" s="42">
        <f t="shared" si="14"/>
        <v>0</v>
      </c>
      <c r="PT7" s="42">
        <f t="shared" si="14"/>
        <v>0</v>
      </c>
      <c r="PU7" s="42">
        <f t="shared" si="14"/>
        <v>0</v>
      </c>
      <c r="PV7" s="42">
        <f t="shared" si="14"/>
        <v>0</v>
      </c>
      <c r="PW7" s="42">
        <f t="shared" si="14"/>
        <v>0</v>
      </c>
      <c r="PX7" s="42">
        <f t="shared" si="14"/>
        <v>0</v>
      </c>
      <c r="PY7" s="42">
        <f t="shared" si="14"/>
        <v>0</v>
      </c>
      <c r="PZ7" s="42">
        <f t="shared" si="14"/>
        <v>0</v>
      </c>
      <c r="QA7" s="42">
        <f t="shared" si="14"/>
        <v>0</v>
      </c>
      <c r="QB7" s="42">
        <f t="shared" si="14"/>
        <v>0</v>
      </c>
      <c r="QC7" s="42">
        <f t="shared" si="14"/>
        <v>0</v>
      </c>
      <c r="QD7" s="42">
        <f t="shared" si="14"/>
        <v>0</v>
      </c>
      <c r="QE7" s="42">
        <f t="shared" si="14"/>
        <v>0</v>
      </c>
      <c r="QF7" s="42">
        <f t="shared" si="14"/>
        <v>0</v>
      </c>
      <c r="QG7" s="42">
        <f t="shared" si="14"/>
        <v>0</v>
      </c>
      <c r="QH7" s="42">
        <f t="shared" si="6"/>
        <v>0</v>
      </c>
      <c r="QI7" s="42">
        <f t="shared" ref="QI7:ST11" si="21">IF(QI$2=$A7,1,0)</f>
        <v>0</v>
      </c>
      <c r="QJ7" s="42">
        <f t="shared" si="21"/>
        <v>0</v>
      </c>
      <c r="QK7" s="42">
        <f t="shared" si="21"/>
        <v>0</v>
      </c>
      <c r="QL7" s="42">
        <f t="shared" si="21"/>
        <v>0</v>
      </c>
      <c r="QM7" s="42">
        <f t="shared" si="21"/>
        <v>0</v>
      </c>
      <c r="QN7" s="42">
        <f t="shared" si="21"/>
        <v>0</v>
      </c>
      <c r="QO7" s="42">
        <f t="shared" si="21"/>
        <v>0</v>
      </c>
      <c r="QP7" s="42">
        <f t="shared" si="21"/>
        <v>0</v>
      </c>
      <c r="QQ7" s="42">
        <f t="shared" si="21"/>
        <v>0</v>
      </c>
      <c r="QR7" s="42">
        <f t="shared" si="21"/>
        <v>0</v>
      </c>
      <c r="QS7" s="42">
        <f t="shared" si="21"/>
        <v>0</v>
      </c>
      <c r="QT7" s="42">
        <f t="shared" si="21"/>
        <v>0</v>
      </c>
      <c r="QU7" s="42">
        <f t="shared" si="21"/>
        <v>0</v>
      </c>
      <c r="QV7" s="42">
        <f t="shared" si="21"/>
        <v>0</v>
      </c>
      <c r="QW7" s="42">
        <f t="shared" si="21"/>
        <v>0</v>
      </c>
      <c r="QX7" s="42">
        <f t="shared" si="21"/>
        <v>0</v>
      </c>
      <c r="QY7" s="42">
        <f t="shared" si="21"/>
        <v>0</v>
      </c>
      <c r="QZ7" s="42">
        <f t="shared" si="21"/>
        <v>0</v>
      </c>
      <c r="RA7" s="42">
        <f t="shared" si="21"/>
        <v>0</v>
      </c>
      <c r="RB7" s="42">
        <f t="shared" si="21"/>
        <v>0</v>
      </c>
      <c r="RC7" s="42">
        <f t="shared" si="21"/>
        <v>0</v>
      </c>
      <c r="RD7" s="42">
        <f t="shared" si="21"/>
        <v>0</v>
      </c>
      <c r="RE7" s="42">
        <f t="shared" si="21"/>
        <v>0</v>
      </c>
      <c r="RF7" s="42">
        <f t="shared" si="21"/>
        <v>0</v>
      </c>
      <c r="RG7" s="42">
        <f t="shared" si="21"/>
        <v>0</v>
      </c>
      <c r="RH7" s="42">
        <f t="shared" si="21"/>
        <v>0</v>
      </c>
      <c r="RI7" s="42">
        <f t="shared" si="21"/>
        <v>0</v>
      </c>
      <c r="RJ7" s="42">
        <f t="shared" si="21"/>
        <v>0</v>
      </c>
      <c r="RK7" s="42">
        <f t="shared" si="21"/>
        <v>0</v>
      </c>
      <c r="RL7" s="42">
        <f t="shared" si="21"/>
        <v>0</v>
      </c>
      <c r="RM7" s="42">
        <f t="shared" si="21"/>
        <v>0</v>
      </c>
      <c r="RN7" s="42">
        <f t="shared" si="21"/>
        <v>0</v>
      </c>
      <c r="RO7" s="42">
        <f t="shared" si="21"/>
        <v>0</v>
      </c>
      <c r="RP7" s="42">
        <f t="shared" si="21"/>
        <v>0</v>
      </c>
      <c r="RQ7" s="42">
        <f t="shared" si="21"/>
        <v>0</v>
      </c>
      <c r="RR7" s="42">
        <f t="shared" si="21"/>
        <v>0</v>
      </c>
      <c r="RS7" s="42">
        <f t="shared" si="21"/>
        <v>0</v>
      </c>
      <c r="RT7" s="42">
        <f t="shared" si="21"/>
        <v>0</v>
      </c>
      <c r="RU7" s="42">
        <f t="shared" si="21"/>
        <v>0</v>
      </c>
      <c r="RV7" s="42">
        <f t="shared" si="21"/>
        <v>0</v>
      </c>
      <c r="RW7" s="42">
        <f t="shared" si="21"/>
        <v>0</v>
      </c>
      <c r="RX7" s="42">
        <f t="shared" si="21"/>
        <v>0</v>
      </c>
      <c r="RY7" s="42">
        <f t="shared" si="21"/>
        <v>0</v>
      </c>
      <c r="RZ7" s="42">
        <f t="shared" si="21"/>
        <v>0</v>
      </c>
      <c r="SA7" s="42">
        <f t="shared" si="21"/>
        <v>0</v>
      </c>
      <c r="SB7" s="42">
        <f t="shared" si="21"/>
        <v>0</v>
      </c>
      <c r="SC7" s="42">
        <f t="shared" si="21"/>
        <v>0</v>
      </c>
      <c r="SD7" s="42">
        <f t="shared" si="21"/>
        <v>0</v>
      </c>
      <c r="SE7" s="42">
        <f t="shared" si="21"/>
        <v>0</v>
      </c>
      <c r="SF7" s="42">
        <f t="shared" si="21"/>
        <v>0</v>
      </c>
      <c r="SG7" s="42">
        <f t="shared" si="21"/>
        <v>0</v>
      </c>
      <c r="SH7" s="42">
        <f t="shared" si="21"/>
        <v>0</v>
      </c>
      <c r="SI7" s="42">
        <f t="shared" si="21"/>
        <v>0</v>
      </c>
      <c r="SJ7" s="42">
        <f t="shared" si="21"/>
        <v>0</v>
      </c>
      <c r="SK7" s="42">
        <f t="shared" si="21"/>
        <v>0</v>
      </c>
      <c r="SL7" s="42">
        <f t="shared" si="21"/>
        <v>0</v>
      </c>
      <c r="SM7" s="42">
        <f t="shared" si="21"/>
        <v>0</v>
      </c>
      <c r="SN7" s="42">
        <f t="shared" si="21"/>
        <v>0</v>
      </c>
      <c r="SO7" s="42">
        <f t="shared" si="21"/>
        <v>0</v>
      </c>
      <c r="SP7" s="42">
        <f t="shared" si="21"/>
        <v>0</v>
      </c>
      <c r="SQ7" s="42">
        <f t="shared" si="21"/>
        <v>0</v>
      </c>
      <c r="SR7" s="42">
        <f t="shared" si="21"/>
        <v>0</v>
      </c>
      <c r="SS7" s="42">
        <f t="shared" si="21"/>
        <v>0</v>
      </c>
      <c r="ST7" s="42">
        <f t="shared" si="21"/>
        <v>0</v>
      </c>
      <c r="SU7" s="42">
        <f t="shared" si="15"/>
        <v>0</v>
      </c>
      <c r="SV7" s="42">
        <f t="shared" si="15"/>
        <v>0</v>
      </c>
      <c r="SW7" s="42">
        <f t="shared" si="15"/>
        <v>0</v>
      </c>
      <c r="SX7" s="42">
        <f t="shared" si="15"/>
        <v>0</v>
      </c>
      <c r="SY7" s="42">
        <f t="shared" si="15"/>
        <v>0</v>
      </c>
      <c r="SZ7" s="42">
        <f t="shared" si="15"/>
        <v>0</v>
      </c>
      <c r="TA7" s="42">
        <f t="shared" si="15"/>
        <v>0</v>
      </c>
      <c r="TB7" s="42">
        <f t="shared" si="15"/>
        <v>0</v>
      </c>
      <c r="TC7" s="42">
        <f t="shared" si="15"/>
        <v>0</v>
      </c>
      <c r="TD7" s="42">
        <f t="shared" si="15"/>
        <v>0</v>
      </c>
      <c r="TE7" s="42">
        <f t="shared" si="15"/>
        <v>0</v>
      </c>
      <c r="TF7" s="42">
        <f t="shared" si="15"/>
        <v>0</v>
      </c>
      <c r="TG7" s="42">
        <f t="shared" si="15"/>
        <v>0</v>
      </c>
      <c r="TH7" s="42">
        <f t="shared" si="15"/>
        <v>0</v>
      </c>
      <c r="TI7" s="42">
        <f t="shared" si="15"/>
        <v>0</v>
      </c>
      <c r="TJ7" s="42">
        <f t="shared" si="15"/>
        <v>0</v>
      </c>
      <c r="TK7" s="42">
        <f t="shared" si="15"/>
        <v>0</v>
      </c>
      <c r="TL7" s="42">
        <f t="shared" si="15"/>
        <v>0</v>
      </c>
      <c r="TM7" s="42">
        <f t="shared" si="15"/>
        <v>0</v>
      </c>
      <c r="TN7" s="42">
        <f t="shared" si="15"/>
        <v>0</v>
      </c>
      <c r="TO7" s="42">
        <f t="shared" si="15"/>
        <v>0</v>
      </c>
      <c r="TP7" s="42">
        <f t="shared" si="15"/>
        <v>0</v>
      </c>
      <c r="TQ7" s="42">
        <f t="shared" si="15"/>
        <v>0</v>
      </c>
      <c r="TR7" s="42">
        <f t="shared" si="15"/>
        <v>0</v>
      </c>
      <c r="TS7" s="42">
        <f t="shared" si="15"/>
        <v>0</v>
      </c>
      <c r="TT7" s="42">
        <f t="shared" si="15"/>
        <v>0</v>
      </c>
      <c r="TU7" s="42">
        <f t="shared" si="15"/>
        <v>0</v>
      </c>
      <c r="TV7" s="42">
        <f t="shared" si="15"/>
        <v>0</v>
      </c>
      <c r="TW7" s="42">
        <f t="shared" si="15"/>
        <v>0</v>
      </c>
      <c r="TX7" s="42">
        <f t="shared" si="15"/>
        <v>0</v>
      </c>
      <c r="TY7" s="42">
        <f t="shared" si="15"/>
        <v>0</v>
      </c>
      <c r="TZ7" s="42">
        <f t="shared" si="15"/>
        <v>0</v>
      </c>
      <c r="UA7" s="42">
        <f t="shared" si="15"/>
        <v>0</v>
      </c>
      <c r="UB7" s="42">
        <f t="shared" si="15"/>
        <v>0</v>
      </c>
      <c r="UC7" s="42">
        <f t="shared" si="15"/>
        <v>0</v>
      </c>
      <c r="UD7" s="42">
        <f t="shared" si="15"/>
        <v>0</v>
      </c>
      <c r="UE7" s="42">
        <f t="shared" si="15"/>
        <v>0</v>
      </c>
      <c r="UF7" s="42">
        <f t="shared" si="15"/>
        <v>0</v>
      </c>
      <c r="UG7" s="42">
        <f t="shared" si="15"/>
        <v>0</v>
      </c>
      <c r="UH7" s="42">
        <f t="shared" si="15"/>
        <v>0</v>
      </c>
      <c r="UI7" s="42">
        <f t="shared" si="15"/>
        <v>0</v>
      </c>
      <c r="UJ7" s="42">
        <f t="shared" si="15"/>
        <v>0</v>
      </c>
      <c r="UK7" s="42">
        <f t="shared" si="15"/>
        <v>0</v>
      </c>
      <c r="UL7" s="42">
        <f t="shared" si="15"/>
        <v>0</v>
      </c>
      <c r="UM7" s="42">
        <f t="shared" si="15"/>
        <v>0</v>
      </c>
      <c r="UN7" s="42">
        <f t="shared" si="15"/>
        <v>0</v>
      </c>
      <c r="UO7" s="42">
        <f t="shared" si="15"/>
        <v>0</v>
      </c>
      <c r="UP7" s="42">
        <f t="shared" si="15"/>
        <v>0</v>
      </c>
      <c r="UQ7" s="42">
        <f t="shared" si="15"/>
        <v>0</v>
      </c>
      <c r="UR7" s="42">
        <f t="shared" si="15"/>
        <v>0</v>
      </c>
      <c r="US7" s="42">
        <f t="shared" si="15"/>
        <v>0</v>
      </c>
      <c r="UT7" s="42">
        <f t="shared" si="15"/>
        <v>0</v>
      </c>
      <c r="UU7" s="42">
        <f t="shared" si="15"/>
        <v>0</v>
      </c>
      <c r="UV7" s="42">
        <f t="shared" si="15"/>
        <v>0</v>
      </c>
      <c r="UW7" s="42">
        <f t="shared" si="15"/>
        <v>0</v>
      </c>
      <c r="UX7" s="42">
        <f t="shared" si="15"/>
        <v>0</v>
      </c>
      <c r="UY7" s="42">
        <f t="shared" si="15"/>
        <v>0</v>
      </c>
      <c r="UZ7" s="42">
        <f t="shared" si="15"/>
        <v>0</v>
      </c>
      <c r="VA7" s="42">
        <f t="shared" si="15"/>
        <v>0</v>
      </c>
      <c r="VB7" s="42">
        <f t="shared" si="15"/>
        <v>0</v>
      </c>
      <c r="VC7" s="42">
        <f t="shared" si="15"/>
        <v>0</v>
      </c>
      <c r="VD7" s="42">
        <f t="shared" si="15"/>
        <v>0</v>
      </c>
      <c r="VE7" s="42">
        <f t="shared" si="15"/>
        <v>0</v>
      </c>
      <c r="VF7" s="42">
        <f t="shared" si="8"/>
        <v>0</v>
      </c>
      <c r="VG7" s="42">
        <f t="shared" ref="VG7:XR11" si="22">IF(VG$2=$A7,1,0)</f>
        <v>0</v>
      </c>
      <c r="VH7" s="42">
        <f t="shared" si="22"/>
        <v>0</v>
      </c>
      <c r="VI7" s="42">
        <f t="shared" si="22"/>
        <v>0</v>
      </c>
      <c r="VJ7" s="42">
        <f t="shared" si="22"/>
        <v>0</v>
      </c>
      <c r="VK7" s="42">
        <f t="shared" si="22"/>
        <v>0</v>
      </c>
      <c r="VL7" s="42">
        <f t="shared" si="22"/>
        <v>0</v>
      </c>
      <c r="VM7" s="42">
        <f t="shared" si="22"/>
        <v>0</v>
      </c>
      <c r="VN7" s="42">
        <f t="shared" si="22"/>
        <v>0</v>
      </c>
      <c r="VO7" s="42">
        <f t="shared" si="22"/>
        <v>0</v>
      </c>
      <c r="VP7" s="42">
        <f t="shared" si="22"/>
        <v>0</v>
      </c>
      <c r="VQ7" s="42">
        <f t="shared" si="22"/>
        <v>0</v>
      </c>
      <c r="VR7" s="42">
        <f t="shared" si="22"/>
        <v>0</v>
      </c>
      <c r="VS7" s="42">
        <f t="shared" si="22"/>
        <v>0</v>
      </c>
      <c r="VT7" s="42">
        <f t="shared" si="22"/>
        <v>0</v>
      </c>
      <c r="VU7" s="42">
        <f t="shared" si="22"/>
        <v>0</v>
      </c>
      <c r="VV7" s="42">
        <f t="shared" si="22"/>
        <v>0</v>
      </c>
      <c r="VW7" s="42">
        <f t="shared" si="22"/>
        <v>0</v>
      </c>
      <c r="VX7" s="42">
        <f t="shared" si="22"/>
        <v>0</v>
      </c>
      <c r="VY7" s="42">
        <f t="shared" si="22"/>
        <v>0</v>
      </c>
      <c r="VZ7" s="42">
        <f t="shared" si="22"/>
        <v>0</v>
      </c>
      <c r="WA7" s="42">
        <f t="shared" si="22"/>
        <v>0</v>
      </c>
      <c r="WB7" s="42">
        <f t="shared" si="22"/>
        <v>0</v>
      </c>
      <c r="WC7" s="42">
        <f t="shared" si="22"/>
        <v>0</v>
      </c>
      <c r="WD7" s="42">
        <f t="shared" si="22"/>
        <v>0</v>
      </c>
      <c r="WE7" s="42">
        <f t="shared" si="22"/>
        <v>0</v>
      </c>
      <c r="WF7" s="42">
        <f t="shared" si="22"/>
        <v>0</v>
      </c>
      <c r="WG7" s="42">
        <f t="shared" si="22"/>
        <v>0</v>
      </c>
      <c r="WH7" s="42">
        <f t="shared" si="22"/>
        <v>0</v>
      </c>
      <c r="WI7" s="42">
        <f t="shared" si="22"/>
        <v>0</v>
      </c>
      <c r="WJ7" s="42">
        <f t="shared" si="22"/>
        <v>0</v>
      </c>
      <c r="WK7" s="42">
        <f t="shared" si="22"/>
        <v>0</v>
      </c>
      <c r="WL7" s="42">
        <f t="shared" si="22"/>
        <v>0</v>
      </c>
      <c r="WM7" s="42">
        <f t="shared" si="22"/>
        <v>0</v>
      </c>
      <c r="WN7" s="42">
        <f t="shared" si="22"/>
        <v>0</v>
      </c>
      <c r="WO7" s="42">
        <f t="shared" si="22"/>
        <v>0</v>
      </c>
      <c r="WP7" s="42">
        <f t="shared" si="22"/>
        <v>0</v>
      </c>
      <c r="WQ7" s="42">
        <f t="shared" si="22"/>
        <v>0</v>
      </c>
      <c r="WR7" s="42">
        <f t="shared" si="22"/>
        <v>0</v>
      </c>
      <c r="WS7" s="42">
        <f t="shared" si="22"/>
        <v>0</v>
      </c>
      <c r="WT7" s="42">
        <f t="shared" si="22"/>
        <v>0</v>
      </c>
      <c r="WU7" s="42">
        <f t="shared" si="22"/>
        <v>0</v>
      </c>
      <c r="WV7" s="42">
        <f t="shared" si="22"/>
        <v>0</v>
      </c>
      <c r="WW7" s="42">
        <f t="shared" si="22"/>
        <v>0</v>
      </c>
      <c r="WX7" s="42">
        <f t="shared" si="22"/>
        <v>0</v>
      </c>
      <c r="WY7" s="42">
        <f t="shared" si="22"/>
        <v>0</v>
      </c>
      <c r="WZ7" s="42">
        <f t="shared" si="22"/>
        <v>0</v>
      </c>
      <c r="XA7" s="42">
        <f t="shared" si="22"/>
        <v>0</v>
      </c>
      <c r="XB7" s="42">
        <f t="shared" si="22"/>
        <v>0</v>
      </c>
      <c r="XC7" s="42">
        <f t="shared" si="22"/>
        <v>0</v>
      </c>
      <c r="XD7" s="42">
        <f t="shared" si="22"/>
        <v>0</v>
      </c>
      <c r="XE7" s="42">
        <f t="shared" si="22"/>
        <v>0</v>
      </c>
      <c r="XF7" s="42">
        <f t="shared" si="22"/>
        <v>0</v>
      </c>
      <c r="XG7" s="42">
        <f t="shared" si="22"/>
        <v>0</v>
      </c>
      <c r="XH7" s="42">
        <f t="shared" si="22"/>
        <v>0</v>
      </c>
      <c r="XI7" s="42">
        <f t="shared" si="22"/>
        <v>0</v>
      </c>
      <c r="XJ7" s="42">
        <f t="shared" si="22"/>
        <v>0</v>
      </c>
      <c r="XK7" s="42">
        <f t="shared" si="22"/>
        <v>0</v>
      </c>
      <c r="XL7" s="42">
        <f t="shared" si="22"/>
        <v>0</v>
      </c>
      <c r="XM7" s="42">
        <f t="shared" si="22"/>
        <v>0</v>
      </c>
      <c r="XN7" s="42">
        <f t="shared" si="22"/>
        <v>0</v>
      </c>
      <c r="XO7" s="42">
        <f t="shared" si="22"/>
        <v>0</v>
      </c>
      <c r="XP7" s="42">
        <f t="shared" si="22"/>
        <v>0</v>
      </c>
      <c r="XQ7" s="42">
        <f t="shared" si="22"/>
        <v>0</v>
      </c>
      <c r="XR7" s="42">
        <f t="shared" si="22"/>
        <v>0</v>
      </c>
      <c r="XS7" s="42">
        <f t="shared" si="16"/>
        <v>0</v>
      </c>
      <c r="XT7" s="42">
        <f t="shared" si="16"/>
        <v>0</v>
      </c>
      <c r="XU7" s="42">
        <f t="shared" si="16"/>
        <v>0</v>
      </c>
      <c r="XV7" s="42">
        <f t="shared" si="16"/>
        <v>0</v>
      </c>
      <c r="XW7" s="42">
        <f t="shared" si="16"/>
        <v>0</v>
      </c>
      <c r="XX7" s="42">
        <f t="shared" si="16"/>
        <v>0</v>
      </c>
      <c r="XY7" s="42">
        <f t="shared" si="16"/>
        <v>0</v>
      </c>
      <c r="XZ7" s="42">
        <f t="shared" si="16"/>
        <v>0</v>
      </c>
      <c r="YA7" s="42">
        <f t="shared" si="16"/>
        <v>0</v>
      </c>
      <c r="YB7" s="42">
        <f t="shared" si="16"/>
        <v>0</v>
      </c>
      <c r="YC7" s="42">
        <f t="shared" si="16"/>
        <v>0</v>
      </c>
      <c r="YD7" s="42">
        <f t="shared" si="10"/>
        <v>0</v>
      </c>
      <c r="YE7" s="23"/>
    </row>
    <row r="8" spans="1:655" x14ac:dyDescent="0.55000000000000004">
      <c r="A8" t="s">
        <v>450</v>
      </c>
      <c r="B8" s="42">
        <f t="shared" si="11"/>
        <v>0</v>
      </c>
      <c r="C8" s="42">
        <f t="shared" si="11"/>
        <v>0</v>
      </c>
      <c r="D8" s="42">
        <f t="shared" si="11"/>
        <v>0</v>
      </c>
      <c r="E8" s="42">
        <f t="shared" si="11"/>
        <v>0</v>
      </c>
      <c r="F8" s="42">
        <f t="shared" si="11"/>
        <v>0</v>
      </c>
      <c r="G8" s="42">
        <f t="shared" si="11"/>
        <v>0</v>
      </c>
      <c r="H8" s="42">
        <f t="shared" si="11"/>
        <v>0</v>
      </c>
      <c r="I8" s="42">
        <f t="shared" si="11"/>
        <v>0</v>
      </c>
      <c r="J8" s="42">
        <f t="shared" si="11"/>
        <v>0</v>
      </c>
      <c r="K8" s="42">
        <f t="shared" si="11"/>
        <v>0</v>
      </c>
      <c r="L8" s="42">
        <f t="shared" si="11"/>
        <v>0</v>
      </c>
      <c r="M8" s="42">
        <f t="shared" si="11"/>
        <v>0</v>
      </c>
      <c r="N8" s="42">
        <f t="shared" si="11"/>
        <v>0</v>
      </c>
      <c r="O8" s="42">
        <f t="shared" si="11"/>
        <v>0</v>
      </c>
      <c r="P8" s="42">
        <f t="shared" si="11"/>
        <v>0</v>
      </c>
      <c r="Q8" s="42">
        <f t="shared" si="11"/>
        <v>0</v>
      </c>
      <c r="R8" s="42">
        <f t="shared" ref="R8:BY12" si="23">IF(R$2=$A8,1,0)</f>
        <v>0</v>
      </c>
      <c r="S8" s="42">
        <f t="shared" si="23"/>
        <v>0</v>
      </c>
      <c r="T8" s="42">
        <f t="shared" si="23"/>
        <v>0</v>
      </c>
      <c r="U8" s="42">
        <f t="shared" si="23"/>
        <v>0</v>
      </c>
      <c r="V8" s="42">
        <f t="shared" si="23"/>
        <v>0</v>
      </c>
      <c r="W8" s="42">
        <f t="shared" si="23"/>
        <v>0</v>
      </c>
      <c r="X8" s="42">
        <f t="shared" si="23"/>
        <v>0</v>
      </c>
      <c r="Y8" s="42">
        <f t="shared" si="23"/>
        <v>0</v>
      </c>
      <c r="Z8" s="42">
        <f t="shared" si="23"/>
        <v>0</v>
      </c>
      <c r="AA8" s="42">
        <f t="shared" si="23"/>
        <v>0</v>
      </c>
      <c r="AB8" s="42">
        <f t="shared" si="23"/>
        <v>0</v>
      </c>
      <c r="AC8" s="42">
        <f t="shared" si="23"/>
        <v>0</v>
      </c>
      <c r="AD8" s="42">
        <f t="shared" si="23"/>
        <v>0</v>
      </c>
      <c r="AE8" s="42">
        <f t="shared" si="23"/>
        <v>0</v>
      </c>
      <c r="AF8" s="42">
        <f t="shared" si="23"/>
        <v>0</v>
      </c>
      <c r="AG8" s="42">
        <f t="shared" si="23"/>
        <v>0</v>
      </c>
      <c r="AH8" s="42">
        <f t="shared" si="23"/>
        <v>0</v>
      </c>
      <c r="AI8" s="42">
        <f t="shared" si="23"/>
        <v>0</v>
      </c>
      <c r="AJ8" s="42">
        <f t="shared" si="23"/>
        <v>0</v>
      </c>
      <c r="AK8" s="42">
        <f t="shared" si="23"/>
        <v>0</v>
      </c>
      <c r="AL8" s="42">
        <f t="shared" si="23"/>
        <v>0</v>
      </c>
      <c r="AM8" s="42">
        <f t="shared" si="23"/>
        <v>0</v>
      </c>
      <c r="AN8" s="42">
        <f t="shared" si="23"/>
        <v>0</v>
      </c>
      <c r="AO8" s="42">
        <f t="shared" si="23"/>
        <v>0</v>
      </c>
      <c r="AP8" s="42">
        <f t="shared" si="23"/>
        <v>0</v>
      </c>
      <c r="AQ8" s="42">
        <f t="shared" si="23"/>
        <v>0</v>
      </c>
      <c r="AR8" s="42">
        <f t="shared" si="23"/>
        <v>0</v>
      </c>
      <c r="AS8" s="42">
        <f t="shared" si="23"/>
        <v>0</v>
      </c>
      <c r="AT8" s="42">
        <f t="shared" si="23"/>
        <v>0</v>
      </c>
      <c r="AU8" s="42">
        <f t="shared" si="23"/>
        <v>0</v>
      </c>
      <c r="AV8" s="42">
        <f t="shared" si="23"/>
        <v>0</v>
      </c>
      <c r="AW8" s="42">
        <f t="shared" si="23"/>
        <v>0</v>
      </c>
      <c r="AX8" s="42">
        <f t="shared" si="23"/>
        <v>0</v>
      </c>
      <c r="AY8" s="42">
        <f t="shared" si="23"/>
        <v>0</v>
      </c>
      <c r="AZ8" s="42">
        <f t="shared" si="23"/>
        <v>0</v>
      </c>
      <c r="BA8" s="42">
        <f t="shared" si="23"/>
        <v>0</v>
      </c>
      <c r="BB8" s="42">
        <f t="shared" si="23"/>
        <v>0</v>
      </c>
      <c r="BC8" s="42">
        <f t="shared" si="23"/>
        <v>0</v>
      </c>
      <c r="BD8" s="42">
        <f t="shared" si="23"/>
        <v>0</v>
      </c>
      <c r="BE8" s="42">
        <f t="shared" si="23"/>
        <v>0</v>
      </c>
      <c r="BF8" s="42">
        <f t="shared" si="23"/>
        <v>0</v>
      </c>
      <c r="BG8" s="42">
        <f t="shared" si="23"/>
        <v>0</v>
      </c>
      <c r="BH8" s="42">
        <f t="shared" si="23"/>
        <v>0</v>
      </c>
      <c r="BI8" s="42">
        <f t="shared" si="23"/>
        <v>0</v>
      </c>
      <c r="BJ8" s="42">
        <f t="shared" si="23"/>
        <v>0</v>
      </c>
      <c r="BK8" s="42">
        <f t="shared" si="23"/>
        <v>0</v>
      </c>
      <c r="BL8" s="42">
        <f t="shared" si="23"/>
        <v>0</v>
      </c>
      <c r="BM8" s="42">
        <f t="shared" si="23"/>
        <v>0</v>
      </c>
      <c r="BN8" s="42">
        <f t="shared" si="17"/>
        <v>0</v>
      </c>
      <c r="BO8" s="42">
        <f t="shared" si="17"/>
        <v>0</v>
      </c>
      <c r="BP8" s="42">
        <f t="shared" si="17"/>
        <v>0</v>
      </c>
      <c r="BQ8" s="42">
        <f t="shared" si="17"/>
        <v>0</v>
      </c>
      <c r="BR8" s="42">
        <f t="shared" si="17"/>
        <v>0</v>
      </c>
      <c r="BS8" s="42">
        <f t="shared" si="17"/>
        <v>0</v>
      </c>
      <c r="BT8" s="42">
        <f t="shared" si="17"/>
        <v>0</v>
      </c>
      <c r="BU8" s="42">
        <f t="shared" si="17"/>
        <v>0</v>
      </c>
      <c r="BV8" s="42">
        <f t="shared" si="17"/>
        <v>0</v>
      </c>
      <c r="BW8" s="42">
        <f t="shared" si="17"/>
        <v>0</v>
      </c>
      <c r="BX8" s="42">
        <f t="shared" si="17"/>
        <v>0</v>
      </c>
      <c r="BY8" s="42">
        <f t="shared" si="17"/>
        <v>0</v>
      </c>
      <c r="BZ8" s="42">
        <f t="shared" si="17"/>
        <v>0</v>
      </c>
      <c r="CA8" s="42">
        <f t="shared" si="17"/>
        <v>0</v>
      </c>
      <c r="CB8" s="42">
        <f t="shared" si="17"/>
        <v>0</v>
      </c>
      <c r="CC8" s="42">
        <f t="shared" si="17"/>
        <v>0</v>
      </c>
      <c r="CD8" s="42">
        <f t="shared" si="17"/>
        <v>0</v>
      </c>
      <c r="CE8" s="42">
        <f t="shared" si="17"/>
        <v>0</v>
      </c>
      <c r="CF8" s="42">
        <f t="shared" si="17"/>
        <v>0</v>
      </c>
      <c r="CG8" s="42">
        <f t="shared" si="17"/>
        <v>0</v>
      </c>
      <c r="CH8" s="42">
        <f t="shared" si="17"/>
        <v>0</v>
      </c>
      <c r="CI8" s="42">
        <f t="shared" si="17"/>
        <v>0</v>
      </c>
      <c r="CJ8" s="42">
        <f t="shared" si="17"/>
        <v>0</v>
      </c>
      <c r="CK8" s="42">
        <f t="shared" si="17"/>
        <v>0</v>
      </c>
      <c r="CL8" s="42">
        <f t="shared" si="17"/>
        <v>0</v>
      </c>
      <c r="CM8" s="42">
        <f t="shared" si="17"/>
        <v>0</v>
      </c>
      <c r="CN8" s="42">
        <f t="shared" si="17"/>
        <v>0</v>
      </c>
      <c r="CO8" s="42">
        <f t="shared" si="17"/>
        <v>0</v>
      </c>
      <c r="CP8" s="42">
        <f t="shared" si="17"/>
        <v>0</v>
      </c>
      <c r="CQ8" s="42">
        <f t="shared" si="17"/>
        <v>0</v>
      </c>
      <c r="CR8" s="42">
        <f t="shared" si="18"/>
        <v>0</v>
      </c>
      <c r="CS8" s="42">
        <f t="shared" si="18"/>
        <v>0</v>
      </c>
      <c r="CT8" s="42">
        <f t="shared" si="18"/>
        <v>0</v>
      </c>
      <c r="CU8" s="42">
        <f t="shared" si="18"/>
        <v>0</v>
      </c>
      <c r="CV8" s="42">
        <f t="shared" si="18"/>
        <v>0</v>
      </c>
      <c r="CW8" s="42">
        <f t="shared" si="18"/>
        <v>0</v>
      </c>
      <c r="CX8" s="42">
        <f t="shared" si="18"/>
        <v>0</v>
      </c>
      <c r="CY8" s="42">
        <f t="shared" si="18"/>
        <v>0</v>
      </c>
      <c r="CZ8" s="42">
        <f t="shared" si="18"/>
        <v>0</v>
      </c>
      <c r="DA8" s="42">
        <f t="shared" si="18"/>
        <v>0</v>
      </c>
      <c r="DB8" s="42">
        <f t="shared" si="18"/>
        <v>0</v>
      </c>
      <c r="DC8" s="42">
        <f t="shared" si="18"/>
        <v>0</v>
      </c>
      <c r="DD8" s="42">
        <f t="shared" si="18"/>
        <v>0</v>
      </c>
      <c r="DE8" s="42">
        <f t="shared" si="18"/>
        <v>0</v>
      </c>
      <c r="DF8" s="42">
        <f t="shared" si="18"/>
        <v>0</v>
      </c>
      <c r="DG8" s="42">
        <f t="shared" si="18"/>
        <v>0</v>
      </c>
      <c r="DH8" s="42">
        <f t="shared" si="18"/>
        <v>0</v>
      </c>
      <c r="DI8" s="42">
        <f t="shared" si="18"/>
        <v>0</v>
      </c>
      <c r="DJ8" s="42">
        <f t="shared" si="18"/>
        <v>0</v>
      </c>
      <c r="DK8" s="42">
        <f t="shared" si="18"/>
        <v>0</v>
      </c>
      <c r="DL8" s="42">
        <f t="shared" si="18"/>
        <v>0</v>
      </c>
      <c r="DM8" s="42">
        <f t="shared" si="18"/>
        <v>0</v>
      </c>
      <c r="DN8" s="42">
        <f t="shared" si="18"/>
        <v>0</v>
      </c>
      <c r="DO8" s="42">
        <f t="shared" si="18"/>
        <v>0</v>
      </c>
      <c r="DP8" s="42">
        <f t="shared" si="18"/>
        <v>0</v>
      </c>
      <c r="DQ8" s="42">
        <f t="shared" si="18"/>
        <v>0</v>
      </c>
      <c r="DR8" s="42">
        <f t="shared" si="18"/>
        <v>0</v>
      </c>
      <c r="DS8" s="42">
        <f t="shared" si="18"/>
        <v>0</v>
      </c>
      <c r="DT8" s="42">
        <f t="shared" si="18"/>
        <v>0</v>
      </c>
      <c r="DU8" s="42">
        <f t="shared" si="18"/>
        <v>0</v>
      </c>
      <c r="DV8" s="42">
        <f t="shared" si="18"/>
        <v>0</v>
      </c>
      <c r="DW8" s="42">
        <f t="shared" si="18"/>
        <v>0</v>
      </c>
      <c r="DX8" s="42">
        <f t="shared" si="18"/>
        <v>0</v>
      </c>
      <c r="DY8" s="42">
        <f t="shared" si="18"/>
        <v>0</v>
      </c>
      <c r="DZ8" s="42">
        <f t="shared" si="18"/>
        <v>0</v>
      </c>
      <c r="EA8" s="42">
        <f t="shared" si="12"/>
        <v>0</v>
      </c>
      <c r="EB8" s="42">
        <f t="shared" si="12"/>
        <v>0</v>
      </c>
      <c r="EC8" s="42">
        <f t="shared" si="12"/>
        <v>0</v>
      </c>
      <c r="ED8" s="42">
        <f t="shared" si="12"/>
        <v>0</v>
      </c>
      <c r="EE8" s="42">
        <f t="shared" si="12"/>
        <v>0</v>
      </c>
      <c r="EF8" s="42">
        <f t="shared" si="12"/>
        <v>0</v>
      </c>
      <c r="EG8" s="42">
        <f t="shared" si="12"/>
        <v>0</v>
      </c>
      <c r="EH8" s="42">
        <f t="shared" si="12"/>
        <v>0</v>
      </c>
      <c r="EI8" s="42">
        <f t="shared" si="12"/>
        <v>0</v>
      </c>
      <c r="EJ8" s="42">
        <f t="shared" si="12"/>
        <v>0</v>
      </c>
      <c r="EK8" s="42">
        <f t="shared" si="12"/>
        <v>0</v>
      </c>
      <c r="EL8" s="42">
        <f t="shared" si="12"/>
        <v>0</v>
      </c>
      <c r="EM8" s="42">
        <f t="shared" si="12"/>
        <v>0</v>
      </c>
      <c r="EN8" s="42">
        <f t="shared" si="12"/>
        <v>0</v>
      </c>
      <c r="EO8" s="42">
        <f t="shared" si="12"/>
        <v>0</v>
      </c>
      <c r="EP8" s="42">
        <f t="shared" si="12"/>
        <v>0</v>
      </c>
      <c r="EQ8" s="42">
        <f t="shared" si="12"/>
        <v>0</v>
      </c>
      <c r="ER8" s="42">
        <f t="shared" si="12"/>
        <v>0</v>
      </c>
      <c r="ES8" s="42">
        <f t="shared" si="12"/>
        <v>0</v>
      </c>
      <c r="ET8" s="42">
        <f t="shared" si="12"/>
        <v>0</v>
      </c>
      <c r="EU8" s="42">
        <f t="shared" si="12"/>
        <v>0</v>
      </c>
      <c r="EV8" s="42">
        <f t="shared" si="12"/>
        <v>0</v>
      </c>
      <c r="EW8" s="42">
        <f t="shared" si="12"/>
        <v>0</v>
      </c>
      <c r="EX8" s="42">
        <f t="shared" si="12"/>
        <v>0</v>
      </c>
      <c r="EY8" s="42">
        <f t="shared" si="12"/>
        <v>0</v>
      </c>
      <c r="EZ8" s="42">
        <f t="shared" si="12"/>
        <v>0</v>
      </c>
      <c r="FA8" s="42">
        <f t="shared" si="12"/>
        <v>0</v>
      </c>
      <c r="FB8" s="42">
        <f t="shared" si="12"/>
        <v>0</v>
      </c>
      <c r="FC8" s="42">
        <f t="shared" si="12"/>
        <v>0</v>
      </c>
      <c r="FD8" s="42">
        <f t="shared" si="12"/>
        <v>0</v>
      </c>
      <c r="FE8" s="42">
        <f t="shared" si="12"/>
        <v>0</v>
      </c>
      <c r="FF8" s="42">
        <f t="shared" si="12"/>
        <v>0</v>
      </c>
      <c r="FG8" s="42">
        <f t="shared" si="12"/>
        <v>0</v>
      </c>
      <c r="FH8" s="42">
        <f t="shared" si="12"/>
        <v>0</v>
      </c>
      <c r="FI8" s="42">
        <f t="shared" si="12"/>
        <v>0</v>
      </c>
      <c r="FJ8" s="42">
        <f t="shared" si="12"/>
        <v>0</v>
      </c>
      <c r="FK8" s="42">
        <f t="shared" si="12"/>
        <v>0</v>
      </c>
      <c r="FL8" s="42">
        <f t="shared" si="12"/>
        <v>0</v>
      </c>
      <c r="FM8" s="42">
        <f t="shared" si="12"/>
        <v>0</v>
      </c>
      <c r="FN8" s="42">
        <f t="shared" si="12"/>
        <v>0</v>
      </c>
      <c r="FO8" s="42">
        <f t="shared" si="12"/>
        <v>0</v>
      </c>
      <c r="FP8" s="42">
        <f t="shared" si="12"/>
        <v>0</v>
      </c>
      <c r="FQ8" s="42">
        <f t="shared" si="12"/>
        <v>0</v>
      </c>
      <c r="FR8" s="42">
        <f t="shared" si="12"/>
        <v>0</v>
      </c>
      <c r="FS8" s="42">
        <f t="shared" si="12"/>
        <v>0</v>
      </c>
      <c r="FT8" s="42">
        <f t="shared" si="12"/>
        <v>0</v>
      </c>
      <c r="FU8" s="42">
        <f t="shared" si="12"/>
        <v>0</v>
      </c>
      <c r="FV8" s="42">
        <f t="shared" si="12"/>
        <v>0</v>
      </c>
      <c r="FW8" s="42">
        <f t="shared" si="12"/>
        <v>0</v>
      </c>
      <c r="FX8" s="42">
        <f t="shared" si="12"/>
        <v>0</v>
      </c>
      <c r="FY8" s="42">
        <f t="shared" si="12"/>
        <v>0</v>
      </c>
      <c r="FZ8" s="42">
        <f t="shared" si="12"/>
        <v>0</v>
      </c>
      <c r="GA8" s="42">
        <f t="shared" si="12"/>
        <v>0</v>
      </c>
      <c r="GB8" s="42">
        <f t="shared" si="12"/>
        <v>0</v>
      </c>
      <c r="GC8" s="42">
        <f t="shared" si="12"/>
        <v>0</v>
      </c>
      <c r="GD8" s="42">
        <f t="shared" si="12"/>
        <v>0</v>
      </c>
      <c r="GE8" s="42">
        <f t="shared" si="12"/>
        <v>0</v>
      </c>
      <c r="GF8" s="42">
        <f t="shared" si="12"/>
        <v>0</v>
      </c>
      <c r="GG8" s="42">
        <f t="shared" si="12"/>
        <v>0</v>
      </c>
      <c r="GH8" s="42">
        <f t="shared" si="12"/>
        <v>0</v>
      </c>
      <c r="GI8" s="42">
        <f t="shared" si="12"/>
        <v>0</v>
      </c>
      <c r="GJ8" s="42">
        <f t="shared" si="12"/>
        <v>0</v>
      </c>
      <c r="GK8" s="42">
        <f t="shared" si="12"/>
        <v>0</v>
      </c>
      <c r="GL8" s="42">
        <f t="shared" si="2"/>
        <v>0</v>
      </c>
      <c r="GM8" s="42">
        <f t="shared" si="19"/>
        <v>0</v>
      </c>
      <c r="GN8" s="42">
        <f t="shared" si="19"/>
        <v>0</v>
      </c>
      <c r="GO8" s="42">
        <f t="shared" si="19"/>
        <v>0</v>
      </c>
      <c r="GP8" s="42">
        <f t="shared" si="19"/>
        <v>0</v>
      </c>
      <c r="GQ8" s="42">
        <f t="shared" si="19"/>
        <v>0</v>
      </c>
      <c r="GR8" s="42">
        <f t="shared" si="19"/>
        <v>0</v>
      </c>
      <c r="GS8" s="42">
        <f t="shared" si="19"/>
        <v>0</v>
      </c>
      <c r="GT8" s="42">
        <f t="shared" si="19"/>
        <v>0</v>
      </c>
      <c r="GU8" s="42">
        <f t="shared" si="19"/>
        <v>0</v>
      </c>
      <c r="GV8" s="42">
        <f t="shared" si="19"/>
        <v>0</v>
      </c>
      <c r="GW8" s="42">
        <f t="shared" si="19"/>
        <v>0</v>
      </c>
      <c r="GX8" s="42">
        <f t="shared" si="19"/>
        <v>0</v>
      </c>
      <c r="GY8" s="42">
        <f t="shared" si="19"/>
        <v>0</v>
      </c>
      <c r="GZ8" s="42">
        <f t="shared" si="19"/>
        <v>0</v>
      </c>
      <c r="HA8" s="42">
        <f t="shared" si="19"/>
        <v>0</v>
      </c>
      <c r="HB8" s="42">
        <f t="shared" si="19"/>
        <v>0</v>
      </c>
      <c r="HC8" s="42">
        <f t="shared" si="19"/>
        <v>0</v>
      </c>
      <c r="HD8" s="42">
        <f t="shared" si="19"/>
        <v>0</v>
      </c>
      <c r="HE8" s="42">
        <f t="shared" si="19"/>
        <v>0</v>
      </c>
      <c r="HF8" s="42">
        <f t="shared" si="19"/>
        <v>0</v>
      </c>
      <c r="HG8" s="42">
        <f t="shared" si="19"/>
        <v>0</v>
      </c>
      <c r="HH8" s="42">
        <f t="shared" si="19"/>
        <v>0</v>
      </c>
      <c r="HI8" s="42">
        <f t="shared" si="19"/>
        <v>0</v>
      </c>
      <c r="HJ8" s="42">
        <f t="shared" si="19"/>
        <v>0</v>
      </c>
      <c r="HK8" s="42">
        <f t="shared" si="19"/>
        <v>0</v>
      </c>
      <c r="HL8" s="42">
        <f t="shared" si="19"/>
        <v>0</v>
      </c>
      <c r="HM8" s="42">
        <f t="shared" si="19"/>
        <v>1</v>
      </c>
      <c r="HN8" s="42">
        <f t="shared" si="19"/>
        <v>1</v>
      </c>
      <c r="HO8" s="42">
        <f t="shared" si="19"/>
        <v>1</v>
      </c>
      <c r="HP8" s="42">
        <f t="shared" si="19"/>
        <v>1</v>
      </c>
      <c r="HQ8" s="42">
        <f t="shared" si="19"/>
        <v>0</v>
      </c>
      <c r="HR8" s="42">
        <f t="shared" si="19"/>
        <v>0</v>
      </c>
      <c r="HS8" s="42">
        <f t="shared" si="19"/>
        <v>0</v>
      </c>
      <c r="HT8" s="42">
        <f t="shared" si="19"/>
        <v>0</v>
      </c>
      <c r="HU8" s="42">
        <f t="shared" si="19"/>
        <v>0</v>
      </c>
      <c r="HV8" s="42">
        <f t="shared" si="19"/>
        <v>0</v>
      </c>
      <c r="HW8" s="42">
        <f t="shared" si="19"/>
        <v>0</v>
      </c>
      <c r="HX8" s="42">
        <f t="shared" si="19"/>
        <v>0</v>
      </c>
      <c r="HY8" s="42">
        <f t="shared" si="19"/>
        <v>0</v>
      </c>
      <c r="HZ8" s="42">
        <f t="shared" si="19"/>
        <v>0</v>
      </c>
      <c r="IA8" s="42">
        <f t="shared" si="19"/>
        <v>0</v>
      </c>
      <c r="IB8" s="42">
        <f t="shared" si="19"/>
        <v>0</v>
      </c>
      <c r="IC8" s="42">
        <f t="shared" si="19"/>
        <v>0</v>
      </c>
      <c r="ID8" s="42">
        <f t="shared" si="19"/>
        <v>0</v>
      </c>
      <c r="IE8" s="42">
        <f t="shared" si="19"/>
        <v>0</v>
      </c>
      <c r="IF8" s="42">
        <f t="shared" si="19"/>
        <v>0</v>
      </c>
      <c r="IG8" s="42">
        <f t="shared" si="19"/>
        <v>0</v>
      </c>
      <c r="IH8" s="42">
        <f t="shared" si="19"/>
        <v>0</v>
      </c>
      <c r="II8" s="42">
        <f t="shared" si="19"/>
        <v>0</v>
      </c>
      <c r="IJ8" s="42">
        <f t="shared" si="19"/>
        <v>0</v>
      </c>
      <c r="IK8" s="42">
        <f t="shared" si="19"/>
        <v>0</v>
      </c>
      <c r="IL8" s="42">
        <f t="shared" si="19"/>
        <v>0</v>
      </c>
      <c r="IM8" s="42">
        <f t="shared" si="19"/>
        <v>0</v>
      </c>
      <c r="IN8" s="42">
        <f t="shared" si="19"/>
        <v>0</v>
      </c>
      <c r="IO8" s="42">
        <f t="shared" si="19"/>
        <v>0</v>
      </c>
      <c r="IP8" s="42">
        <f t="shared" si="19"/>
        <v>0</v>
      </c>
      <c r="IQ8" s="42">
        <f t="shared" si="19"/>
        <v>0</v>
      </c>
      <c r="IR8" s="42">
        <f t="shared" si="19"/>
        <v>0</v>
      </c>
      <c r="IS8" s="42">
        <f t="shared" si="19"/>
        <v>0</v>
      </c>
      <c r="IT8" s="42">
        <f t="shared" si="19"/>
        <v>0</v>
      </c>
      <c r="IU8" s="42">
        <f t="shared" si="19"/>
        <v>0</v>
      </c>
      <c r="IV8" s="42">
        <f t="shared" si="19"/>
        <v>0</v>
      </c>
      <c r="IW8" s="42">
        <f t="shared" si="19"/>
        <v>0</v>
      </c>
      <c r="IX8" s="42">
        <f t="shared" si="19"/>
        <v>0</v>
      </c>
      <c r="IY8" s="42">
        <f t="shared" si="13"/>
        <v>0</v>
      </c>
      <c r="IZ8" s="42">
        <f t="shared" si="13"/>
        <v>0</v>
      </c>
      <c r="JA8" s="42">
        <f t="shared" si="13"/>
        <v>0</v>
      </c>
      <c r="JB8" s="42">
        <f t="shared" si="13"/>
        <v>0</v>
      </c>
      <c r="JC8" s="42">
        <f t="shared" si="13"/>
        <v>0</v>
      </c>
      <c r="JD8" s="42">
        <f t="shared" si="13"/>
        <v>0</v>
      </c>
      <c r="JE8" s="42">
        <f t="shared" si="13"/>
        <v>0</v>
      </c>
      <c r="JF8" s="42">
        <f t="shared" si="13"/>
        <v>0</v>
      </c>
      <c r="JG8" s="42">
        <f t="shared" si="13"/>
        <v>0</v>
      </c>
      <c r="JH8" s="42">
        <f t="shared" si="13"/>
        <v>0</v>
      </c>
      <c r="JI8" s="42">
        <f t="shared" si="13"/>
        <v>0</v>
      </c>
      <c r="JJ8" s="42">
        <f t="shared" si="13"/>
        <v>0</v>
      </c>
      <c r="JK8" s="42">
        <f t="shared" si="13"/>
        <v>0</v>
      </c>
      <c r="JL8" s="42">
        <f t="shared" si="13"/>
        <v>0</v>
      </c>
      <c r="JM8" s="42">
        <f t="shared" si="13"/>
        <v>0</v>
      </c>
      <c r="JN8" s="42">
        <f t="shared" si="13"/>
        <v>0</v>
      </c>
      <c r="JO8" s="42">
        <f t="shared" si="13"/>
        <v>0</v>
      </c>
      <c r="JP8" s="42">
        <f t="shared" si="13"/>
        <v>0</v>
      </c>
      <c r="JQ8" s="42">
        <f t="shared" si="13"/>
        <v>0</v>
      </c>
      <c r="JR8" s="42">
        <f t="shared" si="13"/>
        <v>0</v>
      </c>
      <c r="JS8" s="42">
        <f t="shared" si="13"/>
        <v>0</v>
      </c>
      <c r="JT8" s="42">
        <f t="shared" si="13"/>
        <v>0</v>
      </c>
      <c r="JU8" s="42">
        <f t="shared" si="13"/>
        <v>0</v>
      </c>
      <c r="JV8" s="42">
        <f t="shared" si="13"/>
        <v>0</v>
      </c>
      <c r="JW8" s="42">
        <f t="shared" si="13"/>
        <v>0</v>
      </c>
      <c r="JX8" s="42">
        <f t="shared" si="13"/>
        <v>0</v>
      </c>
      <c r="JY8" s="42">
        <f t="shared" si="13"/>
        <v>0</v>
      </c>
      <c r="JZ8" s="42">
        <f t="shared" si="13"/>
        <v>0</v>
      </c>
      <c r="KA8" s="42">
        <f t="shared" si="13"/>
        <v>0</v>
      </c>
      <c r="KB8" s="42">
        <f t="shared" si="13"/>
        <v>0</v>
      </c>
      <c r="KC8" s="42">
        <f t="shared" si="13"/>
        <v>0</v>
      </c>
      <c r="KD8" s="42">
        <f t="shared" si="13"/>
        <v>0</v>
      </c>
      <c r="KE8" s="42">
        <f t="shared" si="13"/>
        <v>0</v>
      </c>
      <c r="KF8" s="42">
        <f t="shared" si="13"/>
        <v>0</v>
      </c>
      <c r="KG8" s="42">
        <f t="shared" si="13"/>
        <v>0</v>
      </c>
      <c r="KH8" s="42">
        <f t="shared" si="13"/>
        <v>0</v>
      </c>
      <c r="KI8" s="42">
        <f t="shared" si="13"/>
        <v>0</v>
      </c>
      <c r="KJ8" s="42">
        <f t="shared" si="13"/>
        <v>0</v>
      </c>
      <c r="KK8" s="42">
        <f t="shared" si="13"/>
        <v>0</v>
      </c>
      <c r="KL8" s="42">
        <f t="shared" si="13"/>
        <v>0</v>
      </c>
      <c r="KM8" s="42">
        <f t="shared" si="13"/>
        <v>0</v>
      </c>
      <c r="KN8" s="42">
        <f t="shared" si="13"/>
        <v>0</v>
      </c>
      <c r="KO8" s="42">
        <f t="shared" si="13"/>
        <v>0</v>
      </c>
      <c r="KP8" s="42">
        <f t="shared" si="13"/>
        <v>0</v>
      </c>
      <c r="KQ8" s="42">
        <f t="shared" si="13"/>
        <v>0</v>
      </c>
      <c r="KR8" s="42">
        <f t="shared" si="13"/>
        <v>0</v>
      </c>
      <c r="KS8" s="42">
        <f t="shared" si="13"/>
        <v>0</v>
      </c>
      <c r="KT8" s="42">
        <f t="shared" si="13"/>
        <v>0</v>
      </c>
      <c r="KU8" s="42">
        <f t="shared" si="13"/>
        <v>0</v>
      </c>
      <c r="KV8" s="42">
        <f t="shared" si="13"/>
        <v>0</v>
      </c>
      <c r="KW8" s="42">
        <f t="shared" si="13"/>
        <v>0</v>
      </c>
      <c r="KX8" s="42">
        <f t="shared" si="13"/>
        <v>0</v>
      </c>
      <c r="KY8" s="42">
        <f t="shared" si="13"/>
        <v>0</v>
      </c>
      <c r="KZ8" s="42">
        <f t="shared" si="13"/>
        <v>0</v>
      </c>
      <c r="LA8" s="42">
        <f t="shared" si="13"/>
        <v>0</v>
      </c>
      <c r="LB8" s="42">
        <f t="shared" si="13"/>
        <v>0</v>
      </c>
      <c r="LC8" s="42">
        <f t="shared" si="13"/>
        <v>0</v>
      </c>
      <c r="LD8" s="42">
        <f t="shared" si="13"/>
        <v>0</v>
      </c>
      <c r="LE8" s="42">
        <f t="shared" si="13"/>
        <v>0</v>
      </c>
      <c r="LF8" s="42">
        <f t="shared" si="13"/>
        <v>0</v>
      </c>
      <c r="LG8" s="42">
        <f t="shared" si="13"/>
        <v>0</v>
      </c>
      <c r="LH8" s="42">
        <f t="shared" si="13"/>
        <v>0</v>
      </c>
      <c r="LI8" s="42">
        <f t="shared" si="13"/>
        <v>0</v>
      </c>
      <c r="LJ8" s="42">
        <f t="shared" si="4"/>
        <v>0</v>
      </c>
      <c r="LK8" s="42">
        <f t="shared" si="20"/>
        <v>0</v>
      </c>
      <c r="LL8" s="42">
        <f t="shared" si="20"/>
        <v>0</v>
      </c>
      <c r="LM8" s="42">
        <f t="shared" si="20"/>
        <v>0</v>
      </c>
      <c r="LN8" s="42">
        <f t="shared" si="20"/>
        <v>0</v>
      </c>
      <c r="LO8" s="42">
        <f t="shared" si="20"/>
        <v>0</v>
      </c>
      <c r="LP8" s="42">
        <f t="shared" si="20"/>
        <v>0</v>
      </c>
      <c r="LQ8" s="42">
        <f t="shared" si="20"/>
        <v>0</v>
      </c>
      <c r="LR8" s="42">
        <f t="shared" si="20"/>
        <v>0</v>
      </c>
      <c r="LS8" s="42">
        <f t="shared" si="20"/>
        <v>0</v>
      </c>
      <c r="LT8" s="42">
        <f t="shared" si="20"/>
        <v>0</v>
      </c>
      <c r="LU8" s="42">
        <f t="shared" si="20"/>
        <v>0</v>
      </c>
      <c r="LV8" s="42">
        <f t="shared" si="20"/>
        <v>0</v>
      </c>
      <c r="LW8" s="42">
        <f t="shared" si="20"/>
        <v>0</v>
      </c>
      <c r="LX8" s="42">
        <f t="shared" si="20"/>
        <v>0</v>
      </c>
      <c r="LY8" s="42">
        <f t="shared" si="20"/>
        <v>0</v>
      </c>
      <c r="LZ8" s="42">
        <f t="shared" si="20"/>
        <v>0</v>
      </c>
      <c r="MA8" s="42">
        <f t="shared" si="20"/>
        <v>0</v>
      </c>
      <c r="MB8" s="42">
        <f t="shared" si="20"/>
        <v>0</v>
      </c>
      <c r="MC8" s="42">
        <f t="shared" si="20"/>
        <v>0</v>
      </c>
      <c r="MD8" s="42">
        <f t="shared" si="20"/>
        <v>0</v>
      </c>
      <c r="ME8" s="42">
        <f t="shared" si="20"/>
        <v>0</v>
      </c>
      <c r="MF8" s="42">
        <f t="shared" si="20"/>
        <v>0</v>
      </c>
      <c r="MG8" s="42">
        <f t="shared" si="20"/>
        <v>0</v>
      </c>
      <c r="MH8" s="42">
        <f t="shared" si="20"/>
        <v>0</v>
      </c>
      <c r="MI8" s="42">
        <f t="shared" si="20"/>
        <v>0</v>
      </c>
      <c r="MJ8" s="42">
        <f t="shared" si="20"/>
        <v>0</v>
      </c>
      <c r="MK8" s="42">
        <f t="shared" si="20"/>
        <v>0</v>
      </c>
      <c r="ML8" s="42">
        <f t="shared" si="20"/>
        <v>0</v>
      </c>
      <c r="MM8" s="42">
        <f t="shared" si="20"/>
        <v>0</v>
      </c>
      <c r="MN8" s="42">
        <f t="shared" si="20"/>
        <v>0</v>
      </c>
      <c r="MO8" s="42">
        <f t="shared" si="20"/>
        <v>0</v>
      </c>
      <c r="MP8" s="42">
        <f t="shared" si="20"/>
        <v>0</v>
      </c>
      <c r="MQ8" s="42">
        <f t="shared" si="20"/>
        <v>0</v>
      </c>
      <c r="MR8" s="42">
        <f t="shared" si="20"/>
        <v>0</v>
      </c>
      <c r="MS8" s="42">
        <f t="shared" si="20"/>
        <v>0</v>
      </c>
      <c r="MT8" s="42">
        <f t="shared" si="20"/>
        <v>0</v>
      </c>
      <c r="MU8" s="42">
        <f t="shared" si="20"/>
        <v>0</v>
      </c>
      <c r="MV8" s="42">
        <f t="shared" si="20"/>
        <v>0</v>
      </c>
      <c r="MW8" s="42">
        <f t="shared" si="20"/>
        <v>0</v>
      </c>
      <c r="MX8" s="42">
        <f t="shared" si="20"/>
        <v>0</v>
      </c>
      <c r="MY8" s="42">
        <f t="shared" si="20"/>
        <v>0</v>
      </c>
      <c r="MZ8" s="42">
        <f t="shared" si="20"/>
        <v>0</v>
      </c>
      <c r="NA8" s="42">
        <f t="shared" si="20"/>
        <v>0</v>
      </c>
      <c r="NB8" s="42">
        <f t="shared" si="20"/>
        <v>0</v>
      </c>
      <c r="NC8" s="42">
        <f t="shared" si="20"/>
        <v>0</v>
      </c>
      <c r="ND8" s="42">
        <f t="shared" si="20"/>
        <v>0</v>
      </c>
      <c r="NE8" s="42">
        <f t="shared" si="20"/>
        <v>0</v>
      </c>
      <c r="NF8" s="42">
        <f t="shared" si="20"/>
        <v>0</v>
      </c>
      <c r="NG8" s="42">
        <f t="shared" si="20"/>
        <v>0</v>
      </c>
      <c r="NH8" s="42">
        <f t="shared" si="20"/>
        <v>0</v>
      </c>
      <c r="NI8" s="42">
        <f t="shared" si="20"/>
        <v>0</v>
      </c>
      <c r="NJ8" s="42">
        <f t="shared" si="20"/>
        <v>0</v>
      </c>
      <c r="NK8" s="42">
        <f t="shared" si="20"/>
        <v>0</v>
      </c>
      <c r="NL8" s="42">
        <f t="shared" si="20"/>
        <v>0</v>
      </c>
      <c r="NM8" s="42">
        <f t="shared" si="20"/>
        <v>0</v>
      </c>
      <c r="NN8" s="42">
        <f t="shared" si="20"/>
        <v>0</v>
      </c>
      <c r="NO8" s="42">
        <f t="shared" si="20"/>
        <v>0</v>
      </c>
      <c r="NP8" s="42">
        <f t="shared" si="20"/>
        <v>0</v>
      </c>
      <c r="NQ8" s="42">
        <f t="shared" si="20"/>
        <v>0</v>
      </c>
      <c r="NR8" s="42">
        <f t="shared" si="20"/>
        <v>0</v>
      </c>
      <c r="NS8" s="42">
        <f t="shared" si="20"/>
        <v>0</v>
      </c>
      <c r="NT8" s="42">
        <f t="shared" si="20"/>
        <v>0</v>
      </c>
      <c r="NU8" s="42">
        <f t="shared" si="20"/>
        <v>0</v>
      </c>
      <c r="NV8" s="42">
        <f t="shared" si="20"/>
        <v>0</v>
      </c>
      <c r="NW8" s="42">
        <f t="shared" si="14"/>
        <v>0</v>
      </c>
      <c r="NX8" s="42">
        <f t="shared" si="14"/>
        <v>0</v>
      </c>
      <c r="NY8" s="42">
        <f t="shared" si="14"/>
        <v>0</v>
      </c>
      <c r="NZ8" s="42">
        <f t="shared" si="14"/>
        <v>0</v>
      </c>
      <c r="OA8" s="42">
        <f t="shared" si="14"/>
        <v>0</v>
      </c>
      <c r="OB8" s="42">
        <f t="shared" si="14"/>
        <v>0</v>
      </c>
      <c r="OC8" s="42">
        <f t="shared" si="14"/>
        <v>0</v>
      </c>
      <c r="OD8" s="42">
        <f t="shared" si="14"/>
        <v>0</v>
      </c>
      <c r="OE8" s="42">
        <f t="shared" si="14"/>
        <v>0</v>
      </c>
      <c r="OF8" s="42">
        <f t="shared" si="14"/>
        <v>0</v>
      </c>
      <c r="OG8" s="42">
        <f t="shared" si="14"/>
        <v>0</v>
      </c>
      <c r="OH8" s="42">
        <f t="shared" si="14"/>
        <v>0</v>
      </c>
      <c r="OI8" s="42">
        <f t="shared" si="14"/>
        <v>0</v>
      </c>
      <c r="OJ8" s="42">
        <f t="shared" si="14"/>
        <v>0</v>
      </c>
      <c r="OK8" s="42">
        <f t="shared" si="14"/>
        <v>0</v>
      </c>
      <c r="OL8" s="42">
        <f t="shared" si="14"/>
        <v>0</v>
      </c>
      <c r="OM8" s="42">
        <f t="shared" si="14"/>
        <v>0</v>
      </c>
      <c r="ON8" s="42">
        <f t="shared" si="14"/>
        <v>0</v>
      </c>
      <c r="OO8" s="42">
        <f t="shared" si="14"/>
        <v>0</v>
      </c>
      <c r="OP8" s="42">
        <f t="shared" si="14"/>
        <v>0</v>
      </c>
      <c r="OQ8" s="42">
        <f t="shared" si="14"/>
        <v>0</v>
      </c>
      <c r="OR8" s="42">
        <f t="shared" si="14"/>
        <v>0</v>
      </c>
      <c r="OS8" s="42">
        <f t="shared" si="14"/>
        <v>0</v>
      </c>
      <c r="OT8" s="42">
        <f t="shared" si="14"/>
        <v>0</v>
      </c>
      <c r="OU8" s="42">
        <f t="shared" si="14"/>
        <v>0</v>
      </c>
      <c r="OV8" s="42">
        <f t="shared" si="14"/>
        <v>0</v>
      </c>
      <c r="OW8" s="42">
        <f t="shared" si="14"/>
        <v>0</v>
      </c>
      <c r="OX8" s="42">
        <f t="shared" si="14"/>
        <v>0</v>
      </c>
      <c r="OY8" s="42">
        <f t="shared" si="14"/>
        <v>0</v>
      </c>
      <c r="OZ8" s="42">
        <f t="shared" si="14"/>
        <v>0</v>
      </c>
      <c r="PA8" s="42">
        <f t="shared" si="14"/>
        <v>0</v>
      </c>
      <c r="PB8" s="42">
        <f t="shared" si="14"/>
        <v>0</v>
      </c>
      <c r="PC8" s="42">
        <f t="shared" si="14"/>
        <v>0</v>
      </c>
      <c r="PD8" s="42">
        <f t="shared" si="14"/>
        <v>0</v>
      </c>
      <c r="PE8" s="42">
        <f t="shared" si="14"/>
        <v>0</v>
      </c>
      <c r="PF8" s="42">
        <f t="shared" si="14"/>
        <v>0</v>
      </c>
      <c r="PG8" s="42">
        <f t="shared" si="14"/>
        <v>0</v>
      </c>
      <c r="PH8" s="42">
        <f t="shared" si="14"/>
        <v>0</v>
      </c>
      <c r="PI8" s="42">
        <f t="shared" si="14"/>
        <v>0</v>
      </c>
      <c r="PJ8" s="42">
        <f t="shared" si="14"/>
        <v>0</v>
      </c>
      <c r="PK8" s="42">
        <f t="shared" si="14"/>
        <v>0</v>
      </c>
      <c r="PL8" s="42">
        <f t="shared" si="14"/>
        <v>0</v>
      </c>
      <c r="PM8" s="42">
        <f t="shared" si="14"/>
        <v>0</v>
      </c>
      <c r="PN8" s="42">
        <f t="shared" si="14"/>
        <v>0</v>
      </c>
      <c r="PO8" s="42">
        <f t="shared" si="14"/>
        <v>0</v>
      </c>
      <c r="PP8" s="42">
        <f t="shared" si="14"/>
        <v>0</v>
      </c>
      <c r="PQ8" s="42">
        <f t="shared" si="14"/>
        <v>0</v>
      </c>
      <c r="PR8" s="42">
        <f t="shared" si="14"/>
        <v>0</v>
      </c>
      <c r="PS8" s="42">
        <f t="shared" si="14"/>
        <v>0</v>
      </c>
      <c r="PT8" s="42">
        <f t="shared" si="14"/>
        <v>0</v>
      </c>
      <c r="PU8" s="42">
        <f t="shared" si="14"/>
        <v>0</v>
      </c>
      <c r="PV8" s="42">
        <f t="shared" si="14"/>
        <v>0</v>
      </c>
      <c r="PW8" s="42">
        <f t="shared" si="14"/>
        <v>0</v>
      </c>
      <c r="PX8" s="42">
        <f t="shared" si="14"/>
        <v>0</v>
      </c>
      <c r="PY8" s="42">
        <f t="shared" si="14"/>
        <v>0</v>
      </c>
      <c r="PZ8" s="42">
        <f t="shared" si="14"/>
        <v>0</v>
      </c>
      <c r="QA8" s="42">
        <f t="shared" si="14"/>
        <v>0</v>
      </c>
      <c r="QB8" s="42">
        <f t="shared" si="14"/>
        <v>0</v>
      </c>
      <c r="QC8" s="42">
        <f t="shared" si="14"/>
        <v>0</v>
      </c>
      <c r="QD8" s="42">
        <f t="shared" si="14"/>
        <v>0</v>
      </c>
      <c r="QE8" s="42">
        <f t="shared" si="14"/>
        <v>0</v>
      </c>
      <c r="QF8" s="42">
        <f t="shared" si="14"/>
        <v>0</v>
      </c>
      <c r="QG8" s="42">
        <f t="shared" si="14"/>
        <v>0</v>
      </c>
      <c r="QH8" s="42">
        <f t="shared" si="6"/>
        <v>0</v>
      </c>
      <c r="QI8" s="42">
        <f t="shared" si="21"/>
        <v>0</v>
      </c>
      <c r="QJ8" s="42">
        <f t="shared" si="21"/>
        <v>0</v>
      </c>
      <c r="QK8" s="42">
        <f t="shared" si="21"/>
        <v>0</v>
      </c>
      <c r="QL8" s="42">
        <f t="shared" si="21"/>
        <v>0</v>
      </c>
      <c r="QM8" s="42">
        <f t="shared" si="21"/>
        <v>0</v>
      </c>
      <c r="QN8" s="42">
        <f t="shared" si="21"/>
        <v>0</v>
      </c>
      <c r="QO8" s="42">
        <f t="shared" si="21"/>
        <v>0</v>
      </c>
      <c r="QP8" s="42">
        <f t="shared" si="21"/>
        <v>0</v>
      </c>
      <c r="QQ8" s="42">
        <f t="shared" si="21"/>
        <v>0</v>
      </c>
      <c r="QR8" s="42">
        <f t="shared" si="21"/>
        <v>0</v>
      </c>
      <c r="QS8" s="42">
        <f t="shared" si="21"/>
        <v>0</v>
      </c>
      <c r="QT8" s="42">
        <f t="shared" si="21"/>
        <v>0</v>
      </c>
      <c r="QU8" s="42">
        <f t="shared" si="21"/>
        <v>0</v>
      </c>
      <c r="QV8" s="42">
        <f t="shared" si="21"/>
        <v>0</v>
      </c>
      <c r="QW8" s="42">
        <f t="shared" si="21"/>
        <v>0</v>
      </c>
      <c r="QX8" s="42">
        <f t="shared" si="21"/>
        <v>0</v>
      </c>
      <c r="QY8" s="42">
        <f t="shared" si="21"/>
        <v>0</v>
      </c>
      <c r="QZ8" s="42">
        <f t="shared" si="21"/>
        <v>0</v>
      </c>
      <c r="RA8" s="42">
        <f t="shared" si="21"/>
        <v>0</v>
      </c>
      <c r="RB8" s="42">
        <f t="shared" si="21"/>
        <v>0</v>
      </c>
      <c r="RC8" s="42">
        <f t="shared" si="21"/>
        <v>0</v>
      </c>
      <c r="RD8" s="42">
        <f t="shared" si="21"/>
        <v>0</v>
      </c>
      <c r="RE8" s="42">
        <f t="shared" si="21"/>
        <v>0</v>
      </c>
      <c r="RF8" s="42">
        <f t="shared" si="21"/>
        <v>0</v>
      </c>
      <c r="RG8" s="42">
        <f t="shared" si="21"/>
        <v>0</v>
      </c>
      <c r="RH8" s="42">
        <f t="shared" si="21"/>
        <v>0</v>
      </c>
      <c r="RI8" s="42">
        <f t="shared" si="21"/>
        <v>0</v>
      </c>
      <c r="RJ8" s="42">
        <f t="shared" si="21"/>
        <v>0</v>
      </c>
      <c r="RK8" s="42">
        <f t="shared" si="21"/>
        <v>0</v>
      </c>
      <c r="RL8" s="42">
        <f t="shared" si="21"/>
        <v>0</v>
      </c>
      <c r="RM8" s="42">
        <f t="shared" si="21"/>
        <v>0</v>
      </c>
      <c r="RN8" s="42">
        <f t="shared" si="21"/>
        <v>0</v>
      </c>
      <c r="RO8" s="42">
        <f t="shared" si="21"/>
        <v>0</v>
      </c>
      <c r="RP8" s="42">
        <f t="shared" si="21"/>
        <v>0</v>
      </c>
      <c r="RQ8" s="42">
        <f t="shared" si="21"/>
        <v>0</v>
      </c>
      <c r="RR8" s="42">
        <f t="shared" si="21"/>
        <v>0</v>
      </c>
      <c r="RS8" s="42">
        <f t="shared" si="21"/>
        <v>0</v>
      </c>
      <c r="RT8" s="42">
        <f t="shared" si="21"/>
        <v>0</v>
      </c>
      <c r="RU8" s="42">
        <f t="shared" si="21"/>
        <v>0</v>
      </c>
      <c r="RV8" s="42">
        <f t="shared" si="21"/>
        <v>0</v>
      </c>
      <c r="RW8" s="42">
        <f t="shared" si="21"/>
        <v>0</v>
      </c>
      <c r="RX8" s="42">
        <f t="shared" si="21"/>
        <v>0</v>
      </c>
      <c r="RY8" s="42">
        <f t="shared" si="21"/>
        <v>0</v>
      </c>
      <c r="RZ8" s="42">
        <f t="shared" si="21"/>
        <v>0</v>
      </c>
      <c r="SA8" s="42">
        <f t="shared" si="21"/>
        <v>0</v>
      </c>
      <c r="SB8" s="42">
        <f t="shared" si="21"/>
        <v>0</v>
      </c>
      <c r="SC8" s="42">
        <f t="shared" si="21"/>
        <v>0</v>
      </c>
      <c r="SD8" s="42">
        <f t="shared" si="21"/>
        <v>0</v>
      </c>
      <c r="SE8" s="42">
        <f t="shared" si="21"/>
        <v>0</v>
      </c>
      <c r="SF8" s="42">
        <f t="shared" si="21"/>
        <v>0</v>
      </c>
      <c r="SG8" s="42">
        <f t="shared" si="21"/>
        <v>0</v>
      </c>
      <c r="SH8" s="42">
        <f t="shared" si="21"/>
        <v>0</v>
      </c>
      <c r="SI8" s="42">
        <f t="shared" si="21"/>
        <v>0</v>
      </c>
      <c r="SJ8" s="42">
        <f t="shared" si="21"/>
        <v>0</v>
      </c>
      <c r="SK8" s="42">
        <f t="shared" si="21"/>
        <v>0</v>
      </c>
      <c r="SL8" s="42">
        <f t="shared" si="21"/>
        <v>0</v>
      </c>
      <c r="SM8" s="42">
        <f t="shared" si="21"/>
        <v>0</v>
      </c>
      <c r="SN8" s="42">
        <f t="shared" si="21"/>
        <v>0</v>
      </c>
      <c r="SO8" s="42">
        <f t="shared" si="21"/>
        <v>0</v>
      </c>
      <c r="SP8" s="42">
        <f t="shared" si="21"/>
        <v>0</v>
      </c>
      <c r="SQ8" s="42">
        <f t="shared" si="21"/>
        <v>0</v>
      </c>
      <c r="SR8" s="42">
        <f t="shared" si="21"/>
        <v>0</v>
      </c>
      <c r="SS8" s="42">
        <f t="shared" si="21"/>
        <v>0</v>
      </c>
      <c r="ST8" s="42">
        <f t="shared" si="21"/>
        <v>0</v>
      </c>
      <c r="SU8" s="42">
        <f t="shared" si="15"/>
        <v>0</v>
      </c>
      <c r="SV8" s="42">
        <f t="shared" si="15"/>
        <v>0</v>
      </c>
      <c r="SW8" s="42">
        <f t="shared" si="15"/>
        <v>0</v>
      </c>
      <c r="SX8" s="42">
        <f t="shared" si="15"/>
        <v>0</v>
      </c>
      <c r="SY8" s="42">
        <f t="shared" si="15"/>
        <v>0</v>
      </c>
      <c r="SZ8" s="42">
        <f t="shared" si="15"/>
        <v>0</v>
      </c>
      <c r="TA8" s="42">
        <f t="shared" si="15"/>
        <v>0</v>
      </c>
      <c r="TB8" s="42">
        <f t="shared" si="15"/>
        <v>0</v>
      </c>
      <c r="TC8" s="42">
        <f t="shared" si="15"/>
        <v>0</v>
      </c>
      <c r="TD8" s="42">
        <f t="shared" si="15"/>
        <v>0</v>
      </c>
      <c r="TE8" s="42">
        <f t="shared" si="15"/>
        <v>0</v>
      </c>
      <c r="TF8" s="42">
        <f t="shared" si="15"/>
        <v>0</v>
      </c>
      <c r="TG8" s="42">
        <f t="shared" si="15"/>
        <v>0</v>
      </c>
      <c r="TH8" s="42">
        <f t="shared" si="15"/>
        <v>0</v>
      </c>
      <c r="TI8" s="42">
        <f t="shared" si="15"/>
        <v>0</v>
      </c>
      <c r="TJ8" s="42">
        <f t="shared" si="15"/>
        <v>0</v>
      </c>
      <c r="TK8" s="42">
        <f t="shared" si="15"/>
        <v>0</v>
      </c>
      <c r="TL8" s="42">
        <f t="shared" si="15"/>
        <v>0</v>
      </c>
      <c r="TM8" s="42">
        <f t="shared" si="15"/>
        <v>0</v>
      </c>
      <c r="TN8" s="42">
        <f t="shared" si="15"/>
        <v>0</v>
      </c>
      <c r="TO8" s="42">
        <f t="shared" si="15"/>
        <v>0</v>
      </c>
      <c r="TP8" s="42">
        <f t="shared" si="15"/>
        <v>0</v>
      </c>
      <c r="TQ8" s="42">
        <f t="shared" si="15"/>
        <v>0</v>
      </c>
      <c r="TR8" s="42">
        <f t="shared" si="15"/>
        <v>0</v>
      </c>
      <c r="TS8" s="42">
        <f t="shared" si="15"/>
        <v>0</v>
      </c>
      <c r="TT8" s="42">
        <f t="shared" si="15"/>
        <v>0</v>
      </c>
      <c r="TU8" s="42">
        <f t="shared" si="15"/>
        <v>0</v>
      </c>
      <c r="TV8" s="42">
        <f t="shared" si="15"/>
        <v>0</v>
      </c>
      <c r="TW8" s="42">
        <f t="shared" si="15"/>
        <v>0</v>
      </c>
      <c r="TX8" s="42">
        <f t="shared" si="15"/>
        <v>0</v>
      </c>
      <c r="TY8" s="42">
        <f t="shared" si="15"/>
        <v>0</v>
      </c>
      <c r="TZ8" s="42">
        <f t="shared" si="15"/>
        <v>0</v>
      </c>
      <c r="UA8" s="42">
        <f t="shared" si="15"/>
        <v>0</v>
      </c>
      <c r="UB8" s="42">
        <f t="shared" si="15"/>
        <v>0</v>
      </c>
      <c r="UC8" s="42">
        <f t="shared" si="15"/>
        <v>0</v>
      </c>
      <c r="UD8" s="42">
        <f t="shared" si="15"/>
        <v>0</v>
      </c>
      <c r="UE8" s="42">
        <f t="shared" si="15"/>
        <v>0</v>
      </c>
      <c r="UF8" s="42">
        <f t="shared" si="15"/>
        <v>0</v>
      </c>
      <c r="UG8" s="42">
        <f t="shared" si="15"/>
        <v>0</v>
      </c>
      <c r="UH8" s="42">
        <f t="shared" si="15"/>
        <v>0</v>
      </c>
      <c r="UI8" s="42">
        <f t="shared" si="15"/>
        <v>0</v>
      </c>
      <c r="UJ8" s="42">
        <f t="shared" si="15"/>
        <v>0</v>
      </c>
      <c r="UK8" s="42">
        <f t="shared" si="15"/>
        <v>0</v>
      </c>
      <c r="UL8" s="42">
        <f t="shared" si="15"/>
        <v>0</v>
      </c>
      <c r="UM8" s="42">
        <f t="shared" si="15"/>
        <v>0</v>
      </c>
      <c r="UN8" s="42">
        <f t="shared" si="15"/>
        <v>0</v>
      </c>
      <c r="UO8" s="42">
        <f t="shared" si="15"/>
        <v>0</v>
      </c>
      <c r="UP8" s="42">
        <f t="shared" si="15"/>
        <v>0</v>
      </c>
      <c r="UQ8" s="42">
        <f t="shared" si="15"/>
        <v>0</v>
      </c>
      <c r="UR8" s="42">
        <f t="shared" si="15"/>
        <v>0</v>
      </c>
      <c r="US8" s="42">
        <f t="shared" si="15"/>
        <v>0</v>
      </c>
      <c r="UT8" s="42">
        <f t="shared" si="15"/>
        <v>0</v>
      </c>
      <c r="UU8" s="42">
        <f t="shared" si="15"/>
        <v>0</v>
      </c>
      <c r="UV8" s="42">
        <f t="shared" si="15"/>
        <v>0</v>
      </c>
      <c r="UW8" s="42">
        <f t="shared" si="15"/>
        <v>0</v>
      </c>
      <c r="UX8" s="42">
        <f t="shared" si="15"/>
        <v>0</v>
      </c>
      <c r="UY8" s="42">
        <f t="shared" si="15"/>
        <v>0</v>
      </c>
      <c r="UZ8" s="42">
        <f t="shared" si="15"/>
        <v>0</v>
      </c>
      <c r="VA8" s="42">
        <f t="shared" si="15"/>
        <v>0</v>
      </c>
      <c r="VB8" s="42">
        <f t="shared" si="15"/>
        <v>0</v>
      </c>
      <c r="VC8" s="42">
        <f t="shared" si="15"/>
        <v>0</v>
      </c>
      <c r="VD8" s="42">
        <f t="shared" si="15"/>
        <v>0</v>
      </c>
      <c r="VE8" s="42">
        <f t="shared" si="15"/>
        <v>0</v>
      </c>
      <c r="VF8" s="42">
        <f t="shared" si="8"/>
        <v>0</v>
      </c>
      <c r="VG8" s="42">
        <f t="shared" si="22"/>
        <v>0</v>
      </c>
      <c r="VH8" s="42">
        <f t="shared" si="22"/>
        <v>0</v>
      </c>
      <c r="VI8" s="42">
        <f t="shared" si="22"/>
        <v>0</v>
      </c>
      <c r="VJ8" s="42">
        <f t="shared" si="22"/>
        <v>0</v>
      </c>
      <c r="VK8" s="42">
        <f t="shared" si="22"/>
        <v>0</v>
      </c>
      <c r="VL8" s="42">
        <f t="shared" si="22"/>
        <v>0</v>
      </c>
      <c r="VM8" s="42">
        <f t="shared" si="22"/>
        <v>0</v>
      </c>
      <c r="VN8" s="42">
        <f t="shared" si="22"/>
        <v>0</v>
      </c>
      <c r="VO8" s="42">
        <f t="shared" si="22"/>
        <v>0</v>
      </c>
      <c r="VP8" s="42">
        <f t="shared" si="22"/>
        <v>0</v>
      </c>
      <c r="VQ8" s="42">
        <f t="shared" si="22"/>
        <v>0</v>
      </c>
      <c r="VR8" s="42">
        <f t="shared" si="22"/>
        <v>0</v>
      </c>
      <c r="VS8" s="42">
        <f t="shared" si="22"/>
        <v>0</v>
      </c>
      <c r="VT8" s="42">
        <f t="shared" si="22"/>
        <v>0</v>
      </c>
      <c r="VU8" s="42">
        <f t="shared" si="22"/>
        <v>0</v>
      </c>
      <c r="VV8" s="42">
        <f t="shared" si="22"/>
        <v>0</v>
      </c>
      <c r="VW8" s="42">
        <f t="shared" si="22"/>
        <v>0</v>
      </c>
      <c r="VX8" s="42">
        <f t="shared" si="22"/>
        <v>0</v>
      </c>
      <c r="VY8" s="42">
        <f t="shared" si="22"/>
        <v>0</v>
      </c>
      <c r="VZ8" s="42">
        <f t="shared" si="22"/>
        <v>0</v>
      </c>
      <c r="WA8" s="42">
        <f t="shared" si="22"/>
        <v>0</v>
      </c>
      <c r="WB8" s="42">
        <f t="shared" si="22"/>
        <v>0</v>
      </c>
      <c r="WC8" s="42">
        <f t="shared" si="22"/>
        <v>0</v>
      </c>
      <c r="WD8" s="42">
        <f t="shared" si="22"/>
        <v>0</v>
      </c>
      <c r="WE8" s="42">
        <f t="shared" si="22"/>
        <v>0</v>
      </c>
      <c r="WF8" s="42">
        <f t="shared" si="22"/>
        <v>0</v>
      </c>
      <c r="WG8" s="42">
        <f t="shared" si="22"/>
        <v>0</v>
      </c>
      <c r="WH8" s="42">
        <f t="shared" si="22"/>
        <v>0</v>
      </c>
      <c r="WI8" s="42">
        <f t="shared" si="22"/>
        <v>0</v>
      </c>
      <c r="WJ8" s="42">
        <f t="shared" si="22"/>
        <v>0</v>
      </c>
      <c r="WK8" s="42">
        <f t="shared" si="22"/>
        <v>0</v>
      </c>
      <c r="WL8" s="42">
        <f t="shared" si="22"/>
        <v>0</v>
      </c>
      <c r="WM8" s="42">
        <f t="shared" si="22"/>
        <v>0</v>
      </c>
      <c r="WN8" s="42">
        <f t="shared" si="22"/>
        <v>0</v>
      </c>
      <c r="WO8" s="42">
        <f t="shared" si="22"/>
        <v>0</v>
      </c>
      <c r="WP8" s="42">
        <f t="shared" si="22"/>
        <v>0</v>
      </c>
      <c r="WQ8" s="42">
        <f t="shared" si="22"/>
        <v>0</v>
      </c>
      <c r="WR8" s="42">
        <f t="shared" si="22"/>
        <v>0</v>
      </c>
      <c r="WS8" s="42">
        <f t="shared" si="22"/>
        <v>0</v>
      </c>
      <c r="WT8" s="42">
        <f t="shared" si="22"/>
        <v>0</v>
      </c>
      <c r="WU8" s="42">
        <f t="shared" si="22"/>
        <v>0</v>
      </c>
      <c r="WV8" s="42">
        <f t="shared" si="22"/>
        <v>0</v>
      </c>
      <c r="WW8" s="42">
        <f t="shared" si="22"/>
        <v>0</v>
      </c>
      <c r="WX8" s="42">
        <f t="shared" si="22"/>
        <v>0</v>
      </c>
      <c r="WY8" s="42">
        <f t="shared" si="22"/>
        <v>0</v>
      </c>
      <c r="WZ8" s="42">
        <f t="shared" si="22"/>
        <v>0</v>
      </c>
      <c r="XA8" s="42">
        <f t="shared" si="22"/>
        <v>0</v>
      </c>
      <c r="XB8" s="42">
        <f t="shared" si="22"/>
        <v>0</v>
      </c>
      <c r="XC8" s="42">
        <f t="shared" si="22"/>
        <v>0</v>
      </c>
      <c r="XD8" s="42">
        <f t="shared" si="22"/>
        <v>0</v>
      </c>
      <c r="XE8" s="42">
        <f t="shared" si="22"/>
        <v>0</v>
      </c>
      <c r="XF8" s="42">
        <f t="shared" si="22"/>
        <v>0</v>
      </c>
      <c r="XG8" s="42">
        <f t="shared" si="22"/>
        <v>0</v>
      </c>
      <c r="XH8" s="42">
        <f t="shared" si="22"/>
        <v>0</v>
      </c>
      <c r="XI8" s="42">
        <f t="shared" si="22"/>
        <v>0</v>
      </c>
      <c r="XJ8" s="42">
        <f t="shared" si="22"/>
        <v>0</v>
      </c>
      <c r="XK8" s="42">
        <f t="shared" si="22"/>
        <v>0</v>
      </c>
      <c r="XL8" s="42">
        <f t="shared" si="22"/>
        <v>0</v>
      </c>
      <c r="XM8" s="42">
        <f t="shared" si="22"/>
        <v>0</v>
      </c>
      <c r="XN8" s="42">
        <f t="shared" si="22"/>
        <v>0</v>
      </c>
      <c r="XO8" s="42">
        <f t="shared" si="22"/>
        <v>0</v>
      </c>
      <c r="XP8" s="42">
        <f t="shared" si="22"/>
        <v>0</v>
      </c>
      <c r="XQ8" s="42">
        <f t="shared" si="22"/>
        <v>0</v>
      </c>
      <c r="XR8" s="42">
        <f t="shared" si="22"/>
        <v>0</v>
      </c>
      <c r="XS8" s="42">
        <f t="shared" si="16"/>
        <v>0</v>
      </c>
      <c r="XT8" s="42">
        <f t="shared" si="16"/>
        <v>0</v>
      </c>
      <c r="XU8" s="42">
        <f t="shared" si="16"/>
        <v>0</v>
      </c>
      <c r="XV8" s="42">
        <f t="shared" si="16"/>
        <v>0</v>
      </c>
      <c r="XW8" s="42">
        <f t="shared" si="16"/>
        <v>0</v>
      </c>
      <c r="XX8" s="42">
        <f t="shared" si="16"/>
        <v>0</v>
      </c>
      <c r="XY8" s="42">
        <f t="shared" si="16"/>
        <v>0</v>
      </c>
      <c r="XZ8" s="42">
        <f t="shared" si="16"/>
        <v>0</v>
      </c>
      <c r="YA8" s="42">
        <f t="shared" si="16"/>
        <v>0</v>
      </c>
      <c r="YB8" s="42">
        <f t="shared" si="16"/>
        <v>0</v>
      </c>
      <c r="YC8" s="42">
        <f t="shared" si="16"/>
        <v>0</v>
      </c>
      <c r="YD8" s="42">
        <f t="shared" si="10"/>
        <v>0</v>
      </c>
      <c r="YE8" s="23"/>
    </row>
    <row r="9" spans="1:655" x14ac:dyDescent="0.55000000000000004">
      <c r="A9" t="s">
        <v>458</v>
      </c>
      <c r="B9" s="42">
        <f t="shared" si="11"/>
        <v>0</v>
      </c>
      <c r="C9" s="42">
        <f t="shared" si="11"/>
        <v>0</v>
      </c>
      <c r="D9" s="42">
        <f t="shared" si="11"/>
        <v>0</v>
      </c>
      <c r="E9" s="42">
        <f t="shared" si="11"/>
        <v>0</v>
      </c>
      <c r="F9" s="42">
        <f t="shared" si="11"/>
        <v>0</v>
      </c>
      <c r="G9" s="42">
        <f t="shared" si="11"/>
        <v>0</v>
      </c>
      <c r="H9" s="42">
        <f t="shared" si="11"/>
        <v>0</v>
      </c>
      <c r="I9" s="42">
        <f t="shared" si="11"/>
        <v>0</v>
      </c>
      <c r="J9" s="42">
        <f t="shared" si="11"/>
        <v>0</v>
      </c>
      <c r="K9" s="42">
        <f t="shared" si="11"/>
        <v>0</v>
      </c>
      <c r="L9" s="42">
        <f t="shared" si="11"/>
        <v>0</v>
      </c>
      <c r="M9" s="42">
        <f t="shared" si="11"/>
        <v>0</v>
      </c>
      <c r="N9" s="42">
        <f t="shared" si="11"/>
        <v>0</v>
      </c>
      <c r="O9" s="42">
        <f t="shared" si="11"/>
        <v>0</v>
      </c>
      <c r="P9" s="42">
        <f t="shared" si="11"/>
        <v>0</v>
      </c>
      <c r="Q9" s="42">
        <f t="shared" si="11"/>
        <v>0</v>
      </c>
      <c r="R9" s="42">
        <f t="shared" si="23"/>
        <v>0</v>
      </c>
      <c r="S9" s="42">
        <f t="shared" si="23"/>
        <v>0</v>
      </c>
      <c r="T9" s="42">
        <f t="shared" si="23"/>
        <v>0</v>
      </c>
      <c r="U9" s="42">
        <f t="shared" si="23"/>
        <v>0</v>
      </c>
      <c r="V9" s="42">
        <f t="shared" si="23"/>
        <v>0</v>
      </c>
      <c r="W9" s="42">
        <f t="shared" si="23"/>
        <v>0</v>
      </c>
      <c r="X9" s="42">
        <f t="shared" si="23"/>
        <v>0</v>
      </c>
      <c r="Y9" s="42">
        <f t="shared" si="23"/>
        <v>0</v>
      </c>
      <c r="Z9" s="42">
        <f t="shared" si="23"/>
        <v>0</v>
      </c>
      <c r="AA9" s="42">
        <f t="shared" si="23"/>
        <v>0</v>
      </c>
      <c r="AB9" s="42">
        <f t="shared" si="23"/>
        <v>0</v>
      </c>
      <c r="AC9" s="42">
        <f t="shared" si="23"/>
        <v>0</v>
      </c>
      <c r="AD9" s="42">
        <f t="shared" si="23"/>
        <v>0</v>
      </c>
      <c r="AE9" s="42">
        <f t="shared" si="23"/>
        <v>0</v>
      </c>
      <c r="AF9" s="42">
        <f t="shared" si="23"/>
        <v>0</v>
      </c>
      <c r="AG9" s="42">
        <f t="shared" si="23"/>
        <v>0</v>
      </c>
      <c r="AH9" s="42">
        <f t="shared" si="23"/>
        <v>0</v>
      </c>
      <c r="AI9" s="42">
        <f t="shared" si="23"/>
        <v>0</v>
      </c>
      <c r="AJ9" s="42">
        <f t="shared" si="23"/>
        <v>0</v>
      </c>
      <c r="AK9" s="42">
        <f t="shared" si="23"/>
        <v>0</v>
      </c>
      <c r="AL9" s="42">
        <f t="shared" si="23"/>
        <v>0</v>
      </c>
      <c r="AM9" s="42">
        <f t="shared" si="23"/>
        <v>0</v>
      </c>
      <c r="AN9" s="42">
        <f t="shared" si="23"/>
        <v>0</v>
      </c>
      <c r="AO9" s="42">
        <f t="shared" si="23"/>
        <v>0</v>
      </c>
      <c r="AP9" s="42">
        <f t="shared" si="23"/>
        <v>0</v>
      </c>
      <c r="AQ9" s="42">
        <f t="shared" si="23"/>
        <v>0</v>
      </c>
      <c r="AR9" s="42">
        <f t="shared" si="23"/>
        <v>0</v>
      </c>
      <c r="AS9" s="42">
        <f t="shared" si="23"/>
        <v>0</v>
      </c>
      <c r="AT9" s="42">
        <f t="shared" si="23"/>
        <v>0</v>
      </c>
      <c r="AU9" s="42">
        <f t="shared" si="23"/>
        <v>0</v>
      </c>
      <c r="AV9" s="42">
        <f t="shared" si="23"/>
        <v>0</v>
      </c>
      <c r="AW9" s="42">
        <f t="shared" si="23"/>
        <v>0</v>
      </c>
      <c r="AX9" s="42">
        <f t="shared" si="23"/>
        <v>0</v>
      </c>
      <c r="AY9" s="42">
        <f t="shared" si="23"/>
        <v>0</v>
      </c>
      <c r="AZ9" s="42">
        <f t="shared" si="23"/>
        <v>0</v>
      </c>
      <c r="BA9" s="42">
        <f t="shared" si="23"/>
        <v>0</v>
      </c>
      <c r="BB9" s="42">
        <f t="shared" si="23"/>
        <v>0</v>
      </c>
      <c r="BC9" s="42">
        <f t="shared" si="23"/>
        <v>0</v>
      </c>
      <c r="BD9" s="42">
        <f t="shared" si="23"/>
        <v>0</v>
      </c>
      <c r="BE9" s="42">
        <f t="shared" si="23"/>
        <v>0</v>
      </c>
      <c r="BF9" s="42">
        <f t="shared" si="23"/>
        <v>0</v>
      </c>
      <c r="BG9" s="42">
        <f t="shared" si="23"/>
        <v>0</v>
      </c>
      <c r="BH9" s="42">
        <f t="shared" si="23"/>
        <v>0</v>
      </c>
      <c r="BI9" s="42">
        <f t="shared" si="23"/>
        <v>0</v>
      </c>
      <c r="BJ9" s="42">
        <f t="shared" si="23"/>
        <v>0</v>
      </c>
      <c r="BK9" s="42">
        <f t="shared" si="23"/>
        <v>0</v>
      </c>
      <c r="BL9" s="42">
        <f t="shared" si="23"/>
        <v>0</v>
      </c>
      <c r="BM9" s="42">
        <f t="shared" si="23"/>
        <v>0</v>
      </c>
      <c r="BN9" s="42">
        <f t="shared" si="23"/>
        <v>0</v>
      </c>
      <c r="BO9" s="42">
        <f t="shared" si="17"/>
        <v>0</v>
      </c>
      <c r="BP9" s="42">
        <f t="shared" si="17"/>
        <v>0</v>
      </c>
      <c r="BQ9" s="42">
        <f t="shared" si="17"/>
        <v>0</v>
      </c>
      <c r="BR9" s="42">
        <f t="shared" si="17"/>
        <v>0</v>
      </c>
      <c r="BS9" s="42">
        <f t="shared" si="17"/>
        <v>0</v>
      </c>
      <c r="BT9" s="42">
        <f t="shared" si="17"/>
        <v>0</v>
      </c>
      <c r="BU9" s="42">
        <f t="shared" si="17"/>
        <v>0</v>
      </c>
      <c r="BV9" s="42">
        <f t="shared" si="17"/>
        <v>0</v>
      </c>
      <c r="BW9" s="42">
        <f t="shared" si="17"/>
        <v>0</v>
      </c>
      <c r="BX9" s="42">
        <f t="shared" si="17"/>
        <v>0</v>
      </c>
      <c r="BY9" s="42">
        <f t="shared" si="17"/>
        <v>0</v>
      </c>
      <c r="BZ9" s="42">
        <f t="shared" si="17"/>
        <v>0</v>
      </c>
      <c r="CA9" s="42">
        <f t="shared" si="17"/>
        <v>0</v>
      </c>
      <c r="CB9" s="42">
        <f t="shared" si="17"/>
        <v>0</v>
      </c>
      <c r="CC9" s="42">
        <f t="shared" si="17"/>
        <v>0</v>
      </c>
      <c r="CD9" s="42">
        <f t="shared" si="17"/>
        <v>0</v>
      </c>
      <c r="CE9" s="42">
        <f t="shared" si="17"/>
        <v>0</v>
      </c>
      <c r="CF9" s="42">
        <f t="shared" si="17"/>
        <v>0</v>
      </c>
      <c r="CG9" s="42">
        <f t="shared" si="17"/>
        <v>0</v>
      </c>
      <c r="CH9" s="42">
        <f t="shared" si="17"/>
        <v>0</v>
      </c>
      <c r="CI9" s="42">
        <f t="shared" si="17"/>
        <v>0</v>
      </c>
      <c r="CJ9" s="42">
        <f t="shared" si="17"/>
        <v>0</v>
      </c>
      <c r="CK9" s="42">
        <f t="shared" si="17"/>
        <v>0</v>
      </c>
      <c r="CL9" s="42">
        <f t="shared" si="17"/>
        <v>0</v>
      </c>
      <c r="CM9" s="42">
        <f t="shared" si="17"/>
        <v>0</v>
      </c>
      <c r="CN9" s="42">
        <f t="shared" si="17"/>
        <v>0</v>
      </c>
      <c r="CO9" s="42">
        <f t="shared" si="17"/>
        <v>0</v>
      </c>
      <c r="CP9" s="42">
        <f t="shared" si="17"/>
        <v>0</v>
      </c>
      <c r="CQ9" s="42">
        <f t="shared" si="17"/>
        <v>0</v>
      </c>
      <c r="CR9" s="42">
        <f t="shared" si="18"/>
        <v>0</v>
      </c>
      <c r="CS9" s="42">
        <f t="shared" si="18"/>
        <v>0</v>
      </c>
      <c r="CT9" s="42">
        <f t="shared" si="18"/>
        <v>0</v>
      </c>
      <c r="CU9" s="42">
        <f t="shared" si="18"/>
        <v>0</v>
      </c>
      <c r="CV9" s="42">
        <f t="shared" si="18"/>
        <v>0</v>
      </c>
      <c r="CW9" s="42">
        <f t="shared" si="18"/>
        <v>0</v>
      </c>
      <c r="CX9" s="42">
        <f t="shared" si="18"/>
        <v>0</v>
      </c>
      <c r="CY9" s="42">
        <f t="shared" si="18"/>
        <v>0</v>
      </c>
      <c r="CZ9" s="42">
        <f t="shared" si="18"/>
        <v>0</v>
      </c>
      <c r="DA9" s="42">
        <f t="shared" si="18"/>
        <v>0</v>
      </c>
      <c r="DB9" s="42">
        <f t="shared" si="18"/>
        <v>0</v>
      </c>
      <c r="DC9" s="42">
        <f t="shared" si="18"/>
        <v>0</v>
      </c>
      <c r="DD9" s="42">
        <f t="shared" si="18"/>
        <v>0</v>
      </c>
      <c r="DE9" s="42">
        <f t="shared" si="18"/>
        <v>0</v>
      </c>
      <c r="DF9" s="42">
        <f t="shared" si="18"/>
        <v>0</v>
      </c>
      <c r="DG9" s="42">
        <f t="shared" si="18"/>
        <v>0</v>
      </c>
      <c r="DH9" s="42">
        <f t="shared" si="18"/>
        <v>0</v>
      </c>
      <c r="DI9" s="42">
        <f t="shared" si="18"/>
        <v>0</v>
      </c>
      <c r="DJ9" s="42">
        <f t="shared" si="18"/>
        <v>0</v>
      </c>
      <c r="DK9" s="42">
        <f t="shared" si="18"/>
        <v>0</v>
      </c>
      <c r="DL9" s="42">
        <f t="shared" si="18"/>
        <v>0</v>
      </c>
      <c r="DM9" s="42">
        <f t="shared" si="18"/>
        <v>0</v>
      </c>
      <c r="DN9" s="42">
        <f t="shared" si="18"/>
        <v>0</v>
      </c>
      <c r="DO9" s="42">
        <f t="shared" si="18"/>
        <v>0</v>
      </c>
      <c r="DP9" s="42">
        <f t="shared" si="18"/>
        <v>0</v>
      </c>
      <c r="DQ9" s="42">
        <f t="shared" si="18"/>
        <v>0</v>
      </c>
      <c r="DR9" s="42">
        <f t="shared" si="18"/>
        <v>0</v>
      </c>
      <c r="DS9" s="42">
        <f t="shared" si="18"/>
        <v>0</v>
      </c>
      <c r="DT9" s="42">
        <f t="shared" si="18"/>
        <v>0</v>
      </c>
      <c r="DU9" s="42">
        <f t="shared" si="18"/>
        <v>0</v>
      </c>
      <c r="DV9" s="42">
        <f t="shared" si="18"/>
        <v>0</v>
      </c>
      <c r="DW9" s="42">
        <f t="shared" si="18"/>
        <v>0</v>
      </c>
      <c r="DX9" s="42">
        <f t="shared" si="18"/>
        <v>0</v>
      </c>
      <c r="DY9" s="42">
        <f t="shared" si="18"/>
        <v>0</v>
      </c>
      <c r="DZ9" s="42">
        <f t="shared" si="18"/>
        <v>0</v>
      </c>
      <c r="EA9" s="42">
        <f t="shared" si="12"/>
        <v>0</v>
      </c>
      <c r="EB9" s="42">
        <f t="shared" si="12"/>
        <v>0</v>
      </c>
      <c r="EC9" s="42">
        <f t="shared" si="12"/>
        <v>0</v>
      </c>
      <c r="ED9" s="42">
        <f t="shared" si="12"/>
        <v>0</v>
      </c>
      <c r="EE9" s="42">
        <f t="shared" si="12"/>
        <v>0</v>
      </c>
      <c r="EF9" s="42">
        <f t="shared" si="12"/>
        <v>0</v>
      </c>
      <c r="EG9" s="42">
        <f t="shared" si="12"/>
        <v>0</v>
      </c>
      <c r="EH9" s="42">
        <f t="shared" si="12"/>
        <v>0</v>
      </c>
      <c r="EI9" s="42">
        <f t="shared" si="12"/>
        <v>0</v>
      </c>
      <c r="EJ9" s="42">
        <f t="shared" si="12"/>
        <v>0</v>
      </c>
      <c r="EK9" s="42">
        <f t="shared" si="12"/>
        <v>0</v>
      </c>
      <c r="EL9" s="42">
        <f t="shared" si="12"/>
        <v>0</v>
      </c>
      <c r="EM9" s="42">
        <f t="shared" si="12"/>
        <v>0</v>
      </c>
      <c r="EN9" s="42">
        <f t="shared" si="12"/>
        <v>0</v>
      </c>
      <c r="EO9" s="42">
        <f t="shared" si="12"/>
        <v>0</v>
      </c>
      <c r="EP9" s="42">
        <f t="shared" si="12"/>
        <v>0</v>
      </c>
      <c r="EQ9" s="42">
        <f t="shared" si="12"/>
        <v>0</v>
      </c>
      <c r="ER9" s="42">
        <f t="shared" si="12"/>
        <v>0</v>
      </c>
      <c r="ES9" s="42">
        <f t="shared" si="12"/>
        <v>0</v>
      </c>
      <c r="ET9" s="42">
        <f t="shared" si="12"/>
        <v>0</v>
      </c>
      <c r="EU9" s="42">
        <f t="shared" si="12"/>
        <v>0</v>
      </c>
      <c r="EV9" s="42">
        <f t="shared" si="12"/>
        <v>0</v>
      </c>
      <c r="EW9" s="42">
        <f t="shared" si="12"/>
        <v>0</v>
      </c>
      <c r="EX9" s="42">
        <f t="shared" si="12"/>
        <v>0</v>
      </c>
      <c r="EY9" s="42">
        <f t="shared" si="12"/>
        <v>0</v>
      </c>
      <c r="EZ9" s="42">
        <f t="shared" si="12"/>
        <v>0</v>
      </c>
      <c r="FA9" s="42">
        <f t="shared" si="12"/>
        <v>0</v>
      </c>
      <c r="FB9" s="42">
        <f t="shared" si="12"/>
        <v>0</v>
      </c>
      <c r="FC9" s="42">
        <f t="shared" si="12"/>
        <v>0</v>
      </c>
      <c r="FD9" s="42">
        <f t="shared" si="12"/>
        <v>0</v>
      </c>
      <c r="FE9" s="42">
        <f t="shared" si="12"/>
        <v>0</v>
      </c>
      <c r="FF9" s="42">
        <f t="shared" si="12"/>
        <v>0</v>
      </c>
      <c r="FG9" s="42">
        <f t="shared" si="12"/>
        <v>0</v>
      </c>
      <c r="FH9" s="42">
        <f t="shared" si="12"/>
        <v>0</v>
      </c>
      <c r="FI9" s="42">
        <f t="shared" si="12"/>
        <v>0</v>
      </c>
      <c r="FJ9" s="42">
        <f t="shared" si="12"/>
        <v>0</v>
      </c>
      <c r="FK9" s="42">
        <f t="shared" si="12"/>
        <v>0</v>
      </c>
      <c r="FL9" s="42">
        <f t="shared" si="12"/>
        <v>0</v>
      </c>
      <c r="FM9" s="42">
        <f t="shared" si="12"/>
        <v>0</v>
      </c>
      <c r="FN9" s="42">
        <f t="shared" si="12"/>
        <v>0</v>
      </c>
      <c r="FO9" s="42">
        <f t="shared" si="12"/>
        <v>0</v>
      </c>
      <c r="FP9" s="42">
        <f t="shared" si="12"/>
        <v>0</v>
      </c>
      <c r="FQ9" s="42">
        <f t="shared" si="12"/>
        <v>0</v>
      </c>
      <c r="FR9" s="42">
        <f t="shared" si="12"/>
        <v>0</v>
      </c>
      <c r="FS9" s="42">
        <f t="shared" si="12"/>
        <v>0</v>
      </c>
      <c r="FT9" s="42">
        <f t="shared" si="12"/>
        <v>0</v>
      </c>
      <c r="FU9" s="42">
        <f t="shared" si="12"/>
        <v>0</v>
      </c>
      <c r="FV9" s="42">
        <f t="shared" si="12"/>
        <v>0</v>
      </c>
      <c r="FW9" s="42">
        <f t="shared" si="12"/>
        <v>0</v>
      </c>
      <c r="FX9" s="42">
        <f t="shared" si="12"/>
        <v>0</v>
      </c>
      <c r="FY9" s="42">
        <f t="shared" si="12"/>
        <v>0</v>
      </c>
      <c r="FZ9" s="42">
        <f t="shared" si="12"/>
        <v>0</v>
      </c>
      <c r="GA9" s="42">
        <f t="shared" si="12"/>
        <v>0</v>
      </c>
      <c r="GB9" s="42">
        <f t="shared" si="12"/>
        <v>0</v>
      </c>
      <c r="GC9" s="42">
        <f t="shared" si="12"/>
        <v>0</v>
      </c>
      <c r="GD9" s="42">
        <f t="shared" si="12"/>
        <v>0</v>
      </c>
      <c r="GE9" s="42">
        <f t="shared" si="12"/>
        <v>0</v>
      </c>
      <c r="GF9" s="42">
        <f t="shared" si="12"/>
        <v>0</v>
      </c>
      <c r="GG9" s="42">
        <f t="shared" si="12"/>
        <v>0</v>
      </c>
      <c r="GH9" s="42">
        <f t="shared" si="12"/>
        <v>0</v>
      </c>
      <c r="GI9" s="42">
        <f t="shared" si="12"/>
        <v>0</v>
      </c>
      <c r="GJ9" s="42">
        <f t="shared" si="12"/>
        <v>0</v>
      </c>
      <c r="GK9" s="42">
        <f t="shared" si="12"/>
        <v>0</v>
      </c>
      <c r="GL9" s="42">
        <f t="shared" si="2"/>
        <v>0</v>
      </c>
      <c r="GM9" s="42">
        <f t="shared" si="19"/>
        <v>0</v>
      </c>
      <c r="GN9" s="42">
        <f t="shared" si="19"/>
        <v>0</v>
      </c>
      <c r="GO9" s="42">
        <f t="shared" si="19"/>
        <v>0</v>
      </c>
      <c r="GP9" s="42">
        <f t="shared" si="19"/>
        <v>0</v>
      </c>
      <c r="GQ9" s="42">
        <f t="shared" si="19"/>
        <v>0</v>
      </c>
      <c r="GR9" s="42">
        <f t="shared" si="19"/>
        <v>0</v>
      </c>
      <c r="GS9" s="42">
        <f t="shared" si="19"/>
        <v>0</v>
      </c>
      <c r="GT9" s="42">
        <f t="shared" si="19"/>
        <v>0</v>
      </c>
      <c r="GU9" s="42">
        <f t="shared" si="19"/>
        <v>0</v>
      </c>
      <c r="GV9" s="42">
        <f t="shared" si="19"/>
        <v>0</v>
      </c>
      <c r="GW9" s="42">
        <f t="shared" si="19"/>
        <v>0</v>
      </c>
      <c r="GX9" s="42">
        <f t="shared" si="19"/>
        <v>0</v>
      </c>
      <c r="GY9" s="42">
        <f t="shared" si="19"/>
        <v>0</v>
      </c>
      <c r="GZ9" s="42">
        <f t="shared" si="19"/>
        <v>0</v>
      </c>
      <c r="HA9" s="42">
        <f t="shared" si="19"/>
        <v>0</v>
      </c>
      <c r="HB9" s="42">
        <f t="shared" si="19"/>
        <v>0</v>
      </c>
      <c r="HC9" s="42">
        <f t="shared" si="19"/>
        <v>0</v>
      </c>
      <c r="HD9" s="42">
        <f t="shared" si="19"/>
        <v>0</v>
      </c>
      <c r="HE9" s="42">
        <f t="shared" si="19"/>
        <v>0</v>
      </c>
      <c r="HF9" s="42">
        <f t="shared" si="19"/>
        <v>0</v>
      </c>
      <c r="HG9" s="42">
        <f t="shared" si="19"/>
        <v>0</v>
      </c>
      <c r="HH9" s="42">
        <f t="shared" si="19"/>
        <v>0</v>
      </c>
      <c r="HI9" s="42">
        <f t="shared" si="19"/>
        <v>0</v>
      </c>
      <c r="HJ9" s="42">
        <f t="shared" si="19"/>
        <v>0</v>
      </c>
      <c r="HK9" s="42">
        <f t="shared" si="19"/>
        <v>0</v>
      </c>
      <c r="HL9" s="42">
        <f t="shared" si="19"/>
        <v>0</v>
      </c>
      <c r="HM9" s="42">
        <f t="shared" si="19"/>
        <v>0</v>
      </c>
      <c r="HN9" s="42">
        <f t="shared" si="19"/>
        <v>0</v>
      </c>
      <c r="HO9" s="42">
        <f t="shared" si="19"/>
        <v>0</v>
      </c>
      <c r="HP9" s="42">
        <f t="shared" si="19"/>
        <v>0</v>
      </c>
      <c r="HQ9" s="42">
        <f t="shared" si="19"/>
        <v>1</v>
      </c>
      <c r="HR9" s="42">
        <f t="shared" si="19"/>
        <v>0</v>
      </c>
      <c r="HS9" s="42">
        <f t="shared" si="19"/>
        <v>0</v>
      </c>
      <c r="HT9" s="42">
        <f t="shared" si="19"/>
        <v>0</v>
      </c>
      <c r="HU9" s="42">
        <f t="shared" si="19"/>
        <v>0</v>
      </c>
      <c r="HV9" s="42">
        <f t="shared" si="19"/>
        <v>0</v>
      </c>
      <c r="HW9" s="42">
        <f t="shared" si="19"/>
        <v>0</v>
      </c>
      <c r="HX9" s="42">
        <f t="shared" si="19"/>
        <v>0</v>
      </c>
      <c r="HY9" s="42">
        <f t="shared" si="19"/>
        <v>0</v>
      </c>
      <c r="HZ9" s="42">
        <f t="shared" si="19"/>
        <v>0</v>
      </c>
      <c r="IA9" s="42">
        <f t="shared" si="19"/>
        <v>0</v>
      </c>
      <c r="IB9" s="42">
        <f t="shared" si="19"/>
        <v>0</v>
      </c>
      <c r="IC9" s="42">
        <f t="shared" si="19"/>
        <v>0</v>
      </c>
      <c r="ID9" s="42">
        <f t="shared" si="19"/>
        <v>0</v>
      </c>
      <c r="IE9" s="42">
        <f t="shared" si="19"/>
        <v>0</v>
      </c>
      <c r="IF9" s="42">
        <f t="shared" si="19"/>
        <v>0</v>
      </c>
      <c r="IG9" s="42">
        <f t="shared" si="19"/>
        <v>0</v>
      </c>
      <c r="IH9" s="42">
        <f t="shared" si="19"/>
        <v>0</v>
      </c>
      <c r="II9" s="42">
        <f t="shared" si="19"/>
        <v>0</v>
      </c>
      <c r="IJ9" s="42">
        <f t="shared" si="19"/>
        <v>0</v>
      </c>
      <c r="IK9" s="42">
        <f t="shared" si="19"/>
        <v>0</v>
      </c>
      <c r="IL9" s="42">
        <f t="shared" si="19"/>
        <v>0</v>
      </c>
      <c r="IM9" s="42">
        <f t="shared" si="19"/>
        <v>0</v>
      </c>
      <c r="IN9" s="42">
        <f t="shared" si="19"/>
        <v>0</v>
      </c>
      <c r="IO9" s="42">
        <f t="shared" si="19"/>
        <v>0</v>
      </c>
      <c r="IP9" s="42">
        <f t="shared" si="19"/>
        <v>0</v>
      </c>
      <c r="IQ9" s="42">
        <f t="shared" si="19"/>
        <v>0</v>
      </c>
      <c r="IR9" s="42">
        <f t="shared" si="19"/>
        <v>0</v>
      </c>
      <c r="IS9" s="42">
        <f t="shared" si="19"/>
        <v>0</v>
      </c>
      <c r="IT9" s="42">
        <f t="shared" si="19"/>
        <v>0</v>
      </c>
      <c r="IU9" s="42">
        <f t="shared" si="19"/>
        <v>0</v>
      </c>
      <c r="IV9" s="42">
        <f t="shared" si="19"/>
        <v>0</v>
      </c>
      <c r="IW9" s="42">
        <f t="shared" si="19"/>
        <v>0</v>
      </c>
      <c r="IX9" s="42">
        <f t="shared" si="19"/>
        <v>0</v>
      </c>
      <c r="IY9" s="42">
        <f t="shared" si="13"/>
        <v>0</v>
      </c>
      <c r="IZ9" s="42">
        <f t="shared" si="13"/>
        <v>0</v>
      </c>
      <c r="JA9" s="42">
        <f t="shared" si="13"/>
        <v>0</v>
      </c>
      <c r="JB9" s="42">
        <f t="shared" si="13"/>
        <v>0</v>
      </c>
      <c r="JC9" s="42">
        <f t="shared" si="13"/>
        <v>0</v>
      </c>
      <c r="JD9" s="42">
        <f t="shared" si="13"/>
        <v>0</v>
      </c>
      <c r="JE9" s="42">
        <f t="shared" si="13"/>
        <v>0</v>
      </c>
      <c r="JF9" s="42">
        <f t="shared" si="13"/>
        <v>0</v>
      </c>
      <c r="JG9" s="42">
        <f t="shared" si="13"/>
        <v>0</v>
      </c>
      <c r="JH9" s="42">
        <f t="shared" si="13"/>
        <v>0</v>
      </c>
      <c r="JI9" s="42">
        <f t="shared" si="13"/>
        <v>0</v>
      </c>
      <c r="JJ9" s="42">
        <f t="shared" si="13"/>
        <v>0</v>
      </c>
      <c r="JK9" s="42">
        <f t="shared" si="13"/>
        <v>0</v>
      </c>
      <c r="JL9" s="42">
        <f t="shared" si="13"/>
        <v>0</v>
      </c>
      <c r="JM9" s="42">
        <f t="shared" si="13"/>
        <v>0</v>
      </c>
      <c r="JN9" s="42">
        <f t="shared" si="13"/>
        <v>0</v>
      </c>
      <c r="JO9" s="42">
        <f t="shared" si="13"/>
        <v>0</v>
      </c>
      <c r="JP9" s="42">
        <f t="shared" si="13"/>
        <v>0</v>
      </c>
      <c r="JQ9" s="42">
        <f t="shared" si="13"/>
        <v>0</v>
      </c>
      <c r="JR9" s="42">
        <f t="shared" si="13"/>
        <v>0</v>
      </c>
      <c r="JS9" s="42">
        <f t="shared" si="13"/>
        <v>0</v>
      </c>
      <c r="JT9" s="42">
        <f t="shared" si="13"/>
        <v>0</v>
      </c>
      <c r="JU9" s="42">
        <f t="shared" si="13"/>
        <v>0</v>
      </c>
      <c r="JV9" s="42">
        <f t="shared" si="13"/>
        <v>0</v>
      </c>
      <c r="JW9" s="42">
        <f t="shared" si="13"/>
        <v>0</v>
      </c>
      <c r="JX9" s="42">
        <f t="shared" si="13"/>
        <v>0</v>
      </c>
      <c r="JY9" s="42">
        <f t="shared" si="13"/>
        <v>0</v>
      </c>
      <c r="JZ9" s="42">
        <f t="shared" si="13"/>
        <v>0</v>
      </c>
      <c r="KA9" s="42">
        <f t="shared" si="13"/>
        <v>0</v>
      </c>
      <c r="KB9" s="42">
        <f t="shared" si="13"/>
        <v>0</v>
      </c>
      <c r="KC9" s="42">
        <f t="shared" si="13"/>
        <v>0</v>
      </c>
      <c r="KD9" s="42">
        <f t="shared" si="13"/>
        <v>0</v>
      </c>
      <c r="KE9" s="42">
        <f t="shared" si="13"/>
        <v>0</v>
      </c>
      <c r="KF9" s="42">
        <f t="shared" si="13"/>
        <v>0</v>
      </c>
      <c r="KG9" s="42">
        <f t="shared" si="13"/>
        <v>0</v>
      </c>
      <c r="KH9" s="42">
        <f t="shared" si="13"/>
        <v>0</v>
      </c>
      <c r="KI9" s="42">
        <f t="shared" si="13"/>
        <v>0</v>
      </c>
      <c r="KJ9" s="42">
        <f t="shared" si="13"/>
        <v>0</v>
      </c>
      <c r="KK9" s="42">
        <f t="shared" si="13"/>
        <v>0</v>
      </c>
      <c r="KL9" s="42">
        <f t="shared" si="13"/>
        <v>0</v>
      </c>
      <c r="KM9" s="42">
        <f t="shared" si="13"/>
        <v>0</v>
      </c>
      <c r="KN9" s="42">
        <f t="shared" si="13"/>
        <v>0</v>
      </c>
      <c r="KO9" s="42">
        <f t="shared" si="13"/>
        <v>0</v>
      </c>
      <c r="KP9" s="42">
        <f t="shared" si="13"/>
        <v>0</v>
      </c>
      <c r="KQ9" s="42">
        <f t="shared" si="13"/>
        <v>0</v>
      </c>
      <c r="KR9" s="42">
        <f t="shared" si="13"/>
        <v>0</v>
      </c>
      <c r="KS9" s="42">
        <f t="shared" si="13"/>
        <v>0</v>
      </c>
      <c r="KT9" s="42">
        <f t="shared" si="13"/>
        <v>0</v>
      </c>
      <c r="KU9" s="42">
        <f t="shared" si="13"/>
        <v>0</v>
      </c>
      <c r="KV9" s="42">
        <f t="shared" si="13"/>
        <v>0</v>
      </c>
      <c r="KW9" s="42">
        <f t="shared" si="13"/>
        <v>0</v>
      </c>
      <c r="KX9" s="42">
        <f t="shared" si="13"/>
        <v>0</v>
      </c>
      <c r="KY9" s="42">
        <f t="shared" si="13"/>
        <v>0</v>
      </c>
      <c r="KZ9" s="42">
        <f t="shared" si="13"/>
        <v>0</v>
      </c>
      <c r="LA9" s="42">
        <f t="shared" si="13"/>
        <v>0</v>
      </c>
      <c r="LB9" s="42">
        <f t="shared" si="13"/>
        <v>0</v>
      </c>
      <c r="LC9" s="42">
        <f t="shared" si="13"/>
        <v>0</v>
      </c>
      <c r="LD9" s="42">
        <f t="shared" si="13"/>
        <v>0</v>
      </c>
      <c r="LE9" s="42">
        <f t="shared" si="13"/>
        <v>0</v>
      </c>
      <c r="LF9" s="42">
        <f t="shared" si="13"/>
        <v>0</v>
      </c>
      <c r="LG9" s="42">
        <f t="shared" si="13"/>
        <v>0</v>
      </c>
      <c r="LH9" s="42">
        <f t="shared" si="13"/>
        <v>0</v>
      </c>
      <c r="LI9" s="42">
        <f t="shared" si="13"/>
        <v>0</v>
      </c>
      <c r="LJ9" s="42">
        <f t="shared" si="4"/>
        <v>0</v>
      </c>
      <c r="LK9" s="42">
        <f t="shared" si="20"/>
        <v>0</v>
      </c>
      <c r="LL9" s="42">
        <f t="shared" si="20"/>
        <v>0</v>
      </c>
      <c r="LM9" s="42">
        <f t="shared" si="20"/>
        <v>0</v>
      </c>
      <c r="LN9" s="42">
        <f t="shared" si="20"/>
        <v>0</v>
      </c>
      <c r="LO9" s="42">
        <f t="shared" si="20"/>
        <v>0</v>
      </c>
      <c r="LP9" s="42">
        <f t="shared" si="20"/>
        <v>0</v>
      </c>
      <c r="LQ9" s="42">
        <f t="shared" si="20"/>
        <v>0</v>
      </c>
      <c r="LR9" s="42">
        <f t="shared" si="20"/>
        <v>0</v>
      </c>
      <c r="LS9" s="42">
        <f t="shared" si="20"/>
        <v>0</v>
      </c>
      <c r="LT9" s="42">
        <f t="shared" si="20"/>
        <v>0</v>
      </c>
      <c r="LU9" s="42">
        <f t="shared" si="20"/>
        <v>0</v>
      </c>
      <c r="LV9" s="42">
        <f t="shared" si="20"/>
        <v>0</v>
      </c>
      <c r="LW9" s="42">
        <f t="shared" si="20"/>
        <v>0</v>
      </c>
      <c r="LX9" s="42">
        <f t="shared" si="20"/>
        <v>0</v>
      </c>
      <c r="LY9" s="42">
        <f t="shared" si="20"/>
        <v>0</v>
      </c>
      <c r="LZ9" s="42">
        <f t="shared" si="20"/>
        <v>0</v>
      </c>
      <c r="MA9" s="42">
        <f t="shared" si="20"/>
        <v>0</v>
      </c>
      <c r="MB9" s="42">
        <f t="shared" si="20"/>
        <v>0</v>
      </c>
      <c r="MC9" s="42">
        <f t="shared" si="20"/>
        <v>0</v>
      </c>
      <c r="MD9" s="42">
        <f t="shared" si="20"/>
        <v>0</v>
      </c>
      <c r="ME9" s="42">
        <f t="shared" si="20"/>
        <v>0</v>
      </c>
      <c r="MF9" s="42">
        <f t="shared" si="20"/>
        <v>0</v>
      </c>
      <c r="MG9" s="42">
        <f t="shared" si="20"/>
        <v>0</v>
      </c>
      <c r="MH9" s="42">
        <f t="shared" si="20"/>
        <v>0</v>
      </c>
      <c r="MI9" s="42">
        <f t="shared" si="20"/>
        <v>0</v>
      </c>
      <c r="MJ9" s="42">
        <f t="shared" si="20"/>
        <v>0</v>
      </c>
      <c r="MK9" s="42">
        <f t="shared" si="20"/>
        <v>0</v>
      </c>
      <c r="ML9" s="42">
        <f t="shared" si="20"/>
        <v>0</v>
      </c>
      <c r="MM9" s="42">
        <f t="shared" si="20"/>
        <v>0</v>
      </c>
      <c r="MN9" s="42">
        <f t="shared" si="20"/>
        <v>0</v>
      </c>
      <c r="MO9" s="42">
        <f t="shared" si="20"/>
        <v>0</v>
      </c>
      <c r="MP9" s="42">
        <f t="shared" si="20"/>
        <v>0</v>
      </c>
      <c r="MQ9" s="42">
        <f t="shared" si="20"/>
        <v>0</v>
      </c>
      <c r="MR9" s="42">
        <f t="shared" si="20"/>
        <v>0</v>
      </c>
      <c r="MS9" s="42">
        <f t="shared" si="20"/>
        <v>0</v>
      </c>
      <c r="MT9" s="42">
        <f t="shared" si="20"/>
        <v>0</v>
      </c>
      <c r="MU9" s="42">
        <f t="shared" si="20"/>
        <v>0</v>
      </c>
      <c r="MV9" s="42">
        <f t="shared" si="20"/>
        <v>0</v>
      </c>
      <c r="MW9" s="42">
        <f t="shared" si="20"/>
        <v>0</v>
      </c>
      <c r="MX9" s="42">
        <f t="shared" si="20"/>
        <v>0</v>
      </c>
      <c r="MY9" s="42">
        <f t="shared" si="20"/>
        <v>0</v>
      </c>
      <c r="MZ9" s="42">
        <f t="shared" si="20"/>
        <v>0</v>
      </c>
      <c r="NA9" s="42">
        <f t="shared" si="20"/>
        <v>0</v>
      </c>
      <c r="NB9" s="42">
        <f t="shared" si="20"/>
        <v>0</v>
      </c>
      <c r="NC9" s="42">
        <f t="shared" si="20"/>
        <v>0</v>
      </c>
      <c r="ND9" s="42">
        <f t="shared" si="20"/>
        <v>0</v>
      </c>
      <c r="NE9" s="42">
        <f t="shared" si="20"/>
        <v>0</v>
      </c>
      <c r="NF9" s="42">
        <f t="shared" si="20"/>
        <v>0</v>
      </c>
      <c r="NG9" s="42">
        <f t="shared" si="20"/>
        <v>0</v>
      </c>
      <c r="NH9" s="42">
        <f t="shared" si="20"/>
        <v>0</v>
      </c>
      <c r="NI9" s="42">
        <f t="shared" si="20"/>
        <v>0</v>
      </c>
      <c r="NJ9" s="42">
        <f t="shared" si="20"/>
        <v>0</v>
      </c>
      <c r="NK9" s="42">
        <f t="shared" si="20"/>
        <v>0</v>
      </c>
      <c r="NL9" s="42">
        <f t="shared" si="20"/>
        <v>0</v>
      </c>
      <c r="NM9" s="42">
        <f t="shared" si="20"/>
        <v>0</v>
      </c>
      <c r="NN9" s="42">
        <f t="shared" si="20"/>
        <v>0</v>
      </c>
      <c r="NO9" s="42">
        <f t="shared" si="20"/>
        <v>0</v>
      </c>
      <c r="NP9" s="42">
        <f t="shared" si="20"/>
        <v>0</v>
      </c>
      <c r="NQ9" s="42">
        <f t="shared" si="20"/>
        <v>0</v>
      </c>
      <c r="NR9" s="42">
        <f t="shared" si="20"/>
        <v>0</v>
      </c>
      <c r="NS9" s="42">
        <f t="shared" si="20"/>
        <v>0</v>
      </c>
      <c r="NT9" s="42">
        <f t="shared" si="20"/>
        <v>0</v>
      </c>
      <c r="NU9" s="42">
        <f t="shared" si="20"/>
        <v>0</v>
      </c>
      <c r="NV9" s="42">
        <f t="shared" si="20"/>
        <v>0</v>
      </c>
      <c r="NW9" s="42">
        <f t="shared" si="14"/>
        <v>0</v>
      </c>
      <c r="NX9" s="42">
        <f t="shared" si="14"/>
        <v>0</v>
      </c>
      <c r="NY9" s="42">
        <f t="shared" si="14"/>
        <v>0</v>
      </c>
      <c r="NZ9" s="42">
        <f t="shared" si="14"/>
        <v>0</v>
      </c>
      <c r="OA9" s="42">
        <f t="shared" si="14"/>
        <v>0</v>
      </c>
      <c r="OB9" s="42">
        <f t="shared" si="14"/>
        <v>0</v>
      </c>
      <c r="OC9" s="42">
        <f t="shared" si="14"/>
        <v>0</v>
      </c>
      <c r="OD9" s="42">
        <f t="shared" si="14"/>
        <v>0</v>
      </c>
      <c r="OE9" s="42">
        <f t="shared" si="14"/>
        <v>0</v>
      </c>
      <c r="OF9" s="42">
        <f t="shared" si="14"/>
        <v>0</v>
      </c>
      <c r="OG9" s="42">
        <f t="shared" si="14"/>
        <v>0</v>
      </c>
      <c r="OH9" s="42">
        <f t="shared" si="14"/>
        <v>0</v>
      </c>
      <c r="OI9" s="42">
        <f t="shared" si="14"/>
        <v>0</v>
      </c>
      <c r="OJ9" s="42">
        <f t="shared" si="14"/>
        <v>0</v>
      </c>
      <c r="OK9" s="42">
        <f t="shared" si="14"/>
        <v>0</v>
      </c>
      <c r="OL9" s="42">
        <f t="shared" si="14"/>
        <v>0</v>
      </c>
      <c r="OM9" s="42">
        <f t="shared" si="14"/>
        <v>0</v>
      </c>
      <c r="ON9" s="42">
        <f t="shared" si="14"/>
        <v>0</v>
      </c>
      <c r="OO9" s="42">
        <f t="shared" si="14"/>
        <v>0</v>
      </c>
      <c r="OP9" s="42">
        <f t="shared" si="14"/>
        <v>0</v>
      </c>
      <c r="OQ9" s="42">
        <f t="shared" si="14"/>
        <v>0</v>
      </c>
      <c r="OR9" s="42">
        <f t="shared" si="14"/>
        <v>0</v>
      </c>
      <c r="OS9" s="42">
        <f t="shared" si="14"/>
        <v>0</v>
      </c>
      <c r="OT9" s="42">
        <f t="shared" si="14"/>
        <v>0</v>
      </c>
      <c r="OU9" s="42">
        <f t="shared" si="14"/>
        <v>0</v>
      </c>
      <c r="OV9" s="42">
        <f t="shared" si="14"/>
        <v>0</v>
      </c>
      <c r="OW9" s="42">
        <f t="shared" si="14"/>
        <v>0</v>
      </c>
      <c r="OX9" s="42">
        <f t="shared" si="14"/>
        <v>0</v>
      </c>
      <c r="OY9" s="42">
        <f t="shared" si="14"/>
        <v>0</v>
      </c>
      <c r="OZ9" s="42">
        <f t="shared" si="14"/>
        <v>0</v>
      </c>
      <c r="PA9" s="42">
        <f t="shared" si="14"/>
        <v>0</v>
      </c>
      <c r="PB9" s="42">
        <f t="shared" si="14"/>
        <v>0</v>
      </c>
      <c r="PC9" s="42">
        <f t="shared" si="14"/>
        <v>0</v>
      </c>
      <c r="PD9" s="42">
        <f t="shared" si="14"/>
        <v>0</v>
      </c>
      <c r="PE9" s="42">
        <f t="shared" si="14"/>
        <v>0</v>
      </c>
      <c r="PF9" s="42">
        <f t="shared" si="14"/>
        <v>0</v>
      </c>
      <c r="PG9" s="42">
        <f t="shared" si="14"/>
        <v>0</v>
      </c>
      <c r="PH9" s="42">
        <f t="shared" si="14"/>
        <v>0</v>
      </c>
      <c r="PI9" s="42">
        <f t="shared" si="14"/>
        <v>0</v>
      </c>
      <c r="PJ9" s="42">
        <f t="shared" si="14"/>
        <v>0</v>
      </c>
      <c r="PK9" s="42">
        <f t="shared" si="14"/>
        <v>0</v>
      </c>
      <c r="PL9" s="42">
        <f t="shared" si="14"/>
        <v>0</v>
      </c>
      <c r="PM9" s="42">
        <f t="shared" si="14"/>
        <v>0</v>
      </c>
      <c r="PN9" s="42">
        <f t="shared" si="14"/>
        <v>0</v>
      </c>
      <c r="PO9" s="42">
        <f t="shared" si="14"/>
        <v>0</v>
      </c>
      <c r="PP9" s="42">
        <f t="shared" si="14"/>
        <v>0</v>
      </c>
      <c r="PQ9" s="42">
        <f t="shared" si="14"/>
        <v>0</v>
      </c>
      <c r="PR9" s="42">
        <f t="shared" si="14"/>
        <v>0</v>
      </c>
      <c r="PS9" s="42">
        <f t="shared" si="14"/>
        <v>0</v>
      </c>
      <c r="PT9" s="42">
        <f t="shared" si="14"/>
        <v>0</v>
      </c>
      <c r="PU9" s="42">
        <f t="shared" si="14"/>
        <v>0</v>
      </c>
      <c r="PV9" s="42">
        <f t="shared" si="14"/>
        <v>0</v>
      </c>
      <c r="PW9" s="42">
        <f t="shared" si="14"/>
        <v>0</v>
      </c>
      <c r="PX9" s="42">
        <f t="shared" si="14"/>
        <v>0</v>
      </c>
      <c r="PY9" s="42">
        <f t="shared" si="14"/>
        <v>0</v>
      </c>
      <c r="PZ9" s="42">
        <f t="shared" si="14"/>
        <v>0</v>
      </c>
      <c r="QA9" s="42">
        <f t="shared" si="14"/>
        <v>0</v>
      </c>
      <c r="QB9" s="42">
        <f t="shared" si="14"/>
        <v>0</v>
      </c>
      <c r="QC9" s="42">
        <f t="shared" si="14"/>
        <v>0</v>
      </c>
      <c r="QD9" s="42">
        <f t="shared" si="14"/>
        <v>0</v>
      </c>
      <c r="QE9" s="42">
        <f t="shared" si="14"/>
        <v>0</v>
      </c>
      <c r="QF9" s="42">
        <f t="shared" si="14"/>
        <v>0</v>
      </c>
      <c r="QG9" s="42">
        <f t="shared" si="14"/>
        <v>0</v>
      </c>
      <c r="QH9" s="42">
        <f t="shared" si="6"/>
        <v>0</v>
      </c>
      <c r="QI9" s="42">
        <f t="shared" si="21"/>
        <v>0</v>
      </c>
      <c r="QJ9" s="42">
        <f t="shared" si="21"/>
        <v>0</v>
      </c>
      <c r="QK9" s="42">
        <f t="shared" si="21"/>
        <v>0</v>
      </c>
      <c r="QL9" s="42">
        <f t="shared" si="21"/>
        <v>0</v>
      </c>
      <c r="QM9" s="42">
        <f t="shared" si="21"/>
        <v>0</v>
      </c>
      <c r="QN9" s="42">
        <f t="shared" si="21"/>
        <v>0</v>
      </c>
      <c r="QO9" s="42">
        <f t="shared" si="21"/>
        <v>0</v>
      </c>
      <c r="QP9" s="42">
        <f t="shared" si="21"/>
        <v>0</v>
      </c>
      <c r="QQ9" s="42">
        <f t="shared" si="21"/>
        <v>0</v>
      </c>
      <c r="QR9" s="42">
        <f t="shared" si="21"/>
        <v>0</v>
      </c>
      <c r="QS9" s="42">
        <f t="shared" si="21"/>
        <v>0</v>
      </c>
      <c r="QT9" s="42">
        <f t="shared" si="21"/>
        <v>0</v>
      </c>
      <c r="QU9" s="42">
        <f t="shared" si="21"/>
        <v>0</v>
      </c>
      <c r="QV9" s="42">
        <f t="shared" si="21"/>
        <v>0</v>
      </c>
      <c r="QW9" s="42">
        <f t="shared" si="21"/>
        <v>0</v>
      </c>
      <c r="QX9" s="42">
        <f t="shared" si="21"/>
        <v>0</v>
      </c>
      <c r="QY9" s="42">
        <f t="shared" si="21"/>
        <v>0</v>
      </c>
      <c r="QZ9" s="42">
        <f t="shared" si="21"/>
        <v>0</v>
      </c>
      <c r="RA9" s="42">
        <f t="shared" si="21"/>
        <v>0</v>
      </c>
      <c r="RB9" s="42">
        <f t="shared" si="21"/>
        <v>0</v>
      </c>
      <c r="RC9" s="42">
        <f t="shared" si="21"/>
        <v>0</v>
      </c>
      <c r="RD9" s="42">
        <f t="shared" si="21"/>
        <v>0</v>
      </c>
      <c r="RE9" s="42">
        <f t="shared" si="21"/>
        <v>0</v>
      </c>
      <c r="RF9" s="42">
        <f t="shared" si="21"/>
        <v>0</v>
      </c>
      <c r="RG9" s="42">
        <f t="shared" si="21"/>
        <v>0</v>
      </c>
      <c r="RH9" s="42">
        <f t="shared" si="21"/>
        <v>0</v>
      </c>
      <c r="RI9" s="42">
        <f t="shared" si="21"/>
        <v>0</v>
      </c>
      <c r="RJ9" s="42">
        <f t="shared" si="21"/>
        <v>0</v>
      </c>
      <c r="RK9" s="42">
        <f t="shared" si="21"/>
        <v>0</v>
      </c>
      <c r="RL9" s="42">
        <f t="shared" si="21"/>
        <v>0</v>
      </c>
      <c r="RM9" s="42">
        <f t="shared" si="21"/>
        <v>0</v>
      </c>
      <c r="RN9" s="42">
        <f t="shared" si="21"/>
        <v>0</v>
      </c>
      <c r="RO9" s="42">
        <f t="shared" si="21"/>
        <v>0</v>
      </c>
      <c r="RP9" s="42">
        <f t="shared" si="21"/>
        <v>0</v>
      </c>
      <c r="RQ9" s="42">
        <f t="shared" si="21"/>
        <v>0</v>
      </c>
      <c r="RR9" s="42">
        <f t="shared" si="21"/>
        <v>0</v>
      </c>
      <c r="RS9" s="42">
        <f t="shared" si="21"/>
        <v>0</v>
      </c>
      <c r="RT9" s="42">
        <f t="shared" si="21"/>
        <v>0</v>
      </c>
      <c r="RU9" s="42">
        <f t="shared" si="21"/>
        <v>0</v>
      </c>
      <c r="RV9" s="42">
        <f t="shared" si="21"/>
        <v>0</v>
      </c>
      <c r="RW9" s="42">
        <f t="shared" si="21"/>
        <v>0</v>
      </c>
      <c r="RX9" s="42">
        <f t="shared" si="21"/>
        <v>0</v>
      </c>
      <c r="RY9" s="42">
        <f t="shared" si="21"/>
        <v>0</v>
      </c>
      <c r="RZ9" s="42">
        <f t="shared" si="21"/>
        <v>0</v>
      </c>
      <c r="SA9" s="42">
        <f t="shared" si="21"/>
        <v>0</v>
      </c>
      <c r="SB9" s="42">
        <f t="shared" si="21"/>
        <v>0</v>
      </c>
      <c r="SC9" s="42">
        <f t="shared" si="21"/>
        <v>0</v>
      </c>
      <c r="SD9" s="42">
        <f t="shared" si="21"/>
        <v>0</v>
      </c>
      <c r="SE9" s="42">
        <f t="shared" si="21"/>
        <v>0</v>
      </c>
      <c r="SF9" s="42">
        <f t="shared" si="21"/>
        <v>0</v>
      </c>
      <c r="SG9" s="42">
        <f t="shared" si="21"/>
        <v>0</v>
      </c>
      <c r="SH9" s="42">
        <f t="shared" si="21"/>
        <v>0</v>
      </c>
      <c r="SI9" s="42">
        <f t="shared" si="21"/>
        <v>0</v>
      </c>
      <c r="SJ9" s="42">
        <f t="shared" si="21"/>
        <v>0</v>
      </c>
      <c r="SK9" s="42">
        <f t="shared" si="21"/>
        <v>0</v>
      </c>
      <c r="SL9" s="42">
        <f t="shared" si="21"/>
        <v>0</v>
      </c>
      <c r="SM9" s="42">
        <f t="shared" si="21"/>
        <v>0</v>
      </c>
      <c r="SN9" s="42">
        <f t="shared" si="21"/>
        <v>0</v>
      </c>
      <c r="SO9" s="42">
        <f t="shared" si="21"/>
        <v>0</v>
      </c>
      <c r="SP9" s="42">
        <f t="shared" si="21"/>
        <v>0</v>
      </c>
      <c r="SQ9" s="42">
        <f t="shared" si="21"/>
        <v>0</v>
      </c>
      <c r="SR9" s="42">
        <f t="shared" si="21"/>
        <v>0</v>
      </c>
      <c r="SS9" s="42">
        <f t="shared" si="21"/>
        <v>0</v>
      </c>
      <c r="ST9" s="42">
        <f t="shared" si="21"/>
        <v>0</v>
      </c>
      <c r="SU9" s="42">
        <f t="shared" si="15"/>
        <v>0</v>
      </c>
      <c r="SV9" s="42">
        <f t="shared" si="15"/>
        <v>0</v>
      </c>
      <c r="SW9" s="42">
        <f t="shared" si="15"/>
        <v>0</v>
      </c>
      <c r="SX9" s="42">
        <f t="shared" si="15"/>
        <v>0</v>
      </c>
      <c r="SY9" s="42">
        <f t="shared" si="15"/>
        <v>0</v>
      </c>
      <c r="SZ9" s="42">
        <f t="shared" si="15"/>
        <v>0</v>
      </c>
      <c r="TA9" s="42">
        <f t="shared" si="15"/>
        <v>0</v>
      </c>
      <c r="TB9" s="42">
        <f t="shared" si="15"/>
        <v>0</v>
      </c>
      <c r="TC9" s="42">
        <f t="shared" si="15"/>
        <v>0</v>
      </c>
      <c r="TD9" s="42">
        <f t="shared" si="15"/>
        <v>0</v>
      </c>
      <c r="TE9" s="42">
        <f t="shared" si="15"/>
        <v>0</v>
      </c>
      <c r="TF9" s="42">
        <f t="shared" si="15"/>
        <v>0</v>
      </c>
      <c r="TG9" s="42">
        <f t="shared" si="15"/>
        <v>0</v>
      </c>
      <c r="TH9" s="42">
        <f t="shared" si="15"/>
        <v>0</v>
      </c>
      <c r="TI9" s="42">
        <f t="shared" si="15"/>
        <v>0</v>
      </c>
      <c r="TJ9" s="42">
        <f t="shared" si="15"/>
        <v>0</v>
      </c>
      <c r="TK9" s="42">
        <f t="shared" si="15"/>
        <v>0</v>
      </c>
      <c r="TL9" s="42">
        <f t="shared" si="15"/>
        <v>0</v>
      </c>
      <c r="TM9" s="42">
        <f t="shared" si="15"/>
        <v>0</v>
      </c>
      <c r="TN9" s="42">
        <f t="shared" si="15"/>
        <v>0</v>
      </c>
      <c r="TO9" s="42">
        <f t="shared" si="15"/>
        <v>0</v>
      </c>
      <c r="TP9" s="42">
        <f t="shared" si="15"/>
        <v>0</v>
      </c>
      <c r="TQ9" s="42">
        <f t="shared" si="15"/>
        <v>0</v>
      </c>
      <c r="TR9" s="42">
        <f t="shared" si="15"/>
        <v>0</v>
      </c>
      <c r="TS9" s="42">
        <f t="shared" si="15"/>
        <v>0</v>
      </c>
      <c r="TT9" s="42">
        <f t="shared" si="15"/>
        <v>0</v>
      </c>
      <c r="TU9" s="42">
        <f t="shared" si="15"/>
        <v>0</v>
      </c>
      <c r="TV9" s="42">
        <f t="shared" si="15"/>
        <v>0</v>
      </c>
      <c r="TW9" s="42">
        <f t="shared" si="15"/>
        <v>0</v>
      </c>
      <c r="TX9" s="42">
        <f t="shared" si="15"/>
        <v>0</v>
      </c>
      <c r="TY9" s="42">
        <f t="shared" si="15"/>
        <v>0</v>
      </c>
      <c r="TZ9" s="42">
        <f t="shared" si="15"/>
        <v>0</v>
      </c>
      <c r="UA9" s="42">
        <f t="shared" si="15"/>
        <v>0</v>
      </c>
      <c r="UB9" s="42">
        <f t="shared" si="15"/>
        <v>0</v>
      </c>
      <c r="UC9" s="42">
        <f t="shared" si="15"/>
        <v>0</v>
      </c>
      <c r="UD9" s="42">
        <f t="shared" si="15"/>
        <v>0</v>
      </c>
      <c r="UE9" s="42">
        <f t="shared" si="15"/>
        <v>0</v>
      </c>
      <c r="UF9" s="42">
        <f t="shared" si="15"/>
        <v>0</v>
      </c>
      <c r="UG9" s="42">
        <f t="shared" si="15"/>
        <v>0</v>
      </c>
      <c r="UH9" s="42">
        <f t="shared" si="15"/>
        <v>0</v>
      </c>
      <c r="UI9" s="42">
        <f t="shared" si="15"/>
        <v>0</v>
      </c>
      <c r="UJ9" s="42">
        <f t="shared" si="15"/>
        <v>0</v>
      </c>
      <c r="UK9" s="42">
        <f t="shared" si="15"/>
        <v>0</v>
      </c>
      <c r="UL9" s="42">
        <f t="shared" si="15"/>
        <v>0</v>
      </c>
      <c r="UM9" s="42">
        <f t="shared" si="15"/>
        <v>0</v>
      </c>
      <c r="UN9" s="42">
        <f t="shared" si="15"/>
        <v>0</v>
      </c>
      <c r="UO9" s="42">
        <f t="shared" si="15"/>
        <v>0</v>
      </c>
      <c r="UP9" s="42">
        <f t="shared" si="15"/>
        <v>0</v>
      </c>
      <c r="UQ9" s="42">
        <f t="shared" si="15"/>
        <v>0</v>
      </c>
      <c r="UR9" s="42">
        <f t="shared" si="15"/>
        <v>0</v>
      </c>
      <c r="US9" s="42">
        <f t="shared" si="15"/>
        <v>0</v>
      </c>
      <c r="UT9" s="42">
        <f t="shared" si="15"/>
        <v>0</v>
      </c>
      <c r="UU9" s="42">
        <f t="shared" si="15"/>
        <v>0</v>
      </c>
      <c r="UV9" s="42">
        <f t="shared" si="15"/>
        <v>0</v>
      </c>
      <c r="UW9" s="42">
        <f t="shared" si="15"/>
        <v>0</v>
      </c>
      <c r="UX9" s="42">
        <f t="shared" si="15"/>
        <v>0</v>
      </c>
      <c r="UY9" s="42">
        <f t="shared" si="15"/>
        <v>0</v>
      </c>
      <c r="UZ9" s="42">
        <f t="shared" si="15"/>
        <v>0</v>
      </c>
      <c r="VA9" s="42">
        <f t="shared" si="15"/>
        <v>0</v>
      </c>
      <c r="VB9" s="42">
        <f t="shared" si="15"/>
        <v>0</v>
      </c>
      <c r="VC9" s="42">
        <f t="shared" si="15"/>
        <v>0</v>
      </c>
      <c r="VD9" s="42">
        <f t="shared" si="15"/>
        <v>0</v>
      </c>
      <c r="VE9" s="42">
        <f t="shared" si="15"/>
        <v>0</v>
      </c>
      <c r="VF9" s="42">
        <f t="shared" si="8"/>
        <v>0</v>
      </c>
      <c r="VG9" s="42">
        <f t="shared" si="22"/>
        <v>0</v>
      </c>
      <c r="VH9" s="42">
        <f t="shared" si="22"/>
        <v>0</v>
      </c>
      <c r="VI9" s="42">
        <f t="shared" si="22"/>
        <v>0</v>
      </c>
      <c r="VJ9" s="42">
        <f t="shared" si="22"/>
        <v>0</v>
      </c>
      <c r="VK9" s="42">
        <f t="shared" si="22"/>
        <v>0</v>
      </c>
      <c r="VL9" s="42">
        <f t="shared" si="22"/>
        <v>0</v>
      </c>
      <c r="VM9" s="42">
        <f t="shared" si="22"/>
        <v>0</v>
      </c>
      <c r="VN9" s="42">
        <f t="shared" si="22"/>
        <v>0</v>
      </c>
      <c r="VO9" s="42">
        <f t="shared" si="22"/>
        <v>0</v>
      </c>
      <c r="VP9" s="42">
        <f t="shared" si="22"/>
        <v>0</v>
      </c>
      <c r="VQ9" s="42">
        <f t="shared" si="22"/>
        <v>0</v>
      </c>
      <c r="VR9" s="42">
        <f t="shared" si="22"/>
        <v>0</v>
      </c>
      <c r="VS9" s="42">
        <f t="shared" si="22"/>
        <v>0</v>
      </c>
      <c r="VT9" s="42">
        <f t="shared" si="22"/>
        <v>0</v>
      </c>
      <c r="VU9" s="42">
        <f t="shared" si="22"/>
        <v>0</v>
      </c>
      <c r="VV9" s="42">
        <f t="shared" si="22"/>
        <v>0</v>
      </c>
      <c r="VW9" s="42">
        <f t="shared" si="22"/>
        <v>0</v>
      </c>
      <c r="VX9" s="42">
        <f t="shared" si="22"/>
        <v>0</v>
      </c>
      <c r="VY9" s="42">
        <f t="shared" si="22"/>
        <v>0</v>
      </c>
      <c r="VZ9" s="42">
        <f t="shared" si="22"/>
        <v>0</v>
      </c>
      <c r="WA9" s="42">
        <f t="shared" si="22"/>
        <v>0</v>
      </c>
      <c r="WB9" s="42">
        <f t="shared" si="22"/>
        <v>0</v>
      </c>
      <c r="WC9" s="42">
        <f t="shared" si="22"/>
        <v>0</v>
      </c>
      <c r="WD9" s="42">
        <f t="shared" si="22"/>
        <v>0</v>
      </c>
      <c r="WE9" s="42">
        <f t="shared" si="22"/>
        <v>0</v>
      </c>
      <c r="WF9" s="42">
        <f t="shared" si="22"/>
        <v>0</v>
      </c>
      <c r="WG9" s="42">
        <f t="shared" si="22"/>
        <v>0</v>
      </c>
      <c r="WH9" s="42">
        <f t="shared" si="22"/>
        <v>0</v>
      </c>
      <c r="WI9" s="42">
        <f t="shared" si="22"/>
        <v>0</v>
      </c>
      <c r="WJ9" s="42">
        <f t="shared" si="22"/>
        <v>0</v>
      </c>
      <c r="WK9" s="42">
        <f t="shared" si="22"/>
        <v>0</v>
      </c>
      <c r="WL9" s="42">
        <f t="shared" si="22"/>
        <v>0</v>
      </c>
      <c r="WM9" s="42">
        <f t="shared" si="22"/>
        <v>0</v>
      </c>
      <c r="WN9" s="42">
        <f t="shared" si="22"/>
        <v>0</v>
      </c>
      <c r="WO9" s="42">
        <f t="shared" si="22"/>
        <v>0</v>
      </c>
      <c r="WP9" s="42">
        <f t="shared" si="22"/>
        <v>0</v>
      </c>
      <c r="WQ9" s="42">
        <f t="shared" si="22"/>
        <v>0</v>
      </c>
      <c r="WR9" s="42">
        <f t="shared" si="22"/>
        <v>0</v>
      </c>
      <c r="WS9" s="42">
        <f t="shared" si="22"/>
        <v>0</v>
      </c>
      <c r="WT9" s="42">
        <f t="shared" si="22"/>
        <v>0</v>
      </c>
      <c r="WU9" s="42">
        <f t="shared" si="22"/>
        <v>0</v>
      </c>
      <c r="WV9" s="42">
        <f t="shared" si="22"/>
        <v>0</v>
      </c>
      <c r="WW9" s="42">
        <f t="shared" si="22"/>
        <v>0</v>
      </c>
      <c r="WX9" s="42">
        <f t="shared" si="22"/>
        <v>0</v>
      </c>
      <c r="WY9" s="42">
        <f t="shared" si="22"/>
        <v>0</v>
      </c>
      <c r="WZ9" s="42">
        <f t="shared" si="22"/>
        <v>0</v>
      </c>
      <c r="XA9" s="42">
        <f t="shared" si="22"/>
        <v>0</v>
      </c>
      <c r="XB9" s="42">
        <f t="shared" si="22"/>
        <v>0</v>
      </c>
      <c r="XC9" s="42">
        <f t="shared" si="22"/>
        <v>0</v>
      </c>
      <c r="XD9" s="42">
        <f t="shared" si="22"/>
        <v>0</v>
      </c>
      <c r="XE9" s="42">
        <f t="shared" si="22"/>
        <v>0</v>
      </c>
      <c r="XF9" s="42">
        <f t="shared" si="22"/>
        <v>0</v>
      </c>
      <c r="XG9" s="42">
        <f t="shared" si="22"/>
        <v>0</v>
      </c>
      <c r="XH9" s="42">
        <f t="shared" si="22"/>
        <v>0</v>
      </c>
      <c r="XI9" s="42">
        <f t="shared" si="22"/>
        <v>0</v>
      </c>
      <c r="XJ9" s="42">
        <f t="shared" si="22"/>
        <v>0</v>
      </c>
      <c r="XK9" s="42">
        <f t="shared" si="22"/>
        <v>0</v>
      </c>
      <c r="XL9" s="42">
        <f t="shared" si="22"/>
        <v>0</v>
      </c>
      <c r="XM9" s="42">
        <f t="shared" si="22"/>
        <v>0</v>
      </c>
      <c r="XN9" s="42">
        <f t="shared" si="22"/>
        <v>0</v>
      </c>
      <c r="XO9" s="42">
        <f t="shared" si="22"/>
        <v>0</v>
      </c>
      <c r="XP9" s="42">
        <f t="shared" si="22"/>
        <v>0</v>
      </c>
      <c r="XQ9" s="42">
        <f t="shared" si="22"/>
        <v>0</v>
      </c>
      <c r="XR9" s="42">
        <f t="shared" si="22"/>
        <v>0</v>
      </c>
      <c r="XS9" s="42">
        <f t="shared" si="16"/>
        <v>0</v>
      </c>
      <c r="XT9" s="42">
        <f t="shared" si="16"/>
        <v>0</v>
      </c>
      <c r="XU9" s="42">
        <f t="shared" si="16"/>
        <v>0</v>
      </c>
      <c r="XV9" s="42">
        <f t="shared" si="16"/>
        <v>0</v>
      </c>
      <c r="XW9" s="42">
        <f t="shared" si="16"/>
        <v>0</v>
      </c>
      <c r="XX9" s="42">
        <f t="shared" si="16"/>
        <v>0</v>
      </c>
      <c r="XY9" s="42">
        <f t="shared" si="16"/>
        <v>0</v>
      </c>
      <c r="XZ9" s="42">
        <f t="shared" si="16"/>
        <v>0</v>
      </c>
      <c r="YA9" s="42">
        <f t="shared" si="16"/>
        <v>0</v>
      </c>
      <c r="YB9" s="42">
        <f t="shared" si="16"/>
        <v>0</v>
      </c>
      <c r="YC9" s="42">
        <f t="shared" si="16"/>
        <v>0</v>
      </c>
      <c r="YD9" s="42">
        <f t="shared" si="10"/>
        <v>0</v>
      </c>
      <c r="YE9" s="23"/>
    </row>
    <row r="10" spans="1:655" x14ac:dyDescent="0.55000000000000004">
      <c r="A10" t="s">
        <v>462</v>
      </c>
      <c r="B10" s="42">
        <f t="shared" si="11"/>
        <v>0</v>
      </c>
      <c r="C10" s="42">
        <f t="shared" si="11"/>
        <v>0</v>
      </c>
      <c r="D10" s="42">
        <f t="shared" si="11"/>
        <v>0</v>
      </c>
      <c r="E10" s="42">
        <f t="shared" si="11"/>
        <v>0</v>
      </c>
      <c r="F10" s="42">
        <f t="shared" si="11"/>
        <v>0</v>
      </c>
      <c r="G10" s="42">
        <f t="shared" si="11"/>
        <v>0</v>
      </c>
      <c r="H10" s="42">
        <f t="shared" si="11"/>
        <v>0</v>
      </c>
      <c r="I10" s="42">
        <f t="shared" si="11"/>
        <v>0</v>
      </c>
      <c r="J10" s="42">
        <f t="shared" si="11"/>
        <v>0</v>
      </c>
      <c r="K10" s="42">
        <f t="shared" si="11"/>
        <v>0</v>
      </c>
      <c r="L10" s="42">
        <f t="shared" si="11"/>
        <v>0</v>
      </c>
      <c r="M10" s="42">
        <f t="shared" si="11"/>
        <v>0</v>
      </c>
      <c r="N10" s="42">
        <f t="shared" si="11"/>
        <v>0</v>
      </c>
      <c r="O10" s="42">
        <f t="shared" si="11"/>
        <v>0</v>
      </c>
      <c r="P10" s="42">
        <f t="shared" si="11"/>
        <v>0</v>
      </c>
      <c r="Q10" s="42">
        <f t="shared" si="11"/>
        <v>0</v>
      </c>
      <c r="R10" s="42">
        <f t="shared" si="23"/>
        <v>0</v>
      </c>
      <c r="S10" s="42">
        <f t="shared" si="23"/>
        <v>0</v>
      </c>
      <c r="T10" s="42">
        <f t="shared" si="23"/>
        <v>0</v>
      </c>
      <c r="U10" s="42">
        <f t="shared" si="23"/>
        <v>0</v>
      </c>
      <c r="V10" s="42">
        <f t="shared" si="23"/>
        <v>0</v>
      </c>
      <c r="W10" s="42">
        <f t="shared" si="23"/>
        <v>0</v>
      </c>
      <c r="X10" s="42">
        <f t="shared" si="23"/>
        <v>0</v>
      </c>
      <c r="Y10" s="42">
        <f t="shared" si="23"/>
        <v>0</v>
      </c>
      <c r="Z10" s="42">
        <f t="shared" si="23"/>
        <v>0</v>
      </c>
      <c r="AA10" s="42">
        <f t="shared" si="23"/>
        <v>0</v>
      </c>
      <c r="AB10" s="42">
        <f t="shared" si="23"/>
        <v>0</v>
      </c>
      <c r="AC10" s="42">
        <f t="shared" si="23"/>
        <v>0</v>
      </c>
      <c r="AD10" s="42">
        <f t="shared" si="23"/>
        <v>0</v>
      </c>
      <c r="AE10" s="42">
        <f t="shared" si="23"/>
        <v>0</v>
      </c>
      <c r="AF10" s="42">
        <f t="shared" si="23"/>
        <v>0</v>
      </c>
      <c r="AG10" s="42">
        <f t="shared" si="23"/>
        <v>0</v>
      </c>
      <c r="AH10" s="42">
        <f t="shared" si="23"/>
        <v>0</v>
      </c>
      <c r="AI10" s="42">
        <f t="shared" si="23"/>
        <v>0</v>
      </c>
      <c r="AJ10" s="42">
        <f t="shared" si="23"/>
        <v>0</v>
      </c>
      <c r="AK10" s="42">
        <f t="shared" si="23"/>
        <v>0</v>
      </c>
      <c r="AL10" s="42">
        <f t="shared" si="23"/>
        <v>0</v>
      </c>
      <c r="AM10" s="42">
        <f t="shared" si="23"/>
        <v>0</v>
      </c>
      <c r="AN10" s="42">
        <f t="shared" si="23"/>
        <v>0</v>
      </c>
      <c r="AO10" s="42">
        <f t="shared" si="23"/>
        <v>0</v>
      </c>
      <c r="AP10" s="42">
        <f t="shared" si="23"/>
        <v>0</v>
      </c>
      <c r="AQ10" s="42">
        <f t="shared" si="23"/>
        <v>0</v>
      </c>
      <c r="AR10" s="42">
        <f t="shared" si="23"/>
        <v>0</v>
      </c>
      <c r="AS10" s="42">
        <f t="shared" si="23"/>
        <v>0</v>
      </c>
      <c r="AT10" s="42">
        <f t="shared" si="23"/>
        <v>0</v>
      </c>
      <c r="AU10" s="42">
        <f t="shared" si="23"/>
        <v>0</v>
      </c>
      <c r="AV10" s="42">
        <f t="shared" si="23"/>
        <v>0</v>
      </c>
      <c r="AW10" s="42">
        <f t="shared" si="23"/>
        <v>0</v>
      </c>
      <c r="AX10" s="42">
        <f t="shared" si="23"/>
        <v>0</v>
      </c>
      <c r="AY10" s="42">
        <f t="shared" si="23"/>
        <v>0</v>
      </c>
      <c r="AZ10" s="42">
        <f t="shared" si="23"/>
        <v>0</v>
      </c>
      <c r="BA10" s="42">
        <f t="shared" si="23"/>
        <v>0</v>
      </c>
      <c r="BB10" s="42">
        <f t="shared" si="23"/>
        <v>0</v>
      </c>
      <c r="BC10" s="42">
        <f t="shared" si="23"/>
        <v>0</v>
      </c>
      <c r="BD10" s="42">
        <f t="shared" si="23"/>
        <v>0</v>
      </c>
      <c r="BE10" s="42">
        <f t="shared" si="23"/>
        <v>0</v>
      </c>
      <c r="BF10" s="42">
        <f t="shared" si="23"/>
        <v>0</v>
      </c>
      <c r="BG10" s="42">
        <f t="shared" si="23"/>
        <v>0</v>
      </c>
      <c r="BH10" s="42">
        <f t="shared" si="23"/>
        <v>0</v>
      </c>
      <c r="BI10" s="42">
        <f t="shared" si="23"/>
        <v>0</v>
      </c>
      <c r="BJ10" s="42">
        <f t="shared" si="23"/>
        <v>0</v>
      </c>
      <c r="BK10" s="42">
        <f t="shared" si="23"/>
        <v>0</v>
      </c>
      <c r="BL10" s="42">
        <f t="shared" si="23"/>
        <v>0</v>
      </c>
      <c r="BM10" s="42">
        <f t="shared" si="23"/>
        <v>0</v>
      </c>
      <c r="BN10" s="42">
        <f t="shared" si="23"/>
        <v>0</v>
      </c>
      <c r="BO10" s="42">
        <f t="shared" si="17"/>
        <v>0</v>
      </c>
      <c r="BP10" s="42">
        <f t="shared" si="17"/>
        <v>0</v>
      </c>
      <c r="BQ10" s="42">
        <f t="shared" si="17"/>
        <v>0</v>
      </c>
      <c r="BR10" s="42">
        <f t="shared" si="17"/>
        <v>0</v>
      </c>
      <c r="BS10" s="42">
        <f t="shared" si="17"/>
        <v>0</v>
      </c>
      <c r="BT10" s="42">
        <f t="shared" si="17"/>
        <v>0</v>
      </c>
      <c r="BU10" s="42">
        <f t="shared" si="17"/>
        <v>0</v>
      </c>
      <c r="BV10" s="42">
        <f t="shared" si="17"/>
        <v>0</v>
      </c>
      <c r="BW10" s="42">
        <f t="shared" si="17"/>
        <v>0</v>
      </c>
      <c r="BX10" s="42">
        <f t="shared" si="17"/>
        <v>0</v>
      </c>
      <c r="BY10" s="42">
        <f t="shared" si="17"/>
        <v>0</v>
      </c>
      <c r="BZ10" s="42">
        <f t="shared" si="17"/>
        <v>0</v>
      </c>
      <c r="CA10" s="42">
        <f t="shared" si="17"/>
        <v>0</v>
      </c>
      <c r="CB10" s="42">
        <f t="shared" si="17"/>
        <v>0</v>
      </c>
      <c r="CC10" s="42">
        <f t="shared" si="17"/>
        <v>0</v>
      </c>
      <c r="CD10" s="42">
        <f t="shared" si="17"/>
        <v>0</v>
      </c>
      <c r="CE10" s="42">
        <f t="shared" si="17"/>
        <v>0</v>
      </c>
      <c r="CF10" s="42">
        <f t="shared" si="17"/>
        <v>0</v>
      </c>
      <c r="CG10" s="42">
        <f t="shared" si="17"/>
        <v>0</v>
      </c>
      <c r="CH10" s="42">
        <f t="shared" si="17"/>
        <v>0</v>
      </c>
      <c r="CI10" s="42">
        <f t="shared" si="17"/>
        <v>0</v>
      </c>
      <c r="CJ10" s="42">
        <f t="shared" si="17"/>
        <v>0</v>
      </c>
      <c r="CK10" s="42">
        <f t="shared" si="17"/>
        <v>0</v>
      </c>
      <c r="CL10" s="42">
        <f t="shared" si="17"/>
        <v>0</v>
      </c>
      <c r="CM10" s="42">
        <f t="shared" si="17"/>
        <v>0</v>
      </c>
      <c r="CN10" s="42">
        <f t="shared" si="17"/>
        <v>0</v>
      </c>
      <c r="CO10" s="42">
        <f t="shared" si="17"/>
        <v>0</v>
      </c>
      <c r="CP10" s="42">
        <f t="shared" si="17"/>
        <v>0</v>
      </c>
      <c r="CQ10" s="42">
        <f t="shared" si="17"/>
        <v>0</v>
      </c>
      <c r="CR10" s="42">
        <f t="shared" si="18"/>
        <v>0</v>
      </c>
      <c r="CS10" s="42">
        <f t="shared" si="18"/>
        <v>0</v>
      </c>
      <c r="CT10" s="42">
        <f t="shared" si="18"/>
        <v>0</v>
      </c>
      <c r="CU10" s="42">
        <f t="shared" si="18"/>
        <v>0</v>
      </c>
      <c r="CV10" s="42">
        <f t="shared" si="18"/>
        <v>0</v>
      </c>
      <c r="CW10" s="42">
        <f t="shared" si="18"/>
        <v>0</v>
      </c>
      <c r="CX10" s="42">
        <f t="shared" si="18"/>
        <v>0</v>
      </c>
      <c r="CY10" s="42">
        <f t="shared" si="18"/>
        <v>0</v>
      </c>
      <c r="CZ10" s="42">
        <f t="shared" si="18"/>
        <v>0</v>
      </c>
      <c r="DA10" s="42">
        <f t="shared" si="18"/>
        <v>0</v>
      </c>
      <c r="DB10" s="42">
        <f t="shared" si="18"/>
        <v>0</v>
      </c>
      <c r="DC10" s="42">
        <f t="shared" si="18"/>
        <v>0</v>
      </c>
      <c r="DD10" s="42">
        <f t="shared" si="18"/>
        <v>0</v>
      </c>
      <c r="DE10" s="42">
        <f t="shared" si="18"/>
        <v>0</v>
      </c>
      <c r="DF10" s="42">
        <f t="shared" si="18"/>
        <v>0</v>
      </c>
      <c r="DG10" s="42">
        <f t="shared" si="18"/>
        <v>0</v>
      </c>
      <c r="DH10" s="42">
        <f t="shared" si="18"/>
        <v>0</v>
      </c>
      <c r="DI10" s="42">
        <f t="shared" si="18"/>
        <v>0</v>
      </c>
      <c r="DJ10" s="42">
        <f t="shared" si="18"/>
        <v>0</v>
      </c>
      <c r="DK10" s="42">
        <f t="shared" si="18"/>
        <v>0</v>
      </c>
      <c r="DL10" s="42">
        <f t="shared" si="18"/>
        <v>0</v>
      </c>
      <c r="DM10" s="42">
        <f t="shared" si="18"/>
        <v>0</v>
      </c>
      <c r="DN10" s="42">
        <f t="shared" si="18"/>
        <v>0</v>
      </c>
      <c r="DO10" s="42">
        <f t="shared" si="18"/>
        <v>0</v>
      </c>
      <c r="DP10" s="42">
        <f t="shared" si="18"/>
        <v>0</v>
      </c>
      <c r="DQ10" s="42">
        <f t="shared" si="18"/>
        <v>0</v>
      </c>
      <c r="DR10" s="42">
        <f t="shared" si="18"/>
        <v>0</v>
      </c>
      <c r="DS10" s="42">
        <f t="shared" si="18"/>
        <v>0</v>
      </c>
      <c r="DT10" s="42">
        <f t="shared" si="18"/>
        <v>0</v>
      </c>
      <c r="DU10" s="42">
        <f t="shared" si="18"/>
        <v>0</v>
      </c>
      <c r="DV10" s="42">
        <f t="shared" si="18"/>
        <v>0</v>
      </c>
      <c r="DW10" s="42">
        <f t="shared" si="18"/>
        <v>0</v>
      </c>
      <c r="DX10" s="42">
        <f t="shared" si="18"/>
        <v>0</v>
      </c>
      <c r="DY10" s="42">
        <f t="shared" si="18"/>
        <v>0</v>
      </c>
      <c r="DZ10" s="42">
        <f t="shared" si="18"/>
        <v>0</v>
      </c>
      <c r="EA10" s="42">
        <f t="shared" si="12"/>
        <v>0</v>
      </c>
      <c r="EB10" s="42">
        <f t="shared" si="12"/>
        <v>0</v>
      </c>
      <c r="EC10" s="42">
        <f t="shared" ref="EC10:GN13" si="24">IF(EC$2=$A10,1,0)</f>
        <v>0</v>
      </c>
      <c r="ED10" s="42">
        <f t="shared" si="24"/>
        <v>0</v>
      </c>
      <c r="EE10" s="42">
        <f t="shared" si="24"/>
        <v>0</v>
      </c>
      <c r="EF10" s="42">
        <f t="shared" si="24"/>
        <v>0</v>
      </c>
      <c r="EG10" s="42">
        <f t="shared" si="24"/>
        <v>0</v>
      </c>
      <c r="EH10" s="42">
        <f t="shared" si="24"/>
        <v>0</v>
      </c>
      <c r="EI10" s="42">
        <f t="shared" si="24"/>
        <v>0</v>
      </c>
      <c r="EJ10" s="42">
        <f t="shared" si="24"/>
        <v>0</v>
      </c>
      <c r="EK10" s="42">
        <f t="shared" si="24"/>
        <v>0</v>
      </c>
      <c r="EL10" s="42">
        <f t="shared" si="24"/>
        <v>0</v>
      </c>
      <c r="EM10" s="42">
        <f t="shared" si="24"/>
        <v>0</v>
      </c>
      <c r="EN10" s="42">
        <f t="shared" si="24"/>
        <v>0</v>
      </c>
      <c r="EO10" s="42">
        <f t="shared" si="24"/>
        <v>0</v>
      </c>
      <c r="EP10" s="42">
        <f t="shared" si="24"/>
        <v>0</v>
      </c>
      <c r="EQ10" s="42">
        <f t="shared" si="24"/>
        <v>0</v>
      </c>
      <c r="ER10" s="42">
        <f t="shared" si="24"/>
        <v>0</v>
      </c>
      <c r="ES10" s="42">
        <f t="shared" si="24"/>
        <v>0</v>
      </c>
      <c r="ET10" s="42">
        <f t="shared" si="24"/>
        <v>0</v>
      </c>
      <c r="EU10" s="42">
        <f t="shared" si="24"/>
        <v>0</v>
      </c>
      <c r="EV10" s="42">
        <f t="shared" si="24"/>
        <v>0</v>
      </c>
      <c r="EW10" s="42">
        <f t="shared" si="24"/>
        <v>0</v>
      </c>
      <c r="EX10" s="42">
        <f t="shared" si="24"/>
        <v>0</v>
      </c>
      <c r="EY10" s="42">
        <f t="shared" si="24"/>
        <v>0</v>
      </c>
      <c r="EZ10" s="42">
        <f t="shared" si="24"/>
        <v>0</v>
      </c>
      <c r="FA10" s="42">
        <f t="shared" si="24"/>
        <v>0</v>
      </c>
      <c r="FB10" s="42">
        <f t="shared" si="24"/>
        <v>0</v>
      </c>
      <c r="FC10" s="42">
        <f t="shared" si="24"/>
        <v>0</v>
      </c>
      <c r="FD10" s="42">
        <f t="shared" si="24"/>
        <v>0</v>
      </c>
      <c r="FE10" s="42">
        <f t="shared" si="24"/>
        <v>0</v>
      </c>
      <c r="FF10" s="42">
        <f t="shared" si="24"/>
        <v>0</v>
      </c>
      <c r="FG10" s="42">
        <f t="shared" si="24"/>
        <v>0</v>
      </c>
      <c r="FH10" s="42">
        <f t="shared" si="24"/>
        <v>0</v>
      </c>
      <c r="FI10" s="42">
        <f t="shared" si="24"/>
        <v>0</v>
      </c>
      <c r="FJ10" s="42">
        <f t="shared" si="24"/>
        <v>0</v>
      </c>
      <c r="FK10" s="42">
        <f t="shared" si="24"/>
        <v>0</v>
      </c>
      <c r="FL10" s="42">
        <f t="shared" si="24"/>
        <v>0</v>
      </c>
      <c r="FM10" s="42">
        <f t="shared" si="24"/>
        <v>0</v>
      </c>
      <c r="FN10" s="42">
        <f t="shared" si="24"/>
        <v>0</v>
      </c>
      <c r="FO10" s="42">
        <f t="shared" si="24"/>
        <v>0</v>
      </c>
      <c r="FP10" s="42">
        <f t="shared" si="24"/>
        <v>0</v>
      </c>
      <c r="FQ10" s="42">
        <f t="shared" si="24"/>
        <v>0</v>
      </c>
      <c r="FR10" s="42">
        <f t="shared" si="24"/>
        <v>0</v>
      </c>
      <c r="FS10" s="42">
        <f t="shared" si="24"/>
        <v>0</v>
      </c>
      <c r="FT10" s="42">
        <f t="shared" si="24"/>
        <v>0</v>
      </c>
      <c r="FU10" s="42">
        <f t="shared" si="24"/>
        <v>0</v>
      </c>
      <c r="FV10" s="42">
        <f t="shared" si="24"/>
        <v>0</v>
      </c>
      <c r="FW10" s="42">
        <f t="shared" si="24"/>
        <v>0</v>
      </c>
      <c r="FX10" s="42">
        <f t="shared" si="24"/>
        <v>0</v>
      </c>
      <c r="FY10" s="42">
        <f t="shared" si="24"/>
        <v>0</v>
      </c>
      <c r="FZ10" s="42">
        <f t="shared" si="24"/>
        <v>0</v>
      </c>
      <c r="GA10" s="42">
        <f t="shared" si="24"/>
        <v>0</v>
      </c>
      <c r="GB10" s="42">
        <f t="shared" si="24"/>
        <v>0</v>
      </c>
      <c r="GC10" s="42">
        <f t="shared" si="24"/>
        <v>0</v>
      </c>
      <c r="GD10" s="42">
        <f t="shared" si="24"/>
        <v>0</v>
      </c>
      <c r="GE10" s="42">
        <f t="shared" si="24"/>
        <v>0</v>
      </c>
      <c r="GF10" s="42">
        <f t="shared" si="24"/>
        <v>0</v>
      </c>
      <c r="GG10" s="42">
        <f t="shared" si="24"/>
        <v>0</v>
      </c>
      <c r="GH10" s="42">
        <f t="shared" si="24"/>
        <v>0</v>
      </c>
      <c r="GI10" s="42">
        <f t="shared" si="24"/>
        <v>0</v>
      </c>
      <c r="GJ10" s="42">
        <f t="shared" si="24"/>
        <v>0</v>
      </c>
      <c r="GK10" s="42">
        <f t="shared" si="24"/>
        <v>0</v>
      </c>
      <c r="GL10" s="42">
        <f t="shared" si="24"/>
        <v>0</v>
      </c>
      <c r="GM10" s="42">
        <f t="shared" si="24"/>
        <v>0</v>
      </c>
      <c r="GN10" s="42">
        <f t="shared" si="24"/>
        <v>0</v>
      </c>
      <c r="GO10" s="42">
        <f t="shared" si="19"/>
        <v>0</v>
      </c>
      <c r="GP10" s="42">
        <f t="shared" si="19"/>
        <v>0</v>
      </c>
      <c r="GQ10" s="42">
        <f t="shared" si="19"/>
        <v>0</v>
      </c>
      <c r="GR10" s="42">
        <f t="shared" si="19"/>
        <v>0</v>
      </c>
      <c r="GS10" s="42">
        <f t="shared" si="19"/>
        <v>0</v>
      </c>
      <c r="GT10" s="42">
        <f t="shared" si="19"/>
        <v>0</v>
      </c>
      <c r="GU10" s="42">
        <f t="shared" si="19"/>
        <v>0</v>
      </c>
      <c r="GV10" s="42">
        <f t="shared" si="19"/>
        <v>0</v>
      </c>
      <c r="GW10" s="42">
        <f t="shared" si="19"/>
        <v>0</v>
      </c>
      <c r="GX10" s="42">
        <f t="shared" si="19"/>
        <v>0</v>
      </c>
      <c r="GY10" s="42">
        <f t="shared" si="19"/>
        <v>0</v>
      </c>
      <c r="GZ10" s="42">
        <f t="shared" si="19"/>
        <v>0</v>
      </c>
      <c r="HA10" s="42">
        <f t="shared" si="19"/>
        <v>0</v>
      </c>
      <c r="HB10" s="42">
        <f t="shared" si="19"/>
        <v>0</v>
      </c>
      <c r="HC10" s="42">
        <f t="shared" si="19"/>
        <v>0</v>
      </c>
      <c r="HD10" s="42">
        <f t="shared" si="19"/>
        <v>0</v>
      </c>
      <c r="HE10" s="42">
        <f t="shared" si="19"/>
        <v>0</v>
      </c>
      <c r="HF10" s="42">
        <f t="shared" si="19"/>
        <v>0</v>
      </c>
      <c r="HG10" s="42">
        <f t="shared" si="19"/>
        <v>0</v>
      </c>
      <c r="HH10" s="42">
        <f t="shared" si="19"/>
        <v>0</v>
      </c>
      <c r="HI10" s="42">
        <f t="shared" si="19"/>
        <v>0</v>
      </c>
      <c r="HJ10" s="42">
        <f t="shared" si="19"/>
        <v>0</v>
      </c>
      <c r="HK10" s="42">
        <f t="shared" si="19"/>
        <v>0</v>
      </c>
      <c r="HL10" s="42">
        <f t="shared" si="19"/>
        <v>0</v>
      </c>
      <c r="HM10" s="42">
        <f t="shared" si="19"/>
        <v>0</v>
      </c>
      <c r="HN10" s="42">
        <f t="shared" si="19"/>
        <v>0</v>
      </c>
      <c r="HO10" s="42">
        <f t="shared" si="19"/>
        <v>0</v>
      </c>
      <c r="HP10" s="42">
        <f t="shared" si="19"/>
        <v>0</v>
      </c>
      <c r="HQ10" s="42">
        <f t="shared" si="19"/>
        <v>0</v>
      </c>
      <c r="HR10" s="42">
        <f t="shared" si="19"/>
        <v>1</v>
      </c>
      <c r="HS10" s="42">
        <f t="shared" si="19"/>
        <v>1</v>
      </c>
      <c r="HT10" s="42">
        <f t="shared" si="19"/>
        <v>1</v>
      </c>
      <c r="HU10" s="42">
        <f t="shared" si="19"/>
        <v>1</v>
      </c>
      <c r="HV10" s="42">
        <f t="shared" si="19"/>
        <v>1</v>
      </c>
      <c r="HW10" s="42">
        <f t="shared" si="19"/>
        <v>1</v>
      </c>
      <c r="HX10" s="42">
        <f t="shared" si="19"/>
        <v>1</v>
      </c>
      <c r="HY10" s="42">
        <f t="shared" si="19"/>
        <v>1</v>
      </c>
      <c r="HZ10" s="42">
        <f t="shared" si="19"/>
        <v>1</v>
      </c>
      <c r="IA10" s="42">
        <f t="shared" si="19"/>
        <v>1</v>
      </c>
      <c r="IB10" s="42">
        <f t="shared" si="19"/>
        <v>1</v>
      </c>
      <c r="IC10" s="42">
        <f t="shared" si="19"/>
        <v>1</v>
      </c>
      <c r="ID10" s="42">
        <f t="shared" si="19"/>
        <v>1</v>
      </c>
      <c r="IE10" s="42">
        <f t="shared" si="19"/>
        <v>1</v>
      </c>
      <c r="IF10" s="42">
        <f t="shared" si="19"/>
        <v>1</v>
      </c>
      <c r="IG10" s="42">
        <f t="shared" si="19"/>
        <v>1</v>
      </c>
      <c r="IH10" s="42">
        <f t="shared" si="19"/>
        <v>1</v>
      </c>
      <c r="II10" s="42">
        <f t="shared" si="19"/>
        <v>1</v>
      </c>
      <c r="IJ10" s="42">
        <f t="shared" si="19"/>
        <v>1</v>
      </c>
      <c r="IK10" s="42">
        <f t="shared" si="19"/>
        <v>1</v>
      </c>
      <c r="IL10" s="42">
        <f t="shared" si="19"/>
        <v>1</v>
      </c>
      <c r="IM10" s="42">
        <f t="shared" si="19"/>
        <v>1</v>
      </c>
      <c r="IN10" s="42">
        <f t="shared" si="19"/>
        <v>1</v>
      </c>
      <c r="IO10" s="42">
        <f t="shared" si="19"/>
        <v>1</v>
      </c>
      <c r="IP10" s="42">
        <f t="shared" si="19"/>
        <v>1</v>
      </c>
      <c r="IQ10" s="42">
        <f t="shared" si="19"/>
        <v>0</v>
      </c>
      <c r="IR10" s="42">
        <f t="shared" si="19"/>
        <v>0</v>
      </c>
      <c r="IS10" s="42">
        <f t="shared" si="19"/>
        <v>0</v>
      </c>
      <c r="IT10" s="42">
        <f t="shared" si="19"/>
        <v>0</v>
      </c>
      <c r="IU10" s="42">
        <f t="shared" si="19"/>
        <v>0</v>
      </c>
      <c r="IV10" s="42">
        <f t="shared" si="19"/>
        <v>0</v>
      </c>
      <c r="IW10" s="42">
        <f t="shared" si="19"/>
        <v>0</v>
      </c>
      <c r="IX10" s="42">
        <f t="shared" si="19"/>
        <v>0</v>
      </c>
      <c r="IY10" s="42">
        <f t="shared" si="13"/>
        <v>0</v>
      </c>
      <c r="IZ10" s="42">
        <f t="shared" si="13"/>
        <v>0</v>
      </c>
      <c r="JA10" s="42">
        <f t="shared" ref="JA10:LL14" si="25">IF(JA$2=$A10,1,0)</f>
        <v>0</v>
      </c>
      <c r="JB10" s="42">
        <f t="shared" si="25"/>
        <v>0</v>
      </c>
      <c r="JC10" s="42">
        <f t="shared" si="25"/>
        <v>0</v>
      </c>
      <c r="JD10" s="42">
        <f t="shared" si="25"/>
        <v>0</v>
      </c>
      <c r="JE10" s="42">
        <f t="shared" si="25"/>
        <v>0</v>
      </c>
      <c r="JF10" s="42">
        <f t="shared" si="25"/>
        <v>0</v>
      </c>
      <c r="JG10" s="42">
        <f t="shared" si="25"/>
        <v>0</v>
      </c>
      <c r="JH10" s="42">
        <f t="shared" si="25"/>
        <v>0</v>
      </c>
      <c r="JI10" s="42">
        <f t="shared" si="25"/>
        <v>0</v>
      </c>
      <c r="JJ10" s="42">
        <f t="shared" si="25"/>
        <v>0</v>
      </c>
      <c r="JK10" s="42">
        <f t="shared" si="25"/>
        <v>0</v>
      </c>
      <c r="JL10" s="42">
        <f t="shared" si="25"/>
        <v>0</v>
      </c>
      <c r="JM10" s="42">
        <f t="shared" si="25"/>
        <v>0</v>
      </c>
      <c r="JN10" s="42">
        <f t="shared" si="25"/>
        <v>0</v>
      </c>
      <c r="JO10" s="42">
        <f t="shared" si="25"/>
        <v>0</v>
      </c>
      <c r="JP10" s="42">
        <f t="shared" si="25"/>
        <v>0</v>
      </c>
      <c r="JQ10" s="42">
        <f t="shared" si="25"/>
        <v>0</v>
      </c>
      <c r="JR10" s="42">
        <f t="shared" si="25"/>
        <v>0</v>
      </c>
      <c r="JS10" s="42">
        <f t="shared" si="25"/>
        <v>0</v>
      </c>
      <c r="JT10" s="42">
        <f t="shared" si="25"/>
        <v>0</v>
      </c>
      <c r="JU10" s="42">
        <f t="shared" si="25"/>
        <v>0</v>
      </c>
      <c r="JV10" s="42">
        <f t="shared" si="25"/>
        <v>0</v>
      </c>
      <c r="JW10" s="42">
        <f t="shared" si="25"/>
        <v>0</v>
      </c>
      <c r="JX10" s="42">
        <f t="shared" si="25"/>
        <v>0</v>
      </c>
      <c r="JY10" s="42">
        <f t="shared" si="25"/>
        <v>0</v>
      </c>
      <c r="JZ10" s="42">
        <f t="shared" si="25"/>
        <v>0</v>
      </c>
      <c r="KA10" s="42">
        <f t="shared" si="25"/>
        <v>0</v>
      </c>
      <c r="KB10" s="42">
        <f t="shared" si="25"/>
        <v>0</v>
      </c>
      <c r="KC10" s="42">
        <f t="shared" si="25"/>
        <v>0</v>
      </c>
      <c r="KD10" s="42">
        <f t="shared" si="25"/>
        <v>0</v>
      </c>
      <c r="KE10" s="42">
        <f t="shared" si="25"/>
        <v>0</v>
      </c>
      <c r="KF10" s="42">
        <f t="shared" si="25"/>
        <v>0</v>
      </c>
      <c r="KG10" s="42">
        <f t="shared" si="25"/>
        <v>0</v>
      </c>
      <c r="KH10" s="42">
        <f t="shared" si="25"/>
        <v>0</v>
      </c>
      <c r="KI10" s="42">
        <f t="shared" si="25"/>
        <v>0</v>
      </c>
      <c r="KJ10" s="42">
        <f t="shared" si="25"/>
        <v>0</v>
      </c>
      <c r="KK10" s="42">
        <f t="shared" si="25"/>
        <v>0</v>
      </c>
      <c r="KL10" s="42">
        <f t="shared" si="25"/>
        <v>0</v>
      </c>
      <c r="KM10" s="42">
        <f t="shared" si="25"/>
        <v>0</v>
      </c>
      <c r="KN10" s="42">
        <f t="shared" si="25"/>
        <v>0</v>
      </c>
      <c r="KO10" s="42">
        <f t="shared" si="25"/>
        <v>0</v>
      </c>
      <c r="KP10" s="42">
        <f t="shared" si="25"/>
        <v>0</v>
      </c>
      <c r="KQ10" s="42">
        <f t="shared" si="25"/>
        <v>0</v>
      </c>
      <c r="KR10" s="42">
        <f t="shared" si="25"/>
        <v>0</v>
      </c>
      <c r="KS10" s="42">
        <f t="shared" si="25"/>
        <v>0</v>
      </c>
      <c r="KT10" s="42">
        <f t="shared" si="25"/>
        <v>0</v>
      </c>
      <c r="KU10" s="42">
        <f t="shared" si="25"/>
        <v>0</v>
      </c>
      <c r="KV10" s="42">
        <f t="shared" si="25"/>
        <v>0</v>
      </c>
      <c r="KW10" s="42">
        <f t="shared" si="25"/>
        <v>0</v>
      </c>
      <c r="KX10" s="42">
        <f t="shared" si="25"/>
        <v>0</v>
      </c>
      <c r="KY10" s="42">
        <f t="shared" si="25"/>
        <v>0</v>
      </c>
      <c r="KZ10" s="42">
        <f t="shared" si="25"/>
        <v>0</v>
      </c>
      <c r="LA10" s="42">
        <f t="shared" si="25"/>
        <v>0</v>
      </c>
      <c r="LB10" s="42">
        <f t="shared" si="25"/>
        <v>0</v>
      </c>
      <c r="LC10" s="42">
        <f t="shared" si="25"/>
        <v>0</v>
      </c>
      <c r="LD10" s="42">
        <f t="shared" si="25"/>
        <v>0</v>
      </c>
      <c r="LE10" s="42">
        <f t="shared" si="25"/>
        <v>0</v>
      </c>
      <c r="LF10" s="42">
        <f t="shared" si="25"/>
        <v>0</v>
      </c>
      <c r="LG10" s="42">
        <f t="shared" si="25"/>
        <v>0</v>
      </c>
      <c r="LH10" s="42">
        <f t="shared" si="25"/>
        <v>0</v>
      </c>
      <c r="LI10" s="42">
        <f t="shared" si="25"/>
        <v>0</v>
      </c>
      <c r="LJ10" s="42">
        <f t="shared" si="25"/>
        <v>0</v>
      </c>
      <c r="LK10" s="42">
        <f t="shared" si="25"/>
        <v>0</v>
      </c>
      <c r="LL10" s="42">
        <f t="shared" si="25"/>
        <v>0</v>
      </c>
      <c r="LM10" s="42">
        <f t="shared" si="20"/>
        <v>0</v>
      </c>
      <c r="LN10" s="42">
        <f t="shared" si="20"/>
        <v>0</v>
      </c>
      <c r="LO10" s="42">
        <f t="shared" si="20"/>
        <v>0</v>
      </c>
      <c r="LP10" s="42">
        <f t="shared" si="20"/>
        <v>0</v>
      </c>
      <c r="LQ10" s="42">
        <f t="shared" si="20"/>
        <v>0</v>
      </c>
      <c r="LR10" s="42">
        <f t="shared" si="20"/>
        <v>0</v>
      </c>
      <c r="LS10" s="42">
        <f t="shared" si="20"/>
        <v>0</v>
      </c>
      <c r="LT10" s="42">
        <f t="shared" si="20"/>
        <v>0</v>
      </c>
      <c r="LU10" s="42">
        <f t="shared" si="20"/>
        <v>0</v>
      </c>
      <c r="LV10" s="42">
        <f t="shared" si="20"/>
        <v>0</v>
      </c>
      <c r="LW10" s="42">
        <f t="shared" si="20"/>
        <v>0</v>
      </c>
      <c r="LX10" s="42">
        <f t="shared" si="20"/>
        <v>0</v>
      </c>
      <c r="LY10" s="42">
        <f t="shared" si="20"/>
        <v>0</v>
      </c>
      <c r="LZ10" s="42">
        <f t="shared" si="20"/>
        <v>0</v>
      </c>
      <c r="MA10" s="42">
        <f t="shared" si="20"/>
        <v>0</v>
      </c>
      <c r="MB10" s="42">
        <f t="shared" si="20"/>
        <v>0</v>
      </c>
      <c r="MC10" s="42">
        <f t="shared" si="20"/>
        <v>0</v>
      </c>
      <c r="MD10" s="42">
        <f t="shared" si="20"/>
        <v>0</v>
      </c>
      <c r="ME10" s="42">
        <f t="shared" si="20"/>
        <v>0</v>
      </c>
      <c r="MF10" s="42">
        <f t="shared" si="20"/>
        <v>0</v>
      </c>
      <c r="MG10" s="42">
        <f t="shared" si="20"/>
        <v>0</v>
      </c>
      <c r="MH10" s="42">
        <f t="shared" si="20"/>
        <v>0</v>
      </c>
      <c r="MI10" s="42">
        <f t="shared" si="20"/>
        <v>0</v>
      </c>
      <c r="MJ10" s="42">
        <f t="shared" si="20"/>
        <v>0</v>
      </c>
      <c r="MK10" s="42">
        <f t="shared" si="20"/>
        <v>0</v>
      </c>
      <c r="ML10" s="42">
        <f t="shared" si="20"/>
        <v>0</v>
      </c>
      <c r="MM10" s="42">
        <f t="shared" si="20"/>
        <v>0</v>
      </c>
      <c r="MN10" s="42">
        <f t="shared" si="20"/>
        <v>0</v>
      </c>
      <c r="MO10" s="42">
        <f t="shared" si="20"/>
        <v>0</v>
      </c>
      <c r="MP10" s="42">
        <f t="shared" si="20"/>
        <v>0</v>
      </c>
      <c r="MQ10" s="42">
        <f t="shared" si="20"/>
        <v>0</v>
      </c>
      <c r="MR10" s="42">
        <f t="shared" si="20"/>
        <v>0</v>
      </c>
      <c r="MS10" s="42">
        <f t="shared" si="20"/>
        <v>0</v>
      </c>
      <c r="MT10" s="42">
        <f t="shared" si="20"/>
        <v>0</v>
      </c>
      <c r="MU10" s="42">
        <f t="shared" si="20"/>
        <v>0</v>
      </c>
      <c r="MV10" s="42">
        <f t="shared" si="20"/>
        <v>0</v>
      </c>
      <c r="MW10" s="42">
        <f t="shared" si="20"/>
        <v>0</v>
      </c>
      <c r="MX10" s="42">
        <f t="shared" si="20"/>
        <v>0</v>
      </c>
      <c r="MY10" s="42">
        <f t="shared" si="20"/>
        <v>0</v>
      </c>
      <c r="MZ10" s="42">
        <f t="shared" si="20"/>
        <v>0</v>
      </c>
      <c r="NA10" s="42">
        <f t="shared" si="20"/>
        <v>0</v>
      </c>
      <c r="NB10" s="42">
        <f t="shared" si="20"/>
        <v>0</v>
      </c>
      <c r="NC10" s="42">
        <f t="shared" si="20"/>
        <v>0</v>
      </c>
      <c r="ND10" s="42">
        <f t="shared" si="20"/>
        <v>0</v>
      </c>
      <c r="NE10" s="42">
        <f t="shared" si="20"/>
        <v>0</v>
      </c>
      <c r="NF10" s="42">
        <f t="shared" si="20"/>
        <v>0</v>
      </c>
      <c r="NG10" s="42">
        <f t="shared" si="20"/>
        <v>0</v>
      </c>
      <c r="NH10" s="42">
        <f t="shared" si="20"/>
        <v>0</v>
      </c>
      <c r="NI10" s="42">
        <f t="shared" si="20"/>
        <v>0</v>
      </c>
      <c r="NJ10" s="42">
        <f t="shared" si="20"/>
        <v>0</v>
      </c>
      <c r="NK10" s="42">
        <f t="shared" si="20"/>
        <v>0</v>
      </c>
      <c r="NL10" s="42">
        <f t="shared" si="20"/>
        <v>0</v>
      </c>
      <c r="NM10" s="42">
        <f t="shared" si="20"/>
        <v>0</v>
      </c>
      <c r="NN10" s="42">
        <f t="shared" si="20"/>
        <v>0</v>
      </c>
      <c r="NO10" s="42">
        <f t="shared" si="20"/>
        <v>0</v>
      </c>
      <c r="NP10" s="42">
        <f t="shared" si="20"/>
        <v>0</v>
      </c>
      <c r="NQ10" s="42">
        <f t="shared" si="20"/>
        <v>0</v>
      </c>
      <c r="NR10" s="42">
        <f t="shared" si="20"/>
        <v>0</v>
      </c>
      <c r="NS10" s="42">
        <f t="shared" si="20"/>
        <v>0</v>
      </c>
      <c r="NT10" s="42">
        <f t="shared" si="20"/>
        <v>0</v>
      </c>
      <c r="NU10" s="42">
        <f t="shared" si="20"/>
        <v>0</v>
      </c>
      <c r="NV10" s="42">
        <f t="shared" si="20"/>
        <v>0</v>
      </c>
      <c r="NW10" s="42">
        <f t="shared" si="14"/>
        <v>0</v>
      </c>
      <c r="NX10" s="42">
        <f t="shared" si="14"/>
        <v>0</v>
      </c>
      <c r="NY10" s="42">
        <f t="shared" ref="NY10:QJ14" si="26">IF(NY$2=$A10,1,0)</f>
        <v>0</v>
      </c>
      <c r="NZ10" s="42">
        <f t="shared" si="26"/>
        <v>0</v>
      </c>
      <c r="OA10" s="42">
        <f t="shared" si="26"/>
        <v>0</v>
      </c>
      <c r="OB10" s="42">
        <f t="shared" si="26"/>
        <v>0</v>
      </c>
      <c r="OC10" s="42">
        <f t="shared" si="26"/>
        <v>0</v>
      </c>
      <c r="OD10" s="42">
        <f t="shared" si="26"/>
        <v>0</v>
      </c>
      <c r="OE10" s="42">
        <f t="shared" si="26"/>
        <v>0</v>
      </c>
      <c r="OF10" s="42">
        <f t="shared" si="26"/>
        <v>0</v>
      </c>
      <c r="OG10" s="42">
        <f t="shared" si="26"/>
        <v>0</v>
      </c>
      <c r="OH10" s="42">
        <f t="shared" si="26"/>
        <v>0</v>
      </c>
      <c r="OI10" s="42">
        <f t="shared" si="26"/>
        <v>0</v>
      </c>
      <c r="OJ10" s="42">
        <f t="shared" si="26"/>
        <v>0</v>
      </c>
      <c r="OK10" s="42">
        <f t="shared" si="26"/>
        <v>0</v>
      </c>
      <c r="OL10" s="42">
        <f t="shared" si="26"/>
        <v>0</v>
      </c>
      <c r="OM10" s="42">
        <f t="shared" si="26"/>
        <v>0</v>
      </c>
      <c r="ON10" s="42">
        <f t="shared" si="26"/>
        <v>0</v>
      </c>
      <c r="OO10" s="42">
        <f t="shared" si="26"/>
        <v>0</v>
      </c>
      <c r="OP10" s="42">
        <f t="shared" si="26"/>
        <v>0</v>
      </c>
      <c r="OQ10" s="42">
        <f t="shared" si="26"/>
        <v>0</v>
      </c>
      <c r="OR10" s="42">
        <f t="shared" si="26"/>
        <v>0</v>
      </c>
      <c r="OS10" s="42">
        <f t="shared" si="26"/>
        <v>0</v>
      </c>
      <c r="OT10" s="42">
        <f t="shared" si="26"/>
        <v>0</v>
      </c>
      <c r="OU10" s="42">
        <f t="shared" si="26"/>
        <v>0</v>
      </c>
      <c r="OV10" s="42">
        <f t="shared" si="26"/>
        <v>0</v>
      </c>
      <c r="OW10" s="42">
        <f t="shared" si="26"/>
        <v>0</v>
      </c>
      <c r="OX10" s="42">
        <f t="shared" si="26"/>
        <v>0</v>
      </c>
      <c r="OY10" s="42">
        <f t="shared" si="26"/>
        <v>0</v>
      </c>
      <c r="OZ10" s="42">
        <f t="shared" si="26"/>
        <v>0</v>
      </c>
      <c r="PA10" s="42">
        <f t="shared" si="26"/>
        <v>0</v>
      </c>
      <c r="PB10" s="42">
        <f t="shared" si="26"/>
        <v>0</v>
      </c>
      <c r="PC10" s="42">
        <f t="shared" si="26"/>
        <v>0</v>
      </c>
      <c r="PD10" s="42">
        <f t="shared" si="26"/>
        <v>0</v>
      </c>
      <c r="PE10" s="42">
        <f t="shared" si="26"/>
        <v>0</v>
      </c>
      <c r="PF10" s="42">
        <f t="shared" si="26"/>
        <v>0</v>
      </c>
      <c r="PG10" s="42">
        <f t="shared" si="26"/>
        <v>0</v>
      </c>
      <c r="PH10" s="42">
        <f t="shared" si="26"/>
        <v>0</v>
      </c>
      <c r="PI10" s="42">
        <f t="shared" si="26"/>
        <v>0</v>
      </c>
      <c r="PJ10" s="42">
        <f t="shared" si="26"/>
        <v>0</v>
      </c>
      <c r="PK10" s="42">
        <f t="shared" si="26"/>
        <v>0</v>
      </c>
      <c r="PL10" s="42">
        <f t="shared" si="26"/>
        <v>0</v>
      </c>
      <c r="PM10" s="42">
        <f t="shared" si="26"/>
        <v>0</v>
      </c>
      <c r="PN10" s="42">
        <f t="shared" si="26"/>
        <v>0</v>
      </c>
      <c r="PO10" s="42">
        <f t="shared" si="26"/>
        <v>0</v>
      </c>
      <c r="PP10" s="42">
        <f t="shared" si="26"/>
        <v>0</v>
      </c>
      <c r="PQ10" s="42">
        <f t="shared" si="26"/>
        <v>0</v>
      </c>
      <c r="PR10" s="42">
        <f t="shared" si="26"/>
        <v>0</v>
      </c>
      <c r="PS10" s="42">
        <f t="shared" si="26"/>
        <v>0</v>
      </c>
      <c r="PT10" s="42">
        <f t="shared" si="26"/>
        <v>0</v>
      </c>
      <c r="PU10" s="42">
        <f t="shared" si="26"/>
        <v>0</v>
      </c>
      <c r="PV10" s="42">
        <f t="shared" si="26"/>
        <v>0</v>
      </c>
      <c r="PW10" s="42">
        <f t="shared" si="26"/>
        <v>0</v>
      </c>
      <c r="PX10" s="42">
        <f t="shared" si="26"/>
        <v>0</v>
      </c>
      <c r="PY10" s="42">
        <f t="shared" si="26"/>
        <v>0</v>
      </c>
      <c r="PZ10" s="42">
        <f t="shared" si="26"/>
        <v>0</v>
      </c>
      <c r="QA10" s="42">
        <f t="shared" si="26"/>
        <v>0</v>
      </c>
      <c r="QB10" s="42">
        <f t="shared" si="26"/>
        <v>0</v>
      </c>
      <c r="QC10" s="42">
        <f t="shared" si="26"/>
        <v>0</v>
      </c>
      <c r="QD10" s="42">
        <f t="shared" si="26"/>
        <v>0</v>
      </c>
      <c r="QE10" s="42">
        <f t="shared" si="26"/>
        <v>0</v>
      </c>
      <c r="QF10" s="42">
        <f t="shared" si="26"/>
        <v>0</v>
      </c>
      <c r="QG10" s="42">
        <f t="shared" si="26"/>
        <v>0</v>
      </c>
      <c r="QH10" s="42">
        <f t="shared" si="26"/>
        <v>0</v>
      </c>
      <c r="QI10" s="42">
        <f t="shared" si="26"/>
        <v>0</v>
      </c>
      <c r="QJ10" s="42">
        <f t="shared" si="26"/>
        <v>0</v>
      </c>
      <c r="QK10" s="42">
        <f t="shared" si="21"/>
        <v>0</v>
      </c>
      <c r="QL10" s="42">
        <f t="shared" si="21"/>
        <v>0</v>
      </c>
      <c r="QM10" s="42">
        <f t="shared" si="21"/>
        <v>0</v>
      </c>
      <c r="QN10" s="42">
        <f t="shared" si="21"/>
        <v>0</v>
      </c>
      <c r="QO10" s="42">
        <f t="shared" si="21"/>
        <v>0</v>
      </c>
      <c r="QP10" s="42">
        <f t="shared" si="21"/>
        <v>0</v>
      </c>
      <c r="QQ10" s="42">
        <f t="shared" si="21"/>
        <v>0</v>
      </c>
      <c r="QR10" s="42">
        <f t="shared" si="21"/>
        <v>0</v>
      </c>
      <c r="QS10" s="42">
        <f t="shared" si="21"/>
        <v>0</v>
      </c>
      <c r="QT10" s="42">
        <f t="shared" si="21"/>
        <v>0</v>
      </c>
      <c r="QU10" s="42">
        <f t="shared" si="21"/>
        <v>0</v>
      </c>
      <c r="QV10" s="42">
        <f t="shared" si="21"/>
        <v>0</v>
      </c>
      <c r="QW10" s="42">
        <f t="shared" si="21"/>
        <v>0</v>
      </c>
      <c r="QX10" s="42">
        <f t="shared" si="21"/>
        <v>0</v>
      </c>
      <c r="QY10" s="42">
        <f t="shared" si="21"/>
        <v>0</v>
      </c>
      <c r="QZ10" s="42">
        <f t="shared" si="21"/>
        <v>0</v>
      </c>
      <c r="RA10" s="42">
        <f t="shared" si="21"/>
        <v>0</v>
      </c>
      <c r="RB10" s="42">
        <f t="shared" si="21"/>
        <v>0</v>
      </c>
      <c r="RC10" s="42">
        <f t="shared" si="21"/>
        <v>0</v>
      </c>
      <c r="RD10" s="42">
        <f t="shared" si="21"/>
        <v>0</v>
      </c>
      <c r="RE10" s="42">
        <f t="shared" si="21"/>
        <v>0</v>
      </c>
      <c r="RF10" s="42">
        <f t="shared" si="21"/>
        <v>0</v>
      </c>
      <c r="RG10" s="42">
        <f t="shared" si="21"/>
        <v>0</v>
      </c>
      <c r="RH10" s="42">
        <f t="shared" si="21"/>
        <v>0</v>
      </c>
      <c r="RI10" s="42">
        <f t="shared" si="21"/>
        <v>0</v>
      </c>
      <c r="RJ10" s="42">
        <f t="shared" si="21"/>
        <v>0</v>
      </c>
      <c r="RK10" s="42">
        <f t="shared" si="21"/>
        <v>0</v>
      </c>
      <c r="RL10" s="42">
        <f t="shared" si="21"/>
        <v>0</v>
      </c>
      <c r="RM10" s="42">
        <f t="shared" si="21"/>
        <v>0</v>
      </c>
      <c r="RN10" s="42">
        <f t="shared" si="21"/>
        <v>0</v>
      </c>
      <c r="RO10" s="42">
        <f t="shared" si="21"/>
        <v>0</v>
      </c>
      <c r="RP10" s="42">
        <f t="shared" si="21"/>
        <v>0</v>
      </c>
      <c r="RQ10" s="42">
        <f t="shared" si="21"/>
        <v>0</v>
      </c>
      <c r="RR10" s="42">
        <f t="shared" si="21"/>
        <v>0</v>
      </c>
      <c r="RS10" s="42">
        <f t="shared" si="21"/>
        <v>0</v>
      </c>
      <c r="RT10" s="42">
        <f t="shared" si="21"/>
        <v>0</v>
      </c>
      <c r="RU10" s="42">
        <f t="shared" si="21"/>
        <v>0</v>
      </c>
      <c r="RV10" s="42">
        <f t="shared" si="21"/>
        <v>0</v>
      </c>
      <c r="RW10" s="42">
        <f t="shared" si="21"/>
        <v>0</v>
      </c>
      <c r="RX10" s="42">
        <f t="shared" si="21"/>
        <v>0</v>
      </c>
      <c r="RY10" s="42">
        <f t="shared" si="21"/>
        <v>0</v>
      </c>
      <c r="RZ10" s="42">
        <f t="shared" si="21"/>
        <v>0</v>
      </c>
      <c r="SA10" s="42">
        <f t="shared" si="21"/>
        <v>0</v>
      </c>
      <c r="SB10" s="42">
        <f t="shared" si="21"/>
        <v>0</v>
      </c>
      <c r="SC10" s="42">
        <f t="shared" si="21"/>
        <v>0</v>
      </c>
      <c r="SD10" s="42">
        <f t="shared" si="21"/>
        <v>0</v>
      </c>
      <c r="SE10" s="42">
        <f t="shared" si="21"/>
        <v>0</v>
      </c>
      <c r="SF10" s="42">
        <f t="shared" si="21"/>
        <v>0</v>
      </c>
      <c r="SG10" s="42">
        <f t="shared" si="21"/>
        <v>0</v>
      </c>
      <c r="SH10" s="42">
        <f t="shared" si="21"/>
        <v>0</v>
      </c>
      <c r="SI10" s="42">
        <f t="shared" si="21"/>
        <v>0</v>
      </c>
      <c r="SJ10" s="42">
        <f t="shared" si="21"/>
        <v>0</v>
      </c>
      <c r="SK10" s="42">
        <f t="shared" si="21"/>
        <v>0</v>
      </c>
      <c r="SL10" s="42">
        <f t="shared" si="21"/>
        <v>0</v>
      </c>
      <c r="SM10" s="42">
        <f t="shared" si="21"/>
        <v>0</v>
      </c>
      <c r="SN10" s="42">
        <f t="shared" si="21"/>
        <v>0</v>
      </c>
      <c r="SO10" s="42">
        <f t="shared" si="21"/>
        <v>0</v>
      </c>
      <c r="SP10" s="42">
        <f t="shared" si="21"/>
        <v>0</v>
      </c>
      <c r="SQ10" s="42">
        <f t="shared" si="21"/>
        <v>0</v>
      </c>
      <c r="SR10" s="42">
        <f t="shared" si="21"/>
        <v>0</v>
      </c>
      <c r="SS10" s="42">
        <f t="shared" si="21"/>
        <v>0</v>
      </c>
      <c r="ST10" s="42">
        <f t="shared" si="21"/>
        <v>0</v>
      </c>
      <c r="SU10" s="42">
        <f t="shared" si="15"/>
        <v>0</v>
      </c>
      <c r="SV10" s="42">
        <f t="shared" si="15"/>
        <v>0</v>
      </c>
      <c r="SW10" s="42">
        <f t="shared" ref="SW10:VH14" si="27">IF(SW$2=$A10,1,0)</f>
        <v>0</v>
      </c>
      <c r="SX10" s="42">
        <f t="shared" si="27"/>
        <v>0</v>
      </c>
      <c r="SY10" s="42">
        <f t="shared" si="27"/>
        <v>0</v>
      </c>
      <c r="SZ10" s="42">
        <f t="shared" si="27"/>
        <v>0</v>
      </c>
      <c r="TA10" s="42">
        <f t="shared" si="27"/>
        <v>0</v>
      </c>
      <c r="TB10" s="42">
        <f t="shared" si="27"/>
        <v>0</v>
      </c>
      <c r="TC10" s="42">
        <f t="shared" si="27"/>
        <v>0</v>
      </c>
      <c r="TD10" s="42">
        <f t="shared" si="27"/>
        <v>0</v>
      </c>
      <c r="TE10" s="42">
        <f t="shared" si="27"/>
        <v>0</v>
      </c>
      <c r="TF10" s="42">
        <f t="shared" si="27"/>
        <v>0</v>
      </c>
      <c r="TG10" s="42">
        <f t="shared" si="27"/>
        <v>0</v>
      </c>
      <c r="TH10" s="42">
        <f t="shared" si="27"/>
        <v>0</v>
      </c>
      <c r="TI10" s="42">
        <f t="shared" si="27"/>
        <v>0</v>
      </c>
      <c r="TJ10" s="42">
        <f t="shared" si="27"/>
        <v>0</v>
      </c>
      <c r="TK10" s="42">
        <f t="shared" si="27"/>
        <v>0</v>
      </c>
      <c r="TL10" s="42">
        <f t="shared" si="27"/>
        <v>0</v>
      </c>
      <c r="TM10" s="42">
        <f t="shared" si="27"/>
        <v>0</v>
      </c>
      <c r="TN10" s="42">
        <f t="shared" si="27"/>
        <v>0</v>
      </c>
      <c r="TO10" s="42">
        <f t="shared" si="27"/>
        <v>0</v>
      </c>
      <c r="TP10" s="42">
        <f t="shared" si="27"/>
        <v>0</v>
      </c>
      <c r="TQ10" s="42">
        <f t="shared" si="27"/>
        <v>0</v>
      </c>
      <c r="TR10" s="42">
        <f t="shared" si="27"/>
        <v>0</v>
      </c>
      <c r="TS10" s="42">
        <f t="shared" si="27"/>
        <v>0</v>
      </c>
      <c r="TT10" s="42">
        <f t="shared" si="27"/>
        <v>0</v>
      </c>
      <c r="TU10" s="42">
        <f t="shared" si="27"/>
        <v>0</v>
      </c>
      <c r="TV10" s="42">
        <f t="shared" si="27"/>
        <v>0</v>
      </c>
      <c r="TW10" s="42">
        <f t="shared" si="27"/>
        <v>0</v>
      </c>
      <c r="TX10" s="42">
        <f t="shared" si="27"/>
        <v>0</v>
      </c>
      <c r="TY10" s="42">
        <f t="shared" si="27"/>
        <v>0</v>
      </c>
      <c r="TZ10" s="42">
        <f t="shared" si="27"/>
        <v>0</v>
      </c>
      <c r="UA10" s="42">
        <f t="shared" si="27"/>
        <v>0</v>
      </c>
      <c r="UB10" s="42">
        <f t="shared" si="27"/>
        <v>0</v>
      </c>
      <c r="UC10" s="42">
        <f t="shared" si="27"/>
        <v>0</v>
      </c>
      <c r="UD10" s="42">
        <f t="shared" si="27"/>
        <v>0</v>
      </c>
      <c r="UE10" s="42">
        <f t="shared" si="27"/>
        <v>0</v>
      </c>
      <c r="UF10" s="42">
        <f t="shared" si="27"/>
        <v>0</v>
      </c>
      <c r="UG10" s="42">
        <f t="shared" si="27"/>
        <v>0</v>
      </c>
      <c r="UH10" s="42">
        <f t="shared" si="27"/>
        <v>0</v>
      </c>
      <c r="UI10" s="42">
        <f t="shared" si="27"/>
        <v>0</v>
      </c>
      <c r="UJ10" s="42">
        <f t="shared" si="27"/>
        <v>0</v>
      </c>
      <c r="UK10" s="42">
        <f t="shared" si="27"/>
        <v>0</v>
      </c>
      <c r="UL10" s="42">
        <f t="shared" si="27"/>
        <v>0</v>
      </c>
      <c r="UM10" s="42">
        <f t="shared" si="27"/>
        <v>0</v>
      </c>
      <c r="UN10" s="42">
        <f t="shared" si="27"/>
        <v>0</v>
      </c>
      <c r="UO10" s="42">
        <f t="shared" si="27"/>
        <v>0</v>
      </c>
      <c r="UP10" s="42">
        <f t="shared" si="27"/>
        <v>0</v>
      </c>
      <c r="UQ10" s="42">
        <f t="shared" si="27"/>
        <v>0</v>
      </c>
      <c r="UR10" s="42">
        <f t="shared" si="27"/>
        <v>0</v>
      </c>
      <c r="US10" s="42">
        <f t="shared" si="27"/>
        <v>0</v>
      </c>
      <c r="UT10" s="42">
        <f t="shared" si="27"/>
        <v>0</v>
      </c>
      <c r="UU10" s="42">
        <f t="shared" si="27"/>
        <v>0</v>
      </c>
      <c r="UV10" s="42">
        <f t="shared" si="27"/>
        <v>0</v>
      </c>
      <c r="UW10" s="42">
        <f t="shared" si="27"/>
        <v>0</v>
      </c>
      <c r="UX10" s="42">
        <f t="shared" si="27"/>
        <v>0</v>
      </c>
      <c r="UY10" s="42">
        <f t="shared" si="27"/>
        <v>0</v>
      </c>
      <c r="UZ10" s="42">
        <f t="shared" si="27"/>
        <v>0</v>
      </c>
      <c r="VA10" s="42">
        <f t="shared" si="27"/>
        <v>0</v>
      </c>
      <c r="VB10" s="42">
        <f t="shared" si="27"/>
        <v>0</v>
      </c>
      <c r="VC10" s="42">
        <f t="shared" si="27"/>
        <v>0</v>
      </c>
      <c r="VD10" s="42">
        <f t="shared" si="27"/>
        <v>0</v>
      </c>
      <c r="VE10" s="42">
        <f t="shared" si="27"/>
        <v>0</v>
      </c>
      <c r="VF10" s="42">
        <f t="shared" si="27"/>
        <v>0</v>
      </c>
      <c r="VG10" s="42">
        <f t="shared" si="27"/>
        <v>0</v>
      </c>
      <c r="VH10" s="42">
        <f t="shared" si="27"/>
        <v>0</v>
      </c>
      <c r="VI10" s="42">
        <f t="shared" si="22"/>
        <v>0</v>
      </c>
      <c r="VJ10" s="42">
        <f t="shared" si="22"/>
        <v>0</v>
      </c>
      <c r="VK10" s="42">
        <f t="shared" si="22"/>
        <v>0</v>
      </c>
      <c r="VL10" s="42">
        <f t="shared" si="22"/>
        <v>0</v>
      </c>
      <c r="VM10" s="42">
        <f t="shared" si="22"/>
        <v>0</v>
      </c>
      <c r="VN10" s="42">
        <f t="shared" si="22"/>
        <v>0</v>
      </c>
      <c r="VO10" s="42">
        <f t="shared" si="22"/>
        <v>0</v>
      </c>
      <c r="VP10" s="42">
        <f t="shared" si="22"/>
        <v>0</v>
      </c>
      <c r="VQ10" s="42">
        <f t="shared" si="22"/>
        <v>0</v>
      </c>
      <c r="VR10" s="42">
        <f t="shared" si="22"/>
        <v>0</v>
      </c>
      <c r="VS10" s="42">
        <f t="shared" si="22"/>
        <v>0</v>
      </c>
      <c r="VT10" s="42">
        <f t="shared" si="22"/>
        <v>0</v>
      </c>
      <c r="VU10" s="42">
        <f t="shared" si="22"/>
        <v>0</v>
      </c>
      <c r="VV10" s="42">
        <f t="shared" si="22"/>
        <v>0</v>
      </c>
      <c r="VW10" s="42">
        <f t="shared" si="22"/>
        <v>0</v>
      </c>
      <c r="VX10" s="42">
        <f t="shared" si="22"/>
        <v>0</v>
      </c>
      <c r="VY10" s="42">
        <f t="shared" si="22"/>
        <v>0</v>
      </c>
      <c r="VZ10" s="42">
        <f t="shared" si="22"/>
        <v>0</v>
      </c>
      <c r="WA10" s="42">
        <f t="shared" si="22"/>
        <v>0</v>
      </c>
      <c r="WB10" s="42">
        <f t="shared" si="22"/>
        <v>0</v>
      </c>
      <c r="WC10" s="42">
        <f t="shared" si="22"/>
        <v>0</v>
      </c>
      <c r="WD10" s="42">
        <f t="shared" si="22"/>
        <v>0</v>
      </c>
      <c r="WE10" s="42">
        <f t="shared" si="22"/>
        <v>0</v>
      </c>
      <c r="WF10" s="42">
        <f t="shared" si="22"/>
        <v>0</v>
      </c>
      <c r="WG10" s="42">
        <f t="shared" si="22"/>
        <v>0</v>
      </c>
      <c r="WH10" s="42">
        <f t="shared" si="22"/>
        <v>0</v>
      </c>
      <c r="WI10" s="42">
        <f t="shared" si="22"/>
        <v>0</v>
      </c>
      <c r="WJ10" s="42">
        <f t="shared" si="22"/>
        <v>0</v>
      </c>
      <c r="WK10" s="42">
        <f t="shared" si="22"/>
        <v>0</v>
      </c>
      <c r="WL10" s="42">
        <f t="shared" si="22"/>
        <v>0</v>
      </c>
      <c r="WM10" s="42">
        <f t="shared" si="22"/>
        <v>0</v>
      </c>
      <c r="WN10" s="42">
        <f t="shared" si="22"/>
        <v>0</v>
      </c>
      <c r="WO10" s="42">
        <f t="shared" si="22"/>
        <v>0</v>
      </c>
      <c r="WP10" s="42">
        <f t="shared" si="22"/>
        <v>0</v>
      </c>
      <c r="WQ10" s="42">
        <f t="shared" si="22"/>
        <v>0</v>
      </c>
      <c r="WR10" s="42">
        <f t="shared" si="22"/>
        <v>0</v>
      </c>
      <c r="WS10" s="42">
        <f t="shared" si="22"/>
        <v>0</v>
      </c>
      <c r="WT10" s="42">
        <f t="shared" si="22"/>
        <v>0</v>
      </c>
      <c r="WU10" s="42">
        <f t="shared" si="22"/>
        <v>0</v>
      </c>
      <c r="WV10" s="42">
        <f t="shared" si="22"/>
        <v>0</v>
      </c>
      <c r="WW10" s="42">
        <f t="shared" si="22"/>
        <v>0</v>
      </c>
      <c r="WX10" s="42">
        <f t="shared" si="22"/>
        <v>0</v>
      </c>
      <c r="WY10" s="42">
        <f t="shared" si="22"/>
        <v>0</v>
      </c>
      <c r="WZ10" s="42">
        <f t="shared" si="22"/>
        <v>0</v>
      </c>
      <c r="XA10" s="42">
        <f t="shared" si="22"/>
        <v>0</v>
      </c>
      <c r="XB10" s="42">
        <f t="shared" si="22"/>
        <v>0</v>
      </c>
      <c r="XC10" s="42">
        <f t="shared" si="22"/>
        <v>0</v>
      </c>
      <c r="XD10" s="42">
        <f t="shared" si="22"/>
        <v>0</v>
      </c>
      <c r="XE10" s="42">
        <f t="shared" si="22"/>
        <v>0</v>
      </c>
      <c r="XF10" s="42">
        <f t="shared" si="22"/>
        <v>0</v>
      </c>
      <c r="XG10" s="42">
        <f t="shared" si="22"/>
        <v>0</v>
      </c>
      <c r="XH10" s="42">
        <f t="shared" si="22"/>
        <v>0</v>
      </c>
      <c r="XI10" s="42">
        <f t="shared" si="22"/>
        <v>0</v>
      </c>
      <c r="XJ10" s="42">
        <f t="shared" si="22"/>
        <v>0</v>
      </c>
      <c r="XK10" s="42">
        <f t="shared" si="22"/>
        <v>0</v>
      </c>
      <c r="XL10" s="42">
        <f t="shared" si="22"/>
        <v>0</v>
      </c>
      <c r="XM10" s="42">
        <f t="shared" si="22"/>
        <v>0</v>
      </c>
      <c r="XN10" s="42">
        <f t="shared" si="22"/>
        <v>0</v>
      </c>
      <c r="XO10" s="42">
        <f t="shared" si="22"/>
        <v>0</v>
      </c>
      <c r="XP10" s="42">
        <f t="shared" si="22"/>
        <v>0</v>
      </c>
      <c r="XQ10" s="42">
        <f t="shared" si="22"/>
        <v>0</v>
      </c>
      <c r="XR10" s="42">
        <f t="shared" si="22"/>
        <v>0</v>
      </c>
      <c r="XS10" s="42">
        <f t="shared" si="16"/>
        <v>0</v>
      </c>
      <c r="XT10" s="42">
        <f t="shared" si="16"/>
        <v>0</v>
      </c>
      <c r="XU10" s="42">
        <f t="shared" si="16"/>
        <v>0</v>
      </c>
      <c r="XV10" s="42">
        <f t="shared" si="16"/>
        <v>0</v>
      </c>
      <c r="XW10" s="42">
        <f t="shared" si="16"/>
        <v>0</v>
      </c>
      <c r="XX10" s="42">
        <f t="shared" si="16"/>
        <v>0</v>
      </c>
      <c r="XY10" s="42">
        <f t="shared" si="16"/>
        <v>0</v>
      </c>
      <c r="XZ10" s="42">
        <f t="shared" si="16"/>
        <v>0</v>
      </c>
      <c r="YA10" s="42">
        <f t="shared" si="16"/>
        <v>0</v>
      </c>
      <c r="YB10" s="42">
        <f t="shared" si="16"/>
        <v>0</v>
      </c>
      <c r="YC10" s="42">
        <f t="shared" si="16"/>
        <v>0</v>
      </c>
      <c r="YD10" s="42">
        <f t="shared" si="10"/>
        <v>0</v>
      </c>
      <c r="YE10" s="23"/>
    </row>
    <row r="11" spans="1:655" x14ac:dyDescent="0.55000000000000004">
      <c r="A11" t="s">
        <v>500</v>
      </c>
      <c r="B11" s="42">
        <f t="shared" si="11"/>
        <v>0</v>
      </c>
      <c r="C11" s="42">
        <f t="shared" si="11"/>
        <v>0</v>
      </c>
      <c r="D11" s="42">
        <f t="shared" si="11"/>
        <v>0</v>
      </c>
      <c r="E11" s="42">
        <f t="shared" si="11"/>
        <v>0</v>
      </c>
      <c r="F11" s="42">
        <f t="shared" si="11"/>
        <v>0</v>
      </c>
      <c r="G11" s="42">
        <f t="shared" si="11"/>
        <v>0</v>
      </c>
      <c r="H11" s="42">
        <f t="shared" si="11"/>
        <v>0</v>
      </c>
      <c r="I11" s="42">
        <f t="shared" si="11"/>
        <v>0</v>
      </c>
      <c r="J11" s="42">
        <f t="shared" si="11"/>
        <v>0</v>
      </c>
      <c r="K11" s="42">
        <f t="shared" si="11"/>
        <v>0</v>
      </c>
      <c r="L11" s="42">
        <f t="shared" si="11"/>
        <v>0</v>
      </c>
      <c r="M11" s="42">
        <f t="shared" si="11"/>
        <v>0</v>
      </c>
      <c r="N11" s="42">
        <f t="shared" si="11"/>
        <v>0</v>
      </c>
      <c r="O11" s="42">
        <f t="shared" si="11"/>
        <v>0</v>
      </c>
      <c r="P11" s="42">
        <f t="shared" si="11"/>
        <v>0</v>
      </c>
      <c r="Q11" s="42">
        <f t="shared" si="11"/>
        <v>0</v>
      </c>
      <c r="R11" s="42">
        <f t="shared" si="23"/>
        <v>0</v>
      </c>
      <c r="S11" s="42">
        <f t="shared" si="23"/>
        <v>0</v>
      </c>
      <c r="T11" s="42">
        <f t="shared" si="23"/>
        <v>0</v>
      </c>
      <c r="U11" s="42">
        <f t="shared" si="23"/>
        <v>0</v>
      </c>
      <c r="V11" s="42">
        <f t="shared" si="23"/>
        <v>0</v>
      </c>
      <c r="W11" s="42">
        <f t="shared" si="23"/>
        <v>0</v>
      </c>
      <c r="X11" s="42">
        <f t="shared" si="23"/>
        <v>0</v>
      </c>
      <c r="Y11" s="42">
        <f t="shared" si="23"/>
        <v>0</v>
      </c>
      <c r="Z11" s="42">
        <f t="shared" si="23"/>
        <v>0</v>
      </c>
      <c r="AA11" s="42">
        <f t="shared" si="23"/>
        <v>0</v>
      </c>
      <c r="AB11" s="42">
        <f t="shared" si="23"/>
        <v>0</v>
      </c>
      <c r="AC11" s="42">
        <f t="shared" si="23"/>
        <v>0</v>
      </c>
      <c r="AD11" s="42">
        <f t="shared" si="23"/>
        <v>0</v>
      </c>
      <c r="AE11" s="42">
        <f t="shared" si="23"/>
        <v>0</v>
      </c>
      <c r="AF11" s="42">
        <f t="shared" si="23"/>
        <v>0</v>
      </c>
      <c r="AG11" s="42">
        <f t="shared" si="23"/>
        <v>0</v>
      </c>
      <c r="AH11" s="42">
        <f t="shared" si="23"/>
        <v>0</v>
      </c>
      <c r="AI11" s="42">
        <f t="shared" si="23"/>
        <v>0</v>
      </c>
      <c r="AJ11" s="42">
        <f t="shared" si="23"/>
        <v>0</v>
      </c>
      <c r="AK11" s="42">
        <f t="shared" si="23"/>
        <v>0</v>
      </c>
      <c r="AL11" s="42">
        <f t="shared" si="23"/>
        <v>0</v>
      </c>
      <c r="AM11" s="42">
        <f t="shared" si="23"/>
        <v>0</v>
      </c>
      <c r="AN11" s="42">
        <f t="shared" si="23"/>
        <v>0</v>
      </c>
      <c r="AO11" s="42">
        <f t="shared" si="23"/>
        <v>0</v>
      </c>
      <c r="AP11" s="42">
        <f t="shared" si="23"/>
        <v>0</v>
      </c>
      <c r="AQ11" s="42">
        <f t="shared" si="23"/>
        <v>0</v>
      </c>
      <c r="AR11" s="42">
        <f t="shared" si="23"/>
        <v>0</v>
      </c>
      <c r="AS11" s="42">
        <f t="shared" si="23"/>
        <v>0</v>
      </c>
      <c r="AT11" s="42">
        <f t="shared" si="23"/>
        <v>0</v>
      </c>
      <c r="AU11" s="42">
        <f t="shared" si="23"/>
        <v>0</v>
      </c>
      <c r="AV11" s="42">
        <f t="shared" si="23"/>
        <v>0</v>
      </c>
      <c r="AW11" s="42">
        <f t="shared" si="23"/>
        <v>0</v>
      </c>
      <c r="AX11" s="42">
        <f t="shared" si="23"/>
        <v>0</v>
      </c>
      <c r="AY11" s="42">
        <f t="shared" si="23"/>
        <v>0</v>
      </c>
      <c r="AZ11" s="42">
        <f t="shared" si="23"/>
        <v>0</v>
      </c>
      <c r="BA11" s="42">
        <f t="shared" si="23"/>
        <v>0</v>
      </c>
      <c r="BB11" s="42">
        <f t="shared" si="23"/>
        <v>0</v>
      </c>
      <c r="BC11" s="42">
        <f t="shared" si="23"/>
        <v>0</v>
      </c>
      <c r="BD11" s="42">
        <f t="shared" si="23"/>
        <v>0</v>
      </c>
      <c r="BE11" s="42">
        <f t="shared" si="23"/>
        <v>0</v>
      </c>
      <c r="BF11" s="42">
        <f t="shared" si="23"/>
        <v>0</v>
      </c>
      <c r="BG11" s="42">
        <f t="shared" si="23"/>
        <v>0</v>
      </c>
      <c r="BH11" s="42">
        <f t="shared" si="23"/>
        <v>0</v>
      </c>
      <c r="BI11" s="42">
        <f t="shared" si="23"/>
        <v>0</v>
      </c>
      <c r="BJ11" s="42">
        <f t="shared" si="23"/>
        <v>0</v>
      </c>
      <c r="BK11" s="42">
        <f t="shared" si="23"/>
        <v>0</v>
      </c>
      <c r="BL11" s="42">
        <f t="shared" si="23"/>
        <v>0</v>
      </c>
      <c r="BM11" s="42">
        <f t="shared" si="23"/>
        <v>0</v>
      </c>
      <c r="BN11" s="42">
        <f t="shared" si="23"/>
        <v>0</v>
      </c>
      <c r="BO11" s="42">
        <f t="shared" si="17"/>
        <v>0</v>
      </c>
      <c r="BP11" s="42">
        <f t="shared" si="17"/>
        <v>0</v>
      </c>
      <c r="BQ11" s="42">
        <f t="shared" si="17"/>
        <v>0</v>
      </c>
      <c r="BR11" s="42">
        <f t="shared" si="17"/>
        <v>0</v>
      </c>
      <c r="BS11" s="42">
        <f t="shared" si="17"/>
        <v>0</v>
      </c>
      <c r="BT11" s="42">
        <f t="shared" si="17"/>
        <v>0</v>
      </c>
      <c r="BU11" s="42">
        <f t="shared" si="17"/>
        <v>0</v>
      </c>
      <c r="BV11" s="42">
        <f t="shared" si="17"/>
        <v>0</v>
      </c>
      <c r="BW11" s="42">
        <f t="shared" si="17"/>
        <v>0</v>
      </c>
      <c r="BX11" s="42">
        <f t="shared" si="17"/>
        <v>0</v>
      </c>
      <c r="BY11" s="42">
        <f t="shared" si="17"/>
        <v>0</v>
      </c>
      <c r="BZ11" s="42">
        <f t="shared" si="17"/>
        <v>0</v>
      </c>
      <c r="CA11" s="42">
        <f t="shared" si="17"/>
        <v>0</v>
      </c>
      <c r="CB11" s="42">
        <f t="shared" si="17"/>
        <v>0</v>
      </c>
      <c r="CC11" s="42">
        <f t="shared" si="17"/>
        <v>0</v>
      </c>
      <c r="CD11" s="42">
        <f t="shared" si="17"/>
        <v>0</v>
      </c>
      <c r="CE11" s="42">
        <f t="shared" si="17"/>
        <v>0</v>
      </c>
      <c r="CF11" s="42">
        <f t="shared" si="17"/>
        <v>0</v>
      </c>
      <c r="CG11" s="42">
        <f t="shared" si="17"/>
        <v>0</v>
      </c>
      <c r="CH11" s="42">
        <f t="shared" si="17"/>
        <v>0</v>
      </c>
      <c r="CI11" s="42">
        <f t="shared" si="17"/>
        <v>0</v>
      </c>
      <c r="CJ11" s="42">
        <f t="shared" si="17"/>
        <v>0</v>
      </c>
      <c r="CK11" s="42">
        <f t="shared" si="17"/>
        <v>0</v>
      </c>
      <c r="CL11" s="42">
        <f t="shared" si="17"/>
        <v>0</v>
      </c>
      <c r="CM11" s="42">
        <f t="shared" si="17"/>
        <v>0</v>
      </c>
      <c r="CN11" s="42">
        <f t="shared" si="17"/>
        <v>0</v>
      </c>
      <c r="CO11" s="42">
        <f t="shared" si="17"/>
        <v>0</v>
      </c>
      <c r="CP11" s="42">
        <f t="shared" si="17"/>
        <v>0</v>
      </c>
      <c r="CQ11" s="42">
        <f t="shared" si="17"/>
        <v>0</v>
      </c>
      <c r="CR11" s="42">
        <f t="shared" si="18"/>
        <v>0</v>
      </c>
      <c r="CS11" s="42">
        <f t="shared" si="18"/>
        <v>0</v>
      </c>
      <c r="CT11" s="42">
        <f t="shared" si="18"/>
        <v>0</v>
      </c>
      <c r="CU11" s="42">
        <f t="shared" si="18"/>
        <v>0</v>
      </c>
      <c r="CV11" s="42">
        <f t="shared" si="18"/>
        <v>0</v>
      </c>
      <c r="CW11" s="42">
        <f t="shared" si="18"/>
        <v>0</v>
      </c>
      <c r="CX11" s="42">
        <f t="shared" si="18"/>
        <v>0</v>
      </c>
      <c r="CY11" s="42">
        <f t="shared" si="18"/>
        <v>0</v>
      </c>
      <c r="CZ11" s="42">
        <f t="shared" si="18"/>
        <v>0</v>
      </c>
      <c r="DA11" s="42">
        <f t="shared" si="18"/>
        <v>0</v>
      </c>
      <c r="DB11" s="42">
        <f t="shared" si="18"/>
        <v>0</v>
      </c>
      <c r="DC11" s="42">
        <f t="shared" si="18"/>
        <v>0</v>
      </c>
      <c r="DD11" s="42">
        <f t="shared" si="18"/>
        <v>0</v>
      </c>
      <c r="DE11" s="42">
        <f t="shared" si="18"/>
        <v>0</v>
      </c>
      <c r="DF11" s="42">
        <f t="shared" si="18"/>
        <v>0</v>
      </c>
      <c r="DG11" s="42">
        <f t="shared" si="18"/>
        <v>0</v>
      </c>
      <c r="DH11" s="42">
        <f t="shared" si="18"/>
        <v>0</v>
      </c>
      <c r="DI11" s="42">
        <f t="shared" si="18"/>
        <v>0</v>
      </c>
      <c r="DJ11" s="42">
        <f t="shared" si="18"/>
        <v>0</v>
      </c>
      <c r="DK11" s="42">
        <f t="shared" si="18"/>
        <v>0</v>
      </c>
      <c r="DL11" s="42">
        <f t="shared" si="18"/>
        <v>0</v>
      </c>
      <c r="DM11" s="42">
        <f t="shared" si="18"/>
        <v>0</v>
      </c>
      <c r="DN11" s="42">
        <f t="shared" si="18"/>
        <v>0</v>
      </c>
      <c r="DO11" s="42">
        <f t="shared" si="18"/>
        <v>0</v>
      </c>
      <c r="DP11" s="42">
        <f t="shared" si="18"/>
        <v>0</v>
      </c>
      <c r="DQ11" s="42">
        <f t="shared" si="18"/>
        <v>0</v>
      </c>
      <c r="DR11" s="42">
        <f t="shared" si="18"/>
        <v>0</v>
      </c>
      <c r="DS11" s="42">
        <f t="shared" si="18"/>
        <v>0</v>
      </c>
      <c r="DT11" s="42">
        <f t="shared" si="18"/>
        <v>0</v>
      </c>
      <c r="DU11" s="42">
        <f t="shared" si="18"/>
        <v>0</v>
      </c>
      <c r="DV11" s="42">
        <f t="shared" si="18"/>
        <v>0</v>
      </c>
      <c r="DW11" s="42">
        <f t="shared" si="18"/>
        <v>0</v>
      </c>
      <c r="DX11" s="42">
        <f t="shared" si="18"/>
        <v>0</v>
      </c>
      <c r="DY11" s="42">
        <f t="shared" si="18"/>
        <v>0</v>
      </c>
      <c r="DZ11" s="42">
        <f t="shared" si="18"/>
        <v>0</v>
      </c>
      <c r="EA11" s="42">
        <f t="shared" si="18"/>
        <v>0</v>
      </c>
      <c r="EB11" s="42">
        <f t="shared" si="18"/>
        <v>0</v>
      </c>
      <c r="EC11" s="42">
        <f t="shared" si="18"/>
        <v>0</v>
      </c>
      <c r="ED11" s="42">
        <f t="shared" si="18"/>
        <v>0</v>
      </c>
      <c r="EE11" s="42">
        <f t="shared" si="18"/>
        <v>0</v>
      </c>
      <c r="EF11" s="42">
        <f t="shared" si="18"/>
        <v>0</v>
      </c>
      <c r="EG11" s="42">
        <f t="shared" si="18"/>
        <v>0</v>
      </c>
      <c r="EH11" s="42">
        <f t="shared" si="18"/>
        <v>0</v>
      </c>
      <c r="EI11" s="42">
        <f t="shared" si="18"/>
        <v>0</v>
      </c>
      <c r="EJ11" s="42">
        <f t="shared" si="18"/>
        <v>0</v>
      </c>
      <c r="EK11" s="42">
        <f t="shared" si="18"/>
        <v>0</v>
      </c>
      <c r="EL11" s="42">
        <f t="shared" si="18"/>
        <v>0</v>
      </c>
      <c r="EM11" s="42">
        <f t="shared" si="18"/>
        <v>0</v>
      </c>
      <c r="EN11" s="42">
        <f t="shared" si="18"/>
        <v>0</v>
      </c>
      <c r="EO11" s="42">
        <f t="shared" si="18"/>
        <v>0</v>
      </c>
      <c r="EP11" s="42">
        <f t="shared" si="18"/>
        <v>0</v>
      </c>
      <c r="EQ11" s="42">
        <f t="shared" si="18"/>
        <v>0</v>
      </c>
      <c r="ER11" s="42">
        <f t="shared" si="18"/>
        <v>0</v>
      </c>
      <c r="ES11" s="42">
        <f t="shared" si="18"/>
        <v>0</v>
      </c>
      <c r="ET11" s="42">
        <f t="shared" si="18"/>
        <v>0</v>
      </c>
      <c r="EU11" s="42">
        <f t="shared" si="18"/>
        <v>0</v>
      </c>
      <c r="EV11" s="42">
        <f t="shared" si="18"/>
        <v>0</v>
      </c>
      <c r="EW11" s="42">
        <f t="shared" si="18"/>
        <v>0</v>
      </c>
      <c r="EX11" s="42">
        <f t="shared" si="18"/>
        <v>0</v>
      </c>
      <c r="EY11" s="42">
        <f t="shared" si="18"/>
        <v>0</v>
      </c>
      <c r="EZ11" s="42">
        <f t="shared" si="18"/>
        <v>0</v>
      </c>
      <c r="FA11" s="42">
        <f t="shared" si="18"/>
        <v>0</v>
      </c>
      <c r="FB11" s="42">
        <f t="shared" si="18"/>
        <v>0</v>
      </c>
      <c r="FC11" s="42">
        <f t="shared" si="18"/>
        <v>0</v>
      </c>
      <c r="FD11" s="42">
        <f t="shared" si="24"/>
        <v>0</v>
      </c>
      <c r="FE11" s="42">
        <f t="shared" si="24"/>
        <v>0</v>
      </c>
      <c r="FF11" s="42">
        <f t="shared" si="24"/>
        <v>0</v>
      </c>
      <c r="FG11" s="42">
        <f t="shared" si="24"/>
        <v>0</v>
      </c>
      <c r="FH11" s="42">
        <f t="shared" si="24"/>
        <v>0</v>
      </c>
      <c r="FI11" s="42">
        <f t="shared" si="24"/>
        <v>0</v>
      </c>
      <c r="FJ11" s="42">
        <f t="shared" si="24"/>
        <v>0</v>
      </c>
      <c r="FK11" s="42">
        <f t="shared" si="24"/>
        <v>0</v>
      </c>
      <c r="FL11" s="42">
        <f t="shared" si="24"/>
        <v>0</v>
      </c>
      <c r="FM11" s="42">
        <f t="shared" si="24"/>
        <v>0</v>
      </c>
      <c r="FN11" s="42">
        <f t="shared" si="24"/>
        <v>0</v>
      </c>
      <c r="FO11" s="42">
        <f t="shared" si="24"/>
        <v>0</v>
      </c>
      <c r="FP11" s="42">
        <f t="shared" si="24"/>
        <v>0</v>
      </c>
      <c r="FQ11" s="42">
        <f t="shared" si="24"/>
        <v>0</v>
      </c>
      <c r="FR11" s="42">
        <f t="shared" si="24"/>
        <v>0</v>
      </c>
      <c r="FS11" s="42">
        <f t="shared" si="24"/>
        <v>0</v>
      </c>
      <c r="FT11" s="42">
        <f t="shared" si="24"/>
        <v>0</v>
      </c>
      <c r="FU11" s="42">
        <f t="shared" si="24"/>
        <v>0</v>
      </c>
      <c r="FV11" s="42">
        <f t="shared" si="24"/>
        <v>0</v>
      </c>
      <c r="FW11" s="42">
        <f t="shared" si="24"/>
        <v>0</v>
      </c>
      <c r="FX11" s="42">
        <f t="shared" si="24"/>
        <v>0</v>
      </c>
      <c r="FY11" s="42">
        <f t="shared" si="24"/>
        <v>0</v>
      </c>
      <c r="FZ11" s="42">
        <f t="shared" si="24"/>
        <v>0</v>
      </c>
      <c r="GA11" s="42">
        <f t="shared" si="24"/>
        <v>0</v>
      </c>
      <c r="GB11" s="42">
        <f t="shared" si="24"/>
        <v>0</v>
      </c>
      <c r="GC11" s="42">
        <f t="shared" si="24"/>
        <v>0</v>
      </c>
      <c r="GD11" s="42">
        <f t="shared" si="24"/>
        <v>0</v>
      </c>
      <c r="GE11" s="42">
        <f t="shared" si="24"/>
        <v>0</v>
      </c>
      <c r="GF11" s="42">
        <f t="shared" si="24"/>
        <v>0</v>
      </c>
      <c r="GG11" s="42">
        <f t="shared" si="24"/>
        <v>0</v>
      </c>
      <c r="GH11" s="42">
        <f t="shared" si="24"/>
        <v>0</v>
      </c>
      <c r="GI11" s="42">
        <f t="shared" si="24"/>
        <v>0</v>
      </c>
      <c r="GJ11" s="42">
        <f t="shared" si="24"/>
        <v>0</v>
      </c>
      <c r="GK11" s="42">
        <f t="shared" si="24"/>
        <v>0</v>
      </c>
      <c r="GL11" s="42">
        <f t="shared" si="24"/>
        <v>0</v>
      </c>
      <c r="GM11" s="42">
        <f t="shared" si="24"/>
        <v>0</v>
      </c>
      <c r="GN11" s="42">
        <f t="shared" si="24"/>
        <v>0</v>
      </c>
      <c r="GO11" s="42">
        <f t="shared" si="19"/>
        <v>0</v>
      </c>
      <c r="GP11" s="42">
        <f t="shared" ref="GP11:JA24" si="28">IF(GP$2=$A11,1,0)</f>
        <v>0</v>
      </c>
      <c r="GQ11" s="42">
        <f t="shared" si="28"/>
        <v>0</v>
      </c>
      <c r="GR11" s="42">
        <f t="shared" si="28"/>
        <v>0</v>
      </c>
      <c r="GS11" s="42">
        <f t="shared" si="28"/>
        <v>0</v>
      </c>
      <c r="GT11" s="42">
        <f t="shared" si="28"/>
        <v>0</v>
      </c>
      <c r="GU11" s="42">
        <f t="shared" si="28"/>
        <v>0</v>
      </c>
      <c r="GV11" s="42">
        <f t="shared" si="28"/>
        <v>0</v>
      </c>
      <c r="GW11" s="42">
        <f t="shared" si="28"/>
        <v>0</v>
      </c>
      <c r="GX11" s="42">
        <f t="shared" si="28"/>
        <v>0</v>
      </c>
      <c r="GY11" s="42">
        <f t="shared" si="28"/>
        <v>0</v>
      </c>
      <c r="GZ11" s="42">
        <f t="shared" si="28"/>
        <v>0</v>
      </c>
      <c r="HA11" s="42">
        <f t="shared" si="28"/>
        <v>0</v>
      </c>
      <c r="HB11" s="42">
        <f t="shared" si="28"/>
        <v>0</v>
      </c>
      <c r="HC11" s="42">
        <f t="shared" si="28"/>
        <v>0</v>
      </c>
      <c r="HD11" s="42">
        <f t="shared" si="28"/>
        <v>0</v>
      </c>
      <c r="HE11" s="42">
        <f t="shared" si="28"/>
        <v>0</v>
      </c>
      <c r="HF11" s="42">
        <f t="shared" si="28"/>
        <v>0</v>
      </c>
      <c r="HG11" s="42">
        <f t="shared" si="28"/>
        <v>0</v>
      </c>
      <c r="HH11" s="42">
        <f t="shared" si="28"/>
        <v>0</v>
      </c>
      <c r="HI11" s="42">
        <f t="shared" si="28"/>
        <v>0</v>
      </c>
      <c r="HJ11" s="42">
        <f t="shared" si="28"/>
        <v>0</v>
      </c>
      <c r="HK11" s="42">
        <f t="shared" si="28"/>
        <v>0</v>
      </c>
      <c r="HL11" s="42">
        <f t="shared" si="28"/>
        <v>0</v>
      </c>
      <c r="HM11" s="42">
        <f t="shared" si="28"/>
        <v>0</v>
      </c>
      <c r="HN11" s="42">
        <f t="shared" si="28"/>
        <v>0</v>
      </c>
      <c r="HO11" s="42">
        <f t="shared" si="28"/>
        <v>0</v>
      </c>
      <c r="HP11" s="42">
        <f t="shared" si="28"/>
        <v>0</v>
      </c>
      <c r="HQ11" s="42">
        <f t="shared" si="28"/>
        <v>0</v>
      </c>
      <c r="HR11" s="42">
        <f t="shared" si="28"/>
        <v>0</v>
      </c>
      <c r="HS11" s="42">
        <f t="shared" si="28"/>
        <v>0</v>
      </c>
      <c r="HT11" s="42">
        <f t="shared" si="28"/>
        <v>0</v>
      </c>
      <c r="HU11" s="42">
        <f t="shared" si="28"/>
        <v>0</v>
      </c>
      <c r="HV11" s="42">
        <f t="shared" si="28"/>
        <v>0</v>
      </c>
      <c r="HW11" s="42">
        <f t="shared" si="28"/>
        <v>0</v>
      </c>
      <c r="HX11" s="42">
        <f t="shared" si="28"/>
        <v>0</v>
      </c>
      <c r="HY11" s="42">
        <f t="shared" si="28"/>
        <v>0</v>
      </c>
      <c r="HZ11" s="42">
        <f t="shared" si="28"/>
        <v>0</v>
      </c>
      <c r="IA11" s="42">
        <f t="shared" si="28"/>
        <v>0</v>
      </c>
      <c r="IB11" s="42">
        <f t="shared" si="28"/>
        <v>0</v>
      </c>
      <c r="IC11" s="42">
        <f t="shared" si="28"/>
        <v>0</v>
      </c>
      <c r="ID11" s="42">
        <f t="shared" si="28"/>
        <v>0</v>
      </c>
      <c r="IE11" s="42">
        <f t="shared" si="28"/>
        <v>0</v>
      </c>
      <c r="IF11" s="42">
        <f t="shared" si="28"/>
        <v>0</v>
      </c>
      <c r="IG11" s="42">
        <f t="shared" si="28"/>
        <v>0</v>
      </c>
      <c r="IH11" s="42">
        <f t="shared" si="28"/>
        <v>0</v>
      </c>
      <c r="II11" s="42">
        <f t="shared" si="28"/>
        <v>0</v>
      </c>
      <c r="IJ11" s="42">
        <f t="shared" si="28"/>
        <v>0</v>
      </c>
      <c r="IK11" s="42">
        <f t="shared" si="28"/>
        <v>0</v>
      </c>
      <c r="IL11" s="42">
        <f t="shared" si="28"/>
        <v>0</v>
      </c>
      <c r="IM11" s="42">
        <f t="shared" si="28"/>
        <v>0</v>
      </c>
      <c r="IN11" s="42">
        <f t="shared" si="28"/>
        <v>0</v>
      </c>
      <c r="IO11" s="42">
        <f t="shared" si="28"/>
        <v>0</v>
      </c>
      <c r="IP11" s="42">
        <f t="shared" si="28"/>
        <v>0</v>
      </c>
      <c r="IQ11" s="42">
        <f t="shared" si="28"/>
        <v>1</v>
      </c>
      <c r="IR11" s="42">
        <f t="shared" si="28"/>
        <v>0</v>
      </c>
      <c r="IS11" s="42">
        <f t="shared" si="28"/>
        <v>0</v>
      </c>
      <c r="IT11" s="42">
        <f t="shared" si="28"/>
        <v>0</v>
      </c>
      <c r="IU11" s="42">
        <f t="shared" si="28"/>
        <v>0</v>
      </c>
      <c r="IV11" s="42">
        <f t="shared" si="28"/>
        <v>0</v>
      </c>
      <c r="IW11" s="42">
        <f t="shared" si="28"/>
        <v>0</v>
      </c>
      <c r="IX11" s="42">
        <f t="shared" si="28"/>
        <v>0</v>
      </c>
      <c r="IY11" s="42">
        <f t="shared" si="28"/>
        <v>0</v>
      </c>
      <c r="IZ11" s="42">
        <f t="shared" si="28"/>
        <v>0</v>
      </c>
      <c r="JA11" s="42">
        <f t="shared" si="28"/>
        <v>0</v>
      </c>
      <c r="JB11" s="42">
        <f t="shared" si="25"/>
        <v>0</v>
      </c>
      <c r="JC11" s="42">
        <f t="shared" si="25"/>
        <v>0</v>
      </c>
      <c r="JD11" s="42">
        <f t="shared" si="25"/>
        <v>0</v>
      </c>
      <c r="JE11" s="42">
        <f t="shared" si="25"/>
        <v>0</v>
      </c>
      <c r="JF11" s="42">
        <f t="shared" si="25"/>
        <v>0</v>
      </c>
      <c r="JG11" s="42">
        <f t="shared" si="25"/>
        <v>0</v>
      </c>
      <c r="JH11" s="42">
        <f t="shared" si="25"/>
        <v>0</v>
      </c>
      <c r="JI11" s="42">
        <f t="shared" si="25"/>
        <v>0</v>
      </c>
      <c r="JJ11" s="42">
        <f t="shared" si="25"/>
        <v>0</v>
      </c>
      <c r="JK11" s="42">
        <f t="shared" si="25"/>
        <v>0</v>
      </c>
      <c r="JL11" s="42">
        <f t="shared" si="25"/>
        <v>0</v>
      </c>
      <c r="JM11" s="42">
        <f t="shared" si="25"/>
        <v>0</v>
      </c>
      <c r="JN11" s="42">
        <f t="shared" si="25"/>
        <v>0</v>
      </c>
      <c r="JO11" s="42">
        <f t="shared" si="25"/>
        <v>0</v>
      </c>
      <c r="JP11" s="42">
        <f t="shared" si="25"/>
        <v>0</v>
      </c>
      <c r="JQ11" s="42">
        <f t="shared" si="25"/>
        <v>0</v>
      </c>
      <c r="JR11" s="42">
        <f t="shared" si="25"/>
        <v>0</v>
      </c>
      <c r="JS11" s="42">
        <f t="shared" si="25"/>
        <v>0</v>
      </c>
      <c r="JT11" s="42">
        <f t="shared" si="25"/>
        <v>0</v>
      </c>
      <c r="JU11" s="42">
        <f t="shared" si="25"/>
        <v>0</v>
      </c>
      <c r="JV11" s="42">
        <f t="shared" si="25"/>
        <v>0</v>
      </c>
      <c r="JW11" s="42">
        <f t="shared" si="25"/>
        <v>0</v>
      </c>
      <c r="JX11" s="42">
        <f t="shared" si="25"/>
        <v>0</v>
      </c>
      <c r="JY11" s="42">
        <f t="shared" si="25"/>
        <v>0</v>
      </c>
      <c r="JZ11" s="42">
        <f t="shared" si="25"/>
        <v>0</v>
      </c>
      <c r="KA11" s="42">
        <f t="shared" si="25"/>
        <v>0</v>
      </c>
      <c r="KB11" s="42">
        <f t="shared" si="25"/>
        <v>0</v>
      </c>
      <c r="KC11" s="42">
        <f t="shared" si="25"/>
        <v>0</v>
      </c>
      <c r="KD11" s="42">
        <f t="shared" si="25"/>
        <v>0</v>
      </c>
      <c r="KE11" s="42">
        <f t="shared" si="25"/>
        <v>0</v>
      </c>
      <c r="KF11" s="42">
        <f t="shared" si="25"/>
        <v>0</v>
      </c>
      <c r="KG11" s="42">
        <f t="shared" si="25"/>
        <v>0</v>
      </c>
      <c r="KH11" s="42">
        <f t="shared" si="25"/>
        <v>0</v>
      </c>
      <c r="KI11" s="42">
        <f t="shared" si="25"/>
        <v>0</v>
      </c>
      <c r="KJ11" s="42">
        <f t="shared" si="25"/>
        <v>0</v>
      </c>
      <c r="KK11" s="42">
        <f t="shared" si="25"/>
        <v>0</v>
      </c>
      <c r="KL11" s="42">
        <f t="shared" si="25"/>
        <v>0</v>
      </c>
      <c r="KM11" s="42">
        <f t="shared" si="25"/>
        <v>0</v>
      </c>
      <c r="KN11" s="42">
        <f t="shared" si="25"/>
        <v>0</v>
      </c>
      <c r="KO11" s="42">
        <f t="shared" si="25"/>
        <v>0</v>
      </c>
      <c r="KP11" s="42">
        <f t="shared" si="25"/>
        <v>0</v>
      </c>
      <c r="KQ11" s="42">
        <f t="shared" si="25"/>
        <v>0</v>
      </c>
      <c r="KR11" s="42">
        <f t="shared" si="25"/>
        <v>0</v>
      </c>
      <c r="KS11" s="42">
        <f t="shared" si="25"/>
        <v>0</v>
      </c>
      <c r="KT11" s="42">
        <f t="shared" si="25"/>
        <v>0</v>
      </c>
      <c r="KU11" s="42">
        <f t="shared" si="25"/>
        <v>0</v>
      </c>
      <c r="KV11" s="42">
        <f t="shared" si="25"/>
        <v>0</v>
      </c>
      <c r="KW11" s="42">
        <f t="shared" si="25"/>
        <v>0</v>
      </c>
      <c r="KX11" s="42">
        <f t="shared" si="25"/>
        <v>0</v>
      </c>
      <c r="KY11" s="42">
        <f t="shared" si="25"/>
        <v>0</v>
      </c>
      <c r="KZ11" s="42">
        <f t="shared" si="25"/>
        <v>0</v>
      </c>
      <c r="LA11" s="42">
        <f t="shared" si="25"/>
        <v>0</v>
      </c>
      <c r="LB11" s="42">
        <f t="shared" si="25"/>
        <v>0</v>
      </c>
      <c r="LC11" s="42">
        <f t="shared" si="25"/>
        <v>0</v>
      </c>
      <c r="LD11" s="42">
        <f t="shared" si="25"/>
        <v>0</v>
      </c>
      <c r="LE11" s="42">
        <f t="shared" si="25"/>
        <v>0</v>
      </c>
      <c r="LF11" s="42">
        <f t="shared" si="25"/>
        <v>0</v>
      </c>
      <c r="LG11" s="42">
        <f t="shared" si="25"/>
        <v>0</v>
      </c>
      <c r="LH11" s="42">
        <f t="shared" si="25"/>
        <v>0</v>
      </c>
      <c r="LI11" s="42">
        <f t="shared" si="25"/>
        <v>0</v>
      </c>
      <c r="LJ11" s="42">
        <f t="shared" si="25"/>
        <v>0</v>
      </c>
      <c r="LK11" s="42">
        <f t="shared" si="25"/>
        <v>0</v>
      </c>
      <c r="LL11" s="42">
        <f t="shared" si="25"/>
        <v>0</v>
      </c>
      <c r="LM11" s="42">
        <f t="shared" si="20"/>
        <v>0</v>
      </c>
      <c r="LN11" s="42">
        <f t="shared" ref="LN11:NY15" si="29">IF(LN$2=$A11,1,0)</f>
        <v>0</v>
      </c>
      <c r="LO11" s="42">
        <f t="shared" si="29"/>
        <v>0</v>
      </c>
      <c r="LP11" s="42">
        <f t="shared" si="29"/>
        <v>0</v>
      </c>
      <c r="LQ11" s="42">
        <f t="shared" si="29"/>
        <v>0</v>
      </c>
      <c r="LR11" s="42">
        <f t="shared" si="29"/>
        <v>0</v>
      </c>
      <c r="LS11" s="42">
        <f t="shared" si="29"/>
        <v>0</v>
      </c>
      <c r="LT11" s="42">
        <f t="shared" si="29"/>
        <v>0</v>
      </c>
      <c r="LU11" s="42">
        <f t="shared" si="29"/>
        <v>0</v>
      </c>
      <c r="LV11" s="42">
        <f t="shared" si="29"/>
        <v>0</v>
      </c>
      <c r="LW11" s="42">
        <f t="shared" si="29"/>
        <v>0</v>
      </c>
      <c r="LX11" s="42">
        <f t="shared" si="29"/>
        <v>0</v>
      </c>
      <c r="LY11" s="42">
        <f t="shared" si="29"/>
        <v>0</v>
      </c>
      <c r="LZ11" s="42">
        <f t="shared" si="29"/>
        <v>0</v>
      </c>
      <c r="MA11" s="42">
        <f t="shared" si="29"/>
        <v>0</v>
      </c>
      <c r="MB11" s="42">
        <f t="shared" si="29"/>
        <v>0</v>
      </c>
      <c r="MC11" s="42">
        <f t="shared" si="29"/>
        <v>0</v>
      </c>
      <c r="MD11" s="42">
        <f t="shared" si="29"/>
        <v>0</v>
      </c>
      <c r="ME11" s="42">
        <f t="shared" si="29"/>
        <v>0</v>
      </c>
      <c r="MF11" s="42">
        <f t="shared" si="29"/>
        <v>0</v>
      </c>
      <c r="MG11" s="42">
        <f t="shared" si="29"/>
        <v>0</v>
      </c>
      <c r="MH11" s="42">
        <f t="shared" si="29"/>
        <v>0</v>
      </c>
      <c r="MI11" s="42">
        <f t="shared" si="29"/>
        <v>0</v>
      </c>
      <c r="MJ11" s="42">
        <f t="shared" si="29"/>
        <v>0</v>
      </c>
      <c r="MK11" s="42">
        <f t="shared" si="29"/>
        <v>0</v>
      </c>
      <c r="ML11" s="42">
        <f t="shared" si="29"/>
        <v>0</v>
      </c>
      <c r="MM11" s="42">
        <f t="shared" si="29"/>
        <v>0</v>
      </c>
      <c r="MN11" s="42">
        <f t="shared" si="29"/>
        <v>0</v>
      </c>
      <c r="MO11" s="42">
        <f t="shared" si="29"/>
        <v>0</v>
      </c>
      <c r="MP11" s="42">
        <f t="shared" si="29"/>
        <v>0</v>
      </c>
      <c r="MQ11" s="42">
        <f t="shared" si="29"/>
        <v>0</v>
      </c>
      <c r="MR11" s="42">
        <f t="shared" si="29"/>
        <v>0</v>
      </c>
      <c r="MS11" s="42">
        <f t="shared" si="29"/>
        <v>0</v>
      </c>
      <c r="MT11" s="42">
        <f t="shared" si="29"/>
        <v>0</v>
      </c>
      <c r="MU11" s="42">
        <f t="shared" si="29"/>
        <v>0</v>
      </c>
      <c r="MV11" s="42">
        <f t="shared" si="29"/>
        <v>0</v>
      </c>
      <c r="MW11" s="42">
        <f t="shared" si="29"/>
        <v>0</v>
      </c>
      <c r="MX11" s="42">
        <f t="shared" si="29"/>
        <v>0</v>
      </c>
      <c r="MY11" s="42">
        <f t="shared" si="29"/>
        <v>0</v>
      </c>
      <c r="MZ11" s="42">
        <f t="shared" si="29"/>
        <v>0</v>
      </c>
      <c r="NA11" s="42">
        <f t="shared" si="29"/>
        <v>0</v>
      </c>
      <c r="NB11" s="42">
        <f t="shared" si="29"/>
        <v>0</v>
      </c>
      <c r="NC11" s="42">
        <f t="shared" si="29"/>
        <v>0</v>
      </c>
      <c r="ND11" s="42">
        <f t="shared" si="29"/>
        <v>0</v>
      </c>
      <c r="NE11" s="42">
        <f t="shared" si="29"/>
        <v>0</v>
      </c>
      <c r="NF11" s="42">
        <f t="shared" si="29"/>
        <v>0</v>
      </c>
      <c r="NG11" s="42">
        <f t="shared" si="29"/>
        <v>0</v>
      </c>
      <c r="NH11" s="42">
        <f t="shared" si="29"/>
        <v>0</v>
      </c>
      <c r="NI11" s="42">
        <f t="shared" si="29"/>
        <v>0</v>
      </c>
      <c r="NJ11" s="42">
        <f t="shared" si="29"/>
        <v>0</v>
      </c>
      <c r="NK11" s="42">
        <f t="shared" si="29"/>
        <v>0</v>
      </c>
      <c r="NL11" s="42">
        <f t="shared" si="29"/>
        <v>0</v>
      </c>
      <c r="NM11" s="42">
        <f t="shared" si="29"/>
        <v>0</v>
      </c>
      <c r="NN11" s="42">
        <f t="shared" si="29"/>
        <v>0</v>
      </c>
      <c r="NO11" s="42">
        <f t="shared" si="29"/>
        <v>0</v>
      </c>
      <c r="NP11" s="42">
        <f t="shared" si="29"/>
        <v>0</v>
      </c>
      <c r="NQ11" s="42">
        <f t="shared" si="29"/>
        <v>0</v>
      </c>
      <c r="NR11" s="42">
        <f t="shared" si="29"/>
        <v>0</v>
      </c>
      <c r="NS11" s="42">
        <f t="shared" si="29"/>
        <v>0</v>
      </c>
      <c r="NT11" s="42">
        <f t="shared" si="29"/>
        <v>0</v>
      </c>
      <c r="NU11" s="42">
        <f t="shared" si="29"/>
        <v>0</v>
      </c>
      <c r="NV11" s="42">
        <f t="shared" si="29"/>
        <v>0</v>
      </c>
      <c r="NW11" s="42">
        <f t="shared" si="29"/>
        <v>0</v>
      </c>
      <c r="NX11" s="42">
        <f t="shared" si="29"/>
        <v>0</v>
      </c>
      <c r="NY11" s="42">
        <f t="shared" si="29"/>
        <v>0</v>
      </c>
      <c r="NZ11" s="42">
        <f t="shared" si="26"/>
        <v>0</v>
      </c>
      <c r="OA11" s="42">
        <f t="shared" si="26"/>
        <v>0</v>
      </c>
      <c r="OB11" s="42">
        <f t="shared" si="26"/>
        <v>0</v>
      </c>
      <c r="OC11" s="42">
        <f t="shared" si="26"/>
        <v>0</v>
      </c>
      <c r="OD11" s="42">
        <f t="shared" si="26"/>
        <v>0</v>
      </c>
      <c r="OE11" s="42">
        <f t="shared" si="26"/>
        <v>0</v>
      </c>
      <c r="OF11" s="42">
        <f t="shared" si="26"/>
        <v>0</v>
      </c>
      <c r="OG11" s="42">
        <f t="shared" si="26"/>
        <v>0</v>
      </c>
      <c r="OH11" s="42">
        <f t="shared" si="26"/>
        <v>0</v>
      </c>
      <c r="OI11" s="42">
        <f t="shared" si="26"/>
        <v>0</v>
      </c>
      <c r="OJ11" s="42">
        <f t="shared" si="26"/>
        <v>0</v>
      </c>
      <c r="OK11" s="42">
        <f t="shared" si="26"/>
        <v>0</v>
      </c>
      <c r="OL11" s="42">
        <f t="shared" si="26"/>
        <v>0</v>
      </c>
      <c r="OM11" s="42">
        <f t="shared" si="26"/>
        <v>0</v>
      </c>
      <c r="ON11" s="42">
        <f t="shared" si="26"/>
        <v>0</v>
      </c>
      <c r="OO11" s="42">
        <f t="shared" si="26"/>
        <v>0</v>
      </c>
      <c r="OP11" s="42">
        <f t="shared" si="26"/>
        <v>0</v>
      </c>
      <c r="OQ11" s="42">
        <f t="shared" si="26"/>
        <v>0</v>
      </c>
      <c r="OR11" s="42">
        <f t="shared" si="26"/>
        <v>0</v>
      </c>
      <c r="OS11" s="42">
        <f t="shared" si="26"/>
        <v>0</v>
      </c>
      <c r="OT11" s="42">
        <f t="shared" si="26"/>
        <v>0</v>
      </c>
      <c r="OU11" s="42">
        <f t="shared" si="26"/>
        <v>0</v>
      </c>
      <c r="OV11" s="42">
        <f t="shared" si="26"/>
        <v>0</v>
      </c>
      <c r="OW11" s="42">
        <f t="shared" si="26"/>
        <v>0</v>
      </c>
      <c r="OX11" s="42">
        <f t="shared" si="26"/>
        <v>0</v>
      </c>
      <c r="OY11" s="42">
        <f t="shared" si="26"/>
        <v>0</v>
      </c>
      <c r="OZ11" s="42">
        <f t="shared" si="26"/>
        <v>0</v>
      </c>
      <c r="PA11" s="42">
        <f t="shared" si="26"/>
        <v>0</v>
      </c>
      <c r="PB11" s="42">
        <f t="shared" si="26"/>
        <v>0</v>
      </c>
      <c r="PC11" s="42">
        <f t="shared" si="26"/>
        <v>0</v>
      </c>
      <c r="PD11" s="42">
        <f t="shared" si="26"/>
        <v>0</v>
      </c>
      <c r="PE11" s="42">
        <f t="shared" si="26"/>
        <v>0</v>
      </c>
      <c r="PF11" s="42">
        <f t="shared" si="26"/>
        <v>0</v>
      </c>
      <c r="PG11" s="42">
        <f t="shared" si="26"/>
        <v>0</v>
      </c>
      <c r="PH11" s="42">
        <f t="shared" si="26"/>
        <v>0</v>
      </c>
      <c r="PI11" s="42">
        <f t="shared" si="26"/>
        <v>0</v>
      </c>
      <c r="PJ11" s="42">
        <f t="shared" si="26"/>
        <v>0</v>
      </c>
      <c r="PK11" s="42">
        <f t="shared" si="26"/>
        <v>0</v>
      </c>
      <c r="PL11" s="42">
        <f t="shared" si="26"/>
        <v>0</v>
      </c>
      <c r="PM11" s="42">
        <f t="shared" si="26"/>
        <v>0</v>
      </c>
      <c r="PN11" s="42">
        <f t="shared" si="26"/>
        <v>0</v>
      </c>
      <c r="PO11" s="42">
        <f t="shared" si="26"/>
        <v>0</v>
      </c>
      <c r="PP11" s="42">
        <f t="shared" si="26"/>
        <v>0</v>
      </c>
      <c r="PQ11" s="42">
        <f t="shared" si="26"/>
        <v>0</v>
      </c>
      <c r="PR11" s="42">
        <f t="shared" si="26"/>
        <v>0</v>
      </c>
      <c r="PS11" s="42">
        <f t="shared" si="26"/>
        <v>0</v>
      </c>
      <c r="PT11" s="42">
        <f t="shared" si="26"/>
        <v>0</v>
      </c>
      <c r="PU11" s="42">
        <f t="shared" si="26"/>
        <v>0</v>
      </c>
      <c r="PV11" s="42">
        <f t="shared" si="26"/>
        <v>0</v>
      </c>
      <c r="PW11" s="42">
        <f t="shared" si="26"/>
        <v>0</v>
      </c>
      <c r="PX11" s="42">
        <f t="shared" si="26"/>
        <v>0</v>
      </c>
      <c r="PY11" s="42">
        <f t="shared" si="26"/>
        <v>0</v>
      </c>
      <c r="PZ11" s="42">
        <f t="shared" si="26"/>
        <v>0</v>
      </c>
      <c r="QA11" s="42">
        <f t="shared" si="26"/>
        <v>0</v>
      </c>
      <c r="QB11" s="42">
        <f t="shared" si="26"/>
        <v>0</v>
      </c>
      <c r="QC11" s="42">
        <f t="shared" si="26"/>
        <v>0</v>
      </c>
      <c r="QD11" s="42">
        <f t="shared" si="26"/>
        <v>0</v>
      </c>
      <c r="QE11" s="42">
        <f t="shared" si="26"/>
        <v>0</v>
      </c>
      <c r="QF11" s="42">
        <f t="shared" si="26"/>
        <v>0</v>
      </c>
      <c r="QG11" s="42">
        <f t="shared" si="26"/>
        <v>0</v>
      </c>
      <c r="QH11" s="42">
        <f t="shared" si="26"/>
        <v>0</v>
      </c>
      <c r="QI11" s="42">
        <f t="shared" si="26"/>
        <v>0</v>
      </c>
      <c r="QJ11" s="42">
        <f t="shared" si="26"/>
        <v>0</v>
      </c>
      <c r="QK11" s="42">
        <f t="shared" si="21"/>
        <v>0</v>
      </c>
      <c r="QL11" s="42">
        <f t="shared" ref="QL11:SW15" si="30">IF(QL$2=$A11,1,0)</f>
        <v>0</v>
      </c>
      <c r="QM11" s="42">
        <f t="shared" si="30"/>
        <v>0</v>
      </c>
      <c r="QN11" s="42">
        <f t="shared" si="30"/>
        <v>0</v>
      </c>
      <c r="QO11" s="42">
        <f t="shared" si="30"/>
        <v>0</v>
      </c>
      <c r="QP11" s="42">
        <f t="shared" si="30"/>
        <v>0</v>
      </c>
      <c r="QQ11" s="42">
        <f t="shared" si="30"/>
        <v>0</v>
      </c>
      <c r="QR11" s="42">
        <f t="shared" si="30"/>
        <v>0</v>
      </c>
      <c r="QS11" s="42">
        <f t="shared" si="30"/>
        <v>0</v>
      </c>
      <c r="QT11" s="42">
        <f t="shared" si="30"/>
        <v>0</v>
      </c>
      <c r="QU11" s="42">
        <f t="shared" si="30"/>
        <v>0</v>
      </c>
      <c r="QV11" s="42">
        <f t="shared" si="30"/>
        <v>0</v>
      </c>
      <c r="QW11" s="42">
        <f t="shared" si="30"/>
        <v>0</v>
      </c>
      <c r="QX11" s="42">
        <f t="shared" si="30"/>
        <v>0</v>
      </c>
      <c r="QY11" s="42">
        <f t="shared" si="30"/>
        <v>0</v>
      </c>
      <c r="QZ11" s="42">
        <f t="shared" si="30"/>
        <v>0</v>
      </c>
      <c r="RA11" s="42">
        <f t="shared" si="30"/>
        <v>0</v>
      </c>
      <c r="RB11" s="42">
        <f t="shared" si="30"/>
        <v>0</v>
      </c>
      <c r="RC11" s="42">
        <f t="shared" si="30"/>
        <v>0</v>
      </c>
      <c r="RD11" s="42">
        <f t="shared" si="30"/>
        <v>0</v>
      </c>
      <c r="RE11" s="42">
        <f t="shared" si="30"/>
        <v>0</v>
      </c>
      <c r="RF11" s="42">
        <f t="shared" si="30"/>
        <v>0</v>
      </c>
      <c r="RG11" s="42">
        <f t="shared" si="30"/>
        <v>0</v>
      </c>
      <c r="RH11" s="42">
        <f t="shared" si="30"/>
        <v>0</v>
      </c>
      <c r="RI11" s="42">
        <f t="shared" si="30"/>
        <v>0</v>
      </c>
      <c r="RJ11" s="42">
        <f t="shared" si="30"/>
        <v>0</v>
      </c>
      <c r="RK11" s="42">
        <f t="shared" si="30"/>
        <v>0</v>
      </c>
      <c r="RL11" s="42">
        <f t="shared" si="30"/>
        <v>0</v>
      </c>
      <c r="RM11" s="42">
        <f t="shared" si="30"/>
        <v>0</v>
      </c>
      <c r="RN11" s="42">
        <f t="shared" si="30"/>
        <v>0</v>
      </c>
      <c r="RO11" s="42">
        <f t="shared" si="30"/>
        <v>0</v>
      </c>
      <c r="RP11" s="42">
        <f t="shared" si="30"/>
        <v>0</v>
      </c>
      <c r="RQ11" s="42">
        <f t="shared" si="30"/>
        <v>0</v>
      </c>
      <c r="RR11" s="42">
        <f t="shared" si="30"/>
        <v>0</v>
      </c>
      <c r="RS11" s="42">
        <f t="shared" si="30"/>
        <v>0</v>
      </c>
      <c r="RT11" s="42">
        <f t="shared" si="30"/>
        <v>0</v>
      </c>
      <c r="RU11" s="42">
        <f t="shared" si="30"/>
        <v>0</v>
      </c>
      <c r="RV11" s="42">
        <f t="shared" si="30"/>
        <v>0</v>
      </c>
      <c r="RW11" s="42">
        <f t="shared" si="30"/>
        <v>0</v>
      </c>
      <c r="RX11" s="42">
        <f t="shared" si="30"/>
        <v>0</v>
      </c>
      <c r="RY11" s="42">
        <f t="shared" si="30"/>
        <v>0</v>
      </c>
      <c r="RZ11" s="42">
        <f t="shared" si="30"/>
        <v>0</v>
      </c>
      <c r="SA11" s="42">
        <f t="shared" si="30"/>
        <v>0</v>
      </c>
      <c r="SB11" s="42">
        <f t="shared" si="30"/>
        <v>0</v>
      </c>
      <c r="SC11" s="42">
        <f t="shared" si="30"/>
        <v>0</v>
      </c>
      <c r="SD11" s="42">
        <f t="shared" si="30"/>
        <v>0</v>
      </c>
      <c r="SE11" s="42">
        <f t="shared" si="30"/>
        <v>0</v>
      </c>
      <c r="SF11" s="42">
        <f t="shared" si="30"/>
        <v>0</v>
      </c>
      <c r="SG11" s="42">
        <f t="shared" si="30"/>
        <v>0</v>
      </c>
      <c r="SH11" s="42">
        <f t="shared" si="30"/>
        <v>0</v>
      </c>
      <c r="SI11" s="42">
        <f t="shared" si="30"/>
        <v>0</v>
      </c>
      <c r="SJ11" s="42">
        <f t="shared" si="30"/>
        <v>0</v>
      </c>
      <c r="SK11" s="42">
        <f t="shared" si="30"/>
        <v>0</v>
      </c>
      <c r="SL11" s="42">
        <f t="shared" si="30"/>
        <v>0</v>
      </c>
      <c r="SM11" s="42">
        <f t="shared" si="30"/>
        <v>0</v>
      </c>
      <c r="SN11" s="42">
        <f t="shared" si="30"/>
        <v>0</v>
      </c>
      <c r="SO11" s="42">
        <f t="shared" si="30"/>
        <v>0</v>
      </c>
      <c r="SP11" s="42">
        <f t="shared" si="30"/>
        <v>0</v>
      </c>
      <c r="SQ11" s="42">
        <f t="shared" si="30"/>
        <v>0</v>
      </c>
      <c r="SR11" s="42">
        <f t="shared" si="30"/>
        <v>0</v>
      </c>
      <c r="SS11" s="42">
        <f t="shared" si="30"/>
        <v>0</v>
      </c>
      <c r="ST11" s="42">
        <f t="shared" si="30"/>
        <v>0</v>
      </c>
      <c r="SU11" s="42">
        <f t="shared" si="30"/>
        <v>0</v>
      </c>
      <c r="SV11" s="42">
        <f t="shared" si="30"/>
        <v>0</v>
      </c>
      <c r="SW11" s="42">
        <f t="shared" si="30"/>
        <v>0</v>
      </c>
      <c r="SX11" s="42">
        <f t="shared" si="27"/>
        <v>0</v>
      </c>
      <c r="SY11" s="42">
        <f t="shared" si="27"/>
        <v>0</v>
      </c>
      <c r="SZ11" s="42">
        <f t="shared" si="27"/>
        <v>0</v>
      </c>
      <c r="TA11" s="42">
        <f t="shared" si="27"/>
        <v>0</v>
      </c>
      <c r="TB11" s="42">
        <f t="shared" si="27"/>
        <v>0</v>
      </c>
      <c r="TC11" s="42">
        <f t="shared" si="27"/>
        <v>0</v>
      </c>
      <c r="TD11" s="42">
        <f t="shared" si="27"/>
        <v>0</v>
      </c>
      <c r="TE11" s="42">
        <f t="shared" si="27"/>
        <v>0</v>
      </c>
      <c r="TF11" s="42">
        <f t="shared" si="27"/>
        <v>0</v>
      </c>
      <c r="TG11" s="42">
        <f t="shared" si="27"/>
        <v>0</v>
      </c>
      <c r="TH11" s="42">
        <f t="shared" si="27"/>
        <v>0</v>
      </c>
      <c r="TI11" s="42">
        <f t="shared" si="27"/>
        <v>0</v>
      </c>
      <c r="TJ11" s="42">
        <f t="shared" si="27"/>
        <v>0</v>
      </c>
      <c r="TK11" s="42">
        <f t="shared" si="27"/>
        <v>0</v>
      </c>
      <c r="TL11" s="42">
        <f t="shared" si="27"/>
        <v>0</v>
      </c>
      <c r="TM11" s="42">
        <f t="shared" si="27"/>
        <v>0</v>
      </c>
      <c r="TN11" s="42">
        <f t="shared" si="27"/>
        <v>0</v>
      </c>
      <c r="TO11" s="42">
        <f t="shared" si="27"/>
        <v>0</v>
      </c>
      <c r="TP11" s="42">
        <f t="shared" si="27"/>
        <v>0</v>
      </c>
      <c r="TQ11" s="42">
        <f t="shared" si="27"/>
        <v>0</v>
      </c>
      <c r="TR11" s="42">
        <f t="shared" si="27"/>
        <v>0</v>
      </c>
      <c r="TS11" s="42">
        <f t="shared" si="27"/>
        <v>0</v>
      </c>
      <c r="TT11" s="42">
        <f t="shared" si="27"/>
        <v>0</v>
      </c>
      <c r="TU11" s="42">
        <f t="shared" si="27"/>
        <v>0</v>
      </c>
      <c r="TV11" s="42">
        <f t="shared" si="27"/>
        <v>0</v>
      </c>
      <c r="TW11" s="42">
        <f t="shared" si="27"/>
        <v>0</v>
      </c>
      <c r="TX11" s="42">
        <f t="shared" si="27"/>
        <v>0</v>
      </c>
      <c r="TY11" s="42">
        <f t="shared" si="27"/>
        <v>0</v>
      </c>
      <c r="TZ11" s="42">
        <f t="shared" si="27"/>
        <v>0</v>
      </c>
      <c r="UA11" s="42">
        <f t="shared" si="27"/>
        <v>0</v>
      </c>
      <c r="UB11" s="42">
        <f t="shared" si="27"/>
        <v>0</v>
      </c>
      <c r="UC11" s="42">
        <f t="shared" si="27"/>
        <v>0</v>
      </c>
      <c r="UD11" s="42">
        <f t="shared" si="27"/>
        <v>0</v>
      </c>
      <c r="UE11" s="42">
        <f t="shared" si="27"/>
        <v>0</v>
      </c>
      <c r="UF11" s="42">
        <f t="shared" si="27"/>
        <v>0</v>
      </c>
      <c r="UG11" s="42">
        <f t="shared" si="27"/>
        <v>0</v>
      </c>
      <c r="UH11" s="42">
        <f t="shared" si="27"/>
        <v>0</v>
      </c>
      <c r="UI11" s="42">
        <f t="shared" si="27"/>
        <v>0</v>
      </c>
      <c r="UJ11" s="42">
        <f t="shared" si="27"/>
        <v>0</v>
      </c>
      <c r="UK11" s="42">
        <f t="shared" si="27"/>
        <v>0</v>
      </c>
      <c r="UL11" s="42">
        <f t="shared" si="27"/>
        <v>0</v>
      </c>
      <c r="UM11" s="42">
        <f t="shared" si="27"/>
        <v>0</v>
      </c>
      <c r="UN11" s="42">
        <f t="shared" si="27"/>
        <v>0</v>
      </c>
      <c r="UO11" s="42">
        <f t="shared" si="27"/>
        <v>0</v>
      </c>
      <c r="UP11" s="42">
        <f t="shared" si="27"/>
        <v>0</v>
      </c>
      <c r="UQ11" s="42">
        <f t="shared" si="27"/>
        <v>0</v>
      </c>
      <c r="UR11" s="42">
        <f t="shared" si="27"/>
        <v>0</v>
      </c>
      <c r="US11" s="42">
        <f t="shared" si="27"/>
        <v>0</v>
      </c>
      <c r="UT11" s="42">
        <f t="shared" si="27"/>
        <v>0</v>
      </c>
      <c r="UU11" s="42">
        <f t="shared" si="27"/>
        <v>0</v>
      </c>
      <c r="UV11" s="42">
        <f t="shared" si="27"/>
        <v>0</v>
      </c>
      <c r="UW11" s="42">
        <f t="shared" si="27"/>
        <v>0</v>
      </c>
      <c r="UX11" s="42">
        <f t="shared" si="27"/>
        <v>0</v>
      </c>
      <c r="UY11" s="42">
        <f t="shared" si="27"/>
        <v>0</v>
      </c>
      <c r="UZ11" s="42">
        <f t="shared" si="27"/>
        <v>0</v>
      </c>
      <c r="VA11" s="42">
        <f t="shared" si="27"/>
        <v>0</v>
      </c>
      <c r="VB11" s="42">
        <f t="shared" si="27"/>
        <v>0</v>
      </c>
      <c r="VC11" s="42">
        <f t="shared" si="27"/>
        <v>0</v>
      </c>
      <c r="VD11" s="42">
        <f t="shared" si="27"/>
        <v>0</v>
      </c>
      <c r="VE11" s="42">
        <f t="shared" si="27"/>
        <v>0</v>
      </c>
      <c r="VF11" s="42">
        <f t="shared" si="27"/>
        <v>0</v>
      </c>
      <c r="VG11" s="42">
        <f t="shared" si="27"/>
        <v>0</v>
      </c>
      <c r="VH11" s="42">
        <f t="shared" si="27"/>
        <v>0</v>
      </c>
      <c r="VI11" s="42">
        <f t="shared" si="22"/>
        <v>0</v>
      </c>
      <c r="VJ11" s="42">
        <f t="shared" ref="VJ11:XU15" si="31">IF(VJ$2=$A11,1,0)</f>
        <v>0</v>
      </c>
      <c r="VK11" s="42">
        <f t="shared" si="31"/>
        <v>0</v>
      </c>
      <c r="VL11" s="42">
        <f t="shared" si="31"/>
        <v>0</v>
      </c>
      <c r="VM11" s="42">
        <f t="shared" si="31"/>
        <v>0</v>
      </c>
      <c r="VN11" s="42">
        <f t="shared" si="31"/>
        <v>0</v>
      </c>
      <c r="VO11" s="42">
        <f t="shared" si="31"/>
        <v>0</v>
      </c>
      <c r="VP11" s="42">
        <f t="shared" si="31"/>
        <v>0</v>
      </c>
      <c r="VQ11" s="42">
        <f t="shared" si="31"/>
        <v>0</v>
      </c>
      <c r="VR11" s="42">
        <f t="shared" si="31"/>
        <v>0</v>
      </c>
      <c r="VS11" s="42">
        <f t="shared" si="31"/>
        <v>0</v>
      </c>
      <c r="VT11" s="42">
        <f t="shared" si="31"/>
        <v>0</v>
      </c>
      <c r="VU11" s="42">
        <f t="shared" si="31"/>
        <v>0</v>
      </c>
      <c r="VV11" s="42">
        <f t="shared" si="31"/>
        <v>0</v>
      </c>
      <c r="VW11" s="42">
        <f t="shared" si="31"/>
        <v>0</v>
      </c>
      <c r="VX11" s="42">
        <f t="shared" si="31"/>
        <v>0</v>
      </c>
      <c r="VY11" s="42">
        <f t="shared" si="31"/>
        <v>0</v>
      </c>
      <c r="VZ11" s="42">
        <f t="shared" si="31"/>
        <v>0</v>
      </c>
      <c r="WA11" s="42">
        <f t="shared" si="31"/>
        <v>0</v>
      </c>
      <c r="WB11" s="42">
        <f t="shared" si="31"/>
        <v>0</v>
      </c>
      <c r="WC11" s="42">
        <f t="shared" si="31"/>
        <v>0</v>
      </c>
      <c r="WD11" s="42">
        <f t="shared" si="31"/>
        <v>0</v>
      </c>
      <c r="WE11" s="42">
        <f t="shared" si="31"/>
        <v>0</v>
      </c>
      <c r="WF11" s="42">
        <f t="shared" si="31"/>
        <v>0</v>
      </c>
      <c r="WG11" s="42">
        <f t="shared" si="31"/>
        <v>0</v>
      </c>
      <c r="WH11" s="42">
        <f t="shared" si="31"/>
        <v>0</v>
      </c>
      <c r="WI11" s="42">
        <f t="shared" si="31"/>
        <v>0</v>
      </c>
      <c r="WJ11" s="42">
        <f t="shared" si="31"/>
        <v>0</v>
      </c>
      <c r="WK11" s="42">
        <f t="shared" si="31"/>
        <v>0</v>
      </c>
      <c r="WL11" s="42">
        <f t="shared" si="31"/>
        <v>0</v>
      </c>
      <c r="WM11" s="42">
        <f t="shared" si="31"/>
        <v>0</v>
      </c>
      <c r="WN11" s="42">
        <f t="shared" si="31"/>
        <v>0</v>
      </c>
      <c r="WO11" s="42">
        <f t="shared" si="31"/>
        <v>0</v>
      </c>
      <c r="WP11" s="42">
        <f t="shared" si="31"/>
        <v>0</v>
      </c>
      <c r="WQ11" s="42">
        <f t="shared" si="31"/>
        <v>0</v>
      </c>
      <c r="WR11" s="42">
        <f t="shared" si="31"/>
        <v>0</v>
      </c>
      <c r="WS11" s="42">
        <f t="shared" si="31"/>
        <v>0</v>
      </c>
      <c r="WT11" s="42">
        <f t="shared" si="31"/>
        <v>0</v>
      </c>
      <c r="WU11" s="42">
        <f t="shared" si="31"/>
        <v>0</v>
      </c>
      <c r="WV11" s="42">
        <f t="shared" si="31"/>
        <v>0</v>
      </c>
      <c r="WW11" s="42">
        <f t="shared" si="31"/>
        <v>0</v>
      </c>
      <c r="WX11" s="42">
        <f t="shared" si="31"/>
        <v>0</v>
      </c>
      <c r="WY11" s="42">
        <f t="shared" si="31"/>
        <v>0</v>
      </c>
      <c r="WZ11" s="42">
        <f t="shared" si="31"/>
        <v>0</v>
      </c>
      <c r="XA11" s="42">
        <f t="shared" si="31"/>
        <v>0</v>
      </c>
      <c r="XB11" s="42">
        <f t="shared" si="31"/>
        <v>0</v>
      </c>
      <c r="XC11" s="42">
        <f t="shared" si="31"/>
        <v>0</v>
      </c>
      <c r="XD11" s="42">
        <f t="shared" si="31"/>
        <v>0</v>
      </c>
      <c r="XE11" s="42">
        <f t="shared" si="31"/>
        <v>0</v>
      </c>
      <c r="XF11" s="42">
        <f t="shared" si="31"/>
        <v>0</v>
      </c>
      <c r="XG11" s="42">
        <f t="shared" si="31"/>
        <v>0</v>
      </c>
      <c r="XH11" s="42">
        <f t="shared" si="31"/>
        <v>0</v>
      </c>
      <c r="XI11" s="42">
        <f t="shared" si="31"/>
        <v>0</v>
      </c>
      <c r="XJ11" s="42">
        <f t="shared" si="31"/>
        <v>0</v>
      </c>
      <c r="XK11" s="42">
        <f t="shared" si="31"/>
        <v>0</v>
      </c>
      <c r="XL11" s="42">
        <f t="shared" si="31"/>
        <v>0</v>
      </c>
      <c r="XM11" s="42">
        <f t="shared" si="31"/>
        <v>0</v>
      </c>
      <c r="XN11" s="42">
        <f t="shared" si="31"/>
        <v>0</v>
      </c>
      <c r="XO11" s="42">
        <f t="shared" si="31"/>
        <v>0</v>
      </c>
      <c r="XP11" s="42">
        <f t="shared" si="31"/>
        <v>0</v>
      </c>
      <c r="XQ11" s="42">
        <f t="shared" si="31"/>
        <v>0</v>
      </c>
      <c r="XR11" s="42">
        <f t="shared" si="31"/>
        <v>0</v>
      </c>
      <c r="XS11" s="42">
        <f t="shared" si="31"/>
        <v>0</v>
      </c>
      <c r="XT11" s="42">
        <f t="shared" si="31"/>
        <v>0</v>
      </c>
      <c r="XU11" s="42">
        <f t="shared" si="31"/>
        <v>0</v>
      </c>
      <c r="XV11" s="42">
        <f t="shared" si="16"/>
        <v>0</v>
      </c>
      <c r="XW11" s="42">
        <f t="shared" si="16"/>
        <v>0</v>
      </c>
      <c r="XX11" s="42">
        <f t="shared" si="16"/>
        <v>0</v>
      </c>
      <c r="XY11" s="42">
        <f t="shared" si="16"/>
        <v>0</v>
      </c>
      <c r="XZ11" s="42">
        <f t="shared" si="16"/>
        <v>0</v>
      </c>
      <c r="YA11" s="42">
        <f t="shared" si="16"/>
        <v>0</v>
      </c>
      <c r="YB11" s="42">
        <f t="shared" si="16"/>
        <v>0</v>
      </c>
      <c r="YC11" s="42">
        <f t="shared" si="16"/>
        <v>0</v>
      </c>
      <c r="YD11" s="42">
        <f t="shared" si="10"/>
        <v>0</v>
      </c>
      <c r="YE11" s="23"/>
    </row>
    <row r="12" spans="1:655" x14ac:dyDescent="0.55000000000000004">
      <c r="A12" t="s">
        <v>504</v>
      </c>
      <c r="B12" s="42">
        <f t="shared" si="11"/>
        <v>0</v>
      </c>
      <c r="C12" s="42">
        <f t="shared" si="11"/>
        <v>0</v>
      </c>
      <c r="D12" s="42">
        <f t="shared" si="11"/>
        <v>0</v>
      </c>
      <c r="E12" s="42">
        <f t="shared" si="11"/>
        <v>0</v>
      </c>
      <c r="F12" s="42">
        <f t="shared" si="11"/>
        <v>0</v>
      </c>
      <c r="G12" s="42">
        <f t="shared" si="11"/>
        <v>0</v>
      </c>
      <c r="H12" s="42">
        <f t="shared" si="11"/>
        <v>0</v>
      </c>
      <c r="I12" s="42">
        <f t="shared" si="11"/>
        <v>0</v>
      </c>
      <c r="J12" s="42">
        <f t="shared" si="11"/>
        <v>0</v>
      </c>
      <c r="K12" s="42">
        <f t="shared" si="11"/>
        <v>0</v>
      </c>
      <c r="L12" s="42">
        <f t="shared" si="11"/>
        <v>0</v>
      </c>
      <c r="M12" s="42">
        <f t="shared" si="11"/>
        <v>0</v>
      </c>
      <c r="N12" s="42">
        <f t="shared" si="11"/>
        <v>0</v>
      </c>
      <c r="O12" s="42">
        <f t="shared" si="11"/>
        <v>0</v>
      </c>
      <c r="P12" s="42">
        <f t="shared" si="11"/>
        <v>0</v>
      </c>
      <c r="Q12" s="42">
        <f t="shared" si="11"/>
        <v>0</v>
      </c>
      <c r="R12" s="42">
        <f t="shared" si="23"/>
        <v>0</v>
      </c>
      <c r="S12" s="42">
        <f t="shared" si="23"/>
        <v>0</v>
      </c>
      <c r="T12" s="42">
        <f t="shared" si="23"/>
        <v>0</v>
      </c>
      <c r="U12" s="42">
        <f t="shared" si="23"/>
        <v>0</v>
      </c>
      <c r="V12" s="42">
        <f t="shared" si="23"/>
        <v>0</v>
      </c>
      <c r="W12" s="42">
        <f t="shared" si="23"/>
        <v>0</v>
      </c>
      <c r="X12" s="42">
        <f t="shared" si="23"/>
        <v>0</v>
      </c>
      <c r="Y12" s="42">
        <f t="shared" si="23"/>
        <v>0</v>
      </c>
      <c r="Z12" s="42">
        <f t="shared" si="23"/>
        <v>0</v>
      </c>
      <c r="AA12" s="42">
        <f t="shared" si="23"/>
        <v>0</v>
      </c>
      <c r="AB12" s="42">
        <f t="shared" si="23"/>
        <v>0</v>
      </c>
      <c r="AC12" s="42">
        <f t="shared" si="23"/>
        <v>0</v>
      </c>
      <c r="AD12" s="42">
        <f t="shared" si="23"/>
        <v>0</v>
      </c>
      <c r="AE12" s="42">
        <f t="shared" si="23"/>
        <v>0</v>
      </c>
      <c r="AF12" s="42">
        <f t="shared" si="23"/>
        <v>0</v>
      </c>
      <c r="AG12" s="42">
        <f t="shared" si="23"/>
        <v>0</v>
      </c>
      <c r="AH12" s="42">
        <f t="shared" si="23"/>
        <v>0</v>
      </c>
      <c r="AI12" s="42">
        <f t="shared" si="23"/>
        <v>0</v>
      </c>
      <c r="AJ12" s="42">
        <f t="shared" si="23"/>
        <v>0</v>
      </c>
      <c r="AK12" s="42">
        <f t="shared" si="23"/>
        <v>0</v>
      </c>
      <c r="AL12" s="42">
        <f t="shared" si="23"/>
        <v>0</v>
      </c>
      <c r="AM12" s="42">
        <f t="shared" si="23"/>
        <v>0</v>
      </c>
      <c r="AN12" s="42">
        <f t="shared" si="23"/>
        <v>0</v>
      </c>
      <c r="AO12" s="42">
        <f t="shared" si="23"/>
        <v>0</v>
      </c>
      <c r="AP12" s="42">
        <f t="shared" si="23"/>
        <v>0</v>
      </c>
      <c r="AQ12" s="42">
        <f t="shared" si="23"/>
        <v>0</v>
      </c>
      <c r="AR12" s="42">
        <f t="shared" si="23"/>
        <v>0</v>
      </c>
      <c r="AS12" s="42">
        <f t="shared" si="23"/>
        <v>0</v>
      </c>
      <c r="AT12" s="42">
        <f t="shared" si="23"/>
        <v>0</v>
      </c>
      <c r="AU12" s="42">
        <f t="shared" si="23"/>
        <v>0</v>
      </c>
      <c r="AV12" s="42">
        <f t="shared" si="23"/>
        <v>0</v>
      </c>
      <c r="AW12" s="42">
        <f t="shared" si="23"/>
        <v>0</v>
      </c>
      <c r="AX12" s="42">
        <f t="shared" si="23"/>
        <v>0</v>
      </c>
      <c r="AY12" s="42">
        <f t="shared" si="23"/>
        <v>0</v>
      </c>
      <c r="AZ12" s="42">
        <f t="shared" si="23"/>
        <v>0</v>
      </c>
      <c r="BA12" s="42">
        <f t="shared" si="23"/>
        <v>0</v>
      </c>
      <c r="BB12" s="42">
        <f t="shared" si="23"/>
        <v>0</v>
      </c>
      <c r="BC12" s="42">
        <f t="shared" si="23"/>
        <v>0</v>
      </c>
      <c r="BD12" s="42">
        <f t="shared" si="23"/>
        <v>0</v>
      </c>
      <c r="BE12" s="42">
        <f t="shared" si="23"/>
        <v>0</v>
      </c>
      <c r="BF12" s="42">
        <f t="shared" si="23"/>
        <v>0</v>
      </c>
      <c r="BG12" s="42">
        <f t="shared" si="23"/>
        <v>0</v>
      </c>
      <c r="BH12" s="42">
        <f t="shared" si="23"/>
        <v>0</v>
      </c>
      <c r="BI12" s="42">
        <f t="shared" si="23"/>
        <v>0</v>
      </c>
      <c r="BJ12" s="42">
        <f t="shared" si="23"/>
        <v>0</v>
      </c>
      <c r="BK12" s="42">
        <f t="shared" si="23"/>
        <v>0</v>
      </c>
      <c r="BL12" s="42">
        <f t="shared" si="23"/>
        <v>0</v>
      </c>
      <c r="BM12" s="42">
        <f t="shared" si="23"/>
        <v>0</v>
      </c>
      <c r="BN12" s="42">
        <f t="shared" si="23"/>
        <v>0</v>
      </c>
      <c r="BO12" s="42">
        <f t="shared" si="23"/>
        <v>0</v>
      </c>
      <c r="BP12" s="42">
        <f t="shared" si="23"/>
        <v>0</v>
      </c>
      <c r="BQ12" s="42">
        <f t="shared" si="23"/>
        <v>0</v>
      </c>
      <c r="BR12" s="42">
        <f t="shared" si="23"/>
        <v>0</v>
      </c>
      <c r="BS12" s="42">
        <f t="shared" si="23"/>
        <v>0</v>
      </c>
      <c r="BT12" s="42">
        <f t="shared" si="23"/>
        <v>0</v>
      </c>
      <c r="BU12" s="42">
        <f t="shared" si="23"/>
        <v>0</v>
      </c>
      <c r="BV12" s="42">
        <f t="shared" si="23"/>
        <v>0</v>
      </c>
      <c r="BW12" s="42">
        <f t="shared" si="23"/>
        <v>0</v>
      </c>
      <c r="BX12" s="42">
        <f t="shared" si="23"/>
        <v>0</v>
      </c>
      <c r="BY12" s="42">
        <f t="shared" si="23"/>
        <v>0</v>
      </c>
      <c r="BZ12" s="42">
        <f t="shared" si="17"/>
        <v>0</v>
      </c>
      <c r="CA12" s="42">
        <f t="shared" si="17"/>
        <v>0</v>
      </c>
      <c r="CB12" s="42">
        <f t="shared" si="17"/>
        <v>0</v>
      </c>
      <c r="CC12" s="42">
        <f t="shared" si="17"/>
        <v>0</v>
      </c>
      <c r="CD12" s="42">
        <f t="shared" si="17"/>
        <v>0</v>
      </c>
      <c r="CE12" s="42">
        <f t="shared" si="17"/>
        <v>0</v>
      </c>
      <c r="CF12" s="42">
        <f t="shared" si="17"/>
        <v>0</v>
      </c>
      <c r="CG12" s="42">
        <f t="shared" si="17"/>
        <v>0</v>
      </c>
      <c r="CH12" s="42">
        <f t="shared" si="17"/>
        <v>0</v>
      </c>
      <c r="CI12" s="42">
        <f t="shared" si="17"/>
        <v>0</v>
      </c>
      <c r="CJ12" s="42">
        <f t="shared" si="17"/>
        <v>0</v>
      </c>
      <c r="CK12" s="42">
        <f t="shared" si="17"/>
        <v>0</v>
      </c>
      <c r="CL12" s="42">
        <f t="shared" si="17"/>
        <v>0</v>
      </c>
      <c r="CM12" s="42">
        <f t="shared" si="17"/>
        <v>0</v>
      </c>
      <c r="CN12" s="42">
        <f t="shared" si="17"/>
        <v>0</v>
      </c>
      <c r="CO12" s="42">
        <f t="shared" si="17"/>
        <v>0</v>
      </c>
      <c r="CP12" s="42">
        <f t="shared" si="17"/>
        <v>0</v>
      </c>
      <c r="CQ12" s="42">
        <f t="shared" si="17"/>
        <v>0</v>
      </c>
      <c r="CR12" s="42">
        <f t="shared" si="18"/>
        <v>0</v>
      </c>
      <c r="CS12" s="42">
        <f t="shared" si="18"/>
        <v>0</v>
      </c>
      <c r="CT12" s="42">
        <f t="shared" si="18"/>
        <v>0</v>
      </c>
      <c r="CU12" s="42">
        <f t="shared" si="18"/>
        <v>0</v>
      </c>
      <c r="CV12" s="42">
        <f t="shared" si="18"/>
        <v>0</v>
      </c>
      <c r="CW12" s="42">
        <f t="shared" si="18"/>
        <v>0</v>
      </c>
      <c r="CX12" s="42">
        <f t="shared" si="18"/>
        <v>0</v>
      </c>
      <c r="CY12" s="42">
        <f t="shared" si="18"/>
        <v>0</v>
      </c>
      <c r="CZ12" s="42">
        <f t="shared" si="18"/>
        <v>0</v>
      </c>
      <c r="DA12" s="42">
        <f t="shared" si="18"/>
        <v>0</v>
      </c>
      <c r="DB12" s="42">
        <f t="shared" si="18"/>
        <v>0</v>
      </c>
      <c r="DC12" s="42">
        <f t="shared" si="18"/>
        <v>0</v>
      </c>
      <c r="DD12" s="42">
        <f t="shared" si="18"/>
        <v>0</v>
      </c>
      <c r="DE12" s="42">
        <f t="shared" si="18"/>
        <v>0</v>
      </c>
      <c r="DF12" s="42">
        <f t="shared" si="18"/>
        <v>0</v>
      </c>
      <c r="DG12" s="42">
        <f t="shared" si="18"/>
        <v>0</v>
      </c>
      <c r="DH12" s="42">
        <f t="shared" si="18"/>
        <v>0</v>
      </c>
      <c r="DI12" s="42">
        <f t="shared" si="18"/>
        <v>0</v>
      </c>
      <c r="DJ12" s="42">
        <f t="shared" si="18"/>
        <v>0</v>
      </c>
      <c r="DK12" s="42">
        <f t="shared" si="18"/>
        <v>0</v>
      </c>
      <c r="DL12" s="42">
        <f t="shared" si="18"/>
        <v>0</v>
      </c>
      <c r="DM12" s="42">
        <f t="shared" si="18"/>
        <v>0</v>
      </c>
      <c r="DN12" s="42">
        <f t="shared" si="18"/>
        <v>0</v>
      </c>
      <c r="DO12" s="42">
        <f t="shared" si="18"/>
        <v>0</v>
      </c>
      <c r="DP12" s="42">
        <f t="shared" si="18"/>
        <v>0</v>
      </c>
      <c r="DQ12" s="42">
        <f t="shared" si="18"/>
        <v>0</v>
      </c>
      <c r="DR12" s="42">
        <f t="shared" si="18"/>
        <v>0</v>
      </c>
      <c r="DS12" s="42">
        <f t="shared" si="18"/>
        <v>0</v>
      </c>
      <c r="DT12" s="42">
        <f t="shared" si="18"/>
        <v>0</v>
      </c>
      <c r="DU12" s="42">
        <f t="shared" si="18"/>
        <v>0</v>
      </c>
      <c r="DV12" s="42">
        <f t="shared" si="18"/>
        <v>0</v>
      </c>
      <c r="DW12" s="42">
        <f t="shared" si="18"/>
        <v>0</v>
      </c>
      <c r="DX12" s="42">
        <f t="shared" si="18"/>
        <v>0</v>
      </c>
      <c r="DY12" s="42">
        <f t="shared" si="18"/>
        <v>0</v>
      </c>
      <c r="DZ12" s="42">
        <f t="shared" si="18"/>
        <v>0</v>
      </c>
      <c r="EA12" s="42">
        <f t="shared" si="18"/>
        <v>0</v>
      </c>
      <c r="EB12" s="42">
        <f t="shared" si="18"/>
        <v>0</v>
      </c>
      <c r="EC12" s="42">
        <f t="shared" si="18"/>
        <v>0</v>
      </c>
      <c r="ED12" s="42">
        <f t="shared" si="18"/>
        <v>0</v>
      </c>
      <c r="EE12" s="42">
        <f t="shared" si="18"/>
        <v>0</v>
      </c>
      <c r="EF12" s="42">
        <f t="shared" si="18"/>
        <v>0</v>
      </c>
      <c r="EG12" s="42">
        <f t="shared" si="18"/>
        <v>0</v>
      </c>
      <c r="EH12" s="42">
        <f t="shared" si="18"/>
        <v>0</v>
      </c>
      <c r="EI12" s="42">
        <f t="shared" si="18"/>
        <v>0</v>
      </c>
      <c r="EJ12" s="42">
        <f t="shared" si="18"/>
        <v>0</v>
      </c>
      <c r="EK12" s="42">
        <f t="shared" si="18"/>
        <v>0</v>
      </c>
      <c r="EL12" s="42">
        <f t="shared" si="18"/>
        <v>0</v>
      </c>
      <c r="EM12" s="42">
        <f t="shared" si="18"/>
        <v>0</v>
      </c>
      <c r="EN12" s="42">
        <f t="shared" si="18"/>
        <v>0</v>
      </c>
      <c r="EO12" s="42">
        <f t="shared" si="18"/>
        <v>0</v>
      </c>
      <c r="EP12" s="42">
        <f t="shared" si="18"/>
        <v>0</v>
      </c>
      <c r="EQ12" s="42">
        <f t="shared" ref="EQ12:HB17" si="32">IF(EQ$2=$A12,1,0)</f>
        <v>0</v>
      </c>
      <c r="ER12" s="42">
        <f t="shared" si="32"/>
        <v>0</v>
      </c>
      <c r="ES12" s="42">
        <f t="shared" si="32"/>
        <v>0</v>
      </c>
      <c r="ET12" s="42">
        <f t="shared" si="32"/>
        <v>0</v>
      </c>
      <c r="EU12" s="42">
        <f t="shared" si="32"/>
        <v>0</v>
      </c>
      <c r="EV12" s="42">
        <f t="shared" si="32"/>
        <v>0</v>
      </c>
      <c r="EW12" s="42">
        <f t="shared" si="32"/>
        <v>0</v>
      </c>
      <c r="EX12" s="42">
        <f t="shared" si="32"/>
        <v>0</v>
      </c>
      <c r="EY12" s="42">
        <f t="shared" si="32"/>
        <v>0</v>
      </c>
      <c r="EZ12" s="42">
        <f t="shared" si="32"/>
        <v>0</v>
      </c>
      <c r="FA12" s="42">
        <f t="shared" si="32"/>
        <v>0</v>
      </c>
      <c r="FB12" s="42">
        <f t="shared" si="32"/>
        <v>0</v>
      </c>
      <c r="FC12" s="42">
        <f t="shared" si="32"/>
        <v>0</v>
      </c>
      <c r="FD12" s="42">
        <f t="shared" si="32"/>
        <v>0</v>
      </c>
      <c r="FE12" s="42">
        <f t="shared" si="32"/>
        <v>0</v>
      </c>
      <c r="FF12" s="42">
        <f t="shared" si="32"/>
        <v>0</v>
      </c>
      <c r="FG12" s="42">
        <f t="shared" si="32"/>
        <v>0</v>
      </c>
      <c r="FH12" s="42">
        <f t="shared" si="32"/>
        <v>0</v>
      </c>
      <c r="FI12" s="42">
        <f t="shared" si="32"/>
        <v>0</v>
      </c>
      <c r="FJ12" s="42">
        <f t="shared" si="32"/>
        <v>0</v>
      </c>
      <c r="FK12" s="42">
        <f t="shared" si="32"/>
        <v>0</v>
      </c>
      <c r="FL12" s="42">
        <f t="shared" si="32"/>
        <v>0</v>
      </c>
      <c r="FM12" s="42">
        <f t="shared" si="32"/>
        <v>0</v>
      </c>
      <c r="FN12" s="42">
        <f t="shared" si="32"/>
        <v>0</v>
      </c>
      <c r="FO12" s="42">
        <f t="shared" si="32"/>
        <v>0</v>
      </c>
      <c r="FP12" s="42">
        <f t="shared" si="32"/>
        <v>0</v>
      </c>
      <c r="FQ12" s="42">
        <f t="shared" si="32"/>
        <v>0</v>
      </c>
      <c r="FR12" s="42">
        <f t="shared" si="32"/>
        <v>0</v>
      </c>
      <c r="FS12" s="42">
        <f t="shared" si="32"/>
        <v>0</v>
      </c>
      <c r="FT12" s="42">
        <f t="shared" si="32"/>
        <v>0</v>
      </c>
      <c r="FU12" s="42">
        <f t="shared" si="32"/>
        <v>0</v>
      </c>
      <c r="FV12" s="42">
        <f t="shared" si="32"/>
        <v>0</v>
      </c>
      <c r="FW12" s="42">
        <f t="shared" si="32"/>
        <v>0</v>
      </c>
      <c r="FX12" s="42">
        <f t="shared" si="32"/>
        <v>0</v>
      </c>
      <c r="FY12" s="42">
        <f t="shared" si="32"/>
        <v>0</v>
      </c>
      <c r="FZ12" s="42">
        <f t="shared" si="32"/>
        <v>0</v>
      </c>
      <c r="GA12" s="42">
        <f t="shared" si="32"/>
        <v>0</v>
      </c>
      <c r="GB12" s="42">
        <f t="shared" si="32"/>
        <v>0</v>
      </c>
      <c r="GC12" s="42">
        <f t="shared" si="32"/>
        <v>0</v>
      </c>
      <c r="GD12" s="42">
        <f t="shared" si="32"/>
        <v>0</v>
      </c>
      <c r="GE12" s="42">
        <f t="shared" si="32"/>
        <v>0</v>
      </c>
      <c r="GF12" s="42">
        <f t="shared" si="32"/>
        <v>0</v>
      </c>
      <c r="GG12" s="42">
        <f t="shared" si="32"/>
        <v>0</v>
      </c>
      <c r="GH12" s="42">
        <f t="shared" si="32"/>
        <v>0</v>
      </c>
      <c r="GI12" s="42">
        <f t="shared" si="32"/>
        <v>0</v>
      </c>
      <c r="GJ12" s="42">
        <f t="shared" si="32"/>
        <v>0</v>
      </c>
      <c r="GK12" s="42">
        <f t="shared" si="32"/>
        <v>0</v>
      </c>
      <c r="GL12" s="42">
        <f t="shared" si="32"/>
        <v>0</v>
      </c>
      <c r="GM12" s="42">
        <f t="shared" si="24"/>
        <v>0</v>
      </c>
      <c r="GN12" s="42">
        <f t="shared" si="24"/>
        <v>0</v>
      </c>
      <c r="GO12" s="42">
        <f t="shared" ref="GO12:IZ16" si="33">IF(GO$2=$A12,1,0)</f>
        <v>0</v>
      </c>
      <c r="GP12" s="42">
        <f t="shared" si="33"/>
        <v>0</v>
      </c>
      <c r="GQ12" s="42">
        <f t="shared" si="33"/>
        <v>0</v>
      </c>
      <c r="GR12" s="42">
        <f t="shared" si="33"/>
        <v>0</v>
      </c>
      <c r="GS12" s="42">
        <f t="shared" si="33"/>
        <v>0</v>
      </c>
      <c r="GT12" s="42">
        <f t="shared" si="33"/>
        <v>0</v>
      </c>
      <c r="GU12" s="42">
        <f t="shared" si="33"/>
        <v>0</v>
      </c>
      <c r="GV12" s="42">
        <f t="shared" si="33"/>
        <v>0</v>
      </c>
      <c r="GW12" s="42">
        <f t="shared" si="33"/>
        <v>0</v>
      </c>
      <c r="GX12" s="42">
        <f t="shared" si="33"/>
        <v>0</v>
      </c>
      <c r="GY12" s="42">
        <f t="shared" si="33"/>
        <v>0</v>
      </c>
      <c r="GZ12" s="42">
        <f t="shared" si="33"/>
        <v>0</v>
      </c>
      <c r="HA12" s="42">
        <f t="shared" si="33"/>
        <v>0</v>
      </c>
      <c r="HB12" s="42">
        <f t="shared" si="33"/>
        <v>0</v>
      </c>
      <c r="HC12" s="42">
        <f t="shared" si="33"/>
        <v>0</v>
      </c>
      <c r="HD12" s="42">
        <f t="shared" si="33"/>
        <v>0</v>
      </c>
      <c r="HE12" s="42">
        <f t="shared" si="33"/>
        <v>0</v>
      </c>
      <c r="HF12" s="42">
        <f t="shared" si="33"/>
        <v>0</v>
      </c>
      <c r="HG12" s="42">
        <f t="shared" si="33"/>
        <v>0</v>
      </c>
      <c r="HH12" s="42">
        <f t="shared" si="33"/>
        <v>0</v>
      </c>
      <c r="HI12" s="42">
        <f t="shared" si="33"/>
        <v>0</v>
      </c>
      <c r="HJ12" s="42">
        <f t="shared" si="33"/>
        <v>0</v>
      </c>
      <c r="HK12" s="42">
        <f t="shared" si="33"/>
        <v>0</v>
      </c>
      <c r="HL12" s="42">
        <f t="shared" si="33"/>
        <v>0</v>
      </c>
      <c r="HM12" s="42">
        <f t="shared" si="33"/>
        <v>0</v>
      </c>
      <c r="HN12" s="42">
        <f t="shared" si="33"/>
        <v>0</v>
      </c>
      <c r="HO12" s="42">
        <f t="shared" si="33"/>
        <v>0</v>
      </c>
      <c r="HP12" s="42">
        <f t="shared" si="33"/>
        <v>0</v>
      </c>
      <c r="HQ12" s="42">
        <f t="shared" si="33"/>
        <v>0</v>
      </c>
      <c r="HR12" s="42">
        <f t="shared" si="33"/>
        <v>0</v>
      </c>
      <c r="HS12" s="42">
        <f t="shared" si="33"/>
        <v>0</v>
      </c>
      <c r="HT12" s="42">
        <f t="shared" si="33"/>
        <v>0</v>
      </c>
      <c r="HU12" s="42">
        <f t="shared" si="33"/>
        <v>0</v>
      </c>
      <c r="HV12" s="42">
        <f t="shared" si="33"/>
        <v>0</v>
      </c>
      <c r="HW12" s="42">
        <f t="shared" si="33"/>
        <v>0</v>
      </c>
      <c r="HX12" s="42">
        <f t="shared" si="33"/>
        <v>0</v>
      </c>
      <c r="HY12" s="42">
        <f t="shared" si="33"/>
        <v>0</v>
      </c>
      <c r="HZ12" s="42">
        <f t="shared" si="33"/>
        <v>0</v>
      </c>
      <c r="IA12" s="42">
        <f t="shared" si="33"/>
        <v>0</v>
      </c>
      <c r="IB12" s="42">
        <f t="shared" si="33"/>
        <v>0</v>
      </c>
      <c r="IC12" s="42">
        <f t="shared" si="33"/>
        <v>0</v>
      </c>
      <c r="ID12" s="42">
        <f t="shared" si="33"/>
        <v>0</v>
      </c>
      <c r="IE12" s="42">
        <f t="shared" si="33"/>
        <v>0</v>
      </c>
      <c r="IF12" s="42">
        <f t="shared" si="33"/>
        <v>0</v>
      </c>
      <c r="IG12" s="42">
        <f t="shared" si="33"/>
        <v>0</v>
      </c>
      <c r="IH12" s="42">
        <f t="shared" si="33"/>
        <v>0</v>
      </c>
      <c r="II12" s="42">
        <f t="shared" si="33"/>
        <v>0</v>
      </c>
      <c r="IJ12" s="42">
        <f t="shared" si="33"/>
        <v>0</v>
      </c>
      <c r="IK12" s="42">
        <f t="shared" si="33"/>
        <v>0</v>
      </c>
      <c r="IL12" s="42">
        <f t="shared" si="33"/>
        <v>0</v>
      </c>
      <c r="IM12" s="42">
        <f t="shared" si="33"/>
        <v>0</v>
      </c>
      <c r="IN12" s="42">
        <f t="shared" si="33"/>
        <v>0</v>
      </c>
      <c r="IO12" s="42">
        <f t="shared" si="33"/>
        <v>0</v>
      </c>
      <c r="IP12" s="42">
        <f t="shared" si="33"/>
        <v>0</v>
      </c>
      <c r="IQ12" s="42">
        <f t="shared" si="33"/>
        <v>0</v>
      </c>
      <c r="IR12" s="42">
        <f t="shared" si="33"/>
        <v>1</v>
      </c>
      <c r="IS12" s="42">
        <f t="shared" si="33"/>
        <v>1</v>
      </c>
      <c r="IT12" s="42">
        <f t="shared" si="33"/>
        <v>1</v>
      </c>
      <c r="IU12" s="42">
        <f t="shared" si="33"/>
        <v>1</v>
      </c>
      <c r="IV12" s="42">
        <f t="shared" si="33"/>
        <v>1</v>
      </c>
      <c r="IW12" s="42">
        <f t="shared" si="33"/>
        <v>1</v>
      </c>
      <c r="IX12" s="42">
        <f t="shared" si="33"/>
        <v>1</v>
      </c>
      <c r="IY12" s="42">
        <f t="shared" si="33"/>
        <v>1</v>
      </c>
      <c r="IZ12" s="42">
        <f t="shared" si="33"/>
        <v>1</v>
      </c>
      <c r="JA12" s="42">
        <f t="shared" si="28"/>
        <v>1</v>
      </c>
      <c r="JB12" s="42">
        <f t="shared" si="25"/>
        <v>1</v>
      </c>
      <c r="JC12" s="42">
        <f t="shared" si="25"/>
        <v>1</v>
      </c>
      <c r="JD12" s="42">
        <f t="shared" si="25"/>
        <v>1</v>
      </c>
      <c r="JE12" s="42">
        <f t="shared" si="25"/>
        <v>1</v>
      </c>
      <c r="JF12" s="42">
        <f t="shared" si="25"/>
        <v>1</v>
      </c>
      <c r="JG12" s="42">
        <f t="shared" si="25"/>
        <v>1</v>
      </c>
      <c r="JH12" s="42">
        <f t="shared" si="25"/>
        <v>1</v>
      </c>
      <c r="JI12" s="42">
        <f t="shared" si="25"/>
        <v>1</v>
      </c>
      <c r="JJ12" s="42">
        <f t="shared" si="25"/>
        <v>1</v>
      </c>
      <c r="JK12" s="42">
        <f t="shared" si="25"/>
        <v>1</v>
      </c>
      <c r="JL12" s="42">
        <f t="shared" si="25"/>
        <v>1</v>
      </c>
      <c r="JM12" s="42">
        <f t="shared" si="25"/>
        <v>1</v>
      </c>
      <c r="JN12" s="42">
        <f t="shared" si="25"/>
        <v>1</v>
      </c>
      <c r="JO12" s="42">
        <f t="shared" si="25"/>
        <v>1</v>
      </c>
      <c r="JP12" s="42">
        <f t="shared" si="25"/>
        <v>1</v>
      </c>
      <c r="JQ12" s="42">
        <f t="shared" si="25"/>
        <v>1</v>
      </c>
      <c r="JR12" s="42">
        <f t="shared" si="25"/>
        <v>1</v>
      </c>
      <c r="JS12" s="42">
        <f t="shared" si="25"/>
        <v>1</v>
      </c>
      <c r="JT12" s="42">
        <f t="shared" si="25"/>
        <v>1</v>
      </c>
      <c r="JU12" s="42">
        <f t="shared" si="25"/>
        <v>1</v>
      </c>
      <c r="JV12" s="42">
        <f t="shared" si="25"/>
        <v>1</v>
      </c>
      <c r="JW12" s="42">
        <f t="shared" si="25"/>
        <v>1</v>
      </c>
      <c r="JX12" s="42">
        <f t="shared" si="25"/>
        <v>1</v>
      </c>
      <c r="JY12" s="42">
        <f t="shared" si="25"/>
        <v>1</v>
      </c>
      <c r="JZ12" s="42">
        <f t="shared" si="25"/>
        <v>1</v>
      </c>
      <c r="KA12" s="42">
        <f t="shared" si="25"/>
        <v>1</v>
      </c>
      <c r="KB12" s="42">
        <f t="shared" si="25"/>
        <v>1</v>
      </c>
      <c r="KC12" s="42">
        <f t="shared" si="25"/>
        <v>1</v>
      </c>
      <c r="KD12" s="42">
        <f t="shared" si="25"/>
        <v>1</v>
      </c>
      <c r="KE12" s="42">
        <f t="shared" si="25"/>
        <v>1</v>
      </c>
      <c r="KF12" s="42">
        <f t="shared" si="25"/>
        <v>1</v>
      </c>
      <c r="KG12" s="42">
        <f t="shared" si="25"/>
        <v>1</v>
      </c>
      <c r="KH12" s="42">
        <f t="shared" si="25"/>
        <v>1</v>
      </c>
      <c r="KI12" s="42">
        <f t="shared" si="25"/>
        <v>1</v>
      </c>
      <c r="KJ12" s="42">
        <f t="shared" si="25"/>
        <v>1</v>
      </c>
      <c r="KK12" s="42">
        <f t="shared" si="25"/>
        <v>1</v>
      </c>
      <c r="KL12" s="42">
        <f t="shared" si="25"/>
        <v>1</v>
      </c>
      <c r="KM12" s="42">
        <f t="shared" si="25"/>
        <v>1</v>
      </c>
      <c r="KN12" s="42">
        <f t="shared" si="25"/>
        <v>1</v>
      </c>
      <c r="KO12" s="42">
        <f t="shared" si="25"/>
        <v>1</v>
      </c>
      <c r="KP12" s="42">
        <f t="shared" si="25"/>
        <v>1</v>
      </c>
      <c r="KQ12" s="42">
        <f t="shared" si="25"/>
        <v>1</v>
      </c>
      <c r="KR12" s="42">
        <f t="shared" si="25"/>
        <v>1</v>
      </c>
      <c r="KS12" s="42">
        <f t="shared" si="25"/>
        <v>1</v>
      </c>
      <c r="KT12" s="42">
        <f t="shared" si="25"/>
        <v>1</v>
      </c>
      <c r="KU12" s="42">
        <f t="shared" si="25"/>
        <v>1</v>
      </c>
      <c r="KV12" s="42">
        <f t="shared" si="25"/>
        <v>1</v>
      </c>
      <c r="KW12" s="42">
        <f t="shared" si="25"/>
        <v>1</v>
      </c>
      <c r="KX12" s="42">
        <f t="shared" si="25"/>
        <v>1</v>
      </c>
      <c r="KY12" s="42">
        <f t="shared" si="25"/>
        <v>1</v>
      </c>
      <c r="KZ12" s="42">
        <f t="shared" si="25"/>
        <v>1</v>
      </c>
      <c r="LA12" s="42">
        <f t="shared" si="25"/>
        <v>1</v>
      </c>
      <c r="LB12" s="42">
        <f t="shared" si="25"/>
        <v>1</v>
      </c>
      <c r="LC12" s="42">
        <f t="shared" si="25"/>
        <v>1</v>
      </c>
      <c r="LD12" s="42">
        <f t="shared" si="25"/>
        <v>1</v>
      </c>
      <c r="LE12" s="42">
        <f t="shared" si="25"/>
        <v>1</v>
      </c>
      <c r="LF12" s="42">
        <f t="shared" si="25"/>
        <v>0</v>
      </c>
      <c r="LG12" s="42">
        <f t="shared" si="25"/>
        <v>0</v>
      </c>
      <c r="LH12" s="42">
        <f t="shared" si="25"/>
        <v>0</v>
      </c>
      <c r="LI12" s="42">
        <f t="shared" si="25"/>
        <v>0</v>
      </c>
      <c r="LJ12" s="42">
        <f t="shared" si="25"/>
        <v>0</v>
      </c>
      <c r="LK12" s="42">
        <f t="shared" si="25"/>
        <v>0</v>
      </c>
      <c r="LL12" s="42">
        <f t="shared" si="25"/>
        <v>0</v>
      </c>
      <c r="LM12" s="42">
        <f t="shared" ref="LM12:NX16" si="34">IF(LM$2=$A12,1,0)</f>
        <v>0</v>
      </c>
      <c r="LN12" s="42">
        <f t="shared" si="34"/>
        <v>0</v>
      </c>
      <c r="LO12" s="42">
        <f t="shared" si="34"/>
        <v>0</v>
      </c>
      <c r="LP12" s="42">
        <f t="shared" si="34"/>
        <v>0</v>
      </c>
      <c r="LQ12" s="42">
        <f t="shared" si="34"/>
        <v>0</v>
      </c>
      <c r="LR12" s="42">
        <f t="shared" si="34"/>
        <v>0</v>
      </c>
      <c r="LS12" s="42">
        <f t="shared" si="34"/>
        <v>0</v>
      </c>
      <c r="LT12" s="42">
        <f t="shared" si="34"/>
        <v>0</v>
      </c>
      <c r="LU12" s="42">
        <f t="shared" si="34"/>
        <v>0</v>
      </c>
      <c r="LV12" s="42">
        <f t="shared" si="34"/>
        <v>0</v>
      </c>
      <c r="LW12" s="42">
        <f t="shared" si="34"/>
        <v>0</v>
      </c>
      <c r="LX12" s="42">
        <f t="shared" si="34"/>
        <v>0</v>
      </c>
      <c r="LY12" s="42">
        <f t="shared" si="34"/>
        <v>0</v>
      </c>
      <c r="LZ12" s="42">
        <f t="shared" si="34"/>
        <v>0</v>
      </c>
      <c r="MA12" s="42">
        <f t="shared" si="34"/>
        <v>0</v>
      </c>
      <c r="MB12" s="42">
        <f t="shared" si="34"/>
        <v>0</v>
      </c>
      <c r="MC12" s="42">
        <f t="shared" si="34"/>
        <v>0</v>
      </c>
      <c r="MD12" s="42">
        <f t="shared" si="34"/>
        <v>0</v>
      </c>
      <c r="ME12" s="42">
        <f t="shared" si="34"/>
        <v>0</v>
      </c>
      <c r="MF12" s="42">
        <f t="shared" si="34"/>
        <v>0</v>
      </c>
      <c r="MG12" s="42">
        <f t="shared" si="34"/>
        <v>0</v>
      </c>
      <c r="MH12" s="42">
        <f t="shared" si="34"/>
        <v>0</v>
      </c>
      <c r="MI12" s="42">
        <f t="shared" si="34"/>
        <v>0</v>
      </c>
      <c r="MJ12" s="42">
        <f t="shared" si="34"/>
        <v>0</v>
      </c>
      <c r="MK12" s="42">
        <f t="shared" si="34"/>
        <v>0</v>
      </c>
      <c r="ML12" s="42">
        <f t="shared" si="34"/>
        <v>0</v>
      </c>
      <c r="MM12" s="42">
        <f t="shared" si="34"/>
        <v>0</v>
      </c>
      <c r="MN12" s="42">
        <f t="shared" si="34"/>
        <v>0</v>
      </c>
      <c r="MO12" s="42">
        <f t="shared" si="34"/>
        <v>0</v>
      </c>
      <c r="MP12" s="42">
        <f t="shared" si="34"/>
        <v>0</v>
      </c>
      <c r="MQ12" s="42">
        <f t="shared" si="34"/>
        <v>0</v>
      </c>
      <c r="MR12" s="42">
        <f t="shared" si="34"/>
        <v>0</v>
      </c>
      <c r="MS12" s="42">
        <f t="shared" si="34"/>
        <v>0</v>
      </c>
      <c r="MT12" s="42">
        <f t="shared" si="34"/>
        <v>0</v>
      </c>
      <c r="MU12" s="42">
        <f t="shared" si="34"/>
        <v>0</v>
      </c>
      <c r="MV12" s="42">
        <f t="shared" si="34"/>
        <v>0</v>
      </c>
      <c r="MW12" s="42">
        <f t="shared" si="34"/>
        <v>0</v>
      </c>
      <c r="MX12" s="42">
        <f t="shared" si="34"/>
        <v>0</v>
      </c>
      <c r="MY12" s="42">
        <f t="shared" si="34"/>
        <v>0</v>
      </c>
      <c r="MZ12" s="42">
        <f t="shared" si="34"/>
        <v>0</v>
      </c>
      <c r="NA12" s="42">
        <f t="shared" si="34"/>
        <v>0</v>
      </c>
      <c r="NB12" s="42">
        <f t="shared" si="34"/>
        <v>0</v>
      </c>
      <c r="NC12" s="42">
        <f t="shared" si="34"/>
        <v>0</v>
      </c>
      <c r="ND12" s="42">
        <f t="shared" si="34"/>
        <v>0</v>
      </c>
      <c r="NE12" s="42">
        <f t="shared" si="34"/>
        <v>0</v>
      </c>
      <c r="NF12" s="42">
        <f t="shared" si="34"/>
        <v>0</v>
      </c>
      <c r="NG12" s="42">
        <f t="shared" si="34"/>
        <v>0</v>
      </c>
      <c r="NH12" s="42">
        <f t="shared" si="34"/>
        <v>0</v>
      </c>
      <c r="NI12" s="42">
        <f t="shared" si="34"/>
        <v>0</v>
      </c>
      <c r="NJ12" s="42">
        <f t="shared" si="34"/>
        <v>0</v>
      </c>
      <c r="NK12" s="42">
        <f t="shared" si="34"/>
        <v>0</v>
      </c>
      <c r="NL12" s="42">
        <f t="shared" si="34"/>
        <v>0</v>
      </c>
      <c r="NM12" s="42">
        <f t="shared" si="34"/>
        <v>0</v>
      </c>
      <c r="NN12" s="42">
        <f t="shared" si="34"/>
        <v>0</v>
      </c>
      <c r="NO12" s="42">
        <f t="shared" si="34"/>
        <v>0</v>
      </c>
      <c r="NP12" s="42">
        <f t="shared" si="34"/>
        <v>0</v>
      </c>
      <c r="NQ12" s="42">
        <f t="shared" si="34"/>
        <v>0</v>
      </c>
      <c r="NR12" s="42">
        <f t="shared" si="34"/>
        <v>0</v>
      </c>
      <c r="NS12" s="42">
        <f t="shared" si="34"/>
        <v>0</v>
      </c>
      <c r="NT12" s="42">
        <f t="shared" si="34"/>
        <v>0</v>
      </c>
      <c r="NU12" s="42">
        <f t="shared" si="34"/>
        <v>0</v>
      </c>
      <c r="NV12" s="42">
        <f t="shared" si="34"/>
        <v>0</v>
      </c>
      <c r="NW12" s="42">
        <f t="shared" si="34"/>
        <v>0</v>
      </c>
      <c r="NX12" s="42">
        <f t="shared" si="34"/>
        <v>0</v>
      </c>
      <c r="NY12" s="42">
        <f t="shared" si="29"/>
        <v>0</v>
      </c>
      <c r="NZ12" s="42">
        <f t="shared" si="26"/>
        <v>0</v>
      </c>
      <c r="OA12" s="42">
        <f t="shared" si="26"/>
        <v>0</v>
      </c>
      <c r="OB12" s="42">
        <f t="shared" si="26"/>
        <v>0</v>
      </c>
      <c r="OC12" s="42">
        <f t="shared" si="26"/>
        <v>0</v>
      </c>
      <c r="OD12" s="42">
        <f t="shared" si="26"/>
        <v>0</v>
      </c>
      <c r="OE12" s="42">
        <f t="shared" si="26"/>
        <v>0</v>
      </c>
      <c r="OF12" s="42">
        <f t="shared" si="26"/>
        <v>0</v>
      </c>
      <c r="OG12" s="42">
        <f t="shared" si="26"/>
        <v>0</v>
      </c>
      <c r="OH12" s="42">
        <f t="shared" si="26"/>
        <v>0</v>
      </c>
      <c r="OI12" s="42">
        <f t="shared" si="26"/>
        <v>0</v>
      </c>
      <c r="OJ12" s="42">
        <f t="shared" si="26"/>
        <v>0</v>
      </c>
      <c r="OK12" s="42">
        <f t="shared" si="26"/>
        <v>0</v>
      </c>
      <c r="OL12" s="42">
        <f t="shared" si="26"/>
        <v>0</v>
      </c>
      <c r="OM12" s="42">
        <f t="shared" si="26"/>
        <v>0</v>
      </c>
      <c r="ON12" s="42">
        <f t="shared" si="26"/>
        <v>0</v>
      </c>
      <c r="OO12" s="42">
        <f t="shared" si="26"/>
        <v>0</v>
      </c>
      <c r="OP12" s="42">
        <f t="shared" si="26"/>
        <v>0</v>
      </c>
      <c r="OQ12" s="42">
        <f t="shared" si="26"/>
        <v>0</v>
      </c>
      <c r="OR12" s="42">
        <f t="shared" si="26"/>
        <v>0</v>
      </c>
      <c r="OS12" s="42">
        <f t="shared" si="26"/>
        <v>0</v>
      </c>
      <c r="OT12" s="42">
        <f t="shared" si="26"/>
        <v>0</v>
      </c>
      <c r="OU12" s="42">
        <f t="shared" si="26"/>
        <v>0</v>
      </c>
      <c r="OV12" s="42">
        <f t="shared" si="26"/>
        <v>0</v>
      </c>
      <c r="OW12" s="42">
        <f t="shared" si="26"/>
        <v>0</v>
      </c>
      <c r="OX12" s="42">
        <f t="shared" si="26"/>
        <v>0</v>
      </c>
      <c r="OY12" s="42">
        <f t="shared" si="26"/>
        <v>0</v>
      </c>
      <c r="OZ12" s="42">
        <f t="shared" si="26"/>
        <v>0</v>
      </c>
      <c r="PA12" s="42">
        <f t="shared" si="26"/>
        <v>0</v>
      </c>
      <c r="PB12" s="42">
        <f t="shared" si="26"/>
        <v>0</v>
      </c>
      <c r="PC12" s="42">
        <f t="shared" si="26"/>
        <v>0</v>
      </c>
      <c r="PD12" s="42">
        <f t="shared" si="26"/>
        <v>0</v>
      </c>
      <c r="PE12" s="42">
        <f t="shared" si="26"/>
        <v>0</v>
      </c>
      <c r="PF12" s="42">
        <f t="shared" si="26"/>
        <v>0</v>
      </c>
      <c r="PG12" s="42">
        <f t="shared" si="26"/>
        <v>0</v>
      </c>
      <c r="PH12" s="42">
        <f t="shared" si="26"/>
        <v>0</v>
      </c>
      <c r="PI12" s="42">
        <f t="shared" si="26"/>
        <v>0</v>
      </c>
      <c r="PJ12" s="42">
        <f t="shared" si="26"/>
        <v>0</v>
      </c>
      <c r="PK12" s="42">
        <f t="shared" si="26"/>
        <v>0</v>
      </c>
      <c r="PL12" s="42">
        <f t="shared" si="26"/>
        <v>0</v>
      </c>
      <c r="PM12" s="42">
        <f t="shared" si="26"/>
        <v>0</v>
      </c>
      <c r="PN12" s="42">
        <f t="shared" si="26"/>
        <v>0</v>
      </c>
      <c r="PO12" s="42">
        <f t="shared" si="26"/>
        <v>0</v>
      </c>
      <c r="PP12" s="42">
        <f t="shared" si="26"/>
        <v>0</v>
      </c>
      <c r="PQ12" s="42">
        <f t="shared" si="26"/>
        <v>0</v>
      </c>
      <c r="PR12" s="42">
        <f t="shared" si="26"/>
        <v>0</v>
      </c>
      <c r="PS12" s="42">
        <f t="shared" si="26"/>
        <v>0</v>
      </c>
      <c r="PT12" s="42">
        <f t="shared" si="26"/>
        <v>0</v>
      </c>
      <c r="PU12" s="42">
        <f t="shared" si="26"/>
        <v>0</v>
      </c>
      <c r="PV12" s="42">
        <f t="shared" si="26"/>
        <v>0</v>
      </c>
      <c r="PW12" s="42">
        <f t="shared" si="26"/>
        <v>0</v>
      </c>
      <c r="PX12" s="42">
        <f t="shared" si="26"/>
        <v>0</v>
      </c>
      <c r="PY12" s="42">
        <f t="shared" si="26"/>
        <v>0</v>
      </c>
      <c r="PZ12" s="42">
        <f t="shared" si="26"/>
        <v>0</v>
      </c>
      <c r="QA12" s="42">
        <f t="shared" si="26"/>
        <v>0</v>
      </c>
      <c r="QB12" s="42">
        <f t="shared" si="26"/>
        <v>0</v>
      </c>
      <c r="QC12" s="42">
        <f t="shared" si="26"/>
        <v>0</v>
      </c>
      <c r="QD12" s="42">
        <f t="shared" si="26"/>
        <v>0</v>
      </c>
      <c r="QE12" s="42">
        <f t="shared" si="26"/>
        <v>0</v>
      </c>
      <c r="QF12" s="42">
        <f t="shared" si="26"/>
        <v>0</v>
      </c>
      <c r="QG12" s="42">
        <f t="shared" si="26"/>
        <v>0</v>
      </c>
      <c r="QH12" s="42">
        <f t="shared" si="26"/>
        <v>0</v>
      </c>
      <c r="QI12" s="42">
        <f t="shared" si="26"/>
        <v>0</v>
      </c>
      <c r="QJ12" s="42">
        <f t="shared" si="26"/>
        <v>0</v>
      </c>
      <c r="QK12" s="42">
        <f t="shared" ref="QK12:SV16" si="35">IF(QK$2=$A12,1,0)</f>
        <v>0</v>
      </c>
      <c r="QL12" s="42">
        <f t="shared" si="35"/>
        <v>0</v>
      </c>
      <c r="QM12" s="42">
        <f t="shared" si="35"/>
        <v>0</v>
      </c>
      <c r="QN12" s="42">
        <f t="shared" si="35"/>
        <v>0</v>
      </c>
      <c r="QO12" s="42">
        <f t="shared" si="35"/>
        <v>0</v>
      </c>
      <c r="QP12" s="42">
        <f t="shared" si="35"/>
        <v>0</v>
      </c>
      <c r="QQ12" s="42">
        <f t="shared" si="35"/>
        <v>0</v>
      </c>
      <c r="QR12" s="42">
        <f t="shared" si="35"/>
        <v>0</v>
      </c>
      <c r="QS12" s="42">
        <f t="shared" si="35"/>
        <v>0</v>
      </c>
      <c r="QT12" s="42">
        <f t="shared" si="35"/>
        <v>0</v>
      </c>
      <c r="QU12" s="42">
        <f t="shared" si="35"/>
        <v>0</v>
      </c>
      <c r="QV12" s="42">
        <f t="shared" si="35"/>
        <v>0</v>
      </c>
      <c r="QW12" s="42">
        <f t="shared" si="35"/>
        <v>0</v>
      </c>
      <c r="QX12" s="42">
        <f t="shared" si="35"/>
        <v>0</v>
      </c>
      <c r="QY12" s="42">
        <f t="shared" si="35"/>
        <v>0</v>
      </c>
      <c r="QZ12" s="42">
        <f t="shared" si="35"/>
        <v>0</v>
      </c>
      <c r="RA12" s="42">
        <f t="shared" si="35"/>
        <v>0</v>
      </c>
      <c r="RB12" s="42">
        <f t="shared" si="35"/>
        <v>0</v>
      </c>
      <c r="RC12" s="42">
        <f t="shared" si="35"/>
        <v>0</v>
      </c>
      <c r="RD12" s="42">
        <f t="shared" si="35"/>
        <v>0</v>
      </c>
      <c r="RE12" s="42">
        <f t="shared" si="35"/>
        <v>0</v>
      </c>
      <c r="RF12" s="42">
        <f t="shared" si="35"/>
        <v>0</v>
      </c>
      <c r="RG12" s="42">
        <f t="shared" si="35"/>
        <v>0</v>
      </c>
      <c r="RH12" s="42">
        <f t="shared" si="35"/>
        <v>0</v>
      </c>
      <c r="RI12" s="42">
        <f t="shared" si="35"/>
        <v>0</v>
      </c>
      <c r="RJ12" s="42">
        <f t="shared" si="35"/>
        <v>0</v>
      </c>
      <c r="RK12" s="42">
        <f t="shared" si="35"/>
        <v>0</v>
      </c>
      <c r="RL12" s="42">
        <f t="shared" si="35"/>
        <v>0</v>
      </c>
      <c r="RM12" s="42">
        <f t="shared" si="35"/>
        <v>0</v>
      </c>
      <c r="RN12" s="42">
        <f t="shared" si="35"/>
        <v>0</v>
      </c>
      <c r="RO12" s="42">
        <f t="shared" si="35"/>
        <v>0</v>
      </c>
      <c r="RP12" s="42">
        <f t="shared" si="35"/>
        <v>0</v>
      </c>
      <c r="RQ12" s="42">
        <f t="shared" si="35"/>
        <v>0</v>
      </c>
      <c r="RR12" s="42">
        <f t="shared" si="35"/>
        <v>0</v>
      </c>
      <c r="RS12" s="42">
        <f t="shared" si="35"/>
        <v>0</v>
      </c>
      <c r="RT12" s="42">
        <f t="shared" si="35"/>
        <v>0</v>
      </c>
      <c r="RU12" s="42">
        <f t="shared" si="35"/>
        <v>0</v>
      </c>
      <c r="RV12" s="42">
        <f t="shared" si="35"/>
        <v>0</v>
      </c>
      <c r="RW12" s="42">
        <f t="shared" si="35"/>
        <v>0</v>
      </c>
      <c r="RX12" s="42">
        <f t="shared" si="35"/>
        <v>0</v>
      </c>
      <c r="RY12" s="42">
        <f t="shared" si="35"/>
        <v>0</v>
      </c>
      <c r="RZ12" s="42">
        <f t="shared" si="35"/>
        <v>0</v>
      </c>
      <c r="SA12" s="42">
        <f t="shared" si="35"/>
        <v>0</v>
      </c>
      <c r="SB12" s="42">
        <f t="shared" si="35"/>
        <v>0</v>
      </c>
      <c r="SC12" s="42">
        <f t="shared" si="35"/>
        <v>0</v>
      </c>
      <c r="SD12" s="42">
        <f t="shared" si="35"/>
        <v>0</v>
      </c>
      <c r="SE12" s="42">
        <f t="shared" si="35"/>
        <v>0</v>
      </c>
      <c r="SF12" s="42">
        <f t="shared" si="35"/>
        <v>0</v>
      </c>
      <c r="SG12" s="42">
        <f t="shared" si="35"/>
        <v>0</v>
      </c>
      <c r="SH12" s="42">
        <f t="shared" si="35"/>
        <v>0</v>
      </c>
      <c r="SI12" s="42">
        <f t="shared" si="35"/>
        <v>0</v>
      </c>
      <c r="SJ12" s="42">
        <f t="shared" si="35"/>
        <v>0</v>
      </c>
      <c r="SK12" s="42">
        <f t="shared" si="35"/>
        <v>0</v>
      </c>
      <c r="SL12" s="42">
        <f t="shared" si="35"/>
        <v>0</v>
      </c>
      <c r="SM12" s="42">
        <f t="shared" si="35"/>
        <v>0</v>
      </c>
      <c r="SN12" s="42">
        <f t="shared" si="35"/>
        <v>0</v>
      </c>
      <c r="SO12" s="42">
        <f t="shared" si="35"/>
        <v>0</v>
      </c>
      <c r="SP12" s="42">
        <f t="shared" si="35"/>
        <v>0</v>
      </c>
      <c r="SQ12" s="42">
        <f t="shared" si="35"/>
        <v>0</v>
      </c>
      <c r="SR12" s="42">
        <f t="shared" si="35"/>
        <v>0</v>
      </c>
      <c r="SS12" s="42">
        <f t="shared" si="35"/>
        <v>0</v>
      </c>
      <c r="ST12" s="42">
        <f t="shared" si="35"/>
        <v>0</v>
      </c>
      <c r="SU12" s="42">
        <f t="shared" si="35"/>
        <v>0</v>
      </c>
      <c r="SV12" s="42">
        <f t="shared" si="35"/>
        <v>0</v>
      </c>
      <c r="SW12" s="42">
        <f t="shared" si="30"/>
        <v>0</v>
      </c>
      <c r="SX12" s="42">
        <f t="shared" si="27"/>
        <v>0</v>
      </c>
      <c r="SY12" s="42">
        <f t="shared" si="27"/>
        <v>0</v>
      </c>
      <c r="SZ12" s="42">
        <f t="shared" si="27"/>
        <v>0</v>
      </c>
      <c r="TA12" s="42">
        <f t="shared" si="27"/>
        <v>0</v>
      </c>
      <c r="TB12" s="42">
        <f t="shared" si="27"/>
        <v>0</v>
      </c>
      <c r="TC12" s="42">
        <f t="shared" si="27"/>
        <v>0</v>
      </c>
      <c r="TD12" s="42">
        <f t="shared" si="27"/>
        <v>0</v>
      </c>
      <c r="TE12" s="42">
        <f t="shared" si="27"/>
        <v>0</v>
      </c>
      <c r="TF12" s="42">
        <f t="shared" si="27"/>
        <v>0</v>
      </c>
      <c r="TG12" s="42">
        <f t="shared" si="27"/>
        <v>0</v>
      </c>
      <c r="TH12" s="42">
        <f t="shared" si="27"/>
        <v>0</v>
      </c>
      <c r="TI12" s="42">
        <f t="shared" si="27"/>
        <v>0</v>
      </c>
      <c r="TJ12" s="42">
        <f t="shared" si="27"/>
        <v>0</v>
      </c>
      <c r="TK12" s="42">
        <f t="shared" si="27"/>
        <v>0</v>
      </c>
      <c r="TL12" s="42">
        <f t="shared" si="27"/>
        <v>0</v>
      </c>
      <c r="TM12" s="42">
        <f t="shared" si="27"/>
        <v>0</v>
      </c>
      <c r="TN12" s="42">
        <f t="shared" si="27"/>
        <v>0</v>
      </c>
      <c r="TO12" s="42">
        <f t="shared" si="27"/>
        <v>0</v>
      </c>
      <c r="TP12" s="42">
        <f t="shared" si="27"/>
        <v>0</v>
      </c>
      <c r="TQ12" s="42">
        <f t="shared" si="27"/>
        <v>0</v>
      </c>
      <c r="TR12" s="42">
        <f t="shared" si="27"/>
        <v>0</v>
      </c>
      <c r="TS12" s="42">
        <f t="shared" si="27"/>
        <v>0</v>
      </c>
      <c r="TT12" s="42">
        <f t="shared" si="27"/>
        <v>0</v>
      </c>
      <c r="TU12" s="42">
        <f t="shared" si="27"/>
        <v>0</v>
      </c>
      <c r="TV12" s="42">
        <f t="shared" si="27"/>
        <v>0</v>
      </c>
      <c r="TW12" s="42">
        <f t="shared" si="27"/>
        <v>0</v>
      </c>
      <c r="TX12" s="42">
        <f t="shared" si="27"/>
        <v>0</v>
      </c>
      <c r="TY12" s="42">
        <f t="shared" si="27"/>
        <v>0</v>
      </c>
      <c r="TZ12" s="42">
        <f t="shared" si="27"/>
        <v>0</v>
      </c>
      <c r="UA12" s="42">
        <f t="shared" si="27"/>
        <v>0</v>
      </c>
      <c r="UB12" s="42">
        <f t="shared" si="27"/>
        <v>0</v>
      </c>
      <c r="UC12" s="42">
        <f t="shared" si="27"/>
        <v>0</v>
      </c>
      <c r="UD12" s="42">
        <f t="shared" si="27"/>
        <v>0</v>
      </c>
      <c r="UE12" s="42">
        <f t="shared" si="27"/>
        <v>0</v>
      </c>
      <c r="UF12" s="42">
        <f t="shared" si="27"/>
        <v>0</v>
      </c>
      <c r="UG12" s="42">
        <f t="shared" si="27"/>
        <v>0</v>
      </c>
      <c r="UH12" s="42">
        <f t="shared" si="27"/>
        <v>0</v>
      </c>
      <c r="UI12" s="42">
        <f t="shared" si="27"/>
        <v>0</v>
      </c>
      <c r="UJ12" s="42">
        <f t="shared" si="27"/>
        <v>0</v>
      </c>
      <c r="UK12" s="42">
        <f t="shared" si="27"/>
        <v>0</v>
      </c>
      <c r="UL12" s="42">
        <f t="shared" si="27"/>
        <v>0</v>
      </c>
      <c r="UM12" s="42">
        <f t="shared" si="27"/>
        <v>0</v>
      </c>
      <c r="UN12" s="42">
        <f t="shared" si="27"/>
        <v>0</v>
      </c>
      <c r="UO12" s="42">
        <f t="shared" si="27"/>
        <v>0</v>
      </c>
      <c r="UP12" s="42">
        <f t="shared" si="27"/>
        <v>0</v>
      </c>
      <c r="UQ12" s="42">
        <f t="shared" si="27"/>
        <v>0</v>
      </c>
      <c r="UR12" s="42">
        <f t="shared" si="27"/>
        <v>0</v>
      </c>
      <c r="US12" s="42">
        <f t="shared" si="27"/>
        <v>0</v>
      </c>
      <c r="UT12" s="42">
        <f t="shared" si="27"/>
        <v>0</v>
      </c>
      <c r="UU12" s="42">
        <f t="shared" si="27"/>
        <v>0</v>
      </c>
      <c r="UV12" s="42">
        <f t="shared" si="27"/>
        <v>0</v>
      </c>
      <c r="UW12" s="42">
        <f t="shared" si="27"/>
        <v>0</v>
      </c>
      <c r="UX12" s="42">
        <f t="shared" si="27"/>
        <v>0</v>
      </c>
      <c r="UY12" s="42">
        <f t="shared" si="27"/>
        <v>0</v>
      </c>
      <c r="UZ12" s="42">
        <f t="shared" si="27"/>
        <v>0</v>
      </c>
      <c r="VA12" s="42">
        <f t="shared" si="27"/>
        <v>0</v>
      </c>
      <c r="VB12" s="42">
        <f t="shared" si="27"/>
        <v>0</v>
      </c>
      <c r="VC12" s="42">
        <f t="shared" si="27"/>
        <v>0</v>
      </c>
      <c r="VD12" s="42">
        <f t="shared" si="27"/>
        <v>0</v>
      </c>
      <c r="VE12" s="42">
        <f t="shared" si="27"/>
        <v>0</v>
      </c>
      <c r="VF12" s="42">
        <f t="shared" si="27"/>
        <v>0</v>
      </c>
      <c r="VG12" s="42">
        <f t="shared" si="27"/>
        <v>0</v>
      </c>
      <c r="VH12" s="42">
        <f t="shared" si="27"/>
        <v>0</v>
      </c>
      <c r="VI12" s="42">
        <f t="shared" ref="VI12:XT16" si="36">IF(VI$2=$A12,1,0)</f>
        <v>0</v>
      </c>
      <c r="VJ12" s="42">
        <f t="shared" si="36"/>
        <v>0</v>
      </c>
      <c r="VK12" s="42">
        <f t="shared" si="36"/>
        <v>0</v>
      </c>
      <c r="VL12" s="42">
        <f t="shared" si="36"/>
        <v>0</v>
      </c>
      <c r="VM12" s="42">
        <f t="shared" si="36"/>
        <v>0</v>
      </c>
      <c r="VN12" s="42">
        <f t="shared" si="36"/>
        <v>0</v>
      </c>
      <c r="VO12" s="42">
        <f t="shared" si="36"/>
        <v>0</v>
      </c>
      <c r="VP12" s="42">
        <f t="shared" si="36"/>
        <v>0</v>
      </c>
      <c r="VQ12" s="42">
        <f t="shared" si="36"/>
        <v>0</v>
      </c>
      <c r="VR12" s="42">
        <f t="shared" si="36"/>
        <v>0</v>
      </c>
      <c r="VS12" s="42">
        <f t="shared" si="36"/>
        <v>0</v>
      </c>
      <c r="VT12" s="42">
        <f t="shared" si="36"/>
        <v>0</v>
      </c>
      <c r="VU12" s="42">
        <f t="shared" si="36"/>
        <v>0</v>
      </c>
      <c r="VV12" s="42">
        <f t="shared" si="36"/>
        <v>0</v>
      </c>
      <c r="VW12" s="42">
        <f t="shared" si="36"/>
        <v>0</v>
      </c>
      <c r="VX12" s="42">
        <f t="shared" si="36"/>
        <v>0</v>
      </c>
      <c r="VY12" s="42">
        <f t="shared" si="36"/>
        <v>0</v>
      </c>
      <c r="VZ12" s="42">
        <f t="shared" si="36"/>
        <v>0</v>
      </c>
      <c r="WA12" s="42">
        <f t="shared" si="36"/>
        <v>0</v>
      </c>
      <c r="WB12" s="42">
        <f t="shared" si="36"/>
        <v>0</v>
      </c>
      <c r="WC12" s="42">
        <f t="shared" si="36"/>
        <v>0</v>
      </c>
      <c r="WD12" s="42">
        <f t="shared" si="36"/>
        <v>0</v>
      </c>
      <c r="WE12" s="42">
        <f t="shared" si="36"/>
        <v>0</v>
      </c>
      <c r="WF12" s="42">
        <f t="shared" si="36"/>
        <v>0</v>
      </c>
      <c r="WG12" s="42">
        <f t="shared" si="36"/>
        <v>0</v>
      </c>
      <c r="WH12" s="42">
        <f t="shared" si="36"/>
        <v>0</v>
      </c>
      <c r="WI12" s="42">
        <f t="shared" si="36"/>
        <v>0</v>
      </c>
      <c r="WJ12" s="42">
        <f t="shared" si="36"/>
        <v>0</v>
      </c>
      <c r="WK12" s="42">
        <f t="shared" si="36"/>
        <v>0</v>
      </c>
      <c r="WL12" s="42">
        <f t="shared" si="36"/>
        <v>0</v>
      </c>
      <c r="WM12" s="42">
        <f t="shared" si="36"/>
        <v>0</v>
      </c>
      <c r="WN12" s="42">
        <f t="shared" si="36"/>
        <v>0</v>
      </c>
      <c r="WO12" s="42">
        <f t="shared" si="36"/>
        <v>0</v>
      </c>
      <c r="WP12" s="42">
        <f t="shared" si="36"/>
        <v>0</v>
      </c>
      <c r="WQ12" s="42">
        <f t="shared" si="36"/>
        <v>0</v>
      </c>
      <c r="WR12" s="42">
        <f t="shared" si="36"/>
        <v>0</v>
      </c>
      <c r="WS12" s="42">
        <f t="shared" si="36"/>
        <v>0</v>
      </c>
      <c r="WT12" s="42">
        <f t="shared" si="36"/>
        <v>0</v>
      </c>
      <c r="WU12" s="42">
        <f t="shared" si="36"/>
        <v>0</v>
      </c>
      <c r="WV12" s="42">
        <f t="shared" si="36"/>
        <v>0</v>
      </c>
      <c r="WW12" s="42">
        <f t="shared" si="36"/>
        <v>0</v>
      </c>
      <c r="WX12" s="42">
        <f t="shared" si="36"/>
        <v>0</v>
      </c>
      <c r="WY12" s="42">
        <f t="shared" si="36"/>
        <v>0</v>
      </c>
      <c r="WZ12" s="42">
        <f t="shared" si="36"/>
        <v>0</v>
      </c>
      <c r="XA12" s="42">
        <f t="shared" si="36"/>
        <v>0</v>
      </c>
      <c r="XB12" s="42">
        <f t="shared" si="36"/>
        <v>0</v>
      </c>
      <c r="XC12" s="42">
        <f t="shared" si="36"/>
        <v>0</v>
      </c>
      <c r="XD12" s="42">
        <f t="shared" si="36"/>
        <v>0</v>
      </c>
      <c r="XE12" s="42">
        <f t="shared" si="36"/>
        <v>0</v>
      </c>
      <c r="XF12" s="42">
        <f t="shared" si="36"/>
        <v>0</v>
      </c>
      <c r="XG12" s="42">
        <f t="shared" si="36"/>
        <v>0</v>
      </c>
      <c r="XH12" s="42">
        <f t="shared" si="36"/>
        <v>0</v>
      </c>
      <c r="XI12" s="42">
        <f t="shared" si="36"/>
        <v>0</v>
      </c>
      <c r="XJ12" s="42">
        <f t="shared" si="36"/>
        <v>0</v>
      </c>
      <c r="XK12" s="42">
        <f t="shared" si="36"/>
        <v>0</v>
      </c>
      <c r="XL12" s="42">
        <f t="shared" si="36"/>
        <v>0</v>
      </c>
      <c r="XM12" s="42">
        <f t="shared" si="36"/>
        <v>0</v>
      </c>
      <c r="XN12" s="42">
        <f t="shared" si="36"/>
        <v>0</v>
      </c>
      <c r="XO12" s="42">
        <f t="shared" si="36"/>
        <v>0</v>
      </c>
      <c r="XP12" s="42">
        <f t="shared" si="36"/>
        <v>0</v>
      </c>
      <c r="XQ12" s="42">
        <f t="shared" si="36"/>
        <v>0</v>
      </c>
      <c r="XR12" s="42">
        <f t="shared" si="36"/>
        <v>0</v>
      </c>
      <c r="XS12" s="42">
        <f t="shared" si="36"/>
        <v>0</v>
      </c>
      <c r="XT12" s="42">
        <f t="shared" si="36"/>
        <v>0</v>
      </c>
      <c r="XU12" s="42">
        <f t="shared" si="31"/>
        <v>0</v>
      </c>
      <c r="XV12" s="42">
        <f t="shared" si="16"/>
        <v>0</v>
      </c>
      <c r="XW12" s="42">
        <f t="shared" si="16"/>
        <v>0</v>
      </c>
      <c r="XX12" s="42">
        <f t="shared" si="16"/>
        <v>0</v>
      </c>
      <c r="XY12" s="42">
        <f t="shared" si="16"/>
        <v>0</v>
      </c>
      <c r="XZ12" s="42">
        <f t="shared" si="16"/>
        <v>0</v>
      </c>
      <c r="YA12" s="42">
        <f t="shared" si="16"/>
        <v>0</v>
      </c>
      <c r="YB12" s="42">
        <f t="shared" si="16"/>
        <v>0</v>
      </c>
      <c r="YC12" s="42">
        <f t="shared" si="16"/>
        <v>0</v>
      </c>
      <c r="YD12" s="42">
        <f t="shared" si="10"/>
        <v>0</v>
      </c>
      <c r="YE12" s="23"/>
    </row>
    <row r="13" spans="1:655" x14ac:dyDescent="0.55000000000000004">
      <c r="A13" t="s">
        <v>648</v>
      </c>
      <c r="B13" s="42">
        <f t="shared" si="11"/>
        <v>0</v>
      </c>
      <c r="C13" s="42">
        <f t="shared" si="11"/>
        <v>0</v>
      </c>
      <c r="D13" s="42">
        <f t="shared" si="11"/>
        <v>0</v>
      </c>
      <c r="E13" s="42">
        <f t="shared" si="11"/>
        <v>0</v>
      </c>
      <c r="F13" s="42">
        <f t="shared" si="11"/>
        <v>0</v>
      </c>
      <c r="G13" s="42">
        <f t="shared" si="11"/>
        <v>0</v>
      </c>
      <c r="H13" s="42">
        <f t="shared" si="11"/>
        <v>0</v>
      </c>
      <c r="I13" s="42">
        <f t="shared" si="11"/>
        <v>0</v>
      </c>
      <c r="J13" s="42">
        <f t="shared" si="11"/>
        <v>0</v>
      </c>
      <c r="K13" s="42">
        <f t="shared" si="11"/>
        <v>0</v>
      </c>
      <c r="L13" s="42">
        <f t="shared" si="11"/>
        <v>0</v>
      </c>
      <c r="M13" s="42">
        <f t="shared" si="11"/>
        <v>0</v>
      </c>
      <c r="N13" s="42">
        <f t="shared" si="11"/>
        <v>0</v>
      </c>
      <c r="O13" s="42">
        <f t="shared" si="11"/>
        <v>0</v>
      </c>
      <c r="P13" s="42">
        <f t="shared" si="11"/>
        <v>0</v>
      </c>
      <c r="Q13" s="42">
        <f t="shared" si="11"/>
        <v>0</v>
      </c>
      <c r="R13" s="42">
        <f t="shared" ref="R13:CC16" si="37">IF(R$2=$A13,1,0)</f>
        <v>0</v>
      </c>
      <c r="S13" s="42">
        <f t="shared" si="37"/>
        <v>0</v>
      </c>
      <c r="T13" s="42">
        <f t="shared" si="37"/>
        <v>0</v>
      </c>
      <c r="U13" s="42">
        <f t="shared" si="37"/>
        <v>0</v>
      </c>
      <c r="V13" s="42">
        <f t="shared" si="37"/>
        <v>0</v>
      </c>
      <c r="W13" s="42">
        <f t="shared" si="37"/>
        <v>0</v>
      </c>
      <c r="X13" s="42">
        <f t="shared" si="37"/>
        <v>0</v>
      </c>
      <c r="Y13" s="42">
        <f t="shared" si="37"/>
        <v>0</v>
      </c>
      <c r="Z13" s="42">
        <f t="shared" si="37"/>
        <v>0</v>
      </c>
      <c r="AA13" s="42">
        <f t="shared" si="37"/>
        <v>0</v>
      </c>
      <c r="AB13" s="42">
        <f t="shared" si="37"/>
        <v>0</v>
      </c>
      <c r="AC13" s="42">
        <f t="shared" si="37"/>
        <v>0</v>
      </c>
      <c r="AD13" s="42">
        <f t="shared" si="37"/>
        <v>0</v>
      </c>
      <c r="AE13" s="42">
        <f t="shared" si="37"/>
        <v>0</v>
      </c>
      <c r="AF13" s="42">
        <f t="shared" si="37"/>
        <v>0</v>
      </c>
      <c r="AG13" s="42">
        <f t="shared" si="37"/>
        <v>0</v>
      </c>
      <c r="AH13" s="42">
        <f t="shared" si="37"/>
        <v>0</v>
      </c>
      <c r="AI13" s="42">
        <f t="shared" si="37"/>
        <v>0</v>
      </c>
      <c r="AJ13" s="42">
        <f t="shared" si="37"/>
        <v>0</v>
      </c>
      <c r="AK13" s="42">
        <f t="shared" si="37"/>
        <v>0</v>
      </c>
      <c r="AL13" s="42">
        <f t="shared" si="37"/>
        <v>0</v>
      </c>
      <c r="AM13" s="42">
        <f t="shared" si="37"/>
        <v>0</v>
      </c>
      <c r="AN13" s="42">
        <f t="shared" si="37"/>
        <v>0</v>
      </c>
      <c r="AO13" s="42">
        <f t="shared" si="37"/>
        <v>0</v>
      </c>
      <c r="AP13" s="42">
        <f t="shared" si="37"/>
        <v>0</v>
      </c>
      <c r="AQ13" s="42">
        <f t="shared" si="37"/>
        <v>0</v>
      </c>
      <c r="AR13" s="42">
        <f t="shared" si="37"/>
        <v>0</v>
      </c>
      <c r="AS13" s="42">
        <f t="shared" si="37"/>
        <v>0</v>
      </c>
      <c r="AT13" s="42">
        <f t="shared" si="37"/>
        <v>0</v>
      </c>
      <c r="AU13" s="42">
        <f t="shared" si="37"/>
        <v>0</v>
      </c>
      <c r="AV13" s="42">
        <f t="shared" si="37"/>
        <v>0</v>
      </c>
      <c r="AW13" s="42">
        <f t="shared" si="37"/>
        <v>0</v>
      </c>
      <c r="AX13" s="42">
        <f t="shared" si="37"/>
        <v>0</v>
      </c>
      <c r="AY13" s="42">
        <f t="shared" si="37"/>
        <v>0</v>
      </c>
      <c r="AZ13" s="42">
        <f t="shared" si="37"/>
        <v>0</v>
      </c>
      <c r="BA13" s="42">
        <f t="shared" si="37"/>
        <v>0</v>
      </c>
      <c r="BB13" s="42">
        <f t="shared" si="37"/>
        <v>0</v>
      </c>
      <c r="BC13" s="42">
        <f t="shared" si="37"/>
        <v>0</v>
      </c>
      <c r="BD13" s="42">
        <f t="shared" si="37"/>
        <v>0</v>
      </c>
      <c r="BE13" s="42">
        <f t="shared" si="37"/>
        <v>0</v>
      </c>
      <c r="BF13" s="42">
        <f t="shared" si="37"/>
        <v>0</v>
      </c>
      <c r="BG13" s="42">
        <f t="shared" si="37"/>
        <v>0</v>
      </c>
      <c r="BH13" s="42">
        <f t="shared" si="37"/>
        <v>0</v>
      </c>
      <c r="BI13" s="42">
        <f t="shared" si="37"/>
        <v>0</v>
      </c>
      <c r="BJ13" s="42">
        <f t="shared" si="37"/>
        <v>0</v>
      </c>
      <c r="BK13" s="42">
        <f t="shared" si="37"/>
        <v>0</v>
      </c>
      <c r="BL13" s="42">
        <f t="shared" si="37"/>
        <v>0</v>
      </c>
      <c r="BM13" s="42">
        <f t="shared" si="37"/>
        <v>0</v>
      </c>
      <c r="BN13" s="42">
        <f t="shared" si="37"/>
        <v>0</v>
      </c>
      <c r="BO13" s="42">
        <f t="shared" si="37"/>
        <v>0</v>
      </c>
      <c r="BP13" s="42">
        <f t="shared" si="37"/>
        <v>0</v>
      </c>
      <c r="BQ13" s="42">
        <f t="shared" si="37"/>
        <v>0</v>
      </c>
      <c r="BR13" s="42">
        <f t="shared" si="37"/>
        <v>0</v>
      </c>
      <c r="BS13" s="42">
        <f t="shared" si="37"/>
        <v>0</v>
      </c>
      <c r="BT13" s="42">
        <f t="shared" si="37"/>
        <v>0</v>
      </c>
      <c r="BU13" s="42">
        <f t="shared" si="37"/>
        <v>0</v>
      </c>
      <c r="BV13" s="42">
        <f t="shared" si="37"/>
        <v>0</v>
      </c>
      <c r="BW13" s="42">
        <f t="shared" si="37"/>
        <v>0</v>
      </c>
      <c r="BX13" s="42">
        <f t="shared" si="37"/>
        <v>0</v>
      </c>
      <c r="BY13" s="42">
        <f t="shared" si="37"/>
        <v>0</v>
      </c>
      <c r="BZ13" s="42">
        <f t="shared" si="37"/>
        <v>0</v>
      </c>
      <c r="CA13" s="42">
        <f t="shared" si="37"/>
        <v>0</v>
      </c>
      <c r="CB13" s="42">
        <f t="shared" si="37"/>
        <v>0</v>
      </c>
      <c r="CC13" s="42">
        <f t="shared" si="37"/>
        <v>0</v>
      </c>
      <c r="CD13" s="42">
        <f t="shared" si="17"/>
        <v>0</v>
      </c>
      <c r="CE13" s="42">
        <f t="shared" si="17"/>
        <v>0</v>
      </c>
      <c r="CF13" s="42">
        <f t="shared" si="17"/>
        <v>0</v>
      </c>
      <c r="CG13" s="42">
        <f t="shared" si="17"/>
        <v>0</v>
      </c>
      <c r="CH13" s="42">
        <f t="shared" si="17"/>
        <v>0</v>
      </c>
      <c r="CI13" s="42">
        <f t="shared" si="17"/>
        <v>0</v>
      </c>
      <c r="CJ13" s="42">
        <f t="shared" si="17"/>
        <v>0</v>
      </c>
      <c r="CK13" s="42">
        <f t="shared" si="17"/>
        <v>0</v>
      </c>
      <c r="CL13" s="42">
        <f t="shared" si="17"/>
        <v>0</v>
      </c>
      <c r="CM13" s="42">
        <f t="shared" si="17"/>
        <v>0</v>
      </c>
      <c r="CN13" s="42">
        <f t="shared" si="17"/>
        <v>0</v>
      </c>
      <c r="CO13" s="42">
        <f t="shared" si="17"/>
        <v>0</v>
      </c>
      <c r="CP13" s="42">
        <f t="shared" si="17"/>
        <v>0</v>
      </c>
      <c r="CQ13" s="42">
        <f t="shared" si="17"/>
        <v>0</v>
      </c>
      <c r="CR13" s="42">
        <f t="shared" ref="CR13:FC18" si="38">IF(CR$2=$A13,1,0)</f>
        <v>0</v>
      </c>
      <c r="CS13" s="42">
        <f t="shared" si="38"/>
        <v>0</v>
      </c>
      <c r="CT13" s="42">
        <f t="shared" si="38"/>
        <v>0</v>
      </c>
      <c r="CU13" s="42">
        <f t="shared" si="38"/>
        <v>0</v>
      </c>
      <c r="CV13" s="42">
        <f t="shared" si="38"/>
        <v>0</v>
      </c>
      <c r="CW13" s="42">
        <f t="shared" si="38"/>
        <v>0</v>
      </c>
      <c r="CX13" s="42">
        <f t="shared" si="38"/>
        <v>0</v>
      </c>
      <c r="CY13" s="42">
        <f t="shared" si="38"/>
        <v>0</v>
      </c>
      <c r="CZ13" s="42">
        <f t="shared" si="38"/>
        <v>0</v>
      </c>
      <c r="DA13" s="42">
        <f t="shared" si="38"/>
        <v>0</v>
      </c>
      <c r="DB13" s="42">
        <f t="shared" si="38"/>
        <v>0</v>
      </c>
      <c r="DC13" s="42">
        <f t="shared" si="38"/>
        <v>0</v>
      </c>
      <c r="DD13" s="42">
        <f t="shared" si="38"/>
        <v>0</v>
      </c>
      <c r="DE13" s="42">
        <f t="shared" si="38"/>
        <v>0</v>
      </c>
      <c r="DF13" s="42">
        <f t="shared" si="38"/>
        <v>0</v>
      </c>
      <c r="DG13" s="42">
        <f t="shared" si="38"/>
        <v>0</v>
      </c>
      <c r="DH13" s="42">
        <f t="shared" si="38"/>
        <v>0</v>
      </c>
      <c r="DI13" s="42">
        <f t="shared" si="38"/>
        <v>0</v>
      </c>
      <c r="DJ13" s="42">
        <f t="shared" si="38"/>
        <v>0</v>
      </c>
      <c r="DK13" s="42">
        <f t="shared" si="38"/>
        <v>0</v>
      </c>
      <c r="DL13" s="42">
        <f t="shared" si="38"/>
        <v>0</v>
      </c>
      <c r="DM13" s="42">
        <f t="shared" si="38"/>
        <v>0</v>
      </c>
      <c r="DN13" s="42">
        <f t="shared" si="38"/>
        <v>0</v>
      </c>
      <c r="DO13" s="42">
        <f t="shared" si="38"/>
        <v>0</v>
      </c>
      <c r="DP13" s="42">
        <f t="shared" si="38"/>
        <v>0</v>
      </c>
      <c r="DQ13" s="42">
        <f t="shared" si="38"/>
        <v>0</v>
      </c>
      <c r="DR13" s="42">
        <f t="shared" si="38"/>
        <v>0</v>
      </c>
      <c r="DS13" s="42">
        <f t="shared" si="38"/>
        <v>0</v>
      </c>
      <c r="DT13" s="42">
        <f t="shared" si="38"/>
        <v>0</v>
      </c>
      <c r="DU13" s="42">
        <f t="shared" si="38"/>
        <v>0</v>
      </c>
      <c r="DV13" s="42">
        <f t="shared" si="38"/>
        <v>0</v>
      </c>
      <c r="DW13" s="42">
        <f t="shared" si="38"/>
        <v>0</v>
      </c>
      <c r="DX13" s="42">
        <f t="shared" si="38"/>
        <v>0</v>
      </c>
      <c r="DY13" s="42">
        <f t="shared" si="38"/>
        <v>0</v>
      </c>
      <c r="DZ13" s="42">
        <f t="shared" si="38"/>
        <v>0</v>
      </c>
      <c r="EA13" s="42">
        <f t="shared" si="38"/>
        <v>0</v>
      </c>
      <c r="EB13" s="42">
        <f t="shared" si="38"/>
        <v>0</v>
      </c>
      <c r="EC13" s="42">
        <f t="shared" si="38"/>
        <v>0</v>
      </c>
      <c r="ED13" s="42">
        <f t="shared" si="38"/>
        <v>0</v>
      </c>
      <c r="EE13" s="42">
        <f t="shared" si="38"/>
        <v>0</v>
      </c>
      <c r="EF13" s="42">
        <f t="shared" si="38"/>
        <v>0</v>
      </c>
      <c r="EG13" s="42">
        <f t="shared" si="38"/>
        <v>0</v>
      </c>
      <c r="EH13" s="42">
        <f t="shared" si="38"/>
        <v>0</v>
      </c>
      <c r="EI13" s="42">
        <f t="shared" si="38"/>
        <v>0</v>
      </c>
      <c r="EJ13" s="42">
        <f t="shared" si="38"/>
        <v>0</v>
      </c>
      <c r="EK13" s="42">
        <f t="shared" si="38"/>
        <v>0</v>
      </c>
      <c r="EL13" s="42">
        <f t="shared" si="38"/>
        <v>0</v>
      </c>
      <c r="EM13" s="42">
        <f t="shared" si="38"/>
        <v>0</v>
      </c>
      <c r="EN13" s="42">
        <f t="shared" si="38"/>
        <v>0</v>
      </c>
      <c r="EO13" s="42">
        <f t="shared" si="38"/>
        <v>0</v>
      </c>
      <c r="EP13" s="42">
        <f t="shared" si="38"/>
        <v>0</v>
      </c>
      <c r="EQ13" s="42">
        <f t="shared" si="38"/>
        <v>0</v>
      </c>
      <c r="ER13" s="42">
        <f t="shared" si="38"/>
        <v>0</v>
      </c>
      <c r="ES13" s="42">
        <f t="shared" si="38"/>
        <v>0</v>
      </c>
      <c r="ET13" s="42">
        <f t="shared" si="38"/>
        <v>0</v>
      </c>
      <c r="EU13" s="42">
        <f t="shared" si="38"/>
        <v>0</v>
      </c>
      <c r="EV13" s="42">
        <f t="shared" si="38"/>
        <v>0</v>
      </c>
      <c r="EW13" s="42">
        <f t="shared" si="38"/>
        <v>0</v>
      </c>
      <c r="EX13" s="42">
        <f t="shared" si="38"/>
        <v>0</v>
      </c>
      <c r="EY13" s="42">
        <f t="shared" si="38"/>
        <v>0</v>
      </c>
      <c r="EZ13" s="42">
        <f t="shared" si="38"/>
        <v>0</v>
      </c>
      <c r="FA13" s="42">
        <f t="shared" si="38"/>
        <v>0</v>
      </c>
      <c r="FB13" s="42">
        <f t="shared" si="38"/>
        <v>0</v>
      </c>
      <c r="FC13" s="42">
        <f t="shared" si="38"/>
        <v>0</v>
      </c>
      <c r="FD13" s="42">
        <f t="shared" si="32"/>
        <v>0</v>
      </c>
      <c r="FE13" s="42">
        <f t="shared" si="32"/>
        <v>0</v>
      </c>
      <c r="FF13" s="42">
        <f t="shared" si="32"/>
        <v>0</v>
      </c>
      <c r="FG13" s="42">
        <f t="shared" si="32"/>
        <v>0</v>
      </c>
      <c r="FH13" s="42">
        <f t="shared" si="32"/>
        <v>0</v>
      </c>
      <c r="FI13" s="42">
        <f t="shared" si="32"/>
        <v>0</v>
      </c>
      <c r="FJ13" s="42">
        <f t="shared" si="32"/>
        <v>0</v>
      </c>
      <c r="FK13" s="42">
        <f t="shared" si="32"/>
        <v>0</v>
      </c>
      <c r="FL13" s="42">
        <f t="shared" si="32"/>
        <v>0</v>
      </c>
      <c r="FM13" s="42">
        <f t="shared" si="32"/>
        <v>0</v>
      </c>
      <c r="FN13" s="42">
        <f t="shared" si="32"/>
        <v>0</v>
      </c>
      <c r="FO13" s="42">
        <f t="shared" si="32"/>
        <v>0</v>
      </c>
      <c r="FP13" s="42">
        <f t="shared" si="32"/>
        <v>0</v>
      </c>
      <c r="FQ13" s="42">
        <f t="shared" si="32"/>
        <v>0</v>
      </c>
      <c r="FR13" s="42">
        <f t="shared" si="32"/>
        <v>0</v>
      </c>
      <c r="FS13" s="42">
        <f t="shared" si="32"/>
        <v>0</v>
      </c>
      <c r="FT13" s="42">
        <f t="shared" si="32"/>
        <v>0</v>
      </c>
      <c r="FU13" s="42">
        <f t="shared" si="32"/>
        <v>0</v>
      </c>
      <c r="FV13" s="42">
        <f t="shared" si="32"/>
        <v>0</v>
      </c>
      <c r="FW13" s="42">
        <f t="shared" si="32"/>
        <v>0</v>
      </c>
      <c r="FX13" s="42">
        <f t="shared" si="32"/>
        <v>0</v>
      </c>
      <c r="FY13" s="42">
        <f t="shared" si="32"/>
        <v>0</v>
      </c>
      <c r="FZ13" s="42">
        <f t="shared" si="32"/>
        <v>0</v>
      </c>
      <c r="GA13" s="42">
        <f t="shared" si="32"/>
        <v>0</v>
      </c>
      <c r="GB13" s="42">
        <f t="shared" si="32"/>
        <v>0</v>
      </c>
      <c r="GC13" s="42">
        <f t="shared" si="32"/>
        <v>0</v>
      </c>
      <c r="GD13" s="42">
        <f t="shared" si="32"/>
        <v>0</v>
      </c>
      <c r="GE13" s="42">
        <f t="shared" si="32"/>
        <v>0</v>
      </c>
      <c r="GF13" s="42">
        <f t="shared" si="32"/>
        <v>0</v>
      </c>
      <c r="GG13" s="42">
        <f t="shared" si="32"/>
        <v>0</v>
      </c>
      <c r="GH13" s="42">
        <f t="shared" si="32"/>
        <v>0</v>
      </c>
      <c r="GI13" s="42">
        <f t="shared" si="32"/>
        <v>0</v>
      </c>
      <c r="GJ13" s="42">
        <f t="shared" si="32"/>
        <v>0</v>
      </c>
      <c r="GK13" s="42">
        <f t="shared" si="32"/>
        <v>0</v>
      </c>
      <c r="GL13" s="42">
        <f t="shared" si="32"/>
        <v>0</v>
      </c>
      <c r="GM13" s="42">
        <f t="shared" si="24"/>
        <v>0</v>
      </c>
      <c r="GN13" s="42">
        <f t="shared" si="24"/>
        <v>0</v>
      </c>
      <c r="GO13" s="42">
        <f t="shared" si="33"/>
        <v>0</v>
      </c>
      <c r="GP13" s="42">
        <f t="shared" si="33"/>
        <v>0</v>
      </c>
      <c r="GQ13" s="42">
        <f t="shared" si="33"/>
        <v>0</v>
      </c>
      <c r="GR13" s="42">
        <f t="shared" si="33"/>
        <v>0</v>
      </c>
      <c r="GS13" s="42">
        <f t="shared" si="33"/>
        <v>0</v>
      </c>
      <c r="GT13" s="42">
        <f t="shared" si="33"/>
        <v>0</v>
      </c>
      <c r="GU13" s="42">
        <f t="shared" si="33"/>
        <v>0</v>
      </c>
      <c r="GV13" s="42">
        <f t="shared" si="33"/>
        <v>0</v>
      </c>
      <c r="GW13" s="42">
        <f t="shared" si="33"/>
        <v>0</v>
      </c>
      <c r="GX13" s="42">
        <f t="shared" si="33"/>
        <v>0</v>
      </c>
      <c r="GY13" s="42">
        <f t="shared" si="33"/>
        <v>0</v>
      </c>
      <c r="GZ13" s="42">
        <f t="shared" si="33"/>
        <v>0</v>
      </c>
      <c r="HA13" s="42">
        <f t="shared" si="33"/>
        <v>0</v>
      </c>
      <c r="HB13" s="42">
        <f t="shared" si="33"/>
        <v>0</v>
      </c>
      <c r="HC13" s="42">
        <f t="shared" si="33"/>
        <v>0</v>
      </c>
      <c r="HD13" s="42">
        <f t="shared" si="33"/>
        <v>0</v>
      </c>
      <c r="HE13" s="42">
        <f t="shared" si="33"/>
        <v>0</v>
      </c>
      <c r="HF13" s="42">
        <f t="shared" si="33"/>
        <v>0</v>
      </c>
      <c r="HG13" s="42">
        <f t="shared" si="33"/>
        <v>0</v>
      </c>
      <c r="HH13" s="42">
        <f t="shared" si="33"/>
        <v>0</v>
      </c>
      <c r="HI13" s="42">
        <f t="shared" si="33"/>
        <v>0</v>
      </c>
      <c r="HJ13" s="42">
        <f t="shared" si="33"/>
        <v>0</v>
      </c>
      <c r="HK13" s="42">
        <f t="shared" si="33"/>
        <v>0</v>
      </c>
      <c r="HL13" s="42">
        <f t="shared" si="33"/>
        <v>0</v>
      </c>
      <c r="HM13" s="42">
        <f t="shared" si="33"/>
        <v>0</v>
      </c>
      <c r="HN13" s="42">
        <f t="shared" si="33"/>
        <v>0</v>
      </c>
      <c r="HO13" s="42">
        <f t="shared" si="33"/>
        <v>0</v>
      </c>
      <c r="HP13" s="42">
        <f t="shared" si="33"/>
        <v>0</v>
      </c>
      <c r="HQ13" s="42">
        <f t="shared" si="33"/>
        <v>0</v>
      </c>
      <c r="HR13" s="42">
        <f t="shared" si="33"/>
        <v>0</v>
      </c>
      <c r="HS13" s="42">
        <f t="shared" si="33"/>
        <v>0</v>
      </c>
      <c r="HT13" s="42">
        <f t="shared" si="33"/>
        <v>0</v>
      </c>
      <c r="HU13" s="42">
        <f t="shared" si="33"/>
        <v>0</v>
      </c>
      <c r="HV13" s="42">
        <f t="shared" si="33"/>
        <v>0</v>
      </c>
      <c r="HW13" s="42">
        <f t="shared" si="33"/>
        <v>0</v>
      </c>
      <c r="HX13" s="42">
        <f t="shared" si="33"/>
        <v>0</v>
      </c>
      <c r="HY13" s="42">
        <f t="shared" si="33"/>
        <v>0</v>
      </c>
      <c r="HZ13" s="42">
        <f t="shared" si="33"/>
        <v>0</v>
      </c>
      <c r="IA13" s="42">
        <f t="shared" si="33"/>
        <v>0</v>
      </c>
      <c r="IB13" s="42">
        <f t="shared" si="33"/>
        <v>0</v>
      </c>
      <c r="IC13" s="42">
        <f t="shared" si="33"/>
        <v>0</v>
      </c>
      <c r="ID13" s="42">
        <f t="shared" si="33"/>
        <v>0</v>
      </c>
      <c r="IE13" s="42">
        <f t="shared" si="33"/>
        <v>0</v>
      </c>
      <c r="IF13" s="42">
        <f t="shared" si="33"/>
        <v>0</v>
      </c>
      <c r="IG13" s="42">
        <f t="shared" si="33"/>
        <v>0</v>
      </c>
      <c r="IH13" s="42">
        <f t="shared" si="33"/>
        <v>0</v>
      </c>
      <c r="II13" s="42">
        <f t="shared" si="33"/>
        <v>0</v>
      </c>
      <c r="IJ13" s="42">
        <f t="shared" si="33"/>
        <v>0</v>
      </c>
      <c r="IK13" s="42">
        <f t="shared" si="33"/>
        <v>0</v>
      </c>
      <c r="IL13" s="42">
        <f t="shared" si="33"/>
        <v>0</v>
      </c>
      <c r="IM13" s="42">
        <f t="shared" si="33"/>
        <v>0</v>
      </c>
      <c r="IN13" s="42">
        <f t="shared" si="33"/>
        <v>0</v>
      </c>
      <c r="IO13" s="42">
        <f t="shared" si="33"/>
        <v>0</v>
      </c>
      <c r="IP13" s="42">
        <f t="shared" si="33"/>
        <v>0</v>
      </c>
      <c r="IQ13" s="42">
        <f t="shared" si="33"/>
        <v>0</v>
      </c>
      <c r="IR13" s="42">
        <f t="shared" si="33"/>
        <v>0</v>
      </c>
      <c r="IS13" s="42">
        <f t="shared" si="33"/>
        <v>0</v>
      </c>
      <c r="IT13" s="42">
        <f t="shared" si="33"/>
        <v>0</v>
      </c>
      <c r="IU13" s="42">
        <f t="shared" si="33"/>
        <v>0</v>
      </c>
      <c r="IV13" s="42">
        <f t="shared" si="33"/>
        <v>0</v>
      </c>
      <c r="IW13" s="42">
        <f t="shared" si="33"/>
        <v>0</v>
      </c>
      <c r="IX13" s="42">
        <f t="shared" si="33"/>
        <v>0</v>
      </c>
      <c r="IY13" s="42">
        <f t="shared" si="33"/>
        <v>0</v>
      </c>
      <c r="IZ13" s="42">
        <f t="shared" si="33"/>
        <v>0</v>
      </c>
      <c r="JA13" s="42">
        <f t="shared" si="28"/>
        <v>0</v>
      </c>
      <c r="JB13" s="42">
        <f t="shared" si="25"/>
        <v>0</v>
      </c>
      <c r="JC13" s="42">
        <f t="shared" si="25"/>
        <v>0</v>
      </c>
      <c r="JD13" s="42">
        <f t="shared" si="25"/>
        <v>0</v>
      </c>
      <c r="JE13" s="42">
        <f t="shared" si="25"/>
        <v>0</v>
      </c>
      <c r="JF13" s="42">
        <f t="shared" si="25"/>
        <v>0</v>
      </c>
      <c r="JG13" s="42">
        <f t="shared" si="25"/>
        <v>0</v>
      </c>
      <c r="JH13" s="42">
        <f t="shared" si="25"/>
        <v>0</v>
      </c>
      <c r="JI13" s="42">
        <f t="shared" si="25"/>
        <v>0</v>
      </c>
      <c r="JJ13" s="42">
        <f t="shared" si="25"/>
        <v>0</v>
      </c>
      <c r="JK13" s="42">
        <f t="shared" si="25"/>
        <v>0</v>
      </c>
      <c r="JL13" s="42">
        <f t="shared" si="25"/>
        <v>0</v>
      </c>
      <c r="JM13" s="42">
        <f t="shared" si="25"/>
        <v>0</v>
      </c>
      <c r="JN13" s="42">
        <f t="shared" si="25"/>
        <v>0</v>
      </c>
      <c r="JO13" s="42">
        <f t="shared" si="25"/>
        <v>0</v>
      </c>
      <c r="JP13" s="42">
        <f t="shared" si="25"/>
        <v>0</v>
      </c>
      <c r="JQ13" s="42">
        <f t="shared" si="25"/>
        <v>0</v>
      </c>
      <c r="JR13" s="42">
        <f t="shared" si="25"/>
        <v>0</v>
      </c>
      <c r="JS13" s="42">
        <f t="shared" si="25"/>
        <v>0</v>
      </c>
      <c r="JT13" s="42">
        <f t="shared" si="25"/>
        <v>0</v>
      </c>
      <c r="JU13" s="42">
        <f t="shared" si="25"/>
        <v>0</v>
      </c>
      <c r="JV13" s="42">
        <f t="shared" si="25"/>
        <v>0</v>
      </c>
      <c r="JW13" s="42">
        <f t="shared" si="25"/>
        <v>0</v>
      </c>
      <c r="JX13" s="42">
        <f t="shared" si="25"/>
        <v>0</v>
      </c>
      <c r="JY13" s="42">
        <f t="shared" si="25"/>
        <v>0</v>
      </c>
      <c r="JZ13" s="42">
        <f t="shared" si="25"/>
        <v>0</v>
      </c>
      <c r="KA13" s="42">
        <f t="shared" si="25"/>
        <v>0</v>
      </c>
      <c r="KB13" s="42">
        <f t="shared" si="25"/>
        <v>0</v>
      </c>
      <c r="KC13" s="42">
        <f t="shared" si="25"/>
        <v>0</v>
      </c>
      <c r="KD13" s="42">
        <f t="shared" si="25"/>
        <v>0</v>
      </c>
      <c r="KE13" s="42">
        <f t="shared" si="25"/>
        <v>0</v>
      </c>
      <c r="KF13" s="42">
        <f t="shared" si="25"/>
        <v>0</v>
      </c>
      <c r="KG13" s="42">
        <f t="shared" si="25"/>
        <v>0</v>
      </c>
      <c r="KH13" s="42">
        <f t="shared" si="25"/>
        <v>0</v>
      </c>
      <c r="KI13" s="42">
        <f t="shared" si="25"/>
        <v>0</v>
      </c>
      <c r="KJ13" s="42">
        <f t="shared" si="25"/>
        <v>0</v>
      </c>
      <c r="KK13" s="42">
        <f t="shared" si="25"/>
        <v>0</v>
      </c>
      <c r="KL13" s="42">
        <f t="shared" si="25"/>
        <v>0</v>
      </c>
      <c r="KM13" s="42">
        <f t="shared" si="25"/>
        <v>0</v>
      </c>
      <c r="KN13" s="42">
        <f t="shared" si="25"/>
        <v>0</v>
      </c>
      <c r="KO13" s="42">
        <f t="shared" si="25"/>
        <v>0</v>
      </c>
      <c r="KP13" s="42">
        <f t="shared" si="25"/>
        <v>0</v>
      </c>
      <c r="KQ13" s="42">
        <f t="shared" si="25"/>
        <v>0</v>
      </c>
      <c r="KR13" s="42">
        <f t="shared" si="25"/>
        <v>0</v>
      </c>
      <c r="KS13" s="42">
        <f t="shared" si="25"/>
        <v>0</v>
      </c>
      <c r="KT13" s="42">
        <f t="shared" si="25"/>
        <v>0</v>
      </c>
      <c r="KU13" s="42">
        <f t="shared" si="25"/>
        <v>0</v>
      </c>
      <c r="KV13" s="42">
        <f t="shared" si="25"/>
        <v>0</v>
      </c>
      <c r="KW13" s="42">
        <f t="shared" si="25"/>
        <v>0</v>
      </c>
      <c r="KX13" s="42">
        <f t="shared" si="25"/>
        <v>0</v>
      </c>
      <c r="KY13" s="42">
        <f t="shared" si="25"/>
        <v>0</v>
      </c>
      <c r="KZ13" s="42">
        <f t="shared" si="25"/>
        <v>0</v>
      </c>
      <c r="LA13" s="42">
        <f t="shared" si="25"/>
        <v>0</v>
      </c>
      <c r="LB13" s="42">
        <f t="shared" si="25"/>
        <v>0</v>
      </c>
      <c r="LC13" s="42">
        <f t="shared" si="25"/>
        <v>0</v>
      </c>
      <c r="LD13" s="42">
        <f t="shared" si="25"/>
        <v>0</v>
      </c>
      <c r="LE13" s="42">
        <f t="shared" si="25"/>
        <v>0</v>
      </c>
      <c r="LF13" s="42">
        <f t="shared" si="25"/>
        <v>1</v>
      </c>
      <c r="LG13" s="42">
        <f t="shared" si="25"/>
        <v>1</v>
      </c>
      <c r="LH13" s="42">
        <f t="shared" si="25"/>
        <v>0</v>
      </c>
      <c r="LI13" s="42">
        <f t="shared" si="25"/>
        <v>0</v>
      </c>
      <c r="LJ13" s="42">
        <f t="shared" si="25"/>
        <v>0</v>
      </c>
      <c r="LK13" s="42">
        <f t="shared" si="25"/>
        <v>0</v>
      </c>
      <c r="LL13" s="42">
        <f t="shared" si="25"/>
        <v>0</v>
      </c>
      <c r="LM13" s="42">
        <f t="shared" si="34"/>
        <v>0</v>
      </c>
      <c r="LN13" s="42">
        <f t="shared" si="34"/>
        <v>0</v>
      </c>
      <c r="LO13" s="42">
        <f t="shared" si="34"/>
        <v>0</v>
      </c>
      <c r="LP13" s="42">
        <f t="shared" si="34"/>
        <v>0</v>
      </c>
      <c r="LQ13" s="42">
        <f t="shared" si="34"/>
        <v>0</v>
      </c>
      <c r="LR13" s="42">
        <f t="shared" si="34"/>
        <v>0</v>
      </c>
      <c r="LS13" s="42">
        <f t="shared" si="34"/>
        <v>0</v>
      </c>
      <c r="LT13" s="42">
        <f t="shared" si="34"/>
        <v>0</v>
      </c>
      <c r="LU13" s="42">
        <f t="shared" si="34"/>
        <v>0</v>
      </c>
      <c r="LV13" s="42">
        <f t="shared" si="34"/>
        <v>0</v>
      </c>
      <c r="LW13" s="42">
        <f t="shared" si="34"/>
        <v>0</v>
      </c>
      <c r="LX13" s="42">
        <f t="shared" si="34"/>
        <v>0</v>
      </c>
      <c r="LY13" s="42">
        <f t="shared" si="34"/>
        <v>0</v>
      </c>
      <c r="LZ13" s="42">
        <f t="shared" si="34"/>
        <v>0</v>
      </c>
      <c r="MA13" s="42">
        <f t="shared" si="34"/>
        <v>0</v>
      </c>
      <c r="MB13" s="42">
        <f t="shared" si="34"/>
        <v>0</v>
      </c>
      <c r="MC13" s="42">
        <f t="shared" si="34"/>
        <v>0</v>
      </c>
      <c r="MD13" s="42">
        <f t="shared" si="34"/>
        <v>0</v>
      </c>
      <c r="ME13" s="42">
        <f t="shared" si="34"/>
        <v>0</v>
      </c>
      <c r="MF13" s="42">
        <f t="shared" si="34"/>
        <v>0</v>
      </c>
      <c r="MG13" s="42">
        <f t="shared" si="34"/>
        <v>0</v>
      </c>
      <c r="MH13" s="42">
        <f t="shared" si="34"/>
        <v>0</v>
      </c>
      <c r="MI13" s="42">
        <f t="shared" si="34"/>
        <v>0</v>
      </c>
      <c r="MJ13" s="42">
        <f t="shared" si="34"/>
        <v>0</v>
      </c>
      <c r="MK13" s="42">
        <f t="shared" si="34"/>
        <v>0</v>
      </c>
      <c r="ML13" s="42">
        <f t="shared" si="34"/>
        <v>0</v>
      </c>
      <c r="MM13" s="42">
        <f t="shared" si="34"/>
        <v>0</v>
      </c>
      <c r="MN13" s="42">
        <f t="shared" si="34"/>
        <v>0</v>
      </c>
      <c r="MO13" s="42">
        <f t="shared" si="34"/>
        <v>0</v>
      </c>
      <c r="MP13" s="42">
        <f t="shared" si="34"/>
        <v>0</v>
      </c>
      <c r="MQ13" s="42">
        <f t="shared" si="34"/>
        <v>0</v>
      </c>
      <c r="MR13" s="42">
        <f t="shared" si="34"/>
        <v>0</v>
      </c>
      <c r="MS13" s="42">
        <f t="shared" si="34"/>
        <v>0</v>
      </c>
      <c r="MT13" s="42">
        <f t="shared" si="34"/>
        <v>0</v>
      </c>
      <c r="MU13" s="42">
        <f t="shared" si="34"/>
        <v>0</v>
      </c>
      <c r="MV13" s="42">
        <f t="shared" si="34"/>
        <v>0</v>
      </c>
      <c r="MW13" s="42">
        <f t="shared" si="34"/>
        <v>0</v>
      </c>
      <c r="MX13" s="42">
        <f t="shared" si="34"/>
        <v>0</v>
      </c>
      <c r="MY13" s="42">
        <f t="shared" si="34"/>
        <v>0</v>
      </c>
      <c r="MZ13" s="42">
        <f t="shared" si="34"/>
        <v>0</v>
      </c>
      <c r="NA13" s="42">
        <f t="shared" si="34"/>
        <v>0</v>
      </c>
      <c r="NB13" s="42">
        <f t="shared" si="34"/>
        <v>0</v>
      </c>
      <c r="NC13" s="42">
        <f t="shared" si="34"/>
        <v>0</v>
      </c>
      <c r="ND13" s="42">
        <f t="shared" si="34"/>
        <v>0</v>
      </c>
      <c r="NE13" s="42">
        <f t="shared" si="34"/>
        <v>0</v>
      </c>
      <c r="NF13" s="42">
        <f t="shared" si="34"/>
        <v>0</v>
      </c>
      <c r="NG13" s="42">
        <f t="shared" si="34"/>
        <v>0</v>
      </c>
      <c r="NH13" s="42">
        <f t="shared" si="34"/>
        <v>0</v>
      </c>
      <c r="NI13" s="42">
        <f t="shared" si="34"/>
        <v>0</v>
      </c>
      <c r="NJ13" s="42">
        <f t="shared" si="34"/>
        <v>0</v>
      </c>
      <c r="NK13" s="42">
        <f t="shared" si="34"/>
        <v>0</v>
      </c>
      <c r="NL13" s="42">
        <f t="shared" si="34"/>
        <v>0</v>
      </c>
      <c r="NM13" s="42">
        <f t="shared" si="34"/>
        <v>0</v>
      </c>
      <c r="NN13" s="42">
        <f t="shared" si="34"/>
        <v>0</v>
      </c>
      <c r="NO13" s="42">
        <f t="shared" si="34"/>
        <v>0</v>
      </c>
      <c r="NP13" s="42">
        <f t="shared" si="34"/>
        <v>0</v>
      </c>
      <c r="NQ13" s="42">
        <f t="shared" si="34"/>
        <v>0</v>
      </c>
      <c r="NR13" s="42">
        <f t="shared" si="34"/>
        <v>0</v>
      </c>
      <c r="NS13" s="42">
        <f t="shared" si="34"/>
        <v>0</v>
      </c>
      <c r="NT13" s="42">
        <f t="shared" si="34"/>
        <v>0</v>
      </c>
      <c r="NU13" s="42">
        <f t="shared" si="34"/>
        <v>0</v>
      </c>
      <c r="NV13" s="42">
        <f t="shared" si="34"/>
        <v>0</v>
      </c>
      <c r="NW13" s="42">
        <f t="shared" si="34"/>
        <v>0</v>
      </c>
      <c r="NX13" s="42">
        <f t="shared" si="34"/>
        <v>0</v>
      </c>
      <c r="NY13" s="42">
        <f t="shared" si="29"/>
        <v>0</v>
      </c>
      <c r="NZ13" s="42">
        <f t="shared" si="26"/>
        <v>0</v>
      </c>
      <c r="OA13" s="42">
        <f t="shared" si="26"/>
        <v>0</v>
      </c>
      <c r="OB13" s="42">
        <f t="shared" si="26"/>
        <v>0</v>
      </c>
      <c r="OC13" s="42">
        <f t="shared" si="26"/>
        <v>0</v>
      </c>
      <c r="OD13" s="42">
        <f t="shared" si="26"/>
        <v>0</v>
      </c>
      <c r="OE13" s="42">
        <f t="shared" si="26"/>
        <v>0</v>
      </c>
      <c r="OF13" s="42">
        <f t="shared" si="26"/>
        <v>0</v>
      </c>
      <c r="OG13" s="42">
        <f t="shared" si="26"/>
        <v>0</v>
      </c>
      <c r="OH13" s="42">
        <f t="shared" si="26"/>
        <v>0</v>
      </c>
      <c r="OI13" s="42">
        <f t="shared" si="26"/>
        <v>0</v>
      </c>
      <c r="OJ13" s="42">
        <f t="shared" si="26"/>
        <v>0</v>
      </c>
      <c r="OK13" s="42">
        <f t="shared" si="26"/>
        <v>0</v>
      </c>
      <c r="OL13" s="42">
        <f t="shared" si="26"/>
        <v>0</v>
      </c>
      <c r="OM13" s="42">
        <f t="shared" si="26"/>
        <v>0</v>
      </c>
      <c r="ON13" s="42">
        <f t="shared" si="26"/>
        <v>0</v>
      </c>
      <c r="OO13" s="42">
        <f t="shared" si="26"/>
        <v>0</v>
      </c>
      <c r="OP13" s="42">
        <f t="shared" si="26"/>
        <v>0</v>
      </c>
      <c r="OQ13" s="42">
        <f t="shared" si="26"/>
        <v>0</v>
      </c>
      <c r="OR13" s="42">
        <f t="shared" si="26"/>
        <v>0</v>
      </c>
      <c r="OS13" s="42">
        <f t="shared" si="26"/>
        <v>0</v>
      </c>
      <c r="OT13" s="42">
        <f t="shared" si="26"/>
        <v>0</v>
      </c>
      <c r="OU13" s="42">
        <f t="shared" si="26"/>
        <v>0</v>
      </c>
      <c r="OV13" s="42">
        <f t="shared" si="26"/>
        <v>0</v>
      </c>
      <c r="OW13" s="42">
        <f t="shared" si="26"/>
        <v>0</v>
      </c>
      <c r="OX13" s="42">
        <f t="shared" si="26"/>
        <v>0</v>
      </c>
      <c r="OY13" s="42">
        <f t="shared" si="26"/>
        <v>0</v>
      </c>
      <c r="OZ13" s="42">
        <f t="shared" si="26"/>
        <v>0</v>
      </c>
      <c r="PA13" s="42">
        <f t="shared" si="26"/>
        <v>0</v>
      </c>
      <c r="PB13" s="42">
        <f t="shared" si="26"/>
        <v>0</v>
      </c>
      <c r="PC13" s="42">
        <f t="shared" si="26"/>
        <v>0</v>
      </c>
      <c r="PD13" s="42">
        <f t="shared" si="26"/>
        <v>0</v>
      </c>
      <c r="PE13" s="42">
        <f t="shared" si="26"/>
        <v>0</v>
      </c>
      <c r="PF13" s="42">
        <f t="shared" si="26"/>
        <v>0</v>
      </c>
      <c r="PG13" s="42">
        <f t="shared" si="26"/>
        <v>0</v>
      </c>
      <c r="PH13" s="42">
        <f t="shared" si="26"/>
        <v>0</v>
      </c>
      <c r="PI13" s="42">
        <f t="shared" si="26"/>
        <v>0</v>
      </c>
      <c r="PJ13" s="42">
        <f t="shared" si="26"/>
        <v>0</v>
      </c>
      <c r="PK13" s="42">
        <f t="shared" si="26"/>
        <v>0</v>
      </c>
      <c r="PL13" s="42">
        <f t="shared" si="26"/>
        <v>0</v>
      </c>
      <c r="PM13" s="42">
        <f t="shared" si="26"/>
        <v>0</v>
      </c>
      <c r="PN13" s="42">
        <f t="shared" si="26"/>
        <v>0</v>
      </c>
      <c r="PO13" s="42">
        <f t="shared" si="26"/>
        <v>0</v>
      </c>
      <c r="PP13" s="42">
        <f t="shared" si="26"/>
        <v>0</v>
      </c>
      <c r="PQ13" s="42">
        <f t="shared" si="26"/>
        <v>0</v>
      </c>
      <c r="PR13" s="42">
        <f t="shared" si="26"/>
        <v>0</v>
      </c>
      <c r="PS13" s="42">
        <f t="shared" si="26"/>
        <v>0</v>
      </c>
      <c r="PT13" s="42">
        <f t="shared" si="26"/>
        <v>0</v>
      </c>
      <c r="PU13" s="42">
        <f t="shared" si="26"/>
        <v>0</v>
      </c>
      <c r="PV13" s="42">
        <f t="shared" si="26"/>
        <v>0</v>
      </c>
      <c r="PW13" s="42">
        <f t="shared" si="26"/>
        <v>0</v>
      </c>
      <c r="PX13" s="42">
        <f t="shared" si="26"/>
        <v>0</v>
      </c>
      <c r="PY13" s="42">
        <f t="shared" si="26"/>
        <v>0</v>
      </c>
      <c r="PZ13" s="42">
        <f t="shared" si="26"/>
        <v>0</v>
      </c>
      <c r="QA13" s="42">
        <f t="shared" si="26"/>
        <v>0</v>
      </c>
      <c r="QB13" s="42">
        <f t="shared" si="26"/>
        <v>0</v>
      </c>
      <c r="QC13" s="42">
        <f t="shared" si="26"/>
        <v>0</v>
      </c>
      <c r="QD13" s="42">
        <f t="shared" si="26"/>
        <v>0</v>
      </c>
      <c r="QE13" s="42">
        <f t="shared" si="26"/>
        <v>0</v>
      </c>
      <c r="QF13" s="42">
        <f t="shared" si="26"/>
        <v>0</v>
      </c>
      <c r="QG13" s="42">
        <f t="shared" si="26"/>
        <v>0</v>
      </c>
      <c r="QH13" s="42">
        <f t="shared" si="26"/>
        <v>0</v>
      </c>
      <c r="QI13" s="42">
        <f t="shared" si="26"/>
        <v>0</v>
      </c>
      <c r="QJ13" s="42">
        <f t="shared" si="26"/>
        <v>0</v>
      </c>
      <c r="QK13" s="42">
        <f t="shared" si="35"/>
        <v>0</v>
      </c>
      <c r="QL13" s="42">
        <f t="shared" si="35"/>
        <v>0</v>
      </c>
      <c r="QM13" s="42">
        <f t="shared" si="35"/>
        <v>0</v>
      </c>
      <c r="QN13" s="42">
        <f t="shared" si="35"/>
        <v>0</v>
      </c>
      <c r="QO13" s="42">
        <f t="shared" si="35"/>
        <v>0</v>
      </c>
      <c r="QP13" s="42">
        <f t="shared" si="35"/>
        <v>0</v>
      </c>
      <c r="QQ13" s="42">
        <f t="shared" si="35"/>
        <v>0</v>
      </c>
      <c r="QR13" s="42">
        <f t="shared" si="35"/>
        <v>0</v>
      </c>
      <c r="QS13" s="42">
        <f t="shared" si="35"/>
        <v>0</v>
      </c>
      <c r="QT13" s="42">
        <f t="shared" si="35"/>
        <v>0</v>
      </c>
      <c r="QU13" s="42">
        <f t="shared" si="35"/>
        <v>0</v>
      </c>
      <c r="QV13" s="42">
        <f t="shared" si="35"/>
        <v>0</v>
      </c>
      <c r="QW13" s="42">
        <f t="shared" si="35"/>
        <v>0</v>
      </c>
      <c r="QX13" s="42">
        <f t="shared" si="35"/>
        <v>0</v>
      </c>
      <c r="QY13" s="42">
        <f t="shared" si="35"/>
        <v>0</v>
      </c>
      <c r="QZ13" s="42">
        <f t="shared" si="35"/>
        <v>0</v>
      </c>
      <c r="RA13" s="42">
        <f t="shared" si="35"/>
        <v>0</v>
      </c>
      <c r="RB13" s="42">
        <f t="shared" si="35"/>
        <v>0</v>
      </c>
      <c r="RC13" s="42">
        <f t="shared" si="35"/>
        <v>0</v>
      </c>
      <c r="RD13" s="42">
        <f t="shared" si="35"/>
        <v>0</v>
      </c>
      <c r="RE13" s="42">
        <f t="shared" si="35"/>
        <v>0</v>
      </c>
      <c r="RF13" s="42">
        <f t="shared" si="35"/>
        <v>0</v>
      </c>
      <c r="RG13" s="42">
        <f t="shared" si="35"/>
        <v>0</v>
      </c>
      <c r="RH13" s="42">
        <f t="shared" si="35"/>
        <v>0</v>
      </c>
      <c r="RI13" s="42">
        <f t="shared" si="35"/>
        <v>0</v>
      </c>
      <c r="RJ13" s="42">
        <f t="shared" si="35"/>
        <v>0</v>
      </c>
      <c r="RK13" s="42">
        <f t="shared" si="35"/>
        <v>0</v>
      </c>
      <c r="RL13" s="42">
        <f t="shared" si="35"/>
        <v>0</v>
      </c>
      <c r="RM13" s="42">
        <f t="shared" si="35"/>
        <v>0</v>
      </c>
      <c r="RN13" s="42">
        <f t="shared" si="35"/>
        <v>0</v>
      </c>
      <c r="RO13" s="42">
        <f t="shared" si="35"/>
        <v>0</v>
      </c>
      <c r="RP13" s="42">
        <f t="shared" si="35"/>
        <v>0</v>
      </c>
      <c r="RQ13" s="42">
        <f t="shared" si="35"/>
        <v>0</v>
      </c>
      <c r="RR13" s="42">
        <f t="shared" si="35"/>
        <v>0</v>
      </c>
      <c r="RS13" s="42">
        <f t="shared" si="35"/>
        <v>0</v>
      </c>
      <c r="RT13" s="42">
        <f t="shared" si="35"/>
        <v>0</v>
      </c>
      <c r="RU13" s="42">
        <f t="shared" si="35"/>
        <v>0</v>
      </c>
      <c r="RV13" s="42">
        <f t="shared" si="35"/>
        <v>0</v>
      </c>
      <c r="RW13" s="42">
        <f t="shared" si="35"/>
        <v>0</v>
      </c>
      <c r="RX13" s="42">
        <f t="shared" si="35"/>
        <v>0</v>
      </c>
      <c r="RY13" s="42">
        <f t="shared" si="35"/>
        <v>0</v>
      </c>
      <c r="RZ13" s="42">
        <f t="shared" si="35"/>
        <v>0</v>
      </c>
      <c r="SA13" s="42">
        <f t="shared" si="35"/>
        <v>0</v>
      </c>
      <c r="SB13" s="42">
        <f t="shared" si="35"/>
        <v>0</v>
      </c>
      <c r="SC13" s="42">
        <f t="shared" si="35"/>
        <v>0</v>
      </c>
      <c r="SD13" s="42">
        <f t="shared" si="35"/>
        <v>0</v>
      </c>
      <c r="SE13" s="42">
        <f t="shared" si="35"/>
        <v>0</v>
      </c>
      <c r="SF13" s="42">
        <f t="shared" si="35"/>
        <v>0</v>
      </c>
      <c r="SG13" s="42">
        <f t="shared" si="35"/>
        <v>0</v>
      </c>
      <c r="SH13" s="42">
        <f t="shared" si="35"/>
        <v>0</v>
      </c>
      <c r="SI13" s="42">
        <f t="shared" si="35"/>
        <v>0</v>
      </c>
      <c r="SJ13" s="42">
        <f t="shared" si="35"/>
        <v>0</v>
      </c>
      <c r="SK13" s="42">
        <f t="shared" si="35"/>
        <v>0</v>
      </c>
      <c r="SL13" s="42">
        <f t="shared" si="35"/>
        <v>0</v>
      </c>
      <c r="SM13" s="42">
        <f t="shared" si="35"/>
        <v>0</v>
      </c>
      <c r="SN13" s="42">
        <f t="shared" si="35"/>
        <v>0</v>
      </c>
      <c r="SO13" s="42">
        <f t="shared" si="35"/>
        <v>0</v>
      </c>
      <c r="SP13" s="42">
        <f t="shared" si="35"/>
        <v>0</v>
      </c>
      <c r="SQ13" s="42">
        <f t="shared" si="35"/>
        <v>0</v>
      </c>
      <c r="SR13" s="42">
        <f t="shared" si="35"/>
        <v>0</v>
      </c>
      <c r="SS13" s="42">
        <f t="shared" si="35"/>
        <v>0</v>
      </c>
      <c r="ST13" s="42">
        <f t="shared" si="35"/>
        <v>0</v>
      </c>
      <c r="SU13" s="42">
        <f t="shared" si="35"/>
        <v>0</v>
      </c>
      <c r="SV13" s="42">
        <f t="shared" si="35"/>
        <v>0</v>
      </c>
      <c r="SW13" s="42">
        <f t="shared" si="30"/>
        <v>0</v>
      </c>
      <c r="SX13" s="42">
        <f t="shared" si="27"/>
        <v>0</v>
      </c>
      <c r="SY13" s="42">
        <f t="shared" si="27"/>
        <v>0</v>
      </c>
      <c r="SZ13" s="42">
        <f t="shared" si="27"/>
        <v>0</v>
      </c>
      <c r="TA13" s="42">
        <f t="shared" si="27"/>
        <v>0</v>
      </c>
      <c r="TB13" s="42">
        <f t="shared" si="27"/>
        <v>0</v>
      </c>
      <c r="TC13" s="42">
        <f t="shared" si="27"/>
        <v>0</v>
      </c>
      <c r="TD13" s="42">
        <f t="shared" si="27"/>
        <v>0</v>
      </c>
      <c r="TE13" s="42">
        <f t="shared" si="27"/>
        <v>0</v>
      </c>
      <c r="TF13" s="42">
        <f t="shared" si="27"/>
        <v>0</v>
      </c>
      <c r="TG13" s="42">
        <f t="shared" si="27"/>
        <v>0</v>
      </c>
      <c r="TH13" s="42">
        <f t="shared" si="27"/>
        <v>0</v>
      </c>
      <c r="TI13" s="42">
        <f t="shared" si="27"/>
        <v>0</v>
      </c>
      <c r="TJ13" s="42">
        <f t="shared" si="27"/>
        <v>0</v>
      </c>
      <c r="TK13" s="42">
        <f t="shared" si="27"/>
        <v>0</v>
      </c>
      <c r="TL13" s="42">
        <f t="shared" si="27"/>
        <v>0</v>
      </c>
      <c r="TM13" s="42">
        <f t="shared" si="27"/>
        <v>0</v>
      </c>
      <c r="TN13" s="42">
        <f t="shared" si="27"/>
        <v>0</v>
      </c>
      <c r="TO13" s="42">
        <f t="shared" si="27"/>
        <v>0</v>
      </c>
      <c r="TP13" s="42">
        <f t="shared" si="27"/>
        <v>0</v>
      </c>
      <c r="TQ13" s="42">
        <f t="shared" si="27"/>
        <v>0</v>
      </c>
      <c r="TR13" s="42">
        <f t="shared" si="27"/>
        <v>0</v>
      </c>
      <c r="TS13" s="42">
        <f t="shared" si="27"/>
        <v>0</v>
      </c>
      <c r="TT13" s="42">
        <f t="shared" si="27"/>
        <v>0</v>
      </c>
      <c r="TU13" s="42">
        <f t="shared" si="27"/>
        <v>0</v>
      </c>
      <c r="TV13" s="42">
        <f t="shared" si="27"/>
        <v>0</v>
      </c>
      <c r="TW13" s="42">
        <f t="shared" si="27"/>
        <v>0</v>
      </c>
      <c r="TX13" s="42">
        <f t="shared" si="27"/>
        <v>0</v>
      </c>
      <c r="TY13" s="42">
        <f t="shared" si="27"/>
        <v>0</v>
      </c>
      <c r="TZ13" s="42">
        <f t="shared" si="27"/>
        <v>0</v>
      </c>
      <c r="UA13" s="42">
        <f t="shared" si="27"/>
        <v>0</v>
      </c>
      <c r="UB13" s="42">
        <f t="shared" si="27"/>
        <v>0</v>
      </c>
      <c r="UC13" s="42">
        <f t="shared" si="27"/>
        <v>0</v>
      </c>
      <c r="UD13" s="42">
        <f t="shared" si="27"/>
        <v>0</v>
      </c>
      <c r="UE13" s="42">
        <f t="shared" si="27"/>
        <v>0</v>
      </c>
      <c r="UF13" s="42">
        <f t="shared" si="27"/>
        <v>0</v>
      </c>
      <c r="UG13" s="42">
        <f t="shared" si="27"/>
        <v>0</v>
      </c>
      <c r="UH13" s="42">
        <f t="shared" si="27"/>
        <v>0</v>
      </c>
      <c r="UI13" s="42">
        <f t="shared" si="27"/>
        <v>0</v>
      </c>
      <c r="UJ13" s="42">
        <f t="shared" si="27"/>
        <v>0</v>
      </c>
      <c r="UK13" s="42">
        <f t="shared" si="27"/>
        <v>0</v>
      </c>
      <c r="UL13" s="42">
        <f t="shared" si="27"/>
        <v>0</v>
      </c>
      <c r="UM13" s="42">
        <f t="shared" si="27"/>
        <v>0</v>
      </c>
      <c r="UN13" s="42">
        <f t="shared" si="27"/>
        <v>0</v>
      </c>
      <c r="UO13" s="42">
        <f t="shared" si="27"/>
        <v>0</v>
      </c>
      <c r="UP13" s="42">
        <f t="shared" si="27"/>
        <v>0</v>
      </c>
      <c r="UQ13" s="42">
        <f t="shared" si="27"/>
        <v>0</v>
      </c>
      <c r="UR13" s="42">
        <f t="shared" si="27"/>
        <v>0</v>
      </c>
      <c r="US13" s="42">
        <f t="shared" si="27"/>
        <v>0</v>
      </c>
      <c r="UT13" s="42">
        <f t="shared" si="27"/>
        <v>0</v>
      </c>
      <c r="UU13" s="42">
        <f t="shared" si="27"/>
        <v>0</v>
      </c>
      <c r="UV13" s="42">
        <f t="shared" si="27"/>
        <v>0</v>
      </c>
      <c r="UW13" s="42">
        <f t="shared" si="27"/>
        <v>0</v>
      </c>
      <c r="UX13" s="42">
        <f t="shared" si="27"/>
        <v>0</v>
      </c>
      <c r="UY13" s="42">
        <f t="shared" si="27"/>
        <v>0</v>
      </c>
      <c r="UZ13" s="42">
        <f t="shared" si="27"/>
        <v>0</v>
      </c>
      <c r="VA13" s="42">
        <f t="shared" si="27"/>
        <v>0</v>
      </c>
      <c r="VB13" s="42">
        <f t="shared" si="27"/>
        <v>0</v>
      </c>
      <c r="VC13" s="42">
        <f t="shared" si="27"/>
        <v>0</v>
      </c>
      <c r="VD13" s="42">
        <f t="shared" si="27"/>
        <v>0</v>
      </c>
      <c r="VE13" s="42">
        <f t="shared" si="27"/>
        <v>0</v>
      </c>
      <c r="VF13" s="42">
        <f t="shared" si="27"/>
        <v>0</v>
      </c>
      <c r="VG13" s="42">
        <f t="shared" si="27"/>
        <v>0</v>
      </c>
      <c r="VH13" s="42">
        <f t="shared" si="27"/>
        <v>0</v>
      </c>
      <c r="VI13" s="42">
        <f t="shared" si="36"/>
        <v>0</v>
      </c>
      <c r="VJ13" s="42">
        <f t="shared" si="36"/>
        <v>0</v>
      </c>
      <c r="VK13" s="42">
        <f t="shared" si="36"/>
        <v>0</v>
      </c>
      <c r="VL13" s="42">
        <f t="shared" si="36"/>
        <v>0</v>
      </c>
      <c r="VM13" s="42">
        <f t="shared" si="36"/>
        <v>0</v>
      </c>
      <c r="VN13" s="42">
        <f t="shared" si="36"/>
        <v>0</v>
      </c>
      <c r="VO13" s="42">
        <f t="shared" si="36"/>
        <v>0</v>
      </c>
      <c r="VP13" s="42">
        <f t="shared" si="36"/>
        <v>0</v>
      </c>
      <c r="VQ13" s="42">
        <f t="shared" si="36"/>
        <v>0</v>
      </c>
      <c r="VR13" s="42">
        <f t="shared" si="36"/>
        <v>0</v>
      </c>
      <c r="VS13" s="42">
        <f t="shared" si="36"/>
        <v>0</v>
      </c>
      <c r="VT13" s="42">
        <f t="shared" si="36"/>
        <v>0</v>
      </c>
      <c r="VU13" s="42">
        <f t="shared" si="36"/>
        <v>0</v>
      </c>
      <c r="VV13" s="42">
        <f t="shared" si="36"/>
        <v>0</v>
      </c>
      <c r="VW13" s="42">
        <f t="shared" si="36"/>
        <v>0</v>
      </c>
      <c r="VX13" s="42">
        <f t="shared" si="36"/>
        <v>0</v>
      </c>
      <c r="VY13" s="42">
        <f t="shared" si="36"/>
        <v>0</v>
      </c>
      <c r="VZ13" s="42">
        <f t="shared" si="36"/>
        <v>0</v>
      </c>
      <c r="WA13" s="42">
        <f t="shared" si="36"/>
        <v>0</v>
      </c>
      <c r="WB13" s="42">
        <f t="shared" si="36"/>
        <v>0</v>
      </c>
      <c r="WC13" s="42">
        <f t="shared" si="36"/>
        <v>0</v>
      </c>
      <c r="WD13" s="42">
        <f t="shared" si="36"/>
        <v>0</v>
      </c>
      <c r="WE13" s="42">
        <f t="shared" si="36"/>
        <v>0</v>
      </c>
      <c r="WF13" s="42">
        <f t="shared" si="36"/>
        <v>0</v>
      </c>
      <c r="WG13" s="42">
        <f t="shared" si="36"/>
        <v>0</v>
      </c>
      <c r="WH13" s="42">
        <f t="shared" si="36"/>
        <v>0</v>
      </c>
      <c r="WI13" s="42">
        <f t="shared" si="36"/>
        <v>0</v>
      </c>
      <c r="WJ13" s="42">
        <f t="shared" si="36"/>
        <v>0</v>
      </c>
      <c r="WK13" s="42">
        <f t="shared" si="36"/>
        <v>0</v>
      </c>
      <c r="WL13" s="42">
        <f t="shared" si="36"/>
        <v>0</v>
      </c>
      <c r="WM13" s="42">
        <f t="shared" si="36"/>
        <v>0</v>
      </c>
      <c r="WN13" s="42">
        <f t="shared" si="36"/>
        <v>0</v>
      </c>
      <c r="WO13" s="42">
        <f t="shared" si="36"/>
        <v>0</v>
      </c>
      <c r="WP13" s="42">
        <f t="shared" si="36"/>
        <v>0</v>
      </c>
      <c r="WQ13" s="42">
        <f t="shared" si="36"/>
        <v>0</v>
      </c>
      <c r="WR13" s="42">
        <f t="shared" si="36"/>
        <v>0</v>
      </c>
      <c r="WS13" s="42">
        <f t="shared" si="36"/>
        <v>0</v>
      </c>
      <c r="WT13" s="42">
        <f t="shared" si="36"/>
        <v>0</v>
      </c>
      <c r="WU13" s="42">
        <f t="shared" si="36"/>
        <v>0</v>
      </c>
      <c r="WV13" s="42">
        <f t="shared" si="36"/>
        <v>0</v>
      </c>
      <c r="WW13" s="42">
        <f t="shared" si="36"/>
        <v>0</v>
      </c>
      <c r="WX13" s="42">
        <f t="shared" si="36"/>
        <v>0</v>
      </c>
      <c r="WY13" s="42">
        <f t="shared" si="36"/>
        <v>0</v>
      </c>
      <c r="WZ13" s="42">
        <f t="shared" si="36"/>
        <v>0</v>
      </c>
      <c r="XA13" s="42">
        <f t="shared" si="36"/>
        <v>0</v>
      </c>
      <c r="XB13" s="42">
        <f t="shared" si="36"/>
        <v>0</v>
      </c>
      <c r="XC13" s="42">
        <f t="shared" si="36"/>
        <v>0</v>
      </c>
      <c r="XD13" s="42">
        <f t="shared" si="36"/>
        <v>0</v>
      </c>
      <c r="XE13" s="42">
        <f t="shared" si="36"/>
        <v>0</v>
      </c>
      <c r="XF13" s="42">
        <f t="shared" si="36"/>
        <v>0</v>
      </c>
      <c r="XG13" s="42">
        <f t="shared" si="36"/>
        <v>0</v>
      </c>
      <c r="XH13" s="42">
        <f t="shared" si="36"/>
        <v>0</v>
      </c>
      <c r="XI13" s="42">
        <f t="shared" si="36"/>
        <v>0</v>
      </c>
      <c r="XJ13" s="42">
        <f t="shared" si="36"/>
        <v>0</v>
      </c>
      <c r="XK13" s="42">
        <f t="shared" si="36"/>
        <v>0</v>
      </c>
      <c r="XL13" s="42">
        <f t="shared" si="36"/>
        <v>0</v>
      </c>
      <c r="XM13" s="42">
        <f t="shared" si="36"/>
        <v>0</v>
      </c>
      <c r="XN13" s="42">
        <f t="shared" si="36"/>
        <v>0</v>
      </c>
      <c r="XO13" s="42">
        <f t="shared" si="36"/>
        <v>0</v>
      </c>
      <c r="XP13" s="42">
        <f t="shared" si="36"/>
        <v>0</v>
      </c>
      <c r="XQ13" s="42">
        <f t="shared" si="36"/>
        <v>0</v>
      </c>
      <c r="XR13" s="42">
        <f t="shared" si="36"/>
        <v>0</v>
      </c>
      <c r="XS13" s="42">
        <f t="shared" si="36"/>
        <v>0</v>
      </c>
      <c r="XT13" s="42">
        <f t="shared" si="36"/>
        <v>0</v>
      </c>
      <c r="XU13" s="42">
        <f t="shared" si="31"/>
        <v>0</v>
      </c>
      <c r="XV13" s="42">
        <f t="shared" si="16"/>
        <v>0</v>
      </c>
      <c r="XW13" s="42">
        <f t="shared" si="16"/>
        <v>0</v>
      </c>
      <c r="XX13" s="42">
        <f t="shared" si="16"/>
        <v>0</v>
      </c>
      <c r="XY13" s="42">
        <f t="shared" si="16"/>
        <v>0</v>
      </c>
      <c r="XZ13" s="42">
        <f t="shared" si="16"/>
        <v>0</v>
      </c>
      <c r="YA13" s="42">
        <f t="shared" si="16"/>
        <v>0</v>
      </c>
      <c r="YB13" s="42">
        <f t="shared" si="16"/>
        <v>0</v>
      </c>
      <c r="YC13" s="42">
        <f t="shared" si="16"/>
        <v>0</v>
      </c>
      <c r="YD13" s="42">
        <f t="shared" si="10"/>
        <v>0</v>
      </c>
      <c r="YE13" s="23"/>
    </row>
    <row r="14" spans="1:655" x14ac:dyDescent="0.55000000000000004">
      <c r="A14" t="s">
        <v>652</v>
      </c>
      <c r="B14" s="42">
        <f t="shared" si="11"/>
        <v>0</v>
      </c>
      <c r="C14" s="42">
        <f t="shared" si="11"/>
        <v>0</v>
      </c>
      <c r="D14" s="42">
        <f t="shared" si="11"/>
        <v>0</v>
      </c>
      <c r="E14" s="42">
        <f t="shared" si="11"/>
        <v>0</v>
      </c>
      <c r="F14" s="42">
        <f t="shared" si="11"/>
        <v>0</v>
      </c>
      <c r="G14" s="42">
        <f t="shared" si="11"/>
        <v>0</v>
      </c>
      <c r="H14" s="42">
        <f t="shared" si="11"/>
        <v>0</v>
      </c>
      <c r="I14" s="42">
        <f t="shared" si="11"/>
        <v>0</v>
      </c>
      <c r="J14" s="42">
        <f t="shared" si="11"/>
        <v>0</v>
      </c>
      <c r="K14" s="42">
        <f t="shared" si="11"/>
        <v>0</v>
      </c>
      <c r="L14" s="42">
        <f t="shared" si="11"/>
        <v>0</v>
      </c>
      <c r="M14" s="42">
        <f t="shared" si="11"/>
        <v>0</v>
      </c>
      <c r="N14" s="42">
        <f t="shared" si="11"/>
        <v>0</v>
      </c>
      <c r="O14" s="42">
        <f t="shared" si="11"/>
        <v>0</v>
      </c>
      <c r="P14" s="42">
        <f t="shared" si="11"/>
        <v>0</v>
      </c>
      <c r="Q14" s="42">
        <f t="shared" si="11"/>
        <v>0</v>
      </c>
      <c r="R14" s="42">
        <f t="shared" si="37"/>
        <v>0</v>
      </c>
      <c r="S14" s="42">
        <f t="shared" si="37"/>
        <v>0</v>
      </c>
      <c r="T14" s="42">
        <f t="shared" si="37"/>
        <v>0</v>
      </c>
      <c r="U14" s="42">
        <f t="shared" si="37"/>
        <v>0</v>
      </c>
      <c r="V14" s="42">
        <f t="shared" si="37"/>
        <v>0</v>
      </c>
      <c r="W14" s="42">
        <f t="shared" si="37"/>
        <v>0</v>
      </c>
      <c r="X14" s="42">
        <f t="shared" si="37"/>
        <v>0</v>
      </c>
      <c r="Y14" s="42">
        <f t="shared" si="37"/>
        <v>0</v>
      </c>
      <c r="Z14" s="42">
        <f t="shared" si="37"/>
        <v>0</v>
      </c>
      <c r="AA14" s="42">
        <f t="shared" si="37"/>
        <v>0</v>
      </c>
      <c r="AB14" s="42">
        <f t="shared" si="37"/>
        <v>0</v>
      </c>
      <c r="AC14" s="42">
        <f t="shared" si="37"/>
        <v>0</v>
      </c>
      <c r="AD14" s="42">
        <f t="shared" si="37"/>
        <v>0</v>
      </c>
      <c r="AE14" s="42">
        <f t="shared" si="37"/>
        <v>0</v>
      </c>
      <c r="AF14" s="42">
        <f t="shared" si="37"/>
        <v>0</v>
      </c>
      <c r="AG14" s="42">
        <f t="shared" si="37"/>
        <v>0</v>
      </c>
      <c r="AH14" s="42">
        <f t="shared" si="37"/>
        <v>0</v>
      </c>
      <c r="AI14" s="42">
        <f t="shared" si="37"/>
        <v>0</v>
      </c>
      <c r="AJ14" s="42">
        <f t="shared" si="37"/>
        <v>0</v>
      </c>
      <c r="AK14" s="42">
        <f t="shared" si="37"/>
        <v>0</v>
      </c>
      <c r="AL14" s="42">
        <f t="shared" si="37"/>
        <v>0</v>
      </c>
      <c r="AM14" s="42">
        <f t="shared" si="37"/>
        <v>0</v>
      </c>
      <c r="AN14" s="42">
        <f t="shared" si="37"/>
        <v>0</v>
      </c>
      <c r="AO14" s="42">
        <f t="shared" si="37"/>
        <v>0</v>
      </c>
      <c r="AP14" s="42">
        <f t="shared" si="37"/>
        <v>0</v>
      </c>
      <c r="AQ14" s="42">
        <f t="shared" si="37"/>
        <v>0</v>
      </c>
      <c r="AR14" s="42">
        <f t="shared" si="37"/>
        <v>0</v>
      </c>
      <c r="AS14" s="42">
        <f t="shared" si="37"/>
        <v>0</v>
      </c>
      <c r="AT14" s="42">
        <f t="shared" si="37"/>
        <v>0</v>
      </c>
      <c r="AU14" s="42">
        <f t="shared" si="37"/>
        <v>0</v>
      </c>
      <c r="AV14" s="42">
        <f t="shared" si="37"/>
        <v>0</v>
      </c>
      <c r="AW14" s="42">
        <f t="shared" si="37"/>
        <v>0</v>
      </c>
      <c r="AX14" s="42">
        <f t="shared" si="37"/>
        <v>0</v>
      </c>
      <c r="AY14" s="42">
        <f t="shared" si="37"/>
        <v>0</v>
      </c>
      <c r="AZ14" s="42">
        <f t="shared" si="37"/>
        <v>0</v>
      </c>
      <c r="BA14" s="42">
        <f t="shared" si="37"/>
        <v>0</v>
      </c>
      <c r="BB14" s="42">
        <f t="shared" si="37"/>
        <v>0</v>
      </c>
      <c r="BC14" s="42">
        <f t="shared" si="37"/>
        <v>0</v>
      </c>
      <c r="BD14" s="42">
        <f t="shared" si="37"/>
        <v>0</v>
      </c>
      <c r="BE14" s="42">
        <f t="shared" si="37"/>
        <v>0</v>
      </c>
      <c r="BF14" s="42">
        <f t="shared" si="37"/>
        <v>0</v>
      </c>
      <c r="BG14" s="42">
        <f t="shared" si="37"/>
        <v>0</v>
      </c>
      <c r="BH14" s="42">
        <f t="shared" si="37"/>
        <v>0</v>
      </c>
      <c r="BI14" s="42">
        <f t="shared" si="37"/>
        <v>0</v>
      </c>
      <c r="BJ14" s="42">
        <f t="shared" si="37"/>
        <v>0</v>
      </c>
      <c r="BK14" s="42">
        <f t="shared" si="37"/>
        <v>0</v>
      </c>
      <c r="BL14" s="42">
        <f t="shared" si="37"/>
        <v>0</v>
      </c>
      <c r="BM14" s="42">
        <f t="shared" si="37"/>
        <v>0</v>
      </c>
      <c r="BN14" s="42">
        <f t="shared" si="37"/>
        <v>0</v>
      </c>
      <c r="BO14" s="42">
        <f t="shared" si="37"/>
        <v>0</v>
      </c>
      <c r="BP14" s="42">
        <f t="shared" si="37"/>
        <v>0</v>
      </c>
      <c r="BQ14" s="42">
        <f t="shared" si="37"/>
        <v>0</v>
      </c>
      <c r="BR14" s="42">
        <f t="shared" si="37"/>
        <v>0</v>
      </c>
      <c r="BS14" s="42">
        <f t="shared" si="37"/>
        <v>0</v>
      </c>
      <c r="BT14" s="42">
        <f t="shared" si="37"/>
        <v>0</v>
      </c>
      <c r="BU14" s="42">
        <f t="shared" si="37"/>
        <v>0</v>
      </c>
      <c r="BV14" s="42">
        <f t="shared" si="37"/>
        <v>0</v>
      </c>
      <c r="BW14" s="42">
        <f t="shared" si="37"/>
        <v>0</v>
      </c>
      <c r="BX14" s="42">
        <f t="shared" si="37"/>
        <v>0</v>
      </c>
      <c r="BY14" s="42">
        <f t="shared" si="37"/>
        <v>0</v>
      </c>
      <c r="BZ14" s="42">
        <f t="shared" si="37"/>
        <v>0</v>
      </c>
      <c r="CA14" s="42">
        <f t="shared" si="37"/>
        <v>0</v>
      </c>
      <c r="CB14" s="42">
        <f t="shared" si="37"/>
        <v>0</v>
      </c>
      <c r="CC14" s="42">
        <f t="shared" si="37"/>
        <v>0</v>
      </c>
      <c r="CD14" s="42">
        <f t="shared" si="17"/>
        <v>0</v>
      </c>
      <c r="CE14" s="42">
        <f t="shared" si="17"/>
        <v>0</v>
      </c>
      <c r="CF14" s="42">
        <f t="shared" si="17"/>
        <v>0</v>
      </c>
      <c r="CG14" s="42">
        <f t="shared" si="17"/>
        <v>0</v>
      </c>
      <c r="CH14" s="42">
        <f t="shared" si="17"/>
        <v>0</v>
      </c>
      <c r="CI14" s="42">
        <f t="shared" si="17"/>
        <v>0</v>
      </c>
      <c r="CJ14" s="42">
        <f t="shared" si="17"/>
        <v>0</v>
      </c>
      <c r="CK14" s="42">
        <f t="shared" si="17"/>
        <v>0</v>
      </c>
      <c r="CL14" s="42">
        <f t="shared" si="17"/>
        <v>0</v>
      </c>
      <c r="CM14" s="42">
        <f t="shared" si="17"/>
        <v>0</v>
      </c>
      <c r="CN14" s="42">
        <f t="shared" si="17"/>
        <v>0</v>
      </c>
      <c r="CO14" s="42">
        <f t="shared" si="17"/>
        <v>0</v>
      </c>
      <c r="CP14" s="42">
        <f t="shared" si="17"/>
        <v>0</v>
      </c>
      <c r="CQ14" s="42">
        <f t="shared" si="17"/>
        <v>0</v>
      </c>
      <c r="CR14" s="42">
        <f t="shared" si="38"/>
        <v>0</v>
      </c>
      <c r="CS14" s="42">
        <f t="shared" si="38"/>
        <v>0</v>
      </c>
      <c r="CT14" s="42">
        <f t="shared" si="38"/>
        <v>0</v>
      </c>
      <c r="CU14" s="42">
        <f t="shared" si="38"/>
        <v>0</v>
      </c>
      <c r="CV14" s="42">
        <f t="shared" si="38"/>
        <v>0</v>
      </c>
      <c r="CW14" s="42">
        <f t="shared" si="38"/>
        <v>0</v>
      </c>
      <c r="CX14" s="42">
        <f t="shared" si="38"/>
        <v>0</v>
      </c>
      <c r="CY14" s="42">
        <f t="shared" si="38"/>
        <v>0</v>
      </c>
      <c r="CZ14" s="42">
        <f t="shared" si="38"/>
        <v>0</v>
      </c>
      <c r="DA14" s="42">
        <f t="shared" si="38"/>
        <v>0</v>
      </c>
      <c r="DB14" s="42">
        <f t="shared" si="38"/>
        <v>0</v>
      </c>
      <c r="DC14" s="42">
        <f t="shared" si="38"/>
        <v>0</v>
      </c>
      <c r="DD14" s="42">
        <f t="shared" si="38"/>
        <v>0</v>
      </c>
      <c r="DE14" s="42">
        <f t="shared" si="38"/>
        <v>0</v>
      </c>
      <c r="DF14" s="42">
        <f t="shared" si="38"/>
        <v>0</v>
      </c>
      <c r="DG14" s="42">
        <f t="shared" si="38"/>
        <v>0</v>
      </c>
      <c r="DH14" s="42">
        <f t="shared" si="38"/>
        <v>0</v>
      </c>
      <c r="DI14" s="42">
        <f t="shared" si="38"/>
        <v>0</v>
      </c>
      <c r="DJ14" s="42">
        <f t="shared" si="38"/>
        <v>0</v>
      </c>
      <c r="DK14" s="42">
        <f t="shared" si="38"/>
        <v>0</v>
      </c>
      <c r="DL14" s="42">
        <f t="shared" si="38"/>
        <v>0</v>
      </c>
      <c r="DM14" s="42">
        <f t="shared" si="38"/>
        <v>0</v>
      </c>
      <c r="DN14" s="42">
        <f t="shared" si="38"/>
        <v>0</v>
      </c>
      <c r="DO14" s="42">
        <f t="shared" si="38"/>
        <v>0</v>
      </c>
      <c r="DP14" s="42">
        <f t="shared" si="38"/>
        <v>0</v>
      </c>
      <c r="DQ14" s="42">
        <f t="shared" si="38"/>
        <v>0</v>
      </c>
      <c r="DR14" s="42">
        <f t="shared" si="38"/>
        <v>0</v>
      </c>
      <c r="DS14" s="42">
        <f t="shared" si="38"/>
        <v>0</v>
      </c>
      <c r="DT14" s="42">
        <f t="shared" si="38"/>
        <v>0</v>
      </c>
      <c r="DU14" s="42">
        <f t="shared" si="38"/>
        <v>0</v>
      </c>
      <c r="DV14" s="42">
        <f t="shared" si="38"/>
        <v>0</v>
      </c>
      <c r="DW14" s="42">
        <f t="shared" si="38"/>
        <v>0</v>
      </c>
      <c r="DX14" s="42">
        <f t="shared" si="38"/>
        <v>0</v>
      </c>
      <c r="DY14" s="42">
        <f t="shared" si="38"/>
        <v>0</v>
      </c>
      <c r="DZ14" s="42">
        <f t="shared" si="38"/>
        <v>0</v>
      </c>
      <c r="EA14" s="42">
        <f t="shared" si="38"/>
        <v>0</v>
      </c>
      <c r="EB14" s="42">
        <f t="shared" si="38"/>
        <v>0</v>
      </c>
      <c r="EC14" s="42">
        <f t="shared" si="38"/>
        <v>0</v>
      </c>
      <c r="ED14" s="42">
        <f t="shared" si="38"/>
        <v>0</v>
      </c>
      <c r="EE14" s="42">
        <f t="shared" si="38"/>
        <v>0</v>
      </c>
      <c r="EF14" s="42">
        <f t="shared" si="38"/>
        <v>0</v>
      </c>
      <c r="EG14" s="42">
        <f t="shared" si="38"/>
        <v>0</v>
      </c>
      <c r="EH14" s="42">
        <f t="shared" si="38"/>
        <v>0</v>
      </c>
      <c r="EI14" s="42">
        <f t="shared" si="38"/>
        <v>0</v>
      </c>
      <c r="EJ14" s="42">
        <f t="shared" si="38"/>
        <v>0</v>
      </c>
      <c r="EK14" s="42">
        <f t="shared" si="38"/>
        <v>0</v>
      </c>
      <c r="EL14" s="42">
        <f t="shared" si="38"/>
        <v>0</v>
      </c>
      <c r="EM14" s="42">
        <f t="shared" si="38"/>
        <v>0</v>
      </c>
      <c r="EN14" s="42">
        <f t="shared" si="38"/>
        <v>0</v>
      </c>
      <c r="EO14" s="42">
        <f t="shared" si="38"/>
        <v>0</v>
      </c>
      <c r="EP14" s="42">
        <f t="shared" si="38"/>
        <v>0</v>
      </c>
      <c r="EQ14" s="42">
        <f t="shared" si="38"/>
        <v>0</v>
      </c>
      <c r="ER14" s="42">
        <f t="shared" si="38"/>
        <v>0</v>
      </c>
      <c r="ES14" s="42">
        <f t="shared" si="38"/>
        <v>0</v>
      </c>
      <c r="ET14" s="42">
        <f t="shared" si="38"/>
        <v>0</v>
      </c>
      <c r="EU14" s="42">
        <f t="shared" si="38"/>
        <v>0</v>
      </c>
      <c r="EV14" s="42">
        <f t="shared" si="38"/>
        <v>0</v>
      </c>
      <c r="EW14" s="42">
        <f t="shared" si="38"/>
        <v>0</v>
      </c>
      <c r="EX14" s="42">
        <f t="shared" si="38"/>
        <v>0</v>
      </c>
      <c r="EY14" s="42">
        <f t="shared" si="38"/>
        <v>0</v>
      </c>
      <c r="EZ14" s="42">
        <f t="shared" si="38"/>
        <v>0</v>
      </c>
      <c r="FA14" s="42">
        <f t="shared" si="38"/>
        <v>0</v>
      </c>
      <c r="FB14" s="42">
        <f t="shared" si="38"/>
        <v>0</v>
      </c>
      <c r="FC14" s="42">
        <f t="shared" si="38"/>
        <v>0</v>
      </c>
      <c r="FD14" s="42">
        <f t="shared" si="32"/>
        <v>0</v>
      </c>
      <c r="FE14" s="42">
        <f t="shared" si="32"/>
        <v>0</v>
      </c>
      <c r="FF14" s="42">
        <f t="shared" si="32"/>
        <v>0</v>
      </c>
      <c r="FG14" s="42">
        <f t="shared" si="32"/>
        <v>0</v>
      </c>
      <c r="FH14" s="42">
        <f t="shared" si="32"/>
        <v>0</v>
      </c>
      <c r="FI14" s="42">
        <f t="shared" si="32"/>
        <v>0</v>
      </c>
      <c r="FJ14" s="42">
        <f t="shared" si="32"/>
        <v>0</v>
      </c>
      <c r="FK14" s="42">
        <f t="shared" si="32"/>
        <v>0</v>
      </c>
      <c r="FL14" s="42">
        <f t="shared" si="32"/>
        <v>0</v>
      </c>
      <c r="FM14" s="42">
        <f t="shared" si="32"/>
        <v>0</v>
      </c>
      <c r="FN14" s="42">
        <f t="shared" si="32"/>
        <v>0</v>
      </c>
      <c r="FO14" s="42">
        <f t="shared" si="32"/>
        <v>0</v>
      </c>
      <c r="FP14" s="42">
        <f t="shared" si="32"/>
        <v>0</v>
      </c>
      <c r="FQ14" s="42">
        <f t="shared" si="32"/>
        <v>0</v>
      </c>
      <c r="FR14" s="42">
        <f t="shared" si="32"/>
        <v>0</v>
      </c>
      <c r="FS14" s="42">
        <f t="shared" si="32"/>
        <v>0</v>
      </c>
      <c r="FT14" s="42">
        <f t="shared" si="32"/>
        <v>0</v>
      </c>
      <c r="FU14" s="42">
        <f t="shared" si="32"/>
        <v>0</v>
      </c>
      <c r="FV14" s="42">
        <f t="shared" si="32"/>
        <v>0</v>
      </c>
      <c r="FW14" s="42">
        <f t="shared" si="32"/>
        <v>0</v>
      </c>
      <c r="FX14" s="42">
        <f t="shared" si="32"/>
        <v>0</v>
      </c>
      <c r="FY14" s="42">
        <f t="shared" si="32"/>
        <v>0</v>
      </c>
      <c r="FZ14" s="42">
        <f t="shared" si="32"/>
        <v>0</v>
      </c>
      <c r="GA14" s="42">
        <f t="shared" si="32"/>
        <v>0</v>
      </c>
      <c r="GB14" s="42">
        <f t="shared" si="32"/>
        <v>0</v>
      </c>
      <c r="GC14" s="42">
        <f t="shared" si="32"/>
        <v>0</v>
      </c>
      <c r="GD14" s="42">
        <f t="shared" si="32"/>
        <v>0</v>
      </c>
      <c r="GE14" s="42">
        <f t="shared" si="32"/>
        <v>0</v>
      </c>
      <c r="GF14" s="42">
        <f t="shared" si="32"/>
        <v>0</v>
      </c>
      <c r="GG14" s="42">
        <f t="shared" si="32"/>
        <v>0</v>
      </c>
      <c r="GH14" s="42">
        <f t="shared" si="32"/>
        <v>0</v>
      </c>
      <c r="GI14" s="42">
        <f t="shared" si="32"/>
        <v>0</v>
      </c>
      <c r="GJ14" s="42">
        <f t="shared" si="32"/>
        <v>0</v>
      </c>
      <c r="GK14" s="42">
        <f t="shared" si="32"/>
        <v>0</v>
      </c>
      <c r="GL14" s="42">
        <f t="shared" si="32"/>
        <v>0</v>
      </c>
      <c r="GM14" s="42">
        <f t="shared" si="32"/>
        <v>0</v>
      </c>
      <c r="GN14" s="42">
        <f t="shared" si="32"/>
        <v>0</v>
      </c>
      <c r="GO14" s="42">
        <f t="shared" si="32"/>
        <v>0</v>
      </c>
      <c r="GP14" s="42">
        <f t="shared" si="32"/>
        <v>0</v>
      </c>
      <c r="GQ14" s="42">
        <f t="shared" si="32"/>
        <v>0</v>
      </c>
      <c r="GR14" s="42">
        <f t="shared" si="32"/>
        <v>0</v>
      </c>
      <c r="GS14" s="42">
        <f t="shared" si="32"/>
        <v>0</v>
      </c>
      <c r="GT14" s="42">
        <f t="shared" si="32"/>
        <v>0</v>
      </c>
      <c r="GU14" s="42">
        <f t="shared" si="32"/>
        <v>0</v>
      </c>
      <c r="GV14" s="42">
        <f t="shared" si="32"/>
        <v>0</v>
      </c>
      <c r="GW14" s="42">
        <f t="shared" si="32"/>
        <v>0</v>
      </c>
      <c r="GX14" s="42">
        <f t="shared" si="32"/>
        <v>0</v>
      </c>
      <c r="GY14" s="42">
        <f t="shared" si="32"/>
        <v>0</v>
      </c>
      <c r="GZ14" s="42">
        <f t="shared" si="32"/>
        <v>0</v>
      </c>
      <c r="HA14" s="42">
        <f t="shared" si="32"/>
        <v>0</v>
      </c>
      <c r="HB14" s="42">
        <f t="shared" si="32"/>
        <v>0</v>
      </c>
      <c r="HC14" s="42">
        <f t="shared" si="33"/>
        <v>0</v>
      </c>
      <c r="HD14" s="42">
        <f t="shared" si="33"/>
        <v>0</v>
      </c>
      <c r="HE14" s="42">
        <f t="shared" si="33"/>
        <v>0</v>
      </c>
      <c r="HF14" s="42">
        <f t="shared" si="33"/>
        <v>0</v>
      </c>
      <c r="HG14" s="42">
        <f t="shared" si="33"/>
        <v>0</v>
      </c>
      <c r="HH14" s="42">
        <f t="shared" si="33"/>
        <v>0</v>
      </c>
      <c r="HI14" s="42">
        <f t="shared" si="33"/>
        <v>0</v>
      </c>
      <c r="HJ14" s="42">
        <f t="shared" si="33"/>
        <v>0</v>
      </c>
      <c r="HK14" s="42">
        <f t="shared" si="33"/>
        <v>0</v>
      </c>
      <c r="HL14" s="42">
        <f t="shared" si="33"/>
        <v>0</v>
      </c>
      <c r="HM14" s="42">
        <f t="shared" si="33"/>
        <v>0</v>
      </c>
      <c r="HN14" s="42">
        <f t="shared" si="33"/>
        <v>0</v>
      </c>
      <c r="HO14" s="42">
        <f t="shared" si="33"/>
        <v>0</v>
      </c>
      <c r="HP14" s="42">
        <f t="shared" si="33"/>
        <v>0</v>
      </c>
      <c r="HQ14" s="42">
        <f t="shared" si="33"/>
        <v>0</v>
      </c>
      <c r="HR14" s="42">
        <f t="shared" si="33"/>
        <v>0</v>
      </c>
      <c r="HS14" s="42">
        <f t="shared" si="33"/>
        <v>0</v>
      </c>
      <c r="HT14" s="42">
        <f t="shared" si="33"/>
        <v>0</v>
      </c>
      <c r="HU14" s="42">
        <f t="shared" si="33"/>
        <v>0</v>
      </c>
      <c r="HV14" s="42">
        <f t="shared" si="33"/>
        <v>0</v>
      </c>
      <c r="HW14" s="42">
        <f t="shared" si="33"/>
        <v>0</v>
      </c>
      <c r="HX14" s="42">
        <f t="shared" si="33"/>
        <v>0</v>
      </c>
      <c r="HY14" s="42">
        <f t="shared" si="33"/>
        <v>0</v>
      </c>
      <c r="HZ14" s="42">
        <f t="shared" si="33"/>
        <v>0</v>
      </c>
      <c r="IA14" s="42">
        <f t="shared" si="33"/>
        <v>0</v>
      </c>
      <c r="IB14" s="42">
        <f t="shared" si="33"/>
        <v>0</v>
      </c>
      <c r="IC14" s="42">
        <f t="shared" si="33"/>
        <v>0</v>
      </c>
      <c r="ID14" s="42">
        <f t="shared" si="33"/>
        <v>0</v>
      </c>
      <c r="IE14" s="42">
        <f t="shared" si="33"/>
        <v>0</v>
      </c>
      <c r="IF14" s="42">
        <f t="shared" si="33"/>
        <v>0</v>
      </c>
      <c r="IG14" s="42">
        <f t="shared" si="33"/>
        <v>0</v>
      </c>
      <c r="IH14" s="42">
        <f t="shared" si="33"/>
        <v>0</v>
      </c>
      <c r="II14" s="42">
        <f t="shared" si="33"/>
        <v>0</v>
      </c>
      <c r="IJ14" s="42">
        <f t="shared" si="33"/>
        <v>0</v>
      </c>
      <c r="IK14" s="42">
        <f t="shared" si="33"/>
        <v>0</v>
      </c>
      <c r="IL14" s="42">
        <f t="shared" si="33"/>
        <v>0</v>
      </c>
      <c r="IM14" s="42">
        <f t="shared" si="33"/>
        <v>0</v>
      </c>
      <c r="IN14" s="42">
        <f t="shared" si="33"/>
        <v>0</v>
      </c>
      <c r="IO14" s="42">
        <f t="shared" si="33"/>
        <v>0</v>
      </c>
      <c r="IP14" s="42">
        <f t="shared" si="33"/>
        <v>0</v>
      </c>
      <c r="IQ14" s="42">
        <f t="shared" si="33"/>
        <v>0</v>
      </c>
      <c r="IR14" s="42">
        <f t="shared" si="33"/>
        <v>0</v>
      </c>
      <c r="IS14" s="42">
        <f t="shared" si="33"/>
        <v>0</v>
      </c>
      <c r="IT14" s="42">
        <f t="shared" si="33"/>
        <v>0</v>
      </c>
      <c r="IU14" s="42">
        <f t="shared" si="33"/>
        <v>0</v>
      </c>
      <c r="IV14" s="42">
        <f t="shared" si="33"/>
        <v>0</v>
      </c>
      <c r="IW14" s="42">
        <f t="shared" si="33"/>
        <v>0</v>
      </c>
      <c r="IX14" s="42">
        <f t="shared" si="33"/>
        <v>0</v>
      </c>
      <c r="IY14" s="42">
        <f t="shared" si="33"/>
        <v>0</v>
      </c>
      <c r="IZ14" s="42">
        <f t="shared" si="33"/>
        <v>0</v>
      </c>
      <c r="JA14" s="42">
        <f t="shared" si="28"/>
        <v>0</v>
      </c>
      <c r="JB14" s="42">
        <f t="shared" si="25"/>
        <v>0</v>
      </c>
      <c r="JC14" s="42">
        <f t="shared" si="25"/>
        <v>0</v>
      </c>
      <c r="JD14" s="42">
        <f t="shared" ref="JD14:LO17" si="39">IF(JD$2=$A14,1,0)</f>
        <v>0</v>
      </c>
      <c r="JE14" s="42">
        <f t="shared" si="39"/>
        <v>0</v>
      </c>
      <c r="JF14" s="42">
        <f t="shared" si="39"/>
        <v>0</v>
      </c>
      <c r="JG14" s="42">
        <f t="shared" si="39"/>
        <v>0</v>
      </c>
      <c r="JH14" s="42">
        <f t="shared" si="39"/>
        <v>0</v>
      </c>
      <c r="JI14" s="42">
        <f t="shared" si="39"/>
        <v>0</v>
      </c>
      <c r="JJ14" s="42">
        <f t="shared" si="39"/>
        <v>0</v>
      </c>
      <c r="JK14" s="42">
        <f t="shared" si="39"/>
        <v>0</v>
      </c>
      <c r="JL14" s="42">
        <f t="shared" si="39"/>
        <v>0</v>
      </c>
      <c r="JM14" s="42">
        <f t="shared" si="39"/>
        <v>0</v>
      </c>
      <c r="JN14" s="42">
        <f t="shared" si="39"/>
        <v>0</v>
      </c>
      <c r="JO14" s="42">
        <f t="shared" si="39"/>
        <v>0</v>
      </c>
      <c r="JP14" s="42">
        <f t="shared" si="39"/>
        <v>0</v>
      </c>
      <c r="JQ14" s="42">
        <f t="shared" si="39"/>
        <v>0</v>
      </c>
      <c r="JR14" s="42">
        <f t="shared" si="39"/>
        <v>0</v>
      </c>
      <c r="JS14" s="42">
        <f t="shared" si="39"/>
        <v>0</v>
      </c>
      <c r="JT14" s="42">
        <f t="shared" si="39"/>
        <v>0</v>
      </c>
      <c r="JU14" s="42">
        <f t="shared" si="39"/>
        <v>0</v>
      </c>
      <c r="JV14" s="42">
        <f t="shared" si="39"/>
        <v>0</v>
      </c>
      <c r="JW14" s="42">
        <f t="shared" si="39"/>
        <v>0</v>
      </c>
      <c r="JX14" s="42">
        <f t="shared" si="39"/>
        <v>0</v>
      </c>
      <c r="JY14" s="42">
        <f t="shared" si="39"/>
        <v>0</v>
      </c>
      <c r="JZ14" s="42">
        <f t="shared" si="39"/>
        <v>0</v>
      </c>
      <c r="KA14" s="42">
        <f t="shared" si="39"/>
        <v>0</v>
      </c>
      <c r="KB14" s="42">
        <f t="shared" si="39"/>
        <v>0</v>
      </c>
      <c r="KC14" s="42">
        <f t="shared" si="39"/>
        <v>0</v>
      </c>
      <c r="KD14" s="42">
        <f t="shared" si="39"/>
        <v>0</v>
      </c>
      <c r="KE14" s="42">
        <f t="shared" si="39"/>
        <v>0</v>
      </c>
      <c r="KF14" s="42">
        <f t="shared" si="39"/>
        <v>0</v>
      </c>
      <c r="KG14" s="42">
        <f t="shared" si="39"/>
        <v>0</v>
      </c>
      <c r="KH14" s="42">
        <f t="shared" si="39"/>
        <v>0</v>
      </c>
      <c r="KI14" s="42">
        <f t="shared" si="39"/>
        <v>0</v>
      </c>
      <c r="KJ14" s="42">
        <f t="shared" si="39"/>
        <v>0</v>
      </c>
      <c r="KK14" s="42">
        <f t="shared" si="39"/>
        <v>0</v>
      </c>
      <c r="KL14" s="42">
        <f t="shared" si="39"/>
        <v>0</v>
      </c>
      <c r="KM14" s="42">
        <f t="shared" si="39"/>
        <v>0</v>
      </c>
      <c r="KN14" s="42">
        <f t="shared" si="39"/>
        <v>0</v>
      </c>
      <c r="KO14" s="42">
        <f t="shared" si="39"/>
        <v>0</v>
      </c>
      <c r="KP14" s="42">
        <f t="shared" si="39"/>
        <v>0</v>
      </c>
      <c r="KQ14" s="42">
        <f t="shared" si="39"/>
        <v>0</v>
      </c>
      <c r="KR14" s="42">
        <f t="shared" si="39"/>
        <v>0</v>
      </c>
      <c r="KS14" s="42">
        <f t="shared" si="39"/>
        <v>0</v>
      </c>
      <c r="KT14" s="42">
        <f t="shared" si="39"/>
        <v>0</v>
      </c>
      <c r="KU14" s="42">
        <f t="shared" si="39"/>
        <v>0</v>
      </c>
      <c r="KV14" s="42">
        <f t="shared" si="39"/>
        <v>0</v>
      </c>
      <c r="KW14" s="42">
        <f t="shared" si="39"/>
        <v>0</v>
      </c>
      <c r="KX14" s="42">
        <f t="shared" si="39"/>
        <v>0</v>
      </c>
      <c r="KY14" s="42">
        <f t="shared" si="39"/>
        <v>0</v>
      </c>
      <c r="KZ14" s="42">
        <f t="shared" si="39"/>
        <v>0</v>
      </c>
      <c r="LA14" s="42">
        <f t="shared" si="39"/>
        <v>0</v>
      </c>
      <c r="LB14" s="42">
        <f t="shared" si="39"/>
        <v>0</v>
      </c>
      <c r="LC14" s="42">
        <f t="shared" si="39"/>
        <v>0</v>
      </c>
      <c r="LD14" s="42">
        <f t="shared" si="39"/>
        <v>0</v>
      </c>
      <c r="LE14" s="42">
        <f t="shared" si="39"/>
        <v>0</v>
      </c>
      <c r="LF14" s="42">
        <f t="shared" si="39"/>
        <v>0</v>
      </c>
      <c r="LG14" s="42">
        <f t="shared" si="39"/>
        <v>0</v>
      </c>
      <c r="LH14" s="42">
        <f t="shared" si="39"/>
        <v>1</v>
      </c>
      <c r="LI14" s="42">
        <f t="shared" si="39"/>
        <v>1</v>
      </c>
      <c r="LJ14" s="42">
        <f t="shared" si="39"/>
        <v>1</v>
      </c>
      <c r="LK14" s="42">
        <f t="shared" si="39"/>
        <v>1</v>
      </c>
      <c r="LL14" s="42">
        <f t="shared" si="39"/>
        <v>1</v>
      </c>
      <c r="LM14" s="42">
        <f t="shared" si="39"/>
        <v>1</v>
      </c>
      <c r="LN14" s="42">
        <f t="shared" si="39"/>
        <v>1</v>
      </c>
      <c r="LO14" s="42">
        <f t="shared" si="39"/>
        <v>1</v>
      </c>
      <c r="LP14" s="42">
        <f t="shared" si="34"/>
        <v>1</v>
      </c>
      <c r="LQ14" s="42">
        <f t="shared" si="34"/>
        <v>1</v>
      </c>
      <c r="LR14" s="42">
        <f t="shared" si="34"/>
        <v>1</v>
      </c>
      <c r="LS14" s="42">
        <f t="shared" si="34"/>
        <v>1</v>
      </c>
      <c r="LT14" s="42">
        <f t="shared" si="34"/>
        <v>1</v>
      </c>
      <c r="LU14" s="42">
        <f t="shared" si="34"/>
        <v>1</v>
      </c>
      <c r="LV14" s="42">
        <f t="shared" si="34"/>
        <v>1</v>
      </c>
      <c r="LW14" s="42">
        <f t="shared" si="34"/>
        <v>1</v>
      </c>
      <c r="LX14" s="42">
        <f t="shared" si="34"/>
        <v>1</v>
      </c>
      <c r="LY14" s="42">
        <f t="shared" si="34"/>
        <v>1</v>
      </c>
      <c r="LZ14" s="42">
        <f t="shared" si="34"/>
        <v>1</v>
      </c>
      <c r="MA14" s="42">
        <f t="shared" si="34"/>
        <v>1</v>
      </c>
      <c r="MB14" s="42">
        <f t="shared" si="34"/>
        <v>1</v>
      </c>
      <c r="MC14" s="42">
        <f t="shared" si="34"/>
        <v>1</v>
      </c>
      <c r="MD14" s="42">
        <f t="shared" si="34"/>
        <v>1</v>
      </c>
      <c r="ME14" s="42">
        <f t="shared" si="34"/>
        <v>1</v>
      </c>
      <c r="MF14" s="42">
        <f t="shared" si="34"/>
        <v>1</v>
      </c>
      <c r="MG14" s="42">
        <f t="shared" si="34"/>
        <v>1</v>
      </c>
      <c r="MH14" s="42">
        <f t="shared" si="34"/>
        <v>1</v>
      </c>
      <c r="MI14" s="42">
        <f t="shared" si="34"/>
        <v>1</v>
      </c>
      <c r="MJ14" s="42">
        <f t="shared" si="34"/>
        <v>1</v>
      </c>
      <c r="MK14" s="42">
        <f t="shared" si="34"/>
        <v>1</v>
      </c>
      <c r="ML14" s="42">
        <f t="shared" si="34"/>
        <v>1</v>
      </c>
      <c r="MM14" s="42">
        <f t="shared" si="34"/>
        <v>1</v>
      </c>
      <c r="MN14" s="42">
        <f t="shared" si="34"/>
        <v>1</v>
      </c>
      <c r="MO14" s="42">
        <f t="shared" si="34"/>
        <v>1</v>
      </c>
      <c r="MP14" s="42">
        <f t="shared" si="34"/>
        <v>1</v>
      </c>
      <c r="MQ14" s="42">
        <f t="shared" si="34"/>
        <v>1</v>
      </c>
      <c r="MR14" s="42">
        <f t="shared" si="34"/>
        <v>1</v>
      </c>
      <c r="MS14" s="42">
        <f t="shared" si="34"/>
        <v>1</v>
      </c>
      <c r="MT14" s="42">
        <f t="shared" si="34"/>
        <v>1</v>
      </c>
      <c r="MU14" s="42">
        <f t="shared" si="34"/>
        <v>1</v>
      </c>
      <c r="MV14" s="42">
        <f t="shared" si="34"/>
        <v>1</v>
      </c>
      <c r="MW14" s="42">
        <f t="shared" si="34"/>
        <v>1</v>
      </c>
      <c r="MX14" s="42">
        <f t="shared" si="34"/>
        <v>1</v>
      </c>
      <c r="MY14" s="42">
        <f t="shared" si="34"/>
        <v>1</v>
      </c>
      <c r="MZ14" s="42">
        <f t="shared" si="34"/>
        <v>1</v>
      </c>
      <c r="NA14" s="42">
        <f t="shared" si="34"/>
        <v>1</v>
      </c>
      <c r="NB14" s="42">
        <f t="shared" si="34"/>
        <v>1</v>
      </c>
      <c r="NC14" s="42">
        <f t="shared" si="34"/>
        <v>0</v>
      </c>
      <c r="ND14" s="42">
        <f t="shared" si="34"/>
        <v>0</v>
      </c>
      <c r="NE14" s="42">
        <f t="shared" si="34"/>
        <v>0</v>
      </c>
      <c r="NF14" s="42">
        <f t="shared" si="34"/>
        <v>0</v>
      </c>
      <c r="NG14" s="42">
        <f t="shared" si="34"/>
        <v>0</v>
      </c>
      <c r="NH14" s="42">
        <f t="shared" si="34"/>
        <v>0</v>
      </c>
      <c r="NI14" s="42">
        <f t="shared" si="34"/>
        <v>0</v>
      </c>
      <c r="NJ14" s="42">
        <f t="shared" si="34"/>
        <v>0</v>
      </c>
      <c r="NK14" s="42">
        <f t="shared" si="34"/>
        <v>0</v>
      </c>
      <c r="NL14" s="42">
        <f t="shared" si="34"/>
        <v>0</v>
      </c>
      <c r="NM14" s="42">
        <f t="shared" si="34"/>
        <v>0</v>
      </c>
      <c r="NN14" s="42">
        <f t="shared" si="34"/>
        <v>0</v>
      </c>
      <c r="NO14" s="42">
        <f t="shared" si="34"/>
        <v>0</v>
      </c>
      <c r="NP14" s="42">
        <f t="shared" si="34"/>
        <v>0</v>
      </c>
      <c r="NQ14" s="42">
        <f t="shared" si="34"/>
        <v>0</v>
      </c>
      <c r="NR14" s="42">
        <f t="shared" si="34"/>
        <v>0</v>
      </c>
      <c r="NS14" s="42">
        <f t="shared" si="34"/>
        <v>0</v>
      </c>
      <c r="NT14" s="42">
        <f t="shared" si="34"/>
        <v>0</v>
      </c>
      <c r="NU14" s="42">
        <f t="shared" si="34"/>
        <v>0</v>
      </c>
      <c r="NV14" s="42">
        <f t="shared" si="34"/>
        <v>0</v>
      </c>
      <c r="NW14" s="42">
        <f t="shared" si="34"/>
        <v>0</v>
      </c>
      <c r="NX14" s="42">
        <f t="shared" si="34"/>
        <v>0</v>
      </c>
      <c r="NY14" s="42">
        <f t="shared" si="29"/>
        <v>0</v>
      </c>
      <c r="NZ14" s="42">
        <f t="shared" si="26"/>
        <v>0</v>
      </c>
      <c r="OA14" s="42">
        <f t="shared" si="26"/>
        <v>0</v>
      </c>
      <c r="OB14" s="42">
        <f t="shared" ref="OB14:QM18" si="40">IF(OB$2=$A14,1,0)</f>
        <v>0</v>
      </c>
      <c r="OC14" s="42">
        <f t="shared" si="40"/>
        <v>0</v>
      </c>
      <c r="OD14" s="42">
        <f t="shared" si="40"/>
        <v>0</v>
      </c>
      <c r="OE14" s="42">
        <f t="shared" si="40"/>
        <v>0</v>
      </c>
      <c r="OF14" s="42">
        <f t="shared" si="40"/>
        <v>0</v>
      </c>
      <c r="OG14" s="42">
        <f t="shared" si="40"/>
        <v>0</v>
      </c>
      <c r="OH14" s="42">
        <f t="shared" si="40"/>
        <v>0</v>
      </c>
      <c r="OI14" s="42">
        <f t="shared" si="40"/>
        <v>0</v>
      </c>
      <c r="OJ14" s="42">
        <f t="shared" si="40"/>
        <v>0</v>
      </c>
      <c r="OK14" s="42">
        <f t="shared" si="40"/>
        <v>0</v>
      </c>
      <c r="OL14" s="42">
        <f t="shared" si="40"/>
        <v>0</v>
      </c>
      <c r="OM14" s="42">
        <f t="shared" si="40"/>
        <v>0</v>
      </c>
      <c r="ON14" s="42">
        <f t="shared" si="40"/>
        <v>0</v>
      </c>
      <c r="OO14" s="42">
        <f t="shared" si="40"/>
        <v>0</v>
      </c>
      <c r="OP14" s="42">
        <f t="shared" si="40"/>
        <v>0</v>
      </c>
      <c r="OQ14" s="42">
        <f t="shared" si="40"/>
        <v>0</v>
      </c>
      <c r="OR14" s="42">
        <f t="shared" si="40"/>
        <v>0</v>
      </c>
      <c r="OS14" s="42">
        <f t="shared" si="40"/>
        <v>0</v>
      </c>
      <c r="OT14" s="42">
        <f t="shared" si="40"/>
        <v>0</v>
      </c>
      <c r="OU14" s="42">
        <f t="shared" si="40"/>
        <v>0</v>
      </c>
      <c r="OV14" s="42">
        <f t="shared" si="40"/>
        <v>0</v>
      </c>
      <c r="OW14" s="42">
        <f t="shared" si="40"/>
        <v>0</v>
      </c>
      <c r="OX14" s="42">
        <f t="shared" si="40"/>
        <v>0</v>
      </c>
      <c r="OY14" s="42">
        <f t="shared" si="40"/>
        <v>0</v>
      </c>
      <c r="OZ14" s="42">
        <f t="shared" si="40"/>
        <v>0</v>
      </c>
      <c r="PA14" s="42">
        <f t="shared" si="40"/>
        <v>0</v>
      </c>
      <c r="PB14" s="42">
        <f t="shared" si="40"/>
        <v>0</v>
      </c>
      <c r="PC14" s="42">
        <f t="shared" si="40"/>
        <v>0</v>
      </c>
      <c r="PD14" s="42">
        <f t="shared" si="40"/>
        <v>0</v>
      </c>
      <c r="PE14" s="42">
        <f t="shared" si="40"/>
        <v>0</v>
      </c>
      <c r="PF14" s="42">
        <f t="shared" si="40"/>
        <v>0</v>
      </c>
      <c r="PG14" s="42">
        <f t="shared" si="40"/>
        <v>0</v>
      </c>
      <c r="PH14" s="42">
        <f t="shared" si="40"/>
        <v>0</v>
      </c>
      <c r="PI14" s="42">
        <f t="shared" si="40"/>
        <v>0</v>
      </c>
      <c r="PJ14" s="42">
        <f t="shared" si="40"/>
        <v>0</v>
      </c>
      <c r="PK14" s="42">
        <f t="shared" si="40"/>
        <v>0</v>
      </c>
      <c r="PL14" s="42">
        <f t="shared" si="40"/>
        <v>0</v>
      </c>
      <c r="PM14" s="42">
        <f t="shared" si="40"/>
        <v>0</v>
      </c>
      <c r="PN14" s="42">
        <f t="shared" si="40"/>
        <v>0</v>
      </c>
      <c r="PO14" s="42">
        <f t="shared" si="40"/>
        <v>0</v>
      </c>
      <c r="PP14" s="42">
        <f t="shared" si="40"/>
        <v>0</v>
      </c>
      <c r="PQ14" s="42">
        <f t="shared" si="40"/>
        <v>0</v>
      </c>
      <c r="PR14" s="42">
        <f t="shared" si="40"/>
        <v>0</v>
      </c>
      <c r="PS14" s="42">
        <f t="shared" si="40"/>
        <v>0</v>
      </c>
      <c r="PT14" s="42">
        <f t="shared" si="40"/>
        <v>0</v>
      </c>
      <c r="PU14" s="42">
        <f t="shared" si="40"/>
        <v>0</v>
      </c>
      <c r="PV14" s="42">
        <f t="shared" si="40"/>
        <v>0</v>
      </c>
      <c r="PW14" s="42">
        <f t="shared" si="40"/>
        <v>0</v>
      </c>
      <c r="PX14" s="42">
        <f t="shared" si="40"/>
        <v>0</v>
      </c>
      <c r="PY14" s="42">
        <f t="shared" si="40"/>
        <v>0</v>
      </c>
      <c r="PZ14" s="42">
        <f t="shared" si="40"/>
        <v>0</v>
      </c>
      <c r="QA14" s="42">
        <f t="shared" si="40"/>
        <v>0</v>
      </c>
      <c r="QB14" s="42">
        <f t="shared" si="40"/>
        <v>0</v>
      </c>
      <c r="QC14" s="42">
        <f t="shared" si="40"/>
        <v>0</v>
      </c>
      <c r="QD14" s="42">
        <f t="shared" si="40"/>
        <v>0</v>
      </c>
      <c r="QE14" s="42">
        <f t="shared" si="40"/>
        <v>0</v>
      </c>
      <c r="QF14" s="42">
        <f t="shared" si="40"/>
        <v>0</v>
      </c>
      <c r="QG14" s="42">
        <f t="shared" si="40"/>
        <v>0</v>
      </c>
      <c r="QH14" s="42">
        <f t="shared" si="40"/>
        <v>0</v>
      </c>
      <c r="QI14" s="42">
        <f t="shared" si="40"/>
        <v>0</v>
      </c>
      <c r="QJ14" s="42">
        <f t="shared" si="40"/>
        <v>0</v>
      </c>
      <c r="QK14" s="42">
        <f t="shared" si="40"/>
        <v>0</v>
      </c>
      <c r="QL14" s="42">
        <f t="shared" si="40"/>
        <v>0</v>
      </c>
      <c r="QM14" s="42">
        <f t="shared" si="40"/>
        <v>0</v>
      </c>
      <c r="QN14" s="42">
        <f t="shared" si="35"/>
        <v>0</v>
      </c>
      <c r="QO14" s="42">
        <f t="shared" si="35"/>
        <v>0</v>
      </c>
      <c r="QP14" s="42">
        <f t="shared" si="35"/>
        <v>0</v>
      </c>
      <c r="QQ14" s="42">
        <f t="shared" si="35"/>
        <v>0</v>
      </c>
      <c r="QR14" s="42">
        <f t="shared" si="35"/>
        <v>0</v>
      </c>
      <c r="QS14" s="42">
        <f t="shared" si="35"/>
        <v>0</v>
      </c>
      <c r="QT14" s="42">
        <f t="shared" si="35"/>
        <v>0</v>
      </c>
      <c r="QU14" s="42">
        <f t="shared" si="35"/>
        <v>0</v>
      </c>
      <c r="QV14" s="42">
        <f t="shared" si="35"/>
        <v>0</v>
      </c>
      <c r="QW14" s="42">
        <f t="shared" si="35"/>
        <v>0</v>
      </c>
      <c r="QX14" s="42">
        <f t="shared" si="35"/>
        <v>0</v>
      </c>
      <c r="QY14" s="42">
        <f t="shared" si="35"/>
        <v>0</v>
      </c>
      <c r="QZ14" s="42">
        <f t="shared" si="35"/>
        <v>0</v>
      </c>
      <c r="RA14" s="42">
        <f t="shared" si="35"/>
        <v>0</v>
      </c>
      <c r="RB14" s="42">
        <f t="shared" si="35"/>
        <v>0</v>
      </c>
      <c r="RC14" s="42">
        <f t="shared" si="35"/>
        <v>0</v>
      </c>
      <c r="RD14" s="42">
        <f t="shared" si="35"/>
        <v>0</v>
      </c>
      <c r="RE14" s="42">
        <f t="shared" si="35"/>
        <v>0</v>
      </c>
      <c r="RF14" s="42">
        <f t="shared" si="35"/>
        <v>0</v>
      </c>
      <c r="RG14" s="42">
        <f t="shared" si="35"/>
        <v>0</v>
      </c>
      <c r="RH14" s="42">
        <f t="shared" si="35"/>
        <v>0</v>
      </c>
      <c r="RI14" s="42">
        <f t="shared" si="35"/>
        <v>0</v>
      </c>
      <c r="RJ14" s="42">
        <f t="shared" si="35"/>
        <v>0</v>
      </c>
      <c r="RK14" s="42">
        <f t="shared" si="35"/>
        <v>0</v>
      </c>
      <c r="RL14" s="42">
        <f t="shared" si="35"/>
        <v>0</v>
      </c>
      <c r="RM14" s="42">
        <f t="shared" si="35"/>
        <v>0</v>
      </c>
      <c r="RN14" s="42">
        <f t="shared" si="35"/>
        <v>0</v>
      </c>
      <c r="RO14" s="42">
        <f t="shared" si="35"/>
        <v>0</v>
      </c>
      <c r="RP14" s="42">
        <f t="shared" si="35"/>
        <v>0</v>
      </c>
      <c r="RQ14" s="42">
        <f t="shared" si="35"/>
        <v>0</v>
      </c>
      <c r="RR14" s="42">
        <f t="shared" si="35"/>
        <v>0</v>
      </c>
      <c r="RS14" s="42">
        <f t="shared" si="35"/>
        <v>0</v>
      </c>
      <c r="RT14" s="42">
        <f t="shared" si="35"/>
        <v>0</v>
      </c>
      <c r="RU14" s="42">
        <f t="shared" si="35"/>
        <v>0</v>
      </c>
      <c r="RV14" s="42">
        <f t="shared" si="35"/>
        <v>0</v>
      </c>
      <c r="RW14" s="42">
        <f t="shared" si="35"/>
        <v>0</v>
      </c>
      <c r="RX14" s="42">
        <f t="shared" si="35"/>
        <v>0</v>
      </c>
      <c r="RY14" s="42">
        <f t="shared" si="35"/>
        <v>0</v>
      </c>
      <c r="RZ14" s="42">
        <f t="shared" si="35"/>
        <v>0</v>
      </c>
      <c r="SA14" s="42">
        <f t="shared" si="35"/>
        <v>0</v>
      </c>
      <c r="SB14" s="42">
        <f t="shared" si="35"/>
        <v>0</v>
      </c>
      <c r="SC14" s="42">
        <f t="shared" si="35"/>
        <v>0</v>
      </c>
      <c r="SD14" s="42">
        <f t="shared" si="35"/>
        <v>0</v>
      </c>
      <c r="SE14" s="42">
        <f t="shared" si="35"/>
        <v>0</v>
      </c>
      <c r="SF14" s="42">
        <f t="shared" si="35"/>
        <v>0</v>
      </c>
      <c r="SG14" s="42">
        <f t="shared" si="35"/>
        <v>0</v>
      </c>
      <c r="SH14" s="42">
        <f t="shared" si="35"/>
        <v>0</v>
      </c>
      <c r="SI14" s="42">
        <f t="shared" si="35"/>
        <v>0</v>
      </c>
      <c r="SJ14" s="42">
        <f t="shared" si="35"/>
        <v>0</v>
      </c>
      <c r="SK14" s="42">
        <f t="shared" si="35"/>
        <v>0</v>
      </c>
      <c r="SL14" s="42">
        <f t="shared" si="35"/>
        <v>0</v>
      </c>
      <c r="SM14" s="42">
        <f t="shared" si="35"/>
        <v>0</v>
      </c>
      <c r="SN14" s="42">
        <f t="shared" si="35"/>
        <v>0</v>
      </c>
      <c r="SO14" s="42">
        <f t="shared" si="35"/>
        <v>0</v>
      </c>
      <c r="SP14" s="42">
        <f t="shared" si="35"/>
        <v>0</v>
      </c>
      <c r="SQ14" s="42">
        <f t="shared" si="35"/>
        <v>0</v>
      </c>
      <c r="SR14" s="42">
        <f t="shared" si="35"/>
        <v>0</v>
      </c>
      <c r="SS14" s="42">
        <f t="shared" si="35"/>
        <v>0</v>
      </c>
      <c r="ST14" s="42">
        <f t="shared" si="35"/>
        <v>0</v>
      </c>
      <c r="SU14" s="42">
        <f t="shared" si="35"/>
        <v>0</v>
      </c>
      <c r="SV14" s="42">
        <f t="shared" si="35"/>
        <v>0</v>
      </c>
      <c r="SW14" s="42">
        <f t="shared" si="30"/>
        <v>0</v>
      </c>
      <c r="SX14" s="42">
        <f t="shared" si="27"/>
        <v>0</v>
      </c>
      <c r="SY14" s="42">
        <f t="shared" si="27"/>
        <v>0</v>
      </c>
      <c r="SZ14" s="42">
        <f t="shared" ref="SZ14:VK18" si="41">IF(SZ$2=$A14,1,0)</f>
        <v>0</v>
      </c>
      <c r="TA14" s="42">
        <f t="shared" si="41"/>
        <v>0</v>
      </c>
      <c r="TB14" s="42">
        <f t="shared" si="41"/>
        <v>0</v>
      </c>
      <c r="TC14" s="42">
        <f t="shared" si="41"/>
        <v>0</v>
      </c>
      <c r="TD14" s="42">
        <f t="shared" si="41"/>
        <v>0</v>
      </c>
      <c r="TE14" s="42">
        <f t="shared" si="41"/>
        <v>0</v>
      </c>
      <c r="TF14" s="42">
        <f t="shared" si="41"/>
        <v>0</v>
      </c>
      <c r="TG14" s="42">
        <f t="shared" si="41"/>
        <v>0</v>
      </c>
      <c r="TH14" s="42">
        <f t="shared" si="41"/>
        <v>0</v>
      </c>
      <c r="TI14" s="42">
        <f t="shared" si="41"/>
        <v>0</v>
      </c>
      <c r="TJ14" s="42">
        <f t="shared" si="41"/>
        <v>0</v>
      </c>
      <c r="TK14" s="42">
        <f t="shared" si="41"/>
        <v>0</v>
      </c>
      <c r="TL14" s="42">
        <f t="shared" si="41"/>
        <v>0</v>
      </c>
      <c r="TM14" s="42">
        <f t="shared" si="41"/>
        <v>0</v>
      </c>
      <c r="TN14" s="42">
        <f t="shared" si="41"/>
        <v>0</v>
      </c>
      <c r="TO14" s="42">
        <f t="shared" si="41"/>
        <v>0</v>
      </c>
      <c r="TP14" s="42">
        <f t="shared" si="41"/>
        <v>0</v>
      </c>
      <c r="TQ14" s="42">
        <f t="shared" si="41"/>
        <v>0</v>
      </c>
      <c r="TR14" s="42">
        <f t="shared" si="41"/>
        <v>0</v>
      </c>
      <c r="TS14" s="42">
        <f t="shared" si="41"/>
        <v>0</v>
      </c>
      <c r="TT14" s="42">
        <f t="shared" si="41"/>
        <v>0</v>
      </c>
      <c r="TU14" s="42">
        <f t="shared" si="41"/>
        <v>0</v>
      </c>
      <c r="TV14" s="42">
        <f t="shared" si="41"/>
        <v>0</v>
      </c>
      <c r="TW14" s="42">
        <f t="shared" si="41"/>
        <v>0</v>
      </c>
      <c r="TX14" s="42">
        <f t="shared" si="41"/>
        <v>0</v>
      </c>
      <c r="TY14" s="42">
        <f t="shared" si="41"/>
        <v>0</v>
      </c>
      <c r="TZ14" s="42">
        <f t="shared" si="41"/>
        <v>0</v>
      </c>
      <c r="UA14" s="42">
        <f t="shared" si="41"/>
        <v>0</v>
      </c>
      <c r="UB14" s="42">
        <f t="shared" si="41"/>
        <v>0</v>
      </c>
      <c r="UC14" s="42">
        <f t="shared" si="41"/>
        <v>0</v>
      </c>
      <c r="UD14" s="42">
        <f t="shared" si="41"/>
        <v>0</v>
      </c>
      <c r="UE14" s="42">
        <f t="shared" si="41"/>
        <v>0</v>
      </c>
      <c r="UF14" s="42">
        <f t="shared" si="41"/>
        <v>0</v>
      </c>
      <c r="UG14" s="42">
        <f t="shared" si="41"/>
        <v>0</v>
      </c>
      <c r="UH14" s="42">
        <f t="shared" si="41"/>
        <v>0</v>
      </c>
      <c r="UI14" s="42">
        <f t="shared" si="41"/>
        <v>0</v>
      </c>
      <c r="UJ14" s="42">
        <f t="shared" si="41"/>
        <v>0</v>
      </c>
      <c r="UK14" s="42">
        <f t="shared" si="41"/>
        <v>0</v>
      </c>
      <c r="UL14" s="42">
        <f t="shared" si="41"/>
        <v>0</v>
      </c>
      <c r="UM14" s="42">
        <f t="shared" si="41"/>
        <v>0</v>
      </c>
      <c r="UN14" s="42">
        <f t="shared" si="41"/>
        <v>0</v>
      </c>
      <c r="UO14" s="42">
        <f t="shared" si="41"/>
        <v>0</v>
      </c>
      <c r="UP14" s="42">
        <f t="shared" si="41"/>
        <v>0</v>
      </c>
      <c r="UQ14" s="42">
        <f t="shared" si="41"/>
        <v>0</v>
      </c>
      <c r="UR14" s="42">
        <f t="shared" si="41"/>
        <v>0</v>
      </c>
      <c r="US14" s="42">
        <f t="shared" si="41"/>
        <v>0</v>
      </c>
      <c r="UT14" s="42">
        <f t="shared" si="41"/>
        <v>0</v>
      </c>
      <c r="UU14" s="42">
        <f t="shared" si="41"/>
        <v>0</v>
      </c>
      <c r="UV14" s="42">
        <f t="shared" si="41"/>
        <v>0</v>
      </c>
      <c r="UW14" s="42">
        <f t="shared" si="41"/>
        <v>0</v>
      </c>
      <c r="UX14" s="42">
        <f t="shared" si="41"/>
        <v>0</v>
      </c>
      <c r="UY14" s="42">
        <f t="shared" si="41"/>
        <v>0</v>
      </c>
      <c r="UZ14" s="42">
        <f t="shared" si="41"/>
        <v>0</v>
      </c>
      <c r="VA14" s="42">
        <f t="shared" si="41"/>
        <v>0</v>
      </c>
      <c r="VB14" s="42">
        <f t="shared" si="41"/>
        <v>0</v>
      </c>
      <c r="VC14" s="42">
        <f t="shared" si="41"/>
        <v>0</v>
      </c>
      <c r="VD14" s="42">
        <f t="shared" si="41"/>
        <v>0</v>
      </c>
      <c r="VE14" s="42">
        <f t="shared" si="41"/>
        <v>0</v>
      </c>
      <c r="VF14" s="42">
        <f t="shared" si="41"/>
        <v>0</v>
      </c>
      <c r="VG14" s="42">
        <f t="shared" si="41"/>
        <v>0</v>
      </c>
      <c r="VH14" s="42">
        <f t="shared" si="41"/>
        <v>0</v>
      </c>
      <c r="VI14" s="42">
        <f t="shared" si="41"/>
        <v>0</v>
      </c>
      <c r="VJ14" s="42">
        <f t="shared" si="41"/>
        <v>0</v>
      </c>
      <c r="VK14" s="42">
        <f t="shared" si="41"/>
        <v>0</v>
      </c>
      <c r="VL14" s="42">
        <f t="shared" si="36"/>
        <v>0</v>
      </c>
      <c r="VM14" s="42">
        <f t="shared" si="36"/>
        <v>0</v>
      </c>
      <c r="VN14" s="42">
        <f t="shared" si="36"/>
        <v>0</v>
      </c>
      <c r="VO14" s="42">
        <f t="shared" si="36"/>
        <v>0</v>
      </c>
      <c r="VP14" s="42">
        <f t="shared" si="36"/>
        <v>0</v>
      </c>
      <c r="VQ14" s="42">
        <f t="shared" si="36"/>
        <v>0</v>
      </c>
      <c r="VR14" s="42">
        <f t="shared" si="36"/>
        <v>0</v>
      </c>
      <c r="VS14" s="42">
        <f t="shared" si="36"/>
        <v>0</v>
      </c>
      <c r="VT14" s="42">
        <f t="shared" si="36"/>
        <v>0</v>
      </c>
      <c r="VU14" s="42">
        <f t="shared" si="36"/>
        <v>0</v>
      </c>
      <c r="VV14" s="42">
        <f t="shared" si="36"/>
        <v>0</v>
      </c>
      <c r="VW14" s="42">
        <f t="shared" si="36"/>
        <v>0</v>
      </c>
      <c r="VX14" s="42">
        <f t="shared" si="36"/>
        <v>0</v>
      </c>
      <c r="VY14" s="42">
        <f t="shared" si="36"/>
        <v>0</v>
      </c>
      <c r="VZ14" s="42">
        <f t="shared" si="36"/>
        <v>0</v>
      </c>
      <c r="WA14" s="42">
        <f t="shared" si="36"/>
        <v>0</v>
      </c>
      <c r="WB14" s="42">
        <f t="shared" si="36"/>
        <v>0</v>
      </c>
      <c r="WC14" s="42">
        <f t="shared" si="36"/>
        <v>0</v>
      </c>
      <c r="WD14" s="42">
        <f t="shared" si="36"/>
        <v>0</v>
      </c>
      <c r="WE14" s="42">
        <f t="shared" si="36"/>
        <v>0</v>
      </c>
      <c r="WF14" s="42">
        <f t="shared" si="36"/>
        <v>0</v>
      </c>
      <c r="WG14" s="42">
        <f t="shared" si="36"/>
        <v>0</v>
      </c>
      <c r="WH14" s="42">
        <f t="shared" si="36"/>
        <v>0</v>
      </c>
      <c r="WI14" s="42">
        <f t="shared" si="36"/>
        <v>0</v>
      </c>
      <c r="WJ14" s="42">
        <f t="shared" si="36"/>
        <v>0</v>
      </c>
      <c r="WK14" s="42">
        <f t="shared" si="36"/>
        <v>0</v>
      </c>
      <c r="WL14" s="42">
        <f t="shared" si="36"/>
        <v>0</v>
      </c>
      <c r="WM14" s="42">
        <f t="shared" si="36"/>
        <v>0</v>
      </c>
      <c r="WN14" s="42">
        <f t="shared" si="36"/>
        <v>0</v>
      </c>
      <c r="WO14" s="42">
        <f t="shared" si="36"/>
        <v>0</v>
      </c>
      <c r="WP14" s="42">
        <f t="shared" si="36"/>
        <v>0</v>
      </c>
      <c r="WQ14" s="42">
        <f t="shared" si="36"/>
        <v>0</v>
      </c>
      <c r="WR14" s="42">
        <f t="shared" si="36"/>
        <v>0</v>
      </c>
      <c r="WS14" s="42">
        <f t="shared" si="36"/>
        <v>0</v>
      </c>
      <c r="WT14" s="42">
        <f t="shared" si="36"/>
        <v>0</v>
      </c>
      <c r="WU14" s="42">
        <f t="shared" si="36"/>
        <v>0</v>
      </c>
      <c r="WV14" s="42">
        <f t="shared" si="36"/>
        <v>0</v>
      </c>
      <c r="WW14" s="42">
        <f t="shared" si="36"/>
        <v>0</v>
      </c>
      <c r="WX14" s="42">
        <f t="shared" si="36"/>
        <v>0</v>
      </c>
      <c r="WY14" s="42">
        <f t="shared" si="36"/>
        <v>0</v>
      </c>
      <c r="WZ14" s="42">
        <f t="shared" si="36"/>
        <v>0</v>
      </c>
      <c r="XA14" s="42">
        <f t="shared" si="36"/>
        <v>0</v>
      </c>
      <c r="XB14" s="42">
        <f t="shared" si="36"/>
        <v>0</v>
      </c>
      <c r="XC14" s="42">
        <f t="shared" si="36"/>
        <v>0</v>
      </c>
      <c r="XD14" s="42">
        <f t="shared" si="36"/>
        <v>0</v>
      </c>
      <c r="XE14" s="42">
        <f t="shared" si="36"/>
        <v>0</v>
      </c>
      <c r="XF14" s="42">
        <f t="shared" si="36"/>
        <v>0</v>
      </c>
      <c r="XG14" s="42">
        <f t="shared" si="36"/>
        <v>0</v>
      </c>
      <c r="XH14" s="42">
        <f t="shared" si="36"/>
        <v>0</v>
      </c>
      <c r="XI14" s="42">
        <f t="shared" si="36"/>
        <v>0</v>
      </c>
      <c r="XJ14" s="42">
        <f t="shared" si="36"/>
        <v>0</v>
      </c>
      <c r="XK14" s="42">
        <f t="shared" si="36"/>
        <v>0</v>
      </c>
      <c r="XL14" s="42">
        <f t="shared" si="36"/>
        <v>0</v>
      </c>
      <c r="XM14" s="42">
        <f t="shared" si="36"/>
        <v>0</v>
      </c>
      <c r="XN14" s="42">
        <f t="shared" si="36"/>
        <v>0</v>
      </c>
      <c r="XO14" s="42">
        <f t="shared" si="36"/>
        <v>0</v>
      </c>
      <c r="XP14" s="42">
        <f t="shared" si="36"/>
        <v>0</v>
      </c>
      <c r="XQ14" s="42">
        <f t="shared" si="36"/>
        <v>0</v>
      </c>
      <c r="XR14" s="42">
        <f t="shared" si="36"/>
        <v>0</v>
      </c>
      <c r="XS14" s="42">
        <f t="shared" si="36"/>
        <v>0</v>
      </c>
      <c r="XT14" s="42">
        <f t="shared" si="36"/>
        <v>0</v>
      </c>
      <c r="XU14" s="42">
        <f t="shared" si="31"/>
        <v>0</v>
      </c>
      <c r="XV14" s="42">
        <f t="shared" si="16"/>
        <v>0</v>
      </c>
      <c r="XW14" s="42">
        <f t="shared" si="16"/>
        <v>0</v>
      </c>
      <c r="XX14" s="42">
        <f t="shared" si="16"/>
        <v>0</v>
      </c>
      <c r="XY14" s="42">
        <f t="shared" si="16"/>
        <v>0</v>
      </c>
      <c r="XZ14" s="42">
        <f t="shared" si="16"/>
        <v>0</v>
      </c>
      <c r="YA14" s="42">
        <f t="shared" si="16"/>
        <v>0</v>
      </c>
      <c r="YB14" s="42">
        <f t="shared" si="16"/>
        <v>0</v>
      </c>
      <c r="YC14" s="42">
        <f t="shared" si="16"/>
        <v>0</v>
      </c>
      <c r="YD14" s="42">
        <f t="shared" si="10"/>
        <v>0</v>
      </c>
      <c r="YE14" s="23"/>
    </row>
    <row r="15" spans="1:655" x14ac:dyDescent="0.55000000000000004">
      <c r="A15" t="s">
        <v>706</v>
      </c>
      <c r="B15" s="42">
        <f t="shared" si="11"/>
        <v>0</v>
      </c>
      <c r="C15" s="42">
        <f t="shared" si="11"/>
        <v>0</v>
      </c>
      <c r="D15" s="42">
        <f t="shared" si="11"/>
        <v>0</v>
      </c>
      <c r="E15" s="42">
        <f t="shared" si="11"/>
        <v>0</v>
      </c>
      <c r="F15" s="42">
        <f t="shared" si="11"/>
        <v>0</v>
      </c>
      <c r="G15" s="42">
        <f t="shared" si="11"/>
        <v>0</v>
      </c>
      <c r="H15" s="42">
        <f t="shared" si="11"/>
        <v>0</v>
      </c>
      <c r="I15" s="42">
        <f t="shared" si="11"/>
        <v>0</v>
      </c>
      <c r="J15" s="42">
        <f t="shared" si="11"/>
        <v>0</v>
      </c>
      <c r="K15" s="42">
        <f t="shared" si="11"/>
        <v>0</v>
      </c>
      <c r="L15" s="42">
        <f t="shared" si="11"/>
        <v>0</v>
      </c>
      <c r="M15" s="42">
        <f t="shared" si="11"/>
        <v>0</v>
      </c>
      <c r="N15" s="42">
        <f t="shared" si="11"/>
        <v>0</v>
      </c>
      <c r="O15" s="42">
        <f t="shared" si="11"/>
        <v>0</v>
      </c>
      <c r="P15" s="42">
        <f t="shared" si="11"/>
        <v>0</v>
      </c>
      <c r="Q15" s="42">
        <f t="shared" si="11"/>
        <v>0</v>
      </c>
      <c r="R15" s="42">
        <f t="shared" si="37"/>
        <v>0</v>
      </c>
      <c r="S15" s="42">
        <f t="shared" si="37"/>
        <v>0</v>
      </c>
      <c r="T15" s="42">
        <f t="shared" si="37"/>
        <v>0</v>
      </c>
      <c r="U15" s="42">
        <f t="shared" si="37"/>
        <v>0</v>
      </c>
      <c r="V15" s="42">
        <f t="shared" si="37"/>
        <v>0</v>
      </c>
      <c r="W15" s="42">
        <f t="shared" si="37"/>
        <v>0</v>
      </c>
      <c r="X15" s="42">
        <f t="shared" si="37"/>
        <v>0</v>
      </c>
      <c r="Y15" s="42">
        <f t="shared" si="37"/>
        <v>0</v>
      </c>
      <c r="Z15" s="42">
        <f t="shared" si="37"/>
        <v>0</v>
      </c>
      <c r="AA15" s="42">
        <f t="shared" si="37"/>
        <v>0</v>
      </c>
      <c r="AB15" s="42">
        <f t="shared" si="37"/>
        <v>0</v>
      </c>
      <c r="AC15" s="42">
        <f t="shared" si="37"/>
        <v>0</v>
      </c>
      <c r="AD15" s="42">
        <f t="shared" si="37"/>
        <v>0</v>
      </c>
      <c r="AE15" s="42">
        <f t="shared" si="37"/>
        <v>0</v>
      </c>
      <c r="AF15" s="42">
        <f t="shared" si="37"/>
        <v>0</v>
      </c>
      <c r="AG15" s="42">
        <f t="shared" si="37"/>
        <v>0</v>
      </c>
      <c r="AH15" s="42">
        <f t="shared" si="37"/>
        <v>0</v>
      </c>
      <c r="AI15" s="42">
        <f t="shared" si="37"/>
        <v>0</v>
      </c>
      <c r="AJ15" s="42">
        <f t="shared" si="37"/>
        <v>0</v>
      </c>
      <c r="AK15" s="42">
        <f t="shared" si="37"/>
        <v>0</v>
      </c>
      <c r="AL15" s="42">
        <f t="shared" si="37"/>
        <v>0</v>
      </c>
      <c r="AM15" s="42">
        <f t="shared" si="37"/>
        <v>0</v>
      </c>
      <c r="AN15" s="42">
        <f t="shared" si="37"/>
        <v>0</v>
      </c>
      <c r="AO15" s="42">
        <f t="shared" si="37"/>
        <v>0</v>
      </c>
      <c r="AP15" s="42">
        <f t="shared" si="37"/>
        <v>0</v>
      </c>
      <c r="AQ15" s="42">
        <f t="shared" si="37"/>
        <v>0</v>
      </c>
      <c r="AR15" s="42">
        <f t="shared" si="37"/>
        <v>0</v>
      </c>
      <c r="AS15" s="42">
        <f t="shared" si="37"/>
        <v>0</v>
      </c>
      <c r="AT15" s="42">
        <f t="shared" si="37"/>
        <v>0</v>
      </c>
      <c r="AU15" s="42">
        <f t="shared" si="37"/>
        <v>0</v>
      </c>
      <c r="AV15" s="42">
        <f t="shared" si="37"/>
        <v>0</v>
      </c>
      <c r="AW15" s="42">
        <f t="shared" si="37"/>
        <v>0</v>
      </c>
      <c r="AX15" s="42">
        <f t="shared" si="37"/>
        <v>0</v>
      </c>
      <c r="AY15" s="42">
        <f t="shared" si="37"/>
        <v>0</v>
      </c>
      <c r="AZ15" s="42">
        <f t="shared" si="37"/>
        <v>0</v>
      </c>
      <c r="BA15" s="42">
        <f t="shared" si="37"/>
        <v>0</v>
      </c>
      <c r="BB15" s="42">
        <f t="shared" si="37"/>
        <v>0</v>
      </c>
      <c r="BC15" s="42">
        <f t="shared" si="37"/>
        <v>0</v>
      </c>
      <c r="BD15" s="42">
        <f t="shared" si="37"/>
        <v>0</v>
      </c>
      <c r="BE15" s="42">
        <f t="shared" si="37"/>
        <v>0</v>
      </c>
      <c r="BF15" s="42">
        <f t="shared" si="37"/>
        <v>0</v>
      </c>
      <c r="BG15" s="42">
        <f t="shared" si="37"/>
        <v>0</v>
      </c>
      <c r="BH15" s="42">
        <f t="shared" si="37"/>
        <v>0</v>
      </c>
      <c r="BI15" s="42">
        <f t="shared" si="37"/>
        <v>0</v>
      </c>
      <c r="BJ15" s="42">
        <f t="shared" si="37"/>
        <v>0</v>
      </c>
      <c r="BK15" s="42">
        <f t="shared" si="37"/>
        <v>0</v>
      </c>
      <c r="BL15" s="42">
        <f t="shared" si="37"/>
        <v>0</v>
      </c>
      <c r="BM15" s="42">
        <f t="shared" si="37"/>
        <v>0</v>
      </c>
      <c r="BN15" s="42">
        <f t="shared" si="37"/>
        <v>0</v>
      </c>
      <c r="BO15" s="42">
        <f t="shared" si="37"/>
        <v>0</v>
      </c>
      <c r="BP15" s="42">
        <f t="shared" si="37"/>
        <v>0</v>
      </c>
      <c r="BQ15" s="42">
        <f t="shared" si="37"/>
        <v>0</v>
      </c>
      <c r="BR15" s="42">
        <f t="shared" si="37"/>
        <v>0</v>
      </c>
      <c r="BS15" s="42">
        <f t="shared" si="37"/>
        <v>0</v>
      </c>
      <c r="BT15" s="42">
        <f t="shared" si="37"/>
        <v>0</v>
      </c>
      <c r="BU15" s="42">
        <f t="shared" si="37"/>
        <v>0</v>
      </c>
      <c r="BV15" s="42">
        <f t="shared" si="37"/>
        <v>0</v>
      </c>
      <c r="BW15" s="42">
        <f t="shared" si="37"/>
        <v>0</v>
      </c>
      <c r="BX15" s="42">
        <f t="shared" si="37"/>
        <v>0</v>
      </c>
      <c r="BY15" s="42">
        <f t="shared" si="37"/>
        <v>0</v>
      </c>
      <c r="BZ15" s="42">
        <f t="shared" si="37"/>
        <v>0</v>
      </c>
      <c r="CA15" s="42">
        <f t="shared" si="37"/>
        <v>0</v>
      </c>
      <c r="CB15" s="42">
        <f t="shared" si="37"/>
        <v>0</v>
      </c>
      <c r="CC15" s="42">
        <f t="shared" si="37"/>
        <v>0</v>
      </c>
      <c r="CD15" s="42">
        <f t="shared" si="17"/>
        <v>0</v>
      </c>
      <c r="CE15" s="42">
        <f t="shared" si="17"/>
        <v>0</v>
      </c>
      <c r="CF15" s="42">
        <f t="shared" si="17"/>
        <v>0</v>
      </c>
      <c r="CG15" s="42">
        <f t="shared" si="17"/>
        <v>0</v>
      </c>
      <c r="CH15" s="42">
        <f t="shared" si="17"/>
        <v>0</v>
      </c>
      <c r="CI15" s="42">
        <f t="shared" si="17"/>
        <v>0</v>
      </c>
      <c r="CJ15" s="42">
        <f t="shared" si="17"/>
        <v>0</v>
      </c>
      <c r="CK15" s="42">
        <f t="shared" si="17"/>
        <v>0</v>
      </c>
      <c r="CL15" s="42">
        <f t="shared" si="17"/>
        <v>0</v>
      </c>
      <c r="CM15" s="42">
        <f t="shared" si="17"/>
        <v>0</v>
      </c>
      <c r="CN15" s="42">
        <f t="shared" si="17"/>
        <v>0</v>
      </c>
      <c r="CO15" s="42">
        <f t="shared" si="17"/>
        <v>0</v>
      </c>
      <c r="CP15" s="42">
        <f t="shared" si="17"/>
        <v>0</v>
      </c>
      <c r="CQ15" s="42">
        <f t="shared" si="17"/>
        <v>0</v>
      </c>
      <c r="CR15" s="42">
        <f t="shared" si="38"/>
        <v>0</v>
      </c>
      <c r="CS15" s="42">
        <f t="shared" si="38"/>
        <v>0</v>
      </c>
      <c r="CT15" s="42">
        <f t="shared" si="38"/>
        <v>0</v>
      </c>
      <c r="CU15" s="42">
        <f t="shared" si="38"/>
        <v>0</v>
      </c>
      <c r="CV15" s="42">
        <f t="shared" si="38"/>
        <v>0</v>
      </c>
      <c r="CW15" s="42">
        <f t="shared" si="38"/>
        <v>0</v>
      </c>
      <c r="CX15" s="42">
        <f t="shared" si="38"/>
        <v>0</v>
      </c>
      <c r="CY15" s="42">
        <f t="shared" si="38"/>
        <v>0</v>
      </c>
      <c r="CZ15" s="42">
        <f t="shared" si="38"/>
        <v>0</v>
      </c>
      <c r="DA15" s="42">
        <f t="shared" si="38"/>
        <v>0</v>
      </c>
      <c r="DB15" s="42">
        <f t="shared" si="38"/>
        <v>0</v>
      </c>
      <c r="DC15" s="42">
        <f t="shared" si="38"/>
        <v>0</v>
      </c>
      <c r="DD15" s="42">
        <f t="shared" si="38"/>
        <v>0</v>
      </c>
      <c r="DE15" s="42">
        <f t="shared" si="38"/>
        <v>0</v>
      </c>
      <c r="DF15" s="42">
        <f t="shared" si="38"/>
        <v>0</v>
      </c>
      <c r="DG15" s="42">
        <f t="shared" si="38"/>
        <v>0</v>
      </c>
      <c r="DH15" s="42">
        <f t="shared" si="38"/>
        <v>0</v>
      </c>
      <c r="DI15" s="42">
        <f t="shared" si="38"/>
        <v>0</v>
      </c>
      <c r="DJ15" s="42">
        <f t="shared" si="38"/>
        <v>0</v>
      </c>
      <c r="DK15" s="42">
        <f t="shared" si="38"/>
        <v>0</v>
      </c>
      <c r="DL15" s="42">
        <f t="shared" si="38"/>
        <v>0</v>
      </c>
      <c r="DM15" s="42">
        <f t="shared" si="38"/>
        <v>0</v>
      </c>
      <c r="DN15" s="42">
        <f t="shared" si="38"/>
        <v>0</v>
      </c>
      <c r="DO15" s="42">
        <f t="shared" si="38"/>
        <v>0</v>
      </c>
      <c r="DP15" s="42">
        <f t="shared" si="38"/>
        <v>0</v>
      </c>
      <c r="DQ15" s="42">
        <f t="shared" si="38"/>
        <v>0</v>
      </c>
      <c r="DR15" s="42">
        <f t="shared" si="38"/>
        <v>0</v>
      </c>
      <c r="DS15" s="42">
        <f t="shared" si="38"/>
        <v>0</v>
      </c>
      <c r="DT15" s="42">
        <f t="shared" si="38"/>
        <v>0</v>
      </c>
      <c r="DU15" s="42">
        <f t="shared" si="38"/>
        <v>0</v>
      </c>
      <c r="DV15" s="42">
        <f t="shared" si="38"/>
        <v>0</v>
      </c>
      <c r="DW15" s="42">
        <f t="shared" si="38"/>
        <v>0</v>
      </c>
      <c r="DX15" s="42">
        <f t="shared" si="38"/>
        <v>0</v>
      </c>
      <c r="DY15" s="42">
        <f t="shared" si="38"/>
        <v>0</v>
      </c>
      <c r="DZ15" s="42">
        <f t="shared" si="38"/>
        <v>0</v>
      </c>
      <c r="EA15" s="42">
        <f t="shared" si="38"/>
        <v>0</v>
      </c>
      <c r="EB15" s="42">
        <f t="shared" si="38"/>
        <v>0</v>
      </c>
      <c r="EC15" s="42">
        <f t="shared" si="38"/>
        <v>0</v>
      </c>
      <c r="ED15" s="42">
        <f t="shared" si="38"/>
        <v>0</v>
      </c>
      <c r="EE15" s="42">
        <f t="shared" si="38"/>
        <v>0</v>
      </c>
      <c r="EF15" s="42">
        <f t="shared" si="38"/>
        <v>0</v>
      </c>
      <c r="EG15" s="42">
        <f t="shared" si="38"/>
        <v>0</v>
      </c>
      <c r="EH15" s="42">
        <f t="shared" si="38"/>
        <v>0</v>
      </c>
      <c r="EI15" s="42">
        <f t="shared" si="38"/>
        <v>0</v>
      </c>
      <c r="EJ15" s="42">
        <f t="shared" si="38"/>
        <v>0</v>
      </c>
      <c r="EK15" s="42">
        <f t="shared" si="38"/>
        <v>0</v>
      </c>
      <c r="EL15" s="42">
        <f t="shared" si="38"/>
        <v>0</v>
      </c>
      <c r="EM15" s="42">
        <f t="shared" si="38"/>
        <v>0</v>
      </c>
      <c r="EN15" s="42">
        <f t="shared" si="38"/>
        <v>0</v>
      </c>
      <c r="EO15" s="42">
        <f t="shared" si="38"/>
        <v>0</v>
      </c>
      <c r="EP15" s="42">
        <f t="shared" si="38"/>
        <v>0</v>
      </c>
      <c r="EQ15" s="42">
        <f t="shared" si="38"/>
        <v>0</v>
      </c>
      <c r="ER15" s="42">
        <f t="shared" si="38"/>
        <v>0</v>
      </c>
      <c r="ES15" s="42">
        <f t="shared" si="38"/>
        <v>0</v>
      </c>
      <c r="ET15" s="42">
        <f t="shared" si="38"/>
        <v>0</v>
      </c>
      <c r="EU15" s="42">
        <f t="shared" si="38"/>
        <v>0</v>
      </c>
      <c r="EV15" s="42">
        <f t="shared" si="38"/>
        <v>0</v>
      </c>
      <c r="EW15" s="42">
        <f t="shared" si="38"/>
        <v>0</v>
      </c>
      <c r="EX15" s="42">
        <f t="shared" si="38"/>
        <v>0</v>
      </c>
      <c r="EY15" s="42">
        <f t="shared" si="38"/>
        <v>0</v>
      </c>
      <c r="EZ15" s="42">
        <f t="shared" si="38"/>
        <v>0</v>
      </c>
      <c r="FA15" s="42">
        <f t="shared" si="38"/>
        <v>0</v>
      </c>
      <c r="FB15" s="42">
        <f t="shared" si="38"/>
        <v>0</v>
      </c>
      <c r="FC15" s="42">
        <f t="shared" si="38"/>
        <v>0</v>
      </c>
      <c r="FD15" s="42">
        <f t="shared" si="32"/>
        <v>0</v>
      </c>
      <c r="FE15" s="42">
        <f t="shared" si="32"/>
        <v>0</v>
      </c>
      <c r="FF15" s="42">
        <f t="shared" si="32"/>
        <v>0</v>
      </c>
      <c r="FG15" s="42">
        <f t="shared" si="32"/>
        <v>0</v>
      </c>
      <c r="FH15" s="42">
        <f t="shared" si="32"/>
        <v>0</v>
      </c>
      <c r="FI15" s="42">
        <f t="shared" si="32"/>
        <v>0</v>
      </c>
      <c r="FJ15" s="42">
        <f t="shared" si="32"/>
        <v>0</v>
      </c>
      <c r="FK15" s="42">
        <f t="shared" si="32"/>
        <v>0</v>
      </c>
      <c r="FL15" s="42">
        <f t="shared" si="32"/>
        <v>0</v>
      </c>
      <c r="FM15" s="42">
        <f t="shared" si="32"/>
        <v>0</v>
      </c>
      <c r="FN15" s="42">
        <f t="shared" si="32"/>
        <v>0</v>
      </c>
      <c r="FO15" s="42">
        <f t="shared" si="32"/>
        <v>0</v>
      </c>
      <c r="FP15" s="42">
        <f t="shared" si="32"/>
        <v>0</v>
      </c>
      <c r="FQ15" s="42">
        <f t="shared" si="32"/>
        <v>0</v>
      </c>
      <c r="FR15" s="42">
        <f t="shared" si="32"/>
        <v>0</v>
      </c>
      <c r="FS15" s="42">
        <f t="shared" si="32"/>
        <v>0</v>
      </c>
      <c r="FT15" s="42">
        <f t="shared" si="32"/>
        <v>0</v>
      </c>
      <c r="FU15" s="42">
        <f t="shared" si="32"/>
        <v>0</v>
      </c>
      <c r="FV15" s="42">
        <f t="shared" si="32"/>
        <v>0</v>
      </c>
      <c r="FW15" s="42">
        <f t="shared" si="32"/>
        <v>0</v>
      </c>
      <c r="FX15" s="42">
        <f t="shared" si="32"/>
        <v>0</v>
      </c>
      <c r="FY15" s="42">
        <f t="shared" si="32"/>
        <v>0</v>
      </c>
      <c r="FZ15" s="42">
        <f t="shared" si="32"/>
        <v>0</v>
      </c>
      <c r="GA15" s="42">
        <f t="shared" si="32"/>
        <v>0</v>
      </c>
      <c r="GB15" s="42">
        <f t="shared" si="32"/>
        <v>0</v>
      </c>
      <c r="GC15" s="42">
        <f t="shared" si="32"/>
        <v>0</v>
      </c>
      <c r="GD15" s="42">
        <f t="shared" si="32"/>
        <v>0</v>
      </c>
      <c r="GE15" s="42">
        <f t="shared" si="32"/>
        <v>0</v>
      </c>
      <c r="GF15" s="42">
        <f t="shared" si="32"/>
        <v>0</v>
      </c>
      <c r="GG15" s="42">
        <f t="shared" si="32"/>
        <v>0</v>
      </c>
      <c r="GH15" s="42">
        <f t="shared" si="32"/>
        <v>0</v>
      </c>
      <c r="GI15" s="42">
        <f t="shared" si="32"/>
        <v>0</v>
      </c>
      <c r="GJ15" s="42">
        <f t="shared" si="32"/>
        <v>0</v>
      </c>
      <c r="GK15" s="42">
        <f t="shared" si="32"/>
        <v>0</v>
      </c>
      <c r="GL15" s="42">
        <f t="shared" si="32"/>
        <v>0</v>
      </c>
      <c r="GM15" s="42">
        <f t="shared" si="32"/>
        <v>0</v>
      </c>
      <c r="GN15" s="42">
        <f t="shared" si="32"/>
        <v>0</v>
      </c>
      <c r="GO15" s="42">
        <f t="shared" si="32"/>
        <v>0</v>
      </c>
      <c r="GP15" s="42">
        <f t="shared" si="32"/>
        <v>0</v>
      </c>
      <c r="GQ15" s="42">
        <f t="shared" si="32"/>
        <v>0</v>
      </c>
      <c r="GR15" s="42">
        <f t="shared" si="32"/>
        <v>0</v>
      </c>
      <c r="GS15" s="42">
        <f t="shared" si="32"/>
        <v>0</v>
      </c>
      <c r="GT15" s="42">
        <f t="shared" si="32"/>
        <v>0</v>
      </c>
      <c r="GU15" s="42">
        <f t="shared" si="32"/>
        <v>0</v>
      </c>
      <c r="GV15" s="42">
        <f t="shared" si="32"/>
        <v>0</v>
      </c>
      <c r="GW15" s="42">
        <f t="shared" si="32"/>
        <v>0</v>
      </c>
      <c r="GX15" s="42">
        <f t="shared" si="32"/>
        <v>0</v>
      </c>
      <c r="GY15" s="42">
        <f t="shared" si="32"/>
        <v>0</v>
      </c>
      <c r="GZ15" s="42">
        <f t="shared" si="32"/>
        <v>0</v>
      </c>
      <c r="HA15" s="42">
        <f t="shared" si="32"/>
        <v>0</v>
      </c>
      <c r="HB15" s="42">
        <f t="shared" si="32"/>
        <v>0</v>
      </c>
      <c r="HC15" s="42">
        <f t="shared" si="33"/>
        <v>0</v>
      </c>
      <c r="HD15" s="42">
        <f t="shared" si="33"/>
        <v>0</v>
      </c>
      <c r="HE15" s="42">
        <f t="shared" si="33"/>
        <v>0</v>
      </c>
      <c r="HF15" s="42">
        <f t="shared" si="33"/>
        <v>0</v>
      </c>
      <c r="HG15" s="42">
        <f t="shared" si="33"/>
        <v>0</v>
      </c>
      <c r="HH15" s="42">
        <f t="shared" si="33"/>
        <v>0</v>
      </c>
      <c r="HI15" s="42">
        <f t="shared" si="33"/>
        <v>0</v>
      </c>
      <c r="HJ15" s="42">
        <f t="shared" si="33"/>
        <v>0</v>
      </c>
      <c r="HK15" s="42">
        <f t="shared" si="33"/>
        <v>0</v>
      </c>
      <c r="HL15" s="42">
        <f t="shared" si="33"/>
        <v>0</v>
      </c>
      <c r="HM15" s="42">
        <f t="shared" si="33"/>
        <v>0</v>
      </c>
      <c r="HN15" s="42">
        <f t="shared" si="33"/>
        <v>0</v>
      </c>
      <c r="HO15" s="42">
        <f t="shared" si="33"/>
        <v>0</v>
      </c>
      <c r="HP15" s="42">
        <f t="shared" si="33"/>
        <v>0</v>
      </c>
      <c r="HQ15" s="42">
        <f t="shared" si="33"/>
        <v>0</v>
      </c>
      <c r="HR15" s="42">
        <f t="shared" si="33"/>
        <v>0</v>
      </c>
      <c r="HS15" s="42">
        <f t="shared" si="33"/>
        <v>0</v>
      </c>
      <c r="HT15" s="42">
        <f t="shared" si="33"/>
        <v>0</v>
      </c>
      <c r="HU15" s="42">
        <f t="shared" si="33"/>
        <v>0</v>
      </c>
      <c r="HV15" s="42">
        <f t="shared" si="33"/>
        <v>0</v>
      </c>
      <c r="HW15" s="42">
        <f t="shared" si="33"/>
        <v>0</v>
      </c>
      <c r="HX15" s="42">
        <f t="shared" si="33"/>
        <v>0</v>
      </c>
      <c r="HY15" s="42">
        <f t="shared" si="33"/>
        <v>0</v>
      </c>
      <c r="HZ15" s="42">
        <f t="shared" si="33"/>
        <v>0</v>
      </c>
      <c r="IA15" s="42">
        <f t="shared" si="33"/>
        <v>0</v>
      </c>
      <c r="IB15" s="42">
        <f t="shared" si="33"/>
        <v>0</v>
      </c>
      <c r="IC15" s="42">
        <f t="shared" si="33"/>
        <v>0</v>
      </c>
      <c r="ID15" s="42">
        <f t="shared" si="33"/>
        <v>0</v>
      </c>
      <c r="IE15" s="42">
        <f t="shared" si="33"/>
        <v>0</v>
      </c>
      <c r="IF15" s="42">
        <f t="shared" si="33"/>
        <v>0</v>
      </c>
      <c r="IG15" s="42">
        <f t="shared" si="33"/>
        <v>0</v>
      </c>
      <c r="IH15" s="42">
        <f t="shared" si="33"/>
        <v>0</v>
      </c>
      <c r="II15" s="42">
        <f t="shared" si="33"/>
        <v>0</v>
      </c>
      <c r="IJ15" s="42">
        <f t="shared" si="33"/>
        <v>0</v>
      </c>
      <c r="IK15" s="42">
        <f t="shared" si="33"/>
        <v>0</v>
      </c>
      <c r="IL15" s="42">
        <f t="shared" si="33"/>
        <v>0</v>
      </c>
      <c r="IM15" s="42">
        <f t="shared" si="33"/>
        <v>0</v>
      </c>
      <c r="IN15" s="42">
        <f t="shared" si="33"/>
        <v>0</v>
      </c>
      <c r="IO15" s="42">
        <f t="shared" si="33"/>
        <v>0</v>
      </c>
      <c r="IP15" s="42">
        <f t="shared" si="33"/>
        <v>0</v>
      </c>
      <c r="IQ15" s="42">
        <f t="shared" si="33"/>
        <v>0</v>
      </c>
      <c r="IR15" s="42">
        <f t="shared" si="33"/>
        <v>0</v>
      </c>
      <c r="IS15" s="42">
        <f t="shared" si="33"/>
        <v>0</v>
      </c>
      <c r="IT15" s="42">
        <f t="shared" si="33"/>
        <v>0</v>
      </c>
      <c r="IU15" s="42">
        <f t="shared" si="33"/>
        <v>0</v>
      </c>
      <c r="IV15" s="42">
        <f t="shared" si="33"/>
        <v>0</v>
      </c>
      <c r="IW15" s="42">
        <f t="shared" si="33"/>
        <v>0</v>
      </c>
      <c r="IX15" s="42">
        <f t="shared" si="33"/>
        <v>0</v>
      </c>
      <c r="IY15" s="42">
        <f t="shared" si="33"/>
        <v>0</v>
      </c>
      <c r="IZ15" s="42">
        <f t="shared" si="33"/>
        <v>0</v>
      </c>
      <c r="JA15" s="42">
        <f t="shared" si="28"/>
        <v>0</v>
      </c>
      <c r="JB15" s="42">
        <f t="shared" ref="JB15:LM18" si="42">IF(JB$2=$A15,1,0)</f>
        <v>0</v>
      </c>
      <c r="JC15" s="42">
        <f t="shared" si="42"/>
        <v>0</v>
      </c>
      <c r="JD15" s="42">
        <f t="shared" si="42"/>
        <v>0</v>
      </c>
      <c r="JE15" s="42">
        <f t="shared" si="42"/>
        <v>0</v>
      </c>
      <c r="JF15" s="42">
        <f t="shared" si="42"/>
        <v>0</v>
      </c>
      <c r="JG15" s="42">
        <f t="shared" si="42"/>
        <v>0</v>
      </c>
      <c r="JH15" s="42">
        <f t="shared" si="42"/>
        <v>0</v>
      </c>
      <c r="JI15" s="42">
        <f t="shared" si="42"/>
        <v>0</v>
      </c>
      <c r="JJ15" s="42">
        <f t="shared" si="42"/>
        <v>0</v>
      </c>
      <c r="JK15" s="42">
        <f t="shared" si="42"/>
        <v>0</v>
      </c>
      <c r="JL15" s="42">
        <f t="shared" si="42"/>
        <v>0</v>
      </c>
      <c r="JM15" s="42">
        <f t="shared" si="42"/>
        <v>0</v>
      </c>
      <c r="JN15" s="42">
        <f t="shared" si="42"/>
        <v>0</v>
      </c>
      <c r="JO15" s="42">
        <f t="shared" si="42"/>
        <v>0</v>
      </c>
      <c r="JP15" s="42">
        <f t="shared" si="42"/>
        <v>0</v>
      </c>
      <c r="JQ15" s="42">
        <f t="shared" si="42"/>
        <v>0</v>
      </c>
      <c r="JR15" s="42">
        <f t="shared" si="42"/>
        <v>0</v>
      </c>
      <c r="JS15" s="42">
        <f t="shared" si="42"/>
        <v>0</v>
      </c>
      <c r="JT15" s="42">
        <f t="shared" si="42"/>
        <v>0</v>
      </c>
      <c r="JU15" s="42">
        <f t="shared" si="42"/>
        <v>0</v>
      </c>
      <c r="JV15" s="42">
        <f t="shared" si="42"/>
        <v>0</v>
      </c>
      <c r="JW15" s="42">
        <f t="shared" si="42"/>
        <v>0</v>
      </c>
      <c r="JX15" s="42">
        <f t="shared" si="42"/>
        <v>0</v>
      </c>
      <c r="JY15" s="42">
        <f t="shared" si="42"/>
        <v>0</v>
      </c>
      <c r="JZ15" s="42">
        <f t="shared" si="42"/>
        <v>0</v>
      </c>
      <c r="KA15" s="42">
        <f t="shared" si="42"/>
        <v>0</v>
      </c>
      <c r="KB15" s="42">
        <f t="shared" si="42"/>
        <v>0</v>
      </c>
      <c r="KC15" s="42">
        <f t="shared" si="42"/>
        <v>0</v>
      </c>
      <c r="KD15" s="42">
        <f t="shared" si="42"/>
        <v>0</v>
      </c>
      <c r="KE15" s="42">
        <f t="shared" si="42"/>
        <v>0</v>
      </c>
      <c r="KF15" s="42">
        <f t="shared" si="42"/>
        <v>0</v>
      </c>
      <c r="KG15" s="42">
        <f t="shared" si="42"/>
        <v>0</v>
      </c>
      <c r="KH15" s="42">
        <f t="shared" si="42"/>
        <v>0</v>
      </c>
      <c r="KI15" s="42">
        <f t="shared" si="42"/>
        <v>0</v>
      </c>
      <c r="KJ15" s="42">
        <f t="shared" si="42"/>
        <v>0</v>
      </c>
      <c r="KK15" s="42">
        <f t="shared" si="42"/>
        <v>0</v>
      </c>
      <c r="KL15" s="42">
        <f t="shared" si="42"/>
        <v>0</v>
      </c>
      <c r="KM15" s="42">
        <f t="shared" si="42"/>
        <v>0</v>
      </c>
      <c r="KN15" s="42">
        <f t="shared" si="42"/>
        <v>0</v>
      </c>
      <c r="KO15" s="42">
        <f t="shared" si="42"/>
        <v>0</v>
      </c>
      <c r="KP15" s="42">
        <f t="shared" si="42"/>
        <v>0</v>
      </c>
      <c r="KQ15" s="42">
        <f t="shared" si="42"/>
        <v>0</v>
      </c>
      <c r="KR15" s="42">
        <f t="shared" si="42"/>
        <v>0</v>
      </c>
      <c r="KS15" s="42">
        <f t="shared" si="42"/>
        <v>0</v>
      </c>
      <c r="KT15" s="42">
        <f t="shared" si="42"/>
        <v>0</v>
      </c>
      <c r="KU15" s="42">
        <f t="shared" si="42"/>
        <v>0</v>
      </c>
      <c r="KV15" s="42">
        <f t="shared" si="42"/>
        <v>0</v>
      </c>
      <c r="KW15" s="42">
        <f t="shared" si="42"/>
        <v>0</v>
      </c>
      <c r="KX15" s="42">
        <f t="shared" si="42"/>
        <v>0</v>
      </c>
      <c r="KY15" s="42">
        <f t="shared" si="42"/>
        <v>0</v>
      </c>
      <c r="KZ15" s="42">
        <f t="shared" si="42"/>
        <v>0</v>
      </c>
      <c r="LA15" s="42">
        <f t="shared" si="42"/>
        <v>0</v>
      </c>
      <c r="LB15" s="42">
        <f t="shared" si="42"/>
        <v>0</v>
      </c>
      <c r="LC15" s="42">
        <f t="shared" si="42"/>
        <v>0</v>
      </c>
      <c r="LD15" s="42">
        <f t="shared" si="42"/>
        <v>0</v>
      </c>
      <c r="LE15" s="42">
        <f t="shared" si="42"/>
        <v>0</v>
      </c>
      <c r="LF15" s="42">
        <f t="shared" si="42"/>
        <v>0</v>
      </c>
      <c r="LG15" s="42">
        <f t="shared" si="42"/>
        <v>0</v>
      </c>
      <c r="LH15" s="42">
        <f t="shared" si="42"/>
        <v>0</v>
      </c>
      <c r="LI15" s="42">
        <f t="shared" si="42"/>
        <v>0</v>
      </c>
      <c r="LJ15" s="42">
        <f t="shared" si="42"/>
        <v>0</v>
      </c>
      <c r="LK15" s="42">
        <f t="shared" si="42"/>
        <v>0</v>
      </c>
      <c r="LL15" s="42">
        <f t="shared" si="42"/>
        <v>0</v>
      </c>
      <c r="LM15" s="42">
        <f t="shared" si="42"/>
        <v>0</v>
      </c>
      <c r="LN15" s="42">
        <f t="shared" si="39"/>
        <v>0</v>
      </c>
      <c r="LO15" s="42">
        <f t="shared" si="39"/>
        <v>0</v>
      </c>
      <c r="LP15" s="42">
        <f t="shared" si="34"/>
        <v>0</v>
      </c>
      <c r="LQ15" s="42">
        <f t="shared" si="34"/>
        <v>0</v>
      </c>
      <c r="LR15" s="42">
        <f t="shared" si="34"/>
        <v>0</v>
      </c>
      <c r="LS15" s="42">
        <f t="shared" si="34"/>
        <v>0</v>
      </c>
      <c r="LT15" s="42">
        <f t="shared" si="34"/>
        <v>0</v>
      </c>
      <c r="LU15" s="42">
        <f t="shared" si="34"/>
        <v>0</v>
      </c>
      <c r="LV15" s="42">
        <f t="shared" si="34"/>
        <v>0</v>
      </c>
      <c r="LW15" s="42">
        <f t="shared" si="34"/>
        <v>0</v>
      </c>
      <c r="LX15" s="42">
        <f t="shared" si="34"/>
        <v>0</v>
      </c>
      <c r="LY15" s="42">
        <f t="shared" si="34"/>
        <v>0</v>
      </c>
      <c r="LZ15" s="42">
        <f t="shared" si="34"/>
        <v>0</v>
      </c>
      <c r="MA15" s="42">
        <f t="shared" si="34"/>
        <v>0</v>
      </c>
      <c r="MB15" s="42">
        <f t="shared" si="34"/>
        <v>0</v>
      </c>
      <c r="MC15" s="42">
        <f t="shared" si="34"/>
        <v>0</v>
      </c>
      <c r="MD15" s="42">
        <f t="shared" si="34"/>
        <v>0</v>
      </c>
      <c r="ME15" s="42">
        <f t="shared" si="34"/>
        <v>0</v>
      </c>
      <c r="MF15" s="42">
        <f t="shared" si="34"/>
        <v>0</v>
      </c>
      <c r="MG15" s="42">
        <f t="shared" si="34"/>
        <v>0</v>
      </c>
      <c r="MH15" s="42">
        <f t="shared" si="34"/>
        <v>0</v>
      </c>
      <c r="MI15" s="42">
        <f t="shared" si="34"/>
        <v>0</v>
      </c>
      <c r="MJ15" s="42">
        <f t="shared" si="34"/>
        <v>0</v>
      </c>
      <c r="MK15" s="42">
        <f t="shared" si="34"/>
        <v>0</v>
      </c>
      <c r="ML15" s="42">
        <f t="shared" si="34"/>
        <v>0</v>
      </c>
      <c r="MM15" s="42">
        <f t="shared" si="34"/>
        <v>0</v>
      </c>
      <c r="MN15" s="42">
        <f t="shared" si="34"/>
        <v>0</v>
      </c>
      <c r="MO15" s="42">
        <f t="shared" si="34"/>
        <v>0</v>
      </c>
      <c r="MP15" s="42">
        <f t="shared" si="34"/>
        <v>0</v>
      </c>
      <c r="MQ15" s="42">
        <f t="shared" si="34"/>
        <v>0</v>
      </c>
      <c r="MR15" s="42">
        <f t="shared" si="34"/>
        <v>0</v>
      </c>
      <c r="MS15" s="42">
        <f t="shared" si="34"/>
        <v>0</v>
      </c>
      <c r="MT15" s="42">
        <f t="shared" si="34"/>
        <v>0</v>
      </c>
      <c r="MU15" s="42">
        <f t="shared" si="34"/>
        <v>0</v>
      </c>
      <c r="MV15" s="42">
        <f t="shared" si="34"/>
        <v>0</v>
      </c>
      <c r="MW15" s="42">
        <f t="shared" si="34"/>
        <v>0</v>
      </c>
      <c r="MX15" s="42">
        <f t="shared" si="34"/>
        <v>0</v>
      </c>
      <c r="MY15" s="42">
        <f t="shared" si="34"/>
        <v>0</v>
      </c>
      <c r="MZ15" s="42">
        <f t="shared" si="34"/>
        <v>0</v>
      </c>
      <c r="NA15" s="42">
        <f t="shared" si="34"/>
        <v>0</v>
      </c>
      <c r="NB15" s="42">
        <f t="shared" si="34"/>
        <v>0</v>
      </c>
      <c r="NC15" s="42">
        <f t="shared" si="34"/>
        <v>1</v>
      </c>
      <c r="ND15" s="42">
        <f t="shared" si="34"/>
        <v>1</v>
      </c>
      <c r="NE15" s="42">
        <f t="shared" si="34"/>
        <v>1</v>
      </c>
      <c r="NF15" s="42">
        <f t="shared" si="34"/>
        <v>1</v>
      </c>
      <c r="NG15" s="42">
        <f t="shared" si="34"/>
        <v>0</v>
      </c>
      <c r="NH15" s="42">
        <f t="shared" si="34"/>
        <v>0</v>
      </c>
      <c r="NI15" s="42">
        <f t="shared" si="34"/>
        <v>0</v>
      </c>
      <c r="NJ15" s="42">
        <f t="shared" si="34"/>
        <v>0</v>
      </c>
      <c r="NK15" s="42">
        <f t="shared" si="34"/>
        <v>0</v>
      </c>
      <c r="NL15" s="42">
        <f t="shared" si="34"/>
        <v>0</v>
      </c>
      <c r="NM15" s="42">
        <f t="shared" si="34"/>
        <v>0</v>
      </c>
      <c r="NN15" s="42">
        <f t="shared" si="34"/>
        <v>0</v>
      </c>
      <c r="NO15" s="42">
        <f t="shared" si="34"/>
        <v>0</v>
      </c>
      <c r="NP15" s="42">
        <f t="shared" si="34"/>
        <v>0</v>
      </c>
      <c r="NQ15" s="42">
        <f t="shared" si="34"/>
        <v>0</v>
      </c>
      <c r="NR15" s="42">
        <f t="shared" si="34"/>
        <v>0</v>
      </c>
      <c r="NS15" s="42">
        <f t="shared" si="34"/>
        <v>0</v>
      </c>
      <c r="NT15" s="42">
        <f t="shared" si="34"/>
        <v>0</v>
      </c>
      <c r="NU15" s="42">
        <f t="shared" si="34"/>
        <v>0</v>
      </c>
      <c r="NV15" s="42">
        <f t="shared" si="34"/>
        <v>0</v>
      </c>
      <c r="NW15" s="42">
        <f t="shared" si="34"/>
        <v>0</v>
      </c>
      <c r="NX15" s="42">
        <f t="shared" si="34"/>
        <v>0</v>
      </c>
      <c r="NY15" s="42">
        <f t="shared" si="29"/>
        <v>0</v>
      </c>
      <c r="NZ15" s="42">
        <f t="shared" ref="NZ15:QK19" si="43">IF(NZ$2=$A15,1,0)</f>
        <v>0</v>
      </c>
      <c r="OA15" s="42">
        <f t="shared" si="43"/>
        <v>0</v>
      </c>
      <c r="OB15" s="42">
        <f t="shared" si="43"/>
        <v>0</v>
      </c>
      <c r="OC15" s="42">
        <f t="shared" si="43"/>
        <v>0</v>
      </c>
      <c r="OD15" s="42">
        <f t="shared" si="43"/>
        <v>0</v>
      </c>
      <c r="OE15" s="42">
        <f t="shared" si="43"/>
        <v>0</v>
      </c>
      <c r="OF15" s="42">
        <f t="shared" si="43"/>
        <v>0</v>
      </c>
      <c r="OG15" s="42">
        <f t="shared" si="43"/>
        <v>0</v>
      </c>
      <c r="OH15" s="42">
        <f t="shared" si="43"/>
        <v>0</v>
      </c>
      <c r="OI15" s="42">
        <f t="shared" si="43"/>
        <v>0</v>
      </c>
      <c r="OJ15" s="42">
        <f t="shared" si="43"/>
        <v>0</v>
      </c>
      <c r="OK15" s="42">
        <f t="shared" si="43"/>
        <v>0</v>
      </c>
      <c r="OL15" s="42">
        <f t="shared" si="43"/>
        <v>0</v>
      </c>
      <c r="OM15" s="42">
        <f t="shared" si="43"/>
        <v>0</v>
      </c>
      <c r="ON15" s="42">
        <f t="shared" si="43"/>
        <v>0</v>
      </c>
      <c r="OO15" s="42">
        <f t="shared" si="43"/>
        <v>0</v>
      </c>
      <c r="OP15" s="42">
        <f t="shared" si="43"/>
        <v>0</v>
      </c>
      <c r="OQ15" s="42">
        <f t="shared" si="43"/>
        <v>0</v>
      </c>
      <c r="OR15" s="42">
        <f t="shared" si="43"/>
        <v>0</v>
      </c>
      <c r="OS15" s="42">
        <f t="shared" si="43"/>
        <v>0</v>
      </c>
      <c r="OT15" s="42">
        <f t="shared" si="43"/>
        <v>0</v>
      </c>
      <c r="OU15" s="42">
        <f t="shared" si="43"/>
        <v>0</v>
      </c>
      <c r="OV15" s="42">
        <f t="shared" si="43"/>
        <v>0</v>
      </c>
      <c r="OW15" s="42">
        <f t="shared" si="43"/>
        <v>0</v>
      </c>
      <c r="OX15" s="42">
        <f t="shared" si="43"/>
        <v>0</v>
      </c>
      <c r="OY15" s="42">
        <f t="shared" si="43"/>
        <v>0</v>
      </c>
      <c r="OZ15" s="42">
        <f t="shared" si="43"/>
        <v>0</v>
      </c>
      <c r="PA15" s="42">
        <f t="shared" si="43"/>
        <v>0</v>
      </c>
      <c r="PB15" s="42">
        <f t="shared" si="43"/>
        <v>0</v>
      </c>
      <c r="PC15" s="42">
        <f t="shared" si="43"/>
        <v>0</v>
      </c>
      <c r="PD15" s="42">
        <f t="shared" si="43"/>
        <v>0</v>
      </c>
      <c r="PE15" s="42">
        <f t="shared" si="43"/>
        <v>0</v>
      </c>
      <c r="PF15" s="42">
        <f t="shared" si="43"/>
        <v>0</v>
      </c>
      <c r="PG15" s="42">
        <f t="shared" si="43"/>
        <v>0</v>
      </c>
      <c r="PH15" s="42">
        <f t="shared" si="43"/>
        <v>0</v>
      </c>
      <c r="PI15" s="42">
        <f t="shared" si="43"/>
        <v>0</v>
      </c>
      <c r="PJ15" s="42">
        <f t="shared" si="43"/>
        <v>0</v>
      </c>
      <c r="PK15" s="42">
        <f t="shared" si="43"/>
        <v>0</v>
      </c>
      <c r="PL15" s="42">
        <f t="shared" si="43"/>
        <v>0</v>
      </c>
      <c r="PM15" s="42">
        <f t="shared" si="43"/>
        <v>0</v>
      </c>
      <c r="PN15" s="42">
        <f t="shared" si="43"/>
        <v>0</v>
      </c>
      <c r="PO15" s="42">
        <f t="shared" si="43"/>
        <v>0</v>
      </c>
      <c r="PP15" s="42">
        <f t="shared" si="43"/>
        <v>0</v>
      </c>
      <c r="PQ15" s="42">
        <f t="shared" si="43"/>
        <v>0</v>
      </c>
      <c r="PR15" s="42">
        <f t="shared" si="43"/>
        <v>0</v>
      </c>
      <c r="PS15" s="42">
        <f t="shared" si="43"/>
        <v>0</v>
      </c>
      <c r="PT15" s="42">
        <f t="shared" si="43"/>
        <v>0</v>
      </c>
      <c r="PU15" s="42">
        <f t="shared" si="43"/>
        <v>0</v>
      </c>
      <c r="PV15" s="42">
        <f t="shared" si="43"/>
        <v>0</v>
      </c>
      <c r="PW15" s="42">
        <f t="shared" si="43"/>
        <v>0</v>
      </c>
      <c r="PX15" s="42">
        <f t="shared" si="43"/>
        <v>0</v>
      </c>
      <c r="PY15" s="42">
        <f t="shared" si="43"/>
        <v>0</v>
      </c>
      <c r="PZ15" s="42">
        <f t="shared" si="43"/>
        <v>0</v>
      </c>
      <c r="QA15" s="42">
        <f t="shared" si="43"/>
        <v>0</v>
      </c>
      <c r="QB15" s="42">
        <f t="shared" si="43"/>
        <v>0</v>
      </c>
      <c r="QC15" s="42">
        <f t="shared" si="43"/>
        <v>0</v>
      </c>
      <c r="QD15" s="42">
        <f t="shared" si="43"/>
        <v>0</v>
      </c>
      <c r="QE15" s="42">
        <f t="shared" si="43"/>
        <v>0</v>
      </c>
      <c r="QF15" s="42">
        <f t="shared" si="43"/>
        <v>0</v>
      </c>
      <c r="QG15" s="42">
        <f t="shared" si="43"/>
        <v>0</v>
      </c>
      <c r="QH15" s="42">
        <f t="shared" si="43"/>
        <v>0</v>
      </c>
      <c r="QI15" s="42">
        <f t="shared" si="43"/>
        <v>0</v>
      </c>
      <c r="QJ15" s="42">
        <f t="shared" si="43"/>
        <v>0</v>
      </c>
      <c r="QK15" s="42">
        <f t="shared" si="43"/>
        <v>0</v>
      </c>
      <c r="QL15" s="42">
        <f t="shared" si="40"/>
        <v>0</v>
      </c>
      <c r="QM15" s="42">
        <f t="shared" si="40"/>
        <v>0</v>
      </c>
      <c r="QN15" s="42">
        <f t="shared" si="35"/>
        <v>0</v>
      </c>
      <c r="QO15" s="42">
        <f t="shared" si="35"/>
        <v>0</v>
      </c>
      <c r="QP15" s="42">
        <f t="shared" si="35"/>
        <v>0</v>
      </c>
      <c r="QQ15" s="42">
        <f t="shared" si="35"/>
        <v>0</v>
      </c>
      <c r="QR15" s="42">
        <f t="shared" si="35"/>
        <v>0</v>
      </c>
      <c r="QS15" s="42">
        <f t="shared" si="35"/>
        <v>0</v>
      </c>
      <c r="QT15" s="42">
        <f t="shared" si="35"/>
        <v>0</v>
      </c>
      <c r="QU15" s="42">
        <f t="shared" si="35"/>
        <v>0</v>
      </c>
      <c r="QV15" s="42">
        <f t="shared" si="35"/>
        <v>0</v>
      </c>
      <c r="QW15" s="42">
        <f t="shared" si="35"/>
        <v>0</v>
      </c>
      <c r="QX15" s="42">
        <f t="shared" si="35"/>
        <v>0</v>
      </c>
      <c r="QY15" s="42">
        <f t="shared" si="35"/>
        <v>0</v>
      </c>
      <c r="QZ15" s="42">
        <f t="shared" si="35"/>
        <v>0</v>
      </c>
      <c r="RA15" s="42">
        <f t="shared" si="35"/>
        <v>0</v>
      </c>
      <c r="RB15" s="42">
        <f t="shared" si="35"/>
        <v>0</v>
      </c>
      <c r="RC15" s="42">
        <f t="shared" si="35"/>
        <v>0</v>
      </c>
      <c r="RD15" s="42">
        <f t="shared" si="35"/>
        <v>0</v>
      </c>
      <c r="RE15" s="42">
        <f t="shared" si="35"/>
        <v>0</v>
      </c>
      <c r="RF15" s="42">
        <f t="shared" si="35"/>
        <v>0</v>
      </c>
      <c r="RG15" s="42">
        <f t="shared" si="35"/>
        <v>0</v>
      </c>
      <c r="RH15" s="42">
        <f t="shared" si="35"/>
        <v>0</v>
      </c>
      <c r="RI15" s="42">
        <f t="shared" si="35"/>
        <v>0</v>
      </c>
      <c r="RJ15" s="42">
        <f t="shared" si="35"/>
        <v>0</v>
      </c>
      <c r="RK15" s="42">
        <f t="shared" si="35"/>
        <v>0</v>
      </c>
      <c r="RL15" s="42">
        <f t="shared" si="35"/>
        <v>0</v>
      </c>
      <c r="RM15" s="42">
        <f t="shared" si="35"/>
        <v>0</v>
      </c>
      <c r="RN15" s="42">
        <f t="shared" si="35"/>
        <v>0</v>
      </c>
      <c r="RO15" s="42">
        <f t="shared" si="35"/>
        <v>0</v>
      </c>
      <c r="RP15" s="42">
        <f t="shared" si="35"/>
        <v>0</v>
      </c>
      <c r="RQ15" s="42">
        <f t="shared" si="35"/>
        <v>0</v>
      </c>
      <c r="RR15" s="42">
        <f t="shared" si="35"/>
        <v>0</v>
      </c>
      <c r="RS15" s="42">
        <f t="shared" si="35"/>
        <v>0</v>
      </c>
      <c r="RT15" s="42">
        <f t="shared" si="35"/>
        <v>0</v>
      </c>
      <c r="RU15" s="42">
        <f t="shared" si="35"/>
        <v>0</v>
      </c>
      <c r="RV15" s="42">
        <f t="shared" si="35"/>
        <v>0</v>
      </c>
      <c r="RW15" s="42">
        <f t="shared" si="35"/>
        <v>0</v>
      </c>
      <c r="RX15" s="42">
        <f t="shared" si="35"/>
        <v>0</v>
      </c>
      <c r="RY15" s="42">
        <f t="shared" si="35"/>
        <v>0</v>
      </c>
      <c r="RZ15" s="42">
        <f t="shared" si="35"/>
        <v>0</v>
      </c>
      <c r="SA15" s="42">
        <f t="shared" si="35"/>
        <v>0</v>
      </c>
      <c r="SB15" s="42">
        <f t="shared" si="35"/>
        <v>0</v>
      </c>
      <c r="SC15" s="42">
        <f t="shared" si="35"/>
        <v>0</v>
      </c>
      <c r="SD15" s="42">
        <f t="shared" si="35"/>
        <v>0</v>
      </c>
      <c r="SE15" s="42">
        <f t="shared" si="35"/>
        <v>0</v>
      </c>
      <c r="SF15" s="42">
        <f t="shared" si="35"/>
        <v>0</v>
      </c>
      <c r="SG15" s="42">
        <f t="shared" si="35"/>
        <v>0</v>
      </c>
      <c r="SH15" s="42">
        <f t="shared" si="35"/>
        <v>0</v>
      </c>
      <c r="SI15" s="42">
        <f t="shared" si="35"/>
        <v>0</v>
      </c>
      <c r="SJ15" s="42">
        <f t="shared" si="35"/>
        <v>0</v>
      </c>
      <c r="SK15" s="42">
        <f t="shared" si="35"/>
        <v>0</v>
      </c>
      <c r="SL15" s="42">
        <f t="shared" si="35"/>
        <v>0</v>
      </c>
      <c r="SM15" s="42">
        <f t="shared" si="35"/>
        <v>0</v>
      </c>
      <c r="SN15" s="42">
        <f t="shared" si="35"/>
        <v>0</v>
      </c>
      <c r="SO15" s="42">
        <f t="shared" si="35"/>
        <v>0</v>
      </c>
      <c r="SP15" s="42">
        <f t="shared" si="35"/>
        <v>0</v>
      </c>
      <c r="SQ15" s="42">
        <f t="shared" si="35"/>
        <v>0</v>
      </c>
      <c r="SR15" s="42">
        <f t="shared" si="35"/>
        <v>0</v>
      </c>
      <c r="SS15" s="42">
        <f t="shared" si="35"/>
        <v>0</v>
      </c>
      <c r="ST15" s="42">
        <f t="shared" si="35"/>
        <v>0</v>
      </c>
      <c r="SU15" s="42">
        <f t="shared" si="35"/>
        <v>0</v>
      </c>
      <c r="SV15" s="42">
        <f t="shared" si="35"/>
        <v>0</v>
      </c>
      <c r="SW15" s="42">
        <f t="shared" si="30"/>
        <v>0</v>
      </c>
      <c r="SX15" s="42">
        <f t="shared" ref="SX15:VI19" si="44">IF(SX$2=$A15,1,0)</f>
        <v>0</v>
      </c>
      <c r="SY15" s="42">
        <f t="shared" si="44"/>
        <v>0</v>
      </c>
      <c r="SZ15" s="42">
        <f t="shared" si="44"/>
        <v>0</v>
      </c>
      <c r="TA15" s="42">
        <f t="shared" si="44"/>
        <v>0</v>
      </c>
      <c r="TB15" s="42">
        <f t="shared" si="44"/>
        <v>0</v>
      </c>
      <c r="TC15" s="42">
        <f t="shared" si="44"/>
        <v>0</v>
      </c>
      <c r="TD15" s="42">
        <f t="shared" si="44"/>
        <v>0</v>
      </c>
      <c r="TE15" s="42">
        <f t="shared" si="44"/>
        <v>0</v>
      </c>
      <c r="TF15" s="42">
        <f t="shared" si="44"/>
        <v>0</v>
      </c>
      <c r="TG15" s="42">
        <f t="shared" si="44"/>
        <v>0</v>
      </c>
      <c r="TH15" s="42">
        <f t="shared" si="44"/>
        <v>0</v>
      </c>
      <c r="TI15" s="42">
        <f t="shared" si="44"/>
        <v>0</v>
      </c>
      <c r="TJ15" s="42">
        <f t="shared" si="44"/>
        <v>0</v>
      </c>
      <c r="TK15" s="42">
        <f t="shared" si="44"/>
        <v>0</v>
      </c>
      <c r="TL15" s="42">
        <f t="shared" si="44"/>
        <v>0</v>
      </c>
      <c r="TM15" s="42">
        <f t="shared" si="44"/>
        <v>0</v>
      </c>
      <c r="TN15" s="42">
        <f t="shared" si="44"/>
        <v>0</v>
      </c>
      <c r="TO15" s="42">
        <f t="shared" si="44"/>
        <v>0</v>
      </c>
      <c r="TP15" s="42">
        <f t="shared" si="44"/>
        <v>0</v>
      </c>
      <c r="TQ15" s="42">
        <f t="shared" si="44"/>
        <v>0</v>
      </c>
      <c r="TR15" s="42">
        <f t="shared" si="44"/>
        <v>0</v>
      </c>
      <c r="TS15" s="42">
        <f t="shared" si="44"/>
        <v>0</v>
      </c>
      <c r="TT15" s="42">
        <f t="shared" si="44"/>
        <v>0</v>
      </c>
      <c r="TU15" s="42">
        <f t="shared" si="44"/>
        <v>0</v>
      </c>
      <c r="TV15" s="42">
        <f t="shared" si="44"/>
        <v>0</v>
      </c>
      <c r="TW15" s="42">
        <f t="shared" si="44"/>
        <v>0</v>
      </c>
      <c r="TX15" s="42">
        <f t="shared" si="44"/>
        <v>0</v>
      </c>
      <c r="TY15" s="42">
        <f t="shared" si="44"/>
        <v>0</v>
      </c>
      <c r="TZ15" s="42">
        <f t="shared" si="44"/>
        <v>0</v>
      </c>
      <c r="UA15" s="42">
        <f t="shared" si="44"/>
        <v>0</v>
      </c>
      <c r="UB15" s="42">
        <f t="shared" si="44"/>
        <v>0</v>
      </c>
      <c r="UC15" s="42">
        <f t="shared" si="44"/>
        <v>0</v>
      </c>
      <c r="UD15" s="42">
        <f t="shared" si="44"/>
        <v>0</v>
      </c>
      <c r="UE15" s="42">
        <f t="shared" si="44"/>
        <v>0</v>
      </c>
      <c r="UF15" s="42">
        <f t="shared" si="44"/>
        <v>0</v>
      </c>
      <c r="UG15" s="42">
        <f t="shared" si="44"/>
        <v>0</v>
      </c>
      <c r="UH15" s="42">
        <f t="shared" si="44"/>
        <v>0</v>
      </c>
      <c r="UI15" s="42">
        <f t="shared" si="44"/>
        <v>0</v>
      </c>
      <c r="UJ15" s="42">
        <f t="shared" si="44"/>
        <v>0</v>
      </c>
      <c r="UK15" s="42">
        <f t="shared" si="44"/>
        <v>0</v>
      </c>
      <c r="UL15" s="42">
        <f t="shared" si="44"/>
        <v>0</v>
      </c>
      <c r="UM15" s="42">
        <f t="shared" si="44"/>
        <v>0</v>
      </c>
      <c r="UN15" s="42">
        <f t="shared" si="44"/>
        <v>0</v>
      </c>
      <c r="UO15" s="42">
        <f t="shared" si="44"/>
        <v>0</v>
      </c>
      <c r="UP15" s="42">
        <f t="shared" si="44"/>
        <v>0</v>
      </c>
      <c r="UQ15" s="42">
        <f t="shared" si="44"/>
        <v>0</v>
      </c>
      <c r="UR15" s="42">
        <f t="shared" si="44"/>
        <v>0</v>
      </c>
      <c r="US15" s="42">
        <f t="shared" si="44"/>
        <v>0</v>
      </c>
      <c r="UT15" s="42">
        <f t="shared" si="44"/>
        <v>0</v>
      </c>
      <c r="UU15" s="42">
        <f t="shared" si="44"/>
        <v>0</v>
      </c>
      <c r="UV15" s="42">
        <f t="shared" si="44"/>
        <v>0</v>
      </c>
      <c r="UW15" s="42">
        <f t="shared" si="44"/>
        <v>0</v>
      </c>
      <c r="UX15" s="42">
        <f t="shared" si="44"/>
        <v>0</v>
      </c>
      <c r="UY15" s="42">
        <f t="shared" si="44"/>
        <v>0</v>
      </c>
      <c r="UZ15" s="42">
        <f t="shared" si="44"/>
        <v>0</v>
      </c>
      <c r="VA15" s="42">
        <f t="shared" si="44"/>
        <v>0</v>
      </c>
      <c r="VB15" s="42">
        <f t="shared" si="44"/>
        <v>0</v>
      </c>
      <c r="VC15" s="42">
        <f t="shared" si="44"/>
        <v>0</v>
      </c>
      <c r="VD15" s="42">
        <f t="shared" si="44"/>
        <v>0</v>
      </c>
      <c r="VE15" s="42">
        <f t="shared" si="44"/>
        <v>0</v>
      </c>
      <c r="VF15" s="42">
        <f t="shared" si="44"/>
        <v>0</v>
      </c>
      <c r="VG15" s="42">
        <f t="shared" si="44"/>
        <v>0</v>
      </c>
      <c r="VH15" s="42">
        <f t="shared" si="44"/>
        <v>0</v>
      </c>
      <c r="VI15" s="42">
        <f t="shared" si="44"/>
        <v>0</v>
      </c>
      <c r="VJ15" s="42">
        <f t="shared" si="41"/>
        <v>0</v>
      </c>
      <c r="VK15" s="42">
        <f t="shared" si="41"/>
        <v>0</v>
      </c>
      <c r="VL15" s="42">
        <f t="shared" si="36"/>
        <v>0</v>
      </c>
      <c r="VM15" s="42">
        <f t="shared" si="36"/>
        <v>0</v>
      </c>
      <c r="VN15" s="42">
        <f t="shared" si="36"/>
        <v>0</v>
      </c>
      <c r="VO15" s="42">
        <f t="shared" si="36"/>
        <v>0</v>
      </c>
      <c r="VP15" s="42">
        <f t="shared" si="36"/>
        <v>0</v>
      </c>
      <c r="VQ15" s="42">
        <f t="shared" si="36"/>
        <v>0</v>
      </c>
      <c r="VR15" s="42">
        <f t="shared" si="36"/>
        <v>0</v>
      </c>
      <c r="VS15" s="42">
        <f t="shared" si="36"/>
        <v>0</v>
      </c>
      <c r="VT15" s="42">
        <f t="shared" si="36"/>
        <v>0</v>
      </c>
      <c r="VU15" s="42">
        <f t="shared" si="36"/>
        <v>0</v>
      </c>
      <c r="VV15" s="42">
        <f t="shared" si="36"/>
        <v>0</v>
      </c>
      <c r="VW15" s="42">
        <f t="shared" si="36"/>
        <v>0</v>
      </c>
      <c r="VX15" s="42">
        <f t="shared" si="36"/>
        <v>0</v>
      </c>
      <c r="VY15" s="42">
        <f t="shared" si="36"/>
        <v>0</v>
      </c>
      <c r="VZ15" s="42">
        <f t="shared" si="36"/>
        <v>0</v>
      </c>
      <c r="WA15" s="42">
        <f t="shared" si="36"/>
        <v>0</v>
      </c>
      <c r="WB15" s="42">
        <f t="shared" si="36"/>
        <v>0</v>
      </c>
      <c r="WC15" s="42">
        <f t="shared" si="36"/>
        <v>0</v>
      </c>
      <c r="WD15" s="42">
        <f t="shared" si="36"/>
        <v>0</v>
      </c>
      <c r="WE15" s="42">
        <f t="shared" si="36"/>
        <v>0</v>
      </c>
      <c r="WF15" s="42">
        <f t="shared" si="36"/>
        <v>0</v>
      </c>
      <c r="WG15" s="42">
        <f t="shared" si="36"/>
        <v>0</v>
      </c>
      <c r="WH15" s="42">
        <f t="shared" si="36"/>
        <v>0</v>
      </c>
      <c r="WI15" s="42">
        <f t="shared" si="36"/>
        <v>0</v>
      </c>
      <c r="WJ15" s="42">
        <f t="shared" si="36"/>
        <v>0</v>
      </c>
      <c r="WK15" s="42">
        <f t="shared" si="36"/>
        <v>0</v>
      </c>
      <c r="WL15" s="42">
        <f t="shared" si="36"/>
        <v>0</v>
      </c>
      <c r="WM15" s="42">
        <f t="shared" si="36"/>
        <v>0</v>
      </c>
      <c r="WN15" s="42">
        <f t="shared" si="36"/>
        <v>0</v>
      </c>
      <c r="WO15" s="42">
        <f t="shared" si="36"/>
        <v>0</v>
      </c>
      <c r="WP15" s="42">
        <f t="shared" si="36"/>
        <v>0</v>
      </c>
      <c r="WQ15" s="42">
        <f t="shared" si="36"/>
        <v>0</v>
      </c>
      <c r="WR15" s="42">
        <f t="shared" si="36"/>
        <v>0</v>
      </c>
      <c r="WS15" s="42">
        <f t="shared" si="36"/>
        <v>0</v>
      </c>
      <c r="WT15" s="42">
        <f t="shared" si="36"/>
        <v>0</v>
      </c>
      <c r="WU15" s="42">
        <f t="shared" si="36"/>
        <v>0</v>
      </c>
      <c r="WV15" s="42">
        <f t="shared" si="36"/>
        <v>0</v>
      </c>
      <c r="WW15" s="42">
        <f t="shared" si="36"/>
        <v>0</v>
      </c>
      <c r="WX15" s="42">
        <f t="shared" si="36"/>
        <v>0</v>
      </c>
      <c r="WY15" s="42">
        <f t="shared" si="36"/>
        <v>0</v>
      </c>
      <c r="WZ15" s="42">
        <f t="shared" si="36"/>
        <v>0</v>
      </c>
      <c r="XA15" s="42">
        <f t="shared" si="36"/>
        <v>0</v>
      </c>
      <c r="XB15" s="42">
        <f t="shared" si="36"/>
        <v>0</v>
      </c>
      <c r="XC15" s="42">
        <f t="shared" si="36"/>
        <v>0</v>
      </c>
      <c r="XD15" s="42">
        <f t="shared" si="36"/>
        <v>0</v>
      </c>
      <c r="XE15" s="42">
        <f t="shared" si="36"/>
        <v>0</v>
      </c>
      <c r="XF15" s="42">
        <f t="shared" si="36"/>
        <v>0</v>
      </c>
      <c r="XG15" s="42">
        <f t="shared" si="36"/>
        <v>0</v>
      </c>
      <c r="XH15" s="42">
        <f t="shared" si="36"/>
        <v>0</v>
      </c>
      <c r="XI15" s="42">
        <f t="shared" si="36"/>
        <v>0</v>
      </c>
      <c r="XJ15" s="42">
        <f t="shared" si="36"/>
        <v>0</v>
      </c>
      <c r="XK15" s="42">
        <f t="shared" si="36"/>
        <v>0</v>
      </c>
      <c r="XL15" s="42">
        <f t="shared" si="36"/>
        <v>0</v>
      </c>
      <c r="XM15" s="42">
        <f t="shared" si="36"/>
        <v>0</v>
      </c>
      <c r="XN15" s="42">
        <f t="shared" si="36"/>
        <v>0</v>
      </c>
      <c r="XO15" s="42">
        <f t="shared" si="36"/>
        <v>0</v>
      </c>
      <c r="XP15" s="42">
        <f t="shared" si="36"/>
        <v>0</v>
      </c>
      <c r="XQ15" s="42">
        <f t="shared" si="36"/>
        <v>0</v>
      </c>
      <c r="XR15" s="42">
        <f t="shared" si="36"/>
        <v>0</v>
      </c>
      <c r="XS15" s="42">
        <f t="shared" si="36"/>
        <v>0</v>
      </c>
      <c r="XT15" s="42">
        <f t="shared" si="36"/>
        <v>0</v>
      </c>
      <c r="XU15" s="42">
        <f t="shared" si="31"/>
        <v>0</v>
      </c>
      <c r="XV15" s="42">
        <f t="shared" si="16"/>
        <v>0</v>
      </c>
      <c r="XW15" s="42">
        <f t="shared" si="16"/>
        <v>0</v>
      </c>
      <c r="XX15" s="42">
        <f t="shared" si="16"/>
        <v>0</v>
      </c>
      <c r="XY15" s="42">
        <f t="shared" si="16"/>
        <v>0</v>
      </c>
      <c r="XZ15" s="42">
        <f t="shared" si="16"/>
        <v>0</v>
      </c>
      <c r="YA15" s="42">
        <f t="shared" si="16"/>
        <v>0</v>
      </c>
      <c r="YB15" s="42">
        <f t="shared" si="16"/>
        <v>0</v>
      </c>
      <c r="YC15" s="42">
        <f t="shared" si="16"/>
        <v>0</v>
      </c>
      <c r="YD15" s="42">
        <f t="shared" si="10"/>
        <v>0</v>
      </c>
      <c r="YE15" s="23"/>
    </row>
    <row r="16" spans="1:655" x14ac:dyDescent="0.55000000000000004">
      <c r="A16" t="s">
        <v>714</v>
      </c>
      <c r="B16" s="42">
        <f t="shared" si="11"/>
        <v>0</v>
      </c>
      <c r="C16" s="42">
        <f t="shared" si="11"/>
        <v>0</v>
      </c>
      <c r="D16" s="42">
        <f t="shared" si="11"/>
        <v>0</v>
      </c>
      <c r="E16" s="42">
        <f t="shared" si="11"/>
        <v>0</v>
      </c>
      <c r="F16" s="42">
        <f t="shared" si="11"/>
        <v>0</v>
      </c>
      <c r="G16" s="42">
        <f t="shared" si="11"/>
        <v>0</v>
      </c>
      <c r="H16" s="42">
        <f t="shared" si="11"/>
        <v>0</v>
      </c>
      <c r="I16" s="42">
        <f t="shared" si="11"/>
        <v>0</v>
      </c>
      <c r="J16" s="42">
        <f t="shared" si="11"/>
        <v>0</v>
      </c>
      <c r="K16" s="42">
        <f t="shared" si="11"/>
        <v>0</v>
      </c>
      <c r="L16" s="42">
        <f t="shared" si="11"/>
        <v>0</v>
      </c>
      <c r="M16" s="42">
        <f t="shared" si="11"/>
        <v>0</v>
      </c>
      <c r="N16" s="42">
        <f t="shared" si="11"/>
        <v>0</v>
      </c>
      <c r="O16" s="42">
        <f t="shared" si="11"/>
        <v>0</v>
      </c>
      <c r="P16" s="42">
        <f t="shared" si="11"/>
        <v>0</v>
      </c>
      <c r="Q16" s="42">
        <f t="shared" si="11"/>
        <v>0</v>
      </c>
      <c r="R16" s="42">
        <f t="shared" si="37"/>
        <v>0</v>
      </c>
      <c r="S16" s="42">
        <f t="shared" si="37"/>
        <v>0</v>
      </c>
      <c r="T16" s="42">
        <f t="shared" si="37"/>
        <v>0</v>
      </c>
      <c r="U16" s="42">
        <f t="shared" si="37"/>
        <v>0</v>
      </c>
      <c r="V16" s="42">
        <f t="shared" si="37"/>
        <v>0</v>
      </c>
      <c r="W16" s="42">
        <f t="shared" si="37"/>
        <v>0</v>
      </c>
      <c r="X16" s="42">
        <f t="shared" si="37"/>
        <v>0</v>
      </c>
      <c r="Y16" s="42">
        <f t="shared" si="37"/>
        <v>0</v>
      </c>
      <c r="Z16" s="42">
        <f t="shared" si="37"/>
        <v>0</v>
      </c>
      <c r="AA16" s="42">
        <f t="shared" si="37"/>
        <v>0</v>
      </c>
      <c r="AB16" s="42">
        <f t="shared" si="37"/>
        <v>0</v>
      </c>
      <c r="AC16" s="42">
        <f t="shared" si="37"/>
        <v>0</v>
      </c>
      <c r="AD16" s="42">
        <f t="shared" si="37"/>
        <v>0</v>
      </c>
      <c r="AE16" s="42">
        <f t="shared" si="37"/>
        <v>0</v>
      </c>
      <c r="AF16" s="42">
        <f t="shared" si="37"/>
        <v>0</v>
      </c>
      <c r="AG16" s="42">
        <f t="shared" si="37"/>
        <v>0</v>
      </c>
      <c r="AH16" s="42">
        <f t="shared" si="37"/>
        <v>0</v>
      </c>
      <c r="AI16" s="42">
        <f t="shared" si="37"/>
        <v>0</v>
      </c>
      <c r="AJ16" s="42">
        <f t="shared" si="37"/>
        <v>0</v>
      </c>
      <c r="AK16" s="42">
        <f t="shared" si="37"/>
        <v>0</v>
      </c>
      <c r="AL16" s="42">
        <f t="shared" si="37"/>
        <v>0</v>
      </c>
      <c r="AM16" s="42">
        <f t="shared" si="37"/>
        <v>0</v>
      </c>
      <c r="AN16" s="42">
        <f t="shared" si="37"/>
        <v>0</v>
      </c>
      <c r="AO16" s="42">
        <f t="shared" si="37"/>
        <v>0</v>
      </c>
      <c r="AP16" s="42">
        <f t="shared" si="37"/>
        <v>0</v>
      </c>
      <c r="AQ16" s="42">
        <f t="shared" si="37"/>
        <v>0</v>
      </c>
      <c r="AR16" s="42">
        <f t="shared" si="37"/>
        <v>0</v>
      </c>
      <c r="AS16" s="42">
        <f t="shared" si="37"/>
        <v>0</v>
      </c>
      <c r="AT16" s="42">
        <f t="shared" si="37"/>
        <v>0</v>
      </c>
      <c r="AU16" s="42">
        <f t="shared" si="37"/>
        <v>0</v>
      </c>
      <c r="AV16" s="42">
        <f t="shared" si="37"/>
        <v>0</v>
      </c>
      <c r="AW16" s="42">
        <f t="shared" si="37"/>
        <v>0</v>
      </c>
      <c r="AX16" s="42">
        <f t="shared" si="37"/>
        <v>0</v>
      </c>
      <c r="AY16" s="42">
        <f t="shared" si="37"/>
        <v>0</v>
      </c>
      <c r="AZ16" s="42">
        <f t="shared" si="37"/>
        <v>0</v>
      </c>
      <c r="BA16" s="42">
        <f t="shared" si="37"/>
        <v>0</v>
      </c>
      <c r="BB16" s="42">
        <f t="shared" si="37"/>
        <v>0</v>
      </c>
      <c r="BC16" s="42">
        <f t="shared" si="37"/>
        <v>0</v>
      </c>
      <c r="BD16" s="42">
        <f t="shared" si="37"/>
        <v>0</v>
      </c>
      <c r="BE16" s="42">
        <f t="shared" si="37"/>
        <v>0</v>
      </c>
      <c r="BF16" s="42">
        <f t="shared" si="37"/>
        <v>0</v>
      </c>
      <c r="BG16" s="42">
        <f t="shared" si="37"/>
        <v>0</v>
      </c>
      <c r="BH16" s="42">
        <f t="shared" si="37"/>
        <v>0</v>
      </c>
      <c r="BI16" s="42">
        <f t="shared" si="37"/>
        <v>0</v>
      </c>
      <c r="BJ16" s="42">
        <f t="shared" si="37"/>
        <v>0</v>
      </c>
      <c r="BK16" s="42">
        <f t="shared" si="37"/>
        <v>0</v>
      </c>
      <c r="BL16" s="42">
        <f t="shared" si="37"/>
        <v>0</v>
      </c>
      <c r="BM16" s="42">
        <f t="shared" si="37"/>
        <v>0</v>
      </c>
      <c r="BN16" s="42">
        <f t="shared" si="37"/>
        <v>0</v>
      </c>
      <c r="BO16" s="42">
        <f t="shared" si="37"/>
        <v>0</v>
      </c>
      <c r="BP16" s="42">
        <f t="shared" si="37"/>
        <v>0</v>
      </c>
      <c r="BQ16" s="42">
        <f t="shared" si="37"/>
        <v>0</v>
      </c>
      <c r="BR16" s="42">
        <f t="shared" si="37"/>
        <v>0</v>
      </c>
      <c r="BS16" s="42">
        <f t="shared" si="37"/>
        <v>0</v>
      </c>
      <c r="BT16" s="42">
        <f t="shared" si="37"/>
        <v>0</v>
      </c>
      <c r="BU16" s="42">
        <f t="shared" si="37"/>
        <v>0</v>
      </c>
      <c r="BV16" s="42">
        <f t="shared" si="37"/>
        <v>0</v>
      </c>
      <c r="BW16" s="42">
        <f t="shared" si="37"/>
        <v>0</v>
      </c>
      <c r="BX16" s="42">
        <f t="shared" si="37"/>
        <v>0</v>
      </c>
      <c r="BY16" s="42">
        <f t="shared" si="37"/>
        <v>0</v>
      </c>
      <c r="BZ16" s="42">
        <f t="shared" si="37"/>
        <v>0</v>
      </c>
      <c r="CA16" s="42">
        <f t="shared" si="37"/>
        <v>0</v>
      </c>
      <c r="CB16" s="42">
        <f t="shared" si="37"/>
        <v>0</v>
      </c>
      <c r="CC16" s="42">
        <f t="shared" ref="CC16:EN23" si="45">IF(CC$2=$A16,1,0)</f>
        <v>0</v>
      </c>
      <c r="CD16" s="42">
        <f t="shared" si="45"/>
        <v>0</v>
      </c>
      <c r="CE16" s="42">
        <f t="shared" si="45"/>
        <v>0</v>
      </c>
      <c r="CF16" s="42">
        <f t="shared" si="45"/>
        <v>0</v>
      </c>
      <c r="CG16" s="42">
        <f t="shared" si="45"/>
        <v>0</v>
      </c>
      <c r="CH16" s="42">
        <f t="shared" si="45"/>
        <v>0</v>
      </c>
      <c r="CI16" s="42">
        <f t="shared" si="45"/>
        <v>0</v>
      </c>
      <c r="CJ16" s="42">
        <f t="shared" si="45"/>
        <v>0</v>
      </c>
      <c r="CK16" s="42">
        <f t="shared" si="45"/>
        <v>0</v>
      </c>
      <c r="CL16" s="42">
        <f t="shared" si="45"/>
        <v>0</v>
      </c>
      <c r="CM16" s="42">
        <f t="shared" si="45"/>
        <v>0</v>
      </c>
      <c r="CN16" s="42">
        <f t="shared" si="45"/>
        <v>0</v>
      </c>
      <c r="CO16" s="42">
        <f t="shared" si="45"/>
        <v>0</v>
      </c>
      <c r="CP16" s="42">
        <f t="shared" si="45"/>
        <v>0</v>
      </c>
      <c r="CQ16" s="42">
        <f t="shared" si="45"/>
        <v>0</v>
      </c>
      <c r="CR16" s="42">
        <f t="shared" si="45"/>
        <v>0</v>
      </c>
      <c r="CS16" s="42">
        <f t="shared" si="45"/>
        <v>0</v>
      </c>
      <c r="CT16" s="42">
        <f t="shared" si="45"/>
        <v>0</v>
      </c>
      <c r="CU16" s="42">
        <f t="shared" si="45"/>
        <v>0</v>
      </c>
      <c r="CV16" s="42">
        <f t="shared" si="45"/>
        <v>0</v>
      </c>
      <c r="CW16" s="42">
        <f t="shared" si="45"/>
        <v>0</v>
      </c>
      <c r="CX16" s="42">
        <f t="shared" si="45"/>
        <v>0</v>
      </c>
      <c r="CY16" s="42">
        <f t="shared" si="45"/>
        <v>0</v>
      </c>
      <c r="CZ16" s="42">
        <f t="shared" si="45"/>
        <v>0</v>
      </c>
      <c r="DA16" s="42">
        <f t="shared" si="45"/>
        <v>0</v>
      </c>
      <c r="DB16" s="42">
        <f t="shared" si="45"/>
        <v>0</v>
      </c>
      <c r="DC16" s="42">
        <f t="shared" si="45"/>
        <v>0</v>
      </c>
      <c r="DD16" s="42">
        <f t="shared" si="45"/>
        <v>0</v>
      </c>
      <c r="DE16" s="42">
        <f t="shared" si="45"/>
        <v>0</v>
      </c>
      <c r="DF16" s="42">
        <f t="shared" si="45"/>
        <v>0</v>
      </c>
      <c r="DG16" s="42">
        <f t="shared" si="45"/>
        <v>0</v>
      </c>
      <c r="DH16" s="42">
        <f t="shared" si="45"/>
        <v>0</v>
      </c>
      <c r="DI16" s="42">
        <f t="shared" si="45"/>
        <v>0</v>
      </c>
      <c r="DJ16" s="42">
        <f t="shared" si="45"/>
        <v>0</v>
      </c>
      <c r="DK16" s="42">
        <f t="shared" si="45"/>
        <v>0</v>
      </c>
      <c r="DL16" s="42">
        <f t="shared" si="45"/>
        <v>0</v>
      </c>
      <c r="DM16" s="42">
        <f t="shared" si="45"/>
        <v>0</v>
      </c>
      <c r="DN16" s="42">
        <f t="shared" si="45"/>
        <v>0</v>
      </c>
      <c r="DO16" s="42">
        <f t="shared" si="45"/>
        <v>0</v>
      </c>
      <c r="DP16" s="42">
        <f t="shared" si="45"/>
        <v>0</v>
      </c>
      <c r="DQ16" s="42">
        <f t="shared" si="45"/>
        <v>0</v>
      </c>
      <c r="DR16" s="42">
        <f t="shared" si="45"/>
        <v>0</v>
      </c>
      <c r="DS16" s="42">
        <f t="shared" si="45"/>
        <v>0</v>
      </c>
      <c r="DT16" s="42">
        <f t="shared" si="45"/>
        <v>0</v>
      </c>
      <c r="DU16" s="42">
        <f t="shared" si="45"/>
        <v>0</v>
      </c>
      <c r="DV16" s="42">
        <f t="shared" si="45"/>
        <v>0</v>
      </c>
      <c r="DW16" s="42">
        <f t="shared" si="45"/>
        <v>0</v>
      </c>
      <c r="DX16" s="42">
        <f t="shared" si="45"/>
        <v>0</v>
      </c>
      <c r="DY16" s="42">
        <f t="shared" si="45"/>
        <v>0</v>
      </c>
      <c r="DZ16" s="42">
        <f t="shared" si="38"/>
        <v>0</v>
      </c>
      <c r="EA16" s="42">
        <f t="shared" si="38"/>
        <v>0</v>
      </c>
      <c r="EB16" s="42">
        <f t="shared" si="38"/>
        <v>0</v>
      </c>
      <c r="EC16" s="42">
        <f t="shared" si="38"/>
        <v>0</v>
      </c>
      <c r="ED16" s="42">
        <f t="shared" si="38"/>
        <v>0</v>
      </c>
      <c r="EE16" s="42">
        <f t="shared" si="38"/>
        <v>0</v>
      </c>
      <c r="EF16" s="42">
        <f t="shared" si="38"/>
        <v>0</v>
      </c>
      <c r="EG16" s="42">
        <f t="shared" si="38"/>
        <v>0</v>
      </c>
      <c r="EH16" s="42">
        <f t="shared" si="38"/>
        <v>0</v>
      </c>
      <c r="EI16" s="42">
        <f t="shared" si="38"/>
        <v>0</v>
      </c>
      <c r="EJ16" s="42">
        <f t="shared" si="38"/>
        <v>0</v>
      </c>
      <c r="EK16" s="42">
        <f t="shared" si="38"/>
        <v>0</v>
      </c>
      <c r="EL16" s="42">
        <f t="shared" si="38"/>
        <v>0</v>
      </c>
      <c r="EM16" s="42">
        <f t="shared" si="38"/>
        <v>0</v>
      </c>
      <c r="EN16" s="42">
        <f t="shared" si="38"/>
        <v>0</v>
      </c>
      <c r="EO16" s="42">
        <f t="shared" si="38"/>
        <v>0</v>
      </c>
      <c r="EP16" s="42">
        <f t="shared" si="38"/>
        <v>0</v>
      </c>
      <c r="EQ16" s="42">
        <f t="shared" si="38"/>
        <v>0</v>
      </c>
      <c r="ER16" s="42">
        <f t="shared" si="38"/>
        <v>0</v>
      </c>
      <c r="ES16" s="42">
        <f t="shared" si="38"/>
        <v>0</v>
      </c>
      <c r="ET16" s="42">
        <f t="shared" si="38"/>
        <v>0</v>
      </c>
      <c r="EU16" s="42">
        <f t="shared" si="38"/>
        <v>0</v>
      </c>
      <c r="EV16" s="42">
        <f t="shared" si="38"/>
        <v>0</v>
      </c>
      <c r="EW16" s="42">
        <f t="shared" si="38"/>
        <v>0</v>
      </c>
      <c r="EX16" s="42">
        <f t="shared" si="38"/>
        <v>0</v>
      </c>
      <c r="EY16" s="42">
        <f t="shared" si="38"/>
        <v>0</v>
      </c>
      <c r="EZ16" s="42">
        <f t="shared" si="38"/>
        <v>0</v>
      </c>
      <c r="FA16" s="42">
        <f t="shared" si="38"/>
        <v>0</v>
      </c>
      <c r="FB16" s="42">
        <f t="shared" si="38"/>
        <v>0</v>
      </c>
      <c r="FC16" s="42">
        <f t="shared" si="38"/>
        <v>0</v>
      </c>
      <c r="FD16" s="42">
        <f t="shared" si="32"/>
        <v>0</v>
      </c>
      <c r="FE16" s="42">
        <f t="shared" si="32"/>
        <v>0</v>
      </c>
      <c r="FF16" s="42">
        <f t="shared" si="32"/>
        <v>0</v>
      </c>
      <c r="FG16" s="42">
        <f t="shared" si="32"/>
        <v>0</v>
      </c>
      <c r="FH16" s="42">
        <f t="shared" si="32"/>
        <v>0</v>
      </c>
      <c r="FI16" s="42">
        <f t="shared" si="32"/>
        <v>0</v>
      </c>
      <c r="FJ16" s="42">
        <f t="shared" si="32"/>
        <v>0</v>
      </c>
      <c r="FK16" s="42">
        <f t="shared" si="32"/>
        <v>0</v>
      </c>
      <c r="FL16" s="42">
        <f t="shared" si="32"/>
        <v>0</v>
      </c>
      <c r="FM16" s="42">
        <f t="shared" si="32"/>
        <v>0</v>
      </c>
      <c r="FN16" s="42">
        <f t="shared" si="32"/>
        <v>0</v>
      </c>
      <c r="FO16" s="42">
        <f t="shared" si="32"/>
        <v>0</v>
      </c>
      <c r="FP16" s="42">
        <f t="shared" si="32"/>
        <v>0</v>
      </c>
      <c r="FQ16" s="42">
        <f t="shared" si="32"/>
        <v>0</v>
      </c>
      <c r="FR16" s="42">
        <f t="shared" si="32"/>
        <v>0</v>
      </c>
      <c r="FS16" s="42">
        <f t="shared" si="32"/>
        <v>0</v>
      </c>
      <c r="FT16" s="42">
        <f t="shared" si="32"/>
        <v>0</v>
      </c>
      <c r="FU16" s="42">
        <f t="shared" si="32"/>
        <v>0</v>
      </c>
      <c r="FV16" s="42">
        <f t="shared" si="32"/>
        <v>0</v>
      </c>
      <c r="FW16" s="42">
        <f t="shared" si="32"/>
        <v>0</v>
      </c>
      <c r="FX16" s="42">
        <f t="shared" si="32"/>
        <v>0</v>
      </c>
      <c r="FY16" s="42">
        <f t="shared" si="32"/>
        <v>0</v>
      </c>
      <c r="FZ16" s="42">
        <f t="shared" si="32"/>
        <v>0</v>
      </c>
      <c r="GA16" s="42">
        <f t="shared" si="32"/>
        <v>0</v>
      </c>
      <c r="GB16" s="42">
        <f t="shared" si="32"/>
        <v>0</v>
      </c>
      <c r="GC16" s="42">
        <f t="shared" si="32"/>
        <v>0</v>
      </c>
      <c r="GD16" s="42">
        <f t="shared" si="32"/>
        <v>0</v>
      </c>
      <c r="GE16" s="42">
        <f t="shared" si="32"/>
        <v>0</v>
      </c>
      <c r="GF16" s="42">
        <f t="shared" si="32"/>
        <v>0</v>
      </c>
      <c r="GG16" s="42">
        <f t="shared" si="32"/>
        <v>0</v>
      </c>
      <c r="GH16" s="42">
        <f t="shared" si="32"/>
        <v>0</v>
      </c>
      <c r="GI16" s="42">
        <f t="shared" si="32"/>
        <v>0</v>
      </c>
      <c r="GJ16" s="42">
        <f t="shared" si="32"/>
        <v>0</v>
      </c>
      <c r="GK16" s="42">
        <f t="shared" si="32"/>
        <v>0</v>
      </c>
      <c r="GL16" s="42">
        <f t="shared" si="32"/>
        <v>0</v>
      </c>
      <c r="GM16" s="42">
        <f t="shared" si="32"/>
        <v>0</v>
      </c>
      <c r="GN16" s="42">
        <f t="shared" si="32"/>
        <v>0</v>
      </c>
      <c r="GO16" s="42">
        <f t="shared" si="32"/>
        <v>0</v>
      </c>
      <c r="GP16" s="42">
        <f t="shared" si="32"/>
        <v>0</v>
      </c>
      <c r="GQ16" s="42">
        <f t="shared" si="32"/>
        <v>0</v>
      </c>
      <c r="GR16" s="42">
        <f t="shared" si="32"/>
        <v>0</v>
      </c>
      <c r="GS16" s="42">
        <f t="shared" si="32"/>
        <v>0</v>
      </c>
      <c r="GT16" s="42">
        <f t="shared" si="32"/>
        <v>0</v>
      </c>
      <c r="GU16" s="42">
        <f t="shared" si="32"/>
        <v>0</v>
      </c>
      <c r="GV16" s="42">
        <f t="shared" si="32"/>
        <v>0</v>
      </c>
      <c r="GW16" s="42">
        <f t="shared" si="32"/>
        <v>0</v>
      </c>
      <c r="GX16" s="42">
        <f t="shared" si="32"/>
        <v>0</v>
      </c>
      <c r="GY16" s="42">
        <f t="shared" si="32"/>
        <v>0</v>
      </c>
      <c r="GZ16" s="42">
        <f t="shared" si="32"/>
        <v>0</v>
      </c>
      <c r="HA16" s="42">
        <f t="shared" si="32"/>
        <v>0</v>
      </c>
      <c r="HB16" s="42">
        <f t="shared" si="32"/>
        <v>0</v>
      </c>
      <c r="HC16" s="42">
        <f t="shared" si="33"/>
        <v>0</v>
      </c>
      <c r="HD16" s="42">
        <f t="shared" si="33"/>
        <v>0</v>
      </c>
      <c r="HE16" s="42">
        <f t="shared" si="33"/>
        <v>0</v>
      </c>
      <c r="HF16" s="42">
        <f t="shared" si="33"/>
        <v>0</v>
      </c>
      <c r="HG16" s="42">
        <f t="shared" si="33"/>
        <v>0</v>
      </c>
      <c r="HH16" s="42">
        <f t="shared" si="33"/>
        <v>0</v>
      </c>
      <c r="HI16" s="42">
        <f t="shared" si="33"/>
        <v>0</v>
      </c>
      <c r="HJ16" s="42">
        <f t="shared" si="33"/>
        <v>0</v>
      </c>
      <c r="HK16" s="42">
        <f t="shared" si="33"/>
        <v>0</v>
      </c>
      <c r="HL16" s="42">
        <f t="shared" si="33"/>
        <v>0</v>
      </c>
      <c r="HM16" s="42">
        <f t="shared" si="33"/>
        <v>0</v>
      </c>
      <c r="HN16" s="42">
        <f t="shared" si="33"/>
        <v>0</v>
      </c>
      <c r="HO16" s="42">
        <f t="shared" si="33"/>
        <v>0</v>
      </c>
      <c r="HP16" s="42">
        <f t="shared" si="33"/>
        <v>0</v>
      </c>
      <c r="HQ16" s="42">
        <f t="shared" si="33"/>
        <v>0</v>
      </c>
      <c r="HR16" s="42">
        <f t="shared" si="33"/>
        <v>0</v>
      </c>
      <c r="HS16" s="42">
        <f t="shared" si="33"/>
        <v>0</v>
      </c>
      <c r="HT16" s="42">
        <f t="shared" si="33"/>
        <v>0</v>
      </c>
      <c r="HU16" s="42">
        <f t="shared" si="33"/>
        <v>0</v>
      </c>
      <c r="HV16" s="42">
        <f t="shared" si="33"/>
        <v>0</v>
      </c>
      <c r="HW16" s="42">
        <f t="shared" si="33"/>
        <v>0</v>
      </c>
      <c r="HX16" s="42">
        <f t="shared" si="33"/>
        <v>0</v>
      </c>
      <c r="HY16" s="42">
        <f t="shared" si="33"/>
        <v>0</v>
      </c>
      <c r="HZ16" s="42">
        <f t="shared" si="33"/>
        <v>0</v>
      </c>
      <c r="IA16" s="42">
        <f t="shared" si="33"/>
        <v>0</v>
      </c>
      <c r="IB16" s="42">
        <f t="shared" si="33"/>
        <v>0</v>
      </c>
      <c r="IC16" s="42">
        <f t="shared" si="33"/>
        <v>0</v>
      </c>
      <c r="ID16" s="42">
        <f t="shared" ref="ID16:IZ24" si="46">IF(ID$2=$A16,1,0)</f>
        <v>0</v>
      </c>
      <c r="IE16" s="42">
        <f t="shared" si="46"/>
        <v>0</v>
      </c>
      <c r="IF16" s="42">
        <f t="shared" si="46"/>
        <v>0</v>
      </c>
      <c r="IG16" s="42">
        <f t="shared" si="46"/>
        <v>0</v>
      </c>
      <c r="IH16" s="42">
        <f t="shared" si="46"/>
        <v>0</v>
      </c>
      <c r="II16" s="42">
        <f t="shared" si="46"/>
        <v>0</v>
      </c>
      <c r="IJ16" s="42">
        <f t="shared" si="46"/>
        <v>0</v>
      </c>
      <c r="IK16" s="42">
        <f t="shared" si="46"/>
        <v>0</v>
      </c>
      <c r="IL16" s="42">
        <f t="shared" si="46"/>
        <v>0</v>
      </c>
      <c r="IM16" s="42">
        <f t="shared" si="46"/>
        <v>0</v>
      </c>
      <c r="IN16" s="42">
        <f t="shared" si="46"/>
        <v>0</v>
      </c>
      <c r="IO16" s="42">
        <f t="shared" si="46"/>
        <v>0</v>
      </c>
      <c r="IP16" s="42">
        <f t="shared" si="46"/>
        <v>0</v>
      </c>
      <c r="IQ16" s="42">
        <f t="shared" si="46"/>
        <v>0</v>
      </c>
      <c r="IR16" s="42">
        <f t="shared" si="46"/>
        <v>0</v>
      </c>
      <c r="IS16" s="42">
        <f t="shared" si="46"/>
        <v>0</v>
      </c>
      <c r="IT16" s="42">
        <f t="shared" si="46"/>
        <v>0</v>
      </c>
      <c r="IU16" s="42">
        <f t="shared" si="46"/>
        <v>0</v>
      </c>
      <c r="IV16" s="42">
        <f t="shared" si="46"/>
        <v>0</v>
      </c>
      <c r="IW16" s="42">
        <f t="shared" si="46"/>
        <v>0</v>
      </c>
      <c r="IX16" s="42">
        <f t="shared" si="46"/>
        <v>0</v>
      </c>
      <c r="IY16" s="42">
        <f t="shared" si="46"/>
        <v>0</v>
      </c>
      <c r="IZ16" s="42">
        <f t="shared" si="46"/>
        <v>0</v>
      </c>
      <c r="JA16" s="42">
        <f t="shared" si="28"/>
        <v>0</v>
      </c>
      <c r="JB16" s="42">
        <f t="shared" si="42"/>
        <v>0</v>
      </c>
      <c r="JC16" s="42">
        <f t="shared" si="42"/>
        <v>0</v>
      </c>
      <c r="JD16" s="42">
        <f t="shared" si="42"/>
        <v>0</v>
      </c>
      <c r="JE16" s="42">
        <f t="shared" si="42"/>
        <v>0</v>
      </c>
      <c r="JF16" s="42">
        <f t="shared" si="42"/>
        <v>0</v>
      </c>
      <c r="JG16" s="42">
        <f t="shared" si="42"/>
        <v>0</v>
      </c>
      <c r="JH16" s="42">
        <f t="shared" si="42"/>
        <v>0</v>
      </c>
      <c r="JI16" s="42">
        <f t="shared" si="42"/>
        <v>0</v>
      </c>
      <c r="JJ16" s="42">
        <f t="shared" si="42"/>
        <v>0</v>
      </c>
      <c r="JK16" s="42">
        <f t="shared" si="42"/>
        <v>0</v>
      </c>
      <c r="JL16" s="42">
        <f t="shared" si="42"/>
        <v>0</v>
      </c>
      <c r="JM16" s="42">
        <f t="shared" si="42"/>
        <v>0</v>
      </c>
      <c r="JN16" s="42">
        <f t="shared" si="42"/>
        <v>0</v>
      </c>
      <c r="JO16" s="42">
        <f t="shared" si="42"/>
        <v>0</v>
      </c>
      <c r="JP16" s="42">
        <f t="shared" si="42"/>
        <v>0</v>
      </c>
      <c r="JQ16" s="42">
        <f t="shared" si="42"/>
        <v>0</v>
      </c>
      <c r="JR16" s="42">
        <f t="shared" si="42"/>
        <v>0</v>
      </c>
      <c r="JS16" s="42">
        <f t="shared" si="42"/>
        <v>0</v>
      </c>
      <c r="JT16" s="42">
        <f t="shared" si="42"/>
        <v>0</v>
      </c>
      <c r="JU16" s="42">
        <f t="shared" si="42"/>
        <v>0</v>
      </c>
      <c r="JV16" s="42">
        <f t="shared" si="42"/>
        <v>0</v>
      </c>
      <c r="JW16" s="42">
        <f t="shared" si="42"/>
        <v>0</v>
      </c>
      <c r="JX16" s="42">
        <f t="shared" si="42"/>
        <v>0</v>
      </c>
      <c r="JY16" s="42">
        <f t="shared" si="42"/>
        <v>0</v>
      </c>
      <c r="JZ16" s="42">
        <f t="shared" si="42"/>
        <v>0</v>
      </c>
      <c r="KA16" s="42">
        <f t="shared" si="42"/>
        <v>0</v>
      </c>
      <c r="KB16" s="42">
        <f t="shared" si="42"/>
        <v>0</v>
      </c>
      <c r="KC16" s="42">
        <f t="shared" si="42"/>
        <v>0</v>
      </c>
      <c r="KD16" s="42">
        <f t="shared" si="42"/>
        <v>0</v>
      </c>
      <c r="KE16" s="42">
        <f t="shared" si="42"/>
        <v>0</v>
      </c>
      <c r="KF16" s="42">
        <f t="shared" si="42"/>
        <v>0</v>
      </c>
      <c r="KG16" s="42">
        <f t="shared" si="42"/>
        <v>0</v>
      </c>
      <c r="KH16" s="42">
        <f t="shared" si="42"/>
        <v>0</v>
      </c>
      <c r="KI16" s="42">
        <f t="shared" si="42"/>
        <v>0</v>
      </c>
      <c r="KJ16" s="42">
        <f t="shared" si="42"/>
        <v>0</v>
      </c>
      <c r="KK16" s="42">
        <f t="shared" si="42"/>
        <v>0</v>
      </c>
      <c r="KL16" s="42">
        <f t="shared" si="42"/>
        <v>0</v>
      </c>
      <c r="KM16" s="42">
        <f t="shared" si="42"/>
        <v>0</v>
      </c>
      <c r="KN16" s="42">
        <f t="shared" si="42"/>
        <v>0</v>
      </c>
      <c r="KO16" s="42">
        <f t="shared" si="42"/>
        <v>0</v>
      </c>
      <c r="KP16" s="42">
        <f t="shared" si="42"/>
        <v>0</v>
      </c>
      <c r="KQ16" s="42">
        <f t="shared" si="42"/>
        <v>0</v>
      </c>
      <c r="KR16" s="42">
        <f t="shared" si="42"/>
        <v>0</v>
      </c>
      <c r="KS16" s="42">
        <f t="shared" si="42"/>
        <v>0</v>
      </c>
      <c r="KT16" s="42">
        <f t="shared" si="42"/>
        <v>0</v>
      </c>
      <c r="KU16" s="42">
        <f t="shared" si="42"/>
        <v>0</v>
      </c>
      <c r="KV16" s="42">
        <f t="shared" si="42"/>
        <v>0</v>
      </c>
      <c r="KW16" s="42">
        <f t="shared" si="42"/>
        <v>0</v>
      </c>
      <c r="KX16" s="42">
        <f t="shared" si="42"/>
        <v>0</v>
      </c>
      <c r="KY16" s="42">
        <f t="shared" si="42"/>
        <v>0</v>
      </c>
      <c r="KZ16" s="42">
        <f t="shared" si="42"/>
        <v>0</v>
      </c>
      <c r="LA16" s="42">
        <f t="shared" si="42"/>
        <v>0</v>
      </c>
      <c r="LB16" s="42">
        <f t="shared" si="42"/>
        <v>0</v>
      </c>
      <c r="LC16" s="42">
        <f t="shared" si="42"/>
        <v>0</v>
      </c>
      <c r="LD16" s="42">
        <f t="shared" si="42"/>
        <v>0</v>
      </c>
      <c r="LE16" s="42">
        <f t="shared" si="42"/>
        <v>0</v>
      </c>
      <c r="LF16" s="42">
        <f t="shared" si="42"/>
        <v>0</v>
      </c>
      <c r="LG16" s="42">
        <f t="shared" si="42"/>
        <v>0</v>
      </c>
      <c r="LH16" s="42">
        <f t="shared" si="42"/>
        <v>0</v>
      </c>
      <c r="LI16" s="42">
        <f t="shared" si="42"/>
        <v>0</v>
      </c>
      <c r="LJ16" s="42">
        <f t="shared" si="42"/>
        <v>0</v>
      </c>
      <c r="LK16" s="42">
        <f t="shared" si="42"/>
        <v>0</v>
      </c>
      <c r="LL16" s="42">
        <f t="shared" si="42"/>
        <v>0</v>
      </c>
      <c r="LM16" s="42">
        <f t="shared" si="42"/>
        <v>0</v>
      </c>
      <c r="LN16" s="42">
        <f t="shared" si="39"/>
        <v>0</v>
      </c>
      <c r="LO16" s="42">
        <f t="shared" si="39"/>
        <v>0</v>
      </c>
      <c r="LP16" s="42">
        <f t="shared" si="34"/>
        <v>0</v>
      </c>
      <c r="LQ16" s="42">
        <f t="shared" si="34"/>
        <v>0</v>
      </c>
      <c r="LR16" s="42">
        <f t="shared" si="34"/>
        <v>0</v>
      </c>
      <c r="LS16" s="42">
        <f t="shared" si="34"/>
        <v>0</v>
      </c>
      <c r="LT16" s="42">
        <f t="shared" si="34"/>
        <v>0</v>
      </c>
      <c r="LU16" s="42">
        <f t="shared" ref="LU16:OF31" si="47">IF(LU$2=$A16,1,0)</f>
        <v>0</v>
      </c>
      <c r="LV16" s="42">
        <f t="shared" si="47"/>
        <v>0</v>
      </c>
      <c r="LW16" s="42">
        <f t="shared" si="47"/>
        <v>0</v>
      </c>
      <c r="LX16" s="42">
        <f t="shared" si="47"/>
        <v>0</v>
      </c>
      <c r="LY16" s="42">
        <f t="shared" si="47"/>
        <v>0</v>
      </c>
      <c r="LZ16" s="42">
        <f t="shared" si="47"/>
        <v>0</v>
      </c>
      <c r="MA16" s="42">
        <f t="shared" si="47"/>
        <v>0</v>
      </c>
      <c r="MB16" s="42">
        <f t="shared" si="47"/>
        <v>0</v>
      </c>
      <c r="MC16" s="42">
        <f t="shared" si="47"/>
        <v>0</v>
      </c>
      <c r="MD16" s="42">
        <f t="shared" si="47"/>
        <v>0</v>
      </c>
      <c r="ME16" s="42">
        <f t="shared" si="47"/>
        <v>0</v>
      </c>
      <c r="MF16" s="42">
        <f t="shared" si="47"/>
        <v>0</v>
      </c>
      <c r="MG16" s="42">
        <f t="shared" si="47"/>
        <v>0</v>
      </c>
      <c r="MH16" s="42">
        <f t="shared" si="47"/>
        <v>0</v>
      </c>
      <c r="MI16" s="42">
        <f t="shared" si="47"/>
        <v>0</v>
      </c>
      <c r="MJ16" s="42">
        <f t="shared" si="47"/>
        <v>0</v>
      </c>
      <c r="MK16" s="42">
        <f t="shared" si="47"/>
        <v>0</v>
      </c>
      <c r="ML16" s="42">
        <f t="shared" si="47"/>
        <v>0</v>
      </c>
      <c r="MM16" s="42">
        <f t="shared" si="47"/>
        <v>0</v>
      </c>
      <c r="MN16" s="42">
        <f t="shared" si="47"/>
        <v>0</v>
      </c>
      <c r="MO16" s="42">
        <f t="shared" si="47"/>
        <v>0</v>
      </c>
      <c r="MP16" s="42">
        <f t="shared" si="47"/>
        <v>0</v>
      </c>
      <c r="MQ16" s="42">
        <f t="shared" si="47"/>
        <v>0</v>
      </c>
      <c r="MR16" s="42">
        <f t="shared" si="47"/>
        <v>0</v>
      </c>
      <c r="MS16" s="42">
        <f t="shared" si="47"/>
        <v>0</v>
      </c>
      <c r="MT16" s="42">
        <f t="shared" si="47"/>
        <v>0</v>
      </c>
      <c r="MU16" s="42">
        <f t="shared" si="47"/>
        <v>0</v>
      </c>
      <c r="MV16" s="42">
        <f t="shared" si="47"/>
        <v>0</v>
      </c>
      <c r="MW16" s="42">
        <f t="shared" si="47"/>
        <v>0</v>
      </c>
      <c r="MX16" s="42">
        <f t="shared" si="47"/>
        <v>0</v>
      </c>
      <c r="MY16" s="42">
        <f t="shared" si="47"/>
        <v>0</v>
      </c>
      <c r="MZ16" s="42">
        <f t="shared" si="47"/>
        <v>0</v>
      </c>
      <c r="NA16" s="42">
        <f t="shared" si="47"/>
        <v>0</v>
      </c>
      <c r="NB16" s="42">
        <f t="shared" si="47"/>
        <v>0</v>
      </c>
      <c r="NC16" s="42">
        <f t="shared" si="47"/>
        <v>0</v>
      </c>
      <c r="ND16" s="42">
        <f t="shared" si="47"/>
        <v>0</v>
      </c>
      <c r="NE16" s="42">
        <f t="shared" si="47"/>
        <v>0</v>
      </c>
      <c r="NF16" s="42">
        <f t="shared" si="47"/>
        <v>0</v>
      </c>
      <c r="NG16" s="42">
        <f t="shared" si="47"/>
        <v>1</v>
      </c>
      <c r="NH16" s="42">
        <f t="shared" si="47"/>
        <v>1</v>
      </c>
      <c r="NI16" s="42">
        <f t="shared" si="47"/>
        <v>0</v>
      </c>
      <c r="NJ16" s="42">
        <f t="shared" si="47"/>
        <v>0</v>
      </c>
      <c r="NK16" s="42">
        <f t="shared" si="47"/>
        <v>0</v>
      </c>
      <c r="NL16" s="42">
        <f t="shared" si="47"/>
        <v>0</v>
      </c>
      <c r="NM16" s="42">
        <f t="shared" si="47"/>
        <v>0</v>
      </c>
      <c r="NN16" s="42">
        <f t="shared" si="47"/>
        <v>0</v>
      </c>
      <c r="NO16" s="42">
        <f t="shared" si="47"/>
        <v>0</v>
      </c>
      <c r="NP16" s="42">
        <f t="shared" si="47"/>
        <v>0</v>
      </c>
      <c r="NQ16" s="42">
        <f t="shared" si="47"/>
        <v>0</v>
      </c>
      <c r="NR16" s="42">
        <f t="shared" si="47"/>
        <v>0</v>
      </c>
      <c r="NS16" s="42">
        <f t="shared" si="47"/>
        <v>0</v>
      </c>
      <c r="NT16" s="42">
        <f t="shared" si="47"/>
        <v>0</v>
      </c>
      <c r="NU16" s="42">
        <f t="shared" si="47"/>
        <v>0</v>
      </c>
      <c r="NV16" s="42">
        <f t="shared" si="47"/>
        <v>0</v>
      </c>
      <c r="NW16" s="42">
        <f t="shared" si="47"/>
        <v>0</v>
      </c>
      <c r="NX16" s="42">
        <f t="shared" si="47"/>
        <v>0</v>
      </c>
      <c r="NY16" s="42">
        <f t="shared" si="47"/>
        <v>0</v>
      </c>
      <c r="NZ16" s="42">
        <f t="shared" si="47"/>
        <v>0</v>
      </c>
      <c r="OA16" s="42">
        <f t="shared" si="47"/>
        <v>0</v>
      </c>
      <c r="OB16" s="42">
        <f t="shared" si="47"/>
        <v>0</v>
      </c>
      <c r="OC16" s="42">
        <f t="shared" si="47"/>
        <v>0</v>
      </c>
      <c r="OD16" s="42">
        <f t="shared" si="47"/>
        <v>0</v>
      </c>
      <c r="OE16" s="42">
        <f t="shared" si="47"/>
        <v>0</v>
      </c>
      <c r="OF16" s="42">
        <f t="shared" si="47"/>
        <v>0</v>
      </c>
      <c r="OG16" s="42">
        <f t="shared" si="43"/>
        <v>0</v>
      </c>
      <c r="OH16" s="42">
        <f t="shared" si="43"/>
        <v>0</v>
      </c>
      <c r="OI16" s="42">
        <f t="shared" si="43"/>
        <v>0</v>
      </c>
      <c r="OJ16" s="42">
        <f t="shared" si="43"/>
        <v>0</v>
      </c>
      <c r="OK16" s="42">
        <f t="shared" si="43"/>
        <v>0</v>
      </c>
      <c r="OL16" s="42">
        <f t="shared" si="43"/>
        <v>0</v>
      </c>
      <c r="OM16" s="42">
        <f t="shared" si="43"/>
        <v>0</v>
      </c>
      <c r="ON16" s="42">
        <f t="shared" si="43"/>
        <v>0</v>
      </c>
      <c r="OO16" s="42">
        <f t="shared" si="43"/>
        <v>0</v>
      </c>
      <c r="OP16" s="42">
        <f t="shared" si="43"/>
        <v>0</v>
      </c>
      <c r="OQ16" s="42">
        <f t="shared" si="43"/>
        <v>0</v>
      </c>
      <c r="OR16" s="42">
        <f t="shared" si="43"/>
        <v>0</v>
      </c>
      <c r="OS16" s="42">
        <f t="shared" si="43"/>
        <v>0</v>
      </c>
      <c r="OT16" s="42">
        <f t="shared" si="43"/>
        <v>0</v>
      </c>
      <c r="OU16" s="42">
        <f t="shared" si="43"/>
        <v>0</v>
      </c>
      <c r="OV16" s="42">
        <f t="shared" si="43"/>
        <v>0</v>
      </c>
      <c r="OW16" s="42">
        <f t="shared" si="43"/>
        <v>0</v>
      </c>
      <c r="OX16" s="42">
        <f t="shared" si="43"/>
        <v>0</v>
      </c>
      <c r="OY16" s="42">
        <f t="shared" si="43"/>
        <v>0</v>
      </c>
      <c r="OZ16" s="42">
        <f t="shared" si="43"/>
        <v>0</v>
      </c>
      <c r="PA16" s="42">
        <f t="shared" si="43"/>
        <v>0</v>
      </c>
      <c r="PB16" s="42">
        <f t="shared" si="43"/>
        <v>0</v>
      </c>
      <c r="PC16" s="42">
        <f t="shared" si="43"/>
        <v>0</v>
      </c>
      <c r="PD16" s="42">
        <f t="shared" si="43"/>
        <v>0</v>
      </c>
      <c r="PE16" s="42">
        <f t="shared" si="43"/>
        <v>0</v>
      </c>
      <c r="PF16" s="42">
        <f t="shared" si="43"/>
        <v>0</v>
      </c>
      <c r="PG16" s="42">
        <f t="shared" si="43"/>
        <v>0</v>
      </c>
      <c r="PH16" s="42">
        <f t="shared" si="43"/>
        <v>0</v>
      </c>
      <c r="PI16" s="42">
        <f t="shared" si="43"/>
        <v>0</v>
      </c>
      <c r="PJ16" s="42">
        <f t="shared" si="43"/>
        <v>0</v>
      </c>
      <c r="PK16" s="42">
        <f t="shared" si="43"/>
        <v>0</v>
      </c>
      <c r="PL16" s="42">
        <f t="shared" si="43"/>
        <v>0</v>
      </c>
      <c r="PM16" s="42">
        <f t="shared" si="43"/>
        <v>0</v>
      </c>
      <c r="PN16" s="42">
        <f t="shared" si="43"/>
        <v>0</v>
      </c>
      <c r="PO16" s="42">
        <f t="shared" si="43"/>
        <v>0</v>
      </c>
      <c r="PP16" s="42">
        <f t="shared" si="43"/>
        <v>0</v>
      </c>
      <c r="PQ16" s="42">
        <f t="shared" si="43"/>
        <v>0</v>
      </c>
      <c r="PR16" s="42">
        <f t="shared" si="43"/>
        <v>0</v>
      </c>
      <c r="PS16" s="42">
        <f t="shared" si="43"/>
        <v>0</v>
      </c>
      <c r="PT16" s="42">
        <f t="shared" si="43"/>
        <v>0</v>
      </c>
      <c r="PU16" s="42">
        <f t="shared" si="43"/>
        <v>0</v>
      </c>
      <c r="PV16" s="42">
        <f t="shared" si="43"/>
        <v>0</v>
      </c>
      <c r="PW16" s="42">
        <f t="shared" si="43"/>
        <v>0</v>
      </c>
      <c r="PX16" s="42">
        <f t="shared" si="43"/>
        <v>0</v>
      </c>
      <c r="PY16" s="42">
        <f t="shared" si="43"/>
        <v>0</v>
      </c>
      <c r="PZ16" s="42">
        <f t="shared" si="43"/>
        <v>0</v>
      </c>
      <c r="QA16" s="42">
        <f t="shared" si="43"/>
        <v>0</v>
      </c>
      <c r="QB16" s="42">
        <f t="shared" si="43"/>
        <v>0</v>
      </c>
      <c r="QC16" s="42">
        <f t="shared" si="43"/>
        <v>0</v>
      </c>
      <c r="QD16" s="42">
        <f t="shared" si="43"/>
        <v>0</v>
      </c>
      <c r="QE16" s="42">
        <f t="shared" si="43"/>
        <v>0</v>
      </c>
      <c r="QF16" s="42">
        <f t="shared" si="43"/>
        <v>0</v>
      </c>
      <c r="QG16" s="42">
        <f t="shared" si="43"/>
        <v>0</v>
      </c>
      <c r="QH16" s="42">
        <f t="shared" si="43"/>
        <v>0</v>
      </c>
      <c r="QI16" s="42">
        <f t="shared" si="43"/>
        <v>0</v>
      </c>
      <c r="QJ16" s="42">
        <f t="shared" si="43"/>
        <v>0</v>
      </c>
      <c r="QK16" s="42">
        <f t="shared" si="43"/>
        <v>0</v>
      </c>
      <c r="QL16" s="42">
        <f t="shared" si="40"/>
        <v>0</v>
      </c>
      <c r="QM16" s="42">
        <f t="shared" si="40"/>
        <v>0</v>
      </c>
      <c r="QN16" s="42">
        <f t="shared" si="35"/>
        <v>0</v>
      </c>
      <c r="QO16" s="42">
        <f t="shared" si="35"/>
        <v>0</v>
      </c>
      <c r="QP16" s="42">
        <f t="shared" si="35"/>
        <v>0</v>
      </c>
      <c r="QQ16" s="42">
        <f t="shared" si="35"/>
        <v>0</v>
      </c>
      <c r="QR16" s="42">
        <f t="shared" si="35"/>
        <v>0</v>
      </c>
      <c r="QS16" s="42">
        <f t="shared" ref="QS16:TD21" si="48">IF(QS$2=$A16,1,0)</f>
        <v>0</v>
      </c>
      <c r="QT16" s="42">
        <f t="shared" si="48"/>
        <v>0</v>
      </c>
      <c r="QU16" s="42">
        <f t="shared" si="48"/>
        <v>0</v>
      </c>
      <c r="QV16" s="42">
        <f t="shared" si="48"/>
        <v>0</v>
      </c>
      <c r="QW16" s="42">
        <f t="shared" si="48"/>
        <v>0</v>
      </c>
      <c r="QX16" s="42">
        <f t="shared" si="48"/>
        <v>0</v>
      </c>
      <c r="QY16" s="42">
        <f t="shared" si="48"/>
        <v>0</v>
      </c>
      <c r="QZ16" s="42">
        <f t="shared" si="48"/>
        <v>0</v>
      </c>
      <c r="RA16" s="42">
        <f t="shared" si="48"/>
        <v>0</v>
      </c>
      <c r="RB16" s="42">
        <f t="shared" si="48"/>
        <v>0</v>
      </c>
      <c r="RC16" s="42">
        <f t="shared" si="48"/>
        <v>0</v>
      </c>
      <c r="RD16" s="42">
        <f t="shared" si="48"/>
        <v>0</v>
      </c>
      <c r="RE16" s="42">
        <f t="shared" si="48"/>
        <v>0</v>
      </c>
      <c r="RF16" s="42">
        <f t="shared" si="48"/>
        <v>0</v>
      </c>
      <c r="RG16" s="42">
        <f t="shared" si="48"/>
        <v>0</v>
      </c>
      <c r="RH16" s="42">
        <f t="shared" si="48"/>
        <v>0</v>
      </c>
      <c r="RI16" s="42">
        <f t="shared" si="48"/>
        <v>0</v>
      </c>
      <c r="RJ16" s="42">
        <f t="shared" si="48"/>
        <v>0</v>
      </c>
      <c r="RK16" s="42">
        <f t="shared" si="48"/>
        <v>0</v>
      </c>
      <c r="RL16" s="42">
        <f t="shared" si="48"/>
        <v>0</v>
      </c>
      <c r="RM16" s="42">
        <f t="shared" si="48"/>
        <v>0</v>
      </c>
      <c r="RN16" s="42">
        <f t="shared" si="48"/>
        <v>0</v>
      </c>
      <c r="RO16" s="42">
        <f t="shared" si="48"/>
        <v>0</v>
      </c>
      <c r="RP16" s="42">
        <f t="shared" si="48"/>
        <v>0</v>
      </c>
      <c r="RQ16" s="42">
        <f t="shared" si="48"/>
        <v>0</v>
      </c>
      <c r="RR16" s="42">
        <f t="shared" si="48"/>
        <v>0</v>
      </c>
      <c r="RS16" s="42">
        <f t="shared" si="48"/>
        <v>0</v>
      </c>
      <c r="RT16" s="42">
        <f t="shared" si="48"/>
        <v>0</v>
      </c>
      <c r="RU16" s="42">
        <f t="shared" si="48"/>
        <v>0</v>
      </c>
      <c r="RV16" s="42">
        <f t="shared" si="48"/>
        <v>0</v>
      </c>
      <c r="RW16" s="42">
        <f t="shared" si="48"/>
        <v>0</v>
      </c>
      <c r="RX16" s="42">
        <f t="shared" si="48"/>
        <v>0</v>
      </c>
      <c r="RY16" s="42">
        <f t="shared" si="48"/>
        <v>0</v>
      </c>
      <c r="RZ16" s="42">
        <f t="shared" si="48"/>
        <v>0</v>
      </c>
      <c r="SA16" s="42">
        <f t="shared" si="48"/>
        <v>0</v>
      </c>
      <c r="SB16" s="42">
        <f t="shared" si="48"/>
        <v>0</v>
      </c>
      <c r="SC16" s="42">
        <f t="shared" si="48"/>
        <v>0</v>
      </c>
      <c r="SD16" s="42">
        <f t="shared" si="48"/>
        <v>0</v>
      </c>
      <c r="SE16" s="42">
        <f t="shared" si="48"/>
        <v>0</v>
      </c>
      <c r="SF16" s="42">
        <f t="shared" si="48"/>
        <v>0</v>
      </c>
      <c r="SG16" s="42">
        <f t="shared" si="48"/>
        <v>0</v>
      </c>
      <c r="SH16" s="42">
        <f t="shared" si="48"/>
        <v>0</v>
      </c>
      <c r="SI16" s="42">
        <f t="shared" si="48"/>
        <v>0</v>
      </c>
      <c r="SJ16" s="42">
        <f t="shared" si="48"/>
        <v>0</v>
      </c>
      <c r="SK16" s="42">
        <f t="shared" si="48"/>
        <v>0</v>
      </c>
      <c r="SL16" s="42">
        <f t="shared" si="48"/>
        <v>0</v>
      </c>
      <c r="SM16" s="42">
        <f t="shared" si="48"/>
        <v>0</v>
      </c>
      <c r="SN16" s="42">
        <f t="shared" si="48"/>
        <v>0</v>
      </c>
      <c r="SO16" s="42">
        <f t="shared" si="48"/>
        <v>0</v>
      </c>
      <c r="SP16" s="42">
        <f t="shared" si="48"/>
        <v>0</v>
      </c>
      <c r="SQ16" s="42">
        <f t="shared" si="48"/>
        <v>0</v>
      </c>
      <c r="SR16" s="42">
        <f t="shared" si="48"/>
        <v>0</v>
      </c>
      <c r="SS16" s="42">
        <f t="shared" si="48"/>
        <v>0</v>
      </c>
      <c r="ST16" s="42">
        <f t="shared" si="48"/>
        <v>0</v>
      </c>
      <c r="SU16" s="42">
        <f t="shared" si="48"/>
        <v>0</v>
      </c>
      <c r="SV16" s="42">
        <f t="shared" si="48"/>
        <v>0</v>
      </c>
      <c r="SW16" s="42">
        <f t="shared" si="48"/>
        <v>0</v>
      </c>
      <c r="SX16" s="42">
        <f t="shared" si="48"/>
        <v>0</v>
      </c>
      <c r="SY16" s="42">
        <f t="shared" si="48"/>
        <v>0</v>
      </c>
      <c r="SZ16" s="42">
        <f t="shared" si="48"/>
        <v>0</v>
      </c>
      <c r="TA16" s="42">
        <f t="shared" si="48"/>
        <v>0</v>
      </c>
      <c r="TB16" s="42">
        <f t="shared" si="48"/>
        <v>0</v>
      </c>
      <c r="TC16" s="42">
        <f t="shared" si="48"/>
        <v>0</v>
      </c>
      <c r="TD16" s="42">
        <f t="shared" si="48"/>
        <v>0</v>
      </c>
      <c r="TE16" s="42">
        <f t="shared" si="44"/>
        <v>0</v>
      </c>
      <c r="TF16" s="42">
        <f t="shared" si="44"/>
        <v>0</v>
      </c>
      <c r="TG16" s="42">
        <f t="shared" si="44"/>
        <v>0</v>
      </c>
      <c r="TH16" s="42">
        <f t="shared" si="44"/>
        <v>0</v>
      </c>
      <c r="TI16" s="42">
        <f t="shared" si="44"/>
        <v>0</v>
      </c>
      <c r="TJ16" s="42">
        <f t="shared" si="44"/>
        <v>0</v>
      </c>
      <c r="TK16" s="42">
        <f t="shared" si="44"/>
        <v>0</v>
      </c>
      <c r="TL16" s="42">
        <f t="shared" si="44"/>
        <v>0</v>
      </c>
      <c r="TM16" s="42">
        <f t="shared" si="44"/>
        <v>0</v>
      </c>
      <c r="TN16" s="42">
        <f t="shared" si="44"/>
        <v>0</v>
      </c>
      <c r="TO16" s="42">
        <f t="shared" si="44"/>
        <v>0</v>
      </c>
      <c r="TP16" s="42">
        <f t="shared" si="44"/>
        <v>0</v>
      </c>
      <c r="TQ16" s="42">
        <f t="shared" si="44"/>
        <v>0</v>
      </c>
      <c r="TR16" s="42">
        <f t="shared" si="44"/>
        <v>0</v>
      </c>
      <c r="TS16" s="42">
        <f t="shared" si="44"/>
        <v>0</v>
      </c>
      <c r="TT16" s="42">
        <f t="shared" si="44"/>
        <v>0</v>
      </c>
      <c r="TU16" s="42">
        <f t="shared" si="44"/>
        <v>0</v>
      </c>
      <c r="TV16" s="42">
        <f t="shared" si="44"/>
        <v>0</v>
      </c>
      <c r="TW16" s="42">
        <f t="shared" si="44"/>
        <v>0</v>
      </c>
      <c r="TX16" s="42">
        <f t="shared" si="44"/>
        <v>0</v>
      </c>
      <c r="TY16" s="42">
        <f t="shared" si="44"/>
        <v>0</v>
      </c>
      <c r="TZ16" s="42">
        <f t="shared" si="44"/>
        <v>0</v>
      </c>
      <c r="UA16" s="42">
        <f t="shared" si="44"/>
        <v>0</v>
      </c>
      <c r="UB16" s="42">
        <f t="shared" si="44"/>
        <v>0</v>
      </c>
      <c r="UC16" s="42">
        <f t="shared" si="44"/>
        <v>0</v>
      </c>
      <c r="UD16" s="42">
        <f t="shared" si="44"/>
        <v>0</v>
      </c>
      <c r="UE16" s="42">
        <f t="shared" si="44"/>
        <v>0</v>
      </c>
      <c r="UF16" s="42">
        <f t="shared" si="44"/>
        <v>0</v>
      </c>
      <c r="UG16" s="42">
        <f t="shared" si="44"/>
        <v>0</v>
      </c>
      <c r="UH16" s="42">
        <f t="shared" si="44"/>
        <v>0</v>
      </c>
      <c r="UI16" s="42">
        <f t="shared" si="44"/>
        <v>0</v>
      </c>
      <c r="UJ16" s="42">
        <f t="shared" si="44"/>
        <v>0</v>
      </c>
      <c r="UK16" s="42">
        <f t="shared" si="44"/>
        <v>0</v>
      </c>
      <c r="UL16" s="42">
        <f t="shared" si="44"/>
        <v>0</v>
      </c>
      <c r="UM16" s="42">
        <f t="shared" si="44"/>
        <v>0</v>
      </c>
      <c r="UN16" s="42">
        <f t="shared" si="44"/>
        <v>0</v>
      </c>
      <c r="UO16" s="42">
        <f t="shared" si="44"/>
        <v>0</v>
      </c>
      <c r="UP16" s="42">
        <f t="shared" si="44"/>
        <v>0</v>
      </c>
      <c r="UQ16" s="42">
        <f t="shared" si="44"/>
        <v>0</v>
      </c>
      <c r="UR16" s="42">
        <f t="shared" si="44"/>
        <v>0</v>
      </c>
      <c r="US16" s="42">
        <f t="shared" si="44"/>
        <v>0</v>
      </c>
      <c r="UT16" s="42">
        <f t="shared" si="44"/>
        <v>0</v>
      </c>
      <c r="UU16" s="42">
        <f t="shared" si="44"/>
        <v>0</v>
      </c>
      <c r="UV16" s="42">
        <f t="shared" si="44"/>
        <v>0</v>
      </c>
      <c r="UW16" s="42">
        <f t="shared" si="44"/>
        <v>0</v>
      </c>
      <c r="UX16" s="42">
        <f t="shared" si="44"/>
        <v>0</v>
      </c>
      <c r="UY16" s="42">
        <f t="shared" si="44"/>
        <v>0</v>
      </c>
      <c r="UZ16" s="42">
        <f t="shared" si="44"/>
        <v>0</v>
      </c>
      <c r="VA16" s="42">
        <f t="shared" si="44"/>
        <v>0</v>
      </c>
      <c r="VB16" s="42">
        <f t="shared" si="44"/>
        <v>0</v>
      </c>
      <c r="VC16" s="42">
        <f t="shared" si="44"/>
        <v>0</v>
      </c>
      <c r="VD16" s="42">
        <f t="shared" si="44"/>
        <v>0</v>
      </c>
      <c r="VE16" s="42">
        <f t="shared" si="44"/>
        <v>0</v>
      </c>
      <c r="VF16" s="42">
        <f t="shared" si="44"/>
        <v>0</v>
      </c>
      <c r="VG16" s="42">
        <f t="shared" si="44"/>
        <v>0</v>
      </c>
      <c r="VH16" s="42">
        <f t="shared" si="44"/>
        <v>0</v>
      </c>
      <c r="VI16" s="42">
        <f t="shared" si="44"/>
        <v>0</v>
      </c>
      <c r="VJ16" s="42">
        <f t="shared" si="41"/>
        <v>0</v>
      </c>
      <c r="VK16" s="42">
        <f t="shared" si="41"/>
        <v>0</v>
      </c>
      <c r="VL16" s="42">
        <f t="shared" si="36"/>
        <v>0</v>
      </c>
      <c r="VM16" s="42">
        <f t="shared" si="36"/>
        <v>0</v>
      </c>
      <c r="VN16" s="42">
        <f t="shared" si="36"/>
        <v>0</v>
      </c>
      <c r="VO16" s="42">
        <f t="shared" si="36"/>
        <v>0</v>
      </c>
      <c r="VP16" s="42">
        <f t="shared" si="36"/>
        <v>0</v>
      </c>
      <c r="VQ16" s="42">
        <f t="shared" ref="VQ16:YB21" si="49">IF(VQ$2=$A16,1,0)</f>
        <v>0</v>
      </c>
      <c r="VR16" s="42">
        <f t="shared" si="49"/>
        <v>0</v>
      </c>
      <c r="VS16" s="42">
        <f t="shared" si="49"/>
        <v>0</v>
      </c>
      <c r="VT16" s="42">
        <f t="shared" si="49"/>
        <v>0</v>
      </c>
      <c r="VU16" s="42">
        <f t="shared" si="49"/>
        <v>0</v>
      </c>
      <c r="VV16" s="42">
        <f t="shared" si="49"/>
        <v>0</v>
      </c>
      <c r="VW16" s="42">
        <f t="shared" si="49"/>
        <v>0</v>
      </c>
      <c r="VX16" s="42">
        <f t="shared" si="49"/>
        <v>0</v>
      </c>
      <c r="VY16" s="42">
        <f t="shared" si="49"/>
        <v>0</v>
      </c>
      <c r="VZ16" s="42">
        <f t="shared" si="49"/>
        <v>0</v>
      </c>
      <c r="WA16" s="42">
        <f t="shared" si="49"/>
        <v>0</v>
      </c>
      <c r="WB16" s="42">
        <f t="shared" si="49"/>
        <v>0</v>
      </c>
      <c r="WC16" s="42">
        <f t="shared" si="49"/>
        <v>0</v>
      </c>
      <c r="WD16" s="42">
        <f t="shared" si="49"/>
        <v>0</v>
      </c>
      <c r="WE16" s="42">
        <f t="shared" si="49"/>
        <v>0</v>
      </c>
      <c r="WF16" s="42">
        <f t="shared" si="49"/>
        <v>0</v>
      </c>
      <c r="WG16" s="42">
        <f t="shared" si="49"/>
        <v>0</v>
      </c>
      <c r="WH16" s="42">
        <f t="shared" si="49"/>
        <v>0</v>
      </c>
      <c r="WI16" s="42">
        <f t="shared" si="49"/>
        <v>0</v>
      </c>
      <c r="WJ16" s="42">
        <f t="shared" si="49"/>
        <v>0</v>
      </c>
      <c r="WK16" s="42">
        <f t="shared" si="49"/>
        <v>0</v>
      </c>
      <c r="WL16" s="42">
        <f t="shared" si="49"/>
        <v>0</v>
      </c>
      <c r="WM16" s="42">
        <f t="shared" si="49"/>
        <v>0</v>
      </c>
      <c r="WN16" s="42">
        <f t="shared" si="49"/>
        <v>0</v>
      </c>
      <c r="WO16" s="42">
        <f t="shared" si="49"/>
        <v>0</v>
      </c>
      <c r="WP16" s="42">
        <f t="shared" si="49"/>
        <v>0</v>
      </c>
      <c r="WQ16" s="42">
        <f t="shared" si="49"/>
        <v>0</v>
      </c>
      <c r="WR16" s="42">
        <f t="shared" si="49"/>
        <v>0</v>
      </c>
      <c r="WS16" s="42">
        <f t="shared" si="49"/>
        <v>0</v>
      </c>
      <c r="WT16" s="42">
        <f t="shared" si="49"/>
        <v>0</v>
      </c>
      <c r="WU16" s="42">
        <f t="shared" si="49"/>
        <v>0</v>
      </c>
      <c r="WV16" s="42">
        <f t="shared" si="49"/>
        <v>0</v>
      </c>
      <c r="WW16" s="42">
        <f t="shared" si="49"/>
        <v>0</v>
      </c>
      <c r="WX16" s="42">
        <f t="shared" si="49"/>
        <v>0</v>
      </c>
      <c r="WY16" s="42">
        <f t="shared" si="49"/>
        <v>0</v>
      </c>
      <c r="WZ16" s="42">
        <f t="shared" si="49"/>
        <v>0</v>
      </c>
      <c r="XA16" s="42">
        <f t="shared" si="49"/>
        <v>0</v>
      </c>
      <c r="XB16" s="42">
        <f t="shared" si="49"/>
        <v>0</v>
      </c>
      <c r="XC16" s="42">
        <f t="shared" si="49"/>
        <v>0</v>
      </c>
      <c r="XD16" s="42">
        <f t="shared" si="49"/>
        <v>0</v>
      </c>
      <c r="XE16" s="42">
        <f t="shared" si="49"/>
        <v>0</v>
      </c>
      <c r="XF16" s="42">
        <f t="shared" si="49"/>
        <v>0</v>
      </c>
      <c r="XG16" s="42">
        <f t="shared" si="49"/>
        <v>0</v>
      </c>
      <c r="XH16" s="42">
        <f t="shared" si="49"/>
        <v>0</v>
      </c>
      <c r="XI16" s="42">
        <f t="shared" si="49"/>
        <v>0</v>
      </c>
      <c r="XJ16" s="42">
        <f t="shared" si="49"/>
        <v>0</v>
      </c>
      <c r="XK16" s="42">
        <f t="shared" si="49"/>
        <v>0</v>
      </c>
      <c r="XL16" s="42">
        <f t="shared" si="49"/>
        <v>0</v>
      </c>
      <c r="XM16" s="42">
        <f t="shared" si="49"/>
        <v>0</v>
      </c>
      <c r="XN16" s="42">
        <f t="shared" si="49"/>
        <v>0</v>
      </c>
      <c r="XO16" s="42">
        <f t="shared" si="49"/>
        <v>0</v>
      </c>
      <c r="XP16" s="42">
        <f t="shared" si="49"/>
        <v>0</v>
      </c>
      <c r="XQ16" s="42">
        <f t="shared" si="49"/>
        <v>0</v>
      </c>
      <c r="XR16" s="42">
        <f t="shared" si="49"/>
        <v>0</v>
      </c>
      <c r="XS16" s="42">
        <f t="shared" si="49"/>
        <v>0</v>
      </c>
      <c r="XT16" s="42">
        <f t="shared" si="49"/>
        <v>0</v>
      </c>
      <c r="XU16" s="42">
        <f t="shared" si="49"/>
        <v>0</v>
      </c>
      <c r="XV16" s="42">
        <f t="shared" si="49"/>
        <v>0</v>
      </c>
      <c r="XW16" s="42">
        <f t="shared" si="49"/>
        <v>0</v>
      </c>
      <c r="XX16" s="42">
        <f t="shared" si="49"/>
        <v>0</v>
      </c>
      <c r="XY16" s="42">
        <f t="shared" si="49"/>
        <v>0</v>
      </c>
      <c r="XZ16" s="42">
        <f t="shared" si="49"/>
        <v>0</v>
      </c>
      <c r="YA16" s="42">
        <f t="shared" si="49"/>
        <v>0</v>
      </c>
      <c r="YB16" s="42">
        <f t="shared" si="49"/>
        <v>0</v>
      </c>
      <c r="YC16" s="42">
        <f t="shared" si="16"/>
        <v>0</v>
      </c>
      <c r="YD16" s="42">
        <f t="shared" si="10"/>
        <v>0</v>
      </c>
      <c r="YE16" s="23"/>
    </row>
    <row r="17" spans="1:655" x14ac:dyDescent="0.55000000000000004">
      <c r="A17" t="s">
        <v>719</v>
      </c>
      <c r="B17" s="42">
        <f t="shared" si="11"/>
        <v>0</v>
      </c>
      <c r="C17" s="42">
        <f t="shared" si="11"/>
        <v>0</v>
      </c>
      <c r="D17" s="42">
        <f t="shared" si="11"/>
        <v>0</v>
      </c>
      <c r="E17" s="42">
        <f t="shared" si="11"/>
        <v>0</v>
      </c>
      <c r="F17" s="42">
        <f t="shared" si="11"/>
        <v>0</v>
      </c>
      <c r="G17" s="42">
        <f t="shared" si="11"/>
        <v>0</v>
      </c>
      <c r="H17" s="42">
        <f t="shared" si="11"/>
        <v>0</v>
      </c>
      <c r="I17" s="42">
        <f t="shared" si="11"/>
        <v>0</v>
      </c>
      <c r="J17" s="42">
        <f t="shared" si="11"/>
        <v>0</v>
      </c>
      <c r="K17" s="42">
        <f t="shared" si="11"/>
        <v>0</v>
      </c>
      <c r="L17" s="42">
        <f t="shared" si="11"/>
        <v>0</v>
      </c>
      <c r="M17" s="42">
        <f t="shared" si="11"/>
        <v>0</v>
      </c>
      <c r="N17" s="42">
        <f t="shared" si="11"/>
        <v>0</v>
      </c>
      <c r="O17" s="42">
        <f t="shared" si="11"/>
        <v>0</v>
      </c>
      <c r="P17" s="42">
        <f t="shared" si="11"/>
        <v>0</v>
      </c>
      <c r="Q17" s="42">
        <f t="shared" si="11"/>
        <v>0</v>
      </c>
      <c r="R17" s="42">
        <f t="shared" ref="R17:CC20" si="50">IF(R$2=$A17,1,0)</f>
        <v>0</v>
      </c>
      <c r="S17" s="42">
        <f t="shared" si="50"/>
        <v>0</v>
      </c>
      <c r="T17" s="42">
        <f t="shared" si="50"/>
        <v>0</v>
      </c>
      <c r="U17" s="42">
        <f t="shared" si="50"/>
        <v>0</v>
      </c>
      <c r="V17" s="42">
        <f t="shared" si="50"/>
        <v>0</v>
      </c>
      <c r="W17" s="42">
        <f t="shared" si="50"/>
        <v>0</v>
      </c>
      <c r="X17" s="42">
        <f t="shared" si="50"/>
        <v>0</v>
      </c>
      <c r="Y17" s="42">
        <f t="shared" si="50"/>
        <v>0</v>
      </c>
      <c r="Z17" s="42">
        <f t="shared" si="50"/>
        <v>0</v>
      </c>
      <c r="AA17" s="42">
        <f t="shared" si="50"/>
        <v>0</v>
      </c>
      <c r="AB17" s="42">
        <f t="shared" si="50"/>
        <v>0</v>
      </c>
      <c r="AC17" s="42">
        <f t="shared" si="50"/>
        <v>0</v>
      </c>
      <c r="AD17" s="42">
        <f t="shared" si="50"/>
        <v>0</v>
      </c>
      <c r="AE17" s="42">
        <f t="shared" si="50"/>
        <v>0</v>
      </c>
      <c r="AF17" s="42">
        <f t="shared" si="50"/>
        <v>0</v>
      </c>
      <c r="AG17" s="42">
        <f t="shared" si="50"/>
        <v>0</v>
      </c>
      <c r="AH17" s="42">
        <f t="shared" si="50"/>
        <v>0</v>
      </c>
      <c r="AI17" s="42">
        <f t="shared" si="50"/>
        <v>0</v>
      </c>
      <c r="AJ17" s="42">
        <f t="shared" si="50"/>
        <v>0</v>
      </c>
      <c r="AK17" s="42">
        <f t="shared" si="50"/>
        <v>0</v>
      </c>
      <c r="AL17" s="42">
        <f t="shared" si="50"/>
        <v>0</v>
      </c>
      <c r="AM17" s="42">
        <f t="shared" si="50"/>
        <v>0</v>
      </c>
      <c r="AN17" s="42">
        <f t="shared" si="50"/>
        <v>0</v>
      </c>
      <c r="AO17" s="42">
        <f t="shared" si="50"/>
        <v>0</v>
      </c>
      <c r="AP17" s="42">
        <f t="shared" si="50"/>
        <v>0</v>
      </c>
      <c r="AQ17" s="42">
        <f t="shared" si="50"/>
        <v>0</v>
      </c>
      <c r="AR17" s="42">
        <f t="shared" si="50"/>
        <v>0</v>
      </c>
      <c r="AS17" s="42">
        <f t="shared" si="50"/>
        <v>0</v>
      </c>
      <c r="AT17" s="42">
        <f t="shared" si="50"/>
        <v>0</v>
      </c>
      <c r="AU17" s="42">
        <f t="shared" si="50"/>
        <v>0</v>
      </c>
      <c r="AV17" s="42">
        <f t="shared" si="50"/>
        <v>0</v>
      </c>
      <c r="AW17" s="42">
        <f t="shared" si="50"/>
        <v>0</v>
      </c>
      <c r="AX17" s="42">
        <f t="shared" si="50"/>
        <v>0</v>
      </c>
      <c r="AY17" s="42">
        <f t="shared" si="50"/>
        <v>0</v>
      </c>
      <c r="AZ17" s="42">
        <f t="shared" si="50"/>
        <v>0</v>
      </c>
      <c r="BA17" s="42">
        <f t="shared" si="50"/>
        <v>0</v>
      </c>
      <c r="BB17" s="42">
        <f t="shared" si="50"/>
        <v>0</v>
      </c>
      <c r="BC17" s="42">
        <f t="shared" si="50"/>
        <v>0</v>
      </c>
      <c r="BD17" s="42">
        <f t="shared" si="50"/>
        <v>0</v>
      </c>
      <c r="BE17" s="42">
        <f t="shared" si="50"/>
        <v>0</v>
      </c>
      <c r="BF17" s="42">
        <f t="shared" si="50"/>
        <v>0</v>
      </c>
      <c r="BG17" s="42">
        <f t="shared" si="50"/>
        <v>0</v>
      </c>
      <c r="BH17" s="42">
        <f t="shared" si="50"/>
        <v>0</v>
      </c>
      <c r="BI17" s="42">
        <f t="shared" si="50"/>
        <v>0</v>
      </c>
      <c r="BJ17" s="42">
        <f t="shared" si="50"/>
        <v>0</v>
      </c>
      <c r="BK17" s="42">
        <f t="shared" si="50"/>
        <v>0</v>
      </c>
      <c r="BL17" s="42">
        <f t="shared" si="50"/>
        <v>0</v>
      </c>
      <c r="BM17" s="42">
        <f t="shared" si="50"/>
        <v>0</v>
      </c>
      <c r="BN17" s="42">
        <f t="shared" si="50"/>
        <v>0</v>
      </c>
      <c r="BO17" s="42">
        <f t="shared" si="50"/>
        <v>0</v>
      </c>
      <c r="BP17" s="42">
        <f t="shared" si="50"/>
        <v>0</v>
      </c>
      <c r="BQ17" s="42">
        <f t="shared" si="50"/>
        <v>0</v>
      </c>
      <c r="BR17" s="42">
        <f t="shared" si="50"/>
        <v>0</v>
      </c>
      <c r="BS17" s="42">
        <f t="shared" si="50"/>
        <v>0</v>
      </c>
      <c r="BT17" s="42">
        <f t="shared" si="50"/>
        <v>0</v>
      </c>
      <c r="BU17" s="42">
        <f t="shared" si="50"/>
        <v>0</v>
      </c>
      <c r="BV17" s="42">
        <f t="shared" si="50"/>
        <v>0</v>
      </c>
      <c r="BW17" s="42">
        <f t="shared" si="50"/>
        <v>0</v>
      </c>
      <c r="BX17" s="42">
        <f t="shared" si="50"/>
        <v>0</v>
      </c>
      <c r="BY17" s="42">
        <f t="shared" si="50"/>
        <v>0</v>
      </c>
      <c r="BZ17" s="42">
        <f t="shared" si="50"/>
        <v>0</v>
      </c>
      <c r="CA17" s="42">
        <f t="shared" si="50"/>
        <v>0</v>
      </c>
      <c r="CB17" s="42">
        <f t="shared" si="50"/>
        <v>0</v>
      </c>
      <c r="CC17" s="42">
        <f t="shared" si="50"/>
        <v>0</v>
      </c>
      <c r="CD17" s="42">
        <f t="shared" si="45"/>
        <v>0</v>
      </c>
      <c r="CE17" s="42">
        <f t="shared" si="45"/>
        <v>0</v>
      </c>
      <c r="CF17" s="42">
        <f t="shared" si="45"/>
        <v>0</v>
      </c>
      <c r="CG17" s="42">
        <f t="shared" si="45"/>
        <v>0</v>
      </c>
      <c r="CH17" s="42">
        <f t="shared" si="45"/>
        <v>0</v>
      </c>
      <c r="CI17" s="42">
        <f t="shared" si="45"/>
        <v>0</v>
      </c>
      <c r="CJ17" s="42">
        <f t="shared" si="45"/>
        <v>0</v>
      </c>
      <c r="CK17" s="42">
        <f t="shared" si="45"/>
        <v>0</v>
      </c>
      <c r="CL17" s="42">
        <f t="shared" si="45"/>
        <v>0</v>
      </c>
      <c r="CM17" s="42">
        <f t="shared" si="45"/>
        <v>0</v>
      </c>
      <c r="CN17" s="42">
        <f t="shared" si="45"/>
        <v>0</v>
      </c>
      <c r="CO17" s="42">
        <f t="shared" si="45"/>
        <v>0</v>
      </c>
      <c r="CP17" s="42">
        <f t="shared" si="45"/>
        <v>0</v>
      </c>
      <c r="CQ17" s="42">
        <f t="shared" si="45"/>
        <v>0</v>
      </c>
      <c r="CR17" s="42">
        <f t="shared" si="45"/>
        <v>0</v>
      </c>
      <c r="CS17" s="42">
        <f t="shared" si="45"/>
        <v>0</v>
      </c>
      <c r="CT17" s="42">
        <f t="shared" si="45"/>
        <v>0</v>
      </c>
      <c r="CU17" s="42">
        <f t="shared" si="45"/>
        <v>0</v>
      </c>
      <c r="CV17" s="42">
        <f t="shared" si="45"/>
        <v>0</v>
      </c>
      <c r="CW17" s="42">
        <f t="shared" si="45"/>
        <v>0</v>
      </c>
      <c r="CX17" s="42">
        <f t="shared" si="45"/>
        <v>0</v>
      </c>
      <c r="CY17" s="42">
        <f t="shared" si="45"/>
        <v>0</v>
      </c>
      <c r="CZ17" s="42">
        <f t="shared" si="45"/>
        <v>0</v>
      </c>
      <c r="DA17" s="42">
        <f t="shared" si="45"/>
        <v>0</v>
      </c>
      <c r="DB17" s="42">
        <f t="shared" si="45"/>
        <v>0</v>
      </c>
      <c r="DC17" s="42">
        <f t="shared" si="45"/>
        <v>0</v>
      </c>
      <c r="DD17" s="42">
        <f t="shared" si="45"/>
        <v>0</v>
      </c>
      <c r="DE17" s="42">
        <f t="shared" si="45"/>
        <v>0</v>
      </c>
      <c r="DF17" s="42">
        <f t="shared" si="45"/>
        <v>0</v>
      </c>
      <c r="DG17" s="42">
        <f t="shared" si="45"/>
        <v>0</v>
      </c>
      <c r="DH17" s="42">
        <f t="shared" si="45"/>
        <v>0</v>
      </c>
      <c r="DI17" s="42">
        <f t="shared" si="45"/>
        <v>0</v>
      </c>
      <c r="DJ17" s="42">
        <f t="shared" si="45"/>
        <v>0</v>
      </c>
      <c r="DK17" s="42">
        <f t="shared" si="45"/>
        <v>0</v>
      </c>
      <c r="DL17" s="42">
        <f t="shared" si="45"/>
        <v>0</v>
      </c>
      <c r="DM17" s="42">
        <f t="shared" si="45"/>
        <v>0</v>
      </c>
      <c r="DN17" s="42">
        <f t="shared" si="45"/>
        <v>0</v>
      </c>
      <c r="DO17" s="42">
        <f t="shared" si="45"/>
        <v>0</v>
      </c>
      <c r="DP17" s="42">
        <f t="shared" si="45"/>
        <v>0</v>
      </c>
      <c r="DQ17" s="42">
        <f t="shared" si="45"/>
        <v>0</v>
      </c>
      <c r="DR17" s="42">
        <f t="shared" si="45"/>
        <v>0</v>
      </c>
      <c r="DS17" s="42">
        <f t="shared" si="45"/>
        <v>0</v>
      </c>
      <c r="DT17" s="42">
        <f t="shared" si="45"/>
        <v>0</v>
      </c>
      <c r="DU17" s="42">
        <f t="shared" si="45"/>
        <v>0</v>
      </c>
      <c r="DV17" s="42">
        <f t="shared" si="45"/>
        <v>0</v>
      </c>
      <c r="DW17" s="42">
        <f t="shared" si="45"/>
        <v>0</v>
      </c>
      <c r="DX17" s="42">
        <f t="shared" si="45"/>
        <v>0</v>
      </c>
      <c r="DY17" s="42">
        <f t="shared" si="45"/>
        <v>0</v>
      </c>
      <c r="DZ17" s="42">
        <f t="shared" si="38"/>
        <v>0</v>
      </c>
      <c r="EA17" s="42">
        <f t="shared" si="38"/>
        <v>0</v>
      </c>
      <c r="EB17" s="42">
        <f t="shared" si="38"/>
        <v>0</v>
      </c>
      <c r="EC17" s="42">
        <f t="shared" si="38"/>
        <v>0</v>
      </c>
      <c r="ED17" s="42">
        <f t="shared" si="38"/>
        <v>0</v>
      </c>
      <c r="EE17" s="42">
        <f t="shared" si="38"/>
        <v>0</v>
      </c>
      <c r="EF17" s="42">
        <f t="shared" si="38"/>
        <v>0</v>
      </c>
      <c r="EG17" s="42">
        <f t="shared" si="38"/>
        <v>0</v>
      </c>
      <c r="EH17" s="42">
        <f t="shared" si="38"/>
        <v>0</v>
      </c>
      <c r="EI17" s="42">
        <f t="shared" si="38"/>
        <v>0</v>
      </c>
      <c r="EJ17" s="42">
        <f t="shared" si="38"/>
        <v>0</v>
      </c>
      <c r="EK17" s="42">
        <f t="shared" si="38"/>
        <v>0</v>
      </c>
      <c r="EL17" s="42">
        <f t="shared" si="38"/>
        <v>0</v>
      </c>
      <c r="EM17" s="42">
        <f t="shared" si="38"/>
        <v>0</v>
      </c>
      <c r="EN17" s="42">
        <f t="shared" si="38"/>
        <v>0</v>
      </c>
      <c r="EO17" s="42">
        <f t="shared" si="38"/>
        <v>0</v>
      </c>
      <c r="EP17" s="42">
        <f t="shared" si="38"/>
        <v>0</v>
      </c>
      <c r="EQ17" s="42">
        <f t="shared" si="38"/>
        <v>0</v>
      </c>
      <c r="ER17" s="42">
        <f t="shared" si="38"/>
        <v>0</v>
      </c>
      <c r="ES17" s="42">
        <f t="shared" si="38"/>
        <v>0</v>
      </c>
      <c r="ET17" s="42">
        <f t="shared" si="38"/>
        <v>0</v>
      </c>
      <c r="EU17" s="42">
        <f t="shared" si="38"/>
        <v>0</v>
      </c>
      <c r="EV17" s="42">
        <f t="shared" si="38"/>
        <v>0</v>
      </c>
      <c r="EW17" s="42">
        <f t="shared" si="38"/>
        <v>0</v>
      </c>
      <c r="EX17" s="42">
        <f t="shared" si="38"/>
        <v>0</v>
      </c>
      <c r="EY17" s="42">
        <f t="shared" si="38"/>
        <v>0</v>
      </c>
      <c r="EZ17" s="42">
        <f t="shared" si="38"/>
        <v>0</v>
      </c>
      <c r="FA17" s="42">
        <f t="shared" si="38"/>
        <v>0</v>
      </c>
      <c r="FB17" s="42">
        <f t="shared" si="38"/>
        <v>0</v>
      </c>
      <c r="FC17" s="42">
        <f t="shared" si="38"/>
        <v>0</v>
      </c>
      <c r="FD17" s="42">
        <f t="shared" si="32"/>
        <v>0</v>
      </c>
      <c r="FE17" s="42">
        <f t="shared" si="32"/>
        <v>0</v>
      </c>
      <c r="FF17" s="42">
        <f t="shared" si="32"/>
        <v>0</v>
      </c>
      <c r="FG17" s="42">
        <f t="shared" si="32"/>
        <v>0</v>
      </c>
      <c r="FH17" s="42">
        <f t="shared" si="32"/>
        <v>0</v>
      </c>
      <c r="FI17" s="42">
        <f t="shared" si="32"/>
        <v>0</v>
      </c>
      <c r="FJ17" s="42">
        <f t="shared" si="32"/>
        <v>0</v>
      </c>
      <c r="FK17" s="42">
        <f t="shared" si="32"/>
        <v>0</v>
      </c>
      <c r="FL17" s="42">
        <f t="shared" si="32"/>
        <v>0</v>
      </c>
      <c r="FM17" s="42">
        <f t="shared" si="32"/>
        <v>0</v>
      </c>
      <c r="FN17" s="42">
        <f t="shared" si="32"/>
        <v>0</v>
      </c>
      <c r="FO17" s="42">
        <f t="shared" si="32"/>
        <v>0</v>
      </c>
      <c r="FP17" s="42">
        <f t="shared" si="32"/>
        <v>0</v>
      </c>
      <c r="FQ17" s="42">
        <f t="shared" si="32"/>
        <v>0</v>
      </c>
      <c r="FR17" s="42">
        <f t="shared" si="32"/>
        <v>0</v>
      </c>
      <c r="FS17" s="42">
        <f t="shared" si="32"/>
        <v>0</v>
      </c>
      <c r="FT17" s="42">
        <f t="shared" si="32"/>
        <v>0</v>
      </c>
      <c r="FU17" s="42">
        <f t="shared" si="32"/>
        <v>0</v>
      </c>
      <c r="FV17" s="42">
        <f t="shared" si="32"/>
        <v>0</v>
      </c>
      <c r="FW17" s="42">
        <f t="shared" ref="FW17:IH21" si="51">IF(FW$2=$A17,1,0)</f>
        <v>0</v>
      </c>
      <c r="FX17" s="42">
        <f t="shared" si="51"/>
        <v>0</v>
      </c>
      <c r="FY17" s="42">
        <f t="shared" si="51"/>
        <v>0</v>
      </c>
      <c r="FZ17" s="42">
        <f t="shared" si="51"/>
        <v>0</v>
      </c>
      <c r="GA17" s="42">
        <f t="shared" si="51"/>
        <v>0</v>
      </c>
      <c r="GB17" s="42">
        <f t="shared" si="51"/>
        <v>0</v>
      </c>
      <c r="GC17" s="42">
        <f t="shared" si="51"/>
        <v>0</v>
      </c>
      <c r="GD17" s="42">
        <f t="shared" si="51"/>
        <v>0</v>
      </c>
      <c r="GE17" s="42">
        <f t="shared" si="51"/>
        <v>0</v>
      </c>
      <c r="GF17" s="42">
        <f t="shared" si="51"/>
        <v>0</v>
      </c>
      <c r="GG17" s="42">
        <f t="shared" si="51"/>
        <v>0</v>
      </c>
      <c r="GH17" s="42">
        <f t="shared" si="51"/>
        <v>0</v>
      </c>
      <c r="GI17" s="42">
        <f t="shared" si="51"/>
        <v>0</v>
      </c>
      <c r="GJ17" s="42">
        <f t="shared" si="51"/>
        <v>0</v>
      </c>
      <c r="GK17" s="42">
        <f t="shared" si="51"/>
        <v>0</v>
      </c>
      <c r="GL17" s="42">
        <f t="shared" si="51"/>
        <v>0</v>
      </c>
      <c r="GM17" s="42">
        <f t="shared" si="51"/>
        <v>0</v>
      </c>
      <c r="GN17" s="42">
        <f t="shared" si="51"/>
        <v>0</v>
      </c>
      <c r="GO17" s="42">
        <f t="shared" si="51"/>
        <v>0</v>
      </c>
      <c r="GP17" s="42">
        <f t="shared" si="51"/>
        <v>0</v>
      </c>
      <c r="GQ17" s="42">
        <f t="shared" si="51"/>
        <v>0</v>
      </c>
      <c r="GR17" s="42">
        <f t="shared" si="51"/>
        <v>0</v>
      </c>
      <c r="GS17" s="42">
        <f t="shared" si="51"/>
        <v>0</v>
      </c>
      <c r="GT17" s="42">
        <f t="shared" si="51"/>
        <v>0</v>
      </c>
      <c r="GU17" s="42">
        <f t="shared" si="51"/>
        <v>0</v>
      </c>
      <c r="GV17" s="42">
        <f t="shared" si="51"/>
        <v>0</v>
      </c>
      <c r="GW17" s="42">
        <f t="shared" si="51"/>
        <v>0</v>
      </c>
      <c r="GX17" s="42">
        <f t="shared" si="51"/>
        <v>0</v>
      </c>
      <c r="GY17" s="42">
        <f t="shared" si="51"/>
        <v>0</v>
      </c>
      <c r="GZ17" s="42">
        <f t="shared" si="51"/>
        <v>0</v>
      </c>
      <c r="HA17" s="42">
        <f t="shared" si="51"/>
        <v>0</v>
      </c>
      <c r="HB17" s="42">
        <f t="shared" si="51"/>
        <v>0</v>
      </c>
      <c r="HC17" s="42">
        <f t="shared" si="51"/>
        <v>0</v>
      </c>
      <c r="HD17" s="42">
        <f t="shared" si="51"/>
        <v>0</v>
      </c>
      <c r="HE17" s="42">
        <f t="shared" si="51"/>
        <v>0</v>
      </c>
      <c r="HF17" s="42">
        <f t="shared" si="51"/>
        <v>0</v>
      </c>
      <c r="HG17" s="42">
        <f t="shared" si="51"/>
        <v>0</v>
      </c>
      <c r="HH17" s="42">
        <f t="shared" si="51"/>
        <v>0</v>
      </c>
      <c r="HI17" s="42">
        <f t="shared" si="51"/>
        <v>0</v>
      </c>
      <c r="HJ17" s="42">
        <f t="shared" si="51"/>
        <v>0</v>
      </c>
      <c r="HK17" s="42">
        <f t="shared" si="51"/>
        <v>0</v>
      </c>
      <c r="HL17" s="42">
        <f t="shared" si="51"/>
        <v>0</v>
      </c>
      <c r="HM17" s="42">
        <f t="shared" si="51"/>
        <v>0</v>
      </c>
      <c r="HN17" s="42">
        <f t="shared" si="51"/>
        <v>0</v>
      </c>
      <c r="HO17" s="42">
        <f t="shared" si="51"/>
        <v>0</v>
      </c>
      <c r="HP17" s="42">
        <f t="shared" si="51"/>
        <v>0</v>
      </c>
      <c r="HQ17" s="42">
        <f t="shared" si="51"/>
        <v>0</v>
      </c>
      <c r="HR17" s="42">
        <f t="shared" si="51"/>
        <v>0</v>
      </c>
      <c r="HS17" s="42">
        <f t="shared" si="51"/>
        <v>0</v>
      </c>
      <c r="HT17" s="42">
        <f t="shared" si="51"/>
        <v>0</v>
      </c>
      <c r="HU17" s="42">
        <f t="shared" si="51"/>
        <v>0</v>
      </c>
      <c r="HV17" s="42">
        <f t="shared" si="51"/>
        <v>0</v>
      </c>
      <c r="HW17" s="42">
        <f t="shared" si="51"/>
        <v>0</v>
      </c>
      <c r="HX17" s="42">
        <f t="shared" si="51"/>
        <v>0</v>
      </c>
      <c r="HY17" s="42">
        <f t="shared" si="51"/>
        <v>0</v>
      </c>
      <c r="HZ17" s="42">
        <f t="shared" si="51"/>
        <v>0</v>
      </c>
      <c r="IA17" s="42">
        <f t="shared" si="51"/>
        <v>0</v>
      </c>
      <c r="IB17" s="42">
        <f t="shared" si="51"/>
        <v>0</v>
      </c>
      <c r="IC17" s="42">
        <f t="shared" si="51"/>
        <v>0</v>
      </c>
      <c r="ID17" s="42">
        <f t="shared" si="51"/>
        <v>0</v>
      </c>
      <c r="IE17" s="42">
        <f t="shared" si="51"/>
        <v>0</v>
      </c>
      <c r="IF17" s="42">
        <f t="shared" si="51"/>
        <v>0</v>
      </c>
      <c r="IG17" s="42">
        <f t="shared" si="51"/>
        <v>0</v>
      </c>
      <c r="IH17" s="42">
        <f t="shared" si="51"/>
        <v>0</v>
      </c>
      <c r="II17" s="42">
        <f t="shared" si="46"/>
        <v>0</v>
      </c>
      <c r="IJ17" s="42">
        <f t="shared" si="46"/>
        <v>0</v>
      </c>
      <c r="IK17" s="42">
        <f t="shared" si="46"/>
        <v>0</v>
      </c>
      <c r="IL17" s="42">
        <f t="shared" si="46"/>
        <v>0</v>
      </c>
      <c r="IM17" s="42">
        <f t="shared" si="46"/>
        <v>0</v>
      </c>
      <c r="IN17" s="42">
        <f t="shared" si="46"/>
        <v>0</v>
      </c>
      <c r="IO17" s="42">
        <f t="shared" si="46"/>
        <v>0</v>
      </c>
      <c r="IP17" s="42">
        <f t="shared" si="46"/>
        <v>0</v>
      </c>
      <c r="IQ17" s="42">
        <f t="shared" si="46"/>
        <v>0</v>
      </c>
      <c r="IR17" s="42">
        <f t="shared" si="46"/>
        <v>0</v>
      </c>
      <c r="IS17" s="42">
        <f t="shared" si="46"/>
        <v>0</v>
      </c>
      <c r="IT17" s="42">
        <f t="shared" si="46"/>
        <v>0</v>
      </c>
      <c r="IU17" s="42">
        <f t="shared" si="46"/>
        <v>0</v>
      </c>
      <c r="IV17" s="42">
        <f t="shared" si="46"/>
        <v>0</v>
      </c>
      <c r="IW17" s="42">
        <f t="shared" si="46"/>
        <v>0</v>
      </c>
      <c r="IX17" s="42">
        <f t="shared" si="46"/>
        <v>0</v>
      </c>
      <c r="IY17" s="42">
        <f t="shared" si="46"/>
        <v>0</v>
      </c>
      <c r="IZ17" s="42">
        <f t="shared" si="46"/>
        <v>0</v>
      </c>
      <c r="JA17" s="42">
        <f t="shared" si="28"/>
        <v>0</v>
      </c>
      <c r="JB17" s="42">
        <f t="shared" si="42"/>
        <v>0</v>
      </c>
      <c r="JC17" s="42">
        <f t="shared" si="42"/>
        <v>0</v>
      </c>
      <c r="JD17" s="42">
        <f t="shared" si="42"/>
        <v>0</v>
      </c>
      <c r="JE17" s="42">
        <f t="shared" si="42"/>
        <v>0</v>
      </c>
      <c r="JF17" s="42">
        <f t="shared" si="42"/>
        <v>0</v>
      </c>
      <c r="JG17" s="42">
        <f t="shared" si="42"/>
        <v>0</v>
      </c>
      <c r="JH17" s="42">
        <f t="shared" si="42"/>
        <v>0</v>
      </c>
      <c r="JI17" s="42">
        <f t="shared" si="42"/>
        <v>0</v>
      </c>
      <c r="JJ17" s="42">
        <f t="shared" si="42"/>
        <v>0</v>
      </c>
      <c r="JK17" s="42">
        <f t="shared" si="42"/>
        <v>0</v>
      </c>
      <c r="JL17" s="42">
        <f t="shared" si="42"/>
        <v>0</v>
      </c>
      <c r="JM17" s="42">
        <f t="shared" si="42"/>
        <v>0</v>
      </c>
      <c r="JN17" s="42">
        <f t="shared" si="42"/>
        <v>0</v>
      </c>
      <c r="JO17" s="42">
        <f t="shared" si="42"/>
        <v>0</v>
      </c>
      <c r="JP17" s="42">
        <f t="shared" si="42"/>
        <v>0</v>
      </c>
      <c r="JQ17" s="42">
        <f t="shared" si="42"/>
        <v>0</v>
      </c>
      <c r="JR17" s="42">
        <f t="shared" si="42"/>
        <v>0</v>
      </c>
      <c r="JS17" s="42">
        <f t="shared" si="42"/>
        <v>0</v>
      </c>
      <c r="JT17" s="42">
        <f t="shared" si="42"/>
        <v>0</v>
      </c>
      <c r="JU17" s="42">
        <f t="shared" si="42"/>
        <v>0</v>
      </c>
      <c r="JV17" s="42">
        <f t="shared" si="42"/>
        <v>0</v>
      </c>
      <c r="JW17" s="42">
        <f t="shared" si="42"/>
        <v>0</v>
      </c>
      <c r="JX17" s="42">
        <f t="shared" si="42"/>
        <v>0</v>
      </c>
      <c r="JY17" s="42">
        <f t="shared" si="42"/>
        <v>0</v>
      </c>
      <c r="JZ17" s="42">
        <f t="shared" si="42"/>
        <v>0</v>
      </c>
      <c r="KA17" s="42">
        <f t="shared" si="42"/>
        <v>0</v>
      </c>
      <c r="KB17" s="42">
        <f t="shared" si="42"/>
        <v>0</v>
      </c>
      <c r="KC17" s="42">
        <f t="shared" si="42"/>
        <v>0</v>
      </c>
      <c r="KD17" s="42">
        <f t="shared" si="42"/>
        <v>0</v>
      </c>
      <c r="KE17" s="42">
        <f t="shared" si="42"/>
        <v>0</v>
      </c>
      <c r="KF17" s="42">
        <f t="shared" si="42"/>
        <v>0</v>
      </c>
      <c r="KG17" s="42">
        <f t="shared" si="42"/>
        <v>0</v>
      </c>
      <c r="KH17" s="42">
        <f t="shared" si="42"/>
        <v>0</v>
      </c>
      <c r="KI17" s="42">
        <f t="shared" si="42"/>
        <v>0</v>
      </c>
      <c r="KJ17" s="42">
        <f t="shared" si="42"/>
        <v>0</v>
      </c>
      <c r="KK17" s="42">
        <f t="shared" si="42"/>
        <v>0</v>
      </c>
      <c r="KL17" s="42">
        <f t="shared" si="42"/>
        <v>0</v>
      </c>
      <c r="KM17" s="42">
        <f t="shared" si="42"/>
        <v>0</v>
      </c>
      <c r="KN17" s="42">
        <f t="shared" si="42"/>
        <v>0</v>
      </c>
      <c r="KO17" s="42">
        <f t="shared" si="42"/>
        <v>0</v>
      </c>
      <c r="KP17" s="42">
        <f t="shared" si="42"/>
        <v>0</v>
      </c>
      <c r="KQ17" s="42">
        <f t="shared" si="42"/>
        <v>0</v>
      </c>
      <c r="KR17" s="42">
        <f t="shared" si="42"/>
        <v>0</v>
      </c>
      <c r="KS17" s="42">
        <f t="shared" si="42"/>
        <v>0</v>
      </c>
      <c r="KT17" s="42">
        <f t="shared" si="42"/>
        <v>0</v>
      </c>
      <c r="KU17" s="42">
        <f t="shared" si="42"/>
        <v>0</v>
      </c>
      <c r="KV17" s="42">
        <f t="shared" si="42"/>
        <v>0</v>
      </c>
      <c r="KW17" s="42">
        <f t="shared" si="42"/>
        <v>0</v>
      </c>
      <c r="KX17" s="42">
        <f t="shared" si="42"/>
        <v>0</v>
      </c>
      <c r="KY17" s="42">
        <f t="shared" si="42"/>
        <v>0</v>
      </c>
      <c r="KZ17" s="42">
        <f t="shared" si="42"/>
        <v>0</v>
      </c>
      <c r="LA17" s="42">
        <f t="shared" si="42"/>
        <v>0</v>
      </c>
      <c r="LB17" s="42">
        <f t="shared" si="42"/>
        <v>0</v>
      </c>
      <c r="LC17" s="42">
        <f t="shared" si="42"/>
        <v>0</v>
      </c>
      <c r="LD17" s="42">
        <f t="shared" si="42"/>
        <v>0</v>
      </c>
      <c r="LE17" s="42">
        <f t="shared" si="42"/>
        <v>0</v>
      </c>
      <c r="LF17" s="42">
        <f t="shared" si="42"/>
        <v>0</v>
      </c>
      <c r="LG17" s="42">
        <f t="shared" si="42"/>
        <v>0</v>
      </c>
      <c r="LH17" s="42">
        <f t="shared" si="42"/>
        <v>0</v>
      </c>
      <c r="LI17" s="42">
        <f t="shared" si="42"/>
        <v>0</v>
      </c>
      <c r="LJ17" s="42">
        <f t="shared" si="42"/>
        <v>0</v>
      </c>
      <c r="LK17" s="42">
        <f t="shared" si="42"/>
        <v>0</v>
      </c>
      <c r="LL17" s="42">
        <f t="shared" si="42"/>
        <v>0</v>
      </c>
      <c r="LM17" s="42">
        <f t="shared" si="42"/>
        <v>0</v>
      </c>
      <c r="LN17" s="42">
        <f t="shared" si="39"/>
        <v>0</v>
      </c>
      <c r="LO17" s="42">
        <f t="shared" si="39"/>
        <v>0</v>
      </c>
      <c r="LP17" s="42">
        <f t="shared" ref="LP17:OA25" si="52">IF(LP$2=$A17,1,0)</f>
        <v>0</v>
      </c>
      <c r="LQ17" s="42">
        <f t="shared" si="52"/>
        <v>0</v>
      </c>
      <c r="LR17" s="42">
        <f t="shared" si="52"/>
        <v>0</v>
      </c>
      <c r="LS17" s="42">
        <f t="shared" si="52"/>
        <v>0</v>
      </c>
      <c r="LT17" s="42">
        <f t="shared" si="52"/>
        <v>0</v>
      </c>
      <c r="LU17" s="42">
        <f t="shared" si="52"/>
        <v>0</v>
      </c>
      <c r="LV17" s="42">
        <f t="shared" si="52"/>
        <v>0</v>
      </c>
      <c r="LW17" s="42">
        <f t="shared" si="52"/>
        <v>0</v>
      </c>
      <c r="LX17" s="42">
        <f t="shared" si="52"/>
        <v>0</v>
      </c>
      <c r="LY17" s="42">
        <f t="shared" si="52"/>
        <v>0</v>
      </c>
      <c r="LZ17" s="42">
        <f t="shared" si="52"/>
        <v>0</v>
      </c>
      <c r="MA17" s="42">
        <f t="shared" si="52"/>
        <v>0</v>
      </c>
      <c r="MB17" s="42">
        <f t="shared" si="52"/>
        <v>0</v>
      </c>
      <c r="MC17" s="42">
        <f t="shared" si="52"/>
        <v>0</v>
      </c>
      <c r="MD17" s="42">
        <f t="shared" si="52"/>
        <v>0</v>
      </c>
      <c r="ME17" s="42">
        <f t="shared" si="52"/>
        <v>0</v>
      </c>
      <c r="MF17" s="42">
        <f t="shared" si="52"/>
        <v>0</v>
      </c>
      <c r="MG17" s="42">
        <f t="shared" si="52"/>
        <v>0</v>
      </c>
      <c r="MH17" s="42">
        <f t="shared" si="52"/>
        <v>0</v>
      </c>
      <c r="MI17" s="42">
        <f t="shared" si="52"/>
        <v>0</v>
      </c>
      <c r="MJ17" s="42">
        <f t="shared" si="52"/>
        <v>0</v>
      </c>
      <c r="MK17" s="42">
        <f t="shared" si="52"/>
        <v>0</v>
      </c>
      <c r="ML17" s="42">
        <f t="shared" si="52"/>
        <v>0</v>
      </c>
      <c r="MM17" s="42">
        <f t="shared" si="52"/>
        <v>0</v>
      </c>
      <c r="MN17" s="42">
        <f t="shared" si="52"/>
        <v>0</v>
      </c>
      <c r="MO17" s="42">
        <f t="shared" si="52"/>
        <v>0</v>
      </c>
      <c r="MP17" s="42">
        <f t="shared" si="52"/>
        <v>0</v>
      </c>
      <c r="MQ17" s="42">
        <f t="shared" si="52"/>
        <v>0</v>
      </c>
      <c r="MR17" s="42">
        <f t="shared" si="52"/>
        <v>0</v>
      </c>
      <c r="MS17" s="42">
        <f t="shared" si="52"/>
        <v>0</v>
      </c>
      <c r="MT17" s="42">
        <f t="shared" si="52"/>
        <v>0</v>
      </c>
      <c r="MU17" s="42">
        <f t="shared" si="52"/>
        <v>0</v>
      </c>
      <c r="MV17" s="42">
        <f t="shared" si="52"/>
        <v>0</v>
      </c>
      <c r="MW17" s="42">
        <f t="shared" si="52"/>
        <v>0</v>
      </c>
      <c r="MX17" s="42">
        <f t="shared" si="52"/>
        <v>0</v>
      </c>
      <c r="MY17" s="42">
        <f t="shared" si="52"/>
        <v>0</v>
      </c>
      <c r="MZ17" s="42">
        <f t="shared" si="52"/>
        <v>0</v>
      </c>
      <c r="NA17" s="42">
        <f t="shared" si="52"/>
        <v>0</v>
      </c>
      <c r="NB17" s="42">
        <f t="shared" si="52"/>
        <v>0</v>
      </c>
      <c r="NC17" s="42">
        <f t="shared" si="52"/>
        <v>0</v>
      </c>
      <c r="ND17" s="42">
        <f t="shared" si="52"/>
        <v>0</v>
      </c>
      <c r="NE17" s="42">
        <f t="shared" si="52"/>
        <v>0</v>
      </c>
      <c r="NF17" s="42">
        <f t="shared" si="52"/>
        <v>0</v>
      </c>
      <c r="NG17" s="42">
        <f t="shared" si="52"/>
        <v>0</v>
      </c>
      <c r="NH17" s="42">
        <f t="shared" si="52"/>
        <v>0</v>
      </c>
      <c r="NI17" s="42">
        <f t="shared" si="52"/>
        <v>1</v>
      </c>
      <c r="NJ17" s="42">
        <f t="shared" si="52"/>
        <v>1</v>
      </c>
      <c r="NK17" s="42">
        <f t="shared" si="52"/>
        <v>1</v>
      </c>
      <c r="NL17" s="42">
        <f t="shared" si="52"/>
        <v>0</v>
      </c>
      <c r="NM17" s="42">
        <f t="shared" si="52"/>
        <v>0</v>
      </c>
      <c r="NN17" s="42">
        <f t="shared" si="52"/>
        <v>0</v>
      </c>
      <c r="NO17" s="42">
        <f t="shared" si="52"/>
        <v>0</v>
      </c>
      <c r="NP17" s="42">
        <f t="shared" si="52"/>
        <v>0</v>
      </c>
      <c r="NQ17" s="42">
        <f t="shared" si="52"/>
        <v>0</v>
      </c>
      <c r="NR17" s="42">
        <f t="shared" si="52"/>
        <v>0</v>
      </c>
      <c r="NS17" s="42">
        <f t="shared" si="52"/>
        <v>0</v>
      </c>
      <c r="NT17" s="42">
        <f t="shared" si="52"/>
        <v>0</v>
      </c>
      <c r="NU17" s="42">
        <f t="shared" si="52"/>
        <v>0</v>
      </c>
      <c r="NV17" s="42">
        <f t="shared" si="52"/>
        <v>0</v>
      </c>
      <c r="NW17" s="42">
        <f t="shared" si="52"/>
        <v>0</v>
      </c>
      <c r="NX17" s="42">
        <f t="shared" si="52"/>
        <v>0</v>
      </c>
      <c r="NY17" s="42">
        <f t="shared" si="52"/>
        <v>0</v>
      </c>
      <c r="NZ17" s="42">
        <f t="shared" si="52"/>
        <v>0</v>
      </c>
      <c r="OA17" s="42">
        <f t="shared" si="52"/>
        <v>0</v>
      </c>
      <c r="OB17" s="42">
        <f t="shared" si="47"/>
        <v>0</v>
      </c>
      <c r="OC17" s="42">
        <f t="shared" si="47"/>
        <v>0</v>
      </c>
      <c r="OD17" s="42">
        <f t="shared" si="47"/>
        <v>0</v>
      </c>
      <c r="OE17" s="42">
        <f t="shared" si="47"/>
        <v>0</v>
      </c>
      <c r="OF17" s="42">
        <f t="shared" si="47"/>
        <v>0</v>
      </c>
      <c r="OG17" s="42">
        <f t="shared" si="43"/>
        <v>0</v>
      </c>
      <c r="OH17" s="42">
        <f t="shared" si="43"/>
        <v>0</v>
      </c>
      <c r="OI17" s="42">
        <f t="shared" si="43"/>
        <v>0</v>
      </c>
      <c r="OJ17" s="42">
        <f t="shared" si="43"/>
        <v>0</v>
      </c>
      <c r="OK17" s="42">
        <f t="shared" si="43"/>
        <v>0</v>
      </c>
      <c r="OL17" s="42">
        <f t="shared" si="43"/>
        <v>0</v>
      </c>
      <c r="OM17" s="42">
        <f t="shared" si="43"/>
        <v>0</v>
      </c>
      <c r="ON17" s="42">
        <f t="shared" si="43"/>
        <v>0</v>
      </c>
      <c r="OO17" s="42">
        <f t="shared" si="43"/>
        <v>0</v>
      </c>
      <c r="OP17" s="42">
        <f t="shared" si="43"/>
        <v>0</v>
      </c>
      <c r="OQ17" s="42">
        <f t="shared" si="43"/>
        <v>0</v>
      </c>
      <c r="OR17" s="42">
        <f t="shared" si="43"/>
        <v>0</v>
      </c>
      <c r="OS17" s="42">
        <f t="shared" si="43"/>
        <v>0</v>
      </c>
      <c r="OT17" s="42">
        <f t="shared" si="43"/>
        <v>0</v>
      </c>
      <c r="OU17" s="42">
        <f t="shared" si="43"/>
        <v>0</v>
      </c>
      <c r="OV17" s="42">
        <f t="shared" si="43"/>
        <v>0</v>
      </c>
      <c r="OW17" s="42">
        <f t="shared" si="43"/>
        <v>0</v>
      </c>
      <c r="OX17" s="42">
        <f t="shared" si="43"/>
        <v>0</v>
      </c>
      <c r="OY17" s="42">
        <f t="shared" si="43"/>
        <v>0</v>
      </c>
      <c r="OZ17" s="42">
        <f t="shared" si="43"/>
        <v>0</v>
      </c>
      <c r="PA17" s="42">
        <f t="shared" si="43"/>
        <v>0</v>
      </c>
      <c r="PB17" s="42">
        <f t="shared" si="43"/>
        <v>0</v>
      </c>
      <c r="PC17" s="42">
        <f t="shared" si="43"/>
        <v>0</v>
      </c>
      <c r="PD17" s="42">
        <f t="shared" si="43"/>
        <v>0</v>
      </c>
      <c r="PE17" s="42">
        <f t="shared" si="43"/>
        <v>0</v>
      </c>
      <c r="PF17" s="42">
        <f t="shared" si="43"/>
        <v>0</v>
      </c>
      <c r="PG17" s="42">
        <f t="shared" si="43"/>
        <v>0</v>
      </c>
      <c r="PH17" s="42">
        <f t="shared" si="43"/>
        <v>0</v>
      </c>
      <c r="PI17" s="42">
        <f t="shared" si="43"/>
        <v>0</v>
      </c>
      <c r="PJ17" s="42">
        <f t="shared" si="43"/>
        <v>0</v>
      </c>
      <c r="PK17" s="42">
        <f t="shared" si="43"/>
        <v>0</v>
      </c>
      <c r="PL17" s="42">
        <f t="shared" si="43"/>
        <v>0</v>
      </c>
      <c r="PM17" s="42">
        <f t="shared" si="43"/>
        <v>0</v>
      </c>
      <c r="PN17" s="42">
        <f t="shared" si="43"/>
        <v>0</v>
      </c>
      <c r="PO17" s="42">
        <f t="shared" si="43"/>
        <v>0</v>
      </c>
      <c r="PP17" s="42">
        <f t="shared" si="43"/>
        <v>0</v>
      </c>
      <c r="PQ17" s="42">
        <f t="shared" si="43"/>
        <v>0</v>
      </c>
      <c r="PR17" s="42">
        <f t="shared" si="43"/>
        <v>0</v>
      </c>
      <c r="PS17" s="42">
        <f t="shared" si="43"/>
        <v>0</v>
      </c>
      <c r="PT17" s="42">
        <f t="shared" si="43"/>
        <v>0</v>
      </c>
      <c r="PU17" s="42">
        <f t="shared" si="43"/>
        <v>0</v>
      </c>
      <c r="PV17" s="42">
        <f t="shared" si="43"/>
        <v>0</v>
      </c>
      <c r="PW17" s="42">
        <f t="shared" si="43"/>
        <v>0</v>
      </c>
      <c r="PX17" s="42">
        <f t="shared" si="43"/>
        <v>0</v>
      </c>
      <c r="PY17" s="42">
        <f t="shared" si="43"/>
        <v>0</v>
      </c>
      <c r="PZ17" s="42">
        <f t="shared" si="43"/>
        <v>0</v>
      </c>
      <c r="QA17" s="42">
        <f t="shared" si="43"/>
        <v>0</v>
      </c>
      <c r="QB17" s="42">
        <f t="shared" si="43"/>
        <v>0</v>
      </c>
      <c r="QC17" s="42">
        <f t="shared" si="43"/>
        <v>0</v>
      </c>
      <c r="QD17" s="42">
        <f t="shared" si="43"/>
        <v>0</v>
      </c>
      <c r="QE17" s="42">
        <f t="shared" si="43"/>
        <v>0</v>
      </c>
      <c r="QF17" s="42">
        <f t="shared" si="43"/>
        <v>0</v>
      </c>
      <c r="QG17" s="42">
        <f t="shared" si="43"/>
        <v>0</v>
      </c>
      <c r="QH17" s="42">
        <f t="shared" si="43"/>
        <v>0</v>
      </c>
      <c r="QI17" s="42">
        <f t="shared" si="43"/>
        <v>0</v>
      </c>
      <c r="QJ17" s="42">
        <f t="shared" si="43"/>
        <v>0</v>
      </c>
      <c r="QK17" s="42">
        <f t="shared" si="43"/>
        <v>0</v>
      </c>
      <c r="QL17" s="42">
        <f t="shared" si="40"/>
        <v>0</v>
      </c>
      <c r="QM17" s="42">
        <f t="shared" si="40"/>
        <v>0</v>
      </c>
      <c r="QN17" s="42">
        <f t="shared" ref="QN17:SY22" si="53">IF(QN$2=$A17,1,0)</f>
        <v>0</v>
      </c>
      <c r="QO17" s="42">
        <f t="shared" si="53"/>
        <v>0</v>
      </c>
      <c r="QP17" s="42">
        <f t="shared" si="53"/>
        <v>0</v>
      </c>
      <c r="QQ17" s="42">
        <f t="shared" si="53"/>
        <v>0</v>
      </c>
      <c r="QR17" s="42">
        <f t="shared" si="53"/>
        <v>0</v>
      </c>
      <c r="QS17" s="42">
        <f t="shared" si="53"/>
        <v>0</v>
      </c>
      <c r="QT17" s="42">
        <f t="shared" si="53"/>
        <v>0</v>
      </c>
      <c r="QU17" s="42">
        <f t="shared" si="53"/>
        <v>0</v>
      </c>
      <c r="QV17" s="42">
        <f t="shared" si="53"/>
        <v>0</v>
      </c>
      <c r="QW17" s="42">
        <f t="shared" si="53"/>
        <v>0</v>
      </c>
      <c r="QX17" s="42">
        <f t="shared" si="53"/>
        <v>0</v>
      </c>
      <c r="QY17" s="42">
        <f t="shared" si="53"/>
        <v>0</v>
      </c>
      <c r="QZ17" s="42">
        <f t="shared" si="53"/>
        <v>0</v>
      </c>
      <c r="RA17" s="42">
        <f t="shared" si="53"/>
        <v>0</v>
      </c>
      <c r="RB17" s="42">
        <f t="shared" si="53"/>
        <v>0</v>
      </c>
      <c r="RC17" s="42">
        <f t="shared" si="53"/>
        <v>0</v>
      </c>
      <c r="RD17" s="42">
        <f t="shared" si="53"/>
        <v>0</v>
      </c>
      <c r="RE17" s="42">
        <f t="shared" si="53"/>
        <v>0</v>
      </c>
      <c r="RF17" s="42">
        <f t="shared" si="53"/>
        <v>0</v>
      </c>
      <c r="RG17" s="42">
        <f t="shared" si="53"/>
        <v>0</v>
      </c>
      <c r="RH17" s="42">
        <f t="shared" si="53"/>
        <v>0</v>
      </c>
      <c r="RI17" s="42">
        <f t="shared" si="53"/>
        <v>0</v>
      </c>
      <c r="RJ17" s="42">
        <f t="shared" si="53"/>
        <v>0</v>
      </c>
      <c r="RK17" s="42">
        <f t="shared" si="53"/>
        <v>0</v>
      </c>
      <c r="RL17" s="42">
        <f t="shared" si="53"/>
        <v>0</v>
      </c>
      <c r="RM17" s="42">
        <f t="shared" si="53"/>
        <v>0</v>
      </c>
      <c r="RN17" s="42">
        <f t="shared" si="53"/>
        <v>0</v>
      </c>
      <c r="RO17" s="42">
        <f t="shared" si="53"/>
        <v>0</v>
      </c>
      <c r="RP17" s="42">
        <f t="shared" si="53"/>
        <v>0</v>
      </c>
      <c r="RQ17" s="42">
        <f t="shared" si="53"/>
        <v>0</v>
      </c>
      <c r="RR17" s="42">
        <f t="shared" si="53"/>
        <v>0</v>
      </c>
      <c r="RS17" s="42">
        <f t="shared" si="53"/>
        <v>0</v>
      </c>
      <c r="RT17" s="42">
        <f t="shared" si="53"/>
        <v>0</v>
      </c>
      <c r="RU17" s="42">
        <f t="shared" si="53"/>
        <v>0</v>
      </c>
      <c r="RV17" s="42">
        <f t="shared" si="53"/>
        <v>0</v>
      </c>
      <c r="RW17" s="42">
        <f t="shared" si="53"/>
        <v>0</v>
      </c>
      <c r="RX17" s="42">
        <f t="shared" si="53"/>
        <v>0</v>
      </c>
      <c r="RY17" s="42">
        <f t="shared" si="53"/>
        <v>0</v>
      </c>
      <c r="RZ17" s="42">
        <f t="shared" si="53"/>
        <v>0</v>
      </c>
      <c r="SA17" s="42">
        <f t="shared" si="53"/>
        <v>0</v>
      </c>
      <c r="SB17" s="42">
        <f t="shared" si="53"/>
        <v>0</v>
      </c>
      <c r="SC17" s="42">
        <f t="shared" si="53"/>
        <v>0</v>
      </c>
      <c r="SD17" s="42">
        <f t="shared" si="53"/>
        <v>0</v>
      </c>
      <c r="SE17" s="42">
        <f t="shared" si="53"/>
        <v>0</v>
      </c>
      <c r="SF17" s="42">
        <f t="shared" si="53"/>
        <v>0</v>
      </c>
      <c r="SG17" s="42">
        <f t="shared" si="53"/>
        <v>0</v>
      </c>
      <c r="SH17" s="42">
        <f t="shared" si="53"/>
        <v>0</v>
      </c>
      <c r="SI17" s="42">
        <f t="shared" si="53"/>
        <v>0</v>
      </c>
      <c r="SJ17" s="42">
        <f t="shared" si="53"/>
        <v>0</v>
      </c>
      <c r="SK17" s="42">
        <f t="shared" si="53"/>
        <v>0</v>
      </c>
      <c r="SL17" s="42">
        <f t="shared" si="53"/>
        <v>0</v>
      </c>
      <c r="SM17" s="42">
        <f t="shared" si="53"/>
        <v>0</v>
      </c>
      <c r="SN17" s="42">
        <f t="shared" si="53"/>
        <v>0</v>
      </c>
      <c r="SO17" s="42">
        <f t="shared" si="53"/>
        <v>0</v>
      </c>
      <c r="SP17" s="42">
        <f t="shared" si="53"/>
        <v>0</v>
      </c>
      <c r="SQ17" s="42">
        <f t="shared" si="53"/>
        <v>0</v>
      </c>
      <c r="SR17" s="42">
        <f t="shared" si="53"/>
        <v>0</v>
      </c>
      <c r="SS17" s="42">
        <f t="shared" si="53"/>
        <v>0</v>
      </c>
      <c r="ST17" s="42">
        <f t="shared" si="53"/>
        <v>0</v>
      </c>
      <c r="SU17" s="42">
        <f t="shared" si="53"/>
        <v>0</v>
      </c>
      <c r="SV17" s="42">
        <f t="shared" si="53"/>
        <v>0</v>
      </c>
      <c r="SW17" s="42">
        <f t="shared" si="53"/>
        <v>0</v>
      </c>
      <c r="SX17" s="42">
        <f t="shared" si="53"/>
        <v>0</v>
      </c>
      <c r="SY17" s="42">
        <f t="shared" si="53"/>
        <v>0</v>
      </c>
      <c r="SZ17" s="42">
        <f t="shared" si="48"/>
        <v>0</v>
      </c>
      <c r="TA17" s="42">
        <f t="shared" si="48"/>
        <v>0</v>
      </c>
      <c r="TB17" s="42">
        <f t="shared" si="48"/>
        <v>0</v>
      </c>
      <c r="TC17" s="42">
        <f t="shared" si="48"/>
        <v>0</v>
      </c>
      <c r="TD17" s="42">
        <f t="shared" si="48"/>
        <v>0</v>
      </c>
      <c r="TE17" s="42">
        <f t="shared" si="44"/>
        <v>0</v>
      </c>
      <c r="TF17" s="42">
        <f t="shared" si="44"/>
        <v>0</v>
      </c>
      <c r="TG17" s="42">
        <f t="shared" si="44"/>
        <v>0</v>
      </c>
      <c r="TH17" s="42">
        <f t="shared" si="44"/>
        <v>0</v>
      </c>
      <c r="TI17" s="42">
        <f t="shared" si="44"/>
        <v>0</v>
      </c>
      <c r="TJ17" s="42">
        <f t="shared" si="44"/>
        <v>0</v>
      </c>
      <c r="TK17" s="42">
        <f t="shared" si="44"/>
        <v>0</v>
      </c>
      <c r="TL17" s="42">
        <f t="shared" si="44"/>
        <v>0</v>
      </c>
      <c r="TM17" s="42">
        <f t="shared" si="44"/>
        <v>0</v>
      </c>
      <c r="TN17" s="42">
        <f t="shared" si="44"/>
        <v>0</v>
      </c>
      <c r="TO17" s="42">
        <f t="shared" si="44"/>
        <v>0</v>
      </c>
      <c r="TP17" s="42">
        <f t="shared" si="44"/>
        <v>0</v>
      </c>
      <c r="TQ17" s="42">
        <f t="shared" si="44"/>
        <v>0</v>
      </c>
      <c r="TR17" s="42">
        <f t="shared" si="44"/>
        <v>0</v>
      </c>
      <c r="TS17" s="42">
        <f t="shared" si="44"/>
        <v>0</v>
      </c>
      <c r="TT17" s="42">
        <f t="shared" si="44"/>
        <v>0</v>
      </c>
      <c r="TU17" s="42">
        <f t="shared" si="44"/>
        <v>0</v>
      </c>
      <c r="TV17" s="42">
        <f t="shared" si="44"/>
        <v>0</v>
      </c>
      <c r="TW17" s="42">
        <f t="shared" si="44"/>
        <v>0</v>
      </c>
      <c r="TX17" s="42">
        <f t="shared" si="44"/>
        <v>0</v>
      </c>
      <c r="TY17" s="42">
        <f t="shared" si="44"/>
        <v>0</v>
      </c>
      <c r="TZ17" s="42">
        <f t="shared" si="44"/>
        <v>0</v>
      </c>
      <c r="UA17" s="42">
        <f t="shared" si="44"/>
        <v>0</v>
      </c>
      <c r="UB17" s="42">
        <f t="shared" si="44"/>
        <v>0</v>
      </c>
      <c r="UC17" s="42">
        <f t="shared" si="44"/>
        <v>0</v>
      </c>
      <c r="UD17" s="42">
        <f t="shared" si="44"/>
        <v>0</v>
      </c>
      <c r="UE17" s="42">
        <f t="shared" si="44"/>
        <v>0</v>
      </c>
      <c r="UF17" s="42">
        <f t="shared" si="44"/>
        <v>0</v>
      </c>
      <c r="UG17" s="42">
        <f t="shared" si="44"/>
        <v>0</v>
      </c>
      <c r="UH17" s="42">
        <f t="shared" si="44"/>
        <v>0</v>
      </c>
      <c r="UI17" s="42">
        <f t="shared" si="44"/>
        <v>0</v>
      </c>
      <c r="UJ17" s="42">
        <f t="shared" si="44"/>
        <v>0</v>
      </c>
      <c r="UK17" s="42">
        <f t="shared" si="44"/>
        <v>0</v>
      </c>
      <c r="UL17" s="42">
        <f t="shared" si="44"/>
        <v>0</v>
      </c>
      <c r="UM17" s="42">
        <f t="shared" si="44"/>
        <v>0</v>
      </c>
      <c r="UN17" s="42">
        <f t="shared" si="44"/>
        <v>0</v>
      </c>
      <c r="UO17" s="42">
        <f t="shared" si="44"/>
        <v>0</v>
      </c>
      <c r="UP17" s="42">
        <f t="shared" si="44"/>
        <v>0</v>
      </c>
      <c r="UQ17" s="42">
        <f t="shared" si="44"/>
        <v>0</v>
      </c>
      <c r="UR17" s="42">
        <f t="shared" si="44"/>
        <v>0</v>
      </c>
      <c r="US17" s="42">
        <f t="shared" si="44"/>
        <v>0</v>
      </c>
      <c r="UT17" s="42">
        <f t="shared" si="44"/>
        <v>0</v>
      </c>
      <c r="UU17" s="42">
        <f t="shared" si="44"/>
        <v>0</v>
      </c>
      <c r="UV17" s="42">
        <f t="shared" si="44"/>
        <v>0</v>
      </c>
      <c r="UW17" s="42">
        <f t="shared" si="44"/>
        <v>0</v>
      </c>
      <c r="UX17" s="42">
        <f t="shared" si="44"/>
        <v>0</v>
      </c>
      <c r="UY17" s="42">
        <f t="shared" si="44"/>
        <v>0</v>
      </c>
      <c r="UZ17" s="42">
        <f t="shared" si="44"/>
        <v>0</v>
      </c>
      <c r="VA17" s="42">
        <f t="shared" si="44"/>
        <v>0</v>
      </c>
      <c r="VB17" s="42">
        <f t="shared" si="44"/>
        <v>0</v>
      </c>
      <c r="VC17" s="42">
        <f t="shared" si="44"/>
        <v>0</v>
      </c>
      <c r="VD17" s="42">
        <f t="shared" si="44"/>
        <v>0</v>
      </c>
      <c r="VE17" s="42">
        <f t="shared" si="44"/>
        <v>0</v>
      </c>
      <c r="VF17" s="42">
        <f t="shared" si="44"/>
        <v>0</v>
      </c>
      <c r="VG17" s="42">
        <f t="shared" si="44"/>
        <v>0</v>
      </c>
      <c r="VH17" s="42">
        <f t="shared" si="44"/>
        <v>0</v>
      </c>
      <c r="VI17" s="42">
        <f t="shared" si="44"/>
        <v>0</v>
      </c>
      <c r="VJ17" s="42">
        <f t="shared" si="41"/>
        <v>0</v>
      </c>
      <c r="VK17" s="42">
        <f t="shared" si="41"/>
        <v>0</v>
      </c>
      <c r="VL17" s="42">
        <f t="shared" ref="VL17:XW22" si="54">IF(VL$2=$A17,1,0)</f>
        <v>0</v>
      </c>
      <c r="VM17" s="42">
        <f t="shared" si="54"/>
        <v>0</v>
      </c>
      <c r="VN17" s="42">
        <f t="shared" si="54"/>
        <v>0</v>
      </c>
      <c r="VO17" s="42">
        <f t="shared" si="54"/>
        <v>0</v>
      </c>
      <c r="VP17" s="42">
        <f t="shared" si="54"/>
        <v>0</v>
      </c>
      <c r="VQ17" s="42">
        <f t="shared" si="54"/>
        <v>0</v>
      </c>
      <c r="VR17" s="42">
        <f t="shared" si="54"/>
        <v>0</v>
      </c>
      <c r="VS17" s="42">
        <f t="shared" si="54"/>
        <v>0</v>
      </c>
      <c r="VT17" s="42">
        <f t="shared" si="54"/>
        <v>0</v>
      </c>
      <c r="VU17" s="42">
        <f t="shared" si="54"/>
        <v>0</v>
      </c>
      <c r="VV17" s="42">
        <f t="shared" si="54"/>
        <v>0</v>
      </c>
      <c r="VW17" s="42">
        <f t="shared" si="54"/>
        <v>0</v>
      </c>
      <c r="VX17" s="42">
        <f t="shared" si="54"/>
        <v>0</v>
      </c>
      <c r="VY17" s="42">
        <f t="shared" si="54"/>
        <v>0</v>
      </c>
      <c r="VZ17" s="42">
        <f t="shared" si="54"/>
        <v>0</v>
      </c>
      <c r="WA17" s="42">
        <f t="shared" si="54"/>
        <v>0</v>
      </c>
      <c r="WB17" s="42">
        <f t="shared" si="54"/>
        <v>0</v>
      </c>
      <c r="WC17" s="42">
        <f t="shared" si="54"/>
        <v>0</v>
      </c>
      <c r="WD17" s="42">
        <f t="shared" si="54"/>
        <v>0</v>
      </c>
      <c r="WE17" s="42">
        <f t="shared" si="54"/>
        <v>0</v>
      </c>
      <c r="WF17" s="42">
        <f t="shared" si="54"/>
        <v>0</v>
      </c>
      <c r="WG17" s="42">
        <f t="shared" si="54"/>
        <v>0</v>
      </c>
      <c r="WH17" s="42">
        <f t="shared" si="54"/>
        <v>0</v>
      </c>
      <c r="WI17" s="42">
        <f t="shared" si="54"/>
        <v>0</v>
      </c>
      <c r="WJ17" s="42">
        <f t="shared" si="54"/>
        <v>0</v>
      </c>
      <c r="WK17" s="42">
        <f t="shared" si="54"/>
        <v>0</v>
      </c>
      <c r="WL17" s="42">
        <f t="shared" si="54"/>
        <v>0</v>
      </c>
      <c r="WM17" s="42">
        <f t="shared" si="54"/>
        <v>0</v>
      </c>
      <c r="WN17" s="42">
        <f t="shared" si="54"/>
        <v>0</v>
      </c>
      <c r="WO17" s="42">
        <f t="shared" si="54"/>
        <v>0</v>
      </c>
      <c r="WP17" s="42">
        <f t="shared" si="54"/>
        <v>0</v>
      </c>
      <c r="WQ17" s="42">
        <f t="shared" si="54"/>
        <v>0</v>
      </c>
      <c r="WR17" s="42">
        <f t="shared" si="54"/>
        <v>0</v>
      </c>
      <c r="WS17" s="42">
        <f t="shared" si="54"/>
        <v>0</v>
      </c>
      <c r="WT17" s="42">
        <f t="shared" si="54"/>
        <v>0</v>
      </c>
      <c r="WU17" s="42">
        <f t="shared" si="54"/>
        <v>0</v>
      </c>
      <c r="WV17" s="42">
        <f t="shared" si="54"/>
        <v>0</v>
      </c>
      <c r="WW17" s="42">
        <f t="shared" si="54"/>
        <v>0</v>
      </c>
      <c r="WX17" s="42">
        <f t="shared" si="54"/>
        <v>0</v>
      </c>
      <c r="WY17" s="42">
        <f t="shared" si="54"/>
        <v>0</v>
      </c>
      <c r="WZ17" s="42">
        <f t="shared" si="54"/>
        <v>0</v>
      </c>
      <c r="XA17" s="42">
        <f t="shared" si="54"/>
        <v>0</v>
      </c>
      <c r="XB17" s="42">
        <f t="shared" si="54"/>
        <v>0</v>
      </c>
      <c r="XC17" s="42">
        <f t="shared" si="54"/>
        <v>0</v>
      </c>
      <c r="XD17" s="42">
        <f t="shared" si="54"/>
        <v>0</v>
      </c>
      <c r="XE17" s="42">
        <f t="shared" si="54"/>
        <v>0</v>
      </c>
      <c r="XF17" s="42">
        <f t="shared" si="54"/>
        <v>0</v>
      </c>
      <c r="XG17" s="42">
        <f t="shared" si="54"/>
        <v>0</v>
      </c>
      <c r="XH17" s="42">
        <f t="shared" si="54"/>
        <v>0</v>
      </c>
      <c r="XI17" s="42">
        <f t="shared" si="54"/>
        <v>0</v>
      </c>
      <c r="XJ17" s="42">
        <f t="shared" si="54"/>
        <v>0</v>
      </c>
      <c r="XK17" s="42">
        <f t="shared" si="54"/>
        <v>0</v>
      </c>
      <c r="XL17" s="42">
        <f t="shared" si="54"/>
        <v>0</v>
      </c>
      <c r="XM17" s="42">
        <f t="shared" si="54"/>
        <v>0</v>
      </c>
      <c r="XN17" s="42">
        <f t="shared" si="54"/>
        <v>0</v>
      </c>
      <c r="XO17" s="42">
        <f t="shared" si="54"/>
        <v>0</v>
      </c>
      <c r="XP17" s="42">
        <f t="shared" si="54"/>
        <v>0</v>
      </c>
      <c r="XQ17" s="42">
        <f t="shared" si="54"/>
        <v>0</v>
      </c>
      <c r="XR17" s="42">
        <f t="shared" si="54"/>
        <v>0</v>
      </c>
      <c r="XS17" s="42">
        <f t="shared" si="54"/>
        <v>0</v>
      </c>
      <c r="XT17" s="42">
        <f t="shared" si="54"/>
        <v>0</v>
      </c>
      <c r="XU17" s="42">
        <f t="shared" si="54"/>
        <v>0</v>
      </c>
      <c r="XV17" s="42">
        <f t="shared" si="54"/>
        <v>0</v>
      </c>
      <c r="XW17" s="42">
        <f t="shared" si="54"/>
        <v>0</v>
      </c>
      <c r="XX17" s="42">
        <f t="shared" si="49"/>
        <v>0</v>
      </c>
      <c r="XY17" s="42">
        <f t="shared" si="49"/>
        <v>0</v>
      </c>
      <c r="XZ17" s="42">
        <f t="shared" si="49"/>
        <v>0</v>
      </c>
      <c r="YA17" s="42">
        <f t="shared" si="49"/>
        <v>0</v>
      </c>
      <c r="YB17" s="42">
        <f t="shared" si="49"/>
        <v>0</v>
      </c>
      <c r="YC17" s="42">
        <f t="shared" si="16"/>
        <v>0</v>
      </c>
      <c r="YD17" s="42">
        <f t="shared" si="10"/>
        <v>0</v>
      </c>
      <c r="YE17" s="23"/>
    </row>
    <row r="18" spans="1:655" x14ac:dyDescent="0.55000000000000004">
      <c r="A18" t="s">
        <v>724</v>
      </c>
      <c r="B18" s="42">
        <f t="shared" si="11"/>
        <v>0</v>
      </c>
      <c r="C18" s="42">
        <f t="shared" si="11"/>
        <v>0</v>
      </c>
      <c r="D18" s="42">
        <f t="shared" si="11"/>
        <v>0</v>
      </c>
      <c r="E18" s="42">
        <f t="shared" si="11"/>
        <v>0</v>
      </c>
      <c r="F18" s="42">
        <f t="shared" si="11"/>
        <v>0</v>
      </c>
      <c r="G18" s="42">
        <f t="shared" si="11"/>
        <v>0</v>
      </c>
      <c r="H18" s="42">
        <f t="shared" si="11"/>
        <v>0</v>
      </c>
      <c r="I18" s="42">
        <f t="shared" si="11"/>
        <v>0</v>
      </c>
      <c r="J18" s="42">
        <f t="shared" si="11"/>
        <v>0</v>
      </c>
      <c r="K18" s="42">
        <f t="shared" si="11"/>
        <v>0</v>
      </c>
      <c r="L18" s="42">
        <f t="shared" si="11"/>
        <v>0</v>
      </c>
      <c r="M18" s="42">
        <f t="shared" si="11"/>
        <v>0</v>
      </c>
      <c r="N18" s="42">
        <f t="shared" si="11"/>
        <v>0</v>
      </c>
      <c r="O18" s="42">
        <f t="shared" si="11"/>
        <v>0</v>
      </c>
      <c r="P18" s="42">
        <f t="shared" si="11"/>
        <v>0</v>
      </c>
      <c r="Q18" s="42">
        <f t="shared" si="11"/>
        <v>0</v>
      </c>
      <c r="R18" s="42">
        <f t="shared" si="50"/>
        <v>0</v>
      </c>
      <c r="S18" s="42">
        <f t="shared" si="50"/>
        <v>0</v>
      </c>
      <c r="T18" s="42">
        <f t="shared" si="50"/>
        <v>0</v>
      </c>
      <c r="U18" s="42">
        <f t="shared" si="50"/>
        <v>0</v>
      </c>
      <c r="V18" s="42">
        <f t="shared" si="50"/>
        <v>0</v>
      </c>
      <c r="W18" s="42">
        <f t="shared" si="50"/>
        <v>0</v>
      </c>
      <c r="X18" s="42">
        <f t="shared" si="50"/>
        <v>0</v>
      </c>
      <c r="Y18" s="42">
        <f t="shared" si="50"/>
        <v>0</v>
      </c>
      <c r="Z18" s="42">
        <f t="shared" si="50"/>
        <v>0</v>
      </c>
      <c r="AA18" s="42">
        <f t="shared" si="50"/>
        <v>0</v>
      </c>
      <c r="AB18" s="42">
        <f t="shared" si="50"/>
        <v>0</v>
      </c>
      <c r="AC18" s="42">
        <f t="shared" si="50"/>
        <v>0</v>
      </c>
      <c r="AD18" s="42">
        <f t="shared" si="50"/>
        <v>0</v>
      </c>
      <c r="AE18" s="42">
        <f t="shared" si="50"/>
        <v>0</v>
      </c>
      <c r="AF18" s="42">
        <f t="shared" si="50"/>
        <v>0</v>
      </c>
      <c r="AG18" s="42">
        <f t="shared" si="50"/>
        <v>0</v>
      </c>
      <c r="AH18" s="42">
        <f t="shared" si="50"/>
        <v>0</v>
      </c>
      <c r="AI18" s="42">
        <f t="shared" si="50"/>
        <v>0</v>
      </c>
      <c r="AJ18" s="42">
        <f t="shared" si="50"/>
        <v>0</v>
      </c>
      <c r="AK18" s="42">
        <f t="shared" si="50"/>
        <v>0</v>
      </c>
      <c r="AL18" s="42">
        <f t="shared" si="50"/>
        <v>0</v>
      </c>
      <c r="AM18" s="42">
        <f t="shared" si="50"/>
        <v>0</v>
      </c>
      <c r="AN18" s="42">
        <f t="shared" si="50"/>
        <v>0</v>
      </c>
      <c r="AO18" s="42">
        <f t="shared" si="50"/>
        <v>0</v>
      </c>
      <c r="AP18" s="42">
        <f t="shared" si="50"/>
        <v>0</v>
      </c>
      <c r="AQ18" s="42">
        <f t="shared" si="50"/>
        <v>0</v>
      </c>
      <c r="AR18" s="42">
        <f t="shared" si="50"/>
        <v>0</v>
      </c>
      <c r="AS18" s="42">
        <f t="shared" si="50"/>
        <v>0</v>
      </c>
      <c r="AT18" s="42">
        <f t="shared" si="50"/>
        <v>0</v>
      </c>
      <c r="AU18" s="42">
        <f t="shared" si="50"/>
        <v>0</v>
      </c>
      <c r="AV18" s="42">
        <f t="shared" si="50"/>
        <v>0</v>
      </c>
      <c r="AW18" s="42">
        <f t="shared" si="50"/>
        <v>0</v>
      </c>
      <c r="AX18" s="42">
        <f t="shared" si="50"/>
        <v>0</v>
      </c>
      <c r="AY18" s="42">
        <f t="shared" si="50"/>
        <v>0</v>
      </c>
      <c r="AZ18" s="42">
        <f t="shared" si="50"/>
        <v>0</v>
      </c>
      <c r="BA18" s="42">
        <f t="shared" si="50"/>
        <v>0</v>
      </c>
      <c r="BB18" s="42">
        <f t="shared" si="50"/>
        <v>0</v>
      </c>
      <c r="BC18" s="42">
        <f t="shared" si="50"/>
        <v>0</v>
      </c>
      <c r="BD18" s="42">
        <f t="shared" si="50"/>
        <v>0</v>
      </c>
      <c r="BE18" s="42">
        <f t="shared" si="50"/>
        <v>0</v>
      </c>
      <c r="BF18" s="42">
        <f t="shared" si="50"/>
        <v>0</v>
      </c>
      <c r="BG18" s="42">
        <f t="shared" si="50"/>
        <v>0</v>
      </c>
      <c r="BH18" s="42">
        <f t="shared" si="50"/>
        <v>0</v>
      </c>
      <c r="BI18" s="42">
        <f t="shared" si="50"/>
        <v>0</v>
      </c>
      <c r="BJ18" s="42">
        <f t="shared" si="50"/>
        <v>0</v>
      </c>
      <c r="BK18" s="42">
        <f t="shared" si="50"/>
        <v>0</v>
      </c>
      <c r="BL18" s="42">
        <f t="shared" si="50"/>
        <v>0</v>
      </c>
      <c r="BM18" s="42">
        <f t="shared" si="50"/>
        <v>0</v>
      </c>
      <c r="BN18" s="42">
        <f t="shared" si="50"/>
        <v>0</v>
      </c>
      <c r="BO18" s="42">
        <f t="shared" si="50"/>
        <v>0</v>
      </c>
      <c r="BP18" s="42">
        <f t="shared" si="50"/>
        <v>0</v>
      </c>
      <c r="BQ18" s="42">
        <f t="shared" si="50"/>
        <v>0</v>
      </c>
      <c r="BR18" s="42">
        <f t="shared" si="50"/>
        <v>0</v>
      </c>
      <c r="BS18" s="42">
        <f t="shared" si="50"/>
        <v>0</v>
      </c>
      <c r="BT18" s="42">
        <f t="shared" si="50"/>
        <v>0</v>
      </c>
      <c r="BU18" s="42">
        <f t="shared" si="50"/>
        <v>0</v>
      </c>
      <c r="BV18" s="42">
        <f t="shared" si="50"/>
        <v>0</v>
      </c>
      <c r="BW18" s="42">
        <f t="shared" si="50"/>
        <v>0</v>
      </c>
      <c r="BX18" s="42">
        <f t="shared" si="50"/>
        <v>0</v>
      </c>
      <c r="BY18" s="42">
        <f t="shared" si="50"/>
        <v>0</v>
      </c>
      <c r="BZ18" s="42">
        <f t="shared" si="50"/>
        <v>0</v>
      </c>
      <c r="CA18" s="42">
        <f t="shared" si="50"/>
        <v>0</v>
      </c>
      <c r="CB18" s="42">
        <f t="shared" si="50"/>
        <v>0</v>
      </c>
      <c r="CC18" s="42">
        <f t="shared" si="50"/>
        <v>0</v>
      </c>
      <c r="CD18" s="42">
        <f t="shared" si="45"/>
        <v>0</v>
      </c>
      <c r="CE18" s="42">
        <f t="shared" si="45"/>
        <v>0</v>
      </c>
      <c r="CF18" s="42">
        <f t="shared" si="45"/>
        <v>0</v>
      </c>
      <c r="CG18" s="42">
        <f t="shared" si="45"/>
        <v>0</v>
      </c>
      <c r="CH18" s="42">
        <f t="shared" si="45"/>
        <v>0</v>
      </c>
      <c r="CI18" s="42">
        <f t="shared" si="45"/>
        <v>0</v>
      </c>
      <c r="CJ18" s="42">
        <f t="shared" si="45"/>
        <v>0</v>
      </c>
      <c r="CK18" s="42">
        <f t="shared" si="45"/>
        <v>0</v>
      </c>
      <c r="CL18" s="42">
        <f t="shared" si="45"/>
        <v>0</v>
      </c>
      <c r="CM18" s="42">
        <f t="shared" si="45"/>
        <v>0</v>
      </c>
      <c r="CN18" s="42">
        <f t="shared" si="45"/>
        <v>0</v>
      </c>
      <c r="CO18" s="42">
        <f t="shared" si="45"/>
        <v>0</v>
      </c>
      <c r="CP18" s="42">
        <f t="shared" si="45"/>
        <v>0</v>
      </c>
      <c r="CQ18" s="42">
        <f t="shared" si="45"/>
        <v>0</v>
      </c>
      <c r="CR18" s="42">
        <f t="shared" si="45"/>
        <v>0</v>
      </c>
      <c r="CS18" s="42">
        <f t="shared" si="45"/>
        <v>0</v>
      </c>
      <c r="CT18" s="42">
        <f t="shared" si="45"/>
        <v>0</v>
      </c>
      <c r="CU18" s="42">
        <f t="shared" si="45"/>
        <v>0</v>
      </c>
      <c r="CV18" s="42">
        <f t="shared" si="45"/>
        <v>0</v>
      </c>
      <c r="CW18" s="42">
        <f t="shared" si="45"/>
        <v>0</v>
      </c>
      <c r="CX18" s="42">
        <f t="shared" si="45"/>
        <v>0</v>
      </c>
      <c r="CY18" s="42">
        <f t="shared" si="45"/>
        <v>0</v>
      </c>
      <c r="CZ18" s="42">
        <f t="shared" si="45"/>
        <v>0</v>
      </c>
      <c r="DA18" s="42">
        <f t="shared" si="45"/>
        <v>0</v>
      </c>
      <c r="DB18" s="42">
        <f t="shared" si="45"/>
        <v>0</v>
      </c>
      <c r="DC18" s="42">
        <f t="shared" si="45"/>
        <v>0</v>
      </c>
      <c r="DD18" s="42">
        <f t="shared" si="45"/>
        <v>0</v>
      </c>
      <c r="DE18" s="42">
        <f t="shared" si="45"/>
        <v>0</v>
      </c>
      <c r="DF18" s="42">
        <f t="shared" si="45"/>
        <v>0</v>
      </c>
      <c r="DG18" s="42">
        <f t="shared" si="45"/>
        <v>0</v>
      </c>
      <c r="DH18" s="42">
        <f t="shared" si="45"/>
        <v>0</v>
      </c>
      <c r="DI18" s="42">
        <f t="shared" si="45"/>
        <v>0</v>
      </c>
      <c r="DJ18" s="42">
        <f t="shared" si="45"/>
        <v>0</v>
      </c>
      <c r="DK18" s="42">
        <f t="shared" si="45"/>
        <v>0</v>
      </c>
      <c r="DL18" s="42">
        <f t="shared" si="45"/>
        <v>0</v>
      </c>
      <c r="DM18" s="42">
        <f t="shared" si="45"/>
        <v>0</v>
      </c>
      <c r="DN18" s="42">
        <f t="shared" si="45"/>
        <v>0</v>
      </c>
      <c r="DO18" s="42">
        <f t="shared" si="45"/>
        <v>0</v>
      </c>
      <c r="DP18" s="42">
        <f t="shared" si="45"/>
        <v>0</v>
      </c>
      <c r="DQ18" s="42">
        <f t="shared" si="45"/>
        <v>0</v>
      </c>
      <c r="DR18" s="42">
        <f t="shared" si="45"/>
        <v>0</v>
      </c>
      <c r="DS18" s="42">
        <f t="shared" si="45"/>
        <v>0</v>
      </c>
      <c r="DT18" s="42">
        <f t="shared" si="45"/>
        <v>0</v>
      </c>
      <c r="DU18" s="42">
        <f t="shared" si="45"/>
        <v>0</v>
      </c>
      <c r="DV18" s="42">
        <f t="shared" si="45"/>
        <v>0</v>
      </c>
      <c r="DW18" s="42">
        <f t="shared" si="45"/>
        <v>0</v>
      </c>
      <c r="DX18" s="42">
        <f t="shared" si="45"/>
        <v>0</v>
      </c>
      <c r="DY18" s="42">
        <f t="shared" si="45"/>
        <v>0</v>
      </c>
      <c r="DZ18" s="42">
        <f t="shared" si="38"/>
        <v>0</v>
      </c>
      <c r="EA18" s="42">
        <f t="shared" si="38"/>
        <v>0</v>
      </c>
      <c r="EB18" s="42">
        <f t="shared" si="38"/>
        <v>0</v>
      </c>
      <c r="EC18" s="42">
        <f t="shared" ref="EC18:GL22" si="55">IF(EC$2=$A18,1,0)</f>
        <v>0</v>
      </c>
      <c r="ED18" s="42">
        <f t="shared" si="55"/>
        <v>0</v>
      </c>
      <c r="EE18" s="42">
        <f t="shared" si="55"/>
        <v>0</v>
      </c>
      <c r="EF18" s="42">
        <f t="shared" si="55"/>
        <v>0</v>
      </c>
      <c r="EG18" s="42">
        <f t="shared" si="55"/>
        <v>0</v>
      </c>
      <c r="EH18" s="42">
        <f t="shared" si="55"/>
        <v>0</v>
      </c>
      <c r="EI18" s="42">
        <f t="shared" si="55"/>
        <v>0</v>
      </c>
      <c r="EJ18" s="42">
        <f t="shared" si="55"/>
        <v>0</v>
      </c>
      <c r="EK18" s="42">
        <f t="shared" si="55"/>
        <v>0</v>
      </c>
      <c r="EL18" s="42">
        <f t="shared" si="55"/>
        <v>0</v>
      </c>
      <c r="EM18" s="42">
        <f t="shared" si="55"/>
        <v>0</v>
      </c>
      <c r="EN18" s="42">
        <f t="shared" si="55"/>
        <v>0</v>
      </c>
      <c r="EO18" s="42">
        <f t="shared" si="55"/>
        <v>0</v>
      </c>
      <c r="EP18" s="42">
        <f t="shared" si="55"/>
        <v>0</v>
      </c>
      <c r="EQ18" s="42">
        <f t="shared" si="55"/>
        <v>0</v>
      </c>
      <c r="ER18" s="42">
        <f t="shared" si="55"/>
        <v>0</v>
      </c>
      <c r="ES18" s="42">
        <f t="shared" si="55"/>
        <v>0</v>
      </c>
      <c r="ET18" s="42">
        <f t="shared" si="55"/>
        <v>0</v>
      </c>
      <c r="EU18" s="42">
        <f t="shared" si="55"/>
        <v>0</v>
      </c>
      <c r="EV18" s="42">
        <f t="shared" si="55"/>
        <v>0</v>
      </c>
      <c r="EW18" s="42">
        <f t="shared" si="55"/>
        <v>0</v>
      </c>
      <c r="EX18" s="42">
        <f t="shared" si="55"/>
        <v>0</v>
      </c>
      <c r="EY18" s="42">
        <f t="shared" si="55"/>
        <v>0</v>
      </c>
      <c r="EZ18" s="42">
        <f t="shared" si="55"/>
        <v>0</v>
      </c>
      <c r="FA18" s="42">
        <f t="shared" si="55"/>
        <v>0</v>
      </c>
      <c r="FB18" s="42">
        <f t="shared" si="55"/>
        <v>0</v>
      </c>
      <c r="FC18" s="42">
        <f t="shared" si="55"/>
        <v>0</v>
      </c>
      <c r="FD18" s="42">
        <f t="shared" si="55"/>
        <v>0</v>
      </c>
      <c r="FE18" s="42">
        <f t="shared" si="55"/>
        <v>0</v>
      </c>
      <c r="FF18" s="42">
        <f t="shared" si="55"/>
        <v>0</v>
      </c>
      <c r="FG18" s="42">
        <f t="shared" si="55"/>
        <v>0</v>
      </c>
      <c r="FH18" s="42">
        <f t="shared" si="55"/>
        <v>0</v>
      </c>
      <c r="FI18" s="42">
        <f t="shared" si="55"/>
        <v>0</v>
      </c>
      <c r="FJ18" s="42">
        <f t="shared" si="55"/>
        <v>0</v>
      </c>
      <c r="FK18" s="42">
        <f t="shared" si="55"/>
        <v>0</v>
      </c>
      <c r="FL18" s="42">
        <f t="shared" si="55"/>
        <v>0</v>
      </c>
      <c r="FM18" s="42">
        <f t="shared" si="55"/>
        <v>0</v>
      </c>
      <c r="FN18" s="42">
        <f t="shared" si="55"/>
        <v>0</v>
      </c>
      <c r="FO18" s="42">
        <f t="shared" si="55"/>
        <v>0</v>
      </c>
      <c r="FP18" s="42">
        <f t="shared" si="55"/>
        <v>0</v>
      </c>
      <c r="FQ18" s="42">
        <f t="shared" si="55"/>
        <v>0</v>
      </c>
      <c r="FR18" s="42">
        <f t="shared" si="55"/>
        <v>0</v>
      </c>
      <c r="FS18" s="42">
        <f t="shared" si="55"/>
        <v>0</v>
      </c>
      <c r="FT18" s="42">
        <f t="shared" si="55"/>
        <v>0</v>
      </c>
      <c r="FU18" s="42">
        <f t="shared" si="55"/>
        <v>0</v>
      </c>
      <c r="FV18" s="42">
        <f t="shared" si="55"/>
        <v>0</v>
      </c>
      <c r="FW18" s="42">
        <f t="shared" si="55"/>
        <v>0</v>
      </c>
      <c r="FX18" s="42">
        <f t="shared" si="55"/>
        <v>0</v>
      </c>
      <c r="FY18" s="42">
        <f t="shared" si="55"/>
        <v>0</v>
      </c>
      <c r="FZ18" s="42">
        <f t="shared" si="55"/>
        <v>0</v>
      </c>
      <c r="GA18" s="42">
        <f t="shared" si="55"/>
        <v>0</v>
      </c>
      <c r="GB18" s="42">
        <f t="shared" si="55"/>
        <v>0</v>
      </c>
      <c r="GC18" s="42">
        <f t="shared" si="55"/>
        <v>0</v>
      </c>
      <c r="GD18" s="42">
        <f t="shared" si="55"/>
        <v>0</v>
      </c>
      <c r="GE18" s="42">
        <f t="shared" si="55"/>
        <v>0</v>
      </c>
      <c r="GF18" s="42">
        <f t="shared" si="55"/>
        <v>0</v>
      </c>
      <c r="GG18" s="42">
        <f t="shared" si="55"/>
        <v>0</v>
      </c>
      <c r="GH18" s="42">
        <f t="shared" si="55"/>
        <v>0</v>
      </c>
      <c r="GI18" s="42">
        <f t="shared" si="55"/>
        <v>0</v>
      </c>
      <c r="GJ18" s="42">
        <f t="shared" si="55"/>
        <v>0</v>
      </c>
      <c r="GK18" s="42">
        <f t="shared" si="55"/>
        <v>0</v>
      </c>
      <c r="GL18" s="42">
        <f t="shared" si="51"/>
        <v>0</v>
      </c>
      <c r="GM18" s="42">
        <f t="shared" si="51"/>
        <v>0</v>
      </c>
      <c r="GN18" s="42">
        <f t="shared" si="51"/>
        <v>0</v>
      </c>
      <c r="GO18" s="42">
        <f t="shared" si="51"/>
        <v>0</v>
      </c>
      <c r="GP18" s="42">
        <f t="shared" si="51"/>
        <v>0</v>
      </c>
      <c r="GQ18" s="42">
        <f t="shared" si="51"/>
        <v>0</v>
      </c>
      <c r="GR18" s="42">
        <f t="shared" si="51"/>
        <v>0</v>
      </c>
      <c r="GS18" s="42">
        <f t="shared" si="51"/>
        <v>0</v>
      </c>
      <c r="GT18" s="42">
        <f t="shared" si="51"/>
        <v>0</v>
      </c>
      <c r="GU18" s="42">
        <f t="shared" si="51"/>
        <v>0</v>
      </c>
      <c r="GV18" s="42">
        <f t="shared" si="51"/>
        <v>0</v>
      </c>
      <c r="GW18" s="42">
        <f t="shared" si="51"/>
        <v>0</v>
      </c>
      <c r="GX18" s="42">
        <f t="shared" si="51"/>
        <v>0</v>
      </c>
      <c r="GY18" s="42">
        <f t="shared" si="51"/>
        <v>0</v>
      </c>
      <c r="GZ18" s="42">
        <f t="shared" si="51"/>
        <v>0</v>
      </c>
      <c r="HA18" s="42">
        <f t="shared" si="51"/>
        <v>0</v>
      </c>
      <c r="HB18" s="42">
        <f t="shared" si="51"/>
        <v>0</v>
      </c>
      <c r="HC18" s="42">
        <f t="shared" si="51"/>
        <v>0</v>
      </c>
      <c r="HD18" s="42">
        <f t="shared" si="51"/>
        <v>0</v>
      </c>
      <c r="HE18" s="42">
        <f t="shared" si="51"/>
        <v>0</v>
      </c>
      <c r="HF18" s="42">
        <f t="shared" si="51"/>
        <v>0</v>
      </c>
      <c r="HG18" s="42">
        <f t="shared" si="51"/>
        <v>0</v>
      </c>
      <c r="HH18" s="42">
        <f t="shared" si="51"/>
        <v>0</v>
      </c>
      <c r="HI18" s="42">
        <f t="shared" si="51"/>
        <v>0</v>
      </c>
      <c r="HJ18" s="42">
        <f t="shared" si="51"/>
        <v>0</v>
      </c>
      <c r="HK18" s="42">
        <f t="shared" si="51"/>
        <v>0</v>
      </c>
      <c r="HL18" s="42">
        <f t="shared" si="51"/>
        <v>0</v>
      </c>
      <c r="HM18" s="42">
        <f t="shared" si="51"/>
        <v>0</v>
      </c>
      <c r="HN18" s="42">
        <f t="shared" si="51"/>
        <v>0</v>
      </c>
      <c r="HO18" s="42">
        <f t="shared" si="51"/>
        <v>0</v>
      </c>
      <c r="HP18" s="42">
        <f t="shared" si="51"/>
        <v>0</v>
      </c>
      <c r="HQ18" s="42">
        <f t="shared" si="51"/>
        <v>0</v>
      </c>
      <c r="HR18" s="42">
        <f t="shared" si="51"/>
        <v>0</v>
      </c>
      <c r="HS18" s="42">
        <f t="shared" si="51"/>
        <v>0</v>
      </c>
      <c r="HT18" s="42">
        <f t="shared" si="51"/>
        <v>0</v>
      </c>
      <c r="HU18" s="42">
        <f t="shared" si="51"/>
        <v>0</v>
      </c>
      <c r="HV18" s="42">
        <f t="shared" si="51"/>
        <v>0</v>
      </c>
      <c r="HW18" s="42">
        <f t="shared" si="51"/>
        <v>0</v>
      </c>
      <c r="HX18" s="42">
        <f t="shared" si="51"/>
        <v>0</v>
      </c>
      <c r="HY18" s="42">
        <f t="shared" si="51"/>
        <v>0</v>
      </c>
      <c r="HZ18" s="42">
        <f t="shared" si="51"/>
        <v>0</v>
      </c>
      <c r="IA18" s="42">
        <f t="shared" si="51"/>
        <v>0</v>
      </c>
      <c r="IB18" s="42">
        <f t="shared" si="51"/>
        <v>0</v>
      </c>
      <c r="IC18" s="42">
        <f t="shared" si="51"/>
        <v>0</v>
      </c>
      <c r="ID18" s="42">
        <f t="shared" si="51"/>
        <v>0</v>
      </c>
      <c r="IE18" s="42">
        <f t="shared" si="51"/>
        <v>0</v>
      </c>
      <c r="IF18" s="42">
        <f t="shared" si="51"/>
        <v>0</v>
      </c>
      <c r="IG18" s="42">
        <f t="shared" si="51"/>
        <v>0</v>
      </c>
      <c r="IH18" s="42">
        <f t="shared" si="51"/>
        <v>0</v>
      </c>
      <c r="II18" s="42">
        <f t="shared" si="46"/>
        <v>0</v>
      </c>
      <c r="IJ18" s="42">
        <f t="shared" si="46"/>
        <v>0</v>
      </c>
      <c r="IK18" s="42">
        <f t="shared" si="46"/>
        <v>0</v>
      </c>
      <c r="IL18" s="42">
        <f t="shared" si="46"/>
        <v>0</v>
      </c>
      <c r="IM18" s="42">
        <f t="shared" si="46"/>
        <v>0</v>
      </c>
      <c r="IN18" s="42">
        <f t="shared" si="46"/>
        <v>0</v>
      </c>
      <c r="IO18" s="42">
        <f t="shared" si="46"/>
        <v>0</v>
      </c>
      <c r="IP18" s="42">
        <f t="shared" si="46"/>
        <v>0</v>
      </c>
      <c r="IQ18" s="42">
        <f t="shared" si="46"/>
        <v>0</v>
      </c>
      <c r="IR18" s="42">
        <f t="shared" si="46"/>
        <v>0</v>
      </c>
      <c r="IS18" s="42">
        <f t="shared" si="46"/>
        <v>0</v>
      </c>
      <c r="IT18" s="42">
        <f t="shared" si="46"/>
        <v>0</v>
      </c>
      <c r="IU18" s="42">
        <f t="shared" si="46"/>
        <v>0</v>
      </c>
      <c r="IV18" s="42">
        <f t="shared" si="46"/>
        <v>0</v>
      </c>
      <c r="IW18" s="42">
        <f t="shared" si="46"/>
        <v>0</v>
      </c>
      <c r="IX18" s="42">
        <f t="shared" si="46"/>
        <v>0</v>
      </c>
      <c r="IY18" s="42">
        <f t="shared" si="46"/>
        <v>0</v>
      </c>
      <c r="IZ18" s="42">
        <f t="shared" si="46"/>
        <v>0</v>
      </c>
      <c r="JA18" s="42">
        <f t="shared" si="28"/>
        <v>0</v>
      </c>
      <c r="JB18" s="42">
        <f t="shared" si="42"/>
        <v>0</v>
      </c>
      <c r="JC18" s="42">
        <f t="shared" si="42"/>
        <v>0</v>
      </c>
      <c r="JD18" s="42">
        <f t="shared" si="42"/>
        <v>0</v>
      </c>
      <c r="JE18" s="42">
        <f t="shared" si="42"/>
        <v>0</v>
      </c>
      <c r="JF18" s="42">
        <f t="shared" si="42"/>
        <v>0</v>
      </c>
      <c r="JG18" s="42">
        <f t="shared" si="42"/>
        <v>0</v>
      </c>
      <c r="JH18" s="42">
        <f t="shared" si="42"/>
        <v>0</v>
      </c>
      <c r="JI18" s="42">
        <f t="shared" si="42"/>
        <v>0</v>
      </c>
      <c r="JJ18" s="42">
        <f t="shared" si="42"/>
        <v>0</v>
      </c>
      <c r="JK18" s="42">
        <f t="shared" si="42"/>
        <v>0</v>
      </c>
      <c r="JL18" s="42">
        <f t="shared" si="42"/>
        <v>0</v>
      </c>
      <c r="JM18" s="42">
        <f t="shared" si="42"/>
        <v>0</v>
      </c>
      <c r="JN18" s="42">
        <f t="shared" si="42"/>
        <v>0</v>
      </c>
      <c r="JO18" s="42">
        <f t="shared" si="42"/>
        <v>0</v>
      </c>
      <c r="JP18" s="42">
        <f t="shared" si="42"/>
        <v>0</v>
      </c>
      <c r="JQ18" s="42">
        <f t="shared" si="42"/>
        <v>0</v>
      </c>
      <c r="JR18" s="42">
        <f t="shared" si="42"/>
        <v>0</v>
      </c>
      <c r="JS18" s="42">
        <f t="shared" si="42"/>
        <v>0</v>
      </c>
      <c r="JT18" s="42">
        <f t="shared" si="42"/>
        <v>0</v>
      </c>
      <c r="JU18" s="42">
        <f t="shared" si="42"/>
        <v>0</v>
      </c>
      <c r="JV18" s="42">
        <f t="shared" si="42"/>
        <v>0</v>
      </c>
      <c r="JW18" s="42">
        <f t="shared" si="42"/>
        <v>0</v>
      </c>
      <c r="JX18" s="42">
        <f t="shared" si="42"/>
        <v>0</v>
      </c>
      <c r="JY18" s="42">
        <f t="shared" si="42"/>
        <v>0</v>
      </c>
      <c r="JZ18" s="42">
        <f t="shared" si="42"/>
        <v>0</v>
      </c>
      <c r="KA18" s="42">
        <f t="shared" si="42"/>
        <v>0</v>
      </c>
      <c r="KB18" s="42">
        <f t="shared" si="42"/>
        <v>0</v>
      </c>
      <c r="KC18" s="42">
        <f t="shared" si="42"/>
        <v>0</v>
      </c>
      <c r="KD18" s="42">
        <f t="shared" si="42"/>
        <v>0</v>
      </c>
      <c r="KE18" s="42">
        <f t="shared" si="42"/>
        <v>0</v>
      </c>
      <c r="KF18" s="42">
        <f t="shared" si="42"/>
        <v>0</v>
      </c>
      <c r="KG18" s="42">
        <f t="shared" si="42"/>
        <v>0</v>
      </c>
      <c r="KH18" s="42">
        <f t="shared" si="42"/>
        <v>0</v>
      </c>
      <c r="KI18" s="42">
        <f t="shared" si="42"/>
        <v>0</v>
      </c>
      <c r="KJ18" s="42">
        <f t="shared" si="42"/>
        <v>0</v>
      </c>
      <c r="KK18" s="42">
        <f t="shared" si="42"/>
        <v>0</v>
      </c>
      <c r="KL18" s="42">
        <f t="shared" si="42"/>
        <v>0</v>
      </c>
      <c r="KM18" s="42">
        <f t="shared" si="42"/>
        <v>0</v>
      </c>
      <c r="KN18" s="42">
        <f t="shared" si="42"/>
        <v>0</v>
      </c>
      <c r="KO18" s="42">
        <f t="shared" si="42"/>
        <v>0</v>
      </c>
      <c r="KP18" s="42">
        <f t="shared" si="42"/>
        <v>0</v>
      </c>
      <c r="KQ18" s="42">
        <f t="shared" si="42"/>
        <v>0</v>
      </c>
      <c r="KR18" s="42">
        <f t="shared" si="42"/>
        <v>0</v>
      </c>
      <c r="KS18" s="42">
        <f t="shared" si="42"/>
        <v>0</v>
      </c>
      <c r="KT18" s="42">
        <f t="shared" si="42"/>
        <v>0</v>
      </c>
      <c r="KU18" s="42">
        <f t="shared" si="42"/>
        <v>0</v>
      </c>
      <c r="KV18" s="42">
        <f t="shared" si="42"/>
        <v>0</v>
      </c>
      <c r="KW18" s="42">
        <f t="shared" si="42"/>
        <v>0</v>
      </c>
      <c r="KX18" s="42">
        <f t="shared" si="42"/>
        <v>0</v>
      </c>
      <c r="KY18" s="42">
        <f t="shared" si="42"/>
        <v>0</v>
      </c>
      <c r="KZ18" s="42">
        <f t="shared" si="42"/>
        <v>0</v>
      </c>
      <c r="LA18" s="42">
        <f t="shared" si="42"/>
        <v>0</v>
      </c>
      <c r="LB18" s="42">
        <f t="shared" si="42"/>
        <v>0</v>
      </c>
      <c r="LC18" s="42">
        <f t="shared" si="42"/>
        <v>0</v>
      </c>
      <c r="LD18" s="42">
        <f t="shared" si="42"/>
        <v>0</v>
      </c>
      <c r="LE18" s="42">
        <f t="shared" si="42"/>
        <v>0</v>
      </c>
      <c r="LF18" s="42">
        <f t="shared" si="42"/>
        <v>0</v>
      </c>
      <c r="LG18" s="42">
        <f t="shared" si="42"/>
        <v>0</v>
      </c>
      <c r="LH18" s="42">
        <f t="shared" si="42"/>
        <v>0</v>
      </c>
      <c r="LI18" s="42">
        <f t="shared" si="42"/>
        <v>0</v>
      </c>
      <c r="LJ18" s="42">
        <f t="shared" si="42"/>
        <v>0</v>
      </c>
      <c r="LK18" s="42">
        <f t="shared" si="42"/>
        <v>0</v>
      </c>
      <c r="LL18" s="42">
        <f t="shared" si="42"/>
        <v>0</v>
      </c>
      <c r="LM18" s="42">
        <f t="shared" ref="LM18:NX21" si="56">IF(LM$2=$A18,1,0)</f>
        <v>0</v>
      </c>
      <c r="LN18" s="42">
        <f t="shared" si="56"/>
        <v>0</v>
      </c>
      <c r="LO18" s="42">
        <f t="shared" si="56"/>
        <v>0</v>
      </c>
      <c r="LP18" s="42">
        <f t="shared" si="56"/>
        <v>0</v>
      </c>
      <c r="LQ18" s="42">
        <f t="shared" si="56"/>
        <v>0</v>
      </c>
      <c r="LR18" s="42">
        <f t="shared" si="56"/>
        <v>0</v>
      </c>
      <c r="LS18" s="42">
        <f t="shared" si="56"/>
        <v>0</v>
      </c>
      <c r="LT18" s="42">
        <f t="shared" si="56"/>
        <v>0</v>
      </c>
      <c r="LU18" s="42">
        <f t="shared" si="56"/>
        <v>0</v>
      </c>
      <c r="LV18" s="42">
        <f t="shared" si="56"/>
        <v>0</v>
      </c>
      <c r="LW18" s="42">
        <f t="shared" si="56"/>
        <v>0</v>
      </c>
      <c r="LX18" s="42">
        <f t="shared" si="56"/>
        <v>0</v>
      </c>
      <c r="LY18" s="42">
        <f t="shared" si="56"/>
        <v>0</v>
      </c>
      <c r="LZ18" s="42">
        <f t="shared" si="56"/>
        <v>0</v>
      </c>
      <c r="MA18" s="42">
        <f t="shared" si="56"/>
        <v>0</v>
      </c>
      <c r="MB18" s="42">
        <f t="shared" si="56"/>
        <v>0</v>
      </c>
      <c r="MC18" s="42">
        <f t="shared" si="56"/>
        <v>0</v>
      </c>
      <c r="MD18" s="42">
        <f t="shared" si="56"/>
        <v>0</v>
      </c>
      <c r="ME18" s="42">
        <f t="shared" si="56"/>
        <v>0</v>
      </c>
      <c r="MF18" s="42">
        <f t="shared" si="56"/>
        <v>0</v>
      </c>
      <c r="MG18" s="42">
        <f t="shared" si="56"/>
        <v>0</v>
      </c>
      <c r="MH18" s="42">
        <f t="shared" si="56"/>
        <v>0</v>
      </c>
      <c r="MI18" s="42">
        <f t="shared" si="56"/>
        <v>0</v>
      </c>
      <c r="MJ18" s="42">
        <f t="shared" si="56"/>
        <v>0</v>
      </c>
      <c r="MK18" s="42">
        <f t="shared" si="56"/>
        <v>0</v>
      </c>
      <c r="ML18" s="42">
        <f t="shared" si="56"/>
        <v>0</v>
      </c>
      <c r="MM18" s="42">
        <f t="shared" si="56"/>
        <v>0</v>
      </c>
      <c r="MN18" s="42">
        <f t="shared" si="56"/>
        <v>0</v>
      </c>
      <c r="MO18" s="42">
        <f t="shared" si="56"/>
        <v>0</v>
      </c>
      <c r="MP18" s="42">
        <f t="shared" si="56"/>
        <v>0</v>
      </c>
      <c r="MQ18" s="42">
        <f t="shared" si="56"/>
        <v>0</v>
      </c>
      <c r="MR18" s="42">
        <f t="shared" si="56"/>
        <v>0</v>
      </c>
      <c r="MS18" s="42">
        <f t="shared" si="56"/>
        <v>0</v>
      </c>
      <c r="MT18" s="42">
        <f t="shared" si="56"/>
        <v>0</v>
      </c>
      <c r="MU18" s="42">
        <f t="shared" si="56"/>
        <v>0</v>
      </c>
      <c r="MV18" s="42">
        <f t="shared" si="56"/>
        <v>0</v>
      </c>
      <c r="MW18" s="42">
        <f t="shared" si="56"/>
        <v>0</v>
      </c>
      <c r="MX18" s="42">
        <f t="shared" si="56"/>
        <v>0</v>
      </c>
      <c r="MY18" s="42">
        <f t="shared" si="56"/>
        <v>0</v>
      </c>
      <c r="MZ18" s="42">
        <f t="shared" si="56"/>
        <v>0</v>
      </c>
      <c r="NA18" s="42">
        <f t="shared" si="56"/>
        <v>0</v>
      </c>
      <c r="NB18" s="42">
        <f t="shared" si="56"/>
        <v>0</v>
      </c>
      <c r="NC18" s="42">
        <f t="shared" si="56"/>
        <v>0</v>
      </c>
      <c r="ND18" s="42">
        <f t="shared" si="56"/>
        <v>0</v>
      </c>
      <c r="NE18" s="42">
        <f t="shared" si="56"/>
        <v>0</v>
      </c>
      <c r="NF18" s="42">
        <f t="shared" si="56"/>
        <v>0</v>
      </c>
      <c r="NG18" s="42">
        <f t="shared" si="56"/>
        <v>0</v>
      </c>
      <c r="NH18" s="42">
        <f t="shared" si="56"/>
        <v>0</v>
      </c>
      <c r="NI18" s="42">
        <f t="shared" si="56"/>
        <v>0</v>
      </c>
      <c r="NJ18" s="42">
        <f t="shared" si="56"/>
        <v>0</v>
      </c>
      <c r="NK18" s="42">
        <f t="shared" si="56"/>
        <v>0</v>
      </c>
      <c r="NL18" s="42">
        <f t="shared" si="56"/>
        <v>1</v>
      </c>
      <c r="NM18" s="42">
        <f t="shared" si="56"/>
        <v>1</v>
      </c>
      <c r="NN18" s="42">
        <f t="shared" si="56"/>
        <v>1</v>
      </c>
      <c r="NO18" s="42">
        <f t="shared" si="56"/>
        <v>1</v>
      </c>
      <c r="NP18" s="42">
        <f t="shared" si="56"/>
        <v>0</v>
      </c>
      <c r="NQ18" s="42">
        <f t="shared" si="56"/>
        <v>0</v>
      </c>
      <c r="NR18" s="42">
        <f t="shared" si="56"/>
        <v>0</v>
      </c>
      <c r="NS18" s="42">
        <f t="shared" si="56"/>
        <v>0</v>
      </c>
      <c r="NT18" s="42">
        <f t="shared" si="56"/>
        <v>0</v>
      </c>
      <c r="NU18" s="42">
        <f t="shared" si="56"/>
        <v>0</v>
      </c>
      <c r="NV18" s="42">
        <f t="shared" si="56"/>
        <v>0</v>
      </c>
      <c r="NW18" s="42">
        <f t="shared" si="56"/>
        <v>0</v>
      </c>
      <c r="NX18" s="42">
        <f t="shared" si="56"/>
        <v>0</v>
      </c>
      <c r="NY18" s="42">
        <f t="shared" si="52"/>
        <v>0</v>
      </c>
      <c r="NZ18" s="42">
        <f t="shared" si="52"/>
        <v>0</v>
      </c>
      <c r="OA18" s="42">
        <f t="shared" si="52"/>
        <v>0</v>
      </c>
      <c r="OB18" s="42">
        <f t="shared" si="47"/>
        <v>0</v>
      </c>
      <c r="OC18" s="42">
        <f t="shared" si="47"/>
        <v>0</v>
      </c>
      <c r="OD18" s="42">
        <f t="shared" si="47"/>
        <v>0</v>
      </c>
      <c r="OE18" s="42">
        <f t="shared" si="47"/>
        <v>0</v>
      </c>
      <c r="OF18" s="42">
        <f t="shared" si="47"/>
        <v>0</v>
      </c>
      <c r="OG18" s="42">
        <f t="shared" si="43"/>
        <v>0</v>
      </c>
      <c r="OH18" s="42">
        <f t="shared" si="43"/>
        <v>0</v>
      </c>
      <c r="OI18" s="42">
        <f t="shared" si="43"/>
        <v>0</v>
      </c>
      <c r="OJ18" s="42">
        <f t="shared" si="43"/>
        <v>0</v>
      </c>
      <c r="OK18" s="42">
        <f t="shared" si="43"/>
        <v>0</v>
      </c>
      <c r="OL18" s="42">
        <f t="shared" si="43"/>
        <v>0</v>
      </c>
      <c r="OM18" s="42">
        <f t="shared" si="43"/>
        <v>0</v>
      </c>
      <c r="ON18" s="42">
        <f t="shared" si="43"/>
        <v>0</v>
      </c>
      <c r="OO18" s="42">
        <f t="shared" si="43"/>
        <v>0</v>
      </c>
      <c r="OP18" s="42">
        <f t="shared" si="43"/>
        <v>0</v>
      </c>
      <c r="OQ18" s="42">
        <f t="shared" si="43"/>
        <v>0</v>
      </c>
      <c r="OR18" s="42">
        <f t="shared" si="43"/>
        <v>0</v>
      </c>
      <c r="OS18" s="42">
        <f t="shared" si="43"/>
        <v>0</v>
      </c>
      <c r="OT18" s="42">
        <f t="shared" si="43"/>
        <v>0</v>
      </c>
      <c r="OU18" s="42">
        <f t="shared" si="43"/>
        <v>0</v>
      </c>
      <c r="OV18" s="42">
        <f t="shared" si="43"/>
        <v>0</v>
      </c>
      <c r="OW18" s="42">
        <f t="shared" si="43"/>
        <v>0</v>
      </c>
      <c r="OX18" s="42">
        <f t="shared" si="43"/>
        <v>0</v>
      </c>
      <c r="OY18" s="42">
        <f t="shared" si="43"/>
        <v>0</v>
      </c>
      <c r="OZ18" s="42">
        <f t="shared" si="43"/>
        <v>0</v>
      </c>
      <c r="PA18" s="42">
        <f t="shared" si="43"/>
        <v>0</v>
      </c>
      <c r="PB18" s="42">
        <f t="shared" si="43"/>
        <v>0</v>
      </c>
      <c r="PC18" s="42">
        <f t="shared" si="43"/>
        <v>0</v>
      </c>
      <c r="PD18" s="42">
        <f t="shared" si="43"/>
        <v>0</v>
      </c>
      <c r="PE18" s="42">
        <f t="shared" si="43"/>
        <v>0</v>
      </c>
      <c r="PF18" s="42">
        <f t="shared" si="43"/>
        <v>0</v>
      </c>
      <c r="PG18" s="42">
        <f t="shared" si="43"/>
        <v>0</v>
      </c>
      <c r="PH18" s="42">
        <f t="shared" si="43"/>
        <v>0</v>
      </c>
      <c r="PI18" s="42">
        <f t="shared" si="43"/>
        <v>0</v>
      </c>
      <c r="PJ18" s="42">
        <f t="shared" si="43"/>
        <v>0</v>
      </c>
      <c r="PK18" s="42">
        <f t="shared" si="43"/>
        <v>0</v>
      </c>
      <c r="PL18" s="42">
        <f t="shared" si="43"/>
        <v>0</v>
      </c>
      <c r="PM18" s="42">
        <f t="shared" si="43"/>
        <v>0</v>
      </c>
      <c r="PN18" s="42">
        <f t="shared" si="43"/>
        <v>0</v>
      </c>
      <c r="PO18" s="42">
        <f t="shared" si="43"/>
        <v>0</v>
      </c>
      <c r="PP18" s="42">
        <f t="shared" si="43"/>
        <v>0</v>
      </c>
      <c r="PQ18" s="42">
        <f t="shared" si="43"/>
        <v>0</v>
      </c>
      <c r="PR18" s="42">
        <f t="shared" si="43"/>
        <v>0</v>
      </c>
      <c r="PS18" s="42">
        <f t="shared" si="43"/>
        <v>0</v>
      </c>
      <c r="PT18" s="42">
        <f t="shared" si="43"/>
        <v>0</v>
      </c>
      <c r="PU18" s="42">
        <f t="shared" si="43"/>
        <v>0</v>
      </c>
      <c r="PV18" s="42">
        <f t="shared" si="43"/>
        <v>0</v>
      </c>
      <c r="PW18" s="42">
        <f t="shared" si="43"/>
        <v>0</v>
      </c>
      <c r="PX18" s="42">
        <f t="shared" si="43"/>
        <v>0</v>
      </c>
      <c r="PY18" s="42">
        <f t="shared" si="43"/>
        <v>0</v>
      </c>
      <c r="PZ18" s="42">
        <f t="shared" si="43"/>
        <v>0</v>
      </c>
      <c r="QA18" s="42">
        <f t="shared" si="43"/>
        <v>0</v>
      </c>
      <c r="QB18" s="42">
        <f t="shared" si="43"/>
        <v>0</v>
      </c>
      <c r="QC18" s="42">
        <f t="shared" si="43"/>
        <v>0</v>
      </c>
      <c r="QD18" s="42">
        <f t="shared" si="43"/>
        <v>0</v>
      </c>
      <c r="QE18" s="42">
        <f t="shared" si="43"/>
        <v>0</v>
      </c>
      <c r="QF18" s="42">
        <f t="shared" si="43"/>
        <v>0</v>
      </c>
      <c r="QG18" s="42">
        <f t="shared" si="43"/>
        <v>0</v>
      </c>
      <c r="QH18" s="42">
        <f t="shared" si="43"/>
        <v>0</v>
      </c>
      <c r="QI18" s="42">
        <f t="shared" si="43"/>
        <v>0</v>
      </c>
      <c r="QJ18" s="42">
        <f t="shared" si="43"/>
        <v>0</v>
      </c>
      <c r="QK18" s="42">
        <f t="shared" si="43"/>
        <v>0</v>
      </c>
      <c r="QL18" s="42">
        <f t="shared" si="40"/>
        <v>0</v>
      </c>
      <c r="QM18" s="42">
        <f t="shared" si="40"/>
        <v>0</v>
      </c>
      <c r="QN18" s="42">
        <f t="shared" si="53"/>
        <v>0</v>
      </c>
      <c r="QO18" s="42">
        <f t="shared" si="53"/>
        <v>0</v>
      </c>
      <c r="QP18" s="42">
        <f t="shared" si="53"/>
        <v>0</v>
      </c>
      <c r="QQ18" s="42">
        <f t="shared" si="53"/>
        <v>0</v>
      </c>
      <c r="QR18" s="42">
        <f t="shared" si="53"/>
        <v>0</v>
      </c>
      <c r="QS18" s="42">
        <f t="shared" si="53"/>
        <v>0</v>
      </c>
      <c r="QT18" s="42">
        <f t="shared" si="53"/>
        <v>0</v>
      </c>
      <c r="QU18" s="42">
        <f t="shared" si="53"/>
        <v>0</v>
      </c>
      <c r="QV18" s="42">
        <f t="shared" si="53"/>
        <v>0</v>
      </c>
      <c r="QW18" s="42">
        <f t="shared" si="53"/>
        <v>0</v>
      </c>
      <c r="QX18" s="42">
        <f t="shared" si="53"/>
        <v>0</v>
      </c>
      <c r="QY18" s="42">
        <f t="shared" si="53"/>
        <v>0</v>
      </c>
      <c r="QZ18" s="42">
        <f t="shared" si="53"/>
        <v>0</v>
      </c>
      <c r="RA18" s="42">
        <f t="shared" si="53"/>
        <v>0</v>
      </c>
      <c r="RB18" s="42">
        <f t="shared" si="53"/>
        <v>0</v>
      </c>
      <c r="RC18" s="42">
        <f t="shared" si="53"/>
        <v>0</v>
      </c>
      <c r="RD18" s="42">
        <f t="shared" si="53"/>
        <v>0</v>
      </c>
      <c r="RE18" s="42">
        <f t="shared" si="53"/>
        <v>0</v>
      </c>
      <c r="RF18" s="42">
        <f t="shared" si="53"/>
        <v>0</v>
      </c>
      <c r="RG18" s="42">
        <f t="shared" si="53"/>
        <v>0</v>
      </c>
      <c r="RH18" s="42">
        <f t="shared" si="53"/>
        <v>0</v>
      </c>
      <c r="RI18" s="42">
        <f t="shared" si="53"/>
        <v>0</v>
      </c>
      <c r="RJ18" s="42">
        <f t="shared" si="53"/>
        <v>0</v>
      </c>
      <c r="RK18" s="42">
        <f t="shared" si="53"/>
        <v>0</v>
      </c>
      <c r="RL18" s="42">
        <f t="shared" si="53"/>
        <v>0</v>
      </c>
      <c r="RM18" s="42">
        <f t="shared" si="53"/>
        <v>0</v>
      </c>
      <c r="RN18" s="42">
        <f t="shared" si="53"/>
        <v>0</v>
      </c>
      <c r="RO18" s="42">
        <f t="shared" si="53"/>
        <v>0</v>
      </c>
      <c r="RP18" s="42">
        <f t="shared" si="53"/>
        <v>0</v>
      </c>
      <c r="RQ18" s="42">
        <f t="shared" si="53"/>
        <v>0</v>
      </c>
      <c r="RR18" s="42">
        <f t="shared" si="53"/>
        <v>0</v>
      </c>
      <c r="RS18" s="42">
        <f t="shared" si="53"/>
        <v>0</v>
      </c>
      <c r="RT18" s="42">
        <f t="shared" si="53"/>
        <v>0</v>
      </c>
      <c r="RU18" s="42">
        <f t="shared" si="53"/>
        <v>0</v>
      </c>
      <c r="RV18" s="42">
        <f t="shared" si="53"/>
        <v>0</v>
      </c>
      <c r="RW18" s="42">
        <f t="shared" si="53"/>
        <v>0</v>
      </c>
      <c r="RX18" s="42">
        <f t="shared" si="53"/>
        <v>0</v>
      </c>
      <c r="RY18" s="42">
        <f t="shared" si="53"/>
        <v>0</v>
      </c>
      <c r="RZ18" s="42">
        <f t="shared" si="53"/>
        <v>0</v>
      </c>
      <c r="SA18" s="42">
        <f t="shared" si="53"/>
        <v>0</v>
      </c>
      <c r="SB18" s="42">
        <f t="shared" si="53"/>
        <v>0</v>
      </c>
      <c r="SC18" s="42">
        <f t="shared" si="53"/>
        <v>0</v>
      </c>
      <c r="SD18" s="42">
        <f t="shared" si="53"/>
        <v>0</v>
      </c>
      <c r="SE18" s="42">
        <f t="shared" si="53"/>
        <v>0</v>
      </c>
      <c r="SF18" s="42">
        <f t="shared" si="53"/>
        <v>0</v>
      </c>
      <c r="SG18" s="42">
        <f t="shared" si="53"/>
        <v>0</v>
      </c>
      <c r="SH18" s="42">
        <f t="shared" si="53"/>
        <v>0</v>
      </c>
      <c r="SI18" s="42">
        <f t="shared" si="53"/>
        <v>0</v>
      </c>
      <c r="SJ18" s="42">
        <f t="shared" si="53"/>
        <v>0</v>
      </c>
      <c r="SK18" s="42">
        <f t="shared" si="53"/>
        <v>0</v>
      </c>
      <c r="SL18" s="42">
        <f t="shared" si="53"/>
        <v>0</v>
      </c>
      <c r="SM18" s="42">
        <f t="shared" si="53"/>
        <v>0</v>
      </c>
      <c r="SN18" s="42">
        <f t="shared" si="53"/>
        <v>0</v>
      </c>
      <c r="SO18" s="42">
        <f t="shared" si="53"/>
        <v>0</v>
      </c>
      <c r="SP18" s="42">
        <f t="shared" si="53"/>
        <v>0</v>
      </c>
      <c r="SQ18" s="42">
        <f t="shared" si="53"/>
        <v>0</v>
      </c>
      <c r="SR18" s="42">
        <f t="shared" si="53"/>
        <v>0</v>
      </c>
      <c r="SS18" s="42">
        <f t="shared" si="53"/>
        <v>0</v>
      </c>
      <c r="ST18" s="42">
        <f t="shared" si="53"/>
        <v>0</v>
      </c>
      <c r="SU18" s="42">
        <f t="shared" si="53"/>
        <v>0</v>
      </c>
      <c r="SV18" s="42">
        <f t="shared" si="53"/>
        <v>0</v>
      </c>
      <c r="SW18" s="42">
        <f t="shared" si="53"/>
        <v>0</v>
      </c>
      <c r="SX18" s="42">
        <f t="shared" si="53"/>
        <v>0</v>
      </c>
      <c r="SY18" s="42">
        <f t="shared" si="53"/>
        <v>0</v>
      </c>
      <c r="SZ18" s="42">
        <f t="shared" si="48"/>
        <v>0</v>
      </c>
      <c r="TA18" s="42">
        <f t="shared" si="48"/>
        <v>0</v>
      </c>
      <c r="TB18" s="42">
        <f t="shared" si="48"/>
        <v>0</v>
      </c>
      <c r="TC18" s="42">
        <f t="shared" si="48"/>
        <v>0</v>
      </c>
      <c r="TD18" s="42">
        <f t="shared" si="48"/>
        <v>0</v>
      </c>
      <c r="TE18" s="42">
        <f t="shared" si="44"/>
        <v>0</v>
      </c>
      <c r="TF18" s="42">
        <f t="shared" si="44"/>
        <v>0</v>
      </c>
      <c r="TG18" s="42">
        <f t="shared" si="44"/>
        <v>0</v>
      </c>
      <c r="TH18" s="42">
        <f t="shared" si="44"/>
        <v>0</v>
      </c>
      <c r="TI18" s="42">
        <f t="shared" si="44"/>
        <v>0</v>
      </c>
      <c r="TJ18" s="42">
        <f t="shared" si="44"/>
        <v>0</v>
      </c>
      <c r="TK18" s="42">
        <f t="shared" si="44"/>
        <v>0</v>
      </c>
      <c r="TL18" s="42">
        <f t="shared" si="44"/>
        <v>0</v>
      </c>
      <c r="TM18" s="42">
        <f t="shared" si="44"/>
        <v>0</v>
      </c>
      <c r="TN18" s="42">
        <f t="shared" si="44"/>
        <v>0</v>
      </c>
      <c r="TO18" s="42">
        <f t="shared" si="44"/>
        <v>0</v>
      </c>
      <c r="TP18" s="42">
        <f t="shared" si="44"/>
        <v>0</v>
      </c>
      <c r="TQ18" s="42">
        <f t="shared" si="44"/>
        <v>0</v>
      </c>
      <c r="TR18" s="42">
        <f t="shared" si="44"/>
        <v>0</v>
      </c>
      <c r="TS18" s="42">
        <f t="shared" si="44"/>
        <v>0</v>
      </c>
      <c r="TT18" s="42">
        <f t="shared" si="44"/>
        <v>0</v>
      </c>
      <c r="TU18" s="42">
        <f t="shared" si="44"/>
        <v>0</v>
      </c>
      <c r="TV18" s="42">
        <f t="shared" si="44"/>
        <v>0</v>
      </c>
      <c r="TW18" s="42">
        <f t="shared" si="44"/>
        <v>0</v>
      </c>
      <c r="TX18" s="42">
        <f t="shared" si="44"/>
        <v>0</v>
      </c>
      <c r="TY18" s="42">
        <f t="shared" si="44"/>
        <v>0</v>
      </c>
      <c r="TZ18" s="42">
        <f t="shared" si="44"/>
        <v>0</v>
      </c>
      <c r="UA18" s="42">
        <f t="shared" si="44"/>
        <v>0</v>
      </c>
      <c r="UB18" s="42">
        <f t="shared" si="44"/>
        <v>0</v>
      </c>
      <c r="UC18" s="42">
        <f t="shared" si="44"/>
        <v>0</v>
      </c>
      <c r="UD18" s="42">
        <f t="shared" si="44"/>
        <v>0</v>
      </c>
      <c r="UE18" s="42">
        <f t="shared" si="44"/>
        <v>0</v>
      </c>
      <c r="UF18" s="42">
        <f t="shared" si="44"/>
        <v>0</v>
      </c>
      <c r="UG18" s="42">
        <f t="shared" si="44"/>
        <v>0</v>
      </c>
      <c r="UH18" s="42">
        <f t="shared" si="44"/>
        <v>0</v>
      </c>
      <c r="UI18" s="42">
        <f t="shared" si="44"/>
        <v>0</v>
      </c>
      <c r="UJ18" s="42">
        <f t="shared" si="44"/>
        <v>0</v>
      </c>
      <c r="UK18" s="42">
        <f t="shared" si="44"/>
        <v>0</v>
      </c>
      <c r="UL18" s="42">
        <f t="shared" si="44"/>
        <v>0</v>
      </c>
      <c r="UM18" s="42">
        <f t="shared" si="44"/>
        <v>0</v>
      </c>
      <c r="UN18" s="42">
        <f t="shared" si="44"/>
        <v>0</v>
      </c>
      <c r="UO18" s="42">
        <f t="shared" si="44"/>
        <v>0</v>
      </c>
      <c r="UP18" s="42">
        <f t="shared" si="44"/>
        <v>0</v>
      </c>
      <c r="UQ18" s="42">
        <f t="shared" si="44"/>
        <v>0</v>
      </c>
      <c r="UR18" s="42">
        <f t="shared" si="44"/>
        <v>0</v>
      </c>
      <c r="US18" s="42">
        <f t="shared" si="44"/>
        <v>0</v>
      </c>
      <c r="UT18" s="42">
        <f t="shared" si="44"/>
        <v>0</v>
      </c>
      <c r="UU18" s="42">
        <f t="shared" si="44"/>
        <v>0</v>
      </c>
      <c r="UV18" s="42">
        <f t="shared" si="44"/>
        <v>0</v>
      </c>
      <c r="UW18" s="42">
        <f t="shared" si="44"/>
        <v>0</v>
      </c>
      <c r="UX18" s="42">
        <f t="shared" si="44"/>
        <v>0</v>
      </c>
      <c r="UY18" s="42">
        <f t="shared" si="44"/>
        <v>0</v>
      </c>
      <c r="UZ18" s="42">
        <f t="shared" si="44"/>
        <v>0</v>
      </c>
      <c r="VA18" s="42">
        <f t="shared" si="44"/>
        <v>0</v>
      </c>
      <c r="VB18" s="42">
        <f t="shared" si="44"/>
        <v>0</v>
      </c>
      <c r="VC18" s="42">
        <f t="shared" si="44"/>
        <v>0</v>
      </c>
      <c r="VD18" s="42">
        <f t="shared" si="44"/>
        <v>0</v>
      </c>
      <c r="VE18" s="42">
        <f t="shared" si="44"/>
        <v>0</v>
      </c>
      <c r="VF18" s="42">
        <f t="shared" si="44"/>
        <v>0</v>
      </c>
      <c r="VG18" s="42">
        <f t="shared" si="44"/>
        <v>0</v>
      </c>
      <c r="VH18" s="42">
        <f t="shared" si="44"/>
        <v>0</v>
      </c>
      <c r="VI18" s="42">
        <f t="shared" si="44"/>
        <v>0</v>
      </c>
      <c r="VJ18" s="42">
        <f t="shared" si="41"/>
        <v>0</v>
      </c>
      <c r="VK18" s="42">
        <f t="shared" si="41"/>
        <v>0</v>
      </c>
      <c r="VL18" s="42">
        <f t="shared" si="54"/>
        <v>0</v>
      </c>
      <c r="VM18" s="42">
        <f t="shared" si="54"/>
        <v>0</v>
      </c>
      <c r="VN18" s="42">
        <f t="shared" si="54"/>
        <v>0</v>
      </c>
      <c r="VO18" s="42">
        <f t="shared" si="54"/>
        <v>0</v>
      </c>
      <c r="VP18" s="42">
        <f t="shared" si="54"/>
        <v>0</v>
      </c>
      <c r="VQ18" s="42">
        <f t="shared" si="54"/>
        <v>0</v>
      </c>
      <c r="VR18" s="42">
        <f t="shared" si="54"/>
        <v>0</v>
      </c>
      <c r="VS18" s="42">
        <f t="shared" si="54"/>
        <v>0</v>
      </c>
      <c r="VT18" s="42">
        <f t="shared" si="54"/>
        <v>0</v>
      </c>
      <c r="VU18" s="42">
        <f t="shared" si="54"/>
        <v>0</v>
      </c>
      <c r="VV18" s="42">
        <f t="shared" si="54"/>
        <v>0</v>
      </c>
      <c r="VW18" s="42">
        <f t="shared" si="54"/>
        <v>0</v>
      </c>
      <c r="VX18" s="42">
        <f t="shared" si="54"/>
        <v>0</v>
      </c>
      <c r="VY18" s="42">
        <f t="shared" si="54"/>
        <v>0</v>
      </c>
      <c r="VZ18" s="42">
        <f t="shared" si="54"/>
        <v>0</v>
      </c>
      <c r="WA18" s="42">
        <f t="shared" si="54"/>
        <v>0</v>
      </c>
      <c r="WB18" s="42">
        <f t="shared" si="54"/>
        <v>0</v>
      </c>
      <c r="WC18" s="42">
        <f t="shared" si="54"/>
        <v>0</v>
      </c>
      <c r="WD18" s="42">
        <f t="shared" si="54"/>
        <v>0</v>
      </c>
      <c r="WE18" s="42">
        <f t="shared" si="54"/>
        <v>0</v>
      </c>
      <c r="WF18" s="42">
        <f t="shared" si="54"/>
        <v>0</v>
      </c>
      <c r="WG18" s="42">
        <f t="shared" si="54"/>
        <v>0</v>
      </c>
      <c r="WH18" s="42">
        <f t="shared" si="54"/>
        <v>0</v>
      </c>
      <c r="WI18" s="42">
        <f t="shared" si="54"/>
        <v>0</v>
      </c>
      <c r="WJ18" s="42">
        <f t="shared" si="54"/>
        <v>0</v>
      </c>
      <c r="WK18" s="42">
        <f t="shared" si="54"/>
        <v>0</v>
      </c>
      <c r="WL18" s="42">
        <f t="shared" si="54"/>
        <v>0</v>
      </c>
      <c r="WM18" s="42">
        <f t="shared" si="54"/>
        <v>0</v>
      </c>
      <c r="WN18" s="42">
        <f t="shared" si="54"/>
        <v>0</v>
      </c>
      <c r="WO18" s="42">
        <f t="shared" si="54"/>
        <v>0</v>
      </c>
      <c r="WP18" s="42">
        <f t="shared" si="54"/>
        <v>0</v>
      </c>
      <c r="WQ18" s="42">
        <f t="shared" si="54"/>
        <v>0</v>
      </c>
      <c r="WR18" s="42">
        <f t="shared" si="54"/>
        <v>0</v>
      </c>
      <c r="WS18" s="42">
        <f t="shared" si="54"/>
        <v>0</v>
      </c>
      <c r="WT18" s="42">
        <f t="shared" si="54"/>
        <v>0</v>
      </c>
      <c r="WU18" s="42">
        <f t="shared" si="54"/>
        <v>0</v>
      </c>
      <c r="WV18" s="42">
        <f t="shared" si="54"/>
        <v>0</v>
      </c>
      <c r="WW18" s="42">
        <f t="shared" si="54"/>
        <v>0</v>
      </c>
      <c r="WX18" s="42">
        <f t="shared" si="54"/>
        <v>0</v>
      </c>
      <c r="WY18" s="42">
        <f t="shared" si="54"/>
        <v>0</v>
      </c>
      <c r="WZ18" s="42">
        <f t="shared" si="54"/>
        <v>0</v>
      </c>
      <c r="XA18" s="42">
        <f t="shared" si="54"/>
        <v>0</v>
      </c>
      <c r="XB18" s="42">
        <f t="shared" si="54"/>
        <v>0</v>
      </c>
      <c r="XC18" s="42">
        <f t="shared" si="54"/>
        <v>0</v>
      </c>
      <c r="XD18" s="42">
        <f t="shared" si="54"/>
        <v>0</v>
      </c>
      <c r="XE18" s="42">
        <f t="shared" si="54"/>
        <v>0</v>
      </c>
      <c r="XF18" s="42">
        <f t="shared" si="54"/>
        <v>0</v>
      </c>
      <c r="XG18" s="42">
        <f t="shared" si="54"/>
        <v>0</v>
      </c>
      <c r="XH18" s="42">
        <f t="shared" si="54"/>
        <v>0</v>
      </c>
      <c r="XI18" s="42">
        <f t="shared" si="54"/>
        <v>0</v>
      </c>
      <c r="XJ18" s="42">
        <f t="shared" si="54"/>
        <v>0</v>
      </c>
      <c r="XK18" s="42">
        <f t="shared" si="54"/>
        <v>0</v>
      </c>
      <c r="XL18" s="42">
        <f t="shared" si="54"/>
        <v>0</v>
      </c>
      <c r="XM18" s="42">
        <f t="shared" si="54"/>
        <v>0</v>
      </c>
      <c r="XN18" s="42">
        <f t="shared" si="54"/>
        <v>0</v>
      </c>
      <c r="XO18" s="42">
        <f t="shared" si="54"/>
        <v>0</v>
      </c>
      <c r="XP18" s="42">
        <f t="shared" si="54"/>
        <v>0</v>
      </c>
      <c r="XQ18" s="42">
        <f t="shared" si="54"/>
        <v>0</v>
      </c>
      <c r="XR18" s="42">
        <f t="shared" si="54"/>
        <v>0</v>
      </c>
      <c r="XS18" s="42">
        <f t="shared" si="54"/>
        <v>0</v>
      </c>
      <c r="XT18" s="42">
        <f t="shared" si="54"/>
        <v>0</v>
      </c>
      <c r="XU18" s="42">
        <f t="shared" si="54"/>
        <v>0</v>
      </c>
      <c r="XV18" s="42">
        <f t="shared" si="54"/>
        <v>0</v>
      </c>
      <c r="XW18" s="42">
        <f t="shared" si="54"/>
        <v>0</v>
      </c>
      <c r="XX18" s="42">
        <f t="shared" si="49"/>
        <v>0</v>
      </c>
      <c r="XY18" s="42">
        <f t="shared" si="49"/>
        <v>0</v>
      </c>
      <c r="XZ18" s="42">
        <f t="shared" si="49"/>
        <v>0</v>
      </c>
      <c r="YA18" s="42">
        <f t="shared" si="49"/>
        <v>0</v>
      </c>
      <c r="YB18" s="42">
        <f t="shared" si="49"/>
        <v>0</v>
      </c>
      <c r="YC18" s="42">
        <f t="shared" si="16"/>
        <v>0</v>
      </c>
      <c r="YD18" s="42">
        <f t="shared" si="10"/>
        <v>0</v>
      </c>
      <c r="YE18" s="23"/>
    </row>
    <row r="19" spans="1:655" x14ac:dyDescent="0.55000000000000004">
      <c r="A19" t="s">
        <v>730</v>
      </c>
      <c r="B19" s="42">
        <f t="shared" si="11"/>
        <v>0</v>
      </c>
      <c r="C19" s="42">
        <f t="shared" si="11"/>
        <v>0</v>
      </c>
      <c r="D19" s="42">
        <f t="shared" si="11"/>
        <v>0</v>
      </c>
      <c r="E19" s="42">
        <f t="shared" si="11"/>
        <v>0</v>
      </c>
      <c r="F19" s="42">
        <f t="shared" si="11"/>
        <v>0</v>
      </c>
      <c r="G19" s="42">
        <f t="shared" si="11"/>
        <v>0</v>
      </c>
      <c r="H19" s="42">
        <f t="shared" si="11"/>
        <v>0</v>
      </c>
      <c r="I19" s="42">
        <f t="shared" si="11"/>
        <v>0</v>
      </c>
      <c r="J19" s="42">
        <f t="shared" si="11"/>
        <v>0</v>
      </c>
      <c r="K19" s="42">
        <f t="shared" si="11"/>
        <v>0</v>
      </c>
      <c r="L19" s="42">
        <f t="shared" si="11"/>
        <v>0</v>
      </c>
      <c r="M19" s="42">
        <f t="shared" si="11"/>
        <v>0</v>
      </c>
      <c r="N19" s="42">
        <f t="shared" si="11"/>
        <v>0</v>
      </c>
      <c r="O19" s="42">
        <f t="shared" si="11"/>
        <v>0</v>
      </c>
      <c r="P19" s="42">
        <f t="shared" si="11"/>
        <v>0</v>
      </c>
      <c r="Q19" s="42">
        <f t="shared" si="11"/>
        <v>0</v>
      </c>
      <c r="R19" s="42">
        <f t="shared" si="50"/>
        <v>0</v>
      </c>
      <c r="S19" s="42">
        <f t="shared" si="50"/>
        <v>0</v>
      </c>
      <c r="T19" s="42">
        <f t="shared" si="50"/>
        <v>0</v>
      </c>
      <c r="U19" s="42">
        <f t="shared" si="50"/>
        <v>0</v>
      </c>
      <c r="V19" s="42">
        <f t="shared" si="50"/>
        <v>0</v>
      </c>
      <c r="W19" s="42">
        <f t="shared" si="50"/>
        <v>0</v>
      </c>
      <c r="X19" s="42">
        <f t="shared" si="50"/>
        <v>0</v>
      </c>
      <c r="Y19" s="42">
        <f t="shared" si="50"/>
        <v>0</v>
      </c>
      <c r="Z19" s="42">
        <f t="shared" si="50"/>
        <v>0</v>
      </c>
      <c r="AA19" s="42">
        <f t="shared" si="50"/>
        <v>0</v>
      </c>
      <c r="AB19" s="42">
        <f t="shared" si="50"/>
        <v>0</v>
      </c>
      <c r="AC19" s="42">
        <f t="shared" si="50"/>
        <v>0</v>
      </c>
      <c r="AD19" s="42">
        <f t="shared" si="50"/>
        <v>0</v>
      </c>
      <c r="AE19" s="42">
        <f t="shared" si="50"/>
        <v>0</v>
      </c>
      <c r="AF19" s="42">
        <f t="shared" si="50"/>
        <v>0</v>
      </c>
      <c r="AG19" s="42">
        <f t="shared" si="50"/>
        <v>0</v>
      </c>
      <c r="AH19" s="42">
        <f t="shared" si="50"/>
        <v>0</v>
      </c>
      <c r="AI19" s="42">
        <f t="shared" si="50"/>
        <v>0</v>
      </c>
      <c r="AJ19" s="42">
        <f t="shared" si="50"/>
        <v>0</v>
      </c>
      <c r="AK19" s="42">
        <f t="shared" si="50"/>
        <v>0</v>
      </c>
      <c r="AL19" s="42">
        <f t="shared" si="50"/>
        <v>0</v>
      </c>
      <c r="AM19" s="42">
        <f t="shared" si="50"/>
        <v>0</v>
      </c>
      <c r="AN19" s="42">
        <f t="shared" si="50"/>
        <v>0</v>
      </c>
      <c r="AO19" s="42">
        <f t="shared" si="50"/>
        <v>0</v>
      </c>
      <c r="AP19" s="42">
        <f t="shared" si="50"/>
        <v>0</v>
      </c>
      <c r="AQ19" s="42">
        <f t="shared" si="50"/>
        <v>0</v>
      </c>
      <c r="AR19" s="42">
        <f t="shared" si="50"/>
        <v>0</v>
      </c>
      <c r="AS19" s="42">
        <f t="shared" si="50"/>
        <v>0</v>
      </c>
      <c r="AT19" s="42">
        <f t="shared" si="50"/>
        <v>0</v>
      </c>
      <c r="AU19" s="42">
        <f t="shared" si="50"/>
        <v>0</v>
      </c>
      <c r="AV19" s="42">
        <f t="shared" si="50"/>
        <v>0</v>
      </c>
      <c r="AW19" s="42">
        <f t="shared" si="50"/>
        <v>0</v>
      </c>
      <c r="AX19" s="42">
        <f t="shared" si="50"/>
        <v>0</v>
      </c>
      <c r="AY19" s="42">
        <f t="shared" si="50"/>
        <v>0</v>
      </c>
      <c r="AZ19" s="42">
        <f t="shared" si="50"/>
        <v>0</v>
      </c>
      <c r="BA19" s="42">
        <f t="shared" si="50"/>
        <v>0</v>
      </c>
      <c r="BB19" s="42">
        <f t="shared" si="50"/>
        <v>0</v>
      </c>
      <c r="BC19" s="42">
        <f t="shared" si="50"/>
        <v>0</v>
      </c>
      <c r="BD19" s="42">
        <f t="shared" si="50"/>
        <v>0</v>
      </c>
      <c r="BE19" s="42">
        <f t="shared" si="50"/>
        <v>0</v>
      </c>
      <c r="BF19" s="42">
        <f t="shared" si="50"/>
        <v>0</v>
      </c>
      <c r="BG19" s="42">
        <f t="shared" si="50"/>
        <v>0</v>
      </c>
      <c r="BH19" s="42">
        <f t="shared" si="50"/>
        <v>0</v>
      </c>
      <c r="BI19" s="42">
        <f t="shared" si="50"/>
        <v>0</v>
      </c>
      <c r="BJ19" s="42">
        <f t="shared" si="50"/>
        <v>0</v>
      </c>
      <c r="BK19" s="42">
        <f t="shared" si="50"/>
        <v>0</v>
      </c>
      <c r="BL19" s="42">
        <f t="shared" si="50"/>
        <v>0</v>
      </c>
      <c r="BM19" s="42">
        <f t="shared" si="50"/>
        <v>0</v>
      </c>
      <c r="BN19" s="42">
        <f t="shared" si="50"/>
        <v>0</v>
      </c>
      <c r="BO19" s="42">
        <f t="shared" si="50"/>
        <v>0</v>
      </c>
      <c r="BP19" s="42">
        <f t="shared" si="50"/>
        <v>0</v>
      </c>
      <c r="BQ19" s="42">
        <f t="shared" si="50"/>
        <v>0</v>
      </c>
      <c r="BR19" s="42">
        <f t="shared" si="50"/>
        <v>0</v>
      </c>
      <c r="BS19" s="42">
        <f t="shared" si="50"/>
        <v>0</v>
      </c>
      <c r="BT19" s="42">
        <f t="shared" si="50"/>
        <v>0</v>
      </c>
      <c r="BU19" s="42">
        <f t="shared" si="50"/>
        <v>0</v>
      </c>
      <c r="BV19" s="42">
        <f t="shared" si="50"/>
        <v>0</v>
      </c>
      <c r="BW19" s="42">
        <f t="shared" si="50"/>
        <v>0</v>
      </c>
      <c r="BX19" s="42">
        <f t="shared" si="50"/>
        <v>0</v>
      </c>
      <c r="BY19" s="42">
        <f t="shared" si="50"/>
        <v>0</v>
      </c>
      <c r="BZ19" s="42">
        <f t="shared" si="50"/>
        <v>0</v>
      </c>
      <c r="CA19" s="42">
        <f t="shared" si="50"/>
        <v>0</v>
      </c>
      <c r="CB19" s="42">
        <f t="shared" si="50"/>
        <v>0</v>
      </c>
      <c r="CC19" s="42">
        <f t="shared" si="50"/>
        <v>0</v>
      </c>
      <c r="CD19" s="42">
        <f t="shared" si="45"/>
        <v>0</v>
      </c>
      <c r="CE19" s="42">
        <f t="shared" si="45"/>
        <v>0</v>
      </c>
      <c r="CF19" s="42">
        <f t="shared" si="45"/>
        <v>0</v>
      </c>
      <c r="CG19" s="42">
        <f t="shared" si="45"/>
        <v>0</v>
      </c>
      <c r="CH19" s="42">
        <f t="shared" si="45"/>
        <v>0</v>
      </c>
      <c r="CI19" s="42">
        <f t="shared" si="45"/>
        <v>0</v>
      </c>
      <c r="CJ19" s="42">
        <f t="shared" si="45"/>
        <v>0</v>
      </c>
      <c r="CK19" s="42">
        <f t="shared" si="45"/>
        <v>0</v>
      </c>
      <c r="CL19" s="42">
        <f t="shared" si="45"/>
        <v>0</v>
      </c>
      <c r="CM19" s="42">
        <f t="shared" si="45"/>
        <v>0</v>
      </c>
      <c r="CN19" s="42">
        <f t="shared" si="45"/>
        <v>0</v>
      </c>
      <c r="CO19" s="42">
        <f t="shared" si="45"/>
        <v>0</v>
      </c>
      <c r="CP19" s="42">
        <f t="shared" si="45"/>
        <v>0</v>
      </c>
      <c r="CQ19" s="42">
        <f t="shared" si="45"/>
        <v>0</v>
      </c>
      <c r="CR19" s="42">
        <f t="shared" si="45"/>
        <v>0</v>
      </c>
      <c r="CS19" s="42">
        <f t="shared" si="45"/>
        <v>0</v>
      </c>
      <c r="CT19" s="42">
        <f t="shared" si="45"/>
        <v>0</v>
      </c>
      <c r="CU19" s="42">
        <f t="shared" si="45"/>
        <v>0</v>
      </c>
      <c r="CV19" s="42">
        <f t="shared" si="45"/>
        <v>0</v>
      </c>
      <c r="CW19" s="42">
        <f t="shared" si="45"/>
        <v>0</v>
      </c>
      <c r="CX19" s="42">
        <f t="shared" si="45"/>
        <v>0</v>
      </c>
      <c r="CY19" s="42">
        <f t="shared" si="45"/>
        <v>0</v>
      </c>
      <c r="CZ19" s="42">
        <f t="shared" si="45"/>
        <v>0</v>
      </c>
      <c r="DA19" s="42">
        <f t="shared" si="45"/>
        <v>0</v>
      </c>
      <c r="DB19" s="42">
        <f t="shared" si="45"/>
        <v>0</v>
      </c>
      <c r="DC19" s="42">
        <f t="shared" si="45"/>
        <v>0</v>
      </c>
      <c r="DD19" s="42">
        <f t="shared" si="45"/>
        <v>0</v>
      </c>
      <c r="DE19" s="42">
        <f t="shared" si="45"/>
        <v>0</v>
      </c>
      <c r="DF19" s="42">
        <f t="shared" si="45"/>
        <v>0</v>
      </c>
      <c r="DG19" s="42">
        <f t="shared" si="45"/>
        <v>0</v>
      </c>
      <c r="DH19" s="42">
        <f t="shared" si="45"/>
        <v>0</v>
      </c>
      <c r="DI19" s="42">
        <f t="shared" si="45"/>
        <v>0</v>
      </c>
      <c r="DJ19" s="42">
        <f t="shared" si="45"/>
        <v>0</v>
      </c>
      <c r="DK19" s="42">
        <f t="shared" si="45"/>
        <v>0</v>
      </c>
      <c r="DL19" s="42">
        <f t="shared" si="45"/>
        <v>0</v>
      </c>
      <c r="DM19" s="42">
        <f t="shared" si="45"/>
        <v>0</v>
      </c>
      <c r="DN19" s="42">
        <f t="shared" si="45"/>
        <v>0</v>
      </c>
      <c r="DO19" s="42">
        <f t="shared" si="45"/>
        <v>0</v>
      </c>
      <c r="DP19" s="42">
        <f t="shared" si="45"/>
        <v>0</v>
      </c>
      <c r="DQ19" s="42">
        <f t="shared" si="45"/>
        <v>0</v>
      </c>
      <c r="DR19" s="42">
        <f t="shared" si="45"/>
        <v>0</v>
      </c>
      <c r="DS19" s="42">
        <f t="shared" si="45"/>
        <v>0</v>
      </c>
      <c r="DT19" s="42">
        <f t="shared" si="45"/>
        <v>0</v>
      </c>
      <c r="DU19" s="42">
        <f t="shared" si="45"/>
        <v>0</v>
      </c>
      <c r="DV19" s="42">
        <f t="shared" si="45"/>
        <v>0</v>
      </c>
      <c r="DW19" s="42">
        <f t="shared" si="45"/>
        <v>0</v>
      </c>
      <c r="DX19" s="42">
        <f t="shared" si="45"/>
        <v>0</v>
      </c>
      <c r="DY19" s="42">
        <f t="shared" si="45"/>
        <v>0</v>
      </c>
      <c r="DZ19" s="42">
        <f t="shared" si="45"/>
        <v>0</v>
      </c>
      <c r="EA19" s="42">
        <f t="shared" si="45"/>
        <v>0</v>
      </c>
      <c r="EB19" s="42">
        <f t="shared" si="45"/>
        <v>0</v>
      </c>
      <c r="EC19" s="42">
        <f t="shared" si="45"/>
        <v>0</v>
      </c>
      <c r="ED19" s="42">
        <f t="shared" si="45"/>
        <v>0</v>
      </c>
      <c r="EE19" s="42">
        <f t="shared" si="45"/>
        <v>0</v>
      </c>
      <c r="EF19" s="42">
        <f t="shared" si="45"/>
        <v>0</v>
      </c>
      <c r="EG19" s="42">
        <f t="shared" si="45"/>
        <v>0</v>
      </c>
      <c r="EH19" s="42">
        <f t="shared" si="45"/>
        <v>0</v>
      </c>
      <c r="EI19" s="42">
        <f t="shared" si="45"/>
        <v>0</v>
      </c>
      <c r="EJ19" s="42">
        <f t="shared" si="45"/>
        <v>0</v>
      </c>
      <c r="EK19" s="42">
        <f t="shared" si="45"/>
        <v>0</v>
      </c>
      <c r="EL19" s="42">
        <f t="shared" si="45"/>
        <v>0</v>
      </c>
      <c r="EM19" s="42">
        <f t="shared" si="45"/>
        <v>0</v>
      </c>
      <c r="EN19" s="42">
        <f t="shared" si="45"/>
        <v>0</v>
      </c>
      <c r="EO19" s="42">
        <f t="shared" si="55"/>
        <v>0</v>
      </c>
      <c r="EP19" s="42">
        <f t="shared" si="55"/>
        <v>0</v>
      </c>
      <c r="EQ19" s="42">
        <f t="shared" si="55"/>
        <v>0</v>
      </c>
      <c r="ER19" s="42">
        <f t="shared" si="55"/>
        <v>0</v>
      </c>
      <c r="ES19" s="42">
        <f t="shared" si="55"/>
        <v>0</v>
      </c>
      <c r="ET19" s="42">
        <f t="shared" si="55"/>
        <v>0</v>
      </c>
      <c r="EU19" s="42">
        <f t="shared" si="55"/>
        <v>0</v>
      </c>
      <c r="EV19" s="42">
        <f t="shared" si="55"/>
        <v>0</v>
      </c>
      <c r="EW19" s="42">
        <f t="shared" si="55"/>
        <v>0</v>
      </c>
      <c r="EX19" s="42">
        <f t="shared" si="55"/>
        <v>0</v>
      </c>
      <c r="EY19" s="42">
        <f t="shared" si="55"/>
        <v>0</v>
      </c>
      <c r="EZ19" s="42">
        <f t="shared" si="55"/>
        <v>0</v>
      </c>
      <c r="FA19" s="42">
        <f t="shared" si="55"/>
        <v>0</v>
      </c>
      <c r="FB19" s="42">
        <f t="shared" si="55"/>
        <v>0</v>
      </c>
      <c r="FC19" s="42">
        <f t="shared" si="55"/>
        <v>0</v>
      </c>
      <c r="FD19" s="42">
        <f t="shared" si="55"/>
        <v>0</v>
      </c>
      <c r="FE19" s="42">
        <f t="shared" si="55"/>
        <v>0</v>
      </c>
      <c r="FF19" s="42">
        <f t="shared" si="55"/>
        <v>0</v>
      </c>
      <c r="FG19" s="42">
        <f t="shared" si="55"/>
        <v>0</v>
      </c>
      <c r="FH19" s="42">
        <f t="shared" si="55"/>
        <v>0</v>
      </c>
      <c r="FI19" s="42">
        <f t="shared" si="55"/>
        <v>0</v>
      </c>
      <c r="FJ19" s="42">
        <f t="shared" si="55"/>
        <v>0</v>
      </c>
      <c r="FK19" s="42">
        <f t="shared" si="55"/>
        <v>0</v>
      </c>
      <c r="FL19" s="42">
        <f t="shared" si="55"/>
        <v>0</v>
      </c>
      <c r="FM19" s="42">
        <f t="shared" si="55"/>
        <v>0</v>
      </c>
      <c r="FN19" s="42">
        <f t="shared" si="55"/>
        <v>0</v>
      </c>
      <c r="FO19" s="42">
        <f t="shared" si="55"/>
        <v>0</v>
      </c>
      <c r="FP19" s="42">
        <f t="shared" si="55"/>
        <v>0</v>
      </c>
      <c r="FQ19" s="42">
        <f t="shared" si="55"/>
        <v>0</v>
      </c>
      <c r="FR19" s="42">
        <f t="shared" si="55"/>
        <v>0</v>
      </c>
      <c r="FS19" s="42">
        <f t="shared" si="55"/>
        <v>0</v>
      </c>
      <c r="FT19" s="42">
        <f t="shared" si="55"/>
        <v>0</v>
      </c>
      <c r="FU19" s="42">
        <f t="shared" si="55"/>
        <v>0</v>
      </c>
      <c r="FV19" s="42">
        <f t="shared" si="55"/>
        <v>0</v>
      </c>
      <c r="FW19" s="42">
        <f t="shared" si="55"/>
        <v>0</v>
      </c>
      <c r="FX19" s="42">
        <f t="shared" si="55"/>
        <v>0</v>
      </c>
      <c r="FY19" s="42">
        <f t="shared" si="55"/>
        <v>0</v>
      </c>
      <c r="FZ19" s="42">
        <f t="shared" si="55"/>
        <v>0</v>
      </c>
      <c r="GA19" s="42">
        <f t="shared" si="55"/>
        <v>0</v>
      </c>
      <c r="GB19" s="42">
        <f t="shared" si="55"/>
        <v>0</v>
      </c>
      <c r="GC19" s="42">
        <f t="shared" si="55"/>
        <v>0</v>
      </c>
      <c r="GD19" s="42">
        <f t="shared" si="55"/>
        <v>0</v>
      </c>
      <c r="GE19" s="42">
        <f t="shared" si="55"/>
        <v>0</v>
      </c>
      <c r="GF19" s="42">
        <f t="shared" si="55"/>
        <v>0</v>
      </c>
      <c r="GG19" s="42">
        <f t="shared" si="55"/>
        <v>0</v>
      </c>
      <c r="GH19" s="42">
        <f t="shared" si="55"/>
        <v>0</v>
      </c>
      <c r="GI19" s="42">
        <f t="shared" si="55"/>
        <v>0</v>
      </c>
      <c r="GJ19" s="42">
        <f t="shared" si="55"/>
        <v>0</v>
      </c>
      <c r="GK19" s="42">
        <f t="shared" si="55"/>
        <v>0</v>
      </c>
      <c r="GL19" s="42">
        <f t="shared" si="55"/>
        <v>0</v>
      </c>
      <c r="GM19" s="42">
        <f t="shared" si="51"/>
        <v>0</v>
      </c>
      <c r="GN19" s="42">
        <f t="shared" si="51"/>
        <v>0</v>
      </c>
      <c r="GO19" s="42">
        <f t="shared" si="51"/>
        <v>0</v>
      </c>
      <c r="GP19" s="42">
        <f t="shared" si="51"/>
        <v>0</v>
      </c>
      <c r="GQ19" s="42">
        <f t="shared" si="51"/>
        <v>0</v>
      </c>
      <c r="GR19" s="42">
        <f t="shared" si="51"/>
        <v>0</v>
      </c>
      <c r="GS19" s="42">
        <f t="shared" si="51"/>
        <v>0</v>
      </c>
      <c r="GT19" s="42">
        <f t="shared" si="51"/>
        <v>0</v>
      </c>
      <c r="GU19" s="42">
        <f t="shared" si="51"/>
        <v>0</v>
      </c>
      <c r="GV19" s="42">
        <f t="shared" si="51"/>
        <v>0</v>
      </c>
      <c r="GW19" s="42">
        <f t="shared" si="51"/>
        <v>0</v>
      </c>
      <c r="GX19" s="42">
        <f t="shared" si="51"/>
        <v>0</v>
      </c>
      <c r="GY19" s="42">
        <f t="shared" si="51"/>
        <v>0</v>
      </c>
      <c r="GZ19" s="42">
        <f t="shared" si="51"/>
        <v>0</v>
      </c>
      <c r="HA19" s="42">
        <f t="shared" si="51"/>
        <v>0</v>
      </c>
      <c r="HB19" s="42">
        <f t="shared" si="51"/>
        <v>0</v>
      </c>
      <c r="HC19" s="42">
        <f t="shared" si="51"/>
        <v>0</v>
      </c>
      <c r="HD19" s="42">
        <f t="shared" si="51"/>
        <v>0</v>
      </c>
      <c r="HE19" s="42">
        <f t="shared" si="51"/>
        <v>0</v>
      </c>
      <c r="HF19" s="42">
        <f t="shared" si="51"/>
        <v>0</v>
      </c>
      <c r="HG19" s="42">
        <f t="shared" si="51"/>
        <v>0</v>
      </c>
      <c r="HH19" s="42">
        <f t="shared" si="51"/>
        <v>0</v>
      </c>
      <c r="HI19" s="42">
        <f t="shared" si="51"/>
        <v>0</v>
      </c>
      <c r="HJ19" s="42">
        <f t="shared" si="51"/>
        <v>0</v>
      </c>
      <c r="HK19" s="42">
        <f t="shared" si="51"/>
        <v>0</v>
      </c>
      <c r="HL19" s="42">
        <f t="shared" si="51"/>
        <v>0</v>
      </c>
      <c r="HM19" s="42">
        <f t="shared" si="51"/>
        <v>0</v>
      </c>
      <c r="HN19" s="42">
        <f t="shared" si="51"/>
        <v>0</v>
      </c>
      <c r="HO19" s="42">
        <f t="shared" si="51"/>
        <v>0</v>
      </c>
      <c r="HP19" s="42">
        <f t="shared" si="51"/>
        <v>0</v>
      </c>
      <c r="HQ19" s="42">
        <f t="shared" si="51"/>
        <v>0</v>
      </c>
      <c r="HR19" s="42">
        <f t="shared" si="51"/>
        <v>0</v>
      </c>
      <c r="HS19" s="42">
        <f t="shared" si="51"/>
        <v>0</v>
      </c>
      <c r="HT19" s="42">
        <f t="shared" si="51"/>
        <v>0</v>
      </c>
      <c r="HU19" s="42">
        <f t="shared" si="51"/>
        <v>0</v>
      </c>
      <c r="HV19" s="42">
        <f t="shared" si="51"/>
        <v>0</v>
      </c>
      <c r="HW19" s="42">
        <f t="shared" si="51"/>
        <v>0</v>
      </c>
      <c r="HX19" s="42">
        <f t="shared" si="51"/>
        <v>0</v>
      </c>
      <c r="HY19" s="42">
        <f t="shared" si="51"/>
        <v>0</v>
      </c>
      <c r="HZ19" s="42">
        <f t="shared" si="51"/>
        <v>0</v>
      </c>
      <c r="IA19" s="42">
        <f t="shared" si="51"/>
        <v>0</v>
      </c>
      <c r="IB19" s="42">
        <f t="shared" si="51"/>
        <v>0</v>
      </c>
      <c r="IC19" s="42">
        <f t="shared" si="51"/>
        <v>0</v>
      </c>
      <c r="ID19" s="42">
        <f t="shared" si="51"/>
        <v>0</v>
      </c>
      <c r="IE19" s="42">
        <f t="shared" si="51"/>
        <v>0</v>
      </c>
      <c r="IF19" s="42">
        <f t="shared" si="51"/>
        <v>0</v>
      </c>
      <c r="IG19" s="42">
        <f t="shared" si="51"/>
        <v>0</v>
      </c>
      <c r="IH19" s="42">
        <f t="shared" si="51"/>
        <v>0</v>
      </c>
      <c r="II19" s="42">
        <f t="shared" si="46"/>
        <v>0</v>
      </c>
      <c r="IJ19" s="42">
        <f t="shared" si="46"/>
        <v>0</v>
      </c>
      <c r="IK19" s="42">
        <f t="shared" si="46"/>
        <v>0</v>
      </c>
      <c r="IL19" s="42">
        <f t="shared" si="46"/>
        <v>0</v>
      </c>
      <c r="IM19" s="42">
        <f t="shared" si="46"/>
        <v>0</v>
      </c>
      <c r="IN19" s="42">
        <f t="shared" si="46"/>
        <v>0</v>
      </c>
      <c r="IO19" s="42">
        <f t="shared" si="46"/>
        <v>0</v>
      </c>
      <c r="IP19" s="42">
        <f t="shared" si="46"/>
        <v>0</v>
      </c>
      <c r="IQ19" s="42">
        <f t="shared" si="46"/>
        <v>0</v>
      </c>
      <c r="IR19" s="42">
        <f t="shared" si="46"/>
        <v>0</v>
      </c>
      <c r="IS19" s="42">
        <f t="shared" si="46"/>
        <v>0</v>
      </c>
      <c r="IT19" s="42">
        <f t="shared" si="46"/>
        <v>0</v>
      </c>
      <c r="IU19" s="42">
        <f t="shared" si="46"/>
        <v>0</v>
      </c>
      <c r="IV19" s="42">
        <f t="shared" si="46"/>
        <v>0</v>
      </c>
      <c r="IW19" s="42">
        <f t="shared" si="46"/>
        <v>0</v>
      </c>
      <c r="IX19" s="42">
        <f t="shared" si="46"/>
        <v>0</v>
      </c>
      <c r="IY19" s="42">
        <f t="shared" si="46"/>
        <v>0</v>
      </c>
      <c r="IZ19" s="42">
        <f t="shared" si="46"/>
        <v>0</v>
      </c>
      <c r="JA19" s="42">
        <f t="shared" si="28"/>
        <v>0</v>
      </c>
      <c r="JB19" s="42">
        <f t="shared" ref="JB19:LM22" si="57">IF(JB$2=$A19,1,0)</f>
        <v>0</v>
      </c>
      <c r="JC19" s="42">
        <f t="shared" si="57"/>
        <v>0</v>
      </c>
      <c r="JD19" s="42">
        <f t="shared" si="57"/>
        <v>0</v>
      </c>
      <c r="JE19" s="42">
        <f t="shared" si="57"/>
        <v>0</v>
      </c>
      <c r="JF19" s="42">
        <f t="shared" si="57"/>
        <v>0</v>
      </c>
      <c r="JG19" s="42">
        <f t="shared" si="57"/>
        <v>0</v>
      </c>
      <c r="JH19" s="42">
        <f t="shared" si="57"/>
        <v>0</v>
      </c>
      <c r="JI19" s="42">
        <f t="shared" si="57"/>
        <v>0</v>
      </c>
      <c r="JJ19" s="42">
        <f t="shared" si="57"/>
        <v>0</v>
      </c>
      <c r="JK19" s="42">
        <f t="shared" si="57"/>
        <v>0</v>
      </c>
      <c r="JL19" s="42">
        <f t="shared" si="57"/>
        <v>0</v>
      </c>
      <c r="JM19" s="42">
        <f t="shared" si="57"/>
        <v>0</v>
      </c>
      <c r="JN19" s="42">
        <f t="shared" si="57"/>
        <v>0</v>
      </c>
      <c r="JO19" s="42">
        <f t="shared" si="57"/>
        <v>0</v>
      </c>
      <c r="JP19" s="42">
        <f t="shared" si="57"/>
        <v>0</v>
      </c>
      <c r="JQ19" s="42">
        <f t="shared" si="57"/>
        <v>0</v>
      </c>
      <c r="JR19" s="42">
        <f t="shared" si="57"/>
        <v>0</v>
      </c>
      <c r="JS19" s="42">
        <f t="shared" si="57"/>
        <v>0</v>
      </c>
      <c r="JT19" s="42">
        <f t="shared" si="57"/>
        <v>0</v>
      </c>
      <c r="JU19" s="42">
        <f t="shared" si="57"/>
        <v>0</v>
      </c>
      <c r="JV19" s="42">
        <f t="shared" si="57"/>
        <v>0</v>
      </c>
      <c r="JW19" s="42">
        <f t="shared" si="57"/>
        <v>0</v>
      </c>
      <c r="JX19" s="42">
        <f t="shared" si="57"/>
        <v>0</v>
      </c>
      <c r="JY19" s="42">
        <f t="shared" si="57"/>
        <v>0</v>
      </c>
      <c r="JZ19" s="42">
        <f t="shared" si="57"/>
        <v>0</v>
      </c>
      <c r="KA19" s="42">
        <f t="shared" si="57"/>
        <v>0</v>
      </c>
      <c r="KB19" s="42">
        <f t="shared" si="57"/>
        <v>0</v>
      </c>
      <c r="KC19" s="42">
        <f t="shared" si="57"/>
        <v>0</v>
      </c>
      <c r="KD19" s="42">
        <f t="shared" si="57"/>
        <v>0</v>
      </c>
      <c r="KE19" s="42">
        <f t="shared" si="57"/>
        <v>0</v>
      </c>
      <c r="KF19" s="42">
        <f t="shared" si="57"/>
        <v>0</v>
      </c>
      <c r="KG19" s="42">
        <f t="shared" si="57"/>
        <v>0</v>
      </c>
      <c r="KH19" s="42">
        <f t="shared" si="57"/>
        <v>0</v>
      </c>
      <c r="KI19" s="42">
        <f t="shared" si="57"/>
        <v>0</v>
      </c>
      <c r="KJ19" s="42">
        <f t="shared" si="57"/>
        <v>0</v>
      </c>
      <c r="KK19" s="42">
        <f t="shared" si="57"/>
        <v>0</v>
      </c>
      <c r="KL19" s="42">
        <f t="shared" si="57"/>
        <v>0</v>
      </c>
      <c r="KM19" s="42">
        <f t="shared" si="57"/>
        <v>0</v>
      </c>
      <c r="KN19" s="42">
        <f t="shared" si="57"/>
        <v>0</v>
      </c>
      <c r="KO19" s="42">
        <f t="shared" si="57"/>
        <v>0</v>
      </c>
      <c r="KP19" s="42">
        <f t="shared" si="57"/>
        <v>0</v>
      </c>
      <c r="KQ19" s="42">
        <f t="shared" si="57"/>
        <v>0</v>
      </c>
      <c r="KR19" s="42">
        <f t="shared" si="57"/>
        <v>0</v>
      </c>
      <c r="KS19" s="42">
        <f t="shared" si="57"/>
        <v>0</v>
      </c>
      <c r="KT19" s="42">
        <f t="shared" si="57"/>
        <v>0</v>
      </c>
      <c r="KU19" s="42">
        <f t="shared" si="57"/>
        <v>0</v>
      </c>
      <c r="KV19" s="42">
        <f t="shared" si="57"/>
        <v>0</v>
      </c>
      <c r="KW19" s="42">
        <f t="shared" si="57"/>
        <v>0</v>
      </c>
      <c r="KX19" s="42">
        <f t="shared" si="57"/>
        <v>0</v>
      </c>
      <c r="KY19" s="42">
        <f t="shared" si="57"/>
        <v>0</v>
      </c>
      <c r="KZ19" s="42">
        <f t="shared" si="57"/>
        <v>0</v>
      </c>
      <c r="LA19" s="42">
        <f t="shared" si="57"/>
        <v>0</v>
      </c>
      <c r="LB19" s="42">
        <f t="shared" si="57"/>
        <v>0</v>
      </c>
      <c r="LC19" s="42">
        <f t="shared" si="57"/>
        <v>0</v>
      </c>
      <c r="LD19" s="42">
        <f t="shared" si="57"/>
        <v>0</v>
      </c>
      <c r="LE19" s="42">
        <f t="shared" si="57"/>
        <v>0</v>
      </c>
      <c r="LF19" s="42">
        <f t="shared" si="57"/>
        <v>0</v>
      </c>
      <c r="LG19" s="42">
        <f t="shared" si="57"/>
        <v>0</v>
      </c>
      <c r="LH19" s="42">
        <f t="shared" si="57"/>
        <v>0</v>
      </c>
      <c r="LI19" s="42">
        <f t="shared" si="57"/>
        <v>0</v>
      </c>
      <c r="LJ19" s="42">
        <f t="shared" si="57"/>
        <v>0</v>
      </c>
      <c r="LK19" s="42">
        <f t="shared" si="57"/>
        <v>0</v>
      </c>
      <c r="LL19" s="42">
        <f t="shared" si="57"/>
        <v>0</v>
      </c>
      <c r="LM19" s="42">
        <f t="shared" si="57"/>
        <v>0</v>
      </c>
      <c r="LN19" s="42">
        <f t="shared" si="56"/>
        <v>0</v>
      </c>
      <c r="LO19" s="42">
        <f t="shared" si="56"/>
        <v>0</v>
      </c>
      <c r="LP19" s="42">
        <f t="shared" si="56"/>
        <v>0</v>
      </c>
      <c r="LQ19" s="42">
        <f t="shared" si="56"/>
        <v>0</v>
      </c>
      <c r="LR19" s="42">
        <f t="shared" si="56"/>
        <v>0</v>
      </c>
      <c r="LS19" s="42">
        <f t="shared" si="56"/>
        <v>0</v>
      </c>
      <c r="LT19" s="42">
        <f t="shared" si="56"/>
        <v>0</v>
      </c>
      <c r="LU19" s="42">
        <f t="shared" si="56"/>
        <v>0</v>
      </c>
      <c r="LV19" s="42">
        <f t="shared" si="56"/>
        <v>0</v>
      </c>
      <c r="LW19" s="42">
        <f t="shared" si="56"/>
        <v>0</v>
      </c>
      <c r="LX19" s="42">
        <f t="shared" si="56"/>
        <v>0</v>
      </c>
      <c r="LY19" s="42">
        <f t="shared" si="56"/>
        <v>0</v>
      </c>
      <c r="LZ19" s="42">
        <f t="shared" si="56"/>
        <v>0</v>
      </c>
      <c r="MA19" s="42">
        <f t="shared" si="56"/>
        <v>0</v>
      </c>
      <c r="MB19" s="42">
        <f t="shared" si="56"/>
        <v>0</v>
      </c>
      <c r="MC19" s="42">
        <f t="shared" si="56"/>
        <v>0</v>
      </c>
      <c r="MD19" s="42">
        <f t="shared" si="56"/>
        <v>0</v>
      </c>
      <c r="ME19" s="42">
        <f t="shared" si="56"/>
        <v>0</v>
      </c>
      <c r="MF19" s="42">
        <f t="shared" si="56"/>
        <v>0</v>
      </c>
      <c r="MG19" s="42">
        <f t="shared" si="56"/>
        <v>0</v>
      </c>
      <c r="MH19" s="42">
        <f t="shared" si="56"/>
        <v>0</v>
      </c>
      <c r="MI19" s="42">
        <f t="shared" si="56"/>
        <v>0</v>
      </c>
      <c r="MJ19" s="42">
        <f t="shared" si="56"/>
        <v>0</v>
      </c>
      <c r="MK19" s="42">
        <f t="shared" si="56"/>
        <v>0</v>
      </c>
      <c r="ML19" s="42">
        <f t="shared" si="56"/>
        <v>0</v>
      </c>
      <c r="MM19" s="42">
        <f t="shared" si="56"/>
        <v>0</v>
      </c>
      <c r="MN19" s="42">
        <f t="shared" si="56"/>
        <v>0</v>
      </c>
      <c r="MO19" s="42">
        <f t="shared" si="56"/>
        <v>0</v>
      </c>
      <c r="MP19" s="42">
        <f t="shared" si="56"/>
        <v>0</v>
      </c>
      <c r="MQ19" s="42">
        <f t="shared" si="56"/>
        <v>0</v>
      </c>
      <c r="MR19" s="42">
        <f t="shared" si="56"/>
        <v>0</v>
      </c>
      <c r="MS19" s="42">
        <f t="shared" si="56"/>
        <v>0</v>
      </c>
      <c r="MT19" s="42">
        <f t="shared" si="56"/>
        <v>0</v>
      </c>
      <c r="MU19" s="42">
        <f t="shared" si="56"/>
        <v>0</v>
      </c>
      <c r="MV19" s="42">
        <f t="shared" si="56"/>
        <v>0</v>
      </c>
      <c r="MW19" s="42">
        <f t="shared" si="56"/>
        <v>0</v>
      </c>
      <c r="MX19" s="42">
        <f t="shared" si="56"/>
        <v>0</v>
      </c>
      <c r="MY19" s="42">
        <f t="shared" si="56"/>
        <v>0</v>
      </c>
      <c r="MZ19" s="42">
        <f t="shared" si="56"/>
        <v>0</v>
      </c>
      <c r="NA19" s="42">
        <f t="shared" si="56"/>
        <v>0</v>
      </c>
      <c r="NB19" s="42">
        <f t="shared" si="56"/>
        <v>0</v>
      </c>
      <c r="NC19" s="42">
        <f t="shared" si="56"/>
        <v>0</v>
      </c>
      <c r="ND19" s="42">
        <f t="shared" si="56"/>
        <v>0</v>
      </c>
      <c r="NE19" s="42">
        <f t="shared" si="56"/>
        <v>0</v>
      </c>
      <c r="NF19" s="42">
        <f t="shared" si="56"/>
        <v>0</v>
      </c>
      <c r="NG19" s="42">
        <f t="shared" si="56"/>
        <v>0</v>
      </c>
      <c r="NH19" s="42">
        <f t="shared" si="56"/>
        <v>0</v>
      </c>
      <c r="NI19" s="42">
        <f t="shared" si="56"/>
        <v>0</v>
      </c>
      <c r="NJ19" s="42">
        <f t="shared" si="56"/>
        <v>0</v>
      </c>
      <c r="NK19" s="42">
        <f t="shared" si="56"/>
        <v>0</v>
      </c>
      <c r="NL19" s="42">
        <f t="shared" si="56"/>
        <v>0</v>
      </c>
      <c r="NM19" s="42">
        <f t="shared" si="56"/>
        <v>0</v>
      </c>
      <c r="NN19" s="42">
        <f t="shared" si="56"/>
        <v>0</v>
      </c>
      <c r="NO19" s="42">
        <f t="shared" si="56"/>
        <v>0</v>
      </c>
      <c r="NP19" s="42">
        <f t="shared" si="56"/>
        <v>1</v>
      </c>
      <c r="NQ19" s="42">
        <f t="shared" si="56"/>
        <v>1</v>
      </c>
      <c r="NR19" s="42">
        <f t="shared" si="56"/>
        <v>1</v>
      </c>
      <c r="NS19" s="42">
        <f t="shared" si="56"/>
        <v>0</v>
      </c>
      <c r="NT19" s="42">
        <f t="shared" si="56"/>
        <v>0</v>
      </c>
      <c r="NU19" s="42">
        <f t="shared" si="56"/>
        <v>0</v>
      </c>
      <c r="NV19" s="42">
        <f t="shared" si="56"/>
        <v>0</v>
      </c>
      <c r="NW19" s="42">
        <f t="shared" si="56"/>
        <v>0</v>
      </c>
      <c r="NX19" s="42">
        <f t="shared" si="56"/>
        <v>0</v>
      </c>
      <c r="NY19" s="42">
        <f t="shared" si="52"/>
        <v>0</v>
      </c>
      <c r="NZ19" s="42">
        <f t="shared" si="52"/>
        <v>0</v>
      </c>
      <c r="OA19" s="42">
        <f t="shared" si="52"/>
        <v>0</v>
      </c>
      <c r="OB19" s="42">
        <f t="shared" si="47"/>
        <v>0</v>
      </c>
      <c r="OC19" s="42">
        <f t="shared" si="47"/>
        <v>0</v>
      </c>
      <c r="OD19" s="42">
        <f t="shared" si="47"/>
        <v>0</v>
      </c>
      <c r="OE19" s="42">
        <f t="shared" si="47"/>
        <v>0</v>
      </c>
      <c r="OF19" s="42">
        <f t="shared" si="47"/>
        <v>0</v>
      </c>
      <c r="OG19" s="42">
        <f t="shared" si="43"/>
        <v>0</v>
      </c>
      <c r="OH19" s="42">
        <f t="shared" si="43"/>
        <v>0</v>
      </c>
      <c r="OI19" s="42">
        <f t="shared" si="43"/>
        <v>0</v>
      </c>
      <c r="OJ19" s="42">
        <f t="shared" si="43"/>
        <v>0</v>
      </c>
      <c r="OK19" s="42">
        <f t="shared" si="43"/>
        <v>0</v>
      </c>
      <c r="OL19" s="42">
        <f t="shared" si="43"/>
        <v>0</v>
      </c>
      <c r="OM19" s="42">
        <f t="shared" si="43"/>
        <v>0</v>
      </c>
      <c r="ON19" s="42">
        <f t="shared" si="43"/>
        <v>0</v>
      </c>
      <c r="OO19" s="42">
        <f t="shared" si="43"/>
        <v>0</v>
      </c>
      <c r="OP19" s="42">
        <f t="shared" si="43"/>
        <v>0</v>
      </c>
      <c r="OQ19" s="42">
        <f t="shared" si="43"/>
        <v>0</v>
      </c>
      <c r="OR19" s="42">
        <f t="shared" si="43"/>
        <v>0</v>
      </c>
      <c r="OS19" s="42">
        <f t="shared" si="43"/>
        <v>0</v>
      </c>
      <c r="OT19" s="42">
        <f t="shared" si="43"/>
        <v>0</v>
      </c>
      <c r="OU19" s="42">
        <f t="shared" si="43"/>
        <v>0</v>
      </c>
      <c r="OV19" s="42">
        <f t="shared" si="43"/>
        <v>0</v>
      </c>
      <c r="OW19" s="42">
        <f t="shared" si="43"/>
        <v>0</v>
      </c>
      <c r="OX19" s="42">
        <f t="shared" si="43"/>
        <v>0</v>
      </c>
      <c r="OY19" s="42">
        <f t="shared" si="43"/>
        <v>0</v>
      </c>
      <c r="OZ19" s="42">
        <f t="shared" si="43"/>
        <v>0</v>
      </c>
      <c r="PA19" s="42">
        <f t="shared" ref="PA19:RL22" si="58">IF(PA$2=$A19,1,0)</f>
        <v>0</v>
      </c>
      <c r="PB19" s="42">
        <f t="shared" si="58"/>
        <v>0</v>
      </c>
      <c r="PC19" s="42">
        <f t="shared" si="58"/>
        <v>0</v>
      </c>
      <c r="PD19" s="42">
        <f t="shared" si="58"/>
        <v>0</v>
      </c>
      <c r="PE19" s="42">
        <f t="shared" si="58"/>
        <v>0</v>
      </c>
      <c r="PF19" s="42">
        <f t="shared" si="58"/>
        <v>0</v>
      </c>
      <c r="PG19" s="42">
        <f t="shared" si="58"/>
        <v>0</v>
      </c>
      <c r="PH19" s="42">
        <f t="shared" si="58"/>
        <v>0</v>
      </c>
      <c r="PI19" s="42">
        <f t="shared" si="58"/>
        <v>0</v>
      </c>
      <c r="PJ19" s="42">
        <f t="shared" si="58"/>
        <v>0</v>
      </c>
      <c r="PK19" s="42">
        <f t="shared" si="58"/>
        <v>0</v>
      </c>
      <c r="PL19" s="42">
        <f t="shared" si="58"/>
        <v>0</v>
      </c>
      <c r="PM19" s="42">
        <f t="shared" si="58"/>
        <v>0</v>
      </c>
      <c r="PN19" s="42">
        <f t="shared" si="58"/>
        <v>0</v>
      </c>
      <c r="PO19" s="42">
        <f t="shared" si="58"/>
        <v>0</v>
      </c>
      <c r="PP19" s="42">
        <f t="shared" si="58"/>
        <v>0</v>
      </c>
      <c r="PQ19" s="42">
        <f t="shared" si="58"/>
        <v>0</v>
      </c>
      <c r="PR19" s="42">
        <f t="shared" si="58"/>
        <v>0</v>
      </c>
      <c r="PS19" s="42">
        <f t="shared" si="58"/>
        <v>0</v>
      </c>
      <c r="PT19" s="42">
        <f t="shared" si="58"/>
        <v>0</v>
      </c>
      <c r="PU19" s="42">
        <f t="shared" si="58"/>
        <v>0</v>
      </c>
      <c r="PV19" s="42">
        <f t="shared" si="58"/>
        <v>0</v>
      </c>
      <c r="PW19" s="42">
        <f t="shared" si="58"/>
        <v>0</v>
      </c>
      <c r="PX19" s="42">
        <f t="shared" si="58"/>
        <v>0</v>
      </c>
      <c r="PY19" s="42">
        <f t="shared" si="58"/>
        <v>0</v>
      </c>
      <c r="PZ19" s="42">
        <f t="shared" si="58"/>
        <v>0</v>
      </c>
      <c r="QA19" s="42">
        <f t="shared" si="58"/>
        <v>0</v>
      </c>
      <c r="QB19" s="42">
        <f t="shared" si="58"/>
        <v>0</v>
      </c>
      <c r="QC19" s="42">
        <f t="shared" si="58"/>
        <v>0</v>
      </c>
      <c r="QD19" s="42">
        <f t="shared" si="58"/>
        <v>0</v>
      </c>
      <c r="QE19" s="42">
        <f t="shared" si="58"/>
        <v>0</v>
      </c>
      <c r="QF19" s="42">
        <f t="shared" si="58"/>
        <v>0</v>
      </c>
      <c r="QG19" s="42">
        <f t="shared" si="58"/>
        <v>0</v>
      </c>
      <c r="QH19" s="42">
        <f t="shared" si="58"/>
        <v>0</v>
      </c>
      <c r="QI19" s="42">
        <f t="shared" si="58"/>
        <v>0</v>
      </c>
      <c r="QJ19" s="42">
        <f t="shared" si="58"/>
        <v>0</v>
      </c>
      <c r="QK19" s="42">
        <f t="shared" si="58"/>
        <v>0</v>
      </c>
      <c r="QL19" s="42">
        <f t="shared" si="58"/>
        <v>0</v>
      </c>
      <c r="QM19" s="42">
        <f t="shared" si="58"/>
        <v>0</v>
      </c>
      <c r="QN19" s="42">
        <f t="shared" si="58"/>
        <v>0</v>
      </c>
      <c r="QO19" s="42">
        <f t="shared" si="58"/>
        <v>0</v>
      </c>
      <c r="QP19" s="42">
        <f t="shared" si="58"/>
        <v>0</v>
      </c>
      <c r="QQ19" s="42">
        <f t="shared" si="58"/>
        <v>0</v>
      </c>
      <c r="QR19" s="42">
        <f t="shared" si="58"/>
        <v>0</v>
      </c>
      <c r="QS19" s="42">
        <f t="shared" si="58"/>
        <v>0</v>
      </c>
      <c r="QT19" s="42">
        <f t="shared" si="58"/>
        <v>0</v>
      </c>
      <c r="QU19" s="42">
        <f t="shared" si="58"/>
        <v>0</v>
      </c>
      <c r="QV19" s="42">
        <f t="shared" si="58"/>
        <v>0</v>
      </c>
      <c r="QW19" s="42">
        <f t="shared" si="58"/>
        <v>0</v>
      </c>
      <c r="QX19" s="42">
        <f t="shared" si="58"/>
        <v>0</v>
      </c>
      <c r="QY19" s="42">
        <f t="shared" si="58"/>
        <v>0</v>
      </c>
      <c r="QZ19" s="42">
        <f t="shared" si="58"/>
        <v>0</v>
      </c>
      <c r="RA19" s="42">
        <f t="shared" si="58"/>
        <v>0</v>
      </c>
      <c r="RB19" s="42">
        <f t="shared" si="58"/>
        <v>0</v>
      </c>
      <c r="RC19" s="42">
        <f t="shared" si="58"/>
        <v>0</v>
      </c>
      <c r="RD19" s="42">
        <f t="shared" si="58"/>
        <v>0</v>
      </c>
      <c r="RE19" s="42">
        <f t="shared" si="58"/>
        <v>0</v>
      </c>
      <c r="RF19" s="42">
        <f t="shared" si="58"/>
        <v>0</v>
      </c>
      <c r="RG19" s="42">
        <f t="shared" si="58"/>
        <v>0</v>
      </c>
      <c r="RH19" s="42">
        <f t="shared" si="58"/>
        <v>0</v>
      </c>
      <c r="RI19" s="42">
        <f t="shared" si="58"/>
        <v>0</v>
      </c>
      <c r="RJ19" s="42">
        <f t="shared" si="58"/>
        <v>0</v>
      </c>
      <c r="RK19" s="42">
        <f t="shared" si="58"/>
        <v>0</v>
      </c>
      <c r="RL19" s="42">
        <f t="shared" si="58"/>
        <v>0</v>
      </c>
      <c r="RM19" s="42">
        <f t="shared" si="53"/>
        <v>0</v>
      </c>
      <c r="RN19" s="42">
        <f t="shared" si="53"/>
        <v>0</v>
      </c>
      <c r="RO19" s="42">
        <f t="shared" si="53"/>
        <v>0</v>
      </c>
      <c r="RP19" s="42">
        <f t="shared" si="53"/>
        <v>0</v>
      </c>
      <c r="RQ19" s="42">
        <f t="shared" si="53"/>
        <v>0</v>
      </c>
      <c r="RR19" s="42">
        <f t="shared" si="53"/>
        <v>0</v>
      </c>
      <c r="RS19" s="42">
        <f t="shared" si="53"/>
        <v>0</v>
      </c>
      <c r="RT19" s="42">
        <f t="shared" si="53"/>
        <v>0</v>
      </c>
      <c r="RU19" s="42">
        <f t="shared" si="53"/>
        <v>0</v>
      </c>
      <c r="RV19" s="42">
        <f t="shared" si="53"/>
        <v>0</v>
      </c>
      <c r="RW19" s="42">
        <f t="shared" si="53"/>
        <v>0</v>
      </c>
      <c r="RX19" s="42">
        <f t="shared" si="53"/>
        <v>0</v>
      </c>
      <c r="RY19" s="42">
        <f t="shared" si="53"/>
        <v>0</v>
      </c>
      <c r="RZ19" s="42">
        <f t="shared" si="53"/>
        <v>0</v>
      </c>
      <c r="SA19" s="42">
        <f t="shared" si="53"/>
        <v>0</v>
      </c>
      <c r="SB19" s="42">
        <f t="shared" si="53"/>
        <v>0</v>
      </c>
      <c r="SC19" s="42">
        <f t="shared" si="53"/>
        <v>0</v>
      </c>
      <c r="SD19" s="42">
        <f t="shared" si="53"/>
        <v>0</v>
      </c>
      <c r="SE19" s="42">
        <f t="shared" si="53"/>
        <v>0</v>
      </c>
      <c r="SF19" s="42">
        <f t="shared" si="53"/>
        <v>0</v>
      </c>
      <c r="SG19" s="42">
        <f t="shared" si="53"/>
        <v>0</v>
      </c>
      <c r="SH19" s="42">
        <f t="shared" si="53"/>
        <v>0</v>
      </c>
      <c r="SI19" s="42">
        <f t="shared" si="53"/>
        <v>0</v>
      </c>
      <c r="SJ19" s="42">
        <f t="shared" si="53"/>
        <v>0</v>
      </c>
      <c r="SK19" s="42">
        <f t="shared" si="53"/>
        <v>0</v>
      </c>
      <c r="SL19" s="42">
        <f t="shared" si="53"/>
        <v>0</v>
      </c>
      <c r="SM19" s="42">
        <f t="shared" si="53"/>
        <v>0</v>
      </c>
      <c r="SN19" s="42">
        <f t="shared" si="53"/>
        <v>0</v>
      </c>
      <c r="SO19" s="42">
        <f t="shared" si="53"/>
        <v>0</v>
      </c>
      <c r="SP19" s="42">
        <f t="shared" si="53"/>
        <v>0</v>
      </c>
      <c r="SQ19" s="42">
        <f t="shared" si="53"/>
        <v>0</v>
      </c>
      <c r="SR19" s="42">
        <f t="shared" si="53"/>
        <v>0</v>
      </c>
      <c r="SS19" s="42">
        <f t="shared" si="53"/>
        <v>0</v>
      </c>
      <c r="ST19" s="42">
        <f t="shared" si="53"/>
        <v>0</v>
      </c>
      <c r="SU19" s="42">
        <f t="shared" si="53"/>
        <v>0</v>
      </c>
      <c r="SV19" s="42">
        <f t="shared" si="53"/>
        <v>0</v>
      </c>
      <c r="SW19" s="42">
        <f t="shared" si="53"/>
        <v>0</v>
      </c>
      <c r="SX19" s="42">
        <f t="shared" si="53"/>
        <v>0</v>
      </c>
      <c r="SY19" s="42">
        <f t="shared" si="53"/>
        <v>0</v>
      </c>
      <c r="SZ19" s="42">
        <f t="shared" si="48"/>
        <v>0</v>
      </c>
      <c r="TA19" s="42">
        <f t="shared" si="48"/>
        <v>0</v>
      </c>
      <c r="TB19" s="42">
        <f t="shared" si="48"/>
        <v>0</v>
      </c>
      <c r="TC19" s="42">
        <f t="shared" si="48"/>
        <v>0</v>
      </c>
      <c r="TD19" s="42">
        <f t="shared" si="48"/>
        <v>0</v>
      </c>
      <c r="TE19" s="42">
        <f t="shared" si="44"/>
        <v>0</v>
      </c>
      <c r="TF19" s="42">
        <f t="shared" si="44"/>
        <v>0</v>
      </c>
      <c r="TG19" s="42">
        <f t="shared" si="44"/>
        <v>0</v>
      </c>
      <c r="TH19" s="42">
        <f t="shared" si="44"/>
        <v>0</v>
      </c>
      <c r="TI19" s="42">
        <f t="shared" si="44"/>
        <v>0</v>
      </c>
      <c r="TJ19" s="42">
        <f t="shared" si="44"/>
        <v>0</v>
      </c>
      <c r="TK19" s="42">
        <f t="shared" si="44"/>
        <v>0</v>
      </c>
      <c r="TL19" s="42">
        <f t="shared" si="44"/>
        <v>0</v>
      </c>
      <c r="TM19" s="42">
        <f t="shared" si="44"/>
        <v>0</v>
      </c>
      <c r="TN19" s="42">
        <f t="shared" si="44"/>
        <v>0</v>
      </c>
      <c r="TO19" s="42">
        <f t="shared" si="44"/>
        <v>0</v>
      </c>
      <c r="TP19" s="42">
        <f t="shared" si="44"/>
        <v>0</v>
      </c>
      <c r="TQ19" s="42">
        <f t="shared" si="44"/>
        <v>0</v>
      </c>
      <c r="TR19" s="42">
        <f t="shared" si="44"/>
        <v>0</v>
      </c>
      <c r="TS19" s="42">
        <f t="shared" si="44"/>
        <v>0</v>
      </c>
      <c r="TT19" s="42">
        <f t="shared" si="44"/>
        <v>0</v>
      </c>
      <c r="TU19" s="42">
        <f t="shared" si="44"/>
        <v>0</v>
      </c>
      <c r="TV19" s="42">
        <f t="shared" si="44"/>
        <v>0</v>
      </c>
      <c r="TW19" s="42">
        <f t="shared" si="44"/>
        <v>0</v>
      </c>
      <c r="TX19" s="42">
        <f t="shared" si="44"/>
        <v>0</v>
      </c>
      <c r="TY19" s="42">
        <f t="shared" ref="TY19:WJ24" si="59">IF(TY$2=$A19,1,0)</f>
        <v>0</v>
      </c>
      <c r="TZ19" s="42">
        <f t="shared" si="59"/>
        <v>0</v>
      </c>
      <c r="UA19" s="42">
        <f t="shared" si="59"/>
        <v>0</v>
      </c>
      <c r="UB19" s="42">
        <f t="shared" si="59"/>
        <v>0</v>
      </c>
      <c r="UC19" s="42">
        <f t="shared" si="59"/>
        <v>0</v>
      </c>
      <c r="UD19" s="42">
        <f t="shared" si="59"/>
        <v>0</v>
      </c>
      <c r="UE19" s="42">
        <f t="shared" si="59"/>
        <v>0</v>
      </c>
      <c r="UF19" s="42">
        <f t="shared" si="59"/>
        <v>0</v>
      </c>
      <c r="UG19" s="42">
        <f t="shared" si="59"/>
        <v>0</v>
      </c>
      <c r="UH19" s="42">
        <f t="shared" si="59"/>
        <v>0</v>
      </c>
      <c r="UI19" s="42">
        <f t="shared" si="59"/>
        <v>0</v>
      </c>
      <c r="UJ19" s="42">
        <f t="shared" si="59"/>
        <v>0</v>
      </c>
      <c r="UK19" s="42">
        <f t="shared" si="59"/>
        <v>0</v>
      </c>
      <c r="UL19" s="42">
        <f t="shared" si="59"/>
        <v>0</v>
      </c>
      <c r="UM19" s="42">
        <f t="shared" si="59"/>
        <v>0</v>
      </c>
      <c r="UN19" s="42">
        <f t="shared" si="59"/>
        <v>0</v>
      </c>
      <c r="UO19" s="42">
        <f t="shared" si="59"/>
        <v>0</v>
      </c>
      <c r="UP19" s="42">
        <f t="shared" si="59"/>
        <v>0</v>
      </c>
      <c r="UQ19" s="42">
        <f t="shared" si="59"/>
        <v>0</v>
      </c>
      <c r="UR19" s="42">
        <f t="shared" si="59"/>
        <v>0</v>
      </c>
      <c r="US19" s="42">
        <f t="shared" si="59"/>
        <v>0</v>
      </c>
      <c r="UT19" s="42">
        <f t="shared" si="59"/>
        <v>0</v>
      </c>
      <c r="UU19" s="42">
        <f t="shared" si="59"/>
        <v>0</v>
      </c>
      <c r="UV19" s="42">
        <f t="shared" si="59"/>
        <v>0</v>
      </c>
      <c r="UW19" s="42">
        <f t="shared" si="59"/>
        <v>0</v>
      </c>
      <c r="UX19" s="42">
        <f t="shared" si="59"/>
        <v>0</v>
      </c>
      <c r="UY19" s="42">
        <f t="shared" si="59"/>
        <v>0</v>
      </c>
      <c r="UZ19" s="42">
        <f t="shared" si="59"/>
        <v>0</v>
      </c>
      <c r="VA19" s="42">
        <f t="shared" si="59"/>
        <v>0</v>
      </c>
      <c r="VB19" s="42">
        <f t="shared" si="59"/>
        <v>0</v>
      </c>
      <c r="VC19" s="42">
        <f t="shared" si="59"/>
        <v>0</v>
      </c>
      <c r="VD19" s="42">
        <f t="shared" si="59"/>
        <v>0</v>
      </c>
      <c r="VE19" s="42">
        <f t="shared" si="59"/>
        <v>0</v>
      </c>
      <c r="VF19" s="42">
        <f t="shared" si="59"/>
        <v>0</v>
      </c>
      <c r="VG19" s="42">
        <f t="shared" si="59"/>
        <v>0</v>
      </c>
      <c r="VH19" s="42">
        <f t="shared" si="59"/>
        <v>0</v>
      </c>
      <c r="VI19" s="42">
        <f t="shared" si="59"/>
        <v>0</v>
      </c>
      <c r="VJ19" s="42">
        <f t="shared" si="59"/>
        <v>0</v>
      </c>
      <c r="VK19" s="42">
        <f t="shared" si="59"/>
        <v>0</v>
      </c>
      <c r="VL19" s="42">
        <f t="shared" si="59"/>
        <v>0</v>
      </c>
      <c r="VM19" s="42">
        <f t="shared" si="59"/>
        <v>0</v>
      </c>
      <c r="VN19" s="42">
        <f t="shared" si="59"/>
        <v>0</v>
      </c>
      <c r="VO19" s="42">
        <f t="shared" si="59"/>
        <v>0</v>
      </c>
      <c r="VP19" s="42">
        <f t="shared" si="59"/>
        <v>0</v>
      </c>
      <c r="VQ19" s="42">
        <f t="shared" si="59"/>
        <v>0</v>
      </c>
      <c r="VR19" s="42">
        <f t="shared" si="59"/>
        <v>0</v>
      </c>
      <c r="VS19" s="42">
        <f t="shared" si="59"/>
        <v>0</v>
      </c>
      <c r="VT19" s="42">
        <f t="shared" si="59"/>
        <v>0</v>
      </c>
      <c r="VU19" s="42">
        <f t="shared" si="59"/>
        <v>0</v>
      </c>
      <c r="VV19" s="42">
        <f t="shared" si="59"/>
        <v>0</v>
      </c>
      <c r="VW19" s="42">
        <f t="shared" si="59"/>
        <v>0</v>
      </c>
      <c r="VX19" s="42">
        <f t="shared" si="59"/>
        <v>0</v>
      </c>
      <c r="VY19" s="42">
        <f t="shared" si="59"/>
        <v>0</v>
      </c>
      <c r="VZ19" s="42">
        <f t="shared" si="59"/>
        <v>0</v>
      </c>
      <c r="WA19" s="42">
        <f t="shared" si="59"/>
        <v>0</v>
      </c>
      <c r="WB19" s="42">
        <f t="shared" si="59"/>
        <v>0</v>
      </c>
      <c r="WC19" s="42">
        <f t="shared" si="59"/>
        <v>0</v>
      </c>
      <c r="WD19" s="42">
        <f t="shared" si="59"/>
        <v>0</v>
      </c>
      <c r="WE19" s="42">
        <f t="shared" si="59"/>
        <v>0</v>
      </c>
      <c r="WF19" s="42">
        <f t="shared" si="59"/>
        <v>0</v>
      </c>
      <c r="WG19" s="42">
        <f t="shared" si="59"/>
        <v>0</v>
      </c>
      <c r="WH19" s="42">
        <f t="shared" si="59"/>
        <v>0</v>
      </c>
      <c r="WI19" s="42">
        <f t="shared" si="59"/>
        <v>0</v>
      </c>
      <c r="WJ19" s="42">
        <f t="shared" si="59"/>
        <v>0</v>
      </c>
      <c r="WK19" s="42">
        <f t="shared" si="54"/>
        <v>0</v>
      </c>
      <c r="WL19" s="42">
        <f t="shared" si="54"/>
        <v>0</v>
      </c>
      <c r="WM19" s="42">
        <f t="shared" si="54"/>
        <v>0</v>
      </c>
      <c r="WN19" s="42">
        <f t="shared" si="54"/>
        <v>0</v>
      </c>
      <c r="WO19" s="42">
        <f t="shared" si="54"/>
        <v>0</v>
      </c>
      <c r="WP19" s="42">
        <f t="shared" si="54"/>
        <v>0</v>
      </c>
      <c r="WQ19" s="42">
        <f t="shared" si="54"/>
        <v>0</v>
      </c>
      <c r="WR19" s="42">
        <f t="shared" si="54"/>
        <v>0</v>
      </c>
      <c r="WS19" s="42">
        <f t="shared" si="54"/>
        <v>0</v>
      </c>
      <c r="WT19" s="42">
        <f t="shared" si="54"/>
        <v>0</v>
      </c>
      <c r="WU19" s="42">
        <f t="shared" si="54"/>
        <v>0</v>
      </c>
      <c r="WV19" s="42">
        <f t="shared" si="54"/>
        <v>0</v>
      </c>
      <c r="WW19" s="42">
        <f t="shared" si="54"/>
        <v>0</v>
      </c>
      <c r="WX19" s="42">
        <f t="shared" si="54"/>
        <v>0</v>
      </c>
      <c r="WY19" s="42">
        <f t="shared" si="54"/>
        <v>0</v>
      </c>
      <c r="WZ19" s="42">
        <f t="shared" si="54"/>
        <v>0</v>
      </c>
      <c r="XA19" s="42">
        <f t="shared" si="54"/>
        <v>0</v>
      </c>
      <c r="XB19" s="42">
        <f t="shared" si="54"/>
        <v>0</v>
      </c>
      <c r="XC19" s="42">
        <f t="shared" si="54"/>
        <v>0</v>
      </c>
      <c r="XD19" s="42">
        <f t="shared" si="54"/>
        <v>0</v>
      </c>
      <c r="XE19" s="42">
        <f t="shared" si="54"/>
        <v>0</v>
      </c>
      <c r="XF19" s="42">
        <f t="shared" si="54"/>
        <v>0</v>
      </c>
      <c r="XG19" s="42">
        <f t="shared" si="54"/>
        <v>0</v>
      </c>
      <c r="XH19" s="42">
        <f t="shared" si="54"/>
        <v>0</v>
      </c>
      <c r="XI19" s="42">
        <f t="shared" si="54"/>
        <v>0</v>
      </c>
      <c r="XJ19" s="42">
        <f t="shared" si="54"/>
        <v>0</v>
      </c>
      <c r="XK19" s="42">
        <f t="shared" si="54"/>
        <v>0</v>
      </c>
      <c r="XL19" s="42">
        <f t="shared" si="54"/>
        <v>0</v>
      </c>
      <c r="XM19" s="42">
        <f t="shared" si="54"/>
        <v>0</v>
      </c>
      <c r="XN19" s="42">
        <f t="shared" si="54"/>
        <v>0</v>
      </c>
      <c r="XO19" s="42">
        <f t="shared" si="54"/>
        <v>0</v>
      </c>
      <c r="XP19" s="42">
        <f t="shared" si="54"/>
        <v>0</v>
      </c>
      <c r="XQ19" s="42">
        <f t="shared" si="54"/>
        <v>0</v>
      </c>
      <c r="XR19" s="42">
        <f t="shared" si="54"/>
        <v>0</v>
      </c>
      <c r="XS19" s="42">
        <f t="shared" si="54"/>
        <v>0</v>
      </c>
      <c r="XT19" s="42">
        <f t="shared" si="54"/>
        <v>0</v>
      </c>
      <c r="XU19" s="42">
        <f t="shared" si="54"/>
        <v>0</v>
      </c>
      <c r="XV19" s="42">
        <f t="shared" si="54"/>
        <v>0</v>
      </c>
      <c r="XW19" s="42">
        <f t="shared" si="54"/>
        <v>0</v>
      </c>
      <c r="XX19" s="42">
        <f t="shared" si="49"/>
        <v>0</v>
      </c>
      <c r="XY19" s="42">
        <f t="shared" si="49"/>
        <v>0</v>
      </c>
      <c r="XZ19" s="42">
        <f t="shared" si="49"/>
        <v>0</v>
      </c>
      <c r="YA19" s="42">
        <f t="shared" si="49"/>
        <v>0</v>
      </c>
      <c r="YB19" s="42">
        <f t="shared" si="49"/>
        <v>0</v>
      </c>
      <c r="YC19" s="42">
        <f t="shared" si="16"/>
        <v>0</v>
      </c>
      <c r="YD19" s="42">
        <f t="shared" si="16"/>
        <v>0</v>
      </c>
      <c r="YE19" s="23"/>
    </row>
    <row r="20" spans="1:655" x14ac:dyDescent="0.55000000000000004">
      <c r="A20" t="s">
        <v>734</v>
      </c>
      <c r="B20" s="42">
        <f t="shared" si="11"/>
        <v>0</v>
      </c>
      <c r="C20" s="42">
        <f t="shared" si="11"/>
        <v>0</v>
      </c>
      <c r="D20" s="42">
        <f t="shared" si="11"/>
        <v>0</v>
      </c>
      <c r="E20" s="42">
        <f t="shared" si="11"/>
        <v>0</v>
      </c>
      <c r="F20" s="42">
        <f t="shared" si="11"/>
        <v>0</v>
      </c>
      <c r="G20" s="42">
        <f t="shared" si="11"/>
        <v>0</v>
      </c>
      <c r="H20" s="42">
        <f t="shared" si="11"/>
        <v>0</v>
      </c>
      <c r="I20" s="42">
        <f t="shared" si="11"/>
        <v>0</v>
      </c>
      <c r="J20" s="42">
        <f t="shared" si="11"/>
        <v>0</v>
      </c>
      <c r="K20" s="42">
        <f t="shared" si="11"/>
        <v>0</v>
      </c>
      <c r="L20" s="42">
        <f t="shared" si="11"/>
        <v>0</v>
      </c>
      <c r="M20" s="42">
        <f t="shared" si="11"/>
        <v>0</v>
      </c>
      <c r="N20" s="42">
        <f t="shared" si="11"/>
        <v>0</v>
      </c>
      <c r="O20" s="42">
        <f t="shared" si="11"/>
        <v>0</v>
      </c>
      <c r="P20" s="42">
        <f t="shared" si="11"/>
        <v>0</v>
      </c>
      <c r="Q20" s="42">
        <f t="shared" si="11"/>
        <v>0</v>
      </c>
      <c r="R20" s="42">
        <f t="shared" si="50"/>
        <v>0</v>
      </c>
      <c r="S20" s="42">
        <f t="shared" si="50"/>
        <v>0</v>
      </c>
      <c r="T20" s="42">
        <f t="shared" si="50"/>
        <v>0</v>
      </c>
      <c r="U20" s="42">
        <f t="shared" si="50"/>
        <v>0</v>
      </c>
      <c r="V20" s="42">
        <f t="shared" si="50"/>
        <v>0</v>
      </c>
      <c r="W20" s="42">
        <f t="shared" si="50"/>
        <v>0</v>
      </c>
      <c r="X20" s="42">
        <f t="shared" si="50"/>
        <v>0</v>
      </c>
      <c r="Y20" s="42">
        <f t="shared" si="50"/>
        <v>0</v>
      </c>
      <c r="Z20" s="42">
        <f t="shared" si="50"/>
        <v>0</v>
      </c>
      <c r="AA20" s="42">
        <f t="shared" si="50"/>
        <v>0</v>
      </c>
      <c r="AB20" s="42">
        <f t="shared" si="50"/>
        <v>0</v>
      </c>
      <c r="AC20" s="42">
        <f t="shared" si="50"/>
        <v>0</v>
      </c>
      <c r="AD20" s="42">
        <f t="shared" si="50"/>
        <v>0</v>
      </c>
      <c r="AE20" s="42">
        <f t="shared" si="50"/>
        <v>0</v>
      </c>
      <c r="AF20" s="42">
        <f t="shared" si="50"/>
        <v>0</v>
      </c>
      <c r="AG20" s="42">
        <f t="shared" si="50"/>
        <v>0</v>
      </c>
      <c r="AH20" s="42">
        <f t="shared" si="50"/>
        <v>0</v>
      </c>
      <c r="AI20" s="42">
        <f t="shared" si="50"/>
        <v>0</v>
      </c>
      <c r="AJ20" s="42">
        <f t="shared" si="50"/>
        <v>0</v>
      </c>
      <c r="AK20" s="42">
        <f t="shared" si="50"/>
        <v>0</v>
      </c>
      <c r="AL20" s="42">
        <f t="shared" si="50"/>
        <v>0</v>
      </c>
      <c r="AM20" s="42">
        <f t="shared" si="50"/>
        <v>0</v>
      </c>
      <c r="AN20" s="42">
        <f t="shared" si="50"/>
        <v>0</v>
      </c>
      <c r="AO20" s="42">
        <f t="shared" si="50"/>
        <v>0</v>
      </c>
      <c r="AP20" s="42">
        <f t="shared" si="50"/>
        <v>0</v>
      </c>
      <c r="AQ20" s="42">
        <f t="shared" si="50"/>
        <v>0</v>
      </c>
      <c r="AR20" s="42">
        <f t="shared" si="50"/>
        <v>0</v>
      </c>
      <c r="AS20" s="42">
        <f t="shared" si="50"/>
        <v>0</v>
      </c>
      <c r="AT20" s="42">
        <f t="shared" si="50"/>
        <v>0</v>
      </c>
      <c r="AU20" s="42">
        <f t="shared" si="50"/>
        <v>0</v>
      </c>
      <c r="AV20" s="42">
        <f t="shared" si="50"/>
        <v>0</v>
      </c>
      <c r="AW20" s="42">
        <f t="shared" si="50"/>
        <v>0</v>
      </c>
      <c r="AX20" s="42">
        <f t="shared" si="50"/>
        <v>0</v>
      </c>
      <c r="AY20" s="42">
        <f t="shared" si="50"/>
        <v>0</v>
      </c>
      <c r="AZ20" s="42">
        <f t="shared" si="50"/>
        <v>0</v>
      </c>
      <c r="BA20" s="42">
        <f t="shared" si="50"/>
        <v>0</v>
      </c>
      <c r="BB20" s="42">
        <f t="shared" si="50"/>
        <v>0</v>
      </c>
      <c r="BC20" s="42">
        <f t="shared" si="50"/>
        <v>0</v>
      </c>
      <c r="BD20" s="42">
        <f t="shared" si="50"/>
        <v>0</v>
      </c>
      <c r="BE20" s="42">
        <f t="shared" si="50"/>
        <v>0</v>
      </c>
      <c r="BF20" s="42">
        <f t="shared" si="50"/>
        <v>0</v>
      </c>
      <c r="BG20" s="42">
        <f t="shared" si="50"/>
        <v>0</v>
      </c>
      <c r="BH20" s="42">
        <f t="shared" si="50"/>
        <v>0</v>
      </c>
      <c r="BI20" s="42">
        <f t="shared" si="50"/>
        <v>0</v>
      </c>
      <c r="BJ20" s="42">
        <f t="shared" si="50"/>
        <v>0</v>
      </c>
      <c r="BK20" s="42">
        <f t="shared" si="50"/>
        <v>0</v>
      </c>
      <c r="BL20" s="42">
        <f t="shared" si="50"/>
        <v>0</v>
      </c>
      <c r="BM20" s="42">
        <f t="shared" si="50"/>
        <v>0</v>
      </c>
      <c r="BN20" s="42">
        <f t="shared" si="50"/>
        <v>0</v>
      </c>
      <c r="BO20" s="42">
        <f t="shared" si="50"/>
        <v>0</v>
      </c>
      <c r="BP20" s="42">
        <f t="shared" si="50"/>
        <v>0</v>
      </c>
      <c r="BQ20" s="42">
        <f t="shared" si="50"/>
        <v>0</v>
      </c>
      <c r="BR20" s="42">
        <f t="shared" si="50"/>
        <v>0</v>
      </c>
      <c r="BS20" s="42">
        <f t="shared" si="50"/>
        <v>0</v>
      </c>
      <c r="BT20" s="42">
        <f t="shared" si="50"/>
        <v>0</v>
      </c>
      <c r="BU20" s="42">
        <f t="shared" si="50"/>
        <v>0</v>
      </c>
      <c r="BV20" s="42">
        <f t="shared" si="50"/>
        <v>0</v>
      </c>
      <c r="BW20" s="42">
        <f t="shared" si="50"/>
        <v>0</v>
      </c>
      <c r="BX20" s="42">
        <f t="shared" si="50"/>
        <v>0</v>
      </c>
      <c r="BY20" s="42">
        <f t="shared" si="50"/>
        <v>0</v>
      </c>
      <c r="BZ20" s="42">
        <f t="shared" si="50"/>
        <v>0</v>
      </c>
      <c r="CA20" s="42">
        <f t="shared" si="50"/>
        <v>0</v>
      </c>
      <c r="CB20" s="42">
        <f t="shared" si="50"/>
        <v>0</v>
      </c>
      <c r="CC20" s="42">
        <f t="shared" ref="CC20:DY20" si="60">IF(CC$2=$A20,1,0)</f>
        <v>0</v>
      </c>
      <c r="CD20" s="42">
        <f t="shared" si="60"/>
        <v>0</v>
      </c>
      <c r="CE20" s="42">
        <f t="shared" si="60"/>
        <v>0</v>
      </c>
      <c r="CF20" s="42">
        <f t="shared" si="60"/>
        <v>0</v>
      </c>
      <c r="CG20" s="42">
        <f t="shared" si="60"/>
        <v>0</v>
      </c>
      <c r="CH20" s="42">
        <f t="shared" si="60"/>
        <v>0</v>
      </c>
      <c r="CI20" s="42">
        <f t="shared" si="60"/>
        <v>0</v>
      </c>
      <c r="CJ20" s="42">
        <f t="shared" si="60"/>
        <v>0</v>
      </c>
      <c r="CK20" s="42">
        <f t="shared" si="60"/>
        <v>0</v>
      </c>
      <c r="CL20" s="42">
        <f t="shared" si="60"/>
        <v>0</v>
      </c>
      <c r="CM20" s="42">
        <f t="shared" si="60"/>
        <v>0</v>
      </c>
      <c r="CN20" s="42">
        <f t="shared" si="60"/>
        <v>0</v>
      </c>
      <c r="CO20" s="42">
        <f t="shared" si="60"/>
        <v>0</v>
      </c>
      <c r="CP20" s="42">
        <f t="shared" si="60"/>
        <v>0</v>
      </c>
      <c r="CQ20" s="42">
        <f t="shared" si="60"/>
        <v>0</v>
      </c>
      <c r="CR20" s="42">
        <f t="shared" si="60"/>
        <v>0</v>
      </c>
      <c r="CS20" s="42">
        <f t="shared" si="60"/>
        <v>0</v>
      </c>
      <c r="CT20" s="42">
        <f t="shared" si="60"/>
        <v>0</v>
      </c>
      <c r="CU20" s="42">
        <f t="shared" si="60"/>
        <v>0</v>
      </c>
      <c r="CV20" s="42">
        <f t="shared" si="60"/>
        <v>0</v>
      </c>
      <c r="CW20" s="42">
        <f t="shared" si="60"/>
        <v>0</v>
      </c>
      <c r="CX20" s="42">
        <f t="shared" si="60"/>
        <v>0</v>
      </c>
      <c r="CY20" s="42">
        <f t="shared" si="60"/>
        <v>0</v>
      </c>
      <c r="CZ20" s="42">
        <f t="shared" si="60"/>
        <v>0</v>
      </c>
      <c r="DA20" s="42">
        <f t="shared" si="60"/>
        <v>0</v>
      </c>
      <c r="DB20" s="42">
        <f t="shared" si="60"/>
        <v>0</v>
      </c>
      <c r="DC20" s="42">
        <f t="shared" si="60"/>
        <v>0</v>
      </c>
      <c r="DD20" s="42">
        <f t="shared" si="60"/>
        <v>0</v>
      </c>
      <c r="DE20" s="42">
        <f t="shared" si="60"/>
        <v>0</v>
      </c>
      <c r="DF20" s="42">
        <f t="shared" si="60"/>
        <v>0</v>
      </c>
      <c r="DG20" s="42">
        <f t="shared" si="60"/>
        <v>0</v>
      </c>
      <c r="DH20" s="42">
        <f t="shared" si="60"/>
        <v>0</v>
      </c>
      <c r="DI20" s="42">
        <f t="shared" si="60"/>
        <v>0</v>
      </c>
      <c r="DJ20" s="42">
        <f t="shared" si="60"/>
        <v>0</v>
      </c>
      <c r="DK20" s="42">
        <f t="shared" si="60"/>
        <v>0</v>
      </c>
      <c r="DL20" s="42">
        <f t="shared" si="60"/>
        <v>0</v>
      </c>
      <c r="DM20" s="42">
        <f t="shared" si="60"/>
        <v>0</v>
      </c>
      <c r="DN20" s="42">
        <f t="shared" si="60"/>
        <v>0</v>
      </c>
      <c r="DO20" s="42">
        <f t="shared" si="60"/>
        <v>0</v>
      </c>
      <c r="DP20" s="42">
        <f t="shared" si="60"/>
        <v>0</v>
      </c>
      <c r="DQ20" s="42">
        <f t="shared" si="60"/>
        <v>0</v>
      </c>
      <c r="DR20" s="42">
        <f t="shared" si="60"/>
        <v>0</v>
      </c>
      <c r="DS20" s="42">
        <f t="shared" si="60"/>
        <v>0</v>
      </c>
      <c r="DT20" s="42">
        <f t="shared" si="60"/>
        <v>0</v>
      </c>
      <c r="DU20" s="42">
        <f t="shared" si="60"/>
        <v>0</v>
      </c>
      <c r="DV20" s="42">
        <f t="shared" si="60"/>
        <v>0</v>
      </c>
      <c r="DW20" s="42">
        <f t="shared" si="60"/>
        <v>0</v>
      </c>
      <c r="DX20" s="42">
        <f t="shared" si="60"/>
        <v>0</v>
      </c>
      <c r="DY20" s="42">
        <f t="shared" si="60"/>
        <v>0</v>
      </c>
      <c r="DZ20" s="42">
        <f t="shared" si="45"/>
        <v>0</v>
      </c>
      <c r="EA20" s="42">
        <f t="shared" si="45"/>
        <v>0</v>
      </c>
      <c r="EB20" s="42">
        <f t="shared" si="45"/>
        <v>0</v>
      </c>
      <c r="EC20" s="42">
        <f t="shared" si="45"/>
        <v>0</v>
      </c>
      <c r="ED20" s="42">
        <f t="shared" si="45"/>
        <v>0</v>
      </c>
      <c r="EE20" s="42">
        <f t="shared" si="45"/>
        <v>0</v>
      </c>
      <c r="EF20" s="42">
        <f t="shared" si="45"/>
        <v>0</v>
      </c>
      <c r="EG20" s="42">
        <f t="shared" si="45"/>
        <v>0</v>
      </c>
      <c r="EH20" s="42">
        <f t="shared" si="45"/>
        <v>0</v>
      </c>
      <c r="EI20" s="42">
        <f t="shared" si="45"/>
        <v>0</v>
      </c>
      <c r="EJ20" s="42">
        <f t="shared" si="45"/>
        <v>0</v>
      </c>
      <c r="EK20" s="42">
        <f t="shared" si="45"/>
        <v>0</v>
      </c>
      <c r="EL20" s="42">
        <f t="shared" si="45"/>
        <v>0</v>
      </c>
      <c r="EM20" s="42">
        <f t="shared" si="45"/>
        <v>0</v>
      </c>
      <c r="EN20" s="42">
        <f t="shared" si="45"/>
        <v>0</v>
      </c>
      <c r="EO20" s="42">
        <f t="shared" si="55"/>
        <v>0</v>
      </c>
      <c r="EP20" s="42">
        <f t="shared" si="55"/>
        <v>0</v>
      </c>
      <c r="EQ20" s="42">
        <f t="shared" si="55"/>
        <v>0</v>
      </c>
      <c r="ER20" s="42">
        <f t="shared" si="55"/>
        <v>0</v>
      </c>
      <c r="ES20" s="42">
        <f t="shared" si="55"/>
        <v>0</v>
      </c>
      <c r="ET20" s="42">
        <f t="shared" si="55"/>
        <v>0</v>
      </c>
      <c r="EU20" s="42">
        <f t="shared" si="55"/>
        <v>0</v>
      </c>
      <c r="EV20" s="42">
        <f t="shared" si="55"/>
        <v>0</v>
      </c>
      <c r="EW20" s="42">
        <f t="shared" si="55"/>
        <v>0</v>
      </c>
      <c r="EX20" s="42">
        <f t="shared" si="55"/>
        <v>0</v>
      </c>
      <c r="EY20" s="42">
        <f t="shared" si="55"/>
        <v>0</v>
      </c>
      <c r="EZ20" s="42">
        <f t="shared" si="55"/>
        <v>0</v>
      </c>
      <c r="FA20" s="42">
        <f t="shared" si="55"/>
        <v>0</v>
      </c>
      <c r="FB20" s="42">
        <f t="shared" si="55"/>
        <v>0</v>
      </c>
      <c r="FC20" s="42">
        <f t="shared" si="55"/>
        <v>0</v>
      </c>
      <c r="FD20" s="42">
        <f t="shared" si="55"/>
        <v>0</v>
      </c>
      <c r="FE20" s="42">
        <f t="shared" si="55"/>
        <v>0</v>
      </c>
      <c r="FF20" s="42">
        <f t="shared" si="55"/>
        <v>0</v>
      </c>
      <c r="FG20" s="42">
        <f t="shared" si="55"/>
        <v>0</v>
      </c>
      <c r="FH20" s="42">
        <f t="shared" si="55"/>
        <v>0</v>
      </c>
      <c r="FI20" s="42">
        <f t="shared" si="55"/>
        <v>0</v>
      </c>
      <c r="FJ20" s="42">
        <f t="shared" si="55"/>
        <v>0</v>
      </c>
      <c r="FK20" s="42">
        <f t="shared" si="55"/>
        <v>0</v>
      </c>
      <c r="FL20" s="42">
        <f t="shared" si="55"/>
        <v>0</v>
      </c>
      <c r="FM20" s="42">
        <f t="shared" si="55"/>
        <v>0</v>
      </c>
      <c r="FN20" s="42">
        <f t="shared" si="55"/>
        <v>0</v>
      </c>
      <c r="FO20" s="42">
        <f t="shared" si="55"/>
        <v>0</v>
      </c>
      <c r="FP20" s="42">
        <f t="shared" si="55"/>
        <v>0</v>
      </c>
      <c r="FQ20" s="42">
        <f t="shared" si="55"/>
        <v>0</v>
      </c>
      <c r="FR20" s="42">
        <f t="shared" si="55"/>
        <v>0</v>
      </c>
      <c r="FS20" s="42">
        <f t="shared" si="55"/>
        <v>0</v>
      </c>
      <c r="FT20" s="42">
        <f t="shared" si="55"/>
        <v>0</v>
      </c>
      <c r="FU20" s="42">
        <f t="shared" si="55"/>
        <v>0</v>
      </c>
      <c r="FV20" s="42">
        <f t="shared" si="55"/>
        <v>0</v>
      </c>
      <c r="FW20" s="42">
        <f t="shared" si="55"/>
        <v>0</v>
      </c>
      <c r="FX20" s="42">
        <f t="shared" si="55"/>
        <v>0</v>
      </c>
      <c r="FY20" s="42">
        <f t="shared" si="55"/>
        <v>0</v>
      </c>
      <c r="FZ20" s="42">
        <f t="shared" si="55"/>
        <v>0</v>
      </c>
      <c r="GA20" s="42">
        <f t="shared" si="55"/>
        <v>0</v>
      </c>
      <c r="GB20" s="42">
        <f t="shared" si="55"/>
        <v>0</v>
      </c>
      <c r="GC20" s="42">
        <f t="shared" si="55"/>
        <v>0</v>
      </c>
      <c r="GD20" s="42">
        <f t="shared" si="55"/>
        <v>0</v>
      </c>
      <c r="GE20" s="42">
        <f t="shared" si="55"/>
        <v>0</v>
      </c>
      <c r="GF20" s="42">
        <f t="shared" si="55"/>
        <v>0</v>
      </c>
      <c r="GG20" s="42">
        <f t="shared" si="55"/>
        <v>0</v>
      </c>
      <c r="GH20" s="42">
        <f t="shared" si="55"/>
        <v>0</v>
      </c>
      <c r="GI20" s="42">
        <f t="shared" si="55"/>
        <v>0</v>
      </c>
      <c r="GJ20" s="42">
        <f t="shared" si="55"/>
        <v>0</v>
      </c>
      <c r="GK20" s="42">
        <f t="shared" si="55"/>
        <v>0</v>
      </c>
      <c r="GL20" s="42">
        <f t="shared" si="55"/>
        <v>0</v>
      </c>
      <c r="GM20" s="42">
        <f t="shared" si="51"/>
        <v>0</v>
      </c>
      <c r="GN20" s="42">
        <f t="shared" si="51"/>
        <v>0</v>
      </c>
      <c r="GO20" s="42">
        <f t="shared" si="51"/>
        <v>0</v>
      </c>
      <c r="GP20" s="42">
        <f t="shared" si="51"/>
        <v>0</v>
      </c>
      <c r="GQ20" s="42">
        <f t="shared" si="51"/>
        <v>0</v>
      </c>
      <c r="GR20" s="42">
        <f t="shared" si="51"/>
        <v>0</v>
      </c>
      <c r="GS20" s="42">
        <f t="shared" si="51"/>
        <v>0</v>
      </c>
      <c r="GT20" s="42">
        <f t="shared" si="51"/>
        <v>0</v>
      </c>
      <c r="GU20" s="42">
        <f t="shared" si="51"/>
        <v>0</v>
      </c>
      <c r="GV20" s="42">
        <f t="shared" si="51"/>
        <v>0</v>
      </c>
      <c r="GW20" s="42">
        <f t="shared" si="51"/>
        <v>0</v>
      </c>
      <c r="GX20" s="42">
        <f t="shared" si="51"/>
        <v>0</v>
      </c>
      <c r="GY20" s="42">
        <f t="shared" si="51"/>
        <v>0</v>
      </c>
      <c r="GZ20" s="42">
        <f t="shared" si="51"/>
        <v>0</v>
      </c>
      <c r="HA20" s="42">
        <f t="shared" si="51"/>
        <v>0</v>
      </c>
      <c r="HB20" s="42">
        <f t="shared" si="51"/>
        <v>0</v>
      </c>
      <c r="HC20" s="42">
        <f t="shared" si="51"/>
        <v>0</v>
      </c>
      <c r="HD20" s="42">
        <f t="shared" si="51"/>
        <v>0</v>
      </c>
      <c r="HE20" s="42">
        <f t="shared" si="51"/>
        <v>0</v>
      </c>
      <c r="HF20" s="42">
        <f t="shared" si="51"/>
        <v>0</v>
      </c>
      <c r="HG20" s="42">
        <f t="shared" si="51"/>
        <v>0</v>
      </c>
      <c r="HH20" s="42">
        <f t="shared" si="51"/>
        <v>0</v>
      </c>
      <c r="HI20" s="42">
        <f t="shared" si="51"/>
        <v>0</v>
      </c>
      <c r="HJ20" s="42">
        <f t="shared" si="51"/>
        <v>0</v>
      </c>
      <c r="HK20" s="42">
        <f t="shared" si="51"/>
        <v>0</v>
      </c>
      <c r="HL20" s="42">
        <f t="shared" si="51"/>
        <v>0</v>
      </c>
      <c r="HM20" s="42">
        <f t="shared" si="51"/>
        <v>0</v>
      </c>
      <c r="HN20" s="42">
        <f t="shared" si="51"/>
        <v>0</v>
      </c>
      <c r="HO20" s="42">
        <f t="shared" si="51"/>
        <v>0</v>
      </c>
      <c r="HP20" s="42">
        <f t="shared" si="51"/>
        <v>0</v>
      </c>
      <c r="HQ20" s="42">
        <f t="shared" si="51"/>
        <v>0</v>
      </c>
      <c r="HR20" s="42">
        <f t="shared" si="51"/>
        <v>0</v>
      </c>
      <c r="HS20" s="42">
        <f t="shared" si="51"/>
        <v>0</v>
      </c>
      <c r="HT20" s="42">
        <f t="shared" si="51"/>
        <v>0</v>
      </c>
      <c r="HU20" s="42">
        <f t="shared" si="51"/>
        <v>0</v>
      </c>
      <c r="HV20" s="42">
        <f t="shared" si="51"/>
        <v>0</v>
      </c>
      <c r="HW20" s="42">
        <f t="shared" si="51"/>
        <v>0</v>
      </c>
      <c r="HX20" s="42">
        <f t="shared" si="51"/>
        <v>0</v>
      </c>
      <c r="HY20" s="42">
        <f t="shared" si="51"/>
        <v>0</v>
      </c>
      <c r="HZ20" s="42">
        <f t="shared" si="51"/>
        <v>0</v>
      </c>
      <c r="IA20" s="42">
        <f t="shared" si="51"/>
        <v>0</v>
      </c>
      <c r="IB20" s="42">
        <f t="shared" si="51"/>
        <v>0</v>
      </c>
      <c r="IC20" s="42">
        <f t="shared" si="51"/>
        <v>0</v>
      </c>
      <c r="ID20" s="42">
        <f t="shared" si="51"/>
        <v>0</v>
      </c>
      <c r="IE20" s="42">
        <f t="shared" si="51"/>
        <v>0</v>
      </c>
      <c r="IF20" s="42">
        <f t="shared" si="51"/>
        <v>0</v>
      </c>
      <c r="IG20" s="42">
        <f t="shared" si="51"/>
        <v>0</v>
      </c>
      <c r="IH20" s="42">
        <f t="shared" si="51"/>
        <v>0</v>
      </c>
      <c r="II20" s="42">
        <f t="shared" si="46"/>
        <v>0</v>
      </c>
      <c r="IJ20" s="42">
        <f t="shared" si="46"/>
        <v>0</v>
      </c>
      <c r="IK20" s="42">
        <f t="shared" si="46"/>
        <v>0</v>
      </c>
      <c r="IL20" s="42">
        <f t="shared" si="46"/>
        <v>0</v>
      </c>
      <c r="IM20" s="42">
        <f t="shared" si="46"/>
        <v>0</v>
      </c>
      <c r="IN20" s="42">
        <f t="shared" si="46"/>
        <v>0</v>
      </c>
      <c r="IO20" s="42">
        <f t="shared" si="46"/>
        <v>0</v>
      </c>
      <c r="IP20" s="42">
        <f t="shared" si="46"/>
        <v>0</v>
      </c>
      <c r="IQ20" s="42">
        <f t="shared" si="46"/>
        <v>0</v>
      </c>
      <c r="IR20" s="42">
        <f t="shared" si="46"/>
        <v>0</v>
      </c>
      <c r="IS20" s="42">
        <f t="shared" si="46"/>
        <v>0</v>
      </c>
      <c r="IT20" s="42">
        <f t="shared" si="46"/>
        <v>0</v>
      </c>
      <c r="IU20" s="42">
        <f t="shared" si="46"/>
        <v>0</v>
      </c>
      <c r="IV20" s="42">
        <f t="shared" si="46"/>
        <v>0</v>
      </c>
      <c r="IW20" s="42">
        <f t="shared" si="46"/>
        <v>0</v>
      </c>
      <c r="IX20" s="42">
        <f t="shared" si="46"/>
        <v>0</v>
      </c>
      <c r="IY20" s="42">
        <f t="shared" si="46"/>
        <v>0</v>
      </c>
      <c r="IZ20" s="42">
        <f t="shared" si="46"/>
        <v>0</v>
      </c>
      <c r="JA20" s="42">
        <f t="shared" si="28"/>
        <v>0</v>
      </c>
      <c r="JB20" s="42">
        <f t="shared" si="57"/>
        <v>0</v>
      </c>
      <c r="JC20" s="42">
        <f t="shared" si="57"/>
        <v>0</v>
      </c>
      <c r="JD20" s="42">
        <f t="shared" si="57"/>
        <v>0</v>
      </c>
      <c r="JE20" s="42">
        <f t="shared" si="57"/>
        <v>0</v>
      </c>
      <c r="JF20" s="42">
        <f t="shared" si="57"/>
        <v>0</v>
      </c>
      <c r="JG20" s="42">
        <f t="shared" si="57"/>
        <v>0</v>
      </c>
      <c r="JH20" s="42">
        <f t="shared" si="57"/>
        <v>0</v>
      </c>
      <c r="JI20" s="42">
        <f t="shared" si="57"/>
        <v>0</v>
      </c>
      <c r="JJ20" s="42">
        <f t="shared" si="57"/>
        <v>0</v>
      </c>
      <c r="JK20" s="42">
        <f t="shared" si="57"/>
        <v>0</v>
      </c>
      <c r="JL20" s="42">
        <f t="shared" si="57"/>
        <v>0</v>
      </c>
      <c r="JM20" s="42">
        <f t="shared" si="57"/>
        <v>0</v>
      </c>
      <c r="JN20" s="42">
        <f t="shared" si="57"/>
        <v>0</v>
      </c>
      <c r="JO20" s="42">
        <f t="shared" si="57"/>
        <v>0</v>
      </c>
      <c r="JP20" s="42">
        <f t="shared" si="57"/>
        <v>0</v>
      </c>
      <c r="JQ20" s="42">
        <f t="shared" si="57"/>
        <v>0</v>
      </c>
      <c r="JR20" s="42">
        <f t="shared" si="57"/>
        <v>0</v>
      </c>
      <c r="JS20" s="42">
        <f t="shared" si="57"/>
        <v>0</v>
      </c>
      <c r="JT20" s="42">
        <f t="shared" si="57"/>
        <v>0</v>
      </c>
      <c r="JU20" s="42">
        <f t="shared" si="57"/>
        <v>0</v>
      </c>
      <c r="JV20" s="42">
        <f t="shared" si="57"/>
        <v>0</v>
      </c>
      <c r="JW20" s="42">
        <f t="shared" si="57"/>
        <v>0</v>
      </c>
      <c r="JX20" s="42">
        <f t="shared" si="57"/>
        <v>0</v>
      </c>
      <c r="JY20" s="42">
        <f t="shared" si="57"/>
        <v>0</v>
      </c>
      <c r="JZ20" s="42">
        <f t="shared" si="57"/>
        <v>0</v>
      </c>
      <c r="KA20" s="42">
        <f t="shared" si="57"/>
        <v>0</v>
      </c>
      <c r="KB20" s="42">
        <f t="shared" si="57"/>
        <v>0</v>
      </c>
      <c r="KC20" s="42">
        <f t="shared" si="57"/>
        <v>0</v>
      </c>
      <c r="KD20" s="42">
        <f t="shared" si="57"/>
        <v>0</v>
      </c>
      <c r="KE20" s="42">
        <f t="shared" si="57"/>
        <v>0</v>
      </c>
      <c r="KF20" s="42">
        <f t="shared" si="57"/>
        <v>0</v>
      </c>
      <c r="KG20" s="42">
        <f t="shared" si="57"/>
        <v>0</v>
      </c>
      <c r="KH20" s="42">
        <f t="shared" si="57"/>
        <v>0</v>
      </c>
      <c r="KI20" s="42">
        <f t="shared" si="57"/>
        <v>0</v>
      </c>
      <c r="KJ20" s="42">
        <f t="shared" si="57"/>
        <v>0</v>
      </c>
      <c r="KK20" s="42">
        <f t="shared" si="57"/>
        <v>0</v>
      </c>
      <c r="KL20" s="42">
        <f t="shared" si="57"/>
        <v>0</v>
      </c>
      <c r="KM20" s="42">
        <f t="shared" si="57"/>
        <v>0</v>
      </c>
      <c r="KN20" s="42">
        <f t="shared" si="57"/>
        <v>0</v>
      </c>
      <c r="KO20" s="42">
        <f t="shared" si="57"/>
        <v>0</v>
      </c>
      <c r="KP20" s="42">
        <f t="shared" si="57"/>
        <v>0</v>
      </c>
      <c r="KQ20" s="42">
        <f t="shared" si="57"/>
        <v>0</v>
      </c>
      <c r="KR20" s="42">
        <f t="shared" si="57"/>
        <v>0</v>
      </c>
      <c r="KS20" s="42">
        <f t="shared" si="57"/>
        <v>0</v>
      </c>
      <c r="KT20" s="42">
        <f t="shared" si="57"/>
        <v>0</v>
      </c>
      <c r="KU20" s="42">
        <f t="shared" si="57"/>
        <v>0</v>
      </c>
      <c r="KV20" s="42">
        <f t="shared" si="57"/>
        <v>0</v>
      </c>
      <c r="KW20" s="42">
        <f t="shared" si="57"/>
        <v>0</v>
      </c>
      <c r="KX20" s="42">
        <f t="shared" si="57"/>
        <v>0</v>
      </c>
      <c r="KY20" s="42">
        <f t="shared" si="57"/>
        <v>0</v>
      </c>
      <c r="KZ20" s="42">
        <f t="shared" si="57"/>
        <v>0</v>
      </c>
      <c r="LA20" s="42">
        <f t="shared" si="57"/>
        <v>0</v>
      </c>
      <c r="LB20" s="42">
        <f t="shared" si="57"/>
        <v>0</v>
      </c>
      <c r="LC20" s="42">
        <f t="shared" si="57"/>
        <v>0</v>
      </c>
      <c r="LD20" s="42">
        <f t="shared" si="57"/>
        <v>0</v>
      </c>
      <c r="LE20" s="42">
        <f t="shared" si="57"/>
        <v>0</v>
      </c>
      <c r="LF20" s="42">
        <f t="shared" si="57"/>
        <v>0</v>
      </c>
      <c r="LG20" s="42">
        <f t="shared" si="57"/>
        <v>0</v>
      </c>
      <c r="LH20" s="42">
        <f t="shared" si="57"/>
        <v>0</v>
      </c>
      <c r="LI20" s="42">
        <f t="shared" si="57"/>
        <v>0</v>
      </c>
      <c r="LJ20" s="42">
        <f t="shared" si="57"/>
        <v>0</v>
      </c>
      <c r="LK20" s="42">
        <f t="shared" si="57"/>
        <v>0</v>
      </c>
      <c r="LL20" s="42">
        <f t="shared" si="57"/>
        <v>0</v>
      </c>
      <c r="LM20" s="42">
        <f t="shared" si="57"/>
        <v>0</v>
      </c>
      <c r="LN20" s="42">
        <f t="shared" si="56"/>
        <v>0</v>
      </c>
      <c r="LO20" s="42">
        <f t="shared" si="56"/>
        <v>0</v>
      </c>
      <c r="LP20" s="42">
        <f t="shared" si="56"/>
        <v>0</v>
      </c>
      <c r="LQ20" s="42">
        <f t="shared" si="56"/>
        <v>0</v>
      </c>
      <c r="LR20" s="42">
        <f t="shared" si="56"/>
        <v>0</v>
      </c>
      <c r="LS20" s="42">
        <f t="shared" si="56"/>
        <v>0</v>
      </c>
      <c r="LT20" s="42">
        <f t="shared" si="56"/>
        <v>0</v>
      </c>
      <c r="LU20" s="42">
        <f t="shared" si="56"/>
        <v>0</v>
      </c>
      <c r="LV20" s="42">
        <f t="shared" si="56"/>
        <v>0</v>
      </c>
      <c r="LW20" s="42">
        <f t="shared" si="56"/>
        <v>0</v>
      </c>
      <c r="LX20" s="42">
        <f t="shared" si="56"/>
        <v>0</v>
      </c>
      <c r="LY20" s="42">
        <f t="shared" si="56"/>
        <v>0</v>
      </c>
      <c r="LZ20" s="42">
        <f t="shared" si="56"/>
        <v>0</v>
      </c>
      <c r="MA20" s="42">
        <f t="shared" si="56"/>
        <v>0</v>
      </c>
      <c r="MB20" s="42">
        <f t="shared" si="56"/>
        <v>0</v>
      </c>
      <c r="MC20" s="42">
        <f t="shared" si="56"/>
        <v>0</v>
      </c>
      <c r="MD20" s="42">
        <f t="shared" si="56"/>
        <v>0</v>
      </c>
      <c r="ME20" s="42">
        <f t="shared" si="56"/>
        <v>0</v>
      </c>
      <c r="MF20" s="42">
        <f t="shared" si="56"/>
        <v>0</v>
      </c>
      <c r="MG20" s="42">
        <f t="shared" si="56"/>
        <v>0</v>
      </c>
      <c r="MH20" s="42">
        <f t="shared" si="56"/>
        <v>0</v>
      </c>
      <c r="MI20" s="42">
        <f t="shared" si="56"/>
        <v>0</v>
      </c>
      <c r="MJ20" s="42">
        <f t="shared" si="56"/>
        <v>0</v>
      </c>
      <c r="MK20" s="42">
        <f t="shared" si="56"/>
        <v>0</v>
      </c>
      <c r="ML20" s="42">
        <f t="shared" si="56"/>
        <v>0</v>
      </c>
      <c r="MM20" s="42">
        <f t="shared" si="56"/>
        <v>0</v>
      </c>
      <c r="MN20" s="42">
        <f t="shared" si="56"/>
        <v>0</v>
      </c>
      <c r="MO20" s="42">
        <f t="shared" si="56"/>
        <v>0</v>
      </c>
      <c r="MP20" s="42">
        <f t="shared" si="56"/>
        <v>0</v>
      </c>
      <c r="MQ20" s="42">
        <f t="shared" si="56"/>
        <v>0</v>
      </c>
      <c r="MR20" s="42">
        <f t="shared" si="56"/>
        <v>0</v>
      </c>
      <c r="MS20" s="42">
        <f t="shared" si="56"/>
        <v>0</v>
      </c>
      <c r="MT20" s="42">
        <f t="shared" si="56"/>
        <v>0</v>
      </c>
      <c r="MU20" s="42">
        <f t="shared" si="56"/>
        <v>0</v>
      </c>
      <c r="MV20" s="42">
        <f t="shared" si="56"/>
        <v>0</v>
      </c>
      <c r="MW20" s="42">
        <f t="shared" si="56"/>
        <v>0</v>
      </c>
      <c r="MX20" s="42">
        <f t="shared" si="56"/>
        <v>0</v>
      </c>
      <c r="MY20" s="42">
        <f t="shared" si="56"/>
        <v>0</v>
      </c>
      <c r="MZ20" s="42">
        <f t="shared" si="56"/>
        <v>0</v>
      </c>
      <c r="NA20" s="42">
        <f t="shared" si="56"/>
        <v>0</v>
      </c>
      <c r="NB20" s="42">
        <f t="shared" si="56"/>
        <v>0</v>
      </c>
      <c r="NC20" s="42">
        <f t="shared" si="56"/>
        <v>0</v>
      </c>
      <c r="ND20" s="42">
        <f t="shared" si="56"/>
        <v>0</v>
      </c>
      <c r="NE20" s="42">
        <f t="shared" si="56"/>
        <v>0</v>
      </c>
      <c r="NF20" s="42">
        <f t="shared" si="56"/>
        <v>0</v>
      </c>
      <c r="NG20" s="42">
        <f t="shared" si="56"/>
        <v>0</v>
      </c>
      <c r="NH20" s="42">
        <f t="shared" si="56"/>
        <v>0</v>
      </c>
      <c r="NI20" s="42">
        <f t="shared" si="56"/>
        <v>0</v>
      </c>
      <c r="NJ20" s="42">
        <f t="shared" si="56"/>
        <v>0</v>
      </c>
      <c r="NK20" s="42">
        <f t="shared" si="56"/>
        <v>0</v>
      </c>
      <c r="NL20" s="42">
        <f t="shared" si="56"/>
        <v>0</v>
      </c>
      <c r="NM20" s="42">
        <f t="shared" si="56"/>
        <v>0</v>
      </c>
      <c r="NN20" s="42">
        <f t="shared" si="56"/>
        <v>0</v>
      </c>
      <c r="NO20" s="42">
        <f t="shared" si="56"/>
        <v>0</v>
      </c>
      <c r="NP20" s="42">
        <f t="shared" si="56"/>
        <v>0</v>
      </c>
      <c r="NQ20" s="42">
        <f t="shared" si="56"/>
        <v>0</v>
      </c>
      <c r="NR20" s="42">
        <f t="shared" si="56"/>
        <v>0</v>
      </c>
      <c r="NS20" s="42">
        <f t="shared" si="56"/>
        <v>1</v>
      </c>
      <c r="NT20" s="42">
        <f t="shared" si="56"/>
        <v>0</v>
      </c>
      <c r="NU20" s="42">
        <f t="shared" si="56"/>
        <v>0</v>
      </c>
      <c r="NV20" s="42">
        <f t="shared" si="56"/>
        <v>0</v>
      </c>
      <c r="NW20" s="42">
        <f t="shared" si="56"/>
        <v>0</v>
      </c>
      <c r="NX20" s="42">
        <f t="shared" si="56"/>
        <v>0</v>
      </c>
      <c r="NY20" s="42">
        <f t="shared" si="52"/>
        <v>0</v>
      </c>
      <c r="NZ20" s="42">
        <f t="shared" si="52"/>
        <v>0</v>
      </c>
      <c r="OA20" s="42">
        <f t="shared" si="52"/>
        <v>0</v>
      </c>
      <c r="OB20" s="42">
        <f t="shared" si="47"/>
        <v>0</v>
      </c>
      <c r="OC20" s="42">
        <f t="shared" si="47"/>
        <v>0</v>
      </c>
      <c r="OD20" s="42">
        <f t="shared" si="47"/>
        <v>0</v>
      </c>
      <c r="OE20" s="42">
        <f t="shared" si="47"/>
        <v>0</v>
      </c>
      <c r="OF20" s="42">
        <f t="shared" si="47"/>
        <v>0</v>
      </c>
      <c r="OG20" s="42">
        <f t="shared" ref="OG20:QR23" si="61">IF(OG$2=$A20,1,0)</f>
        <v>0</v>
      </c>
      <c r="OH20" s="42">
        <f t="shared" si="61"/>
        <v>0</v>
      </c>
      <c r="OI20" s="42">
        <f t="shared" si="61"/>
        <v>0</v>
      </c>
      <c r="OJ20" s="42">
        <f t="shared" si="61"/>
        <v>0</v>
      </c>
      <c r="OK20" s="42">
        <f t="shared" si="61"/>
        <v>0</v>
      </c>
      <c r="OL20" s="42">
        <f t="shared" si="61"/>
        <v>0</v>
      </c>
      <c r="OM20" s="42">
        <f t="shared" si="61"/>
        <v>0</v>
      </c>
      <c r="ON20" s="42">
        <f t="shared" si="61"/>
        <v>0</v>
      </c>
      <c r="OO20" s="42">
        <f t="shared" si="61"/>
        <v>0</v>
      </c>
      <c r="OP20" s="42">
        <f t="shared" si="61"/>
        <v>0</v>
      </c>
      <c r="OQ20" s="42">
        <f t="shared" si="61"/>
        <v>0</v>
      </c>
      <c r="OR20" s="42">
        <f t="shared" si="61"/>
        <v>0</v>
      </c>
      <c r="OS20" s="42">
        <f t="shared" si="61"/>
        <v>0</v>
      </c>
      <c r="OT20" s="42">
        <f t="shared" si="61"/>
        <v>0</v>
      </c>
      <c r="OU20" s="42">
        <f t="shared" si="61"/>
        <v>0</v>
      </c>
      <c r="OV20" s="42">
        <f t="shared" si="61"/>
        <v>0</v>
      </c>
      <c r="OW20" s="42">
        <f t="shared" si="61"/>
        <v>0</v>
      </c>
      <c r="OX20" s="42">
        <f t="shared" si="61"/>
        <v>0</v>
      </c>
      <c r="OY20" s="42">
        <f t="shared" si="61"/>
        <v>0</v>
      </c>
      <c r="OZ20" s="42">
        <f t="shared" si="61"/>
        <v>0</v>
      </c>
      <c r="PA20" s="42">
        <f t="shared" si="61"/>
        <v>0</v>
      </c>
      <c r="PB20" s="42">
        <f t="shared" si="61"/>
        <v>0</v>
      </c>
      <c r="PC20" s="42">
        <f t="shared" si="61"/>
        <v>0</v>
      </c>
      <c r="PD20" s="42">
        <f t="shared" si="61"/>
        <v>0</v>
      </c>
      <c r="PE20" s="42">
        <f t="shared" si="61"/>
        <v>0</v>
      </c>
      <c r="PF20" s="42">
        <f t="shared" si="61"/>
        <v>0</v>
      </c>
      <c r="PG20" s="42">
        <f t="shared" si="61"/>
        <v>0</v>
      </c>
      <c r="PH20" s="42">
        <f t="shared" si="61"/>
        <v>0</v>
      </c>
      <c r="PI20" s="42">
        <f t="shared" si="61"/>
        <v>0</v>
      </c>
      <c r="PJ20" s="42">
        <f t="shared" si="61"/>
        <v>0</v>
      </c>
      <c r="PK20" s="42">
        <f t="shared" si="61"/>
        <v>0</v>
      </c>
      <c r="PL20" s="42">
        <f t="shared" si="61"/>
        <v>0</v>
      </c>
      <c r="PM20" s="42">
        <f t="shared" si="61"/>
        <v>0</v>
      </c>
      <c r="PN20" s="42">
        <f t="shared" si="61"/>
        <v>0</v>
      </c>
      <c r="PO20" s="42">
        <f t="shared" si="61"/>
        <v>0</v>
      </c>
      <c r="PP20" s="42">
        <f t="shared" si="61"/>
        <v>0</v>
      </c>
      <c r="PQ20" s="42">
        <f t="shared" si="61"/>
        <v>0</v>
      </c>
      <c r="PR20" s="42">
        <f t="shared" si="61"/>
        <v>0</v>
      </c>
      <c r="PS20" s="42">
        <f t="shared" si="61"/>
        <v>0</v>
      </c>
      <c r="PT20" s="42">
        <f t="shared" si="61"/>
        <v>0</v>
      </c>
      <c r="PU20" s="42">
        <f t="shared" si="61"/>
        <v>0</v>
      </c>
      <c r="PV20" s="42">
        <f t="shared" si="61"/>
        <v>0</v>
      </c>
      <c r="PW20" s="42">
        <f t="shared" si="61"/>
        <v>0</v>
      </c>
      <c r="PX20" s="42">
        <f t="shared" si="61"/>
        <v>0</v>
      </c>
      <c r="PY20" s="42">
        <f t="shared" si="61"/>
        <v>0</v>
      </c>
      <c r="PZ20" s="42">
        <f t="shared" si="61"/>
        <v>0</v>
      </c>
      <c r="QA20" s="42">
        <f t="shared" si="61"/>
        <v>0</v>
      </c>
      <c r="QB20" s="42">
        <f t="shared" si="61"/>
        <v>0</v>
      </c>
      <c r="QC20" s="42">
        <f t="shared" si="61"/>
        <v>0</v>
      </c>
      <c r="QD20" s="42">
        <f t="shared" si="61"/>
        <v>0</v>
      </c>
      <c r="QE20" s="42">
        <f t="shared" si="61"/>
        <v>0</v>
      </c>
      <c r="QF20" s="42">
        <f t="shared" si="61"/>
        <v>0</v>
      </c>
      <c r="QG20" s="42">
        <f t="shared" si="61"/>
        <v>0</v>
      </c>
      <c r="QH20" s="42">
        <f t="shared" si="61"/>
        <v>0</v>
      </c>
      <c r="QI20" s="42">
        <f t="shared" si="61"/>
        <v>0</v>
      </c>
      <c r="QJ20" s="42">
        <f t="shared" si="61"/>
        <v>0</v>
      </c>
      <c r="QK20" s="42">
        <f t="shared" si="61"/>
        <v>0</v>
      </c>
      <c r="QL20" s="42">
        <f t="shared" si="61"/>
        <v>0</v>
      </c>
      <c r="QM20" s="42">
        <f t="shared" si="61"/>
        <v>0</v>
      </c>
      <c r="QN20" s="42">
        <f t="shared" si="61"/>
        <v>0</v>
      </c>
      <c r="QO20" s="42">
        <f t="shared" si="61"/>
        <v>0</v>
      </c>
      <c r="QP20" s="42">
        <f t="shared" si="61"/>
        <v>0</v>
      </c>
      <c r="QQ20" s="42">
        <f t="shared" si="61"/>
        <v>0</v>
      </c>
      <c r="QR20" s="42">
        <f t="shared" si="61"/>
        <v>0</v>
      </c>
      <c r="QS20" s="42">
        <f t="shared" si="58"/>
        <v>0</v>
      </c>
      <c r="QT20" s="42">
        <f t="shared" si="58"/>
        <v>0</v>
      </c>
      <c r="QU20" s="42">
        <f t="shared" si="58"/>
        <v>0</v>
      </c>
      <c r="QV20" s="42">
        <f t="shared" si="58"/>
        <v>0</v>
      </c>
      <c r="QW20" s="42">
        <f t="shared" si="58"/>
        <v>0</v>
      </c>
      <c r="QX20" s="42">
        <f t="shared" si="58"/>
        <v>0</v>
      </c>
      <c r="QY20" s="42">
        <f t="shared" si="58"/>
        <v>0</v>
      </c>
      <c r="QZ20" s="42">
        <f t="shared" si="58"/>
        <v>0</v>
      </c>
      <c r="RA20" s="42">
        <f t="shared" si="58"/>
        <v>0</v>
      </c>
      <c r="RB20" s="42">
        <f t="shared" si="58"/>
        <v>0</v>
      </c>
      <c r="RC20" s="42">
        <f t="shared" si="58"/>
        <v>0</v>
      </c>
      <c r="RD20" s="42">
        <f t="shared" si="58"/>
        <v>0</v>
      </c>
      <c r="RE20" s="42">
        <f t="shared" si="58"/>
        <v>0</v>
      </c>
      <c r="RF20" s="42">
        <f t="shared" si="58"/>
        <v>0</v>
      </c>
      <c r="RG20" s="42">
        <f t="shared" si="58"/>
        <v>0</v>
      </c>
      <c r="RH20" s="42">
        <f t="shared" si="58"/>
        <v>0</v>
      </c>
      <c r="RI20" s="42">
        <f t="shared" si="58"/>
        <v>0</v>
      </c>
      <c r="RJ20" s="42">
        <f t="shared" si="58"/>
        <v>0</v>
      </c>
      <c r="RK20" s="42">
        <f t="shared" si="58"/>
        <v>0</v>
      </c>
      <c r="RL20" s="42">
        <f t="shared" si="58"/>
        <v>0</v>
      </c>
      <c r="RM20" s="42">
        <f t="shared" si="53"/>
        <v>0</v>
      </c>
      <c r="RN20" s="42">
        <f t="shared" si="53"/>
        <v>0</v>
      </c>
      <c r="RO20" s="42">
        <f t="shared" si="53"/>
        <v>0</v>
      </c>
      <c r="RP20" s="42">
        <f t="shared" si="53"/>
        <v>0</v>
      </c>
      <c r="RQ20" s="42">
        <f t="shared" si="53"/>
        <v>0</v>
      </c>
      <c r="RR20" s="42">
        <f t="shared" si="53"/>
        <v>0</v>
      </c>
      <c r="RS20" s="42">
        <f t="shared" si="53"/>
        <v>0</v>
      </c>
      <c r="RT20" s="42">
        <f t="shared" si="53"/>
        <v>0</v>
      </c>
      <c r="RU20" s="42">
        <f t="shared" si="53"/>
        <v>0</v>
      </c>
      <c r="RV20" s="42">
        <f t="shared" si="53"/>
        <v>0</v>
      </c>
      <c r="RW20" s="42">
        <f t="shared" si="53"/>
        <v>0</v>
      </c>
      <c r="RX20" s="42">
        <f t="shared" si="53"/>
        <v>0</v>
      </c>
      <c r="RY20" s="42">
        <f t="shared" si="53"/>
        <v>0</v>
      </c>
      <c r="RZ20" s="42">
        <f t="shared" si="53"/>
        <v>0</v>
      </c>
      <c r="SA20" s="42">
        <f t="shared" si="53"/>
        <v>0</v>
      </c>
      <c r="SB20" s="42">
        <f t="shared" si="53"/>
        <v>0</v>
      </c>
      <c r="SC20" s="42">
        <f t="shared" si="53"/>
        <v>0</v>
      </c>
      <c r="SD20" s="42">
        <f t="shared" si="53"/>
        <v>0</v>
      </c>
      <c r="SE20" s="42">
        <f t="shared" si="53"/>
        <v>0</v>
      </c>
      <c r="SF20" s="42">
        <f t="shared" si="53"/>
        <v>0</v>
      </c>
      <c r="SG20" s="42">
        <f t="shared" si="53"/>
        <v>0</v>
      </c>
      <c r="SH20" s="42">
        <f t="shared" si="53"/>
        <v>0</v>
      </c>
      <c r="SI20" s="42">
        <f t="shared" si="53"/>
        <v>0</v>
      </c>
      <c r="SJ20" s="42">
        <f t="shared" si="53"/>
        <v>0</v>
      </c>
      <c r="SK20" s="42">
        <f t="shared" si="53"/>
        <v>0</v>
      </c>
      <c r="SL20" s="42">
        <f t="shared" si="53"/>
        <v>0</v>
      </c>
      <c r="SM20" s="42">
        <f t="shared" si="53"/>
        <v>0</v>
      </c>
      <c r="SN20" s="42">
        <f t="shared" si="53"/>
        <v>0</v>
      </c>
      <c r="SO20" s="42">
        <f t="shared" si="53"/>
        <v>0</v>
      </c>
      <c r="SP20" s="42">
        <f t="shared" si="53"/>
        <v>0</v>
      </c>
      <c r="SQ20" s="42">
        <f t="shared" si="53"/>
        <v>0</v>
      </c>
      <c r="SR20" s="42">
        <f t="shared" si="53"/>
        <v>0</v>
      </c>
      <c r="SS20" s="42">
        <f t="shared" si="53"/>
        <v>0</v>
      </c>
      <c r="ST20" s="42">
        <f t="shared" si="53"/>
        <v>0</v>
      </c>
      <c r="SU20" s="42">
        <f t="shared" si="53"/>
        <v>0</v>
      </c>
      <c r="SV20" s="42">
        <f t="shared" si="53"/>
        <v>0</v>
      </c>
      <c r="SW20" s="42">
        <f t="shared" si="53"/>
        <v>0</v>
      </c>
      <c r="SX20" s="42">
        <f t="shared" si="53"/>
        <v>0</v>
      </c>
      <c r="SY20" s="42">
        <f t="shared" si="53"/>
        <v>0</v>
      </c>
      <c r="SZ20" s="42">
        <f t="shared" si="48"/>
        <v>0</v>
      </c>
      <c r="TA20" s="42">
        <f t="shared" si="48"/>
        <v>0</v>
      </c>
      <c r="TB20" s="42">
        <f t="shared" si="48"/>
        <v>0</v>
      </c>
      <c r="TC20" s="42">
        <f t="shared" si="48"/>
        <v>0</v>
      </c>
      <c r="TD20" s="42">
        <f t="shared" si="48"/>
        <v>0</v>
      </c>
      <c r="TE20" s="42">
        <f t="shared" ref="TE20:VP25" si="62">IF(TE$2=$A20,1,0)</f>
        <v>0</v>
      </c>
      <c r="TF20" s="42">
        <f t="shared" si="62"/>
        <v>0</v>
      </c>
      <c r="TG20" s="42">
        <f t="shared" si="62"/>
        <v>0</v>
      </c>
      <c r="TH20" s="42">
        <f t="shared" si="62"/>
        <v>0</v>
      </c>
      <c r="TI20" s="42">
        <f t="shared" si="62"/>
        <v>0</v>
      </c>
      <c r="TJ20" s="42">
        <f t="shared" si="62"/>
        <v>0</v>
      </c>
      <c r="TK20" s="42">
        <f t="shared" si="62"/>
        <v>0</v>
      </c>
      <c r="TL20" s="42">
        <f t="shared" si="62"/>
        <v>0</v>
      </c>
      <c r="TM20" s="42">
        <f t="shared" si="62"/>
        <v>0</v>
      </c>
      <c r="TN20" s="42">
        <f t="shared" si="62"/>
        <v>0</v>
      </c>
      <c r="TO20" s="42">
        <f t="shared" si="62"/>
        <v>0</v>
      </c>
      <c r="TP20" s="42">
        <f t="shared" si="62"/>
        <v>0</v>
      </c>
      <c r="TQ20" s="42">
        <f t="shared" si="62"/>
        <v>0</v>
      </c>
      <c r="TR20" s="42">
        <f t="shared" si="62"/>
        <v>0</v>
      </c>
      <c r="TS20" s="42">
        <f t="shared" si="62"/>
        <v>0</v>
      </c>
      <c r="TT20" s="42">
        <f t="shared" si="62"/>
        <v>0</v>
      </c>
      <c r="TU20" s="42">
        <f t="shared" si="62"/>
        <v>0</v>
      </c>
      <c r="TV20" s="42">
        <f t="shared" si="62"/>
        <v>0</v>
      </c>
      <c r="TW20" s="42">
        <f t="shared" si="62"/>
        <v>0</v>
      </c>
      <c r="TX20" s="42">
        <f t="shared" si="62"/>
        <v>0</v>
      </c>
      <c r="TY20" s="42">
        <f t="shared" si="62"/>
        <v>0</v>
      </c>
      <c r="TZ20" s="42">
        <f t="shared" si="62"/>
        <v>0</v>
      </c>
      <c r="UA20" s="42">
        <f t="shared" si="62"/>
        <v>0</v>
      </c>
      <c r="UB20" s="42">
        <f t="shared" si="62"/>
        <v>0</v>
      </c>
      <c r="UC20" s="42">
        <f t="shared" si="62"/>
        <v>0</v>
      </c>
      <c r="UD20" s="42">
        <f t="shared" si="62"/>
        <v>0</v>
      </c>
      <c r="UE20" s="42">
        <f t="shared" si="62"/>
        <v>0</v>
      </c>
      <c r="UF20" s="42">
        <f t="shared" si="62"/>
        <v>0</v>
      </c>
      <c r="UG20" s="42">
        <f t="shared" si="62"/>
        <v>0</v>
      </c>
      <c r="UH20" s="42">
        <f t="shared" si="62"/>
        <v>0</v>
      </c>
      <c r="UI20" s="42">
        <f t="shared" si="62"/>
        <v>0</v>
      </c>
      <c r="UJ20" s="42">
        <f t="shared" si="62"/>
        <v>0</v>
      </c>
      <c r="UK20" s="42">
        <f t="shared" si="62"/>
        <v>0</v>
      </c>
      <c r="UL20" s="42">
        <f t="shared" si="62"/>
        <v>0</v>
      </c>
      <c r="UM20" s="42">
        <f t="shared" si="62"/>
        <v>0</v>
      </c>
      <c r="UN20" s="42">
        <f t="shared" si="62"/>
        <v>0</v>
      </c>
      <c r="UO20" s="42">
        <f t="shared" si="62"/>
        <v>0</v>
      </c>
      <c r="UP20" s="42">
        <f t="shared" si="62"/>
        <v>0</v>
      </c>
      <c r="UQ20" s="42">
        <f t="shared" si="62"/>
        <v>0</v>
      </c>
      <c r="UR20" s="42">
        <f t="shared" si="62"/>
        <v>0</v>
      </c>
      <c r="US20" s="42">
        <f t="shared" si="62"/>
        <v>0</v>
      </c>
      <c r="UT20" s="42">
        <f t="shared" si="62"/>
        <v>0</v>
      </c>
      <c r="UU20" s="42">
        <f t="shared" si="62"/>
        <v>0</v>
      </c>
      <c r="UV20" s="42">
        <f t="shared" si="62"/>
        <v>0</v>
      </c>
      <c r="UW20" s="42">
        <f t="shared" si="62"/>
        <v>0</v>
      </c>
      <c r="UX20" s="42">
        <f t="shared" si="62"/>
        <v>0</v>
      </c>
      <c r="UY20" s="42">
        <f t="shared" si="62"/>
        <v>0</v>
      </c>
      <c r="UZ20" s="42">
        <f t="shared" si="62"/>
        <v>0</v>
      </c>
      <c r="VA20" s="42">
        <f t="shared" si="62"/>
        <v>0</v>
      </c>
      <c r="VB20" s="42">
        <f t="shared" si="62"/>
        <v>0</v>
      </c>
      <c r="VC20" s="42">
        <f t="shared" si="62"/>
        <v>0</v>
      </c>
      <c r="VD20" s="42">
        <f t="shared" si="62"/>
        <v>0</v>
      </c>
      <c r="VE20" s="42">
        <f t="shared" si="62"/>
        <v>0</v>
      </c>
      <c r="VF20" s="42">
        <f t="shared" si="62"/>
        <v>0</v>
      </c>
      <c r="VG20" s="42">
        <f t="shared" si="62"/>
        <v>0</v>
      </c>
      <c r="VH20" s="42">
        <f t="shared" si="62"/>
        <v>0</v>
      </c>
      <c r="VI20" s="42">
        <f t="shared" si="62"/>
        <v>0</v>
      </c>
      <c r="VJ20" s="42">
        <f t="shared" si="62"/>
        <v>0</v>
      </c>
      <c r="VK20" s="42">
        <f t="shared" si="62"/>
        <v>0</v>
      </c>
      <c r="VL20" s="42">
        <f t="shared" si="62"/>
        <v>0</v>
      </c>
      <c r="VM20" s="42">
        <f t="shared" si="62"/>
        <v>0</v>
      </c>
      <c r="VN20" s="42">
        <f t="shared" si="62"/>
        <v>0</v>
      </c>
      <c r="VO20" s="42">
        <f t="shared" si="62"/>
        <v>0</v>
      </c>
      <c r="VP20" s="42">
        <f t="shared" si="62"/>
        <v>0</v>
      </c>
      <c r="VQ20" s="42">
        <f t="shared" si="59"/>
        <v>0</v>
      </c>
      <c r="VR20" s="42">
        <f t="shared" si="59"/>
        <v>0</v>
      </c>
      <c r="VS20" s="42">
        <f t="shared" si="59"/>
        <v>0</v>
      </c>
      <c r="VT20" s="42">
        <f t="shared" si="59"/>
        <v>0</v>
      </c>
      <c r="VU20" s="42">
        <f t="shared" si="59"/>
        <v>0</v>
      </c>
      <c r="VV20" s="42">
        <f t="shared" si="59"/>
        <v>0</v>
      </c>
      <c r="VW20" s="42">
        <f t="shared" si="59"/>
        <v>0</v>
      </c>
      <c r="VX20" s="42">
        <f t="shared" si="59"/>
        <v>0</v>
      </c>
      <c r="VY20" s="42">
        <f t="shared" si="59"/>
        <v>0</v>
      </c>
      <c r="VZ20" s="42">
        <f t="shared" si="59"/>
        <v>0</v>
      </c>
      <c r="WA20" s="42">
        <f t="shared" si="59"/>
        <v>0</v>
      </c>
      <c r="WB20" s="42">
        <f t="shared" si="59"/>
        <v>0</v>
      </c>
      <c r="WC20" s="42">
        <f t="shared" si="59"/>
        <v>0</v>
      </c>
      <c r="WD20" s="42">
        <f t="shared" si="59"/>
        <v>0</v>
      </c>
      <c r="WE20" s="42">
        <f t="shared" si="59"/>
        <v>0</v>
      </c>
      <c r="WF20" s="42">
        <f t="shared" si="59"/>
        <v>0</v>
      </c>
      <c r="WG20" s="42">
        <f t="shared" si="59"/>
        <v>0</v>
      </c>
      <c r="WH20" s="42">
        <f t="shared" si="59"/>
        <v>0</v>
      </c>
      <c r="WI20" s="42">
        <f t="shared" si="59"/>
        <v>0</v>
      </c>
      <c r="WJ20" s="42">
        <f t="shared" si="59"/>
        <v>0</v>
      </c>
      <c r="WK20" s="42">
        <f t="shared" si="54"/>
        <v>0</v>
      </c>
      <c r="WL20" s="42">
        <f t="shared" si="54"/>
        <v>0</v>
      </c>
      <c r="WM20" s="42">
        <f t="shared" si="54"/>
        <v>0</v>
      </c>
      <c r="WN20" s="42">
        <f t="shared" si="54"/>
        <v>0</v>
      </c>
      <c r="WO20" s="42">
        <f t="shared" si="54"/>
        <v>0</v>
      </c>
      <c r="WP20" s="42">
        <f t="shared" si="54"/>
        <v>0</v>
      </c>
      <c r="WQ20" s="42">
        <f t="shared" si="54"/>
        <v>0</v>
      </c>
      <c r="WR20" s="42">
        <f t="shared" si="54"/>
        <v>0</v>
      </c>
      <c r="WS20" s="42">
        <f t="shared" si="54"/>
        <v>0</v>
      </c>
      <c r="WT20" s="42">
        <f t="shared" si="54"/>
        <v>0</v>
      </c>
      <c r="WU20" s="42">
        <f t="shared" si="54"/>
        <v>0</v>
      </c>
      <c r="WV20" s="42">
        <f t="shared" si="54"/>
        <v>0</v>
      </c>
      <c r="WW20" s="42">
        <f t="shared" si="54"/>
        <v>0</v>
      </c>
      <c r="WX20" s="42">
        <f t="shared" si="54"/>
        <v>0</v>
      </c>
      <c r="WY20" s="42">
        <f t="shared" si="54"/>
        <v>0</v>
      </c>
      <c r="WZ20" s="42">
        <f t="shared" si="54"/>
        <v>0</v>
      </c>
      <c r="XA20" s="42">
        <f t="shared" si="54"/>
        <v>0</v>
      </c>
      <c r="XB20" s="42">
        <f t="shared" si="54"/>
        <v>0</v>
      </c>
      <c r="XC20" s="42">
        <f t="shared" si="54"/>
        <v>0</v>
      </c>
      <c r="XD20" s="42">
        <f t="shared" si="54"/>
        <v>0</v>
      </c>
      <c r="XE20" s="42">
        <f t="shared" si="54"/>
        <v>0</v>
      </c>
      <c r="XF20" s="42">
        <f t="shared" si="54"/>
        <v>0</v>
      </c>
      <c r="XG20" s="42">
        <f t="shared" si="54"/>
        <v>0</v>
      </c>
      <c r="XH20" s="42">
        <f t="shared" si="54"/>
        <v>0</v>
      </c>
      <c r="XI20" s="42">
        <f t="shared" si="54"/>
        <v>0</v>
      </c>
      <c r="XJ20" s="42">
        <f t="shared" si="54"/>
        <v>0</v>
      </c>
      <c r="XK20" s="42">
        <f t="shared" si="54"/>
        <v>0</v>
      </c>
      <c r="XL20" s="42">
        <f t="shared" si="54"/>
        <v>0</v>
      </c>
      <c r="XM20" s="42">
        <f t="shared" si="54"/>
        <v>0</v>
      </c>
      <c r="XN20" s="42">
        <f t="shared" si="54"/>
        <v>0</v>
      </c>
      <c r="XO20" s="42">
        <f t="shared" si="54"/>
        <v>0</v>
      </c>
      <c r="XP20" s="42">
        <f t="shared" si="54"/>
        <v>0</v>
      </c>
      <c r="XQ20" s="42">
        <f t="shared" si="54"/>
        <v>0</v>
      </c>
      <c r="XR20" s="42">
        <f t="shared" si="54"/>
        <v>0</v>
      </c>
      <c r="XS20" s="42">
        <f t="shared" si="54"/>
        <v>0</v>
      </c>
      <c r="XT20" s="42">
        <f t="shared" si="54"/>
        <v>0</v>
      </c>
      <c r="XU20" s="42">
        <f t="shared" si="54"/>
        <v>0</v>
      </c>
      <c r="XV20" s="42">
        <f t="shared" si="54"/>
        <v>0</v>
      </c>
      <c r="XW20" s="42">
        <f t="shared" si="54"/>
        <v>0</v>
      </c>
      <c r="XX20" s="42">
        <f t="shared" si="49"/>
        <v>0</v>
      </c>
      <c r="XY20" s="42">
        <f t="shared" si="49"/>
        <v>0</v>
      </c>
      <c r="XZ20" s="42">
        <f t="shared" si="49"/>
        <v>0</v>
      </c>
      <c r="YA20" s="42">
        <f t="shared" si="49"/>
        <v>0</v>
      </c>
      <c r="YB20" s="42">
        <f t="shared" si="49"/>
        <v>0</v>
      </c>
      <c r="YC20" s="42">
        <f t="shared" si="16"/>
        <v>0</v>
      </c>
      <c r="YD20" s="42">
        <f t="shared" si="16"/>
        <v>0</v>
      </c>
      <c r="YE20" s="23"/>
    </row>
    <row r="21" spans="1:655" x14ac:dyDescent="0.55000000000000004">
      <c r="A21" t="s">
        <v>737</v>
      </c>
      <c r="B21" s="42">
        <f t="shared" si="11"/>
        <v>0</v>
      </c>
      <c r="C21" s="42">
        <f t="shared" si="11"/>
        <v>0</v>
      </c>
      <c r="D21" s="42">
        <f t="shared" si="11"/>
        <v>0</v>
      </c>
      <c r="E21" s="42">
        <f t="shared" si="11"/>
        <v>0</v>
      </c>
      <c r="F21" s="42">
        <f t="shared" si="11"/>
        <v>0</v>
      </c>
      <c r="G21" s="42">
        <f t="shared" si="11"/>
        <v>0</v>
      </c>
      <c r="H21" s="42">
        <f t="shared" si="11"/>
        <v>0</v>
      </c>
      <c r="I21" s="42">
        <f t="shared" si="11"/>
        <v>0</v>
      </c>
      <c r="J21" s="42">
        <f t="shared" si="11"/>
        <v>0</v>
      </c>
      <c r="K21" s="42">
        <f t="shared" si="11"/>
        <v>0</v>
      </c>
      <c r="L21" s="42">
        <f t="shared" si="11"/>
        <v>0</v>
      </c>
      <c r="M21" s="42">
        <f t="shared" si="11"/>
        <v>0</v>
      </c>
      <c r="N21" s="42">
        <f t="shared" si="11"/>
        <v>0</v>
      </c>
      <c r="O21" s="42">
        <f t="shared" ref="O21:BZ25" si="63">IF(O$2=$A21,1,0)</f>
        <v>0</v>
      </c>
      <c r="P21" s="42">
        <f t="shared" si="63"/>
        <v>0</v>
      </c>
      <c r="Q21" s="42">
        <f t="shared" si="63"/>
        <v>0</v>
      </c>
      <c r="R21" s="42">
        <f t="shared" si="63"/>
        <v>0</v>
      </c>
      <c r="S21" s="42">
        <f t="shared" si="63"/>
        <v>0</v>
      </c>
      <c r="T21" s="42">
        <f t="shared" si="63"/>
        <v>0</v>
      </c>
      <c r="U21" s="42">
        <f t="shared" si="63"/>
        <v>0</v>
      </c>
      <c r="V21" s="42">
        <f t="shared" si="63"/>
        <v>0</v>
      </c>
      <c r="W21" s="42">
        <f t="shared" si="63"/>
        <v>0</v>
      </c>
      <c r="X21" s="42">
        <f t="shared" si="63"/>
        <v>0</v>
      </c>
      <c r="Y21" s="42">
        <f t="shared" si="63"/>
        <v>0</v>
      </c>
      <c r="Z21" s="42">
        <f t="shared" si="63"/>
        <v>0</v>
      </c>
      <c r="AA21" s="42">
        <f t="shared" si="63"/>
        <v>0</v>
      </c>
      <c r="AB21" s="42">
        <f t="shared" si="63"/>
        <v>0</v>
      </c>
      <c r="AC21" s="42">
        <f t="shared" si="63"/>
        <v>0</v>
      </c>
      <c r="AD21" s="42">
        <f t="shared" si="63"/>
        <v>0</v>
      </c>
      <c r="AE21" s="42">
        <f t="shared" si="63"/>
        <v>0</v>
      </c>
      <c r="AF21" s="42">
        <f t="shared" si="63"/>
        <v>0</v>
      </c>
      <c r="AG21" s="42">
        <f t="shared" si="63"/>
        <v>0</v>
      </c>
      <c r="AH21" s="42">
        <f t="shared" si="63"/>
        <v>0</v>
      </c>
      <c r="AI21" s="42">
        <f t="shared" si="63"/>
        <v>0</v>
      </c>
      <c r="AJ21" s="42">
        <f t="shared" si="63"/>
        <v>0</v>
      </c>
      <c r="AK21" s="42">
        <f t="shared" si="63"/>
        <v>0</v>
      </c>
      <c r="AL21" s="42">
        <f t="shared" si="63"/>
        <v>0</v>
      </c>
      <c r="AM21" s="42">
        <f t="shared" si="63"/>
        <v>0</v>
      </c>
      <c r="AN21" s="42">
        <f t="shared" si="63"/>
        <v>0</v>
      </c>
      <c r="AO21" s="42">
        <f t="shared" si="63"/>
        <v>0</v>
      </c>
      <c r="AP21" s="42">
        <f t="shared" si="63"/>
        <v>0</v>
      </c>
      <c r="AQ21" s="42">
        <f t="shared" si="63"/>
        <v>0</v>
      </c>
      <c r="AR21" s="42">
        <f t="shared" si="63"/>
        <v>0</v>
      </c>
      <c r="AS21" s="42">
        <f t="shared" si="63"/>
        <v>0</v>
      </c>
      <c r="AT21" s="42">
        <f t="shared" si="63"/>
        <v>0</v>
      </c>
      <c r="AU21" s="42">
        <f t="shared" si="63"/>
        <v>0</v>
      </c>
      <c r="AV21" s="42">
        <f t="shared" si="63"/>
        <v>0</v>
      </c>
      <c r="AW21" s="42">
        <f t="shared" si="63"/>
        <v>0</v>
      </c>
      <c r="AX21" s="42">
        <f t="shared" si="63"/>
        <v>0</v>
      </c>
      <c r="AY21" s="42">
        <f t="shared" si="63"/>
        <v>0</v>
      </c>
      <c r="AZ21" s="42">
        <f t="shared" si="63"/>
        <v>0</v>
      </c>
      <c r="BA21" s="42">
        <f t="shared" si="63"/>
        <v>0</v>
      </c>
      <c r="BB21" s="42">
        <f t="shared" si="63"/>
        <v>0</v>
      </c>
      <c r="BC21" s="42">
        <f t="shared" si="63"/>
        <v>0</v>
      </c>
      <c r="BD21" s="42">
        <f t="shared" si="63"/>
        <v>0</v>
      </c>
      <c r="BE21" s="42">
        <f t="shared" si="63"/>
        <v>0</v>
      </c>
      <c r="BF21" s="42">
        <f t="shared" si="63"/>
        <v>0</v>
      </c>
      <c r="BG21" s="42">
        <f t="shared" si="63"/>
        <v>0</v>
      </c>
      <c r="BH21" s="42">
        <f t="shared" si="63"/>
        <v>0</v>
      </c>
      <c r="BI21" s="42">
        <f t="shared" si="63"/>
        <v>0</v>
      </c>
      <c r="BJ21" s="42">
        <f t="shared" si="63"/>
        <v>0</v>
      </c>
      <c r="BK21" s="42">
        <f t="shared" si="63"/>
        <v>0</v>
      </c>
      <c r="BL21" s="42">
        <f t="shared" si="63"/>
        <v>0</v>
      </c>
      <c r="BM21" s="42">
        <f t="shared" si="63"/>
        <v>0</v>
      </c>
      <c r="BN21" s="42">
        <f t="shared" si="63"/>
        <v>0</v>
      </c>
      <c r="BO21" s="42">
        <f t="shared" si="63"/>
        <v>0</v>
      </c>
      <c r="BP21" s="42">
        <f t="shared" si="63"/>
        <v>0</v>
      </c>
      <c r="BQ21" s="42">
        <f t="shared" si="63"/>
        <v>0</v>
      </c>
      <c r="BR21" s="42">
        <f t="shared" si="63"/>
        <v>0</v>
      </c>
      <c r="BS21" s="42">
        <f t="shared" si="63"/>
        <v>0</v>
      </c>
      <c r="BT21" s="42">
        <f t="shared" si="63"/>
        <v>0</v>
      </c>
      <c r="BU21" s="42">
        <f t="shared" si="63"/>
        <v>0</v>
      </c>
      <c r="BV21" s="42">
        <f t="shared" si="63"/>
        <v>0</v>
      </c>
      <c r="BW21" s="42">
        <f t="shared" si="63"/>
        <v>0</v>
      </c>
      <c r="BX21" s="42">
        <f t="shared" si="63"/>
        <v>0</v>
      </c>
      <c r="BY21" s="42">
        <f t="shared" si="63"/>
        <v>0</v>
      </c>
      <c r="BZ21" s="42">
        <f t="shared" si="63"/>
        <v>0</v>
      </c>
      <c r="CA21" s="42">
        <f t="shared" ref="CA21:EL25" si="64">IF(CA$2=$A21,1,0)</f>
        <v>0</v>
      </c>
      <c r="CB21" s="42">
        <f t="shared" si="64"/>
        <v>0</v>
      </c>
      <c r="CC21" s="42">
        <f t="shared" si="64"/>
        <v>0</v>
      </c>
      <c r="CD21" s="42">
        <f t="shared" si="64"/>
        <v>0</v>
      </c>
      <c r="CE21" s="42">
        <f t="shared" si="64"/>
        <v>0</v>
      </c>
      <c r="CF21" s="42">
        <f t="shared" si="64"/>
        <v>0</v>
      </c>
      <c r="CG21" s="42">
        <f t="shared" si="64"/>
        <v>0</v>
      </c>
      <c r="CH21" s="42">
        <f t="shared" si="64"/>
        <v>0</v>
      </c>
      <c r="CI21" s="42">
        <f t="shared" si="64"/>
        <v>0</v>
      </c>
      <c r="CJ21" s="42">
        <f t="shared" si="64"/>
        <v>0</v>
      </c>
      <c r="CK21" s="42">
        <f t="shared" si="64"/>
        <v>0</v>
      </c>
      <c r="CL21" s="42">
        <f t="shared" si="64"/>
        <v>0</v>
      </c>
      <c r="CM21" s="42">
        <f t="shared" si="64"/>
        <v>0</v>
      </c>
      <c r="CN21" s="42">
        <f t="shared" si="64"/>
        <v>0</v>
      </c>
      <c r="CO21" s="42">
        <f t="shared" si="64"/>
        <v>0</v>
      </c>
      <c r="CP21" s="42">
        <f t="shared" si="64"/>
        <v>0</v>
      </c>
      <c r="CQ21" s="42">
        <f t="shared" si="64"/>
        <v>0</v>
      </c>
      <c r="CR21" s="42">
        <f t="shared" si="64"/>
        <v>0</v>
      </c>
      <c r="CS21" s="42">
        <f t="shared" si="64"/>
        <v>0</v>
      </c>
      <c r="CT21" s="42">
        <f t="shared" si="64"/>
        <v>0</v>
      </c>
      <c r="CU21" s="42">
        <f t="shared" si="64"/>
        <v>0</v>
      </c>
      <c r="CV21" s="42">
        <f t="shared" si="64"/>
        <v>0</v>
      </c>
      <c r="CW21" s="42">
        <f t="shared" si="64"/>
        <v>0</v>
      </c>
      <c r="CX21" s="42">
        <f t="shared" si="64"/>
        <v>0</v>
      </c>
      <c r="CY21" s="42">
        <f t="shared" si="64"/>
        <v>0</v>
      </c>
      <c r="CZ21" s="42">
        <f t="shared" si="64"/>
        <v>0</v>
      </c>
      <c r="DA21" s="42">
        <f t="shared" si="64"/>
        <v>0</v>
      </c>
      <c r="DB21" s="42">
        <f t="shared" si="64"/>
        <v>0</v>
      </c>
      <c r="DC21" s="42">
        <f t="shared" si="64"/>
        <v>0</v>
      </c>
      <c r="DD21" s="42">
        <f t="shared" si="64"/>
        <v>0</v>
      </c>
      <c r="DE21" s="42">
        <f t="shared" si="64"/>
        <v>0</v>
      </c>
      <c r="DF21" s="42">
        <f t="shared" si="64"/>
        <v>0</v>
      </c>
      <c r="DG21" s="42">
        <f t="shared" si="64"/>
        <v>0</v>
      </c>
      <c r="DH21" s="42">
        <f t="shared" si="64"/>
        <v>0</v>
      </c>
      <c r="DI21" s="42">
        <f t="shared" si="64"/>
        <v>0</v>
      </c>
      <c r="DJ21" s="42">
        <f t="shared" si="64"/>
        <v>0</v>
      </c>
      <c r="DK21" s="42">
        <f t="shared" si="64"/>
        <v>0</v>
      </c>
      <c r="DL21" s="42">
        <f t="shared" si="64"/>
        <v>0</v>
      </c>
      <c r="DM21" s="42">
        <f t="shared" si="64"/>
        <v>0</v>
      </c>
      <c r="DN21" s="42">
        <f t="shared" si="64"/>
        <v>0</v>
      </c>
      <c r="DO21" s="42">
        <f t="shared" si="64"/>
        <v>0</v>
      </c>
      <c r="DP21" s="42">
        <f t="shared" si="64"/>
        <v>0</v>
      </c>
      <c r="DQ21" s="42">
        <f t="shared" si="64"/>
        <v>0</v>
      </c>
      <c r="DR21" s="42">
        <f t="shared" si="64"/>
        <v>0</v>
      </c>
      <c r="DS21" s="42">
        <f t="shared" si="64"/>
        <v>0</v>
      </c>
      <c r="DT21" s="42">
        <f t="shared" si="64"/>
        <v>0</v>
      </c>
      <c r="DU21" s="42">
        <f t="shared" si="64"/>
        <v>0</v>
      </c>
      <c r="DV21" s="42">
        <f t="shared" si="64"/>
        <v>0</v>
      </c>
      <c r="DW21" s="42">
        <f t="shared" si="64"/>
        <v>0</v>
      </c>
      <c r="DX21" s="42">
        <f t="shared" si="64"/>
        <v>0</v>
      </c>
      <c r="DY21" s="42">
        <f t="shared" si="64"/>
        <v>0</v>
      </c>
      <c r="DZ21" s="42">
        <f t="shared" si="45"/>
        <v>0</v>
      </c>
      <c r="EA21" s="42">
        <f t="shared" si="45"/>
        <v>0</v>
      </c>
      <c r="EB21" s="42">
        <f t="shared" si="45"/>
        <v>0</v>
      </c>
      <c r="EC21" s="42">
        <f t="shared" si="45"/>
        <v>0</v>
      </c>
      <c r="ED21" s="42">
        <f t="shared" si="45"/>
        <v>0</v>
      </c>
      <c r="EE21" s="42">
        <f t="shared" si="45"/>
        <v>0</v>
      </c>
      <c r="EF21" s="42">
        <f t="shared" si="45"/>
        <v>0</v>
      </c>
      <c r="EG21" s="42">
        <f t="shared" si="45"/>
        <v>0</v>
      </c>
      <c r="EH21" s="42">
        <f t="shared" si="45"/>
        <v>0</v>
      </c>
      <c r="EI21" s="42">
        <f t="shared" si="45"/>
        <v>0</v>
      </c>
      <c r="EJ21" s="42">
        <f t="shared" si="45"/>
        <v>0</v>
      </c>
      <c r="EK21" s="42">
        <f t="shared" si="45"/>
        <v>0</v>
      </c>
      <c r="EL21" s="42">
        <f t="shared" si="45"/>
        <v>0</v>
      </c>
      <c r="EM21" s="42">
        <f t="shared" si="45"/>
        <v>0</v>
      </c>
      <c r="EN21" s="42">
        <f t="shared" si="45"/>
        <v>0</v>
      </c>
      <c r="EO21" s="42">
        <f t="shared" si="55"/>
        <v>0</v>
      </c>
      <c r="EP21" s="42">
        <f t="shared" si="55"/>
        <v>0</v>
      </c>
      <c r="EQ21" s="42">
        <f t="shared" si="55"/>
        <v>0</v>
      </c>
      <c r="ER21" s="42">
        <f t="shared" si="55"/>
        <v>0</v>
      </c>
      <c r="ES21" s="42">
        <f t="shared" si="55"/>
        <v>0</v>
      </c>
      <c r="ET21" s="42">
        <f t="shared" si="55"/>
        <v>0</v>
      </c>
      <c r="EU21" s="42">
        <f t="shared" si="55"/>
        <v>0</v>
      </c>
      <c r="EV21" s="42">
        <f t="shared" si="55"/>
        <v>0</v>
      </c>
      <c r="EW21" s="42">
        <f t="shared" si="55"/>
        <v>0</v>
      </c>
      <c r="EX21" s="42">
        <f t="shared" si="55"/>
        <v>0</v>
      </c>
      <c r="EY21" s="42">
        <f t="shared" si="55"/>
        <v>0</v>
      </c>
      <c r="EZ21" s="42">
        <f t="shared" si="55"/>
        <v>0</v>
      </c>
      <c r="FA21" s="42">
        <f t="shared" si="55"/>
        <v>0</v>
      </c>
      <c r="FB21" s="42">
        <f t="shared" si="55"/>
        <v>0</v>
      </c>
      <c r="FC21" s="42">
        <f t="shared" si="55"/>
        <v>0</v>
      </c>
      <c r="FD21" s="42">
        <f t="shared" si="55"/>
        <v>0</v>
      </c>
      <c r="FE21" s="42">
        <f t="shared" si="55"/>
        <v>0</v>
      </c>
      <c r="FF21" s="42">
        <f t="shared" si="55"/>
        <v>0</v>
      </c>
      <c r="FG21" s="42">
        <f t="shared" si="55"/>
        <v>0</v>
      </c>
      <c r="FH21" s="42">
        <f t="shared" si="55"/>
        <v>0</v>
      </c>
      <c r="FI21" s="42">
        <f t="shared" si="55"/>
        <v>0</v>
      </c>
      <c r="FJ21" s="42">
        <f t="shared" si="55"/>
        <v>0</v>
      </c>
      <c r="FK21" s="42">
        <f t="shared" si="55"/>
        <v>0</v>
      </c>
      <c r="FL21" s="42">
        <f t="shared" si="55"/>
        <v>0</v>
      </c>
      <c r="FM21" s="42">
        <f t="shared" si="55"/>
        <v>0</v>
      </c>
      <c r="FN21" s="42">
        <f t="shared" si="55"/>
        <v>0</v>
      </c>
      <c r="FO21" s="42">
        <f t="shared" si="55"/>
        <v>0</v>
      </c>
      <c r="FP21" s="42">
        <f t="shared" si="55"/>
        <v>0</v>
      </c>
      <c r="FQ21" s="42">
        <f t="shared" si="55"/>
        <v>0</v>
      </c>
      <c r="FR21" s="42">
        <f t="shared" si="55"/>
        <v>0</v>
      </c>
      <c r="FS21" s="42">
        <f t="shared" si="55"/>
        <v>0</v>
      </c>
      <c r="FT21" s="42">
        <f t="shared" si="55"/>
        <v>0</v>
      </c>
      <c r="FU21" s="42">
        <f t="shared" si="55"/>
        <v>0</v>
      </c>
      <c r="FV21" s="42">
        <f t="shared" si="55"/>
        <v>0</v>
      </c>
      <c r="FW21" s="42">
        <f t="shared" si="55"/>
        <v>0</v>
      </c>
      <c r="FX21" s="42">
        <f t="shared" si="55"/>
        <v>0</v>
      </c>
      <c r="FY21" s="42">
        <f t="shared" si="55"/>
        <v>0</v>
      </c>
      <c r="FZ21" s="42">
        <f t="shared" si="55"/>
        <v>0</v>
      </c>
      <c r="GA21" s="42">
        <f t="shared" si="55"/>
        <v>0</v>
      </c>
      <c r="GB21" s="42">
        <f t="shared" si="55"/>
        <v>0</v>
      </c>
      <c r="GC21" s="42">
        <f t="shared" si="55"/>
        <v>0</v>
      </c>
      <c r="GD21" s="42">
        <f t="shared" si="55"/>
        <v>0</v>
      </c>
      <c r="GE21" s="42">
        <f t="shared" si="55"/>
        <v>0</v>
      </c>
      <c r="GF21" s="42">
        <f t="shared" si="55"/>
        <v>0</v>
      </c>
      <c r="GG21" s="42">
        <f t="shared" si="55"/>
        <v>0</v>
      </c>
      <c r="GH21" s="42">
        <f t="shared" si="55"/>
        <v>0</v>
      </c>
      <c r="GI21" s="42">
        <f t="shared" si="55"/>
        <v>0</v>
      </c>
      <c r="GJ21" s="42">
        <f t="shared" si="55"/>
        <v>0</v>
      </c>
      <c r="GK21" s="42">
        <f t="shared" si="55"/>
        <v>0</v>
      </c>
      <c r="GL21" s="42">
        <f t="shared" si="55"/>
        <v>0</v>
      </c>
      <c r="GM21" s="42">
        <f t="shared" si="51"/>
        <v>0</v>
      </c>
      <c r="GN21" s="42">
        <f t="shared" si="51"/>
        <v>0</v>
      </c>
      <c r="GO21" s="42">
        <f t="shared" si="51"/>
        <v>0</v>
      </c>
      <c r="GP21" s="42">
        <f t="shared" si="51"/>
        <v>0</v>
      </c>
      <c r="GQ21" s="42">
        <f t="shared" si="51"/>
        <v>0</v>
      </c>
      <c r="GR21" s="42">
        <f t="shared" si="51"/>
        <v>0</v>
      </c>
      <c r="GS21" s="42">
        <f t="shared" si="51"/>
        <v>0</v>
      </c>
      <c r="GT21" s="42">
        <f t="shared" si="51"/>
        <v>0</v>
      </c>
      <c r="GU21" s="42">
        <f t="shared" si="51"/>
        <v>0</v>
      </c>
      <c r="GV21" s="42">
        <f t="shared" si="51"/>
        <v>0</v>
      </c>
      <c r="GW21" s="42">
        <f t="shared" si="51"/>
        <v>0</v>
      </c>
      <c r="GX21" s="42">
        <f t="shared" si="51"/>
        <v>0</v>
      </c>
      <c r="GY21" s="42">
        <f t="shared" si="51"/>
        <v>0</v>
      </c>
      <c r="GZ21" s="42">
        <f t="shared" si="51"/>
        <v>0</v>
      </c>
      <c r="HA21" s="42">
        <f t="shared" si="51"/>
        <v>0</v>
      </c>
      <c r="HB21" s="42">
        <f t="shared" si="51"/>
        <v>0</v>
      </c>
      <c r="HC21" s="42">
        <f t="shared" si="51"/>
        <v>0</v>
      </c>
      <c r="HD21" s="42">
        <f t="shared" si="51"/>
        <v>0</v>
      </c>
      <c r="HE21" s="42">
        <f t="shared" si="51"/>
        <v>0</v>
      </c>
      <c r="HF21" s="42">
        <f t="shared" si="51"/>
        <v>0</v>
      </c>
      <c r="HG21" s="42">
        <f t="shared" si="51"/>
        <v>0</v>
      </c>
      <c r="HH21" s="42">
        <f t="shared" si="51"/>
        <v>0</v>
      </c>
      <c r="HI21" s="42">
        <f t="shared" si="51"/>
        <v>0</v>
      </c>
      <c r="HJ21" s="42">
        <f t="shared" si="51"/>
        <v>0</v>
      </c>
      <c r="HK21" s="42">
        <f t="shared" si="51"/>
        <v>0</v>
      </c>
      <c r="HL21" s="42">
        <f t="shared" si="51"/>
        <v>0</v>
      </c>
      <c r="HM21" s="42">
        <f t="shared" si="51"/>
        <v>0</v>
      </c>
      <c r="HN21" s="42">
        <f t="shared" si="51"/>
        <v>0</v>
      </c>
      <c r="HO21" s="42">
        <f t="shared" si="51"/>
        <v>0</v>
      </c>
      <c r="HP21" s="42">
        <f t="shared" si="51"/>
        <v>0</v>
      </c>
      <c r="HQ21" s="42">
        <f t="shared" si="51"/>
        <v>0</v>
      </c>
      <c r="HR21" s="42">
        <f t="shared" si="51"/>
        <v>0</v>
      </c>
      <c r="HS21" s="42">
        <f t="shared" si="51"/>
        <v>0</v>
      </c>
      <c r="HT21" s="42">
        <f t="shared" si="51"/>
        <v>0</v>
      </c>
      <c r="HU21" s="42">
        <f t="shared" si="51"/>
        <v>0</v>
      </c>
      <c r="HV21" s="42">
        <f t="shared" si="51"/>
        <v>0</v>
      </c>
      <c r="HW21" s="42">
        <f t="shared" si="51"/>
        <v>0</v>
      </c>
      <c r="HX21" s="42">
        <f t="shared" si="51"/>
        <v>0</v>
      </c>
      <c r="HY21" s="42">
        <f t="shared" si="51"/>
        <v>0</v>
      </c>
      <c r="HZ21" s="42">
        <f t="shared" si="51"/>
        <v>0</v>
      </c>
      <c r="IA21" s="42">
        <f t="shared" si="51"/>
        <v>0</v>
      </c>
      <c r="IB21" s="42">
        <f t="shared" si="51"/>
        <v>0</v>
      </c>
      <c r="IC21" s="42">
        <f t="shared" si="51"/>
        <v>0</v>
      </c>
      <c r="ID21" s="42">
        <f t="shared" si="51"/>
        <v>0</v>
      </c>
      <c r="IE21" s="42">
        <f t="shared" si="51"/>
        <v>0</v>
      </c>
      <c r="IF21" s="42">
        <f t="shared" si="51"/>
        <v>0</v>
      </c>
      <c r="IG21" s="42">
        <f t="shared" ref="IG21:KR29" si="65">IF(IG$2=$A21,1,0)</f>
        <v>0</v>
      </c>
      <c r="IH21" s="42">
        <f t="shared" si="65"/>
        <v>0</v>
      </c>
      <c r="II21" s="42">
        <f t="shared" si="65"/>
        <v>0</v>
      </c>
      <c r="IJ21" s="42">
        <f t="shared" si="65"/>
        <v>0</v>
      </c>
      <c r="IK21" s="42">
        <f t="shared" si="65"/>
        <v>0</v>
      </c>
      <c r="IL21" s="42">
        <f t="shared" si="65"/>
        <v>0</v>
      </c>
      <c r="IM21" s="42">
        <f t="shared" si="65"/>
        <v>0</v>
      </c>
      <c r="IN21" s="42">
        <f t="shared" si="65"/>
        <v>0</v>
      </c>
      <c r="IO21" s="42">
        <f t="shared" si="65"/>
        <v>0</v>
      </c>
      <c r="IP21" s="42">
        <f t="shared" si="65"/>
        <v>0</v>
      </c>
      <c r="IQ21" s="42">
        <f t="shared" si="65"/>
        <v>0</v>
      </c>
      <c r="IR21" s="42">
        <f t="shared" si="65"/>
        <v>0</v>
      </c>
      <c r="IS21" s="42">
        <f t="shared" si="65"/>
        <v>0</v>
      </c>
      <c r="IT21" s="42">
        <f t="shared" si="65"/>
        <v>0</v>
      </c>
      <c r="IU21" s="42">
        <f t="shared" si="65"/>
        <v>0</v>
      </c>
      <c r="IV21" s="42">
        <f t="shared" si="65"/>
        <v>0</v>
      </c>
      <c r="IW21" s="42">
        <f t="shared" si="65"/>
        <v>0</v>
      </c>
      <c r="IX21" s="42">
        <f t="shared" si="46"/>
        <v>0</v>
      </c>
      <c r="IY21" s="42">
        <f t="shared" si="46"/>
        <v>0</v>
      </c>
      <c r="IZ21" s="42">
        <f t="shared" si="46"/>
        <v>0</v>
      </c>
      <c r="JA21" s="42">
        <f t="shared" si="28"/>
        <v>0</v>
      </c>
      <c r="JB21" s="42">
        <f t="shared" si="57"/>
        <v>0</v>
      </c>
      <c r="JC21" s="42">
        <f t="shared" si="57"/>
        <v>0</v>
      </c>
      <c r="JD21" s="42">
        <f t="shared" si="57"/>
        <v>0</v>
      </c>
      <c r="JE21" s="42">
        <f t="shared" si="57"/>
        <v>0</v>
      </c>
      <c r="JF21" s="42">
        <f t="shared" si="57"/>
        <v>0</v>
      </c>
      <c r="JG21" s="42">
        <f t="shared" si="57"/>
        <v>0</v>
      </c>
      <c r="JH21" s="42">
        <f t="shared" si="57"/>
        <v>0</v>
      </c>
      <c r="JI21" s="42">
        <f t="shared" si="57"/>
        <v>0</v>
      </c>
      <c r="JJ21" s="42">
        <f t="shared" si="57"/>
        <v>0</v>
      </c>
      <c r="JK21" s="42">
        <f t="shared" si="57"/>
        <v>0</v>
      </c>
      <c r="JL21" s="42">
        <f t="shared" si="57"/>
        <v>0</v>
      </c>
      <c r="JM21" s="42">
        <f t="shared" si="57"/>
        <v>0</v>
      </c>
      <c r="JN21" s="42">
        <f t="shared" si="57"/>
        <v>0</v>
      </c>
      <c r="JO21" s="42">
        <f t="shared" si="57"/>
        <v>0</v>
      </c>
      <c r="JP21" s="42">
        <f t="shared" si="57"/>
        <v>0</v>
      </c>
      <c r="JQ21" s="42">
        <f t="shared" si="57"/>
        <v>0</v>
      </c>
      <c r="JR21" s="42">
        <f t="shared" si="57"/>
        <v>0</v>
      </c>
      <c r="JS21" s="42">
        <f t="shared" si="57"/>
        <v>0</v>
      </c>
      <c r="JT21" s="42">
        <f t="shared" si="57"/>
        <v>0</v>
      </c>
      <c r="JU21" s="42">
        <f t="shared" si="57"/>
        <v>0</v>
      </c>
      <c r="JV21" s="42">
        <f t="shared" si="57"/>
        <v>0</v>
      </c>
      <c r="JW21" s="42">
        <f t="shared" si="57"/>
        <v>0</v>
      </c>
      <c r="JX21" s="42">
        <f t="shared" si="57"/>
        <v>0</v>
      </c>
      <c r="JY21" s="42">
        <f t="shared" si="57"/>
        <v>0</v>
      </c>
      <c r="JZ21" s="42">
        <f t="shared" si="57"/>
        <v>0</v>
      </c>
      <c r="KA21" s="42">
        <f t="shared" si="57"/>
        <v>0</v>
      </c>
      <c r="KB21" s="42">
        <f t="shared" si="57"/>
        <v>0</v>
      </c>
      <c r="KC21" s="42">
        <f t="shared" si="57"/>
        <v>0</v>
      </c>
      <c r="KD21" s="42">
        <f t="shared" si="57"/>
        <v>0</v>
      </c>
      <c r="KE21" s="42">
        <f t="shared" si="57"/>
        <v>0</v>
      </c>
      <c r="KF21" s="42">
        <f t="shared" si="57"/>
        <v>0</v>
      </c>
      <c r="KG21" s="42">
        <f t="shared" si="57"/>
        <v>0</v>
      </c>
      <c r="KH21" s="42">
        <f t="shared" si="57"/>
        <v>0</v>
      </c>
      <c r="KI21" s="42">
        <f t="shared" si="57"/>
        <v>0</v>
      </c>
      <c r="KJ21" s="42">
        <f t="shared" si="57"/>
        <v>0</v>
      </c>
      <c r="KK21" s="42">
        <f t="shared" si="57"/>
        <v>0</v>
      </c>
      <c r="KL21" s="42">
        <f t="shared" si="57"/>
        <v>0</v>
      </c>
      <c r="KM21" s="42">
        <f t="shared" si="57"/>
        <v>0</v>
      </c>
      <c r="KN21" s="42">
        <f t="shared" si="57"/>
        <v>0</v>
      </c>
      <c r="KO21" s="42">
        <f t="shared" si="57"/>
        <v>0</v>
      </c>
      <c r="KP21" s="42">
        <f t="shared" si="57"/>
        <v>0</v>
      </c>
      <c r="KQ21" s="42">
        <f t="shared" si="57"/>
        <v>0</v>
      </c>
      <c r="KR21" s="42">
        <f t="shared" si="57"/>
        <v>0</v>
      </c>
      <c r="KS21" s="42">
        <f t="shared" si="57"/>
        <v>0</v>
      </c>
      <c r="KT21" s="42">
        <f t="shared" si="57"/>
        <v>0</v>
      </c>
      <c r="KU21" s="42">
        <f t="shared" si="57"/>
        <v>0</v>
      </c>
      <c r="KV21" s="42">
        <f t="shared" si="57"/>
        <v>0</v>
      </c>
      <c r="KW21" s="42">
        <f t="shared" si="57"/>
        <v>0</v>
      </c>
      <c r="KX21" s="42">
        <f t="shared" si="57"/>
        <v>0</v>
      </c>
      <c r="KY21" s="42">
        <f t="shared" si="57"/>
        <v>0</v>
      </c>
      <c r="KZ21" s="42">
        <f t="shared" si="57"/>
        <v>0</v>
      </c>
      <c r="LA21" s="42">
        <f t="shared" si="57"/>
        <v>0</v>
      </c>
      <c r="LB21" s="42">
        <f t="shared" si="57"/>
        <v>0</v>
      </c>
      <c r="LC21" s="42">
        <f t="shared" si="57"/>
        <v>0</v>
      </c>
      <c r="LD21" s="42">
        <f t="shared" si="57"/>
        <v>0</v>
      </c>
      <c r="LE21" s="42">
        <f t="shared" si="57"/>
        <v>0</v>
      </c>
      <c r="LF21" s="42">
        <f t="shared" si="57"/>
        <v>0</v>
      </c>
      <c r="LG21" s="42">
        <f t="shared" si="57"/>
        <v>0</v>
      </c>
      <c r="LH21" s="42">
        <f t="shared" si="57"/>
        <v>0</v>
      </c>
      <c r="LI21" s="42">
        <f t="shared" si="57"/>
        <v>0</v>
      </c>
      <c r="LJ21" s="42">
        <f t="shared" si="57"/>
        <v>0</v>
      </c>
      <c r="LK21" s="42">
        <f t="shared" si="57"/>
        <v>0</v>
      </c>
      <c r="LL21" s="42">
        <f t="shared" si="57"/>
        <v>0</v>
      </c>
      <c r="LM21" s="42">
        <f t="shared" si="57"/>
        <v>0</v>
      </c>
      <c r="LN21" s="42">
        <f t="shared" si="56"/>
        <v>0</v>
      </c>
      <c r="LO21" s="42">
        <f t="shared" si="56"/>
        <v>0</v>
      </c>
      <c r="LP21" s="42">
        <f t="shared" si="56"/>
        <v>0</v>
      </c>
      <c r="LQ21" s="42">
        <f t="shared" si="56"/>
        <v>0</v>
      </c>
      <c r="LR21" s="42">
        <f t="shared" si="56"/>
        <v>0</v>
      </c>
      <c r="LS21" s="42">
        <f t="shared" si="56"/>
        <v>0</v>
      </c>
      <c r="LT21" s="42">
        <f t="shared" si="56"/>
        <v>0</v>
      </c>
      <c r="LU21" s="42">
        <f t="shared" si="56"/>
        <v>0</v>
      </c>
      <c r="LV21" s="42">
        <f t="shared" si="56"/>
        <v>0</v>
      </c>
      <c r="LW21" s="42">
        <f t="shared" si="56"/>
        <v>0</v>
      </c>
      <c r="LX21" s="42">
        <f t="shared" si="56"/>
        <v>0</v>
      </c>
      <c r="LY21" s="42">
        <f t="shared" si="56"/>
        <v>0</v>
      </c>
      <c r="LZ21" s="42">
        <f t="shared" si="56"/>
        <v>0</v>
      </c>
      <c r="MA21" s="42">
        <f t="shared" si="56"/>
        <v>0</v>
      </c>
      <c r="MB21" s="42">
        <f t="shared" si="56"/>
        <v>0</v>
      </c>
      <c r="MC21" s="42">
        <f t="shared" si="56"/>
        <v>0</v>
      </c>
      <c r="MD21" s="42">
        <f t="shared" si="56"/>
        <v>0</v>
      </c>
      <c r="ME21" s="42">
        <f t="shared" si="56"/>
        <v>0</v>
      </c>
      <c r="MF21" s="42">
        <f t="shared" si="56"/>
        <v>0</v>
      </c>
      <c r="MG21" s="42">
        <f t="shared" si="56"/>
        <v>0</v>
      </c>
      <c r="MH21" s="42">
        <f t="shared" si="56"/>
        <v>0</v>
      </c>
      <c r="MI21" s="42">
        <f t="shared" si="56"/>
        <v>0</v>
      </c>
      <c r="MJ21" s="42">
        <f t="shared" si="56"/>
        <v>0</v>
      </c>
      <c r="MK21" s="42">
        <f t="shared" si="56"/>
        <v>0</v>
      </c>
      <c r="ML21" s="42">
        <f t="shared" si="56"/>
        <v>0</v>
      </c>
      <c r="MM21" s="42">
        <f t="shared" si="56"/>
        <v>0</v>
      </c>
      <c r="MN21" s="42">
        <f t="shared" si="56"/>
        <v>0</v>
      </c>
      <c r="MO21" s="42">
        <f t="shared" si="56"/>
        <v>0</v>
      </c>
      <c r="MP21" s="42">
        <f t="shared" si="56"/>
        <v>0</v>
      </c>
      <c r="MQ21" s="42">
        <f t="shared" si="56"/>
        <v>0</v>
      </c>
      <c r="MR21" s="42">
        <f t="shared" si="56"/>
        <v>0</v>
      </c>
      <c r="MS21" s="42">
        <f t="shared" si="56"/>
        <v>0</v>
      </c>
      <c r="MT21" s="42">
        <f t="shared" si="56"/>
        <v>0</v>
      </c>
      <c r="MU21" s="42">
        <f t="shared" si="56"/>
        <v>0</v>
      </c>
      <c r="MV21" s="42">
        <f t="shared" si="56"/>
        <v>0</v>
      </c>
      <c r="MW21" s="42">
        <f t="shared" si="56"/>
        <v>0</v>
      </c>
      <c r="MX21" s="42">
        <f t="shared" si="56"/>
        <v>0</v>
      </c>
      <c r="MY21" s="42">
        <f t="shared" si="56"/>
        <v>0</v>
      </c>
      <c r="MZ21" s="42">
        <f t="shared" si="56"/>
        <v>0</v>
      </c>
      <c r="NA21" s="42">
        <f t="shared" si="56"/>
        <v>0</v>
      </c>
      <c r="NB21" s="42">
        <f t="shared" si="56"/>
        <v>0</v>
      </c>
      <c r="NC21" s="42">
        <f t="shared" si="56"/>
        <v>0</v>
      </c>
      <c r="ND21" s="42">
        <f t="shared" si="56"/>
        <v>0</v>
      </c>
      <c r="NE21" s="42">
        <f t="shared" si="56"/>
        <v>0</v>
      </c>
      <c r="NF21" s="42">
        <f t="shared" si="56"/>
        <v>0</v>
      </c>
      <c r="NG21" s="42">
        <f t="shared" si="56"/>
        <v>0</v>
      </c>
      <c r="NH21" s="42">
        <f t="shared" si="56"/>
        <v>0</v>
      </c>
      <c r="NI21" s="42">
        <f t="shared" si="56"/>
        <v>0</v>
      </c>
      <c r="NJ21" s="42">
        <f t="shared" si="56"/>
        <v>0</v>
      </c>
      <c r="NK21" s="42">
        <f t="shared" si="56"/>
        <v>0</v>
      </c>
      <c r="NL21" s="42">
        <f t="shared" si="56"/>
        <v>0</v>
      </c>
      <c r="NM21" s="42">
        <f t="shared" si="56"/>
        <v>0</v>
      </c>
      <c r="NN21" s="42">
        <f t="shared" si="56"/>
        <v>0</v>
      </c>
      <c r="NO21" s="42">
        <f t="shared" si="56"/>
        <v>0</v>
      </c>
      <c r="NP21" s="42">
        <f t="shared" si="56"/>
        <v>0</v>
      </c>
      <c r="NQ21" s="42">
        <f t="shared" si="56"/>
        <v>0</v>
      </c>
      <c r="NR21" s="42">
        <f t="shared" si="56"/>
        <v>0</v>
      </c>
      <c r="NS21" s="42">
        <f t="shared" si="56"/>
        <v>0</v>
      </c>
      <c r="NT21" s="42">
        <f t="shared" si="56"/>
        <v>1</v>
      </c>
      <c r="NU21" s="42">
        <f t="shared" si="56"/>
        <v>0</v>
      </c>
      <c r="NV21" s="42">
        <f t="shared" si="56"/>
        <v>0</v>
      </c>
      <c r="NW21" s="42">
        <f t="shared" si="56"/>
        <v>0</v>
      </c>
      <c r="NX21" s="42">
        <f t="shared" si="56"/>
        <v>0</v>
      </c>
      <c r="NY21" s="42">
        <f t="shared" si="52"/>
        <v>0</v>
      </c>
      <c r="NZ21" s="42">
        <f t="shared" si="52"/>
        <v>0</v>
      </c>
      <c r="OA21" s="42">
        <f t="shared" si="52"/>
        <v>0</v>
      </c>
      <c r="OB21" s="42">
        <f t="shared" si="47"/>
        <v>0</v>
      </c>
      <c r="OC21" s="42">
        <f t="shared" si="47"/>
        <v>0</v>
      </c>
      <c r="OD21" s="42">
        <f t="shared" si="47"/>
        <v>0</v>
      </c>
      <c r="OE21" s="42">
        <f t="shared" si="47"/>
        <v>0</v>
      </c>
      <c r="OF21" s="42">
        <f t="shared" si="47"/>
        <v>0</v>
      </c>
      <c r="OG21" s="42">
        <f t="shared" si="61"/>
        <v>0</v>
      </c>
      <c r="OH21" s="42">
        <f t="shared" si="61"/>
        <v>0</v>
      </c>
      <c r="OI21" s="42">
        <f t="shared" si="61"/>
        <v>0</v>
      </c>
      <c r="OJ21" s="42">
        <f t="shared" si="61"/>
        <v>0</v>
      </c>
      <c r="OK21" s="42">
        <f t="shared" si="61"/>
        <v>0</v>
      </c>
      <c r="OL21" s="42">
        <f t="shared" si="61"/>
        <v>0</v>
      </c>
      <c r="OM21" s="42">
        <f t="shared" si="61"/>
        <v>0</v>
      </c>
      <c r="ON21" s="42">
        <f t="shared" si="61"/>
        <v>0</v>
      </c>
      <c r="OO21" s="42">
        <f t="shared" si="61"/>
        <v>0</v>
      </c>
      <c r="OP21" s="42">
        <f t="shared" si="61"/>
        <v>0</v>
      </c>
      <c r="OQ21" s="42">
        <f t="shared" si="61"/>
        <v>0</v>
      </c>
      <c r="OR21" s="42">
        <f t="shared" si="61"/>
        <v>0</v>
      </c>
      <c r="OS21" s="42">
        <f t="shared" si="61"/>
        <v>0</v>
      </c>
      <c r="OT21" s="42">
        <f t="shared" si="61"/>
        <v>0</v>
      </c>
      <c r="OU21" s="42">
        <f t="shared" si="61"/>
        <v>0</v>
      </c>
      <c r="OV21" s="42">
        <f t="shared" si="61"/>
        <v>0</v>
      </c>
      <c r="OW21" s="42">
        <f t="shared" si="61"/>
        <v>0</v>
      </c>
      <c r="OX21" s="42">
        <f t="shared" si="61"/>
        <v>0</v>
      </c>
      <c r="OY21" s="42">
        <f t="shared" si="61"/>
        <v>0</v>
      </c>
      <c r="OZ21" s="42">
        <f t="shared" si="61"/>
        <v>0</v>
      </c>
      <c r="PA21" s="42">
        <f t="shared" si="61"/>
        <v>0</v>
      </c>
      <c r="PB21" s="42">
        <f t="shared" si="61"/>
        <v>0</v>
      </c>
      <c r="PC21" s="42">
        <f t="shared" si="61"/>
        <v>0</v>
      </c>
      <c r="PD21" s="42">
        <f t="shared" si="61"/>
        <v>0</v>
      </c>
      <c r="PE21" s="42">
        <f t="shared" si="61"/>
        <v>0</v>
      </c>
      <c r="PF21" s="42">
        <f t="shared" si="61"/>
        <v>0</v>
      </c>
      <c r="PG21" s="42">
        <f t="shared" si="61"/>
        <v>0</v>
      </c>
      <c r="PH21" s="42">
        <f t="shared" si="61"/>
        <v>0</v>
      </c>
      <c r="PI21" s="42">
        <f t="shared" si="61"/>
        <v>0</v>
      </c>
      <c r="PJ21" s="42">
        <f t="shared" si="61"/>
        <v>0</v>
      </c>
      <c r="PK21" s="42">
        <f t="shared" si="61"/>
        <v>0</v>
      </c>
      <c r="PL21" s="42">
        <f t="shared" si="61"/>
        <v>0</v>
      </c>
      <c r="PM21" s="42">
        <f t="shared" si="61"/>
        <v>0</v>
      </c>
      <c r="PN21" s="42">
        <f t="shared" si="61"/>
        <v>0</v>
      </c>
      <c r="PO21" s="42">
        <f t="shared" si="61"/>
        <v>0</v>
      </c>
      <c r="PP21" s="42">
        <f t="shared" si="61"/>
        <v>0</v>
      </c>
      <c r="PQ21" s="42">
        <f t="shared" si="61"/>
        <v>0</v>
      </c>
      <c r="PR21" s="42">
        <f t="shared" si="61"/>
        <v>0</v>
      </c>
      <c r="PS21" s="42">
        <f t="shared" si="61"/>
        <v>0</v>
      </c>
      <c r="PT21" s="42">
        <f t="shared" si="61"/>
        <v>0</v>
      </c>
      <c r="PU21" s="42">
        <f t="shared" si="61"/>
        <v>0</v>
      </c>
      <c r="PV21" s="42">
        <f t="shared" si="61"/>
        <v>0</v>
      </c>
      <c r="PW21" s="42">
        <f t="shared" si="61"/>
        <v>0</v>
      </c>
      <c r="PX21" s="42">
        <f t="shared" si="61"/>
        <v>0</v>
      </c>
      <c r="PY21" s="42">
        <f t="shared" si="61"/>
        <v>0</v>
      </c>
      <c r="PZ21" s="42">
        <f t="shared" si="61"/>
        <v>0</v>
      </c>
      <c r="QA21" s="42">
        <f t="shared" si="61"/>
        <v>0</v>
      </c>
      <c r="QB21" s="42">
        <f t="shared" si="61"/>
        <v>0</v>
      </c>
      <c r="QC21" s="42">
        <f t="shared" si="61"/>
        <v>0</v>
      </c>
      <c r="QD21" s="42">
        <f t="shared" si="61"/>
        <v>0</v>
      </c>
      <c r="QE21" s="42">
        <f t="shared" si="61"/>
        <v>0</v>
      </c>
      <c r="QF21" s="42">
        <f t="shared" si="61"/>
        <v>0</v>
      </c>
      <c r="QG21" s="42">
        <f t="shared" si="61"/>
        <v>0</v>
      </c>
      <c r="QH21" s="42">
        <f t="shared" si="61"/>
        <v>0</v>
      </c>
      <c r="QI21" s="42">
        <f t="shared" si="61"/>
        <v>0</v>
      </c>
      <c r="QJ21" s="42">
        <f t="shared" si="61"/>
        <v>0</v>
      </c>
      <c r="QK21" s="42">
        <f t="shared" si="61"/>
        <v>0</v>
      </c>
      <c r="QL21" s="42">
        <f t="shared" si="61"/>
        <v>0</v>
      </c>
      <c r="QM21" s="42">
        <f t="shared" si="61"/>
        <v>0</v>
      </c>
      <c r="QN21" s="42">
        <f t="shared" si="61"/>
        <v>0</v>
      </c>
      <c r="QO21" s="42">
        <f t="shared" si="61"/>
        <v>0</v>
      </c>
      <c r="QP21" s="42">
        <f t="shared" si="61"/>
        <v>0</v>
      </c>
      <c r="QQ21" s="42">
        <f t="shared" si="61"/>
        <v>0</v>
      </c>
      <c r="QR21" s="42">
        <f t="shared" si="61"/>
        <v>0</v>
      </c>
      <c r="QS21" s="42">
        <f t="shared" si="58"/>
        <v>0</v>
      </c>
      <c r="QT21" s="42">
        <f t="shared" si="58"/>
        <v>0</v>
      </c>
      <c r="QU21" s="42">
        <f t="shared" si="58"/>
        <v>0</v>
      </c>
      <c r="QV21" s="42">
        <f t="shared" si="58"/>
        <v>0</v>
      </c>
      <c r="QW21" s="42">
        <f t="shared" si="58"/>
        <v>0</v>
      </c>
      <c r="QX21" s="42">
        <f t="shared" si="58"/>
        <v>0</v>
      </c>
      <c r="QY21" s="42">
        <f t="shared" si="58"/>
        <v>0</v>
      </c>
      <c r="QZ21" s="42">
        <f t="shared" si="58"/>
        <v>0</v>
      </c>
      <c r="RA21" s="42">
        <f t="shared" si="58"/>
        <v>0</v>
      </c>
      <c r="RB21" s="42">
        <f t="shared" si="58"/>
        <v>0</v>
      </c>
      <c r="RC21" s="42">
        <f t="shared" si="58"/>
        <v>0</v>
      </c>
      <c r="RD21" s="42">
        <f t="shared" si="58"/>
        <v>0</v>
      </c>
      <c r="RE21" s="42">
        <f t="shared" si="58"/>
        <v>0</v>
      </c>
      <c r="RF21" s="42">
        <f t="shared" si="58"/>
        <v>0</v>
      </c>
      <c r="RG21" s="42">
        <f t="shared" si="58"/>
        <v>0</v>
      </c>
      <c r="RH21" s="42">
        <f t="shared" si="58"/>
        <v>0</v>
      </c>
      <c r="RI21" s="42">
        <f t="shared" si="58"/>
        <v>0</v>
      </c>
      <c r="RJ21" s="42">
        <f t="shared" si="58"/>
        <v>0</v>
      </c>
      <c r="RK21" s="42">
        <f t="shared" si="58"/>
        <v>0</v>
      </c>
      <c r="RL21" s="42">
        <f t="shared" si="58"/>
        <v>0</v>
      </c>
      <c r="RM21" s="42">
        <f t="shared" si="53"/>
        <v>0</v>
      </c>
      <c r="RN21" s="42">
        <f t="shared" si="53"/>
        <v>0</v>
      </c>
      <c r="RO21" s="42">
        <f t="shared" si="53"/>
        <v>0</v>
      </c>
      <c r="RP21" s="42">
        <f t="shared" si="53"/>
        <v>0</v>
      </c>
      <c r="RQ21" s="42">
        <f t="shared" si="53"/>
        <v>0</v>
      </c>
      <c r="RR21" s="42">
        <f t="shared" si="53"/>
        <v>0</v>
      </c>
      <c r="RS21" s="42">
        <f t="shared" si="53"/>
        <v>0</v>
      </c>
      <c r="RT21" s="42">
        <f t="shared" si="53"/>
        <v>0</v>
      </c>
      <c r="RU21" s="42">
        <f t="shared" si="53"/>
        <v>0</v>
      </c>
      <c r="RV21" s="42">
        <f t="shared" si="53"/>
        <v>0</v>
      </c>
      <c r="RW21" s="42">
        <f t="shared" si="53"/>
        <v>0</v>
      </c>
      <c r="RX21" s="42">
        <f t="shared" si="53"/>
        <v>0</v>
      </c>
      <c r="RY21" s="42">
        <f t="shared" si="53"/>
        <v>0</v>
      </c>
      <c r="RZ21" s="42">
        <f t="shared" si="53"/>
        <v>0</v>
      </c>
      <c r="SA21" s="42">
        <f t="shared" si="53"/>
        <v>0</v>
      </c>
      <c r="SB21" s="42">
        <f t="shared" si="53"/>
        <v>0</v>
      </c>
      <c r="SC21" s="42">
        <f t="shared" si="53"/>
        <v>0</v>
      </c>
      <c r="SD21" s="42">
        <f t="shared" si="53"/>
        <v>0</v>
      </c>
      <c r="SE21" s="42">
        <f t="shared" si="53"/>
        <v>0</v>
      </c>
      <c r="SF21" s="42">
        <f t="shared" si="53"/>
        <v>0</v>
      </c>
      <c r="SG21" s="42">
        <f t="shared" si="53"/>
        <v>0</v>
      </c>
      <c r="SH21" s="42">
        <f t="shared" si="53"/>
        <v>0</v>
      </c>
      <c r="SI21" s="42">
        <f t="shared" si="53"/>
        <v>0</v>
      </c>
      <c r="SJ21" s="42">
        <f t="shared" si="53"/>
        <v>0</v>
      </c>
      <c r="SK21" s="42">
        <f t="shared" si="53"/>
        <v>0</v>
      </c>
      <c r="SL21" s="42">
        <f t="shared" si="53"/>
        <v>0</v>
      </c>
      <c r="SM21" s="42">
        <f t="shared" si="53"/>
        <v>0</v>
      </c>
      <c r="SN21" s="42">
        <f t="shared" si="53"/>
        <v>0</v>
      </c>
      <c r="SO21" s="42">
        <f t="shared" si="53"/>
        <v>0</v>
      </c>
      <c r="SP21" s="42">
        <f t="shared" si="53"/>
        <v>0</v>
      </c>
      <c r="SQ21" s="42">
        <f t="shared" si="53"/>
        <v>0</v>
      </c>
      <c r="SR21" s="42">
        <f t="shared" si="53"/>
        <v>0</v>
      </c>
      <c r="SS21" s="42">
        <f t="shared" si="53"/>
        <v>0</v>
      </c>
      <c r="ST21" s="42">
        <f t="shared" si="53"/>
        <v>0</v>
      </c>
      <c r="SU21" s="42">
        <f t="shared" si="53"/>
        <v>0</v>
      </c>
      <c r="SV21" s="42">
        <f t="shared" si="53"/>
        <v>0</v>
      </c>
      <c r="SW21" s="42">
        <f t="shared" si="53"/>
        <v>0</v>
      </c>
      <c r="SX21" s="42">
        <f t="shared" si="53"/>
        <v>0</v>
      </c>
      <c r="SY21" s="42">
        <f t="shared" si="53"/>
        <v>0</v>
      </c>
      <c r="SZ21" s="42">
        <f t="shared" si="48"/>
        <v>0</v>
      </c>
      <c r="TA21" s="42">
        <f t="shared" si="48"/>
        <v>0</v>
      </c>
      <c r="TB21" s="42">
        <f t="shared" si="48"/>
        <v>0</v>
      </c>
      <c r="TC21" s="42">
        <f t="shared" si="48"/>
        <v>0</v>
      </c>
      <c r="TD21" s="42">
        <f t="shared" si="48"/>
        <v>0</v>
      </c>
      <c r="TE21" s="42">
        <f t="shared" si="62"/>
        <v>0</v>
      </c>
      <c r="TF21" s="42">
        <f t="shared" si="62"/>
        <v>0</v>
      </c>
      <c r="TG21" s="42">
        <f t="shared" si="62"/>
        <v>0</v>
      </c>
      <c r="TH21" s="42">
        <f t="shared" si="62"/>
        <v>0</v>
      </c>
      <c r="TI21" s="42">
        <f t="shared" si="62"/>
        <v>0</v>
      </c>
      <c r="TJ21" s="42">
        <f t="shared" si="62"/>
        <v>0</v>
      </c>
      <c r="TK21" s="42">
        <f t="shared" si="62"/>
        <v>0</v>
      </c>
      <c r="TL21" s="42">
        <f t="shared" si="62"/>
        <v>0</v>
      </c>
      <c r="TM21" s="42">
        <f t="shared" si="62"/>
        <v>0</v>
      </c>
      <c r="TN21" s="42">
        <f t="shared" si="62"/>
        <v>0</v>
      </c>
      <c r="TO21" s="42">
        <f t="shared" si="62"/>
        <v>0</v>
      </c>
      <c r="TP21" s="42">
        <f t="shared" si="62"/>
        <v>0</v>
      </c>
      <c r="TQ21" s="42">
        <f t="shared" si="62"/>
        <v>0</v>
      </c>
      <c r="TR21" s="42">
        <f t="shared" si="62"/>
        <v>0</v>
      </c>
      <c r="TS21" s="42">
        <f t="shared" si="62"/>
        <v>0</v>
      </c>
      <c r="TT21" s="42">
        <f t="shared" si="62"/>
        <v>0</v>
      </c>
      <c r="TU21" s="42">
        <f t="shared" si="62"/>
        <v>0</v>
      </c>
      <c r="TV21" s="42">
        <f t="shared" si="62"/>
        <v>0</v>
      </c>
      <c r="TW21" s="42">
        <f t="shared" si="62"/>
        <v>0</v>
      </c>
      <c r="TX21" s="42">
        <f t="shared" si="62"/>
        <v>0</v>
      </c>
      <c r="TY21" s="42">
        <f t="shared" si="62"/>
        <v>0</v>
      </c>
      <c r="TZ21" s="42">
        <f t="shared" si="62"/>
        <v>0</v>
      </c>
      <c r="UA21" s="42">
        <f t="shared" si="62"/>
        <v>0</v>
      </c>
      <c r="UB21" s="42">
        <f t="shared" si="62"/>
        <v>0</v>
      </c>
      <c r="UC21" s="42">
        <f t="shared" si="62"/>
        <v>0</v>
      </c>
      <c r="UD21" s="42">
        <f t="shared" si="62"/>
        <v>0</v>
      </c>
      <c r="UE21" s="42">
        <f t="shared" si="62"/>
        <v>0</v>
      </c>
      <c r="UF21" s="42">
        <f t="shared" si="62"/>
        <v>0</v>
      </c>
      <c r="UG21" s="42">
        <f t="shared" si="62"/>
        <v>0</v>
      </c>
      <c r="UH21" s="42">
        <f t="shared" si="62"/>
        <v>0</v>
      </c>
      <c r="UI21" s="42">
        <f t="shared" si="62"/>
        <v>0</v>
      </c>
      <c r="UJ21" s="42">
        <f t="shared" si="62"/>
        <v>0</v>
      </c>
      <c r="UK21" s="42">
        <f t="shared" si="62"/>
        <v>0</v>
      </c>
      <c r="UL21" s="42">
        <f t="shared" si="62"/>
        <v>0</v>
      </c>
      <c r="UM21" s="42">
        <f t="shared" si="62"/>
        <v>0</v>
      </c>
      <c r="UN21" s="42">
        <f t="shared" si="62"/>
        <v>0</v>
      </c>
      <c r="UO21" s="42">
        <f t="shared" si="62"/>
        <v>0</v>
      </c>
      <c r="UP21" s="42">
        <f t="shared" si="62"/>
        <v>0</v>
      </c>
      <c r="UQ21" s="42">
        <f t="shared" si="62"/>
        <v>0</v>
      </c>
      <c r="UR21" s="42">
        <f t="shared" si="62"/>
        <v>0</v>
      </c>
      <c r="US21" s="42">
        <f t="shared" si="62"/>
        <v>0</v>
      </c>
      <c r="UT21" s="42">
        <f t="shared" si="62"/>
        <v>0</v>
      </c>
      <c r="UU21" s="42">
        <f t="shared" si="62"/>
        <v>0</v>
      </c>
      <c r="UV21" s="42">
        <f t="shared" si="62"/>
        <v>0</v>
      </c>
      <c r="UW21" s="42">
        <f t="shared" si="62"/>
        <v>0</v>
      </c>
      <c r="UX21" s="42">
        <f t="shared" si="62"/>
        <v>0</v>
      </c>
      <c r="UY21" s="42">
        <f t="shared" si="62"/>
        <v>0</v>
      </c>
      <c r="UZ21" s="42">
        <f t="shared" si="62"/>
        <v>0</v>
      </c>
      <c r="VA21" s="42">
        <f t="shared" si="62"/>
        <v>0</v>
      </c>
      <c r="VB21" s="42">
        <f t="shared" si="62"/>
        <v>0</v>
      </c>
      <c r="VC21" s="42">
        <f t="shared" si="62"/>
        <v>0</v>
      </c>
      <c r="VD21" s="42">
        <f t="shared" si="62"/>
        <v>0</v>
      </c>
      <c r="VE21" s="42">
        <f t="shared" si="62"/>
        <v>0</v>
      </c>
      <c r="VF21" s="42">
        <f t="shared" si="62"/>
        <v>0</v>
      </c>
      <c r="VG21" s="42">
        <f t="shared" si="62"/>
        <v>0</v>
      </c>
      <c r="VH21" s="42">
        <f t="shared" si="62"/>
        <v>0</v>
      </c>
      <c r="VI21" s="42">
        <f t="shared" si="62"/>
        <v>0</v>
      </c>
      <c r="VJ21" s="42">
        <f t="shared" si="62"/>
        <v>0</v>
      </c>
      <c r="VK21" s="42">
        <f t="shared" si="62"/>
        <v>0</v>
      </c>
      <c r="VL21" s="42">
        <f t="shared" si="62"/>
        <v>0</v>
      </c>
      <c r="VM21" s="42">
        <f t="shared" si="62"/>
        <v>0</v>
      </c>
      <c r="VN21" s="42">
        <f t="shared" si="62"/>
        <v>0</v>
      </c>
      <c r="VO21" s="42">
        <f t="shared" si="62"/>
        <v>0</v>
      </c>
      <c r="VP21" s="42">
        <f t="shared" si="62"/>
        <v>0</v>
      </c>
      <c r="VQ21" s="42">
        <f t="shared" si="59"/>
        <v>0</v>
      </c>
      <c r="VR21" s="42">
        <f t="shared" si="59"/>
        <v>0</v>
      </c>
      <c r="VS21" s="42">
        <f t="shared" si="59"/>
        <v>0</v>
      </c>
      <c r="VT21" s="42">
        <f t="shared" si="59"/>
        <v>0</v>
      </c>
      <c r="VU21" s="42">
        <f t="shared" si="59"/>
        <v>0</v>
      </c>
      <c r="VV21" s="42">
        <f t="shared" si="59"/>
        <v>0</v>
      </c>
      <c r="VW21" s="42">
        <f t="shared" si="59"/>
        <v>0</v>
      </c>
      <c r="VX21" s="42">
        <f t="shared" si="59"/>
        <v>0</v>
      </c>
      <c r="VY21" s="42">
        <f t="shared" si="59"/>
        <v>0</v>
      </c>
      <c r="VZ21" s="42">
        <f t="shared" si="59"/>
        <v>0</v>
      </c>
      <c r="WA21" s="42">
        <f t="shared" si="59"/>
        <v>0</v>
      </c>
      <c r="WB21" s="42">
        <f t="shared" si="59"/>
        <v>0</v>
      </c>
      <c r="WC21" s="42">
        <f t="shared" si="59"/>
        <v>0</v>
      </c>
      <c r="WD21" s="42">
        <f t="shared" si="59"/>
        <v>0</v>
      </c>
      <c r="WE21" s="42">
        <f t="shared" si="59"/>
        <v>0</v>
      </c>
      <c r="WF21" s="42">
        <f t="shared" si="59"/>
        <v>0</v>
      </c>
      <c r="WG21" s="42">
        <f t="shared" si="59"/>
        <v>0</v>
      </c>
      <c r="WH21" s="42">
        <f t="shared" si="59"/>
        <v>0</v>
      </c>
      <c r="WI21" s="42">
        <f t="shared" si="59"/>
        <v>0</v>
      </c>
      <c r="WJ21" s="42">
        <f t="shared" si="59"/>
        <v>0</v>
      </c>
      <c r="WK21" s="42">
        <f t="shared" si="54"/>
        <v>0</v>
      </c>
      <c r="WL21" s="42">
        <f t="shared" si="54"/>
        <v>0</v>
      </c>
      <c r="WM21" s="42">
        <f t="shared" si="54"/>
        <v>0</v>
      </c>
      <c r="WN21" s="42">
        <f t="shared" si="54"/>
        <v>0</v>
      </c>
      <c r="WO21" s="42">
        <f t="shared" si="54"/>
        <v>0</v>
      </c>
      <c r="WP21" s="42">
        <f t="shared" si="54"/>
        <v>0</v>
      </c>
      <c r="WQ21" s="42">
        <f t="shared" si="54"/>
        <v>0</v>
      </c>
      <c r="WR21" s="42">
        <f t="shared" si="54"/>
        <v>0</v>
      </c>
      <c r="WS21" s="42">
        <f t="shared" si="54"/>
        <v>0</v>
      </c>
      <c r="WT21" s="42">
        <f t="shared" si="54"/>
        <v>0</v>
      </c>
      <c r="WU21" s="42">
        <f t="shared" si="54"/>
        <v>0</v>
      </c>
      <c r="WV21" s="42">
        <f t="shared" si="54"/>
        <v>0</v>
      </c>
      <c r="WW21" s="42">
        <f t="shared" si="54"/>
        <v>0</v>
      </c>
      <c r="WX21" s="42">
        <f t="shared" si="54"/>
        <v>0</v>
      </c>
      <c r="WY21" s="42">
        <f t="shared" si="54"/>
        <v>0</v>
      </c>
      <c r="WZ21" s="42">
        <f t="shared" si="54"/>
        <v>0</v>
      </c>
      <c r="XA21" s="42">
        <f t="shared" si="54"/>
        <v>0</v>
      </c>
      <c r="XB21" s="42">
        <f t="shared" si="54"/>
        <v>0</v>
      </c>
      <c r="XC21" s="42">
        <f t="shared" si="54"/>
        <v>0</v>
      </c>
      <c r="XD21" s="42">
        <f t="shared" si="54"/>
        <v>0</v>
      </c>
      <c r="XE21" s="42">
        <f t="shared" si="54"/>
        <v>0</v>
      </c>
      <c r="XF21" s="42">
        <f t="shared" si="54"/>
        <v>0</v>
      </c>
      <c r="XG21" s="42">
        <f t="shared" si="54"/>
        <v>0</v>
      </c>
      <c r="XH21" s="42">
        <f t="shared" si="54"/>
        <v>0</v>
      </c>
      <c r="XI21" s="42">
        <f t="shared" si="54"/>
        <v>0</v>
      </c>
      <c r="XJ21" s="42">
        <f t="shared" si="54"/>
        <v>0</v>
      </c>
      <c r="XK21" s="42">
        <f t="shared" si="54"/>
        <v>0</v>
      </c>
      <c r="XL21" s="42">
        <f t="shared" si="54"/>
        <v>0</v>
      </c>
      <c r="XM21" s="42">
        <f t="shared" si="54"/>
        <v>0</v>
      </c>
      <c r="XN21" s="42">
        <f t="shared" si="54"/>
        <v>0</v>
      </c>
      <c r="XO21" s="42">
        <f t="shared" si="54"/>
        <v>0</v>
      </c>
      <c r="XP21" s="42">
        <f t="shared" si="54"/>
        <v>0</v>
      </c>
      <c r="XQ21" s="42">
        <f t="shared" si="54"/>
        <v>0</v>
      </c>
      <c r="XR21" s="42">
        <f t="shared" si="54"/>
        <v>0</v>
      </c>
      <c r="XS21" s="42">
        <f t="shared" si="54"/>
        <v>0</v>
      </c>
      <c r="XT21" s="42">
        <f t="shared" si="54"/>
        <v>0</v>
      </c>
      <c r="XU21" s="42">
        <f t="shared" si="54"/>
        <v>0</v>
      </c>
      <c r="XV21" s="42">
        <f t="shared" si="54"/>
        <v>0</v>
      </c>
      <c r="XW21" s="42">
        <f t="shared" si="54"/>
        <v>0</v>
      </c>
      <c r="XX21" s="42">
        <f t="shared" si="49"/>
        <v>0</v>
      </c>
      <c r="XY21" s="42">
        <f t="shared" si="49"/>
        <v>0</v>
      </c>
      <c r="XZ21" s="42">
        <f t="shared" si="49"/>
        <v>0</v>
      </c>
      <c r="YA21" s="42">
        <f t="shared" si="49"/>
        <v>0</v>
      </c>
      <c r="YB21" s="42">
        <f t="shared" si="49"/>
        <v>0</v>
      </c>
      <c r="YC21" s="42">
        <f t="shared" si="16"/>
        <v>0</v>
      </c>
      <c r="YD21" s="42">
        <f t="shared" si="16"/>
        <v>0</v>
      </c>
      <c r="YE21" s="23"/>
    </row>
    <row r="22" spans="1:655" x14ac:dyDescent="0.55000000000000004">
      <c r="A22" t="s">
        <v>739</v>
      </c>
      <c r="B22" s="42">
        <f t="shared" ref="B22:Q37" si="66">IF(B$2=$A22,1,0)</f>
        <v>0</v>
      </c>
      <c r="C22" s="42">
        <f t="shared" si="66"/>
        <v>0</v>
      </c>
      <c r="D22" s="42">
        <f t="shared" si="66"/>
        <v>0</v>
      </c>
      <c r="E22" s="42">
        <f t="shared" si="66"/>
        <v>0</v>
      </c>
      <c r="F22" s="42">
        <f t="shared" si="66"/>
        <v>0</v>
      </c>
      <c r="G22" s="42">
        <f t="shared" si="66"/>
        <v>0</v>
      </c>
      <c r="H22" s="42">
        <f t="shared" si="66"/>
        <v>0</v>
      </c>
      <c r="I22" s="42">
        <f t="shared" si="66"/>
        <v>0</v>
      </c>
      <c r="J22" s="42">
        <f t="shared" si="66"/>
        <v>0</v>
      </c>
      <c r="K22" s="42">
        <f t="shared" si="66"/>
        <v>0</v>
      </c>
      <c r="L22" s="42">
        <f t="shared" si="66"/>
        <v>0</v>
      </c>
      <c r="M22" s="42">
        <f t="shared" si="66"/>
        <v>0</v>
      </c>
      <c r="N22" s="42">
        <f t="shared" si="66"/>
        <v>0</v>
      </c>
      <c r="O22" s="42">
        <f t="shared" si="66"/>
        <v>0</v>
      </c>
      <c r="P22" s="42">
        <f t="shared" si="66"/>
        <v>0</v>
      </c>
      <c r="Q22" s="42">
        <f t="shared" si="66"/>
        <v>0</v>
      </c>
      <c r="R22" s="42">
        <f t="shared" si="63"/>
        <v>0</v>
      </c>
      <c r="S22" s="42">
        <f t="shared" si="63"/>
        <v>0</v>
      </c>
      <c r="T22" s="42">
        <f t="shared" si="63"/>
        <v>0</v>
      </c>
      <c r="U22" s="42">
        <f t="shared" si="63"/>
        <v>0</v>
      </c>
      <c r="V22" s="42">
        <f t="shared" si="63"/>
        <v>0</v>
      </c>
      <c r="W22" s="42">
        <f t="shared" si="63"/>
        <v>0</v>
      </c>
      <c r="X22" s="42">
        <f t="shared" si="63"/>
        <v>0</v>
      </c>
      <c r="Y22" s="42">
        <f t="shared" si="63"/>
        <v>0</v>
      </c>
      <c r="Z22" s="42">
        <f t="shared" si="63"/>
        <v>0</v>
      </c>
      <c r="AA22" s="42">
        <f t="shared" si="63"/>
        <v>0</v>
      </c>
      <c r="AB22" s="42">
        <f t="shared" si="63"/>
        <v>0</v>
      </c>
      <c r="AC22" s="42">
        <f t="shared" si="63"/>
        <v>0</v>
      </c>
      <c r="AD22" s="42">
        <f t="shared" si="63"/>
        <v>0</v>
      </c>
      <c r="AE22" s="42">
        <f t="shared" si="63"/>
        <v>0</v>
      </c>
      <c r="AF22" s="42">
        <f t="shared" si="63"/>
        <v>0</v>
      </c>
      <c r="AG22" s="42">
        <f t="shared" si="63"/>
        <v>0</v>
      </c>
      <c r="AH22" s="42">
        <f t="shared" si="63"/>
        <v>0</v>
      </c>
      <c r="AI22" s="42">
        <f t="shared" si="63"/>
        <v>0</v>
      </c>
      <c r="AJ22" s="42">
        <f t="shared" si="63"/>
        <v>0</v>
      </c>
      <c r="AK22" s="42">
        <f t="shared" si="63"/>
        <v>0</v>
      </c>
      <c r="AL22" s="42">
        <f t="shared" si="63"/>
        <v>0</v>
      </c>
      <c r="AM22" s="42">
        <f t="shared" si="63"/>
        <v>0</v>
      </c>
      <c r="AN22" s="42">
        <f t="shared" si="63"/>
        <v>0</v>
      </c>
      <c r="AO22" s="42">
        <f t="shared" si="63"/>
        <v>0</v>
      </c>
      <c r="AP22" s="42">
        <f t="shared" si="63"/>
        <v>0</v>
      </c>
      <c r="AQ22" s="42">
        <f t="shared" si="63"/>
        <v>0</v>
      </c>
      <c r="AR22" s="42">
        <f t="shared" si="63"/>
        <v>0</v>
      </c>
      <c r="AS22" s="42">
        <f t="shared" si="63"/>
        <v>0</v>
      </c>
      <c r="AT22" s="42">
        <f t="shared" si="63"/>
        <v>0</v>
      </c>
      <c r="AU22" s="42">
        <f t="shared" si="63"/>
        <v>0</v>
      </c>
      <c r="AV22" s="42">
        <f t="shared" si="63"/>
        <v>0</v>
      </c>
      <c r="AW22" s="42">
        <f t="shared" si="63"/>
        <v>0</v>
      </c>
      <c r="AX22" s="42">
        <f t="shared" si="63"/>
        <v>0</v>
      </c>
      <c r="AY22" s="42">
        <f t="shared" si="63"/>
        <v>0</v>
      </c>
      <c r="AZ22" s="42">
        <f t="shared" si="63"/>
        <v>0</v>
      </c>
      <c r="BA22" s="42">
        <f t="shared" si="63"/>
        <v>0</v>
      </c>
      <c r="BB22" s="42">
        <f t="shared" si="63"/>
        <v>0</v>
      </c>
      <c r="BC22" s="42">
        <f t="shared" si="63"/>
        <v>0</v>
      </c>
      <c r="BD22" s="42">
        <f t="shared" si="63"/>
        <v>0</v>
      </c>
      <c r="BE22" s="42">
        <f t="shared" si="63"/>
        <v>0</v>
      </c>
      <c r="BF22" s="42">
        <f t="shared" si="63"/>
        <v>0</v>
      </c>
      <c r="BG22" s="42">
        <f t="shared" si="63"/>
        <v>0</v>
      </c>
      <c r="BH22" s="42">
        <f t="shared" si="63"/>
        <v>0</v>
      </c>
      <c r="BI22" s="42">
        <f t="shared" si="63"/>
        <v>0</v>
      </c>
      <c r="BJ22" s="42">
        <f t="shared" si="63"/>
        <v>0</v>
      </c>
      <c r="BK22" s="42">
        <f t="shared" si="63"/>
        <v>0</v>
      </c>
      <c r="BL22" s="42">
        <f t="shared" si="63"/>
        <v>0</v>
      </c>
      <c r="BM22" s="42">
        <f t="shared" si="63"/>
        <v>0</v>
      </c>
      <c r="BN22" s="42">
        <f t="shared" si="63"/>
        <v>0</v>
      </c>
      <c r="BO22" s="42">
        <f t="shared" si="63"/>
        <v>0</v>
      </c>
      <c r="BP22" s="42">
        <f t="shared" si="63"/>
        <v>0</v>
      </c>
      <c r="BQ22" s="42">
        <f t="shared" si="63"/>
        <v>0</v>
      </c>
      <c r="BR22" s="42">
        <f t="shared" si="63"/>
        <v>0</v>
      </c>
      <c r="BS22" s="42">
        <f t="shared" si="63"/>
        <v>0</v>
      </c>
      <c r="BT22" s="42">
        <f t="shared" si="63"/>
        <v>0</v>
      </c>
      <c r="BU22" s="42">
        <f t="shared" si="63"/>
        <v>0</v>
      </c>
      <c r="BV22" s="42">
        <f t="shared" si="63"/>
        <v>0</v>
      </c>
      <c r="BW22" s="42">
        <f t="shared" si="63"/>
        <v>0</v>
      </c>
      <c r="BX22" s="42">
        <f t="shared" si="63"/>
        <v>0</v>
      </c>
      <c r="BY22" s="42">
        <f t="shared" si="63"/>
        <v>0</v>
      </c>
      <c r="BZ22" s="42">
        <f t="shared" si="63"/>
        <v>0</v>
      </c>
      <c r="CA22" s="42">
        <f t="shared" si="64"/>
        <v>0</v>
      </c>
      <c r="CB22" s="42">
        <f t="shared" si="64"/>
        <v>0</v>
      </c>
      <c r="CC22" s="42">
        <f t="shared" si="64"/>
        <v>0</v>
      </c>
      <c r="CD22" s="42">
        <f t="shared" si="64"/>
        <v>0</v>
      </c>
      <c r="CE22" s="42">
        <f t="shared" si="64"/>
        <v>0</v>
      </c>
      <c r="CF22" s="42">
        <f t="shared" si="64"/>
        <v>0</v>
      </c>
      <c r="CG22" s="42">
        <f t="shared" si="64"/>
        <v>0</v>
      </c>
      <c r="CH22" s="42">
        <f t="shared" si="64"/>
        <v>0</v>
      </c>
      <c r="CI22" s="42">
        <f t="shared" si="64"/>
        <v>0</v>
      </c>
      <c r="CJ22" s="42">
        <f t="shared" si="64"/>
        <v>0</v>
      </c>
      <c r="CK22" s="42">
        <f t="shared" si="64"/>
        <v>0</v>
      </c>
      <c r="CL22" s="42">
        <f t="shared" si="64"/>
        <v>0</v>
      </c>
      <c r="CM22" s="42">
        <f t="shared" si="64"/>
        <v>0</v>
      </c>
      <c r="CN22" s="42">
        <f t="shared" si="64"/>
        <v>0</v>
      </c>
      <c r="CO22" s="42">
        <f t="shared" si="64"/>
        <v>0</v>
      </c>
      <c r="CP22" s="42">
        <f t="shared" si="64"/>
        <v>0</v>
      </c>
      <c r="CQ22" s="42">
        <f t="shared" si="64"/>
        <v>0</v>
      </c>
      <c r="CR22" s="42">
        <f t="shared" si="64"/>
        <v>0</v>
      </c>
      <c r="CS22" s="42">
        <f t="shared" si="64"/>
        <v>0</v>
      </c>
      <c r="CT22" s="42">
        <f t="shared" si="64"/>
        <v>0</v>
      </c>
      <c r="CU22" s="42">
        <f t="shared" si="64"/>
        <v>0</v>
      </c>
      <c r="CV22" s="42">
        <f t="shared" si="64"/>
        <v>0</v>
      </c>
      <c r="CW22" s="42">
        <f t="shared" si="64"/>
        <v>0</v>
      </c>
      <c r="CX22" s="42">
        <f t="shared" si="64"/>
        <v>0</v>
      </c>
      <c r="CY22" s="42">
        <f t="shared" si="64"/>
        <v>0</v>
      </c>
      <c r="CZ22" s="42">
        <f t="shared" si="64"/>
        <v>0</v>
      </c>
      <c r="DA22" s="42">
        <f t="shared" si="64"/>
        <v>0</v>
      </c>
      <c r="DB22" s="42">
        <f t="shared" si="64"/>
        <v>0</v>
      </c>
      <c r="DC22" s="42">
        <f t="shared" si="64"/>
        <v>0</v>
      </c>
      <c r="DD22" s="42">
        <f t="shared" si="64"/>
        <v>0</v>
      </c>
      <c r="DE22" s="42">
        <f t="shared" si="64"/>
        <v>0</v>
      </c>
      <c r="DF22" s="42">
        <f t="shared" si="64"/>
        <v>0</v>
      </c>
      <c r="DG22" s="42">
        <f t="shared" si="64"/>
        <v>0</v>
      </c>
      <c r="DH22" s="42">
        <f t="shared" si="64"/>
        <v>0</v>
      </c>
      <c r="DI22" s="42">
        <f t="shared" si="64"/>
        <v>0</v>
      </c>
      <c r="DJ22" s="42">
        <f t="shared" si="64"/>
        <v>0</v>
      </c>
      <c r="DK22" s="42">
        <f t="shared" si="64"/>
        <v>0</v>
      </c>
      <c r="DL22" s="42">
        <f t="shared" si="64"/>
        <v>0</v>
      </c>
      <c r="DM22" s="42">
        <f t="shared" si="64"/>
        <v>0</v>
      </c>
      <c r="DN22" s="42">
        <f t="shared" si="64"/>
        <v>0</v>
      </c>
      <c r="DO22" s="42">
        <f t="shared" si="64"/>
        <v>0</v>
      </c>
      <c r="DP22" s="42">
        <f t="shared" si="64"/>
        <v>0</v>
      </c>
      <c r="DQ22" s="42">
        <f t="shared" si="64"/>
        <v>0</v>
      </c>
      <c r="DR22" s="42">
        <f t="shared" si="64"/>
        <v>0</v>
      </c>
      <c r="DS22" s="42">
        <f t="shared" si="64"/>
        <v>0</v>
      </c>
      <c r="DT22" s="42">
        <f t="shared" si="64"/>
        <v>0</v>
      </c>
      <c r="DU22" s="42">
        <f t="shared" si="64"/>
        <v>0</v>
      </c>
      <c r="DV22" s="42">
        <f t="shared" si="64"/>
        <v>0</v>
      </c>
      <c r="DW22" s="42">
        <f t="shared" si="64"/>
        <v>0</v>
      </c>
      <c r="DX22" s="42">
        <f t="shared" si="64"/>
        <v>0</v>
      </c>
      <c r="DY22" s="42">
        <f t="shared" si="64"/>
        <v>0</v>
      </c>
      <c r="DZ22" s="42">
        <f t="shared" si="45"/>
        <v>0</v>
      </c>
      <c r="EA22" s="42">
        <f t="shared" si="45"/>
        <v>0</v>
      </c>
      <c r="EB22" s="42">
        <f t="shared" si="45"/>
        <v>0</v>
      </c>
      <c r="EC22" s="42">
        <f t="shared" si="45"/>
        <v>0</v>
      </c>
      <c r="ED22" s="42">
        <f t="shared" si="45"/>
        <v>0</v>
      </c>
      <c r="EE22" s="42">
        <f t="shared" si="45"/>
        <v>0</v>
      </c>
      <c r="EF22" s="42">
        <f t="shared" si="45"/>
        <v>0</v>
      </c>
      <c r="EG22" s="42">
        <f t="shared" si="45"/>
        <v>0</v>
      </c>
      <c r="EH22" s="42">
        <f t="shared" si="45"/>
        <v>0</v>
      </c>
      <c r="EI22" s="42">
        <f t="shared" si="45"/>
        <v>0</v>
      </c>
      <c r="EJ22" s="42">
        <f t="shared" si="45"/>
        <v>0</v>
      </c>
      <c r="EK22" s="42">
        <f t="shared" si="45"/>
        <v>0</v>
      </c>
      <c r="EL22" s="42">
        <f t="shared" si="45"/>
        <v>0</v>
      </c>
      <c r="EM22" s="42">
        <f t="shared" si="45"/>
        <v>0</v>
      </c>
      <c r="EN22" s="42">
        <f t="shared" si="45"/>
        <v>0</v>
      </c>
      <c r="EO22" s="42">
        <f t="shared" si="55"/>
        <v>0</v>
      </c>
      <c r="EP22" s="42">
        <f t="shared" si="55"/>
        <v>0</v>
      </c>
      <c r="EQ22" s="42">
        <f t="shared" si="55"/>
        <v>0</v>
      </c>
      <c r="ER22" s="42">
        <f t="shared" si="55"/>
        <v>0</v>
      </c>
      <c r="ES22" s="42">
        <f t="shared" si="55"/>
        <v>0</v>
      </c>
      <c r="ET22" s="42">
        <f t="shared" si="55"/>
        <v>0</v>
      </c>
      <c r="EU22" s="42">
        <f t="shared" si="55"/>
        <v>0</v>
      </c>
      <c r="EV22" s="42">
        <f t="shared" si="55"/>
        <v>0</v>
      </c>
      <c r="EW22" s="42">
        <f t="shared" si="55"/>
        <v>0</v>
      </c>
      <c r="EX22" s="42">
        <f t="shared" si="55"/>
        <v>0</v>
      </c>
      <c r="EY22" s="42">
        <f t="shared" si="55"/>
        <v>0</v>
      </c>
      <c r="EZ22" s="42">
        <f t="shared" si="55"/>
        <v>0</v>
      </c>
      <c r="FA22" s="42">
        <f t="shared" si="55"/>
        <v>0</v>
      </c>
      <c r="FB22" s="42">
        <f t="shared" si="55"/>
        <v>0</v>
      </c>
      <c r="FC22" s="42">
        <f t="shared" si="55"/>
        <v>0</v>
      </c>
      <c r="FD22" s="42">
        <f t="shared" si="55"/>
        <v>0</v>
      </c>
      <c r="FE22" s="42">
        <f t="shared" si="55"/>
        <v>0</v>
      </c>
      <c r="FF22" s="42">
        <f t="shared" si="55"/>
        <v>0</v>
      </c>
      <c r="FG22" s="42">
        <f t="shared" si="55"/>
        <v>0</v>
      </c>
      <c r="FH22" s="42">
        <f t="shared" si="55"/>
        <v>0</v>
      </c>
      <c r="FI22" s="42">
        <f t="shared" si="55"/>
        <v>0</v>
      </c>
      <c r="FJ22" s="42">
        <f t="shared" si="55"/>
        <v>0</v>
      </c>
      <c r="FK22" s="42">
        <f t="shared" si="55"/>
        <v>0</v>
      </c>
      <c r="FL22" s="42">
        <f t="shared" si="55"/>
        <v>0</v>
      </c>
      <c r="FM22" s="42">
        <f t="shared" si="55"/>
        <v>0</v>
      </c>
      <c r="FN22" s="42">
        <f t="shared" si="55"/>
        <v>0</v>
      </c>
      <c r="FO22" s="42">
        <f t="shared" si="55"/>
        <v>0</v>
      </c>
      <c r="FP22" s="42">
        <f t="shared" si="55"/>
        <v>0</v>
      </c>
      <c r="FQ22" s="42">
        <f t="shared" si="55"/>
        <v>0</v>
      </c>
      <c r="FR22" s="42">
        <f t="shared" si="55"/>
        <v>0</v>
      </c>
      <c r="FS22" s="42">
        <f t="shared" si="55"/>
        <v>0</v>
      </c>
      <c r="FT22" s="42">
        <f t="shared" si="55"/>
        <v>0</v>
      </c>
      <c r="FU22" s="42">
        <f t="shared" si="55"/>
        <v>0</v>
      </c>
      <c r="FV22" s="42">
        <f t="shared" si="55"/>
        <v>0</v>
      </c>
      <c r="FW22" s="42">
        <f t="shared" si="55"/>
        <v>0</v>
      </c>
      <c r="FX22" s="42">
        <f t="shared" si="55"/>
        <v>0</v>
      </c>
      <c r="FY22" s="42">
        <f t="shared" si="55"/>
        <v>0</v>
      </c>
      <c r="FZ22" s="42">
        <f t="shared" si="55"/>
        <v>0</v>
      </c>
      <c r="GA22" s="42">
        <f t="shared" si="55"/>
        <v>0</v>
      </c>
      <c r="GB22" s="42">
        <f t="shared" si="55"/>
        <v>0</v>
      </c>
      <c r="GC22" s="42">
        <f t="shared" si="55"/>
        <v>0</v>
      </c>
      <c r="GD22" s="42">
        <f t="shared" si="55"/>
        <v>0</v>
      </c>
      <c r="GE22" s="42">
        <f t="shared" si="55"/>
        <v>0</v>
      </c>
      <c r="GF22" s="42">
        <f t="shared" si="55"/>
        <v>0</v>
      </c>
      <c r="GG22" s="42">
        <f t="shared" ref="GG22:IR26" si="67">IF(GG$2=$A22,1,0)</f>
        <v>0</v>
      </c>
      <c r="GH22" s="42">
        <f t="shared" si="67"/>
        <v>0</v>
      </c>
      <c r="GI22" s="42">
        <f t="shared" si="67"/>
        <v>0</v>
      </c>
      <c r="GJ22" s="42">
        <f t="shared" si="67"/>
        <v>0</v>
      </c>
      <c r="GK22" s="42">
        <f t="shared" si="67"/>
        <v>0</v>
      </c>
      <c r="GL22" s="42">
        <f t="shared" si="67"/>
        <v>0</v>
      </c>
      <c r="GM22" s="42">
        <f t="shared" si="67"/>
        <v>0</v>
      </c>
      <c r="GN22" s="42">
        <f t="shared" si="67"/>
        <v>0</v>
      </c>
      <c r="GO22" s="42">
        <f t="shared" si="67"/>
        <v>0</v>
      </c>
      <c r="GP22" s="42">
        <f t="shared" si="67"/>
        <v>0</v>
      </c>
      <c r="GQ22" s="42">
        <f t="shared" si="67"/>
        <v>0</v>
      </c>
      <c r="GR22" s="42">
        <f t="shared" si="67"/>
        <v>0</v>
      </c>
      <c r="GS22" s="42">
        <f t="shared" si="67"/>
        <v>0</v>
      </c>
      <c r="GT22" s="42">
        <f t="shared" si="67"/>
        <v>0</v>
      </c>
      <c r="GU22" s="42">
        <f t="shared" si="67"/>
        <v>0</v>
      </c>
      <c r="GV22" s="42">
        <f t="shared" si="67"/>
        <v>0</v>
      </c>
      <c r="GW22" s="42">
        <f t="shared" si="67"/>
        <v>0</v>
      </c>
      <c r="GX22" s="42">
        <f t="shared" si="67"/>
        <v>0</v>
      </c>
      <c r="GY22" s="42">
        <f t="shared" si="67"/>
        <v>0</v>
      </c>
      <c r="GZ22" s="42">
        <f t="shared" si="67"/>
        <v>0</v>
      </c>
      <c r="HA22" s="42">
        <f t="shared" si="67"/>
        <v>0</v>
      </c>
      <c r="HB22" s="42">
        <f t="shared" si="67"/>
        <v>0</v>
      </c>
      <c r="HC22" s="42">
        <f t="shared" si="67"/>
        <v>0</v>
      </c>
      <c r="HD22" s="42">
        <f t="shared" si="67"/>
        <v>0</v>
      </c>
      <c r="HE22" s="42">
        <f t="shared" si="67"/>
        <v>0</v>
      </c>
      <c r="HF22" s="42">
        <f t="shared" si="67"/>
        <v>0</v>
      </c>
      <c r="HG22" s="42">
        <f t="shared" si="67"/>
        <v>0</v>
      </c>
      <c r="HH22" s="42">
        <f t="shared" si="67"/>
        <v>0</v>
      </c>
      <c r="HI22" s="42">
        <f t="shared" si="67"/>
        <v>0</v>
      </c>
      <c r="HJ22" s="42">
        <f t="shared" si="67"/>
        <v>0</v>
      </c>
      <c r="HK22" s="42">
        <f t="shared" si="67"/>
        <v>0</v>
      </c>
      <c r="HL22" s="42">
        <f t="shared" si="67"/>
        <v>0</v>
      </c>
      <c r="HM22" s="42">
        <f t="shared" si="67"/>
        <v>0</v>
      </c>
      <c r="HN22" s="42">
        <f t="shared" si="67"/>
        <v>0</v>
      </c>
      <c r="HO22" s="42">
        <f t="shared" si="67"/>
        <v>0</v>
      </c>
      <c r="HP22" s="42">
        <f t="shared" si="67"/>
        <v>0</v>
      </c>
      <c r="HQ22" s="42">
        <f t="shared" si="67"/>
        <v>0</v>
      </c>
      <c r="HR22" s="42">
        <f t="shared" si="67"/>
        <v>0</v>
      </c>
      <c r="HS22" s="42">
        <f t="shared" si="67"/>
        <v>0</v>
      </c>
      <c r="HT22" s="42">
        <f t="shared" si="67"/>
        <v>0</v>
      </c>
      <c r="HU22" s="42">
        <f t="shared" si="67"/>
        <v>0</v>
      </c>
      <c r="HV22" s="42">
        <f t="shared" si="67"/>
        <v>0</v>
      </c>
      <c r="HW22" s="42">
        <f t="shared" si="67"/>
        <v>0</v>
      </c>
      <c r="HX22" s="42">
        <f t="shared" si="67"/>
        <v>0</v>
      </c>
      <c r="HY22" s="42">
        <f t="shared" si="67"/>
        <v>0</v>
      </c>
      <c r="HZ22" s="42">
        <f t="shared" si="67"/>
        <v>0</v>
      </c>
      <c r="IA22" s="42">
        <f t="shared" si="67"/>
        <v>0</v>
      </c>
      <c r="IB22" s="42">
        <f t="shared" si="67"/>
        <v>0</v>
      </c>
      <c r="IC22" s="42">
        <f t="shared" si="67"/>
        <v>0</v>
      </c>
      <c r="ID22" s="42">
        <f t="shared" si="67"/>
        <v>0</v>
      </c>
      <c r="IE22" s="42">
        <f t="shared" si="67"/>
        <v>0</v>
      </c>
      <c r="IF22" s="42">
        <f t="shared" si="67"/>
        <v>0</v>
      </c>
      <c r="IG22" s="42">
        <f t="shared" si="67"/>
        <v>0</v>
      </c>
      <c r="IH22" s="42">
        <f t="shared" si="67"/>
        <v>0</v>
      </c>
      <c r="II22" s="42">
        <f t="shared" si="67"/>
        <v>0</v>
      </c>
      <c r="IJ22" s="42">
        <f t="shared" si="67"/>
        <v>0</v>
      </c>
      <c r="IK22" s="42">
        <f t="shared" si="67"/>
        <v>0</v>
      </c>
      <c r="IL22" s="42">
        <f t="shared" si="67"/>
        <v>0</v>
      </c>
      <c r="IM22" s="42">
        <f t="shared" si="67"/>
        <v>0</v>
      </c>
      <c r="IN22" s="42">
        <f t="shared" si="67"/>
        <v>0</v>
      </c>
      <c r="IO22" s="42">
        <f t="shared" si="67"/>
        <v>0</v>
      </c>
      <c r="IP22" s="42">
        <f t="shared" si="67"/>
        <v>0</v>
      </c>
      <c r="IQ22" s="42">
        <f t="shared" si="67"/>
        <v>0</v>
      </c>
      <c r="IR22" s="42">
        <f t="shared" si="67"/>
        <v>0</v>
      </c>
      <c r="IS22" s="42">
        <f t="shared" si="65"/>
        <v>0</v>
      </c>
      <c r="IT22" s="42">
        <f t="shared" si="65"/>
        <v>0</v>
      </c>
      <c r="IU22" s="42">
        <f t="shared" si="65"/>
        <v>0</v>
      </c>
      <c r="IV22" s="42">
        <f t="shared" si="65"/>
        <v>0</v>
      </c>
      <c r="IW22" s="42">
        <f t="shared" si="65"/>
        <v>0</v>
      </c>
      <c r="IX22" s="42">
        <f t="shared" si="46"/>
        <v>0</v>
      </c>
      <c r="IY22" s="42">
        <f t="shared" si="46"/>
        <v>0</v>
      </c>
      <c r="IZ22" s="42">
        <f t="shared" si="46"/>
        <v>0</v>
      </c>
      <c r="JA22" s="42">
        <f t="shared" si="28"/>
        <v>0</v>
      </c>
      <c r="JB22" s="42">
        <f t="shared" si="57"/>
        <v>0</v>
      </c>
      <c r="JC22" s="42">
        <f t="shared" si="57"/>
        <v>0</v>
      </c>
      <c r="JD22" s="42">
        <f t="shared" si="57"/>
        <v>0</v>
      </c>
      <c r="JE22" s="42">
        <f t="shared" si="57"/>
        <v>0</v>
      </c>
      <c r="JF22" s="42">
        <f t="shared" si="57"/>
        <v>0</v>
      </c>
      <c r="JG22" s="42">
        <f t="shared" si="57"/>
        <v>0</v>
      </c>
      <c r="JH22" s="42">
        <f t="shared" si="57"/>
        <v>0</v>
      </c>
      <c r="JI22" s="42">
        <f t="shared" si="57"/>
        <v>0</v>
      </c>
      <c r="JJ22" s="42">
        <f t="shared" si="57"/>
        <v>0</v>
      </c>
      <c r="JK22" s="42">
        <f t="shared" si="57"/>
        <v>0</v>
      </c>
      <c r="JL22" s="42">
        <f t="shared" si="57"/>
        <v>0</v>
      </c>
      <c r="JM22" s="42">
        <f t="shared" si="57"/>
        <v>0</v>
      </c>
      <c r="JN22" s="42">
        <f t="shared" si="57"/>
        <v>0</v>
      </c>
      <c r="JO22" s="42">
        <f t="shared" si="57"/>
        <v>0</v>
      </c>
      <c r="JP22" s="42">
        <f t="shared" si="57"/>
        <v>0</v>
      </c>
      <c r="JQ22" s="42">
        <f t="shared" si="57"/>
        <v>0</v>
      </c>
      <c r="JR22" s="42">
        <f t="shared" si="57"/>
        <v>0</v>
      </c>
      <c r="JS22" s="42">
        <f t="shared" si="57"/>
        <v>0</v>
      </c>
      <c r="JT22" s="42">
        <f t="shared" si="57"/>
        <v>0</v>
      </c>
      <c r="JU22" s="42">
        <f t="shared" si="57"/>
        <v>0</v>
      </c>
      <c r="JV22" s="42">
        <f t="shared" si="57"/>
        <v>0</v>
      </c>
      <c r="JW22" s="42">
        <f t="shared" si="57"/>
        <v>0</v>
      </c>
      <c r="JX22" s="42">
        <f t="shared" si="57"/>
        <v>0</v>
      </c>
      <c r="JY22" s="42">
        <f t="shared" si="57"/>
        <v>0</v>
      </c>
      <c r="JZ22" s="42">
        <f t="shared" si="57"/>
        <v>0</v>
      </c>
      <c r="KA22" s="42">
        <f t="shared" si="57"/>
        <v>0</v>
      </c>
      <c r="KB22" s="42">
        <f t="shared" si="57"/>
        <v>0</v>
      </c>
      <c r="KC22" s="42">
        <f t="shared" si="57"/>
        <v>0</v>
      </c>
      <c r="KD22" s="42">
        <f t="shared" si="57"/>
        <v>0</v>
      </c>
      <c r="KE22" s="42">
        <f t="shared" si="57"/>
        <v>0</v>
      </c>
      <c r="KF22" s="42">
        <f t="shared" si="57"/>
        <v>0</v>
      </c>
      <c r="KG22" s="42">
        <f t="shared" si="57"/>
        <v>0</v>
      </c>
      <c r="KH22" s="42">
        <f t="shared" si="57"/>
        <v>0</v>
      </c>
      <c r="KI22" s="42">
        <f t="shared" si="57"/>
        <v>0</v>
      </c>
      <c r="KJ22" s="42">
        <f t="shared" si="57"/>
        <v>0</v>
      </c>
      <c r="KK22" s="42">
        <f t="shared" si="57"/>
        <v>0</v>
      </c>
      <c r="KL22" s="42">
        <f t="shared" si="57"/>
        <v>0</v>
      </c>
      <c r="KM22" s="42">
        <f t="shared" si="57"/>
        <v>0</v>
      </c>
      <c r="KN22" s="42">
        <f t="shared" si="57"/>
        <v>0</v>
      </c>
      <c r="KO22" s="42">
        <f t="shared" si="57"/>
        <v>0</v>
      </c>
      <c r="KP22" s="42">
        <f t="shared" si="57"/>
        <v>0</v>
      </c>
      <c r="KQ22" s="42">
        <f t="shared" si="57"/>
        <v>0</v>
      </c>
      <c r="KR22" s="42">
        <f t="shared" si="57"/>
        <v>0</v>
      </c>
      <c r="KS22" s="42">
        <f t="shared" si="57"/>
        <v>0</v>
      </c>
      <c r="KT22" s="42">
        <f t="shared" si="57"/>
        <v>0</v>
      </c>
      <c r="KU22" s="42">
        <f t="shared" si="57"/>
        <v>0</v>
      </c>
      <c r="KV22" s="42">
        <f t="shared" si="57"/>
        <v>0</v>
      </c>
      <c r="KW22" s="42">
        <f t="shared" si="57"/>
        <v>0</v>
      </c>
      <c r="KX22" s="42">
        <f t="shared" si="57"/>
        <v>0</v>
      </c>
      <c r="KY22" s="42">
        <f t="shared" si="57"/>
        <v>0</v>
      </c>
      <c r="KZ22" s="42">
        <f t="shared" si="57"/>
        <v>0</v>
      </c>
      <c r="LA22" s="42">
        <f t="shared" si="57"/>
        <v>0</v>
      </c>
      <c r="LB22" s="42">
        <f t="shared" si="57"/>
        <v>0</v>
      </c>
      <c r="LC22" s="42">
        <f t="shared" si="57"/>
        <v>0</v>
      </c>
      <c r="LD22" s="42">
        <f t="shared" si="57"/>
        <v>0</v>
      </c>
      <c r="LE22" s="42">
        <f t="shared" si="57"/>
        <v>0</v>
      </c>
      <c r="LF22" s="42">
        <f t="shared" si="57"/>
        <v>0</v>
      </c>
      <c r="LG22" s="42">
        <f t="shared" si="57"/>
        <v>0</v>
      </c>
      <c r="LH22" s="42">
        <f t="shared" si="57"/>
        <v>0</v>
      </c>
      <c r="LI22" s="42">
        <f t="shared" si="57"/>
        <v>0</v>
      </c>
      <c r="LJ22" s="42">
        <f t="shared" si="57"/>
        <v>0</v>
      </c>
      <c r="LK22" s="42">
        <f t="shared" si="57"/>
        <v>0</v>
      </c>
      <c r="LL22" s="42">
        <f t="shared" si="57"/>
        <v>0</v>
      </c>
      <c r="LM22" s="42">
        <f t="shared" ref="LM22:NX26" si="68">IF(LM$2=$A22,1,0)</f>
        <v>0</v>
      </c>
      <c r="LN22" s="42">
        <f t="shared" si="68"/>
        <v>0</v>
      </c>
      <c r="LO22" s="42">
        <f t="shared" si="68"/>
        <v>0</v>
      </c>
      <c r="LP22" s="42">
        <f t="shared" si="68"/>
        <v>0</v>
      </c>
      <c r="LQ22" s="42">
        <f t="shared" si="68"/>
        <v>0</v>
      </c>
      <c r="LR22" s="42">
        <f t="shared" si="68"/>
        <v>0</v>
      </c>
      <c r="LS22" s="42">
        <f t="shared" si="68"/>
        <v>0</v>
      </c>
      <c r="LT22" s="42">
        <f t="shared" si="68"/>
        <v>0</v>
      </c>
      <c r="LU22" s="42">
        <f t="shared" si="68"/>
        <v>0</v>
      </c>
      <c r="LV22" s="42">
        <f t="shared" si="68"/>
        <v>0</v>
      </c>
      <c r="LW22" s="42">
        <f t="shared" si="68"/>
        <v>0</v>
      </c>
      <c r="LX22" s="42">
        <f t="shared" si="68"/>
        <v>0</v>
      </c>
      <c r="LY22" s="42">
        <f t="shared" si="68"/>
        <v>0</v>
      </c>
      <c r="LZ22" s="42">
        <f t="shared" si="68"/>
        <v>0</v>
      </c>
      <c r="MA22" s="42">
        <f t="shared" si="68"/>
        <v>0</v>
      </c>
      <c r="MB22" s="42">
        <f t="shared" si="68"/>
        <v>0</v>
      </c>
      <c r="MC22" s="42">
        <f t="shared" si="68"/>
        <v>0</v>
      </c>
      <c r="MD22" s="42">
        <f t="shared" si="68"/>
        <v>0</v>
      </c>
      <c r="ME22" s="42">
        <f t="shared" si="68"/>
        <v>0</v>
      </c>
      <c r="MF22" s="42">
        <f t="shared" si="68"/>
        <v>0</v>
      </c>
      <c r="MG22" s="42">
        <f t="shared" si="68"/>
        <v>0</v>
      </c>
      <c r="MH22" s="42">
        <f t="shared" si="68"/>
        <v>0</v>
      </c>
      <c r="MI22" s="42">
        <f t="shared" si="68"/>
        <v>0</v>
      </c>
      <c r="MJ22" s="42">
        <f t="shared" si="68"/>
        <v>0</v>
      </c>
      <c r="MK22" s="42">
        <f t="shared" si="68"/>
        <v>0</v>
      </c>
      <c r="ML22" s="42">
        <f t="shared" si="68"/>
        <v>0</v>
      </c>
      <c r="MM22" s="42">
        <f t="shared" si="68"/>
        <v>0</v>
      </c>
      <c r="MN22" s="42">
        <f t="shared" si="68"/>
        <v>0</v>
      </c>
      <c r="MO22" s="42">
        <f t="shared" si="68"/>
        <v>0</v>
      </c>
      <c r="MP22" s="42">
        <f t="shared" si="68"/>
        <v>0</v>
      </c>
      <c r="MQ22" s="42">
        <f t="shared" si="68"/>
        <v>0</v>
      </c>
      <c r="MR22" s="42">
        <f t="shared" si="68"/>
        <v>0</v>
      </c>
      <c r="MS22" s="42">
        <f t="shared" si="68"/>
        <v>0</v>
      </c>
      <c r="MT22" s="42">
        <f t="shared" si="68"/>
        <v>0</v>
      </c>
      <c r="MU22" s="42">
        <f t="shared" si="68"/>
        <v>0</v>
      </c>
      <c r="MV22" s="42">
        <f t="shared" si="68"/>
        <v>0</v>
      </c>
      <c r="MW22" s="42">
        <f t="shared" si="68"/>
        <v>0</v>
      </c>
      <c r="MX22" s="42">
        <f t="shared" si="68"/>
        <v>0</v>
      </c>
      <c r="MY22" s="42">
        <f t="shared" si="68"/>
        <v>0</v>
      </c>
      <c r="MZ22" s="42">
        <f t="shared" si="68"/>
        <v>0</v>
      </c>
      <c r="NA22" s="42">
        <f t="shared" si="68"/>
        <v>0</v>
      </c>
      <c r="NB22" s="42">
        <f t="shared" si="68"/>
        <v>0</v>
      </c>
      <c r="NC22" s="42">
        <f t="shared" si="68"/>
        <v>0</v>
      </c>
      <c r="ND22" s="42">
        <f t="shared" si="68"/>
        <v>0</v>
      </c>
      <c r="NE22" s="42">
        <f t="shared" si="68"/>
        <v>0</v>
      </c>
      <c r="NF22" s="42">
        <f t="shared" si="68"/>
        <v>0</v>
      </c>
      <c r="NG22" s="42">
        <f t="shared" si="68"/>
        <v>0</v>
      </c>
      <c r="NH22" s="42">
        <f t="shared" si="68"/>
        <v>0</v>
      </c>
      <c r="NI22" s="42">
        <f t="shared" si="68"/>
        <v>0</v>
      </c>
      <c r="NJ22" s="42">
        <f t="shared" si="68"/>
        <v>0</v>
      </c>
      <c r="NK22" s="42">
        <f t="shared" si="68"/>
        <v>0</v>
      </c>
      <c r="NL22" s="42">
        <f t="shared" si="68"/>
        <v>0</v>
      </c>
      <c r="NM22" s="42">
        <f t="shared" si="68"/>
        <v>0</v>
      </c>
      <c r="NN22" s="42">
        <f t="shared" si="68"/>
        <v>0</v>
      </c>
      <c r="NO22" s="42">
        <f t="shared" si="68"/>
        <v>0</v>
      </c>
      <c r="NP22" s="42">
        <f t="shared" si="68"/>
        <v>0</v>
      </c>
      <c r="NQ22" s="42">
        <f t="shared" si="68"/>
        <v>0</v>
      </c>
      <c r="NR22" s="42">
        <f t="shared" si="68"/>
        <v>0</v>
      </c>
      <c r="NS22" s="42">
        <f t="shared" si="68"/>
        <v>0</v>
      </c>
      <c r="NT22" s="42">
        <f t="shared" si="68"/>
        <v>0</v>
      </c>
      <c r="NU22" s="42">
        <f t="shared" si="68"/>
        <v>1</v>
      </c>
      <c r="NV22" s="42">
        <f t="shared" si="68"/>
        <v>0</v>
      </c>
      <c r="NW22" s="42">
        <f t="shared" si="68"/>
        <v>0</v>
      </c>
      <c r="NX22" s="42">
        <f t="shared" si="68"/>
        <v>0</v>
      </c>
      <c r="NY22" s="42">
        <f t="shared" si="52"/>
        <v>0</v>
      </c>
      <c r="NZ22" s="42">
        <f t="shared" si="52"/>
        <v>0</v>
      </c>
      <c r="OA22" s="42">
        <f t="shared" si="52"/>
        <v>0</v>
      </c>
      <c r="OB22" s="42">
        <f t="shared" si="47"/>
        <v>0</v>
      </c>
      <c r="OC22" s="42">
        <f t="shared" si="47"/>
        <v>0</v>
      </c>
      <c r="OD22" s="42">
        <f t="shared" si="47"/>
        <v>0</v>
      </c>
      <c r="OE22" s="42">
        <f t="shared" si="47"/>
        <v>0</v>
      </c>
      <c r="OF22" s="42">
        <f t="shared" si="47"/>
        <v>0</v>
      </c>
      <c r="OG22" s="42">
        <f t="shared" si="61"/>
        <v>0</v>
      </c>
      <c r="OH22" s="42">
        <f t="shared" si="61"/>
        <v>0</v>
      </c>
      <c r="OI22" s="42">
        <f t="shared" si="61"/>
        <v>0</v>
      </c>
      <c r="OJ22" s="42">
        <f t="shared" si="61"/>
        <v>0</v>
      </c>
      <c r="OK22" s="42">
        <f t="shared" si="61"/>
        <v>0</v>
      </c>
      <c r="OL22" s="42">
        <f t="shared" si="61"/>
        <v>0</v>
      </c>
      <c r="OM22" s="42">
        <f t="shared" si="61"/>
        <v>0</v>
      </c>
      <c r="ON22" s="42">
        <f t="shared" si="61"/>
        <v>0</v>
      </c>
      <c r="OO22" s="42">
        <f t="shared" si="61"/>
        <v>0</v>
      </c>
      <c r="OP22" s="42">
        <f t="shared" si="61"/>
        <v>0</v>
      </c>
      <c r="OQ22" s="42">
        <f t="shared" si="61"/>
        <v>0</v>
      </c>
      <c r="OR22" s="42">
        <f t="shared" si="61"/>
        <v>0</v>
      </c>
      <c r="OS22" s="42">
        <f t="shared" si="61"/>
        <v>0</v>
      </c>
      <c r="OT22" s="42">
        <f t="shared" si="61"/>
        <v>0</v>
      </c>
      <c r="OU22" s="42">
        <f t="shared" si="61"/>
        <v>0</v>
      </c>
      <c r="OV22" s="42">
        <f t="shared" si="61"/>
        <v>0</v>
      </c>
      <c r="OW22" s="42">
        <f t="shared" si="61"/>
        <v>0</v>
      </c>
      <c r="OX22" s="42">
        <f t="shared" si="61"/>
        <v>0</v>
      </c>
      <c r="OY22" s="42">
        <f t="shared" si="61"/>
        <v>0</v>
      </c>
      <c r="OZ22" s="42">
        <f t="shared" si="61"/>
        <v>0</v>
      </c>
      <c r="PA22" s="42">
        <f t="shared" si="61"/>
        <v>0</v>
      </c>
      <c r="PB22" s="42">
        <f t="shared" si="61"/>
        <v>0</v>
      </c>
      <c r="PC22" s="42">
        <f t="shared" si="61"/>
        <v>0</v>
      </c>
      <c r="PD22" s="42">
        <f t="shared" si="61"/>
        <v>0</v>
      </c>
      <c r="PE22" s="42">
        <f t="shared" si="61"/>
        <v>0</v>
      </c>
      <c r="PF22" s="42">
        <f t="shared" si="61"/>
        <v>0</v>
      </c>
      <c r="PG22" s="42">
        <f t="shared" si="61"/>
        <v>0</v>
      </c>
      <c r="PH22" s="42">
        <f t="shared" si="61"/>
        <v>0</v>
      </c>
      <c r="PI22" s="42">
        <f t="shared" si="61"/>
        <v>0</v>
      </c>
      <c r="PJ22" s="42">
        <f t="shared" si="61"/>
        <v>0</v>
      </c>
      <c r="PK22" s="42">
        <f t="shared" si="61"/>
        <v>0</v>
      </c>
      <c r="PL22" s="42">
        <f t="shared" si="61"/>
        <v>0</v>
      </c>
      <c r="PM22" s="42">
        <f t="shared" si="61"/>
        <v>0</v>
      </c>
      <c r="PN22" s="42">
        <f t="shared" si="61"/>
        <v>0</v>
      </c>
      <c r="PO22" s="42">
        <f t="shared" si="61"/>
        <v>0</v>
      </c>
      <c r="PP22" s="42">
        <f t="shared" si="61"/>
        <v>0</v>
      </c>
      <c r="PQ22" s="42">
        <f t="shared" si="61"/>
        <v>0</v>
      </c>
      <c r="PR22" s="42">
        <f t="shared" si="61"/>
        <v>0</v>
      </c>
      <c r="PS22" s="42">
        <f t="shared" si="61"/>
        <v>0</v>
      </c>
      <c r="PT22" s="42">
        <f t="shared" si="61"/>
        <v>0</v>
      </c>
      <c r="PU22" s="42">
        <f t="shared" si="61"/>
        <v>0</v>
      </c>
      <c r="PV22" s="42">
        <f t="shared" si="61"/>
        <v>0</v>
      </c>
      <c r="PW22" s="42">
        <f t="shared" si="61"/>
        <v>0</v>
      </c>
      <c r="PX22" s="42">
        <f t="shared" si="61"/>
        <v>0</v>
      </c>
      <c r="PY22" s="42">
        <f t="shared" si="61"/>
        <v>0</v>
      </c>
      <c r="PZ22" s="42">
        <f t="shared" si="61"/>
        <v>0</v>
      </c>
      <c r="QA22" s="42">
        <f t="shared" si="61"/>
        <v>0</v>
      </c>
      <c r="QB22" s="42">
        <f t="shared" si="61"/>
        <v>0</v>
      </c>
      <c r="QC22" s="42">
        <f t="shared" si="61"/>
        <v>0</v>
      </c>
      <c r="QD22" s="42">
        <f t="shared" si="61"/>
        <v>0</v>
      </c>
      <c r="QE22" s="42">
        <f t="shared" si="61"/>
        <v>0</v>
      </c>
      <c r="QF22" s="42">
        <f t="shared" si="61"/>
        <v>0</v>
      </c>
      <c r="QG22" s="42">
        <f t="shared" si="61"/>
        <v>0</v>
      </c>
      <c r="QH22" s="42">
        <f t="shared" si="61"/>
        <v>0</v>
      </c>
      <c r="QI22" s="42">
        <f t="shared" si="61"/>
        <v>0</v>
      </c>
      <c r="QJ22" s="42">
        <f t="shared" si="61"/>
        <v>0</v>
      </c>
      <c r="QK22" s="42">
        <f t="shared" si="61"/>
        <v>0</v>
      </c>
      <c r="QL22" s="42">
        <f t="shared" si="61"/>
        <v>0</v>
      </c>
      <c r="QM22" s="42">
        <f t="shared" si="61"/>
        <v>0</v>
      </c>
      <c r="QN22" s="42">
        <f t="shared" si="61"/>
        <v>0</v>
      </c>
      <c r="QO22" s="42">
        <f t="shared" si="61"/>
        <v>0</v>
      </c>
      <c r="QP22" s="42">
        <f t="shared" si="61"/>
        <v>0</v>
      </c>
      <c r="QQ22" s="42">
        <f t="shared" si="61"/>
        <v>0</v>
      </c>
      <c r="QR22" s="42">
        <f t="shared" si="61"/>
        <v>0</v>
      </c>
      <c r="QS22" s="42">
        <f t="shared" si="58"/>
        <v>0</v>
      </c>
      <c r="QT22" s="42">
        <f t="shared" si="58"/>
        <v>0</v>
      </c>
      <c r="QU22" s="42">
        <f t="shared" si="58"/>
        <v>0</v>
      </c>
      <c r="QV22" s="42">
        <f t="shared" si="58"/>
        <v>0</v>
      </c>
      <c r="QW22" s="42">
        <f t="shared" si="58"/>
        <v>0</v>
      </c>
      <c r="QX22" s="42">
        <f t="shared" si="58"/>
        <v>0</v>
      </c>
      <c r="QY22" s="42">
        <f t="shared" si="58"/>
        <v>0</v>
      </c>
      <c r="QZ22" s="42">
        <f t="shared" si="58"/>
        <v>0</v>
      </c>
      <c r="RA22" s="42">
        <f t="shared" si="58"/>
        <v>0</v>
      </c>
      <c r="RB22" s="42">
        <f t="shared" si="58"/>
        <v>0</v>
      </c>
      <c r="RC22" s="42">
        <f t="shared" si="58"/>
        <v>0</v>
      </c>
      <c r="RD22" s="42">
        <f t="shared" si="58"/>
        <v>0</v>
      </c>
      <c r="RE22" s="42">
        <f t="shared" si="58"/>
        <v>0</v>
      </c>
      <c r="RF22" s="42">
        <f t="shared" si="58"/>
        <v>0</v>
      </c>
      <c r="RG22" s="42">
        <f t="shared" si="58"/>
        <v>0</v>
      </c>
      <c r="RH22" s="42">
        <f t="shared" si="58"/>
        <v>0</v>
      </c>
      <c r="RI22" s="42">
        <f t="shared" si="58"/>
        <v>0</v>
      </c>
      <c r="RJ22" s="42">
        <f t="shared" si="58"/>
        <v>0</v>
      </c>
      <c r="RK22" s="42">
        <f t="shared" si="58"/>
        <v>0</v>
      </c>
      <c r="RL22" s="42">
        <f t="shared" si="58"/>
        <v>0</v>
      </c>
      <c r="RM22" s="42">
        <f t="shared" si="53"/>
        <v>0</v>
      </c>
      <c r="RN22" s="42">
        <f t="shared" si="53"/>
        <v>0</v>
      </c>
      <c r="RO22" s="42">
        <f t="shared" si="53"/>
        <v>0</v>
      </c>
      <c r="RP22" s="42">
        <f t="shared" si="53"/>
        <v>0</v>
      </c>
      <c r="RQ22" s="42">
        <f t="shared" si="53"/>
        <v>0</v>
      </c>
      <c r="RR22" s="42">
        <f t="shared" si="53"/>
        <v>0</v>
      </c>
      <c r="RS22" s="42">
        <f t="shared" si="53"/>
        <v>0</v>
      </c>
      <c r="RT22" s="42">
        <f t="shared" si="53"/>
        <v>0</v>
      </c>
      <c r="RU22" s="42">
        <f t="shared" si="53"/>
        <v>0</v>
      </c>
      <c r="RV22" s="42">
        <f t="shared" si="53"/>
        <v>0</v>
      </c>
      <c r="RW22" s="42">
        <f t="shared" ref="RW22:UH29" si="69">IF(RW$2=$A22,1,0)</f>
        <v>0</v>
      </c>
      <c r="RX22" s="42">
        <f t="shared" si="69"/>
        <v>0</v>
      </c>
      <c r="RY22" s="42">
        <f t="shared" si="69"/>
        <v>0</v>
      </c>
      <c r="RZ22" s="42">
        <f t="shared" si="69"/>
        <v>0</v>
      </c>
      <c r="SA22" s="42">
        <f t="shared" si="69"/>
        <v>0</v>
      </c>
      <c r="SB22" s="42">
        <f t="shared" si="69"/>
        <v>0</v>
      </c>
      <c r="SC22" s="42">
        <f t="shared" si="69"/>
        <v>0</v>
      </c>
      <c r="SD22" s="42">
        <f t="shared" si="69"/>
        <v>0</v>
      </c>
      <c r="SE22" s="42">
        <f t="shared" si="69"/>
        <v>0</v>
      </c>
      <c r="SF22" s="42">
        <f t="shared" si="69"/>
        <v>0</v>
      </c>
      <c r="SG22" s="42">
        <f t="shared" si="69"/>
        <v>0</v>
      </c>
      <c r="SH22" s="42">
        <f t="shared" si="69"/>
        <v>0</v>
      </c>
      <c r="SI22" s="42">
        <f t="shared" si="69"/>
        <v>0</v>
      </c>
      <c r="SJ22" s="42">
        <f t="shared" si="69"/>
        <v>0</v>
      </c>
      <c r="SK22" s="42">
        <f t="shared" si="69"/>
        <v>0</v>
      </c>
      <c r="SL22" s="42">
        <f t="shared" si="69"/>
        <v>0</v>
      </c>
      <c r="SM22" s="42">
        <f t="shared" si="69"/>
        <v>0</v>
      </c>
      <c r="SN22" s="42">
        <f t="shared" si="69"/>
        <v>0</v>
      </c>
      <c r="SO22" s="42">
        <f t="shared" si="69"/>
        <v>0</v>
      </c>
      <c r="SP22" s="42">
        <f t="shared" si="69"/>
        <v>0</v>
      </c>
      <c r="SQ22" s="42">
        <f t="shared" si="69"/>
        <v>0</v>
      </c>
      <c r="SR22" s="42">
        <f t="shared" si="69"/>
        <v>0</v>
      </c>
      <c r="SS22" s="42">
        <f t="shared" si="69"/>
        <v>0</v>
      </c>
      <c r="ST22" s="42">
        <f t="shared" si="69"/>
        <v>0</v>
      </c>
      <c r="SU22" s="42">
        <f t="shared" si="69"/>
        <v>0</v>
      </c>
      <c r="SV22" s="42">
        <f t="shared" si="69"/>
        <v>0</v>
      </c>
      <c r="SW22" s="42">
        <f t="shared" si="69"/>
        <v>0</v>
      </c>
      <c r="SX22" s="42">
        <f t="shared" si="69"/>
        <v>0</v>
      </c>
      <c r="SY22" s="42">
        <f t="shared" si="69"/>
        <v>0</v>
      </c>
      <c r="SZ22" s="42">
        <f t="shared" si="69"/>
        <v>0</v>
      </c>
      <c r="TA22" s="42">
        <f t="shared" si="69"/>
        <v>0</v>
      </c>
      <c r="TB22" s="42">
        <f t="shared" si="69"/>
        <v>0</v>
      </c>
      <c r="TC22" s="42">
        <f t="shared" si="69"/>
        <v>0</v>
      </c>
      <c r="TD22" s="42">
        <f t="shared" si="69"/>
        <v>0</v>
      </c>
      <c r="TE22" s="42">
        <f t="shared" si="69"/>
        <v>0</v>
      </c>
      <c r="TF22" s="42">
        <f t="shared" si="69"/>
        <v>0</v>
      </c>
      <c r="TG22" s="42">
        <f t="shared" si="69"/>
        <v>0</v>
      </c>
      <c r="TH22" s="42">
        <f t="shared" si="69"/>
        <v>0</v>
      </c>
      <c r="TI22" s="42">
        <f t="shared" si="69"/>
        <v>0</v>
      </c>
      <c r="TJ22" s="42">
        <f t="shared" si="69"/>
        <v>0</v>
      </c>
      <c r="TK22" s="42">
        <f t="shared" si="69"/>
        <v>0</v>
      </c>
      <c r="TL22" s="42">
        <f t="shared" si="69"/>
        <v>0</v>
      </c>
      <c r="TM22" s="42">
        <f t="shared" si="69"/>
        <v>0</v>
      </c>
      <c r="TN22" s="42">
        <f t="shared" si="69"/>
        <v>0</v>
      </c>
      <c r="TO22" s="42">
        <f t="shared" si="69"/>
        <v>0</v>
      </c>
      <c r="TP22" s="42">
        <f t="shared" si="69"/>
        <v>0</v>
      </c>
      <c r="TQ22" s="42">
        <f t="shared" si="69"/>
        <v>0</v>
      </c>
      <c r="TR22" s="42">
        <f t="shared" si="69"/>
        <v>0</v>
      </c>
      <c r="TS22" s="42">
        <f t="shared" si="69"/>
        <v>0</v>
      </c>
      <c r="TT22" s="42">
        <f t="shared" si="69"/>
        <v>0</v>
      </c>
      <c r="TU22" s="42">
        <f t="shared" si="69"/>
        <v>0</v>
      </c>
      <c r="TV22" s="42">
        <f t="shared" si="69"/>
        <v>0</v>
      </c>
      <c r="TW22" s="42">
        <f t="shared" si="69"/>
        <v>0</v>
      </c>
      <c r="TX22" s="42">
        <f t="shared" si="69"/>
        <v>0</v>
      </c>
      <c r="TY22" s="42">
        <f t="shared" si="69"/>
        <v>0</v>
      </c>
      <c r="TZ22" s="42">
        <f t="shared" si="69"/>
        <v>0</v>
      </c>
      <c r="UA22" s="42">
        <f t="shared" si="69"/>
        <v>0</v>
      </c>
      <c r="UB22" s="42">
        <f t="shared" si="69"/>
        <v>0</v>
      </c>
      <c r="UC22" s="42">
        <f t="shared" si="69"/>
        <v>0</v>
      </c>
      <c r="UD22" s="42">
        <f t="shared" si="69"/>
        <v>0</v>
      </c>
      <c r="UE22" s="42">
        <f t="shared" si="69"/>
        <v>0</v>
      </c>
      <c r="UF22" s="42">
        <f t="shared" si="69"/>
        <v>0</v>
      </c>
      <c r="UG22" s="42">
        <f t="shared" si="69"/>
        <v>0</v>
      </c>
      <c r="UH22" s="42">
        <f t="shared" si="69"/>
        <v>0</v>
      </c>
      <c r="UI22" s="42">
        <f t="shared" si="62"/>
        <v>0</v>
      </c>
      <c r="UJ22" s="42">
        <f t="shared" si="62"/>
        <v>0</v>
      </c>
      <c r="UK22" s="42">
        <f t="shared" si="62"/>
        <v>0</v>
      </c>
      <c r="UL22" s="42">
        <f t="shared" si="62"/>
        <v>0</v>
      </c>
      <c r="UM22" s="42">
        <f t="shared" si="62"/>
        <v>0</v>
      </c>
      <c r="UN22" s="42">
        <f t="shared" si="62"/>
        <v>0</v>
      </c>
      <c r="UO22" s="42">
        <f t="shared" si="62"/>
        <v>0</v>
      </c>
      <c r="UP22" s="42">
        <f t="shared" si="62"/>
        <v>0</v>
      </c>
      <c r="UQ22" s="42">
        <f t="shared" si="62"/>
        <v>0</v>
      </c>
      <c r="UR22" s="42">
        <f t="shared" si="62"/>
        <v>0</v>
      </c>
      <c r="US22" s="42">
        <f t="shared" si="62"/>
        <v>0</v>
      </c>
      <c r="UT22" s="42">
        <f t="shared" si="62"/>
        <v>0</v>
      </c>
      <c r="UU22" s="42">
        <f t="shared" si="62"/>
        <v>0</v>
      </c>
      <c r="UV22" s="42">
        <f t="shared" si="62"/>
        <v>0</v>
      </c>
      <c r="UW22" s="42">
        <f t="shared" si="62"/>
        <v>0</v>
      </c>
      <c r="UX22" s="42">
        <f t="shared" si="62"/>
        <v>0</v>
      </c>
      <c r="UY22" s="42">
        <f t="shared" si="62"/>
        <v>0</v>
      </c>
      <c r="UZ22" s="42">
        <f t="shared" si="62"/>
        <v>0</v>
      </c>
      <c r="VA22" s="42">
        <f t="shared" si="62"/>
        <v>0</v>
      </c>
      <c r="VB22" s="42">
        <f t="shared" si="62"/>
        <v>0</v>
      </c>
      <c r="VC22" s="42">
        <f t="shared" si="62"/>
        <v>0</v>
      </c>
      <c r="VD22" s="42">
        <f t="shared" si="62"/>
        <v>0</v>
      </c>
      <c r="VE22" s="42">
        <f t="shared" si="62"/>
        <v>0</v>
      </c>
      <c r="VF22" s="42">
        <f t="shared" si="62"/>
        <v>0</v>
      </c>
      <c r="VG22" s="42">
        <f t="shared" si="62"/>
        <v>0</v>
      </c>
      <c r="VH22" s="42">
        <f t="shared" si="62"/>
        <v>0</v>
      </c>
      <c r="VI22" s="42">
        <f t="shared" si="62"/>
        <v>0</v>
      </c>
      <c r="VJ22" s="42">
        <f t="shared" si="62"/>
        <v>0</v>
      </c>
      <c r="VK22" s="42">
        <f t="shared" si="62"/>
        <v>0</v>
      </c>
      <c r="VL22" s="42">
        <f t="shared" si="62"/>
        <v>0</v>
      </c>
      <c r="VM22" s="42">
        <f t="shared" si="62"/>
        <v>0</v>
      </c>
      <c r="VN22" s="42">
        <f t="shared" si="62"/>
        <v>0</v>
      </c>
      <c r="VO22" s="42">
        <f t="shared" si="62"/>
        <v>0</v>
      </c>
      <c r="VP22" s="42">
        <f t="shared" si="62"/>
        <v>0</v>
      </c>
      <c r="VQ22" s="42">
        <f t="shared" si="59"/>
        <v>0</v>
      </c>
      <c r="VR22" s="42">
        <f t="shared" si="59"/>
        <v>0</v>
      </c>
      <c r="VS22" s="42">
        <f t="shared" si="59"/>
        <v>0</v>
      </c>
      <c r="VT22" s="42">
        <f t="shared" si="59"/>
        <v>0</v>
      </c>
      <c r="VU22" s="42">
        <f t="shared" si="59"/>
        <v>0</v>
      </c>
      <c r="VV22" s="42">
        <f t="shared" si="59"/>
        <v>0</v>
      </c>
      <c r="VW22" s="42">
        <f t="shared" si="59"/>
        <v>0</v>
      </c>
      <c r="VX22" s="42">
        <f t="shared" si="59"/>
        <v>0</v>
      </c>
      <c r="VY22" s="42">
        <f t="shared" si="59"/>
        <v>0</v>
      </c>
      <c r="VZ22" s="42">
        <f t="shared" si="59"/>
        <v>0</v>
      </c>
      <c r="WA22" s="42">
        <f t="shared" si="59"/>
        <v>0</v>
      </c>
      <c r="WB22" s="42">
        <f t="shared" si="59"/>
        <v>0</v>
      </c>
      <c r="WC22" s="42">
        <f t="shared" si="59"/>
        <v>0</v>
      </c>
      <c r="WD22" s="42">
        <f t="shared" si="59"/>
        <v>0</v>
      </c>
      <c r="WE22" s="42">
        <f t="shared" si="59"/>
        <v>0</v>
      </c>
      <c r="WF22" s="42">
        <f t="shared" si="59"/>
        <v>0</v>
      </c>
      <c r="WG22" s="42">
        <f t="shared" si="59"/>
        <v>0</v>
      </c>
      <c r="WH22" s="42">
        <f t="shared" si="59"/>
        <v>0</v>
      </c>
      <c r="WI22" s="42">
        <f t="shared" si="59"/>
        <v>0</v>
      </c>
      <c r="WJ22" s="42">
        <f t="shared" si="59"/>
        <v>0</v>
      </c>
      <c r="WK22" s="42">
        <f t="shared" si="54"/>
        <v>0</v>
      </c>
      <c r="WL22" s="42">
        <f t="shared" si="54"/>
        <v>0</v>
      </c>
      <c r="WM22" s="42">
        <f t="shared" si="54"/>
        <v>0</v>
      </c>
      <c r="WN22" s="42">
        <f t="shared" si="54"/>
        <v>0</v>
      </c>
      <c r="WO22" s="42">
        <f t="shared" si="54"/>
        <v>0</v>
      </c>
      <c r="WP22" s="42">
        <f t="shared" si="54"/>
        <v>0</v>
      </c>
      <c r="WQ22" s="42">
        <f t="shared" si="54"/>
        <v>0</v>
      </c>
      <c r="WR22" s="42">
        <f t="shared" si="54"/>
        <v>0</v>
      </c>
      <c r="WS22" s="42">
        <f t="shared" si="54"/>
        <v>0</v>
      </c>
      <c r="WT22" s="42">
        <f t="shared" si="54"/>
        <v>0</v>
      </c>
      <c r="WU22" s="42">
        <f t="shared" ref="WU22:YD37" si="70">IF(WU$2=$A22,1,0)</f>
        <v>0</v>
      </c>
      <c r="WV22" s="42">
        <f t="shared" si="70"/>
        <v>0</v>
      </c>
      <c r="WW22" s="42">
        <f t="shared" si="70"/>
        <v>0</v>
      </c>
      <c r="WX22" s="42">
        <f t="shared" si="70"/>
        <v>0</v>
      </c>
      <c r="WY22" s="42">
        <f t="shared" si="70"/>
        <v>0</v>
      </c>
      <c r="WZ22" s="42">
        <f t="shared" si="70"/>
        <v>0</v>
      </c>
      <c r="XA22" s="42">
        <f t="shared" si="70"/>
        <v>0</v>
      </c>
      <c r="XB22" s="42">
        <f t="shared" si="70"/>
        <v>0</v>
      </c>
      <c r="XC22" s="42">
        <f t="shared" si="70"/>
        <v>0</v>
      </c>
      <c r="XD22" s="42">
        <f t="shared" si="70"/>
        <v>0</v>
      </c>
      <c r="XE22" s="42">
        <f t="shared" si="70"/>
        <v>0</v>
      </c>
      <c r="XF22" s="42">
        <f t="shared" si="70"/>
        <v>0</v>
      </c>
      <c r="XG22" s="42">
        <f t="shared" si="70"/>
        <v>0</v>
      </c>
      <c r="XH22" s="42">
        <f t="shared" si="70"/>
        <v>0</v>
      </c>
      <c r="XI22" s="42">
        <f t="shared" si="70"/>
        <v>0</v>
      </c>
      <c r="XJ22" s="42">
        <f t="shared" si="70"/>
        <v>0</v>
      </c>
      <c r="XK22" s="42">
        <f t="shared" si="70"/>
        <v>0</v>
      </c>
      <c r="XL22" s="42">
        <f t="shared" si="70"/>
        <v>0</v>
      </c>
      <c r="XM22" s="42">
        <f t="shared" si="70"/>
        <v>0</v>
      </c>
      <c r="XN22" s="42">
        <f t="shared" si="70"/>
        <v>0</v>
      </c>
      <c r="XO22" s="42">
        <f t="shared" si="70"/>
        <v>0</v>
      </c>
      <c r="XP22" s="42">
        <f t="shared" si="70"/>
        <v>0</v>
      </c>
      <c r="XQ22" s="42">
        <f t="shared" si="70"/>
        <v>0</v>
      </c>
      <c r="XR22" s="42">
        <f t="shared" si="70"/>
        <v>0</v>
      </c>
      <c r="XS22" s="42">
        <f t="shared" si="70"/>
        <v>0</v>
      </c>
      <c r="XT22" s="42">
        <f t="shared" si="70"/>
        <v>0</v>
      </c>
      <c r="XU22" s="42">
        <f t="shared" si="70"/>
        <v>0</v>
      </c>
      <c r="XV22" s="42">
        <f t="shared" si="70"/>
        <v>0</v>
      </c>
      <c r="XW22" s="42">
        <f t="shared" si="70"/>
        <v>0</v>
      </c>
      <c r="XX22" s="42">
        <f t="shared" si="70"/>
        <v>0</v>
      </c>
      <c r="XY22" s="42">
        <f t="shared" si="70"/>
        <v>0</v>
      </c>
      <c r="XZ22" s="42">
        <f t="shared" si="70"/>
        <v>0</v>
      </c>
      <c r="YA22" s="42">
        <f t="shared" si="70"/>
        <v>0</v>
      </c>
      <c r="YB22" s="42">
        <f t="shared" si="70"/>
        <v>0</v>
      </c>
      <c r="YC22" s="42">
        <f t="shared" si="70"/>
        <v>0</v>
      </c>
      <c r="YD22" s="42">
        <f t="shared" si="70"/>
        <v>0</v>
      </c>
      <c r="YE22" s="23"/>
    </row>
    <row r="23" spans="1:655" x14ac:dyDescent="0.55000000000000004">
      <c r="A23" t="s">
        <v>741</v>
      </c>
      <c r="B23" s="42">
        <f t="shared" si="66"/>
        <v>0</v>
      </c>
      <c r="C23" s="42">
        <f t="shared" si="66"/>
        <v>0</v>
      </c>
      <c r="D23" s="42">
        <f t="shared" si="66"/>
        <v>0</v>
      </c>
      <c r="E23" s="42">
        <f t="shared" si="66"/>
        <v>0</v>
      </c>
      <c r="F23" s="42">
        <f t="shared" si="66"/>
        <v>0</v>
      </c>
      <c r="G23" s="42">
        <f t="shared" si="66"/>
        <v>0</v>
      </c>
      <c r="H23" s="42">
        <f t="shared" si="66"/>
        <v>0</v>
      </c>
      <c r="I23" s="42">
        <f t="shared" si="66"/>
        <v>0</v>
      </c>
      <c r="J23" s="42">
        <f t="shared" si="66"/>
        <v>0</v>
      </c>
      <c r="K23" s="42">
        <f t="shared" si="66"/>
        <v>0</v>
      </c>
      <c r="L23" s="42">
        <f t="shared" si="66"/>
        <v>0</v>
      </c>
      <c r="M23" s="42">
        <f t="shared" si="66"/>
        <v>0</v>
      </c>
      <c r="N23" s="42">
        <f t="shared" si="66"/>
        <v>0</v>
      </c>
      <c r="O23" s="42">
        <f t="shared" si="66"/>
        <v>0</v>
      </c>
      <c r="P23" s="42">
        <f t="shared" si="66"/>
        <v>0</v>
      </c>
      <c r="Q23" s="42">
        <f t="shared" si="66"/>
        <v>0</v>
      </c>
      <c r="R23" s="42">
        <f t="shared" si="63"/>
        <v>0</v>
      </c>
      <c r="S23" s="42">
        <f t="shared" si="63"/>
        <v>0</v>
      </c>
      <c r="T23" s="42">
        <f t="shared" si="63"/>
        <v>0</v>
      </c>
      <c r="U23" s="42">
        <f t="shared" si="63"/>
        <v>0</v>
      </c>
      <c r="V23" s="42">
        <f t="shared" si="63"/>
        <v>0</v>
      </c>
      <c r="W23" s="42">
        <f t="shared" si="63"/>
        <v>0</v>
      </c>
      <c r="X23" s="42">
        <f t="shared" si="63"/>
        <v>0</v>
      </c>
      <c r="Y23" s="42">
        <f t="shared" si="63"/>
        <v>0</v>
      </c>
      <c r="Z23" s="42">
        <f t="shared" si="63"/>
        <v>0</v>
      </c>
      <c r="AA23" s="42">
        <f t="shared" si="63"/>
        <v>0</v>
      </c>
      <c r="AB23" s="42">
        <f t="shared" si="63"/>
        <v>0</v>
      </c>
      <c r="AC23" s="42">
        <f t="shared" si="63"/>
        <v>0</v>
      </c>
      <c r="AD23" s="42">
        <f t="shared" si="63"/>
        <v>0</v>
      </c>
      <c r="AE23" s="42">
        <f t="shared" si="63"/>
        <v>0</v>
      </c>
      <c r="AF23" s="42">
        <f t="shared" si="63"/>
        <v>0</v>
      </c>
      <c r="AG23" s="42">
        <f t="shared" si="63"/>
        <v>0</v>
      </c>
      <c r="AH23" s="42">
        <f t="shared" si="63"/>
        <v>0</v>
      </c>
      <c r="AI23" s="42">
        <f t="shared" si="63"/>
        <v>0</v>
      </c>
      <c r="AJ23" s="42">
        <f t="shared" si="63"/>
        <v>0</v>
      </c>
      <c r="AK23" s="42">
        <f t="shared" si="63"/>
        <v>0</v>
      </c>
      <c r="AL23" s="42">
        <f t="shared" si="63"/>
        <v>0</v>
      </c>
      <c r="AM23" s="42">
        <f t="shared" si="63"/>
        <v>0</v>
      </c>
      <c r="AN23" s="42">
        <f t="shared" si="63"/>
        <v>0</v>
      </c>
      <c r="AO23" s="42">
        <f t="shared" si="63"/>
        <v>0</v>
      </c>
      <c r="AP23" s="42">
        <f t="shared" si="63"/>
        <v>0</v>
      </c>
      <c r="AQ23" s="42">
        <f t="shared" si="63"/>
        <v>0</v>
      </c>
      <c r="AR23" s="42">
        <f t="shared" si="63"/>
        <v>0</v>
      </c>
      <c r="AS23" s="42">
        <f t="shared" si="63"/>
        <v>0</v>
      </c>
      <c r="AT23" s="42">
        <f t="shared" si="63"/>
        <v>0</v>
      </c>
      <c r="AU23" s="42">
        <f t="shared" si="63"/>
        <v>0</v>
      </c>
      <c r="AV23" s="42">
        <f t="shared" si="63"/>
        <v>0</v>
      </c>
      <c r="AW23" s="42">
        <f t="shared" si="63"/>
        <v>0</v>
      </c>
      <c r="AX23" s="42">
        <f t="shared" si="63"/>
        <v>0</v>
      </c>
      <c r="AY23" s="42">
        <f t="shared" si="63"/>
        <v>0</v>
      </c>
      <c r="AZ23" s="42">
        <f t="shared" si="63"/>
        <v>0</v>
      </c>
      <c r="BA23" s="42">
        <f t="shared" si="63"/>
        <v>0</v>
      </c>
      <c r="BB23" s="42">
        <f t="shared" si="63"/>
        <v>0</v>
      </c>
      <c r="BC23" s="42">
        <f t="shared" si="63"/>
        <v>0</v>
      </c>
      <c r="BD23" s="42">
        <f t="shared" si="63"/>
        <v>0</v>
      </c>
      <c r="BE23" s="42">
        <f t="shared" si="63"/>
        <v>0</v>
      </c>
      <c r="BF23" s="42">
        <f t="shared" si="63"/>
        <v>0</v>
      </c>
      <c r="BG23" s="42">
        <f t="shared" si="63"/>
        <v>0</v>
      </c>
      <c r="BH23" s="42">
        <f t="shared" si="63"/>
        <v>0</v>
      </c>
      <c r="BI23" s="42">
        <f t="shared" si="63"/>
        <v>0</v>
      </c>
      <c r="BJ23" s="42">
        <f t="shared" si="63"/>
        <v>0</v>
      </c>
      <c r="BK23" s="42">
        <f t="shared" si="63"/>
        <v>0</v>
      </c>
      <c r="BL23" s="42">
        <f t="shared" si="63"/>
        <v>0</v>
      </c>
      <c r="BM23" s="42">
        <f t="shared" si="63"/>
        <v>0</v>
      </c>
      <c r="BN23" s="42">
        <f t="shared" si="63"/>
        <v>0</v>
      </c>
      <c r="BO23" s="42">
        <f t="shared" si="63"/>
        <v>0</v>
      </c>
      <c r="BP23" s="42">
        <f t="shared" si="63"/>
        <v>0</v>
      </c>
      <c r="BQ23" s="42">
        <f t="shared" si="63"/>
        <v>0</v>
      </c>
      <c r="BR23" s="42">
        <f t="shared" si="63"/>
        <v>0</v>
      </c>
      <c r="BS23" s="42">
        <f t="shared" si="63"/>
        <v>0</v>
      </c>
      <c r="BT23" s="42">
        <f t="shared" si="63"/>
        <v>0</v>
      </c>
      <c r="BU23" s="42">
        <f t="shared" si="63"/>
        <v>0</v>
      </c>
      <c r="BV23" s="42">
        <f t="shared" si="63"/>
        <v>0</v>
      </c>
      <c r="BW23" s="42">
        <f t="shared" si="63"/>
        <v>0</v>
      </c>
      <c r="BX23" s="42">
        <f t="shared" si="63"/>
        <v>0</v>
      </c>
      <c r="BY23" s="42">
        <f t="shared" si="63"/>
        <v>0</v>
      </c>
      <c r="BZ23" s="42">
        <f t="shared" si="63"/>
        <v>0</v>
      </c>
      <c r="CA23" s="42">
        <f t="shared" si="64"/>
        <v>0</v>
      </c>
      <c r="CB23" s="42">
        <f t="shared" si="64"/>
        <v>0</v>
      </c>
      <c r="CC23" s="42">
        <f t="shared" si="64"/>
        <v>0</v>
      </c>
      <c r="CD23" s="42">
        <f t="shared" si="64"/>
        <v>0</v>
      </c>
      <c r="CE23" s="42">
        <f t="shared" si="64"/>
        <v>0</v>
      </c>
      <c r="CF23" s="42">
        <f t="shared" si="64"/>
        <v>0</v>
      </c>
      <c r="CG23" s="42">
        <f t="shared" si="64"/>
        <v>0</v>
      </c>
      <c r="CH23" s="42">
        <f t="shared" si="64"/>
        <v>0</v>
      </c>
      <c r="CI23" s="42">
        <f t="shared" si="64"/>
        <v>0</v>
      </c>
      <c r="CJ23" s="42">
        <f t="shared" si="64"/>
        <v>0</v>
      </c>
      <c r="CK23" s="42">
        <f t="shared" si="64"/>
        <v>0</v>
      </c>
      <c r="CL23" s="42">
        <f t="shared" si="64"/>
        <v>0</v>
      </c>
      <c r="CM23" s="42">
        <f t="shared" si="64"/>
        <v>0</v>
      </c>
      <c r="CN23" s="42">
        <f t="shared" si="64"/>
        <v>0</v>
      </c>
      <c r="CO23" s="42">
        <f t="shared" si="64"/>
        <v>0</v>
      </c>
      <c r="CP23" s="42">
        <f t="shared" si="64"/>
        <v>0</v>
      </c>
      <c r="CQ23" s="42">
        <f t="shared" si="64"/>
        <v>0</v>
      </c>
      <c r="CR23" s="42">
        <f t="shared" si="64"/>
        <v>0</v>
      </c>
      <c r="CS23" s="42">
        <f t="shared" si="64"/>
        <v>0</v>
      </c>
      <c r="CT23" s="42">
        <f t="shared" si="64"/>
        <v>0</v>
      </c>
      <c r="CU23" s="42">
        <f t="shared" si="64"/>
        <v>0</v>
      </c>
      <c r="CV23" s="42">
        <f t="shared" si="64"/>
        <v>0</v>
      </c>
      <c r="CW23" s="42">
        <f t="shared" si="64"/>
        <v>0</v>
      </c>
      <c r="CX23" s="42">
        <f t="shared" si="64"/>
        <v>0</v>
      </c>
      <c r="CY23" s="42">
        <f t="shared" si="64"/>
        <v>0</v>
      </c>
      <c r="CZ23" s="42">
        <f t="shared" si="64"/>
        <v>0</v>
      </c>
      <c r="DA23" s="42">
        <f t="shared" si="64"/>
        <v>0</v>
      </c>
      <c r="DB23" s="42">
        <f t="shared" si="64"/>
        <v>0</v>
      </c>
      <c r="DC23" s="42">
        <f t="shared" si="64"/>
        <v>0</v>
      </c>
      <c r="DD23" s="42">
        <f t="shared" si="64"/>
        <v>0</v>
      </c>
      <c r="DE23" s="42">
        <f t="shared" si="64"/>
        <v>0</v>
      </c>
      <c r="DF23" s="42">
        <f t="shared" si="64"/>
        <v>0</v>
      </c>
      <c r="DG23" s="42">
        <f t="shared" si="64"/>
        <v>0</v>
      </c>
      <c r="DH23" s="42">
        <f t="shared" si="64"/>
        <v>0</v>
      </c>
      <c r="DI23" s="42">
        <f t="shared" si="64"/>
        <v>0</v>
      </c>
      <c r="DJ23" s="42">
        <f t="shared" si="64"/>
        <v>0</v>
      </c>
      <c r="DK23" s="42">
        <f t="shared" si="64"/>
        <v>0</v>
      </c>
      <c r="DL23" s="42">
        <f t="shared" si="64"/>
        <v>0</v>
      </c>
      <c r="DM23" s="42">
        <f t="shared" si="64"/>
        <v>0</v>
      </c>
      <c r="DN23" s="42">
        <f t="shared" si="64"/>
        <v>0</v>
      </c>
      <c r="DO23" s="42">
        <f t="shared" si="64"/>
        <v>0</v>
      </c>
      <c r="DP23" s="42">
        <f t="shared" si="64"/>
        <v>0</v>
      </c>
      <c r="DQ23" s="42">
        <f t="shared" si="64"/>
        <v>0</v>
      </c>
      <c r="DR23" s="42">
        <f t="shared" si="64"/>
        <v>0</v>
      </c>
      <c r="DS23" s="42">
        <f t="shared" si="64"/>
        <v>0</v>
      </c>
      <c r="DT23" s="42">
        <f t="shared" si="64"/>
        <v>0</v>
      </c>
      <c r="DU23" s="42">
        <f t="shared" si="64"/>
        <v>0</v>
      </c>
      <c r="DV23" s="42">
        <f t="shared" si="64"/>
        <v>0</v>
      </c>
      <c r="DW23" s="42">
        <f t="shared" si="64"/>
        <v>0</v>
      </c>
      <c r="DX23" s="42">
        <f t="shared" si="64"/>
        <v>0</v>
      </c>
      <c r="DY23" s="42">
        <f t="shared" si="64"/>
        <v>0</v>
      </c>
      <c r="DZ23" s="42">
        <f t="shared" si="45"/>
        <v>0</v>
      </c>
      <c r="EA23" s="42">
        <f t="shared" si="45"/>
        <v>0</v>
      </c>
      <c r="EB23" s="42">
        <f t="shared" ref="EB23:GM29" si="71">IF(EB$2=$A23,1,0)</f>
        <v>0</v>
      </c>
      <c r="EC23" s="42">
        <f t="shared" si="71"/>
        <v>0</v>
      </c>
      <c r="ED23" s="42">
        <f t="shared" si="71"/>
        <v>0</v>
      </c>
      <c r="EE23" s="42">
        <f t="shared" si="71"/>
        <v>0</v>
      </c>
      <c r="EF23" s="42">
        <f t="shared" si="71"/>
        <v>0</v>
      </c>
      <c r="EG23" s="42">
        <f t="shared" si="71"/>
        <v>0</v>
      </c>
      <c r="EH23" s="42">
        <f t="shared" si="71"/>
        <v>0</v>
      </c>
      <c r="EI23" s="42">
        <f t="shared" si="71"/>
        <v>0</v>
      </c>
      <c r="EJ23" s="42">
        <f t="shared" si="71"/>
        <v>0</v>
      </c>
      <c r="EK23" s="42">
        <f t="shared" si="71"/>
        <v>0</v>
      </c>
      <c r="EL23" s="42">
        <f t="shared" si="71"/>
        <v>0</v>
      </c>
      <c r="EM23" s="42">
        <f t="shared" si="71"/>
        <v>0</v>
      </c>
      <c r="EN23" s="42">
        <f t="shared" si="71"/>
        <v>0</v>
      </c>
      <c r="EO23" s="42">
        <f t="shared" si="71"/>
        <v>0</v>
      </c>
      <c r="EP23" s="42">
        <f t="shared" si="71"/>
        <v>0</v>
      </c>
      <c r="EQ23" s="42">
        <f t="shared" si="71"/>
        <v>0</v>
      </c>
      <c r="ER23" s="42">
        <f t="shared" si="71"/>
        <v>0</v>
      </c>
      <c r="ES23" s="42">
        <f t="shared" si="71"/>
        <v>0</v>
      </c>
      <c r="ET23" s="42">
        <f t="shared" si="71"/>
        <v>0</v>
      </c>
      <c r="EU23" s="42">
        <f t="shared" si="71"/>
        <v>0</v>
      </c>
      <c r="EV23" s="42">
        <f t="shared" si="71"/>
        <v>0</v>
      </c>
      <c r="EW23" s="42">
        <f t="shared" si="71"/>
        <v>0</v>
      </c>
      <c r="EX23" s="42">
        <f t="shared" si="71"/>
        <v>0</v>
      </c>
      <c r="EY23" s="42">
        <f t="shared" si="71"/>
        <v>0</v>
      </c>
      <c r="EZ23" s="42">
        <f t="shared" si="71"/>
        <v>0</v>
      </c>
      <c r="FA23" s="42">
        <f t="shared" si="71"/>
        <v>0</v>
      </c>
      <c r="FB23" s="42">
        <f t="shared" si="71"/>
        <v>0</v>
      </c>
      <c r="FC23" s="42">
        <f t="shared" si="71"/>
        <v>0</v>
      </c>
      <c r="FD23" s="42">
        <f t="shared" si="71"/>
        <v>0</v>
      </c>
      <c r="FE23" s="42">
        <f t="shared" si="71"/>
        <v>0</v>
      </c>
      <c r="FF23" s="42">
        <f t="shared" si="71"/>
        <v>0</v>
      </c>
      <c r="FG23" s="42">
        <f t="shared" si="71"/>
        <v>0</v>
      </c>
      <c r="FH23" s="42">
        <f t="shared" si="71"/>
        <v>0</v>
      </c>
      <c r="FI23" s="42">
        <f t="shared" si="71"/>
        <v>0</v>
      </c>
      <c r="FJ23" s="42">
        <f t="shared" si="71"/>
        <v>0</v>
      </c>
      <c r="FK23" s="42">
        <f t="shared" si="71"/>
        <v>0</v>
      </c>
      <c r="FL23" s="42">
        <f t="shared" si="71"/>
        <v>0</v>
      </c>
      <c r="FM23" s="42">
        <f t="shared" si="71"/>
        <v>0</v>
      </c>
      <c r="FN23" s="42">
        <f t="shared" si="71"/>
        <v>0</v>
      </c>
      <c r="FO23" s="42">
        <f t="shared" si="71"/>
        <v>0</v>
      </c>
      <c r="FP23" s="42">
        <f t="shared" si="71"/>
        <v>0</v>
      </c>
      <c r="FQ23" s="42">
        <f t="shared" si="71"/>
        <v>0</v>
      </c>
      <c r="FR23" s="42">
        <f t="shared" si="71"/>
        <v>0</v>
      </c>
      <c r="FS23" s="42">
        <f t="shared" si="71"/>
        <v>0</v>
      </c>
      <c r="FT23" s="42">
        <f t="shared" si="71"/>
        <v>0</v>
      </c>
      <c r="FU23" s="42">
        <f t="shared" si="71"/>
        <v>0</v>
      </c>
      <c r="FV23" s="42">
        <f t="shared" si="71"/>
        <v>0</v>
      </c>
      <c r="FW23" s="42">
        <f t="shared" si="71"/>
        <v>0</v>
      </c>
      <c r="FX23" s="42">
        <f t="shared" si="71"/>
        <v>0</v>
      </c>
      <c r="FY23" s="42">
        <f t="shared" si="71"/>
        <v>0</v>
      </c>
      <c r="FZ23" s="42">
        <f t="shared" si="71"/>
        <v>0</v>
      </c>
      <c r="GA23" s="42">
        <f t="shared" si="71"/>
        <v>0</v>
      </c>
      <c r="GB23" s="42">
        <f t="shared" si="71"/>
        <v>0</v>
      </c>
      <c r="GC23" s="42">
        <f t="shared" si="71"/>
        <v>0</v>
      </c>
      <c r="GD23" s="42">
        <f t="shared" si="71"/>
        <v>0</v>
      </c>
      <c r="GE23" s="42">
        <f t="shared" si="71"/>
        <v>0</v>
      </c>
      <c r="GF23" s="42">
        <f t="shared" si="71"/>
        <v>0</v>
      </c>
      <c r="GG23" s="42">
        <f t="shared" si="71"/>
        <v>0</v>
      </c>
      <c r="GH23" s="42">
        <f t="shared" si="71"/>
        <v>0</v>
      </c>
      <c r="GI23" s="42">
        <f t="shared" si="71"/>
        <v>0</v>
      </c>
      <c r="GJ23" s="42">
        <f t="shared" si="71"/>
        <v>0</v>
      </c>
      <c r="GK23" s="42">
        <f t="shared" si="71"/>
        <v>0</v>
      </c>
      <c r="GL23" s="42">
        <f t="shared" si="67"/>
        <v>0</v>
      </c>
      <c r="GM23" s="42">
        <f t="shared" si="67"/>
        <v>0</v>
      </c>
      <c r="GN23" s="42">
        <f t="shared" si="67"/>
        <v>0</v>
      </c>
      <c r="GO23" s="42">
        <f t="shared" si="67"/>
        <v>0</v>
      </c>
      <c r="GP23" s="42">
        <f t="shared" si="67"/>
        <v>0</v>
      </c>
      <c r="GQ23" s="42">
        <f t="shared" si="67"/>
        <v>0</v>
      </c>
      <c r="GR23" s="42">
        <f t="shared" si="67"/>
        <v>0</v>
      </c>
      <c r="GS23" s="42">
        <f t="shared" si="67"/>
        <v>0</v>
      </c>
      <c r="GT23" s="42">
        <f t="shared" si="67"/>
        <v>0</v>
      </c>
      <c r="GU23" s="42">
        <f t="shared" si="67"/>
        <v>0</v>
      </c>
      <c r="GV23" s="42">
        <f t="shared" si="67"/>
        <v>0</v>
      </c>
      <c r="GW23" s="42">
        <f t="shared" si="67"/>
        <v>0</v>
      </c>
      <c r="GX23" s="42">
        <f t="shared" si="67"/>
        <v>0</v>
      </c>
      <c r="GY23" s="42">
        <f t="shared" si="67"/>
        <v>0</v>
      </c>
      <c r="GZ23" s="42">
        <f t="shared" si="67"/>
        <v>0</v>
      </c>
      <c r="HA23" s="42">
        <f t="shared" si="67"/>
        <v>0</v>
      </c>
      <c r="HB23" s="42">
        <f t="shared" si="67"/>
        <v>0</v>
      </c>
      <c r="HC23" s="42">
        <f t="shared" si="67"/>
        <v>0</v>
      </c>
      <c r="HD23" s="42">
        <f t="shared" si="67"/>
        <v>0</v>
      </c>
      <c r="HE23" s="42">
        <f t="shared" si="67"/>
        <v>0</v>
      </c>
      <c r="HF23" s="42">
        <f t="shared" si="67"/>
        <v>0</v>
      </c>
      <c r="HG23" s="42">
        <f t="shared" si="67"/>
        <v>0</v>
      </c>
      <c r="HH23" s="42">
        <f t="shared" si="67"/>
        <v>0</v>
      </c>
      <c r="HI23" s="42">
        <f t="shared" si="67"/>
        <v>0</v>
      </c>
      <c r="HJ23" s="42">
        <f t="shared" si="67"/>
        <v>0</v>
      </c>
      <c r="HK23" s="42">
        <f t="shared" si="67"/>
        <v>0</v>
      </c>
      <c r="HL23" s="42">
        <f t="shared" si="67"/>
        <v>0</v>
      </c>
      <c r="HM23" s="42">
        <f t="shared" si="67"/>
        <v>0</v>
      </c>
      <c r="HN23" s="42">
        <f t="shared" si="67"/>
        <v>0</v>
      </c>
      <c r="HO23" s="42">
        <f t="shared" si="67"/>
        <v>0</v>
      </c>
      <c r="HP23" s="42">
        <f t="shared" si="67"/>
        <v>0</v>
      </c>
      <c r="HQ23" s="42">
        <f t="shared" si="67"/>
        <v>0</v>
      </c>
      <c r="HR23" s="42">
        <f t="shared" si="67"/>
        <v>0</v>
      </c>
      <c r="HS23" s="42">
        <f t="shared" si="67"/>
        <v>0</v>
      </c>
      <c r="HT23" s="42">
        <f t="shared" si="67"/>
        <v>0</v>
      </c>
      <c r="HU23" s="42">
        <f t="shared" si="67"/>
        <v>0</v>
      </c>
      <c r="HV23" s="42">
        <f t="shared" si="67"/>
        <v>0</v>
      </c>
      <c r="HW23" s="42">
        <f t="shared" si="67"/>
        <v>0</v>
      </c>
      <c r="HX23" s="42">
        <f t="shared" si="67"/>
        <v>0</v>
      </c>
      <c r="HY23" s="42">
        <f t="shared" si="67"/>
        <v>0</v>
      </c>
      <c r="HZ23" s="42">
        <f t="shared" si="67"/>
        <v>0</v>
      </c>
      <c r="IA23" s="42">
        <f t="shared" si="67"/>
        <v>0</v>
      </c>
      <c r="IB23" s="42">
        <f t="shared" si="67"/>
        <v>0</v>
      </c>
      <c r="IC23" s="42">
        <f t="shared" si="67"/>
        <v>0</v>
      </c>
      <c r="ID23" s="42">
        <f t="shared" si="67"/>
        <v>0</v>
      </c>
      <c r="IE23" s="42">
        <f t="shared" si="67"/>
        <v>0</v>
      </c>
      <c r="IF23" s="42">
        <f t="shared" si="67"/>
        <v>0</v>
      </c>
      <c r="IG23" s="42">
        <f t="shared" si="67"/>
        <v>0</v>
      </c>
      <c r="IH23" s="42">
        <f t="shared" si="67"/>
        <v>0</v>
      </c>
      <c r="II23" s="42">
        <f t="shared" si="67"/>
        <v>0</v>
      </c>
      <c r="IJ23" s="42">
        <f t="shared" si="67"/>
        <v>0</v>
      </c>
      <c r="IK23" s="42">
        <f t="shared" si="67"/>
        <v>0</v>
      </c>
      <c r="IL23" s="42">
        <f t="shared" si="67"/>
        <v>0</v>
      </c>
      <c r="IM23" s="42">
        <f t="shared" si="67"/>
        <v>0</v>
      </c>
      <c r="IN23" s="42">
        <f t="shared" si="67"/>
        <v>0</v>
      </c>
      <c r="IO23" s="42">
        <f t="shared" si="67"/>
        <v>0</v>
      </c>
      <c r="IP23" s="42">
        <f t="shared" si="67"/>
        <v>0</v>
      </c>
      <c r="IQ23" s="42">
        <f t="shared" si="67"/>
        <v>0</v>
      </c>
      <c r="IR23" s="42">
        <f t="shared" si="67"/>
        <v>0</v>
      </c>
      <c r="IS23" s="42">
        <f t="shared" si="65"/>
        <v>0</v>
      </c>
      <c r="IT23" s="42">
        <f t="shared" si="65"/>
        <v>0</v>
      </c>
      <c r="IU23" s="42">
        <f t="shared" si="65"/>
        <v>0</v>
      </c>
      <c r="IV23" s="42">
        <f t="shared" si="65"/>
        <v>0</v>
      </c>
      <c r="IW23" s="42">
        <f t="shared" si="65"/>
        <v>0</v>
      </c>
      <c r="IX23" s="42">
        <f t="shared" si="46"/>
        <v>0</v>
      </c>
      <c r="IY23" s="42">
        <f t="shared" si="46"/>
        <v>0</v>
      </c>
      <c r="IZ23" s="42">
        <f t="shared" si="46"/>
        <v>0</v>
      </c>
      <c r="JA23" s="42">
        <f t="shared" si="28"/>
        <v>0</v>
      </c>
      <c r="JB23" s="42">
        <f t="shared" ref="JB23:LM33" si="72">IF(JB$2=$A23,1,0)</f>
        <v>0</v>
      </c>
      <c r="JC23" s="42">
        <f t="shared" si="72"/>
        <v>0</v>
      </c>
      <c r="JD23" s="42">
        <f t="shared" si="72"/>
        <v>0</v>
      </c>
      <c r="JE23" s="42">
        <f t="shared" si="72"/>
        <v>0</v>
      </c>
      <c r="JF23" s="42">
        <f t="shared" si="72"/>
        <v>0</v>
      </c>
      <c r="JG23" s="42">
        <f t="shared" si="72"/>
        <v>0</v>
      </c>
      <c r="JH23" s="42">
        <f t="shared" si="72"/>
        <v>0</v>
      </c>
      <c r="JI23" s="42">
        <f t="shared" si="72"/>
        <v>0</v>
      </c>
      <c r="JJ23" s="42">
        <f t="shared" si="72"/>
        <v>0</v>
      </c>
      <c r="JK23" s="42">
        <f t="shared" si="72"/>
        <v>0</v>
      </c>
      <c r="JL23" s="42">
        <f t="shared" si="72"/>
        <v>0</v>
      </c>
      <c r="JM23" s="42">
        <f t="shared" si="72"/>
        <v>0</v>
      </c>
      <c r="JN23" s="42">
        <f t="shared" si="72"/>
        <v>0</v>
      </c>
      <c r="JO23" s="42">
        <f t="shared" si="72"/>
        <v>0</v>
      </c>
      <c r="JP23" s="42">
        <f t="shared" si="72"/>
        <v>0</v>
      </c>
      <c r="JQ23" s="42">
        <f t="shared" si="72"/>
        <v>0</v>
      </c>
      <c r="JR23" s="42">
        <f t="shared" si="72"/>
        <v>0</v>
      </c>
      <c r="JS23" s="42">
        <f t="shared" si="72"/>
        <v>0</v>
      </c>
      <c r="JT23" s="42">
        <f t="shared" si="72"/>
        <v>0</v>
      </c>
      <c r="JU23" s="42">
        <f t="shared" si="72"/>
        <v>0</v>
      </c>
      <c r="JV23" s="42">
        <f t="shared" si="72"/>
        <v>0</v>
      </c>
      <c r="JW23" s="42">
        <f t="shared" si="72"/>
        <v>0</v>
      </c>
      <c r="JX23" s="42">
        <f t="shared" si="72"/>
        <v>0</v>
      </c>
      <c r="JY23" s="42">
        <f t="shared" si="72"/>
        <v>0</v>
      </c>
      <c r="JZ23" s="42">
        <f t="shared" si="72"/>
        <v>0</v>
      </c>
      <c r="KA23" s="42">
        <f t="shared" si="72"/>
        <v>0</v>
      </c>
      <c r="KB23" s="42">
        <f t="shared" si="72"/>
        <v>0</v>
      </c>
      <c r="KC23" s="42">
        <f t="shared" si="72"/>
        <v>0</v>
      </c>
      <c r="KD23" s="42">
        <f t="shared" si="72"/>
        <v>0</v>
      </c>
      <c r="KE23" s="42">
        <f t="shared" si="72"/>
        <v>0</v>
      </c>
      <c r="KF23" s="42">
        <f t="shared" si="72"/>
        <v>0</v>
      </c>
      <c r="KG23" s="42">
        <f t="shared" si="72"/>
        <v>0</v>
      </c>
      <c r="KH23" s="42">
        <f t="shared" si="72"/>
        <v>0</v>
      </c>
      <c r="KI23" s="42">
        <f t="shared" si="72"/>
        <v>0</v>
      </c>
      <c r="KJ23" s="42">
        <f t="shared" si="72"/>
        <v>0</v>
      </c>
      <c r="KK23" s="42">
        <f t="shared" si="72"/>
        <v>0</v>
      </c>
      <c r="KL23" s="42">
        <f t="shared" si="72"/>
        <v>0</v>
      </c>
      <c r="KM23" s="42">
        <f t="shared" si="72"/>
        <v>0</v>
      </c>
      <c r="KN23" s="42">
        <f t="shared" si="72"/>
        <v>0</v>
      </c>
      <c r="KO23" s="42">
        <f t="shared" si="72"/>
        <v>0</v>
      </c>
      <c r="KP23" s="42">
        <f t="shared" si="72"/>
        <v>0</v>
      </c>
      <c r="KQ23" s="42">
        <f t="shared" si="72"/>
        <v>0</v>
      </c>
      <c r="KR23" s="42">
        <f t="shared" si="72"/>
        <v>0</v>
      </c>
      <c r="KS23" s="42">
        <f t="shared" si="72"/>
        <v>0</v>
      </c>
      <c r="KT23" s="42">
        <f t="shared" si="72"/>
        <v>0</v>
      </c>
      <c r="KU23" s="42">
        <f t="shared" si="72"/>
        <v>0</v>
      </c>
      <c r="KV23" s="42">
        <f t="shared" si="72"/>
        <v>0</v>
      </c>
      <c r="KW23" s="42">
        <f t="shared" si="72"/>
        <v>0</v>
      </c>
      <c r="KX23" s="42">
        <f t="shared" si="72"/>
        <v>0</v>
      </c>
      <c r="KY23" s="42">
        <f t="shared" si="72"/>
        <v>0</v>
      </c>
      <c r="KZ23" s="42">
        <f t="shared" si="72"/>
        <v>0</v>
      </c>
      <c r="LA23" s="42">
        <f t="shared" si="72"/>
        <v>0</v>
      </c>
      <c r="LB23" s="42">
        <f t="shared" si="72"/>
        <v>0</v>
      </c>
      <c r="LC23" s="42">
        <f t="shared" si="72"/>
        <v>0</v>
      </c>
      <c r="LD23" s="42">
        <f t="shared" si="72"/>
        <v>0</v>
      </c>
      <c r="LE23" s="42">
        <f t="shared" si="72"/>
        <v>0</v>
      </c>
      <c r="LF23" s="42">
        <f t="shared" si="72"/>
        <v>0</v>
      </c>
      <c r="LG23" s="42">
        <f t="shared" si="72"/>
        <v>0</v>
      </c>
      <c r="LH23" s="42">
        <f t="shared" si="72"/>
        <v>0</v>
      </c>
      <c r="LI23" s="42">
        <f t="shared" si="72"/>
        <v>0</v>
      </c>
      <c r="LJ23" s="42">
        <f t="shared" si="72"/>
        <v>0</v>
      </c>
      <c r="LK23" s="42">
        <f t="shared" si="72"/>
        <v>0</v>
      </c>
      <c r="LL23" s="42">
        <f t="shared" si="72"/>
        <v>0</v>
      </c>
      <c r="LM23" s="42">
        <f t="shared" si="72"/>
        <v>0</v>
      </c>
      <c r="LN23" s="42">
        <f t="shared" si="68"/>
        <v>0</v>
      </c>
      <c r="LO23" s="42">
        <f t="shared" si="68"/>
        <v>0</v>
      </c>
      <c r="LP23" s="42">
        <f t="shared" si="68"/>
        <v>0</v>
      </c>
      <c r="LQ23" s="42">
        <f t="shared" si="68"/>
        <v>0</v>
      </c>
      <c r="LR23" s="42">
        <f t="shared" si="68"/>
        <v>0</v>
      </c>
      <c r="LS23" s="42">
        <f t="shared" si="68"/>
        <v>0</v>
      </c>
      <c r="LT23" s="42">
        <f t="shared" si="68"/>
        <v>0</v>
      </c>
      <c r="LU23" s="42">
        <f t="shared" si="68"/>
        <v>0</v>
      </c>
      <c r="LV23" s="42">
        <f t="shared" si="68"/>
        <v>0</v>
      </c>
      <c r="LW23" s="42">
        <f t="shared" si="68"/>
        <v>0</v>
      </c>
      <c r="LX23" s="42">
        <f t="shared" si="68"/>
        <v>0</v>
      </c>
      <c r="LY23" s="42">
        <f t="shared" si="68"/>
        <v>0</v>
      </c>
      <c r="LZ23" s="42">
        <f t="shared" si="68"/>
        <v>0</v>
      </c>
      <c r="MA23" s="42">
        <f t="shared" si="68"/>
        <v>0</v>
      </c>
      <c r="MB23" s="42">
        <f t="shared" si="68"/>
        <v>0</v>
      </c>
      <c r="MC23" s="42">
        <f t="shared" si="68"/>
        <v>0</v>
      </c>
      <c r="MD23" s="42">
        <f t="shared" si="68"/>
        <v>0</v>
      </c>
      <c r="ME23" s="42">
        <f t="shared" si="68"/>
        <v>0</v>
      </c>
      <c r="MF23" s="42">
        <f t="shared" si="68"/>
        <v>0</v>
      </c>
      <c r="MG23" s="42">
        <f t="shared" si="68"/>
        <v>0</v>
      </c>
      <c r="MH23" s="42">
        <f t="shared" si="68"/>
        <v>0</v>
      </c>
      <c r="MI23" s="42">
        <f t="shared" si="68"/>
        <v>0</v>
      </c>
      <c r="MJ23" s="42">
        <f t="shared" si="68"/>
        <v>0</v>
      </c>
      <c r="MK23" s="42">
        <f t="shared" si="68"/>
        <v>0</v>
      </c>
      <c r="ML23" s="42">
        <f t="shared" si="68"/>
        <v>0</v>
      </c>
      <c r="MM23" s="42">
        <f t="shared" si="68"/>
        <v>0</v>
      </c>
      <c r="MN23" s="42">
        <f t="shared" si="68"/>
        <v>0</v>
      </c>
      <c r="MO23" s="42">
        <f t="shared" si="68"/>
        <v>0</v>
      </c>
      <c r="MP23" s="42">
        <f t="shared" si="68"/>
        <v>0</v>
      </c>
      <c r="MQ23" s="42">
        <f t="shared" si="68"/>
        <v>0</v>
      </c>
      <c r="MR23" s="42">
        <f t="shared" si="68"/>
        <v>0</v>
      </c>
      <c r="MS23" s="42">
        <f t="shared" si="68"/>
        <v>0</v>
      </c>
      <c r="MT23" s="42">
        <f t="shared" si="68"/>
        <v>0</v>
      </c>
      <c r="MU23" s="42">
        <f t="shared" si="68"/>
        <v>0</v>
      </c>
      <c r="MV23" s="42">
        <f t="shared" si="68"/>
        <v>0</v>
      </c>
      <c r="MW23" s="42">
        <f t="shared" si="68"/>
        <v>0</v>
      </c>
      <c r="MX23" s="42">
        <f t="shared" si="68"/>
        <v>0</v>
      </c>
      <c r="MY23" s="42">
        <f t="shared" si="68"/>
        <v>0</v>
      </c>
      <c r="MZ23" s="42">
        <f t="shared" si="68"/>
        <v>0</v>
      </c>
      <c r="NA23" s="42">
        <f t="shared" si="68"/>
        <v>0</v>
      </c>
      <c r="NB23" s="42">
        <f t="shared" si="68"/>
        <v>0</v>
      </c>
      <c r="NC23" s="42">
        <f t="shared" si="68"/>
        <v>0</v>
      </c>
      <c r="ND23" s="42">
        <f t="shared" si="68"/>
        <v>0</v>
      </c>
      <c r="NE23" s="42">
        <f t="shared" si="68"/>
        <v>0</v>
      </c>
      <c r="NF23" s="42">
        <f t="shared" si="68"/>
        <v>0</v>
      </c>
      <c r="NG23" s="42">
        <f t="shared" si="68"/>
        <v>0</v>
      </c>
      <c r="NH23" s="42">
        <f t="shared" si="68"/>
        <v>0</v>
      </c>
      <c r="NI23" s="42">
        <f t="shared" si="68"/>
        <v>0</v>
      </c>
      <c r="NJ23" s="42">
        <f t="shared" si="68"/>
        <v>0</v>
      </c>
      <c r="NK23" s="42">
        <f t="shared" si="68"/>
        <v>0</v>
      </c>
      <c r="NL23" s="42">
        <f t="shared" si="68"/>
        <v>0</v>
      </c>
      <c r="NM23" s="42">
        <f t="shared" si="68"/>
        <v>0</v>
      </c>
      <c r="NN23" s="42">
        <f t="shared" si="68"/>
        <v>0</v>
      </c>
      <c r="NO23" s="42">
        <f t="shared" si="68"/>
        <v>0</v>
      </c>
      <c r="NP23" s="42">
        <f t="shared" si="68"/>
        <v>0</v>
      </c>
      <c r="NQ23" s="42">
        <f t="shared" si="68"/>
        <v>0</v>
      </c>
      <c r="NR23" s="42">
        <f t="shared" si="68"/>
        <v>0</v>
      </c>
      <c r="NS23" s="42">
        <f t="shared" si="68"/>
        <v>0</v>
      </c>
      <c r="NT23" s="42">
        <f t="shared" si="68"/>
        <v>0</v>
      </c>
      <c r="NU23" s="42">
        <f t="shared" si="68"/>
        <v>0</v>
      </c>
      <c r="NV23" s="42">
        <f t="shared" si="68"/>
        <v>1</v>
      </c>
      <c r="NW23" s="42">
        <f t="shared" si="68"/>
        <v>1</v>
      </c>
      <c r="NX23" s="42">
        <f t="shared" si="68"/>
        <v>1</v>
      </c>
      <c r="NY23" s="42">
        <f t="shared" si="52"/>
        <v>1</v>
      </c>
      <c r="NZ23" s="42">
        <f t="shared" si="52"/>
        <v>1</v>
      </c>
      <c r="OA23" s="42">
        <f t="shared" si="52"/>
        <v>1</v>
      </c>
      <c r="OB23" s="42">
        <f t="shared" si="47"/>
        <v>1</v>
      </c>
      <c r="OC23" s="42">
        <f t="shared" si="47"/>
        <v>1</v>
      </c>
      <c r="OD23" s="42">
        <f t="shared" si="47"/>
        <v>0</v>
      </c>
      <c r="OE23" s="42">
        <f t="shared" si="47"/>
        <v>0</v>
      </c>
      <c r="OF23" s="42">
        <f t="shared" si="47"/>
        <v>0</v>
      </c>
      <c r="OG23" s="42">
        <f t="shared" si="61"/>
        <v>0</v>
      </c>
      <c r="OH23" s="42">
        <f t="shared" si="61"/>
        <v>0</v>
      </c>
      <c r="OI23" s="42">
        <f t="shared" si="61"/>
        <v>0</v>
      </c>
      <c r="OJ23" s="42">
        <f t="shared" si="61"/>
        <v>0</v>
      </c>
      <c r="OK23" s="42">
        <f t="shared" si="61"/>
        <v>0</v>
      </c>
      <c r="OL23" s="42">
        <f t="shared" si="61"/>
        <v>0</v>
      </c>
      <c r="OM23" s="42">
        <f t="shared" si="61"/>
        <v>0</v>
      </c>
      <c r="ON23" s="42">
        <f t="shared" si="61"/>
        <v>0</v>
      </c>
      <c r="OO23" s="42">
        <f t="shared" si="61"/>
        <v>0</v>
      </c>
      <c r="OP23" s="42">
        <f t="shared" si="61"/>
        <v>0</v>
      </c>
      <c r="OQ23" s="42">
        <f t="shared" si="61"/>
        <v>0</v>
      </c>
      <c r="OR23" s="42">
        <f t="shared" si="61"/>
        <v>0</v>
      </c>
      <c r="OS23" s="42">
        <f t="shared" si="61"/>
        <v>0</v>
      </c>
      <c r="OT23" s="42">
        <f t="shared" si="61"/>
        <v>0</v>
      </c>
      <c r="OU23" s="42">
        <f t="shared" si="61"/>
        <v>0</v>
      </c>
      <c r="OV23" s="42">
        <f t="shared" si="61"/>
        <v>0</v>
      </c>
      <c r="OW23" s="42">
        <f t="shared" si="61"/>
        <v>0</v>
      </c>
      <c r="OX23" s="42">
        <f t="shared" si="61"/>
        <v>0</v>
      </c>
      <c r="OY23" s="42">
        <f t="shared" si="61"/>
        <v>0</v>
      </c>
      <c r="OZ23" s="42">
        <f t="shared" si="61"/>
        <v>0</v>
      </c>
      <c r="PA23" s="42">
        <f t="shared" si="61"/>
        <v>0</v>
      </c>
      <c r="PB23" s="42">
        <f t="shared" si="61"/>
        <v>0</v>
      </c>
      <c r="PC23" s="42">
        <f t="shared" si="61"/>
        <v>0</v>
      </c>
      <c r="PD23" s="42">
        <f t="shared" si="61"/>
        <v>0</v>
      </c>
      <c r="PE23" s="42">
        <f t="shared" si="61"/>
        <v>0</v>
      </c>
      <c r="PF23" s="42">
        <f t="shared" si="61"/>
        <v>0</v>
      </c>
      <c r="PG23" s="42">
        <f t="shared" si="61"/>
        <v>0</v>
      </c>
      <c r="PH23" s="42">
        <f t="shared" si="61"/>
        <v>0</v>
      </c>
      <c r="PI23" s="42">
        <f t="shared" si="61"/>
        <v>0</v>
      </c>
      <c r="PJ23" s="42">
        <f t="shared" si="61"/>
        <v>0</v>
      </c>
      <c r="PK23" s="42">
        <f t="shared" si="61"/>
        <v>0</v>
      </c>
      <c r="PL23" s="42">
        <f t="shared" si="61"/>
        <v>0</v>
      </c>
      <c r="PM23" s="42">
        <f t="shared" si="61"/>
        <v>0</v>
      </c>
      <c r="PN23" s="42">
        <f t="shared" si="61"/>
        <v>0</v>
      </c>
      <c r="PO23" s="42">
        <f t="shared" si="61"/>
        <v>0</v>
      </c>
      <c r="PP23" s="42">
        <f t="shared" si="61"/>
        <v>0</v>
      </c>
      <c r="PQ23" s="42">
        <f t="shared" si="61"/>
        <v>0</v>
      </c>
      <c r="PR23" s="42">
        <f t="shared" si="61"/>
        <v>0</v>
      </c>
      <c r="PS23" s="42">
        <f t="shared" si="61"/>
        <v>0</v>
      </c>
      <c r="PT23" s="42">
        <f t="shared" si="61"/>
        <v>0</v>
      </c>
      <c r="PU23" s="42">
        <f t="shared" si="61"/>
        <v>0</v>
      </c>
      <c r="PV23" s="42">
        <f t="shared" si="61"/>
        <v>0</v>
      </c>
      <c r="PW23" s="42">
        <f t="shared" si="61"/>
        <v>0</v>
      </c>
      <c r="PX23" s="42">
        <f t="shared" si="61"/>
        <v>0</v>
      </c>
      <c r="PY23" s="42">
        <f t="shared" si="61"/>
        <v>0</v>
      </c>
      <c r="PZ23" s="42">
        <f t="shared" si="61"/>
        <v>0</v>
      </c>
      <c r="QA23" s="42">
        <f t="shared" si="61"/>
        <v>0</v>
      </c>
      <c r="QB23" s="42">
        <f t="shared" si="61"/>
        <v>0</v>
      </c>
      <c r="QC23" s="42">
        <f t="shared" si="61"/>
        <v>0</v>
      </c>
      <c r="QD23" s="42">
        <f t="shared" si="61"/>
        <v>0</v>
      </c>
      <c r="QE23" s="42">
        <f t="shared" si="61"/>
        <v>0</v>
      </c>
      <c r="QF23" s="42">
        <f t="shared" si="61"/>
        <v>0</v>
      </c>
      <c r="QG23" s="42">
        <f t="shared" si="61"/>
        <v>0</v>
      </c>
      <c r="QH23" s="42">
        <f t="shared" si="61"/>
        <v>0</v>
      </c>
      <c r="QI23" s="42">
        <f t="shared" si="61"/>
        <v>0</v>
      </c>
      <c r="QJ23" s="42">
        <f t="shared" si="61"/>
        <v>0</v>
      </c>
      <c r="QK23" s="42">
        <f t="shared" si="61"/>
        <v>0</v>
      </c>
      <c r="QL23" s="42">
        <f t="shared" si="61"/>
        <v>0</v>
      </c>
      <c r="QM23" s="42">
        <f t="shared" si="61"/>
        <v>0</v>
      </c>
      <c r="QN23" s="42">
        <f t="shared" si="61"/>
        <v>0</v>
      </c>
      <c r="QO23" s="42">
        <f t="shared" si="61"/>
        <v>0</v>
      </c>
      <c r="QP23" s="42">
        <f t="shared" si="61"/>
        <v>0</v>
      </c>
      <c r="QQ23" s="42">
        <f t="shared" si="61"/>
        <v>0</v>
      </c>
      <c r="QR23" s="42">
        <f t="shared" ref="QR23:TC26" si="73">IF(QR$2=$A23,1,0)</f>
        <v>0</v>
      </c>
      <c r="QS23" s="42">
        <f t="shared" si="73"/>
        <v>0</v>
      </c>
      <c r="QT23" s="42">
        <f t="shared" si="73"/>
        <v>0</v>
      </c>
      <c r="QU23" s="42">
        <f t="shared" si="73"/>
        <v>0</v>
      </c>
      <c r="QV23" s="42">
        <f t="shared" si="73"/>
        <v>0</v>
      </c>
      <c r="QW23" s="42">
        <f t="shared" si="73"/>
        <v>0</v>
      </c>
      <c r="QX23" s="42">
        <f t="shared" si="73"/>
        <v>0</v>
      </c>
      <c r="QY23" s="42">
        <f t="shared" si="73"/>
        <v>0</v>
      </c>
      <c r="QZ23" s="42">
        <f t="shared" si="73"/>
        <v>0</v>
      </c>
      <c r="RA23" s="42">
        <f t="shared" si="73"/>
        <v>0</v>
      </c>
      <c r="RB23" s="42">
        <f t="shared" si="73"/>
        <v>0</v>
      </c>
      <c r="RC23" s="42">
        <f t="shared" si="73"/>
        <v>0</v>
      </c>
      <c r="RD23" s="42">
        <f t="shared" si="73"/>
        <v>0</v>
      </c>
      <c r="RE23" s="42">
        <f t="shared" si="73"/>
        <v>0</v>
      </c>
      <c r="RF23" s="42">
        <f t="shared" si="73"/>
        <v>0</v>
      </c>
      <c r="RG23" s="42">
        <f t="shared" si="73"/>
        <v>0</v>
      </c>
      <c r="RH23" s="42">
        <f t="shared" si="73"/>
        <v>0</v>
      </c>
      <c r="RI23" s="42">
        <f t="shared" si="73"/>
        <v>0</v>
      </c>
      <c r="RJ23" s="42">
        <f t="shared" si="73"/>
        <v>0</v>
      </c>
      <c r="RK23" s="42">
        <f t="shared" si="73"/>
        <v>0</v>
      </c>
      <c r="RL23" s="42">
        <f t="shared" si="73"/>
        <v>0</v>
      </c>
      <c r="RM23" s="42">
        <f t="shared" si="73"/>
        <v>0</v>
      </c>
      <c r="RN23" s="42">
        <f t="shared" si="73"/>
        <v>0</v>
      </c>
      <c r="RO23" s="42">
        <f t="shared" si="73"/>
        <v>0</v>
      </c>
      <c r="RP23" s="42">
        <f t="shared" si="73"/>
        <v>0</v>
      </c>
      <c r="RQ23" s="42">
        <f t="shared" si="73"/>
        <v>0</v>
      </c>
      <c r="RR23" s="42">
        <f t="shared" si="73"/>
        <v>0</v>
      </c>
      <c r="RS23" s="42">
        <f t="shared" si="73"/>
        <v>0</v>
      </c>
      <c r="RT23" s="42">
        <f t="shared" si="73"/>
        <v>0</v>
      </c>
      <c r="RU23" s="42">
        <f t="shared" si="73"/>
        <v>0</v>
      </c>
      <c r="RV23" s="42">
        <f t="shared" si="73"/>
        <v>0</v>
      </c>
      <c r="RW23" s="42">
        <f t="shared" si="73"/>
        <v>0</v>
      </c>
      <c r="RX23" s="42">
        <f t="shared" si="73"/>
        <v>0</v>
      </c>
      <c r="RY23" s="42">
        <f t="shared" si="73"/>
        <v>0</v>
      </c>
      <c r="RZ23" s="42">
        <f t="shared" si="73"/>
        <v>0</v>
      </c>
      <c r="SA23" s="42">
        <f t="shared" si="73"/>
        <v>0</v>
      </c>
      <c r="SB23" s="42">
        <f t="shared" si="73"/>
        <v>0</v>
      </c>
      <c r="SC23" s="42">
        <f t="shared" si="73"/>
        <v>0</v>
      </c>
      <c r="SD23" s="42">
        <f t="shared" si="73"/>
        <v>0</v>
      </c>
      <c r="SE23" s="42">
        <f t="shared" si="73"/>
        <v>0</v>
      </c>
      <c r="SF23" s="42">
        <f t="shared" si="73"/>
        <v>0</v>
      </c>
      <c r="SG23" s="42">
        <f t="shared" si="73"/>
        <v>0</v>
      </c>
      <c r="SH23" s="42">
        <f t="shared" si="73"/>
        <v>0</v>
      </c>
      <c r="SI23" s="42">
        <f t="shared" si="73"/>
        <v>0</v>
      </c>
      <c r="SJ23" s="42">
        <f t="shared" si="73"/>
        <v>0</v>
      </c>
      <c r="SK23" s="42">
        <f t="shared" si="73"/>
        <v>0</v>
      </c>
      <c r="SL23" s="42">
        <f t="shared" si="73"/>
        <v>0</v>
      </c>
      <c r="SM23" s="42">
        <f t="shared" si="73"/>
        <v>0</v>
      </c>
      <c r="SN23" s="42">
        <f t="shared" si="73"/>
        <v>0</v>
      </c>
      <c r="SO23" s="42">
        <f t="shared" si="73"/>
        <v>0</v>
      </c>
      <c r="SP23" s="42">
        <f t="shared" si="73"/>
        <v>0</v>
      </c>
      <c r="SQ23" s="42">
        <f t="shared" si="73"/>
        <v>0</v>
      </c>
      <c r="SR23" s="42">
        <f t="shared" si="73"/>
        <v>0</v>
      </c>
      <c r="SS23" s="42">
        <f t="shared" si="73"/>
        <v>0</v>
      </c>
      <c r="ST23" s="42">
        <f t="shared" si="73"/>
        <v>0</v>
      </c>
      <c r="SU23" s="42">
        <f t="shared" si="73"/>
        <v>0</v>
      </c>
      <c r="SV23" s="42">
        <f t="shared" si="73"/>
        <v>0</v>
      </c>
      <c r="SW23" s="42">
        <f t="shared" si="73"/>
        <v>0</v>
      </c>
      <c r="SX23" s="42">
        <f t="shared" si="73"/>
        <v>0</v>
      </c>
      <c r="SY23" s="42">
        <f t="shared" si="73"/>
        <v>0</v>
      </c>
      <c r="SZ23" s="42">
        <f t="shared" si="73"/>
        <v>0</v>
      </c>
      <c r="TA23" s="42">
        <f t="shared" si="73"/>
        <v>0</v>
      </c>
      <c r="TB23" s="42">
        <f t="shared" si="73"/>
        <v>0</v>
      </c>
      <c r="TC23" s="42">
        <f t="shared" si="73"/>
        <v>0</v>
      </c>
      <c r="TD23" s="42">
        <f t="shared" si="69"/>
        <v>0</v>
      </c>
      <c r="TE23" s="42">
        <f t="shared" si="69"/>
        <v>0</v>
      </c>
      <c r="TF23" s="42">
        <f t="shared" si="69"/>
        <v>0</v>
      </c>
      <c r="TG23" s="42">
        <f t="shared" si="69"/>
        <v>0</v>
      </c>
      <c r="TH23" s="42">
        <f t="shared" si="69"/>
        <v>0</v>
      </c>
      <c r="TI23" s="42">
        <f t="shared" si="69"/>
        <v>0</v>
      </c>
      <c r="TJ23" s="42">
        <f t="shared" si="69"/>
        <v>0</v>
      </c>
      <c r="TK23" s="42">
        <f t="shared" si="69"/>
        <v>0</v>
      </c>
      <c r="TL23" s="42">
        <f t="shared" si="69"/>
        <v>0</v>
      </c>
      <c r="TM23" s="42">
        <f t="shared" si="69"/>
        <v>0</v>
      </c>
      <c r="TN23" s="42">
        <f t="shared" si="69"/>
        <v>0</v>
      </c>
      <c r="TO23" s="42">
        <f t="shared" si="69"/>
        <v>0</v>
      </c>
      <c r="TP23" s="42">
        <f t="shared" si="69"/>
        <v>0</v>
      </c>
      <c r="TQ23" s="42">
        <f t="shared" si="69"/>
        <v>0</v>
      </c>
      <c r="TR23" s="42">
        <f t="shared" si="69"/>
        <v>0</v>
      </c>
      <c r="TS23" s="42">
        <f t="shared" si="69"/>
        <v>0</v>
      </c>
      <c r="TT23" s="42">
        <f t="shared" si="69"/>
        <v>0</v>
      </c>
      <c r="TU23" s="42">
        <f t="shared" si="69"/>
        <v>0</v>
      </c>
      <c r="TV23" s="42">
        <f t="shared" si="69"/>
        <v>0</v>
      </c>
      <c r="TW23" s="42">
        <f t="shared" si="69"/>
        <v>0</v>
      </c>
      <c r="TX23" s="42">
        <f t="shared" si="69"/>
        <v>0</v>
      </c>
      <c r="TY23" s="42">
        <f t="shared" si="69"/>
        <v>0</v>
      </c>
      <c r="TZ23" s="42">
        <f t="shared" si="69"/>
        <v>0</v>
      </c>
      <c r="UA23" s="42">
        <f t="shared" si="69"/>
        <v>0</v>
      </c>
      <c r="UB23" s="42">
        <f t="shared" si="69"/>
        <v>0</v>
      </c>
      <c r="UC23" s="42">
        <f t="shared" si="69"/>
        <v>0</v>
      </c>
      <c r="UD23" s="42">
        <f t="shared" si="69"/>
        <v>0</v>
      </c>
      <c r="UE23" s="42">
        <f t="shared" si="69"/>
        <v>0</v>
      </c>
      <c r="UF23" s="42">
        <f t="shared" si="69"/>
        <v>0</v>
      </c>
      <c r="UG23" s="42">
        <f t="shared" si="69"/>
        <v>0</v>
      </c>
      <c r="UH23" s="42">
        <f t="shared" si="69"/>
        <v>0</v>
      </c>
      <c r="UI23" s="42">
        <f t="shared" si="62"/>
        <v>0</v>
      </c>
      <c r="UJ23" s="42">
        <f t="shared" si="62"/>
        <v>0</v>
      </c>
      <c r="UK23" s="42">
        <f t="shared" si="62"/>
        <v>0</v>
      </c>
      <c r="UL23" s="42">
        <f t="shared" si="62"/>
        <v>0</v>
      </c>
      <c r="UM23" s="42">
        <f t="shared" si="62"/>
        <v>0</v>
      </c>
      <c r="UN23" s="42">
        <f t="shared" si="62"/>
        <v>0</v>
      </c>
      <c r="UO23" s="42">
        <f t="shared" si="62"/>
        <v>0</v>
      </c>
      <c r="UP23" s="42">
        <f t="shared" si="62"/>
        <v>0</v>
      </c>
      <c r="UQ23" s="42">
        <f t="shared" si="62"/>
        <v>0</v>
      </c>
      <c r="UR23" s="42">
        <f t="shared" si="62"/>
        <v>0</v>
      </c>
      <c r="US23" s="42">
        <f t="shared" si="62"/>
        <v>0</v>
      </c>
      <c r="UT23" s="42">
        <f t="shared" si="62"/>
        <v>0</v>
      </c>
      <c r="UU23" s="42">
        <f t="shared" si="62"/>
        <v>0</v>
      </c>
      <c r="UV23" s="42">
        <f t="shared" si="62"/>
        <v>0</v>
      </c>
      <c r="UW23" s="42">
        <f t="shared" si="62"/>
        <v>0</v>
      </c>
      <c r="UX23" s="42">
        <f t="shared" si="62"/>
        <v>0</v>
      </c>
      <c r="UY23" s="42">
        <f t="shared" si="62"/>
        <v>0</v>
      </c>
      <c r="UZ23" s="42">
        <f t="shared" si="62"/>
        <v>0</v>
      </c>
      <c r="VA23" s="42">
        <f t="shared" si="62"/>
        <v>0</v>
      </c>
      <c r="VB23" s="42">
        <f t="shared" si="62"/>
        <v>0</v>
      </c>
      <c r="VC23" s="42">
        <f t="shared" si="62"/>
        <v>0</v>
      </c>
      <c r="VD23" s="42">
        <f t="shared" si="62"/>
        <v>0</v>
      </c>
      <c r="VE23" s="42">
        <f t="shared" si="62"/>
        <v>0</v>
      </c>
      <c r="VF23" s="42">
        <f t="shared" si="62"/>
        <v>0</v>
      </c>
      <c r="VG23" s="42">
        <f t="shared" si="62"/>
        <v>0</v>
      </c>
      <c r="VH23" s="42">
        <f t="shared" si="62"/>
        <v>0</v>
      </c>
      <c r="VI23" s="42">
        <f t="shared" si="62"/>
        <v>0</v>
      </c>
      <c r="VJ23" s="42">
        <f t="shared" si="62"/>
        <v>0</v>
      </c>
      <c r="VK23" s="42">
        <f t="shared" si="62"/>
        <v>0</v>
      </c>
      <c r="VL23" s="42">
        <f t="shared" si="62"/>
        <v>0</v>
      </c>
      <c r="VM23" s="42">
        <f t="shared" si="62"/>
        <v>0</v>
      </c>
      <c r="VN23" s="42">
        <f t="shared" si="62"/>
        <v>0</v>
      </c>
      <c r="VO23" s="42">
        <f t="shared" si="62"/>
        <v>0</v>
      </c>
      <c r="VP23" s="42">
        <f t="shared" si="62"/>
        <v>0</v>
      </c>
      <c r="VQ23" s="42">
        <f t="shared" si="59"/>
        <v>0</v>
      </c>
      <c r="VR23" s="42">
        <f t="shared" si="59"/>
        <v>0</v>
      </c>
      <c r="VS23" s="42">
        <f t="shared" si="59"/>
        <v>0</v>
      </c>
      <c r="VT23" s="42">
        <f t="shared" si="59"/>
        <v>0</v>
      </c>
      <c r="VU23" s="42">
        <f t="shared" si="59"/>
        <v>0</v>
      </c>
      <c r="VV23" s="42">
        <f t="shared" si="59"/>
        <v>0</v>
      </c>
      <c r="VW23" s="42">
        <f t="shared" si="59"/>
        <v>0</v>
      </c>
      <c r="VX23" s="42">
        <f t="shared" si="59"/>
        <v>0</v>
      </c>
      <c r="VY23" s="42">
        <f t="shared" si="59"/>
        <v>0</v>
      </c>
      <c r="VZ23" s="42">
        <f t="shared" si="59"/>
        <v>0</v>
      </c>
      <c r="WA23" s="42">
        <f t="shared" si="59"/>
        <v>0</v>
      </c>
      <c r="WB23" s="42">
        <f t="shared" si="59"/>
        <v>0</v>
      </c>
      <c r="WC23" s="42">
        <f t="shared" si="59"/>
        <v>0</v>
      </c>
      <c r="WD23" s="42">
        <f t="shared" si="59"/>
        <v>0</v>
      </c>
      <c r="WE23" s="42">
        <f t="shared" si="59"/>
        <v>0</v>
      </c>
      <c r="WF23" s="42">
        <f t="shared" si="59"/>
        <v>0</v>
      </c>
      <c r="WG23" s="42">
        <f t="shared" si="59"/>
        <v>0</v>
      </c>
      <c r="WH23" s="42">
        <f t="shared" si="59"/>
        <v>0</v>
      </c>
      <c r="WI23" s="42">
        <f t="shared" si="59"/>
        <v>0</v>
      </c>
      <c r="WJ23" s="42">
        <f t="shared" si="59"/>
        <v>0</v>
      </c>
      <c r="WK23" s="42">
        <f t="shared" ref="WK23:YC30" si="74">IF(WK$2=$A23,1,0)</f>
        <v>0</v>
      </c>
      <c r="WL23" s="42">
        <f t="shared" si="74"/>
        <v>0</v>
      </c>
      <c r="WM23" s="42">
        <f t="shared" si="74"/>
        <v>0</v>
      </c>
      <c r="WN23" s="42">
        <f t="shared" si="74"/>
        <v>0</v>
      </c>
      <c r="WO23" s="42">
        <f t="shared" si="74"/>
        <v>0</v>
      </c>
      <c r="WP23" s="42">
        <f t="shared" si="74"/>
        <v>0</v>
      </c>
      <c r="WQ23" s="42">
        <f t="shared" si="74"/>
        <v>0</v>
      </c>
      <c r="WR23" s="42">
        <f t="shared" si="74"/>
        <v>0</v>
      </c>
      <c r="WS23" s="42">
        <f t="shared" si="74"/>
        <v>0</v>
      </c>
      <c r="WT23" s="42">
        <f t="shared" si="74"/>
        <v>0</v>
      </c>
      <c r="WU23" s="42">
        <f t="shared" si="74"/>
        <v>0</v>
      </c>
      <c r="WV23" s="42">
        <f t="shared" si="74"/>
        <v>0</v>
      </c>
      <c r="WW23" s="42">
        <f t="shared" si="74"/>
        <v>0</v>
      </c>
      <c r="WX23" s="42">
        <f t="shared" si="74"/>
        <v>0</v>
      </c>
      <c r="WY23" s="42">
        <f t="shared" si="74"/>
        <v>0</v>
      </c>
      <c r="WZ23" s="42">
        <f t="shared" si="74"/>
        <v>0</v>
      </c>
      <c r="XA23" s="42">
        <f t="shared" si="74"/>
        <v>0</v>
      </c>
      <c r="XB23" s="42">
        <f t="shared" si="74"/>
        <v>0</v>
      </c>
      <c r="XC23" s="42">
        <f t="shared" si="74"/>
        <v>0</v>
      </c>
      <c r="XD23" s="42">
        <f t="shared" si="74"/>
        <v>0</v>
      </c>
      <c r="XE23" s="42">
        <f t="shared" si="74"/>
        <v>0</v>
      </c>
      <c r="XF23" s="42">
        <f t="shared" si="74"/>
        <v>0</v>
      </c>
      <c r="XG23" s="42">
        <f t="shared" si="74"/>
        <v>0</v>
      </c>
      <c r="XH23" s="42">
        <f t="shared" si="74"/>
        <v>0</v>
      </c>
      <c r="XI23" s="42">
        <f t="shared" si="74"/>
        <v>0</v>
      </c>
      <c r="XJ23" s="42">
        <f t="shared" si="74"/>
        <v>0</v>
      </c>
      <c r="XK23" s="42">
        <f t="shared" si="74"/>
        <v>0</v>
      </c>
      <c r="XL23" s="42">
        <f t="shared" si="74"/>
        <v>0</v>
      </c>
      <c r="XM23" s="42">
        <f t="shared" si="74"/>
        <v>0</v>
      </c>
      <c r="XN23" s="42">
        <f t="shared" si="74"/>
        <v>0</v>
      </c>
      <c r="XO23" s="42">
        <f t="shared" si="74"/>
        <v>0</v>
      </c>
      <c r="XP23" s="42">
        <f t="shared" si="74"/>
        <v>0</v>
      </c>
      <c r="XQ23" s="42">
        <f t="shared" si="74"/>
        <v>0</v>
      </c>
      <c r="XR23" s="42">
        <f t="shared" si="74"/>
        <v>0</v>
      </c>
      <c r="XS23" s="42">
        <f t="shared" si="74"/>
        <v>0</v>
      </c>
      <c r="XT23" s="42">
        <f t="shared" si="74"/>
        <v>0</v>
      </c>
      <c r="XU23" s="42">
        <f t="shared" si="74"/>
        <v>0</v>
      </c>
      <c r="XV23" s="42">
        <f t="shared" si="74"/>
        <v>0</v>
      </c>
      <c r="XW23" s="42">
        <f t="shared" si="74"/>
        <v>0</v>
      </c>
      <c r="XX23" s="42">
        <f t="shared" si="74"/>
        <v>0</v>
      </c>
      <c r="XY23" s="42">
        <f t="shared" si="74"/>
        <v>0</v>
      </c>
      <c r="XZ23" s="42">
        <f t="shared" si="74"/>
        <v>0</v>
      </c>
      <c r="YA23" s="42">
        <f t="shared" si="74"/>
        <v>0</v>
      </c>
      <c r="YB23" s="42">
        <f t="shared" si="74"/>
        <v>0</v>
      </c>
      <c r="YC23" s="42">
        <f t="shared" si="74"/>
        <v>0</v>
      </c>
      <c r="YD23" s="42">
        <f t="shared" si="70"/>
        <v>0</v>
      </c>
      <c r="YE23" s="23"/>
    </row>
    <row r="24" spans="1:655" x14ac:dyDescent="0.55000000000000004">
      <c r="A24" t="s">
        <v>752</v>
      </c>
      <c r="B24" s="42">
        <f t="shared" si="66"/>
        <v>0</v>
      </c>
      <c r="C24" s="42">
        <f t="shared" si="66"/>
        <v>0</v>
      </c>
      <c r="D24" s="42">
        <f t="shared" si="66"/>
        <v>0</v>
      </c>
      <c r="E24" s="42">
        <f t="shared" si="66"/>
        <v>0</v>
      </c>
      <c r="F24" s="42">
        <f t="shared" si="66"/>
        <v>0</v>
      </c>
      <c r="G24" s="42">
        <f t="shared" si="66"/>
        <v>0</v>
      </c>
      <c r="H24" s="42">
        <f t="shared" si="66"/>
        <v>0</v>
      </c>
      <c r="I24" s="42">
        <f t="shared" si="66"/>
        <v>0</v>
      </c>
      <c r="J24" s="42">
        <f t="shared" si="66"/>
        <v>0</v>
      </c>
      <c r="K24" s="42">
        <f t="shared" si="66"/>
        <v>0</v>
      </c>
      <c r="L24" s="42">
        <f t="shared" si="66"/>
        <v>0</v>
      </c>
      <c r="M24" s="42">
        <f t="shared" si="66"/>
        <v>0</v>
      </c>
      <c r="N24" s="42">
        <f t="shared" si="66"/>
        <v>0</v>
      </c>
      <c r="O24" s="42">
        <f t="shared" si="66"/>
        <v>0</v>
      </c>
      <c r="P24" s="42">
        <f t="shared" si="66"/>
        <v>0</v>
      </c>
      <c r="Q24" s="42">
        <f t="shared" si="66"/>
        <v>0</v>
      </c>
      <c r="R24" s="42">
        <f t="shared" si="63"/>
        <v>0</v>
      </c>
      <c r="S24" s="42">
        <f t="shared" si="63"/>
        <v>0</v>
      </c>
      <c r="T24" s="42">
        <f t="shared" si="63"/>
        <v>0</v>
      </c>
      <c r="U24" s="42">
        <f t="shared" si="63"/>
        <v>0</v>
      </c>
      <c r="V24" s="42">
        <f t="shared" si="63"/>
        <v>0</v>
      </c>
      <c r="W24" s="42">
        <f t="shared" si="63"/>
        <v>0</v>
      </c>
      <c r="X24" s="42">
        <f t="shared" si="63"/>
        <v>0</v>
      </c>
      <c r="Y24" s="42">
        <f t="shared" si="63"/>
        <v>0</v>
      </c>
      <c r="Z24" s="42">
        <f t="shared" si="63"/>
        <v>0</v>
      </c>
      <c r="AA24" s="42">
        <f t="shared" si="63"/>
        <v>0</v>
      </c>
      <c r="AB24" s="42">
        <f t="shared" si="63"/>
        <v>0</v>
      </c>
      <c r="AC24" s="42">
        <f t="shared" si="63"/>
        <v>0</v>
      </c>
      <c r="AD24" s="42">
        <f t="shared" si="63"/>
        <v>0</v>
      </c>
      <c r="AE24" s="42">
        <f t="shared" si="63"/>
        <v>0</v>
      </c>
      <c r="AF24" s="42">
        <f t="shared" si="63"/>
        <v>0</v>
      </c>
      <c r="AG24" s="42">
        <f t="shared" si="63"/>
        <v>0</v>
      </c>
      <c r="AH24" s="42">
        <f t="shared" si="63"/>
        <v>0</v>
      </c>
      <c r="AI24" s="42">
        <f t="shared" si="63"/>
        <v>0</v>
      </c>
      <c r="AJ24" s="42">
        <f t="shared" si="63"/>
        <v>0</v>
      </c>
      <c r="AK24" s="42">
        <f t="shared" si="63"/>
        <v>0</v>
      </c>
      <c r="AL24" s="42">
        <f t="shared" si="63"/>
        <v>0</v>
      </c>
      <c r="AM24" s="42">
        <f t="shared" si="63"/>
        <v>0</v>
      </c>
      <c r="AN24" s="42">
        <f t="shared" si="63"/>
        <v>0</v>
      </c>
      <c r="AO24" s="42">
        <f t="shared" si="63"/>
        <v>0</v>
      </c>
      <c r="AP24" s="42">
        <f t="shared" si="63"/>
        <v>0</v>
      </c>
      <c r="AQ24" s="42">
        <f t="shared" si="63"/>
        <v>0</v>
      </c>
      <c r="AR24" s="42">
        <f t="shared" si="63"/>
        <v>0</v>
      </c>
      <c r="AS24" s="42">
        <f t="shared" si="63"/>
        <v>0</v>
      </c>
      <c r="AT24" s="42">
        <f t="shared" si="63"/>
        <v>0</v>
      </c>
      <c r="AU24" s="42">
        <f t="shared" si="63"/>
        <v>0</v>
      </c>
      <c r="AV24" s="42">
        <f t="shared" si="63"/>
        <v>0</v>
      </c>
      <c r="AW24" s="42">
        <f t="shared" si="63"/>
        <v>0</v>
      </c>
      <c r="AX24" s="42">
        <f t="shared" si="63"/>
        <v>0</v>
      </c>
      <c r="AY24" s="42">
        <f t="shared" si="63"/>
        <v>0</v>
      </c>
      <c r="AZ24" s="42">
        <f t="shared" si="63"/>
        <v>0</v>
      </c>
      <c r="BA24" s="42">
        <f t="shared" si="63"/>
        <v>0</v>
      </c>
      <c r="BB24" s="42">
        <f t="shared" si="63"/>
        <v>0</v>
      </c>
      <c r="BC24" s="42">
        <f t="shared" si="63"/>
        <v>0</v>
      </c>
      <c r="BD24" s="42">
        <f t="shared" si="63"/>
        <v>0</v>
      </c>
      <c r="BE24" s="42">
        <f t="shared" si="63"/>
        <v>0</v>
      </c>
      <c r="BF24" s="42">
        <f t="shared" si="63"/>
        <v>0</v>
      </c>
      <c r="BG24" s="42">
        <f t="shared" si="63"/>
        <v>0</v>
      </c>
      <c r="BH24" s="42">
        <f t="shared" si="63"/>
        <v>0</v>
      </c>
      <c r="BI24" s="42">
        <f t="shared" si="63"/>
        <v>0</v>
      </c>
      <c r="BJ24" s="42">
        <f t="shared" si="63"/>
        <v>0</v>
      </c>
      <c r="BK24" s="42">
        <f t="shared" si="63"/>
        <v>0</v>
      </c>
      <c r="BL24" s="42">
        <f t="shared" si="63"/>
        <v>0</v>
      </c>
      <c r="BM24" s="42">
        <f t="shared" si="63"/>
        <v>0</v>
      </c>
      <c r="BN24" s="42">
        <f t="shared" si="63"/>
        <v>0</v>
      </c>
      <c r="BO24" s="42">
        <f t="shared" si="63"/>
        <v>0</v>
      </c>
      <c r="BP24" s="42">
        <f t="shared" si="63"/>
        <v>0</v>
      </c>
      <c r="BQ24" s="42">
        <f t="shared" si="63"/>
        <v>0</v>
      </c>
      <c r="BR24" s="42">
        <f t="shared" si="63"/>
        <v>0</v>
      </c>
      <c r="BS24" s="42">
        <f t="shared" si="63"/>
        <v>0</v>
      </c>
      <c r="BT24" s="42">
        <f t="shared" si="63"/>
        <v>0</v>
      </c>
      <c r="BU24" s="42">
        <f t="shared" si="63"/>
        <v>0</v>
      </c>
      <c r="BV24" s="42">
        <f t="shared" si="63"/>
        <v>0</v>
      </c>
      <c r="BW24" s="42">
        <f t="shared" si="63"/>
        <v>0</v>
      </c>
      <c r="BX24" s="42">
        <f t="shared" si="63"/>
        <v>0</v>
      </c>
      <c r="BY24" s="42">
        <f t="shared" si="63"/>
        <v>0</v>
      </c>
      <c r="BZ24" s="42">
        <f t="shared" si="63"/>
        <v>0</v>
      </c>
      <c r="CA24" s="42">
        <f t="shared" si="64"/>
        <v>0</v>
      </c>
      <c r="CB24" s="42">
        <f t="shared" si="64"/>
        <v>0</v>
      </c>
      <c r="CC24" s="42">
        <f t="shared" si="64"/>
        <v>0</v>
      </c>
      <c r="CD24" s="42">
        <f t="shared" si="64"/>
        <v>0</v>
      </c>
      <c r="CE24" s="42">
        <f t="shared" si="64"/>
        <v>0</v>
      </c>
      <c r="CF24" s="42">
        <f t="shared" si="64"/>
        <v>0</v>
      </c>
      <c r="CG24" s="42">
        <f t="shared" si="64"/>
        <v>0</v>
      </c>
      <c r="CH24" s="42">
        <f t="shared" si="64"/>
        <v>0</v>
      </c>
      <c r="CI24" s="42">
        <f t="shared" si="64"/>
        <v>0</v>
      </c>
      <c r="CJ24" s="42">
        <f t="shared" si="64"/>
        <v>0</v>
      </c>
      <c r="CK24" s="42">
        <f t="shared" si="64"/>
        <v>0</v>
      </c>
      <c r="CL24" s="42">
        <f t="shared" si="64"/>
        <v>0</v>
      </c>
      <c r="CM24" s="42">
        <f t="shared" si="64"/>
        <v>0</v>
      </c>
      <c r="CN24" s="42">
        <f t="shared" si="64"/>
        <v>0</v>
      </c>
      <c r="CO24" s="42">
        <f t="shared" si="64"/>
        <v>0</v>
      </c>
      <c r="CP24" s="42">
        <f t="shared" si="64"/>
        <v>0</v>
      </c>
      <c r="CQ24" s="42">
        <f t="shared" si="64"/>
        <v>0</v>
      </c>
      <c r="CR24" s="42">
        <f t="shared" si="64"/>
        <v>0</v>
      </c>
      <c r="CS24" s="42">
        <f t="shared" si="64"/>
        <v>0</v>
      </c>
      <c r="CT24" s="42">
        <f t="shared" si="64"/>
        <v>0</v>
      </c>
      <c r="CU24" s="42">
        <f t="shared" si="64"/>
        <v>0</v>
      </c>
      <c r="CV24" s="42">
        <f t="shared" si="64"/>
        <v>0</v>
      </c>
      <c r="CW24" s="42">
        <f t="shared" si="64"/>
        <v>0</v>
      </c>
      <c r="CX24" s="42">
        <f t="shared" si="64"/>
        <v>0</v>
      </c>
      <c r="CY24" s="42">
        <f t="shared" si="64"/>
        <v>0</v>
      </c>
      <c r="CZ24" s="42">
        <f t="shared" si="64"/>
        <v>0</v>
      </c>
      <c r="DA24" s="42">
        <f t="shared" si="64"/>
        <v>0</v>
      </c>
      <c r="DB24" s="42">
        <f t="shared" si="64"/>
        <v>0</v>
      </c>
      <c r="DC24" s="42">
        <f t="shared" si="64"/>
        <v>0</v>
      </c>
      <c r="DD24" s="42">
        <f t="shared" si="64"/>
        <v>0</v>
      </c>
      <c r="DE24" s="42">
        <f t="shared" si="64"/>
        <v>0</v>
      </c>
      <c r="DF24" s="42">
        <f t="shared" si="64"/>
        <v>0</v>
      </c>
      <c r="DG24" s="42">
        <f t="shared" si="64"/>
        <v>0</v>
      </c>
      <c r="DH24" s="42">
        <f t="shared" si="64"/>
        <v>0</v>
      </c>
      <c r="DI24" s="42">
        <f t="shared" si="64"/>
        <v>0</v>
      </c>
      <c r="DJ24" s="42">
        <f t="shared" si="64"/>
        <v>0</v>
      </c>
      <c r="DK24" s="42">
        <f t="shared" si="64"/>
        <v>0</v>
      </c>
      <c r="DL24" s="42">
        <f t="shared" si="64"/>
        <v>0</v>
      </c>
      <c r="DM24" s="42">
        <f t="shared" si="64"/>
        <v>0</v>
      </c>
      <c r="DN24" s="42">
        <f t="shared" si="64"/>
        <v>0</v>
      </c>
      <c r="DO24" s="42">
        <f t="shared" si="64"/>
        <v>0</v>
      </c>
      <c r="DP24" s="42">
        <f t="shared" si="64"/>
        <v>0</v>
      </c>
      <c r="DQ24" s="42">
        <f t="shared" si="64"/>
        <v>0</v>
      </c>
      <c r="DR24" s="42">
        <f t="shared" si="64"/>
        <v>0</v>
      </c>
      <c r="DS24" s="42">
        <f t="shared" si="64"/>
        <v>0</v>
      </c>
      <c r="DT24" s="42">
        <f t="shared" si="64"/>
        <v>0</v>
      </c>
      <c r="DU24" s="42">
        <f t="shared" si="64"/>
        <v>0</v>
      </c>
      <c r="DV24" s="42">
        <f t="shared" si="64"/>
        <v>0</v>
      </c>
      <c r="DW24" s="42">
        <f t="shared" si="64"/>
        <v>0</v>
      </c>
      <c r="DX24" s="42">
        <f t="shared" si="64"/>
        <v>0</v>
      </c>
      <c r="DY24" s="42">
        <f t="shared" si="64"/>
        <v>0</v>
      </c>
      <c r="DZ24" s="42">
        <f t="shared" si="64"/>
        <v>0</v>
      </c>
      <c r="EA24" s="42">
        <f t="shared" si="64"/>
        <v>0</v>
      </c>
      <c r="EB24" s="42">
        <f t="shared" si="64"/>
        <v>0</v>
      </c>
      <c r="EC24" s="42">
        <f t="shared" si="64"/>
        <v>0</v>
      </c>
      <c r="ED24" s="42">
        <f t="shared" si="64"/>
        <v>0</v>
      </c>
      <c r="EE24" s="42">
        <f t="shared" si="64"/>
        <v>0</v>
      </c>
      <c r="EF24" s="42">
        <f t="shared" si="64"/>
        <v>0</v>
      </c>
      <c r="EG24" s="42">
        <f t="shared" si="64"/>
        <v>0</v>
      </c>
      <c r="EH24" s="42">
        <f t="shared" si="64"/>
        <v>0</v>
      </c>
      <c r="EI24" s="42">
        <f t="shared" si="64"/>
        <v>0</v>
      </c>
      <c r="EJ24" s="42">
        <f t="shared" si="64"/>
        <v>0</v>
      </c>
      <c r="EK24" s="42">
        <f t="shared" si="64"/>
        <v>0</v>
      </c>
      <c r="EL24" s="42">
        <f t="shared" si="64"/>
        <v>0</v>
      </c>
      <c r="EM24" s="42">
        <f t="shared" si="71"/>
        <v>0</v>
      </c>
      <c r="EN24" s="42">
        <f t="shared" si="71"/>
        <v>0</v>
      </c>
      <c r="EO24" s="42">
        <f t="shared" si="71"/>
        <v>0</v>
      </c>
      <c r="EP24" s="42">
        <f t="shared" si="71"/>
        <v>0</v>
      </c>
      <c r="EQ24" s="42">
        <f t="shared" si="71"/>
        <v>0</v>
      </c>
      <c r="ER24" s="42">
        <f t="shared" si="71"/>
        <v>0</v>
      </c>
      <c r="ES24" s="42">
        <f t="shared" si="71"/>
        <v>0</v>
      </c>
      <c r="ET24" s="42">
        <f t="shared" si="71"/>
        <v>0</v>
      </c>
      <c r="EU24" s="42">
        <f t="shared" si="71"/>
        <v>0</v>
      </c>
      <c r="EV24" s="42">
        <f t="shared" si="71"/>
        <v>0</v>
      </c>
      <c r="EW24" s="42">
        <f t="shared" si="71"/>
        <v>0</v>
      </c>
      <c r="EX24" s="42">
        <f t="shared" si="71"/>
        <v>0</v>
      </c>
      <c r="EY24" s="42">
        <f t="shared" si="71"/>
        <v>0</v>
      </c>
      <c r="EZ24" s="42">
        <f t="shared" si="71"/>
        <v>0</v>
      </c>
      <c r="FA24" s="42">
        <f t="shared" si="71"/>
        <v>0</v>
      </c>
      <c r="FB24" s="42">
        <f t="shared" si="71"/>
        <v>0</v>
      </c>
      <c r="FC24" s="42">
        <f t="shared" si="71"/>
        <v>0</v>
      </c>
      <c r="FD24" s="42">
        <f t="shared" si="71"/>
        <v>0</v>
      </c>
      <c r="FE24" s="42">
        <f t="shared" si="71"/>
        <v>0</v>
      </c>
      <c r="FF24" s="42">
        <f t="shared" si="71"/>
        <v>0</v>
      </c>
      <c r="FG24" s="42">
        <f t="shared" si="71"/>
        <v>0</v>
      </c>
      <c r="FH24" s="42">
        <f t="shared" si="71"/>
        <v>0</v>
      </c>
      <c r="FI24" s="42">
        <f t="shared" si="71"/>
        <v>0</v>
      </c>
      <c r="FJ24" s="42">
        <f t="shared" si="71"/>
        <v>0</v>
      </c>
      <c r="FK24" s="42">
        <f t="shared" si="71"/>
        <v>0</v>
      </c>
      <c r="FL24" s="42">
        <f t="shared" si="71"/>
        <v>0</v>
      </c>
      <c r="FM24" s="42">
        <f t="shared" si="71"/>
        <v>0</v>
      </c>
      <c r="FN24" s="42">
        <f t="shared" si="71"/>
        <v>0</v>
      </c>
      <c r="FO24" s="42">
        <f t="shared" si="71"/>
        <v>0</v>
      </c>
      <c r="FP24" s="42">
        <f t="shared" si="71"/>
        <v>0</v>
      </c>
      <c r="FQ24" s="42">
        <f t="shared" si="71"/>
        <v>0</v>
      </c>
      <c r="FR24" s="42">
        <f t="shared" si="71"/>
        <v>0</v>
      </c>
      <c r="FS24" s="42">
        <f t="shared" si="71"/>
        <v>0</v>
      </c>
      <c r="FT24" s="42">
        <f t="shared" si="71"/>
        <v>0</v>
      </c>
      <c r="FU24" s="42">
        <f t="shared" si="71"/>
        <v>0</v>
      </c>
      <c r="FV24" s="42">
        <f t="shared" si="71"/>
        <v>0</v>
      </c>
      <c r="FW24" s="42">
        <f t="shared" si="71"/>
        <v>0</v>
      </c>
      <c r="FX24" s="42">
        <f t="shared" si="71"/>
        <v>0</v>
      </c>
      <c r="FY24" s="42">
        <f t="shared" si="71"/>
        <v>0</v>
      </c>
      <c r="FZ24" s="42">
        <f t="shared" si="71"/>
        <v>0</v>
      </c>
      <c r="GA24" s="42">
        <f t="shared" si="71"/>
        <v>0</v>
      </c>
      <c r="GB24" s="42">
        <f t="shared" si="71"/>
        <v>0</v>
      </c>
      <c r="GC24" s="42">
        <f t="shared" si="71"/>
        <v>0</v>
      </c>
      <c r="GD24" s="42">
        <f t="shared" si="71"/>
        <v>0</v>
      </c>
      <c r="GE24" s="42">
        <f t="shared" si="71"/>
        <v>0</v>
      </c>
      <c r="GF24" s="42">
        <f t="shared" si="71"/>
        <v>0</v>
      </c>
      <c r="GG24" s="42">
        <f t="shared" si="71"/>
        <v>0</v>
      </c>
      <c r="GH24" s="42">
        <f t="shared" si="71"/>
        <v>0</v>
      </c>
      <c r="GI24" s="42">
        <f t="shared" si="71"/>
        <v>0</v>
      </c>
      <c r="GJ24" s="42">
        <f t="shared" si="71"/>
        <v>0</v>
      </c>
      <c r="GK24" s="42">
        <f t="shared" si="71"/>
        <v>0</v>
      </c>
      <c r="GL24" s="42">
        <f t="shared" si="67"/>
        <v>0</v>
      </c>
      <c r="GM24" s="42">
        <f t="shared" si="67"/>
        <v>0</v>
      </c>
      <c r="GN24" s="42">
        <f t="shared" si="67"/>
        <v>0</v>
      </c>
      <c r="GO24" s="42">
        <f t="shared" si="67"/>
        <v>0</v>
      </c>
      <c r="GP24" s="42">
        <f t="shared" si="67"/>
        <v>0</v>
      </c>
      <c r="GQ24" s="42">
        <f t="shared" si="67"/>
        <v>0</v>
      </c>
      <c r="GR24" s="42">
        <f t="shared" si="67"/>
        <v>0</v>
      </c>
      <c r="GS24" s="42">
        <f t="shared" si="67"/>
        <v>0</v>
      </c>
      <c r="GT24" s="42">
        <f t="shared" si="67"/>
        <v>0</v>
      </c>
      <c r="GU24" s="42">
        <f t="shared" si="67"/>
        <v>0</v>
      </c>
      <c r="GV24" s="42">
        <f t="shared" si="67"/>
        <v>0</v>
      </c>
      <c r="GW24" s="42">
        <f t="shared" si="67"/>
        <v>0</v>
      </c>
      <c r="GX24" s="42">
        <f t="shared" si="67"/>
        <v>0</v>
      </c>
      <c r="GY24" s="42">
        <f t="shared" si="67"/>
        <v>0</v>
      </c>
      <c r="GZ24" s="42">
        <f t="shared" si="67"/>
        <v>0</v>
      </c>
      <c r="HA24" s="42">
        <f t="shared" si="67"/>
        <v>0</v>
      </c>
      <c r="HB24" s="42">
        <f t="shared" si="67"/>
        <v>0</v>
      </c>
      <c r="HC24" s="42">
        <f t="shared" si="67"/>
        <v>0</v>
      </c>
      <c r="HD24" s="42">
        <f t="shared" si="67"/>
        <v>0</v>
      </c>
      <c r="HE24" s="42">
        <f t="shared" si="67"/>
        <v>0</v>
      </c>
      <c r="HF24" s="42">
        <f t="shared" si="67"/>
        <v>0</v>
      </c>
      <c r="HG24" s="42">
        <f t="shared" si="67"/>
        <v>0</v>
      </c>
      <c r="HH24" s="42">
        <f t="shared" si="67"/>
        <v>0</v>
      </c>
      <c r="HI24" s="42">
        <f t="shared" si="67"/>
        <v>0</v>
      </c>
      <c r="HJ24" s="42">
        <f t="shared" si="67"/>
        <v>0</v>
      </c>
      <c r="HK24" s="42">
        <f t="shared" si="67"/>
        <v>0</v>
      </c>
      <c r="HL24" s="42">
        <f t="shared" si="67"/>
        <v>0</v>
      </c>
      <c r="HM24" s="42">
        <f t="shared" si="67"/>
        <v>0</v>
      </c>
      <c r="HN24" s="42">
        <f t="shared" si="67"/>
        <v>0</v>
      </c>
      <c r="HO24" s="42">
        <f t="shared" si="67"/>
        <v>0</v>
      </c>
      <c r="HP24" s="42">
        <f t="shared" si="67"/>
        <v>0</v>
      </c>
      <c r="HQ24" s="42">
        <f t="shared" si="67"/>
        <v>0</v>
      </c>
      <c r="HR24" s="42">
        <f t="shared" si="67"/>
        <v>0</v>
      </c>
      <c r="HS24" s="42">
        <f t="shared" si="67"/>
        <v>0</v>
      </c>
      <c r="HT24" s="42">
        <f t="shared" si="67"/>
        <v>0</v>
      </c>
      <c r="HU24" s="42">
        <f t="shared" si="67"/>
        <v>0</v>
      </c>
      <c r="HV24" s="42">
        <f t="shared" si="67"/>
        <v>0</v>
      </c>
      <c r="HW24" s="42">
        <f t="shared" si="67"/>
        <v>0</v>
      </c>
      <c r="HX24" s="42">
        <f t="shared" si="67"/>
        <v>0</v>
      </c>
      <c r="HY24" s="42">
        <f t="shared" si="67"/>
        <v>0</v>
      </c>
      <c r="HZ24" s="42">
        <f t="shared" si="67"/>
        <v>0</v>
      </c>
      <c r="IA24" s="42">
        <f t="shared" si="67"/>
        <v>0</v>
      </c>
      <c r="IB24" s="42">
        <f t="shared" si="67"/>
        <v>0</v>
      </c>
      <c r="IC24" s="42">
        <f t="shared" si="67"/>
        <v>0</v>
      </c>
      <c r="ID24" s="42">
        <f t="shared" si="67"/>
        <v>0</v>
      </c>
      <c r="IE24" s="42">
        <f t="shared" si="67"/>
        <v>0</v>
      </c>
      <c r="IF24" s="42">
        <f t="shared" si="67"/>
        <v>0</v>
      </c>
      <c r="IG24" s="42">
        <f t="shared" si="67"/>
        <v>0</v>
      </c>
      <c r="IH24" s="42">
        <f t="shared" si="67"/>
        <v>0</v>
      </c>
      <c r="II24" s="42">
        <f t="shared" si="67"/>
        <v>0</v>
      </c>
      <c r="IJ24" s="42">
        <f t="shared" si="67"/>
        <v>0</v>
      </c>
      <c r="IK24" s="42">
        <f t="shared" si="67"/>
        <v>0</v>
      </c>
      <c r="IL24" s="42">
        <f t="shared" si="67"/>
        <v>0</v>
      </c>
      <c r="IM24" s="42">
        <f t="shared" si="67"/>
        <v>0</v>
      </c>
      <c r="IN24" s="42">
        <f t="shared" si="67"/>
        <v>0</v>
      </c>
      <c r="IO24" s="42">
        <f t="shared" si="67"/>
        <v>0</v>
      </c>
      <c r="IP24" s="42">
        <f t="shared" si="67"/>
        <v>0</v>
      </c>
      <c r="IQ24" s="42">
        <f t="shared" si="67"/>
        <v>0</v>
      </c>
      <c r="IR24" s="42">
        <f t="shared" si="67"/>
        <v>0</v>
      </c>
      <c r="IS24" s="42">
        <f t="shared" si="65"/>
        <v>0</v>
      </c>
      <c r="IT24" s="42">
        <f t="shared" si="65"/>
        <v>0</v>
      </c>
      <c r="IU24" s="42">
        <f t="shared" si="65"/>
        <v>0</v>
      </c>
      <c r="IV24" s="42">
        <f t="shared" si="65"/>
        <v>0</v>
      </c>
      <c r="IW24" s="42">
        <f t="shared" si="65"/>
        <v>0</v>
      </c>
      <c r="IX24" s="42">
        <f t="shared" si="46"/>
        <v>0</v>
      </c>
      <c r="IY24" s="42">
        <f t="shared" si="46"/>
        <v>0</v>
      </c>
      <c r="IZ24" s="42">
        <f t="shared" si="46"/>
        <v>0</v>
      </c>
      <c r="JA24" s="42">
        <f t="shared" si="28"/>
        <v>0</v>
      </c>
      <c r="JB24" s="42">
        <f t="shared" si="72"/>
        <v>0</v>
      </c>
      <c r="JC24" s="42">
        <f t="shared" si="72"/>
        <v>0</v>
      </c>
      <c r="JD24" s="42">
        <f t="shared" si="72"/>
        <v>0</v>
      </c>
      <c r="JE24" s="42">
        <f t="shared" si="72"/>
        <v>0</v>
      </c>
      <c r="JF24" s="42">
        <f t="shared" si="72"/>
        <v>0</v>
      </c>
      <c r="JG24" s="42">
        <f t="shared" si="72"/>
        <v>0</v>
      </c>
      <c r="JH24" s="42">
        <f t="shared" si="72"/>
        <v>0</v>
      </c>
      <c r="JI24" s="42">
        <f t="shared" si="72"/>
        <v>0</v>
      </c>
      <c r="JJ24" s="42">
        <f t="shared" si="72"/>
        <v>0</v>
      </c>
      <c r="JK24" s="42">
        <f t="shared" si="72"/>
        <v>0</v>
      </c>
      <c r="JL24" s="42">
        <f t="shared" si="72"/>
        <v>0</v>
      </c>
      <c r="JM24" s="42">
        <f t="shared" si="72"/>
        <v>0</v>
      </c>
      <c r="JN24" s="42">
        <f t="shared" si="72"/>
        <v>0</v>
      </c>
      <c r="JO24" s="42">
        <f t="shared" si="72"/>
        <v>0</v>
      </c>
      <c r="JP24" s="42">
        <f t="shared" si="72"/>
        <v>0</v>
      </c>
      <c r="JQ24" s="42">
        <f t="shared" si="72"/>
        <v>0</v>
      </c>
      <c r="JR24" s="42">
        <f t="shared" si="72"/>
        <v>0</v>
      </c>
      <c r="JS24" s="42">
        <f t="shared" si="72"/>
        <v>0</v>
      </c>
      <c r="JT24" s="42">
        <f t="shared" si="72"/>
        <v>0</v>
      </c>
      <c r="JU24" s="42">
        <f t="shared" si="72"/>
        <v>0</v>
      </c>
      <c r="JV24" s="42">
        <f t="shared" si="72"/>
        <v>0</v>
      </c>
      <c r="JW24" s="42">
        <f t="shared" si="72"/>
        <v>0</v>
      </c>
      <c r="JX24" s="42">
        <f t="shared" si="72"/>
        <v>0</v>
      </c>
      <c r="JY24" s="42">
        <f t="shared" si="72"/>
        <v>0</v>
      </c>
      <c r="JZ24" s="42">
        <f t="shared" si="72"/>
        <v>0</v>
      </c>
      <c r="KA24" s="42">
        <f t="shared" si="72"/>
        <v>0</v>
      </c>
      <c r="KB24" s="42">
        <f t="shared" si="72"/>
        <v>0</v>
      </c>
      <c r="KC24" s="42">
        <f t="shared" si="72"/>
        <v>0</v>
      </c>
      <c r="KD24" s="42">
        <f t="shared" si="72"/>
        <v>0</v>
      </c>
      <c r="KE24" s="42">
        <f t="shared" si="72"/>
        <v>0</v>
      </c>
      <c r="KF24" s="42">
        <f t="shared" si="72"/>
        <v>0</v>
      </c>
      <c r="KG24" s="42">
        <f t="shared" si="72"/>
        <v>0</v>
      </c>
      <c r="KH24" s="42">
        <f t="shared" si="72"/>
        <v>0</v>
      </c>
      <c r="KI24" s="42">
        <f t="shared" si="72"/>
        <v>0</v>
      </c>
      <c r="KJ24" s="42">
        <f t="shared" si="72"/>
        <v>0</v>
      </c>
      <c r="KK24" s="42">
        <f t="shared" si="72"/>
        <v>0</v>
      </c>
      <c r="KL24" s="42">
        <f t="shared" si="72"/>
        <v>0</v>
      </c>
      <c r="KM24" s="42">
        <f t="shared" si="72"/>
        <v>0</v>
      </c>
      <c r="KN24" s="42">
        <f t="shared" si="72"/>
        <v>0</v>
      </c>
      <c r="KO24" s="42">
        <f t="shared" si="72"/>
        <v>0</v>
      </c>
      <c r="KP24" s="42">
        <f t="shared" si="72"/>
        <v>0</v>
      </c>
      <c r="KQ24" s="42">
        <f t="shared" si="72"/>
        <v>0</v>
      </c>
      <c r="KR24" s="42">
        <f t="shared" si="72"/>
        <v>0</v>
      </c>
      <c r="KS24" s="42">
        <f t="shared" si="72"/>
        <v>0</v>
      </c>
      <c r="KT24" s="42">
        <f t="shared" si="72"/>
        <v>0</v>
      </c>
      <c r="KU24" s="42">
        <f t="shared" si="72"/>
        <v>0</v>
      </c>
      <c r="KV24" s="42">
        <f t="shared" si="72"/>
        <v>0</v>
      </c>
      <c r="KW24" s="42">
        <f t="shared" si="72"/>
        <v>0</v>
      </c>
      <c r="KX24" s="42">
        <f t="shared" si="72"/>
        <v>0</v>
      </c>
      <c r="KY24" s="42">
        <f t="shared" si="72"/>
        <v>0</v>
      </c>
      <c r="KZ24" s="42">
        <f t="shared" si="72"/>
        <v>0</v>
      </c>
      <c r="LA24" s="42">
        <f t="shared" si="72"/>
        <v>0</v>
      </c>
      <c r="LB24" s="42">
        <f t="shared" si="72"/>
        <v>0</v>
      </c>
      <c r="LC24" s="42">
        <f t="shared" si="72"/>
        <v>0</v>
      </c>
      <c r="LD24" s="42">
        <f t="shared" si="72"/>
        <v>0</v>
      </c>
      <c r="LE24" s="42">
        <f t="shared" si="72"/>
        <v>0</v>
      </c>
      <c r="LF24" s="42">
        <f t="shared" si="72"/>
        <v>0</v>
      </c>
      <c r="LG24" s="42">
        <f t="shared" si="72"/>
        <v>0</v>
      </c>
      <c r="LH24" s="42">
        <f t="shared" si="72"/>
        <v>0</v>
      </c>
      <c r="LI24" s="42">
        <f t="shared" si="72"/>
        <v>0</v>
      </c>
      <c r="LJ24" s="42">
        <f t="shared" si="72"/>
        <v>0</v>
      </c>
      <c r="LK24" s="42">
        <f t="shared" si="72"/>
        <v>0</v>
      </c>
      <c r="LL24" s="42">
        <f t="shared" si="72"/>
        <v>0</v>
      </c>
      <c r="LM24" s="42">
        <f t="shared" si="72"/>
        <v>0</v>
      </c>
      <c r="LN24" s="42">
        <f t="shared" si="68"/>
        <v>0</v>
      </c>
      <c r="LO24" s="42">
        <f t="shared" si="68"/>
        <v>0</v>
      </c>
      <c r="LP24" s="42">
        <f t="shared" si="68"/>
        <v>0</v>
      </c>
      <c r="LQ24" s="42">
        <f t="shared" si="68"/>
        <v>0</v>
      </c>
      <c r="LR24" s="42">
        <f t="shared" si="68"/>
        <v>0</v>
      </c>
      <c r="LS24" s="42">
        <f t="shared" si="68"/>
        <v>0</v>
      </c>
      <c r="LT24" s="42">
        <f t="shared" si="68"/>
        <v>0</v>
      </c>
      <c r="LU24" s="42">
        <f t="shared" si="68"/>
        <v>0</v>
      </c>
      <c r="LV24" s="42">
        <f t="shared" si="68"/>
        <v>0</v>
      </c>
      <c r="LW24" s="42">
        <f t="shared" si="68"/>
        <v>0</v>
      </c>
      <c r="LX24" s="42">
        <f t="shared" si="68"/>
        <v>0</v>
      </c>
      <c r="LY24" s="42">
        <f t="shared" si="68"/>
        <v>0</v>
      </c>
      <c r="LZ24" s="42">
        <f t="shared" si="68"/>
        <v>0</v>
      </c>
      <c r="MA24" s="42">
        <f t="shared" si="68"/>
        <v>0</v>
      </c>
      <c r="MB24" s="42">
        <f t="shared" si="68"/>
        <v>0</v>
      </c>
      <c r="MC24" s="42">
        <f t="shared" si="68"/>
        <v>0</v>
      </c>
      <c r="MD24" s="42">
        <f t="shared" si="68"/>
        <v>0</v>
      </c>
      <c r="ME24" s="42">
        <f t="shared" si="68"/>
        <v>0</v>
      </c>
      <c r="MF24" s="42">
        <f t="shared" si="68"/>
        <v>0</v>
      </c>
      <c r="MG24" s="42">
        <f t="shared" si="68"/>
        <v>0</v>
      </c>
      <c r="MH24" s="42">
        <f t="shared" si="68"/>
        <v>0</v>
      </c>
      <c r="MI24" s="42">
        <f t="shared" si="68"/>
        <v>0</v>
      </c>
      <c r="MJ24" s="42">
        <f t="shared" si="68"/>
        <v>0</v>
      </c>
      <c r="MK24" s="42">
        <f t="shared" si="68"/>
        <v>0</v>
      </c>
      <c r="ML24" s="42">
        <f t="shared" si="68"/>
        <v>0</v>
      </c>
      <c r="MM24" s="42">
        <f t="shared" si="68"/>
        <v>0</v>
      </c>
      <c r="MN24" s="42">
        <f t="shared" si="68"/>
        <v>0</v>
      </c>
      <c r="MO24" s="42">
        <f t="shared" si="68"/>
        <v>0</v>
      </c>
      <c r="MP24" s="42">
        <f t="shared" si="68"/>
        <v>0</v>
      </c>
      <c r="MQ24" s="42">
        <f t="shared" si="68"/>
        <v>0</v>
      </c>
      <c r="MR24" s="42">
        <f t="shared" si="68"/>
        <v>0</v>
      </c>
      <c r="MS24" s="42">
        <f t="shared" si="68"/>
        <v>0</v>
      </c>
      <c r="MT24" s="42">
        <f t="shared" si="68"/>
        <v>0</v>
      </c>
      <c r="MU24" s="42">
        <f t="shared" si="68"/>
        <v>0</v>
      </c>
      <c r="MV24" s="42">
        <f t="shared" si="68"/>
        <v>0</v>
      </c>
      <c r="MW24" s="42">
        <f t="shared" si="68"/>
        <v>0</v>
      </c>
      <c r="MX24" s="42">
        <f t="shared" si="68"/>
        <v>0</v>
      </c>
      <c r="MY24" s="42">
        <f t="shared" si="68"/>
        <v>0</v>
      </c>
      <c r="MZ24" s="42">
        <f t="shared" si="68"/>
        <v>0</v>
      </c>
      <c r="NA24" s="42">
        <f t="shared" si="68"/>
        <v>0</v>
      </c>
      <c r="NB24" s="42">
        <f t="shared" si="68"/>
        <v>0</v>
      </c>
      <c r="NC24" s="42">
        <f t="shared" si="68"/>
        <v>0</v>
      </c>
      <c r="ND24" s="42">
        <f t="shared" si="68"/>
        <v>0</v>
      </c>
      <c r="NE24" s="42">
        <f t="shared" si="68"/>
        <v>0</v>
      </c>
      <c r="NF24" s="42">
        <f t="shared" si="68"/>
        <v>0</v>
      </c>
      <c r="NG24" s="42">
        <f t="shared" si="68"/>
        <v>0</v>
      </c>
      <c r="NH24" s="42">
        <f t="shared" si="68"/>
        <v>0</v>
      </c>
      <c r="NI24" s="42">
        <f t="shared" si="68"/>
        <v>0</v>
      </c>
      <c r="NJ24" s="42">
        <f t="shared" si="68"/>
        <v>0</v>
      </c>
      <c r="NK24" s="42">
        <f t="shared" si="68"/>
        <v>0</v>
      </c>
      <c r="NL24" s="42">
        <f t="shared" si="68"/>
        <v>0</v>
      </c>
      <c r="NM24" s="42">
        <f t="shared" si="68"/>
        <v>0</v>
      </c>
      <c r="NN24" s="42">
        <f t="shared" si="68"/>
        <v>0</v>
      </c>
      <c r="NO24" s="42">
        <f t="shared" si="68"/>
        <v>0</v>
      </c>
      <c r="NP24" s="42">
        <f t="shared" si="68"/>
        <v>0</v>
      </c>
      <c r="NQ24" s="42">
        <f t="shared" si="68"/>
        <v>0</v>
      </c>
      <c r="NR24" s="42">
        <f t="shared" si="68"/>
        <v>0</v>
      </c>
      <c r="NS24" s="42">
        <f t="shared" si="68"/>
        <v>0</v>
      </c>
      <c r="NT24" s="42">
        <f t="shared" si="68"/>
        <v>0</v>
      </c>
      <c r="NU24" s="42">
        <f t="shared" si="68"/>
        <v>0</v>
      </c>
      <c r="NV24" s="42">
        <f t="shared" si="68"/>
        <v>0</v>
      </c>
      <c r="NW24" s="42">
        <f t="shared" si="68"/>
        <v>0</v>
      </c>
      <c r="NX24" s="42">
        <f t="shared" si="68"/>
        <v>0</v>
      </c>
      <c r="NY24" s="42">
        <f t="shared" si="52"/>
        <v>0</v>
      </c>
      <c r="NZ24" s="42">
        <f t="shared" si="52"/>
        <v>0</v>
      </c>
      <c r="OA24" s="42">
        <f t="shared" si="52"/>
        <v>0</v>
      </c>
      <c r="OB24" s="42">
        <f t="shared" si="47"/>
        <v>0</v>
      </c>
      <c r="OC24" s="42">
        <f t="shared" si="47"/>
        <v>0</v>
      </c>
      <c r="OD24" s="42">
        <f t="shared" si="47"/>
        <v>1</v>
      </c>
      <c r="OE24" s="42">
        <f t="shared" si="47"/>
        <v>1</v>
      </c>
      <c r="OF24" s="42">
        <f t="shared" si="47"/>
        <v>1</v>
      </c>
      <c r="OG24" s="42">
        <f t="shared" ref="OG24:QR27" si="75">IF(OG$2=$A24,1,0)</f>
        <v>1</v>
      </c>
      <c r="OH24" s="42">
        <f t="shared" si="75"/>
        <v>1</v>
      </c>
      <c r="OI24" s="42">
        <f t="shared" si="75"/>
        <v>1</v>
      </c>
      <c r="OJ24" s="42">
        <f t="shared" si="75"/>
        <v>1</v>
      </c>
      <c r="OK24" s="42">
        <f t="shared" si="75"/>
        <v>1</v>
      </c>
      <c r="OL24" s="42">
        <f t="shared" si="75"/>
        <v>1</v>
      </c>
      <c r="OM24" s="42">
        <f t="shared" si="75"/>
        <v>1</v>
      </c>
      <c r="ON24" s="42">
        <f t="shared" si="75"/>
        <v>1</v>
      </c>
      <c r="OO24" s="42">
        <f t="shared" si="75"/>
        <v>1</v>
      </c>
      <c r="OP24" s="42">
        <f t="shared" si="75"/>
        <v>1</v>
      </c>
      <c r="OQ24" s="42">
        <f t="shared" si="75"/>
        <v>1</v>
      </c>
      <c r="OR24" s="42">
        <f t="shared" si="75"/>
        <v>1</v>
      </c>
      <c r="OS24" s="42">
        <f t="shared" si="75"/>
        <v>1</v>
      </c>
      <c r="OT24" s="42">
        <f t="shared" si="75"/>
        <v>1</v>
      </c>
      <c r="OU24" s="42">
        <f t="shared" si="75"/>
        <v>1</v>
      </c>
      <c r="OV24" s="42">
        <f t="shared" si="75"/>
        <v>1</v>
      </c>
      <c r="OW24" s="42">
        <f t="shared" si="75"/>
        <v>1</v>
      </c>
      <c r="OX24" s="42">
        <f t="shared" si="75"/>
        <v>1</v>
      </c>
      <c r="OY24" s="42">
        <f t="shared" si="75"/>
        <v>1</v>
      </c>
      <c r="OZ24" s="42">
        <f t="shared" si="75"/>
        <v>1</v>
      </c>
      <c r="PA24" s="42">
        <f t="shared" si="75"/>
        <v>1</v>
      </c>
      <c r="PB24" s="42">
        <f t="shared" si="75"/>
        <v>1</v>
      </c>
      <c r="PC24" s="42">
        <f t="shared" si="75"/>
        <v>1</v>
      </c>
      <c r="PD24" s="42">
        <f t="shared" si="75"/>
        <v>1</v>
      </c>
      <c r="PE24" s="42">
        <f t="shared" si="75"/>
        <v>1</v>
      </c>
      <c r="PF24" s="42">
        <f t="shared" si="75"/>
        <v>1</v>
      </c>
      <c r="PG24" s="42">
        <f t="shared" si="75"/>
        <v>1</v>
      </c>
      <c r="PH24" s="42">
        <f t="shared" si="75"/>
        <v>1</v>
      </c>
      <c r="PI24" s="42">
        <f t="shared" si="75"/>
        <v>1</v>
      </c>
      <c r="PJ24" s="42">
        <f t="shared" si="75"/>
        <v>1</v>
      </c>
      <c r="PK24" s="42">
        <f t="shared" si="75"/>
        <v>1</v>
      </c>
      <c r="PL24" s="42">
        <f t="shared" si="75"/>
        <v>1</v>
      </c>
      <c r="PM24" s="42">
        <f t="shared" si="75"/>
        <v>1</v>
      </c>
      <c r="PN24" s="42">
        <f t="shared" si="75"/>
        <v>1</v>
      </c>
      <c r="PO24" s="42">
        <f t="shared" si="75"/>
        <v>1</v>
      </c>
      <c r="PP24" s="42">
        <f t="shared" si="75"/>
        <v>1</v>
      </c>
      <c r="PQ24" s="42">
        <f t="shared" si="75"/>
        <v>1</v>
      </c>
      <c r="PR24" s="42">
        <f t="shared" si="75"/>
        <v>1</v>
      </c>
      <c r="PS24" s="42">
        <f t="shared" si="75"/>
        <v>1</v>
      </c>
      <c r="PT24" s="42">
        <f t="shared" si="75"/>
        <v>1</v>
      </c>
      <c r="PU24" s="42">
        <f t="shared" si="75"/>
        <v>1</v>
      </c>
      <c r="PV24" s="42">
        <f t="shared" si="75"/>
        <v>1</v>
      </c>
      <c r="PW24" s="42">
        <f t="shared" si="75"/>
        <v>1</v>
      </c>
      <c r="PX24" s="42">
        <f t="shared" si="75"/>
        <v>1</v>
      </c>
      <c r="PY24" s="42">
        <f t="shared" si="75"/>
        <v>0</v>
      </c>
      <c r="PZ24" s="42">
        <f t="shared" si="75"/>
        <v>0</v>
      </c>
      <c r="QA24" s="42">
        <f t="shared" si="75"/>
        <v>0</v>
      </c>
      <c r="QB24" s="42">
        <f t="shared" si="75"/>
        <v>0</v>
      </c>
      <c r="QC24" s="42">
        <f t="shared" si="75"/>
        <v>0</v>
      </c>
      <c r="QD24" s="42">
        <f t="shared" si="75"/>
        <v>0</v>
      </c>
      <c r="QE24" s="42">
        <f t="shared" si="75"/>
        <v>0</v>
      </c>
      <c r="QF24" s="42">
        <f t="shared" si="75"/>
        <v>0</v>
      </c>
      <c r="QG24" s="42">
        <f t="shared" si="75"/>
        <v>0</v>
      </c>
      <c r="QH24" s="42">
        <f t="shared" si="75"/>
        <v>0</v>
      </c>
      <c r="QI24" s="42">
        <f t="shared" si="75"/>
        <v>0</v>
      </c>
      <c r="QJ24" s="42">
        <f t="shared" si="75"/>
        <v>0</v>
      </c>
      <c r="QK24" s="42">
        <f t="shared" si="75"/>
        <v>0</v>
      </c>
      <c r="QL24" s="42">
        <f t="shared" si="75"/>
        <v>0</v>
      </c>
      <c r="QM24" s="42">
        <f t="shared" si="75"/>
        <v>0</v>
      </c>
      <c r="QN24" s="42">
        <f t="shared" si="75"/>
        <v>0</v>
      </c>
      <c r="QO24" s="42">
        <f t="shared" si="75"/>
        <v>0</v>
      </c>
      <c r="QP24" s="42">
        <f t="shared" si="75"/>
        <v>0</v>
      </c>
      <c r="QQ24" s="42">
        <f t="shared" si="75"/>
        <v>0</v>
      </c>
      <c r="QR24" s="42">
        <f t="shared" si="75"/>
        <v>0</v>
      </c>
      <c r="QS24" s="42">
        <f t="shared" si="73"/>
        <v>0</v>
      </c>
      <c r="QT24" s="42">
        <f t="shared" si="73"/>
        <v>0</v>
      </c>
      <c r="QU24" s="42">
        <f t="shared" si="73"/>
        <v>0</v>
      </c>
      <c r="QV24" s="42">
        <f t="shared" si="73"/>
        <v>0</v>
      </c>
      <c r="QW24" s="42">
        <f t="shared" si="73"/>
        <v>0</v>
      </c>
      <c r="QX24" s="42">
        <f t="shared" si="73"/>
        <v>0</v>
      </c>
      <c r="QY24" s="42">
        <f t="shared" si="73"/>
        <v>0</v>
      </c>
      <c r="QZ24" s="42">
        <f t="shared" si="73"/>
        <v>0</v>
      </c>
      <c r="RA24" s="42">
        <f t="shared" si="73"/>
        <v>0</v>
      </c>
      <c r="RB24" s="42">
        <f t="shared" si="73"/>
        <v>0</v>
      </c>
      <c r="RC24" s="42">
        <f t="shared" si="73"/>
        <v>0</v>
      </c>
      <c r="RD24" s="42">
        <f t="shared" si="73"/>
        <v>0</v>
      </c>
      <c r="RE24" s="42">
        <f t="shared" si="73"/>
        <v>0</v>
      </c>
      <c r="RF24" s="42">
        <f t="shared" si="73"/>
        <v>0</v>
      </c>
      <c r="RG24" s="42">
        <f t="shared" si="73"/>
        <v>0</v>
      </c>
      <c r="RH24" s="42">
        <f t="shared" si="73"/>
        <v>0</v>
      </c>
      <c r="RI24" s="42">
        <f t="shared" si="73"/>
        <v>0</v>
      </c>
      <c r="RJ24" s="42">
        <f t="shared" si="73"/>
        <v>0</v>
      </c>
      <c r="RK24" s="42">
        <f t="shared" si="73"/>
        <v>0</v>
      </c>
      <c r="RL24" s="42">
        <f t="shared" si="73"/>
        <v>0</v>
      </c>
      <c r="RM24" s="42">
        <f t="shared" si="73"/>
        <v>0</v>
      </c>
      <c r="RN24" s="42">
        <f t="shared" si="73"/>
        <v>0</v>
      </c>
      <c r="RO24" s="42">
        <f t="shared" si="73"/>
        <v>0</v>
      </c>
      <c r="RP24" s="42">
        <f t="shared" si="73"/>
        <v>0</v>
      </c>
      <c r="RQ24" s="42">
        <f t="shared" si="73"/>
        <v>0</v>
      </c>
      <c r="RR24" s="42">
        <f t="shared" si="73"/>
        <v>0</v>
      </c>
      <c r="RS24" s="42">
        <f t="shared" si="73"/>
        <v>0</v>
      </c>
      <c r="RT24" s="42">
        <f t="shared" si="73"/>
        <v>0</v>
      </c>
      <c r="RU24" s="42">
        <f t="shared" si="73"/>
        <v>0</v>
      </c>
      <c r="RV24" s="42">
        <f t="shared" si="73"/>
        <v>0</v>
      </c>
      <c r="RW24" s="42">
        <f t="shared" si="73"/>
        <v>0</v>
      </c>
      <c r="RX24" s="42">
        <f t="shared" si="73"/>
        <v>0</v>
      </c>
      <c r="RY24" s="42">
        <f t="shared" si="73"/>
        <v>0</v>
      </c>
      <c r="RZ24" s="42">
        <f t="shared" si="73"/>
        <v>0</v>
      </c>
      <c r="SA24" s="42">
        <f t="shared" si="73"/>
        <v>0</v>
      </c>
      <c r="SB24" s="42">
        <f t="shared" si="73"/>
        <v>0</v>
      </c>
      <c r="SC24" s="42">
        <f t="shared" si="73"/>
        <v>0</v>
      </c>
      <c r="SD24" s="42">
        <f t="shared" si="73"/>
        <v>0</v>
      </c>
      <c r="SE24" s="42">
        <f t="shared" si="73"/>
        <v>0</v>
      </c>
      <c r="SF24" s="42">
        <f t="shared" si="73"/>
        <v>0</v>
      </c>
      <c r="SG24" s="42">
        <f t="shared" si="73"/>
        <v>0</v>
      </c>
      <c r="SH24" s="42">
        <f t="shared" si="73"/>
        <v>0</v>
      </c>
      <c r="SI24" s="42">
        <f t="shared" si="73"/>
        <v>0</v>
      </c>
      <c r="SJ24" s="42">
        <f t="shared" si="73"/>
        <v>0</v>
      </c>
      <c r="SK24" s="42">
        <f t="shared" si="73"/>
        <v>0</v>
      </c>
      <c r="SL24" s="42">
        <f t="shared" si="73"/>
        <v>0</v>
      </c>
      <c r="SM24" s="42">
        <f t="shared" si="73"/>
        <v>0</v>
      </c>
      <c r="SN24" s="42">
        <f t="shared" si="73"/>
        <v>0</v>
      </c>
      <c r="SO24" s="42">
        <f t="shared" si="73"/>
        <v>0</v>
      </c>
      <c r="SP24" s="42">
        <f t="shared" si="73"/>
        <v>0</v>
      </c>
      <c r="SQ24" s="42">
        <f t="shared" si="73"/>
        <v>0</v>
      </c>
      <c r="SR24" s="42">
        <f t="shared" si="73"/>
        <v>0</v>
      </c>
      <c r="SS24" s="42">
        <f t="shared" si="73"/>
        <v>0</v>
      </c>
      <c r="ST24" s="42">
        <f t="shared" si="73"/>
        <v>0</v>
      </c>
      <c r="SU24" s="42">
        <f t="shared" si="73"/>
        <v>0</v>
      </c>
      <c r="SV24" s="42">
        <f t="shared" si="73"/>
        <v>0</v>
      </c>
      <c r="SW24" s="42">
        <f t="shared" si="73"/>
        <v>0</v>
      </c>
      <c r="SX24" s="42">
        <f t="shared" si="73"/>
        <v>0</v>
      </c>
      <c r="SY24" s="42">
        <f t="shared" si="73"/>
        <v>0</v>
      </c>
      <c r="SZ24" s="42">
        <f t="shared" si="73"/>
        <v>0</v>
      </c>
      <c r="TA24" s="42">
        <f t="shared" si="73"/>
        <v>0</v>
      </c>
      <c r="TB24" s="42">
        <f t="shared" si="73"/>
        <v>0</v>
      </c>
      <c r="TC24" s="42">
        <f t="shared" si="73"/>
        <v>0</v>
      </c>
      <c r="TD24" s="42">
        <f t="shared" si="69"/>
        <v>0</v>
      </c>
      <c r="TE24" s="42">
        <f t="shared" si="69"/>
        <v>0</v>
      </c>
      <c r="TF24" s="42">
        <f t="shared" si="69"/>
        <v>0</v>
      </c>
      <c r="TG24" s="42">
        <f t="shared" si="69"/>
        <v>0</v>
      </c>
      <c r="TH24" s="42">
        <f t="shared" si="69"/>
        <v>0</v>
      </c>
      <c r="TI24" s="42">
        <f t="shared" si="69"/>
        <v>0</v>
      </c>
      <c r="TJ24" s="42">
        <f t="shared" si="69"/>
        <v>0</v>
      </c>
      <c r="TK24" s="42">
        <f t="shared" si="69"/>
        <v>0</v>
      </c>
      <c r="TL24" s="42">
        <f t="shared" si="69"/>
        <v>0</v>
      </c>
      <c r="TM24" s="42">
        <f t="shared" si="69"/>
        <v>0</v>
      </c>
      <c r="TN24" s="42">
        <f t="shared" si="69"/>
        <v>0</v>
      </c>
      <c r="TO24" s="42">
        <f t="shared" si="69"/>
        <v>0</v>
      </c>
      <c r="TP24" s="42">
        <f t="shared" si="69"/>
        <v>0</v>
      </c>
      <c r="TQ24" s="42">
        <f t="shared" si="69"/>
        <v>0</v>
      </c>
      <c r="TR24" s="42">
        <f t="shared" si="69"/>
        <v>0</v>
      </c>
      <c r="TS24" s="42">
        <f t="shared" si="69"/>
        <v>0</v>
      </c>
      <c r="TT24" s="42">
        <f t="shared" si="69"/>
        <v>0</v>
      </c>
      <c r="TU24" s="42">
        <f t="shared" si="69"/>
        <v>0</v>
      </c>
      <c r="TV24" s="42">
        <f t="shared" si="69"/>
        <v>0</v>
      </c>
      <c r="TW24" s="42">
        <f t="shared" si="69"/>
        <v>0</v>
      </c>
      <c r="TX24" s="42">
        <f t="shared" si="69"/>
        <v>0</v>
      </c>
      <c r="TY24" s="42">
        <f t="shared" si="69"/>
        <v>0</v>
      </c>
      <c r="TZ24" s="42">
        <f t="shared" si="69"/>
        <v>0</v>
      </c>
      <c r="UA24" s="42">
        <f t="shared" si="69"/>
        <v>0</v>
      </c>
      <c r="UB24" s="42">
        <f t="shared" si="69"/>
        <v>0</v>
      </c>
      <c r="UC24" s="42">
        <f t="shared" si="69"/>
        <v>0</v>
      </c>
      <c r="UD24" s="42">
        <f t="shared" si="69"/>
        <v>0</v>
      </c>
      <c r="UE24" s="42">
        <f t="shared" si="69"/>
        <v>0</v>
      </c>
      <c r="UF24" s="42">
        <f t="shared" si="69"/>
        <v>0</v>
      </c>
      <c r="UG24" s="42">
        <f t="shared" si="69"/>
        <v>0</v>
      </c>
      <c r="UH24" s="42">
        <f t="shared" si="69"/>
        <v>0</v>
      </c>
      <c r="UI24" s="42">
        <f t="shared" si="62"/>
        <v>0</v>
      </c>
      <c r="UJ24" s="42">
        <f t="shared" si="62"/>
        <v>0</v>
      </c>
      <c r="UK24" s="42">
        <f t="shared" si="62"/>
        <v>0</v>
      </c>
      <c r="UL24" s="42">
        <f t="shared" si="62"/>
        <v>0</v>
      </c>
      <c r="UM24" s="42">
        <f t="shared" si="62"/>
        <v>0</v>
      </c>
      <c r="UN24" s="42">
        <f t="shared" si="62"/>
        <v>0</v>
      </c>
      <c r="UO24" s="42">
        <f t="shared" si="62"/>
        <v>0</v>
      </c>
      <c r="UP24" s="42">
        <f t="shared" si="62"/>
        <v>0</v>
      </c>
      <c r="UQ24" s="42">
        <f t="shared" si="62"/>
        <v>0</v>
      </c>
      <c r="UR24" s="42">
        <f t="shared" si="62"/>
        <v>0</v>
      </c>
      <c r="US24" s="42">
        <f t="shared" si="62"/>
        <v>0</v>
      </c>
      <c r="UT24" s="42">
        <f t="shared" si="62"/>
        <v>0</v>
      </c>
      <c r="UU24" s="42">
        <f t="shared" si="62"/>
        <v>0</v>
      </c>
      <c r="UV24" s="42">
        <f t="shared" si="62"/>
        <v>0</v>
      </c>
      <c r="UW24" s="42">
        <f t="shared" si="62"/>
        <v>0</v>
      </c>
      <c r="UX24" s="42">
        <f t="shared" si="62"/>
        <v>0</v>
      </c>
      <c r="UY24" s="42">
        <f t="shared" si="62"/>
        <v>0</v>
      </c>
      <c r="UZ24" s="42">
        <f t="shared" si="62"/>
        <v>0</v>
      </c>
      <c r="VA24" s="42">
        <f t="shared" si="62"/>
        <v>0</v>
      </c>
      <c r="VB24" s="42">
        <f t="shared" si="62"/>
        <v>0</v>
      </c>
      <c r="VC24" s="42">
        <f t="shared" si="62"/>
        <v>0</v>
      </c>
      <c r="VD24" s="42">
        <f t="shared" si="62"/>
        <v>0</v>
      </c>
      <c r="VE24" s="42">
        <f t="shared" si="62"/>
        <v>0</v>
      </c>
      <c r="VF24" s="42">
        <f t="shared" si="62"/>
        <v>0</v>
      </c>
      <c r="VG24" s="42">
        <f t="shared" si="62"/>
        <v>0</v>
      </c>
      <c r="VH24" s="42">
        <f t="shared" si="62"/>
        <v>0</v>
      </c>
      <c r="VI24" s="42">
        <f t="shared" si="62"/>
        <v>0</v>
      </c>
      <c r="VJ24" s="42">
        <f t="shared" si="62"/>
        <v>0</v>
      </c>
      <c r="VK24" s="42">
        <f t="shared" si="62"/>
        <v>0</v>
      </c>
      <c r="VL24" s="42">
        <f t="shared" si="62"/>
        <v>0</v>
      </c>
      <c r="VM24" s="42">
        <f t="shared" si="62"/>
        <v>0</v>
      </c>
      <c r="VN24" s="42">
        <f t="shared" si="62"/>
        <v>0</v>
      </c>
      <c r="VO24" s="42">
        <f t="shared" si="62"/>
        <v>0</v>
      </c>
      <c r="VP24" s="42">
        <f t="shared" si="62"/>
        <v>0</v>
      </c>
      <c r="VQ24" s="42">
        <f t="shared" si="59"/>
        <v>0</v>
      </c>
      <c r="VR24" s="42">
        <f t="shared" si="59"/>
        <v>0</v>
      </c>
      <c r="VS24" s="42">
        <f t="shared" si="59"/>
        <v>0</v>
      </c>
      <c r="VT24" s="42">
        <f t="shared" si="59"/>
        <v>0</v>
      </c>
      <c r="VU24" s="42">
        <f t="shared" si="59"/>
        <v>0</v>
      </c>
      <c r="VV24" s="42">
        <f t="shared" si="59"/>
        <v>0</v>
      </c>
      <c r="VW24" s="42">
        <f t="shared" si="59"/>
        <v>0</v>
      </c>
      <c r="VX24" s="42">
        <f t="shared" si="59"/>
        <v>0</v>
      </c>
      <c r="VY24" s="42">
        <f t="shared" si="59"/>
        <v>0</v>
      </c>
      <c r="VZ24" s="42">
        <f t="shared" si="59"/>
        <v>0</v>
      </c>
      <c r="WA24" s="42">
        <f t="shared" si="59"/>
        <v>0</v>
      </c>
      <c r="WB24" s="42">
        <f t="shared" si="59"/>
        <v>0</v>
      </c>
      <c r="WC24" s="42">
        <f t="shared" si="59"/>
        <v>0</v>
      </c>
      <c r="WD24" s="42">
        <f t="shared" si="59"/>
        <v>0</v>
      </c>
      <c r="WE24" s="42">
        <f t="shared" si="59"/>
        <v>0</v>
      </c>
      <c r="WF24" s="42">
        <f t="shared" si="59"/>
        <v>0</v>
      </c>
      <c r="WG24" s="42">
        <f t="shared" si="59"/>
        <v>0</v>
      </c>
      <c r="WH24" s="42">
        <f t="shared" si="59"/>
        <v>0</v>
      </c>
      <c r="WI24" s="42">
        <f t="shared" si="59"/>
        <v>0</v>
      </c>
      <c r="WJ24" s="42">
        <f t="shared" si="59"/>
        <v>0</v>
      </c>
      <c r="WK24" s="42">
        <f t="shared" si="74"/>
        <v>0</v>
      </c>
      <c r="WL24" s="42">
        <f t="shared" si="74"/>
        <v>0</v>
      </c>
      <c r="WM24" s="42">
        <f t="shared" si="74"/>
        <v>0</v>
      </c>
      <c r="WN24" s="42">
        <f t="shared" si="74"/>
        <v>0</v>
      </c>
      <c r="WO24" s="42">
        <f t="shared" si="74"/>
        <v>0</v>
      </c>
      <c r="WP24" s="42">
        <f t="shared" si="74"/>
        <v>0</v>
      </c>
      <c r="WQ24" s="42">
        <f t="shared" si="74"/>
        <v>0</v>
      </c>
      <c r="WR24" s="42">
        <f t="shared" si="74"/>
        <v>0</v>
      </c>
      <c r="WS24" s="42">
        <f t="shared" si="74"/>
        <v>0</v>
      </c>
      <c r="WT24" s="42">
        <f t="shared" si="74"/>
        <v>0</v>
      </c>
      <c r="WU24" s="42">
        <f t="shared" si="74"/>
        <v>0</v>
      </c>
      <c r="WV24" s="42">
        <f t="shared" si="74"/>
        <v>0</v>
      </c>
      <c r="WW24" s="42">
        <f t="shared" si="74"/>
        <v>0</v>
      </c>
      <c r="WX24" s="42">
        <f t="shared" si="74"/>
        <v>0</v>
      </c>
      <c r="WY24" s="42">
        <f t="shared" si="74"/>
        <v>0</v>
      </c>
      <c r="WZ24" s="42">
        <f t="shared" si="74"/>
        <v>0</v>
      </c>
      <c r="XA24" s="42">
        <f t="shared" si="74"/>
        <v>0</v>
      </c>
      <c r="XB24" s="42">
        <f t="shared" si="74"/>
        <v>0</v>
      </c>
      <c r="XC24" s="42">
        <f t="shared" si="74"/>
        <v>0</v>
      </c>
      <c r="XD24" s="42">
        <f t="shared" si="74"/>
        <v>0</v>
      </c>
      <c r="XE24" s="42">
        <f t="shared" si="74"/>
        <v>0</v>
      </c>
      <c r="XF24" s="42">
        <f t="shared" si="74"/>
        <v>0</v>
      </c>
      <c r="XG24" s="42">
        <f t="shared" si="74"/>
        <v>0</v>
      </c>
      <c r="XH24" s="42">
        <f t="shared" si="74"/>
        <v>0</v>
      </c>
      <c r="XI24" s="42">
        <f t="shared" si="74"/>
        <v>0</v>
      </c>
      <c r="XJ24" s="42">
        <f t="shared" si="74"/>
        <v>0</v>
      </c>
      <c r="XK24" s="42">
        <f t="shared" si="74"/>
        <v>0</v>
      </c>
      <c r="XL24" s="42">
        <f t="shared" si="74"/>
        <v>0</v>
      </c>
      <c r="XM24" s="42">
        <f t="shared" si="74"/>
        <v>0</v>
      </c>
      <c r="XN24" s="42">
        <f t="shared" si="74"/>
        <v>0</v>
      </c>
      <c r="XO24" s="42">
        <f t="shared" si="74"/>
        <v>0</v>
      </c>
      <c r="XP24" s="42">
        <f t="shared" si="74"/>
        <v>0</v>
      </c>
      <c r="XQ24" s="42">
        <f t="shared" si="74"/>
        <v>0</v>
      </c>
      <c r="XR24" s="42">
        <f t="shared" si="74"/>
        <v>0</v>
      </c>
      <c r="XS24" s="42">
        <f t="shared" si="74"/>
        <v>0</v>
      </c>
      <c r="XT24" s="42">
        <f t="shared" si="74"/>
        <v>0</v>
      </c>
      <c r="XU24" s="42">
        <f t="shared" si="74"/>
        <v>0</v>
      </c>
      <c r="XV24" s="42">
        <f t="shared" si="74"/>
        <v>0</v>
      </c>
      <c r="XW24" s="42">
        <f t="shared" si="74"/>
        <v>0</v>
      </c>
      <c r="XX24" s="42">
        <f t="shared" si="74"/>
        <v>0</v>
      </c>
      <c r="XY24" s="42">
        <f t="shared" si="74"/>
        <v>0</v>
      </c>
      <c r="XZ24" s="42">
        <f t="shared" si="74"/>
        <v>0</v>
      </c>
      <c r="YA24" s="42">
        <f t="shared" si="74"/>
        <v>0</v>
      </c>
      <c r="YB24" s="42">
        <f t="shared" si="74"/>
        <v>0</v>
      </c>
      <c r="YC24" s="42">
        <f t="shared" si="74"/>
        <v>0</v>
      </c>
      <c r="YD24" s="42">
        <f t="shared" si="70"/>
        <v>0</v>
      </c>
      <c r="YE24" s="23"/>
    </row>
    <row r="25" spans="1:655" x14ac:dyDescent="0.55000000000000004">
      <c r="A25" t="s">
        <v>807</v>
      </c>
      <c r="B25" s="42">
        <f t="shared" si="66"/>
        <v>0</v>
      </c>
      <c r="C25" s="42">
        <f t="shared" si="66"/>
        <v>0</v>
      </c>
      <c r="D25" s="42">
        <f t="shared" si="66"/>
        <v>0</v>
      </c>
      <c r="E25" s="42">
        <f t="shared" si="66"/>
        <v>0</v>
      </c>
      <c r="F25" s="42">
        <f t="shared" si="66"/>
        <v>0</v>
      </c>
      <c r="G25" s="42">
        <f t="shared" si="66"/>
        <v>0</v>
      </c>
      <c r="H25" s="42">
        <f t="shared" si="66"/>
        <v>0</v>
      </c>
      <c r="I25" s="42">
        <f t="shared" si="66"/>
        <v>0</v>
      </c>
      <c r="J25" s="42">
        <f t="shared" si="66"/>
        <v>0</v>
      </c>
      <c r="K25" s="42">
        <f t="shared" si="66"/>
        <v>0</v>
      </c>
      <c r="L25" s="42">
        <f t="shared" si="66"/>
        <v>0</v>
      </c>
      <c r="M25" s="42">
        <f t="shared" si="66"/>
        <v>0</v>
      </c>
      <c r="N25" s="42">
        <f t="shared" si="66"/>
        <v>0</v>
      </c>
      <c r="O25" s="42">
        <f t="shared" si="66"/>
        <v>0</v>
      </c>
      <c r="P25" s="42">
        <f t="shared" si="66"/>
        <v>0</v>
      </c>
      <c r="Q25" s="42">
        <f t="shared" si="66"/>
        <v>0</v>
      </c>
      <c r="R25" s="42">
        <f t="shared" si="63"/>
        <v>0</v>
      </c>
      <c r="S25" s="42">
        <f t="shared" si="63"/>
        <v>0</v>
      </c>
      <c r="T25" s="42">
        <f t="shared" si="63"/>
        <v>0</v>
      </c>
      <c r="U25" s="42">
        <f t="shared" si="63"/>
        <v>0</v>
      </c>
      <c r="V25" s="42">
        <f t="shared" si="63"/>
        <v>0</v>
      </c>
      <c r="W25" s="42">
        <f t="shared" si="63"/>
        <v>0</v>
      </c>
      <c r="X25" s="42">
        <f t="shared" si="63"/>
        <v>0</v>
      </c>
      <c r="Y25" s="42">
        <f t="shared" si="63"/>
        <v>0</v>
      </c>
      <c r="Z25" s="42">
        <f t="shared" ref="Z25:CK29" si="76">IF(Z$2=$A25,1,0)</f>
        <v>0</v>
      </c>
      <c r="AA25" s="42">
        <f t="shared" si="76"/>
        <v>0</v>
      </c>
      <c r="AB25" s="42">
        <f t="shared" si="76"/>
        <v>0</v>
      </c>
      <c r="AC25" s="42">
        <f t="shared" si="76"/>
        <v>0</v>
      </c>
      <c r="AD25" s="42">
        <f t="shared" si="76"/>
        <v>0</v>
      </c>
      <c r="AE25" s="42">
        <f t="shared" si="76"/>
        <v>0</v>
      </c>
      <c r="AF25" s="42">
        <f t="shared" si="76"/>
        <v>0</v>
      </c>
      <c r="AG25" s="42">
        <f t="shared" si="76"/>
        <v>0</v>
      </c>
      <c r="AH25" s="42">
        <f t="shared" si="76"/>
        <v>0</v>
      </c>
      <c r="AI25" s="42">
        <f t="shared" si="76"/>
        <v>0</v>
      </c>
      <c r="AJ25" s="42">
        <f t="shared" si="76"/>
        <v>0</v>
      </c>
      <c r="AK25" s="42">
        <f t="shared" si="76"/>
        <v>0</v>
      </c>
      <c r="AL25" s="42">
        <f t="shared" si="76"/>
        <v>0</v>
      </c>
      <c r="AM25" s="42">
        <f t="shared" si="76"/>
        <v>0</v>
      </c>
      <c r="AN25" s="42">
        <f t="shared" si="76"/>
        <v>0</v>
      </c>
      <c r="AO25" s="42">
        <f t="shared" si="76"/>
        <v>0</v>
      </c>
      <c r="AP25" s="42">
        <f t="shared" si="76"/>
        <v>0</v>
      </c>
      <c r="AQ25" s="42">
        <f t="shared" si="76"/>
        <v>0</v>
      </c>
      <c r="AR25" s="42">
        <f t="shared" si="76"/>
        <v>0</v>
      </c>
      <c r="AS25" s="42">
        <f t="shared" si="76"/>
        <v>0</v>
      </c>
      <c r="AT25" s="42">
        <f t="shared" si="76"/>
        <v>0</v>
      </c>
      <c r="AU25" s="42">
        <f t="shared" si="76"/>
        <v>0</v>
      </c>
      <c r="AV25" s="42">
        <f t="shared" si="76"/>
        <v>0</v>
      </c>
      <c r="AW25" s="42">
        <f t="shared" si="76"/>
        <v>0</v>
      </c>
      <c r="AX25" s="42">
        <f t="shared" si="76"/>
        <v>0</v>
      </c>
      <c r="AY25" s="42">
        <f t="shared" si="76"/>
        <v>0</v>
      </c>
      <c r="AZ25" s="42">
        <f t="shared" si="76"/>
        <v>0</v>
      </c>
      <c r="BA25" s="42">
        <f t="shared" si="76"/>
        <v>0</v>
      </c>
      <c r="BB25" s="42">
        <f t="shared" si="76"/>
        <v>0</v>
      </c>
      <c r="BC25" s="42">
        <f t="shared" si="76"/>
        <v>0</v>
      </c>
      <c r="BD25" s="42">
        <f t="shared" si="76"/>
        <v>0</v>
      </c>
      <c r="BE25" s="42">
        <f t="shared" si="76"/>
        <v>0</v>
      </c>
      <c r="BF25" s="42">
        <f t="shared" si="76"/>
        <v>0</v>
      </c>
      <c r="BG25" s="42">
        <f t="shared" si="76"/>
        <v>0</v>
      </c>
      <c r="BH25" s="42">
        <f t="shared" si="76"/>
        <v>0</v>
      </c>
      <c r="BI25" s="42">
        <f t="shared" si="76"/>
        <v>0</v>
      </c>
      <c r="BJ25" s="42">
        <f t="shared" si="76"/>
        <v>0</v>
      </c>
      <c r="BK25" s="42">
        <f t="shared" si="76"/>
        <v>0</v>
      </c>
      <c r="BL25" s="42">
        <f t="shared" si="76"/>
        <v>0</v>
      </c>
      <c r="BM25" s="42">
        <f t="shared" si="76"/>
        <v>0</v>
      </c>
      <c r="BN25" s="42">
        <f t="shared" si="76"/>
        <v>0</v>
      </c>
      <c r="BO25" s="42">
        <f t="shared" si="76"/>
        <v>0</v>
      </c>
      <c r="BP25" s="42">
        <f t="shared" si="76"/>
        <v>0</v>
      </c>
      <c r="BQ25" s="42">
        <f t="shared" si="76"/>
        <v>0</v>
      </c>
      <c r="BR25" s="42">
        <f t="shared" si="76"/>
        <v>0</v>
      </c>
      <c r="BS25" s="42">
        <f t="shared" si="76"/>
        <v>0</v>
      </c>
      <c r="BT25" s="42">
        <f t="shared" si="76"/>
        <v>0</v>
      </c>
      <c r="BU25" s="42">
        <f t="shared" si="76"/>
        <v>0</v>
      </c>
      <c r="BV25" s="42">
        <f t="shared" si="76"/>
        <v>0</v>
      </c>
      <c r="BW25" s="42">
        <f t="shared" si="76"/>
        <v>0</v>
      </c>
      <c r="BX25" s="42">
        <f t="shared" si="76"/>
        <v>0</v>
      </c>
      <c r="BY25" s="42">
        <f t="shared" si="76"/>
        <v>0</v>
      </c>
      <c r="BZ25" s="42">
        <f t="shared" si="76"/>
        <v>0</v>
      </c>
      <c r="CA25" s="42">
        <f t="shared" si="76"/>
        <v>0</v>
      </c>
      <c r="CB25" s="42">
        <f t="shared" si="76"/>
        <v>0</v>
      </c>
      <c r="CC25" s="42">
        <f t="shared" si="76"/>
        <v>0</v>
      </c>
      <c r="CD25" s="42">
        <f t="shared" si="76"/>
        <v>0</v>
      </c>
      <c r="CE25" s="42">
        <f t="shared" si="76"/>
        <v>0</v>
      </c>
      <c r="CF25" s="42">
        <f t="shared" si="76"/>
        <v>0</v>
      </c>
      <c r="CG25" s="42">
        <f t="shared" si="76"/>
        <v>0</v>
      </c>
      <c r="CH25" s="42">
        <f t="shared" si="76"/>
        <v>0</v>
      </c>
      <c r="CI25" s="42">
        <f t="shared" si="76"/>
        <v>0</v>
      </c>
      <c r="CJ25" s="42">
        <f t="shared" si="76"/>
        <v>0</v>
      </c>
      <c r="CK25" s="42">
        <f t="shared" si="76"/>
        <v>0</v>
      </c>
      <c r="CL25" s="42">
        <f t="shared" si="64"/>
        <v>0</v>
      </c>
      <c r="CM25" s="42">
        <f t="shared" si="64"/>
        <v>0</v>
      </c>
      <c r="CN25" s="42">
        <f t="shared" si="64"/>
        <v>0</v>
      </c>
      <c r="CO25" s="42">
        <f t="shared" si="64"/>
        <v>0</v>
      </c>
      <c r="CP25" s="42">
        <f t="shared" si="64"/>
        <v>0</v>
      </c>
      <c r="CQ25" s="42">
        <f t="shared" si="64"/>
        <v>0</v>
      </c>
      <c r="CR25" s="42">
        <f t="shared" si="64"/>
        <v>0</v>
      </c>
      <c r="CS25" s="42">
        <f t="shared" si="64"/>
        <v>0</v>
      </c>
      <c r="CT25" s="42">
        <f t="shared" si="64"/>
        <v>0</v>
      </c>
      <c r="CU25" s="42">
        <f t="shared" si="64"/>
        <v>0</v>
      </c>
      <c r="CV25" s="42">
        <f t="shared" si="64"/>
        <v>0</v>
      </c>
      <c r="CW25" s="42">
        <f t="shared" si="64"/>
        <v>0</v>
      </c>
      <c r="CX25" s="42">
        <f t="shared" si="64"/>
        <v>0</v>
      </c>
      <c r="CY25" s="42">
        <f t="shared" si="64"/>
        <v>0</v>
      </c>
      <c r="CZ25" s="42">
        <f t="shared" si="64"/>
        <v>0</v>
      </c>
      <c r="DA25" s="42">
        <f t="shared" si="64"/>
        <v>0</v>
      </c>
      <c r="DB25" s="42">
        <f t="shared" si="64"/>
        <v>0</v>
      </c>
      <c r="DC25" s="42">
        <f t="shared" si="64"/>
        <v>0</v>
      </c>
      <c r="DD25" s="42">
        <f t="shared" si="64"/>
        <v>0</v>
      </c>
      <c r="DE25" s="42">
        <f t="shared" si="64"/>
        <v>0</v>
      </c>
      <c r="DF25" s="42">
        <f t="shared" si="64"/>
        <v>0</v>
      </c>
      <c r="DG25" s="42">
        <f t="shared" si="64"/>
        <v>0</v>
      </c>
      <c r="DH25" s="42">
        <f t="shared" si="64"/>
        <v>0</v>
      </c>
      <c r="DI25" s="42">
        <f t="shared" si="64"/>
        <v>0</v>
      </c>
      <c r="DJ25" s="42">
        <f t="shared" si="64"/>
        <v>0</v>
      </c>
      <c r="DK25" s="42">
        <f t="shared" si="64"/>
        <v>0</v>
      </c>
      <c r="DL25" s="42">
        <f t="shared" si="64"/>
        <v>0</v>
      </c>
      <c r="DM25" s="42">
        <f t="shared" si="64"/>
        <v>0</v>
      </c>
      <c r="DN25" s="42">
        <f t="shared" si="64"/>
        <v>0</v>
      </c>
      <c r="DO25" s="42">
        <f t="shared" si="64"/>
        <v>0</v>
      </c>
      <c r="DP25" s="42">
        <f t="shared" si="64"/>
        <v>0</v>
      </c>
      <c r="DQ25" s="42">
        <f t="shared" si="64"/>
        <v>0</v>
      </c>
      <c r="DR25" s="42">
        <f t="shared" si="64"/>
        <v>0</v>
      </c>
      <c r="DS25" s="42">
        <f t="shared" si="64"/>
        <v>0</v>
      </c>
      <c r="DT25" s="42">
        <f t="shared" si="64"/>
        <v>0</v>
      </c>
      <c r="DU25" s="42">
        <f t="shared" si="64"/>
        <v>0</v>
      </c>
      <c r="DV25" s="42">
        <f t="shared" si="64"/>
        <v>0</v>
      </c>
      <c r="DW25" s="42">
        <f t="shared" si="64"/>
        <v>0</v>
      </c>
      <c r="DX25" s="42">
        <f t="shared" ref="DX25:GI29" si="77">IF(DX$2=$A25,1,0)</f>
        <v>0</v>
      </c>
      <c r="DY25" s="42">
        <f t="shared" si="77"/>
        <v>0</v>
      </c>
      <c r="DZ25" s="42">
        <f t="shared" si="77"/>
        <v>0</v>
      </c>
      <c r="EA25" s="42">
        <f t="shared" si="77"/>
        <v>0</v>
      </c>
      <c r="EB25" s="42">
        <f t="shared" si="77"/>
        <v>0</v>
      </c>
      <c r="EC25" s="42">
        <f t="shared" si="77"/>
        <v>0</v>
      </c>
      <c r="ED25" s="42">
        <f t="shared" si="77"/>
        <v>0</v>
      </c>
      <c r="EE25" s="42">
        <f t="shared" si="77"/>
        <v>0</v>
      </c>
      <c r="EF25" s="42">
        <f t="shared" si="77"/>
        <v>0</v>
      </c>
      <c r="EG25" s="42">
        <f t="shared" si="77"/>
        <v>0</v>
      </c>
      <c r="EH25" s="42">
        <f t="shared" si="77"/>
        <v>0</v>
      </c>
      <c r="EI25" s="42">
        <f t="shared" si="77"/>
        <v>0</v>
      </c>
      <c r="EJ25" s="42">
        <f t="shared" si="77"/>
        <v>0</v>
      </c>
      <c r="EK25" s="42">
        <f t="shared" si="77"/>
        <v>0</v>
      </c>
      <c r="EL25" s="42">
        <f t="shared" si="77"/>
        <v>0</v>
      </c>
      <c r="EM25" s="42">
        <f t="shared" si="77"/>
        <v>0</v>
      </c>
      <c r="EN25" s="42">
        <f t="shared" si="77"/>
        <v>0</v>
      </c>
      <c r="EO25" s="42">
        <f t="shared" si="77"/>
        <v>0</v>
      </c>
      <c r="EP25" s="42">
        <f t="shared" si="77"/>
        <v>0</v>
      </c>
      <c r="EQ25" s="42">
        <f t="shared" si="77"/>
        <v>0</v>
      </c>
      <c r="ER25" s="42">
        <f t="shared" si="77"/>
        <v>0</v>
      </c>
      <c r="ES25" s="42">
        <f t="shared" si="77"/>
        <v>0</v>
      </c>
      <c r="ET25" s="42">
        <f t="shared" si="77"/>
        <v>0</v>
      </c>
      <c r="EU25" s="42">
        <f t="shared" si="77"/>
        <v>0</v>
      </c>
      <c r="EV25" s="42">
        <f t="shared" si="77"/>
        <v>0</v>
      </c>
      <c r="EW25" s="42">
        <f t="shared" si="77"/>
        <v>0</v>
      </c>
      <c r="EX25" s="42">
        <f t="shared" si="77"/>
        <v>0</v>
      </c>
      <c r="EY25" s="42">
        <f t="shared" si="77"/>
        <v>0</v>
      </c>
      <c r="EZ25" s="42">
        <f t="shared" si="77"/>
        <v>0</v>
      </c>
      <c r="FA25" s="42">
        <f t="shared" si="77"/>
        <v>0</v>
      </c>
      <c r="FB25" s="42">
        <f t="shared" si="77"/>
        <v>0</v>
      </c>
      <c r="FC25" s="42">
        <f t="shared" si="77"/>
        <v>0</v>
      </c>
      <c r="FD25" s="42">
        <f t="shared" si="77"/>
        <v>0</v>
      </c>
      <c r="FE25" s="42">
        <f t="shared" si="77"/>
        <v>0</v>
      </c>
      <c r="FF25" s="42">
        <f t="shared" si="77"/>
        <v>0</v>
      </c>
      <c r="FG25" s="42">
        <f t="shared" si="77"/>
        <v>0</v>
      </c>
      <c r="FH25" s="42">
        <f t="shared" si="77"/>
        <v>0</v>
      </c>
      <c r="FI25" s="42">
        <f t="shared" si="77"/>
        <v>0</v>
      </c>
      <c r="FJ25" s="42">
        <f t="shared" si="77"/>
        <v>0</v>
      </c>
      <c r="FK25" s="42">
        <f t="shared" si="77"/>
        <v>0</v>
      </c>
      <c r="FL25" s="42">
        <f t="shared" si="77"/>
        <v>0</v>
      </c>
      <c r="FM25" s="42">
        <f t="shared" si="77"/>
        <v>0</v>
      </c>
      <c r="FN25" s="42">
        <f t="shared" si="77"/>
        <v>0</v>
      </c>
      <c r="FO25" s="42">
        <f t="shared" si="77"/>
        <v>0</v>
      </c>
      <c r="FP25" s="42">
        <f t="shared" si="77"/>
        <v>0</v>
      </c>
      <c r="FQ25" s="42">
        <f t="shared" si="77"/>
        <v>0</v>
      </c>
      <c r="FR25" s="42">
        <f t="shared" si="77"/>
        <v>0</v>
      </c>
      <c r="FS25" s="42">
        <f t="shared" si="77"/>
        <v>0</v>
      </c>
      <c r="FT25" s="42">
        <f t="shared" si="77"/>
        <v>0</v>
      </c>
      <c r="FU25" s="42">
        <f t="shared" si="77"/>
        <v>0</v>
      </c>
      <c r="FV25" s="42">
        <f t="shared" si="77"/>
        <v>0</v>
      </c>
      <c r="FW25" s="42">
        <f t="shared" si="77"/>
        <v>0</v>
      </c>
      <c r="FX25" s="42">
        <f t="shared" si="77"/>
        <v>0</v>
      </c>
      <c r="FY25" s="42">
        <f t="shared" si="77"/>
        <v>0</v>
      </c>
      <c r="FZ25" s="42">
        <f t="shared" si="77"/>
        <v>0</v>
      </c>
      <c r="GA25" s="42">
        <f t="shared" si="77"/>
        <v>0</v>
      </c>
      <c r="GB25" s="42">
        <f t="shared" si="77"/>
        <v>0</v>
      </c>
      <c r="GC25" s="42">
        <f t="shared" si="77"/>
        <v>0</v>
      </c>
      <c r="GD25" s="42">
        <f t="shared" si="77"/>
        <v>0</v>
      </c>
      <c r="GE25" s="42">
        <f t="shared" si="77"/>
        <v>0</v>
      </c>
      <c r="GF25" s="42">
        <f t="shared" si="77"/>
        <v>0</v>
      </c>
      <c r="GG25" s="42">
        <f t="shared" si="77"/>
        <v>0</v>
      </c>
      <c r="GH25" s="42">
        <f t="shared" si="77"/>
        <v>0</v>
      </c>
      <c r="GI25" s="42">
        <f t="shared" si="77"/>
        <v>0</v>
      </c>
      <c r="GJ25" s="42">
        <f t="shared" si="71"/>
        <v>0</v>
      </c>
      <c r="GK25" s="42">
        <f t="shared" si="71"/>
        <v>0</v>
      </c>
      <c r="GL25" s="42">
        <f t="shared" si="67"/>
        <v>0</v>
      </c>
      <c r="GM25" s="42">
        <f t="shared" si="67"/>
        <v>0</v>
      </c>
      <c r="GN25" s="42">
        <f t="shared" si="67"/>
        <v>0</v>
      </c>
      <c r="GO25" s="42">
        <f t="shared" si="67"/>
        <v>0</v>
      </c>
      <c r="GP25" s="42">
        <f t="shared" si="67"/>
        <v>0</v>
      </c>
      <c r="GQ25" s="42">
        <f t="shared" si="67"/>
        <v>0</v>
      </c>
      <c r="GR25" s="42">
        <f t="shared" si="67"/>
        <v>0</v>
      </c>
      <c r="GS25" s="42">
        <f t="shared" si="67"/>
        <v>0</v>
      </c>
      <c r="GT25" s="42">
        <f t="shared" si="67"/>
        <v>0</v>
      </c>
      <c r="GU25" s="42">
        <f t="shared" si="67"/>
        <v>0</v>
      </c>
      <c r="GV25" s="42">
        <f t="shared" si="67"/>
        <v>0</v>
      </c>
      <c r="GW25" s="42">
        <f t="shared" si="67"/>
        <v>0</v>
      </c>
      <c r="GX25" s="42">
        <f t="shared" si="67"/>
        <v>0</v>
      </c>
      <c r="GY25" s="42">
        <f t="shared" si="67"/>
        <v>0</v>
      </c>
      <c r="GZ25" s="42">
        <f t="shared" si="67"/>
        <v>0</v>
      </c>
      <c r="HA25" s="42">
        <f t="shared" si="67"/>
        <v>0</v>
      </c>
      <c r="HB25" s="42">
        <f t="shared" si="67"/>
        <v>0</v>
      </c>
      <c r="HC25" s="42">
        <f t="shared" si="67"/>
        <v>0</v>
      </c>
      <c r="HD25" s="42">
        <f t="shared" si="67"/>
        <v>0</v>
      </c>
      <c r="HE25" s="42">
        <f t="shared" si="67"/>
        <v>0</v>
      </c>
      <c r="HF25" s="42">
        <f t="shared" si="67"/>
        <v>0</v>
      </c>
      <c r="HG25" s="42">
        <f t="shared" si="67"/>
        <v>0</v>
      </c>
      <c r="HH25" s="42">
        <f t="shared" si="67"/>
        <v>0</v>
      </c>
      <c r="HI25" s="42">
        <f t="shared" si="67"/>
        <v>0</v>
      </c>
      <c r="HJ25" s="42">
        <f t="shared" si="67"/>
        <v>0</v>
      </c>
      <c r="HK25" s="42">
        <f t="shared" si="67"/>
        <v>0</v>
      </c>
      <c r="HL25" s="42">
        <f t="shared" si="67"/>
        <v>0</v>
      </c>
      <c r="HM25" s="42">
        <f t="shared" si="67"/>
        <v>0</v>
      </c>
      <c r="HN25" s="42">
        <f t="shared" si="67"/>
        <v>0</v>
      </c>
      <c r="HO25" s="42">
        <f t="shared" si="67"/>
        <v>0</v>
      </c>
      <c r="HP25" s="42">
        <f t="shared" si="67"/>
        <v>0</v>
      </c>
      <c r="HQ25" s="42">
        <f t="shared" si="67"/>
        <v>0</v>
      </c>
      <c r="HR25" s="42">
        <f t="shared" si="67"/>
        <v>0</v>
      </c>
      <c r="HS25" s="42">
        <f t="shared" si="67"/>
        <v>0</v>
      </c>
      <c r="HT25" s="42">
        <f t="shared" si="67"/>
        <v>0</v>
      </c>
      <c r="HU25" s="42">
        <f t="shared" si="67"/>
        <v>0</v>
      </c>
      <c r="HV25" s="42">
        <f t="shared" si="67"/>
        <v>0</v>
      </c>
      <c r="HW25" s="42">
        <f t="shared" si="67"/>
        <v>0</v>
      </c>
      <c r="HX25" s="42">
        <f t="shared" si="67"/>
        <v>0</v>
      </c>
      <c r="HY25" s="42">
        <f t="shared" si="67"/>
        <v>0</v>
      </c>
      <c r="HZ25" s="42">
        <f t="shared" si="67"/>
        <v>0</v>
      </c>
      <c r="IA25" s="42">
        <f t="shared" si="67"/>
        <v>0</v>
      </c>
      <c r="IB25" s="42">
        <f t="shared" si="67"/>
        <v>0</v>
      </c>
      <c r="IC25" s="42">
        <f t="shared" si="67"/>
        <v>0</v>
      </c>
      <c r="ID25" s="42">
        <f t="shared" si="67"/>
        <v>0</v>
      </c>
      <c r="IE25" s="42">
        <f t="shared" si="67"/>
        <v>0</v>
      </c>
      <c r="IF25" s="42">
        <f t="shared" si="67"/>
        <v>0</v>
      </c>
      <c r="IG25" s="42">
        <f t="shared" si="67"/>
        <v>0</v>
      </c>
      <c r="IH25" s="42">
        <f t="shared" si="67"/>
        <v>0</v>
      </c>
      <c r="II25" s="42">
        <f t="shared" si="67"/>
        <v>0</v>
      </c>
      <c r="IJ25" s="42">
        <f t="shared" si="67"/>
        <v>0</v>
      </c>
      <c r="IK25" s="42">
        <f t="shared" si="67"/>
        <v>0</v>
      </c>
      <c r="IL25" s="42">
        <f t="shared" si="67"/>
        <v>0</v>
      </c>
      <c r="IM25" s="42">
        <f t="shared" si="67"/>
        <v>0</v>
      </c>
      <c r="IN25" s="42">
        <f t="shared" si="67"/>
        <v>0</v>
      </c>
      <c r="IO25" s="42">
        <f t="shared" si="67"/>
        <v>0</v>
      </c>
      <c r="IP25" s="42">
        <f t="shared" si="67"/>
        <v>0</v>
      </c>
      <c r="IQ25" s="42">
        <f t="shared" si="67"/>
        <v>0</v>
      </c>
      <c r="IR25" s="42">
        <f t="shared" si="67"/>
        <v>0</v>
      </c>
      <c r="IS25" s="42">
        <f t="shared" si="65"/>
        <v>0</v>
      </c>
      <c r="IT25" s="42">
        <f t="shared" si="65"/>
        <v>0</v>
      </c>
      <c r="IU25" s="42">
        <f t="shared" si="65"/>
        <v>0</v>
      </c>
      <c r="IV25" s="42">
        <f t="shared" si="65"/>
        <v>0</v>
      </c>
      <c r="IW25" s="42">
        <f t="shared" si="65"/>
        <v>0</v>
      </c>
      <c r="IX25" s="42">
        <f t="shared" si="65"/>
        <v>0</v>
      </c>
      <c r="IY25" s="42">
        <f t="shared" si="65"/>
        <v>0</v>
      </c>
      <c r="IZ25" s="42">
        <f t="shared" si="65"/>
        <v>0</v>
      </c>
      <c r="JA25" s="42">
        <f t="shared" si="65"/>
        <v>0</v>
      </c>
      <c r="JB25" s="42">
        <f t="shared" si="65"/>
        <v>0</v>
      </c>
      <c r="JC25" s="42">
        <f t="shared" si="65"/>
        <v>0</v>
      </c>
      <c r="JD25" s="42">
        <f t="shared" si="65"/>
        <v>0</v>
      </c>
      <c r="JE25" s="42">
        <f t="shared" si="65"/>
        <v>0</v>
      </c>
      <c r="JF25" s="42">
        <f t="shared" si="65"/>
        <v>0</v>
      </c>
      <c r="JG25" s="42">
        <f t="shared" si="65"/>
        <v>0</v>
      </c>
      <c r="JH25" s="42">
        <f t="shared" si="65"/>
        <v>0</v>
      </c>
      <c r="JI25" s="42">
        <f t="shared" si="65"/>
        <v>0</v>
      </c>
      <c r="JJ25" s="42">
        <f t="shared" si="65"/>
        <v>0</v>
      </c>
      <c r="JK25" s="42">
        <f t="shared" si="65"/>
        <v>0</v>
      </c>
      <c r="JL25" s="42">
        <f t="shared" si="65"/>
        <v>0</v>
      </c>
      <c r="JM25" s="42">
        <f t="shared" si="65"/>
        <v>0</v>
      </c>
      <c r="JN25" s="42">
        <f t="shared" si="65"/>
        <v>0</v>
      </c>
      <c r="JO25" s="42">
        <f t="shared" si="65"/>
        <v>0</v>
      </c>
      <c r="JP25" s="42">
        <f t="shared" si="65"/>
        <v>0</v>
      </c>
      <c r="JQ25" s="42">
        <f t="shared" si="65"/>
        <v>0</v>
      </c>
      <c r="JR25" s="42">
        <f t="shared" si="65"/>
        <v>0</v>
      </c>
      <c r="JS25" s="42">
        <f t="shared" si="65"/>
        <v>0</v>
      </c>
      <c r="JT25" s="42">
        <f t="shared" si="65"/>
        <v>0</v>
      </c>
      <c r="JU25" s="42">
        <f t="shared" si="65"/>
        <v>0</v>
      </c>
      <c r="JV25" s="42">
        <f t="shared" si="65"/>
        <v>0</v>
      </c>
      <c r="JW25" s="42">
        <f t="shared" si="65"/>
        <v>0</v>
      </c>
      <c r="JX25" s="42">
        <f t="shared" si="65"/>
        <v>0</v>
      </c>
      <c r="JY25" s="42">
        <f t="shared" si="65"/>
        <v>0</v>
      </c>
      <c r="JZ25" s="42">
        <f t="shared" si="65"/>
        <v>0</v>
      </c>
      <c r="KA25" s="42">
        <f t="shared" si="65"/>
        <v>0</v>
      </c>
      <c r="KB25" s="42">
        <f t="shared" si="65"/>
        <v>0</v>
      </c>
      <c r="KC25" s="42">
        <f t="shared" si="65"/>
        <v>0</v>
      </c>
      <c r="KD25" s="42">
        <f t="shared" si="65"/>
        <v>0</v>
      </c>
      <c r="KE25" s="42">
        <f t="shared" si="65"/>
        <v>0</v>
      </c>
      <c r="KF25" s="42">
        <f t="shared" si="65"/>
        <v>0</v>
      </c>
      <c r="KG25" s="42">
        <f t="shared" si="65"/>
        <v>0</v>
      </c>
      <c r="KH25" s="42">
        <f t="shared" si="65"/>
        <v>0</v>
      </c>
      <c r="KI25" s="42">
        <f t="shared" si="65"/>
        <v>0</v>
      </c>
      <c r="KJ25" s="42">
        <f t="shared" si="65"/>
        <v>0</v>
      </c>
      <c r="KK25" s="42">
        <f t="shared" si="65"/>
        <v>0</v>
      </c>
      <c r="KL25" s="42">
        <f t="shared" si="65"/>
        <v>0</v>
      </c>
      <c r="KM25" s="42">
        <f t="shared" si="65"/>
        <v>0</v>
      </c>
      <c r="KN25" s="42">
        <f t="shared" si="65"/>
        <v>0</v>
      </c>
      <c r="KO25" s="42">
        <f t="shared" si="65"/>
        <v>0</v>
      </c>
      <c r="KP25" s="42">
        <f t="shared" si="65"/>
        <v>0</v>
      </c>
      <c r="KQ25" s="42">
        <f t="shared" si="65"/>
        <v>0</v>
      </c>
      <c r="KR25" s="42">
        <f t="shared" si="65"/>
        <v>0</v>
      </c>
      <c r="KS25" s="42">
        <f t="shared" si="72"/>
        <v>0</v>
      </c>
      <c r="KT25" s="42">
        <f t="shared" si="72"/>
        <v>0</v>
      </c>
      <c r="KU25" s="42">
        <f t="shared" si="72"/>
        <v>0</v>
      </c>
      <c r="KV25" s="42">
        <f t="shared" si="72"/>
        <v>0</v>
      </c>
      <c r="KW25" s="42">
        <f t="shared" si="72"/>
        <v>0</v>
      </c>
      <c r="KX25" s="42">
        <f t="shared" si="72"/>
        <v>0</v>
      </c>
      <c r="KY25" s="42">
        <f t="shared" si="72"/>
        <v>0</v>
      </c>
      <c r="KZ25" s="42">
        <f t="shared" si="72"/>
        <v>0</v>
      </c>
      <c r="LA25" s="42">
        <f t="shared" si="72"/>
        <v>0</v>
      </c>
      <c r="LB25" s="42">
        <f t="shared" si="72"/>
        <v>0</v>
      </c>
      <c r="LC25" s="42">
        <f t="shared" si="72"/>
        <v>0</v>
      </c>
      <c r="LD25" s="42">
        <f t="shared" si="72"/>
        <v>0</v>
      </c>
      <c r="LE25" s="42">
        <f t="shared" si="72"/>
        <v>0</v>
      </c>
      <c r="LF25" s="42">
        <f t="shared" si="72"/>
        <v>0</v>
      </c>
      <c r="LG25" s="42">
        <f t="shared" si="72"/>
        <v>0</v>
      </c>
      <c r="LH25" s="42">
        <f t="shared" si="72"/>
        <v>0</v>
      </c>
      <c r="LI25" s="42">
        <f t="shared" si="72"/>
        <v>0</v>
      </c>
      <c r="LJ25" s="42">
        <f t="shared" si="72"/>
        <v>0</v>
      </c>
      <c r="LK25" s="42">
        <f t="shared" si="72"/>
        <v>0</v>
      </c>
      <c r="LL25" s="42">
        <f t="shared" si="72"/>
        <v>0</v>
      </c>
      <c r="LM25" s="42">
        <f t="shared" si="72"/>
        <v>0</v>
      </c>
      <c r="LN25" s="42">
        <f t="shared" si="68"/>
        <v>0</v>
      </c>
      <c r="LO25" s="42">
        <f t="shared" si="68"/>
        <v>0</v>
      </c>
      <c r="LP25" s="42">
        <f t="shared" si="68"/>
        <v>0</v>
      </c>
      <c r="LQ25" s="42">
        <f t="shared" si="68"/>
        <v>0</v>
      </c>
      <c r="LR25" s="42">
        <f t="shared" si="68"/>
        <v>0</v>
      </c>
      <c r="LS25" s="42">
        <f t="shared" si="68"/>
        <v>0</v>
      </c>
      <c r="LT25" s="42">
        <f t="shared" si="68"/>
        <v>0</v>
      </c>
      <c r="LU25" s="42">
        <f t="shared" si="68"/>
        <v>0</v>
      </c>
      <c r="LV25" s="42">
        <f t="shared" si="68"/>
        <v>0</v>
      </c>
      <c r="LW25" s="42">
        <f t="shared" si="68"/>
        <v>0</v>
      </c>
      <c r="LX25" s="42">
        <f t="shared" si="68"/>
        <v>0</v>
      </c>
      <c r="LY25" s="42">
        <f t="shared" si="68"/>
        <v>0</v>
      </c>
      <c r="LZ25" s="42">
        <f t="shared" si="68"/>
        <v>0</v>
      </c>
      <c r="MA25" s="42">
        <f t="shared" si="68"/>
        <v>0</v>
      </c>
      <c r="MB25" s="42">
        <f t="shared" si="68"/>
        <v>0</v>
      </c>
      <c r="MC25" s="42">
        <f t="shared" si="68"/>
        <v>0</v>
      </c>
      <c r="MD25" s="42">
        <f t="shared" si="68"/>
        <v>0</v>
      </c>
      <c r="ME25" s="42">
        <f t="shared" si="68"/>
        <v>0</v>
      </c>
      <c r="MF25" s="42">
        <f t="shared" si="68"/>
        <v>0</v>
      </c>
      <c r="MG25" s="42">
        <f t="shared" si="68"/>
        <v>0</v>
      </c>
      <c r="MH25" s="42">
        <f t="shared" si="68"/>
        <v>0</v>
      </c>
      <c r="MI25" s="42">
        <f t="shared" si="68"/>
        <v>0</v>
      </c>
      <c r="MJ25" s="42">
        <f t="shared" si="68"/>
        <v>0</v>
      </c>
      <c r="MK25" s="42">
        <f t="shared" si="68"/>
        <v>0</v>
      </c>
      <c r="ML25" s="42">
        <f t="shared" si="68"/>
        <v>0</v>
      </c>
      <c r="MM25" s="42">
        <f t="shared" si="68"/>
        <v>0</v>
      </c>
      <c r="MN25" s="42">
        <f t="shared" si="68"/>
        <v>0</v>
      </c>
      <c r="MO25" s="42">
        <f t="shared" si="68"/>
        <v>0</v>
      </c>
      <c r="MP25" s="42">
        <f t="shared" si="68"/>
        <v>0</v>
      </c>
      <c r="MQ25" s="42">
        <f t="shared" si="68"/>
        <v>0</v>
      </c>
      <c r="MR25" s="42">
        <f t="shared" si="68"/>
        <v>0</v>
      </c>
      <c r="MS25" s="42">
        <f t="shared" si="68"/>
        <v>0</v>
      </c>
      <c r="MT25" s="42">
        <f t="shared" si="68"/>
        <v>0</v>
      </c>
      <c r="MU25" s="42">
        <f t="shared" si="68"/>
        <v>0</v>
      </c>
      <c r="MV25" s="42">
        <f t="shared" si="68"/>
        <v>0</v>
      </c>
      <c r="MW25" s="42">
        <f t="shared" si="68"/>
        <v>0</v>
      </c>
      <c r="MX25" s="42">
        <f t="shared" si="68"/>
        <v>0</v>
      </c>
      <c r="MY25" s="42">
        <f t="shared" si="68"/>
        <v>0</v>
      </c>
      <c r="MZ25" s="42">
        <f t="shared" si="68"/>
        <v>0</v>
      </c>
      <c r="NA25" s="42">
        <f t="shared" si="68"/>
        <v>0</v>
      </c>
      <c r="NB25" s="42">
        <f t="shared" si="68"/>
        <v>0</v>
      </c>
      <c r="NC25" s="42">
        <f t="shared" si="68"/>
        <v>0</v>
      </c>
      <c r="ND25" s="42">
        <f t="shared" si="68"/>
        <v>0</v>
      </c>
      <c r="NE25" s="42">
        <f t="shared" si="68"/>
        <v>0</v>
      </c>
      <c r="NF25" s="42">
        <f t="shared" si="68"/>
        <v>0</v>
      </c>
      <c r="NG25" s="42">
        <f t="shared" si="68"/>
        <v>0</v>
      </c>
      <c r="NH25" s="42">
        <f t="shared" si="68"/>
        <v>0</v>
      </c>
      <c r="NI25" s="42">
        <f t="shared" si="68"/>
        <v>0</v>
      </c>
      <c r="NJ25" s="42">
        <f t="shared" si="68"/>
        <v>0</v>
      </c>
      <c r="NK25" s="42">
        <f t="shared" si="68"/>
        <v>0</v>
      </c>
      <c r="NL25" s="42">
        <f t="shared" si="68"/>
        <v>0</v>
      </c>
      <c r="NM25" s="42">
        <f t="shared" si="68"/>
        <v>0</v>
      </c>
      <c r="NN25" s="42">
        <f t="shared" si="68"/>
        <v>0</v>
      </c>
      <c r="NO25" s="42">
        <f t="shared" si="68"/>
        <v>0</v>
      </c>
      <c r="NP25" s="42">
        <f t="shared" si="68"/>
        <v>0</v>
      </c>
      <c r="NQ25" s="42">
        <f t="shared" si="68"/>
        <v>0</v>
      </c>
      <c r="NR25" s="42">
        <f t="shared" si="68"/>
        <v>0</v>
      </c>
      <c r="NS25" s="42">
        <f t="shared" si="68"/>
        <v>0</v>
      </c>
      <c r="NT25" s="42">
        <f t="shared" si="68"/>
        <v>0</v>
      </c>
      <c r="NU25" s="42">
        <f t="shared" si="68"/>
        <v>0</v>
      </c>
      <c r="NV25" s="42">
        <f t="shared" si="68"/>
        <v>0</v>
      </c>
      <c r="NW25" s="42">
        <f t="shared" si="68"/>
        <v>0</v>
      </c>
      <c r="NX25" s="42">
        <f t="shared" si="68"/>
        <v>0</v>
      </c>
      <c r="NY25" s="42">
        <f t="shared" si="52"/>
        <v>0</v>
      </c>
      <c r="NZ25" s="42">
        <f t="shared" si="52"/>
        <v>0</v>
      </c>
      <c r="OA25" s="42">
        <f t="shared" si="52"/>
        <v>0</v>
      </c>
      <c r="OB25" s="42">
        <f t="shared" si="47"/>
        <v>0</v>
      </c>
      <c r="OC25" s="42">
        <f t="shared" si="47"/>
        <v>0</v>
      </c>
      <c r="OD25" s="42">
        <f t="shared" si="47"/>
        <v>0</v>
      </c>
      <c r="OE25" s="42">
        <f t="shared" si="47"/>
        <v>0</v>
      </c>
      <c r="OF25" s="42">
        <f t="shared" si="47"/>
        <v>0</v>
      </c>
      <c r="OG25" s="42">
        <f t="shared" si="75"/>
        <v>0</v>
      </c>
      <c r="OH25" s="42">
        <f t="shared" si="75"/>
        <v>0</v>
      </c>
      <c r="OI25" s="42">
        <f t="shared" si="75"/>
        <v>0</v>
      </c>
      <c r="OJ25" s="42">
        <f t="shared" si="75"/>
        <v>0</v>
      </c>
      <c r="OK25" s="42">
        <f t="shared" si="75"/>
        <v>0</v>
      </c>
      <c r="OL25" s="42">
        <f t="shared" si="75"/>
        <v>0</v>
      </c>
      <c r="OM25" s="42">
        <f t="shared" si="75"/>
        <v>0</v>
      </c>
      <c r="ON25" s="42">
        <f t="shared" si="75"/>
        <v>0</v>
      </c>
      <c r="OO25" s="42">
        <f t="shared" si="75"/>
        <v>0</v>
      </c>
      <c r="OP25" s="42">
        <f t="shared" si="75"/>
        <v>0</v>
      </c>
      <c r="OQ25" s="42">
        <f t="shared" si="75"/>
        <v>0</v>
      </c>
      <c r="OR25" s="42">
        <f t="shared" si="75"/>
        <v>0</v>
      </c>
      <c r="OS25" s="42">
        <f t="shared" si="75"/>
        <v>0</v>
      </c>
      <c r="OT25" s="42">
        <f t="shared" si="75"/>
        <v>0</v>
      </c>
      <c r="OU25" s="42">
        <f t="shared" si="75"/>
        <v>0</v>
      </c>
      <c r="OV25" s="42">
        <f t="shared" si="75"/>
        <v>0</v>
      </c>
      <c r="OW25" s="42">
        <f t="shared" si="75"/>
        <v>0</v>
      </c>
      <c r="OX25" s="42">
        <f t="shared" si="75"/>
        <v>0</v>
      </c>
      <c r="OY25" s="42">
        <f t="shared" si="75"/>
        <v>0</v>
      </c>
      <c r="OZ25" s="42">
        <f t="shared" si="75"/>
        <v>0</v>
      </c>
      <c r="PA25" s="42">
        <f t="shared" si="75"/>
        <v>0</v>
      </c>
      <c r="PB25" s="42">
        <f t="shared" si="75"/>
        <v>0</v>
      </c>
      <c r="PC25" s="42">
        <f t="shared" si="75"/>
        <v>0</v>
      </c>
      <c r="PD25" s="42">
        <f t="shared" si="75"/>
        <v>0</v>
      </c>
      <c r="PE25" s="42">
        <f t="shared" si="75"/>
        <v>0</v>
      </c>
      <c r="PF25" s="42">
        <f t="shared" si="75"/>
        <v>0</v>
      </c>
      <c r="PG25" s="42">
        <f t="shared" si="75"/>
        <v>0</v>
      </c>
      <c r="PH25" s="42">
        <f t="shared" si="75"/>
        <v>0</v>
      </c>
      <c r="PI25" s="42">
        <f t="shared" si="75"/>
        <v>0</v>
      </c>
      <c r="PJ25" s="42">
        <f t="shared" si="75"/>
        <v>0</v>
      </c>
      <c r="PK25" s="42">
        <f t="shared" si="75"/>
        <v>0</v>
      </c>
      <c r="PL25" s="42">
        <f t="shared" si="75"/>
        <v>0</v>
      </c>
      <c r="PM25" s="42">
        <f t="shared" si="75"/>
        <v>0</v>
      </c>
      <c r="PN25" s="42">
        <f t="shared" si="75"/>
        <v>0</v>
      </c>
      <c r="PO25" s="42">
        <f t="shared" si="75"/>
        <v>0</v>
      </c>
      <c r="PP25" s="42">
        <f t="shared" si="75"/>
        <v>0</v>
      </c>
      <c r="PQ25" s="42">
        <f t="shared" si="75"/>
        <v>0</v>
      </c>
      <c r="PR25" s="42">
        <f t="shared" si="75"/>
        <v>0</v>
      </c>
      <c r="PS25" s="42">
        <f t="shared" si="75"/>
        <v>0</v>
      </c>
      <c r="PT25" s="42">
        <f t="shared" si="75"/>
        <v>0</v>
      </c>
      <c r="PU25" s="42">
        <f t="shared" si="75"/>
        <v>0</v>
      </c>
      <c r="PV25" s="42">
        <f t="shared" si="75"/>
        <v>0</v>
      </c>
      <c r="PW25" s="42">
        <f t="shared" si="75"/>
        <v>0</v>
      </c>
      <c r="PX25" s="42">
        <f t="shared" si="75"/>
        <v>0</v>
      </c>
      <c r="PY25" s="42">
        <f t="shared" si="75"/>
        <v>1</v>
      </c>
      <c r="PZ25" s="42">
        <f t="shared" si="75"/>
        <v>1</v>
      </c>
      <c r="QA25" s="42">
        <f t="shared" si="75"/>
        <v>0</v>
      </c>
      <c r="QB25" s="42">
        <f t="shared" si="75"/>
        <v>0</v>
      </c>
      <c r="QC25" s="42">
        <f t="shared" si="75"/>
        <v>0</v>
      </c>
      <c r="QD25" s="42">
        <f t="shared" si="75"/>
        <v>0</v>
      </c>
      <c r="QE25" s="42">
        <f t="shared" si="75"/>
        <v>0</v>
      </c>
      <c r="QF25" s="42">
        <f t="shared" si="75"/>
        <v>0</v>
      </c>
      <c r="QG25" s="42">
        <f t="shared" si="75"/>
        <v>0</v>
      </c>
      <c r="QH25" s="42">
        <f t="shared" si="75"/>
        <v>0</v>
      </c>
      <c r="QI25" s="42">
        <f t="shared" si="75"/>
        <v>0</v>
      </c>
      <c r="QJ25" s="42">
        <f t="shared" si="75"/>
        <v>0</v>
      </c>
      <c r="QK25" s="42">
        <f t="shared" si="75"/>
        <v>0</v>
      </c>
      <c r="QL25" s="42">
        <f t="shared" si="75"/>
        <v>0</v>
      </c>
      <c r="QM25" s="42">
        <f t="shared" si="75"/>
        <v>0</v>
      </c>
      <c r="QN25" s="42">
        <f t="shared" si="75"/>
        <v>0</v>
      </c>
      <c r="QO25" s="42">
        <f t="shared" si="75"/>
        <v>0</v>
      </c>
      <c r="QP25" s="42">
        <f t="shared" si="75"/>
        <v>0</v>
      </c>
      <c r="QQ25" s="42">
        <f t="shared" si="75"/>
        <v>0</v>
      </c>
      <c r="QR25" s="42">
        <f t="shared" si="75"/>
        <v>0</v>
      </c>
      <c r="QS25" s="42">
        <f t="shared" si="73"/>
        <v>0</v>
      </c>
      <c r="QT25" s="42">
        <f t="shared" si="73"/>
        <v>0</v>
      </c>
      <c r="QU25" s="42">
        <f t="shared" si="73"/>
        <v>0</v>
      </c>
      <c r="QV25" s="42">
        <f t="shared" si="73"/>
        <v>0</v>
      </c>
      <c r="QW25" s="42">
        <f t="shared" si="73"/>
        <v>0</v>
      </c>
      <c r="QX25" s="42">
        <f t="shared" si="73"/>
        <v>0</v>
      </c>
      <c r="QY25" s="42">
        <f t="shared" si="73"/>
        <v>0</v>
      </c>
      <c r="QZ25" s="42">
        <f t="shared" si="73"/>
        <v>0</v>
      </c>
      <c r="RA25" s="42">
        <f t="shared" si="73"/>
        <v>0</v>
      </c>
      <c r="RB25" s="42">
        <f t="shared" si="73"/>
        <v>0</v>
      </c>
      <c r="RC25" s="42">
        <f t="shared" si="73"/>
        <v>0</v>
      </c>
      <c r="RD25" s="42">
        <f t="shared" si="73"/>
        <v>0</v>
      </c>
      <c r="RE25" s="42">
        <f t="shared" si="73"/>
        <v>0</v>
      </c>
      <c r="RF25" s="42">
        <f t="shared" si="73"/>
        <v>0</v>
      </c>
      <c r="RG25" s="42">
        <f t="shared" si="73"/>
        <v>0</v>
      </c>
      <c r="RH25" s="42">
        <f t="shared" si="73"/>
        <v>0</v>
      </c>
      <c r="RI25" s="42">
        <f t="shared" si="73"/>
        <v>0</v>
      </c>
      <c r="RJ25" s="42">
        <f t="shared" si="73"/>
        <v>0</v>
      </c>
      <c r="RK25" s="42">
        <f t="shared" si="73"/>
        <v>0</v>
      </c>
      <c r="RL25" s="42">
        <f t="shared" si="73"/>
        <v>0</v>
      </c>
      <c r="RM25" s="42">
        <f t="shared" si="73"/>
        <v>0</v>
      </c>
      <c r="RN25" s="42">
        <f t="shared" si="73"/>
        <v>0</v>
      </c>
      <c r="RO25" s="42">
        <f t="shared" si="73"/>
        <v>0</v>
      </c>
      <c r="RP25" s="42">
        <f t="shared" si="73"/>
        <v>0</v>
      </c>
      <c r="RQ25" s="42">
        <f t="shared" si="73"/>
        <v>0</v>
      </c>
      <c r="RR25" s="42">
        <f t="shared" si="73"/>
        <v>0</v>
      </c>
      <c r="RS25" s="42">
        <f t="shared" si="73"/>
        <v>0</v>
      </c>
      <c r="RT25" s="42">
        <f t="shared" si="73"/>
        <v>0</v>
      </c>
      <c r="RU25" s="42">
        <f t="shared" si="73"/>
        <v>0</v>
      </c>
      <c r="RV25" s="42">
        <f t="shared" si="73"/>
        <v>0</v>
      </c>
      <c r="RW25" s="42">
        <f t="shared" si="73"/>
        <v>0</v>
      </c>
      <c r="RX25" s="42">
        <f t="shared" si="73"/>
        <v>0</v>
      </c>
      <c r="RY25" s="42">
        <f t="shared" si="73"/>
        <v>0</v>
      </c>
      <c r="RZ25" s="42">
        <f t="shared" si="73"/>
        <v>0</v>
      </c>
      <c r="SA25" s="42">
        <f t="shared" si="73"/>
        <v>0</v>
      </c>
      <c r="SB25" s="42">
        <f t="shared" si="73"/>
        <v>0</v>
      </c>
      <c r="SC25" s="42">
        <f t="shared" si="73"/>
        <v>0</v>
      </c>
      <c r="SD25" s="42">
        <f t="shared" si="73"/>
        <v>0</v>
      </c>
      <c r="SE25" s="42">
        <f t="shared" si="73"/>
        <v>0</v>
      </c>
      <c r="SF25" s="42">
        <f t="shared" si="73"/>
        <v>0</v>
      </c>
      <c r="SG25" s="42">
        <f t="shared" si="73"/>
        <v>0</v>
      </c>
      <c r="SH25" s="42">
        <f t="shared" si="73"/>
        <v>0</v>
      </c>
      <c r="SI25" s="42">
        <f t="shared" si="73"/>
        <v>0</v>
      </c>
      <c r="SJ25" s="42">
        <f t="shared" si="73"/>
        <v>0</v>
      </c>
      <c r="SK25" s="42">
        <f t="shared" si="73"/>
        <v>0</v>
      </c>
      <c r="SL25" s="42">
        <f t="shared" si="73"/>
        <v>0</v>
      </c>
      <c r="SM25" s="42">
        <f t="shared" si="73"/>
        <v>0</v>
      </c>
      <c r="SN25" s="42">
        <f t="shared" si="73"/>
        <v>0</v>
      </c>
      <c r="SO25" s="42">
        <f t="shared" si="73"/>
        <v>0</v>
      </c>
      <c r="SP25" s="42">
        <f t="shared" si="73"/>
        <v>0</v>
      </c>
      <c r="SQ25" s="42">
        <f t="shared" si="73"/>
        <v>0</v>
      </c>
      <c r="SR25" s="42">
        <f t="shared" si="73"/>
        <v>0</v>
      </c>
      <c r="SS25" s="42">
        <f t="shared" si="73"/>
        <v>0</v>
      </c>
      <c r="ST25" s="42">
        <f t="shared" si="73"/>
        <v>0</v>
      </c>
      <c r="SU25" s="42">
        <f t="shared" si="73"/>
        <v>0</v>
      </c>
      <c r="SV25" s="42">
        <f t="shared" si="73"/>
        <v>0</v>
      </c>
      <c r="SW25" s="42">
        <f t="shared" si="73"/>
        <v>0</v>
      </c>
      <c r="SX25" s="42">
        <f t="shared" si="73"/>
        <v>0</v>
      </c>
      <c r="SY25" s="42">
        <f t="shared" si="73"/>
        <v>0</v>
      </c>
      <c r="SZ25" s="42">
        <f t="shared" si="73"/>
        <v>0</v>
      </c>
      <c r="TA25" s="42">
        <f t="shared" si="73"/>
        <v>0</v>
      </c>
      <c r="TB25" s="42">
        <f t="shared" si="73"/>
        <v>0</v>
      </c>
      <c r="TC25" s="42">
        <f t="shared" si="73"/>
        <v>0</v>
      </c>
      <c r="TD25" s="42">
        <f t="shared" si="69"/>
        <v>0</v>
      </c>
      <c r="TE25" s="42">
        <f t="shared" si="69"/>
        <v>0</v>
      </c>
      <c r="TF25" s="42">
        <f t="shared" si="69"/>
        <v>0</v>
      </c>
      <c r="TG25" s="42">
        <f t="shared" si="69"/>
        <v>0</v>
      </c>
      <c r="TH25" s="42">
        <f t="shared" si="69"/>
        <v>0</v>
      </c>
      <c r="TI25" s="42">
        <f t="shared" si="69"/>
        <v>0</v>
      </c>
      <c r="TJ25" s="42">
        <f t="shared" si="69"/>
        <v>0</v>
      </c>
      <c r="TK25" s="42">
        <f t="shared" si="69"/>
        <v>0</v>
      </c>
      <c r="TL25" s="42">
        <f t="shared" si="69"/>
        <v>0</v>
      </c>
      <c r="TM25" s="42">
        <f t="shared" si="69"/>
        <v>0</v>
      </c>
      <c r="TN25" s="42">
        <f t="shared" si="69"/>
        <v>0</v>
      </c>
      <c r="TO25" s="42">
        <f t="shared" si="69"/>
        <v>0</v>
      </c>
      <c r="TP25" s="42">
        <f t="shared" si="69"/>
        <v>0</v>
      </c>
      <c r="TQ25" s="42">
        <f t="shared" si="69"/>
        <v>0</v>
      </c>
      <c r="TR25" s="42">
        <f t="shared" si="69"/>
        <v>0</v>
      </c>
      <c r="TS25" s="42">
        <f t="shared" si="69"/>
        <v>0</v>
      </c>
      <c r="TT25" s="42">
        <f t="shared" si="69"/>
        <v>0</v>
      </c>
      <c r="TU25" s="42">
        <f t="shared" si="69"/>
        <v>0</v>
      </c>
      <c r="TV25" s="42">
        <f t="shared" si="69"/>
        <v>0</v>
      </c>
      <c r="TW25" s="42">
        <f t="shared" si="69"/>
        <v>0</v>
      </c>
      <c r="TX25" s="42">
        <f t="shared" si="69"/>
        <v>0</v>
      </c>
      <c r="TY25" s="42">
        <f t="shared" si="69"/>
        <v>0</v>
      </c>
      <c r="TZ25" s="42">
        <f t="shared" si="69"/>
        <v>0</v>
      </c>
      <c r="UA25" s="42">
        <f t="shared" si="69"/>
        <v>0</v>
      </c>
      <c r="UB25" s="42">
        <f t="shared" si="69"/>
        <v>0</v>
      </c>
      <c r="UC25" s="42">
        <f t="shared" si="69"/>
        <v>0</v>
      </c>
      <c r="UD25" s="42">
        <f t="shared" si="69"/>
        <v>0</v>
      </c>
      <c r="UE25" s="42">
        <f t="shared" si="69"/>
        <v>0</v>
      </c>
      <c r="UF25" s="42">
        <f t="shared" si="69"/>
        <v>0</v>
      </c>
      <c r="UG25" s="42">
        <f t="shared" si="69"/>
        <v>0</v>
      </c>
      <c r="UH25" s="42">
        <f t="shared" si="69"/>
        <v>0</v>
      </c>
      <c r="UI25" s="42">
        <f t="shared" si="62"/>
        <v>0</v>
      </c>
      <c r="UJ25" s="42">
        <f t="shared" si="62"/>
        <v>0</v>
      </c>
      <c r="UK25" s="42">
        <f t="shared" si="62"/>
        <v>0</v>
      </c>
      <c r="UL25" s="42">
        <f t="shared" si="62"/>
        <v>0</v>
      </c>
      <c r="UM25" s="42">
        <f t="shared" si="62"/>
        <v>0</v>
      </c>
      <c r="UN25" s="42">
        <f t="shared" si="62"/>
        <v>0</v>
      </c>
      <c r="UO25" s="42">
        <f t="shared" si="62"/>
        <v>0</v>
      </c>
      <c r="UP25" s="42">
        <f t="shared" si="62"/>
        <v>0</v>
      </c>
      <c r="UQ25" s="42">
        <f t="shared" si="62"/>
        <v>0</v>
      </c>
      <c r="UR25" s="42">
        <f t="shared" si="62"/>
        <v>0</v>
      </c>
      <c r="US25" s="42">
        <f t="shared" si="62"/>
        <v>0</v>
      </c>
      <c r="UT25" s="42">
        <f t="shared" si="62"/>
        <v>0</v>
      </c>
      <c r="UU25" s="42">
        <f t="shared" si="62"/>
        <v>0</v>
      </c>
      <c r="UV25" s="42">
        <f t="shared" si="62"/>
        <v>0</v>
      </c>
      <c r="UW25" s="42">
        <f t="shared" si="62"/>
        <v>0</v>
      </c>
      <c r="UX25" s="42">
        <f t="shared" si="62"/>
        <v>0</v>
      </c>
      <c r="UY25" s="42">
        <f t="shared" si="62"/>
        <v>0</v>
      </c>
      <c r="UZ25" s="42">
        <f t="shared" si="62"/>
        <v>0</v>
      </c>
      <c r="VA25" s="42">
        <f t="shared" si="62"/>
        <v>0</v>
      </c>
      <c r="VB25" s="42">
        <f t="shared" si="62"/>
        <v>0</v>
      </c>
      <c r="VC25" s="42">
        <f t="shared" si="62"/>
        <v>0</v>
      </c>
      <c r="VD25" s="42">
        <f t="shared" si="62"/>
        <v>0</v>
      </c>
      <c r="VE25" s="42">
        <f t="shared" si="62"/>
        <v>0</v>
      </c>
      <c r="VF25" s="42">
        <f t="shared" si="62"/>
        <v>0</v>
      </c>
      <c r="VG25" s="42">
        <f t="shared" si="62"/>
        <v>0</v>
      </c>
      <c r="VH25" s="42">
        <f t="shared" ref="VH25:XS30" si="78">IF(VH$2=$A25,1,0)</f>
        <v>0</v>
      </c>
      <c r="VI25" s="42">
        <f t="shared" si="78"/>
        <v>0</v>
      </c>
      <c r="VJ25" s="42">
        <f t="shared" si="78"/>
        <v>0</v>
      </c>
      <c r="VK25" s="42">
        <f t="shared" si="78"/>
        <v>0</v>
      </c>
      <c r="VL25" s="42">
        <f t="shared" si="78"/>
        <v>0</v>
      </c>
      <c r="VM25" s="42">
        <f t="shared" si="78"/>
        <v>0</v>
      </c>
      <c r="VN25" s="42">
        <f t="shared" si="78"/>
        <v>0</v>
      </c>
      <c r="VO25" s="42">
        <f t="shared" si="78"/>
        <v>0</v>
      </c>
      <c r="VP25" s="42">
        <f t="shared" si="78"/>
        <v>0</v>
      </c>
      <c r="VQ25" s="42">
        <f t="shared" si="78"/>
        <v>0</v>
      </c>
      <c r="VR25" s="42">
        <f t="shared" si="78"/>
        <v>0</v>
      </c>
      <c r="VS25" s="42">
        <f t="shared" si="78"/>
        <v>0</v>
      </c>
      <c r="VT25" s="42">
        <f t="shared" si="78"/>
        <v>0</v>
      </c>
      <c r="VU25" s="42">
        <f t="shared" si="78"/>
        <v>0</v>
      </c>
      <c r="VV25" s="42">
        <f t="shared" si="78"/>
        <v>0</v>
      </c>
      <c r="VW25" s="42">
        <f t="shared" si="78"/>
        <v>0</v>
      </c>
      <c r="VX25" s="42">
        <f t="shared" si="78"/>
        <v>0</v>
      </c>
      <c r="VY25" s="42">
        <f t="shared" si="78"/>
        <v>0</v>
      </c>
      <c r="VZ25" s="42">
        <f t="shared" si="78"/>
        <v>0</v>
      </c>
      <c r="WA25" s="42">
        <f t="shared" si="78"/>
        <v>0</v>
      </c>
      <c r="WB25" s="42">
        <f t="shared" si="78"/>
        <v>0</v>
      </c>
      <c r="WC25" s="42">
        <f t="shared" si="78"/>
        <v>0</v>
      </c>
      <c r="WD25" s="42">
        <f t="shared" si="78"/>
        <v>0</v>
      </c>
      <c r="WE25" s="42">
        <f t="shared" si="78"/>
        <v>0</v>
      </c>
      <c r="WF25" s="42">
        <f t="shared" si="78"/>
        <v>0</v>
      </c>
      <c r="WG25" s="42">
        <f t="shared" si="78"/>
        <v>0</v>
      </c>
      <c r="WH25" s="42">
        <f t="shared" si="78"/>
        <v>0</v>
      </c>
      <c r="WI25" s="42">
        <f t="shared" si="78"/>
        <v>0</v>
      </c>
      <c r="WJ25" s="42">
        <f t="shared" si="78"/>
        <v>0</v>
      </c>
      <c r="WK25" s="42">
        <f t="shared" si="78"/>
        <v>0</v>
      </c>
      <c r="WL25" s="42">
        <f t="shared" si="78"/>
        <v>0</v>
      </c>
      <c r="WM25" s="42">
        <f t="shared" si="78"/>
        <v>0</v>
      </c>
      <c r="WN25" s="42">
        <f t="shared" si="78"/>
        <v>0</v>
      </c>
      <c r="WO25" s="42">
        <f t="shared" si="78"/>
        <v>0</v>
      </c>
      <c r="WP25" s="42">
        <f t="shared" si="78"/>
        <v>0</v>
      </c>
      <c r="WQ25" s="42">
        <f t="shared" si="78"/>
        <v>0</v>
      </c>
      <c r="WR25" s="42">
        <f t="shared" si="78"/>
        <v>0</v>
      </c>
      <c r="WS25" s="42">
        <f t="shared" si="78"/>
        <v>0</v>
      </c>
      <c r="WT25" s="42">
        <f t="shared" si="78"/>
        <v>0</v>
      </c>
      <c r="WU25" s="42">
        <f t="shared" si="78"/>
        <v>0</v>
      </c>
      <c r="WV25" s="42">
        <f t="shared" si="78"/>
        <v>0</v>
      </c>
      <c r="WW25" s="42">
        <f t="shared" si="78"/>
        <v>0</v>
      </c>
      <c r="WX25" s="42">
        <f t="shared" si="78"/>
        <v>0</v>
      </c>
      <c r="WY25" s="42">
        <f t="shared" si="78"/>
        <v>0</v>
      </c>
      <c r="WZ25" s="42">
        <f t="shared" si="78"/>
        <v>0</v>
      </c>
      <c r="XA25" s="42">
        <f t="shared" si="78"/>
        <v>0</v>
      </c>
      <c r="XB25" s="42">
        <f t="shared" si="78"/>
        <v>0</v>
      </c>
      <c r="XC25" s="42">
        <f t="shared" si="78"/>
        <v>0</v>
      </c>
      <c r="XD25" s="42">
        <f t="shared" si="78"/>
        <v>0</v>
      </c>
      <c r="XE25" s="42">
        <f t="shared" si="78"/>
        <v>0</v>
      </c>
      <c r="XF25" s="42">
        <f t="shared" si="78"/>
        <v>0</v>
      </c>
      <c r="XG25" s="42">
        <f t="shared" si="78"/>
        <v>0</v>
      </c>
      <c r="XH25" s="42">
        <f t="shared" si="78"/>
        <v>0</v>
      </c>
      <c r="XI25" s="42">
        <f t="shared" si="78"/>
        <v>0</v>
      </c>
      <c r="XJ25" s="42">
        <f t="shared" si="78"/>
        <v>0</v>
      </c>
      <c r="XK25" s="42">
        <f t="shared" si="78"/>
        <v>0</v>
      </c>
      <c r="XL25" s="42">
        <f t="shared" si="78"/>
        <v>0</v>
      </c>
      <c r="XM25" s="42">
        <f t="shared" si="78"/>
        <v>0</v>
      </c>
      <c r="XN25" s="42">
        <f t="shared" si="78"/>
        <v>0</v>
      </c>
      <c r="XO25" s="42">
        <f t="shared" si="78"/>
        <v>0</v>
      </c>
      <c r="XP25" s="42">
        <f t="shared" si="78"/>
        <v>0</v>
      </c>
      <c r="XQ25" s="42">
        <f t="shared" si="78"/>
        <v>0</v>
      </c>
      <c r="XR25" s="42">
        <f t="shared" si="78"/>
        <v>0</v>
      </c>
      <c r="XS25" s="42">
        <f t="shared" si="78"/>
        <v>0</v>
      </c>
      <c r="XT25" s="42">
        <f t="shared" si="74"/>
        <v>0</v>
      </c>
      <c r="XU25" s="42">
        <f t="shared" si="74"/>
        <v>0</v>
      </c>
      <c r="XV25" s="42">
        <f t="shared" si="74"/>
        <v>0</v>
      </c>
      <c r="XW25" s="42">
        <f t="shared" si="74"/>
        <v>0</v>
      </c>
      <c r="XX25" s="42">
        <f t="shared" si="74"/>
        <v>0</v>
      </c>
      <c r="XY25" s="42">
        <f t="shared" si="74"/>
        <v>0</v>
      </c>
      <c r="XZ25" s="42">
        <f t="shared" si="74"/>
        <v>0</v>
      </c>
      <c r="YA25" s="42">
        <f t="shared" si="74"/>
        <v>0</v>
      </c>
      <c r="YB25" s="42">
        <f t="shared" si="74"/>
        <v>0</v>
      </c>
      <c r="YC25" s="42">
        <f t="shared" si="74"/>
        <v>0</v>
      </c>
      <c r="YD25" s="42">
        <f t="shared" si="70"/>
        <v>0</v>
      </c>
      <c r="YE25" s="23"/>
    </row>
    <row r="26" spans="1:655" x14ac:dyDescent="0.55000000000000004">
      <c r="A26" t="s">
        <v>811</v>
      </c>
      <c r="B26" s="42">
        <f t="shared" si="66"/>
        <v>0</v>
      </c>
      <c r="C26" s="42">
        <f t="shared" si="66"/>
        <v>0</v>
      </c>
      <c r="D26" s="42">
        <f t="shared" si="66"/>
        <v>0</v>
      </c>
      <c r="E26" s="42">
        <f t="shared" si="66"/>
        <v>0</v>
      </c>
      <c r="F26" s="42">
        <f t="shared" si="66"/>
        <v>0</v>
      </c>
      <c r="G26" s="42">
        <f t="shared" si="66"/>
        <v>0</v>
      </c>
      <c r="H26" s="42">
        <f t="shared" si="66"/>
        <v>0</v>
      </c>
      <c r="I26" s="42">
        <f t="shared" si="66"/>
        <v>0</v>
      </c>
      <c r="J26" s="42">
        <f t="shared" si="66"/>
        <v>0</v>
      </c>
      <c r="K26" s="42">
        <f t="shared" si="66"/>
        <v>0</v>
      </c>
      <c r="L26" s="42">
        <f t="shared" si="66"/>
        <v>0</v>
      </c>
      <c r="M26" s="42">
        <f t="shared" si="66"/>
        <v>0</v>
      </c>
      <c r="N26" s="42">
        <f t="shared" si="66"/>
        <v>0</v>
      </c>
      <c r="O26" s="42">
        <f t="shared" si="66"/>
        <v>0</v>
      </c>
      <c r="P26" s="42">
        <f t="shared" si="66"/>
        <v>0</v>
      </c>
      <c r="Q26" s="42">
        <f t="shared" si="66"/>
        <v>0</v>
      </c>
      <c r="R26" s="42">
        <f t="shared" ref="R26:CC30" si="79">IF(R$2=$A26,1,0)</f>
        <v>0</v>
      </c>
      <c r="S26" s="42">
        <f t="shared" si="79"/>
        <v>0</v>
      </c>
      <c r="T26" s="42">
        <f t="shared" si="79"/>
        <v>0</v>
      </c>
      <c r="U26" s="42">
        <f t="shared" si="79"/>
        <v>0</v>
      </c>
      <c r="V26" s="42">
        <f t="shared" si="79"/>
        <v>0</v>
      </c>
      <c r="W26" s="42">
        <f t="shared" si="79"/>
        <v>0</v>
      </c>
      <c r="X26" s="42">
        <f t="shared" si="79"/>
        <v>0</v>
      </c>
      <c r="Y26" s="42">
        <f t="shared" si="79"/>
        <v>0</v>
      </c>
      <c r="Z26" s="42">
        <f t="shared" si="79"/>
        <v>0</v>
      </c>
      <c r="AA26" s="42">
        <f t="shared" si="79"/>
        <v>0</v>
      </c>
      <c r="AB26" s="42">
        <f t="shared" si="79"/>
        <v>0</v>
      </c>
      <c r="AC26" s="42">
        <f t="shared" si="79"/>
        <v>0</v>
      </c>
      <c r="AD26" s="42">
        <f t="shared" si="79"/>
        <v>0</v>
      </c>
      <c r="AE26" s="42">
        <f t="shared" si="79"/>
        <v>0</v>
      </c>
      <c r="AF26" s="42">
        <f t="shared" si="79"/>
        <v>0</v>
      </c>
      <c r="AG26" s="42">
        <f t="shared" si="79"/>
        <v>0</v>
      </c>
      <c r="AH26" s="42">
        <f t="shared" si="79"/>
        <v>0</v>
      </c>
      <c r="AI26" s="42">
        <f t="shared" si="79"/>
        <v>0</v>
      </c>
      <c r="AJ26" s="42">
        <f t="shared" si="79"/>
        <v>0</v>
      </c>
      <c r="AK26" s="42">
        <f t="shared" si="79"/>
        <v>0</v>
      </c>
      <c r="AL26" s="42">
        <f t="shared" si="79"/>
        <v>0</v>
      </c>
      <c r="AM26" s="42">
        <f t="shared" si="79"/>
        <v>0</v>
      </c>
      <c r="AN26" s="42">
        <f t="shared" si="79"/>
        <v>0</v>
      </c>
      <c r="AO26" s="42">
        <f t="shared" si="79"/>
        <v>0</v>
      </c>
      <c r="AP26" s="42">
        <f t="shared" si="79"/>
        <v>0</v>
      </c>
      <c r="AQ26" s="42">
        <f t="shared" si="79"/>
        <v>0</v>
      </c>
      <c r="AR26" s="42">
        <f t="shared" si="79"/>
        <v>0</v>
      </c>
      <c r="AS26" s="42">
        <f t="shared" si="79"/>
        <v>0</v>
      </c>
      <c r="AT26" s="42">
        <f t="shared" si="79"/>
        <v>0</v>
      </c>
      <c r="AU26" s="42">
        <f t="shared" si="79"/>
        <v>0</v>
      </c>
      <c r="AV26" s="42">
        <f t="shared" si="79"/>
        <v>0</v>
      </c>
      <c r="AW26" s="42">
        <f t="shared" si="79"/>
        <v>0</v>
      </c>
      <c r="AX26" s="42">
        <f t="shared" si="79"/>
        <v>0</v>
      </c>
      <c r="AY26" s="42">
        <f t="shared" si="79"/>
        <v>0</v>
      </c>
      <c r="AZ26" s="42">
        <f t="shared" si="79"/>
        <v>0</v>
      </c>
      <c r="BA26" s="42">
        <f t="shared" si="79"/>
        <v>0</v>
      </c>
      <c r="BB26" s="42">
        <f t="shared" si="79"/>
        <v>0</v>
      </c>
      <c r="BC26" s="42">
        <f t="shared" si="79"/>
        <v>0</v>
      </c>
      <c r="BD26" s="42">
        <f t="shared" si="79"/>
        <v>0</v>
      </c>
      <c r="BE26" s="42">
        <f t="shared" si="79"/>
        <v>0</v>
      </c>
      <c r="BF26" s="42">
        <f t="shared" si="79"/>
        <v>0</v>
      </c>
      <c r="BG26" s="42">
        <f t="shared" si="79"/>
        <v>0</v>
      </c>
      <c r="BH26" s="42">
        <f t="shared" si="79"/>
        <v>0</v>
      </c>
      <c r="BI26" s="42">
        <f t="shared" si="79"/>
        <v>0</v>
      </c>
      <c r="BJ26" s="42">
        <f t="shared" si="79"/>
        <v>0</v>
      </c>
      <c r="BK26" s="42">
        <f t="shared" si="79"/>
        <v>0</v>
      </c>
      <c r="BL26" s="42">
        <f t="shared" si="79"/>
        <v>0</v>
      </c>
      <c r="BM26" s="42">
        <f t="shared" si="79"/>
        <v>0</v>
      </c>
      <c r="BN26" s="42">
        <f t="shared" si="79"/>
        <v>0</v>
      </c>
      <c r="BO26" s="42">
        <f t="shared" si="76"/>
        <v>0</v>
      </c>
      <c r="BP26" s="42">
        <f t="shared" si="76"/>
        <v>0</v>
      </c>
      <c r="BQ26" s="42">
        <f t="shared" si="76"/>
        <v>0</v>
      </c>
      <c r="BR26" s="42">
        <f t="shared" si="76"/>
        <v>0</v>
      </c>
      <c r="BS26" s="42">
        <f t="shared" si="76"/>
        <v>0</v>
      </c>
      <c r="BT26" s="42">
        <f t="shared" si="76"/>
        <v>0</v>
      </c>
      <c r="BU26" s="42">
        <f t="shared" si="76"/>
        <v>0</v>
      </c>
      <c r="BV26" s="42">
        <f t="shared" si="76"/>
        <v>0</v>
      </c>
      <c r="BW26" s="42">
        <f t="shared" si="76"/>
        <v>0</v>
      </c>
      <c r="BX26" s="42">
        <f t="shared" si="76"/>
        <v>0</v>
      </c>
      <c r="BY26" s="42">
        <f t="shared" si="76"/>
        <v>0</v>
      </c>
      <c r="BZ26" s="42">
        <f t="shared" si="76"/>
        <v>0</v>
      </c>
      <c r="CA26" s="42">
        <f t="shared" si="76"/>
        <v>0</v>
      </c>
      <c r="CB26" s="42">
        <f t="shared" si="76"/>
        <v>0</v>
      </c>
      <c r="CC26" s="42">
        <f t="shared" si="76"/>
        <v>0</v>
      </c>
      <c r="CD26" s="42">
        <f t="shared" si="76"/>
        <v>0</v>
      </c>
      <c r="CE26" s="42">
        <f t="shared" si="76"/>
        <v>0</v>
      </c>
      <c r="CF26" s="42">
        <f t="shared" si="76"/>
        <v>0</v>
      </c>
      <c r="CG26" s="42">
        <f t="shared" si="76"/>
        <v>0</v>
      </c>
      <c r="CH26" s="42">
        <f t="shared" si="76"/>
        <v>0</v>
      </c>
      <c r="CI26" s="42">
        <f t="shared" si="76"/>
        <v>0</v>
      </c>
      <c r="CJ26" s="42">
        <f t="shared" si="76"/>
        <v>0</v>
      </c>
      <c r="CK26" s="42">
        <f t="shared" si="76"/>
        <v>0</v>
      </c>
      <c r="CL26" s="42">
        <f t="shared" ref="CL26:EW32" si="80">IF(CL$2=$A26,1,0)</f>
        <v>0</v>
      </c>
      <c r="CM26" s="42">
        <f t="shared" si="80"/>
        <v>0</v>
      </c>
      <c r="CN26" s="42">
        <f t="shared" si="80"/>
        <v>0</v>
      </c>
      <c r="CO26" s="42">
        <f t="shared" si="80"/>
        <v>0</v>
      </c>
      <c r="CP26" s="42">
        <f t="shared" si="80"/>
        <v>0</v>
      </c>
      <c r="CQ26" s="42">
        <f t="shared" si="80"/>
        <v>0</v>
      </c>
      <c r="CR26" s="42">
        <f t="shared" si="80"/>
        <v>0</v>
      </c>
      <c r="CS26" s="42">
        <f t="shared" si="80"/>
        <v>0</v>
      </c>
      <c r="CT26" s="42">
        <f t="shared" si="80"/>
        <v>0</v>
      </c>
      <c r="CU26" s="42">
        <f t="shared" si="80"/>
        <v>0</v>
      </c>
      <c r="CV26" s="42">
        <f t="shared" si="80"/>
        <v>0</v>
      </c>
      <c r="CW26" s="42">
        <f t="shared" si="80"/>
        <v>0</v>
      </c>
      <c r="CX26" s="42">
        <f t="shared" si="80"/>
        <v>0</v>
      </c>
      <c r="CY26" s="42">
        <f t="shared" si="80"/>
        <v>0</v>
      </c>
      <c r="CZ26" s="42">
        <f t="shared" si="80"/>
        <v>0</v>
      </c>
      <c r="DA26" s="42">
        <f t="shared" si="80"/>
        <v>0</v>
      </c>
      <c r="DB26" s="42">
        <f t="shared" si="80"/>
        <v>0</v>
      </c>
      <c r="DC26" s="42">
        <f t="shared" si="80"/>
        <v>0</v>
      </c>
      <c r="DD26" s="42">
        <f t="shared" si="80"/>
        <v>0</v>
      </c>
      <c r="DE26" s="42">
        <f t="shared" si="80"/>
        <v>0</v>
      </c>
      <c r="DF26" s="42">
        <f t="shared" si="80"/>
        <v>0</v>
      </c>
      <c r="DG26" s="42">
        <f t="shared" si="80"/>
        <v>0</v>
      </c>
      <c r="DH26" s="42">
        <f t="shared" si="80"/>
        <v>0</v>
      </c>
      <c r="DI26" s="42">
        <f t="shared" si="80"/>
        <v>0</v>
      </c>
      <c r="DJ26" s="42">
        <f t="shared" si="80"/>
        <v>0</v>
      </c>
      <c r="DK26" s="42">
        <f t="shared" si="80"/>
        <v>0</v>
      </c>
      <c r="DL26" s="42">
        <f t="shared" si="80"/>
        <v>0</v>
      </c>
      <c r="DM26" s="42">
        <f t="shared" si="80"/>
        <v>0</v>
      </c>
      <c r="DN26" s="42">
        <f t="shared" si="80"/>
        <v>0</v>
      </c>
      <c r="DO26" s="42">
        <f t="shared" si="80"/>
        <v>0</v>
      </c>
      <c r="DP26" s="42">
        <f t="shared" si="80"/>
        <v>0</v>
      </c>
      <c r="DQ26" s="42">
        <f t="shared" si="80"/>
        <v>0</v>
      </c>
      <c r="DR26" s="42">
        <f t="shared" si="80"/>
        <v>0</v>
      </c>
      <c r="DS26" s="42">
        <f t="shared" si="80"/>
        <v>0</v>
      </c>
      <c r="DT26" s="42">
        <f t="shared" si="80"/>
        <v>0</v>
      </c>
      <c r="DU26" s="42">
        <f t="shared" si="80"/>
        <v>0</v>
      </c>
      <c r="DV26" s="42">
        <f t="shared" si="80"/>
        <v>0</v>
      </c>
      <c r="DW26" s="42">
        <f t="shared" si="80"/>
        <v>0</v>
      </c>
      <c r="DX26" s="42">
        <f t="shared" si="80"/>
        <v>0</v>
      </c>
      <c r="DY26" s="42">
        <f t="shared" si="80"/>
        <v>0</v>
      </c>
      <c r="DZ26" s="42">
        <f t="shared" si="77"/>
        <v>0</v>
      </c>
      <c r="EA26" s="42">
        <f t="shared" si="77"/>
        <v>0</v>
      </c>
      <c r="EB26" s="42">
        <f t="shared" si="77"/>
        <v>0</v>
      </c>
      <c r="EC26" s="42">
        <f t="shared" si="77"/>
        <v>0</v>
      </c>
      <c r="ED26" s="42">
        <f t="shared" si="77"/>
        <v>0</v>
      </c>
      <c r="EE26" s="42">
        <f t="shared" si="77"/>
        <v>0</v>
      </c>
      <c r="EF26" s="42">
        <f t="shared" si="77"/>
        <v>0</v>
      </c>
      <c r="EG26" s="42">
        <f t="shared" si="77"/>
        <v>0</v>
      </c>
      <c r="EH26" s="42">
        <f t="shared" si="77"/>
        <v>0</v>
      </c>
      <c r="EI26" s="42">
        <f t="shared" si="77"/>
        <v>0</v>
      </c>
      <c r="EJ26" s="42">
        <f t="shared" si="77"/>
        <v>0</v>
      </c>
      <c r="EK26" s="42">
        <f t="shared" si="77"/>
        <v>0</v>
      </c>
      <c r="EL26" s="42">
        <f t="shared" si="77"/>
        <v>0</v>
      </c>
      <c r="EM26" s="42">
        <f t="shared" si="77"/>
        <v>0</v>
      </c>
      <c r="EN26" s="42">
        <f t="shared" si="77"/>
        <v>0</v>
      </c>
      <c r="EO26" s="42">
        <f t="shared" si="77"/>
        <v>0</v>
      </c>
      <c r="EP26" s="42">
        <f t="shared" si="77"/>
        <v>0</v>
      </c>
      <c r="EQ26" s="42">
        <f t="shared" si="77"/>
        <v>0</v>
      </c>
      <c r="ER26" s="42">
        <f t="shared" si="77"/>
        <v>0</v>
      </c>
      <c r="ES26" s="42">
        <f t="shared" si="77"/>
        <v>0</v>
      </c>
      <c r="ET26" s="42">
        <f t="shared" si="77"/>
        <v>0</v>
      </c>
      <c r="EU26" s="42">
        <f t="shared" si="77"/>
        <v>0</v>
      </c>
      <c r="EV26" s="42">
        <f t="shared" si="77"/>
        <v>0</v>
      </c>
      <c r="EW26" s="42">
        <f t="shared" si="77"/>
        <v>0</v>
      </c>
      <c r="EX26" s="42">
        <f t="shared" si="77"/>
        <v>0</v>
      </c>
      <c r="EY26" s="42">
        <f t="shared" si="77"/>
        <v>0</v>
      </c>
      <c r="EZ26" s="42">
        <f t="shared" si="77"/>
        <v>0</v>
      </c>
      <c r="FA26" s="42">
        <f t="shared" si="77"/>
        <v>0</v>
      </c>
      <c r="FB26" s="42">
        <f t="shared" si="77"/>
        <v>0</v>
      </c>
      <c r="FC26" s="42">
        <f t="shared" si="77"/>
        <v>0</v>
      </c>
      <c r="FD26" s="42">
        <f t="shared" si="77"/>
        <v>0</v>
      </c>
      <c r="FE26" s="42">
        <f t="shared" si="77"/>
        <v>0</v>
      </c>
      <c r="FF26" s="42">
        <f t="shared" si="77"/>
        <v>0</v>
      </c>
      <c r="FG26" s="42">
        <f t="shared" si="77"/>
        <v>0</v>
      </c>
      <c r="FH26" s="42">
        <f t="shared" si="77"/>
        <v>0</v>
      </c>
      <c r="FI26" s="42">
        <f t="shared" si="77"/>
        <v>0</v>
      </c>
      <c r="FJ26" s="42">
        <f t="shared" si="77"/>
        <v>0</v>
      </c>
      <c r="FK26" s="42">
        <f t="shared" si="77"/>
        <v>0</v>
      </c>
      <c r="FL26" s="42">
        <f t="shared" si="77"/>
        <v>0</v>
      </c>
      <c r="FM26" s="42">
        <f t="shared" si="77"/>
        <v>0</v>
      </c>
      <c r="FN26" s="42">
        <f t="shared" si="77"/>
        <v>0</v>
      </c>
      <c r="FO26" s="42">
        <f t="shared" si="77"/>
        <v>0</v>
      </c>
      <c r="FP26" s="42">
        <f t="shared" si="77"/>
        <v>0</v>
      </c>
      <c r="FQ26" s="42">
        <f t="shared" si="77"/>
        <v>0</v>
      </c>
      <c r="FR26" s="42">
        <f t="shared" si="77"/>
        <v>0</v>
      </c>
      <c r="FS26" s="42">
        <f t="shared" si="77"/>
        <v>0</v>
      </c>
      <c r="FT26" s="42">
        <f t="shared" si="77"/>
        <v>0</v>
      </c>
      <c r="FU26" s="42">
        <f t="shared" si="77"/>
        <v>0</v>
      </c>
      <c r="FV26" s="42">
        <f t="shared" si="77"/>
        <v>0</v>
      </c>
      <c r="FW26" s="42">
        <f t="shared" si="77"/>
        <v>0</v>
      </c>
      <c r="FX26" s="42">
        <f t="shared" si="77"/>
        <v>0</v>
      </c>
      <c r="FY26" s="42">
        <f t="shared" si="77"/>
        <v>0</v>
      </c>
      <c r="FZ26" s="42">
        <f t="shared" si="77"/>
        <v>0</v>
      </c>
      <c r="GA26" s="42">
        <f t="shared" si="77"/>
        <v>0</v>
      </c>
      <c r="GB26" s="42">
        <f t="shared" si="77"/>
        <v>0</v>
      </c>
      <c r="GC26" s="42">
        <f t="shared" si="77"/>
        <v>0</v>
      </c>
      <c r="GD26" s="42">
        <f t="shared" si="77"/>
        <v>0</v>
      </c>
      <c r="GE26" s="42">
        <f t="shared" si="77"/>
        <v>0</v>
      </c>
      <c r="GF26" s="42">
        <f t="shared" si="77"/>
        <v>0</v>
      </c>
      <c r="GG26" s="42">
        <f t="shared" si="77"/>
        <v>0</v>
      </c>
      <c r="GH26" s="42">
        <f t="shared" si="77"/>
        <v>0</v>
      </c>
      <c r="GI26" s="42">
        <f t="shared" si="77"/>
        <v>0</v>
      </c>
      <c r="GJ26" s="42">
        <f t="shared" si="71"/>
        <v>0</v>
      </c>
      <c r="GK26" s="42">
        <f t="shared" si="71"/>
        <v>0</v>
      </c>
      <c r="GL26" s="42">
        <f t="shared" si="71"/>
        <v>0</v>
      </c>
      <c r="GM26" s="42">
        <f t="shared" si="71"/>
        <v>0</v>
      </c>
      <c r="GN26" s="42">
        <f t="shared" si="67"/>
        <v>0</v>
      </c>
      <c r="GO26" s="42">
        <f t="shared" si="67"/>
        <v>0</v>
      </c>
      <c r="GP26" s="42">
        <f t="shared" si="67"/>
        <v>0</v>
      </c>
      <c r="GQ26" s="42">
        <f t="shared" si="67"/>
        <v>0</v>
      </c>
      <c r="GR26" s="42">
        <f t="shared" si="67"/>
        <v>0</v>
      </c>
      <c r="GS26" s="42">
        <f t="shared" si="67"/>
        <v>0</v>
      </c>
      <c r="GT26" s="42">
        <f t="shared" si="67"/>
        <v>0</v>
      </c>
      <c r="GU26" s="42">
        <f t="shared" si="67"/>
        <v>0</v>
      </c>
      <c r="GV26" s="42">
        <f t="shared" si="67"/>
        <v>0</v>
      </c>
      <c r="GW26" s="42">
        <f t="shared" si="67"/>
        <v>0</v>
      </c>
      <c r="GX26" s="42">
        <f t="shared" si="67"/>
        <v>0</v>
      </c>
      <c r="GY26" s="42">
        <f t="shared" si="67"/>
        <v>0</v>
      </c>
      <c r="GZ26" s="42">
        <f t="shared" si="67"/>
        <v>0</v>
      </c>
      <c r="HA26" s="42">
        <f t="shared" si="67"/>
        <v>0</v>
      </c>
      <c r="HB26" s="42">
        <f t="shared" ref="HB26:IV26" si="81">IF(HB$2=$A26,1,0)</f>
        <v>0</v>
      </c>
      <c r="HC26" s="42">
        <f t="shared" si="81"/>
        <v>0</v>
      </c>
      <c r="HD26" s="42">
        <f t="shared" si="81"/>
        <v>0</v>
      </c>
      <c r="HE26" s="42">
        <f t="shared" si="81"/>
        <v>0</v>
      </c>
      <c r="HF26" s="42">
        <f t="shared" si="81"/>
        <v>0</v>
      </c>
      <c r="HG26" s="42">
        <f t="shared" si="81"/>
        <v>0</v>
      </c>
      <c r="HH26" s="42">
        <f t="shared" si="81"/>
        <v>0</v>
      </c>
      <c r="HI26" s="42">
        <f t="shared" si="81"/>
        <v>0</v>
      </c>
      <c r="HJ26" s="42">
        <f t="shared" si="81"/>
        <v>0</v>
      </c>
      <c r="HK26" s="42">
        <f t="shared" si="81"/>
        <v>0</v>
      </c>
      <c r="HL26" s="42">
        <f t="shared" si="81"/>
        <v>0</v>
      </c>
      <c r="HM26" s="42">
        <f t="shared" si="81"/>
        <v>0</v>
      </c>
      <c r="HN26" s="42">
        <f t="shared" si="81"/>
        <v>0</v>
      </c>
      <c r="HO26" s="42">
        <f t="shared" si="81"/>
        <v>0</v>
      </c>
      <c r="HP26" s="42">
        <f t="shared" si="81"/>
        <v>0</v>
      </c>
      <c r="HQ26" s="42">
        <f t="shared" si="81"/>
        <v>0</v>
      </c>
      <c r="HR26" s="42">
        <f t="shared" si="81"/>
        <v>0</v>
      </c>
      <c r="HS26" s="42">
        <f t="shared" si="81"/>
        <v>0</v>
      </c>
      <c r="HT26" s="42">
        <f t="shared" si="81"/>
        <v>0</v>
      </c>
      <c r="HU26" s="42">
        <f t="shared" si="81"/>
        <v>0</v>
      </c>
      <c r="HV26" s="42">
        <f t="shared" si="81"/>
        <v>0</v>
      </c>
      <c r="HW26" s="42">
        <f t="shared" si="81"/>
        <v>0</v>
      </c>
      <c r="HX26" s="42">
        <f t="shared" si="81"/>
        <v>0</v>
      </c>
      <c r="HY26" s="42">
        <f t="shared" si="81"/>
        <v>0</v>
      </c>
      <c r="HZ26" s="42">
        <f t="shared" si="81"/>
        <v>0</v>
      </c>
      <c r="IA26" s="42">
        <f t="shared" si="81"/>
        <v>0</v>
      </c>
      <c r="IB26" s="42">
        <f t="shared" si="81"/>
        <v>0</v>
      </c>
      <c r="IC26" s="42">
        <f t="shared" si="81"/>
        <v>0</v>
      </c>
      <c r="ID26" s="42">
        <f t="shared" si="81"/>
        <v>0</v>
      </c>
      <c r="IE26" s="42">
        <f t="shared" si="81"/>
        <v>0</v>
      </c>
      <c r="IF26" s="42">
        <f t="shared" si="81"/>
        <v>0</v>
      </c>
      <c r="IG26" s="42">
        <f t="shared" si="81"/>
        <v>0</v>
      </c>
      <c r="IH26" s="42">
        <f t="shared" si="81"/>
        <v>0</v>
      </c>
      <c r="II26" s="42">
        <f t="shared" si="81"/>
        <v>0</v>
      </c>
      <c r="IJ26" s="42">
        <f t="shared" si="81"/>
        <v>0</v>
      </c>
      <c r="IK26" s="42">
        <f t="shared" si="81"/>
        <v>0</v>
      </c>
      <c r="IL26" s="42">
        <f t="shared" si="81"/>
        <v>0</v>
      </c>
      <c r="IM26" s="42">
        <f t="shared" si="81"/>
        <v>0</v>
      </c>
      <c r="IN26" s="42">
        <f t="shared" si="81"/>
        <v>0</v>
      </c>
      <c r="IO26" s="42">
        <f t="shared" si="81"/>
        <v>0</v>
      </c>
      <c r="IP26" s="42">
        <f t="shared" si="81"/>
        <v>0</v>
      </c>
      <c r="IQ26" s="42">
        <f t="shared" si="81"/>
        <v>0</v>
      </c>
      <c r="IR26" s="42">
        <f t="shared" si="81"/>
        <v>0</v>
      </c>
      <c r="IS26" s="42">
        <f t="shared" si="81"/>
        <v>0</v>
      </c>
      <c r="IT26" s="42">
        <f t="shared" si="81"/>
        <v>0</v>
      </c>
      <c r="IU26" s="42">
        <f t="shared" si="81"/>
        <v>0</v>
      </c>
      <c r="IV26" s="42">
        <f t="shared" si="81"/>
        <v>0</v>
      </c>
      <c r="IW26" s="42">
        <f t="shared" si="65"/>
        <v>0</v>
      </c>
      <c r="IX26" s="42">
        <f t="shared" si="65"/>
        <v>0</v>
      </c>
      <c r="IY26" s="42">
        <f t="shared" si="65"/>
        <v>0</v>
      </c>
      <c r="IZ26" s="42">
        <f t="shared" si="65"/>
        <v>0</v>
      </c>
      <c r="JA26" s="42">
        <f t="shared" si="65"/>
        <v>0</v>
      </c>
      <c r="JB26" s="42">
        <f t="shared" si="65"/>
        <v>0</v>
      </c>
      <c r="JC26" s="42">
        <f t="shared" si="65"/>
        <v>0</v>
      </c>
      <c r="JD26" s="42">
        <f t="shared" si="65"/>
        <v>0</v>
      </c>
      <c r="JE26" s="42">
        <f t="shared" si="65"/>
        <v>0</v>
      </c>
      <c r="JF26" s="42">
        <f t="shared" si="65"/>
        <v>0</v>
      </c>
      <c r="JG26" s="42">
        <f t="shared" si="65"/>
        <v>0</v>
      </c>
      <c r="JH26" s="42">
        <f t="shared" si="65"/>
        <v>0</v>
      </c>
      <c r="JI26" s="42">
        <f t="shared" si="65"/>
        <v>0</v>
      </c>
      <c r="JJ26" s="42">
        <f t="shared" si="65"/>
        <v>0</v>
      </c>
      <c r="JK26" s="42">
        <f t="shared" si="65"/>
        <v>0</v>
      </c>
      <c r="JL26" s="42">
        <f t="shared" si="65"/>
        <v>0</v>
      </c>
      <c r="JM26" s="42">
        <f t="shared" si="65"/>
        <v>0</v>
      </c>
      <c r="JN26" s="42">
        <f t="shared" si="65"/>
        <v>0</v>
      </c>
      <c r="JO26" s="42">
        <f t="shared" si="65"/>
        <v>0</v>
      </c>
      <c r="JP26" s="42">
        <f t="shared" si="65"/>
        <v>0</v>
      </c>
      <c r="JQ26" s="42">
        <f t="shared" si="65"/>
        <v>0</v>
      </c>
      <c r="JR26" s="42">
        <f t="shared" si="65"/>
        <v>0</v>
      </c>
      <c r="JS26" s="42">
        <f t="shared" si="65"/>
        <v>0</v>
      </c>
      <c r="JT26" s="42">
        <f t="shared" si="65"/>
        <v>0</v>
      </c>
      <c r="JU26" s="42">
        <f t="shared" si="65"/>
        <v>0</v>
      </c>
      <c r="JV26" s="42">
        <f t="shared" si="65"/>
        <v>0</v>
      </c>
      <c r="JW26" s="42">
        <f t="shared" si="65"/>
        <v>0</v>
      </c>
      <c r="JX26" s="42">
        <f t="shared" si="65"/>
        <v>0</v>
      </c>
      <c r="JY26" s="42">
        <f t="shared" si="65"/>
        <v>0</v>
      </c>
      <c r="JZ26" s="42">
        <f t="shared" si="65"/>
        <v>0</v>
      </c>
      <c r="KA26" s="42">
        <f t="shared" si="65"/>
        <v>0</v>
      </c>
      <c r="KB26" s="42">
        <f t="shared" si="65"/>
        <v>0</v>
      </c>
      <c r="KC26" s="42">
        <f t="shared" si="65"/>
        <v>0</v>
      </c>
      <c r="KD26" s="42">
        <f t="shared" si="65"/>
        <v>0</v>
      </c>
      <c r="KE26" s="42">
        <f t="shared" si="65"/>
        <v>0</v>
      </c>
      <c r="KF26" s="42">
        <f t="shared" si="65"/>
        <v>0</v>
      </c>
      <c r="KG26" s="42">
        <f t="shared" si="65"/>
        <v>0</v>
      </c>
      <c r="KH26" s="42">
        <f t="shared" si="65"/>
        <v>0</v>
      </c>
      <c r="KI26" s="42">
        <f t="shared" si="65"/>
        <v>0</v>
      </c>
      <c r="KJ26" s="42">
        <f t="shared" si="65"/>
        <v>0</v>
      </c>
      <c r="KK26" s="42">
        <f t="shared" si="65"/>
        <v>0</v>
      </c>
      <c r="KL26" s="42">
        <f t="shared" si="65"/>
        <v>0</v>
      </c>
      <c r="KM26" s="42">
        <f t="shared" si="65"/>
        <v>0</v>
      </c>
      <c r="KN26" s="42">
        <f t="shared" si="65"/>
        <v>0</v>
      </c>
      <c r="KO26" s="42">
        <f t="shared" si="65"/>
        <v>0</v>
      </c>
      <c r="KP26" s="42">
        <f t="shared" si="65"/>
        <v>0</v>
      </c>
      <c r="KQ26" s="42">
        <f t="shared" si="65"/>
        <v>0</v>
      </c>
      <c r="KR26" s="42">
        <f t="shared" si="65"/>
        <v>0</v>
      </c>
      <c r="KS26" s="42">
        <f t="shared" si="72"/>
        <v>0</v>
      </c>
      <c r="KT26" s="42">
        <f t="shared" si="72"/>
        <v>0</v>
      </c>
      <c r="KU26" s="42">
        <f t="shared" si="72"/>
        <v>0</v>
      </c>
      <c r="KV26" s="42">
        <f t="shared" si="72"/>
        <v>0</v>
      </c>
      <c r="KW26" s="42">
        <f t="shared" si="72"/>
        <v>0</v>
      </c>
      <c r="KX26" s="42">
        <f t="shared" si="72"/>
        <v>0</v>
      </c>
      <c r="KY26" s="42">
        <f t="shared" si="72"/>
        <v>0</v>
      </c>
      <c r="KZ26" s="42">
        <f t="shared" si="72"/>
        <v>0</v>
      </c>
      <c r="LA26" s="42">
        <f t="shared" si="72"/>
        <v>0</v>
      </c>
      <c r="LB26" s="42">
        <f t="shared" si="72"/>
        <v>0</v>
      </c>
      <c r="LC26" s="42">
        <f t="shared" si="72"/>
        <v>0</v>
      </c>
      <c r="LD26" s="42">
        <f t="shared" si="72"/>
        <v>0</v>
      </c>
      <c r="LE26" s="42">
        <f t="shared" si="72"/>
        <v>0</v>
      </c>
      <c r="LF26" s="42">
        <f t="shared" si="72"/>
        <v>0</v>
      </c>
      <c r="LG26" s="42">
        <f t="shared" si="72"/>
        <v>0</v>
      </c>
      <c r="LH26" s="42">
        <f t="shared" si="72"/>
        <v>0</v>
      </c>
      <c r="LI26" s="42">
        <f t="shared" si="72"/>
        <v>0</v>
      </c>
      <c r="LJ26" s="42">
        <f t="shared" si="72"/>
        <v>0</v>
      </c>
      <c r="LK26" s="42">
        <f t="shared" si="72"/>
        <v>0</v>
      </c>
      <c r="LL26" s="42">
        <f t="shared" si="72"/>
        <v>0</v>
      </c>
      <c r="LM26" s="42">
        <f t="shared" si="72"/>
        <v>0</v>
      </c>
      <c r="LN26" s="42">
        <f t="shared" si="68"/>
        <v>0</v>
      </c>
      <c r="LO26" s="42">
        <f t="shared" si="68"/>
        <v>0</v>
      </c>
      <c r="LP26" s="42">
        <f t="shared" ref="LP26:OA41" si="82">IF(LP$2=$A26,1,0)</f>
        <v>0</v>
      </c>
      <c r="LQ26" s="42">
        <f t="shared" si="82"/>
        <v>0</v>
      </c>
      <c r="LR26" s="42">
        <f t="shared" si="82"/>
        <v>0</v>
      </c>
      <c r="LS26" s="42">
        <f t="shared" si="82"/>
        <v>0</v>
      </c>
      <c r="LT26" s="42">
        <f t="shared" si="82"/>
        <v>0</v>
      </c>
      <c r="LU26" s="42">
        <f t="shared" si="82"/>
        <v>0</v>
      </c>
      <c r="LV26" s="42">
        <f t="shared" si="82"/>
        <v>0</v>
      </c>
      <c r="LW26" s="42">
        <f t="shared" si="82"/>
        <v>0</v>
      </c>
      <c r="LX26" s="42">
        <f t="shared" si="82"/>
        <v>0</v>
      </c>
      <c r="LY26" s="42">
        <f t="shared" si="82"/>
        <v>0</v>
      </c>
      <c r="LZ26" s="42">
        <f t="shared" si="82"/>
        <v>0</v>
      </c>
      <c r="MA26" s="42">
        <f t="shared" si="82"/>
        <v>0</v>
      </c>
      <c r="MB26" s="42">
        <f t="shared" si="82"/>
        <v>0</v>
      </c>
      <c r="MC26" s="42">
        <f t="shared" si="82"/>
        <v>0</v>
      </c>
      <c r="MD26" s="42">
        <f t="shared" si="82"/>
        <v>0</v>
      </c>
      <c r="ME26" s="42">
        <f t="shared" si="82"/>
        <v>0</v>
      </c>
      <c r="MF26" s="42">
        <f t="shared" si="82"/>
        <v>0</v>
      </c>
      <c r="MG26" s="42">
        <f t="shared" si="82"/>
        <v>0</v>
      </c>
      <c r="MH26" s="42">
        <f t="shared" si="82"/>
        <v>0</v>
      </c>
      <c r="MI26" s="42">
        <f t="shared" si="82"/>
        <v>0</v>
      </c>
      <c r="MJ26" s="42">
        <f t="shared" si="82"/>
        <v>0</v>
      </c>
      <c r="MK26" s="42">
        <f t="shared" si="82"/>
        <v>0</v>
      </c>
      <c r="ML26" s="42">
        <f t="shared" si="82"/>
        <v>0</v>
      </c>
      <c r="MM26" s="42">
        <f t="shared" si="82"/>
        <v>0</v>
      </c>
      <c r="MN26" s="42">
        <f t="shared" si="82"/>
        <v>0</v>
      </c>
      <c r="MO26" s="42">
        <f t="shared" si="82"/>
        <v>0</v>
      </c>
      <c r="MP26" s="42">
        <f t="shared" si="82"/>
        <v>0</v>
      </c>
      <c r="MQ26" s="42">
        <f t="shared" si="82"/>
        <v>0</v>
      </c>
      <c r="MR26" s="42">
        <f t="shared" si="82"/>
        <v>0</v>
      </c>
      <c r="MS26" s="42">
        <f t="shared" si="82"/>
        <v>0</v>
      </c>
      <c r="MT26" s="42">
        <f t="shared" si="82"/>
        <v>0</v>
      </c>
      <c r="MU26" s="42">
        <f t="shared" si="82"/>
        <v>0</v>
      </c>
      <c r="MV26" s="42">
        <f t="shared" si="82"/>
        <v>0</v>
      </c>
      <c r="MW26" s="42">
        <f t="shared" si="82"/>
        <v>0</v>
      </c>
      <c r="MX26" s="42">
        <f t="shared" si="82"/>
        <v>0</v>
      </c>
      <c r="MY26" s="42">
        <f t="shared" si="82"/>
        <v>0</v>
      </c>
      <c r="MZ26" s="42">
        <f t="shared" si="82"/>
        <v>0</v>
      </c>
      <c r="NA26" s="42">
        <f t="shared" si="82"/>
        <v>0</v>
      </c>
      <c r="NB26" s="42">
        <f t="shared" si="82"/>
        <v>0</v>
      </c>
      <c r="NC26" s="42">
        <f t="shared" si="82"/>
        <v>0</v>
      </c>
      <c r="ND26" s="42">
        <f t="shared" si="82"/>
        <v>0</v>
      </c>
      <c r="NE26" s="42">
        <f t="shared" si="82"/>
        <v>0</v>
      </c>
      <c r="NF26" s="42">
        <f t="shared" si="82"/>
        <v>0</v>
      </c>
      <c r="NG26" s="42">
        <f t="shared" si="82"/>
        <v>0</v>
      </c>
      <c r="NH26" s="42">
        <f t="shared" si="82"/>
        <v>0</v>
      </c>
      <c r="NI26" s="42">
        <f t="shared" si="82"/>
        <v>0</v>
      </c>
      <c r="NJ26" s="42">
        <f t="shared" si="82"/>
        <v>0</v>
      </c>
      <c r="NK26" s="42">
        <f t="shared" si="82"/>
        <v>0</v>
      </c>
      <c r="NL26" s="42">
        <f t="shared" si="82"/>
        <v>0</v>
      </c>
      <c r="NM26" s="42">
        <f t="shared" si="82"/>
        <v>0</v>
      </c>
      <c r="NN26" s="42">
        <f t="shared" si="82"/>
        <v>0</v>
      </c>
      <c r="NO26" s="42">
        <f t="shared" si="82"/>
        <v>0</v>
      </c>
      <c r="NP26" s="42">
        <f t="shared" si="82"/>
        <v>0</v>
      </c>
      <c r="NQ26" s="42">
        <f t="shared" si="82"/>
        <v>0</v>
      </c>
      <c r="NR26" s="42">
        <f t="shared" si="82"/>
        <v>0</v>
      </c>
      <c r="NS26" s="42">
        <f t="shared" si="82"/>
        <v>0</v>
      </c>
      <c r="NT26" s="42">
        <f t="shared" si="82"/>
        <v>0</v>
      </c>
      <c r="NU26" s="42">
        <f t="shared" si="82"/>
        <v>0</v>
      </c>
      <c r="NV26" s="42">
        <f t="shared" si="82"/>
        <v>0</v>
      </c>
      <c r="NW26" s="42">
        <f t="shared" si="82"/>
        <v>0</v>
      </c>
      <c r="NX26" s="42">
        <f t="shared" si="82"/>
        <v>0</v>
      </c>
      <c r="NY26" s="42">
        <f t="shared" si="82"/>
        <v>0</v>
      </c>
      <c r="NZ26" s="42">
        <f t="shared" si="82"/>
        <v>0</v>
      </c>
      <c r="OA26" s="42">
        <f t="shared" si="82"/>
        <v>0</v>
      </c>
      <c r="OB26" s="42">
        <f t="shared" si="47"/>
        <v>0</v>
      </c>
      <c r="OC26" s="42">
        <f t="shared" si="47"/>
        <v>0</v>
      </c>
      <c r="OD26" s="42">
        <f t="shared" si="47"/>
        <v>0</v>
      </c>
      <c r="OE26" s="42">
        <f t="shared" si="47"/>
        <v>0</v>
      </c>
      <c r="OF26" s="42">
        <f t="shared" si="47"/>
        <v>0</v>
      </c>
      <c r="OG26" s="42">
        <f t="shared" si="75"/>
        <v>0</v>
      </c>
      <c r="OH26" s="42">
        <f t="shared" si="75"/>
        <v>0</v>
      </c>
      <c r="OI26" s="42">
        <f t="shared" si="75"/>
        <v>0</v>
      </c>
      <c r="OJ26" s="42">
        <f t="shared" si="75"/>
        <v>0</v>
      </c>
      <c r="OK26" s="42">
        <f t="shared" si="75"/>
        <v>0</v>
      </c>
      <c r="OL26" s="42">
        <f t="shared" si="75"/>
        <v>0</v>
      </c>
      <c r="OM26" s="42">
        <f t="shared" si="75"/>
        <v>0</v>
      </c>
      <c r="ON26" s="42">
        <f t="shared" si="75"/>
        <v>0</v>
      </c>
      <c r="OO26" s="42">
        <f t="shared" si="75"/>
        <v>0</v>
      </c>
      <c r="OP26" s="42">
        <f t="shared" si="75"/>
        <v>0</v>
      </c>
      <c r="OQ26" s="42">
        <f t="shared" si="75"/>
        <v>0</v>
      </c>
      <c r="OR26" s="42">
        <f t="shared" si="75"/>
        <v>0</v>
      </c>
      <c r="OS26" s="42">
        <f t="shared" si="75"/>
        <v>0</v>
      </c>
      <c r="OT26" s="42">
        <f t="shared" si="75"/>
        <v>0</v>
      </c>
      <c r="OU26" s="42">
        <f t="shared" si="75"/>
        <v>0</v>
      </c>
      <c r="OV26" s="42">
        <f t="shared" si="75"/>
        <v>0</v>
      </c>
      <c r="OW26" s="42">
        <f t="shared" si="75"/>
        <v>0</v>
      </c>
      <c r="OX26" s="42">
        <f t="shared" si="75"/>
        <v>0</v>
      </c>
      <c r="OY26" s="42">
        <f t="shared" si="75"/>
        <v>0</v>
      </c>
      <c r="OZ26" s="42">
        <f t="shared" si="75"/>
        <v>0</v>
      </c>
      <c r="PA26" s="42">
        <f t="shared" si="75"/>
        <v>0</v>
      </c>
      <c r="PB26" s="42">
        <f t="shared" si="75"/>
        <v>0</v>
      </c>
      <c r="PC26" s="42">
        <f t="shared" si="75"/>
        <v>0</v>
      </c>
      <c r="PD26" s="42">
        <f t="shared" si="75"/>
        <v>0</v>
      </c>
      <c r="PE26" s="42">
        <f t="shared" si="75"/>
        <v>0</v>
      </c>
      <c r="PF26" s="42">
        <f t="shared" si="75"/>
        <v>0</v>
      </c>
      <c r="PG26" s="42">
        <f t="shared" si="75"/>
        <v>0</v>
      </c>
      <c r="PH26" s="42">
        <f t="shared" si="75"/>
        <v>0</v>
      </c>
      <c r="PI26" s="42">
        <f t="shared" si="75"/>
        <v>0</v>
      </c>
      <c r="PJ26" s="42">
        <f t="shared" si="75"/>
        <v>0</v>
      </c>
      <c r="PK26" s="42">
        <f t="shared" si="75"/>
        <v>0</v>
      </c>
      <c r="PL26" s="42">
        <f t="shared" si="75"/>
        <v>0</v>
      </c>
      <c r="PM26" s="42">
        <f t="shared" si="75"/>
        <v>0</v>
      </c>
      <c r="PN26" s="42">
        <f t="shared" si="75"/>
        <v>0</v>
      </c>
      <c r="PO26" s="42">
        <f t="shared" si="75"/>
        <v>0</v>
      </c>
      <c r="PP26" s="42">
        <f t="shared" si="75"/>
        <v>0</v>
      </c>
      <c r="PQ26" s="42">
        <f t="shared" si="75"/>
        <v>0</v>
      </c>
      <c r="PR26" s="42">
        <f t="shared" si="75"/>
        <v>0</v>
      </c>
      <c r="PS26" s="42">
        <f t="shared" si="75"/>
        <v>0</v>
      </c>
      <c r="PT26" s="42">
        <f t="shared" si="75"/>
        <v>0</v>
      </c>
      <c r="PU26" s="42">
        <f t="shared" si="75"/>
        <v>0</v>
      </c>
      <c r="PV26" s="42">
        <f t="shared" si="75"/>
        <v>0</v>
      </c>
      <c r="PW26" s="42">
        <f t="shared" si="75"/>
        <v>0</v>
      </c>
      <c r="PX26" s="42">
        <f t="shared" si="75"/>
        <v>0</v>
      </c>
      <c r="PY26" s="42">
        <f t="shared" si="75"/>
        <v>0</v>
      </c>
      <c r="PZ26" s="42">
        <f t="shared" si="75"/>
        <v>0</v>
      </c>
      <c r="QA26" s="42">
        <f t="shared" si="75"/>
        <v>1</v>
      </c>
      <c r="QB26" s="42">
        <f t="shared" si="75"/>
        <v>1</v>
      </c>
      <c r="QC26" s="42">
        <f t="shared" si="75"/>
        <v>1</v>
      </c>
      <c r="QD26" s="42">
        <f t="shared" si="75"/>
        <v>1</v>
      </c>
      <c r="QE26" s="42">
        <f t="shared" si="75"/>
        <v>1</v>
      </c>
      <c r="QF26" s="42">
        <f t="shared" si="75"/>
        <v>1</v>
      </c>
      <c r="QG26" s="42">
        <f t="shared" si="75"/>
        <v>0</v>
      </c>
      <c r="QH26" s="42">
        <f t="shared" si="75"/>
        <v>0</v>
      </c>
      <c r="QI26" s="42">
        <f t="shared" si="75"/>
        <v>0</v>
      </c>
      <c r="QJ26" s="42">
        <f t="shared" si="75"/>
        <v>0</v>
      </c>
      <c r="QK26" s="42">
        <f t="shared" si="75"/>
        <v>0</v>
      </c>
      <c r="QL26" s="42">
        <f t="shared" si="75"/>
        <v>0</v>
      </c>
      <c r="QM26" s="42">
        <f t="shared" si="75"/>
        <v>0</v>
      </c>
      <c r="QN26" s="42">
        <f t="shared" si="75"/>
        <v>0</v>
      </c>
      <c r="QO26" s="42">
        <f t="shared" si="75"/>
        <v>0</v>
      </c>
      <c r="QP26" s="42">
        <f t="shared" si="75"/>
        <v>0</v>
      </c>
      <c r="QQ26" s="42">
        <f t="shared" si="75"/>
        <v>0</v>
      </c>
      <c r="QR26" s="42">
        <f t="shared" si="75"/>
        <v>0</v>
      </c>
      <c r="QS26" s="42">
        <f t="shared" si="73"/>
        <v>0</v>
      </c>
      <c r="QT26" s="42">
        <f t="shared" si="73"/>
        <v>0</v>
      </c>
      <c r="QU26" s="42">
        <f t="shared" si="73"/>
        <v>0</v>
      </c>
      <c r="QV26" s="42">
        <f t="shared" si="73"/>
        <v>0</v>
      </c>
      <c r="QW26" s="42">
        <f t="shared" si="73"/>
        <v>0</v>
      </c>
      <c r="QX26" s="42">
        <f t="shared" si="73"/>
        <v>0</v>
      </c>
      <c r="QY26" s="42">
        <f t="shared" si="73"/>
        <v>0</v>
      </c>
      <c r="QZ26" s="42">
        <f t="shared" si="73"/>
        <v>0</v>
      </c>
      <c r="RA26" s="42">
        <f t="shared" si="73"/>
        <v>0</v>
      </c>
      <c r="RB26" s="42">
        <f t="shared" si="73"/>
        <v>0</v>
      </c>
      <c r="RC26" s="42">
        <f t="shared" si="73"/>
        <v>0</v>
      </c>
      <c r="RD26" s="42">
        <f t="shared" si="73"/>
        <v>0</v>
      </c>
      <c r="RE26" s="42">
        <f t="shared" si="73"/>
        <v>0</v>
      </c>
      <c r="RF26" s="42">
        <f t="shared" si="73"/>
        <v>0</v>
      </c>
      <c r="RG26" s="42">
        <f t="shared" si="73"/>
        <v>0</v>
      </c>
      <c r="RH26" s="42">
        <f t="shared" si="73"/>
        <v>0</v>
      </c>
      <c r="RI26" s="42">
        <f t="shared" si="73"/>
        <v>0</v>
      </c>
      <c r="RJ26" s="42">
        <f t="shared" si="73"/>
        <v>0</v>
      </c>
      <c r="RK26" s="42">
        <f t="shared" si="73"/>
        <v>0</v>
      </c>
      <c r="RL26" s="42">
        <f t="shared" si="73"/>
        <v>0</v>
      </c>
      <c r="RM26" s="42">
        <f t="shared" si="73"/>
        <v>0</v>
      </c>
      <c r="RN26" s="42">
        <f t="shared" si="73"/>
        <v>0</v>
      </c>
      <c r="RO26" s="42">
        <f t="shared" si="73"/>
        <v>0</v>
      </c>
      <c r="RP26" s="42">
        <f t="shared" si="73"/>
        <v>0</v>
      </c>
      <c r="RQ26" s="42">
        <f t="shared" si="73"/>
        <v>0</v>
      </c>
      <c r="RR26" s="42">
        <f t="shared" si="73"/>
        <v>0</v>
      </c>
      <c r="RS26" s="42">
        <f t="shared" si="73"/>
        <v>0</v>
      </c>
      <c r="RT26" s="42">
        <f t="shared" si="73"/>
        <v>0</v>
      </c>
      <c r="RU26" s="42">
        <f t="shared" si="73"/>
        <v>0</v>
      </c>
      <c r="RV26" s="42">
        <f t="shared" si="73"/>
        <v>0</v>
      </c>
      <c r="RW26" s="42">
        <f t="shared" si="73"/>
        <v>0</v>
      </c>
      <c r="RX26" s="42">
        <f t="shared" si="73"/>
        <v>0</v>
      </c>
      <c r="RY26" s="42">
        <f t="shared" si="73"/>
        <v>0</v>
      </c>
      <c r="RZ26" s="42">
        <f t="shared" si="73"/>
        <v>0</v>
      </c>
      <c r="SA26" s="42">
        <f t="shared" si="73"/>
        <v>0</v>
      </c>
      <c r="SB26" s="42">
        <f t="shared" si="73"/>
        <v>0</v>
      </c>
      <c r="SC26" s="42">
        <f t="shared" si="73"/>
        <v>0</v>
      </c>
      <c r="SD26" s="42">
        <f t="shared" si="73"/>
        <v>0</v>
      </c>
      <c r="SE26" s="42">
        <f t="shared" si="73"/>
        <v>0</v>
      </c>
      <c r="SF26" s="42">
        <f t="shared" si="73"/>
        <v>0</v>
      </c>
      <c r="SG26" s="42">
        <f t="shared" si="73"/>
        <v>0</v>
      </c>
      <c r="SH26" s="42">
        <f t="shared" si="73"/>
        <v>0</v>
      </c>
      <c r="SI26" s="42">
        <f t="shared" si="73"/>
        <v>0</v>
      </c>
      <c r="SJ26" s="42">
        <f t="shared" si="73"/>
        <v>0</v>
      </c>
      <c r="SK26" s="42">
        <f t="shared" si="73"/>
        <v>0</v>
      </c>
      <c r="SL26" s="42">
        <f t="shared" si="73"/>
        <v>0</v>
      </c>
      <c r="SM26" s="42">
        <f t="shared" si="73"/>
        <v>0</v>
      </c>
      <c r="SN26" s="42">
        <f t="shared" si="73"/>
        <v>0</v>
      </c>
      <c r="SO26" s="42">
        <f t="shared" si="73"/>
        <v>0</v>
      </c>
      <c r="SP26" s="42">
        <f t="shared" si="73"/>
        <v>0</v>
      </c>
      <c r="SQ26" s="42">
        <f t="shared" si="73"/>
        <v>0</v>
      </c>
      <c r="SR26" s="42">
        <f t="shared" si="73"/>
        <v>0</v>
      </c>
      <c r="SS26" s="42">
        <f t="shared" si="73"/>
        <v>0</v>
      </c>
      <c r="ST26" s="42">
        <f t="shared" si="73"/>
        <v>0</v>
      </c>
      <c r="SU26" s="42">
        <f t="shared" si="73"/>
        <v>0</v>
      </c>
      <c r="SV26" s="42">
        <f t="shared" si="73"/>
        <v>0</v>
      </c>
      <c r="SW26" s="42">
        <f t="shared" si="73"/>
        <v>0</v>
      </c>
      <c r="SX26" s="42">
        <f t="shared" si="73"/>
        <v>0</v>
      </c>
      <c r="SY26" s="42">
        <f t="shared" si="73"/>
        <v>0</v>
      </c>
      <c r="SZ26" s="42">
        <f t="shared" si="73"/>
        <v>0</v>
      </c>
      <c r="TA26" s="42">
        <f t="shared" si="73"/>
        <v>0</v>
      </c>
      <c r="TB26" s="42">
        <f t="shared" si="73"/>
        <v>0</v>
      </c>
      <c r="TC26" s="42">
        <f t="shared" si="73"/>
        <v>0</v>
      </c>
      <c r="TD26" s="42">
        <f t="shared" si="69"/>
        <v>0</v>
      </c>
      <c r="TE26" s="42">
        <f t="shared" si="69"/>
        <v>0</v>
      </c>
      <c r="TF26" s="42">
        <f t="shared" si="69"/>
        <v>0</v>
      </c>
      <c r="TG26" s="42">
        <f t="shared" si="69"/>
        <v>0</v>
      </c>
      <c r="TH26" s="42">
        <f t="shared" si="69"/>
        <v>0</v>
      </c>
      <c r="TI26" s="42">
        <f t="shared" si="69"/>
        <v>0</v>
      </c>
      <c r="TJ26" s="42">
        <f t="shared" si="69"/>
        <v>0</v>
      </c>
      <c r="TK26" s="42">
        <f t="shared" si="69"/>
        <v>0</v>
      </c>
      <c r="TL26" s="42">
        <f t="shared" si="69"/>
        <v>0</v>
      </c>
      <c r="TM26" s="42">
        <f t="shared" si="69"/>
        <v>0</v>
      </c>
      <c r="TN26" s="42">
        <f t="shared" si="69"/>
        <v>0</v>
      </c>
      <c r="TO26" s="42">
        <f t="shared" si="69"/>
        <v>0</v>
      </c>
      <c r="TP26" s="42">
        <f t="shared" si="69"/>
        <v>0</v>
      </c>
      <c r="TQ26" s="42">
        <f t="shared" si="69"/>
        <v>0</v>
      </c>
      <c r="TR26" s="42">
        <f t="shared" si="69"/>
        <v>0</v>
      </c>
      <c r="TS26" s="42">
        <f t="shared" si="69"/>
        <v>0</v>
      </c>
      <c r="TT26" s="42">
        <f t="shared" si="69"/>
        <v>0</v>
      </c>
      <c r="TU26" s="42">
        <f t="shared" si="69"/>
        <v>0</v>
      </c>
      <c r="TV26" s="42">
        <f t="shared" si="69"/>
        <v>0</v>
      </c>
      <c r="TW26" s="42">
        <f t="shared" si="69"/>
        <v>0</v>
      </c>
      <c r="TX26" s="42">
        <f t="shared" si="69"/>
        <v>0</v>
      </c>
      <c r="TY26" s="42">
        <f t="shared" si="69"/>
        <v>0</v>
      </c>
      <c r="TZ26" s="42">
        <f t="shared" si="69"/>
        <v>0</v>
      </c>
      <c r="UA26" s="42">
        <f t="shared" si="69"/>
        <v>0</v>
      </c>
      <c r="UB26" s="42">
        <f t="shared" si="69"/>
        <v>0</v>
      </c>
      <c r="UC26" s="42">
        <f t="shared" si="69"/>
        <v>0</v>
      </c>
      <c r="UD26" s="42">
        <f t="shared" si="69"/>
        <v>0</v>
      </c>
      <c r="UE26" s="42">
        <f t="shared" si="69"/>
        <v>0</v>
      </c>
      <c r="UF26" s="42">
        <f t="shared" si="69"/>
        <v>0</v>
      </c>
      <c r="UG26" s="42">
        <f t="shared" si="69"/>
        <v>0</v>
      </c>
      <c r="UH26" s="42">
        <f t="shared" si="69"/>
        <v>0</v>
      </c>
      <c r="UI26" s="42">
        <f t="shared" ref="UI26:WT31" si="83">IF(UI$2=$A26,1,0)</f>
        <v>0</v>
      </c>
      <c r="UJ26" s="42">
        <f t="shared" si="83"/>
        <v>0</v>
      </c>
      <c r="UK26" s="42">
        <f t="shared" si="83"/>
        <v>0</v>
      </c>
      <c r="UL26" s="42">
        <f t="shared" si="83"/>
        <v>0</v>
      </c>
      <c r="UM26" s="42">
        <f t="shared" si="83"/>
        <v>0</v>
      </c>
      <c r="UN26" s="42">
        <f t="shared" si="83"/>
        <v>0</v>
      </c>
      <c r="UO26" s="42">
        <f t="shared" si="83"/>
        <v>0</v>
      </c>
      <c r="UP26" s="42">
        <f t="shared" si="83"/>
        <v>0</v>
      </c>
      <c r="UQ26" s="42">
        <f t="shared" si="83"/>
        <v>0</v>
      </c>
      <c r="UR26" s="42">
        <f t="shared" si="83"/>
        <v>0</v>
      </c>
      <c r="US26" s="42">
        <f t="shared" si="83"/>
        <v>0</v>
      </c>
      <c r="UT26" s="42">
        <f t="shared" si="83"/>
        <v>0</v>
      </c>
      <c r="UU26" s="42">
        <f t="shared" si="83"/>
        <v>0</v>
      </c>
      <c r="UV26" s="42">
        <f t="shared" si="83"/>
        <v>0</v>
      </c>
      <c r="UW26" s="42">
        <f t="shared" si="83"/>
        <v>0</v>
      </c>
      <c r="UX26" s="42">
        <f t="shared" si="83"/>
        <v>0</v>
      </c>
      <c r="UY26" s="42">
        <f t="shared" si="83"/>
        <v>0</v>
      </c>
      <c r="UZ26" s="42">
        <f t="shared" si="83"/>
        <v>0</v>
      </c>
      <c r="VA26" s="42">
        <f t="shared" si="83"/>
        <v>0</v>
      </c>
      <c r="VB26" s="42">
        <f t="shared" si="83"/>
        <v>0</v>
      </c>
      <c r="VC26" s="42">
        <f t="shared" si="83"/>
        <v>0</v>
      </c>
      <c r="VD26" s="42">
        <f t="shared" si="83"/>
        <v>0</v>
      </c>
      <c r="VE26" s="42">
        <f t="shared" si="83"/>
        <v>0</v>
      </c>
      <c r="VF26" s="42">
        <f t="shared" si="83"/>
        <v>0</v>
      </c>
      <c r="VG26" s="42">
        <f t="shared" si="83"/>
        <v>0</v>
      </c>
      <c r="VH26" s="42">
        <f t="shared" si="83"/>
        <v>0</v>
      </c>
      <c r="VI26" s="42">
        <f t="shared" si="83"/>
        <v>0</v>
      </c>
      <c r="VJ26" s="42">
        <f t="shared" si="83"/>
        <v>0</v>
      </c>
      <c r="VK26" s="42">
        <f t="shared" si="83"/>
        <v>0</v>
      </c>
      <c r="VL26" s="42">
        <f t="shared" si="83"/>
        <v>0</v>
      </c>
      <c r="VM26" s="42">
        <f t="shared" si="83"/>
        <v>0</v>
      </c>
      <c r="VN26" s="42">
        <f t="shared" si="83"/>
        <v>0</v>
      </c>
      <c r="VO26" s="42">
        <f t="shared" si="83"/>
        <v>0</v>
      </c>
      <c r="VP26" s="42">
        <f t="shared" si="83"/>
        <v>0</v>
      </c>
      <c r="VQ26" s="42">
        <f t="shared" si="83"/>
        <v>0</v>
      </c>
      <c r="VR26" s="42">
        <f t="shared" si="83"/>
        <v>0</v>
      </c>
      <c r="VS26" s="42">
        <f t="shared" si="83"/>
        <v>0</v>
      </c>
      <c r="VT26" s="42">
        <f t="shared" si="83"/>
        <v>0</v>
      </c>
      <c r="VU26" s="42">
        <f t="shared" si="83"/>
        <v>0</v>
      </c>
      <c r="VV26" s="42">
        <f t="shared" si="83"/>
        <v>0</v>
      </c>
      <c r="VW26" s="42">
        <f t="shared" si="83"/>
        <v>0</v>
      </c>
      <c r="VX26" s="42">
        <f t="shared" si="83"/>
        <v>0</v>
      </c>
      <c r="VY26" s="42">
        <f t="shared" si="83"/>
        <v>0</v>
      </c>
      <c r="VZ26" s="42">
        <f t="shared" si="83"/>
        <v>0</v>
      </c>
      <c r="WA26" s="42">
        <f t="shared" si="83"/>
        <v>0</v>
      </c>
      <c r="WB26" s="42">
        <f t="shared" si="83"/>
        <v>0</v>
      </c>
      <c r="WC26" s="42">
        <f t="shared" si="83"/>
        <v>0</v>
      </c>
      <c r="WD26" s="42">
        <f t="shared" si="83"/>
        <v>0</v>
      </c>
      <c r="WE26" s="42">
        <f t="shared" si="83"/>
        <v>0</v>
      </c>
      <c r="WF26" s="42">
        <f t="shared" si="83"/>
        <v>0</v>
      </c>
      <c r="WG26" s="42">
        <f t="shared" si="83"/>
        <v>0</v>
      </c>
      <c r="WH26" s="42">
        <f t="shared" si="83"/>
        <v>0</v>
      </c>
      <c r="WI26" s="42">
        <f t="shared" si="83"/>
        <v>0</v>
      </c>
      <c r="WJ26" s="42">
        <f t="shared" si="83"/>
        <v>0</v>
      </c>
      <c r="WK26" s="42">
        <f t="shared" si="83"/>
        <v>0</v>
      </c>
      <c r="WL26" s="42">
        <f t="shared" si="83"/>
        <v>0</v>
      </c>
      <c r="WM26" s="42">
        <f t="shared" si="83"/>
        <v>0</v>
      </c>
      <c r="WN26" s="42">
        <f t="shared" si="83"/>
        <v>0</v>
      </c>
      <c r="WO26" s="42">
        <f t="shared" si="83"/>
        <v>0</v>
      </c>
      <c r="WP26" s="42">
        <f t="shared" si="83"/>
        <v>0</v>
      </c>
      <c r="WQ26" s="42">
        <f t="shared" si="83"/>
        <v>0</v>
      </c>
      <c r="WR26" s="42">
        <f t="shared" si="83"/>
        <v>0</v>
      </c>
      <c r="WS26" s="42">
        <f t="shared" si="83"/>
        <v>0</v>
      </c>
      <c r="WT26" s="42">
        <f t="shared" si="83"/>
        <v>0</v>
      </c>
      <c r="WU26" s="42">
        <f t="shared" si="78"/>
        <v>0</v>
      </c>
      <c r="WV26" s="42">
        <f t="shared" si="78"/>
        <v>0</v>
      </c>
      <c r="WW26" s="42">
        <f t="shared" si="78"/>
        <v>0</v>
      </c>
      <c r="WX26" s="42">
        <f t="shared" si="78"/>
        <v>0</v>
      </c>
      <c r="WY26" s="42">
        <f t="shared" si="78"/>
        <v>0</v>
      </c>
      <c r="WZ26" s="42">
        <f t="shared" si="78"/>
        <v>0</v>
      </c>
      <c r="XA26" s="42">
        <f t="shared" si="78"/>
        <v>0</v>
      </c>
      <c r="XB26" s="42">
        <f t="shared" si="78"/>
        <v>0</v>
      </c>
      <c r="XC26" s="42">
        <f t="shared" si="78"/>
        <v>0</v>
      </c>
      <c r="XD26" s="42">
        <f t="shared" si="78"/>
        <v>0</v>
      </c>
      <c r="XE26" s="42">
        <f t="shared" si="78"/>
        <v>0</v>
      </c>
      <c r="XF26" s="42">
        <f t="shared" si="78"/>
        <v>0</v>
      </c>
      <c r="XG26" s="42">
        <f t="shared" si="78"/>
        <v>0</v>
      </c>
      <c r="XH26" s="42">
        <f t="shared" si="78"/>
        <v>0</v>
      </c>
      <c r="XI26" s="42">
        <f t="shared" si="78"/>
        <v>0</v>
      </c>
      <c r="XJ26" s="42">
        <f t="shared" si="78"/>
        <v>0</v>
      </c>
      <c r="XK26" s="42">
        <f t="shared" si="78"/>
        <v>0</v>
      </c>
      <c r="XL26" s="42">
        <f t="shared" si="78"/>
        <v>0</v>
      </c>
      <c r="XM26" s="42">
        <f t="shared" si="78"/>
        <v>0</v>
      </c>
      <c r="XN26" s="42">
        <f t="shared" si="78"/>
        <v>0</v>
      </c>
      <c r="XO26" s="42">
        <f t="shared" si="78"/>
        <v>0</v>
      </c>
      <c r="XP26" s="42">
        <f t="shared" si="78"/>
        <v>0</v>
      </c>
      <c r="XQ26" s="42">
        <f t="shared" si="78"/>
        <v>0</v>
      </c>
      <c r="XR26" s="42">
        <f t="shared" si="78"/>
        <v>0</v>
      </c>
      <c r="XS26" s="42">
        <f t="shared" si="78"/>
        <v>0</v>
      </c>
      <c r="XT26" s="42">
        <f t="shared" si="74"/>
        <v>0</v>
      </c>
      <c r="XU26" s="42">
        <f t="shared" si="74"/>
        <v>0</v>
      </c>
      <c r="XV26" s="42">
        <f t="shared" si="74"/>
        <v>0</v>
      </c>
      <c r="XW26" s="42">
        <f t="shared" si="74"/>
        <v>0</v>
      </c>
      <c r="XX26" s="42">
        <f t="shared" si="74"/>
        <v>0</v>
      </c>
      <c r="XY26" s="42">
        <f t="shared" si="74"/>
        <v>0</v>
      </c>
      <c r="XZ26" s="42">
        <f t="shared" si="74"/>
        <v>0</v>
      </c>
      <c r="YA26" s="42">
        <f t="shared" si="74"/>
        <v>0</v>
      </c>
      <c r="YB26" s="42">
        <f t="shared" si="74"/>
        <v>0</v>
      </c>
      <c r="YC26" s="42">
        <f t="shared" si="74"/>
        <v>0</v>
      </c>
      <c r="YD26" s="42">
        <f t="shared" si="70"/>
        <v>0</v>
      </c>
      <c r="YE26" s="23"/>
    </row>
    <row r="27" spans="1:655" x14ac:dyDescent="0.55000000000000004">
      <c r="A27" t="s">
        <v>824</v>
      </c>
      <c r="B27" s="42">
        <f t="shared" si="66"/>
        <v>0</v>
      </c>
      <c r="C27" s="42">
        <f t="shared" si="66"/>
        <v>0</v>
      </c>
      <c r="D27" s="42">
        <f t="shared" si="66"/>
        <v>0</v>
      </c>
      <c r="E27" s="42">
        <f t="shared" si="66"/>
        <v>0</v>
      </c>
      <c r="F27" s="42">
        <f t="shared" si="66"/>
        <v>0</v>
      </c>
      <c r="G27" s="42">
        <f t="shared" si="66"/>
        <v>0</v>
      </c>
      <c r="H27" s="42">
        <f t="shared" si="66"/>
        <v>0</v>
      </c>
      <c r="I27" s="42">
        <f t="shared" si="66"/>
        <v>0</v>
      </c>
      <c r="J27" s="42">
        <f t="shared" si="66"/>
        <v>0</v>
      </c>
      <c r="K27" s="42">
        <f t="shared" si="66"/>
        <v>0</v>
      </c>
      <c r="L27" s="42">
        <f t="shared" si="66"/>
        <v>0</v>
      </c>
      <c r="M27" s="42">
        <f t="shared" si="66"/>
        <v>0</v>
      </c>
      <c r="N27" s="42">
        <f t="shared" si="66"/>
        <v>0</v>
      </c>
      <c r="O27" s="42">
        <f t="shared" si="66"/>
        <v>0</v>
      </c>
      <c r="P27" s="42">
        <f t="shared" si="66"/>
        <v>0</v>
      </c>
      <c r="Q27" s="42">
        <f t="shared" si="66"/>
        <v>0</v>
      </c>
      <c r="R27" s="42">
        <f t="shared" si="79"/>
        <v>0</v>
      </c>
      <c r="S27" s="42">
        <f t="shared" si="79"/>
        <v>0</v>
      </c>
      <c r="T27" s="42">
        <f t="shared" si="79"/>
        <v>0</v>
      </c>
      <c r="U27" s="42">
        <f t="shared" si="79"/>
        <v>0</v>
      </c>
      <c r="V27" s="42">
        <f t="shared" si="79"/>
        <v>0</v>
      </c>
      <c r="W27" s="42">
        <f t="shared" si="79"/>
        <v>0</v>
      </c>
      <c r="X27" s="42">
        <f t="shared" si="79"/>
        <v>0</v>
      </c>
      <c r="Y27" s="42">
        <f t="shared" si="79"/>
        <v>0</v>
      </c>
      <c r="Z27" s="42">
        <f t="shared" si="79"/>
        <v>0</v>
      </c>
      <c r="AA27" s="42">
        <f t="shared" si="79"/>
        <v>0</v>
      </c>
      <c r="AB27" s="42">
        <f t="shared" si="79"/>
        <v>0</v>
      </c>
      <c r="AC27" s="42">
        <f t="shared" si="79"/>
        <v>0</v>
      </c>
      <c r="AD27" s="42">
        <f t="shared" si="79"/>
        <v>0</v>
      </c>
      <c r="AE27" s="42">
        <f t="shared" si="79"/>
        <v>0</v>
      </c>
      <c r="AF27" s="42">
        <f t="shared" si="79"/>
        <v>0</v>
      </c>
      <c r="AG27" s="42">
        <f t="shared" si="79"/>
        <v>0</v>
      </c>
      <c r="AH27" s="42">
        <f t="shared" si="79"/>
        <v>0</v>
      </c>
      <c r="AI27" s="42">
        <f t="shared" si="79"/>
        <v>0</v>
      </c>
      <c r="AJ27" s="42">
        <f t="shared" si="79"/>
        <v>0</v>
      </c>
      <c r="AK27" s="42">
        <f t="shared" si="79"/>
        <v>0</v>
      </c>
      <c r="AL27" s="42">
        <f t="shared" si="79"/>
        <v>0</v>
      </c>
      <c r="AM27" s="42">
        <f t="shared" si="79"/>
        <v>0</v>
      </c>
      <c r="AN27" s="42">
        <f t="shared" si="79"/>
        <v>0</v>
      </c>
      <c r="AO27" s="42">
        <f t="shared" si="79"/>
        <v>0</v>
      </c>
      <c r="AP27" s="42">
        <f t="shared" si="79"/>
        <v>0</v>
      </c>
      <c r="AQ27" s="42">
        <f t="shared" si="79"/>
        <v>0</v>
      </c>
      <c r="AR27" s="42">
        <f t="shared" si="79"/>
        <v>0</v>
      </c>
      <c r="AS27" s="42">
        <f t="shared" si="79"/>
        <v>0</v>
      </c>
      <c r="AT27" s="42">
        <f t="shared" si="79"/>
        <v>0</v>
      </c>
      <c r="AU27" s="42">
        <f t="shared" si="79"/>
        <v>0</v>
      </c>
      <c r="AV27" s="42">
        <f t="shared" si="79"/>
        <v>0</v>
      </c>
      <c r="AW27" s="42">
        <f t="shared" si="79"/>
        <v>0</v>
      </c>
      <c r="AX27" s="42">
        <f t="shared" si="79"/>
        <v>0</v>
      </c>
      <c r="AY27" s="42">
        <f t="shared" si="79"/>
        <v>0</v>
      </c>
      <c r="AZ27" s="42">
        <f t="shared" si="79"/>
        <v>0</v>
      </c>
      <c r="BA27" s="42">
        <f t="shared" si="79"/>
        <v>0</v>
      </c>
      <c r="BB27" s="42">
        <f t="shared" si="79"/>
        <v>0</v>
      </c>
      <c r="BC27" s="42">
        <f t="shared" si="79"/>
        <v>0</v>
      </c>
      <c r="BD27" s="42">
        <f t="shared" si="79"/>
        <v>0</v>
      </c>
      <c r="BE27" s="42">
        <f t="shared" si="79"/>
        <v>0</v>
      </c>
      <c r="BF27" s="42">
        <f t="shared" si="79"/>
        <v>0</v>
      </c>
      <c r="BG27" s="42">
        <f t="shared" si="79"/>
        <v>0</v>
      </c>
      <c r="BH27" s="42">
        <f t="shared" si="79"/>
        <v>0</v>
      </c>
      <c r="BI27" s="42">
        <f t="shared" si="79"/>
        <v>0</v>
      </c>
      <c r="BJ27" s="42">
        <f t="shared" si="79"/>
        <v>0</v>
      </c>
      <c r="BK27" s="42">
        <f t="shared" si="79"/>
        <v>0</v>
      </c>
      <c r="BL27" s="42">
        <f t="shared" si="79"/>
        <v>0</v>
      </c>
      <c r="BM27" s="42">
        <f t="shared" si="79"/>
        <v>0</v>
      </c>
      <c r="BN27" s="42">
        <f t="shared" si="79"/>
        <v>0</v>
      </c>
      <c r="BO27" s="42">
        <f t="shared" si="76"/>
        <v>0</v>
      </c>
      <c r="BP27" s="42">
        <f t="shared" si="76"/>
        <v>0</v>
      </c>
      <c r="BQ27" s="42">
        <f t="shared" si="76"/>
        <v>0</v>
      </c>
      <c r="BR27" s="42">
        <f t="shared" si="76"/>
        <v>0</v>
      </c>
      <c r="BS27" s="42">
        <f t="shared" si="76"/>
        <v>0</v>
      </c>
      <c r="BT27" s="42">
        <f t="shared" si="76"/>
        <v>0</v>
      </c>
      <c r="BU27" s="42">
        <f t="shared" si="76"/>
        <v>0</v>
      </c>
      <c r="BV27" s="42">
        <f t="shared" si="76"/>
        <v>0</v>
      </c>
      <c r="BW27" s="42">
        <f t="shared" si="76"/>
        <v>0</v>
      </c>
      <c r="BX27" s="42">
        <f t="shared" si="76"/>
        <v>0</v>
      </c>
      <c r="BY27" s="42">
        <f t="shared" si="76"/>
        <v>0</v>
      </c>
      <c r="BZ27" s="42">
        <f t="shared" si="76"/>
        <v>0</v>
      </c>
      <c r="CA27" s="42">
        <f t="shared" si="76"/>
        <v>0</v>
      </c>
      <c r="CB27" s="42">
        <f t="shared" si="76"/>
        <v>0</v>
      </c>
      <c r="CC27" s="42">
        <f t="shared" si="76"/>
        <v>0</v>
      </c>
      <c r="CD27" s="42">
        <f t="shared" si="76"/>
        <v>0</v>
      </c>
      <c r="CE27" s="42">
        <f t="shared" si="76"/>
        <v>0</v>
      </c>
      <c r="CF27" s="42">
        <f t="shared" si="76"/>
        <v>0</v>
      </c>
      <c r="CG27" s="42">
        <f t="shared" si="76"/>
        <v>0</v>
      </c>
      <c r="CH27" s="42">
        <f t="shared" si="76"/>
        <v>0</v>
      </c>
      <c r="CI27" s="42">
        <f t="shared" si="76"/>
        <v>0</v>
      </c>
      <c r="CJ27" s="42">
        <f t="shared" si="76"/>
        <v>0</v>
      </c>
      <c r="CK27" s="42">
        <f t="shared" si="76"/>
        <v>0</v>
      </c>
      <c r="CL27" s="42">
        <f t="shared" si="80"/>
        <v>0</v>
      </c>
      <c r="CM27" s="42">
        <f t="shared" si="80"/>
        <v>0</v>
      </c>
      <c r="CN27" s="42">
        <f t="shared" si="80"/>
        <v>0</v>
      </c>
      <c r="CO27" s="42">
        <f t="shared" si="80"/>
        <v>0</v>
      </c>
      <c r="CP27" s="42">
        <f t="shared" si="80"/>
        <v>0</v>
      </c>
      <c r="CQ27" s="42">
        <f t="shared" si="80"/>
        <v>0</v>
      </c>
      <c r="CR27" s="42">
        <f t="shared" si="80"/>
        <v>0</v>
      </c>
      <c r="CS27" s="42">
        <f t="shared" si="80"/>
        <v>0</v>
      </c>
      <c r="CT27" s="42">
        <f t="shared" si="80"/>
        <v>0</v>
      </c>
      <c r="CU27" s="42">
        <f t="shared" si="80"/>
        <v>0</v>
      </c>
      <c r="CV27" s="42">
        <f t="shared" si="80"/>
        <v>0</v>
      </c>
      <c r="CW27" s="42">
        <f t="shared" si="80"/>
        <v>0</v>
      </c>
      <c r="CX27" s="42">
        <f t="shared" si="80"/>
        <v>0</v>
      </c>
      <c r="CY27" s="42">
        <f t="shared" si="80"/>
        <v>0</v>
      </c>
      <c r="CZ27" s="42">
        <f t="shared" si="80"/>
        <v>0</v>
      </c>
      <c r="DA27" s="42">
        <f t="shared" si="80"/>
        <v>0</v>
      </c>
      <c r="DB27" s="42">
        <f t="shared" si="80"/>
        <v>0</v>
      </c>
      <c r="DC27" s="42">
        <f t="shared" si="80"/>
        <v>0</v>
      </c>
      <c r="DD27" s="42">
        <f t="shared" si="80"/>
        <v>0</v>
      </c>
      <c r="DE27" s="42">
        <f t="shared" si="80"/>
        <v>0</v>
      </c>
      <c r="DF27" s="42">
        <f t="shared" si="80"/>
        <v>0</v>
      </c>
      <c r="DG27" s="42">
        <f t="shared" si="80"/>
        <v>0</v>
      </c>
      <c r="DH27" s="42">
        <f t="shared" si="80"/>
        <v>0</v>
      </c>
      <c r="DI27" s="42">
        <f t="shared" si="80"/>
        <v>0</v>
      </c>
      <c r="DJ27" s="42">
        <f t="shared" si="80"/>
        <v>0</v>
      </c>
      <c r="DK27" s="42">
        <f t="shared" si="80"/>
        <v>0</v>
      </c>
      <c r="DL27" s="42">
        <f t="shared" si="80"/>
        <v>0</v>
      </c>
      <c r="DM27" s="42">
        <f t="shared" si="80"/>
        <v>0</v>
      </c>
      <c r="DN27" s="42">
        <f t="shared" si="80"/>
        <v>0</v>
      </c>
      <c r="DO27" s="42">
        <f t="shared" si="80"/>
        <v>0</v>
      </c>
      <c r="DP27" s="42">
        <f t="shared" si="80"/>
        <v>0</v>
      </c>
      <c r="DQ27" s="42">
        <f t="shared" si="80"/>
        <v>0</v>
      </c>
      <c r="DR27" s="42">
        <f t="shared" si="80"/>
        <v>0</v>
      </c>
      <c r="DS27" s="42">
        <f t="shared" si="80"/>
        <v>0</v>
      </c>
      <c r="DT27" s="42">
        <f t="shared" si="80"/>
        <v>0</v>
      </c>
      <c r="DU27" s="42">
        <f t="shared" si="80"/>
        <v>0</v>
      </c>
      <c r="DV27" s="42">
        <f t="shared" si="80"/>
        <v>0</v>
      </c>
      <c r="DW27" s="42">
        <f t="shared" si="80"/>
        <v>0</v>
      </c>
      <c r="DX27" s="42">
        <f t="shared" si="80"/>
        <v>0</v>
      </c>
      <c r="DY27" s="42">
        <f t="shared" si="80"/>
        <v>0</v>
      </c>
      <c r="DZ27" s="42">
        <f t="shared" si="77"/>
        <v>0</v>
      </c>
      <c r="EA27" s="42">
        <f t="shared" si="77"/>
        <v>0</v>
      </c>
      <c r="EB27" s="42">
        <f t="shared" si="77"/>
        <v>0</v>
      </c>
      <c r="EC27" s="42">
        <f t="shared" si="77"/>
        <v>0</v>
      </c>
      <c r="ED27" s="42">
        <f t="shared" si="77"/>
        <v>0</v>
      </c>
      <c r="EE27" s="42">
        <f t="shared" si="77"/>
        <v>0</v>
      </c>
      <c r="EF27" s="42">
        <f t="shared" si="77"/>
        <v>0</v>
      </c>
      <c r="EG27" s="42">
        <f t="shared" si="77"/>
        <v>0</v>
      </c>
      <c r="EH27" s="42">
        <f t="shared" si="77"/>
        <v>0</v>
      </c>
      <c r="EI27" s="42">
        <f t="shared" si="77"/>
        <v>0</v>
      </c>
      <c r="EJ27" s="42">
        <f t="shared" si="77"/>
        <v>0</v>
      </c>
      <c r="EK27" s="42">
        <f t="shared" si="77"/>
        <v>0</v>
      </c>
      <c r="EL27" s="42">
        <f t="shared" si="77"/>
        <v>0</v>
      </c>
      <c r="EM27" s="42">
        <f t="shared" si="77"/>
        <v>0</v>
      </c>
      <c r="EN27" s="42">
        <f t="shared" si="77"/>
        <v>0</v>
      </c>
      <c r="EO27" s="42">
        <f t="shared" si="77"/>
        <v>0</v>
      </c>
      <c r="EP27" s="42">
        <f t="shared" si="77"/>
        <v>0</v>
      </c>
      <c r="EQ27" s="42">
        <f t="shared" si="77"/>
        <v>0</v>
      </c>
      <c r="ER27" s="42">
        <f t="shared" si="77"/>
        <v>0</v>
      </c>
      <c r="ES27" s="42">
        <f t="shared" si="77"/>
        <v>0</v>
      </c>
      <c r="ET27" s="42">
        <f t="shared" si="77"/>
        <v>0</v>
      </c>
      <c r="EU27" s="42">
        <f t="shared" si="77"/>
        <v>0</v>
      </c>
      <c r="EV27" s="42">
        <f t="shared" si="77"/>
        <v>0</v>
      </c>
      <c r="EW27" s="42">
        <f t="shared" si="77"/>
        <v>0</v>
      </c>
      <c r="EX27" s="42">
        <f t="shared" si="77"/>
        <v>0</v>
      </c>
      <c r="EY27" s="42">
        <f t="shared" si="77"/>
        <v>0</v>
      </c>
      <c r="EZ27" s="42">
        <f t="shared" si="77"/>
        <v>0</v>
      </c>
      <c r="FA27" s="42">
        <f t="shared" si="77"/>
        <v>0</v>
      </c>
      <c r="FB27" s="42">
        <f t="shared" si="77"/>
        <v>0</v>
      </c>
      <c r="FC27" s="42">
        <f t="shared" si="77"/>
        <v>0</v>
      </c>
      <c r="FD27" s="42">
        <f t="shared" si="77"/>
        <v>0</v>
      </c>
      <c r="FE27" s="42">
        <f t="shared" si="77"/>
        <v>0</v>
      </c>
      <c r="FF27" s="42">
        <f t="shared" si="77"/>
        <v>0</v>
      </c>
      <c r="FG27" s="42">
        <f t="shared" si="77"/>
        <v>0</v>
      </c>
      <c r="FH27" s="42">
        <f t="shared" si="77"/>
        <v>0</v>
      </c>
      <c r="FI27" s="42">
        <f t="shared" si="77"/>
        <v>0</v>
      </c>
      <c r="FJ27" s="42">
        <f t="shared" si="77"/>
        <v>0</v>
      </c>
      <c r="FK27" s="42">
        <f t="shared" si="77"/>
        <v>0</v>
      </c>
      <c r="FL27" s="42">
        <f t="shared" si="77"/>
        <v>0</v>
      </c>
      <c r="FM27" s="42">
        <f t="shared" si="77"/>
        <v>0</v>
      </c>
      <c r="FN27" s="42">
        <f t="shared" si="77"/>
        <v>0</v>
      </c>
      <c r="FO27" s="42">
        <f t="shared" si="77"/>
        <v>0</v>
      </c>
      <c r="FP27" s="42">
        <f t="shared" si="77"/>
        <v>0</v>
      </c>
      <c r="FQ27" s="42">
        <f t="shared" si="77"/>
        <v>0</v>
      </c>
      <c r="FR27" s="42">
        <f t="shared" si="77"/>
        <v>0</v>
      </c>
      <c r="FS27" s="42">
        <f t="shared" si="77"/>
        <v>0</v>
      </c>
      <c r="FT27" s="42">
        <f t="shared" si="77"/>
        <v>0</v>
      </c>
      <c r="FU27" s="42">
        <f t="shared" si="77"/>
        <v>0</v>
      </c>
      <c r="FV27" s="42">
        <f t="shared" si="77"/>
        <v>0</v>
      </c>
      <c r="FW27" s="42">
        <f t="shared" si="77"/>
        <v>0</v>
      </c>
      <c r="FX27" s="42">
        <f t="shared" si="77"/>
        <v>0</v>
      </c>
      <c r="FY27" s="42">
        <f t="shared" si="77"/>
        <v>0</v>
      </c>
      <c r="FZ27" s="42">
        <f t="shared" si="77"/>
        <v>0</v>
      </c>
      <c r="GA27" s="42">
        <f t="shared" si="77"/>
        <v>0</v>
      </c>
      <c r="GB27" s="42">
        <f t="shared" si="77"/>
        <v>0</v>
      </c>
      <c r="GC27" s="42">
        <f t="shared" si="77"/>
        <v>0</v>
      </c>
      <c r="GD27" s="42">
        <f t="shared" si="77"/>
        <v>0</v>
      </c>
      <c r="GE27" s="42">
        <f t="shared" si="77"/>
        <v>0</v>
      </c>
      <c r="GF27" s="42">
        <f t="shared" si="77"/>
        <v>0</v>
      </c>
      <c r="GG27" s="42">
        <f t="shared" si="77"/>
        <v>0</v>
      </c>
      <c r="GH27" s="42">
        <f t="shared" si="77"/>
        <v>0</v>
      </c>
      <c r="GI27" s="42">
        <f t="shared" si="77"/>
        <v>0</v>
      </c>
      <c r="GJ27" s="42">
        <f t="shared" si="71"/>
        <v>0</v>
      </c>
      <c r="GK27" s="42">
        <f t="shared" si="71"/>
        <v>0</v>
      </c>
      <c r="GL27" s="42">
        <f t="shared" si="71"/>
        <v>0</v>
      </c>
      <c r="GM27" s="42">
        <f t="shared" si="71"/>
        <v>0</v>
      </c>
      <c r="GN27" s="42">
        <f t="shared" ref="GN27:IY31" si="84">IF(GN$2=$A27,1,0)</f>
        <v>0</v>
      </c>
      <c r="GO27" s="42">
        <f t="shared" si="84"/>
        <v>0</v>
      </c>
      <c r="GP27" s="42">
        <f t="shared" si="84"/>
        <v>0</v>
      </c>
      <c r="GQ27" s="42">
        <f t="shared" si="84"/>
        <v>0</v>
      </c>
      <c r="GR27" s="42">
        <f t="shared" si="84"/>
        <v>0</v>
      </c>
      <c r="GS27" s="42">
        <f t="shared" si="84"/>
        <v>0</v>
      </c>
      <c r="GT27" s="42">
        <f t="shared" si="84"/>
        <v>0</v>
      </c>
      <c r="GU27" s="42">
        <f t="shared" si="84"/>
        <v>0</v>
      </c>
      <c r="GV27" s="42">
        <f t="shared" si="84"/>
        <v>0</v>
      </c>
      <c r="GW27" s="42">
        <f t="shared" si="84"/>
        <v>0</v>
      </c>
      <c r="GX27" s="42">
        <f t="shared" si="84"/>
        <v>0</v>
      </c>
      <c r="GY27" s="42">
        <f t="shared" si="84"/>
        <v>0</v>
      </c>
      <c r="GZ27" s="42">
        <f t="shared" si="84"/>
        <v>0</v>
      </c>
      <c r="HA27" s="42">
        <f t="shared" si="84"/>
        <v>0</v>
      </c>
      <c r="HB27" s="42">
        <f t="shared" si="84"/>
        <v>0</v>
      </c>
      <c r="HC27" s="42">
        <f t="shared" si="84"/>
        <v>0</v>
      </c>
      <c r="HD27" s="42">
        <f t="shared" si="84"/>
        <v>0</v>
      </c>
      <c r="HE27" s="42">
        <f t="shared" si="84"/>
        <v>0</v>
      </c>
      <c r="HF27" s="42">
        <f t="shared" si="84"/>
        <v>0</v>
      </c>
      <c r="HG27" s="42">
        <f t="shared" si="84"/>
        <v>0</v>
      </c>
      <c r="HH27" s="42">
        <f t="shared" si="84"/>
        <v>0</v>
      </c>
      <c r="HI27" s="42">
        <f t="shared" si="84"/>
        <v>0</v>
      </c>
      <c r="HJ27" s="42">
        <f t="shared" si="84"/>
        <v>0</v>
      </c>
      <c r="HK27" s="42">
        <f t="shared" si="84"/>
        <v>0</v>
      </c>
      <c r="HL27" s="42">
        <f t="shared" si="84"/>
        <v>0</v>
      </c>
      <c r="HM27" s="42">
        <f t="shared" si="84"/>
        <v>0</v>
      </c>
      <c r="HN27" s="42">
        <f t="shared" si="84"/>
        <v>0</v>
      </c>
      <c r="HO27" s="42">
        <f t="shared" si="84"/>
        <v>0</v>
      </c>
      <c r="HP27" s="42">
        <f t="shared" si="84"/>
        <v>0</v>
      </c>
      <c r="HQ27" s="42">
        <f t="shared" si="84"/>
        <v>0</v>
      </c>
      <c r="HR27" s="42">
        <f t="shared" si="84"/>
        <v>0</v>
      </c>
      <c r="HS27" s="42">
        <f t="shared" si="84"/>
        <v>0</v>
      </c>
      <c r="HT27" s="42">
        <f t="shared" si="84"/>
        <v>0</v>
      </c>
      <c r="HU27" s="42">
        <f t="shared" si="84"/>
        <v>0</v>
      </c>
      <c r="HV27" s="42">
        <f t="shared" si="84"/>
        <v>0</v>
      </c>
      <c r="HW27" s="42">
        <f t="shared" si="84"/>
        <v>0</v>
      </c>
      <c r="HX27" s="42">
        <f t="shared" si="84"/>
        <v>0</v>
      </c>
      <c r="HY27" s="42">
        <f t="shared" si="84"/>
        <v>0</v>
      </c>
      <c r="HZ27" s="42">
        <f t="shared" si="84"/>
        <v>0</v>
      </c>
      <c r="IA27" s="42">
        <f t="shared" si="84"/>
        <v>0</v>
      </c>
      <c r="IB27" s="42">
        <f t="shared" si="84"/>
        <v>0</v>
      </c>
      <c r="IC27" s="42">
        <f t="shared" si="84"/>
        <v>0</v>
      </c>
      <c r="ID27" s="42">
        <f t="shared" si="84"/>
        <v>0</v>
      </c>
      <c r="IE27" s="42">
        <f t="shared" si="84"/>
        <v>0</v>
      </c>
      <c r="IF27" s="42">
        <f t="shared" si="84"/>
        <v>0</v>
      </c>
      <c r="IG27" s="42">
        <f t="shared" si="84"/>
        <v>0</v>
      </c>
      <c r="IH27" s="42">
        <f t="shared" si="84"/>
        <v>0</v>
      </c>
      <c r="II27" s="42">
        <f t="shared" si="84"/>
        <v>0</v>
      </c>
      <c r="IJ27" s="42">
        <f t="shared" si="84"/>
        <v>0</v>
      </c>
      <c r="IK27" s="42">
        <f t="shared" si="84"/>
        <v>0</v>
      </c>
      <c r="IL27" s="42">
        <f t="shared" si="84"/>
        <v>0</v>
      </c>
      <c r="IM27" s="42">
        <f t="shared" si="84"/>
        <v>0</v>
      </c>
      <c r="IN27" s="42">
        <f t="shared" si="84"/>
        <v>0</v>
      </c>
      <c r="IO27" s="42">
        <f t="shared" si="84"/>
        <v>0</v>
      </c>
      <c r="IP27" s="42">
        <f t="shared" si="84"/>
        <v>0</v>
      </c>
      <c r="IQ27" s="42">
        <f t="shared" si="84"/>
        <v>0</v>
      </c>
      <c r="IR27" s="42">
        <f t="shared" si="84"/>
        <v>0</v>
      </c>
      <c r="IS27" s="42">
        <f t="shared" si="84"/>
        <v>0</v>
      </c>
      <c r="IT27" s="42">
        <f t="shared" si="84"/>
        <v>0</v>
      </c>
      <c r="IU27" s="42">
        <f t="shared" si="84"/>
        <v>0</v>
      </c>
      <c r="IV27" s="42">
        <f t="shared" si="84"/>
        <v>0</v>
      </c>
      <c r="IW27" s="42">
        <f t="shared" si="65"/>
        <v>0</v>
      </c>
      <c r="IX27" s="42">
        <f t="shared" si="65"/>
        <v>0</v>
      </c>
      <c r="IY27" s="42">
        <f t="shared" si="65"/>
        <v>0</v>
      </c>
      <c r="IZ27" s="42">
        <f t="shared" si="65"/>
        <v>0</v>
      </c>
      <c r="JA27" s="42">
        <f t="shared" si="65"/>
        <v>0</v>
      </c>
      <c r="JB27" s="42">
        <f t="shared" si="65"/>
        <v>0</v>
      </c>
      <c r="JC27" s="42">
        <f t="shared" si="65"/>
        <v>0</v>
      </c>
      <c r="JD27" s="42">
        <f t="shared" si="65"/>
        <v>0</v>
      </c>
      <c r="JE27" s="42">
        <f t="shared" si="65"/>
        <v>0</v>
      </c>
      <c r="JF27" s="42">
        <f t="shared" si="65"/>
        <v>0</v>
      </c>
      <c r="JG27" s="42">
        <f t="shared" si="65"/>
        <v>0</v>
      </c>
      <c r="JH27" s="42">
        <f t="shared" si="65"/>
        <v>0</v>
      </c>
      <c r="JI27" s="42">
        <f t="shared" si="65"/>
        <v>0</v>
      </c>
      <c r="JJ27" s="42">
        <f t="shared" si="65"/>
        <v>0</v>
      </c>
      <c r="JK27" s="42">
        <f t="shared" si="65"/>
        <v>0</v>
      </c>
      <c r="JL27" s="42">
        <f t="shared" si="65"/>
        <v>0</v>
      </c>
      <c r="JM27" s="42">
        <f t="shared" si="65"/>
        <v>0</v>
      </c>
      <c r="JN27" s="42">
        <f t="shared" si="65"/>
        <v>0</v>
      </c>
      <c r="JO27" s="42">
        <f t="shared" si="65"/>
        <v>0</v>
      </c>
      <c r="JP27" s="42">
        <f t="shared" si="65"/>
        <v>0</v>
      </c>
      <c r="JQ27" s="42">
        <f t="shared" si="65"/>
        <v>0</v>
      </c>
      <c r="JR27" s="42">
        <f t="shared" si="65"/>
        <v>0</v>
      </c>
      <c r="JS27" s="42">
        <f t="shared" si="65"/>
        <v>0</v>
      </c>
      <c r="JT27" s="42">
        <f t="shared" si="65"/>
        <v>0</v>
      </c>
      <c r="JU27" s="42">
        <f t="shared" si="65"/>
        <v>0</v>
      </c>
      <c r="JV27" s="42">
        <f t="shared" si="65"/>
        <v>0</v>
      </c>
      <c r="JW27" s="42">
        <f t="shared" si="65"/>
        <v>0</v>
      </c>
      <c r="JX27" s="42">
        <f t="shared" si="65"/>
        <v>0</v>
      </c>
      <c r="JY27" s="42">
        <f t="shared" si="65"/>
        <v>0</v>
      </c>
      <c r="JZ27" s="42">
        <f t="shared" si="65"/>
        <v>0</v>
      </c>
      <c r="KA27" s="42">
        <f t="shared" si="65"/>
        <v>0</v>
      </c>
      <c r="KB27" s="42">
        <f t="shared" si="65"/>
        <v>0</v>
      </c>
      <c r="KC27" s="42">
        <f t="shared" si="65"/>
        <v>0</v>
      </c>
      <c r="KD27" s="42">
        <f t="shared" si="65"/>
        <v>0</v>
      </c>
      <c r="KE27" s="42">
        <f t="shared" si="65"/>
        <v>0</v>
      </c>
      <c r="KF27" s="42">
        <f t="shared" si="65"/>
        <v>0</v>
      </c>
      <c r="KG27" s="42">
        <f t="shared" si="65"/>
        <v>0</v>
      </c>
      <c r="KH27" s="42">
        <f t="shared" si="65"/>
        <v>0</v>
      </c>
      <c r="KI27" s="42">
        <f t="shared" si="65"/>
        <v>0</v>
      </c>
      <c r="KJ27" s="42">
        <f t="shared" si="65"/>
        <v>0</v>
      </c>
      <c r="KK27" s="42">
        <f t="shared" si="65"/>
        <v>0</v>
      </c>
      <c r="KL27" s="42">
        <f t="shared" si="65"/>
        <v>0</v>
      </c>
      <c r="KM27" s="42">
        <f t="shared" si="65"/>
        <v>0</v>
      </c>
      <c r="KN27" s="42">
        <f t="shared" si="65"/>
        <v>0</v>
      </c>
      <c r="KO27" s="42">
        <f t="shared" si="65"/>
        <v>0</v>
      </c>
      <c r="KP27" s="42">
        <f t="shared" si="65"/>
        <v>0</v>
      </c>
      <c r="KQ27" s="42">
        <f t="shared" si="65"/>
        <v>0</v>
      </c>
      <c r="KR27" s="42">
        <f t="shared" si="65"/>
        <v>0</v>
      </c>
      <c r="KS27" s="42">
        <f t="shared" si="72"/>
        <v>0</v>
      </c>
      <c r="KT27" s="42">
        <f t="shared" si="72"/>
        <v>0</v>
      </c>
      <c r="KU27" s="42">
        <f t="shared" si="72"/>
        <v>0</v>
      </c>
      <c r="KV27" s="42">
        <f t="shared" si="72"/>
        <v>0</v>
      </c>
      <c r="KW27" s="42">
        <f t="shared" si="72"/>
        <v>0</v>
      </c>
      <c r="KX27" s="42">
        <f t="shared" si="72"/>
        <v>0</v>
      </c>
      <c r="KY27" s="42">
        <f t="shared" si="72"/>
        <v>0</v>
      </c>
      <c r="KZ27" s="42">
        <f t="shared" si="72"/>
        <v>0</v>
      </c>
      <c r="LA27" s="42">
        <f t="shared" si="72"/>
        <v>0</v>
      </c>
      <c r="LB27" s="42">
        <f t="shared" si="72"/>
        <v>0</v>
      </c>
      <c r="LC27" s="42">
        <f t="shared" si="72"/>
        <v>0</v>
      </c>
      <c r="LD27" s="42">
        <f t="shared" si="72"/>
        <v>0</v>
      </c>
      <c r="LE27" s="42">
        <f t="shared" si="72"/>
        <v>0</v>
      </c>
      <c r="LF27" s="42">
        <f t="shared" si="72"/>
        <v>0</v>
      </c>
      <c r="LG27" s="42">
        <f t="shared" si="72"/>
        <v>0</v>
      </c>
      <c r="LH27" s="42">
        <f t="shared" si="72"/>
        <v>0</v>
      </c>
      <c r="LI27" s="42">
        <f t="shared" si="72"/>
        <v>0</v>
      </c>
      <c r="LJ27" s="42">
        <f t="shared" si="72"/>
        <v>0</v>
      </c>
      <c r="LK27" s="42">
        <f t="shared" si="72"/>
        <v>0</v>
      </c>
      <c r="LL27" s="42">
        <f t="shared" si="72"/>
        <v>0</v>
      </c>
      <c r="LM27" s="42">
        <f t="shared" si="72"/>
        <v>0</v>
      </c>
      <c r="LN27" s="42">
        <f t="shared" ref="LN27:NY30" si="85">IF(LN$2=$A27,1,0)</f>
        <v>0</v>
      </c>
      <c r="LO27" s="42">
        <f t="shared" si="85"/>
        <v>0</v>
      </c>
      <c r="LP27" s="42">
        <f t="shared" si="85"/>
        <v>0</v>
      </c>
      <c r="LQ27" s="42">
        <f t="shared" si="85"/>
        <v>0</v>
      </c>
      <c r="LR27" s="42">
        <f t="shared" si="85"/>
        <v>0</v>
      </c>
      <c r="LS27" s="42">
        <f t="shared" si="85"/>
        <v>0</v>
      </c>
      <c r="LT27" s="42">
        <f t="shared" si="85"/>
        <v>0</v>
      </c>
      <c r="LU27" s="42">
        <f t="shared" si="85"/>
        <v>0</v>
      </c>
      <c r="LV27" s="42">
        <f t="shared" si="85"/>
        <v>0</v>
      </c>
      <c r="LW27" s="42">
        <f t="shared" si="85"/>
        <v>0</v>
      </c>
      <c r="LX27" s="42">
        <f t="shared" si="85"/>
        <v>0</v>
      </c>
      <c r="LY27" s="42">
        <f t="shared" si="85"/>
        <v>0</v>
      </c>
      <c r="LZ27" s="42">
        <f t="shared" si="85"/>
        <v>0</v>
      </c>
      <c r="MA27" s="42">
        <f t="shared" si="85"/>
        <v>0</v>
      </c>
      <c r="MB27" s="42">
        <f t="shared" si="85"/>
        <v>0</v>
      </c>
      <c r="MC27" s="42">
        <f t="shared" si="85"/>
        <v>0</v>
      </c>
      <c r="MD27" s="42">
        <f t="shared" si="85"/>
        <v>0</v>
      </c>
      <c r="ME27" s="42">
        <f t="shared" si="85"/>
        <v>0</v>
      </c>
      <c r="MF27" s="42">
        <f t="shared" si="85"/>
        <v>0</v>
      </c>
      <c r="MG27" s="42">
        <f t="shared" si="85"/>
        <v>0</v>
      </c>
      <c r="MH27" s="42">
        <f t="shared" si="85"/>
        <v>0</v>
      </c>
      <c r="MI27" s="42">
        <f t="shared" si="85"/>
        <v>0</v>
      </c>
      <c r="MJ27" s="42">
        <f t="shared" si="85"/>
        <v>0</v>
      </c>
      <c r="MK27" s="42">
        <f t="shared" si="85"/>
        <v>0</v>
      </c>
      <c r="ML27" s="42">
        <f t="shared" si="85"/>
        <v>0</v>
      </c>
      <c r="MM27" s="42">
        <f t="shared" si="85"/>
        <v>0</v>
      </c>
      <c r="MN27" s="42">
        <f t="shared" si="85"/>
        <v>0</v>
      </c>
      <c r="MO27" s="42">
        <f t="shared" si="85"/>
        <v>0</v>
      </c>
      <c r="MP27" s="42">
        <f t="shared" si="85"/>
        <v>0</v>
      </c>
      <c r="MQ27" s="42">
        <f t="shared" si="85"/>
        <v>0</v>
      </c>
      <c r="MR27" s="42">
        <f t="shared" si="85"/>
        <v>0</v>
      </c>
      <c r="MS27" s="42">
        <f t="shared" si="85"/>
        <v>0</v>
      </c>
      <c r="MT27" s="42">
        <f t="shared" si="85"/>
        <v>0</v>
      </c>
      <c r="MU27" s="42">
        <f t="shared" si="85"/>
        <v>0</v>
      </c>
      <c r="MV27" s="42">
        <f t="shared" si="85"/>
        <v>0</v>
      </c>
      <c r="MW27" s="42">
        <f t="shared" si="85"/>
        <v>0</v>
      </c>
      <c r="MX27" s="42">
        <f t="shared" si="85"/>
        <v>0</v>
      </c>
      <c r="MY27" s="42">
        <f t="shared" si="85"/>
        <v>0</v>
      </c>
      <c r="MZ27" s="42">
        <f t="shared" si="85"/>
        <v>0</v>
      </c>
      <c r="NA27" s="42">
        <f t="shared" si="85"/>
        <v>0</v>
      </c>
      <c r="NB27" s="42">
        <f t="shared" si="85"/>
        <v>0</v>
      </c>
      <c r="NC27" s="42">
        <f t="shared" si="85"/>
        <v>0</v>
      </c>
      <c r="ND27" s="42">
        <f t="shared" si="85"/>
        <v>0</v>
      </c>
      <c r="NE27" s="42">
        <f t="shared" si="85"/>
        <v>0</v>
      </c>
      <c r="NF27" s="42">
        <f t="shared" si="85"/>
        <v>0</v>
      </c>
      <c r="NG27" s="42">
        <f t="shared" si="85"/>
        <v>0</v>
      </c>
      <c r="NH27" s="42">
        <f t="shared" si="85"/>
        <v>0</v>
      </c>
      <c r="NI27" s="42">
        <f t="shared" si="85"/>
        <v>0</v>
      </c>
      <c r="NJ27" s="42">
        <f t="shared" si="85"/>
        <v>0</v>
      </c>
      <c r="NK27" s="42">
        <f t="shared" si="85"/>
        <v>0</v>
      </c>
      <c r="NL27" s="42">
        <f t="shared" si="85"/>
        <v>0</v>
      </c>
      <c r="NM27" s="42">
        <f t="shared" si="85"/>
        <v>0</v>
      </c>
      <c r="NN27" s="42">
        <f t="shared" si="85"/>
        <v>0</v>
      </c>
      <c r="NO27" s="42">
        <f t="shared" si="85"/>
        <v>0</v>
      </c>
      <c r="NP27" s="42">
        <f t="shared" si="85"/>
        <v>0</v>
      </c>
      <c r="NQ27" s="42">
        <f t="shared" si="85"/>
        <v>0</v>
      </c>
      <c r="NR27" s="42">
        <f t="shared" si="85"/>
        <v>0</v>
      </c>
      <c r="NS27" s="42">
        <f t="shared" si="85"/>
        <v>0</v>
      </c>
      <c r="NT27" s="42">
        <f t="shared" si="85"/>
        <v>0</v>
      </c>
      <c r="NU27" s="42">
        <f t="shared" si="85"/>
        <v>0</v>
      </c>
      <c r="NV27" s="42">
        <f t="shared" si="85"/>
        <v>0</v>
      </c>
      <c r="NW27" s="42">
        <f t="shared" si="85"/>
        <v>0</v>
      </c>
      <c r="NX27" s="42">
        <f t="shared" si="85"/>
        <v>0</v>
      </c>
      <c r="NY27" s="42">
        <f t="shared" si="85"/>
        <v>0</v>
      </c>
      <c r="NZ27" s="42">
        <f t="shared" si="82"/>
        <v>0</v>
      </c>
      <c r="OA27" s="42">
        <f t="shared" si="82"/>
        <v>0</v>
      </c>
      <c r="OB27" s="42">
        <f t="shared" si="47"/>
        <v>0</v>
      </c>
      <c r="OC27" s="42">
        <f t="shared" si="47"/>
        <v>0</v>
      </c>
      <c r="OD27" s="42">
        <f t="shared" si="47"/>
        <v>0</v>
      </c>
      <c r="OE27" s="42">
        <f t="shared" si="47"/>
        <v>0</v>
      </c>
      <c r="OF27" s="42">
        <f t="shared" si="47"/>
        <v>0</v>
      </c>
      <c r="OG27" s="42">
        <f t="shared" si="75"/>
        <v>0</v>
      </c>
      <c r="OH27" s="42">
        <f t="shared" si="75"/>
        <v>0</v>
      </c>
      <c r="OI27" s="42">
        <f t="shared" si="75"/>
        <v>0</v>
      </c>
      <c r="OJ27" s="42">
        <f t="shared" si="75"/>
        <v>0</v>
      </c>
      <c r="OK27" s="42">
        <f t="shared" si="75"/>
        <v>0</v>
      </c>
      <c r="OL27" s="42">
        <f t="shared" si="75"/>
        <v>0</v>
      </c>
      <c r="OM27" s="42">
        <f t="shared" si="75"/>
        <v>0</v>
      </c>
      <c r="ON27" s="42">
        <f t="shared" si="75"/>
        <v>0</v>
      </c>
      <c r="OO27" s="42">
        <f t="shared" si="75"/>
        <v>0</v>
      </c>
      <c r="OP27" s="42">
        <f t="shared" si="75"/>
        <v>0</v>
      </c>
      <c r="OQ27" s="42">
        <f t="shared" si="75"/>
        <v>0</v>
      </c>
      <c r="OR27" s="42">
        <f t="shared" si="75"/>
        <v>0</v>
      </c>
      <c r="OS27" s="42">
        <f t="shared" si="75"/>
        <v>0</v>
      </c>
      <c r="OT27" s="42">
        <f t="shared" si="75"/>
        <v>0</v>
      </c>
      <c r="OU27" s="42">
        <f t="shared" si="75"/>
        <v>0</v>
      </c>
      <c r="OV27" s="42">
        <f t="shared" si="75"/>
        <v>0</v>
      </c>
      <c r="OW27" s="42">
        <f t="shared" si="75"/>
        <v>0</v>
      </c>
      <c r="OX27" s="42">
        <f t="shared" si="75"/>
        <v>0</v>
      </c>
      <c r="OY27" s="42">
        <f t="shared" si="75"/>
        <v>0</v>
      </c>
      <c r="OZ27" s="42">
        <f t="shared" si="75"/>
        <v>0</v>
      </c>
      <c r="PA27" s="42">
        <f t="shared" si="75"/>
        <v>0</v>
      </c>
      <c r="PB27" s="42">
        <f t="shared" si="75"/>
        <v>0</v>
      </c>
      <c r="PC27" s="42">
        <f t="shared" si="75"/>
        <v>0</v>
      </c>
      <c r="PD27" s="42">
        <f t="shared" si="75"/>
        <v>0</v>
      </c>
      <c r="PE27" s="42">
        <f t="shared" si="75"/>
        <v>0</v>
      </c>
      <c r="PF27" s="42">
        <f t="shared" si="75"/>
        <v>0</v>
      </c>
      <c r="PG27" s="42">
        <f t="shared" si="75"/>
        <v>0</v>
      </c>
      <c r="PH27" s="42">
        <f t="shared" si="75"/>
        <v>0</v>
      </c>
      <c r="PI27" s="42">
        <f t="shared" si="75"/>
        <v>0</v>
      </c>
      <c r="PJ27" s="42">
        <f t="shared" si="75"/>
        <v>0</v>
      </c>
      <c r="PK27" s="42">
        <f t="shared" si="75"/>
        <v>0</v>
      </c>
      <c r="PL27" s="42">
        <f t="shared" si="75"/>
        <v>0</v>
      </c>
      <c r="PM27" s="42">
        <f t="shared" si="75"/>
        <v>0</v>
      </c>
      <c r="PN27" s="42">
        <f t="shared" si="75"/>
        <v>0</v>
      </c>
      <c r="PO27" s="42">
        <f t="shared" si="75"/>
        <v>0</v>
      </c>
      <c r="PP27" s="42">
        <f t="shared" si="75"/>
        <v>0</v>
      </c>
      <c r="PQ27" s="42">
        <f t="shared" si="75"/>
        <v>0</v>
      </c>
      <c r="PR27" s="42">
        <f t="shared" si="75"/>
        <v>0</v>
      </c>
      <c r="PS27" s="42">
        <f t="shared" si="75"/>
        <v>0</v>
      </c>
      <c r="PT27" s="42">
        <f t="shared" si="75"/>
        <v>0</v>
      </c>
      <c r="PU27" s="42">
        <f t="shared" si="75"/>
        <v>0</v>
      </c>
      <c r="PV27" s="42">
        <f t="shared" si="75"/>
        <v>0</v>
      </c>
      <c r="PW27" s="42">
        <f t="shared" si="75"/>
        <v>0</v>
      </c>
      <c r="PX27" s="42">
        <f t="shared" si="75"/>
        <v>0</v>
      </c>
      <c r="PY27" s="42">
        <f t="shared" si="75"/>
        <v>0</v>
      </c>
      <c r="PZ27" s="42">
        <f t="shared" si="75"/>
        <v>0</v>
      </c>
      <c r="QA27" s="42">
        <f t="shared" si="75"/>
        <v>0</v>
      </c>
      <c r="QB27" s="42">
        <f t="shared" si="75"/>
        <v>0</v>
      </c>
      <c r="QC27" s="42">
        <f t="shared" si="75"/>
        <v>0</v>
      </c>
      <c r="QD27" s="42">
        <f t="shared" si="75"/>
        <v>0</v>
      </c>
      <c r="QE27" s="42">
        <f t="shared" si="75"/>
        <v>0</v>
      </c>
      <c r="QF27" s="42">
        <f t="shared" si="75"/>
        <v>0</v>
      </c>
      <c r="QG27" s="42">
        <f t="shared" si="75"/>
        <v>1</v>
      </c>
      <c r="QH27" s="42">
        <f t="shared" si="75"/>
        <v>1</v>
      </c>
      <c r="QI27" s="42">
        <f t="shared" si="75"/>
        <v>1</v>
      </c>
      <c r="QJ27" s="42">
        <f t="shared" si="75"/>
        <v>0</v>
      </c>
      <c r="QK27" s="42">
        <f t="shared" si="75"/>
        <v>0</v>
      </c>
      <c r="QL27" s="42">
        <f t="shared" si="75"/>
        <v>0</v>
      </c>
      <c r="QM27" s="42">
        <f t="shared" si="75"/>
        <v>0</v>
      </c>
      <c r="QN27" s="42">
        <f t="shared" si="75"/>
        <v>0</v>
      </c>
      <c r="QO27" s="42">
        <f t="shared" si="75"/>
        <v>0</v>
      </c>
      <c r="QP27" s="42">
        <f t="shared" si="75"/>
        <v>0</v>
      </c>
      <c r="QQ27" s="42">
        <f t="shared" si="75"/>
        <v>0</v>
      </c>
      <c r="QR27" s="42">
        <f t="shared" ref="QR27:TC30" si="86">IF(QR$2=$A27,1,0)</f>
        <v>0</v>
      </c>
      <c r="QS27" s="42">
        <f t="shared" si="86"/>
        <v>0</v>
      </c>
      <c r="QT27" s="42">
        <f t="shared" si="86"/>
        <v>0</v>
      </c>
      <c r="QU27" s="42">
        <f t="shared" si="86"/>
        <v>0</v>
      </c>
      <c r="QV27" s="42">
        <f t="shared" si="86"/>
        <v>0</v>
      </c>
      <c r="QW27" s="42">
        <f t="shared" si="86"/>
        <v>0</v>
      </c>
      <c r="QX27" s="42">
        <f t="shared" si="86"/>
        <v>0</v>
      </c>
      <c r="QY27" s="42">
        <f t="shared" si="86"/>
        <v>0</v>
      </c>
      <c r="QZ27" s="42">
        <f t="shared" si="86"/>
        <v>0</v>
      </c>
      <c r="RA27" s="42">
        <f t="shared" si="86"/>
        <v>0</v>
      </c>
      <c r="RB27" s="42">
        <f t="shared" si="86"/>
        <v>0</v>
      </c>
      <c r="RC27" s="42">
        <f t="shared" si="86"/>
        <v>0</v>
      </c>
      <c r="RD27" s="42">
        <f t="shared" si="86"/>
        <v>0</v>
      </c>
      <c r="RE27" s="42">
        <f t="shared" si="86"/>
        <v>0</v>
      </c>
      <c r="RF27" s="42">
        <f t="shared" si="86"/>
        <v>0</v>
      </c>
      <c r="RG27" s="42">
        <f t="shared" si="86"/>
        <v>0</v>
      </c>
      <c r="RH27" s="42">
        <f t="shared" si="86"/>
        <v>0</v>
      </c>
      <c r="RI27" s="42">
        <f t="shared" si="86"/>
        <v>0</v>
      </c>
      <c r="RJ27" s="42">
        <f t="shared" si="86"/>
        <v>0</v>
      </c>
      <c r="RK27" s="42">
        <f t="shared" si="86"/>
        <v>0</v>
      </c>
      <c r="RL27" s="42">
        <f t="shared" si="86"/>
        <v>0</v>
      </c>
      <c r="RM27" s="42">
        <f t="shared" si="86"/>
        <v>0</v>
      </c>
      <c r="RN27" s="42">
        <f t="shared" si="86"/>
        <v>0</v>
      </c>
      <c r="RO27" s="42">
        <f t="shared" si="86"/>
        <v>0</v>
      </c>
      <c r="RP27" s="42">
        <f t="shared" si="86"/>
        <v>0</v>
      </c>
      <c r="RQ27" s="42">
        <f t="shared" si="86"/>
        <v>0</v>
      </c>
      <c r="RR27" s="42">
        <f t="shared" si="86"/>
        <v>0</v>
      </c>
      <c r="RS27" s="42">
        <f t="shared" si="86"/>
        <v>0</v>
      </c>
      <c r="RT27" s="42">
        <f t="shared" si="86"/>
        <v>0</v>
      </c>
      <c r="RU27" s="42">
        <f t="shared" si="86"/>
        <v>0</v>
      </c>
      <c r="RV27" s="42">
        <f t="shared" si="86"/>
        <v>0</v>
      </c>
      <c r="RW27" s="42">
        <f t="shared" si="86"/>
        <v>0</v>
      </c>
      <c r="RX27" s="42">
        <f t="shared" si="86"/>
        <v>0</v>
      </c>
      <c r="RY27" s="42">
        <f t="shared" si="86"/>
        <v>0</v>
      </c>
      <c r="RZ27" s="42">
        <f t="shared" si="86"/>
        <v>0</v>
      </c>
      <c r="SA27" s="42">
        <f t="shared" si="86"/>
        <v>0</v>
      </c>
      <c r="SB27" s="42">
        <f t="shared" si="86"/>
        <v>0</v>
      </c>
      <c r="SC27" s="42">
        <f t="shared" si="86"/>
        <v>0</v>
      </c>
      <c r="SD27" s="42">
        <f t="shared" si="86"/>
        <v>0</v>
      </c>
      <c r="SE27" s="42">
        <f t="shared" si="86"/>
        <v>0</v>
      </c>
      <c r="SF27" s="42">
        <f t="shared" si="86"/>
        <v>0</v>
      </c>
      <c r="SG27" s="42">
        <f t="shared" si="86"/>
        <v>0</v>
      </c>
      <c r="SH27" s="42">
        <f t="shared" si="86"/>
        <v>0</v>
      </c>
      <c r="SI27" s="42">
        <f t="shared" si="86"/>
        <v>0</v>
      </c>
      <c r="SJ27" s="42">
        <f t="shared" si="86"/>
        <v>0</v>
      </c>
      <c r="SK27" s="42">
        <f t="shared" si="86"/>
        <v>0</v>
      </c>
      <c r="SL27" s="42">
        <f t="shared" si="86"/>
        <v>0</v>
      </c>
      <c r="SM27" s="42">
        <f t="shared" si="86"/>
        <v>0</v>
      </c>
      <c r="SN27" s="42">
        <f t="shared" si="86"/>
        <v>0</v>
      </c>
      <c r="SO27" s="42">
        <f t="shared" si="86"/>
        <v>0</v>
      </c>
      <c r="SP27" s="42">
        <f t="shared" si="86"/>
        <v>0</v>
      </c>
      <c r="SQ27" s="42">
        <f t="shared" si="86"/>
        <v>0</v>
      </c>
      <c r="SR27" s="42">
        <f t="shared" si="86"/>
        <v>0</v>
      </c>
      <c r="SS27" s="42">
        <f t="shared" si="86"/>
        <v>0</v>
      </c>
      <c r="ST27" s="42">
        <f t="shared" si="86"/>
        <v>0</v>
      </c>
      <c r="SU27" s="42">
        <f t="shared" si="86"/>
        <v>0</v>
      </c>
      <c r="SV27" s="42">
        <f t="shared" si="86"/>
        <v>0</v>
      </c>
      <c r="SW27" s="42">
        <f t="shared" si="86"/>
        <v>0</v>
      </c>
      <c r="SX27" s="42">
        <f t="shared" si="86"/>
        <v>0</v>
      </c>
      <c r="SY27" s="42">
        <f t="shared" si="86"/>
        <v>0</v>
      </c>
      <c r="SZ27" s="42">
        <f t="shared" si="86"/>
        <v>0</v>
      </c>
      <c r="TA27" s="42">
        <f t="shared" si="86"/>
        <v>0</v>
      </c>
      <c r="TB27" s="42">
        <f t="shared" si="86"/>
        <v>0</v>
      </c>
      <c r="TC27" s="42">
        <f t="shared" si="86"/>
        <v>0</v>
      </c>
      <c r="TD27" s="42">
        <f t="shared" si="69"/>
        <v>0</v>
      </c>
      <c r="TE27" s="42">
        <f t="shared" si="69"/>
        <v>0</v>
      </c>
      <c r="TF27" s="42">
        <f t="shared" si="69"/>
        <v>0</v>
      </c>
      <c r="TG27" s="42">
        <f t="shared" si="69"/>
        <v>0</v>
      </c>
      <c r="TH27" s="42">
        <f t="shared" si="69"/>
        <v>0</v>
      </c>
      <c r="TI27" s="42">
        <f t="shared" si="69"/>
        <v>0</v>
      </c>
      <c r="TJ27" s="42">
        <f t="shared" si="69"/>
        <v>0</v>
      </c>
      <c r="TK27" s="42">
        <f t="shared" si="69"/>
        <v>0</v>
      </c>
      <c r="TL27" s="42">
        <f t="shared" si="69"/>
        <v>0</v>
      </c>
      <c r="TM27" s="42">
        <f t="shared" si="69"/>
        <v>0</v>
      </c>
      <c r="TN27" s="42">
        <f t="shared" si="69"/>
        <v>0</v>
      </c>
      <c r="TO27" s="42">
        <f t="shared" si="69"/>
        <v>0</v>
      </c>
      <c r="TP27" s="42">
        <f t="shared" si="69"/>
        <v>0</v>
      </c>
      <c r="TQ27" s="42">
        <f t="shared" si="69"/>
        <v>0</v>
      </c>
      <c r="TR27" s="42">
        <f t="shared" si="69"/>
        <v>0</v>
      </c>
      <c r="TS27" s="42">
        <f t="shared" si="69"/>
        <v>0</v>
      </c>
      <c r="TT27" s="42">
        <f t="shared" si="69"/>
        <v>0</v>
      </c>
      <c r="TU27" s="42">
        <f t="shared" si="69"/>
        <v>0</v>
      </c>
      <c r="TV27" s="42">
        <f t="shared" si="69"/>
        <v>0</v>
      </c>
      <c r="TW27" s="42">
        <f t="shared" si="69"/>
        <v>0</v>
      </c>
      <c r="TX27" s="42">
        <f t="shared" si="69"/>
        <v>0</v>
      </c>
      <c r="TY27" s="42">
        <f t="shared" si="69"/>
        <v>0</v>
      </c>
      <c r="TZ27" s="42">
        <f t="shared" si="69"/>
        <v>0</v>
      </c>
      <c r="UA27" s="42">
        <f t="shared" si="69"/>
        <v>0</v>
      </c>
      <c r="UB27" s="42">
        <f t="shared" si="69"/>
        <v>0</v>
      </c>
      <c r="UC27" s="42">
        <f t="shared" si="69"/>
        <v>0</v>
      </c>
      <c r="UD27" s="42">
        <f t="shared" si="69"/>
        <v>0</v>
      </c>
      <c r="UE27" s="42">
        <f t="shared" si="69"/>
        <v>0</v>
      </c>
      <c r="UF27" s="42">
        <f t="shared" si="69"/>
        <v>0</v>
      </c>
      <c r="UG27" s="42">
        <f t="shared" si="69"/>
        <v>0</v>
      </c>
      <c r="UH27" s="42">
        <f t="shared" si="69"/>
        <v>0</v>
      </c>
      <c r="UI27" s="42">
        <f t="shared" si="83"/>
        <v>0</v>
      </c>
      <c r="UJ27" s="42">
        <f t="shared" si="83"/>
        <v>0</v>
      </c>
      <c r="UK27" s="42">
        <f t="shared" si="83"/>
        <v>0</v>
      </c>
      <c r="UL27" s="42">
        <f t="shared" si="83"/>
        <v>0</v>
      </c>
      <c r="UM27" s="42">
        <f t="shared" si="83"/>
        <v>0</v>
      </c>
      <c r="UN27" s="42">
        <f t="shared" si="83"/>
        <v>0</v>
      </c>
      <c r="UO27" s="42">
        <f t="shared" si="83"/>
        <v>0</v>
      </c>
      <c r="UP27" s="42">
        <f t="shared" si="83"/>
        <v>0</v>
      </c>
      <c r="UQ27" s="42">
        <f t="shared" si="83"/>
        <v>0</v>
      </c>
      <c r="UR27" s="42">
        <f t="shared" si="83"/>
        <v>0</v>
      </c>
      <c r="US27" s="42">
        <f t="shared" si="83"/>
        <v>0</v>
      </c>
      <c r="UT27" s="42">
        <f t="shared" si="83"/>
        <v>0</v>
      </c>
      <c r="UU27" s="42">
        <f t="shared" si="83"/>
        <v>0</v>
      </c>
      <c r="UV27" s="42">
        <f t="shared" si="83"/>
        <v>0</v>
      </c>
      <c r="UW27" s="42">
        <f t="shared" si="83"/>
        <v>0</v>
      </c>
      <c r="UX27" s="42">
        <f t="shared" si="83"/>
        <v>0</v>
      </c>
      <c r="UY27" s="42">
        <f t="shared" si="83"/>
        <v>0</v>
      </c>
      <c r="UZ27" s="42">
        <f t="shared" si="83"/>
        <v>0</v>
      </c>
      <c r="VA27" s="42">
        <f t="shared" si="83"/>
        <v>0</v>
      </c>
      <c r="VB27" s="42">
        <f t="shared" si="83"/>
        <v>0</v>
      </c>
      <c r="VC27" s="42">
        <f t="shared" si="83"/>
        <v>0</v>
      </c>
      <c r="VD27" s="42">
        <f t="shared" si="83"/>
        <v>0</v>
      </c>
      <c r="VE27" s="42">
        <f t="shared" si="83"/>
        <v>0</v>
      </c>
      <c r="VF27" s="42">
        <f t="shared" si="83"/>
        <v>0</v>
      </c>
      <c r="VG27" s="42">
        <f t="shared" si="83"/>
        <v>0</v>
      </c>
      <c r="VH27" s="42">
        <f t="shared" si="83"/>
        <v>0</v>
      </c>
      <c r="VI27" s="42">
        <f t="shared" si="83"/>
        <v>0</v>
      </c>
      <c r="VJ27" s="42">
        <f t="shared" si="83"/>
        <v>0</v>
      </c>
      <c r="VK27" s="42">
        <f t="shared" si="83"/>
        <v>0</v>
      </c>
      <c r="VL27" s="42">
        <f t="shared" si="83"/>
        <v>0</v>
      </c>
      <c r="VM27" s="42">
        <f t="shared" si="83"/>
        <v>0</v>
      </c>
      <c r="VN27" s="42">
        <f t="shared" si="83"/>
        <v>0</v>
      </c>
      <c r="VO27" s="42">
        <f t="shared" si="83"/>
        <v>0</v>
      </c>
      <c r="VP27" s="42">
        <f t="shared" si="83"/>
        <v>0</v>
      </c>
      <c r="VQ27" s="42">
        <f t="shared" si="83"/>
        <v>0</v>
      </c>
      <c r="VR27" s="42">
        <f t="shared" si="83"/>
        <v>0</v>
      </c>
      <c r="VS27" s="42">
        <f t="shared" si="83"/>
        <v>0</v>
      </c>
      <c r="VT27" s="42">
        <f t="shared" si="83"/>
        <v>0</v>
      </c>
      <c r="VU27" s="42">
        <f t="shared" si="83"/>
        <v>0</v>
      </c>
      <c r="VV27" s="42">
        <f t="shared" si="83"/>
        <v>0</v>
      </c>
      <c r="VW27" s="42">
        <f t="shared" si="83"/>
        <v>0</v>
      </c>
      <c r="VX27" s="42">
        <f t="shared" si="83"/>
        <v>0</v>
      </c>
      <c r="VY27" s="42">
        <f t="shared" si="83"/>
        <v>0</v>
      </c>
      <c r="VZ27" s="42">
        <f t="shared" si="83"/>
        <v>0</v>
      </c>
      <c r="WA27" s="42">
        <f t="shared" si="83"/>
        <v>0</v>
      </c>
      <c r="WB27" s="42">
        <f t="shared" si="83"/>
        <v>0</v>
      </c>
      <c r="WC27" s="42">
        <f t="shared" si="83"/>
        <v>0</v>
      </c>
      <c r="WD27" s="42">
        <f t="shared" si="83"/>
        <v>0</v>
      </c>
      <c r="WE27" s="42">
        <f t="shared" si="83"/>
        <v>0</v>
      </c>
      <c r="WF27" s="42">
        <f t="shared" si="83"/>
        <v>0</v>
      </c>
      <c r="WG27" s="42">
        <f t="shared" si="83"/>
        <v>0</v>
      </c>
      <c r="WH27" s="42">
        <f t="shared" si="83"/>
        <v>0</v>
      </c>
      <c r="WI27" s="42">
        <f t="shared" si="83"/>
        <v>0</v>
      </c>
      <c r="WJ27" s="42">
        <f t="shared" si="83"/>
        <v>0</v>
      </c>
      <c r="WK27" s="42">
        <f t="shared" si="83"/>
        <v>0</v>
      </c>
      <c r="WL27" s="42">
        <f t="shared" si="83"/>
        <v>0</v>
      </c>
      <c r="WM27" s="42">
        <f t="shared" si="83"/>
        <v>0</v>
      </c>
      <c r="WN27" s="42">
        <f t="shared" si="83"/>
        <v>0</v>
      </c>
      <c r="WO27" s="42">
        <f t="shared" si="83"/>
        <v>0</v>
      </c>
      <c r="WP27" s="42">
        <f t="shared" si="83"/>
        <v>0</v>
      </c>
      <c r="WQ27" s="42">
        <f t="shared" si="83"/>
        <v>0</v>
      </c>
      <c r="WR27" s="42">
        <f t="shared" si="83"/>
        <v>0</v>
      </c>
      <c r="WS27" s="42">
        <f t="shared" si="83"/>
        <v>0</v>
      </c>
      <c r="WT27" s="42">
        <f t="shared" si="83"/>
        <v>0</v>
      </c>
      <c r="WU27" s="42">
        <f t="shared" si="78"/>
        <v>0</v>
      </c>
      <c r="WV27" s="42">
        <f t="shared" si="78"/>
        <v>0</v>
      </c>
      <c r="WW27" s="42">
        <f t="shared" si="78"/>
        <v>0</v>
      </c>
      <c r="WX27" s="42">
        <f t="shared" si="78"/>
        <v>0</v>
      </c>
      <c r="WY27" s="42">
        <f t="shared" si="78"/>
        <v>0</v>
      </c>
      <c r="WZ27" s="42">
        <f t="shared" si="78"/>
        <v>0</v>
      </c>
      <c r="XA27" s="42">
        <f t="shared" si="78"/>
        <v>0</v>
      </c>
      <c r="XB27" s="42">
        <f t="shared" si="78"/>
        <v>0</v>
      </c>
      <c r="XC27" s="42">
        <f t="shared" si="78"/>
        <v>0</v>
      </c>
      <c r="XD27" s="42">
        <f t="shared" si="78"/>
        <v>0</v>
      </c>
      <c r="XE27" s="42">
        <f t="shared" si="78"/>
        <v>0</v>
      </c>
      <c r="XF27" s="42">
        <f t="shared" si="78"/>
        <v>0</v>
      </c>
      <c r="XG27" s="42">
        <f t="shared" si="78"/>
        <v>0</v>
      </c>
      <c r="XH27" s="42">
        <f t="shared" si="78"/>
        <v>0</v>
      </c>
      <c r="XI27" s="42">
        <f t="shared" si="78"/>
        <v>0</v>
      </c>
      <c r="XJ27" s="42">
        <f t="shared" si="78"/>
        <v>0</v>
      </c>
      <c r="XK27" s="42">
        <f t="shared" si="78"/>
        <v>0</v>
      </c>
      <c r="XL27" s="42">
        <f t="shared" si="78"/>
        <v>0</v>
      </c>
      <c r="XM27" s="42">
        <f t="shared" si="78"/>
        <v>0</v>
      </c>
      <c r="XN27" s="42">
        <f t="shared" si="78"/>
        <v>0</v>
      </c>
      <c r="XO27" s="42">
        <f t="shared" si="78"/>
        <v>0</v>
      </c>
      <c r="XP27" s="42">
        <f t="shared" si="78"/>
        <v>0</v>
      </c>
      <c r="XQ27" s="42">
        <f t="shared" si="78"/>
        <v>0</v>
      </c>
      <c r="XR27" s="42">
        <f t="shared" si="78"/>
        <v>0</v>
      </c>
      <c r="XS27" s="42">
        <f t="shared" si="78"/>
        <v>0</v>
      </c>
      <c r="XT27" s="42">
        <f t="shared" si="74"/>
        <v>0</v>
      </c>
      <c r="XU27" s="42">
        <f t="shared" si="74"/>
        <v>0</v>
      </c>
      <c r="XV27" s="42">
        <f t="shared" si="74"/>
        <v>0</v>
      </c>
      <c r="XW27" s="42">
        <f t="shared" si="74"/>
        <v>0</v>
      </c>
      <c r="XX27" s="42">
        <f t="shared" si="74"/>
        <v>0</v>
      </c>
      <c r="XY27" s="42">
        <f t="shared" si="74"/>
        <v>0</v>
      </c>
      <c r="XZ27" s="42">
        <f t="shared" si="74"/>
        <v>0</v>
      </c>
      <c r="YA27" s="42">
        <f t="shared" si="74"/>
        <v>0</v>
      </c>
      <c r="YB27" s="42">
        <f t="shared" si="74"/>
        <v>0</v>
      </c>
      <c r="YC27" s="42">
        <f t="shared" si="74"/>
        <v>0</v>
      </c>
      <c r="YD27" s="42">
        <f t="shared" si="70"/>
        <v>0</v>
      </c>
      <c r="YE27" s="23"/>
    </row>
    <row r="28" spans="1:655" x14ac:dyDescent="0.55000000000000004">
      <c r="A28" t="s">
        <v>831</v>
      </c>
      <c r="B28" s="42">
        <f t="shared" si="66"/>
        <v>0</v>
      </c>
      <c r="C28" s="42">
        <f t="shared" si="66"/>
        <v>0</v>
      </c>
      <c r="D28" s="42">
        <f t="shared" si="66"/>
        <v>0</v>
      </c>
      <c r="E28" s="42">
        <f t="shared" si="66"/>
        <v>0</v>
      </c>
      <c r="F28" s="42">
        <f t="shared" si="66"/>
        <v>0</v>
      </c>
      <c r="G28" s="42">
        <f t="shared" si="66"/>
        <v>0</v>
      </c>
      <c r="H28" s="42">
        <f t="shared" si="66"/>
        <v>0</v>
      </c>
      <c r="I28" s="42">
        <f t="shared" si="66"/>
        <v>0</v>
      </c>
      <c r="J28" s="42">
        <f t="shared" si="66"/>
        <v>0</v>
      </c>
      <c r="K28" s="42">
        <f t="shared" si="66"/>
        <v>0</v>
      </c>
      <c r="L28" s="42">
        <f t="shared" si="66"/>
        <v>0</v>
      </c>
      <c r="M28" s="42">
        <f t="shared" si="66"/>
        <v>0</v>
      </c>
      <c r="N28" s="42">
        <f t="shared" si="66"/>
        <v>0</v>
      </c>
      <c r="O28" s="42">
        <f t="shared" si="66"/>
        <v>0</v>
      </c>
      <c r="P28" s="42">
        <f t="shared" si="66"/>
        <v>0</v>
      </c>
      <c r="Q28" s="42">
        <f t="shared" si="66"/>
        <v>0</v>
      </c>
      <c r="R28" s="42">
        <f t="shared" si="79"/>
        <v>0</v>
      </c>
      <c r="S28" s="42">
        <f t="shared" si="79"/>
        <v>0</v>
      </c>
      <c r="T28" s="42">
        <f t="shared" si="79"/>
        <v>0</v>
      </c>
      <c r="U28" s="42">
        <f t="shared" si="79"/>
        <v>0</v>
      </c>
      <c r="V28" s="42">
        <f t="shared" si="79"/>
        <v>0</v>
      </c>
      <c r="W28" s="42">
        <f t="shared" si="79"/>
        <v>0</v>
      </c>
      <c r="X28" s="42">
        <f t="shared" si="79"/>
        <v>0</v>
      </c>
      <c r="Y28" s="42">
        <f t="shared" si="79"/>
        <v>0</v>
      </c>
      <c r="Z28" s="42">
        <f t="shared" si="79"/>
        <v>0</v>
      </c>
      <c r="AA28" s="42">
        <f t="shared" si="79"/>
        <v>0</v>
      </c>
      <c r="AB28" s="42">
        <f t="shared" si="79"/>
        <v>0</v>
      </c>
      <c r="AC28" s="42">
        <f t="shared" si="79"/>
        <v>0</v>
      </c>
      <c r="AD28" s="42">
        <f t="shared" si="79"/>
        <v>0</v>
      </c>
      <c r="AE28" s="42">
        <f t="shared" si="79"/>
        <v>0</v>
      </c>
      <c r="AF28" s="42">
        <f t="shared" si="79"/>
        <v>0</v>
      </c>
      <c r="AG28" s="42">
        <f t="shared" si="79"/>
        <v>0</v>
      </c>
      <c r="AH28" s="42">
        <f t="shared" si="79"/>
        <v>0</v>
      </c>
      <c r="AI28" s="42">
        <f t="shared" si="79"/>
        <v>0</v>
      </c>
      <c r="AJ28" s="42">
        <f t="shared" si="79"/>
        <v>0</v>
      </c>
      <c r="AK28" s="42">
        <f t="shared" si="79"/>
        <v>0</v>
      </c>
      <c r="AL28" s="42">
        <f t="shared" si="79"/>
        <v>0</v>
      </c>
      <c r="AM28" s="42">
        <f t="shared" si="79"/>
        <v>0</v>
      </c>
      <c r="AN28" s="42">
        <f t="shared" si="79"/>
        <v>0</v>
      </c>
      <c r="AO28" s="42">
        <f t="shared" si="79"/>
        <v>0</v>
      </c>
      <c r="AP28" s="42">
        <f t="shared" si="79"/>
        <v>0</v>
      </c>
      <c r="AQ28" s="42">
        <f t="shared" si="79"/>
        <v>0</v>
      </c>
      <c r="AR28" s="42">
        <f t="shared" si="79"/>
        <v>0</v>
      </c>
      <c r="AS28" s="42">
        <f t="shared" si="79"/>
        <v>0</v>
      </c>
      <c r="AT28" s="42">
        <f t="shared" si="79"/>
        <v>0</v>
      </c>
      <c r="AU28" s="42">
        <f t="shared" si="79"/>
        <v>0</v>
      </c>
      <c r="AV28" s="42">
        <f t="shared" si="79"/>
        <v>0</v>
      </c>
      <c r="AW28" s="42">
        <f t="shared" si="79"/>
        <v>0</v>
      </c>
      <c r="AX28" s="42">
        <f t="shared" si="79"/>
        <v>0</v>
      </c>
      <c r="AY28" s="42">
        <f t="shared" si="79"/>
        <v>0</v>
      </c>
      <c r="AZ28" s="42">
        <f t="shared" si="79"/>
        <v>0</v>
      </c>
      <c r="BA28" s="42">
        <f t="shared" si="79"/>
        <v>0</v>
      </c>
      <c r="BB28" s="42">
        <f t="shared" si="79"/>
        <v>0</v>
      </c>
      <c r="BC28" s="42">
        <f t="shared" si="79"/>
        <v>0</v>
      </c>
      <c r="BD28" s="42">
        <f t="shared" si="79"/>
        <v>0</v>
      </c>
      <c r="BE28" s="42">
        <f t="shared" si="79"/>
        <v>0</v>
      </c>
      <c r="BF28" s="42">
        <f t="shared" si="79"/>
        <v>0</v>
      </c>
      <c r="BG28" s="42">
        <f t="shared" si="79"/>
        <v>0</v>
      </c>
      <c r="BH28" s="42">
        <f t="shared" si="79"/>
        <v>0</v>
      </c>
      <c r="BI28" s="42">
        <f t="shared" si="79"/>
        <v>0</v>
      </c>
      <c r="BJ28" s="42">
        <f t="shared" si="79"/>
        <v>0</v>
      </c>
      <c r="BK28" s="42">
        <f t="shared" si="79"/>
        <v>0</v>
      </c>
      <c r="BL28" s="42">
        <f t="shared" si="79"/>
        <v>0</v>
      </c>
      <c r="BM28" s="42">
        <f t="shared" si="79"/>
        <v>0</v>
      </c>
      <c r="BN28" s="42">
        <f t="shared" si="79"/>
        <v>0</v>
      </c>
      <c r="BO28" s="42">
        <f t="shared" si="79"/>
        <v>0</v>
      </c>
      <c r="BP28" s="42">
        <f t="shared" si="79"/>
        <v>0</v>
      </c>
      <c r="BQ28" s="42">
        <f t="shared" si="79"/>
        <v>0</v>
      </c>
      <c r="BR28" s="42">
        <f t="shared" si="79"/>
        <v>0</v>
      </c>
      <c r="BS28" s="42">
        <f t="shared" si="79"/>
        <v>0</v>
      </c>
      <c r="BT28" s="42">
        <f t="shared" si="79"/>
        <v>0</v>
      </c>
      <c r="BU28" s="42">
        <f t="shared" si="79"/>
        <v>0</v>
      </c>
      <c r="BV28" s="42">
        <f t="shared" si="79"/>
        <v>0</v>
      </c>
      <c r="BW28" s="42">
        <f t="shared" si="79"/>
        <v>0</v>
      </c>
      <c r="BX28" s="42">
        <f t="shared" si="79"/>
        <v>0</v>
      </c>
      <c r="BY28" s="42">
        <f t="shared" si="79"/>
        <v>0</v>
      </c>
      <c r="BZ28" s="42">
        <f t="shared" si="79"/>
        <v>0</v>
      </c>
      <c r="CA28" s="42">
        <f t="shared" si="79"/>
        <v>0</v>
      </c>
      <c r="CB28" s="42">
        <f t="shared" si="79"/>
        <v>0</v>
      </c>
      <c r="CC28" s="42">
        <f t="shared" si="79"/>
        <v>0</v>
      </c>
      <c r="CD28" s="42">
        <f t="shared" si="76"/>
        <v>0</v>
      </c>
      <c r="CE28" s="42">
        <f t="shared" si="76"/>
        <v>0</v>
      </c>
      <c r="CF28" s="42">
        <f t="shared" si="76"/>
        <v>0</v>
      </c>
      <c r="CG28" s="42">
        <f t="shared" si="76"/>
        <v>0</v>
      </c>
      <c r="CH28" s="42">
        <f t="shared" si="76"/>
        <v>0</v>
      </c>
      <c r="CI28" s="42">
        <f t="shared" si="76"/>
        <v>0</v>
      </c>
      <c r="CJ28" s="42">
        <f t="shared" si="76"/>
        <v>0</v>
      </c>
      <c r="CK28" s="42">
        <f t="shared" si="76"/>
        <v>0</v>
      </c>
      <c r="CL28" s="42">
        <f t="shared" si="80"/>
        <v>0</v>
      </c>
      <c r="CM28" s="42">
        <f t="shared" si="80"/>
        <v>0</v>
      </c>
      <c r="CN28" s="42">
        <f t="shared" si="80"/>
        <v>0</v>
      </c>
      <c r="CO28" s="42">
        <f t="shared" si="80"/>
        <v>0</v>
      </c>
      <c r="CP28" s="42">
        <f t="shared" si="80"/>
        <v>0</v>
      </c>
      <c r="CQ28" s="42">
        <f t="shared" si="80"/>
        <v>0</v>
      </c>
      <c r="CR28" s="42">
        <f t="shared" si="80"/>
        <v>0</v>
      </c>
      <c r="CS28" s="42">
        <f t="shared" si="80"/>
        <v>0</v>
      </c>
      <c r="CT28" s="42">
        <f t="shared" si="80"/>
        <v>0</v>
      </c>
      <c r="CU28" s="42">
        <f t="shared" si="80"/>
        <v>0</v>
      </c>
      <c r="CV28" s="42">
        <f t="shared" si="80"/>
        <v>0</v>
      </c>
      <c r="CW28" s="42">
        <f t="shared" si="80"/>
        <v>0</v>
      </c>
      <c r="CX28" s="42">
        <f t="shared" si="80"/>
        <v>0</v>
      </c>
      <c r="CY28" s="42">
        <f t="shared" si="80"/>
        <v>0</v>
      </c>
      <c r="CZ28" s="42">
        <f t="shared" si="80"/>
        <v>0</v>
      </c>
      <c r="DA28" s="42">
        <f t="shared" si="80"/>
        <v>0</v>
      </c>
      <c r="DB28" s="42">
        <f t="shared" si="80"/>
        <v>0</v>
      </c>
      <c r="DC28" s="42">
        <f t="shared" si="80"/>
        <v>0</v>
      </c>
      <c r="DD28" s="42">
        <f t="shared" si="80"/>
        <v>0</v>
      </c>
      <c r="DE28" s="42">
        <f t="shared" si="80"/>
        <v>0</v>
      </c>
      <c r="DF28" s="42">
        <f t="shared" si="80"/>
        <v>0</v>
      </c>
      <c r="DG28" s="42">
        <f t="shared" si="80"/>
        <v>0</v>
      </c>
      <c r="DH28" s="42">
        <f t="shared" si="80"/>
        <v>0</v>
      </c>
      <c r="DI28" s="42">
        <f t="shared" si="80"/>
        <v>0</v>
      </c>
      <c r="DJ28" s="42">
        <f t="shared" si="80"/>
        <v>0</v>
      </c>
      <c r="DK28" s="42">
        <f t="shared" si="80"/>
        <v>0</v>
      </c>
      <c r="DL28" s="42">
        <f t="shared" si="80"/>
        <v>0</v>
      </c>
      <c r="DM28" s="42">
        <f t="shared" si="80"/>
        <v>0</v>
      </c>
      <c r="DN28" s="42">
        <f t="shared" si="80"/>
        <v>0</v>
      </c>
      <c r="DO28" s="42">
        <f t="shared" si="80"/>
        <v>0</v>
      </c>
      <c r="DP28" s="42">
        <f t="shared" si="80"/>
        <v>0</v>
      </c>
      <c r="DQ28" s="42">
        <f t="shared" si="80"/>
        <v>0</v>
      </c>
      <c r="DR28" s="42">
        <f t="shared" si="80"/>
        <v>0</v>
      </c>
      <c r="DS28" s="42">
        <f t="shared" si="80"/>
        <v>0</v>
      </c>
      <c r="DT28" s="42">
        <f t="shared" si="80"/>
        <v>0</v>
      </c>
      <c r="DU28" s="42">
        <f t="shared" si="80"/>
        <v>0</v>
      </c>
      <c r="DV28" s="42">
        <f t="shared" si="80"/>
        <v>0</v>
      </c>
      <c r="DW28" s="42">
        <f t="shared" si="80"/>
        <v>0</v>
      </c>
      <c r="DX28" s="42">
        <f t="shared" si="80"/>
        <v>0</v>
      </c>
      <c r="DY28" s="42">
        <f t="shared" si="80"/>
        <v>0</v>
      </c>
      <c r="DZ28" s="42">
        <f t="shared" si="77"/>
        <v>0</v>
      </c>
      <c r="EA28" s="42">
        <f t="shared" si="77"/>
        <v>0</v>
      </c>
      <c r="EB28" s="42">
        <f t="shared" si="77"/>
        <v>0</v>
      </c>
      <c r="EC28" s="42">
        <f t="shared" si="77"/>
        <v>0</v>
      </c>
      <c r="ED28" s="42">
        <f t="shared" si="77"/>
        <v>0</v>
      </c>
      <c r="EE28" s="42">
        <f t="shared" si="77"/>
        <v>0</v>
      </c>
      <c r="EF28" s="42">
        <f t="shared" si="77"/>
        <v>0</v>
      </c>
      <c r="EG28" s="42">
        <f t="shared" si="77"/>
        <v>0</v>
      </c>
      <c r="EH28" s="42">
        <f t="shared" si="77"/>
        <v>0</v>
      </c>
      <c r="EI28" s="42">
        <f t="shared" si="77"/>
        <v>0</v>
      </c>
      <c r="EJ28" s="42">
        <f t="shared" si="77"/>
        <v>0</v>
      </c>
      <c r="EK28" s="42">
        <f t="shared" si="77"/>
        <v>0</v>
      </c>
      <c r="EL28" s="42">
        <f t="shared" si="77"/>
        <v>0</v>
      </c>
      <c r="EM28" s="42">
        <f t="shared" si="77"/>
        <v>0</v>
      </c>
      <c r="EN28" s="42">
        <f t="shared" si="77"/>
        <v>0</v>
      </c>
      <c r="EO28" s="42">
        <f t="shared" si="77"/>
        <v>0</v>
      </c>
      <c r="EP28" s="42">
        <f t="shared" si="77"/>
        <v>0</v>
      </c>
      <c r="EQ28" s="42">
        <f t="shared" si="77"/>
        <v>0</v>
      </c>
      <c r="ER28" s="42">
        <f t="shared" si="77"/>
        <v>0</v>
      </c>
      <c r="ES28" s="42">
        <f t="shared" si="77"/>
        <v>0</v>
      </c>
      <c r="ET28" s="42">
        <f t="shared" si="77"/>
        <v>0</v>
      </c>
      <c r="EU28" s="42">
        <f t="shared" si="77"/>
        <v>0</v>
      </c>
      <c r="EV28" s="42">
        <f t="shared" si="77"/>
        <v>0</v>
      </c>
      <c r="EW28" s="42">
        <f t="shared" si="77"/>
        <v>0</v>
      </c>
      <c r="EX28" s="42">
        <f t="shared" si="77"/>
        <v>0</v>
      </c>
      <c r="EY28" s="42">
        <f t="shared" si="77"/>
        <v>0</v>
      </c>
      <c r="EZ28" s="42">
        <f t="shared" si="77"/>
        <v>0</v>
      </c>
      <c r="FA28" s="42">
        <f t="shared" si="77"/>
        <v>0</v>
      </c>
      <c r="FB28" s="42">
        <f t="shared" si="77"/>
        <v>0</v>
      </c>
      <c r="FC28" s="42">
        <f t="shared" si="77"/>
        <v>0</v>
      </c>
      <c r="FD28" s="42">
        <f t="shared" si="77"/>
        <v>0</v>
      </c>
      <c r="FE28" s="42">
        <f t="shared" si="77"/>
        <v>0</v>
      </c>
      <c r="FF28" s="42">
        <f t="shared" si="77"/>
        <v>0</v>
      </c>
      <c r="FG28" s="42">
        <f t="shared" si="77"/>
        <v>0</v>
      </c>
      <c r="FH28" s="42">
        <f t="shared" si="77"/>
        <v>0</v>
      </c>
      <c r="FI28" s="42">
        <f t="shared" si="77"/>
        <v>0</v>
      </c>
      <c r="FJ28" s="42">
        <f t="shared" si="77"/>
        <v>0</v>
      </c>
      <c r="FK28" s="42">
        <f t="shared" si="77"/>
        <v>0</v>
      </c>
      <c r="FL28" s="42">
        <f t="shared" si="77"/>
        <v>0</v>
      </c>
      <c r="FM28" s="42">
        <f t="shared" si="77"/>
        <v>0</v>
      </c>
      <c r="FN28" s="42">
        <f t="shared" si="77"/>
        <v>0</v>
      </c>
      <c r="FO28" s="42">
        <f t="shared" si="77"/>
        <v>0</v>
      </c>
      <c r="FP28" s="42">
        <f t="shared" si="77"/>
        <v>0</v>
      </c>
      <c r="FQ28" s="42">
        <f t="shared" si="77"/>
        <v>0</v>
      </c>
      <c r="FR28" s="42">
        <f t="shared" si="77"/>
        <v>0</v>
      </c>
      <c r="FS28" s="42">
        <f t="shared" si="77"/>
        <v>0</v>
      </c>
      <c r="FT28" s="42">
        <f t="shared" si="77"/>
        <v>0</v>
      </c>
      <c r="FU28" s="42">
        <f t="shared" si="77"/>
        <v>0</v>
      </c>
      <c r="FV28" s="42">
        <f t="shared" si="77"/>
        <v>0</v>
      </c>
      <c r="FW28" s="42">
        <f t="shared" si="77"/>
        <v>0</v>
      </c>
      <c r="FX28" s="42">
        <f t="shared" si="77"/>
        <v>0</v>
      </c>
      <c r="FY28" s="42">
        <f t="shared" si="77"/>
        <v>0</v>
      </c>
      <c r="FZ28" s="42">
        <f t="shared" si="77"/>
        <v>0</v>
      </c>
      <c r="GA28" s="42">
        <f t="shared" si="77"/>
        <v>0</v>
      </c>
      <c r="GB28" s="42">
        <f t="shared" si="77"/>
        <v>0</v>
      </c>
      <c r="GC28" s="42">
        <f t="shared" si="77"/>
        <v>0</v>
      </c>
      <c r="GD28" s="42">
        <f t="shared" si="77"/>
        <v>0</v>
      </c>
      <c r="GE28" s="42">
        <f t="shared" si="77"/>
        <v>0</v>
      </c>
      <c r="GF28" s="42">
        <f t="shared" si="77"/>
        <v>0</v>
      </c>
      <c r="GG28" s="42">
        <f t="shared" si="77"/>
        <v>0</v>
      </c>
      <c r="GH28" s="42">
        <f t="shared" si="77"/>
        <v>0</v>
      </c>
      <c r="GI28" s="42">
        <f t="shared" si="77"/>
        <v>0</v>
      </c>
      <c r="GJ28" s="42">
        <f t="shared" si="71"/>
        <v>0</v>
      </c>
      <c r="GK28" s="42">
        <f t="shared" si="71"/>
        <v>0</v>
      </c>
      <c r="GL28" s="42">
        <f t="shared" si="71"/>
        <v>0</v>
      </c>
      <c r="GM28" s="42">
        <f t="shared" si="71"/>
        <v>0</v>
      </c>
      <c r="GN28" s="42">
        <f t="shared" si="84"/>
        <v>0</v>
      </c>
      <c r="GO28" s="42">
        <f t="shared" si="84"/>
        <v>0</v>
      </c>
      <c r="GP28" s="42">
        <f t="shared" si="84"/>
        <v>0</v>
      </c>
      <c r="GQ28" s="42">
        <f t="shared" si="84"/>
        <v>0</v>
      </c>
      <c r="GR28" s="42">
        <f t="shared" si="84"/>
        <v>0</v>
      </c>
      <c r="GS28" s="42">
        <f t="shared" si="84"/>
        <v>0</v>
      </c>
      <c r="GT28" s="42">
        <f t="shared" si="84"/>
        <v>0</v>
      </c>
      <c r="GU28" s="42">
        <f t="shared" si="84"/>
        <v>0</v>
      </c>
      <c r="GV28" s="42">
        <f t="shared" si="84"/>
        <v>0</v>
      </c>
      <c r="GW28" s="42">
        <f t="shared" si="84"/>
        <v>0</v>
      </c>
      <c r="GX28" s="42">
        <f t="shared" si="84"/>
        <v>0</v>
      </c>
      <c r="GY28" s="42">
        <f t="shared" si="84"/>
        <v>0</v>
      </c>
      <c r="GZ28" s="42">
        <f t="shared" si="84"/>
        <v>0</v>
      </c>
      <c r="HA28" s="42">
        <f t="shared" si="84"/>
        <v>0</v>
      </c>
      <c r="HB28" s="42">
        <f t="shared" si="84"/>
        <v>0</v>
      </c>
      <c r="HC28" s="42">
        <f t="shared" si="84"/>
        <v>0</v>
      </c>
      <c r="HD28" s="42">
        <f t="shared" si="84"/>
        <v>0</v>
      </c>
      <c r="HE28" s="42">
        <f t="shared" si="84"/>
        <v>0</v>
      </c>
      <c r="HF28" s="42">
        <f t="shared" si="84"/>
        <v>0</v>
      </c>
      <c r="HG28" s="42">
        <f t="shared" si="84"/>
        <v>0</v>
      </c>
      <c r="HH28" s="42">
        <f t="shared" si="84"/>
        <v>0</v>
      </c>
      <c r="HI28" s="42">
        <f t="shared" si="84"/>
        <v>0</v>
      </c>
      <c r="HJ28" s="42">
        <f t="shared" si="84"/>
        <v>0</v>
      </c>
      <c r="HK28" s="42">
        <f t="shared" si="84"/>
        <v>0</v>
      </c>
      <c r="HL28" s="42">
        <f t="shared" si="84"/>
        <v>0</v>
      </c>
      <c r="HM28" s="42">
        <f t="shared" si="84"/>
        <v>0</v>
      </c>
      <c r="HN28" s="42">
        <f t="shared" si="84"/>
        <v>0</v>
      </c>
      <c r="HO28" s="42">
        <f t="shared" si="84"/>
        <v>0</v>
      </c>
      <c r="HP28" s="42">
        <f t="shared" si="84"/>
        <v>0</v>
      </c>
      <c r="HQ28" s="42">
        <f t="shared" si="84"/>
        <v>0</v>
      </c>
      <c r="HR28" s="42">
        <f t="shared" si="84"/>
        <v>0</v>
      </c>
      <c r="HS28" s="42">
        <f t="shared" si="84"/>
        <v>0</v>
      </c>
      <c r="HT28" s="42">
        <f t="shared" si="84"/>
        <v>0</v>
      </c>
      <c r="HU28" s="42">
        <f t="shared" si="84"/>
        <v>0</v>
      </c>
      <c r="HV28" s="42">
        <f t="shared" si="84"/>
        <v>0</v>
      </c>
      <c r="HW28" s="42">
        <f t="shared" si="84"/>
        <v>0</v>
      </c>
      <c r="HX28" s="42">
        <f t="shared" si="84"/>
        <v>0</v>
      </c>
      <c r="HY28" s="42">
        <f t="shared" si="84"/>
        <v>0</v>
      </c>
      <c r="HZ28" s="42">
        <f t="shared" si="84"/>
        <v>0</v>
      </c>
      <c r="IA28" s="42">
        <f t="shared" si="84"/>
        <v>0</v>
      </c>
      <c r="IB28" s="42">
        <f t="shared" si="84"/>
        <v>0</v>
      </c>
      <c r="IC28" s="42">
        <f t="shared" si="84"/>
        <v>0</v>
      </c>
      <c r="ID28" s="42">
        <f t="shared" si="84"/>
        <v>0</v>
      </c>
      <c r="IE28" s="42">
        <f t="shared" si="84"/>
        <v>0</v>
      </c>
      <c r="IF28" s="42">
        <f t="shared" si="84"/>
        <v>0</v>
      </c>
      <c r="IG28" s="42">
        <f t="shared" si="84"/>
        <v>0</v>
      </c>
      <c r="IH28" s="42">
        <f t="shared" si="84"/>
        <v>0</v>
      </c>
      <c r="II28" s="42">
        <f t="shared" si="84"/>
        <v>0</v>
      </c>
      <c r="IJ28" s="42">
        <f t="shared" si="84"/>
        <v>0</v>
      </c>
      <c r="IK28" s="42">
        <f t="shared" si="84"/>
        <v>0</v>
      </c>
      <c r="IL28" s="42">
        <f t="shared" si="84"/>
        <v>0</v>
      </c>
      <c r="IM28" s="42">
        <f t="shared" si="84"/>
        <v>0</v>
      </c>
      <c r="IN28" s="42">
        <f t="shared" si="84"/>
        <v>0</v>
      </c>
      <c r="IO28" s="42">
        <f t="shared" si="84"/>
        <v>0</v>
      </c>
      <c r="IP28" s="42">
        <f t="shared" si="84"/>
        <v>0</v>
      </c>
      <c r="IQ28" s="42">
        <f t="shared" si="84"/>
        <v>0</v>
      </c>
      <c r="IR28" s="42">
        <f t="shared" si="84"/>
        <v>0</v>
      </c>
      <c r="IS28" s="42">
        <f t="shared" si="84"/>
        <v>0</v>
      </c>
      <c r="IT28" s="42">
        <f t="shared" si="84"/>
        <v>0</v>
      </c>
      <c r="IU28" s="42">
        <f t="shared" si="84"/>
        <v>0</v>
      </c>
      <c r="IV28" s="42">
        <f t="shared" si="84"/>
        <v>0</v>
      </c>
      <c r="IW28" s="42">
        <f t="shared" si="65"/>
        <v>0</v>
      </c>
      <c r="IX28" s="42">
        <f t="shared" si="65"/>
        <v>0</v>
      </c>
      <c r="IY28" s="42">
        <f t="shared" si="65"/>
        <v>0</v>
      </c>
      <c r="IZ28" s="42">
        <f t="shared" si="65"/>
        <v>0</v>
      </c>
      <c r="JA28" s="42">
        <f t="shared" si="65"/>
        <v>0</v>
      </c>
      <c r="JB28" s="42">
        <f t="shared" si="65"/>
        <v>0</v>
      </c>
      <c r="JC28" s="42">
        <f t="shared" si="65"/>
        <v>0</v>
      </c>
      <c r="JD28" s="42">
        <f t="shared" si="65"/>
        <v>0</v>
      </c>
      <c r="JE28" s="42">
        <f t="shared" si="65"/>
        <v>0</v>
      </c>
      <c r="JF28" s="42">
        <f t="shared" si="65"/>
        <v>0</v>
      </c>
      <c r="JG28" s="42">
        <f t="shared" si="65"/>
        <v>0</v>
      </c>
      <c r="JH28" s="42">
        <f t="shared" si="65"/>
        <v>0</v>
      </c>
      <c r="JI28" s="42">
        <f t="shared" si="65"/>
        <v>0</v>
      </c>
      <c r="JJ28" s="42">
        <f t="shared" si="65"/>
        <v>0</v>
      </c>
      <c r="JK28" s="42">
        <f t="shared" si="65"/>
        <v>0</v>
      </c>
      <c r="JL28" s="42">
        <f t="shared" si="65"/>
        <v>0</v>
      </c>
      <c r="JM28" s="42">
        <f t="shared" si="65"/>
        <v>0</v>
      </c>
      <c r="JN28" s="42">
        <f t="shared" si="65"/>
        <v>0</v>
      </c>
      <c r="JO28" s="42">
        <f t="shared" si="65"/>
        <v>0</v>
      </c>
      <c r="JP28" s="42">
        <f t="shared" si="65"/>
        <v>0</v>
      </c>
      <c r="JQ28" s="42">
        <f t="shared" si="65"/>
        <v>0</v>
      </c>
      <c r="JR28" s="42">
        <f t="shared" si="65"/>
        <v>0</v>
      </c>
      <c r="JS28" s="42">
        <f t="shared" si="65"/>
        <v>0</v>
      </c>
      <c r="JT28" s="42">
        <f t="shared" si="65"/>
        <v>0</v>
      </c>
      <c r="JU28" s="42">
        <f t="shared" si="65"/>
        <v>0</v>
      </c>
      <c r="JV28" s="42">
        <f t="shared" si="65"/>
        <v>0</v>
      </c>
      <c r="JW28" s="42">
        <f t="shared" si="65"/>
        <v>0</v>
      </c>
      <c r="JX28" s="42">
        <f t="shared" si="65"/>
        <v>0</v>
      </c>
      <c r="JY28" s="42">
        <f t="shared" si="65"/>
        <v>0</v>
      </c>
      <c r="JZ28" s="42">
        <f t="shared" si="65"/>
        <v>0</v>
      </c>
      <c r="KA28" s="42">
        <f t="shared" si="65"/>
        <v>0</v>
      </c>
      <c r="KB28" s="42">
        <f t="shared" si="65"/>
        <v>0</v>
      </c>
      <c r="KC28" s="42">
        <f t="shared" si="65"/>
        <v>0</v>
      </c>
      <c r="KD28" s="42">
        <f t="shared" si="65"/>
        <v>0</v>
      </c>
      <c r="KE28" s="42">
        <f t="shared" si="65"/>
        <v>0</v>
      </c>
      <c r="KF28" s="42">
        <f t="shared" si="65"/>
        <v>0</v>
      </c>
      <c r="KG28" s="42">
        <f t="shared" si="65"/>
        <v>0</v>
      </c>
      <c r="KH28" s="42">
        <f t="shared" si="65"/>
        <v>0</v>
      </c>
      <c r="KI28" s="42">
        <f t="shared" si="65"/>
        <v>0</v>
      </c>
      <c r="KJ28" s="42">
        <f t="shared" si="65"/>
        <v>0</v>
      </c>
      <c r="KK28" s="42">
        <f t="shared" si="65"/>
        <v>0</v>
      </c>
      <c r="KL28" s="42">
        <f t="shared" si="65"/>
        <v>0</v>
      </c>
      <c r="KM28" s="42">
        <f t="shared" si="65"/>
        <v>0</v>
      </c>
      <c r="KN28" s="42">
        <f t="shared" si="65"/>
        <v>0</v>
      </c>
      <c r="KO28" s="42">
        <f t="shared" si="65"/>
        <v>0</v>
      </c>
      <c r="KP28" s="42">
        <f t="shared" si="65"/>
        <v>0</v>
      </c>
      <c r="KQ28" s="42">
        <f t="shared" si="65"/>
        <v>0</v>
      </c>
      <c r="KR28" s="42">
        <f t="shared" si="65"/>
        <v>0</v>
      </c>
      <c r="KS28" s="42">
        <f t="shared" si="72"/>
        <v>0</v>
      </c>
      <c r="KT28" s="42">
        <f t="shared" si="72"/>
        <v>0</v>
      </c>
      <c r="KU28" s="42">
        <f t="shared" si="72"/>
        <v>0</v>
      </c>
      <c r="KV28" s="42">
        <f t="shared" si="72"/>
        <v>0</v>
      </c>
      <c r="KW28" s="42">
        <f t="shared" si="72"/>
        <v>0</v>
      </c>
      <c r="KX28" s="42">
        <f t="shared" si="72"/>
        <v>0</v>
      </c>
      <c r="KY28" s="42">
        <f t="shared" si="72"/>
        <v>0</v>
      </c>
      <c r="KZ28" s="42">
        <f t="shared" si="72"/>
        <v>0</v>
      </c>
      <c r="LA28" s="42">
        <f t="shared" si="72"/>
        <v>0</v>
      </c>
      <c r="LB28" s="42">
        <f t="shared" si="72"/>
        <v>0</v>
      </c>
      <c r="LC28" s="42">
        <f t="shared" si="72"/>
        <v>0</v>
      </c>
      <c r="LD28" s="42">
        <f t="shared" si="72"/>
        <v>0</v>
      </c>
      <c r="LE28" s="42">
        <f t="shared" si="72"/>
        <v>0</v>
      </c>
      <c r="LF28" s="42">
        <f t="shared" si="72"/>
        <v>0</v>
      </c>
      <c r="LG28" s="42">
        <f t="shared" si="72"/>
        <v>0</v>
      </c>
      <c r="LH28" s="42">
        <f t="shared" si="72"/>
        <v>0</v>
      </c>
      <c r="LI28" s="42">
        <f t="shared" si="72"/>
        <v>0</v>
      </c>
      <c r="LJ28" s="42">
        <f t="shared" si="72"/>
        <v>0</v>
      </c>
      <c r="LK28" s="42">
        <f t="shared" si="72"/>
        <v>0</v>
      </c>
      <c r="LL28" s="42">
        <f t="shared" si="72"/>
        <v>0</v>
      </c>
      <c r="LM28" s="42">
        <f t="shared" si="72"/>
        <v>0</v>
      </c>
      <c r="LN28" s="42">
        <f t="shared" si="85"/>
        <v>0</v>
      </c>
      <c r="LO28" s="42">
        <f t="shared" si="85"/>
        <v>0</v>
      </c>
      <c r="LP28" s="42">
        <f t="shared" si="85"/>
        <v>0</v>
      </c>
      <c r="LQ28" s="42">
        <f t="shared" si="85"/>
        <v>0</v>
      </c>
      <c r="LR28" s="42">
        <f t="shared" si="85"/>
        <v>0</v>
      </c>
      <c r="LS28" s="42">
        <f t="shared" si="85"/>
        <v>0</v>
      </c>
      <c r="LT28" s="42">
        <f t="shared" si="85"/>
        <v>0</v>
      </c>
      <c r="LU28" s="42">
        <f t="shared" si="85"/>
        <v>0</v>
      </c>
      <c r="LV28" s="42">
        <f t="shared" si="85"/>
        <v>0</v>
      </c>
      <c r="LW28" s="42">
        <f t="shared" si="85"/>
        <v>0</v>
      </c>
      <c r="LX28" s="42">
        <f t="shared" si="85"/>
        <v>0</v>
      </c>
      <c r="LY28" s="42">
        <f t="shared" si="85"/>
        <v>0</v>
      </c>
      <c r="LZ28" s="42">
        <f t="shared" si="85"/>
        <v>0</v>
      </c>
      <c r="MA28" s="42">
        <f t="shared" si="85"/>
        <v>0</v>
      </c>
      <c r="MB28" s="42">
        <f t="shared" si="85"/>
        <v>0</v>
      </c>
      <c r="MC28" s="42">
        <f t="shared" si="85"/>
        <v>0</v>
      </c>
      <c r="MD28" s="42">
        <f t="shared" si="85"/>
        <v>0</v>
      </c>
      <c r="ME28" s="42">
        <f t="shared" si="85"/>
        <v>0</v>
      </c>
      <c r="MF28" s="42">
        <f t="shared" si="85"/>
        <v>0</v>
      </c>
      <c r="MG28" s="42">
        <f t="shared" si="85"/>
        <v>0</v>
      </c>
      <c r="MH28" s="42">
        <f t="shared" si="85"/>
        <v>0</v>
      </c>
      <c r="MI28" s="42">
        <f t="shared" si="85"/>
        <v>0</v>
      </c>
      <c r="MJ28" s="42">
        <f t="shared" si="85"/>
        <v>0</v>
      </c>
      <c r="MK28" s="42">
        <f t="shared" si="85"/>
        <v>0</v>
      </c>
      <c r="ML28" s="42">
        <f t="shared" si="85"/>
        <v>0</v>
      </c>
      <c r="MM28" s="42">
        <f t="shared" si="85"/>
        <v>0</v>
      </c>
      <c r="MN28" s="42">
        <f t="shared" si="85"/>
        <v>0</v>
      </c>
      <c r="MO28" s="42">
        <f t="shared" si="85"/>
        <v>0</v>
      </c>
      <c r="MP28" s="42">
        <f t="shared" si="85"/>
        <v>0</v>
      </c>
      <c r="MQ28" s="42">
        <f t="shared" si="85"/>
        <v>0</v>
      </c>
      <c r="MR28" s="42">
        <f t="shared" si="85"/>
        <v>0</v>
      </c>
      <c r="MS28" s="42">
        <f t="shared" si="85"/>
        <v>0</v>
      </c>
      <c r="MT28" s="42">
        <f t="shared" si="85"/>
        <v>0</v>
      </c>
      <c r="MU28" s="42">
        <f t="shared" si="85"/>
        <v>0</v>
      </c>
      <c r="MV28" s="42">
        <f t="shared" si="85"/>
        <v>0</v>
      </c>
      <c r="MW28" s="42">
        <f t="shared" si="85"/>
        <v>0</v>
      </c>
      <c r="MX28" s="42">
        <f t="shared" si="85"/>
        <v>0</v>
      </c>
      <c r="MY28" s="42">
        <f t="shared" si="85"/>
        <v>0</v>
      </c>
      <c r="MZ28" s="42">
        <f t="shared" si="85"/>
        <v>0</v>
      </c>
      <c r="NA28" s="42">
        <f t="shared" si="85"/>
        <v>0</v>
      </c>
      <c r="NB28" s="42">
        <f t="shared" si="85"/>
        <v>0</v>
      </c>
      <c r="NC28" s="42">
        <f t="shared" si="85"/>
        <v>0</v>
      </c>
      <c r="ND28" s="42">
        <f t="shared" si="85"/>
        <v>0</v>
      </c>
      <c r="NE28" s="42">
        <f t="shared" si="85"/>
        <v>0</v>
      </c>
      <c r="NF28" s="42">
        <f t="shared" si="85"/>
        <v>0</v>
      </c>
      <c r="NG28" s="42">
        <f t="shared" si="85"/>
        <v>0</v>
      </c>
      <c r="NH28" s="42">
        <f t="shared" si="85"/>
        <v>0</v>
      </c>
      <c r="NI28" s="42">
        <f t="shared" si="85"/>
        <v>0</v>
      </c>
      <c r="NJ28" s="42">
        <f t="shared" si="85"/>
        <v>0</v>
      </c>
      <c r="NK28" s="42">
        <f t="shared" si="85"/>
        <v>0</v>
      </c>
      <c r="NL28" s="42">
        <f t="shared" si="85"/>
        <v>0</v>
      </c>
      <c r="NM28" s="42">
        <f t="shared" si="85"/>
        <v>0</v>
      </c>
      <c r="NN28" s="42">
        <f t="shared" si="85"/>
        <v>0</v>
      </c>
      <c r="NO28" s="42">
        <f t="shared" si="85"/>
        <v>0</v>
      </c>
      <c r="NP28" s="42">
        <f t="shared" si="85"/>
        <v>0</v>
      </c>
      <c r="NQ28" s="42">
        <f t="shared" si="85"/>
        <v>0</v>
      </c>
      <c r="NR28" s="42">
        <f t="shared" si="85"/>
        <v>0</v>
      </c>
      <c r="NS28" s="42">
        <f t="shared" si="85"/>
        <v>0</v>
      </c>
      <c r="NT28" s="42">
        <f t="shared" si="85"/>
        <v>0</v>
      </c>
      <c r="NU28" s="42">
        <f t="shared" si="85"/>
        <v>0</v>
      </c>
      <c r="NV28" s="42">
        <f t="shared" si="85"/>
        <v>0</v>
      </c>
      <c r="NW28" s="42">
        <f t="shared" si="85"/>
        <v>0</v>
      </c>
      <c r="NX28" s="42">
        <f t="shared" si="85"/>
        <v>0</v>
      </c>
      <c r="NY28" s="42">
        <f t="shared" si="85"/>
        <v>0</v>
      </c>
      <c r="NZ28" s="42">
        <f t="shared" si="82"/>
        <v>0</v>
      </c>
      <c r="OA28" s="42">
        <f t="shared" si="82"/>
        <v>0</v>
      </c>
      <c r="OB28" s="42">
        <f t="shared" si="47"/>
        <v>0</v>
      </c>
      <c r="OC28" s="42">
        <f t="shared" si="47"/>
        <v>0</v>
      </c>
      <c r="OD28" s="42">
        <f t="shared" si="47"/>
        <v>0</v>
      </c>
      <c r="OE28" s="42">
        <f t="shared" si="47"/>
        <v>0</v>
      </c>
      <c r="OF28" s="42">
        <f t="shared" si="47"/>
        <v>0</v>
      </c>
      <c r="OG28" s="42">
        <f t="shared" ref="OG28:QR31" si="87">IF(OG$2=$A28,1,0)</f>
        <v>0</v>
      </c>
      <c r="OH28" s="42">
        <f t="shared" si="87"/>
        <v>0</v>
      </c>
      <c r="OI28" s="42">
        <f t="shared" si="87"/>
        <v>0</v>
      </c>
      <c r="OJ28" s="42">
        <f t="shared" si="87"/>
        <v>0</v>
      </c>
      <c r="OK28" s="42">
        <f t="shared" si="87"/>
        <v>0</v>
      </c>
      <c r="OL28" s="42">
        <f t="shared" si="87"/>
        <v>0</v>
      </c>
      <c r="OM28" s="42">
        <f t="shared" si="87"/>
        <v>0</v>
      </c>
      <c r="ON28" s="42">
        <f t="shared" si="87"/>
        <v>0</v>
      </c>
      <c r="OO28" s="42">
        <f t="shared" si="87"/>
        <v>0</v>
      </c>
      <c r="OP28" s="42">
        <f t="shared" si="87"/>
        <v>0</v>
      </c>
      <c r="OQ28" s="42">
        <f t="shared" si="87"/>
        <v>0</v>
      </c>
      <c r="OR28" s="42">
        <f t="shared" si="87"/>
        <v>0</v>
      </c>
      <c r="OS28" s="42">
        <f t="shared" si="87"/>
        <v>0</v>
      </c>
      <c r="OT28" s="42">
        <f t="shared" si="87"/>
        <v>0</v>
      </c>
      <c r="OU28" s="42">
        <f t="shared" si="87"/>
        <v>0</v>
      </c>
      <c r="OV28" s="42">
        <f t="shared" si="87"/>
        <v>0</v>
      </c>
      <c r="OW28" s="42">
        <f t="shared" si="87"/>
        <v>0</v>
      </c>
      <c r="OX28" s="42">
        <f t="shared" si="87"/>
        <v>0</v>
      </c>
      <c r="OY28" s="42">
        <f t="shared" si="87"/>
        <v>0</v>
      </c>
      <c r="OZ28" s="42">
        <f t="shared" si="87"/>
        <v>0</v>
      </c>
      <c r="PA28" s="42">
        <f t="shared" si="87"/>
        <v>0</v>
      </c>
      <c r="PB28" s="42">
        <f t="shared" si="87"/>
        <v>0</v>
      </c>
      <c r="PC28" s="42">
        <f t="shared" si="87"/>
        <v>0</v>
      </c>
      <c r="PD28" s="42">
        <f t="shared" si="87"/>
        <v>0</v>
      </c>
      <c r="PE28" s="42">
        <f t="shared" si="87"/>
        <v>0</v>
      </c>
      <c r="PF28" s="42">
        <f t="shared" si="87"/>
        <v>0</v>
      </c>
      <c r="PG28" s="42">
        <f t="shared" si="87"/>
        <v>0</v>
      </c>
      <c r="PH28" s="42">
        <f t="shared" si="87"/>
        <v>0</v>
      </c>
      <c r="PI28" s="42">
        <f t="shared" si="87"/>
        <v>0</v>
      </c>
      <c r="PJ28" s="42">
        <f t="shared" si="87"/>
        <v>0</v>
      </c>
      <c r="PK28" s="42">
        <f t="shared" si="87"/>
        <v>0</v>
      </c>
      <c r="PL28" s="42">
        <f t="shared" si="87"/>
        <v>0</v>
      </c>
      <c r="PM28" s="42">
        <f t="shared" si="87"/>
        <v>0</v>
      </c>
      <c r="PN28" s="42">
        <f t="shared" si="87"/>
        <v>0</v>
      </c>
      <c r="PO28" s="42">
        <f t="shared" si="87"/>
        <v>0</v>
      </c>
      <c r="PP28" s="42">
        <f t="shared" si="87"/>
        <v>0</v>
      </c>
      <c r="PQ28" s="42">
        <f t="shared" si="87"/>
        <v>0</v>
      </c>
      <c r="PR28" s="42">
        <f t="shared" si="87"/>
        <v>0</v>
      </c>
      <c r="PS28" s="42">
        <f t="shared" si="87"/>
        <v>0</v>
      </c>
      <c r="PT28" s="42">
        <f t="shared" si="87"/>
        <v>0</v>
      </c>
      <c r="PU28" s="42">
        <f t="shared" si="87"/>
        <v>0</v>
      </c>
      <c r="PV28" s="42">
        <f t="shared" si="87"/>
        <v>0</v>
      </c>
      <c r="PW28" s="42">
        <f t="shared" si="87"/>
        <v>0</v>
      </c>
      <c r="PX28" s="42">
        <f t="shared" si="87"/>
        <v>0</v>
      </c>
      <c r="PY28" s="42">
        <f t="shared" si="87"/>
        <v>0</v>
      </c>
      <c r="PZ28" s="42">
        <f t="shared" si="87"/>
        <v>0</v>
      </c>
      <c r="QA28" s="42">
        <f t="shared" si="87"/>
        <v>0</v>
      </c>
      <c r="QB28" s="42">
        <f t="shared" si="87"/>
        <v>0</v>
      </c>
      <c r="QC28" s="42">
        <f t="shared" si="87"/>
        <v>0</v>
      </c>
      <c r="QD28" s="42">
        <f t="shared" si="87"/>
        <v>0</v>
      </c>
      <c r="QE28" s="42">
        <f t="shared" si="87"/>
        <v>0</v>
      </c>
      <c r="QF28" s="42">
        <f t="shared" si="87"/>
        <v>0</v>
      </c>
      <c r="QG28" s="42">
        <f t="shared" si="87"/>
        <v>0</v>
      </c>
      <c r="QH28" s="42">
        <f t="shared" si="87"/>
        <v>0</v>
      </c>
      <c r="QI28" s="42">
        <f t="shared" si="87"/>
        <v>0</v>
      </c>
      <c r="QJ28" s="42">
        <f t="shared" si="87"/>
        <v>1</v>
      </c>
      <c r="QK28" s="42">
        <f t="shared" si="87"/>
        <v>1</v>
      </c>
      <c r="QL28" s="42">
        <f t="shared" si="87"/>
        <v>1</v>
      </c>
      <c r="QM28" s="42">
        <f t="shared" si="87"/>
        <v>0</v>
      </c>
      <c r="QN28" s="42">
        <f t="shared" si="87"/>
        <v>0</v>
      </c>
      <c r="QO28" s="42">
        <f t="shared" si="87"/>
        <v>0</v>
      </c>
      <c r="QP28" s="42">
        <f t="shared" si="87"/>
        <v>0</v>
      </c>
      <c r="QQ28" s="42">
        <f t="shared" si="87"/>
        <v>0</v>
      </c>
      <c r="QR28" s="42">
        <f t="shared" si="87"/>
        <v>0</v>
      </c>
      <c r="QS28" s="42">
        <f t="shared" si="86"/>
        <v>0</v>
      </c>
      <c r="QT28" s="42">
        <f t="shared" si="86"/>
        <v>0</v>
      </c>
      <c r="QU28" s="42">
        <f t="shared" si="86"/>
        <v>0</v>
      </c>
      <c r="QV28" s="42">
        <f t="shared" si="86"/>
        <v>0</v>
      </c>
      <c r="QW28" s="42">
        <f t="shared" si="86"/>
        <v>0</v>
      </c>
      <c r="QX28" s="42">
        <f t="shared" si="86"/>
        <v>0</v>
      </c>
      <c r="QY28" s="42">
        <f t="shared" si="86"/>
        <v>0</v>
      </c>
      <c r="QZ28" s="42">
        <f t="shared" si="86"/>
        <v>0</v>
      </c>
      <c r="RA28" s="42">
        <f t="shared" si="86"/>
        <v>0</v>
      </c>
      <c r="RB28" s="42">
        <f t="shared" si="86"/>
        <v>0</v>
      </c>
      <c r="RC28" s="42">
        <f t="shared" si="86"/>
        <v>0</v>
      </c>
      <c r="RD28" s="42">
        <f t="shared" si="86"/>
        <v>0</v>
      </c>
      <c r="RE28" s="42">
        <f t="shared" si="86"/>
        <v>0</v>
      </c>
      <c r="RF28" s="42">
        <f t="shared" si="86"/>
        <v>0</v>
      </c>
      <c r="RG28" s="42">
        <f t="shared" si="86"/>
        <v>0</v>
      </c>
      <c r="RH28" s="42">
        <f t="shared" si="86"/>
        <v>0</v>
      </c>
      <c r="RI28" s="42">
        <f t="shared" si="86"/>
        <v>0</v>
      </c>
      <c r="RJ28" s="42">
        <f t="shared" si="86"/>
        <v>0</v>
      </c>
      <c r="RK28" s="42">
        <f t="shared" si="86"/>
        <v>0</v>
      </c>
      <c r="RL28" s="42">
        <f t="shared" si="86"/>
        <v>0</v>
      </c>
      <c r="RM28" s="42">
        <f t="shared" si="86"/>
        <v>0</v>
      </c>
      <c r="RN28" s="42">
        <f t="shared" si="86"/>
        <v>0</v>
      </c>
      <c r="RO28" s="42">
        <f t="shared" si="86"/>
        <v>0</v>
      </c>
      <c r="RP28" s="42">
        <f t="shared" si="86"/>
        <v>0</v>
      </c>
      <c r="RQ28" s="42">
        <f t="shared" si="86"/>
        <v>0</v>
      </c>
      <c r="RR28" s="42">
        <f t="shared" si="86"/>
        <v>0</v>
      </c>
      <c r="RS28" s="42">
        <f t="shared" si="86"/>
        <v>0</v>
      </c>
      <c r="RT28" s="42">
        <f t="shared" si="86"/>
        <v>0</v>
      </c>
      <c r="RU28" s="42">
        <f t="shared" si="86"/>
        <v>0</v>
      </c>
      <c r="RV28" s="42">
        <f t="shared" si="86"/>
        <v>0</v>
      </c>
      <c r="RW28" s="42">
        <f t="shared" si="86"/>
        <v>0</v>
      </c>
      <c r="RX28" s="42">
        <f t="shared" si="86"/>
        <v>0</v>
      </c>
      <c r="RY28" s="42">
        <f t="shared" si="86"/>
        <v>0</v>
      </c>
      <c r="RZ28" s="42">
        <f t="shared" si="86"/>
        <v>0</v>
      </c>
      <c r="SA28" s="42">
        <f t="shared" si="86"/>
        <v>0</v>
      </c>
      <c r="SB28" s="42">
        <f t="shared" si="86"/>
        <v>0</v>
      </c>
      <c r="SC28" s="42">
        <f t="shared" si="86"/>
        <v>0</v>
      </c>
      <c r="SD28" s="42">
        <f t="shared" si="86"/>
        <v>0</v>
      </c>
      <c r="SE28" s="42">
        <f t="shared" si="86"/>
        <v>0</v>
      </c>
      <c r="SF28" s="42">
        <f t="shared" si="86"/>
        <v>0</v>
      </c>
      <c r="SG28" s="42">
        <f t="shared" si="86"/>
        <v>0</v>
      </c>
      <c r="SH28" s="42">
        <f t="shared" si="86"/>
        <v>0</v>
      </c>
      <c r="SI28" s="42">
        <f t="shared" si="86"/>
        <v>0</v>
      </c>
      <c r="SJ28" s="42">
        <f t="shared" si="86"/>
        <v>0</v>
      </c>
      <c r="SK28" s="42">
        <f t="shared" si="86"/>
        <v>0</v>
      </c>
      <c r="SL28" s="42">
        <f t="shared" si="86"/>
        <v>0</v>
      </c>
      <c r="SM28" s="42">
        <f t="shared" si="86"/>
        <v>0</v>
      </c>
      <c r="SN28" s="42">
        <f t="shared" si="86"/>
        <v>0</v>
      </c>
      <c r="SO28" s="42">
        <f t="shared" si="86"/>
        <v>0</v>
      </c>
      <c r="SP28" s="42">
        <f t="shared" si="86"/>
        <v>0</v>
      </c>
      <c r="SQ28" s="42">
        <f t="shared" si="86"/>
        <v>0</v>
      </c>
      <c r="SR28" s="42">
        <f t="shared" si="86"/>
        <v>0</v>
      </c>
      <c r="SS28" s="42">
        <f t="shared" si="86"/>
        <v>0</v>
      </c>
      <c r="ST28" s="42">
        <f t="shared" si="86"/>
        <v>0</v>
      </c>
      <c r="SU28" s="42">
        <f t="shared" si="86"/>
        <v>0</v>
      </c>
      <c r="SV28" s="42">
        <f t="shared" si="86"/>
        <v>0</v>
      </c>
      <c r="SW28" s="42">
        <f t="shared" si="86"/>
        <v>0</v>
      </c>
      <c r="SX28" s="42">
        <f t="shared" si="86"/>
        <v>0</v>
      </c>
      <c r="SY28" s="42">
        <f t="shared" si="86"/>
        <v>0</v>
      </c>
      <c r="SZ28" s="42">
        <f t="shared" si="86"/>
        <v>0</v>
      </c>
      <c r="TA28" s="42">
        <f t="shared" si="86"/>
        <v>0</v>
      </c>
      <c r="TB28" s="42">
        <f t="shared" si="86"/>
        <v>0</v>
      </c>
      <c r="TC28" s="42">
        <f t="shared" si="86"/>
        <v>0</v>
      </c>
      <c r="TD28" s="42">
        <f t="shared" si="69"/>
        <v>0</v>
      </c>
      <c r="TE28" s="42">
        <f t="shared" si="69"/>
        <v>0</v>
      </c>
      <c r="TF28" s="42">
        <f t="shared" si="69"/>
        <v>0</v>
      </c>
      <c r="TG28" s="42">
        <f t="shared" si="69"/>
        <v>0</v>
      </c>
      <c r="TH28" s="42">
        <f t="shared" si="69"/>
        <v>0</v>
      </c>
      <c r="TI28" s="42">
        <f t="shared" si="69"/>
        <v>0</v>
      </c>
      <c r="TJ28" s="42">
        <f t="shared" si="69"/>
        <v>0</v>
      </c>
      <c r="TK28" s="42">
        <f t="shared" si="69"/>
        <v>0</v>
      </c>
      <c r="TL28" s="42">
        <f t="shared" si="69"/>
        <v>0</v>
      </c>
      <c r="TM28" s="42">
        <f t="shared" si="69"/>
        <v>0</v>
      </c>
      <c r="TN28" s="42">
        <f t="shared" si="69"/>
        <v>0</v>
      </c>
      <c r="TO28" s="42">
        <f t="shared" si="69"/>
        <v>0</v>
      </c>
      <c r="TP28" s="42">
        <f t="shared" si="69"/>
        <v>0</v>
      </c>
      <c r="TQ28" s="42">
        <f t="shared" si="69"/>
        <v>0</v>
      </c>
      <c r="TR28" s="42">
        <f t="shared" si="69"/>
        <v>0</v>
      </c>
      <c r="TS28" s="42">
        <f t="shared" si="69"/>
        <v>0</v>
      </c>
      <c r="TT28" s="42">
        <f t="shared" si="69"/>
        <v>0</v>
      </c>
      <c r="TU28" s="42">
        <f t="shared" si="69"/>
        <v>0</v>
      </c>
      <c r="TV28" s="42">
        <f t="shared" si="69"/>
        <v>0</v>
      </c>
      <c r="TW28" s="42">
        <f t="shared" si="69"/>
        <v>0</v>
      </c>
      <c r="TX28" s="42">
        <f t="shared" si="69"/>
        <v>0</v>
      </c>
      <c r="TY28" s="42">
        <f t="shared" si="69"/>
        <v>0</v>
      </c>
      <c r="TZ28" s="42">
        <f t="shared" si="69"/>
        <v>0</v>
      </c>
      <c r="UA28" s="42">
        <f t="shared" si="69"/>
        <v>0</v>
      </c>
      <c r="UB28" s="42">
        <f t="shared" si="69"/>
        <v>0</v>
      </c>
      <c r="UC28" s="42">
        <f t="shared" si="69"/>
        <v>0</v>
      </c>
      <c r="UD28" s="42">
        <f t="shared" si="69"/>
        <v>0</v>
      </c>
      <c r="UE28" s="42">
        <f t="shared" si="69"/>
        <v>0</v>
      </c>
      <c r="UF28" s="42">
        <f t="shared" si="69"/>
        <v>0</v>
      </c>
      <c r="UG28" s="42">
        <f t="shared" si="69"/>
        <v>0</v>
      </c>
      <c r="UH28" s="42">
        <f t="shared" si="69"/>
        <v>0</v>
      </c>
      <c r="UI28" s="42">
        <f t="shared" si="83"/>
        <v>0</v>
      </c>
      <c r="UJ28" s="42">
        <f t="shared" si="83"/>
        <v>0</v>
      </c>
      <c r="UK28" s="42">
        <f t="shared" si="83"/>
        <v>0</v>
      </c>
      <c r="UL28" s="42">
        <f t="shared" si="83"/>
        <v>0</v>
      </c>
      <c r="UM28" s="42">
        <f t="shared" si="83"/>
        <v>0</v>
      </c>
      <c r="UN28" s="42">
        <f t="shared" si="83"/>
        <v>0</v>
      </c>
      <c r="UO28" s="42">
        <f t="shared" si="83"/>
        <v>0</v>
      </c>
      <c r="UP28" s="42">
        <f t="shared" si="83"/>
        <v>0</v>
      </c>
      <c r="UQ28" s="42">
        <f t="shared" si="83"/>
        <v>0</v>
      </c>
      <c r="UR28" s="42">
        <f t="shared" si="83"/>
        <v>0</v>
      </c>
      <c r="US28" s="42">
        <f t="shared" si="83"/>
        <v>0</v>
      </c>
      <c r="UT28" s="42">
        <f t="shared" si="83"/>
        <v>0</v>
      </c>
      <c r="UU28" s="42">
        <f t="shared" si="83"/>
        <v>0</v>
      </c>
      <c r="UV28" s="42">
        <f t="shared" si="83"/>
        <v>0</v>
      </c>
      <c r="UW28" s="42">
        <f t="shared" si="83"/>
        <v>0</v>
      </c>
      <c r="UX28" s="42">
        <f t="shared" si="83"/>
        <v>0</v>
      </c>
      <c r="UY28" s="42">
        <f t="shared" si="83"/>
        <v>0</v>
      </c>
      <c r="UZ28" s="42">
        <f t="shared" si="83"/>
        <v>0</v>
      </c>
      <c r="VA28" s="42">
        <f t="shared" si="83"/>
        <v>0</v>
      </c>
      <c r="VB28" s="42">
        <f t="shared" si="83"/>
        <v>0</v>
      </c>
      <c r="VC28" s="42">
        <f t="shared" si="83"/>
        <v>0</v>
      </c>
      <c r="VD28" s="42">
        <f t="shared" si="83"/>
        <v>0</v>
      </c>
      <c r="VE28" s="42">
        <f t="shared" si="83"/>
        <v>0</v>
      </c>
      <c r="VF28" s="42">
        <f t="shared" si="83"/>
        <v>0</v>
      </c>
      <c r="VG28" s="42">
        <f t="shared" si="83"/>
        <v>0</v>
      </c>
      <c r="VH28" s="42">
        <f t="shared" si="83"/>
        <v>0</v>
      </c>
      <c r="VI28" s="42">
        <f t="shared" si="83"/>
        <v>0</v>
      </c>
      <c r="VJ28" s="42">
        <f t="shared" si="83"/>
        <v>0</v>
      </c>
      <c r="VK28" s="42">
        <f t="shared" si="83"/>
        <v>0</v>
      </c>
      <c r="VL28" s="42">
        <f t="shared" si="83"/>
        <v>0</v>
      </c>
      <c r="VM28" s="42">
        <f t="shared" si="83"/>
        <v>0</v>
      </c>
      <c r="VN28" s="42">
        <f t="shared" si="83"/>
        <v>0</v>
      </c>
      <c r="VO28" s="42">
        <f t="shared" si="83"/>
        <v>0</v>
      </c>
      <c r="VP28" s="42">
        <f t="shared" si="83"/>
        <v>0</v>
      </c>
      <c r="VQ28" s="42">
        <f t="shared" si="83"/>
        <v>0</v>
      </c>
      <c r="VR28" s="42">
        <f t="shared" si="83"/>
        <v>0</v>
      </c>
      <c r="VS28" s="42">
        <f t="shared" si="83"/>
        <v>0</v>
      </c>
      <c r="VT28" s="42">
        <f t="shared" si="83"/>
        <v>0</v>
      </c>
      <c r="VU28" s="42">
        <f t="shared" si="83"/>
        <v>0</v>
      </c>
      <c r="VV28" s="42">
        <f t="shared" si="83"/>
        <v>0</v>
      </c>
      <c r="VW28" s="42">
        <f t="shared" si="83"/>
        <v>0</v>
      </c>
      <c r="VX28" s="42">
        <f t="shared" si="83"/>
        <v>0</v>
      </c>
      <c r="VY28" s="42">
        <f t="shared" si="83"/>
        <v>0</v>
      </c>
      <c r="VZ28" s="42">
        <f t="shared" si="83"/>
        <v>0</v>
      </c>
      <c r="WA28" s="42">
        <f t="shared" si="83"/>
        <v>0</v>
      </c>
      <c r="WB28" s="42">
        <f t="shared" si="83"/>
        <v>0</v>
      </c>
      <c r="WC28" s="42">
        <f t="shared" si="83"/>
        <v>0</v>
      </c>
      <c r="WD28" s="42">
        <f t="shared" si="83"/>
        <v>0</v>
      </c>
      <c r="WE28" s="42">
        <f t="shared" si="83"/>
        <v>0</v>
      </c>
      <c r="WF28" s="42">
        <f t="shared" si="83"/>
        <v>0</v>
      </c>
      <c r="WG28" s="42">
        <f t="shared" si="83"/>
        <v>0</v>
      </c>
      <c r="WH28" s="42">
        <f t="shared" si="83"/>
        <v>0</v>
      </c>
      <c r="WI28" s="42">
        <f t="shared" si="83"/>
        <v>0</v>
      </c>
      <c r="WJ28" s="42">
        <f t="shared" si="83"/>
        <v>0</v>
      </c>
      <c r="WK28" s="42">
        <f t="shared" si="83"/>
        <v>0</v>
      </c>
      <c r="WL28" s="42">
        <f t="shared" si="83"/>
        <v>0</v>
      </c>
      <c r="WM28" s="42">
        <f t="shared" si="83"/>
        <v>0</v>
      </c>
      <c r="WN28" s="42">
        <f t="shared" si="83"/>
        <v>0</v>
      </c>
      <c r="WO28" s="42">
        <f t="shared" si="83"/>
        <v>0</v>
      </c>
      <c r="WP28" s="42">
        <f t="shared" si="83"/>
        <v>0</v>
      </c>
      <c r="WQ28" s="42">
        <f t="shared" si="83"/>
        <v>0</v>
      </c>
      <c r="WR28" s="42">
        <f t="shared" si="83"/>
        <v>0</v>
      </c>
      <c r="WS28" s="42">
        <f t="shared" si="83"/>
        <v>0</v>
      </c>
      <c r="WT28" s="42">
        <f t="shared" si="83"/>
        <v>0</v>
      </c>
      <c r="WU28" s="42">
        <f t="shared" si="78"/>
        <v>0</v>
      </c>
      <c r="WV28" s="42">
        <f t="shared" si="78"/>
        <v>0</v>
      </c>
      <c r="WW28" s="42">
        <f t="shared" si="78"/>
        <v>0</v>
      </c>
      <c r="WX28" s="42">
        <f t="shared" si="78"/>
        <v>0</v>
      </c>
      <c r="WY28" s="42">
        <f t="shared" si="78"/>
        <v>0</v>
      </c>
      <c r="WZ28" s="42">
        <f t="shared" si="78"/>
        <v>0</v>
      </c>
      <c r="XA28" s="42">
        <f t="shared" si="78"/>
        <v>0</v>
      </c>
      <c r="XB28" s="42">
        <f t="shared" si="78"/>
        <v>0</v>
      </c>
      <c r="XC28" s="42">
        <f t="shared" si="78"/>
        <v>0</v>
      </c>
      <c r="XD28" s="42">
        <f t="shared" si="78"/>
        <v>0</v>
      </c>
      <c r="XE28" s="42">
        <f t="shared" si="78"/>
        <v>0</v>
      </c>
      <c r="XF28" s="42">
        <f t="shared" si="78"/>
        <v>0</v>
      </c>
      <c r="XG28" s="42">
        <f t="shared" si="78"/>
        <v>0</v>
      </c>
      <c r="XH28" s="42">
        <f t="shared" si="78"/>
        <v>0</v>
      </c>
      <c r="XI28" s="42">
        <f t="shared" si="78"/>
        <v>0</v>
      </c>
      <c r="XJ28" s="42">
        <f t="shared" si="78"/>
        <v>0</v>
      </c>
      <c r="XK28" s="42">
        <f t="shared" si="78"/>
        <v>0</v>
      </c>
      <c r="XL28" s="42">
        <f t="shared" si="78"/>
        <v>0</v>
      </c>
      <c r="XM28" s="42">
        <f t="shared" si="78"/>
        <v>0</v>
      </c>
      <c r="XN28" s="42">
        <f t="shared" si="78"/>
        <v>0</v>
      </c>
      <c r="XO28" s="42">
        <f t="shared" si="78"/>
        <v>0</v>
      </c>
      <c r="XP28" s="42">
        <f t="shared" si="78"/>
        <v>0</v>
      </c>
      <c r="XQ28" s="42">
        <f t="shared" si="78"/>
        <v>0</v>
      </c>
      <c r="XR28" s="42">
        <f t="shared" si="78"/>
        <v>0</v>
      </c>
      <c r="XS28" s="42">
        <f t="shared" si="78"/>
        <v>0</v>
      </c>
      <c r="XT28" s="42">
        <f t="shared" si="74"/>
        <v>0</v>
      </c>
      <c r="XU28" s="42">
        <f t="shared" si="74"/>
        <v>0</v>
      </c>
      <c r="XV28" s="42">
        <f t="shared" si="74"/>
        <v>0</v>
      </c>
      <c r="XW28" s="42">
        <f t="shared" si="74"/>
        <v>0</v>
      </c>
      <c r="XX28" s="42">
        <f t="shared" si="74"/>
        <v>0</v>
      </c>
      <c r="XY28" s="42">
        <f t="shared" si="74"/>
        <v>0</v>
      </c>
      <c r="XZ28" s="42">
        <f t="shared" si="74"/>
        <v>0</v>
      </c>
      <c r="YA28" s="42">
        <f t="shared" si="74"/>
        <v>0</v>
      </c>
      <c r="YB28" s="42">
        <f t="shared" si="74"/>
        <v>0</v>
      </c>
      <c r="YC28" s="42">
        <f t="shared" si="74"/>
        <v>0</v>
      </c>
      <c r="YD28" s="42">
        <f t="shared" si="70"/>
        <v>0</v>
      </c>
      <c r="YE28" s="23"/>
    </row>
    <row r="29" spans="1:655" x14ac:dyDescent="0.55000000000000004">
      <c r="A29" t="s">
        <v>838</v>
      </c>
      <c r="B29" s="42">
        <f t="shared" si="66"/>
        <v>0</v>
      </c>
      <c r="C29" s="42">
        <f t="shared" si="66"/>
        <v>0</v>
      </c>
      <c r="D29" s="42">
        <f t="shared" si="66"/>
        <v>0</v>
      </c>
      <c r="E29" s="42">
        <f t="shared" si="66"/>
        <v>0</v>
      </c>
      <c r="F29" s="42">
        <f t="shared" si="66"/>
        <v>0</v>
      </c>
      <c r="G29" s="42">
        <f t="shared" si="66"/>
        <v>0</v>
      </c>
      <c r="H29" s="42">
        <f t="shared" si="66"/>
        <v>0</v>
      </c>
      <c r="I29" s="42">
        <f t="shared" si="66"/>
        <v>0</v>
      </c>
      <c r="J29" s="42">
        <f t="shared" si="66"/>
        <v>0</v>
      </c>
      <c r="K29" s="42">
        <f t="shared" si="66"/>
        <v>0</v>
      </c>
      <c r="L29" s="42">
        <f t="shared" si="66"/>
        <v>0</v>
      </c>
      <c r="M29" s="42">
        <f t="shared" si="66"/>
        <v>0</v>
      </c>
      <c r="N29" s="42">
        <f t="shared" si="66"/>
        <v>0</v>
      </c>
      <c r="O29" s="42">
        <f t="shared" si="66"/>
        <v>0</v>
      </c>
      <c r="P29" s="42">
        <f t="shared" si="66"/>
        <v>0</v>
      </c>
      <c r="Q29" s="42">
        <f t="shared" si="66"/>
        <v>0</v>
      </c>
      <c r="R29" s="42">
        <f t="shared" si="79"/>
        <v>0</v>
      </c>
      <c r="S29" s="42">
        <f t="shared" si="79"/>
        <v>0</v>
      </c>
      <c r="T29" s="42">
        <f t="shared" si="79"/>
        <v>0</v>
      </c>
      <c r="U29" s="42">
        <f t="shared" si="79"/>
        <v>0</v>
      </c>
      <c r="V29" s="42">
        <f t="shared" si="79"/>
        <v>0</v>
      </c>
      <c r="W29" s="42">
        <f t="shared" si="79"/>
        <v>0</v>
      </c>
      <c r="X29" s="42">
        <f t="shared" si="79"/>
        <v>0</v>
      </c>
      <c r="Y29" s="42">
        <f t="shared" si="79"/>
        <v>0</v>
      </c>
      <c r="Z29" s="42">
        <f t="shared" si="79"/>
        <v>0</v>
      </c>
      <c r="AA29" s="42">
        <f t="shared" si="79"/>
        <v>0</v>
      </c>
      <c r="AB29" s="42">
        <f t="shared" si="79"/>
        <v>0</v>
      </c>
      <c r="AC29" s="42">
        <f t="shared" si="79"/>
        <v>0</v>
      </c>
      <c r="AD29" s="42">
        <f t="shared" si="79"/>
        <v>0</v>
      </c>
      <c r="AE29" s="42">
        <f t="shared" si="79"/>
        <v>0</v>
      </c>
      <c r="AF29" s="42">
        <f t="shared" si="79"/>
        <v>0</v>
      </c>
      <c r="AG29" s="42">
        <f t="shared" si="79"/>
        <v>0</v>
      </c>
      <c r="AH29" s="42">
        <f t="shared" si="79"/>
        <v>0</v>
      </c>
      <c r="AI29" s="42">
        <f t="shared" si="79"/>
        <v>0</v>
      </c>
      <c r="AJ29" s="42">
        <f t="shared" si="79"/>
        <v>0</v>
      </c>
      <c r="AK29" s="42">
        <f t="shared" si="79"/>
        <v>0</v>
      </c>
      <c r="AL29" s="42">
        <f t="shared" si="79"/>
        <v>0</v>
      </c>
      <c r="AM29" s="42">
        <f t="shared" si="79"/>
        <v>0</v>
      </c>
      <c r="AN29" s="42">
        <f t="shared" si="79"/>
        <v>0</v>
      </c>
      <c r="AO29" s="42">
        <f t="shared" si="79"/>
        <v>0</v>
      </c>
      <c r="AP29" s="42">
        <f t="shared" si="79"/>
        <v>0</v>
      </c>
      <c r="AQ29" s="42">
        <f t="shared" si="79"/>
        <v>0</v>
      </c>
      <c r="AR29" s="42">
        <f t="shared" si="79"/>
        <v>0</v>
      </c>
      <c r="AS29" s="42">
        <f t="shared" si="79"/>
        <v>0</v>
      </c>
      <c r="AT29" s="42">
        <f t="shared" si="79"/>
        <v>0</v>
      </c>
      <c r="AU29" s="42">
        <f t="shared" si="79"/>
        <v>0</v>
      </c>
      <c r="AV29" s="42">
        <f t="shared" si="79"/>
        <v>0</v>
      </c>
      <c r="AW29" s="42">
        <f t="shared" si="79"/>
        <v>0</v>
      </c>
      <c r="AX29" s="42">
        <f t="shared" si="79"/>
        <v>0</v>
      </c>
      <c r="AY29" s="42">
        <f t="shared" si="79"/>
        <v>0</v>
      </c>
      <c r="AZ29" s="42">
        <f t="shared" si="79"/>
        <v>0</v>
      </c>
      <c r="BA29" s="42">
        <f t="shared" si="79"/>
        <v>0</v>
      </c>
      <c r="BB29" s="42">
        <f t="shared" si="79"/>
        <v>0</v>
      </c>
      <c r="BC29" s="42">
        <f t="shared" si="79"/>
        <v>0</v>
      </c>
      <c r="BD29" s="42">
        <f t="shared" si="79"/>
        <v>0</v>
      </c>
      <c r="BE29" s="42">
        <f t="shared" si="79"/>
        <v>0</v>
      </c>
      <c r="BF29" s="42">
        <f t="shared" si="79"/>
        <v>0</v>
      </c>
      <c r="BG29" s="42">
        <f t="shared" si="79"/>
        <v>0</v>
      </c>
      <c r="BH29" s="42">
        <f t="shared" si="79"/>
        <v>0</v>
      </c>
      <c r="BI29" s="42">
        <f t="shared" si="79"/>
        <v>0</v>
      </c>
      <c r="BJ29" s="42">
        <f t="shared" si="79"/>
        <v>0</v>
      </c>
      <c r="BK29" s="42">
        <f t="shared" si="79"/>
        <v>0</v>
      </c>
      <c r="BL29" s="42">
        <f t="shared" si="79"/>
        <v>0</v>
      </c>
      <c r="BM29" s="42">
        <f t="shared" si="79"/>
        <v>0</v>
      </c>
      <c r="BN29" s="42">
        <f t="shared" si="79"/>
        <v>0</v>
      </c>
      <c r="BO29" s="42">
        <f t="shared" si="79"/>
        <v>0</v>
      </c>
      <c r="BP29" s="42">
        <f t="shared" si="79"/>
        <v>0</v>
      </c>
      <c r="BQ29" s="42">
        <f t="shared" si="79"/>
        <v>0</v>
      </c>
      <c r="BR29" s="42">
        <f t="shared" si="79"/>
        <v>0</v>
      </c>
      <c r="BS29" s="42">
        <f t="shared" si="79"/>
        <v>0</v>
      </c>
      <c r="BT29" s="42">
        <f t="shared" si="79"/>
        <v>0</v>
      </c>
      <c r="BU29" s="42">
        <f t="shared" si="79"/>
        <v>0</v>
      </c>
      <c r="BV29" s="42">
        <f t="shared" si="79"/>
        <v>0</v>
      </c>
      <c r="BW29" s="42">
        <f t="shared" si="79"/>
        <v>0</v>
      </c>
      <c r="BX29" s="42">
        <f t="shared" si="79"/>
        <v>0</v>
      </c>
      <c r="BY29" s="42">
        <f t="shared" si="79"/>
        <v>0</v>
      </c>
      <c r="BZ29" s="42">
        <f t="shared" si="79"/>
        <v>0</v>
      </c>
      <c r="CA29" s="42">
        <f t="shared" si="79"/>
        <v>0</v>
      </c>
      <c r="CB29" s="42">
        <f t="shared" si="79"/>
        <v>0</v>
      </c>
      <c r="CC29" s="42">
        <f t="shared" si="79"/>
        <v>0</v>
      </c>
      <c r="CD29" s="42">
        <f t="shared" si="76"/>
        <v>0</v>
      </c>
      <c r="CE29" s="42">
        <f t="shared" si="76"/>
        <v>0</v>
      </c>
      <c r="CF29" s="42">
        <f t="shared" si="76"/>
        <v>0</v>
      </c>
      <c r="CG29" s="42">
        <f t="shared" si="76"/>
        <v>0</v>
      </c>
      <c r="CH29" s="42">
        <f t="shared" si="76"/>
        <v>0</v>
      </c>
      <c r="CI29" s="42">
        <f t="shared" si="76"/>
        <v>0</v>
      </c>
      <c r="CJ29" s="42">
        <f t="shared" si="76"/>
        <v>0</v>
      </c>
      <c r="CK29" s="42">
        <f t="shared" si="76"/>
        <v>0</v>
      </c>
      <c r="CL29" s="42">
        <f t="shared" si="80"/>
        <v>0</v>
      </c>
      <c r="CM29" s="42">
        <f t="shared" si="80"/>
        <v>0</v>
      </c>
      <c r="CN29" s="42">
        <f t="shared" si="80"/>
        <v>0</v>
      </c>
      <c r="CO29" s="42">
        <f t="shared" si="80"/>
        <v>0</v>
      </c>
      <c r="CP29" s="42">
        <f t="shared" si="80"/>
        <v>0</v>
      </c>
      <c r="CQ29" s="42">
        <f t="shared" si="80"/>
        <v>0</v>
      </c>
      <c r="CR29" s="42">
        <f t="shared" si="80"/>
        <v>0</v>
      </c>
      <c r="CS29" s="42">
        <f t="shared" si="80"/>
        <v>0</v>
      </c>
      <c r="CT29" s="42">
        <f t="shared" si="80"/>
        <v>0</v>
      </c>
      <c r="CU29" s="42">
        <f t="shared" si="80"/>
        <v>0</v>
      </c>
      <c r="CV29" s="42">
        <f t="shared" si="80"/>
        <v>0</v>
      </c>
      <c r="CW29" s="42">
        <f t="shared" si="80"/>
        <v>0</v>
      </c>
      <c r="CX29" s="42">
        <f t="shared" si="80"/>
        <v>0</v>
      </c>
      <c r="CY29" s="42">
        <f t="shared" si="80"/>
        <v>0</v>
      </c>
      <c r="CZ29" s="42">
        <f t="shared" si="80"/>
        <v>0</v>
      </c>
      <c r="DA29" s="42">
        <f t="shared" si="80"/>
        <v>0</v>
      </c>
      <c r="DB29" s="42">
        <f t="shared" si="80"/>
        <v>0</v>
      </c>
      <c r="DC29" s="42">
        <f t="shared" si="80"/>
        <v>0</v>
      </c>
      <c r="DD29" s="42">
        <f t="shared" si="80"/>
        <v>0</v>
      </c>
      <c r="DE29" s="42">
        <f t="shared" si="80"/>
        <v>0</v>
      </c>
      <c r="DF29" s="42">
        <f t="shared" si="80"/>
        <v>0</v>
      </c>
      <c r="DG29" s="42">
        <f t="shared" si="80"/>
        <v>0</v>
      </c>
      <c r="DH29" s="42">
        <f t="shared" si="80"/>
        <v>0</v>
      </c>
      <c r="DI29" s="42">
        <f t="shared" si="80"/>
        <v>0</v>
      </c>
      <c r="DJ29" s="42">
        <f t="shared" si="80"/>
        <v>0</v>
      </c>
      <c r="DK29" s="42">
        <f t="shared" si="80"/>
        <v>0</v>
      </c>
      <c r="DL29" s="42">
        <f t="shared" si="80"/>
        <v>0</v>
      </c>
      <c r="DM29" s="42">
        <f t="shared" si="80"/>
        <v>0</v>
      </c>
      <c r="DN29" s="42">
        <f t="shared" si="80"/>
        <v>0</v>
      </c>
      <c r="DO29" s="42">
        <f t="shared" si="80"/>
        <v>0</v>
      </c>
      <c r="DP29" s="42">
        <f t="shared" si="80"/>
        <v>0</v>
      </c>
      <c r="DQ29" s="42">
        <f t="shared" si="80"/>
        <v>0</v>
      </c>
      <c r="DR29" s="42">
        <f t="shared" si="80"/>
        <v>0</v>
      </c>
      <c r="DS29" s="42">
        <f t="shared" si="80"/>
        <v>0</v>
      </c>
      <c r="DT29" s="42">
        <f t="shared" si="80"/>
        <v>0</v>
      </c>
      <c r="DU29" s="42">
        <f t="shared" si="80"/>
        <v>0</v>
      </c>
      <c r="DV29" s="42">
        <f t="shared" si="80"/>
        <v>0</v>
      </c>
      <c r="DW29" s="42">
        <f t="shared" si="80"/>
        <v>0</v>
      </c>
      <c r="DX29" s="42">
        <f t="shared" si="80"/>
        <v>0</v>
      </c>
      <c r="DY29" s="42">
        <f t="shared" si="80"/>
        <v>0</v>
      </c>
      <c r="DZ29" s="42">
        <f t="shared" si="77"/>
        <v>0</v>
      </c>
      <c r="EA29" s="42">
        <f t="shared" si="77"/>
        <v>0</v>
      </c>
      <c r="EB29" s="42">
        <f t="shared" si="77"/>
        <v>0</v>
      </c>
      <c r="EC29" s="42">
        <f t="shared" si="77"/>
        <v>0</v>
      </c>
      <c r="ED29" s="42">
        <f t="shared" si="77"/>
        <v>0</v>
      </c>
      <c r="EE29" s="42">
        <f t="shared" ref="EE29:GP37" si="88">IF(EE$2=$A29,1,0)</f>
        <v>0</v>
      </c>
      <c r="EF29" s="42">
        <f t="shared" si="88"/>
        <v>0</v>
      </c>
      <c r="EG29" s="42">
        <f t="shared" si="88"/>
        <v>0</v>
      </c>
      <c r="EH29" s="42">
        <f t="shared" si="88"/>
        <v>0</v>
      </c>
      <c r="EI29" s="42">
        <f t="shared" si="88"/>
        <v>0</v>
      </c>
      <c r="EJ29" s="42">
        <f t="shared" si="88"/>
        <v>0</v>
      </c>
      <c r="EK29" s="42">
        <f t="shared" si="88"/>
        <v>0</v>
      </c>
      <c r="EL29" s="42">
        <f t="shared" si="88"/>
        <v>0</v>
      </c>
      <c r="EM29" s="42">
        <f t="shared" si="88"/>
        <v>0</v>
      </c>
      <c r="EN29" s="42">
        <f t="shared" si="88"/>
        <v>0</v>
      </c>
      <c r="EO29" s="42">
        <f t="shared" si="88"/>
        <v>0</v>
      </c>
      <c r="EP29" s="42">
        <f t="shared" si="88"/>
        <v>0</v>
      </c>
      <c r="EQ29" s="42">
        <f t="shared" si="88"/>
        <v>0</v>
      </c>
      <c r="ER29" s="42">
        <f t="shared" si="88"/>
        <v>0</v>
      </c>
      <c r="ES29" s="42">
        <f t="shared" si="88"/>
        <v>0</v>
      </c>
      <c r="ET29" s="42">
        <f t="shared" si="88"/>
        <v>0</v>
      </c>
      <c r="EU29" s="42">
        <f t="shared" si="88"/>
        <v>0</v>
      </c>
      <c r="EV29" s="42">
        <f t="shared" si="88"/>
        <v>0</v>
      </c>
      <c r="EW29" s="42">
        <f t="shared" si="88"/>
        <v>0</v>
      </c>
      <c r="EX29" s="42">
        <f t="shared" si="88"/>
        <v>0</v>
      </c>
      <c r="EY29" s="42">
        <f t="shared" si="88"/>
        <v>0</v>
      </c>
      <c r="EZ29" s="42">
        <f t="shared" si="88"/>
        <v>0</v>
      </c>
      <c r="FA29" s="42">
        <f t="shared" si="88"/>
        <v>0</v>
      </c>
      <c r="FB29" s="42">
        <f t="shared" si="88"/>
        <v>0</v>
      </c>
      <c r="FC29" s="42">
        <f t="shared" si="88"/>
        <v>0</v>
      </c>
      <c r="FD29" s="42">
        <f t="shared" si="88"/>
        <v>0</v>
      </c>
      <c r="FE29" s="42">
        <f t="shared" si="88"/>
        <v>0</v>
      </c>
      <c r="FF29" s="42">
        <f t="shared" si="88"/>
        <v>0</v>
      </c>
      <c r="FG29" s="42">
        <f t="shared" si="88"/>
        <v>0</v>
      </c>
      <c r="FH29" s="42">
        <f t="shared" si="88"/>
        <v>0</v>
      </c>
      <c r="FI29" s="42">
        <f t="shared" si="88"/>
        <v>0</v>
      </c>
      <c r="FJ29" s="42">
        <f t="shared" si="88"/>
        <v>0</v>
      </c>
      <c r="FK29" s="42">
        <f t="shared" si="88"/>
        <v>0</v>
      </c>
      <c r="FL29" s="42">
        <f t="shared" si="88"/>
        <v>0</v>
      </c>
      <c r="FM29" s="42">
        <f t="shared" si="88"/>
        <v>0</v>
      </c>
      <c r="FN29" s="42">
        <f t="shared" si="88"/>
        <v>0</v>
      </c>
      <c r="FO29" s="42">
        <f t="shared" si="88"/>
        <v>0</v>
      </c>
      <c r="FP29" s="42">
        <f t="shared" si="88"/>
        <v>0</v>
      </c>
      <c r="FQ29" s="42">
        <f t="shared" si="88"/>
        <v>0</v>
      </c>
      <c r="FR29" s="42">
        <f t="shared" si="88"/>
        <v>0</v>
      </c>
      <c r="FS29" s="42">
        <f t="shared" si="88"/>
        <v>0</v>
      </c>
      <c r="FT29" s="42">
        <f t="shared" si="88"/>
        <v>0</v>
      </c>
      <c r="FU29" s="42">
        <f t="shared" si="88"/>
        <v>0</v>
      </c>
      <c r="FV29" s="42">
        <f t="shared" si="88"/>
        <v>0</v>
      </c>
      <c r="FW29" s="42">
        <f t="shared" si="88"/>
        <v>0</v>
      </c>
      <c r="FX29" s="42">
        <f t="shared" si="88"/>
        <v>0</v>
      </c>
      <c r="FY29" s="42">
        <f t="shared" si="88"/>
        <v>0</v>
      </c>
      <c r="FZ29" s="42">
        <f t="shared" si="88"/>
        <v>0</v>
      </c>
      <c r="GA29" s="42">
        <f t="shared" si="88"/>
        <v>0</v>
      </c>
      <c r="GB29" s="42">
        <f t="shared" si="88"/>
        <v>0</v>
      </c>
      <c r="GC29" s="42">
        <f t="shared" si="88"/>
        <v>0</v>
      </c>
      <c r="GD29" s="42">
        <f t="shared" si="88"/>
        <v>0</v>
      </c>
      <c r="GE29" s="42">
        <f t="shared" si="88"/>
        <v>0</v>
      </c>
      <c r="GF29" s="42">
        <f t="shared" si="88"/>
        <v>0</v>
      </c>
      <c r="GG29" s="42">
        <f t="shared" si="88"/>
        <v>0</v>
      </c>
      <c r="GH29" s="42">
        <f t="shared" si="88"/>
        <v>0</v>
      </c>
      <c r="GI29" s="42">
        <f t="shared" si="88"/>
        <v>0</v>
      </c>
      <c r="GJ29" s="42">
        <f t="shared" si="88"/>
        <v>0</v>
      </c>
      <c r="GK29" s="42">
        <f t="shared" si="88"/>
        <v>0</v>
      </c>
      <c r="GL29" s="42">
        <f t="shared" si="71"/>
        <v>0</v>
      </c>
      <c r="GM29" s="42">
        <f t="shared" si="71"/>
        <v>0</v>
      </c>
      <c r="GN29" s="42">
        <f t="shared" si="84"/>
        <v>0</v>
      </c>
      <c r="GO29" s="42">
        <f t="shared" si="84"/>
        <v>0</v>
      </c>
      <c r="GP29" s="42">
        <f t="shared" si="84"/>
        <v>0</v>
      </c>
      <c r="GQ29" s="42">
        <f t="shared" si="84"/>
        <v>0</v>
      </c>
      <c r="GR29" s="42">
        <f t="shared" si="84"/>
        <v>0</v>
      </c>
      <c r="GS29" s="42">
        <f t="shared" si="84"/>
        <v>0</v>
      </c>
      <c r="GT29" s="42">
        <f t="shared" si="84"/>
        <v>0</v>
      </c>
      <c r="GU29" s="42">
        <f t="shared" si="84"/>
        <v>0</v>
      </c>
      <c r="GV29" s="42">
        <f t="shared" si="84"/>
        <v>0</v>
      </c>
      <c r="GW29" s="42">
        <f t="shared" si="84"/>
        <v>0</v>
      </c>
      <c r="GX29" s="42">
        <f t="shared" si="84"/>
        <v>0</v>
      </c>
      <c r="GY29" s="42">
        <f t="shared" si="84"/>
        <v>0</v>
      </c>
      <c r="GZ29" s="42">
        <f t="shared" si="84"/>
        <v>0</v>
      </c>
      <c r="HA29" s="42">
        <f t="shared" si="84"/>
        <v>0</v>
      </c>
      <c r="HB29" s="42">
        <f t="shared" si="84"/>
        <v>0</v>
      </c>
      <c r="HC29" s="42">
        <f t="shared" si="84"/>
        <v>0</v>
      </c>
      <c r="HD29" s="42">
        <f t="shared" si="84"/>
        <v>0</v>
      </c>
      <c r="HE29" s="42">
        <f t="shared" si="84"/>
        <v>0</v>
      </c>
      <c r="HF29" s="42">
        <f t="shared" si="84"/>
        <v>0</v>
      </c>
      <c r="HG29" s="42">
        <f t="shared" si="84"/>
        <v>0</v>
      </c>
      <c r="HH29" s="42">
        <f t="shared" si="84"/>
        <v>0</v>
      </c>
      <c r="HI29" s="42">
        <f t="shared" si="84"/>
        <v>0</v>
      </c>
      <c r="HJ29" s="42">
        <f t="shared" si="84"/>
        <v>0</v>
      </c>
      <c r="HK29" s="42">
        <f t="shared" si="84"/>
        <v>0</v>
      </c>
      <c r="HL29" s="42">
        <f t="shared" si="84"/>
        <v>0</v>
      </c>
      <c r="HM29" s="42">
        <f t="shared" si="84"/>
        <v>0</v>
      </c>
      <c r="HN29" s="42">
        <f t="shared" si="84"/>
        <v>0</v>
      </c>
      <c r="HO29" s="42">
        <f t="shared" si="84"/>
        <v>0</v>
      </c>
      <c r="HP29" s="42">
        <f t="shared" si="84"/>
        <v>0</v>
      </c>
      <c r="HQ29" s="42">
        <f t="shared" si="84"/>
        <v>0</v>
      </c>
      <c r="HR29" s="42">
        <f t="shared" si="84"/>
        <v>0</v>
      </c>
      <c r="HS29" s="42">
        <f t="shared" si="84"/>
        <v>0</v>
      </c>
      <c r="HT29" s="42">
        <f t="shared" si="84"/>
        <v>0</v>
      </c>
      <c r="HU29" s="42">
        <f t="shared" si="84"/>
        <v>0</v>
      </c>
      <c r="HV29" s="42">
        <f t="shared" si="84"/>
        <v>0</v>
      </c>
      <c r="HW29" s="42">
        <f t="shared" si="84"/>
        <v>0</v>
      </c>
      <c r="HX29" s="42">
        <f t="shared" si="84"/>
        <v>0</v>
      </c>
      <c r="HY29" s="42">
        <f t="shared" si="84"/>
        <v>0</v>
      </c>
      <c r="HZ29" s="42">
        <f t="shared" si="84"/>
        <v>0</v>
      </c>
      <c r="IA29" s="42">
        <f t="shared" si="84"/>
        <v>0</v>
      </c>
      <c r="IB29" s="42">
        <f t="shared" si="84"/>
        <v>0</v>
      </c>
      <c r="IC29" s="42">
        <f t="shared" si="84"/>
        <v>0</v>
      </c>
      <c r="ID29" s="42">
        <f t="shared" si="84"/>
        <v>0</v>
      </c>
      <c r="IE29" s="42">
        <f t="shared" si="84"/>
        <v>0</v>
      </c>
      <c r="IF29" s="42">
        <f t="shared" si="84"/>
        <v>0</v>
      </c>
      <c r="IG29" s="42">
        <f t="shared" si="84"/>
        <v>0</v>
      </c>
      <c r="IH29" s="42">
        <f t="shared" si="84"/>
        <v>0</v>
      </c>
      <c r="II29" s="42">
        <f t="shared" si="84"/>
        <v>0</v>
      </c>
      <c r="IJ29" s="42">
        <f t="shared" si="84"/>
        <v>0</v>
      </c>
      <c r="IK29" s="42">
        <f t="shared" si="84"/>
        <v>0</v>
      </c>
      <c r="IL29" s="42">
        <f t="shared" si="84"/>
        <v>0</v>
      </c>
      <c r="IM29" s="42">
        <f t="shared" si="84"/>
        <v>0</v>
      </c>
      <c r="IN29" s="42">
        <f t="shared" si="84"/>
        <v>0</v>
      </c>
      <c r="IO29" s="42">
        <f t="shared" si="84"/>
        <v>0</v>
      </c>
      <c r="IP29" s="42">
        <f t="shared" si="84"/>
        <v>0</v>
      </c>
      <c r="IQ29" s="42">
        <f t="shared" si="84"/>
        <v>0</v>
      </c>
      <c r="IR29" s="42">
        <f t="shared" si="84"/>
        <v>0</v>
      </c>
      <c r="IS29" s="42">
        <f t="shared" si="84"/>
        <v>0</v>
      </c>
      <c r="IT29" s="42">
        <f t="shared" si="84"/>
        <v>0</v>
      </c>
      <c r="IU29" s="42">
        <f t="shared" si="84"/>
        <v>0</v>
      </c>
      <c r="IV29" s="42">
        <f t="shared" si="84"/>
        <v>0</v>
      </c>
      <c r="IW29" s="42">
        <f t="shared" si="65"/>
        <v>0</v>
      </c>
      <c r="IX29" s="42">
        <f t="shared" si="65"/>
        <v>0</v>
      </c>
      <c r="IY29" s="42">
        <f t="shared" si="65"/>
        <v>0</v>
      </c>
      <c r="IZ29" s="42">
        <f t="shared" si="65"/>
        <v>0</v>
      </c>
      <c r="JA29" s="42">
        <f t="shared" si="65"/>
        <v>0</v>
      </c>
      <c r="JB29" s="42">
        <f t="shared" si="65"/>
        <v>0</v>
      </c>
      <c r="JC29" s="42">
        <f t="shared" si="65"/>
        <v>0</v>
      </c>
      <c r="JD29" s="42">
        <f t="shared" si="65"/>
        <v>0</v>
      </c>
      <c r="JE29" s="42">
        <f t="shared" si="65"/>
        <v>0</v>
      </c>
      <c r="JF29" s="42">
        <f t="shared" si="65"/>
        <v>0</v>
      </c>
      <c r="JG29" s="42">
        <f t="shared" si="65"/>
        <v>0</v>
      </c>
      <c r="JH29" s="42">
        <f t="shared" si="65"/>
        <v>0</v>
      </c>
      <c r="JI29" s="42">
        <f t="shared" si="65"/>
        <v>0</v>
      </c>
      <c r="JJ29" s="42">
        <f t="shared" si="65"/>
        <v>0</v>
      </c>
      <c r="JK29" s="42">
        <f t="shared" si="65"/>
        <v>0</v>
      </c>
      <c r="JL29" s="42">
        <f t="shared" si="65"/>
        <v>0</v>
      </c>
      <c r="JM29" s="42">
        <f t="shared" si="65"/>
        <v>0</v>
      </c>
      <c r="JN29" s="42">
        <f t="shared" si="65"/>
        <v>0</v>
      </c>
      <c r="JO29" s="42">
        <f t="shared" si="65"/>
        <v>0</v>
      </c>
      <c r="JP29" s="42">
        <f t="shared" si="65"/>
        <v>0</v>
      </c>
      <c r="JQ29" s="42">
        <f t="shared" si="65"/>
        <v>0</v>
      </c>
      <c r="JR29" s="42">
        <f t="shared" si="65"/>
        <v>0</v>
      </c>
      <c r="JS29" s="42">
        <f t="shared" si="65"/>
        <v>0</v>
      </c>
      <c r="JT29" s="42">
        <f t="shared" si="65"/>
        <v>0</v>
      </c>
      <c r="JU29" s="42">
        <f t="shared" si="65"/>
        <v>0</v>
      </c>
      <c r="JV29" s="42">
        <f t="shared" si="65"/>
        <v>0</v>
      </c>
      <c r="JW29" s="42">
        <f t="shared" si="65"/>
        <v>0</v>
      </c>
      <c r="JX29" s="42">
        <f t="shared" ref="JX29:LH29" si="89">IF(JX$2=$A29,1,0)</f>
        <v>0</v>
      </c>
      <c r="JY29" s="42">
        <f t="shared" si="89"/>
        <v>0</v>
      </c>
      <c r="JZ29" s="42">
        <f t="shared" si="89"/>
        <v>0</v>
      </c>
      <c r="KA29" s="42">
        <f t="shared" si="89"/>
        <v>0</v>
      </c>
      <c r="KB29" s="42">
        <f t="shared" si="89"/>
        <v>0</v>
      </c>
      <c r="KC29" s="42">
        <f t="shared" si="89"/>
        <v>0</v>
      </c>
      <c r="KD29" s="42">
        <f t="shared" si="89"/>
        <v>0</v>
      </c>
      <c r="KE29" s="42">
        <f t="shared" si="89"/>
        <v>0</v>
      </c>
      <c r="KF29" s="42">
        <f t="shared" si="89"/>
        <v>0</v>
      </c>
      <c r="KG29" s="42">
        <f t="shared" si="89"/>
        <v>0</v>
      </c>
      <c r="KH29" s="42">
        <f t="shared" si="89"/>
        <v>0</v>
      </c>
      <c r="KI29" s="42">
        <f t="shared" si="89"/>
        <v>0</v>
      </c>
      <c r="KJ29" s="42">
        <f t="shared" si="89"/>
        <v>0</v>
      </c>
      <c r="KK29" s="42">
        <f t="shared" si="89"/>
        <v>0</v>
      </c>
      <c r="KL29" s="42">
        <f t="shared" si="89"/>
        <v>0</v>
      </c>
      <c r="KM29" s="42">
        <f t="shared" si="89"/>
        <v>0</v>
      </c>
      <c r="KN29" s="42">
        <f t="shared" si="89"/>
        <v>0</v>
      </c>
      <c r="KO29" s="42">
        <f t="shared" si="89"/>
        <v>0</v>
      </c>
      <c r="KP29" s="42">
        <f t="shared" si="89"/>
        <v>0</v>
      </c>
      <c r="KQ29" s="42">
        <f t="shared" si="89"/>
        <v>0</v>
      </c>
      <c r="KR29" s="42">
        <f t="shared" si="89"/>
        <v>0</v>
      </c>
      <c r="KS29" s="42">
        <f t="shared" si="89"/>
        <v>0</v>
      </c>
      <c r="KT29" s="42">
        <f t="shared" si="89"/>
        <v>0</v>
      </c>
      <c r="KU29" s="42">
        <f t="shared" si="89"/>
        <v>0</v>
      </c>
      <c r="KV29" s="42">
        <f t="shared" si="89"/>
        <v>0</v>
      </c>
      <c r="KW29" s="42">
        <f t="shared" si="89"/>
        <v>0</v>
      </c>
      <c r="KX29" s="42">
        <f t="shared" si="89"/>
        <v>0</v>
      </c>
      <c r="KY29" s="42">
        <f t="shared" si="89"/>
        <v>0</v>
      </c>
      <c r="KZ29" s="42">
        <f t="shared" si="89"/>
        <v>0</v>
      </c>
      <c r="LA29" s="42">
        <f t="shared" si="89"/>
        <v>0</v>
      </c>
      <c r="LB29" s="42">
        <f t="shared" si="89"/>
        <v>0</v>
      </c>
      <c r="LC29" s="42">
        <f t="shared" si="89"/>
        <v>0</v>
      </c>
      <c r="LD29" s="42">
        <f t="shared" si="89"/>
        <v>0</v>
      </c>
      <c r="LE29" s="42">
        <f t="shared" si="89"/>
        <v>0</v>
      </c>
      <c r="LF29" s="42">
        <f t="shared" si="89"/>
        <v>0</v>
      </c>
      <c r="LG29" s="42">
        <f t="shared" si="89"/>
        <v>0</v>
      </c>
      <c r="LH29" s="42">
        <f t="shared" si="89"/>
        <v>0</v>
      </c>
      <c r="LI29" s="42">
        <f t="shared" si="72"/>
        <v>0</v>
      </c>
      <c r="LJ29" s="42">
        <f t="shared" si="72"/>
        <v>0</v>
      </c>
      <c r="LK29" s="42">
        <f t="shared" si="72"/>
        <v>0</v>
      </c>
      <c r="LL29" s="42">
        <f t="shared" si="72"/>
        <v>0</v>
      </c>
      <c r="LM29" s="42">
        <f t="shared" si="72"/>
        <v>0</v>
      </c>
      <c r="LN29" s="42">
        <f t="shared" si="85"/>
        <v>0</v>
      </c>
      <c r="LO29" s="42">
        <f t="shared" si="85"/>
        <v>0</v>
      </c>
      <c r="LP29" s="42">
        <f t="shared" si="85"/>
        <v>0</v>
      </c>
      <c r="LQ29" s="42">
        <f t="shared" si="85"/>
        <v>0</v>
      </c>
      <c r="LR29" s="42">
        <f t="shared" si="85"/>
        <v>0</v>
      </c>
      <c r="LS29" s="42">
        <f t="shared" si="85"/>
        <v>0</v>
      </c>
      <c r="LT29" s="42">
        <f t="shared" si="85"/>
        <v>0</v>
      </c>
      <c r="LU29" s="42">
        <f t="shared" si="85"/>
        <v>0</v>
      </c>
      <c r="LV29" s="42">
        <f t="shared" si="85"/>
        <v>0</v>
      </c>
      <c r="LW29" s="42">
        <f t="shared" si="85"/>
        <v>0</v>
      </c>
      <c r="LX29" s="42">
        <f t="shared" si="85"/>
        <v>0</v>
      </c>
      <c r="LY29" s="42">
        <f t="shared" si="85"/>
        <v>0</v>
      </c>
      <c r="LZ29" s="42">
        <f t="shared" si="85"/>
        <v>0</v>
      </c>
      <c r="MA29" s="42">
        <f t="shared" si="85"/>
        <v>0</v>
      </c>
      <c r="MB29" s="42">
        <f t="shared" si="85"/>
        <v>0</v>
      </c>
      <c r="MC29" s="42">
        <f t="shared" si="85"/>
        <v>0</v>
      </c>
      <c r="MD29" s="42">
        <f t="shared" si="85"/>
        <v>0</v>
      </c>
      <c r="ME29" s="42">
        <f t="shared" si="85"/>
        <v>0</v>
      </c>
      <c r="MF29" s="42">
        <f t="shared" si="85"/>
        <v>0</v>
      </c>
      <c r="MG29" s="42">
        <f t="shared" si="85"/>
        <v>0</v>
      </c>
      <c r="MH29" s="42">
        <f t="shared" si="85"/>
        <v>0</v>
      </c>
      <c r="MI29" s="42">
        <f t="shared" si="85"/>
        <v>0</v>
      </c>
      <c r="MJ29" s="42">
        <f t="shared" si="85"/>
        <v>0</v>
      </c>
      <c r="MK29" s="42">
        <f t="shared" si="85"/>
        <v>0</v>
      </c>
      <c r="ML29" s="42">
        <f t="shared" si="85"/>
        <v>0</v>
      </c>
      <c r="MM29" s="42">
        <f t="shared" si="85"/>
        <v>0</v>
      </c>
      <c r="MN29" s="42">
        <f t="shared" si="85"/>
        <v>0</v>
      </c>
      <c r="MO29" s="42">
        <f t="shared" si="85"/>
        <v>0</v>
      </c>
      <c r="MP29" s="42">
        <f t="shared" si="85"/>
        <v>0</v>
      </c>
      <c r="MQ29" s="42">
        <f t="shared" si="85"/>
        <v>0</v>
      </c>
      <c r="MR29" s="42">
        <f t="shared" si="85"/>
        <v>0</v>
      </c>
      <c r="MS29" s="42">
        <f t="shared" si="85"/>
        <v>0</v>
      </c>
      <c r="MT29" s="42">
        <f t="shared" si="85"/>
        <v>0</v>
      </c>
      <c r="MU29" s="42">
        <f t="shared" si="85"/>
        <v>0</v>
      </c>
      <c r="MV29" s="42">
        <f t="shared" si="85"/>
        <v>0</v>
      </c>
      <c r="MW29" s="42">
        <f t="shared" si="85"/>
        <v>0</v>
      </c>
      <c r="MX29" s="42">
        <f t="shared" si="85"/>
        <v>0</v>
      </c>
      <c r="MY29" s="42">
        <f t="shared" si="85"/>
        <v>0</v>
      </c>
      <c r="MZ29" s="42">
        <f t="shared" si="85"/>
        <v>0</v>
      </c>
      <c r="NA29" s="42">
        <f t="shared" si="85"/>
        <v>0</v>
      </c>
      <c r="NB29" s="42">
        <f t="shared" si="85"/>
        <v>0</v>
      </c>
      <c r="NC29" s="42">
        <f t="shared" si="85"/>
        <v>0</v>
      </c>
      <c r="ND29" s="42">
        <f t="shared" si="85"/>
        <v>0</v>
      </c>
      <c r="NE29" s="42">
        <f t="shared" si="85"/>
        <v>0</v>
      </c>
      <c r="NF29" s="42">
        <f t="shared" si="85"/>
        <v>0</v>
      </c>
      <c r="NG29" s="42">
        <f t="shared" si="85"/>
        <v>0</v>
      </c>
      <c r="NH29" s="42">
        <f t="shared" si="85"/>
        <v>0</v>
      </c>
      <c r="NI29" s="42">
        <f t="shared" si="85"/>
        <v>0</v>
      </c>
      <c r="NJ29" s="42">
        <f t="shared" si="85"/>
        <v>0</v>
      </c>
      <c r="NK29" s="42">
        <f t="shared" si="85"/>
        <v>0</v>
      </c>
      <c r="NL29" s="42">
        <f t="shared" si="85"/>
        <v>0</v>
      </c>
      <c r="NM29" s="42">
        <f t="shared" si="85"/>
        <v>0</v>
      </c>
      <c r="NN29" s="42">
        <f t="shared" si="85"/>
        <v>0</v>
      </c>
      <c r="NO29" s="42">
        <f t="shared" si="85"/>
        <v>0</v>
      </c>
      <c r="NP29" s="42">
        <f t="shared" si="85"/>
        <v>0</v>
      </c>
      <c r="NQ29" s="42">
        <f t="shared" si="85"/>
        <v>0</v>
      </c>
      <c r="NR29" s="42">
        <f t="shared" si="85"/>
        <v>0</v>
      </c>
      <c r="NS29" s="42">
        <f t="shared" si="85"/>
        <v>0</v>
      </c>
      <c r="NT29" s="42">
        <f t="shared" si="85"/>
        <v>0</v>
      </c>
      <c r="NU29" s="42">
        <f t="shared" si="85"/>
        <v>0</v>
      </c>
      <c r="NV29" s="42">
        <f t="shared" si="85"/>
        <v>0</v>
      </c>
      <c r="NW29" s="42">
        <f t="shared" si="85"/>
        <v>0</v>
      </c>
      <c r="NX29" s="42">
        <f t="shared" si="85"/>
        <v>0</v>
      </c>
      <c r="NY29" s="42">
        <f t="shared" si="85"/>
        <v>0</v>
      </c>
      <c r="NZ29" s="42">
        <f t="shared" si="82"/>
        <v>0</v>
      </c>
      <c r="OA29" s="42">
        <f t="shared" si="82"/>
        <v>0</v>
      </c>
      <c r="OB29" s="42">
        <f t="shared" si="47"/>
        <v>0</v>
      </c>
      <c r="OC29" s="42">
        <f t="shared" si="47"/>
        <v>0</v>
      </c>
      <c r="OD29" s="42">
        <f t="shared" si="47"/>
        <v>0</v>
      </c>
      <c r="OE29" s="42">
        <f t="shared" si="47"/>
        <v>0</v>
      </c>
      <c r="OF29" s="42">
        <f t="shared" si="47"/>
        <v>0</v>
      </c>
      <c r="OG29" s="42">
        <f t="shared" si="87"/>
        <v>0</v>
      </c>
      <c r="OH29" s="42">
        <f t="shared" si="87"/>
        <v>0</v>
      </c>
      <c r="OI29" s="42">
        <f t="shared" si="87"/>
        <v>0</v>
      </c>
      <c r="OJ29" s="42">
        <f t="shared" si="87"/>
        <v>0</v>
      </c>
      <c r="OK29" s="42">
        <f t="shared" si="87"/>
        <v>0</v>
      </c>
      <c r="OL29" s="42">
        <f t="shared" si="87"/>
        <v>0</v>
      </c>
      <c r="OM29" s="42">
        <f t="shared" si="87"/>
        <v>0</v>
      </c>
      <c r="ON29" s="42">
        <f t="shared" si="87"/>
        <v>0</v>
      </c>
      <c r="OO29" s="42">
        <f t="shared" si="87"/>
        <v>0</v>
      </c>
      <c r="OP29" s="42">
        <f t="shared" si="87"/>
        <v>0</v>
      </c>
      <c r="OQ29" s="42">
        <f t="shared" si="87"/>
        <v>0</v>
      </c>
      <c r="OR29" s="42">
        <f t="shared" si="87"/>
        <v>0</v>
      </c>
      <c r="OS29" s="42">
        <f t="shared" si="87"/>
        <v>0</v>
      </c>
      <c r="OT29" s="42">
        <f t="shared" si="87"/>
        <v>0</v>
      </c>
      <c r="OU29" s="42">
        <f t="shared" si="87"/>
        <v>0</v>
      </c>
      <c r="OV29" s="42">
        <f t="shared" si="87"/>
        <v>0</v>
      </c>
      <c r="OW29" s="42">
        <f t="shared" si="87"/>
        <v>0</v>
      </c>
      <c r="OX29" s="42">
        <f t="shared" si="87"/>
        <v>0</v>
      </c>
      <c r="OY29" s="42">
        <f t="shared" si="87"/>
        <v>0</v>
      </c>
      <c r="OZ29" s="42">
        <f t="shared" si="87"/>
        <v>0</v>
      </c>
      <c r="PA29" s="42">
        <f t="shared" si="87"/>
        <v>0</v>
      </c>
      <c r="PB29" s="42">
        <f t="shared" si="87"/>
        <v>0</v>
      </c>
      <c r="PC29" s="42">
        <f t="shared" si="87"/>
        <v>0</v>
      </c>
      <c r="PD29" s="42">
        <f t="shared" si="87"/>
        <v>0</v>
      </c>
      <c r="PE29" s="42">
        <f t="shared" si="87"/>
        <v>0</v>
      </c>
      <c r="PF29" s="42">
        <f t="shared" si="87"/>
        <v>0</v>
      </c>
      <c r="PG29" s="42">
        <f t="shared" si="87"/>
        <v>0</v>
      </c>
      <c r="PH29" s="42">
        <f t="shared" si="87"/>
        <v>0</v>
      </c>
      <c r="PI29" s="42">
        <f t="shared" si="87"/>
        <v>0</v>
      </c>
      <c r="PJ29" s="42">
        <f t="shared" si="87"/>
        <v>0</v>
      </c>
      <c r="PK29" s="42">
        <f t="shared" si="87"/>
        <v>0</v>
      </c>
      <c r="PL29" s="42">
        <f t="shared" si="87"/>
        <v>0</v>
      </c>
      <c r="PM29" s="42">
        <f t="shared" si="87"/>
        <v>0</v>
      </c>
      <c r="PN29" s="42">
        <f t="shared" si="87"/>
        <v>0</v>
      </c>
      <c r="PO29" s="42">
        <f t="shared" si="87"/>
        <v>0</v>
      </c>
      <c r="PP29" s="42">
        <f t="shared" si="87"/>
        <v>0</v>
      </c>
      <c r="PQ29" s="42">
        <f t="shared" si="87"/>
        <v>0</v>
      </c>
      <c r="PR29" s="42">
        <f t="shared" si="87"/>
        <v>0</v>
      </c>
      <c r="PS29" s="42">
        <f t="shared" si="87"/>
        <v>0</v>
      </c>
      <c r="PT29" s="42">
        <f t="shared" si="87"/>
        <v>0</v>
      </c>
      <c r="PU29" s="42">
        <f t="shared" si="87"/>
        <v>0</v>
      </c>
      <c r="PV29" s="42">
        <f t="shared" si="87"/>
        <v>0</v>
      </c>
      <c r="PW29" s="42">
        <f t="shared" si="87"/>
        <v>0</v>
      </c>
      <c r="PX29" s="42">
        <f t="shared" si="87"/>
        <v>0</v>
      </c>
      <c r="PY29" s="42">
        <f t="shared" si="87"/>
        <v>0</v>
      </c>
      <c r="PZ29" s="42">
        <f t="shared" si="87"/>
        <v>0</v>
      </c>
      <c r="QA29" s="42">
        <f t="shared" si="87"/>
        <v>0</v>
      </c>
      <c r="QB29" s="42">
        <f t="shared" si="87"/>
        <v>0</v>
      </c>
      <c r="QC29" s="42">
        <f t="shared" si="87"/>
        <v>0</v>
      </c>
      <c r="QD29" s="42">
        <f t="shared" si="87"/>
        <v>0</v>
      </c>
      <c r="QE29" s="42">
        <f t="shared" si="87"/>
        <v>0</v>
      </c>
      <c r="QF29" s="42">
        <f t="shared" si="87"/>
        <v>0</v>
      </c>
      <c r="QG29" s="42">
        <f t="shared" si="87"/>
        <v>0</v>
      </c>
      <c r="QH29" s="42">
        <f t="shared" si="87"/>
        <v>0</v>
      </c>
      <c r="QI29" s="42">
        <f t="shared" si="87"/>
        <v>0</v>
      </c>
      <c r="QJ29" s="42">
        <f t="shared" si="87"/>
        <v>0</v>
      </c>
      <c r="QK29" s="42">
        <f t="shared" si="87"/>
        <v>0</v>
      </c>
      <c r="QL29" s="42">
        <f t="shared" si="87"/>
        <v>0</v>
      </c>
      <c r="QM29" s="42">
        <f t="shared" si="87"/>
        <v>1</v>
      </c>
      <c r="QN29" s="42">
        <f t="shared" si="87"/>
        <v>1</v>
      </c>
      <c r="QO29" s="42">
        <f t="shared" si="87"/>
        <v>1</v>
      </c>
      <c r="QP29" s="42">
        <f t="shared" si="87"/>
        <v>1</v>
      </c>
      <c r="QQ29" s="42">
        <f t="shared" si="87"/>
        <v>0</v>
      </c>
      <c r="QR29" s="42">
        <f t="shared" si="87"/>
        <v>0</v>
      </c>
      <c r="QS29" s="42">
        <f t="shared" si="86"/>
        <v>0</v>
      </c>
      <c r="QT29" s="42">
        <f t="shared" si="86"/>
        <v>0</v>
      </c>
      <c r="QU29" s="42">
        <f t="shared" si="86"/>
        <v>0</v>
      </c>
      <c r="QV29" s="42">
        <f t="shared" si="86"/>
        <v>0</v>
      </c>
      <c r="QW29" s="42">
        <f t="shared" si="86"/>
        <v>0</v>
      </c>
      <c r="QX29" s="42">
        <f t="shared" si="86"/>
        <v>0</v>
      </c>
      <c r="QY29" s="42">
        <f t="shared" si="86"/>
        <v>0</v>
      </c>
      <c r="QZ29" s="42">
        <f t="shared" si="86"/>
        <v>0</v>
      </c>
      <c r="RA29" s="42">
        <f t="shared" si="86"/>
        <v>0</v>
      </c>
      <c r="RB29" s="42">
        <f t="shared" si="86"/>
        <v>0</v>
      </c>
      <c r="RC29" s="42">
        <f t="shared" si="86"/>
        <v>0</v>
      </c>
      <c r="RD29" s="42">
        <f t="shared" si="86"/>
        <v>0</v>
      </c>
      <c r="RE29" s="42">
        <f t="shared" si="86"/>
        <v>0</v>
      </c>
      <c r="RF29" s="42">
        <f t="shared" si="86"/>
        <v>0</v>
      </c>
      <c r="RG29" s="42">
        <f t="shared" si="86"/>
        <v>0</v>
      </c>
      <c r="RH29" s="42">
        <f t="shared" si="86"/>
        <v>0</v>
      </c>
      <c r="RI29" s="42">
        <f t="shared" si="86"/>
        <v>0</v>
      </c>
      <c r="RJ29" s="42">
        <f t="shared" si="86"/>
        <v>0</v>
      </c>
      <c r="RK29" s="42">
        <f t="shared" si="86"/>
        <v>0</v>
      </c>
      <c r="RL29" s="42">
        <f t="shared" si="86"/>
        <v>0</v>
      </c>
      <c r="RM29" s="42">
        <f t="shared" si="86"/>
        <v>0</v>
      </c>
      <c r="RN29" s="42">
        <f t="shared" si="86"/>
        <v>0</v>
      </c>
      <c r="RO29" s="42">
        <f t="shared" si="86"/>
        <v>0</v>
      </c>
      <c r="RP29" s="42">
        <f t="shared" si="86"/>
        <v>0</v>
      </c>
      <c r="RQ29" s="42">
        <f t="shared" si="86"/>
        <v>0</v>
      </c>
      <c r="RR29" s="42">
        <f t="shared" si="86"/>
        <v>0</v>
      </c>
      <c r="RS29" s="42">
        <f t="shared" si="86"/>
        <v>0</v>
      </c>
      <c r="RT29" s="42">
        <f t="shared" si="86"/>
        <v>0</v>
      </c>
      <c r="RU29" s="42">
        <f t="shared" si="86"/>
        <v>0</v>
      </c>
      <c r="RV29" s="42">
        <f t="shared" si="86"/>
        <v>0</v>
      </c>
      <c r="RW29" s="42">
        <f t="shared" si="86"/>
        <v>0</v>
      </c>
      <c r="RX29" s="42">
        <f t="shared" si="86"/>
        <v>0</v>
      </c>
      <c r="RY29" s="42">
        <f t="shared" si="86"/>
        <v>0</v>
      </c>
      <c r="RZ29" s="42">
        <f t="shared" si="86"/>
        <v>0</v>
      </c>
      <c r="SA29" s="42">
        <f t="shared" si="86"/>
        <v>0</v>
      </c>
      <c r="SB29" s="42">
        <f t="shared" si="86"/>
        <v>0</v>
      </c>
      <c r="SC29" s="42">
        <f t="shared" si="86"/>
        <v>0</v>
      </c>
      <c r="SD29" s="42">
        <f t="shared" si="86"/>
        <v>0</v>
      </c>
      <c r="SE29" s="42">
        <f t="shared" si="86"/>
        <v>0</v>
      </c>
      <c r="SF29" s="42">
        <f t="shared" si="86"/>
        <v>0</v>
      </c>
      <c r="SG29" s="42">
        <f t="shared" si="86"/>
        <v>0</v>
      </c>
      <c r="SH29" s="42">
        <f t="shared" si="86"/>
        <v>0</v>
      </c>
      <c r="SI29" s="42">
        <f t="shared" si="86"/>
        <v>0</v>
      </c>
      <c r="SJ29" s="42">
        <f t="shared" si="86"/>
        <v>0</v>
      </c>
      <c r="SK29" s="42">
        <f t="shared" si="86"/>
        <v>0</v>
      </c>
      <c r="SL29" s="42">
        <f t="shared" si="86"/>
        <v>0</v>
      </c>
      <c r="SM29" s="42">
        <f t="shared" si="86"/>
        <v>0</v>
      </c>
      <c r="SN29" s="42">
        <f t="shared" si="86"/>
        <v>0</v>
      </c>
      <c r="SO29" s="42">
        <f t="shared" si="86"/>
        <v>0</v>
      </c>
      <c r="SP29" s="42">
        <f t="shared" si="86"/>
        <v>0</v>
      </c>
      <c r="SQ29" s="42">
        <f t="shared" si="86"/>
        <v>0</v>
      </c>
      <c r="SR29" s="42">
        <f t="shared" si="86"/>
        <v>0</v>
      </c>
      <c r="SS29" s="42">
        <f t="shared" si="86"/>
        <v>0</v>
      </c>
      <c r="ST29" s="42">
        <f t="shared" si="86"/>
        <v>0</v>
      </c>
      <c r="SU29" s="42">
        <f t="shared" si="86"/>
        <v>0</v>
      </c>
      <c r="SV29" s="42">
        <f t="shared" si="86"/>
        <v>0</v>
      </c>
      <c r="SW29" s="42">
        <f t="shared" si="86"/>
        <v>0</v>
      </c>
      <c r="SX29" s="42">
        <f t="shared" si="86"/>
        <v>0</v>
      </c>
      <c r="SY29" s="42">
        <f t="shared" si="86"/>
        <v>0</v>
      </c>
      <c r="SZ29" s="42">
        <f t="shared" si="86"/>
        <v>0</v>
      </c>
      <c r="TA29" s="42">
        <f t="shared" si="86"/>
        <v>0</v>
      </c>
      <c r="TB29" s="42">
        <f t="shared" si="86"/>
        <v>0</v>
      </c>
      <c r="TC29" s="42">
        <f t="shared" si="86"/>
        <v>0</v>
      </c>
      <c r="TD29" s="42">
        <f t="shared" si="69"/>
        <v>0</v>
      </c>
      <c r="TE29" s="42">
        <f t="shared" si="69"/>
        <v>0</v>
      </c>
      <c r="TF29" s="42">
        <f t="shared" si="69"/>
        <v>0</v>
      </c>
      <c r="TG29" s="42">
        <f t="shared" si="69"/>
        <v>0</v>
      </c>
      <c r="TH29" s="42">
        <f t="shared" si="69"/>
        <v>0</v>
      </c>
      <c r="TI29" s="42">
        <f t="shared" ref="TI29:VT32" si="90">IF(TI$2=$A29,1,0)</f>
        <v>0</v>
      </c>
      <c r="TJ29" s="42">
        <f t="shared" si="90"/>
        <v>0</v>
      </c>
      <c r="TK29" s="42">
        <f t="shared" si="90"/>
        <v>0</v>
      </c>
      <c r="TL29" s="42">
        <f t="shared" si="90"/>
        <v>0</v>
      </c>
      <c r="TM29" s="42">
        <f t="shared" si="90"/>
        <v>0</v>
      </c>
      <c r="TN29" s="42">
        <f t="shared" si="90"/>
        <v>0</v>
      </c>
      <c r="TO29" s="42">
        <f t="shared" si="90"/>
        <v>0</v>
      </c>
      <c r="TP29" s="42">
        <f t="shared" si="90"/>
        <v>0</v>
      </c>
      <c r="TQ29" s="42">
        <f t="shared" si="90"/>
        <v>0</v>
      </c>
      <c r="TR29" s="42">
        <f t="shared" si="90"/>
        <v>0</v>
      </c>
      <c r="TS29" s="42">
        <f t="shared" si="90"/>
        <v>0</v>
      </c>
      <c r="TT29" s="42">
        <f t="shared" si="90"/>
        <v>0</v>
      </c>
      <c r="TU29" s="42">
        <f t="shared" si="90"/>
        <v>0</v>
      </c>
      <c r="TV29" s="42">
        <f t="shared" si="90"/>
        <v>0</v>
      </c>
      <c r="TW29" s="42">
        <f t="shared" si="90"/>
        <v>0</v>
      </c>
      <c r="TX29" s="42">
        <f t="shared" si="90"/>
        <v>0</v>
      </c>
      <c r="TY29" s="42">
        <f t="shared" si="90"/>
        <v>0</v>
      </c>
      <c r="TZ29" s="42">
        <f t="shared" si="90"/>
        <v>0</v>
      </c>
      <c r="UA29" s="42">
        <f t="shared" si="90"/>
        <v>0</v>
      </c>
      <c r="UB29" s="42">
        <f t="shared" si="90"/>
        <v>0</v>
      </c>
      <c r="UC29" s="42">
        <f t="shared" si="90"/>
        <v>0</v>
      </c>
      <c r="UD29" s="42">
        <f t="shared" si="90"/>
        <v>0</v>
      </c>
      <c r="UE29" s="42">
        <f t="shared" si="90"/>
        <v>0</v>
      </c>
      <c r="UF29" s="42">
        <f t="shared" si="90"/>
        <v>0</v>
      </c>
      <c r="UG29" s="42">
        <f t="shared" si="90"/>
        <v>0</v>
      </c>
      <c r="UH29" s="42">
        <f t="shared" si="90"/>
        <v>0</v>
      </c>
      <c r="UI29" s="42">
        <f t="shared" si="90"/>
        <v>0</v>
      </c>
      <c r="UJ29" s="42">
        <f t="shared" si="90"/>
        <v>0</v>
      </c>
      <c r="UK29" s="42">
        <f t="shared" si="90"/>
        <v>0</v>
      </c>
      <c r="UL29" s="42">
        <f t="shared" si="90"/>
        <v>0</v>
      </c>
      <c r="UM29" s="42">
        <f t="shared" si="90"/>
        <v>0</v>
      </c>
      <c r="UN29" s="42">
        <f t="shared" si="90"/>
        <v>0</v>
      </c>
      <c r="UO29" s="42">
        <f t="shared" si="90"/>
        <v>0</v>
      </c>
      <c r="UP29" s="42">
        <f t="shared" si="90"/>
        <v>0</v>
      </c>
      <c r="UQ29" s="42">
        <f t="shared" si="90"/>
        <v>0</v>
      </c>
      <c r="UR29" s="42">
        <f t="shared" si="90"/>
        <v>0</v>
      </c>
      <c r="US29" s="42">
        <f t="shared" si="90"/>
        <v>0</v>
      </c>
      <c r="UT29" s="42">
        <f t="shared" si="90"/>
        <v>0</v>
      </c>
      <c r="UU29" s="42">
        <f t="shared" si="90"/>
        <v>0</v>
      </c>
      <c r="UV29" s="42">
        <f t="shared" si="90"/>
        <v>0</v>
      </c>
      <c r="UW29" s="42">
        <f t="shared" si="90"/>
        <v>0</v>
      </c>
      <c r="UX29" s="42">
        <f t="shared" si="90"/>
        <v>0</v>
      </c>
      <c r="UY29" s="42">
        <f t="shared" si="90"/>
        <v>0</v>
      </c>
      <c r="UZ29" s="42">
        <f t="shared" si="90"/>
        <v>0</v>
      </c>
      <c r="VA29" s="42">
        <f t="shared" si="90"/>
        <v>0</v>
      </c>
      <c r="VB29" s="42">
        <f t="shared" si="90"/>
        <v>0</v>
      </c>
      <c r="VC29" s="42">
        <f t="shared" si="90"/>
        <v>0</v>
      </c>
      <c r="VD29" s="42">
        <f t="shared" si="90"/>
        <v>0</v>
      </c>
      <c r="VE29" s="42">
        <f t="shared" si="90"/>
        <v>0</v>
      </c>
      <c r="VF29" s="42">
        <f t="shared" si="90"/>
        <v>0</v>
      </c>
      <c r="VG29" s="42">
        <f t="shared" si="90"/>
        <v>0</v>
      </c>
      <c r="VH29" s="42">
        <f t="shared" si="90"/>
        <v>0</v>
      </c>
      <c r="VI29" s="42">
        <f t="shared" si="90"/>
        <v>0</v>
      </c>
      <c r="VJ29" s="42">
        <f t="shared" si="90"/>
        <v>0</v>
      </c>
      <c r="VK29" s="42">
        <f t="shared" si="90"/>
        <v>0</v>
      </c>
      <c r="VL29" s="42">
        <f t="shared" si="90"/>
        <v>0</v>
      </c>
      <c r="VM29" s="42">
        <f t="shared" si="90"/>
        <v>0</v>
      </c>
      <c r="VN29" s="42">
        <f t="shared" si="90"/>
        <v>0</v>
      </c>
      <c r="VO29" s="42">
        <f t="shared" si="90"/>
        <v>0</v>
      </c>
      <c r="VP29" s="42">
        <f t="shared" si="90"/>
        <v>0</v>
      </c>
      <c r="VQ29" s="42">
        <f t="shared" si="90"/>
        <v>0</v>
      </c>
      <c r="VR29" s="42">
        <f t="shared" si="90"/>
        <v>0</v>
      </c>
      <c r="VS29" s="42">
        <f t="shared" si="90"/>
        <v>0</v>
      </c>
      <c r="VT29" s="42">
        <f t="shared" si="90"/>
        <v>0</v>
      </c>
      <c r="VU29" s="42">
        <f t="shared" si="83"/>
        <v>0</v>
      </c>
      <c r="VV29" s="42">
        <f t="shared" si="83"/>
        <v>0</v>
      </c>
      <c r="VW29" s="42">
        <f t="shared" si="83"/>
        <v>0</v>
      </c>
      <c r="VX29" s="42">
        <f t="shared" si="83"/>
        <v>0</v>
      </c>
      <c r="VY29" s="42">
        <f t="shared" si="83"/>
        <v>0</v>
      </c>
      <c r="VZ29" s="42">
        <f t="shared" si="83"/>
        <v>0</v>
      </c>
      <c r="WA29" s="42">
        <f t="shared" si="83"/>
        <v>0</v>
      </c>
      <c r="WB29" s="42">
        <f t="shared" si="83"/>
        <v>0</v>
      </c>
      <c r="WC29" s="42">
        <f t="shared" si="83"/>
        <v>0</v>
      </c>
      <c r="WD29" s="42">
        <f t="shared" si="83"/>
        <v>0</v>
      </c>
      <c r="WE29" s="42">
        <f t="shared" si="83"/>
        <v>0</v>
      </c>
      <c r="WF29" s="42">
        <f t="shared" si="83"/>
        <v>0</v>
      </c>
      <c r="WG29" s="42">
        <f t="shared" si="83"/>
        <v>0</v>
      </c>
      <c r="WH29" s="42">
        <f t="shared" si="83"/>
        <v>0</v>
      </c>
      <c r="WI29" s="42">
        <f t="shared" si="83"/>
        <v>0</v>
      </c>
      <c r="WJ29" s="42">
        <f t="shared" si="83"/>
        <v>0</v>
      </c>
      <c r="WK29" s="42">
        <f t="shared" si="83"/>
        <v>0</v>
      </c>
      <c r="WL29" s="42">
        <f t="shared" si="83"/>
        <v>0</v>
      </c>
      <c r="WM29" s="42">
        <f t="shared" si="83"/>
        <v>0</v>
      </c>
      <c r="WN29" s="42">
        <f t="shared" si="83"/>
        <v>0</v>
      </c>
      <c r="WO29" s="42">
        <f t="shared" si="83"/>
        <v>0</v>
      </c>
      <c r="WP29" s="42">
        <f t="shared" si="83"/>
        <v>0</v>
      </c>
      <c r="WQ29" s="42">
        <f t="shared" si="83"/>
        <v>0</v>
      </c>
      <c r="WR29" s="42">
        <f t="shared" si="83"/>
        <v>0</v>
      </c>
      <c r="WS29" s="42">
        <f t="shared" si="83"/>
        <v>0</v>
      </c>
      <c r="WT29" s="42">
        <f t="shared" si="83"/>
        <v>0</v>
      </c>
      <c r="WU29" s="42">
        <f t="shared" si="78"/>
        <v>0</v>
      </c>
      <c r="WV29" s="42">
        <f t="shared" si="78"/>
        <v>0</v>
      </c>
      <c r="WW29" s="42">
        <f t="shared" si="78"/>
        <v>0</v>
      </c>
      <c r="WX29" s="42">
        <f t="shared" si="78"/>
        <v>0</v>
      </c>
      <c r="WY29" s="42">
        <f t="shared" si="78"/>
        <v>0</v>
      </c>
      <c r="WZ29" s="42">
        <f t="shared" si="78"/>
        <v>0</v>
      </c>
      <c r="XA29" s="42">
        <f t="shared" si="78"/>
        <v>0</v>
      </c>
      <c r="XB29" s="42">
        <f t="shared" si="78"/>
        <v>0</v>
      </c>
      <c r="XC29" s="42">
        <f t="shared" si="78"/>
        <v>0</v>
      </c>
      <c r="XD29" s="42">
        <f t="shared" si="78"/>
        <v>0</v>
      </c>
      <c r="XE29" s="42">
        <f t="shared" si="78"/>
        <v>0</v>
      </c>
      <c r="XF29" s="42">
        <f t="shared" si="78"/>
        <v>0</v>
      </c>
      <c r="XG29" s="42">
        <f t="shared" si="78"/>
        <v>0</v>
      </c>
      <c r="XH29" s="42">
        <f t="shared" si="78"/>
        <v>0</v>
      </c>
      <c r="XI29" s="42">
        <f t="shared" si="78"/>
        <v>0</v>
      </c>
      <c r="XJ29" s="42">
        <f t="shared" si="78"/>
        <v>0</v>
      </c>
      <c r="XK29" s="42">
        <f t="shared" si="78"/>
        <v>0</v>
      </c>
      <c r="XL29" s="42">
        <f t="shared" si="78"/>
        <v>0</v>
      </c>
      <c r="XM29" s="42">
        <f t="shared" si="78"/>
        <v>0</v>
      </c>
      <c r="XN29" s="42">
        <f t="shared" si="78"/>
        <v>0</v>
      </c>
      <c r="XO29" s="42">
        <f t="shared" si="78"/>
        <v>0</v>
      </c>
      <c r="XP29" s="42">
        <f t="shared" si="78"/>
        <v>0</v>
      </c>
      <c r="XQ29" s="42">
        <f t="shared" si="78"/>
        <v>0</v>
      </c>
      <c r="XR29" s="42">
        <f t="shared" si="78"/>
        <v>0</v>
      </c>
      <c r="XS29" s="42">
        <f t="shared" si="78"/>
        <v>0</v>
      </c>
      <c r="XT29" s="42">
        <f t="shared" si="74"/>
        <v>0</v>
      </c>
      <c r="XU29" s="42">
        <f t="shared" si="74"/>
        <v>0</v>
      </c>
      <c r="XV29" s="42">
        <f t="shared" si="74"/>
        <v>0</v>
      </c>
      <c r="XW29" s="42">
        <f t="shared" si="74"/>
        <v>0</v>
      </c>
      <c r="XX29" s="42">
        <f t="shared" si="74"/>
        <v>0</v>
      </c>
      <c r="XY29" s="42">
        <f t="shared" si="74"/>
        <v>0</v>
      </c>
      <c r="XZ29" s="42">
        <f t="shared" si="74"/>
        <v>0</v>
      </c>
      <c r="YA29" s="42">
        <f t="shared" si="74"/>
        <v>0</v>
      </c>
      <c r="YB29" s="42">
        <f t="shared" si="74"/>
        <v>0</v>
      </c>
      <c r="YC29" s="42">
        <f t="shared" si="74"/>
        <v>0</v>
      </c>
      <c r="YD29" s="42">
        <f t="shared" si="70"/>
        <v>0</v>
      </c>
      <c r="YE29" s="23"/>
    </row>
    <row r="30" spans="1:655" x14ac:dyDescent="0.55000000000000004">
      <c r="A30" t="s">
        <v>847</v>
      </c>
      <c r="B30" s="42">
        <f t="shared" si="66"/>
        <v>0</v>
      </c>
      <c r="C30" s="42">
        <f t="shared" si="66"/>
        <v>0</v>
      </c>
      <c r="D30" s="42">
        <f t="shared" si="66"/>
        <v>0</v>
      </c>
      <c r="E30" s="42">
        <f t="shared" si="66"/>
        <v>0</v>
      </c>
      <c r="F30" s="42">
        <f t="shared" si="66"/>
        <v>0</v>
      </c>
      <c r="G30" s="42">
        <f t="shared" si="66"/>
        <v>0</v>
      </c>
      <c r="H30" s="42">
        <f t="shared" si="66"/>
        <v>0</v>
      </c>
      <c r="I30" s="42">
        <f t="shared" si="66"/>
        <v>0</v>
      </c>
      <c r="J30" s="42">
        <f t="shared" si="66"/>
        <v>0</v>
      </c>
      <c r="K30" s="42">
        <f t="shared" si="66"/>
        <v>0</v>
      </c>
      <c r="L30" s="42">
        <f t="shared" si="66"/>
        <v>0</v>
      </c>
      <c r="M30" s="42">
        <f t="shared" si="66"/>
        <v>0</v>
      </c>
      <c r="N30" s="42">
        <f t="shared" si="66"/>
        <v>0</v>
      </c>
      <c r="O30" s="42">
        <f t="shared" si="66"/>
        <v>0</v>
      </c>
      <c r="P30" s="42">
        <f t="shared" si="66"/>
        <v>0</v>
      </c>
      <c r="Q30" s="42">
        <f t="shared" si="66"/>
        <v>0</v>
      </c>
      <c r="R30" s="42">
        <f t="shared" si="79"/>
        <v>0</v>
      </c>
      <c r="S30" s="42">
        <f t="shared" si="79"/>
        <v>0</v>
      </c>
      <c r="T30" s="42">
        <f t="shared" si="79"/>
        <v>0</v>
      </c>
      <c r="U30" s="42">
        <f t="shared" si="79"/>
        <v>0</v>
      </c>
      <c r="V30" s="42">
        <f t="shared" si="79"/>
        <v>0</v>
      </c>
      <c r="W30" s="42">
        <f t="shared" si="79"/>
        <v>0</v>
      </c>
      <c r="X30" s="42">
        <f t="shared" si="79"/>
        <v>0</v>
      </c>
      <c r="Y30" s="42">
        <f t="shared" si="79"/>
        <v>0</v>
      </c>
      <c r="Z30" s="42">
        <f t="shared" si="79"/>
        <v>0</v>
      </c>
      <c r="AA30" s="42">
        <f t="shared" si="79"/>
        <v>0</v>
      </c>
      <c r="AB30" s="42">
        <f t="shared" si="79"/>
        <v>0</v>
      </c>
      <c r="AC30" s="42">
        <f t="shared" si="79"/>
        <v>0</v>
      </c>
      <c r="AD30" s="42">
        <f t="shared" si="79"/>
        <v>0</v>
      </c>
      <c r="AE30" s="42">
        <f t="shared" si="79"/>
        <v>0</v>
      </c>
      <c r="AF30" s="42">
        <f t="shared" si="79"/>
        <v>0</v>
      </c>
      <c r="AG30" s="42">
        <f t="shared" si="79"/>
        <v>0</v>
      </c>
      <c r="AH30" s="42">
        <f t="shared" si="79"/>
        <v>0</v>
      </c>
      <c r="AI30" s="42">
        <f t="shared" si="79"/>
        <v>0</v>
      </c>
      <c r="AJ30" s="42">
        <f t="shared" si="79"/>
        <v>0</v>
      </c>
      <c r="AK30" s="42">
        <f t="shared" si="79"/>
        <v>0</v>
      </c>
      <c r="AL30" s="42">
        <f t="shared" si="79"/>
        <v>0</v>
      </c>
      <c r="AM30" s="42">
        <f t="shared" si="79"/>
        <v>0</v>
      </c>
      <c r="AN30" s="42">
        <f t="shared" si="79"/>
        <v>0</v>
      </c>
      <c r="AO30" s="42">
        <f t="shared" si="79"/>
        <v>0</v>
      </c>
      <c r="AP30" s="42">
        <f t="shared" si="79"/>
        <v>0</v>
      </c>
      <c r="AQ30" s="42">
        <f t="shared" si="79"/>
        <v>0</v>
      </c>
      <c r="AR30" s="42">
        <f t="shared" si="79"/>
        <v>0</v>
      </c>
      <c r="AS30" s="42">
        <f t="shared" si="79"/>
        <v>0</v>
      </c>
      <c r="AT30" s="42">
        <f t="shared" si="79"/>
        <v>0</v>
      </c>
      <c r="AU30" s="42">
        <f t="shared" ref="AU30:DF38" si="91">IF(AU$2=$A30,1,0)</f>
        <v>0</v>
      </c>
      <c r="AV30" s="42">
        <f t="shared" si="91"/>
        <v>0</v>
      </c>
      <c r="AW30" s="42">
        <f t="shared" si="91"/>
        <v>0</v>
      </c>
      <c r="AX30" s="42">
        <f t="shared" si="91"/>
        <v>0</v>
      </c>
      <c r="AY30" s="42">
        <f t="shared" si="91"/>
        <v>0</v>
      </c>
      <c r="AZ30" s="42">
        <f t="shared" si="91"/>
        <v>0</v>
      </c>
      <c r="BA30" s="42">
        <f t="shared" si="91"/>
        <v>0</v>
      </c>
      <c r="BB30" s="42">
        <f t="shared" si="91"/>
        <v>0</v>
      </c>
      <c r="BC30" s="42">
        <f t="shared" si="91"/>
        <v>0</v>
      </c>
      <c r="BD30" s="42">
        <f t="shared" si="91"/>
        <v>0</v>
      </c>
      <c r="BE30" s="42">
        <f t="shared" si="91"/>
        <v>0</v>
      </c>
      <c r="BF30" s="42">
        <f t="shared" si="91"/>
        <v>0</v>
      </c>
      <c r="BG30" s="42">
        <f t="shared" si="91"/>
        <v>0</v>
      </c>
      <c r="BH30" s="42">
        <f t="shared" si="91"/>
        <v>0</v>
      </c>
      <c r="BI30" s="42">
        <f t="shared" si="91"/>
        <v>0</v>
      </c>
      <c r="BJ30" s="42">
        <f t="shared" si="91"/>
        <v>0</v>
      </c>
      <c r="BK30" s="42">
        <f t="shared" si="91"/>
        <v>0</v>
      </c>
      <c r="BL30" s="42">
        <f t="shared" si="91"/>
        <v>0</v>
      </c>
      <c r="BM30" s="42">
        <f t="shared" si="91"/>
        <v>0</v>
      </c>
      <c r="BN30" s="42">
        <f t="shared" si="91"/>
        <v>0</v>
      </c>
      <c r="BO30" s="42">
        <f t="shared" si="91"/>
        <v>0</v>
      </c>
      <c r="BP30" s="42">
        <f t="shared" si="91"/>
        <v>0</v>
      </c>
      <c r="BQ30" s="42">
        <f t="shared" si="91"/>
        <v>0</v>
      </c>
      <c r="BR30" s="42">
        <f t="shared" si="91"/>
        <v>0</v>
      </c>
      <c r="BS30" s="42">
        <f t="shared" si="91"/>
        <v>0</v>
      </c>
      <c r="BT30" s="42">
        <f t="shared" si="91"/>
        <v>0</v>
      </c>
      <c r="BU30" s="42">
        <f t="shared" si="91"/>
        <v>0</v>
      </c>
      <c r="BV30" s="42">
        <f t="shared" si="91"/>
        <v>0</v>
      </c>
      <c r="BW30" s="42">
        <f t="shared" si="91"/>
        <v>0</v>
      </c>
      <c r="BX30" s="42">
        <f t="shared" si="91"/>
        <v>0</v>
      </c>
      <c r="BY30" s="42">
        <f t="shared" si="91"/>
        <v>0</v>
      </c>
      <c r="BZ30" s="42">
        <f t="shared" si="91"/>
        <v>0</v>
      </c>
      <c r="CA30" s="42">
        <f t="shared" si="91"/>
        <v>0</v>
      </c>
      <c r="CB30" s="42">
        <f t="shared" si="91"/>
        <v>0</v>
      </c>
      <c r="CC30" s="42">
        <f t="shared" si="91"/>
        <v>0</v>
      </c>
      <c r="CD30" s="42">
        <f t="shared" si="91"/>
        <v>0</v>
      </c>
      <c r="CE30" s="42">
        <f t="shared" si="91"/>
        <v>0</v>
      </c>
      <c r="CF30" s="42">
        <f t="shared" si="91"/>
        <v>0</v>
      </c>
      <c r="CG30" s="42">
        <f t="shared" si="91"/>
        <v>0</v>
      </c>
      <c r="CH30" s="42">
        <f t="shared" si="91"/>
        <v>0</v>
      </c>
      <c r="CI30" s="42">
        <f t="shared" si="91"/>
        <v>0</v>
      </c>
      <c r="CJ30" s="42">
        <f t="shared" si="91"/>
        <v>0</v>
      </c>
      <c r="CK30" s="42">
        <f t="shared" si="91"/>
        <v>0</v>
      </c>
      <c r="CL30" s="42">
        <f t="shared" si="91"/>
        <v>0</v>
      </c>
      <c r="CM30" s="42">
        <f t="shared" si="91"/>
        <v>0</v>
      </c>
      <c r="CN30" s="42">
        <f t="shared" si="91"/>
        <v>0</v>
      </c>
      <c r="CO30" s="42">
        <f t="shared" si="91"/>
        <v>0</v>
      </c>
      <c r="CP30" s="42">
        <f t="shared" si="91"/>
        <v>0</v>
      </c>
      <c r="CQ30" s="42">
        <f t="shared" si="91"/>
        <v>0</v>
      </c>
      <c r="CR30" s="42">
        <f t="shared" si="91"/>
        <v>0</v>
      </c>
      <c r="CS30" s="42">
        <f t="shared" si="91"/>
        <v>0</v>
      </c>
      <c r="CT30" s="42">
        <f t="shared" si="91"/>
        <v>0</v>
      </c>
      <c r="CU30" s="42">
        <f t="shared" si="91"/>
        <v>0</v>
      </c>
      <c r="CV30" s="42">
        <f t="shared" si="91"/>
        <v>0</v>
      </c>
      <c r="CW30" s="42">
        <f t="shared" si="91"/>
        <v>0</v>
      </c>
      <c r="CX30" s="42">
        <f t="shared" si="91"/>
        <v>0</v>
      </c>
      <c r="CY30" s="42">
        <f t="shared" si="91"/>
        <v>0</v>
      </c>
      <c r="CZ30" s="42">
        <f t="shared" si="91"/>
        <v>0</v>
      </c>
      <c r="DA30" s="42">
        <f t="shared" si="91"/>
        <v>0</v>
      </c>
      <c r="DB30" s="42">
        <f t="shared" si="91"/>
        <v>0</v>
      </c>
      <c r="DC30" s="42">
        <f t="shared" si="91"/>
        <v>0</v>
      </c>
      <c r="DD30" s="42">
        <f t="shared" si="91"/>
        <v>0</v>
      </c>
      <c r="DE30" s="42">
        <f t="shared" si="91"/>
        <v>0</v>
      </c>
      <c r="DF30" s="42">
        <f t="shared" si="91"/>
        <v>0</v>
      </c>
      <c r="DG30" s="42">
        <f t="shared" si="80"/>
        <v>0</v>
      </c>
      <c r="DH30" s="42">
        <f t="shared" si="80"/>
        <v>0</v>
      </c>
      <c r="DI30" s="42">
        <f t="shared" si="80"/>
        <v>0</v>
      </c>
      <c r="DJ30" s="42">
        <f t="shared" si="80"/>
        <v>0</v>
      </c>
      <c r="DK30" s="42">
        <f t="shared" si="80"/>
        <v>0</v>
      </c>
      <c r="DL30" s="42">
        <f t="shared" si="80"/>
        <v>0</v>
      </c>
      <c r="DM30" s="42">
        <f t="shared" si="80"/>
        <v>0</v>
      </c>
      <c r="DN30" s="42">
        <f t="shared" si="80"/>
        <v>0</v>
      </c>
      <c r="DO30" s="42">
        <f t="shared" si="80"/>
        <v>0</v>
      </c>
      <c r="DP30" s="42">
        <f t="shared" si="80"/>
        <v>0</v>
      </c>
      <c r="DQ30" s="42">
        <f t="shared" si="80"/>
        <v>0</v>
      </c>
      <c r="DR30" s="42">
        <f t="shared" si="80"/>
        <v>0</v>
      </c>
      <c r="DS30" s="42">
        <f t="shared" si="80"/>
        <v>0</v>
      </c>
      <c r="DT30" s="42">
        <f t="shared" si="80"/>
        <v>0</v>
      </c>
      <c r="DU30" s="42">
        <f t="shared" si="80"/>
        <v>0</v>
      </c>
      <c r="DV30" s="42">
        <f t="shared" si="80"/>
        <v>0</v>
      </c>
      <c r="DW30" s="42">
        <f t="shared" si="80"/>
        <v>0</v>
      </c>
      <c r="DX30" s="42">
        <f t="shared" si="80"/>
        <v>0</v>
      </c>
      <c r="DY30" s="42">
        <f t="shared" si="80"/>
        <v>0</v>
      </c>
      <c r="DZ30" s="42">
        <f t="shared" si="80"/>
        <v>0</v>
      </c>
      <c r="EA30" s="42">
        <f t="shared" si="80"/>
        <v>0</v>
      </c>
      <c r="EB30" s="42">
        <f t="shared" si="80"/>
        <v>0</v>
      </c>
      <c r="EC30" s="42">
        <f t="shared" si="80"/>
        <v>0</v>
      </c>
      <c r="ED30" s="42">
        <f t="shared" si="80"/>
        <v>0</v>
      </c>
      <c r="EE30" s="42">
        <f t="shared" si="80"/>
        <v>0</v>
      </c>
      <c r="EF30" s="42">
        <f t="shared" si="80"/>
        <v>0</v>
      </c>
      <c r="EG30" s="42">
        <f t="shared" si="80"/>
        <v>0</v>
      </c>
      <c r="EH30" s="42">
        <f t="shared" si="80"/>
        <v>0</v>
      </c>
      <c r="EI30" s="42">
        <f t="shared" si="80"/>
        <v>0</v>
      </c>
      <c r="EJ30" s="42">
        <f t="shared" si="80"/>
        <v>0</v>
      </c>
      <c r="EK30" s="42">
        <f t="shared" si="80"/>
        <v>0</v>
      </c>
      <c r="EL30" s="42">
        <f t="shared" si="80"/>
        <v>0</v>
      </c>
      <c r="EM30" s="42">
        <f t="shared" si="80"/>
        <v>0</v>
      </c>
      <c r="EN30" s="42">
        <f t="shared" si="80"/>
        <v>0</v>
      </c>
      <c r="EO30" s="42">
        <f t="shared" si="80"/>
        <v>0</v>
      </c>
      <c r="EP30" s="42">
        <f t="shared" si="80"/>
        <v>0</v>
      </c>
      <c r="EQ30" s="42">
        <f t="shared" si="80"/>
        <v>0</v>
      </c>
      <c r="ER30" s="42">
        <f t="shared" si="80"/>
        <v>0</v>
      </c>
      <c r="ES30" s="42">
        <f t="shared" si="80"/>
        <v>0</v>
      </c>
      <c r="ET30" s="42">
        <f t="shared" si="80"/>
        <v>0</v>
      </c>
      <c r="EU30" s="42">
        <f t="shared" si="80"/>
        <v>0</v>
      </c>
      <c r="EV30" s="42">
        <f t="shared" si="80"/>
        <v>0</v>
      </c>
      <c r="EW30" s="42">
        <f t="shared" si="80"/>
        <v>0</v>
      </c>
      <c r="EX30" s="42">
        <f t="shared" si="88"/>
        <v>0</v>
      </c>
      <c r="EY30" s="42">
        <f t="shared" si="88"/>
        <v>0</v>
      </c>
      <c r="EZ30" s="42">
        <f t="shared" si="88"/>
        <v>0</v>
      </c>
      <c r="FA30" s="42">
        <f t="shared" si="88"/>
        <v>0</v>
      </c>
      <c r="FB30" s="42">
        <f t="shared" si="88"/>
        <v>0</v>
      </c>
      <c r="FC30" s="42">
        <f t="shared" si="88"/>
        <v>0</v>
      </c>
      <c r="FD30" s="42">
        <f t="shared" si="88"/>
        <v>0</v>
      </c>
      <c r="FE30" s="42">
        <f t="shared" si="88"/>
        <v>0</v>
      </c>
      <c r="FF30" s="42">
        <f t="shared" si="88"/>
        <v>0</v>
      </c>
      <c r="FG30" s="42">
        <f t="shared" si="88"/>
        <v>0</v>
      </c>
      <c r="FH30" s="42">
        <f t="shared" si="88"/>
        <v>0</v>
      </c>
      <c r="FI30" s="42">
        <f t="shared" si="88"/>
        <v>0</v>
      </c>
      <c r="FJ30" s="42">
        <f t="shared" si="88"/>
        <v>0</v>
      </c>
      <c r="FK30" s="42">
        <f t="shared" si="88"/>
        <v>0</v>
      </c>
      <c r="FL30" s="42">
        <f t="shared" si="88"/>
        <v>0</v>
      </c>
      <c r="FM30" s="42">
        <f t="shared" si="88"/>
        <v>0</v>
      </c>
      <c r="FN30" s="42">
        <f t="shared" si="88"/>
        <v>0</v>
      </c>
      <c r="FO30" s="42">
        <f t="shared" si="88"/>
        <v>0</v>
      </c>
      <c r="FP30" s="42">
        <f t="shared" si="88"/>
        <v>0</v>
      </c>
      <c r="FQ30" s="42">
        <f t="shared" si="88"/>
        <v>0</v>
      </c>
      <c r="FR30" s="42">
        <f t="shared" si="88"/>
        <v>0</v>
      </c>
      <c r="FS30" s="42">
        <f t="shared" si="88"/>
        <v>0</v>
      </c>
      <c r="FT30" s="42">
        <f t="shared" si="88"/>
        <v>0</v>
      </c>
      <c r="FU30" s="42">
        <f t="shared" si="88"/>
        <v>0</v>
      </c>
      <c r="FV30" s="42">
        <f t="shared" si="88"/>
        <v>0</v>
      </c>
      <c r="FW30" s="42">
        <f t="shared" si="88"/>
        <v>0</v>
      </c>
      <c r="FX30" s="42">
        <f t="shared" si="88"/>
        <v>0</v>
      </c>
      <c r="FY30" s="42">
        <f t="shared" si="88"/>
        <v>0</v>
      </c>
      <c r="FZ30" s="42">
        <f t="shared" si="88"/>
        <v>0</v>
      </c>
      <c r="GA30" s="42">
        <f t="shared" si="88"/>
        <v>0</v>
      </c>
      <c r="GB30" s="42">
        <f t="shared" si="88"/>
        <v>0</v>
      </c>
      <c r="GC30" s="42">
        <f t="shared" si="88"/>
        <v>0</v>
      </c>
      <c r="GD30" s="42">
        <f t="shared" si="88"/>
        <v>0</v>
      </c>
      <c r="GE30" s="42">
        <f t="shared" si="88"/>
        <v>0</v>
      </c>
      <c r="GF30" s="42">
        <f t="shared" si="88"/>
        <v>0</v>
      </c>
      <c r="GG30" s="42">
        <f t="shared" si="88"/>
        <v>0</v>
      </c>
      <c r="GH30" s="42">
        <f t="shared" si="88"/>
        <v>0</v>
      </c>
      <c r="GI30" s="42">
        <f t="shared" si="88"/>
        <v>0</v>
      </c>
      <c r="GJ30" s="42">
        <f t="shared" si="88"/>
        <v>0</v>
      </c>
      <c r="GK30" s="42">
        <f t="shared" si="88"/>
        <v>0</v>
      </c>
      <c r="GL30" s="42">
        <f t="shared" si="88"/>
        <v>0</v>
      </c>
      <c r="GM30" s="42">
        <f t="shared" si="88"/>
        <v>0</v>
      </c>
      <c r="GN30" s="42">
        <f t="shared" si="88"/>
        <v>0</v>
      </c>
      <c r="GO30" s="42">
        <f t="shared" si="88"/>
        <v>0</v>
      </c>
      <c r="GP30" s="42">
        <f t="shared" si="88"/>
        <v>0</v>
      </c>
      <c r="GQ30" s="42">
        <f t="shared" si="84"/>
        <v>0</v>
      </c>
      <c r="GR30" s="42">
        <f t="shared" si="84"/>
        <v>0</v>
      </c>
      <c r="GS30" s="42">
        <f t="shared" si="84"/>
        <v>0</v>
      </c>
      <c r="GT30" s="42">
        <f t="shared" si="84"/>
        <v>0</v>
      </c>
      <c r="GU30" s="42">
        <f t="shared" si="84"/>
        <v>0</v>
      </c>
      <c r="GV30" s="42">
        <f t="shared" si="84"/>
        <v>0</v>
      </c>
      <c r="GW30" s="42">
        <f t="shared" si="84"/>
        <v>0</v>
      </c>
      <c r="GX30" s="42">
        <f t="shared" si="84"/>
        <v>0</v>
      </c>
      <c r="GY30" s="42">
        <f t="shared" si="84"/>
        <v>0</v>
      </c>
      <c r="GZ30" s="42">
        <f t="shared" si="84"/>
        <v>0</v>
      </c>
      <c r="HA30" s="42">
        <f t="shared" si="84"/>
        <v>0</v>
      </c>
      <c r="HB30" s="42">
        <f t="shared" si="84"/>
        <v>0</v>
      </c>
      <c r="HC30" s="42">
        <f t="shared" si="84"/>
        <v>0</v>
      </c>
      <c r="HD30" s="42">
        <f t="shared" si="84"/>
        <v>0</v>
      </c>
      <c r="HE30" s="42">
        <f t="shared" si="84"/>
        <v>0</v>
      </c>
      <c r="HF30" s="42">
        <f t="shared" si="84"/>
        <v>0</v>
      </c>
      <c r="HG30" s="42">
        <f t="shared" si="84"/>
        <v>0</v>
      </c>
      <c r="HH30" s="42">
        <f t="shared" si="84"/>
        <v>0</v>
      </c>
      <c r="HI30" s="42">
        <f t="shared" si="84"/>
        <v>0</v>
      </c>
      <c r="HJ30" s="42">
        <f t="shared" si="84"/>
        <v>0</v>
      </c>
      <c r="HK30" s="42">
        <f t="shared" si="84"/>
        <v>0</v>
      </c>
      <c r="HL30" s="42">
        <f t="shared" si="84"/>
        <v>0</v>
      </c>
      <c r="HM30" s="42">
        <f t="shared" si="84"/>
        <v>0</v>
      </c>
      <c r="HN30" s="42">
        <f t="shared" si="84"/>
        <v>0</v>
      </c>
      <c r="HO30" s="42">
        <f t="shared" si="84"/>
        <v>0</v>
      </c>
      <c r="HP30" s="42">
        <f t="shared" si="84"/>
        <v>0</v>
      </c>
      <c r="HQ30" s="42">
        <f t="shared" si="84"/>
        <v>0</v>
      </c>
      <c r="HR30" s="42">
        <f t="shared" si="84"/>
        <v>0</v>
      </c>
      <c r="HS30" s="42">
        <f t="shared" si="84"/>
        <v>0</v>
      </c>
      <c r="HT30" s="42">
        <f t="shared" si="84"/>
        <v>0</v>
      </c>
      <c r="HU30" s="42">
        <f t="shared" si="84"/>
        <v>0</v>
      </c>
      <c r="HV30" s="42">
        <f t="shared" si="84"/>
        <v>0</v>
      </c>
      <c r="HW30" s="42">
        <f t="shared" si="84"/>
        <v>0</v>
      </c>
      <c r="HX30" s="42">
        <f t="shared" si="84"/>
        <v>0</v>
      </c>
      <c r="HY30" s="42">
        <f t="shared" si="84"/>
        <v>0</v>
      </c>
      <c r="HZ30" s="42">
        <f t="shared" si="84"/>
        <v>0</v>
      </c>
      <c r="IA30" s="42">
        <f t="shared" si="84"/>
        <v>0</v>
      </c>
      <c r="IB30" s="42">
        <f t="shared" si="84"/>
        <v>0</v>
      </c>
      <c r="IC30" s="42">
        <f t="shared" si="84"/>
        <v>0</v>
      </c>
      <c r="ID30" s="42">
        <f t="shared" si="84"/>
        <v>0</v>
      </c>
      <c r="IE30" s="42">
        <f t="shared" si="84"/>
        <v>0</v>
      </c>
      <c r="IF30" s="42">
        <f t="shared" si="84"/>
        <v>0</v>
      </c>
      <c r="IG30" s="42">
        <f t="shared" si="84"/>
        <v>0</v>
      </c>
      <c r="IH30" s="42">
        <f t="shared" si="84"/>
        <v>0</v>
      </c>
      <c r="II30" s="42">
        <f t="shared" si="84"/>
        <v>0</v>
      </c>
      <c r="IJ30" s="42">
        <f t="shared" si="84"/>
        <v>0</v>
      </c>
      <c r="IK30" s="42">
        <f t="shared" si="84"/>
        <v>0</v>
      </c>
      <c r="IL30" s="42">
        <f t="shared" si="84"/>
        <v>0</v>
      </c>
      <c r="IM30" s="42">
        <f t="shared" si="84"/>
        <v>0</v>
      </c>
      <c r="IN30" s="42">
        <f t="shared" si="84"/>
        <v>0</v>
      </c>
      <c r="IO30" s="42">
        <f t="shared" si="84"/>
        <v>0</v>
      </c>
      <c r="IP30" s="42">
        <f t="shared" si="84"/>
        <v>0</v>
      </c>
      <c r="IQ30" s="42">
        <f t="shared" si="84"/>
        <v>0</v>
      </c>
      <c r="IR30" s="42">
        <f t="shared" si="84"/>
        <v>0</v>
      </c>
      <c r="IS30" s="42">
        <f t="shared" si="84"/>
        <v>0</v>
      </c>
      <c r="IT30" s="42">
        <f t="shared" si="84"/>
        <v>0</v>
      </c>
      <c r="IU30" s="42">
        <f t="shared" si="84"/>
        <v>0</v>
      </c>
      <c r="IV30" s="42">
        <f t="shared" si="84"/>
        <v>0</v>
      </c>
      <c r="IW30" s="42">
        <f t="shared" si="84"/>
        <v>0</v>
      </c>
      <c r="IX30" s="42">
        <f t="shared" si="84"/>
        <v>0</v>
      </c>
      <c r="IY30" s="42">
        <f t="shared" si="84"/>
        <v>0</v>
      </c>
      <c r="IZ30" s="42">
        <f t="shared" ref="IZ30:LK34" si="92">IF(IZ$2=$A30,1,0)</f>
        <v>0</v>
      </c>
      <c r="JA30" s="42">
        <f t="shared" si="92"/>
        <v>0</v>
      </c>
      <c r="JB30" s="42">
        <f t="shared" si="92"/>
        <v>0</v>
      </c>
      <c r="JC30" s="42">
        <f t="shared" si="92"/>
        <v>0</v>
      </c>
      <c r="JD30" s="42">
        <f t="shared" si="92"/>
        <v>0</v>
      </c>
      <c r="JE30" s="42">
        <f t="shared" si="92"/>
        <v>0</v>
      </c>
      <c r="JF30" s="42">
        <f t="shared" si="92"/>
        <v>0</v>
      </c>
      <c r="JG30" s="42">
        <f t="shared" si="92"/>
        <v>0</v>
      </c>
      <c r="JH30" s="42">
        <f t="shared" si="92"/>
        <v>0</v>
      </c>
      <c r="JI30" s="42">
        <f t="shared" si="92"/>
        <v>0</v>
      </c>
      <c r="JJ30" s="42">
        <f t="shared" si="92"/>
        <v>0</v>
      </c>
      <c r="JK30" s="42">
        <f t="shared" si="92"/>
        <v>0</v>
      </c>
      <c r="JL30" s="42">
        <f t="shared" si="92"/>
        <v>0</v>
      </c>
      <c r="JM30" s="42">
        <f t="shared" si="92"/>
        <v>0</v>
      </c>
      <c r="JN30" s="42">
        <f t="shared" si="92"/>
        <v>0</v>
      </c>
      <c r="JO30" s="42">
        <f t="shared" si="92"/>
        <v>0</v>
      </c>
      <c r="JP30" s="42">
        <f t="shared" si="92"/>
        <v>0</v>
      </c>
      <c r="JQ30" s="42">
        <f t="shared" si="92"/>
        <v>0</v>
      </c>
      <c r="JR30" s="42">
        <f t="shared" si="92"/>
        <v>0</v>
      </c>
      <c r="JS30" s="42">
        <f t="shared" si="92"/>
        <v>0</v>
      </c>
      <c r="JT30" s="42">
        <f t="shared" si="92"/>
        <v>0</v>
      </c>
      <c r="JU30" s="42">
        <f t="shared" si="92"/>
        <v>0</v>
      </c>
      <c r="JV30" s="42">
        <f t="shared" si="92"/>
        <v>0</v>
      </c>
      <c r="JW30" s="42">
        <f t="shared" si="92"/>
        <v>0</v>
      </c>
      <c r="JX30" s="42">
        <f t="shared" si="92"/>
        <v>0</v>
      </c>
      <c r="JY30" s="42">
        <f t="shared" si="92"/>
        <v>0</v>
      </c>
      <c r="JZ30" s="42">
        <f t="shared" si="92"/>
        <v>0</v>
      </c>
      <c r="KA30" s="42">
        <f t="shared" si="92"/>
        <v>0</v>
      </c>
      <c r="KB30" s="42">
        <f t="shared" si="92"/>
        <v>0</v>
      </c>
      <c r="KC30" s="42">
        <f t="shared" si="92"/>
        <v>0</v>
      </c>
      <c r="KD30" s="42">
        <f t="shared" si="92"/>
        <v>0</v>
      </c>
      <c r="KE30" s="42">
        <f t="shared" si="92"/>
        <v>0</v>
      </c>
      <c r="KF30" s="42">
        <f t="shared" si="92"/>
        <v>0</v>
      </c>
      <c r="KG30" s="42">
        <f t="shared" si="92"/>
        <v>0</v>
      </c>
      <c r="KH30" s="42">
        <f t="shared" si="92"/>
        <v>0</v>
      </c>
      <c r="KI30" s="42">
        <f t="shared" si="92"/>
        <v>0</v>
      </c>
      <c r="KJ30" s="42">
        <f t="shared" si="92"/>
        <v>0</v>
      </c>
      <c r="KK30" s="42">
        <f t="shared" si="92"/>
        <v>0</v>
      </c>
      <c r="KL30" s="42">
        <f t="shared" si="92"/>
        <v>0</v>
      </c>
      <c r="KM30" s="42">
        <f t="shared" si="92"/>
        <v>0</v>
      </c>
      <c r="KN30" s="42">
        <f t="shared" si="92"/>
        <v>0</v>
      </c>
      <c r="KO30" s="42">
        <f t="shared" si="92"/>
        <v>0</v>
      </c>
      <c r="KP30" s="42">
        <f t="shared" si="92"/>
        <v>0</v>
      </c>
      <c r="KQ30" s="42">
        <f t="shared" si="92"/>
        <v>0</v>
      </c>
      <c r="KR30" s="42">
        <f t="shared" si="92"/>
        <v>0</v>
      </c>
      <c r="KS30" s="42">
        <f t="shared" si="92"/>
        <v>0</v>
      </c>
      <c r="KT30" s="42">
        <f t="shared" si="92"/>
        <v>0</v>
      </c>
      <c r="KU30" s="42">
        <f t="shared" si="92"/>
        <v>0</v>
      </c>
      <c r="KV30" s="42">
        <f t="shared" si="92"/>
        <v>0</v>
      </c>
      <c r="KW30" s="42">
        <f t="shared" si="92"/>
        <v>0</v>
      </c>
      <c r="KX30" s="42">
        <f t="shared" si="92"/>
        <v>0</v>
      </c>
      <c r="KY30" s="42">
        <f t="shared" si="92"/>
        <v>0</v>
      </c>
      <c r="KZ30" s="42">
        <f t="shared" si="92"/>
        <v>0</v>
      </c>
      <c r="LA30" s="42">
        <f t="shared" si="92"/>
        <v>0</v>
      </c>
      <c r="LB30" s="42">
        <f t="shared" si="92"/>
        <v>0</v>
      </c>
      <c r="LC30" s="42">
        <f t="shared" si="92"/>
        <v>0</v>
      </c>
      <c r="LD30" s="42">
        <f t="shared" si="92"/>
        <v>0</v>
      </c>
      <c r="LE30" s="42">
        <f t="shared" si="92"/>
        <v>0</v>
      </c>
      <c r="LF30" s="42">
        <f t="shared" si="92"/>
        <v>0</v>
      </c>
      <c r="LG30" s="42">
        <f t="shared" si="92"/>
        <v>0</v>
      </c>
      <c r="LH30" s="42">
        <f t="shared" si="92"/>
        <v>0</v>
      </c>
      <c r="LI30" s="42">
        <f t="shared" si="72"/>
        <v>0</v>
      </c>
      <c r="LJ30" s="42">
        <f t="shared" si="72"/>
        <v>0</v>
      </c>
      <c r="LK30" s="42">
        <f t="shared" si="72"/>
        <v>0</v>
      </c>
      <c r="LL30" s="42">
        <f t="shared" si="72"/>
        <v>0</v>
      </c>
      <c r="LM30" s="42">
        <f t="shared" si="72"/>
        <v>0</v>
      </c>
      <c r="LN30" s="42">
        <f t="shared" si="85"/>
        <v>0</v>
      </c>
      <c r="LO30" s="42">
        <f t="shared" si="85"/>
        <v>0</v>
      </c>
      <c r="LP30" s="42">
        <f t="shared" si="85"/>
        <v>0</v>
      </c>
      <c r="LQ30" s="42">
        <f t="shared" si="85"/>
        <v>0</v>
      </c>
      <c r="LR30" s="42">
        <f t="shared" si="85"/>
        <v>0</v>
      </c>
      <c r="LS30" s="42">
        <f t="shared" si="85"/>
        <v>0</v>
      </c>
      <c r="LT30" s="42">
        <f t="shared" si="85"/>
        <v>0</v>
      </c>
      <c r="LU30" s="42">
        <f t="shared" si="85"/>
        <v>0</v>
      </c>
      <c r="LV30" s="42">
        <f t="shared" si="85"/>
        <v>0</v>
      </c>
      <c r="LW30" s="42">
        <f t="shared" si="85"/>
        <v>0</v>
      </c>
      <c r="LX30" s="42">
        <f t="shared" si="85"/>
        <v>0</v>
      </c>
      <c r="LY30" s="42">
        <f t="shared" si="85"/>
        <v>0</v>
      </c>
      <c r="LZ30" s="42">
        <f t="shared" si="85"/>
        <v>0</v>
      </c>
      <c r="MA30" s="42">
        <f t="shared" si="85"/>
        <v>0</v>
      </c>
      <c r="MB30" s="42">
        <f t="shared" si="85"/>
        <v>0</v>
      </c>
      <c r="MC30" s="42">
        <f t="shared" si="85"/>
        <v>0</v>
      </c>
      <c r="MD30" s="42">
        <f t="shared" si="85"/>
        <v>0</v>
      </c>
      <c r="ME30" s="42">
        <f t="shared" si="85"/>
        <v>0</v>
      </c>
      <c r="MF30" s="42">
        <f t="shared" si="85"/>
        <v>0</v>
      </c>
      <c r="MG30" s="42">
        <f t="shared" si="85"/>
        <v>0</v>
      </c>
      <c r="MH30" s="42">
        <f t="shared" si="85"/>
        <v>0</v>
      </c>
      <c r="MI30" s="42">
        <f t="shared" si="85"/>
        <v>0</v>
      </c>
      <c r="MJ30" s="42">
        <f t="shared" si="85"/>
        <v>0</v>
      </c>
      <c r="MK30" s="42">
        <f t="shared" si="85"/>
        <v>0</v>
      </c>
      <c r="ML30" s="42">
        <f t="shared" si="85"/>
        <v>0</v>
      </c>
      <c r="MM30" s="42">
        <f t="shared" si="85"/>
        <v>0</v>
      </c>
      <c r="MN30" s="42">
        <f t="shared" si="85"/>
        <v>0</v>
      </c>
      <c r="MO30" s="42">
        <f t="shared" si="85"/>
        <v>0</v>
      </c>
      <c r="MP30" s="42">
        <f t="shared" si="85"/>
        <v>0</v>
      </c>
      <c r="MQ30" s="42">
        <f t="shared" si="85"/>
        <v>0</v>
      </c>
      <c r="MR30" s="42">
        <f t="shared" si="85"/>
        <v>0</v>
      </c>
      <c r="MS30" s="42">
        <f t="shared" si="85"/>
        <v>0</v>
      </c>
      <c r="MT30" s="42">
        <f t="shared" si="85"/>
        <v>0</v>
      </c>
      <c r="MU30" s="42">
        <f t="shared" si="85"/>
        <v>0</v>
      </c>
      <c r="MV30" s="42">
        <f t="shared" si="85"/>
        <v>0</v>
      </c>
      <c r="MW30" s="42">
        <f t="shared" si="85"/>
        <v>0</v>
      </c>
      <c r="MX30" s="42">
        <f t="shared" si="85"/>
        <v>0</v>
      </c>
      <c r="MY30" s="42">
        <f t="shared" si="85"/>
        <v>0</v>
      </c>
      <c r="MZ30" s="42">
        <f t="shared" si="85"/>
        <v>0</v>
      </c>
      <c r="NA30" s="42">
        <f t="shared" si="85"/>
        <v>0</v>
      </c>
      <c r="NB30" s="42">
        <f t="shared" si="85"/>
        <v>0</v>
      </c>
      <c r="NC30" s="42">
        <f t="shared" si="85"/>
        <v>0</v>
      </c>
      <c r="ND30" s="42">
        <f t="shared" si="85"/>
        <v>0</v>
      </c>
      <c r="NE30" s="42">
        <f t="shared" si="85"/>
        <v>0</v>
      </c>
      <c r="NF30" s="42">
        <f t="shared" si="85"/>
        <v>0</v>
      </c>
      <c r="NG30" s="42">
        <f t="shared" si="85"/>
        <v>0</v>
      </c>
      <c r="NH30" s="42">
        <f t="shared" si="85"/>
        <v>0</v>
      </c>
      <c r="NI30" s="42">
        <f t="shared" si="85"/>
        <v>0</v>
      </c>
      <c r="NJ30" s="42">
        <f t="shared" si="85"/>
        <v>0</v>
      </c>
      <c r="NK30" s="42">
        <f t="shared" si="85"/>
        <v>0</v>
      </c>
      <c r="NL30" s="42">
        <f t="shared" si="85"/>
        <v>0</v>
      </c>
      <c r="NM30" s="42">
        <f t="shared" si="85"/>
        <v>0</v>
      </c>
      <c r="NN30" s="42">
        <f t="shared" si="85"/>
        <v>0</v>
      </c>
      <c r="NO30" s="42">
        <f t="shared" si="85"/>
        <v>0</v>
      </c>
      <c r="NP30" s="42">
        <f t="shared" si="85"/>
        <v>0</v>
      </c>
      <c r="NQ30" s="42">
        <f t="shared" si="85"/>
        <v>0</v>
      </c>
      <c r="NR30" s="42">
        <f t="shared" si="85"/>
        <v>0</v>
      </c>
      <c r="NS30" s="42">
        <f t="shared" si="85"/>
        <v>0</v>
      </c>
      <c r="NT30" s="42">
        <f t="shared" si="85"/>
        <v>0</v>
      </c>
      <c r="NU30" s="42">
        <f t="shared" si="85"/>
        <v>0</v>
      </c>
      <c r="NV30" s="42">
        <f t="shared" si="85"/>
        <v>0</v>
      </c>
      <c r="NW30" s="42">
        <f t="shared" si="85"/>
        <v>0</v>
      </c>
      <c r="NX30" s="42">
        <f t="shared" si="85"/>
        <v>0</v>
      </c>
      <c r="NY30" s="42">
        <f t="shared" ref="NY30" si="93">IF(NY$2=$A30,1,0)</f>
        <v>0</v>
      </c>
      <c r="NZ30" s="42">
        <f t="shared" si="82"/>
        <v>0</v>
      </c>
      <c r="OA30" s="42">
        <f t="shared" si="82"/>
        <v>0</v>
      </c>
      <c r="OB30" s="42">
        <f t="shared" si="47"/>
        <v>0</v>
      </c>
      <c r="OC30" s="42">
        <f t="shared" si="47"/>
        <v>0</v>
      </c>
      <c r="OD30" s="42">
        <f t="shared" si="47"/>
        <v>0</v>
      </c>
      <c r="OE30" s="42">
        <f t="shared" si="47"/>
        <v>0</v>
      </c>
      <c r="OF30" s="42">
        <f t="shared" si="47"/>
        <v>0</v>
      </c>
      <c r="OG30" s="42">
        <f t="shared" si="87"/>
        <v>0</v>
      </c>
      <c r="OH30" s="42">
        <f t="shared" si="87"/>
        <v>0</v>
      </c>
      <c r="OI30" s="42">
        <f t="shared" si="87"/>
        <v>0</v>
      </c>
      <c r="OJ30" s="42">
        <f t="shared" si="87"/>
        <v>0</v>
      </c>
      <c r="OK30" s="42">
        <f t="shared" si="87"/>
        <v>0</v>
      </c>
      <c r="OL30" s="42">
        <f t="shared" si="87"/>
        <v>0</v>
      </c>
      <c r="OM30" s="42">
        <f t="shared" si="87"/>
        <v>0</v>
      </c>
      <c r="ON30" s="42">
        <f t="shared" si="87"/>
        <v>0</v>
      </c>
      <c r="OO30" s="42">
        <f t="shared" si="87"/>
        <v>0</v>
      </c>
      <c r="OP30" s="42">
        <f t="shared" si="87"/>
        <v>0</v>
      </c>
      <c r="OQ30" s="42">
        <f t="shared" si="87"/>
        <v>0</v>
      </c>
      <c r="OR30" s="42">
        <f t="shared" si="87"/>
        <v>0</v>
      </c>
      <c r="OS30" s="42">
        <f t="shared" si="87"/>
        <v>0</v>
      </c>
      <c r="OT30" s="42">
        <f t="shared" si="87"/>
        <v>0</v>
      </c>
      <c r="OU30" s="42">
        <f t="shared" si="87"/>
        <v>0</v>
      </c>
      <c r="OV30" s="42">
        <f t="shared" si="87"/>
        <v>0</v>
      </c>
      <c r="OW30" s="42">
        <f t="shared" si="87"/>
        <v>0</v>
      </c>
      <c r="OX30" s="42">
        <f t="shared" si="87"/>
        <v>0</v>
      </c>
      <c r="OY30" s="42">
        <f t="shared" si="87"/>
        <v>0</v>
      </c>
      <c r="OZ30" s="42">
        <f t="shared" si="87"/>
        <v>0</v>
      </c>
      <c r="PA30" s="42">
        <f t="shared" si="87"/>
        <v>0</v>
      </c>
      <c r="PB30" s="42">
        <f t="shared" si="87"/>
        <v>0</v>
      </c>
      <c r="PC30" s="42">
        <f t="shared" si="87"/>
        <v>0</v>
      </c>
      <c r="PD30" s="42">
        <f t="shared" si="87"/>
        <v>0</v>
      </c>
      <c r="PE30" s="42">
        <f t="shared" si="87"/>
        <v>0</v>
      </c>
      <c r="PF30" s="42">
        <f t="shared" si="87"/>
        <v>0</v>
      </c>
      <c r="PG30" s="42">
        <f t="shared" si="87"/>
        <v>0</v>
      </c>
      <c r="PH30" s="42">
        <f t="shared" si="87"/>
        <v>0</v>
      </c>
      <c r="PI30" s="42">
        <f t="shared" si="87"/>
        <v>0</v>
      </c>
      <c r="PJ30" s="42">
        <f t="shared" si="87"/>
        <v>0</v>
      </c>
      <c r="PK30" s="42">
        <f t="shared" si="87"/>
        <v>0</v>
      </c>
      <c r="PL30" s="42">
        <f t="shared" si="87"/>
        <v>0</v>
      </c>
      <c r="PM30" s="42">
        <f t="shared" si="87"/>
        <v>0</v>
      </c>
      <c r="PN30" s="42">
        <f t="shared" si="87"/>
        <v>0</v>
      </c>
      <c r="PO30" s="42">
        <f t="shared" si="87"/>
        <v>0</v>
      </c>
      <c r="PP30" s="42">
        <f t="shared" si="87"/>
        <v>0</v>
      </c>
      <c r="PQ30" s="42">
        <f t="shared" si="87"/>
        <v>0</v>
      </c>
      <c r="PR30" s="42">
        <f t="shared" si="87"/>
        <v>0</v>
      </c>
      <c r="PS30" s="42">
        <f t="shared" si="87"/>
        <v>0</v>
      </c>
      <c r="PT30" s="42">
        <f t="shared" si="87"/>
        <v>0</v>
      </c>
      <c r="PU30" s="42">
        <f t="shared" si="87"/>
        <v>0</v>
      </c>
      <c r="PV30" s="42">
        <f t="shared" si="87"/>
        <v>0</v>
      </c>
      <c r="PW30" s="42">
        <f t="shared" si="87"/>
        <v>0</v>
      </c>
      <c r="PX30" s="42">
        <f t="shared" si="87"/>
        <v>0</v>
      </c>
      <c r="PY30" s="42">
        <f t="shared" si="87"/>
        <v>0</v>
      </c>
      <c r="PZ30" s="42">
        <f t="shared" si="87"/>
        <v>0</v>
      </c>
      <c r="QA30" s="42">
        <f t="shared" si="87"/>
        <v>0</v>
      </c>
      <c r="QB30" s="42">
        <f t="shared" si="87"/>
        <v>0</v>
      </c>
      <c r="QC30" s="42">
        <f t="shared" si="87"/>
        <v>0</v>
      </c>
      <c r="QD30" s="42">
        <f t="shared" si="87"/>
        <v>0</v>
      </c>
      <c r="QE30" s="42">
        <f t="shared" si="87"/>
        <v>0</v>
      </c>
      <c r="QF30" s="42">
        <f t="shared" si="87"/>
        <v>0</v>
      </c>
      <c r="QG30" s="42">
        <f t="shared" si="87"/>
        <v>0</v>
      </c>
      <c r="QH30" s="42">
        <f t="shared" si="87"/>
        <v>0</v>
      </c>
      <c r="QI30" s="42">
        <f t="shared" si="87"/>
        <v>0</v>
      </c>
      <c r="QJ30" s="42">
        <f t="shared" si="87"/>
        <v>0</v>
      </c>
      <c r="QK30" s="42">
        <f t="shared" si="87"/>
        <v>0</v>
      </c>
      <c r="QL30" s="42">
        <f t="shared" si="87"/>
        <v>0</v>
      </c>
      <c r="QM30" s="42">
        <f t="shared" si="87"/>
        <v>0</v>
      </c>
      <c r="QN30" s="42">
        <f t="shared" si="87"/>
        <v>0</v>
      </c>
      <c r="QO30" s="42">
        <f t="shared" si="87"/>
        <v>0</v>
      </c>
      <c r="QP30" s="42">
        <f t="shared" si="87"/>
        <v>0</v>
      </c>
      <c r="QQ30" s="42">
        <f t="shared" si="87"/>
        <v>1</v>
      </c>
      <c r="QR30" s="42">
        <f t="shared" si="87"/>
        <v>1</v>
      </c>
      <c r="QS30" s="42">
        <f t="shared" si="86"/>
        <v>1</v>
      </c>
      <c r="QT30" s="42">
        <f t="shared" si="86"/>
        <v>1</v>
      </c>
      <c r="QU30" s="42">
        <f t="shared" si="86"/>
        <v>1</v>
      </c>
      <c r="QV30" s="42">
        <f t="shared" si="86"/>
        <v>1</v>
      </c>
      <c r="QW30" s="42">
        <f t="shared" si="86"/>
        <v>1</v>
      </c>
      <c r="QX30" s="42">
        <f t="shared" si="86"/>
        <v>1</v>
      </c>
      <c r="QY30" s="42">
        <f t="shared" si="86"/>
        <v>1</v>
      </c>
      <c r="QZ30" s="42">
        <f t="shared" si="86"/>
        <v>1</v>
      </c>
      <c r="RA30" s="42">
        <f t="shared" si="86"/>
        <v>1</v>
      </c>
      <c r="RB30" s="42">
        <f t="shared" si="86"/>
        <v>1</v>
      </c>
      <c r="RC30" s="42">
        <f t="shared" si="86"/>
        <v>1</v>
      </c>
      <c r="RD30" s="42">
        <f t="shared" si="86"/>
        <v>1</v>
      </c>
      <c r="RE30" s="42">
        <f t="shared" si="86"/>
        <v>1</v>
      </c>
      <c r="RF30" s="42">
        <f t="shared" si="86"/>
        <v>1</v>
      </c>
      <c r="RG30" s="42">
        <f t="shared" si="86"/>
        <v>1</v>
      </c>
      <c r="RH30" s="42">
        <f t="shared" si="86"/>
        <v>1</v>
      </c>
      <c r="RI30" s="42">
        <f t="shared" si="86"/>
        <v>1</v>
      </c>
      <c r="RJ30" s="42">
        <f t="shared" si="86"/>
        <v>1</v>
      </c>
      <c r="RK30" s="42">
        <f t="shared" si="86"/>
        <v>1</v>
      </c>
      <c r="RL30" s="42">
        <f t="shared" si="86"/>
        <v>1</v>
      </c>
      <c r="RM30" s="42">
        <f t="shared" si="86"/>
        <v>1</v>
      </c>
      <c r="RN30" s="42">
        <f t="shared" si="86"/>
        <v>1</v>
      </c>
      <c r="RO30" s="42">
        <f t="shared" si="86"/>
        <v>1</v>
      </c>
      <c r="RP30" s="42">
        <f t="shared" si="86"/>
        <v>1</v>
      </c>
      <c r="RQ30" s="42">
        <f t="shared" si="86"/>
        <v>1</v>
      </c>
      <c r="RR30" s="42">
        <f t="shared" si="86"/>
        <v>1</v>
      </c>
      <c r="RS30" s="42">
        <f t="shared" si="86"/>
        <v>0</v>
      </c>
      <c r="RT30" s="42">
        <f t="shared" si="86"/>
        <v>0</v>
      </c>
      <c r="RU30" s="42">
        <f t="shared" si="86"/>
        <v>0</v>
      </c>
      <c r="RV30" s="42">
        <f t="shared" si="86"/>
        <v>0</v>
      </c>
      <c r="RW30" s="42">
        <f t="shared" si="86"/>
        <v>0</v>
      </c>
      <c r="RX30" s="42">
        <f t="shared" si="86"/>
        <v>0</v>
      </c>
      <c r="RY30" s="42">
        <f t="shared" si="86"/>
        <v>0</v>
      </c>
      <c r="RZ30" s="42">
        <f t="shared" si="86"/>
        <v>0</v>
      </c>
      <c r="SA30" s="42">
        <f t="shared" si="86"/>
        <v>0</v>
      </c>
      <c r="SB30" s="42">
        <f t="shared" si="86"/>
        <v>0</v>
      </c>
      <c r="SC30" s="42">
        <f t="shared" si="86"/>
        <v>0</v>
      </c>
      <c r="SD30" s="42">
        <f t="shared" si="86"/>
        <v>0</v>
      </c>
      <c r="SE30" s="42">
        <f t="shared" si="86"/>
        <v>0</v>
      </c>
      <c r="SF30" s="42">
        <f t="shared" si="86"/>
        <v>0</v>
      </c>
      <c r="SG30" s="42">
        <f t="shared" si="86"/>
        <v>0</v>
      </c>
      <c r="SH30" s="42">
        <f t="shared" si="86"/>
        <v>0</v>
      </c>
      <c r="SI30" s="42">
        <f t="shared" si="86"/>
        <v>0</v>
      </c>
      <c r="SJ30" s="42">
        <f t="shared" si="86"/>
        <v>0</v>
      </c>
      <c r="SK30" s="42">
        <f t="shared" si="86"/>
        <v>0</v>
      </c>
      <c r="SL30" s="42">
        <f t="shared" si="86"/>
        <v>0</v>
      </c>
      <c r="SM30" s="42">
        <f t="shared" si="86"/>
        <v>0</v>
      </c>
      <c r="SN30" s="42">
        <f t="shared" si="86"/>
        <v>0</v>
      </c>
      <c r="SO30" s="42">
        <f t="shared" si="86"/>
        <v>0</v>
      </c>
      <c r="SP30" s="42">
        <f t="shared" si="86"/>
        <v>0</v>
      </c>
      <c r="SQ30" s="42">
        <f t="shared" si="86"/>
        <v>0</v>
      </c>
      <c r="SR30" s="42">
        <f t="shared" si="86"/>
        <v>0</v>
      </c>
      <c r="SS30" s="42">
        <f t="shared" si="86"/>
        <v>0</v>
      </c>
      <c r="ST30" s="42">
        <f t="shared" si="86"/>
        <v>0</v>
      </c>
      <c r="SU30" s="42">
        <f t="shared" si="86"/>
        <v>0</v>
      </c>
      <c r="SV30" s="42">
        <f t="shared" si="86"/>
        <v>0</v>
      </c>
      <c r="SW30" s="42">
        <f t="shared" si="86"/>
        <v>0</v>
      </c>
      <c r="SX30" s="42">
        <f t="shared" si="86"/>
        <v>0</v>
      </c>
      <c r="SY30" s="42">
        <f t="shared" si="86"/>
        <v>0</v>
      </c>
      <c r="SZ30" s="42">
        <f t="shared" si="86"/>
        <v>0</v>
      </c>
      <c r="TA30" s="42">
        <f t="shared" si="86"/>
        <v>0</v>
      </c>
      <c r="TB30" s="42">
        <f t="shared" si="86"/>
        <v>0</v>
      </c>
      <c r="TC30" s="42">
        <f t="shared" si="86"/>
        <v>0</v>
      </c>
      <c r="TD30" s="42">
        <f t="shared" ref="TD30:VO33" si="94">IF(TD$2=$A30,1,0)</f>
        <v>0</v>
      </c>
      <c r="TE30" s="42">
        <f t="shared" si="94"/>
        <v>0</v>
      </c>
      <c r="TF30" s="42">
        <f t="shared" si="94"/>
        <v>0</v>
      </c>
      <c r="TG30" s="42">
        <f t="shared" si="94"/>
        <v>0</v>
      </c>
      <c r="TH30" s="42">
        <f t="shared" si="94"/>
        <v>0</v>
      </c>
      <c r="TI30" s="42">
        <f t="shared" si="94"/>
        <v>0</v>
      </c>
      <c r="TJ30" s="42">
        <f t="shared" si="94"/>
        <v>0</v>
      </c>
      <c r="TK30" s="42">
        <f t="shared" si="94"/>
        <v>0</v>
      </c>
      <c r="TL30" s="42">
        <f t="shared" si="94"/>
        <v>0</v>
      </c>
      <c r="TM30" s="42">
        <f t="shared" si="94"/>
        <v>0</v>
      </c>
      <c r="TN30" s="42">
        <f t="shared" si="94"/>
        <v>0</v>
      </c>
      <c r="TO30" s="42">
        <f t="shared" si="94"/>
        <v>0</v>
      </c>
      <c r="TP30" s="42">
        <f t="shared" si="94"/>
        <v>0</v>
      </c>
      <c r="TQ30" s="42">
        <f t="shared" si="94"/>
        <v>0</v>
      </c>
      <c r="TR30" s="42">
        <f t="shared" si="94"/>
        <v>0</v>
      </c>
      <c r="TS30" s="42">
        <f t="shared" si="94"/>
        <v>0</v>
      </c>
      <c r="TT30" s="42">
        <f t="shared" si="94"/>
        <v>0</v>
      </c>
      <c r="TU30" s="42">
        <f t="shared" si="94"/>
        <v>0</v>
      </c>
      <c r="TV30" s="42">
        <f t="shared" si="94"/>
        <v>0</v>
      </c>
      <c r="TW30" s="42">
        <f t="shared" si="94"/>
        <v>0</v>
      </c>
      <c r="TX30" s="42">
        <f t="shared" si="94"/>
        <v>0</v>
      </c>
      <c r="TY30" s="42">
        <f t="shared" si="94"/>
        <v>0</v>
      </c>
      <c r="TZ30" s="42">
        <f t="shared" si="94"/>
        <v>0</v>
      </c>
      <c r="UA30" s="42">
        <f t="shared" si="94"/>
        <v>0</v>
      </c>
      <c r="UB30" s="42">
        <f t="shared" si="94"/>
        <v>0</v>
      </c>
      <c r="UC30" s="42">
        <f t="shared" si="94"/>
        <v>0</v>
      </c>
      <c r="UD30" s="42">
        <f t="shared" si="94"/>
        <v>0</v>
      </c>
      <c r="UE30" s="42">
        <f t="shared" si="94"/>
        <v>0</v>
      </c>
      <c r="UF30" s="42">
        <f t="shared" si="94"/>
        <v>0</v>
      </c>
      <c r="UG30" s="42">
        <f t="shared" si="94"/>
        <v>0</v>
      </c>
      <c r="UH30" s="42">
        <f t="shared" si="94"/>
        <v>0</v>
      </c>
      <c r="UI30" s="42">
        <f t="shared" si="94"/>
        <v>0</v>
      </c>
      <c r="UJ30" s="42">
        <f t="shared" si="94"/>
        <v>0</v>
      </c>
      <c r="UK30" s="42">
        <f t="shared" si="94"/>
        <v>0</v>
      </c>
      <c r="UL30" s="42">
        <f t="shared" si="94"/>
        <v>0</v>
      </c>
      <c r="UM30" s="42">
        <f t="shared" si="94"/>
        <v>0</v>
      </c>
      <c r="UN30" s="42">
        <f t="shared" si="94"/>
        <v>0</v>
      </c>
      <c r="UO30" s="42">
        <f t="shared" si="94"/>
        <v>0</v>
      </c>
      <c r="UP30" s="42">
        <f t="shared" si="94"/>
        <v>0</v>
      </c>
      <c r="UQ30" s="42">
        <f t="shared" si="94"/>
        <v>0</v>
      </c>
      <c r="UR30" s="42">
        <f t="shared" si="94"/>
        <v>0</v>
      </c>
      <c r="US30" s="42">
        <f t="shared" si="94"/>
        <v>0</v>
      </c>
      <c r="UT30" s="42">
        <f t="shared" si="94"/>
        <v>0</v>
      </c>
      <c r="UU30" s="42">
        <f t="shared" si="94"/>
        <v>0</v>
      </c>
      <c r="UV30" s="42">
        <f t="shared" si="94"/>
        <v>0</v>
      </c>
      <c r="UW30" s="42">
        <f t="shared" si="94"/>
        <v>0</v>
      </c>
      <c r="UX30" s="42">
        <f t="shared" si="94"/>
        <v>0</v>
      </c>
      <c r="UY30" s="42">
        <f t="shared" si="94"/>
        <v>0</v>
      </c>
      <c r="UZ30" s="42">
        <f t="shared" si="94"/>
        <v>0</v>
      </c>
      <c r="VA30" s="42">
        <f t="shared" si="94"/>
        <v>0</v>
      </c>
      <c r="VB30" s="42">
        <f t="shared" si="94"/>
        <v>0</v>
      </c>
      <c r="VC30" s="42">
        <f t="shared" si="94"/>
        <v>0</v>
      </c>
      <c r="VD30" s="42">
        <f t="shared" si="94"/>
        <v>0</v>
      </c>
      <c r="VE30" s="42">
        <f t="shared" si="94"/>
        <v>0</v>
      </c>
      <c r="VF30" s="42">
        <f t="shared" si="94"/>
        <v>0</v>
      </c>
      <c r="VG30" s="42">
        <f t="shared" si="94"/>
        <v>0</v>
      </c>
      <c r="VH30" s="42">
        <f t="shared" si="94"/>
        <v>0</v>
      </c>
      <c r="VI30" s="42">
        <f t="shared" si="94"/>
        <v>0</v>
      </c>
      <c r="VJ30" s="42">
        <f t="shared" si="94"/>
        <v>0</v>
      </c>
      <c r="VK30" s="42">
        <f t="shared" si="94"/>
        <v>0</v>
      </c>
      <c r="VL30" s="42">
        <f t="shared" si="94"/>
        <v>0</v>
      </c>
      <c r="VM30" s="42">
        <f t="shared" si="94"/>
        <v>0</v>
      </c>
      <c r="VN30" s="42">
        <f t="shared" si="94"/>
        <v>0</v>
      </c>
      <c r="VO30" s="42">
        <f t="shared" si="94"/>
        <v>0</v>
      </c>
      <c r="VP30" s="42">
        <f t="shared" si="90"/>
        <v>0</v>
      </c>
      <c r="VQ30" s="42">
        <f t="shared" si="90"/>
        <v>0</v>
      </c>
      <c r="VR30" s="42">
        <f t="shared" si="90"/>
        <v>0</v>
      </c>
      <c r="VS30" s="42">
        <f t="shared" si="90"/>
        <v>0</v>
      </c>
      <c r="VT30" s="42">
        <f t="shared" si="90"/>
        <v>0</v>
      </c>
      <c r="VU30" s="42">
        <f t="shared" si="83"/>
        <v>0</v>
      </c>
      <c r="VV30" s="42">
        <f t="shared" si="83"/>
        <v>0</v>
      </c>
      <c r="VW30" s="42">
        <f t="shared" si="83"/>
        <v>0</v>
      </c>
      <c r="VX30" s="42">
        <f t="shared" si="83"/>
        <v>0</v>
      </c>
      <c r="VY30" s="42">
        <f t="shared" si="83"/>
        <v>0</v>
      </c>
      <c r="VZ30" s="42">
        <f t="shared" si="83"/>
        <v>0</v>
      </c>
      <c r="WA30" s="42">
        <f t="shared" si="83"/>
        <v>0</v>
      </c>
      <c r="WB30" s="42">
        <f t="shared" si="83"/>
        <v>0</v>
      </c>
      <c r="WC30" s="42">
        <f t="shared" si="83"/>
        <v>0</v>
      </c>
      <c r="WD30" s="42">
        <f t="shared" si="83"/>
        <v>0</v>
      </c>
      <c r="WE30" s="42">
        <f t="shared" si="83"/>
        <v>0</v>
      </c>
      <c r="WF30" s="42">
        <f t="shared" si="83"/>
        <v>0</v>
      </c>
      <c r="WG30" s="42">
        <f t="shared" si="83"/>
        <v>0</v>
      </c>
      <c r="WH30" s="42">
        <f t="shared" si="83"/>
        <v>0</v>
      </c>
      <c r="WI30" s="42">
        <f t="shared" si="83"/>
        <v>0</v>
      </c>
      <c r="WJ30" s="42">
        <f t="shared" si="83"/>
        <v>0</v>
      </c>
      <c r="WK30" s="42">
        <f t="shared" si="83"/>
        <v>0</v>
      </c>
      <c r="WL30" s="42">
        <f t="shared" si="83"/>
        <v>0</v>
      </c>
      <c r="WM30" s="42">
        <f t="shared" si="83"/>
        <v>0</v>
      </c>
      <c r="WN30" s="42">
        <f t="shared" si="83"/>
        <v>0</v>
      </c>
      <c r="WO30" s="42">
        <f t="shared" si="83"/>
        <v>0</v>
      </c>
      <c r="WP30" s="42">
        <f t="shared" si="83"/>
        <v>0</v>
      </c>
      <c r="WQ30" s="42">
        <f t="shared" si="83"/>
        <v>0</v>
      </c>
      <c r="WR30" s="42">
        <f t="shared" si="83"/>
        <v>0</v>
      </c>
      <c r="WS30" s="42">
        <f t="shared" si="83"/>
        <v>0</v>
      </c>
      <c r="WT30" s="42">
        <f t="shared" si="83"/>
        <v>0</v>
      </c>
      <c r="WU30" s="42">
        <f t="shared" si="78"/>
        <v>0</v>
      </c>
      <c r="WV30" s="42">
        <f t="shared" si="78"/>
        <v>0</v>
      </c>
      <c r="WW30" s="42">
        <f t="shared" si="78"/>
        <v>0</v>
      </c>
      <c r="WX30" s="42">
        <f t="shared" si="78"/>
        <v>0</v>
      </c>
      <c r="WY30" s="42">
        <f t="shared" si="78"/>
        <v>0</v>
      </c>
      <c r="WZ30" s="42">
        <f t="shared" si="78"/>
        <v>0</v>
      </c>
      <c r="XA30" s="42">
        <f t="shared" si="78"/>
        <v>0</v>
      </c>
      <c r="XB30" s="42">
        <f t="shared" si="78"/>
        <v>0</v>
      </c>
      <c r="XC30" s="42">
        <f t="shared" si="78"/>
        <v>0</v>
      </c>
      <c r="XD30" s="42">
        <f t="shared" si="78"/>
        <v>0</v>
      </c>
      <c r="XE30" s="42">
        <f t="shared" si="78"/>
        <v>0</v>
      </c>
      <c r="XF30" s="42">
        <f t="shared" si="78"/>
        <v>0</v>
      </c>
      <c r="XG30" s="42">
        <f t="shared" si="78"/>
        <v>0</v>
      </c>
      <c r="XH30" s="42">
        <f t="shared" si="78"/>
        <v>0</v>
      </c>
      <c r="XI30" s="42">
        <f t="shared" si="78"/>
        <v>0</v>
      </c>
      <c r="XJ30" s="42">
        <f t="shared" si="78"/>
        <v>0</v>
      </c>
      <c r="XK30" s="42">
        <f t="shared" si="78"/>
        <v>0</v>
      </c>
      <c r="XL30" s="42">
        <f t="shared" si="78"/>
        <v>0</v>
      </c>
      <c r="XM30" s="42">
        <f t="shared" si="78"/>
        <v>0</v>
      </c>
      <c r="XN30" s="42">
        <f t="shared" si="78"/>
        <v>0</v>
      </c>
      <c r="XO30" s="42">
        <f t="shared" si="78"/>
        <v>0</v>
      </c>
      <c r="XP30" s="42">
        <f t="shared" si="78"/>
        <v>0</v>
      </c>
      <c r="XQ30" s="42">
        <f t="shared" si="78"/>
        <v>0</v>
      </c>
      <c r="XR30" s="42">
        <f t="shared" si="78"/>
        <v>0</v>
      </c>
      <c r="XS30" s="42">
        <f t="shared" si="78"/>
        <v>0</v>
      </c>
      <c r="XT30" s="42">
        <f t="shared" si="74"/>
        <v>0</v>
      </c>
      <c r="XU30" s="42">
        <f t="shared" si="74"/>
        <v>0</v>
      </c>
      <c r="XV30" s="42">
        <f t="shared" si="74"/>
        <v>0</v>
      </c>
      <c r="XW30" s="42">
        <f t="shared" si="74"/>
        <v>0</v>
      </c>
      <c r="XX30" s="42">
        <f t="shared" si="74"/>
        <v>0</v>
      </c>
      <c r="XY30" s="42">
        <f t="shared" si="74"/>
        <v>0</v>
      </c>
      <c r="XZ30" s="42">
        <f t="shared" si="74"/>
        <v>0</v>
      </c>
      <c r="YA30" s="42">
        <f t="shared" si="74"/>
        <v>0</v>
      </c>
      <c r="YB30" s="42">
        <f t="shared" si="74"/>
        <v>0</v>
      </c>
      <c r="YC30" s="42">
        <f t="shared" si="74"/>
        <v>0</v>
      </c>
      <c r="YD30" s="42">
        <f t="shared" si="70"/>
        <v>0</v>
      </c>
      <c r="YE30" s="23"/>
    </row>
    <row r="31" spans="1:655" x14ac:dyDescent="0.55000000000000004">
      <c r="A31" t="s">
        <v>888</v>
      </c>
      <c r="B31" s="42">
        <f t="shared" si="66"/>
        <v>0</v>
      </c>
      <c r="C31" s="42">
        <f t="shared" si="66"/>
        <v>0</v>
      </c>
      <c r="D31" s="42">
        <f t="shared" si="66"/>
        <v>0</v>
      </c>
      <c r="E31" s="42">
        <f t="shared" si="66"/>
        <v>0</v>
      </c>
      <c r="F31" s="42">
        <f t="shared" si="66"/>
        <v>0</v>
      </c>
      <c r="G31" s="42">
        <f t="shared" si="66"/>
        <v>0</v>
      </c>
      <c r="H31" s="42">
        <f t="shared" si="66"/>
        <v>0</v>
      </c>
      <c r="I31" s="42">
        <f t="shared" si="66"/>
        <v>0</v>
      </c>
      <c r="J31" s="42">
        <f t="shared" si="66"/>
        <v>0</v>
      </c>
      <c r="K31" s="42">
        <f t="shared" si="66"/>
        <v>0</v>
      </c>
      <c r="L31" s="42">
        <f t="shared" si="66"/>
        <v>0</v>
      </c>
      <c r="M31" s="42">
        <f t="shared" si="66"/>
        <v>0</v>
      </c>
      <c r="N31" s="42">
        <f t="shared" si="66"/>
        <v>0</v>
      </c>
      <c r="O31" s="42">
        <f t="shared" si="66"/>
        <v>0</v>
      </c>
      <c r="P31" s="42">
        <f t="shared" si="66"/>
        <v>0</v>
      </c>
      <c r="Q31" s="42">
        <f t="shared" si="66"/>
        <v>0</v>
      </c>
      <c r="R31" s="42">
        <f t="shared" ref="R31:CC35" si="95">IF(R$2=$A31,1,0)</f>
        <v>0</v>
      </c>
      <c r="S31" s="42">
        <f t="shared" si="95"/>
        <v>0</v>
      </c>
      <c r="T31" s="42">
        <f t="shared" si="95"/>
        <v>0</v>
      </c>
      <c r="U31" s="42">
        <f t="shared" si="95"/>
        <v>0</v>
      </c>
      <c r="V31" s="42">
        <f t="shared" si="95"/>
        <v>0</v>
      </c>
      <c r="W31" s="42">
        <f t="shared" si="95"/>
        <v>0</v>
      </c>
      <c r="X31" s="42">
        <f t="shared" si="95"/>
        <v>0</v>
      </c>
      <c r="Y31" s="42">
        <f t="shared" si="95"/>
        <v>0</v>
      </c>
      <c r="Z31" s="42">
        <f t="shared" si="95"/>
        <v>0</v>
      </c>
      <c r="AA31" s="42">
        <f t="shared" si="95"/>
        <v>0</v>
      </c>
      <c r="AB31" s="42">
        <f t="shared" si="95"/>
        <v>0</v>
      </c>
      <c r="AC31" s="42">
        <f t="shared" si="95"/>
        <v>0</v>
      </c>
      <c r="AD31" s="42">
        <f t="shared" si="95"/>
        <v>0</v>
      </c>
      <c r="AE31" s="42">
        <f t="shared" si="95"/>
        <v>0</v>
      </c>
      <c r="AF31" s="42">
        <f t="shared" si="95"/>
        <v>0</v>
      </c>
      <c r="AG31" s="42">
        <f t="shared" si="95"/>
        <v>0</v>
      </c>
      <c r="AH31" s="42">
        <f t="shared" si="95"/>
        <v>0</v>
      </c>
      <c r="AI31" s="42">
        <f t="shared" si="95"/>
        <v>0</v>
      </c>
      <c r="AJ31" s="42">
        <f t="shared" si="95"/>
        <v>0</v>
      </c>
      <c r="AK31" s="42">
        <f t="shared" si="95"/>
        <v>0</v>
      </c>
      <c r="AL31" s="42">
        <f t="shared" si="95"/>
        <v>0</v>
      </c>
      <c r="AM31" s="42">
        <f t="shared" si="95"/>
        <v>0</v>
      </c>
      <c r="AN31" s="42">
        <f t="shared" si="95"/>
        <v>0</v>
      </c>
      <c r="AO31" s="42">
        <f t="shared" si="95"/>
        <v>0</v>
      </c>
      <c r="AP31" s="42">
        <f t="shared" si="95"/>
        <v>0</v>
      </c>
      <c r="AQ31" s="42">
        <f t="shared" si="95"/>
        <v>0</v>
      </c>
      <c r="AR31" s="42">
        <f t="shared" si="95"/>
        <v>0</v>
      </c>
      <c r="AS31" s="42">
        <f t="shared" si="95"/>
        <v>0</v>
      </c>
      <c r="AT31" s="42">
        <f t="shared" si="95"/>
        <v>0</v>
      </c>
      <c r="AU31" s="42">
        <f t="shared" si="95"/>
        <v>0</v>
      </c>
      <c r="AV31" s="42">
        <f t="shared" si="95"/>
        <v>0</v>
      </c>
      <c r="AW31" s="42">
        <f t="shared" si="95"/>
        <v>0</v>
      </c>
      <c r="AX31" s="42">
        <f t="shared" si="95"/>
        <v>0</v>
      </c>
      <c r="AY31" s="42">
        <f t="shared" si="95"/>
        <v>0</v>
      </c>
      <c r="AZ31" s="42">
        <f t="shared" si="95"/>
        <v>0</v>
      </c>
      <c r="BA31" s="42">
        <f t="shared" si="95"/>
        <v>0</v>
      </c>
      <c r="BB31" s="42">
        <f t="shared" si="95"/>
        <v>0</v>
      </c>
      <c r="BC31" s="42">
        <f t="shared" si="95"/>
        <v>0</v>
      </c>
      <c r="BD31" s="42">
        <f t="shared" si="95"/>
        <v>0</v>
      </c>
      <c r="BE31" s="42">
        <f t="shared" si="95"/>
        <v>0</v>
      </c>
      <c r="BF31" s="42">
        <f t="shared" si="95"/>
        <v>0</v>
      </c>
      <c r="BG31" s="42">
        <f t="shared" si="95"/>
        <v>0</v>
      </c>
      <c r="BH31" s="42">
        <f t="shared" si="95"/>
        <v>0</v>
      </c>
      <c r="BI31" s="42">
        <f t="shared" si="95"/>
        <v>0</v>
      </c>
      <c r="BJ31" s="42">
        <f t="shared" si="95"/>
        <v>0</v>
      </c>
      <c r="BK31" s="42">
        <f t="shared" si="95"/>
        <v>0</v>
      </c>
      <c r="BL31" s="42">
        <f t="shared" si="95"/>
        <v>0</v>
      </c>
      <c r="BM31" s="42">
        <f t="shared" si="95"/>
        <v>0</v>
      </c>
      <c r="BN31" s="42">
        <f t="shared" si="95"/>
        <v>0</v>
      </c>
      <c r="BO31" s="42">
        <f t="shared" si="91"/>
        <v>0</v>
      </c>
      <c r="BP31" s="42">
        <f t="shared" si="91"/>
        <v>0</v>
      </c>
      <c r="BQ31" s="42">
        <f t="shared" si="91"/>
        <v>0</v>
      </c>
      <c r="BR31" s="42">
        <f t="shared" si="91"/>
        <v>0</v>
      </c>
      <c r="BS31" s="42">
        <f t="shared" si="91"/>
        <v>0</v>
      </c>
      <c r="BT31" s="42">
        <f t="shared" si="91"/>
        <v>0</v>
      </c>
      <c r="BU31" s="42">
        <f t="shared" si="91"/>
        <v>0</v>
      </c>
      <c r="BV31" s="42">
        <f t="shared" si="91"/>
        <v>0</v>
      </c>
      <c r="BW31" s="42">
        <f t="shared" si="91"/>
        <v>0</v>
      </c>
      <c r="BX31" s="42">
        <f t="shared" si="91"/>
        <v>0</v>
      </c>
      <c r="BY31" s="42">
        <f t="shared" si="91"/>
        <v>0</v>
      </c>
      <c r="BZ31" s="42">
        <f t="shared" si="91"/>
        <v>0</v>
      </c>
      <c r="CA31" s="42">
        <f t="shared" si="91"/>
        <v>0</v>
      </c>
      <c r="CB31" s="42">
        <f t="shared" si="91"/>
        <v>0</v>
      </c>
      <c r="CC31" s="42">
        <f t="shared" si="91"/>
        <v>0</v>
      </c>
      <c r="CD31" s="42">
        <f t="shared" si="91"/>
        <v>0</v>
      </c>
      <c r="CE31" s="42">
        <f t="shared" si="91"/>
        <v>0</v>
      </c>
      <c r="CF31" s="42">
        <f t="shared" si="91"/>
        <v>0</v>
      </c>
      <c r="CG31" s="42">
        <f t="shared" si="91"/>
        <v>0</v>
      </c>
      <c r="CH31" s="42">
        <f t="shared" si="91"/>
        <v>0</v>
      </c>
      <c r="CI31" s="42">
        <f t="shared" si="91"/>
        <v>0</v>
      </c>
      <c r="CJ31" s="42">
        <f t="shared" si="91"/>
        <v>0</v>
      </c>
      <c r="CK31" s="42">
        <f t="shared" si="91"/>
        <v>0</v>
      </c>
      <c r="CL31" s="42">
        <f t="shared" si="91"/>
        <v>0</v>
      </c>
      <c r="CM31" s="42">
        <f t="shared" si="91"/>
        <v>0</v>
      </c>
      <c r="CN31" s="42">
        <f t="shared" si="91"/>
        <v>0</v>
      </c>
      <c r="CO31" s="42">
        <f t="shared" si="91"/>
        <v>0</v>
      </c>
      <c r="CP31" s="42">
        <f t="shared" si="91"/>
        <v>0</v>
      </c>
      <c r="CQ31" s="42">
        <f t="shared" si="91"/>
        <v>0</v>
      </c>
      <c r="CR31" s="42">
        <f t="shared" si="91"/>
        <v>0</v>
      </c>
      <c r="CS31" s="42">
        <f t="shared" si="91"/>
        <v>0</v>
      </c>
      <c r="CT31" s="42">
        <f t="shared" si="91"/>
        <v>0</v>
      </c>
      <c r="CU31" s="42">
        <f t="shared" si="91"/>
        <v>0</v>
      </c>
      <c r="CV31" s="42">
        <f t="shared" si="91"/>
        <v>0</v>
      </c>
      <c r="CW31" s="42">
        <f t="shared" si="91"/>
        <v>0</v>
      </c>
      <c r="CX31" s="42">
        <f t="shared" si="91"/>
        <v>0</v>
      </c>
      <c r="CY31" s="42">
        <f t="shared" si="91"/>
        <v>0</v>
      </c>
      <c r="CZ31" s="42">
        <f t="shared" si="91"/>
        <v>0</v>
      </c>
      <c r="DA31" s="42">
        <f t="shared" si="91"/>
        <v>0</v>
      </c>
      <c r="DB31" s="42">
        <f t="shared" si="91"/>
        <v>0</v>
      </c>
      <c r="DC31" s="42">
        <f t="shared" si="91"/>
        <v>0</v>
      </c>
      <c r="DD31" s="42">
        <f t="shared" si="91"/>
        <v>0</v>
      </c>
      <c r="DE31" s="42">
        <f t="shared" si="91"/>
        <v>0</v>
      </c>
      <c r="DF31" s="42">
        <f t="shared" si="91"/>
        <v>0</v>
      </c>
      <c r="DG31" s="42">
        <f t="shared" si="80"/>
        <v>0</v>
      </c>
      <c r="DH31" s="42">
        <f t="shared" si="80"/>
        <v>0</v>
      </c>
      <c r="DI31" s="42">
        <f t="shared" si="80"/>
        <v>0</v>
      </c>
      <c r="DJ31" s="42">
        <f t="shared" si="80"/>
        <v>0</v>
      </c>
      <c r="DK31" s="42">
        <f t="shared" si="80"/>
        <v>0</v>
      </c>
      <c r="DL31" s="42">
        <f t="shared" si="80"/>
        <v>0</v>
      </c>
      <c r="DM31" s="42">
        <f t="shared" si="80"/>
        <v>0</v>
      </c>
      <c r="DN31" s="42">
        <f t="shared" si="80"/>
        <v>0</v>
      </c>
      <c r="DO31" s="42">
        <f t="shared" si="80"/>
        <v>0</v>
      </c>
      <c r="DP31" s="42">
        <f t="shared" si="80"/>
        <v>0</v>
      </c>
      <c r="DQ31" s="42">
        <f t="shared" si="80"/>
        <v>0</v>
      </c>
      <c r="DR31" s="42">
        <f t="shared" si="80"/>
        <v>0</v>
      </c>
      <c r="DS31" s="42">
        <f t="shared" si="80"/>
        <v>0</v>
      </c>
      <c r="DT31" s="42">
        <f t="shared" si="80"/>
        <v>0</v>
      </c>
      <c r="DU31" s="42">
        <f t="shared" si="80"/>
        <v>0</v>
      </c>
      <c r="DV31" s="42">
        <f t="shared" si="80"/>
        <v>0</v>
      </c>
      <c r="DW31" s="42">
        <f t="shared" si="80"/>
        <v>0</v>
      </c>
      <c r="DX31" s="42">
        <f t="shared" si="80"/>
        <v>0</v>
      </c>
      <c r="DY31" s="42">
        <f t="shared" si="80"/>
        <v>0</v>
      </c>
      <c r="DZ31" s="42">
        <f t="shared" si="80"/>
        <v>0</v>
      </c>
      <c r="EA31" s="42">
        <f t="shared" si="80"/>
        <v>0</v>
      </c>
      <c r="EB31" s="42">
        <f t="shared" si="80"/>
        <v>0</v>
      </c>
      <c r="EC31" s="42">
        <f t="shared" si="80"/>
        <v>0</v>
      </c>
      <c r="ED31" s="42">
        <f t="shared" si="80"/>
        <v>0</v>
      </c>
      <c r="EE31" s="42">
        <f t="shared" si="80"/>
        <v>0</v>
      </c>
      <c r="EF31" s="42">
        <f t="shared" si="80"/>
        <v>0</v>
      </c>
      <c r="EG31" s="42">
        <f t="shared" si="80"/>
        <v>0</v>
      </c>
      <c r="EH31" s="42">
        <f t="shared" si="80"/>
        <v>0</v>
      </c>
      <c r="EI31" s="42">
        <f t="shared" si="80"/>
        <v>0</v>
      </c>
      <c r="EJ31" s="42">
        <f t="shared" si="80"/>
        <v>0</v>
      </c>
      <c r="EK31" s="42">
        <f t="shared" si="80"/>
        <v>0</v>
      </c>
      <c r="EL31" s="42">
        <f t="shared" si="80"/>
        <v>0</v>
      </c>
      <c r="EM31" s="42">
        <f t="shared" si="80"/>
        <v>0</v>
      </c>
      <c r="EN31" s="42">
        <f t="shared" si="80"/>
        <v>0</v>
      </c>
      <c r="EO31" s="42">
        <f t="shared" si="80"/>
        <v>0</v>
      </c>
      <c r="EP31" s="42">
        <f t="shared" si="80"/>
        <v>0</v>
      </c>
      <c r="EQ31" s="42">
        <f t="shared" si="80"/>
        <v>0</v>
      </c>
      <c r="ER31" s="42">
        <f t="shared" si="80"/>
        <v>0</v>
      </c>
      <c r="ES31" s="42">
        <f t="shared" si="80"/>
        <v>0</v>
      </c>
      <c r="ET31" s="42">
        <f t="shared" si="80"/>
        <v>0</v>
      </c>
      <c r="EU31" s="42">
        <f t="shared" si="80"/>
        <v>0</v>
      </c>
      <c r="EV31" s="42">
        <f t="shared" si="80"/>
        <v>0</v>
      </c>
      <c r="EW31" s="42">
        <f t="shared" si="80"/>
        <v>0</v>
      </c>
      <c r="EX31" s="42">
        <f t="shared" si="88"/>
        <v>0</v>
      </c>
      <c r="EY31" s="42">
        <f t="shared" si="88"/>
        <v>0</v>
      </c>
      <c r="EZ31" s="42">
        <f t="shared" si="88"/>
        <v>0</v>
      </c>
      <c r="FA31" s="42">
        <f t="shared" si="88"/>
        <v>0</v>
      </c>
      <c r="FB31" s="42">
        <f t="shared" si="88"/>
        <v>0</v>
      </c>
      <c r="FC31" s="42">
        <f t="shared" si="88"/>
        <v>0</v>
      </c>
      <c r="FD31" s="42">
        <f t="shared" si="88"/>
        <v>0</v>
      </c>
      <c r="FE31" s="42">
        <f t="shared" si="88"/>
        <v>0</v>
      </c>
      <c r="FF31" s="42">
        <f t="shared" si="88"/>
        <v>0</v>
      </c>
      <c r="FG31" s="42">
        <f t="shared" si="88"/>
        <v>0</v>
      </c>
      <c r="FH31" s="42">
        <f t="shared" si="88"/>
        <v>0</v>
      </c>
      <c r="FI31" s="42">
        <f t="shared" si="88"/>
        <v>0</v>
      </c>
      <c r="FJ31" s="42">
        <f t="shared" si="88"/>
        <v>0</v>
      </c>
      <c r="FK31" s="42">
        <f t="shared" si="88"/>
        <v>0</v>
      </c>
      <c r="FL31" s="42">
        <f t="shared" si="88"/>
        <v>0</v>
      </c>
      <c r="FM31" s="42">
        <f t="shared" si="88"/>
        <v>0</v>
      </c>
      <c r="FN31" s="42">
        <f t="shared" si="88"/>
        <v>0</v>
      </c>
      <c r="FO31" s="42">
        <f t="shared" si="88"/>
        <v>0</v>
      </c>
      <c r="FP31" s="42">
        <f t="shared" si="88"/>
        <v>0</v>
      </c>
      <c r="FQ31" s="42">
        <f t="shared" si="88"/>
        <v>0</v>
      </c>
      <c r="FR31" s="42">
        <f t="shared" si="88"/>
        <v>0</v>
      </c>
      <c r="FS31" s="42">
        <f t="shared" si="88"/>
        <v>0</v>
      </c>
      <c r="FT31" s="42">
        <f t="shared" si="88"/>
        <v>0</v>
      </c>
      <c r="FU31" s="42">
        <f t="shared" si="88"/>
        <v>0</v>
      </c>
      <c r="FV31" s="42">
        <f t="shared" si="88"/>
        <v>0</v>
      </c>
      <c r="FW31" s="42">
        <f t="shared" si="88"/>
        <v>0</v>
      </c>
      <c r="FX31" s="42">
        <f t="shared" si="88"/>
        <v>0</v>
      </c>
      <c r="FY31" s="42">
        <f t="shared" si="88"/>
        <v>0</v>
      </c>
      <c r="FZ31" s="42">
        <f t="shared" si="88"/>
        <v>0</v>
      </c>
      <c r="GA31" s="42">
        <f t="shared" si="88"/>
        <v>0</v>
      </c>
      <c r="GB31" s="42">
        <f t="shared" si="88"/>
        <v>0</v>
      </c>
      <c r="GC31" s="42">
        <f t="shared" si="88"/>
        <v>0</v>
      </c>
      <c r="GD31" s="42">
        <f t="shared" si="88"/>
        <v>0</v>
      </c>
      <c r="GE31" s="42">
        <f t="shared" si="88"/>
        <v>0</v>
      </c>
      <c r="GF31" s="42">
        <f t="shared" si="88"/>
        <v>0</v>
      </c>
      <c r="GG31" s="42">
        <f t="shared" si="88"/>
        <v>0</v>
      </c>
      <c r="GH31" s="42">
        <f t="shared" si="88"/>
        <v>0</v>
      </c>
      <c r="GI31" s="42">
        <f t="shared" si="88"/>
        <v>0</v>
      </c>
      <c r="GJ31" s="42">
        <f t="shared" si="88"/>
        <v>0</v>
      </c>
      <c r="GK31" s="42">
        <f t="shared" si="88"/>
        <v>0</v>
      </c>
      <c r="GL31" s="42">
        <f t="shared" si="88"/>
        <v>0</v>
      </c>
      <c r="GM31" s="42">
        <f t="shared" si="88"/>
        <v>0</v>
      </c>
      <c r="GN31" s="42">
        <f t="shared" si="88"/>
        <v>0</v>
      </c>
      <c r="GO31" s="42">
        <f t="shared" si="88"/>
        <v>0</v>
      </c>
      <c r="GP31" s="42">
        <f t="shared" si="88"/>
        <v>0</v>
      </c>
      <c r="GQ31" s="42">
        <f t="shared" si="84"/>
        <v>0</v>
      </c>
      <c r="GR31" s="42">
        <f t="shared" si="84"/>
        <v>0</v>
      </c>
      <c r="GS31" s="42">
        <f t="shared" si="84"/>
        <v>0</v>
      </c>
      <c r="GT31" s="42">
        <f t="shared" si="84"/>
        <v>0</v>
      </c>
      <c r="GU31" s="42">
        <f t="shared" si="84"/>
        <v>0</v>
      </c>
      <c r="GV31" s="42">
        <f t="shared" si="84"/>
        <v>0</v>
      </c>
      <c r="GW31" s="42">
        <f t="shared" si="84"/>
        <v>0</v>
      </c>
      <c r="GX31" s="42">
        <f t="shared" si="84"/>
        <v>0</v>
      </c>
      <c r="GY31" s="42">
        <f t="shared" si="84"/>
        <v>0</v>
      </c>
      <c r="GZ31" s="42">
        <f t="shared" si="84"/>
        <v>0</v>
      </c>
      <c r="HA31" s="42">
        <f t="shared" si="84"/>
        <v>0</v>
      </c>
      <c r="HB31" s="42">
        <f t="shared" ref="HB31:JM43" si="96">IF(HB$2=$A31,1,0)</f>
        <v>0</v>
      </c>
      <c r="HC31" s="42">
        <f t="shared" si="96"/>
        <v>0</v>
      </c>
      <c r="HD31" s="42">
        <f t="shared" si="96"/>
        <v>0</v>
      </c>
      <c r="HE31" s="42">
        <f t="shared" si="96"/>
        <v>0</v>
      </c>
      <c r="HF31" s="42">
        <f t="shared" si="96"/>
        <v>0</v>
      </c>
      <c r="HG31" s="42">
        <f t="shared" si="96"/>
        <v>0</v>
      </c>
      <c r="HH31" s="42">
        <f t="shared" si="96"/>
        <v>0</v>
      </c>
      <c r="HI31" s="42">
        <f t="shared" si="96"/>
        <v>0</v>
      </c>
      <c r="HJ31" s="42">
        <f t="shared" si="96"/>
        <v>0</v>
      </c>
      <c r="HK31" s="42">
        <f t="shared" si="96"/>
        <v>0</v>
      </c>
      <c r="HL31" s="42">
        <f t="shared" si="96"/>
        <v>0</v>
      </c>
      <c r="HM31" s="42">
        <f t="shared" si="96"/>
        <v>0</v>
      </c>
      <c r="HN31" s="42">
        <f t="shared" si="96"/>
        <v>0</v>
      </c>
      <c r="HO31" s="42">
        <f t="shared" si="96"/>
        <v>0</v>
      </c>
      <c r="HP31" s="42">
        <f t="shared" si="96"/>
        <v>0</v>
      </c>
      <c r="HQ31" s="42">
        <f t="shared" si="96"/>
        <v>0</v>
      </c>
      <c r="HR31" s="42">
        <f t="shared" si="96"/>
        <v>0</v>
      </c>
      <c r="HS31" s="42">
        <f t="shared" si="96"/>
        <v>0</v>
      </c>
      <c r="HT31" s="42">
        <f t="shared" si="96"/>
        <v>0</v>
      </c>
      <c r="HU31" s="42">
        <f t="shared" si="96"/>
        <v>0</v>
      </c>
      <c r="HV31" s="42">
        <f t="shared" si="96"/>
        <v>0</v>
      </c>
      <c r="HW31" s="42">
        <f t="shared" si="96"/>
        <v>0</v>
      </c>
      <c r="HX31" s="42">
        <f t="shared" si="96"/>
        <v>0</v>
      </c>
      <c r="HY31" s="42">
        <f t="shared" si="96"/>
        <v>0</v>
      </c>
      <c r="HZ31" s="42">
        <f t="shared" si="96"/>
        <v>0</v>
      </c>
      <c r="IA31" s="42">
        <f t="shared" si="96"/>
        <v>0</v>
      </c>
      <c r="IB31" s="42">
        <f t="shared" si="96"/>
        <v>0</v>
      </c>
      <c r="IC31" s="42">
        <f t="shared" si="96"/>
        <v>0</v>
      </c>
      <c r="ID31" s="42">
        <f t="shared" si="96"/>
        <v>0</v>
      </c>
      <c r="IE31" s="42">
        <f t="shared" si="96"/>
        <v>0</v>
      </c>
      <c r="IF31" s="42">
        <f t="shared" si="96"/>
        <v>0</v>
      </c>
      <c r="IG31" s="42">
        <f t="shared" si="96"/>
        <v>0</v>
      </c>
      <c r="IH31" s="42">
        <f t="shared" si="96"/>
        <v>0</v>
      </c>
      <c r="II31" s="42">
        <f t="shared" si="96"/>
        <v>0</v>
      </c>
      <c r="IJ31" s="42">
        <f t="shared" si="96"/>
        <v>0</v>
      </c>
      <c r="IK31" s="42">
        <f t="shared" si="96"/>
        <v>0</v>
      </c>
      <c r="IL31" s="42">
        <f t="shared" si="96"/>
        <v>0</v>
      </c>
      <c r="IM31" s="42">
        <f t="shared" si="96"/>
        <v>0</v>
      </c>
      <c r="IN31" s="42">
        <f t="shared" si="96"/>
        <v>0</v>
      </c>
      <c r="IO31" s="42">
        <f t="shared" si="96"/>
        <v>0</v>
      </c>
      <c r="IP31" s="42">
        <f t="shared" si="96"/>
        <v>0</v>
      </c>
      <c r="IQ31" s="42">
        <f t="shared" si="96"/>
        <v>0</v>
      </c>
      <c r="IR31" s="42">
        <f t="shared" si="96"/>
        <v>0</v>
      </c>
      <c r="IS31" s="42">
        <f t="shared" si="96"/>
        <v>0</v>
      </c>
      <c r="IT31" s="42">
        <f t="shared" si="96"/>
        <v>0</v>
      </c>
      <c r="IU31" s="42">
        <f t="shared" si="96"/>
        <v>0</v>
      </c>
      <c r="IV31" s="42">
        <f t="shared" si="96"/>
        <v>0</v>
      </c>
      <c r="IW31" s="42">
        <f t="shared" si="96"/>
        <v>0</v>
      </c>
      <c r="IX31" s="42">
        <f t="shared" si="96"/>
        <v>0</v>
      </c>
      <c r="IY31" s="42">
        <f t="shared" si="96"/>
        <v>0</v>
      </c>
      <c r="IZ31" s="42">
        <f t="shared" si="96"/>
        <v>0</v>
      </c>
      <c r="JA31" s="42">
        <f t="shared" si="96"/>
        <v>0</v>
      </c>
      <c r="JB31" s="42">
        <f t="shared" si="96"/>
        <v>0</v>
      </c>
      <c r="JC31" s="42">
        <f t="shared" si="96"/>
        <v>0</v>
      </c>
      <c r="JD31" s="42">
        <f t="shared" si="96"/>
        <v>0</v>
      </c>
      <c r="JE31" s="42">
        <f t="shared" si="96"/>
        <v>0</v>
      </c>
      <c r="JF31" s="42">
        <f t="shared" si="96"/>
        <v>0</v>
      </c>
      <c r="JG31" s="42">
        <f t="shared" si="96"/>
        <v>0</v>
      </c>
      <c r="JH31" s="42">
        <f t="shared" si="96"/>
        <v>0</v>
      </c>
      <c r="JI31" s="42">
        <f t="shared" si="96"/>
        <v>0</v>
      </c>
      <c r="JJ31" s="42">
        <f t="shared" si="96"/>
        <v>0</v>
      </c>
      <c r="JK31" s="42">
        <f t="shared" si="96"/>
        <v>0</v>
      </c>
      <c r="JL31" s="42">
        <f t="shared" si="96"/>
        <v>0</v>
      </c>
      <c r="JM31" s="42">
        <f t="shared" si="96"/>
        <v>0</v>
      </c>
      <c r="JN31" s="42">
        <f t="shared" si="92"/>
        <v>0</v>
      </c>
      <c r="JO31" s="42">
        <f t="shared" si="92"/>
        <v>0</v>
      </c>
      <c r="JP31" s="42">
        <f t="shared" si="92"/>
        <v>0</v>
      </c>
      <c r="JQ31" s="42">
        <f t="shared" si="92"/>
        <v>0</v>
      </c>
      <c r="JR31" s="42">
        <f t="shared" si="92"/>
        <v>0</v>
      </c>
      <c r="JS31" s="42">
        <f t="shared" si="92"/>
        <v>0</v>
      </c>
      <c r="JT31" s="42">
        <f t="shared" si="92"/>
        <v>0</v>
      </c>
      <c r="JU31" s="42">
        <f t="shared" si="92"/>
        <v>0</v>
      </c>
      <c r="JV31" s="42">
        <f t="shared" si="92"/>
        <v>0</v>
      </c>
      <c r="JW31" s="42">
        <f t="shared" si="92"/>
        <v>0</v>
      </c>
      <c r="JX31" s="42">
        <f t="shared" si="92"/>
        <v>0</v>
      </c>
      <c r="JY31" s="42">
        <f t="shared" si="92"/>
        <v>0</v>
      </c>
      <c r="JZ31" s="42">
        <f t="shared" si="92"/>
        <v>0</v>
      </c>
      <c r="KA31" s="42">
        <f t="shared" si="92"/>
        <v>0</v>
      </c>
      <c r="KB31" s="42">
        <f t="shared" si="92"/>
        <v>0</v>
      </c>
      <c r="KC31" s="42">
        <f t="shared" si="92"/>
        <v>0</v>
      </c>
      <c r="KD31" s="42">
        <f t="shared" si="92"/>
        <v>0</v>
      </c>
      <c r="KE31" s="42">
        <f t="shared" si="92"/>
        <v>0</v>
      </c>
      <c r="KF31" s="42">
        <f t="shared" si="92"/>
        <v>0</v>
      </c>
      <c r="KG31" s="42">
        <f t="shared" si="92"/>
        <v>0</v>
      </c>
      <c r="KH31" s="42">
        <f t="shared" si="92"/>
        <v>0</v>
      </c>
      <c r="KI31" s="42">
        <f t="shared" si="92"/>
        <v>0</v>
      </c>
      <c r="KJ31" s="42">
        <f t="shared" si="92"/>
        <v>0</v>
      </c>
      <c r="KK31" s="42">
        <f t="shared" si="92"/>
        <v>0</v>
      </c>
      <c r="KL31" s="42">
        <f t="shared" si="92"/>
        <v>0</v>
      </c>
      <c r="KM31" s="42">
        <f t="shared" si="92"/>
        <v>0</v>
      </c>
      <c r="KN31" s="42">
        <f t="shared" si="92"/>
        <v>0</v>
      </c>
      <c r="KO31" s="42">
        <f t="shared" si="92"/>
        <v>0</v>
      </c>
      <c r="KP31" s="42">
        <f t="shared" si="92"/>
        <v>0</v>
      </c>
      <c r="KQ31" s="42">
        <f t="shared" si="92"/>
        <v>0</v>
      </c>
      <c r="KR31" s="42">
        <f t="shared" si="92"/>
        <v>0</v>
      </c>
      <c r="KS31" s="42">
        <f t="shared" si="92"/>
        <v>0</v>
      </c>
      <c r="KT31" s="42">
        <f t="shared" si="92"/>
        <v>0</v>
      </c>
      <c r="KU31" s="42">
        <f t="shared" si="92"/>
        <v>0</v>
      </c>
      <c r="KV31" s="42">
        <f t="shared" si="92"/>
        <v>0</v>
      </c>
      <c r="KW31" s="42">
        <f t="shared" si="92"/>
        <v>0</v>
      </c>
      <c r="KX31" s="42">
        <f t="shared" si="92"/>
        <v>0</v>
      </c>
      <c r="KY31" s="42">
        <f t="shared" si="92"/>
        <v>0</v>
      </c>
      <c r="KZ31" s="42">
        <f t="shared" si="92"/>
        <v>0</v>
      </c>
      <c r="LA31" s="42">
        <f t="shared" si="92"/>
        <v>0</v>
      </c>
      <c r="LB31" s="42">
        <f t="shared" si="92"/>
        <v>0</v>
      </c>
      <c r="LC31" s="42">
        <f t="shared" si="92"/>
        <v>0</v>
      </c>
      <c r="LD31" s="42">
        <f t="shared" si="92"/>
        <v>0</v>
      </c>
      <c r="LE31" s="42">
        <f t="shared" si="92"/>
        <v>0</v>
      </c>
      <c r="LF31" s="42">
        <f t="shared" si="92"/>
        <v>0</v>
      </c>
      <c r="LG31" s="42">
        <f t="shared" si="92"/>
        <v>0</v>
      </c>
      <c r="LH31" s="42">
        <f t="shared" si="92"/>
        <v>0</v>
      </c>
      <c r="LI31" s="42">
        <f t="shared" si="72"/>
        <v>0</v>
      </c>
      <c r="LJ31" s="42">
        <f t="shared" si="72"/>
        <v>0</v>
      </c>
      <c r="LK31" s="42">
        <f t="shared" si="72"/>
        <v>0</v>
      </c>
      <c r="LL31" s="42">
        <f t="shared" si="72"/>
        <v>0</v>
      </c>
      <c r="LM31" s="42">
        <f t="shared" si="72"/>
        <v>0</v>
      </c>
      <c r="LN31" s="42">
        <f t="shared" ref="LN31:NY44" si="97">IF(LN$2=$A31,1,0)</f>
        <v>0</v>
      </c>
      <c r="LO31" s="42">
        <f t="shared" si="97"/>
        <v>0</v>
      </c>
      <c r="LP31" s="42">
        <f t="shared" si="97"/>
        <v>0</v>
      </c>
      <c r="LQ31" s="42">
        <f t="shared" si="97"/>
        <v>0</v>
      </c>
      <c r="LR31" s="42">
        <f t="shared" si="97"/>
        <v>0</v>
      </c>
      <c r="LS31" s="42">
        <f t="shared" si="97"/>
        <v>0</v>
      </c>
      <c r="LT31" s="42">
        <f t="shared" si="97"/>
        <v>0</v>
      </c>
      <c r="LU31" s="42">
        <f t="shared" si="97"/>
        <v>0</v>
      </c>
      <c r="LV31" s="42">
        <f t="shared" si="97"/>
        <v>0</v>
      </c>
      <c r="LW31" s="42">
        <f t="shared" si="97"/>
        <v>0</v>
      </c>
      <c r="LX31" s="42">
        <f t="shared" si="97"/>
        <v>0</v>
      </c>
      <c r="LY31" s="42">
        <f t="shared" si="97"/>
        <v>0</v>
      </c>
      <c r="LZ31" s="42">
        <f t="shared" si="97"/>
        <v>0</v>
      </c>
      <c r="MA31" s="42">
        <f t="shared" si="97"/>
        <v>0</v>
      </c>
      <c r="MB31" s="42">
        <f t="shared" si="97"/>
        <v>0</v>
      </c>
      <c r="MC31" s="42">
        <f t="shared" si="97"/>
        <v>0</v>
      </c>
      <c r="MD31" s="42">
        <f t="shared" si="97"/>
        <v>0</v>
      </c>
      <c r="ME31" s="42">
        <f t="shared" si="97"/>
        <v>0</v>
      </c>
      <c r="MF31" s="42">
        <f t="shared" si="97"/>
        <v>0</v>
      </c>
      <c r="MG31" s="42">
        <f t="shared" si="97"/>
        <v>0</v>
      </c>
      <c r="MH31" s="42">
        <f t="shared" si="97"/>
        <v>0</v>
      </c>
      <c r="MI31" s="42">
        <f t="shared" si="97"/>
        <v>0</v>
      </c>
      <c r="MJ31" s="42">
        <f t="shared" si="97"/>
        <v>0</v>
      </c>
      <c r="MK31" s="42">
        <f t="shared" si="97"/>
        <v>0</v>
      </c>
      <c r="ML31" s="42">
        <f t="shared" si="97"/>
        <v>0</v>
      </c>
      <c r="MM31" s="42">
        <f t="shared" si="97"/>
        <v>0</v>
      </c>
      <c r="MN31" s="42">
        <f t="shared" si="97"/>
        <v>0</v>
      </c>
      <c r="MO31" s="42">
        <f t="shared" si="97"/>
        <v>0</v>
      </c>
      <c r="MP31" s="42">
        <f t="shared" si="97"/>
        <v>0</v>
      </c>
      <c r="MQ31" s="42">
        <f t="shared" si="97"/>
        <v>0</v>
      </c>
      <c r="MR31" s="42">
        <f t="shared" si="97"/>
        <v>0</v>
      </c>
      <c r="MS31" s="42">
        <f t="shared" si="97"/>
        <v>0</v>
      </c>
      <c r="MT31" s="42">
        <f t="shared" si="97"/>
        <v>0</v>
      </c>
      <c r="MU31" s="42">
        <f t="shared" si="97"/>
        <v>0</v>
      </c>
      <c r="MV31" s="42">
        <f t="shared" si="97"/>
        <v>0</v>
      </c>
      <c r="MW31" s="42">
        <f t="shared" si="97"/>
        <v>0</v>
      </c>
      <c r="MX31" s="42">
        <f t="shared" si="97"/>
        <v>0</v>
      </c>
      <c r="MY31" s="42">
        <f t="shared" si="97"/>
        <v>0</v>
      </c>
      <c r="MZ31" s="42">
        <f t="shared" si="97"/>
        <v>0</v>
      </c>
      <c r="NA31" s="42">
        <f t="shared" si="97"/>
        <v>0</v>
      </c>
      <c r="NB31" s="42">
        <f t="shared" si="97"/>
        <v>0</v>
      </c>
      <c r="NC31" s="42">
        <f t="shared" si="97"/>
        <v>0</v>
      </c>
      <c r="ND31" s="42">
        <f t="shared" si="97"/>
        <v>0</v>
      </c>
      <c r="NE31" s="42">
        <f t="shared" si="97"/>
        <v>0</v>
      </c>
      <c r="NF31" s="42">
        <f t="shared" si="97"/>
        <v>0</v>
      </c>
      <c r="NG31" s="42">
        <f t="shared" si="97"/>
        <v>0</v>
      </c>
      <c r="NH31" s="42">
        <f t="shared" si="97"/>
        <v>0</v>
      </c>
      <c r="NI31" s="42">
        <f t="shared" si="97"/>
        <v>0</v>
      </c>
      <c r="NJ31" s="42">
        <f t="shared" si="97"/>
        <v>0</v>
      </c>
      <c r="NK31" s="42">
        <f t="shared" si="97"/>
        <v>0</v>
      </c>
      <c r="NL31" s="42">
        <f t="shared" si="97"/>
        <v>0</v>
      </c>
      <c r="NM31" s="42">
        <f t="shared" si="97"/>
        <v>0</v>
      </c>
      <c r="NN31" s="42">
        <f t="shared" si="97"/>
        <v>0</v>
      </c>
      <c r="NO31" s="42">
        <f t="shared" si="97"/>
        <v>0</v>
      </c>
      <c r="NP31" s="42">
        <f t="shared" si="97"/>
        <v>0</v>
      </c>
      <c r="NQ31" s="42">
        <f t="shared" si="97"/>
        <v>0</v>
      </c>
      <c r="NR31" s="42">
        <f t="shared" si="97"/>
        <v>0</v>
      </c>
      <c r="NS31" s="42">
        <f t="shared" si="97"/>
        <v>0</v>
      </c>
      <c r="NT31" s="42">
        <f t="shared" si="97"/>
        <v>0</v>
      </c>
      <c r="NU31" s="42">
        <f t="shared" si="97"/>
        <v>0</v>
      </c>
      <c r="NV31" s="42">
        <f t="shared" si="97"/>
        <v>0</v>
      </c>
      <c r="NW31" s="42">
        <f t="shared" si="97"/>
        <v>0</v>
      </c>
      <c r="NX31" s="42">
        <f t="shared" si="97"/>
        <v>0</v>
      </c>
      <c r="NY31" s="42">
        <f t="shared" si="97"/>
        <v>0</v>
      </c>
      <c r="NZ31" s="42">
        <f t="shared" si="82"/>
        <v>0</v>
      </c>
      <c r="OA31" s="42">
        <f t="shared" si="82"/>
        <v>0</v>
      </c>
      <c r="OB31" s="42">
        <f t="shared" si="47"/>
        <v>0</v>
      </c>
      <c r="OC31" s="42">
        <f t="shared" si="47"/>
        <v>0</v>
      </c>
      <c r="OD31" s="42">
        <f t="shared" si="47"/>
        <v>0</v>
      </c>
      <c r="OE31" s="42">
        <f t="shared" si="47"/>
        <v>0</v>
      </c>
      <c r="OF31" s="42">
        <f t="shared" si="47"/>
        <v>0</v>
      </c>
      <c r="OG31" s="42">
        <f t="shared" si="87"/>
        <v>0</v>
      </c>
      <c r="OH31" s="42">
        <f t="shared" si="87"/>
        <v>0</v>
      </c>
      <c r="OI31" s="42">
        <f t="shared" si="87"/>
        <v>0</v>
      </c>
      <c r="OJ31" s="42">
        <f t="shared" si="87"/>
        <v>0</v>
      </c>
      <c r="OK31" s="42">
        <f t="shared" si="87"/>
        <v>0</v>
      </c>
      <c r="OL31" s="42">
        <f t="shared" si="87"/>
        <v>0</v>
      </c>
      <c r="OM31" s="42">
        <f t="shared" si="87"/>
        <v>0</v>
      </c>
      <c r="ON31" s="42">
        <f t="shared" si="87"/>
        <v>0</v>
      </c>
      <c r="OO31" s="42">
        <f t="shared" si="87"/>
        <v>0</v>
      </c>
      <c r="OP31" s="42">
        <f t="shared" si="87"/>
        <v>0</v>
      </c>
      <c r="OQ31" s="42">
        <f t="shared" si="87"/>
        <v>0</v>
      </c>
      <c r="OR31" s="42">
        <f t="shared" si="87"/>
        <v>0</v>
      </c>
      <c r="OS31" s="42">
        <f t="shared" si="87"/>
        <v>0</v>
      </c>
      <c r="OT31" s="42">
        <f t="shared" si="87"/>
        <v>0</v>
      </c>
      <c r="OU31" s="42">
        <f t="shared" si="87"/>
        <v>0</v>
      </c>
      <c r="OV31" s="42">
        <f t="shared" si="87"/>
        <v>0</v>
      </c>
      <c r="OW31" s="42">
        <f t="shared" si="87"/>
        <v>0</v>
      </c>
      <c r="OX31" s="42">
        <f t="shared" si="87"/>
        <v>0</v>
      </c>
      <c r="OY31" s="42">
        <f t="shared" si="87"/>
        <v>0</v>
      </c>
      <c r="OZ31" s="42">
        <f t="shared" si="87"/>
        <v>0</v>
      </c>
      <c r="PA31" s="42">
        <f t="shared" si="87"/>
        <v>0</v>
      </c>
      <c r="PB31" s="42">
        <f t="shared" si="87"/>
        <v>0</v>
      </c>
      <c r="PC31" s="42">
        <f t="shared" si="87"/>
        <v>0</v>
      </c>
      <c r="PD31" s="42">
        <f t="shared" si="87"/>
        <v>0</v>
      </c>
      <c r="PE31" s="42">
        <f t="shared" si="87"/>
        <v>0</v>
      </c>
      <c r="PF31" s="42">
        <f t="shared" si="87"/>
        <v>0</v>
      </c>
      <c r="PG31" s="42">
        <f t="shared" si="87"/>
        <v>0</v>
      </c>
      <c r="PH31" s="42">
        <f t="shared" si="87"/>
        <v>0</v>
      </c>
      <c r="PI31" s="42">
        <f t="shared" si="87"/>
        <v>0</v>
      </c>
      <c r="PJ31" s="42">
        <f t="shared" si="87"/>
        <v>0</v>
      </c>
      <c r="PK31" s="42">
        <f t="shared" si="87"/>
        <v>0</v>
      </c>
      <c r="PL31" s="42">
        <f t="shared" si="87"/>
        <v>0</v>
      </c>
      <c r="PM31" s="42">
        <f t="shared" si="87"/>
        <v>0</v>
      </c>
      <c r="PN31" s="42">
        <f t="shared" si="87"/>
        <v>0</v>
      </c>
      <c r="PO31" s="42">
        <f t="shared" si="87"/>
        <v>0</v>
      </c>
      <c r="PP31" s="42">
        <f t="shared" si="87"/>
        <v>0</v>
      </c>
      <c r="PQ31" s="42">
        <f t="shared" si="87"/>
        <v>0</v>
      </c>
      <c r="PR31" s="42">
        <f t="shared" si="87"/>
        <v>0</v>
      </c>
      <c r="PS31" s="42">
        <f t="shared" si="87"/>
        <v>0</v>
      </c>
      <c r="PT31" s="42">
        <f t="shared" si="87"/>
        <v>0</v>
      </c>
      <c r="PU31" s="42">
        <f t="shared" si="87"/>
        <v>0</v>
      </c>
      <c r="PV31" s="42">
        <f t="shared" si="87"/>
        <v>0</v>
      </c>
      <c r="PW31" s="42">
        <f t="shared" si="87"/>
        <v>0</v>
      </c>
      <c r="PX31" s="42">
        <f t="shared" si="87"/>
        <v>0</v>
      </c>
      <c r="PY31" s="42">
        <f t="shared" si="87"/>
        <v>0</v>
      </c>
      <c r="PZ31" s="42">
        <f t="shared" si="87"/>
        <v>0</v>
      </c>
      <c r="QA31" s="42">
        <f t="shared" si="87"/>
        <v>0</v>
      </c>
      <c r="QB31" s="42">
        <f t="shared" si="87"/>
        <v>0</v>
      </c>
      <c r="QC31" s="42">
        <f t="shared" si="87"/>
        <v>0</v>
      </c>
      <c r="QD31" s="42">
        <f t="shared" si="87"/>
        <v>0</v>
      </c>
      <c r="QE31" s="42">
        <f t="shared" si="87"/>
        <v>0</v>
      </c>
      <c r="QF31" s="42">
        <f t="shared" si="87"/>
        <v>0</v>
      </c>
      <c r="QG31" s="42">
        <f t="shared" si="87"/>
        <v>0</v>
      </c>
      <c r="QH31" s="42">
        <f t="shared" si="87"/>
        <v>0</v>
      </c>
      <c r="QI31" s="42">
        <f t="shared" si="87"/>
        <v>0</v>
      </c>
      <c r="QJ31" s="42">
        <f t="shared" si="87"/>
        <v>0</v>
      </c>
      <c r="QK31" s="42">
        <f t="shared" si="87"/>
        <v>0</v>
      </c>
      <c r="QL31" s="42">
        <f t="shared" si="87"/>
        <v>0</v>
      </c>
      <c r="QM31" s="42">
        <f t="shared" si="87"/>
        <v>0</v>
      </c>
      <c r="QN31" s="42">
        <f t="shared" si="87"/>
        <v>0</v>
      </c>
      <c r="QO31" s="42">
        <f t="shared" si="87"/>
        <v>0</v>
      </c>
      <c r="QP31" s="42">
        <f t="shared" si="87"/>
        <v>0</v>
      </c>
      <c r="QQ31" s="42">
        <f t="shared" si="87"/>
        <v>0</v>
      </c>
      <c r="QR31" s="42">
        <f t="shared" ref="QR31:TC46" si="98">IF(QR$2=$A31,1,0)</f>
        <v>0</v>
      </c>
      <c r="QS31" s="42">
        <f t="shared" si="98"/>
        <v>0</v>
      </c>
      <c r="QT31" s="42">
        <f t="shared" si="98"/>
        <v>0</v>
      </c>
      <c r="QU31" s="42">
        <f t="shared" si="98"/>
        <v>0</v>
      </c>
      <c r="QV31" s="42">
        <f t="shared" si="98"/>
        <v>0</v>
      </c>
      <c r="QW31" s="42">
        <f t="shared" si="98"/>
        <v>0</v>
      </c>
      <c r="QX31" s="42">
        <f t="shared" si="98"/>
        <v>0</v>
      </c>
      <c r="QY31" s="42">
        <f t="shared" si="98"/>
        <v>0</v>
      </c>
      <c r="QZ31" s="42">
        <f t="shared" si="98"/>
        <v>0</v>
      </c>
      <c r="RA31" s="42">
        <f t="shared" si="98"/>
        <v>0</v>
      </c>
      <c r="RB31" s="42">
        <f t="shared" si="98"/>
        <v>0</v>
      </c>
      <c r="RC31" s="42">
        <f t="shared" si="98"/>
        <v>0</v>
      </c>
      <c r="RD31" s="42">
        <f t="shared" si="98"/>
        <v>0</v>
      </c>
      <c r="RE31" s="42">
        <f t="shared" si="98"/>
        <v>0</v>
      </c>
      <c r="RF31" s="42">
        <f t="shared" si="98"/>
        <v>0</v>
      </c>
      <c r="RG31" s="42">
        <f t="shared" si="98"/>
        <v>0</v>
      </c>
      <c r="RH31" s="42">
        <f t="shared" si="98"/>
        <v>0</v>
      </c>
      <c r="RI31" s="42">
        <f t="shared" si="98"/>
        <v>0</v>
      </c>
      <c r="RJ31" s="42">
        <f t="shared" si="98"/>
        <v>0</v>
      </c>
      <c r="RK31" s="42">
        <f t="shared" si="98"/>
        <v>0</v>
      </c>
      <c r="RL31" s="42">
        <f t="shared" si="98"/>
        <v>0</v>
      </c>
      <c r="RM31" s="42">
        <f t="shared" si="98"/>
        <v>0</v>
      </c>
      <c r="RN31" s="42">
        <f t="shared" si="98"/>
        <v>0</v>
      </c>
      <c r="RO31" s="42">
        <f t="shared" si="98"/>
        <v>0</v>
      </c>
      <c r="RP31" s="42">
        <f t="shared" si="98"/>
        <v>0</v>
      </c>
      <c r="RQ31" s="42">
        <f t="shared" si="98"/>
        <v>0</v>
      </c>
      <c r="RR31" s="42">
        <f t="shared" si="98"/>
        <v>0</v>
      </c>
      <c r="RS31" s="42">
        <f t="shared" si="98"/>
        <v>1</v>
      </c>
      <c r="RT31" s="42">
        <f t="shared" si="98"/>
        <v>0</v>
      </c>
      <c r="RU31" s="42">
        <f t="shared" si="98"/>
        <v>0</v>
      </c>
      <c r="RV31" s="42">
        <f t="shared" si="98"/>
        <v>0</v>
      </c>
      <c r="RW31" s="42">
        <f t="shared" si="98"/>
        <v>0</v>
      </c>
      <c r="RX31" s="42">
        <f t="shared" si="98"/>
        <v>0</v>
      </c>
      <c r="RY31" s="42">
        <f t="shared" si="98"/>
        <v>0</v>
      </c>
      <c r="RZ31" s="42">
        <f t="shared" si="98"/>
        <v>0</v>
      </c>
      <c r="SA31" s="42">
        <f t="shared" si="98"/>
        <v>0</v>
      </c>
      <c r="SB31" s="42">
        <f t="shared" si="98"/>
        <v>0</v>
      </c>
      <c r="SC31" s="42">
        <f t="shared" si="98"/>
        <v>0</v>
      </c>
      <c r="SD31" s="42">
        <f t="shared" si="98"/>
        <v>0</v>
      </c>
      <c r="SE31" s="42">
        <f t="shared" si="98"/>
        <v>0</v>
      </c>
      <c r="SF31" s="42">
        <f t="shared" si="98"/>
        <v>0</v>
      </c>
      <c r="SG31" s="42">
        <f t="shared" si="98"/>
        <v>0</v>
      </c>
      <c r="SH31" s="42">
        <f t="shared" si="98"/>
        <v>0</v>
      </c>
      <c r="SI31" s="42">
        <f t="shared" si="98"/>
        <v>0</v>
      </c>
      <c r="SJ31" s="42">
        <f t="shared" si="98"/>
        <v>0</v>
      </c>
      <c r="SK31" s="42">
        <f t="shared" si="98"/>
        <v>0</v>
      </c>
      <c r="SL31" s="42">
        <f t="shared" si="98"/>
        <v>0</v>
      </c>
      <c r="SM31" s="42">
        <f t="shared" si="98"/>
        <v>0</v>
      </c>
      <c r="SN31" s="42">
        <f t="shared" si="98"/>
        <v>0</v>
      </c>
      <c r="SO31" s="42">
        <f t="shared" si="98"/>
        <v>0</v>
      </c>
      <c r="SP31" s="42">
        <f t="shared" si="98"/>
        <v>0</v>
      </c>
      <c r="SQ31" s="42">
        <f t="shared" si="98"/>
        <v>0</v>
      </c>
      <c r="SR31" s="42">
        <f t="shared" si="98"/>
        <v>0</v>
      </c>
      <c r="SS31" s="42">
        <f t="shared" si="98"/>
        <v>0</v>
      </c>
      <c r="ST31" s="42">
        <f t="shared" si="98"/>
        <v>0</v>
      </c>
      <c r="SU31" s="42">
        <f t="shared" si="98"/>
        <v>0</v>
      </c>
      <c r="SV31" s="42">
        <f t="shared" si="98"/>
        <v>0</v>
      </c>
      <c r="SW31" s="42">
        <f t="shared" si="98"/>
        <v>0</v>
      </c>
      <c r="SX31" s="42">
        <f t="shared" si="98"/>
        <v>0</v>
      </c>
      <c r="SY31" s="42">
        <f t="shared" si="98"/>
        <v>0</v>
      </c>
      <c r="SZ31" s="42">
        <f t="shared" si="98"/>
        <v>0</v>
      </c>
      <c r="TA31" s="42">
        <f t="shared" si="98"/>
        <v>0</v>
      </c>
      <c r="TB31" s="42">
        <f t="shared" si="98"/>
        <v>0</v>
      </c>
      <c r="TC31" s="42">
        <f t="shared" si="98"/>
        <v>0</v>
      </c>
      <c r="TD31" s="42">
        <f t="shared" si="94"/>
        <v>0</v>
      </c>
      <c r="TE31" s="42">
        <f t="shared" si="94"/>
        <v>0</v>
      </c>
      <c r="TF31" s="42">
        <f t="shared" si="94"/>
        <v>0</v>
      </c>
      <c r="TG31" s="42">
        <f t="shared" si="94"/>
        <v>0</v>
      </c>
      <c r="TH31" s="42">
        <f t="shared" si="94"/>
        <v>0</v>
      </c>
      <c r="TI31" s="42">
        <f t="shared" si="94"/>
        <v>0</v>
      </c>
      <c r="TJ31" s="42">
        <f t="shared" si="94"/>
        <v>0</v>
      </c>
      <c r="TK31" s="42">
        <f t="shared" si="94"/>
        <v>0</v>
      </c>
      <c r="TL31" s="42">
        <f t="shared" si="94"/>
        <v>0</v>
      </c>
      <c r="TM31" s="42">
        <f t="shared" si="94"/>
        <v>0</v>
      </c>
      <c r="TN31" s="42">
        <f t="shared" si="94"/>
        <v>0</v>
      </c>
      <c r="TO31" s="42">
        <f t="shared" si="94"/>
        <v>0</v>
      </c>
      <c r="TP31" s="42">
        <f t="shared" si="94"/>
        <v>0</v>
      </c>
      <c r="TQ31" s="42">
        <f t="shared" si="94"/>
        <v>0</v>
      </c>
      <c r="TR31" s="42">
        <f t="shared" si="94"/>
        <v>0</v>
      </c>
      <c r="TS31" s="42">
        <f t="shared" si="94"/>
        <v>0</v>
      </c>
      <c r="TT31" s="42">
        <f t="shared" si="94"/>
        <v>0</v>
      </c>
      <c r="TU31" s="42">
        <f t="shared" si="94"/>
        <v>0</v>
      </c>
      <c r="TV31" s="42">
        <f t="shared" si="94"/>
        <v>0</v>
      </c>
      <c r="TW31" s="42">
        <f t="shared" si="94"/>
        <v>0</v>
      </c>
      <c r="TX31" s="42">
        <f t="shared" si="94"/>
        <v>0</v>
      </c>
      <c r="TY31" s="42">
        <f t="shared" si="94"/>
        <v>0</v>
      </c>
      <c r="TZ31" s="42">
        <f t="shared" si="94"/>
        <v>0</v>
      </c>
      <c r="UA31" s="42">
        <f t="shared" si="94"/>
        <v>0</v>
      </c>
      <c r="UB31" s="42">
        <f t="shared" si="94"/>
        <v>0</v>
      </c>
      <c r="UC31" s="42">
        <f t="shared" si="94"/>
        <v>0</v>
      </c>
      <c r="UD31" s="42">
        <f t="shared" si="94"/>
        <v>0</v>
      </c>
      <c r="UE31" s="42">
        <f t="shared" si="94"/>
        <v>0</v>
      </c>
      <c r="UF31" s="42">
        <f t="shared" si="94"/>
        <v>0</v>
      </c>
      <c r="UG31" s="42">
        <f t="shared" si="94"/>
        <v>0</v>
      </c>
      <c r="UH31" s="42">
        <f t="shared" si="94"/>
        <v>0</v>
      </c>
      <c r="UI31" s="42">
        <f t="shared" si="94"/>
        <v>0</v>
      </c>
      <c r="UJ31" s="42">
        <f t="shared" si="94"/>
        <v>0</v>
      </c>
      <c r="UK31" s="42">
        <f t="shared" si="94"/>
        <v>0</v>
      </c>
      <c r="UL31" s="42">
        <f t="shared" si="94"/>
        <v>0</v>
      </c>
      <c r="UM31" s="42">
        <f t="shared" si="94"/>
        <v>0</v>
      </c>
      <c r="UN31" s="42">
        <f t="shared" si="94"/>
        <v>0</v>
      </c>
      <c r="UO31" s="42">
        <f t="shared" si="94"/>
        <v>0</v>
      </c>
      <c r="UP31" s="42">
        <f t="shared" si="94"/>
        <v>0</v>
      </c>
      <c r="UQ31" s="42">
        <f t="shared" si="94"/>
        <v>0</v>
      </c>
      <c r="UR31" s="42">
        <f t="shared" si="94"/>
        <v>0</v>
      </c>
      <c r="US31" s="42">
        <f t="shared" si="94"/>
        <v>0</v>
      </c>
      <c r="UT31" s="42">
        <f t="shared" si="94"/>
        <v>0</v>
      </c>
      <c r="UU31" s="42">
        <f t="shared" si="94"/>
        <v>0</v>
      </c>
      <c r="UV31" s="42">
        <f t="shared" si="94"/>
        <v>0</v>
      </c>
      <c r="UW31" s="42">
        <f t="shared" si="94"/>
        <v>0</v>
      </c>
      <c r="UX31" s="42">
        <f t="shared" si="94"/>
        <v>0</v>
      </c>
      <c r="UY31" s="42">
        <f t="shared" si="94"/>
        <v>0</v>
      </c>
      <c r="UZ31" s="42">
        <f t="shared" si="94"/>
        <v>0</v>
      </c>
      <c r="VA31" s="42">
        <f t="shared" si="94"/>
        <v>0</v>
      </c>
      <c r="VB31" s="42">
        <f t="shared" si="94"/>
        <v>0</v>
      </c>
      <c r="VC31" s="42">
        <f t="shared" si="94"/>
        <v>0</v>
      </c>
      <c r="VD31" s="42">
        <f t="shared" si="94"/>
        <v>0</v>
      </c>
      <c r="VE31" s="42">
        <f t="shared" si="94"/>
        <v>0</v>
      </c>
      <c r="VF31" s="42">
        <f t="shared" si="94"/>
        <v>0</v>
      </c>
      <c r="VG31" s="42">
        <f t="shared" si="94"/>
        <v>0</v>
      </c>
      <c r="VH31" s="42">
        <f t="shared" si="94"/>
        <v>0</v>
      </c>
      <c r="VI31" s="42">
        <f t="shared" si="94"/>
        <v>0</v>
      </c>
      <c r="VJ31" s="42">
        <f t="shared" si="94"/>
        <v>0</v>
      </c>
      <c r="VK31" s="42">
        <f t="shared" si="94"/>
        <v>0</v>
      </c>
      <c r="VL31" s="42">
        <f t="shared" si="94"/>
        <v>0</v>
      </c>
      <c r="VM31" s="42">
        <f t="shared" si="94"/>
        <v>0</v>
      </c>
      <c r="VN31" s="42">
        <f t="shared" si="94"/>
        <v>0</v>
      </c>
      <c r="VO31" s="42">
        <f t="shared" si="94"/>
        <v>0</v>
      </c>
      <c r="VP31" s="42">
        <f t="shared" si="90"/>
        <v>0</v>
      </c>
      <c r="VQ31" s="42">
        <f t="shared" si="90"/>
        <v>0</v>
      </c>
      <c r="VR31" s="42">
        <f t="shared" si="90"/>
        <v>0</v>
      </c>
      <c r="VS31" s="42">
        <f t="shared" si="90"/>
        <v>0</v>
      </c>
      <c r="VT31" s="42">
        <f t="shared" si="90"/>
        <v>0</v>
      </c>
      <c r="VU31" s="42">
        <f t="shared" si="83"/>
        <v>0</v>
      </c>
      <c r="VV31" s="42">
        <f t="shared" si="83"/>
        <v>0</v>
      </c>
      <c r="VW31" s="42">
        <f t="shared" si="83"/>
        <v>0</v>
      </c>
      <c r="VX31" s="42">
        <f t="shared" si="83"/>
        <v>0</v>
      </c>
      <c r="VY31" s="42">
        <f t="shared" si="83"/>
        <v>0</v>
      </c>
      <c r="VZ31" s="42">
        <f t="shared" si="83"/>
        <v>0</v>
      </c>
      <c r="WA31" s="42">
        <f t="shared" si="83"/>
        <v>0</v>
      </c>
      <c r="WB31" s="42">
        <f t="shared" si="83"/>
        <v>0</v>
      </c>
      <c r="WC31" s="42">
        <f t="shared" si="83"/>
        <v>0</v>
      </c>
      <c r="WD31" s="42">
        <f t="shared" si="83"/>
        <v>0</v>
      </c>
      <c r="WE31" s="42">
        <f t="shared" si="83"/>
        <v>0</v>
      </c>
      <c r="WF31" s="42">
        <f t="shared" ref="WF31:YC31" si="99">IF(WF$2=$A31,1,0)</f>
        <v>0</v>
      </c>
      <c r="WG31" s="42">
        <f t="shared" si="99"/>
        <v>0</v>
      </c>
      <c r="WH31" s="42">
        <f t="shared" si="99"/>
        <v>0</v>
      </c>
      <c r="WI31" s="42">
        <f t="shared" si="99"/>
        <v>0</v>
      </c>
      <c r="WJ31" s="42">
        <f t="shared" si="99"/>
        <v>0</v>
      </c>
      <c r="WK31" s="42">
        <f t="shared" si="99"/>
        <v>0</v>
      </c>
      <c r="WL31" s="42">
        <f t="shared" si="99"/>
        <v>0</v>
      </c>
      <c r="WM31" s="42">
        <f t="shared" si="99"/>
        <v>0</v>
      </c>
      <c r="WN31" s="42">
        <f t="shared" si="99"/>
        <v>0</v>
      </c>
      <c r="WO31" s="42">
        <f t="shared" si="99"/>
        <v>0</v>
      </c>
      <c r="WP31" s="42">
        <f t="shared" si="99"/>
        <v>0</v>
      </c>
      <c r="WQ31" s="42">
        <f t="shared" si="99"/>
        <v>0</v>
      </c>
      <c r="WR31" s="42">
        <f t="shared" si="99"/>
        <v>0</v>
      </c>
      <c r="WS31" s="42">
        <f t="shared" si="99"/>
        <v>0</v>
      </c>
      <c r="WT31" s="42">
        <f t="shared" si="99"/>
        <v>0</v>
      </c>
      <c r="WU31" s="42">
        <f t="shared" si="99"/>
        <v>0</v>
      </c>
      <c r="WV31" s="42">
        <f t="shared" si="99"/>
        <v>0</v>
      </c>
      <c r="WW31" s="42">
        <f t="shared" si="99"/>
        <v>0</v>
      </c>
      <c r="WX31" s="42">
        <f t="shared" si="99"/>
        <v>0</v>
      </c>
      <c r="WY31" s="42">
        <f t="shared" si="99"/>
        <v>0</v>
      </c>
      <c r="WZ31" s="42">
        <f t="shared" si="99"/>
        <v>0</v>
      </c>
      <c r="XA31" s="42">
        <f t="shared" si="99"/>
        <v>0</v>
      </c>
      <c r="XB31" s="42">
        <f t="shared" si="99"/>
        <v>0</v>
      </c>
      <c r="XC31" s="42">
        <f t="shared" si="99"/>
        <v>0</v>
      </c>
      <c r="XD31" s="42">
        <f t="shared" si="99"/>
        <v>0</v>
      </c>
      <c r="XE31" s="42">
        <f t="shared" si="99"/>
        <v>0</v>
      </c>
      <c r="XF31" s="42">
        <f t="shared" si="99"/>
        <v>0</v>
      </c>
      <c r="XG31" s="42">
        <f t="shared" si="99"/>
        <v>0</v>
      </c>
      <c r="XH31" s="42">
        <f t="shared" si="99"/>
        <v>0</v>
      </c>
      <c r="XI31" s="42">
        <f t="shared" si="99"/>
        <v>0</v>
      </c>
      <c r="XJ31" s="42">
        <f t="shared" si="99"/>
        <v>0</v>
      </c>
      <c r="XK31" s="42">
        <f t="shared" si="99"/>
        <v>0</v>
      </c>
      <c r="XL31" s="42">
        <f t="shared" si="99"/>
        <v>0</v>
      </c>
      <c r="XM31" s="42">
        <f t="shared" si="99"/>
        <v>0</v>
      </c>
      <c r="XN31" s="42">
        <f t="shared" si="99"/>
        <v>0</v>
      </c>
      <c r="XO31" s="42">
        <f t="shared" si="99"/>
        <v>0</v>
      </c>
      <c r="XP31" s="42">
        <f t="shared" si="99"/>
        <v>0</v>
      </c>
      <c r="XQ31" s="42">
        <f t="shared" si="99"/>
        <v>0</v>
      </c>
      <c r="XR31" s="42">
        <f t="shared" si="99"/>
        <v>0</v>
      </c>
      <c r="XS31" s="42">
        <f t="shared" si="99"/>
        <v>0</v>
      </c>
      <c r="XT31" s="42">
        <f t="shared" si="99"/>
        <v>0</v>
      </c>
      <c r="XU31" s="42">
        <f t="shared" si="99"/>
        <v>0</v>
      </c>
      <c r="XV31" s="42">
        <f t="shared" si="99"/>
        <v>0</v>
      </c>
      <c r="XW31" s="42">
        <f t="shared" si="99"/>
        <v>0</v>
      </c>
      <c r="XX31" s="42">
        <f t="shared" si="99"/>
        <v>0</v>
      </c>
      <c r="XY31" s="42">
        <f t="shared" si="99"/>
        <v>0</v>
      </c>
      <c r="XZ31" s="42">
        <f t="shared" si="99"/>
        <v>0</v>
      </c>
      <c r="YA31" s="42">
        <f t="shared" si="99"/>
        <v>0</v>
      </c>
      <c r="YB31" s="42">
        <f t="shared" si="99"/>
        <v>0</v>
      </c>
      <c r="YC31" s="42">
        <f t="shared" si="99"/>
        <v>0</v>
      </c>
      <c r="YD31" s="42">
        <f t="shared" si="70"/>
        <v>0</v>
      </c>
      <c r="YE31" s="23"/>
    </row>
    <row r="32" spans="1:655" x14ac:dyDescent="0.55000000000000004">
      <c r="A32" t="s">
        <v>891</v>
      </c>
      <c r="B32" s="42">
        <f t="shared" si="66"/>
        <v>0</v>
      </c>
      <c r="C32" s="42">
        <f t="shared" si="66"/>
        <v>0</v>
      </c>
      <c r="D32" s="42">
        <f t="shared" si="66"/>
        <v>0</v>
      </c>
      <c r="E32" s="42">
        <f t="shared" si="66"/>
        <v>0</v>
      </c>
      <c r="F32" s="42">
        <f t="shared" si="66"/>
        <v>0</v>
      </c>
      <c r="G32" s="42">
        <f t="shared" si="66"/>
        <v>0</v>
      </c>
      <c r="H32" s="42">
        <f t="shared" si="66"/>
        <v>0</v>
      </c>
      <c r="I32" s="42">
        <f t="shared" si="66"/>
        <v>0</v>
      </c>
      <c r="J32" s="42">
        <f t="shared" si="66"/>
        <v>0</v>
      </c>
      <c r="K32" s="42">
        <f t="shared" si="66"/>
        <v>0</v>
      </c>
      <c r="L32" s="42">
        <f t="shared" si="66"/>
        <v>0</v>
      </c>
      <c r="M32" s="42">
        <f t="shared" si="66"/>
        <v>0</v>
      </c>
      <c r="N32" s="42">
        <f t="shared" si="66"/>
        <v>0</v>
      </c>
      <c r="O32" s="42">
        <f t="shared" si="66"/>
        <v>0</v>
      </c>
      <c r="P32" s="42">
        <f t="shared" si="66"/>
        <v>0</v>
      </c>
      <c r="Q32" s="42">
        <f t="shared" si="66"/>
        <v>0</v>
      </c>
      <c r="R32" s="42">
        <f t="shared" si="95"/>
        <v>0</v>
      </c>
      <c r="S32" s="42">
        <f t="shared" si="95"/>
        <v>0</v>
      </c>
      <c r="T32" s="42">
        <f t="shared" si="95"/>
        <v>0</v>
      </c>
      <c r="U32" s="42">
        <f t="shared" si="95"/>
        <v>0</v>
      </c>
      <c r="V32" s="42">
        <f t="shared" si="95"/>
        <v>0</v>
      </c>
      <c r="W32" s="42">
        <f t="shared" si="95"/>
        <v>0</v>
      </c>
      <c r="X32" s="42">
        <f t="shared" si="95"/>
        <v>0</v>
      </c>
      <c r="Y32" s="42">
        <f t="shared" si="95"/>
        <v>0</v>
      </c>
      <c r="Z32" s="42">
        <f t="shared" si="95"/>
        <v>0</v>
      </c>
      <c r="AA32" s="42">
        <f t="shared" si="95"/>
        <v>0</v>
      </c>
      <c r="AB32" s="42">
        <f t="shared" si="95"/>
        <v>0</v>
      </c>
      <c r="AC32" s="42">
        <f t="shared" si="95"/>
        <v>0</v>
      </c>
      <c r="AD32" s="42">
        <f t="shared" si="95"/>
        <v>0</v>
      </c>
      <c r="AE32" s="42">
        <f t="shared" si="95"/>
        <v>0</v>
      </c>
      <c r="AF32" s="42">
        <f t="shared" si="95"/>
        <v>0</v>
      </c>
      <c r="AG32" s="42">
        <f t="shared" si="95"/>
        <v>0</v>
      </c>
      <c r="AH32" s="42">
        <f t="shared" si="95"/>
        <v>0</v>
      </c>
      <c r="AI32" s="42">
        <f t="shared" si="95"/>
        <v>0</v>
      </c>
      <c r="AJ32" s="42">
        <f t="shared" si="95"/>
        <v>0</v>
      </c>
      <c r="AK32" s="42">
        <f t="shared" si="95"/>
        <v>0</v>
      </c>
      <c r="AL32" s="42">
        <f t="shared" si="95"/>
        <v>0</v>
      </c>
      <c r="AM32" s="42">
        <f t="shared" si="95"/>
        <v>0</v>
      </c>
      <c r="AN32" s="42">
        <f t="shared" si="95"/>
        <v>0</v>
      </c>
      <c r="AO32" s="42">
        <f t="shared" si="95"/>
        <v>0</v>
      </c>
      <c r="AP32" s="42">
        <f t="shared" si="95"/>
        <v>0</v>
      </c>
      <c r="AQ32" s="42">
        <f t="shared" si="95"/>
        <v>0</v>
      </c>
      <c r="AR32" s="42">
        <f t="shared" si="95"/>
        <v>0</v>
      </c>
      <c r="AS32" s="42">
        <f t="shared" si="95"/>
        <v>0</v>
      </c>
      <c r="AT32" s="42">
        <f t="shared" si="95"/>
        <v>0</v>
      </c>
      <c r="AU32" s="42">
        <f t="shared" si="95"/>
        <v>0</v>
      </c>
      <c r="AV32" s="42">
        <f t="shared" si="95"/>
        <v>0</v>
      </c>
      <c r="AW32" s="42">
        <f t="shared" si="95"/>
        <v>0</v>
      </c>
      <c r="AX32" s="42">
        <f t="shared" si="95"/>
        <v>0</v>
      </c>
      <c r="AY32" s="42">
        <f t="shared" si="95"/>
        <v>0</v>
      </c>
      <c r="AZ32" s="42">
        <f t="shared" si="95"/>
        <v>0</v>
      </c>
      <c r="BA32" s="42">
        <f t="shared" si="95"/>
        <v>0</v>
      </c>
      <c r="BB32" s="42">
        <f t="shared" si="95"/>
        <v>0</v>
      </c>
      <c r="BC32" s="42">
        <f t="shared" si="95"/>
        <v>0</v>
      </c>
      <c r="BD32" s="42">
        <f t="shared" si="95"/>
        <v>0</v>
      </c>
      <c r="BE32" s="42">
        <f t="shared" si="95"/>
        <v>0</v>
      </c>
      <c r="BF32" s="42">
        <f t="shared" si="95"/>
        <v>0</v>
      </c>
      <c r="BG32" s="42">
        <f t="shared" si="95"/>
        <v>0</v>
      </c>
      <c r="BH32" s="42">
        <f t="shared" si="95"/>
        <v>0</v>
      </c>
      <c r="BI32" s="42">
        <f t="shared" si="95"/>
        <v>0</v>
      </c>
      <c r="BJ32" s="42">
        <f t="shared" si="95"/>
        <v>0</v>
      </c>
      <c r="BK32" s="42">
        <f t="shared" si="95"/>
        <v>0</v>
      </c>
      <c r="BL32" s="42">
        <f t="shared" si="95"/>
        <v>0</v>
      </c>
      <c r="BM32" s="42">
        <f t="shared" si="95"/>
        <v>0</v>
      </c>
      <c r="BN32" s="42">
        <f t="shared" si="95"/>
        <v>0</v>
      </c>
      <c r="BO32" s="42">
        <f t="shared" si="95"/>
        <v>0</v>
      </c>
      <c r="BP32" s="42">
        <f t="shared" si="95"/>
        <v>0</v>
      </c>
      <c r="BQ32" s="42">
        <f t="shared" si="95"/>
        <v>0</v>
      </c>
      <c r="BR32" s="42">
        <f t="shared" si="95"/>
        <v>0</v>
      </c>
      <c r="BS32" s="42">
        <f t="shared" si="95"/>
        <v>0</v>
      </c>
      <c r="BT32" s="42">
        <f t="shared" si="95"/>
        <v>0</v>
      </c>
      <c r="BU32" s="42">
        <f t="shared" si="95"/>
        <v>0</v>
      </c>
      <c r="BV32" s="42">
        <f t="shared" si="95"/>
        <v>0</v>
      </c>
      <c r="BW32" s="42">
        <f t="shared" si="95"/>
        <v>0</v>
      </c>
      <c r="BX32" s="42">
        <f t="shared" si="95"/>
        <v>0</v>
      </c>
      <c r="BY32" s="42">
        <f t="shared" si="95"/>
        <v>0</v>
      </c>
      <c r="BZ32" s="42">
        <f t="shared" si="95"/>
        <v>0</v>
      </c>
      <c r="CA32" s="42">
        <f t="shared" si="95"/>
        <v>0</v>
      </c>
      <c r="CB32" s="42">
        <f t="shared" si="95"/>
        <v>0</v>
      </c>
      <c r="CC32" s="42">
        <f t="shared" si="95"/>
        <v>0</v>
      </c>
      <c r="CD32" s="42">
        <f t="shared" si="91"/>
        <v>0</v>
      </c>
      <c r="CE32" s="42">
        <f t="shared" si="91"/>
        <v>0</v>
      </c>
      <c r="CF32" s="42">
        <f t="shared" si="91"/>
        <v>0</v>
      </c>
      <c r="CG32" s="42">
        <f t="shared" si="91"/>
        <v>0</v>
      </c>
      <c r="CH32" s="42">
        <f t="shared" si="91"/>
        <v>0</v>
      </c>
      <c r="CI32" s="42">
        <f t="shared" si="91"/>
        <v>0</v>
      </c>
      <c r="CJ32" s="42">
        <f t="shared" si="91"/>
        <v>0</v>
      </c>
      <c r="CK32" s="42">
        <f t="shared" si="91"/>
        <v>0</v>
      </c>
      <c r="CL32" s="42">
        <f t="shared" si="91"/>
        <v>0</v>
      </c>
      <c r="CM32" s="42">
        <f t="shared" si="91"/>
        <v>0</v>
      </c>
      <c r="CN32" s="42">
        <f t="shared" si="91"/>
        <v>0</v>
      </c>
      <c r="CO32" s="42">
        <f t="shared" si="91"/>
        <v>0</v>
      </c>
      <c r="CP32" s="42">
        <f t="shared" si="91"/>
        <v>0</v>
      </c>
      <c r="CQ32" s="42">
        <f t="shared" si="91"/>
        <v>0</v>
      </c>
      <c r="CR32" s="42">
        <f t="shared" si="91"/>
        <v>0</v>
      </c>
      <c r="CS32" s="42">
        <f t="shared" si="91"/>
        <v>0</v>
      </c>
      <c r="CT32" s="42">
        <f t="shared" si="91"/>
        <v>0</v>
      </c>
      <c r="CU32" s="42">
        <f t="shared" si="91"/>
        <v>0</v>
      </c>
      <c r="CV32" s="42">
        <f t="shared" si="91"/>
        <v>0</v>
      </c>
      <c r="CW32" s="42">
        <f t="shared" si="91"/>
        <v>0</v>
      </c>
      <c r="CX32" s="42">
        <f t="shared" si="91"/>
        <v>0</v>
      </c>
      <c r="CY32" s="42">
        <f t="shared" si="91"/>
        <v>0</v>
      </c>
      <c r="CZ32" s="42">
        <f t="shared" si="91"/>
        <v>0</v>
      </c>
      <c r="DA32" s="42">
        <f t="shared" si="91"/>
        <v>0</v>
      </c>
      <c r="DB32" s="42">
        <f t="shared" si="91"/>
        <v>0</v>
      </c>
      <c r="DC32" s="42">
        <f t="shared" si="91"/>
        <v>0</v>
      </c>
      <c r="DD32" s="42">
        <f t="shared" si="91"/>
        <v>0</v>
      </c>
      <c r="DE32" s="42">
        <f t="shared" si="91"/>
        <v>0</v>
      </c>
      <c r="DF32" s="42">
        <f t="shared" si="91"/>
        <v>0</v>
      </c>
      <c r="DG32" s="42">
        <f t="shared" si="80"/>
        <v>0</v>
      </c>
      <c r="DH32" s="42">
        <f t="shared" si="80"/>
        <v>0</v>
      </c>
      <c r="DI32" s="42">
        <f t="shared" si="80"/>
        <v>0</v>
      </c>
      <c r="DJ32" s="42">
        <f t="shared" si="80"/>
        <v>0</v>
      </c>
      <c r="DK32" s="42">
        <f t="shared" si="80"/>
        <v>0</v>
      </c>
      <c r="DL32" s="42">
        <f t="shared" si="80"/>
        <v>0</v>
      </c>
      <c r="DM32" s="42">
        <f t="shared" si="80"/>
        <v>0</v>
      </c>
      <c r="DN32" s="42">
        <f t="shared" si="80"/>
        <v>0</v>
      </c>
      <c r="DO32" s="42">
        <f t="shared" si="80"/>
        <v>0</v>
      </c>
      <c r="DP32" s="42">
        <f t="shared" ref="DP32:GA36" si="100">IF(DP$2=$A32,1,0)</f>
        <v>0</v>
      </c>
      <c r="DQ32" s="42">
        <f t="shared" si="100"/>
        <v>0</v>
      </c>
      <c r="DR32" s="42">
        <f t="shared" si="100"/>
        <v>0</v>
      </c>
      <c r="DS32" s="42">
        <f t="shared" si="100"/>
        <v>0</v>
      </c>
      <c r="DT32" s="42">
        <f t="shared" si="100"/>
        <v>0</v>
      </c>
      <c r="DU32" s="42">
        <f t="shared" si="100"/>
        <v>0</v>
      </c>
      <c r="DV32" s="42">
        <f t="shared" si="100"/>
        <v>0</v>
      </c>
      <c r="DW32" s="42">
        <f t="shared" si="100"/>
        <v>0</v>
      </c>
      <c r="DX32" s="42">
        <f t="shared" si="100"/>
        <v>0</v>
      </c>
      <c r="DY32" s="42">
        <f t="shared" si="100"/>
        <v>0</v>
      </c>
      <c r="DZ32" s="42">
        <f t="shared" si="100"/>
        <v>0</v>
      </c>
      <c r="EA32" s="42">
        <f t="shared" si="100"/>
        <v>0</v>
      </c>
      <c r="EB32" s="42">
        <f t="shared" si="100"/>
        <v>0</v>
      </c>
      <c r="EC32" s="42">
        <f t="shared" si="100"/>
        <v>0</v>
      </c>
      <c r="ED32" s="42">
        <f t="shared" si="100"/>
        <v>0</v>
      </c>
      <c r="EE32" s="42">
        <f t="shared" si="100"/>
        <v>0</v>
      </c>
      <c r="EF32" s="42">
        <f t="shared" si="100"/>
        <v>0</v>
      </c>
      <c r="EG32" s="42">
        <f t="shared" si="100"/>
        <v>0</v>
      </c>
      <c r="EH32" s="42">
        <f t="shared" si="100"/>
        <v>0</v>
      </c>
      <c r="EI32" s="42">
        <f t="shared" si="100"/>
        <v>0</v>
      </c>
      <c r="EJ32" s="42">
        <f t="shared" si="100"/>
        <v>0</v>
      </c>
      <c r="EK32" s="42">
        <f t="shared" si="100"/>
        <v>0</v>
      </c>
      <c r="EL32" s="42">
        <f t="shared" si="100"/>
        <v>0</v>
      </c>
      <c r="EM32" s="42">
        <f t="shared" si="100"/>
        <v>0</v>
      </c>
      <c r="EN32" s="42">
        <f t="shared" si="100"/>
        <v>0</v>
      </c>
      <c r="EO32" s="42">
        <f t="shared" si="100"/>
        <v>0</v>
      </c>
      <c r="EP32" s="42">
        <f t="shared" si="100"/>
        <v>0</v>
      </c>
      <c r="EQ32" s="42">
        <f t="shared" si="100"/>
        <v>0</v>
      </c>
      <c r="ER32" s="42">
        <f t="shared" si="100"/>
        <v>0</v>
      </c>
      <c r="ES32" s="42">
        <f t="shared" si="100"/>
        <v>0</v>
      </c>
      <c r="ET32" s="42">
        <f t="shared" si="100"/>
        <v>0</v>
      </c>
      <c r="EU32" s="42">
        <f t="shared" si="100"/>
        <v>0</v>
      </c>
      <c r="EV32" s="42">
        <f t="shared" si="100"/>
        <v>0</v>
      </c>
      <c r="EW32" s="42">
        <f t="shared" si="100"/>
        <v>0</v>
      </c>
      <c r="EX32" s="42">
        <f t="shared" si="100"/>
        <v>0</v>
      </c>
      <c r="EY32" s="42">
        <f t="shared" si="100"/>
        <v>0</v>
      </c>
      <c r="EZ32" s="42">
        <f t="shared" si="100"/>
        <v>0</v>
      </c>
      <c r="FA32" s="42">
        <f t="shared" si="100"/>
        <v>0</v>
      </c>
      <c r="FB32" s="42">
        <f t="shared" si="100"/>
        <v>0</v>
      </c>
      <c r="FC32" s="42">
        <f t="shared" si="100"/>
        <v>0</v>
      </c>
      <c r="FD32" s="42">
        <f t="shared" si="100"/>
        <v>0</v>
      </c>
      <c r="FE32" s="42">
        <f t="shared" si="100"/>
        <v>0</v>
      </c>
      <c r="FF32" s="42">
        <f t="shared" si="100"/>
        <v>0</v>
      </c>
      <c r="FG32" s="42">
        <f t="shared" si="100"/>
        <v>0</v>
      </c>
      <c r="FH32" s="42">
        <f t="shared" si="100"/>
        <v>0</v>
      </c>
      <c r="FI32" s="42">
        <f t="shared" si="100"/>
        <v>0</v>
      </c>
      <c r="FJ32" s="42">
        <f t="shared" si="100"/>
        <v>0</v>
      </c>
      <c r="FK32" s="42">
        <f t="shared" si="100"/>
        <v>0</v>
      </c>
      <c r="FL32" s="42">
        <f t="shared" si="100"/>
        <v>0</v>
      </c>
      <c r="FM32" s="42">
        <f t="shared" si="100"/>
        <v>0</v>
      </c>
      <c r="FN32" s="42">
        <f t="shared" si="100"/>
        <v>0</v>
      </c>
      <c r="FO32" s="42">
        <f t="shared" si="100"/>
        <v>0</v>
      </c>
      <c r="FP32" s="42">
        <f t="shared" si="100"/>
        <v>0</v>
      </c>
      <c r="FQ32" s="42">
        <f t="shared" si="100"/>
        <v>0</v>
      </c>
      <c r="FR32" s="42">
        <f t="shared" si="100"/>
        <v>0</v>
      </c>
      <c r="FS32" s="42">
        <f t="shared" si="100"/>
        <v>0</v>
      </c>
      <c r="FT32" s="42">
        <f t="shared" si="100"/>
        <v>0</v>
      </c>
      <c r="FU32" s="42">
        <f t="shared" si="100"/>
        <v>0</v>
      </c>
      <c r="FV32" s="42">
        <f t="shared" si="100"/>
        <v>0</v>
      </c>
      <c r="FW32" s="42">
        <f t="shared" si="100"/>
        <v>0</v>
      </c>
      <c r="FX32" s="42">
        <f t="shared" si="100"/>
        <v>0</v>
      </c>
      <c r="FY32" s="42">
        <f t="shared" si="100"/>
        <v>0</v>
      </c>
      <c r="FZ32" s="42">
        <f t="shared" si="100"/>
        <v>0</v>
      </c>
      <c r="GA32" s="42">
        <f t="shared" si="100"/>
        <v>0</v>
      </c>
      <c r="GB32" s="42">
        <f t="shared" si="88"/>
        <v>0</v>
      </c>
      <c r="GC32" s="42">
        <f t="shared" si="88"/>
        <v>0</v>
      </c>
      <c r="GD32" s="42">
        <f t="shared" si="88"/>
        <v>0</v>
      </c>
      <c r="GE32" s="42">
        <f t="shared" si="88"/>
        <v>0</v>
      </c>
      <c r="GF32" s="42">
        <f t="shared" si="88"/>
        <v>0</v>
      </c>
      <c r="GG32" s="42">
        <f t="shared" si="88"/>
        <v>0</v>
      </c>
      <c r="GH32" s="42">
        <f t="shared" si="88"/>
        <v>0</v>
      </c>
      <c r="GI32" s="42">
        <f t="shared" si="88"/>
        <v>0</v>
      </c>
      <c r="GJ32" s="42">
        <f t="shared" si="88"/>
        <v>0</v>
      </c>
      <c r="GK32" s="42">
        <f t="shared" si="88"/>
        <v>0</v>
      </c>
      <c r="GL32" s="42">
        <f t="shared" si="88"/>
        <v>0</v>
      </c>
      <c r="GM32" s="42">
        <f t="shared" si="88"/>
        <v>0</v>
      </c>
      <c r="GN32" s="42">
        <f t="shared" si="88"/>
        <v>0</v>
      </c>
      <c r="GO32" s="42">
        <f t="shared" si="88"/>
        <v>0</v>
      </c>
      <c r="GP32" s="42">
        <f t="shared" si="88"/>
        <v>0</v>
      </c>
      <c r="GQ32" s="42">
        <f t="shared" ref="GQ32:IV36" si="101">IF(GQ$2=$A32,1,0)</f>
        <v>0</v>
      </c>
      <c r="GR32" s="42">
        <f t="shared" si="101"/>
        <v>0</v>
      </c>
      <c r="GS32" s="42">
        <f t="shared" si="101"/>
        <v>0</v>
      </c>
      <c r="GT32" s="42">
        <f t="shared" si="101"/>
        <v>0</v>
      </c>
      <c r="GU32" s="42">
        <f t="shared" si="101"/>
        <v>0</v>
      </c>
      <c r="GV32" s="42">
        <f t="shared" si="101"/>
        <v>0</v>
      </c>
      <c r="GW32" s="42">
        <f t="shared" si="101"/>
        <v>0</v>
      </c>
      <c r="GX32" s="42">
        <f t="shared" si="101"/>
        <v>0</v>
      </c>
      <c r="GY32" s="42">
        <f t="shared" si="101"/>
        <v>0</v>
      </c>
      <c r="GZ32" s="42">
        <f t="shared" si="101"/>
        <v>0</v>
      </c>
      <c r="HA32" s="42">
        <f t="shared" si="101"/>
        <v>0</v>
      </c>
      <c r="HB32" s="42">
        <f t="shared" si="101"/>
        <v>0</v>
      </c>
      <c r="HC32" s="42">
        <f t="shared" si="101"/>
        <v>0</v>
      </c>
      <c r="HD32" s="42">
        <f t="shared" si="101"/>
        <v>0</v>
      </c>
      <c r="HE32" s="42">
        <f t="shared" si="101"/>
        <v>0</v>
      </c>
      <c r="HF32" s="42">
        <f t="shared" si="101"/>
        <v>0</v>
      </c>
      <c r="HG32" s="42">
        <f t="shared" si="101"/>
        <v>0</v>
      </c>
      <c r="HH32" s="42">
        <f t="shared" si="101"/>
        <v>0</v>
      </c>
      <c r="HI32" s="42">
        <f t="shared" si="101"/>
        <v>0</v>
      </c>
      <c r="HJ32" s="42">
        <f t="shared" si="101"/>
        <v>0</v>
      </c>
      <c r="HK32" s="42">
        <f t="shared" si="101"/>
        <v>0</v>
      </c>
      <c r="HL32" s="42">
        <f t="shared" si="101"/>
        <v>0</v>
      </c>
      <c r="HM32" s="42">
        <f t="shared" si="101"/>
        <v>0</v>
      </c>
      <c r="HN32" s="42">
        <f t="shared" si="101"/>
        <v>0</v>
      </c>
      <c r="HO32" s="42">
        <f t="shared" si="101"/>
        <v>0</v>
      </c>
      <c r="HP32" s="42">
        <f t="shared" si="101"/>
        <v>0</v>
      </c>
      <c r="HQ32" s="42">
        <f t="shared" si="101"/>
        <v>0</v>
      </c>
      <c r="HR32" s="42">
        <f t="shared" si="101"/>
        <v>0</v>
      </c>
      <c r="HS32" s="42">
        <f t="shared" si="101"/>
        <v>0</v>
      </c>
      <c r="HT32" s="42">
        <f t="shared" si="101"/>
        <v>0</v>
      </c>
      <c r="HU32" s="42">
        <f t="shared" si="101"/>
        <v>0</v>
      </c>
      <c r="HV32" s="42">
        <f t="shared" si="101"/>
        <v>0</v>
      </c>
      <c r="HW32" s="42">
        <f t="shared" si="101"/>
        <v>0</v>
      </c>
      <c r="HX32" s="42">
        <f t="shared" si="101"/>
        <v>0</v>
      </c>
      <c r="HY32" s="42">
        <f t="shared" si="101"/>
        <v>0</v>
      </c>
      <c r="HZ32" s="42">
        <f t="shared" si="101"/>
        <v>0</v>
      </c>
      <c r="IA32" s="42">
        <f t="shared" si="101"/>
        <v>0</v>
      </c>
      <c r="IB32" s="42">
        <f t="shared" si="101"/>
        <v>0</v>
      </c>
      <c r="IC32" s="42">
        <f t="shared" si="101"/>
        <v>0</v>
      </c>
      <c r="ID32" s="42">
        <f t="shared" si="101"/>
        <v>0</v>
      </c>
      <c r="IE32" s="42">
        <f t="shared" si="101"/>
        <v>0</v>
      </c>
      <c r="IF32" s="42">
        <f t="shared" si="101"/>
        <v>0</v>
      </c>
      <c r="IG32" s="42">
        <f t="shared" si="101"/>
        <v>0</v>
      </c>
      <c r="IH32" s="42">
        <f t="shared" si="101"/>
        <v>0</v>
      </c>
      <c r="II32" s="42">
        <f t="shared" si="101"/>
        <v>0</v>
      </c>
      <c r="IJ32" s="42">
        <f t="shared" si="101"/>
        <v>0</v>
      </c>
      <c r="IK32" s="42">
        <f t="shared" si="101"/>
        <v>0</v>
      </c>
      <c r="IL32" s="42">
        <f t="shared" si="101"/>
        <v>0</v>
      </c>
      <c r="IM32" s="42">
        <f t="shared" si="101"/>
        <v>0</v>
      </c>
      <c r="IN32" s="42">
        <f t="shared" si="101"/>
        <v>0</v>
      </c>
      <c r="IO32" s="42">
        <f t="shared" si="101"/>
        <v>0</v>
      </c>
      <c r="IP32" s="42">
        <f t="shared" si="101"/>
        <v>0</v>
      </c>
      <c r="IQ32" s="42">
        <f t="shared" si="101"/>
        <v>0</v>
      </c>
      <c r="IR32" s="42">
        <f t="shared" si="101"/>
        <v>0</v>
      </c>
      <c r="IS32" s="42">
        <f t="shared" si="101"/>
        <v>0</v>
      </c>
      <c r="IT32" s="42">
        <f t="shared" si="101"/>
        <v>0</v>
      </c>
      <c r="IU32" s="42">
        <f t="shared" si="101"/>
        <v>0</v>
      </c>
      <c r="IV32" s="42">
        <f t="shared" si="101"/>
        <v>0</v>
      </c>
      <c r="IW32" s="42">
        <f t="shared" si="96"/>
        <v>0</v>
      </c>
      <c r="IX32" s="42">
        <f t="shared" si="96"/>
        <v>0</v>
      </c>
      <c r="IY32" s="42">
        <f t="shared" si="96"/>
        <v>0</v>
      </c>
      <c r="IZ32" s="42">
        <f t="shared" si="96"/>
        <v>0</v>
      </c>
      <c r="JA32" s="42">
        <f t="shared" si="96"/>
        <v>0</v>
      </c>
      <c r="JB32" s="42">
        <f t="shared" si="96"/>
        <v>0</v>
      </c>
      <c r="JC32" s="42">
        <f t="shared" si="96"/>
        <v>0</v>
      </c>
      <c r="JD32" s="42">
        <f t="shared" si="96"/>
        <v>0</v>
      </c>
      <c r="JE32" s="42">
        <f t="shared" si="96"/>
        <v>0</v>
      </c>
      <c r="JF32" s="42">
        <f t="shared" si="96"/>
        <v>0</v>
      </c>
      <c r="JG32" s="42">
        <f t="shared" si="96"/>
        <v>0</v>
      </c>
      <c r="JH32" s="42">
        <f t="shared" si="96"/>
        <v>0</v>
      </c>
      <c r="JI32" s="42">
        <f t="shared" si="96"/>
        <v>0</v>
      </c>
      <c r="JJ32" s="42">
        <f t="shared" si="96"/>
        <v>0</v>
      </c>
      <c r="JK32" s="42">
        <f t="shared" si="96"/>
        <v>0</v>
      </c>
      <c r="JL32" s="42">
        <f t="shared" si="96"/>
        <v>0</v>
      </c>
      <c r="JM32" s="42">
        <f t="shared" si="96"/>
        <v>0</v>
      </c>
      <c r="JN32" s="42">
        <f t="shared" si="92"/>
        <v>0</v>
      </c>
      <c r="JO32" s="42">
        <f t="shared" si="92"/>
        <v>0</v>
      </c>
      <c r="JP32" s="42">
        <f t="shared" si="92"/>
        <v>0</v>
      </c>
      <c r="JQ32" s="42">
        <f t="shared" si="92"/>
        <v>0</v>
      </c>
      <c r="JR32" s="42">
        <f t="shared" si="92"/>
        <v>0</v>
      </c>
      <c r="JS32" s="42">
        <f t="shared" si="92"/>
        <v>0</v>
      </c>
      <c r="JT32" s="42">
        <f t="shared" si="92"/>
        <v>0</v>
      </c>
      <c r="JU32" s="42">
        <f t="shared" si="92"/>
        <v>0</v>
      </c>
      <c r="JV32" s="42">
        <f t="shared" si="92"/>
        <v>0</v>
      </c>
      <c r="JW32" s="42">
        <f t="shared" si="92"/>
        <v>0</v>
      </c>
      <c r="JX32" s="42">
        <f t="shared" si="92"/>
        <v>0</v>
      </c>
      <c r="JY32" s="42">
        <f t="shared" si="92"/>
        <v>0</v>
      </c>
      <c r="JZ32" s="42">
        <f t="shared" si="92"/>
        <v>0</v>
      </c>
      <c r="KA32" s="42">
        <f t="shared" si="92"/>
        <v>0</v>
      </c>
      <c r="KB32" s="42">
        <f t="shared" si="92"/>
        <v>0</v>
      </c>
      <c r="KC32" s="42">
        <f t="shared" si="92"/>
        <v>0</v>
      </c>
      <c r="KD32" s="42">
        <f t="shared" si="92"/>
        <v>0</v>
      </c>
      <c r="KE32" s="42">
        <f t="shared" si="92"/>
        <v>0</v>
      </c>
      <c r="KF32" s="42">
        <f t="shared" si="92"/>
        <v>0</v>
      </c>
      <c r="KG32" s="42">
        <f t="shared" si="92"/>
        <v>0</v>
      </c>
      <c r="KH32" s="42">
        <f t="shared" si="92"/>
        <v>0</v>
      </c>
      <c r="KI32" s="42">
        <f t="shared" si="92"/>
        <v>0</v>
      </c>
      <c r="KJ32" s="42">
        <f t="shared" si="92"/>
        <v>0</v>
      </c>
      <c r="KK32" s="42">
        <f t="shared" si="92"/>
        <v>0</v>
      </c>
      <c r="KL32" s="42">
        <f t="shared" si="92"/>
        <v>0</v>
      </c>
      <c r="KM32" s="42">
        <f t="shared" si="92"/>
        <v>0</v>
      </c>
      <c r="KN32" s="42">
        <f t="shared" si="92"/>
        <v>0</v>
      </c>
      <c r="KO32" s="42">
        <f t="shared" si="92"/>
        <v>0</v>
      </c>
      <c r="KP32" s="42">
        <f t="shared" si="92"/>
        <v>0</v>
      </c>
      <c r="KQ32" s="42">
        <f t="shared" si="92"/>
        <v>0</v>
      </c>
      <c r="KR32" s="42">
        <f t="shared" si="92"/>
        <v>0</v>
      </c>
      <c r="KS32" s="42">
        <f t="shared" si="92"/>
        <v>0</v>
      </c>
      <c r="KT32" s="42">
        <f t="shared" si="92"/>
        <v>0</v>
      </c>
      <c r="KU32" s="42">
        <f t="shared" si="92"/>
        <v>0</v>
      </c>
      <c r="KV32" s="42">
        <f t="shared" si="92"/>
        <v>0</v>
      </c>
      <c r="KW32" s="42">
        <f t="shared" si="92"/>
        <v>0</v>
      </c>
      <c r="KX32" s="42">
        <f t="shared" si="92"/>
        <v>0</v>
      </c>
      <c r="KY32" s="42">
        <f t="shared" si="92"/>
        <v>0</v>
      </c>
      <c r="KZ32" s="42">
        <f t="shared" si="92"/>
        <v>0</v>
      </c>
      <c r="LA32" s="42">
        <f t="shared" si="92"/>
        <v>0</v>
      </c>
      <c r="LB32" s="42">
        <f t="shared" si="92"/>
        <v>0</v>
      </c>
      <c r="LC32" s="42">
        <f t="shared" si="92"/>
        <v>0</v>
      </c>
      <c r="LD32" s="42">
        <f t="shared" si="92"/>
        <v>0</v>
      </c>
      <c r="LE32" s="42">
        <f t="shared" si="92"/>
        <v>0</v>
      </c>
      <c r="LF32" s="42">
        <f t="shared" si="92"/>
        <v>0</v>
      </c>
      <c r="LG32" s="42">
        <f t="shared" si="92"/>
        <v>0</v>
      </c>
      <c r="LH32" s="42">
        <f t="shared" si="92"/>
        <v>0</v>
      </c>
      <c r="LI32" s="42">
        <f t="shared" si="92"/>
        <v>0</v>
      </c>
      <c r="LJ32" s="42">
        <f t="shared" si="92"/>
        <v>0</v>
      </c>
      <c r="LK32" s="42">
        <f t="shared" si="92"/>
        <v>0</v>
      </c>
      <c r="LL32" s="42">
        <f t="shared" si="72"/>
        <v>0</v>
      </c>
      <c r="LM32" s="42">
        <f t="shared" si="72"/>
        <v>0</v>
      </c>
      <c r="LN32" s="42">
        <f t="shared" si="97"/>
        <v>0</v>
      </c>
      <c r="LO32" s="42">
        <f t="shared" si="97"/>
        <v>0</v>
      </c>
      <c r="LP32" s="42">
        <f t="shared" si="97"/>
        <v>0</v>
      </c>
      <c r="LQ32" s="42">
        <f t="shared" si="97"/>
        <v>0</v>
      </c>
      <c r="LR32" s="42">
        <f t="shared" si="97"/>
        <v>0</v>
      </c>
      <c r="LS32" s="42">
        <f t="shared" si="97"/>
        <v>0</v>
      </c>
      <c r="LT32" s="42">
        <f t="shared" si="97"/>
        <v>0</v>
      </c>
      <c r="LU32" s="42">
        <f t="shared" si="97"/>
        <v>0</v>
      </c>
      <c r="LV32" s="42">
        <f t="shared" si="97"/>
        <v>0</v>
      </c>
      <c r="LW32" s="42">
        <f t="shared" si="97"/>
        <v>0</v>
      </c>
      <c r="LX32" s="42">
        <f t="shared" si="97"/>
        <v>0</v>
      </c>
      <c r="LY32" s="42">
        <f t="shared" si="97"/>
        <v>0</v>
      </c>
      <c r="LZ32" s="42">
        <f t="shared" si="97"/>
        <v>0</v>
      </c>
      <c r="MA32" s="42">
        <f t="shared" si="97"/>
        <v>0</v>
      </c>
      <c r="MB32" s="42">
        <f t="shared" si="97"/>
        <v>0</v>
      </c>
      <c r="MC32" s="42">
        <f t="shared" si="97"/>
        <v>0</v>
      </c>
      <c r="MD32" s="42">
        <f t="shared" si="97"/>
        <v>0</v>
      </c>
      <c r="ME32" s="42">
        <f t="shared" si="97"/>
        <v>0</v>
      </c>
      <c r="MF32" s="42">
        <f t="shared" si="97"/>
        <v>0</v>
      </c>
      <c r="MG32" s="42">
        <f t="shared" si="97"/>
        <v>0</v>
      </c>
      <c r="MH32" s="42">
        <f t="shared" si="97"/>
        <v>0</v>
      </c>
      <c r="MI32" s="42">
        <f t="shared" si="97"/>
        <v>0</v>
      </c>
      <c r="MJ32" s="42">
        <f t="shared" si="97"/>
        <v>0</v>
      </c>
      <c r="MK32" s="42">
        <f t="shared" si="97"/>
        <v>0</v>
      </c>
      <c r="ML32" s="42">
        <f t="shared" si="97"/>
        <v>0</v>
      </c>
      <c r="MM32" s="42">
        <f t="shared" si="97"/>
        <v>0</v>
      </c>
      <c r="MN32" s="42">
        <f t="shared" si="97"/>
        <v>0</v>
      </c>
      <c r="MO32" s="42">
        <f t="shared" si="97"/>
        <v>0</v>
      </c>
      <c r="MP32" s="42">
        <f t="shared" si="97"/>
        <v>0</v>
      </c>
      <c r="MQ32" s="42">
        <f t="shared" si="97"/>
        <v>0</v>
      </c>
      <c r="MR32" s="42">
        <f t="shared" si="97"/>
        <v>0</v>
      </c>
      <c r="MS32" s="42">
        <f t="shared" si="97"/>
        <v>0</v>
      </c>
      <c r="MT32" s="42">
        <f t="shared" si="97"/>
        <v>0</v>
      </c>
      <c r="MU32" s="42">
        <f t="shared" si="97"/>
        <v>0</v>
      </c>
      <c r="MV32" s="42">
        <f t="shared" si="97"/>
        <v>0</v>
      </c>
      <c r="MW32" s="42">
        <f t="shared" si="97"/>
        <v>0</v>
      </c>
      <c r="MX32" s="42">
        <f t="shared" si="97"/>
        <v>0</v>
      </c>
      <c r="MY32" s="42">
        <f t="shared" si="97"/>
        <v>0</v>
      </c>
      <c r="MZ32" s="42">
        <f t="shared" si="97"/>
        <v>0</v>
      </c>
      <c r="NA32" s="42">
        <f t="shared" si="97"/>
        <v>0</v>
      </c>
      <c r="NB32" s="42">
        <f t="shared" si="97"/>
        <v>0</v>
      </c>
      <c r="NC32" s="42">
        <f t="shared" si="97"/>
        <v>0</v>
      </c>
      <c r="ND32" s="42">
        <f t="shared" si="97"/>
        <v>0</v>
      </c>
      <c r="NE32" s="42">
        <f t="shared" si="97"/>
        <v>0</v>
      </c>
      <c r="NF32" s="42">
        <f t="shared" si="97"/>
        <v>0</v>
      </c>
      <c r="NG32" s="42">
        <f t="shared" si="97"/>
        <v>0</v>
      </c>
      <c r="NH32" s="42">
        <f t="shared" si="97"/>
        <v>0</v>
      </c>
      <c r="NI32" s="42">
        <f t="shared" si="97"/>
        <v>0</v>
      </c>
      <c r="NJ32" s="42">
        <f t="shared" si="97"/>
        <v>0</v>
      </c>
      <c r="NK32" s="42">
        <f t="shared" si="97"/>
        <v>0</v>
      </c>
      <c r="NL32" s="42">
        <f t="shared" si="97"/>
        <v>0</v>
      </c>
      <c r="NM32" s="42">
        <f t="shared" si="97"/>
        <v>0</v>
      </c>
      <c r="NN32" s="42">
        <f t="shared" si="97"/>
        <v>0</v>
      </c>
      <c r="NO32" s="42">
        <f t="shared" si="97"/>
        <v>0</v>
      </c>
      <c r="NP32" s="42">
        <f t="shared" si="97"/>
        <v>0</v>
      </c>
      <c r="NQ32" s="42">
        <f t="shared" si="97"/>
        <v>0</v>
      </c>
      <c r="NR32" s="42">
        <f t="shared" si="97"/>
        <v>0</v>
      </c>
      <c r="NS32" s="42">
        <f t="shared" si="97"/>
        <v>0</v>
      </c>
      <c r="NT32" s="42">
        <f t="shared" si="97"/>
        <v>0</v>
      </c>
      <c r="NU32" s="42">
        <f t="shared" si="97"/>
        <v>0</v>
      </c>
      <c r="NV32" s="42">
        <f t="shared" si="97"/>
        <v>0</v>
      </c>
      <c r="NW32" s="42">
        <f t="shared" si="97"/>
        <v>0</v>
      </c>
      <c r="NX32" s="42">
        <f t="shared" si="97"/>
        <v>0</v>
      </c>
      <c r="NY32" s="42">
        <f t="shared" si="97"/>
        <v>0</v>
      </c>
      <c r="NZ32" s="42">
        <f t="shared" si="82"/>
        <v>0</v>
      </c>
      <c r="OA32" s="42">
        <f t="shared" si="82"/>
        <v>0</v>
      </c>
      <c r="OB32" s="42">
        <f t="shared" ref="OB32:QM35" si="102">IF(OB$2=$A32,1,0)</f>
        <v>0</v>
      </c>
      <c r="OC32" s="42">
        <f t="shared" si="102"/>
        <v>0</v>
      </c>
      <c r="OD32" s="42">
        <f t="shared" si="102"/>
        <v>0</v>
      </c>
      <c r="OE32" s="42">
        <f t="shared" si="102"/>
        <v>0</v>
      </c>
      <c r="OF32" s="42">
        <f t="shared" si="102"/>
        <v>0</v>
      </c>
      <c r="OG32" s="42">
        <f t="shared" si="102"/>
        <v>0</v>
      </c>
      <c r="OH32" s="42">
        <f t="shared" si="102"/>
        <v>0</v>
      </c>
      <c r="OI32" s="42">
        <f t="shared" si="102"/>
        <v>0</v>
      </c>
      <c r="OJ32" s="42">
        <f t="shared" si="102"/>
        <v>0</v>
      </c>
      <c r="OK32" s="42">
        <f t="shared" si="102"/>
        <v>0</v>
      </c>
      <c r="OL32" s="42">
        <f t="shared" si="102"/>
        <v>0</v>
      </c>
      <c r="OM32" s="42">
        <f t="shared" si="102"/>
        <v>0</v>
      </c>
      <c r="ON32" s="42">
        <f t="shared" si="102"/>
        <v>0</v>
      </c>
      <c r="OO32" s="42">
        <f t="shared" si="102"/>
        <v>0</v>
      </c>
      <c r="OP32" s="42">
        <f t="shared" si="102"/>
        <v>0</v>
      </c>
      <c r="OQ32" s="42">
        <f t="shared" si="102"/>
        <v>0</v>
      </c>
      <c r="OR32" s="42">
        <f t="shared" si="102"/>
        <v>0</v>
      </c>
      <c r="OS32" s="42">
        <f t="shared" si="102"/>
        <v>0</v>
      </c>
      <c r="OT32" s="42">
        <f t="shared" si="102"/>
        <v>0</v>
      </c>
      <c r="OU32" s="42">
        <f t="shared" si="102"/>
        <v>0</v>
      </c>
      <c r="OV32" s="42">
        <f t="shared" si="102"/>
        <v>0</v>
      </c>
      <c r="OW32" s="42">
        <f t="shared" si="102"/>
        <v>0</v>
      </c>
      <c r="OX32" s="42">
        <f t="shared" si="102"/>
        <v>0</v>
      </c>
      <c r="OY32" s="42">
        <f t="shared" si="102"/>
        <v>0</v>
      </c>
      <c r="OZ32" s="42">
        <f t="shared" si="102"/>
        <v>0</v>
      </c>
      <c r="PA32" s="42">
        <f t="shared" si="102"/>
        <v>0</v>
      </c>
      <c r="PB32" s="42">
        <f t="shared" si="102"/>
        <v>0</v>
      </c>
      <c r="PC32" s="42">
        <f t="shared" si="102"/>
        <v>0</v>
      </c>
      <c r="PD32" s="42">
        <f t="shared" si="102"/>
        <v>0</v>
      </c>
      <c r="PE32" s="42">
        <f t="shared" si="102"/>
        <v>0</v>
      </c>
      <c r="PF32" s="42">
        <f t="shared" si="102"/>
        <v>0</v>
      </c>
      <c r="PG32" s="42">
        <f t="shared" si="102"/>
        <v>0</v>
      </c>
      <c r="PH32" s="42">
        <f t="shared" si="102"/>
        <v>0</v>
      </c>
      <c r="PI32" s="42">
        <f t="shared" si="102"/>
        <v>0</v>
      </c>
      <c r="PJ32" s="42">
        <f t="shared" si="102"/>
        <v>0</v>
      </c>
      <c r="PK32" s="42">
        <f t="shared" si="102"/>
        <v>0</v>
      </c>
      <c r="PL32" s="42">
        <f t="shared" si="102"/>
        <v>0</v>
      </c>
      <c r="PM32" s="42">
        <f t="shared" si="102"/>
        <v>0</v>
      </c>
      <c r="PN32" s="42">
        <f t="shared" si="102"/>
        <v>0</v>
      </c>
      <c r="PO32" s="42">
        <f t="shared" si="102"/>
        <v>0</v>
      </c>
      <c r="PP32" s="42">
        <f t="shared" si="102"/>
        <v>0</v>
      </c>
      <c r="PQ32" s="42">
        <f t="shared" si="102"/>
        <v>0</v>
      </c>
      <c r="PR32" s="42">
        <f t="shared" si="102"/>
        <v>0</v>
      </c>
      <c r="PS32" s="42">
        <f t="shared" si="102"/>
        <v>0</v>
      </c>
      <c r="PT32" s="42">
        <f t="shared" si="102"/>
        <v>0</v>
      </c>
      <c r="PU32" s="42">
        <f t="shared" si="102"/>
        <v>0</v>
      </c>
      <c r="PV32" s="42">
        <f t="shared" si="102"/>
        <v>0</v>
      </c>
      <c r="PW32" s="42">
        <f t="shared" si="102"/>
        <v>0</v>
      </c>
      <c r="PX32" s="42">
        <f t="shared" si="102"/>
        <v>0</v>
      </c>
      <c r="PY32" s="42">
        <f t="shared" si="102"/>
        <v>0</v>
      </c>
      <c r="PZ32" s="42">
        <f t="shared" si="102"/>
        <v>0</v>
      </c>
      <c r="QA32" s="42">
        <f t="shared" si="102"/>
        <v>0</v>
      </c>
      <c r="QB32" s="42">
        <f t="shared" si="102"/>
        <v>0</v>
      </c>
      <c r="QC32" s="42">
        <f t="shared" si="102"/>
        <v>0</v>
      </c>
      <c r="QD32" s="42">
        <f t="shared" si="102"/>
        <v>0</v>
      </c>
      <c r="QE32" s="42">
        <f t="shared" si="102"/>
        <v>0</v>
      </c>
      <c r="QF32" s="42">
        <f t="shared" si="102"/>
        <v>0</v>
      </c>
      <c r="QG32" s="42">
        <f t="shared" si="102"/>
        <v>0</v>
      </c>
      <c r="QH32" s="42">
        <f t="shared" si="102"/>
        <v>0</v>
      </c>
      <c r="QI32" s="42">
        <f t="shared" si="102"/>
        <v>0</v>
      </c>
      <c r="QJ32" s="42">
        <f t="shared" si="102"/>
        <v>0</v>
      </c>
      <c r="QK32" s="42">
        <f t="shared" si="102"/>
        <v>0</v>
      </c>
      <c r="QL32" s="42">
        <f t="shared" si="102"/>
        <v>0</v>
      </c>
      <c r="QM32" s="42">
        <f t="shared" si="102"/>
        <v>0</v>
      </c>
      <c r="QN32" s="42">
        <f t="shared" ref="QN32:SY42" si="103">IF(QN$2=$A32,1,0)</f>
        <v>0</v>
      </c>
      <c r="QO32" s="42">
        <f t="shared" si="103"/>
        <v>0</v>
      </c>
      <c r="QP32" s="42">
        <f t="shared" si="103"/>
        <v>0</v>
      </c>
      <c r="QQ32" s="42">
        <f t="shared" si="103"/>
        <v>0</v>
      </c>
      <c r="QR32" s="42">
        <f t="shared" si="103"/>
        <v>0</v>
      </c>
      <c r="QS32" s="42">
        <f t="shared" si="103"/>
        <v>0</v>
      </c>
      <c r="QT32" s="42">
        <f t="shared" si="103"/>
        <v>0</v>
      </c>
      <c r="QU32" s="42">
        <f t="shared" si="103"/>
        <v>0</v>
      </c>
      <c r="QV32" s="42">
        <f t="shared" si="103"/>
        <v>0</v>
      </c>
      <c r="QW32" s="42">
        <f t="shared" si="103"/>
        <v>0</v>
      </c>
      <c r="QX32" s="42">
        <f t="shared" si="103"/>
        <v>0</v>
      </c>
      <c r="QY32" s="42">
        <f t="shared" si="103"/>
        <v>0</v>
      </c>
      <c r="QZ32" s="42">
        <f t="shared" si="103"/>
        <v>0</v>
      </c>
      <c r="RA32" s="42">
        <f t="shared" si="103"/>
        <v>0</v>
      </c>
      <c r="RB32" s="42">
        <f t="shared" si="103"/>
        <v>0</v>
      </c>
      <c r="RC32" s="42">
        <f t="shared" si="103"/>
        <v>0</v>
      </c>
      <c r="RD32" s="42">
        <f t="shared" si="103"/>
        <v>0</v>
      </c>
      <c r="RE32" s="42">
        <f t="shared" si="103"/>
        <v>0</v>
      </c>
      <c r="RF32" s="42">
        <f t="shared" si="103"/>
        <v>0</v>
      </c>
      <c r="RG32" s="42">
        <f t="shared" si="103"/>
        <v>0</v>
      </c>
      <c r="RH32" s="42">
        <f t="shared" si="103"/>
        <v>0</v>
      </c>
      <c r="RI32" s="42">
        <f t="shared" si="103"/>
        <v>0</v>
      </c>
      <c r="RJ32" s="42">
        <f t="shared" si="103"/>
        <v>0</v>
      </c>
      <c r="RK32" s="42">
        <f t="shared" si="103"/>
        <v>0</v>
      </c>
      <c r="RL32" s="42">
        <f t="shared" si="103"/>
        <v>0</v>
      </c>
      <c r="RM32" s="42">
        <f t="shared" si="103"/>
        <v>0</v>
      </c>
      <c r="RN32" s="42">
        <f t="shared" si="103"/>
        <v>0</v>
      </c>
      <c r="RO32" s="42">
        <f t="shared" si="103"/>
        <v>0</v>
      </c>
      <c r="RP32" s="42">
        <f t="shared" si="103"/>
        <v>0</v>
      </c>
      <c r="RQ32" s="42">
        <f t="shared" si="103"/>
        <v>0</v>
      </c>
      <c r="RR32" s="42">
        <f t="shared" si="103"/>
        <v>0</v>
      </c>
      <c r="RS32" s="42">
        <f t="shared" si="103"/>
        <v>0</v>
      </c>
      <c r="RT32" s="42">
        <f t="shared" si="103"/>
        <v>1</v>
      </c>
      <c r="RU32" s="42">
        <f t="shared" si="103"/>
        <v>1</v>
      </c>
      <c r="RV32" s="42">
        <f t="shared" si="103"/>
        <v>1</v>
      </c>
      <c r="RW32" s="42">
        <f t="shared" si="103"/>
        <v>1</v>
      </c>
      <c r="RX32" s="42">
        <f t="shared" si="103"/>
        <v>1</v>
      </c>
      <c r="RY32" s="42">
        <f t="shared" si="103"/>
        <v>1</v>
      </c>
      <c r="RZ32" s="42">
        <f t="shared" si="103"/>
        <v>0</v>
      </c>
      <c r="SA32" s="42">
        <f t="shared" si="103"/>
        <v>0</v>
      </c>
      <c r="SB32" s="42">
        <f t="shared" si="103"/>
        <v>0</v>
      </c>
      <c r="SC32" s="42">
        <f t="shared" si="103"/>
        <v>0</v>
      </c>
      <c r="SD32" s="42">
        <f t="shared" si="103"/>
        <v>0</v>
      </c>
      <c r="SE32" s="42">
        <f t="shared" si="103"/>
        <v>0</v>
      </c>
      <c r="SF32" s="42">
        <f t="shared" si="103"/>
        <v>0</v>
      </c>
      <c r="SG32" s="42">
        <f t="shared" si="103"/>
        <v>0</v>
      </c>
      <c r="SH32" s="42">
        <f t="shared" si="103"/>
        <v>0</v>
      </c>
      <c r="SI32" s="42">
        <f t="shared" si="103"/>
        <v>0</v>
      </c>
      <c r="SJ32" s="42">
        <f t="shared" si="103"/>
        <v>0</v>
      </c>
      <c r="SK32" s="42">
        <f t="shared" si="103"/>
        <v>0</v>
      </c>
      <c r="SL32" s="42">
        <f t="shared" si="103"/>
        <v>0</v>
      </c>
      <c r="SM32" s="42">
        <f t="shared" si="103"/>
        <v>0</v>
      </c>
      <c r="SN32" s="42">
        <f t="shared" si="103"/>
        <v>0</v>
      </c>
      <c r="SO32" s="42">
        <f t="shared" si="103"/>
        <v>0</v>
      </c>
      <c r="SP32" s="42">
        <f t="shared" si="103"/>
        <v>0</v>
      </c>
      <c r="SQ32" s="42">
        <f t="shared" si="103"/>
        <v>0</v>
      </c>
      <c r="SR32" s="42">
        <f t="shared" si="103"/>
        <v>0</v>
      </c>
      <c r="SS32" s="42">
        <f t="shared" si="103"/>
        <v>0</v>
      </c>
      <c r="ST32" s="42">
        <f t="shared" si="103"/>
        <v>0</v>
      </c>
      <c r="SU32" s="42">
        <f t="shared" si="103"/>
        <v>0</v>
      </c>
      <c r="SV32" s="42">
        <f t="shared" si="103"/>
        <v>0</v>
      </c>
      <c r="SW32" s="42">
        <f t="shared" si="103"/>
        <v>0</v>
      </c>
      <c r="SX32" s="42">
        <f t="shared" si="103"/>
        <v>0</v>
      </c>
      <c r="SY32" s="42">
        <f t="shared" si="103"/>
        <v>0</v>
      </c>
      <c r="SZ32" s="42">
        <f t="shared" si="98"/>
        <v>0</v>
      </c>
      <c r="TA32" s="42">
        <f t="shared" si="98"/>
        <v>0</v>
      </c>
      <c r="TB32" s="42">
        <f t="shared" si="98"/>
        <v>0</v>
      </c>
      <c r="TC32" s="42">
        <f t="shared" si="98"/>
        <v>0</v>
      </c>
      <c r="TD32" s="42">
        <f t="shared" si="94"/>
        <v>0</v>
      </c>
      <c r="TE32" s="42">
        <f t="shared" si="94"/>
        <v>0</v>
      </c>
      <c r="TF32" s="42">
        <f t="shared" si="94"/>
        <v>0</v>
      </c>
      <c r="TG32" s="42">
        <f t="shared" si="94"/>
        <v>0</v>
      </c>
      <c r="TH32" s="42">
        <f t="shared" si="94"/>
        <v>0</v>
      </c>
      <c r="TI32" s="42">
        <f t="shared" si="94"/>
        <v>0</v>
      </c>
      <c r="TJ32" s="42">
        <f t="shared" si="94"/>
        <v>0</v>
      </c>
      <c r="TK32" s="42">
        <f t="shared" si="94"/>
        <v>0</v>
      </c>
      <c r="TL32" s="42">
        <f t="shared" si="94"/>
        <v>0</v>
      </c>
      <c r="TM32" s="42">
        <f t="shared" si="94"/>
        <v>0</v>
      </c>
      <c r="TN32" s="42">
        <f t="shared" si="94"/>
        <v>0</v>
      </c>
      <c r="TO32" s="42">
        <f t="shared" si="94"/>
        <v>0</v>
      </c>
      <c r="TP32" s="42">
        <f t="shared" si="94"/>
        <v>0</v>
      </c>
      <c r="TQ32" s="42">
        <f t="shared" si="94"/>
        <v>0</v>
      </c>
      <c r="TR32" s="42">
        <f t="shared" si="94"/>
        <v>0</v>
      </c>
      <c r="TS32" s="42">
        <f t="shared" si="94"/>
        <v>0</v>
      </c>
      <c r="TT32" s="42">
        <f t="shared" si="94"/>
        <v>0</v>
      </c>
      <c r="TU32" s="42">
        <f t="shared" si="94"/>
        <v>0</v>
      </c>
      <c r="TV32" s="42">
        <f t="shared" si="94"/>
        <v>0</v>
      </c>
      <c r="TW32" s="42">
        <f t="shared" si="94"/>
        <v>0</v>
      </c>
      <c r="TX32" s="42">
        <f t="shared" si="94"/>
        <v>0</v>
      </c>
      <c r="TY32" s="42">
        <f t="shared" si="94"/>
        <v>0</v>
      </c>
      <c r="TZ32" s="42">
        <f t="shared" si="94"/>
        <v>0</v>
      </c>
      <c r="UA32" s="42">
        <f t="shared" si="94"/>
        <v>0</v>
      </c>
      <c r="UB32" s="42">
        <f t="shared" si="94"/>
        <v>0</v>
      </c>
      <c r="UC32" s="42">
        <f t="shared" si="94"/>
        <v>0</v>
      </c>
      <c r="UD32" s="42">
        <f t="shared" si="94"/>
        <v>0</v>
      </c>
      <c r="UE32" s="42">
        <f t="shared" si="94"/>
        <v>0</v>
      </c>
      <c r="UF32" s="42">
        <f t="shared" si="94"/>
        <v>0</v>
      </c>
      <c r="UG32" s="42">
        <f t="shared" si="94"/>
        <v>0</v>
      </c>
      <c r="UH32" s="42">
        <f t="shared" si="94"/>
        <v>0</v>
      </c>
      <c r="UI32" s="42">
        <f t="shared" si="94"/>
        <v>0</v>
      </c>
      <c r="UJ32" s="42">
        <f t="shared" si="94"/>
        <v>0</v>
      </c>
      <c r="UK32" s="42">
        <f t="shared" si="94"/>
        <v>0</v>
      </c>
      <c r="UL32" s="42">
        <f t="shared" si="94"/>
        <v>0</v>
      </c>
      <c r="UM32" s="42">
        <f t="shared" si="94"/>
        <v>0</v>
      </c>
      <c r="UN32" s="42">
        <f t="shared" si="94"/>
        <v>0</v>
      </c>
      <c r="UO32" s="42">
        <f t="shared" si="94"/>
        <v>0</v>
      </c>
      <c r="UP32" s="42">
        <f t="shared" si="94"/>
        <v>0</v>
      </c>
      <c r="UQ32" s="42">
        <f t="shared" si="94"/>
        <v>0</v>
      </c>
      <c r="UR32" s="42">
        <f t="shared" si="94"/>
        <v>0</v>
      </c>
      <c r="US32" s="42">
        <f t="shared" si="94"/>
        <v>0</v>
      </c>
      <c r="UT32" s="42">
        <f t="shared" si="94"/>
        <v>0</v>
      </c>
      <c r="UU32" s="42">
        <f t="shared" si="94"/>
        <v>0</v>
      </c>
      <c r="UV32" s="42">
        <f t="shared" si="94"/>
        <v>0</v>
      </c>
      <c r="UW32" s="42">
        <f t="shared" si="94"/>
        <v>0</v>
      </c>
      <c r="UX32" s="42">
        <f t="shared" si="94"/>
        <v>0</v>
      </c>
      <c r="UY32" s="42">
        <f t="shared" si="94"/>
        <v>0</v>
      </c>
      <c r="UZ32" s="42">
        <f t="shared" si="94"/>
        <v>0</v>
      </c>
      <c r="VA32" s="42">
        <f t="shared" si="94"/>
        <v>0</v>
      </c>
      <c r="VB32" s="42">
        <f t="shared" si="94"/>
        <v>0</v>
      </c>
      <c r="VC32" s="42">
        <f t="shared" si="94"/>
        <v>0</v>
      </c>
      <c r="VD32" s="42">
        <f t="shared" si="94"/>
        <v>0</v>
      </c>
      <c r="VE32" s="42">
        <f t="shared" si="94"/>
        <v>0</v>
      </c>
      <c r="VF32" s="42">
        <f t="shared" si="94"/>
        <v>0</v>
      </c>
      <c r="VG32" s="42">
        <f t="shared" si="94"/>
        <v>0</v>
      </c>
      <c r="VH32" s="42">
        <f t="shared" si="94"/>
        <v>0</v>
      </c>
      <c r="VI32" s="42">
        <f t="shared" si="94"/>
        <v>0</v>
      </c>
      <c r="VJ32" s="42">
        <f t="shared" si="94"/>
        <v>0</v>
      </c>
      <c r="VK32" s="42">
        <f t="shared" si="94"/>
        <v>0</v>
      </c>
      <c r="VL32" s="42">
        <f t="shared" si="94"/>
        <v>0</v>
      </c>
      <c r="VM32" s="42">
        <f t="shared" si="94"/>
        <v>0</v>
      </c>
      <c r="VN32" s="42">
        <f t="shared" si="94"/>
        <v>0</v>
      </c>
      <c r="VO32" s="42">
        <f t="shared" si="94"/>
        <v>0</v>
      </c>
      <c r="VP32" s="42">
        <f t="shared" si="90"/>
        <v>0</v>
      </c>
      <c r="VQ32" s="42">
        <f t="shared" si="90"/>
        <v>0</v>
      </c>
      <c r="VR32" s="42">
        <f t="shared" si="90"/>
        <v>0</v>
      </c>
      <c r="VS32" s="42">
        <f t="shared" si="90"/>
        <v>0</v>
      </c>
      <c r="VT32" s="42">
        <f t="shared" si="90"/>
        <v>0</v>
      </c>
      <c r="VU32" s="42">
        <f t="shared" ref="VU32:YC47" si="104">IF(VU$2=$A32,1,0)</f>
        <v>0</v>
      </c>
      <c r="VV32" s="42">
        <f t="shared" si="104"/>
        <v>0</v>
      </c>
      <c r="VW32" s="42">
        <f t="shared" si="104"/>
        <v>0</v>
      </c>
      <c r="VX32" s="42">
        <f t="shared" si="104"/>
        <v>0</v>
      </c>
      <c r="VY32" s="42">
        <f t="shared" si="104"/>
        <v>0</v>
      </c>
      <c r="VZ32" s="42">
        <f t="shared" si="104"/>
        <v>0</v>
      </c>
      <c r="WA32" s="42">
        <f t="shared" si="104"/>
        <v>0</v>
      </c>
      <c r="WB32" s="42">
        <f t="shared" si="104"/>
        <v>0</v>
      </c>
      <c r="WC32" s="42">
        <f t="shared" si="104"/>
        <v>0</v>
      </c>
      <c r="WD32" s="42">
        <f t="shared" si="104"/>
        <v>0</v>
      </c>
      <c r="WE32" s="42">
        <f t="shared" si="104"/>
        <v>0</v>
      </c>
      <c r="WF32" s="42">
        <f t="shared" si="104"/>
        <v>0</v>
      </c>
      <c r="WG32" s="42">
        <f t="shared" si="104"/>
        <v>0</v>
      </c>
      <c r="WH32" s="42">
        <f t="shared" si="104"/>
        <v>0</v>
      </c>
      <c r="WI32" s="42">
        <f t="shared" si="104"/>
        <v>0</v>
      </c>
      <c r="WJ32" s="42">
        <f t="shared" si="104"/>
        <v>0</v>
      </c>
      <c r="WK32" s="42">
        <f t="shared" si="104"/>
        <v>0</v>
      </c>
      <c r="WL32" s="42">
        <f t="shared" si="104"/>
        <v>0</v>
      </c>
      <c r="WM32" s="42">
        <f t="shared" si="104"/>
        <v>0</v>
      </c>
      <c r="WN32" s="42">
        <f t="shared" si="104"/>
        <v>0</v>
      </c>
      <c r="WO32" s="42">
        <f t="shared" si="104"/>
        <v>0</v>
      </c>
      <c r="WP32" s="42">
        <f t="shared" si="104"/>
        <v>0</v>
      </c>
      <c r="WQ32" s="42">
        <f t="shared" si="104"/>
        <v>0</v>
      </c>
      <c r="WR32" s="42">
        <f t="shared" si="104"/>
        <v>0</v>
      </c>
      <c r="WS32" s="42">
        <f t="shared" si="104"/>
        <v>0</v>
      </c>
      <c r="WT32" s="42">
        <f t="shared" si="104"/>
        <v>0</v>
      </c>
      <c r="WU32" s="42">
        <f t="shared" si="104"/>
        <v>0</v>
      </c>
      <c r="WV32" s="42">
        <f t="shared" si="104"/>
        <v>0</v>
      </c>
      <c r="WW32" s="42">
        <f t="shared" si="104"/>
        <v>0</v>
      </c>
      <c r="WX32" s="42">
        <f t="shared" si="104"/>
        <v>0</v>
      </c>
      <c r="WY32" s="42">
        <f t="shared" si="104"/>
        <v>0</v>
      </c>
      <c r="WZ32" s="42">
        <f t="shared" si="104"/>
        <v>0</v>
      </c>
      <c r="XA32" s="42">
        <f t="shared" si="104"/>
        <v>0</v>
      </c>
      <c r="XB32" s="42">
        <f t="shared" si="104"/>
        <v>0</v>
      </c>
      <c r="XC32" s="42">
        <f t="shared" si="104"/>
        <v>0</v>
      </c>
      <c r="XD32" s="42">
        <f t="shared" si="104"/>
        <v>0</v>
      </c>
      <c r="XE32" s="42">
        <f t="shared" si="104"/>
        <v>0</v>
      </c>
      <c r="XF32" s="42">
        <f t="shared" si="104"/>
        <v>0</v>
      </c>
      <c r="XG32" s="42">
        <f t="shared" si="104"/>
        <v>0</v>
      </c>
      <c r="XH32" s="42">
        <f t="shared" si="104"/>
        <v>0</v>
      </c>
      <c r="XI32" s="42">
        <f t="shared" si="104"/>
        <v>0</v>
      </c>
      <c r="XJ32" s="42">
        <f t="shared" si="104"/>
        <v>0</v>
      </c>
      <c r="XK32" s="42">
        <f t="shared" si="104"/>
        <v>0</v>
      </c>
      <c r="XL32" s="42">
        <f t="shared" si="104"/>
        <v>0</v>
      </c>
      <c r="XM32" s="42">
        <f t="shared" si="104"/>
        <v>0</v>
      </c>
      <c r="XN32" s="42">
        <f t="shared" si="104"/>
        <v>0</v>
      </c>
      <c r="XO32" s="42">
        <f t="shared" si="104"/>
        <v>0</v>
      </c>
      <c r="XP32" s="42">
        <f t="shared" si="104"/>
        <v>0</v>
      </c>
      <c r="XQ32" s="42">
        <f t="shared" si="104"/>
        <v>0</v>
      </c>
      <c r="XR32" s="42">
        <f t="shared" si="104"/>
        <v>0</v>
      </c>
      <c r="XS32" s="42">
        <f t="shared" si="104"/>
        <v>0</v>
      </c>
      <c r="XT32" s="42">
        <f t="shared" si="104"/>
        <v>0</v>
      </c>
      <c r="XU32" s="42">
        <f t="shared" si="104"/>
        <v>0</v>
      </c>
      <c r="XV32" s="42">
        <f t="shared" si="104"/>
        <v>0</v>
      </c>
      <c r="XW32" s="42">
        <f t="shared" si="104"/>
        <v>0</v>
      </c>
      <c r="XX32" s="42">
        <f t="shared" si="104"/>
        <v>0</v>
      </c>
      <c r="XY32" s="42">
        <f t="shared" si="104"/>
        <v>0</v>
      </c>
      <c r="XZ32" s="42">
        <f t="shared" si="104"/>
        <v>0</v>
      </c>
      <c r="YA32" s="42">
        <f t="shared" si="104"/>
        <v>0</v>
      </c>
      <c r="YB32" s="42">
        <f t="shared" si="104"/>
        <v>0</v>
      </c>
      <c r="YC32" s="42">
        <f t="shared" si="104"/>
        <v>0</v>
      </c>
      <c r="YD32" s="42">
        <f t="shared" si="70"/>
        <v>0</v>
      </c>
      <c r="YE32" s="23"/>
    </row>
    <row r="33" spans="1:655" x14ac:dyDescent="0.55000000000000004">
      <c r="A33" t="s">
        <v>894</v>
      </c>
      <c r="B33" s="42">
        <f t="shared" si="66"/>
        <v>0</v>
      </c>
      <c r="C33" s="42">
        <f t="shared" si="66"/>
        <v>0</v>
      </c>
      <c r="D33" s="42">
        <f t="shared" si="66"/>
        <v>0</v>
      </c>
      <c r="E33" s="42">
        <f t="shared" si="66"/>
        <v>0</v>
      </c>
      <c r="F33" s="42">
        <f t="shared" si="66"/>
        <v>0</v>
      </c>
      <c r="G33" s="42">
        <f t="shared" si="66"/>
        <v>0</v>
      </c>
      <c r="H33" s="42">
        <f t="shared" si="66"/>
        <v>0</v>
      </c>
      <c r="I33" s="42">
        <f t="shared" si="66"/>
        <v>0</v>
      </c>
      <c r="J33" s="42">
        <f t="shared" si="66"/>
        <v>0</v>
      </c>
      <c r="K33" s="42">
        <f t="shared" si="66"/>
        <v>0</v>
      </c>
      <c r="L33" s="42">
        <f t="shared" si="66"/>
        <v>0</v>
      </c>
      <c r="M33" s="42">
        <f t="shared" si="66"/>
        <v>0</v>
      </c>
      <c r="N33" s="42">
        <f t="shared" si="66"/>
        <v>0</v>
      </c>
      <c r="O33" s="42">
        <f t="shared" si="66"/>
        <v>0</v>
      </c>
      <c r="P33" s="42">
        <f t="shared" si="66"/>
        <v>0</v>
      </c>
      <c r="Q33" s="42">
        <f t="shared" si="66"/>
        <v>0</v>
      </c>
      <c r="R33" s="42">
        <f t="shared" si="95"/>
        <v>0</v>
      </c>
      <c r="S33" s="42">
        <f t="shared" si="95"/>
        <v>0</v>
      </c>
      <c r="T33" s="42">
        <f t="shared" si="95"/>
        <v>0</v>
      </c>
      <c r="U33" s="42">
        <f t="shared" si="95"/>
        <v>0</v>
      </c>
      <c r="V33" s="42">
        <f t="shared" si="95"/>
        <v>0</v>
      </c>
      <c r="W33" s="42">
        <f t="shared" si="95"/>
        <v>0</v>
      </c>
      <c r="X33" s="42">
        <f t="shared" si="95"/>
        <v>0</v>
      </c>
      <c r="Y33" s="42">
        <f t="shared" si="95"/>
        <v>0</v>
      </c>
      <c r="Z33" s="42">
        <f t="shared" si="95"/>
        <v>0</v>
      </c>
      <c r="AA33" s="42">
        <f t="shared" si="95"/>
        <v>0</v>
      </c>
      <c r="AB33" s="42">
        <f t="shared" si="95"/>
        <v>0</v>
      </c>
      <c r="AC33" s="42">
        <f t="shared" si="95"/>
        <v>0</v>
      </c>
      <c r="AD33" s="42">
        <f t="shared" si="95"/>
        <v>0</v>
      </c>
      <c r="AE33" s="42">
        <f t="shared" si="95"/>
        <v>0</v>
      </c>
      <c r="AF33" s="42">
        <f t="shared" si="95"/>
        <v>0</v>
      </c>
      <c r="AG33" s="42">
        <f t="shared" si="95"/>
        <v>0</v>
      </c>
      <c r="AH33" s="42">
        <f t="shared" si="95"/>
        <v>0</v>
      </c>
      <c r="AI33" s="42">
        <f t="shared" si="95"/>
        <v>0</v>
      </c>
      <c r="AJ33" s="42">
        <f t="shared" si="95"/>
        <v>0</v>
      </c>
      <c r="AK33" s="42">
        <f t="shared" si="95"/>
        <v>0</v>
      </c>
      <c r="AL33" s="42">
        <f t="shared" si="95"/>
        <v>0</v>
      </c>
      <c r="AM33" s="42">
        <f t="shared" si="95"/>
        <v>0</v>
      </c>
      <c r="AN33" s="42">
        <f t="shared" si="95"/>
        <v>0</v>
      </c>
      <c r="AO33" s="42">
        <f t="shared" si="95"/>
        <v>0</v>
      </c>
      <c r="AP33" s="42">
        <f t="shared" si="95"/>
        <v>0</v>
      </c>
      <c r="AQ33" s="42">
        <f t="shared" si="95"/>
        <v>0</v>
      </c>
      <c r="AR33" s="42">
        <f t="shared" si="95"/>
        <v>0</v>
      </c>
      <c r="AS33" s="42">
        <f t="shared" si="95"/>
        <v>0</v>
      </c>
      <c r="AT33" s="42">
        <f t="shared" si="95"/>
        <v>0</v>
      </c>
      <c r="AU33" s="42">
        <f t="shared" si="95"/>
        <v>0</v>
      </c>
      <c r="AV33" s="42">
        <f t="shared" si="95"/>
        <v>0</v>
      </c>
      <c r="AW33" s="42">
        <f t="shared" si="95"/>
        <v>0</v>
      </c>
      <c r="AX33" s="42">
        <f t="shared" si="95"/>
        <v>0</v>
      </c>
      <c r="AY33" s="42">
        <f t="shared" si="95"/>
        <v>0</v>
      </c>
      <c r="AZ33" s="42">
        <f t="shared" si="95"/>
        <v>0</v>
      </c>
      <c r="BA33" s="42">
        <f t="shared" si="95"/>
        <v>0</v>
      </c>
      <c r="BB33" s="42">
        <f t="shared" si="95"/>
        <v>0</v>
      </c>
      <c r="BC33" s="42">
        <f t="shared" si="95"/>
        <v>0</v>
      </c>
      <c r="BD33" s="42">
        <f t="shared" si="95"/>
        <v>0</v>
      </c>
      <c r="BE33" s="42">
        <f t="shared" si="95"/>
        <v>0</v>
      </c>
      <c r="BF33" s="42">
        <f t="shared" si="95"/>
        <v>0</v>
      </c>
      <c r="BG33" s="42">
        <f t="shared" si="95"/>
        <v>0</v>
      </c>
      <c r="BH33" s="42">
        <f t="shared" si="95"/>
        <v>0</v>
      </c>
      <c r="BI33" s="42">
        <f t="shared" si="95"/>
        <v>0</v>
      </c>
      <c r="BJ33" s="42">
        <f t="shared" si="95"/>
        <v>0</v>
      </c>
      <c r="BK33" s="42">
        <f t="shared" si="95"/>
        <v>0</v>
      </c>
      <c r="BL33" s="42">
        <f t="shared" si="95"/>
        <v>0</v>
      </c>
      <c r="BM33" s="42">
        <f t="shared" si="95"/>
        <v>0</v>
      </c>
      <c r="BN33" s="42">
        <f t="shared" si="95"/>
        <v>0</v>
      </c>
      <c r="BO33" s="42">
        <f t="shared" si="95"/>
        <v>0</v>
      </c>
      <c r="BP33" s="42">
        <f t="shared" si="95"/>
        <v>0</v>
      </c>
      <c r="BQ33" s="42">
        <f t="shared" si="95"/>
        <v>0</v>
      </c>
      <c r="BR33" s="42">
        <f t="shared" si="95"/>
        <v>0</v>
      </c>
      <c r="BS33" s="42">
        <f t="shared" si="95"/>
        <v>0</v>
      </c>
      <c r="BT33" s="42">
        <f t="shared" si="95"/>
        <v>0</v>
      </c>
      <c r="BU33" s="42">
        <f t="shared" si="95"/>
        <v>0</v>
      </c>
      <c r="BV33" s="42">
        <f t="shared" si="95"/>
        <v>0</v>
      </c>
      <c r="BW33" s="42">
        <f t="shared" si="95"/>
        <v>0</v>
      </c>
      <c r="BX33" s="42">
        <f t="shared" si="95"/>
        <v>0</v>
      </c>
      <c r="BY33" s="42">
        <f t="shared" si="95"/>
        <v>0</v>
      </c>
      <c r="BZ33" s="42">
        <f t="shared" si="95"/>
        <v>0</v>
      </c>
      <c r="CA33" s="42">
        <f t="shared" si="95"/>
        <v>0</v>
      </c>
      <c r="CB33" s="42">
        <f t="shared" si="95"/>
        <v>0</v>
      </c>
      <c r="CC33" s="42">
        <f t="shared" si="95"/>
        <v>0</v>
      </c>
      <c r="CD33" s="42">
        <f t="shared" si="91"/>
        <v>0</v>
      </c>
      <c r="CE33" s="42">
        <f t="shared" si="91"/>
        <v>0</v>
      </c>
      <c r="CF33" s="42">
        <f t="shared" si="91"/>
        <v>0</v>
      </c>
      <c r="CG33" s="42">
        <f t="shared" si="91"/>
        <v>0</v>
      </c>
      <c r="CH33" s="42">
        <f t="shared" si="91"/>
        <v>0</v>
      </c>
      <c r="CI33" s="42">
        <f t="shared" si="91"/>
        <v>0</v>
      </c>
      <c r="CJ33" s="42">
        <f t="shared" si="91"/>
        <v>0</v>
      </c>
      <c r="CK33" s="42">
        <f t="shared" si="91"/>
        <v>0</v>
      </c>
      <c r="CL33" s="42">
        <f t="shared" si="91"/>
        <v>0</v>
      </c>
      <c r="CM33" s="42">
        <f t="shared" si="91"/>
        <v>0</v>
      </c>
      <c r="CN33" s="42">
        <f t="shared" si="91"/>
        <v>0</v>
      </c>
      <c r="CO33" s="42">
        <f t="shared" si="91"/>
        <v>0</v>
      </c>
      <c r="CP33" s="42">
        <f t="shared" si="91"/>
        <v>0</v>
      </c>
      <c r="CQ33" s="42">
        <f t="shared" si="91"/>
        <v>0</v>
      </c>
      <c r="CR33" s="42">
        <f t="shared" si="91"/>
        <v>0</v>
      </c>
      <c r="CS33" s="42">
        <f t="shared" si="91"/>
        <v>0</v>
      </c>
      <c r="CT33" s="42">
        <f t="shared" si="91"/>
        <v>0</v>
      </c>
      <c r="CU33" s="42">
        <f t="shared" si="91"/>
        <v>0</v>
      </c>
      <c r="CV33" s="42">
        <f t="shared" si="91"/>
        <v>0</v>
      </c>
      <c r="CW33" s="42">
        <f t="shared" si="91"/>
        <v>0</v>
      </c>
      <c r="CX33" s="42">
        <f t="shared" si="91"/>
        <v>0</v>
      </c>
      <c r="CY33" s="42">
        <f t="shared" si="91"/>
        <v>0</v>
      </c>
      <c r="CZ33" s="42">
        <f t="shared" si="91"/>
        <v>0</v>
      </c>
      <c r="DA33" s="42">
        <f t="shared" si="91"/>
        <v>0</v>
      </c>
      <c r="DB33" s="42">
        <f t="shared" si="91"/>
        <v>0</v>
      </c>
      <c r="DC33" s="42">
        <f t="shared" si="91"/>
        <v>0</v>
      </c>
      <c r="DD33" s="42">
        <f t="shared" si="91"/>
        <v>0</v>
      </c>
      <c r="DE33" s="42">
        <f t="shared" si="91"/>
        <v>0</v>
      </c>
      <c r="DF33" s="42">
        <f t="shared" si="91"/>
        <v>0</v>
      </c>
      <c r="DG33" s="42">
        <f t="shared" ref="DG33:FR40" si="105">IF(DG$2=$A33,1,0)</f>
        <v>0</v>
      </c>
      <c r="DH33" s="42">
        <f t="shared" si="105"/>
        <v>0</v>
      </c>
      <c r="DI33" s="42">
        <f t="shared" si="105"/>
        <v>0</v>
      </c>
      <c r="DJ33" s="42">
        <f t="shared" si="105"/>
        <v>0</v>
      </c>
      <c r="DK33" s="42">
        <f t="shared" si="105"/>
        <v>0</v>
      </c>
      <c r="DL33" s="42">
        <f t="shared" si="105"/>
        <v>0</v>
      </c>
      <c r="DM33" s="42">
        <f t="shared" si="105"/>
        <v>0</v>
      </c>
      <c r="DN33" s="42">
        <f t="shared" si="105"/>
        <v>0</v>
      </c>
      <c r="DO33" s="42">
        <f t="shared" si="105"/>
        <v>0</v>
      </c>
      <c r="DP33" s="42">
        <f t="shared" si="105"/>
        <v>0</v>
      </c>
      <c r="DQ33" s="42">
        <f t="shared" si="105"/>
        <v>0</v>
      </c>
      <c r="DR33" s="42">
        <f t="shared" si="105"/>
        <v>0</v>
      </c>
      <c r="DS33" s="42">
        <f t="shared" si="105"/>
        <v>0</v>
      </c>
      <c r="DT33" s="42">
        <f t="shared" si="105"/>
        <v>0</v>
      </c>
      <c r="DU33" s="42">
        <f t="shared" si="105"/>
        <v>0</v>
      </c>
      <c r="DV33" s="42">
        <f t="shared" si="105"/>
        <v>0</v>
      </c>
      <c r="DW33" s="42">
        <f t="shared" si="105"/>
        <v>0</v>
      </c>
      <c r="DX33" s="42">
        <f t="shared" si="105"/>
        <v>0</v>
      </c>
      <c r="DY33" s="42">
        <f t="shared" si="105"/>
        <v>0</v>
      </c>
      <c r="DZ33" s="42">
        <f t="shared" si="100"/>
        <v>0</v>
      </c>
      <c r="EA33" s="42">
        <f t="shared" si="100"/>
        <v>0</v>
      </c>
      <c r="EB33" s="42">
        <f t="shared" si="100"/>
        <v>0</v>
      </c>
      <c r="EC33" s="42">
        <f t="shared" si="100"/>
        <v>0</v>
      </c>
      <c r="ED33" s="42">
        <f t="shared" si="100"/>
        <v>0</v>
      </c>
      <c r="EE33" s="42">
        <f t="shared" si="100"/>
        <v>0</v>
      </c>
      <c r="EF33" s="42">
        <f t="shared" si="100"/>
        <v>0</v>
      </c>
      <c r="EG33" s="42">
        <f t="shared" si="100"/>
        <v>0</v>
      </c>
      <c r="EH33" s="42">
        <f t="shared" si="100"/>
        <v>0</v>
      </c>
      <c r="EI33" s="42">
        <f t="shared" si="100"/>
        <v>0</v>
      </c>
      <c r="EJ33" s="42">
        <f t="shared" si="100"/>
        <v>0</v>
      </c>
      <c r="EK33" s="42">
        <f t="shared" si="100"/>
        <v>0</v>
      </c>
      <c r="EL33" s="42">
        <f t="shared" si="100"/>
        <v>0</v>
      </c>
      <c r="EM33" s="42">
        <f t="shared" si="100"/>
        <v>0</v>
      </c>
      <c r="EN33" s="42">
        <f t="shared" si="100"/>
        <v>0</v>
      </c>
      <c r="EO33" s="42">
        <f t="shared" si="100"/>
        <v>0</v>
      </c>
      <c r="EP33" s="42">
        <f t="shared" si="100"/>
        <v>0</v>
      </c>
      <c r="EQ33" s="42">
        <f t="shared" si="100"/>
        <v>0</v>
      </c>
      <c r="ER33" s="42">
        <f t="shared" si="100"/>
        <v>0</v>
      </c>
      <c r="ES33" s="42">
        <f t="shared" si="100"/>
        <v>0</v>
      </c>
      <c r="ET33" s="42">
        <f t="shared" si="100"/>
        <v>0</v>
      </c>
      <c r="EU33" s="42">
        <f t="shared" si="100"/>
        <v>0</v>
      </c>
      <c r="EV33" s="42">
        <f t="shared" si="100"/>
        <v>0</v>
      </c>
      <c r="EW33" s="42">
        <f t="shared" si="100"/>
        <v>0</v>
      </c>
      <c r="EX33" s="42">
        <f t="shared" si="100"/>
        <v>0</v>
      </c>
      <c r="EY33" s="42">
        <f t="shared" si="100"/>
        <v>0</v>
      </c>
      <c r="EZ33" s="42">
        <f t="shared" si="100"/>
        <v>0</v>
      </c>
      <c r="FA33" s="42">
        <f t="shared" si="100"/>
        <v>0</v>
      </c>
      <c r="FB33" s="42">
        <f t="shared" si="100"/>
        <v>0</v>
      </c>
      <c r="FC33" s="42">
        <f t="shared" si="100"/>
        <v>0</v>
      </c>
      <c r="FD33" s="42">
        <f t="shared" si="100"/>
        <v>0</v>
      </c>
      <c r="FE33" s="42">
        <f t="shared" si="100"/>
        <v>0</v>
      </c>
      <c r="FF33" s="42">
        <f t="shared" si="100"/>
        <v>0</v>
      </c>
      <c r="FG33" s="42">
        <f t="shared" si="100"/>
        <v>0</v>
      </c>
      <c r="FH33" s="42">
        <f t="shared" si="100"/>
        <v>0</v>
      </c>
      <c r="FI33" s="42">
        <f t="shared" si="100"/>
        <v>0</v>
      </c>
      <c r="FJ33" s="42">
        <f t="shared" si="100"/>
        <v>0</v>
      </c>
      <c r="FK33" s="42">
        <f t="shared" si="100"/>
        <v>0</v>
      </c>
      <c r="FL33" s="42">
        <f t="shared" si="100"/>
        <v>0</v>
      </c>
      <c r="FM33" s="42">
        <f t="shared" si="100"/>
        <v>0</v>
      </c>
      <c r="FN33" s="42">
        <f t="shared" si="100"/>
        <v>0</v>
      </c>
      <c r="FO33" s="42">
        <f t="shared" si="100"/>
        <v>0</v>
      </c>
      <c r="FP33" s="42">
        <f t="shared" si="100"/>
        <v>0</v>
      </c>
      <c r="FQ33" s="42">
        <f t="shared" si="100"/>
        <v>0</v>
      </c>
      <c r="FR33" s="42">
        <f t="shared" si="100"/>
        <v>0</v>
      </c>
      <c r="FS33" s="42">
        <f t="shared" si="100"/>
        <v>0</v>
      </c>
      <c r="FT33" s="42">
        <f t="shared" si="100"/>
        <v>0</v>
      </c>
      <c r="FU33" s="42">
        <f t="shared" si="100"/>
        <v>0</v>
      </c>
      <c r="FV33" s="42">
        <f t="shared" si="100"/>
        <v>0</v>
      </c>
      <c r="FW33" s="42">
        <f t="shared" si="100"/>
        <v>0</v>
      </c>
      <c r="FX33" s="42">
        <f t="shared" si="100"/>
        <v>0</v>
      </c>
      <c r="FY33" s="42">
        <f t="shared" si="100"/>
        <v>0</v>
      </c>
      <c r="FZ33" s="42">
        <f t="shared" si="100"/>
        <v>0</v>
      </c>
      <c r="GA33" s="42">
        <f t="shared" si="100"/>
        <v>0</v>
      </c>
      <c r="GB33" s="42">
        <f t="shared" si="88"/>
        <v>0</v>
      </c>
      <c r="GC33" s="42">
        <f t="shared" si="88"/>
        <v>0</v>
      </c>
      <c r="GD33" s="42">
        <f t="shared" si="88"/>
        <v>0</v>
      </c>
      <c r="GE33" s="42">
        <f t="shared" si="88"/>
        <v>0</v>
      </c>
      <c r="GF33" s="42">
        <f t="shared" si="88"/>
        <v>0</v>
      </c>
      <c r="GG33" s="42">
        <f t="shared" si="88"/>
        <v>0</v>
      </c>
      <c r="GH33" s="42">
        <f t="shared" si="88"/>
        <v>0</v>
      </c>
      <c r="GI33" s="42">
        <f t="shared" si="88"/>
        <v>0</v>
      </c>
      <c r="GJ33" s="42">
        <f t="shared" si="88"/>
        <v>0</v>
      </c>
      <c r="GK33" s="42">
        <f t="shared" si="88"/>
        <v>0</v>
      </c>
      <c r="GL33" s="42">
        <f t="shared" si="88"/>
        <v>0</v>
      </c>
      <c r="GM33" s="42">
        <f t="shared" si="88"/>
        <v>0</v>
      </c>
      <c r="GN33" s="42">
        <f t="shared" si="88"/>
        <v>0</v>
      </c>
      <c r="GO33" s="42">
        <f t="shared" si="88"/>
        <v>0</v>
      </c>
      <c r="GP33" s="42">
        <f t="shared" si="88"/>
        <v>0</v>
      </c>
      <c r="GQ33" s="42">
        <f t="shared" si="101"/>
        <v>0</v>
      </c>
      <c r="GR33" s="42">
        <f t="shared" si="101"/>
        <v>0</v>
      </c>
      <c r="GS33" s="42">
        <f t="shared" si="101"/>
        <v>0</v>
      </c>
      <c r="GT33" s="42">
        <f t="shared" si="101"/>
        <v>0</v>
      </c>
      <c r="GU33" s="42">
        <f t="shared" si="101"/>
        <v>0</v>
      </c>
      <c r="GV33" s="42">
        <f t="shared" si="101"/>
        <v>0</v>
      </c>
      <c r="GW33" s="42">
        <f t="shared" si="101"/>
        <v>0</v>
      </c>
      <c r="GX33" s="42">
        <f t="shared" si="101"/>
        <v>0</v>
      </c>
      <c r="GY33" s="42">
        <f t="shared" si="101"/>
        <v>0</v>
      </c>
      <c r="GZ33" s="42">
        <f t="shared" si="101"/>
        <v>0</v>
      </c>
      <c r="HA33" s="42">
        <f t="shared" si="101"/>
        <v>0</v>
      </c>
      <c r="HB33" s="42">
        <f t="shared" si="101"/>
        <v>0</v>
      </c>
      <c r="HC33" s="42">
        <f t="shared" si="101"/>
        <v>0</v>
      </c>
      <c r="HD33" s="42">
        <f t="shared" si="101"/>
        <v>0</v>
      </c>
      <c r="HE33" s="42">
        <f t="shared" si="101"/>
        <v>0</v>
      </c>
      <c r="HF33" s="42">
        <f t="shared" si="101"/>
        <v>0</v>
      </c>
      <c r="HG33" s="42">
        <f t="shared" si="101"/>
        <v>0</v>
      </c>
      <c r="HH33" s="42">
        <f t="shared" si="101"/>
        <v>0</v>
      </c>
      <c r="HI33" s="42">
        <f t="shared" si="101"/>
        <v>0</v>
      </c>
      <c r="HJ33" s="42">
        <f t="shared" si="101"/>
        <v>0</v>
      </c>
      <c r="HK33" s="42">
        <f t="shared" si="101"/>
        <v>0</v>
      </c>
      <c r="HL33" s="42">
        <f t="shared" si="101"/>
        <v>0</v>
      </c>
      <c r="HM33" s="42">
        <f t="shared" si="101"/>
        <v>0</v>
      </c>
      <c r="HN33" s="42">
        <f t="shared" si="101"/>
        <v>0</v>
      </c>
      <c r="HO33" s="42">
        <f t="shared" si="101"/>
        <v>0</v>
      </c>
      <c r="HP33" s="42">
        <f t="shared" si="101"/>
        <v>0</v>
      </c>
      <c r="HQ33" s="42">
        <f t="shared" si="101"/>
        <v>0</v>
      </c>
      <c r="HR33" s="42">
        <f t="shared" si="101"/>
        <v>0</v>
      </c>
      <c r="HS33" s="42">
        <f t="shared" si="101"/>
        <v>0</v>
      </c>
      <c r="HT33" s="42">
        <f t="shared" si="101"/>
        <v>0</v>
      </c>
      <c r="HU33" s="42">
        <f t="shared" si="101"/>
        <v>0</v>
      </c>
      <c r="HV33" s="42">
        <f t="shared" si="101"/>
        <v>0</v>
      </c>
      <c r="HW33" s="42">
        <f t="shared" si="101"/>
        <v>0</v>
      </c>
      <c r="HX33" s="42">
        <f t="shared" si="101"/>
        <v>0</v>
      </c>
      <c r="HY33" s="42">
        <f t="shared" si="101"/>
        <v>0</v>
      </c>
      <c r="HZ33" s="42">
        <f t="shared" si="101"/>
        <v>0</v>
      </c>
      <c r="IA33" s="42">
        <f t="shared" si="101"/>
        <v>0</v>
      </c>
      <c r="IB33" s="42">
        <f t="shared" si="101"/>
        <v>0</v>
      </c>
      <c r="IC33" s="42">
        <f t="shared" si="101"/>
        <v>0</v>
      </c>
      <c r="ID33" s="42">
        <f t="shared" si="101"/>
        <v>0</v>
      </c>
      <c r="IE33" s="42">
        <f t="shared" si="101"/>
        <v>0</v>
      </c>
      <c r="IF33" s="42">
        <f t="shared" si="101"/>
        <v>0</v>
      </c>
      <c r="IG33" s="42">
        <f t="shared" si="101"/>
        <v>0</v>
      </c>
      <c r="IH33" s="42">
        <f t="shared" si="101"/>
        <v>0</v>
      </c>
      <c r="II33" s="42">
        <f t="shared" si="101"/>
        <v>0</v>
      </c>
      <c r="IJ33" s="42">
        <f t="shared" si="101"/>
        <v>0</v>
      </c>
      <c r="IK33" s="42">
        <f t="shared" si="101"/>
        <v>0</v>
      </c>
      <c r="IL33" s="42">
        <f t="shared" si="101"/>
        <v>0</v>
      </c>
      <c r="IM33" s="42">
        <f t="shared" si="101"/>
        <v>0</v>
      </c>
      <c r="IN33" s="42">
        <f t="shared" si="101"/>
        <v>0</v>
      </c>
      <c r="IO33" s="42">
        <f t="shared" si="101"/>
        <v>0</v>
      </c>
      <c r="IP33" s="42">
        <f t="shared" si="101"/>
        <v>0</v>
      </c>
      <c r="IQ33" s="42">
        <f t="shared" si="101"/>
        <v>0</v>
      </c>
      <c r="IR33" s="42">
        <f t="shared" si="101"/>
        <v>0</v>
      </c>
      <c r="IS33" s="42">
        <f t="shared" si="101"/>
        <v>0</v>
      </c>
      <c r="IT33" s="42">
        <f t="shared" si="101"/>
        <v>0</v>
      </c>
      <c r="IU33" s="42">
        <f t="shared" si="101"/>
        <v>0</v>
      </c>
      <c r="IV33" s="42">
        <f t="shared" si="101"/>
        <v>0</v>
      </c>
      <c r="IW33" s="42">
        <f t="shared" si="96"/>
        <v>0</v>
      </c>
      <c r="IX33" s="42">
        <f t="shared" si="96"/>
        <v>0</v>
      </c>
      <c r="IY33" s="42">
        <f t="shared" si="96"/>
        <v>0</v>
      </c>
      <c r="IZ33" s="42">
        <f t="shared" si="96"/>
        <v>0</v>
      </c>
      <c r="JA33" s="42">
        <f t="shared" si="96"/>
        <v>0</v>
      </c>
      <c r="JB33" s="42">
        <f t="shared" si="96"/>
        <v>0</v>
      </c>
      <c r="JC33" s="42">
        <f t="shared" si="96"/>
        <v>0</v>
      </c>
      <c r="JD33" s="42">
        <f t="shared" si="96"/>
        <v>0</v>
      </c>
      <c r="JE33" s="42">
        <f t="shared" si="96"/>
        <v>0</v>
      </c>
      <c r="JF33" s="42">
        <f t="shared" si="96"/>
        <v>0</v>
      </c>
      <c r="JG33" s="42">
        <f t="shared" si="96"/>
        <v>0</v>
      </c>
      <c r="JH33" s="42">
        <f t="shared" si="96"/>
        <v>0</v>
      </c>
      <c r="JI33" s="42">
        <f t="shared" si="96"/>
        <v>0</v>
      </c>
      <c r="JJ33" s="42">
        <f t="shared" si="96"/>
        <v>0</v>
      </c>
      <c r="JK33" s="42">
        <f t="shared" si="96"/>
        <v>0</v>
      </c>
      <c r="JL33" s="42">
        <f t="shared" si="96"/>
        <v>0</v>
      </c>
      <c r="JM33" s="42">
        <f t="shared" si="96"/>
        <v>0</v>
      </c>
      <c r="JN33" s="42">
        <f t="shared" si="92"/>
        <v>0</v>
      </c>
      <c r="JO33" s="42">
        <f t="shared" si="92"/>
        <v>0</v>
      </c>
      <c r="JP33" s="42">
        <f t="shared" si="92"/>
        <v>0</v>
      </c>
      <c r="JQ33" s="42">
        <f t="shared" si="92"/>
        <v>0</v>
      </c>
      <c r="JR33" s="42">
        <f t="shared" si="92"/>
        <v>0</v>
      </c>
      <c r="JS33" s="42">
        <f t="shared" si="92"/>
        <v>0</v>
      </c>
      <c r="JT33" s="42">
        <f t="shared" si="92"/>
        <v>0</v>
      </c>
      <c r="JU33" s="42">
        <f t="shared" si="92"/>
        <v>0</v>
      </c>
      <c r="JV33" s="42">
        <f t="shared" si="92"/>
        <v>0</v>
      </c>
      <c r="JW33" s="42">
        <f t="shared" si="92"/>
        <v>0</v>
      </c>
      <c r="JX33" s="42">
        <f t="shared" si="92"/>
        <v>0</v>
      </c>
      <c r="JY33" s="42">
        <f t="shared" si="92"/>
        <v>0</v>
      </c>
      <c r="JZ33" s="42">
        <f t="shared" si="92"/>
        <v>0</v>
      </c>
      <c r="KA33" s="42">
        <f t="shared" si="92"/>
        <v>0</v>
      </c>
      <c r="KB33" s="42">
        <f t="shared" si="92"/>
        <v>0</v>
      </c>
      <c r="KC33" s="42">
        <f t="shared" si="92"/>
        <v>0</v>
      </c>
      <c r="KD33" s="42">
        <f t="shared" si="92"/>
        <v>0</v>
      </c>
      <c r="KE33" s="42">
        <f t="shared" si="92"/>
        <v>0</v>
      </c>
      <c r="KF33" s="42">
        <f t="shared" si="92"/>
        <v>0</v>
      </c>
      <c r="KG33" s="42">
        <f t="shared" si="92"/>
        <v>0</v>
      </c>
      <c r="KH33" s="42">
        <f t="shared" si="92"/>
        <v>0</v>
      </c>
      <c r="KI33" s="42">
        <f t="shared" si="92"/>
        <v>0</v>
      </c>
      <c r="KJ33" s="42">
        <f t="shared" si="92"/>
        <v>0</v>
      </c>
      <c r="KK33" s="42">
        <f t="shared" si="92"/>
        <v>0</v>
      </c>
      <c r="KL33" s="42">
        <f t="shared" si="92"/>
        <v>0</v>
      </c>
      <c r="KM33" s="42">
        <f t="shared" si="92"/>
        <v>0</v>
      </c>
      <c r="KN33" s="42">
        <f t="shared" si="92"/>
        <v>0</v>
      </c>
      <c r="KO33" s="42">
        <f t="shared" si="92"/>
        <v>0</v>
      </c>
      <c r="KP33" s="42">
        <f t="shared" si="92"/>
        <v>0</v>
      </c>
      <c r="KQ33" s="42">
        <f t="shared" si="92"/>
        <v>0</v>
      </c>
      <c r="KR33" s="42">
        <f t="shared" si="92"/>
        <v>0</v>
      </c>
      <c r="KS33" s="42">
        <f t="shared" si="92"/>
        <v>0</v>
      </c>
      <c r="KT33" s="42">
        <f t="shared" si="92"/>
        <v>0</v>
      </c>
      <c r="KU33" s="42">
        <f t="shared" si="92"/>
        <v>0</v>
      </c>
      <c r="KV33" s="42">
        <f t="shared" si="92"/>
        <v>0</v>
      </c>
      <c r="KW33" s="42">
        <f t="shared" si="92"/>
        <v>0</v>
      </c>
      <c r="KX33" s="42">
        <f t="shared" si="92"/>
        <v>0</v>
      </c>
      <c r="KY33" s="42">
        <f t="shared" si="92"/>
        <v>0</v>
      </c>
      <c r="KZ33" s="42">
        <f t="shared" si="92"/>
        <v>0</v>
      </c>
      <c r="LA33" s="42">
        <f t="shared" si="92"/>
        <v>0</v>
      </c>
      <c r="LB33" s="42">
        <f t="shared" si="92"/>
        <v>0</v>
      </c>
      <c r="LC33" s="42">
        <f t="shared" si="92"/>
        <v>0</v>
      </c>
      <c r="LD33" s="42">
        <f t="shared" si="92"/>
        <v>0</v>
      </c>
      <c r="LE33" s="42">
        <f t="shared" si="92"/>
        <v>0</v>
      </c>
      <c r="LF33" s="42">
        <f t="shared" si="92"/>
        <v>0</v>
      </c>
      <c r="LG33" s="42">
        <f t="shared" si="92"/>
        <v>0</v>
      </c>
      <c r="LH33" s="42">
        <f t="shared" si="92"/>
        <v>0</v>
      </c>
      <c r="LI33" s="42">
        <f t="shared" si="92"/>
        <v>0</v>
      </c>
      <c r="LJ33" s="42">
        <f t="shared" si="92"/>
        <v>0</v>
      </c>
      <c r="LK33" s="42">
        <f t="shared" si="92"/>
        <v>0</v>
      </c>
      <c r="LL33" s="42">
        <f t="shared" si="72"/>
        <v>0</v>
      </c>
      <c r="LM33" s="42">
        <f t="shared" si="72"/>
        <v>0</v>
      </c>
      <c r="LN33" s="42">
        <f t="shared" si="97"/>
        <v>0</v>
      </c>
      <c r="LO33" s="42">
        <f t="shared" si="97"/>
        <v>0</v>
      </c>
      <c r="LP33" s="42">
        <f t="shared" si="97"/>
        <v>0</v>
      </c>
      <c r="LQ33" s="42">
        <f t="shared" si="97"/>
        <v>0</v>
      </c>
      <c r="LR33" s="42">
        <f t="shared" si="97"/>
        <v>0</v>
      </c>
      <c r="LS33" s="42">
        <f t="shared" si="97"/>
        <v>0</v>
      </c>
      <c r="LT33" s="42">
        <f t="shared" si="97"/>
        <v>0</v>
      </c>
      <c r="LU33" s="42">
        <f t="shared" si="97"/>
        <v>0</v>
      </c>
      <c r="LV33" s="42">
        <f t="shared" si="97"/>
        <v>0</v>
      </c>
      <c r="LW33" s="42">
        <f t="shared" si="97"/>
        <v>0</v>
      </c>
      <c r="LX33" s="42">
        <f t="shared" si="97"/>
        <v>0</v>
      </c>
      <c r="LY33" s="42">
        <f t="shared" si="97"/>
        <v>0</v>
      </c>
      <c r="LZ33" s="42">
        <f t="shared" si="97"/>
        <v>0</v>
      </c>
      <c r="MA33" s="42">
        <f t="shared" si="97"/>
        <v>0</v>
      </c>
      <c r="MB33" s="42">
        <f t="shared" si="97"/>
        <v>0</v>
      </c>
      <c r="MC33" s="42">
        <f t="shared" si="97"/>
        <v>0</v>
      </c>
      <c r="MD33" s="42">
        <f t="shared" si="97"/>
        <v>0</v>
      </c>
      <c r="ME33" s="42">
        <f t="shared" si="97"/>
        <v>0</v>
      </c>
      <c r="MF33" s="42">
        <f t="shared" si="97"/>
        <v>0</v>
      </c>
      <c r="MG33" s="42">
        <f t="shared" si="97"/>
        <v>0</v>
      </c>
      <c r="MH33" s="42">
        <f t="shared" si="97"/>
        <v>0</v>
      </c>
      <c r="MI33" s="42">
        <f t="shared" si="97"/>
        <v>0</v>
      </c>
      <c r="MJ33" s="42">
        <f t="shared" si="97"/>
        <v>0</v>
      </c>
      <c r="MK33" s="42">
        <f t="shared" si="97"/>
        <v>0</v>
      </c>
      <c r="ML33" s="42">
        <f t="shared" si="97"/>
        <v>0</v>
      </c>
      <c r="MM33" s="42">
        <f t="shared" si="97"/>
        <v>0</v>
      </c>
      <c r="MN33" s="42">
        <f t="shared" si="97"/>
        <v>0</v>
      </c>
      <c r="MO33" s="42">
        <f t="shared" si="97"/>
        <v>0</v>
      </c>
      <c r="MP33" s="42">
        <f t="shared" si="97"/>
        <v>0</v>
      </c>
      <c r="MQ33" s="42">
        <f t="shared" si="97"/>
        <v>0</v>
      </c>
      <c r="MR33" s="42">
        <f t="shared" si="97"/>
        <v>0</v>
      </c>
      <c r="MS33" s="42">
        <f t="shared" si="97"/>
        <v>0</v>
      </c>
      <c r="MT33" s="42">
        <f t="shared" si="97"/>
        <v>0</v>
      </c>
      <c r="MU33" s="42">
        <f t="shared" si="97"/>
        <v>0</v>
      </c>
      <c r="MV33" s="42">
        <f t="shared" si="97"/>
        <v>0</v>
      </c>
      <c r="MW33" s="42">
        <f t="shared" si="97"/>
        <v>0</v>
      </c>
      <c r="MX33" s="42">
        <f t="shared" si="97"/>
        <v>0</v>
      </c>
      <c r="MY33" s="42">
        <f t="shared" si="97"/>
        <v>0</v>
      </c>
      <c r="MZ33" s="42">
        <f t="shared" si="97"/>
        <v>0</v>
      </c>
      <c r="NA33" s="42">
        <f t="shared" si="97"/>
        <v>0</v>
      </c>
      <c r="NB33" s="42">
        <f t="shared" si="97"/>
        <v>0</v>
      </c>
      <c r="NC33" s="42">
        <f t="shared" si="97"/>
        <v>0</v>
      </c>
      <c r="ND33" s="42">
        <f t="shared" si="97"/>
        <v>0</v>
      </c>
      <c r="NE33" s="42">
        <f t="shared" si="97"/>
        <v>0</v>
      </c>
      <c r="NF33" s="42">
        <f t="shared" si="97"/>
        <v>0</v>
      </c>
      <c r="NG33" s="42">
        <f t="shared" si="97"/>
        <v>0</v>
      </c>
      <c r="NH33" s="42">
        <f t="shared" si="97"/>
        <v>0</v>
      </c>
      <c r="NI33" s="42">
        <f t="shared" si="97"/>
        <v>0</v>
      </c>
      <c r="NJ33" s="42">
        <f t="shared" si="97"/>
        <v>0</v>
      </c>
      <c r="NK33" s="42">
        <f t="shared" si="97"/>
        <v>0</v>
      </c>
      <c r="NL33" s="42">
        <f t="shared" si="97"/>
        <v>0</v>
      </c>
      <c r="NM33" s="42">
        <f t="shared" si="97"/>
        <v>0</v>
      </c>
      <c r="NN33" s="42">
        <f t="shared" si="97"/>
        <v>0</v>
      </c>
      <c r="NO33" s="42">
        <f t="shared" si="97"/>
        <v>0</v>
      </c>
      <c r="NP33" s="42">
        <f t="shared" si="97"/>
        <v>0</v>
      </c>
      <c r="NQ33" s="42">
        <f t="shared" si="97"/>
        <v>0</v>
      </c>
      <c r="NR33" s="42">
        <f t="shared" si="97"/>
        <v>0</v>
      </c>
      <c r="NS33" s="42">
        <f t="shared" si="97"/>
        <v>0</v>
      </c>
      <c r="NT33" s="42">
        <f t="shared" si="97"/>
        <v>0</v>
      </c>
      <c r="NU33" s="42">
        <f t="shared" si="97"/>
        <v>0</v>
      </c>
      <c r="NV33" s="42">
        <f t="shared" si="97"/>
        <v>0</v>
      </c>
      <c r="NW33" s="42">
        <f t="shared" si="97"/>
        <v>0</v>
      </c>
      <c r="NX33" s="42">
        <f t="shared" si="97"/>
        <v>0</v>
      </c>
      <c r="NY33" s="42">
        <f t="shared" si="97"/>
        <v>0</v>
      </c>
      <c r="NZ33" s="42">
        <f t="shared" si="82"/>
        <v>0</v>
      </c>
      <c r="OA33" s="42">
        <f t="shared" si="82"/>
        <v>0</v>
      </c>
      <c r="OB33" s="42">
        <f t="shared" si="102"/>
        <v>0</v>
      </c>
      <c r="OC33" s="42">
        <f t="shared" si="102"/>
        <v>0</v>
      </c>
      <c r="OD33" s="42">
        <f t="shared" si="102"/>
        <v>0</v>
      </c>
      <c r="OE33" s="42">
        <f t="shared" si="102"/>
        <v>0</v>
      </c>
      <c r="OF33" s="42">
        <f t="shared" si="102"/>
        <v>0</v>
      </c>
      <c r="OG33" s="42">
        <f t="shared" si="102"/>
        <v>0</v>
      </c>
      <c r="OH33" s="42">
        <f t="shared" si="102"/>
        <v>0</v>
      </c>
      <c r="OI33" s="42">
        <f t="shared" si="102"/>
        <v>0</v>
      </c>
      <c r="OJ33" s="42">
        <f t="shared" si="102"/>
        <v>0</v>
      </c>
      <c r="OK33" s="42">
        <f t="shared" si="102"/>
        <v>0</v>
      </c>
      <c r="OL33" s="42">
        <f t="shared" si="102"/>
        <v>0</v>
      </c>
      <c r="OM33" s="42">
        <f t="shared" si="102"/>
        <v>0</v>
      </c>
      <c r="ON33" s="42">
        <f t="shared" si="102"/>
        <v>0</v>
      </c>
      <c r="OO33" s="42">
        <f t="shared" si="102"/>
        <v>0</v>
      </c>
      <c r="OP33" s="42">
        <f t="shared" si="102"/>
        <v>0</v>
      </c>
      <c r="OQ33" s="42">
        <f t="shared" si="102"/>
        <v>0</v>
      </c>
      <c r="OR33" s="42">
        <f t="shared" si="102"/>
        <v>0</v>
      </c>
      <c r="OS33" s="42">
        <f t="shared" si="102"/>
        <v>0</v>
      </c>
      <c r="OT33" s="42">
        <f t="shared" si="102"/>
        <v>0</v>
      </c>
      <c r="OU33" s="42">
        <f t="shared" si="102"/>
        <v>0</v>
      </c>
      <c r="OV33" s="42">
        <f t="shared" si="102"/>
        <v>0</v>
      </c>
      <c r="OW33" s="42">
        <f t="shared" si="102"/>
        <v>0</v>
      </c>
      <c r="OX33" s="42">
        <f t="shared" si="102"/>
        <v>0</v>
      </c>
      <c r="OY33" s="42">
        <f t="shared" si="102"/>
        <v>0</v>
      </c>
      <c r="OZ33" s="42">
        <f t="shared" si="102"/>
        <v>0</v>
      </c>
      <c r="PA33" s="42">
        <f t="shared" si="102"/>
        <v>0</v>
      </c>
      <c r="PB33" s="42">
        <f t="shared" si="102"/>
        <v>0</v>
      </c>
      <c r="PC33" s="42">
        <f t="shared" si="102"/>
        <v>0</v>
      </c>
      <c r="PD33" s="42">
        <f t="shared" si="102"/>
        <v>0</v>
      </c>
      <c r="PE33" s="42">
        <f t="shared" si="102"/>
        <v>0</v>
      </c>
      <c r="PF33" s="42">
        <f t="shared" si="102"/>
        <v>0</v>
      </c>
      <c r="PG33" s="42">
        <f t="shared" si="102"/>
        <v>0</v>
      </c>
      <c r="PH33" s="42">
        <f t="shared" si="102"/>
        <v>0</v>
      </c>
      <c r="PI33" s="42">
        <f t="shared" si="102"/>
        <v>0</v>
      </c>
      <c r="PJ33" s="42">
        <f t="shared" si="102"/>
        <v>0</v>
      </c>
      <c r="PK33" s="42">
        <f t="shared" si="102"/>
        <v>0</v>
      </c>
      <c r="PL33" s="42">
        <f t="shared" si="102"/>
        <v>0</v>
      </c>
      <c r="PM33" s="42">
        <f t="shared" si="102"/>
        <v>0</v>
      </c>
      <c r="PN33" s="42">
        <f t="shared" si="102"/>
        <v>0</v>
      </c>
      <c r="PO33" s="42">
        <f t="shared" si="102"/>
        <v>0</v>
      </c>
      <c r="PP33" s="42">
        <f t="shared" si="102"/>
        <v>0</v>
      </c>
      <c r="PQ33" s="42">
        <f t="shared" si="102"/>
        <v>0</v>
      </c>
      <c r="PR33" s="42">
        <f t="shared" si="102"/>
        <v>0</v>
      </c>
      <c r="PS33" s="42">
        <f t="shared" si="102"/>
        <v>0</v>
      </c>
      <c r="PT33" s="42">
        <f t="shared" si="102"/>
        <v>0</v>
      </c>
      <c r="PU33" s="42">
        <f t="shared" si="102"/>
        <v>0</v>
      </c>
      <c r="PV33" s="42">
        <f t="shared" si="102"/>
        <v>0</v>
      </c>
      <c r="PW33" s="42">
        <f t="shared" si="102"/>
        <v>0</v>
      </c>
      <c r="PX33" s="42">
        <f t="shared" si="102"/>
        <v>0</v>
      </c>
      <c r="PY33" s="42">
        <f t="shared" si="102"/>
        <v>0</v>
      </c>
      <c r="PZ33" s="42">
        <f t="shared" si="102"/>
        <v>0</v>
      </c>
      <c r="QA33" s="42">
        <f t="shared" si="102"/>
        <v>0</v>
      </c>
      <c r="QB33" s="42">
        <f t="shared" si="102"/>
        <v>0</v>
      </c>
      <c r="QC33" s="42">
        <f t="shared" si="102"/>
        <v>0</v>
      </c>
      <c r="QD33" s="42">
        <f t="shared" si="102"/>
        <v>0</v>
      </c>
      <c r="QE33" s="42">
        <f t="shared" si="102"/>
        <v>0</v>
      </c>
      <c r="QF33" s="42">
        <f t="shared" si="102"/>
        <v>0</v>
      </c>
      <c r="QG33" s="42">
        <f t="shared" si="102"/>
        <v>0</v>
      </c>
      <c r="QH33" s="42">
        <f t="shared" si="102"/>
        <v>0</v>
      </c>
      <c r="QI33" s="42">
        <f t="shared" si="102"/>
        <v>0</v>
      </c>
      <c r="QJ33" s="42">
        <f t="shared" si="102"/>
        <v>0</v>
      </c>
      <c r="QK33" s="42">
        <f t="shared" si="102"/>
        <v>0</v>
      </c>
      <c r="QL33" s="42">
        <f t="shared" si="102"/>
        <v>0</v>
      </c>
      <c r="QM33" s="42">
        <f t="shared" si="102"/>
        <v>0</v>
      </c>
      <c r="QN33" s="42">
        <f t="shared" si="103"/>
        <v>0</v>
      </c>
      <c r="QO33" s="42">
        <f t="shared" si="103"/>
        <v>0</v>
      </c>
      <c r="QP33" s="42">
        <f t="shared" si="103"/>
        <v>0</v>
      </c>
      <c r="QQ33" s="42">
        <f t="shared" si="103"/>
        <v>0</v>
      </c>
      <c r="QR33" s="42">
        <f t="shared" si="103"/>
        <v>0</v>
      </c>
      <c r="QS33" s="42">
        <f t="shared" si="103"/>
        <v>0</v>
      </c>
      <c r="QT33" s="42">
        <f t="shared" si="103"/>
        <v>0</v>
      </c>
      <c r="QU33" s="42">
        <f t="shared" si="103"/>
        <v>0</v>
      </c>
      <c r="QV33" s="42">
        <f t="shared" si="103"/>
        <v>0</v>
      </c>
      <c r="QW33" s="42">
        <f t="shared" si="103"/>
        <v>0</v>
      </c>
      <c r="QX33" s="42">
        <f t="shared" si="103"/>
        <v>0</v>
      </c>
      <c r="QY33" s="42">
        <f t="shared" si="103"/>
        <v>0</v>
      </c>
      <c r="QZ33" s="42">
        <f t="shared" si="103"/>
        <v>0</v>
      </c>
      <c r="RA33" s="42">
        <f t="shared" si="103"/>
        <v>0</v>
      </c>
      <c r="RB33" s="42">
        <f t="shared" si="103"/>
        <v>0</v>
      </c>
      <c r="RC33" s="42">
        <f t="shared" si="103"/>
        <v>0</v>
      </c>
      <c r="RD33" s="42">
        <f t="shared" si="103"/>
        <v>0</v>
      </c>
      <c r="RE33" s="42">
        <f t="shared" si="103"/>
        <v>0</v>
      </c>
      <c r="RF33" s="42">
        <f t="shared" si="103"/>
        <v>0</v>
      </c>
      <c r="RG33" s="42">
        <f t="shared" si="103"/>
        <v>0</v>
      </c>
      <c r="RH33" s="42">
        <f t="shared" si="103"/>
        <v>0</v>
      </c>
      <c r="RI33" s="42">
        <f t="shared" si="103"/>
        <v>0</v>
      </c>
      <c r="RJ33" s="42">
        <f t="shared" si="103"/>
        <v>0</v>
      </c>
      <c r="RK33" s="42">
        <f t="shared" si="103"/>
        <v>0</v>
      </c>
      <c r="RL33" s="42">
        <f t="shared" si="103"/>
        <v>0</v>
      </c>
      <c r="RM33" s="42">
        <f t="shared" si="103"/>
        <v>0</v>
      </c>
      <c r="RN33" s="42">
        <f t="shared" si="103"/>
        <v>0</v>
      </c>
      <c r="RO33" s="42">
        <f t="shared" si="103"/>
        <v>0</v>
      </c>
      <c r="RP33" s="42">
        <f t="shared" si="103"/>
        <v>0</v>
      </c>
      <c r="RQ33" s="42">
        <f t="shared" si="103"/>
        <v>0</v>
      </c>
      <c r="RR33" s="42">
        <f t="shared" si="103"/>
        <v>0</v>
      </c>
      <c r="RS33" s="42">
        <f t="shared" si="103"/>
        <v>0</v>
      </c>
      <c r="RT33" s="42">
        <f t="shared" si="103"/>
        <v>0</v>
      </c>
      <c r="RU33" s="42">
        <f t="shared" si="103"/>
        <v>0</v>
      </c>
      <c r="RV33" s="42">
        <f t="shared" si="103"/>
        <v>0</v>
      </c>
      <c r="RW33" s="42">
        <f t="shared" si="103"/>
        <v>0</v>
      </c>
      <c r="RX33" s="42">
        <f t="shared" si="103"/>
        <v>0</v>
      </c>
      <c r="RY33" s="42">
        <f t="shared" si="103"/>
        <v>0</v>
      </c>
      <c r="RZ33" s="42">
        <f t="shared" si="103"/>
        <v>1</v>
      </c>
      <c r="SA33" s="42">
        <f t="shared" si="103"/>
        <v>0</v>
      </c>
      <c r="SB33" s="42">
        <f t="shared" si="103"/>
        <v>0</v>
      </c>
      <c r="SC33" s="42">
        <f t="shared" si="103"/>
        <v>0</v>
      </c>
      <c r="SD33" s="42">
        <f t="shared" si="103"/>
        <v>0</v>
      </c>
      <c r="SE33" s="42">
        <f t="shared" si="103"/>
        <v>0</v>
      </c>
      <c r="SF33" s="42">
        <f t="shared" si="103"/>
        <v>0</v>
      </c>
      <c r="SG33" s="42">
        <f t="shared" si="103"/>
        <v>0</v>
      </c>
      <c r="SH33" s="42">
        <f t="shared" si="103"/>
        <v>0</v>
      </c>
      <c r="SI33" s="42">
        <f t="shared" si="103"/>
        <v>0</v>
      </c>
      <c r="SJ33" s="42">
        <f t="shared" si="103"/>
        <v>0</v>
      </c>
      <c r="SK33" s="42">
        <f t="shared" si="103"/>
        <v>0</v>
      </c>
      <c r="SL33" s="42">
        <f t="shared" si="103"/>
        <v>0</v>
      </c>
      <c r="SM33" s="42">
        <f t="shared" si="103"/>
        <v>0</v>
      </c>
      <c r="SN33" s="42">
        <f t="shared" si="103"/>
        <v>0</v>
      </c>
      <c r="SO33" s="42">
        <f t="shared" si="103"/>
        <v>0</v>
      </c>
      <c r="SP33" s="42">
        <f t="shared" si="103"/>
        <v>0</v>
      </c>
      <c r="SQ33" s="42">
        <f t="shared" si="103"/>
        <v>0</v>
      </c>
      <c r="SR33" s="42">
        <f t="shared" si="103"/>
        <v>0</v>
      </c>
      <c r="SS33" s="42">
        <f t="shared" si="103"/>
        <v>0</v>
      </c>
      <c r="ST33" s="42">
        <f t="shared" si="103"/>
        <v>0</v>
      </c>
      <c r="SU33" s="42">
        <f t="shared" si="103"/>
        <v>0</v>
      </c>
      <c r="SV33" s="42">
        <f t="shared" si="103"/>
        <v>0</v>
      </c>
      <c r="SW33" s="42">
        <f t="shared" si="103"/>
        <v>0</v>
      </c>
      <c r="SX33" s="42">
        <f t="shared" si="103"/>
        <v>0</v>
      </c>
      <c r="SY33" s="42">
        <f t="shared" si="103"/>
        <v>0</v>
      </c>
      <c r="SZ33" s="42">
        <f t="shared" si="98"/>
        <v>0</v>
      </c>
      <c r="TA33" s="42">
        <f t="shared" si="98"/>
        <v>0</v>
      </c>
      <c r="TB33" s="42">
        <f t="shared" si="98"/>
        <v>0</v>
      </c>
      <c r="TC33" s="42">
        <f t="shared" si="98"/>
        <v>0</v>
      </c>
      <c r="TD33" s="42">
        <f t="shared" si="94"/>
        <v>0</v>
      </c>
      <c r="TE33" s="42">
        <f t="shared" si="94"/>
        <v>0</v>
      </c>
      <c r="TF33" s="42">
        <f t="shared" si="94"/>
        <v>0</v>
      </c>
      <c r="TG33" s="42">
        <f t="shared" si="94"/>
        <v>0</v>
      </c>
      <c r="TH33" s="42">
        <f t="shared" si="94"/>
        <v>0</v>
      </c>
      <c r="TI33" s="42">
        <f t="shared" si="94"/>
        <v>0</v>
      </c>
      <c r="TJ33" s="42">
        <f t="shared" si="94"/>
        <v>0</v>
      </c>
      <c r="TK33" s="42">
        <f t="shared" si="94"/>
        <v>0</v>
      </c>
      <c r="TL33" s="42">
        <f t="shared" si="94"/>
        <v>0</v>
      </c>
      <c r="TM33" s="42">
        <f t="shared" si="94"/>
        <v>0</v>
      </c>
      <c r="TN33" s="42">
        <f t="shared" si="94"/>
        <v>0</v>
      </c>
      <c r="TO33" s="42">
        <f t="shared" si="94"/>
        <v>0</v>
      </c>
      <c r="TP33" s="42">
        <f t="shared" si="94"/>
        <v>0</v>
      </c>
      <c r="TQ33" s="42">
        <f t="shared" si="94"/>
        <v>0</v>
      </c>
      <c r="TR33" s="42">
        <f t="shared" si="94"/>
        <v>0</v>
      </c>
      <c r="TS33" s="42">
        <f t="shared" si="94"/>
        <v>0</v>
      </c>
      <c r="TT33" s="42">
        <f t="shared" si="94"/>
        <v>0</v>
      </c>
      <c r="TU33" s="42">
        <f t="shared" si="94"/>
        <v>0</v>
      </c>
      <c r="TV33" s="42">
        <f t="shared" si="94"/>
        <v>0</v>
      </c>
      <c r="TW33" s="42">
        <f t="shared" si="94"/>
        <v>0</v>
      </c>
      <c r="TX33" s="42">
        <f t="shared" si="94"/>
        <v>0</v>
      </c>
      <c r="TY33" s="42">
        <f t="shared" si="94"/>
        <v>0</v>
      </c>
      <c r="TZ33" s="42">
        <f t="shared" si="94"/>
        <v>0</v>
      </c>
      <c r="UA33" s="42">
        <f t="shared" si="94"/>
        <v>0</v>
      </c>
      <c r="UB33" s="42">
        <f t="shared" si="94"/>
        <v>0</v>
      </c>
      <c r="UC33" s="42">
        <f t="shared" si="94"/>
        <v>0</v>
      </c>
      <c r="UD33" s="42">
        <f t="shared" si="94"/>
        <v>0</v>
      </c>
      <c r="UE33" s="42">
        <f t="shared" si="94"/>
        <v>0</v>
      </c>
      <c r="UF33" s="42">
        <f t="shared" si="94"/>
        <v>0</v>
      </c>
      <c r="UG33" s="42">
        <f t="shared" si="94"/>
        <v>0</v>
      </c>
      <c r="UH33" s="42">
        <f t="shared" si="94"/>
        <v>0</v>
      </c>
      <c r="UI33" s="42">
        <f t="shared" si="94"/>
        <v>0</v>
      </c>
      <c r="UJ33" s="42">
        <f t="shared" si="94"/>
        <v>0</v>
      </c>
      <c r="UK33" s="42">
        <f t="shared" si="94"/>
        <v>0</v>
      </c>
      <c r="UL33" s="42">
        <f t="shared" si="94"/>
        <v>0</v>
      </c>
      <c r="UM33" s="42">
        <f t="shared" si="94"/>
        <v>0</v>
      </c>
      <c r="UN33" s="42">
        <f t="shared" si="94"/>
        <v>0</v>
      </c>
      <c r="UO33" s="42">
        <f t="shared" si="94"/>
        <v>0</v>
      </c>
      <c r="UP33" s="42">
        <f t="shared" si="94"/>
        <v>0</v>
      </c>
      <c r="UQ33" s="42">
        <f t="shared" si="94"/>
        <v>0</v>
      </c>
      <c r="UR33" s="42">
        <f t="shared" si="94"/>
        <v>0</v>
      </c>
      <c r="US33" s="42">
        <f t="shared" si="94"/>
        <v>0</v>
      </c>
      <c r="UT33" s="42">
        <f t="shared" si="94"/>
        <v>0</v>
      </c>
      <c r="UU33" s="42">
        <f t="shared" si="94"/>
        <v>0</v>
      </c>
      <c r="UV33" s="42">
        <f t="shared" si="94"/>
        <v>0</v>
      </c>
      <c r="UW33" s="42">
        <f t="shared" si="94"/>
        <v>0</v>
      </c>
      <c r="UX33" s="42">
        <f t="shared" si="94"/>
        <v>0</v>
      </c>
      <c r="UY33" s="42">
        <f t="shared" si="94"/>
        <v>0</v>
      </c>
      <c r="UZ33" s="42">
        <f t="shared" si="94"/>
        <v>0</v>
      </c>
      <c r="VA33" s="42">
        <f t="shared" si="94"/>
        <v>0</v>
      </c>
      <c r="VB33" s="42">
        <f t="shared" si="94"/>
        <v>0</v>
      </c>
      <c r="VC33" s="42">
        <f t="shared" si="94"/>
        <v>0</v>
      </c>
      <c r="VD33" s="42">
        <f t="shared" si="94"/>
        <v>0</v>
      </c>
      <c r="VE33" s="42">
        <f t="shared" si="94"/>
        <v>0</v>
      </c>
      <c r="VF33" s="42">
        <f t="shared" si="94"/>
        <v>0</v>
      </c>
      <c r="VG33" s="42">
        <f t="shared" si="94"/>
        <v>0</v>
      </c>
      <c r="VH33" s="42">
        <f t="shared" si="94"/>
        <v>0</v>
      </c>
      <c r="VI33" s="42">
        <f t="shared" si="94"/>
        <v>0</v>
      </c>
      <c r="VJ33" s="42">
        <f t="shared" si="94"/>
        <v>0</v>
      </c>
      <c r="VK33" s="42">
        <f t="shared" si="94"/>
        <v>0</v>
      </c>
      <c r="VL33" s="42">
        <f t="shared" si="94"/>
        <v>0</v>
      </c>
      <c r="VM33" s="42">
        <f t="shared" si="94"/>
        <v>0</v>
      </c>
      <c r="VN33" s="42">
        <f t="shared" si="94"/>
        <v>0</v>
      </c>
      <c r="VO33" s="42">
        <f t="shared" ref="VO33:XZ36" si="106">IF(VO$2=$A33,1,0)</f>
        <v>0</v>
      </c>
      <c r="VP33" s="42">
        <f t="shared" si="106"/>
        <v>0</v>
      </c>
      <c r="VQ33" s="42">
        <f t="shared" si="106"/>
        <v>0</v>
      </c>
      <c r="VR33" s="42">
        <f t="shared" si="106"/>
        <v>0</v>
      </c>
      <c r="VS33" s="42">
        <f t="shared" si="106"/>
        <v>0</v>
      </c>
      <c r="VT33" s="42">
        <f t="shared" si="106"/>
        <v>0</v>
      </c>
      <c r="VU33" s="42">
        <f t="shared" si="106"/>
        <v>0</v>
      </c>
      <c r="VV33" s="42">
        <f t="shared" si="106"/>
        <v>0</v>
      </c>
      <c r="VW33" s="42">
        <f t="shared" si="106"/>
        <v>0</v>
      </c>
      <c r="VX33" s="42">
        <f t="shared" si="106"/>
        <v>0</v>
      </c>
      <c r="VY33" s="42">
        <f t="shared" si="106"/>
        <v>0</v>
      </c>
      <c r="VZ33" s="42">
        <f t="shared" si="106"/>
        <v>0</v>
      </c>
      <c r="WA33" s="42">
        <f t="shared" si="106"/>
        <v>0</v>
      </c>
      <c r="WB33" s="42">
        <f t="shared" si="106"/>
        <v>0</v>
      </c>
      <c r="WC33" s="42">
        <f t="shared" si="106"/>
        <v>0</v>
      </c>
      <c r="WD33" s="42">
        <f t="shared" si="106"/>
        <v>0</v>
      </c>
      <c r="WE33" s="42">
        <f t="shared" si="106"/>
        <v>0</v>
      </c>
      <c r="WF33" s="42">
        <f t="shared" si="106"/>
        <v>0</v>
      </c>
      <c r="WG33" s="42">
        <f t="shared" si="106"/>
        <v>0</v>
      </c>
      <c r="WH33" s="42">
        <f t="shared" si="106"/>
        <v>0</v>
      </c>
      <c r="WI33" s="42">
        <f t="shared" si="106"/>
        <v>0</v>
      </c>
      <c r="WJ33" s="42">
        <f t="shared" si="106"/>
        <v>0</v>
      </c>
      <c r="WK33" s="42">
        <f t="shared" si="106"/>
        <v>0</v>
      </c>
      <c r="WL33" s="42">
        <f t="shared" si="106"/>
        <v>0</v>
      </c>
      <c r="WM33" s="42">
        <f t="shared" si="106"/>
        <v>0</v>
      </c>
      <c r="WN33" s="42">
        <f t="shared" si="106"/>
        <v>0</v>
      </c>
      <c r="WO33" s="42">
        <f t="shared" si="106"/>
        <v>0</v>
      </c>
      <c r="WP33" s="42">
        <f t="shared" si="106"/>
        <v>0</v>
      </c>
      <c r="WQ33" s="42">
        <f t="shared" si="106"/>
        <v>0</v>
      </c>
      <c r="WR33" s="42">
        <f t="shared" si="106"/>
        <v>0</v>
      </c>
      <c r="WS33" s="42">
        <f t="shared" si="106"/>
        <v>0</v>
      </c>
      <c r="WT33" s="42">
        <f t="shared" si="106"/>
        <v>0</v>
      </c>
      <c r="WU33" s="42">
        <f t="shared" si="106"/>
        <v>0</v>
      </c>
      <c r="WV33" s="42">
        <f t="shared" si="106"/>
        <v>0</v>
      </c>
      <c r="WW33" s="42">
        <f t="shared" si="106"/>
        <v>0</v>
      </c>
      <c r="WX33" s="42">
        <f t="shared" si="106"/>
        <v>0</v>
      </c>
      <c r="WY33" s="42">
        <f t="shared" si="106"/>
        <v>0</v>
      </c>
      <c r="WZ33" s="42">
        <f t="shared" si="106"/>
        <v>0</v>
      </c>
      <c r="XA33" s="42">
        <f t="shared" si="106"/>
        <v>0</v>
      </c>
      <c r="XB33" s="42">
        <f t="shared" si="106"/>
        <v>0</v>
      </c>
      <c r="XC33" s="42">
        <f t="shared" si="106"/>
        <v>0</v>
      </c>
      <c r="XD33" s="42">
        <f t="shared" si="106"/>
        <v>0</v>
      </c>
      <c r="XE33" s="42">
        <f t="shared" si="106"/>
        <v>0</v>
      </c>
      <c r="XF33" s="42">
        <f t="shared" si="106"/>
        <v>0</v>
      </c>
      <c r="XG33" s="42">
        <f t="shared" si="106"/>
        <v>0</v>
      </c>
      <c r="XH33" s="42">
        <f t="shared" si="106"/>
        <v>0</v>
      </c>
      <c r="XI33" s="42">
        <f t="shared" si="106"/>
        <v>0</v>
      </c>
      <c r="XJ33" s="42">
        <f t="shared" si="106"/>
        <v>0</v>
      </c>
      <c r="XK33" s="42">
        <f t="shared" si="106"/>
        <v>0</v>
      </c>
      <c r="XL33" s="42">
        <f t="shared" si="106"/>
        <v>0</v>
      </c>
      <c r="XM33" s="42">
        <f t="shared" si="106"/>
        <v>0</v>
      </c>
      <c r="XN33" s="42">
        <f t="shared" si="106"/>
        <v>0</v>
      </c>
      <c r="XO33" s="42">
        <f t="shared" si="106"/>
        <v>0</v>
      </c>
      <c r="XP33" s="42">
        <f t="shared" si="106"/>
        <v>0</v>
      </c>
      <c r="XQ33" s="42">
        <f t="shared" si="106"/>
        <v>0</v>
      </c>
      <c r="XR33" s="42">
        <f t="shared" si="106"/>
        <v>0</v>
      </c>
      <c r="XS33" s="42">
        <f t="shared" si="106"/>
        <v>0</v>
      </c>
      <c r="XT33" s="42">
        <f t="shared" si="106"/>
        <v>0</v>
      </c>
      <c r="XU33" s="42">
        <f t="shared" si="106"/>
        <v>0</v>
      </c>
      <c r="XV33" s="42">
        <f t="shared" si="106"/>
        <v>0</v>
      </c>
      <c r="XW33" s="42">
        <f t="shared" si="106"/>
        <v>0</v>
      </c>
      <c r="XX33" s="42">
        <f t="shared" si="106"/>
        <v>0</v>
      </c>
      <c r="XY33" s="42">
        <f t="shared" si="106"/>
        <v>0</v>
      </c>
      <c r="XZ33" s="42">
        <f t="shared" si="106"/>
        <v>0</v>
      </c>
      <c r="YA33" s="42">
        <f t="shared" si="104"/>
        <v>0</v>
      </c>
      <c r="YB33" s="42">
        <f t="shared" si="104"/>
        <v>0</v>
      </c>
      <c r="YC33" s="42">
        <f t="shared" si="104"/>
        <v>0</v>
      </c>
      <c r="YD33" s="42">
        <f t="shared" si="70"/>
        <v>0</v>
      </c>
      <c r="YE33" s="23"/>
    </row>
    <row r="34" spans="1:655" x14ac:dyDescent="0.55000000000000004">
      <c r="A34" t="s">
        <v>898</v>
      </c>
      <c r="B34" s="42">
        <f t="shared" si="66"/>
        <v>0</v>
      </c>
      <c r="C34" s="42">
        <f t="shared" si="66"/>
        <v>0</v>
      </c>
      <c r="D34" s="42">
        <f t="shared" si="66"/>
        <v>0</v>
      </c>
      <c r="E34" s="42">
        <f t="shared" si="66"/>
        <v>0</v>
      </c>
      <c r="F34" s="42">
        <f t="shared" si="66"/>
        <v>0</v>
      </c>
      <c r="G34" s="42">
        <f t="shared" si="66"/>
        <v>0</v>
      </c>
      <c r="H34" s="42">
        <f t="shared" si="66"/>
        <v>0</v>
      </c>
      <c r="I34" s="42">
        <f t="shared" si="66"/>
        <v>0</v>
      </c>
      <c r="J34" s="42">
        <f t="shared" si="66"/>
        <v>0</v>
      </c>
      <c r="K34" s="42">
        <f t="shared" si="66"/>
        <v>0</v>
      </c>
      <c r="L34" s="42">
        <f t="shared" si="66"/>
        <v>0</v>
      </c>
      <c r="M34" s="42">
        <f t="shared" si="66"/>
        <v>0</v>
      </c>
      <c r="N34" s="42">
        <f t="shared" si="66"/>
        <v>0</v>
      </c>
      <c r="O34" s="42">
        <f t="shared" si="66"/>
        <v>0</v>
      </c>
      <c r="P34" s="42">
        <f t="shared" si="66"/>
        <v>0</v>
      </c>
      <c r="Q34" s="42">
        <f t="shared" si="66"/>
        <v>0</v>
      </c>
      <c r="R34" s="42">
        <f t="shared" si="95"/>
        <v>0</v>
      </c>
      <c r="S34" s="42">
        <f t="shared" si="95"/>
        <v>0</v>
      </c>
      <c r="T34" s="42">
        <f t="shared" si="95"/>
        <v>0</v>
      </c>
      <c r="U34" s="42">
        <f t="shared" si="95"/>
        <v>0</v>
      </c>
      <c r="V34" s="42">
        <f t="shared" si="95"/>
        <v>0</v>
      </c>
      <c r="W34" s="42">
        <f t="shared" si="95"/>
        <v>0</v>
      </c>
      <c r="X34" s="42">
        <f t="shared" si="95"/>
        <v>0</v>
      </c>
      <c r="Y34" s="42">
        <f t="shared" si="95"/>
        <v>0</v>
      </c>
      <c r="Z34" s="42">
        <f t="shared" si="95"/>
        <v>0</v>
      </c>
      <c r="AA34" s="42">
        <f t="shared" si="95"/>
        <v>0</v>
      </c>
      <c r="AB34" s="42">
        <f t="shared" si="95"/>
        <v>0</v>
      </c>
      <c r="AC34" s="42">
        <f t="shared" si="95"/>
        <v>0</v>
      </c>
      <c r="AD34" s="42">
        <f t="shared" si="95"/>
        <v>0</v>
      </c>
      <c r="AE34" s="42">
        <f t="shared" si="95"/>
        <v>0</v>
      </c>
      <c r="AF34" s="42">
        <f t="shared" si="95"/>
        <v>0</v>
      </c>
      <c r="AG34" s="42">
        <f t="shared" si="95"/>
        <v>0</v>
      </c>
      <c r="AH34" s="42">
        <f t="shared" si="95"/>
        <v>0</v>
      </c>
      <c r="AI34" s="42">
        <f t="shared" si="95"/>
        <v>0</v>
      </c>
      <c r="AJ34" s="42">
        <f t="shared" si="95"/>
        <v>0</v>
      </c>
      <c r="AK34" s="42">
        <f t="shared" si="95"/>
        <v>0</v>
      </c>
      <c r="AL34" s="42">
        <f t="shared" si="95"/>
        <v>0</v>
      </c>
      <c r="AM34" s="42">
        <f t="shared" si="95"/>
        <v>0</v>
      </c>
      <c r="AN34" s="42">
        <f t="shared" si="95"/>
        <v>0</v>
      </c>
      <c r="AO34" s="42">
        <f t="shared" si="95"/>
        <v>0</v>
      </c>
      <c r="AP34" s="42">
        <f t="shared" si="95"/>
        <v>0</v>
      </c>
      <c r="AQ34" s="42">
        <f t="shared" si="95"/>
        <v>0</v>
      </c>
      <c r="AR34" s="42">
        <f t="shared" si="95"/>
        <v>0</v>
      </c>
      <c r="AS34" s="42">
        <f t="shared" si="95"/>
        <v>0</v>
      </c>
      <c r="AT34" s="42">
        <f t="shared" si="95"/>
        <v>0</v>
      </c>
      <c r="AU34" s="42">
        <f t="shared" si="95"/>
        <v>0</v>
      </c>
      <c r="AV34" s="42">
        <f t="shared" si="95"/>
        <v>0</v>
      </c>
      <c r="AW34" s="42">
        <f t="shared" si="95"/>
        <v>0</v>
      </c>
      <c r="AX34" s="42">
        <f t="shared" si="95"/>
        <v>0</v>
      </c>
      <c r="AY34" s="42">
        <f t="shared" si="95"/>
        <v>0</v>
      </c>
      <c r="AZ34" s="42">
        <f t="shared" si="95"/>
        <v>0</v>
      </c>
      <c r="BA34" s="42">
        <f t="shared" si="95"/>
        <v>0</v>
      </c>
      <c r="BB34" s="42">
        <f t="shared" si="95"/>
        <v>0</v>
      </c>
      <c r="BC34" s="42">
        <f t="shared" si="95"/>
        <v>0</v>
      </c>
      <c r="BD34" s="42">
        <f t="shared" si="95"/>
        <v>0</v>
      </c>
      <c r="BE34" s="42">
        <f t="shared" si="95"/>
        <v>0</v>
      </c>
      <c r="BF34" s="42">
        <f t="shared" si="95"/>
        <v>0</v>
      </c>
      <c r="BG34" s="42">
        <f t="shared" si="95"/>
        <v>0</v>
      </c>
      <c r="BH34" s="42">
        <f t="shared" si="95"/>
        <v>0</v>
      </c>
      <c r="BI34" s="42">
        <f t="shared" si="95"/>
        <v>0</v>
      </c>
      <c r="BJ34" s="42">
        <f t="shared" si="95"/>
        <v>0</v>
      </c>
      <c r="BK34" s="42">
        <f t="shared" si="95"/>
        <v>0</v>
      </c>
      <c r="BL34" s="42">
        <f t="shared" si="95"/>
        <v>0</v>
      </c>
      <c r="BM34" s="42">
        <f t="shared" si="95"/>
        <v>0</v>
      </c>
      <c r="BN34" s="42">
        <f t="shared" si="95"/>
        <v>0</v>
      </c>
      <c r="BO34" s="42">
        <f t="shared" si="95"/>
        <v>0</v>
      </c>
      <c r="BP34" s="42">
        <f t="shared" si="95"/>
        <v>0</v>
      </c>
      <c r="BQ34" s="42">
        <f t="shared" si="95"/>
        <v>0</v>
      </c>
      <c r="BR34" s="42">
        <f t="shared" si="95"/>
        <v>0</v>
      </c>
      <c r="BS34" s="42">
        <f t="shared" si="95"/>
        <v>0</v>
      </c>
      <c r="BT34" s="42">
        <f t="shared" si="95"/>
        <v>0</v>
      </c>
      <c r="BU34" s="42">
        <f t="shared" si="95"/>
        <v>0</v>
      </c>
      <c r="BV34" s="42">
        <f t="shared" si="95"/>
        <v>0</v>
      </c>
      <c r="BW34" s="42">
        <f t="shared" si="95"/>
        <v>0</v>
      </c>
      <c r="BX34" s="42">
        <f t="shared" si="95"/>
        <v>0</v>
      </c>
      <c r="BY34" s="42">
        <f t="shared" si="95"/>
        <v>0</v>
      </c>
      <c r="BZ34" s="42">
        <f t="shared" si="95"/>
        <v>0</v>
      </c>
      <c r="CA34" s="42">
        <f t="shared" si="95"/>
        <v>0</v>
      </c>
      <c r="CB34" s="42">
        <f t="shared" si="95"/>
        <v>0</v>
      </c>
      <c r="CC34" s="42">
        <f t="shared" si="95"/>
        <v>0</v>
      </c>
      <c r="CD34" s="42">
        <f t="shared" si="91"/>
        <v>0</v>
      </c>
      <c r="CE34" s="42">
        <f t="shared" si="91"/>
        <v>0</v>
      </c>
      <c r="CF34" s="42">
        <f t="shared" si="91"/>
        <v>0</v>
      </c>
      <c r="CG34" s="42">
        <f t="shared" si="91"/>
        <v>0</v>
      </c>
      <c r="CH34" s="42">
        <f t="shared" si="91"/>
        <v>0</v>
      </c>
      <c r="CI34" s="42">
        <f t="shared" si="91"/>
        <v>0</v>
      </c>
      <c r="CJ34" s="42">
        <f t="shared" si="91"/>
        <v>0</v>
      </c>
      <c r="CK34" s="42">
        <f t="shared" si="91"/>
        <v>0</v>
      </c>
      <c r="CL34" s="42">
        <f t="shared" si="91"/>
        <v>0</v>
      </c>
      <c r="CM34" s="42">
        <f t="shared" si="91"/>
        <v>0</v>
      </c>
      <c r="CN34" s="42">
        <f t="shared" si="91"/>
        <v>0</v>
      </c>
      <c r="CO34" s="42">
        <f t="shared" si="91"/>
        <v>0</v>
      </c>
      <c r="CP34" s="42">
        <f t="shared" si="91"/>
        <v>0</v>
      </c>
      <c r="CQ34" s="42">
        <f t="shared" si="91"/>
        <v>0</v>
      </c>
      <c r="CR34" s="42">
        <f t="shared" si="91"/>
        <v>0</v>
      </c>
      <c r="CS34" s="42">
        <f t="shared" si="91"/>
        <v>0</v>
      </c>
      <c r="CT34" s="42">
        <f t="shared" si="91"/>
        <v>0</v>
      </c>
      <c r="CU34" s="42">
        <f t="shared" si="91"/>
        <v>0</v>
      </c>
      <c r="CV34" s="42">
        <f t="shared" si="91"/>
        <v>0</v>
      </c>
      <c r="CW34" s="42">
        <f t="shared" si="91"/>
        <v>0</v>
      </c>
      <c r="CX34" s="42">
        <f t="shared" si="91"/>
        <v>0</v>
      </c>
      <c r="CY34" s="42">
        <f t="shared" si="91"/>
        <v>0</v>
      </c>
      <c r="CZ34" s="42">
        <f t="shared" si="91"/>
        <v>0</v>
      </c>
      <c r="DA34" s="42">
        <f t="shared" si="91"/>
        <v>0</v>
      </c>
      <c r="DB34" s="42">
        <f t="shared" si="91"/>
        <v>0</v>
      </c>
      <c r="DC34" s="42">
        <f t="shared" si="91"/>
        <v>0</v>
      </c>
      <c r="DD34" s="42">
        <f t="shared" si="91"/>
        <v>0</v>
      </c>
      <c r="DE34" s="42">
        <f t="shared" si="91"/>
        <v>0</v>
      </c>
      <c r="DF34" s="42">
        <f t="shared" si="91"/>
        <v>0</v>
      </c>
      <c r="DG34" s="42">
        <f t="shared" si="105"/>
        <v>0</v>
      </c>
      <c r="DH34" s="42">
        <f t="shared" si="105"/>
        <v>0</v>
      </c>
      <c r="DI34" s="42">
        <f t="shared" si="105"/>
        <v>0</v>
      </c>
      <c r="DJ34" s="42">
        <f t="shared" si="105"/>
        <v>0</v>
      </c>
      <c r="DK34" s="42">
        <f t="shared" si="105"/>
        <v>0</v>
      </c>
      <c r="DL34" s="42">
        <f t="shared" si="105"/>
        <v>0</v>
      </c>
      <c r="DM34" s="42">
        <f t="shared" si="105"/>
        <v>0</v>
      </c>
      <c r="DN34" s="42">
        <f t="shared" si="105"/>
        <v>0</v>
      </c>
      <c r="DO34" s="42">
        <f t="shared" si="105"/>
        <v>0</v>
      </c>
      <c r="DP34" s="42">
        <f t="shared" si="105"/>
        <v>0</v>
      </c>
      <c r="DQ34" s="42">
        <f t="shared" si="105"/>
        <v>0</v>
      </c>
      <c r="DR34" s="42">
        <f t="shared" si="105"/>
        <v>0</v>
      </c>
      <c r="DS34" s="42">
        <f t="shared" si="105"/>
        <v>0</v>
      </c>
      <c r="DT34" s="42">
        <f t="shared" si="105"/>
        <v>0</v>
      </c>
      <c r="DU34" s="42">
        <f t="shared" si="105"/>
        <v>0</v>
      </c>
      <c r="DV34" s="42">
        <f t="shared" si="105"/>
        <v>0</v>
      </c>
      <c r="DW34" s="42">
        <f t="shared" si="105"/>
        <v>0</v>
      </c>
      <c r="DX34" s="42">
        <f t="shared" si="105"/>
        <v>0</v>
      </c>
      <c r="DY34" s="42">
        <f t="shared" si="105"/>
        <v>0</v>
      </c>
      <c r="DZ34" s="42">
        <f t="shared" si="100"/>
        <v>0</v>
      </c>
      <c r="EA34" s="42">
        <f t="shared" si="100"/>
        <v>0</v>
      </c>
      <c r="EB34" s="42">
        <f t="shared" si="100"/>
        <v>0</v>
      </c>
      <c r="EC34" s="42">
        <f t="shared" si="100"/>
        <v>0</v>
      </c>
      <c r="ED34" s="42">
        <f t="shared" si="100"/>
        <v>0</v>
      </c>
      <c r="EE34" s="42">
        <f t="shared" si="100"/>
        <v>0</v>
      </c>
      <c r="EF34" s="42">
        <f t="shared" si="100"/>
        <v>0</v>
      </c>
      <c r="EG34" s="42">
        <f t="shared" si="100"/>
        <v>0</v>
      </c>
      <c r="EH34" s="42">
        <f t="shared" si="100"/>
        <v>0</v>
      </c>
      <c r="EI34" s="42">
        <f t="shared" si="100"/>
        <v>0</v>
      </c>
      <c r="EJ34" s="42">
        <f t="shared" si="100"/>
        <v>0</v>
      </c>
      <c r="EK34" s="42">
        <f t="shared" si="100"/>
        <v>0</v>
      </c>
      <c r="EL34" s="42">
        <f t="shared" si="100"/>
        <v>0</v>
      </c>
      <c r="EM34" s="42">
        <f t="shared" si="100"/>
        <v>0</v>
      </c>
      <c r="EN34" s="42">
        <f t="shared" si="100"/>
        <v>0</v>
      </c>
      <c r="EO34" s="42">
        <f t="shared" si="100"/>
        <v>0</v>
      </c>
      <c r="EP34" s="42">
        <f t="shared" si="100"/>
        <v>0</v>
      </c>
      <c r="EQ34" s="42">
        <f t="shared" si="100"/>
        <v>0</v>
      </c>
      <c r="ER34" s="42">
        <f t="shared" si="100"/>
        <v>0</v>
      </c>
      <c r="ES34" s="42">
        <f t="shared" si="100"/>
        <v>0</v>
      </c>
      <c r="ET34" s="42">
        <f t="shared" si="100"/>
        <v>0</v>
      </c>
      <c r="EU34" s="42">
        <f t="shared" si="100"/>
        <v>0</v>
      </c>
      <c r="EV34" s="42">
        <f t="shared" si="100"/>
        <v>0</v>
      </c>
      <c r="EW34" s="42">
        <f t="shared" si="100"/>
        <v>0</v>
      </c>
      <c r="EX34" s="42">
        <f t="shared" si="100"/>
        <v>0</v>
      </c>
      <c r="EY34" s="42">
        <f t="shared" si="100"/>
        <v>0</v>
      </c>
      <c r="EZ34" s="42">
        <f t="shared" si="100"/>
        <v>0</v>
      </c>
      <c r="FA34" s="42">
        <f t="shared" si="100"/>
        <v>0</v>
      </c>
      <c r="FB34" s="42">
        <f t="shared" si="100"/>
        <v>0</v>
      </c>
      <c r="FC34" s="42">
        <f t="shared" si="100"/>
        <v>0</v>
      </c>
      <c r="FD34" s="42">
        <f t="shared" si="100"/>
        <v>0</v>
      </c>
      <c r="FE34" s="42">
        <f t="shared" si="100"/>
        <v>0</v>
      </c>
      <c r="FF34" s="42">
        <f t="shared" si="100"/>
        <v>0</v>
      </c>
      <c r="FG34" s="42">
        <f t="shared" si="100"/>
        <v>0</v>
      </c>
      <c r="FH34" s="42">
        <f t="shared" si="100"/>
        <v>0</v>
      </c>
      <c r="FI34" s="42">
        <f t="shared" si="100"/>
        <v>0</v>
      </c>
      <c r="FJ34" s="42">
        <f t="shared" si="100"/>
        <v>0</v>
      </c>
      <c r="FK34" s="42">
        <f t="shared" si="100"/>
        <v>0</v>
      </c>
      <c r="FL34" s="42">
        <f t="shared" si="100"/>
        <v>0</v>
      </c>
      <c r="FM34" s="42">
        <f t="shared" si="100"/>
        <v>0</v>
      </c>
      <c r="FN34" s="42">
        <f t="shared" si="100"/>
        <v>0</v>
      </c>
      <c r="FO34" s="42">
        <f t="shared" si="100"/>
        <v>0</v>
      </c>
      <c r="FP34" s="42">
        <f t="shared" si="100"/>
        <v>0</v>
      </c>
      <c r="FQ34" s="42">
        <f t="shared" si="100"/>
        <v>0</v>
      </c>
      <c r="FR34" s="42">
        <f t="shared" si="100"/>
        <v>0</v>
      </c>
      <c r="FS34" s="42">
        <f t="shared" si="100"/>
        <v>0</v>
      </c>
      <c r="FT34" s="42">
        <f t="shared" si="100"/>
        <v>0</v>
      </c>
      <c r="FU34" s="42">
        <f t="shared" si="100"/>
        <v>0</v>
      </c>
      <c r="FV34" s="42">
        <f t="shared" si="100"/>
        <v>0</v>
      </c>
      <c r="FW34" s="42">
        <f t="shared" si="100"/>
        <v>0</v>
      </c>
      <c r="FX34" s="42">
        <f t="shared" si="100"/>
        <v>0</v>
      </c>
      <c r="FY34" s="42">
        <f t="shared" si="100"/>
        <v>0</v>
      </c>
      <c r="FZ34" s="42">
        <f t="shared" si="100"/>
        <v>0</v>
      </c>
      <c r="GA34" s="42">
        <f t="shared" si="100"/>
        <v>0</v>
      </c>
      <c r="GB34" s="42">
        <f t="shared" si="88"/>
        <v>0</v>
      </c>
      <c r="GC34" s="42">
        <f t="shared" si="88"/>
        <v>0</v>
      </c>
      <c r="GD34" s="42">
        <f t="shared" si="88"/>
        <v>0</v>
      </c>
      <c r="GE34" s="42">
        <f t="shared" si="88"/>
        <v>0</v>
      </c>
      <c r="GF34" s="42">
        <f t="shared" si="88"/>
        <v>0</v>
      </c>
      <c r="GG34" s="42">
        <f t="shared" si="88"/>
        <v>0</v>
      </c>
      <c r="GH34" s="42">
        <f t="shared" si="88"/>
        <v>0</v>
      </c>
      <c r="GI34" s="42">
        <f t="shared" si="88"/>
        <v>0</v>
      </c>
      <c r="GJ34" s="42">
        <f t="shared" si="88"/>
        <v>0</v>
      </c>
      <c r="GK34" s="42">
        <f t="shared" si="88"/>
        <v>0</v>
      </c>
      <c r="GL34" s="42">
        <f t="shared" si="88"/>
        <v>0</v>
      </c>
      <c r="GM34" s="42">
        <f t="shared" si="88"/>
        <v>0</v>
      </c>
      <c r="GN34" s="42">
        <f t="shared" si="88"/>
        <v>0</v>
      </c>
      <c r="GO34" s="42">
        <f t="shared" si="88"/>
        <v>0</v>
      </c>
      <c r="GP34" s="42">
        <f t="shared" si="88"/>
        <v>0</v>
      </c>
      <c r="GQ34" s="42">
        <f t="shared" si="101"/>
        <v>0</v>
      </c>
      <c r="GR34" s="42">
        <f t="shared" si="101"/>
        <v>0</v>
      </c>
      <c r="GS34" s="42">
        <f t="shared" si="101"/>
        <v>0</v>
      </c>
      <c r="GT34" s="42">
        <f t="shared" si="101"/>
        <v>0</v>
      </c>
      <c r="GU34" s="42">
        <f t="shared" si="101"/>
        <v>0</v>
      </c>
      <c r="GV34" s="42">
        <f t="shared" si="101"/>
        <v>0</v>
      </c>
      <c r="GW34" s="42">
        <f t="shared" si="101"/>
        <v>0</v>
      </c>
      <c r="GX34" s="42">
        <f t="shared" si="101"/>
        <v>0</v>
      </c>
      <c r="GY34" s="42">
        <f t="shared" si="101"/>
        <v>0</v>
      </c>
      <c r="GZ34" s="42">
        <f t="shared" si="101"/>
        <v>0</v>
      </c>
      <c r="HA34" s="42">
        <f t="shared" si="101"/>
        <v>0</v>
      </c>
      <c r="HB34" s="42">
        <f t="shared" si="101"/>
        <v>0</v>
      </c>
      <c r="HC34" s="42">
        <f t="shared" si="101"/>
        <v>0</v>
      </c>
      <c r="HD34" s="42">
        <f t="shared" si="101"/>
        <v>0</v>
      </c>
      <c r="HE34" s="42">
        <f t="shared" si="101"/>
        <v>0</v>
      </c>
      <c r="HF34" s="42">
        <f t="shared" si="101"/>
        <v>0</v>
      </c>
      <c r="HG34" s="42">
        <f t="shared" si="101"/>
        <v>0</v>
      </c>
      <c r="HH34" s="42">
        <f t="shared" si="101"/>
        <v>0</v>
      </c>
      <c r="HI34" s="42">
        <f t="shared" si="101"/>
        <v>0</v>
      </c>
      <c r="HJ34" s="42">
        <f t="shared" si="101"/>
        <v>0</v>
      </c>
      <c r="HK34" s="42">
        <f t="shared" si="101"/>
        <v>0</v>
      </c>
      <c r="HL34" s="42">
        <f t="shared" si="101"/>
        <v>0</v>
      </c>
      <c r="HM34" s="42">
        <f t="shared" si="101"/>
        <v>0</v>
      </c>
      <c r="HN34" s="42">
        <f t="shared" si="101"/>
        <v>0</v>
      </c>
      <c r="HO34" s="42">
        <f t="shared" si="101"/>
        <v>0</v>
      </c>
      <c r="HP34" s="42">
        <f t="shared" si="101"/>
        <v>0</v>
      </c>
      <c r="HQ34" s="42">
        <f t="shared" si="101"/>
        <v>0</v>
      </c>
      <c r="HR34" s="42">
        <f t="shared" si="101"/>
        <v>0</v>
      </c>
      <c r="HS34" s="42">
        <f t="shared" si="101"/>
        <v>0</v>
      </c>
      <c r="HT34" s="42">
        <f t="shared" si="101"/>
        <v>0</v>
      </c>
      <c r="HU34" s="42">
        <f t="shared" si="101"/>
        <v>0</v>
      </c>
      <c r="HV34" s="42">
        <f t="shared" si="101"/>
        <v>0</v>
      </c>
      <c r="HW34" s="42">
        <f t="shared" si="101"/>
        <v>0</v>
      </c>
      <c r="HX34" s="42">
        <f t="shared" si="101"/>
        <v>0</v>
      </c>
      <c r="HY34" s="42">
        <f t="shared" si="101"/>
        <v>0</v>
      </c>
      <c r="HZ34" s="42">
        <f t="shared" si="101"/>
        <v>0</v>
      </c>
      <c r="IA34" s="42">
        <f t="shared" si="101"/>
        <v>0</v>
      </c>
      <c r="IB34" s="42">
        <f t="shared" si="101"/>
        <v>0</v>
      </c>
      <c r="IC34" s="42">
        <f t="shared" si="101"/>
        <v>0</v>
      </c>
      <c r="ID34" s="42">
        <f t="shared" si="101"/>
        <v>0</v>
      </c>
      <c r="IE34" s="42">
        <f t="shared" si="101"/>
        <v>0</v>
      </c>
      <c r="IF34" s="42">
        <f t="shared" si="101"/>
        <v>0</v>
      </c>
      <c r="IG34" s="42">
        <f t="shared" si="101"/>
        <v>0</v>
      </c>
      <c r="IH34" s="42">
        <f t="shared" si="101"/>
        <v>0</v>
      </c>
      <c r="II34" s="42">
        <f t="shared" si="101"/>
        <v>0</v>
      </c>
      <c r="IJ34" s="42">
        <f t="shared" si="101"/>
        <v>0</v>
      </c>
      <c r="IK34" s="42">
        <f t="shared" si="101"/>
        <v>0</v>
      </c>
      <c r="IL34" s="42">
        <f t="shared" si="101"/>
        <v>0</v>
      </c>
      <c r="IM34" s="42">
        <f t="shared" si="101"/>
        <v>0</v>
      </c>
      <c r="IN34" s="42">
        <f t="shared" si="101"/>
        <v>0</v>
      </c>
      <c r="IO34" s="42">
        <f t="shared" si="101"/>
        <v>0</v>
      </c>
      <c r="IP34" s="42">
        <f t="shared" si="101"/>
        <v>0</v>
      </c>
      <c r="IQ34" s="42">
        <f t="shared" si="101"/>
        <v>0</v>
      </c>
      <c r="IR34" s="42">
        <f t="shared" si="101"/>
        <v>0</v>
      </c>
      <c r="IS34" s="42">
        <f t="shared" si="101"/>
        <v>0</v>
      </c>
      <c r="IT34" s="42">
        <f t="shared" si="101"/>
        <v>0</v>
      </c>
      <c r="IU34" s="42">
        <f t="shared" si="101"/>
        <v>0</v>
      </c>
      <c r="IV34" s="42">
        <f t="shared" si="101"/>
        <v>0</v>
      </c>
      <c r="IW34" s="42">
        <f t="shared" si="96"/>
        <v>0</v>
      </c>
      <c r="IX34" s="42">
        <f t="shared" si="96"/>
        <v>0</v>
      </c>
      <c r="IY34" s="42">
        <f t="shared" si="96"/>
        <v>0</v>
      </c>
      <c r="IZ34" s="42">
        <f t="shared" si="96"/>
        <v>0</v>
      </c>
      <c r="JA34" s="42">
        <f t="shared" si="96"/>
        <v>0</v>
      </c>
      <c r="JB34" s="42">
        <f t="shared" si="96"/>
        <v>0</v>
      </c>
      <c r="JC34" s="42">
        <f t="shared" si="96"/>
        <v>0</v>
      </c>
      <c r="JD34" s="42">
        <f t="shared" si="96"/>
        <v>0</v>
      </c>
      <c r="JE34" s="42">
        <f t="shared" si="96"/>
        <v>0</v>
      </c>
      <c r="JF34" s="42">
        <f t="shared" si="96"/>
        <v>0</v>
      </c>
      <c r="JG34" s="42">
        <f t="shared" si="96"/>
        <v>0</v>
      </c>
      <c r="JH34" s="42">
        <f t="shared" si="96"/>
        <v>0</v>
      </c>
      <c r="JI34" s="42">
        <f t="shared" si="96"/>
        <v>0</v>
      </c>
      <c r="JJ34" s="42">
        <f t="shared" si="96"/>
        <v>0</v>
      </c>
      <c r="JK34" s="42">
        <f t="shared" si="96"/>
        <v>0</v>
      </c>
      <c r="JL34" s="42">
        <f t="shared" si="96"/>
        <v>0</v>
      </c>
      <c r="JM34" s="42">
        <f t="shared" si="96"/>
        <v>0</v>
      </c>
      <c r="JN34" s="42">
        <f t="shared" si="92"/>
        <v>0</v>
      </c>
      <c r="JO34" s="42">
        <f t="shared" si="92"/>
        <v>0</v>
      </c>
      <c r="JP34" s="42">
        <f t="shared" si="92"/>
        <v>0</v>
      </c>
      <c r="JQ34" s="42">
        <f t="shared" si="92"/>
        <v>0</v>
      </c>
      <c r="JR34" s="42">
        <f t="shared" si="92"/>
        <v>0</v>
      </c>
      <c r="JS34" s="42">
        <f t="shared" si="92"/>
        <v>0</v>
      </c>
      <c r="JT34" s="42">
        <f t="shared" si="92"/>
        <v>0</v>
      </c>
      <c r="JU34" s="42">
        <f t="shared" si="92"/>
        <v>0</v>
      </c>
      <c r="JV34" s="42">
        <f t="shared" si="92"/>
        <v>0</v>
      </c>
      <c r="JW34" s="42">
        <f t="shared" si="92"/>
        <v>0</v>
      </c>
      <c r="JX34" s="42">
        <f t="shared" si="92"/>
        <v>0</v>
      </c>
      <c r="JY34" s="42">
        <f t="shared" si="92"/>
        <v>0</v>
      </c>
      <c r="JZ34" s="42">
        <f t="shared" si="92"/>
        <v>0</v>
      </c>
      <c r="KA34" s="42">
        <f t="shared" si="92"/>
        <v>0</v>
      </c>
      <c r="KB34" s="42">
        <f t="shared" si="92"/>
        <v>0</v>
      </c>
      <c r="KC34" s="42">
        <f t="shared" si="92"/>
        <v>0</v>
      </c>
      <c r="KD34" s="42">
        <f t="shared" si="92"/>
        <v>0</v>
      </c>
      <c r="KE34" s="42">
        <f t="shared" si="92"/>
        <v>0</v>
      </c>
      <c r="KF34" s="42">
        <f t="shared" si="92"/>
        <v>0</v>
      </c>
      <c r="KG34" s="42">
        <f t="shared" si="92"/>
        <v>0</v>
      </c>
      <c r="KH34" s="42">
        <f t="shared" si="92"/>
        <v>0</v>
      </c>
      <c r="KI34" s="42">
        <f t="shared" si="92"/>
        <v>0</v>
      </c>
      <c r="KJ34" s="42">
        <f t="shared" si="92"/>
        <v>0</v>
      </c>
      <c r="KK34" s="42">
        <f t="shared" si="92"/>
        <v>0</v>
      </c>
      <c r="KL34" s="42">
        <f t="shared" si="92"/>
        <v>0</v>
      </c>
      <c r="KM34" s="42">
        <f t="shared" si="92"/>
        <v>0</v>
      </c>
      <c r="KN34" s="42">
        <f t="shared" si="92"/>
        <v>0</v>
      </c>
      <c r="KO34" s="42">
        <f t="shared" si="92"/>
        <v>0</v>
      </c>
      <c r="KP34" s="42">
        <f t="shared" si="92"/>
        <v>0</v>
      </c>
      <c r="KQ34" s="42">
        <f t="shared" si="92"/>
        <v>0</v>
      </c>
      <c r="KR34" s="42">
        <f t="shared" si="92"/>
        <v>0</v>
      </c>
      <c r="KS34" s="42">
        <f t="shared" si="92"/>
        <v>0</v>
      </c>
      <c r="KT34" s="42">
        <f t="shared" si="92"/>
        <v>0</v>
      </c>
      <c r="KU34" s="42">
        <f t="shared" si="92"/>
        <v>0</v>
      </c>
      <c r="KV34" s="42">
        <f t="shared" si="92"/>
        <v>0</v>
      </c>
      <c r="KW34" s="42">
        <f t="shared" si="92"/>
        <v>0</v>
      </c>
      <c r="KX34" s="42">
        <f t="shared" si="92"/>
        <v>0</v>
      </c>
      <c r="KY34" s="42">
        <f t="shared" si="92"/>
        <v>0</v>
      </c>
      <c r="KZ34" s="42">
        <f t="shared" si="92"/>
        <v>0</v>
      </c>
      <c r="LA34" s="42">
        <f t="shared" si="92"/>
        <v>0</v>
      </c>
      <c r="LB34" s="42">
        <f t="shared" si="92"/>
        <v>0</v>
      </c>
      <c r="LC34" s="42">
        <f t="shared" si="92"/>
        <v>0</v>
      </c>
      <c r="LD34" s="42">
        <f t="shared" si="92"/>
        <v>0</v>
      </c>
      <c r="LE34" s="42">
        <f t="shared" si="92"/>
        <v>0</v>
      </c>
      <c r="LF34" s="42">
        <f t="shared" si="92"/>
        <v>0</v>
      </c>
      <c r="LG34" s="42">
        <f t="shared" si="92"/>
        <v>0</v>
      </c>
      <c r="LH34" s="42">
        <f t="shared" si="92"/>
        <v>0</v>
      </c>
      <c r="LI34" s="42">
        <f t="shared" ref="LI34:NS38" si="107">IF(LI$2=$A34,1,0)</f>
        <v>0</v>
      </c>
      <c r="LJ34" s="42">
        <f t="shared" si="107"/>
        <v>0</v>
      </c>
      <c r="LK34" s="42">
        <f t="shared" si="107"/>
        <v>0</v>
      </c>
      <c r="LL34" s="42">
        <f t="shared" si="107"/>
        <v>0</v>
      </c>
      <c r="LM34" s="42">
        <f t="shared" si="107"/>
        <v>0</v>
      </c>
      <c r="LN34" s="42">
        <f t="shared" si="107"/>
        <v>0</v>
      </c>
      <c r="LO34" s="42">
        <f t="shared" si="107"/>
        <v>0</v>
      </c>
      <c r="LP34" s="42">
        <f t="shared" si="107"/>
        <v>0</v>
      </c>
      <c r="LQ34" s="42">
        <f t="shared" si="107"/>
        <v>0</v>
      </c>
      <c r="LR34" s="42">
        <f t="shared" si="107"/>
        <v>0</v>
      </c>
      <c r="LS34" s="42">
        <f t="shared" si="107"/>
        <v>0</v>
      </c>
      <c r="LT34" s="42">
        <f t="shared" si="107"/>
        <v>0</v>
      </c>
      <c r="LU34" s="42">
        <f t="shared" si="107"/>
        <v>0</v>
      </c>
      <c r="LV34" s="42">
        <f t="shared" si="107"/>
        <v>0</v>
      </c>
      <c r="LW34" s="42">
        <f t="shared" si="107"/>
        <v>0</v>
      </c>
      <c r="LX34" s="42">
        <f t="shared" si="107"/>
        <v>0</v>
      </c>
      <c r="LY34" s="42">
        <f t="shared" si="107"/>
        <v>0</v>
      </c>
      <c r="LZ34" s="42">
        <f t="shared" si="107"/>
        <v>0</v>
      </c>
      <c r="MA34" s="42">
        <f t="shared" si="107"/>
        <v>0</v>
      </c>
      <c r="MB34" s="42">
        <f t="shared" si="107"/>
        <v>0</v>
      </c>
      <c r="MC34" s="42">
        <f t="shared" si="107"/>
        <v>0</v>
      </c>
      <c r="MD34" s="42">
        <f t="shared" si="107"/>
        <v>0</v>
      </c>
      <c r="ME34" s="42">
        <f t="shared" si="107"/>
        <v>0</v>
      </c>
      <c r="MF34" s="42">
        <f t="shared" si="107"/>
        <v>0</v>
      </c>
      <c r="MG34" s="42">
        <f t="shared" si="107"/>
        <v>0</v>
      </c>
      <c r="MH34" s="42">
        <f t="shared" si="107"/>
        <v>0</v>
      </c>
      <c r="MI34" s="42">
        <f t="shared" si="107"/>
        <v>0</v>
      </c>
      <c r="MJ34" s="42">
        <f t="shared" si="107"/>
        <v>0</v>
      </c>
      <c r="MK34" s="42">
        <f t="shared" si="107"/>
        <v>0</v>
      </c>
      <c r="ML34" s="42">
        <f t="shared" si="107"/>
        <v>0</v>
      </c>
      <c r="MM34" s="42">
        <f t="shared" si="107"/>
        <v>0</v>
      </c>
      <c r="MN34" s="42">
        <f t="shared" si="107"/>
        <v>0</v>
      </c>
      <c r="MO34" s="42">
        <f t="shared" si="107"/>
        <v>0</v>
      </c>
      <c r="MP34" s="42">
        <f t="shared" si="107"/>
        <v>0</v>
      </c>
      <c r="MQ34" s="42">
        <f t="shared" si="107"/>
        <v>0</v>
      </c>
      <c r="MR34" s="42">
        <f t="shared" si="107"/>
        <v>0</v>
      </c>
      <c r="MS34" s="42">
        <f t="shared" si="107"/>
        <v>0</v>
      </c>
      <c r="MT34" s="42">
        <f t="shared" si="107"/>
        <v>0</v>
      </c>
      <c r="MU34" s="42">
        <f t="shared" si="107"/>
        <v>0</v>
      </c>
      <c r="MV34" s="42">
        <f t="shared" si="107"/>
        <v>0</v>
      </c>
      <c r="MW34" s="42">
        <f t="shared" si="107"/>
        <v>0</v>
      </c>
      <c r="MX34" s="42">
        <f t="shared" si="107"/>
        <v>0</v>
      </c>
      <c r="MY34" s="42">
        <f t="shared" si="107"/>
        <v>0</v>
      </c>
      <c r="MZ34" s="42">
        <f t="shared" si="107"/>
        <v>0</v>
      </c>
      <c r="NA34" s="42">
        <f t="shared" si="107"/>
        <v>0</v>
      </c>
      <c r="NB34" s="42">
        <f t="shared" si="107"/>
        <v>0</v>
      </c>
      <c r="NC34" s="42">
        <f t="shared" si="107"/>
        <v>0</v>
      </c>
      <c r="ND34" s="42">
        <f t="shared" si="107"/>
        <v>0</v>
      </c>
      <c r="NE34" s="42">
        <f t="shared" si="107"/>
        <v>0</v>
      </c>
      <c r="NF34" s="42">
        <f t="shared" si="107"/>
        <v>0</v>
      </c>
      <c r="NG34" s="42">
        <f t="shared" si="107"/>
        <v>0</v>
      </c>
      <c r="NH34" s="42">
        <f t="shared" si="107"/>
        <v>0</v>
      </c>
      <c r="NI34" s="42">
        <f t="shared" si="107"/>
        <v>0</v>
      </c>
      <c r="NJ34" s="42">
        <f t="shared" si="107"/>
        <v>0</v>
      </c>
      <c r="NK34" s="42">
        <f t="shared" si="107"/>
        <v>0</v>
      </c>
      <c r="NL34" s="42">
        <f t="shared" si="107"/>
        <v>0</v>
      </c>
      <c r="NM34" s="42">
        <f t="shared" si="107"/>
        <v>0</v>
      </c>
      <c r="NN34" s="42">
        <f t="shared" si="107"/>
        <v>0</v>
      </c>
      <c r="NO34" s="42">
        <f t="shared" si="107"/>
        <v>0</v>
      </c>
      <c r="NP34" s="42">
        <f t="shared" si="107"/>
        <v>0</v>
      </c>
      <c r="NQ34" s="42">
        <f t="shared" si="107"/>
        <v>0</v>
      </c>
      <c r="NR34" s="42">
        <f t="shared" si="107"/>
        <v>0</v>
      </c>
      <c r="NS34" s="42">
        <f t="shared" si="107"/>
        <v>0</v>
      </c>
      <c r="NT34" s="42">
        <f t="shared" si="97"/>
        <v>0</v>
      </c>
      <c r="NU34" s="42">
        <f t="shared" si="97"/>
        <v>0</v>
      </c>
      <c r="NV34" s="42">
        <f t="shared" si="97"/>
        <v>0</v>
      </c>
      <c r="NW34" s="42">
        <f t="shared" si="97"/>
        <v>0</v>
      </c>
      <c r="NX34" s="42">
        <f t="shared" si="97"/>
        <v>0</v>
      </c>
      <c r="NY34" s="42">
        <f t="shared" si="97"/>
        <v>0</v>
      </c>
      <c r="NZ34" s="42">
        <f t="shared" si="82"/>
        <v>0</v>
      </c>
      <c r="OA34" s="42">
        <f t="shared" si="82"/>
        <v>0</v>
      </c>
      <c r="OB34" s="42">
        <f t="shared" si="102"/>
        <v>0</v>
      </c>
      <c r="OC34" s="42">
        <f t="shared" si="102"/>
        <v>0</v>
      </c>
      <c r="OD34" s="42">
        <f t="shared" si="102"/>
        <v>0</v>
      </c>
      <c r="OE34" s="42">
        <f t="shared" si="102"/>
        <v>0</v>
      </c>
      <c r="OF34" s="42">
        <f t="shared" si="102"/>
        <v>0</v>
      </c>
      <c r="OG34" s="42">
        <f t="shared" si="102"/>
        <v>0</v>
      </c>
      <c r="OH34" s="42">
        <f t="shared" si="102"/>
        <v>0</v>
      </c>
      <c r="OI34" s="42">
        <f t="shared" si="102"/>
        <v>0</v>
      </c>
      <c r="OJ34" s="42">
        <f t="shared" si="102"/>
        <v>0</v>
      </c>
      <c r="OK34" s="42">
        <f t="shared" si="102"/>
        <v>0</v>
      </c>
      <c r="OL34" s="42">
        <f t="shared" si="102"/>
        <v>0</v>
      </c>
      <c r="OM34" s="42">
        <f t="shared" si="102"/>
        <v>0</v>
      </c>
      <c r="ON34" s="42">
        <f t="shared" si="102"/>
        <v>0</v>
      </c>
      <c r="OO34" s="42">
        <f t="shared" si="102"/>
        <v>0</v>
      </c>
      <c r="OP34" s="42">
        <f t="shared" si="102"/>
        <v>0</v>
      </c>
      <c r="OQ34" s="42">
        <f t="shared" si="102"/>
        <v>0</v>
      </c>
      <c r="OR34" s="42">
        <f t="shared" si="102"/>
        <v>0</v>
      </c>
      <c r="OS34" s="42">
        <f t="shared" si="102"/>
        <v>0</v>
      </c>
      <c r="OT34" s="42">
        <f t="shared" si="102"/>
        <v>0</v>
      </c>
      <c r="OU34" s="42">
        <f t="shared" si="102"/>
        <v>0</v>
      </c>
      <c r="OV34" s="42">
        <f t="shared" si="102"/>
        <v>0</v>
      </c>
      <c r="OW34" s="42">
        <f t="shared" si="102"/>
        <v>0</v>
      </c>
      <c r="OX34" s="42">
        <f t="shared" si="102"/>
        <v>0</v>
      </c>
      <c r="OY34" s="42">
        <f t="shared" si="102"/>
        <v>0</v>
      </c>
      <c r="OZ34" s="42">
        <f t="shared" si="102"/>
        <v>0</v>
      </c>
      <c r="PA34" s="42">
        <f t="shared" si="102"/>
        <v>0</v>
      </c>
      <c r="PB34" s="42">
        <f t="shared" si="102"/>
        <v>0</v>
      </c>
      <c r="PC34" s="42">
        <f t="shared" si="102"/>
        <v>0</v>
      </c>
      <c r="PD34" s="42">
        <f t="shared" si="102"/>
        <v>0</v>
      </c>
      <c r="PE34" s="42">
        <f t="shared" si="102"/>
        <v>0</v>
      </c>
      <c r="PF34" s="42">
        <f t="shared" si="102"/>
        <v>0</v>
      </c>
      <c r="PG34" s="42">
        <f t="shared" si="102"/>
        <v>0</v>
      </c>
      <c r="PH34" s="42">
        <f t="shared" si="102"/>
        <v>0</v>
      </c>
      <c r="PI34" s="42">
        <f t="shared" si="102"/>
        <v>0</v>
      </c>
      <c r="PJ34" s="42">
        <f t="shared" si="102"/>
        <v>0</v>
      </c>
      <c r="PK34" s="42">
        <f t="shared" si="102"/>
        <v>0</v>
      </c>
      <c r="PL34" s="42">
        <f t="shared" si="102"/>
        <v>0</v>
      </c>
      <c r="PM34" s="42">
        <f t="shared" si="102"/>
        <v>0</v>
      </c>
      <c r="PN34" s="42">
        <f t="shared" si="102"/>
        <v>0</v>
      </c>
      <c r="PO34" s="42">
        <f t="shared" si="102"/>
        <v>0</v>
      </c>
      <c r="PP34" s="42">
        <f t="shared" si="102"/>
        <v>0</v>
      </c>
      <c r="PQ34" s="42">
        <f t="shared" si="102"/>
        <v>0</v>
      </c>
      <c r="PR34" s="42">
        <f t="shared" si="102"/>
        <v>0</v>
      </c>
      <c r="PS34" s="42">
        <f t="shared" si="102"/>
        <v>0</v>
      </c>
      <c r="PT34" s="42">
        <f t="shared" si="102"/>
        <v>0</v>
      </c>
      <c r="PU34" s="42">
        <f t="shared" si="102"/>
        <v>0</v>
      </c>
      <c r="PV34" s="42">
        <f t="shared" si="102"/>
        <v>0</v>
      </c>
      <c r="PW34" s="42">
        <f t="shared" si="102"/>
        <v>0</v>
      </c>
      <c r="PX34" s="42">
        <f t="shared" si="102"/>
        <v>0</v>
      </c>
      <c r="PY34" s="42">
        <f t="shared" si="102"/>
        <v>0</v>
      </c>
      <c r="PZ34" s="42">
        <f t="shared" si="102"/>
        <v>0</v>
      </c>
      <c r="QA34" s="42">
        <f t="shared" si="102"/>
        <v>0</v>
      </c>
      <c r="QB34" s="42">
        <f t="shared" si="102"/>
        <v>0</v>
      </c>
      <c r="QC34" s="42">
        <f t="shared" si="102"/>
        <v>0</v>
      </c>
      <c r="QD34" s="42">
        <f t="shared" si="102"/>
        <v>0</v>
      </c>
      <c r="QE34" s="42">
        <f t="shared" si="102"/>
        <v>0</v>
      </c>
      <c r="QF34" s="42">
        <f t="shared" si="102"/>
        <v>0</v>
      </c>
      <c r="QG34" s="42">
        <f t="shared" si="102"/>
        <v>0</v>
      </c>
      <c r="QH34" s="42">
        <f t="shared" si="102"/>
        <v>0</v>
      </c>
      <c r="QI34" s="42">
        <f t="shared" si="102"/>
        <v>0</v>
      </c>
      <c r="QJ34" s="42">
        <f t="shared" si="102"/>
        <v>0</v>
      </c>
      <c r="QK34" s="42">
        <f t="shared" si="102"/>
        <v>0</v>
      </c>
      <c r="QL34" s="42">
        <f t="shared" si="102"/>
        <v>0</v>
      </c>
      <c r="QM34" s="42">
        <f t="shared" si="102"/>
        <v>0</v>
      </c>
      <c r="QN34" s="42">
        <f t="shared" si="103"/>
        <v>0</v>
      </c>
      <c r="QO34" s="42">
        <f t="shared" si="103"/>
        <v>0</v>
      </c>
      <c r="QP34" s="42">
        <f t="shared" si="103"/>
        <v>0</v>
      </c>
      <c r="QQ34" s="42">
        <f t="shared" si="103"/>
        <v>0</v>
      </c>
      <c r="QR34" s="42">
        <f t="shared" si="103"/>
        <v>0</v>
      </c>
      <c r="QS34" s="42">
        <f t="shared" si="103"/>
        <v>0</v>
      </c>
      <c r="QT34" s="42">
        <f t="shared" si="103"/>
        <v>0</v>
      </c>
      <c r="QU34" s="42">
        <f t="shared" si="103"/>
        <v>0</v>
      </c>
      <c r="QV34" s="42">
        <f t="shared" si="103"/>
        <v>0</v>
      </c>
      <c r="QW34" s="42">
        <f t="shared" si="103"/>
        <v>0</v>
      </c>
      <c r="QX34" s="42">
        <f t="shared" si="103"/>
        <v>0</v>
      </c>
      <c r="QY34" s="42">
        <f t="shared" si="103"/>
        <v>0</v>
      </c>
      <c r="QZ34" s="42">
        <f t="shared" si="103"/>
        <v>0</v>
      </c>
      <c r="RA34" s="42">
        <f t="shared" si="103"/>
        <v>0</v>
      </c>
      <c r="RB34" s="42">
        <f t="shared" si="103"/>
        <v>0</v>
      </c>
      <c r="RC34" s="42">
        <f t="shared" si="103"/>
        <v>0</v>
      </c>
      <c r="RD34" s="42">
        <f t="shared" si="103"/>
        <v>0</v>
      </c>
      <c r="RE34" s="42">
        <f t="shared" si="103"/>
        <v>0</v>
      </c>
      <c r="RF34" s="42">
        <f t="shared" si="103"/>
        <v>0</v>
      </c>
      <c r="RG34" s="42">
        <f t="shared" si="103"/>
        <v>0</v>
      </c>
      <c r="RH34" s="42">
        <f t="shared" si="103"/>
        <v>0</v>
      </c>
      <c r="RI34" s="42">
        <f t="shared" si="103"/>
        <v>0</v>
      </c>
      <c r="RJ34" s="42">
        <f t="shared" si="103"/>
        <v>0</v>
      </c>
      <c r="RK34" s="42">
        <f t="shared" si="103"/>
        <v>0</v>
      </c>
      <c r="RL34" s="42">
        <f t="shared" si="103"/>
        <v>0</v>
      </c>
      <c r="RM34" s="42">
        <f t="shared" si="103"/>
        <v>0</v>
      </c>
      <c r="RN34" s="42">
        <f t="shared" si="103"/>
        <v>0</v>
      </c>
      <c r="RO34" s="42">
        <f t="shared" si="103"/>
        <v>0</v>
      </c>
      <c r="RP34" s="42">
        <f t="shared" si="103"/>
        <v>0</v>
      </c>
      <c r="RQ34" s="42">
        <f t="shared" si="103"/>
        <v>0</v>
      </c>
      <c r="RR34" s="42">
        <f t="shared" si="103"/>
        <v>0</v>
      </c>
      <c r="RS34" s="42">
        <f t="shared" si="103"/>
        <v>0</v>
      </c>
      <c r="RT34" s="42">
        <f t="shared" si="103"/>
        <v>0</v>
      </c>
      <c r="RU34" s="42">
        <f t="shared" si="103"/>
        <v>0</v>
      </c>
      <c r="RV34" s="42">
        <f t="shared" si="103"/>
        <v>0</v>
      </c>
      <c r="RW34" s="42">
        <f t="shared" si="103"/>
        <v>0</v>
      </c>
      <c r="RX34" s="42">
        <f t="shared" si="103"/>
        <v>0</v>
      </c>
      <c r="RY34" s="42">
        <f t="shared" si="103"/>
        <v>0</v>
      </c>
      <c r="RZ34" s="42">
        <f t="shared" si="103"/>
        <v>0</v>
      </c>
      <c r="SA34" s="42">
        <f t="shared" si="103"/>
        <v>1</v>
      </c>
      <c r="SB34" s="42">
        <f t="shared" si="103"/>
        <v>1</v>
      </c>
      <c r="SC34" s="42">
        <f t="shared" si="103"/>
        <v>0</v>
      </c>
      <c r="SD34" s="42">
        <f t="shared" si="103"/>
        <v>0</v>
      </c>
      <c r="SE34" s="42">
        <f t="shared" si="103"/>
        <v>0</v>
      </c>
      <c r="SF34" s="42">
        <f t="shared" si="103"/>
        <v>0</v>
      </c>
      <c r="SG34" s="42">
        <f t="shared" si="103"/>
        <v>0</v>
      </c>
      <c r="SH34" s="42">
        <f t="shared" si="103"/>
        <v>0</v>
      </c>
      <c r="SI34" s="42">
        <f t="shared" si="103"/>
        <v>0</v>
      </c>
      <c r="SJ34" s="42">
        <f t="shared" si="103"/>
        <v>0</v>
      </c>
      <c r="SK34" s="42">
        <f t="shared" si="103"/>
        <v>0</v>
      </c>
      <c r="SL34" s="42">
        <f t="shared" si="103"/>
        <v>0</v>
      </c>
      <c r="SM34" s="42">
        <f t="shared" si="103"/>
        <v>0</v>
      </c>
      <c r="SN34" s="42">
        <f t="shared" si="103"/>
        <v>0</v>
      </c>
      <c r="SO34" s="42">
        <f t="shared" si="103"/>
        <v>0</v>
      </c>
      <c r="SP34" s="42">
        <f t="shared" si="103"/>
        <v>0</v>
      </c>
      <c r="SQ34" s="42">
        <f t="shared" si="103"/>
        <v>0</v>
      </c>
      <c r="SR34" s="42">
        <f t="shared" si="103"/>
        <v>0</v>
      </c>
      <c r="SS34" s="42">
        <f t="shared" si="103"/>
        <v>0</v>
      </c>
      <c r="ST34" s="42">
        <f t="shared" si="103"/>
        <v>0</v>
      </c>
      <c r="SU34" s="42">
        <f t="shared" si="103"/>
        <v>0</v>
      </c>
      <c r="SV34" s="42">
        <f t="shared" si="103"/>
        <v>0</v>
      </c>
      <c r="SW34" s="42">
        <f t="shared" si="103"/>
        <v>0</v>
      </c>
      <c r="SX34" s="42">
        <f t="shared" si="103"/>
        <v>0</v>
      </c>
      <c r="SY34" s="42">
        <f t="shared" si="103"/>
        <v>0</v>
      </c>
      <c r="SZ34" s="42">
        <f t="shared" si="98"/>
        <v>0</v>
      </c>
      <c r="TA34" s="42">
        <f t="shared" si="98"/>
        <v>0</v>
      </c>
      <c r="TB34" s="42">
        <f t="shared" si="98"/>
        <v>0</v>
      </c>
      <c r="TC34" s="42">
        <f t="shared" si="98"/>
        <v>0</v>
      </c>
      <c r="TD34" s="42">
        <f t="shared" ref="TD34:VO37" si="108">IF(TD$2=$A34,1,0)</f>
        <v>0</v>
      </c>
      <c r="TE34" s="42">
        <f t="shared" si="108"/>
        <v>0</v>
      </c>
      <c r="TF34" s="42">
        <f t="shared" si="108"/>
        <v>0</v>
      </c>
      <c r="TG34" s="42">
        <f t="shared" si="108"/>
        <v>0</v>
      </c>
      <c r="TH34" s="42">
        <f t="shared" si="108"/>
        <v>0</v>
      </c>
      <c r="TI34" s="42">
        <f t="shared" si="108"/>
        <v>0</v>
      </c>
      <c r="TJ34" s="42">
        <f t="shared" si="108"/>
        <v>0</v>
      </c>
      <c r="TK34" s="42">
        <f t="shared" si="108"/>
        <v>0</v>
      </c>
      <c r="TL34" s="42">
        <f t="shared" si="108"/>
        <v>0</v>
      </c>
      <c r="TM34" s="42">
        <f t="shared" si="108"/>
        <v>0</v>
      </c>
      <c r="TN34" s="42">
        <f t="shared" si="108"/>
        <v>0</v>
      </c>
      <c r="TO34" s="42">
        <f t="shared" si="108"/>
        <v>0</v>
      </c>
      <c r="TP34" s="42">
        <f t="shared" si="108"/>
        <v>0</v>
      </c>
      <c r="TQ34" s="42">
        <f t="shared" si="108"/>
        <v>0</v>
      </c>
      <c r="TR34" s="42">
        <f t="shared" si="108"/>
        <v>0</v>
      </c>
      <c r="TS34" s="42">
        <f t="shared" si="108"/>
        <v>0</v>
      </c>
      <c r="TT34" s="42">
        <f t="shared" si="108"/>
        <v>0</v>
      </c>
      <c r="TU34" s="42">
        <f t="shared" si="108"/>
        <v>0</v>
      </c>
      <c r="TV34" s="42">
        <f t="shared" si="108"/>
        <v>0</v>
      </c>
      <c r="TW34" s="42">
        <f t="shared" si="108"/>
        <v>0</v>
      </c>
      <c r="TX34" s="42">
        <f t="shared" si="108"/>
        <v>0</v>
      </c>
      <c r="TY34" s="42">
        <f t="shared" si="108"/>
        <v>0</v>
      </c>
      <c r="TZ34" s="42">
        <f t="shared" si="108"/>
        <v>0</v>
      </c>
      <c r="UA34" s="42">
        <f t="shared" si="108"/>
        <v>0</v>
      </c>
      <c r="UB34" s="42">
        <f t="shared" si="108"/>
        <v>0</v>
      </c>
      <c r="UC34" s="42">
        <f t="shared" si="108"/>
        <v>0</v>
      </c>
      <c r="UD34" s="42">
        <f t="shared" si="108"/>
        <v>0</v>
      </c>
      <c r="UE34" s="42">
        <f t="shared" si="108"/>
        <v>0</v>
      </c>
      <c r="UF34" s="42">
        <f t="shared" si="108"/>
        <v>0</v>
      </c>
      <c r="UG34" s="42">
        <f t="shared" si="108"/>
        <v>0</v>
      </c>
      <c r="UH34" s="42">
        <f t="shared" si="108"/>
        <v>0</v>
      </c>
      <c r="UI34" s="42">
        <f t="shared" si="108"/>
        <v>0</v>
      </c>
      <c r="UJ34" s="42">
        <f t="shared" si="108"/>
        <v>0</v>
      </c>
      <c r="UK34" s="42">
        <f t="shared" si="108"/>
        <v>0</v>
      </c>
      <c r="UL34" s="42">
        <f t="shared" si="108"/>
        <v>0</v>
      </c>
      <c r="UM34" s="42">
        <f t="shared" si="108"/>
        <v>0</v>
      </c>
      <c r="UN34" s="42">
        <f t="shared" si="108"/>
        <v>0</v>
      </c>
      <c r="UO34" s="42">
        <f t="shared" si="108"/>
        <v>0</v>
      </c>
      <c r="UP34" s="42">
        <f t="shared" si="108"/>
        <v>0</v>
      </c>
      <c r="UQ34" s="42">
        <f t="shared" si="108"/>
        <v>0</v>
      </c>
      <c r="UR34" s="42">
        <f t="shared" si="108"/>
        <v>0</v>
      </c>
      <c r="US34" s="42">
        <f t="shared" si="108"/>
        <v>0</v>
      </c>
      <c r="UT34" s="42">
        <f t="shared" si="108"/>
        <v>0</v>
      </c>
      <c r="UU34" s="42">
        <f t="shared" si="108"/>
        <v>0</v>
      </c>
      <c r="UV34" s="42">
        <f t="shared" si="108"/>
        <v>0</v>
      </c>
      <c r="UW34" s="42">
        <f t="shared" si="108"/>
        <v>0</v>
      </c>
      <c r="UX34" s="42">
        <f t="shared" si="108"/>
        <v>0</v>
      </c>
      <c r="UY34" s="42">
        <f t="shared" si="108"/>
        <v>0</v>
      </c>
      <c r="UZ34" s="42">
        <f t="shared" si="108"/>
        <v>0</v>
      </c>
      <c r="VA34" s="42">
        <f t="shared" si="108"/>
        <v>0</v>
      </c>
      <c r="VB34" s="42">
        <f t="shared" si="108"/>
        <v>0</v>
      </c>
      <c r="VC34" s="42">
        <f t="shared" si="108"/>
        <v>0</v>
      </c>
      <c r="VD34" s="42">
        <f t="shared" si="108"/>
        <v>0</v>
      </c>
      <c r="VE34" s="42">
        <f t="shared" si="108"/>
        <v>0</v>
      </c>
      <c r="VF34" s="42">
        <f t="shared" si="108"/>
        <v>0</v>
      </c>
      <c r="VG34" s="42">
        <f t="shared" si="108"/>
        <v>0</v>
      </c>
      <c r="VH34" s="42">
        <f t="shared" si="108"/>
        <v>0</v>
      </c>
      <c r="VI34" s="42">
        <f t="shared" si="108"/>
        <v>0</v>
      </c>
      <c r="VJ34" s="42">
        <f t="shared" si="108"/>
        <v>0</v>
      </c>
      <c r="VK34" s="42">
        <f t="shared" si="108"/>
        <v>0</v>
      </c>
      <c r="VL34" s="42">
        <f t="shared" si="108"/>
        <v>0</v>
      </c>
      <c r="VM34" s="42">
        <f t="shared" si="108"/>
        <v>0</v>
      </c>
      <c r="VN34" s="42">
        <f t="shared" si="108"/>
        <v>0</v>
      </c>
      <c r="VO34" s="42">
        <f t="shared" si="108"/>
        <v>0</v>
      </c>
      <c r="VP34" s="42">
        <f t="shared" si="106"/>
        <v>0</v>
      </c>
      <c r="VQ34" s="42">
        <f t="shared" si="106"/>
        <v>0</v>
      </c>
      <c r="VR34" s="42">
        <f t="shared" si="106"/>
        <v>0</v>
      </c>
      <c r="VS34" s="42">
        <f t="shared" si="106"/>
        <v>0</v>
      </c>
      <c r="VT34" s="42">
        <f t="shared" si="106"/>
        <v>0</v>
      </c>
      <c r="VU34" s="42">
        <f t="shared" si="106"/>
        <v>0</v>
      </c>
      <c r="VV34" s="42">
        <f t="shared" si="106"/>
        <v>0</v>
      </c>
      <c r="VW34" s="42">
        <f t="shared" si="106"/>
        <v>0</v>
      </c>
      <c r="VX34" s="42">
        <f t="shared" si="106"/>
        <v>0</v>
      </c>
      <c r="VY34" s="42">
        <f t="shared" si="106"/>
        <v>0</v>
      </c>
      <c r="VZ34" s="42">
        <f t="shared" si="106"/>
        <v>0</v>
      </c>
      <c r="WA34" s="42">
        <f t="shared" si="106"/>
        <v>0</v>
      </c>
      <c r="WB34" s="42">
        <f t="shared" si="106"/>
        <v>0</v>
      </c>
      <c r="WC34" s="42">
        <f t="shared" si="106"/>
        <v>0</v>
      </c>
      <c r="WD34" s="42">
        <f t="shared" si="106"/>
        <v>0</v>
      </c>
      <c r="WE34" s="42">
        <f t="shared" si="106"/>
        <v>0</v>
      </c>
      <c r="WF34" s="42">
        <f t="shared" si="106"/>
        <v>0</v>
      </c>
      <c r="WG34" s="42">
        <f t="shared" si="106"/>
        <v>0</v>
      </c>
      <c r="WH34" s="42">
        <f t="shared" si="106"/>
        <v>0</v>
      </c>
      <c r="WI34" s="42">
        <f t="shared" si="106"/>
        <v>0</v>
      </c>
      <c r="WJ34" s="42">
        <f t="shared" si="106"/>
        <v>0</v>
      </c>
      <c r="WK34" s="42">
        <f t="shared" si="106"/>
        <v>0</v>
      </c>
      <c r="WL34" s="42">
        <f t="shared" si="106"/>
        <v>0</v>
      </c>
      <c r="WM34" s="42">
        <f t="shared" si="106"/>
        <v>0</v>
      </c>
      <c r="WN34" s="42">
        <f t="shared" si="106"/>
        <v>0</v>
      </c>
      <c r="WO34" s="42">
        <f t="shared" si="106"/>
        <v>0</v>
      </c>
      <c r="WP34" s="42">
        <f t="shared" si="106"/>
        <v>0</v>
      </c>
      <c r="WQ34" s="42">
        <f t="shared" si="106"/>
        <v>0</v>
      </c>
      <c r="WR34" s="42">
        <f t="shared" si="106"/>
        <v>0</v>
      </c>
      <c r="WS34" s="42">
        <f t="shared" si="106"/>
        <v>0</v>
      </c>
      <c r="WT34" s="42">
        <f t="shared" si="106"/>
        <v>0</v>
      </c>
      <c r="WU34" s="42">
        <f t="shared" si="106"/>
        <v>0</v>
      </c>
      <c r="WV34" s="42">
        <f t="shared" si="106"/>
        <v>0</v>
      </c>
      <c r="WW34" s="42">
        <f t="shared" si="106"/>
        <v>0</v>
      </c>
      <c r="WX34" s="42">
        <f t="shared" si="106"/>
        <v>0</v>
      </c>
      <c r="WY34" s="42">
        <f t="shared" si="106"/>
        <v>0</v>
      </c>
      <c r="WZ34" s="42">
        <f t="shared" si="106"/>
        <v>0</v>
      </c>
      <c r="XA34" s="42">
        <f t="shared" si="106"/>
        <v>0</v>
      </c>
      <c r="XB34" s="42">
        <f t="shared" si="106"/>
        <v>0</v>
      </c>
      <c r="XC34" s="42">
        <f t="shared" si="106"/>
        <v>0</v>
      </c>
      <c r="XD34" s="42">
        <f t="shared" si="106"/>
        <v>0</v>
      </c>
      <c r="XE34" s="42">
        <f t="shared" si="106"/>
        <v>0</v>
      </c>
      <c r="XF34" s="42">
        <f t="shared" si="106"/>
        <v>0</v>
      </c>
      <c r="XG34" s="42">
        <f t="shared" si="106"/>
        <v>0</v>
      </c>
      <c r="XH34" s="42">
        <f t="shared" si="106"/>
        <v>0</v>
      </c>
      <c r="XI34" s="42">
        <f t="shared" si="106"/>
        <v>0</v>
      </c>
      <c r="XJ34" s="42">
        <f t="shared" si="106"/>
        <v>0</v>
      </c>
      <c r="XK34" s="42">
        <f t="shared" si="106"/>
        <v>0</v>
      </c>
      <c r="XL34" s="42">
        <f t="shared" si="106"/>
        <v>0</v>
      </c>
      <c r="XM34" s="42">
        <f t="shared" si="106"/>
        <v>0</v>
      </c>
      <c r="XN34" s="42">
        <f t="shared" si="106"/>
        <v>0</v>
      </c>
      <c r="XO34" s="42">
        <f t="shared" si="106"/>
        <v>0</v>
      </c>
      <c r="XP34" s="42">
        <f t="shared" si="106"/>
        <v>0</v>
      </c>
      <c r="XQ34" s="42">
        <f t="shared" si="106"/>
        <v>0</v>
      </c>
      <c r="XR34" s="42">
        <f t="shared" si="106"/>
        <v>0</v>
      </c>
      <c r="XS34" s="42">
        <f t="shared" si="106"/>
        <v>0</v>
      </c>
      <c r="XT34" s="42">
        <f t="shared" si="106"/>
        <v>0</v>
      </c>
      <c r="XU34" s="42">
        <f t="shared" si="106"/>
        <v>0</v>
      </c>
      <c r="XV34" s="42">
        <f t="shared" si="106"/>
        <v>0</v>
      </c>
      <c r="XW34" s="42">
        <f t="shared" si="106"/>
        <v>0</v>
      </c>
      <c r="XX34" s="42">
        <f t="shared" si="106"/>
        <v>0</v>
      </c>
      <c r="XY34" s="42">
        <f t="shared" si="106"/>
        <v>0</v>
      </c>
      <c r="XZ34" s="42">
        <f t="shared" si="106"/>
        <v>0</v>
      </c>
      <c r="YA34" s="42">
        <f t="shared" si="104"/>
        <v>0</v>
      </c>
      <c r="YB34" s="42">
        <f t="shared" si="104"/>
        <v>0</v>
      </c>
      <c r="YC34" s="42">
        <f t="shared" si="104"/>
        <v>0</v>
      </c>
      <c r="YD34" s="42">
        <f t="shared" si="70"/>
        <v>0</v>
      </c>
      <c r="YE34" s="23"/>
    </row>
    <row r="35" spans="1:655" x14ac:dyDescent="0.55000000000000004">
      <c r="A35" t="s">
        <v>904</v>
      </c>
      <c r="B35" s="42">
        <f t="shared" si="66"/>
        <v>0</v>
      </c>
      <c r="C35" s="42">
        <f t="shared" si="66"/>
        <v>0</v>
      </c>
      <c r="D35" s="42">
        <f t="shared" si="66"/>
        <v>0</v>
      </c>
      <c r="E35" s="42">
        <f t="shared" si="66"/>
        <v>0</v>
      </c>
      <c r="F35" s="42">
        <f t="shared" si="66"/>
        <v>0</v>
      </c>
      <c r="G35" s="42">
        <f t="shared" si="66"/>
        <v>0</v>
      </c>
      <c r="H35" s="42">
        <f t="shared" si="66"/>
        <v>0</v>
      </c>
      <c r="I35" s="42">
        <f t="shared" si="66"/>
        <v>0</v>
      </c>
      <c r="J35" s="42">
        <f t="shared" si="66"/>
        <v>0</v>
      </c>
      <c r="K35" s="42">
        <f t="shared" si="66"/>
        <v>0</v>
      </c>
      <c r="L35" s="42">
        <f t="shared" si="66"/>
        <v>0</v>
      </c>
      <c r="M35" s="42">
        <f t="shared" si="66"/>
        <v>0</v>
      </c>
      <c r="N35" s="42">
        <f t="shared" si="66"/>
        <v>0</v>
      </c>
      <c r="O35" s="42">
        <f t="shared" si="66"/>
        <v>0</v>
      </c>
      <c r="P35" s="42">
        <f t="shared" si="66"/>
        <v>0</v>
      </c>
      <c r="Q35" s="42">
        <f t="shared" si="66"/>
        <v>0</v>
      </c>
      <c r="R35" s="42">
        <f t="shared" si="95"/>
        <v>0</v>
      </c>
      <c r="S35" s="42">
        <f t="shared" si="95"/>
        <v>0</v>
      </c>
      <c r="T35" s="42">
        <f t="shared" si="95"/>
        <v>0</v>
      </c>
      <c r="U35" s="42">
        <f t="shared" si="95"/>
        <v>0</v>
      </c>
      <c r="V35" s="42">
        <f t="shared" si="95"/>
        <v>0</v>
      </c>
      <c r="W35" s="42">
        <f t="shared" si="95"/>
        <v>0</v>
      </c>
      <c r="X35" s="42">
        <f t="shared" si="95"/>
        <v>0</v>
      </c>
      <c r="Y35" s="42">
        <f t="shared" si="95"/>
        <v>0</v>
      </c>
      <c r="Z35" s="42">
        <f t="shared" si="95"/>
        <v>0</v>
      </c>
      <c r="AA35" s="42">
        <f t="shared" si="95"/>
        <v>0</v>
      </c>
      <c r="AB35" s="42">
        <f t="shared" si="95"/>
        <v>0</v>
      </c>
      <c r="AC35" s="42">
        <f t="shared" si="95"/>
        <v>0</v>
      </c>
      <c r="AD35" s="42">
        <f t="shared" si="95"/>
        <v>0</v>
      </c>
      <c r="AE35" s="42">
        <f t="shared" si="95"/>
        <v>0</v>
      </c>
      <c r="AF35" s="42">
        <f t="shared" ref="AF35:CQ40" si="109">IF(AF$2=$A35,1,0)</f>
        <v>0</v>
      </c>
      <c r="AG35" s="42">
        <f t="shared" si="109"/>
        <v>0</v>
      </c>
      <c r="AH35" s="42">
        <f t="shared" si="109"/>
        <v>0</v>
      </c>
      <c r="AI35" s="42">
        <f t="shared" si="109"/>
        <v>0</v>
      </c>
      <c r="AJ35" s="42">
        <f t="shared" si="109"/>
        <v>0</v>
      </c>
      <c r="AK35" s="42">
        <f t="shared" si="109"/>
        <v>0</v>
      </c>
      <c r="AL35" s="42">
        <f t="shared" si="109"/>
        <v>0</v>
      </c>
      <c r="AM35" s="42">
        <f t="shared" si="109"/>
        <v>0</v>
      </c>
      <c r="AN35" s="42">
        <f t="shared" si="109"/>
        <v>0</v>
      </c>
      <c r="AO35" s="42">
        <f t="shared" si="109"/>
        <v>0</v>
      </c>
      <c r="AP35" s="42">
        <f t="shared" si="109"/>
        <v>0</v>
      </c>
      <c r="AQ35" s="42">
        <f t="shared" si="109"/>
        <v>0</v>
      </c>
      <c r="AR35" s="42">
        <f t="shared" si="109"/>
        <v>0</v>
      </c>
      <c r="AS35" s="42">
        <f t="shared" si="109"/>
        <v>0</v>
      </c>
      <c r="AT35" s="42">
        <f t="shared" si="109"/>
        <v>0</v>
      </c>
      <c r="AU35" s="42">
        <f t="shared" si="109"/>
        <v>0</v>
      </c>
      <c r="AV35" s="42">
        <f t="shared" si="109"/>
        <v>0</v>
      </c>
      <c r="AW35" s="42">
        <f t="shared" si="109"/>
        <v>0</v>
      </c>
      <c r="AX35" s="42">
        <f t="shared" si="109"/>
        <v>0</v>
      </c>
      <c r="AY35" s="42">
        <f t="shared" si="109"/>
        <v>0</v>
      </c>
      <c r="AZ35" s="42">
        <f t="shared" si="109"/>
        <v>0</v>
      </c>
      <c r="BA35" s="42">
        <f t="shared" si="109"/>
        <v>0</v>
      </c>
      <c r="BB35" s="42">
        <f t="shared" si="109"/>
        <v>0</v>
      </c>
      <c r="BC35" s="42">
        <f t="shared" si="109"/>
        <v>0</v>
      </c>
      <c r="BD35" s="42">
        <f t="shared" si="109"/>
        <v>0</v>
      </c>
      <c r="BE35" s="42">
        <f t="shared" si="109"/>
        <v>0</v>
      </c>
      <c r="BF35" s="42">
        <f t="shared" si="109"/>
        <v>0</v>
      </c>
      <c r="BG35" s="42">
        <f t="shared" si="109"/>
        <v>0</v>
      </c>
      <c r="BH35" s="42">
        <f t="shared" si="109"/>
        <v>0</v>
      </c>
      <c r="BI35" s="42">
        <f t="shared" si="109"/>
        <v>0</v>
      </c>
      <c r="BJ35" s="42">
        <f t="shared" si="109"/>
        <v>0</v>
      </c>
      <c r="BK35" s="42">
        <f t="shared" si="109"/>
        <v>0</v>
      </c>
      <c r="BL35" s="42">
        <f t="shared" si="109"/>
        <v>0</v>
      </c>
      <c r="BM35" s="42">
        <f t="shared" si="109"/>
        <v>0</v>
      </c>
      <c r="BN35" s="42">
        <f t="shared" si="109"/>
        <v>0</v>
      </c>
      <c r="BO35" s="42">
        <f t="shared" si="109"/>
        <v>0</v>
      </c>
      <c r="BP35" s="42">
        <f t="shared" si="109"/>
        <v>0</v>
      </c>
      <c r="BQ35" s="42">
        <f t="shared" si="109"/>
        <v>0</v>
      </c>
      <c r="BR35" s="42">
        <f t="shared" si="109"/>
        <v>0</v>
      </c>
      <c r="BS35" s="42">
        <f t="shared" si="109"/>
        <v>0</v>
      </c>
      <c r="BT35" s="42">
        <f t="shared" si="109"/>
        <v>0</v>
      </c>
      <c r="BU35" s="42">
        <f t="shared" si="109"/>
        <v>0</v>
      </c>
      <c r="BV35" s="42">
        <f t="shared" si="109"/>
        <v>0</v>
      </c>
      <c r="BW35" s="42">
        <f t="shared" si="109"/>
        <v>0</v>
      </c>
      <c r="BX35" s="42">
        <f t="shared" si="109"/>
        <v>0</v>
      </c>
      <c r="BY35" s="42">
        <f t="shared" si="109"/>
        <v>0</v>
      </c>
      <c r="BZ35" s="42">
        <f t="shared" si="109"/>
        <v>0</v>
      </c>
      <c r="CA35" s="42">
        <f t="shared" si="109"/>
        <v>0</v>
      </c>
      <c r="CB35" s="42">
        <f t="shared" si="109"/>
        <v>0</v>
      </c>
      <c r="CC35" s="42">
        <f t="shared" si="109"/>
        <v>0</v>
      </c>
      <c r="CD35" s="42">
        <f t="shared" si="109"/>
        <v>0</v>
      </c>
      <c r="CE35" s="42">
        <f t="shared" si="109"/>
        <v>0</v>
      </c>
      <c r="CF35" s="42">
        <f t="shared" si="109"/>
        <v>0</v>
      </c>
      <c r="CG35" s="42">
        <f t="shared" si="109"/>
        <v>0</v>
      </c>
      <c r="CH35" s="42">
        <f t="shared" si="109"/>
        <v>0</v>
      </c>
      <c r="CI35" s="42">
        <f t="shared" si="109"/>
        <v>0</v>
      </c>
      <c r="CJ35" s="42">
        <f t="shared" si="109"/>
        <v>0</v>
      </c>
      <c r="CK35" s="42">
        <f t="shared" si="109"/>
        <v>0</v>
      </c>
      <c r="CL35" s="42">
        <f t="shared" si="109"/>
        <v>0</v>
      </c>
      <c r="CM35" s="42">
        <f t="shared" si="109"/>
        <v>0</v>
      </c>
      <c r="CN35" s="42">
        <f t="shared" si="109"/>
        <v>0</v>
      </c>
      <c r="CO35" s="42">
        <f t="shared" si="109"/>
        <v>0</v>
      </c>
      <c r="CP35" s="42">
        <f t="shared" si="109"/>
        <v>0</v>
      </c>
      <c r="CQ35" s="42">
        <f t="shared" si="109"/>
        <v>0</v>
      </c>
      <c r="CR35" s="42">
        <f t="shared" si="91"/>
        <v>0</v>
      </c>
      <c r="CS35" s="42">
        <f t="shared" si="91"/>
        <v>0</v>
      </c>
      <c r="CT35" s="42">
        <f t="shared" si="91"/>
        <v>0</v>
      </c>
      <c r="CU35" s="42">
        <f t="shared" si="91"/>
        <v>0</v>
      </c>
      <c r="CV35" s="42">
        <f t="shared" si="91"/>
        <v>0</v>
      </c>
      <c r="CW35" s="42">
        <f t="shared" si="91"/>
        <v>0</v>
      </c>
      <c r="CX35" s="42">
        <f t="shared" si="91"/>
        <v>0</v>
      </c>
      <c r="CY35" s="42">
        <f t="shared" si="91"/>
        <v>0</v>
      </c>
      <c r="CZ35" s="42">
        <f t="shared" si="91"/>
        <v>0</v>
      </c>
      <c r="DA35" s="42">
        <f t="shared" si="91"/>
        <v>0</v>
      </c>
      <c r="DB35" s="42">
        <f t="shared" si="91"/>
        <v>0</v>
      </c>
      <c r="DC35" s="42">
        <f t="shared" si="91"/>
        <v>0</v>
      </c>
      <c r="DD35" s="42">
        <f t="shared" si="91"/>
        <v>0</v>
      </c>
      <c r="DE35" s="42">
        <f t="shared" si="91"/>
        <v>0</v>
      </c>
      <c r="DF35" s="42">
        <f t="shared" si="91"/>
        <v>0</v>
      </c>
      <c r="DG35" s="42">
        <f t="shared" si="105"/>
        <v>0</v>
      </c>
      <c r="DH35" s="42">
        <f t="shared" si="105"/>
        <v>0</v>
      </c>
      <c r="DI35" s="42">
        <f t="shared" si="105"/>
        <v>0</v>
      </c>
      <c r="DJ35" s="42">
        <f t="shared" si="105"/>
        <v>0</v>
      </c>
      <c r="DK35" s="42">
        <f t="shared" si="105"/>
        <v>0</v>
      </c>
      <c r="DL35" s="42">
        <f t="shared" si="105"/>
        <v>0</v>
      </c>
      <c r="DM35" s="42">
        <f t="shared" si="105"/>
        <v>0</v>
      </c>
      <c r="DN35" s="42">
        <f t="shared" si="105"/>
        <v>0</v>
      </c>
      <c r="DO35" s="42">
        <f t="shared" si="105"/>
        <v>0</v>
      </c>
      <c r="DP35" s="42">
        <f t="shared" si="105"/>
        <v>0</v>
      </c>
      <c r="DQ35" s="42">
        <f t="shared" si="105"/>
        <v>0</v>
      </c>
      <c r="DR35" s="42">
        <f t="shared" si="105"/>
        <v>0</v>
      </c>
      <c r="DS35" s="42">
        <f t="shared" si="105"/>
        <v>0</v>
      </c>
      <c r="DT35" s="42">
        <f t="shared" si="105"/>
        <v>0</v>
      </c>
      <c r="DU35" s="42">
        <f t="shared" si="105"/>
        <v>0</v>
      </c>
      <c r="DV35" s="42">
        <f t="shared" si="105"/>
        <v>0</v>
      </c>
      <c r="DW35" s="42">
        <f t="shared" si="105"/>
        <v>0</v>
      </c>
      <c r="DX35" s="42">
        <f t="shared" si="105"/>
        <v>0</v>
      </c>
      <c r="DY35" s="42">
        <f t="shared" si="105"/>
        <v>0</v>
      </c>
      <c r="DZ35" s="42">
        <f t="shared" si="100"/>
        <v>0</v>
      </c>
      <c r="EA35" s="42">
        <f t="shared" si="100"/>
        <v>0</v>
      </c>
      <c r="EB35" s="42">
        <f t="shared" si="100"/>
        <v>0</v>
      </c>
      <c r="EC35" s="42">
        <f t="shared" si="100"/>
        <v>0</v>
      </c>
      <c r="ED35" s="42">
        <f t="shared" si="100"/>
        <v>0</v>
      </c>
      <c r="EE35" s="42">
        <f t="shared" si="100"/>
        <v>0</v>
      </c>
      <c r="EF35" s="42">
        <f t="shared" si="100"/>
        <v>0</v>
      </c>
      <c r="EG35" s="42">
        <f t="shared" si="100"/>
        <v>0</v>
      </c>
      <c r="EH35" s="42">
        <f t="shared" si="100"/>
        <v>0</v>
      </c>
      <c r="EI35" s="42">
        <f t="shared" si="100"/>
        <v>0</v>
      </c>
      <c r="EJ35" s="42">
        <f t="shared" si="100"/>
        <v>0</v>
      </c>
      <c r="EK35" s="42">
        <f t="shared" si="100"/>
        <v>0</v>
      </c>
      <c r="EL35" s="42">
        <f t="shared" si="100"/>
        <v>0</v>
      </c>
      <c r="EM35" s="42">
        <f t="shared" si="100"/>
        <v>0</v>
      </c>
      <c r="EN35" s="42">
        <f t="shared" si="100"/>
        <v>0</v>
      </c>
      <c r="EO35" s="42">
        <f t="shared" si="100"/>
        <v>0</v>
      </c>
      <c r="EP35" s="42">
        <f t="shared" si="100"/>
        <v>0</v>
      </c>
      <c r="EQ35" s="42">
        <f t="shared" si="100"/>
        <v>0</v>
      </c>
      <c r="ER35" s="42">
        <f t="shared" si="100"/>
        <v>0</v>
      </c>
      <c r="ES35" s="42">
        <f t="shared" si="100"/>
        <v>0</v>
      </c>
      <c r="ET35" s="42">
        <f t="shared" si="100"/>
        <v>0</v>
      </c>
      <c r="EU35" s="42">
        <f t="shared" si="100"/>
        <v>0</v>
      </c>
      <c r="EV35" s="42">
        <f t="shared" si="100"/>
        <v>0</v>
      </c>
      <c r="EW35" s="42">
        <f t="shared" si="100"/>
        <v>0</v>
      </c>
      <c r="EX35" s="42">
        <f t="shared" si="100"/>
        <v>0</v>
      </c>
      <c r="EY35" s="42">
        <f t="shared" si="100"/>
        <v>0</v>
      </c>
      <c r="EZ35" s="42">
        <f t="shared" si="100"/>
        <v>0</v>
      </c>
      <c r="FA35" s="42">
        <f t="shared" si="100"/>
        <v>0</v>
      </c>
      <c r="FB35" s="42">
        <f t="shared" si="100"/>
        <v>0</v>
      </c>
      <c r="FC35" s="42">
        <f t="shared" si="100"/>
        <v>0</v>
      </c>
      <c r="FD35" s="42">
        <f t="shared" si="100"/>
        <v>0</v>
      </c>
      <c r="FE35" s="42">
        <f t="shared" si="100"/>
        <v>0</v>
      </c>
      <c r="FF35" s="42">
        <f t="shared" si="100"/>
        <v>0</v>
      </c>
      <c r="FG35" s="42">
        <f t="shared" si="100"/>
        <v>0</v>
      </c>
      <c r="FH35" s="42">
        <f t="shared" si="100"/>
        <v>0</v>
      </c>
      <c r="FI35" s="42">
        <f t="shared" si="100"/>
        <v>0</v>
      </c>
      <c r="FJ35" s="42">
        <f t="shared" si="100"/>
        <v>0</v>
      </c>
      <c r="FK35" s="42">
        <f t="shared" si="100"/>
        <v>0</v>
      </c>
      <c r="FL35" s="42">
        <f t="shared" si="100"/>
        <v>0</v>
      </c>
      <c r="FM35" s="42">
        <f t="shared" si="100"/>
        <v>0</v>
      </c>
      <c r="FN35" s="42">
        <f t="shared" si="100"/>
        <v>0</v>
      </c>
      <c r="FO35" s="42">
        <f t="shared" si="100"/>
        <v>0</v>
      </c>
      <c r="FP35" s="42">
        <f t="shared" si="100"/>
        <v>0</v>
      </c>
      <c r="FQ35" s="42">
        <f t="shared" si="100"/>
        <v>0</v>
      </c>
      <c r="FR35" s="42">
        <f t="shared" si="100"/>
        <v>0</v>
      </c>
      <c r="FS35" s="42">
        <f t="shared" si="100"/>
        <v>0</v>
      </c>
      <c r="FT35" s="42">
        <f t="shared" si="100"/>
        <v>0</v>
      </c>
      <c r="FU35" s="42">
        <f t="shared" si="100"/>
        <v>0</v>
      </c>
      <c r="FV35" s="42">
        <f t="shared" si="100"/>
        <v>0</v>
      </c>
      <c r="FW35" s="42">
        <f t="shared" si="100"/>
        <v>0</v>
      </c>
      <c r="FX35" s="42">
        <f t="shared" si="100"/>
        <v>0</v>
      </c>
      <c r="FY35" s="42">
        <f t="shared" si="100"/>
        <v>0</v>
      </c>
      <c r="FZ35" s="42">
        <f t="shared" si="100"/>
        <v>0</v>
      </c>
      <c r="GA35" s="42">
        <f t="shared" si="100"/>
        <v>0</v>
      </c>
      <c r="GB35" s="42">
        <f t="shared" si="88"/>
        <v>0</v>
      </c>
      <c r="GC35" s="42">
        <f t="shared" si="88"/>
        <v>0</v>
      </c>
      <c r="GD35" s="42">
        <f t="shared" si="88"/>
        <v>0</v>
      </c>
      <c r="GE35" s="42">
        <f t="shared" si="88"/>
        <v>0</v>
      </c>
      <c r="GF35" s="42">
        <f t="shared" si="88"/>
        <v>0</v>
      </c>
      <c r="GG35" s="42">
        <f t="shared" si="88"/>
        <v>0</v>
      </c>
      <c r="GH35" s="42">
        <f t="shared" si="88"/>
        <v>0</v>
      </c>
      <c r="GI35" s="42">
        <f t="shared" si="88"/>
        <v>0</v>
      </c>
      <c r="GJ35" s="42">
        <f t="shared" si="88"/>
        <v>0</v>
      </c>
      <c r="GK35" s="42">
        <f t="shared" si="88"/>
        <v>0</v>
      </c>
      <c r="GL35" s="42">
        <f t="shared" si="88"/>
        <v>0</v>
      </c>
      <c r="GM35" s="42">
        <f t="shared" si="88"/>
        <v>0</v>
      </c>
      <c r="GN35" s="42">
        <f t="shared" si="88"/>
        <v>0</v>
      </c>
      <c r="GO35" s="42">
        <f t="shared" si="88"/>
        <v>0</v>
      </c>
      <c r="GP35" s="42">
        <f t="shared" si="88"/>
        <v>0</v>
      </c>
      <c r="GQ35" s="42">
        <f t="shared" si="101"/>
        <v>0</v>
      </c>
      <c r="GR35" s="42">
        <f t="shared" si="101"/>
        <v>0</v>
      </c>
      <c r="GS35" s="42">
        <f t="shared" si="101"/>
        <v>0</v>
      </c>
      <c r="GT35" s="42">
        <f t="shared" si="101"/>
        <v>0</v>
      </c>
      <c r="GU35" s="42">
        <f t="shared" si="101"/>
        <v>0</v>
      </c>
      <c r="GV35" s="42">
        <f t="shared" si="101"/>
        <v>0</v>
      </c>
      <c r="GW35" s="42">
        <f t="shared" si="101"/>
        <v>0</v>
      </c>
      <c r="GX35" s="42">
        <f t="shared" si="101"/>
        <v>0</v>
      </c>
      <c r="GY35" s="42">
        <f t="shared" si="101"/>
        <v>0</v>
      </c>
      <c r="GZ35" s="42">
        <f t="shared" si="101"/>
        <v>0</v>
      </c>
      <c r="HA35" s="42">
        <f t="shared" si="101"/>
        <v>0</v>
      </c>
      <c r="HB35" s="42">
        <f t="shared" si="101"/>
        <v>0</v>
      </c>
      <c r="HC35" s="42">
        <f t="shared" si="101"/>
        <v>0</v>
      </c>
      <c r="HD35" s="42">
        <f t="shared" si="101"/>
        <v>0</v>
      </c>
      <c r="HE35" s="42">
        <f t="shared" si="101"/>
        <v>0</v>
      </c>
      <c r="HF35" s="42">
        <f t="shared" si="101"/>
        <v>0</v>
      </c>
      <c r="HG35" s="42">
        <f t="shared" si="101"/>
        <v>0</v>
      </c>
      <c r="HH35" s="42">
        <f t="shared" si="101"/>
        <v>0</v>
      </c>
      <c r="HI35" s="42">
        <f t="shared" si="101"/>
        <v>0</v>
      </c>
      <c r="HJ35" s="42">
        <f t="shared" si="101"/>
        <v>0</v>
      </c>
      <c r="HK35" s="42">
        <f t="shared" si="101"/>
        <v>0</v>
      </c>
      <c r="HL35" s="42">
        <f t="shared" si="101"/>
        <v>0</v>
      </c>
      <c r="HM35" s="42">
        <f t="shared" si="101"/>
        <v>0</v>
      </c>
      <c r="HN35" s="42">
        <f t="shared" si="101"/>
        <v>0</v>
      </c>
      <c r="HO35" s="42">
        <f t="shared" si="101"/>
        <v>0</v>
      </c>
      <c r="HP35" s="42">
        <f t="shared" si="101"/>
        <v>0</v>
      </c>
      <c r="HQ35" s="42">
        <f t="shared" si="101"/>
        <v>0</v>
      </c>
      <c r="HR35" s="42">
        <f t="shared" si="101"/>
        <v>0</v>
      </c>
      <c r="HS35" s="42">
        <f t="shared" si="101"/>
        <v>0</v>
      </c>
      <c r="HT35" s="42">
        <f t="shared" si="101"/>
        <v>0</v>
      </c>
      <c r="HU35" s="42">
        <f t="shared" si="101"/>
        <v>0</v>
      </c>
      <c r="HV35" s="42">
        <f t="shared" si="101"/>
        <v>0</v>
      </c>
      <c r="HW35" s="42">
        <f t="shared" si="101"/>
        <v>0</v>
      </c>
      <c r="HX35" s="42">
        <f t="shared" si="101"/>
        <v>0</v>
      </c>
      <c r="HY35" s="42">
        <f t="shared" si="101"/>
        <v>0</v>
      </c>
      <c r="HZ35" s="42">
        <f t="shared" si="101"/>
        <v>0</v>
      </c>
      <c r="IA35" s="42">
        <f t="shared" si="101"/>
        <v>0</v>
      </c>
      <c r="IB35" s="42">
        <f t="shared" si="101"/>
        <v>0</v>
      </c>
      <c r="IC35" s="42">
        <f t="shared" si="101"/>
        <v>0</v>
      </c>
      <c r="ID35" s="42">
        <f t="shared" si="101"/>
        <v>0</v>
      </c>
      <c r="IE35" s="42">
        <f t="shared" si="101"/>
        <v>0</v>
      </c>
      <c r="IF35" s="42">
        <f t="shared" si="101"/>
        <v>0</v>
      </c>
      <c r="IG35" s="42">
        <f t="shared" si="101"/>
        <v>0</v>
      </c>
      <c r="IH35" s="42">
        <f t="shared" si="101"/>
        <v>0</v>
      </c>
      <c r="II35" s="42">
        <f t="shared" si="101"/>
        <v>0</v>
      </c>
      <c r="IJ35" s="42">
        <f t="shared" si="101"/>
        <v>0</v>
      </c>
      <c r="IK35" s="42">
        <f t="shared" si="101"/>
        <v>0</v>
      </c>
      <c r="IL35" s="42">
        <f t="shared" si="101"/>
        <v>0</v>
      </c>
      <c r="IM35" s="42">
        <f t="shared" si="101"/>
        <v>0</v>
      </c>
      <c r="IN35" s="42">
        <f t="shared" si="101"/>
        <v>0</v>
      </c>
      <c r="IO35" s="42">
        <f t="shared" si="101"/>
        <v>0</v>
      </c>
      <c r="IP35" s="42">
        <f t="shared" si="101"/>
        <v>0</v>
      </c>
      <c r="IQ35" s="42">
        <f t="shared" si="101"/>
        <v>0</v>
      </c>
      <c r="IR35" s="42">
        <f t="shared" si="101"/>
        <v>0</v>
      </c>
      <c r="IS35" s="42">
        <f t="shared" si="101"/>
        <v>0</v>
      </c>
      <c r="IT35" s="42">
        <f t="shared" si="101"/>
        <v>0</v>
      </c>
      <c r="IU35" s="42">
        <f t="shared" si="101"/>
        <v>0</v>
      </c>
      <c r="IV35" s="42">
        <f t="shared" si="101"/>
        <v>0</v>
      </c>
      <c r="IW35" s="42">
        <f t="shared" si="96"/>
        <v>0</v>
      </c>
      <c r="IX35" s="42">
        <f t="shared" si="96"/>
        <v>0</v>
      </c>
      <c r="IY35" s="42">
        <f t="shared" si="96"/>
        <v>0</v>
      </c>
      <c r="IZ35" s="42">
        <f t="shared" si="96"/>
        <v>0</v>
      </c>
      <c r="JA35" s="42">
        <f t="shared" si="96"/>
        <v>0</v>
      </c>
      <c r="JB35" s="42">
        <f t="shared" si="96"/>
        <v>0</v>
      </c>
      <c r="JC35" s="42">
        <f t="shared" si="96"/>
        <v>0</v>
      </c>
      <c r="JD35" s="42">
        <f t="shared" si="96"/>
        <v>0</v>
      </c>
      <c r="JE35" s="42">
        <f t="shared" si="96"/>
        <v>0</v>
      </c>
      <c r="JF35" s="42">
        <f t="shared" si="96"/>
        <v>0</v>
      </c>
      <c r="JG35" s="42">
        <f t="shared" si="96"/>
        <v>0</v>
      </c>
      <c r="JH35" s="42">
        <f t="shared" si="96"/>
        <v>0</v>
      </c>
      <c r="JI35" s="42">
        <f t="shared" si="96"/>
        <v>0</v>
      </c>
      <c r="JJ35" s="42">
        <f t="shared" si="96"/>
        <v>0</v>
      </c>
      <c r="JK35" s="42">
        <f t="shared" si="96"/>
        <v>0</v>
      </c>
      <c r="JL35" s="42">
        <f t="shared" si="96"/>
        <v>0</v>
      </c>
      <c r="JM35" s="42">
        <f t="shared" si="96"/>
        <v>0</v>
      </c>
      <c r="JN35" s="42">
        <f t="shared" ref="JN35:LY39" si="110">IF(JN$2=$A35,1,0)</f>
        <v>0</v>
      </c>
      <c r="JO35" s="42">
        <f t="shared" si="110"/>
        <v>0</v>
      </c>
      <c r="JP35" s="42">
        <f t="shared" si="110"/>
        <v>0</v>
      </c>
      <c r="JQ35" s="42">
        <f t="shared" si="110"/>
        <v>0</v>
      </c>
      <c r="JR35" s="42">
        <f t="shared" si="110"/>
        <v>0</v>
      </c>
      <c r="JS35" s="42">
        <f t="shared" si="110"/>
        <v>0</v>
      </c>
      <c r="JT35" s="42">
        <f t="shared" si="110"/>
        <v>0</v>
      </c>
      <c r="JU35" s="42">
        <f t="shared" si="110"/>
        <v>0</v>
      </c>
      <c r="JV35" s="42">
        <f t="shared" si="110"/>
        <v>0</v>
      </c>
      <c r="JW35" s="42">
        <f t="shared" si="110"/>
        <v>0</v>
      </c>
      <c r="JX35" s="42">
        <f t="shared" si="110"/>
        <v>0</v>
      </c>
      <c r="JY35" s="42">
        <f t="shared" si="110"/>
        <v>0</v>
      </c>
      <c r="JZ35" s="42">
        <f t="shared" si="110"/>
        <v>0</v>
      </c>
      <c r="KA35" s="42">
        <f t="shared" si="110"/>
        <v>0</v>
      </c>
      <c r="KB35" s="42">
        <f t="shared" si="110"/>
        <v>0</v>
      </c>
      <c r="KC35" s="42">
        <f t="shared" si="110"/>
        <v>0</v>
      </c>
      <c r="KD35" s="42">
        <f t="shared" si="110"/>
        <v>0</v>
      </c>
      <c r="KE35" s="42">
        <f t="shared" si="110"/>
        <v>0</v>
      </c>
      <c r="KF35" s="42">
        <f t="shared" si="110"/>
        <v>0</v>
      </c>
      <c r="KG35" s="42">
        <f t="shared" si="110"/>
        <v>0</v>
      </c>
      <c r="KH35" s="42">
        <f t="shared" si="110"/>
        <v>0</v>
      </c>
      <c r="KI35" s="42">
        <f t="shared" si="110"/>
        <v>0</v>
      </c>
      <c r="KJ35" s="42">
        <f t="shared" si="110"/>
        <v>0</v>
      </c>
      <c r="KK35" s="42">
        <f t="shared" si="110"/>
        <v>0</v>
      </c>
      <c r="KL35" s="42">
        <f t="shared" si="110"/>
        <v>0</v>
      </c>
      <c r="KM35" s="42">
        <f t="shared" si="110"/>
        <v>0</v>
      </c>
      <c r="KN35" s="42">
        <f t="shared" si="110"/>
        <v>0</v>
      </c>
      <c r="KO35" s="42">
        <f t="shared" si="110"/>
        <v>0</v>
      </c>
      <c r="KP35" s="42">
        <f t="shared" si="110"/>
        <v>0</v>
      </c>
      <c r="KQ35" s="42">
        <f t="shared" si="110"/>
        <v>0</v>
      </c>
      <c r="KR35" s="42">
        <f t="shared" si="110"/>
        <v>0</v>
      </c>
      <c r="KS35" s="42">
        <f t="shared" si="110"/>
        <v>0</v>
      </c>
      <c r="KT35" s="42">
        <f t="shared" si="110"/>
        <v>0</v>
      </c>
      <c r="KU35" s="42">
        <f t="shared" si="110"/>
        <v>0</v>
      </c>
      <c r="KV35" s="42">
        <f t="shared" si="110"/>
        <v>0</v>
      </c>
      <c r="KW35" s="42">
        <f t="shared" si="110"/>
        <v>0</v>
      </c>
      <c r="KX35" s="42">
        <f t="shared" si="110"/>
        <v>0</v>
      </c>
      <c r="KY35" s="42">
        <f t="shared" si="110"/>
        <v>0</v>
      </c>
      <c r="KZ35" s="42">
        <f t="shared" si="110"/>
        <v>0</v>
      </c>
      <c r="LA35" s="42">
        <f t="shared" si="110"/>
        <v>0</v>
      </c>
      <c r="LB35" s="42">
        <f t="shared" si="110"/>
        <v>0</v>
      </c>
      <c r="LC35" s="42">
        <f t="shared" si="110"/>
        <v>0</v>
      </c>
      <c r="LD35" s="42">
        <f t="shared" si="110"/>
        <v>0</v>
      </c>
      <c r="LE35" s="42">
        <f t="shared" si="110"/>
        <v>0</v>
      </c>
      <c r="LF35" s="42">
        <f t="shared" si="110"/>
        <v>0</v>
      </c>
      <c r="LG35" s="42">
        <f t="shared" si="110"/>
        <v>0</v>
      </c>
      <c r="LH35" s="42">
        <f t="shared" si="110"/>
        <v>0</v>
      </c>
      <c r="LI35" s="42">
        <f t="shared" si="107"/>
        <v>0</v>
      </c>
      <c r="LJ35" s="42">
        <f t="shared" si="107"/>
        <v>0</v>
      </c>
      <c r="LK35" s="42">
        <f t="shared" si="107"/>
        <v>0</v>
      </c>
      <c r="LL35" s="42">
        <f t="shared" si="107"/>
        <v>0</v>
      </c>
      <c r="LM35" s="42">
        <f t="shared" si="107"/>
        <v>0</v>
      </c>
      <c r="LN35" s="42">
        <f t="shared" si="107"/>
        <v>0</v>
      </c>
      <c r="LO35" s="42">
        <f t="shared" si="107"/>
        <v>0</v>
      </c>
      <c r="LP35" s="42">
        <f t="shared" si="107"/>
        <v>0</v>
      </c>
      <c r="LQ35" s="42">
        <f t="shared" si="107"/>
        <v>0</v>
      </c>
      <c r="LR35" s="42">
        <f t="shared" si="107"/>
        <v>0</v>
      </c>
      <c r="LS35" s="42">
        <f t="shared" si="107"/>
        <v>0</v>
      </c>
      <c r="LT35" s="42">
        <f t="shared" si="107"/>
        <v>0</v>
      </c>
      <c r="LU35" s="42">
        <f t="shared" si="107"/>
        <v>0</v>
      </c>
      <c r="LV35" s="42">
        <f t="shared" si="107"/>
        <v>0</v>
      </c>
      <c r="LW35" s="42">
        <f t="shared" si="107"/>
        <v>0</v>
      </c>
      <c r="LX35" s="42">
        <f t="shared" si="107"/>
        <v>0</v>
      </c>
      <c r="LY35" s="42">
        <f t="shared" si="107"/>
        <v>0</v>
      </c>
      <c r="LZ35" s="42">
        <f t="shared" si="107"/>
        <v>0</v>
      </c>
      <c r="MA35" s="42">
        <f t="shared" si="107"/>
        <v>0</v>
      </c>
      <c r="MB35" s="42">
        <f t="shared" si="107"/>
        <v>0</v>
      </c>
      <c r="MC35" s="42">
        <f t="shared" si="107"/>
        <v>0</v>
      </c>
      <c r="MD35" s="42">
        <f t="shared" si="107"/>
        <v>0</v>
      </c>
      <c r="ME35" s="42">
        <f t="shared" si="107"/>
        <v>0</v>
      </c>
      <c r="MF35" s="42">
        <f t="shared" si="107"/>
        <v>0</v>
      </c>
      <c r="MG35" s="42">
        <f t="shared" si="107"/>
        <v>0</v>
      </c>
      <c r="MH35" s="42">
        <f t="shared" si="107"/>
        <v>0</v>
      </c>
      <c r="MI35" s="42">
        <f t="shared" si="107"/>
        <v>0</v>
      </c>
      <c r="MJ35" s="42">
        <f t="shared" si="107"/>
        <v>0</v>
      </c>
      <c r="MK35" s="42">
        <f t="shared" si="107"/>
        <v>0</v>
      </c>
      <c r="ML35" s="42">
        <f t="shared" si="107"/>
        <v>0</v>
      </c>
      <c r="MM35" s="42">
        <f t="shared" si="107"/>
        <v>0</v>
      </c>
      <c r="MN35" s="42">
        <f t="shared" si="107"/>
        <v>0</v>
      </c>
      <c r="MO35" s="42">
        <f t="shared" si="107"/>
        <v>0</v>
      </c>
      <c r="MP35" s="42">
        <f t="shared" si="107"/>
        <v>0</v>
      </c>
      <c r="MQ35" s="42">
        <f t="shared" si="107"/>
        <v>0</v>
      </c>
      <c r="MR35" s="42">
        <f t="shared" si="107"/>
        <v>0</v>
      </c>
      <c r="MS35" s="42">
        <f t="shared" si="107"/>
        <v>0</v>
      </c>
      <c r="MT35" s="42">
        <f t="shared" si="107"/>
        <v>0</v>
      </c>
      <c r="MU35" s="42">
        <f t="shared" si="107"/>
        <v>0</v>
      </c>
      <c r="MV35" s="42">
        <f t="shared" si="107"/>
        <v>0</v>
      </c>
      <c r="MW35" s="42">
        <f t="shared" si="107"/>
        <v>0</v>
      </c>
      <c r="MX35" s="42">
        <f t="shared" si="107"/>
        <v>0</v>
      </c>
      <c r="MY35" s="42">
        <f t="shared" si="107"/>
        <v>0</v>
      </c>
      <c r="MZ35" s="42">
        <f t="shared" si="107"/>
        <v>0</v>
      </c>
      <c r="NA35" s="42">
        <f t="shared" si="107"/>
        <v>0</v>
      </c>
      <c r="NB35" s="42">
        <f t="shared" si="107"/>
        <v>0</v>
      </c>
      <c r="NC35" s="42">
        <f t="shared" si="107"/>
        <v>0</v>
      </c>
      <c r="ND35" s="42">
        <f t="shared" si="107"/>
        <v>0</v>
      </c>
      <c r="NE35" s="42">
        <f t="shared" si="107"/>
        <v>0</v>
      </c>
      <c r="NF35" s="42">
        <f t="shared" si="107"/>
        <v>0</v>
      </c>
      <c r="NG35" s="42">
        <f t="shared" si="107"/>
        <v>0</v>
      </c>
      <c r="NH35" s="42">
        <f t="shared" si="107"/>
        <v>0</v>
      </c>
      <c r="NI35" s="42">
        <f t="shared" si="107"/>
        <v>0</v>
      </c>
      <c r="NJ35" s="42">
        <f t="shared" si="107"/>
        <v>0</v>
      </c>
      <c r="NK35" s="42">
        <f t="shared" si="107"/>
        <v>0</v>
      </c>
      <c r="NL35" s="42">
        <f t="shared" si="107"/>
        <v>0</v>
      </c>
      <c r="NM35" s="42">
        <f t="shared" si="107"/>
        <v>0</v>
      </c>
      <c r="NN35" s="42">
        <f t="shared" si="107"/>
        <v>0</v>
      </c>
      <c r="NO35" s="42">
        <f t="shared" si="107"/>
        <v>0</v>
      </c>
      <c r="NP35" s="42">
        <f t="shared" si="107"/>
        <v>0</v>
      </c>
      <c r="NQ35" s="42">
        <f t="shared" si="107"/>
        <v>0</v>
      </c>
      <c r="NR35" s="42">
        <f t="shared" si="107"/>
        <v>0</v>
      </c>
      <c r="NS35" s="42">
        <f t="shared" si="107"/>
        <v>0</v>
      </c>
      <c r="NT35" s="42">
        <f t="shared" si="97"/>
        <v>0</v>
      </c>
      <c r="NU35" s="42">
        <f t="shared" si="97"/>
        <v>0</v>
      </c>
      <c r="NV35" s="42">
        <f t="shared" si="97"/>
        <v>0</v>
      </c>
      <c r="NW35" s="42">
        <f t="shared" si="97"/>
        <v>0</v>
      </c>
      <c r="NX35" s="42">
        <f t="shared" si="97"/>
        <v>0</v>
      </c>
      <c r="NY35" s="42">
        <f t="shared" si="97"/>
        <v>0</v>
      </c>
      <c r="NZ35" s="42">
        <f t="shared" si="82"/>
        <v>0</v>
      </c>
      <c r="OA35" s="42">
        <f t="shared" si="82"/>
        <v>0</v>
      </c>
      <c r="OB35" s="42">
        <f t="shared" si="102"/>
        <v>0</v>
      </c>
      <c r="OC35" s="42">
        <f t="shared" si="102"/>
        <v>0</v>
      </c>
      <c r="OD35" s="42">
        <f t="shared" si="102"/>
        <v>0</v>
      </c>
      <c r="OE35" s="42">
        <f t="shared" si="102"/>
        <v>0</v>
      </c>
      <c r="OF35" s="42">
        <f t="shared" si="102"/>
        <v>0</v>
      </c>
      <c r="OG35" s="42">
        <f t="shared" si="102"/>
        <v>0</v>
      </c>
      <c r="OH35" s="42">
        <f t="shared" si="102"/>
        <v>0</v>
      </c>
      <c r="OI35" s="42">
        <f t="shared" si="102"/>
        <v>0</v>
      </c>
      <c r="OJ35" s="42">
        <f t="shared" si="102"/>
        <v>0</v>
      </c>
      <c r="OK35" s="42">
        <f t="shared" si="102"/>
        <v>0</v>
      </c>
      <c r="OL35" s="42">
        <f t="shared" si="102"/>
        <v>0</v>
      </c>
      <c r="OM35" s="42">
        <f t="shared" si="102"/>
        <v>0</v>
      </c>
      <c r="ON35" s="42">
        <f t="shared" si="102"/>
        <v>0</v>
      </c>
      <c r="OO35" s="42">
        <f t="shared" si="102"/>
        <v>0</v>
      </c>
      <c r="OP35" s="42">
        <f t="shared" si="102"/>
        <v>0</v>
      </c>
      <c r="OQ35" s="42">
        <f t="shared" si="102"/>
        <v>0</v>
      </c>
      <c r="OR35" s="42">
        <f t="shared" si="102"/>
        <v>0</v>
      </c>
      <c r="OS35" s="42">
        <f t="shared" si="102"/>
        <v>0</v>
      </c>
      <c r="OT35" s="42">
        <f t="shared" si="102"/>
        <v>0</v>
      </c>
      <c r="OU35" s="42">
        <f t="shared" si="102"/>
        <v>0</v>
      </c>
      <c r="OV35" s="42">
        <f t="shared" si="102"/>
        <v>0</v>
      </c>
      <c r="OW35" s="42">
        <f t="shared" si="102"/>
        <v>0</v>
      </c>
      <c r="OX35" s="42">
        <f t="shared" si="102"/>
        <v>0</v>
      </c>
      <c r="OY35" s="42">
        <f t="shared" si="102"/>
        <v>0</v>
      </c>
      <c r="OZ35" s="42">
        <f t="shared" si="102"/>
        <v>0</v>
      </c>
      <c r="PA35" s="42">
        <f t="shared" si="102"/>
        <v>0</v>
      </c>
      <c r="PB35" s="42">
        <f t="shared" si="102"/>
        <v>0</v>
      </c>
      <c r="PC35" s="42">
        <f t="shared" si="102"/>
        <v>0</v>
      </c>
      <c r="PD35" s="42">
        <f t="shared" si="102"/>
        <v>0</v>
      </c>
      <c r="PE35" s="42">
        <f t="shared" si="102"/>
        <v>0</v>
      </c>
      <c r="PF35" s="42">
        <f t="shared" si="102"/>
        <v>0</v>
      </c>
      <c r="PG35" s="42">
        <f t="shared" si="102"/>
        <v>0</v>
      </c>
      <c r="PH35" s="42">
        <f t="shared" si="102"/>
        <v>0</v>
      </c>
      <c r="PI35" s="42">
        <f t="shared" si="102"/>
        <v>0</v>
      </c>
      <c r="PJ35" s="42">
        <f t="shared" si="102"/>
        <v>0</v>
      </c>
      <c r="PK35" s="42">
        <f t="shared" si="102"/>
        <v>0</v>
      </c>
      <c r="PL35" s="42">
        <f t="shared" si="102"/>
        <v>0</v>
      </c>
      <c r="PM35" s="42">
        <f t="shared" si="102"/>
        <v>0</v>
      </c>
      <c r="PN35" s="42">
        <f t="shared" si="102"/>
        <v>0</v>
      </c>
      <c r="PO35" s="42">
        <f t="shared" si="102"/>
        <v>0</v>
      </c>
      <c r="PP35" s="42">
        <f t="shared" si="102"/>
        <v>0</v>
      </c>
      <c r="PQ35" s="42">
        <f t="shared" si="102"/>
        <v>0</v>
      </c>
      <c r="PR35" s="42">
        <f t="shared" si="102"/>
        <v>0</v>
      </c>
      <c r="PS35" s="42">
        <f t="shared" si="102"/>
        <v>0</v>
      </c>
      <c r="PT35" s="42">
        <f t="shared" si="102"/>
        <v>0</v>
      </c>
      <c r="PU35" s="42">
        <f t="shared" si="102"/>
        <v>0</v>
      </c>
      <c r="PV35" s="42">
        <f t="shared" si="102"/>
        <v>0</v>
      </c>
      <c r="PW35" s="42">
        <f t="shared" si="102"/>
        <v>0</v>
      </c>
      <c r="PX35" s="42">
        <f t="shared" si="102"/>
        <v>0</v>
      </c>
      <c r="PY35" s="42">
        <f t="shared" si="102"/>
        <v>0</v>
      </c>
      <c r="PZ35" s="42">
        <f t="shared" si="102"/>
        <v>0</v>
      </c>
      <c r="QA35" s="42">
        <f t="shared" si="102"/>
        <v>0</v>
      </c>
      <c r="QB35" s="42">
        <f t="shared" si="102"/>
        <v>0</v>
      </c>
      <c r="QC35" s="42">
        <f t="shared" si="102"/>
        <v>0</v>
      </c>
      <c r="QD35" s="42">
        <f t="shared" si="102"/>
        <v>0</v>
      </c>
      <c r="QE35" s="42">
        <f t="shared" si="102"/>
        <v>0</v>
      </c>
      <c r="QF35" s="42">
        <f t="shared" si="102"/>
        <v>0</v>
      </c>
      <c r="QG35" s="42">
        <f t="shared" si="102"/>
        <v>0</v>
      </c>
      <c r="QH35" s="42">
        <f t="shared" si="102"/>
        <v>0</v>
      </c>
      <c r="QI35" s="42">
        <f t="shared" si="102"/>
        <v>0</v>
      </c>
      <c r="QJ35" s="42">
        <f t="shared" si="102"/>
        <v>0</v>
      </c>
      <c r="QK35" s="42">
        <f t="shared" si="102"/>
        <v>0</v>
      </c>
      <c r="QL35" s="42">
        <f t="shared" si="102"/>
        <v>0</v>
      </c>
      <c r="QM35" s="42">
        <f t="shared" ref="QM35:SX38" si="111">IF(QM$2=$A35,1,0)</f>
        <v>0</v>
      </c>
      <c r="QN35" s="42">
        <f t="shared" si="111"/>
        <v>0</v>
      </c>
      <c r="QO35" s="42">
        <f t="shared" si="111"/>
        <v>0</v>
      </c>
      <c r="QP35" s="42">
        <f t="shared" si="111"/>
        <v>0</v>
      </c>
      <c r="QQ35" s="42">
        <f t="shared" si="111"/>
        <v>0</v>
      </c>
      <c r="QR35" s="42">
        <f t="shared" si="111"/>
        <v>0</v>
      </c>
      <c r="QS35" s="42">
        <f t="shared" si="111"/>
        <v>0</v>
      </c>
      <c r="QT35" s="42">
        <f t="shared" si="111"/>
        <v>0</v>
      </c>
      <c r="QU35" s="42">
        <f t="shared" si="111"/>
        <v>0</v>
      </c>
      <c r="QV35" s="42">
        <f t="shared" si="111"/>
        <v>0</v>
      </c>
      <c r="QW35" s="42">
        <f t="shared" si="111"/>
        <v>0</v>
      </c>
      <c r="QX35" s="42">
        <f t="shared" si="111"/>
        <v>0</v>
      </c>
      <c r="QY35" s="42">
        <f t="shared" si="111"/>
        <v>0</v>
      </c>
      <c r="QZ35" s="42">
        <f t="shared" si="111"/>
        <v>0</v>
      </c>
      <c r="RA35" s="42">
        <f t="shared" si="111"/>
        <v>0</v>
      </c>
      <c r="RB35" s="42">
        <f t="shared" si="111"/>
        <v>0</v>
      </c>
      <c r="RC35" s="42">
        <f t="shared" si="111"/>
        <v>0</v>
      </c>
      <c r="RD35" s="42">
        <f t="shared" si="111"/>
        <v>0</v>
      </c>
      <c r="RE35" s="42">
        <f t="shared" si="111"/>
        <v>0</v>
      </c>
      <c r="RF35" s="42">
        <f t="shared" si="111"/>
        <v>0</v>
      </c>
      <c r="RG35" s="42">
        <f t="shared" si="111"/>
        <v>0</v>
      </c>
      <c r="RH35" s="42">
        <f t="shared" si="111"/>
        <v>0</v>
      </c>
      <c r="RI35" s="42">
        <f t="shared" si="111"/>
        <v>0</v>
      </c>
      <c r="RJ35" s="42">
        <f t="shared" si="111"/>
        <v>0</v>
      </c>
      <c r="RK35" s="42">
        <f t="shared" si="111"/>
        <v>0</v>
      </c>
      <c r="RL35" s="42">
        <f t="shared" si="111"/>
        <v>0</v>
      </c>
      <c r="RM35" s="42">
        <f t="shared" si="111"/>
        <v>0</v>
      </c>
      <c r="RN35" s="42">
        <f t="shared" si="111"/>
        <v>0</v>
      </c>
      <c r="RO35" s="42">
        <f t="shared" si="111"/>
        <v>0</v>
      </c>
      <c r="RP35" s="42">
        <f t="shared" si="111"/>
        <v>0</v>
      </c>
      <c r="RQ35" s="42">
        <f t="shared" si="111"/>
        <v>0</v>
      </c>
      <c r="RR35" s="42">
        <f t="shared" si="111"/>
        <v>0</v>
      </c>
      <c r="RS35" s="42">
        <f t="shared" si="111"/>
        <v>0</v>
      </c>
      <c r="RT35" s="42">
        <f t="shared" si="111"/>
        <v>0</v>
      </c>
      <c r="RU35" s="42">
        <f t="shared" si="111"/>
        <v>0</v>
      </c>
      <c r="RV35" s="42">
        <f t="shared" si="111"/>
        <v>0</v>
      </c>
      <c r="RW35" s="42">
        <f t="shared" si="111"/>
        <v>0</v>
      </c>
      <c r="RX35" s="42">
        <f t="shared" si="111"/>
        <v>0</v>
      </c>
      <c r="RY35" s="42">
        <f t="shared" si="111"/>
        <v>0</v>
      </c>
      <c r="RZ35" s="42">
        <f t="shared" si="111"/>
        <v>0</v>
      </c>
      <c r="SA35" s="42">
        <f t="shared" si="111"/>
        <v>0</v>
      </c>
      <c r="SB35" s="42">
        <f t="shared" si="111"/>
        <v>0</v>
      </c>
      <c r="SC35" s="42">
        <f t="shared" si="111"/>
        <v>1</v>
      </c>
      <c r="SD35" s="42">
        <f t="shared" si="111"/>
        <v>1</v>
      </c>
      <c r="SE35" s="42">
        <f t="shared" si="111"/>
        <v>1</v>
      </c>
      <c r="SF35" s="42">
        <f t="shared" si="111"/>
        <v>1</v>
      </c>
      <c r="SG35" s="42">
        <f t="shared" si="111"/>
        <v>0</v>
      </c>
      <c r="SH35" s="42">
        <f t="shared" si="111"/>
        <v>0</v>
      </c>
      <c r="SI35" s="42">
        <f t="shared" si="111"/>
        <v>0</v>
      </c>
      <c r="SJ35" s="42">
        <f t="shared" si="111"/>
        <v>0</v>
      </c>
      <c r="SK35" s="42">
        <f t="shared" si="111"/>
        <v>0</v>
      </c>
      <c r="SL35" s="42">
        <f t="shared" si="111"/>
        <v>0</v>
      </c>
      <c r="SM35" s="42">
        <f t="shared" si="111"/>
        <v>0</v>
      </c>
      <c r="SN35" s="42">
        <f t="shared" si="111"/>
        <v>0</v>
      </c>
      <c r="SO35" s="42">
        <f t="shared" si="111"/>
        <v>0</v>
      </c>
      <c r="SP35" s="42">
        <f t="shared" si="111"/>
        <v>0</v>
      </c>
      <c r="SQ35" s="42">
        <f t="shared" si="111"/>
        <v>0</v>
      </c>
      <c r="SR35" s="42">
        <f t="shared" si="111"/>
        <v>0</v>
      </c>
      <c r="SS35" s="42">
        <f t="shared" si="111"/>
        <v>0</v>
      </c>
      <c r="ST35" s="42">
        <f t="shared" si="111"/>
        <v>0</v>
      </c>
      <c r="SU35" s="42">
        <f t="shared" si="111"/>
        <v>0</v>
      </c>
      <c r="SV35" s="42">
        <f t="shared" si="111"/>
        <v>0</v>
      </c>
      <c r="SW35" s="42">
        <f t="shared" si="111"/>
        <v>0</v>
      </c>
      <c r="SX35" s="42">
        <f t="shared" si="111"/>
        <v>0</v>
      </c>
      <c r="SY35" s="42">
        <f t="shared" si="103"/>
        <v>0</v>
      </c>
      <c r="SZ35" s="42">
        <f t="shared" si="98"/>
        <v>0</v>
      </c>
      <c r="TA35" s="42">
        <f t="shared" si="98"/>
        <v>0</v>
      </c>
      <c r="TB35" s="42">
        <f t="shared" si="98"/>
        <v>0</v>
      </c>
      <c r="TC35" s="42">
        <f t="shared" si="98"/>
        <v>0</v>
      </c>
      <c r="TD35" s="42">
        <f t="shared" si="108"/>
        <v>0</v>
      </c>
      <c r="TE35" s="42">
        <f t="shared" si="108"/>
        <v>0</v>
      </c>
      <c r="TF35" s="42">
        <f t="shared" si="108"/>
        <v>0</v>
      </c>
      <c r="TG35" s="42">
        <f t="shared" si="108"/>
        <v>0</v>
      </c>
      <c r="TH35" s="42">
        <f t="shared" si="108"/>
        <v>0</v>
      </c>
      <c r="TI35" s="42">
        <f t="shared" si="108"/>
        <v>0</v>
      </c>
      <c r="TJ35" s="42">
        <f t="shared" si="108"/>
        <v>0</v>
      </c>
      <c r="TK35" s="42">
        <f t="shared" si="108"/>
        <v>0</v>
      </c>
      <c r="TL35" s="42">
        <f t="shared" si="108"/>
        <v>0</v>
      </c>
      <c r="TM35" s="42">
        <f t="shared" si="108"/>
        <v>0</v>
      </c>
      <c r="TN35" s="42">
        <f t="shared" si="108"/>
        <v>0</v>
      </c>
      <c r="TO35" s="42">
        <f t="shared" si="108"/>
        <v>0</v>
      </c>
      <c r="TP35" s="42">
        <f t="shared" si="108"/>
        <v>0</v>
      </c>
      <c r="TQ35" s="42">
        <f t="shared" si="108"/>
        <v>0</v>
      </c>
      <c r="TR35" s="42">
        <f t="shared" si="108"/>
        <v>0</v>
      </c>
      <c r="TS35" s="42">
        <f t="shared" si="108"/>
        <v>0</v>
      </c>
      <c r="TT35" s="42">
        <f t="shared" si="108"/>
        <v>0</v>
      </c>
      <c r="TU35" s="42">
        <f t="shared" si="108"/>
        <v>0</v>
      </c>
      <c r="TV35" s="42">
        <f t="shared" si="108"/>
        <v>0</v>
      </c>
      <c r="TW35" s="42">
        <f t="shared" si="108"/>
        <v>0</v>
      </c>
      <c r="TX35" s="42">
        <f t="shared" si="108"/>
        <v>0</v>
      </c>
      <c r="TY35" s="42">
        <f t="shared" si="108"/>
        <v>0</v>
      </c>
      <c r="TZ35" s="42">
        <f t="shared" si="108"/>
        <v>0</v>
      </c>
      <c r="UA35" s="42">
        <f t="shared" si="108"/>
        <v>0</v>
      </c>
      <c r="UB35" s="42">
        <f t="shared" si="108"/>
        <v>0</v>
      </c>
      <c r="UC35" s="42">
        <f t="shared" si="108"/>
        <v>0</v>
      </c>
      <c r="UD35" s="42">
        <f t="shared" si="108"/>
        <v>0</v>
      </c>
      <c r="UE35" s="42">
        <f t="shared" si="108"/>
        <v>0</v>
      </c>
      <c r="UF35" s="42">
        <f t="shared" si="108"/>
        <v>0</v>
      </c>
      <c r="UG35" s="42">
        <f t="shared" si="108"/>
        <v>0</v>
      </c>
      <c r="UH35" s="42">
        <f t="shared" si="108"/>
        <v>0</v>
      </c>
      <c r="UI35" s="42">
        <f t="shared" si="108"/>
        <v>0</v>
      </c>
      <c r="UJ35" s="42">
        <f t="shared" si="108"/>
        <v>0</v>
      </c>
      <c r="UK35" s="42">
        <f t="shared" si="108"/>
        <v>0</v>
      </c>
      <c r="UL35" s="42">
        <f t="shared" si="108"/>
        <v>0</v>
      </c>
      <c r="UM35" s="42">
        <f t="shared" si="108"/>
        <v>0</v>
      </c>
      <c r="UN35" s="42">
        <f t="shared" si="108"/>
        <v>0</v>
      </c>
      <c r="UO35" s="42">
        <f t="shared" si="108"/>
        <v>0</v>
      </c>
      <c r="UP35" s="42">
        <f t="shared" si="108"/>
        <v>0</v>
      </c>
      <c r="UQ35" s="42">
        <f t="shared" si="108"/>
        <v>0</v>
      </c>
      <c r="UR35" s="42">
        <f t="shared" si="108"/>
        <v>0</v>
      </c>
      <c r="US35" s="42">
        <f t="shared" si="108"/>
        <v>0</v>
      </c>
      <c r="UT35" s="42">
        <f t="shared" si="108"/>
        <v>0</v>
      </c>
      <c r="UU35" s="42">
        <f t="shared" si="108"/>
        <v>0</v>
      </c>
      <c r="UV35" s="42">
        <f t="shared" si="108"/>
        <v>0</v>
      </c>
      <c r="UW35" s="42">
        <f t="shared" si="108"/>
        <v>0</v>
      </c>
      <c r="UX35" s="42">
        <f t="shared" si="108"/>
        <v>0</v>
      </c>
      <c r="UY35" s="42">
        <f t="shared" si="108"/>
        <v>0</v>
      </c>
      <c r="UZ35" s="42">
        <f t="shared" si="108"/>
        <v>0</v>
      </c>
      <c r="VA35" s="42">
        <f t="shared" si="108"/>
        <v>0</v>
      </c>
      <c r="VB35" s="42">
        <f t="shared" si="108"/>
        <v>0</v>
      </c>
      <c r="VC35" s="42">
        <f t="shared" si="108"/>
        <v>0</v>
      </c>
      <c r="VD35" s="42">
        <f t="shared" si="108"/>
        <v>0</v>
      </c>
      <c r="VE35" s="42">
        <f t="shared" si="108"/>
        <v>0</v>
      </c>
      <c r="VF35" s="42">
        <f t="shared" si="108"/>
        <v>0</v>
      </c>
      <c r="VG35" s="42">
        <f t="shared" si="108"/>
        <v>0</v>
      </c>
      <c r="VH35" s="42">
        <f t="shared" si="108"/>
        <v>0</v>
      </c>
      <c r="VI35" s="42">
        <f t="shared" si="108"/>
        <v>0</v>
      </c>
      <c r="VJ35" s="42">
        <f t="shared" si="108"/>
        <v>0</v>
      </c>
      <c r="VK35" s="42">
        <f t="shared" si="108"/>
        <v>0</v>
      </c>
      <c r="VL35" s="42">
        <f t="shared" si="108"/>
        <v>0</v>
      </c>
      <c r="VM35" s="42">
        <f t="shared" si="108"/>
        <v>0</v>
      </c>
      <c r="VN35" s="42">
        <f t="shared" si="108"/>
        <v>0</v>
      </c>
      <c r="VO35" s="42">
        <f t="shared" si="108"/>
        <v>0</v>
      </c>
      <c r="VP35" s="42">
        <f t="shared" si="106"/>
        <v>0</v>
      </c>
      <c r="VQ35" s="42">
        <f t="shared" si="106"/>
        <v>0</v>
      </c>
      <c r="VR35" s="42">
        <f t="shared" si="106"/>
        <v>0</v>
      </c>
      <c r="VS35" s="42">
        <f t="shared" si="106"/>
        <v>0</v>
      </c>
      <c r="VT35" s="42">
        <f t="shared" si="106"/>
        <v>0</v>
      </c>
      <c r="VU35" s="42">
        <f t="shared" si="106"/>
        <v>0</v>
      </c>
      <c r="VV35" s="42">
        <f t="shared" si="106"/>
        <v>0</v>
      </c>
      <c r="VW35" s="42">
        <f t="shared" si="106"/>
        <v>0</v>
      </c>
      <c r="VX35" s="42">
        <f t="shared" si="106"/>
        <v>0</v>
      </c>
      <c r="VY35" s="42">
        <f t="shared" si="106"/>
        <v>0</v>
      </c>
      <c r="VZ35" s="42">
        <f t="shared" si="106"/>
        <v>0</v>
      </c>
      <c r="WA35" s="42">
        <f t="shared" si="106"/>
        <v>0</v>
      </c>
      <c r="WB35" s="42">
        <f t="shared" si="106"/>
        <v>0</v>
      </c>
      <c r="WC35" s="42">
        <f t="shared" si="106"/>
        <v>0</v>
      </c>
      <c r="WD35" s="42">
        <f t="shared" si="106"/>
        <v>0</v>
      </c>
      <c r="WE35" s="42">
        <f t="shared" si="106"/>
        <v>0</v>
      </c>
      <c r="WF35" s="42">
        <f t="shared" si="106"/>
        <v>0</v>
      </c>
      <c r="WG35" s="42">
        <f t="shared" si="106"/>
        <v>0</v>
      </c>
      <c r="WH35" s="42">
        <f t="shared" si="106"/>
        <v>0</v>
      </c>
      <c r="WI35" s="42">
        <f t="shared" si="106"/>
        <v>0</v>
      </c>
      <c r="WJ35" s="42">
        <f t="shared" si="106"/>
        <v>0</v>
      </c>
      <c r="WK35" s="42">
        <f t="shared" si="106"/>
        <v>0</v>
      </c>
      <c r="WL35" s="42">
        <f t="shared" si="106"/>
        <v>0</v>
      </c>
      <c r="WM35" s="42">
        <f t="shared" si="106"/>
        <v>0</v>
      </c>
      <c r="WN35" s="42">
        <f t="shared" si="106"/>
        <v>0</v>
      </c>
      <c r="WO35" s="42">
        <f t="shared" si="106"/>
        <v>0</v>
      </c>
      <c r="WP35" s="42">
        <f t="shared" si="106"/>
        <v>0</v>
      </c>
      <c r="WQ35" s="42">
        <f t="shared" si="106"/>
        <v>0</v>
      </c>
      <c r="WR35" s="42">
        <f t="shared" si="106"/>
        <v>0</v>
      </c>
      <c r="WS35" s="42">
        <f t="shared" si="106"/>
        <v>0</v>
      </c>
      <c r="WT35" s="42">
        <f t="shared" si="106"/>
        <v>0</v>
      </c>
      <c r="WU35" s="42">
        <f t="shared" si="106"/>
        <v>0</v>
      </c>
      <c r="WV35" s="42">
        <f t="shared" si="106"/>
        <v>0</v>
      </c>
      <c r="WW35" s="42">
        <f t="shared" si="106"/>
        <v>0</v>
      </c>
      <c r="WX35" s="42">
        <f t="shared" si="106"/>
        <v>0</v>
      </c>
      <c r="WY35" s="42">
        <f t="shared" si="106"/>
        <v>0</v>
      </c>
      <c r="WZ35" s="42">
        <f t="shared" si="106"/>
        <v>0</v>
      </c>
      <c r="XA35" s="42">
        <f t="shared" si="106"/>
        <v>0</v>
      </c>
      <c r="XB35" s="42">
        <f t="shared" si="106"/>
        <v>0</v>
      </c>
      <c r="XC35" s="42">
        <f t="shared" si="106"/>
        <v>0</v>
      </c>
      <c r="XD35" s="42">
        <f t="shared" si="106"/>
        <v>0</v>
      </c>
      <c r="XE35" s="42">
        <f t="shared" si="106"/>
        <v>0</v>
      </c>
      <c r="XF35" s="42">
        <f t="shared" si="106"/>
        <v>0</v>
      </c>
      <c r="XG35" s="42">
        <f t="shared" si="106"/>
        <v>0</v>
      </c>
      <c r="XH35" s="42">
        <f t="shared" si="106"/>
        <v>0</v>
      </c>
      <c r="XI35" s="42">
        <f t="shared" si="106"/>
        <v>0</v>
      </c>
      <c r="XJ35" s="42">
        <f t="shared" si="106"/>
        <v>0</v>
      </c>
      <c r="XK35" s="42">
        <f t="shared" si="106"/>
        <v>0</v>
      </c>
      <c r="XL35" s="42">
        <f t="shared" si="106"/>
        <v>0</v>
      </c>
      <c r="XM35" s="42">
        <f t="shared" si="106"/>
        <v>0</v>
      </c>
      <c r="XN35" s="42">
        <f t="shared" si="106"/>
        <v>0</v>
      </c>
      <c r="XO35" s="42">
        <f t="shared" si="106"/>
        <v>0</v>
      </c>
      <c r="XP35" s="42">
        <f t="shared" si="106"/>
        <v>0</v>
      </c>
      <c r="XQ35" s="42">
        <f t="shared" si="106"/>
        <v>0</v>
      </c>
      <c r="XR35" s="42">
        <f t="shared" si="106"/>
        <v>0</v>
      </c>
      <c r="XS35" s="42">
        <f t="shared" si="106"/>
        <v>0</v>
      </c>
      <c r="XT35" s="42">
        <f t="shared" si="106"/>
        <v>0</v>
      </c>
      <c r="XU35" s="42">
        <f t="shared" si="106"/>
        <v>0</v>
      </c>
      <c r="XV35" s="42">
        <f t="shared" si="106"/>
        <v>0</v>
      </c>
      <c r="XW35" s="42">
        <f t="shared" si="106"/>
        <v>0</v>
      </c>
      <c r="XX35" s="42">
        <f t="shared" si="106"/>
        <v>0</v>
      </c>
      <c r="XY35" s="42">
        <f t="shared" si="106"/>
        <v>0</v>
      </c>
      <c r="XZ35" s="42">
        <f t="shared" si="106"/>
        <v>0</v>
      </c>
      <c r="YA35" s="42">
        <f t="shared" si="104"/>
        <v>0</v>
      </c>
      <c r="YB35" s="42">
        <f t="shared" si="104"/>
        <v>0</v>
      </c>
      <c r="YC35" s="42">
        <f t="shared" si="104"/>
        <v>0</v>
      </c>
      <c r="YD35" s="42">
        <f t="shared" si="70"/>
        <v>0</v>
      </c>
      <c r="YE35" s="23"/>
    </row>
    <row r="36" spans="1:655" x14ac:dyDescent="0.55000000000000004">
      <c r="A36" t="s">
        <v>1799</v>
      </c>
      <c r="B36" s="42">
        <f t="shared" si="66"/>
        <v>0</v>
      </c>
      <c r="C36" s="42">
        <f t="shared" si="66"/>
        <v>0</v>
      </c>
      <c r="D36" s="42">
        <f t="shared" si="66"/>
        <v>0</v>
      </c>
      <c r="E36" s="42">
        <f t="shared" si="66"/>
        <v>0</v>
      </c>
      <c r="F36" s="42">
        <f t="shared" si="66"/>
        <v>0</v>
      </c>
      <c r="G36" s="42">
        <f t="shared" si="66"/>
        <v>0</v>
      </c>
      <c r="H36" s="42">
        <f t="shared" si="66"/>
        <v>0</v>
      </c>
      <c r="I36" s="42">
        <f t="shared" si="66"/>
        <v>0</v>
      </c>
      <c r="J36" s="42">
        <f t="shared" si="66"/>
        <v>0</v>
      </c>
      <c r="K36" s="42">
        <f t="shared" si="66"/>
        <v>0</v>
      </c>
      <c r="L36" s="42">
        <f t="shared" si="66"/>
        <v>0</v>
      </c>
      <c r="M36" s="42">
        <f t="shared" si="66"/>
        <v>0</v>
      </c>
      <c r="N36" s="42">
        <f t="shared" si="66"/>
        <v>0</v>
      </c>
      <c r="O36" s="42">
        <f t="shared" si="66"/>
        <v>0</v>
      </c>
      <c r="P36" s="42">
        <f t="shared" si="66"/>
        <v>0</v>
      </c>
      <c r="Q36" s="42">
        <f t="shared" si="66"/>
        <v>0</v>
      </c>
      <c r="R36" s="42">
        <f t="shared" ref="R36:BM36" si="112">IF(R$2=$A36,1,0)</f>
        <v>0</v>
      </c>
      <c r="S36" s="42">
        <f t="shared" si="112"/>
        <v>0</v>
      </c>
      <c r="T36" s="42">
        <f t="shared" si="112"/>
        <v>0</v>
      </c>
      <c r="U36" s="42">
        <f t="shared" si="112"/>
        <v>0</v>
      </c>
      <c r="V36" s="42">
        <f t="shared" si="112"/>
        <v>0</v>
      </c>
      <c r="W36" s="42">
        <f t="shared" si="112"/>
        <v>0</v>
      </c>
      <c r="X36" s="42">
        <f t="shared" si="112"/>
        <v>0</v>
      </c>
      <c r="Y36" s="42">
        <f t="shared" si="112"/>
        <v>0</v>
      </c>
      <c r="Z36" s="42">
        <f t="shared" si="112"/>
        <v>0</v>
      </c>
      <c r="AA36" s="42">
        <f t="shared" si="112"/>
        <v>0</v>
      </c>
      <c r="AB36" s="42">
        <f t="shared" si="112"/>
        <v>0</v>
      </c>
      <c r="AC36" s="42">
        <f t="shared" si="112"/>
        <v>0</v>
      </c>
      <c r="AD36" s="42">
        <f t="shared" si="112"/>
        <v>0</v>
      </c>
      <c r="AE36" s="42">
        <f t="shared" si="112"/>
        <v>0</v>
      </c>
      <c r="AF36" s="42">
        <f t="shared" si="112"/>
        <v>0</v>
      </c>
      <c r="AG36" s="42">
        <f t="shared" si="112"/>
        <v>0</v>
      </c>
      <c r="AH36" s="42">
        <f t="shared" si="112"/>
        <v>0</v>
      </c>
      <c r="AI36" s="42">
        <f t="shared" si="112"/>
        <v>0</v>
      </c>
      <c r="AJ36" s="42">
        <f t="shared" si="112"/>
        <v>0</v>
      </c>
      <c r="AK36" s="42">
        <f t="shared" si="112"/>
        <v>0</v>
      </c>
      <c r="AL36" s="42">
        <f t="shared" si="112"/>
        <v>0</v>
      </c>
      <c r="AM36" s="42">
        <f t="shared" si="112"/>
        <v>0</v>
      </c>
      <c r="AN36" s="42">
        <f t="shared" si="112"/>
        <v>0</v>
      </c>
      <c r="AO36" s="42">
        <f t="shared" si="112"/>
        <v>0</v>
      </c>
      <c r="AP36" s="42">
        <f t="shared" si="112"/>
        <v>0</v>
      </c>
      <c r="AQ36" s="42">
        <f t="shared" si="112"/>
        <v>0</v>
      </c>
      <c r="AR36" s="42">
        <f t="shared" si="112"/>
        <v>0</v>
      </c>
      <c r="AS36" s="42">
        <f t="shared" si="112"/>
        <v>0</v>
      </c>
      <c r="AT36" s="42">
        <f t="shared" si="112"/>
        <v>0</v>
      </c>
      <c r="AU36" s="42">
        <f t="shared" si="112"/>
        <v>0</v>
      </c>
      <c r="AV36" s="42">
        <f t="shared" si="112"/>
        <v>0</v>
      </c>
      <c r="AW36" s="42">
        <f t="shared" si="112"/>
        <v>0</v>
      </c>
      <c r="AX36" s="42">
        <f t="shared" si="112"/>
        <v>0</v>
      </c>
      <c r="AY36" s="42">
        <f t="shared" si="112"/>
        <v>0</v>
      </c>
      <c r="AZ36" s="42">
        <f t="shared" si="112"/>
        <v>0</v>
      </c>
      <c r="BA36" s="42">
        <f t="shared" si="112"/>
        <v>0</v>
      </c>
      <c r="BB36" s="42">
        <f t="shared" si="112"/>
        <v>0</v>
      </c>
      <c r="BC36" s="42">
        <f t="shared" si="112"/>
        <v>0</v>
      </c>
      <c r="BD36" s="42">
        <f t="shared" si="112"/>
        <v>0</v>
      </c>
      <c r="BE36" s="42">
        <f t="shared" si="112"/>
        <v>0</v>
      </c>
      <c r="BF36" s="42">
        <f t="shared" si="112"/>
        <v>0</v>
      </c>
      <c r="BG36" s="42">
        <f t="shared" si="112"/>
        <v>0</v>
      </c>
      <c r="BH36" s="42">
        <f t="shared" si="112"/>
        <v>0</v>
      </c>
      <c r="BI36" s="42">
        <f t="shared" si="112"/>
        <v>0</v>
      </c>
      <c r="BJ36" s="42">
        <f t="shared" si="112"/>
        <v>0</v>
      </c>
      <c r="BK36" s="42">
        <f t="shared" si="112"/>
        <v>0</v>
      </c>
      <c r="BL36" s="42">
        <f t="shared" si="112"/>
        <v>0</v>
      </c>
      <c r="BM36" s="42">
        <f t="shared" si="112"/>
        <v>0</v>
      </c>
      <c r="BN36" s="42">
        <f t="shared" si="109"/>
        <v>0</v>
      </c>
      <c r="BO36" s="42">
        <f t="shared" si="109"/>
        <v>0</v>
      </c>
      <c r="BP36" s="42">
        <f t="shared" si="109"/>
        <v>0</v>
      </c>
      <c r="BQ36" s="42">
        <f t="shared" si="109"/>
        <v>0</v>
      </c>
      <c r="BR36" s="42">
        <f t="shared" si="109"/>
        <v>0</v>
      </c>
      <c r="BS36" s="42">
        <f t="shared" si="109"/>
        <v>0</v>
      </c>
      <c r="BT36" s="42">
        <f t="shared" si="109"/>
        <v>0</v>
      </c>
      <c r="BU36" s="42">
        <f t="shared" si="109"/>
        <v>0</v>
      </c>
      <c r="BV36" s="42">
        <f t="shared" si="109"/>
        <v>0</v>
      </c>
      <c r="BW36" s="42">
        <f t="shared" si="109"/>
        <v>0</v>
      </c>
      <c r="BX36" s="42">
        <f t="shared" si="109"/>
        <v>0</v>
      </c>
      <c r="BY36" s="42">
        <f t="shared" si="109"/>
        <v>0</v>
      </c>
      <c r="BZ36" s="42">
        <f t="shared" si="109"/>
        <v>0</v>
      </c>
      <c r="CA36" s="42">
        <f t="shared" si="109"/>
        <v>0</v>
      </c>
      <c r="CB36" s="42">
        <f t="shared" si="109"/>
        <v>0</v>
      </c>
      <c r="CC36" s="42">
        <f t="shared" si="109"/>
        <v>0</v>
      </c>
      <c r="CD36" s="42">
        <f t="shared" si="109"/>
        <v>0</v>
      </c>
      <c r="CE36" s="42">
        <f t="shared" si="109"/>
        <v>0</v>
      </c>
      <c r="CF36" s="42">
        <f t="shared" si="109"/>
        <v>0</v>
      </c>
      <c r="CG36" s="42">
        <f t="shared" si="109"/>
        <v>0</v>
      </c>
      <c r="CH36" s="42">
        <f t="shared" si="109"/>
        <v>0</v>
      </c>
      <c r="CI36" s="42">
        <f t="shared" si="109"/>
        <v>0</v>
      </c>
      <c r="CJ36" s="42">
        <f t="shared" si="109"/>
        <v>0</v>
      </c>
      <c r="CK36" s="42">
        <f t="shared" si="109"/>
        <v>0</v>
      </c>
      <c r="CL36" s="42">
        <f t="shared" si="109"/>
        <v>0</v>
      </c>
      <c r="CM36" s="42">
        <f t="shared" si="109"/>
        <v>0</v>
      </c>
      <c r="CN36" s="42">
        <f t="shared" si="109"/>
        <v>0</v>
      </c>
      <c r="CO36" s="42">
        <f t="shared" si="109"/>
        <v>0</v>
      </c>
      <c r="CP36" s="42">
        <f t="shared" si="109"/>
        <v>0</v>
      </c>
      <c r="CQ36" s="42">
        <f t="shared" si="109"/>
        <v>0</v>
      </c>
      <c r="CR36" s="42">
        <f t="shared" si="91"/>
        <v>0</v>
      </c>
      <c r="CS36" s="42">
        <f t="shared" si="91"/>
        <v>0</v>
      </c>
      <c r="CT36" s="42">
        <f t="shared" si="91"/>
        <v>0</v>
      </c>
      <c r="CU36" s="42">
        <f t="shared" si="91"/>
        <v>0</v>
      </c>
      <c r="CV36" s="42">
        <f t="shared" si="91"/>
        <v>0</v>
      </c>
      <c r="CW36" s="42">
        <f t="shared" si="91"/>
        <v>0</v>
      </c>
      <c r="CX36" s="42">
        <f t="shared" si="91"/>
        <v>0</v>
      </c>
      <c r="CY36" s="42">
        <f t="shared" si="91"/>
        <v>0</v>
      </c>
      <c r="CZ36" s="42">
        <f t="shared" si="91"/>
        <v>0</v>
      </c>
      <c r="DA36" s="42">
        <f t="shared" si="91"/>
        <v>0</v>
      </c>
      <c r="DB36" s="42">
        <f t="shared" si="91"/>
        <v>0</v>
      </c>
      <c r="DC36" s="42">
        <f t="shared" si="91"/>
        <v>0</v>
      </c>
      <c r="DD36" s="42">
        <f t="shared" si="91"/>
        <v>0</v>
      </c>
      <c r="DE36" s="42">
        <f t="shared" si="91"/>
        <v>0</v>
      </c>
      <c r="DF36" s="42">
        <f t="shared" si="91"/>
        <v>0</v>
      </c>
      <c r="DG36" s="42">
        <f t="shared" si="105"/>
        <v>0</v>
      </c>
      <c r="DH36" s="42">
        <f t="shared" si="105"/>
        <v>0</v>
      </c>
      <c r="DI36" s="42">
        <f t="shared" si="105"/>
        <v>0</v>
      </c>
      <c r="DJ36" s="42">
        <f t="shared" si="105"/>
        <v>0</v>
      </c>
      <c r="DK36" s="42">
        <f t="shared" si="105"/>
        <v>0</v>
      </c>
      <c r="DL36" s="42">
        <f t="shared" si="105"/>
        <v>0</v>
      </c>
      <c r="DM36" s="42">
        <f t="shared" si="105"/>
        <v>0</v>
      </c>
      <c r="DN36" s="42">
        <f t="shared" si="105"/>
        <v>0</v>
      </c>
      <c r="DO36" s="42">
        <f t="shared" si="105"/>
        <v>0</v>
      </c>
      <c r="DP36" s="42">
        <f t="shared" si="105"/>
        <v>0</v>
      </c>
      <c r="DQ36" s="42">
        <f t="shared" si="105"/>
        <v>0</v>
      </c>
      <c r="DR36" s="42">
        <f t="shared" si="105"/>
        <v>0</v>
      </c>
      <c r="DS36" s="42">
        <f t="shared" si="105"/>
        <v>0</v>
      </c>
      <c r="DT36" s="42">
        <f t="shared" si="105"/>
        <v>0</v>
      </c>
      <c r="DU36" s="42">
        <f t="shared" si="105"/>
        <v>0</v>
      </c>
      <c r="DV36" s="42">
        <f t="shared" si="105"/>
        <v>0</v>
      </c>
      <c r="DW36" s="42">
        <f t="shared" si="105"/>
        <v>0</v>
      </c>
      <c r="DX36" s="42">
        <f t="shared" si="105"/>
        <v>0</v>
      </c>
      <c r="DY36" s="42">
        <f t="shared" si="105"/>
        <v>0</v>
      </c>
      <c r="DZ36" s="42">
        <f t="shared" si="100"/>
        <v>0</v>
      </c>
      <c r="EA36" s="42">
        <f t="shared" si="100"/>
        <v>0</v>
      </c>
      <c r="EB36" s="42">
        <f t="shared" si="100"/>
        <v>0</v>
      </c>
      <c r="EC36" s="42">
        <f t="shared" si="100"/>
        <v>0</v>
      </c>
      <c r="ED36" s="42">
        <f t="shared" si="100"/>
        <v>0</v>
      </c>
      <c r="EE36" s="42">
        <f t="shared" si="100"/>
        <v>0</v>
      </c>
      <c r="EF36" s="42">
        <f t="shared" si="100"/>
        <v>0</v>
      </c>
      <c r="EG36" s="42">
        <f t="shared" si="100"/>
        <v>0</v>
      </c>
      <c r="EH36" s="42">
        <f t="shared" si="100"/>
        <v>0</v>
      </c>
      <c r="EI36" s="42">
        <f t="shared" si="100"/>
        <v>0</v>
      </c>
      <c r="EJ36" s="42">
        <f t="shared" si="100"/>
        <v>0</v>
      </c>
      <c r="EK36" s="42">
        <f t="shared" si="100"/>
        <v>0</v>
      </c>
      <c r="EL36" s="42">
        <f t="shared" si="100"/>
        <v>0</v>
      </c>
      <c r="EM36" s="42">
        <f t="shared" si="100"/>
        <v>0</v>
      </c>
      <c r="EN36" s="42">
        <f t="shared" si="100"/>
        <v>0</v>
      </c>
      <c r="EO36" s="42">
        <f t="shared" si="100"/>
        <v>0</v>
      </c>
      <c r="EP36" s="42">
        <f t="shared" si="100"/>
        <v>0</v>
      </c>
      <c r="EQ36" s="42">
        <f t="shared" si="100"/>
        <v>0</v>
      </c>
      <c r="ER36" s="42">
        <f t="shared" si="100"/>
        <v>0</v>
      </c>
      <c r="ES36" s="42">
        <f t="shared" si="100"/>
        <v>0</v>
      </c>
      <c r="ET36" s="42">
        <f t="shared" si="100"/>
        <v>0</v>
      </c>
      <c r="EU36" s="42">
        <f t="shared" si="100"/>
        <v>0</v>
      </c>
      <c r="EV36" s="42">
        <f t="shared" si="100"/>
        <v>0</v>
      </c>
      <c r="EW36" s="42">
        <f t="shared" si="100"/>
        <v>0</v>
      </c>
      <c r="EX36" s="42">
        <f t="shared" si="100"/>
        <v>0</v>
      </c>
      <c r="EY36" s="42">
        <f t="shared" si="100"/>
        <v>0</v>
      </c>
      <c r="EZ36" s="42">
        <f t="shared" si="100"/>
        <v>0</v>
      </c>
      <c r="FA36" s="42">
        <f t="shared" si="100"/>
        <v>0</v>
      </c>
      <c r="FB36" s="42">
        <f t="shared" si="100"/>
        <v>0</v>
      </c>
      <c r="FC36" s="42">
        <f t="shared" ref="FC36:HN44" si="113">IF(FC$2=$A36,1,0)</f>
        <v>0</v>
      </c>
      <c r="FD36" s="42">
        <f t="shared" si="113"/>
        <v>0</v>
      </c>
      <c r="FE36" s="42">
        <f t="shared" si="113"/>
        <v>0</v>
      </c>
      <c r="FF36" s="42">
        <f t="shared" si="113"/>
        <v>0</v>
      </c>
      <c r="FG36" s="42">
        <f t="shared" si="113"/>
        <v>0</v>
      </c>
      <c r="FH36" s="42">
        <f t="shared" si="113"/>
        <v>0</v>
      </c>
      <c r="FI36" s="42">
        <f t="shared" si="113"/>
        <v>0</v>
      </c>
      <c r="FJ36" s="42">
        <f t="shared" si="113"/>
        <v>0</v>
      </c>
      <c r="FK36" s="42">
        <f t="shared" si="113"/>
        <v>0</v>
      </c>
      <c r="FL36" s="42">
        <f t="shared" si="113"/>
        <v>0</v>
      </c>
      <c r="FM36" s="42">
        <f t="shared" si="113"/>
        <v>0</v>
      </c>
      <c r="FN36" s="42">
        <f t="shared" si="113"/>
        <v>0</v>
      </c>
      <c r="FO36" s="42">
        <f t="shared" si="113"/>
        <v>0</v>
      </c>
      <c r="FP36" s="42">
        <f t="shared" si="113"/>
        <v>0</v>
      </c>
      <c r="FQ36" s="42">
        <f t="shared" si="113"/>
        <v>0</v>
      </c>
      <c r="FR36" s="42">
        <f t="shared" si="113"/>
        <v>0</v>
      </c>
      <c r="FS36" s="42">
        <f t="shared" si="113"/>
        <v>0</v>
      </c>
      <c r="FT36" s="42">
        <f t="shared" si="113"/>
        <v>0</v>
      </c>
      <c r="FU36" s="42">
        <f t="shared" si="113"/>
        <v>0</v>
      </c>
      <c r="FV36" s="42">
        <f t="shared" si="113"/>
        <v>0</v>
      </c>
      <c r="FW36" s="42">
        <f t="shared" si="113"/>
        <v>0</v>
      </c>
      <c r="FX36" s="42">
        <f t="shared" si="113"/>
        <v>0</v>
      </c>
      <c r="FY36" s="42">
        <f t="shared" si="113"/>
        <v>0</v>
      </c>
      <c r="FZ36" s="42">
        <f t="shared" si="113"/>
        <v>0</v>
      </c>
      <c r="GA36" s="42">
        <f t="shared" si="113"/>
        <v>0</v>
      </c>
      <c r="GB36" s="42">
        <f t="shared" si="113"/>
        <v>0</v>
      </c>
      <c r="GC36" s="42">
        <f t="shared" si="113"/>
        <v>0</v>
      </c>
      <c r="GD36" s="42">
        <f t="shared" si="113"/>
        <v>0</v>
      </c>
      <c r="GE36" s="42">
        <f t="shared" si="113"/>
        <v>0</v>
      </c>
      <c r="GF36" s="42">
        <f t="shared" si="113"/>
        <v>0</v>
      </c>
      <c r="GG36" s="42">
        <f t="shared" si="113"/>
        <v>0</v>
      </c>
      <c r="GH36" s="42">
        <f t="shared" si="113"/>
        <v>0</v>
      </c>
      <c r="GI36" s="42">
        <f t="shared" si="113"/>
        <v>0</v>
      </c>
      <c r="GJ36" s="42">
        <f t="shared" si="113"/>
        <v>0</v>
      </c>
      <c r="GK36" s="42">
        <f t="shared" si="113"/>
        <v>0</v>
      </c>
      <c r="GL36" s="42">
        <f t="shared" si="88"/>
        <v>0</v>
      </c>
      <c r="GM36" s="42">
        <f t="shared" si="88"/>
        <v>0</v>
      </c>
      <c r="GN36" s="42">
        <f t="shared" si="88"/>
        <v>0</v>
      </c>
      <c r="GO36" s="42">
        <f t="shared" si="88"/>
        <v>0</v>
      </c>
      <c r="GP36" s="42">
        <f t="shared" si="88"/>
        <v>0</v>
      </c>
      <c r="GQ36" s="42">
        <f t="shared" si="101"/>
        <v>0</v>
      </c>
      <c r="GR36" s="42">
        <f t="shared" si="101"/>
        <v>0</v>
      </c>
      <c r="GS36" s="42">
        <f t="shared" si="101"/>
        <v>0</v>
      </c>
      <c r="GT36" s="42">
        <f t="shared" si="101"/>
        <v>0</v>
      </c>
      <c r="GU36" s="42">
        <f t="shared" si="101"/>
        <v>0</v>
      </c>
      <c r="GV36" s="42">
        <f t="shared" si="101"/>
        <v>0</v>
      </c>
      <c r="GW36" s="42">
        <f t="shared" si="101"/>
        <v>0</v>
      </c>
      <c r="GX36" s="42">
        <f t="shared" si="101"/>
        <v>0</v>
      </c>
      <c r="GY36" s="42">
        <f t="shared" si="101"/>
        <v>0</v>
      </c>
      <c r="GZ36" s="42">
        <f t="shared" si="101"/>
        <v>0</v>
      </c>
      <c r="HA36" s="42">
        <f t="shared" si="101"/>
        <v>0</v>
      </c>
      <c r="HB36" s="42">
        <f t="shared" si="101"/>
        <v>0</v>
      </c>
      <c r="HC36" s="42">
        <f t="shared" si="101"/>
        <v>0</v>
      </c>
      <c r="HD36" s="42">
        <f t="shared" si="101"/>
        <v>0</v>
      </c>
      <c r="HE36" s="42">
        <f t="shared" si="101"/>
        <v>0</v>
      </c>
      <c r="HF36" s="42">
        <f t="shared" si="101"/>
        <v>0</v>
      </c>
      <c r="HG36" s="42">
        <f t="shared" si="101"/>
        <v>0</v>
      </c>
      <c r="HH36" s="42">
        <f t="shared" si="101"/>
        <v>0</v>
      </c>
      <c r="HI36" s="42">
        <f t="shared" si="101"/>
        <v>0</v>
      </c>
      <c r="HJ36" s="42">
        <f t="shared" si="101"/>
        <v>0</v>
      </c>
      <c r="HK36" s="42">
        <f t="shared" si="101"/>
        <v>0</v>
      </c>
      <c r="HL36" s="42">
        <f t="shared" si="101"/>
        <v>0</v>
      </c>
      <c r="HM36" s="42">
        <f t="shared" si="101"/>
        <v>0</v>
      </c>
      <c r="HN36" s="42">
        <f t="shared" ref="HN36:IV36" si="114">IF(HN$2=$A36,1,0)</f>
        <v>0</v>
      </c>
      <c r="HO36" s="42">
        <f t="shared" si="114"/>
        <v>0</v>
      </c>
      <c r="HP36" s="42">
        <f t="shared" si="114"/>
        <v>0</v>
      </c>
      <c r="HQ36" s="42">
        <f t="shared" si="114"/>
        <v>0</v>
      </c>
      <c r="HR36" s="42">
        <f t="shared" si="114"/>
        <v>0</v>
      </c>
      <c r="HS36" s="42">
        <f t="shared" si="114"/>
        <v>0</v>
      </c>
      <c r="HT36" s="42">
        <f t="shared" si="114"/>
        <v>0</v>
      </c>
      <c r="HU36" s="42">
        <f t="shared" si="114"/>
        <v>0</v>
      </c>
      <c r="HV36" s="42">
        <f t="shared" si="114"/>
        <v>0</v>
      </c>
      <c r="HW36" s="42">
        <f t="shared" si="114"/>
        <v>0</v>
      </c>
      <c r="HX36" s="42">
        <f t="shared" si="114"/>
        <v>0</v>
      </c>
      <c r="HY36" s="42">
        <f t="shared" si="114"/>
        <v>0</v>
      </c>
      <c r="HZ36" s="42">
        <f t="shared" si="114"/>
        <v>0</v>
      </c>
      <c r="IA36" s="42">
        <f t="shared" si="114"/>
        <v>0</v>
      </c>
      <c r="IB36" s="42">
        <f t="shared" si="114"/>
        <v>0</v>
      </c>
      <c r="IC36" s="42">
        <f t="shared" si="114"/>
        <v>0</v>
      </c>
      <c r="ID36" s="42">
        <f t="shared" si="114"/>
        <v>0</v>
      </c>
      <c r="IE36" s="42">
        <f t="shared" si="114"/>
        <v>0</v>
      </c>
      <c r="IF36" s="42">
        <f t="shared" si="114"/>
        <v>0</v>
      </c>
      <c r="IG36" s="42">
        <f t="shared" si="114"/>
        <v>0</v>
      </c>
      <c r="IH36" s="42">
        <f t="shared" si="114"/>
        <v>0</v>
      </c>
      <c r="II36" s="42">
        <f t="shared" si="114"/>
        <v>0</v>
      </c>
      <c r="IJ36" s="42">
        <f t="shared" si="114"/>
        <v>0</v>
      </c>
      <c r="IK36" s="42">
        <f t="shared" si="114"/>
        <v>0</v>
      </c>
      <c r="IL36" s="42">
        <f t="shared" si="114"/>
        <v>0</v>
      </c>
      <c r="IM36" s="42">
        <f t="shared" si="114"/>
        <v>0</v>
      </c>
      <c r="IN36" s="42">
        <f t="shared" si="114"/>
        <v>0</v>
      </c>
      <c r="IO36" s="42">
        <f t="shared" si="114"/>
        <v>0</v>
      </c>
      <c r="IP36" s="42">
        <f t="shared" si="114"/>
        <v>0</v>
      </c>
      <c r="IQ36" s="42">
        <f t="shared" si="114"/>
        <v>0</v>
      </c>
      <c r="IR36" s="42">
        <f t="shared" si="114"/>
        <v>0</v>
      </c>
      <c r="IS36" s="42">
        <f t="shared" si="114"/>
        <v>0</v>
      </c>
      <c r="IT36" s="42">
        <f t="shared" si="114"/>
        <v>0</v>
      </c>
      <c r="IU36" s="42">
        <f t="shared" si="114"/>
        <v>0</v>
      </c>
      <c r="IV36" s="42">
        <f t="shared" si="114"/>
        <v>0</v>
      </c>
      <c r="IW36" s="42">
        <f t="shared" si="96"/>
        <v>0</v>
      </c>
      <c r="IX36" s="42">
        <f t="shared" si="96"/>
        <v>0</v>
      </c>
      <c r="IY36" s="42">
        <f t="shared" si="96"/>
        <v>0</v>
      </c>
      <c r="IZ36" s="42">
        <f t="shared" si="96"/>
        <v>0</v>
      </c>
      <c r="JA36" s="42">
        <f t="shared" si="96"/>
        <v>0</v>
      </c>
      <c r="JB36" s="42">
        <f t="shared" si="96"/>
        <v>0</v>
      </c>
      <c r="JC36" s="42">
        <f t="shared" si="96"/>
        <v>0</v>
      </c>
      <c r="JD36" s="42">
        <f t="shared" si="96"/>
        <v>0</v>
      </c>
      <c r="JE36" s="42">
        <f t="shared" si="96"/>
        <v>0</v>
      </c>
      <c r="JF36" s="42">
        <f t="shared" si="96"/>
        <v>0</v>
      </c>
      <c r="JG36" s="42">
        <f t="shared" si="96"/>
        <v>0</v>
      </c>
      <c r="JH36" s="42">
        <f t="shared" si="96"/>
        <v>0</v>
      </c>
      <c r="JI36" s="42">
        <f t="shared" si="96"/>
        <v>0</v>
      </c>
      <c r="JJ36" s="42">
        <f t="shared" si="96"/>
        <v>0</v>
      </c>
      <c r="JK36" s="42">
        <f t="shared" si="96"/>
        <v>0</v>
      </c>
      <c r="JL36" s="42">
        <f t="shared" si="96"/>
        <v>0</v>
      </c>
      <c r="JM36" s="42">
        <f t="shared" si="96"/>
        <v>0</v>
      </c>
      <c r="JN36" s="42">
        <f t="shared" si="110"/>
        <v>0</v>
      </c>
      <c r="JO36" s="42">
        <f t="shared" si="110"/>
        <v>0</v>
      </c>
      <c r="JP36" s="42">
        <f t="shared" si="110"/>
        <v>0</v>
      </c>
      <c r="JQ36" s="42">
        <f t="shared" si="110"/>
        <v>0</v>
      </c>
      <c r="JR36" s="42">
        <f t="shared" si="110"/>
        <v>0</v>
      </c>
      <c r="JS36" s="42">
        <f t="shared" si="110"/>
        <v>0</v>
      </c>
      <c r="JT36" s="42">
        <f t="shared" si="110"/>
        <v>0</v>
      </c>
      <c r="JU36" s="42">
        <f t="shared" si="110"/>
        <v>0</v>
      </c>
      <c r="JV36" s="42">
        <f t="shared" si="110"/>
        <v>0</v>
      </c>
      <c r="JW36" s="42">
        <f t="shared" si="110"/>
        <v>0</v>
      </c>
      <c r="JX36" s="42">
        <f t="shared" si="110"/>
        <v>0</v>
      </c>
      <c r="JY36" s="42">
        <f t="shared" si="110"/>
        <v>0</v>
      </c>
      <c r="JZ36" s="42">
        <f t="shared" si="110"/>
        <v>0</v>
      </c>
      <c r="KA36" s="42">
        <f t="shared" si="110"/>
        <v>0</v>
      </c>
      <c r="KB36" s="42">
        <f t="shared" si="110"/>
        <v>0</v>
      </c>
      <c r="KC36" s="42">
        <f t="shared" si="110"/>
        <v>0</v>
      </c>
      <c r="KD36" s="42">
        <f t="shared" si="110"/>
        <v>0</v>
      </c>
      <c r="KE36" s="42">
        <f t="shared" si="110"/>
        <v>0</v>
      </c>
      <c r="KF36" s="42">
        <f t="shared" si="110"/>
        <v>0</v>
      </c>
      <c r="KG36" s="42">
        <f t="shared" si="110"/>
        <v>0</v>
      </c>
      <c r="KH36" s="42">
        <f t="shared" si="110"/>
        <v>0</v>
      </c>
      <c r="KI36" s="42">
        <f t="shared" si="110"/>
        <v>0</v>
      </c>
      <c r="KJ36" s="42">
        <f t="shared" si="110"/>
        <v>0</v>
      </c>
      <c r="KK36" s="42">
        <f t="shared" si="110"/>
        <v>0</v>
      </c>
      <c r="KL36" s="42">
        <f t="shared" si="110"/>
        <v>0</v>
      </c>
      <c r="KM36" s="42">
        <f t="shared" si="110"/>
        <v>0</v>
      </c>
      <c r="KN36" s="42">
        <f t="shared" si="110"/>
        <v>0</v>
      </c>
      <c r="KO36" s="42">
        <f t="shared" si="110"/>
        <v>0</v>
      </c>
      <c r="KP36" s="42">
        <f t="shared" si="110"/>
        <v>0</v>
      </c>
      <c r="KQ36" s="42">
        <f t="shared" si="110"/>
        <v>0</v>
      </c>
      <c r="KR36" s="42">
        <f t="shared" si="110"/>
        <v>0</v>
      </c>
      <c r="KS36" s="42">
        <f t="shared" si="110"/>
        <v>0</v>
      </c>
      <c r="KT36" s="42">
        <f t="shared" si="110"/>
        <v>0</v>
      </c>
      <c r="KU36" s="42">
        <f t="shared" si="110"/>
        <v>0</v>
      </c>
      <c r="KV36" s="42">
        <f t="shared" si="110"/>
        <v>0</v>
      </c>
      <c r="KW36" s="42">
        <f t="shared" si="110"/>
        <v>0</v>
      </c>
      <c r="KX36" s="42">
        <f t="shared" si="110"/>
        <v>0</v>
      </c>
      <c r="KY36" s="42">
        <f t="shared" si="110"/>
        <v>0</v>
      </c>
      <c r="KZ36" s="42">
        <f t="shared" si="110"/>
        <v>0</v>
      </c>
      <c r="LA36" s="42">
        <f t="shared" si="110"/>
        <v>0</v>
      </c>
      <c r="LB36" s="42">
        <f t="shared" si="110"/>
        <v>0</v>
      </c>
      <c r="LC36" s="42">
        <f t="shared" si="110"/>
        <v>0</v>
      </c>
      <c r="LD36" s="42">
        <f t="shared" si="110"/>
        <v>0</v>
      </c>
      <c r="LE36" s="42">
        <f t="shared" si="110"/>
        <v>0</v>
      </c>
      <c r="LF36" s="42">
        <f t="shared" si="110"/>
        <v>0</v>
      </c>
      <c r="LG36" s="42">
        <f t="shared" si="110"/>
        <v>0</v>
      </c>
      <c r="LH36" s="42">
        <f t="shared" si="110"/>
        <v>0</v>
      </c>
      <c r="LI36" s="42">
        <f t="shared" si="110"/>
        <v>0</v>
      </c>
      <c r="LJ36" s="42">
        <f t="shared" si="110"/>
        <v>0</v>
      </c>
      <c r="LK36" s="42">
        <f t="shared" si="110"/>
        <v>0</v>
      </c>
      <c r="LL36" s="42">
        <f t="shared" si="110"/>
        <v>0</v>
      </c>
      <c r="LM36" s="42">
        <f t="shared" si="110"/>
        <v>0</v>
      </c>
      <c r="LN36" s="42">
        <f t="shared" si="110"/>
        <v>0</v>
      </c>
      <c r="LO36" s="42">
        <f t="shared" si="110"/>
        <v>0</v>
      </c>
      <c r="LP36" s="42">
        <f t="shared" si="110"/>
        <v>0</v>
      </c>
      <c r="LQ36" s="42">
        <f t="shared" si="110"/>
        <v>0</v>
      </c>
      <c r="LR36" s="42">
        <f t="shared" si="110"/>
        <v>0</v>
      </c>
      <c r="LS36" s="42">
        <f t="shared" si="110"/>
        <v>0</v>
      </c>
      <c r="LT36" s="42">
        <f t="shared" si="110"/>
        <v>0</v>
      </c>
      <c r="LU36" s="42">
        <f t="shared" si="110"/>
        <v>0</v>
      </c>
      <c r="LV36" s="42">
        <f t="shared" si="110"/>
        <v>0</v>
      </c>
      <c r="LW36" s="42">
        <f t="shared" si="110"/>
        <v>0</v>
      </c>
      <c r="LX36" s="42">
        <f t="shared" si="110"/>
        <v>0</v>
      </c>
      <c r="LY36" s="42">
        <f t="shared" si="110"/>
        <v>0</v>
      </c>
      <c r="LZ36" s="42">
        <f t="shared" si="107"/>
        <v>0</v>
      </c>
      <c r="MA36" s="42">
        <f t="shared" si="107"/>
        <v>0</v>
      </c>
      <c r="MB36" s="42">
        <f t="shared" si="107"/>
        <v>0</v>
      </c>
      <c r="MC36" s="42">
        <f t="shared" si="107"/>
        <v>0</v>
      </c>
      <c r="MD36" s="42">
        <f t="shared" si="107"/>
        <v>0</v>
      </c>
      <c r="ME36" s="42">
        <f t="shared" si="107"/>
        <v>0</v>
      </c>
      <c r="MF36" s="42">
        <f t="shared" si="107"/>
        <v>0</v>
      </c>
      <c r="MG36" s="42">
        <f t="shared" si="107"/>
        <v>0</v>
      </c>
      <c r="MH36" s="42">
        <f t="shared" si="107"/>
        <v>0</v>
      </c>
      <c r="MI36" s="42">
        <f t="shared" si="107"/>
        <v>0</v>
      </c>
      <c r="MJ36" s="42">
        <f t="shared" si="107"/>
        <v>0</v>
      </c>
      <c r="MK36" s="42">
        <f t="shared" si="107"/>
        <v>0</v>
      </c>
      <c r="ML36" s="42">
        <f t="shared" si="107"/>
        <v>0</v>
      </c>
      <c r="MM36" s="42">
        <f t="shared" si="107"/>
        <v>0</v>
      </c>
      <c r="MN36" s="42">
        <f t="shared" si="107"/>
        <v>0</v>
      </c>
      <c r="MO36" s="42">
        <f t="shared" si="107"/>
        <v>0</v>
      </c>
      <c r="MP36" s="42">
        <f t="shared" si="107"/>
        <v>0</v>
      </c>
      <c r="MQ36" s="42">
        <f t="shared" si="107"/>
        <v>0</v>
      </c>
      <c r="MR36" s="42">
        <f t="shared" si="107"/>
        <v>0</v>
      </c>
      <c r="MS36" s="42">
        <f t="shared" si="107"/>
        <v>0</v>
      </c>
      <c r="MT36" s="42">
        <f t="shared" si="107"/>
        <v>0</v>
      </c>
      <c r="MU36" s="42">
        <f t="shared" si="107"/>
        <v>0</v>
      </c>
      <c r="MV36" s="42">
        <f t="shared" si="107"/>
        <v>0</v>
      </c>
      <c r="MW36" s="42">
        <f t="shared" si="107"/>
        <v>0</v>
      </c>
      <c r="MX36" s="42">
        <f t="shared" si="107"/>
        <v>0</v>
      </c>
      <c r="MY36" s="42">
        <f t="shared" si="107"/>
        <v>0</v>
      </c>
      <c r="MZ36" s="42">
        <f t="shared" si="107"/>
        <v>0</v>
      </c>
      <c r="NA36" s="42">
        <f t="shared" si="107"/>
        <v>0</v>
      </c>
      <c r="NB36" s="42">
        <f t="shared" si="107"/>
        <v>0</v>
      </c>
      <c r="NC36" s="42">
        <f t="shared" si="107"/>
        <v>0</v>
      </c>
      <c r="ND36" s="42">
        <f t="shared" si="107"/>
        <v>0</v>
      </c>
      <c r="NE36" s="42">
        <f t="shared" si="107"/>
        <v>0</v>
      </c>
      <c r="NF36" s="42">
        <f t="shared" si="107"/>
        <v>0</v>
      </c>
      <c r="NG36" s="42">
        <f t="shared" si="107"/>
        <v>0</v>
      </c>
      <c r="NH36" s="42">
        <f t="shared" si="107"/>
        <v>0</v>
      </c>
      <c r="NI36" s="42">
        <f t="shared" si="107"/>
        <v>0</v>
      </c>
      <c r="NJ36" s="42">
        <f t="shared" si="107"/>
        <v>0</v>
      </c>
      <c r="NK36" s="42">
        <f t="shared" si="107"/>
        <v>0</v>
      </c>
      <c r="NL36" s="42">
        <f t="shared" si="107"/>
        <v>0</v>
      </c>
      <c r="NM36" s="42">
        <f t="shared" si="107"/>
        <v>0</v>
      </c>
      <c r="NN36" s="42">
        <f t="shared" si="107"/>
        <v>0</v>
      </c>
      <c r="NO36" s="42">
        <f t="shared" si="107"/>
        <v>0</v>
      </c>
      <c r="NP36" s="42">
        <f t="shared" si="107"/>
        <v>0</v>
      </c>
      <c r="NQ36" s="42">
        <f t="shared" si="107"/>
        <v>0</v>
      </c>
      <c r="NR36" s="42">
        <f t="shared" si="107"/>
        <v>0</v>
      </c>
      <c r="NS36" s="42">
        <f t="shared" si="107"/>
        <v>0</v>
      </c>
      <c r="NT36" s="42">
        <f t="shared" si="97"/>
        <v>0</v>
      </c>
      <c r="NU36" s="42">
        <f t="shared" si="97"/>
        <v>0</v>
      </c>
      <c r="NV36" s="42">
        <f t="shared" si="97"/>
        <v>0</v>
      </c>
      <c r="NW36" s="42">
        <f t="shared" si="97"/>
        <v>0</v>
      </c>
      <c r="NX36" s="42">
        <f t="shared" si="97"/>
        <v>0</v>
      </c>
      <c r="NY36" s="42">
        <f t="shared" si="97"/>
        <v>0</v>
      </c>
      <c r="NZ36" s="42">
        <f t="shared" si="82"/>
        <v>0</v>
      </c>
      <c r="OA36" s="42">
        <f t="shared" si="82"/>
        <v>0</v>
      </c>
      <c r="OB36" s="42">
        <f t="shared" ref="OB36:QM39" si="115">IF(OB$2=$A36,1,0)</f>
        <v>0</v>
      </c>
      <c r="OC36" s="42">
        <f t="shared" si="115"/>
        <v>0</v>
      </c>
      <c r="OD36" s="42">
        <f t="shared" si="115"/>
        <v>0</v>
      </c>
      <c r="OE36" s="42">
        <f t="shared" si="115"/>
        <v>0</v>
      </c>
      <c r="OF36" s="42">
        <f t="shared" si="115"/>
        <v>0</v>
      </c>
      <c r="OG36" s="42">
        <f t="shared" si="115"/>
        <v>0</v>
      </c>
      <c r="OH36" s="42">
        <f t="shared" si="115"/>
        <v>0</v>
      </c>
      <c r="OI36" s="42">
        <f t="shared" si="115"/>
        <v>0</v>
      </c>
      <c r="OJ36" s="42">
        <f t="shared" si="115"/>
        <v>0</v>
      </c>
      <c r="OK36" s="42">
        <f t="shared" si="115"/>
        <v>0</v>
      </c>
      <c r="OL36" s="42">
        <f t="shared" si="115"/>
        <v>0</v>
      </c>
      <c r="OM36" s="42">
        <f t="shared" si="115"/>
        <v>0</v>
      </c>
      <c r="ON36" s="42">
        <f t="shared" si="115"/>
        <v>0</v>
      </c>
      <c r="OO36" s="42">
        <f t="shared" si="115"/>
        <v>0</v>
      </c>
      <c r="OP36" s="42">
        <f t="shared" si="115"/>
        <v>0</v>
      </c>
      <c r="OQ36" s="42">
        <f t="shared" si="115"/>
        <v>0</v>
      </c>
      <c r="OR36" s="42">
        <f t="shared" si="115"/>
        <v>0</v>
      </c>
      <c r="OS36" s="42">
        <f t="shared" si="115"/>
        <v>0</v>
      </c>
      <c r="OT36" s="42">
        <f t="shared" si="115"/>
        <v>0</v>
      </c>
      <c r="OU36" s="42">
        <f t="shared" si="115"/>
        <v>0</v>
      </c>
      <c r="OV36" s="42">
        <f t="shared" si="115"/>
        <v>0</v>
      </c>
      <c r="OW36" s="42">
        <f t="shared" si="115"/>
        <v>0</v>
      </c>
      <c r="OX36" s="42">
        <f t="shared" si="115"/>
        <v>0</v>
      </c>
      <c r="OY36" s="42">
        <f t="shared" si="115"/>
        <v>0</v>
      </c>
      <c r="OZ36" s="42">
        <f t="shared" si="115"/>
        <v>0</v>
      </c>
      <c r="PA36" s="42">
        <f t="shared" si="115"/>
        <v>0</v>
      </c>
      <c r="PB36" s="42">
        <f t="shared" si="115"/>
        <v>0</v>
      </c>
      <c r="PC36" s="42">
        <f t="shared" si="115"/>
        <v>0</v>
      </c>
      <c r="PD36" s="42">
        <f t="shared" si="115"/>
        <v>0</v>
      </c>
      <c r="PE36" s="42">
        <f t="shared" si="115"/>
        <v>0</v>
      </c>
      <c r="PF36" s="42">
        <f t="shared" si="115"/>
        <v>0</v>
      </c>
      <c r="PG36" s="42">
        <f t="shared" si="115"/>
        <v>0</v>
      </c>
      <c r="PH36" s="42">
        <f t="shared" si="115"/>
        <v>0</v>
      </c>
      <c r="PI36" s="42">
        <f t="shared" si="115"/>
        <v>0</v>
      </c>
      <c r="PJ36" s="42">
        <f t="shared" si="115"/>
        <v>0</v>
      </c>
      <c r="PK36" s="42">
        <f t="shared" si="115"/>
        <v>0</v>
      </c>
      <c r="PL36" s="42">
        <f t="shared" si="115"/>
        <v>0</v>
      </c>
      <c r="PM36" s="42">
        <f t="shared" si="115"/>
        <v>0</v>
      </c>
      <c r="PN36" s="42">
        <f t="shared" si="115"/>
        <v>0</v>
      </c>
      <c r="PO36" s="42">
        <f t="shared" si="115"/>
        <v>0</v>
      </c>
      <c r="PP36" s="42">
        <f t="shared" si="115"/>
        <v>0</v>
      </c>
      <c r="PQ36" s="42">
        <f t="shared" si="115"/>
        <v>0</v>
      </c>
      <c r="PR36" s="42">
        <f t="shared" si="115"/>
        <v>0</v>
      </c>
      <c r="PS36" s="42">
        <f t="shared" si="115"/>
        <v>0</v>
      </c>
      <c r="PT36" s="42">
        <f t="shared" si="115"/>
        <v>0</v>
      </c>
      <c r="PU36" s="42">
        <f t="shared" si="115"/>
        <v>0</v>
      </c>
      <c r="PV36" s="42">
        <f t="shared" si="115"/>
        <v>0</v>
      </c>
      <c r="PW36" s="42">
        <f t="shared" si="115"/>
        <v>0</v>
      </c>
      <c r="PX36" s="42">
        <f t="shared" si="115"/>
        <v>0</v>
      </c>
      <c r="PY36" s="42">
        <f t="shared" si="115"/>
        <v>0</v>
      </c>
      <c r="PZ36" s="42">
        <f t="shared" si="115"/>
        <v>0</v>
      </c>
      <c r="QA36" s="42">
        <f t="shared" si="115"/>
        <v>0</v>
      </c>
      <c r="QB36" s="42">
        <f t="shared" si="115"/>
        <v>0</v>
      </c>
      <c r="QC36" s="42">
        <f t="shared" si="115"/>
        <v>0</v>
      </c>
      <c r="QD36" s="42">
        <f t="shared" si="115"/>
        <v>0</v>
      </c>
      <c r="QE36" s="42">
        <f t="shared" si="115"/>
        <v>0</v>
      </c>
      <c r="QF36" s="42">
        <f t="shared" si="115"/>
        <v>0</v>
      </c>
      <c r="QG36" s="42">
        <f t="shared" si="115"/>
        <v>0</v>
      </c>
      <c r="QH36" s="42">
        <f t="shared" si="115"/>
        <v>0</v>
      </c>
      <c r="QI36" s="42">
        <f t="shared" si="115"/>
        <v>0</v>
      </c>
      <c r="QJ36" s="42">
        <f t="shared" si="115"/>
        <v>0</v>
      </c>
      <c r="QK36" s="42">
        <f t="shared" si="115"/>
        <v>0</v>
      </c>
      <c r="QL36" s="42">
        <f t="shared" si="115"/>
        <v>0</v>
      </c>
      <c r="QM36" s="42">
        <f t="shared" si="115"/>
        <v>0</v>
      </c>
      <c r="QN36" s="42">
        <f t="shared" si="111"/>
        <v>0</v>
      </c>
      <c r="QO36" s="42">
        <f t="shared" si="111"/>
        <v>0</v>
      </c>
      <c r="QP36" s="42">
        <f t="shared" si="111"/>
        <v>0</v>
      </c>
      <c r="QQ36" s="42">
        <f t="shared" si="111"/>
        <v>0</v>
      </c>
      <c r="QR36" s="42">
        <f t="shared" si="111"/>
        <v>0</v>
      </c>
      <c r="QS36" s="42">
        <f t="shared" si="111"/>
        <v>0</v>
      </c>
      <c r="QT36" s="42">
        <f t="shared" si="111"/>
        <v>0</v>
      </c>
      <c r="QU36" s="42">
        <f t="shared" si="111"/>
        <v>0</v>
      </c>
      <c r="QV36" s="42">
        <f t="shared" si="111"/>
        <v>0</v>
      </c>
      <c r="QW36" s="42">
        <f t="shared" si="111"/>
        <v>0</v>
      </c>
      <c r="QX36" s="42">
        <f t="shared" si="111"/>
        <v>0</v>
      </c>
      <c r="QY36" s="42">
        <f t="shared" si="111"/>
        <v>0</v>
      </c>
      <c r="QZ36" s="42">
        <f t="shared" si="111"/>
        <v>0</v>
      </c>
      <c r="RA36" s="42">
        <f t="shared" si="111"/>
        <v>0</v>
      </c>
      <c r="RB36" s="42">
        <f t="shared" si="111"/>
        <v>0</v>
      </c>
      <c r="RC36" s="42">
        <f t="shared" si="111"/>
        <v>0</v>
      </c>
      <c r="RD36" s="42">
        <f t="shared" si="111"/>
        <v>0</v>
      </c>
      <c r="RE36" s="42">
        <f t="shared" si="111"/>
        <v>0</v>
      </c>
      <c r="RF36" s="42">
        <f t="shared" si="111"/>
        <v>0</v>
      </c>
      <c r="RG36" s="42">
        <f t="shared" si="111"/>
        <v>0</v>
      </c>
      <c r="RH36" s="42">
        <f t="shared" si="111"/>
        <v>0</v>
      </c>
      <c r="RI36" s="42">
        <f t="shared" si="111"/>
        <v>0</v>
      </c>
      <c r="RJ36" s="42">
        <f t="shared" si="111"/>
        <v>0</v>
      </c>
      <c r="RK36" s="42">
        <f t="shared" si="111"/>
        <v>0</v>
      </c>
      <c r="RL36" s="42">
        <f t="shared" si="111"/>
        <v>0</v>
      </c>
      <c r="RM36" s="42">
        <f t="shared" si="111"/>
        <v>0</v>
      </c>
      <c r="RN36" s="42">
        <f t="shared" si="111"/>
        <v>0</v>
      </c>
      <c r="RO36" s="42">
        <f t="shared" si="111"/>
        <v>0</v>
      </c>
      <c r="RP36" s="42">
        <f t="shared" si="111"/>
        <v>0</v>
      </c>
      <c r="RQ36" s="42">
        <f t="shared" si="111"/>
        <v>0</v>
      </c>
      <c r="RR36" s="42">
        <f t="shared" si="111"/>
        <v>0</v>
      </c>
      <c r="RS36" s="42">
        <f t="shared" si="111"/>
        <v>0</v>
      </c>
      <c r="RT36" s="42">
        <f t="shared" si="111"/>
        <v>0</v>
      </c>
      <c r="RU36" s="42">
        <f t="shared" si="111"/>
        <v>0</v>
      </c>
      <c r="RV36" s="42">
        <f t="shared" si="111"/>
        <v>0</v>
      </c>
      <c r="RW36" s="42">
        <f t="shared" si="111"/>
        <v>0</v>
      </c>
      <c r="RX36" s="42">
        <f t="shared" si="111"/>
        <v>0</v>
      </c>
      <c r="RY36" s="42">
        <f t="shared" si="111"/>
        <v>0</v>
      </c>
      <c r="RZ36" s="42">
        <f t="shared" si="111"/>
        <v>0</v>
      </c>
      <c r="SA36" s="42">
        <f t="shared" si="111"/>
        <v>0</v>
      </c>
      <c r="SB36" s="42">
        <f t="shared" si="111"/>
        <v>0</v>
      </c>
      <c r="SC36" s="42">
        <f t="shared" si="111"/>
        <v>0</v>
      </c>
      <c r="SD36" s="42">
        <f t="shared" si="111"/>
        <v>0</v>
      </c>
      <c r="SE36" s="42">
        <f t="shared" si="111"/>
        <v>0</v>
      </c>
      <c r="SF36" s="42">
        <f t="shared" si="111"/>
        <v>0</v>
      </c>
      <c r="SG36" s="42">
        <f t="shared" si="111"/>
        <v>1</v>
      </c>
      <c r="SH36" s="42">
        <f t="shared" si="111"/>
        <v>0</v>
      </c>
      <c r="SI36" s="42">
        <f t="shared" si="111"/>
        <v>0</v>
      </c>
      <c r="SJ36" s="42">
        <f t="shared" si="111"/>
        <v>0</v>
      </c>
      <c r="SK36" s="42">
        <f t="shared" si="111"/>
        <v>0</v>
      </c>
      <c r="SL36" s="42">
        <f t="shared" si="111"/>
        <v>0</v>
      </c>
      <c r="SM36" s="42">
        <f t="shared" si="111"/>
        <v>0</v>
      </c>
      <c r="SN36" s="42">
        <f t="shared" si="111"/>
        <v>0</v>
      </c>
      <c r="SO36" s="42">
        <f t="shared" si="111"/>
        <v>0</v>
      </c>
      <c r="SP36" s="42">
        <f t="shared" si="111"/>
        <v>0</v>
      </c>
      <c r="SQ36" s="42">
        <f t="shared" si="111"/>
        <v>0</v>
      </c>
      <c r="SR36" s="42">
        <f t="shared" si="111"/>
        <v>0</v>
      </c>
      <c r="SS36" s="42">
        <f t="shared" si="111"/>
        <v>0</v>
      </c>
      <c r="ST36" s="42">
        <f t="shared" si="111"/>
        <v>0</v>
      </c>
      <c r="SU36" s="42">
        <f t="shared" si="111"/>
        <v>0</v>
      </c>
      <c r="SV36" s="42">
        <f t="shared" si="111"/>
        <v>0</v>
      </c>
      <c r="SW36" s="42">
        <f t="shared" si="111"/>
        <v>0</v>
      </c>
      <c r="SX36" s="42">
        <f t="shared" si="111"/>
        <v>0</v>
      </c>
      <c r="SY36" s="42">
        <f t="shared" si="103"/>
        <v>0</v>
      </c>
      <c r="SZ36" s="42">
        <f t="shared" si="98"/>
        <v>0</v>
      </c>
      <c r="TA36" s="42">
        <f t="shared" si="98"/>
        <v>0</v>
      </c>
      <c r="TB36" s="42">
        <f t="shared" si="98"/>
        <v>0</v>
      </c>
      <c r="TC36" s="42">
        <f t="shared" si="98"/>
        <v>0</v>
      </c>
      <c r="TD36" s="42">
        <f t="shared" si="108"/>
        <v>0</v>
      </c>
      <c r="TE36" s="42">
        <f t="shared" si="108"/>
        <v>0</v>
      </c>
      <c r="TF36" s="42">
        <f t="shared" si="108"/>
        <v>0</v>
      </c>
      <c r="TG36" s="42">
        <f t="shared" si="108"/>
        <v>0</v>
      </c>
      <c r="TH36" s="42">
        <f t="shared" si="108"/>
        <v>0</v>
      </c>
      <c r="TI36" s="42">
        <f t="shared" si="108"/>
        <v>0</v>
      </c>
      <c r="TJ36" s="42">
        <f t="shared" si="108"/>
        <v>0</v>
      </c>
      <c r="TK36" s="42">
        <f t="shared" si="108"/>
        <v>0</v>
      </c>
      <c r="TL36" s="42">
        <f t="shared" si="108"/>
        <v>0</v>
      </c>
      <c r="TM36" s="42">
        <f t="shared" si="108"/>
        <v>0</v>
      </c>
      <c r="TN36" s="42">
        <f t="shared" si="108"/>
        <v>0</v>
      </c>
      <c r="TO36" s="42">
        <f t="shared" si="108"/>
        <v>0</v>
      </c>
      <c r="TP36" s="42">
        <f t="shared" si="108"/>
        <v>0</v>
      </c>
      <c r="TQ36" s="42">
        <f t="shared" si="108"/>
        <v>0</v>
      </c>
      <c r="TR36" s="42">
        <f t="shared" si="108"/>
        <v>0</v>
      </c>
      <c r="TS36" s="42">
        <f t="shared" si="108"/>
        <v>0</v>
      </c>
      <c r="TT36" s="42">
        <f t="shared" si="108"/>
        <v>0</v>
      </c>
      <c r="TU36" s="42">
        <f t="shared" si="108"/>
        <v>0</v>
      </c>
      <c r="TV36" s="42">
        <f t="shared" si="108"/>
        <v>0</v>
      </c>
      <c r="TW36" s="42">
        <f t="shared" si="108"/>
        <v>0</v>
      </c>
      <c r="TX36" s="42">
        <f t="shared" si="108"/>
        <v>0</v>
      </c>
      <c r="TY36" s="42">
        <f t="shared" si="108"/>
        <v>0</v>
      </c>
      <c r="TZ36" s="42">
        <f t="shared" si="108"/>
        <v>0</v>
      </c>
      <c r="UA36" s="42">
        <f t="shared" si="108"/>
        <v>0</v>
      </c>
      <c r="UB36" s="42">
        <f t="shared" si="108"/>
        <v>0</v>
      </c>
      <c r="UC36" s="42">
        <f t="shared" si="108"/>
        <v>0</v>
      </c>
      <c r="UD36" s="42">
        <f t="shared" si="108"/>
        <v>0</v>
      </c>
      <c r="UE36" s="42">
        <f t="shared" si="108"/>
        <v>0</v>
      </c>
      <c r="UF36" s="42">
        <f t="shared" si="108"/>
        <v>0</v>
      </c>
      <c r="UG36" s="42">
        <f t="shared" si="108"/>
        <v>0</v>
      </c>
      <c r="UH36" s="42">
        <f t="shared" si="108"/>
        <v>0</v>
      </c>
      <c r="UI36" s="42">
        <f t="shared" si="108"/>
        <v>0</v>
      </c>
      <c r="UJ36" s="42">
        <f t="shared" si="108"/>
        <v>0</v>
      </c>
      <c r="UK36" s="42">
        <f t="shared" si="108"/>
        <v>0</v>
      </c>
      <c r="UL36" s="42">
        <f t="shared" si="108"/>
        <v>0</v>
      </c>
      <c r="UM36" s="42">
        <f t="shared" si="108"/>
        <v>0</v>
      </c>
      <c r="UN36" s="42">
        <f t="shared" si="108"/>
        <v>0</v>
      </c>
      <c r="UO36" s="42">
        <f t="shared" si="108"/>
        <v>0</v>
      </c>
      <c r="UP36" s="42">
        <f t="shared" si="108"/>
        <v>0</v>
      </c>
      <c r="UQ36" s="42">
        <f t="shared" si="108"/>
        <v>0</v>
      </c>
      <c r="UR36" s="42">
        <f t="shared" si="108"/>
        <v>0</v>
      </c>
      <c r="US36" s="42">
        <f t="shared" si="108"/>
        <v>0</v>
      </c>
      <c r="UT36" s="42">
        <f t="shared" si="108"/>
        <v>0</v>
      </c>
      <c r="UU36" s="42">
        <f t="shared" si="108"/>
        <v>0</v>
      </c>
      <c r="UV36" s="42">
        <f t="shared" si="108"/>
        <v>0</v>
      </c>
      <c r="UW36" s="42">
        <f t="shared" si="108"/>
        <v>0</v>
      </c>
      <c r="UX36" s="42">
        <f t="shared" si="108"/>
        <v>0</v>
      </c>
      <c r="UY36" s="42">
        <f t="shared" si="108"/>
        <v>0</v>
      </c>
      <c r="UZ36" s="42">
        <f t="shared" si="108"/>
        <v>0</v>
      </c>
      <c r="VA36" s="42">
        <f t="shared" si="108"/>
        <v>0</v>
      </c>
      <c r="VB36" s="42">
        <f t="shared" si="108"/>
        <v>0</v>
      </c>
      <c r="VC36" s="42">
        <f t="shared" si="108"/>
        <v>0</v>
      </c>
      <c r="VD36" s="42">
        <f t="shared" si="108"/>
        <v>0</v>
      </c>
      <c r="VE36" s="42">
        <f t="shared" si="108"/>
        <v>0</v>
      </c>
      <c r="VF36" s="42">
        <f t="shared" si="108"/>
        <v>0</v>
      </c>
      <c r="VG36" s="42">
        <f t="shared" si="108"/>
        <v>0</v>
      </c>
      <c r="VH36" s="42">
        <f t="shared" si="108"/>
        <v>0</v>
      </c>
      <c r="VI36" s="42">
        <f t="shared" si="108"/>
        <v>0</v>
      </c>
      <c r="VJ36" s="42">
        <f t="shared" si="108"/>
        <v>0</v>
      </c>
      <c r="VK36" s="42">
        <f t="shared" si="108"/>
        <v>0</v>
      </c>
      <c r="VL36" s="42">
        <f t="shared" si="108"/>
        <v>0</v>
      </c>
      <c r="VM36" s="42">
        <f t="shared" si="108"/>
        <v>0</v>
      </c>
      <c r="VN36" s="42">
        <f t="shared" si="108"/>
        <v>0</v>
      </c>
      <c r="VO36" s="42">
        <f t="shared" si="108"/>
        <v>0</v>
      </c>
      <c r="VP36" s="42">
        <f t="shared" si="106"/>
        <v>0</v>
      </c>
      <c r="VQ36" s="42">
        <f t="shared" si="106"/>
        <v>0</v>
      </c>
      <c r="VR36" s="42">
        <f t="shared" si="106"/>
        <v>0</v>
      </c>
      <c r="VS36" s="42">
        <f t="shared" si="106"/>
        <v>0</v>
      </c>
      <c r="VT36" s="42">
        <f t="shared" si="106"/>
        <v>0</v>
      </c>
      <c r="VU36" s="42">
        <f t="shared" si="106"/>
        <v>0</v>
      </c>
      <c r="VV36" s="42">
        <f t="shared" si="106"/>
        <v>0</v>
      </c>
      <c r="VW36" s="42">
        <f t="shared" si="106"/>
        <v>0</v>
      </c>
      <c r="VX36" s="42">
        <f t="shared" si="106"/>
        <v>0</v>
      </c>
      <c r="VY36" s="42">
        <f t="shared" si="106"/>
        <v>0</v>
      </c>
      <c r="VZ36" s="42">
        <f t="shared" si="106"/>
        <v>0</v>
      </c>
      <c r="WA36" s="42">
        <f t="shared" si="106"/>
        <v>0</v>
      </c>
      <c r="WB36" s="42">
        <f t="shared" si="106"/>
        <v>0</v>
      </c>
      <c r="WC36" s="42">
        <f t="shared" si="106"/>
        <v>0</v>
      </c>
      <c r="WD36" s="42">
        <f t="shared" si="106"/>
        <v>0</v>
      </c>
      <c r="WE36" s="42">
        <f t="shared" si="106"/>
        <v>0</v>
      </c>
      <c r="WF36" s="42">
        <f t="shared" si="106"/>
        <v>0</v>
      </c>
      <c r="WG36" s="42">
        <f t="shared" si="106"/>
        <v>0</v>
      </c>
      <c r="WH36" s="42">
        <f t="shared" si="106"/>
        <v>0</v>
      </c>
      <c r="WI36" s="42">
        <f t="shared" si="106"/>
        <v>0</v>
      </c>
      <c r="WJ36" s="42">
        <f t="shared" si="106"/>
        <v>0</v>
      </c>
      <c r="WK36" s="42">
        <f t="shared" si="106"/>
        <v>0</v>
      </c>
      <c r="WL36" s="42">
        <f t="shared" si="106"/>
        <v>0</v>
      </c>
      <c r="WM36" s="42">
        <f t="shared" si="106"/>
        <v>0</v>
      </c>
      <c r="WN36" s="42">
        <f t="shared" si="106"/>
        <v>0</v>
      </c>
      <c r="WO36" s="42">
        <f t="shared" si="106"/>
        <v>0</v>
      </c>
      <c r="WP36" s="42">
        <f t="shared" si="106"/>
        <v>0</v>
      </c>
      <c r="WQ36" s="42">
        <f t="shared" si="106"/>
        <v>0</v>
      </c>
      <c r="WR36" s="42">
        <f t="shared" si="106"/>
        <v>0</v>
      </c>
      <c r="WS36" s="42">
        <f t="shared" si="106"/>
        <v>0</v>
      </c>
      <c r="WT36" s="42">
        <f t="shared" si="106"/>
        <v>0</v>
      </c>
      <c r="WU36" s="42">
        <f t="shared" si="106"/>
        <v>0</v>
      </c>
      <c r="WV36" s="42">
        <f t="shared" si="106"/>
        <v>0</v>
      </c>
      <c r="WW36" s="42">
        <f t="shared" si="106"/>
        <v>0</v>
      </c>
      <c r="WX36" s="42">
        <f t="shared" si="106"/>
        <v>0</v>
      </c>
      <c r="WY36" s="42">
        <f t="shared" si="106"/>
        <v>0</v>
      </c>
      <c r="WZ36" s="42">
        <f t="shared" si="106"/>
        <v>0</v>
      </c>
      <c r="XA36" s="42">
        <f t="shared" si="106"/>
        <v>0</v>
      </c>
      <c r="XB36" s="42">
        <f t="shared" si="106"/>
        <v>0</v>
      </c>
      <c r="XC36" s="42">
        <f t="shared" si="106"/>
        <v>0</v>
      </c>
      <c r="XD36" s="42">
        <f t="shared" si="106"/>
        <v>0</v>
      </c>
      <c r="XE36" s="42">
        <f t="shared" si="106"/>
        <v>0</v>
      </c>
      <c r="XF36" s="42">
        <f t="shared" si="106"/>
        <v>0</v>
      </c>
      <c r="XG36" s="42">
        <f t="shared" si="106"/>
        <v>0</v>
      </c>
      <c r="XH36" s="42">
        <f t="shared" si="106"/>
        <v>0</v>
      </c>
      <c r="XI36" s="42">
        <f t="shared" si="106"/>
        <v>0</v>
      </c>
      <c r="XJ36" s="42">
        <f t="shared" si="106"/>
        <v>0</v>
      </c>
      <c r="XK36" s="42">
        <f t="shared" si="106"/>
        <v>0</v>
      </c>
      <c r="XL36" s="42">
        <f t="shared" si="106"/>
        <v>0</v>
      </c>
      <c r="XM36" s="42">
        <f t="shared" si="106"/>
        <v>0</v>
      </c>
      <c r="XN36" s="42">
        <f t="shared" si="106"/>
        <v>0</v>
      </c>
      <c r="XO36" s="42">
        <f t="shared" si="106"/>
        <v>0</v>
      </c>
      <c r="XP36" s="42">
        <f t="shared" si="106"/>
        <v>0</v>
      </c>
      <c r="XQ36" s="42">
        <f t="shared" si="106"/>
        <v>0</v>
      </c>
      <c r="XR36" s="42">
        <f t="shared" si="106"/>
        <v>0</v>
      </c>
      <c r="XS36" s="42">
        <f t="shared" si="106"/>
        <v>0</v>
      </c>
      <c r="XT36" s="42">
        <f t="shared" si="106"/>
        <v>0</v>
      </c>
      <c r="XU36" s="42">
        <f t="shared" si="106"/>
        <v>0</v>
      </c>
      <c r="XV36" s="42">
        <f t="shared" si="106"/>
        <v>0</v>
      </c>
      <c r="XW36" s="42">
        <f t="shared" si="106"/>
        <v>0</v>
      </c>
      <c r="XX36" s="42">
        <f t="shared" si="106"/>
        <v>0</v>
      </c>
      <c r="XY36" s="42">
        <f t="shared" si="106"/>
        <v>0</v>
      </c>
      <c r="XZ36" s="42">
        <f t="shared" si="106"/>
        <v>0</v>
      </c>
      <c r="YA36" s="42">
        <f t="shared" si="104"/>
        <v>0</v>
      </c>
      <c r="YB36" s="42">
        <f t="shared" si="104"/>
        <v>0</v>
      </c>
      <c r="YC36" s="42">
        <f t="shared" si="104"/>
        <v>0</v>
      </c>
      <c r="YD36" s="42">
        <f t="shared" si="70"/>
        <v>0</v>
      </c>
      <c r="YE36" s="23"/>
    </row>
    <row r="37" spans="1:655" x14ac:dyDescent="0.55000000000000004">
      <c r="A37" t="s">
        <v>925</v>
      </c>
      <c r="B37" s="42">
        <f t="shared" si="66"/>
        <v>0</v>
      </c>
      <c r="C37" s="42">
        <f t="shared" si="66"/>
        <v>0</v>
      </c>
      <c r="D37" s="42">
        <f t="shared" si="66"/>
        <v>0</v>
      </c>
      <c r="E37" s="42">
        <f t="shared" si="66"/>
        <v>0</v>
      </c>
      <c r="F37" s="42">
        <f t="shared" si="66"/>
        <v>0</v>
      </c>
      <c r="G37" s="42">
        <f t="shared" si="66"/>
        <v>0</v>
      </c>
      <c r="H37" s="42">
        <f t="shared" si="66"/>
        <v>0</v>
      </c>
      <c r="I37" s="42">
        <f t="shared" si="66"/>
        <v>0</v>
      </c>
      <c r="J37" s="42">
        <f t="shared" si="66"/>
        <v>0</v>
      </c>
      <c r="K37" s="42">
        <f t="shared" si="66"/>
        <v>0</v>
      </c>
      <c r="L37" s="42">
        <f t="shared" si="66"/>
        <v>0</v>
      </c>
      <c r="M37" s="42">
        <f t="shared" si="66"/>
        <v>0</v>
      </c>
      <c r="N37" s="42">
        <f t="shared" si="66"/>
        <v>0</v>
      </c>
      <c r="O37" s="42">
        <f t="shared" si="66"/>
        <v>0</v>
      </c>
      <c r="P37" s="42">
        <f t="shared" si="66"/>
        <v>0</v>
      </c>
      <c r="Q37" s="42">
        <f t="shared" ref="Q37:CB41" si="116">IF(Q$2=$A37,1,0)</f>
        <v>0</v>
      </c>
      <c r="R37" s="42">
        <f t="shared" si="116"/>
        <v>0</v>
      </c>
      <c r="S37" s="42">
        <f t="shared" si="116"/>
        <v>0</v>
      </c>
      <c r="T37" s="42">
        <f t="shared" si="116"/>
        <v>0</v>
      </c>
      <c r="U37" s="42">
        <f t="shared" si="116"/>
        <v>0</v>
      </c>
      <c r="V37" s="42">
        <f t="shared" si="116"/>
        <v>0</v>
      </c>
      <c r="W37" s="42">
        <f t="shared" si="116"/>
        <v>0</v>
      </c>
      <c r="X37" s="42">
        <f t="shared" si="116"/>
        <v>0</v>
      </c>
      <c r="Y37" s="42">
        <f t="shared" si="116"/>
        <v>0</v>
      </c>
      <c r="Z37" s="42">
        <f t="shared" si="116"/>
        <v>0</v>
      </c>
      <c r="AA37" s="42">
        <f t="shared" si="116"/>
        <v>0</v>
      </c>
      <c r="AB37" s="42">
        <f t="shared" si="116"/>
        <v>0</v>
      </c>
      <c r="AC37" s="42">
        <f t="shared" si="116"/>
        <v>0</v>
      </c>
      <c r="AD37" s="42">
        <f t="shared" si="116"/>
        <v>0</v>
      </c>
      <c r="AE37" s="42">
        <f t="shared" si="116"/>
        <v>0</v>
      </c>
      <c r="AF37" s="42">
        <f t="shared" si="116"/>
        <v>0</v>
      </c>
      <c r="AG37" s="42">
        <f t="shared" si="116"/>
        <v>0</v>
      </c>
      <c r="AH37" s="42">
        <f t="shared" si="116"/>
        <v>0</v>
      </c>
      <c r="AI37" s="42">
        <f t="shared" si="116"/>
        <v>0</v>
      </c>
      <c r="AJ37" s="42">
        <f t="shared" si="116"/>
        <v>0</v>
      </c>
      <c r="AK37" s="42">
        <f t="shared" si="116"/>
        <v>0</v>
      </c>
      <c r="AL37" s="42">
        <f t="shared" si="116"/>
        <v>0</v>
      </c>
      <c r="AM37" s="42">
        <f t="shared" si="116"/>
        <v>0</v>
      </c>
      <c r="AN37" s="42">
        <f t="shared" si="116"/>
        <v>0</v>
      </c>
      <c r="AO37" s="42">
        <f t="shared" si="116"/>
        <v>0</v>
      </c>
      <c r="AP37" s="42">
        <f t="shared" si="116"/>
        <v>0</v>
      </c>
      <c r="AQ37" s="42">
        <f t="shared" si="116"/>
        <v>0</v>
      </c>
      <c r="AR37" s="42">
        <f t="shared" si="116"/>
        <v>0</v>
      </c>
      <c r="AS37" s="42">
        <f t="shared" si="116"/>
        <v>0</v>
      </c>
      <c r="AT37" s="42">
        <f t="shared" si="116"/>
        <v>0</v>
      </c>
      <c r="AU37" s="42">
        <f t="shared" si="116"/>
        <v>0</v>
      </c>
      <c r="AV37" s="42">
        <f t="shared" si="116"/>
        <v>0</v>
      </c>
      <c r="AW37" s="42">
        <f t="shared" si="116"/>
        <v>0</v>
      </c>
      <c r="AX37" s="42">
        <f t="shared" si="116"/>
        <v>0</v>
      </c>
      <c r="AY37" s="42">
        <f t="shared" si="116"/>
        <v>0</v>
      </c>
      <c r="AZ37" s="42">
        <f t="shared" si="116"/>
        <v>0</v>
      </c>
      <c r="BA37" s="42">
        <f t="shared" si="116"/>
        <v>0</v>
      </c>
      <c r="BB37" s="42">
        <f t="shared" si="116"/>
        <v>0</v>
      </c>
      <c r="BC37" s="42">
        <f t="shared" si="116"/>
        <v>0</v>
      </c>
      <c r="BD37" s="42">
        <f t="shared" si="116"/>
        <v>0</v>
      </c>
      <c r="BE37" s="42">
        <f t="shared" si="116"/>
        <v>0</v>
      </c>
      <c r="BF37" s="42">
        <f t="shared" si="116"/>
        <v>0</v>
      </c>
      <c r="BG37" s="42">
        <f t="shared" si="116"/>
        <v>0</v>
      </c>
      <c r="BH37" s="42">
        <f t="shared" si="116"/>
        <v>0</v>
      </c>
      <c r="BI37" s="42">
        <f t="shared" si="116"/>
        <v>0</v>
      </c>
      <c r="BJ37" s="42">
        <f t="shared" si="116"/>
        <v>0</v>
      </c>
      <c r="BK37" s="42">
        <f t="shared" si="116"/>
        <v>0</v>
      </c>
      <c r="BL37" s="42">
        <f t="shared" si="116"/>
        <v>0</v>
      </c>
      <c r="BM37" s="42">
        <f t="shared" si="116"/>
        <v>0</v>
      </c>
      <c r="BN37" s="42">
        <f t="shared" si="116"/>
        <v>0</v>
      </c>
      <c r="BO37" s="42">
        <f t="shared" si="109"/>
        <v>0</v>
      </c>
      <c r="BP37" s="42">
        <f t="shared" si="109"/>
        <v>0</v>
      </c>
      <c r="BQ37" s="42">
        <f t="shared" si="109"/>
        <v>0</v>
      </c>
      <c r="BR37" s="42">
        <f t="shared" si="109"/>
        <v>0</v>
      </c>
      <c r="BS37" s="42">
        <f t="shared" si="109"/>
        <v>0</v>
      </c>
      <c r="BT37" s="42">
        <f t="shared" si="109"/>
        <v>0</v>
      </c>
      <c r="BU37" s="42">
        <f t="shared" si="109"/>
        <v>0</v>
      </c>
      <c r="BV37" s="42">
        <f t="shared" si="109"/>
        <v>0</v>
      </c>
      <c r="BW37" s="42">
        <f t="shared" si="109"/>
        <v>0</v>
      </c>
      <c r="BX37" s="42">
        <f t="shared" si="109"/>
        <v>0</v>
      </c>
      <c r="BY37" s="42">
        <f t="shared" si="109"/>
        <v>0</v>
      </c>
      <c r="BZ37" s="42">
        <f t="shared" si="109"/>
        <v>0</v>
      </c>
      <c r="CA37" s="42">
        <f t="shared" si="109"/>
        <v>0</v>
      </c>
      <c r="CB37" s="42">
        <f t="shared" si="109"/>
        <v>0</v>
      </c>
      <c r="CC37" s="42">
        <f t="shared" si="109"/>
        <v>0</v>
      </c>
      <c r="CD37" s="42">
        <f t="shared" si="109"/>
        <v>0</v>
      </c>
      <c r="CE37" s="42">
        <f t="shared" si="109"/>
        <v>0</v>
      </c>
      <c r="CF37" s="42">
        <f t="shared" si="109"/>
        <v>0</v>
      </c>
      <c r="CG37" s="42">
        <f t="shared" si="109"/>
        <v>0</v>
      </c>
      <c r="CH37" s="42">
        <f t="shared" si="109"/>
        <v>0</v>
      </c>
      <c r="CI37" s="42">
        <f t="shared" si="109"/>
        <v>0</v>
      </c>
      <c r="CJ37" s="42">
        <f t="shared" si="109"/>
        <v>0</v>
      </c>
      <c r="CK37" s="42">
        <f t="shared" si="109"/>
        <v>0</v>
      </c>
      <c r="CL37" s="42">
        <f t="shared" si="109"/>
        <v>0</v>
      </c>
      <c r="CM37" s="42">
        <f t="shared" si="109"/>
        <v>0</v>
      </c>
      <c r="CN37" s="42">
        <f t="shared" si="109"/>
        <v>0</v>
      </c>
      <c r="CO37" s="42">
        <f t="shared" si="109"/>
        <v>0</v>
      </c>
      <c r="CP37" s="42">
        <f t="shared" si="109"/>
        <v>0</v>
      </c>
      <c r="CQ37" s="42">
        <f t="shared" si="109"/>
        <v>0</v>
      </c>
      <c r="CR37" s="42">
        <f t="shared" si="91"/>
        <v>0</v>
      </c>
      <c r="CS37" s="42">
        <f t="shared" si="91"/>
        <v>0</v>
      </c>
      <c r="CT37" s="42">
        <f t="shared" si="91"/>
        <v>0</v>
      </c>
      <c r="CU37" s="42">
        <f t="shared" si="91"/>
        <v>0</v>
      </c>
      <c r="CV37" s="42">
        <f t="shared" si="91"/>
        <v>0</v>
      </c>
      <c r="CW37" s="42">
        <f t="shared" si="91"/>
        <v>0</v>
      </c>
      <c r="CX37" s="42">
        <f t="shared" si="91"/>
        <v>0</v>
      </c>
      <c r="CY37" s="42">
        <f t="shared" si="91"/>
        <v>0</v>
      </c>
      <c r="CZ37" s="42">
        <f t="shared" si="91"/>
        <v>0</v>
      </c>
      <c r="DA37" s="42">
        <f t="shared" si="91"/>
        <v>0</v>
      </c>
      <c r="DB37" s="42">
        <f t="shared" si="91"/>
        <v>0</v>
      </c>
      <c r="DC37" s="42">
        <f t="shared" si="91"/>
        <v>0</v>
      </c>
      <c r="DD37" s="42">
        <f t="shared" si="91"/>
        <v>0</v>
      </c>
      <c r="DE37" s="42">
        <f t="shared" si="91"/>
        <v>0</v>
      </c>
      <c r="DF37" s="42">
        <f t="shared" si="91"/>
        <v>0</v>
      </c>
      <c r="DG37" s="42">
        <f t="shared" si="105"/>
        <v>0</v>
      </c>
      <c r="DH37" s="42">
        <f t="shared" si="105"/>
        <v>0</v>
      </c>
      <c r="DI37" s="42">
        <f t="shared" si="105"/>
        <v>0</v>
      </c>
      <c r="DJ37" s="42">
        <f t="shared" si="105"/>
        <v>0</v>
      </c>
      <c r="DK37" s="42">
        <f t="shared" si="105"/>
        <v>0</v>
      </c>
      <c r="DL37" s="42">
        <f t="shared" si="105"/>
        <v>0</v>
      </c>
      <c r="DM37" s="42">
        <f t="shared" si="105"/>
        <v>0</v>
      </c>
      <c r="DN37" s="42">
        <f t="shared" si="105"/>
        <v>0</v>
      </c>
      <c r="DO37" s="42">
        <f t="shared" si="105"/>
        <v>0</v>
      </c>
      <c r="DP37" s="42">
        <f t="shared" si="105"/>
        <v>0</v>
      </c>
      <c r="DQ37" s="42">
        <f t="shared" si="105"/>
        <v>0</v>
      </c>
      <c r="DR37" s="42">
        <f t="shared" si="105"/>
        <v>0</v>
      </c>
      <c r="DS37" s="42">
        <f t="shared" si="105"/>
        <v>0</v>
      </c>
      <c r="DT37" s="42">
        <f t="shared" si="105"/>
        <v>0</v>
      </c>
      <c r="DU37" s="42">
        <f t="shared" si="105"/>
        <v>0</v>
      </c>
      <c r="DV37" s="42">
        <f t="shared" si="105"/>
        <v>0</v>
      </c>
      <c r="DW37" s="42">
        <f t="shared" si="105"/>
        <v>0</v>
      </c>
      <c r="DX37" s="42">
        <f t="shared" si="105"/>
        <v>0</v>
      </c>
      <c r="DY37" s="42">
        <f t="shared" si="105"/>
        <v>0</v>
      </c>
      <c r="DZ37" s="42">
        <f t="shared" si="105"/>
        <v>0</v>
      </c>
      <c r="EA37" s="42">
        <f t="shared" si="105"/>
        <v>0</v>
      </c>
      <c r="EB37" s="42">
        <f t="shared" si="105"/>
        <v>0</v>
      </c>
      <c r="EC37" s="42">
        <f t="shared" si="105"/>
        <v>0</v>
      </c>
      <c r="ED37" s="42">
        <f t="shared" si="105"/>
        <v>0</v>
      </c>
      <c r="EE37" s="42">
        <f t="shared" si="105"/>
        <v>0</v>
      </c>
      <c r="EF37" s="42">
        <f t="shared" si="105"/>
        <v>0</v>
      </c>
      <c r="EG37" s="42">
        <f t="shared" si="105"/>
        <v>0</v>
      </c>
      <c r="EH37" s="42">
        <f t="shared" si="105"/>
        <v>0</v>
      </c>
      <c r="EI37" s="42">
        <f t="shared" si="105"/>
        <v>0</v>
      </c>
      <c r="EJ37" s="42">
        <f t="shared" si="105"/>
        <v>0</v>
      </c>
      <c r="EK37" s="42">
        <f t="shared" si="105"/>
        <v>0</v>
      </c>
      <c r="EL37" s="42">
        <f t="shared" si="105"/>
        <v>0</v>
      </c>
      <c r="EM37" s="42">
        <f t="shared" si="105"/>
        <v>0</v>
      </c>
      <c r="EN37" s="42">
        <f t="shared" si="105"/>
        <v>0</v>
      </c>
      <c r="EO37" s="42">
        <f t="shared" si="105"/>
        <v>0</v>
      </c>
      <c r="EP37" s="42">
        <f t="shared" si="105"/>
        <v>0</v>
      </c>
      <c r="EQ37" s="42">
        <f t="shared" si="105"/>
        <v>0</v>
      </c>
      <c r="ER37" s="42">
        <f t="shared" si="105"/>
        <v>0</v>
      </c>
      <c r="ES37" s="42">
        <f t="shared" si="105"/>
        <v>0</v>
      </c>
      <c r="ET37" s="42">
        <f t="shared" si="105"/>
        <v>0</v>
      </c>
      <c r="EU37" s="42">
        <f t="shared" si="105"/>
        <v>0</v>
      </c>
      <c r="EV37" s="42">
        <f t="shared" si="105"/>
        <v>0</v>
      </c>
      <c r="EW37" s="42">
        <f t="shared" si="105"/>
        <v>0</v>
      </c>
      <c r="EX37" s="42">
        <f t="shared" si="105"/>
        <v>0</v>
      </c>
      <c r="EY37" s="42">
        <f t="shared" si="105"/>
        <v>0</v>
      </c>
      <c r="EZ37" s="42">
        <f t="shared" si="105"/>
        <v>0</v>
      </c>
      <c r="FA37" s="42">
        <f t="shared" si="105"/>
        <v>0</v>
      </c>
      <c r="FB37" s="42">
        <f t="shared" si="105"/>
        <v>0</v>
      </c>
      <c r="FC37" s="42">
        <f t="shared" si="105"/>
        <v>0</v>
      </c>
      <c r="FD37" s="42">
        <f t="shared" si="105"/>
        <v>0</v>
      </c>
      <c r="FE37" s="42">
        <f t="shared" si="105"/>
        <v>0</v>
      </c>
      <c r="FF37" s="42">
        <f t="shared" si="105"/>
        <v>0</v>
      </c>
      <c r="FG37" s="42">
        <f t="shared" si="105"/>
        <v>0</v>
      </c>
      <c r="FH37" s="42">
        <f t="shared" si="105"/>
        <v>0</v>
      </c>
      <c r="FI37" s="42">
        <f t="shared" si="105"/>
        <v>0</v>
      </c>
      <c r="FJ37" s="42">
        <f t="shared" si="105"/>
        <v>0</v>
      </c>
      <c r="FK37" s="42">
        <f t="shared" si="105"/>
        <v>0</v>
      </c>
      <c r="FL37" s="42">
        <f t="shared" si="105"/>
        <v>0</v>
      </c>
      <c r="FM37" s="42">
        <f t="shared" si="105"/>
        <v>0</v>
      </c>
      <c r="FN37" s="42">
        <f t="shared" si="105"/>
        <v>0</v>
      </c>
      <c r="FO37" s="42">
        <f t="shared" si="105"/>
        <v>0</v>
      </c>
      <c r="FP37" s="42">
        <f t="shared" si="105"/>
        <v>0</v>
      </c>
      <c r="FQ37" s="42">
        <f t="shared" si="105"/>
        <v>0</v>
      </c>
      <c r="FR37" s="42">
        <f t="shared" si="105"/>
        <v>0</v>
      </c>
      <c r="FS37" s="42">
        <f t="shared" si="113"/>
        <v>0</v>
      </c>
      <c r="FT37" s="42">
        <f t="shared" si="113"/>
        <v>0</v>
      </c>
      <c r="FU37" s="42">
        <f t="shared" si="113"/>
        <v>0</v>
      </c>
      <c r="FV37" s="42">
        <f t="shared" si="113"/>
        <v>0</v>
      </c>
      <c r="FW37" s="42">
        <f t="shared" si="113"/>
        <v>0</v>
      </c>
      <c r="FX37" s="42">
        <f t="shared" si="113"/>
        <v>0</v>
      </c>
      <c r="FY37" s="42">
        <f t="shared" si="113"/>
        <v>0</v>
      </c>
      <c r="FZ37" s="42">
        <f t="shared" si="113"/>
        <v>0</v>
      </c>
      <c r="GA37" s="42">
        <f t="shared" si="113"/>
        <v>0</v>
      </c>
      <c r="GB37" s="42">
        <f t="shared" si="113"/>
        <v>0</v>
      </c>
      <c r="GC37" s="42">
        <f t="shared" si="113"/>
        <v>0</v>
      </c>
      <c r="GD37" s="42">
        <f t="shared" si="113"/>
        <v>0</v>
      </c>
      <c r="GE37" s="42">
        <f t="shared" si="113"/>
        <v>0</v>
      </c>
      <c r="GF37" s="42">
        <f t="shared" si="113"/>
        <v>0</v>
      </c>
      <c r="GG37" s="42">
        <f t="shared" si="113"/>
        <v>0</v>
      </c>
      <c r="GH37" s="42">
        <f t="shared" si="113"/>
        <v>0</v>
      </c>
      <c r="GI37" s="42">
        <f t="shared" si="113"/>
        <v>0</v>
      </c>
      <c r="GJ37" s="42">
        <f t="shared" si="113"/>
        <v>0</v>
      </c>
      <c r="GK37" s="42">
        <f t="shared" si="113"/>
        <v>0</v>
      </c>
      <c r="GL37" s="42">
        <f t="shared" si="88"/>
        <v>0</v>
      </c>
      <c r="GM37" s="42">
        <f t="shared" si="88"/>
        <v>0</v>
      </c>
      <c r="GN37" s="42">
        <f t="shared" si="88"/>
        <v>0</v>
      </c>
      <c r="GO37" s="42">
        <f t="shared" si="88"/>
        <v>0</v>
      </c>
      <c r="GP37" s="42">
        <f t="shared" si="88"/>
        <v>0</v>
      </c>
      <c r="GQ37" s="42">
        <f t="shared" ref="GQ37:IV43" si="117">IF(GQ$2=$A37,1,0)</f>
        <v>0</v>
      </c>
      <c r="GR37" s="42">
        <f t="shared" si="117"/>
        <v>0</v>
      </c>
      <c r="GS37" s="42">
        <f t="shared" si="117"/>
        <v>0</v>
      </c>
      <c r="GT37" s="42">
        <f t="shared" si="117"/>
        <v>0</v>
      </c>
      <c r="GU37" s="42">
        <f t="shared" si="117"/>
        <v>0</v>
      </c>
      <c r="GV37" s="42">
        <f t="shared" si="117"/>
        <v>0</v>
      </c>
      <c r="GW37" s="42">
        <f t="shared" si="117"/>
        <v>0</v>
      </c>
      <c r="GX37" s="42">
        <f t="shared" si="117"/>
        <v>0</v>
      </c>
      <c r="GY37" s="42">
        <f t="shared" si="117"/>
        <v>0</v>
      </c>
      <c r="GZ37" s="42">
        <f t="shared" si="117"/>
        <v>0</v>
      </c>
      <c r="HA37" s="42">
        <f t="shared" si="117"/>
        <v>0</v>
      </c>
      <c r="HB37" s="42">
        <f t="shared" si="117"/>
        <v>0</v>
      </c>
      <c r="HC37" s="42">
        <f t="shared" si="117"/>
        <v>0</v>
      </c>
      <c r="HD37" s="42">
        <f t="shared" si="117"/>
        <v>0</v>
      </c>
      <c r="HE37" s="42">
        <f t="shared" si="117"/>
        <v>0</v>
      </c>
      <c r="HF37" s="42">
        <f t="shared" si="117"/>
        <v>0</v>
      </c>
      <c r="HG37" s="42">
        <f t="shared" si="117"/>
        <v>0</v>
      </c>
      <c r="HH37" s="42">
        <f t="shared" si="117"/>
        <v>0</v>
      </c>
      <c r="HI37" s="42">
        <f t="shared" si="117"/>
        <v>0</v>
      </c>
      <c r="HJ37" s="42">
        <f t="shared" si="117"/>
        <v>0</v>
      </c>
      <c r="HK37" s="42">
        <f t="shared" si="117"/>
        <v>0</v>
      </c>
      <c r="HL37" s="42">
        <f t="shared" si="117"/>
        <v>0</v>
      </c>
      <c r="HM37" s="42">
        <f t="shared" si="117"/>
        <v>0</v>
      </c>
      <c r="HN37" s="42">
        <f t="shared" si="117"/>
        <v>0</v>
      </c>
      <c r="HO37" s="42">
        <f t="shared" si="117"/>
        <v>0</v>
      </c>
      <c r="HP37" s="42">
        <f t="shared" si="117"/>
        <v>0</v>
      </c>
      <c r="HQ37" s="42">
        <f t="shared" si="117"/>
        <v>0</v>
      </c>
      <c r="HR37" s="42">
        <f t="shared" si="117"/>
        <v>0</v>
      </c>
      <c r="HS37" s="42">
        <f t="shared" si="117"/>
        <v>0</v>
      </c>
      <c r="HT37" s="42">
        <f t="shared" si="117"/>
        <v>0</v>
      </c>
      <c r="HU37" s="42">
        <f t="shared" si="117"/>
        <v>0</v>
      </c>
      <c r="HV37" s="42">
        <f t="shared" si="117"/>
        <v>0</v>
      </c>
      <c r="HW37" s="42">
        <f t="shared" si="117"/>
        <v>0</v>
      </c>
      <c r="HX37" s="42">
        <f t="shared" si="117"/>
        <v>0</v>
      </c>
      <c r="HY37" s="42">
        <f t="shared" si="117"/>
        <v>0</v>
      </c>
      <c r="HZ37" s="42">
        <f t="shared" si="117"/>
        <v>0</v>
      </c>
      <c r="IA37" s="42">
        <f t="shared" si="117"/>
        <v>0</v>
      </c>
      <c r="IB37" s="42">
        <f t="shared" si="117"/>
        <v>0</v>
      </c>
      <c r="IC37" s="42">
        <f t="shared" si="117"/>
        <v>0</v>
      </c>
      <c r="ID37" s="42">
        <f t="shared" si="117"/>
        <v>0</v>
      </c>
      <c r="IE37" s="42">
        <f t="shared" si="117"/>
        <v>0</v>
      </c>
      <c r="IF37" s="42">
        <f t="shared" si="117"/>
        <v>0</v>
      </c>
      <c r="IG37" s="42">
        <f t="shared" si="117"/>
        <v>0</v>
      </c>
      <c r="IH37" s="42">
        <f t="shared" si="117"/>
        <v>0</v>
      </c>
      <c r="II37" s="42">
        <f t="shared" si="117"/>
        <v>0</v>
      </c>
      <c r="IJ37" s="42">
        <f t="shared" si="117"/>
        <v>0</v>
      </c>
      <c r="IK37" s="42">
        <f t="shared" si="117"/>
        <v>0</v>
      </c>
      <c r="IL37" s="42">
        <f t="shared" si="117"/>
        <v>0</v>
      </c>
      <c r="IM37" s="42">
        <f t="shared" si="117"/>
        <v>0</v>
      </c>
      <c r="IN37" s="42">
        <f t="shared" si="117"/>
        <v>0</v>
      </c>
      <c r="IO37" s="42">
        <f t="shared" si="117"/>
        <v>0</v>
      </c>
      <c r="IP37" s="42">
        <f t="shared" si="117"/>
        <v>0</v>
      </c>
      <c r="IQ37" s="42">
        <f t="shared" si="117"/>
        <v>0</v>
      </c>
      <c r="IR37" s="42">
        <f t="shared" si="117"/>
        <v>0</v>
      </c>
      <c r="IS37" s="42">
        <f t="shared" si="117"/>
        <v>0</v>
      </c>
      <c r="IT37" s="42">
        <f t="shared" si="117"/>
        <v>0</v>
      </c>
      <c r="IU37" s="42">
        <f t="shared" si="117"/>
        <v>0</v>
      </c>
      <c r="IV37" s="42">
        <f t="shared" si="117"/>
        <v>0</v>
      </c>
      <c r="IW37" s="42">
        <f t="shared" si="96"/>
        <v>0</v>
      </c>
      <c r="IX37" s="42">
        <f t="shared" si="96"/>
        <v>0</v>
      </c>
      <c r="IY37" s="42">
        <f t="shared" si="96"/>
        <v>0</v>
      </c>
      <c r="IZ37" s="42">
        <f t="shared" si="96"/>
        <v>0</v>
      </c>
      <c r="JA37" s="42">
        <f t="shared" si="96"/>
        <v>0</v>
      </c>
      <c r="JB37" s="42">
        <f t="shared" si="96"/>
        <v>0</v>
      </c>
      <c r="JC37" s="42">
        <f t="shared" si="96"/>
        <v>0</v>
      </c>
      <c r="JD37" s="42">
        <f t="shared" si="96"/>
        <v>0</v>
      </c>
      <c r="JE37" s="42">
        <f t="shared" si="96"/>
        <v>0</v>
      </c>
      <c r="JF37" s="42">
        <f t="shared" si="96"/>
        <v>0</v>
      </c>
      <c r="JG37" s="42">
        <f t="shared" si="96"/>
        <v>0</v>
      </c>
      <c r="JH37" s="42">
        <f t="shared" si="96"/>
        <v>0</v>
      </c>
      <c r="JI37" s="42">
        <f t="shared" si="96"/>
        <v>0</v>
      </c>
      <c r="JJ37" s="42">
        <f t="shared" si="96"/>
        <v>0</v>
      </c>
      <c r="JK37" s="42">
        <f t="shared" si="96"/>
        <v>0</v>
      </c>
      <c r="JL37" s="42">
        <f t="shared" si="96"/>
        <v>0</v>
      </c>
      <c r="JM37" s="42">
        <f t="shared" si="96"/>
        <v>0</v>
      </c>
      <c r="JN37" s="42">
        <f t="shared" si="110"/>
        <v>0</v>
      </c>
      <c r="JO37" s="42">
        <f t="shared" si="110"/>
        <v>0</v>
      </c>
      <c r="JP37" s="42">
        <f t="shared" si="110"/>
        <v>0</v>
      </c>
      <c r="JQ37" s="42">
        <f t="shared" si="110"/>
        <v>0</v>
      </c>
      <c r="JR37" s="42">
        <f t="shared" si="110"/>
        <v>0</v>
      </c>
      <c r="JS37" s="42">
        <f t="shared" si="110"/>
        <v>0</v>
      </c>
      <c r="JT37" s="42">
        <f t="shared" si="110"/>
        <v>0</v>
      </c>
      <c r="JU37" s="42">
        <f t="shared" si="110"/>
        <v>0</v>
      </c>
      <c r="JV37" s="42">
        <f t="shared" si="110"/>
        <v>0</v>
      </c>
      <c r="JW37" s="42">
        <f t="shared" si="110"/>
        <v>0</v>
      </c>
      <c r="JX37" s="42">
        <f t="shared" si="110"/>
        <v>0</v>
      </c>
      <c r="JY37" s="42">
        <f t="shared" si="110"/>
        <v>0</v>
      </c>
      <c r="JZ37" s="42">
        <f t="shared" si="110"/>
        <v>0</v>
      </c>
      <c r="KA37" s="42">
        <f t="shared" si="110"/>
        <v>0</v>
      </c>
      <c r="KB37" s="42">
        <f t="shared" si="110"/>
        <v>0</v>
      </c>
      <c r="KC37" s="42">
        <f t="shared" si="110"/>
        <v>0</v>
      </c>
      <c r="KD37" s="42">
        <f t="shared" si="110"/>
        <v>0</v>
      </c>
      <c r="KE37" s="42">
        <f t="shared" si="110"/>
        <v>0</v>
      </c>
      <c r="KF37" s="42">
        <f t="shared" si="110"/>
        <v>0</v>
      </c>
      <c r="KG37" s="42">
        <f t="shared" si="110"/>
        <v>0</v>
      </c>
      <c r="KH37" s="42">
        <f t="shared" si="110"/>
        <v>0</v>
      </c>
      <c r="KI37" s="42">
        <f t="shared" si="110"/>
        <v>0</v>
      </c>
      <c r="KJ37" s="42">
        <f t="shared" si="110"/>
        <v>0</v>
      </c>
      <c r="KK37" s="42">
        <f t="shared" si="110"/>
        <v>0</v>
      </c>
      <c r="KL37" s="42">
        <f t="shared" si="110"/>
        <v>0</v>
      </c>
      <c r="KM37" s="42">
        <f t="shared" si="110"/>
        <v>0</v>
      </c>
      <c r="KN37" s="42">
        <f t="shared" si="110"/>
        <v>0</v>
      </c>
      <c r="KO37" s="42">
        <f t="shared" si="110"/>
        <v>0</v>
      </c>
      <c r="KP37" s="42">
        <f t="shared" si="110"/>
        <v>0</v>
      </c>
      <c r="KQ37" s="42">
        <f t="shared" si="110"/>
        <v>0</v>
      </c>
      <c r="KR37" s="42">
        <f t="shared" si="110"/>
        <v>0</v>
      </c>
      <c r="KS37" s="42">
        <f t="shared" si="110"/>
        <v>0</v>
      </c>
      <c r="KT37" s="42">
        <f t="shared" si="110"/>
        <v>0</v>
      </c>
      <c r="KU37" s="42">
        <f t="shared" si="110"/>
        <v>0</v>
      </c>
      <c r="KV37" s="42">
        <f t="shared" si="110"/>
        <v>0</v>
      </c>
      <c r="KW37" s="42">
        <f t="shared" si="110"/>
        <v>0</v>
      </c>
      <c r="KX37" s="42">
        <f t="shared" si="110"/>
        <v>0</v>
      </c>
      <c r="KY37" s="42">
        <f t="shared" si="110"/>
        <v>0</v>
      </c>
      <c r="KZ37" s="42">
        <f t="shared" si="110"/>
        <v>0</v>
      </c>
      <c r="LA37" s="42">
        <f t="shared" si="110"/>
        <v>0</v>
      </c>
      <c r="LB37" s="42">
        <f t="shared" si="110"/>
        <v>0</v>
      </c>
      <c r="LC37" s="42">
        <f t="shared" si="110"/>
        <v>0</v>
      </c>
      <c r="LD37" s="42">
        <f t="shared" si="110"/>
        <v>0</v>
      </c>
      <c r="LE37" s="42">
        <f t="shared" si="110"/>
        <v>0</v>
      </c>
      <c r="LF37" s="42">
        <f t="shared" si="110"/>
        <v>0</v>
      </c>
      <c r="LG37" s="42">
        <f t="shared" si="110"/>
        <v>0</v>
      </c>
      <c r="LH37" s="42">
        <f t="shared" si="110"/>
        <v>0</v>
      </c>
      <c r="LI37" s="42">
        <f t="shared" si="107"/>
        <v>0</v>
      </c>
      <c r="LJ37" s="42">
        <f t="shared" si="107"/>
        <v>0</v>
      </c>
      <c r="LK37" s="42">
        <f t="shared" si="107"/>
        <v>0</v>
      </c>
      <c r="LL37" s="42">
        <f t="shared" si="107"/>
        <v>0</v>
      </c>
      <c r="LM37" s="42">
        <f t="shared" si="107"/>
        <v>0</v>
      </c>
      <c r="LN37" s="42">
        <f t="shared" si="107"/>
        <v>0</v>
      </c>
      <c r="LO37" s="42">
        <f t="shared" si="107"/>
        <v>0</v>
      </c>
      <c r="LP37" s="42">
        <f t="shared" si="107"/>
        <v>0</v>
      </c>
      <c r="LQ37" s="42">
        <f t="shared" si="107"/>
        <v>0</v>
      </c>
      <c r="LR37" s="42">
        <f t="shared" si="107"/>
        <v>0</v>
      </c>
      <c r="LS37" s="42">
        <f t="shared" si="107"/>
        <v>0</v>
      </c>
      <c r="LT37" s="42">
        <f t="shared" si="107"/>
        <v>0</v>
      </c>
      <c r="LU37" s="42">
        <f t="shared" si="107"/>
        <v>0</v>
      </c>
      <c r="LV37" s="42">
        <f t="shared" si="107"/>
        <v>0</v>
      </c>
      <c r="LW37" s="42">
        <f t="shared" si="107"/>
        <v>0</v>
      </c>
      <c r="LX37" s="42">
        <f t="shared" si="107"/>
        <v>0</v>
      </c>
      <c r="LY37" s="42">
        <f t="shared" si="107"/>
        <v>0</v>
      </c>
      <c r="LZ37" s="42">
        <f t="shared" si="107"/>
        <v>0</v>
      </c>
      <c r="MA37" s="42">
        <f t="shared" si="107"/>
        <v>0</v>
      </c>
      <c r="MB37" s="42">
        <f t="shared" si="107"/>
        <v>0</v>
      </c>
      <c r="MC37" s="42">
        <f t="shared" si="107"/>
        <v>0</v>
      </c>
      <c r="MD37" s="42">
        <f t="shared" si="107"/>
        <v>0</v>
      </c>
      <c r="ME37" s="42">
        <f t="shared" si="107"/>
        <v>0</v>
      </c>
      <c r="MF37" s="42">
        <f t="shared" si="107"/>
        <v>0</v>
      </c>
      <c r="MG37" s="42">
        <f t="shared" si="107"/>
        <v>0</v>
      </c>
      <c r="MH37" s="42">
        <f t="shared" si="107"/>
        <v>0</v>
      </c>
      <c r="MI37" s="42">
        <f t="shared" si="107"/>
        <v>0</v>
      </c>
      <c r="MJ37" s="42">
        <f t="shared" si="107"/>
        <v>0</v>
      </c>
      <c r="MK37" s="42">
        <f t="shared" si="107"/>
        <v>0</v>
      </c>
      <c r="ML37" s="42">
        <f t="shared" si="107"/>
        <v>0</v>
      </c>
      <c r="MM37" s="42">
        <f t="shared" si="107"/>
        <v>0</v>
      </c>
      <c r="MN37" s="42">
        <f t="shared" si="107"/>
        <v>0</v>
      </c>
      <c r="MO37" s="42">
        <f t="shared" si="107"/>
        <v>0</v>
      </c>
      <c r="MP37" s="42">
        <f t="shared" si="107"/>
        <v>0</v>
      </c>
      <c r="MQ37" s="42">
        <f t="shared" si="107"/>
        <v>0</v>
      </c>
      <c r="MR37" s="42">
        <f t="shared" si="107"/>
        <v>0</v>
      </c>
      <c r="MS37" s="42">
        <f t="shared" si="107"/>
        <v>0</v>
      </c>
      <c r="MT37" s="42">
        <f t="shared" si="107"/>
        <v>0</v>
      </c>
      <c r="MU37" s="42">
        <f t="shared" si="107"/>
        <v>0</v>
      </c>
      <c r="MV37" s="42">
        <f t="shared" si="107"/>
        <v>0</v>
      </c>
      <c r="MW37" s="42">
        <f t="shared" si="107"/>
        <v>0</v>
      </c>
      <c r="MX37" s="42">
        <f t="shared" si="107"/>
        <v>0</v>
      </c>
      <c r="MY37" s="42">
        <f t="shared" si="107"/>
        <v>0</v>
      </c>
      <c r="MZ37" s="42">
        <f t="shared" si="107"/>
        <v>0</v>
      </c>
      <c r="NA37" s="42">
        <f t="shared" si="107"/>
        <v>0</v>
      </c>
      <c r="NB37" s="42">
        <f t="shared" si="107"/>
        <v>0</v>
      </c>
      <c r="NC37" s="42">
        <f t="shared" si="107"/>
        <v>0</v>
      </c>
      <c r="ND37" s="42">
        <f t="shared" si="107"/>
        <v>0</v>
      </c>
      <c r="NE37" s="42">
        <f t="shared" si="107"/>
        <v>0</v>
      </c>
      <c r="NF37" s="42">
        <f t="shared" si="107"/>
        <v>0</v>
      </c>
      <c r="NG37" s="42">
        <f t="shared" si="107"/>
        <v>0</v>
      </c>
      <c r="NH37" s="42">
        <f t="shared" si="107"/>
        <v>0</v>
      </c>
      <c r="NI37" s="42">
        <f t="shared" si="107"/>
        <v>0</v>
      </c>
      <c r="NJ37" s="42">
        <f t="shared" si="107"/>
        <v>0</v>
      </c>
      <c r="NK37" s="42">
        <f t="shared" si="107"/>
        <v>0</v>
      </c>
      <c r="NL37" s="42">
        <f t="shared" si="107"/>
        <v>0</v>
      </c>
      <c r="NM37" s="42">
        <f t="shared" si="107"/>
        <v>0</v>
      </c>
      <c r="NN37" s="42">
        <f t="shared" si="107"/>
        <v>0</v>
      </c>
      <c r="NO37" s="42">
        <f t="shared" si="107"/>
        <v>0</v>
      </c>
      <c r="NP37" s="42">
        <f t="shared" si="107"/>
        <v>0</v>
      </c>
      <c r="NQ37" s="42">
        <f t="shared" si="107"/>
        <v>0</v>
      </c>
      <c r="NR37" s="42">
        <f t="shared" si="107"/>
        <v>0</v>
      </c>
      <c r="NS37" s="42">
        <f t="shared" si="107"/>
        <v>0</v>
      </c>
      <c r="NT37" s="42">
        <f t="shared" si="97"/>
        <v>0</v>
      </c>
      <c r="NU37" s="42">
        <f t="shared" si="97"/>
        <v>0</v>
      </c>
      <c r="NV37" s="42">
        <f t="shared" si="97"/>
        <v>0</v>
      </c>
      <c r="NW37" s="42">
        <f t="shared" si="97"/>
        <v>0</v>
      </c>
      <c r="NX37" s="42">
        <f t="shared" si="97"/>
        <v>0</v>
      </c>
      <c r="NY37" s="42">
        <f t="shared" si="97"/>
        <v>0</v>
      </c>
      <c r="NZ37" s="42">
        <f t="shared" si="82"/>
        <v>0</v>
      </c>
      <c r="OA37" s="42">
        <f t="shared" si="82"/>
        <v>0</v>
      </c>
      <c r="OB37" s="42">
        <f t="shared" si="115"/>
        <v>0</v>
      </c>
      <c r="OC37" s="42">
        <f t="shared" si="115"/>
        <v>0</v>
      </c>
      <c r="OD37" s="42">
        <f t="shared" si="115"/>
        <v>0</v>
      </c>
      <c r="OE37" s="42">
        <f t="shared" si="115"/>
        <v>0</v>
      </c>
      <c r="OF37" s="42">
        <f t="shared" si="115"/>
        <v>0</v>
      </c>
      <c r="OG37" s="42">
        <f t="shared" si="115"/>
        <v>0</v>
      </c>
      <c r="OH37" s="42">
        <f t="shared" si="115"/>
        <v>0</v>
      </c>
      <c r="OI37" s="42">
        <f t="shared" si="115"/>
        <v>0</v>
      </c>
      <c r="OJ37" s="42">
        <f t="shared" si="115"/>
        <v>0</v>
      </c>
      <c r="OK37" s="42">
        <f t="shared" si="115"/>
        <v>0</v>
      </c>
      <c r="OL37" s="42">
        <f t="shared" si="115"/>
        <v>0</v>
      </c>
      <c r="OM37" s="42">
        <f t="shared" si="115"/>
        <v>0</v>
      </c>
      <c r="ON37" s="42">
        <f t="shared" si="115"/>
        <v>0</v>
      </c>
      <c r="OO37" s="42">
        <f t="shared" si="115"/>
        <v>0</v>
      </c>
      <c r="OP37" s="42">
        <f t="shared" si="115"/>
        <v>0</v>
      </c>
      <c r="OQ37" s="42">
        <f t="shared" si="115"/>
        <v>0</v>
      </c>
      <c r="OR37" s="42">
        <f t="shared" si="115"/>
        <v>0</v>
      </c>
      <c r="OS37" s="42">
        <f t="shared" si="115"/>
        <v>0</v>
      </c>
      <c r="OT37" s="42">
        <f t="shared" si="115"/>
        <v>0</v>
      </c>
      <c r="OU37" s="42">
        <f t="shared" si="115"/>
        <v>0</v>
      </c>
      <c r="OV37" s="42">
        <f t="shared" si="115"/>
        <v>0</v>
      </c>
      <c r="OW37" s="42">
        <f t="shared" si="115"/>
        <v>0</v>
      </c>
      <c r="OX37" s="42">
        <f t="shared" si="115"/>
        <v>0</v>
      </c>
      <c r="OY37" s="42">
        <f t="shared" si="115"/>
        <v>0</v>
      </c>
      <c r="OZ37" s="42">
        <f t="shared" si="115"/>
        <v>0</v>
      </c>
      <c r="PA37" s="42">
        <f t="shared" si="115"/>
        <v>0</v>
      </c>
      <c r="PB37" s="42">
        <f t="shared" si="115"/>
        <v>0</v>
      </c>
      <c r="PC37" s="42">
        <f t="shared" si="115"/>
        <v>0</v>
      </c>
      <c r="PD37" s="42">
        <f t="shared" si="115"/>
        <v>0</v>
      </c>
      <c r="PE37" s="42">
        <f t="shared" si="115"/>
        <v>0</v>
      </c>
      <c r="PF37" s="42">
        <f t="shared" si="115"/>
        <v>0</v>
      </c>
      <c r="PG37" s="42">
        <f t="shared" si="115"/>
        <v>0</v>
      </c>
      <c r="PH37" s="42">
        <f t="shared" si="115"/>
        <v>0</v>
      </c>
      <c r="PI37" s="42">
        <f t="shared" si="115"/>
        <v>0</v>
      </c>
      <c r="PJ37" s="42">
        <f t="shared" si="115"/>
        <v>0</v>
      </c>
      <c r="PK37" s="42">
        <f t="shared" si="115"/>
        <v>0</v>
      </c>
      <c r="PL37" s="42">
        <f t="shared" si="115"/>
        <v>0</v>
      </c>
      <c r="PM37" s="42">
        <f t="shared" si="115"/>
        <v>0</v>
      </c>
      <c r="PN37" s="42">
        <f t="shared" si="115"/>
        <v>0</v>
      </c>
      <c r="PO37" s="42">
        <f t="shared" si="115"/>
        <v>0</v>
      </c>
      <c r="PP37" s="42">
        <f t="shared" si="115"/>
        <v>0</v>
      </c>
      <c r="PQ37" s="42">
        <f t="shared" si="115"/>
        <v>0</v>
      </c>
      <c r="PR37" s="42">
        <f t="shared" si="115"/>
        <v>0</v>
      </c>
      <c r="PS37" s="42">
        <f t="shared" si="115"/>
        <v>0</v>
      </c>
      <c r="PT37" s="42">
        <f t="shared" si="115"/>
        <v>0</v>
      </c>
      <c r="PU37" s="42">
        <f t="shared" si="115"/>
        <v>0</v>
      </c>
      <c r="PV37" s="42">
        <f t="shared" si="115"/>
        <v>0</v>
      </c>
      <c r="PW37" s="42">
        <f t="shared" si="115"/>
        <v>0</v>
      </c>
      <c r="PX37" s="42">
        <f t="shared" si="115"/>
        <v>0</v>
      </c>
      <c r="PY37" s="42">
        <f t="shared" si="115"/>
        <v>0</v>
      </c>
      <c r="PZ37" s="42">
        <f t="shared" si="115"/>
        <v>0</v>
      </c>
      <c r="QA37" s="42">
        <f t="shared" si="115"/>
        <v>0</v>
      </c>
      <c r="QB37" s="42">
        <f t="shared" si="115"/>
        <v>0</v>
      </c>
      <c r="QC37" s="42">
        <f t="shared" si="115"/>
        <v>0</v>
      </c>
      <c r="QD37" s="42">
        <f t="shared" si="115"/>
        <v>0</v>
      </c>
      <c r="QE37" s="42">
        <f t="shared" si="115"/>
        <v>0</v>
      </c>
      <c r="QF37" s="42">
        <f t="shared" si="115"/>
        <v>0</v>
      </c>
      <c r="QG37" s="42">
        <f t="shared" si="115"/>
        <v>0</v>
      </c>
      <c r="QH37" s="42">
        <f t="shared" si="115"/>
        <v>0</v>
      </c>
      <c r="QI37" s="42">
        <f t="shared" si="115"/>
        <v>0</v>
      </c>
      <c r="QJ37" s="42">
        <f t="shared" si="115"/>
        <v>0</v>
      </c>
      <c r="QK37" s="42">
        <f t="shared" si="115"/>
        <v>0</v>
      </c>
      <c r="QL37" s="42">
        <f t="shared" si="115"/>
        <v>0</v>
      </c>
      <c r="QM37" s="42">
        <f t="shared" si="115"/>
        <v>0</v>
      </c>
      <c r="QN37" s="42">
        <f t="shared" si="111"/>
        <v>0</v>
      </c>
      <c r="QO37" s="42">
        <f t="shared" si="111"/>
        <v>0</v>
      </c>
      <c r="QP37" s="42">
        <f t="shared" si="111"/>
        <v>0</v>
      </c>
      <c r="QQ37" s="42">
        <f t="shared" si="111"/>
        <v>0</v>
      </c>
      <c r="QR37" s="42">
        <f t="shared" si="111"/>
        <v>0</v>
      </c>
      <c r="QS37" s="42">
        <f t="shared" si="111"/>
        <v>0</v>
      </c>
      <c r="QT37" s="42">
        <f t="shared" si="111"/>
        <v>0</v>
      </c>
      <c r="QU37" s="42">
        <f t="shared" si="111"/>
        <v>0</v>
      </c>
      <c r="QV37" s="42">
        <f t="shared" si="111"/>
        <v>0</v>
      </c>
      <c r="QW37" s="42">
        <f t="shared" si="111"/>
        <v>0</v>
      </c>
      <c r="QX37" s="42">
        <f t="shared" si="111"/>
        <v>0</v>
      </c>
      <c r="QY37" s="42">
        <f t="shared" si="111"/>
        <v>0</v>
      </c>
      <c r="QZ37" s="42">
        <f t="shared" si="111"/>
        <v>0</v>
      </c>
      <c r="RA37" s="42">
        <f t="shared" si="111"/>
        <v>0</v>
      </c>
      <c r="RB37" s="42">
        <f t="shared" si="111"/>
        <v>0</v>
      </c>
      <c r="RC37" s="42">
        <f t="shared" si="111"/>
        <v>0</v>
      </c>
      <c r="RD37" s="42">
        <f t="shared" si="111"/>
        <v>0</v>
      </c>
      <c r="RE37" s="42">
        <f t="shared" si="111"/>
        <v>0</v>
      </c>
      <c r="RF37" s="42">
        <f t="shared" si="111"/>
        <v>0</v>
      </c>
      <c r="RG37" s="42">
        <f t="shared" si="111"/>
        <v>0</v>
      </c>
      <c r="RH37" s="42">
        <f t="shared" si="111"/>
        <v>0</v>
      </c>
      <c r="RI37" s="42">
        <f t="shared" si="111"/>
        <v>0</v>
      </c>
      <c r="RJ37" s="42">
        <f t="shared" si="111"/>
        <v>0</v>
      </c>
      <c r="RK37" s="42">
        <f t="shared" si="111"/>
        <v>0</v>
      </c>
      <c r="RL37" s="42">
        <f t="shared" si="111"/>
        <v>0</v>
      </c>
      <c r="RM37" s="42">
        <f t="shared" si="111"/>
        <v>0</v>
      </c>
      <c r="RN37" s="42">
        <f t="shared" si="111"/>
        <v>0</v>
      </c>
      <c r="RO37" s="42">
        <f t="shared" si="111"/>
        <v>0</v>
      </c>
      <c r="RP37" s="42">
        <f t="shared" si="111"/>
        <v>0</v>
      </c>
      <c r="RQ37" s="42">
        <f t="shared" si="111"/>
        <v>0</v>
      </c>
      <c r="RR37" s="42">
        <f t="shared" si="111"/>
        <v>0</v>
      </c>
      <c r="RS37" s="42">
        <f t="shared" si="111"/>
        <v>0</v>
      </c>
      <c r="RT37" s="42">
        <f t="shared" si="111"/>
        <v>0</v>
      </c>
      <c r="RU37" s="42">
        <f t="shared" si="111"/>
        <v>0</v>
      </c>
      <c r="RV37" s="42">
        <f t="shared" si="111"/>
        <v>0</v>
      </c>
      <c r="RW37" s="42">
        <f t="shared" si="111"/>
        <v>0</v>
      </c>
      <c r="RX37" s="42">
        <f t="shared" si="111"/>
        <v>0</v>
      </c>
      <c r="RY37" s="42">
        <f t="shared" si="111"/>
        <v>0</v>
      </c>
      <c r="RZ37" s="42">
        <f t="shared" si="111"/>
        <v>0</v>
      </c>
      <c r="SA37" s="42">
        <f t="shared" si="111"/>
        <v>0</v>
      </c>
      <c r="SB37" s="42">
        <f t="shared" si="111"/>
        <v>0</v>
      </c>
      <c r="SC37" s="42">
        <f t="shared" si="111"/>
        <v>0</v>
      </c>
      <c r="SD37" s="42">
        <f t="shared" si="111"/>
        <v>0</v>
      </c>
      <c r="SE37" s="42">
        <f t="shared" si="111"/>
        <v>0</v>
      </c>
      <c r="SF37" s="42">
        <f t="shared" si="111"/>
        <v>0</v>
      </c>
      <c r="SG37" s="42">
        <f t="shared" si="111"/>
        <v>0</v>
      </c>
      <c r="SH37" s="42">
        <f t="shared" si="111"/>
        <v>1</v>
      </c>
      <c r="SI37" s="42">
        <f t="shared" si="111"/>
        <v>1</v>
      </c>
      <c r="SJ37" s="42">
        <f t="shared" si="111"/>
        <v>1</v>
      </c>
      <c r="SK37" s="42">
        <f t="shared" si="111"/>
        <v>0</v>
      </c>
      <c r="SL37" s="42">
        <f t="shared" si="111"/>
        <v>0</v>
      </c>
      <c r="SM37" s="42">
        <f t="shared" si="111"/>
        <v>0</v>
      </c>
      <c r="SN37" s="42">
        <f t="shared" si="111"/>
        <v>0</v>
      </c>
      <c r="SO37" s="42">
        <f t="shared" si="111"/>
        <v>0</v>
      </c>
      <c r="SP37" s="42">
        <f t="shared" si="111"/>
        <v>0</v>
      </c>
      <c r="SQ37" s="42">
        <f t="shared" si="111"/>
        <v>0</v>
      </c>
      <c r="SR37" s="42">
        <f t="shared" si="111"/>
        <v>0</v>
      </c>
      <c r="SS37" s="42">
        <f t="shared" si="111"/>
        <v>0</v>
      </c>
      <c r="ST37" s="42">
        <f t="shared" si="111"/>
        <v>0</v>
      </c>
      <c r="SU37" s="42">
        <f t="shared" si="111"/>
        <v>0</v>
      </c>
      <c r="SV37" s="42">
        <f t="shared" si="111"/>
        <v>0</v>
      </c>
      <c r="SW37" s="42">
        <f t="shared" si="111"/>
        <v>0</v>
      </c>
      <c r="SX37" s="42">
        <f t="shared" si="111"/>
        <v>0</v>
      </c>
      <c r="SY37" s="42">
        <f t="shared" si="103"/>
        <v>0</v>
      </c>
      <c r="SZ37" s="42">
        <f t="shared" si="98"/>
        <v>0</v>
      </c>
      <c r="TA37" s="42">
        <f t="shared" si="98"/>
        <v>0</v>
      </c>
      <c r="TB37" s="42">
        <f t="shared" si="98"/>
        <v>0</v>
      </c>
      <c r="TC37" s="42">
        <f t="shared" si="98"/>
        <v>0</v>
      </c>
      <c r="TD37" s="42">
        <f t="shared" si="108"/>
        <v>0</v>
      </c>
      <c r="TE37" s="42">
        <f t="shared" si="108"/>
        <v>0</v>
      </c>
      <c r="TF37" s="42">
        <f t="shared" si="108"/>
        <v>0</v>
      </c>
      <c r="TG37" s="42">
        <f t="shared" si="108"/>
        <v>0</v>
      </c>
      <c r="TH37" s="42">
        <f t="shared" si="108"/>
        <v>0</v>
      </c>
      <c r="TI37" s="42">
        <f t="shared" si="108"/>
        <v>0</v>
      </c>
      <c r="TJ37" s="42">
        <f t="shared" si="108"/>
        <v>0</v>
      </c>
      <c r="TK37" s="42">
        <f t="shared" si="108"/>
        <v>0</v>
      </c>
      <c r="TL37" s="42">
        <f t="shared" si="108"/>
        <v>0</v>
      </c>
      <c r="TM37" s="42">
        <f t="shared" si="108"/>
        <v>0</v>
      </c>
      <c r="TN37" s="42">
        <f t="shared" si="108"/>
        <v>0</v>
      </c>
      <c r="TO37" s="42">
        <f t="shared" si="108"/>
        <v>0</v>
      </c>
      <c r="TP37" s="42">
        <f t="shared" si="108"/>
        <v>0</v>
      </c>
      <c r="TQ37" s="42">
        <f t="shared" si="108"/>
        <v>0</v>
      </c>
      <c r="TR37" s="42">
        <f t="shared" si="108"/>
        <v>0</v>
      </c>
      <c r="TS37" s="42">
        <f t="shared" si="108"/>
        <v>0</v>
      </c>
      <c r="TT37" s="42">
        <f t="shared" si="108"/>
        <v>0</v>
      </c>
      <c r="TU37" s="42">
        <f t="shared" si="108"/>
        <v>0</v>
      </c>
      <c r="TV37" s="42">
        <f t="shared" si="108"/>
        <v>0</v>
      </c>
      <c r="TW37" s="42">
        <f t="shared" si="108"/>
        <v>0</v>
      </c>
      <c r="TX37" s="42">
        <f t="shared" si="108"/>
        <v>0</v>
      </c>
      <c r="TY37" s="42">
        <f t="shared" si="108"/>
        <v>0</v>
      </c>
      <c r="TZ37" s="42">
        <f t="shared" si="108"/>
        <v>0</v>
      </c>
      <c r="UA37" s="42">
        <f t="shared" si="108"/>
        <v>0</v>
      </c>
      <c r="UB37" s="42">
        <f t="shared" si="108"/>
        <v>0</v>
      </c>
      <c r="UC37" s="42">
        <f t="shared" si="108"/>
        <v>0</v>
      </c>
      <c r="UD37" s="42">
        <f t="shared" si="108"/>
        <v>0</v>
      </c>
      <c r="UE37" s="42">
        <f t="shared" si="108"/>
        <v>0</v>
      </c>
      <c r="UF37" s="42">
        <f t="shared" si="108"/>
        <v>0</v>
      </c>
      <c r="UG37" s="42">
        <f t="shared" si="108"/>
        <v>0</v>
      </c>
      <c r="UH37" s="42">
        <f t="shared" si="108"/>
        <v>0</v>
      </c>
      <c r="UI37" s="42">
        <f t="shared" si="108"/>
        <v>0</v>
      </c>
      <c r="UJ37" s="42">
        <f t="shared" si="108"/>
        <v>0</v>
      </c>
      <c r="UK37" s="42">
        <f t="shared" si="108"/>
        <v>0</v>
      </c>
      <c r="UL37" s="42">
        <f t="shared" si="108"/>
        <v>0</v>
      </c>
      <c r="UM37" s="42">
        <f t="shared" si="108"/>
        <v>0</v>
      </c>
      <c r="UN37" s="42">
        <f t="shared" si="108"/>
        <v>0</v>
      </c>
      <c r="UO37" s="42">
        <f t="shared" si="108"/>
        <v>0</v>
      </c>
      <c r="UP37" s="42">
        <f t="shared" si="108"/>
        <v>0</v>
      </c>
      <c r="UQ37" s="42">
        <f t="shared" si="108"/>
        <v>0</v>
      </c>
      <c r="UR37" s="42">
        <f t="shared" si="108"/>
        <v>0</v>
      </c>
      <c r="US37" s="42">
        <f t="shared" si="108"/>
        <v>0</v>
      </c>
      <c r="UT37" s="42">
        <f t="shared" si="108"/>
        <v>0</v>
      </c>
      <c r="UU37" s="42">
        <f t="shared" si="108"/>
        <v>0</v>
      </c>
      <c r="UV37" s="42">
        <f t="shared" si="108"/>
        <v>0</v>
      </c>
      <c r="UW37" s="42">
        <f t="shared" si="108"/>
        <v>0</v>
      </c>
      <c r="UX37" s="42">
        <f t="shared" si="108"/>
        <v>0</v>
      </c>
      <c r="UY37" s="42">
        <f t="shared" si="108"/>
        <v>0</v>
      </c>
      <c r="UZ37" s="42">
        <f t="shared" si="108"/>
        <v>0</v>
      </c>
      <c r="VA37" s="42">
        <f t="shared" si="108"/>
        <v>0</v>
      </c>
      <c r="VB37" s="42">
        <f t="shared" si="108"/>
        <v>0</v>
      </c>
      <c r="VC37" s="42">
        <f t="shared" si="108"/>
        <v>0</v>
      </c>
      <c r="VD37" s="42">
        <f t="shared" si="108"/>
        <v>0</v>
      </c>
      <c r="VE37" s="42">
        <f t="shared" si="108"/>
        <v>0</v>
      </c>
      <c r="VF37" s="42">
        <f t="shared" si="108"/>
        <v>0</v>
      </c>
      <c r="VG37" s="42">
        <f t="shared" si="108"/>
        <v>0</v>
      </c>
      <c r="VH37" s="42">
        <f t="shared" si="108"/>
        <v>0</v>
      </c>
      <c r="VI37" s="42">
        <f t="shared" si="108"/>
        <v>0</v>
      </c>
      <c r="VJ37" s="42">
        <f t="shared" si="108"/>
        <v>0</v>
      </c>
      <c r="VK37" s="42">
        <f t="shared" si="108"/>
        <v>0</v>
      </c>
      <c r="VL37" s="42">
        <f t="shared" si="108"/>
        <v>0</v>
      </c>
      <c r="VM37" s="42">
        <f t="shared" si="108"/>
        <v>0</v>
      </c>
      <c r="VN37" s="42">
        <f t="shared" si="108"/>
        <v>0</v>
      </c>
      <c r="VO37" s="42">
        <f t="shared" ref="VO37:XZ40" si="118">IF(VO$2=$A37,1,0)</f>
        <v>0</v>
      </c>
      <c r="VP37" s="42">
        <f t="shared" si="118"/>
        <v>0</v>
      </c>
      <c r="VQ37" s="42">
        <f t="shared" si="118"/>
        <v>0</v>
      </c>
      <c r="VR37" s="42">
        <f t="shared" si="118"/>
        <v>0</v>
      </c>
      <c r="VS37" s="42">
        <f t="shared" si="118"/>
        <v>0</v>
      </c>
      <c r="VT37" s="42">
        <f t="shared" si="118"/>
        <v>0</v>
      </c>
      <c r="VU37" s="42">
        <f t="shared" si="118"/>
        <v>0</v>
      </c>
      <c r="VV37" s="42">
        <f t="shared" si="118"/>
        <v>0</v>
      </c>
      <c r="VW37" s="42">
        <f t="shared" si="118"/>
        <v>0</v>
      </c>
      <c r="VX37" s="42">
        <f t="shared" si="118"/>
        <v>0</v>
      </c>
      <c r="VY37" s="42">
        <f t="shared" si="118"/>
        <v>0</v>
      </c>
      <c r="VZ37" s="42">
        <f t="shared" si="118"/>
        <v>0</v>
      </c>
      <c r="WA37" s="42">
        <f t="shared" si="118"/>
        <v>0</v>
      </c>
      <c r="WB37" s="42">
        <f t="shared" si="118"/>
        <v>0</v>
      </c>
      <c r="WC37" s="42">
        <f t="shared" si="118"/>
        <v>0</v>
      </c>
      <c r="WD37" s="42">
        <f t="shared" si="118"/>
        <v>0</v>
      </c>
      <c r="WE37" s="42">
        <f t="shared" si="118"/>
        <v>0</v>
      </c>
      <c r="WF37" s="42">
        <f t="shared" si="118"/>
        <v>0</v>
      </c>
      <c r="WG37" s="42">
        <f t="shared" si="118"/>
        <v>0</v>
      </c>
      <c r="WH37" s="42">
        <f t="shared" si="118"/>
        <v>0</v>
      </c>
      <c r="WI37" s="42">
        <f t="shared" si="118"/>
        <v>0</v>
      </c>
      <c r="WJ37" s="42">
        <f t="shared" si="118"/>
        <v>0</v>
      </c>
      <c r="WK37" s="42">
        <f t="shared" si="118"/>
        <v>0</v>
      </c>
      <c r="WL37" s="42">
        <f t="shared" si="118"/>
        <v>0</v>
      </c>
      <c r="WM37" s="42">
        <f t="shared" si="118"/>
        <v>0</v>
      </c>
      <c r="WN37" s="42">
        <f t="shared" si="118"/>
        <v>0</v>
      </c>
      <c r="WO37" s="42">
        <f t="shared" si="118"/>
        <v>0</v>
      </c>
      <c r="WP37" s="42">
        <f t="shared" si="118"/>
        <v>0</v>
      </c>
      <c r="WQ37" s="42">
        <f t="shared" si="118"/>
        <v>0</v>
      </c>
      <c r="WR37" s="42">
        <f t="shared" si="118"/>
        <v>0</v>
      </c>
      <c r="WS37" s="42">
        <f t="shared" si="118"/>
        <v>0</v>
      </c>
      <c r="WT37" s="42">
        <f t="shared" si="118"/>
        <v>0</v>
      </c>
      <c r="WU37" s="42">
        <f t="shared" si="118"/>
        <v>0</v>
      </c>
      <c r="WV37" s="42">
        <f t="shared" si="118"/>
        <v>0</v>
      </c>
      <c r="WW37" s="42">
        <f t="shared" si="118"/>
        <v>0</v>
      </c>
      <c r="WX37" s="42">
        <f t="shared" si="118"/>
        <v>0</v>
      </c>
      <c r="WY37" s="42">
        <f t="shared" si="118"/>
        <v>0</v>
      </c>
      <c r="WZ37" s="42">
        <f t="shared" si="118"/>
        <v>0</v>
      </c>
      <c r="XA37" s="42">
        <f t="shared" si="118"/>
        <v>0</v>
      </c>
      <c r="XB37" s="42">
        <f t="shared" si="118"/>
        <v>0</v>
      </c>
      <c r="XC37" s="42">
        <f t="shared" si="118"/>
        <v>0</v>
      </c>
      <c r="XD37" s="42">
        <f t="shared" si="118"/>
        <v>0</v>
      </c>
      <c r="XE37" s="42">
        <f t="shared" si="118"/>
        <v>0</v>
      </c>
      <c r="XF37" s="42">
        <f t="shared" si="118"/>
        <v>0</v>
      </c>
      <c r="XG37" s="42">
        <f t="shared" si="118"/>
        <v>0</v>
      </c>
      <c r="XH37" s="42">
        <f t="shared" si="118"/>
        <v>0</v>
      </c>
      <c r="XI37" s="42">
        <f t="shared" si="118"/>
        <v>0</v>
      </c>
      <c r="XJ37" s="42">
        <f t="shared" si="118"/>
        <v>0</v>
      </c>
      <c r="XK37" s="42">
        <f t="shared" si="118"/>
        <v>0</v>
      </c>
      <c r="XL37" s="42">
        <f t="shared" si="118"/>
        <v>0</v>
      </c>
      <c r="XM37" s="42">
        <f t="shared" si="118"/>
        <v>0</v>
      </c>
      <c r="XN37" s="42">
        <f t="shared" si="118"/>
        <v>0</v>
      </c>
      <c r="XO37" s="42">
        <f t="shared" si="118"/>
        <v>0</v>
      </c>
      <c r="XP37" s="42">
        <f t="shared" si="118"/>
        <v>0</v>
      </c>
      <c r="XQ37" s="42">
        <f t="shared" si="118"/>
        <v>0</v>
      </c>
      <c r="XR37" s="42">
        <f t="shared" si="118"/>
        <v>0</v>
      </c>
      <c r="XS37" s="42">
        <f t="shared" si="118"/>
        <v>0</v>
      </c>
      <c r="XT37" s="42">
        <f t="shared" si="118"/>
        <v>0</v>
      </c>
      <c r="XU37" s="42">
        <f t="shared" si="118"/>
        <v>0</v>
      </c>
      <c r="XV37" s="42">
        <f t="shared" si="118"/>
        <v>0</v>
      </c>
      <c r="XW37" s="42">
        <f t="shared" si="118"/>
        <v>0</v>
      </c>
      <c r="XX37" s="42">
        <f t="shared" si="118"/>
        <v>0</v>
      </c>
      <c r="XY37" s="42">
        <f t="shared" si="118"/>
        <v>0</v>
      </c>
      <c r="XZ37" s="42">
        <f t="shared" si="118"/>
        <v>0</v>
      </c>
      <c r="YA37" s="42">
        <f t="shared" si="104"/>
        <v>0</v>
      </c>
      <c r="YB37" s="42">
        <f t="shared" si="104"/>
        <v>0</v>
      </c>
      <c r="YC37" s="42">
        <f t="shared" si="104"/>
        <v>0</v>
      </c>
      <c r="YD37" s="42">
        <f t="shared" si="70"/>
        <v>0</v>
      </c>
      <c r="YE37" s="23"/>
    </row>
    <row r="38" spans="1:655" x14ac:dyDescent="0.55000000000000004">
      <c r="A38" t="s">
        <v>933</v>
      </c>
      <c r="B38" s="42">
        <f t="shared" ref="B38:Q48" si="119">IF(B$2=$A38,1,0)</f>
        <v>0</v>
      </c>
      <c r="C38" s="42">
        <f t="shared" si="119"/>
        <v>0</v>
      </c>
      <c r="D38" s="42">
        <f t="shared" si="119"/>
        <v>0</v>
      </c>
      <c r="E38" s="42">
        <f t="shared" si="119"/>
        <v>0</v>
      </c>
      <c r="F38" s="42">
        <f t="shared" si="119"/>
        <v>0</v>
      </c>
      <c r="G38" s="42">
        <f t="shared" si="119"/>
        <v>0</v>
      </c>
      <c r="H38" s="42">
        <f t="shared" si="119"/>
        <v>0</v>
      </c>
      <c r="I38" s="42">
        <f t="shared" si="119"/>
        <v>0</v>
      </c>
      <c r="J38" s="42">
        <f t="shared" si="119"/>
        <v>0</v>
      </c>
      <c r="K38" s="42">
        <f t="shared" si="119"/>
        <v>0</v>
      </c>
      <c r="L38" s="42">
        <f t="shared" si="119"/>
        <v>0</v>
      </c>
      <c r="M38" s="42">
        <f t="shared" si="119"/>
        <v>0</v>
      </c>
      <c r="N38" s="42">
        <f t="shared" si="119"/>
        <v>0</v>
      </c>
      <c r="O38" s="42">
        <f t="shared" si="119"/>
        <v>0</v>
      </c>
      <c r="P38" s="42">
        <f t="shared" si="119"/>
        <v>0</v>
      </c>
      <c r="Q38" s="42">
        <f t="shared" si="119"/>
        <v>0</v>
      </c>
      <c r="R38" s="42">
        <f t="shared" si="116"/>
        <v>0</v>
      </c>
      <c r="S38" s="42">
        <f t="shared" si="116"/>
        <v>0</v>
      </c>
      <c r="T38" s="42">
        <f t="shared" si="116"/>
        <v>0</v>
      </c>
      <c r="U38" s="42">
        <f t="shared" si="116"/>
        <v>0</v>
      </c>
      <c r="V38" s="42">
        <f t="shared" si="116"/>
        <v>0</v>
      </c>
      <c r="W38" s="42">
        <f t="shared" si="116"/>
        <v>0</v>
      </c>
      <c r="X38" s="42">
        <f t="shared" si="116"/>
        <v>0</v>
      </c>
      <c r="Y38" s="42">
        <f t="shared" si="116"/>
        <v>0</v>
      </c>
      <c r="Z38" s="42">
        <f t="shared" si="116"/>
        <v>0</v>
      </c>
      <c r="AA38" s="42">
        <f t="shared" si="116"/>
        <v>0</v>
      </c>
      <c r="AB38" s="42">
        <f t="shared" si="116"/>
        <v>0</v>
      </c>
      <c r="AC38" s="42">
        <f t="shared" si="116"/>
        <v>0</v>
      </c>
      <c r="AD38" s="42">
        <f t="shared" si="116"/>
        <v>0</v>
      </c>
      <c r="AE38" s="42">
        <f t="shared" si="116"/>
        <v>0</v>
      </c>
      <c r="AF38" s="42">
        <f t="shared" si="116"/>
        <v>0</v>
      </c>
      <c r="AG38" s="42">
        <f t="shared" si="116"/>
        <v>0</v>
      </c>
      <c r="AH38" s="42">
        <f t="shared" si="116"/>
        <v>0</v>
      </c>
      <c r="AI38" s="42">
        <f t="shared" si="116"/>
        <v>0</v>
      </c>
      <c r="AJ38" s="42">
        <f t="shared" si="116"/>
        <v>0</v>
      </c>
      <c r="AK38" s="42">
        <f t="shared" si="116"/>
        <v>0</v>
      </c>
      <c r="AL38" s="42">
        <f t="shared" si="116"/>
        <v>0</v>
      </c>
      <c r="AM38" s="42">
        <f t="shared" si="116"/>
        <v>0</v>
      </c>
      <c r="AN38" s="42">
        <f t="shared" si="116"/>
        <v>0</v>
      </c>
      <c r="AO38" s="42">
        <f t="shared" si="116"/>
        <v>0</v>
      </c>
      <c r="AP38" s="42">
        <f t="shared" si="116"/>
        <v>0</v>
      </c>
      <c r="AQ38" s="42">
        <f t="shared" si="116"/>
        <v>0</v>
      </c>
      <c r="AR38" s="42">
        <f t="shared" si="116"/>
        <v>0</v>
      </c>
      <c r="AS38" s="42">
        <f t="shared" si="116"/>
        <v>0</v>
      </c>
      <c r="AT38" s="42">
        <f t="shared" si="116"/>
        <v>0</v>
      </c>
      <c r="AU38" s="42">
        <f t="shared" si="116"/>
        <v>0</v>
      </c>
      <c r="AV38" s="42">
        <f t="shared" si="116"/>
        <v>0</v>
      </c>
      <c r="AW38" s="42">
        <f t="shared" si="116"/>
        <v>0</v>
      </c>
      <c r="AX38" s="42">
        <f t="shared" si="116"/>
        <v>0</v>
      </c>
      <c r="AY38" s="42">
        <f t="shared" si="116"/>
        <v>0</v>
      </c>
      <c r="AZ38" s="42">
        <f t="shared" si="116"/>
        <v>0</v>
      </c>
      <c r="BA38" s="42">
        <f t="shared" si="116"/>
        <v>0</v>
      </c>
      <c r="BB38" s="42">
        <f t="shared" si="116"/>
        <v>0</v>
      </c>
      <c r="BC38" s="42">
        <f t="shared" si="116"/>
        <v>0</v>
      </c>
      <c r="BD38" s="42">
        <f t="shared" si="116"/>
        <v>0</v>
      </c>
      <c r="BE38" s="42">
        <f t="shared" si="116"/>
        <v>0</v>
      </c>
      <c r="BF38" s="42">
        <f t="shared" si="116"/>
        <v>0</v>
      </c>
      <c r="BG38" s="42">
        <f t="shared" si="116"/>
        <v>0</v>
      </c>
      <c r="BH38" s="42">
        <f t="shared" si="116"/>
        <v>0</v>
      </c>
      <c r="BI38" s="42">
        <f t="shared" si="116"/>
        <v>0</v>
      </c>
      <c r="BJ38" s="42">
        <f t="shared" si="116"/>
        <v>0</v>
      </c>
      <c r="BK38" s="42">
        <f t="shared" si="116"/>
        <v>0</v>
      </c>
      <c r="BL38" s="42">
        <f t="shared" si="116"/>
        <v>0</v>
      </c>
      <c r="BM38" s="42">
        <f t="shared" si="116"/>
        <v>0</v>
      </c>
      <c r="BN38" s="42">
        <f t="shared" si="116"/>
        <v>0</v>
      </c>
      <c r="BO38" s="42">
        <f t="shared" si="109"/>
        <v>0</v>
      </c>
      <c r="BP38" s="42">
        <f t="shared" si="109"/>
        <v>0</v>
      </c>
      <c r="BQ38" s="42">
        <f t="shared" si="109"/>
        <v>0</v>
      </c>
      <c r="BR38" s="42">
        <f t="shared" si="109"/>
        <v>0</v>
      </c>
      <c r="BS38" s="42">
        <f t="shared" si="109"/>
        <v>0</v>
      </c>
      <c r="BT38" s="42">
        <f t="shared" si="109"/>
        <v>0</v>
      </c>
      <c r="BU38" s="42">
        <f t="shared" si="109"/>
        <v>0</v>
      </c>
      <c r="BV38" s="42">
        <f t="shared" si="109"/>
        <v>0</v>
      </c>
      <c r="BW38" s="42">
        <f t="shared" si="109"/>
        <v>0</v>
      </c>
      <c r="BX38" s="42">
        <f t="shared" si="109"/>
        <v>0</v>
      </c>
      <c r="BY38" s="42">
        <f t="shared" si="109"/>
        <v>0</v>
      </c>
      <c r="BZ38" s="42">
        <f t="shared" si="109"/>
        <v>0</v>
      </c>
      <c r="CA38" s="42">
        <f t="shared" si="109"/>
        <v>0</v>
      </c>
      <c r="CB38" s="42">
        <f t="shared" si="109"/>
        <v>0</v>
      </c>
      <c r="CC38" s="42">
        <f t="shared" si="109"/>
        <v>0</v>
      </c>
      <c r="CD38" s="42">
        <f t="shared" si="109"/>
        <v>0</v>
      </c>
      <c r="CE38" s="42">
        <f t="shared" si="109"/>
        <v>0</v>
      </c>
      <c r="CF38" s="42">
        <f t="shared" si="109"/>
        <v>0</v>
      </c>
      <c r="CG38" s="42">
        <f t="shared" si="109"/>
        <v>0</v>
      </c>
      <c r="CH38" s="42">
        <f t="shared" si="109"/>
        <v>0</v>
      </c>
      <c r="CI38" s="42">
        <f t="shared" si="109"/>
        <v>0</v>
      </c>
      <c r="CJ38" s="42">
        <f t="shared" si="109"/>
        <v>0</v>
      </c>
      <c r="CK38" s="42">
        <f t="shared" si="109"/>
        <v>0</v>
      </c>
      <c r="CL38" s="42">
        <f t="shared" si="109"/>
        <v>0</v>
      </c>
      <c r="CM38" s="42">
        <f t="shared" si="109"/>
        <v>0</v>
      </c>
      <c r="CN38" s="42">
        <f t="shared" si="109"/>
        <v>0</v>
      </c>
      <c r="CO38" s="42">
        <f t="shared" si="109"/>
        <v>0</v>
      </c>
      <c r="CP38" s="42">
        <f t="shared" si="109"/>
        <v>0</v>
      </c>
      <c r="CQ38" s="42">
        <f t="shared" si="109"/>
        <v>0</v>
      </c>
      <c r="CR38" s="42">
        <f t="shared" si="91"/>
        <v>0</v>
      </c>
      <c r="CS38" s="42">
        <f t="shared" si="91"/>
        <v>0</v>
      </c>
      <c r="CT38" s="42">
        <f t="shared" si="91"/>
        <v>0</v>
      </c>
      <c r="CU38" s="42">
        <f t="shared" si="91"/>
        <v>0</v>
      </c>
      <c r="CV38" s="42">
        <f t="shared" si="91"/>
        <v>0</v>
      </c>
      <c r="CW38" s="42">
        <f t="shared" si="91"/>
        <v>0</v>
      </c>
      <c r="CX38" s="42">
        <f t="shared" si="91"/>
        <v>0</v>
      </c>
      <c r="CY38" s="42">
        <f t="shared" si="91"/>
        <v>0</v>
      </c>
      <c r="CZ38" s="42">
        <f t="shared" si="91"/>
        <v>0</v>
      </c>
      <c r="DA38" s="42">
        <f t="shared" si="91"/>
        <v>0</v>
      </c>
      <c r="DB38" s="42">
        <f t="shared" si="91"/>
        <v>0</v>
      </c>
      <c r="DC38" s="42">
        <f t="shared" si="91"/>
        <v>0</v>
      </c>
      <c r="DD38" s="42">
        <f t="shared" si="91"/>
        <v>0</v>
      </c>
      <c r="DE38" s="42">
        <f t="shared" si="91"/>
        <v>0</v>
      </c>
      <c r="DF38" s="42">
        <f t="shared" si="91"/>
        <v>0</v>
      </c>
      <c r="DG38" s="42">
        <f t="shared" si="105"/>
        <v>0</v>
      </c>
      <c r="DH38" s="42">
        <f t="shared" si="105"/>
        <v>0</v>
      </c>
      <c r="DI38" s="42">
        <f t="shared" si="105"/>
        <v>0</v>
      </c>
      <c r="DJ38" s="42">
        <f t="shared" si="105"/>
        <v>0</v>
      </c>
      <c r="DK38" s="42">
        <f t="shared" si="105"/>
        <v>0</v>
      </c>
      <c r="DL38" s="42">
        <f t="shared" si="105"/>
        <v>0</v>
      </c>
      <c r="DM38" s="42">
        <f t="shared" si="105"/>
        <v>0</v>
      </c>
      <c r="DN38" s="42">
        <f t="shared" si="105"/>
        <v>0</v>
      </c>
      <c r="DO38" s="42">
        <f t="shared" si="105"/>
        <v>0</v>
      </c>
      <c r="DP38" s="42">
        <f t="shared" si="105"/>
        <v>0</v>
      </c>
      <c r="DQ38" s="42">
        <f t="shared" si="105"/>
        <v>0</v>
      </c>
      <c r="DR38" s="42">
        <f t="shared" si="105"/>
        <v>0</v>
      </c>
      <c r="DS38" s="42">
        <f t="shared" si="105"/>
        <v>0</v>
      </c>
      <c r="DT38" s="42">
        <f t="shared" si="105"/>
        <v>0</v>
      </c>
      <c r="DU38" s="42">
        <f t="shared" si="105"/>
        <v>0</v>
      </c>
      <c r="DV38" s="42">
        <f t="shared" si="105"/>
        <v>0</v>
      </c>
      <c r="DW38" s="42">
        <f t="shared" si="105"/>
        <v>0</v>
      </c>
      <c r="DX38" s="42">
        <f t="shared" si="105"/>
        <v>0</v>
      </c>
      <c r="DY38" s="42">
        <f t="shared" si="105"/>
        <v>0</v>
      </c>
      <c r="DZ38" s="42">
        <f t="shared" si="105"/>
        <v>0</v>
      </c>
      <c r="EA38" s="42">
        <f t="shared" si="105"/>
        <v>0</v>
      </c>
      <c r="EB38" s="42">
        <f t="shared" si="105"/>
        <v>0</v>
      </c>
      <c r="EC38" s="42">
        <f t="shared" si="105"/>
        <v>0</v>
      </c>
      <c r="ED38" s="42">
        <f t="shared" si="105"/>
        <v>0</v>
      </c>
      <c r="EE38" s="42">
        <f t="shared" si="105"/>
        <v>0</v>
      </c>
      <c r="EF38" s="42">
        <f t="shared" si="105"/>
        <v>0</v>
      </c>
      <c r="EG38" s="42">
        <f t="shared" si="105"/>
        <v>0</v>
      </c>
      <c r="EH38" s="42">
        <f t="shared" si="105"/>
        <v>0</v>
      </c>
      <c r="EI38" s="42">
        <f t="shared" si="105"/>
        <v>0</v>
      </c>
      <c r="EJ38" s="42">
        <f t="shared" si="105"/>
        <v>0</v>
      </c>
      <c r="EK38" s="42">
        <f t="shared" si="105"/>
        <v>0</v>
      </c>
      <c r="EL38" s="42">
        <f t="shared" si="105"/>
        <v>0</v>
      </c>
      <c r="EM38" s="42">
        <f t="shared" si="105"/>
        <v>0</v>
      </c>
      <c r="EN38" s="42">
        <f t="shared" si="105"/>
        <v>0</v>
      </c>
      <c r="EO38" s="42">
        <f t="shared" si="105"/>
        <v>0</v>
      </c>
      <c r="EP38" s="42">
        <f t="shared" si="105"/>
        <v>0</v>
      </c>
      <c r="EQ38" s="42">
        <f t="shared" si="105"/>
        <v>0</v>
      </c>
      <c r="ER38" s="42">
        <f t="shared" si="105"/>
        <v>0</v>
      </c>
      <c r="ES38" s="42">
        <f t="shared" si="105"/>
        <v>0</v>
      </c>
      <c r="ET38" s="42">
        <f t="shared" si="105"/>
        <v>0</v>
      </c>
      <c r="EU38" s="42">
        <f t="shared" si="105"/>
        <v>0</v>
      </c>
      <c r="EV38" s="42">
        <f t="shared" si="105"/>
        <v>0</v>
      </c>
      <c r="EW38" s="42">
        <f t="shared" si="105"/>
        <v>0</v>
      </c>
      <c r="EX38" s="42">
        <f t="shared" si="105"/>
        <v>0</v>
      </c>
      <c r="EY38" s="42">
        <f t="shared" si="105"/>
        <v>0</v>
      </c>
      <c r="EZ38" s="42">
        <f t="shared" si="105"/>
        <v>0</v>
      </c>
      <c r="FA38" s="42">
        <f t="shared" si="105"/>
        <v>0</v>
      </c>
      <c r="FB38" s="42">
        <f t="shared" si="105"/>
        <v>0</v>
      </c>
      <c r="FC38" s="42">
        <f t="shared" si="105"/>
        <v>0</v>
      </c>
      <c r="FD38" s="42">
        <f t="shared" si="105"/>
        <v>0</v>
      </c>
      <c r="FE38" s="42">
        <f t="shared" si="105"/>
        <v>0</v>
      </c>
      <c r="FF38" s="42">
        <f t="shared" si="105"/>
        <v>0</v>
      </c>
      <c r="FG38" s="42">
        <f t="shared" si="105"/>
        <v>0</v>
      </c>
      <c r="FH38" s="42">
        <f t="shared" si="105"/>
        <v>0</v>
      </c>
      <c r="FI38" s="42">
        <f t="shared" si="105"/>
        <v>0</v>
      </c>
      <c r="FJ38" s="42">
        <f t="shared" si="105"/>
        <v>0</v>
      </c>
      <c r="FK38" s="42">
        <f t="shared" si="105"/>
        <v>0</v>
      </c>
      <c r="FL38" s="42">
        <f t="shared" si="105"/>
        <v>0</v>
      </c>
      <c r="FM38" s="42">
        <f t="shared" si="105"/>
        <v>0</v>
      </c>
      <c r="FN38" s="42">
        <f t="shared" si="105"/>
        <v>0</v>
      </c>
      <c r="FO38" s="42">
        <f t="shared" si="105"/>
        <v>0</v>
      </c>
      <c r="FP38" s="42">
        <f t="shared" si="105"/>
        <v>0</v>
      </c>
      <c r="FQ38" s="42">
        <f t="shared" si="105"/>
        <v>0</v>
      </c>
      <c r="FR38" s="42">
        <f t="shared" si="105"/>
        <v>0</v>
      </c>
      <c r="FS38" s="42">
        <f t="shared" si="113"/>
        <v>0</v>
      </c>
      <c r="FT38" s="42">
        <f t="shared" si="113"/>
        <v>0</v>
      </c>
      <c r="FU38" s="42">
        <f t="shared" si="113"/>
        <v>0</v>
      </c>
      <c r="FV38" s="42">
        <f t="shared" si="113"/>
        <v>0</v>
      </c>
      <c r="FW38" s="42">
        <f t="shared" si="113"/>
        <v>0</v>
      </c>
      <c r="FX38" s="42">
        <f t="shared" si="113"/>
        <v>0</v>
      </c>
      <c r="FY38" s="42">
        <f t="shared" si="113"/>
        <v>0</v>
      </c>
      <c r="FZ38" s="42">
        <f t="shared" si="113"/>
        <v>0</v>
      </c>
      <c r="GA38" s="42">
        <f t="shared" si="113"/>
        <v>0</v>
      </c>
      <c r="GB38" s="42">
        <f t="shared" si="113"/>
        <v>0</v>
      </c>
      <c r="GC38" s="42">
        <f t="shared" si="113"/>
        <v>0</v>
      </c>
      <c r="GD38" s="42">
        <f t="shared" si="113"/>
        <v>0</v>
      </c>
      <c r="GE38" s="42">
        <f t="shared" si="113"/>
        <v>0</v>
      </c>
      <c r="GF38" s="42">
        <f t="shared" si="113"/>
        <v>0</v>
      </c>
      <c r="GG38" s="42">
        <f t="shared" si="113"/>
        <v>0</v>
      </c>
      <c r="GH38" s="42">
        <f t="shared" si="113"/>
        <v>0</v>
      </c>
      <c r="GI38" s="42">
        <f t="shared" si="113"/>
        <v>0</v>
      </c>
      <c r="GJ38" s="42">
        <f t="shared" si="113"/>
        <v>0</v>
      </c>
      <c r="GK38" s="42">
        <f t="shared" si="113"/>
        <v>0</v>
      </c>
      <c r="GL38" s="42">
        <f t="shared" si="113"/>
        <v>0</v>
      </c>
      <c r="GM38" s="42">
        <f t="shared" si="113"/>
        <v>0</v>
      </c>
      <c r="GN38" s="42">
        <f t="shared" si="113"/>
        <v>0</v>
      </c>
      <c r="GO38" s="42">
        <f t="shared" si="113"/>
        <v>0</v>
      </c>
      <c r="GP38" s="42">
        <f t="shared" si="113"/>
        <v>0</v>
      </c>
      <c r="GQ38" s="42">
        <f t="shared" si="113"/>
        <v>0</v>
      </c>
      <c r="GR38" s="42">
        <f t="shared" si="113"/>
        <v>0</v>
      </c>
      <c r="GS38" s="42">
        <f t="shared" si="113"/>
        <v>0</v>
      </c>
      <c r="GT38" s="42">
        <f t="shared" si="113"/>
        <v>0</v>
      </c>
      <c r="GU38" s="42">
        <f t="shared" si="113"/>
        <v>0</v>
      </c>
      <c r="GV38" s="42">
        <f t="shared" si="113"/>
        <v>0</v>
      </c>
      <c r="GW38" s="42">
        <f t="shared" si="113"/>
        <v>0</v>
      </c>
      <c r="GX38" s="42">
        <f t="shared" si="113"/>
        <v>0</v>
      </c>
      <c r="GY38" s="42">
        <f t="shared" si="113"/>
        <v>0</v>
      </c>
      <c r="GZ38" s="42">
        <f t="shared" si="113"/>
        <v>0</v>
      </c>
      <c r="HA38" s="42">
        <f t="shared" si="113"/>
        <v>0</v>
      </c>
      <c r="HB38" s="42">
        <f t="shared" si="113"/>
        <v>0</v>
      </c>
      <c r="HC38" s="42">
        <f t="shared" si="113"/>
        <v>0</v>
      </c>
      <c r="HD38" s="42">
        <f t="shared" si="113"/>
        <v>0</v>
      </c>
      <c r="HE38" s="42">
        <f t="shared" si="113"/>
        <v>0</v>
      </c>
      <c r="HF38" s="42">
        <f t="shared" si="113"/>
        <v>0</v>
      </c>
      <c r="HG38" s="42">
        <f t="shared" si="113"/>
        <v>0</v>
      </c>
      <c r="HH38" s="42">
        <f t="shared" si="113"/>
        <v>0</v>
      </c>
      <c r="HI38" s="42">
        <f t="shared" si="113"/>
        <v>0</v>
      </c>
      <c r="HJ38" s="42">
        <f t="shared" si="113"/>
        <v>0</v>
      </c>
      <c r="HK38" s="42">
        <f t="shared" si="113"/>
        <v>0</v>
      </c>
      <c r="HL38" s="42">
        <f t="shared" si="113"/>
        <v>0</v>
      </c>
      <c r="HM38" s="42">
        <f t="shared" si="113"/>
        <v>0</v>
      </c>
      <c r="HN38" s="42">
        <f t="shared" si="113"/>
        <v>0</v>
      </c>
      <c r="HO38" s="42">
        <f t="shared" si="117"/>
        <v>0</v>
      </c>
      <c r="HP38" s="42">
        <f t="shared" si="117"/>
        <v>0</v>
      </c>
      <c r="HQ38" s="42">
        <f t="shared" si="117"/>
        <v>0</v>
      </c>
      <c r="HR38" s="42">
        <f t="shared" si="117"/>
        <v>0</v>
      </c>
      <c r="HS38" s="42">
        <f t="shared" si="117"/>
        <v>0</v>
      </c>
      <c r="HT38" s="42">
        <f t="shared" si="117"/>
        <v>0</v>
      </c>
      <c r="HU38" s="42">
        <f t="shared" si="117"/>
        <v>0</v>
      </c>
      <c r="HV38" s="42">
        <f t="shared" si="117"/>
        <v>0</v>
      </c>
      <c r="HW38" s="42">
        <f t="shared" si="117"/>
        <v>0</v>
      </c>
      <c r="HX38" s="42">
        <f t="shared" si="117"/>
        <v>0</v>
      </c>
      <c r="HY38" s="42">
        <f t="shared" si="117"/>
        <v>0</v>
      </c>
      <c r="HZ38" s="42">
        <f t="shared" si="117"/>
        <v>0</v>
      </c>
      <c r="IA38" s="42">
        <f t="shared" si="117"/>
        <v>0</v>
      </c>
      <c r="IB38" s="42">
        <f t="shared" si="117"/>
        <v>0</v>
      </c>
      <c r="IC38" s="42">
        <f t="shared" si="117"/>
        <v>0</v>
      </c>
      <c r="ID38" s="42">
        <f t="shared" si="117"/>
        <v>0</v>
      </c>
      <c r="IE38" s="42">
        <f t="shared" si="117"/>
        <v>0</v>
      </c>
      <c r="IF38" s="42">
        <f t="shared" si="117"/>
        <v>0</v>
      </c>
      <c r="IG38" s="42">
        <f t="shared" si="117"/>
        <v>0</v>
      </c>
      <c r="IH38" s="42">
        <f t="shared" si="117"/>
        <v>0</v>
      </c>
      <c r="II38" s="42">
        <f t="shared" si="117"/>
        <v>0</v>
      </c>
      <c r="IJ38" s="42">
        <f t="shared" si="117"/>
        <v>0</v>
      </c>
      <c r="IK38" s="42">
        <f t="shared" si="117"/>
        <v>0</v>
      </c>
      <c r="IL38" s="42">
        <f t="shared" si="117"/>
        <v>0</v>
      </c>
      <c r="IM38" s="42">
        <f t="shared" si="117"/>
        <v>0</v>
      </c>
      <c r="IN38" s="42">
        <f t="shared" si="117"/>
        <v>0</v>
      </c>
      <c r="IO38" s="42">
        <f t="shared" si="117"/>
        <v>0</v>
      </c>
      <c r="IP38" s="42">
        <f t="shared" si="117"/>
        <v>0</v>
      </c>
      <c r="IQ38" s="42">
        <f t="shared" si="117"/>
        <v>0</v>
      </c>
      <c r="IR38" s="42">
        <f t="shared" si="117"/>
        <v>0</v>
      </c>
      <c r="IS38" s="42">
        <f t="shared" si="117"/>
        <v>0</v>
      </c>
      <c r="IT38" s="42">
        <f t="shared" si="117"/>
        <v>0</v>
      </c>
      <c r="IU38" s="42">
        <f t="shared" si="117"/>
        <v>0</v>
      </c>
      <c r="IV38" s="42">
        <f t="shared" si="117"/>
        <v>0</v>
      </c>
      <c r="IW38" s="42">
        <f t="shared" si="96"/>
        <v>0</v>
      </c>
      <c r="IX38" s="42">
        <f t="shared" si="96"/>
        <v>0</v>
      </c>
      <c r="IY38" s="42">
        <f t="shared" si="96"/>
        <v>0</v>
      </c>
      <c r="IZ38" s="42">
        <f t="shared" si="96"/>
        <v>0</v>
      </c>
      <c r="JA38" s="42">
        <f t="shared" si="96"/>
        <v>0</v>
      </c>
      <c r="JB38" s="42">
        <f t="shared" si="96"/>
        <v>0</v>
      </c>
      <c r="JC38" s="42">
        <f t="shared" si="96"/>
        <v>0</v>
      </c>
      <c r="JD38" s="42">
        <f t="shared" si="96"/>
        <v>0</v>
      </c>
      <c r="JE38" s="42">
        <f t="shared" si="96"/>
        <v>0</v>
      </c>
      <c r="JF38" s="42">
        <f t="shared" si="96"/>
        <v>0</v>
      </c>
      <c r="JG38" s="42">
        <f t="shared" si="96"/>
        <v>0</v>
      </c>
      <c r="JH38" s="42">
        <f t="shared" si="96"/>
        <v>0</v>
      </c>
      <c r="JI38" s="42">
        <f t="shared" si="96"/>
        <v>0</v>
      </c>
      <c r="JJ38" s="42">
        <f t="shared" si="96"/>
        <v>0</v>
      </c>
      <c r="JK38" s="42">
        <f t="shared" si="96"/>
        <v>0</v>
      </c>
      <c r="JL38" s="42">
        <f t="shared" si="96"/>
        <v>0</v>
      </c>
      <c r="JM38" s="42">
        <f t="shared" si="96"/>
        <v>0</v>
      </c>
      <c r="JN38" s="42">
        <f t="shared" si="110"/>
        <v>0</v>
      </c>
      <c r="JO38" s="42">
        <f t="shared" si="110"/>
        <v>0</v>
      </c>
      <c r="JP38" s="42">
        <f t="shared" si="110"/>
        <v>0</v>
      </c>
      <c r="JQ38" s="42">
        <f t="shared" si="110"/>
        <v>0</v>
      </c>
      <c r="JR38" s="42">
        <f t="shared" si="110"/>
        <v>0</v>
      </c>
      <c r="JS38" s="42">
        <f t="shared" si="110"/>
        <v>0</v>
      </c>
      <c r="JT38" s="42">
        <f t="shared" si="110"/>
        <v>0</v>
      </c>
      <c r="JU38" s="42">
        <f t="shared" si="110"/>
        <v>0</v>
      </c>
      <c r="JV38" s="42">
        <f t="shared" si="110"/>
        <v>0</v>
      </c>
      <c r="JW38" s="42">
        <f t="shared" si="110"/>
        <v>0</v>
      </c>
      <c r="JX38" s="42">
        <f t="shared" si="110"/>
        <v>0</v>
      </c>
      <c r="JY38" s="42">
        <f t="shared" si="110"/>
        <v>0</v>
      </c>
      <c r="JZ38" s="42">
        <f t="shared" si="110"/>
        <v>0</v>
      </c>
      <c r="KA38" s="42">
        <f t="shared" si="110"/>
        <v>0</v>
      </c>
      <c r="KB38" s="42">
        <f t="shared" si="110"/>
        <v>0</v>
      </c>
      <c r="KC38" s="42">
        <f t="shared" si="110"/>
        <v>0</v>
      </c>
      <c r="KD38" s="42">
        <f t="shared" si="110"/>
        <v>0</v>
      </c>
      <c r="KE38" s="42">
        <f t="shared" si="110"/>
        <v>0</v>
      </c>
      <c r="KF38" s="42">
        <f t="shared" si="110"/>
        <v>0</v>
      </c>
      <c r="KG38" s="42">
        <f t="shared" si="110"/>
        <v>0</v>
      </c>
      <c r="KH38" s="42">
        <f t="shared" si="110"/>
        <v>0</v>
      </c>
      <c r="KI38" s="42">
        <f t="shared" si="110"/>
        <v>0</v>
      </c>
      <c r="KJ38" s="42">
        <f t="shared" si="110"/>
        <v>0</v>
      </c>
      <c r="KK38" s="42">
        <f t="shared" si="110"/>
        <v>0</v>
      </c>
      <c r="KL38" s="42">
        <f t="shared" si="110"/>
        <v>0</v>
      </c>
      <c r="KM38" s="42">
        <f t="shared" si="110"/>
        <v>0</v>
      </c>
      <c r="KN38" s="42">
        <f t="shared" si="110"/>
        <v>0</v>
      </c>
      <c r="KO38" s="42">
        <f t="shared" si="110"/>
        <v>0</v>
      </c>
      <c r="KP38" s="42">
        <f t="shared" si="110"/>
        <v>0</v>
      </c>
      <c r="KQ38" s="42">
        <f t="shared" si="110"/>
        <v>0</v>
      </c>
      <c r="KR38" s="42">
        <f t="shared" si="110"/>
        <v>0</v>
      </c>
      <c r="KS38" s="42">
        <f t="shared" si="110"/>
        <v>0</v>
      </c>
      <c r="KT38" s="42">
        <f t="shared" si="110"/>
        <v>0</v>
      </c>
      <c r="KU38" s="42">
        <f t="shared" si="110"/>
        <v>0</v>
      </c>
      <c r="KV38" s="42">
        <f t="shared" si="110"/>
        <v>0</v>
      </c>
      <c r="KW38" s="42">
        <f t="shared" si="110"/>
        <v>0</v>
      </c>
      <c r="KX38" s="42">
        <f t="shared" si="110"/>
        <v>0</v>
      </c>
      <c r="KY38" s="42">
        <f t="shared" si="110"/>
        <v>0</v>
      </c>
      <c r="KZ38" s="42">
        <f t="shared" si="110"/>
        <v>0</v>
      </c>
      <c r="LA38" s="42">
        <f t="shared" si="110"/>
        <v>0</v>
      </c>
      <c r="LB38" s="42">
        <f t="shared" si="110"/>
        <v>0</v>
      </c>
      <c r="LC38" s="42">
        <f t="shared" si="110"/>
        <v>0</v>
      </c>
      <c r="LD38" s="42">
        <f t="shared" si="110"/>
        <v>0</v>
      </c>
      <c r="LE38" s="42">
        <f t="shared" si="110"/>
        <v>0</v>
      </c>
      <c r="LF38" s="42">
        <f t="shared" si="110"/>
        <v>0</v>
      </c>
      <c r="LG38" s="42">
        <f t="shared" si="110"/>
        <v>0</v>
      </c>
      <c r="LH38" s="42">
        <f t="shared" si="110"/>
        <v>0</v>
      </c>
      <c r="LI38" s="42">
        <f t="shared" si="107"/>
        <v>0</v>
      </c>
      <c r="LJ38" s="42">
        <f t="shared" si="107"/>
        <v>0</v>
      </c>
      <c r="LK38" s="42">
        <f t="shared" si="107"/>
        <v>0</v>
      </c>
      <c r="LL38" s="42">
        <f t="shared" si="107"/>
        <v>0</v>
      </c>
      <c r="LM38" s="42">
        <f t="shared" si="107"/>
        <v>0</v>
      </c>
      <c r="LN38" s="42">
        <f t="shared" si="107"/>
        <v>0</v>
      </c>
      <c r="LO38" s="42">
        <f t="shared" si="107"/>
        <v>0</v>
      </c>
      <c r="LP38" s="42">
        <f t="shared" si="107"/>
        <v>0</v>
      </c>
      <c r="LQ38" s="42">
        <f t="shared" si="107"/>
        <v>0</v>
      </c>
      <c r="LR38" s="42">
        <f t="shared" si="107"/>
        <v>0</v>
      </c>
      <c r="LS38" s="42">
        <f t="shared" si="107"/>
        <v>0</v>
      </c>
      <c r="LT38" s="42">
        <f t="shared" si="107"/>
        <v>0</v>
      </c>
      <c r="LU38" s="42">
        <f t="shared" si="107"/>
        <v>0</v>
      </c>
      <c r="LV38" s="42">
        <f t="shared" si="107"/>
        <v>0</v>
      </c>
      <c r="LW38" s="42">
        <f t="shared" si="107"/>
        <v>0</v>
      </c>
      <c r="LX38" s="42">
        <f t="shared" si="107"/>
        <v>0</v>
      </c>
      <c r="LY38" s="42">
        <f t="shared" si="107"/>
        <v>0</v>
      </c>
      <c r="LZ38" s="42">
        <f t="shared" si="107"/>
        <v>0</v>
      </c>
      <c r="MA38" s="42">
        <f t="shared" si="107"/>
        <v>0</v>
      </c>
      <c r="MB38" s="42">
        <f t="shared" si="107"/>
        <v>0</v>
      </c>
      <c r="MC38" s="42">
        <f t="shared" ref="MC38:NS38" si="120">IF(MC$2=$A38,1,0)</f>
        <v>0</v>
      </c>
      <c r="MD38" s="42">
        <f t="shared" si="120"/>
        <v>0</v>
      </c>
      <c r="ME38" s="42">
        <f t="shared" si="120"/>
        <v>0</v>
      </c>
      <c r="MF38" s="42">
        <f t="shared" si="120"/>
        <v>0</v>
      </c>
      <c r="MG38" s="42">
        <f t="shared" si="120"/>
        <v>0</v>
      </c>
      <c r="MH38" s="42">
        <f t="shared" si="120"/>
        <v>0</v>
      </c>
      <c r="MI38" s="42">
        <f t="shared" si="120"/>
        <v>0</v>
      </c>
      <c r="MJ38" s="42">
        <f t="shared" si="120"/>
        <v>0</v>
      </c>
      <c r="MK38" s="42">
        <f t="shared" si="120"/>
        <v>0</v>
      </c>
      <c r="ML38" s="42">
        <f t="shared" si="120"/>
        <v>0</v>
      </c>
      <c r="MM38" s="42">
        <f t="shared" si="120"/>
        <v>0</v>
      </c>
      <c r="MN38" s="42">
        <f t="shared" si="120"/>
        <v>0</v>
      </c>
      <c r="MO38" s="42">
        <f t="shared" si="120"/>
        <v>0</v>
      </c>
      <c r="MP38" s="42">
        <f t="shared" si="120"/>
        <v>0</v>
      </c>
      <c r="MQ38" s="42">
        <f t="shared" si="120"/>
        <v>0</v>
      </c>
      <c r="MR38" s="42">
        <f t="shared" si="120"/>
        <v>0</v>
      </c>
      <c r="MS38" s="42">
        <f t="shared" si="120"/>
        <v>0</v>
      </c>
      <c r="MT38" s="42">
        <f t="shared" si="120"/>
        <v>0</v>
      </c>
      <c r="MU38" s="42">
        <f t="shared" si="120"/>
        <v>0</v>
      </c>
      <c r="MV38" s="42">
        <f t="shared" si="120"/>
        <v>0</v>
      </c>
      <c r="MW38" s="42">
        <f t="shared" si="120"/>
        <v>0</v>
      </c>
      <c r="MX38" s="42">
        <f t="shared" si="120"/>
        <v>0</v>
      </c>
      <c r="MY38" s="42">
        <f t="shared" si="120"/>
        <v>0</v>
      </c>
      <c r="MZ38" s="42">
        <f t="shared" si="120"/>
        <v>0</v>
      </c>
      <c r="NA38" s="42">
        <f t="shared" si="120"/>
        <v>0</v>
      </c>
      <c r="NB38" s="42">
        <f t="shared" si="120"/>
        <v>0</v>
      </c>
      <c r="NC38" s="42">
        <f t="shared" si="120"/>
        <v>0</v>
      </c>
      <c r="ND38" s="42">
        <f t="shared" si="120"/>
        <v>0</v>
      </c>
      <c r="NE38" s="42">
        <f t="shared" si="120"/>
        <v>0</v>
      </c>
      <c r="NF38" s="42">
        <f t="shared" si="120"/>
        <v>0</v>
      </c>
      <c r="NG38" s="42">
        <f t="shared" si="120"/>
        <v>0</v>
      </c>
      <c r="NH38" s="42">
        <f t="shared" si="120"/>
        <v>0</v>
      </c>
      <c r="NI38" s="42">
        <f t="shared" si="120"/>
        <v>0</v>
      </c>
      <c r="NJ38" s="42">
        <f t="shared" si="120"/>
        <v>0</v>
      </c>
      <c r="NK38" s="42">
        <f t="shared" si="120"/>
        <v>0</v>
      </c>
      <c r="NL38" s="42">
        <f t="shared" si="120"/>
        <v>0</v>
      </c>
      <c r="NM38" s="42">
        <f t="shared" si="120"/>
        <v>0</v>
      </c>
      <c r="NN38" s="42">
        <f t="shared" si="120"/>
        <v>0</v>
      </c>
      <c r="NO38" s="42">
        <f t="shared" si="120"/>
        <v>0</v>
      </c>
      <c r="NP38" s="42">
        <f t="shared" si="120"/>
        <v>0</v>
      </c>
      <c r="NQ38" s="42">
        <f t="shared" si="120"/>
        <v>0</v>
      </c>
      <c r="NR38" s="42">
        <f t="shared" si="120"/>
        <v>0</v>
      </c>
      <c r="NS38" s="42">
        <f t="shared" si="120"/>
        <v>0</v>
      </c>
      <c r="NT38" s="42">
        <f t="shared" si="97"/>
        <v>0</v>
      </c>
      <c r="NU38" s="42">
        <f t="shared" si="97"/>
        <v>0</v>
      </c>
      <c r="NV38" s="42">
        <f t="shared" si="97"/>
        <v>0</v>
      </c>
      <c r="NW38" s="42">
        <f t="shared" si="97"/>
        <v>0</v>
      </c>
      <c r="NX38" s="42">
        <f t="shared" si="97"/>
        <v>0</v>
      </c>
      <c r="NY38" s="42">
        <f t="shared" si="97"/>
        <v>0</v>
      </c>
      <c r="NZ38" s="42">
        <f t="shared" si="82"/>
        <v>0</v>
      </c>
      <c r="OA38" s="42">
        <f t="shared" si="82"/>
        <v>0</v>
      </c>
      <c r="OB38" s="42">
        <f t="shared" si="115"/>
        <v>0</v>
      </c>
      <c r="OC38" s="42">
        <f t="shared" si="115"/>
        <v>0</v>
      </c>
      <c r="OD38" s="42">
        <f t="shared" si="115"/>
        <v>0</v>
      </c>
      <c r="OE38" s="42">
        <f t="shared" si="115"/>
        <v>0</v>
      </c>
      <c r="OF38" s="42">
        <f t="shared" si="115"/>
        <v>0</v>
      </c>
      <c r="OG38" s="42">
        <f t="shared" si="115"/>
        <v>0</v>
      </c>
      <c r="OH38" s="42">
        <f t="shared" si="115"/>
        <v>0</v>
      </c>
      <c r="OI38" s="42">
        <f t="shared" si="115"/>
        <v>0</v>
      </c>
      <c r="OJ38" s="42">
        <f t="shared" si="115"/>
        <v>0</v>
      </c>
      <c r="OK38" s="42">
        <f t="shared" si="115"/>
        <v>0</v>
      </c>
      <c r="OL38" s="42">
        <f t="shared" si="115"/>
        <v>0</v>
      </c>
      <c r="OM38" s="42">
        <f t="shared" si="115"/>
        <v>0</v>
      </c>
      <c r="ON38" s="42">
        <f t="shared" si="115"/>
        <v>0</v>
      </c>
      <c r="OO38" s="42">
        <f t="shared" si="115"/>
        <v>0</v>
      </c>
      <c r="OP38" s="42">
        <f t="shared" si="115"/>
        <v>0</v>
      </c>
      <c r="OQ38" s="42">
        <f t="shared" si="115"/>
        <v>0</v>
      </c>
      <c r="OR38" s="42">
        <f t="shared" si="115"/>
        <v>0</v>
      </c>
      <c r="OS38" s="42">
        <f t="shared" si="115"/>
        <v>0</v>
      </c>
      <c r="OT38" s="42">
        <f t="shared" si="115"/>
        <v>0</v>
      </c>
      <c r="OU38" s="42">
        <f t="shared" si="115"/>
        <v>0</v>
      </c>
      <c r="OV38" s="42">
        <f t="shared" si="115"/>
        <v>0</v>
      </c>
      <c r="OW38" s="42">
        <f t="shared" si="115"/>
        <v>0</v>
      </c>
      <c r="OX38" s="42">
        <f t="shared" si="115"/>
        <v>0</v>
      </c>
      <c r="OY38" s="42">
        <f t="shared" si="115"/>
        <v>0</v>
      </c>
      <c r="OZ38" s="42">
        <f t="shared" si="115"/>
        <v>0</v>
      </c>
      <c r="PA38" s="42">
        <f t="shared" si="115"/>
        <v>0</v>
      </c>
      <c r="PB38" s="42">
        <f t="shared" si="115"/>
        <v>0</v>
      </c>
      <c r="PC38" s="42">
        <f t="shared" si="115"/>
        <v>0</v>
      </c>
      <c r="PD38" s="42">
        <f t="shared" si="115"/>
        <v>0</v>
      </c>
      <c r="PE38" s="42">
        <f t="shared" si="115"/>
        <v>0</v>
      </c>
      <c r="PF38" s="42">
        <f t="shared" si="115"/>
        <v>0</v>
      </c>
      <c r="PG38" s="42">
        <f t="shared" si="115"/>
        <v>0</v>
      </c>
      <c r="PH38" s="42">
        <f t="shared" si="115"/>
        <v>0</v>
      </c>
      <c r="PI38" s="42">
        <f t="shared" si="115"/>
        <v>0</v>
      </c>
      <c r="PJ38" s="42">
        <f t="shared" si="115"/>
        <v>0</v>
      </c>
      <c r="PK38" s="42">
        <f t="shared" si="115"/>
        <v>0</v>
      </c>
      <c r="PL38" s="42">
        <f t="shared" si="115"/>
        <v>0</v>
      </c>
      <c r="PM38" s="42">
        <f t="shared" si="115"/>
        <v>0</v>
      </c>
      <c r="PN38" s="42">
        <f t="shared" si="115"/>
        <v>0</v>
      </c>
      <c r="PO38" s="42">
        <f t="shared" si="115"/>
        <v>0</v>
      </c>
      <c r="PP38" s="42">
        <f t="shared" si="115"/>
        <v>0</v>
      </c>
      <c r="PQ38" s="42">
        <f t="shared" si="115"/>
        <v>0</v>
      </c>
      <c r="PR38" s="42">
        <f t="shared" si="115"/>
        <v>0</v>
      </c>
      <c r="PS38" s="42">
        <f t="shared" si="115"/>
        <v>0</v>
      </c>
      <c r="PT38" s="42">
        <f t="shared" si="115"/>
        <v>0</v>
      </c>
      <c r="PU38" s="42">
        <f t="shared" si="115"/>
        <v>0</v>
      </c>
      <c r="PV38" s="42">
        <f t="shared" si="115"/>
        <v>0</v>
      </c>
      <c r="PW38" s="42">
        <f t="shared" si="115"/>
        <v>0</v>
      </c>
      <c r="PX38" s="42">
        <f t="shared" si="115"/>
        <v>0</v>
      </c>
      <c r="PY38" s="42">
        <f t="shared" si="115"/>
        <v>0</v>
      </c>
      <c r="PZ38" s="42">
        <f t="shared" si="115"/>
        <v>0</v>
      </c>
      <c r="QA38" s="42">
        <f t="shared" si="115"/>
        <v>0</v>
      </c>
      <c r="QB38" s="42">
        <f t="shared" si="115"/>
        <v>0</v>
      </c>
      <c r="QC38" s="42">
        <f t="shared" si="115"/>
        <v>0</v>
      </c>
      <c r="QD38" s="42">
        <f t="shared" si="115"/>
        <v>0</v>
      </c>
      <c r="QE38" s="42">
        <f t="shared" si="115"/>
        <v>0</v>
      </c>
      <c r="QF38" s="42">
        <f t="shared" si="115"/>
        <v>0</v>
      </c>
      <c r="QG38" s="42">
        <f t="shared" si="115"/>
        <v>0</v>
      </c>
      <c r="QH38" s="42">
        <f t="shared" si="115"/>
        <v>0</v>
      </c>
      <c r="QI38" s="42">
        <f t="shared" si="115"/>
        <v>0</v>
      </c>
      <c r="QJ38" s="42">
        <f t="shared" si="115"/>
        <v>0</v>
      </c>
      <c r="QK38" s="42">
        <f t="shared" si="115"/>
        <v>0</v>
      </c>
      <c r="QL38" s="42">
        <f t="shared" si="115"/>
        <v>0</v>
      </c>
      <c r="QM38" s="42">
        <f t="shared" si="115"/>
        <v>0</v>
      </c>
      <c r="QN38" s="42">
        <f t="shared" si="111"/>
        <v>0</v>
      </c>
      <c r="QO38" s="42">
        <f t="shared" si="111"/>
        <v>0</v>
      </c>
      <c r="QP38" s="42">
        <f t="shared" si="111"/>
        <v>0</v>
      </c>
      <c r="QQ38" s="42">
        <f t="shared" si="111"/>
        <v>0</v>
      </c>
      <c r="QR38" s="42">
        <f t="shared" si="111"/>
        <v>0</v>
      </c>
      <c r="QS38" s="42">
        <f t="shared" si="111"/>
        <v>0</v>
      </c>
      <c r="QT38" s="42">
        <f t="shared" si="111"/>
        <v>0</v>
      </c>
      <c r="QU38" s="42">
        <f t="shared" si="111"/>
        <v>0</v>
      </c>
      <c r="QV38" s="42">
        <f t="shared" si="111"/>
        <v>0</v>
      </c>
      <c r="QW38" s="42">
        <f t="shared" si="111"/>
        <v>0</v>
      </c>
      <c r="QX38" s="42">
        <f t="shared" si="111"/>
        <v>0</v>
      </c>
      <c r="QY38" s="42">
        <f t="shared" si="111"/>
        <v>0</v>
      </c>
      <c r="QZ38" s="42">
        <f t="shared" si="111"/>
        <v>0</v>
      </c>
      <c r="RA38" s="42">
        <f t="shared" si="111"/>
        <v>0</v>
      </c>
      <c r="RB38" s="42">
        <f t="shared" si="111"/>
        <v>0</v>
      </c>
      <c r="RC38" s="42">
        <f t="shared" si="111"/>
        <v>0</v>
      </c>
      <c r="RD38" s="42">
        <f t="shared" si="111"/>
        <v>0</v>
      </c>
      <c r="RE38" s="42">
        <f t="shared" si="111"/>
        <v>0</v>
      </c>
      <c r="RF38" s="42">
        <f t="shared" si="111"/>
        <v>0</v>
      </c>
      <c r="RG38" s="42">
        <f t="shared" si="111"/>
        <v>0</v>
      </c>
      <c r="RH38" s="42">
        <f t="shared" si="111"/>
        <v>0</v>
      </c>
      <c r="RI38" s="42">
        <f t="shared" si="111"/>
        <v>0</v>
      </c>
      <c r="RJ38" s="42">
        <f t="shared" si="111"/>
        <v>0</v>
      </c>
      <c r="RK38" s="42">
        <f t="shared" si="111"/>
        <v>0</v>
      </c>
      <c r="RL38" s="42">
        <f t="shared" si="111"/>
        <v>0</v>
      </c>
      <c r="RM38" s="42">
        <f t="shared" si="111"/>
        <v>0</v>
      </c>
      <c r="RN38" s="42">
        <f t="shared" si="111"/>
        <v>0</v>
      </c>
      <c r="RO38" s="42">
        <f t="shared" si="111"/>
        <v>0</v>
      </c>
      <c r="RP38" s="42">
        <f t="shared" si="111"/>
        <v>0</v>
      </c>
      <c r="RQ38" s="42">
        <f t="shared" si="111"/>
        <v>0</v>
      </c>
      <c r="RR38" s="42">
        <f t="shared" si="111"/>
        <v>0</v>
      </c>
      <c r="RS38" s="42">
        <f t="shared" si="111"/>
        <v>0</v>
      </c>
      <c r="RT38" s="42">
        <f t="shared" si="111"/>
        <v>0</v>
      </c>
      <c r="RU38" s="42">
        <f t="shared" si="111"/>
        <v>0</v>
      </c>
      <c r="RV38" s="42">
        <f t="shared" si="111"/>
        <v>0</v>
      </c>
      <c r="RW38" s="42">
        <f t="shared" si="111"/>
        <v>0</v>
      </c>
      <c r="RX38" s="42">
        <f t="shared" si="111"/>
        <v>0</v>
      </c>
      <c r="RY38" s="42">
        <f t="shared" si="111"/>
        <v>0</v>
      </c>
      <c r="RZ38" s="42">
        <f t="shared" si="111"/>
        <v>0</v>
      </c>
      <c r="SA38" s="42">
        <f t="shared" si="111"/>
        <v>0</v>
      </c>
      <c r="SB38" s="42">
        <f t="shared" si="111"/>
        <v>0</v>
      </c>
      <c r="SC38" s="42">
        <f t="shared" si="111"/>
        <v>0</v>
      </c>
      <c r="SD38" s="42">
        <f t="shared" si="111"/>
        <v>0</v>
      </c>
      <c r="SE38" s="42">
        <f t="shared" si="111"/>
        <v>0</v>
      </c>
      <c r="SF38" s="42">
        <f t="shared" si="111"/>
        <v>0</v>
      </c>
      <c r="SG38" s="42">
        <f t="shared" si="111"/>
        <v>0</v>
      </c>
      <c r="SH38" s="42">
        <f t="shared" si="111"/>
        <v>0</v>
      </c>
      <c r="SI38" s="42">
        <f t="shared" si="111"/>
        <v>0</v>
      </c>
      <c r="SJ38" s="42">
        <f t="shared" si="111"/>
        <v>0</v>
      </c>
      <c r="SK38" s="42">
        <f t="shared" si="111"/>
        <v>1</v>
      </c>
      <c r="SL38" s="42">
        <f t="shared" si="111"/>
        <v>1</v>
      </c>
      <c r="SM38" s="42">
        <f t="shared" si="111"/>
        <v>0</v>
      </c>
      <c r="SN38" s="42">
        <f t="shared" si="111"/>
        <v>0</v>
      </c>
      <c r="SO38" s="42">
        <f t="shared" si="111"/>
        <v>0</v>
      </c>
      <c r="SP38" s="42">
        <f t="shared" si="111"/>
        <v>0</v>
      </c>
      <c r="SQ38" s="42">
        <f t="shared" si="111"/>
        <v>0</v>
      </c>
      <c r="SR38" s="42">
        <f t="shared" si="111"/>
        <v>0</v>
      </c>
      <c r="SS38" s="42">
        <f t="shared" si="111"/>
        <v>0</v>
      </c>
      <c r="ST38" s="42">
        <f t="shared" si="111"/>
        <v>0</v>
      </c>
      <c r="SU38" s="42">
        <f t="shared" si="111"/>
        <v>0</v>
      </c>
      <c r="SV38" s="42">
        <f t="shared" si="111"/>
        <v>0</v>
      </c>
      <c r="SW38" s="42">
        <f t="shared" si="111"/>
        <v>0</v>
      </c>
      <c r="SX38" s="42">
        <f t="shared" si="111"/>
        <v>0</v>
      </c>
      <c r="SY38" s="42">
        <f t="shared" si="103"/>
        <v>0</v>
      </c>
      <c r="SZ38" s="42">
        <f t="shared" si="98"/>
        <v>0</v>
      </c>
      <c r="TA38" s="42">
        <f t="shared" si="98"/>
        <v>0</v>
      </c>
      <c r="TB38" s="42">
        <f t="shared" si="98"/>
        <v>0</v>
      </c>
      <c r="TC38" s="42">
        <f t="shared" si="98"/>
        <v>0</v>
      </c>
      <c r="TD38" s="42">
        <f t="shared" ref="TD38:VO41" si="121">IF(TD$2=$A38,1,0)</f>
        <v>0</v>
      </c>
      <c r="TE38" s="42">
        <f t="shared" si="121"/>
        <v>0</v>
      </c>
      <c r="TF38" s="42">
        <f t="shared" si="121"/>
        <v>0</v>
      </c>
      <c r="TG38" s="42">
        <f t="shared" si="121"/>
        <v>0</v>
      </c>
      <c r="TH38" s="42">
        <f t="shared" si="121"/>
        <v>0</v>
      </c>
      <c r="TI38" s="42">
        <f t="shared" si="121"/>
        <v>0</v>
      </c>
      <c r="TJ38" s="42">
        <f t="shared" si="121"/>
        <v>0</v>
      </c>
      <c r="TK38" s="42">
        <f t="shared" si="121"/>
        <v>0</v>
      </c>
      <c r="TL38" s="42">
        <f t="shared" si="121"/>
        <v>0</v>
      </c>
      <c r="TM38" s="42">
        <f t="shared" si="121"/>
        <v>0</v>
      </c>
      <c r="TN38" s="42">
        <f t="shared" si="121"/>
        <v>0</v>
      </c>
      <c r="TO38" s="42">
        <f t="shared" si="121"/>
        <v>0</v>
      </c>
      <c r="TP38" s="42">
        <f t="shared" si="121"/>
        <v>0</v>
      </c>
      <c r="TQ38" s="42">
        <f t="shared" si="121"/>
        <v>0</v>
      </c>
      <c r="TR38" s="42">
        <f t="shared" si="121"/>
        <v>0</v>
      </c>
      <c r="TS38" s="42">
        <f t="shared" si="121"/>
        <v>0</v>
      </c>
      <c r="TT38" s="42">
        <f t="shared" si="121"/>
        <v>0</v>
      </c>
      <c r="TU38" s="42">
        <f t="shared" si="121"/>
        <v>0</v>
      </c>
      <c r="TV38" s="42">
        <f t="shared" si="121"/>
        <v>0</v>
      </c>
      <c r="TW38" s="42">
        <f t="shared" si="121"/>
        <v>0</v>
      </c>
      <c r="TX38" s="42">
        <f t="shared" si="121"/>
        <v>0</v>
      </c>
      <c r="TY38" s="42">
        <f t="shared" si="121"/>
        <v>0</v>
      </c>
      <c r="TZ38" s="42">
        <f t="shared" si="121"/>
        <v>0</v>
      </c>
      <c r="UA38" s="42">
        <f t="shared" si="121"/>
        <v>0</v>
      </c>
      <c r="UB38" s="42">
        <f t="shared" si="121"/>
        <v>0</v>
      </c>
      <c r="UC38" s="42">
        <f t="shared" si="121"/>
        <v>0</v>
      </c>
      <c r="UD38" s="42">
        <f t="shared" si="121"/>
        <v>0</v>
      </c>
      <c r="UE38" s="42">
        <f t="shared" si="121"/>
        <v>0</v>
      </c>
      <c r="UF38" s="42">
        <f t="shared" si="121"/>
        <v>0</v>
      </c>
      <c r="UG38" s="42">
        <f t="shared" si="121"/>
        <v>0</v>
      </c>
      <c r="UH38" s="42">
        <f t="shared" si="121"/>
        <v>0</v>
      </c>
      <c r="UI38" s="42">
        <f t="shared" si="121"/>
        <v>0</v>
      </c>
      <c r="UJ38" s="42">
        <f t="shared" si="121"/>
        <v>0</v>
      </c>
      <c r="UK38" s="42">
        <f t="shared" si="121"/>
        <v>0</v>
      </c>
      <c r="UL38" s="42">
        <f t="shared" si="121"/>
        <v>0</v>
      </c>
      <c r="UM38" s="42">
        <f t="shared" si="121"/>
        <v>0</v>
      </c>
      <c r="UN38" s="42">
        <f t="shared" si="121"/>
        <v>0</v>
      </c>
      <c r="UO38" s="42">
        <f t="shared" si="121"/>
        <v>0</v>
      </c>
      <c r="UP38" s="42">
        <f t="shared" si="121"/>
        <v>0</v>
      </c>
      <c r="UQ38" s="42">
        <f t="shared" si="121"/>
        <v>0</v>
      </c>
      <c r="UR38" s="42">
        <f t="shared" si="121"/>
        <v>0</v>
      </c>
      <c r="US38" s="42">
        <f t="shared" si="121"/>
        <v>0</v>
      </c>
      <c r="UT38" s="42">
        <f t="shared" si="121"/>
        <v>0</v>
      </c>
      <c r="UU38" s="42">
        <f t="shared" si="121"/>
        <v>0</v>
      </c>
      <c r="UV38" s="42">
        <f t="shared" si="121"/>
        <v>0</v>
      </c>
      <c r="UW38" s="42">
        <f t="shared" si="121"/>
        <v>0</v>
      </c>
      <c r="UX38" s="42">
        <f t="shared" si="121"/>
        <v>0</v>
      </c>
      <c r="UY38" s="42">
        <f t="shared" si="121"/>
        <v>0</v>
      </c>
      <c r="UZ38" s="42">
        <f t="shared" si="121"/>
        <v>0</v>
      </c>
      <c r="VA38" s="42">
        <f t="shared" si="121"/>
        <v>0</v>
      </c>
      <c r="VB38" s="42">
        <f t="shared" si="121"/>
        <v>0</v>
      </c>
      <c r="VC38" s="42">
        <f t="shared" si="121"/>
        <v>0</v>
      </c>
      <c r="VD38" s="42">
        <f t="shared" si="121"/>
        <v>0</v>
      </c>
      <c r="VE38" s="42">
        <f t="shared" si="121"/>
        <v>0</v>
      </c>
      <c r="VF38" s="42">
        <f t="shared" si="121"/>
        <v>0</v>
      </c>
      <c r="VG38" s="42">
        <f t="shared" si="121"/>
        <v>0</v>
      </c>
      <c r="VH38" s="42">
        <f t="shared" si="121"/>
        <v>0</v>
      </c>
      <c r="VI38" s="42">
        <f t="shared" si="121"/>
        <v>0</v>
      </c>
      <c r="VJ38" s="42">
        <f t="shared" si="121"/>
        <v>0</v>
      </c>
      <c r="VK38" s="42">
        <f t="shared" si="121"/>
        <v>0</v>
      </c>
      <c r="VL38" s="42">
        <f t="shared" si="121"/>
        <v>0</v>
      </c>
      <c r="VM38" s="42">
        <f t="shared" si="121"/>
        <v>0</v>
      </c>
      <c r="VN38" s="42">
        <f t="shared" si="121"/>
        <v>0</v>
      </c>
      <c r="VO38" s="42">
        <f t="shared" si="121"/>
        <v>0</v>
      </c>
      <c r="VP38" s="42">
        <f t="shared" si="118"/>
        <v>0</v>
      </c>
      <c r="VQ38" s="42">
        <f t="shared" si="118"/>
        <v>0</v>
      </c>
      <c r="VR38" s="42">
        <f t="shared" si="118"/>
        <v>0</v>
      </c>
      <c r="VS38" s="42">
        <f t="shared" si="118"/>
        <v>0</v>
      </c>
      <c r="VT38" s="42">
        <f t="shared" si="118"/>
        <v>0</v>
      </c>
      <c r="VU38" s="42">
        <f t="shared" si="118"/>
        <v>0</v>
      </c>
      <c r="VV38" s="42">
        <f t="shared" si="118"/>
        <v>0</v>
      </c>
      <c r="VW38" s="42">
        <f t="shared" si="118"/>
        <v>0</v>
      </c>
      <c r="VX38" s="42">
        <f t="shared" si="118"/>
        <v>0</v>
      </c>
      <c r="VY38" s="42">
        <f t="shared" si="118"/>
        <v>0</v>
      </c>
      <c r="VZ38" s="42">
        <f t="shared" si="118"/>
        <v>0</v>
      </c>
      <c r="WA38" s="42">
        <f t="shared" si="118"/>
        <v>0</v>
      </c>
      <c r="WB38" s="42">
        <f t="shared" si="118"/>
        <v>0</v>
      </c>
      <c r="WC38" s="42">
        <f t="shared" si="118"/>
        <v>0</v>
      </c>
      <c r="WD38" s="42">
        <f t="shared" si="118"/>
        <v>0</v>
      </c>
      <c r="WE38" s="42">
        <f t="shared" si="118"/>
        <v>0</v>
      </c>
      <c r="WF38" s="42">
        <f t="shared" si="118"/>
        <v>0</v>
      </c>
      <c r="WG38" s="42">
        <f t="shared" si="118"/>
        <v>0</v>
      </c>
      <c r="WH38" s="42">
        <f t="shared" si="118"/>
        <v>0</v>
      </c>
      <c r="WI38" s="42">
        <f t="shared" si="118"/>
        <v>0</v>
      </c>
      <c r="WJ38" s="42">
        <f t="shared" si="118"/>
        <v>0</v>
      </c>
      <c r="WK38" s="42">
        <f t="shared" si="118"/>
        <v>0</v>
      </c>
      <c r="WL38" s="42">
        <f t="shared" si="118"/>
        <v>0</v>
      </c>
      <c r="WM38" s="42">
        <f t="shared" si="118"/>
        <v>0</v>
      </c>
      <c r="WN38" s="42">
        <f t="shared" si="118"/>
        <v>0</v>
      </c>
      <c r="WO38" s="42">
        <f t="shared" si="118"/>
        <v>0</v>
      </c>
      <c r="WP38" s="42">
        <f t="shared" si="118"/>
        <v>0</v>
      </c>
      <c r="WQ38" s="42">
        <f t="shared" si="118"/>
        <v>0</v>
      </c>
      <c r="WR38" s="42">
        <f t="shared" si="118"/>
        <v>0</v>
      </c>
      <c r="WS38" s="42">
        <f t="shared" si="118"/>
        <v>0</v>
      </c>
      <c r="WT38" s="42">
        <f t="shared" si="118"/>
        <v>0</v>
      </c>
      <c r="WU38" s="42">
        <f t="shared" si="118"/>
        <v>0</v>
      </c>
      <c r="WV38" s="42">
        <f t="shared" si="118"/>
        <v>0</v>
      </c>
      <c r="WW38" s="42">
        <f t="shared" si="118"/>
        <v>0</v>
      </c>
      <c r="WX38" s="42">
        <f t="shared" si="118"/>
        <v>0</v>
      </c>
      <c r="WY38" s="42">
        <f t="shared" si="118"/>
        <v>0</v>
      </c>
      <c r="WZ38" s="42">
        <f t="shared" si="118"/>
        <v>0</v>
      </c>
      <c r="XA38" s="42">
        <f t="shared" si="118"/>
        <v>0</v>
      </c>
      <c r="XB38" s="42">
        <f t="shared" si="118"/>
        <v>0</v>
      </c>
      <c r="XC38" s="42">
        <f t="shared" si="118"/>
        <v>0</v>
      </c>
      <c r="XD38" s="42">
        <f t="shared" si="118"/>
        <v>0</v>
      </c>
      <c r="XE38" s="42">
        <f t="shared" si="118"/>
        <v>0</v>
      </c>
      <c r="XF38" s="42">
        <f t="shared" si="118"/>
        <v>0</v>
      </c>
      <c r="XG38" s="42">
        <f t="shared" si="118"/>
        <v>0</v>
      </c>
      <c r="XH38" s="42">
        <f t="shared" si="118"/>
        <v>0</v>
      </c>
      <c r="XI38" s="42">
        <f t="shared" si="118"/>
        <v>0</v>
      </c>
      <c r="XJ38" s="42">
        <f t="shared" si="118"/>
        <v>0</v>
      </c>
      <c r="XK38" s="42">
        <f t="shared" si="118"/>
        <v>0</v>
      </c>
      <c r="XL38" s="42">
        <f t="shared" si="118"/>
        <v>0</v>
      </c>
      <c r="XM38" s="42">
        <f t="shared" si="118"/>
        <v>0</v>
      </c>
      <c r="XN38" s="42">
        <f t="shared" si="118"/>
        <v>0</v>
      </c>
      <c r="XO38" s="42">
        <f t="shared" si="118"/>
        <v>0</v>
      </c>
      <c r="XP38" s="42">
        <f t="shared" si="118"/>
        <v>0</v>
      </c>
      <c r="XQ38" s="42">
        <f t="shared" si="118"/>
        <v>0</v>
      </c>
      <c r="XR38" s="42">
        <f t="shared" si="118"/>
        <v>0</v>
      </c>
      <c r="XS38" s="42">
        <f t="shared" si="118"/>
        <v>0</v>
      </c>
      <c r="XT38" s="42">
        <f t="shared" si="118"/>
        <v>0</v>
      </c>
      <c r="XU38" s="42">
        <f t="shared" si="118"/>
        <v>0</v>
      </c>
      <c r="XV38" s="42">
        <f t="shared" si="118"/>
        <v>0</v>
      </c>
      <c r="XW38" s="42">
        <f t="shared" si="118"/>
        <v>0</v>
      </c>
      <c r="XX38" s="42">
        <f t="shared" si="118"/>
        <v>0</v>
      </c>
      <c r="XY38" s="42">
        <f t="shared" si="118"/>
        <v>0</v>
      </c>
      <c r="XZ38" s="42">
        <f t="shared" si="118"/>
        <v>0</v>
      </c>
      <c r="YA38" s="42">
        <f t="shared" si="104"/>
        <v>0</v>
      </c>
      <c r="YB38" s="42">
        <f t="shared" si="104"/>
        <v>0</v>
      </c>
      <c r="YC38" s="42">
        <f t="shared" si="104"/>
        <v>0</v>
      </c>
      <c r="YD38" s="42">
        <f t="shared" ref="YD38:YD47" si="122">IF(YD$2=$A38,1,0)</f>
        <v>0</v>
      </c>
      <c r="YE38" s="23"/>
    </row>
    <row r="39" spans="1:655" x14ac:dyDescent="0.55000000000000004">
      <c r="A39" t="s">
        <v>938</v>
      </c>
      <c r="B39" s="42">
        <f t="shared" si="119"/>
        <v>0</v>
      </c>
      <c r="C39" s="42">
        <f t="shared" si="119"/>
        <v>0</v>
      </c>
      <c r="D39" s="42">
        <f t="shared" si="119"/>
        <v>0</v>
      </c>
      <c r="E39" s="42">
        <f t="shared" si="119"/>
        <v>0</v>
      </c>
      <c r="F39" s="42">
        <f t="shared" si="119"/>
        <v>0</v>
      </c>
      <c r="G39" s="42">
        <f t="shared" si="119"/>
        <v>0</v>
      </c>
      <c r="H39" s="42">
        <f t="shared" si="119"/>
        <v>0</v>
      </c>
      <c r="I39" s="42">
        <f t="shared" si="119"/>
        <v>0</v>
      </c>
      <c r="J39" s="42">
        <f t="shared" si="119"/>
        <v>0</v>
      </c>
      <c r="K39" s="42">
        <f t="shared" si="119"/>
        <v>0</v>
      </c>
      <c r="L39" s="42">
        <f t="shared" si="119"/>
        <v>0</v>
      </c>
      <c r="M39" s="42">
        <f t="shared" si="119"/>
        <v>0</v>
      </c>
      <c r="N39" s="42">
        <f t="shared" si="119"/>
        <v>0</v>
      </c>
      <c r="O39" s="42">
        <f t="shared" si="119"/>
        <v>0</v>
      </c>
      <c r="P39" s="42">
        <f t="shared" si="119"/>
        <v>0</v>
      </c>
      <c r="Q39" s="42">
        <f t="shared" si="119"/>
        <v>0</v>
      </c>
      <c r="R39" s="42">
        <f t="shared" si="116"/>
        <v>0</v>
      </c>
      <c r="S39" s="42">
        <f t="shared" si="116"/>
        <v>0</v>
      </c>
      <c r="T39" s="42">
        <f t="shared" si="116"/>
        <v>0</v>
      </c>
      <c r="U39" s="42">
        <f t="shared" si="116"/>
        <v>0</v>
      </c>
      <c r="V39" s="42">
        <f t="shared" si="116"/>
        <v>0</v>
      </c>
      <c r="W39" s="42">
        <f t="shared" si="116"/>
        <v>0</v>
      </c>
      <c r="X39" s="42">
        <f t="shared" si="116"/>
        <v>0</v>
      </c>
      <c r="Y39" s="42">
        <f t="shared" si="116"/>
        <v>0</v>
      </c>
      <c r="Z39" s="42">
        <f t="shared" si="116"/>
        <v>0</v>
      </c>
      <c r="AA39" s="42">
        <f t="shared" si="116"/>
        <v>0</v>
      </c>
      <c r="AB39" s="42">
        <f t="shared" si="116"/>
        <v>0</v>
      </c>
      <c r="AC39" s="42">
        <f t="shared" si="116"/>
        <v>0</v>
      </c>
      <c r="AD39" s="42">
        <f t="shared" si="116"/>
        <v>0</v>
      </c>
      <c r="AE39" s="42">
        <f t="shared" si="116"/>
        <v>0</v>
      </c>
      <c r="AF39" s="42">
        <f t="shared" si="116"/>
        <v>0</v>
      </c>
      <c r="AG39" s="42">
        <f t="shared" si="116"/>
        <v>0</v>
      </c>
      <c r="AH39" s="42">
        <f t="shared" si="116"/>
        <v>0</v>
      </c>
      <c r="AI39" s="42">
        <f t="shared" si="116"/>
        <v>0</v>
      </c>
      <c r="AJ39" s="42">
        <f t="shared" si="116"/>
        <v>0</v>
      </c>
      <c r="AK39" s="42">
        <f t="shared" si="116"/>
        <v>0</v>
      </c>
      <c r="AL39" s="42">
        <f t="shared" si="116"/>
        <v>0</v>
      </c>
      <c r="AM39" s="42">
        <f t="shared" si="116"/>
        <v>0</v>
      </c>
      <c r="AN39" s="42">
        <f t="shared" si="116"/>
        <v>0</v>
      </c>
      <c r="AO39" s="42">
        <f t="shared" si="116"/>
        <v>0</v>
      </c>
      <c r="AP39" s="42">
        <f t="shared" si="116"/>
        <v>0</v>
      </c>
      <c r="AQ39" s="42">
        <f t="shared" si="116"/>
        <v>0</v>
      </c>
      <c r="AR39" s="42">
        <f t="shared" si="116"/>
        <v>0</v>
      </c>
      <c r="AS39" s="42">
        <f t="shared" si="116"/>
        <v>0</v>
      </c>
      <c r="AT39" s="42">
        <f t="shared" si="116"/>
        <v>0</v>
      </c>
      <c r="AU39" s="42">
        <f t="shared" si="116"/>
        <v>0</v>
      </c>
      <c r="AV39" s="42">
        <f t="shared" si="116"/>
        <v>0</v>
      </c>
      <c r="AW39" s="42">
        <f t="shared" si="116"/>
        <v>0</v>
      </c>
      <c r="AX39" s="42">
        <f t="shared" si="116"/>
        <v>0</v>
      </c>
      <c r="AY39" s="42">
        <f t="shared" si="116"/>
        <v>0</v>
      </c>
      <c r="AZ39" s="42">
        <f t="shared" si="116"/>
        <v>0</v>
      </c>
      <c r="BA39" s="42">
        <f t="shared" si="116"/>
        <v>0</v>
      </c>
      <c r="BB39" s="42">
        <f t="shared" si="116"/>
        <v>0</v>
      </c>
      <c r="BC39" s="42">
        <f t="shared" si="116"/>
        <v>0</v>
      </c>
      <c r="BD39" s="42">
        <f t="shared" si="116"/>
        <v>0</v>
      </c>
      <c r="BE39" s="42">
        <f t="shared" si="116"/>
        <v>0</v>
      </c>
      <c r="BF39" s="42">
        <f t="shared" si="116"/>
        <v>0</v>
      </c>
      <c r="BG39" s="42">
        <f t="shared" si="116"/>
        <v>0</v>
      </c>
      <c r="BH39" s="42">
        <f t="shared" si="116"/>
        <v>0</v>
      </c>
      <c r="BI39" s="42">
        <f t="shared" si="116"/>
        <v>0</v>
      </c>
      <c r="BJ39" s="42">
        <f t="shared" si="116"/>
        <v>0</v>
      </c>
      <c r="BK39" s="42">
        <f t="shared" si="116"/>
        <v>0</v>
      </c>
      <c r="BL39" s="42">
        <f t="shared" si="116"/>
        <v>0</v>
      </c>
      <c r="BM39" s="42">
        <f t="shared" si="116"/>
        <v>0</v>
      </c>
      <c r="BN39" s="42">
        <f t="shared" si="116"/>
        <v>0</v>
      </c>
      <c r="BO39" s="42">
        <f t="shared" si="109"/>
        <v>0</v>
      </c>
      <c r="BP39" s="42">
        <f t="shared" si="109"/>
        <v>0</v>
      </c>
      <c r="BQ39" s="42">
        <f t="shared" si="109"/>
        <v>0</v>
      </c>
      <c r="BR39" s="42">
        <f t="shared" si="109"/>
        <v>0</v>
      </c>
      <c r="BS39" s="42">
        <f t="shared" si="109"/>
        <v>0</v>
      </c>
      <c r="BT39" s="42">
        <f t="shared" si="109"/>
        <v>0</v>
      </c>
      <c r="BU39" s="42">
        <f t="shared" si="109"/>
        <v>0</v>
      </c>
      <c r="BV39" s="42">
        <f t="shared" si="109"/>
        <v>0</v>
      </c>
      <c r="BW39" s="42">
        <f t="shared" si="109"/>
        <v>0</v>
      </c>
      <c r="BX39" s="42">
        <f t="shared" si="109"/>
        <v>0</v>
      </c>
      <c r="BY39" s="42">
        <f t="shared" si="109"/>
        <v>0</v>
      </c>
      <c r="BZ39" s="42">
        <f t="shared" si="109"/>
        <v>0</v>
      </c>
      <c r="CA39" s="42">
        <f t="shared" si="109"/>
        <v>0</v>
      </c>
      <c r="CB39" s="42">
        <f t="shared" si="109"/>
        <v>0</v>
      </c>
      <c r="CC39" s="42">
        <f t="shared" si="109"/>
        <v>0</v>
      </c>
      <c r="CD39" s="42">
        <f t="shared" si="109"/>
        <v>0</v>
      </c>
      <c r="CE39" s="42">
        <f t="shared" si="109"/>
        <v>0</v>
      </c>
      <c r="CF39" s="42">
        <f t="shared" si="109"/>
        <v>0</v>
      </c>
      <c r="CG39" s="42">
        <f t="shared" si="109"/>
        <v>0</v>
      </c>
      <c r="CH39" s="42">
        <f t="shared" si="109"/>
        <v>0</v>
      </c>
      <c r="CI39" s="42">
        <f t="shared" si="109"/>
        <v>0</v>
      </c>
      <c r="CJ39" s="42">
        <f t="shared" si="109"/>
        <v>0</v>
      </c>
      <c r="CK39" s="42">
        <f t="shared" si="109"/>
        <v>0</v>
      </c>
      <c r="CL39" s="42">
        <f t="shared" si="109"/>
        <v>0</v>
      </c>
      <c r="CM39" s="42">
        <f t="shared" si="109"/>
        <v>0</v>
      </c>
      <c r="CN39" s="42">
        <f t="shared" si="109"/>
        <v>0</v>
      </c>
      <c r="CO39" s="42">
        <f t="shared" si="109"/>
        <v>0</v>
      </c>
      <c r="CP39" s="42">
        <f t="shared" si="109"/>
        <v>0</v>
      </c>
      <c r="CQ39" s="42">
        <f t="shared" si="109"/>
        <v>0</v>
      </c>
      <c r="CR39" s="42">
        <f t="shared" ref="CR39:FC46" si="123">IF(CR$2=$A39,1,0)</f>
        <v>0</v>
      </c>
      <c r="CS39" s="42">
        <f t="shared" si="123"/>
        <v>0</v>
      </c>
      <c r="CT39" s="42">
        <f t="shared" si="123"/>
        <v>0</v>
      </c>
      <c r="CU39" s="42">
        <f t="shared" si="123"/>
        <v>0</v>
      </c>
      <c r="CV39" s="42">
        <f t="shared" si="123"/>
        <v>0</v>
      </c>
      <c r="CW39" s="42">
        <f t="shared" si="123"/>
        <v>0</v>
      </c>
      <c r="CX39" s="42">
        <f t="shared" si="123"/>
        <v>0</v>
      </c>
      <c r="CY39" s="42">
        <f t="shared" si="123"/>
        <v>0</v>
      </c>
      <c r="CZ39" s="42">
        <f t="shared" si="123"/>
        <v>0</v>
      </c>
      <c r="DA39" s="42">
        <f t="shared" si="123"/>
        <v>0</v>
      </c>
      <c r="DB39" s="42">
        <f t="shared" si="123"/>
        <v>0</v>
      </c>
      <c r="DC39" s="42">
        <f t="shared" si="123"/>
        <v>0</v>
      </c>
      <c r="DD39" s="42">
        <f t="shared" si="123"/>
        <v>0</v>
      </c>
      <c r="DE39" s="42">
        <f t="shared" si="123"/>
        <v>0</v>
      </c>
      <c r="DF39" s="42">
        <f t="shared" si="123"/>
        <v>0</v>
      </c>
      <c r="DG39" s="42">
        <f t="shared" si="123"/>
        <v>0</v>
      </c>
      <c r="DH39" s="42">
        <f t="shared" si="123"/>
        <v>0</v>
      </c>
      <c r="DI39" s="42">
        <f t="shared" si="123"/>
        <v>0</v>
      </c>
      <c r="DJ39" s="42">
        <f t="shared" si="123"/>
        <v>0</v>
      </c>
      <c r="DK39" s="42">
        <f t="shared" si="123"/>
        <v>0</v>
      </c>
      <c r="DL39" s="42">
        <f t="shared" si="123"/>
        <v>0</v>
      </c>
      <c r="DM39" s="42">
        <f t="shared" si="123"/>
        <v>0</v>
      </c>
      <c r="DN39" s="42">
        <f t="shared" si="123"/>
        <v>0</v>
      </c>
      <c r="DO39" s="42">
        <f t="shared" si="123"/>
        <v>0</v>
      </c>
      <c r="DP39" s="42">
        <f t="shared" si="123"/>
        <v>0</v>
      </c>
      <c r="DQ39" s="42">
        <f t="shared" si="123"/>
        <v>0</v>
      </c>
      <c r="DR39" s="42">
        <f t="shared" si="123"/>
        <v>0</v>
      </c>
      <c r="DS39" s="42">
        <f t="shared" si="123"/>
        <v>0</v>
      </c>
      <c r="DT39" s="42">
        <f t="shared" si="123"/>
        <v>0</v>
      </c>
      <c r="DU39" s="42">
        <f t="shared" si="123"/>
        <v>0</v>
      </c>
      <c r="DV39" s="42">
        <f t="shared" si="123"/>
        <v>0</v>
      </c>
      <c r="DW39" s="42">
        <f t="shared" si="123"/>
        <v>0</v>
      </c>
      <c r="DX39" s="42">
        <f t="shared" si="123"/>
        <v>0</v>
      </c>
      <c r="DY39" s="42">
        <f t="shared" si="123"/>
        <v>0</v>
      </c>
      <c r="DZ39" s="42">
        <f t="shared" si="105"/>
        <v>0</v>
      </c>
      <c r="EA39" s="42">
        <f t="shared" si="105"/>
        <v>0</v>
      </c>
      <c r="EB39" s="42">
        <f t="shared" si="105"/>
        <v>0</v>
      </c>
      <c r="EC39" s="42">
        <f t="shared" si="105"/>
        <v>0</v>
      </c>
      <c r="ED39" s="42">
        <f t="shared" si="105"/>
        <v>0</v>
      </c>
      <c r="EE39" s="42">
        <f t="shared" si="105"/>
        <v>0</v>
      </c>
      <c r="EF39" s="42">
        <f t="shared" si="105"/>
        <v>0</v>
      </c>
      <c r="EG39" s="42">
        <f t="shared" si="105"/>
        <v>0</v>
      </c>
      <c r="EH39" s="42">
        <f t="shared" si="105"/>
        <v>0</v>
      </c>
      <c r="EI39" s="42">
        <f t="shared" si="105"/>
        <v>0</v>
      </c>
      <c r="EJ39" s="42">
        <f t="shared" si="105"/>
        <v>0</v>
      </c>
      <c r="EK39" s="42">
        <f t="shared" si="105"/>
        <v>0</v>
      </c>
      <c r="EL39" s="42">
        <f t="shared" si="105"/>
        <v>0</v>
      </c>
      <c r="EM39" s="42">
        <f t="shared" si="105"/>
        <v>0</v>
      </c>
      <c r="EN39" s="42">
        <f t="shared" si="105"/>
        <v>0</v>
      </c>
      <c r="EO39" s="42">
        <f t="shared" si="105"/>
        <v>0</v>
      </c>
      <c r="EP39" s="42">
        <f t="shared" si="105"/>
        <v>0</v>
      </c>
      <c r="EQ39" s="42">
        <f t="shared" si="105"/>
        <v>0</v>
      </c>
      <c r="ER39" s="42">
        <f t="shared" si="105"/>
        <v>0</v>
      </c>
      <c r="ES39" s="42">
        <f t="shared" si="105"/>
        <v>0</v>
      </c>
      <c r="ET39" s="42">
        <f t="shared" si="105"/>
        <v>0</v>
      </c>
      <c r="EU39" s="42">
        <f t="shared" si="105"/>
        <v>0</v>
      </c>
      <c r="EV39" s="42">
        <f t="shared" si="105"/>
        <v>0</v>
      </c>
      <c r="EW39" s="42">
        <f t="shared" si="105"/>
        <v>0</v>
      </c>
      <c r="EX39" s="42">
        <f t="shared" si="105"/>
        <v>0</v>
      </c>
      <c r="EY39" s="42">
        <f t="shared" si="105"/>
        <v>0</v>
      </c>
      <c r="EZ39" s="42">
        <f t="shared" si="105"/>
        <v>0</v>
      </c>
      <c r="FA39" s="42">
        <f t="shared" si="105"/>
        <v>0</v>
      </c>
      <c r="FB39" s="42">
        <f t="shared" si="105"/>
        <v>0</v>
      </c>
      <c r="FC39" s="42">
        <f t="shared" si="105"/>
        <v>0</v>
      </c>
      <c r="FD39" s="42">
        <f t="shared" si="105"/>
        <v>0</v>
      </c>
      <c r="FE39" s="42">
        <f t="shared" si="105"/>
        <v>0</v>
      </c>
      <c r="FF39" s="42">
        <f t="shared" si="105"/>
        <v>0</v>
      </c>
      <c r="FG39" s="42">
        <f t="shared" si="105"/>
        <v>0</v>
      </c>
      <c r="FH39" s="42">
        <f t="shared" si="105"/>
        <v>0</v>
      </c>
      <c r="FI39" s="42">
        <f t="shared" si="105"/>
        <v>0</v>
      </c>
      <c r="FJ39" s="42">
        <f t="shared" si="105"/>
        <v>0</v>
      </c>
      <c r="FK39" s="42">
        <f t="shared" si="105"/>
        <v>0</v>
      </c>
      <c r="FL39" s="42">
        <f t="shared" si="105"/>
        <v>0</v>
      </c>
      <c r="FM39" s="42">
        <f t="shared" si="105"/>
        <v>0</v>
      </c>
      <c r="FN39" s="42">
        <f t="shared" si="105"/>
        <v>0</v>
      </c>
      <c r="FO39" s="42">
        <f t="shared" si="105"/>
        <v>0</v>
      </c>
      <c r="FP39" s="42">
        <f t="shared" si="105"/>
        <v>0</v>
      </c>
      <c r="FQ39" s="42">
        <f t="shared" si="105"/>
        <v>0</v>
      </c>
      <c r="FR39" s="42">
        <f t="shared" si="105"/>
        <v>0</v>
      </c>
      <c r="FS39" s="42">
        <f t="shared" si="113"/>
        <v>0</v>
      </c>
      <c r="FT39" s="42">
        <f t="shared" si="113"/>
        <v>0</v>
      </c>
      <c r="FU39" s="42">
        <f t="shared" si="113"/>
        <v>0</v>
      </c>
      <c r="FV39" s="42">
        <f t="shared" si="113"/>
        <v>0</v>
      </c>
      <c r="FW39" s="42">
        <f t="shared" si="113"/>
        <v>0</v>
      </c>
      <c r="FX39" s="42">
        <f t="shared" si="113"/>
        <v>0</v>
      </c>
      <c r="FY39" s="42">
        <f t="shared" si="113"/>
        <v>0</v>
      </c>
      <c r="FZ39" s="42">
        <f t="shared" si="113"/>
        <v>0</v>
      </c>
      <c r="GA39" s="42">
        <f t="shared" si="113"/>
        <v>0</v>
      </c>
      <c r="GB39" s="42">
        <f t="shared" si="113"/>
        <v>0</v>
      </c>
      <c r="GC39" s="42">
        <f t="shared" si="113"/>
        <v>0</v>
      </c>
      <c r="GD39" s="42">
        <f t="shared" si="113"/>
        <v>0</v>
      </c>
      <c r="GE39" s="42">
        <f t="shared" si="113"/>
        <v>0</v>
      </c>
      <c r="GF39" s="42">
        <f t="shared" si="113"/>
        <v>0</v>
      </c>
      <c r="GG39" s="42">
        <f t="shared" si="113"/>
        <v>0</v>
      </c>
      <c r="GH39" s="42">
        <f t="shared" si="113"/>
        <v>0</v>
      </c>
      <c r="GI39" s="42">
        <f t="shared" si="113"/>
        <v>0</v>
      </c>
      <c r="GJ39" s="42">
        <f t="shared" si="113"/>
        <v>0</v>
      </c>
      <c r="GK39" s="42">
        <f t="shared" si="113"/>
        <v>0</v>
      </c>
      <c r="GL39" s="42">
        <f t="shared" si="113"/>
        <v>0</v>
      </c>
      <c r="GM39" s="42">
        <f t="shared" si="113"/>
        <v>0</v>
      </c>
      <c r="GN39" s="42">
        <f t="shared" si="113"/>
        <v>0</v>
      </c>
      <c r="GO39" s="42">
        <f t="shared" si="113"/>
        <v>0</v>
      </c>
      <c r="GP39" s="42">
        <f t="shared" si="113"/>
        <v>0</v>
      </c>
      <c r="GQ39" s="42">
        <f t="shared" si="113"/>
        <v>0</v>
      </c>
      <c r="GR39" s="42">
        <f t="shared" si="113"/>
        <v>0</v>
      </c>
      <c r="GS39" s="42">
        <f t="shared" si="113"/>
        <v>0</v>
      </c>
      <c r="GT39" s="42">
        <f t="shared" si="113"/>
        <v>0</v>
      </c>
      <c r="GU39" s="42">
        <f t="shared" si="113"/>
        <v>0</v>
      </c>
      <c r="GV39" s="42">
        <f t="shared" si="113"/>
        <v>0</v>
      </c>
      <c r="GW39" s="42">
        <f t="shared" si="113"/>
        <v>0</v>
      </c>
      <c r="GX39" s="42">
        <f t="shared" si="113"/>
        <v>0</v>
      </c>
      <c r="GY39" s="42">
        <f t="shared" si="113"/>
        <v>0</v>
      </c>
      <c r="GZ39" s="42">
        <f t="shared" si="113"/>
        <v>0</v>
      </c>
      <c r="HA39" s="42">
        <f t="shared" si="113"/>
        <v>0</v>
      </c>
      <c r="HB39" s="42">
        <f t="shared" si="113"/>
        <v>0</v>
      </c>
      <c r="HC39" s="42">
        <f t="shared" si="113"/>
        <v>0</v>
      </c>
      <c r="HD39" s="42">
        <f t="shared" si="113"/>
        <v>0</v>
      </c>
      <c r="HE39" s="42">
        <f t="shared" si="113"/>
        <v>0</v>
      </c>
      <c r="HF39" s="42">
        <f t="shared" si="113"/>
        <v>0</v>
      </c>
      <c r="HG39" s="42">
        <f t="shared" si="113"/>
        <v>0</v>
      </c>
      <c r="HH39" s="42">
        <f t="shared" si="113"/>
        <v>0</v>
      </c>
      <c r="HI39" s="42">
        <f t="shared" si="113"/>
        <v>0</v>
      </c>
      <c r="HJ39" s="42">
        <f t="shared" si="113"/>
        <v>0</v>
      </c>
      <c r="HK39" s="42">
        <f t="shared" si="113"/>
        <v>0</v>
      </c>
      <c r="HL39" s="42">
        <f t="shared" si="113"/>
        <v>0</v>
      </c>
      <c r="HM39" s="42">
        <f t="shared" si="113"/>
        <v>0</v>
      </c>
      <c r="HN39" s="42">
        <f t="shared" si="113"/>
        <v>0</v>
      </c>
      <c r="HO39" s="42">
        <f t="shared" si="117"/>
        <v>0</v>
      </c>
      <c r="HP39" s="42">
        <f t="shared" si="117"/>
        <v>0</v>
      </c>
      <c r="HQ39" s="42">
        <f t="shared" si="117"/>
        <v>0</v>
      </c>
      <c r="HR39" s="42">
        <f t="shared" si="117"/>
        <v>0</v>
      </c>
      <c r="HS39" s="42">
        <f t="shared" si="117"/>
        <v>0</v>
      </c>
      <c r="HT39" s="42">
        <f t="shared" si="117"/>
        <v>0</v>
      </c>
      <c r="HU39" s="42">
        <f t="shared" si="117"/>
        <v>0</v>
      </c>
      <c r="HV39" s="42">
        <f t="shared" si="117"/>
        <v>0</v>
      </c>
      <c r="HW39" s="42">
        <f t="shared" si="117"/>
        <v>0</v>
      </c>
      <c r="HX39" s="42">
        <f t="shared" si="117"/>
        <v>0</v>
      </c>
      <c r="HY39" s="42">
        <f t="shared" si="117"/>
        <v>0</v>
      </c>
      <c r="HZ39" s="42">
        <f t="shared" si="117"/>
        <v>0</v>
      </c>
      <c r="IA39" s="42">
        <f t="shared" si="117"/>
        <v>0</v>
      </c>
      <c r="IB39" s="42">
        <f t="shared" si="117"/>
        <v>0</v>
      </c>
      <c r="IC39" s="42">
        <f t="shared" si="117"/>
        <v>0</v>
      </c>
      <c r="ID39" s="42">
        <f t="shared" si="117"/>
        <v>0</v>
      </c>
      <c r="IE39" s="42">
        <f t="shared" si="117"/>
        <v>0</v>
      </c>
      <c r="IF39" s="42">
        <f t="shared" si="117"/>
        <v>0</v>
      </c>
      <c r="IG39" s="42">
        <f t="shared" si="117"/>
        <v>0</v>
      </c>
      <c r="IH39" s="42">
        <f t="shared" si="117"/>
        <v>0</v>
      </c>
      <c r="II39" s="42">
        <f t="shared" si="117"/>
        <v>0</v>
      </c>
      <c r="IJ39" s="42">
        <f t="shared" si="117"/>
        <v>0</v>
      </c>
      <c r="IK39" s="42">
        <f t="shared" si="117"/>
        <v>0</v>
      </c>
      <c r="IL39" s="42">
        <f t="shared" si="117"/>
        <v>0</v>
      </c>
      <c r="IM39" s="42">
        <f t="shared" si="117"/>
        <v>0</v>
      </c>
      <c r="IN39" s="42">
        <f t="shared" si="117"/>
        <v>0</v>
      </c>
      <c r="IO39" s="42">
        <f t="shared" si="117"/>
        <v>0</v>
      </c>
      <c r="IP39" s="42">
        <f t="shared" si="117"/>
        <v>0</v>
      </c>
      <c r="IQ39" s="42">
        <f t="shared" si="117"/>
        <v>0</v>
      </c>
      <c r="IR39" s="42">
        <f t="shared" si="117"/>
        <v>0</v>
      </c>
      <c r="IS39" s="42">
        <f t="shared" si="117"/>
        <v>0</v>
      </c>
      <c r="IT39" s="42">
        <f t="shared" si="117"/>
        <v>0</v>
      </c>
      <c r="IU39" s="42">
        <f t="shared" si="117"/>
        <v>0</v>
      </c>
      <c r="IV39" s="42">
        <f t="shared" si="117"/>
        <v>0</v>
      </c>
      <c r="IW39" s="42">
        <f t="shared" si="96"/>
        <v>0</v>
      </c>
      <c r="IX39" s="42">
        <f t="shared" si="96"/>
        <v>0</v>
      </c>
      <c r="IY39" s="42">
        <f t="shared" si="96"/>
        <v>0</v>
      </c>
      <c r="IZ39" s="42">
        <f t="shared" si="96"/>
        <v>0</v>
      </c>
      <c r="JA39" s="42">
        <f t="shared" si="96"/>
        <v>0</v>
      </c>
      <c r="JB39" s="42">
        <f t="shared" si="96"/>
        <v>0</v>
      </c>
      <c r="JC39" s="42">
        <f t="shared" si="96"/>
        <v>0</v>
      </c>
      <c r="JD39" s="42">
        <f t="shared" si="96"/>
        <v>0</v>
      </c>
      <c r="JE39" s="42">
        <f t="shared" si="96"/>
        <v>0</v>
      </c>
      <c r="JF39" s="42">
        <f t="shared" si="96"/>
        <v>0</v>
      </c>
      <c r="JG39" s="42">
        <f t="shared" si="96"/>
        <v>0</v>
      </c>
      <c r="JH39" s="42">
        <f t="shared" si="96"/>
        <v>0</v>
      </c>
      <c r="JI39" s="42">
        <f t="shared" si="96"/>
        <v>0</v>
      </c>
      <c r="JJ39" s="42">
        <f t="shared" si="96"/>
        <v>0</v>
      </c>
      <c r="JK39" s="42">
        <f t="shared" si="96"/>
        <v>0</v>
      </c>
      <c r="JL39" s="42">
        <f t="shared" si="96"/>
        <v>0</v>
      </c>
      <c r="JM39" s="42">
        <f t="shared" si="96"/>
        <v>0</v>
      </c>
      <c r="JN39" s="42">
        <f t="shared" si="110"/>
        <v>0</v>
      </c>
      <c r="JO39" s="42">
        <f t="shared" si="110"/>
        <v>0</v>
      </c>
      <c r="JP39" s="42">
        <f t="shared" si="110"/>
        <v>0</v>
      </c>
      <c r="JQ39" s="42">
        <f t="shared" si="110"/>
        <v>0</v>
      </c>
      <c r="JR39" s="42">
        <f t="shared" si="110"/>
        <v>0</v>
      </c>
      <c r="JS39" s="42">
        <f t="shared" si="110"/>
        <v>0</v>
      </c>
      <c r="JT39" s="42">
        <f t="shared" si="110"/>
        <v>0</v>
      </c>
      <c r="JU39" s="42">
        <f t="shared" si="110"/>
        <v>0</v>
      </c>
      <c r="JV39" s="42">
        <f t="shared" si="110"/>
        <v>0</v>
      </c>
      <c r="JW39" s="42">
        <f t="shared" si="110"/>
        <v>0</v>
      </c>
      <c r="JX39" s="42">
        <f t="shared" si="110"/>
        <v>0</v>
      </c>
      <c r="JY39" s="42">
        <f t="shared" si="110"/>
        <v>0</v>
      </c>
      <c r="JZ39" s="42">
        <f t="shared" si="110"/>
        <v>0</v>
      </c>
      <c r="KA39" s="42">
        <f t="shared" si="110"/>
        <v>0</v>
      </c>
      <c r="KB39" s="42">
        <f t="shared" si="110"/>
        <v>0</v>
      </c>
      <c r="KC39" s="42">
        <f t="shared" si="110"/>
        <v>0</v>
      </c>
      <c r="KD39" s="42">
        <f t="shared" si="110"/>
        <v>0</v>
      </c>
      <c r="KE39" s="42">
        <f t="shared" si="110"/>
        <v>0</v>
      </c>
      <c r="KF39" s="42">
        <f t="shared" si="110"/>
        <v>0</v>
      </c>
      <c r="KG39" s="42">
        <f t="shared" si="110"/>
        <v>0</v>
      </c>
      <c r="KH39" s="42">
        <f t="shared" si="110"/>
        <v>0</v>
      </c>
      <c r="KI39" s="42">
        <f t="shared" si="110"/>
        <v>0</v>
      </c>
      <c r="KJ39" s="42">
        <f t="shared" si="110"/>
        <v>0</v>
      </c>
      <c r="KK39" s="42">
        <f t="shared" si="110"/>
        <v>0</v>
      </c>
      <c r="KL39" s="42">
        <f t="shared" si="110"/>
        <v>0</v>
      </c>
      <c r="KM39" s="42">
        <f t="shared" si="110"/>
        <v>0</v>
      </c>
      <c r="KN39" s="42">
        <f t="shared" si="110"/>
        <v>0</v>
      </c>
      <c r="KO39" s="42">
        <f t="shared" si="110"/>
        <v>0</v>
      </c>
      <c r="KP39" s="42">
        <f t="shared" si="110"/>
        <v>0</v>
      </c>
      <c r="KQ39" s="42">
        <f t="shared" si="110"/>
        <v>0</v>
      </c>
      <c r="KR39" s="42">
        <f t="shared" si="110"/>
        <v>0</v>
      </c>
      <c r="KS39" s="42">
        <f t="shared" si="110"/>
        <v>0</v>
      </c>
      <c r="KT39" s="42">
        <f t="shared" si="110"/>
        <v>0</v>
      </c>
      <c r="KU39" s="42">
        <f t="shared" si="110"/>
        <v>0</v>
      </c>
      <c r="KV39" s="42">
        <f t="shared" si="110"/>
        <v>0</v>
      </c>
      <c r="KW39" s="42">
        <f t="shared" si="110"/>
        <v>0</v>
      </c>
      <c r="KX39" s="42">
        <f t="shared" si="110"/>
        <v>0</v>
      </c>
      <c r="KY39" s="42">
        <f t="shared" si="110"/>
        <v>0</v>
      </c>
      <c r="KZ39" s="42">
        <f t="shared" si="110"/>
        <v>0</v>
      </c>
      <c r="LA39" s="42">
        <f t="shared" si="110"/>
        <v>0</v>
      </c>
      <c r="LB39" s="42">
        <f t="shared" si="110"/>
        <v>0</v>
      </c>
      <c r="LC39" s="42">
        <f t="shared" si="110"/>
        <v>0</v>
      </c>
      <c r="LD39" s="42">
        <f t="shared" si="110"/>
        <v>0</v>
      </c>
      <c r="LE39" s="42">
        <f t="shared" si="110"/>
        <v>0</v>
      </c>
      <c r="LF39" s="42">
        <f t="shared" si="110"/>
        <v>0</v>
      </c>
      <c r="LG39" s="42">
        <f t="shared" si="110"/>
        <v>0</v>
      </c>
      <c r="LH39" s="42">
        <f t="shared" si="110"/>
        <v>0</v>
      </c>
      <c r="LI39" s="42">
        <f t="shared" si="110"/>
        <v>0</v>
      </c>
      <c r="LJ39" s="42">
        <f t="shared" si="110"/>
        <v>0</v>
      </c>
      <c r="LK39" s="42">
        <f t="shared" si="110"/>
        <v>0</v>
      </c>
      <c r="LL39" s="42">
        <f t="shared" ref="LL39:NS44" si="124">IF(LL$2=$A39,1,0)</f>
        <v>0</v>
      </c>
      <c r="LM39" s="42">
        <f t="shared" si="124"/>
        <v>0</v>
      </c>
      <c r="LN39" s="42">
        <f t="shared" si="124"/>
        <v>0</v>
      </c>
      <c r="LO39" s="42">
        <f t="shared" si="124"/>
        <v>0</v>
      </c>
      <c r="LP39" s="42">
        <f t="shared" si="124"/>
        <v>0</v>
      </c>
      <c r="LQ39" s="42">
        <f t="shared" si="124"/>
        <v>0</v>
      </c>
      <c r="LR39" s="42">
        <f t="shared" si="124"/>
        <v>0</v>
      </c>
      <c r="LS39" s="42">
        <f t="shared" si="124"/>
        <v>0</v>
      </c>
      <c r="LT39" s="42">
        <f t="shared" si="124"/>
        <v>0</v>
      </c>
      <c r="LU39" s="42">
        <f t="shared" si="124"/>
        <v>0</v>
      </c>
      <c r="LV39" s="42">
        <f t="shared" si="124"/>
        <v>0</v>
      </c>
      <c r="LW39" s="42">
        <f t="shared" si="124"/>
        <v>0</v>
      </c>
      <c r="LX39" s="42">
        <f t="shared" si="124"/>
        <v>0</v>
      </c>
      <c r="LY39" s="42">
        <f t="shared" si="124"/>
        <v>0</v>
      </c>
      <c r="LZ39" s="42">
        <f t="shared" si="124"/>
        <v>0</v>
      </c>
      <c r="MA39" s="42">
        <f t="shared" si="124"/>
        <v>0</v>
      </c>
      <c r="MB39" s="42">
        <f t="shared" si="124"/>
        <v>0</v>
      </c>
      <c r="MC39" s="42">
        <f t="shared" si="124"/>
        <v>0</v>
      </c>
      <c r="MD39" s="42">
        <f t="shared" si="124"/>
        <v>0</v>
      </c>
      <c r="ME39" s="42">
        <f t="shared" si="124"/>
        <v>0</v>
      </c>
      <c r="MF39" s="42">
        <f t="shared" si="124"/>
        <v>0</v>
      </c>
      <c r="MG39" s="42">
        <f t="shared" si="124"/>
        <v>0</v>
      </c>
      <c r="MH39" s="42">
        <f t="shared" si="124"/>
        <v>0</v>
      </c>
      <c r="MI39" s="42">
        <f t="shared" si="124"/>
        <v>0</v>
      </c>
      <c r="MJ39" s="42">
        <f t="shared" si="124"/>
        <v>0</v>
      </c>
      <c r="MK39" s="42">
        <f t="shared" si="124"/>
        <v>0</v>
      </c>
      <c r="ML39" s="42">
        <f t="shared" si="124"/>
        <v>0</v>
      </c>
      <c r="MM39" s="42">
        <f t="shared" si="124"/>
        <v>0</v>
      </c>
      <c r="MN39" s="42">
        <f t="shared" si="124"/>
        <v>0</v>
      </c>
      <c r="MO39" s="42">
        <f t="shared" si="124"/>
        <v>0</v>
      </c>
      <c r="MP39" s="42">
        <f t="shared" si="124"/>
        <v>0</v>
      </c>
      <c r="MQ39" s="42">
        <f t="shared" si="124"/>
        <v>0</v>
      </c>
      <c r="MR39" s="42">
        <f t="shared" si="124"/>
        <v>0</v>
      </c>
      <c r="MS39" s="42">
        <f t="shared" si="124"/>
        <v>0</v>
      </c>
      <c r="MT39" s="42">
        <f t="shared" si="124"/>
        <v>0</v>
      </c>
      <c r="MU39" s="42">
        <f t="shared" si="124"/>
        <v>0</v>
      </c>
      <c r="MV39" s="42">
        <f t="shared" si="124"/>
        <v>0</v>
      </c>
      <c r="MW39" s="42">
        <f t="shared" si="124"/>
        <v>0</v>
      </c>
      <c r="MX39" s="42">
        <f t="shared" si="124"/>
        <v>0</v>
      </c>
      <c r="MY39" s="42">
        <f t="shared" si="124"/>
        <v>0</v>
      </c>
      <c r="MZ39" s="42">
        <f t="shared" si="124"/>
        <v>0</v>
      </c>
      <c r="NA39" s="42">
        <f t="shared" si="124"/>
        <v>0</v>
      </c>
      <c r="NB39" s="42">
        <f t="shared" si="124"/>
        <v>0</v>
      </c>
      <c r="NC39" s="42">
        <f t="shared" si="124"/>
        <v>0</v>
      </c>
      <c r="ND39" s="42">
        <f t="shared" si="124"/>
        <v>0</v>
      </c>
      <c r="NE39" s="42">
        <f t="shared" si="124"/>
        <v>0</v>
      </c>
      <c r="NF39" s="42">
        <f t="shared" si="124"/>
        <v>0</v>
      </c>
      <c r="NG39" s="42">
        <f t="shared" si="124"/>
        <v>0</v>
      </c>
      <c r="NH39" s="42">
        <f t="shared" si="124"/>
        <v>0</v>
      </c>
      <c r="NI39" s="42">
        <f t="shared" si="124"/>
        <v>0</v>
      </c>
      <c r="NJ39" s="42">
        <f t="shared" si="124"/>
        <v>0</v>
      </c>
      <c r="NK39" s="42">
        <f t="shared" si="124"/>
        <v>0</v>
      </c>
      <c r="NL39" s="42">
        <f t="shared" si="124"/>
        <v>0</v>
      </c>
      <c r="NM39" s="42">
        <f t="shared" si="124"/>
        <v>0</v>
      </c>
      <c r="NN39" s="42">
        <f t="shared" si="124"/>
        <v>0</v>
      </c>
      <c r="NO39" s="42">
        <f t="shared" si="124"/>
        <v>0</v>
      </c>
      <c r="NP39" s="42">
        <f t="shared" si="124"/>
        <v>0</v>
      </c>
      <c r="NQ39" s="42">
        <f t="shared" si="124"/>
        <v>0</v>
      </c>
      <c r="NR39" s="42">
        <f t="shared" si="124"/>
        <v>0</v>
      </c>
      <c r="NS39" s="42">
        <f t="shared" si="124"/>
        <v>0</v>
      </c>
      <c r="NT39" s="42">
        <f t="shared" si="97"/>
        <v>0</v>
      </c>
      <c r="NU39" s="42">
        <f t="shared" si="97"/>
        <v>0</v>
      </c>
      <c r="NV39" s="42">
        <f t="shared" si="97"/>
        <v>0</v>
      </c>
      <c r="NW39" s="42">
        <f t="shared" si="97"/>
        <v>0</v>
      </c>
      <c r="NX39" s="42">
        <f t="shared" si="97"/>
        <v>0</v>
      </c>
      <c r="NY39" s="42">
        <f t="shared" si="97"/>
        <v>0</v>
      </c>
      <c r="NZ39" s="42">
        <f t="shared" si="82"/>
        <v>0</v>
      </c>
      <c r="OA39" s="42">
        <f t="shared" si="82"/>
        <v>0</v>
      </c>
      <c r="OB39" s="42">
        <f t="shared" si="115"/>
        <v>0</v>
      </c>
      <c r="OC39" s="42">
        <f t="shared" si="115"/>
        <v>0</v>
      </c>
      <c r="OD39" s="42">
        <f t="shared" si="115"/>
        <v>0</v>
      </c>
      <c r="OE39" s="42">
        <f t="shared" si="115"/>
        <v>0</v>
      </c>
      <c r="OF39" s="42">
        <f t="shared" si="115"/>
        <v>0</v>
      </c>
      <c r="OG39" s="42">
        <f t="shared" si="115"/>
        <v>0</v>
      </c>
      <c r="OH39" s="42">
        <f t="shared" si="115"/>
        <v>0</v>
      </c>
      <c r="OI39" s="42">
        <f t="shared" si="115"/>
        <v>0</v>
      </c>
      <c r="OJ39" s="42">
        <f t="shared" si="115"/>
        <v>0</v>
      </c>
      <c r="OK39" s="42">
        <f t="shared" si="115"/>
        <v>0</v>
      </c>
      <c r="OL39" s="42">
        <f t="shared" si="115"/>
        <v>0</v>
      </c>
      <c r="OM39" s="42">
        <f t="shared" si="115"/>
        <v>0</v>
      </c>
      <c r="ON39" s="42">
        <f t="shared" si="115"/>
        <v>0</v>
      </c>
      <c r="OO39" s="42">
        <f t="shared" si="115"/>
        <v>0</v>
      </c>
      <c r="OP39" s="42">
        <f t="shared" si="115"/>
        <v>0</v>
      </c>
      <c r="OQ39" s="42">
        <f t="shared" si="115"/>
        <v>0</v>
      </c>
      <c r="OR39" s="42">
        <f t="shared" si="115"/>
        <v>0</v>
      </c>
      <c r="OS39" s="42">
        <f t="shared" si="115"/>
        <v>0</v>
      </c>
      <c r="OT39" s="42">
        <f t="shared" si="115"/>
        <v>0</v>
      </c>
      <c r="OU39" s="42">
        <f t="shared" si="115"/>
        <v>0</v>
      </c>
      <c r="OV39" s="42">
        <f t="shared" si="115"/>
        <v>0</v>
      </c>
      <c r="OW39" s="42">
        <f t="shared" si="115"/>
        <v>0</v>
      </c>
      <c r="OX39" s="42">
        <f t="shared" si="115"/>
        <v>0</v>
      </c>
      <c r="OY39" s="42">
        <f t="shared" si="115"/>
        <v>0</v>
      </c>
      <c r="OZ39" s="42">
        <f t="shared" si="115"/>
        <v>0</v>
      </c>
      <c r="PA39" s="42">
        <f t="shared" si="115"/>
        <v>0</v>
      </c>
      <c r="PB39" s="42">
        <f t="shared" si="115"/>
        <v>0</v>
      </c>
      <c r="PC39" s="42">
        <f t="shared" si="115"/>
        <v>0</v>
      </c>
      <c r="PD39" s="42">
        <f t="shared" si="115"/>
        <v>0</v>
      </c>
      <c r="PE39" s="42">
        <f t="shared" si="115"/>
        <v>0</v>
      </c>
      <c r="PF39" s="42">
        <f t="shared" si="115"/>
        <v>0</v>
      </c>
      <c r="PG39" s="42">
        <f t="shared" si="115"/>
        <v>0</v>
      </c>
      <c r="PH39" s="42">
        <f t="shared" si="115"/>
        <v>0</v>
      </c>
      <c r="PI39" s="42">
        <f t="shared" si="115"/>
        <v>0</v>
      </c>
      <c r="PJ39" s="42">
        <f t="shared" si="115"/>
        <v>0</v>
      </c>
      <c r="PK39" s="42">
        <f t="shared" si="115"/>
        <v>0</v>
      </c>
      <c r="PL39" s="42">
        <f t="shared" si="115"/>
        <v>0</v>
      </c>
      <c r="PM39" s="42">
        <f t="shared" si="115"/>
        <v>0</v>
      </c>
      <c r="PN39" s="42">
        <f t="shared" si="115"/>
        <v>0</v>
      </c>
      <c r="PO39" s="42">
        <f t="shared" si="115"/>
        <v>0</v>
      </c>
      <c r="PP39" s="42">
        <f t="shared" si="115"/>
        <v>0</v>
      </c>
      <c r="PQ39" s="42">
        <f t="shared" si="115"/>
        <v>0</v>
      </c>
      <c r="PR39" s="42">
        <f t="shared" si="115"/>
        <v>0</v>
      </c>
      <c r="PS39" s="42">
        <f t="shared" si="115"/>
        <v>0</v>
      </c>
      <c r="PT39" s="42">
        <f t="shared" si="115"/>
        <v>0</v>
      </c>
      <c r="PU39" s="42">
        <f t="shared" si="115"/>
        <v>0</v>
      </c>
      <c r="PV39" s="42">
        <f t="shared" si="115"/>
        <v>0</v>
      </c>
      <c r="PW39" s="42">
        <f t="shared" si="115"/>
        <v>0</v>
      </c>
      <c r="PX39" s="42">
        <f t="shared" si="115"/>
        <v>0</v>
      </c>
      <c r="PY39" s="42">
        <f t="shared" si="115"/>
        <v>0</v>
      </c>
      <c r="PZ39" s="42">
        <f t="shared" si="115"/>
        <v>0</v>
      </c>
      <c r="QA39" s="42">
        <f t="shared" si="115"/>
        <v>0</v>
      </c>
      <c r="QB39" s="42">
        <f t="shared" si="115"/>
        <v>0</v>
      </c>
      <c r="QC39" s="42">
        <f t="shared" si="115"/>
        <v>0</v>
      </c>
      <c r="QD39" s="42">
        <f t="shared" si="115"/>
        <v>0</v>
      </c>
      <c r="QE39" s="42">
        <f t="shared" si="115"/>
        <v>0</v>
      </c>
      <c r="QF39" s="42">
        <f t="shared" si="115"/>
        <v>0</v>
      </c>
      <c r="QG39" s="42">
        <f t="shared" si="115"/>
        <v>0</v>
      </c>
      <c r="QH39" s="42">
        <f t="shared" si="115"/>
        <v>0</v>
      </c>
      <c r="QI39" s="42">
        <f t="shared" si="115"/>
        <v>0</v>
      </c>
      <c r="QJ39" s="42">
        <f t="shared" si="115"/>
        <v>0</v>
      </c>
      <c r="QK39" s="42">
        <f t="shared" si="115"/>
        <v>0</v>
      </c>
      <c r="QL39" s="42">
        <f t="shared" si="115"/>
        <v>0</v>
      </c>
      <c r="QM39" s="42">
        <f t="shared" ref="QM39:SX43" si="125">IF(QM$2=$A39,1,0)</f>
        <v>0</v>
      </c>
      <c r="QN39" s="42">
        <f t="shared" si="125"/>
        <v>0</v>
      </c>
      <c r="QO39" s="42">
        <f t="shared" si="125"/>
        <v>0</v>
      </c>
      <c r="QP39" s="42">
        <f t="shared" si="125"/>
        <v>0</v>
      </c>
      <c r="QQ39" s="42">
        <f t="shared" si="125"/>
        <v>0</v>
      </c>
      <c r="QR39" s="42">
        <f t="shared" si="125"/>
        <v>0</v>
      </c>
      <c r="QS39" s="42">
        <f t="shared" si="125"/>
        <v>0</v>
      </c>
      <c r="QT39" s="42">
        <f t="shared" si="125"/>
        <v>0</v>
      </c>
      <c r="QU39" s="42">
        <f t="shared" si="125"/>
        <v>0</v>
      </c>
      <c r="QV39" s="42">
        <f t="shared" si="125"/>
        <v>0</v>
      </c>
      <c r="QW39" s="42">
        <f t="shared" si="125"/>
        <v>0</v>
      </c>
      <c r="QX39" s="42">
        <f t="shared" si="125"/>
        <v>0</v>
      </c>
      <c r="QY39" s="42">
        <f t="shared" si="125"/>
        <v>0</v>
      </c>
      <c r="QZ39" s="42">
        <f t="shared" si="125"/>
        <v>0</v>
      </c>
      <c r="RA39" s="42">
        <f t="shared" si="125"/>
        <v>0</v>
      </c>
      <c r="RB39" s="42">
        <f t="shared" si="125"/>
        <v>0</v>
      </c>
      <c r="RC39" s="42">
        <f t="shared" si="125"/>
        <v>0</v>
      </c>
      <c r="RD39" s="42">
        <f t="shared" si="125"/>
        <v>0</v>
      </c>
      <c r="RE39" s="42">
        <f t="shared" si="125"/>
        <v>0</v>
      </c>
      <c r="RF39" s="42">
        <f t="shared" si="125"/>
        <v>0</v>
      </c>
      <c r="RG39" s="42">
        <f t="shared" si="125"/>
        <v>0</v>
      </c>
      <c r="RH39" s="42">
        <f t="shared" si="125"/>
        <v>0</v>
      </c>
      <c r="RI39" s="42">
        <f t="shared" si="125"/>
        <v>0</v>
      </c>
      <c r="RJ39" s="42">
        <f t="shared" si="125"/>
        <v>0</v>
      </c>
      <c r="RK39" s="42">
        <f t="shared" si="125"/>
        <v>0</v>
      </c>
      <c r="RL39" s="42">
        <f t="shared" si="125"/>
        <v>0</v>
      </c>
      <c r="RM39" s="42">
        <f t="shared" si="125"/>
        <v>0</v>
      </c>
      <c r="RN39" s="42">
        <f t="shared" si="125"/>
        <v>0</v>
      </c>
      <c r="RO39" s="42">
        <f t="shared" si="125"/>
        <v>0</v>
      </c>
      <c r="RP39" s="42">
        <f t="shared" si="125"/>
        <v>0</v>
      </c>
      <c r="RQ39" s="42">
        <f t="shared" si="125"/>
        <v>0</v>
      </c>
      <c r="RR39" s="42">
        <f t="shared" si="125"/>
        <v>0</v>
      </c>
      <c r="RS39" s="42">
        <f t="shared" si="125"/>
        <v>0</v>
      </c>
      <c r="RT39" s="42">
        <f t="shared" si="125"/>
        <v>0</v>
      </c>
      <c r="RU39" s="42">
        <f t="shared" si="125"/>
        <v>0</v>
      </c>
      <c r="RV39" s="42">
        <f t="shared" si="125"/>
        <v>0</v>
      </c>
      <c r="RW39" s="42">
        <f t="shared" si="125"/>
        <v>0</v>
      </c>
      <c r="RX39" s="42">
        <f t="shared" si="125"/>
        <v>0</v>
      </c>
      <c r="RY39" s="42">
        <f t="shared" si="125"/>
        <v>0</v>
      </c>
      <c r="RZ39" s="42">
        <f t="shared" si="125"/>
        <v>0</v>
      </c>
      <c r="SA39" s="42">
        <f t="shared" si="125"/>
        <v>0</v>
      </c>
      <c r="SB39" s="42">
        <f t="shared" si="125"/>
        <v>0</v>
      </c>
      <c r="SC39" s="42">
        <f t="shared" si="125"/>
        <v>0</v>
      </c>
      <c r="SD39" s="42">
        <f t="shared" si="125"/>
        <v>0</v>
      </c>
      <c r="SE39" s="42">
        <f t="shared" si="125"/>
        <v>0</v>
      </c>
      <c r="SF39" s="42">
        <f t="shared" si="125"/>
        <v>0</v>
      </c>
      <c r="SG39" s="42">
        <f t="shared" si="125"/>
        <v>0</v>
      </c>
      <c r="SH39" s="42">
        <f t="shared" si="125"/>
        <v>0</v>
      </c>
      <c r="SI39" s="42">
        <f t="shared" si="125"/>
        <v>0</v>
      </c>
      <c r="SJ39" s="42">
        <f t="shared" si="125"/>
        <v>0</v>
      </c>
      <c r="SK39" s="42">
        <f t="shared" si="125"/>
        <v>0</v>
      </c>
      <c r="SL39" s="42">
        <f t="shared" si="125"/>
        <v>0</v>
      </c>
      <c r="SM39" s="42">
        <f t="shared" si="125"/>
        <v>1</v>
      </c>
      <c r="SN39" s="42">
        <f t="shared" si="125"/>
        <v>1</v>
      </c>
      <c r="SO39" s="42">
        <f t="shared" si="125"/>
        <v>1</v>
      </c>
      <c r="SP39" s="42">
        <f t="shared" si="125"/>
        <v>0</v>
      </c>
      <c r="SQ39" s="42">
        <f t="shared" si="125"/>
        <v>0</v>
      </c>
      <c r="SR39" s="42">
        <f t="shared" si="125"/>
        <v>0</v>
      </c>
      <c r="SS39" s="42">
        <f t="shared" si="125"/>
        <v>0</v>
      </c>
      <c r="ST39" s="42">
        <f t="shared" si="125"/>
        <v>0</v>
      </c>
      <c r="SU39" s="42">
        <f t="shared" si="125"/>
        <v>0</v>
      </c>
      <c r="SV39" s="42">
        <f t="shared" si="125"/>
        <v>0</v>
      </c>
      <c r="SW39" s="42">
        <f t="shared" si="125"/>
        <v>0</v>
      </c>
      <c r="SX39" s="42">
        <f t="shared" si="125"/>
        <v>0</v>
      </c>
      <c r="SY39" s="42">
        <f t="shared" si="103"/>
        <v>0</v>
      </c>
      <c r="SZ39" s="42">
        <f t="shared" si="98"/>
        <v>0</v>
      </c>
      <c r="TA39" s="42">
        <f t="shared" si="98"/>
        <v>0</v>
      </c>
      <c r="TB39" s="42">
        <f t="shared" si="98"/>
        <v>0</v>
      </c>
      <c r="TC39" s="42">
        <f t="shared" si="98"/>
        <v>0</v>
      </c>
      <c r="TD39" s="42">
        <f t="shared" si="121"/>
        <v>0</v>
      </c>
      <c r="TE39" s="42">
        <f t="shared" si="121"/>
        <v>0</v>
      </c>
      <c r="TF39" s="42">
        <f t="shared" si="121"/>
        <v>0</v>
      </c>
      <c r="TG39" s="42">
        <f t="shared" si="121"/>
        <v>0</v>
      </c>
      <c r="TH39" s="42">
        <f t="shared" si="121"/>
        <v>0</v>
      </c>
      <c r="TI39" s="42">
        <f t="shared" si="121"/>
        <v>0</v>
      </c>
      <c r="TJ39" s="42">
        <f t="shared" si="121"/>
        <v>0</v>
      </c>
      <c r="TK39" s="42">
        <f t="shared" si="121"/>
        <v>0</v>
      </c>
      <c r="TL39" s="42">
        <f t="shared" si="121"/>
        <v>0</v>
      </c>
      <c r="TM39" s="42">
        <f t="shared" si="121"/>
        <v>0</v>
      </c>
      <c r="TN39" s="42">
        <f t="shared" si="121"/>
        <v>0</v>
      </c>
      <c r="TO39" s="42">
        <f t="shared" si="121"/>
        <v>0</v>
      </c>
      <c r="TP39" s="42">
        <f t="shared" si="121"/>
        <v>0</v>
      </c>
      <c r="TQ39" s="42">
        <f t="shared" si="121"/>
        <v>0</v>
      </c>
      <c r="TR39" s="42">
        <f t="shared" si="121"/>
        <v>0</v>
      </c>
      <c r="TS39" s="42">
        <f t="shared" si="121"/>
        <v>0</v>
      </c>
      <c r="TT39" s="42">
        <f t="shared" si="121"/>
        <v>0</v>
      </c>
      <c r="TU39" s="42">
        <f t="shared" si="121"/>
        <v>0</v>
      </c>
      <c r="TV39" s="42">
        <f t="shared" si="121"/>
        <v>0</v>
      </c>
      <c r="TW39" s="42">
        <f t="shared" si="121"/>
        <v>0</v>
      </c>
      <c r="TX39" s="42">
        <f t="shared" si="121"/>
        <v>0</v>
      </c>
      <c r="TY39" s="42">
        <f t="shared" si="121"/>
        <v>0</v>
      </c>
      <c r="TZ39" s="42">
        <f t="shared" si="121"/>
        <v>0</v>
      </c>
      <c r="UA39" s="42">
        <f t="shared" si="121"/>
        <v>0</v>
      </c>
      <c r="UB39" s="42">
        <f t="shared" si="121"/>
        <v>0</v>
      </c>
      <c r="UC39" s="42">
        <f t="shared" si="121"/>
        <v>0</v>
      </c>
      <c r="UD39" s="42">
        <f t="shared" si="121"/>
        <v>0</v>
      </c>
      <c r="UE39" s="42">
        <f t="shared" si="121"/>
        <v>0</v>
      </c>
      <c r="UF39" s="42">
        <f t="shared" si="121"/>
        <v>0</v>
      </c>
      <c r="UG39" s="42">
        <f t="shared" si="121"/>
        <v>0</v>
      </c>
      <c r="UH39" s="42">
        <f t="shared" si="121"/>
        <v>0</v>
      </c>
      <c r="UI39" s="42">
        <f t="shared" si="121"/>
        <v>0</v>
      </c>
      <c r="UJ39" s="42">
        <f t="shared" si="121"/>
        <v>0</v>
      </c>
      <c r="UK39" s="42">
        <f t="shared" si="121"/>
        <v>0</v>
      </c>
      <c r="UL39" s="42">
        <f t="shared" si="121"/>
        <v>0</v>
      </c>
      <c r="UM39" s="42">
        <f t="shared" si="121"/>
        <v>0</v>
      </c>
      <c r="UN39" s="42">
        <f t="shared" si="121"/>
        <v>0</v>
      </c>
      <c r="UO39" s="42">
        <f t="shared" si="121"/>
        <v>0</v>
      </c>
      <c r="UP39" s="42">
        <f t="shared" si="121"/>
        <v>0</v>
      </c>
      <c r="UQ39" s="42">
        <f t="shared" si="121"/>
        <v>0</v>
      </c>
      <c r="UR39" s="42">
        <f t="shared" si="121"/>
        <v>0</v>
      </c>
      <c r="US39" s="42">
        <f t="shared" si="121"/>
        <v>0</v>
      </c>
      <c r="UT39" s="42">
        <f t="shared" si="121"/>
        <v>0</v>
      </c>
      <c r="UU39" s="42">
        <f t="shared" si="121"/>
        <v>0</v>
      </c>
      <c r="UV39" s="42">
        <f t="shared" si="121"/>
        <v>0</v>
      </c>
      <c r="UW39" s="42">
        <f t="shared" si="121"/>
        <v>0</v>
      </c>
      <c r="UX39" s="42">
        <f t="shared" si="121"/>
        <v>0</v>
      </c>
      <c r="UY39" s="42">
        <f t="shared" si="121"/>
        <v>0</v>
      </c>
      <c r="UZ39" s="42">
        <f t="shared" si="121"/>
        <v>0</v>
      </c>
      <c r="VA39" s="42">
        <f t="shared" si="121"/>
        <v>0</v>
      </c>
      <c r="VB39" s="42">
        <f t="shared" si="121"/>
        <v>0</v>
      </c>
      <c r="VC39" s="42">
        <f t="shared" si="121"/>
        <v>0</v>
      </c>
      <c r="VD39" s="42">
        <f t="shared" si="121"/>
        <v>0</v>
      </c>
      <c r="VE39" s="42">
        <f t="shared" si="121"/>
        <v>0</v>
      </c>
      <c r="VF39" s="42">
        <f t="shared" si="121"/>
        <v>0</v>
      </c>
      <c r="VG39" s="42">
        <f t="shared" si="121"/>
        <v>0</v>
      </c>
      <c r="VH39" s="42">
        <f t="shared" si="121"/>
        <v>0</v>
      </c>
      <c r="VI39" s="42">
        <f t="shared" si="121"/>
        <v>0</v>
      </c>
      <c r="VJ39" s="42">
        <f t="shared" si="121"/>
        <v>0</v>
      </c>
      <c r="VK39" s="42">
        <f t="shared" si="121"/>
        <v>0</v>
      </c>
      <c r="VL39" s="42">
        <f t="shared" si="121"/>
        <v>0</v>
      </c>
      <c r="VM39" s="42">
        <f t="shared" si="121"/>
        <v>0</v>
      </c>
      <c r="VN39" s="42">
        <f t="shared" si="121"/>
        <v>0</v>
      </c>
      <c r="VO39" s="42">
        <f t="shared" si="121"/>
        <v>0</v>
      </c>
      <c r="VP39" s="42">
        <f t="shared" si="118"/>
        <v>0</v>
      </c>
      <c r="VQ39" s="42">
        <f t="shared" si="118"/>
        <v>0</v>
      </c>
      <c r="VR39" s="42">
        <f t="shared" si="118"/>
        <v>0</v>
      </c>
      <c r="VS39" s="42">
        <f t="shared" si="118"/>
        <v>0</v>
      </c>
      <c r="VT39" s="42">
        <f t="shared" si="118"/>
        <v>0</v>
      </c>
      <c r="VU39" s="42">
        <f t="shared" si="118"/>
        <v>0</v>
      </c>
      <c r="VV39" s="42">
        <f t="shared" si="118"/>
        <v>0</v>
      </c>
      <c r="VW39" s="42">
        <f t="shared" si="118"/>
        <v>0</v>
      </c>
      <c r="VX39" s="42">
        <f t="shared" si="118"/>
        <v>0</v>
      </c>
      <c r="VY39" s="42">
        <f t="shared" si="118"/>
        <v>0</v>
      </c>
      <c r="VZ39" s="42">
        <f t="shared" si="118"/>
        <v>0</v>
      </c>
      <c r="WA39" s="42">
        <f t="shared" si="118"/>
        <v>0</v>
      </c>
      <c r="WB39" s="42">
        <f t="shared" si="118"/>
        <v>0</v>
      </c>
      <c r="WC39" s="42">
        <f t="shared" si="118"/>
        <v>0</v>
      </c>
      <c r="WD39" s="42">
        <f t="shared" si="118"/>
        <v>0</v>
      </c>
      <c r="WE39" s="42">
        <f t="shared" si="118"/>
        <v>0</v>
      </c>
      <c r="WF39" s="42">
        <f t="shared" si="118"/>
        <v>0</v>
      </c>
      <c r="WG39" s="42">
        <f t="shared" si="118"/>
        <v>0</v>
      </c>
      <c r="WH39" s="42">
        <f t="shared" si="118"/>
        <v>0</v>
      </c>
      <c r="WI39" s="42">
        <f t="shared" si="118"/>
        <v>0</v>
      </c>
      <c r="WJ39" s="42">
        <f t="shared" si="118"/>
        <v>0</v>
      </c>
      <c r="WK39" s="42">
        <f t="shared" si="118"/>
        <v>0</v>
      </c>
      <c r="WL39" s="42">
        <f t="shared" si="118"/>
        <v>0</v>
      </c>
      <c r="WM39" s="42">
        <f t="shared" si="118"/>
        <v>0</v>
      </c>
      <c r="WN39" s="42">
        <f t="shared" si="118"/>
        <v>0</v>
      </c>
      <c r="WO39" s="42">
        <f t="shared" si="118"/>
        <v>0</v>
      </c>
      <c r="WP39" s="42">
        <f t="shared" si="118"/>
        <v>0</v>
      </c>
      <c r="WQ39" s="42">
        <f t="shared" si="118"/>
        <v>0</v>
      </c>
      <c r="WR39" s="42">
        <f t="shared" si="118"/>
        <v>0</v>
      </c>
      <c r="WS39" s="42">
        <f t="shared" si="118"/>
        <v>0</v>
      </c>
      <c r="WT39" s="42">
        <f t="shared" si="118"/>
        <v>0</v>
      </c>
      <c r="WU39" s="42">
        <f t="shared" si="118"/>
        <v>0</v>
      </c>
      <c r="WV39" s="42">
        <f t="shared" si="118"/>
        <v>0</v>
      </c>
      <c r="WW39" s="42">
        <f t="shared" si="118"/>
        <v>0</v>
      </c>
      <c r="WX39" s="42">
        <f t="shared" si="118"/>
        <v>0</v>
      </c>
      <c r="WY39" s="42">
        <f t="shared" si="118"/>
        <v>0</v>
      </c>
      <c r="WZ39" s="42">
        <f t="shared" si="118"/>
        <v>0</v>
      </c>
      <c r="XA39" s="42">
        <f t="shared" si="118"/>
        <v>0</v>
      </c>
      <c r="XB39" s="42">
        <f t="shared" si="118"/>
        <v>0</v>
      </c>
      <c r="XC39" s="42">
        <f t="shared" si="118"/>
        <v>0</v>
      </c>
      <c r="XD39" s="42">
        <f t="shared" si="118"/>
        <v>0</v>
      </c>
      <c r="XE39" s="42">
        <f t="shared" si="118"/>
        <v>0</v>
      </c>
      <c r="XF39" s="42">
        <f t="shared" si="118"/>
        <v>0</v>
      </c>
      <c r="XG39" s="42">
        <f t="shared" si="118"/>
        <v>0</v>
      </c>
      <c r="XH39" s="42">
        <f t="shared" si="118"/>
        <v>0</v>
      </c>
      <c r="XI39" s="42">
        <f t="shared" si="118"/>
        <v>0</v>
      </c>
      <c r="XJ39" s="42">
        <f t="shared" si="118"/>
        <v>0</v>
      </c>
      <c r="XK39" s="42">
        <f t="shared" si="118"/>
        <v>0</v>
      </c>
      <c r="XL39" s="42">
        <f t="shared" si="118"/>
        <v>0</v>
      </c>
      <c r="XM39" s="42">
        <f t="shared" si="118"/>
        <v>0</v>
      </c>
      <c r="XN39" s="42">
        <f t="shared" si="118"/>
        <v>0</v>
      </c>
      <c r="XO39" s="42">
        <f t="shared" si="118"/>
        <v>0</v>
      </c>
      <c r="XP39" s="42">
        <f t="shared" si="118"/>
        <v>0</v>
      </c>
      <c r="XQ39" s="42">
        <f t="shared" si="118"/>
        <v>0</v>
      </c>
      <c r="XR39" s="42">
        <f t="shared" si="118"/>
        <v>0</v>
      </c>
      <c r="XS39" s="42">
        <f t="shared" si="118"/>
        <v>0</v>
      </c>
      <c r="XT39" s="42">
        <f t="shared" si="118"/>
        <v>0</v>
      </c>
      <c r="XU39" s="42">
        <f t="shared" si="118"/>
        <v>0</v>
      </c>
      <c r="XV39" s="42">
        <f t="shared" si="118"/>
        <v>0</v>
      </c>
      <c r="XW39" s="42">
        <f t="shared" si="118"/>
        <v>0</v>
      </c>
      <c r="XX39" s="42">
        <f t="shared" si="118"/>
        <v>0</v>
      </c>
      <c r="XY39" s="42">
        <f t="shared" si="118"/>
        <v>0</v>
      </c>
      <c r="XZ39" s="42">
        <f t="shared" si="118"/>
        <v>0</v>
      </c>
      <c r="YA39" s="42">
        <f t="shared" si="104"/>
        <v>0</v>
      </c>
      <c r="YB39" s="42">
        <f t="shared" si="104"/>
        <v>0</v>
      </c>
      <c r="YC39" s="42">
        <f t="shared" si="104"/>
        <v>0</v>
      </c>
      <c r="YD39" s="42">
        <f t="shared" si="122"/>
        <v>0</v>
      </c>
      <c r="YE39" s="23"/>
    </row>
    <row r="40" spans="1:655" x14ac:dyDescent="0.55000000000000004">
      <c r="A40" t="s">
        <v>946</v>
      </c>
      <c r="B40" s="42">
        <f t="shared" si="119"/>
        <v>0</v>
      </c>
      <c r="C40" s="42">
        <f t="shared" si="119"/>
        <v>0</v>
      </c>
      <c r="D40" s="42">
        <f t="shared" si="119"/>
        <v>0</v>
      </c>
      <c r="E40" s="42">
        <f t="shared" si="119"/>
        <v>0</v>
      </c>
      <c r="F40" s="42">
        <f t="shared" si="119"/>
        <v>0</v>
      </c>
      <c r="G40" s="42">
        <f t="shared" si="119"/>
        <v>0</v>
      </c>
      <c r="H40" s="42">
        <f t="shared" si="119"/>
        <v>0</v>
      </c>
      <c r="I40" s="42">
        <f t="shared" si="119"/>
        <v>0</v>
      </c>
      <c r="J40" s="42">
        <f t="shared" si="119"/>
        <v>0</v>
      </c>
      <c r="K40" s="42">
        <f t="shared" si="119"/>
        <v>0</v>
      </c>
      <c r="L40" s="42">
        <f t="shared" si="119"/>
        <v>0</v>
      </c>
      <c r="M40" s="42">
        <f t="shared" si="119"/>
        <v>0</v>
      </c>
      <c r="N40" s="42">
        <f t="shared" si="119"/>
        <v>0</v>
      </c>
      <c r="O40" s="42">
        <f t="shared" si="119"/>
        <v>0</v>
      </c>
      <c r="P40" s="42">
        <f t="shared" si="119"/>
        <v>0</v>
      </c>
      <c r="Q40" s="42">
        <f t="shared" si="119"/>
        <v>0</v>
      </c>
      <c r="R40" s="42">
        <f t="shared" si="116"/>
        <v>0</v>
      </c>
      <c r="S40" s="42">
        <f t="shared" si="116"/>
        <v>0</v>
      </c>
      <c r="T40" s="42">
        <f t="shared" si="116"/>
        <v>0</v>
      </c>
      <c r="U40" s="42">
        <f t="shared" si="116"/>
        <v>0</v>
      </c>
      <c r="V40" s="42">
        <f t="shared" si="116"/>
        <v>0</v>
      </c>
      <c r="W40" s="42">
        <f t="shared" si="116"/>
        <v>0</v>
      </c>
      <c r="X40" s="42">
        <f t="shared" si="116"/>
        <v>0</v>
      </c>
      <c r="Y40" s="42">
        <f t="shared" si="116"/>
        <v>0</v>
      </c>
      <c r="Z40" s="42">
        <f t="shared" si="116"/>
        <v>0</v>
      </c>
      <c r="AA40" s="42">
        <f t="shared" si="116"/>
        <v>0</v>
      </c>
      <c r="AB40" s="42">
        <f t="shared" si="116"/>
        <v>0</v>
      </c>
      <c r="AC40" s="42">
        <f t="shared" si="116"/>
        <v>0</v>
      </c>
      <c r="AD40" s="42">
        <f t="shared" si="116"/>
        <v>0</v>
      </c>
      <c r="AE40" s="42">
        <f t="shared" si="116"/>
        <v>0</v>
      </c>
      <c r="AF40" s="42">
        <f t="shared" si="116"/>
        <v>0</v>
      </c>
      <c r="AG40" s="42">
        <f t="shared" si="116"/>
        <v>0</v>
      </c>
      <c r="AH40" s="42">
        <f t="shared" si="116"/>
        <v>0</v>
      </c>
      <c r="AI40" s="42">
        <f t="shared" si="116"/>
        <v>0</v>
      </c>
      <c r="AJ40" s="42">
        <f t="shared" si="116"/>
        <v>0</v>
      </c>
      <c r="AK40" s="42">
        <f t="shared" si="116"/>
        <v>0</v>
      </c>
      <c r="AL40" s="42">
        <f t="shared" si="116"/>
        <v>0</v>
      </c>
      <c r="AM40" s="42">
        <f t="shared" si="116"/>
        <v>0</v>
      </c>
      <c r="AN40" s="42">
        <f t="shared" si="116"/>
        <v>0</v>
      </c>
      <c r="AO40" s="42">
        <f t="shared" si="116"/>
        <v>0</v>
      </c>
      <c r="AP40" s="42">
        <f t="shared" si="116"/>
        <v>0</v>
      </c>
      <c r="AQ40" s="42">
        <f t="shared" si="116"/>
        <v>0</v>
      </c>
      <c r="AR40" s="42">
        <f t="shared" si="116"/>
        <v>0</v>
      </c>
      <c r="AS40" s="42">
        <f t="shared" si="116"/>
        <v>0</v>
      </c>
      <c r="AT40" s="42">
        <f t="shared" si="116"/>
        <v>0</v>
      </c>
      <c r="AU40" s="42">
        <f t="shared" si="116"/>
        <v>0</v>
      </c>
      <c r="AV40" s="42">
        <f t="shared" si="116"/>
        <v>0</v>
      </c>
      <c r="AW40" s="42">
        <f t="shared" si="116"/>
        <v>0</v>
      </c>
      <c r="AX40" s="42">
        <f t="shared" si="116"/>
        <v>0</v>
      </c>
      <c r="AY40" s="42">
        <f t="shared" si="116"/>
        <v>0</v>
      </c>
      <c r="AZ40" s="42">
        <f t="shared" si="116"/>
        <v>0</v>
      </c>
      <c r="BA40" s="42">
        <f t="shared" si="116"/>
        <v>0</v>
      </c>
      <c r="BB40" s="42">
        <f t="shared" si="116"/>
        <v>0</v>
      </c>
      <c r="BC40" s="42">
        <f t="shared" si="116"/>
        <v>0</v>
      </c>
      <c r="BD40" s="42">
        <f t="shared" si="116"/>
        <v>0</v>
      </c>
      <c r="BE40" s="42">
        <f t="shared" si="116"/>
        <v>0</v>
      </c>
      <c r="BF40" s="42">
        <f t="shared" si="116"/>
        <v>0</v>
      </c>
      <c r="BG40" s="42">
        <f t="shared" si="116"/>
        <v>0</v>
      </c>
      <c r="BH40" s="42">
        <f t="shared" si="116"/>
        <v>0</v>
      </c>
      <c r="BI40" s="42">
        <f t="shared" si="116"/>
        <v>0</v>
      </c>
      <c r="BJ40" s="42">
        <f t="shared" si="116"/>
        <v>0</v>
      </c>
      <c r="BK40" s="42">
        <f t="shared" si="116"/>
        <v>0</v>
      </c>
      <c r="BL40" s="42">
        <f t="shared" si="116"/>
        <v>0</v>
      </c>
      <c r="BM40" s="42">
        <f t="shared" si="116"/>
        <v>0</v>
      </c>
      <c r="BN40" s="42">
        <f t="shared" si="116"/>
        <v>0</v>
      </c>
      <c r="BO40" s="42">
        <f t="shared" si="116"/>
        <v>0</v>
      </c>
      <c r="BP40" s="42">
        <f t="shared" si="116"/>
        <v>0</v>
      </c>
      <c r="BQ40" s="42">
        <f t="shared" si="116"/>
        <v>0</v>
      </c>
      <c r="BR40" s="42">
        <f t="shared" si="116"/>
        <v>0</v>
      </c>
      <c r="BS40" s="42">
        <f t="shared" si="116"/>
        <v>0</v>
      </c>
      <c r="BT40" s="42">
        <f t="shared" si="116"/>
        <v>0</v>
      </c>
      <c r="BU40" s="42">
        <f t="shared" si="116"/>
        <v>0</v>
      </c>
      <c r="BV40" s="42">
        <f t="shared" si="116"/>
        <v>0</v>
      </c>
      <c r="BW40" s="42">
        <f t="shared" si="116"/>
        <v>0</v>
      </c>
      <c r="BX40" s="42">
        <f t="shared" si="116"/>
        <v>0</v>
      </c>
      <c r="BY40" s="42">
        <f t="shared" si="116"/>
        <v>0</v>
      </c>
      <c r="BZ40" s="42">
        <f t="shared" si="116"/>
        <v>0</v>
      </c>
      <c r="CA40" s="42">
        <f t="shared" si="116"/>
        <v>0</v>
      </c>
      <c r="CB40" s="42">
        <f t="shared" si="116"/>
        <v>0</v>
      </c>
      <c r="CC40" s="42">
        <f t="shared" si="109"/>
        <v>0</v>
      </c>
      <c r="CD40" s="42">
        <f t="shared" si="109"/>
        <v>0</v>
      </c>
      <c r="CE40" s="42">
        <f t="shared" si="109"/>
        <v>0</v>
      </c>
      <c r="CF40" s="42">
        <f t="shared" si="109"/>
        <v>0</v>
      </c>
      <c r="CG40" s="42">
        <f t="shared" si="109"/>
        <v>0</v>
      </c>
      <c r="CH40" s="42">
        <f t="shared" si="109"/>
        <v>0</v>
      </c>
      <c r="CI40" s="42">
        <f t="shared" si="109"/>
        <v>0</v>
      </c>
      <c r="CJ40" s="42">
        <f t="shared" si="109"/>
        <v>0</v>
      </c>
      <c r="CK40" s="42">
        <f t="shared" si="109"/>
        <v>0</v>
      </c>
      <c r="CL40" s="42">
        <f t="shared" si="109"/>
        <v>0</v>
      </c>
      <c r="CM40" s="42">
        <f t="shared" si="109"/>
        <v>0</v>
      </c>
      <c r="CN40" s="42">
        <f t="shared" si="109"/>
        <v>0</v>
      </c>
      <c r="CO40" s="42">
        <f t="shared" si="109"/>
        <v>0</v>
      </c>
      <c r="CP40" s="42">
        <f t="shared" si="109"/>
        <v>0</v>
      </c>
      <c r="CQ40" s="42">
        <f t="shared" si="109"/>
        <v>0</v>
      </c>
      <c r="CR40" s="42">
        <f t="shared" si="123"/>
        <v>0</v>
      </c>
      <c r="CS40" s="42">
        <f t="shared" si="123"/>
        <v>0</v>
      </c>
      <c r="CT40" s="42">
        <f t="shared" si="123"/>
        <v>0</v>
      </c>
      <c r="CU40" s="42">
        <f t="shared" si="123"/>
        <v>0</v>
      </c>
      <c r="CV40" s="42">
        <f t="shared" si="123"/>
        <v>0</v>
      </c>
      <c r="CW40" s="42">
        <f t="shared" si="123"/>
        <v>0</v>
      </c>
      <c r="CX40" s="42">
        <f t="shared" si="123"/>
        <v>0</v>
      </c>
      <c r="CY40" s="42">
        <f t="shared" si="123"/>
        <v>0</v>
      </c>
      <c r="CZ40" s="42">
        <f t="shared" si="123"/>
        <v>0</v>
      </c>
      <c r="DA40" s="42">
        <f t="shared" si="123"/>
        <v>0</v>
      </c>
      <c r="DB40" s="42">
        <f t="shared" si="123"/>
        <v>0</v>
      </c>
      <c r="DC40" s="42">
        <f t="shared" si="123"/>
        <v>0</v>
      </c>
      <c r="DD40" s="42">
        <f t="shared" si="123"/>
        <v>0</v>
      </c>
      <c r="DE40" s="42">
        <f t="shared" si="123"/>
        <v>0</v>
      </c>
      <c r="DF40" s="42">
        <f t="shared" si="123"/>
        <v>0</v>
      </c>
      <c r="DG40" s="42">
        <f t="shared" si="123"/>
        <v>0</v>
      </c>
      <c r="DH40" s="42">
        <f t="shared" si="123"/>
        <v>0</v>
      </c>
      <c r="DI40" s="42">
        <f t="shared" si="123"/>
        <v>0</v>
      </c>
      <c r="DJ40" s="42">
        <f t="shared" si="123"/>
        <v>0</v>
      </c>
      <c r="DK40" s="42">
        <f t="shared" si="123"/>
        <v>0</v>
      </c>
      <c r="DL40" s="42">
        <f t="shared" si="123"/>
        <v>0</v>
      </c>
      <c r="DM40" s="42">
        <f t="shared" si="123"/>
        <v>0</v>
      </c>
      <c r="DN40" s="42">
        <f t="shared" si="123"/>
        <v>0</v>
      </c>
      <c r="DO40" s="42">
        <f t="shared" si="123"/>
        <v>0</v>
      </c>
      <c r="DP40" s="42">
        <f t="shared" si="123"/>
        <v>0</v>
      </c>
      <c r="DQ40" s="42">
        <f t="shared" si="123"/>
        <v>0</v>
      </c>
      <c r="DR40" s="42">
        <f t="shared" si="123"/>
        <v>0</v>
      </c>
      <c r="DS40" s="42">
        <f t="shared" si="123"/>
        <v>0</v>
      </c>
      <c r="DT40" s="42">
        <f t="shared" si="123"/>
        <v>0</v>
      </c>
      <c r="DU40" s="42">
        <f t="shared" si="123"/>
        <v>0</v>
      </c>
      <c r="DV40" s="42">
        <f t="shared" si="123"/>
        <v>0</v>
      </c>
      <c r="DW40" s="42">
        <f t="shared" si="123"/>
        <v>0</v>
      </c>
      <c r="DX40" s="42">
        <f t="shared" si="123"/>
        <v>0</v>
      </c>
      <c r="DY40" s="42">
        <f t="shared" si="123"/>
        <v>0</v>
      </c>
      <c r="DZ40" s="42">
        <f t="shared" si="105"/>
        <v>0</v>
      </c>
      <c r="EA40" s="42">
        <f t="shared" si="105"/>
        <v>0</v>
      </c>
      <c r="EB40" s="42">
        <f t="shared" si="105"/>
        <v>0</v>
      </c>
      <c r="EC40" s="42">
        <f t="shared" si="105"/>
        <v>0</v>
      </c>
      <c r="ED40" s="42">
        <f t="shared" si="105"/>
        <v>0</v>
      </c>
      <c r="EE40" s="42">
        <f t="shared" si="105"/>
        <v>0</v>
      </c>
      <c r="EF40" s="42">
        <f t="shared" ref="EF40:GQ46" si="126">IF(EF$2=$A40,1,0)</f>
        <v>0</v>
      </c>
      <c r="EG40" s="42">
        <f t="shared" si="126"/>
        <v>0</v>
      </c>
      <c r="EH40" s="42">
        <f t="shared" si="126"/>
        <v>0</v>
      </c>
      <c r="EI40" s="42">
        <f t="shared" si="126"/>
        <v>0</v>
      </c>
      <c r="EJ40" s="42">
        <f t="shared" si="126"/>
        <v>0</v>
      </c>
      <c r="EK40" s="42">
        <f t="shared" si="126"/>
        <v>0</v>
      </c>
      <c r="EL40" s="42">
        <f t="shared" si="126"/>
        <v>0</v>
      </c>
      <c r="EM40" s="42">
        <f t="shared" si="126"/>
        <v>0</v>
      </c>
      <c r="EN40" s="42">
        <f t="shared" si="126"/>
        <v>0</v>
      </c>
      <c r="EO40" s="42">
        <f t="shared" si="126"/>
        <v>0</v>
      </c>
      <c r="EP40" s="42">
        <f t="shared" si="126"/>
        <v>0</v>
      </c>
      <c r="EQ40" s="42">
        <f t="shared" si="126"/>
        <v>0</v>
      </c>
      <c r="ER40" s="42">
        <f t="shared" si="126"/>
        <v>0</v>
      </c>
      <c r="ES40" s="42">
        <f t="shared" si="126"/>
        <v>0</v>
      </c>
      <c r="ET40" s="42">
        <f t="shared" si="126"/>
        <v>0</v>
      </c>
      <c r="EU40" s="42">
        <f t="shared" si="126"/>
        <v>0</v>
      </c>
      <c r="EV40" s="42">
        <f t="shared" si="126"/>
        <v>0</v>
      </c>
      <c r="EW40" s="42">
        <f t="shared" si="126"/>
        <v>0</v>
      </c>
      <c r="EX40" s="42">
        <f t="shared" si="126"/>
        <v>0</v>
      </c>
      <c r="EY40" s="42">
        <f t="shared" si="126"/>
        <v>0</v>
      </c>
      <c r="EZ40" s="42">
        <f t="shared" si="126"/>
        <v>0</v>
      </c>
      <c r="FA40" s="42">
        <f t="shared" si="126"/>
        <v>0</v>
      </c>
      <c r="FB40" s="42">
        <f t="shared" si="126"/>
        <v>0</v>
      </c>
      <c r="FC40" s="42">
        <f t="shared" si="126"/>
        <v>0</v>
      </c>
      <c r="FD40" s="42">
        <f t="shared" si="126"/>
        <v>0</v>
      </c>
      <c r="FE40" s="42">
        <f t="shared" si="126"/>
        <v>0</v>
      </c>
      <c r="FF40" s="42">
        <f t="shared" si="126"/>
        <v>0</v>
      </c>
      <c r="FG40" s="42">
        <f t="shared" si="126"/>
        <v>0</v>
      </c>
      <c r="FH40" s="42">
        <f t="shared" si="126"/>
        <v>0</v>
      </c>
      <c r="FI40" s="42">
        <f t="shared" si="126"/>
        <v>0</v>
      </c>
      <c r="FJ40" s="42">
        <f t="shared" si="126"/>
        <v>0</v>
      </c>
      <c r="FK40" s="42">
        <f t="shared" si="126"/>
        <v>0</v>
      </c>
      <c r="FL40" s="42">
        <f t="shared" si="126"/>
        <v>0</v>
      </c>
      <c r="FM40" s="42">
        <f t="shared" si="126"/>
        <v>0</v>
      </c>
      <c r="FN40" s="42">
        <f t="shared" si="126"/>
        <v>0</v>
      </c>
      <c r="FO40" s="42">
        <f t="shared" si="126"/>
        <v>0</v>
      </c>
      <c r="FP40" s="42">
        <f t="shared" si="126"/>
        <v>0</v>
      </c>
      <c r="FQ40" s="42">
        <f t="shared" si="126"/>
        <v>0</v>
      </c>
      <c r="FR40" s="42">
        <f t="shared" si="126"/>
        <v>0</v>
      </c>
      <c r="FS40" s="42">
        <f t="shared" si="126"/>
        <v>0</v>
      </c>
      <c r="FT40" s="42">
        <f t="shared" si="126"/>
        <v>0</v>
      </c>
      <c r="FU40" s="42">
        <f t="shared" si="126"/>
        <v>0</v>
      </c>
      <c r="FV40" s="42">
        <f t="shared" si="126"/>
        <v>0</v>
      </c>
      <c r="FW40" s="42">
        <f t="shared" si="126"/>
        <v>0</v>
      </c>
      <c r="FX40" s="42">
        <f t="shared" si="126"/>
        <v>0</v>
      </c>
      <c r="FY40" s="42">
        <f t="shared" si="126"/>
        <v>0</v>
      </c>
      <c r="FZ40" s="42">
        <f t="shared" si="126"/>
        <v>0</v>
      </c>
      <c r="GA40" s="42">
        <f t="shared" si="126"/>
        <v>0</v>
      </c>
      <c r="GB40" s="42">
        <f t="shared" si="126"/>
        <v>0</v>
      </c>
      <c r="GC40" s="42">
        <f t="shared" si="126"/>
        <v>0</v>
      </c>
      <c r="GD40" s="42">
        <f t="shared" si="126"/>
        <v>0</v>
      </c>
      <c r="GE40" s="42">
        <f t="shared" si="126"/>
        <v>0</v>
      </c>
      <c r="GF40" s="42">
        <f t="shared" si="126"/>
        <v>0</v>
      </c>
      <c r="GG40" s="42">
        <f t="shared" si="126"/>
        <v>0</v>
      </c>
      <c r="GH40" s="42">
        <f t="shared" si="126"/>
        <v>0</v>
      </c>
      <c r="GI40" s="42">
        <f t="shared" si="126"/>
        <v>0</v>
      </c>
      <c r="GJ40" s="42">
        <f t="shared" si="126"/>
        <v>0</v>
      </c>
      <c r="GK40" s="42">
        <f t="shared" si="126"/>
        <v>0</v>
      </c>
      <c r="GL40" s="42">
        <f t="shared" si="113"/>
        <v>0</v>
      </c>
      <c r="GM40" s="42">
        <f t="shared" si="113"/>
        <v>0</v>
      </c>
      <c r="GN40" s="42">
        <f t="shared" si="113"/>
        <v>0</v>
      </c>
      <c r="GO40" s="42">
        <f t="shared" si="113"/>
        <v>0</v>
      </c>
      <c r="GP40" s="42">
        <f t="shared" si="113"/>
        <v>0</v>
      </c>
      <c r="GQ40" s="42">
        <f t="shared" si="113"/>
        <v>0</v>
      </c>
      <c r="GR40" s="42">
        <f t="shared" si="113"/>
        <v>0</v>
      </c>
      <c r="GS40" s="42">
        <f t="shared" si="113"/>
        <v>0</v>
      </c>
      <c r="GT40" s="42">
        <f t="shared" si="113"/>
        <v>0</v>
      </c>
      <c r="GU40" s="42">
        <f t="shared" si="113"/>
        <v>0</v>
      </c>
      <c r="GV40" s="42">
        <f t="shared" si="113"/>
        <v>0</v>
      </c>
      <c r="GW40" s="42">
        <f t="shared" si="113"/>
        <v>0</v>
      </c>
      <c r="GX40" s="42">
        <f t="shared" si="113"/>
        <v>0</v>
      </c>
      <c r="GY40" s="42">
        <f t="shared" si="113"/>
        <v>0</v>
      </c>
      <c r="GZ40" s="42">
        <f t="shared" si="113"/>
        <v>0</v>
      </c>
      <c r="HA40" s="42">
        <f t="shared" si="113"/>
        <v>0</v>
      </c>
      <c r="HB40" s="42">
        <f t="shared" si="113"/>
        <v>0</v>
      </c>
      <c r="HC40" s="42">
        <f t="shared" si="113"/>
        <v>0</v>
      </c>
      <c r="HD40" s="42">
        <f t="shared" si="113"/>
        <v>0</v>
      </c>
      <c r="HE40" s="42">
        <f t="shared" si="113"/>
        <v>0</v>
      </c>
      <c r="HF40" s="42">
        <f t="shared" si="113"/>
        <v>0</v>
      </c>
      <c r="HG40" s="42">
        <f t="shared" si="113"/>
        <v>0</v>
      </c>
      <c r="HH40" s="42">
        <f t="shared" si="113"/>
        <v>0</v>
      </c>
      <c r="HI40" s="42">
        <f t="shared" si="113"/>
        <v>0</v>
      </c>
      <c r="HJ40" s="42">
        <f t="shared" si="113"/>
        <v>0</v>
      </c>
      <c r="HK40" s="42">
        <f t="shared" si="113"/>
        <v>0</v>
      </c>
      <c r="HL40" s="42">
        <f t="shared" si="113"/>
        <v>0</v>
      </c>
      <c r="HM40" s="42">
        <f t="shared" si="113"/>
        <v>0</v>
      </c>
      <c r="HN40" s="42">
        <f t="shared" si="113"/>
        <v>0</v>
      </c>
      <c r="HO40" s="42">
        <f t="shared" si="117"/>
        <v>0</v>
      </c>
      <c r="HP40" s="42">
        <f t="shared" si="117"/>
        <v>0</v>
      </c>
      <c r="HQ40" s="42">
        <f t="shared" si="117"/>
        <v>0</v>
      </c>
      <c r="HR40" s="42">
        <f t="shared" si="117"/>
        <v>0</v>
      </c>
      <c r="HS40" s="42">
        <f t="shared" si="117"/>
        <v>0</v>
      </c>
      <c r="HT40" s="42">
        <f t="shared" si="117"/>
        <v>0</v>
      </c>
      <c r="HU40" s="42">
        <f t="shared" si="117"/>
        <v>0</v>
      </c>
      <c r="HV40" s="42">
        <f t="shared" si="117"/>
        <v>0</v>
      </c>
      <c r="HW40" s="42">
        <f t="shared" si="117"/>
        <v>0</v>
      </c>
      <c r="HX40" s="42">
        <f t="shared" si="117"/>
        <v>0</v>
      </c>
      <c r="HY40" s="42">
        <f t="shared" si="117"/>
        <v>0</v>
      </c>
      <c r="HZ40" s="42">
        <f t="shared" si="117"/>
        <v>0</v>
      </c>
      <c r="IA40" s="42">
        <f t="shared" si="117"/>
        <v>0</v>
      </c>
      <c r="IB40" s="42">
        <f t="shared" si="117"/>
        <v>0</v>
      </c>
      <c r="IC40" s="42">
        <f t="shared" si="117"/>
        <v>0</v>
      </c>
      <c r="ID40" s="42">
        <f t="shared" si="117"/>
        <v>0</v>
      </c>
      <c r="IE40" s="42">
        <f t="shared" si="117"/>
        <v>0</v>
      </c>
      <c r="IF40" s="42">
        <f t="shared" si="117"/>
        <v>0</v>
      </c>
      <c r="IG40" s="42">
        <f t="shared" si="117"/>
        <v>0</v>
      </c>
      <c r="IH40" s="42">
        <f t="shared" si="117"/>
        <v>0</v>
      </c>
      <c r="II40" s="42">
        <f t="shared" si="117"/>
        <v>0</v>
      </c>
      <c r="IJ40" s="42">
        <f t="shared" si="117"/>
        <v>0</v>
      </c>
      <c r="IK40" s="42">
        <f t="shared" si="117"/>
        <v>0</v>
      </c>
      <c r="IL40" s="42">
        <f t="shared" si="117"/>
        <v>0</v>
      </c>
      <c r="IM40" s="42">
        <f t="shared" si="117"/>
        <v>0</v>
      </c>
      <c r="IN40" s="42">
        <f t="shared" si="117"/>
        <v>0</v>
      </c>
      <c r="IO40" s="42">
        <f t="shared" si="117"/>
        <v>0</v>
      </c>
      <c r="IP40" s="42">
        <f t="shared" si="117"/>
        <v>0</v>
      </c>
      <c r="IQ40" s="42">
        <f t="shared" si="117"/>
        <v>0</v>
      </c>
      <c r="IR40" s="42">
        <f t="shared" si="117"/>
        <v>0</v>
      </c>
      <c r="IS40" s="42">
        <f t="shared" si="117"/>
        <v>0</v>
      </c>
      <c r="IT40" s="42">
        <f t="shared" si="117"/>
        <v>0</v>
      </c>
      <c r="IU40" s="42">
        <f t="shared" si="117"/>
        <v>0</v>
      </c>
      <c r="IV40" s="42">
        <f t="shared" si="117"/>
        <v>0</v>
      </c>
      <c r="IW40" s="42">
        <f t="shared" si="96"/>
        <v>0</v>
      </c>
      <c r="IX40" s="42">
        <f t="shared" si="96"/>
        <v>0</v>
      </c>
      <c r="IY40" s="42">
        <f t="shared" si="96"/>
        <v>0</v>
      </c>
      <c r="IZ40" s="42">
        <f t="shared" si="96"/>
        <v>0</v>
      </c>
      <c r="JA40" s="42">
        <f t="shared" si="96"/>
        <v>0</v>
      </c>
      <c r="JB40" s="42">
        <f t="shared" si="96"/>
        <v>0</v>
      </c>
      <c r="JC40" s="42">
        <f t="shared" si="96"/>
        <v>0</v>
      </c>
      <c r="JD40" s="42">
        <f t="shared" si="96"/>
        <v>0</v>
      </c>
      <c r="JE40" s="42">
        <f t="shared" si="96"/>
        <v>0</v>
      </c>
      <c r="JF40" s="42">
        <f t="shared" si="96"/>
        <v>0</v>
      </c>
      <c r="JG40" s="42">
        <f t="shared" si="96"/>
        <v>0</v>
      </c>
      <c r="JH40" s="42">
        <f t="shared" si="96"/>
        <v>0</v>
      </c>
      <c r="JI40" s="42">
        <f t="shared" si="96"/>
        <v>0</v>
      </c>
      <c r="JJ40" s="42">
        <f t="shared" si="96"/>
        <v>0</v>
      </c>
      <c r="JK40" s="42">
        <f t="shared" si="96"/>
        <v>0</v>
      </c>
      <c r="JL40" s="42">
        <f t="shared" si="96"/>
        <v>0</v>
      </c>
      <c r="JM40" s="42">
        <f t="shared" si="96"/>
        <v>0</v>
      </c>
      <c r="JN40" s="42">
        <f t="shared" ref="JN40:LY46" si="127">IF(JN$2=$A40,1,0)</f>
        <v>0</v>
      </c>
      <c r="JO40" s="42">
        <f t="shared" si="127"/>
        <v>0</v>
      </c>
      <c r="JP40" s="42">
        <f t="shared" si="127"/>
        <v>0</v>
      </c>
      <c r="JQ40" s="42">
        <f t="shared" si="127"/>
        <v>0</v>
      </c>
      <c r="JR40" s="42">
        <f t="shared" si="127"/>
        <v>0</v>
      </c>
      <c r="JS40" s="42">
        <f t="shared" si="127"/>
        <v>0</v>
      </c>
      <c r="JT40" s="42">
        <f t="shared" si="127"/>
        <v>0</v>
      </c>
      <c r="JU40" s="42">
        <f t="shared" si="127"/>
        <v>0</v>
      </c>
      <c r="JV40" s="42">
        <f t="shared" si="127"/>
        <v>0</v>
      </c>
      <c r="JW40" s="42">
        <f t="shared" si="127"/>
        <v>0</v>
      </c>
      <c r="JX40" s="42">
        <f t="shared" si="127"/>
        <v>0</v>
      </c>
      <c r="JY40" s="42">
        <f t="shared" si="127"/>
        <v>0</v>
      </c>
      <c r="JZ40" s="42">
        <f t="shared" si="127"/>
        <v>0</v>
      </c>
      <c r="KA40" s="42">
        <f t="shared" si="127"/>
        <v>0</v>
      </c>
      <c r="KB40" s="42">
        <f t="shared" si="127"/>
        <v>0</v>
      </c>
      <c r="KC40" s="42">
        <f t="shared" si="127"/>
        <v>0</v>
      </c>
      <c r="KD40" s="42">
        <f t="shared" si="127"/>
        <v>0</v>
      </c>
      <c r="KE40" s="42">
        <f t="shared" si="127"/>
        <v>0</v>
      </c>
      <c r="KF40" s="42">
        <f t="shared" si="127"/>
        <v>0</v>
      </c>
      <c r="KG40" s="42">
        <f t="shared" si="127"/>
        <v>0</v>
      </c>
      <c r="KH40" s="42">
        <f t="shared" si="127"/>
        <v>0</v>
      </c>
      <c r="KI40" s="42">
        <f t="shared" si="127"/>
        <v>0</v>
      </c>
      <c r="KJ40" s="42">
        <f t="shared" si="127"/>
        <v>0</v>
      </c>
      <c r="KK40" s="42">
        <f t="shared" si="127"/>
        <v>0</v>
      </c>
      <c r="KL40" s="42">
        <f t="shared" si="127"/>
        <v>0</v>
      </c>
      <c r="KM40" s="42">
        <f t="shared" si="127"/>
        <v>0</v>
      </c>
      <c r="KN40" s="42">
        <f t="shared" si="127"/>
        <v>0</v>
      </c>
      <c r="KO40" s="42">
        <f t="shared" si="127"/>
        <v>0</v>
      </c>
      <c r="KP40" s="42">
        <f t="shared" si="127"/>
        <v>0</v>
      </c>
      <c r="KQ40" s="42">
        <f t="shared" si="127"/>
        <v>0</v>
      </c>
      <c r="KR40" s="42">
        <f t="shared" si="127"/>
        <v>0</v>
      </c>
      <c r="KS40" s="42">
        <f t="shared" si="127"/>
        <v>0</v>
      </c>
      <c r="KT40" s="42">
        <f t="shared" si="127"/>
        <v>0</v>
      </c>
      <c r="KU40" s="42">
        <f t="shared" si="127"/>
        <v>0</v>
      </c>
      <c r="KV40" s="42">
        <f t="shared" si="127"/>
        <v>0</v>
      </c>
      <c r="KW40" s="42">
        <f t="shared" si="127"/>
        <v>0</v>
      </c>
      <c r="KX40" s="42">
        <f t="shared" si="127"/>
        <v>0</v>
      </c>
      <c r="KY40" s="42">
        <f t="shared" si="127"/>
        <v>0</v>
      </c>
      <c r="KZ40" s="42">
        <f t="shared" si="127"/>
        <v>0</v>
      </c>
      <c r="LA40" s="42">
        <f t="shared" si="127"/>
        <v>0</v>
      </c>
      <c r="LB40" s="42">
        <f t="shared" si="127"/>
        <v>0</v>
      </c>
      <c r="LC40" s="42">
        <f t="shared" si="127"/>
        <v>0</v>
      </c>
      <c r="LD40" s="42">
        <f t="shared" si="127"/>
        <v>0</v>
      </c>
      <c r="LE40" s="42">
        <f t="shared" si="127"/>
        <v>0</v>
      </c>
      <c r="LF40" s="42">
        <f t="shared" si="127"/>
        <v>0</v>
      </c>
      <c r="LG40" s="42">
        <f t="shared" si="127"/>
        <v>0</v>
      </c>
      <c r="LH40" s="42">
        <f t="shared" si="127"/>
        <v>0</v>
      </c>
      <c r="LI40" s="42">
        <f t="shared" si="127"/>
        <v>0</v>
      </c>
      <c r="LJ40" s="42">
        <f t="shared" si="127"/>
        <v>0</v>
      </c>
      <c r="LK40" s="42">
        <f t="shared" si="127"/>
        <v>0</v>
      </c>
      <c r="LL40" s="42">
        <f t="shared" si="127"/>
        <v>0</v>
      </c>
      <c r="LM40" s="42">
        <f t="shared" si="127"/>
        <v>0</v>
      </c>
      <c r="LN40" s="42">
        <f t="shared" si="127"/>
        <v>0</v>
      </c>
      <c r="LO40" s="42">
        <f t="shared" si="127"/>
        <v>0</v>
      </c>
      <c r="LP40" s="42">
        <f t="shared" si="127"/>
        <v>0</v>
      </c>
      <c r="LQ40" s="42">
        <f t="shared" si="127"/>
        <v>0</v>
      </c>
      <c r="LR40" s="42">
        <f t="shared" si="127"/>
        <v>0</v>
      </c>
      <c r="LS40" s="42">
        <f t="shared" si="127"/>
        <v>0</v>
      </c>
      <c r="LT40" s="42">
        <f t="shared" si="127"/>
        <v>0</v>
      </c>
      <c r="LU40" s="42">
        <f t="shared" si="127"/>
        <v>0</v>
      </c>
      <c r="LV40" s="42">
        <f t="shared" si="127"/>
        <v>0</v>
      </c>
      <c r="LW40" s="42">
        <f t="shared" si="127"/>
        <v>0</v>
      </c>
      <c r="LX40" s="42">
        <f t="shared" si="127"/>
        <v>0</v>
      </c>
      <c r="LY40" s="42">
        <f t="shared" si="127"/>
        <v>0</v>
      </c>
      <c r="LZ40" s="42">
        <f t="shared" si="124"/>
        <v>0</v>
      </c>
      <c r="MA40" s="42">
        <f t="shared" si="124"/>
        <v>0</v>
      </c>
      <c r="MB40" s="42">
        <f t="shared" si="124"/>
        <v>0</v>
      </c>
      <c r="MC40" s="42">
        <f t="shared" si="124"/>
        <v>0</v>
      </c>
      <c r="MD40" s="42">
        <f t="shared" si="124"/>
        <v>0</v>
      </c>
      <c r="ME40" s="42">
        <f t="shared" si="124"/>
        <v>0</v>
      </c>
      <c r="MF40" s="42">
        <f t="shared" si="124"/>
        <v>0</v>
      </c>
      <c r="MG40" s="42">
        <f t="shared" si="124"/>
        <v>0</v>
      </c>
      <c r="MH40" s="42">
        <f t="shared" si="124"/>
        <v>0</v>
      </c>
      <c r="MI40" s="42">
        <f t="shared" si="124"/>
        <v>0</v>
      </c>
      <c r="MJ40" s="42">
        <f t="shared" si="124"/>
        <v>0</v>
      </c>
      <c r="MK40" s="42">
        <f t="shared" si="124"/>
        <v>0</v>
      </c>
      <c r="ML40" s="42">
        <f t="shared" si="124"/>
        <v>0</v>
      </c>
      <c r="MM40" s="42">
        <f t="shared" si="124"/>
        <v>0</v>
      </c>
      <c r="MN40" s="42">
        <f t="shared" si="124"/>
        <v>0</v>
      </c>
      <c r="MO40" s="42">
        <f t="shared" si="124"/>
        <v>0</v>
      </c>
      <c r="MP40" s="42">
        <f t="shared" si="124"/>
        <v>0</v>
      </c>
      <c r="MQ40" s="42">
        <f t="shared" si="124"/>
        <v>0</v>
      </c>
      <c r="MR40" s="42">
        <f t="shared" si="124"/>
        <v>0</v>
      </c>
      <c r="MS40" s="42">
        <f t="shared" si="124"/>
        <v>0</v>
      </c>
      <c r="MT40" s="42">
        <f t="shared" si="124"/>
        <v>0</v>
      </c>
      <c r="MU40" s="42">
        <f t="shared" si="124"/>
        <v>0</v>
      </c>
      <c r="MV40" s="42">
        <f t="shared" si="124"/>
        <v>0</v>
      </c>
      <c r="MW40" s="42">
        <f t="shared" si="124"/>
        <v>0</v>
      </c>
      <c r="MX40" s="42">
        <f t="shared" si="124"/>
        <v>0</v>
      </c>
      <c r="MY40" s="42">
        <f t="shared" si="124"/>
        <v>0</v>
      </c>
      <c r="MZ40" s="42">
        <f t="shared" si="124"/>
        <v>0</v>
      </c>
      <c r="NA40" s="42">
        <f t="shared" si="124"/>
        <v>0</v>
      </c>
      <c r="NB40" s="42">
        <f t="shared" si="124"/>
        <v>0</v>
      </c>
      <c r="NC40" s="42">
        <f t="shared" si="124"/>
        <v>0</v>
      </c>
      <c r="ND40" s="42">
        <f t="shared" si="124"/>
        <v>0</v>
      </c>
      <c r="NE40" s="42">
        <f t="shared" si="124"/>
        <v>0</v>
      </c>
      <c r="NF40" s="42">
        <f t="shared" si="124"/>
        <v>0</v>
      </c>
      <c r="NG40" s="42">
        <f t="shared" si="124"/>
        <v>0</v>
      </c>
      <c r="NH40" s="42">
        <f t="shared" si="124"/>
        <v>0</v>
      </c>
      <c r="NI40" s="42">
        <f t="shared" si="124"/>
        <v>0</v>
      </c>
      <c r="NJ40" s="42">
        <f t="shared" si="124"/>
        <v>0</v>
      </c>
      <c r="NK40" s="42">
        <f t="shared" si="124"/>
        <v>0</v>
      </c>
      <c r="NL40" s="42">
        <f t="shared" si="124"/>
        <v>0</v>
      </c>
      <c r="NM40" s="42">
        <f t="shared" si="124"/>
        <v>0</v>
      </c>
      <c r="NN40" s="42">
        <f t="shared" si="124"/>
        <v>0</v>
      </c>
      <c r="NO40" s="42">
        <f t="shared" si="124"/>
        <v>0</v>
      </c>
      <c r="NP40" s="42">
        <f t="shared" si="124"/>
        <v>0</v>
      </c>
      <c r="NQ40" s="42">
        <f t="shared" si="124"/>
        <v>0</v>
      </c>
      <c r="NR40" s="42">
        <f t="shared" si="124"/>
        <v>0</v>
      </c>
      <c r="NS40" s="42">
        <f t="shared" si="124"/>
        <v>0</v>
      </c>
      <c r="NT40" s="42">
        <f t="shared" si="97"/>
        <v>0</v>
      </c>
      <c r="NU40" s="42">
        <f t="shared" si="97"/>
        <v>0</v>
      </c>
      <c r="NV40" s="42">
        <f t="shared" si="97"/>
        <v>0</v>
      </c>
      <c r="NW40" s="42">
        <f t="shared" si="97"/>
        <v>0</v>
      </c>
      <c r="NX40" s="42">
        <f t="shared" si="97"/>
        <v>0</v>
      </c>
      <c r="NY40" s="42">
        <f t="shared" si="97"/>
        <v>0</v>
      </c>
      <c r="NZ40" s="42">
        <f t="shared" si="82"/>
        <v>0</v>
      </c>
      <c r="OA40" s="42">
        <f t="shared" si="82"/>
        <v>0</v>
      </c>
      <c r="OB40" s="42">
        <f t="shared" ref="OB40:QM48" si="128">IF(OB$2=$A40,1,0)</f>
        <v>0</v>
      </c>
      <c r="OC40" s="42">
        <f t="shared" si="128"/>
        <v>0</v>
      </c>
      <c r="OD40" s="42">
        <f t="shared" si="128"/>
        <v>0</v>
      </c>
      <c r="OE40" s="42">
        <f t="shared" si="128"/>
        <v>0</v>
      </c>
      <c r="OF40" s="42">
        <f t="shared" si="128"/>
        <v>0</v>
      </c>
      <c r="OG40" s="42">
        <f t="shared" si="128"/>
        <v>0</v>
      </c>
      <c r="OH40" s="42">
        <f t="shared" si="128"/>
        <v>0</v>
      </c>
      <c r="OI40" s="42">
        <f t="shared" si="128"/>
        <v>0</v>
      </c>
      <c r="OJ40" s="42">
        <f t="shared" si="128"/>
        <v>0</v>
      </c>
      <c r="OK40" s="42">
        <f t="shared" si="128"/>
        <v>0</v>
      </c>
      <c r="OL40" s="42">
        <f t="shared" si="128"/>
        <v>0</v>
      </c>
      <c r="OM40" s="42">
        <f t="shared" si="128"/>
        <v>0</v>
      </c>
      <c r="ON40" s="42">
        <f t="shared" si="128"/>
        <v>0</v>
      </c>
      <c r="OO40" s="42">
        <f t="shared" si="128"/>
        <v>0</v>
      </c>
      <c r="OP40" s="42">
        <f t="shared" si="128"/>
        <v>0</v>
      </c>
      <c r="OQ40" s="42">
        <f t="shared" si="128"/>
        <v>0</v>
      </c>
      <c r="OR40" s="42">
        <f t="shared" si="128"/>
        <v>0</v>
      </c>
      <c r="OS40" s="42">
        <f t="shared" si="128"/>
        <v>0</v>
      </c>
      <c r="OT40" s="42">
        <f t="shared" si="128"/>
        <v>0</v>
      </c>
      <c r="OU40" s="42">
        <f t="shared" si="128"/>
        <v>0</v>
      </c>
      <c r="OV40" s="42">
        <f t="shared" si="128"/>
        <v>0</v>
      </c>
      <c r="OW40" s="42">
        <f t="shared" si="128"/>
        <v>0</v>
      </c>
      <c r="OX40" s="42">
        <f t="shared" si="128"/>
        <v>0</v>
      </c>
      <c r="OY40" s="42">
        <f t="shared" si="128"/>
        <v>0</v>
      </c>
      <c r="OZ40" s="42">
        <f t="shared" si="128"/>
        <v>0</v>
      </c>
      <c r="PA40" s="42">
        <f t="shared" si="128"/>
        <v>0</v>
      </c>
      <c r="PB40" s="42">
        <f t="shared" si="128"/>
        <v>0</v>
      </c>
      <c r="PC40" s="42">
        <f t="shared" si="128"/>
        <v>0</v>
      </c>
      <c r="PD40" s="42">
        <f t="shared" si="128"/>
        <v>0</v>
      </c>
      <c r="PE40" s="42">
        <f t="shared" si="128"/>
        <v>0</v>
      </c>
      <c r="PF40" s="42">
        <f t="shared" si="128"/>
        <v>0</v>
      </c>
      <c r="PG40" s="42">
        <f t="shared" si="128"/>
        <v>0</v>
      </c>
      <c r="PH40" s="42">
        <f t="shared" si="128"/>
        <v>0</v>
      </c>
      <c r="PI40" s="42">
        <f t="shared" si="128"/>
        <v>0</v>
      </c>
      <c r="PJ40" s="42">
        <f t="shared" si="128"/>
        <v>0</v>
      </c>
      <c r="PK40" s="42">
        <f t="shared" si="128"/>
        <v>0</v>
      </c>
      <c r="PL40" s="42">
        <f t="shared" si="128"/>
        <v>0</v>
      </c>
      <c r="PM40" s="42">
        <f t="shared" si="128"/>
        <v>0</v>
      </c>
      <c r="PN40" s="42">
        <f t="shared" si="128"/>
        <v>0</v>
      </c>
      <c r="PO40" s="42">
        <f t="shared" si="128"/>
        <v>0</v>
      </c>
      <c r="PP40" s="42">
        <f t="shared" si="128"/>
        <v>0</v>
      </c>
      <c r="PQ40" s="42">
        <f t="shared" si="128"/>
        <v>0</v>
      </c>
      <c r="PR40" s="42">
        <f t="shared" si="128"/>
        <v>0</v>
      </c>
      <c r="PS40" s="42">
        <f t="shared" si="128"/>
        <v>0</v>
      </c>
      <c r="PT40" s="42">
        <f t="shared" si="128"/>
        <v>0</v>
      </c>
      <c r="PU40" s="42">
        <f t="shared" si="128"/>
        <v>0</v>
      </c>
      <c r="PV40" s="42">
        <f t="shared" si="128"/>
        <v>0</v>
      </c>
      <c r="PW40" s="42">
        <f t="shared" si="128"/>
        <v>0</v>
      </c>
      <c r="PX40" s="42">
        <f t="shared" si="128"/>
        <v>0</v>
      </c>
      <c r="PY40" s="42">
        <f t="shared" si="128"/>
        <v>0</v>
      </c>
      <c r="PZ40" s="42">
        <f t="shared" si="128"/>
        <v>0</v>
      </c>
      <c r="QA40" s="42">
        <f t="shared" si="128"/>
        <v>0</v>
      </c>
      <c r="QB40" s="42">
        <f t="shared" si="128"/>
        <v>0</v>
      </c>
      <c r="QC40" s="42">
        <f t="shared" si="128"/>
        <v>0</v>
      </c>
      <c r="QD40" s="42">
        <f t="shared" si="128"/>
        <v>0</v>
      </c>
      <c r="QE40" s="42">
        <f t="shared" si="128"/>
        <v>0</v>
      </c>
      <c r="QF40" s="42">
        <f t="shared" si="128"/>
        <v>0</v>
      </c>
      <c r="QG40" s="42">
        <f t="shared" si="128"/>
        <v>0</v>
      </c>
      <c r="QH40" s="42">
        <f t="shared" si="128"/>
        <v>0</v>
      </c>
      <c r="QI40" s="42">
        <f t="shared" si="128"/>
        <v>0</v>
      </c>
      <c r="QJ40" s="42">
        <f t="shared" si="128"/>
        <v>0</v>
      </c>
      <c r="QK40" s="42">
        <f t="shared" si="128"/>
        <v>0</v>
      </c>
      <c r="QL40" s="42">
        <f t="shared" si="128"/>
        <v>0</v>
      </c>
      <c r="QM40" s="42">
        <f t="shared" si="128"/>
        <v>0</v>
      </c>
      <c r="QN40" s="42">
        <f t="shared" si="125"/>
        <v>0</v>
      </c>
      <c r="QO40" s="42">
        <f t="shared" si="125"/>
        <v>0</v>
      </c>
      <c r="QP40" s="42">
        <f t="shared" si="125"/>
        <v>0</v>
      </c>
      <c r="QQ40" s="42">
        <f t="shared" si="125"/>
        <v>0</v>
      </c>
      <c r="QR40" s="42">
        <f t="shared" si="125"/>
        <v>0</v>
      </c>
      <c r="QS40" s="42">
        <f t="shared" si="125"/>
        <v>0</v>
      </c>
      <c r="QT40" s="42">
        <f t="shared" si="125"/>
        <v>0</v>
      </c>
      <c r="QU40" s="42">
        <f t="shared" si="125"/>
        <v>0</v>
      </c>
      <c r="QV40" s="42">
        <f t="shared" si="125"/>
        <v>0</v>
      </c>
      <c r="QW40" s="42">
        <f t="shared" si="125"/>
        <v>0</v>
      </c>
      <c r="QX40" s="42">
        <f t="shared" si="125"/>
        <v>0</v>
      </c>
      <c r="QY40" s="42">
        <f t="shared" si="125"/>
        <v>0</v>
      </c>
      <c r="QZ40" s="42">
        <f t="shared" si="125"/>
        <v>0</v>
      </c>
      <c r="RA40" s="42">
        <f t="shared" si="125"/>
        <v>0</v>
      </c>
      <c r="RB40" s="42">
        <f t="shared" si="125"/>
        <v>0</v>
      </c>
      <c r="RC40" s="42">
        <f t="shared" si="125"/>
        <v>0</v>
      </c>
      <c r="RD40" s="42">
        <f t="shared" si="125"/>
        <v>0</v>
      </c>
      <c r="RE40" s="42">
        <f t="shared" si="125"/>
        <v>0</v>
      </c>
      <c r="RF40" s="42">
        <f t="shared" si="125"/>
        <v>0</v>
      </c>
      <c r="RG40" s="42">
        <f t="shared" si="125"/>
        <v>0</v>
      </c>
      <c r="RH40" s="42">
        <f t="shared" si="125"/>
        <v>0</v>
      </c>
      <c r="RI40" s="42">
        <f t="shared" si="125"/>
        <v>0</v>
      </c>
      <c r="RJ40" s="42">
        <f t="shared" si="125"/>
        <v>0</v>
      </c>
      <c r="RK40" s="42">
        <f t="shared" si="125"/>
        <v>0</v>
      </c>
      <c r="RL40" s="42">
        <f t="shared" si="125"/>
        <v>0</v>
      </c>
      <c r="RM40" s="42">
        <f t="shared" si="125"/>
        <v>0</v>
      </c>
      <c r="RN40" s="42">
        <f t="shared" si="125"/>
        <v>0</v>
      </c>
      <c r="RO40" s="42">
        <f t="shared" si="125"/>
        <v>0</v>
      </c>
      <c r="RP40" s="42">
        <f t="shared" si="125"/>
        <v>0</v>
      </c>
      <c r="RQ40" s="42">
        <f t="shared" si="125"/>
        <v>0</v>
      </c>
      <c r="RR40" s="42">
        <f t="shared" si="125"/>
        <v>0</v>
      </c>
      <c r="RS40" s="42">
        <f t="shared" si="125"/>
        <v>0</v>
      </c>
      <c r="RT40" s="42">
        <f t="shared" si="125"/>
        <v>0</v>
      </c>
      <c r="RU40" s="42">
        <f t="shared" si="125"/>
        <v>0</v>
      </c>
      <c r="RV40" s="42">
        <f t="shared" si="125"/>
        <v>0</v>
      </c>
      <c r="RW40" s="42">
        <f t="shared" si="125"/>
        <v>0</v>
      </c>
      <c r="RX40" s="42">
        <f t="shared" si="125"/>
        <v>0</v>
      </c>
      <c r="RY40" s="42">
        <f t="shared" si="125"/>
        <v>0</v>
      </c>
      <c r="RZ40" s="42">
        <f t="shared" si="125"/>
        <v>0</v>
      </c>
      <c r="SA40" s="42">
        <f t="shared" si="125"/>
        <v>0</v>
      </c>
      <c r="SB40" s="42">
        <f t="shared" si="125"/>
        <v>0</v>
      </c>
      <c r="SC40" s="42">
        <f t="shared" si="125"/>
        <v>0</v>
      </c>
      <c r="SD40" s="42">
        <f t="shared" si="125"/>
        <v>0</v>
      </c>
      <c r="SE40" s="42">
        <f t="shared" si="125"/>
        <v>0</v>
      </c>
      <c r="SF40" s="42">
        <f t="shared" si="125"/>
        <v>0</v>
      </c>
      <c r="SG40" s="42">
        <f t="shared" si="125"/>
        <v>0</v>
      </c>
      <c r="SH40" s="42">
        <f t="shared" si="125"/>
        <v>0</v>
      </c>
      <c r="SI40" s="42">
        <f t="shared" si="125"/>
        <v>0</v>
      </c>
      <c r="SJ40" s="42">
        <f t="shared" si="125"/>
        <v>0</v>
      </c>
      <c r="SK40" s="42">
        <f t="shared" si="125"/>
        <v>0</v>
      </c>
      <c r="SL40" s="42">
        <f t="shared" si="125"/>
        <v>0</v>
      </c>
      <c r="SM40" s="42">
        <f t="shared" si="125"/>
        <v>0</v>
      </c>
      <c r="SN40" s="42">
        <f t="shared" si="125"/>
        <v>0</v>
      </c>
      <c r="SO40" s="42">
        <f t="shared" si="125"/>
        <v>0</v>
      </c>
      <c r="SP40" s="42">
        <f t="shared" si="125"/>
        <v>1</v>
      </c>
      <c r="SQ40" s="42">
        <f t="shared" si="125"/>
        <v>1</v>
      </c>
      <c r="SR40" s="42">
        <f t="shared" si="125"/>
        <v>0</v>
      </c>
      <c r="SS40" s="42">
        <f t="shared" si="125"/>
        <v>0</v>
      </c>
      <c r="ST40" s="42">
        <f t="shared" si="125"/>
        <v>0</v>
      </c>
      <c r="SU40" s="42">
        <f t="shared" si="125"/>
        <v>0</v>
      </c>
      <c r="SV40" s="42">
        <f t="shared" si="125"/>
        <v>0</v>
      </c>
      <c r="SW40" s="42">
        <f t="shared" si="125"/>
        <v>0</v>
      </c>
      <c r="SX40" s="42">
        <f t="shared" si="125"/>
        <v>0</v>
      </c>
      <c r="SY40" s="42">
        <f t="shared" si="103"/>
        <v>0</v>
      </c>
      <c r="SZ40" s="42">
        <f t="shared" si="98"/>
        <v>0</v>
      </c>
      <c r="TA40" s="42">
        <f t="shared" si="98"/>
        <v>0</v>
      </c>
      <c r="TB40" s="42">
        <f t="shared" si="98"/>
        <v>0</v>
      </c>
      <c r="TC40" s="42">
        <f t="shared" si="98"/>
        <v>0</v>
      </c>
      <c r="TD40" s="42">
        <f t="shared" si="121"/>
        <v>0</v>
      </c>
      <c r="TE40" s="42">
        <f t="shared" si="121"/>
        <v>0</v>
      </c>
      <c r="TF40" s="42">
        <f t="shared" si="121"/>
        <v>0</v>
      </c>
      <c r="TG40" s="42">
        <f t="shared" si="121"/>
        <v>0</v>
      </c>
      <c r="TH40" s="42">
        <f t="shared" si="121"/>
        <v>0</v>
      </c>
      <c r="TI40" s="42">
        <f t="shared" si="121"/>
        <v>0</v>
      </c>
      <c r="TJ40" s="42">
        <f t="shared" si="121"/>
        <v>0</v>
      </c>
      <c r="TK40" s="42">
        <f t="shared" si="121"/>
        <v>0</v>
      </c>
      <c r="TL40" s="42">
        <f t="shared" si="121"/>
        <v>0</v>
      </c>
      <c r="TM40" s="42">
        <f t="shared" si="121"/>
        <v>0</v>
      </c>
      <c r="TN40" s="42">
        <f t="shared" si="121"/>
        <v>0</v>
      </c>
      <c r="TO40" s="42">
        <f t="shared" si="121"/>
        <v>0</v>
      </c>
      <c r="TP40" s="42">
        <f t="shared" si="121"/>
        <v>0</v>
      </c>
      <c r="TQ40" s="42">
        <f t="shared" si="121"/>
        <v>0</v>
      </c>
      <c r="TR40" s="42">
        <f t="shared" si="121"/>
        <v>0</v>
      </c>
      <c r="TS40" s="42">
        <f t="shared" si="121"/>
        <v>0</v>
      </c>
      <c r="TT40" s="42">
        <f t="shared" si="121"/>
        <v>0</v>
      </c>
      <c r="TU40" s="42">
        <f t="shared" si="121"/>
        <v>0</v>
      </c>
      <c r="TV40" s="42">
        <f t="shared" si="121"/>
        <v>0</v>
      </c>
      <c r="TW40" s="42">
        <f t="shared" si="121"/>
        <v>0</v>
      </c>
      <c r="TX40" s="42">
        <f t="shared" si="121"/>
        <v>0</v>
      </c>
      <c r="TY40" s="42">
        <f t="shared" si="121"/>
        <v>0</v>
      </c>
      <c r="TZ40" s="42">
        <f t="shared" si="121"/>
        <v>0</v>
      </c>
      <c r="UA40" s="42">
        <f t="shared" si="121"/>
        <v>0</v>
      </c>
      <c r="UB40" s="42">
        <f t="shared" si="121"/>
        <v>0</v>
      </c>
      <c r="UC40" s="42">
        <f t="shared" si="121"/>
        <v>0</v>
      </c>
      <c r="UD40" s="42">
        <f t="shared" si="121"/>
        <v>0</v>
      </c>
      <c r="UE40" s="42">
        <f t="shared" si="121"/>
        <v>0</v>
      </c>
      <c r="UF40" s="42">
        <f t="shared" si="121"/>
        <v>0</v>
      </c>
      <c r="UG40" s="42">
        <f t="shared" si="121"/>
        <v>0</v>
      </c>
      <c r="UH40" s="42">
        <f t="shared" si="121"/>
        <v>0</v>
      </c>
      <c r="UI40" s="42">
        <f t="shared" si="121"/>
        <v>0</v>
      </c>
      <c r="UJ40" s="42">
        <f t="shared" si="121"/>
        <v>0</v>
      </c>
      <c r="UK40" s="42">
        <f t="shared" si="121"/>
        <v>0</v>
      </c>
      <c r="UL40" s="42">
        <f t="shared" si="121"/>
        <v>0</v>
      </c>
      <c r="UM40" s="42">
        <f t="shared" si="121"/>
        <v>0</v>
      </c>
      <c r="UN40" s="42">
        <f t="shared" si="121"/>
        <v>0</v>
      </c>
      <c r="UO40" s="42">
        <f t="shared" si="121"/>
        <v>0</v>
      </c>
      <c r="UP40" s="42">
        <f t="shared" si="121"/>
        <v>0</v>
      </c>
      <c r="UQ40" s="42">
        <f t="shared" si="121"/>
        <v>0</v>
      </c>
      <c r="UR40" s="42">
        <f t="shared" si="121"/>
        <v>0</v>
      </c>
      <c r="US40" s="42">
        <f t="shared" si="121"/>
        <v>0</v>
      </c>
      <c r="UT40" s="42">
        <f t="shared" si="121"/>
        <v>0</v>
      </c>
      <c r="UU40" s="42">
        <f t="shared" si="121"/>
        <v>0</v>
      </c>
      <c r="UV40" s="42">
        <f t="shared" si="121"/>
        <v>0</v>
      </c>
      <c r="UW40" s="42">
        <f t="shared" si="121"/>
        <v>0</v>
      </c>
      <c r="UX40" s="42">
        <f t="shared" si="121"/>
        <v>0</v>
      </c>
      <c r="UY40" s="42">
        <f t="shared" si="121"/>
        <v>0</v>
      </c>
      <c r="UZ40" s="42">
        <f t="shared" si="121"/>
        <v>0</v>
      </c>
      <c r="VA40" s="42">
        <f t="shared" si="121"/>
        <v>0</v>
      </c>
      <c r="VB40" s="42">
        <f t="shared" si="121"/>
        <v>0</v>
      </c>
      <c r="VC40" s="42">
        <f t="shared" si="121"/>
        <v>0</v>
      </c>
      <c r="VD40" s="42">
        <f t="shared" si="121"/>
        <v>0</v>
      </c>
      <c r="VE40" s="42">
        <f t="shared" si="121"/>
        <v>0</v>
      </c>
      <c r="VF40" s="42">
        <f t="shared" si="121"/>
        <v>0</v>
      </c>
      <c r="VG40" s="42">
        <f t="shared" si="121"/>
        <v>0</v>
      </c>
      <c r="VH40" s="42">
        <f t="shared" si="121"/>
        <v>0</v>
      </c>
      <c r="VI40" s="42">
        <f t="shared" si="121"/>
        <v>0</v>
      </c>
      <c r="VJ40" s="42">
        <f t="shared" si="121"/>
        <v>0</v>
      </c>
      <c r="VK40" s="42">
        <f t="shared" si="121"/>
        <v>0</v>
      </c>
      <c r="VL40" s="42">
        <f t="shared" si="121"/>
        <v>0</v>
      </c>
      <c r="VM40" s="42">
        <f t="shared" si="121"/>
        <v>0</v>
      </c>
      <c r="VN40" s="42">
        <f t="shared" si="121"/>
        <v>0</v>
      </c>
      <c r="VO40" s="42">
        <f t="shared" si="121"/>
        <v>0</v>
      </c>
      <c r="VP40" s="42">
        <f t="shared" si="118"/>
        <v>0</v>
      </c>
      <c r="VQ40" s="42">
        <f t="shared" si="118"/>
        <v>0</v>
      </c>
      <c r="VR40" s="42">
        <f t="shared" si="118"/>
        <v>0</v>
      </c>
      <c r="VS40" s="42">
        <f t="shared" si="118"/>
        <v>0</v>
      </c>
      <c r="VT40" s="42">
        <f t="shared" si="118"/>
        <v>0</v>
      </c>
      <c r="VU40" s="42">
        <f t="shared" si="118"/>
        <v>0</v>
      </c>
      <c r="VV40" s="42">
        <f t="shared" si="118"/>
        <v>0</v>
      </c>
      <c r="VW40" s="42">
        <f t="shared" si="118"/>
        <v>0</v>
      </c>
      <c r="VX40" s="42">
        <f t="shared" si="118"/>
        <v>0</v>
      </c>
      <c r="VY40" s="42">
        <f t="shared" si="118"/>
        <v>0</v>
      </c>
      <c r="VZ40" s="42">
        <f t="shared" si="118"/>
        <v>0</v>
      </c>
      <c r="WA40" s="42">
        <f t="shared" si="118"/>
        <v>0</v>
      </c>
      <c r="WB40" s="42">
        <f t="shared" si="118"/>
        <v>0</v>
      </c>
      <c r="WC40" s="42">
        <f t="shared" si="118"/>
        <v>0</v>
      </c>
      <c r="WD40" s="42">
        <f t="shared" si="118"/>
        <v>0</v>
      </c>
      <c r="WE40" s="42">
        <f t="shared" si="118"/>
        <v>0</v>
      </c>
      <c r="WF40" s="42">
        <f t="shared" si="118"/>
        <v>0</v>
      </c>
      <c r="WG40" s="42">
        <f t="shared" si="118"/>
        <v>0</v>
      </c>
      <c r="WH40" s="42">
        <f t="shared" si="118"/>
        <v>0</v>
      </c>
      <c r="WI40" s="42">
        <f t="shared" si="118"/>
        <v>0</v>
      </c>
      <c r="WJ40" s="42">
        <f t="shared" si="118"/>
        <v>0</v>
      </c>
      <c r="WK40" s="42">
        <f t="shared" si="118"/>
        <v>0</v>
      </c>
      <c r="WL40" s="42">
        <f t="shared" si="118"/>
        <v>0</v>
      </c>
      <c r="WM40" s="42">
        <f t="shared" si="118"/>
        <v>0</v>
      </c>
      <c r="WN40" s="42">
        <f t="shared" si="118"/>
        <v>0</v>
      </c>
      <c r="WO40" s="42">
        <f t="shared" si="118"/>
        <v>0</v>
      </c>
      <c r="WP40" s="42">
        <f t="shared" si="118"/>
        <v>0</v>
      </c>
      <c r="WQ40" s="42">
        <f t="shared" si="118"/>
        <v>0</v>
      </c>
      <c r="WR40" s="42">
        <f t="shared" si="118"/>
        <v>0</v>
      </c>
      <c r="WS40" s="42">
        <f t="shared" si="118"/>
        <v>0</v>
      </c>
      <c r="WT40" s="42">
        <f t="shared" si="118"/>
        <v>0</v>
      </c>
      <c r="WU40" s="42">
        <f t="shared" si="118"/>
        <v>0</v>
      </c>
      <c r="WV40" s="42">
        <f t="shared" si="118"/>
        <v>0</v>
      </c>
      <c r="WW40" s="42">
        <f t="shared" si="118"/>
        <v>0</v>
      </c>
      <c r="WX40" s="42">
        <f t="shared" si="118"/>
        <v>0</v>
      </c>
      <c r="WY40" s="42">
        <f t="shared" si="118"/>
        <v>0</v>
      </c>
      <c r="WZ40" s="42">
        <f t="shared" si="118"/>
        <v>0</v>
      </c>
      <c r="XA40" s="42">
        <f t="shared" si="118"/>
        <v>0</v>
      </c>
      <c r="XB40" s="42">
        <f t="shared" si="118"/>
        <v>0</v>
      </c>
      <c r="XC40" s="42">
        <f t="shared" si="118"/>
        <v>0</v>
      </c>
      <c r="XD40" s="42">
        <f t="shared" si="118"/>
        <v>0</v>
      </c>
      <c r="XE40" s="42">
        <f t="shared" si="118"/>
        <v>0</v>
      </c>
      <c r="XF40" s="42">
        <f t="shared" si="118"/>
        <v>0</v>
      </c>
      <c r="XG40" s="42">
        <f t="shared" si="118"/>
        <v>0</v>
      </c>
      <c r="XH40" s="42">
        <f t="shared" si="118"/>
        <v>0</v>
      </c>
      <c r="XI40" s="42">
        <f t="shared" si="118"/>
        <v>0</v>
      </c>
      <c r="XJ40" s="42">
        <f t="shared" si="118"/>
        <v>0</v>
      </c>
      <c r="XK40" s="42">
        <f t="shared" si="118"/>
        <v>0</v>
      </c>
      <c r="XL40" s="42">
        <f t="shared" si="118"/>
        <v>0</v>
      </c>
      <c r="XM40" s="42">
        <f t="shared" si="118"/>
        <v>0</v>
      </c>
      <c r="XN40" s="42">
        <f t="shared" si="118"/>
        <v>0</v>
      </c>
      <c r="XO40" s="42">
        <f t="shared" si="118"/>
        <v>0</v>
      </c>
      <c r="XP40" s="42">
        <f t="shared" si="118"/>
        <v>0</v>
      </c>
      <c r="XQ40" s="42">
        <f t="shared" si="118"/>
        <v>0</v>
      </c>
      <c r="XR40" s="42">
        <f t="shared" si="118"/>
        <v>0</v>
      </c>
      <c r="XS40" s="42">
        <f t="shared" si="118"/>
        <v>0</v>
      </c>
      <c r="XT40" s="42">
        <f t="shared" si="118"/>
        <v>0</v>
      </c>
      <c r="XU40" s="42">
        <f t="shared" si="118"/>
        <v>0</v>
      </c>
      <c r="XV40" s="42">
        <f t="shared" si="118"/>
        <v>0</v>
      </c>
      <c r="XW40" s="42">
        <f t="shared" si="118"/>
        <v>0</v>
      </c>
      <c r="XX40" s="42">
        <f t="shared" si="118"/>
        <v>0</v>
      </c>
      <c r="XY40" s="42">
        <f t="shared" si="118"/>
        <v>0</v>
      </c>
      <c r="XZ40" s="42">
        <f t="shared" si="118"/>
        <v>0</v>
      </c>
      <c r="YA40" s="42">
        <f t="shared" si="104"/>
        <v>0</v>
      </c>
      <c r="YB40" s="42">
        <f t="shared" si="104"/>
        <v>0</v>
      </c>
      <c r="YC40" s="42">
        <f t="shared" si="104"/>
        <v>0</v>
      </c>
      <c r="YD40" s="42">
        <f t="shared" si="122"/>
        <v>0</v>
      </c>
      <c r="YE40" s="23"/>
    </row>
    <row r="41" spans="1:655" x14ac:dyDescent="0.55000000000000004">
      <c r="A41" t="s">
        <v>950</v>
      </c>
      <c r="B41" s="42">
        <f t="shared" si="119"/>
        <v>0</v>
      </c>
      <c r="C41" s="42">
        <f t="shared" si="119"/>
        <v>0</v>
      </c>
      <c r="D41" s="42">
        <f t="shared" si="119"/>
        <v>0</v>
      </c>
      <c r="E41" s="42">
        <f t="shared" si="119"/>
        <v>0</v>
      </c>
      <c r="F41" s="42">
        <f t="shared" si="119"/>
        <v>0</v>
      </c>
      <c r="G41" s="42">
        <f t="shared" si="119"/>
        <v>0</v>
      </c>
      <c r="H41" s="42">
        <f t="shared" si="119"/>
        <v>0</v>
      </c>
      <c r="I41" s="42">
        <f t="shared" si="119"/>
        <v>0</v>
      </c>
      <c r="J41" s="42">
        <f t="shared" si="119"/>
        <v>0</v>
      </c>
      <c r="K41" s="42">
        <f t="shared" si="119"/>
        <v>0</v>
      </c>
      <c r="L41" s="42">
        <f t="shared" si="119"/>
        <v>0</v>
      </c>
      <c r="M41" s="42">
        <f t="shared" si="119"/>
        <v>0</v>
      </c>
      <c r="N41" s="42">
        <f t="shared" si="119"/>
        <v>0</v>
      </c>
      <c r="O41" s="42">
        <f t="shared" si="119"/>
        <v>0</v>
      </c>
      <c r="P41" s="42">
        <f t="shared" si="119"/>
        <v>0</v>
      </c>
      <c r="Q41" s="42">
        <f t="shared" si="119"/>
        <v>0</v>
      </c>
      <c r="R41" s="42">
        <f t="shared" si="116"/>
        <v>0</v>
      </c>
      <c r="S41" s="42">
        <f t="shared" si="116"/>
        <v>0</v>
      </c>
      <c r="T41" s="42">
        <f t="shared" si="116"/>
        <v>0</v>
      </c>
      <c r="U41" s="42">
        <f t="shared" si="116"/>
        <v>0</v>
      </c>
      <c r="V41" s="42">
        <f t="shared" si="116"/>
        <v>0</v>
      </c>
      <c r="W41" s="42">
        <f t="shared" si="116"/>
        <v>0</v>
      </c>
      <c r="X41" s="42">
        <f t="shared" si="116"/>
        <v>0</v>
      </c>
      <c r="Y41" s="42">
        <f t="shared" si="116"/>
        <v>0</v>
      </c>
      <c r="Z41" s="42">
        <f t="shared" si="116"/>
        <v>0</v>
      </c>
      <c r="AA41" s="42">
        <f t="shared" si="116"/>
        <v>0</v>
      </c>
      <c r="AB41" s="42">
        <f t="shared" si="116"/>
        <v>0</v>
      </c>
      <c r="AC41" s="42">
        <f t="shared" si="116"/>
        <v>0</v>
      </c>
      <c r="AD41" s="42">
        <f t="shared" si="116"/>
        <v>0</v>
      </c>
      <c r="AE41" s="42">
        <f t="shared" si="116"/>
        <v>0</v>
      </c>
      <c r="AF41" s="42">
        <f t="shared" si="116"/>
        <v>0</v>
      </c>
      <c r="AG41" s="42">
        <f t="shared" si="116"/>
        <v>0</v>
      </c>
      <c r="AH41" s="42">
        <f t="shared" si="116"/>
        <v>0</v>
      </c>
      <c r="AI41" s="42">
        <f t="shared" si="116"/>
        <v>0</v>
      </c>
      <c r="AJ41" s="42">
        <f t="shared" si="116"/>
        <v>0</v>
      </c>
      <c r="AK41" s="42">
        <f t="shared" si="116"/>
        <v>0</v>
      </c>
      <c r="AL41" s="42">
        <f t="shared" si="116"/>
        <v>0</v>
      </c>
      <c r="AM41" s="42">
        <f t="shared" si="116"/>
        <v>0</v>
      </c>
      <c r="AN41" s="42">
        <f t="shared" si="116"/>
        <v>0</v>
      </c>
      <c r="AO41" s="42">
        <f t="shared" si="116"/>
        <v>0</v>
      </c>
      <c r="AP41" s="42">
        <f t="shared" si="116"/>
        <v>0</v>
      </c>
      <c r="AQ41" s="42">
        <f t="shared" si="116"/>
        <v>0</v>
      </c>
      <c r="AR41" s="42">
        <f t="shared" si="116"/>
        <v>0</v>
      </c>
      <c r="AS41" s="42">
        <f t="shared" si="116"/>
        <v>0</v>
      </c>
      <c r="AT41" s="42">
        <f t="shared" si="116"/>
        <v>0</v>
      </c>
      <c r="AU41" s="42">
        <f t="shared" si="116"/>
        <v>0</v>
      </c>
      <c r="AV41" s="42">
        <f t="shared" si="116"/>
        <v>0</v>
      </c>
      <c r="AW41" s="42">
        <f t="shared" si="116"/>
        <v>0</v>
      </c>
      <c r="AX41" s="42">
        <f t="shared" si="116"/>
        <v>0</v>
      </c>
      <c r="AY41" s="42">
        <f t="shared" si="116"/>
        <v>0</v>
      </c>
      <c r="AZ41" s="42">
        <f t="shared" si="116"/>
        <v>0</v>
      </c>
      <c r="BA41" s="42">
        <f t="shared" si="116"/>
        <v>0</v>
      </c>
      <c r="BB41" s="42">
        <f t="shared" si="116"/>
        <v>0</v>
      </c>
      <c r="BC41" s="42">
        <f t="shared" si="116"/>
        <v>0</v>
      </c>
      <c r="BD41" s="42">
        <f t="shared" si="116"/>
        <v>0</v>
      </c>
      <c r="BE41" s="42">
        <f t="shared" si="116"/>
        <v>0</v>
      </c>
      <c r="BF41" s="42">
        <f t="shared" si="116"/>
        <v>0</v>
      </c>
      <c r="BG41" s="42">
        <f t="shared" si="116"/>
        <v>0</v>
      </c>
      <c r="BH41" s="42">
        <f t="shared" si="116"/>
        <v>0</v>
      </c>
      <c r="BI41" s="42">
        <f t="shared" si="116"/>
        <v>0</v>
      </c>
      <c r="BJ41" s="42">
        <f t="shared" ref="BJ41:DU45" si="129">IF(BJ$2=$A41,1,0)</f>
        <v>0</v>
      </c>
      <c r="BK41" s="42">
        <f t="shared" si="129"/>
        <v>0</v>
      </c>
      <c r="BL41" s="42">
        <f t="shared" si="129"/>
        <v>0</v>
      </c>
      <c r="BM41" s="42">
        <f t="shared" si="129"/>
        <v>0</v>
      </c>
      <c r="BN41" s="42">
        <f t="shared" si="129"/>
        <v>0</v>
      </c>
      <c r="BO41" s="42">
        <f t="shared" si="129"/>
        <v>0</v>
      </c>
      <c r="BP41" s="42">
        <f t="shared" si="129"/>
        <v>0</v>
      </c>
      <c r="BQ41" s="42">
        <f t="shared" si="129"/>
        <v>0</v>
      </c>
      <c r="BR41" s="42">
        <f t="shared" si="129"/>
        <v>0</v>
      </c>
      <c r="BS41" s="42">
        <f t="shared" si="129"/>
        <v>0</v>
      </c>
      <c r="BT41" s="42">
        <f t="shared" si="129"/>
        <v>0</v>
      </c>
      <c r="BU41" s="42">
        <f t="shared" si="129"/>
        <v>0</v>
      </c>
      <c r="BV41" s="42">
        <f t="shared" si="129"/>
        <v>0</v>
      </c>
      <c r="BW41" s="42">
        <f t="shared" si="129"/>
        <v>0</v>
      </c>
      <c r="BX41" s="42">
        <f t="shared" si="129"/>
        <v>0</v>
      </c>
      <c r="BY41" s="42">
        <f t="shared" si="129"/>
        <v>0</v>
      </c>
      <c r="BZ41" s="42">
        <f t="shared" si="129"/>
        <v>0</v>
      </c>
      <c r="CA41" s="42">
        <f t="shared" si="129"/>
        <v>0</v>
      </c>
      <c r="CB41" s="42">
        <f t="shared" si="129"/>
        <v>0</v>
      </c>
      <c r="CC41" s="42">
        <f t="shared" si="129"/>
        <v>0</v>
      </c>
      <c r="CD41" s="42">
        <f t="shared" si="129"/>
        <v>0</v>
      </c>
      <c r="CE41" s="42">
        <f t="shared" si="129"/>
        <v>0</v>
      </c>
      <c r="CF41" s="42">
        <f t="shared" si="129"/>
        <v>0</v>
      </c>
      <c r="CG41" s="42">
        <f t="shared" si="129"/>
        <v>0</v>
      </c>
      <c r="CH41" s="42">
        <f t="shared" si="129"/>
        <v>0</v>
      </c>
      <c r="CI41" s="42">
        <f t="shared" si="129"/>
        <v>0</v>
      </c>
      <c r="CJ41" s="42">
        <f t="shared" si="129"/>
        <v>0</v>
      </c>
      <c r="CK41" s="42">
        <f t="shared" si="129"/>
        <v>0</v>
      </c>
      <c r="CL41" s="42">
        <f t="shared" si="129"/>
        <v>0</v>
      </c>
      <c r="CM41" s="42">
        <f t="shared" si="129"/>
        <v>0</v>
      </c>
      <c r="CN41" s="42">
        <f t="shared" si="129"/>
        <v>0</v>
      </c>
      <c r="CO41" s="42">
        <f t="shared" si="129"/>
        <v>0</v>
      </c>
      <c r="CP41" s="42">
        <f t="shared" si="129"/>
        <v>0</v>
      </c>
      <c r="CQ41" s="42">
        <f t="shared" si="129"/>
        <v>0</v>
      </c>
      <c r="CR41" s="42">
        <f t="shared" si="129"/>
        <v>0</v>
      </c>
      <c r="CS41" s="42">
        <f t="shared" si="129"/>
        <v>0</v>
      </c>
      <c r="CT41" s="42">
        <f t="shared" si="129"/>
        <v>0</v>
      </c>
      <c r="CU41" s="42">
        <f t="shared" si="129"/>
        <v>0</v>
      </c>
      <c r="CV41" s="42">
        <f t="shared" si="129"/>
        <v>0</v>
      </c>
      <c r="CW41" s="42">
        <f t="shared" si="129"/>
        <v>0</v>
      </c>
      <c r="CX41" s="42">
        <f t="shared" si="129"/>
        <v>0</v>
      </c>
      <c r="CY41" s="42">
        <f t="shared" si="129"/>
        <v>0</v>
      </c>
      <c r="CZ41" s="42">
        <f t="shared" si="129"/>
        <v>0</v>
      </c>
      <c r="DA41" s="42">
        <f t="shared" si="129"/>
        <v>0</v>
      </c>
      <c r="DB41" s="42">
        <f t="shared" si="129"/>
        <v>0</v>
      </c>
      <c r="DC41" s="42">
        <f t="shared" si="129"/>
        <v>0</v>
      </c>
      <c r="DD41" s="42">
        <f t="shared" si="129"/>
        <v>0</v>
      </c>
      <c r="DE41" s="42">
        <f t="shared" si="129"/>
        <v>0</v>
      </c>
      <c r="DF41" s="42">
        <f t="shared" si="129"/>
        <v>0</v>
      </c>
      <c r="DG41" s="42">
        <f t="shared" si="129"/>
        <v>0</v>
      </c>
      <c r="DH41" s="42">
        <f t="shared" si="129"/>
        <v>0</v>
      </c>
      <c r="DI41" s="42">
        <f t="shared" si="129"/>
        <v>0</v>
      </c>
      <c r="DJ41" s="42">
        <f t="shared" si="129"/>
        <v>0</v>
      </c>
      <c r="DK41" s="42">
        <f t="shared" si="129"/>
        <v>0</v>
      </c>
      <c r="DL41" s="42">
        <f t="shared" si="129"/>
        <v>0</v>
      </c>
      <c r="DM41" s="42">
        <f t="shared" si="129"/>
        <v>0</v>
      </c>
      <c r="DN41" s="42">
        <f t="shared" si="129"/>
        <v>0</v>
      </c>
      <c r="DO41" s="42">
        <f t="shared" si="129"/>
        <v>0</v>
      </c>
      <c r="DP41" s="42">
        <f t="shared" si="129"/>
        <v>0</v>
      </c>
      <c r="DQ41" s="42">
        <f t="shared" si="129"/>
        <v>0</v>
      </c>
      <c r="DR41" s="42">
        <f t="shared" si="129"/>
        <v>0</v>
      </c>
      <c r="DS41" s="42">
        <f t="shared" si="129"/>
        <v>0</v>
      </c>
      <c r="DT41" s="42">
        <f t="shared" si="129"/>
        <v>0</v>
      </c>
      <c r="DU41" s="42">
        <f t="shared" si="129"/>
        <v>0</v>
      </c>
      <c r="DV41" s="42">
        <f t="shared" si="123"/>
        <v>0</v>
      </c>
      <c r="DW41" s="42">
        <f t="shared" si="123"/>
        <v>0</v>
      </c>
      <c r="DX41" s="42">
        <f t="shared" si="123"/>
        <v>0</v>
      </c>
      <c r="DY41" s="42">
        <f t="shared" si="123"/>
        <v>0</v>
      </c>
      <c r="DZ41" s="42">
        <f t="shared" si="123"/>
        <v>0</v>
      </c>
      <c r="EA41" s="42">
        <f t="shared" si="123"/>
        <v>0</v>
      </c>
      <c r="EB41" s="42">
        <f t="shared" si="123"/>
        <v>0</v>
      </c>
      <c r="EC41" s="42">
        <f t="shared" si="123"/>
        <v>0</v>
      </c>
      <c r="ED41" s="42">
        <f t="shared" si="123"/>
        <v>0</v>
      </c>
      <c r="EE41" s="42">
        <f t="shared" si="123"/>
        <v>0</v>
      </c>
      <c r="EF41" s="42">
        <f t="shared" si="123"/>
        <v>0</v>
      </c>
      <c r="EG41" s="42">
        <f t="shared" si="123"/>
        <v>0</v>
      </c>
      <c r="EH41" s="42">
        <f t="shared" si="123"/>
        <v>0</v>
      </c>
      <c r="EI41" s="42">
        <f t="shared" si="123"/>
        <v>0</v>
      </c>
      <c r="EJ41" s="42">
        <f t="shared" si="123"/>
        <v>0</v>
      </c>
      <c r="EK41" s="42">
        <f t="shared" si="123"/>
        <v>0</v>
      </c>
      <c r="EL41" s="42">
        <f t="shared" si="123"/>
        <v>0</v>
      </c>
      <c r="EM41" s="42">
        <f t="shared" si="123"/>
        <v>0</v>
      </c>
      <c r="EN41" s="42">
        <f t="shared" si="123"/>
        <v>0</v>
      </c>
      <c r="EO41" s="42">
        <f t="shared" si="123"/>
        <v>0</v>
      </c>
      <c r="EP41" s="42">
        <f t="shared" si="123"/>
        <v>0</v>
      </c>
      <c r="EQ41" s="42">
        <f t="shared" si="123"/>
        <v>0</v>
      </c>
      <c r="ER41" s="42">
        <f t="shared" si="123"/>
        <v>0</v>
      </c>
      <c r="ES41" s="42">
        <f t="shared" si="123"/>
        <v>0</v>
      </c>
      <c r="ET41" s="42">
        <f t="shared" si="123"/>
        <v>0</v>
      </c>
      <c r="EU41" s="42">
        <f t="shared" si="123"/>
        <v>0</v>
      </c>
      <c r="EV41" s="42">
        <f t="shared" si="123"/>
        <v>0</v>
      </c>
      <c r="EW41" s="42">
        <f t="shared" si="123"/>
        <v>0</v>
      </c>
      <c r="EX41" s="42">
        <f t="shared" si="123"/>
        <v>0</v>
      </c>
      <c r="EY41" s="42">
        <f t="shared" si="123"/>
        <v>0</v>
      </c>
      <c r="EZ41" s="42">
        <f t="shared" si="123"/>
        <v>0</v>
      </c>
      <c r="FA41" s="42">
        <f t="shared" si="123"/>
        <v>0</v>
      </c>
      <c r="FB41" s="42">
        <f t="shared" si="123"/>
        <v>0</v>
      </c>
      <c r="FC41" s="42">
        <f t="shared" si="123"/>
        <v>0</v>
      </c>
      <c r="FD41" s="42">
        <f t="shared" si="126"/>
        <v>0</v>
      </c>
      <c r="FE41" s="42">
        <f t="shared" si="126"/>
        <v>0</v>
      </c>
      <c r="FF41" s="42">
        <f t="shared" si="126"/>
        <v>0</v>
      </c>
      <c r="FG41" s="42">
        <f t="shared" si="126"/>
        <v>0</v>
      </c>
      <c r="FH41" s="42">
        <f t="shared" si="126"/>
        <v>0</v>
      </c>
      <c r="FI41" s="42">
        <f t="shared" si="126"/>
        <v>0</v>
      </c>
      <c r="FJ41" s="42">
        <f t="shared" si="126"/>
        <v>0</v>
      </c>
      <c r="FK41" s="42">
        <f t="shared" si="126"/>
        <v>0</v>
      </c>
      <c r="FL41" s="42">
        <f t="shared" si="126"/>
        <v>0</v>
      </c>
      <c r="FM41" s="42">
        <f t="shared" si="126"/>
        <v>0</v>
      </c>
      <c r="FN41" s="42">
        <f t="shared" si="126"/>
        <v>0</v>
      </c>
      <c r="FO41" s="42">
        <f t="shared" si="126"/>
        <v>0</v>
      </c>
      <c r="FP41" s="42">
        <f t="shared" si="126"/>
        <v>0</v>
      </c>
      <c r="FQ41" s="42">
        <f t="shared" si="126"/>
        <v>0</v>
      </c>
      <c r="FR41" s="42">
        <f t="shared" si="126"/>
        <v>0</v>
      </c>
      <c r="FS41" s="42">
        <f t="shared" si="126"/>
        <v>0</v>
      </c>
      <c r="FT41" s="42">
        <f t="shared" si="126"/>
        <v>0</v>
      </c>
      <c r="FU41" s="42">
        <f t="shared" si="126"/>
        <v>0</v>
      </c>
      <c r="FV41" s="42">
        <f t="shared" si="126"/>
        <v>0</v>
      </c>
      <c r="FW41" s="42">
        <f t="shared" si="126"/>
        <v>0</v>
      </c>
      <c r="FX41" s="42">
        <f t="shared" si="126"/>
        <v>0</v>
      </c>
      <c r="FY41" s="42">
        <f t="shared" si="126"/>
        <v>0</v>
      </c>
      <c r="FZ41" s="42">
        <f t="shared" si="126"/>
        <v>0</v>
      </c>
      <c r="GA41" s="42">
        <f t="shared" si="126"/>
        <v>0</v>
      </c>
      <c r="GB41" s="42">
        <f t="shared" si="126"/>
        <v>0</v>
      </c>
      <c r="GC41" s="42">
        <f t="shared" si="126"/>
        <v>0</v>
      </c>
      <c r="GD41" s="42">
        <f t="shared" si="126"/>
        <v>0</v>
      </c>
      <c r="GE41" s="42">
        <f t="shared" si="126"/>
        <v>0</v>
      </c>
      <c r="GF41" s="42">
        <f t="shared" si="126"/>
        <v>0</v>
      </c>
      <c r="GG41" s="42">
        <f t="shared" si="126"/>
        <v>0</v>
      </c>
      <c r="GH41" s="42">
        <f t="shared" si="126"/>
        <v>0</v>
      </c>
      <c r="GI41" s="42">
        <f t="shared" si="126"/>
        <v>0</v>
      </c>
      <c r="GJ41" s="42">
        <f t="shared" si="126"/>
        <v>0</v>
      </c>
      <c r="GK41" s="42">
        <f t="shared" si="126"/>
        <v>0</v>
      </c>
      <c r="GL41" s="42">
        <f t="shared" si="113"/>
        <v>0</v>
      </c>
      <c r="GM41" s="42">
        <f t="shared" si="113"/>
        <v>0</v>
      </c>
      <c r="GN41" s="42">
        <f t="shared" si="113"/>
        <v>0</v>
      </c>
      <c r="GO41" s="42">
        <f t="shared" si="113"/>
        <v>0</v>
      </c>
      <c r="GP41" s="42">
        <f t="shared" si="113"/>
        <v>0</v>
      </c>
      <c r="GQ41" s="42">
        <f t="shared" si="113"/>
        <v>0</v>
      </c>
      <c r="GR41" s="42">
        <f t="shared" si="113"/>
        <v>0</v>
      </c>
      <c r="GS41" s="42">
        <f t="shared" si="113"/>
        <v>0</v>
      </c>
      <c r="GT41" s="42">
        <f t="shared" si="113"/>
        <v>0</v>
      </c>
      <c r="GU41" s="42">
        <f t="shared" si="113"/>
        <v>0</v>
      </c>
      <c r="GV41" s="42">
        <f t="shared" si="113"/>
        <v>0</v>
      </c>
      <c r="GW41" s="42">
        <f t="shared" si="113"/>
        <v>0</v>
      </c>
      <c r="GX41" s="42">
        <f t="shared" si="113"/>
        <v>0</v>
      </c>
      <c r="GY41" s="42">
        <f t="shared" si="113"/>
        <v>0</v>
      </c>
      <c r="GZ41" s="42">
        <f t="shared" si="113"/>
        <v>0</v>
      </c>
      <c r="HA41" s="42">
        <f t="shared" si="113"/>
        <v>0</v>
      </c>
      <c r="HB41" s="42">
        <f t="shared" si="113"/>
        <v>0</v>
      </c>
      <c r="HC41" s="42">
        <f t="shared" si="113"/>
        <v>0</v>
      </c>
      <c r="HD41" s="42">
        <f t="shared" si="113"/>
        <v>0</v>
      </c>
      <c r="HE41" s="42">
        <f t="shared" si="113"/>
        <v>0</v>
      </c>
      <c r="HF41" s="42">
        <f t="shared" si="113"/>
        <v>0</v>
      </c>
      <c r="HG41" s="42">
        <f t="shared" si="113"/>
        <v>0</v>
      </c>
      <c r="HH41" s="42">
        <f t="shared" si="113"/>
        <v>0</v>
      </c>
      <c r="HI41" s="42">
        <f t="shared" si="113"/>
        <v>0</v>
      </c>
      <c r="HJ41" s="42">
        <f t="shared" si="113"/>
        <v>0</v>
      </c>
      <c r="HK41" s="42">
        <f t="shared" si="113"/>
        <v>0</v>
      </c>
      <c r="HL41" s="42">
        <f t="shared" si="113"/>
        <v>0</v>
      </c>
      <c r="HM41" s="42">
        <f t="shared" si="113"/>
        <v>0</v>
      </c>
      <c r="HN41" s="42">
        <f t="shared" si="113"/>
        <v>0</v>
      </c>
      <c r="HO41" s="42">
        <f t="shared" si="117"/>
        <v>0</v>
      </c>
      <c r="HP41" s="42">
        <f t="shared" si="117"/>
        <v>0</v>
      </c>
      <c r="HQ41" s="42">
        <f t="shared" si="117"/>
        <v>0</v>
      </c>
      <c r="HR41" s="42">
        <f t="shared" si="117"/>
        <v>0</v>
      </c>
      <c r="HS41" s="42">
        <f t="shared" si="117"/>
        <v>0</v>
      </c>
      <c r="HT41" s="42">
        <f t="shared" si="117"/>
        <v>0</v>
      </c>
      <c r="HU41" s="42">
        <f t="shared" si="117"/>
        <v>0</v>
      </c>
      <c r="HV41" s="42">
        <f t="shared" si="117"/>
        <v>0</v>
      </c>
      <c r="HW41" s="42">
        <f t="shared" si="117"/>
        <v>0</v>
      </c>
      <c r="HX41" s="42">
        <f t="shared" si="117"/>
        <v>0</v>
      </c>
      <c r="HY41" s="42">
        <f t="shared" si="117"/>
        <v>0</v>
      </c>
      <c r="HZ41" s="42">
        <f t="shared" si="117"/>
        <v>0</v>
      </c>
      <c r="IA41" s="42">
        <f t="shared" si="117"/>
        <v>0</v>
      </c>
      <c r="IB41" s="42">
        <f t="shared" si="117"/>
        <v>0</v>
      </c>
      <c r="IC41" s="42">
        <f t="shared" si="117"/>
        <v>0</v>
      </c>
      <c r="ID41" s="42">
        <f t="shared" si="117"/>
        <v>0</v>
      </c>
      <c r="IE41" s="42">
        <f t="shared" si="117"/>
        <v>0</v>
      </c>
      <c r="IF41" s="42">
        <f t="shared" si="117"/>
        <v>0</v>
      </c>
      <c r="IG41" s="42">
        <f t="shared" si="117"/>
        <v>0</v>
      </c>
      <c r="IH41" s="42">
        <f t="shared" si="117"/>
        <v>0</v>
      </c>
      <c r="II41" s="42">
        <f t="shared" si="117"/>
        <v>0</v>
      </c>
      <c r="IJ41" s="42">
        <f t="shared" si="117"/>
        <v>0</v>
      </c>
      <c r="IK41" s="42">
        <f t="shared" si="117"/>
        <v>0</v>
      </c>
      <c r="IL41" s="42">
        <f t="shared" si="117"/>
        <v>0</v>
      </c>
      <c r="IM41" s="42">
        <f t="shared" si="117"/>
        <v>0</v>
      </c>
      <c r="IN41" s="42">
        <f t="shared" si="117"/>
        <v>0</v>
      </c>
      <c r="IO41" s="42">
        <f t="shared" si="117"/>
        <v>0</v>
      </c>
      <c r="IP41" s="42">
        <f t="shared" si="117"/>
        <v>0</v>
      </c>
      <c r="IQ41" s="42">
        <f t="shared" si="117"/>
        <v>0</v>
      </c>
      <c r="IR41" s="42">
        <f t="shared" si="117"/>
        <v>0</v>
      </c>
      <c r="IS41" s="42">
        <f t="shared" si="117"/>
        <v>0</v>
      </c>
      <c r="IT41" s="42">
        <f t="shared" si="117"/>
        <v>0</v>
      </c>
      <c r="IU41" s="42">
        <f t="shared" si="117"/>
        <v>0</v>
      </c>
      <c r="IV41" s="42">
        <f t="shared" si="117"/>
        <v>0</v>
      </c>
      <c r="IW41" s="42">
        <f t="shared" si="96"/>
        <v>0</v>
      </c>
      <c r="IX41" s="42">
        <f t="shared" si="96"/>
        <v>0</v>
      </c>
      <c r="IY41" s="42">
        <f t="shared" si="96"/>
        <v>0</v>
      </c>
      <c r="IZ41" s="42">
        <f t="shared" si="96"/>
        <v>0</v>
      </c>
      <c r="JA41" s="42">
        <f t="shared" si="96"/>
        <v>0</v>
      </c>
      <c r="JB41" s="42">
        <f t="shared" si="96"/>
        <v>0</v>
      </c>
      <c r="JC41" s="42">
        <f t="shared" si="96"/>
        <v>0</v>
      </c>
      <c r="JD41" s="42">
        <f t="shared" si="96"/>
        <v>0</v>
      </c>
      <c r="JE41" s="42">
        <f t="shared" si="96"/>
        <v>0</v>
      </c>
      <c r="JF41" s="42">
        <f t="shared" si="96"/>
        <v>0</v>
      </c>
      <c r="JG41" s="42">
        <f t="shared" si="96"/>
        <v>0</v>
      </c>
      <c r="JH41" s="42">
        <f t="shared" si="96"/>
        <v>0</v>
      </c>
      <c r="JI41" s="42">
        <f t="shared" si="96"/>
        <v>0</v>
      </c>
      <c r="JJ41" s="42">
        <f t="shared" si="96"/>
        <v>0</v>
      </c>
      <c r="JK41" s="42">
        <f t="shared" si="96"/>
        <v>0</v>
      </c>
      <c r="JL41" s="42">
        <f t="shared" si="96"/>
        <v>0</v>
      </c>
      <c r="JM41" s="42">
        <f t="shared" si="96"/>
        <v>0</v>
      </c>
      <c r="JN41" s="42">
        <f t="shared" si="127"/>
        <v>0</v>
      </c>
      <c r="JO41" s="42">
        <f t="shared" si="127"/>
        <v>0</v>
      </c>
      <c r="JP41" s="42">
        <f t="shared" si="127"/>
        <v>0</v>
      </c>
      <c r="JQ41" s="42">
        <f t="shared" si="127"/>
        <v>0</v>
      </c>
      <c r="JR41" s="42">
        <f t="shared" si="127"/>
        <v>0</v>
      </c>
      <c r="JS41" s="42">
        <f t="shared" si="127"/>
        <v>0</v>
      </c>
      <c r="JT41" s="42">
        <f t="shared" si="127"/>
        <v>0</v>
      </c>
      <c r="JU41" s="42">
        <f t="shared" si="127"/>
        <v>0</v>
      </c>
      <c r="JV41" s="42">
        <f t="shared" si="127"/>
        <v>0</v>
      </c>
      <c r="JW41" s="42">
        <f t="shared" si="127"/>
        <v>0</v>
      </c>
      <c r="JX41" s="42">
        <f t="shared" si="127"/>
        <v>0</v>
      </c>
      <c r="JY41" s="42">
        <f t="shared" si="127"/>
        <v>0</v>
      </c>
      <c r="JZ41" s="42">
        <f t="shared" si="127"/>
        <v>0</v>
      </c>
      <c r="KA41" s="42">
        <f t="shared" si="127"/>
        <v>0</v>
      </c>
      <c r="KB41" s="42">
        <f t="shared" si="127"/>
        <v>0</v>
      </c>
      <c r="KC41" s="42">
        <f t="shared" si="127"/>
        <v>0</v>
      </c>
      <c r="KD41" s="42">
        <f t="shared" si="127"/>
        <v>0</v>
      </c>
      <c r="KE41" s="42">
        <f t="shared" si="127"/>
        <v>0</v>
      </c>
      <c r="KF41" s="42">
        <f t="shared" si="127"/>
        <v>0</v>
      </c>
      <c r="KG41" s="42">
        <f t="shared" si="127"/>
        <v>0</v>
      </c>
      <c r="KH41" s="42">
        <f t="shared" si="127"/>
        <v>0</v>
      </c>
      <c r="KI41" s="42">
        <f t="shared" si="127"/>
        <v>0</v>
      </c>
      <c r="KJ41" s="42">
        <f t="shared" si="127"/>
        <v>0</v>
      </c>
      <c r="KK41" s="42">
        <f t="shared" si="127"/>
        <v>0</v>
      </c>
      <c r="KL41" s="42">
        <f t="shared" si="127"/>
        <v>0</v>
      </c>
      <c r="KM41" s="42">
        <f t="shared" si="127"/>
        <v>0</v>
      </c>
      <c r="KN41" s="42">
        <f t="shared" si="127"/>
        <v>0</v>
      </c>
      <c r="KO41" s="42">
        <f t="shared" si="127"/>
        <v>0</v>
      </c>
      <c r="KP41" s="42">
        <f t="shared" si="127"/>
        <v>0</v>
      </c>
      <c r="KQ41" s="42">
        <f t="shared" si="127"/>
        <v>0</v>
      </c>
      <c r="KR41" s="42">
        <f t="shared" si="127"/>
        <v>0</v>
      </c>
      <c r="KS41" s="42">
        <f t="shared" si="127"/>
        <v>0</v>
      </c>
      <c r="KT41" s="42">
        <f t="shared" si="127"/>
        <v>0</v>
      </c>
      <c r="KU41" s="42">
        <f t="shared" si="127"/>
        <v>0</v>
      </c>
      <c r="KV41" s="42">
        <f t="shared" si="127"/>
        <v>0</v>
      </c>
      <c r="KW41" s="42">
        <f t="shared" si="127"/>
        <v>0</v>
      </c>
      <c r="KX41" s="42">
        <f t="shared" si="127"/>
        <v>0</v>
      </c>
      <c r="KY41" s="42">
        <f t="shared" si="127"/>
        <v>0</v>
      </c>
      <c r="KZ41" s="42">
        <f t="shared" si="127"/>
        <v>0</v>
      </c>
      <c r="LA41" s="42">
        <f t="shared" si="127"/>
        <v>0</v>
      </c>
      <c r="LB41" s="42">
        <f t="shared" si="127"/>
        <v>0</v>
      </c>
      <c r="LC41" s="42">
        <f t="shared" si="127"/>
        <v>0</v>
      </c>
      <c r="LD41" s="42">
        <f t="shared" si="127"/>
        <v>0</v>
      </c>
      <c r="LE41" s="42">
        <f t="shared" si="127"/>
        <v>0</v>
      </c>
      <c r="LF41" s="42">
        <f t="shared" si="127"/>
        <v>0</v>
      </c>
      <c r="LG41" s="42">
        <f t="shared" si="127"/>
        <v>0</v>
      </c>
      <c r="LH41" s="42">
        <f t="shared" si="127"/>
        <v>0</v>
      </c>
      <c r="LI41" s="42">
        <f t="shared" si="127"/>
        <v>0</v>
      </c>
      <c r="LJ41" s="42">
        <f t="shared" si="127"/>
        <v>0</v>
      </c>
      <c r="LK41" s="42">
        <f t="shared" si="127"/>
        <v>0</v>
      </c>
      <c r="LL41" s="42">
        <f t="shared" si="127"/>
        <v>0</v>
      </c>
      <c r="LM41" s="42">
        <f t="shared" si="127"/>
        <v>0</v>
      </c>
      <c r="LN41" s="42">
        <f t="shared" si="127"/>
        <v>0</v>
      </c>
      <c r="LO41" s="42">
        <f t="shared" si="127"/>
        <v>0</v>
      </c>
      <c r="LP41" s="42">
        <f t="shared" si="127"/>
        <v>0</v>
      </c>
      <c r="LQ41" s="42">
        <f t="shared" si="127"/>
        <v>0</v>
      </c>
      <c r="LR41" s="42">
        <f t="shared" si="127"/>
        <v>0</v>
      </c>
      <c r="LS41" s="42">
        <f t="shared" si="127"/>
        <v>0</v>
      </c>
      <c r="LT41" s="42">
        <f t="shared" si="127"/>
        <v>0</v>
      </c>
      <c r="LU41" s="42">
        <f t="shared" si="127"/>
        <v>0</v>
      </c>
      <c r="LV41" s="42">
        <f t="shared" si="127"/>
        <v>0</v>
      </c>
      <c r="LW41" s="42">
        <f t="shared" si="127"/>
        <v>0</v>
      </c>
      <c r="LX41" s="42">
        <f t="shared" si="127"/>
        <v>0</v>
      </c>
      <c r="LY41" s="42">
        <f t="shared" si="127"/>
        <v>0</v>
      </c>
      <c r="LZ41" s="42">
        <f t="shared" si="124"/>
        <v>0</v>
      </c>
      <c r="MA41" s="42">
        <f t="shared" si="124"/>
        <v>0</v>
      </c>
      <c r="MB41" s="42">
        <f t="shared" si="124"/>
        <v>0</v>
      </c>
      <c r="MC41" s="42">
        <f t="shared" si="124"/>
        <v>0</v>
      </c>
      <c r="MD41" s="42">
        <f t="shared" si="124"/>
        <v>0</v>
      </c>
      <c r="ME41" s="42">
        <f t="shared" si="124"/>
        <v>0</v>
      </c>
      <c r="MF41" s="42">
        <f t="shared" si="124"/>
        <v>0</v>
      </c>
      <c r="MG41" s="42">
        <f t="shared" si="124"/>
        <v>0</v>
      </c>
      <c r="MH41" s="42">
        <f t="shared" si="124"/>
        <v>0</v>
      </c>
      <c r="MI41" s="42">
        <f t="shared" si="124"/>
        <v>0</v>
      </c>
      <c r="MJ41" s="42">
        <f t="shared" si="124"/>
        <v>0</v>
      </c>
      <c r="MK41" s="42">
        <f t="shared" si="124"/>
        <v>0</v>
      </c>
      <c r="ML41" s="42">
        <f t="shared" si="124"/>
        <v>0</v>
      </c>
      <c r="MM41" s="42">
        <f t="shared" si="124"/>
        <v>0</v>
      </c>
      <c r="MN41" s="42">
        <f t="shared" si="124"/>
        <v>0</v>
      </c>
      <c r="MO41" s="42">
        <f t="shared" si="124"/>
        <v>0</v>
      </c>
      <c r="MP41" s="42">
        <f t="shared" si="124"/>
        <v>0</v>
      </c>
      <c r="MQ41" s="42">
        <f t="shared" si="124"/>
        <v>0</v>
      </c>
      <c r="MR41" s="42">
        <f t="shared" si="124"/>
        <v>0</v>
      </c>
      <c r="MS41" s="42">
        <f t="shared" si="124"/>
        <v>0</v>
      </c>
      <c r="MT41" s="42">
        <f t="shared" si="124"/>
        <v>0</v>
      </c>
      <c r="MU41" s="42">
        <f t="shared" si="124"/>
        <v>0</v>
      </c>
      <c r="MV41" s="42">
        <f t="shared" si="124"/>
        <v>0</v>
      </c>
      <c r="MW41" s="42">
        <f t="shared" si="124"/>
        <v>0</v>
      </c>
      <c r="MX41" s="42">
        <f t="shared" si="124"/>
        <v>0</v>
      </c>
      <c r="MY41" s="42">
        <f t="shared" si="124"/>
        <v>0</v>
      </c>
      <c r="MZ41" s="42">
        <f t="shared" si="124"/>
        <v>0</v>
      </c>
      <c r="NA41" s="42">
        <f t="shared" si="124"/>
        <v>0</v>
      </c>
      <c r="NB41" s="42">
        <f t="shared" si="124"/>
        <v>0</v>
      </c>
      <c r="NC41" s="42">
        <f t="shared" si="124"/>
        <v>0</v>
      </c>
      <c r="ND41" s="42">
        <f t="shared" si="124"/>
        <v>0</v>
      </c>
      <c r="NE41" s="42">
        <f t="shared" si="124"/>
        <v>0</v>
      </c>
      <c r="NF41" s="42">
        <f t="shared" si="124"/>
        <v>0</v>
      </c>
      <c r="NG41" s="42">
        <f t="shared" si="124"/>
        <v>0</v>
      </c>
      <c r="NH41" s="42">
        <f t="shared" si="124"/>
        <v>0</v>
      </c>
      <c r="NI41" s="42">
        <f t="shared" si="124"/>
        <v>0</v>
      </c>
      <c r="NJ41" s="42">
        <f t="shared" si="124"/>
        <v>0</v>
      </c>
      <c r="NK41" s="42">
        <f t="shared" si="124"/>
        <v>0</v>
      </c>
      <c r="NL41" s="42">
        <f t="shared" si="124"/>
        <v>0</v>
      </c>
      <c r="NM41" s="42">
        <f t="shared" si="124"/>
        <v>0</v>
      </c>
      <c r="NN41" s="42">
        <f t="shared" si="124"/>
        <v>0</v>
      </c>
      <c r="NO41" s="42">
        <f t="shared" si="124"/>
        <v>0</v>
      </c>
      <c r="NP41" s="42">
        <f t="shared" si="124"/>
        <v>0</v>
      </c>
      <c r="NQ41" s="42">
        <f t="shared" si="124"/>
        <v>0</v>
      </c>
      <c r="NR41" s="42">
        <f t="shared" si="124"/>
        <v>0</v>
      </c>
      <c r="NS41" s="42">
        <f t="shared" si="124"/>
        <v>0</v>
      </c>
      <c r="NT41" s="42">
        <f t="shared" si="97"/>
        <v>0</v>
      </c>
      <c r="NU41" s="42">
        <f t="shared" si="97"/>
        <v>0</v>
      </c>
      <c r="NV41" s="42">
        <f t="shared" si="97"/>
        <v>0</v>
      </c>
      <c r="NW41" s="42">
        <f t="shared" si="97"/>
        <v>0</v>
      </c>
      <c r="NX41" s="42">
        <f t="shared" si="97"/>
        <v>0</v>
      </c>
      <c r="NY41" s="42">
        <f t="shared" si="97"/>
        <v>0</v>
      </c>
      <c r="NZ41" s="42">
        <f t="shared" si="82"/>
        <v>0</v>
      </c>
      <c r="OA41" s="42">
        <f t="shared" si="82"/>
        <v>0</v>
      </c>
      <c r="OB41" s="42">
        <f t="shared" si="128"/>
        <v>0</v>
      </c>
      <c r="OC41" s="42">
        <f t="shared" si="128"/>
        <v>0</v>
      </c>
      <c r="OD41" s="42">
        <f t="shared" si="128"/>
        <v>0</v>
      </c>
      <c r="OE41" s="42">
        <f t="shared" si="128"/>
        <v>0</v>
      </c>
      <c r="OF41" s="42">
        <f t="shared" si="128"/>
        <v>0</v>
      </c>
      <c r="OG41" s="42">
        <f t="shared" si="128"/>
        <v>0</v>
      </c>
      <c r="OH41" s="42">
        <f t="shared" si="128"/>
        <v>0</v>
      </c>
      <c r="OI41" s="42">
        <f t="shared" si="128"/>
        <v>0</v>
      </c>
      <c r="OJ41" s="42">
        <f t="shared" si="128"/>
        <v>0</v>
      </c>
      <c r="OK41" s="42">
        <f t="shared" si="128"/>
        <v>0</v>
      </c>
      <c r="OL41" s="42">
        <f t="shared" si="128"/>
        <v>0</v>
      </c>
      <c r="OM41" s="42">
        <f t="shared" si="128"/>
        <v>0</v>
      </c>
      <c r="ON41" s="42">
        <f t="shared" si="128"/>
        <v>0</v>
      </c>
      <c r="OO41" s="42">
        <f t="shared" si="128"/>
        <v>0</v>
      </c>
      <c r="OP41" s="42">
        <f t="shared" si="128"/>
        <v>0</v>
      </c>
      <c r="OQ41" s="42">
        <f t="shared" si="128"/>
        <v>0</v>
      </c>
      <c r="OR41" s="42">
        <f t="shared" si="128"/>
        <v>0</v>
      </c>
      <c r="OS41" s="42">
        <f t="shared" si="128"/>
        <v>0</v>
      </c>
      <c r="OT41" s="42">
        <f t="shared" si="128"/>
        <v>0</v>
      </c>
      <c r="OU41" s="42">
        <f t="shared" si="128"/>
        <v>0</v>
      </c>
      <c r="OV41" s="42">
        <f t="shared" si="128"/>
        <v>0</v>
      </c>
      <c r="OW41" s="42">
        <f t="shared" si="128"/>
        <v>0</v>
      </c>
      <c r="OX41" s="42">
        <f t="shared" si="128"/>
        <v>0</v>
      </c>
      <c r="OY41" s="42">
        <f t="shared" si="128"/>
        <v>0</v>
      </c>
      <c r="OZ41" s="42">
        <f t="shared" si="128"/>
        <v>0</v>
      </c>
      <c r="PA41" s="42">
        <f t="shared" si="128"/>
        <v>0</v>
      </c>
      <c r="PB41" s="42">
        <f t="shared" si="128"/>
        <v>0</v>
      </c>
      <c r="PC41" s="42">
        <f t="shared" si="128"/>
        <v>0</v>
      </c>
      <c r="PD41" s="42">
        <f t="shared" si="128"/>
        <v>0</v>
      </c>
      <c r="PE41" s="42">
        <f t="shared" si="128"/>
        <v>0</v>
      </c>
      <c r="PF41" s="42">
        <f t="shared" si="128"/>
        <v>0</v>
      </c>
      <c r="PG41" s="42">
        <f t="shared" si="128"/>
        <v>0</v>
      </c>
      <c r="PH41" s="42">
        <f t="shared" si="128"/>
        <v>0</v>
      </c>
      <c r="PI41" s="42">
        <f t="shared" si="128"/>
        <v>0</v>
      </c>
      <c r="PJ41" s="42">
        <f t="shared" si="128"/>
        <v>0</v>
      </c>
      <c r="PK41" s="42">
        <f t="shared" si="128"/>
        <v>0</v>
      </c>
      <c r="PL41" s="42">
        <f t="shared" si="128"/>
        <v>0</v>
      </c>
      <c r="PM41" s="42">
        <f t="shared" si="128"/>
        <v>0</v>
      </c>
      <c r="PN41" s="42">
        <f t="shared" si="128"/>
        <v>0</v>
      </c>
      <c r="PO41" s="42">
        <f t="shared" si="128"/>
        <v>0</v>
      </c>
      <c r="PP41" s="42">
        <f t="shared" si="128"/>
        <v>0</v>
      </c>
      <c r="PQ41" s="42">
        <f t="shared" si="128"/>
        <v>0</v>
      </c>
      <c r="PR41" s="42">
        <f t="shared" si="128"/>
        <v>0</v>
      </c>
      <c r="PS41" s="42">
        <f t="shared" si="128"/>
        <v>0</v>
      </c>
      <c r="PT41" s="42">
        <f t="shared" si="128"/>
        <v>0</v>
      </c>
      <c r="PU41" s="42">
        <f t="shared" si="128"/>
        <v>0</v>
      </c>
      <c r="PV41" s="42">
        <f t="shared" si="128"/>
        <v>0</v>
      </c>
      <c r="PW41" s="42">
        <f t="shared" si="128"/>
        <v>0</v>
      </c>
      <c r="PX41" s="42">
        <f t="shared" si="128"/>
        <v>0</v>
      </c>
      <c r="PY41" s="42">
        <f t="shared" si="128"/>
        <v>0</v>
      </c>
      <c r="PZ41" s="42">
        <f t="shared" si="128"/>
        <v>0</v>
      </c>
      <c r="QA41" s="42">
        <f t="shared" si="128"/>
        <v>0</v>
      </c>
      <c r="QB41" s="42">
        <f t="shared" si="128"/>
        <v>0</v>
      </c>
      <c r="QC41" s="42">
        <f t="shared" si="128"/>
        <v>0</v>
      </c>
      <c r="QD41" s="42">
        <f t="shared" si="128"/>
        <v>0</v>
      </c>
      <c r="QE41" s="42">
        <f t="shared" si="128"/>
        <v>0</v>
      </c>
      <c r="QF41" s="42">
        <f t="shared" si="128"/>
        <v>0</v>
      </c>
      <c r="QG41" s="42">
        <f t="shared" si="128"/>
        <v>0</v>
      </c>
      <c r="QH41" s="42">
        <f t="shared" si="128"/>
        <v>0</v>
      </c>
      <c r="QI41" s="42">
        <f t="shared" si="128"/>
        <v>0</v>
      </c>
      <c r="QJ41" s="42">
        <f t="shared" si="128"/>
        <v>0</v>
      </c>
      <c r="QK41" s="42">
        <f t="shared" si="128"/>
        <v>0</v>
      </c>
      <c r="QL41" s="42">
        <f t="shared" si="128"/>
        <v>0</v>
      </c>
      <c r="QM41" s="42">
        <f t="shared" si="128"/>
        <v>0</v>
      </c>
      <c r="QN41" s="42">
        <f t="shared" si="125"/>
        <v>0</v>
      </c>
      <c r="QO41" s="42">
        <f t="shared" si="125"/>
        <v>0</v>
      </c>
      <c r="QP41" s="42">
        <f t="shared" si="125"/>
        <v>0</v>
      </c>
      <c r="QQ41" s="42">
        <f t="shared" si="125"/>
        <v>0</v>
      </c>
      <c r="QR41" s="42">
        <f t="shared" si="125"/>
        <v>0</v>
      </c>
      <c r="QS41" s="42">
        <f t="shared" si="125"/>
        <v>0</v>
      </c>
      <c r="QT41" s="42">
        <f t="shared" si="125"/>
        <v>0</v>
      </c>
      <c r="QU41" s="42">
        <f t="shared" si="125"/>
        <v>0</v>
      </c>
      <c r="QV41" s="42">
        <f t="shared" si="125"/>
        <v>0</v>
      </c>
      <c r="QW41" s="42">
        <f t="shared" si="125"/>
        <v>0</v>
      </c>
      <c r="QX41" s="42">
        <f t="shared" si="125"/>
        <v>0</v>
      </c>
      <c r="QY41" s="42">
        <f t="shared" si="125"/>
        <v>0</v>
      </c>
      <c r="QZ41" s="42">
        <f t="shared" si="125"/>
        <v>0</v>
      </c>
      <c r="RA41" s="42">
        <f t="shared" si="125"/>
        <v>0</v>
      </c>
      <c r="RB41" s="42">
        <f t="shared" si="125"/>
        <v>0</v>
      </c>
      <c r="RC41" s="42">
        <f t="shared" si="125"/>
        <v>0</v>
      </c>
      <c r="RD41" s="42">
        <f t="shared" si="125"/>
        <v>0</v>
      </c>
      <c r="RE41" s="42">
        <f t="shared" si="125"/>
        <v>0</v>
      </c>
      <c r="RF41" s="42">
        <f t="shared" si="125"/>
        <v>0</v>
      </c>
      <c r="RG41" s="42">
        <f t="shared" si="125"/>
        <v>0</v>
      </c>
      <c r="RH41" s="42">
        <f t="shared" si="125"/>
        <v>0</v>
      </c>
      <c r="RI41" s="42">
        <f t="shared" si="125"/>
        <v>0</v>
      </c>
      <c r="RJ41" s="42">
        <f t="shared" si="125"/>
        <v>0</v>
      </c>
      <c r="RK41" s="42">
        <f t="shared" si="125"/>
        <v>0</v>
      </c>
      <c r="RL41" s="42">
        <f t="shared" si="125"/>
        <v>0</v>
      </c>
      <c r="RM41" s="42">
        <f t="shared" si="125"/>
        <v>0</v>
      </c>
      <c r="RN41" s="42">
        <f t="shared" si="125"/>
        <v>0</v>
      </c>
      <c r="RO41" s="42">
        <f t="shared" si="125"/>
        <v>0</v>
      </c>
      <c r="RP41" s="42">
        <f t="shared" si="125"/>
        <v>0</v>
      </c>
      <c r="RQ41" s="42">
        <f t="shared" si="125"/>
        <v>0</v>
      </c>
      <c r="RR41" s="42">
        <f t="shared" si="125"/>
        <v>0</v>
      </c>
      <c r="RS41" s="42">
        <f t="shared" si="125"/>
        <v>0</v>
      </c>
      <c r="RT41" s="42">
        <f t="shared" si="125"/>
        <v>0</v>
      </c>
      <c r="RU41" s="42">
        <f t="shared" si="125"/>
        <v>0</v>
      </c>
      <c r="RV41" s="42">
        <f t="shared" si="125"/>
        <v>0</v>
      </c>
      <c r="RW41" s="42">
        <f t="shared" si="125"/>
        <v>0</v>
      </c>
      <c r="RX41" s="42">
        <f t="shared" si="125"/>
        <v>0</v>
      </c>
      <c r="RY41" s="42">
        <f t="shared" si="125"/>
        <v>0</v>
      </c>
      <c r="RZ41" s="42">
        <f t="shared" si="125"/>
        <v>0</v>
      </c>
      <c r="SA41" s="42">
        <f t="shared" si="125"/>
        <v>0</v>
      </c>
      <c r="SB41" s="42">
        <f t="shared" si="125"/>
        <v>0</v>
      </c>
      <c r="SC41" s="42">
        <f t="shared" si="125"/>
        <v>0</v>
      </c>
      <c r="SD41" s="42">
        <f t="shared" si="125"/>
        <v>0</v>
      </c>
      <c r="SE41" s="42">
        <f t="shared" si="125"/>
        <v>0</v>
      </c>
      <c r="SF41" s="42">
        <f t="shared" si="125"/>
        <v>0</v>
      </c>
      <c r="SG41" s="42">
        <f t="shared" si="125"/>
        <v>0</v>
      </c>
      <c r="SH41" s="42">
        <f t="shared" si="125"/>
        <v>0</v>
      </c>
      <c r="SI41" s="42">
        <f t="shared" si="125"/>
        <v>0</v>
      </c>
      <c r="SJ41" s="42">
        <f t="shared" si="125"/>
        <v>0</v>
      </c>
      <c r="SK41" s="42">
        <f t="shared" si="125"/>
        <v>0</v>
      </c>
      <c r="SL41" s="42">
        <f t="shared" si="125"/>
        <v>0</v>
      </c>
      <c r="SM41" s="42">
        <f t="shared" si="125"/>
        <v>0</v>
      </c>
      <c r="SN41" s="42">
        <f t="shared" si="125"/>
        <v>0</v>
      </c>
      <c r="SO41" s="42">
        <f t="shared" si="125"/>
        <v>0</v>
      </c>
      <c r="SP41" s="42">
        <f t="shared" si="125"/>
        <v>0</v>
      </c>
      <c r="SQ41" s="42">
        <f t="shared" si="125"/>
        <v>0</v>
      </c>
      <c r="SR41" s="42">
        <f t="shared" si="125"/>
        <v>1</v>
      </c>
      <c r="SS41" s="42">
        <f t="shared" si="125"/>
        <v>1</v>
      </c>
      <c r="ST41" s="42">
        <f t="shared" si="125"/>
        <v>1</v>
      </c>
      <c r="SU41" s="42">
        <f t="shared" si="125"/>
        <v>1</v>
      </c>
      <c r="SV41" s="42">
        <f t="shared" si="125"/>
        <v>1</v>
      </c>
      <c r="SW41" s="42">
        <f t="shared" si="125"/>
        <v>1</v>
      </c>
      <c r="SX41" s="42">
        <f t="shared" si="125"/>
        <v>1</v>
      </c>
      <c r="SY41" s="42">
        <f t="shared" si="103"/>
        <v>1</v>
      </c>
      <c r="SZ41" s="42">
        <f t="shared" si="98"/>
        <v>1</v>
      </c>
      <c r="TA41" s="42">
        <f t="shared" si="98"/>
        <v>0</v>
      </c>
      <c r="TB41" s="42">
        <f t="shared" si="98"/>
        <v>0</v>
      </c>
      <c r="TC41" s="42">
        <f t="shared" si="98"/>
        <v>0</v>
      </c>
      <c r="TD41" s="42">
        <f t="shared" si="121"/>
        <v>0</v>
      </c>
      <c r="TE41" s="42">
        <f t="shared" si="121"/>
        <v>0</v>
      </c>
      <c r="TF41" s="42">
        <f t="shared" si="121"/>
        <v>0</v>
      </c>
      <c r="TG41" s="42">
        <f t="shared" si="121"/>
        <v>0</v>
      </c>
      <c r="TH41" s="42">
        <f t="shared" si="121"/>
        <v>0</v>
      </c>
      <c r="TI41" s="42">
        <f t="shared" si="121"/>
        <v>0</v>
      </c>
      <c r="TJ41" s="42">
        <f t="shared" si="121"/>
        <v>0</v>
      </c>
      <c r="TK41" s="42">
        <f t="shared" si="121"/>
        <v>0</v>
      </c>
      <c r="TL41" s="42">
        <f t="shared" si="121"/>
        <v>0</v>
      </c>
      <c r="TM41" s="42">
        <f t="shared" si="121"/>
        <v>0</v>
      </c>
      <c r="TN41" s="42">
        <f t="shared" si="121"/>
        <v>0</v>
      </c>
      <c r="TO41" s="42">
        <f t="shared" si="121"/>
        <v>0</v>
      </c>
      <c r="TP41" s="42">
        <f t="shared" si="121"/>
        <v>0</v>
      </c>
      <c r="TQ41" s="42">
        <f t="shared" si="121"/>
        <v>0</v>
      </c>
      <c r="TR41" s="42">
        <f t="shared" si="121"/>
        <v>0</v>
      </c>
      <c r="TS41" s="42">
        <f t="shared" si="121"/>
        <v>0</v>
      </c>
      <c r="TT41" s="42">
        <f t="shared" si="121"/>
        <v>0</v>
      </c>
      <c r="TU41" s="42">
        <f t="shared" si="121"/>
        <v>0</v>
      </c>
      <c r="TV41" s="42">
        <f t="shared" si="121"/>
        <v>0</v>
      </c>
      <c r="TW41" s="42">
        <f t="shared" si="121"/>
        <v>0</v>
      </c>
      <c r="TX41" s="42">
        <f t="shared" si="121"/>
        <v>0</v>
      </c>
      <c r="TY41" s="42">
        <f t="shared" si="121"/>
        <v>0</v>
      </c>
      <c r="TZ41" s="42">
        <f t="shared" si="121"/>
        <v>0</v>
      </c>
      <c r="UA41" s="42">
        <f t="shared" si="121"/>
        <v>0</v>
      </c>
      <c r="UB41" s="42">
        <f t="shared" si="121"/>
        <v>0</v>
      </c>
      <c r="UC41" s="42">
        <f t="shared" si="121"/>
        <v>0</v>
      </c>
      <c r="UD41" s="42">
        <f t="shared" si="121"/>
        <v>0</v>
      </c>
      <c r="UE41" s="42">
        <f t="shared" si="121"/>
        <v>0</v>
      </c>
      <c r="UF41" s="42">
        <f t="shared" si="121"/>
        <v>0</v>
      </c>
      <c r="UG41" s="42">
        <f t="shared" si="121"/>
        <v>0</v>
      </c>
      <c r="UH41" s="42">
        <f t="shared" si="121"/>
        <v>0</v>
      </c>
      <c r="UI41" s="42">
        <f t="shared" si="121"/>
        <v>0</v>
      </c>
      <c r="UJ41" s="42">
        <f t="shared" si="121"/>
        <v>0</v>
      </c>
      <c r="UK41" s="42">
        <f t="shared" si="121"/>
        <v>0</v>
      </c>
      <c r="UL41" s="42">
        <f t="shared" si="121"/>
        <v>0</v>
      </c>
      <c r="UM41" s="42">
        <f t="shared" si="121"/>
        <v>0</v>
      </c>
      <c r="UN41" s="42">
        <f t="shared" si="121"/>
        <v>0</v>
      </c>
      <c r="UO41" s="42">
        <f t="shared" si="121"/>
        <v>0</v>
      </c>
      <c r="UP41" s="42">
        <f t="shared" si="121"/>
        <v>0</v>
      </c>
      <c r="UQ41" s="42">
        <f t="shared" si="121"/>
        <v>0</v>
      </c>
      <c r="UR41" s="42">
        <f t="shared" si="121"/>
        <v>0</v>
      </c>
      <c r="US41" s="42">
        <f t="shared" si="121"/>
        <v>0</v>
      </c>
      <c r="UT41" s="42">
        <f t="shared" si="121"/>
        <v>0</v>
      </c>
      <c r="UU41" s="42">
        <f t="shared" si="121"/>
        <v>0</v>
      </c>
      <c r="UV41" s="42">
        <f t="shared" si="121"/>
        <v>0</v>
      </c>
      <c r="UW41" s="42">
        <f t="shared" si="121"/>
        <v>0</v>
      </c>
      <c r="UX41" s="42">
        <f t="shared" si="121"/>
        <v>0</v>
      </c>
      <c r="UY41" s="42">
        <f t="shared" si="121"/>
        <v>0</v>
      </c>
      <c r="UZ41" s="42">
        <f t="shared" si="121"/>
        <v>0</v>
      </c>
      <c r="VA41" s="42">
        <f t="shared" si="121"/>
        <v>0</v>
      </c>
      <c r="VB41" s="42">
        <f t="shared" si="121"/>
        <v>0</v>
      </c>
      <c r="VC41" s="42">
        <f t="shared" si="121"/>
        <v>0</v>
      </c>
      <c r="VD41" s="42">
        <f t="shared" si="121"/>
        <v>0</v>
      </c>
      <c r="VE41" s="42">
        <f t="shared" si="121"/>
        <v>0</v>
      </c>
      <c r="VF41" s="42">
        <f t="shared" si="121"/>
        <v>0</v>
      </c>
      <c r="VG41" s="42">
        <f t="shared" si="121"/>
        <v>0</v>
      </c>
      <c r="VH41" s="42">
        <f t="shared" si="121"/>
        <v>0</v>
      </c>
      <c r="VI41" s="42">
        <f t="shared" si="121"/>
        <v>0</v>
      </c>
      <c r="VJ41" s="42">
        <f t="shared" si="121"/>
        <v>0</v>
      </c>
      <c r="VK41" s="42">
        <f t="shared" si="121"/>
        <v>0</v>
      </c>
      <c r="VL41" s="42">
        <f t="shared" si="121"/>
        <v>0</v>
      </c>
      <c r="VM41" s="42">
        <f t="shared" si="121"/>
        <v>0</v>
      </c>
      <c r="VN41" s="42">
        <f t="shared" si="121"/>
        <v>0</v>
      </c>
      <c r="VO41" s="42">
        <f t="shared" ref="VO41:XZ44" si="130">IF(VO$2=$A41,1,0)</f>
        <v>0</v>
      </c>
      <c r="VP41" s="42">
        <f t="shared" si="130"/>
        <v>0</v>
      </c>
      <c r="VQ41" s="42">
        <f t="shared" si="130"/>
        <v>0</v>
      </c>
      <c r="VR41" s="42">
        <f t="shared" si="130"/>
        <v>0</v>
      </c>
      <c r="VS41" s="42">
        <f t="shared" si="130"/>
        <v>0</v>
      </c>
      <c r="VT41" s="42">
        <f t="shared" si="130"/>
        <v>0</v>
      </c>
      <c r="VU41" s="42">
        <f t="shared" si="130"/>
        <v>0</v>
      </c>
      <c r="VV41" s="42">
        <f t="shared" si="130"/>
        <v>0</v>
      </c>
      <c r="VW41" s="42">
        <f t="shared" si="130"/>
        <v>0</v>
      </c>
      <c r="VX41" s="42">
        <f t="shared" si="130"/>
        <v>0</v>
      </c>
      <c r="VY41" s="42">
        <f t="shared" si="130"/>
        <v>0</v>
      </c>
      <c r="VZ41" s="42">
        <f t="shared" si="130"/>
        <v>0</v>
      </c>
      <c r="WA41" s="42">
        <f t="shared" si="130"/>
        <v>0</v>
      </c>
      <c r="WB41" s="42">
        <f t="shared" si="130"/>
        <v>0</v>
      </c>
      <c r="WC41" s="42">
        <f t="shared" si="130"/>
        <v>0</v>
      </c>
      <c r="WD41" s="42">
        <f t="shared" si="130"/>
        <v>0</v>
      </c>
      <c r="WE41" s="42">
        <f t="shared" si="130"/>
        <v>0</v>
      </c>
      <c r="WF41" s="42">
        <f t="shared" si="130"/>
        <v>0</v>
      </c>
      <c r="WG41" s="42">
        <f t="shared" si="130"/>
        <v>0</v>
      </c>
      <c r="WH41" s="42">
        <f t="shared" si="130"/>
        <v>0</v>
      </c>
      <c r="WI41" s="42">
        <f t="shared" si="130"/>
        <v>0</v>
      </c>
      <c r="WJ41" s="42">
        <f t="shared" si="130"/>
        <v>0</v>
      </c>
      <c r="WK41" s="42">
        <f t="shared" si="130"/>
        <v>0</v>
      </c>
      <c r="WL41" s="42">
        <f t="shared" si="130"/>
        <v>0</v>
      </c>
      <c r="WM41" s="42">
        <f t="shared" si="130"/>
        <v>0</v>
      </c>
      <c r="WN41" s="42">
        <f t="shared" si="130"/>
        <v>0</v>
      </c>
      <c r="WO41" s="42">
        <f t="shared" si="130"/>
        <v>0</v>
      </c>
      <c r="WP41" s="42">
        <f t="shared" si="130"/>
        <v>0</v>
      </c>
      <c r="WQ41" s="42">
        <f t="shared" si="130"/>
        <v>0</v>
      </c>
      <c r="WR41" s="42">
        <f t="shared" si="130"/>
        <v>0</v>
      </c>
      <c r="WS41" s="42">
        <f t="shared" si="130"/>
        <v>0</v>
      </c>
      <c r="WT41" s="42">
        <f t="shared" si="130"/>
        <v>0</v>
      </c>
      <c r="WU41" s="42">
        <f t="shared" si="130"/>
        <v>0</v>
      </c>
      <c r="WV41" s="42">
        <f t="shared" si="130"/>
        <v>0</v>
      </c>
      <c r="WW41" s="42">
        <f t="shared" si="130"/>
        <v>0</v>
      </c>
      <c r="WX41" s="42">
        <f t="shared" si="130"/>
        <v>0</v>
      </c>
      <c r="WY41" s="42">
        <f t="shared" si="130"/>
        <v>0</v>
      </c>
      <c r="WZ41" s="42">
        <f t="shared" si="130"/>
        <v>0</v>
      </c>
      <c r="XA41" s="42">
        <f t="shared" si="130"/>
        <v>0</v>
      </c>
      <c r="XB41" s="42">
        <f t="shared" si="130"/>
        <v>0</v>
      </c>
      <c r="XC41" s="42">
        <f t="shared" si="130"/>
        <v>0</v>
      </c>
      <c r="XD41" s="42">
        <f t="shared" si="130"/>
        <v>0</v>
      </c>
      <c r="XE41" s="42">
        <f t="shared" si="130"/>
        <v>0</v>
      </c>
      <c r="XF41" s="42">
        <f t="shared" si="130"/>
        <v>0</v>
      </c>
      <c r="XG41" s="42">
        <f t="shared" si="130"/>
        <v>0</v>
      </c>
      <c r="XH41" s="42">
        <f t="shared" si="130"/>
        <v>0</v>
      </c>
      <c r="XI41" s="42">
        <f t="shared" si="130"/>
        <v>0</v>
      </c>
      <c r="XJ41" s="42">
        <f t="shared" si="130"/>
        <v>0</v>
      </c>
      <c r="XK41" s="42">
        <f t="shared" si="130"/>
        <v>0</v>
      </c>
      <c r="XL41" s="42">
        <f t="shared" si="130"/>
        <v>0</v>
      </c>
      <c r="XM41" s="42">
        <f t="shared" si="130"/>
        <v>0</v>
      </c>
      <c r="XN41" s="42">
        <f t="shared" si="130"/>
        <v>0</v>
      </c>
      <c r="XO41" s="42">
        <f t="shared" si="130"/>
        <v>0</v>
      </c>
      <c r="XP41" s="42">
        <f t="shared" si="130"/>
        <v>0</v>
      </c>
      <c r="XQ41" s="42">
        <f t="shared" si="130"/>
        <v>0</v>
      </c>
      <c r="XR41" s="42">
        <f t="shared" si="130"/>
        <v>0</v>
      </c>
      <c r="XS41" s="42">
        <f t="shared" si="130"/>
        <v>0</v>
      </c>
      <c r="XT41" s="42">
        <f t="shared" si="130"/>
        <v>0</v>
      </c>
      <c r="XU41" s="42">
        <f t="shared" si="130"/>
        <v>0</v>
      </c>
      <c r="XV41" s="42">
        <f t="shared" si="130"/>
        <v>0</v>
      </c>
      <c r="XW41" s="42">
        <f t="shared" si="130"/>
        <v>0</v>
      </c>
      <c r="XX41" s="42">
        <f t="shared" si="130"/>
        <v>0</v>
      </c>
      <c r="XY41" s="42">
        <f t="shared" si="130"/>
        <v>0</v>
      </c>
      <c r="XZ41" s="42">
        <f t="shared" si="130"/>
        <v>0</v>
      </c>
      <c r="YA41" s="42">
        <f t="shared" si="104"/>
        <v>0</v>
      </c>
      <c r="YB41" s="42">
        <f t="shared" si="104"/>
        <v>0</v>
      </c>
      <c r="YC41" s="42">
        <f t="shared" si="104"/>
        <v>0</v>
      </c>
      <c r="YD41" s="42">
        <f t="shared" si="122"/>
        <v>0</v>
      </c>
      <c r="YE41" s="23"/>
    </row>
    <row r="42" spans="1:655" x14ac:dyDescent="0.55000000000000004">
      <c r="A42" t="s">
        <v>912</v>
      </c>
      <c r="B42" s="42">
        <f t="shared" si="119"/>
        <v>0</v>
      </c>
      <c r="C42" s="42">
        <f t="shared" si="119"/>
        <v>0</v>
      </c>
      <c r="D42" s="42">
        <f t="shared" si="119"/>
        <v>0</v>
      </c>
      <c r="E42" s="42">
        <f t="shared" si="119"/>
        <v>0</v>
      </c>
      <c r="F42" s="42">
        <f t="shared" si="119"/>
        <v>0</v>
      </c>
      <c r="G42" s="42">
        <f t="shared" si="119"/>
        <v>0</v>
      </c>
      <c r="H42" s="42">
        <f t="shared" si="119"/>
        <v>0</v>
      </c>
      <c r="I42" s="42">
        <f t="shared" si="119"/>
        <v>0</v>
      </c>
      <c r="J42" s="42">
        <f t="shared" si="119"/>
        <v>0</v>
      </c>
      <c r="K42" s="42">
        <f t="shared" si="119"/>
        <v>0</v>
      </c>
      <c r="L42" s="42">
        <f t="shared" si="119"/>
        <v>0</v>
      </c>
      <c r="M42" s="42">
        <f t="shared" si="119"/>
        <v>0</v>
      </c>
      <c r="N42" s="42">
        <f t="shared" si="119"/>
        <v>0</v>
      </c>
      <c r="O42" s="42">
        <f t="shared" si="119"/>
        <v>0</v>
      </c>
      <c r="P42" s="42">
        <f t="shared" si="119"/>
        <v>0</v>
      </c>
      <c r="Q42" s="42">
        <f t="shared" si="119"/>
        <v>0</v>
      </c>
      <c r="R42" s="42">
        <f t="shared" ref="R42:CC46" si="131">IF(R$2=$A42,1,0)</f>
        <v>0</v>
      </c>
      <c r="S42" s="42">
        <f t="shared" si="131"/>
        <v>0</v>
      </c>
      <c r="T42" s="42">
        <f t="shared" si="131"/>
        <v>0</v>
      </c>
      <c r="U42" s="42">
        <f t="shared" si="131"/>
        <v>0</v>
      </c>
      <c r="V42" s="42">
        <f t="shared" si="131"/>
        <v>0</v>
      </c>
      <c r="W42" s="42">
        <f t="shared" si="131"/>
        <v>0</v>
      </c>
      <c r="X42" s="42">
        <f t="shared" si="131"/>
        <v>0</v>
      </c>
      <c r="Y42" s="42">
        <f t="shared" si="131"/>
        <v>0</v>
      </c>
      <c r="Z42" s="42">
        <f t="shared" si="131"/>
        <v>0</v>
      </c>
      <c r="AA42" s="42">
        <f t="shared" si="131"/>
        <v>0</v>
      </c>
      <c r="AB42" s="42">
        <f t="shared" si="131"/>
        <v>0</v>
      </c>
      <c r="AC42" s="42">
        <f t="shared" si="131"/>
        <v>0</v>
      </c>
      <c r="AD42" s="42">
        <f t="shared" si="131"/>
        <v>0</v>
      </c>
      <c r="AE42" s="42">
        <f t="shared" si="131"/>
        <v>0</v>
      </c>
      <c r="AF42" s="42">
        <f t="shared" si="131"/>
        <v>0</v>
      </c>
      <c r="AG42" s="42">
        <f t="shared" si="131"/>
        <v>0</v>
      </c>
      <c r="AH42" s="42">
        <f t="shared" si="131"/>
        <v>0</v>
      </c>
      <c r="AI42" s="42">
        <f t="shared" si="131"/>
        <v>0</v>
      </c>
      <c r="AJ42" s="42">
        <f t="shared" si="131"/>
        <v>0</v>
      </c>
      <c r="AK42" s="42">
        <f t="shared" si="131"/>
        <v>0</v>
      </c>
      <c r="AL42" s="42">
        <f t="shared" si="131"/>
        <v>0</v>
      </c>
      <c r="AM42" s="42">
        <f t="shared" si="131"/>
        <v>0</v>
      </c>
      <c r="AN42" s="42">
        <f t="shared" si="131"/>
        <v>0</v>
      </c>
      <c r="AO42" s="42">
        <f t="shared" si="131"/>
        <v>0</v>
      </c>
      <c r="AP42" s="42">
        <f t="shared" si="131"/>
        <v>0</v>
      </c>
      <c r="AQ42" s="42">
        <f t="shared" si="131"/>
        <v>0</v>
      </c>
      <c r="AR42" s="42">
        <f t="shared" si="131"/>
        <v>0</v>
      </c>
      <c r="AS42" s="42">
        <f t="shared" si="131"/>
        <v>0</v>
      </c>
      <c r="AT42" s="42">
        <f t="shared" si="131"/>
        <v>0</v>
      </c>
      <c r="AU42" s="42">
        <f t="shared" si="131"/>
        <v>0</v>
      </c>
      <c r="AV42" s="42">
        <f t="shared" si="131"/>
        <v>0</v>
      </c>
      <c r="AW42" s="42">
        <f t="shared" si="131"/>
        <v>0</v>
      </c>
      <c r="AX42" s="42">
        <f t="shared" si="131"/>
        <v>0</v>
      </c>
      <c r="AY42" s="42">
        <f t="shared" si="131"/>
        <v>0</v>
      </c>
      <c r="AZ42" s="42">
        <f t="shared" si="131"/>
        <v>0</v>
      </c>
      <c r="BA42" s="42">
        <f t="shared" si="131"/>
        <v>0</v>
      </c>
      <c r="BB42" s="42">
        <f t="shared" si="131"/>
        <v>0</v>
      </c>
      <c r="BC42" s="42">
        <f t="shared" si="131"/>
        <v>0</v>
      </c>
      <c r="BD42" s="42">
        <f t="shared" si="131"/>
        <v>0</v>
      </c>
      <c r="BE42" s="42">
        <f t="shared" si="131"/>
        <v>0</v>
      </c>
      <c r="BF42" s="42">
        <f t="shared" si="131"/>
        <v>0</v>
      </c>
      <c r="BG42" s="42">
        <f t="shared" si="131"/>
        <v>0</v>
      </c>
      <c r="BH42" s="42">
        <f t="shared" si="131"/>
        <v>0</v>
      </c>
      <c r="BI42" s="42">
        <f t="shared" si="131"/>
        <v>0</v>
      </c>
      <c r="BJ42" s="42">
        <f t="shared" si="131"/>
        <v>0</v>
      </c>
      <c r="BK42" s="42">
        <f t="shared" si="131"/>
        <v>0</v>
      </c>
      <c r="BL42" s="42">
        <f t="shared" si="131"/>
        <v>0</v>
      </c>
      <c r="BM42" s="42">
        <f t="shared" si="131"/>
        <v>0</v>
      </c>
      <c r="BN42" s="42">
        <f t="shared" si="131"/>
        <v>0</v>
      </c>
      <c r="BO42" s="42">
        <f t="shared" si="129"/>
        <v>0</v>
      </c>
      <c r="BP42" s="42">
        <f t="shared" si="129"/>
        <v>0</v>
      </c>
      <c r="BQ42" s="42">
        <f t="shared" si="129"/>
        <v>0</v>
      </c>
      <c r="BR42" s="42">
        <f t="shared" si="129"/>
        <v>0</v>
      </c>
      <c r="BS42" s="42">
        <f t="shared" si="129"/>
        <v>0</v>
      </c>
      <c r="BT42" s="42">
        <f t="shared" si="129"/>
        <v>0</v>
      </c>
      <c r="BU42" s="42">
        <f t="shared" si="129"/>
        <v>0</v>
      </c>
      <c r="BV42" s="42">
        <f t="shared" si="129"/>
        <v>0</v>
      </c>
      <c r="BW42" s="42">
        <f t="shared" si="129"/>
        <v>0</v>
      </c>
      <c r="BX42" s="42">
        <f t="shared" si="129"/>
        <v>0</v>
      </c>
      <c r="BY42" s="42">
        <f t="shared" si="129"/>
        <v>0</v>
      </c>
      <c r="BZ42" s="42">
        <f t="shared" si="129"/>
        <v>0</v>
      </c>
      <c r="CA42" s="42">
        <f t="shared" si="129"/>
        <v>0</v>
      </c>
      <c r="CB42" s="42">
        <f t="shared" si="129"/>
        <v>0</v>
      </c>
      <c r="CC42" s="42">
        <f t="shared" si="129"/>
        <v>0</v>
      </c>
      <c r="CD42" s="42">
        <f t="shared" si="129"/>
        <v>0</v>
      </c>
      <c r="CE42" s="42">
        <f t="shared" si="129"/>
        <v>0</v>
      </c>
      <c r="CF42" s="42">
        <f t="shared" si="129"/>
        <v>0</v>
      </c>
      <c r="CG42" s="42">
        <f t="shared" si="129"/>
        <v>0</v>
      </c>
      <c r="CH42" s="42">
        <f t="shared" si="129"/>
        <v>0</v>
      </c>
      <c r="CI42" s="42">
        <f t="shared" si="129"/>
        <v>0</v>
      </c>
      <c r="CJ42" s="42">
        <f t="shared" si="129"/>
        <v>0</v>
      </c>
      <c r="CK42" s="42">
        <f t="shared" si="129"/>
        <v>0</v>
      </c>
      <c r="CL42" s="42">
        <f t="shared" si="129"/>
        <v>0</v>
      </c>
      <c r="CM42" s="42">
        <f t="shared" si="129"/>
        <v>0</v>
      </c>
      <c r="CN42" s="42">
        <f t="shared" si="129"/>
        <v>0</v>
      </c>
      <c r="CO42" s="42">
        <f t="shared" si="129"/>
        <v>0</v>
      </c>
      <c r="CP42" s="42">
        <f t="shared" si="129"/>
        <v>0</v>
      </c>
      <c r="CQ42" s="42">
        <f t="shared" si="129"/>
        <v>0</v>
      </c>
      <c r="CR42" s="42">
        <f t="shared" si="129"/>
        <v>0</v>
      </c>
      <c r="CS42" s="42">
        <f t="shared" si="129"/>
        <v>0</v>
      </c>
      <c r="CT42" s="42">
        <f t="shared" si="129"/>
        <v>0</v>
      </c>
      <c r="CU42" s="42">
        <f t="shared" si="129"/>
        <v>0</v>
      </c>
      <c r="CV42" s="42">
        <f t="shared" si="129"/>
        <v>0</v>
      </c>
      <c r="CW42" s="42">
        <f t="shared" si="129"/>
        <v>0</v>
      </c>
      <c r="CX42" s="42">
        <f t="shared" si="129"/>
        <v>0</v>
      </c>
      <c r="CY42" s="42">
        <f t="shared" si="129"/>
        <v>0</v>
      </c>
      <c r="CZ42" s="42">
        <f t="shared" si="129"/>
        <v>0</v>
      </c>
      <c r="DA42" s="42">
        <f t="shared" si="129"/>
        <v>0</v>
      </c>
      <c r="DB42" s="42">
        <f t="shared" si="129"/>
        <v>0</v>
      </c>
      <c r="DC42" s="42">
        <f t="shared" si="129"/>
        <v>0</v>
      </c>
      <c r="DD42" s="42">
        <f t="shared" si="129"/>
        <v>0</v>
      </c>
      <c r="DE42" s="42">
        <f t="shared" si="129"/>
        <v>0</v>
      </c>
      <c r="DF42" s="42">
        <f t="shared" si="129"/>
        <v>0</v>
      </c>
      <c r="DG42" s="42">
        <f t="shared" si="129"/>
        <v>0</v>
      </c>
      <c r="DH42" s="42">
        <f t="shared" si="129"/>
        <v>0</v>
      </c>
      <c r="DI42" s="42">
        <f t="shared" si="129"/>
        <v>0</v>
      </c>
      <c r="DJ42" s="42">
        <f t="shared" si="129"/>
        <v>0</v>
      </c>
      <c r="DK42" s="42">
        <f t="shared" si="129"/>
        <v>0</v>
      </c>
      <c r="DL42" s="42">
        <f t="shared" si="129"/>
        <v>0</v>
      </c>
      <c r="DM42" s="42">
        <f t="shared" si="129"/>
        <v>0</v>
      </c>
      <c r="DN42" s="42">
        <f t="shared" si="129"/>
        <v>0</v>
      </c>
      <c r="DO42" s="42">
        <f t="shared" si="129"/>
        <v>0</v>
      </c>
      <c r="DP42" s="42">
        <f t="shared" si="129"/>
        <v>0</v>
      </c>
      <c r="DQ42" s="42">
        <f t="shared" si="129"/>
        <v>0</v>
      </c>
      <c r="DR42" s="42">
        <f t="shared" si="129"/>
        <v>0</v>
      </c>
      <c r="DS42" s="42">
        <f t="shared" si="129"/>
        <v>0</v>
      </c>
      <c r="DT42" s="42">
        <f t="shared" si="129"/>
        <v>0</v>
      </c>
      <c r="DU42" s="42">
        <f t="shared" si="129"/>
        <v>0</v>
      </c>
      <c r="DV42" s="42">
        <f t="shared" si="123"/>
        <v>0</v>
      </c>
      <c r="DW42" s="42">
        <f t="shared" si="123"/>
        <v>0</v>
      </c>
      <c r="DX42" s="42">
        <f t="shared" si="123"/>
        <v>0</v>
      </c>
      <c r="DY42" s="42">
        <f t="shared" si="123"/>
        <v>0</v>
      </c>
      <c r="DZ42" s="42">
        <f t="shared" si="123"/>
        <v>0</v>
      </c>
      <c r="EA42" s="42">
        <f t="shared" si="123"/>
        <v>0</v>
      </c>
      <c r="EB42" s="42">
        <f t="shared" si="123"/>
        <v>0</v>
      </c>
      <c r="EC42" s="42">
        <f t="shared" si="123"/>
        <v>0</v>
      </c>
      <c r="ED42" s="42">
        <f t="shared" si="123"/>
        <v>0</v>
      </c>
      <c r="EE42" s="42">
        <f t="shared" si="123"/>
        <v>0</v>
      </c>
      <c r="EF42" s="42">
        <f t="shared" si="123"/>
        <v>0</v>
      </c>
      <c r="EG42" s="42">
        <f t="shared" si="123"/>
        <v>0</v>
      </c>
      <c r="EH42" s="42">
        <f t="shared" si="123"/>
        <v>0</v>
      </c>
      <c r="EI42" s="42">
        <f t="shared" si="123"/>
        <v>0</v>
      </c>
      <c r="EJ42" s="42">
        <f t="shared" si="123"/>
        <v>0</v>
      </c>
      <c r="EK42" s="42">
        <f t="shared" si="123"/>
        <v>0</v>
      </c>
      <c r="EL42" s="42">
        <f t="shared" si="123"/>
        <v>0</v>
      </c>
      <c r="EM42" s="42">
        <f t="shared" si="123"/>
        <v>0</v>
      </c>
      <c r="EN42" s="42">
        <f t="shared" si="123"/>
        <v>0</v>
      </c>
      <c r="EO42" s="42">
        <f t="shared" si="123"/>
        <v>0</v>
      </c>
      <c r="EP42" s="42">
        <f t="shared" si="123"/>
        <v>0</v>
      </c>
      <c r="EQ42" s="42">
        <f t="shared" si="123"/>
        <v>0</v>
      </c>
      <c r="ER42" s="42">
        <f t="shared" si="123"/>
        <v>0</v>
      </c>
      <c r="ES42" s="42">
        <f t="shared" si="123"/>
        <v>0</v>
      </c>
      <c r="ET42" s="42">
        <f t="shared" si="123"/>
        <v>0</v>
      </c>
      <c r="EU42" s="42">
        <f t="shared" si="123"/>
        <v>0</v>
      </c>
      <c r="EV42" s="42">
        <f t="shared" si="123"/>
        <v>0</v>
      </c>
      <c r="EW42" s="42">
        <f t="shared" si="123"/>
        <v>0</v>
      </c>
      <c r="EX42" s="42">
        <f t="shared" si="123"/>
        <v>0</v>
      </c>
      <c r="EY42" s="42">
        <f t="shared" si="123"/>
        <v>0</v>
      </c>
      <c r="EZ42" s="42">
        <f t="shared" si="123"/>
        <v>0</v>
      </c>
      <c r="FA42" s="42">
        <f t="shared" si="123"/>
        <v>0</v>
      </c>
      <c r="FB42" s="42">
        <f t="shared" si="123"/>
        <v>0</v>
      </c>
      <c r="FC42" s="42">
        <f t="shared" si="123"/>
        <v>0</v>
      </c>
      <c r="FD42" s="42">
        <f t="shared" si="126"/>
        <v>0</v>
      </c>
      <c r="FE42" s="42">
        <f t="shared" si="126"/>
        <v>0</v>
      </c>
      <c r="FF42" s="42">
        <f t="shared" si="126"/>
        <v>0</v>
      </c>
      <c r="FG42" s="42">
        <f t="shared" si="126"/>
        <v>0</v>
      </c>
      <c r="FH42" s="42">
        <f t="shared" si="126"/>
        <v>0</v>
      </c>
      <c r="FI42" s="42">
        <f t="shared" si="126"/>
        <v>0</v>
      </c>
      <c r="FJ42" s="42">
        <f t="shared" si="126"/>
        <v>0</v>
      </c>
      <c r="FK42" s="42">
        <f t="shared" si="126"/>
        <v>0</v>
      </c>
      <c r="FL42" s="42">
        <f t="shared" si="126"/>
        <v>0</v>
      </c>
      <c r="FM42" s="42">
        <f t="shared" si="126"/>
        <v>0</v>
      </c>
      <c r="FN42" s="42">
        <f t="shared" si="126"/>
        <v>0</v>
      </c>
      <c r="FO42" s="42">
        <f t="shared" si="126"/>
        <v>0</v>
      </c>
      <c r="FP42" s="42">
        <f t="shared" si="126"/>
        <v>0</v>
      </c>
      <c r="FQ42" s="42">
        <f t="shared" si="126"/>
        <v>0</v>
      </c>
      <c r="FR42" s="42">
        <f t="shared" si="126"/>
        <v>0</v>
      </c>
      <c r="FS42" s="42">
        <f t="shared" si="126"/>
        <v>0</v>
      </c>
      <c r="FT42" s="42">
        <f t="shared" si="126"/>
        <v>0</v>
      </c>
      <c r="FU42" s="42">
        <f t="shared" si="126"/>
        <v>0</v>
      </c>
      <c r="FV42" s="42">
        <f t="shared" si="126"/>
        <v>0</v>
      </c>
      <c r="FW42" s="42">
        <f t="shared" si="126"/>
        <v>0</v>
      </c>
      <c r="FX42" s="42">
        <f t="shared" si="126"/>
        <v>0</v>
      </c>
      <c r="FY42" s="42">
        <f t="shared" si="126"/>
        <v>0</v>
      </c>
      <c r="FZ42" s="42">
        <f t="shared" si="126"/>
        <v>0</v>
      </c>
      <c r="GA42" s="42">
        <f t="shared" si="126"/>
        <v>0</v>
      </c>
      <c r="GB42" s="42">
        <f t="shared" si="126"/>
        <v>0</v>
      </c>
      <c r="GC42" s="42">
        <f t="shared" si="126"/>
        <v>0</v>
      </c>
      <c r="GD42" s="42">
        <f t="shared" si="126"/>
        <v>0</v>
      </c>
      <c r="GE42" s="42">
        <f t="shared" si="126"/>
        <v>0</v>
      </c>
      <c r="GF42" s="42">
        <f t="shared" si="126"/>
        <v>0</v>
      </c>
      <c r="GG42" s="42">
        <f t="shared" si="126"/>
        <v>0</v>
      </c>
      <c r="GH42" s="42">
        <f t="shared" si="126"/>
        <v>0</v>
      </c>
      <c r="GI42" s="42">
        <f t="shared" si="126"/>
        <v>0</v>
      </c>
      <c r="GJ42" s="42">
        <f t="shared" si="126"/>
        <v>0</v>
      </c>
      <c r="GK42" s="42">
        <f t="shared" si="126"/>
        <v>0</v>
      </c>
      <c r="GL42" s="42">
        <f t="shared" si="126"/>
        <v>0</v>
      </c>
      <c r="GM42" s="42">
        <f t="shared" si="126"/>
        <v>0</v>
      </c>
      <c r="GN42" s="42">
        <f t="shared" si="126"/>
        <v>0</v>
      </c>
      <c r="GO42" s="42">
        <f t="shared" si="126"/>
        <v>0</v>
      </c>
      <c r="GP42" s="42">
        <f t="shared" si="126"/>
        <v>0</v>
      </c>
      <c r="GQ42" s="42">
        <f t="shared" si="126"/>
        <v>0</v>
      </c>
      <c r="GR42" s="42">
        <f t="shared" si="113"/>
        <v>0</v>
      </c>
      <c r="GS42" s="42">
        <f t="shared" si="113"/>
        <v>0</v>
      </c>
      <c r="GT42" s="42">
        <f t="shared" si="113"/>
        <v>0</v>
      </c>
      <c r="GU42" s="42">
        <f t="shared" si="113"/>
        <v>0</v>
      </c>
      <c r="GV42" s="42">
        <f t="shared" si="113"/>
        <v>0</v>
      </c>
      <c r="GW42" s="42">
        <f t="shared" si="113"/>
        <v>0</v>
      </c>
      <c r="GX42" s="42">
        <f t="shared" si="113"/>
        <v>0</v>
      </c>
      <c r="GY42" s="42">
        <f t="shared" si="113"/>
        <v>0</v>
      </c>
      <c r="GZ42" s="42">
        <f t="shared" si="113"/>
        <v>0</v>
      </c>
      <c r="HA42" s="42">
        <f t="shared" si="113"/>
        <v>0</v>
      </c>
      <c r="HB42" s="42">
        <f t="shared" si="113"/>
        <v>0</v>
      </c>
      <c r="HC42" s="42">
        <f t="shared" si="113"/>
        <v>0</v>
      </c>
      <c r="HD42" s="42">
        <f t="shared" si="113"/>
        <v>0</v>
      </c>
      <c r="HE42" s="42">
        <f t="shared" si="113"/>
        <v>0</v>
      </c>
      <c r="HF42" s="42">
        <f t="shared" si="113"/>
        <v>0</v>
      </c>
      <c r="HG42" s="42">
        <f t="shared" si="113"/>
        <v>0</v>
      </c>
      <c r="HH42" s="42">
        <f t="shared" si="113"/>
        <v>0</v>
      </c>
      <c r="HI42" s="42">
        <f t="shared" si="113"/>
        <v>0</v>
      </c>
      <c r="HJ42" s="42">
        <f t="shared" si="113"/>
        <v>0</v>
      </c>
      <c r="HK42" s="42">
        <f t="shared" si="113"/>
        <v>0</v>
      </c>
      <c r="HL42" s="42">
        <f t="shared" si="113"/>
        <v>0</v>
      </c>
      <c r="HM42" s="42">
        <f t="shared" si="113"/>
        <v>0</v>
      </c>
      <c r="HN42" s="42">
        <f t="shared" si="113"/>
        <v>0</v>
      </c>
      <c r="HO42" s="42">
        <f t="shared" si="117"/>
        <v>0</v>
      </c>
      <c r="HP42" s="42">
        <f t="shared" si="117"/>
        <v>0</v>
      </c>
      <c r="HQ42" s="42">
        <f t="shared" si="117"/>
        <v>0</v>
      </c>
      <c r="HR42" s="42">
        <f t="shared" si="117"/>
        <v>0</v>
      </c>
      <c r="HS42" s="42">
        <f t="shared" si="117"/>
        <v>0</v>
      </c>
      <c r="HT42" s="42">
        <f t="shared" si="117"/>
        <v>0</v>
      </c>
      <c r="HU42" s="42">
        <f t="shared" si="117"/>
        <v>0</v>
      </c>
      <c r="HV42" s="42">
        <f t="shared" si="117"/>
        <v>0</v>
      </c>
      <c r="HW42" s="42">
        <f t="shared" si="117"/>
        <v>0</v>
      </c>
      <c r="HX42" s="42">
        <f t="shared" si="117"/>
        <v>0</v>
      </c>
      <c r="HY42" s="42">
        <f t="shared" si="117"/>
        <v>0</v>
      </c>
      <c r="HZ42" s="42">
        <f t="shared" si="117"/>
        <v>0</v>
      </c>
      <c r="IA42" s="42">
        <f t="shared" si="117"/>
        <v>0</v>
      </c>
      <c r="IB42" s="42">
        <f t="shared" si="117"/>
        <v>0</v>
      </c>
      <c r="IC42" s="42">
        <f t="shared" si="117"/>
        <v>0</v>
      </c>
      <c r="ID42" s="42">
        <f t="shared" si="117"/>
        <v>0</v>
      </c>
      <c r="IE42" s="42">
        <f t="shared" si="117"/>
        <v>0</v>
      </c>
      <c r="IF42" s="42">
        <f t="shared" si="117"/>
        <v>0</v>
      </c>
      <c r="IG42" s="42">
        <f t="shared" si="117"/>
        <v>0</v>
      </c>
      <c r="IH42" s="42">
        <f t="shared" si="117"/>
        <v>0</v>
      </c>
      <c r="II42" s="42">
        <f t="shared" si="117"/>
        <v>0</v>
      </c>
      <c r="IJ42" s="42">
        <f t="shared" si="117"/>
        <v>0</v>
      </c>
      <c r="IK42" s="42">
        <f t="shared" si="117"/>
        <v>0</v>
      </c>
      <c r="IL42" s="42">
        <f t="shared" si="117"/>
        <v>0</v>
      </c>
      <c r="IM42" s="42">
        <f t="shared" si="117"/>
        <v>0</v>
      </c>
      <c r="IN42" s="42">
        <f t="shared" si="117"/>
        <v>0</v>
      </c>
      <c r="IO42" s="42">
        <f t="shared" si="117"/>
        <v>0</v>
      </c>
      <c r="IP42" s="42">
        <f t="shared" si="117"/>
        <v>0</v>
      </c>
      <c r="IQ42" s="42">
        <f t="shared" si="117"/>
        <v>0</v>
      </c>
      <c r="IR42" s="42">
        <f t="shared" si="117"/>
        <v>0</v>
      </c>
      <c r="IS42" s="42">
        <f t="shared" si="117"/>
        <v>0</v>
      </c>
      <c r="IT42" s="42">
        <f t="shared" si="117"/>
        <v>0</v>
      </c>
      <c r="IU42" s="42">
        <f t="shared" si="117"/>
        <v>0</v>
      </c>
      <c r="IV42" s="42">
        <f t="shared" si="117"/>
        <v>0</v>
      </c>
      <c r="IW42" s="42">
        <f t="shared" si="96"/>
        <v>0</v>
      </c>
      <c r="IX42" s="42">
        <f t="shared" si="96"/>
        <v>0</v>
      </c>
      <c r="IY42" s="42">
        <f t="shared" si="96"/>
        <v>0</v>
      </c>
      <c r="IZ42" s="42">
        <f t="shared" si="96"/>
        <v>0</v>
      </c>
      <c r="JA42" s="42">
        <f t="shared" si="96"/>
        <v>0</v>
      </c>
      <c r="JB42" s="42">
        <f t="shared" si="96"/>
        <v>0</v>
      </c>
      <c r="JC42" s="42">
        <f t="shared" si="96"/>
        <v>0</v>
      </c>
      <c r="JD42" s="42">
        <f t="shared" si="96"/>
        <v>0</v>
      </c>
      <c r="JE42" s="42">
        <f t="shared" si="96"/>
        <v>0</v>
      </c>
      <c r="JF42" s="42">
        <f t="shared" si="96"/>
        <v>0</v>
      </c>
      <c r="JG42" s="42">
        <f t="shared" si="96"/>
        <v>0</v>
      </c>
      <c r="JH42" s="42">
        <f t="shared" si="96"/>
        <v>0</v>
      </c>
      <c r="JI42" s="42">
        <f t="shared" si="96"/>
        <v>0</v>
      </c>
      <c r="JJ42" s="42">
        <f t="shared" si="96"/>
        <v>0</v>
      </c>
      <c r="JK42" s="42">
        <f t="shared" si="96"/>
        <v>0</v>
      </c>
      <c r="JL42" s="42">
        <f t="shared" si="96"/>
        <v>0</v>
      </c>
      <c r="JM42" s="42">
        <f t="shared" si="96"/>
        <v>0</v>
      </c>
      <c r="JN42" s="42">
        <f t="shared" si="127"/>
        <v>0</v>
      </c>
      <c r="JO42" s="42">
        <f t="shared" si="127"/>
        <v>0</v>
      </c>
      <c r="JP42" s="42">
        <f t="shared" si="127"/>
        <v>0</v>
      </c>
      <c r="JQ42" s="42">
        <f t="shared" si="127"/>
        <v>0</v>
      </c>
      <c r="JR42" s="42">
        <f t="shared" si="127"/>
        <v>0</v>
      </c>
      <c r="JS42" s="42">
        <f t="shared" si="127"/>
        <v>0</v>
      </c>
      <c r="JT42" s="42">
        <f t="shared" si="127"/>
        <v>0</v>
      </c>
      <c r="JU42" s="42">
        <f t="shared" si="127"/>
        <v>0</v>
      </c>
      <c r="JV42" s="42">
        <f t="shared" si="127"/>
        <v>0</v>
      </c>
      <c r="JW42" s="42">
        <f t="shared" si="127"/>
        <v>0</v>
      </c>
      <c r="JX42" s="42">
        <f t="shared" si="127"/>
        <v>0</v>
      </c>
      <c r="JY42" s="42">
        <f t="shared" si="127"/>
        <v>0</v>
      </c>
      <c r="JZ42" s="42">
        <f t="shared" si="127"/>
        <v>0</v>
      </c>
      <c r="KA42" s="42">
        <f t="shared" si="127"/>
        <v>0</v>
      </c>
      <c r="KB42" s="42">
        <f t="shared" si="127"/>
        <v>0</v>
      </c>
      <c r="KC42" s="42">
        <f t="shared" si="127"/>
        <v>0</v>
      </c>
      <c r="KD42" s="42">
        <f t="shared" si="127"/>
        <v>0</v>
      </c>
      <c r="KE42" s="42">
        <f t="shared" si="127"/>
        <v>0</v>
      </c>
      <c r="KF42" s="42">
        <f t="shared" si="127"/>
        <v>0</v>
      </c>
      <c r="KG42" s="42">
        <f t="shared" si="127"/>
        <v>0</v>
      </c>
      <c r="KH42" s="42">
        <f t="shared" si="127"/>
        <v>0</v>
      </c>
      <c r="KI42" s="42">
        <f t="shared" si="127"/>
        <v>0</v>
      </c>
      <c r="KJ42" s="42">
        <f t="shared" si="127"/>
        <v>0</v>
      </c>
      <c r="KK42" s="42">
        <f t="shared" si="127"/>
        <v>0</v>
      </c>
      <c r="KL42" s="42">
        <f t="shared" si="127"/>
        <v>0</v>
      </c>
      <c r="KM42" s="42">
        <f t="shared" si="127"/>
        <v>0</v>
      </c>
      <c r="KN42" s="42">
        <f t="shared" si="127"/>
        <v>0</v>
      </c>
      <c r="KO42" s="42">
        <f t="shared" si="127"/>
        <v>0</v>
      </c>
      <c r="KP42" s="42">
        <f t="shared" si="127"/>
        <v>0</v>
      </c>
      <c r="KQ42" s="42">
        <f t="shared" si="127"/>
        <v>0</v>
      </c>
      <c r="KR42" s="42">
        <f t="shared" si="127"/>
        <v>0</v>
      </c>
      <c r="KS42" s="42">
        <f t="shared" si="127"/>
        <v>0</v>
      </c>
      <c r="KT42" s="42">
        <f t="shared" si="127"/>
        <v>0</v>
      </c>
      <c r="KU42" s="42">
        <f t="shared" si="127"/>
        <v>0</v>
      </c>
      <c r="KV42" s="42">
        <f t="shared" si="127"/>
        <v>0</v>
      </c>
      <c r="KW42" s="42">
        <f t="shared" si="127"/>
        <v>0</v>
      </c>
      <c r="KX42" s="42">
        <f t="shared" si="127"/>
        <v>0</v>
      </c>
      <c r="KY42" s="42">
        <f t="shared" si="127"/>
        <v>0</v>
      </c>
      <c r="KZ42" s="42">
        <f t="shared" si="127"/>
        <v>0</v>
      </c>
      <c r="LA42" s="42">
        <f t="shared" si="127"/>
        <v>0</v>
      </c>
      <c r="LB42" s="42">
        <f t="shared" si="127"/>
        <v>0</v>
      </c>
      <c r="LC42" s="42">
        <f t="shared" si="127"/>
        <v>0</v>
      </c>
      <c r="LD42" s="42">
        <f t="shared" si="127"/>
        <v>0</v>
      </c>
      <c r="LE42" s="42">
        <f t="shared" si="127"/>
        <v>0</v>
      </c>
      <c r="LF42" s="42">
        <f t="shared" si="127"/>
        <v>0</v>
      </c>
      <c r="LG42" s="42">
        <f t="shared" si="127"/>
        <v>0</v>
      </c>
      <c r="LH42" s="42">
        <f t="shared" si="127"/>
        <v>0</v>
      </c>
      <c r="LI42" s="42">
        <f t="shared" si="127"/>
        <v>0</v>
      </c>
      <c r="LJ42" s="42">
        <f t="shared" si="127"/>
        <v>0</v>
      </c>
      <c r="LK42" s="42">
        <f t="shared" si="127"/>
        <v>0</v>
      </c>
      <c r="LL42" s="42">
        <f t="shared" si="127"/>
        <v>0</v>
      </c>
      <c r="LM42" s="42">
        <f t="shared" si="127"/>
        <v>0</v>
      </c>
      <c r="LN42" s="42">
        <f t="shared" si="127"/>
        <v>0</v>
      </c>
      <c r="LO42" s="42">
        <f t="shared" si="127"/>
        <v>0</v>
      </c>
      <c r="LP42" s="42">
        <f t="shared" si="127"/>
        <v>0</v>
      </c>
      <c r="LQ42" s="42">
        <f t="shared" si="127"/>
        <v>0</v>
      </c>
      <c r="LR42" s="42">
        <f t="shared" si="127"/>
        <v>0</v>
      </c>
      <c r="LS42" s="42">
        <f t="shared" si="127"/>
        <v>0</v>
      </c>
      <c r="LT42" s="42">
        <f t="shared" si="127"/>
        <v>0</v>
      </c>
      <c r="LU42" s="42">
        <f t="shared" si="127"/>
        <v>0</v>
      </c>
      <c r="LV42" s="42">
        <f t="shared" si="127"/>
        <v>0</v>
      </c>
      <c r="LW42" s="42">
        <f t="shared" si="127"/>
        <v>0</v>
      </c>
      <c r="LX42" s="42">
        <f t="shared" si="127"/>
        <v>0</v>
      </c>
      <c r="LY42" s="42">
        <f t="shared" si="127"/>
        <v>0</v>
      </c>
      <c r="LZ42" s="42">
        <f t="shared" si="124"/>
        <v>0</v>
      </c>
      <c r="MA42" s="42">
        <f t="shared" si="124"/>
        <v>0</v>
      </c>
      <c r="MB42" s="42">
        <f t="shared" si="124"/>
        <v>0</v>
      </c>
      <c r="MC42" s="42">
        <f t="shared" si="124"/>
        <v>0</v>
      </c>
      <c r="MD42" s="42">
        <f t="shared" si="124"/>
        <v>0</v>
      </c>
      <c r="ME42" s="42">
        <f t="shared" si="124"/>
        <v>0</v>
      </c>
      <c r="MF42" s="42">
        <f t="shared" si="124"/>
        <v>0</v>
      </c>
      <c r="MG42" s="42">
        <f t="shared" si="124"/>
        <v>0</v>
      </c>
      <c r="MH42" s="42">
        <f t="shared" si="124"/>
        <v>0</v>
      </c>
      <c r="MI42" s="42">
        <f t="shared" si="124"/>
        <v>0</v>
      </c>
      <c r="MJ42" s="42">
        <f t="shared" si="124"/>
        <v>0</v>
      </c>
      <c r="MK42" s="42">
        <f t="shared" si="124"/>
        <v>0</v>
      </c>
      <c r="ML42" s="42">
        <f t="shared" si="124"/>
        <v>0</v>
      </c>
      <c r="MM42" s="42">
        <f t="shared" si="124"/>
        <v>0</v>
      </c>
      <c r="MN42" s="42">
        <f t="shared" si="124"/>
        <v>0</v>
      </c>
      <c r="MO42" s="42">
        <f t="shared" si="124"/>
        <v>0</v>
      </c>
      <c r="MP42" s="42">
        <f t="shared" si="124"/>
        <v>0</v>
      </c>
      <c r="MQ42" s="42">
        <f t="shared" si="124"/>
        <v>0</v>
      </c>
      <c r="MR42" s="42">
        <f t="shared" si="124"/>
        <v>0</v>
      </c>
      <c r="MS42" s="42">
        <f t="shared" si="124"/>
        <v>0</v>
      </c>
      <c r="MT42" s="42">
        <f t="shared" si="124"/>
        <v>0</v>
      </c>
      <c r="MU42" s="42">
        <f t="shared" si="124"/>
        <v>0</v>
      </c>
      <c r="MV42" s="42">
        <f t="shared" si="124"/>
        <v>0</v>
      </c>
      <c r="MW42" s="42">
        <f t="shared" si="124"/>
        <v>0</v>
      </c>
      <c r="MX42" s="42">
        <f t="shared" si="124"/>
        <v>0</v>
      </c>
      <c r="MY42" s="42">
        <f t="shared" si="124"/>
        <v>0</v>
      </c>
      <c r="MZ42" s="42">
        <f t="shared" si="124"/>
        <v>0</v>
      </c>
      <c r="NA42" s="42">
        <f t="shared" si="124"/>
        <v>0</v>
      </c>
      <c r="NB42" s="42">
        <f t="shared" si="124"/>
        <v>0</v>
      </c>
      <c r="NC42" s="42">
        <f t="shared" si="124"/>
        <v>0</v>
      </c>
      <c r="ND42" s="42">
        <f t="shared" si="124"/>
        <v>0</v>
      </c>
      <c r="NE42" s="42">
        <f t="shared" si="124"/>
        <v>0</v>
      </c>
      <c r="NF42" s="42">
        <f t="shared" si="124"/>
        <v>0</v>
      </c>
      <c r="NG42" s="42">
        <f t="shared" si="124"/>
        <v>0</v>
      </c>
      <c r="NH42" s="42">
        <f t="shared" si="124"/>
        <v>0</v>
      </c>
      <c r="NI42" s="42">
        <f t="shared" si="124"/>
        <v>0</v>
      </c>
      <c r="NJ42" s="42">
        <f t="shared" si="124"/>
        <v>0</v>
      </c>
      <c r="NK42" s="42">
        <f t="shared" si="124"/>
        <v>0</v>
      </c>
      <c r="NL42" s="42">
        <f t="shared" si="124"/>
        <v>0</v>
      </c>
      <c r="NM42" s="42">
        <f t="shared" si="124"/>
        <v>0</v>
      </c>
      <c r="NN42" s="42">
        <f t="shared" si="124"/>
        <v>0</v>
      </c>
      <c r="NO42" s="42">
        <f t="shared" si="124"/>
        <v>0</v>
      </c>
      <c r="NP42" s="42">
        <f t="shared" si="124"/>
        <v>0</v>
      </c>
      <c r="NQ42" s="42">
        <f t="shared" si="124"/>
        <v>0</v>
      </c>
      <c r="NR42" s="42">
        <f t="shared" si="124"/>
        <v>0</v>
      </c>
      <c r="NS42" s="42">
        <f t="shared" si="124"/>
        <v>0</v>
      </c>
      <c r="NT42" s="42">
        <f t="shared" si="97"/>
        <v>0</v>
      </c>
      <c r="NU42" s="42">
        <f t="shared" si="97"/>
        <v>0</v>
      </c>
      <c r="NV42" s="42">
        <f t="shared" si="97"/>
        <v>0</v>
      </c>
      <c r="NW42" s="42">
        <f t="shared" si="97"/>
        <v>0</v>
      </c>
      <c r="NX42" s="42">
        <f t="shared" si="97"/>
        <v>0</v>
      </c>
      <c r="NY42" s="42">
        <f t="shared" si="97"/>
        <v>0</v>
      </c>
      <c r="NZ42" s="42">
        <f t="shared" ref="NZ42:QK48" si="132">IF(NZ$2=$A42,1,0)</f>
        <v>0</v>
      </c>
      <c r="OA42" s="42">
        <f t="shared" si="132"/>
        <v>0</v>
      </c>
      <c r="OB42" s="42">
        <f t="shared" si="132"/>
        <v>0</v>
      </c>
      <c r="OC42" s="42">
        <f t="shared" si="132"/>
        <v>0</v>
      </c>
      <c r="OD42" s="42">
        <f t="shared" si="132"/>
        <v>0</v>
      </c>
      <c r="OE42" s="42">
        <f t="shared" si="132"/>
        <v>0</v>
      </c>
      <c r="OF42" s="42">
        <f t="shared" si="132"/>
        <v>0</v>
      </c>
      <c r="OG42" s="42">
        <f t="shared" si="132"/>
        <v>0</v>
      </c>
      <c r="OH42" s="42">
        <f t="shared" si="132"/>
        <v>0</v>
      </c>
      <c r="OI42" s="42">
        <f t="shared" si="132"/>
        <v>0</v>
      </c>
      <c r="OJ42" s="42">
        <f t="shared" si="132"/>
        <v>0</v>
      </c>
      <c r="OK42" s="42">
        <f t="shared" si="132"/>
        <v>0</v>
      </c>
      <c r="OL42" s="42">
        <f t="shared" si="132"/>
        <v>0</v>
      </c>
      <c r="OM42" s="42">
        <f t="shared" si="132"/>
        <v>0</v>
      </c>
      <c r="ON42" s="42">
        <f t="shared" si="132"/>
        <v>0</v>
      </c>
      <c r="OO42" s="42">
        <f t="shared" si="132"/>
        <v>0</v>
      </c>
      <c r="OP42" s="42">
        <f t="shared" si="132"/>
        <v>0</v>
      </c>
      <c r="OQ42" s="42">
        <f t="shared" si="132"/>
        <v>0</v>
      </c>
      <c r="OR42" s="42">
        <f t="shared" si="132"/>
        <v>0</v>
      </c>
      <c r="OS42" s="42">
        <f t="shared" si="132"/>
        <v>0</v>
      </c>
      <c r="OT42" s="42">
        <f t="shared" si="132"/>
        <v>0</v>
      </c>
      <c r="OU42" s="42">
        <f t="shared" si="132"/>
        <v>0</v>
      </c>
      <c r="OV42" s="42">
        <f t="shared" si="132"/>
        <v>0</v>
      </c>
      <c r="OW42" s="42">
        <f t="shared" si="132"/>
        <v>0</v>
      </c>
      <c r="OX42" s="42">
        <f t="shared" si="132"/>
        <v>0</v>
      </c>
      <c r="OY42" s="42">
        <f t="shared" si="132"/>
        <v>0</v>
      </c>
      <c r="OZ42" s="42">
        <f t="shared" si="132"/>
        <v>0</v>
      </c>
      <c r="PA42" s="42">
        <f t="shared" si="132"/>
        <v>0</v>
      </c>
      <c r="PB42" s="42">
        <f t="shared" si="132"/>
        <v>0</v>
      </c>
      <c r="PC42" s="42">
        <f t="shared" si="132"/>
        <v>0</v>
      </c>
      <c r="PD42" s="42">
        <f t="shared" si="132"/>
        <v>0</v>
      </c>
      <c r="PE42" s="42">
        <f t="shared" si="132"/>
        <v>0</v>
      </c>
      <c r="PF42" s="42">
        <f t="shared" si="132"/>
        <v>0</v>
      </c>
      <c r="PG42" s="42">
        <f t="shared" si="132"/>
        <v>0</v>
      </c>
      <c r="PH42" s="42">
        <f t="shared" si="132"/>
        <v>0</v>
      </c>
      <c r="PI42" s="42">
        <f t="shared" si="132"/>
        <v>0</v>
      </c>
      <c r="PJ42" s="42">
        <f t="shared" si="132"/>
        <v>0</v>
      </c>
      <c r="PK42" s="42">
        <f t="shared" si="132"/>
        <v>0</v>
      </c>
      <c r="PL42" s="42">
        <f t="shared" si="132"/>
        <v>0</v>
      </c>
      <c r="PM42" s="42">
        <f t="shared" si="132"/>
        <v>0</v>
      </c>
      <c r="PN42" s="42">
        <f t="shared" si="132"/>
        <v>0</v>
      </c>
      <c r="PO42" s="42">
        <f t="shared" si="132"/>
        <v>0</v>
      </c>
      <c r="PP42" s="42">
        <f t="shared" si="132"/>
        <v>0</v>
      </c>
      <c r="PQ42" s="42">
        <f t="shared" si="132"/>
        <v>0</v>
      </c>
      <c r="PR42" s="42">
        <f t="shared" si="132"/>
        <v>0</v>
      </c>
      <c r="PS42" s="42">
        <f t="shared" si="132"/>
        <v>0</v>
      </c>
      <c r="PT42" s="42">
        <f t="shared" si="132"/>
        <v>0</v>
      </c>
      <c r="PU42" s="42">
        <f t="shared" si="132"/>
        <v>0</v>
      </c>
      <c r="PV42" s="42">
        <f t="shared" si="132"/>
        <v>0</v>
      </c>
      <c r="PW42" s="42">
        <f t="shared" si="132"/>
        <v>0</v>
      </c>
      <c r="PX42" s="42">
        <f t="shared" si="132"/>
        <v>0</v>
      </c>
      <c r="PY42" s="42">
        <f t="shared" si="132"/>
        <v>0</v>
      </c>
      <c r="PZ42" s="42">
        <f t="shared" si="132"/>
        <v>0</v>
      </c>
      <c r="QA42" s="42">
        <f t="shared" si="132"/>
        <v>0</v>
      </c>
      <c r="QB42" s="42">
        <f t="shared" si="132"/>
        <v>0</v>
      </c>
      <c r="QC42" s="42">
        <f t="shared" si="132"/>
        <v>0</v>
      </c>
      <c r="QD42" s="42">
        <f t="shared" si="132"/>
        <v>0</v>
      </c>
      <c r="QE42" s="42">
        <f t="shared" si="132"/>
        <v>0</v>
      </c>
      <c r="QF42" s="42">
        <f t="shared" si="132"/>
        <v>0</v>
      </c>
      <c r="QG42" s="42">
        <f t="shared" si="132"/>
        <v>0</v>
      </c>
      <c r="QH42" s="42">
        <f t="shared" si="132"/>
        <v>0</v>
      </c>
      <c r="QI42" s="42">
        <f t="shared" si="132"/>
        <v>0</v>
      </c>
      <c r="QJ42" s="42">
        <f t="shared" si="132"/>
        <v>0</v>
      </c>
      <c r="QK42" s="42">
        <f t="shared" si="132"/>
        <v>0</v>
      </c>
      <c r="QL42" s="42">
        <f t="shared" si="128"/>
        <v>0</v>
      </c>
      <c r="QM42" s="42">
        <f t="shared" si="128"/>
        <v>0</v>
      </c>
      <c r="QN42" s="42">
        <f t="shared" si="125"/>
        <v>0</v>
      </c>
      <c r="QO42" s="42">
        <f t="shared" si="125"/>
        <v>0</v>
      </c>
      <c r="QP42" s="42">
        <f t="shared" si="125"/>
        <v>0</v>
      </c>
      <c r="QQ42" s="42">
        <f t="shared" si="125"/>
        <v>0</v>
      </c>
      <c r="QR42" s="42">
        <f t="shared" si="125"/>
        <v>0</v>
      </c>
      <c r="QS42" s="42">
        <f t="shared" si="125"/>
        <v>0</v>
      </c>
      <c r="QT42" s="42">
        <f t="shared" si="125"/>
        <v>0</v>
      </c>
      <c r="QU42" s="42">
        <f t="shared" si="125"/>
        <v>0</v>
      </c>
      <c r="QV42" s="42">
        <f t="shared" si="125"/>
        <v>0</v>
      </c>
      <c r="QW42" s="42">
        <f t="shared" si="125"/>
        <v>0</v>
      </c>
      <c r="QX42" s="42">
        <f t="shared" si="125"/>
        <v>0</v>
      </c>
      <c r="QY42" s="42">
        <f t="shared" si="125"/>
        <v>0</v>
      </c>
      <c r="QZ42" s="42">
        <f t="shared" si="125"/>
        <v>0</v>
      </c>
      <c r="RA42" s="42">
        <f t="shared" si="125"/>
        <v>0</v>
      </c>
      <c r="RB42" s="42">
        <f t="shared" si="125"/>
        <v>0</v>
      </c>
      <c r="RC42" s="42">
        <f t="shared" si="125"/>
        <v>0</v>
      </c>
      <c r="RD42" s="42">
        <f t="shared" si="125"/>
        <v>0</v>
      </c>
      <c r="RE42" s="42">
        <f t="shared" si="125"/>
        <v>0</v>
      </c>
      <c r="RF42" s="42">
        <f t="shared" si="125"/>
        <v>0</v>
      </c>
      <c r="RG42" s="42">
        <f t="shared" si="125"/>
        <v>0</v>
      </c>
      <c r="RH42" s="42">
        <f t="shared" si="125"/>
        <v>0</v>
      </c>
      <c r="RI42" s="42">
        <f t="shared" si="125"/>
        <v>0</v>
      </c>
      <c r="RJ42" s="42">
        <f t="shared" si="125"/>
        <v>0</v>
      </c>
      <c r="RK42" s="42">
        <f t="shared" si="125"/>
        <v>0</v>
      </c>
      <c r="RL42" s="42">
        <f t="shared" si="125"/>
        <v>0</v>
      </c>
      <c r="RM42" s="42">
        <f t="shared" si="125"/>
        <v>0</v>
      </c>
      <c r="RN42" s="42">
        <f t="shared" si="125"/>
        <v>0</v>
      </c>
      <c r="RO42" s="42">
        <f t="shared" si="125"/>
        <v>0</v>
      </c>
      <c r="RP42" s="42">
        <f t="shared" si="125"/>
        <v>0</v>
      </c>
      <c r="RQ42" s="42">
        <f t="shared" si="125"/>
        <v>0</v>
      </c>
      <c r="RR42" s="42">
        <f t="shared" si="125"/>
        <v>0</v>
      </c>
      <c r="RS42" s="42">
        <f t="shared" si="125"/>
        <v>0</v>
      </c>
      <c r="RT42" s="42">
        <f t="shared" si="125"/>
        <v>0</v>
      </c>
      <c r="RU42" s="42">
        <f t="shared" si="125"/>
        <v>0</v>
      </c>
      <c r="RV42" s="42">
        <f t="shared" si="125"/>
        <v>0</v>
      </c>
      <c r="RW42" s="42">
        <f t="shared" si="125"/>
        <v>0</v>
      </c>
      <c r="RX42" s="42">
        <f t="shared" si="125"/>
        <v>0</v>
      </c>
      <c r="RY42" s="42">
        <f t="shared" si="125"/>
        <v>0</v>
      </c>
      <c r="RZ42" s="42">
        <f t="shared" si="125"/>
        <v>0</v>
      </c>
      <c r="SA42" s="42">
        <f t="shared" si="125"/>
        <v>0</v>
      </c>
      <c r="SB42" s="42">
        <f t="shared" si="125"/>
        <v>0</v>
      </c>
      <c r="SC42" s="42">
        <f t="shared" si="125"/>
        <v>0</v>
      </c>
      <c r="SD42" s="42">
        <f t="shared" si="125"/>
        <v>0</v>
      </c>
      <c r="SE42" s="42">
        <f t="shared" si="125"/>
        <v>0</v>
      </c>
      <c r="SF42" s="42">
        <f t="shared" si="125"/>
        <v>0</v>
      </c>
      <c r="SG42" s="42">
        <f t="shared" si="125"/>
        <v>0</v>
      </c>
      <c r="SH42" s="42">
        <f t="shared" si="125"/>
        <v>0</v>
      </c>
      <c r="SI42" s="42">
        <f t="shared" si="125"/>
        <v>0</v>
      </c>
      <c r="SJ42" s="42">
        <f t="shared" si="125"/>
        <v>0</v>
      </c>
      <c r="SK42" s="42">
        <f t="shared" si="125"/>
        <v>0</v>
      </c>
      <c r="SL42" s="42">
        <f t="shared" si="125"/>
        <v>0</v>
      </c>
      <c r="SM42" s="42">
        <f t="shared" si="125"/>
        <v>0</v>
      </c>
      <c r="SN42" s="42">
        <f t="shared" si="125"/>
        <v>0</v>
      </c>
      <c r="SO42" s="42">
        <f t="shared" si="125"/>
        <v>0</v>
      </c>
      <c r="SP42" s="42">
        <f t="shared" si="125"/>
        <v>0</v>
      </c>
      <c r="SQ42" s="42">
        <f t="shared" si="125"/>
        <v>0</v>
      </c>
      <c r="SR42" s="42">
        <f t="shared" si="125"/>
        <v>0</v>
      </c>
      <c r="SS42" s="42">
        <f t="shared" si="125"/>
        <v>0</v>
      </c>
      <c r="ST42" s="42">
        <f t="shared" si="125"/>
        <v>0</v>
      </c>
      <c r="SU42" s="42">
        <f t="shared" si="125"/>
        <v>0</v>
      </c>
      <c r="SV42" s="42">
        <f t="shared" si="125"/>
        <v>0</v>
      </c>
      <c r="SW42" s="42">
        <f t="shared" si="125"/>
        <v>0</v>
      </c>
      <c r="SX42" s="42">
        <f t="shared" si="125"/>
        <v>0</v>
      </c>
      <c r="SY42" s="42">
        <f t="shared" si="103"/>
        <v>0</v>
      </c>
      <c r="SZ42" s="42">
        <f t="shared" si="98"/>
        <v>0</v>
      </c>
      <c r="TA42" s="42">
        <f t="shared" si="98"/>
        <v>1</v>
      </c>
      <c r="TB42" s="42">
        <f t="shared" si="98"/>
        <v>1</v>
      </c>
      <c r="TC42" s="42">
        <f t="shared" si="98"/>
        <v>1</v>
      </c>
      <c r="TD42" s="42">
        <f t="shared" ref="TD42:VO45" si="133">IF(TD$2=$A42,1,0)</f>
        <v>1</v>
      </c>
      <c r="TE42" s="42">
        <f t="shared" si="133"/>
        <v>1</v>
      </c>
      <c r="TF42" s="42">
        <f t="shared" si="133"/>
        <v>0</v>
      </c>
      <c r="TG42" s="42">
        <f t="shared" si="133"/>
        <v>0</v>
      </c>
      <c r="TH42" s="42">
        <f t="shared" si="133"/>
        <v>0</v>
      </c>
      <c r="TI42" s="42">
        <f t="shared" si="133"/>
        <v>0</v>
      </c>
      <c r="TJ42" s="42">
        <f t="shared" si="133"/>
        <v>0</v>
      </c>
      <c r="TK42" s="42">
        <f t="shared" si="133"/>
        <v>0</v>
      </c>
      <c r="TL42" s="42">
        <f t="shared" si="133"/>
        <v>0</v>
      </c>
      <c r="TM42" s="42">
        <f t="shared" si="133"/>
        <v>0</v>
      </c>
      <c r="TN42" s="42">
        <f t="shared" si="133"/>
        <v>0</v>
      </c>
      <c r="TO42" s="42">
        <f t="shared" si="133"/>
        <v>0</v>
      </c>
      <c r="TP42" s="42">
        <f t="shared" si="133"/>
        <v>0</v>
      </c>
      <c r="TQ42" s="42">
        <f t="shared" si="133"/>
        <v>0</v>
      </c>
      <c r="TR42" s="42">
        <f t="shared" si="133"/>
        <v>0</v>
      </c>
      <c r="TS42" s="42">
        <f t="shared" si="133"/>
        <v>0</v>
      </c>
      <c r="TT42" s="42">
        <f t="shared" si="133"/>
        <v>0</v>
      </c>
      <c r="TU42" s="42">
        <f t="shared" si="133"/>
        <v>0</v>
      </c>
      <c r="TV42" s="42">
        <f t="shared" si="133"/>
        <v>0</v>
      </c>
      <c r="TW42" s="42">
        <f t="shared" si="133"/>
        <v>0</v>
      </c>
      <c r="TX42" s="42">
        <f t="shared" si="133"/>
        <v>0</v>
      </c>
      <c r="TY42" s="42">
        <f t="shared" si="133"/>
        <v>0</v>
      </c>
      <c r="TZ42" s="42">
        <f t="shared" si="133"/>
        <v>0</v>
      </c>
      <c r="UA42" s="42">
        <f t="shared" si="133"/>
        <v>0</v>
      </c>
      <c r="UB42" s="42">
        <f t="shared" si="133"/>
        <v>0</v>
      </c>
      <c r="UC42" s="42">
        <f t="shared" si="133"/>
        <v>0</v>
      </c>
      <c r="UD42" s="42">
        <f t="shared" si="133"/>
        <v>0</v>
      </c>
      <c r="UE42" s="42">
        <f t="shared" si="133"/>
        <v>0</v>
      </c>
      <c r="UF42" s="42">
        <f t="shared" si="133"/>
        <v>0</v>
      </c>
      <c r="UG42" s="42">
        <f t="shared" si="133"/>
        <v>0</v>
      </c>
      <c r="UH42" s="42">
        <f t="shared" si="133"/>
        <v>0</v>
      </c>
      <c r="UI42" s="42">
        <f t="shared" si="133"/>
        <v>0</v>
      </c>
      <c r="UJ42" s="42">
        <f t="shared" si="133"/>
        <v>0</v>
      </c>
      <c r="UK42" s="42">
        <f t="shared" si="133"/>
        <v>0</v>
      </c>
      <c r="UL42" s="42">
        <f t="shared" si="133"/>
        <v>0</v>
      </c>
      <c r="UM42" s="42">
        <f t="shared" si="133"/>
        <v>0</v>
      </c>
      <c r="UN42" s="42">
        <f t="shared" si="133"/>
        <v>0</v>
      </c>
      <c r="UO42" s="42">
        <f t="shared" si="133"/>
        <v>0</v>
      </c>
      <c r="UP42" s="42">
        <f t="shared" si="133"/>
        <v>0</v>
      </c>
      <c r="UQ42" s="42">
        <f t="shared" si="133"/>
        <v>0</v>
      </c>
      <c r="UR42" s="42">
        <f t="shared" si="133"/>
        <v>0</v>
      </c>
      <c r="US42" s="42">
        <f t="shared" si="133"/>
        <v>0</v>
      </c>
      <c r="UT42" s="42">
        <f t="shared" si="133"/>
        <v>0</v>
      </c>
      <c r="UU42" s="42">
        <f t="shared" si="133"/>
        <v>0</v>
      </c>
      <c r="UV42" s="42">
        <f t="shared" si="133"/>
        <v>0</v>
      </c>
      <c r="UW42" s="42">
        <f t="shared" si="133"/>
        <v>0</v>
      </c>
      <c r="UX42" s="42">
        <f t="shared" si="133"/>
        <v>0</v>
      </c>
      <c r="UY42" s="42">
        <f t="shared" si="133"/>
        <v>0</v>
      </c>
      <c r="UZ42" s="42">
        <f t="shared" si="133"/>
        <v>0</v>
      </c>
      <c r="VA42" s="42">
        <f t="shared" si="133"/>
        <v>0</v>
      </c>
      <c r="VB42" s="42">
        <f t="shared" si="133"/>
        <v>0</v>
      </c>
      <c r="VC42" s="42">
        <f t="shared" si="133"/>
        <v>0</v>
      </c>
      <c r="VD42" s="42">
        <f t="shared" si="133"/>
        <v>0</v>
      </c>
      <c r="VE42" s="42">
        <f t="shared" si="133"/>
        <v>0</v>
      </c>
      <c r="VF42" s="42">
        <f t="shared" si="133"/>
        <v>0</v>
      </c>
      <c r="VG42" s="42">
        <f t="shared" si="133"/>
        <v>0</v>
      </c>
      <c r="VH42" s="42">
        <f t="shared" si="133"/>
        <v>0</v>
      </c>
      <c r="VI42" s="42">
        <f t="shared" si="133"/>
        <v>0</v>
      </c>
      <c r="VJ42" s="42">
        <f t="shared" si="133"/>
        <v>0</v>
      </c>
      <c r="VK42" s="42">
        <f t="shared" si="133"/>
        <v>0</v>
      </c>
      <c r="VL42" s="42">
        <f t="shared" si="133"/>
        <v>0</v>
      </c>
      <c r="VM42" s="42">
        <f t="shared" si="133"/>
        <v>0</v>
      </c>
      <c r="VN42" s="42">
        <f t="shared" si="133"/>
        <v>0</v>
      </c>
      <c r="VO42" s="42">
        <f t="shared" si="133"/>
        <v>0</v>
      </c>
      <c r="VP42" s="42">
        <f t="shared" si="130"/>
        <v>0</v>
      </c>
      <c r="VQ42" s="42">
        <f t="shared" si="130"/>
        <v>0</v>
      </c>
      <c r="VR42" s="42">
        <f t="shared" si="130"/>
        <v>0</v>
      </c>
      <c r="VS42" s="42">
        <f t="shared" si="130"/>
        <v>0</v>
      </c>
      <c r="VT42" s="42">
        <f t="shared" si="130"/>
        <v>0</v>
      </c>
      <c r="VU42" s="42">
        <f t="shared" si="130"/>
        <v>0</v>
      </c>
      <c r="VV42" s="42">
        <f t="shared" si="130"/>
        <v>0</v>
      </c>
      <c r="VW42" s="42">
        <f t="shared" si="130"/>
        <v>0</v>
      </c>
      <c r="VX42" s="42">
        <f t="shared" si="130"/>
        <v>0</v>
      </c>
      <c r="VY42" s="42">
        <f t="shared" si="130"/>
        <v>0</v>
      </c>
      <c r="VZ42" s="42">
        <f t="shared" si="130"/>
        <v>0</v>
      </c>
      <c r="WA42" s="42">
        <f t="shared" si="130"/>
        <v>0</v>
      </c>
      <c r="WB42" s="42">
        <f t="shared" si="130"/>
        <v>0</v>
      </c>
      <c r="WC42" s="42">
        <f t="shared" si="130"/>
        <v>0</v>
      </c>
      <c r="WD42" s="42">
        <f t="shared" si="130"/>
        <v>0</v>
      </c>
      <c r="WE42" s="42">
        <f t="shared" si="130"/>
        <v>0</v>
      </c>
      <c r="WF42" s="42">
        <f t="shared" si="130"/>
        <v>0</v>
      </c>
      <c r="WG42" s="42">
        <f t="shared" si="130"/>
        <v>0</v>
      </c>
      <c r="WH42" s="42">
        <f t="shared" si="130"/>
        <v>0</v>
      </c>
      <c r="WI42" s="42">
        <f t="shared" si="130"/>
        <v>0</v>
      </c>
      <c r="WJ42" s="42">
        <f t="shared" si="130"/>
        <v>0</v>
      </c>
      <c r="WK42" s="42">
        <f t="shared" si="130"/>
        <v>0</v>
      </c>
      <c r="WL42" s="42">
        <f t="shared" si="130"/>
        <v>0</v>
      </c>
      <c r="WM42" s="42">
        <f t="shared" si="130"/>
        <v>0</v>
      </c>
      <c r="WN42" s="42">
        <f t="shared" si="130"/>
        <v>0</v>
      </c>
      <c r="WO42" s="42">
        <f t="shared" si="130"/>
        <v>0</v>
      </c>
      <c r="WP42" s="42">
        <f t="shared" si="130"/>
        <v>0</v>
      </c>
      <c r="WQ42" s="42">
        <f t="shared" si="130"/>
        <v>0</v>
      </c>
      <c r="WR42" s="42">
        <f t="shared" si="130"/>
        <v>0</v>
      </c>
      <c r="WS42" s="42">
        <f t="shared" si="130"/>
        <v>0</v>
      </c>
      <c r="WT42" s="42">
        <f t="shared" si="130"/>
        <v>0</v>
      </c>
      <c r="WU42" s="42">
        <f t="shared" si="130"/>
        <v>0</v>
      </c>
      <c r="WV42" s="42">
        <f t="shared" si="130"/>
        <v>0</v>
      </c>
      <c r="WW42" s="42">
        <f t="shared" si="130"/>
        <v>0</v>
      </c>
      <c r="WX42" s="42">
        <f t="shared" si="130"/>
        <v>0</v>
      </c>
      <c r="WY42" s="42">
        <f t="shared" si="130"/>
        <v>0</v>
      </c>
      <c r="WZ42" s="42">
        <f t="shared" si="130"/>
        <v>0</v>
      </c>
      <c r="XA42" s="42">
        <f t="shared" si="130"/>
        <v>0</v>
      </c>
      <c r="XB42" s="42">
        <f t="shared" si="130"/>
        <v>0</v>
      </c>
      <c r="XC42" s="42">
        <f t="shared" si="130"/>
        <v>0</v>
      </c>
      <c r="XD42" s="42">
        <f t="shared" si="130"/>
        <v>0</v>
      </c>
      <c r="XE42" s="42">
        <f t="shared" si="130"/>
        <v>0</v>
      </c>
      <c r="XF42" s="42">
        <f t="shared" si="130"/>
        <v>0</v>
      </c>
      <c r="XG42" s="42">
        <f t="shared" si="130"/>
        <v>0</v>
      </c>
      <c r="XH42" s="42">
        <f t="shared" si="130"/>
        <v>0</v>
      </c>
      <c r="XI42" s="42">
        <f t="shared" si="130"/>
        <v>0</v>
      </c>
      <c r="XJ42" s="42">
        <f t="shared" si="130"/>
        <v>0</v>
      </c>
      <c r="XK42" s="42">
        <f t="shared" si="130"/>
        <v>0</v>
      </c>
      <c r="XL42" s="42">
        <f t="shared" si="130"/>
        <v>0</v>
      </c>
      <c r="XM42" s="42">
        <f t="shared" si="130"/>
        <v>0</v>
      </c>
      <c r="XN42" s="42">
        <f t="shared" si="130"/>
        <v>0</v>
      </c>
      <c r="XO42" s="42">
        <f t="shared" si="130"/>
        <v>0</v>
      </c>
      <c r="XP42" s="42">
        <f t="shared" si="130"/>
        <v>0</v>
      </c>
      <c r="XQ42" s="42">
        <f t="shared" si="130"/>
        <v>0</v>
      </c>
      <c r="XR42" s="42">
        <f t="shared" si="130"/>
        <v>0</v>
      </c>
      <c r="XS42" s="42">
        <f t="shared" si="130"/>
        <v>0</v>
      </c>
      <c r="XT42" s="42">
        <f t="shared" si="130"/>
        <v>0</v>
      </c>
      <c r="XU42" s="42">
        <f t="shared" si="130"/>
        <v>0</v>
      </c>
      <c r="XV42" s="42">
        <f t="shared" si="130"/>
        <v>0</v>
      </c>
      <c r="XW42" s="42">
        <f t="shared" si="130"/>
        <v>0</v>
      </c>
      <c r="XX42" s="42">
        <f t="shared" si="130"/>
        <v>0</v>
      </c>
      <c r="XY42" s="42">
        <f t="shared" si="130"/>
        <v>0</v>
      </c>
      <c r="XZ42" s="42">
        <f t="shared" si="130"/>
        <v>0</v>
      </c>
      <c r="YA42" s="42">
        <f t="shared" si="104"/>
        <v>0</v>
      </c>
      <c r="YB42" s="42">
        <f t="shared" si="104"/>
        <v>0</v>
      </c>
      <c r="YC42" s="42">
        <f t="shared" si="104"/>
        <v>0</v>
      </c>
      <c r="YD42" s="42">
        <f t="shared" si="122"/>
        <v>0</v>
      </c>
      <c r="YE42" s="23"/>
    </row>
    <row r="43" spans="1:655" x14ac:dyDescent="0.55000000000000004">
      <c r="A43" t="s">
        <v>959</v>
      </c>
      <c r="B43" s="42">
        <f t="shared" si="119"/>
        <v>0</v>
      </c>
      <c r="C43" s="42">
        <f t="shared" si="119"/>
        <v>0</v>
      </c>
      <c r="D43" s="42">
        <f t="shared" si="119"/>
        <v>0</v>
      </c>
      <c r="E43" s="42">
        <f t="shared" si="119"/>
        <v>0</v>
      </c>
      <c r="F43" s="42">
        <f t="shared" si="119"/>
        <v>0</v>
      </c>
      <c r="G43" s="42">
        <f t="shared" si="119"/>
        <v>0</v>
      </c>
      <c r="H43" s="42">
        <f t="shared" si="119"/>
        <v>0</v>
      </c>
      <c r="I43" s="42">
        <f t="shared" si="119"/>
        <v>0</v>
      </c>
      <c r="J43" s="42">
        <f t="shared" si="119"/>
        <v>0</v>
      </c>
      <c r="K43" s="42">
        <f t="shared" si="119"/>
        <v>0</v>
      </c>
      <c r="L43" s="42">
        <f t="shared" si="119"/>
        <v>0</v>
      </c>
      <c r="M43" s="42">
        <f t="shared" si="119"/>
        <v>0</v>
      </c>
      <c r="N43" s="42">
        <f t="shared" si="119"/>
        <v>0</v>
      </c>
      <c r="O43" s="42">
        <f t="shared" si="119"/>
        <v>0</v>
      </c>
      <c r="P43" s="42">
        <f t="shared" si="119"/>
        <v>0</v>
      </c>
      <c r="Q43" s="42">
        <f t="shared" si="119"/>
        <v>0</v>
      </c>
      <c r="R43" s="42">
        <f t="shared" si="131"/>
        <v>0</v>
      </c>
      <c r="S43" s="42">
        <f t="shared" si="131"/>
        <v>0</v>
      </c>
      <c r="T43" s="42">
        <f t="shared" si="131"/>
        <v>0</v>
      </c>
      <c r="U43" s="42">
        <f t="shared" si="131"/>
        <v>0</v>
      </c>
      <c r="V43" s="42">
        <f t="shared" si="131"/>
        <v>0</v>
      </c>
      <c r="W43" s="42">
        <f t="shared" si="131"/>
        <v>0</v>
      </c>
      <c r="X43" s="42">
        <f t="shared" si="131"/>
        <v>0</v>
      </c>
      <c r="Y43" s="42">
        <f t="shared" si="131"/>
        <v>0</v>
      </c>
      <c r="Z43" s="42">
        <f t="shared" si="131"/>
        <v>0</v>
      </c>
      <c r="AA43" s="42">
        <f t="shared" si="131"/>
        <v>0</v>
      </c>
      <c r="AB43" s="42">
        <f t="shared" si="131"/>
        <v>0</v>
      </c>
      <c r="AC43" s="42">
        <f t="shared" si="131"/>
        <v>0</v>
      </c>
      <c r="AD43" s="42">
        <f t="shared" si="131"/>
        <v>0</v>
      </c>
      <c r="AE43" s="42">
        <f t="shared" si="131"/>
        <v>0</v>
      </c>
      <c r="AF43" s="42">
        <f t="shared" si="131"/>
        <v>0</v>
      </c>
      <c r="AG43" s="42">
        <f t="shared" si="131"/>
        <v>0</v>
      </c>
      <c r="AH43" s="42">
        <f t="shared" si="131"/>
        <v>0</v>
      </c>
      <c r="AI43" s="42">
        <f t="shared" si="131"/>
        <v>0</v>
      </c>
      <c r="AJ43" s="42">
        <f t="shared" si="131"/>
        <v>0</v>
      </c>
      <c r="AK43" s="42">
        <f t="shared" si="131"/>
        <v>0</v>
      </c>
      <c r="AL43" s="42">
        <f t="shared" si="131"/>
        <v>0</v>
      </c>
      <c r="AM43" s="42">
        <f t="shared" si="131"/>
        <v>0</v>
      </c>
      <c r="AN43" s="42">
        <f t="shared" si="131"/>
        <v>0</v>
      </c>
      <c r="AO43" s="42">
        <f t="shared" si="131"/>
        <v>0</v>
      </c>
      <c r="AP43" s="42">
        <f t="shared" si="131"/>
        <v>0</v>
      </c>
      <c r="AQ43" s="42">
        <f t="shared" si="131"/>
        <v>0</v>
      </c>
      <c r="AR43" s="42">
        <f t="shared" si="131"/>
        <v>0</v>
      </c>
      <c r="AS43" s="42">
        <f t="shared" si="131"/>
        <v>0</v>
      </c>
      <c r="AT43" s="42">
        <f t="shared" si="131"/>
        <v>0</v>
      </c>
      <c r="AU43" s="42">
        <f t="shared" si="131"/>
        <v>0</v>
      </c>
      <c r="AV43" s="42">
        <f t="shared" si="131"/>
        <v>0</v>
      </c>
      <c r="AW43" s="42">
        <f t="shared" si="131"/>
        <v>0</v>
      </c>
      <c r="AX43" s="42">
        <f t="shared" si="131"/>
        <v>0</v>
      </c>
      <c r="AY43" s="42">
        <f t="shared" si="131"/>
        <v>0</v>
      </c>
      <c r="AZ43" s="42">
        <f t="shared" si="131"/>
        <v>0</v>
      </c>
      <c r="BA43" s="42">
        <f t="shared" si="131"/>
        <v>0</v>
      </c>
      <c r="BB43" s="42">
        <f t="shared" si="131"/>
        <v>0</v>
      </c>
      <c r="BC43" s="42">
        <f t="shared" si="131"/>
        <v>0</v>
      </c>
      <c r="BD43" s="42">
        <f t="shared" si="131"/>
        <v>0</v>
      </c>
      <c r="BE43" s="42">
        <f t="shared" si="131"/>
        <v>0</v>
      </c>
      <c r="BF43" s="42">
        <f t="shared" si="131"/>
        <v>0</v>
      </c>
      <c r="BG43" s="42">
        <f t="shared" si="131"/>
        <v>0</v>
      </c>
      <c r="BH43" s="42">
        <f t="shared" si="131"/>
        <v>0</v>
      </c>
      <c r="BI43" s="42">
        <f t="shared" si="131"/>
        <v>0</v>
      </c>
      <c r="BJ43" s="42">
        <f t="shared" si="131"/>
        <v>0</v>
      </c>
      <c r="BK43" s="42">
        <f t="shared" si="131"/>
        <v>0</v>
      </c>
      <c r="BL43" s="42">
        <f t="shared" si="131"/>
        <v>0</v>
      </c>
      <c r="BM43" s="42">
        <f t="shared" si="131"/>
        <v>0</v>
      </c>
      <c r="BN43" s="42">
        <f t="shared" si="131"/>
        <v>0</v>
      </c>
      <c r="BO43" s="42">
        <f t="shared" si="129"/>
        <v>0</v>
      </c>
      <c r="BP43" s="42">
        <f t="shared" si="129"/>
        <v>0</v>
      </c>
      <c r="BQ43" s="42">
        <f t="shared" si="129"/>
        <v>0</v>
      </c>
      <c r="BR43" s="42">
        <f t="shared" si="129"/>
        <v>0</v>
      </c>
      <c r="BS43" s="42">
        <f t="shared" si="129"/>
        <v>0</v>
      </c>
      <c r="BT43" s="42">
        <f t="shared" si="129"/>
        <v>0</v>
      </c>
      <c r="BU43" s="42">
        <f t="shared" si="129"/>
        <v>0</v>
      </c>
      <c r="BV43" s="42">
        <f t="shared" si="129"/>
        <v>0</v>
      </c>
      <c r="BW43" s="42">
        <f t="shared" si="129"/>
        <v>0</v>
      </c>
      <c r="BX43" s="42">
        <f t="shared" si="129"/>
        <v>0</v>
      </c>
      <c r="BY43" s="42">
        <f t="shared" si="129"/>
        <v>0</v>
      </c>
      <c r="BZ43" s="42">
        <f t="shared" si="129"/>
        <v>0</v>
      </c>
      <c r="CA43" s="42">
        <f t="shared" si="129"/>
        <v>0</v>
      </c>
      <c r="CB43" s="42">
        <f t="shared" si="129"/>
        <v>0</v>
      </c>
      <c r="CC43" s="42">
        <f t="shared" si="129"/>
        <v>0</v>
      </c>
      <c r="CD43" s="42">
        <f t="shared" si="129"/>
        <v>0</v>
      </c>
      <c r="CE43" s="42">
        <f t="shared" si="129"/>
        <v>0</v>
      </c>
      <c r="CF43" s="42">
        <f t="shared" si="129"/>
        <v>0</v>
      </c>
      <c r="CG43" s="42">
        <f t="shared" si="129"/>
        <v>0</v>
      </c>
      <c r="CH43" s="42">
        <f t="shared" si="129"/>
        <v>0</v>
      </c>
      <c r="CI43" s="42">
        <f t="shared" si="129"/>
        <v>0</v>
      </c>
      <c r="CJ43" s="42">
        <f t="shared" si="129"/>
        <v>0</v>
      </c>
      <c r="CK43" s="42">
        <f t="shared" si="129"/>
        <v>0</v>
      </c>
      <c r="CL43" s="42">
        <f t="shared" si="129"/>
        <v>0</v>
      </c>
      <c r="CM43" s="42">
        <f t="shared" si="129"/>
        <v>0</v>
      </c>
      <c r="CN43" s="42">
        <f t="shared" si="129"/>
        <v>0</v>
      </c>
      <c r="CO43" s="42">
        <f t="shared" si="129"/>
        <v>0</v>
      </c>
      <c r="CP43" s="42">
        <f t="shared" si="129"/>
        <v>0</v>
      </c>
      <c r="CQ43" s="42">
        <f t="shared" si="129"/>
        <v>0</v>
      </c>
      <c r="CR43" s="42">
        <f t="shared" si="129"/>
        <v>0</v>
      </c>
      <c r="CS43" s="42">
        <f t="shared" si="129"/>
        <v>0</v>
      </c>
      <c r="CT43" s="42">
        <f t="shared" si="129"/>
        <v>0</v>
      </c>
      <c r="CU43" s="42">
        <f t="shared" si="129"/>
        <v>0</v>
      </c>
      <c r="CV43" s="42">
        <f t="shared" si="129"/>
        <v>0</v>
      </c>
      <c r="CW43" s="42">
        <f t="shared" si="129"/>
        <v>0</v>
      </c>
      <c r="CX43" s="42">
        <f t="shared" si="129"/>
        <v>0</v>
      </c>
      <c r="CY43" s="42">
        <f t="shared" si="129"/>
        <v>0</v>
      </c>
      <c r="CZ43" s="42">
        <f t="shared" si="129"/>
        <v>0</v>
      </c>
      <c r="DA43" s="42">
        <f t="shared" si="129"/>
        <v>0</v>
      </c>
      <c r="DB43" s="42">
        <f t="shared" si="129"/>
        <v>0</v>
      </c>
      <c r="DC43" s="42">
        <f t="shared" si="129"/>
        <v>0</v>
      </c>
      <c r="DD43" s="42">
        <f t="shared" si="129"/>
        <v>0</v>
      </c>
      <c r="DE43" s="42">
        <f t="shared" si="129"/>
        <v>0</v>
      </c>
      <c r="DF43" s="42">
        <f t="shared" si="129"/>
        <v>0</v>
      </c>
      <c r="DG43" s="42">
        <f t="shared" si="129"/>
        <v>0</v>
      </c>
      <c r="DH43" s="42">
        <f t="shared" si="129"/>
        <v>0</v>
      </c>
      <c r="DI43" s="42">
        <f t="shared" si="129"/>
        <v>0</v>
      </c>
      <c r="DJ43" s="42">
        <f t="shared" si="129"/>
        <v>0</v>
      </c>
      <c r="DK43" s="42">
        <f t="shared" si="129"/>
        <v>0</v>
      </c>
      <c r="DL43" s="42">
        <f t="shared" si="129"/>
        <v>0</v>
      </c>
      <c r="DM43" s="42">
        <f t="shared" si="129"/>
        <v>0</v>
      </c>
      <c r="DN43" s="42">
        <f t="shared" si="129"/>
        <v>0</v>
      </c>
      <c r="DO43" s="42">
        <f t="shared" si="129"/>
        <v>0</v>
      </c>
      <c r="DP43" s="42">
        <f t="shared" si="129"/>
        <v>0</v>
      </c>
      <c r="DQ43" s="42">
        <f t="shared" si="129"/>
        <v>0</v>
      </c>
      <c r="DR43" s="42">
        <f t="shared" si="129"/>
        <v>0</v>
      </c>
      <c r="DS43" s="42">
        <f t="shared" si="129"/>
        <v>0</v>
      </c>
      <c r="DT43" s="42">
        <f t="shared" si="129"/>
        <v>0</v>
      </c>
      <c r="DU43" s="42">
        <f t="shared" si="129"/>
        <v>0</v>
      </c>
      <c r="DV43" s="42">
        <f t="shared" si="123"/>
        <v>0</v>
      </c>
      <c r="DW43" s="42">
        <f t="shared" si="123"/>
        <v>0</v>
      </c>
      <c r="DX43" s="42">
        <f t="shared" si="123"/>
        <v>0</v>
      </c>
      <c r="DY43" s="42">
        <f t="shared" si="123"/>
        <v>0</v>
      </c>
      <c r="DZ43" s="42">
        <f t="shared" si="123"/>
        <v>0</v>
      </c>
      <c r="EA43" s="42">
        <f t="shared" si="123"/>
        <v>0</v>
      </c>
      <c r="EB43" s="42">
        <f t="shared" si="123"/>
        <v>0</v>
      </c>
      <c r="EC43" s="42">
        <f t="shared" si="123"/>
        <v>0</v>
      </c>
      <c r="ED43" s="42">
        <f t="shared" si="123"/>
        <v>0</v>
      </c>
      <c r="EE43" s="42">
        <f t="shared" si="123"/>
        <v>0</v>
      </c>
      <c r="EF43" s="42">
        <f t="shared" si="123"/>
        <v>0</v>
      </c>
      <c r="EG43" s="42">
        <f t="shared" si="123"/>
        <v>0</v>
      </c>
      <c r="EH43" s="42">
        <f t="shared" si="123"/>
        <v>0</v>
      </c>
      <c r="EI43" s="42">
        <f t="shared" si="123"/>
        <v>0</v>
      </c>
      <c r="EJ43" s="42">
        <f t="shared" si="123"/>
        <v>0</v>
      </c>
      <c r="EK43" s="42">
        <f t="shared" si="123"/>
        <v>0</v>
      </c>
      <c r="EL43" s="42">
        <f t="shared" si="123"/>
        <v>0</v>
      </c>
      <c r="EM43" s="42">
        <f t="shared" si="123"/>
        <v>0</v>
      </c>
      <c r="EN43" s="42">
        <f t="shared" si="123"/>
        <v>0</v>
      </c>
      <c r="EO43" s="42">
        <f t="shared" si="123"/>
        <v>0</v>
      </c>
      <c r="EP43" s="42">
        <f t="shared" si="123"/>
        <v>0</v>
      </c>
      <c r="EQ43" s="42">
        <f t="shared" si="123"/>
        <v>0</v>
      </c>
      <c r="ER43" s="42">
        <f t="shared" si="123"/>
        <v>0</v>
      </c>
      <c r="ES43" s="42">
        <f t="shared" si="123"/>
        <v>0</v>
      </c>
      <c r="ET43" s="42">
        <f t="shared" si="123"/>
        <v>0</v>
      </c>
      <c r="EU43" s="42">
        <f t="shared" si="123"/>
        <v>0</v>
      </c>
      <c r="EV43" s="42">
        <f t="shared" si="123"/>
        <v>0</v>
      </c>
      <c r="EW43" s="42">
        <f t="shared" si="123"/>
        <v>0</v>
      </c>
      <c r="EX43" s="42">
        <f t="shared" si="123"/>
        <v>0</v>
      </c>
      <c r="EY43" s="42">
        <f t="shared" si="123"/>
        <v>0</v>
      </c>
      <c r="EZ43" s="42">
        <f t="shared" si="123"/>
        <v>0</v>
      </c>
      <c r="FA43" s="42">
        <f t="shared" si="123"/>
        <v>0</v>
      </c>
      <c r="FB43" s="42">
        <f t="shared" si="123"/>
        <v>0</v>
      </c>
      <c r="FC43" s="42">
        <f t="shared" si="123"/>
        <v>0</v>
      </c>
      <c r="FD43" s="42">
        <f t="shared" si="126"/>
        <v>0</v>
      </c>
      <c r="FE43" s="42">
        <f t="shared" si="126"/>
        <v>0</v>
      </c>
      <c r="FF43" s="42">
        <f t="shared" si="126"/>
        <v>0</v>
      </c>
      <c r="FG43" s="42">
        <f t="shared" si="126"/>
        <v>0</v>
      </c>
      <c r="FH43" s="42">
        <f t="shared" si="126"/>
        <v>0</v>
      </c>
      <c r="FI43" s="42">
        <f t="shared" si="126"/>
        <v>0</v>
      </c>
      <c r="FJ43" s="42">
        <f t="shared" si="126"/>
        <v>0</v>
      </c>
      <c r="FK43" s="42">
        <f t="shared" si="126"/>
        <v>0</v>
      </c>
      <c r="FL43" s="42">
        <f t="shared" si="126"/>
        <v>0</v>
      </c>
      <c r="FM43" s="42">
        <f t="shared" si="126"/>
        <v>0</v>
      </c>
      <c r="FN43" s="42">
        <f t="shared" si="126"/>
        <v>0</v>
      </c>
      <c r="FO43" s="42">
        <f t="shared" si="126"/>
        <v>0</v>
      </c>
      <c r="FP43" s="42">
        <f t="shared" si="126"/>
        <v>0</v>
      </c>
      <c r="FQ43" s="42">
        <f t="shared" si="126"/>
        <v>0</v>
      </c>
      <c r="FR43" s="42">
        <f t="shared" si="126"/>
        <v>0</v>
      </c>
      <c r="FS43" s="42">
        <f t="shared" si="126"/>
        <v>0</v>
      </c>
      <c r="FT43" s="42">
        <f t="shared" si="126"/>
        <v>0</v>
      </c>
      <c r="FU43" s="42">
        <f t="shared" si="126"/>
        <v>0</v>
      </c>
      <c r="FV43" s="42">
        <f t="shared" si="126"/>
        <v>0</v>
      </c>
      <c r="FW43" s="42">
        <f t="shared" si="126"/>
        <v>0</v>
      </c>
      <c r="FX43" s="42">
        <f t="shared" si="126"/>
        <v>0</v>
      </c>
      <c r="FY43" s="42">
        <f t="shared" si="126"/>
        <v>0</v>
      </c>
      <c r="FZ43" s="42">
        <f t="shared" si="126"/>
        <v>0</v>
      </c>
      <c r="GA43" s="42">
        <f t="shared" si="126"/>
        <v>0</v>
      </c>
      <c r="GB43" s="42">
        <f t="shared" si="126"/>
        <v>0</v>
      </c>
      <c r="GC43" s="42">
        <f t="shared" si="126"/>
        <v>0</v>
      </c>
      <c r="GD43" s="42">
        <f t="shared" si="126"/>
        <v>0</v>
      </c>
      <c r="GE43" s="42">
        <f t="shared" si="126"/>
        <v>0</v>
      </c>
      <c r="GF43" s="42">
        <f t="shared" si="126"/>
        <v>0</v>
      </c>
      <c r="GG43" s="42">
        <f t="shared" si="126"/>
        <v>0</v>
      </c>
      <c r="GH43" s="42">
        <f t="shared" si="126"/>
        <v>0</v>
      </c>
      <c r="GI43" s="42">
        <f t="shared" si="126"/>
        <v>0</v>
      </c>
      <c r="GJ43" s="42">
        <f t="shared" si="126"/>
        <v>0</v>
      </c>
      <c r="GK43" s="42">
        <f t="shared" si="126"/>
        <v>0</v>
      </c>
      <c r="GL43" s="42">
        <f t="shared" si="126"/>
        <v>0</v>
      </c>
      <c r="GM43" s="42">
        <f t="shared" si="126"/>
        <v>0</v>
      </c>
      <c r="GN43" s="42">
        <f t="shared" si="126"/>
        <v>0</v>
      </c>
      <c r="GO43" s="42">
        <f t="shared" si="126"/>
        <v>0</v>
      </c>
      <c r="GP43" s="42">
        <f t="shared" si="126"/>
        <v>0</v>
      </c>
      <c r="GQ43" s="42">
        <f t="shared" si="126"/>
        <v>0</v>
      </c>
      <c r="GR43" s="42">
        <f t="shared" si="113"/>
        <v>0</v>
      </c>
      <c r="GS43" s="42">
        <f t="shared" si="113"/>
        <v>0</v>
      </c>
      <c r="GT43" s="42">
        <f t="shared" si="113"/>
        <v>0</v>
      </c>
      <c r="GU43" s="42">
        <f t="shared" si="113"/>
        <v>0</v>
      </c>
      <c r="GV43" s="42">
        <f t="shared" si="113"/>
        <v>0</v>
      </c>
      <c r="GW43" s="42">
        <f t="shared" si="113"/>
        <v>0</v>
      </c>
      <c r="GX43" s="42">
        <f t="shared" si="113"/>
        <v>0</v>
      </c>
      <c r="GY43" s="42">
        <f t="shared" si="113"/>
        <v>0</v>
      </c>
      <c r="GZ43" s="42">
        <f t="shared" si="113"/>
        <v>0</v>
      </c>
      <c r="HA43" s="42">
        <f t="shared" si="113"/>
        <v>0</v>
      </c>
      <c r="HB43" s="42">
        <f t="shared" si="113"/>
        <v>0</v>
      </c>
      <c r="HC43" s="42">
        <f t="shared" si="113"/>
        <v>0</v>
      </c>
      <c r="HD43" s="42">
        <f t="shared" si="113"/>
        <v>0</v>
      </c>
      <c r="HE43" s="42">
        <f t="shared" si="113"/>
        <v>0</v>
      </c>
      <c r="HF43" s="42">
        <f t="shared" si="113"/>
        <v>0</v>
      </c>
      <c r="HG43" s="42">
        <f t="shared" si="113"/>
        <v>0</v>
      </c>
      <c r="HH43" s="42">
        <f t="shared" si="113"/>
        <v>0</v>
      </c>
      <c r="HI43" s="42">
        <f t="shared" si="113"/>
        <v>0</v>
      </c>
      <c r="HJ43" s="42">
        <f t="shared" si="113"/>
        <v>0</v>
      </c>
      <c r="HK43" s="42">
        <f t="shared" si="113"/>
        <v>0</v>
      </c>
      <c r="HL43" s="42">
        <f t="shared" si="113"/>
        <v>0</v>
      </c>
      <c r="HM43" s="42">
        <f t="shared" si="113"/>
        <v>0</v>
      </c>
      <c r="HN43" s="42">
        <f t="shared" si="113"/>
        <v>0</v>
      </c>
      <c r="HO43" s="42">
        <f t="shared" si="117"/>
        <v>0</v>
      </c>
      <c r="HP43" s="42">
        <f t="shared" si="117"/>
        <v>0</v>
      </c>
      <c r="HQ43" s="42">
        <f t="shared" si="117"/>
        <v>0</v>
      </c>
      <c r="HR43" s="42">
        <f t="shared" si="117"/>
        <v>0</v>
      </c>
      <c r="HS43" s="42">
        <f t="shared" si="117"/>
        <v>0</v>
      </c>
      <c r="HT43" s="42">
        <f t="shared" si="117"/>
        <v>0</v>
      </c>
      <c r="HU43" s="42">
        <f t="shared" si="117"/>
        <v>0</v>
      </c>
      <c r="HV43" s="42">
        <f t="shared" si="117"/>
        <v>0</v>
      </c>
      <c r="HW43" s="42">
        <f t="shared" si="117"/>
        <v>0</v>
      </c>
      <c r="HX43" s="42">
        <f t="shared" si="117"/>
        <v>0</v>
      </c>
      <c r="HY43" s="42">
        <f t="shared" si="117"/>
        <v>0</v>
      </c>
      <c r="HZ43" s="42">
        <f t="shared" si="117"/>
        <v>0</v>
      </c>
      <c r="IA43" s="42">
        <f t="shared" si="117"/>
        <v>0</v>
      </c>
      <c r="IB43" s="42">
        <f t="shared" si="117"/>
        <v>0</v>
      </c>
      <c r="IC43" s="42">
        <f t="shared" si="117"/>
        <v>0</v>
      </c>
      <c r="ID43" s="42">
        <f t="shared" si="117"/>
        <v>0</v>
      </c>
      <c r="IE43" s="42">
        <f t="shared" si="117"/>
        <v>0</v>
      </c>
      <c r="IF43" s="42">
        <f t="shared" si="117"/>
        <v>0</v>
      </c>
      <c r="IG43" s="42">
        <f t="shared" si="117"/>
        <v>0</v>
      </c>
      <c r="IH43" s="42">
        <f t="shared" si="117"/>
        <v>0</v>
      </c>
      <c r="II43" s="42">
        <f t="shared" si="117"/>
        <v>0</v>
      </c>
      <c r="IJ43" s="42">
        <f t="shared" si="117"/>
        <v>0</v>
      </c>
      <c r="IK43" s="42">
        <f t="shared" si="117"/>
        <v>0</v>
      </c>
      <c r="IL43" s="42">
        <f t="shared" si="117"/>
        <v>0</v>
      </c>
      <c r="IM43" s="42">
        <f t="shared" si="117"/>
        <v>0</v>
      </c>
      <c r="IN43" s="42">
        <f t="shared" si="117"/>
        <v>0</v>
      </c>
      <c r="IO43" s="42">
        <f t="shared" si="117"/>
        <v>0</v>
      </c>
      <c r="IP43" s="42">
        <f t="shared" ref="IP43:IV43" si="134">IF(IP$2=$A43,1,0)</f>
        <v>0</v>
      </c>
      <c r="IQ43" s="42">
        <f t="shared" si="134"/>
        <v>0</v>
      </c>
      <c r="IR43" s="42">
        <f t="shared" si="134"/>
        <v>0</v>
      </c>
      <c r="IS43" s="42">
        <f t="shared" si="134"/>
        <v>0</v>
      </c>
      <c r="IT43" s="42">
        <f t="shared" si="134"/>
        <v>0</v>
      </c>
      <c r="IU43" s="42">
        <f t="shared" si="134"/>
        <v>0</v>
      </c>
      <c r="IV43" s="42">
        <f t="shared" si="134"/>
        <v>0</v>
      </c>
      <c r="IW43" s="42">
        <f t="shared" si="96"/>
        <v>0</v>
      </c>
      <c r="IX43" s="42">
        <f t="shared" si="96"/>
        <v>0</v>
      </c>
      <c r="IY43" s="42">
        <f t="shared" si="96"/>
        <v>0</v>
      </c>
      <c r="IZ43" s="42">
        <f t="shared" si="96"/>
        <v>0</v>
      </c>
      <c r="JA43" s="42">
        <f t="shared" ref="JA43:LL47" si="135">IF(JA$2=$A43,1,0)</f>
        <v>0</v>
      </c>
      <c r="JB43" s="42">
        <f t="shared" si="135"/>
        <v>0</v>
      </c>
      <c r="JC43" s="42">
        <f t="shared" si="135"/>
        <v>0</v>
      </c>
      <c r="JD43" s="42">
        <f t="shared" si="135"/>
        <v>0</v>
      </c>
      <c r="JE43" s="42">
        <f t="shared" si="135"/>
        <v>0</v>
      </c>
      <c r="JF43" s="42">
        <f t="shared" si="135"/>
        <v>0</v>
      </c>
      <c r="JG43" s="42">
        <f t="shared" si="135"/>
        <v>0</v>
      </c>
      <c r="JH43" s="42">
        <f t="shared" si="135"/>
        <v>0</v>
      </c>
      <c r="JI43" s="42">
        <f t="shared" si="135"/>
        <v>0</v>
      </c>
      <c r="JJ43" s="42">
        <f t="shared" si="135"/>
        <v>0</v>
      </c>
      <c r="JK43" s="42">
        <f t="shared" si="135"/>
        <v>0</v>
      </c>
      <c r="JL43" s="42">
        <f t="shared" si="135"/>
        <v>0</v>
      </c>
      <c r="JM43" s="42">
        <f t="shared" si="135"/>
        <v>0</v>
      </c>
      <c r="JN43" s="42">
        <f t="shared" si="135"/>
        <v>0</v>
      </c>
      <c r="JO43" s="42">
        <f t="shared" si="135"/>
        <v>0</v>
      </c>
      <c r="JP43" s="42">
        <f t="shared" si="135"/>
        <v>0</v>
      </c>
      <c r="JQ43" s="42">
        <f t="shared" si="135"/>
        <v>0</v>
      </c>
      <c r="JR43" s="42">
        <f t="shared" si="135"/>
        <v>0</v>
      </c>
      <c r="JS43" s="42">
        <f t="shared" si="135"/>
        <v>0</v>
      </c>
      <c r="JT43" s="42">
        <f t="shared" si="135"/>
        <v>0</v>
      </c>
      <c r="JU43" s="42">
        <f t="shared" si="135"/>
        <v>0</v>
      </c>
      <c r="JV43" s="42">
        <f t="shared" si="135"/>
        <v>0</v>
      </c>
      <c r="JW43" s="42">
        <f t="shared" si="135"/>
        <v>0</v>
      </c>
      <c r="JX43" s="42">
        <f t="shared" si="135"/>
        <v>0</v>
      </c>
      <c r="JY43" s="42">
        <f t="shared" si="135"/>
        <v>0</v>
      </c>
      <c r="JZ43" s="42">
        <f t="shared" si="135"/>
        <v>0</v>
      </c>
      <c r="KA43" s="42">
        <f t="shared" si="135"/>
        <v>0</v>
      </c>
      <c r="KB43" s="42">
        <f t="shared" si="135"/>
        <v>0</v>
      </c>
      <c r="KC43" s="42">
        <f t="shared" si="135"/>
        <v>0</v>
      </c>
      <c r="KD43" s="42">
        <f t="shared" si="135"/>
        <v>0</v>
      </c>
      <c r="KE43" s="42">
        <f t="shared" si="135"/>
        <v>0</v>
      </c>
      <c r="KF43" s="42">
        <f t="shared" si="135"/>
        <v>0</v>
      </c>
      <c r="KG43" s="42">
        <f t="shared" si="135"/>
        <v>0</v>
      </c>
      <c r="KH43" s="42">
        <f t="shared" si="135"/>
        <v>0</v>
      </c>
      <c r="KI43" s="42">
        <f t="shared" si="135"/>
        <v>0</v>
      </c>
      <c r="KJ43" s="42">
        <f t="shared" si="135"/>
        <v>0</v>
      </c>
      <c r="KK43" s="42">
        <f t="shared" si="135"/>
        <v>0</v>
      </c>
      <c r="KL43" s="42">
        <f t="shared" si="135"/>
        <v>0</v>
      </c>
      <c r="KM43" s="42">
        <f t="shared" si="135"/>
        <v>0</v>
      </c>
      <c r="KN43" s="42">
        <f t="shared" si="135"/>
        <v>0</v>
      </c>
      <c r="KO43" s="42">
        <f t="shared" si="135"/>
        <v>0</v>
      </c>
      <c r="KP43" s="42">
        <f t="shared" si="135"/>
        <v>0</v>
      </c>
      <c r="KQ43" s="42">
        <f t="shared" si="135"/>
        <v>0</v>
      </c>
      <c r="KR43" s="42">
        <f t="shared" si="135"/>
        <v>0</v>
      </c>
      <c r="KS43" s="42">
        <f t="shared" si="135"/>
        <v>0</v>
      </c>
      <c r="KT43" s="42">
        <f t="shared" si="135"/>
        <v>0</v>
      </c>
      <c r="KU43" s="42">
        <f t="shared" si="135"/>
        <v>0</v>
      </c>
      <c r="KV43" s="42">
        <f t="shared" si="135"/>
        <v>0</v>
      </c>
      <c r="KW43" s="42">
        <f t="shared" si="135"/>
        <v>0</v>
      </c>
      <c r="KX43" s="42">
        <f t="shared" si="135"/>
        <v>0</v>
      </c>
      <c r="KY43" s="42">
        <f t="shared" si="135"/>
        <v>0</v>
      </c>
      <c r="KZ43" s="42">
        <f t="shared" si="135"/>
        <v>0</v>
      </c>
      <c r="LA43" s="42">
        <f t="shared" si="135"/>
        <v>0</v>
      </c>
      <c r="LB43" s="42">
        <f t="shared" si="135"/>
        <v>0</v>
      </c>
      <c r="LC43" s="42">
        <f t="shared" si="135"/>
        <v>0</v>
      </c>
      <c r="LD43" s="42">
        <f t="shared" si="135"/>
        <v>0</v>
      </c>
      <c r="LE43" s="42">
        <f t="shared" si="135"/>
        <v>0</v>
      </c>
      <c r="LF43" s="42">
        <f t="shared" si="135"/>
        <v>0</v>
      </c>
      <c r="LG43" s="42">
        <f t="shared" si="135"/>
        <v>0</v>
      </c>
      <c r="LH43" s="42">
        <f t="shared" si="135"/>
        <v>0</v>
      </c>
      <c r="LI43" s="42">
        <f t="shared" si="127"/>
        <v>0</v>
      </c>
      <c r="LJ43" s="42">
        <f t="shared" si="127"/>
        <v>0</v>
      </c>
      <c r="LK43" s="42">
        <f t="shared" si="127"/>
        <v>0</v>
      </c>
      <c r="LL43" s="42">
        <f t="shared" si="127"/>
        <v>0</v>
      </c>
      <c r="LM43" s="42">
        <f t="shared" si="127"/>
        <v>0</v>
      </c>
      <c r="LN43" s="42">
        <f t="shared" si="127"/>
        <v>0</v>
      </c>
      <c r="LO43" s="42">
        <f t="shared" si="127"/>
        <v>0</v>
      </c>
      <c r="LP43" s="42">
        <f t="shared" si="127"/>
        <v>0</v>
      </c>
      <c r="LQ43" s="42">
        <f t="shared" si="127"/>
        <v>0</v>
      </c>
      <c r="LR43" s="42">
        <f t="shared" si="127"/>
        <v>0</v>
      </c>
      <c r="LS43" s="42">
        <f t="shared" si="127"/>
        <v>0</v>
      </c>
      <c r="LT43" s="42">
        <f t="shared" si="127"/>
        <v>0</v>
      </c>
      <c r="LU43" s="42">
        <f t="shared" si="127"/>
        <v>0</v>
      </c>
      <c r="LV43" s="42">
        <f t="shared" si="127"/>
        <v>0</v>
      </c>
      <c r="LW43" s="42">
        <f t="shared" si="127"/>
        <v>0</v>
      </c>
      <c r="LX43" s="42">
        <f t="shared" si="127"/>
        <v>0</v>
      </c>
      <c r="LY43" s="42">
        <f t="shared" si="127"/>
        <v>0</v>
      </c>
      <c r="LZ43" s="42">
        <f t="shared" si="124"/>
        <v>0</v>
      </c>
      <c r="MA43" s="42">
        <f t="shared" si="124"/>
        <v>0</v>
      </c>
      <c r="MB43" s="42">
        <f t="shared" si="124"/>
        <v>0</v>
      </c>
      <c r="MC43" s="42">
        <f t="shared" si="124"/>
        <v>0</v>
      </c>
      <c r="MD43" s="42">
        <f t="shared" si="124"/>
        <v>0</v>
      </c>
      <c r="ME43" s="42">
        <f t="shared" si="124"/>
        <v>0</v>
      </c>
      <c r="MF43" s="42">
        <f t="shared" si="124"/>
        <v>0</v>
      </c>
      <c r="MG43" s="42">
        <f t="shared" si="124"/>
        <v>0</v>
      </c>
      <c r="MH43" s="42">
        <f t="shared" si="124"/>
        <v>0</v>
      </c>
      <c r="MI43" s="42">
        <f t="shared" si="124"/>
        <v>0</v>
      </c>
      <c r="MJ43" s="42">
        <f t="shared" si="124"/>
        <v>0</v>
      </c>
      <c r="MK43" s="42">
        <f t="shared" si="124"/>
        <v>0</v>
      </c>
      <c r="ML43" s="42">
        <f t="shared" si="124"/>
        <v>0</v>
      </c>
      <c r="MM43" s="42">
        <f t="shared" si="124"/>
        <v>0</v>
      </c>
      <c r="MN43" s="42">
        <f t="shared" si="124"/>
        <v>0</v>
      </c>
      <c r="MO43" s="42">
        <f t="shared" si="124"/>
        <v>0</v>
      </c>
      <c r="MP43" s="42">
        <f t="shared" si="124"/>
        <v>0</v>
      </c>
      <c r="MQ43" s="42">
        <f t="shared" si="124"/>
        <v>0</v>
      </c>
      <c r="MR43" s="42">
        <f t="shared" si="124"/>
        <v>0</v>
      </c>
      <c r="MS43" s="42">
        <f t="shared" si="124"/>
        <v>0</v>
      </c>
      <c r="MT43" s="42">
        <f t="shared" si="124"/>
        <v>0</v>
      </c>
      <c r="MU43" s="42">
        <f t="shared" si="124"/>
        <v>0</v>
      </c>
      <c r="MV43" s="42">
        <f t="shared" si="124"/>
        <v>0</v>
      </c>
      <c r="MW43" s="42">
        <f t="shared" si="124"/>
        <v>0</v>
      </c>
      <c r="MX43" s="42">
        <f t="shared" si="124"/>
        <v>0</v>
      </c>
      <c r="MY43" s="42">
        <f t="shared" si="124"/>
        <v>0</v>
      </c>
      <c r="MZ43" s="42">
        <f t="shared" si="124"/>
        <v>0</v>
      </c>
      <c r="NA43" s="42">
        <f t="shared" si="124"/>
        <v>0</v>
      </c>
      <c r="NB43" s="42">
        <f t="shared" si="124"/>
        <v>0</v>
      </c>
      <c r="NC43" s="42">
        <f t="shared" si="124"/>
        <v>0</v>
      </c>
      <c r="ND43" s="42">
        <f t="shared" si="124"/>
        <v>0</v>
      </c>
      <c r="NE43" s="42">
        <f t="shared" si="124"/>
        <v>0</v>
      </c>
      <c r="NF43" s="42">
        <f t="shared" si="124"/>
        <v>0</v>
      </c>
      <c r="NG43" s="42">
        <f t="shared" si="124"/>
        <v>0</v>
      </c>
      <c r="NH43" s="42">
        <f t="shared" si="124"/>
        <v>0</v>
      </c>
      <c r="NI43" s="42">
        <f t="shared" si="124"/>
        <v>0</v>
      </c>
      <c r="NJ43" s="42">
        <f t="shared" si="124"/>
        <v>0</v>
      </c>
      <c r="NK43" s="42">
        <f t="shared" si="124"/>
        <v>0</v>
      </c>
      <c r="NL43" s="42">
        <f t="shared" si="124"/>
        <v>0</v>
      </c>
      <c r="NM43" s="42">
        <f t="shared" si="124"/>
        <v>0</v>
      </c>
      <c r="NN43" s="42">
        <f t="shared" si="124"/>
        <v>0</v>
      </c>
      <c r="NO43" s="42">
        <f t="shared" si="124"/>
        <v>0</v>
      </c>
      <c r="NP43" s="42">
        <f t="shared" si="124"/>
        <v>0</v>
      </c>
      <c r="NQ43" s="42">
        <f t="shared" si="124"/>
        <v>0</v>
      </c>
      <c r="NR43" s="42">
        <f t="shared" si="124"/>
        <v>0</v>
      </c>
      <c r="NS43" s="42">
        <f t="shared" si="124"/>
        <v>0</v>
      </c>
      <c r="NT43" s="42">
        <f t="shared" si="97"/>
        <v>0</v>
      </c>
      <c r="NU43" s="42">
        <f t="shared" si="97"/>
        <v>0</v>
      </c>
      <c r="NV43" s="42">
        <f t="shared" si="97"/>
        <v>0</v>
      </c>
      <c r="NW43" s="42">
        <f t="shared" si="97"/>
        <v>0</v>
      </c>
      <c r="NX43" s="42">
        <f t="shared" si="97"/>
        <v>0</v>
      </c>
      <c r="NY43" s="42">
        <f t="shared" si="97"/>
        <v>0</v>
      </c>
      <c r="NZ43" s="42">
        <f t="shared" si="132"/>
        <v>0</v>
      </c>
      <c r="OA43" s="42">
        <f t="shared" si="132"/>
        <v>0</v>
      </c>
      <c r="OB43" s="42">
        <f t="shared" si="132"/>
        <v>0</v>
      </c>
      <c r="OC43" s="42">
        <f t="shared" si="132"/>
        <v>0</v>
      </c>
      <c r="OD43" s="42">
        <f t="shared" si="132"/>
        <v>0</v>
      </c>
      <c r="OE43" s="42">
        <f t="shared" si="132"/>
        <v>0</v>
      </c>
      <c r="OF43" s="42">
        <f t="shared" si="132"/>
        <v>0</v>
      </c>
      <c r="OG43" s="42">
        <f t="shared" si="132"/>
        <v>0</v>
      </c>
      <c r="OH43" s="42">
        <f t="shared" si="132"/>
        <v>0</v>
      </c>
      <c r="OI43" s="42">
        <f t="shared" si="132"/>
        <v>0</v>
      </c>
      <c r="OJ43" s="42">
        <f t="shared" si="132"/>
        <v>0</v>
      </c>
      <c r="OK43" s="42">
        <f t="shared" si="132"/>
        <v>0</v>
      </c>
      <c r="OL43" s="42">
        <f t="shared" si="132"/>
        <v>0</v>
      </c>
      <c r="OM43" s="42">
        <f t="shared" si="132"/>
        <v>0</v>
      </c>
      <c r="ON43" s="42">
        <f t="shared" si="132"/>
        <v>0</v>
      </c>
      <c r="OO43" s="42">
        <f t="shared" si="132"/>
        <v>0</v>
      </c>
      <c r="OP43" s="42">
        <f t="shared" si="132"/>
        <v>0</v>
      </c>
      <c r="OQ43" s="42">
        <f t="shared" si="132"/>
        <v>0</v>
      </c>
      <c r="OR43" s="42">
        <f t="shared" si="132"/>
        <v>0</v>
      </c>
      <c r="OS43" s="42">
        <f t="shared" si="132"/>
        <v>0</v>
      </c>
      <c r="OT43" s="42">
        <f t="shared" si="132"/>
        <v>0</v>
      </c>
      <c r="OU43" s="42">
        <f t="shared" si="132"/>
        <v>0</v>
      </c>
      <c r="OV43" s="42">
        <f t="shared" si="132"/>
        <v>0</v>
      </c>
      <c r="OW43" s="42">
        <f t="shared" si="132"/>
        <v>0</v>
      </c>
      <c r="OX43" s="42">
        <f t="shared" si="132"/>
        <v>0</v>
      </c>
      <c r="OY43" s="42">
        <f t="shared" si="132"/>
        <v>0</v>
      </c>
      <c r="OZ43" s="42">
        <f t="shared" si="132"/>
        <v>0</v>
      </c>
      <c r="PA43" s="42">
        <f t="shared" si="132"/>
        <v>0</v>
      </c>
      <c r="PB43" s="42">
        <f t="shared" si="132"/>
        <v>0</v>
      </c>
      <c r="PC43" s="42">
        <f t="shared" si="132"/>
        <v>0</v>
      </c>
      <c r="PD43" s="42">
        <f t="shared" si="132"/>
        <v>0</v>
      </c>
      <c r="PE43" s="42">
        <f t="shared" si="132"/>
        <v>0</v>
      </c>
      <c r="PF43" s="42">
        <f t="shared" si="132"/>
        <v>0</v>
      </c>
      <c r="PG43" s="42">
        <f t="shared" si="132"/>
        <v>0</v>
      </c>
      <c r="PH43" s="42">
        <f t="shared" si="132"/>
        <v>0</v>
      </c>
      <c r="PI43" s="42">
        <f t="shared" si="132"/>
        <v>0</v>
      </c>
      <c r="PJ43" s="42">
        <f t="shared" si="132"/>
        <v>0</v>
      </c>
      <c r="PK43" s="42">
        <f t="shared" si="132"/>
        <v>0</v>
      </c>
      <c r="PL43" s="42">
        <f t="shared" si="132"/>
        <v>0</v>
      </c>
      <c r="PM43" s="42">
        <f t="shared" si="132"/>
        <v>0</v>
      </c>
      <c r="PN43" s="42">
        <f t="shared" si="132"/>
        <v>0</v>
      </c>
      <c r="PO43" s="42">
        <f t="shared" si="132"/>
        <v>0</v>
      </c>
      <c r="PP43" s="42">
        <f t="shared" si="132"/>
        <v>0</v>
      </c>
      <c r="PQ43" s="42">
        <f t="shared" si="132"/>
        <v>0</v>
      </c>
      <c r="PR43" s="42">
        <f t="shared" si="132"/>
        <v>0</v>
      </c>
      <c r="PS43" s="42">
        <f t="shared" si="132"/>
        <v>0</v>
      </c>
      <c r="PT43" s="42">
        <f t="shared" si="132"/>
        <v>0</v>
      </c>
      <c r="PU43" s="42">
        <f t="shared" si="132"/>
        <v>0</v>
      </c>
      <c r="PV43" s="42">
        <f t="shared" si="132"/>
        <v>0</v>
      </c>
      <c r="PW43" s="42">
        <f t="shared" si="132"/>
        <v>0</v>
      </c>
      <c r="PX43" s="42">
        <f t="shared" si="132"/>
        <v>0</v>
      </c>
      <c r="PY43" s="42">
        <f t="shared" si="132"/>
        <v>0</v>
      </c>
      <c r="PZ43" s="42">
        <f t="shared" si="132"/>
        <v>0</v>
      </c>
      <c r="QA43" s="42">
        <f t="shared" si="132"/>
        <v>0</v>
      </c>
      <c r="QB43" s="42">
        <f t="shared" si="132"/>
        <v>0</v>
      </c>
      <c r="QC43" s="42">
        <f t="shared" si="132"/>
        <v>0</v>
      </c>
      <c r="QD43" s="42">
        <f t="shared" si="132"/>
        <v>0</v>
      </c>
      <c r="QE43" s="42">
        <f t="shared" si="132"/>
        <v>0</v>
      </c>
      <c r="QF43" s="42">
        <f t="shared" si="132"/>
        <v>0</v>
      </c>
      <c r="QG43" s="42">
        <f t="shared" si="132"/>
        <v>0</v>
      </c>
      <c r="QH43" s="42">
        <f t="shared" si="132"/>
        <v>0</v>
      </c>
      <c r="QI43" s="42">
        <f t="shared" si="132"/>
        <v>0</v>
      </c>
      <c r="QJ43" s="42">
        <f t="shared" si="132"/>
        <v>0</v>
      </c>
      <c r="QK43" s="42">
        <f t="shared" si="132"/>
        <v>0</v>
      </c>
      <c r="QL43" s="42">
        <f t="shared" si="128"/>
        <v>0</v>
      </c>
      <c r="QM43" s="42">
        <f t="shared" si="128"/>
        <v>0</v>
      </c>
      <c r="QN43" s="42">
        <f t="shared" si="125"/>
        <v>0</v>
      </c>
      <c r="QO43" s="42">
        <f t="shared" si="125"/>
        <v>0</v>
      </c>
      <c r="QP43" s="42">
        <f t="shared" ref="QP43:TA48" si="136">IF(QP$2=$A43,1,0)</f>
        <v>0</v>
      </c>
      <c r="QQ43" s="42">
        <f t="shared" si="136"/>
        <v>0</v>
      </c>
      <c r="QR43" s="42">
        <f t="shared" si="136"/>
        <v>0</v>
      </c>
      <c r="QS43" s="42">
        <f t="shared" si="136"/>
        <v>0</v>
      </c>
      <c r="QT43" s="42">
        <f t="shared" si="136"/>
        <v>0</v>
      </c>
      <c r="QU43" s="42">
        <f t="shared" si="136"/>
        <v>0</v>
      </c>
      <c r="QV43" s="42">
        <f t="shared" si="136"/>
        <v>0</v>
      </c>
      <c r="QW43" s="42">
        <f t="shared" si="136"/>
        <v>0</v>
      </c>
      <c r="QX43" s="42">
        <f t="shared" si="136"/>
        <v>0</v>
      </c>
      <c r="QY43" s="42">
        <f t="shared" si="136"/>
        <v>0</v>
      </c>
      <c r="QZ43" s="42">
        <f t="shared" si="136"/>
        <v>0</v>
      </c>
      <c r="RA43" s="42">
        <f t="shared" si="136"/>
        <v>0</v>
      </c>
      <c r="RB43" s="42">
        <f t="shared" si="136"/>
        <v>0</v>
      </c>
      <c r="RC43" s="42">
        <f t="shared" si="136"/>
        <v>0</v>
      </c>
      <c r="RD43" s="42">
        <f t="shared" si="136"/>
        <v>0</v>
      </c>
      <c r="RE43" s="42">
        <f t="shared" si="136"/>
        <v>0</v>
      </c>
      <c r="RF43" s="42">
        <f t="shared" si="136"/>
        <v>0</v>
      </c>
      <c r="RG43" s="42">
        <f t="shared" si="136"/>
        <v>0</v>
      </c>
      <c r="RH43" s="42">
        <f t="shared" si="136"/>
        <v>0</v>
      </c>
      <c r="RI43" s="42">
        <f t="shared" si="136"/>
        <v>0</v>
      </c>
      <c r="RJ43" s="42">
        <f t="shared" si="136"/>
        <v>0</v>
      </c>
      <c r="RK43" s="42">
        <f t="shared" si="136"/>
        <v>0</v>
      </c>
      <c r="RL43" s="42">
        <f t="shared" si="136"/>
        <v>0</v>
      </c>
      <c r="RM43" s="42">
        <f t="shared" si="136"/>
        <v>0</v>
      </c>
      <c r="RN43" s="42">
        <f t="shared" si="136"/>
        <v>0</v>
      </c>
      <c r="RO43" s="42">
        <f t="shared" si="136"/>
        <v>0</v>
      </c>
      <c r="RP43" s="42">
        <f t="shared" si="136"/>
        <v>0</v>
      </c>
      <c r="RQ43" s="42">
        <f t="shared" si="136"/>
        <v>0</v>
      </c>
      <c r="RR43" s="42">
        <f t="shared" si="136"/>
        <v>0</v>
      </c>
      <c r="RS43" s="42">
        <f t="shared" si="136"/>
        <v>0</v>
      </c>
      <c r="RT43" s="42">
        <f t="shared" si="136"/>
        <v>0</v>
      </c>
      <c r="RU43" s="42">
        <f t="shared" si="136"/>
        <v>0</v>
      </c>
      <c r="RV43" s="42">
        <f t="shared" si="136"/>
        <v>0</v>
      </c>
      <c r="RW43" s="42">
        <f t="shared" si="136"/>
        <v>0</v>
      </c>
      <c r="RX43" s="42">
        <f t="shared" si="136"/>
        <v>0</v>
      </c>
      <c r="RY43" s="42">
        <f t="shared" si="136"/>
        <v>0</v>
      </c>
      <c r="RZ43" s="42">
        <f t="shared" si="136"/>
        <v>0</v>
      </c>
      <c r="SA43" s="42">
        <f t="shared" si="136"/>
        <v>0</v>
      </c>
      <c r="SB43" s="42">
        <f t="shared" si="136"/>
        <v>0</v>
      </c>
      <c r="SC43" s="42">
        <f t="shared" si="136"/>
        <v>0</v>
      </c>
      <c r="SD43" s="42">
        <f t="shared" si="136"/>
        <v>0</v>
      </c>
      <c r="SE43" s="42">
        <f t="shared" si="136"/>
        <v>0</v>
      </c>
      <c r="SF43" s="42">
        <f t="shared" si="136"/>
        <v>0</v>
      </c>
      <c r="SG43" s="42">
        <f t="shared" si="136"/>
        <v>0</v>
      </c>
      <c r="SH43" s="42">
        <f t="shared" si="136"/>
        <v>0</v>
      </c>
      <c r="SI43" s="42">
        <f t="shared" si="136"/>
        <v>0</v>
      </c>
      <c r="SJ43" s="42">
        <f t="shared" si="136"/>
        <v>0</v>
      </c>
      <c r="SK43" s="42">
        <f t="shared" si="136"/>
        <v>0</v>
      </c>
      <c r="SL43" s="42">
        <f t="shared" si="136"/>
        <v>0</v>
      </c>
      <c r="SM43" s="42">
        <f t="shared" si="136"/>
        <v>0</v>
      </c>
      <c r="SN43" s="42">
        <f t="shared" si="136"/>
        <v>0</v>
      </c>
      <c r="SO43" s="42">
        <f t="shared" si="136"/>
        <v>0</v>
      </c>
      <c r="SP43" s="42">
        <f t="shared" si="136"/>
        <v>0</v>
      </c>
      <c r="SQ43" s="42">
        <f t="shared" si="136"/>
        <v>0</v>
      </c>
      <c r="SR43" s="42">
        <f t="shared" si="136"/>
        <v>0</v>
      </c>
      <c r="SS43" s="42">
        <f t="shared" si="136"/>
        <v>0</v>
      </c>
      <c r="ST43" s="42">
        <f t="shared" si="136"/>
        <v>0</v>
      </c>
      <c r="SU43" s="42">
        <f t="shared" si="136"/>
        <v>0</v>
      </c>
      <c r="SV43" s="42">
        <f t="shared" si="136"/>
        <v>0</v>
      </c>
      <c r="SW43" s="42">
        <f t="shared" si="136"/>
        <v>0</v>
      </c>
      <c r="SX43" s="42">
        <f t="shared" si="136"/>
        <v>0</v>
      </c>
      <c r="SY43" s="42">
        <f t="shared" si="136"/>
        <v>0</v>
      </c>
      <c r="SZ43" s="42">
        <f t="shared" si="136"/>
        <v>0</v>
      </c>
      <c r="TA43" s="42">
        <f t="shared" si="136"/>
        <v>0</v>
      </c>
      <c r="TB43" s="42">
        <f t="shared" si="98"/>
        <v>0</v>
      </c>
      <c r="TC43" s="42">
        <f t="shared" si="98"/>
        <v>0</v>
      </c>
      <c r="TD43" s="42">
        <f t="shared" si="133"/>
        <v>0</v>
      </c>
      <c r="TE43" s="42">
        <f t="shared" si="133"/>
        <v>0</v>
      </c>
      <c r="TF43" s="42">
        <f t="shared" si="133"/>
        <v>1</v>
      </c>
      <c r="TG43" s="42">
        <f t="shared" si="133"/>
        <v>0</v>
      </c>
      <c r="TH43" s="42">
        <f t="shared" si="133"/>
        <v>0</v>
      </c>
      <c r="TI43" s="42">
        <f t="shared" si="133"/>
        <v>0</v>
      </c>
      <c r="TJ43" s="42">
        <f t="shared" si="133"/>
        <v>0</v>
      </c>
      <c r="TK43" s="42">
        <f t="shared" si="133"/>
        <v>0</v>
      </c>
      <c r="TL43" s="42">
        <f t="shared" si="133"/>
        <v>0</v>
      </c>
      <c r="TM43" s="42">
        <f t="shared" si="133"/>
        <v>0</v>
      </c>
      <c r="TN43" s="42">
        <f t="shared" si="133"/>
        <v>0</v>
      </c>
      <c r="TO43" s="42">
        <f t="shared" si="133"/>
        <v>0</v>
      </c>
      <c r="TP43" s="42">
        <f t="shared" si="133"/>
        <v>0</v>
      </c>
      <c r="TQ43" s="42">
        <f t="shared" si="133"/>
        <v>0</v>
      </c>
      <c r="TR43" s="42">
        <f t="shared" si="133"/>
        <v>0</v>
      </c>
      <c r="TS43" s="42">
        <f t="shared" si="133"/>
        <v>0</v>
      </c>
      <c r="TT43" s="42">
        <f t="shared" si="133"/>
        <v>0</v>
      </c>
      <c r="TU43" s="42">
        <f t="shared" si="133"/>
        <v>0</v>
      </c>
      <c r="TV43" s="42">
        <f t="shared" si="133"/>
        <v>0</v>
      </c>
      <c r="TW43" s="42">
        <f t="shared" si="133"/>
        <v>0</v>
      </c>
      <c r="TX43" s="42">
        <f t="shared" si="133"/>
        <v>0</v>
      </c>
      <c r="TY43" s="42">
        <f t="shared" si="133"/>
        <v>0</v>
      </c>
      <c r="TZ43" s="42">
        <f t="shared" si="133"/>
        <v>0</v>
      </c>
      <c r="UA43" s="42">
        <f t="shared" si="133"/>
        <v>0</v>
      </c>
      <c r="UB43" s="42">
        <f t="shared" si="133"/>
        <v>0</v>
      </c>
      <c r="UC43" s="42">
        <f t="shared" si="133"/>
        <v>0</v>
      </c>
      <c r="UD43" s="42">
        <f t="shared" si="133"/>
        <v>0</v>
      </c>
      <c r="UE43" s="42">
        <f t="shared" si="133"/>
        <v>0</v>
      </c>
      <c r="UF43" s="42">
        <f t="shared" si="133"/>
        <v>0</v>
      </c>
      <c r="UG43" s="42">
        <f t="shared" si="133"/>
        <v>0</v>
      </c>
      <c r="UH43" s="42">
        <f t="shared" si="133"/>
        <v>0</v>
      </c>
      <c r="UI43" s="42">
        <f t="shared" si="133"/>
        <v>0</v>
      </c>
      <c r="UJ43" s="42">
        <f t="shared" si="133"/>
        <v>0</v>
      </c>
      <c r="UK43" s="42">
        <f t="shared" si="133"/>
        <v>0</v>
      </c>
      <c r="UL43" s="42">
        <f t="shared" si="133"/>
        <v>0</v>
      </c>
      <c r="UM43" s="42">
        <f t="shared" si="133"/>
        <v>0</v>
      </c>
      <c r="UN43" s="42">
        <f t="shared" si="133"/>
        <v>0</v>
      </c>
      <c r="UO43" s="42">
        <f t="shared" si="133"/>
        <v>0</v>
      </c>
      <c r="UP43" s="42">
        <f t="shared" si="133"/>
        <v>0</v>
      </c>
      <c r="UQ43" s="42">
        <f t="shared" si="133"/>
        <v>0</v>
      </c>
      <c r="UR43" s="42">
        <f t="shared" si="133"/>
        <v>0</v>
      </c>
      <c r="US43" s="42">
        <f t="shared" si="133"/>
        <v>0</v>
      </c>
      <c r="UT43" s="42">
        <f t="shared" si="133"/>
        <v>0</v>
      </c>
      <c r="UU43" s="42">
        <f t="shared" si="133"/>
        <v>0</v>
      </c>
      <c r="UV43" s="42">
        <f t="shared" si="133"/>
        <v>0</v>
      </c>
      <c r="UW43" s="42">
        <f t="shared" si="133"/>
        <v>0</v>
      </c>
      <c r="UX43" s="42">
        <f t="shared" si="133"/>
        <v>0</v>
      </c>
      <c r="UY43" s="42">
        <f t="shared" si="133"/>
        <v>0</v>
      </c>
      <c r="UZ43" s="42">
        <f t="shared" si="133"/>
        <v>0</v>
      </c>
      <c r="VA43" s="42">
        <f t="shared" si="133"/>
        <v>0</v>
      </c>
      <c r="VB43" s="42">
        <f t="shared" si="133"/>
        <v>0</v>
      </c>
      <c r="VC43" s="42">
        <f t="shared" si="133"/>
        <v>0</v>
      </c>
      <c r="VD43" s="42">
        <f t="shared" si="133"/>
        <v>0</v>
      </c>
      <c r="VE43" s="42">
        <f t="shared" si="133"/>
        <v>0</v>
      </c>
      <c r="VF43" s="42">
        <f t="shared" si="133"/>
        <v>0</v>
      </c>
      <c r="VG43" s="42">
        <f t="shared" si="133"/>
        <v>0</v>
      </c>
      <c r="VH43" s="42">
        <f t="shared" si="133"/>
        <v>0</v>
      </c>
      <c r="VI43" s="42">
        <f t="shared" si="133"/>
        <v>0</v>
      </c>
      <c r="VJ43" s="42">
        <f t="shared" si="133"/>
        <v>0</v>
      </c>
      <c r="VK43" s="42">
        <f t="shared" si="133"/>
        <v>0</v>
      </c>
      <c r="VL43" s="42">
        <f t="shared" si="133"/>
        <v>0</v>
      </c>
      <c r="VM43" s="42">
        <f t="shared" si="133"/>
        <v>0</v>
      </c>
      <c r="VN43" s="42">
        <f t="shared" si="133"/>
        <v>0</v>
      </c>
      <c r="VO43" s="42">
        <f t="shared" si="133"/>
        <v>0</v>
      </c>
      <c r="VP43" s="42">
        <f t="shared" si="130"/>
        <v>0</v>
      </c>
      <c r="VQ43" s="42">
        <f t="shared" si="130"/>
        <v>0</v>
      </c>
      <c r="VR43" s="42">
        <f t="shared" si="130"/>
        <v>0</v>
      </c>
      <c r="VS43" s="42">
        <f t="shared" si="130"/>
        <v>0</v>
      </c>
      <c r="VT43" s="42">
        <f t="shared" si="130"/>
        <v>0</v>
      </c>
      <c r="VU43" s="42">
        <f t="shared" si="130"/>
        <v>0</v>
      </c>
      <c r="VV43" s="42">
        <f t="shared" si="130"/>
        <v>0</v>
      </c>
      <c r="VW43" s="42">
        <f t="shared" si="130"/>
        <v>0</v>
      </c>
      <c r="VX43" s="42">
        <f t="shared" si="130"/>
        <v>0</v>
      </c>
      <c r="VY43" s="42">
        <f t="shared" si="130"/>
        <v>0</v>
      </c>
      <c r="VZ43" s="42">
        <f t="shared" si="130"/>
        <v>0</v>
      </c>
      <c r="WA43" s="42">
        <f t="shared" si="130"/>
        <v>0</v>
      </c>
      <c r="WB43" s="42">
        <f t="shared" si="130"/>
        <v>0</v>
      </c>
      <c r="WC43" s="42">
        <f t="shared" si="130"/>
        <v>0</v>
      </c>
      <c r="WD43" s="42">
        <f t="shared" si="130"/>
        <v>0</v>
      </c>
      <c r="WE43" s="42">
        <f t="shared" si="130"/>
        <v>0</v>
      </c>
      <c r="WF43" s="42">
        <f t="shared" si="130"/>
        <v>0</v>
      </c>
      <c r="WG43" s="42">
        <f t="shared" si="130"/>
        <v>0</v>
      </c>
      <c r="WH43" s="42">
        <f t="shared" si="130"/>
        <v>0</v>
      </c>
      <c r="WI43" s="42">
        <f t="shared" si="130"/>
        <v>0</v>
      </c>
      <c r="WJ43" s="42">
        <f t="shared" si="130"/>
        <v>0</v>
      </c>
      <c r="WK43" s="42">
        <f t="shared" si="130"/>
        <v>0</v>
      </c>
      <c r="WL43" s="42">
        <f t="shared" si="130"/>
        <v>0</v>
      </c>
      <c r="WM43" s="42">
        <f t="shared" si="130"/>
        <v>0</v>
      </c>
      <c r="WN43" s="42">
        <f t="shared" si="130"/>
        <v>0</v>
      </c>
      <c r="WO43" s="42">
        <f t="shared" si="130"/>
        <v>0</v>
      </c>
      <c r="WP43" s="42">
        <f t="shared" si="130"/>
        <v>0</v>
      </c>
      <c r="WQ43" s="42">
        <f t="shared" si="130"/>
        <v>0</v>
      </c>
      <c r="WR43" s="42">
        <f t="shared" si="130"/>
        <v>0</v>
      </c>
      <c r="WS43" s="42">
        <f t="shared" si="130"/>
        <v>0</v>
      </c>
      <c r="WT43" s="42">
        <f t="shared" si="130"/>
        <v>0</v>
      </c>
      <c r="WU43" s="42">
        <f t="shared" si="130"/>
        <v>0</v>
      </c>
      <c r="WV43" s="42">
        <f t="shared" si="130"/>
        <v>0</v>
      </c>
      <c r="WW43" s="42">
        <f t="shared" si="130"/>
        <v>0</v>
      </c>
      <c r="WX43" s="42">
        <f t="shared" si="130"/>
        <v>0</v>
      </c>
      <c r="WY43" s="42">
        <f t="shared" si="130"/>
        <v>0</v>
      </c>
      <c r="WZ43" s="42">
        <f t="shared" si="130"/>
        <v>0</v>
      </c>
      <c r="XA43" s="42">
        <f t="shared" si="130"/>
        <v>0</v>
      </c>
      <c r="XB43" s="42">
        <f t="shared" si="130"/>
        <v>0</v>
      </c>
      <c r="XC43" s="42">
        <f t="shared" si="130"/>
        <v>0</v>
      </c>
      <c r="XD43" s="42">
        <f t="shared" si="130"/>
        <v>0</v>
      </c>
      <c r="XE43" s="42">
        <f t="shared" si="130"/>
        <v>0</v>
      </c>
      <c r="XF43" s="42">
        <f t="shared" si="130"/>
        <v>0</v>
      </c>
      <c r="XG43" s="42">
        <f t="shared" si="130"/>
        <v>0</v>
      </c>
      <c r="XH43" s="42">
        <f t="shared" si="130"/>
        <v>0</v>
      </c>
      <c r="XI43" s="42">
        <f t="shared" si="130"/>
        <v>0</v>
      </c>
      <c r="XJ43" s="42">
        <f t="shared" si="130"/>
        <v>0</v>
      </c>
      <c r="XK43" s="42">
        <f t="shared" si="130"/>
        <v>0</v>
      </c>
      <c r="XL43" s="42">
        <f t="shared" si="130"/>
        <v>0</v>
      </c>
      <c r="XM43" s="42">
        <f t="shared" si="130"/>
        <v>0</v>
      </c>
      <c r="XN43" s="42">
        <f t="shared" si="130"/>
        <v>0</v>
      </c>
      <c r="XO43" s="42">
        <f t="shared" si="130"/>
        <v>0</v>
      </c>
      <c r="XP43" s="42">
        <f t="shared" si="130"/>
        <v>0</v>
      </c>
      <c r="XQ43" s="42">
        <f t="shared" si="130"/>
        <v>0</v>
      </c>
      <c r="XR43" s="42">
        <f t="shared" si="130"/>
        <v>0</v>
      </c>
      <c r="XS43" s="42">
        <f t="shared" si="130"/>
        <v>0</v>
      </c>
      <c r="XT43" s="42">
        <f t="shared" si="130"/>
        <v>0</v>
      </c>
      <c r="XU43" s="42">
        <f t="shared" si="130"/>
        <v>0</v>
      </c>
      <c r="XV43" s="42">
        <f t="shared" si="130"/>
        <v>0</v>
      </c>
      <c r="XW43" s="42">
        <f t="shared" si="130"/>
        <v>0</v>
      </c>
      <c r="XX43" s="42">
        <f t="shared" si="130"/>
        <v>0</v>
      </c>
      <c r="XY43" s="42">
        <f t="shared" si="130"/>
        <v>0</v>
      </c>
      <c r="XZ43" s="42">
        <f t="shared" si="130"/>
        <v>0</v>
      </c>
      <c r="YA43" s="42">
        <f t="shared" si="104"/>
        <v>0</v>
      </c>
      <c r="YB43" s="42">
        <f t="shared" si="104"/>
        <v>0</v>
      </c>
      <c r="YC43" s="42">
        <f t="shared" si="104"/>
        <v>0</v>
      </c>
      <c r="YD43" s="42">
        <f t="shared" si="122"/>
        <v>0</v>
      </c>
      <c r="YE43" s="23"/>
    </row>
    <row r="44" spans="1:655" x14ac:dyDescent="0.55000000000000004">
      <c r="A44" t="s">
        <v>962</v>
      </c>
      <c r="B44" s="42">
        <f t="shared" si="119"/>
        <v>0</v>
      </c>
      <c r="C44" s="42">
        <f t="shared" si="119"/>
        <v>0</v>
      </c>
      <c r="D44" s="42">
        <f t="shared" si="119"/>
        <v>0</v>
      </c>
      <c r="E44" s="42">
        <f t="shared" si="119"/>
        <v>0</v>
      </c>
      <c r="F44" s="42">
        <f t="shared" si="119"/>
        <v>0</v>
      </c>
      <c r="G44" s="42">
        <f t="shared" si="119"/>
        <v>0</v>
      </c>
      <c r="H44" s="42">
        <f t="shared" si="119"/>
        <v>0</v>
      </c>
      <c r="I44" s="42">
        <f t="shared" si="119"/>
        <v>0</v>
      </c>
      <c r="J44" s="42">
        <f t="shared" si="119"/>
        <v>0</v>
      </c>
      <c r="K44" s="42">
        <f t="shared" si="119"/>
        <v>0</v>
      </c>
      <c r="L44" s="42">
        <f t="shared" si="119"/>
        <v>0</v>
      </c>
      <c r="M44" s="42">
        <f t="shared" si="119"/>
        <v>0</v>
      </c>
      <c r="N44" s="42">
        <f t="shared" si="119"/>
        <v>0</v>
      </c>
      <c r="O44" s="42">
        <f t="shared" si="119"/>
        <v>0</v>
      </c>
      <c r="P44" s="42">
        <f t="shared" si="119"/>
        <v>0</v>
      </c>
      <c r="Q44" s="42">
        <f t="shared" si="119"/>
        <v>0</v>
      </c>
      <c r="R44" s="42">
        <f t="shared" si="131"/>
        <v>0</v>
      </c>
      <c r="S44" s="42">
        <f t="shared" si="131"/>
        <v>0</v>
      </c>
      <c r="T44" s="42">
        <f t="shared" si="131"/>
        <v>0</v>
      </c>
      <c r="U44" s="42">
        <f t="shared" si="131"/>
        <v>0</v>
      </c>
      <c r="V44" s="42">
        <f t="shared" si="131"/>
        <v>0</v>
      </c>
      <c r="W44" s="42">
        <f t="shared" si="131"/>
        <v>0</v>
      </c>
      <c r="X44" s="42">
        <f t="shared" si="131"/>
        <v>0</v>
      </c>
      <c r="Y44" s="42">
        <f t="shared" si="131"/>
        <v>0</v>
      </c>
      <c r="Z44" s="42">
        <f t="shared" si="131"/>
        <v>0</v>
      </c>
      <c r="AA44" s="42">
        <f t="shared" si="131"/>
        <v>0</v>
      </c>
      <c r="AB44" s="42">
        <f t="shared" si="131"/>
        <v>0</v>
      </c>
      <c r="AC44" s="42">
        <f t="shared" si="131"/>
        <v>0</v>
      </c>
      <c r="AD44" s="42">
        <f t="shared" si="131"/>
        <v>0</v>
      </c>
      <c r="AE44" s="42">
        <f t="shared" si="131"/>
        <v>0</v>
      </c>
      <c r="AF44" s="42">
        <f t="shared" si="131"/>
        <v>0</v>
      </c>
      <c r="AG44" s="42">
        <f t="shared" si="131"/>
        <v>0</v>
      </c>
      <c r="AH44" s="42">
        <f t="shared" si="131"/>
        <v>0</v>
      </c>
      <c r="AI44" s="42">
        <f t="shared" si="131"/>
        <v>0</v>
      </c>
      <c r="AJ44" s="42">
        <f t="shared" si="131"/>
        <v>0</v>
      </c>
      <c r="AK44" s="42">
        <f t="shared" si="131"/>
        <v>0</v>
      </c>
      <c r="AL44" s="42">
        <f t="shared" si="131"/>
        <v>0</v>
      </c>
      <c r="AM44" s="42">
        <f t="shared" si="131"/>
        <v>0</v>
      </c>
      <c r="AN44" s="42">
        <f t="shared" si="131"/>
        <v>0</v>
      </c>
      <c r="AO44" s="42">
        <f t="shared" si="131"/>
        <v>0</v>
      </c>
      <c r="AP44" s="42">
        <f t="shared" si="131"/>
        <v>0</v>
      </c>
      <c r="AQ44" s="42">
        <f t="shared" si="131"/>
        <v>0</v>
      </c>
      <c r="AR44" s="42">
        <f t="shared" si="131"/>
        <v>0</v>
      </c>
      <c r="AS44" s="42">
        <f t="shared" si="131"/>
        <v>0</v>
      </c>
      <c r="AT44" s="42">
        <f t="shared" si="131"/>
        <v>0</v>
      </c>
      <c r="AU44" s="42">
        <f t="shared" si="131"/>
        <v>0</v>
      </c>
      <c r="AV44" s="42">
        <f t="shared" si="131"/>
        <v>0</v>
      </c>
      <c r="AW44" s="42">
        <f t="shared" si="131"/>
        <v>0</v>
      </c>
      <c r="AX44" s="42">
        <f t="shared" si="131"/>
        <v>0</v>
      </c>
      <c r="AY44" s="42">
        <f t="shared" si="131"/>
        <v>0</v>
      </c>
      <c r="AZ44" s="42">
        <f t="shared" si="131"/>
        <v>0</v>
      </c>
      <c r="BA44" s="42">
        <f t="shared" si="131"/>
        <v>0</v>
      </c>
      <c r="BB44" s="42">
        <f t="shared" si="131"/>
        <v>0</v>
      </c>
      <c r="BC44" s="42">
        <f t="shared" si="131"/>
        <v>0</v>
      </c>
      <c r="BD44" s="42">
        <f t="shared" si="131"/>
        <v>0</v>
      </c>
      <c r="BE44" s="42">
        <f t="shared" si="131"/>
        <v>0</v>
      </c>
      <c r="BF44" s="42">
        <f t="shared" si="131"/>
        <v>0</v>
      </c>
      <c r="BG44" s="42">
        <f t="shared" si="131"/>
        <v>0</v>
      </c>
      <c r="BH44" s="42">
        <f t="shared" si="131"/>
        <v>0</v>
      </c>
      <c r="BI44" s="42">
        <f t="shared" si="131"/>
        <v>0</v>
      </c>
      <c r="BJ44" s="42">
        <f t="shared" si="131"/>
        <v>0</v>
      </c>
      <c r="BK44" s="42">
        <f t="shared" si="131"/>
        <v>0</v>
      </c>
      <c r="BL44" s="42">
        <f t="shared" si="131"/>
        <v>0</v>
      </c>
      <c r="BM44" s="42">
        <f t="shared" si="131"/>
        <v>0</v>
      </c>
      <c r="BN44" s="42">
        <f t="shared" si="131"/>
        <v>0</v>
      </c>
      <c r="BO44" s="42">
        <f t="shared" si="131"/>
        <v>0</v>
      </c>
      <c r="BP44" s="42">
        <f t="shared" si="131"/>
        <v>0</v>
      </c>
      <c r="BQ44" s="42">
        <f t="shared" si="131"/>
        <v>0</v>
      </c>
      <c r="BR44" s="42">
        <f t="shared" si="131"/>
        <v>0</v>
      </c>
      <c r="BS44" s="42">
        <f t="shared" si="131"/>
        <v>0</v>
      </c>
      <c r="BT44" s="42">
        <f t="shared" si="131"/>
        <v>0</v>
      </c>
      <c r="BU44" s="42">
        <f t="shared" si="131"/>
        <v>0</v>
      </c>
      <c r="BV44" s="42">
        <f t="shared" si="131"/>
        <v>0</v>
      </c>
      <c r="BW44" s="42">
        <f t="shared" si="131"/>
        <v>0</v>
      </c>
      <c r="BX44" s="42">
        <f t="shared" si="131"/>
        <v>0</v>
      </c>
      <c r="BY44" s="42">
        <f t="shared" si="131"/>
        <v>0</v>
      </c>
      <c r="BZ44" s="42">
        <f t="shared" si="131"/>
        <v>0</v>
      </c>
      <c r="CA44" s="42">
        <f t="shared" si="131"/>
        <v>0</v>
      </c>
      <c r="CB44" s="42">
        <f t="shared" si="131"/>
        <v>0</v>
      </c>
      <c r="CC44" s="42">
        <f t="shared" si="131"/>
        <v>0</v>
      </c>
      <c r="CD44" s="42">
        <f t="shared" si="129"/>
        <v>0</v>
      </c>
      <c r="CE44" s="42">
        <f t="shared" si="129"/>
        <v>0</v>
      </c>
      <c r="CF44" s="42">
        <f t="shared" si="129"/>
        <v>0</v>
      </c>
      <c r="CG44" s="42">
        <f t="shared" si="129"/>
        <v>0</v>
      </c>
      <c r="CH44" s="42">
        <f t="shared" si="129"/>
        <v>0</v>
      </c>
      <c r="CI44" s="42">
        <f t="shared" si="129"/>
        <v>0</v>
      </c>
      <c r="CJ44" s="42">
        <f t="shared" si="129"/>
        <v>0</v>
      </c>
      <c r="CK44" s="42">
        <f t="shared" si="129"/>
        <v>0</v>
      </c>
      <c r="CL44" s="42">
        <f t="shared" si="129"/>
        <v>0</v>
      </c>
      <c r="CM44" s="42">
        <f t="shared" si="129"/>
        <v>0</v>
      </c>
      <c r="CN44" s="42">
        <f t="shared" si="129"/>
        <v>0</v>
      </c>
      <c r="CO44" s="42">
        <f t="shared" si="129"/>
        <v>0</v>
      </c>
      <c r="CP44" s="42">
        <f t="shared" si="129"/>
        <v>0</v>
      </c>
      <c r="CQ44" s="42">
        <f t="shared" si="129"/>
        <v>0</v>
      </c>
      <c r="CR44" s="42">
        <f t="shared" si="129"/>
        <v>0</v>
      </c>
      <c r="CS44" s="42">
        <f t="shared" si="129"/>
        <v>0</v>
      </c>
      <c r="CT44" s="42">
        <f t="shared" si="129"/>
        <v>0</v>
      </c>
      <c r="CU44" s="42">
        <f t="shared" si="129"/>
        <v>0</v>
      </c>
      <c r="CV44" s="42">
        <f t="shared" si="129"/>
        <v>0</v>
      </c>
      <c r="CW44" s="42">
        <f t="shared" si="129"/>
        <v>0</v>
      </c>
      <c r="CX44" s="42">
        <f t="shared" si="129"/>
        <v>0</v>
      </c>
      <c r="CY44" s="42">
        <f t="shared" si="129"/>
        <v>0</v>
      </c>
      <c r="CZ44" s="42">
        <f t="shared" si="129"/>
        <v>0</v>
      </c>
      <c r="DA44" s="42">
        <f t="shared" si="129"/>
        <v>0</v>
      </c>
      <c r="DB44" s="42">
        <f t="shared" si="129"/>
        <v>0</v>
      </c>
      <c r="DC44" s="42">
        <f t="shared" si="129"/>
        <v>0</v>
      </c>
      <c r="DD44" s="42">
        <f t="shared" si="129"/>
        <v>0</v>
      </c>
      <c r="DE44" s="42">
        <f t="shared" si="129"/>
        <v>0</v>
      </c>
      <c r="DF44" s="42">
        <f t="shared" si="129"/>
        <v>0</v>
      </c>
      <c r="DG44" s="42">
        <f t="shared" si="129"/>
        <v>0</v>
      </c>
      <c r="DH44" s="42">
        <f t="shared" si="129"/>
        <v>0</v>
      </c>
      <c r="DI44" s="42">
        <f t="shared" si="129"/>
        <v>0</v>
      </c>
      <c r="DJ44" s="42">
        <f t="shared" si="129"/>
        <v>0</v>
      </c>
      <c r="DK44" s="42">
        <f t="shared" si="129"/>
        <v>0</v>
      </c>
      <c r="DL44" s="42">
        <f t="shared" si="129"/>
        <v>0</v>
      </c>
      <c r="DM44" s="42">
        <f t="shared" si="129"/>
        <v>0</v>
      </c>
      <c r="DN44" s="42">
        <f t="shared" si="129"/>
        <v>0</v>
      </c>
      <c r="DO44" s="42">
        <f t="shared" si="129"/>
        <v>0</v>
      </c>
      <c r="DP44" s="42">
        <f t="shared" si="129"/>
        <v>0</v>
      </c>
      <c r="DQ44" s="42">
        <f t="shared" si="129"/>
        <v>0</v>
      </c>
      <c r="DR44" s="42">
        <f t="shared" si="129"/>
        <v>0</v>
      </c>
      <c r="DS44" s="42">
        <f t="shared" si="129"/>
        <v>0</v>
      </c>
      <c r="DT44" s="42">
        <f t="shared" si="129"/>
        <v>0</v>
      </c>
      <c r="DU44" s="42">
        <f t="shared" si="129"/>
        <v>0</v>
      </c>
      <c r="DV44" s="42">
        <f t="shared" si="123"/>
        <v>0</v>
      </c>
      <c r="DW44" s="42">
        <f t="shared" si="123"/>
        <v>0</v>
      </c>
      <c r="DX44" s="42">
        <f t="shared" si="123"/>
        <v>0</v>
      </c>
      <c r="DY44" s="42">
        <f t="shared" si="123"/>
        <v>0</v>
      </c>
      <c r="DZ44" s="42">
        <f t="shared" si="123"/>
        <v>0</v>
      </c>
      <c r="EA44" s="42">
        <f t="shared" si="123"/>
        <v>0</v>
      </c>
      <c r="EB44" s="42">
        <f t="shared" si="123"/>
        <v>0</v>
      </c>
      <c r="EC44" s="42">
        <f t="shared" si="123"/>
        <v>0</v>
      </c>
      <c r="ED44" s="42">
        <f t="shared" si="123"/>
        <v>0</v>
      </c>
      <c r="EE44" s="42">
        <f t="shared" si="123"/>
        <v>0</v>
      </c>
      <c r="EF44" s="42">
        <f t="shared" si="123"/>
        <v>0</v>
      </c>
      <c r="EG44" s="42">
        <f t="shared" si="123"/>
        <v>0</v>
      </c>
      <c r="EH44" s="42">
        <f t="shared" si="123"/>
        <v>0</v>
      </c>
      <c r="EI44" s="42">
        <f t="shared" si="123"/>
        <v>0</v>
      </c>
      <c r="EJ44" s="42">
        <f t="shared" si="123"/>
        <v>0</v>
      </c>
      <c r="EK44" s="42">
        <f t="shared" si="123"/>
        <v>0</v>
      </c>
      <c r="EL44" s="42">
        <f t="shared" si="123"/>
        <v>0</v>
      </c>
      <c r="EM44" s="42">
        <f t="shared" si="123"/>
        <v>0</v>
      </c>
      <c r="EN44" s="42">
        <f t="shared" si="123"/>
        <v>0</v>
      </c>
      <c r="EO44" s="42">
        <f t="shared" si="123"/>
        <v>0</v>
      </c>
      <c r="EP44" s="42">
        <f t="shared" si="123"/>
        <v>0</v>
      </c>
      <c r="EQ44" s="42">
        <f t="shared" si="123"/>
        <v>0</v>
      </c>
      <c r="ER44" s="42">
        <f t="shared" si="123"/>
        <v>0</v>
      </c>
      <c r="ES44" s="42">
        <f t="shared" si="123"/>
        <v>0</v>
      </c>
      <c r="ET44" s="42">
        <f t="shared" si="123"/>
        <v>0</v>
      </c>
      <c r="EU44" s="42">
        <f t="shared" si="123"/>
        <v>0</v>
      </c>
      <c r="EV44" s="42">
        <f t="shared" si="123"/>
        <v>0</v>
      </c>
      <c r="EW44" s="42">
        <f t="shared" si="123"/>
        <v>0</v>
      </c>
      <c r="EX44" s="42">
        <f t="shared" si="123"/>
        <v>0</v>
      </c>
      <c r="EY44" s="42">
        <f t="shared" si="123"/>
        <v>0</v>
      </c>
      <c r="EZ44" s="42">
        <f t="shared" si="123"/>
        <v>0</v>
      </c>
      <c r="FA44" s="42">
        <f t="shared" si="123"/>
        <v>0</v>
      </c>
      <c r="FB44" s="42">
        <f t="shared" si="123"/>
        <v>0</v>
      </c>
      <c r="FC44" s="42">
        <f t="shared" si="123"/>
        <v>0</v>
      </c>
      <c r="FD44" s="42">
        <f t="shared" si="126"/>
        <v>0</v>
      </c>
      <c r="FE44" s="42">
        <f t="shared" si="126"/>
        <v>0</v>
      </c>
      <c r="FF44" s="42">
        <f t="shared" si="126"/>
        <v>0</v>
      </c>
      <c r="FG44" s="42">
        <f t="shared" si="126"/>
        <v>0</v>
      </c>
      <c r="FH44" s="42">
        <f t="shared" si="126"/>
        <v>0</v>
      </c>
      <c r="FI44" s="42">
        <f t="shared" si="126"/>
        <v>0</v>
      </c>
      <c r="FJ44" s="42">
        <f t="shared" si="126"/>
        <v>0</v>
      </c>
      <c r="FK44" s="42">
        <f t="shared" si="126"/>
        <v>0</v>
      </c>
      <c r="FL44" s="42">
        <f t="shared" si="126"/>
        <v>0</v>
      </c>
      <c r="FM44" s="42">
        <f t="shared" si="126"/>
        <v>0</v>
      </c>
      <c r="FN44" s="42">
        <f t="shared" si="126"/>
        <v>0</v>
      </c>
      <c r="FO44" s="42">
        <f t="shared" si="126"/>
        <v>0</v>
      </c>
      <c r="FP44" s="42">
        <f t="shared" si="126"/>
        <v>0</v>
      </c>
      <c r="FQ44" s="42">
        <f t="shared" si="126"/>
        <v>0</v>
      </c>
      <c r="FR44" s="42">
        <f t="shared" si="126"/>
        <v>0</v>
      </c>
      <c r="FS44" s="42">
        <f t="shared" si="126"/>
        <v>0</v>
      </c>
      <c r="FT44" s="42">
        <f t="shared" si="126"/>
        <v>0</v>
      </c>
      <c r="FU44" s="42">
        <f t="shared" si="126"/>
        <v>0</v>
      </c>
      <c r="FV44" s="42">
        <f t="shared" si="126"/>
        <v>0</v>
      </c>
      <c r="FW44" s="42">
        <f t="shared" si="126"/>
        <v>0</v>
      </c>
      <c r="FX44" s="42">
        <f t="shared" si="126"/>
        <v>0</v>
      </c>
      <c r="FY44" s="42">
        <f t="shared" si="126"/>
        <v>0</v>
      </c>
      <c r="FZ44" s="42">
        <f t="shared" si="126"/>
        <v>0</v>
      </c>
      <c r="GA44" s="42">
        <f t="shared" si="126"/>
        <v>0</v>
      </c>
      <c r="GB44" s="42">
        <f t="shared" si="126"/>
        <v>0</v>
      </c>
      <c r="GC44" s="42">
        <f t="shared" si="126"/>
        <v>0</v>
      </c>
      <c r="GD44" s="42">
        <f t="shared" si="126"/>
        <v>0</v>
      </c>
      <c r="GE44" s="42">
        <f t="shared" si="126"/>
        <v>0</v>
      </c>
      <c r="GF44" s="42">
        <f t="shared" si="126"/>
        <v>0</v>
      </c>
      <c r="GG44" s="42">
        <f t="shared" si="126"/>
        <v>0</v>
      </c>
      <c r="GH44" s="42">
        <f t="shared" si="126"/>
        <v>0</v>
      </c>
      <c r="GI44" s="42">
        <f t="shared" si="126"/>
        <v>0</v>
      </c>
      <c r="GJ44" s="42">
        <f t="shared" si="126"/>
        <v>0</v>
      </c>
      <c r="GK44" s="42">
        <f t="shared" si="126"/>
        <v>0</v>
      </c>
      <c r="GL44" s="42">
        <f t="shared" si="126"/>
        <v>0</v>
      </c>
      <c r="GM44" s="42">
        <f t="shared" si="126"/>
        <v>0</v>
      </c>
      <c r="GN44" s="42">
        <f t="shared" si="126"/>
        <v>0</v>
      </c>
      <c r="GO44" s="42">
        <f t="shared" si="126"/>
        <v>0</v>
      </c>
      <c r="GP44" s="42">
        <f t="shared" si="126"/>
        <v>0</v>
      </c>
      <c r="GQ44" s="42">
        <f t="shared" si="126"/>
        <v>0</v>
      </c>
      <c r="GR44" s="42">
        <f t="shared" si="113"/>
        <v>0</v>
      </c>
      <c r="GS44" s="42">
        <f t="shared" ref="GS44:JD48" si="137">IF(GS$2=$A44,1,0)</f>
        <v>0</v>
      </c>
      <c r="GT44" s="42">
        <f t="shared" si="137"/>
        <v>0</v>
      </c>
      <c r="GU44" s="42">
        <f t="shared" si="137"/>
        <v>0</v>
      </c>
      <c r="GV44" s="42">
        <f t="shared" si="137"/>
        <v>0</v>
      </c>
      <c r="GW44" s="42">
        <f t="shared" si="137"/>
        <v>0</v>
      </c>
      <c r="GX44" s="42">
        <f t="shared" si="137"/>
        <v>0</v>
      </c>
      <c r="GY44" s="42">
        <f t="shared" si="137"/>
        <v>0</v>
      </c>
      <c r="GZ44" s="42">
        <f t="shared" si="137"/>
        <v>0</v>
      </c>
      <c r="HA44" s="42">
        <f t="shared" si="137"/>
        <v>0</v>
      </c>
      <c r="HB44" s="42">
        <f t="shared" si="137"/>
        <v>0</v>
      </c>
      <c r="HC44" s="42">
        <f t="shared" si="137"/>
        <v>0</v>
      </c>
      <c r="HD44" s="42">
        <f t="shared" si="137"/>
        <v>0</v>
      </c>
      <c r="HE44" s="42">
        <f t="shared" si="137"/>
        <v>0</v>
      </c>
      <c r="HF44" s="42">
        <f t="shared" si="137"/>
        <v>0</v>
      </c>
      <c r="HG44" s="42">
        <f t="shared" si="137"/>
        <v>0</v>
      </c>
      <c r="HH44" s="42">
        <f t="shared" si="137"/>
        <v>0</v>
      </c>
      <c r="HI44" s="42">
        <f t="shared" si="137"/>
        <v>0</v>
      </c>
      <c r="HJ44" s="42">
        <f t="shared" si="137"/>
        <v>0</v>
      </c>
      <c r="HK44" s="42">
        <f t="shared" si="137"/>
        <v>0</v>
      </c>
      <c r="HL44" s="42">
        <f t="shared" si="137"/>
        <v>0</v>
      </c>
      <c r="HM44" s="42">
        <f t="shared" si="137"/>
        <v>0</v>
      </c>
      <c r="HN44" s="42">
        <f t="shared" si="137"/>
        <v>0</v>
      </c>
      <c r="HO44" s="42">
        <f t="shared" si="137"/>
        <v>0</v>
      </c>
      <c r="HP44" s="42">
        <f t="shared" si="137"/>
        <v>0</v>
      </c>
      <c r="HQ44" s="42">
        <f t="shared" si="137"/>
        <v>0</v>
      </c>
      <c r="HR44" s="42">
        <f t="shared" si="137"/>
        <v>0</v>
      </c>
      <c r="HS44" s="42">
        <f t="shared" si="137"/>
        <v>0</v>
      </c>
      <c r="HT44" s="42">
        <f t="shared" si="137"/>
        <v>0</v>
      </c>
      <c r="HU44" s="42">
        <f t="shared" si="137"/>
        <v>0</v>
      </c>
      <c r="HV44" s="42">
        <f t="shared" si="137"/>
        <v>0</v>
      </c>
      <c r="HW44" s="42">
        <f t="shared" si="137"/>
        <v>0</v>
      </c>
      <c r="HX44" s="42">
        <f t="shared" si="137"/>
        <v>0</v>
      </c>
      <c r="HY44" s="42">
        <f t="shared" si="137"/>
        <v>0</v>
      </c>
      <c r="HZ44" s="42">
        <f t="shared" si="137"/>
        <v>0</v>
      </c>
      <c r="IA44" s="42">
        <f t="shared" si="137"/>
        <v>0</v>
      </c>
      <c r="IB44" s="42">
        <f t="shared" si="137"/>
        <v>0</v>
      </c>
      <c r="IC44" s="42">
        <f t="shared" si="137"/>
        <v>0</v>
      </c>
      <c r="ID44" s="42">
        <f t="shared" si="137"/>
        <v>0</v>
      </c>
      <c r="IE44" s="42">
        <f t="shared" si="137"/>
        <v>0</v>
      </c>
      <c r="IF44" s="42">
        <f t="shared" si="137"/>
        <v>0</v>
      </c>
      <c r="IG44" s="42">
        <f t="shared" si="137"/>
        <v>0</v>
      </c>
      <c r="IH44" s="42">
        <f t="shared" si="137"/>
        <v>0</v>
      </c>
      <c r="II44" s="42">
        <f t="shared" si="137"/>
        <v>0</v>
      </c>
      <c r="IJ44" s="42">
        <f t="shared" si="137"/>
        <v>0</v>
      </c>
      <c r="IK44" s="42">
        <f t="shared" si="137"/>
        <v>0</v>
      </c>
      <c r="IL44" s="42">
        <f t="shared" si="137"/>
        <v>0</v>
      </c>
      <c r="IM44" s="42">
        <f t="shared" si="137"/>
        <v>0</v>
      </c>
      <c r="IN44" s="42">
        <f t="shared" si="137"/>
        <v>0</v>
      </c>
      <c r="IO44" s="42">
        <f t="shared" si="137"/>
        <v>0</v>
      </c>
      <c r="IP44" s="42">
        <f t="shared" si="137"/>
        <v>0</v>
      </c>
      <c r="IQ44" s="42">
        <f t="shared" si="137"/>
        <v>0</v>
      </c>
      <c r="IR44" s="42">
        <f t="shared" si="137"/>
        <v>0</v>
      </c>
      <c r="IS44" s="42">
        <f t="shared" si="137"/>
        <v>0</v>
      </c>
      <c r="IT44" s="42">
        <f t="shared" si="137"/>
        <v>0</v>
      </c>
      <c r="IU44" s="42">
        <f t="shared" si="137"/>
        <v>0</v>
      </c>
      <c r="IV44" s="42">
        <f t="shared" si="137"/>
        <v>0</v>
      </c>
      <c r="IW44" s="42">
        <f t="shared" si="137"/>
        <v>0</v>
      </c>
      <c r="IX44" s="42">
        <f t="shared" si="137"/>
        <v>0</v>
      </c>
      <c r="IY44" s="42">
        <f t="shared" si="137"/>
        <v>0</v>
      </c>
      <c r="IZ44" s="42">
        <f t="shared" si="137"/>
        <v>0</v>
      </c>
      <c r="JA44" s="42">
        <f t="shared" si="137"/>
        <v>0</v>
      </c>
      <c r="JB44" s="42">
        <f t="shared" si="137"/>
        <v>0</v>
      </c>
      <c r="JC44" s="42">
        <f t="shared" si="137"/>
        <v>0</v>
      </c>
      <c r="JD44" s="42">
        <f t="shared" si="137"/>
        <v>0</v>
      </c>
      <c r="JE44" s="42">
        <f t="shared" si="135"/>
        <v>0</v>
      </c>
      <c r="JF44" s="42">
        <f t="shared" si="135"/>
        <v>0</v>
      </c>
      <c r="JG44" s="42">
        <f t="shared" si="135"/>
        <v>0</v>
      </c>
      <c r="JH44" s="42">
        <f t="shared" si="135"/>
        <v>0</v>
      </c>
      <c r="JI44" s="42">
        <f t="shared" si="135"/>
        <v>0</v>
      </c>
      <c r="JJ44" s="42">
        <f t="shared" si="135"/>
        <v>0</v>
      </c>
      <c r="JK44" s="42">
        <f t="shared" si="135"/>
        <v>0</v>
      </c>
      <c r="JL44" s="42">
        <f t="shared" si="135"/>
        <v>0</v>
      </c>
      <c r="JM44" s="42">
        <f t="shared" si="135"/>
        <v>0</v>
      </c>
      <c r="JN44" s="42">
        <f t="shared" si="135"/>
        <v>0</v>
      </c>
      <c r="JO44" s="42">
        <f t="shared" si="135"/>
        <v>0</v>
      </c>
      <c r="JP44" s="42">
        <f t="shared" si="135"/>
        <v>0</v>
      </c>
      <c r="JQ44" s="42">
        <f t="shared" si="135"/>
        <v>0</v>
      </c>
      <c r="JR44" s="42">
        <f t="shared" si="135"/>
        <v>0</v>
      </c>
      <c r="JS44" s="42">
        <f t="shared" si="135"/>
        <v>0</v>
      </c>
      <c r="JT44" s="42">
        <f t="shared" si="135"/>
        <v>0</v>
      </c>
      <c r="JU44" s="42">
        <f t="shared" si="135"/>
        <v>0</v>
      </c>
      <c r="JV44" s="42">
        <f t="shared" si="135"/>
        <v>0</v>
      </c>
      <c r="JW44" s="42">
        <f t="shared" si="135"/>
        <v>0</v>
      </c>
      <c r="JX44" s="42">
        <f t="shared" si="135"/>
        <v>0</v>
      </c>
      <c r="JY44" s="42">
        <f t="shared" si="135"/>
        <v>0</v>
      </c>
      <c r="JZ44" s="42">
        <f t="shared" si="135"/>
        <v>0</v>
      </c>
      <c r="KA44" s="42">
        <f t="shared" si="135"/>
        <v>0</v>
      </c>
      <c r="KB44" s="42">
        <f t="shared" si="135"/>
        <v>0</v>
      </c>
      <c r="KC44" s="42">
        <f t="shared" si="135"/>
        <v>0</v>
      </c>
      <c r="KD44" s="42">
        <f t="shared" si="135"/>
        <v>0</v>
      </c>
      <c r="KE44" s="42">
        <f t="shared" si="135"/>
        <v>0</v>
      </c>
      <c r="KF44" s="42">
        <f t="shared" si="135"/>
        <v>0</v>
      </c>
      <c r="KG44" s="42">
        <f t="shared" si="135"/>
        <v>0</v>
      </c>
      <c r="KH44" s="42">
        <f t="shared" si="135"/>
        <v>0</v>
      </c>
      <c r="KI44" s="42">
        <f t="shared" si="135"/>
        <v>0</v>
      </c>
      <c r="KJ44" s="42">
        <f t="shared" si="135"/>
        <v>0</v>
      </c>
      <c r="KK44" s="42">
        <f t="shared" si="135"/>
        <v>0</v>
      </c>
      <c r="KL44" s="42">
        <f t="shared" si="135"/>
        <v>0</v>
      </c>
      <c r="KM44" s="42">
        <f t="shared" si="135"/>
        <v>0</v>
      </c>
      <c r="KN44" s="42">
        <f t="shared" si="135"/>
        <v>0</v>
      </c>
      <c r="KO44" s="42">
        <f t="shared" si="135"/>
        <v>0</v>
      </c>
      <c r="KP44" s="42">
        <f t="shared" si="135"/>
        <v>0</v>
      </c>
      <c r="KQ44" s="42">
        <f t="shared" si="135"/>
        <v>0</v>
      </c>
      <c r="KR44" s="42">
        <f t="shared" si="135"/>
        <v>0</v>
      </c>
      <c r="KS44" s="42">
        <f t="shared" si="135"/>
        <v>0</v>
      </c>
      <c r="KT44" s="42">
        <f t="shared" si="135"/>
        <v>0</v>
      </c>
      <c r="KU44" s="42">
        <f t="shared" si="135"/>
        <v>0</v>
      </c>
      <c r="KV44" s="42">
        <f t="shared" si="135"/>
        <v>0</v>
      </c>
      <c r="KW44" s="42">
        <f t="shared" si="135"/>
        <v>0</v>
      </c>
      <c r="KX44" s="42">
        <f t="shared" si="135"/>
        <v>0</v>
      </c>
      <c r="KY44" s="42">
        <f t="shared" si="135"/>
        <v>0</v>
      </c>
      <c r="KZ44" s="42">
        <f t="shared" si="135"/>
        <v>0</v>
      </c>
      <c r="LA44" s="42">
        <f t="shared" si="135"/>
        <v>0</v>
      </c>
      <c r="LB44" s="42">
        <f t="shared" si="135"/>
        <v>0</v>
      </c>
      <c r="LC44" s="42">
        <f t="shared" si="135"/>
        <v>0</v>
      </c>
      <c r="LD44" s="42">
        <f t="shared" si="135"/>
        <v>0</v>
      </c>
      <c r="LE44" s="42">
        <f t="shared" si="135"/>
        <v>0</v>
      </c>
      <c r="LF44" s="42">
        <f t="shared" si="135"/>
        <v>0</v>
      </c>
      <c r="LG44" s="42">
        <f t="shared" si="135"/>
        <v>0</v>
      </c>
      <c r="LH44" s="42">
        <f t="shared" si="135"/>
        <v>0</v>
      </c>
      <c r="LI44" s="42">
        <f t="shared" si="135"/>
        <v>0</v>
      </c>
      <c r="LJ44" s="42">
        <f t="shared" si="135"/>
        <v>0</v>
      </c>
      <c r="LK44" s="42">
        <f t="shared" si="135"/>
        <v>0</v>
      </c>
      <c r="LL44" s="42">
        <f t="shared" si="135"/>
        <v>0</v>
      </c>
      <c r="LM44" s="42">
        <f t="shared" si="127"/>
        <v>0</v>
      </c>
      <c r="LN44" s="42">
        <f t="shared" si="127"/>
        <v>0</v>
      </c>
      <c r="LO44" s="42">
        <f t="shared" si="127"/>
        <v>0</v>
      </c>
      <c r="LP44" s="42">
        <f t="shared" si="127"/>
        <v>0</v>
      </c>
      <c r="LQ44" s="42">
        <f t="shared" si="127"/>
        <v>0</v>
      </c>
      <c r="LR44" s="42">
        <f t="shared" si="127"/>
        <v>0</v>
      </c>
      <c r="LS44" s="42">
        <f t="shared" si="127"/>
        <v>0</v>
      </c>
      <c r="LT44" s="42">
        <f t="shared" si="127"/>
        <v>0</v>
      </c>
      <c r="LU44" s="42">
        <f t="shared" si="127"/>
        <v>0</v>
      </c>
      <c r="LV44" s="42">
        <f t="shared" si="127"/>
        <v>0</v>
      </c>
      <c r="LW44" s="42">
        <f t="shared" si="127"/>
        <v>0</v>
      </c>
      <c r="LX44" s="42">
        <f t="shared" si="127"/>
        <v>0</v>
      </c>
      <c r="LY44" s="42">
        <f t="shared" si="127"/>
        <v>0</v>
      </c>
      <c r="LZ44" s="42">
        <f t="shared" si="124"/>
        <v>0</v>
      </c>
      <c r="MA44" s="42">
        <f t="shared" si="124"/>
        <v>0</v>
      </c>
      <c r="MB44" s="42">
        <f t="shared" si="124"/>
        <v>0</v>
      </c>
      <c r="MC44" s="42">
        <f t="shared" si="124"/>
        <v>0</v>
      </c>
      <c r="MD44" s="42">
        <f t="shared" si="124"/>
        <v>0</v>
      </c>
      <c r="ME44" s="42">
        <f t="shared" si="124"/>
        <v>0</v>
      </c>
      <c r="MF44" s="42">
        <f t="shared" si="124"/>
        <v>0</v>
      </c>
      <c r="MG44" s="42">
        <f t="shared" si="124"/>
        <v>0</v>
      </c>
      <c r="MH44" s="42">
        <f t="shared" si="124"/>
        <v>0</v>
      </c>
      <c r="MI44" s="42">
        <f t="shared" si="124"/>
        <v>0</v>
      </c>
      <c r="MJ44" s="42">
        <f t="shared" si="124"/>
        <v>0</v>
      </c>
      <c r="MK44" s="42">
        <f t="shared" ref="MK44:NS44" si="138">IF(MK$2=$A44,1,0)</f>
        <v>0</v>
      </c>
      <c r="ML44" s="42">
        <f t="shared" si="138"/>
        <v>0</v>
      </c>
      <c r="MM44" s="42">
        <f t="shared" si="138"/>
        <v>0</v>
      </c>
      <c r="MN44" s="42">
        <f t="shared" si="138"/>
        <v>0</v>
      </c>
      <c r="MO44" s="42">
        <f t="shared" si="138"/>
        <v>0</v>
      </c>
      <c r="MP44" s="42">
        <f t="shared" si="138"/>
        <v>0</v>
      </c>
      <c r="MQ44" s="42">
        <f t="shared" si="138"/>
        <v>0</v>
      </c>
      <c r="MR44" s="42">
        <f t="shared" si="138"/>
        <v>0</v>
      </c>
      <c r="MS44" s="42">
        <f t="shared" si="138"/>
        <v>0</v>
      </c>
      <c r="MT44" s="42">
        <f t="shared" si="138"/>
        <v>0</v>
      </c>
      <c r="MU44" s="42">
        <f t="shared" si="138"/>
        <v>0</v>
      </c>
      <c r="MV44" s="42">
        <f t="shared" si="138"/>
        <v>0</v>
      </c>
      <c r="MW44" s="42">
        <f t="shared" si="138"/>
        <v>0</v>
      </c>
      <c r="MX44" s="42">
        <f t="shared" si="138"/>
        <v>0</v>
      </c>
      <c r="MY44" s="42">
        <f t="shared" si="138"/>
        <v>0</v>
      </c>
      <c r="MZ44" s="42">
        <f t="shared" si="138"/>
        <v>0</v>
      </c>
      <c r="NA44" s="42">
        <f t="shared" si="138"/>
        <v>0</v>
      </c>
      <c r="NB44" s="42">
        <f t="shared" si="138"/>
        <v>0</v>
      </c>
      <c r="NC44" s="42">
        <f t="shared" si="138"/>
        <v>0</v>
      </c>
      <c r="ND44" s="42">
        <f t="shared" si="138"/>
        <v>0</v>
      </c>
      <c r="NE44" s="42">
        <f t="shared" si="138"/>
        <v>0</v>
      </c>
      <c r="NF44" s="42">
        <f t="shared" si="138"/>
        <v>0</v>
      </c>
      <c r="NG44" s="42">
        <f t="shared" si="138"/>
        <v>0</v>
      </c>
      <c r="NH44" s="42">
        <f t="shared" si="138"/>
        <v>0</v>
      </c>
      <c r="NI44" s="42">
        <f t="shared" si="138"/>
        <v>0</v>
      </c>
      <c r="NJ44" s="42">
        <f t="shared" si="138"/>
        <v>0</v>
      </c>
      <c r="NK44" s="42">
        <f t="shared" si="138"/>
        <v>0</v>
      </c>
      <c r="NL44" s="42">
        <f t="shared" si="138"/>
        <v>0</v>
      </c>
      <c r="NM44" s="42">
        <f t="shared" si="138"/>
        <v>0</v>
      </c>
      <c r="NN44" s="42">
        <f t="shared" si="138"/>
        <v>0</v>
      </c>
      <c r="NO44" s="42">
        <f t="shared" si="138"/>
        <v>0</v>
      </c>
      <c r="NP44" s="42">
        <f t="shared" si="138"/>
        <v>0</v>
      </c>
      <c r="NQ44" s="42">
        <f t="shared" si="138"/>
        <v>0</v>
      </c>
      <c r="NR44" s="42">
        <f t="shared" si="138"/>
        <v>0</v>
      </c>
      <c r="NS44" s="42">
        <f t="shared" si="138"/>
        <v>0</v>
      </c>
      <c r="NT44" s="42">
        <f t="shared" si="97"/>
        <v>0</v>
      </c>
      <c r="NU44" s="42">
        <f t="shared" si="97"/>
        <v>0</v>
      </c>
      <c r="NV44" s="42">
        <f t="shared" si="97"/>
        <v>0</v>
      </c>
      <c r="NW44" s="42">
        <f t="shared" ref="NW44:QH48" si="139">IF(NW$2=$A44,1,0)</f>
        <v>0</v>
      </c>
      <c r="NX44" s="42">
        <f t="shared" si="139"/>
        <v>0</v>
      </c>
      <c r="NY44" s="42">
        <f t="shared" si="139"/>
        <v>0</v>
      </c>
      <c r="NZ44" s="42">
        <f t="shared" si="139"/>
        <v>0</v>
      </c>
      <c r="OA44" s="42">
        <f t="shared" si="139"/>
        <v>0</v>
      </c>
      <c r="OB44" s="42">
        <f t="shared" si="139"/>
        <v>0</v>
      </c>
      <c r="OC44" s="42">
        <f t="shared" si="139"/>
        <v>0</v>
      </c>
      <c r="OD44" s="42">
        <f t="shared" si="139"/>
        <v>0</v>
      </c>
      <c r="OE44" s="42">
        <f t="shared" si="139"/>
        <v>0</v>
      </c>
      <c r="OF44" s="42">
        <f t="shared" si="139"/>
        <v>0</v>
      </c>
      <c r="OG44" s="42">
        <f t="shared" si="139"/>
        <v>0</v>
      </c>
      <c r="OH44" s="42">
        <f t="shared" si="139"/>
        <v>0</v>
      </c>
      <c r="OI44" s="42">
        <f t="shared" si="139"/>
        <v>0</v>
      </c>
      <c r="OJ44" s="42">
        <f t="shared" si="139"/>
        <v>0</v>
      </c>
      <c r="OK44" s="42">
        <f t="shared" si="139"/>
        <v>0</v>
      </c>
      <c r="OL44" s="42">
        <f t="shared" si="139"/>
        <v>0</v>
      </c>
      <c r="OM44" s="42">
        <f t="shared" si="139"/>
        <v>0</v>
      </c>
      <c r="ON44" s="42">
        <f t="shared" si="139"/>
        <v>0</v>
      </c>
      <c r="OO44" s="42">
        <f t="shared" si="139"/>
        <v>0</v>
      </c>
      <c r="OP44" s="42">
        <f t="shared" si="139"/>
        <v>0</v>
      </c>
      <c r="OQ44" s="42">
        <f t="shared" si="139"/>
        <v>0</v>
      </c>
      <c r="OR44" s="42">
        <f t="shared" si="139"/>
        <v>0</v>
      </c>
      <c r="OS44" s="42">
        <f t="shared" si="139"/>
        <v>0</v>
      </c>
      <c r="OT44" s="42">
        <f t="shared" si="139"/>
        <v>0</v>
      </c>
      <c r="OU44" s="42">
        <f t="shared" si="139"/>
        <v>0</v>
      </c>
      <c r="OV44" s="42">
        <f t="shared" si="139"/>
        <v>0</v>
      </c>
      <c r="OW44" s="42">
        <f t="shared" si="139"/>
        <v>0</v>
      </c>
      <c r="OX44" s="42">
        <f t="shared" si="139"/>
        <v>0</v>
      </c>
      <c r="OY44" s="42">
        <f t="shared" si="139"/>
        <v>0</v>
      </c>
      <c r="OZ44" s="42">
        <f t="shared" si="139"/>
        <v>0</v>
      </c>
      <c r="PA44" s="42">
        <f t="shared" si="139"/>
        <v>0</v>
      </c>
      <c r="PB44" s="42">
        <f t="shared" si="139"/>
        <v>0</v>
      </c>
      <c r="PC44" s="42">
        <f t="shared" si="139"/>
        <v>0</v>
      </c>
      <c r="PD44" s="42">
        <f t="shared" si="139"/>
        <v>0</v>
      </c>
      <c r="PE44" s="42">
        <f t="shared" si="139"/>
        <v>0</v>
      </c>
      <c r="PF44" s="42">
        <f t="shared" si="139"/>
        <v>0</v>
      </c>
      <c r="PG44" s="42">
        <f t="shared" si="139"/>
        <v>0</v>
      </c>
      <c r="PH44" s="42">
        <f t="shared" si="139"/>
        <v>0</v>
      </c>
      <c r="PI44" s="42">
        <f t="shared" si="139"/>
        <v>0</v>
      </c>
      <c r="PJ44" s="42">
        <f t="shared" si="139"/>
        <v>0</v>
      </c>
      <c r="PK44" s="42">
        <f t="shared" si="139"/>
        <v>0</v>
      </c>
      <c r="PL44" s="42">
        <f t="shared" si="139"/>
        <v>0</v>
      </c>
      <c r="PM44" s="42">
        <f t="shared" si="139"/>
        <v>0</v>
      </c>
      <c r="PN44" s="42">
        <f t="shared" si="139"/>
        <v>0</v>
      </c>
      <c r="PO44" s="42">
        <f t="shared" si="139"/>
        <v>0</v>
      </c>
      <c r="PP44" s="42">
        <f t="shared" si="139"/>
        <v>0</v>
      </c>
      <c r="PQ44" s="42">
        <f t="shared" si="139"/>
        <v>0</v>
      </c>
      <c r="PR44" s="42">
        <f t="shared" si="139"/>
        <v>0</v>
      </c>
      <c r="PS44" s="42">
        <f t="shared" si="139"/>
        <v>0</v>
      </c>
      <c r="PT44" s="42">
        <f t="shared" si="139"/>
        <v>0</v>
      </c>
      <c r="PU44" s="42">
        <f t="shared" si="139"/>
        <v>0</v>
      </c>
      <c r="PV44" s="42">
        <f t="shared" si="139"/>
        <v>0</v>
      </c>
      <c r="PW44" s="42">
        <f t="shared" si="139"/>
        <v>0</v>
      </c>
      <c r="PX44" s="42">
        <f t="shared" si="139"/>
        <v>0</v>
      </c>
      <c r="PY44" s="42">
        <f t="shared" si="139"/>
        <v>0</v>
      </c>
      <c r="PZ44" s="42">
        <f t="shared" si="139"/>
        <v>0</v>
      </c>
      <c r="QA44" s="42">
        <f t="shared" si="139"/>
        <v>0</v>
      </c>
      <c r="QB44" s="42">
        <f t="shared" si="139"/>
        <v>0</v>
      </c>
      <c r="QC44" s="42">
        <f t="shared" si="139"/>
        <v>0</v>
      </c>
      <c r="QD44" s="42">
        <f t="shared" si="139"/>
        <v>0</v>
      </c>
      <c r="QE44" s="42">
        <f t="shared" si="139"/>
        <v>0</v>
      </c>
      <c r="QF44" s="42">
        <f t="shared" si="132"/>
        <v>0</v>
      </c>
      <c r="QG44" s="42">
        <f t="shared" si="132"/>
        <v>0</v>
      </c>
      <c r="QH44" s="42">
        <f t="shared" si="132"/>
        <v>0</v>
      </c>
      <c r="QI44" s="42">
        <f t="shared" si="132"/>
        <v>0</v>
      </c>
      <c r="QJ44" s="42">
        <f t="shared" si="132"/>
        <v>0</v>
      </c>
      <c r="QK44" s="42">
        <f t="shared" si="132"/>
        <v>0</v>
      </c>
      <c r="QL44" s="42">
        <f t="shared" si="128"/>
        <v>0</v>
      </c>
      <c r="QM44" s="42">
        <f t="shared" si="128"/>
        <v>0</v>
      </c>
      <c r="QN44" s="42">
        <f t="shared" ref="QN44:SY47" si="140">IF(QN$2=$A44,1,0)</f>
        <v>0</v>
      </c>
      <c r="QO44" s="42">
        <f t="shared" si="140"/>
        <v>0</v>
      </c>
      <c r="QP44" s="42">
        <f t="shared" si="140"/>
        <v>0</v>
      </c>
      <c r="QQ44" s="42">
        <f t="shared" si="140"/>
        <v>0</v>
      </c>
      <c r="QR44" s="42">
        <f t="shared" si="140"/>
        <v>0</v>
      </c>
      <c r="QS44" s="42">
        <f t="shared" si="140"/>
        <v>0</v>
      </c>
      <c r="QT44" s="42">
        <f t="shared" si="140"/>
        <v>0</v>
      </c>
      <c r="QU44" s="42">
        <f t="shared" si="140"/>
        <v>0</v>
      </c>
      <c r="QV44" s="42">
        <f t="shared" si="140"/>
        <v>0</v>
      </c>
      <c r="QW44" s="42">
        <f t="shared" si="140"/>
        <v>0</v>
      </c>
      <c r="QX44" s="42">
        <f t="shared" si="140"/>
        <v>0</v>
      </c>
      <c r="QY44" s="42">
        <f t="shared" si="140"/>
        <v>0</v>
      </c>
      <c r="QZ44" s="42">
        <f t="shared" si="140"/>
        <v>0</v>
      </c>
      <c r="RA44" s="42">
        <f t="shared" si="140"/>
        <v>0</v>
      </c>
      <c r="RB44" s="42">
        <f t="shared" si="140"/>
        <v>0</v>
      </c>
      <c r="RC44" s="42">
        <f t="shared" si="140"/>
        <v>0</v>
      </c>
      <c r="RD44" s="42">
        <f t="shared" si="140"/>
        <v>0</v>
      </c>
      <c r="RE44" s="42">
        <f t="shared" si="140"/>
        <v>0</v>
      </c>
      <c r="RF44" s="42">
        <f t="shared" si="140"/>
        <v>0</v>
      </c>
      <c r="RG44" s="42">
        <f t="shared" si="140"/>
        <v>0</v>
      </c>
      <c r="RH44" s="42">
        <f t="shared" si="140"/>
        <v>0</v>
      </c>
      <c r="RI44" s="42">
        <f t="shared" si="140"/>
        <v>0</v>
      </c>
      <c r="RJ44" s="42">
        <f t="shared" si="140"/>
        <v>0</v>
      </c>
      <c r="RK44" s="42">
        <f t="shared" si="140"/>
        <v>0</v>
      </c>
      <c r="RL44" s="42">
        <f t="shared" si="140"/>
        <v>0</v>
      </c>
      <c r="RM44" s="42">
        <f t="shared" si="140"/>
        <v>0</v>
      </c>
      <c r="RN44" s="42">
        <f t="shared" si="140"/>
        <v>0</v>
      </c>
      <c r="RO44" s="42">
        <f t="shared" si="140"/>
        <v>0</v>
      </c>
      <c r="RP44" s="42">
        <f t="shared" si="140"/>
        <v>0</v>
      </c>
      <c r="RQ44" s="42">
        <f t="shared" si="140"/>
        <v>0</v>
      </c>
      <c r="RR44" s="42">
        <f t="shared" si="140"/>
        <v>0</v>
      </c>
      <c r="RS44" s="42">
        <f t="shared" si="140"/>
        <v>0</v>
      </c>
      <c r="RT44" s="42">
        <f t="shared" si="140"/>
        <v>0</v>
      </c>
      <c r="RU44" s="42">
        <f t="shared" si="140"/>
        <v>0</v>
      </c>
      <c r="RV44" s="42">
        <f t="shared" si="140"/>
        <v>0</v>
      </c>
      <c r="RW44" s="42">
        <f t="shared" si="140"/>
        <v>0</v>
      </c>
      <c r="RX44" s="42">
        <f t="shared" si="140"/>
        <v>0</v>
      </c>
      <c r="RY44" s="42">
        <f t="shared" si="140"/>
        <v>0</v>
      </c>
      <c r="RZ44" s="42">
        <f t="shared" si="140"/>
        <v>0</v>
      </c>
      <c r="SA44" s="42">
        <f t="shared" si="140"/>
        <v>0</v>
      </c>
      <c r="SB44" s="42">
        <f t="shared" si="140"/>
        <v>0</v>
      </c>
      <c r="SC44" s="42">
        <f t="shared" si="140"/>
        <v>0</v>
      </c>
      <c r="SD44" s="42">
        <f t="shared" si="140"/>
        <v>0</v>
      </c>
      <c r="SE44" s="42">
        <f t="shared" si="140"/>
        <v>0</v>
      </c>
      <c r="SF44" s="42">
        <f t="shared" si="140"/>
        <v>0</v>
      </c>
      <c r="SG44" s="42">
        <f t="shared" si="140"/>
        <v>0</v>
      </c>
      <c r="SH44" s="42">
        <f t="shared" si="140"/>
        <v>0</v>
      </c>
      <c r="SI44" s="42">
        <f t="shared" si="140"/>
        <v>0</v>
      </c>
      <c r="SJ44" s="42">
        <f t="shared" si="140"/>
        <v>0</v>
      </c>
      <c r="SK44" s="42">
        <f t="shared" si="140"/>
        <v>0</v>
      </c>
      <c r="SL44" s="42">
        <f t="shared" si="140"/>
        <v>0</v>
      </c>
      <c r="SM44" s="42">
        <f t="shared" si="140"/>
        <v>0</v>
      </c>
      <c r="SN44" s="42">
        <f t="shared" si="140"/>
        <v>0</v>
      </c>
      <c r="SO44" s="42">
        <f t="shared" si="140"/>
        <v>0</v>
      </c>
      <c r="SP44" s="42">
        <f t="shared" si="140"/>
        <v>0</v>
      </c>
      <c r="SQ44" s="42">
        <f t="shared" si="140"/>
        <v>0</v>
      </c>
      <c r="SR44" s="42">
        <f t="shared" si="140"/>
        <v>0</v>
      </c>
      <c r="SS44" s="42">
        <f t="shared" si="140"/>
        <v>0</v>
      </c>
      <c r="ST44" s="42">
        <f t="shared" si="140"/>
        <v>0</v>
      </c>
      <c r="SU44" s="42">
        <f t="shared" si="140"/>
        <v>0</v>
      </c>
      <c r="SV44" s="42">
        <f t="shared" si="140"/>
        <v>0</v>
      </c>
      <c r="SW44" s="42">
        <f t="shared" si="140"/>
        <v>0</v>
      </c>
      <c r="SX44" s="42">
        <f t="shared" si="140"/>
        <v>0</v>
      </c>
      <c r="SY44" s="42">
        <f t="shared" si="140"/>
        <v>0</v>
      </c>
      <c r="SZ44" s="42">
        <f t="shared" si="136"/>
        <v>0</v>
      </c>
      <c r="TA44" s="42">
        <f t="shared" si="136"/>
        <v>0</v>
      </c>
      <c r="TB44" s="42">
        <f t="shared" si="98"/>
        <v>0</v>
      </c>
      <c r="TC44" s="42">
        <f t="shared" si="98"/>
        <v>0</v>
      </c>
      <c r="TD44" s="42">
        <f t="shared" si="133"/>
        <v>0</v>
      </c>
      <c r="TE44" s="42">
        <f t="shared" si="133"/>
        <v>0</v>
      </c>
      <c r="TF44" s="42">
        <f t="shared" si="133"/>
        <v>0</v>
      </c>
      <c r="TG44" s="42">
        <f t="shared" si="133"/>
        <v>1</v>
      </c>
      <c r="TH44" s="42">
        <f t="shared" si="133"/>
        <v>0</v>
      </c>
      <c r="TI44" s="42">
        <f t="shared" si="133"/>
        <v>0</v>
      </c>
      <c r="TJ44" s="42">
        <f t="shared" si="133"/>
        <v>0</v>
      </c>
      <c r="TK44" s="42">
        <f t="shared" si="133"/>
        <v>0</v>
      </c>
      <c r="TL44" s="42">
        <f t="shared" si="133"/>
        <v>0</v>
      </c>
      <c r="TM44" s="42">
        <f t="shared" si="133"/>
        <v>0</v>
      </c>
      <c r="TN44" s="42">
        <f t="shared" si="133"/>
        <v>0</v>
      </c>
      <c r="TO44" s="42">
        <f t="shared" si="133"/>
        <v>0</v>
      </c>
      <c r="TP44" s="42">
        <f t="shared" si="133"/>
        <v>0</v>
      </c>
      <c r="TQ44" s="42">
        <f t="shared" si="133"/>
        <v>0</v>
      </c>
      <c r="TR44" s="42">
        <f t="shared" si="133"/>
        <v>0</v>
      </c>
      <c r="TS44" s="42">
        <f t="shared" si="133"/>
        <v>0</v>
      </c>
      <c r="TT44" s="42">
        <f t="shared" si="133"/>
        <v>0</v>
      </c>
      <c r="TU44" s="42">
        <f t="shared" si="133"/>
        <v>0</v>
      </c>
      <c r="TV44" s="42">
        <f t="shared" si="133"/>
        <v>0</v>
      </c>
      <c r="TW44" s="42">
        <f t="shared" si="133"/>
        <v>0</v>
      </c>
      <c r="TX44" s="42">
        <f t="shared" si="133"/>
        <v>0</v>
      </c>
      <c r="TY44" s="42">
        <f t="shared" si="133"/>
        <v>0</v>
      </c>
      <c r="TZ44" s="42">
        <f t="shared" si="133"/>
        <v>0</v>
      </c>
      <c r="UA44" s="42">
        <f t="shared" si="133"/>
        <v>0</v>
      </c>
      <c r="UB44" s="42">
        <f t="shared" si="133"/>
        <v>0</v>
      </c>
      <c r="UC44" s="42">
        <f t="shared" si="133"/>
        <v>0</v>
      </c>
      <c r="UD44" s="42">
        <f t="shared" si="133"/>
        <v>0</v>
      </c>
      <c r="UE44" s="42">
        <f t="shared" si="133"/>
        <v>0</v>
      </c>
      <c r="UF44" s="42">
        <f t="shared" si="133"/>
        <v>0</v>
      </c>
      <c r="UG44" s="42">
        <f t="shared" si="133"/>
        <v>0</v>
      </c>
      <c r="UH44" s="42">
        <f t="shared" si="133"/>
        <v>0</v>
      </c>
      <c r="UI44" s="42">
        <f t="shared" si="133"/>
        <v>0</v>
      </c>
      <c r="UJ44" s="42">
        <f t="shared" si="133"/>
        <v>0</v>
      </c>
      <c r="UK44" s="42">
        <f t="shared" si="133"/>
        <v>0</v>
      </c>
      <c r="UL44" s="42">
        <f t="shared" si="133"/>
        <v>0</v>
      </c>
      <c r="UM44" s="42">
        <f t="shared" si="133"/>
        <v>0</v>
      </c>
      <c r="UN44" s="42">
        <f t="shared" si="133"/>
        <v>0</v>
      </c>
      <c r="UO44" s="42">
        <f t="shared" si="133"/>
        <v>0</v>
      </c>
      <c r="UP44" s="42">
        <f t="shared" si="133"/>
        <v>0</v>
      </c>
      <c r="UQ44" s="42">
        <f t="shared" si="133"/>
        <v>0</v>
      </c>
      <c r="UR44" s="42">
        <f t="shared" si="133"/>
        <v>0</v>
      </c>
      <c r="US44" s="42">
        <f t="shared" si="133"/>
        <v>0</v>
      </c>
      <c r="UT44" s="42">
        <f t="shared" si="133"/>
        <v>0</v>
      </c>
      <c r="UU44" s="42">
        <f t="shared" si="133"/>
        <v>0</v>
      </c>
      <c r="UV44" s="42">
        <f t="shared" si="133"/>
        <v>0</v>
      </c>
      <c r="UW44" s="42">
        <f t="shared" si="133"/>
        <v>0</v>
      </c>
      <c r="UX44" s="42">
        <f t="shared" si="133"/>
        <v>0</v>
      </c>
      <c r="UY44" s="42">
        <f t="shared" si="133"/>
        <v>0</v>
      </c>
      <c r="UZ44" s="42">
        <f t="shared" si="133"/>
        <v>0</v>
      </c>
      <c r="VA44" s="42">
        <f t="shared" si="133"/>
        <v>0</v>
      </c>
      <c r="VB44" s="42">
        <f t="shared" si="133"/>
        <v>0</v>
      </c>
      <c r="VC44" s="42">
        <f t="shared" si="133"/>
        <v>0</v>
      </c>
      <c r="VD44" s="42">
        <f t="shared" si="133"/>
        <v>0</v>
      </c>
      <c r="VE44" s="42">
        <f t="shared" si="133"/>
        <v>0</v>
      </c>
      <c r="VF44" s="42">
        <f t="shared" si="133"/>
        <v>0</v>
      </c>
      <c r="VG44" s="42">
        <f t="shared" si="133"/>
        <v>0</v>
      </c>
      <c r="VH44" s="42">
        <f t="shared" si="133"/>
        <v>0</v>
      </c>
      <c r="VI44" s="42">
        <f t="shared" si="133"/>
        <v>0</v>
      </c>
      <c r="VJ44" s="42">
        <f t="shared" si="133"/>
        <v>0</v>
      </c>
      <c r="VK44" s="42">
        <f t="shared" si="133"/>
        <v>0</v>
      </c>
      <c r="VL44" s="42">
        <f t="shared" si="133"/>
        <v>0</v>
      </c>
      <c r="VM44" s="42">
        <f t="shared" si="133"/>
        <v>0</v>
      </c>
      <c r="VN44" s="42">
        <f t="shared" si="133"/>
        <v>0</v>
      </c>
      <c r="VO44" s="42">
        <f t="shared" si="133"/>
        <v>0</v>
      </c>
      <c r="VP44" s="42">
        <f t="shared" si="130"/>
        <v>0</v>
      </c>
      <c r="VQ44" s="42">
        <f t="shared" si="130"/>
        <v>0</v>
      </c>
      <c r="VR44" s="42">
        <f t="shared" si="130"/>
        <v>0</v>
      </c>
      <c r="VS44" s="42">
        <f t="shared" si="130"/>
        <v>0</v>
      </c>
      <c r="VT44" s="42">
        <f t="shared" si="130"/>
        <v>0</v>
      </c>
      <c r="VU44" s="42">
        <f t="shared" si="130"/>
        <v>0</v>
      </c>
      <c r="VV44" s="42">
        <f t="shared" si="130"/>
        <v>0</v>
      </c>
      <c r="VW44" s="42">
        <f t="shared" si="130"/>
        <v>0</v>
      </c>
      <c r="VX44" s="42">
        <f t="shared" si="130"/>
        <v>0</v>
      </c>
      <c r="VY44" s="42">
        <f t="shared" si="130"/>
        <v>0</v>
      </c>
      <c r="VZ44" s="42">
        <f t="shared" si="130"/>
        <v>0</v>
      </c>
      <c r="WA44" s="42">
        <f t="shared" si="130"/>
        <v>0</v>
      </c>
      <c r="WB44" s="42">
        <f t="shared" si="130"/>
        <v>0</v>
      </c>
      <c r="WC44" s="42">
        <f t="shared" si="130"/>
        <v>0</v>
      </c>
      <c r="WD44" s="42">
        <f t="shared" si="130"/>
        <v>0</v>
      </c>
      <c r="WE44" s="42">
        <f t="shared" si="130"/>
        <v>0</v>
      </c>
      <c r="WF44" s="42">
        <f t="shared" si="130"/>
        <v>0</v>
      </c>
      <c r="WG44" s="42">
        <f t="shared" si="130"/>
        <v>0</v>
      </c>
      <c r="WH44" s="42">
        <f t="shared" si="130"/>
        <v>0</v>
      </c>
      <c r="WI44" s="42">
        <f t="shared" si="130"/>
        <v>0</v>
      </c>
      <c r="WJ44" s="42">
        <f t="shared" si="130"/>
        <v>0</v>
      </c>
      <c r="WK44" s="42">
        <f t="shared" si="130"/>
        <v>0</v>
      </c>
      <c r="WL44" s="42">
        <f t="shared" si="130"/>
        <v>0</v>
      </c>
      <c r="WM44" s="42">
        <f t="shared" si="130"/>
        <v>0</v>
      </c>
      <c r="WN44" s="42">
        <f t="shared" si="130"/>
        <v>0</v>
      </c>
      <c r="WO44" s="42">
        <f t="shared" si="130"/>
        <v>0</v>
      </c>
      <c r="WP44" s="42">
        <f t="shared" si="130"/>
        <v>0</v>
      </c>
      <c r="WQ44" s="42">
        <f t="shared" si="130"/>
        <v>0</v>
      </c>
      <c r="WR44" s="42">
        <f t="shared" si="130"/>
        <v>0</v>
      </c>
      <c r="WS44" s="42">
        <f t="shared" si="130"/>
        <v>0</v>
      </c>
      <c r="WT44" s="42">
        <f t="shared" si="130"/>
        <v>0</v>
      </c>
      <c r="WU44" s="42">
        <f t="shared" si="130"/>
        <v>0</v>
      </c>
      <c r="WV44" s="42">
        <f t="shared" si="130"/>
        <v>0</v>
      </c>
      <c r="WW44" s="42">
        <f t="shared" si="130"/>
        <v>0</v>
      </c>
      <c r="WX44" s="42">
        <f t="shared" si="130"/>
        <v>0</v>
      </c>
      <c r="WY44" s="42">
        <f t="shared" si="130"/>
        <v>0</v>
      </c>
      <c r="WZ44" s="42">
        <f t="shared" si="130"/>
        <v>0</v>
      </c>
      <c r="XA44" s="42">
        <f t="shared" si="130"/>
        <v>0</v>
      </c>
      <c r="XB44" s="42">
        <f t="shared" si="130"/>
        <v>0</v>
      </c>
      <c r="XC44" s="42">
        <f t="shared" si="130"/>
        <v>0</v>
      </c>
      <c r="XD44" s="42">
        <f t="shared" si="130"/>
        <v>0</v>
      </c>
      <c r="XE44" s="42">
        <f t="shared" si="130"/>
        <v>0</v>
      </c>
      <c r="XF44" s="42">
        <f t="shared" si="130"/>
        <v>0</v>
      </c>
      <c r="XG44" s="42">
        <f t="shared" si="130"/>
        <v>0</v>
      </c>
      <c r="XH44" s="42">
        <f t="shared" si="130"/>
        <v>0</v>
      </c>
      <c r="XI44" s="42">
        <f t="shared" si="130"/>
        <v>0</v>
      </c>
      <c r="XJ44" s="42">
        <f t="shared" si="130"/>
        <v>0</v>
      </c>
      <c r="XK44" s="42">
        <f t="shared" si="130"/>
        <v>0</v>
      </c>
      <c r="XL44" s="42">
        <f t="shared" si="130"/>
        <v>0</v>
      </c>
      <c r="XM44" s="42">
        <f t="shared" si="130"/>
        <v>0</v>
      </c>
      <c r="XN44" s="42">
        <f t="shared" si="130"/>
        <v>0</v>
      </c>
      <c r="XO44" s="42">
        <f t="shared" si="130"/>
        <v>0</v>
      </c>
      <c r="XP44" s="42">
        <f t="shared" si="130"/>
        <v>0</v>
      </c>
      <c r="XQ44" s="42">
        <f t="shared" si="130"/>
        <v>0</v>
      </c>
      <c r="XR44" s="42">
        <f t="shared" si="130"/>
        <v>0</v>
      </c>
      <c r="XS44" s="42">
        <f t="shared" si="130"/>
        <v>0</v>
      </c>
      <c r="XT44" s="42">
        <f t="shared" si="130"/>
        <v>0</v>
      </c>
      <c r="XU44" s="42">
        <f t="shared" si="130"/>
        <v>0</v>
      </c>
      <c r="XV44" s="42">
        <f t="shared" si="130"/>
        <v>0</v>
      </c>
      <c r="XW44" s="42">
        <f t="shared" si="130"/>
        <v>0</v>
      </c>
      <c r="XX44" s="42">
        <f t="shared" si="130"/>
        <v>0</v>
      </c>
      <c r="XY44" s="42">
        <f t="shared" si="130"/>
        <v>0</v>
      </c>
      <c r="XZ44" s="42">
        <f t="shared" si="130"/>
        <v>0</v>
      </c>
      <c r="YA44" s="42">
        <f t="shared" si="104"/>
        <v>0</v>
      </c>
      <c r="YB44" s="42">
        <f t="shared" si="104"/>
        <v>0</v>
      </c>
      <c r="YC44" s="42">
        <f t="shared" si="104"/>
        <v>0</v>
      </c>
      <c r="YD44" s="42">
        <f t="shared" si="122"/>
        <v>0</v>
      </c>
      <c r="YE44" s="23"/>
    </row>
    <row r="45" spans="1:655" x14ac:dyDescent="0.55000000000000004">
      <c r="A45" t="s">
        <v>965</v>
      </c>
      <c r="B45" s="42">
        <f t="shared" si="119"/>
        <v>0</v>
      </c>
      <c r="C45" s="42">
        <f t="shared" si="119"/>
        <v>0</v>
      </c>
      <c r="D45" s="42">
        <f t="shared" si="119"/>
        <v>0</v>
      </c>
      <c r="E45" s="42">
        <f t="shared" si="119"/>
        <v>0</v>
      </c>
      <c r="F45" s="42">
        <f t="shared" si="119"/>
        <v>0</v>
      </c>
      <c r="G45" s="42">
        <f t="shared" si="119"/>
        <v>0</v>
      </c>
      <c r="H45" s="42">
        <f t="shared" si="119"/>
        <v>0</v>
      </c>
      <c r="I45" s="42">
        <f t="shared" si="119"/>
        <v>0</v>
      </c>
      <c r="J45" s="42">
        <f t="shared" si="119"/>
        <v>0</v>
      </c>
      <c r="K45" s="42">
        <f t="shared" si="119"/>
        <v>0</v>
      </c>
      <c r="L45" s="42">
        <f t="shared" si="119"/>
        <v>0</v>
      </c>
      <c r="M45" s="42">
        <f t="shared" si="119"/>
        <v>0</v>
      </c>
      <c r="N45" s="42">
        <f t="shared" si="119"/>
        <v>0</v>
      </c>
      <c r="O45" s="42">
        <f t="shared" si="119"/>
        <v>0</v>
      </c>
      <c r="P45" s="42">
        <f t="shared" si="119"/>
        <v>0</v>
      </c>
      <c r="Q45" s="42">
        <f t="shared" si="119"/>
        <v>0</v>
      </c>
      <c r="R45" s="42">
        <f t="shared" si="131"/>
        <v>0</v>
      </c>
      <c r="S45" s="42">
        <f t="shared" si="131"/>
        <v>0</v>
      </c>
      <c r="T45" s="42">
        <f t="shared" si="131"/>
        <v>0</v>
      </c>
      <c r="U45" s="42">
        <f t="shared" si="131"/>
        <v>0</v>
      </c>
      <c r="V45" s="42">
        <f t="shared" si="131"/>
        <v>0</v>
      </c>
      <c r="W45" s="42">
        <f t="shared" si="131"/>
        <v>0</v>
      </c>
      <c r="X45" s="42">
        <f t="shared" si="131"/>
        <v>0</v>
      </c>
      <c r="Y45" s="42">
        <f t="shared" si="131"/>
        <v>0</v>
      </c>
      <c r="Z45" s="42">
        <f t="shared" si="131"/>
        <v>0</v>
      </c>
      <c r="AA45" s="42">
        <f t="shared" si="131"/>
        <v>0</v>
      </c>
      <c r="AB45" s="42">
        <f t="shared" si="131"/>
        <v>0</v>
      </c>
      <c r="AC45" s="42">
        <f t="shared" si="131"/>
        <v>0</v>
      </c>
      <c r="AD45" s="42">
        <f t="shared" si="131"/>
        <v>0</v>
      </c>
      <c r="AE45" s="42">
        <f t="shared" si="131"/>
        <v>0</v>
      </c>
      <c r="AF45" s="42">
        <f t="shared" si="131"/>
        <v>0</v>
      </c>
      <c r="AG45" s="42">
        <f t="shared" si="131"/>
        <v>0</v>
      </c>
      <c r="AH45" s="42">
        <f t="shared" si="131"/>
        <v>0</v>
      </c>
      <c r="AI45" s="42">
        <f t="shared" si="131"/>
        <v>0</v>
      </c>
      <c r="AJ45" s="42">
        <f t="shared" si="131"/>
        <v>0</v>
      </c>
      <c r="AK45" s="42">
        <f t="shared" si="131"/>
        <v>0</v>
      </c>
      <c r="AL45" s="42">
        <f t="shared" si="131"/>
        <v>0</v>
      </c>
      <c r="AM45" s="42">
        <f t="shared" si="131"/>
        <v>0</v>
      </c>
      <c r="AN45" s="42">
        <f t="shared" si="131"/>
        <v>0</v>
      </c>
      <c r="AO45" s="42">
        <f t="shared" si="131"/>
        <v>0</v>
      </c>
      <c r="AP45" s="42">
        <f t="shared" si="131"/>
        <v>0</v>
      </c>
      <c r="AQ45" s="42">
        <f t="shared" si="131"/>
        <v>0</v>
      </c>
      <c r="AR45" s="42">
        <f t="shared" si="131"/>
        <v>0</v>
      </c>
      <c r="AS45" s="42">
        <f t="shared" si="131"/>
        <v>0</v>
      </c>
      <c r="AT45" s="42">
        <f t="shared" si="131"/>
        <v>0</v>
      </c>
      <c r="AU45" s="42">
        <f t="shared" si="131"/>
        <v>0</v>
      </c>
      <c r="AV45" s="42">
        <f t="shared" si="131"/>
        <v>0</v>
      </c>
      <c r="AW45" s="42">
        <f t="shared" si="131"/>
        <v>0</v>
      </c>
      <c r="AX45" s="42">
        <f t="shared" si="131"/>
        <v>0</v>
      </c>
      <c r="AY45" s="42">
        <f t="shared" si="131"/>
        <v>0</v>
      </c>
      <c r="AZ45" s="42">
        <f t="shared" si="131"/>
        <v>0</v>
      </c>
      <c r="BA45" s="42">
        <f t="shared" si="131"/>
        <v>0</v>
      </c>
      <c r="BB45" s="42">
        <f t="shared" si="131"/>
        <v>0</v>
      </c>
      <c r="BC45" s="42">
        <f t="shared" si="131"/>
        <v>0</v>
      </c>
      <c r="BD45" s="42">
        <f t="shared" si="131"/>
        <v>0</v>
      </c>
      <c r="BE45" s="42">
        <f t="shared" si="131"/>
        <v>0</v>
      </c>
      <c r="BF45" s="42">
        <f t="shared" si="131"/>
        <v>0</v>
      </c>
      <c r="BG45" s="42">
        <f t="shared" si="131"/>
        <v>0</v>
      </c>
      <c r="BH45" s="42">
        <f t="shared" si="131"/>
        <v>0</v>
      </c>
      <c r="BI45" s="42">
        <f t="shared" si="131"/>
        <v>0</v>
      </c>
      <c r="BJ45" s="42">
        <f t="shared" si="131"/>
        <v>0</v>
      </c>
      <c r="BK45" s="42">
        <f t="shared" si="131"/>
        <v>0</v>
      </c>
      <c r="BL45" s="42">
        <f t="shared" si="131"/>
        <v>0</v>
      </c>
      <c r="BM45" s="42">
        <f t="shared" si="131"/>
        <v>0</v>
      </c>
      <c r="BN45" s="42">
        <f t="shared" si="131"/>
        <v>0</v>
      </c>
      <c r="BO45" s="42">
        <f t="shared" si="131"/>
        <v>0</v>
      </c>
      <c r="BP45" s="42">
        <f t="shared" si="131"/>
        <v>0</v>
      </c>
      <c r="BQ45" s="42">
        <f t="shared" si="131"/>
        <v>0</v>
      </c>
      <c r="BR45" s="42">
        <f t="shared" si="131"/>
        <v>0</v>
      </c>
      <c r="BS45" s="42">
        <f t="shared" si="131"/>
        <v>0</v>
      </c>
      <c r="BT45" s="42">
        <f t="shared" si="131"/>
        <v>0</v>
      </c>
      <c r="BU45" s="42">
        <f t="shared" si="131"/>
        <v>0</v>
      </c>
      <c r="BV45" s="42">
        <f t="shared" si="131"/>
        <v>0</v>
      </c>
      <c r="BW45" s="42">
        <f t="shared" si="131"/>
        <v>0</v>
      </c>
      <c r="BX45" s="42">
        <f t="shared" si="131"/>
        <v>0</v>
      </c>
      <c r="BY45" s="42">
        <f t="shared" si="131"/>
        <v>0</v>
      </c>
      <c r="BZ45" s="42">
        <f t="shared" si="131"/>
        <v>0</v>
      </c>
      <c r="CA45" s="42">
        <f t="shared" si="131"/>
        <v>0</v>
      </c>
      <c r="CB45" s="42">
        <f t="shared" si="131"/>
        <v>0</v>
      </c>
      <c r="CC45" s="42">
        <f t="shared" si="131"/>
        <v>0</v>
      </c>
      <c r="CD45" s="42">
        <f t="shared" si="129"/>
        <v>0</v>
      </c>
      <c r="CE45" s="42">
        <f t="shared" si="129"/>
        <v>0</v>
      </c>
      <c r="CF45" s="42">
        <f t="shared" si="129"/>
        <v>0</v>
      </c>
      <c r="CG45" s="42">
        <f t="shared" si="129"/>
        <v>0</v>
      </c>
      <c r="CH45" s="42">
        <f t="shared" si="129"/>
        <v>0</v>
      </c>
      <c r="CI45" s="42">
        <f t="shared" si="129"/>
        <v>0</v>
      </c>
      <c r="CJ45" s="42">
        <f t="shared" si="129"/>
        <v>0</v>
      </c>
      <c r="CK45" s="42">
        <f t="shared" si="129"/>
        <v>0</v>
      </c>
      <c r="CL45" s="42">
        <f t="shared" si="129"/>
        <v>0</v>
      </c>
      <c r="CM45" s="42">
        <f t="shared" si="129"/>
        <v>0</v>
      </c>
      <c r="CN45" s="42">
        <f t="shared" si="129"/>
        <v>0</v>
      </c>
      <c r="CO45" s="42">
        <f t="shared" si="129"/>
        <v>0</v>
      </c>
      <c r="CP45" s="42">
        <f t="shared" si="129"/>
        <v>0</v>
      </c>
      <c r="CQ45" s="42">
        <f t="shared" si="129"/>
        <v>0</v>
      </c>
      <c r="CR45" s="42">
        <f t="shared" si="129"/>
        <v>0</v>
      </c>
      <c r="CS45" s="42">
        <f t="shared" si="129"/>
        <v>0</v>
      </c>
      <c r="CT45" s="42">
        <f t="shared" si="129"/>
        <v>0</v>
      </c>
      <c r="CU45" s="42">
        <f t="shared" si="129"/>
        <v>0</v>
      </c>
      <c r="CV45" s="42">
        <f t="shared" si="129"/>
        <v>0</v>
      </c>
      <c r="CW45" s="42">
        <f t="shared" si="129"/>
        <v>0</v>
      </c>
      <c r="CX45" s="42">
        <f t="shared" si="129"/>
        <v>0</v>
      </c>
      <c r="CY45" s="42">
        <f t="shared" si="129"/>
        <v>0</v>
      </c>
      <c r="CZ45" s="42">
        <f t="shared" si="129"/>
        <v>0</v>
      </c>
      <c r="DA45" s="42">
        <f t="shared" si="129"/>
        <v>0</v>
      </c>
      <c r="DB45" s="42">
        <f t="shared" si="129"/>
        <v>0</v>
      </c>
      <c r="DC45" s="42">
        <f t="shared" si="129"/>
        <v>0</v>
      </c>
      <c r="DD45" s="42">
        <f t="shared" si="129"/>
        <v>0</v>
      </c>
      <c r="DE45" s="42">
        <f t="shared" si="129"/>
        <v>0</v>
      </c>
      <c r="DF45" s="42">
        <f t="shared" si="129"/>
        <v>0</v>
      </c>
      <c r="DG45" s="42">
        <f t="shared" ref="DG45:FR48" si="141">IF(DG$2=$A45,1,0)</f>
        <v>0</v>
      </c>
      <c r="DH45" s="42">
        <f t="shared" si="141"/>
        <v>0</v>
      </c>
      <c r="DI45" s="42">
        <f t="shared" si="141"/>
        <v>0</v>
      </c>
      <c r="DJ45" s="42">
        <f t="shared" si="141"/>
        <v>0</v>
      </c>
      <c r="DK45" s="42">
        <f t="shared" si="141"/>
        <v>0</v>
      </c>
      <c r="DL45" s="42">
        <f t="shared" si="141"/>
        <v>0</v>
      </c>
      <c r="DM45" s="42">
        <f t="shared" si="141"/>
        <v>0</v>
      </c>
      <c r="DN45" s="42">
        <f t="shared" si="141"/>
        <v>0</v>
      </c>
      <c r="DO45" s="42">
        <f t="shared" si="141"/>
        <v>0</v>
      </c>
      <c r="DP45" s="42">
        <f t="shared" si="141"/>
        <v>0</v>
      </c>
      <c r="DQ45" s="42">
        <f t="shared" si="141"/>
        <v>0</v>
      </c>
      <c r="DR45" s="42">
        <f t="shared" si="141"/>
        <v>0</v>
      </c>
      <c r="DS45" s="42">
        <f t="shared" si="141"/>
        <v>0</v>
      </c>
      <c r="DT45" s="42">
        <f t="shared" si="141"/>
        <v>0</v>
      </c>
      <c r="DU45" s="42">
        <f t="shared" si="141"/>
        <v>0</v>
      </c>
      <c r="DV45" s="42">
        <f t="shared" si="141"/>
        <v>0</v>
      </c>
      <c r="DW45" s="42">
        <f t="shared" si="141"/>
        <v>0</v>
      </c>
      <c r="DX45" s="42">
        <f t="shared" si="141"/>
        <v>0</v>
      </c>
      <c r="DY45" s="42">
        <f t="shared" si="141"/>
        <v>0</v>
      </c>
      <c r="DZ45" s="42">
        <f t="shared" si="123"/>
        <v>0</v>
      </c>
      <c r="EA45" s="42">
        <f t="shared" si="123"/>
        <v>0</v>
      </c>
      <c r="EB45" s="42">
        <f t="shared" si="123"/>
        <v>0</v>
      </c>
      <c r="EC45" s="42">
        <f t="shared" si="123"/>
        <v>0</v>
      </c>
      <c r="ED45" s="42">
        <f t="shared" si="123"/>
        <v>0</v>
      </c>
      <c r="EE45" s="42">
        <f t="shared" si="123"/>
        <v>0</v>
      </c>
      <c r="EF45" s="42">
        <f t="shared" si="123"/>
        <v>0</v>
      </c>
      <c r="EG45" s="42">
        <f t="shared" si="123"/>
        <v>0</v>
      </c>
      <c r="EH45" s="42">
        <f t="shared" si="123"/>
        <v>0</v>
      </c>
      <c r="EI45" s="42">
        <f t="shared" si="123"/>
        <v>0</v>
      </c>
      <c r="EJ45" s="42">
        <f t="shared" si="123"/>
        <v>0</v>
      </c>
      <c r="EK45" s="42">
        <f t="shared" si="123"/>
        <v>0</v>
      </c>
      <c r="EL45" s="42">
        <f t="shared" si="123"/>
        <v>0</v>
      </c>
      <c r="EM45" s="42">
        <f t="shared" si="123"/>
        <v>0</v>
      </c>
      <c r="EN45" s="42">
        <f t="shared" si="123"/>
        <v>0</v>
      </c>
      <c r="EO45" s="42">
        <f t="shared" si="123"/>
        <v>0</v>
      </c>
      <c r="EP45" s="42">
        <f t="shared" si="123"/>
        <v>0</v>
      </c>
      <c r="EQ45" s="42">
        <f t="shared" si="123"/>
        <v>0</v>
      </c>
      <c r="ER45" s="42">
        <f t="shared" si="123"/>
        <v>0</v>
      </c>
      <c r="ES45" s="42">
        <f t="shared" si="123"/>
        <v>0</v>
      </c>
      <c r="ET45" s="42">
        <f t="shared" si="123"/>
        <v>0</v>
      </c>
      <c r="EU45" s="42">
        <f t="shared" si="123"/>
        <v>0</v>
      </c>
      <c r="EV45" s="42">
        <f t="shared" si="123"/>
        <v>0</v>
      </c>
      <c r="EW45" s="42">
        <f t="shared" si="123"/>
        <v>0</v>
      </c>
      <c r="EX45" s="42">
        <f t="shared" si="123"/>
        <v>0</v>
      </c>
      <c r="EY45" s="42">
        <f t="shared" si="123"/>
        <v>0</v>
      </c>
      <c r="EZ45" s="42">
        <f t="shared" si="123"/>
        <v>0</v>
      </c>
      <c r="FA45" s="42">
        <f t="shared" si="123"/>
        <v>0</v>
      </c>
      <c r="FB45" s="42">
        <f t="shared" si="123"/>
        <v>0</v>
      </c>
      <c r="FC45" s="42">
        <f t="shared" si="123"/>
        <v>0</v>
      </c>
      <c r="FD45" s="42">
        <f t="shared" si="126"/>
        <v>0</v>
      </c>
      <c r="FE45" s="42">
        <f t="shared" si="126"/>
        <v>0</v>
      </c>
      <c r="FF45" s="42">
        <f t="shared" si="126"/>
        <v>0</v>
      </c>
      <c r="FG45" s="42">
        <f t="shared" si="126"/>
        <v>0</v>
      </c>
      <c r="FH45" s="42">
        <f t="shared" si="126"/>
        <v>0</v>
      </c>
      <c r="FI45" s="42">
        <f t="shared" si="126"/>
        <v>0</v>
      </c>
      <c r="FJ45" s="42">
        <f t="shared" si="126"/>
        <v>0</v>
      </c>
      <c r="FK45" s="42">
        <f t="shared" si="126"/>
        <v>0</v>
      </c>
      <c r="FL45" s="42">
        <f t="shared" si="126"/>
        <v>0</v>
      </c>
      <c r="FM45" s="42">
        <f t="shared" si="126"/>
        <v>0</v>
      </c>
      <c r="FN45" s="42">
        <f t="shared" si="126"/>
        <v>0</v>
      </c>
      <c r="FO45" s="42">
        <f t="shared" si="126"/>
        <v>0</v>
      </c>
      <c r="FP45" s="42">
        <f t="shared" si="126"/>
        <v>0</v>
      </c>
      <c r="FQ45" s="42">
        <f t="shared" si="126"/>
        <v>0</v>
      </c>
      <c r="FR45" s="42">
        <f t="shared" si="126"/>
        <v>0</v>
      </c>
      <c r="FS45" s="42">
        <f t="shared" si="126"/>
        <v>0</v>
      </c>
      <c r="FT45" s="42">
        <f t="shared" si="126"/>
        <v>0</v>
      </c>
      <c r="FU45" s="42">
        <f t="shared" si="126"/>
        <v>0</v>
      </c>
      <c r="FV45" s="42">
        <f t="shared" si="126"/>
        <v>0</v>
      </c>
      <c r="FW45" s="42">
        <f t="shared" si="126"/>
        <v>0</v>
      </c>
      <c r="FX45" s="42">
        <f t="shared" si="126"/>
        <v>0</v>
      </c>
      <c r="FY45" s="42">
        <f t="shared" si="126"/>
        <v>0</v>
      </c>
      <c r="FZ45" s="42">
        <f t="shared" si="126"/>
        <v>0</v>
      </c>
      <c r="GA45" s="42">
        <f t="shared" si="126"/>
        <v>0</v>
      </c>
      <c r="GB45" s="42">
        <f t="shared" si="126"/>
        <v>0</v>
      </c>
      <c r="GC45" s="42">
        <f t="shared" si="126"/>
        <v>0</v>
      </c>
      <c r="GD45" s="42">
        <f t="shared" si="126"/>
        <v>0</v>
      </c>
      <c r="GE45" s="42">
        <f t="shared" si="126"/>
        <v>0</v>
      </c>
      <c r="GF45" s="42">
        <f t="shared" si="126"/>
        <v>0</v>
      </c>
      <c r="GG45" s="42">
        <f t="shared" si="126"/>
        <v>0</v>
      </c>
      <c r="GH45" s="42">
        <f t="shared" si="126"/>
        <v>0</v>
      </c>
      <c r="GI45" s="42">
        <f t="shared" si="126"/>
        <v>0</v>
      </c>
      <c r="GJ45" s="42">
        <f t="shared" si="126"/>
        <v>0</v>
      </c>
      <c r="GK45" s="42">
        <f t="shared" si="126"/>
        <v>0</v>
      </c>
      <c r="GL45" s="42">
        <f t="shared" si="126"/>
        <v>0</v>
      </c>
      <c r="GM45" s="42">
        <f t="shared" si="126"/>
        <v>0</v>
      </c>
      <c r="GN45" s="42">
        <f t="shared" si="126"/>
        <v>0</v>
      </c>
      <c r="GO45" s="42">
        <f t="shared" si="126"/>
        <v>0</v>
      </c>
      <c r="GP45" s="42">
        <f t="shared" si="126"/>
        <v>0</v>
      </c>
      <c r="GQ45" s="42">
        <f t="shared" si="126"/>
        <v>0</v>
      </c>
      <c r="GR45" s="42">
        <f t="shared" ref="GR45:IV45" si="142">IF(GR$2=$A45,1,0)</f>
        <v>0</v>
      </c>
      <c r="GS45" s="42">
        <f t="shared" si="142"/>
        <v>0</v>
      </c>
      <c r="GT45" s="42">
        <f t="shared" si="142"/>
        <v>0</v>
      </c>
      <c r="GU45" s="42">
        <f t="shared" si="142"/>
        <v>0</v>
      </c>
      <c r="GV45" s="42">
        <f t="shared" si="142"/>
        <v>0</v>
      </c>
      <c r="GW45" s="42">
        <f t="shared" si="142"/>
        <v>0</v>
      </c>
      <c r="GX45" s="42">
        <f t="shared" si="142"/>
        <v>0</v>
      </c>
      <c r="GY45" s="42">
        <f t="shared" si="142"/>
        <v>0</v>
      </c>
      <c r="GZ45" s="42">
        <f t="shared" si="142"/>
        <v>0</v>
      </c>
      <c r="HA45" s="42">
        <f t="shared" si="142"/>
        <v>0</v>
      </c>
      <c r="HB45" s="42">
        <f t="shared" si="142"/>
        <v>0</v>
      </c>
      <c r="HC45" s="42">
        <f t="shared" si="142"/>
        <v>0</v>
      </c>
      <c r="HD45" s="42">
        <f t="shared" si="142"/>
        <v>0</v>
      </c>
      <c r="HE45" s="42">
        <f t="shared" si="142"/>
        <v>0</v>
      </c>
      <c r="HF45" s="42">
        <f t="shared" si="142"/>
        <v>0</v>
      </c>
      <c r="HG45" s="42">
        <f t="shared" si="142"/>
        <v>0</v>
      </c>
      <c r="HH45" s="42">
        <f t="shared" si="142"/>
        <v>0</v>
      </c>
      <c r="HI45" s="42">
        <f t="shared" si="142"/>
        <v>0</v>
      </c>
      <c r="HJ45" s="42">
        <f t="shared" si="142"/>
        <v>0</v>
      </c>
      <c r="HK45" s="42">
        <f t="shared" si="142"/>
        <v>0</v>
      </c>
      <c r="HL45" s="42">
        <f t="shared" si="142"/>
        <v>0</v>
      </c>
      <c r="HM45" s="42">
        <f t="shared" si="142"/>
        <v>0</v>
      </c>
      <c r="HN45" s="42">
        <f t="shared" si="142"/>
        <v>0</v>
      </c>
      <c r="HO45" s="42">
        <f t="shared" si="142"/>
        <v>0</v>
      </c>
      <c r="HP45" s="42">
        <f t="shared" si="142"/>
        <v>0</v>
      </c>
      <c r="HQ45" s="42">
        <f t="shared" si="142"/>
        <v>0</v>
      </c>
      <c r="HR45" s="42">
        <f t="shared" si="142"/>
        <v>0</v>
      </c>
      <c r="HS45" s="42">
        <f t="shared" si="142"/>
        <v>0</v>
      </c>
      <c r="HT45" s="42">
        <f t="shared" si="142"/>
        <v>0</v>
      </c>
      <c r="HU45" s="42">
        <f t="shared" si="142"/>
        <v>0</v>
      </c>
      <c r="HV45" s="42">
        <f t="shared" si="142"/>
        <v>0</v>
      </c>
      <c r="HW45" s="42">
        <f t="shared" si="142"/>
        <v>0</v>
      </c>
      <c r="HX45" s="42">
        <f t="shared" si="142"/>
        <v>0</v>
      </c>
      <c r="HY45" s="42">
        <f t="shared" si="142"/>
        <v>0</v>
      </c>
      <c r="HZ45" s="42">
        <f t="shared" si="142"/>
        <v>0</v>
      </c>
      <c r="IA45" s="42">
        <f t="shared" si="142"/>
        <v>0</v>
      </c>
      <c r="IB45" s="42">
        <f t="shared" si="142"/>
        <v>0</v>
      </c>
      <c r="IC45" s="42">
        <f t="shared" si="142"/>
        <v>0</v>
      </c>
      <c r="ID45" s="42">
        <f t="shared" si="142"/>
        <v>0</v>
      </c>
      <c r="IE45" s="42">
        <f t="shared" si="142"/>
        <v>0</v>
      </c>
      <c r="IF45" s="42">
        <f t="shared" si="142"/>
        <v>0</v>
      </c>
      <c r="IG45" s="42">
        <f t="shared" si="142"/>
        <v>0</v>
      </c>
      <c r="IH45" s="42">
        <f t="shared" si="142"/>
        <v>0</v>
      </c>
      <c r="II45" s="42">
        <f t="shared" si="142"/>
        <v>0</v>
      </c>
      <c r="IJ45" s="42">
        <f t="shared" si="142"/>
        <v>0</v>
      </c>
      <c r="IK45" s="42">
        <f t="shared" si="142"/>
        <v>0</v>
      </c>
      <c r="IL45" s="42">
        <f t="shared" si="142"/>
        <v>0</v>
      </c>
      <c r="IM45" s="42">
        <f t="shared" si="142"/>
        <v>0</v>
      </c>
      <c r="IN45" s="42">
        <f t="shared" si="142"/>
        <v>0</v>
      </c>
      <c r="IO45" s="42">
        <f t="shared" si="142"/>
        <v>0</v>
      </c>
      <c r="IP45" s="42">
        <f t="shared" si="142"/>
        <v>0</v>
      </c>
      <c r="IQ45" s="42">
        <f t="shared" si="142"/>
        <v>0</v>
      </c>
      <c r="IR45" s="42">
        <f t="shared" si="142"/>
        <v>0</v>
      </c>
      <c r="IS45" s="42">
        <f t="shared" si="142"/>
        <v>0</v>
      </c>
      <c r="IT45" s="42">
        <f t="shared" si="142"/>
        <v>0</v>
      </c>
      <c r="IU45" s="42">
        <f t="shared" si="142"/>
        <v>0</v>
      </c>
      <c r="IV45" s="42">
        <f t="shared" si="142"/>
        <v>0</v>
      </c>
      <c r="IW45" s="42">
        <f t="shared" si="137"/>
        <v>0</v>
      </c>
      <c r="IX45" s="42">
        <f t="shared" si="137"/>
        <v>0</v>
      </c>
      <c r="IY45" s="42">
        <f t="shared" si="137"/>
        <v>0</v>
      </c>
      <c r="IZ45" s="42">
        <f t="shared" si="137"/>
        <v>0</v>
      </c>
      <c r="JA45" s="42">
        <f t="shared" si="137"/>
        <v>0</v>
      </c>
      <c r="JB45" s="42">
        <f t="shared" si="137"/>
        <v>0</v>
      </c>
      <c r="JC45" s="42">
        <f t="shared" si="137"/>
        <v>0</v>
      </c>
      <c r="JD45" s="42">
        <f t="shared" si="137"/>
        <v>0</v>
      </c>
      <c r="JE45" s="42">
        <f t="shared" si="135"/>
        <v>0</v>
      </c>
      <c r="JF45" s="42">
        <f t="shared" si="135"/>
        <v>0</v>
      </c>
      <c r="JG45" s="42">
        <f t="shared" si="135"/>
        <v>0</v>
      </c>
      <c r="JH45" s="42">
        <f t="shared" si="135"/>
        <v>0</v>
      </c>
      <c r="JI45" s="42">
        <f t="shared" si="135"/>
        <v>0</v>
      </c>
      <c r="JJ45" s="42">
        <f t="shared" si="135"/>
        <v>0</v>
      </c>
      <c r="JK45" s="42">
        <f t="shared" si="135"/>
        <v>0</v>
      </c>
      <c r="JL45" s="42">
        <f t="shared" si="135"/>
        <v>0</v>
      </c>
      <c r="JM45" s="42">
        <f t="shared" si="135"/>
        <v>0</v>
      </c>
      <c r="JN45" s="42">
        <f t="shared" si="135"/>
        <v>0</v>
      </c>
      <c r="JO45" s="42">
        <f t="shared" si="135"/>
        <v>0</v>
      </c>
      <c r="JP45" s="42">
        <f t="shared" si="135"/>
        <v>0</v>
      </c>
      <c r="JQ45" s="42">
        <f t="shared" si="135"/>
        <v>0</v>
      </c>
      <c r="JR45" s="42">
        <f t="shared" si="135"/>
        <v>0</v>
      </c>
      <c r="JS45" s="42">
        <f t="shared" si="135"/>
        <v>0</v>
      </c>
      <c r="JT45" s="42">
        <f t="shared" si="135"/>
        <v>0</v>
      </c>
      <c r="JU45" s="42">
        <f t="shared" si="135"/>
        <v>0</v>
      </c>
      <c r="JV45" s="42">
        <f t="shared" si="135"/>
        <v>0</v>
      </c>
      <c r="JW45" s="42">
        <f t="shared" si="135"/>
        <v>0</v>
      </c>
      <c r="JX45" s="42">
        <f t="shared" si="135"/>
        <v>0</v>
      </c>
      <c r="JY45" s="42">
        <f t="shared" si="135"/>
        <v>0</v>
      </c>
      <c r="JZ45" s="42">
        <f t="shared" si="135"/>
        <v>0</v>
      </c>
      <c r="KA45" s="42">
        <f t="shared" si="135"/>
        <v>0</v>
      </c>
      <c r="KB45" s="42">
        <f t="shared" si="135"/>
        <v>0</v>
      </c>
      <c r="KC45" s="42">
        <f t="shared" si="135"/>
        <v>0</v>
      </c>
      <c r="KD45" s="42">
        <f t="shared" si="135"/>
        <v>0</v>
      </c>
      <c r="KE45" s="42">
        <f t="shared" si="135"/>
        <v>0</v>
      </c>
      <c r="KF45" s="42">
        <f t="shared" si="135"/>
        <v>0</v>
      </c>
      <c r="KG45" s="42">
        <f t="shared" si="135"/>
        <v>0</v>
      </c>
      <c r="KH45" s="42">
        <f t="shared" si="135"/>
        <v>0</v>
      </c>
      <c r="KI45" s="42">
        <f t="shared" si="135"/>
        <v>0</v>
      </c>
      <c r="KJ45" s="42">
        <f t="shared" si="135"/>
        <v>0</v>
      </c>
      <c r="KK45" s="42">
        <f t="shared" si="135"/>
        <v>0</v>
      </c>
      <c r="KL45" s="42">
        <f t="shared" si="135"/>
        <v>0</v>
      </c>
      <c r="KM45" s="42">
        <f t="shared" si="135"/>
        <v>0</v>
      </c>
      <c r="KN45" s="42">
        <f t="shared" si="135"/>
        <v>0</v>
      </c>
      <c r="KO45" s="42">
        <f t="shared" si="135"/>
        <v>0</v>
      </c>
      <c r="KP45" s="42">
        <f t="shared" si="135"/>
        <v>0</v>
      </c>
      <c r="KQ45" s="42">
        <f t="shared" si="135"/>
        <v>0</v>
      </c>
      <c r="KR45" s="42">
        <f t="shared" si="135"/>
        <v>0</v>
      </c>
      <c r="KS45" s="42">
        <f t="shared" si="135"/>
        <v>0</v>
      </c>
      <c r="KT45" s="42">
        <f t="shared" si="135"/>
        <v>0</v>
      </c>
      <c r="KU45" s="42">
        <f t="shared" si="135"/>
        <v>0</v>
      </c>
      <c r="KV45" s="42">
        <f t="shared" si="135"/>
        <v>0</v>
      </c>
      <c r="KW45" s="42">
        <f t="shared" si="135"/>
        <v>0</v>
      </c>
      <c r="KX45" s="42">
        <f t="shared" si="135"/>
        <v>0</v>
      </c>
      <c r="KY45" s="42">
        <f t="shared" si="135"/>
        <v>0</v>
      </c>
      <c r="KZ45" s="42">
        <f t="shared" si="135"/>
        <v>0</v>
      </c>
      <c r="LA45" s="42">
        <f t="shared" si="135"/>
        <v>0</v>
      </c>
      <c r="LB45" s="42">
        <f t="shared" si="135"/>
        <v>0</v>
      </c>
      <c r="LC45" s="42">
        <f t="shared" si="135"/>
        <v>0</v>
      </c>
      <c r="LD45" s="42">
        <f t="shared" si="135"/>
        <v>0</v>
      </c>
      <c r="LE45" s="42">
        <f t="shared" si="135"/>
        <v>0</v>
      </c>
      <c r="LF45" s="42">
        <f t="shared" si="135"/>
        <v>0</v>
      </c>
      <c r="LG45" s="42">
        <f t="shared" si="135"/>
        <v>0</v>
      </c>
      <c r="LH45" s="42">
        <f t="shared" si="135"/>
        <v>0</v>
      </c>
      <c r="LI45" s="42">
        <f t="shared" si="135"/>
        <v>0</v>
      </c>
      <c r="LJ45" s="42">
        <f t="shared" si="135"/>
        <v>0</v>
      </c>
      <c r="LK45" s="42">
        <f t="shared" si="135"/>
        <v>0</v>
      </c>
      <c r="LL45" s="42">
        <f t="shared" si="135"/>
        <v>0</v>
      </c>
      <c r="LM45" s="42">
        <f t="shared" si="127"/>
        <v>0</v>
      </c>
      <c r="LN45" s="42">
        <f t="shared" si="127"/>
        <v>0</v>
      </c>
      <c r="LO45" s="42">
        <f t="shared" si="127"/>
        <v>0</v>
      </c>
      <c r="LP45" s="42">
        <f t="shared" si="127"/>
        <v>0</v>
      </c>
      <c r="LQ45" s="42">
        <f t="shared" si="127"/>
        <v>0</v>
      </c>
      <c r="LR45" s="42">
        <f t="shared" si="127"/>
        <v>0</v>
      </c>
      <c r="LS45" s="42">
        <f t="shared" si="127"/>
        <v>0</v>
      </c>
      <c r="LT45" s="42">
        <f t="shared" si="127"/>
        <v>0</v>
      </c>
      <c r="LU45" s="42">
        <f t="shared" si="127"/>
        <v>0</v>
      </c>
      <c r="LV45" s="42">
        <f t="shared" si="127"/>
        <v>0</v>
      </c>
      <c r="LW45" s="42">
        <f t="shared" si="127"/>
        <v>0</v>
      </c>
      <c r="LX45" s="42">
        <f t="shared" si="127"/>
        <v>0</v>
      </c>
      <c r="LY45" s="42">
        <f t="shared" si="127"/>
        <v>0</v>
      </c>
      <c r="LZ45" s="42">
        <f t="shared" ref="LZ45:OK48" si="143">IF(LZ$2=$A45,1,0)</f>
        <v>0</v>
      </c>
      <c r="MA45" s="42">
        <f t="shared" si="143"/>
        <v>0</v>
      </c>
      <c r="MB45" s="42">
        <f t="shared" si="143"/>
        <v>0</v>
      </c>
      <c r="MC45" s="42">
        <f t="shared" si="143"/>
        <v>0</v>
      </c>
      <c r="MD45" s="42">
        <f t="shared" si="143"/>
        <v>0</v>
      </c>
      <c r="ME45" s="42">
        <f t="shared" si="143"/>
        <v>0</v>
      </c>
      <c r="MF45" s="42">
        <f t="shared" si="143"/>
        <v>0</v>
      </c>
      <c r="MG45" s="42">
        <f t="shared" si="143"/>
        <v>0</v>
      </c>
      <c r="MH45" s="42">
        <f t="shared" si="143"/>
        <v>0</v>
      </c>
      <c r="MI45" s="42">
        <f t="shared" si="143"/>
        <v>0</v>
      </c>
      <c r="MJ45" s="42">
        <f t="shared" si="143"/>
        <v>0</v>
      </c>
      <c r="MK45" s="42">
        <f t="shared" si="143"/>
        <v>0</v>
      </c>
      <c r="ML45" s="42">
        <f t="shared" si="143"/>
        <v>0</v>
      </c>
      <c r="MM45" s="42">
        <f t="shared" si="143"/>
        <v>0</v>
      </c>
      <c r="MN45" s="42">
        <f t="shared" si="143"/>
        <v>0</v>
      </c>
      <c r="MO45" s="42">
        <f t="shared" si="143"/>
        <v>0</v>
      </c>
      <c r="MP45" s="42">
        <f t="shared" si="143"/>
        <v>0</v>
      </c>
      <c r="MQ45" s="42">
        <f t="shared" si="143"/>
        <v>0</v>
      </c>
      <c r="MR45" s="42">
        <f t="shared" si="143"/>
        <v>0</v>
      </c>
      <c r="MS45" s="42">
        <f t="shared" si="143"/>
        <v>0</v>
      </c>
      <c r="MT45" s="42">
        <f t="shared" si="143"/>
        <v>0</v>
      </c>
      <c r="MU45" s="42">
        <f t="shared" si="143"/>
        <v>0</v>
      </c>
      <c r="MV45" s="42">
        <f t="shared" si="143"/>
        <v>0</v>
      </c>
      <c r="MW45" s="42">
        <f t="shared" si="143"/>
        <v>0</v>
      </c>
      <c r="MX45" s="42">
        <f t="shared" si="143"/>
        <v>0</v>
      </c>
      <c r="MY45" s="42">
        <f t="shared" si="143"/>
        <v>0</v>
      </c>
      <c r="MZ45" s="42">
        <f t="shared" si="143"/>
        <v>0</v>
      </c>
      <c r="NA45" s="42">
        <f t="shared" si="143"/>
        <v>0</v>
      </c>
      <c r="NB45" s="42">
        <f t="shared" si="143"/>
        <v>0</v>
      </c>
      <c r="NC45" s="42">
        <f t="shared" si="143"/>
        <v>0</v>
      </c>
      <c r="ND45" s="42">
        <f t="shared" si="143"/>
        <v>0</v>
      </c>
      <c r="NE45" s="42">
        <f t="shared" si="143"/>
        <v>0</v>
      </c>
      <c r="NF45" s="42">
        <f t="shared" si="143"/>
        <v>0</v>
      </c>
      <c r="NG45" s="42">
        <f t="shared" si="143"/>
        <v>0</v>
      </c>
      <c r="NH45" s="42">
        <f t="shared" si="143"/>
        <v>0</v>
      </c>
      <c r="NI45" s="42">
        <f t="shared" si="143"/>
        <v>0</v>
      </c>
      <c r="NJ45" s="42">
        <f t="shared" si="143"/>
        <v>0</v>
      </c>
      <c r="NK45" s="42">
        <f t="shared" si="143"/>
        <v>0</v>
      </c>
      <c r="NL45" s="42">
        <f t="shared" si="143"/>
        <v>0</v>
      </c>
      <c r="NM45" s="42">
        <f t="shared" si="143"/>
        <v>0</v>
      </c>
      <c r="NN45" s="42">
        <f t="shared" si="143"/>
        <v>0</v>
      </c>
      <c r="NO45" s="42">
        <f t="shared" si="143"/>
        <v>0</v>
      </c>
      <c r="NP45" s="42">
        <f t="shared" si="143"/>
        <v>0</v>
      </c>
      <c r="NQ45" s="42">
        <f t="shared" si="143"/>
        <v>0</v>
      </c>
      <c r="NR45" s="42">
        <f t="shared" si="143"/>
        <v>0</v>
      </c>
      <c r="NS45" s="42">
        <f t="shared" si="143"/>
        <v>0</v>
      </c>
      <c r="NT45" s="42">
        <f t="shared" si="143"/>
        <v>0</v>
      </c>
      <c r="NU45" s="42">
        <f t="shared" si="143"/>
        <v>0</v>
      </c>
      <c r="NV45" s="42">
        <f t="shared" si="143"/>
        <v>0</v>
      </c>
      <c r="NW45" s="42">
        <f t="shared" si="143"/>
        <v>0</v>
      </c>
      <c r="NX45" s="42">
        <f t="shared" si="143"/>
        <v>0</v>
      </c>
      <c r="NY45" s="42">
        <f t="shared" si="143"/>
        <v>0</v>
      </c>
      <c r="NZ45" s="42">
        <f t="shared" si="143"/>
        <v>0</v>
      </c>
      <c r="OA45" s="42">
        <f t="shared" si="143"/>
        <v>0</v>
      </c>
      <c r="OB45" s="42">
        <f t="shared" si="143"/>
        <v>0</v>
      </c>
      <c r="OC45" s="42">
        <f t="shared" si="143"/>
        <v>0</v>
      </c>
      <c r="OD45" s="42">
        <f t="shared" si="143"/>
        <v>0</v>
      </c>
      <c r="OE45" s="42">
        <f t="shared" si="143"/>
        <v>0</v>
      </c>
      <c r="OF45" s="42">
        <f t="shared" si="143"/>
        <v>0</v>
      </c>
      <c r="OG45" s="42">
        <f t="shared" si="143"/>
        <v>0</v>
      </c>
      <c r="OH45" s="42">
        <f t="shared" si="143"/>
        <v>0</v>
      </c>
      <c r="OI45" s="42">
        <f t="shared" si="143"/>
        <v>0</v>
      </c>
      <c r="OJ45" s="42">
        <f t="shared" si="143"/>
        <v>0</v>
      </c>
      <c r="OK45" s="42">
        <f t="shared" si="143"/>
        <v>0</v>
      </c>
      <c r="OL45" s="42">
        <f t="shared" si="139"/>
        <v>0</v>
      </c>
      <c r="OM45" s="42">
        <f t="shared" si="139"/>
        <v>0</v>
      </c>
      <c r="ON45" s="42">
        <f t="shared" si="139"/>
        <v>0</v>
      </c>
      <c r="OO45" s="42">
        <f t="shared" si="139"/>
        <v>0</v>
      </c>
      <c r="OP45" s="42">
        <f t="shared" si="139"/>
        <v>0</v>
      </c>
      <c r="OQ45" s="42">
        <f t="shared" si="139"/>
        <v>0</v>
      </c>
      <c r="OR45" s="42">
        <f t="shared" si="139"/>
        <v>0</v>
      </c>
      <c r="OS45" s="42">
        <f t="shared" si="139"/>
        <v>0</v>
      </c>
      <c r="OT45" s="42">
        <f t="shared" si="139"/>
        <v>0</v>
      </c>
      <c r="OU45" s="42">
        <f t="shared" si="139"/>
        <v>0</v>
      </c>
      <c r="OV45" s="42">
        <f t="shared" si="139"/>
        <v>0</v>
      </c>
      <c r="OW45" s="42">
        <f t="shared" si="139"/>
        <v>0</v>
      </c>
      <c r="OX45" s="42">
        <f t="shared" si="139"/>
        <v>0</v>
      </c>
      <c r="OY45" s="42">
        <f t="shared" si="139"/>
        <v>0</v>
      </c>
      <c r="OZ45" s="42">
        <f t="shared" si="139"/>
        <v>0</v>
      </c>
      <c r="PA45" s="42">
        <f t="shared" si="139"/>
        <v>0</v>
      </c>
      <c r="PB45" s="42">
        <f t="shared" si="139"/>
        <v>0</v>
      </c>
      <c r="PC45" s="42">
        <f t="shared" si="139"/>
        <v>0</v>
      </c>
      <c r="PD45" s="42">
        <f t="shared" si="139"/>
        <v>0</v>
      </c>
      <c r="PE45" s="42">
        <f t="shared" si="139"/>
        <v>0</v>
      </c>
      <c r="PF45" s="42">
        <f t="shared" si="139"/>
        <v>0</v>
      </c>
      <c r="PG45" s="42">
        <f t="shared" si="139"/>
        <v>0</v>
      </c>
      <c r="PH45" s="42">
        <f t="shared" si="139"/>
        <v>0</v>
      </c>
      <c r="PI45" s="42">
        <f t="shared" si="139"/>
        <v>0</v>
      </c>
      <c r="PJ45" s="42">
        <f t="shared" si="139"/>
        <v>0</v>
      </c>
      <c r="PK45" s="42">
        <f t="shared" si="139"/>
        <v>0</v>
      </c>
      <c r="PL45" s="42">
        <f t="shared" si="139"/>
        <v>0</v>
      </c>
      <c r="PM45" s="42">
        <f t="shared" si="139"/>
        <v>0</v>
      </c>
      <c r="PN45" s="42">
        <f t="shared" si="139"/>
        <v>0</v>
      </c>
      <c r="PO45" s="42">
        <f t="shared" si="139"/>
        <v>0</v>
      </c>
      <c r="PP45" s="42">
        <f t="shared" si="139"/>
        <v>0</v>
      </c>
      <c r="PQ45" s="42">
        <f t="shared" si="139"/>
        <v>0</v>
      </c>
      <c r="PR45" s="42">
        <f t="shared" si="139"/>
        <v>0</v>
      </c>
      <c r="PS45" s="42">
        <f t="shared" si="139"/>
        <v>0</v>
      </c>
      <c r="PT45" s="42">
        <f t="shared" si="139"/>
        <v>0</v>
      </c>
      <c r="PU45" s="42">
        <f t="shared" si="139"/>
        <v>0</v>
      </c>
      <c r="PV45" s="42">
        <f t="shared" si="139"/>
        <v>0</v>
      </c>
      <c r="PW45" s="42">
        <f t="shared" si="139"/>
        <v>0</v>
      </c>
      <c r="PX45" s="42">
        <f t="shared" si="139"/>
        <v>0</v>
      </c>
      <c r="PY45" s="42">
        <f t="shared" si="139"/>
        <v>0</v>
      </c>
      <c r="PZ45" s="42">
        <f t="shared" si="139"/>
        <v>0</v>
      </c>
      <c r="QA45" s="42">
        <f t="shared" si="139"/>
        <v>0</v>
      </c>
      <c r="QB45" s="42">
        <f t="shared" si="139"/>
        <v>0</v>
      </c>
      <c r="QC45" s="42">
        <f t="shared" si="139"/>
        <v>0</v>
      </c>
      <c r="QD45" s="42">
        <f t="shared" si="139"/>
        <v>0</v>
      </c>
      <c r="QE45" s="42">
        <f t="shared" si="139"/>
        <v>0</v>
      </c>
      <c r="QF45" s="42">
        <f t="shared" si="132"/>
        <v>0</v>
      </c>
      <c r="QG45" s="42">
        <f t="shared" si="132"/>
        <v>0</v>
      </c>
      <c r="QH45" s="42">
        <f t="shared" si="132"/>
        <v>0</v>
      </c>
      <c r="QI45" s="42">
        <f t="shared" si="132"/>
        <v>0</v>
      </c>
      <c r="QJ45" s="42">
        <f t="shared" si="132"/>
        <v>0</v>
      </c>
      <c r="QK45" s="42">
        <f t="shared" si="132"/>
        <v>0</v>
      </c>
      <c r="QL45" s="42">
        <f t="shared" si="128"/>
        <v>0</v>
      </c>
      <c r="QM45" s="42">
        <f t="shared" si="128"/>
        <v>0</v>
      </c>
      <c r="QN45" s="42">
        <f t="shared" si="140"/>
        <v>0</v>
      </c>
      <c r="QO45" s="42">
        <f t="shared" si="140"/>
        <v>0</v>
      </c>
      <c r="QP45" s="42">
        <f t="shared" si="140"/>
        <v>0</v>
      </c>
      <c r="QQ45" s="42">
        <f t="shared" si="140"/>
        <v>0</v>
      </c>
      <c r="QR45" s="42">
        <f t="shared" si="140"/>
        <v>0</v>
      </c>
      <c r="QS45" s="42">
        <f t="shared" si="140"/>
        <v>0</v>
      </c>
      <c r="QT45" s="42">
        <f t="shared" si="140"/>
        <v>0</v>
      </c>
      <c r="QU45" s="42">
        <f t="shared" si="140"/>
        <v>0</v>
      </c>
      <c r="QV45" s="42">
        <f t="shared" si="140"/>
        <v>0</v>
      </c>
      <c r="QW45" s="42">
        <f t="shared" si="140"/>
        <v>0</v>
      </c>
      <c r="QX45" s="42">
        <f t="shared" si="140"/>
        <v>0</v>
      </c>
      <c r="QY45" s="42">
        <f t="shared" si="140"/>
        <v>0</v>
      </c>
      <c r="QZ45" s="42">
        <f t="shared" si="140"/>
        <v>0</v>
      </c>
      <c r="RA45" s="42">
        <f t="shared" si="140"/>
        <v>0</v>
      </c>
      <c r="RB45" s="42">
        <f t="shared" si="140"/>
        <v>0</v>
      </c>
      <c r="RC45" s="42">
        <f t="shared" si="140"/>
        <v>0</v>
      </c>
      <c r="RD45" s="42">
        <f t="shared" si="140"/>
        <v>0</v>
      </c>
      <c r="RE45" s="42">
        <f t="shared" si="140"/>
        <v>0</v>
      </c>
      <c r="RF45" s="42">
        <f t="shared" si="140"/>
        <v>0</v>
      </c>
      <c r="RG45" s="42">
        <f t="shared" si="140"/>
        <v>0</v>
      </c>
      <c r="RH45" s="42">
        <f t="shared" si="140"/>
        <v>0</v>
      </c>
      <c r="RI45" s="42">
        <f t="shared" si="140"/>
        <v>0</v>
      </c>
      <c r="RJ45" s="42">
        <f t="shared" si="140"/>
        <v>0</v>
      </c>
      <c r="RK45" s="42">
        <f t="shared" si="140"/>
        <v>0</v>
      </c>
      <c r="RL45" s="42">
        <f t="shared" si="140"/>
        <v>0</v>
      </c>
      <c r="RM45" s="42">
        <f t="shared" si="140"/>
        <v>0</v>
      </c>
      <c r="RN45" s="42">
        <f t="shared" si="140"/>
        <v>0</v>
      </c>
      <c r="RO45" s="42">
        <f t="shared" si="140"/>
        <v>0</v>
      </c>
      <c r="RP45" s="42">
        <f t="shared" si="140"/>
        <v>0</v>
      </c>
      <c r="RQ45" s="42">
        <f t="shared" si="140"/>
        <v>0</v>
      </c>
      <c r="RR45" s="42">
        <f t="shared" si="140"/>
        <v>0</v>
      </c>
      <c r="RS45" s="42">
        <f t="shared" si="140"/>
        <v>0</v>
      </c>
      <c r="RT45" s="42">
        <f t="shared" si="140"/>
        <v>0</v>
      </c>
      <c r="RU45" s="42">
        <f t="shared" si="140"/>
        <v>0</v>
      </c>
      <c r="RV45" s="42">
        <f t="shared" si="140"/>
        <v>0</v>
      </c>
      <c r="RW45" s="42">
        <f t="shared" si="140"/>
        <v>0</v>
      </c>
      <c r="RX45" s="42">
        <f t="shared" si="140"/>
        <v>0</v>
      </c>
      <c r="RY45" s="42">
        <f t="shared" si="140"/>
        <v>0</v>
      </c>
      <c r="RZ45" s="42">
        <f t="shared" si="140"/>
        <v>0</v>
      </c>
      <c r="SA45" s="42">
        <f t="shared" si="140"/>
        <v>0</v>
      </c>
      <c r="SB45" s="42">
        <f t="shared" si="140"/>
        <v>0</v>
      </c>
      <c r="SC45" s="42">
        <f t="shared" si="140"/>
        <v>0</v>
      </c>
      <c r="SD45" s="42">
        <f t="shared" si="140"/>
        <v>0</v>
      </c>
      <c r="SE45" s="42">
        <f t="shared" si="140"/>
        <v>0</v>
      </c>
      <c r="SF45" s="42">
        <f t="shared" si="140"/>
        <v>0</v>
      </c>
      <c r="SG45" s="42">
        <f t="shared" si="140"/>
        <v>0</v>
      </c>
      <c r="SH45" s="42">
        <f t="shared" si="140"/>
        <v>0</v>
      </c>
      <c r="SI45" s="42">
        <f t="shared" si="140"/>
        <v>0</v>
      </c>
      <c r="SJ45" s="42">
        <f t="shared" si="140"/>
        <v>0</v>
      </c>
      <c r="SK45" s="42">
        <f t="shared" si="140"/>
        <v>0</v>
      </c>
      <c r="SL45" s="42">
        <f t="shared" si="140"/>
        <v>0</v>
      </c>
      <c r="SM45" s="42">
        <f t="shared" si="140"/>
        <v>0</v>
      </c>
      <c r="SN45" s="42">
        <f t="shared" si="140"/>
        <v>0</v>
      </c>
      <c r="SO45" s="42">
        <f t="shared" si="140"/>
        <v>0</v>
      </c>
      <c r="SP45" s="42">
        <f t="shared" si="140"/>
        <v>0</v>
      </c>
      <c r="SQ45" s="42">
        <f t="shared" si="140"/>
        <v>0</v>
      </c>
      <c r="SR45" s="42">
        <f t="shared" si="140"/>
        <v>0</v>
      </c>
      <c r="SS45" s="42">
        <f t="shared" si="140"/>
        <v>0</v>
      </c>
      <c r="ST45" s="42">
        <f t="shared" si="140"/>
        <v>0</v>
      </c>
      <c r="SU45" s="42">
        <f t="shared" si="140"/>
        <v>0</v>
      </c>
      <c r="SV45" s="42">
        <f t="shared" si="140"/>
        <v>0</v>
      </c>
      <c r="SW45" s="42">
        <f t="shared" si="140"/>
        <v>0</v>
      </c>
      <c r="SX45" s="42">
        <f t="shared" si="140"/>
        <v>0</v>
      </c>
      <c r="SY45" s="42">
        <f t="shared" si="140"/>
        <v>0</v>
      </c>
      <c r="SZ45" s="42">
        <f t="shared" si="136"/>
        <v>0</v>
      </c>
      <c r="TA45" s="42">
        <f t="shared" si="136"/>
        <v>0</v>
      </c>
      <c r="TB45" s="42">
        <f t="shared" si="98"/>
        <v>0</v>
      </c>
      <c r="TC45" s="42">
        <f t="shared" si="98"/>
        <v>0</v>
      </c>
      <c r="TD45" s="42">
        <f t="shared" si="133"/>
        <v>0</v>
      </c>
      <c r="TE45" s="42">
        <f t="shared" si="133"/>
        <v>0</v>
      </c>
      <c r="TF45" s="42">
        <f t="shared" si="133"/>
        <v>0</v>
      </c>
      <c r="TG45" s="42">
        <f t="shared" si="133"/>
        <v>0</v>
      </c>
      <c r="TH45" s="42">
        <f t="shared" si="133"/>
        <v>1</v>
      </c>
      <c r="TI45" s="42">
        <f t="shared" si="133"/>
        <v>0</v>
      </c>
      <c r="TJ45" s="42">
        <f t="shared" si="133"/>
        <v>0</v>
      </c>
      <c r="TK45" s="42">
        <f t="shared" si="133"/>
        <v>0</v>
      </c>
      <c r="TL45" s="42">
        <f t="shared" si="133"/>
        <v>0</v>
      </c>
      <c r="TM45" s="42">
        <f t="shared" si="133"/>
        <v>0</v>
      </c>
      <c r="TN45" s="42">
        <f t="shared" si="133"/>
        <v>0</v>
      </c>
      <c r="TO45" s="42">
        <f t="shared" si="133"/>
        <v>0</v>
      </c>
      <c r="TP45" s="42">
        <f t="shared" si="133"/>
        <v>0</v>
      </c>
      <c r="TQ45" s="42">
        <f t="shared" si="133"/>
        <v>0</v>
      </c>
      <c r="TR45" s="42">
        <f t="shared" si="133"/>
        <v>0</v>
      </c>
      <c r="TS45" s="42">
        <f t="shared" si="133"/>
        <v>0</v>
      </c>
      <c r="TT45" s="42">
        <f t="shared" si="133"/>
        <v>0</v>
      </c>
      <c r="TU45" s="42">
        <f t="shared" si="133"/>
        <v>0</v>
      </c>
      <c r="TV45" s="42">
        <f t="shared" si="133"/>
        <v>0</v>
      </c>
      <c r="TW45" s="42">
        <f t="shared" si="133"/>
        <v>0</v>
      </c>
      <c r="TX45" s="42">
        <f t="shared" si="133"/>
        <v>0</v>
      </c>
      <c r="TY45" s="42">
        <f t="shared" si="133"/>
        <v>0</v>
      </c>
      <c r="TZ45" s="42">
        <f t="shared" si="133"/>
        <v>0</v>
      </c>
      <c r="UA45" s="42">
        <f t="shared" si="133"/>
        <v>0</v>
      </c>
      <c r="UB45" s="42">
        <f t="shared" si="133"/>
        <v>0</v>
      </c>
      <c r="UC45" s="42">
        <f t="shared" si="133"/>
        <v>0</v>
      </c>
      <c r="UD45" s="42">
        <f t="shared" si="133"/>
        <v>0</v>
      </c>
      <c r="UE45" s="42">
        <f t="shared" si="133"/>
        <v>0</v>
      </c>
      <c r="UF45" s="42">
        <f t="shared" si="133"/>
        <v>0</v>
      </c>
      <c r="UG45" s="42">
        <f t="shared" si="133"/>
        <v>0</v>
      </c>
      <c r="UH45" s="42">
        <f t="shared" si="133"/>
        <v>0</v>
      </c>
      <c r="UI45" s="42">
        <f t="shared" si="133"/>
        <v>0</v>
      </c>
      <c r="UJ45" s="42">
        <f t="shared" si="133"/>
        <v>0</v>
      </c>
      <c r="UK45" s="42">
        <f t="shared" si="133"/>
        <v>0</v>
      </c>
      <c r="UL45" s="42">
        <f t="shared" si="133"/>
        <v>0</v>
      </c>
      <c r="UM45" s="42">
        <f t="shared" si="133"/>
        <v>0</v>
      </c>
      <c r="UN45" s="42">
        <f t="shared" si="133"/>
        <v>0</v>
      </c>
      <c r="UO45" s="42">
        <f t="shared" si="133"/>
        <v>0</v>
      </c>
      <c r="UP45" s="42">
        <f t="shared" si="133"/>
        <v>0</v>
      </c>
      <c r="UQ45" s="42">
        <f t="shared" si="133"/>
        <v>0</v>
      </c>
      <c r="UR45" s="42">
        <f t="shared" si="133"/>
        <v>0</v>
      </c>
      <c r="US45" s="42">
        <f t="shared" si="133"/>
        <v>0</v>
      </c>
      <c r="UT45" s="42">
        <f t="shared" si="133"/>
        <v>0</v>
      </c>
      <c r="UU45" s="42">
        <f t="shared" si="133"/>
        <v>0</v>
      </c>
      <c r="UV45" s="42">
        <f t="shared" si="133"/>
        <v>0</v>
      </c>
      <c r="UW45" s="42">
        <f t="shared" si="133"/>
        <v>0</v>
      </c>
      <c r="UX45" s="42">
        <f t="shared" si="133"/>
        <v>0</v>
      </c>
      <c r="UY45" s="42">
        <f t="shared" si="133"/>
        <v>0</v>
      </c>
      <c r="UZ45" s="42">
        <f t="shared" si="133"/>
        <v>0</v>
      </c>
      <c r="VA45" s="42">
        <f t="shared" si="133"/>
        <v>0</v>
      </c>
      <c r="VB45" s="42">
        <f t="shared" si="133"/>
        <v>0</v>
      </c>
      <c r="VC45" s="42">
        <f t="shared" si="133"/>
        <v>0</v>
      </c>
      <c r="VD45" s="42">
        <f t="shared" si="133"/>
        <v>0</v>
      </c>
      <c r="VE45" s="42">
        <f t="shared" si="133"/>
        <v>0</v>
      </c>
      <c r="VF45" s="42">
        <f t="shared" si="133"/>
        <v>0</v>
      </c>
      <c r="VG45" s="42">
        <f t="shared" si="133"/>
        <v>0</v>
      </c>
      <c r="VH45" s="42">
        <f t="shared" si="133"/>
        <v>0</v>
      </c>
      <c r="VI45" s="42">
        <f t="shared" si="133"/>
        <v>0</v>
      </c>
      <c r="VJ45" s="42">
        <f t="shared" si="133"/>
        <v>0</v>
      </c>
      <c r="VK45" s="42">
        <f t="shared" si="133"/>
        <v>0</v>
      </c>
      <c r="VL45" s="42">
        <f t="shared" si="133"/>
        <v>0</v>
      </c>
      <c r="VM45" s="42">
        <f t="shared" si="133"/>
        <v>0</v>
      </c>
      <c r="VN45" s="42">
        <f t="shared" si="133"/>
        <v>0</v>
      </c>
      <c r="VO45" s="42">
        <f t="shared" ref="VO45:XZ48" si="144">IF(VO$2=$A45,1,0)</f>
        <v>0</v>
      </c>
      <c r="VP45" s="42">
        <f t="shared" si="144"/>
        <v>0</v>
      </c>
      <c r="VQ45" s="42">
        <f t="shared" si="144"/>
        <v>0</v>
      </c>
      <c r="VR45" s="42">
        <f t="shared" si="144"/>
        <v>0</v>
      </c>
      <c r="VS45" s="42">
        <f t="shared" si="144"/>
        <v>0</v>
      </c>
      <c r="VT45" s="42">
        <f t="shared" si="144"/>
        <v>0</v>
      </c>
      <c r="VU45" s="42">
        <f t="shared" si="144"/>
        <v>0</v>
      </c>
      <c r="VV45" s="42">
        <f t="shared" si="144"/>
        <v>0</v>
      </c>
      <c r="VW45" s="42">
        <f t="shared" si="144"/>
        <v>0</v>
      </c>
      <c r="VX45" s="42">
        <f t="shared" si="144"/>
        <v>0</v>
      </c>
      <c r="VY45" s="42">
        <f t="shared" si="144"/>
        <v>0</v>
      </c>
      <c r="VZ45" s="42">
        <f t="shared" si="144"/>
        <v>0</v>
      </c>
      <c r="WA45" s="42">
        <f t="shared" si="144"/>
        <v>0</v>
      </c>
      <c r="WB45" s="42">
        <f t="shared" si="144"/>
        <v>0</v>
      </c>
      <c r="WC45" s="42">
        <f t="shared" si="144"/>
        <v>0</v>
      </c>
      <c r="WD45" s="42">
        <f t="shared" si="144"/>
        <v>0</v>
      </c>
      <c r="WE45" s="42">
        <f t="shared" si="144"/>
        <v>0</v>
      </c>
      <c r="WF45" s="42">
        <f t="shared" si="144"/>
        <v>0</v>
      </c>
      <c r="WG45" s="42">
        <f t="shared" si="144"/>
        <v>0</v>
      </c>
      <c r="WH45" s="42">
        <f t="shared" si="144"/>
        <v>0</v>
      </c>
      <c r="WI45" s="42">
        <f t="shared" si="144"/>
        <v>0</v>
      </c>
      <c r="WJ45" s="42">
        <f t="shared" si="144"/>
        <v>0</v>
      </c>
      <c r="WK45" s="42">
        <f t="shared" si="144"/>
        <v>0</v>
      </c>
      <c r="WL45" s="42">
        <f t="shared" si="144"/>
        <v>0</v>
      </c>
      <c r="WM45" s="42">
        <f t="shared" si="144"/>
        <v>0</v>
      </c>
      <c r="WN45" s="42">
        <f t="shared" si="144"/>
        <v>0</v>
      </c>
      <c r="WO45" s="42">
        <f t="shared" si="144"/>
        <v>0</v>
      </c>
      <c r="WP45" s="42">
        <f t="shared" si="144"/>
        <v>0</v>
      </c>
      <c r="WQ45" s="42">
        <f t="shared" si="144"/>
        <v>0</v>
      </c>
      <c r="WR45" s="42">
        <f t="shared" si="144"/>
        <v>0</v>
      </c>
      <c r="WS45" s="42">
        <f t="shared" si="144"/>
        <v>0</v>
      </c>
      <c r="WT45" s="42">
        <f t="shared" si="144"/>
        <v>0</v>
      </c>
      <c r="WU45" s="42">
        <f t="shared" si="144"/>
        <v>0</v>
      </c>
      <c r="WV45" s="42">
        <f t="shared" si="144"/>
        <v>0</v>
      </c>
      <c r="WW45" s="42">
        <f t="shared" si="144"/>
        <v>0</v>
      </c>
      <c r="WX45" s="42">
        <f t="shared" si="144"/>
        <v>0</v>
      </c>
      <c r="WY45" s="42">
        <f t="shared" si="144"/>
        <v>0</v>
      </c>
      <c r="WZ45" s="42">
        <f t="shared" si="144"/>
        <v>0</v>
      </c>
      <c r="XA45" s="42">
        <f t="shared" si="144"/>
        <v>0</v>
      </c>
      <c r="XB45" s="42">
        <f t="shared" si="144"/>
        <v>0</v>
      </c>
      <c r="XC45" s="42">
        <f t="shared" si="144"/>
        <v>0</v>
      </c>
      <c r="XD45" s="42">
        <f t="shared" si="144"/>
        <v>0</v>
      </c>
      <c r="XE45" s="42">
        <f t="shared" si="144"/>
        <v>0</v>
      </c>
      <c r="XF45" s="42">
        <f t="shared" si="144"/>
        <v>0</v>
      </c>
      <c r="XG45" s="42">
        <f t="shared" si="144"/>
        <v>0</v>
      </c>
      <c r="XH45" s="42">
        <f t="shared" si="144"/>
        <v>0</v>
      </c>
      <c r="XI45" s="42">
        <f t="shared" si="144"/>
        <v>0</v>
      </c>
      <c r="XJ45" s="42">
        <f t="shared" si="144"/>
        <v>0</v>
      </c>
      <c r="XK45" s="42">
        <f t="shared" si="144"/>
        <v>0</v>
      </c>
      <c r="XL45" s="42">
        <f t="shared" si="144"/>
        <v>0</v>
      </c>
      <c r="XM45" s="42">
        <f t="shared" si="144"/>
        <v>0</v>
      </c>
      <c r="XN45" s="42">
        <f t="shared" si="144"/>
        <v>0</v>
      </c>
      <c r="XO45" s="42">
        <f t="shared" si="144"/>
        <v>0</v>
      </c>
      <c r="XP45" s="42">
        <f t="shared" si="144"/>
        <v>0</v>
      </c>
      <c r="XQ45" s="42">
        <f t="shared" si="144"/>
        <v>0</v>
      </c>
      <c r="XR45" s="42">
        <f t="shared" si="144"/>
        <v>0</v>
      </c>
      <c r="XS45" s="42">
        <f t="shared" si="144"/>
        <v>0</v>
      </c>
      <c r="XT45" s="42">
        <f t="shared" si="144"/>
        <v>0</v>
      </c>
      <c r="XU45" s="42">
        <f t="shared" si="144"/>
        <v>0</v>
      </c>
      <c r="XV45" s="42">
        <f t="shared" si="144"/>
        <v>0</v>
      </c>
      <c r="XW45" s="42">
        <f t="shared" si="144"/>
        <v>0</v>
      </c>
      <c r="XX45" s="42">
        <f t="shared" si="144"/>
        <v>0</v>
      </c>
      <c r="XY45" s="42">
        <f t="shared" si="144"/>
        <v>0</v>
      </c>
      <c r="XZ45" s="42">
        <f t="shared" si="144"/>
        <v>0</v>
      </c>
      <c r="YA45" s="42">
        <f t="shared" si="104"/>
        <v>0</v>
      </c>
      <c r="YB45" s="42">
        <f t="shared" si="104"/>
        <v>0</v>
      </c>
      <c r="YC45" s="42">
        <f t="shared" si="104"/>
        <v>0</v>
      </c>
      <c r="YD45" s="42">
        <f t="shared" si="122"/>
        <v>0</v>
      </c>
      <c r="YE45" s="23"/>
    </row>
    <row r="46" spans="1:655" x14ac:dyDescent="0.55000000000000004">
      <c r="A46" t="s">
        <v>968</v>
      </c>
      <c r="B46" s="42">
        <f t="shared" si="119"/>
        <v>0</v>
      </c>
      <c r="C46" s="42">
        <f t="shared" si="119"/>
        <v>0</v>
      </c>
      <c r="D46" s="42">
        <f t="shared" si="119"/>
        <v>0</v>
      </c>
      <c r="E46" s="42">
        <f t="shared" si="119"/>
        <v>0</v>
      </c>
      <c r="F46" s="42">
        <f t="shared" si="119"/>
        <v>0</v>
      </c>
      <c r="G46" s="42">
        <f t="shared" si="119"/>
        <v>0</v>
      </c>
      <c r="H46" s="42">
        <f t="shared" si="119"/>
        <v>0</v>
      </c>
      <c r="I46" s="42">
        <f t="shared" si="119"/>
        <v>0</v>
      </c>
      <c r="J46" s="42">
        <f t="shared" si="119"/>
        <v>0</v>
      </c>
      <c r="K46" s="42">
        <f t="shared" si="119"/>
        <v>0</v>
      </c>
      <c r="L46" s="42">
        <f t="shared" si="119"/>
        <v>0</v>
      </c>
      <c r="M46" s="42">
        <f t="shared" si="119"/>
        <v>0</v>
      </c>
      <c r="N46" s="42">
        <f t="shared" si="119"/>
        <v>0</v>
      </c>
      <c r="O46" s="42">
        <f t="shared" si="119"/>
        <v>0</v>
      </c>
      <c r="P46" s="42">
        <f t="shared" si="119"/>
        <v>0</v>
      </c>
      <c r="Q46" s="42">
        <f t="shared" si="119"/>
        <v>0</v>
      </c>
      <c r="R46" s="42">
        <f t="shared" si="131"/>
        <v>0</v>
      </c>
      <c r="S46" s="42">
        <f t="shared" si="131"/>
        <v>0</v>
      </c>
      <c r="T46" s="42">
        <f t="shared" si="131"/>
        <v>0</v>
      </c>
      <c r="U46" s="42">
        <f t="shared" si="131"/>
        <v>0</v>
      </c>
      <c r="V46" s="42">
        <f t="shared" si="131"/>
        <v>0</v>
      </c>
      <c r="W46" s="42">
        <f t="shared" si="131"/>
        <v>0</v>
      </c>
      <c r="X46" s="42">
        <f t="shared" si="131"/>
        <v>0</v>
      </c>
      <c r="Y46" s="42">
        <f t="shared" si="131"/>
        <v>0</v>
      </c>
      <c r="Z46" s="42">
        <f t="shared" si="131"/>
        <v>0</v>
      </c>
      <c r="AA46" s="42">
        <f t="shared" si="131"/>
        <v>0</v>
      </c>
      <c r="AB46" s="42">
        <f t="shared" si="131"/>
        <v>0</v>
      </c>
      <c r="AC46" s="42">
        <f t="shared" si="131"/>
        <v>0</v>
      </c>
      <c r="AD46" s="42">
        <f t="shared" si="131"/>
        <v>0</v>
      </c>
      <c r="AE46" s="42">
        <f t="shared" si="131"/>
        <v>0</v>
      </c>
      <c r="AF46" s="42">
        <f t="shared" si="131"/>
        <v>0</v>
      </c>
      <c r="AG46" s="42">
        <f t="shared" si="131"/>
        <v>0</v>
      </c>
      <c r="AH46" s="42">
        <f t="shared" si="131"/>
        <v>0</v>
      </c>
      <c r="AI46" s="42">
        <f t="shared" si="131"/>
        <v>0</v>
      </c>
      <c r="AJ46" s="42">
        <f t="shared" si="131"/>
        <v>0</v>
      </c>
      <c r="AK46" s="42">
        <f t="shared" si="131"/>
        <v>0</v>
      </c>
      <c r="AL46" s="42">
        <f t="shared" si="131"/>
        <v>0</v>
      </c>
      <c r="AM46" s="42">
        <f t="shared" si="131"/>
        <v>0</v>
      </c>
      <c r="AN46" s="42">
        <f t="shared" si="131"/>
        <v>0</v>
      </c>
      <c r="AO46" s="42">
        <f t="shared" si="131"/>
        <v>0</v>
      </c>
      <c r="AP46" s="42">
        <f t="shared" si="131"/>
        <v>0</v>
      </c>
      <c r="AQ46" s="42">
        <f t="shared" si="131"/>
        <v>0</v>
      </c>
      <c r="AR46" s="42">
        <f t="shared" si="131"/>
        <v>0</v>
      </c>
      <c r="AS46" s="42">
        <f t="shared" si="131"/>
        <v>0</v>
      </c>
      <c r="AT46" s="42">
        <f t="shared" si="131"/>
        <v>0</v>
      </c>
      <c r="AU46" s="42">
        <f t="shared" ref="AU46:DF48" si="145">IF(AU$2=$A46,1,0)</f>
        <v>0</v>
      </c>
      <c r="AV46" s="42">
        <f t="shared" si="145"/>
        <v>0</v>
      </c>
      <c r="AW46" s="42">
        <f t="shared" si="145"/>
        <v>0</v>
      </c>
      <c r="AX46" s="42">
        <f t="shared" si="145"/>
        <v>0</v>
      </c>
      <c r="AY46" s="42">
        <f t="shared" si="145"/>
        <v>0</v>
      </c>
      <c r="AZ46" s="42">
        <f t="shared" si="145"/>
        <v>0</v>
      </c>
      <c r="BA46" s="42">
        <f t="shared" si="145"/>
        <v>0</v>
      </c>
      <c r="BB46" s="42">
        <f t="shared" si="145"/>
        <v>0</v>
      </c>
      <c r="BC46" s="42">
        <f t="shared" si="145"/>
        <v>0</v>
      </c>
      <c r="BD46" s="42">
        <f t="shared" si="145"/>
        <v>0</v>
      </c>
      <c r="BE46" s="42">
        <f t="shared" si="145"/>
        <v>0</v>
      </c>
      <c r="BF46" s="42">
        <f t="shared" si="145"/>
        <v>0</v>
      </c>
      <c r="BG46" s="42">
        <f t="shared" si="145"/>
        <v>0</v>
      </c>
      <c r="BH46" s="42">
        <f t="shared" si="145"/>
        <v>0</v>
      </c>
      <c r="BI46" s="42">
        <f t="shared" si="145"/>
        <v>0</v>
      </c>
      <c r="BJ46" s="42">
        <f t="shared" si="145"/>
        <v>0</v>
      </c>
      <c r="BK46" s="42">
        <f t="shared" si="145"/>
        <v>0</v>
      </c>
      <c r="BL46" s="42">
        <f t="shared" si="145"/>
        <v>0</v>
      </c>
      <c r="BM46" s="42">
        <f t="shared" si="145"/>
        <v>0</v>
      </c>
      <c r="BN46" s="42">
        <f t="shared" si="145"/>
        <v>0</v>
      </c>
      <c r="BO46" s="42">
        <f t="shared" si="145"/>
        <v>0</v>
      </c>
      <c r="BP46" s="42">
        <f t="shared" si="145"/>
        <v>0</v>
      </c>
      <c r="BQ46" s="42">
        <f t="shared" si="145"/>
        <v>0</v>
      </c>
      <c r="BR46" s="42">
        <f t="shared" si="145"/>
        <v>0</v>
      </c>
      <c r="BS46" s="42">
        <f t="shared" si="145"/>
        <v>0</v>
      </c>
      <c r="BT46" s="42">
        <f t="shared" si="145"/>
        <v>0</v>
      </c>
      <c r="BU46" s="42">
        <f t="shared" si="145"/>
        <v>0</v>
      </c>
      <c r="BV46" s="42">
        <f t="shared" si="145"/>
        <v>0</v>
      </c>
      <c r="BW46" s="42">
        <f t="shared" si="145"/>
        <v>0</v>
      </c>
      <c r="BX46" s="42">
        <f t="shared" si="145"/>
        <v>0</v>
      </c>
      <c r="BY46" s="42">
        <f t="shared" si="145"/>
        <v>0</v>
      </c>
      <c r="BZ46" s="42">
        <f t="shared" si="145"/>
        <v>0</v>
      </c>
      <c r="CA46" s="42">
        <f t="shared" si="145"/>
        <v>0</v>
      </c>
      <c r="CB46" s="42">
        <f t="shared" si="145"/>
        <v>0</v>
      </c>
      <c r="CC46" s="42">
        <f t="shared" si="145"/>
        <v>0</v>
      </c>
      <c r="CD46" s="42">
        <f t="shared" si="145"/>
        <v>0</v>
      </c>
      <c r="CE46" s="42">
        <f t="shared" si="145"/>
        <v>0</v>
      </c>
      <c r="CF46" s="42">
        <f t="shared" si="145"/>
        <v>0</v>
      </c>
      <c r="CG46" s="42">
        <f t="shared" si="145"/>
        <v>0</v>
      </c>
      <c r="CH46" s="42">
        <f t="shared" si="145"/>
        <v>0</v>
      </c>
      <c r="CI46" s="42">
        <f t="shared" si="145"/>
        <v>0</v>
      </c>
      <c r="CJ46" s="42">
        <f t="shared" si="145"/>
        <v>0</v>
      </c>
      <c r="CK46" s="42">
        <f t="shared" si="145"/>
        <v>0</v>
      </c>
      <c r="CL46" s="42">
        <f t="shared" si="145"/>
        <v>0</v>
      </c>
      <c r="CM46" s="42">
        <f t="shared" si="145"/>
        <v>0</v>
      </c>
      <c r="CN46" s="42">
        <f t="shared" si="145"/>
        <v>0</v>
      </c>
      <c r="CO46" s="42">
        <f t="shared" si="145"/>
        <v>0</v>
      </c>
      <c r="CP46" s="42">
        <f t="shared" si="145"/>
        <v>0</v>
      </c>
      <c r="CQ46" s="42">
        <f t="shared" si="145"/>
        <v>0</v>
      </c>
      <c r="CR46" s="42">
        <f t="shared" si="145"/>
        <v>0</v>
      </c>
      <c r="CS46" s="42">
        <f t="shared" si="145"/>
        <v>0</v>
      </c>
      <c r="CT46" s="42">
        <f t="shared" si="145"/>
        <v>0</v>
      </c>
      <c r="CU46" s="42">
        <f t="shared" si="145"/>
        <v>0</v>
      </c>
      <c r="CV46" s="42">
        <f t="shared" si="145"/>
        <v>0</v>
      </c>
      <c r="CW46" s="42">
        <f t="shared" si="145"/>
        <v>0</v>
      </c>
      <c r="CX46" s="42">
        <f t="shared" si="145"/>
        <v>0</v>
      </c>
      <c r="CY46" s="42">
        <f t="shared" si="145"/>
        <v>0</v>
      </c>
      <c r="CZ46" s="42">
        <f t="shared" si="145"/>
        <v>0</v>
      </c>
      <c r="DA46" s="42">
        <f t="shared" si="145"/>
        <v>0</v>
      </c>
      <c r="DB46" s="42">
        <f t="shared" si="145"/>
        <v>0</v>
      </c>
      <c r="DC46" s="42">
        <f t="shared" si="145"/>
        <v>0</v>
      </c>
      <c r="DD46" s="42">
        <f t="shared" si="145"/>
        <v>0</v>
      </c>
      <c r="DE46" s="42">
        <f t="shared" si="145"/>
        <v>0</v>
      </c>
      <c r="DF46" s="42">
        <f t="shared" si="145"/>
        <v>0</v>
      </c>
      <c r="DG46" s="42">
        <f t="shared" si="141"/>
        <v>0</v>
      </c>
      <c r="DH46" s="42">
        <f t="shared" si="141"/>
        <v>0</v>
      </c>
      <c r="DI46" s="42">
        <f t="shared" si="141"/>
        <v>0</v>
      </c>
      <c r="DJ46" s="42">
        <f t="shared" si="141"/>
        <v>0</v>
      </c>
      <c r="DK46" s="42">
        <f t="shared" si="141"/>
        <v>0</v>
      </c>
      <c r="DL46" s="42">
        <f t="shared" si="141"/>
        <v>0</v>
      </c>
      <c r="DM46" s="42">
        <f t="shared" si="141"/>
        <v>0</v>
      </c>
      <c r="DN46" s="42">
        <f t="shared" si="141"/>
        <v>0</v>
      </c>
      <c r="DO46" s="42">
        <f t="shared" si="141"/>
        <v>0</v>
      </c>
      <c r="DP46" s="42">
        <f t="shared" si="141"/>
        <v>0</v>
      </c>
      <c r="DQ46" s="42">
        <f t="shared" si="141"/>
        <v>0</v>
      </c>
      <c r="DR46" s="42">
        <f t="shared" si="141"/>
        <v>0</v>
      </c>
      <c r="DS46" s="42">
        <f t="shared" si="141"/>
        <v>0</v>
      </c>
      <c r="DT46" s="42">
        <f t="shared" si="141"/>
        <v>0</v>
      </c>
      <c r="DU46" s="42">
        <f t="shared" si="141"/>
        <v>0</v>
      </c>
      <c r="DV46" s="42">
        <f t="shared" si="141"/>
        <v>0</v>
      </c>
      <c r="DW46" s="42">
        <f t="shared" si="141"/>
        <v>0</v>
      </c>
      <c r="DX46" s="42">
        <f t="shared" si="141"/>
        <v>0</v>
      </c>
      <c r="DY46" s="42">
        <f t="shared" si="141"/>
        <v>0</v>
      </c>
      <c r="DZ46" s="42">
        <f t="shared" si="123"/>
        <v>0</v>
      </c>
      <c r="EA46" s="42">
        <f t="shared" si="123"/>
        <v>0</v>
      </c>
      <c r="EB46" s="42">
        <f t="shared" si="123"/>
        <v>0</v>
      </c>
      <c r="EC46" s="42">
        <f t="shared" si="123"/>
        <v>0</v>
      </c>
      <c r="ED46" s="42">
        <f t="shared" si="123"/>
        <v>0</v>
      </c>
      <c r="EE46" s="42">
        <f t="shared" si="123"/>
        <v>0</v>
      </c>
      <c r="EF46" s="42">
        <f t="shared" si="123"/>
        <v>0</v>
      </c>
      <c r="EG46" s="42">
        <f t="shared" si="123"/>
        <v>0</v>
      </c>
      <c r="EH46" s="42">
        <f t="shared" si="123"/>
        <v>0</v>
      </c>
      <c r="EI46" s="42">
        <f t="shared" si="123"/>
        <v>0</v>
      </c>
      <c r="EJ46" s="42">
        <f t="shared" si="123"/>
        <v>0</v>
      </c>
      <c r="EK46" s="42">
        <f t="shared" si="123"/>
        <v>0</v>
      </c>
      <c r="EL46" s="42">
        <f t="shared" si="123"/>
        <v>0</v>
      </c>
      <c r="EM46" s="42">
        <f t="shared" si="123"/>
        <v>0</v>
      </c>
      <c r="EN46" s="42">
        <f t="shared" si="123"/>
        <v>0</v>
      </c>
      <c r="EO46" s="42">
        <f t="shared" si="123"/>
        <v>0</v>
      </c>
      <c r="EP46" s="42">
        <f t="shared" si="123"/>
        <v>0</v>
      </c>
      <c r="EQ46" s="42">
        <f t="shared" si="123"/>
        <v>0</v>
      </c>
      <c r="ER46" s="42">
        <f t="shared" si="123"/>
        <v>0</v>
      </c>
      <c r="ES46" s="42">
        <f t="shared" si="123"/>
        <v>0</v>
      </c>
      <c r="ET46" s="42">
        <f t="shared" si="123"/>
        <v>0</v>
      </c>
      <c r="EU46" s="42">
        <f t="shared" ref="EU46:HF48" si="146">IF(EU$2=$A46,1,0)</f>
        <v>0</v>
      </c>
      <c r="EV46" s="42">
        <f t="shared" si="146"/>
        <v>0</v>
      </c>
      <c r="EW46" s="42">
        <f t="shared" si="146"/>
        <v>0</v>
      </c>
      <c r="EX46" s="42">
        <f t="shared" si="146"/>
        <v>0</v>
      </c>
      <c r="EY46" s="42">
        <f t="shared" si="146"/>
        <v>0</v>
      </c>
      <c r="EZ46" s="42">
        <f t="shared" si="146"/>
        <v>0</v>
      </c>
      <c r="FA46" s="42">
        <f t="shared" si="146"/>
        <v>0</v>
      </c>
      <c r="FB46" s="42">
        <f t="shared" si="146"/>
        <v>0</v>
      </c>
      <c r="FC46" s="42">
        <f t="shared" si="146"/>
        <v>0</v>
      </c>
      <c r="FD46" s="42">
        <f t="shared" si="146"/>
        <v>0</v>
      </c>
      <c r="FE46" s="42">
        <f t="shared" si="146"/>
        <v>0</v>
      </c>
      <c r="FF46" s="42">
        <f t="shared" si="146"/>
        <v>0</v>
      </c>
      <c r="FG46" s="42">
        <f t="shared" si="146"/>
        <v>0</v>
      </c>
      <c r="FH46" s="42">
        <f t="shared" si="146"/>
        <v>0</v>
      </c>
      <c r="FI46" s="42">
        <f t="shared" si="146"/>
        <v>0</v>
      </c>
      <c r="FJ46" s="42">
        <f t="shared" si="146"/>
        <v>0</v>
      </c>
      <c r="FK46" s="42">
        <f t="shared" si="146"/>
        <v>0</v>
      </c>
      <c r="FL46" s="42">
        <f t="shared" si="146"/>
        <v>0</v>
      </c>
      <c r="FM46" s="42">
        <f t="shared" si="146"/>
        <v>0</v>
      </c>
      <c r="FN46" s="42">
        <f t="shared" si="146"/>
        <v>0</v>
      </c>
      <c r="FO46" s="42">
        <f t="shared" si="146"/>
        <v>0</v>
      </c>
      <c r="FP46" s="42">
        <f t="shared" si="146"/>
        <v>0</v>
      </c>
      <c r="FQ46" s="42">
        <f t="shared" si="146"/>
        <v>0</v>
      </c>
      <c r="FR46" s="42">
        <f t="shared" si="146"/>
        <v>0</v>
      </c>
      <c r="FS46" s="42">
        <f t="shared" si="146"/>
        <v>0</v>
      </c>
      <c r="FT46" s="42">
        <f t="shared" si="146"/>
        <v>0</v>
      </c>
      <c r="FU46" s="42">
        <f t="shared" si="146"/>
        <v>0</v>
      </c>
      <c r="FV46" s="42">
        <f t="shared" si="146"/>
        <v>0</v>
      </c>
      <c r="FW46" s="42">
        <f t="shared" si="146"/>
        <v>0</v>
      </c>
      <c r="FX46" s="42">
        <f t="shared" si="146"/>
        <v>0</v>
      </c>
      <c r="FY46" s="42">
        <f t="shared" si="146"/>
        <v>0</v>
      </c>
      <c r="FZ46" s="42">
        <f t="shared" si="146"/>
        <v>0</v>
      </c>
      <c r="GA46" s="42">
        <f t="shared" si="146"/>
        <v>0</v>
      </c>
      <c r="GB46" s="42">
        <f t="shared" si="146"/>
        <v>0</v>
      </c>
      <c r="GC46" s="42">
        <f t="shared" si="146"/>
        <v>0</v>
      </c>
      <c r="GD46" s="42">
        <f t="shared" si="146"/>
        <v>0</v>
      </c>
      <c r="GE46" s="42">
        <f t="shared" si="146"/>
        <v>0</v>
      </c>
      <c r="GF46" s="42">
        <f t="shared" si="146"/>
        <v>0</v>
      </c>
      <c r="GG46" s="42">
        <f t="shared" si="146"/>
        <v>0</v>
      </c>
      <c r="GH46" s="42">
        <f t="shared" si="146"/>
        <v>0</v>
      </c>
      <c r="GI46" s="42">
        <f t="shared" si="146"/>
        <v>0</v>
      </c>
      <c r="GJ46" s="42">
        <f t="shared" si="146"/>
        <v>0</v>
      </c>
      <c r="GK46" s="42">
        <f t="shared" si="126"/>
        <v>0</v>
      </c>
      <c r="GL46" s="42">
        <f t="shared" si="126"/>
        <v>0</v>
      </c>
      <c r="GM46" s="42">
        <f t="shared" si="126"/>
        <v>0</v>
      </c>
      <c r="GN46" s="42">
        <f t="shared" ref="GN46:IV48" si="147">IF(GN$2=$A46,1,0)</f>
        <v>0</v>
      </c>
      <c r="GO46" s="42">
        <f t="shared" si="147"/>
        <v>0</v>
      </c>
      <c r="GP46" s="42">
        <f t="shared" si="147"/>
        <v>0</v>
      </c>
      <c r="GQ46" s="42">
        <f t="shared" si="147"/>
        <v>0</v>
      </c>
      <c r="GR46" s="42">
        <f t="shared" si="147"/>
        <v>0</v>
      </c>
      <c r="GS46" s="42">
        <f t="shared" si="147"/>
        <v>0</v>
      </c>
      <c r="GT46" s="42">
        <f t="shared" si="147"/>
        <v>0</v>
      </c>
      <c r="GU46" s="42">
        <f t="shared" si="147"/>
        <v>0</v>
      </c>
      <c r="GV46" s="42">
        <f t="shared" si="147"/>
        <v>0</v>
      </c>
      <c r="GW46" s="42">
        <f t="shared" si="147"/>
        <v>0</v>
      </c>
      <c r="GX46" s="42">
        <f t="shared" si="147"/>
        <v>0</v>
      </c>
      <c r="GY46" s="42">
        <f t="shared" si="147"/>
        <v>0</v>
      </c>
      <c r="GZ46" s="42">
        <f t="shared" si="147"/>
        <v>0</v>
      </c>
      <c r="HA46" s="42">
        <f t="shared" si="147"/>
        <v>0</v>
      </c>
      <c r="HB46" s="42">
        <f t="shared" si="147"/>
        <v>0</v>
      </c>
      <c r="HC46" s="42">
        <f t="shared" si="147"/>
        <v>0</v>
      </c>
      <c r="HD46" s="42">
        <f t="shared" si="147"/>
        <v>0</v>
      </c>
      <c r="HE46" s="42">
        <f t="shared" si="147"/>
        <v>0</v>
      </c>
      <c r="HF46" s="42">
        <f t="shared" si="147"/>
        <v>0</v>
      </c>
      <c r="HG46" s="42">
        <f t="shared" si="147"/>
        <v>0</v>
      </c>
      <c r="HH46" s="42">
        <f t="shared" si="147"/>
        <v>0</v>
      </c>
      <c r="HI46" s="42">
        <f t="shared" si="147"/>
        <v>0</v>
      </c>
      <c r="HJ46" s="42">
        <f t="shared" si="147"/>
        <v>0</v>
      </c>
      <c r="HK46" s="42">
        <f t="shared" si="147"/>
        <v>0</v>
      </c>
      <c r="HL46" s="42">
        <f t="shared" si="147"/>
        <v>0</v>
      </c>
      <c r="HM46" s="42">
        <f t="shared" si="147"/>
        <v>0</v>
      </c>
      <c r="HN46" s="42">
        <f t="shared" si="147"/>
        <v>0</v>
      </c>
      <c r="HO46" s="42">
        <f t="shared" si="147"/>
        <v>0</v>
      </c>
      <c r="HP46" s="42">
        <f t="shared" si="147"/>
        <v>0</v>
      </c>
      <c r="HQ46" s="42">
        <f t="shared" si="147"/>
        <v>0</v>
      </c>
      <c r="HR46" s="42">
        <f t="shared" si="147"/>
        <v>0</v>
      </c>
      <c r="HS46" s="42">
        <f t="shared" si="147"/>
        <v>0</v>
      </c>
      <c r="HT46" s="42">
        <f t="shared" si="147"/>
        <v>0</v>
      </c>
      <c r="HU46" s="42">
        <f t="shared" si="147"/>
        <v>0</v>
      </c>
      <c r="HV46" s="42">
        <f t="shared" si="147"/>
        <v>0</v>
      </c>
      <c r="HW46" s="42">
        <f t="shared" si="147"/>
        <v>0</v>
      </c>
      <c r="HX46" s="42">
        <f t="shared" si="147"/>
        <v>0</v>
      </c>
      <c r="HY46" s="42">
        <f t="shared" si="147"/>
        <v>0</v>
      </c>
      <c r="HZ46" s="42">
        <f t="shared" si="147"/>
        <v>0</v>
      </c>
      <c r="IA46" s="42">
        <f t="shared" si="147"/>
        <v>0</v>
      </c>
      <c r="IB46" s="42">
        <f t="shared" si="147"/>
        <v>0</v>
      </c>
      <c r="IC46" s="42">
        <f t="shared" si="147"/>
        <v>0</v>
      </c>
      <c r="ID46" s="42">
        <f t="shared" si="147"/>
        <v>0</v>
      </c>
      <c r="IE46" s="42">
        <f t="shared" si="147"/>
        <v>0</v>
      </c>
      <c r="IF46" s="42">
        <f t="shared" si="147"/>
        <v>0</v>
      </c>
      <c r="IG46" s="42">
        <f t="shared" si="147"/>
        <v>0</v>
      </c>
      <c r="IH46" s="42">
        <f t="shared" si="147"/>
        <v>0</v>
      </c>
      <c r="II46" s="42">
        <f t="shared" si="147"/>
        <v>0</v>
      </c>
      <c r="IJ46" s="42">
        <f t="shared" si="147"/>
        <v>0</v>
      </c>
      <c r="IK46" s="42">
        <f t="shared" si="147"/>
        <v>0</v>
      </c>
      <c r="IL46" s="42">
        <f t="shared" si="147"/>
        <v>0</v>
      </c>
      <c r="IM46" s="42">
        <f t="shared" si="147"/>
        <v>0</v>
      </c>
      <c r="IN46" s="42">
        <f t="shared" si="147"/>
        <v>0</v>
      </c>
      <c r="IO46" s="42">
        <f t="shared" si="147"/>
        <v>0</v>
      </c>
      <c r="IP46" s="42">
        <f t="shared" si="147"/>
        <v>0</v>
      </c>
      <c r="IQ46" s="42">
        <f t="shared" si="147"/>
        <v>0</v>
      </c>
      <c r="IR46" s="42">
        <f t="shared" si="147"/>
        <v>0</v>
      </c>
      <c r="IS46" s="42">
        <f t="shared" si="147"/>
        <v>0</v>
      </c>
      <c r="IT46" s="42">
        <f t="shared" si="147"/>
        <v>0</v>
      </c>
      <c r="IU46" s="42">
        <f t="shared" si="147"/>
        <v>0</v>
      </c>
      <c r="IV46" s="42">
        <f t="shared" si="147"/>
        <v>0</v>
      </c>
      <c r="IW46" s="42">
        <f t="shared" si="137"/>
        <v>0</v>
      </c>
      <c r="IX46" s="42">
        <f t="shared" si="137"/>
        <v>0</v>
      </c>
      <c r="IY46" s="42">
        <f t="shared" si="137"/>
        <v>0</v>
      </c>
      <c r="IZ46" s="42">
        <f t="shared" si="137"/>
        <v>0</v>
      </c>
      <c r="JA46" s="42">
        <f t="shared" si="137"/>
        <v>0</v>
      </c>
      <c r="JB46" s="42">
        <f t="shared" si="137"/>
        <v>0</v>
      </c>
      <c r="JC46" s="42">
        <f t="shared" si="137"/>
        <v>0</v>
      </c>
      <c r="JD46" s="42">
        <f t="shared" si="137"/>
        <v>0</v>
      </c>
      <c r="JE46" s="42">
        <f t="shared" si="135"/>
        <v>0</v>
      </c>
      <c r="JF46" s="42">
        <f t="shared" si="135"/>
        <v>0</v>
      </c>
      <c r="JG46" s="42">
        <f t="shared" si="135"/>
        <v>0</v>
      </c>
      <c r="JH46" s="42">
        <f t="shared" si="135"/>
        <v>0</v>
      </c>
      <c r="JI46" s="42">
        <f t="shared" si="135"/>
        <v>0</v>
      </c>
      <c r="JJ46" s="42">
        <f t="shared" si="135"/>
        <v>0</v>
      </c>
      <c r="JK46" s="42">
        <f t="shared" si="135"/>
        <v>0</v>
      </c>
      <c r="JL46" s="42">
        <f t="shared" si="135"/>
        <v>0</v>
      </c>
      <c r="JM46" s="42">
        <f t="shared" si="135"/>
        <v>0</v>
      </c>
      <c r="JN46" s="42">
        <f t="shared" si="135"/>
        <v>0</v>
      </c>
      <c r="JO46" s="42">
        <f t="shared" si="135"/>
        <v>0</v>
      </c>
      <c r="JP46" s="42">
        <f t="shared" si="135"/>
        <v>0</v>
      </c>
      <c r="JQ46" s="42">
        <f t="shared" si="135"/>
        <v>0</v>
      </c>
      <c r="JR46" s="42">
        <f t="shared" si="135"/>
        <v>0</v>
      </c>
      <c r="JS46" s="42">
        <f t="shared" si="135"/>
        <v>0</v>
      </c>
      <c r="JT46" s="42">
        <f t="shared" si="135"/>
        <v>0</v>
      </c>
      <c r="JU46" s="42">
        <f t="shared" si="135"/>
        <v>0</v>
      </c>
      <c r="JV46" s="42">
        <f t="shared" si="135"/>
        <v>0</v>
      </c>
      <c r="JW46" s="42">
        <f t="shared" si="135"/>
        <v>0</v>
      </c>
      <c r="JX46" s="42">
        <f t="shared" si="135"/>
        <v>0</v>
      </c>
      <c r="JY46" s="42">
        <f t="shared" si="135"/>
        <v>0</v>
      </c>
      <c r="JZ46" s="42">
        <f t="shared" si="135"/>
        <v>0</v>
      </c>
      <c r="KA46" s="42">
        <f t="shared" si="135"/>
        <v>0</v>
      </c>
      <c r="KB46" s="42">
        <f t="shared" si="135"/>
        <v>0</v>
      </c>
      <c r="KC46" s="42">
        <f t="shared" si="135"/>
        <v>0</v>
      </c>
      <c r="KD46" s="42">
        <f t="shared" si="135"/>
        <v>0</v>
      </c>
      <c r="KE46" s="42">
        <f t="shared" si="135"/>
        <v>0</v>
      </c>
      <c r="KF46" s="42">
        <f t="shared" si="135"/>
        <v>0</v>
      </c>
      <c r="KG46" s="42">
        <f t="shared" si="135"/>
        <v>0</v>
      </c>
      <c r="KH46" s="42">
        <f t="shared" si="135"/>
        <v>0</v>
      </c>
      <c r="KI46" s="42">
        <f t="shared" si="135"/>
        <v>0</v>
      </c>
      <c r="KJ46" s="42">
        <f t="shared" si="135"/>
        <v>0</v>
      </c>
      <c r="KK46" s="42">
        <f t="shared" si="135"/>
        <v>0</v>
      </c>
      <c r="KL46" s="42">
        <f t="shared" si="135"/>
        <v>0</v>
      </c>
      <c r="KM46" s="42">
        <f t="shared" si="135"/>
        <v>0</v>
      </c>
      <c r="KN46" s="42">
        <f t="shared" si="135"/>
        <v>0</v>
      </c>
      <c r="KO46" s="42">
        <f t="shared" si="135"/>
        <v>0</v>
      </c>
      <c r="KP46" s="42">
        <f t="shared" si="135"/>
        <v>0</v>
      </c>
      <c r="KQ46" s="42">
        <f t="shared" si="135"/>
        <v>0</v>
      </c>
      <c r="KR46" s="42">
        <f t="shared" si="135"/>
        <v>0</v>
      </c>
      <c r="KS46" s="42">
        <f t="shared" si="135"/>
        <v>0</v>
      </c>
      <c r="KT46" s="42">
        <f t="shared" si="135"/>
        <v>0</v>
      </c>
      <c r="KU46" s="42">
        <f t="shared" si="135"/>
        <v>0</v>
      </c>
      <c r="KV46" s="42">
        <f t="shared" si="135"/>
        <v>0</v>
      </c>
      <c r="KW46" s="42">
        <f t="shared" si="135"/>
        <v>0</v>
      </c>
      <c r="KX46" s="42">
        <f t="shared" si="135"/>
        <v>0</v>
      </c>
      <c r="KY46" s="42">
        <f t="shared" si="135"/>
        <v>0</v>
      </c>
      <c r="KZ46" s="42">
        <f t="shared" si="135"/>
        <v>0</v>
      </c>
      <c r="LA46" s="42">
        <f t="shared" si="135"/>
        <v>0</v>
      </c>
      <c r="LB46" s="42">
        <f t="shared" si="135"/>
        <v>0</v>
      </c>
      <c r="LC46" s="42">
        <f t="shared" si="135"/>
        <v>0</v>
      </c>
      <c r="LD46" s="42">
        <f t="shared" si="135"/>
        <v>0</v>
      </c>
      <c r="LE46" s="42">
        <f t="shared" si="135"/>
        <v>0</v>
      </c>
      <c r="LF46" s="42">
        <f t="shared" si="135"/>
        <v>0</v>
      </c>
      <c r="LG46" s="42">
        <f t="shared" si="135"/>
        <v>0</v>
      </c>
      <c r="LH46" s="42">
        <f t="shared" si="135"/>
        <v>0</v>
      </c>
      <c r="LI46" s="42">
        <f t="shared" si="135"/>
        <v>0</v>
      </c>
      <c r="LJ46" s="42">
        <f t="shared" si="135"/>
        <v>0</v>
      </c>
      <c r="LK46" s="42">
        <f t="shared" si="135"/>
        <v>0</v>
      </c>
      <c r="LL46" s="42">
        <f t="shared" si="135"/>
        <v>0</v>
      </c>
      <c r="LM46" s="42">
        <f t="shared" si="127"/>
        <v>0</v>
      </c>
      <c r="LN46" s="42">
        <f t="shared" si="127"/>
        <v>0</v>
      </c>
      <c r="LO46" s="42">
        <f t="shared" si="127"/>
        <v>0</v>
      </c>
      <c r="LP46" s="42">
        <f t="shared" si="127"/>
        <v>0</v>
      </c>
      <c r="LQ46" s="42">
        <f t="shared" si="127"/>
        <v>0</v>
      </c>
      <c r="LR46" s="42">
        <f t="shared" si="127"/>
        <v>0</v>
      </c>
      <c r="LS46" s="42">
        <f t="shared" si="127"/>
        <v>0</v>
      </c>
      <c r="LT46" s="42">
        <f t="shared" si="127"/>
        <v>0</v>
      </c>
      <c r="LU46" s="42">
        <f t="shared" si="127"/>
        <v>0</v>
      </c>
      <c r="LV46" s="42">
        <f t="shared" si="127"/>
        <v>0</v>
      </c>
      <c r="LW46" s="42">
        <f t="shared" si="127"/>
        <v>0</v>
      </c>
      <c r="LX46" s="42">
        <f t="shared" si="127"/>
        <v>0</v>
      </c>
      <c r="LY46" s="42">
        <f t="shared" si="127"/>
        <v>0</v>
      </c>
      <c r="LZ46" s="42">
        <f t="shared" si="143"/>
        <v>0</v>
      </c>
      <c r="MA46" s="42">
        <f t="shared" si="143"/>
        <v>0</v>
      </c>
      <c r="MB46" s="42">
        <f t="shared" si="143"/>
        <v>0</v>
      </c>
      <c r="MC46" s="42">
        <f t="shared" si="143"/>
        <v>0</v>
      </c>
      <c r="MD46" s="42">
        <f t="shared" si="143"/>
        <v>0</v>
      </c>
      <c r="ME46" s="42">
        <f t="shared" si="143"/>
        <v>0</v>
      </c>
      <c r="MF46" s="42">
        <f t="shared" si="143"/>
        <v>0</v>
      </c>
      <c r="MG46" s="42">
        <f t="shared" si="143"/>
        <v>0</v>
      </c>
      <c r="MH46" s="42">
        <f t="shared" si="143"/>
        <v>0</v>
      </c>
      <c r="MI46" s="42">
        <f t="shared" si="143"/>
        <v>0</v>
      </c>
      <c r="MJ46" s="42">
        <f t="shared" si="143"/>
        <v>0</v>
      </c>
      <c r="MK46" s="42">
        <f t="shared" si="143"/>
        <v>0</v>
      </c>
      <c r="ML46" s="42">
        <f t="shared" si="143"/>
        <v>0</v>
      </c>
      <c r="MM46" s="42">
        <f t="shared" si="143"/>
        <v>0</v>
      </c>
      <c r="MN46" s="42">
        <f t="shared" si="143"/>
        <v>0</v>
      </c>
      <c r="MO46" s="42">
        <f t="shared" si="143"/>
        <v>0</v>
      </c>
      <c r="MP46" s="42">
        <f t="shared" si="143"/>
        <v>0</v>
      </c>
      <c r="MQ46" s="42">
        <f t="shared" si="143"/>
        <v>0</v>
      </c>
      <c r="MR46" s="42">
        <f t="shared" si="143"/>
        <v>0</v>
      </c>
      <c r="MS46" s="42">
        <f t="shared" si="143"/>
        <v>0</v>
      </c>
      <c r="MT46" s="42">
        <f t="shared" si="143"/>
        <v>0</v>
      </c>
      <c r="MU46" s="42">
        <f t="shared" si="143"/>
        <v>0</v>
      </c>
      <c r="MV46" s="42">
        <f t="shared" si="143"/>
        <v>0</v>
      </c>
      <c r="MW46" s="42">
        <f t="shared" si="143"/>
        <v>0</v>
      </c>
      <c r="MX46" s="42">
        <f t="shared" si="143"/>
        <v>0</v>
      </c>
      <c r="MY46" s="42">
        <f t="shared" si="143"/>
        <v>0</v>
      </c>
      <c r="MZ46" s="42">
        <f t="shared" si="143"/>
        <v>0</v>
      </c>
      <c r="NA46" s="42">
        <f t="shared" si="143"/>
        <v>0</v>
      </c>
      <c r="NB46" s="42">
        <f t="shared" si="143"/>
        <v>0</v>
      </c>
      <c r="NC46" s="42">
        <f t="shared" si="143"/>
        <v>0</v>
      </c>
      <c r="ND46" s="42">
        <f t="shared" si="143"/>
        <v>0</v>
      </c>
      <c r="NE46" s="42">
        <f t="shared" si="143"/>
        <v>0</v>
      </c>
      <c r="NF46" s="42">
        <f t="shared" si="143"/>
        <v>0</v>
      </c>
      <c r="NG46" s="42">
        <f t="shared" si="143"/>
        <v>0</v>
      </c>
      <c r="NH46" s="42">
        <f t="shared" si="143"/>
        <v>0</v>
      </c>
      <c r="NI46" s="42">
        <f t="shared" si="143"/>
        <v>0</v>
      </c>
      <c r="NJ46" s="42">
        <f t="shared" si="143"/>
        <v>0</v>
      </c>
      <c r="NK46" s="42">
        <f t="shared" si="143"/>
        <v>0</v>
      </c>
      <c r="NL46" s="42">
        <f t="shared" si="143"/>
        <v>0</v>
      </c>
      <c r="NM46" s="42">
        <f t="shared" si="143"/>
        <v>0</v>
      </c>
      <c r="NN46" s="42">
        <f t="shared" si="143"/>
        <v>0</v>
      </c>
      <c r="NO46" s="42">
        <f t="shared" si="143"/>
        <v>0</v>
      </c>
      <c r="NP46" s="42">
        <f t="shared" si="143"/>
        <v>0</v>
      </c>
      <c r="NQ46" s="42">
        <f t="shared" si="143"/>
        <v>0</v>
      </c>
      <c r="NR46" s="42">
        <f t="shared" si="143"/>
        <v>0</v>
      </c>
      <c r="NS46" s="42">
        <f t="shared" si="143"/>
        <v>0</v>
      </c>
      <c r="NT46" s="42">
        <f t="shared" si="143"/>
        <v>0</v>
      </c>
      <c r="NU46" s="42">
        <f t="shared" si="143"/>
        <v>0</v>
      </c>
      <c r="NV46" s="42">
        <f t="shared" si="143"/>
        <v>0</v>
      </c>
      <c r="NW46" s="42">
        <f t="shared" si="143"/>
        <v>0</v>
      </c>
      <c r="NX46" s="42">
        <f t="shared" si="143"/>
        <v>0</v>
      </c>
      <c r="NY46" s="42">
        <f t="shared" si="143"/>
        <v>0</v>
      </c>
      <c r="NZ46" s="42">
        <f t="shared" si="143"/>
        <v>0</v>
      </c>
      <c r="OA46" s="42">
        <f t="shared" si="143"/>
        <v>0</v>
      </c>
      <c r="OB46" s="42">
        <f t="shared" si="143"/>
        <v>0</v>
      </c>
      <c r="OC46" s="42">
        <f t="shared" si="143"/>
        <v>0</v>
      </c>
      <c r="OD46" s="42">
        <f t="shared" si="143"/>
        <v>0</v>
      </c>
      <c r="OE46" s="42">
        <f t="shared" si="143"/>
        <v>0</v>
      </c>
      <c r="OF46" s="42">
        <f t="shared" si="143"/>
        <v>0</v>
      </c>
      <c r="OG46" s="42">
        <f t="shared" si="143"/>
        <v>0</v>
      </c>
      <c r="OH46" s="42">
        <f t="shared" si="143"/>
        <v>0</v>
      </c>
      <c r="OI46" s="42">
        <f t="shared" si="143"/>
        <v>0</v>
      </c>
      <c r="OJ46" s="42">
        <f t="shared" si="143"/>
        <v>0</v>
      </c>
      <c r="OK46" s="42">
        <f t="shared" si="143"/>
        <v>0</v>
      </c>
      <c r="OL46" s="42">
        <f t="shared" si="139"/>
        <v>0</v>
      </c>
      <c r="OM46" s="42">
        <f t="shared" si="139"/>
        <v>0</v>
      </c>
      <c r="ON46" s="42">
        <f t="shared" si="139"/>
        <v>0</v>
      </c>
      <c r="OO46" s="42">
        <f t="shared" si="139"/>
        <v>0</v>
      </c>
      <c r="OP46" s="42">
        <f t="shared" si="139"/>
        <v>0</v>
      </c>
      <c r="OQ46" s="42">
        <f t="shared" si="139"/>
        <v>0</v>
      </c>
      <c r="OR46" s="42">
        <f t="shared" si="139"/>
        <v>0</v>
      </c>
      <c r="OS46" s="42">
        <f t="shared" si="139"/>
        <v>0</v>
      </c>
      <c r="OT46" s="42">
        <f t="shared" si="139"/>
        <v>0</v>
      </c>
      <c r="OU46" s="42">
        <f t="shared" si="139"/>
        <v>0</v>
      </c>
      <c r="OV46" s="42">
        <f t="shared" si="139"/>
        <v>0</v>
      </c>
      <c r="OW46" s="42">
        <f t="shared" si="139"/>
        <v>0</v>
      </c>
      <c r="OX46" s="42">
        <f t="shared" si="139"/>
        <v>0</v>
      </c>
      <c r="OY46" s="42">
        <f t="shared" si="139"/>
        <v>0</v>
      </c>
      <c r="OZ46" s="42">
        <f t="shared" si="139"/>
        <v>0</v>
      </c>
      <c r="PA46" s="42">
        <f t="shared" si="139"/>
        <v>0</v>
      </c>
      <c r="PB46" s="42">
        <f t="shared" si="139"/>
        <v>0</v>
      </c>
      <c r="PC46" s="42">
        <f t="shared" si="139"/>
        <v>0</v>
      </c>
      <c r="PD46" s="42">
        <f t="shared" si="139"/>
        <v>0</v>
      </c>
      <c r="PE46" s="42">
        <f t="shared" si="139"/>
        <v>0</v>
      </c>
      <c r="PF46" s="42">
        <f t="shared" si="139"/>
        <v>0</v>
      </c>
      <c r="PG46" s="42">
        <f t="shared" si="139"/>
        <v>0</v>
      </c>
      <c r="PH46" s="42">
        <f t="shared" si="139"/>
        <v>0</v>
      </c>
      <c r="PI46" s="42">
        <f t="shared" si="139"/>
        <v>0</v>
      </c>
      <c r="PJ46" s="42">
        <f t="shared" si="139"/>
        <v>0</v>
      </c>
      <c r="PK46" s="42">
        <f t="shared" si="139"/>
        <v>0</v>
      </c>
      <c r="PL46" s="42">
        <f t="shared" si="139"/>
        <v>0</v>
      </c>
      <c r="PM46" s="42">
        <f t="shared" si="139"/>
        <v>0</v>
      </c>
      <c r="PN46" s="42">
        <f t="shared" si="139"/>
        <v>0</v>
      </c>
      <c r="PO46" s="42">
        <f t="shared" si="139"/>
        <v>0</v>
      </c>
      <c r="PP46" s="42">
        <f t="shared" si="139"/>
        <v>0</v>
      </c>
      <c r="PQ46" s="42">
        <f t="shared" si="139"/>
        <v>0</v>
      </c>
      <c r="PR46" s="42">
        <f t="shared" si="139"/>
        <v>0</v>
      </c>
      <c r="PS46" s="42">
        <f t="shared" si="139"/>
        <v>0</v>
      </c>
      <c r="PT46" s="42">
        <f t="shared" si="139"/>
        <v>0</v>
      </c>
      <c r="PU46" s="42">
        <f t="shared" si="139"/>
        <v>0</v>
      </c>
      <c r="PV46" s="42">
        <f t="shared" si="139"/>
        <v>0</v>
      </c>
      <c r="PW46" s="42">
        <f t="shared" si="139"/>
        <v>0</v>
      </c>
      <c r="PX46" s="42">
        <f t="shared" si="139"/>
        <v>0</v>
      </c>
      <c r="PY46" s="42">
        <f t="shared" si="139"/>
        <v>0</v>
      </c>
      <c r="PZ46" s="42">
        <f t="shared" si="139"/>
        <v>0</v>
      </c>
      <c r="QA46" s="42">
        <f t="shared" si="139"/>
        <v>0</v>
      </c>
      <c r="QB46" s="42">
        <f t="shared" si="139"/>
        <v>0</v>
      </c>
      <c r="QC46" s="42">
        <f t="shared" si="139"/>
        <v>0</v>
      </c>
      <c r="QD46" s="42">
        <f t="shared" si="139"/>
        <v>0</v>
      </c>
      <c r="QE46" s="42">
        <f t="shared" si="139"/>
        <v>0</v>
      </c>
      <c r="QF46" s="42">
        <f t="shared" si="139"/>
        <v>0</v>
      </c>
      <c r="QG46" s="42">
        <f t="shared" si="139"/>
        <v>0</v>
      </c>
      <c r="QH46" s="42">
        <f t="shared" si="139"/>
        <v>0</v>
      </c>
      <c r="QI46" s="42">
        <f t="shared" si="132"/>
        <v>0</v>
      </c>
      <c r="QJ46" s="42">
        <f t="shared" si="132"/>
        <v>0</v>
      </c>
      <c r="QK46" s="42">
        <f t="shared" si="132"/>
        <v>0</v>
      </c>
      <c r="QL46" s="42">
        <f t="shared" si="128"/>
        <v>0</v>
      </c>
      <c r="QM46" s="42">
        <f t="shared" si="128"/>
        <v>0</v>
      </c>
      <c r="QN46" s="42">
        <f t="shared" si="140"/>
        <v>0</v>
      </c>
      <c r="QO46" s="42">
        <f t="shared" si="140"/>
        <v>0</v>
      </c>
      <c r="QP46" s="42">
        <f t="shared" si="140"/>
        <v>0</v>
      </c>
      <c r="QQ46" s="42">
        <f t="shared" si="140"/>
        <v>0</v>
      </c>
      <c r="QR46" s="42">
        <f t="shared" si="140"/>
        <v>0</v>
      </c>
      <c r="QS46" s="42">
        <f t="shared" si="140"/>
        <v>0</v>
      </c>
      <c r="QT46" s="42">
        <f t="shared" si="140"/>
        <v>0</v>
      </c>
      <c r="QU46" s="42">
        <f t="shared" si="140"/>
        <v>0</v>
      </c>
      <c r="QV46" s="42">
        <f t="shared" si="140"/>
        <v>0</v>
      </c>
      <c r="QW46" s="42">
        <f t="shared" si="140"/>
        <v>0</v>
      </c>
      <c r="QX46" s="42">
        <f t="shared" si="140"/>
        <v>0</v>
      </c>
      <c r="QY46" s="42">
        <f t="shared" si="140"/>
        <v>0</v>
      </c>
      <c r="QZ46" s="42">
        <f t="shared" si="140"/>
        <v>0</v>
      </c>
      <c r="RA46" s="42">
        <f t="shared" si="140"/>
        <v>0</v>
      </c>
      <c r="RB46" s="42">
        <f t="shared" si="140"/>
        <v>0</v>
      </c>
      <c r="RC46" s="42">
        <f t="shared" si="140"/>
        <v>0</v>
      </c>
      <c r="RD46" s="42">
        <f t="shared" si="140"/>
        <v>0</v>
      </c>
      <c r="RE46" s="42">
        <f t="shared" si="140"/>
        <v>0</v>
      </c>
      <c r="RF46" s="42">
        <f t="shared" si="140"/>
        <v>0</v>
      </c>
      <c r="RG46" s="42">
        <f t="shared" si="140"/>
        <v>0</v>
      </c>
      <c r="RH46" s="42">
        <f t="shared" si="140"/>
        <v>0</v>
      </c>
      <c r="RI46" s="42">
        <f t="shared" si="140"/>
        <v>0</v>
      </c>
      <c r="RJ46" s="42">
        <f t="shared" si="140"/>
        <v>0</v>
      </c>
      <c r="RK46" s="42">
        <f t="shared" si="140"/>
        <v>0</v>
      </c>
      <c r="RL46" s="42">
        <f t="shared" si="140"/>
        <v>0</v>
      </c>
      <c r="RM46" s="42">
        <f t="shared" si="140"/>
        <v>0</v>
      </c>
      <c r="RN46" s="42">
        <f t="shared" si="140"/>
        <v>0</v>
      </c>
      <c r="RO46" s="42">
        <f t="shared" si="140"/>
        <v>0</v>
      </c>
      <c r="RP46" s="42">
        <f t="shared" si="140"/>
        <v>0</v>
      </c>
      <c r="RQ46" s="42">
        <f t="shared" si="140"/>
        <v>0</v>
      </c>
      <c r="RR46" s="42">
        <f t="shared" si="140"/>
        <v>0</v>
      </c>
      <c r="RS46" s="42">
        <f t="shared" si="140"/>
        <v>0</v>
      </c>
      <c r="RT46" s="42">
        <f t="shared" si="140"/>
        <v>0</v>
      </c>
      <c r="RU46" s="42">
        <f t="shared" si="140"/>
        <v>0</v>
      </c>
      <c r="RV46" s="42">
        <f t="shared" si="140"/>
        <v>0</v>
      </c>
      <c r="RW46" s="42">
        <f t="shared" si="140"/>
        <v>0</v>
      </c>
      <c r="RX46" s="42">
        <f t="shared" si="140"/>
        <v>0</v>
      </c>
      <c r="RY46" s="42">
        <f t="shared" si="140"/>
        <v>0</v>
      </c>
      <c r="RZ46" s="42">
        <f t="shared" si="140"/>
        <v>0</v>
      </c>
      <c r="SA46" s="42">
        <f t="shared" si="140"/>
        <v>0</v>
      </c>
      <c r="SB46" s="42">
        <f t="shared" si="140"/>
        <v>0</v>
      </c>
      <c r="SC46" s="42">
        <f t="shared" si="140"/>
        <v>0</v>
      </c>
      <c r="SD46" s="42">
        <f t="shared" si="140"/>
        <v>0</v>
      </c>
      <c r="SE46" s="42">
        <f t="shared" si="140"/>
        <v>0</v>
      </c>
      <c r="SF46" s="42">
        <f t="shared" si="140"/>
        <v>0</v>
      </c>
      <c r="SG46" s="42">
        <f t="shared" si="140"/>
        <v>0</v>
      </c>
      <c r="SH46" s="42">
        <f t="shared" si="140"/>
        <v>0</v>
      </c>
      <c r="SI46" s="42">
        <f t="shared" si="140"/>
        <v>0</v>
      </c>
      <c r="SJ46" s="42">
        <f t="shared" si="140"/>
        <v>0</v>
      </c>
      <c r="SK46" s="42">
        <f t="shared" si="140"/>
        <v>0</v>
      </c>
      <c r="SL46" s="42">
        <f t="shared" si="140"/>
        <v>0</v>
      </c>
      <c r="SM46" s="42">
        <f t="shared" si="140"/>
        <v>0</v>
      </c>
      <c r="SN46" s="42">
        <f t="shared" si="140"/>
        <v>0</v>
      </c>
      <c r="SO46" s="42">
        <f t="shared" si="140"/>
        <v>0</v>
      </c>
      <c r="SP46" s="42">
        <f t="shared" si="140"/>
        <v>0</v>
      </c>
      <c r="SQ46" s="42">
        <f t="shared" si="140"/>
        <v>0</v>
      </c>
      <c r="SR46" s="42">
        <f t="shared" si="140"/>
        <v>0</v>
      </c>
      <c r="SS46" s="42">
        <f t="shared" si="140"/>
        <v>0</v>
      </c>
      <c r="ST46" s="42">
        <f t="shared" si="140"/>
        <v>0</v>
      </c>
      <c r="SU46" s="42">
        <f t="shared" si="140"/>
        <v>0</v>
      </c>
      <c r="SV46" s="42">
        <f t="shared" si="140"/>
        <v>0</v>
      </c>
      <c r="SW46" s="42">
        <f t="shared" si="140"/>
        <v>0</v>
      </c>
      <c r="SX46" s="42">
        <f t="shared" si="140"/>
        <v>0</v>
      </c>
      <c r="SY46" s="42">
        <f t="shared" si="140"/>
        <v>0</v>
      </c>
      <c r="SZ46" s="42">
        <f t="shared" si="136"/>
        <v>0</v>
      </c>
      <c r="TA46" s="42">
        <f t="shared" si="136"/>
        <v>0</v>
      </c>
      <c r="TB46" s="42">
        <f t="shared" si="98"/>
        <v>0</v>
      </c>
      <c r="TC46" s="42">
        <f t="shared" si="98"/>
        <v>0</v>
      </c>
      <c r="TD46" s="42">
        <f t="shared" ref="TD46:VO48" si="148">IF(TD$2=$A46,1,0)</f>
        <v>0</v>
      </c>
      <c r="TE46" s="42">
        <f t="shared" si="148"/>
        <v>0</v>
      </c>
      <c r="TF46" s="42">
        <f t="shared" si="148"/>
        <v>0</v>
      </c>
      <c r="TG46" s="42">
        <f t="shared" si="148"/>
        <v>0</v>
      </c>
      <c r="TH46" s="42">
        <f t="shared" si="148"/>
        <v>0</v>
      </c>
      <c r="TI46" s="42">
        <f t="shared" si="148"/>
        <v>1</v>
      </c>
      <c r="TJ46" s="42">
        <f t="shared" si="148"/>
        <v>1</v>
      </c>
      <c r="TK46" s="42">
        <f t="shared" si="148"/>
        <v>1</v>
      </c>
      <c r="TL46" s="42">
        <f t="shared" si="148"/>
        <v>1</v>
      </c>
      <c r="TM46" s="42">
        <f t="shared" si="148"/>
        <v>1</v>
      </c>
      <c r="TN46" s="42">
        <f t="shared" si="148"/>
        <v>1</v>
      </c>
      <c r="TO46" s="42">
        <f t="shared" si="148"/>
        <v>1</v>
      </c>
      <c r="TP46" s="42">
        <f t="shared" si="148"/>
        <v>1</v>
      </c>
      <c r="TQ46" s="42">
        <f t="shared" si="148"/>
        <v>1</v>
      </c>
      <c r="TR46" s="42">
        <f t="shared" si="148"/>
        <v>1</v>
      </c>
      <c r="TS46" s="42">
        <f t="shared" si="148"/>
        <v>1</v>
      </c>
      <c r="TT46" s="42">
        <f t="shared" si="148"/>
        <v>1</v>
      </c>
      <c r="TU46" s="42">
        <f t="shared" si="148"/>
        <v>0</v>
      </c>
      <c r="TV46" s="42">
        <f t="shared" si="148"/>
        <v>0</v>
      </c>
      <c r="TW46" s="42">
        <f t="shared" si="148"/>
        <v>0</v>
      </c>
      <c r="TX46" s="42">
        <f t="shared" si="148"/>
        <v>0</v>
      </c>
      <c r="TY46" s="42">
        <f t="shared" si="148"/>
        <v>0</v>
      </c>
      <c r="TZ46" s="42">
        <f t="shared" si="148"/>
        <v>0</v>
      </c>
      <c r="UA46" s="42">
        <f t="shared" si="148"/>
        <v>0</v>
      </c>
      <c r="UB46" s="42">
        <f t="shared" si="148"/>
        <v>0</v>
      </c>
      <c r="UC46" s="42">
        <f t="shared" si="148"/>
        <v>0</v>
      </c>
      <c r="UD46" s="42">
        <f t="shared" si="148"/>
        <v>0</v>
      </c>
      <c r="UE46" s="42">
        <f t="shared" si="148"/>
        <v>0</v>
      </c>
      <c r="UF46" s="42">
        <f t="shared" si="148"/>
        <v>0</v>
      </c>
      <c r="UG46" s="42">
        <f t="shared" si="148"/>
        <v>0</v>
      </c>
      <c r="UH46" s="42">
        <f t="shared" si="148"/>
        <v>0</v>
      </c>
      <c r="UI46" s="42">
        <f t="shared" si="148"/>
        <v>0</v>
      </c>
      <c r="UJ46" s="42">
        <f t="shared" si="148"/>
        <v>0</v>
      </c>
      <c r="UK46" s="42">
        <f t="shared" si="148"/>
        <v>0</v>
      </c>
      <c r="UL46" s="42">
        <f t="shared" si="148"/>
        <v>0</v>
      </c>
      <c r="UM46" s="42">
        <f t="shared" si="148"/>
        <v>0</v>
      </c>
      <c r="UN46" s="42">
        <f t="shared" si="148"/>
        <v>0</v>
      </c>
      <c r="UO46" s="42">
        <f t="shared" si="148"/>
        <v>0</v>
      </c>
      <c r="UP46" s="42">
        <f t="shared" si="148"/>
        <v>0</v>
      </c>
      <c r="UQ46" s="42">
        <f t="shared" si="148"/>
        <v>0</v>
      </c>
      <c r="UR46" s="42">
        <f t="shared" si="148"/>
        <v>0</v>
      </c>
      <c r="US46" s="42">
        <f t="shared" si="148"/>
        <v>0</v>
      </c>
      <c r="UT46" s="42">
        <f t="shared" si="148"/>
        <v>0</v>
      </c>
      <c r="UU46" s="42">
        <f t="shared" si="148"/>
        <v>0</v>
      </c>
      <c r="UV46" s="42">
        <f t="shared" si="148"/>
        <v>0</v>
      </c>
      <c r="UW46" s="42">
        <f t="shared" si="148"/>
        <v>0</v>
      </c>
      <c r="UX46" s="42">
        <f t="shared" si="148"/>
        <v>0</v>
      </c>
      <c r="UY46" s="42">
        <f t="shared" si="148"/>
        <v>0</v>
      </c>
      <c r="UZ46" s="42">
        <f t="shared" si="148"/>
        <v>0</v>
      </c>
      <c r="VA46" s="42">
        <f t="shared" si="148"/>
        <v>0</v>
      </c>
      <c r="VB46" s="42">
        <f t="shared" si="148"/>
        <v>0</v>
      </c>
      <c r="VC46" s="42">
        <f t="shared" si="148"/>
        <v>0</v>
      </c>
      <c r="VD46" s="42">
        <f t="shared" si="148"/>
        <v>0</v>
      </c>
      <c r="VE46" s="42">
        <f t="shared" si="148"/>
        <v>0</v>
      </c>
      <c r="VF46" s="42">
        <f t="shared" si="148"/>
        <v>0</v>
      </c>
      <c r="VG46" s="42">
        <f t="shared" si="148"/>
        <v>0</v>
      </c>
      <c r="VH46" s="42">
        <f t="shared" si="148"/>
        <v>0</v>
      </c>
      <c r="VI46" s="42">
        <f t="shared" si="148"/>
        <v>0</v>
      </c>
      <c r="VJ46" s="42">
        <f t="shared" si="148"/>
        <v>0</v>
      </c>
      <c r="VK46" s="42">
        <f t="shared" si="148"/>
        <v>0</v>
      </c>
      <c r="VL46" s="42">
        <f t="shared" si="148"/>
        <v>0</v>
      </c>
      <c r="VM46" s="42">
        <f t="shared" si="148"/>
        <v>0</v>
      </c>
      <c r="VN46" s="42">
        <f t="shared" si="148"/>
        <v>0</v>
      </c>
      <c r="VO46" s="42">
        <f t="shared" si="148"/>
        <v>0</v>
      </c>
      <c r="VP46" s="42">
        <f t="shared" si="144"/>
        <v>0</v>
      </c>
      <c r="VQ46" s="42">
        <f t="shared" si="144"/>
        <v>0</v>
      </c>
      <c r="VR46" s="42">
        <f t="shared" si="144"/>
        <v>0</v>
      </c>
      <c r="VS46" s="42">
        <f t="shared" si="144"/>
        <v>0</v>
      </c>
      <c r="VT46" s="42">
        <f t="shared" si="144"/>
        <v>0</v>
      </c>
      <c r="VU46" s="42">
        <f t="shared" si="144"/>
        <v>0</v>
      </c>
      <c r="VV46" s="42">
        <f t="shared" si="144"/>
        <v>0</v>
      </c>
      <c r="VW46" s="42">
        <f t="shared" si="144"/>
        <v>0</v>
      </c>
      <c r="VX46" s="42">
        <f t="shared" si="144"/>
        <v>0</v>
      </c>
      <c r="VY46" s="42">
        <f t="shared" si="144"/>
        <v>0</v>
      </c>
      <c r="VZ46" s="42">
        <f t="shared" si="144"/>
        <v>0</v>
      </c>
      <c r="WA46" s="42">
        <f t="shared" si="144"/>
        <v>0</v>
      </c>
      <c r="WB46" s="42">
        <f t="shared" si="144"/>
        <v>0</v>
      </c>
      <c r="WC46" s="42">
        <f t="shared" si="144"/>
        <v>0</v>
      </c>
      <c r="WD46" s="42">
        <f t="shared" si="144"/>
        <v>0</v>
      </c>
      <c r="WE46" s="42">
        <f t="shared" si="144"/>
        <v>0</v>
      </c>
      <c r="WF46" s="42">
        <f t="shared" si="144"/>
        <v>0</v>
      </c>
      <c r="WG46" s="42">
        <f t="shared" si="144"/>
        <v>0</v>
      </c>
      <c r="WH46" s="42">
        <f t="shared" si="144"/>
        <v>0</v>
      </c>
      <c r="WI46" s="42">
        <f t="shared" si="144"/>
        <v>0</v>
      </c>
      <c r="WJ46" s="42">
        <f t="shared" si="144"/>
        <v>0</v>
      </c>
      <c r="WK46" s="42">
        <f t="shared" si="144"/>
        <v>0</v>
      </c>
      <c r="WL46" s="42">
        <f t="shared" si="144"/>
        <v>0</v>
      </c>
      <c r="WM46" s="42">
        <f t="shared" si="144"/>
        <v>0</v>
      </c>
      <c r="WN46" s="42">
        <f t="shared" si="144"/>
        <v>0</v>
      </c>
      <c r="WO46" s="42">
        <f t="shared" si="144"/>
        <v>0</v>
      </c>
      <c r="WP46" s="42">
        <f t="shared" si="144"/>
        <v>0</v>
      </c>
      <c r="WQ46" s="42">
        <f t="shared" si="144"/>
        <v>0</v>
      </c>
      <c r="WR46" s="42">
        <f t="shared" si="144"/>
        <v>0</v>
      </c>
      <c r="WS46" s="42">
        <f t="shared" si="144"/>
        <v>0</v>
      </c>
      <c r="WT46" s="42">
        <f t="shared" si="144"/>
        <v>0</v>
      </c>
      <c r="WU46" s="42">
        <f t="shared" si="144"/>
        <v>0</v>
      </c>
      <c r="WV46" s="42">
        <f t="shared" si="144"/>
        <v>0</v>
      </c>
      <c r="WW46" s="42">
        <f t="shared" si="144"/>
        <v>0</v>
      </c>
      <c r="WX46" s="42">
        <f t="shared" si="144"/>
        <v>0</v>
      </c>
      <c r="WY46" s="42">
        <f t="shared" si="144"/>
        <v>0</v>
      </c>
      <c r="WZ46" s="42">
        <f t="shared" si="144"/>
        <v>0</v>
      </c>
      <c r="XA46" s="42">
        <f t="shared" si="144"/>
        <v>0</v>
      </c>
      <c r="XB46" s="42">
        <f t="shared" si="144"/>
        <v>0</v>
      </c>
      <c r="XC46" s="42">
        <f t="shared" si="144"/>
        <v>0</v>
      </c>
      <c r="XD46" s="42">
        <f t="shared" si="144"/>
        <v>0</v>
      </c>
      <c r="XE46" s="42">
        <f t="shared" si="144"/>
        <v>0</v>
      </c>
      <c r="XF46" s="42">
        <f t="shared" si="144"/>
        <v>0</v>
      </c>
      <c r="XG46" s="42">
        <f t="shared" si="144"/>
        <v>0</v>
      </c>
      <c r="XH46" s="42">
        <f t="shared" si="144"/>
        <v>0</v>
      </c>
      <c r="XI46" s="42">
        <f t="shared" si="144"/>
        <v>0</v>
      </c>
      <c r="XJ46" s="42">
        <f t="shared" si="144"/>
        <v>0</v>
      </c>
      <c r="XK46" s="42">
        <f t="shared" si="144"/>
        <v>0</v>
      </c>
      <c r="XL46" s="42">
        <f t="shared" si="144"/>
        <v>0</v>
      </c>
      <c r="XM46" s="42">
        <f t="shared" si="144"/>
        <v>0</v>
      </c>
      <c r="XN46" s="42">
        <f t="shared" si="144"/>
        <v>0</v>
      </c>
      <c r="XO46" s="42">
        <f t="shared" si="144"/>
        <v>0</v>
      </c>
      <c r="XP46" s="42">
        <f t="shared" si="144"/>
        <v>0</v>
      </c>
      <c r="XQ46" s="42">
        <f t="shared" si="144"/>
        <v>0</v>
      </c>
      <c r="XR46" s="42">
        <f t="shared" si="144"/>
        <v>0</v>
      </c>
      <c r="XS46" s="42">
        <f t="shared" si="144"/>
        <v>0</v>
      </c>
      <c r="XT46" s="42">
        <f t="shared" si="144"/>
        <v>0</v>
      </c>
      <c r="XU46" s="42">
        <f t="shared" si="144"/>
        <v>0</v>
      </c>
      <c r="XV46" s="42">
        <f t="shared" si="144"/>
        <v>0</v>
      </c>
      <c r="XW46" s="42">
        <f t="shared" si="144"/>
        <v>0</v>
      </c>
      <c r="XX46" s="42">
        <f t="shared" si="144"/>
        <v>0</v>
      </c>
      <c r="XY46" s="42">
        <f t="shared" si="144"/>
        <v>0</v>
      </c>
      <c r="XZ46" s="42">
        <f t="shared" si="144"/>
        <v>0</v>
      </c>
      <c r="YA46" s="42">
        <f t="shared" si="104"/>
        <v>0</v>
      </c>
      <c r="YB46" s="42">
        <f t="shared" si="104"/>
        <v>0</v>
      </c>
      <c r="YC46" s="42">
        <f t="shared" si="104"/>
        <v>0</v>
      </c>
      <c r="YD46" s="42">
        <f t="shared" si="122"/>
        <v>0</v>
      </c>
      <c r="YE46" s="23"/>
    </row>
    <row r="47" spans="1:655" x14ac:dyDescent="0.55000000000000004">
      <c r="A47" t="s">
        <v>983</v>
      </c>
      <c r="B47" s="42">
        <f t="shared" si="119"/>
        <v>0</v>
      </c>
      <c r="C47" s="42">
        <f t="shared" si="119"/>
        <v>0</v>
      </c>
      <c r="D47" s="42">
        <f t="shared" si="119"/>
        <v>0</v>
      </c>
      <c r="E47" s="42">
        <f t="shared" si="119"/>
        <v>0</v>
      </c>
      <c r="F47" s="42">
        <f t="shared" si="119"/>
        <v>0</v>
      </c>
      <c r="G47" s="42">
        <f t="shared" si="119"/>
        <v>0</v>
      </c>
      <c r="H47" s="42">
        <f t="shared" si="119"/>
        <v>0</v>
      </c>
      <c r="I47" s="42">
        <f t="shared" si="119"/>
        <v>0</v>
      </c>
      <c r="J47" s="42">
        <f t="shared" si="119"/>
        <v>0</v>
      </c>
      <c r="K47" s="42">
        <f t="shared" si="119"/>
        <v>0</v>
      </c>
      <c r="L47" s="42">
        <f t="shared" si="119"/>
        <v>0</v>
      </c>
      <c r="M47" s="42">
        <f t="shared" si="119"/>
        <v>0</v>
      </c>
      <c r="N47" s="42">
        <f t="shared" si="119"/>
        <v>0</v>
      </c>
      <c r="O47" s="42">
        <f t="shared" si="119"/>
        <v>0</v>
      </c>
      <c r="P47" s="42">
        <f t="shared" si="119"/>
        <v>0</v>
      </c>
      <c r="Q47" s="42">
        <f t="shared" si="119"/>
        <v>0</v>
      </c>
      <c r="R47" s="42">
        <f t="shared" ref="R47:CC48" si="149">IF(R$2=$A47,1,0)</f>
        <v>0</v>
      </c>
      <c r="S47" s="42">
        <f t="shared" si="149"/>
        <v>0</v>
      </c>
      <c r="T47" s="42">
        <f t="shared" si="149"/>
        <v>0</v>
      </c>
      <c r="U47" s="42">
        <f t="shared" si="149"/>
        <v>0</v>
      </c>
      <c r="V47" s="42">
        <f t="shared" si="149"/>
        <v>0</v>
      </c>
      <c r="W47" s="42">
        <f t="shared" si="149"/>
        <v>0</v>
      </c>
      <c r="X47" s="42">
        <f t="shared" si="149"/>
        <v>0</v>
      </c>
      <c r="Y47" s="42">
        <f t="shared" si="149"/>
        <v>0</v>
      </c>
      <c r="Z47" s="42">
        <f t="shared" si="149"/>
        <v>0</v>
      </c>
      <c r="AA47" s="42">
        <f t="shared" si="149"/>
        <v>0</v>
      </c>
      <c r="AB47" s="42">
        <f t="shared" si="149"/>
        <v>0</v>
      </c>
      <c r="AC47" s="42">
        <f t="shared" si="149"/>
        <v>0</v>
      </c>
      <c r="AD47" s="42">
        <f t="shared" si="149"/>
        <v>0</v>
      </c>
      <c r="AE47" s="42">
        <f t="shared" si="149"/>
        <v>0</v>
      </c>
      <c r="AF47" s="42">
        <f t="shared" si="149"/>
        <v>0</v>
      </c>
      <c r="AG47" s="42">
        <f t="shared" si="149"/>
        <v>0</v>
      </c>
      <c r="AH47" s="42">
        <f t="shared" si="149"/>
        <v>0</v>
      </c>
      <c r="AI47" s="42">
        <f t="shared" si="149"/>
        <v>0</v>
      </c>
      <c r="AJ47" s="42">
        <f t="shared" si="149"/>
        <v>0</v>
      </c>
      <c r="AK47" s="42">
        <f t="shared" si="149"/>
        <v>0</v>
      </c>
      <c r="AL47" s="42">
        <f t="shared" si="149"/>
        <v>0</v>
      </c>
      <c r="AM47" s="42">
        <f t="shared" si="149"/>
        <v>0</v>
      </c>
      <c r="AN47" s="42">
        <f t="shared" si="149"/>
        <v>0</v>
      </c>
      <c r="AO47" s="42">
        <f t="shared" si="149"/>
        <v>0</v>
      </c>
      <c r="AP47" s="42">
        <f t="shared" si="149"/>
        <v>0</v>
      </c>
      <c r="AQ47" s="42">
        <f t="shared" si="149"/>
        <v>0</v>
      </c>
      <c r="AR47" s="42">
        <f t="shared" si="149"/>
        <v>0</v>
      </c>
      <c r="AS47" s="42">
        <f t="shared" si="149"/>
        <v>0</v>
      </c>
      <c r="AT47" s="42">
        <f t="shared" si="149"/>
        <v>0</v>
      </c>
      <c r="AU47" s="42">
        <f t="shared" si="149"/>
        <v>0</v>
      </c>
      <c r="AV47" s="42">
        <f t="shared" si="149"/>
        <v>0</v>
      </c>
      <c r="AW47" s="42">
        <f t="shared" si="149"/>
        <v>0</v>
      </c>
      <c r="AX47" s="42">
        <f t="shared" si="149"/>
        <v>0</v>
      </c>
      <c r="AY47" s="42">
        <f t="shared" si="149"/>
        <v>0</v>
      </c>
      <c r="AZ47" s="42">
        <f t="shared" si="149"/>
        <v>0</v>
      </c>
      <c r="BA47" s="42">
        <f t="shared" si="149"/>
        <v>0</v>
      </c>
      <c r="BB47" s="42">
        <f t="shared" si="149"/>
        <v>0</v>
      </c>
      <c r="BC47" s="42">
        <f t="shared" si="149"/>
        <v>0</v>
      </c>
      <c r="BD47" s="42">
        <f t="shared" si="149"/>
        <v>0</v>
      </c>
      <c r="BE47" s="42">
        <f t="shared" si="149"/>
        <v>0</v>
      </c>
      <c r="BF47" s="42">
        <f t="shared" si="149"/>
        <v>0</v>
      </c>
      <c r="BG47" s="42">
        <f t="shared" si="149"/>
        <v>0</v>
      </c>
      <c r="BH47" s="42">
        <f t="shared" si="149"/>
        <v>0</v>
      </c>
      <c r="BI47" s="42">
        <f t="shared" si="149"/>
        <v>0</v>
      </c>
      <c r="BJ47" s="42">
        <f t="shared" si="149"/>
        <v>0</v>
      </c>
      <c r="BK47" s="42">
        <f t="shared" si="149"/>
        <v>0</v>
      </c>
      <c r="BL47" s="42">
        <f t="shared" si="149"/>
        <v>0</v>
      </c>
      <c r="BM47" s="42">
        <f t="shared" si="149"/>
        <v>0</v>
      </c>
      <c r="BN47" s="42">
        <f t="shared" si="149"/>
        <v>0</v>
      </c>
      <c r="BO47" s="42">
        <f t="shared" si="145"/>
        <v>0</v>
      </c>
      <c r="BP47" s="42">
        <f t="shared" si="145"/>
        <v>0</v>
      </c>
      <c r="BQ47" s="42">
        <f t="shared" si="145"/>
        <v>0</v>
      </c>
      <c r="BR47" s="42">
        <f t="shared" si="145"/>
        <v>0</v>
      </c>
      <c r="BS47" s="42">
        <f t="shared" si="145"/>
        <v>0</v>
      </c>
      <c r="BT47" s="42">
        <f t="shared" si="145"/>
        <v>0</v>
      </c>
      <c r="BU47" s="42">
        <f t="shared" si="145"/>
        <v>0</v>
      </c>
      <c r="BV47" s="42">
        <f t="shared" si="145"/>
        <v>0</v>
      </c>
      <c r="BW47" s="42">
        <f t="shared" si="145"/>
        <v>0</v>
      </c>
      <c r="BX47" s="42">
        <f t="shared" si="145"/>
        <v>0</v>
      </c>
      <c r="BY47" s="42">
        <f t="shared" si="145"/>
        <v>0</v>
      </c>
      <c r="BZ47" s="42">
        <f t="shared" si="145"/>
        <v>0</v>
      </c>
      <c r="CA47" s="42">
        <f t="shared" si="145"/>
        <v>0</v>
      </c>
      <c r="CB47" s="42">
        <f t="shared" si="145"/>
        <v>0</v>
      </c>
      <c r="CC47" s="42">
        <f t="shared" si="145"/>
        <v>0</v>
      </c>
      <c r="CD47" s="42">
        <f t="shared" si="145"/>
        <v>0</v>
      </c>
      <c r="CE47" s="42">
        <f t="shared" si="145"/>
        <v>0</v>
      </c>
      <c r="CF47" s="42">
        <f t="shared" si="145"/>
        <v>0</v>
      </c>
      <c r="CG47" s="42">
        <f t="shared" si="145"/>
        <v>0</v>
      </c>
      <c r="CH47" s="42">
        <f t="shared" si="145"/>
        <v>0</v>
      </c>
      <c r="CI47" s="42">
        <f t="shared" si="145"/>
        <v>0</v>
      </c>
      <c r="CJ47" s="42">
        <f t="shared" si="145"/>
        <v>0</v>
      </c>
      <c r="CK47" s="42">
        <f t="shared" si="145"/>
        <v>0</v>
      </c>
      <c r="CL47" s="42">
        <f t="shared" si="145"/>
        <v>0</v>
      </c>
      <c r="CM47" s="42">
        <f t="shared" si="145"/>
        <v>0</v>
      </c>
      <c r="CN47" s="42">
        <f t="shared" si="145"/>
        <v>0</v>
      </c>
      <c r="CO47" s="42">
        <f t="shared" si="145"/>
        <v>0</v>
      </c>
      <c r="CP47" s="42">
        <f t="shared" si="145"/>
        <v>0</v>
      </c>
      <c r="CQ47" s="42">
        <f t="shared" si="145"/>
        <v>0</v>
      </c>
      <c r="CR47" s="42">
        <f t="shared" si="145"/>
        <v>0</v>
      </c>
      <c r="CS47" s="42">
        <f t="shared" si="145"/>
        <v>0</v>
      </c>
      <c r="CT47" s="42">
        <f t="shared" si="145"/>
        <v>0</v>
      </c>
      <c r="CU47" s="42">
        <f t="shared" si="145"/>
        <v>0</v>
      </c>
      <c r="CV47" s="42">
        <f t="shared" si="145"/>
        <v>0</v>
      </c>
      <c r="CW47" s="42">
        <f t="shared" si="145"/>
        <v>0</v>
      </c>
      <c r="CX47" s="42">
        <f t="shared" si="145"/>
        <v>0</v>
      </c>
      <c r="CY47" s="42">
        <f t="shared" si="145"/>
        <v>0</v>
      </c>
      <c r="CZ47" s="42">
        <f t="shared" si="145"/>
        <v>0</v>
      </c>
      <c r="DA47" s="42">
        <f t="shared" si="145"/>
        <v>0</v>
      </c>
      <c r="DB47" s="42">
        <f t="shared" si="145"/>
        <v>0</v>
      </c>
      <c r="DC47" s="42">
        <f t="shared" si="145"/>
        <v>0</v>
      </c>
      <c r="DD47" s="42">
        <f t="shared" si="145"/>
        <v>0</v>
      </c>
      <c r="DE47" s="42">
        <f t="shared" si="145"/>
        <v>0</v>
      </c>
      <c r="DF47" s="42">
        <f t="shared" si="145"/>
        <v>0</v>
      </c>
      <c r="DG47" s="42">
        <f t="shared" si="141"/>
        <v>0</v>
      </c>
      <c r="DH47" s="42">
        <f t="shared" si="141"/>
        <v>0</v>
      </c>
      <c r="DI47" s="42">
        <f t="shared" si="141"/>
        <v>0</v>
      </c>
      <c r="DJ47" s="42">
        <f t="shared" si="141"/>
        <v>0</v>
      </c>
      <c r="DK47" s="42">
        <f t="shared" si="141"/>
        <v>0</v>
      </c>
      <c r="DL47" s="42">
        <f t="shared" si="141"/>
        <v>0</v>
      </c>
      <c r="DM47" s="42">
        <f t="shared" si="141"/>
        <v>0</v>
      </c>
      <c r="DN47" s="42">
        <f t="shared" si="141"/>
        <v>0</v>
      </c>
      <c r="DO47" s="42">
        <f t="shared" si="141"/>
        <v>0</v>
      </c>
      <c r="DP47" s="42">
        <f t="shared" si="141"/>
        <v>0</v>
      </c>
      <c r="DQ47" s="42">
        <f t="shared" si="141"/>
        <v>0</v>
      </c>
      <c r="DR47" s="42">
        <f t="shared" si="141"/>
        <v>0</v>
      </c>
      <c r="DS47" s="42">
        <f t="shared" si="141"/>
        <v>0</v>
      </c>
      <c r="DT47" s="42">
        <f t="shared" si="141"/>
        <v>0</v>
      </c>
      <c r="DU47" s="42">
        <f t="shared" si="141"/>
        <v>0</v>
      </c>
      <c r="DV47" s="42">
        <f t="shared" si="141"/>
        <v>0</v>
      </c>
      <c r="DW47" s="42">
        <f t="shared" si="141"/>
        <v>0</v>
      </c>
      <c r="DX47" s="42">
        <f t="shared" si="141"/>
        <v>0</v>
      </c>
      <c r="DY47" s="42">
        <f t="shared" si="141"/>
        <v>0</v>
      </c>
      <c r="DZ47" s="42">
        <f t="shared" si="141"/>
        <v>0</v>
      </c>
      <c r="EA47" s="42">
        <f t="shared" si="141"/>
        <v>0</v>
      </c>
      <c r="EB47" s="42">
        <f t="shared" si="141"/>
        <v>0</v>
      </c>
      <c r="EC47" s="42">
        <f t="shared" si="141"/>
        <v>0</v>
      </c>
      <c r="ED47" s="42">
        <f t="shared" si="141"/>
        <v>0</v>
      </c>
      <c r="EE47" s="42">
        <f t="shared" si="141"/>
        <v>0</v>
      </c>
      <c r="EF47" s="42">
        <f t="shared" si="141"/>
        <v>0</v>
      </c>
      <c r="EG47" s="42">
        <f t="shared" si="141"/>
        <v>0</v>
      </c>
      <c r="EH47" s="42">
        <f t="shared" si="141"/>
        <v>0</v>
      </c>
      <c r="EI47" s="42">
        <f t="shared" si="141"/>
        <v>0</v>
      </c>
      <c r="EJ47" s="42">
        <f t="shared" si="141"/>
        <v>0</v>
      </c>
      <c r="EK47" s="42">
        <f t="shared" si="141"/>
        <v>0</v>
      </c>
      <c r="EL47" s="42">
        <f t="shared" si="141"/>
        <v>0</v>
      </c>
      <c r="EM47" s="42">
        <f t="shared" si="141"/>
        <v>0</v>
      </c>
      <c r="EN47" s="42">
        <f t="shared" si="141"/>
        <v>0</v>
      </c>
      <c r="EO47" s="42">
        <f t="shared" si="141"/>
        <v>0</v>
      </c>
      <c r="EP47" s="42">
        <f t="shared" si="141"/>
        <v>0</v>
      </c>
      <c r="EQ47" s="42">
        <f t="shared" si="141"/>
        <v>0</v>
      </c>
      <c r="ER47" s="42">
        <f t="shared" si="141"/>
        <v>0</v>
      </c>
      <c r="ES47" s="42">
        <f t="shared" si="141"/>
        <v>0</v>
      </c>
      <c r="ET47" s="42">
        <f t="shared" si="141"/>
        <v>0</v>
      </c>
      <c r="EU47" s="42">
        <f t="shared" si="141"/>
        <v>0</v>
      </c>
      <c r="EV47" s="42">
        <f t="shared" si="141"/>
        <v>0</v>
      </c>
      <c r="EW47" s="42">
        <f t="shared" si="141"/>
        <v>0</v>
      </c>
      <c r="EX47" s="42">
        <f t="shared" si="141"/>
        <v>0</v>
      </c>
      <c r="EY47" s="42">
        <f t="shared" si="141"/>
        <v>0</v>
      </c>
      <c r="EZ47" s="42">
        <f t="shared" si="141"/>
        <v>0</v>
      </c>
      <c r="FA47" s="42">
        <f t="shared" si="141"/>
        <v>0</v>
      </c>
      <c r="FB47" s="42">
        <f t="shared" si="141"/>
        <v>0</v>
      </c>
      <c r="FC47" s="42">
        <f t="shared" si="141"/>
        <v>0</v>
      </c>
      <c r="FD47" s="42">
        <f t="shared" si="141"/>
        <v>0</v>
      </c>
      <c r="FE47" s="42">
        <f t="shared" si="141"/>
        <v>0</v>
      </c>
      <c r="FF47" s="42">
        <f t="shared" si="141"/>
        <v>0</v>
      </c>
      <c r="FG47" s="42">
        <f t="shared" si="141"/>
        <v>0</v>
      </c>
      <c r="FH47" s="42">
        <f t="shared" si="141"/>
        <v>0</v>
      </c>
      <c r="FI47" s="42">
        <f t="shared" si="141"/>
        <v>0</v>
      </c>
      <c r="FJ47" s="42">
        <f t="shared" si="141"/>
        <v>0</v>
      </c>
      <c r="FK47" s="42">
        <f t="shared" si="141"/>
        <v>0</v>
      </c>
      <c r="FL47" s="42">
        <f t="shared" si="141"/>
        <v>0</v>
      </c>
      <c r="FM47" s="42">
        <f t="shared" si="141"/>
        <v>0</v>
      </c>
      <c r="FN47" s="42">
        <f t="shared" si="141"/>
        <v>0</v>
      </c>
      <c r="FO47" s="42">
        <f t="shared" si="141"/>
        <v>0</v>
      </c>
      <c r="FP47" s="42">
        <f t="shared" si="141"/>
        <v>0</v>
      </c>
      <c r="FQ47" s="42">
        <f t="shared" si="141"/>
        <v>0</v>
      </c>
      <c r="FR47" s="42">
        <f t="shared" si="141"/>
        <v>0</v>
      </c>
      <c r="FS47" s="42">
        <f t="shared" si="146"/>
        <v>0</v>
      </c>
      <c r="FT47" s="42">
        <f t="shared" si="146"/>
        <v>0</v>
      </c>
      <c r="FU47" s="42">
        <f t="shared" si="146"/>
        <v>0</v>
      </c>
      <c r="FV47" s="42">
        <f t="shared" si="146"/>
        <v>0</v>
      </c>
      <c r="FW47" s="42">
        <f t="shared" si="146"/>
        <v>0</v>
      </c>
      <c r="FX47" s="42">
        <f t="shared" si="146"/>
        <v>0</v>
      </c>
      <c r="FY47" s="42">
        <f t="shared" si="146"/>
        <v>0</v>
      </c>
      <c r="FZ47" s="42">
        <f t="shared" si="146"/>
        <v>0</v>
      </c>
      <c r="GA47" s="42">
        <f t="shared" si="146"/>
        <v>0</v>
      </c>
      <c r="GB47" s="42">
        <f t="shared" si="146"/>
        <v>0</v>
      </c>
      <c r="GC47" s="42">
        <f t="shared" si="146"/>
        <v>0</v>
      </c>
      <c r="GD47" s="42">
        <f t="shared" si="146"/>
        <v>0</v>
      </c>
      <c r="GE47" s="42">
        <f t="shared" si="146"/>
        <v>0</v>
      </c>
      <c r="GF47" s="42">
        <f t="shared" si="146"/>
        <v>0</v>
      </c>
      <c r="GG47" s="42">
        <f t="shared" si="146"/>
        <v>0</v>
      </c>
      <c r="GH47" s="42">
        <f t="shared" si="146"/>
        <v>0</v>
      </c>
      <c r="GI47" s="42">
        <f t="shared" si="146"/>
        <v>0</v>
      </c>
      <c r="GJ47" s="42">
        <f t="shared" si="146"/>
        <v>0</v>
      </c>
      <c r="GK47" s="42">
        <f t="shared" si="146"/>
        <v>0</v>
      </c>
      <c r="GL47" s="42">
        <f t="shared" si="146"/>
        <v>0</v>
      </c>
      <c r="GM47" s="42">
        <f t="shared" si="146"/>
        <v>0</v>
      </c>
      <c r="GN47" s="42">
        <f t="shared" si="146"/>
        <v>0</v>
      </c>
      <c r="GO47" s="42">
        <f t="shared" si="146"/>
        <v>0</v>
      </c>
      <c r="GP47" s="42">
        <f t="shared" si="146"/>
        <v>0</v>
      </c>
      <c r="GQ47" s="42">
        <f t="shared" si="146"/>
        <v>0</v>
      </c>
      <c r="GR47" s="42">
        <f t="shared" si="146"/>
        <v>0</v>
      </c>
      <c r="GS47" s="42">
        <f t="shared" si="146"/>
        <v>0</v>
      </c>
      <c r="GT47" s="42">
        <f t="shared" si="146"/>
        <v>0</v>
      </c>
      <c r="GU47" s="42">
        <f t="shared" si="146"/>
        <v>0</v>
      </c>
      <c r="GV47" s="42">
        <f t="shared" si="146"/>
        <v>0</v>
      </c>
      <c r="GW47" s="42">
        <f t="shared" si="146"/>
        <v>0</v>
      </c>
      <c r="GX47" s="42">
        <f t="shared" si="146"/>
        <v>0</v>
      </c>
      <c r="GY47" s="42">
        <f t="shared" si="146"/>
        <v>0</v>
      </c>
      <c r="GZ47" s="42">
        <f t="shared" si="146"/>
        <v>0</v>
      </c>
      <c r="HA47" s="42">
        <f t="shared" si="146"/>
        <v>0</v>
      </c>
      <c r="HB47" s="42">
        <f t="shared" si="146"/>
        <v>0</v>
      </c>
      <c r="HC47" s="42">
        <f t="shared" si="146"/>
        <v>0</v>
      </c>
      <c r="HD47" s="42">
        <f t="shared" si="146"/>
        <v>0</v>
      </c>
      <c r="HE47" s="42">
        <f t="shared" si="146"/>
        <v>0</v>
      </c>
      <c r="HF47" s="42">
        <f t="shared" si="146"/>
        <v>0</v>
      </c>
      <c r="HG47" s="42">
        <f t="shared" si="147"/>
        <v>0</v>
      </c>
      <c r="HH47" s="42">
        <f t="shared" si="147"/>
        <v>0</v>
      </c>
      <c r="HI47" s="42">
        <f t="shared" si="147"/>
        <v>0</v>
      </c>
      <c r="HJ47" s="42">
        <f t="shared" si="147"/>
        <v>0</v>
      </c>
      <c r="HK47" s="42">
        <f t="shared" si="147"/>
        <v>0</v>
      </c>
      <c r="HL47" s="42">
        <f t="shared" si="147"/>
        <v>0</v>
      </c>
      <c r="HM47" s="42">
        <f t="shared" si="147"/>
        <v>0</v>
      </c>
      <c r="HN47" s="42">
        <f t="shared" si="147"/>
        <v>0</v>
      </c>
      <c r="HO47" s="42">
        <f t="shared" si="147"/>
        <v>0</v>
      </c>
      <c r="HP47" s="42">
        <f t="shared" si="147"/>
        <v>0</v>
      </c>
      <c r="HQ47" s="42">
        <f t="shared" si="147"/>
        <v>0</v>
      </c>
      <c r="HR47" s="42">
        <f t="shared" si="147"/>
        <v>0</v>
      </c>
      <c r="HS47" s="42">
        <f t="shared" si="147"/>
        <v>0</v>
      </c>
      <c r="HT47" s="42">
        <f t="shared" si="147"/>
        <v>0</v>
      </c>
      <c r="HU47" s="42">
        <f t="shared" si="147"/>
        <v>0</v>
      </c>
      <c r="HV47" s="42">
        <f t="shared" si="147"/>
        <v>0</v>
      </c>
      <c r="HW47" s="42">
        <f t="shared" si="147"/>
        <v>0</v>
      </c>
      <c r="HX47" s="42">
        <f t="shared" si="147"/>
        <v>0</v>
      </c>
      <c r="HY47" s="42">
        <f t="shared" si="147"/>
        <v>0</v>
      </c>
      <c r="HZ47" s="42">
        <f t="shared" si="147"/>
        <v>0</v>
      </c>
      <c r="IA47" s="42">
        <f t="shared" si="147"/>
        <v>0</v>
      </c>
      <c r="IB47" s="42">
        <f t="shared" si="147"/>
        <v>0</v>
      </c>
      <c r="IC47" s="42">
        <f t="shared" si="147"/>
        <v>0</v>
      </c>
      <c r="ID47" s="42">
        <f t="shared" si="147"/>
        <v>0</v>
      </c>
      <c r="IE47" s="42">
        <f t="shared" si="147"/>
        <v>0</v>
      </c>
      <c r="IF47" s="42">
        <f t="shared" si="147"/>
        <v>0</v>
      </c>
      <c r="IG47" s="42">
        <f t="shared" si="147"/>
        <v>0</v>
      </c>
      <c r="IH47" s="42">
        <f t="shared" si="147"/>
        <v>0</v>
      </c>
      <c r="II47" s="42">
        <f t="shared" si="147"/>
        <v>0</v>
      </c>
      <c r="IJ47" s="42">
        <f t="shared" si="147"/>
        <v>0</v>
      </c>
      <c r="IK47" s="42">
        <f t="shared" si="147"/>
        <v>0</v>
      </c>
      <c r="IL47" s="42">
        <f t="shared" si="147"/>
        <v>0</v>
      </c>
      <c r="IM47" s="42">
        <f t="shared" si="147"/>
        <v>0</v>
      </c>
      <c r="IN47" s="42">
        <f t="shared" si="147"/>
        <v>0</v>
      </c>
      <c r="IO47" s="42">
        <f t="shared" si="147"/>
        <v>0</v>
      </c>
      <c r="IP47" s="42">
        <f t="shared" si="147"/>
        <v>0</v>
      </c>
      <c r="IQ47" s="42">
        <f t="shared" si="147"/>
        <v>0</v>
      </c>
      <c r="IR47" s="42">
        <f t="shared" si="147"/>
        <v>0</v>
      </c>
      <c r="IS47" s="42">
        <f t="shared" si="147"/>
        <v>0</v>
      </c>
      <c r="IT47" s="42">
        <f t="shared" si="147"/>
        <v>0</v>
      </c>
      <c r="IU47" s="42">
        <f t="shared" si="147"/>
        <v>0</v>
      </c>
      <c r="IV47" s="42">
        <f t="shared" si="147"/>
        <v>0</v>
      </c>
      <c r="IW47" s="42">
        <f t="shared" si="137"/>
        <v>0</v>
      </c>
      <c r="IX47" s="42">
        <f t="shared" si="137"/>
        <v>0</v>
      </c>
      <c r="IY47" s="42">
        <f t="shared" si="137"/>
        <v>0</v>
      </c>
      <c r="IZ47" s="42">
        <f t="shared" si="137"/>
        <v>0</v>
      </c>
      <c r="JA47" s="42">
        <f t="shared" si="137"/>
        <v>0</v>
      </c>
      <c r="JB47" s="42">
        <f t="shared" si="137"/>
        <v>0</v>
      </c>
      <c r="JC47" s="42">
        <f t="shared" si="137"/>
        <v>0</v>
      </c>
      <c r="JD47" s="42">
        <f t="shared" si="137"/>
        <v>0</v>
      </c>
      <c r="JE47" s="42">
        <f t="shared" si="135"/>
        <v>0</v>
      </c>
      <c r="JF47" s="42">
        <f t="shared" si="135"/>
        <v>0</v>
      </c>
      <c r="JG47" s="42">
        <f t="shared" si="135"/>
        <v>0</v>
      </c>
      <c r="JH47" s="42">
        <f t="shared" si="135"/>
        <v>0</v>
      </c>
      <c r="JI47" s="42">
        <f t="shared" si="135"/>
        <v>0</v>
      </c>
      <c r="JJ47" s="42">
        <f t="shared" si="135"/>
        <v>0</v>
      </c>
      <c r="JK47" s="42">
        <f t="shared" si="135"/>
        <v>0</v>
      </c>
      <c r="JL47" s="42">
        <f t="shared" si="135"/>
        <v>0</v>
      </c>
      <c r="JM47" s="42">
        <f t="shared" si="135"/>
        <v>0</v>
      </c>
      <c r="JN47" s="42">
        <f t="shared" si="135"/>
        <v>0</v>
      </c>
      <c r="JO47" s="42">
        <f t="shared" si="135"/>
        <v>0</v>
      </c>
      <c r="JP47" s="42">
        <f t="shared" si="135"/>
        <v>0</v>
      </c>
      <c r="JQ47" s="42">
        <f t="shared" si="135"/>
        <v>0</v>
      </c>
      <c r="JR47" s="42">
        <f t="shared" si="135"/>
        <v>0</v>
      </c>
      <c r="JS47" s="42">
        <f t="shared" si="135"/>
        <v>0</v>
      </c>
      <c r="JT47" s="42">
        <f t="shared" ref="JT47:ME48" si="150">IF(JT$2=$A47,1,0)</f>
        <v>0</v>
      </c>
      <c r="JU47" s="42">
        <f t="shared" si="150"/>
        <v>0</v>
      </c>
      <c r="JV47" s="42">
        <f t="shared" si="150"/>
        <v>0</v>
      </c>
      <c r="JW47" s="42">
        <f t="shared" si="150"/>
        <v>0</v>
      </c>
      <c r="JX47" s="42">
        <f t="shared" si="150"/>
        <v>0</v>
      </c>
      <c r="JY47" s="42">
        <f t="shared" si="150"/>
        <v>0</v>
      </c>
      <c r="JZ47" s="42">
        <f t="shared" si="150"/>
        <v>0</v>
      </c>
      <c r="KA47" s="42">
        <f t="shared" si="150"/>
        <v>0</v>
      </c>
      <c r="KB47" s="42">
        <f t="shared" si="150"/>
        <v>0</v>
      </c>
      <c r="KC47" s="42">
        <f t="shared" si="150"/>
        <v>0</v>
      </c>
      <c r="KD47" s="42">
        <f t="shared" si="150"/>
        <v>0</v>
      </c>
      <c r="KE47" s="42">
        <f t="shared" si="150"/>
        <v>0</v>
      </c>
      <c r="KF47" s="42">
        <f t="shared" si="150"/>
        <v>0</v>
      </c>
      <c r="KG47" s="42">
        <f t="shared" si="150"/>
        <v>0</v>
      </c>
      <c r="KH47" s="42">
        <f t="shared" si="150"/>
        <v>0</v>
      </c>
      <c r="KI47" s="42">
        <f t="shared" si="150"/>
        <v>0</v>
      </c>
      <c r="KJ47" s="42">
        <f t="shared" si="150"/>
        <v>0</v>
      </c>
      <c r="KK47" s="42">
        <f t="shared" si="150"/>
        <v>0</v>
      </c>
      <c r="KL47" s="42">
        <f t="shared" si="150"/>
        <v>0</v>
      </c>
      <c r="KM47" s="42">
        <f t="shared" si="150"/>
        <v>0</v>
      </c>
      <c r="KN47" s="42">
        <f t="shared" si="150"/>
        <v>0</v>
      </c>
      <c r="KO47" s="42">
        <f t="shared" si="150"/>
        <v>0</v>
      </c>
      <c r="KP47" s="42">
        <f t="shared" si="150"/>
        <v>0</v>
      </c>
      <c r="KQ47" s="42">
        <f t="shared" si="150"/>
        <v>0</v>
      </c>
      <c r="KR47" s="42">
        <f t="shared" si="150"/>
        <v>0</v>
      </c>
      <c r="KS47" s="42">
        <f t="shared" si="150"/>
        <v>0</v>
      </c>
      <c r="KT47" s="42">
        <f t="shared" si="150"/>
        <v>0</v>
      </c>
      <c r="KU47" s="42">
        <f t="shared" si="150"/>
        <v>0</v>
      </c>
      <c r="KV47" s="42">
        <f t="shared" si="150"/>
        <v>0</v>
      </c>
      <c r="KW47" s="42">
        <f t="shared" si="150"/>
        <v>0</v>
      </c>
      <c r="KX47" s="42">
        <f t="shared" si="150"/>
        <v>0</v>
      </c>
      <c r="KY47" s="42">
        <f t="shared" si="150"/>
        <v>0</v>
      </c>
      <c r="KZ47" s="42">
        <f t="shared" si="150"/>
        <v>0</v>
      </c>
      <c r="LA47" s="42">
        <f t="shared" si="150"/>
        <v>0</v>
      </c>
      <c r="LB47" s="42">
        <f t="shared" si="150"/>
        <v>0</v>
      </c>
      <c r="LC47" s="42">
        <f t="shared" si="150"/>
        <v>0</v>
      </c>
      <c r="LD47" s="42">
        <f t="shared" si="150"/>
        <v>0</v>
      </c>
      <c r="LE47" s="42">
        <f t="shared" si="150"/>
        <v>0</v>
      </c>
      <c r="LF47" s="42">
        <f t="shared" si="150"/>
        <v>0</v>
      </c>
      <c r="LG47" s="42">
        <f t="shared" si="150"/>
        <v>0</v>
      </c>
      <c r="LH47" s="42">
        <f t="shared" si="150"/>
        <v>0</v>
      </c>
      <c r="LI47" s="42">
        <f t="shared" si="150"/>
        <v>0</v>
      </c>
      <c r="LJ47" s="42">
        <f t="shared" si="150"/>
        <v>0</v>
      </c>
      <c r="LK47" s="42">
        <f t="shared" si="150"/>
        <v>0</v>
      </c>
      <c r="LL47" s="42">
        <f t="shared" si="150"/>
        <v>0</v>
      </c>
      <c r="LM47" s="42">
        <f t="shared" si="150"/>
        <v>0</v>
      </c>
      <c r="LN47" s="42">
        <f t="shared" si="150"/>
        <v>0</v>
      </c>
      <c r="LO47" s="42">
        <f t="shared" si="150"/>
        <v>0</v>
      </c>
      <c r="LP47" s="42">
        <f t="shared" si="150"/>
        <v>0</v>
      </c>
      <c r="LQ47" s="42">
        <f t="shared" si="150"/>
        <v>0</v>
      </c>
      <c r="LR47" s="42">
        <f t="shared" si="150"/>
        <v>0</v>
      </c>
      <c r="LS47" s="42">
        <f t="shared" si="150"/>
        <v>0</v>
      </c>
      <c r="LT47" s="42">
        <f t="shared" si="150"/>
        <v>0</v>
      </c>
      <c r="LU47" s="42">
        <f t="shared" si="150"/>
        <v>0</v>
      </c>
      <c r="LV47" s="42">
        <f t="shared" si="150"/>
        <v>0</v>
      </c>
      <c r="LW47" s="42">
        <f t="shared" si="150"/>
        <v>0</v>
      </c>
      <c r="LX47" s="42">
        <f t="shared" si="150"/>
        <v>0</v>
      </c>
      <c r="LY47" s="42">
        <f t="shared" si="150"/>
        <v>0</v>
      </c>
      <c r="LZ47" s="42">
        <f t="shared" si="150"/>
        <v>0</v>
      </c>
      <c r="MA47" s="42">
        <f t="shared" si="150"/>
        <v>0</v>
      </c>
      <c r="MB47" s="42">
        <f t="shared" si="150"/>
        <v>0</v>
      </c>
      <c r="MC47" s="42">
        <f t="shared" si="150"/>
        <v>0</v>
      </c>
      <c r="MD47" s="42">
        <f t="shared" si="150"/>
        <v>0</v>
      </c>
      <c r="ME47" s="42">
        <f t="shared" si="150"/>
        <v>0</v>
      </c>
      <c r="MF47" s="42">
        <f t="shared" si="143"/>
        <v>0</v>
      </c>
      <c r="MG47" s="42">
        <f t="shared" si="143"/>
        <v>0</v>
      </c>
      <c r="MH47" s="42">
        <f t="shared" si="143"/>
        <v>0</v>
      </c>
      <c r="MI47" s="42">
        <f t="shared" si="143"/>
        <v>0</v>
      </c>
      <c r="MJ47" s="42">
        <f t="shared" si="143"/>
        <v>0</v>
      </c>
      <c r="MK47" s="42">
        <f t="shared" si="143"/>
        <v>0</v>
      </c>
      <c r="ML47" s="42">
        <f t="shared" si="143"/>
        <v>0</v>
      </c>
      <c r="MM47" s="42">
        <f t="shared" si="143"/>
        <v>0</v>
      </c>
      <c r="MN47" s="42">
        <f t="shared" si="143"/>
        <v>0</v>
      </c>
      <c r="MO47" s="42">
        <f t="shared" si="143"/>
        <v>0</v>
      </c>
      <c r="MP47" s="42">
        <f t="shared" si="143"/>
        <v>0</v>
      </c>
      <c r="MQ47" s="42">
        <f t="shared" si="143"/>
        <v>0</v>
      </c>
      <c r="MR47" s="42">
        <f t="shared" si="143"/>
        <v>0</v>
      </c>
      <c r="MS47" s="42">
        <f t="shared" si="143"/>
        <v>0</v>
      </c>
      <c r="MT47" s="42">
        <f t="shared" si="143"/>
        <v>0</v>
      </c>
      <c r="MU47" s="42">
        <f t="shared" si="143"/>
        <v>0</v>
      </c>
      <c r="MV47" s="42">
        <f t="shared" si="143"/>
        <v>0</v>
      </c>
      <c r="MW47" s="42">
        <f t="shared" si="143"/>
        <v>0</v>
      </c>
      <c r="MX47" s="42">
        <f t="shared" si="143"/>
        <v>0</v>
      </c>
      <c r="MY47" s="42">
        <f t="shared" si="143"/>
        <v>0</v>
      </c>
      <c r="MZ47" s="42">
        <f t="shared" si="143"/>
        <v>0</v>
      </c>
      <c r="NA47" s="42">
        <f t="shared" si="143"/>
        <v>0</v>
      </c>
      <c r="NB47" s="42">
        <f t="shared" si="143"/>
        <v>0</v>
      </c>
      <c r="NC47" s="42">
        <f t="shared" si="143"/>
        <v>0</v>
      </c>
      <c r="ND47" s="42">
        <f t="shared" si="143"/>
        <v>0</v>
      </c>
      <c r="NE47" s="42">
        <f t="shared" si="143"/>
        <v>0</v>
      </c>
      <c r="NF47" s="42">
        <f t="shared" si="143"/>
        <v>0</v>
      </c>
      <c r="NG47" s="42">
        <f t="shared" si="143"/>
        <v>0</v>
      </c>
      <c r="NH47" s="42">
        <f t="shared" si="143"/>
        <v>0</v>
      </c>
      <c r="NI47" s="42">
        <f t="shared" si="143"/>
        <v>0</v>
      </c>
      <c r="NJ47" s="42">
        <f t="shared" si="143"/>
        <v>0</v>
      </c>
      <c r="NK47" s="42">
        <f t="shared" si="143"/>
        <v>0</v>
      </c>
      <c r="NL47" s="42">
        <f t="shared" si="143"/>
        <v>0</v>
      </c>
      <c r="NM47" s="42">
        <f t="shared" si="143"/>
        <v>0</v>
      </c>
      <c r="NN47" s="42">
        <f t="shared" si="143"/>
        <v>0</v>
      </c>
      <c r="NO47" s="42">
        <f t="shared" si="143"/>
        <v>0</v>
      </c>
      <c r="NP47" s="42">
        <f t="shared" si="143"/>
        <v>0</v>
      </c>
      <c r="NQ47" s="42">
        <f t="shared" si="143"/>
        <v>0</v>
      </c>
      <c r="NR47" s="42">
        <f t="shared" si="143"/>
        <v>0</v>
      </c>
      <c r="NS47" s="42">
        <f t="shared" si="143"/>
        <v>0</v>
      </c>
      <c r="NT47" s="42">
        <f t="shared" si="143"/>
        <v>0</v>
      </c>
      <c r="NU47" s="42">
        <f t="shared" si="143"/>
        <v>0</v>
      </c>
      <c r="NV47" s="42">
        <f t="shared" si="143"/>
        <v>0</v>
      </c>
      <c r="NW47" s="42">
        <f t="shared" si="143"/>
        <v>0</v>
      </c>
      <c r="NX47" s="42">
        <f t="shared" si="143"/>
        <v>0</v>
      </c>
      <c r="NY47" s="42">
        <f t="shared" si="143"/>
        <v>0</v>
      </c>
      <c r="NZ47" s="42">
        <f t="shared" si="143"/>
        <v>0</v>
      </c>
      <c r="OA47" s="42">
        <f t="shared" si="143"/>
        <v>0</v>
      </c>
      <c r="OB47" s="42">
        <f t="shared" si="143"/>
        <v>0</v>
      </c>
      <c r="OC47" s="42">
        <f t="shared" si="143"/>
        <v>0</v>
      </c>
      <c r="OD47" s="42">
        <f t="shared" si="143"/>
        <v>0</v>
      </c>
      <c r="OE47" s="42">
        <f t="shared" si="143"/>
        <v>0</v>
      </c>
      <c r="OF47" s="42">
        <f t="shared" si="143"/>
        <v>0</v>
      </c>
      <c r="OG47" s="42">
        <f t="shared" si="143"/>
        <v>0</v>
      </c>
      <c r="OH47" s="42">
        <f t="shared" si="143"/>
        <v>0</v>
      </c>
      <c r="OI47" s="42">
        <f t="shared" si="143"/>
        <v>0</v>
      </c>
      <c r="OJ47" s="42">
        <f t="shared" si="143"/>
        <v>0</v>
      </c>
      <c r="OK47" s="42">
        <f t="shared" si="143"/>
        <v>0</v>
      </c>
      <c r="OL47" s="42">
        <f t="shared" si="139"/>
        <v>0</v>
      </c>
      <c r="OM47" s="42">
        <f t="shared" si="139"/>
        <v>0</v>
      </c>
      <c r="ON47" s="42">
        <f t="shared" si="139"/>
        <v>0</v>
      </c>
      <c r="OO47" s="42">
        <f t="shared" si="139"/>
        <v>0</v>
      </c>
      <c r="OP47" s="42">
        <f t="shared" si="139"/>
        <v>0</v>
      </c>
      <c r="OQ47" s="42">
        <f t="shared" si="139"/>
        <v>0</v>
      </c>
      <c r="OR47" s="42">
        <f t="shared" si="139"/>
        <v>0</v>
      </c>
      <c r="OS47" s="42">
        <f t="shared" si="139"/>
        <v>0</v>
      </c>
      <c r="OT47" s="42">
        <f t="shared" si="139"/>
        <v>0</v>
      </c>
      <c r="OU47" s="42">
        <f t="shared" si="139"/>
        <v>0</v>
      </c>
      <c r="OV47" s="42">
        <f t="shared" si="139"/>
        <v>0</v>
      </c>
      <c r="OW47" s="42">
        <f t="shared" si="139"/>
        <v>0</v>
      </c>
      <c r="OX47" s="42">
        <f t="shared" si="139"/>
        <v>0</v>
      </c>
      <c r="OY47" s="42">
        <f t="shared" si="139"/>
        <v>0</v>
      </c>
      <c r="OZ47" s="42">
        <f t="shared" si="139"/>
        <v>0</v>
      </c>
      <c r="PA47" s="42">
        <f t="shared" si="139"/>
        <v>0</v>
      </c>
      <c r="PB47" s="42">
        <f t="shared" si="139"/>
        <v>0</v>
      </c>
      <c r="PC47" s="42">
        <f t="shared" si="139"/>
        <v>0</v>
      </c>
      <c r="PD47" s="42">
        <f t="shared" si="139"/>
        <v>0</v>
      </c>
      <c r="PE47" s="42">
        <f t="shared" si="139"/>
        <v>0</v>
      </c>
      <c r="PF47" s="42">
        <f t="shared" si="139"/>
        <v>0</v>
      </c>
      <c r="PG47" s="42">
        <f t="shared" si="139"/>
        <v>0</v>
      </c>
      <c r="PH47" s="42">
        <f t="shared" si="139"/>
        <v>0</v>
      </c>
      <c r="PI47" s="42">
        <f t="shared" si="139"/>
        <v>0</v>
      </c>
      <c r="PJ47" s="42">
        <f t="shared" si="139"/>
        <v>0</v>
      </c>
      <c r="PK47" s="42">
        <f t="shared" si="139"/>
        <v>0</v>
      </c>
      <c r="PL47" s="42">
        <f t="shared" si="139"/>
        <v>0</v>
      </c>
      <c r="PM47" s="42">
        <f t="shared" si="139"/>
        <v>0</v>
      </c>
      <c r="PN47" s="42">
        <f t="shared" si="139"/>
        <v>0</v>
      </c>
      <c r="PO47" s="42">
        <f t="shared" si="139"/>
        <v>0</v>
      </c>
      <c r="PP47" s="42">
        <f t="shared" si="139"/>
        <v>0</v>
      </c>
      <c r="PQ47" s="42">
        <f t="shared" si="139"/>
        <v>0</v>
      </c>
      <c r="PR47" s="42">
        <f t="shared" si="139"/>
        <v>0</v>
      </c>
      <c r="PS47" s="42">
        <f t="shared" si="139"/>
        <v>0</v>
      </c>
      <c r="PT47" s="42">
        <f t="shared" si="139"/>
        <v>0</v>
      </c>
      <c r="PU47" s="42">
        <f t="shared" si="139"/>
        <v>0</v>
      </c>
      <c r="PV47" s="42">
        <f t="shared" si="139"/>
        <v>0</v>
      </c>
      <c r="PW47" s="42">
        <f t="shared" si="139"/>
        <v>0</v>
      </c>
      <c r="PX47" s="42">
        <f t="shared" si="139"/>
        <v>0</v>
      </c>
      <c r="PY47" s="42">
        <f t="shared" si="139"/>
        <v>0</v>
      </c>
      <c r="PZ47" s="42">
        <f t="shared" si="139"/>
        <v>0</v>
      </c>
      <c r="QA47" s="42">
        <f t="shared" si="139"/>
        <v>0</v>
      </c>
      <c r="QB47" s="42">
        <f t="shared" si="139"/>
        <v>0</v>
      </c>
      <c r="QC47" s="42">
        <f t="shared" si="139"/>
        <v>0</v>
      </c>
      <c r="QD47" s="42">
        <f t="shared" si="139"/>
        <v>0</v>
      </c>
      <c r="QE47" s="42">
        <f t="shared" si="139"/>
        <v>0</v>
      </c>
      <c r="QF47" s="42">
        <f t="shared" si="139"/>
        <v>0</v>
      </c>
      <c r="QG47" s="42">
        <f t="shared" si="139"/>
        <v>0</v>
      </c>
      <c r="QH47" s="42">
        <f t="shared" si="139"/>
        <v>0</v>
      </c>
      <c r="QI47" s="42">
        <f t="shared" si="132"/>
        <v>0</v>
      </c>
      <c r="QJ47" s="42">
        <f t="shared" si="132"/>
        <v>0</v>
      </c>
      <c r="QK47" s="42">
        <f t="shared" si="132"/>
        <v>0</v>
      </c>
      <c r="QL47" s="42">
        <f t="shared" si="128"/>
        <v>0</v>
      </c>
      <c r="QM47" s="42">
        <f t="shared" si="128"/>
        <v>0</v>
      </c>
      <c r="QN47" s="42">
        <f t="shared" si="140"/>
        <v>0</v>
      </c>
      <c r="QO47" s="42">
        <f t="shared" si="140"/>
        <v>0</v>
      </c>
      <c r="QP47" s="42">
        <f t="shared" si="140"/>
        <v>0</v>
      </c>
      <c r="QQ47" s="42">
        <f t="shared" si="140"/>
        <v>0</v>
      </c>
      <c r="QR47" s="42">
        <f t="shared" si="140"/>
        <v>0</v>
      </c>
      <c r="QS47" s="42">
        <f t="shared" si="140"/>
        <v>0</v>
      </c>
      <c r="QT47" s="42">
        <f t="shared" si="140"/>
        <v>0</v>
      </c>
      <c r="QU47" s="42">
        <f t="shared" si="140"/>
        <v>0</v>
      </c>
      <c r="QV47" s="42">
        <f t="shared" si="140"/>
        <v>0</v>
      </c>
      <c r="QW47" s="42">
        <f t="shared" si="140"/>
        <v>0</v>
      </c>
      <c r="QX47" s="42">
        <f t="shared" si="140"/>
        <v>0</v>
      </c>
      <c r="QY47" s="42">
        <f t="shared" si="140"/>
        <v>0</v>
      </c>
      <c r="QZ47" s="42">
        <f t="shared" si="140"/>
        <v>0</v>
      </c>
      <c r="RA47" s="42">
        <f t="shared" si="140"/>
        <v>0</v>
      </c>
      <c r="RB47" s="42">
        <f t="shared" si="140"/>
        <v>0</v>
      </c>
      <c r="RC47" s="42">
        <f t="shared" si="140"/>
        <v>0</v>
      </c>
      <c r="RD47" s="42">
        <f t="shared" si="140"/>
        <v>0</v>
      </c>
      <c r="RE47" s="42">
        <f t="shared" si="140"/>
        <v>0</v>
      </c>
      <c r="RF47" s="42">
        <f t="shared" si="140"/>
        <v>0</v>
      </c>
      <c r="RG47" s="42">
        <f t="shared" si="140"/>
        <v>0</v>
      </c>
      <c r="RH47" s="42">
        <f t="shared" si="140"/>
        <v>0</v>
      </c>
      <c r="RI47" s="42">
        <f t="shared" si="140"/>
        <v>0</v>
      </c>
      <c r="RJ47" s="42">
        <f t="shared" si="140"/>
        <v>0</v>
      </c>
      <c r="RK47" s="42">
        <f t="shared" si="140"/>
        <v>0</v>
      </c>
      <c r="RL47" s="42">
        <f t="shared" si="140"/>
        <v>0</v>
      </c>
      <c r="RM47" s="42">
        <f t="shared" si="140"/>
        <v>0</v>
      </c>
      <c r="RN47" s="42">
        <f t="shared" si="140"/>
        <v>0</v>
      </c>
      <c r="RO47" s="42">
        <f t="shared" si="140"/>
        <v>0</v>
      </c>
      <c r="RP47" s="42">
        <f t="shared" si="140"/>
        <v>0</v>
      </c>
      <c r="RQ47" s="42">
        <f t="shared" si="140"/>
        <v>0</v>
      </c>
      <c r="RR47" s="42">
        <f t="shared" si="140"/>
        <v>0</v>
      </c>
      <c r="RS47" s="42">
        <f t="shared" si="140"/>
        <v>0</v>
      </c>
      <c r="RT47" s="42">
        <f t="shared" si="140"/>
        <v>0</v>
      </c>
      <c r="RU47" s="42">
        <f t="shared" si="140"/>
        <v>0</v>
      </c>
      <c r="RV47" s="42">
        <f t="shared" si="140"/>
        <v>0</v>
      </c>
      <c r="RW47" s="42">
        <f t="shared" si="140"/>
        <v>0</v>
      </c>
      <c r="RX47" s="42">
        <f t="shared" si="140"/>
        <v>0</v>
      </c>
      <c r="RY47" s="42">
        <f t="shared" si="140"/>
        <v>0</v>
      </c>
      <c r="RZ47" s="42">
        <f t="shared" si="140"/>
        <v>0</v>
      </c>
      <c r="SA47" s="42">
        <f t="shared" si="140"/>
        <v>0</v>
      </c>
      <c r="SB47" s="42">
        <f t="shared" si="140"/>
        <v>0</v>
      </c>
      <c r="SC47" s="42">
        <f t="shared" si="140"/>
        <v>0</v>
      </c>
      <c r="SD47" s="42">
        <f t="shared" si="140"/>
        <v>0</v>
      </c>
      <c r="SE47" s="42">
        <f t="shared" si="140"/>
        <v>0</v>
      </c>
      <c r="SF47" s="42">
        <f t="shared" si="140"/>
        <v>0</v>
      </c>
      <c r="SG47" s="42">
        <f t="shared" si="140"/>
        <v>0</v>
      </c>
      <c r="SH47" s="42">
        <f t="shared" si="140"/>
        <v>0</v>
      </c>
      <c r="SI47" s="42">
        <f t="shared" si="140"/>
        <v>0</v>
      </c>
      <c r="SJ47" s="42">
        <f t="shared" si="140"/>
        <v>0</v>
      </c>
      <c r="SK47" s="42">
        <f t="shared" si="140"/>
        <v>0</v>
      </c>
      <c r="SL47" s="42">
        <f t="shared" si="140"/>
        <v>0</v>
      </c>
      <c r="SM47" s="42">
        <f t="shared" si="140"/>
        <v>0</v>
      </c>
      <c r="SN47" s="42">
        <f t="shared" si="140"/>
        <v>0</v>
      </c>
      <c r="SO47" s="42">
        <f t="shared" si="140"/>
        <v>0</v>
      </c>
      <c r="SP47" s="42">
        <f t="shared" si="140"/>
        <v>0</v>
      </c>
      <c r="SQ47" s="42">
        <f t="shared" si="140"/>
        <v>0</v>
      </c>
      <c r="SR47" s="42">
        <f t="shared" si="140"/>
        <v>0</v>
      </c>
      <c r="SS47" s="42">
        <f t="shared" si="140"/>
        <v>0</v>
      </c>
      <c r="ST47" s="42">
        <f t="shared" si="140"/>
        <v>0</v>
      </c>
      <c r="SU47" s="42">
        <f t="shared" si="140"/>
        <v>0</v>
      </c>
      <c r="SV47" s="42">
        <f t="shared" si="140"/>
        <v>0</v>
      </c>
      <c r="SW47" s="42">
        <f t="shared" si="140"/>
        <v>0</v>
      </c>
      <c r="SX47" s="42">
        <f t="shared" si="140"/>
        <v>0</v>
      </c>
      <c r="SY47" s="42">
        <f t="shared" ref="SY47" si="151">IF(SY$2=$A47,1,0)</f>
        <v>0</v>
      </c>
      <c r="SZ47" s="42">
        <f t="shared" si="136"/>
        <v>0</v>
      </c>
      <c r="TA47" s="42">
        <f t="shared" si="136"/>
        <v>0</v>
      </c>
      <c r="TB47" s="42">
        <f t="shared" ref="TB47:VM48" si="152">IF(TB$2=$A47,1,0)</f>
        <v>0</v>
      </c>
      <c r="TC47" s="42">
        <f t="shared" si="152"/>
        <v>0</v>
      </c>
      <c r="TD47" s="42">
        <f t="shared" si="152"/>
        <v>0</v>
      </c>
      <c r="TE47" s="42">
        <f t="shared" si="152"/>
        <v>0</v>
      </c>
      <c r="TF47" s="42">
        <f t="shared" si="152"/>
        <v>0</v>
      </c>
      <c r="TG47" s="42">
        <f t="shared" si="152"/>
        <v>0</v>
      </c>
      <c r="TH47" s="42">
        <f t="shared" si="152"/>
        <v>0</v>
      </c>
      <c r="TI47" s="42">
        <f t="shared" si="152"/>
        <v>0</v>
      </c>
      <c r="TJ47" s="42">
        <f t="shared" si="152"/>
        <v>0</v>
      </c>
      <c r="TK47" s="42">
        <f t="shared" si="152"/>
        <v>0</v>
      </c>
      <c r="TL47" s="42">
        <f t="shared" si="152"/>
        <v>0</v>
      </c>
      <c r="TM47" s="42">
        <f t="shared" si="152"/>
        <v>0</v>
      </c>
      <c r="TN47" s="42">
        <f t="shared" si="152"/>
        <v>0</v>
      </c>
      <c r="TO47" s="42">
        <f t="shared" si="152"/>
        <v>0</v>
      </c>
      <c r="TP47" s="42">
        <f t="shared" si="152"/>
        <v>0</v>
      </c>
      <c r="TQ47" s="42">
        <f t="shared" si="152"/>
        <v>0</v>
      </c>
      <c r="TR47" s="42">
        <f t="shared" si="152"/>
        <v>0</v>
      </c>
      <c r="TS47" s="42">
        <f t="shared" si="152"/>
        <v>0</v>
      </c>
      <c r="TT47" s="42">
        <f t="shared" si="152"/>
        <v>0</v>
      </c>
      <c r="TU47" s="42">
        <f t="shared" si="152"/>
        <v>1</v>
      </c>
      <c r="TV47" s="42">
        <f t="shared" si="152"/>
        <v>1</v>
      </c>
      <c r="TW47" s="42">
        <f t="shared" si="152"/>
        <v>1</v>
      </c>
      <c r="TX47" s="42">
        <f t="shared" si="152"/>
        <v>1</v>
      </c>
      <c r="TY47" s="42">
        <f t="shared" si="152"/>
        <v>1</v>
      </c>
      <c r="TZ47" s="42">
        <f t="shared" si="152"/>
        <v>1</v>
      </c>
      <c r="UA47" s="42">
        <f t="shared" si="152"/>
        <v>1</v>
      </c>
      <c r="UB47" s="42">
        <f t="shared" si="152"/>
        <v>1</v>
      </c>
      <c r="UC47" s="42">
        <f t="shared" si="152"/>
        <v>1</v>
      </c>
      <c r="UD47" s="42">
        <f t="shared" si="152"/>
        <v>1</v>
      </c>
      <c r="UE47" s="42">
        <f t="shared" si="152"/>
        <v>1</v>
      </c>
      <c r="UF47" s="42">
        <f t="shared" si="152"/>
        <v>1</v>
      </c>
      <c r="UG47" s="42">
        <f t="shared" si="152"/>
        <v>1</v>
      </c>
      <c r="UH47" s="42">
        <f t="shared" si="152"/>
        <v>1</v>
      </c>
      <c r="UI47" s="42">
        <f t="shared" si="152"/>
        <v>1</v>
      </c>
      <c r="UJ47" s="42">
        <f t="shared" si="152"/>
        <v>1</v>
      </c>
      <c r="UK47" s="42">
        <f t="shared" si="152"/>
        <v>1</v>
      </c>
      <c r="UL47" s="42">
        <f t="shared" si="152"/>
        <v>1</v>
      </c>
      <c r="UM47" s="42">
        <f t="shared" si="152"/>
        <v>1</v>
      </c>
      <c r="UN47" s="42">
        <f t="shared" si="152"/>
        <v>1</v>
      </c>
      <c r="UO47" s="42">
        <f t="shared" si="152"/>
        <v>1</v>
      </c>
      <c r="UP47" s="42">
        <f t="shared" si="152"/>
        <v>1</v>
      </c>
      <c r="UQ47" s="42">
        <f t="shared" si="152"/>
        <v>1</v>
      </c>
      <c r="UR47" s="42">
        <f t="shared" si="152"/>
        <v>1</v>
      </c>
      <c r="US47" s="42">
        <f t="shared" si="152"/>
        <v>1</v>
      </c>
      <c r="UT47" s="42">
        <f t="shared" si="152"/>
        <v>1</v>
      </c>
      <c r="UU47" s="42">
        <f t="shared" si="152"/>
        <v>1</v>
      </c>
      <c r="UV47" s="42">
        <f t="shared" si="152"/>
        <v>1</v>
      </c>
      <c r="UW47" s="42">
        <f t="shared" si="152"/>
        <v>1</v>
      </c>
      <c r="UX47" s="42">
        <f t="shared" si="152"/>
        <v>1</v>
      </c>
      <c r="UY47" s="42">
        <f t="shared" si="152"/>
        <v>1</v>
      </c>
      <c r="UZ47" s="42">
        <f t="shared" si="152"/>
        <v>1</v>
      </c>
      <c r="VA47" s="42">
        <f t="shared" si="152"/>
        <v>1</v>
      </c>
      <c r="VB47" s="42">
        <f t="shared" si="152"/>
        <v>1</v>
      </c>
      <c r="VC47" s="42">
        <f t="shared" si="152"/>
        <v>1</v>
      </c>
      <c r="VD47" s="42">
        <f t="shared" si="152"/>
        <v>1</v>
      </c>
      <c r="VE47" s="42">
        <f t="shared" si="152"/>
        <v>1</v>
      </c>
      <c r="VF47" s="42">
        <f t="shared" si="152"/>
        <v>1</v>
      </c>
      <c r="VG47" s="42">
        <f t="shared" si="152"/>
        <v>1</v>
      </c>
      <c r="VH47" s="42">
        <f t="shared" si="152"/>
        <v>1</v>
      </c>
      <c r="VI47" s="42">
        <f t="shared" si="152"/>
        <v>1</v>
      </c>
      <c r="VJ47" s="42">
        <f t="shared" si="152"/>
        <v>1</v>
      </c>
      <c r="VK47" s="42">
        <f t="shared" si="152"/>
        <v>1</v>
      </c>
      <c r="VL47" s="42">
        <f t="shared" si="152"/>
        <v>1</v>
      </c>
      <c r="VM47" s="42">
        <f t="shared" si="152"/>
        <v>1</v>
      </c>
      <c r="VN47" s="42">
        <f t="shared" si="148"/>
        <v>1</v>
      </c>
      <c r="VO47" s="42">
        <f t="shared" si="148"/>
        <v>1</v>
      </c>
      <c r="VP47" s="42">
        <f t="shared" si="144"/>
        <v>1</v>
      </c>
      <c r="VQ47" s="42">
        <f t="shared" si="144"/>
        <v>1</v>
      </c>
      <c r="VR47" s="42">
        <f t="shared" si="144"/>
        <v>1</v>
      </c>
      <c r="VS47" s="42">
        <f t="shared" si="144"/>
        <v>1</v>
      </c>
      <c r="VT47" s="42">
        <f t="shared" si="144"/>
        <v>1</v>
      </c>
      <c r="VU47" s="42">
        <f t="shared" si="144"/>
        <v>1</v>
      </c>
      <c r="VV47" s="42">
        <f t="shared" si="144"/>
        <v>1</v>
      </c>
      <c r="VW47" s="42">
        <f t="shared" si="144"/>
        <v>1</v>
      </c>
      <c r="VX47" s="42">
        <f t="shared" si="144"/>
        <v>1</v>
      </c>
      <c r="VY47" s="42">
        <f t="shared" si="144"/>
        <v>1</v>
      </c>
      <c r="VZ47" s="42">
        <f t="shared" si="144"/>
        <v>1</v>
      </c>
      <c r="WA47" s="42">
        <f t="shared" si="144"/>
        <v>1</v>
      </c>
      <c r="WB47" s="42">
        <f t="shared" si="144"/>
        <v>1</v>
      </c>
      <c r="WC47" s="42">
        <f t="shared" si="144"/>
        <v>1</v>
      </c>
      <c r="WD47" s="42">
        <f t="shared" si="144"/>
        <v>1</v>
      </c>
      <c r="WE47" s="42">
        <f t="shared" si="144"/>
        <v>1</v>
      </c>
      <c r="WF47" s="42">
        <f t="shared" si="144"/>
        <v>1</v>
      </c>
      <c r="WG47" s="42">
        <f t="shared" si="144"/>
        <v>1</v>
      </c>
      <c r="WH47" s="42">
        <f t="shared" si="144"/>
        <v>1</v>
      </c>
      <c r="WI47" s="42">
        <f t="shared" si="144"/>
        <v>1</v>
      </c>
      <c r="WJ47" s="42">
        <f t="shared" si="144"/>
        <v>1</v>
      </c>
      <c r="WK47" s="42">
        <f t="shared" si="144"/>
        <v>1</v>
      </c>
      <c r="WL47" s="42">
        <f t="shared" si="144"/>
        <v>1</v>
      </c>
      <c r="WM47" s="42">
        <f t="shared" si="144"/>
        <v>1</v>
      </c>
      <c r="WN47" s="42">
        <f t="shared" si="144"/>
        <v>1</v>
      </c>
      <c r="WO47" s="42">
        <f t="shared" si="144"/>
        <v>1</v>
      </c>
      <c r="WP47" s="42">
        <f t="shared" si="144"/>
        <v>1</v>
      </c>
      <c r="WQ47" s="42">
        <f t="shared" si="144"/>
        <v>1</v>
      </c>
      <c r="WR47" s="42">
        <f t="shared" si="144"/>
        <v>1</v>
      </c>
      <c r="WS47" s="42">
        <f t="shared" si="144"/>
        <v>1</v>
      </c>
      <c r="WT47" s="42">
        <f t="shared" si="144"/>
        <v>1</v>
      </c>
      <c r="WU47" s="42">
        <f t="shared" si="144"/>
        <v>1</v>
      </c>
      <c r="WV47" s="42">
        <f t="shared" si="144"/>
        <v>1</v>
      </c>
      <c r="WW47" s="42">
        <f t="shared" si="144"/>
        <v>1</v>
      </c>
      <c r="WX47" s="42">
        <f t="shared" si="144"/>
        <v>1</v>
      </c>
      <c r="WY47" s="42">
        <f t="shared" si="144"/>
        <v>1</v>
      </c>
      <c r="WZ47" s="42">
        <f t="shared" si="144"/>
        <v>1</v>
      </c>
      <c r="XA47" s="42">
        <f t="shared" si="144"/>
        <v>1</v>
      </c>
      <c r="XB47" s="42">
        <f t="shared" si="144"/>
        <v>1</v>
      </c>
      <c r="XC47" s="42">
        <f t="shared" si="144"/>
        <v>1</v>
      </c>
      <c r="XD47" s="42">
        <f t="shared" si="144"/>
        <v>1</v>
      </c>
      <c r="XE47" s="42">
        <f t="shared" si="144"/>
        <v>1</v>
      </c>
      <c r="XF47" s="42">
        <f t="shared" si="144"/>
        <v>1</v>
      </c>
      <c r="XG47" s="42">
        <f t="shared" si="144"/>
        <v>1</v>
      </c>
      <c r="XH47" s="42">
        <f t="shared" si="144"/>
        <v>1</v>
      </c>
      <c r="XI47" s="42">
        <f t="shared" si="144"/>
        <v>1</v>
      </c>
      <c r="XJ47" s="42">
        <f t="shared" si="144"/>
        <v>1</v>
      </c>
      <c r="XK47" s="42">
        <f t="shared" si="144"/>
        <v>1</v>
      </c>
      <c r="XL47" s="42">
        <f t="shared" si="144"/>
        <v>1</v>
      </c>
      <c r="XM47" s="42">
        <f t="shared" si="144"/>
        <v>1</v>
      </c>
      <c r="XN47" s="42">
        <f t="shared" si="144"/>
        <v>1</v>
      </c>
      <c r="XO47" s="42">
        <f t="shared" si="144"/>
        <v>1</v>
      </c>
      <c r="XP47" s="42">
        <f t="shared" si="144"/>
        <v>1</v>
      </c>
      <c r="XQ47" s="42">
        <f t="shared" si="144"/>
        <v>1</v>
      </c>
      <c r="XR47" s="42">
        <f t="shared" si="144"/>
        <v>1</v>
      </c>
      <c r="XS47" s="42">
        <f t="shared" si="144"/>
        <v>1</v>
      </c>
      <c r="XT47" s="42">
        <f t="shared" si="144"/>
        <v>1</v>
      </c>
      <c r="XU47" s="42">
        <f t="shared" si="144"/>
        <v>1</v>
      </c>
      <c r="XV47" s="42">
        <f t="shared" si="144"/>
        <v>1</v>
      </c>
      <c r="XW47" s="42">
        <f t="shared" si="144"/>
        <v>1</v>
      </c>
      <c r="XX47" s="42">
        <f t="shared" si="144"/>
        <v>1</v>
      </c>
      <c r="XY47" s="42">
        <f t="shared" si="144"/>
        <v>0</v>
      </c>
      <c r="XZ47" s="42">
        <f t="shared" si="144"/>
        <v>0</v>
      </c>
      <c r="YA47" s="42">
        <f t="shared" si="104"/>
        <v>0</v>
      </c>
      <c r="YB47" s="42">
        <f t="shared" si="104"/>
        <v>0</v>
      </c>
      <c r="YC47" s="42">
        <f t="shared" si="104"/>
        <v>0</v>
      </c>
      <c r="YD47" s="42">
        <f t="shared" si="122"/>
        <v>0</v>
      </c>
      <c r="YE47" s="23"/>
    </row>
    <row r="48" spans="1:655" x14ac:dyDescent="0.55000000000000004">
      <c r="A48" t="s">
        <v>2169</v>
      </c>
      <c r="B48" s="42">
        <f>IF(B$2=$A48,1,0)</f>
        <v>0</v>
      </c>
      <c r="C48" s="42">
        <f t="shared" si="119"/>
        <v>0</v>
      </c>
      <c r="D48" s="42">
        <f t="shared" si="119"/>
        <v>0</v>
      </c>
      <c r="E48" s="42">
        <f t="shared" si="119"/>
        <v>0</v>
      </c>
      <c r="F48" s="42">
        <f t="shared" si="119"/>
        <v>0</v>
      </c>
      <c r="G48" s="42">
        <f t="shared" si="119"/>
        <v>0</v>
      </c>
      <c r="H48" s="42">
        <f t="shared" si="119"/>
        <v>0</v>
      </c>
      <c r="I48" s="42">
        <f t="shared" si="119"/>
        <v>0</v>
      </c>
      <c r="J48" s="42">
        <f t="shared" si="119"/>
        <v>0</v>
      </c>
      <c r="K48" s="42">
        <f t="shared" si="119"/>
        <v>0</v>
      </c>
      <c r="L48" s="42">
        <f t="shared" si="119"/>
        <v>0</v>
      </c>
      <c r="M48" s="42">
        <f t="shared" si="119"/>
        <v>0</v>
      </c>
      <c r="N48" s="42">
        <f t="shared" si="119"/>
        <v>0</v>
      </c>
      <c r="O48" s="42">
        <f t="shared" si="119"/>
        <v>0</v>
      </c>
      <c r="P48" s="42">
        <f t="shared" si="119"/>
        <v>0</v>
      </c>
      <c r="Q48" s="42">
        <f t="shared" si="119"/>
        <v>0</v>
      </c>
      <c r="R48" s="42">
        <f t="shared" si="149"/>
        <v>0</v>
      </c>
      <c r="S48" s="42">
        <f t="shared" si="149"/>
        <v>0</v>
      </c>
      <c r="T48" s="42">
        <f t="shared" si="149"/>
        <v>0</v>
      </c>
      <c r="U48" s="42">
        <f t="shared" si="149"/>
        <v>0</v>
      </c>
      <c r="V48" s="42">
        <f t="shared" si="149"/>
        <v>0</v>
      </c>
      <c r="W48" s="42">
        <f t="shared" si="149"/>
        <v>0</v>
      </c>
      <c r="X48" s="42">
        <f t="shared" si="149"/>
        <v>0</v>
      </c>
      <c r="Y48" s="42">
        <f t="shared" si="149"/>
        <v>0</v>
      </c>
      <c r="Z48" s="42">
        <f t="shared" si="149"/>
        <v>0</v>
      </c>
      <c r="AA48" s="42">
        <f t="shared" si="149"/>
        <v>0</v>
      </c>
      <c r="AB48" s="42">
        <f t="shared" si="149"/>
        <v>0</v>
      </c>
      <c r="AC48" s="42">
        <f t="shared" si="149"/>
        <v>0</v>
      </c>
      <c r="AD48" s="42">
        <f t="shared" si="149"/>
        <v>0</v>
      </c>
      <c r="AE48" s="42">
        <f t="shared" si="149"/>
        <v>0</v>
      </c>
      <c r="AF48" s="42">
        <f t="shared" si="149"/>
        <v>0</v>
      </c>
      <c r="AG48" s="42">
        <f t="shared" si="149"/>
        <v>0</v>
      </c>
      <c r="AH48" s="42">
        <f t="shared" si="149"/>
        <v>0</v>
      </c>
      <c r="AI48" s="42">
        <f t="shared" si="149"/>
        <v>0</v>
      </c>
      <c r="AJ48" s="42">
        <f t="shared" si="149"/>
        <v>0</v>
      </c>
      <c r="AK48" s="42">
        <f t="shared" si="149"/>
        <v>0</v>
      </c>
      <c r="AL48" s="42">
        <f t="shared" si="149"/>
        <v>0</v>
      </c>
      <c r="AM48" s="42">
        <f t="shared" si="149"/>
        <v>0</v>
      </c>
      <c r="AN48" s="42">
        <f t="shared" si="149"/>
        <v>0</v>
      </c>
      <c r="AO48" s="42">
        <f t="shared" si="149"/>
        <v>0</v>
      </c>
      <c r="AP48" s="42">
        <f t="shared" si="149"/>
        <v>0</v>
      </c>
      <c r="AQ48" s="42">
        <f t="shared" si="149"/>
        <v>0</v>
      </c>
      <c r="AR48" s="42">
        <f t="shared" si="149"/>
        <v>0</v>
      </c>
      <c r="AS48" s="42">
        <f t="shared" si="149"/>
        <v>0</v>
      </c>
      <c r="AT48" s="42">
        <f t="shared" si="149"/>
        <v>0</v>
      </c>
      <c r="AU48" s="42">
        <f t="shared" si="149"/>
        <v>0</v>
      </c>
      <c r="AV48" s="42">
        <f t="shared" si="149"/>
        <v>0</v>
      </c>
      <c r="AW48" s="42">
        <f t="shared" si="149"/>
        <v>0</v>
      </c>
      <c r="AX48" s="42">
        <f t="shared" si="149"/>
        <v>0</v>
      </c>
      <c r="AY48" s="42">
        <f t="shared" si="149"/>
        <v>0</v>
      </c>
      <c r="AZ48" s="42">
        <f t="shared" si="149"/>
        <v>0</v>
      </c>
      <c r="BA48" s="42">
        <f t="shared" si="149"/>
        <v>0</v>
      </c>
      <c r="BB48" s="42">
        <f t="shared" si="149"/>
        <v>0</v>
      </c>
      <c r="BC48" s="42">
        <f t="shared" si="149"/>
        <v>0</v>
      </c>
      <c r="BD48" s="42">
        <f t="shared" si="149"/>
        <v>0</v>
      </c>
      <c r="BE48" s="42">
        <f t="shared" si="149"/>
        <v>0</v>
      </c>
      <c r="BF48" s="42">
        <f t="shared" si="149"/>
        <v>0</v>
      </c>
      <c r="BG48" s="42">
        <f t="shared" si="149"/>
        <v>0</v>
      </c>
      <c r="BH48" s="42">
        <f t="shared" si="149"/>
        <v>0</v>
      </c>
      <c r="BI48" s="42">
        <f t="shared" si="149"/>
        <v>0</v>
      </c>
      <c r="BJ48" s="42">
        <f t="shared" si="149"/>
        <v>0</v>
      </c>
      <c r="BK48" s="42">
        <f t="shared" si="149"/>
        <v>0</v>
      </c>
      <c r="BL48" s="42">
        <f t="shared" si="149"/>
        <v>0</v>
      </c>
      <c r="BM48" s="42">
        <f t="shared" si="149"/>
        <v>0</v>
      </c>
      <c r="BN48" s="42">
        <f t="shared" si="149"/>
        <v>0</v>
      </c>
      <c r="BO48" s="42">
        <f t="shared" si="149"/>
        <v>0</v>
      </c>
      <c r="BP48" s="42">
        <f t="shared" si="149"/>
        <v>0</v>
      </c>
      <c r="BQ48" s="42">
        <f t="shared" si="149"/>
        <v>0</v>
      </c>
      <c r="BR48" s="42">
        <f t="shared" si="149"/>
        <v>0</v>
      </c>
      <c r="BS48" s="42">
        <f t="shared" si="149"/>
        <v>0</v>
      </c>
      <c r="BT48" s="42">
        <f t="shared" si="149"/>
        <v>0</v>
      </c>
      <c r="BU48" s="42">
        <f t="shared" si="149"/>
        <v>0</v>
      </c>
      <c r="BV48" s="42">
        <f t="shared" si="149"/>
        <v>0</v>
      </c>
      <c r="BW48" s="42">
        <f t="shared" si="149"/>
        <v>0</v>
      </c>
      <c r="BX48" s="42">
        <f t="shared" si="149"/>
        <v>0</v>
      </c>
      <c r="BY48" s="42">
        <f t="shared" si="149"/>
        <v>0</v>
      </c>
      <c r="BZ48" s="42">
        <f t="shared" si="149"/>
        <v>0</v>
      </c>
      <c r="CA48" s="42">
        <f t="shared" si="149"/>
        <v>0</v>
      </c>
      <c r="CB48" s="42">
        <f t="shared" si="149"/>
        <v>0</v>
      </c>
      <c r="CC48" s="42">
        <f t="shared" si="149"/>
        <v>0</v>
      </c>
      <c r="CD48" s="42">
        <f t="shared" si="145"/>
        <v>0</v>
      </c>
      <c r="CE48" s="42">
        <f t="shared" si="145"/>
        <v>0</v>
      </c>
      <c r="CF48" s="42">
        <f t="shared" si="145"/>
        <v>0</v>
      </c>
      <c r="CG48" s="42">
        <f t="shared" si="145"/>
        <v>0</v>
      </c>
      <c r="CH48" s="42">
        <f t="shared" si="145"/>
        <v>0</v>
      </c>
      <c r="CI48" s="42">
        <f t="shared" si="145"/>
        <v>0</v>
      </c>
      <c r="CJ48" s="42">
        <f t="shared" si="145"/>
        <v>0</v>
      </c>
      <c r="CK48" s="42">
        <f t="shared" si="145"/>
        <v>0</v>
      </c>
      <c r="CL48" s="42">
        <f t="shared" si="145"/>
        <v>0</v>
      </c>
      <c r="CM48" s="42">
        <f t="shared" si="145"/>
        <v>0</v>
      </c>
      <c r="CN48" s="42">
        <f t="shared" si="145"/>
        <v>0</v>
      </c>
      <c r="CO48" s="42">
        <f t="shared" si="145"/>
        <v>0</v>
      </c>
      <c r="CP48" s="42">
        <f t="shared" si="145"/>
        <v>0</v>
      </c>
      <c r="CQ48" s="42">
        <f t="shared" si="145"/>
        <v>0</v>
      </c>
      <c r="CR48" s="42">
        <f t="shared" si="145"/>
        <v>0</v>
      </c>
      <c r="CS48" s="42">
        <f t="shared" si="145"/>
        <v>0</v>
      </c>
      <c r="CT48" s="42">
        <f t="shared" si="145"/>
        <v>0</v>
      </c>
      <c r="CU48" s="42">
        <f t="shared" si="145"/>
        <v>0</v>
      </c>
      <c r="CV48" s="42">
        <f t="shared" si="145"/>
        <v>0</v>
      </c>
      <c r="CW48" s="42">
        <f t="shared" si="145"/>
        <v>0</v>
      </c>
      <c r="CX48" s="42">
        <f t="shared" si="145"/>
        <v>0</v>
      </c>
      <c r="CY48" s="42">
        <f t="shared" si="145"/>
        <v>0</v>
      </c>
      <c r="CZ48" s="42">
        <f t="shared" si="145"/>
        <v>0</v>
      </c>
      <c r="DA48" s="42">
        <f t="shared" si="145"/>
        <v>0</v>
      </c>
      <c r="DB48" s="42">
        <f t="shared" si="145"/>
        <v>0</v>
      </c>
      <c r="DC48" s="42">
        <f t="shared" si="145"/>
        <v>0</v>
      </c>
      <c r="DD48" s="42">
        <f t="shared" si="145"/>
        <v>0</v>
      </c>
      <c r="DE48" s="42">
        <f t="shared" si="145"/>
        <v>0</v>
      </c>
      <c r="DF48" s="42">
        <f t="shared" si="145"/>
        <v>0</v>
      </c>
      <c r="DG48" s="42">
        <f t="shared" si="141"/>
        <v>0</v>
      </c>
      <c r="DH48" s="42">
        <f t="shared" si="141"/>
        <v>0</v>
      </c>
      <c r="DI48" s="42">
        <f t="shared" si="141"/>
        <v>0</v>
      </c>
      <c r="DJ48" s="42">
        <f t="shared" si="141"/>
        <v>0</v>
      </c>
      <c r="DK48" s="42">
        <f t="shared" si="141"/>
        <v>0</v>
      </c>
      <c r="DL48" s="42">
        <f t="shared" si="141"/>
        <v>0</v>
      </c>
      <c r="DM48" s="42">
        <f t="shared" si="141"/>
        <v>0</v>
      </c>
      <c r="DN48" s="42">
        <f t="shared" si="141"/>
        <v>0</v>
      </c>
      <c r="DO48" s="42">
        <f t="shared" si="141"/>
        <v>0</v>
      </c>
      <c r="DP48" s="42">
        <f t="shared" si="141"/>
        <v>0</v>
      </c>
      <c r="DQ48" s="42">
        <f t="shared" si="141"/>
        <v>0</v>
      </c>
      <c r="DR48" s="42">
        <f t="shared" si="141"/>
        <v>0</v>
      </c>
      <c r="DS48" s="42">
        <f t="shared" si="141"/>
        <v>0</v>
      </c>
      <c r="DT48" s="42">
        <f t="shared" si="141"/>
        <v>0</v>
      </c>
      <c r="DU48" s="42">
        <f t="shared" si="141"/>
        <v>0</v>
      </c>
      <c r="DV48" s="42">
        <f t="shared" si="141"/>
        <v>0</v>
      </c>
      <c r="DW48" s="42">
        <f t="shared" si="141"/>
        <v>0</v>
      </c>
      <c r="DX48" s="42">
        <f t="shared" si="141"/>
        <v>0</v>
      </c>
      <c r="DY48" s="42">
        <f t="shared" si="141"/>
        <v>0</v>
      </c>
      <c r="DZ48" s="42">
        <f t="shared" si="141"/>
        <v>0</v>
      </c>
      <c r="EA48" s="42">
        <f t="shared" si="141"/>
        <v>0</v>
      </c>
      <c r="EB48" s="42">
        <f t="shared" si="141"/>
        <v>0</v>
      </c>
      <c r="EC48" s="42">
        <f t="shared" si="141"/>
        <v>0</v>
      </c>
      <c r="ED48" s="42">
        <f t="shared" si="141"/>
        <v>0</v>
      </c>
      <c r="EE48" s="42">
        <f t="shared" si="141"/>
        <v>0</v>
      </c>
      <c r="EF48" s="42">
        <f t="shared" si="141"/>
        <v>0</v>
      </c>
      <c r="EG48" s="42">
        <f t="shared" si="141"/>
        <v>0</v>
      </c>
      <c r="EH48" s="42">
        <f t="shared" si="141"/>
        <v>0</v>
      </c>
      <c r="EI48" s="42">
        <f t="shared" si="141"/>
        <v>0</v>
      </c>
      <c r="EJ48" s="42">
        <f t="shared" si="141"/>
        <v>0</v>
      </c>
      <c r="EK48" s="42">
        <f t="shared" si="141"/>
        <v>0</v>
      </c>
      <c r="EL48" s="42">
        <f t="shared" si="141"/>
        <v>0</v>
      </c>
      <c r="EM48" s="42">
        <f t="shared" si="141"/>
        <v>0</v>
      </c>
      <c r="EN48" s="42">
        <f t="shared" si="141"/>
        <v>0</v>
      </c>
      <c r="EO48" s="42">
        <f t="shared" si="141"/>
        <v>0</v>
      </c>
      <c r="EP48" s="42">
        <f t="shared" si="141"/>
        <v>0</v>
      </c>
      <c r="EQ48" s="42">
        <f t="shared" si="141"/>
        <v>0</v>
      </c>
      <c r="ER48" s="42">
        <f t="shared" si="141"/>
        <v>0</v>
      </c>
      <c r="ES48" s="42">
        <f t="shared" si="141"/>
        <v>0</v>
      </c>
      <c r="ET48" s="42">
        <f t="shared" si="141"/>
        <v>0</v>
      </c>
      <c r="EU48" s="42">
        <f t="shared" si="141"/>
        <v>0</v>
      </c>
      <c r="EV48" s="42">
        <f t="shared" si="141"/>
        <v>0</v>
      </c>
      <c r="EW48" s="42">
        <f t="shared" si="141"/>
        <v>0</v>
      </c>
      <c r="EX48" s="42">
        <f t="shared" si="141"/>
        <v>0</v>
      </c>
      <c r="EY48" s="42">
        <f t="shared" si="141"/>
        <v>0</v>
      </c>
      <c r="EZ48" s="42">
        <f t="shared" si="141"/>
        <v>0</v>
      </c>
      <c r="FA48" s="42">
        <f t="shared" si="141"/>
        <v>0</v>
      </c>
      <c r="FB48" s="42">
        <f t="shared" si="141"/>
        <v>0</v>
      </c>
      <c r="FC48" s="42">
        <f t="shared" si="141"/>
        <v>0</v>
      </c>
      <c r="FD48" s="42">
        <f t="shared" si="141"/>
        <v>0</v>
      </c>
      <c r="FE48" s="42">
        <f t="shared" si="141"/>
        <v>0</v>
      </c>
      <c r="FF48" s="42">
        <f t="shared" si="141"/>
        <v>0</v>
      </c>
      <c r="FG48" s="42">
        <f t="shared" si="141"/>
        <v>0</v>
      </c>
      <c r="FH48" s="42">
        <f t="shared" si="141"/>
        <v>0</v>
      </c>
      <c r="FI48" s="42">
        <f t="shared" si="141"/>
        <v>0</v>
      </c>
      <c r="FJ48" s="42">
        <f t="shared" si="141"/>
        <v>0</v>
      </c>
      <c r="FK48" s="42">
        <f t="shared" si="141"/>
        <v>0</v>
      </c>
      <c r="FL48" s="42">
        <f t="shared" si="141"/>
        <v>0</v>
      </c>
      <c r="FM48" s="42">
        <f t="shared" si="141"/>
        <v>0</v>
      </c>
      <c r="FN48" s="42">
        <f t="shared" si="141"/>
        <v>0</v>
      </c>
      <c r="FO48" s="42">
        <f t="shared" si="141"/>
        <v>0</v>
      </c>
      <c r="FP48" s="42">
        <f t="shared" si="141"/>
        <v>0</v>
      </c>
      <c r="FQ48" s="42">
        <f t="shared" si="141"/>
        <v>0</v>
      </c>
      <c r="FR48" s="42">
        <f t="shared" si="141"/>
        <v>0</v>
      </c>
      <c r="FS48" s="42">
        <f t="shared" si="146"/>
        <v>0</v>
      </c>
      <c r="FT48" s="42">
        <f t="shared" si="146"/>
        <v>0</v>
      </c>
      <c r="FU48" s="42">
        <f t="shared" si="146"/>
        <v>0</v>
      </c>
      <c r="FV48" s="42">
        <f t="shared" si="146"/>
        <v>0</v>
      </c>
      <c r="FW48" s="42">
        <f t="shared" si="146"/>
        <v>0</v>
      </c>
      <c r="FX48" s="42">
        <f t="shared" si="146"/>
        <v>0</v>
      </c>
      <c r="FY48" s="42">
        <f t="shared" si="146"/>
        <v>0</v>
      </c>
      <c r="FZ48" s="42">
        <f t="shared" si="146"/>
        <v>0</v>
      </c>
      <c r="GA48" s="42">
        <f t="shared" si="146"/>
        <v>0</v>
      </c>
      <c r="GB48" s="42">
        <f t="shared" si="146"/>
        <v>0</v>
      </c>
      <c r="GC48" s="42">
        <f t="shared" si="146"/>
        <v>0</v>
      </c>
      <c r="GD48" s="42">
        <f t="shared" si="146"/>
        <v>0</v>
      </c>
      <c r="GE48" s="42">
        <f t="shared" si="146"/>
        <v>0</v>
      </c>
      <c r="GF48" s="42">
        <f t="shared" si="146"/>
        <v>0</v>
      </c>
      <c r="GG48" s="42">
        <f t="shared" si="146"/>
        <v>0</v>
      </c>
      <c r="GH48" s="42">
        <f t="shared" si="146"/>
        <v>0</v>
      </c>
      <c r="GI48" s="42">
        <f t="shared" si="146"/>
        <v>0</v>
      </c>
      <c r="GJ48" s="42">
        <f t="shared" si="146"/>
        <v>0</v>
      </c>
      <c r="GK48" s="42">
        <f t="shared" si="146"/>
        <v>0</v>
      </c>
      <c r="GL48" s="42">
        <f t="shared" si="146"/>
        <v>0</v>
      </c>
      <c r="GM48" s="42">
        <f t="shared" si="146"/>
        <v>0</v>
      </c>
      <c r="GN48" s="42">
        <f t="shared" si="146"/>
        <v>0</v>
      </c>
      <c r="GO48" s="42">
        <f t="shared" si="146"/>
        <v>0</v>
      </c>
      <c r="GP48" s="42">
        <f t="shared" si="146"/>
        <v>0</v>
      </c>
      <c r="GQ48" s="42">
        <f t="shared" si="146"/>
        <v>0</v>
      </c>
      <c r="GR48" s="42">
        <f t="shared" si="146"/>
        <v>0</v>
      </c>
      <c r="GS48" s="42">
        <f t="shared" si="146"/>
        <v>0</v>
      </c>
      <c r="GT48" s="42">
        <f t="shared" si="146"/>
        <v>0</v>
      </c>
      <c r="GU48" s="42">
        <f t="shared" si="146"/>
        <v>0</v>
      </c>
      <c r="GV48" s="42">
        <f t="shared" si="146"/>
        <v>0</v>
      </c>
      <c r="GW48" s="42">
        <f t="shared" si="146"/>
        <v>0</v>
      </c>
      <c r="GX48" s="42">
        <f t="shared" si="146"/>
        <v>0</v>
      </c>
      <c r="GY48" s="42">
        <f t="shared" si="146"/>
        <v>0</v>
      </c>
      <c r="GZ48" s="42">
        <f t="shared" si="146"/>
        <v>0</v>
      </c>
      <c r="HA48" s="42">
        <f t="shared" si="146"/>
        <v>0</v>
      </c>
      <c r="HB48" s="42">
        <f t="shared" si="146"/>
        <v>0</v>
      </c>
      <c r="HC48" s="42">
        <f t="shared" si="146"/>
        <v>0</v>
      </c>
      <c r="HD48" s="42">
        <f t="shared" si="146"/>
        <v>0</v>
      </c>
      <c r="HE48" s="42">
        <f t="shared" si="146"/>
        <v>0</v>
      </c>
      <c r="HF48" s="42">
        <f t="shared" si="146"/>
        <v>0</v>
      </c>
      <c r="HG48" s="42">
        <f t="shared" si="147"/>
        <v>0</v>
      </c>
      <c r="HH48" s="42">
        <f t="shared" si="147"/>
        <v>0</v>
      </c>
      <c r="HI48" s="42">
        <f t="shared" si="147"/>
        <v>0</v>
      </c>
      <c r="HJ48" s="42">
        <f t="shared" si="147"/>
        <v>0</v>
      </c>
      <c r="HK48" s="42">
        <f t="shared" si="147"/>
        <v>0</v>
      </c>
      <c r="HL48" s="42">
        <f t="shared" si="147"/>
        <v>0</v>
      </c>
      <c r="HM48" s="42">
        <f t="shared" si="147"/>
        <v>0</v>
      </c>
      <c r="HN48" s="42">
        <f t="shared" si="147"/>
        <v>0</v>
      </c>
      <c r="HO48" s="42">
        <f t="shared" si="147"/>
        <v>0</v>
      </c>
      <c r="HP48" s="42">
        <f t="shared" si="147"/>
        <v>0</v>
      </c>
      <c r="HQ48" s="42">
        <f t="shared" si="147"/>
        <v>0</v>
      </c>
      <c r="HR48" s="42">
        <f t="shared" si="147"/>
        <v>0</v>
      </c>
      <c r="HS48" s="42">
        <f t="shared" si="147"/>
        <v>0</v>
      </c>
      <c r="HT48" s="42">
        <f t="shared" si="147"/>
        <v>0</v>
      </c>
      <c r="HU48" s="42">
        <f t="shared" si="147"/>
        <v>0</v>
      </c>
      <c r="HV48" s="42">
        <f t="shared" si="147"/>
        <v>0</v>
      </c>
      <c r="HW48" s="42">
        <f t="shared" si="147"/>
        <v>0</v>
      </c>
      <c r="HX48" s="42">
        <f t="shared" si="147"/>
        <v>0</v>
      </c>
      <c r="HY48" s="42">
        <f t="shared" si="147"/>
        <v>0</v>
      </c>
      <c r="HZ48" s="42">
        <f t="shared" si="147"/>
        <v>0</v>
      </c>
      <c r="IA48" s="42">
        <f t="shared" si="147"/>
        <v>0</v>
      </c>
      <c r="IB48" s="42">
        <f t="shared" si="147"/>
        <v>0</v>
      </c>
      <c r="IC48" s="42">
        <f t="shared" si="147"/>
        <v>0</v>
      </c>
      <c r="ID48" s="42">
        <f t="shared" si="147"/>
        <v>0</v>
      </c>
      <c r="IE48" s="42">
        <f t="shared" si="147"/>
        <v>0</v>
      </c>
      <c r="IF48" s="42">
        <f t="shared" si="147"/>
        <v>0</v>
      </c>
      <c r="IG48" s="42">
        <f t="shared" si="147"/>
        <v>0</v>
      </c>
      <c r="IH48" s="42">
        <f t="shared" si="147"/>
        <v>0</v>
      </c>
      <c r="II48" s="42">
        <f t="shared" si="147"/>
        <v>0</v>
      </c>
      <c r="IJ48" s="42">
        <f t="shared" si="147"/>
        <v>0</v>
      </c>
      <c r="IK48" s="42">
        <f t="shared" si="147"/>
        <v>0</v>
      </c>
      <c r="IL48" s="42">
        <f t="shared" si="147"/>
        <v>0</v>
      </c>
      <c r="IM48" s="42">
        <f t="shared" si="147"/>
        <v>0</v>
      </c>
      <c r="IN48" s="42">
        <f t="shared" si="147"/>
        <v>0</v>
      </c>
      <c r="IO48" s="42">
        <f t="shared" si="147"/>
        <v>0</v>
      </c>
      <c r="IP48" s="42">
        <f t="shared" si="147"/>
        <v>0</v>
      </c>
      <c r="IQ48" s="42">
        <f t="shared" si="147"/>
        <v>0</v>
      </c>
      <c r="IR48" s="42">
        <f t="shared" si="147"/>
        <v>0</v>
      </c>
      <c r="IS48" s="42">
        <f t="shared" si="147"/>
        <v>0</v>
      </c>
      <c r="IT48" s="42">
        <f t="shared" si="147"/>
        <v>0</v>
      </c>
      <c r="IU48" s="42">
        <f t="shared" si="147"/>
        <v>0</v>
      </c>
      <c r="IV48" s="42">
        <f t="shared" si="147"/>
        <v>0</v>
      </c>
      <c r="IW48" s="42">
        <f t="shared" si="137"/>
        <v>0</v>
      </c>
      <c r="IX48" s="42">
        <f t="shared" si="137"/>
        <v>0</v>
      </c>
      <c r="IY48" s="42">
        <f t="shared" si="137"/>
        <v>0</v>
      </c>
      <c r="IZ48" s="42">
        <f t="shared" si="137"/>
        <v>0</v>
      </c>
      <c r="JA48" s="42">
        <f t="shared" si="137"/>
        <v>0</v>
      </c>
      <c r="JB48" s="42">
        <f t="shared" si="137"/>
        <v>0</v>
      </c>
      <c r="JC48" s="42">
        <f t="shared" si="137"/>
        <v>0</v>
      </c>
      <c r="JD48" s="42">
        <f t="shared" si="137"/>
        <v>0</v>
      </c>
      <c r="JE48" s="42">
        <f t="shared" ref="JE48:LG48" si="153">IF(JE$2=$A48,1,0)</f>
        <v>0</v>
      </c>
      <c r="JF48" s="42">
        <f t="shared" si="153"/>
        <v>0</v>
      </c>
      <c r="JG48" s="42">
        <f t="shared" si="153"/>
        <v>0</v>
      </c>
      <c r="JH48" s="42">
        <f t="shared" si="153"/>
        <v>0</v>
      </c>
      <c r="JI48" s="42">
        <f t="shared" si="153"/>
        <v>0</v>
      </c>
      <c r="JJ48" s="42">
        <f t="shared" si="153"/>
        <v>0</v>
      </c>
      <c r="JK48" s="42">
        <f t="shared" si="153"/>
        <v>0</v>
      </c>
      <c r="JL48" s="42">
        <f t="shared" si="153"/>
        <v>0</v>
      </c>
      <c r="JM48" s="42">
        <f t="shared" si="153"/>
        <v>0</v>
      </c>
      <c r="JN48" s="42">
        <f t="shared" si="153"/>
        <v>0</v>
      </c>
      <c r="JO48" s="42">
        <f t="shared" si="153"/>
        <v>0</v>
      </c>
      <c r="JP48" s="42">
        <f t="shared" si="153"/>
        <v>0</v>
      </c>
      <c r="JQ48" s="42">
        <f t="shared" si="153"/>
        <v>0</v>
      </c>
      <c r="JR48" s="42">
        <f t="shared" si="153"/>
        <v>0</v>
      </c>
      <c r="JS48" s="42">
        <f t="shared" si="153"/>
        <v>0</v>
      </c>
      <c r="JT48" s="42">
        <f t="shared" si="153"/>
        <v>0</v>
      </c>
      <c r="JU48" s="42">
        <f t="shared" si="153"/>
        <v>0</v>
      </c>
      <c r="JV48" s="42">
        <f t="shared" si="153"/>
        <v>0</v>
      </c>
      <c r="JW48" s="42">
        <f t="shared" si="153"/>
        <v>0</v>
      </c>
      <c r="JX48" s="42">
        <f t="shared" si="153"/>
        <v>0</v>
      </c>
      <c r="JY48" s="42">
        <f t="shared" si="153"/>
        <v>0</v>
      </c>
      <c r="JZ48" s="42">
        <f t="shared" si="153"/>
        <v>0</v>
      </c>
      <c r="KA48" s="42">
        <f t="shared" si="153"/>
        <v>0</v>
      </c>
      <c r="KB48" s="42">
        <f t="shared" si="153"/>
        <v>0</v>
      </c>
      <c r="KC48" s="42">
        <f t="shared" si="153"/>
        <v>0</v>
      </c>
      <c r="KD48" s="42">
        <f t="shared" si="153"/>
        <v>0</v>
      </c>
      <c r="KE48" s="42">
        <f t="shared" si="153"/>
        <v>0</v>
      </c>
      <c r="KF48" s="42">
        <f t="shared" si="153"/>
        <v>0</v>
      </c>
      <c r="KG48" s="42">
        <f t="shared" si="153"/>
        <v>0</v>
      </c>
      <c r="KH48" s="42">
        <f t="shared" si="153"/>
        <v>0</v>
      </c>
      <c r="KI48" s="42">
        <f t="shared" si="153"/>
        <v>0</v>
      </c>
      <c r="KJ48" s="42">
        <f t="shared" si="153"/>
        <v>0</v>
      </c>
      <c r="KK48" s="42">
        <f t="shared" si="153"/>
        <v>0</v>
      </c>
      <c r="KL48" s="42">
        <f t="shared" si="153"/>
        <v>0</v>
      </c>
      <c r="KM48" s="42">
        <f t="shared" si="153"/>
        <v>0</v>
      </c>
      <c r="KN48" s="42">
        <f t="shared" si="153"/>
        <v>0</v>
      </c>
      <c r="KO48" s="42">
        <f t="shared" si="153"/>
        <v>0</v>
      </c>
      <c r="KP48" s="42">
        <f t="shared" si="153"/>
        <v>0</v>
      </c>
      <c r="KQ48" s="42">
        <f t="shared" si="153"/>
        <v>0</v>
      </c>
      <c r="KR48" s="42">
        <f t="shared" si="153"/>
        <v>0</v>
      </c>
      <c r="KS48" s="42">
        <f t="shared" si="153"/>
        <v>0</v>
      </c>
      <c r="KT48" s="42">
        <f t="shared" si="153"/>
        <v>0</v>
      </c>
      <c r="KU48" s="42">
        <f t="shared" si="153"/>
        <v>0</v>
      </c>
      <c r="KV48" s="42">
        <f t="shared" si="153"/>
        <v>0</v>
      </c>
      <c r="KW48" s="42">
        <f t="shared" si="153"/>
        <v>0</v>
      </c>
      <c r="KX48" s="42">
        <f t="shared" si="153"/>
        <v>0</v>
      </c>
      <c r="KY48" s="42">
        <f t="shared" si="153"/>
        <v>0</v>
      </c>
      <c r="KZ48" s="42">
        <f t="shared" si="153"/>
        <v>0</v>
      </c>
      <c r="LA48" s="42">
        <f t="shared" si="153"/>
        <v>0</v>
      </c>
      <c r="LB48" s="42">
        <f t="shared" si="153"/>
        <v>0</v>
      </c>
      <c r="LC48" s="42">
        <f t="shared" si="153"/>
        <v>0</v>
      </c>
      <c r="LD48" s="42">
        <f t="shared" si="153"/>
        <v>0</v>
      </c>
      <c r="LE48" s="42">
        <f t="shared" si="153"/>
        <v>0</v>
      </c>
      <c r="LF48" s="42">
        <f t="shared" si="153"/>
        <v>0</v>
      </c>
      <c r="LG48" s="42">
        <f t="shared" si="153"/>
        <v>0</v>
      </c>
      <c r="LH48" s="42">
        <f t="shared" si="150"/>
        <v>0</v>
      </c>
      <c r="LI48" s="42">
        <f t="shared" si="150"/>
        <v>0</v>
      </c>
      <c r="LJ48" s="42">
        <f t="shared" si="150"/>
        <v>0</v>
      </c>
      <c r="LK48" s="42">
        <f t="shared" si="150"/>
        <v>0</v>
      </c>
      <c r="LL48" s="42">
        <f t="shared" si="150"/>
        <v>0</v>
      </c>
      <c r="LM48" s="42">
        <f t="shared" si="150"/>
        <v>0</v>
      </c>
      <c r="LN48" s="42">
        <f t="shared" si="150"/>
        <v>0</v>
      </c>
      <c r="LO48" s="42">
        <f t="shared" si="150"/>
        <v>0</v>
      </c>
      <c r="LP48" s="42">
        <f t="shared" si="150"/>
        <v>0</v>
      </c>
      <c r="LQ48" s="42">
        <f t="shared" si="150"/>
        <v>0</v>
      </c>
      <c r="LR48" s="42">
        <f t="shared" si="150"/>
        <v>0</v>
      </c>
      <c r="LS48" s="42">
        <f t="shared" si="150"/>
        <v>0</v>
      </c>
      <c r="LT48" s="42">
        <f t="shared" si="150"/>
        <v>0</v>
      </c>
      <c r="LU48" s="42">
        <f t="shared" si="150"/>
        <v>0</v>
      </c>
      <c r="LV48" s="42">
        <f t="shared" si="150"/>
        <v>0</v>
      </c>
      <c r="LW48" s="42">
        <f t="shared" si="150"/>
        <v>0</v>
      </c>
      <c r="LX48" s="42">
        <f t="shared" si="150"/>
        <v>0</v>
      </c>
      <c r="LY48" s="42">
        <f t="shared" si="150"/>
        <v>0</v>
      </c>
      <c r="LZ48" s="42">
        <f t="shared" si="150"/>
        <v>0</v>
      </c>
      <c r="MA48" s="42">
        <f t="shared" si="150"/>
        <v>0</v>
      </c>
      <c r="MB48" s="42">
        <f t="shared" si="150"/>
        <v>0</v>
      </c>
      <c r="MC48" s="42">
        <f t="shared" si="150"/>
        <v>0</v>
      </c>
      <c r="MD48" s="42">
        <f t="shared" si="150"/>
        <v>0</v>
      </c>
      <c r="ME48" s="42">
        <f t="shared" si="150"/>
        <v>0</v>
      </c>
      <c r="MF48" s="42">
        <f t="shared" si="143"/>
        <v>0</v>
      </c>
      <c r="MG48" s="42">
        <f t="shared" si="143"/>
        <v>0</v>
      </c>
      <c r="MH48" s="42">
        <f t="shared" si="143"/>
        <v>0</v>
      </c>
      <c r="MI48" s="42">
        <f t="shared" si="143"/>
        <v>0</v>
      </c>
      <c r="MJ48" s="42">
        <f t="shared" si="143"/>
        <v>0</v>
      </c>
      <c r="MK48" s="42">
        <f t="shared" si="143"/>
        <v>0</v>
      </c>
      <c r="ML48" s="42">
        <f t="shared" si="143"/>
        <v>0</v>
      </c>
      <c r="MM48" s="42">
        <f t="shared" si="143"/>
        <v>0</v>
      </c>
      <c r="MN48" s="42">
        <f t="shared" si="143"/>
        <v>0</v>
      </c>
      <c r="MO48" s="42">
        <f t="shared" si="143"/>
        <v>0</v>
      </c>
      <c r="MP48" s="42">
        <f t="shared" si="143"/>
        <v>0</v>
      </c>
      <c r="MQ48" s="42">
        <f t="shared" si="143"/>
        <v>0</v>
      </c>
      <c r="MR48" s="42">
        <f t="shared" si="143"/>
        <v>0</v>
      </c>
      <c r="MS48" s="42">
        <f t="shared" si="143"/>
        <v>0</v>
      </c>
      <c r="MT48" s="42">
        <f t="shared" si="143"/>
        <v>0</v>
      </c>
      <c r="MU48" s="42">
        <f t="shared" si="143"/>
        <v>0</v>
      </c>
      <c r="MV48" s="42">
        <f t="shared" si="143"/>
        <v>0</v>
      </c>
      <c r="MW48" s="42">
        <f t="shared" si="143"/>
        <v>0</v>
      </c>
      <c r="MX48" s="42">
        <f t="shared" si="143"/>
        <v>0</v>
      </c>
      <c r="MY48" s="42">
        <f t="shared" si="143"/>
        <v>0</v>
      </c>
      <c r="MZ48" s="42">
        <f t="shared" si="143"/>
        <v>0</v>
      </c>
      <c r="NA48" s="42">
        <f t="shared" si="143"/>
        <v>0</v>
      </c>
      <c r="NB48" s="42">
        <f t="shared" si="143"/>
        <v>0</v>
      </c>
      <c r="NC48" s="42">
        <f t="shared" si="143"/>
        <v>0</v>
      </c>
      <c r="ND48" s="42">
        <f t="shared" si="143"/>
        <v>0</v>
      </c>
      <c r="NE48" s="42">
        <f t="shared" si="143"/>
        <v>0</v>
      </c>
      <c r="NF48" s="42">
        <f t="shared" si="143"/>
        <v>0</v>
      </c>
      <c r="NG48" s="42">
        <f t="shared" si="143"/>
        <v>0</v>
      </c>
      <c r="NH48" s="42">
        <f t="shared" si="143"/>
        <v>0</v>
      </c>
      <c r="NI48" s="42">
        <f t="shared" si="143"/>
        <v>0</v>
      </c>
      <c r="NJ48" s="42">
        <f t="shared" si="143"/>
        <v>0</v>
      </c>
      <c r="NK48" s="42">
        <f t="shared" si="143"/>
        <v>0</v>
      </c>
      <c r="NL48" s="42">
        <f t="shared" si="143"/>
        <v>0</v>
      </c>
      <c r="NM48" s="42">
        <f t="shared" si="143"/>
        <v>0</v>
      </c>
      <c r="NN48" s="42">
        <f t="shared" si="143"/>
        <v>0</v>
      </c>
      <c r="NO48" s="42">
        <f t="shared" si="143"/>
        <v>0</v>
      </c>
      <c r="NP48" s="42">
        <f t="shared" si="143"/>
        <v>0</v>
      </c>
      <c r="NQ48" s="42">
        <f t="shared" si="143"/>
        <v>0</v>
      </c>
      <c r="NR48" s="42">
        <f t="shared" si="143"/>
        <v>0</v>
      </c>
      <c r="NS48" s="42">
        <f t="shared" si="143"/>
        <v>0</v>
      </c>
      <c r="NT48" s="42">
        <f t="shared" si="143"/>
        <v>0</v>
      </c>
      <c r="NU48" s="42">
        <f t="shared" si="143"/>
        <v>0</v>
      </c>
      <c r="NV48" s="42">
        <f t="shared" si="143"/>
        <v>0</v>
      </c>
      <c r="NW48" s="42">
        <f t="shared" si="143"/>
        <v>0</v>
      </c>
      <c r="NX48" s="42">
        <f t="shared" si="143"/>
        <v>0</v>
      </c>
      <c r="NY48" s="42">
        <f t="shared" si="143"/>
        <v>0</v>
      </c>
      <c r="NZ48" s="42">
        <f t="shared" si="143"/>
        <v>0</v>
      </c>
      <c r="OA48" s="42">
        <f t="shared" si="143"/>
        <v>0</v>
      </c>
      <c r="OB48" s="42">
        <f t="shared" si="143"/>
        <v>0</v>
      </c>
      <c r="OC48" s="42">
        <f t="shared" si="143"/>
        <v>0</v>
      </c>
      <c r="OD48" s="42">
        <f t="shared" si="143"/>
        <v>0</v>
      </c>
      <c r="OE48" s="42">
        <f t="shared" si="143"/>
        <v>0</v>
      </c>
      <c r="OF48" s="42">
        <f t="shared" si="143"/>
        <v>0</v>
      </c>
      <c r="OG48" s="42">
        <f t="shared" si="143"/>
        <v>0</v>
      </c>
      <c r="OH48" s="42">
        <f t="shared" si="143"/>
        <v>0</v>
      </c>
      <c r="OI48" s="42">
        <f t="shared" si="143"/>
        <v>0</v>
      </c>
      <c r="OJ48" s="42">
        <f t="shared" si="143"/>
        <v>0</v>
      </c>
      <c r="OK48" s="42">
        <f t="shared" si="143"/>
        <v>0</v>
      </c>
      <c r="OL48" s="42">
        <f t="shared" si="139"/>
        <v>0</v>
      </c>
      <c r="OM48" s="42">
        <f t="shared" si="139"/>
        <v>0</v>
      </c>
      <c r="ON48" s="42">
        <f t="shared" si="139"/>
        <v>0</v>
      </c>
      <c r="OO48" s="42">
        <f t="shared" si="139"/>
        <v>0</v>
      </c>
      <c r="OP48" s="42">
        <f t="shared" si="139"/>
        <v>0</v>
      </c>
      <c r="OQ48" s="42">
        <f t="shared" si="139"/>
        <v>0</v>
      </c>
      <c r="OR48" s="42">
        <f t="shared" si="139"/>
        <v>0</v>
      </c>
      <c r="OS48" s="42">
        <f t="shared" si="139"/>
        <v>0</v>
      </c>
      <c r="OT48" s="42">
        <f t="shared" si="139"/>
        <v>0</v>
      </c>
      <c r="OU48" s="42">
        <f t="shared" si="139"/>
        <v>0</v>
      </c>
      <c r="OV48" s="42">
        <f t="shared" si="139"/>
        <v>0</v>
      </c>
      <c r="OW48" s="42">
        <f t="shared" si="139"/>
        <v>0</v>
      </c>
      <c r="OX48" s="42">
        <f t="shared" si="139"/>
        <v>0</v>
      </c>
      <c r="OY48" s="42">
        <f t="shared" si="139"/>
        <v>0</v>
      </c>
      <c r="OZ48" s="42">
        <f t="shared" si="139"/>
        <v>0</v>
      </c>
      <c r="PA48" s="42">
        <f t="shared" si="139"/>
        <v>0</v>
      </c>
      <c r="PB48" s="42">
        <f t="shared" si="139"/>
        <v>0</v>
      </c>
      <c r="PC48" s="42">
        <f t="shared" si="139"/>
        <v>0</v>
      </c>
      <c r="PD48" s="42">
        <f t="shared" si="139"/>
        <v>0</v>
      </c>
      <c r="PE48" s="42">
        <f t="shared" si="139"/>
        <v>0</v>
      </c>
      <c r="PF48" s="42">
        <f t="shared" si="139"/>
        <v>0</v>
      </c>
      <c r="PG48" s="42">
        <f t="shared" si="139"/>
        <v>0</v>
      </c>
      <c r="PH48" s="42">
        <f t="shared" si="139"/>
        <v>0</v>
      </c>
      <c r="PI48" s="42">
        <f t="shared" si="139"/>
        <v>0</v>
      </c>
      <c r="PJ48" s="42">
        <f t="shared" si="139"/>
        <v>0</v>
      </c>
      <c r="PK48" s="42">
        <f t="shared" si="139"/>
        <v>0</v>
      </c>
      <c r="PL48" s="42">
        <f t="shared" si="139"/>
        <v>0</v>
      </c>
      <c r="PM48" s="42">
        <f t="shared" si="139"/>
        <v>0</v>
      </c>
      <c r="PN48" s="42">
        <f t="shared" si="139"/>
        <v>0</v>
      </c>
      <c r="PO48" s="42">
        <f t="shared" si="139"/>
        <v>0</v>
      </c>
      <c r="PP48" s="42">
        <f t="shared" si="139"/>
        <v>0</v>
      </c>
      <c r="PQ48" s="42">
        <f t="shared" si="139"/>
        <v>0</v>
      </c>
      <c r="PR48" s="42">
        <f t="shared" si="139"/>
        <v>0</v>
      </c>
      <c r="PS48" s="42">
        <f t="shared" si="139"/>
        <v>0</v>
      </c>
      <c r="PT48" s="42">
        <f t="shared" si="139"/>
        <v>0</v>
      </c>
      <c r="PU48" s="42">
        <f t="shared" si="139"/>
        <v>0</v>
      </c>
      <c r="PV48" s="42">
        <f t="shared" si="139"/>
        <v>0</v>
      </c>
      <c r="PW48" s="42">
        <f t="shared" si="139"/>
        <v>0</v>
      </c>
      <c r="PX48" s="42">
        <f t="shared" si="139"/>
        <v>0</v>
      </c>
      <c r="PY48" s="42">
        <f t="shared" si="139"/>
        <v>0</v>
      </c>
      <c r="PZ48" s="42">
        <f t="shared" si="139"/>
        <v>0</v>
      </c>
      <c r="QA48" s="42">
        <f t="shared" si="139"/>
        <v>0</v>
      </c>
      <c r="QB48" s="42">
        <f t="shared" si="139"/>
        <v>0</v>
      </c>
      <c r="QC48" s="42">
        <f t="shared" si="139"/>
        <v>0</v>
      </c>
      <c r="QD48" s="42">
        <f t="shared" si="139"/>
        <v>0</v>
      </c>
      <c r="QE48" s="42">
        <f t="shared" si="139"/>
        <v>0</v>
      </c>
      <c r="QF48" s="42">
        <f t="shared" si="139"/>
        <v>0</v>
      </c>
      <c r="QG48" s="42">
        <f t="shared" si="139"/>
        <v>0</v>
      </c>
      <c r="QH48" s="42">
        <f t="shared" si="139"/>
        <v>0</v>
      </c>
      <c r="QI48" s="42">
        <f t="shared" si="132"/>
        <v>0</v>
      </c>
      <c r="QJ48" s="42">
        <f t="shared" si="132"/>
        <v>0</v>
      </c>
      <c r="QK48" s="42">
        <f t="shared" si="132"/>
        <v>0</v>
      </c>
      <c r="QL48" s="42">
        <f t="shared" si="128"/>
        <v>0</v>
      </c>
      <c r="QM48" s="42">
        <f t="shared" si="128"/>
        <v>0</v>
      </c>
      <c r="QN48" s="42">
        <f t="shared" ref="QN48:SY48" si="154">IF(QN$2=$A48,1,0)</f>
        <v>0</v>
      </c>
      <c r="QO48" s="42">
        <f t="shared" si="154"/>
        <v>0</v>
      </c>
      <c r="QP48" s="42">
        <f t="shared" si="154"/>
        <v>0</v>
      </c>
      <c r="QQ48" s="42">
        <f t="shared" si="154"/>
        <v>0</v>
      </c>
      <c r="QR48" s="42">
        <f t="shared" si="154"/>
        <v>0</v>
      </c>
      <c r="QS48" s="42">
        <f t="shared" si="154"/>
        <v>0</v>
      </c>
      <c r="QT48" s="42">
        <f t="shared" si="154"/>
        <v>0</v>
      </c>
      <c r="QU48" s="42">
        <f t="shared" si="154"/>
        <v>0</v>
      </c>
      <c r="QV48" s="42">
        <f t="shared" si="154"/>
        <v>0</v>
      </c>
      <c r="QW48" s="42">
        <f t="shared" si="154"/>
        <v>0</v>
      </c>
      <c r="QX48" s="42">
        <f t="shared" si="154"/>
        <v>0</v>
      </c>
      <c r="QY48" s="42">
        <f t="shared" si="154"/>
        <v>0</v>
      </c>
      <c r="QZ48" s="42">
        <f t="shared" si="154"/>
        <v>0</v>
      </c>
      <c r="RA48" s="42">
        <f t="shared" si="154"/>
        <v>0</v>
      </c>
      <c r="RB48" s="42">
        <f t="shared" si="154"/>
        <v>0</v>
      </c>
      <c r="RC48" s="42">
        <f t="shared" si="154"/>
        <v>0</v>
      </c>
      <c r="RD48" s="42">
        <f t="shared" si="154"/>
        <v>0</v>
      </c>
      <c r="RE48" s="42">
        <f t="shared" si="154"/>
        <v>0</v>
      </c>
      <c r="RF48" s="42">
        <f t="shared" si="154"/>
        <v>0</v>
      </c>
      <c r="RG48" s="42">
        <f t="shared" si="154"/>
        <v>0</v>
      </c>
      <c r="RH48" s="42">
        <f t="shared" si="154"/>
        <v>0</v>
      </c>
      <c r="RI48" s="42">
        <f t="shared" si="154"/>
        <v>0</v>
      </c>
      <c r="RJ48" s="42">
        <f t="shared" si="154"/>
        <v>0</v>
      </c>
      <c r="RK48" s="42">
        <f t="shared" si="154"/>
        <v>0</v>
      </c>
      <c r="RL48" s="42">
        <f t="shared" si="154"/>
        <v>0</v>
      </c>
      <c r="RM48" s="42">
        <f t="shared" si="154"/>
        <v>0</v>
      </c>
      <c r="RN48" s="42">
        <f t="shared" si="154"/>
        <v>0</v>
      </c>
      <c r="RO48" s="42">
        <f t="shared" si="154"/>
        <v>0</v>
      </c>
      <c r="RP48" s="42">
        <f t="shared" si="154"/>
        <v>0</v>
      </c>
      <c r="RQ48" s="42">
        <f t="shared" si="154"/>
        <v>0</v>
      </c>
      <c r="RR48" s="42">
        <f t="shared" si="154"/>
        <v>0</v>
      </c>
      <c r="RS48" s="42">
        <f t="shared" si="154"/>
        <v>0</v>
      </c>
      <c r="RT48" s="42">
        <f t="shared" si="154"/>
        <v>0</v>
      </c>
      <c r="RU48" s="42">
        <f t="shared" si="154"/>
        <v>0</v>
      </c>
      <c r="RV48" s="42">
        <f t="shared" si="154"/>
        <v>0</v>
      </c>
      <c r="RW48" s="42">
        <f t="shared" si="154"/>
        <v>0</v>
      </c>
      <c r="RX48" s="42">
        <f t="shared" si="154"/>
        <v>0</v>
      </c>
      <c r="RY48" s="42">
        <f t="shared" si="154"/>
        <v>0</v>
      </c>
      <c r="RZ48" s="42">
        <f t="shared" si="154"/>
        <v>0</v>
      </c>
      <c r="SA48" s="42">
        <f t="shared" si="154"/>
        <v>0</v>
      </c>
      <c r="SB48" s="42">
        <f t="shared" si="154"/>
        <v>0</v>
      </c>
      <c r="SC48" s="42">
        <f t="shared" si="154"/>
        <v>0</v>
      </c>
      <c r="SD48" s="42">
        <f t="shared" si="154"/>
        <v>0</v>
      </c>
      <c r="SE48" s="42">
        <f t="shared" si="154"/>
        <v>0</v>
      </c>
      <c r="SF48" s="42">
        <f t="shared" si="154"/>
        <v>0</v>
      </c>
      <c r="SG48" s="42">
        <f t="shared" si="154"/>
        <v>0</v>
      </c>
      <c r="SH48" s="42">
        <f t="shared" si="154"/>
        <v>0</v>
      </c>
      <c r="SI48" s="42">
        <f t="shared" si="154"/>
        <v>0</v>
      </c>
      <c r="SJ48" s="42">
        <f t="shared" si="154"/>
        <v>0</v>
      </c>
      <c r="SK48" s="42">
        <f t="shared" si="154"/>
        <v>0</v>
      </c>
      <c r="SL48" s="42">
        <f t="shared" si="154"/>
        <v>0</v>
      </c>
      <c r="SM48" s="42">
        <f t="shared" si="154"/>
        <v>0</v>
      </c>
      <c r="SN48" s="42">
        <f t="shared" si="154"/>
        <v>0</v>
      </c>
      <c r="SO48" s="42">
        <f t="shared" si="154"/>
        <v>0</v>
      </c>
      <c r="SP48" s="42">
        <f t="shared" si="154"/>
        <v>0</v>
      </c>
      <c r="SQ48" s="42">
        <f t="shared" si="154"/>
        <v>0</v>
      </c>
      <c r="SR48" s="42">
        <f t="shared" si="154"/>
        <v>0</v>
      </c>
      <c r="SS48" s="42">
        <f t="shared" si="154"/>
        <v>0</v>
      </c>
      <c r="ST48" s="42">
        <f t="shared" si="154"/>
        <v>0</v>
      </c>
      <c r="SU48" s="42">
        <f t="shared" si="154"/>
        <v>0</v>
      </c>
      <c r="SV48" s="42">
        <f t="shared" si="154"/>
        <v>0</v>
      </c>
      <c r="SW48" s="42">
        <f t="shared" si="154"/>
        <v>0</v>
      </c>
      <c r="SX48" s="42">
        <f t="shared" si="154"/>
        <v>0</v>
      </c>
      <c r="SY48" s="42">
        <f t="shared" si="154"/>
        <v>0</v>
      </c>
      <c r="SZ48" s="42">
        <f t="shared" si="136"/>
        <v>0</v>
      </c>
      <c r="TA48" s="42">
        <f t="shared" si="136"/>
        <v>0</v>
      </c>
      <c r="TB48" s="42">
        <f t="shared" si="152"/>
        <v>0</v>
      </c>
      <c r="TC48" s="42">
        <f t="shared" si="152"/>
        <v>0</v>
      </c>
      <c r="TD48" s="42">
        <f t="shared" si="152"/>
        <v>0</v>
      </c>
      <c r="TE48" s="42">
        <f t="shared" si="152"/>
        <v>0</v>
      </c>
      <c r="TF48" s="42">
        <f t="shared" si="152"/>
        <v>0</v>
      </c>
      <c r="TG48" s="42">
        <f t="shared" si="152"/>
        <v>0</v>
      </c>
      <c r="TH48" s="42">
        <f t="shared" si="152"/>
        <v>0</v>
      </c>
      <c r="TI48" s="42">
        <f t="shared" si="152"/>
        <v>0</v>
      </c>
      <c r="TJ48" s="42">
        <f t="shared" si="152"/>
        <v>0</v>
      </c>
      <c r="TK48" s="42">
        <f t="shared" si="152"/>
        <v>0</v>
      </c>
      <c r="TL48" s="42">
        <f t="shared" si="152"/>
        <v>0</v>
      </c>
      <c r="TM48" s="42">
        <f t="shared" si="152"/>
        <v>0</v>
      </c>
      <c r="TN48" s="42">
        <f t="shared" si="152"/>
        <v>0</v>
      </c>
      <c r="TO48" s="42">
        <f t="shared" si="152"/>
        <v>0</v>
      </c>
      <c r="TP48" s="42">
        <f t="shared" si="152"/>
        <v>0</v>
      </c>
      <c r="TQ48" s="42">
        <f t="shared" si="152"/>
        <v>0</v>
      </c>
      <c r="TR48" s="42">
        <f t="shared" si="152"/>
        <v>0</v>
      </c>
      <c r="TS48" s="42">
        <f t="shared" si="152"/>
        <v>0</v>
      </c>
      <c r="TT48" s="42">
        <f t="shared" si="152"/>
        <v>0</v>
      </c>
      <c r="TU48" s="42">
        <f t="shared" si="152"/>
        <v>0</v>
      </c>
      <c r="TV48" s="42">
        <f t="shared" si="152"/>
        <v>0</v>
      </c>
      <c r="TW48" s="42">
        <f t="shared" si="152"/>
        <v>0</v>
      </c>
      <c r="TX48" s="42">
        <f t="shared" si="152"/>
        <v>0</v>
      </c>
      <c r="TY48" s="42">
        <f t="shared" si="152"/>
        <v>0</v>
      </c>
      <c r="TZ48" s="42">
        <f t="shared" si="152"/>
        <v>0</v>
      </c>
      <c r="UA48" s="42">
        <f t="shared" si="152"/>
        <v>0</v>
      </c>
      <c r="UB48" s="42">
        <f t="shared" si="152"/>
        <v>0</v>
      </c>
      <c r="UC48" s="42">
        <f t="shared" si="152"/>
        <v>0</v>
      </c>
      <c r="UD48" s="42">
        <f t="shared" si="152"/>
        <v>0</v>
      </c>
      <c r="UE48" s="42">
        <f t="shared" si="152"/>
        <v>0</v>
      </c>
      <c r="UF48" s="42">
        <f t="shared" si="152"/>
        <v>0</v>
      </c>
      <c r="UG48" s="42">
        <f t="shared" si="152"/>
        <v>0</v>
      </c>
      <c r="UH48" s="42">
        <f t="shared" si="152"/>
        <v>0</v>
      </c>
      <c r="UI48" s="42">
        <f t="shared" si="152"/>
        <v>0</v>
      </c>
      <c r="UJ48" s="42">
        <f t="shared" si="152"/>
        <v>0</v>
      </c>
      <c r="UK48" s="42">
        <f t="shared" si="152"/>
        <v>0</v>
      </c>
      <c r="UL48" s="42">
        <f t="shared" si="152"/>
        <v>0</v>
      </c>
      <c r="UM48" s="42">
        <f t="shared" si="152"/>
        <v>0</v>
      </c>
      <c r="UN48" s="42">
        <f t="shared" si="152"/>
        <v>0</v>
      </c>
      <c r="UO48" s="42">
        <f t="shared" si="152"/>
        <v>0</v>
      </c>
      <c r="UP48" s="42">
        <f t="shared" si="152"/>
        <v>0</v>
      </c>
      <c r="UQ48" s="42">
        <f t="shared" si="152"/>
        <v>0</v>
      </c>
      <c r="UR48" s="42">
        <f t="shared" si="152"/>
        <v>0</v>
      </c>
      <c r="US48" s="42">
        <f t="shared" si="152"/>
        <v>0</v>
      </c>
      <c r="UT48" s="42">
        <f t="shared" si="152"/>
        <v>0</v>
      </c>
      <c r="UU48" s="42">
        <f t="shared" si="152"/>
        <v>0</v>
      </c>
      <c r="UV48" s="42">
        <f t="shared" si="152"/>
        <v>0</v>
      </c>
      <c r="UW48" s="42">
        <f t="shared" si="152"/>
        <v>0</v>
      </c>
      <c r="UX48" s="42">
        <f t="shared" si="152"/>
        <v>0</v>
      </c>
      <c r="UY48" s="42">
        <f t="shared" si="152"/>
        <v>0</v>
      </c>
      <c r="UZ48" s="42">
        <f t="shared" si="152"/>
        <v>0</v>
      </c>
      <c r="VA48" s="42">
        <f t="shared" si="152"/>
        <v>0</v>
      </c>
      <c r="VB48" s="42">
        <f t="shared" si="152"/>
        <v>0</v>
      </c>
      <c r="VC48" s="42">
        <f t="shared" si="152"/>
        <v>0</v>
      </c>
      <c r="VD48" s="42">
        <f t="shared" si="152"/>
        <v>0</v>
      </c>
      <c r="VE48" s="42">
        <f t="shared" si="152"/>
        <v>0</v>
      </c>
      <c r="VF48" s="42">
        <f t="shared" si="152"/>
        <v>0</v>
      </c>
      <c r="VG48" s="42">
        <f t="shared" si="152"/>
        <v>0</v>
      </c>
      <c r="VH48" s="42">
        <f t="shared" si="152"/>
        <v>0</v>
      </c>
      <c r="VI48" s="42">
        <f t="shared" si="152"/>
        <v>0</v>
      </c>
      <c r="VJ48" s="42">
        <f t="shared" si="152"/>
        <v>0</v>
      </c>
      <c r="VK48" s="42">
        <f t="shared" si="152"/>
        <v>0</v>
      </c>
      <c r="VL48" s="42">
        <f t="shared" si="152"/>
        <v>0</v>
      </c>
      <c r="VM48" s="42">
        <f t="shared" si="152"/>
        <v>0</v>
      </c>
      <c r="VN48" s="42">
        <f t="shared" si="148"/>
        <v>0</v>
      </c>
      <c r="VO48" s="42">
        <f t="shared" si="148"/>
        <v>0</v>
      </c>
      <c r="VP48" s="42">
        <f t="shared" si="144"/>
        <v>0</v>
      </c>
      <c r="VQ48" s="42">
        <f t="shared" si="144"/>
        <v>0</v>
      </c>
      <c r="VR48" s="42">
        <f t="shared" si="144"/>
        <v>0</v>
      </c>
      <c r="VS48" s="42">
        <f t="shared" si="144"/>
        <v>0</v>
      </c>
      <c r="VT48" s="42">
        <f t="shared" si="144"/>
        <v>0</v>
      </c>
      <c r="VU48" s="42">
        <f t="shared" si="144"/>
        <v>0</v>
      </c>
      <c r="VV48" s="42">
        <f t="shared" si="144"/>
        <v>0</v>
      </c>
      <c r="VW48" s="42">
        <f t="shared" si="144"/>
        <v>0</v>
      </c>
      <c r="VX48" s="42">
        <f t="shared" si="144"/>
        <v>0</v>
      </c>
      <c r="VY48" s="42">
        <f t="shared" si="144"/>
        <v>0</v>
      </c>
      <c r="VZ48" s="42">
        <f t="shared" si="144"/>
        <v>0</v>
      </c>
      <c r="WA48" s="42">
        <f t="shared" si="144"/>
        <v>0</v>
      </c>
      <c r="WB48" s="42">
        <f t="shared" si="144"/>
        <v>0</v>
      </c>
      <c r="WC48" s="42">
        <f t="shared" si="144"/>
        <v>0</v>
      </c>
      <c r="WD48" s="42">
        <f t="shared" si="144"/>
        <v>0</v>
      </c>
      <c r="WE48" s="42">
        <f t="shared" si="144"/>
        <v>0</v>
      </c>
      <c r="WF48" s="42">
        <f t="shared" si="144"/>
        <v>0</v>
      </c>
      <c r="WG48" s="42">
        <f t="shared" si="144"/>
        <v>0</v>
      </c>
      <c r="WH48" s="42">
        <f t="shared" si="144"/>
        <v>0</v>
      </c>
      <c r="WI48" s="42">
        <f t="shared" si="144"/>
        <v>0</v>
      </c>
      <c r="WJ48" s="42">
        <f t="shared" si="144"/>
        <v>0</v>
      </c>
      <c r="WK48" s="42">
        <f t="shared" si="144"/>
        <v>0</v>
      </c>
      <c r="WL48" s="42">
        <f t="shared" si="144"/>
        <v>0</v>
      </c>
      <c r="WM48" s="42">
        <f t="shared" si="144"/>
        <v>0</v>
      </c>
      <c r="WN48" s="42">
        <f t="shared" si="144"/>
        <v>0</v>
      </c>
      <c r="WO48" s="42">
        <f t="shared" si="144"/>
        <v>0</v>
      </c>
      <c r="WP48" s="42">
        <f t="shared" si="144"/>
        <v>0</v>
      </c>
      <c r="WQ48" s="42">
        <f t="shared" si="144"/>
        <v>0</v>
      </c>
      <c r="WR48" s="42">
        <f t="shared" si="144"/>
        <v>0</v>
      </c>
      <c r="WS48" s="42">
        <f t="shared" si="144"/>
        <v>0</v>
      </c>
      <c r="WT48" s="42">
        <f t="shared" si="144"/>
        <v>0</v>
      </c>
      <c r="WU48" s="42">
        <f t="shared" si="144"/>
        <v>0</v>
      </c>
      <c r="WV48" s="42">
        <f t="shared" si="144"/>
        <v>0</v>
      </c>
      <c r="WW48" s="42">
        <f t="shared" si="144"/>
        <v>0</v>
      </c>
      <c r="WX48" s="42">
        <f t="shared" si="144"/>
        <v>0</v>
      </c>
      <c r="WY48" s="42">
        <f t="shared" si="144"/>
        <v>0</v>
      </c>
      <c r="WZ48" s="42">
        <f t="shared" si="144"/>
        <v>0</v>
      </c>
      <c r="XA48" s="42">
        <f t="shared" si="144"/>
        <v>0</v>
      </c>
      <c r="XB48" s="42">
        <f t="shared" si="144"/>
        <v>0</v>
      </c>
      <c r="XC48" s="42">
        <f t="shared" si="144"/>
        <v>0</v>
      </c>
      <c r="XD48" s="42">
        <f t="shared" si="144"/>
        <v>0</v>
      </c>
      <c r="XE48" s="42">
        <f t="shared" si="144"/>
        <v>0</v>
      </c>
      <c r="XF48" s="42">
        <f t="shared" si="144"/>
        <v>0</v>
      </c>
      <c r="XG48" s="42">
        <f t="shared" si="144"/>
        <v>0</v>
      </c>
      <c r="XH48" s="42">
        <f t="shared" si="144"/>
        <v>0</v>
      </c>
      <c r="XI48" s="42">
        <f t="shared" si="144"/>
        <v>0</v>
      </c>
      <c r="XJ48" s="42">
        <f t="shared" si="144"/>
        <v>0</v>
      </c>
      <c r="XK48" s="42">
        <f t="shared" si="144"/>
        <v>0</v>
      </c>
      <c r="XL48" s="42">
        <f t="shared" si="144"/>
        <v>0</v>
      </c>
      <c r="XM48" s="42">
        <f t="shared" si="144"/>
        <v>0</v>
      </c>
      <c r="XN48" s="42">
        <f t="shared" si="144"/>
        <v>0</v>
      </c>
      <c r="XO48" s="42">
        <f t="shared" si="144"/>
        <v>0</v>
      </c>
      <c r="XP48" s="42">
        <f t="shared" si="144"/>
        <v>0</v>
      </c>
      <c r="XQ48" s="42">
        <f t="shared" si="144"/>
        <v>0</v>
      </c>
      <c r="XR48" s="42">
        <f t="shared" si="144"/>
        <v>0</v>
      </c>
      <c r="XS48" s="42">
        <f t="shared" si="144"/>
        <v>0</v>
      </c>
      <c r="XT48" s="42">
        <f t="shared" si="144"/>
        <v>0</v>
      </c>
      <c r="XU48" s="42">
        <f t="shared" si="144"/>
        <v>0</v>
      </c>
      <c r="XV48" s="42">
        <f t="shared" si="144"/>
        <v>0</v>
      </c>
      <c r="XW48" s="42">
        <f t="shared" si="144"/>
        <v>0</v>
      </c>
      <c r="XX48" s="42">
        <f t="shared" si="144"/>
        <v>0</v>
      </c>
      <c r="XY48" s="42">
        <f t="shared" si="144"/>
        <v>0</v>
      </c>
      <c r="XZ48" s="42">
        <f t="shared" si="144"/>
        <v>0</v>
      </c>
      <c r="YA48" s="42">
        <f t="shared" ref="YA48:YC48" si="155">IF(YA$2=$A48,1,0)</f>
        <v>0</v>
      </c>
      <c r="YB48" s="42">
        <f t="shared" si="155"/>
        <v>0</v>
      </c>
      <c r="YC48" s="42">
        <f t="shared" si="155"/>
        <v>0</v>
      </c>
      <c r="YD48" s="42">
        <v>1</v>
      </c>
      <c r="YE48" s="23"/>
    </row>
    <row r="49" spans="1:655" x14ac:dyDescent="0.55000000000000004">
      <c r="B49" s="42"/>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c r="AJ49" s="42"/>
      <c r="AK49" s="42"/>
      <c r="AL49" s="42"/>
      <c r="AM49" s="42"/>
      <c r="AN49" s="42"/>
      <c r="AO49" s="42"/>
      <c r="AP49" s="42"/>
      <c r="AQ49" s="42"/>
      <c r="AR49" s="42"/>
      <c r="AS49" s="42"/>
      <c r="AT49" s="42"/>
      <c r="AU49" s="42"/>
      <c r="AV49" s="42"/>
      <c r="AW49" s="42"/>
      <c r="AX49" s="42"/>
      <c r="AY49" s="42"/>
      <c r="AZ49" s="42"/>
      <c r="BA49" s="42"/>
      <c r="BB49" s="42"/>
      <c r="BC49" s="42"/>
      <c r="BD49" s="42"/>
      <c r="BE49" s="42"/>
      <c r="BF49" s="42"/>
      <c r="BG49" s="42"/>
      <c r="BH49" s="42"/>
      <c r="BI49" s="42"/>
      <c r="BJ49" s="42"/>
      <c r="BK49" s="42"/>
      <c r="BL49" s="42"/>
      <c r="BM49" s="42"/>
      <c r="BN49" s="42"/>
      <c r="BO49" s="42"/>
      <c r="BP49" s="42"/>
      <c r="BQ49" s="42"/>
      <c r="BR49" s="42"/>
      <c r="BS49" s="42"/>
      <c r="BT49" s="42"/>
      <c r="BU49" s="42"/>
      <c r="BV49" s="42"/>
      <c r="BW49" s="42"/>
      <c r="BX49" s="42"/>
      <c r="BY49" s="42"/>
      <c r="BZ49" s="42"/>
      <c r="CA49" s="42"/>
      <c r="CB49" s="42"/>
      <c r="CC49" s="42"/>
      <c r="CD49" s="42"/>
      <c r="CE49" s="42"/>
      <c r="CF49" s="42"/>
      <c r="CG49" s="42"/>
      <c r="CH49" s="42"/>
      <c r="CI49" s="42"/>
      <c r="CJ49" s="42"/>
      <c r="CK49" s="42"/>
      <c r="CL49" s="42"/>
      <c r="CM49" s="42"/>
      <c r="CN49" s="42"/>
      <c r="CO49" s="42"/>
      <c r="CP49" s="42"/>
      <c r="CQ49" s="42"/>
      <c r="CR49" s="42"/>
      <c r="CS49" s="42"/>
      <c r="CT49" s="42"/>
      <c r="CU49" s="42"/>
      <c r="CV49" s="42"/>
      <c r="CW49" s="42"/>
      <c r="CX49" s="42"/>
      <c r="CY49" s="42"/>
      <c r="CZ49" s="42"/>
      <c r="DA49" s="42"/>
      <c r="DB49" s="42"/>
      <c r="DC49" s="42"/>
      <c r="DD49" s="42"/>
      <c r="DE49" s="42"/>
      <c r="DF49" s="42"/>
      <c r="DG49" s="42"/>
      <c r="DH49" s="42"/>
      <c r="DI49" s="42"/>
      <c r="DJ49" s="42"/>
      <c r="DK49" s="42"/>
      <c r="DL49" s="42"/>
      <c r="DM49" s="42"/>
      <c r="DN49" s="42"/>
      <c r="DO49" s="42"/>
      <c r="DP49" s="42"/>
      <c r="DQ49" s="42"/>
      <c r="DR49" s="42"/>
      <c r="DS49" s="42"/>
      <c r="DT49" s="42"/>
      <c r="DU49" s="42"/>
      <c r="DV49" s="42"/>
      <c r="DW49" s="42"/>
      <c r="DX49" s="42"/>
      <c r="DY49" s="42"/>
      <c r="DZ49" s="42"/>
      <c r="EA49" s="42"/>
      <c r="EB49" s="42"/>
      <c r="EC49" s="42"/>
      <c r="ED49" s="42"/>
      <c r="EE49" s="42"/>
      <c r="EF49" s="42"/>
      <c r="EG49" s="42"/>
      <c r="EH49" s="42"/>
      <c r="EI49" s="42"/>
      <c r="EJ49" s="42"/>
      <c r="EK49" s="42"/>
      <c r="EL49" s="42"/>
      <c r="EM49" s="42"/>
      <c r="EN49" s="42"/>
      <c r="EO49" s="42"/>
      <c r="EP49" s="42"/>
      <c r="EQ49" s="42"/>
      <c r="ER49" s="42"/>
      <c r="ES49" s="42"/>
      <c r="ET49" s="42"/>
      <c r="EU49" s="42"/>
      <c r="EV49" s="42"/>
      <c r="EW49" s="42"/>
      <c r="EX49" s="42"/>
      <c r="EY49" s="42"/>
      <c r="EZ49" s="42"/>
      <c r="FA49" s="42"/>
      <c r="FB49" s="42"/>
      <c r="FC49" s="42"/>
      <c r="FD49" s="42"/>
      <c r="FE49" s="42"/>
      <c r="FF49" s="42"/>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42"/>
      <c r="LK49" s="42"/>
      <c r="LL49" s="42"/>
      <c r="LM49" s="42"/>
      <c r="LN49" s="42"/>
      <c r="LO49" s="42"/>
      <c r="LP49" s="42"/>
      <c r="LQ49" s="42"/>
      <c r="LR49" s="42"/>
      <c r="LS49" s="42"/>
      <c r="LT49" s="42"/>
      <c r="LU49" s="42"/>
      <c r="LV49" s="42"/>
      <c r="LW49" s="42"/>
      <c r="LX49" s="42"/>
      <c r="LY49" s="42"/>
      <c r="LZ49" s="42"/>
      <c r="MA49" s="42"/>
      <c r="MB49" s="42"/>
      <c r="MC49" s="42"/>
      <c r="MD49" s="42"/>
      <c r="ME49" s="42"/>
      <c r="MF49" s="42"/>
      <c r="MG49" s="42"/>
      <c r="MH49" s="42"/>
      <c r="MI49" s="42"/>
      <c r="MJ49" s="42"/>
      <c r="MK49" s="42"/>
      <c r="ML49" s="42"/>
      <c r="MM49" s="42"/>
      <c r="MN49" s="42"/>
      <c r="MO49" s="42"/>
      <c r="MP49" s="42"/>
      <c r="MQ49" s="42"/>
      <c r="MR49" s="42"/>
      <c r="MS49" s="42"/>
      <c r="MT49" s="42"/>
      <c r="MU49" s="42"/>
      <c r="MV49" s="42"/>
      <c r="MW49" s="42"/>
      <c r="MX49" s="42"/>
      <c r="MY49" s="42"/>
      <c r="MZ49" s="42"/>
      <c r="NA49" s="42"/>
      <c r="NB49" s="42"/>
      <c r="NC49" s="42"/>
      <c r="ND49" s="42"/>
      <c r="NE49" s="42"/>
      <c r="NF49" s="42"/>
      <c r="NG49" s="42"/>
      <c r="NH49" s="42"/>
      <c r="NI49" s="42"/>
      <c r="NJ49" s="42"/>
      <c r="NK49" s="42"/>
      <c r="NL49" s="42"/>
      <c r="NM49" s="42"/>
      <c r="NN49" s="42"/>
      <c r="NO49" s="42"/>
      <c r="NP49" s="42"/>
      <c r="NQ49" s="42"/>
      <c r="NR49" s="42"/>
      <c r="NS49" s="42"/>
      <c r="NT49" s="42"/>
      <c r="NU49" s="42"/>
      <c r="NV49" s="42"/>
      <c r="NW49" s="42"/>
      <c r="NX49" s="42"/>
      <c r="NY49" s="42"/>
      <c r="NZ49" s="42"/>
      <c r="OA49" s="42"/>
      <c r="OB49" s="42"/>
      <c r="OC49" s="42"/>
      <c r="OD49" s="42"/>
      <c r="OE49" s="42"/>
      <c r="OF49" s="42"/>
      <c r="OG49" s="42"/>
      <c r="OH49" s="42"/>
      <c r="OI49" s="42"/>
      <c r="OJ49" s="42"/>
      <c r="OK49" s="42"/>
      <c r="OL49" s="42"/>
      <c r="OM49" s="42"/>
      <c r="ON49" s="42"/>
      <c r="OO49" s="42"/>
      <c r="OP49" s="42"/>
      <c r="OQ49" s="42"/>
      <c r="OR49" s="42"/>
      <c r="OS49" s="42"/>
      <c r="OT49" s="42"/>
      <c r="OU49" s="42"/>
      <c r="OV49" s="42"/>
      <c r="OW49" s="42"/>
      <c r="OX49" s="42"/>
      <c r="OY49" s="42"/>
      <c r="OZ49" s="42"/>
      <c r="PA49" s="42"/>
      <c r="PB49" s="42"/>
      <c r="PC49" s="42"/>
      <c r="PD49" s="42"/>
      <c r="PE49" s="42"/>
      <c r="PF49" s="42"/>
      <c r="PG49" s="42"/>
      <c r="PH49" s="42"/>
      <c r="PI49" s="42"/>
      <c r="PJ49" s="42"/>
      <c r="PK49" s="42"/>
      <c r="PL49" s="42"/>
      <c r="PM49" s="42"/>
      <c r="PN49" s="42"/>
      <c r="PO49" s="42"/>
      <c r="PP49" s="42"/>
      <c r="PQ49" s="42"/>
      <c r="PR49" s="42"/>
      <c r="PS49" s="42"/>
      <c r="PT49" s="42"/>
      <c r="PU49" s="42"/>
      <c r="PV49" s="42"/>
      <c r="PW49" s="42"/>
      <c r="PX49" s="42"/>
      <c r="PY49" s="88"/>
      <c r="PZ49" s="88"/>
      <c r="QA49" s="42"/>
      <c r="QB49" s="42"/>
      <c r="QC49" s="42"/>
      <c r="QD49" s="42"/>
      <c r="QE49" s="42"/>
      <c r="QF49" s="42"/>
      <c r="QG49" s="42"/>
      <c r="QH49" s="42"/>
      <c r="QI49" s="42"/>
      <c r="QJ49" s="42"/>
      <c r="QK49" s="42"/>
      <c r="QL49" s="42"/>
      <c r="QM49" s="42"/>
      <c r="QN49" s="42"/>
      <c r="QO49" s="42"/>
      <c r="QP49" s="42"/>
      <c r="QQ49" s="42"/>
      <c r="QR49" s="42"/>
      <c r="QS49" s="42"/>
      <c r="QT49" s="42"/>
      <c r="QU49" s="42"/>
      <c r="QV49" s="42"/>
      <c r="QW49" s="42"/>
      <c r="QX49" s="42"/>
      <c r="QY49" s="42"/>
      <c r="QZ49" s="42"/>
      <c r="RA49" s="42"/>
      <c r="RB49" s="42"/>
      <c r="RC49" s="42"/>
      <c r="RD49" s="42"/>
      <c r="RE49" s="42"/>
      <c r="RF49" s="42"/>
      <c r="RG49" s="42"/>
      <c r="RH49" s="42"/>
      <c r="RI49" s="42"/>
      <c r="RJ49" s="42"/>
      <c r="RK49" s="42"/>
      <c r="RL49" s="42"/>
      <c r="RM49" s="42"/>
      <c r="RN49" s="42"/>
      <c r="RO49" s="42"/>
      <c r="RP49" s="42"/>
      <c r="RQ49" s="42"/>
      <c r="RR49" s="42"/>
      <c r="RS49" s="42"/>
      <c r="RT49" s="42"/>
      <c r="RU49" s="42"/>
      <c r="RV49" s="42"/>
      <c r="RW49" s="42"/>
      <c r="RX49" s="42"/>
      <c r="RY49" s="42"/>
      <c r="RZ49" s="42"/>
      <c r="SA49" s="42"/>
      <c r="SB49" s="42"/>
      <c r="SC49" s="42"/>
      <c r="SD49" s="42"/>
      <c r="SE49" s="42"/>
      <c r="SF49" s="42"/>
      <c r="SG49" s="42"/>
      <c r="SH49" s="42"/>
      <c r="SI49" s="42"/>
      <c r="SJ49" s="42"/>
      <c r="SK49" s="42"/>
      <c r="SL49" s="42"/>
      <c r="SM49" s="42"/>
      <c r="SN49" s="42"/>
      <c r="SO49" s="42"/>
      <c r="SP49" s="42"/>
      <c r="SQ49" s="42"/>
      <c r="SR49" s="42"/>
      <c r="SS49" s="42"/>
      <c r="ST49" s="42"/>
      <c r="SU49" s="42"/>
      <c r="SV49" s="42"/>
      <c r="SW49" s="42"/>
      <c r="SX49" s="42"/>
      <c r="SY49" s="42"/>
      <c r="SZ49" s="42"/>
      <c r="TA49" s="42"/>
      <c r="TB49" s="42"/>
      <c r="TC49" s="42"/>
      <c r="TD49" s="42"/>
      <c r="TE49" s="42"/>
      <c r="TF49" s="42"/>
      <c r="TG49" s="42"/>
      <c r="TH49" s="42"/>
      <c r="TI49" s="42"/>
      <c r="TJ49" s="42"/>
      <c r="TK49" s="42"/>
      <c r="TL49" s="42"/>
      <c r="TM49" s="42"/>
      <c r="TN49" s="42"/>
      <c r="TO49" s="42"/>
      <c r="TP49" s="42"/>
      <c r="TQ49" s="42"/>
      <c r="TR49" s="42"/>
      <c r="TS49" s="42"/>
      <c r="TT49" s="42"/>
      <c r="TU49" s="42"/>
      <c r="TV49" s="42"/>
      <c r="TW49" s="42"/>
      <c r="TX49" s="42"/>
      <c r="TY49" s="42"/>
      <c r="TZ49" s="42"/>
      <c r="UA49" s="42"/>
      <c r="UB49" s="42"/>
      <c r="UC49" s="42"/>
      <c r="UD49" s="42"/>
      <c r="UE49" s="42"/>
      <c r="UF49" s="42"/>
      <c r="UG49" s="42"/>
      <c r="UH49" s="42"/>
      <c r="UI49" s="42"/>
      <c r="UJ49" s="42"/>
      <c r="UK49" s="42"/>
      <c r="UL49" s="42"/>
      <c r="UM49" s="42"/>
      <c r="UN49" s="42"/>
      <c r="UO49" s="42"/>
      <c r="UP49" s="42"/>
      <c r="UQ49" s="42"/>
      <c r="UR49" s="42"/>
      <c r="US49" s="42"/>
      <c r="UT49" s="42"/>
      <c r="UU49" s="42"/>
      <c r="UV49" s="42"/>
      <c r="UW49" s="42"/>
      <c r="UX49" s="42"/>
      <c r="UY49" s="42"/>
      <c r="UZ49" s="42"/>
      <c r="VA49" s="42"/>
      <c r="VB49" s="42"/>
      <c r="VC49" s="42"/>
      <c r="VD49" s="42"/>
      <c r="VE49" s="42"/>
      <c r="VF49" s="42"/>
      <c r="VG49" s="42"/>
      <c r="VH49" s="42"/>
      <c r="VI49" s="42"/>
      <c r="VJ49" s="42"/>
      <c r="VK49" s="42"/>
      <c r="VL49" s="42"/>
      <c r="VM49" s="42"/>
      <c r="VN49" s="42"/>
      <c r="VO49" s="42"/>
      <c r="VP49" s="42"/>
      <c r="VQ49" s="42"/>
      <c r="VR49" s="42"/>
      <c r="VS49" s="42"/>
      <c r="VT49" s="42"/>
      <c r="VU49" s="42"/>
      <c r="VV49" s="42"/>
      <c r="VW49" s="42"/>
      <c r="VX49" s="42"/>
      <c r="VY49" s="42"/>
      <c r="VZ49" s="42"/>
      <c r="WA49" s="42"/>
      <c r="WB49" s="42"/>
      <c r="WC49" s="42"/>
      <c r="WD49" s="42"/>
      <c r="WE49" s="42"/>
      <c r="WF49" s="42"/>
      <c r="WG49" s="42"/>
      <c r="WH49" s="42"/>
      <c r="WI49" s="42"/>
      <c r="WJ49" s="42"/>
      <c r="WK49" s="42"/>
      <c r="WL49" s="42"/>
      <c r="WM49" s="42"/>
      <c r="WN49" s="42"/>
      <c r="WO49" s="42"/>
      <c r="WP49" s="42"/>
      <c r="WQ49" s="42"/>
      <c r="WR49" s="42"/>
      <c r="WS49" s="42"/>
      <c r="WT49" s="42"/>
      <c r="WU49" s="42"/>
      <c r="WV49" s="42"/>
      <c r="WW49" s="42"/>
      <c r="WX49" s="42"/>
      <c r="WY49" s="42"/>
      <c r="WZ49" s="42"/>
      <c r="XA49" s="42"/>
      <c r="XB49" s="42"/>
      <c r="XC49" s="42"/>
      <c r="XD49" s="42"/>
      <c r="XE49" s="42"/>
      <c r="XF49" s="42"/>
      <c r="XG49" s="42"/>
      <c r="XH49" s="42"/>
      <c r="XI49" s="42"/>
      <c r="XJ49" s="42"/>
      <c r="XK49" s="42"/>
      <c r="XL49" s="42"/>
      <c r="XM49" s="42"/>
      <c r="XN49" s="42"/>
      <c r="XO49" s="42"/>
      <c r="XP49" s="42"/>
      <c r="XQ49" s="42"/>
      <c r="XR49" s="42"/>
      <c r="XS49" s="42"/>
      <c r="XT49" s="42"/>
      <c r="XU49" s="42"/>
      <c r="XV49" s="42"/>
      <c r="XW49" s="42"/>
      <c r="XX49" s="42"/>
      <c r="XY49" s="42"/>
      <c r="XZ49" s="42"/>
      <c r="YA49" s="42"/>
      <c r="YB49" s="42"/>
      <c r="YC49" s="42"/>
      <c r="YD49" s="42"/>
      <c r="YE49" s="23"/>
    </row>
    <row r="50" spans="1:655" x14ac:dyDescent="0.55000000000000004">
      <c r="A50" s="26" t="s">
        <v>1861</v>
      </c>
      <c r="B50" s="7" t="s">
        <v>65</v>
      </c>
      <c r="C50" s="7" t="s">
        <v>69</v>
      </c>
      <c r="D50" s="7" t="s">
        <v>69</v>
      </c>
      <c r="E50" s="7" t="s">
        <v>69</v>
      </c>
      <c r="F50" s="7" t="s">
        <v>69</v>
      </c>
      <c r="G50" s="7" t="s">
        <v>69</v>
      </c>
      <c r="H50" s="7" t="s">
        <v>69</v>
      </c>
      <c r="I50" s="7" t="s">
        <v>69</v>
      </c>
      <c r="J50" s="7" t="s">
        <v>69</v>
      </c>
      <c r="K50" s="7" t="s">
        <v>61</v>
      </c>
      <c r="L50" s="7" t="s">
        <v>65</v>
      </c>
      <c r="M50" s="7" t="s">
        <v>69</v>
      </c>
      <c r="N50" s="7" t="s">
        <v>65</v>
      </c>
      <c r="O50" s="7" t="s">
        <v>69</v>
      </c>
      <c r="P50" s="7" t="s">
        <v>69</v>
      </c>
      <c r="Q50" s="7" t="s">
        <v>69</v>
      </c>
      <c r="R50" s="7" t="s">
        <v>69</v>
      </c>
      <c r="S50" s="7" t="s">
        <v>69</v>
      </c>
      <c r="T50" s="7" t="s">
        <v>69</v>
      </c>
      <c r="U50" s="7" t="s">
        <v>69</v>
      </c>
      <c r="V50" s="7" t="s">
        <v>69</v>
      </c>
      <c r="W50" s="7" t="s">
        <v>69</v>
      </c>
      <c r="X50" s="7" t="s">
        <v>69</v>
      </c>
      <c r="Y50" s="7" t="s">
        <v>69</v>
      </c>
      <c r="Z50" s="7" t="s">
        <v>69</v>
      </c>
      <c r="AA50" s="7" t="s">
        <v>69</v>
      </c>
      <c r="AB50" s="7" t="s">
        <v>69</v>
      </c>
      <c r="AC50" s="7" t="s">
        <v>69</v>
      </c>
      <c r="AD50" s="7" t="s">
        <v>69</v>
      </c>
      <c r="AE50" s="7" t="s">
        <v>69</v>
      </c>
      <c r="AF50" s="7" t="s">
        <v>69</v>
      </c>
      <c r="AG50" s="7" t="s">
        <v>69</v>
      </c>
      <c r="AH50" s="7" t="s">
        <v>69</v>
      </c>
      <c r="AI50" s="7" t="s">
        <v>69</v>
      </c>
      <c r="AJ50" s="7" t="s">
        <v>69</v>
      </c>
      <c r="AK50" s="7" t="s">
        <v>69</v>
      </c>
      <c r="AL50" s="7" t="s">
        <v>69</v>
      </c>
      <c r="AM50" s="7" t="s">
        <v>69</v>
      </c>
      <c r="AN50" s="7" t="s">
        <v>69</v>
      </c>
      <c r="AO50" s="7" t="s">
        <v>69</v>
      </c>
      <c r="AP50" s="7" t="s">
        <v>69</v>
      </c>
      <c r="AQ50" s="7" t="s">
        <v>69</v>
      </c>
      <c r="AR50" s="7" t="s">
        <v>69</v>
      </c>
      <c r="AS50" s="7" t="s">
        <v>69</v>
      </c>
      <c r="AT50" s="7" t="s">
        <v>69</v>
      </c>
      <c r="AU50" s="7" t="s">
        <v>69</v>
      </c>
      <c r="AV50" s="7" t="s">
        <v>69</v>
      </c>
      <c r="AW50" s="7" t="s">
        <v>69</v>
      </c>
      <c r="AX50" s="7" t="s">
        <v>69</v>
      </c>
      <c r="AY50" s="7" t="s">
        <v>69</v>
      </c>
      <c r="AZ50" s="7" t="s">
        <v>69</v>
      </c>
      <c r="BA50" s="7" t="s">
        <v>69</v>
      </c>
      <c r="BB50" s="7" t="s">
        <v>69</v>
      </c>
      <c r="BC50" s="7" t="s">
        <v>69</v>
      </c>
      <c r="BD50" s="7" t="s">
        <v>69</v>
      </c>
      <c r="BE50" s="7" t="s">
        <v>69</v>
      </c>
      <c r="BF50" s="7" t="s">
        <v>69</v>
      </c>
      <c r="BG50" s="7" t="s">
        <v>69</v>
      </c>
      <c r="BH50" s="7" t="s">
        <v>69</v>
      </c>
      <c r="BI50" s="7" t="s">
        <v>69</v>
      </c>
      <c r="BJ50" s="7" t="s">
        <v>69</v>
      </c>
      <c r="BK50" s="7" t="s">
        <v>69</v>
      </c>
      <c r="BL50" s="7" t="s">
        <v>69</v>
      </c>
      <c r="BM50" s="7" t="s">
        <v>69</v>
      </c>
      <c r="BN50" s="7" t="s">
        <v>69</v>
      </c>
      <c r="BO50" s="7" t="s">
        <v>69</v>
      </c>
      <c r="BP50" s="7" t="s">
        <v>69</v>
      </c>
      <c r="BQ50" s="7" t="s">
        <v>69</v>
      </c>
      <c r="BR50" s="7" t="s">
        <v>69</v>
      </c>
      <c r="BS50" s="7" t="s">
        <v>69</v>
      </c>
      <c r="BT50" s="7" t="s">
        <v>69</v>
      </c>
      <c r="BU50" s="7" t="s">
        <v>69</v>
      </c>
      <c r="BV50" s="7" t="s">
        <v>69</v>
      </c>
      <c r="BW50" s="7" t="s">
        <v>69</v>
      </c>
      <c r="BX50" s="7" t="s">
        <v>69</v>
      </c>
      <c r="BY50" s="7" t="s">
        <v>69</v>
      </c>
      <c r="BZ50" s="7" t="s">
        <v>69</v>
      </c>
      <c r="CA50" s="7" t="s">
        <v>69</v>
      </c>
      <c r="CB50" s="7" t="s">
        <v>69</v>
      </c>
      <c r="CC50" s="7" t="s">
        <v>69</v>
      </c>
      <c r="CD50" s="7" t="s">
        <v>69</v>
      </c>
      <c r="CE50" s="7" t="s">
        <v>69</v>
      </c>
      <c r="CF50" s="7" t="s">
        <v>69</v>
      </c>
      <c r="CG50" s="7" t="s">
        <v>69</v>
      </c>
      <c r="CH50" s="7" t="s">
        <v>69</v>
      </c>
      <c r="CI50" s="7" t="s">
        <v>69</v>
      </c>
      <c r="CJ50" s="7" t="s">
        <v>69</v>
      </c>
      <c r="CK50" s="7" t="s">
        <v>61</v>
      </c>
      <c r="CL50" s="7" t="s">
        <v>61</v>
      </c>
      <c r="CM50" s="7" t="s">
        <v>69</v>
      </c>
      <c r="CN50" s="7" t="s">
        <v>69</v>
      </c>
      <c r="CO50" s="7" t="s">
        <v>69</v>
      </c>
      <c r="CP50" s="7" t="s">
        <v>69</v>
      </c>
      <c r="CQ50" s="7" t="s">
        <v>61</v>
      </c>
      <c r="CR50" s="7" t="s">
        <v>65</v>
      </c>
      <c r="CS50" s="7" t="s">
        <v>65</v>
      </c>
      <c r="CT50" s="7" t="s">
        <v>65</v>
      </c>
      <c r="CU50" s="7" t="s">
        <v>69</v>
      </c>
      <c r="CV50" s="7" t="s">
        <v>65</v>
      </c>
      <c r="CW50" s="7" t="s">
        <v>69</v>
      </c>
      <c r="CX50" s="7" t="s">
        <v>69</v>
      </c>
      <c r="CY50" s="7" t="s">
        <v>69</v>
      </c>
      <c r="CZ50" s="7" t="s">
        <v>65</v>
      </c>
      <c r="DA50" s="7" t="s">
        <v>69</v>
      </c>
      <c r="DB50" s="7" t="s">
        <v>65</v>
      </c>
      <c r="DC50" s="7" t="s">
        <v>65</v>
      </c>
      <c r="DD50" s="7" t="s">
        <v>61</v>
      </c>
      <c r="DE50" s="7" t="s">
        <v>65</v>
      </c>
      <c r="DF50" s="7" t="s">
        <v>61</v>
      </c>
      <c r="DG50" s="7" t="s">
        <v>69</v>
      </c>
      <c r="DH50" s="7" t="s">
        <v>61</v>
      </c>
      <c r="DI50" s="7" t="s">
        <v>65</v>
      </c>
      <c r="DJ50" s="7" t="s">
        <v>69</v>
      </c>
      <c r="DK50" s="7" t="s">
        <v>69</v>
      </c>
      <c r="DL50" s="7" t="s">
        <v>65</v>
      </c>
      <c r="DM50" s="7" t="s">
        <v>69</v>
      </c>
      <c r="DN50" s="7" t="s">
        <v>69</v>
      </c>
      <c r="DO50" s="7" t="s">
        <v>69</v>
      </c>
      <c r="DP50" s="7" t="s">
        <v>69</v>
      </c>
      <c r="DQ50" s="7" t="s">
        <v>65</v>
      </c>
      <c r="DR50" s="7" t="s">
        <v>69</v>
      </c>
      <c r="DS50" s="7" t="s">
        <v>65</v>
      </c>
      <c r="DT50" s="7" t="s">
        <v>65</v>
      </c>
      <c r="DU50" s="7" t="s">
        <v>65</v>
      </c>
      <c r="DV50" s="7" t="s">
        <v>69</v>
      </c>
      <c r="DW50" s="7" t="s">
        <v>69</v>
      </c>
      <c r="DX50" s="7" t="s">
        <v>65</v>
      </c>
      <c r="DY50" s="7" t="s">
        <v>69</v>
      </c>
      <c r="DZ50" s="7" t="s">
        <v>65</v>
      </c>
      <c r="EA50" s="7" t="s">
        <v>69</v>
      </c>
      <c r="EB50" s="7" t="s">
        <v>69</v>
      </c>
      <c r="EC50" s="7" t="s">
        <v>65</v>
      </c>
      <c r="ED50" s="7" t="s">
        <v>69</v>
      </c>
      <c r="EE50" s="7" t="s">
        <v>69</v>
      </c>
      <c r="EF50" s="7" t="s">
        <v>69</v>
      </c>
      <c r="EG50" s="7" t="s">
        <v>65</v>
      </c>
      <c r="EH50" s="7" t="s">
        <v>65</v>
      </c>
      <c r="EI50" s="7" t="s">
        <v>69</v>
      </c>
      <c r="EJ50" s="7" t="s">
        <v>65</v>
      </c>
      <c r="EK50" s="7" t="s">
        <v>69</v>
      </c>
      <c r="EL50" s="7" t="s">
        <v>65</v>
      </c>
      <c r="EM50" s="7" t="s">
        <v>65</v>
      </c>
      <c r="EN50" s="7" t="s">
        <v>69</v>
      </c>
      <c r="EO50" s="7" t="s">
        <v>69</v>
      </c>
      <c r="EP50" s="7" t="s">
        <v>69</v>
      </c>
      <c r="EQ50" s="7" t="s">
        <v>69</v>
      </c>
      <c r="ER50" s="7" t="s">
        <v>69</v>
      </c>
      <c r="ES50" s="7" t="s">
        <v>69</v>
      </c>
      <c r="ET50" s="7" t="s">
        <v>69</v>
      </c>
      <c r="EU50" s="7" t="s">
        <v>69</v>
      </c>
      <c r="EV50" s="7" t="s">
        <v>69</v>
      </c>
      <c r="EW50" s="7" t="s">
        <v>69</v>
      </c>
      <c r="EX50" s="7" t="s">
        <v>69</v>
      </c>
      <c r="EY50" s="7" t="s">
        <v>69</v>
      </c>
      <c r="EZ50" s="7" t="s">
        <v>89</v>
      </c>
      <c r="FA50" s="7" t="s">
        <v>89</v>
      </c>
      <c r="FB50" s="7" t="s">
        <v>89</v>
      </c>
      <c r="FC50" s="7" t="s">
        <v>61</v>
      </c>
      <c r="FD50" s="7" t="s">
        <v>69</v>
      </c>
      <c r="FE50" s="7" t="s">
        <v>69</v>
      </c>
      <c r="FF50" s="7" t="s">
        <v>69</v>
      </c>
      <c r="FG50" s="7" t="s">
        <v>69</v>
      </c>
      <c r="FH50" s="7" t="s">
        <v>69</v>
      </c>
      <c r="FI50" s="7" t="s">
        <v>69</v>
      </c>
      <c r="FJ50" s="7" t="s">
        <v>65</v>
      </c>
      <c r="FK50" s="7" t="s">
        <v>61</v>
      </c>
      <c r="FL50" s="7" t="s">
        <v>61</v>
      </c>
      <c r="FM50" s="7" t="s">
        <v>69</v>
      </c>
      <c r="FN50" s="7" t="s">
        <v>69</v>
      </c>
      <c r="FO50" s="7" t="s">
        <v>61</v>
      </c>
      <c r="FP50" s="7" t="s">
        <v>69</v>
      </c>
      <c r="FQ50" s="7" t="s">
        <v>61</v>
      </c>
      <c r="FR50" s="7" t="s">
        <v>69</v>
      </c>
      <c r="FS50" s="7" t="s">
        <v>61</v>
      </c>
      <c r="FT50" s="7" t="s">
        <v>69</v>
      </c>
      <c r="FU50" s="7" t="s">
        <v>61</v>
      </c>
      <c r="FV50" s="7" t="s">
        <v>61</v>
      </c>
      <c r="FW50" s="7" t="s">
        <v>69</v>
      </c>
      <c r="FX50" s="7" t="s">
        <v>69</v>
      </c>
      <c r="FY50" s="7" t="s">
        <v>69</v>
      </c>
      <c r="FZ50" s="7" t="s">
        <v>69</v>
      </c>
      <c r="GA50" s="7" t="s">
        <v>69</v>
      </c>
      <c r="GB50" s="7" t="s">
        <v>69</v>
      </c>
      <c r="GC50" s="7" t="s">
        <v>69</v>
      </c>
      <c r="GD50" s="7" t="s">
        <v>61</v>
      </c>
      <c r="GE50" s="7" t="s">
        <v>69</v>
      </c>
      <c r="GF50" s="7" t="s">
        <v>61</v>
      </c>
      <c r="GG50" s="7" t="s">
        <v>69</v>
      </c>
      <c r="GH50" s="7" t="s">
        <v>61</v>
      </c>
      <c r="GI50" s="7" t="s">
        <v>65</v>
      </c>
      <c r="GJ50" s="7" t="s">
        <v>69</v>
      </c>
      <c r="GK50" s="7" t="s">
        <v>69</v>
      </c>
      <c r="GL50" s="7" t="s">
        <v>69</v>
      </c>
      <c r="GM50" s="7" t="s">
        <v>69</v>
      </c>
      <c r="GN50" s="7" t="s">
        <v>61</v>
      </c>
      <c r="GO50" s="7" t="s">
        <v>61</v>
      </c>
      <c r="GP50" s="7" t="s">
        <v>87</v>
      </c>
      <c r="GQ50" s="7" t="s">
        <v>69</v>
      </c>
      <c r="GR50" s="7" t="s">
        <v>61</v>
      </c>
      <c r="GS50" s="7" t="s">
        <v>69</v>
      </c>
      <c r="GT50" s="7" t="s">
        <v>61</v>
      </c>
      <c r="GU50" s="7" t="s">
        <v>61</v>
      </c>
      <c r="GV50" s="7" t="s">
        <v>69</v>
      </c>
      <c r="GW50" s="7" t="s">
        <v>61</v>
      </c>
      <c r="GX50" s="7" t="s">
        <v>69</v>
      </c>
      <c r="GY50" s="7" t="s">
        <v>69</v>
      </c>
      <c r="GZ50" s="7" t="s">
        <v>65</v>
      </c>
      <c r="HA50" s="7" t="s">
        <v>69</v>
      </c>
      <c r="HB50" s="7" t="s">
        <v>69</v>
      </c>
      <c r="HC50" s="7" t="s">
        <v>65</v>
      </c>
      <c r="HD50" s="7" t="s">
        <v>69</v>
      </c>
      <c r="HE50" s="7" t="s">
        <v>69</v>
      </c>
      <c r="HF50" s="7" t="s">
        <v>65</v>
      </c>
      <c r="HG50" s="7" t="s">
        <v>69</v>
      </c>
      <c r="HH50" s="7" t="s">
        <v>69</v>
      </c>
      <c r="HI50" s="7" t="s">
        <v>69</v>
      </c>
      <c r="HJ50" s="7" t="s">
        <v>69</v>
      </c>
      <c r="HK50" s="7" t="s">
        <v>69</v>
      </c>
      <c r="HL50" s="7" t="s">
        <v>69</v>
      </c>
      <c r="HM50" s="7" t="s">
        <v>61</v>
      </c>
      <c r="HN50" s="7" t="s">
        <v>61</v>
      </c>
      <c r="HO50" s="7" t="s">
        <v>61</v>
      </c>
      <c r="HP50" s="7" t="s">
        <v>69</v>
      </c>
      <c r="HQ50" s="7" t="s">
        <v>69</v>
      </c>
      <c r="HR50" s="7" t="s">
        <v>69</v>
      </c>
      <c r="HS50" s="7" t="s">
        <v>61</v>
      </c>
      <c r="HT50" s="7" t="s">
        <v>69</v>
      </c>
      <c r="HU50" s="7" t="s">
        <v>69</v>
      </c>
      <c r="HV50" s="7" t="s">
        <v>69</v>
      </c>
      <c r="HW50" s="7" t="s">
        <v>69</v>
      </c>
      <c r="HX50" s="7" t="s">
        <v>69</v>
      </c>
      <c r="HY50" s="7" t="s">
        <v>69</v>
      </c>
      <c r="HZ50" s="7" t="s">
        <v>61</v>
      </c>
      <c r="IA50" s="7" t="s">
        <v>69</v>
      </c>
      <c r="IB50" s="7" t="s">
        <v>61</v>
      </c>
      <c r="IC50" s="7" t="s">
        <v>65</v>
      </c>
      <c r="ID50" s="7" t="s">
        <v>69</v>
      </c>
      <c r="IE50" s="7" t="s">
        <v>69</v>
      </c>
      <c r="IF50" s="7" t="s">
        <v>69</v>
      </c>
      <c r="IG50" s="7" t="s">
        <v>69</v>
      </c>
      <c r="IH50" s="7" t="s">
        <v>69</v>
      </c>
      <c r="II50" s="7" t="s">
        <v>69</v>
      </c>
      <c r="IJ50" s="7" t="s">
        <v>69</v>
      </c>
      <c r="IK50" s="7" t="s">
        <v>69</v>
      </c>
      <c r="IL50" s="7" t="s">
        <v>69</v>
      </c>
      <c r="IM50" s="7" t="s">
        <v>69</v>
      </c>
      <c r="IN50" s="7" t="s">
        <v>69</v>
      </c>
      <c r="IO50" s="7" t="s">
        <v>69</v>
      </c>
      <c r="IP50" s="7" t="s">
        <v>69</v>
      </c>
      <c r="IQ50" s="7" t="s">
        <v>69</v>
      </c>
      <c r="IR50" s="7" t="s">
        <v>69</v>
      </c>
      <c r="IS50" s="7" t="s">
        <v>69</v>
      </c>
      <c r="IT50" s="7" t="s">
        <v>69</v>
      </c>
      <c r="IU50" s="7" t="s">
        <v>69</v>
      </c>
      <c r="IV50" s="7" t="s">
        <v>69</v>
      </c>
      <c r="IW50" s="7" t="s">
        <v>61</v>
      </c>
      <c r="IX50" s="7" t="s">
        <v>61</v>
      </c>
      <c r="IY50" s="7" t="s">
        <v>61</v>
      </c>
      <c r="IZ50" s="7" t="s">
        <v>61</v>
      </c>
      <c r="JA50" s="7" t="s">
        <v>65</v>
      </c>
      <c r="JB50" s="7" t="s">
        <v>69</v>
      </c>
      <c r="JC50" s="7" t="s">
        <v>69</v>
      </c>
      <c r="JD50" s="7" t="s">
        <v>69</v>
      </c>
      <c r="JE50" s="7" t="s">
        <v>61</v>
      </c>
      <c r="JF50" s="7" t="s">
        <v>65</v>
      </c>
      <c r="JG50" s="7" t="s">
        <v>69</v>
      </c>
      <c r="JH50" s="7" t="s">
        <v>69</v>
      </c>
      <c r="JI50" s="7" t="s">
        <v>69</v>
      </c>
      <c r="JJ50" s="7" t="s">
        <v>69</v>
      </c>
      <c r="JK50" s="7" t="s">
        <v>65</v>
      </c>
      <c r="JL50" s="7" t="s">
        <v>69</v>
      </c>
      <c r="JM50" s="7" t="s">
        <v>61</v>
      </c>
      <c r="JN50" s="7" t="s">
        <v>65</v>
      </c>
      <c r="JO50" s="7" t="s">
        <v>65</v>
      </c>
      <c r="JP50" s="7" t="s">
        <v>69</v>
      </c>
      <c r="JQ50" s="7" t="s">
        <v>69</v>
      </c>
      <c r="JR50" s="7" t="s">
        <v>69</v>
      </c>
      <c r="JS50" s="7" t="s">
        <v>69</v>
      </c>
      <c r="JT50" s="7" t="s">
        <v>69</v>
      </c>
      <c r="JU50" s="7" t="s">
        <v>69</v>
      </c>
      <c r="JV50" s="7" t="s">
        <v>69</v>
      </c>
      <c r="JW50" s="7" t="s">
        <v>69</v>
      </c>
      <c r="JX50" s="7" t="s">
        <v>69</v>
      </c>
      <c r="JY50" s="7" t="s">
        <v>69</v>
      </c>
      <c r="JZ50" s="7" t="s">
        <v>69</v>
      </c>
      <c r="KA50" s="7" t="s">
        <v>69</v>
      </c>
      <c r="KB50" s="7" t="s">
        <v>69</v>
      </c>
      <c r="KC50" s="7" t="s">
        <v>69</v>
      </c>
      <c r="KD50" s="7" t="s">
        <v>65</v>
      </c>
      <c r="KE50" s="7" t="s">
        <v>69</v>
      </c>
      <c r="KF50" s="7" t="s">
        <v>69</v>
      </c>
      <c r="KG50" s="7" t="s">
        <v>69</v>
      </c>
      <c r="KH50" s="7" t="s">
        <v>69</v>
      </c>
      <c r="KI50" s="7" t="s">
        <v>69</v>
      </c>
      <c r="KJ50" s="7" t="s">
        <v>65</v>
      </c>
      <c r="KK50" s="7" t="s">
        <v>69</v>
      </c>
      <c r="KL50" s="7" t="s">
        <v>65</v>
      </c>
      <c r="KM50" s="7" t="s">
        <v>69</v>
      </c>
      <c r="KN50" s="7" t="s">
        <v>69</v>
      </c>
      <c r="KO50" s="7" t="s">
        <v>69</v>
      </c>
      <c r="KP50" s="7" t="s">
        <v>69</v>
      </c>
      <c r="KQ50" s="7" t="s">
        <v>69</v>
      </c>
      <c r="KR50" s="7" t="s">
        <v>69</v>
      </c>
      <c r="KS50" s="7" t="s">
        <v>69</v>
      </c>
      <c r="KT50" s="7" t="s">
        <v>69</v>
      </c>
      <c r="KU50" s="7" t="s">
        <v>69</v>
      </c>
      <c r="KV50" s="7" t="s">
        <v>69</v>
      </c>
      <c r="KW50" s="7" t="s">
        <v>69</v>
      </c>
      <c r="KX50" s="7" t="s">
        <v>69</v>
      </c>
      <c r="KY50" s="7" t="s">
        <v>69</v>
      </c>
      <c r="KZ50" s="7" t="s">
        <v>69</v>
      </c>
      <c r="LA50" s="7" t="s">
        <v>69</v>
      </c>
      <c r="LB50" s="7" t="s">
        <v>69</v>
      </c>
      <c r="LC50" s="7" t="s">
        <v>69</v>
      </c>
      <c r="LD50" s="79" t="s">
        <v>89</v>
      </c>
      <c r="LE50" s="79" t="s">
        <v>89</v>
      </c>
      <c r="LF50" s="7" t="s">
        <v>69</v>
      </c>
      <c r="LG50" s="7" t="s">
        <v>69</v>
      </c>
      <c r="LH50" s="7" t="s">
        <v>61</v>
      </c>
      <c r="LI50" s="7" t="s">
        <v>61</v>
      </c>
      <c r="LJ50" s="7" t="s">
        <v>69</v>
      </c>
      <c r="LK50" s="7" t="s">
        <v>69</v>
      </c>
      <c r="LL50" s="7" t="s">
        <v>69</v>
      </c>
      <c r="LM50" s="7" t="s">
        <v>669</v>
      </c>
      <c r="LN50" s="7" t="s">
        <v>69</v>
      </c>
      <c r="LO50" s="7" t="s">
        <v>69</v>
      </c>
      <c r="LP50" s="7" t="s">
        <v>69</v>
      </c>
      <c r="LQ50" s="7" t="s">
        <v>69</v>
      </c>
      <c r="LR50" s="7" t="s">
        <v>69</v>
      </c>
      <c r="LS50" s="7" t="s">
        <v>69</v>
      </c>
      <c r="LT50" s="7" t="s">
        <v>69</v>
      </c>
      <c r="LU50" s="7" t="s">
        <v>69</v>
      </c>
      <c r="LV50" s="7" t="s">
        <v>69</v>
      </c>
      <c r="LW50" s="7" t="s">
        <v>69</v>
      </c>
      <c r="LX50" s="7" t="s">
        <v>69</v>
      </c>
      <c r="LY50" s="7" t="s">
        <v>69</v>
      </c>
      <c r="LZ50" s="7" t="s">
        <v>69</v>
      </c>
      <c r="MA50" s="7" t="s">
        <v>69</v>
      </c>
      <c r="MB50" s="7" t="s">
        <v>69</v>
      </c>
      <c r="MC50" s="7" t="s">
        <v>69</v>
      </c>
      <c r="MD50" s="7" t="s">
        <v>69</v>
      </c>
      <c r="ME50" s="7" t="s">
        <v>69</v>
      </c>
      <c r="MF50" s="7" t="s">
        <v>69</v>
      </c>
      <c r="MG50" s="7" t="s">
        <v>69</v>
      </c>
      <c r="MH50" s="7" t="s">
        <v>69</v>
      </c>
      <c r="MI50" s="7" t="s">
        <v>69</v>
      </c>
      <c r="MJ50" s="7" t="s">
        <v>69</v>
      </c>
      <c r="MK50" s="7" t="s">
        <v>69</v>
      </c>
      <c r="ML50" s="7" t="s">
        <v>69</v>
      </c>
      <c r="MM50" s="7" t="s">
        <v>69</v>
      </c>
      <c r="MN50" s="7" t="s">
        <v>69</v>
      </c>
      <c r="MO50" s="7" t="s">
        <v>69</v>
      </c>
      <c r="MP50" s="7" t="s">
        <v>69</v>
      </c>
      <c r="MQ50" s="7" t="s">
        <v>69</v>
      </c>
      <c r="MR50" s="7" t="s">
        <v>69</v>
      </c>
      <c r="MS50" s="7" t="s">
        <v>69</v>
      </c>
      <c r="MT50" s="7" t="s">
        <v>69</v>
      </c>
      <c r="MU50" s="7" t="s">
        <v>69</v>
      </c>
      <c r="MV50" s="7" t="s">
        <v>69</v>
      </c>
      <c r="MW50" s="7" t="s">
        <v>69</v>
      </c>
      <c r="MX50" s="7" t="s">
        <v>65</v>
      </c>
      <c r="MY50" s="7" t="s">
        <v>69</v>
      </c>
      <c r="MZ50" s="7" t="s">
        <v>69</v>
      </c>
      <c r="NA50" s="7" t="s">
        <v>69</v>
      </c>
      <c r="NB50" s="7" t="s">
        <v>69</v>
      </c>
      <c r="NC50" s="7" t="s">
        <v>69</v>
      </c>
      <c r="ND50" s="7" t="s">
        <v>69</v>
      </c>
      <c r="NE50" s="7" t="s">
        <v>69</v>
      </c>
      <c r="NF50" s="7" t="s">
        <v>69</v>
      </c>
      <c r="NG50" s="7" t="s">
        <v>69</v>
      </c>
      <c r="NH50" s="7" t="s">
        <v>61</v>
      </c>
      <c r="NI50" s="7" t="s">
        <v>69</v>
      </c>
      <c r="NJ50" s="7" t="s">
        <v>61</v>
      </c>
      <c r="NK50" s="7" t="s">
        <v>69</v>
      </c>
      <c r="NL50" s="7" t="s">
        <v>69</v>
      </c>
      <c r="NM50" s="7" t="s">
        <v>69</v>
      </c>
      <c r="NN50" s="7" t="s">
        <v>69</v>
      </c>
      <c r="NO50" s="7" t="s">
        <v>69</v>
      </c>
      <c r="NP50" s="7" t="s">
        <v>65</v>
      </c>
      <c r="NQ50" s="89" t="s">
        <v>65</v>
      </c>
      <c r="NR50" s="7" t="s">
        <v>69</v>
      </c>
      <c r="NS50" s="7" t="s">
        <v>69</v>
      </c>
      <c r="NT50" s="7" t="s">
        <v>69</v>
      </c>
      <c r="NU50" s="7" t="s">
        <v>69</v>
      </c>
      <c r="NV50" s="7" t="s">
        <v>69</v>
      </c>
      <c r="NW50" s="7" t="s">
        <v>65</v>
      </c>
      <c r="NX50" s="7" t="s">
        <v>65</v>
      </c>
      <c r="NY50" s="7" t="s">
        <v>65</v>
      </c>
      <c r="NZ50" s="7" t="s">
        <v>65</v>
      </c>
      <c r="OA50" s="7" t="s">
        <v>65</v>
      </c>
      <c r="OB50" s="7" t="s">
        <v>65</v>
      </c>
      <c r="OC50" s="7" t="s">
        <v>65</v>
      </c>
      <c r="OD50" s="7" t="s">
        <v>69</v>
      </c>
      <c r="OE50" s="7" t="s">
        <v>69</v>
      </c>
      <c r="OF50" s="7" t="s">
        <v>65</v>
      </c>
      <c r="OG50" s="7" t="s">
        <v>69</v>
      </c>
      <c r="OH50" s="7" t="s">
        <v>69</v>
      </c>
      <c r="OI50" s="7" t="s">
        <v>69</v>
      </c>
      <c r="OJ50" s="7" t="s">
        <v>69</v>
      </c>
      <c r="OK50" s="7" t="s">
        <v>69</v>
      </c>
      <c r="OL50" s="7" t="s">
        <v>69</v>
      </c>
      <c r="OM50" s="7" t="s">
        <v>69</v>
      </c>
      <c r="ON50" s="7" t="s">
        <v>69</v>
      </c>
      <c r="OO50" s="7" t="s">
        <v>61</v>
      </c>
      <c r="OP50" s="7" t="s">
        <v>69</v>
      </c>
      <c r="OQ50" s="7" t="s">
        <v>69</v>
      </c>
      <c r="OR50" s="7" t="s">
        <v>69</v>
      </c>
      <c r="OS50" s="7" t="s">
        <v>69</v>
      </c>
      <c r="OT50" s="7" t="s">
        <v>69</v>
      </c>
      <c r="OU50" s="7" t="s">
        <v>61</v>
      </c>
      <c r="OV50" s="7" t="s">
        <v>65</v>
      </c>
      <c r="OW50" s="7" t="s">
        <v>69</v>
      </c>
      <c r="OX50" s="7" t="s">
        <v>69</v>
      </c>
      <c r="OY50" s="7" t="s">
        <v>69</v>
      </c>
      <c r="OZ50" s="7" t="s">
        <v>69</v>
      </c>
      <c r="PA50" s="7" t="s">
        <v>69</v>
      </c>
      <c r="PB50" s="7" t="s">
        <v>69</v>
      </c>
      <c r="PC50" s="7" t="s">
        <v>69</v>
      </c>
      <c r="PD50" s="7" t="s">
        <v>61</v>
      </c>
      <c r="PE50" s="7" t="s">
        <v>69</v>
      </c>
      <c r="PF50" s="7" t="s">
        <v>69</v>
      </c>
      <c r="PG50" s="7" t="s">
        <v>69</v>
      </c>
      <c r="PH50" s="7" t="s">
        <v>69</v>
      </c>
      <c r="PI50" s="7" t="s">
        <v>69</v>
      </c>
      <c r="PJ50" s="7" t="s">
        <v>69</v>
      </c>
      <c r="PK50" s="7" t="s">
        <v>69</v>
      </c>
      <c r="PL50" s="7" t="s">
        <v>69</v>
      </c>
      <c r="PM50" s="7" t="s">
        <v>69</v>
      </c>
      <c r="PN50" s="7" t="s">
        <v>69</v>
      </c>
      <c r="PO50" s="7" t="s">
        <v>69</v>
      </c>
      <c r="PP50" s="7" t="s">
        <v>69</v>
      </c>
      <c r="PQ50" s="7" t="s">
        <v>69</v>
      </c>
      <c r="PR50" s="7" t="s">
        <v>69</v>
      </c>
      <c r="PS50" s="7" t="s">
        <v>69</v>
      </c>
      <c r="PT50" s="7" t="s">
        <v>69</v>
      </c>
      <c r="PU50" s="7" t="s">
        <v>69</v>
      </c>
      <c r="PV50" s="7" t="s">
        <v>69</v>
      </c>
      <c r="PW50" s="7" t="s">
        <v>69</v>
      </c>
      <c r="PX50" s="7" t="s">
        <v>69</v>
      </c>
      <c r="PY50" s="7" t="s">
        <v>61</v>
      </c>
      <c r="PZ50" s="7" t="s">
        <v>61</v>
      </c>
      <c r="QA50" s="7" t="s">
        <v>65</v>
      </c>
      <c r="QB50" s="7" t="s">
        <v>61</v>
      </c>
      <c r="QC50" s="7" t="s">
        <v>69</v>
      </c>
      <c r="QD50" s="7" t="s">
        <v>69</v>
      </c>
      <c r="QE50" s="7" t="s">
        <v>69</v>
      </c>
      <c r="QF50" s="7" t="s">
        <v>69</v>
      </c>
      <c r="QG50" s="7" t="s">
        <v>69</v>
      </c>
      <c r="QH50" s="7" t="s">
        <v>61</v>
      </c>
      <c r="QI50" s="7" t="s">
        <v>69</v>
      </c>
      <c r="QJ50" s="7" t="s">
        <v>69</v>
      </c>
      <c r="QK50" s="7" t="s">
        <v>69</v>
      </c>
      <c r="QL50" s="7" t="s">
        <v>69</v>
      </c>
      <c r="QM50" s="7" t="s">
        <v>69</v>
      </c>
      <c r="QN50" s="7" t="s">
        <v>69</v>
      </c>
      <c r="QO50" s="7" t="s">
        <v>69</v>
      </c>
      <c r="QP50" s="7" t="s">
        <v>69</v>
      </c>
      <c r="QQ50" s="7" t="s">
        <v>69</v>
      </c>
      <c r="QR50" s="7" t="s">
        <v>61</v>
      </c>
      <c r="QS50" s="7" t="s">
        <v>69</v>
      </c>
      <c r="QT50" s="7" t="s">
        <v>69</v>
      </c>
      <c r="QU50" s="7" t="s">
        <v>69</v>
      </c>
      <c r="QV50" s="7" t="s">
        <v>69</v>
      </c>
      <c r="QW50" s="7" t="s">
        <v>61</v>
      </c>
      <c r="QX50" s="7" t="s">
        <v>69</v>
      </c>
      <c r="QY50" s="7" t="s">
        <v>69</v>
      </c>
      <c r="QZ50" s="7" t="s">
        <v>69</v>
      </c>
      <c r="RA50" s="7" t="s">
        <v>69</v>
      </c>
      <c r="RB50" s="7" t="s">
        <v>69</v>
      </c>
      <c r="RC50" s="7" t="s">
        <v>69</v>
      </c>
      <c r="RD50" s="7" t="s">
        <v>69</v>
      </c>
      <c r="RE50" s="7" t="s">
        <v>69</v>
      </c>
      <c r="RF50" s="7" t="s">
        <v>69</v>
      </c>
      <c r="RG50" s="7" t="s">
        <v>69</v>
      </c>
      <c r="RH50" s="7" t="s">
        <v>69</v>
      </c>
      <c r="RI50" s="7" t="s">
        <v>69</v>
      </c>
      <c r="RJ50" s="7" t="s">
        <v>69</v>
      </c>
      <c r="RK50" s="7" t="s">
        <v>69</v>
      </c>
      <c r="RL50" s="7" t="s">
        <v>69</v>
      </c>
      <c r="RM50" s="7" t="s">
        <v>69</v>
      </c>
      <c r="RN50" s="7" t="s">
        <v>69</v>
      </c>
      <c r="RO50" s="7" t="s">
        <v>69</v>
      </c>
      <c r="RP50" s="7" t="s">
        <v>69</v>
      </c>
      <c r="RQ50" s="7" t="s">
        <v>69</v>
      </c>
      <c r="RR50" s="7" t="s">
        <v>69</v>
      </c>
      <c r="RS50" s="7" t="s">
        <v>65</v>
      </c>
      <c r="RT50" s="7" t="s">
        <v>69</v>
      </c>
      <c r="RU50" s="7" t="s">
        <v>69</v>
      </c>
      <c r="RV50" s="7" t="s">
        <v>69</v>
      </c>
      <c r="RW50" s="7" t="s">
        <v>69</v>
      </c>
      <c r="RX50" s="7" t="s">
        <v>69</v>
      </c>
      <c r="RY50" s="7" t="s">
        <v>69</v>
      </c>
      <c r="RZ50" s="7" t="s">
        <v>69</v>
      </c>
      <c r="SA50" s="7" t="s">
        <v>61</v>
      </c>
      <c r="SB50" s="7" t="s">
        <v>69</v>
      </c>
      <c r="SC50" s="7" t="s">
        <v>61</v>
      </c>
      <c r="SD50" s="7" t="s">
        <v>61</v>
      </c>
      <c r="SE50" s="7" t="s">
        <v>69</v>
      </c>
      <c r="SF50" s="7" t="s">
        <v>69</v>
      </c>
      <c r="SG50" s="7" t="s">
        <v>61</v>
      </c>
      <c r="SH50" s="7" t="s">
        <v>61</v>
      </c>
      <c r="SI50" s="7" t="s">
        <v>61</v>
      </c>
      <c r="SJ50" s="7" t="s">
        <v>61</v>
      </c>
      <c r="SK50" s="7" t="s">
        <v>61</v>
      </c>
      <c r="SL50" s="7" t="s">
        <v>69</v>
      </c>
      <c r="SM50" s="7" t="s">
        <v>65</v>
      </c>
      <c r="SN50" s="7" t="s">
        <v>69</v>
      </c>
      <c r="SO50" s="7" t="s">
        <v>65</v>
      </c>
      <c r="SP50" s="7" t="s">
        <v>61</v>
      </c>
      <c r="SQ50" s="7" t="s">
        <v>69</v>
      </c>
      <c r="SR50" s="7" t="s">
        <v>61</v>
      </c>
      <c r="SS50" s="7" t="s">
        <v>61</v>
      </c>
      <c r="ST50" s="7" t="s">
        <v>61</v>
      </c>
      <c r="SU50" s="7" t="s">
        <v>69</v>
      </c>
      <c r="SV50" s="7" t="s">
        <v>69</v>
      </c>
      <c r="SW50" s="7" t="s">
        <v>69</v>
      </c>
      <c r="SX50" s="7" t="s">
        <v>69</v>
      </c>
      <c r="SY50" s="7" t="s">
        <v>69</v>
      </c>
      <c r="SZ50" s="7" t="s">
        <v>69</v>
      </c>
      <c r="TA50" s="7" t="s">
        <v>69</v>
      </c>
      <c r="TB50" s="7" t="s">
        <v>69</v>
      </c>
      <c r="TC50" s="7" t="s">
        <v>69</v>
      </c>
      <c r="TD50" s="7" t="s">
        <v>69</v>
      </c>
      <c r="TE50" s="7" t="s">
        <v>69</v>
      </c>
      <c r="TF50" s="7" t="s">
        <v>61</v>
      </c>
      <c r="TG50" s="7" t="s">
        <v>69</v>
      </c>
      <c r="TH50" s="7" t="s">
        <v>69</v>
      </c>
      <c r="TI50" s="7" t="s">
        <v>69</v>
      </c>
      <c r="TJ50" s="7" t="s">
        <v>69</v>
      </c>
      <c r="TK50" s="7" t="s">
        <v>69</v>
      </c>
      <c r="TL50" s="7" t="s">
        <v>69</v>
      </c>
      <c r="TM50" s="7" t="s">
        <v>69</v>
      </c>
      <c r="TN50" s="7" t="s">
        <v>69</v>
      </c>
      <c r="TO50" s="7" t="s">
        <v>69</v>
      </c>
      <c r="TP50" s="7" t="s">
        <v>69</v>
      </c>
      <c r="TQ50" s="7" t="s">
        <v>69</v>
      </c>
      <c r="TR50" s="7" t="s">
        <v>69</v>
      </c>
      <c r="TS50" s="7" t="s">
        <v>69</v>
      </c>
      <c r="TT50" s="7" t="s">
        <v>69</v>
      </c>
      <c r="TU50" s="7" t="s">
        <v>69</v>
      </c>
      <c r="TV50" s="7" t="s">
        <v>69</v>
      </c>
      <c r="TW50" s="7" t="s">
        <v>69</v>
      </c>
      <c r="TX50" s="7" t="s">
        <v>69</v>
      </c>
      <c r="TY50" s="7" t="s">
        <v>69</v>
      </c>
      <c r="TZ50" s="7" t="s">
        <v>69</v>
      </c>
      <c r="UA50" s="7" t="s">
        <v>69</v>
      </c>
      <c r="UB50" s="7" t="s">
        <v>69</v>
      </c>
      <c r="UC50" s="7" t="s">
        <v>69</v>
      </c>
      <c r="UD50" s="7" t="s">
        <v>69</v>
      </c>
      <c r="UE50" s="7" t="s">
        <v>69</v>
      </c>
      <c r="UF50" s="7" t="s">
        <v>69</v>
      </c>
      <c r="UG50" s="7" t="s">
        <v>69</v>
      </c>
      <c r="UH50" s="7" t="s">
        <v>69</v>
      </c>
      <c r="UI50" s="7" t="s">
        <v>69</v>
      </c>
      <c r="UJ50" s="7" t="s">
        <v>69</v>
      </c>
      <c r="UK50" s="7" t="s">
        <v>69</v>
      </c>
      <c r="UL50" s="7" t="s">
        <v>69</v>
      </c>
      <c r="UM50" s="7" t="s">
        <v>69</v>
      </c>
      <c r="UN50" s="7" t="s">
        <v>69</v>
      </c>
      <c r="UO50" s="7" t="s">
        <v>69</v>
      </c>
      <c r="UP50" s="7" t="s">
        <v>69</v>
      </c>
      <c r="UQ50" s="7" t="s">
        <v>69</v>
      </c>
      <c r="UR50" s="7" t="s">
        <v>69</v>
      </c>
      <c r="US50" s="7" t="s">
        <v>69</v>
      </c>
      <c r="UT50" s="7" t="s">
        <v>69</v>
      </c>
      <c r="UU50" s="7" t="s">
        <v>69</v>
      </c>
      <c r="UV50" s="7" t="s">
        <v>69</v>
      </c>
      <c r="UW50" s="7" t="s">
        <v>69</v>
      </c>
      <c r="UX50" s="7" t="s">
        <v>69</v>
      </c>
      <c r="UY50" s="7" t="s">
        <v>69</v>
      </c>
      <c r="UZ50" s="7" t="s">
        <v>69</v>
      </c>
      <c r="VA50" s="7" t="s">
        <v>69</v>
      </c>
      <c r="VB50" s="7" t="s">
        <v>69</v>
      </c>
      <c r="VC50" s="7" t="s">
        <v>69</v>
      </c>
      <c r="VD50" s="7" t="s">
        <v>69</v>
      </c>
      <c r="VE50" s="7" t="s">
        <v>69</v>
      </c>
      <c r="VF50" s="7" t="s">
        <v>69</v>
      </c>
      <c r="VG50" s="7" t="s">
        <v>69</v>
      </c>
      <c r="VH50" s="7" t="s">
        <v>69</v>
      </c>
      <c r="VI50" s="7" t="s">
        <v>69</v>
      </c>
      <c r="VJ50" s="7" t="s">
        <v>69</v>
      </c>
      <c r="VK50" s="7" t="s">
        <v>69</v>
      </c>
      <c r="VL50" s="7" t="s">
        <v>69</v>
      </c>
      <c r="VM50" s="7" t="s">
        <v>69</v>
      </c>
      <c r="VN50" s="7" t="s">
        <v>69</v>
      </c>
      <c r="VO50" s="7" t="s">
        <v>69</v>
      </c>
      <c r="VP50" s="7" t="s">
        <v>69</v>
      </c>
      <c r="VQ50" s="7" t="s">
        <v>69</v>
      </c>
      <c r="VR50" s="7" t="s">
        <v>69</v>
      </c>
      <c r="VS50" s="7" t="s">
        <v>69</v>
      </c>
      <c r="VT50" s="7" t="s">
        <v>69</v>
      </c>
      <c r="VU50" s="7" t="s">
        <v>69</v>
      </c>
      <c r="VV50" s="7" t="s">
        <v>69</v>
      </c>
      <c r="VW50" s="7" t="s">
        <v>69</v>
      </c>
      <c r="VX50" s="7" t="s">
        <v>69</v>
      </c>
      <c r="VY50" s="7" t="s">
        <v>69</v>
      </c>
      <c r="VZ50" s="7" t="s">
        <v>69</v>
      </c>
      <c r="WA50" s="7" t="s">
        <v>69</v>
      </c>
      <c r="WB50" s="7" t="s">
        <v>69</v>
      </c>
      <c r="WC50" s="7" t="s">
        <v>69</v>
      </c>
      <c r="WD50" s="7" t="s">
        <v>69</v>
      </c>
      <c r="WE50" s="7" t="s">
        <v>69</v>
      </c>
      <c r="WF50" s="7" t="s">
        <v>69</v>
      </c>
      <c r="WG50" s="7" t="s">
        <v>69</v>
      </c>
      <c r="WH50" s="7" t="s">
        <v>69</v>
      </c>
      <c r="WI50" s="7" t="s">
        <v>69</v>
      </c>
      <c r="WJ50" s="7" t="s">
        <v>69</v>
      </c>
      <c r="WK50" s="7" t="s">
        <v>69</v>
      </c>
      <c r="WL50" s="7" t="s">
        <v>69</v>
      </c>
      <c r="WM50" s="7" t="s">
        <v>69</v>
      </c>
      <c r="WN50" s="7" t="s">
        <v>69</v>
      </c>
      <c r="WO50" s="7" t="s">
        <v>69</v>
      </c>
      <c r="WP50" s="7" t="s">
        <v>69</v>
      </c>
      <c r="WQ50" s="7" t="s">
        <v>69</v>
      </c>
      <c r="WR50" s="7" t="s">
        <v>69</v>
      </c>
      <c r="WS50" s="7" t="s">
        <v>69</v>
      </c>
      <c r="WT50" s="7" t="s">
        <v>69</v>
      </c>
      <c r="WU50" s="7" t="s">
        <v>69</v>
      </c>
      <c r="WV50" s="7" t="s">
        <v>69</v>
      </c>
      <c r="WW50" s="7" t="s">
        <v>69</v>
      </c>
      <c r="WX50" s="7" t="s">
        <v>69</v>
      </c>
      <c r="WY50" s="7" t="s">
        <v>69</v>
      </c>
      <c r="WZ50" s="7" t="s">
        <v>69</v>
      </c>
      <c r="XA50" s="7" t="s">
        <v>69</v>
      </c>
      <c r="XB50" s="7" t="s">
        <v>69</v>
      </c>
      <c r="XC50" s="7" t="s">
        <v>69</v>
      </c>
      <c r="XD50" s="7" t="s">
        <v>69</v>
      </c>
      <c r="XE50" s="7" t="s">
        <v>69</v>
      </c>
      <c r="XF50" s="7" t="s">
        <v>69</v>
      </c>
      <c r="XG50" s="7" t="s">
        <v>69</v>
      </c>
      <c r="XH50" s="7" t="s">
        <v>69</v>
      </c>
      <c r="XI50" s="7" t="s">
        <v>69</v>
      </c>
      <c r="XJ50" s="7" t="s">
        <v>69</v>
      </c>
      <c r="XK50" s="7" t="s">
        <v>69</v>
      </c>
      <c r="XL50" s="7" t="s">
        <v>61</v>
      </c>
      <c r="XM50" s="7" t="s">
        <v>69</v>
      </c>
      <c r="XN50" s="7" t="s">
        <v>69</v>
      </c>
      <c r="XO50" s="7" t="s">
        <v>69</v>
      </c>
      <c r="XP50" s="7" t="s">
        <v>69</v>
      </c>
      <c r="XQ50" s="7" t="s">
        <v>69</v>
      </c>
      <c r="XR50" s="7" t="s">
        <v>69</v>
      </c>
      <c r="XS50" s="7" t="s">
        <v>69</v>
      </c>
      <c r="XT50" s="7" t="s">
        <v>69</v>
      </c>
      <c r="XU50" s="7" t="s">
        <v>61</v>
      </c>
      <c r="XV50" s="7" t="s">
        <v>69</v>
      </c>
      <c r="XW50" s="7" t="s">
        <v>69</v>
      </c>
      <c r="XX50" s="7" t="s">
        <v>69</v>
      </c>
      <c r="XY50" s="7" t="s">
        <v>69</v>
      </c>
      <c r="XZ50" s="7" t="s">
        <v>69</v>
      </c>
      <c r="YA50" s="7" t="s">
        <v>69</v>
      </c>
      <c r="YB50" s="7" t="s">
        <v>69</v>
      </c>
      <c r="YC50" s="7" t="s">
        <v>69</v>
      </c>
      <c r="YD50" s="42" t="s">
        <v>69</v>
      </c>
      <c r="YE50" s="23"/>
    </row>
    <row r="51" spans="1:655" x14ac:dyDescent="0.55000000000000004">
      <c r="A51" t="s">
        <v>61</v>
      </c>
      <c r="B51" s="42">
        <f>IF(B$50=$A51,1,0)</f>
        <v>0</v>
      </c>
      <c r="C51" s="42">
        <f t="shared" ref="C51:BN55" si="156">IF(C$50=$A51,1,0)</f>
        <v>0</v>
      </c>
      <c r="D51" s="42">
        <f t="shared" si="156"/>
        <v>0</v>
      </c>
      <c r="E51" s="42">
        <f t="shared" si="156"/>
        <v>0</v>
      </c>
      <c r="F51" s="42">
        <f t="shared" si="156"/>
        <v>0</v>
      </c>
      <c r="G51" s="42">
        <f t="shared" si="156"/>
        <v>0</v>
      </c>
      <c r="H51" s="42">
        <f t="shared" si="156"/>
        <v>0</v>
      </c>
      <c r="I51" s="42">
        <f t="shared" si="156"/>
        <v>0</v>
      </c>
      <c r="J51" s="42">
        <f t="shared" si="156"/>
        <v>0</v>
      </c>
      <c r="K51" s="42">
        <f t="shared" si="156"/>
        <v>1</v>
      </c>
      <c r="L51" s="42">
        <f t="shared" si="156"/>
        <v>0</v>
      </c>
      <c r="M51" s="42">
        <f t="shared" si="156"/>
        <v>0</v>
      </c>
      <c r="N51" s="42">
        <f t="shared" si="156"/>
        <v>0</v>
      </c>
      <c r="O51" s="42">
        <f t="shared" si="156"/>
        <v>0</v>
      </c>
      <c r="P51" s="42">
        <f t="shared" si="156"/>
        <v>0</v>
      </c>
      <c r="Q51" s="42">
        <f t="shared" si="156"/>
        <v>0</v>
      </c>
      <c r="R51" s="42">
        <f t="shared" si="156"/>
        <v>0</v>
      </c>
      <c r="S51" s="42">
        <f t="shared" si="156"/>
        <v>0</v>
      </c>
      <c r="T51" s="42">
        <f t="shared" si="156"/>
        <v>0</v>
      </c>
      <c r="U51" s="42">
        <f t="shared" si="156"/>
        <v>0</v>
      </c>
      <c r="V51" s="42">
        <f t="shared" si="156"/>
        <v>0</v>
      </c>
      <c r="W51" s="42">
        <f t="shared" si="156"/>
        <v>0</v>
      </c>
      <c r="X51" s="42">
        <f t="shared" si="156"/>
        <v>0</v>
      </c>
      <c r="Y51" s="42">
        <f t="shared" si="156"/>
        <v>0</v>
      </c>
      <c r="Z51" s="42">
        <f t="shared" si="156"/>
        <v>0</v>
      </c>
      <c r="AA51" s="42">
        <f t="shared" si="156"/>
        <v>0</v>
      </c>
      <c r="AB51" s="42">
        <f t="shared" si="156"/>
        <v>0</v>
      </c>
      <c r="AC51" s="42">
        <f t="shared" si="156"/>
        <v>0</v>
      </c>
      <c r="AD51" s="42">
        <f t="shared" si="156"/>
        <v>0</v>
      </c>
      <c r="AE51" s="42">
        <f t="shared" si="156"/>
        <v>0</v>
      </c>
      <c r="AF51" s="42">
        <f t="shared" si="156"/>
        <v>0</v>
      </c>
      <c r="AG51" s="42">
        <f t="shared" si="156"/>
        <v>0</v>
      </c>
      <c r="AH51" s="42">
        <f t="shared" si="156"/>
        <v>0</v>
      </c>
      <c r="AI51" s="42">
        <f t="shared" si="156"/>
        <v>0</v>
      </c>
      <c r="AJ51" s="42">
        <f t="shared" si="156"/>
        <v>0</v>
      </c>
      <c r="AK51" s="42">
        <f t="shared" si="156"/>
        <v>0</v>
      </c>
      <c r="AL51" s="42">
        <f t="shared" si="156"/>
        <v>0</v>
      </c>
      <c r="AM51" s="42">
        <f t="shared" si="156"/>
        <v>0</v>
      </c>
      <c r="AN51" s="42">
        <f t="shared" si="156"/>
        <v>0</v>
      </c>
      <c r="AO51" s="42">
        <f t="shared" si="156"/>
        <v>0</v>
      </c>
      <c r="AP51" s="42">
        <f t="shared" si="156"/>
        <v>0</v>
      </c>
      <c r="AQ51" s="42">
        <f t="shared" si="156"/>
        <v>0</v>
      </c>
      <c r="AR51" s="42">
        <f t="shared" si="156"/>
        <v>0</v>
      </c>
      <c r="AS51" s="42">
        <f t="shared" si="156"/>
        <v>0</v>
      </c>
      <c r="AT51" s="42">
        <f t="shared" si="156"/>
        <v>0</v>
      </c>
      <c r="AU51" s="42">
        <f t="shared" si="156"/>
        <v>0</v>
      </c>
      <c r="AV51" s="42">
        <f t="shared" si="156"/>
        <v>0</v>
      </c>
      <c r="AW51" s="42">
        <f t="shared" si="156"/>
        <v>0</v>
      </c>
      <c r="AX51" s="42">
        <f t="shared" si="156"/>
        <v>0</v>
      </c>
      <c r="AY51" s="42">
        <f t="shared" si="156"/>
        <v>0</v>
      </c>
      <c r="AZ51" s="42">
        <f t="shared" si="156"/>
        <v>0</v>
      </c>
      <c r="BA51" s="42">
        <f t="shared" si="156"/>
        <v>0</v>
      </c>
      <c r="BB51" s="42">
        <f t="shared" si="156"/>
        <v>0</v>
      </c>
      <c r="BC51" s="42">
        <f t="shared" si="156"/>
        <v>0</v>
      </c>
      <c r="BD51" s="42">
        <f t="shared" si="156"/>
        <v>0</v>
      </c>
      <c r="BE51" s="42">
        <f t="shared" si="156"/>
        <v>0</v>
      </c>
      <c r="BF51" s="42">
        <f t="shared" si="156"/>
        <v>0</v>
      </c>
      <c r="BG51" s="42">
        <f t="shared" si="156"/>
        <v>0</v>
      </c>
      <c r="BH51" s="42">
        <f t="shared" si="156"/>
        <v>0</v>
      </c>
      <c r="BI51" s="42">
        <f t="shared" si="156"/>
        <v>0</v>
      </c>
      <c r="BJ51" s="42">
        <f t="shared" si="156"/>
        <v>0</v>
      </c>
      <c r="BK51" s="42">
        <f t="shared" si="156"/>
        <v>0</v>
      </c>
      <c r="BL51" s="42">
        <f t="shared" si="156"/>
        <v>0</v>
      </c>
      <c r="BM51" s="42">
        <f t="shared" si="156"/>
        <v>0</v>
      </c>
      <c r="BN51" s="42">
        <f t="shared" si="156"/>
        <v>0</v>
      </c>
      <c r="BO51" s="42">
        <f t="shared" ref="BO51:DZ54" si="157">IF(BO$50=$A51,1,0)</f>
        <v>0</v>
      </c>
      <c r="BP51" s="42">
        <f t="shared" si="157"/>
        <v>0</v>
      </c>
      <c r="BQ51" s="42">
        <f t="shared" si="157"/>
        <v>0</v>
      </c>
      <c r="BR51" s="42">
        <f t="shared" si="157"/>
        <v>0</v>
      </c>
      <c r="BS51" s="42">
        <f t="shared" si="157"/>
        <v>0</v>
      </c>
      <c r="BT51" s="42">
        <f t="shared" si="157"/>
        <v>0</v>
      </c>
      <c r="BU51" s="42">
        <f t="shared" si="157"/>
        <v>0</v>
      </c>
      <c r="BV51" s="42">
        <f t="shared" si="157"/>
        <v>0</v>
      </c>
      <c r="BW51" s="42">
        <f t="shared" si="157"/>
        <v>0</v>
      </c>
      <c r="BX51" s="42">
        <f t="shared" si="157"/>
        <v>0</v>
      </c>
      <c r="BY51" s="42">
        <f t="shared" si="157"/>
        <v>0</v>
      </c>
      <c r="BZ51" s="42">
        <f t="shared" si="157"/>
        <v>0</v>
      </c>
      <c r="CA51" s="42">
        <f t="shared" si="157"/>
        <v>0</v>
      </c>
      <c r="CB51" s="42">
        <f t="shared" si="157"/>
        <v>0</v>
      </c>
      <c r="CC51" s="42">
        <f t="shared" si="157"/>
        <v>0</v>
      </c>
      <c r="CD51" s="42">
        <f t="shared" si="157"/>
        <v>0</v>
      </c>
      <c r="CE51" s="42">
        <f t="shared" si="157"/>
        <v>0</v>
      </c>
      <c r="CF51" s="42">
        <f t="shared" si="157"/>
        <v>0</v>
      </c>
      <c r="CG51" s="42">
        <f t="shared" si="157"/>
        <v>0</v>
      </c>
      <c r="CH51" s="42">
        <f t="shared" si="157"/>
        <v>0</v>
      </c>
      <c r="CI51" s="42">
        <f t="shared" si="157"/>
        <v>0</v>
      </c>
      <c r="CJ51" s="42">
        <f t="shared" si="157"/>
        <v>0</v>
      </c>
      <c r="CK51" s="42">
        <f t="shared" si="157"/>
        <v>1</v>
      </c>
      <c r="CL51" s="42">
        <f t="shared" si="157"/>
        <v>1</v>
      </c>
      <c r="CM51" s="42">
        <f t="shared" si="157"/>
        <v>0</v>
      </c>
      <c r="CN51" s="42">
        <f t="shared" si="157"/>
        <v>0</v>
      </c>
      <c r="CO51" s="42">
        <f t="shared" si="157"/>
        <v>0</v>
      </c>
      <c r="CP51" s="42">
        <f t="shared" si="157"/>
        <v>0</v>
      </c>
      <c r="CQ51" s="42">
        <f t="shared" si="157"/>
        <v>1</v>
      </c>
      <c r="CR51" s="42">
        <f t="shared" si="157"/>
        <v>0</v>
      </c>
      <c r="CS51" s="42">
        <f t="shared" si="157"/>
        <v>0</v>
      </c>
      <c r="CT51" s="42">
        <f t="shared" si="157"/>
        <v>0</v>
      </c>
      <c r="CU51" s="42">
        <f t="shared" si="157"/>
        <v>0</v>
      </c>
      <c r="CV51" s="42">
        <f t="shared" si="157"/>
        <v>0</v>
      </c>
      <c r="CW51" s="42">
        <f t="shared" si="157"/>
        <v>0</v>
      </c>
      <c r="CX51" s="42">
        <f t="shared" si="157"/>
        <v>0</v>
      </c>
      <c r="CY51" s="42">
        <f t="shared" si="157"/>
        <v>0</v>
      </c>
      <c r="CZ51" s="42">
        <f t="shared" si="157"/>
        <v>0</v>
      </c>
      <c r="DA51" s="42">
        <f t="shared" si="157"/>
        <v>0</v>
      </c>
      <c r="DB51" s="42">
        <f t="shared" si="157"/>
        <v>0</v>
      </c>
      <c r="DC51" s="42">
        <f t="shared" si="157"/>
        <v>0</v>
      </c>
      <c r="DD51" s="42">
        <f t="shared" si="157"/>
        <v>1</v>
      </c>
      <c r="DE51" s="42">
        <f t="shared" si="157"/>
        <v>0</v>
      </c>
      <c r="DF51" s="42">
        <f t="shared" si="157"/>
        <v>1</v>
      </c>
      <c r="DG51" s="42">
        <f t="shared" si="157"/>
        <v>0</v>
      </c>
      <c r="DH51" s="42">
        <f t="shared" si="157"/>
        <v>1</v>
      </c>
      <c r="DI51" s="42">
        <f t="shared" si="157"/>
        <v>0</v>
      </c>
      <c r="DJ51" s="42">
        <f t="shared" si="157"/>
        <v>0</v>
      </c>
      <c r="DK51" s="42">
        <f t="shared" si="157"/>
        <v>0</v>
      </c>
      <c r="DL51" s="42">
        <f t="shared" si="157"/>
        <v>0</v>
      </c>
      <c r="DM51" s="42">
        <f t="shared" si="157"/>
        <v>0</v>
      </c>
      <c r="DN51" s="42">
        <f t="shared" si="157"/>
        <v>0</v>
      </c>
      <c r="DO51" s="42">
        <f t="shared" si="157"/>
        <v>0</v>
      </c>
      <c r="DP51" s="42">
        <f t="shared" si="157"/>
        <v>0</v>
      </c>
      <c r="DQ51" s="42">
        <f t="shared" si="157"/>
        <v>0</v>
      </c>
      <c r="DR51" s="42">
        <f t="shared" si="157"/>
        <v>0</v>
      </c>
      <c r="DS51" s="42">
        <f t="shared" si="157"/>
        <v>0</v>
      </c>
      <c r="DT51" s="42">
        <f t="shared" si="157"/>
        <v>0</v>
      </c>
      <c r="DU51" s="42">
        <f t="shared" si="157"/>
        <v>0</v>
      </c>
      <c r="DV51" s="42">
        <f t="shared" si="157"/>
        <v>0</v>
      </c>
      <c r="DW51" s="42">
        <f t="shared" si="157"/>
        <v>0</v>
      </c>
      <c r="DX51" s="42">
        <f t="shared" si="157"/>
        <v>0</v>
      </c>
      <c r="DY51" s="42">
        <f t="shared" si="157"/>
        <v>0</v>
      </c>
      <c r="DZ51" s="42">
        <f t="shared" si="157"/>
        <v>0</v>
      </c>
      <c r="EA51" s="42">
        <f t="shared" ref="EA51:GL55" si="158">IF(EA$50=$A51,1,0)</f>
        <v>0</v>
      </c>
      <c r="EB51" s="42">
        <f t="shared" si="158"/>
        <v>0</v>
      </c>
      <c r="EC51" s="42">
        <f t="shared" si="158"/>
        <v>0</v>
      </c>
      <c r="ED51" s="42">
        <f t="shared" si="158"/>
        <v>0</v>
      </c>
      <c r="EE51" s="42">
        <f t="shared" si="158"/>
        <v>0</v>
      </c>
      <c r="EF51" s="42">
        <f t="shared" si="158"/>
        <v>0</v>
      </c>
      <c r="EG51" s="42">
        <f t="shared" si="158"/>
        <v>0</v>
      </c>
      <c r="EH51" s="42">
        <f t="shared" si="158"/>
        <v>0</v>
      </c>
      <c r="EI51" s="42">
        <f t="shared" si="158"/>
        <v>0</v>
      </c>
      <c r="EJ51" s="42">
        <f t="shared" si="158"/>
        <v>0</v>
      </c>
      <c r="EK51" s="42">
        <f t="shared" si="158"/>
        <v>0</v>
      </c>
      <c r="EL51" s="42">
        <f t="shared" si="158"/>
        <v>0</v>
      </c>
      <c r="EM51" s="42">
        <f t="shared" si="158"/>
        <v>0</v>
      </c>
      <c r="EN51" s="42">
        <f t="shared" si="158"/>
        <v>0</v>
      </c>
      <c r="EO51" s="42">
        <f t="shared" si="158"/>
        <v>0</v>
      </c>
      <c r="EP51" s="42">
        <f t="shared" si="158"/>
        <v>0</v>
      </c>
      <c r="EQ51" s="42">
        <f t="shared" si="158"/>
        <v>0</v>
      </c>
      <c r="ER51" s="42">
        <f t="shared" si="158"/>
        <v>0</v>
      </c>
      <c r="ES51" s="42">
        <f t="shared" si="158"/>
        <v>0</v>
      </c>
      <c r="ET51" s="42">
        <f t="shared" si="158"/>
        <v>0</v>
      </c>
      <c r="EU51" s="42">
        <f t="shared" si="158"/>
        <v>0</v>
      </c>
      <c r="EV51" s="42">
        <f t="shared" si="158"/>
        <v>0</v>
      </c>
      <c r="EW51" s="42">
        <f t="shared" si="158"/>
        <v>0</v>
      </c>
      <c r="EX51" s="42">
        <f t="shared" si="158"/>
        <v>0</v>
      </c>
      <c r="EY51" s="42">
        <f t="shared" si="158"/>
        <v>0</v>
      </c>
      <c r="EZ51" s="42">
        <f t="shared" si="158"/>
        <v>0</v>
      </c>
      <c r="FA51" s="42">
        <f t="shared" si="158"/>
        <v>0</v>
      </c>
      <c r="FB51" s="42">
        <f t="shared" si="158"/>
        <v>0</v>
      </c>
      <c r="FC51" s="42">
        <f t="shared" si="158"/>
        <v>1</v>
      </c>
      <c r="FD51" s="42">
        <f t="shared" si="158"/>
        <v>0</v>
      </c>
      <c r="FE51" s="42">
        <f t="shared" si="158"/>
        <v>0</v>
      </c>
      <c r="FF51" s="42">
        <f t="shared" si="158"/>
        <v>0</v>
      </c>
      <c r="FG51" s="42">
        <f t="shared" si="158"/>
        <v>0</v>
      </c>
      <c r="FH51" s="42">
        <f t="shared" si="158"/>
        <v>0</v>
      </c>
      <c r="FI51" s="42">
        <f t="shared" si="158"/>
        <v>0</v>
      </c>
      <c r="FJ51" s="42">
        <f t="shared" si="158"/>
        <v>0</v>
      </c>
      <c r="FK51" s="42">
        <f t="shared" si="158"/>
        <v>1</v>
      </c>
      <c r="FL51" s="42">
        <f t="shared" si="158"/>
        <v>1</v>
      </c>
      <c r="FM51" s="42">
        <f t="shared" si="158"/>
        <v>0</v>
      </c>
      <c r="FN51" s="42">
        <f t="shared" si="158"/>
        <v>0</v>
      </c>
      <c r="FO51" s="42">
        <f t="shared" si="158"/>
        <v>1</v>
      </c>
      <c r="FP51" s="42">
        <f t="shared" si="158"/>
        <v>0</v>
      </c>
      <c r="FQ51" s="42">
        <f t="shared" si="158"/>
        <v>1</v>
      </c>
      <c r="FR51" s="42">
        <f t="shared" si="158"/>
        <v>0</v>
      </c>
      <c r="FS51" s="42">
        <f t="shared" si="158"/>
        <v>1</v>
      </c>
      <c r="FT51" s="42">
        <f t="shared" si="158"/>
        <v>0</v>
      </c>
      <c r="FU51" s="42">
        <f t="shared" si="158"/>
        <v>1</v>
      </c>
      <c r="FV51" s="42">
        <f t="shared" si="158"/>
        <v>1</v>
      </c>
      <c r="FW51" s="42">
        <f t="shared" si="158"/>
        <v>0</v>
      </c>
      <c r="FX51" s="42">
        <f t="shared" si="158"/>
        <v>0</v>
      </c>
      <c r="FY51" s="42">
        <f t="shared" si="158"/>
        <v>0</v>
      </c>
      <c r="FZ51" s="42">
        <f t="shared" si="158"/>
        <v>0</v>
      </c>
      <c r="GA51" s="42">
        <f t="shared" si="158"/>
        <v>0</v>
      </c>
      <c r="GB51" s="42">
        <f t="shared" si="158"/>
        <v>0</v>
      </c>
      <c r="GC51" s="42">
        <f t="shared" si="158"/>
        <v>0</v>
      </c>
      <c r="GD51" s="42">
        <f t="shared" si="158"/>
        <v>1</v>
      </c>
      <c r="GE51" s="42">
        <f t="shared" si="158"/>
        <v>0</v>
      </c>
      <c r="GF51" s="42">
        <f t="shared" si="158"/>
        <v>1</v>
      </c>
      <c r="GG51" s="42">
        <f t="shared" si="158"/>
        <v>0</v>
      </c>
      <c r="GH51" s="42">
        <f t="shared" si="158"/>
        <v>1</v>
      </c>
      <c r="GI51" s="42">
        <f t="shared" si="158"/>
        <v>0</v>
      </c>
      <c r="GJ51" s="42">
        <f t="shared" si="158"/>
        <v>0</v>
      </c>
      <c r="GK51" s="42">
        <f t="shared" si="158"/>
        <v>0</v>
      </c>
      <c r="GL51" s="42">
        <f t="shared" si="158"/>
        <v>0</v>
      </c>
      <c r="GM51" s="42">
        <f t="shared" ref="GM51:IX54" si="159">IF(GM$50=$A51,1,0)</f>
        <v>0</v>
      </c>
      <c r="GN51" s="42">
        <f t="shared" si="159"/>
        <v>1</v>
      </c>
      <c r="GO51" s="42">
        <f t="shared" si="159"/>
        <v>1</v>
      </c>
      <c r="GP51" s="42">
        <f t="shared" si="159"/>
        <v>0</v>
      </c>
      <c r="GQ51" s="42">
        <f t="shared" si="159"/>
        <v>0</v>
      </c>
      <c r="GR51" s="42">
        <f t="shared" si="159"/>
        <v>1</v>
      </c>
      <c r="GS51" s="42">
        <f t="shared" si="159"/>
        <v>0</v>
      </c>
      <c r="GT51" s="42">
        <f t="shared" si="159"/>
        <v>1</v>
      </c>
      <c r="GU51" s="42">
        <f t="shared" si="159"/>
        <v>1</v>
      </c>
      <c r="GV51" s="42">
        <f t="shared" si="159"/>
        <v>0</v>
      </c>
      <c r="GW51" s="42">
        <f t="shared" si="159"/>
        <v>1</v>
      </c>
      <c r="GX51" s="42">
        <f t="shared" si="159"/>
        <v>0</v>
      </c>
      <c r="GY51" s="42">
        <f t="shared" si="159"/>
        <v>0</v>
      </c>
      <c r="GZ51" s="42">
        <f t="shared" si="159"/>
        <v>0</v>
      </c>
      <c r="HA51" s="42">
        <f t="shared" si="159"/>
        <v>0</v>
      </c>
      <c r="HB51" s="42">
        <f t="shared" si="159"/>
        <v>0</v>
      </c>
      <c r="HC51" s="42">
        <f t="shared" si="159"/>
        <v>0</v>
      </c>
      <c r="HD51" s="42">
        <f t="shared" si="159"/>
        <v>0</v>
      </c>
      <c r="HE51" s="42">
        <f t="shared" si="159"/>
        <v>0</v>
      </c>
      <c r="HF51" s="42">
        <f t="shared" si="159"/>
        <v>0</v>
      </c>
      <c r="HG51" s="42">
        <f t="shared" si="159"/>
        <v>0</v>
      </c>
      <c r="HH51" s="42">
        <f t="shared" si="159"/>
        <v>0</v>
      </c>
      <c r="HI51" s="42">
        <f t="shared" si="159"/>
        <v>0</v>
      </c>
      <c r="HJ51" s="42">
        <f t="shared" si="159"/>
        <v>0</v>
      </c>
      <c r="HK51" s="42">
        <f t="shared" si="159"/>
        <v>0</v>
      </c>
      <c r="HL51" s="42">
        <f t="shared" si="159"/>
        <v>0</v>
      </c>
      <c r="HM51" s="42">
        <f t="shared" si="159"/>
        <v>1</v>
      </c>
      <c r="HN51" s="42">
        <f t="shared" si="159"/>
        <v>1</v>
      </c>
      <c r="HO51" s="42">
        <f t="shared" si="159"/>
        <v>1</v>
      </c>
      <c r="HP51" s="42">
        <f t="shared" si="159"/>
        <v>0</v>
      </c>
      <c r="HQ51" s="42">
        <f t="shared" si="159"/>
        <v>0</v>
      </c>
      <c r="HR51" s="42">
        <f t="shared" si="159"/>
        <v>0</v>
      </c>
      <c r="HS51" s="42">
        <f t="shared" si="159"/>
        <v>1</v>
      </c>
      <c r="HT51" s="42">
        <f t="shared" si="159"/>
        <v>0</v>
      </c>
      <c r="HU51" s="42">
        <f t="shared" si="159"/>
        <v>0</v>
      </c>
      <c r="HV51" s="42">
        <f t="shared" si="159"/>
        <v>0</v>
      </c>
      <c r="HW51" s="42">
        <f t="shared" si="159"/>
        <v>0</v>
      </c>
      <c r="HX51" s="42">
        <f t="shared" si="159"/>
        <v>0</v>
      </c>
      <c r="HY51" s="42">
        <f t="shared" si="159"/>
        <v>0</v>
      </c>
      <c r="HZ51" s="42">
        <f t="shared" si="159"/>
        <v>1</v>
      </c>
      <c r="IA51" s="42">
        <f t="shared" si="159"/>
        <v>0</v>
      </c>
      <c r="IB51" s="42">
        <f t="shared" si="159"/>
        <v>1</v>
      </c>
      <c r="IC51" s="42">
        <f t="shared" si="159"/>
        <v>0</v>
      </c>
      <c r="ID51" s="42">
        <f t="shared" si="159"/>
        <v>0</v>
      </c>
      <c r="IE51" s="42">
        <f t="shared" si="159"/>
        <v>0</v>
      </c>
      <c r="IF51" s="42">
        <f t="shared" si="159"/>
        <v>0</v>
      </c>
      <c r="IG51" s="42">
        <f t="shared" si="159"/>
        <v>0</v>
      </c>
      <c r="IH51" s="42">
        <f t="shared" si="159"/>
        <v>0</v>
      </c>
      <c r="II51" s="42">
        <f t="shared" si="159"/>
        <v>0</v>
      </c>
      <c r="IJ51" s="42">
        <f t="shared" si="159"/>
        <v>0</v>
      </c>
      <c r="IK51" s="42">
        <f t="shared" si="159"/>
        <v>0</v>
      </c>
      <c r="IL51" s="42">
        <f t="shared" si="159"/>
        <v>0</v>
      </c>
      <c r="IM51" s="42">
        <f t="shared" si="159"/>
        <v>0</v>
      </c>
      <c r="IN51" s="42">
        <f t="shared" si="159"/>
        <v>0</v>
      </c>
      <c r="IO51" s="42">
        <f t="shared" si="159"/>
        <v>0</v>
      </c>
      <c r="IP51" s="42">
        <f t="shared" si="159"/>
        <v>0</v>
      </c>
      <c r="IQ51" s="42">
        <f t="shared" si="159"/>
        <v>0</v>
      </c>
      <c r="IR51" s="42">
        <f t="shared" si="159"/>
        <v>0</v>
      </c>
      <c r="IS51" s="42">
        <f t="shared" si="159"/>
        <v>0</v>
      </c>
      <c r="IT51" s="42">
        <f t="shared" si="159"/>
        <v>0</v>
      </c>
      <c r="IU51" s="42">
        <f t="shared" si="159"/>
        <v>0</v>
      </c>
      <c r="IV51" s="42">
        <f t="shared" si="159"/>
        <v>0</v>
      </c>
      <c r="IW51" s="42">
        <f t="shared" si="159"/>
        <v>1</v>
      </c>
      <c r="IX51" s="42">
        <f t="shared" si="159"/>
        <v>1</v>
      </c>
      <c r="IY51" s="42">
        <f t="shared" ref="IY51:LJ55" si="160">IF(IY$50=$A51,1,0)</f>
        <v>1</v>
      </c>
      <c r="IZ51" s="42">
        <f t="shared" si="160"/>
        <v>1</v>
      </c>
      <c r="JA51" s="42">
        <f t="shared" si="160"/>
        <v>0</v>
      </c>
      <c r="JB51" s="42">
        <f t="shared" si="160"/>
        <v>0</v>
      </c>
      <c r="JC51" s="42">
        <f t="shared" si="160"/>
        <v>0</v>
      </c>
      <c r="JD51" s="42">
        <f t="shared" si="160"/>
        <v>0</v>
      </c>
      <c r="JE51" s="42">
        <f t="shared" si="160"/>
        <v>1</v>
      </c>
      <c r="JF51" s="42">
        <f t="shared" si="160"/>
        <v>0</v>
      </c>
      <c r="JG51" s="42">
        <f t="shared" si="160"/>
        <v>0</v>
      </c>
      <c r="JH51" s="42">
        <f t="shared" si="160"/>
        <v>0</v>
      </c>
      <c r="JI51" s="42">
        <f t="shared" si="160"/>
        <v>0</v>
      </c>
      <c r="JJ51" s="42">
        <f t="shared" si="160"/>
        <v>0</v>
      </c>
      <c r="JK51" s="42">
        <f t="shared" si="160"/>
        <v>0</v>
      </c>
      <c r="JL51" s="42">
        <f t="shared" si="160"/>
        <v>0</v>
      </c>
      <c r="JM51" s="42">
        <f t="shared" si="160"/>
        <v>1</v>
      </c>
      <c r="JN51" s="42">
        <f t="shared" si="160"/>
        <v>0</v>
      </c>
      <c r="JO51" s="42">
        <f t="shared" si="160"/>
        <v>0</v>
      </c>
      <c r="JP51" s="42">
        <f t="shared" si="160"/>
        <v>0</v>
      </c>
      <c r="JQ51" s="42">
        <f t="shared" si="160"/>
        <v>0</v>
      </c>
      <c r="JR51" s="42">
        <f t="shared" si="160"/>
        <v>0</v>
      </c>
      <c r="JS51" s="42">
        <f t="shared" si="160"/>
        <v>0</v>
      </c>
      <c r="JT51" s="42">
        <f t="shared" si="160"/>
        <v>0</v>
      </c>
      <c r="JU51" s="42">
        <f t="shared" si="160"/>
        <v>0</v>
      </c>
      <c r="JV51" s="42">
        <f t="shared" si="160"/>
        <v>0</v>
      </c>
      <c r="JW51" s="42">
        <f t="shared" si="160"/>
        <v>0</v>
      </c>
      <c r="JX51" s="42">
        <f t="shared" si="160"/>
        <v>0</v>
      </c>
      <c r="JY51" s="42">
        <f t="shared" si="160"/>
        <v>0</v>
      </c>
      <c r="JZ51" s="42">
        <f t="shared" si="160"/>
        <v>0</v>
      </c>
      <c r="KA51" s="42">
        <f t="shared" si="160"/>
        <v>0</v>
      </c>
      <c r="KB51" s="42">
        <f t="shared" si="160"/>
        <v>0</v>
      </c>
      <c r="KC51" s="42">
        <f t="shared" si="160"/>
        <v>0</v>
      </c>
      <c r="KD51" s="42">
        <f t="shared" si="160"/>
        <v>0</v>
      </c>
      <c r="KE51" s="42">
        <f t="shared" si="160"/>
        <v>0</v>
      </c>
      <c r="KF51" s="42">
        <f t="shared" si="160"/>
        <v>0</v>
      </c>
      <c r="KG51" s="42">
        <f t="shared" si="160"/>
        <v>0</v>
      </c>
      <c r="KH51" s="42">
        <f t="shared" si="160"/>
        <v>0</v>
      </c>
      <c r="KI51" s="42">
        <f t="shared" si="160"/>
        <v>0</v>
      </c>
      <c r="KJ51" s="42">
        <f t="shared" si="160"/>
        <v>0</v>
      </c>
      <c r="KK51" s="42">
        <f t="shared" si="160"/>
        <v>0</v>
      </c>
      <c r="KL51" s="42">
        <f t="shared" si="160"/>
        <v>0</v>
      </c>
      <c r="KM51" s="42">
        <f t="shared" si="160"/>
        <v>0</v>
      </c>
      <c r="KN51" s="42">
        <f t="shared" si="160"/>
        <v>0</v>
      </c>
      <c r="KO51" s="42">
        <f t="shared" si="160"/>
        <v>0</v>
      </c>
      <c r="KP51" s="42">
        <f t="shared" si="160"/>
        <v>0</v>
      </c>
      <c r="KQ51" s="42">
        <f t="shared" si="160"/>
        <v>0</v>
      </c>
      <c r="KR51" s="42">
        <f t="shared" si="160"/>
        <v>0</v>
      </c>
      <c r="KS51" s="42">
        <f t="shared" si="160"/>
        <v>0</v>
      </c>
      <c r="KT51" s="42">
        <f t="shared" si="160"/>
        <v>0</v>
      </c>
      <c r="KU51" s="42">
        <f t="shared" si="160"/>
        <v>0</v>
      </c>
      <c r="KV51" s="42">
        <f t="shared" si="160"/>
        <v>0</v>
      </c>
      <c r="KW51" s="42">
        <f t="shared" si="160"/>
        <v>0</v>
      </c>
      <c r="KX51" s="42">
        <f t="shared" si="160"/>
        <v>0</v>
      </c>
      <c r="KY51" s="42">
        <f t="shared" si="160"/>
        <v>0</v>
      </c>
      <c r="KZ51" s="42">
        <f t="shared" si="160"/>
        <v>0</v>
      </c>
      <c r="LA51" s="42">
        <f t="shared" si="160"/>
        <v>0</v>
      </c>
      <c r="LB51" s="42">
        <f t="shared" si="160"/>
        <v>0</v>
      </c>
      <c r="LC51" s="42">
        <f t="shared" si="160"/>
        <v>0</v>
      </c>
      <c r="LD51" s="42">
        <f t="shared" si="160"/>
        <v>0</v>
      </c>
      <c r="LE51" s="42">
        <f t="shared" si="160"/>
        <v>0</v>
      </c>
      <c r="LF51" s="42">
        <f t="shared" si="160"/>
        <v>0</v>
      </c>
      <c r="LG51" s="42">
        <f t="shared" si="160"/>
        <v>0</v>
      </c>
      <c r="LH51" s="42">
        <f t="shared" si="160"/>
        <v>1</v>
      </c>
      <c r="LI51" s="42">
        <f t="shared" si="160"/>
        <v>1</v>
      </c>
      <c r="LJ51" s="42">
        <f t="shared" si="160"/>
        <v>0</v>
      </c>
      <c r="LK51" s="42">
        <f t="shared" ref="LK51:NV54" si="161">IF(LK$50=$A51,1,0)</f>
        <v>0</v>
      </c>
      <c r="LL51" s="42">
        <f t="shared" si="161"/>
        <v>0</v>
      </c>
      <c r="LM51" s="42">
        <f t="shared" si="161"/>
        <v>0</v>
      </c>
      <c r="LN51" s="42">
        <f t="shared" si="161"/>
        <v>0</v>
      </c>
      <c r="LO51" s="42">
        <f t="shared" si="161"/>
        <v>0</v>
      </c>
      <c r="LP51" s="42">
        <f t="shared" si="161"/>
        <v>0</v>
      </c>
      <c r="LQ51" s="42">
        <f t="shared" si="161"/>
        <v>0</v>
      </c>
      <c r="LR51" s="42">
        <f t="shared" si="161"/>
        <v>0</v>
      </c>
      <c r="LS51" s="42">
        <f t="shared" si="161"/>
        <v>0</v>
      </c>
      <c r="LT51" s="42">
        <f t="shared" si="161"/>
        <v>0</v>
      </c>
      <c r="LU51" s="42">
        <f t="shared" si="161"/>
        <v>0</v>
      </c>
      <c r="LV51" s="42">
        <f t="shared" si="161"/>
        <v>0</v>
      </c>
      <c r="LW51" s="42">
        <f t="shared" si="161"/>
        <v>0</v>
      </c>
      <c r="LX51" s="42">
        <f t="shared" si="161"/>
        <v>0</v>
      </c>
      <c r="LY51" s="42">
        <f t="shared" si="161"/>
        <v>0</v>
      </c>
      <c r="LZ51" s="42">
        <f t="shared" si="161"/>
        <v>0</v>
      </c>
      <c r="MA51" s="42">
        <f t="shared" si="161"/>
        <v>0</v>
      </c>
      <c r="MB51" s="42">
        <f t="shared" si="161"/>
        <v>0</v>
      </c>
      <c r="MC51" s="42">
        <f t="shared" si="161"/>
        <v>0</v>
      </c>
      <c r="MD51" s="42">
        <f t="shared" si="161"/>
        <v>0</v>
      </c>
      <c r="ME51" s="42">
        <f t="shared" si="161"/>
        <v>0</v>
      </c>
      <c r="MF51" s="42">
        <f t="shared" si="161"/>
        <v>0</v>
      </c>
      <c r="MG51" s="42">
        <f t="shared" si="161"/>
        <v>0</v>
      </c>
      <c r="MH51" s="42">
        <f t="shared" si="161"/>
        <v>0</v>
      </c>
      <c r="MI51" s="42">
        <f t="shared" si="161"/>
        <v>0</v>
      </c>
      <c r="MJ51" s="42">
        <f t="shared" si="161"/>
        <v>0</v>
      </c>
      <c r="MK51" s="42">
        <f t="shared" si="161"/>
        <v>0</v>
      </c>
      <c r="ML51" s="42">
        <f t="shared" si="161"/>
        <v>0</v>
      </c>
      <c r="MM51" s="42">
        <f t="shared" si="161"/>
        <v>0</v>
      </c>
      <c r="MN51" s="42">
        <f t="shared" si="161"/>
        <v>0</v>
      </c>
      <c r="MO51" s="42">
        <f t="shared" si="161"/>
        <v>0</v>
      </c>
      <c r="MP51" s="42">
        <f t="shared" si="161"/>
        <v>0</v>
      </c>
      <c r="MQ51" s="42">
        <f t="shared" si="161"/>
        <v>0</v>
      </c>
      <c r="MR51" s="42">
        <f t="shared" si="161"/>
        <v>0</v>
      </c>
      <c r="MS51" s="42">
        <f t="shared" si="161"/>
        <v>0</v>
      </c>
      <c r="MT51" s="42">
        <f t="shared" si="161"/>
        <v>0</v>
      </c>
      <c r="MU51" s="42">
        <f t="shared" si="161"/>
        <v>0</v>
      </c>
      <c r="MV51" s="42">
        <f t="shared" si="161"/>
        <v>0</v>
      </c>
      <c r="MW51" s="42">
        <f t="shared" si="161"/>
        <v>0</v>
      </c>
      <c r="MX51" s="42">
        <f t="shared" si="161"/>
        <v>0</v>
      </c>
      <c r="MY51" s="42">
        <f t="shared" si="161"/>
        <v>0</v>
      </c>
      <c r="MZ51" s="42">
        <f t="shared" si="161"/>
        <v>0</v>
      </c>
      <c r="NA51" s="42">
        <f t="shared" si="161"/>
        <v>0</v>
      </c>
      <c r="NB51" s="42">
        <f t="shared" si="161"/>
        <v>0</v>
      </c>
      <c r="NC51" s="42">
        <f t="shared" si="161"/>
        <v>0</v>
      </c>
      <c r="ND51" s="42">
        <f t="shared" si="161"/>
        <v>0</v>
      </c>
      <c r="NE51" s="42">
        <f t="shared" si="161"/>
        <v>0</v>
      </c>
      <c r="NF51" s="42">
        <f t="shared" si="161"/>
        <v>0</v>
      </c>
      <c r="NG51" s="42">
        <f t="shared" si="161"/>
        <v>0</v>
      </c>
      <c r="NH51" s="42">
        <f t="shared" si="161"/>
        <v>1</v>
      </c>
      <c r="NI51" s="42">
        <f t="shared" si="161"/>
        <v>0</v>
      </c>
      <c r="NJ51" s="42">
        <f t="shared" si="161"/>
        <v>1</v>
      </c>
      <c r="NK51" s="42">
        <f t="shared" si="161"/>
        <v>0</v>
      </c>
      <c r="NL51" s="42">
        <f t="shared" si="161"/>
        <v>0</v>
      </c>
      <c r="NM51" s="42">
        <f t="shared" si="161"/>
        <v>0</v>
      </c>
      <c r="NN51" s="42">
        <f t="shared" si="161"/>
        <v>0</v>
      </c>
      <c r="NO51" s="42">
        <f t="shared" si="161"/>
        <v>0</v>
      </c>
      <c r="NP51" s="42">
        <f t="shared" si="161"/>
        <v>0</v>
      </c>
      <c r="NQ51" s="42">
        <f t="shared" si="161"/>
        <v>0</v>
      </c>
      <c r="NR51" s="42">
        <f t="shared" si="161"/>
        <v>0</v>
      </c>
      <c r="NS51" s="42">
        <f t="shared" si="161"/>
        <v>0</v>
      </c>
      <c r="NT51" s="42">
        <f t="shared" si="161"/>
        <v>0</v>
      </c>
      <c r="NU51" s="42">
        <f t="shared" si="161"/>
        <v>0</v>
      </c>
      <c r="NV51" s="42">
        <f t="shared" si="161"/>
        <v>0</v>
      </c>
      <c r="NW51" s="42">
        <f t="shared" ref="NW51:QH55" si="162">IF(NW$50=$A51,1,0)</f>
        <v>0</v>
      </c>
      <c r="NX51" s="42">
        <f t="shared" si="162"/>
        <v>0</v>
      </c>
      <c r="NY51" s="42">
        <f t="shared" si="162"/>
        <v>0</v>
      </c>
      <c r="NZ51" s="42">
        <f t="shared" si="162"/>
        <v>0</v>
      </c>
      <c r="OA51" s="42">
        <f t="shared" si="162"/>
        <v>0</v>
      </c>
      <c r="OB51" s="42">
        <f t="shared" si="162"/>
        <v>0</v>
      </c>
      <c r="OC51" s="42">
        <f t="shared" si="162"/>
        <v>0</v>
      </c>
      <c r="OD51" s="42">
        <f t="shared" si="162"/>
        <v>0</v>
      </c>
      <c r="OE51" s="42">
        <f t="shared" si="162"/>
        <v>0</v>
      </c>
      <c r="OF51" s="42">
        <f t="shared" si="162"/>
        <v>0</v>
      </c>
      <c r="OG51" s="42">
        <f t="shared" si="162"/>
        <v>0</v>
      </c>
      <c r="OH51" s="42">
        <f t="shared" si="162"/>
        <v>0</v>
      </c>
      <c r="OI51" s="42">
        <f t="shared" si="162"/>
        <v>0</v>
      </c>
      <c r="OJ51" s="42">
        <f t="shared" si="162"/>
        <v>0</v>
      </c>
      <c r="OK51" s="42">
        <f t="shared" si="162"/>
        <v>0</v>
      </c>
      <c r="OL51" s="42">
        <f t="shared" si="162"/>
        <v>0</v>
      </c>
      <c r="OM51" s="42">
        <f t="shared" si="162"/>
        <v>0</v>
      </c>
      <c r="ON51" s="42">
        <f t="shared" si="162"/>
        <v>0</v>
      </c>
      <c r="OO51" s="42">
        <f t="shared" si="162"/>
        <v>1</v>
      </c>
      <c r="OP51" s="42">
        <f t="shared" si="162"/>
        <v>0</v>
      </c>
      <c r="OQ51" s="42">
        <f t="shared" si="162"/>
        <v>0</v>
      </c>
      <c r="OR51" s="42">
        <f t="shared" si="162"/>
        <v>0</v>
      </c>
      <c r="OS51" s="42">
        <f t="shared" si="162"/>
        <v>0</v>
      </c>
      <c r="OT51" s="42">
        <f t="shared" si="162"/>
        <v>0</v>
      </c>
      <c r="OU51" s="42">
        <f t="shared" si="162"/>
        <v>1</v>
      </c>
      <c r="OV51" s="42">
        <f t="shared" si="162"/>
        <v>0</v>
      </c>
      <c r="OW51" s="42">
        <f t="shared" si="162"/>
        <v>0</v>
      </c>
      <c r="OX51" s="42">
        <f t="shared" si="162"/>
        <v>0</v>
      </c>
      <c r="OY51" s="42">
        <f t="shared" si="162"/>
        <v>0</v>
      </c>
      <c r="OZ51" s="42">
        <f t="shared" si="162"/>
        <v>0</v>
      </c>
      <c r="PA51" s="42">
        <f t="shared" si="162"/>
        <v>0</v>
      </c>
      <c r="PB51" s="42">
        <f t="shared" si="162"/>
        <v>0</v>
      </c>
      <c r="PC51" s="42">
        <f t="shared" si="162"/>
        <v>0</v>
      </c>
      <c r="PD51" s="42">
        <f t="shared" si="162"/>
        <v>1</v>
      </c>
      <c r="PE51" s="42">
        <f t="shared" si="162"/>
        <v>0</v>
      </c>
      <c r="PF51" s="42">
        <f t="shared" si="162"/>
        <v>0</v>
      </c>
      <c r="PG51" s="42">
        <f t="shared" si="162"/>
        <v>0</v>
      </c>
      <c r="PH51" s="42">
        <f t="shared" si="162"/>
        <v>0</v>
      </c>
      <c r="PI51" s="42">
        <f t="shared" si="162"/>
        <v>0</v>
      </c>
      <c r="PJ51" s="42">
        <f t="shared" si="162"/>
        <v>0</v>
      </c>
      <c r="PK51" s="42">
        <f t="shared" si="162"/>
        <v>0</v>
      </c>
      <c r="PL51" s="42">
        <f t="shared" si="162"/>
        <v>0</v>
      </c>
      <c r="PM51" s="42">
        <f t="shared" si="162"/>
        <v>0</v>
      </c>
      <c r="PN51" s="42">
        <f t="shared" si="162"/>
        <v>0</v>
      </c>
      <c r="PO51" s="42">
        <f t="shared" si="162"/>
        <v>0</v>
      </c>
      <c r="PP51" s="42">
        <f t="shared" si="162"/>
        <v>0</v>
      </c>
      <c r="PQ51" s="42">
        <f t="shared" si="162"/>
        <v>0</v>
      </c>
      <c r="PR51" s="42">
        <f t="shared" si="162"/>
        <v>0</v>
      </c>
      <c r="PS51" s="42">
        <f t="shared" si="162"/>
        <v>0</v>
      </c>
      <c r="PT51" s="42">
        <f t="shared" si="162"/>
        <v>0</v>
      </c>
      <c r="PU51" s="42">
        <f t="shared" si="162"/>
        <v>0</v>
      </c>
      <c r="PV51" s="42">
        <f t="shared" si="162"/>
        <v>0</v>
      </c>
      <c r="PW51" s="42">
        <f t="shared" si="162"/>
        <v>0</v>
      </c>
      <c r="PX51" s="42">
        <f t="shared" si="162"/>
        <v>0</v>
      </c>
      <c r="PY51" s="42">
        <f t="shared" si="162"/>
        <v>1</v>
      </c>
      <c r="PZ51" s="42">
        <f t="shared" si="162"/>
        <v>1</v>
      </c>
      <c r="QA51" s="42">
        <f t="shared" si="162"/>
        <v>0</v>
      </c>
      <c r="QB51" s="42">
        <f t="shared" si="162"/>
        <v>1</v>
      </c>
      <c r="QC51" s="42">
        <f t="shared" si="162"/>
        <v>0</v>
      </c>
      <c r="QD51" s="42">
        <f t="shared" si="162"/>
        <v>0</v>
      </c>
      <c r="QE51" s="42">
        <f t="shared" si="162"/>
        <v>0</v>
      </c>
      <c r="QF51" s="42">
        <f t="shared" si="162"/>
        <v>0</v>
      </c>
      <c r="QG51" s="42">
        <f t="shared" si="162"/>
        <v>0</v>
      </c>
      <c r="QH51" s="42">
        <f t="shared" si="162"/>
        <v>1</v>
      </c>
      <c r="QI51" s="42">
        <f t="shared" ref="QI51:ST54" si="163">IF(QI$50=$A51,1,0)</f>
        <v>0</v>
      </c>
      <c r="QJ51" s="42">
        <f t="shared" si="163"/>
        <v>0</v>
      </c>
      <c r="QK51" s="42">
        <f t="shared" si="163"/>
        <v>0</v>
      </c>
      <c r="QL51" s="42">
        <f t="shared" si="163"/>
        <v>0</v>
      </c>
      <c r="QM51" s="42">
        <f t="shared" si="163"/>
        <v>0</v>
      </c>
      <c r="QN51" s="42">
        <f t="shared" si="163"/>
        <v>0</v>
      </c>
      <c r="QO51" s="42">
        <f t="shared" si="163"/>
        <v>0</v>
      </c>
      <c r="QP51" s="42">
        <f t="shared" si="163"/>
        <v>0</v>
      </c>
      <c r="QQ51" s="42">
        <f t="shared" si="163"/>
        <v>0</v>
      </c>
      <c r="QR51" s="42">
        <f t="shared" si="163"/>
        <v>1</v>
      </c>
      <c r="QS51" s="42">
        <f t="shared" si="163"/>
        <v>0</v>
      </c>
      <c r="QT51" s="42">
        <f t="shared" si="163"/>
        <v>0</v>
      </c>
      <c r="QU51" s="42">
        <f t="shared" si="163"/>
        <v>0</v>
      </c>
      <c r="QV51" s="42">
        <f t="shared" si="163"/>
        <v>0</v>
      </c>
      <c r="QW51" s="42">
        <f t="shared" si="163"/>
        <v>1</v>
      </c>
      <c r="QX51" s="42">
        <f t="shared" si="163"/>
        <v>0</v>
      </c>
      <c r="QY51" s="42">
        <f t="shared" si="163"/>
        <v>0</v>
      </c>
      <c r="QZ51" s="42">
        <f t="shared" si="163"/>
        <v>0</v>
      </c>
      <c r="RA51" s="42">
        <f t="shared" si="163"/>
        <v>0</v>
      </c>
      <c r="RB51" s="42">
        <f t="shared" si="163"/>
        <v>0</v>
      </c>
      <c r="RC51" s="42">
        <f t="shared" si="163"/>
        <v>0</v>
      </c>
      <c r="RD51" s="42">
        <f t="shared" si="163"/>
        <v>0</v>
      </c>
      <c r="RE51" s="42">
        <f t="shared" si="163"/>
        <v>0</v>
      </c>
      <c r="RF51" s="42">
        <f t="shared" si="163"/>
        <v>0</v>
      </c>
      <c r="RG51" s="42">
        <f t="shared" si="163"/>
        <v>0</v>
      </c>
      <c r="RH51" s="42">
        <f t="shared" si="163"/>
        <v>0</v>
      </c>
      <c r="RI51" s="42">
        <f t="shared" si="163"/>
        <v>0</v>
      </c>
      <c r="RJ51" s="42">
        <f t="shared" si="163"/>
        <v>0</v>
      </c>
      <c r="RK51" s="42">
        <f t="shared" si="163"/>
        <v>0</v>
      </c>
      <c r="RL51" s="42">
        <f t="shared" si="163"/>
        <v>0</v>
      </c>
      <c r="RM51" s="42">
        <f t="shared" si="163"/>
        <v>0</v>
      </c>
      <c r="RN51" s="42">
        <f t="shared" si="163"/>
        <v>0</v>
      </c>
      <c r="RO51" s="42">
        <f t="shared" si="163"/>
        <v>0</v>
      </c>
      <c r="RP51" s="42">
        <f t="shared" si="163"/>
        <v>0</v>
      </c>
      <c r="RQ51" s="42">
        <f t="shared" si="163"/>
        <v>0</v>
      </c>
      <c r="RR51" s="42">
        <f t="shared" si="163"/>
        <v>0</v>
      </c>
      <c r="RS51" s="42">
        <f t="shared" si="163"/>
        <v>0</v>
      </c>
      <c r="RT51" s="42">
        <f t="shared" si="163"/>
        <v>0</v>
      </c>
      <c r="RU51" s="42">
        <f t="shared" si="163"/>
        <v>0</v>
      </c>
      <c r="RV51" s="42">
        <f t="shared" si="163"/>
        <v>0</v>
      </c>
      <c r="RW51" s="42">
        <f t="shared" si="163"/>
        <v>0</v>
      </c>
      <c r="RX51" s="42">
        <f t="shared" si="163"/>
        <v>0</v>
      </c>
      <c r="RY51" s="42">
        <f t="shared" si="163"/>
        <v>0</v>
      </c>
      <c r="RZ51" s="42">
        <f t="shared" si="163"/>
        <v>0</v>
      </c>
      <c r="SA51" s="42">
        <f t="shared" si="163"/>
        <v>1</v>
      </c>
      <c r="SB51" s="42">
        <f t="shared" si="163"/>
        <v>0</v>
      </c>
      <c r="SC51" s="42">
        <f t="shared" si="163"/>
        <v>1</v>
      </c>
      <c r="SD51" s="42">
        <f t="shared" si="163"/>
        <v>1</v>
      </c>
      <c r="SE51" s="42">
        <f t="shared" si="163"/>
        <v>0</v>
      </c>
      <c r="SF51" s="42">
        <f t="shared" si="163"/>
        <v>0</v>
      </c>
      <c r="SG51" s="42">
        <f t="shared" si="163"/>
        <v>1</v>
      </c>
      <c r="SH51" s="42">
        <f t="shared" si="163"/>
        <v>1</v>
      </c>
      <c r="SI51" s="42">
        <f t="shared" si="163"/>
        <v>1</v>
      </c>
      <c r="SJ51" s="42">
        <f t="shared" si="163"/>
        <v>1</v>
      </c>
      <c r="SK51" s="42">
        <f t="shared" si="163"/>
        <v>1</v>
      </c>
      <c r="SL51" s="42">
        <f t="shared" si="163"/>
        <v>0</v>
      </c>
      <c r="SM51" s="42">
        <f t="shared" si="163"/>
        <v>0</v>
      </c>
      <c r="SN51" s="42">
        <f t="shared" si="163"/>
        <v>0</v>
      </c>
      <c r="SO51" s="42">
        <f t="shared" si="163"/>
        <v>0</v>
      </c>
      <c r="SP51" s="42">
        <f t="shared" si="163"/>
        <v>1</v>
      </c>
      <c r="SQ51" s="42">
        <f t="shared" si="163"/>
        <v>0</v>
      </c>
      <c r="SR51" s="42">
        <f t="shared" si="163"/>
        <v>1</v>
      </c>
      <c r="SS51" s="42">
        <f t="shared" si="163"/>
        <v>1</v>
      </c>
      <c r="ST51" s="42">
        <f t="shared" si="163"/>
        <v>1</v>
      </c>
      <c r="SU51" s="42">
        <f t="shared" ref="SU51:VF55" si="164">IF(SU$50=$A51,1,0)</f>
        <v>0</v>
      </c>
      <c r="SV51" s="42">
        <f t="shared" si="164"/>
        <v>0</v>
      </c>
      <c r="SW51" s="42">
        <f t="shared" si="164"/>
        <v>0</v>
      </c>
      <c r="SX51" s="42">
        <f t="shared" si="164"/>
        <v>0</v>
      </c>
      <c r="SY51" s="42">
        <f t="shared" si="164"/>
        <v>0</v>
      </c>
      <c r="SZ51" s="42">
        <f t="shared" si="164"/>
        <v>0</v>
      </c>
      <c r="TA51" s="42">
        <f t="shared" si="164"/>
        <v>0</v>
      </c>
      <c r="TB51" s="42">
        <f t="shared" si="164"/>
        <v>0</v>
      </c>
      <c r="TC51" s="42">
        <f t="shared" si="164"/>
        <v>0</v>
      </c>
      <c r="TD51" s="42">
        <f t="shared" si="164"/>
        <v>0</v>
      </c>
      <c r="TE51" s="42">
        <f t="shared" si="164"/>
        <v>0</v>
      </c>
      <c r="TF51" s="42">
        <f t="shared" si="164"/>
        <v>1</v>
      </c>
      <c r="TG51" s="42">
        <f t="shared" si="164"/>
        <v>0</v>
      </c>
      <c r="TH51" s="42">
        <f t="shared" si="164"/>
        <v>0</v>
      </c>
      <c r="TI51" s="42">
        <f t="shared" si="164"/>
        <v>0</v>
      </c>
      <c r="TJ51" s="42">
        <f t="shared" si="164"/>
        <v>0</v>
      </c>
      <c r="TK51" s="42">
        <f t="shared" si="164"/>
        <v>0</v>
      </c>
      <c r="TL51" s="42">
        <f t="shared" si="164"/>
        <v>0</v>
      </c>
      <c r="TM51" s="42">
        <f t="shared" si="164"/>
        <v>0</v>
      </c>
      <c r="TN51" s="42">
        <f t="shared" si="164"/>
        <v>0</v>
      </c>
      <c r="TO51" s="42">
        <f t="shared" si="164"/>
        <v>0</v>
      </c>
      <c r="TP51" s="42">
        <f t="shared" si="164"/>
        <v>0</v>
      </c>
      <c r="TQ51" s="42">
        <f t="shared" si="164"/>
        <v>0</v>
      </c>
      <c r="TR51" s="42">
        <f t="shared" si="164"/>
        <v>0</v>
      </c>
      <c r="TS51" s="42">
        <f t="shared" si="164"/>
        <v>0</v>
      </c>
      <c r="TT51" s="42">
        <f t="shared" si="164"/>
        <v>0</v>
      </c>
      <c r="TU51" s="42">
        <f t="shared" si="164"/>
        <v>0</v>
      </c>
      <c r="TV51" s="42">
        <f t="shared" si="164"/>
        <v>0</v>
      </c>
      <c r="TW51" s="42">
        <f t="shared" si="164"/>
        <v>0</v>
      </c>
      <c r="TX51" s="42">
        <f t="shared" si="164"/>
        <v>0</v>
      </c>
      <c r="TY51" s="42">
        <f t="shared" si="164"/>
        <v>0</v>
      </c>
      <c r="TZ51" s="42">
        <f t="shared" si="164"/>
        <v>0</v>
      </c>
      <c r="UA51" s="42">
        <f t="shared" si="164"/>
        <v>0</v>
      </c>
      <c r="UB51" s="42">
        <f t="shared" si="164"/>
        <v>0</v>
      </c>
      <c r="UC51" s="42">
        <f t="shared" si="164"/>
        <v>0</v>
      </c>
      <c r="UD51" s="42">
        <f t="shared" si="164"/>
        <v>0</v>
      </c>
      <c r="UE51" s="42">
        <f t="shared" si="164"/>
        <v>0</v>
      </c>
      <c r="UF51" s="42">
        <f t="shared" si="164"/>
        <v>0</v>
      </c>
      <c r="UG51" s="42">
        <f t="shared" si="164"/>
        <v>0</v>
      </c>
      <c r="UH51" s="42">
        <f t="shared" si="164"/>
        <v>0</v>
      </c>
      <c r="UI51" s="42">
        <f t="shared" si="164"/>
        <v>0</v>
      </c>
      <c r="UJ51" s="42">
        <f t="shared" si="164"/>
        <v>0</v>
      </c>
      <c r="UK51" s="42">
        <f t="shared" si="164"/>
        <v>0</v>
      </c>
      <c r="UL51" s="42">
        <f t="shared" si="164"/>
        <v>0</v>
      </c>
      <c r="UM51" s="42">
        <f t="shared" si="164"/>
        <v>0</v>
      </c>
      <c r="UN51" s="42">
        <f t="shared" si="164"/>
        <v>0</v>
      </c>
      <c r="UO51" s="42">
        <f t="shared" si="164"/>
        <v>0</v>
      </c>
      <c r="UP51" s="42">
        <f t="shared" si="164"/>
        <v>0</v>
      </c>
      <c r="UQ51" s="42">
        <f t="shared" si="164"/>
        <v>0</v>
      </c>
      <c r="UR51" s="42">
        <f t="shared" si="164"/>
        <v>0</v>
      </c>
      <c r="US51" s="42">
        <f t="shared" si="164"/>
        <v>0</v>
      </c>
      <c r="UT51" s="42">
        <f t="shared" si="164"/>
        <v>0</v>
      </c>
      <c r="UU51" s="42">
        <f t="shared" si="164"/>
        <v>0</v>
      </c>
      <c r="UV51" s="42">
        <f t="shared" si="164"/>
        <v>0</v>
      </c>
      <c r="UW51" s="42">
        <f t="shared" si="164"/>
        <v>0</v>
      </c>
      <c r="UX51" s="42">
        <f t="shared" si="164"/>
        <v>0</v>
      </c>
      <c r="UY51" s="42">
        <f t="shared" si="164"/>
        <v>0</v>
      </c>
      <c r="UZ51" s="42">
        <f t="shared" si="164"/>
        <v>0</v>
      </c>
      <c r="VA51" s="42">
        <f t="shared" si="164"/>
        <v>0</v>
      </c>
      <c r="VB51" s="42">
        <f t="shared" si="164"/>
        <v>0</v>
      </c>
      <c r="VC51" s="42">
        <f t="shared" si="164"/>
        <v>0</v>
      </c>
      <c r="VD51" s="42">
        <f t="shared" si="164"/>
        <v>0</v>
      </c>
      <c r="VE51" s="42">
        <f t="shared" si="164"/>
        <v>0</v>
      </c>
      <c r="VF51" s="42">
        <f t="shared" si="164"/>
        <v>0</v>
      </c>
      <c r="VG51" s="42">
        <f t="shared" ref="VG51:XR54" si="165">IF(VG$50=$A51,1,0)</f>
        <v>0</v>
      </c>
      <c r="VH51" s="42">
        <f t="shared" si="165"/>
        <v>0</v>
      </c>
      <c r="VI51" s="42">
        <f t="shared" si="165"/>
        <v>0</v>
      </c>
      <c r="VJ51" s="42">
        <f t="shared" si="165"/>
        <v>0</v>
      </c>
      <c r="VK51" s="42">
        <f t="shared" si="165"/>
        <v>0</v>
      </c>
      <c r="VL51" s="42">
        <f t="shared" si="165"/>
        <v>0</v>
      </c>
      <c r="VM51" s="42">
        <f t="shared" si="165"/>
        <v>0</v>
      </c>
      <c r="VN51" s="42">
        <f t="shared" si="165"/>
        <v>0</v>
      </c>
      <c r="VO51" s="42">
        <f t="shared" si="165"/>
        <v>0</v>
      </c>
      <c r="VP51" s="42">
        <f t="shared" si="165"/>
        <v>0</v>
      </c>
      <c r="VQ51" s="42">
        <f t="shared" si="165"/>
        <v>0</v>
      </c>
      <c r="VR51" s="42">
        <f t="shared" si="165"/>
        <v>0</v>
      </c>
      <c r="VS51" s="42">
        <f t="shared" si="165"/>
        <v>0</v>
      </c>
      <c r="VT51" s="42">
        <f t="shared" si="165"/>
        <v>0</v>
      </c>
      <c r="VU51" s="42">
        <f t="shared" si="165"/>
        <v>0</v>
      </c>
      <c r="VV51" s="42">
        <f t="shared" si="165"/>
        <v>0</v>
      </c>
      <c r="VW51" s="42">
        <f t="shared" si="165"/>
        <v>0</v>
      </c>
      <c r="VX51" s="42">
        <f t="shared" si="165"/>
        <v>0</v>
      </c>
      <c r="VY51" s="42">
        <f t="shared" si="165"/>
        <v>0</v>
      </c>
      <c r="VZ51" s="42">
        <f t="shared" si="165"/>
        <v>0</v>
      </c>
      <c r="WA51" s="42">
        <f t="shared" si="165"/>
        <v>0</v>
      </c>
      <c r="WB51" s="42">
        <f t="shared" si="165"/>
        <v>0</v>
      </c>
      <c r="WC51" s="42">
        <f t="shared" si="165"/>
        <v>0</v>
      </c>
      <c r="WD51" s="42">
        <f t="shared" si="165"/>
        <v>0</v>
      </c>
      <c r="WE51" s="42">
        <f t="shared" si="165"/>
        <v>0</v>
      </c>
      <c r="WF51" s="42">
        <f t="shared" si="165"/>
        <v>0</v>
      </c>
      <c r="WG51" s="42">
        <f t="shared" si="165"/>
        <v>0</v>
      </c>
      <c r="WH51" s="42">
        <f t="shared" si="165"/>
        <v>0</v>
      </c>
      <c r="WI51" s="42">
        <f t="shared" si="165"/>
        <v>0</v>
      </c>
      <c r="WJ51" s="42">
        <f t="shared" si="165"/>
        <v>0</v>
      </c>
      <c r="WK51" s="42">
        <f t="shared" si="165"/>
        <v>0</v>
      </c>
      <c r="WL51" s="42">
        <f t="shared" si="165"/>
        <v>0</v>
      </c>
      <c r="WM51" s="42">
        <f t="shared" si="165"/>
        <v>0</v>
      </c>
      <c r="WN51" s="42">
        <f t="shared" si="165"/>
        <v>0</v>
      </c>
      <c r="WO51" s="42">
        <f t="shared" si="165"/>
        <v>0</v>
      </c>
      <c r="WP51" s="42">
        <f t="shared" si="165"/>
        <v>0</v>
      </c>
      <c r="WQ51" s="42">
        <f t="shared" si="165"/>
        <v>0</v>
      </c>
      <c r="WR51" s="42">
        <f t="shared" si="165"/>
        <v>0</v>
      </c>
      <c r="WS51" s="42">
        <f t="shared" si="165"/>
        <v>0</v>
      </c>
      <c r="WT51" s="42">
        <f t="shared" si="165"/>
        <v>0</v>
      </c>
      <c r="WU51" s="42">
        <f t="shared" si="165"/>
        <v>0</v>
      </c>
      <c r="WV51" s="42">
        <f t="shared" si="165"/>
        <v>0</v>
      </c>
      <c r="WW51" s="42">
        <f t="shared" si="165"/>
        <v>0</v>
      </c>
      <c r="WX51" s="42">
        <f t="shared" si="165"/>
        <v>0</v>
      </c>
      <c r="WY51" s="42">
        <f t="shared" si="165"/>
        <v>0</v>
      </c>
      <c r="WZ51" s="42">
        <f t="shared" si="165"/>
        <v>0</v>
      </c>
      <c r="XA51" s="42">
        <f t="shared" si="165"/>
        <v>0</v>
      </c>
      <c r="XB51" s="42">
        <f t="shared" si="165"/>
        <v>0</v>
      </c>
      <c r="XC51" s="42">
        <f t="shared" si="165"/>
        <v>0</v>
      </c>
      <c r="XD51" s="42">
        <f t="shared" si="165"/>
        <v>0</v>
      </c>
      <c r="XE51" s="42">
        <f t="shared" si="165"/>
        <v>0</v>
      </c>
      <c r="XF51" s="42">
        <f t="shared" si="165"/>
        <v>0</v>
      </c>
      <c r="XG51" s="42">
        <f t="shared" si="165"/>
        <v>0</v>
      </c>
      <c r="XH51" s="42">
        <f t="shared" si="165"/>
        <v>0</v>
      </c>
      <c r="XI51" s="42">
        <f t="shared" si="165"/>
        <v>0</v>
      </c>
      <c r="XJ51" s="42">
        <f t="shared" si="165"/>
        <v>0</v>
      </c>
      <c r="XK51" s="42">
        <f t="shared" si="165"/>
        <v>0</v>
      </c>
      <c r="XL51" s="42">
        <f t="shared" si="165"/>
        <v>1</v>
      </c>
      <c r="XM51" s="42">
        <f t="shared" si="165"/>
        <v>0</v>
      </c>
      <c r="XN51" s="42">
        <f t="shared" si="165"/>
        <v>0</v>
      </c>
      <c r="XO51" s="42">
        <f t="shared" si="165"/>
        <v>0</v>
      </c>
      <c r="XP51" s="42">
        <f t="shared" si="165"/>
        <v>0</v>
      </c>
      <c r="XQ51" s="42">
        <f t="shared" si="165"/>
        <v>0</v>
      </c>
      <c r="XR51" s="42">
        <f t="shared" si="165"/>
        <v>0</v>
      </c>
      <c r="XS51" s="42">
        <f t="shared" ref="XS51:YD55" si="166">IF(XS$50=$A51,1,0)</f>
        <v>0</v>
      </c>
      <c r="XT51" s="42">
        <f t="shared" si="166"/>
        <v>0</v>
      </c>
      <c r="XU51" s="42">
        <f t="shared" si="166"/>
        <v>1</v>
      </c>
      <c r="XV51" s="42">
        <f t="shared" si="166"/>
        <v>0</v>
      </c>
      <c r="XW51" s="42">
        <f t="shared" si="166"/>
        <v>0</v>
      </c>
      <c r="XX51" s="42">
        <f t="shared" si="166"/>
        <v>0</v>
      </c>
      <c r="XY51" s="42">
        <f t="shared" si="166"/>
        <v>0</v>
      </c>
      <c r="XZ51" s="42">
        <f t="shared" si="166"/>
        <v>0</v>
      </c>
      <c r="YA51" s="42">
        <f t="shared" si="166"/>
        <v>0</v>
      </c>
      <c r="YB51" s="42">
        <f t="shared" si="166"/>
        <v>0</v>
      </c>
      <c r="YC51" s="42">
        <f t="shared" si="166"/>
        <v>0</v>
      </c>
      <c r="YD51" s="42">
        <f t="shared" si="166"/>
        <v>0</v>
      </c>
      <c r="YE51" s="23"/>
    </row>
    <row r="52" spans="1:655" x14ac:dyDescent="0.55000000000000004">
      <c r="A52" t="s">
        <v>65</v>
      </c>
      <c r="B52" s="42">
        <f t="shared" ref="B52:Q55" si="167">IF(B$50=$A52,1,0)</f>
        <v>1</v>
      </c>
      <c r="C52" s="42">
        <f t="shared" si="167"/>
        <v>0</v>
      </c>
      <c r="D52" s="42">
        <f t="shared" si="167"/>
        <v>0</v>
      </c>
      <c r="E52" s="42">
        <f t="shared" si="167"/>
        <v>0</v>
      </c>
      <c r="F52" s="42">
        <f t="shared" si="167"/>
        <v>0</v>
      </c>
      <c r="G52" s="42">
        <f t="shared" si="167"/>
        <v>0</v>
      </c>
      <c r="H52" s="42">
        <f t="shared" si="167"/>
        <v>0</v>
      </c>
      <c r="I52" s="42">
        <f t="shared" si="167"/>
        <v>0</v>
      </c>
      <c r="J52" s="42">
        <f t="shared" si="167"/>
        <v>0</v>
      </c>
      <c r="K52" s="42">
        <f t="shared" si="167"/>
        <v>0</v>
      </c>
      <c r="L52" s="42">
        <f t="shared" si="167"/>
        <v>1</v>
      </c>
      <c r="M52" s="42">
        <f t="shared" si="167"/>
        <v>0</v>
      </c>
      <c r="N52" s="42">
        <f t="shared" si="167"/>
        <v>1</v>
      </c>
      <c r="O52" s="42">
        <f t="shared" si="167"/>
        <v>0</v>
      </c>
      <c r="P52" s="42">
        <f t="shared" si="167"/>
        <v>0</v>
      </c>
      <c r="Q52" s="42">
        <f t="shared" si="167"/>
        <v>0</v>
      </c>
      <c r="R52" s="42">
        <f t="shared" si="156"/>
        <v>0</v>
      </c>
      <c r="S52" s="42">
        <f t="shared" si="156"/>
        <v>0</v>
      </c>
      <c r="T52" s="42">
        <f t="shared" si="156"/>
        <v>0</v>
      </c>
      <c r="U52" s="42">
        <f t="shared" si="156"/>
        <v>0</v>
      </c>
      <c r="V52" s="42">
        <f t="shared" si="156"/>
        <v>0</v>
      </c>
      <c r="W52" s="42">
        <f t="shared" si="156"/>
        <v>0</v>
      </c>
      <c r="X52" s="42">
        <f t="shared" si="156"/>
        <v>0</v>
      </c>
      <c r="Y52" s="42">
        <f t="shared" si="156"/>
        <v>0</v>
      </c>
      <c r="Z52" s="42">
        <f t="shared" si="156"/>
        <v>0</v>
      </c>
      <c r="AA52" s="42">
        <f t="shared" si="156"/>
        <v>0</v>
      </c>
      <c r="AB52" s="42">
        <f t="shared" si="156"/>
        <v>0</v>
      </c>
      <c r="AC52" s="42">
        <f t="shared" si="156"/>
        <v>0</v>
      </c>
      <c r="AD52" s="42">
        <f t="shared" si="156"/>
        <v>0</v>
      </c>
      <c r="AE52" s="42">
        <f t="shared" si="156"/>
        <v>0</v>
      </c>
      <c r="AF52" s="42">
        <f t="shared" si="156"/>
        <v>0</v>
      </c>
      <c r="AG52" s="42">
        <f t="shared" si="156"/>
        <v>0</v>
      </c>
      <c r="AH52" s="42">
        <f t="shared" si="156"/>
        <v>0</v>
      </c>
      <c r="AI52" s="42">
        <f t="shared" si="156"/>
        <v>0</v>
      </c>
      <c r="AJ52" s="42">
        <f t="shared" si="156"/>
        <v>0</v>
      </c>
      <c r="AK52" s="42">
        <f t="shared" si="156"/>
        <v>0</v>
      </c>
      <c r="AL52" s="42">
        <f t="shared" si="156"/>
        <v>0</v>
      </c>
      <c r="AM52" s="42">
        <f t="shared" si="156"/>
        <v>0</v>
      </c>
      <c r="AN52" s="42">
        <f t="shared" si="156"/>
        <v>0</v>
      </c>
      <c r="AO52" s="42">
        <f t="shared" si="156"/>
        <v>0</v>
      </c>
      <c r="AP52" s="42">
        <f t="shared" si="156"/>
        <v>0</v>
      </c>
      <c r="AQ52" s="42">
        <f t="shared" si="156"/>
        <v>0</v>
      </c>
      <c r="AR52" s="42">
        <f t="shared" si="156"/>
        <v>0</v>
      </c>
      <c r="AS52" s="42">
        <f t="shared" si="156"/>
        <v>0</v>
      </c>
      <c r="AT52" s="42">
        <f t="shared" si="156"/>
        <v>0</v>
      </c>
      <c r="AU52" s="42">
        <f t="shared" si="156"/>
        <v>0</v>
      </c>
      <c r="AV52" s="42">
        <f t="shared" si="156"/>
        <v>0</v>
      </c>
      <c r="AW52" s="42">
        <f t="shared" si="156"/>
        <v>0</v>
      </c>
      <c r="AX52" s="42">
        <f t="shared" si="156"/>
        <v>0</v>
      </c>
      <c r="AY52" s="42">
        <f t="shared" si="156"/>
        <v>0</v>
      </c>
      <c r="AZ52" s="42">
        <f t="shared" si="156"/>
        <v>0</v>
      </c>
      <c r="BA52" s="42">
        <f t="shared" si="156"/>
        <v>0</v>
      </c>
      <c r="BB52" s="42">
        <f t="shared" si="156"/>
        <v>0</v>
      </c>
      <c r="BC52" s="42">
        <f t="shared" si="156"/>
        <v>0</v>
      </c>
      <c r="BD52" s="42">
        <f t="shared" si="156"/>
        <v>0</v>
      </c>
      <c r="BE52" s="42">
        <f t="shared" si="156"/>
        <v>0</v>
      </c>
      <c r="BF52" s="42">
        <f t="shared" si="156"/>
        <v>0</v>
      </c>
      <c r="BG52" s="42">
        <f t="shared" si="156"/>
        <v>0</v>
      </c>
      <c r="BH52" s="42">
        <f t="shared" si="156"/>
        <v>0</v>
      </c>
      <c r="BI52" s="42">
        <f t="shared" si="156"/>
        <v>0</v>
      </c>
      <c r="BJ52" s="42">
        <f t="shared" si="156"/>
        <v>0</v>
      </c>
      <c r="BK52" s="42">
        <f t="shared" si="156"/>
        <v>0</v>
      </c>
      <c r="BL52" s="42">
        <f t="shared" si="156"/>
        <v>0</v>
      </c>
      <c r="BM52" s="42">
        <f t="shared" si="156"/>
        <v>0</v>
      </c>
      <c r="BN52" s="42">
        <f t="shared" si="156"/>
        <v>0</v>
      </c>
      <c r="BO52" s="42">
        <f t="shared" si="157"/>
        <v>0</v>
      </c>
      <c r="BP52" s="42">
        <f t="shared" si="157"/>
        <v>0</v>
      </c>
      <c r="BQ52" s="42">
        <f t="shared" si="157"/>
        <v>0</v>
      </c>
      <c r="BR52" s="42">
        <f t="shared" si="157"/>
        <v>0</v>
      </c>
      <c r="BS52" s="42">
        <f t="shared" si="157"/>
        <v>0</v>
      </c>
      <c r="BT52" s="42">
        <f t="shared" si="157"/>
        <v>0</v>
      </c>
      <c r="BU52" s="42">
        <f t="shared" si="157"/>
        <v>0</v>
      </c>
      <c r="BV52" s="42">
        <f t="shared" si="157"/>
        <v>0</v>
      </c>
      <c r="BW52" s="42">
        <f t="shared" si="157"/>
        <v>0</v>
      </c>
      <c r="BX52" s="42">
        <f t="shared" si="157"/>
        <v>0</v>
      </c>
      <c r="BY52" s="42">
        <f t="shared" si="157"/>
        <v>0</v>
      </c>
      <c r="BZ52" s="42">
        <f t="shared" si="157"/>
        <v>0</v>
      </c>
      <c r="CA52" s="42">
        <f t="shared" si="157"/>
        <v>0</v>
      </c>
      <c r="CB52" s="42">
        <f t="shared" si="157"/>
        <v>0</v>
      </c>
      <c r="CC52" s="42">
        <f t="shared" si="157"/>
        <v>0</v>
      </c>
      <c r="CD52" s="42">
        <f t="shared" si="157"/>
        <v>0</v>
      </c>
      <c r="CE52" s="42">
        <f t="shared" si="157"/>
        <v>0</v>
      </c>
      <c r="CF52" s="42">
        <f t="shared" si="157"/>
        <v>0</v>
      </c>
      <c r="CG52" s="42">
        <f t="shared" si="157"/>
        <v>0</v>
      </c>
      <c r="CH52" s="42">
        <f t="shared" si="157"/>
        <v>0</v>
      </c>
      <c r="CI52" s="42">
        <f t="shared" si="157"/>
        <v>0</v>
      </c>
      <c r="CJ52" s="42">
        <f t="shared" si="157"/>
        <v>0</v>
      </c>
      <c r="CK52" s="42">
        <f t="shared" si="157"/>
        <v>0</v>
      </c>
      <c r="CL52" s="42">
        <f t="shared" si="157"/>
        <v>0</v>
      </c>
      <c r="CM52" s="42">
        <f t="shared" si="157"/>
        <v>0</v>
      </c>
      <c r="CN52" s="42">
        <f t="shared" si="157"/>
        <v>0</v>
      </c>
      <c r="CO52" s="42">
        <f t="shared" si="157"/>
        <v>0</v>
      </c>
      <c r="CP52" s="42">
        <f t="shared" si="157"/>
        <v>0</v>
      </c>
      <c r="CQ52" s="42">
        <f t="shared" si="157"/>
        <v>0</v>
      </c>
      <c r="CR52" s="42">
        <f t="shared" si="157"/>
        <v>1</v>
      </c>
      <c r="CS52" s="42">
        <f t="shared" si="157"/>
        <v>1</v>
      </c>
      <c r="CT52" s="42">
        <f t="shared" si="157"/>
        <v>1</v>
      </c>
      <c r="CU52" s="42">
        <f t="shared" si="157"/>
        <v>0</v>
      </c>
      <c r="CV52" s="42">
        <f t="shared" si="157"/>
        <v>1</v>
      </c>
      <c r="CW52" s="42">
        <f t="shared" si="157"/>
        <v>0</v>
      </c>
      <c r="CX52" s="42">
        <f t="shared" si="157"/>
        <v>0</v>
      </c>
      <c r="CY52" s="42">
        <f t="shared" si="157"/>
        <v>0</v>
      </c>
      <c r="CZ52" s="42">
        <f t="shared" si="157"/>
        <v>1</v>
      </c>
      <c r="DA52" s="42">
        <f t="shared" si="157"/>
        <v>0</v>
      </c>
      <c r="DB52" s="42">
        <f t="shared" si="157"/>
        <v>1</v>
      </c>
      <c r="DC52" s="42">
        <f t="shared" si="157"/>
        <v>1</v>
      </c>
      <c r="DD52" s="42">
        <f t="shared" si="157"/>
        <v>0</v>
      </c>
      <c r="DE52" s="42">
        <f t="shared" si="157"/>
        <v>1</v>
      </c>
      <c r="DF52" s="42">
        <f t="shared" si="157"/>
        <v>0</v>
      </c>
      <c r="DG52" s="42">
        <f t="shared" si="157"/>
        <v>0</v>
      </c>
      <c r="DH52" s="42">
        <f t="shared" si="157"/>
        <v>0</v>
      </c>
      <c r="DI52" s="42">
        <f t="shared" si="157"/>
        <v>1</v>
      </c>
      <c r="DJ52" s="42">
        <f t="shared" si="157"/>
        <v>0</v>
      </c>
      <c r="DK52" s="42">
        <f t="shared" si="157"/>
        <v>0</v>
      </c>
      <c r="DL52" s="42">
        <f t="shared" si="157"/>
        <v>1</v>
      </c>
      <c r="DM52" s="42">
        <f t="shared" si="157"/>
        <v>0</v>
      </c>
      <c r="DN52" s="42">
        <f t="shared" si="157"/>
        <v>0</v>
      </c>
      <c r="DO52" s="42">
        <f t="shared" si="157"/>
        <v>0</v>
      </c>
      <c r="DP52" s="42">
        <f t="shared" si="157"/>
        <v>0</v>
      </c>
      <c r="DQ52" s="42">
        <f t="shared" si="157"/>
        <v>1</v>
      </c>
      <c r="DR52" s="42">
        <f t="shared" si="157"/>
        <v>0</v>
      </c>
      <c r="DS52" s="42">
        <f t="shared" si="157"/>
        <v>1</v>
      </c>
      <c r="DT52" s="42">
        <f t="shared" si="157"/>
        <v>1</v>
      </c>
      <c r="DU52" s="42">
        <f t="shared" si="157"/>
        <v>1</v>
      </c>
      <c r="DV52" s="42">
        <f t="shared" si="157"/>
        <v>0</v>
      </c>
      <c r="DW52" s="42">
        <f t="shared" si="157"/>
        <v>0</v>
      </c>
      <c r="DX52" s="42">
        <f t="shared" si="157"/>
        <v>1</v>
      </c>
      <c r="DY52" s="42">
        <f t="shared" si="157"/>
        <v>0</v>
      </c>
      <c r="DZ52" s="42">
        <f t="shared" si="157"/>
        <v>1</v>
      </c>
      <c r="EA52" s="42">
        <f t="shared" si="158"/>
        <v>0</v>
      </c>
      <c r="EB52" s="42">
        <f t="shared" si="158"/>
        <v>0</v>
      </c>
      <c r="EC52" s="42">
        <f t="shared" si="158"/>
        <v>1</v>
      </c>
      <c r="ED52" s="42">
        <f t="shared" si="158"/>
        <v>0</v>
      </c>
      <c r="EE52" s="42">
        <f t="shared" si="158"/>
        <v>0</v>
      </c>
      <c r="EF52" s="42">
        <f t="shared" si="158"/>
        <v>0</v>
      </c>
      <c r="EG52" s="42">
        <f t="shared" si="158"/>
        <v>1</v>
      </c>
      <c r="EH52" s="42">
        <f t="shared" si="158"/>
        <v>1</v>
      </c>
      <c r="EI52" s="42">
        <f t="shared" si="158"/>
        <v>0</v>
      </c>
      <c r="EJ52" s="42">
        <f t="shared" si="158"/>
        <v>1</v>
      </c>
      <c r="EK52" s="42">
        <f t="shared" si="158"/>
        <v>0</v>
      </c>
      <c r="EL52" s="42">
        <f t="shared" si="158"/>
        <v>1</v>
      </c>
      <c r="EM52" s="42">
        <f t="shared" si="158"/>
        <v>1</v>
      </c>
      <c r="EN52" s="42">
        <f t="shared" si="158"/>
        <v>0</v>
      </c>
      <c r="EO52" s="42">
        <f t="shared" si="158"/>
        <v>0</v>
      </c>
      <c r="EP52" s="42">
        <f t="shared" si="158"/>
        <v>0</v>
      </c>
      <c r="EQ52" s="42">
        <f t="shared" si="158"/>
        <v>0</v>
      </c>
      <c r="ER52" s="42">
        <f t="shared" si="158"/>
        <v>0</v>
      </c>
      <c r="ES52" s="42">
        <f t="shared" si="158"/>
        <v>0</v>
      </c>
      <c r="ET52" s="42">
        <f t="shared" si="158"/>
        <v>0</v>
      </c>
      <c r="EU52" s="42">
        <f t="shared" si="158"/>
        <v>0</v>
      </c>
      <c r="EV52" s="42">
        <f t="shared" si="158"/>
        <v>0</v>
      </c>
      <c r="EW52" s="42">
        <f t="shared" si="158"/>
        <v>0</v>
      </c>
      <c r="EX52" s="42">
        <f t="shared" si="158"/>
        <v>0</v>
      </c>
      <c r="EY52" s="42">
        <f t="shared" si="158"/>
        <v>0</v>
      </c>
      <c r="EZ52" s="42">
        <f t="shared" si="158"/>
        <v>0</v>
      </c>
      <c r="FA52" s="42">
        <f t="shared" si="158"/>
        <v>0</v>
      </c>
      <c r="FB52" s="42">
        <f t="shared" si="158"/>
        <v>0</v>
      </c>
      <c r="FC52" s="42">
        <f t="shared" si="158"/>
        <v>0</v>
      </c>
      <c r="FD52" s="42">
        <f t="shared" si="158"/>
        <v>0</v>
      </c>
      <c r="FE52" s="42">
        <f t="shared" si="158"/>
        <v>0</v>
      </c>
      <c r="FF52" s="42">
        <f t="shared" si="158"/>
        <v>0</v>
      </c>
      <c r="FG52" s="42">
        <f t="shared" si="158"/>
        <v>0</v>
      </c>
      <c r="FH52" s="42">
        <f t="shared" si="158"/>
        <v>0</v>
      </c>
      <c r="FI52" s="42">
        <f t="shared" si="158"/>
        <v>0</v>
      </c>
      <c r="FJ52" s="42">
        <f t="shared" si="158"/>
        <v>1</v>
      </c>
      <c r="FK52" s="42">
        <f t="shared" si="158"/>
        <v>0</v>
      </c>
      <c r="FL52" s="42">
        <f t="shared" si="158"/>
        <v>0</v>
      </c>
      <c r="FM52" s="42">
        <f t="shared" si="158"/>
        <v>0</v>
      </c>
      <c r="FN52" s="42">
        <f t="shared" si="158"/>
        <v>0</v>
      </c>
      <c r="FO52" s="42">
        <f t="shared" si="158"/>
        <v>0</v>
      </c>
      <c r="FP52" s="42">
        <f t="shared" si="158"/>
        <v>0</v>
      </c>
      <c r="FQ52" s="42">
        <f t="shared" si="158"/>
        <v>0</v>
      </c>
      <c r="FR52" s="42">
        <f t="shared" si="158"/>
        <v>0</v>
      </c>
      <c r="FS52" s="42">
        <f t="shared" si="158"/>
        <v>0</v>
      </c>
      <c r="FT52" s="42">
        <f t="shared" si="158"/>
        <v>0</v>
      </c>
      <c r="FU52" s="42">
        <f t="shared" si="158"/>
        <v>0</v>
      </c>
      <c r="FV52" s="42">
        <f t="shared" si="158"/>
        <v>0</v>
      </c>
      <c r="FW52" s="42">
        <f t="shared" si="158"/>
        <v>0</v>
      </c>
      <c r="FX52" s="42">
        <f t="shared" si="158"/>
        <v>0</v>
      </c>
      <c r="FY52" s="42">
        <f t="shared" si="158"/>
        <v>0</v>
      </c>
      <c r="FZ52" s="42">
        <f t="shared" si="158"/>
        <v>0</v>
      </c>
      <c r="GA52" s="42">
        <f t="shared" si="158"/>
        <v>0</v>
      </c>
      <c r="GB52" s="42">
        <f t="shared" si="158"/>
        <v>0</v>
      </c>
      <c r="GC52" s="42">
        <f t="shared" si="158"/>
        <v>0</v>
      </c>
      <c r="GD52" s="42">
        <f t="shared" si="158"/>
        <v>0</v>
      </c>
      <c r="GE52" s="42">
        <f t="shared" si="158"/>
        <v>0</v>
      </c>
      <c r="GF52" s="42">
        <f t="shared" si="158"/>
        <v>0</v>
      </c>
      <c r="GG52" s="42">
        <f t="shared" si="158"/>
        <v>0</v>
      </c>
      <c r="GH52" s="42">
        <f t="shared" si="158"/>
        <v>0</v>
      </c>
      <c r="GI52" s="42">
        <f t="shared" si="158"/>
        <v>1</v>
      </c>
      <c r="GJ52" s="42">
        <f t="shared" si="158"/>
        <v>0</v>
      </c>
      <c r="GK52" s="42">
        <f t="shared" si="158"/>
        <v>0</v>
      </c>
      <c r="GL52" s="42">
        <f t="shared" si="158"/>
        <v>0</v>
      </c>
      <c r="GM52" s="42">
        <f t="shared" si="159"/>
        <v>0</v>
      </c>
      <c r="GN52" s="42">
        <f t="shared" si="159"/>
        <v>0</v>
      </c>
      <c r="GO52" s="42">
        <f t="shared" si="159"/>
        <v>0</v>
      </c>
      <c r="GP52" s="42">
        <f t="shared" si="159"/>
        <v>0</v>
      </c>
      <c r="GQ52" s="42">
        <f t="shared" si="159"/>
        <v>0</v>
      </c>
      <c r="GR52" s="42">
        <f t="shared" si="159"/>
        <v>0</v>
      </c>
      <c r="GS52" s="42">
        <f t="shared" si="159"/>
        <v>0</v>
      </c>
      <c r="GT52" s="42">
        <f t="shared" si="159"/>
        <v>0</v>
      </c>
      <c r="GU52" s="42">
        <f t="shared" si="159"/>
        <v>0</v>
      </c>
      <c r="GV52" s="42">
        <f t="shared" si="159"/>
        <v>0</v>
      </c>
      <c r="GW52" s="42">
        <f t="shared" si="159"/>
        <v>0</v>
      </c>
      <c r="GX52" s="42">
        <f t="shared" si="159"/>
        <v>0</v>
      </c>
      <c r="GY52" s="42">
        <f t="shared" si="159"/>
        <v>0</v>
      </c>
      <c r="GZ52" s="42">
        <f t="shared" si="159"/>
        <v>1</v>
      </c>
      <c r="HA52" s="42">
        <f t="shared" si="159"/>
        <v>0</v>
      </c>
      <c r="HB52" s="42">
        <f t="shared" si="159"/>
        <v>0</v>
      </c>
      <c r="HC52" s="42">
        <f t="shared" si="159"/>
        <v>1</v>
      </c>
      <c r="HD52" s="42">
        <f t="shared" si="159"/>
        <v>0</v>
      </c>
      <c r="HE52" s="42">
        <f t="shared" si="159"/>
        <v>0</v>
      </c>
      <c r="HF52" s="42">
        <f t="shared" si="159"/>
        <v>1</v>
      </c>
      <c r="HG52" s="42">
        <f t="shared" si="159"/>
        <v>0</v>
      </c>
      <c r="HH52" s="42">
        <f t="shared" si="159"/>
        <v>0</v>
      </c>
      <c r="HI52" s="42">
        <f t="shared" si="159"/>
        <v>0</v>
      </c>
      <c r="HJ52" s="42">
        <f t="shared" si="159"/>
        <v>0</v>
      </c>
      <c r="HK52" s="42">
        <f t="shared" si="159"/>
        <v>0</v>
      </c>
      <c r="HL52" s="42">
        <f t="shared" si="159"/>
        <v>0</v>
      </c>
      <c r="HM52" s="42">
        <f t="shared" si="159"/>
        <v>0</v>
      </c>
      <c r="HN52" s="42">
        <f t="shared" si="159"/>
        <v>0</v>
      </c>
      <c r="HO52" s="42">
        <f t="shared" si="159"/>
        <v>0</v>
      </c>
      <c r="HP52" s="42">
        <f t="shared" si="159"/>
        <v>0</v>
      </c>
      <c r="HQ52" s="42">
        <f t="shared" si="159"/>
        <v>0</v>
      </c>
      <c r="HR52" s="42">
        <f t="shared" si="159"/>
        <v>0</v>
      </c>
      <c r="HS52" s="42">
        <f t="shared" si="159"/>
        <v>0</v>
      </c>
      <c r="HT52" s="42">
        <f t="shared" si="159"/>
        <v>0</v>
      </c>
      <c r="HU52" s="42">
        <f t="shared" si="159"/>
        <v>0</v>
      </c>
      <c r="HV52" s="42">
        <f t="shared" si="159"/>
        <v>0</v>
      </c>
      <c r="HW52" s="42">
        <f t="shared" si="159"/>
        <v>0</v>
      </c>
      <c r="HX52" s="42">
        <f t="shared" si="159"/>
        <v>0</v>
      </c>
      <c r="HY52" s="42">
        <f t="shared" si="159"/>
        <v>0</v>
      </c>
      <c r="HZ52" s="42">
        <f t="shared" si="159"/>
        <v>0</v>
      </c>
      <c r="IA52" s="42">
        <f t="shared" si="159"/>
        <v>0</v>
      </c>
      <c r="IB52" s="42">
        <f t="shared" si="159"/>
        <v>0</v>
      </c>
      <c r="IC52" s="42">
        <f t="shared" si="159"/>
        <v>1</v>
      </c>
      <c r="ID52" s="42">
        <f t="shared" si="159"/>
        <v>0</v>
      </c>
      <c r="IE52" s="42">
        <f t="shared" si="159"/>
        <v>0</v>
      </c>
      <c r="IF52" s="42">
        <f t="shared" si="159"/>
        <v>0</v>
      </c>
      <c r="IG52" s="42">
        <f t="shared" si="159"/>
        <v>0</v>
      </c>
      <c r="IH52" s="42">
        <f t="shared" si="159"/>
        <v>0</v>
      </c>
      <c r="II52" s="42">
        <f t="shared" si="159"/>
        <v>0</v>
      </c>
      <c r="IJ52" s="42">
        <f t="shared" si="159"/>
        <v>0</v>
      </c>
      <c r="IK52" s="42">
        <f t="shared" si="159"/>
        <v>0</v>
      </c>
      <c r="IL52" s="42">
        <f t="shared" si="159"/>
        <v>0</v>
      </c>
      <c r="IM52" s="42">
        <f t="shared" si="159"/>
        <v>0</v>
      </c>
      <c r="IN52" s="42">
        <f t="shared" si="159"/>
        <v>0</v>
      </c>
      <c r="IO52" s="42">
        <f t="shared" si="159"/>
        <v>0</v>
      </c>
      <c r="IP52" s="42">
        <f t="shared" si="159"/>
        <v>0</v>
      </c>
      <c r="IQ52" s="42">
        <f t="shared" si="159"/>
        <v>0</v>
      </c>
      <c r="IR52" s="42">
        <f t="shared" si="159"/>
        <v>0</v>
      </c>
      <c r="IS52" s="42">
        <f t="shared" si="159"/>
        <v>0</v>
      </c>
      <c r="IT52" s="42">
        <f t="shared" si="159"/>
        <v>0</v>
      </c>
      <c r="IU52" s="42">
        <f t="shared" si="159"/>
        <v>0</v>
      </c>
      <c r="IV52" s="42">
        <f t="shared" si="159"/>
        <v>0</v>
      </c>
      <c r="IW52" s="42">
        <f t="shared" si="159"/>
        <v>0</v>
      </c>
      <c r="IX52" s="42">
        <f t="shared" si="159"/>
        <v>0</v>
      </c>
      <c r="IY52" s="42">
        <f t="shared" si="160"/>
        <v>0</v>
      </c>
      <c r="IZ52" s="42">
        <f t="shared" si="160"/>
        <v>0</v>
      </c>
      <c r="JA52" s="42">
        <f t="shared" si="160"/>
        <v>1</v>
      </c>
      <c r="JB52" s="42">
        <f t="shared" si="160"/>
        <v>0</v>
      </c>
      <c r="JC52" s="42">
        <f t="shared" si="160"/>
        <v>0</v>
      </c>
      <c r="JD52" s="42">
        <f t="shared" si="160"/>
        <v>0</v>
      </c>
      <c r="JE52" s="42">
        <f t="shared" si="160"/>
        <v>0</v>
      </c>
      <c r="JF52" s="42">
        <f t="shared" si="160"/>
        <v>1</v>
      </c>
      <c r="JG52" s="42">
        <f t="shared" si="160"/>
        <v>0</v>
      </c>
      <c r="JH52" s="42">
        <f t="shared" si="160"/>
        <v>0</v>
      </c>
      <c r="JI52" s="42">
        <f t="shared" si="160"/>
        <v>0</v>
      </c>
      <c r="JJ52" s="42">
        <f t="shared" si="160"/>
        <v>0</v>
      </c>
      <c r="JK52" s="42">
        <f t="shared" si="160"/>
        <v>1</v>
      </c>
      <c r="JL52" s="42">
        <f t="shared" si="160"/>
        <v>0</v>
      </c>
      <c r="JM52" s="42">
        <f t="shared" si="160"/>
        <v>0</v>
      </c>
      <c r="JN52" s="42">
        <f t="shared" si="160"/>
        <v>1</v>
      </c>
      <c r="JO52" s="42">
        <f t="shared" si="160"/>
        <v>1</v>
      </c>
      <c r="JP52" s="42">
        <f t="shared" si="160"/>
        <v>0</v>
      </c>
      <c r="JQ52" s="42">
        <f t="shared" si="160"/>
        <v>0</v>
      </c>
      <c r="JR52" s="42">
        <f t="shared" si="160"/>
        <v>0</v>
      </c>
      <c r="JS52" s="42">
        <f t="shared" si="160"/>
        <v>0</v>
      </c>
      <c r="JT52" s="42">
        <f t="shared" si="160"/>
        <v>0</v>
      </c>
      <c r="JU52" s="42">
        <f t="shared" si="160"/>
        <v>0</v>
      </c>
      <c r="JV52" s="42">
        <f t="shared" si="160"/>
        <v>0</v>
      </c>
      <c r="JW52" s="42">
        <f t="shared" si="160"/>
        <v>0</v>
      </c>
      <c r="JX52" s="42">
        <f t="shared" si="160"/>
        <v>0</v>
      </c>
      <c r="JY52" s="42">
        <f t="shared" si="160"/>
        <v>0</v>
      </c>
      <c r="JZ52" s="42">
        <f t="shared" si="160"/>
        <v>0</v>
      </c>
      <c r="KA52" s="42">
        <f t="shared" si="160"/>
        <v>0</v>
      </c>
      <c r="KB52" s="42">
        <f t="shared" si="160"/>
        <v>0</v>
      </c>
      <c r="KC52" s="42">
        <f t="shared" si="160"/>
        <v>0</v>
      </c>
      <c r="KD52" s="42">
        <f t="shared" si="160"/>
        <v>1</v>
      </c>
      <c r="KE52" s="42">
        <f t="shared" si="160"/>
        <v>0</v>
      </c>
      <c r="KF52" s="42">
        <f t="shared" si="160"/>
        <v>0</v>
      </c>
      <c r="KG52" s="42">
        <f t="shared" si="160"/>
        <v>0</v>
      </c>
      <c r="KH52" s="42">
        <f t="shared" si="160"/>
        <v>0</v>
      </c>
      <c r="KI52" s="42">
        <f t="shared" si="160"/>
        <v>0</v>
      </c>
      <c r="KJ52" s="42">
        <f t="shared" si="160"/>
        <v>1</v>
      </c>
      <c r="KK52" s="42">
        <f t="shared" si="160"/>
        <v>0</v>
      </c>
      <c r="KL52" s="42">
        <f t="shared" si="160"/>
        <v>1</v>
      </c>
      <c r="KM52" s="42">
        <f t="shared" si="160"/>
        <v>0</v>
      </c>
      <c r="KN52" s="42">
        <f t="shared" si="160"/>
        <v>0</v>
      </c>
      <c r="KO52" s="42">
        <f t="shared" si="160"/>
        <v>0</v>
      </c>
      <c r="KP52" s="42">
        <f t="shared" si="160"/>
        <v>0</v>
      </c>
      <c r="KQ52" s="42">
        <f t="shared" si="160"/>
        <v>0</v>
      </c>
      <c r="KR52" s="42">
        <f t="shared" si="160"/>
        <v>0</v>
      </c>
      <c r="KS52" s="42">
        <f t="shared" si="160"/>
        <v>0</v>
      </c>
      <c r="KT52" s="42">
        <f t="shared" si="160"/>
        <v>0</v>
      </c>
      <c r="KU52" s="42">
        <f t="shared" si="160"/>
        <v>0</v>
      </c>
      <c r="KV52" s="42">
        <f t="shared" si="160"/>
        <v>0</v>
      </c>
      <c r="KW52" s="42">
        <f t="shared" si="160"/>
        <v>0</v>
      </c>
      <c r="KX52" s="42">
        <f t="shared" si="160"/>
        <v>0</v>
      </c>
      <c r="KY52" s="42">
        <f t="shared" si="160"/>
        <v>0</v>
      </c>
      <c r="KZ52" s="42">
        <f t="shared" si="160"/>
        <v>0</v>
      </c>
      <c r="LA52" s="42">
        <f t="shared" si="160"/>
        <v>0</v>
      </c>
      <c r="LB52" s="42">
        <f t="shared" si="160"/>
        <v>0</v>
      </c>
      <c r="LC52" s="42">
        <f t="shared" si="160"/>
        <v>0</v>
      </c>
      <c r="LD52" s="42">
        <f t="shared" si="160"/>
        <v>0</v>
      </c>
      <c r="LE52" s="42">
        <f t="shared" si="160"/>
        <v>0</v>
      </c>
      <c r="LF52" s="42">
        <f t="shared" si="160"/>
        <v>0</v>
      </c>
      <c r="LG52" s="42">
        <f t="shared" si="160"/>
        <v>0</v>
      </c>
      <c r="LH52" s="42">
        <f t="shared" si="160"/>
        <v>0</v>
      </c>
      <c r="LI52" s="42">
        <f t="shared" si="160"/>
        <v>0</v>
      </c>
      <c r="LJ52" s="42">
        <f t="shared" si="160"/>
        <v>0</v>
      </c>
      <c r="LK52" s="42">
        <f t="shared" si="161"/>
        <v>0</v>
      </c>
      <c r="LL52" s="42">
        <f t="shared" si="161"/>
        <v>0</v>
      </c>
      <c r="LM52" s="42">
        <f t="shared" si="161"/>
        <v>0</v>
      </c>
      <c r="LN52" s="42">
        <f t="shared" si="161"/>
        <v>0</v>
      </c>
      <c r="LO52" s="42">
        <f t="shared" si="161"/>
        <v>0</v>
      </c>
      <c r="LP52" s="42">
        <f t="shared" si="161"/>
        <v>0</v>
      </c>
      <c r="LQ52" s="42">
        <f t="shared" si="161"/>
        <v>0</v>
      </c>
      <c r="LR52" s="42">
        <f t="shared" si="161"/>
        <v>0</v>
      </c>
      <c r="LS52" s="42">
        <f t="shared" si="161"/>
        <v>0</v>
      </c>
      <c r="LT52" s="42">
        <f t="shared" si="161"/>
        <v>0</v>
      </c>
      <c r="LU52" s="42">
        <f t="shared" si="161"/>
        <v>0</v>
      </c>
      <c r="LV52" s="42">
        <f t="shared" si="161"/>
        <v>0</v>
      </c>
      <c r="LW52" s="42">
        <f t="shared" si="161"/>
        <v>0</v>
      </c>
      <c r="LX52" s="42">
        <f t="shared" si="161"/>
        <v>0</v>
      </c>
      <c r="LY52" s="42">
        <f t="shared" si="161"/>
        <v>0</v>
      </c>
      <c r="LZ52" s="42">
        <f t="shared" si="161"/>
        <v>0</v>
      </c>
      <c r="MA52" s="42">
        <f t="shared" si="161"/>
        <v>0</v>
      </c>
      <c r="MB52" s="42">
        <f t="shared" si="161"/>
        <v>0</v>
      </c>
      <c r="MC52" s="42">
        <f t="shared" si="161"/>
        <v>0</v>
      </c>
      <c r="MD52" s="42">
        <f t="shared" si="161"/>
        <v>0</v>
      </c>
      <c r="ME52" s="42">
        <f t="shared" si="161"/>
        <v>0</v>
      </c>
      <c r="MF52" s="42">
        <f t="shared" si="161"/>
        <v>0</v>
      </c>
      <c r="MG52" s="42">
        <f t="shared" si="161"/>
        <v>0</v>
      </c>
      <c r="MH52" s="42">
        <f t="shared" si="161"/>
        <v>0</v>
      </c>
      <c r="MI52" s="42">
        <f t="shared" si="161"/>
        <v>0</v>
      </c>
      <c r="MJ52" s="42">
        <f t="shared" si="161"/>
        <v>0</v>
      </c>
      <c r="MK52" s="42">
        <f t="shared" si="161"/>
        <v>0</v>
      </c>
      <c r="ML52" s="42">
        <f t="shared" si="161"/>
        <v>0</v>
      </c>
      <c r="MM52" s="42">
        <f t="shared" si="161"/>
        <v>0</v>
      </c>
      <c r="MN52" s="42">
        <f t="shared" si="161"/>
        <v>0</v>
      </c>
      <c r="MO52" s="42">
        <f t="shared" si="161"/>
        <v>0</v>
      </c>
      <c r="MP52" s="42">
        <f t="shared" si="161"/>
        <v>0</v>
      </c>
      <c r="MQ52" s="42">
        <f t="shared" si="161"/>
        <v>0</v>
      </c>
      <c r="MR52" s="42">
        <f t="shared" si="161"/>
        <v>0</v>
      </c>
      <c r="MS52" s="42">
        <f t="shared" si="161"/>
        <v>0</v>
      </c>
      <c r="MT52" s="42">
        <f t="shared" si="161"/>
        <v>0</v>
      </c>
      <c r="MU52" s="42">
        <f t="shared" si="161"/>
        <v>0</v>
      </c>
      <c r="MV52" s="42">
        <f t="shared" si="161"/>
        <v>0</v>
      </c>
      <c r="MW52" s="42">
        <f t="shared" si="161"/>
        <v>0</v>
      </c>
      <c r="MX52" s="42">
        <f t="shared" si="161"/>
        <v>1</v>
      </c>
      <c r="MY52" s="42">
        <f t="shared" si="161"/>
        <v>0</v>
      </c>
      <c r="MZ52" s="42">
        <f t="shared" si="161"/>
        <v>0</v>
      </c>
      <c r="NA52" s="42">
        <f t="shared" si="161"/>
        <v>0</v>
      </c>
      <c r="NB52" s="42">
        <f t="shared" si="161"/>
        <v>0</v>
      </c>
      <c r="NC52" s="42">
        <f t="shared" si="161"/>
        <v>0</v>
      </c>
      <c r="ND52" s="42">
        <f t="shared" si="161"/>
        <v>0</v>
      </c>
      <c r="NE52" s="42">
        <f t="shared" si="161"/>
        <v>0</v>
      </c>
      <c r="NF52" s="42">
        <f t="shared" si="161"/>
        <v>0</v>
      </c>
      <c r="NG52" s="42">
        <f t="shared" si="161"/>
        <v>0</v>
      </c>
      <c r="NH52" s="42">
        <f t="shared" si="161"/>
        <v>0</v>
      </c>
      <c r="NI52" s="42">
        <f t="shared" si="161"/>
        <v>0</v>
      </c>
      <c r="NJ52" s="42">
        <f t="shared" si="161"/>
        <v>0</v>
      </c>
      <c r="NK52" s="42">
        <f t="shared" si="161"/>
        <v>0</v>
      </c>
      <c r="NL52" s="42">
        <f t="shared" si="161"/>
        <v>0</v>
      </c>
      <c r="NM52" s="42">
        <f t="shared" si="161"/>
        <v>0</v>
      </c>
      <c r="NN52" s="42">
        <f t="shared" si="161"/>
        <v>0</v>
      </c>
      <c r="NO52" s="42">
        <f t="shared" si="161"/>
        <v>0</v>
      </c>
      <c r="NP52" s="42">
        <f t="shared" si="161"/>
        <v>1</v>
      </c>
      <c r="NQ52" s="42">
        <f t="shared" si="161"/>
        <v>1</v>
      </c>
      <c r="NR52" s="42">
        <f t="shared" si="161"/>
        <v>0</v>
      </c>
      <c r="NS52" s="42">
        <f t="shared" si="161"/>
        <v>0</v>
      </c>
      <c r="NT52" s="42">
        <f t="shared" si="161"/>
        <v>0</v>
      </c>
      <c r="NU52" s="42">
        <f t="shared" si="161"/>
        <v>0</v>
      </c>
      <c r="NV52" s="42">
        <f t="shared" si="161"/>
        <v>0</v>
      </c>
      <c r="NW52" s="42">
        <f t="shared" si="162"/>
        <v>1</v>
      </c>
      <c r="NX52" s="42">
        <f t="shared" si="162"/>
        <v>1</v>
      </c>
      <c r="NY52" s="42">
        <f t="shared" si="162"/>
        <v>1</v>
      </c>
      <c r="NZ52" s="42">
        <f t="shared" si="162"/>
        <v>1</v>
      </c>
      <c r="OA52" s="42">
        <f t="shared" si="162"/>
        <v>1</v>
      </c>
      <c r="OB52" s="42">
        <f t="shared" si="162"/>
        <v>1</v>
      </c>
      <c r="OC52" s="42">
        <f t="shared" si="162"/>
        <v>1</v>
      </c>
      <c r="OD52" s="42">
        <f t="shared" si="162"/>
        <v>0</v>
      </c>
      <c r="OE52" s="42">
        <f t="shared" si="162"/>
        <v>0</v>
      </c>
      <c r="OF52" s="42">
        <f t="shared" si="162"/>
        <v>1</v>
      </c>
      <c r="OG52" s="42">
        <f t="shared" si="162"/>
        <v>0</v>
      </c>
      <c r="OH52" s="42">
        <f t="shared" si="162"/>
        <v>0</v>
      </c>
      <c r="OI52" s="42">
        <f t="shared" si="162"/>
        <v>0</v>
      </c>
      <c r="OJ52" s="42">
        <f t="shared" si="162"/>
        <v>0</v>
      </c>
      <c r="OK52" s="42">
        <f t="shared" si="162"/>
        <v>0</v>
      </c>
      <c r="OL52" s="42">
        <f t="shared" si="162"/>
        <v>0</v>
      </c>
      <c r="OM52" s="42">
        <f t="shared" si="162"/>
        <v>0</v>
      </c>
      <c r="ON52" s="42">
        <f t="shared" si="162"/>
        <v>0</v>
      </c>
      <c r="OO52" s="42">
        <f t="shared" si="162"/>
        <v>0</v>
      </c>
      <c r="OP52" s="42">
        <f t="shared" si="162"/>
        <v>0</v>
      </c>
      <c r="OQ52" s="42">
        <f t="shared" si="162"/>
        <v>0</v>
      </c>
      <c r="OR52" s="42">
        <f t="shared" si="162"/>
        <v>0</v>
      </c>
      <c r="OS52" s="42">
        <f t="shared" si="162"/>
        <v>0</v>
      </c>
      <c r="OT52" s="42">
        <f t="shared" si="162"/>
        <v>0</v>
      </c>
      <c r="OU52" s="42">
        <f t="shared" si="162"/>
        <v>0</v>
      </c>
      <c r="OV52" s="42">
        <f t="shared" si="162"/>
        <v>1</v>
      </c>
      <c r="OW52" s="42">
        <f t="shared" si="162"/>
        <v>0</v>
      </c>
      <c r="OX52" s="42">
        <f t="shared" si="162"/>
        <v>0</v>
      </c>
      <c r="OY52" s="42">
        <f t="shared" si="162"/>
        <v>0</v>
      </c>
      <c r="OZ52" s="42">
        <f t="shared" si="162"/>
        <v>0</v>
      </c>
      <c r="PA52" s="42">
        <f t="shared" si="162"/>
        <v>0</v>
      </c>
      <c r="PB52" s="42">
        <f t="shared" si="162"/>
        <v>0</v>
      </c>
      <c r="PC52" s="42">
        <f t="shared" si="162"/>
        <v>0</v>
      </c>
      <c r="PD52" s="42">
        <f t="shared" si="162"/>
        <v>0</v>
      </c>
      <c r="PE52" s="42">
        <f t="shared" si="162"/>
        <v>0</v>
      </c>
      <c r="PF52" s="42">
        <f t="shared" si="162"/>
        <v>0</v>
      </c>
      <c r="PG52" s="42">
        <f t="shared" si="162"/>
        <v>0</v>
      </c>
      <c r="PH52" s="42">
        <f t="shared" si="162"/>
        <v>0</v>
      </c>
      <c r="PI52" s="42">
        <f t="shared" si="162"/>
        <v>0</v>
      </c>
      <c r="PJ52" s="42">
        <f t="shared" si="162"/>
        <v>0</v>
      </c>
      <c r="PK52" s="42">
        <f t="shared" si="162"/>
        <v>0</v>
      </c>
      <c r="PL52" s="42">
        <f t="shared" si="162"/>
        <v>0</v>
      </c>
      <c r="PM52" s="42">
        <f t="shared" si="162"/>
        <v>0</v>
      </c>
      <c r="PN52" s="42">
        <f t="shared" si="162"/>
        <v>0</v>
      </c>
      <c r="PO52" s="42">
        <f t="shared" si="162"/>
        <v>0</v>
      </c>
      <c r="PP52" s="42">
        <f t="shared" si="162"/>
        <v>0</v>
      </c>
      <c r="PQ52" s="42">
        <f t="shared" si="162"/>
        <v>0</v>
      </c>
      <c r="PR52" s="42">
        <f t="shared" si="162"/>
        <v>0</v>
      </c>
      <c r="PS52" s="42">
        <f t="shared" si="162"/>
        <v>0</v>
      </c>
      <c r="PT52" s="42">
        <f t="shared" si="162"/>
        <v>0</v>
      </c>
      <c r="PU52" s="42">
        <f t="shared" si="162"/>
        <v>0</v>
      </c>
      <c r="PV52" s="42">
        <f t="shared" si="162"/>
        <v>0</v>
      </c>
      <c r="PW52" s="42">
        <f t="shared" si="162"/>
        <v>0</v>
      </c>
      <c r="PX52" s="42">
        <f t="shared" si="162"/>
        <v>0</v>
      </c>
      <c r="PY52" s="42">
        <f t="shared" si="162"/>
        <v>0</v>
      </c>
      <c r="PZ52" s="42">
        <f t="shared" si="162"/>
        <v>0</v>
      </c>
      <c r="QA52" s="42">
        <f t="shared" si="162"/>
        <v>1</v>
      </c>
      <c r="QB52" s="42">
        <f t="shared" si="162"/>
        <v>0</v>
      </c>
      <c r="QC52" s="42">
        <f t="shared" si="162"/>
        <v>0</v>
      </c>
      <c r="QD52" s="42">
        <f t="shared" si="162"/>
        <v>0</v>
      </c>
      <c r="QE52" s="42">
        <f t="shared" si="162"/>
        <v>0</v>
      </c>
      <c r="QF52" s="42">
        <f t="shared" si="162"/>
        <v>0</v>
      </c>
      <c r="QG52" s="42">
        <f t="shared" si="162"/>
        <v>0</v>
      </c>
      <c r="QH52" s="42">
        <f t="shared" si="162"/>
        <v>0</v>
      </c>
      <c r="QI52" s="42">
        <f t="shared" si="163"/>
        <v>0</v>
      </c>
      <c r="QJ52" s="42">
        <f t="shared" si="163"/>
        <v>0</v>
      </c>
      <c r="QK52" s="42">
        <f t="shared" si="163"/>
        <v>0</v>
      </c>
      <c r="QL52" s="42">
        <f t="shared" si="163"/>
        <v>0</v>
      </c>
      <c r="QM52" s="42">
        <f t="shared" si="163"/>
        <v>0</v>
      </c>
      <c r="QN52" s="42">
        <f t="shared" si="163"/>
        <v>0</v>
      </c>
      <c r="QO52" s="42">
        <f t="shared" si="163"/>
        <v>0</v>
      </c>
      <c r="QP52" s="42">
        <f t="shared" si="163"/>
        <v>0</v>
      </c>
      <c r="QQ52" s="42">
        <f t="shared" si="163"/>
        <v>0</v>
      </c>
      <c r="QR52" s="42">
        <f t="shared" si="163"/>
        <v>0</v>
      </c>
      <c r="QS52" s="42">
        <f t="shared" si="163"/>
        <v>0</v>
      </c>
      <c r="QT52" s="42">
        <f t="shared" si="163"/>
        <v>0</v>
      </c>
      <c r="QU52" s="42">
        <f t="shared" si="163"/>
        <v>0</v>
      </c>
      <c r="QV52" s="42">
        <f t="shared" si="163"/>
        <v>0</v>
      </c>
      <c r="QW52" s="42">
        <f t="shared" si="163"/>
        <v>0</v>
      </c>
      <c r="QX52" s="42">
        <f t="shared" si="163"/>
        <v>0</v>
      </c>
      <c r="QY52" s="42">
        <f t="shared" si="163"/>
        <v>0</v>
      </c>
      <c r="QZ52" s="42">
        <f t="shared" si="163"/>
        <v>0</v>
      </c>
      <c r="RA52" s="42">
        <f t="shared" si="163"/>
        <v>0</v>
      </c>
      <c r="RB52" s="42">
        <f t="shared" si="163"/>
        <v>0</v>
      </c>
      <c r="RC52" s="42">
        <f t="shared" si="163"/>
        <v>0</v>
      </c>
      <c r="RD52" s="42">
        <f t="shared" si="163"/>
        <v>0</v>
      </c>
      <c r="RE52" s="42">
        <f t="shared" si="163"/>
        <v>0</v>
      </c>
      <c r="RF52" s="42">
        <f t="shared" si="163"/>
        <v>0</v>
      </c>
      <c r="RG52" s="42">
        <f t="shared" si="163"/>
        <v>0</v>
      </c>
      <c r="RH52" s="42">
        <f t="shared" si="163"/>
        <v>0</v>
      </c>
      <c r="RI52" s="42">
        <f t="shared" si="163"/>
        <v>0</v>
      </c>
      <c r="RJ52" s="42">
        <f t="shared" si="163"/>
        <v>0</v>
      </c>
      <c r="RK52" s="42">
        <f t="shared" si="163"/>
        <v>0</v>
      </c>
      <c r="RL52" s="42">
        <f t="shared" si="163"/>
        <v>0</v>
      </c>
      <c r="RM52" s="42">
        <f t="shared" si="163"/>
        <v>0</v>
      </c>
      <c r="RN52" s="42">
        <f t="shared" si="163"/>
        <v>0</v>
      </c>
      <c r="RO52" s="42">
        <f t="shared" si="163"/>
        <v>0</v>
      </c>
      <c r="RP52" s="42">
        <f t="shared" si="163"/>
        <v>0</v>
      </c>
      <c r="RQ52" s="42">
        <f t="shared" si="163"/>
        <v>0</v>
      </c>
      <c r="RR52" s="42">
        <f t="shared" si="163"/>
        <v>0</v>
      </c>
      <c r="RS52" s="42">
        <f t="shared" si="163"/>
        <v>1</v>
      </c>
      <c r="RT52" s="42">
        <f t="shared" si="163"/>
        <v>0</v>
      </c>
      <c r="RU52" s="42">
        <f t="shared" si="163"/>
        <v>0</v>
      </c>
      <c r="RV52" s="42">
        <f t="shared" si="163"/>
        <v>0</v>
      </c>
      <c r="RW52" s="42">
        <f t="shared" si="163"/>
        <v>0</v>
      </c>
      <c r="RX52" s="42">
        <f t="shared" si="163"/>
        <v>0</v>
      </c>
      <c r="RY52" s="42">
        <f t="shared" si="163"/>
        <v>0</v>
      </c>
      <c r="RZ52" s="42">
        <f t="shared" si="163"/>
        <v>0</v>
      </c>
      <c r="SA52" s="42">
        <f t="shared" si="163"/>
        <v>0</v>
      </c>
      <c r="SB52" s="42">
        <f t="shared" si="163"/>
        <v>0</v>
      </c>
      <c r="SC52" s="42">
        <f t="shared" si="163"/>
        <v>0</v>
      </c>
      <c r="SD52" s="42">
        <f t="shared" si="163"/>
        <v>0</v>
      </c>
      <c r="SE52" s="42">
        <f t="shared" si="163"/>
        <v>0</v>
      </c>
      <c r="SF52" s="42">
        <f t="shared" si="163"/>
        <v>0</v>
      </c>
      <c r="SG52" s="42">
        <f t="shared" si="163"/>
        <v>0</v>
      </c>
      <c r="SH52" s="42">
        <f t="shared" si="163"/>
        <v>0</v>
      </c>
      <c r="SI52" s="42">
        <f t="shared" si="163"/>
        <v>0</v>
      </c>
      <c r="SJ52" s="42">
        <f t="shared" si="163"/>
        <v>0</v>
      </c>
      <c r="SK52" s="42">
        <f t="shared" si="163"/>
        <v>0</v>
      </c>
      <c r="SL52" s="42">
        <f t="shared" si="163"/>
        <v>0</v>
      </c>
      <c r="SM52" s="42">
        <f t="shared" si="163"/>
        <v>1</v>
      </c>
      <c r="SN52" s="42">
        <f t="shared" si="163"/>
        <v>0</v>
      </c>
      <c r="SO52" s="42">
        <f t="shared" si="163"/>
        <v>1</v>
      </c>
      <c r="SP52" s="42">
        <f t="shared" si="163"/>
        <v>0</v>
      </c>
      <c r="SQ52" s="42">
        <f t="shared" si="163"/>
        <v>0</v>
      </c>
      <c r="SR52" s="42">
        <f t="shared" si="163"/>
        <v>0</v>
      </c>
      <c r="SS52" s="42">
        <f t="shared" si="163"/>
        <v>0</v>
      </c>
      <c r="ST52" s="42">
        <f t="shared" si="163"/>
        <v>0</v>
      </c>
      <c r="SU52" s="42">
        <f t="shared" si="164"/>
        <v>0</v>
      </c>
      <c r="SV52" s="42">
        <f t="shared" si="164"/>
        <v>0</v>
      </c>
      <c r="SW52" s="42">
        <f t="shared" si="164"/>
        <v>0</v>
      </c>
      <c r="SX52" s="42">
        <f t="shared" si="164"/>
        <v>0</v>
      </c>
      <c r="SY52" s="42">
        <f t="shared" si="164"/>
        <v>0</v>
      </c>
      <c r="SZ52" s="42">
        <f t="shared" si="164"/>
        <v>0</v>
      </c>
      <c r="TA52" s="42">
        <f t="shared" si="164"/>
        <v>0</v>
      </c>
      <c r="TB52" s="42">
        <f t="shared" si="164"/>
        <v>0</v>
      </c>
      <c r="TC52" s="42">
        <f t="shared" si="164"/>
        <v>0</v>
      </c>
      <c r="TD52" s="42">
        <f t="shared" si="164"/>
        <v>0</v>
      </c>
      <c r="TE52" s="42">
        <f t="shared" si="164"/>
        <v>0</v>
      </c>
      <c r="TF52" s="42">
        <f t="shared" si="164"/>
        <v>0</v>
      </c>
      <c r="TG52" s="42">
        <f t="shared" si="164"/>
        <v>0</v>
      </c>
      <c r="TH52" s="42">
        <f t="shared" si="164"/>
        <v>0</v>
      </c>
      <c r="TI52" s="42">
        <f t="shared" si="164"/>
        <v>0</v>
      </c>
      <c r="TJ52" s="42">
        <f t="shared" si="164"/>
        <v>0</v>
      </c>
      <c r="TK52" s="42">
        <f t="shared" si="164"/>
        <v>0</v>
      </c>
      <c r="TL52" s="42">
        <f t="shared" si="164"/>
        <v>0</v>
      </c>
      <c r="TM52" s="42">
        <f t="shared" si="164"/>
        <v>0</v>
      </c>
      <c r="TN52" s="42">
        <f t="shared" si="164"/>
        <v>0</v>
      </c>
      <c r="TO52" s="42">
        <f t="shared" si="164"/>
        <v>0</v>
      </c>
      <c r="TP52" s="42">
        <f t="shared" si="164"/>
        <v>0</v>
      </c>
      <c r="TQ52" s="42">
        <f t="shared" si="164"/>
        <v>0</v>
      </c>
      <c r="TR52" s="42">
        <f t="shared" si="164"/>
        <v>0</v>
      </c>
      <c r="TS52" s="42">
        <f t="shared" si="164"/>
        <v>0</v>
      </c>
      <c r="TT52" s="42">
        <f t="shared" si="164"/>
        <v>0</v>
      </c>
      <c r="TU52" s="42">
        <f t="shared" si="164"/>
        <v>0</v>
      </c>
      <c r="TV52" s="42">
        <f t="shared" si="164"/>
        <v>0</v>
      </c>
      <c r="TW52" s="42">
        <f t="shared" si="164"/>
        <v>0</v>
      </c>
      <c r="TX52" s="42">
        <f t="shared" si="164"/>
        <v>0</v>
      </c>
      <c r="TY52" s="42">
        <f t="shared" si="164"/>
        <v>0</v>
      </c>
      <c r="TZ52" s="42">
        <f t="shared" si="164"/>
        <v>0</v>
      </c>
      <c r="UA52" s="42">
        <f t="shared" si="164"/>
        <v>0</v>
      </c>
      <c r="UB52" s="42">
        <f t="shared" si="164"/>
        <v>0</v>
      </c>
      <c r="UC52" s="42">
        <f t="shared" si="164"/>
        <v>0</v>
      </c>
      <c r="UD52" s="42">
        <f t="shared" si="164"/>
        <v>0</v>
      </c>
      <c r="UE52" s="42">
        <f t="shared" si="164"/>
        <v>0</v>
      </c>
      <c r="UF52" s="42">
        <f t="shared" si="164"/>
        <v>0</v>
      </c>
      <c r="UG52" s="42">
        <f t="shared" si="164"/>
        <v>0</v>
      </c>
      <c r="UH52" s="42">
        <f t="shared" si="164"/>
        <v>0</v>
      </c>
      <c r="UI52" s="42">
        <f t="shared" si="164"/>
        <v>0</v>
      </c>
      <c r="UJ52" s="42">
        <f t="shared" si="164"/>
        <v>0</v>
      </c>
      <c r="UK52" s="42">
        <f t="shared" si="164"/>
        <v>0</v>
      </c>
      <c r="UL52" s="42">
        <f t="shared" si="164"/>
        <v>0</v>
      </c>
      <c r="UM52" s="42">
        <f t="shared" si="164"/>
        <v>0</v>
      </c>
      <c r="UN52" s="42">
        <f t="shared" si="164"/>
        <v>0</v>
      </c>
      <c r="UO52" s="42">
        <f t="shared" si="164"/>
        <v>0</v>
      </c>
      <c r="UP52" s="42">
        <f t="shared" si="164"/>
        <v>0</v>
      </c>
      <c r="UQ52" s="42">
        <f t="shared" si="164"/>
        <v>0</v>
      </c>
      <c r="UR52" s="42">
        <f t="shared" si="164"/>
        <v>0</v>
      </c>
      <c r="US52" s="42">
        <f t="shared" si="164"/>
        <v>0</v>
      </c>
      <c r="UT52" s="42">
        <f t="shared" si="164"/>
        <v>0</v>
      </c>
      <c r="UU52" s="42">
        <f t="shared" si="164"/>
        <v>0</v>
      </c>
      <c r="UV52" s="42">
        <f t="shared" si="164"/>
        <v>0</v>
      </c>
      <c r="UW52" s="42">
        <f t="shared" si="164"/>
        <v>0</v>
      </c>
      <c r="UX52" s="42">
        <f t="shared" si="164"/>
        <v>0</v>
      </c>
      <c r="UY52" s="42">
        <f t="shared" si="164"/>
        <v>0</v>
      </c>
      <c r="UZ52" s="42">
        <f t="shared" si="164"/>
        <v>0</v>
      </c>
      <c r="VA52" s="42">
        <f t="shared" si="164"/>
        <v>0</v>
      </c>
      <c r="VB52" s="42">
        <f t="shared" si="164"/>
        <v>0</v>
      </c>
      <c r="VC52" s="42">
        <f t="shared" si="164"/>
        <v>0</v>
      </c>
      <c r="VD52" s="42">
        <f t="shared" si="164"/>
        <v>0</v>
      </c>
      <c r="VE52" s="42">
        <f t="shared" si="164"/>
        <v>0</v>
      </c>
      <c r="VF52" s="42">
        <f t="shared" si="164"/>
        <v>0</v>
      </c>
      <c r="VG52" s="42">
        <f t="shared" si="165"/>
        <v>0</v>
      </c>
      <c r="VH52" s="42">
        <f t="shared" si="165"/>
        <v>0</v>
      </c>
      <c r="VI52" s="42">
        <f t="shared" si="165"/>
        <v>0</v>
      </c>
      <c r="VJ52" s="42">
        <f t="shared" si="165"/>
        <v>0</v>
      </c>
      <c r="VK52" s="42">
        <f t="shared" si="165"/>
        <v>0</v>
      </c>
      <c r="VL52" s="42">
        <f t="shared" si="165"/>
        <v>0</v>
      </c>
      <c r="VM52" s="42">
        <f t="shared" si="165"/>
        <v>0</v>
      </c>
      <c r="VN52" s="42">
        <f t="shared" si="165"/>
        <v>0</v>
      </c>
      <c r="VO52" s="42">
        <f t="shared" si="165"/>
        <v>0</v>
      </c>
      <c r="VP52" s="42">
        <f t="shared" si="165"/>
        <v>0</v>
      </c>
      <c r="VQ52" s="42">
        <f t="shared" si="165"/>
        <v>0</v>
      </c>
      <c r="VR52" s="42">
        <f t="shared" si="165"/>
        <v>0</v>
      </c>
      <c r="VS52" s="42">
        <f t="shared" si="165"/>
        <v>0</v>
      </c>
      <c r="VT52" s="42">
        <f t="shared" si="165"/>
        <v>0</v>
      </c>
      <c r="VU52" s="42">
        <f t="shared" si="165"/>
        <v>0</v>
      </c>
      <c r="VV52" s="42">
        <f t="shared" si="165"/>
        <v>0</v>
      </c>
      <c r="VW52" s="42">
        <f t="shared" si="165"/>
        <v>0</v>
      </c>
      <c r="VX52" s="42">
        <f t="shared" si="165"/>
        <v>0</v>
      </c>
      <c r="VY52" s="42">
        <f t="shared" si="165"/>
        <v>0</v>
      </c>
      <c r="VZ52" s="42">
        <f t="shared" si="165"/>
        <v>0</v>
      </c>
      <c r="WA52" s="42">
        <f t="shared" si="165"/>
        <v>0</v>
      </c>
      <c r="WB52" s="42">
        <f t="shared" si="165"/>
        <v>0</v>
      </c>
      <c r="WC52" s="42">
        <f t="shared" si="165"/>
        <v>0</v>
      </c>
      <c r="WD52" s="42">
        <f t="shared" si="165"/>
        <v>0</v>
      </c>
      <c r="WE52" s="42">
        <f t="shared" si="165"/>
        <v>0</v>
      </c>
      <c r="WF52" s="42">
        <f t="shared" si="165"/>
        <v>0</v>
      </c>
      <c r="WG52" s="42">
        <f t="shared" si="165"/>
        <v>0</v>
      </c>
      <c r="WH52" s="42">
        <f t="shared" si="165"/>
        <v>0</v>
      </c>
      <c r="WI52" s="42">
        <f t="shared" si="165"/>
        <v>0</v>
      </c>
      <c r="WJ52" s="42">
        <f t="shared" si="165"/>
        <v>0</v>
      </c>
      <c r="WK52" s="42">
        <f t="shared" si="165"/>
        <v>0</v>
      </c>
      <c r="WL52" s="42">
        <f t="shared" si="165"/>
        <v>0</v>
      </c>
      <c r="WM52" s="42">
        <f t="shared" si="165"/>
        <v>0</v>
      </c>
      <c r="WN52" s="42">
        <f t="shared" si="165"/>
        <v>0</v>
      </c>
      <c r="WO52" s="42">
        <f t="shared" si="165"/>
        <v>0</v>
      </c>
      <c r="WP52" s="42">
        <f t="shared" si="165"/>
        <v>0</v>
      </c>
      <c r="WQ52" s="42">
        <f t="shared" si="165"/>
        <v>0</v>
      </c>
      <c r="WR52" s="42">
        <f t="shared" si="165"/>
        <v>0</v>
      </c>
      <c r="WS52" s="42">
        <f t="shared" si="165"/>
        <v>0</v>
      </c>
      <c r="WT52" s="42">
        <f t="shared" si="165"/>
        <v>0</v>
      </c>
      <c r="WU52" s="42">
        <f t="shared" si="165"/>
        <v>0</v>
      </c>
      <c r="WV52" s="42">
        <f t="shared" si="165"/>
        <v>0</v>
      </c>
      <c r="WW52" s="42">
        <f t="shared" si="165"/>
        <v>0</v>
      </c>
      <c r="WX52" s="42">
        <f t="shared" si="165"/>
        <v>0</v>
      </c>
      <c r="WY52" s="42">
        <f t="shared" si="165"/>
        <v>0</v>
      </c>
      <c r="WZ52" s="42">
        <f t="shared" si="165"/>
        <v>0</v>
      </c>
      <c r="XA52" s="42">
        <f t="shared" si="165"/>
        <v>0</v>
      </c>
      <c r="XB52" s="42">
        <f t="shared" si="165"/>
        <v>0</v>
      </c>
      <c r="XC52" s="42">
        <f t="shared" si="165"/>
        <v>0</v>
      </c>
      <c r="XD52" s="42">
        <f t="shared" si="165"/>
        <v>0</v>
      </c>
      <c r="XE52" s="42">
        <f t="shared" si="165"/>
        <v>0</v>
      </c>
      <c r="XF52" s="42">
        <f t="shared" si="165"/>
        <v>0</v>
      </c>
      <c r="XG52" s="42">
        <f t="shared" si="165"/>
        <v>0</v>
      </c>
      <c r="XH52" s="42">
        <f t="shared" si="165"/>
        <v>0</v>
      </c>
      <c r="XI52" s="42">
        <f t="shared" si="165"/>
        <v>0</v>
      </c>
      <c r="XJ52" s="42">
        <f t="shared" si="165"/>
        <v>0</v>
      </c>
      <c r="XK52" s="42">
        <f t="shared" si="165"/>
        <v>0</v>
      </c>
      <c r="XL52" s="42">
        <f t="shared" si="165"/>
        <v>0</v>
      </c>
      <c r="XM52" s="42">
        <f t="shared" si="165"/>
        <v>0</v>
      </c>
      <c r="XN52" s="42">
        <f t="shared" si="165"/>
        <v>0</v>
      </c>
      <c r="XO52" s="42">
        <f t="shared" si="165"/>
        <v>0</v>
      </c>
      <c r="XP52" s="42">
        <f t="shared" si="165"/>
        <v>0</v>
      </c>
      <c r="XQ52" s="42">
        <f t="shared" si="165"/>
        <v>0</v>
      </c>
      <c r="XR52" s="42">
        <f t="shared" si="165"/>
        <v>0</v>
      </c>
      <c r="XS52" s="42">
        <f t="shared" si="166"/>
        <v>0</v>
      </c>
      <c r="XT52" s="42">
        <f t="shared" si="166"/>
        <v>0</v>
      </c>
      <c r="XU52" s="42">
        <f t="shared" si="166"/>
        <v>0</v>
      </c>
      <c r="XV52" s="42">
        <f t="shared" si="166"/>
        <v>0</v>
      </c>
      <c r="XW52" s="42">
        <f t="shared" si="166"/>
        <v>0</v>
      </c>
      <c r="XX52" s="42">
        <f t="shared" si="166"/>
        <v>0</v>
      </c>
      <c r="XY52" s="42">
        <f t="shared" si="166"/>
        <v>0</v>
      </c>
      <c r="XZ52" s="42">
        <f t="shared" si="166"/>
        <v>0</v>
      </c>
      <c r="YA52" s="42">
        <f t="shared" si="166"/>
        <v>0</v>
      </c>
      <c r="YB52" s="42">
        <f t="shared" si="166"/>
        <v>0</v>
      </c>
      <c r="YC52" s="42">
        <f t="shared" si="166"/>
        <v>0</v>
      </c>
      <c r="YD52" s="42">
        <f t="shared" si="166"/>
        <v>0</v>
      </c>
      <c r="YE52" s="23"/>
    </row>
    <row r="53" spans="1:655" x14ac:dyDescent="0.55000000000000004">
      <c r="A53" t="s">
        <v>87</v>
      </c>
      <c r="B53" s="42">
        <f t="shared" si="167"/>
        <v>0</v>
      </c>
      <c r="C53" s="42">
        <f t="shared" si="167"/>
        <v>0</v>
      </c>
      <c r="D53" s="42">
        <f t="shared" si="167"/>
        <v>0</v>
      </c>
      <c r="E53" s="42">
        <f t="shared" si="167"/>
        <v>0</v>
      </c>
      <c r="F53" s="42">
        <f t="shared" si="167"/>
        <v>0</v>
      </c>
      <c r="G53" s="42">
        <f t="shared" si="167"/>
        <v>0</v>
      </c>
      <c r="H53" s="42">
        <f t="shared" si="167"/>
        <v>0</v>
      </c>
      <c r="I53" s="42">
        <f t="shared" si="167"/>
        <v>0</v>
      </c>
      <c r="J53" s="42">
        <f t="shared" si="167"/>
        <v>0</v>
      </c>
      <c r="K53" s="42">
        <f t="shared" si="167"/>
        <v>0</v>
      </c>
      <c r="L53" s="42">
        <f t="shared" si="167"/>
        <v>0</v>
      </c>
      <c r="M53" s="42">
        <f t="shared" si="167"/>
        <v>0</v>
      </c>
      <c r="N53" s="42">
        <f t="shared" si="167"/>
        <v>0</v>
      </c>
      <c r="O53" s="42">
        <f t="shared" si="167"/>
        <v>0</v>
      </c>
      <c r="P53" s="42">
        <f t="shared" si="167"/>
        <v>0</v>
      </c>
      <c r="Q53" s="42">
        <f t="shared" si="167"/>
        <v>0</v>
      </c>
      <c r="R53" s="42">
        <f t="shared" si="156"/>
        <v>0</v>
      </c>
      <c r="S53" s="42">
        <f t="shared" si="156"/>
        <v>0</v>
      </c>
      <c r="T53" s="42">
        <f t="shared" si="156"/>
        <v>0</v>
      </c>
      <c r="U53" s="42">
        <f t="shared" si="156"/>
        <v>0</v>
      </c>
      <c r="V53" s="42">
        <f t="shared" si="156"/>
        <v>0</v>
      </c>
      <c r="W53" s="42">
        <f t="shared" si="156"/>
        <v>0</v>
      </c>
      <c r="X53" s="42">
        <f t="shared" si="156"/>
        <v>0</v>
      </c>
      <c r="Y53" s="42">
        <f t="shared" si="156"/>
        <v>0</v>
      </c>
      <c r="Z53" s="42">
        <f t="shared" si="156"/>
        <v>0</v>
      </c>
      <c r="AA53" s="42">
        <f t="shared" si="156"/>
        <v>0</v>
      </c>
      <c r="AB53" s="42">
        <f t="shared" si="156"/>
        <v>0</v>
      </c>
      <c r="AC53" s="42">
        <f t="shared" si="156"/>
        <v>0</v>
      </c>
      <c r="AD53" s="42">
        <f t="shared" si="156"/>
        <v>0</v>
      </c>
      <c r="AE53" s="42">
        <f t="shared" si="156"/>
        <v>0</v>
      </c>
      <c r="AF53" s="42">
        <f t="shared" si="156"/>
        <v>0</v>
      </c>
      <c r="AG53" s="42">
        <f t="shared" si="156"/>
        <v>0</v>
      </c>
      <c r="AH53" s="42">
        <f t="shared" si="156"/>
        <v>0</v>
      </c>
      <c r="AI53" s="42">
        <f t="shared" si="156"/>
        <v>0</v>
      </c>
      <c r="AJ53" s="42">
        <f t="shared" si="156"/>
        <v>0</v>
      </c>
      <c r="AK53" s="42">
        <f t="shared" si="156"/>
        <v>0</v>
      </c>
      <c r="AL53" s="42">
        <f t="shared" si="156"/>
        <v>0</v>
      </c>
      <c r="AM53" s="42">
        <f t="shared" si="156"/>
        <v>0</v>
      </c>
      <c r="AN53" s="42">
        <f t="shared" si="156"/>
        <v>0</v>
      </c>
      <c r="AO53" s="42">
        <f t="shared" si="156"/>
        <v>0</v>
      </c>
      <c r="AP53" s="42">
        <f t="shared" si="156"/>
        <v>0</v>
      </c>
      <c r="AQ53" s="42">
        <f t="shared" si="156"/>
        <v>0</v>
      </c>
      <c r="AR53" s="42">
        <f t="shared" si="156"/>
        <v>0</v>
      </c>
      <c r="AS53" s="42">
        <f t="shared" si="156"/>
        <v>0</v>
      </c>
      <c r="AT53" s="42">
        <f t="shared" si="156"/>
        <v>0</v>
      </c>
      <c r="AU53" s="42">
        <f t="shared" si="156"/>
        <v>0</v>
      </c>
      <c r="AV53" s="42">
        <f t="shared" si="156"/>
        <v>0</v>
      </c>
      <c r="AW53" s="42">
        <f t="shared" si="156"/>
        <v>0</v>
      </c>
      <c r="AX53" s="42">
        <f t="shared" si="156"/>
        <v>0</v>
      </c>
      <c r="AY53" s="42">
        <f t="shared" si="156"/>
        <v>0</v>
      </c>
      <c r="AZ53" s="42">
        <f t="shared" si="156"/>
        <v>0</v>
      </c>
      <c r="BA53" s="42">
        <f t="shared" si="156"/>
        <v>0</v>
      </c>
      <c r="BB53" s="42">
        <f t="shared" si="156"/>
        <v>0</v>
      </c>
      <c r="BC53" s="42">
        <f t="shared" si="156"/>
        <v>0</v>
      </c>
      <c r="BD53" s="42">
        <f t="shared" si="156"/>
        <v>0</v>
      </c>
      <c r="BE53" s="42">
        <f t="shared" si="156"/>
        <v>0</v>
      </c>
      <c r="BF53" s="42">
        <f t="shared" si="156"/>
        <v>0</v>
      </c>
      <c r="BG53" s="42">
        <f t="shared" si="156"/>
        <v>0</v>
      </c>
      <c r="BH53" s="42">
        <f t="shared" si="156"/>
        <v>0</v>
      </c>
      <c r="BI53" s="42">
        <f t="shared" si="156"/>
        <v>0</v>
      </c>
      <c r="BJ53" s="42">
        <f t="shared" si="156"/>
        <v>0</v>
      </c>
      <c r="BK53" s="42">
        <f t="shared" si="156"/>
        <v>0</v>
      </c>
      <c r="BL53" s="42">
        <f t="shared" si="156"/>
        <v>0</v>
      </c>
      <c r="BM53" s="42">
        <f t="shared" si="156"/>
        <v>0</v>
      </c>
      <c r="BN53" s="42">
        <f t="shared" si="156"/>
        <v>0</v>
      </c>
      <c r="BO53" s="42">
        <f t="shared" si="157"/>
        <v>0</v>
      </c>
      <c r="BP53" s="42">
        <f t="shared" si="157"/>
        <v>0</v>
      </c>
      <c r="BQ53" s="42">
        <f t="shared" si="157"/>
        <v>0</v>
      </c>
      <c r="BR53" s="42">
        <f t="shared" si="157"/>
        <v>0</v>
      </c>
      <c r="BS53" s="42">
        <f t="shared" si="157"/>
        <v>0</v>
      </c>
      <c r="BT53" s="42">
        <f t="shared" si="157"/>
        <v>0</v>
      </c>
      <c r="BU53" s="42">
        <f t="shared" si="157"/>
        <v>0</v>
      </c>
      <c r="BV53" s="42">
        <f t="shared" si="157"/>
        <v>0</v>
      </c>
      <c r="BW53" s="42">
        <f t="shared" si="157"/>
        <v>0</v>
      </c>
      <c r="BX53" s="42">
        <f t="shared" si="157"/>
        <v>0</v>
      </c>
      <c r="BY53" s="42">
        <f t="shared" si="157"/>
        <v>0</v>
      </c>
      <c r="BZ53" s="42">
        <f t="shared" si="157"/>
        <v>0</v>
      </c>
      <c r="CA53" s="42">
        <f t="shared" si="157"/>
        <v>0</v>
      </c>
      <c r="CB53" s="42">
        <f t="shared" si="157"/>
        <v>0</v>
      </c>
      <c r="CC53" s="42">
        <f t="shared" si="157"/>
        <v>0</v>
      </c>
      <c r="CD53" s="42">
        <f t="shared" si="157"/>
        <v>0</v>
      </c>
      <c r="CE53" s="42">
        <f t="shared" si="157"/>
        <v>0</v>
      </c>
      <c r="CF53" s="42">
        <f t="shared" si="157"/>
        <v>0</v>
      </c>
      <c r="CG53" s="42">
        <f t="shared" si="157"/>
        <v>0</v>
      </c>
      <c r="CH53" s="42">
        <f t="shared" si="157"/>
        <v>0</v>
      </c>
      <c r="CI53" s="42">
        <f t="shared" si="157"/>
        <v>0</v>
      </c>
      <c r="CJ53" s="42">
        <f t="shared" si="157"/>
        <v>0</v>
      </c>
      <c r="CK53" s="42">
        <f t="shared" si="157"/>
        <v>0</v>
      </c>
      <c r="CL53" s="42">
        <f t="shared" si="157"/>
        <v>0</v>
      </c>
      <c r="CM53" s="42">
        <f t="shared" si="157"/>
        <v>0</v>
      </c>
      <c r="CN53" s="42">
        <f t="shared" si="157"/>
        <v>0</v>
      </c>
      <c r="CO53" s="42">
        <f t="shared" si="157"/>
        <v>0</v>
      </c>
      <c r="CP53" s="42">
        <f t="shared" si="157"/>
        <v>0</v>
      </c>
      <c r="CQ53" s="42">
        <f t="shared" si="157"/>
        <v>0</v>
      </c>
      <c r="CR53" s="42">
        <f t="shared" si="157"/>
        <v>0</v>
      </c>
      <c r="CS53" s="42">
        <f t="shared" si="157"/>
        <v>0</v>
      </c>
      <c r="CT53" s="42">
        <f t="shared" si="157"/>
        <v>0</v>
      </c>
      <c r="CU53" s="42">
        <f t="shared" si="157"/>
        <v>0</v>
      </c>
      <c r="CV53" s="42">
        <f t="shared" si="157"/>
        <v>0</v>
      </c>
      <c r="CW53" s="42">
        <f t="shared" si="157"/>
        <v>0</v>
      </c>
      <c r="CX53" s="42">
        <f t="shared" si="157"/>
        <v>0</v>
      </c>
      <c r="CY53" s="42">
        <f t="shared" si="157"/>
        <v>0</v>
      </c>
      <c r="CZ53" s="42">
        <f t="shared" si="157"/>
        <v>0</v>
      </c>
      <c r="DA53" s="42">
        <f t="shared" si="157"/>
        <v>0</v>
      </c>
      <c r="DB53" s="42">
        <f t="shared" si="157"/>
        <v>0</v>
      </c>
      <c r="DC53" s="42">
        <f t="shared" si="157"/>
        <v>0</v>
      </c>
      <c r="DD53" s="42">
        <f t="shared" si="157"/>
        <v>0</v>
      </c>
      <c r="DE53" s="42">
        <f t="shared" si="157"/>
        <v>0</v>
      </c>
      <c r="DF53" s="42">
        <f t="shared" si="157"/>
        <v>0</v>
      </c>
      <c r="DG53" s="42">
        <f t="shared" si="157"/>
        <v>0</v>
      </c>
      <c r="DH53" s="42">
        <f t="shared" si="157"/>
        <v>0</v>
      </c>
      <c r="DI53" s="42">
        <f t="shared" si="157"/>
        <v>0</v>
      </c>
      <c r="DJ53" s="42">
        <f t="shared" si="157"/>
        <v>0</v>
      </c>
      <c r="DK53" s="42">
        <f t="shared" si="157"/>
        <v>0</v>
      </c>
      <c r="DL53" s="42">
        <f t="shared" si="157"/>
        <v>0</v>
      </c>
      <c r="DM53" s="42">
        <f t="shared" si="157"/>
        <v>0</v>
      </c>
      <c r="DN53" s="42">
        <f t="shared" si="157"/>
        <v>0</v>
      </c>
      <c r="DO53" s="42">
        <f t="shared" si="157"/>
        <v>0</v>
      </c>
      <c r="DP53" s="42">
        <f t="shared" si="157"/>
        <v>0</v>
      </c>
      <c r="DQ53" s="42">
        <f t="shared" si="157"/>
        <v>0</v>
      </c>
      <c r="DR53" s="42">
        <f t="shared" si="157"/>
        <v>0</v>
      </c>
      <c r="DS53" s="42">
        <f t="shared" si="157"/>
        <v>0</v>
      </c>
      <c r="DT53" s="42">
        <f t="shared" si="157"/>
        <v>0</v>
      </c>
      <c r="DU53" s="42">
        <f t="shared" si="157"/>
        <v>0</v>
      </c>
      <c r="DV53" s="42">
        <f t="shared" si="157"/>
        <v>0</v>
      </c>
      <c r="DW53" s="42">
        <f t="shared" si="157"/>
        <v>0</v>
      </c>
      <c r="DX53" s="42">
        <f t="shared" si="157"/>
        <v>0</v>
      </c>
      <c r="DY53" s="42">
        <f t="shared" si="157"/>
        <v>0</v>
      </c>
      <c r="DZ53" s="42">
        <f t="shared" si="157"/>
        <v>0</v>
      </c>
      <c r="EA53" s="42">
        <f t="shared" si="158"/>
        <v>0</v>
      </c>
      <c r="EB53" s="42">
        <f t="shared" si="158"/>
        <v>0</v>
      </c>
      <c r="EC53" s="42">
        <f t="shared" si="158"/>
        <v>0</v>
      </c>
      <c r="ED53" s="42">
        <f t="shared" si="158"/>
        <v>0</v>
      </c>
      <c r="EE53" s="42">
        <f t="shared" si="158"/>
        <v>0</v>
      </c>
      <c r="EF53" s="42">
        <f t="shared" si="158"/>
        <v>0</v>
      </c>
      <c r="EG53" s="42">
        <f t="shared" si="158"/>
        <v>0</v>
      </c>
      <c r="EH53" s="42">
        <f t="shared" si="158"/>
        <v>0</v>
      </c>
      <c r="EI53" s="42">
        <f t="shared" si="158"/>
        <v>0</v>
      </c>
      <c r="EJ53" s="42">
        <f t="shared" si="158"/>
        <v>0</v>
      </c>
      <c r="EK53" s="42">
        <f t="shared" si="158"/>
        <v>0</v>
      </c>
      <c r="EL53" s="42">
        <f t="shared" si="158"/>
        <v>0</v>
      </c>
      <c r="EM53" s="42">
        <f t="shared" si="158"/>
        <v>0</v>
      </c>
      <c r="EN53" s="42">
        <f t="shared" si="158"/>
        <v>0</v>
      </c>
      <c r="EO53" s="42">
        <f t="shared" si="158"/>
        <v>0</v>
      </c>
      <c r="EP53" s="42">
        <f t="shared" si="158"/>
        <v>0</v>
      </c>
      <c r="EQ53" s="42">
        <f t="shared" si="158"/>
        <v>0</v>
      </c>
      <c r="ER53" s="42">
        <f t="shared" si="158"/>
        <v>0</v>
      </c>
      <c r="ES53" s="42">
        <f t="shared" si="158"/>
        <v>0</v>
      </c>
      <c r="ET53" s="42">
        <f t="shared" si="158"/>
        <v>0</v>
      </c>
      <c r="EU53" s="42">
        <f t="shared" si="158"/>
        <v>0</v>
      </c>
      <c r="EV53" s="42">
        <f t="shared" si="158"/>
        <v>0</v>
      </c>
      <c r="EW53" s="42">
        <f t="shared" si="158"/>
        <v>0</v>
      </c>
      <c r="EX53" s="42">
        <f t="shared" si="158"/>
        <v>0</v>
      </c>
      <c r="EY53" s="42">
        <f t="shared" si="158"/>
        <v>0</v>
      </c>
      <c r="EZ53" s="42">
        <f t="shared" si="158"/>
        <v>0</v>
      </c>
      <c r="FA53" s="42">
        <f t="shared" si="158"/>
        <v>0</v>
      </c>
      <c r="FB53" s="42">
        <f t="shared" si="158"/>
        <v>0</v>
      </c>
      <c r="FC53" s="42">
        <f t="shared" si="158"/>
        <v>0</v>
      </c>
      <c r="FD53" s="42">
        <f t="shared" si="158"/>
        <v>0</v>
      </c>
      <c r="FE53" s="42">
        <f t="shared" si="158"/>
        <v>0</v>
      </c>
      <c r="FF53" s="42">
        <f t="shared" si="158"/>
        <v>0</v>
      </c>
      <c r="FG53" s="42">
        <f t="shared" si="158"/>
        <v>0</v>
      </c>
      <c r="FH53" s="42">
        <f t="shared" si="158"/>
        <v>0</v>
      </c>
      <c r="FI53" s="42">
        <f t="shared" si="158"/>
        <v>0</v>
      </c>
      <c r="FJ53" s="42">
        <f t="shared" si="158"/>
        <v>0</v>
      </c>
      <c r="FK53" s="42">
        <f t="shared" si="158"/>
        <v>0</v>
      </c>
      <c r="FL53" s="42">
        <f t="shared" si="158"/>
        <v>0</v>
      </c>
      <c r="FM53" s="42">
        <f t="shared" si="158"/>
        <v>0</v>
      </c>
      <c r="FN53" s="42">
        <f t="shared" si="158"/>
        <v>0</v>
      </c>
      <c r="FO53" s="42">
        <f t="shared" si="158"/>
        <v>0</v>
      </c>
      <c r="FP53" s="42">
        <f t="shared" si="158"/>
        <v>0</v>
      </c>
      <c r="FQ53" s="42">
        <f t="shared" si="158"/>
        <v>0</v>
      </c>
      <c r="FR53" s="42">
        <f t="shared" si="158"/>
        <v>0</v>
      </c>
      <c r="FS53" s="42">
        <f t="shared" si="158"/>
        <v>0</v>
      </c>
      <c r="FT53" s="42">
        <f t="shared" si="158"/>
        <v>0</v>
      </c>
      <c r="FU53" s="42">
        <f t="shared" si="158"/>
        <v>0</v>
      </c>
      <c r="FV53" s="42">
        <f t="shared" si="158"/>
        <v>0</v>
      </c>
      <c r="FW53" s="42">
        <f t="shared" si="158"/>
        <v>0</v>
      </c>
      <c r="FX53" s="42">
        <f t="shared" si="158"/>
        <v>0</v>
      </c>
      <c r="FY53" s="42">
        <f t="shared" si="158"/>
        <v>0</v>
      </c>
      <c r="FZ53" s="42">
        <f t="shared" si="158"/>
        <v>0</v>
      </c>
      <c r="GA53" s="42">
        <f t="shared" si="158"/>
        <v>0</v>
      </c>
      <c r="GB53" s="42">
        <f t="shared" si="158"/>
        <v>0</v>
      </c>
      <c r="GC53" s="42">
        <f t="shared" si="158"/>
        <v>0</v>
      </c>
      <c r="GD53" s="42">
        <f t="shared" si="158"/>
        <v>0</v>
      </c>
      <c r="GE53" s="42">
        <f t="shared" si="158"/>
        <v>0</v>
      </c>
      <c r="GF53" s="42">
        <f t="shared" si="158"/>
        <v>0</v>
      </c>
      <c r="GG53" s="42">
        <f t="shared" si="158"/>
        <v>0</v>
      </c>
      <c r="GH53" s="42">
        <f t="shared" si="158"/>
        <v>0</v>
      </c>
      <c r="GI53" s="42">
        <f t="shared" si="158"/>
        <v>0</v>
      </c>
      <c r="GJ53" s="42">
        <f t="shared" si="158"/>
        <v>0</v>
      </c>
      <c r="GK53" s="42">
        <f t="shared" si="158"/>
        <v>0</v>
      </c>
      <c r="GL53" s="42">
        <f t="shared" si="158"/>
        <v>0</v>
      </c>
      <c r="GM53" s="42">
        <f t="shared" si="159"/>
        <v>0</v>
      </c>
      <c r="GN53" s="42">
        <f t="shared" si="159"/>
        <v>0</v>
      </c>
      <c r="GO53" s="42">
        <f t="shared" si="159"/>
        <v>0</v>
      </c>
      <c r="GP53" s="42">
        <f t="shared" si="159"/>
        <v>1</v>
      </c>
      <c r="GQ53" s="42">
        <f t="shared" si="159"/>
        <v>0</v>
      </c>
      <c r="GR53" s="42">
        <f t="shared" si="159"/>
        <v>0</v>
      </c>
      <c r="GS53" s="42">
        <f t="shared" si="159"/>
        <v>0</v>
      </c>
      <c r="GT53" s="42">
        <f t="shared" si="159"/>
        <v>0</v>
      </c>
      <c r="GU53" s="42">
        <f t="shared" si="159"/>
        <v>0</v>
      </c>
      <c r="GV53" s="42">
        <f t="shared" si="159"/>
        <v>0</v>
      </c>
      <c r="GW53" s="42">
        <f t="shared" si="159"/>
        <v>0</v>
      </c>
      <c r="GX53" s="42">
        <f t="shared" si="159"/>
        <v>0</v>
      </c>
      <c r="GY53" s="42">
        <f t="shared" si="159"/>
        <v>0</v>
      </c>
      <c r="GZ53" s="42">
        <f t="shared" si="159"/>
        <v>0</v>
      </c>
      <c r="HA53" s="42">
        <f t="shared" si="159"/>
        <v>0</v>
      </c>
      <c r="HB53" s="42">
        <f t="shared" si="159"/>
        <v>0</v>
      </c>
      <c r="HC53" s="42">
        <f t="shared" si="159"/>
        <v>0</v>
      </c>
      <c r="HD53" s="42">
        <f t="shared" si="159"/>
        <v>0</v>
      </c>
      <c r="HE53" s="42">
        <f t="shared" si="159"/>
        <v>0</v>
      </c>
      <c r="HF53" s="42">
        <f t="shared" si="159"/>
        <v>0</v>
      </c>
      <c r="HG53" s="42">
        <f t="shared" si="159"/>
        <v>0</v>
      </c>
      <c r="HH53" s="42">
        <f t="shared" si="159"/>
        <v>0</v>
      </c>
      <c r="HI53" s="42">
        <f t="shared" si="159"/>
        <v>0</v>
      </c>
      <c r="HJ53" s="42">
        <f t="shared" si="159"/>
        <v>0</v>
      </c>
      <c r="HK53" s="42">
        <f t="shared" si="159"/>
        <v>0</v>
      </c>
      <c r="HL53" s="42">
        <f t="shared" si="159"/>
        <v>0</v>
      </c>
      <c r="HM53" s="42">
        <f t="shared" si="159"/>
        <v>0</v>
      </c>
      <c r="HN53" s="42">
        <f t="shared" si="159"/>
        <v>0</v>
      </c>
      <c r="HO53" s="42">
        <f t="shared" si="159"/>
        <v>0</v>
      </c>
      <c r="HP53" s="42">
        <f t="shared" si="159"/>
        <v>0</v>
      </c>
      <c r="HQ53" s="42">
        <f t="shared" si="159"/>
        <v>0</v>
      </c>
      <c r="HR53" s="42">
        <f t="shared" si="159"/>
        <v>0</v>
      </c>
      <c r="HS53" s="42">
        <f t="shared" si="159"/>
        <v>0</v>
      </c>
      <c r="HT53" s="42">
        <f t="shared" si="159"/>
        <v>0</v>
      </c>
      <c r="HU53" s="42">
        <f t="shared" si="159"/>
        <v>0</v>
      </c>
      <c r="HV53" s="42">
        <f t="shared" si="159"/>
        <v>0</v>
      </c>
      <c r="HW53" s="42">
        <f t="shared" si="159"/>
        <v>0</v>
      </c>
      <c r="HX53" s="42">
        <f t="shared" si="159"/>
        <v>0</v>
      </c>
      <c r="HY53" s="42">
        <f t="shared" si="159"/>
        <v>0</v>
      </c>
      <c r="HZ53" s="42">
        <f t="shared" si="159"/>
        <v>0</v>
      </c>
      <c r="IA53" s="42">
        <f t="shared" si="159"/>
        <v>0</v>
      </c>
      <c r="IB53" s="42">
        <f t="shared" si="159"/>
        <v>0</v>
      </c>
      <c r="IC53" s="42">
        <f t="shared" si="159"/>
        <v>0</v>
      </c>
      <c r="ID53" s="42">
        <f t="shared" si="159"/>
        <v>0</v>
      </c>
      <c r="IE53" s="42">
        <f t="shared" si="159"/>
        <v>0</v>
      </c>
      <c r="IF53" s="42">
        <f t="shared" si="159"/>
        <v>0</v>
      </c>
      <c r="IG53" s="42">
        <f t="shared" si="159"/>
        <v>0</v>
      </c>
      <c r="IH53" s="42">
        <f t="shared" si="159"/>
        <v>0</v>
      </c>
      <c r="II53" s="42">
        <f t="shared" si="159"/>
        <v>0</v>
      </c>
      <c r="IJ53" s="42">
        <f t="shared" si="159"/>
        <v>0</v>
      </c>
      <c r="IK53" s="42">
        <f t="shared" si="159"/>
        <v>0</v>
      </c>
      <c r="IL53" s="42">
        <f t="shared" si="159"/>
        <v>0</v>
      </c>
      <c r="IM53" s="42">
        <f t="shared" si="159"/>
        <v>0</v>
      </c>
      <c r="IN53" s="42">
        <f t="shared" si="159"/>
        <v>0</v>
      </c>
      <c r="IO53" s="42">
        <f t="shared" si="159"/>
        <v>0</v>
      </c>
      <c r="IP53" s="42">
        <f t="shared" si="159"/>
        <v>0</v>
      </c>
      <c r="IQ53" s="42">
        <f t="shared" si="159"/>
        <v>0</v>
      </c>
      <c r="IR53" s="42">
        <f t="shared" si="159"/>
        <v>0</v>
      </c>
      <c r="IS53" s="42">
        <f t="shared" si="159"/>
        <v>0</v>
      </c>
      <c r="IT53" s="42">
        <f t="shared" si="159"/>
        <v>0</v>
      </c>
      <c r="IU53" s="42">
        <f t="shared" si="159"/>
        <v>0</v>
      </c>
      <c r="IV53" s="42">
        <f t="shared" si="159"/>
        <v>0</v>
      </c>
      <c r="IW53" s="42">
        <f t="shared" si="159"/>
        <v>0</v>
      </c>
      <c r="IX53" s="42">
        <f t="shared" si="159"/>
        <v>0</v>
      </c>
      <c r="IY53" s="42">
        <f t="shared" si="160"/>
        <v>0</v>
      </c>
      <c r="IZ53" s="42">
        <f t="shared" si="160"/>
        <v>0</v>
      </c>
      <c r="JA53" s="42">
        <f t="shared" si="160"/>
        <v>0</v>
      </c>
      <c r="JB53" s="42">
        <f t="shared" si="160"/>
        <v>0</v>
      </c>
      <c r="JC53" s="42">
        <f t="shared" si="160"/>
        <v>0</v>
      </c>
      <c r="JD53" s="42">
        <f t="shared" si="160"/>
        <v>0</v>
      </c>
      <c r="JE53" s="42">
        <f t="shared" si="160"/>
        <v>0</v>
      </c>
      <c r="JF53" s="42">
        <f t="shared" si="160"/>
        <v>0</v>
      </c>
      <c r="JG53" s="42">
        <f t="shared" si="160"/>
        <v>0</v>
      </c>
      <c r="JH53" s="42">
        <f t="shared" si="160"/>
        <v>0</v>
      </c>
      <c r="JI53" s="42">
        <f t="shared" si="160"/>
        <v>0</v>
      </c>
      <c r="JJ53" s="42">
        <f t="shared" si="160"/>
        <v>0</v>
      </c>
      <c r="JK53" s="42">
        <f t="shared" si="160"/>
        <v>0</v>
      </c>
      <c r="JL53" s="42">
        <f t="shared" si="160"/>
        <v>0</v>
      </c>
      <c r="JM53" s="42">
        <f t="shared" si="160"/>
        <v>0</v>
      </c>
      <c r="JN53" s="42">
        <f t="shared" si="160"/>
        <v>0</v>
      </c>
      <c r="JO53" s="42">
        <f t="shared" si="160"/>
        <v>0</v>
      </c>
      <c r="JP53" s="42">
        <f t="shared" si="160"/>
        <v>0</v>
      </c>
      <c r="JQ53" s="42">
        <f t="shared" si="160"/>
        <v>0</v>
      </c>
      <c r="JR53" s="42">
        <f t="shared" si="160"/>
        <v>0</v>
      </c>
      <c r="JS53" s="42">
        <f t="shared" si="160"/>
        <v>0</v>
      </c>
      <c r="JT53" s="42">
        <f t="shared" si="160"/>
        <v>0</v>
      </c>
      <c r="JU53" s="42">
        <f t="shared" si="160"/>
        <v>0</v>
      </c>
      <c r="JV53" s="42">
        <f t="shared" si="160"/>
        <v>0</v>
      </c>
      <c r="JW53" s="42">
        <f t="shared" si="160"/>
        <v>0</v>
      </c>
      <c r="JX53" s="42">
        <f t="shared" si="160"/>
        <v>0</v>
      </c>
      <c r="JY53" s="42">
        <f t="shared" si="160"/>
        <v>0</v>
      </c>
      <c r="JZ53" s="42">
        <f t="shared" si="160"/>
        <v>0</v>
      </c>
      <c r="KA53" s="42">
        <f t="shared" si="160"/>
        <v>0</v>
      </c>
      <c r="KB53" s="42">
        <f t="shared" si="160"/>
        <v>0</v>
      </c>
      <c r="KC53" s="42">
        <f t="shared" si="160"/>
        <v>0</v>
      </c>
      <c r="KD53" s="42">
        <f t="shared" si="160"/>
        <v>0</v>
      </c>
      <c r="KE53" s="42">
        <f t="shared" si="160"/>
        <v>0</v>
      </c>
      <c r="KF53" s="42">
        <f t="shared" si="160"/>
        <v>0</v>
      </c>
      <c r="KG53" s="42">
        <f t="shared" si="160"/>
        <v>0</v>
      </c>
      <c r="KH53" s="42">
        <f t="shared" si="160"/>
        <v>0</v>
      </c>
      <c r="KI53" s="42">
        <f t="shared" si="160"/>
        <v>0</v>
      </c>
      <c r="KJ53" s="42">
        <f t="shared" si="160"/>
        <v>0</v>
      </c>
      <c r="KK53" s="42">
        <f t="shared" si="160"/>
        <v>0</v>
      </c>
      <c r="KL53" s="42">
        <f t="shared" si="160"/>
        <v>0</v>
      </c>
      <c r="KM53" s="42">
        <f t="shared" si="160"/>
        <v>0</v>
      </c>
      <c r="KN53" s="42">
        <f t="shared" si="160"/>
        <v>0</v>
      </c>
      <c r="KO53" s="42">
        <f t="shared" si="160"/>
        <v>0</v>
      </c>
      <c r="KP53" s="42">
        <f t="shared" si="160"/>
        <v>0</v>
      </c>
      <c r="KQ53" s="42">
        <f t="shared" si="160"/>
        <v>0</v>
      </c>
      <c r="KR53" s="42">
        <f t="shared" si="160"/>
        <v>0</v>
      </c>
      <c r="KS53" s="42">
        <f t="shared" si="160"/>
        <v>0</v>
      </c>
      <c r="KT53" s="42">
        <f t="shared" si="160"/>
        <v>0</v>
      </c>
      <c r="KU53" s="42">
        <f t="shared" si="160"/>
        <v>0</v>
      </c>
      <c r="KV53" s="42">
        <f t="shared" si="160"/>
        <v>0</v>
      </c>
      <c r="KW53" s="42">
        <f t="shared" si="160"/>
        <v>0</v>
      </c>
      <c r="KX53" s="42">
        <f t="shared" si="160"/>
        <v>0</v>
      </c>
      <c r="KY53" s="42">
        <f t="shared" si="160"/>
        <v>0</v>
      </c>
      <c r="KZ53" s="42">
        <f t="shared" si="160"/>
        <v>0</v>
      </c>
      <c r="LA53" s="42">
        <f t="shared" si="160"/>
        <v>0</v>
      </c>
      <c r="LB53" s="42">
        <f t="shared" si="160"/>
        <v>0</v>
      </c>
      <c r="LC53" s="42">
        <f t="shared" si="160"/>
        <v>0</v>
      </c>
      <c r="LD53" s="42">
        <f t="shared" si="160"/>
        <v>0</v>
      </c>
      <c r="LE53" s="42">
        <f t="shared" si="160"/>
        <v>0</v>
      </c>
      <c r="LF53" s="42">
        <f t="shared" si="160"/>
        <v>0</v>
      </c>
      <c r="LG53" s="42">
        <f t="shared" si="160"/>
        <v>0</v>
      </c>
      <c r="LH53" s="42">
        <f t="shared" si="160"/>
        <v>0</v>
      </c>
      <c r="LI53" s="42">
        <f t="shared" si="160"/>
        <v>0</v>
      </c>
      <c r="LJ53" s="42">
        <f t="shared" si="160"/>
        <v>0</v>
      </c>
      <c r="LK53" s="42">
        <f t="shared" si="161"/>
        <v>0</v>
      </c>
      <c r="LL53" s="42">
        <f t="shared" si="161"/>
        <v>0</v>
      </c>
      <c r="LM53" s="42">
        <f t="shared" si="161"/>
        <v>0</v>
      </c>
      <c r="LN53" s="42">
        <f t="shared" si="161"/>
        <v>0</v>
      </c>
      <c r="LO53" s="42">
        <f t="shared" si="161"/>
        <v>0</v>
      </c>
      <c r="LP53" s="42">
        <f t="shared" si="161"/>
        <v>0</v>
      </c>
      <c r="LQ53" s="42">
        <f t="shared" si="161"/>
        <v>0</v>
      </c>
      <c r="LR53" s="42">
        <f t="shared" si="161"/>
        <v>0</v>
      </c>
      <c r="LS53" s="42">
        <f t="shared" si="161"/>
        <v>0</v>
      </c>
      <c r="LT53" s="42">
        <f t="shared" si="161"/>
        <v>0</v>
      </c>
      <c r="LU53" s="42">
        <f t="shared" si="161"/>
        <v>0</v>
      </c>
      <c r="LV53" s="42">
        <f t="shared" si="161"/>
        <v>0</v>
      </c>
      <c r="LW53" s="42">
        <f t="shared" si="161"/>
        <v>0</v>
      </c>
      <c r="LX53" s="42">
        <f t="shared" si="161"/>
        <v>0</v>
      </c>
      <c r="LY53" s="42">
        <f t="shared" si="161"/>
        <v>0</v>
      </c>
      <c r="LZ53" s="42">
        <f t="shared" si="161"/>
        <v>0</v>
      </c>
      <c r="MA53" s="42">
        <f t="shared" si="161"/>
        <v>0</v>
      </c>
      <c r="MB53" s="42">
        <f t="shared" si="161"/>
        <v>0</v>
      </c>
      <c r="MC53" s="42">
        <f t="shared" si="161"/>
        <v>0</v>
      </c>
      <c r="MD53" s="42">
        <f t="shared" si="161"/>
        <v>0</v>
      </c>
      <c r="ME53" s="42">
        <f t="shared" si="161"/>
        <v>0</v>
      </c>
      <c r="MF53" s="42">
        <f t="shared" si="161"/>
        <v>0</v>
      </c>
      <c r="MG53" s="42">
        <f t="shared" si="161"/>
        <v>0</v>
      </c>
      <c r="MH53" s="42">
        <f t="shared" si="161"/>
        <v>0</v>
      </c>
      <c r="MI53" s="42">
        <f t="shared" si="161"/>
        <v>0</v>
      </c>
      <c r="MJ53" s="42">
        <f t="shared" si="161"/>
        <v>0</v>
      </c>
      <c r="MK53" s="42">
        <f t="shared" si="161"/>
        <v>0</v>
      </c>
      <c r="ML53" s="42">
        <f t="shared" si="161"/>
        <v>0</v>
      </c>
      <c r="MM53" s="42">
        <f t="shared" si="161"/>
        <v>0</v>
      </c>
      <c r="MN53" s="42">
        <f t="shared" si="161"/>
        <v>0</v>
      </c>
      <c r="MO53" s="42">
        <f t="shared" si="161"/>
        <v>0</v>
      </c>
      <c r="MP53" s="42">
        <f t="shared" si="161"/>
        <v>0</v>
      </c>
      <c r="MQ53" s="42">
        <f t="shared" si="161"/>
        <v>0</v>
      </c>
      <c r="MR53" s="42">
        <f t="shared" si="161"/>
        <v>0</v>
      </c>
      <c r="MS53" s="42">
        <f t="shared" si="161"/>
        <v>0</v>
      </c>
      <c r="MT53" s="42">
        <f t="shared" si="161"/>
        <v>0</v>
      </c>
      <c r="MU53" s="42">
        <f t="shared" si="161"/>
        <v>0</v>
      </c>
      <c r="MV53" s="42">
        <f t="shared" si="161"/>
        <v>0</v>
      </c>
      <c r="MW53" s="42">
        <f t="shared" si="161"/>
        <v>0</v>
      </c>
      <c r="MX53" s="42">
        <f t="shared" si="161"/>
        <v>0</v>
      </c>
      <c r="MY53" s="42">
        <f t="shared" si="161"/>
        <v>0</v>
      </c>
      <c r="MZ53" s="42">
        <f t="shared" si="161"/>
        <v>0</v>
      </c>
      <c r="NA53" s="42">
        <f t="shared" si="161"/>
        <v>0</v>
      </c>
      <c r="NB53" s="42">
        <f t="shared" si="161"/>
        <v>0</v>
      </c>
      <c r="NC53" s="42">
        <f t="shared" si="161"/>
        <v>0</v>
      </c>
      <c r="ND53" s="42">
        <f t="shared" si="161"/>
        <v>0</v>
      </c>
      <c r="NE53" s="42">
        <f t="shared" si="161"/>
        <v>0</v>
      </c>
      <c r="NF53" s="42">
        <f t="shared" si="161"/>
        <v>0</v>
      </c>
      <c r="NG53" s="42">
        <f t="shared" si="161"/>
        <v>0</v>
      </c>
      <c r="NH53" s="42">
        <f t="shared" si="161"/>
        <v>0</v>
      </c>
      <c r="NI53" s="42">
        <f t="shared" si="161"/>
        <v>0</v>
      </c>
      <c r="NJ53" s="42">
        <f t="shared" si="161"/>
        <v>0</v>
      </c>
      <c r="NK53" s="42">
        <f t="shared" si="161"/>
        <v>0</v>
      </c>
      <c r="NL53" s="42">
        <f t="shared" si="161"/>
        <v>0</v>
      </c>
      <c r="NM53" s="42">
        <f t="shared" si="161"/>
        <v>0</v>
      </c>
      <c r="NN53" s="42">
        <f t="shared" si="161"/>
        <v>0</v>
      </c>
      <c r="NO53" s="42">
        <f t="shared" si="161"/>
        <v>0</v>
      </c>
      <c r="NP53" s="42">
        <f t="shared" si="161"/>
        <v>0</v>
      </c>
      <c r="NQ53" s="42">
        <f t="shared" si="161"/>
        <v>0</v>
      </c>
      <c r="NR53" s="42">
        <f t="shared" si="161"/>
        <v>0</v>
      </c>
      <c r="NS53" s="42">
        <f t="shared" si="161"/>
        <v>0</v>
      </c>
      <c r="NT53" s="42">
        <f t="shared" si="161"/>
        <v>0</v>
      </c>
      <c r="NU53" s="42">
        <f t="shared" si="161"/>
        <v>0</v>
      </c>
      <c r="NV53" s="42">
        <f t="shared" si="161"/>
        <v>0</v>
      </c>
      <c r="NW53" s="42">
        <f t="shared" si="162"/>
        <v>0</v>
      </c>
      <c r="NX53" s="42">
        <f t="shared" si="162"/>
        <v>0</v>
      </c>
      <c r="NY53" s="42">
        <f t="shared" si="162"/>
        <v>0</v>
      </c>
      <c r="NZ53" s="42">
        <f t="shared" si="162"/>
        <v>0</v>
      </c>
      <c r="OA53" s="42">
        <f t="shared" si="162"/>
        <v>0</v>
      </c>
      <c r="OB53" s="42">
        <f t="shared" si="162"/>
        <v>0</v>
      </c>
      <c r="OC53" s="42">
        <f t="shared" si="162"/>
        <v>0</v>
      </c>
      <c r="OD53" s="42">
        <f t="shared" si="162"/>
        <v>0</v>
      </c>
      <c r="OE53" s="42">
        <f t="shared" si="162"/>
        <v>0</v>
      </c>
      <c r="OF53" s="42">
        <f t="shared" si="162"/>
        <v>0</v>
      </c>
      <c r="OG53" s="42">
        <f t="shared" si="162"/>
        <v>0</v>
      </c>
      <c r="OH53" s="42">
        <f t="shared" si="162"/>
        <v>0</v>
      </c>
      <c r="OI53" s="42">
        <f t="shared" si="162"/>
        <v>0</v>
      </c>
      <c r="OJ53" s="42">
        <f t="shared" si="162"/>
        <v>0</v>
      </c>
      <c r="OK53" s="42">
        <f t="shared" si="162"/>
        <v>0</v>
      </c>
      <c r="OL53" s="42">
        <f t="shared" si="162"/>
        <v>0</v>
      </c>
      <c r="OM53" s="42">
        <f t="shared" si="162"/>
        <v>0</v>
      </c>
      <c r="ON53" s="42">
        <f t="shared" si="162"/>
        <v>0</v>
      </c>
      <c r="OO53" s="42">
        <f t="shared" si="162"/>
        <v>0</v>
      </c>
      <c r="OP53" s="42">
        <f t="shared" si="162"/>
        <v>0</v>
      </c>
      <c r="OQ53" s="42">
        <f t="shared" si="162"/>
        <v>0</v>
      </c>
      <c r="OR53" s="42">
        <f t="shared" si="162"/>
        <v>0</v>
      </c>
      <c r="OS53" s="42">
        <f t="shared" si="162"/>
        <v>0</v>
      </c>
      <c r="OT53" s="42">
        <f t="shared" si="162"/>
        <v>0</v>
      </c>
      <c r="OU53" s="42">
        <f t="shared" si="162"/>
        <v>0</v>
      </c>
      <c r="OV53" s="42">
        <f t="shared" si="162"/>
        <v>0</v>
      </c>
      <c r="OW53" s="42">
        <f t="shared" si="162"/>
        <v>0</v>
      </c>
      <c r="OX53" s="42">
        <f t="shared" si="162"/>
        <v>0</v>
      </c>
      <c r="OY53" s="42">
        <f t="shared" si="162"/>
        <v>0</v>
      </c>
      <c r="OZ53" s="42">
        <f t="shared" si="162"/>
        <v>0</v>
      </c>
      <c r="PA53" s="42">
        <f t="shared" si="162"/>
        <v>0</v>
      </c>
      <c r="PB53" s="42">
        <f t="shared" si="162"/>
        <v>0</v>
      </c>
      <c r="PC53" s="42">
        <f t="shared" si="162"/>
        <v>0</v>
      </c>
      <c r="PD53" s="42">
        <f t="shared" si="162"/>
        <v>0</v>
      </c>
      <c r="PE53" s="42">
        <f t="shared" si="162"/>
        <v>0</v>
      </c>
      <c r="PF53" s="42">
        <f t="shared" si="162"/>
        <v>0</v>
      </c>
      <c r="PG53" s="42">
        <f t="shared" si="162"/>
        <v>0</v>
      </c>
      <c r="PH53" s="42">
        <f t="shared" si="162"/>
        <v>0</v>
      </c>
      <c r="PI53" s="42">
        <f t="shared" si="162"/>
        <v>0</v>
      </c>
      <c r="PJ53" s="42">
        <f t="shared" si="162"/>
        <v>0</v>
      </c>
      <c r="PK53" s="42">
        <f t="shared" si="162"/>
        <v>0</v>
      </c>
      <c r="PL53" s="42">
        <f t="shared" si="162"/>
        <v>0</v>
      </c>
      <c r="PM53" s="42">
        <f t="shared" si="162"/>
        <v>0</v>
      </c>
      <c r="PN53" s="42">
        <f t="shared" si="162"/>
        <v>0</v>
      </c>
      <c r="PO53" s="42">
        <f t="shared" si="162"/>
        <v>0</v>
      </c>
      <c r="PP53" s="42">
        <f t="shared" si="162"/>
        <v>0</v>
      </c>
      <c r="PQ53" s="42">
        <f t="shared" si="162"/>
        <v>0</v>
      </c>
      <c r="PR53" s="42">
        <f t="shared" si="162"/>
        <v>0</v>
      </c>
      <c r="PS53" s="42">
        <f t="shared" si="162"/>
        <v>0</v>
      </c>
      <c r="PT53" s="42">
        <f t="shared" si="162"/>
        <v>0</v>
      </c>
      <c r="PU53" s="42">
        <f t="shared" si="162"/>
        <v>0</v>
      </c>
      <c r="PV53" s="42">
        <f t="shared" si="162"/>
        <v>0</v>
      </c>
      <c r="PW53" s="42">
        <f t="shared" si="162"/>
        <v>0</v>
      </c>
      <c r="PX53" s="42">
        <f t="shared" si="162"/>
        <v>0</v>
      </c>
      <c r="PY53" s="42">
        <f t="shared" si="162"/>
        <v>0</v>
      </c>
      <c r="PZ53" s="42">
        <f t="shared" si="162"/>
        <v>0</v>
      </c>
      <c r="QA53" s="42">
        <f t="shared" si="162"/>
        <v>0</v>
      </c>
      <c r="QB53" s="42">
        <f t="shared" si="162"/>
        <v>0</v>
      </c>
      <c r="QC53" s="42">
        <f t="shared" si="162"/>
        <v>0</v>
      </c>
      <c r="QD53" s="42">
        <f t="shared" si="162"/>
        <v>0</v>
      </c>
      <c r="QE53" s="42">
        <f t="shared" si="162"/>
        <v>0</v>
      </c>
      <c r="QF53" s="42">
        <f t="shared" si="162"/>
        <v>0</v>
      </c>
      <c r="QG53" s="42">
        <f t="shared" si="162"/>
        <v>0</v>
      </c>
      <c r="QH53" s="42">
        <f t="shared" si="162"/>
        <v>0</v>
      </c>
      <c r="QI53" s="42">
        <f t="shared" si="163"/>
        <v>0</v>
      </c>
      <c r="QJ53" s="42">
        <f t="shared" si="163"/>
        <v>0</v>
      </c>
      <c r="QK53" s="42">
        <f t="shared" si="163"/>
        <v>0</v>
      </c>
      <c r="QL53" s="42">
        <f t="shared" si="163"/>
        <v>0</v>
      </c>
      <c r="QM53" s="42">
        <f t="shared" si="163"/>
        <v>0</v>
      </c>
      <c r="QN53" s="42">
        <f t="shared" si="163"/>
        <v>0</v>
      </c>
      <c r="QO53" s="42">
        <f t="shared" si="163"/>
        <v>0</v>
      </c>
      <c r="QP53" s="42">
        <f t="shared" si="163"/>
        <v>0</v>
      </c>
      <c r="QQ53" s="42">
        <f t="shared" si="163"/>
        <v>0</v>
      </c>
      <c r="QR53" s="42">
        <f t="shared" si="163"/>
        <v>0</v>
      </c>
      <c r="QS53" s="42">
        <f t="shared" si="163"/>
        <v>0</v>
      </c>
      <c r="QT53" s="42">
        <f t="shared" si="163"/>
        <v>0</v>
      </c>
      <c r="QU53" s="42">
        <f t="shared" si="163"/>
        <v>0</v>
      </c>
      <c r="QV53" s="42">
        <f t="shared" si="163"/>
        <v>0</v>
      </c>
      <c r="QW53" s="42">
        <f t="shared" si="163"/>
        <v>0</v>
      </c>
      <c r="QX53" s="42">
        <f t="shared" si="163"/>
        <v>0</v>
      </c>
      <c r="QY53" s="42">
        <f t="shared" si="163"/>
        <v>0</v>
      </c>
      <c r="QZ53" s="42">
        <f t="shared" si="163"/>
        <v>0</v>
      </c>
      <c r="RA53" s="42">
        <f t="shared" si="163"/>
        <v>0</v>
      </c>
      <c r="RB53" s="42">
        <f t="shared" si="163"/>
        <v>0</v>
      </c>
      <c r="RC53" s="42">
        <f t="shared" si="163"/>
        <v>0</v>
      </c>
      <c r="RD53" s="42">
        <f t="shared" si="163"/>
        <v>0</v>
      </c>
      <c r="RE53" s="42">
        <f t="shared" si="163"/>
        <v>0</v>
      </c>
      <c r="RF53" s="42">
        <f t="shared" si="163"/>
        <v>0</v>
      </c>
      <c r="RG53" s="42">
        <f t="shared" si="163"/>
        <v>0</v>
      </c>
      <c r="RH53" s="42">
        <f t="shared" si="163"/>
        <v>0</v>
      </c>
      <c r="RI53" s="42">
        <f t="shared" si="163"/>
        <v>0</v>
      </c>
      <c r="RJ53" s="42">
        <f t="shared" si="163"/>
        <v>0</v>
      </c>
      <c r="RK53" s="42">
        <f t="shared" si="163"/>
        <v>0</v>
      </c>
      <c r="RL53" s="42">
        <f t="shared" si="163"/>
        <v>0</v>
      </c>
      <c r="RM53" s="42">
        <f t="shared" si="163"/>
        <v>0</v>
      </c>
      <c r="RN53" s="42">
        <f t="shared" si="163"/>
        <v>0</v>
      </c>
      <c r="RO53" s="42">
        <f t="shared" si="163"/>
        <v>0</v>
      </c>
      <c r="RP53" s="42">
        <f t="shared" si="163"/>
        <v>0</v>
      </c>
      <c r="RQ53" s="42">
        <f t="shared" si="163"/>
        <v>0</v>
      </c>
      <c r="RR53" s="42">
        <f t="shared" si="163"/>
        <v>0</v>
      </c>
      <c r="RS53" s="42">
        <f t="shared" si="163"/>
        <v>0</v>
      </c>
      <c r="RT53" s="42">
        <f t="shared" si="163"/>
        <v>0</v>
      </c>
      <c r="RU53" s="42">
        <f t="shared" si="163"/>
        <v>0</v>
      </c>
      <c r="RV53" s="42">
        <f t="shared" si="163"/>
        <v>0</v>
      </c>
      <c r="RW53" s="42">
        <f t="shared" si="163"/>
        <v>0</v>
      </c>
      <c r="RX53" s="42">
        <f t="shared" si="163"/>
        <v>0</v>
      </c>
      <c r="RY53" s="42">
        <f t="shared" si="163"/>
        <v>0</v>
      </c>
      <c r="RZ53" s="42">
        <f t="shared" si="163"/>
        <v>0</v>
      </c>
      <c r="SA53" s="42">
        <f t="shared" si="163"/>
        <v>0</v>
      </c>
      <c r="SB53" s="42">
        <f t="shared" si="163"/>
        <v>0</v>
      </c>
      <c r="SC53" s="42">
        <f t="shared" si="163"/>
        <v>0</v>
      </c>
      <c r="SD53" s="42">
        <f t="shared" si="163"/>
        <v>0</v>
      </c>
      <c r="SE53" s="42">
        <f t="shared" si="163"/>
        <v>0</v>
      </c>
      <c r="SF53" s="42">
        <f t="shared" si="163"/>
        <v>0</v>
      </c>
      <c r="SG53" s="42">
        <f t="shared" si="163"/>
        <v>0</v>
      </c>
      <c r="SH53" s="42">
        <f t="shared" si="163"/>
        <v>0</v>
      </c>
      <c r="SI53" s="42">
        <f t="shared" si="163"/>
        <v>0</v>
      </c>
      <c r="SJ53" s="42">
        <f t="shared" si="163"/>
        <v>0</v>
      </c>
      <c r="SK53" s="42">
        <f t="shared" si="163"/>
        <v>0</v>
      </c>
      <c r="SL53" s="42">
        <f t="shared" si="163"/>
        <v>0</v>
      </c>
      <c r="SM53" s="42">
        <f t="shared" si="163"/>
        <v>0</v>
      </c>
      <c r="SN53" s="42">
        <f t="shared" si="163"/>
        <v>0</v>
      </c>
      <c r="SO53" s="42">
        <f t="shared" si="163"/>
        <v>0</v>
      </c>
      <c r="SP53" s="42">
        <f t="shared" si="163"/>
        <v>0</v>
      </c>
      <c r="SQ53" s="42">
        <f t="shared" si="163"/>
        <v>0</v>
      </c>
      <c r="SR53" s="42">
        <f t="shared" si="163"/>
        <v>0</v>
      </c>
      <c r="SS53" s="42">
        <f t="shared" si="163"/>
        <v>0</v>
      </c>
      <c r="ST53" s="42">
        <f t="shared" si="163"/>
        <v>0</v>
      </c>
      <c r="SU53" s="42">
        <f t="shared" si="164"/>
        <v>0</v>
      </c>
      <c r="SV53" s="42">
        <f t="shared" si="164"/>
        <v>0</v>
      </c>
      <c r="SW53" s="42">
        <f t="shared" si="164"/>
        <v>0</v>
      </c>
      <c r="SX53" s="42">
        <f t="shared" si="164"/>
        <v>0</v>
      </c>
      <c r="SY53" s="42">
        <f t="shared" si="164"/>
        <v>0</v>
      </c>
      <c r="SZ53" s="42">
        <f t="shared" si="164"/>
        <v>0</v>
      </c>
      <c r="TA53" s="42">
        <f t="shared" si="164"/>
        <v>0</v>
      </c>
      <c r="TB53" s="42">
        <f t="shared" si="164"/>
        <v>0</v>
      </c>
      <c r="TC53" s="42">
        <f t="shared" si="164"/>
        <v>0</v>
      </c>
      <c r="TD53" s="42">
        <f t="shared" si="164"/>
        <v>0</v>
      </c>
      <c r="TE53" s="42">
        <f t="shared" si="164"/>
        <v>0</v>
      </c>
      <c r="TF53" s="42">
        <f t="shared" si="164"/>
        <v>0</v>
      </c>
      <c r="TG53" s="42">
        <f t="shared" si="164"/>
        <v>0</v>
      </c>
      <c r="TH53" s="42">
        <f t="shared" si="164"/>
        <v>0</v>
      </c>
      <c r="TI53" s="42">
        <f t="shared" si="164"/>
        <v>0</v>
      </c>
      <c r="TJ53" s="42">
        <f t="shared" si="164"/>
        <v>0</v>
      </c>
      <c r="TK53" s="42">
        <f t="shared" si="164"/>
        <v>0</v>
      </c>
      <c r="TL53" s="42">
        <f t="shared" si="164"/>
        <v>0</v>
      </c>
      <c r="TM53" s="42">
        <f t="shared" si="164"/>
        <v>0</v>
      </c>
      <c r="TN53" s="42">
        <f t="shared" si="164"/>
        <v>0</v>
      </c>
      <c r="TO53" s="42">
        <f t="shared" si="164"/>
        <v>0</v>
      </c>
      <c r="TP53" s="42">
        <f t="shared" si="164"/>
        <v>0</v>
      </c>
      <c r="TQ53" s="42">
        <f t="shared" si="164"/>
        <v>0</v>
      </c>
      <c r="TR53" s="42">
        <f t="shared" si="164"/>
        <v>0</v>
      </c>
      <c r="TS53" s="42">
        <f t="shared" si="164"/>
        <v>0</v>
      </c>
      <c r="TT53" s="42">
        <f t="shared" si="164"/>
        <v>0</v>
      </c>
      <c r="TU53" s="42">
        <f t="shared" si="164"/>
        <v>0</v>
      </c>
      <c r="TV53" s="42">
        <f t="shared" si="164"/>
        <v>0</v>
      </c>
      <c r="TW53" s="42">
        <f t="shared" si="164"/>
        <v>0</v>
      </c>
      <c r="TX53" s="42">
        <f t="shared" si="164"/>
        <v>0</v>
      </c>
      <c r="TY53" s="42">
        <f t="shared" si="164"/>
        <v>0</v>
      </c>
      <c r="TZ53" s="42">
        <f t="shared" si="164"/>
        <v>0</v>
      </c>
      <c r="UA53" s="42">
        <f t="shared" si="164"/>
        <v>0</v>
      </c>
      <c r="UB53" s="42">
        <f t="shared" si="164"/>
        <v>0</v>
      </c>
      <c r="UC53" s="42">
        <f t="shared" si="164"/>
        <v>0</v>
      </c>
      <c r="UD53" s="42">
        <f t="shared" si="164"/>
        <v>0</v>
      </c>
      <c r="UE53" s="42">
        <f t="shared" si="164"/>
        <v>0</v>
      </c>
      <c r="UF53" s="42">
        <f t="shared" si="164"/>
        <v>0</v>
      </c>
      <c r="UG53" s="42">
        <f t="shared" si="164"/>
        <v>0</v>
      </c>
      <c r="UH53" s="42">
        <f t="shared" si="164"/>
        <v>0</v>
      </c>
      <c r="UI53" s="42">
        <f t="shared" si="164"/>
        <v>0</v>
      </c>
      <c r="UJ53" s="42">
        <f t="shared" si="164"/>
        <v>0</v>
      </c>
      <c r="UK53" s="42">
        <f t="shared" si="164"/>
        <v>0</v>
      </c>
      <c r="UL53" s="42">
        <f t="shared" si="164"/>
        <v>0</v>
      </c>
      <c r="UM53" s="42">
        <f t="shared" si="164"/>
        <v>0</v>
      </c>
      <c r="UN53" s="42">
        <f t="shared" si="164"/>
        <v>0</v>
      </c>
      <c r="UO53" s="42">
        <f t="shared" si="164"/>
        <v>0</v>
      </c>
      <c r="UP53" s="42">
        <f t="shared" si="164"/>
        <v>0</v>
      </c>
      <c r="UQ53" s="42">
        <f t="shared" si="164"/>
        <v>0</v>
      </c>
      <c r="UR53" s="42">
        <f t="shared" si="164"/>
        <v>0</v>
      </c>
      <c r="US53" s="42">
        <f t="shared" si="164"/>
        <v>0</v>
      </c>
      <c r="UT53" s="42">
        <f t="shared" si="164"/>
        <v>0</v>
      </c>
      <c r="UU53" s="42">
        <f t="shared" si="164"/>
        <v>0</v>
      </c>
      <c r="UV53" s="42">
        <f t="shared" si="164"/>
        <v>0</v>
      </c>
      <c r="UW53" s="42">
        <f t="shared" si="164"/>
        <v>0</v>
      </c>
      <c r="UX53" s="42">
        <f t="shared" si="164"/>
        <v>0</v>
      </c>
      <c r="UY53" s="42">
        <f t="shared" si="164"/>
        <v>0</v>
      </c>
      <c r="UZ53" s="42">
        <f t="shared" si="164"/>
        <v>0</v>
      </c>
      <c r="VA53" s="42">
        <f t="shared" si="164"/>
        <v>0</v>
      </c>
      <c r="VB53" s="42">
        <f t="shared" si="164"/>
        <v>0</v>
      </c>
      <c r="VC53" s="42">
        <f t="shared" si="164"/>
        <v>0</v>
      </c>
      <c r="VD53" s="42">
        <f t="shared" si="164"/>
        <v>0</v>
      </c>
      <c r="VE53" s="42">
        <f t="shared" si="164"/>
        <v>0</v>
      </c>
      <c r="VF53" s="42">
        <f t="shared" si="164"/>
        <v>0</v>
      </c>
      <c r="VG53" s="42">
        <f t="shared" si="165"/>
        <v>0</v>
      </c>
      <c r="VH53" s="42">
        <f t="shared" si="165"/>
        <v>0</v>
      </c>
      <c r="VI53" s="42">
        <f t="shared" si="165"/>
        <v>0</v>
      </c>
      <c r="VJ53" s="42">
        <f t="shared" si="165"/>
        <v>0</v>
      </c>
      <c r="VK53" s="42">
        <f t="shared" si="165"/>
        <v>0</v>
      </c>
      <c r="VL53" s="42">
        <f t="shared" si="165"/>
        <v>0</v>
      </c>
      <c r="VM53" s="42">
        <f t="shared" si="165"/>
        <v>0</v>
      </c>
      <c r="VN53" s="42">
        <f t="shared" si="165"/>
        <v>0</v>
      </c>
      <c r="VO53" s="42">
        <f t="shared" si="165"/>
        <v>0</v>
      </c>
      <c r="VP53" s="42">
        <f t="shared" si="165"/>
        <v>0</v>
      </c>
      <c r="VQ53" s="42">
        <f t="shared" si="165"/>
        <v>0</v>
      </c>
      <c r="VR53" s="42">
        <f t="shared" si="165"/>
        <v>0</v>
      </c>
      <c r="VS53" s="42">
        <f t="shared" si="165"/>
        <v>0</v>
      </c>
      <c r="VT53" s="42">
        <f t="shared" si="165"/>
        <v>0</v>
      </c>
      <c r="VU53" s="42">
        <f t="shared" si="165"/>
        <v>0</v>
      </c>
      <c r="VV53" s="42">
        <f t="shared" si="165"/>
        <v>0</v>
      </c>
      <c r="VW53" s="42">
        <f t="shared" si="165"/>
        <v>0</v>
      </c>
      <c r="VX53" s="42">
        <f t="shared" si="165"/>
        <v>0</v>
      </c>
      <c r="VY53" s="42">
        <f t="shared" si="165"/>
        <v>0</v>
      </c>
      <c r="VZ53" s="42">
        <f t="shared" si="165"/>
        <v>0</v>
      </c>
      <c r="WA53" s="42">
        <f t="shared" si="165"/>
        <v>0</v>
      </c>
      <c r="WB53" s="42">
        <f t="shared" si="165"/>
        <v>0</v>
      </c>
      <c r="WC53" s="42">
        <f t="shared" si="165"/>
        <v>0</v>
      </c>
      <c r="WD53" s="42">
        <f t="shared" si="165"/>
        <v>0</v>
      </c>
      <c r="WE53" s="42">
        <f t="shared" si="165"/>
        <v>0</v>
      </c>
      <c r="WF53" s="42">
        <f t="shared" si="165"/>
        <v>0</v>
      </c>
      <c r="WG53" s="42">
        <f t="shared" si="165"/>
        <v>0</v>
      </c>
      <c r="WH53" s="42">
        <f t="shared" si="165"/>
        <v>0</v>
      </c>
      <c r="WI53" s="42">
        <f t="shared" si="165"/>
        <v>0</v>
      </c>
      <c r="WJ53" s="42">
        <f t="shared" si="165"/>
        <v>0</v>
      </c>
      <c r="WK53" s="42">
        <f t="shared" si="165"/>
        <v>0</v>
      </c>
      <c r="WL53" s="42">
        <f t="shared" si="165"/>
        <v>0</v>
      </c>
      <c r="WM53" s="42">
        <f t="shared" si="165"/>
        <v>0</v>
      </c>
      <c r="WN53" s="42">
        <f t="shared" si="165"/>
        <v>0</v>
      </c>
      <c r="WO53" s="42">
        <f t="shared" si="165"/>
        <v>0</v>
      </c>
      <c r="WP53" s="42">
        <f t="shared" si="165"/>
        <v>0</v>
      </c>
      <c r="WQ53" s="42">
        <f t="shared" si="165"/>
        <v>0</v>
      </c>
      <c r="WR53" s="42">
        <f t="shared" si="165"/>
        <v>0</v>
      </c>
      <c r="WS53" s="42">
        <f t="shared" si="165"/>
        <v>0</v>
      </c>
      <c r="WT53" s="42">
        <f t="shared" si="165"/>
        <v>0</v>
      </c>
      <c r="WU53" s="42">
        <f t="shared" si="165"/>
        <v>0</v>
      </c>
      <c r="WV53" s="42">
        <f t="shared" si="165"/>
        <v>0</v>
      </c>
      <c r="WW53" s="42">
        <f t="shared" si="165"/>
        <v>0</v>
      </c>
      <c r="WX53" s="42">
        <f t="shared" si="165"/>
        <v>0</v>
      </c>
      <c r="WY53" s="42">
        <f t="shared" si="165"/>
        <v>0</v>
      </c>
      <c r="WZ53" s="42">
        <f t="shared" si="165"/>
        <v>0</v>
      </c>
      <c r="XA53" s="42">
        <f t="shared" si="165"/>
        <v>0</v>
      </c>
      <c r="XB53" s="42">
        <f t="shared" si="165"/>
        <v>0</v>
      </c>
      <c r="XC53" s="42">
        <f t="shared" si="165"/>
        <v>0</v>
      </c>
      <c r="XD53" s="42">
        <f t="shared" si="165"/>
        <v>0</v>
      </c>
      <c r="XE53" s="42">
        <f t="shared" si="165"/>
        <v>0</v>
      </c>
      <c r="XF53" s="42">
        <f t="shared" si="165"/>
        <v>0</v>
      </c>
      <c r="XG53" s="42">
        <f t="shared" si="165"/>
        <v>0</v>
      </c>
      <c r="XH53" s="42">
        <f t="shared" si="165"/>
        <v>0</v>
      </c>
      <c r="XI53" s="42">
        <f t="shared" si="165"/>
        <v>0</v>
      </c>
      <c r="XJ53" s="42">
        <f t="shared" si="165"/>
        <v>0</v>
      </c>
      <c r="XK53" s="42">
        <f t="shared" si="165"/>
        <v>0</v>
      </c>
      <c r="XL53" s="42">
        <f t="shared" si="165"/>
        <v>0</v>
      </c>
      <c r="XM53" s="42">
        <f t="shared" si="165"/>
        <v>0</v>
      </c>
      <c r="XN53" s="42">
        <f t="shared" si="165"/>
        <v>0</v>
      </c>
      <c r="XO53" s="42">
        <f t="shared" si="165"/>
        <v>0</v>
      </c>
      <c r="XP53" s="42">
        <f t="shared" si="165"/>
        <v>0</v>
      </c>
      <c r="XQ53" s="42">
        <f t="shared" si="165"/>
        <v>0</v>
      </c>
      <c r="XR53" s="42">
        <f t="shared" si="165"/>
        <v>0</v>
      </c>
      <c r="XS53" s="42">
        <f t="shared" si="166"/>
        <v>0</v>
      </c>
      <c r="XT53" s="42">
        <f t="shared" si="166"/>
        <v>0</v>
      </c>
      <c r="XU53" s="42">
        <f t="shared" si="166"/>
        <v>0</v>
      </c>
      <c r="XV53" s="42">
        <f t="shared" si="166"/>
        <v>0</v>
      </c>
      <c r="XW53" s="42">
        <f t="shared" si="166"/>
        <v>0</v>
      </c>
      <c r="XX53" s="42">
        <f t="shared" si="166"/>
        <v>0</v>
      </c>
      <c r="XY53" s="42">
        <f t="shared" si="166"/>
        <v>0</v>
      </c>
      <c r="XZ53" s="42">
        <f t="shared" si="166"/>
        <v>0</v>
      </c>
      <c r="YA53" s="42">
        <f t="shared" si="166"/>
        <v>0</v>
      </c>
      <c r="YB53" s="42">
        <f t="shared" si="166"/>
        <v>0</v>
      </c>
      <c r="YC53" s="42">
        <f t="shared" si="166"/>
        <v>0</v>
      </c>
      <c r="YD53" s="42">
        <f t="shared" si="166"/>
        <v>0</v>
      </c>
      <c r="YE53" s="23"/>
    </row>
    <row r="54" spans="1:655" x14ac:dyDescent="0.55000000000000004">
      <c r="A54" t="s">
        <v>89</v>
      </c>
      <c r="B54" s="42">
        <f t="shared" si="167"/>
        <v>0</v>
      </c>
      <c r="C54" s="42">
        <f t="shared" si="156"/>
        <v>0</v>
      </c>
      <c r="D54" s="42">
        <f t="shared" si="156"/>
        <v>0</v>
      </c>
      <c r="E54" s="42">
        <f t="shared" si="156"/>
        <v>0</v>
      </c>
      <c r="F54" s="42">
        <f t="shared" si="156"/>
        <v>0</v>
      </c>
      <c r="G54" s="42">
        <f t="shared" si="156"/>
        <v>0</v>
      </c>
      <c r="H54" s="42">
        <f t="shared" si="156"/>
        <v>0</v>
      </c>
      <c r="I54" s="42">
        <f t="shared" si="156"/>
        <v>0</v>
      </c>
      <c r="J54" s="42">
        <f t="shared" si="156"/>
        <v>0</v>
      </c>
      <c r="K54" s="42">
        <f t="shared" si="156"/>
        <v>0</v>
      </c>
      <c r="L54" s="42">
        <f t="shared" si="156"/>
        <v>0</v>
      </c>
      <c r="M54" s="42">
        <f t="shared" si="156"/>
        <v>0</v>
      </c>
      <c r="N54" s="42">
        <f t="shared" si="156"/>
        <v>0</v>
      </c>
      <c r="O54" s="42">
        <f t="shared" si="156"/>
        <v>0</v>
      </c>
      <c r="P54" s="42">
        <f t="shared" si="156"/>
        <v>0</v>
      </c>
      <c r="Q54" s="42">
        <f t="shared" si="156"/>
        <v>0</v>
      </c>
      <c r="R54" s="42">
        <f t="shared" si="156"/>
        <v>0</v>
      </c>
      <c r="S54" s="42">
        <f t="shared" si="156"/>
        <v>0</v>
      </c>
      <c r="T54" s="42">
        <f t="shared" si="156"/>
        <v>0</v>
      </c>
      <c r="U54" s="42">
        <f t="shared" si="156"/>
        <v>0</v>
      </c>
      <c r="V54" s="42">
        <f t="shared" si="156"/>
        <v>0</v>
      </c>
      <c r="W54" s="42">
        <f t="shared" si="156"/>
        <v>0</v>
      </c>
      <c r="X54" s="42">
        <f t="shared" si="156"/>
        <v>0</v>
      </c>
      <c r="Y54" s="42">
        <f t="shared" si="156"/>
        <v>0</v>
      </c>
      <c r="Z54" s="42">
        <f t="shared" si="156"/>
        <v>0</v>
      </c>
      <c r="AA54" s="42">
        <f t="shared" si="156"/>
        <v>0</v>
      </c>
      <c r="AB54" s="42">
        <f t="shared" si="156"/>
        <v>0</v>
      </c>
      <c r="AC54" s="42">
        <f t="shared" si="156"/>
        <v>0</v>
      </c>
      <c r="AD54" s="42">
        <f t="shared" si="156"/>
        <v>0</v>
      </c>
      <c r="AE54" s="42">
        <f t="shared" si="156"/>
        <v>0</v>
      </c>
      <c r="AF54" s="42">
        <f t="shared" si="156"/>
        <v>0</v>
      </c>
      <c r="AG54" s="42">
        <f t="shared" si="156"/>
        <v>0</v>
      </c>
      <c r="AH54" s="42">
        <f t="shared" si="156"/>
        <v>0</v>
      </c>
      <c r="AI54" s="42">
        <f t="shared" si="156"/>
        <v>0</v>
      </c>
      <c r="AJ54" s="42">
        <f t="shared" si="156"/>
        <v>0</v>
      </c>
      <c r="AK54" s="42">
        <f t="shared" si="156"/>
        <v>0</v>
      </c>
      <c r="AL54" s="42">
        <f t="shared" si="156"/>
        <v>0</v>
      </c>
      <c r="AM54" s="42">
        <f t="shared" si="156"/>
        <v>0</v>
      </c>
      <c r="AN54" s="42">
        <f t="shared" si="156"/>
        <v>0</v>
      </c>
      <c r="AO54" s="42">
        <f t="shared" si="156"/>
        <v>0</v>
      </c>
      <c r="AP54" s="42">
        <f t="shared" si="156"/>
        <v>0</v>
      </c>
      <c r="AQ54" s="42">
        <f t="shared" si="156"/>
        <v>0</v>
      </c>
      <c r="AR54" s="42">
        <f t="shared" si="156"/>
        <v>0</v>
      </c>
      <c r="AS54" s="42">
        <f t="shared" si="156"/>
        <v>0</v>
      </c>
      <c r="AT54" s="42">
        <f t="shared" si="156"/>
        <v>0</v>
      </c>
      <c r="AU54" s="42">
        <f t="shared" si="156"/>
        <v>0</v>
      </c>
      <c r="AV54" s="42">
        <f t="shared" si="156"/>
        <v>0</v>
      </c>
      <c r="AW54" s="42">
        <f t="shared" si="156"/>
        <v>0</v>
      </c>
      <c r="AX54" s="42">
        <f t="shared" si="156"/>
        <v>0</v>
      </c>
      <c r="AY54" s="42">
        <f t="shared" si="156"/>
        <v>0</v>
      </c>
      <c r="AZ54" s="42">
        <f t="shared" si="156"/>
        <v>0</v>
      </c>
      <c r="BA54" s="42">
        <f t="shared" si="156"/>
        <v>0</v>
      </c>
      <c r="BB54" s="42">
        <f t="shared" si="156"/>
        <v>0</v>
      </c>
      <c r="BC54" s="42">
        <f t="shared" si="156"/>
        <v>0</v>
      </c>
      <c r="BD54" s="42">
        <f t="shared" si="156"/>
        <v>0</v>
      </c>
      <c r="BE54" s="42">
        <f t="shared" si="156"/>
        <v>0</v>
      </c>
      <c r="BF54" s="42">
        <f t="shared" si="156"/>
        <v>0</v>
      </c>
      <c r="BG54" s="42">
        <f t="shared" si="156"/>
        <v>0</v>
      </c>
      <c r="BH54" s="42">
        <f t="shared" si="156"/>
        <v>0</v>
      </c>
      <c r="BI54" s="42">
        <f t="shared" si="156"/>
        <v>0</v>
      </c>
      <c r="BJ54" s="42">
        <f t="shared" si="156"/>
        <v>0</v>
      </c>
      <c r="BK54" s="42">
        <f t="shared" si="156"/>
        <v>0</v>
      </c>
      <c r="BL54" s="42">
        <f t="shared" si="156"/>
        <v>0</v>
      </c>
      <c r="BM54" s="42">
        <f t="shared" si="156"/>
        <v>0</v>
      </c>
      <c r="BN54" s="42">
        <f t="shared" si="156"/>
        <v>0</v>
      </c>
      <c r="BO54" s="42">
        <f t="shared" si="157"/>
        <v>0</v>
      </c>
      <c r="BP54" s="42">
        <f t="shared" si="157"/>
        <v>0</v>
      </c>
      <c r="BQ54" s="42">
        <f t="shared" si="157"/>
        <v>0</v>
      </c>
      <c r="BR54" s="42">
        <f t="shared" si="157"/>
        <v>0</v>
      </c>
      <c r="BS54" s="42">
        <f t="shared" si="157"/>
        <v>0</v>
      </c>
      <c r="BT54" s="42">
        <f t="shared" si="157"/>
        <v>0</v>
      </c>
      <c r="BU54" s="42">
        <f t="shared" si="157"/>
        <v>0</v>
      </c>
      <c r="BV54" s="42">
        <f t="shared" si="157"/>
        <v>0</v>
      </c>
      <c r="BW54" s="42">
        <f t="shared" si="157"/>
        <v>0</v>
      </c>
      <c r="BX54" s="42">
        <f t="shared" si="157"/>
        <v>0</v>
      </c>
      <c r="BY54" s="42">
        <f t="shared" si="157"/>
        <v>0</v>
      </c>
      <c r="BZ54" s="42">
        <f t="shared" si="157"/>
        <v>0</v>
      </c>
      <c r="CA54" s="42">
        <f t="shared" si="157"/>
        <v>0</v>
      </c>
      <c r="CB54" s="42">
        <f t="shared" si="157"/>
        <v>0</v>
      </c>
      <c r="CC54" s="42">
        <f t="shared" si="157"/>
        <v>0</v>
      </c>
      <c r="CD54" s="42">
        <f t="shared" si="157"/>
        <v>0</v>
      </c>
      <c r="CE54" s="42">
        <f t="shared" si="157"/>
        <v>0</v>
      </c>
      <c r="CF54" s="42">
        <f t="shared" si="157"/>
        <v>0</v>
      </c>
      <c r="CG54" s="42">
        <f t="shared" si="157"/>
        <v>0</v>
      </c>
      <c r="CH54" s="42">
        <f t="shared" si="157"/>
        <v>0</v>
      </c>
      <c r="CI54" s="42">
        <f t="shared" si="157"/>
        <v>0</v>
      </c>
      <c r="CJ54" s="42">
        <f t="shared" si="157"/>
        <v>0</v>
      </c>
      <c r="CK54" s="42">
        <f t="shared" si="157"/>
        <v>0</v>
      </c>
      <c r="CL54" s="42">
        <f t="shared" si="157"/>
        <v>0</v>
      </c>
      <c r="CM54" s="42">
        <f t="shared" si="157"/>
        <v>0</v>
      </c>
      <c r="CN54" s="42">
        <f t="shared" si="157"/>
        <v>0</v>
      </c>
      <c r="CO54" s="42">
        <f t="shared" si="157"/>
        <v>0</v>
      </c>
      <c r="CP54" s="42">
        <f t="shared" si="157"/>
        <v>0</v>
      </c>
      <c r="CQ54" s="42">
        <f t="shared" si="157"/>
        <v>0</v>
      </c>
      <c r="CR54" s="42">
        <f t="shared" si="157"/>
        <v>0</v>
      </c>
      <c r="CS54" s="42">
        <f t="shared" si="157"/>
        <v>0</v>
      </c>
      <c r="CT54" s="42">
        <f t="shared" si="157"/>
        <v>0</v>
      </c>
      <c r="CU54" s="42">
        <f t="shared" si="157"/>
        <v>0</v>
      </c>
      <c r="CV54" s="42">
        <f t="shared" si="157"/>
        <v>0</v>
      </c>
      <c r="CW54" s="42">
        <f t="shared" si="157"/>
        <v>0</v>
      </c>
      <c r="CX54" s="42">
        <f t="shared" si="157"/>
        <v>0</v>
      </c>
      <c r="CY54" s="42">
        <f t="shared" si="157"/>
        <v>0</v>
      </c>
      <c r="CZ54" s="42">
        <f t="shared" si="157"/>
        <v>0</v>
      </c>
      <c r="DA54" s="42">
        <f t="shared" si="157"/>
        <v>0</v>
      </c>
      <c r="DB54" s="42">
        <f t="shared" si="157"/>
        <v>0</v>
      </c>
      <c r="DC54" s="42">
        <f t="shared" si="157"/>
        <v>0</v>
      </c>
      <c r="DD54" s="42">
        <f t="shared" si="157"/>
        <v>0</v>
      </c>
      <c r="DE54" s="42">
        <f t="shared" si="157"/>
        <v>0</v>
      </c>
      <c r="DF54" s="42">
        <f t="shared" si="157"/>
        <v>0</v>
      </c>
      <c r="DG54" s="42">
        <f t="shared" si="157"/>
        <v>0</v>
      </c>
      <c r="DH54" s="42">
        <f t="shared" si="157"/>
        <v>0</v>
      </c>
      <c r="DI54" s="42">
        <f t="shared" si="157"/>
        <v>0</v>
      </c>
      <c r="DJ54" s="42">
        <f t="shared" si="157"/>
        <v>0</v>
      </c>
      <c r="DK54" s="42">
        <f t="shared" si="157"/>
        <v>0</v>
      </c>
      <c r="DL54" s="42">
        <f t="shared" si="157"/>
        <v>0</v>
      </c>
      <c r="DM54" s="42">
        <f t="shared" si="157"/>
        <v>0</v>
      </c>
      <c r="DN54" s="42">
        <f t="shared" si="157"/>
        <v>0</v>
      </c>
      <c r="DO54" s="42">
        <f t="shared" si="157"/>
        <v>0</v>
      </c>
      <c r="DP54" s="42">
        <f t="shared" si="157"/>
        <v>0</v>
      </c>
      <c r="DQ54" s="42">
        <f t="shared" si="157"/>
        <v>0</v>
      </c>
      <c r="DR54" s="42">
        <f t="shared" si="157"/>
        <v>0</v>
      </c>
      <c r="DS54" s="42">
        <f t="shared" si="157"/>
        <v>0</v>
      </c>
      <c r="DT54" s="42">
        <f t="shared" si="157"/>
        <v>0</v>
      </c>
      <c r="DU54" s="42">
        <f t="shared" si="157"/>
        <v>0</v>
      </c>
      <c r="DV54" s="42">
        <f t="shared" si="157"/>
        <v>0</v>
      </c>
      <c r="DW54" s="42">
        <f t="shared" si="157"/>
        <v>0</v>
      </c>
      <c r="DX54" s="42">
        <f t="shared" si="157"/>
        <v>0</v>
      </c>
      <c r="DY54" s="42">
        <f t="shared" si="157"/>
        <v>0</v>
      </c>
      <c r="DZ54" s="42">
        <f t="shared" ref="DZ54:GK55" si="168">IF(DZ$50=$A54,1,0)</f>
        <v>0</v>
      </c>
      <c r="EA54" s="42">
        <f t="shared" si="168"/>
        <v>0</v>
      </c>
      <c r="EB54" s="42">
        <f t="shared" si="168"/>
        <v>0</v>
      </c>
      <c r="EC54" s="42">
        <f t="shared" si="168"/>
        <v>0</v>
      </c>
      <c r="ED54" s="42">
        <f t="shared" si="168"/>
        <v>0</v>
      </c>
      <c r="EE54" s="42">
        <f t="shared" si="168"/>
        <v>0</v>
      </c>
      <c r="EF54" s="42">
        <f t="shared" si="168"/>
        <v>0</v>
      </c>
      <c r="EG54" s="42">
        <f t="shared" si="168"/>
        <v>0</v>
      </c>
      <c r="EH54" s="42">
        <f t="shared" si="168"/>
        <v>0</v>
      </c>
      <c r="EI54" s="42">
        <f t="shared" si="168"/>
        <v>0</v>
      </c>
      <c r="EJ54" s="42">
        <f t="shared" si="168"/>
        <v>0</v>
      </c>
      <c r="EK54" s="42">
        <f t="shared" si="168"/>
        <v>0</v>
      </c>
      <c r="EL54" s="42">
        <f t="shared" si="168"/>
        <v>0</v>
      </c>
      <c r="EM54" s="42">
        <f t="shared" si="168"/>
        <v>0</v>
      </c>
      <c r="EN54" s="42">
        <f t="shared" si="168"/>
        <v>0</v>
      </c>
      <c r="EO54" s="42">
        <f t="shared" si="168"/>
        <v>0</v>
      </c>
      <c r="EP54" s="42">
        <f t="shared" si="168"/>
        <v>0</v>
      </c>
      <c r="EQ54" s="42">
        <f t="shared" si="168"/>
        <v>0</v>
      </c>
      <c r="ER54" s="42">
        <f t="shared" si="168"/>
        <v>0</v>
      </c>
      <c r="ES54" s="42">
        <f t="shared" si="168"/>
        <v>0</v>
      </c>
      <c r="ET54" s="42">
        <f t="shared" si="168"/>
        <v>0</v>
      </c>
      <c r="EU54" s="42">
        <f t="shared" si="168"/>
        <v>0</v>
      </c>
      <c r="EV54" s="42">
        <f t="shared" si="168"/>
        <v>0</v>
      </c>
      <c r="EW54" s="42">
        <f t="shared" si="168"/>
        <v>0</v>
      </c>
      <c r="EX54" s="42">
        <f t="shared" si="168"/>
        <v>0</v>
      </c>
      <c r="EY54" s="42">
        <f t="shared" si="168"/>
        <v>0</v>
      </c>
      <c r="EZ54" s="42">
        <f t="shared" si="168"/>
        <v>1</v>
      </c>
      <c r="FA54" s="42">
        <f t="shared" si="168"/>
        <v>1</v>
      </c>
      <c r="FB54" s="42">
        <f t="shared" si="168"/>
        <v>1</v>
      </c>
      <c r="FC54" s="42">
        <f t="shared" si="168"/>
        <v>0</v>
      </c>
      <c r="FD54" s="42">
        <f t="shared" si="168"/>
        <v>0</v>
      </c>
      <c r="FE54" s="42">
        <f t="shared" si="168"/>
        <v>0</v>
      </c>
      <c r="FF54" s="42">
        <f t="shared" si="168"/>
        <v>0</v>
      </c>
      <c r="FG54" s="42">
        <f t="shared" si="168"/>
        <v>0</v>
      </c>
      <c r="FH54" s="42">
        <f t="shared" si="168"/>
        <v>0</v>
      </c>
      <c r="FI54" s="42">
        <f t="shared" si="168"/>
        <v>0</v>
      </c>
      <c r="FJ54" s="42">
        <f t="shared" si="168"/>
        <v>0</v>
      </c>
      <c r="FK54" s="42">
        <f t="shared" si="168"/>
        <v>0</v>
      </c>
      <c r="FL54" s="42">
        <f t="shared" si="168"/>
        <v>0</v>
      </c>
      <c r="FM54" s="42">
        <f t="shared" si="168"/>
        <v>0</v>
      </c>
      <c r="FN54" s="42">
        <f t="shared" si="168"/>
        <v>0</v>
      </c>
      <c r="FO54" s="42">
        <f t="shared" si="168"/>
        <v>0</v>
      </c>
      <c r="FP54" s="42">
        <f t="shared" si="168"/>
        <v>0</v>
      </c>
      <c r="FQ54" s="42">
        <f t="shared" si="168"/>
        <v>0</v>
      </c>
      <c r="FR54" s="42">
        <f t="shared" si="168"/>
        <v>0</v>
      </c>
      <c r="FS54" s="42">
        <f t="shared" si="168"/>
        <v>0</v>
      </c>
      <c r="FT54" s="42">
        <f t="shared" si="168"/>
        <v>0</v>
      </c>
      <c r="FU54" s="42">
        <f t="shared" si="168"/>
        <v>0</v>
      </c>
      <c r="FV54" s="42">
        <f t="shared" si="168"/>
        <v>0</v>
      </c>
      <c r="FW54" s="42">
        <f t="shared" si="168"/>
        <v>0</v>
      </c>
      <c r="FX54" s="42">
        <f t="shared" si="168"/>
        <v>0</v>
      </c>
      <c r="FY54" s="42">
        <f t="shared" si="168"/>
        <v>0</v>
      </c>
      <c r="FZ54" s="42">
        <f t="shared" si="168"/>
        <v>0</v>
      </c>
      <c r="GA54" s="42">
        <f t="shared" si="168"/>
        <v>0</v>
      </c>
      <c r="GB54" s="42">
        <f t="shared" si="168"/>
        <v>0</v>
      </c>
      <c r="GC54" s="42">
        <f t="shared" si="168"/>
        <v>0</v>
      </c>
      <c r="GD54" s="42">
        <f t="shared" si="168"/>
        <v>0</v>
      </c>
      <c r="GE54" s="42">
        <f t="shared" si="168"/>
        <v>0</v>
      </c>
      <c r="GF54" s="42">
        <f t="shared" si="168"/>
        <v>0</v>
      </c>
      <c r="GG54" s="42">
        <f t="shared" si="168"/>
        <v>0</v>
      </c>
      <c r="GH54" s="42">
        <f t="shared" si="168"/>
        <v>0</v>
      </c>
      <c r="GI54" s="42">
        <f t="shared" si="168"/>
        <v>0</v>
      </c>
      <c r="GJ54" s="42">
        <f t="shared" si="168"/>
        <v>0</v>
      </c>
      <c r="GK54" s="42">
        <f t="shared" si="168"/>
        <v>0</v>
      </c>
      <c r="GL54" s="42">
        <f t="shared" si="158"/>
        <v>0</v>
      </c>
      <c r="GM54" s="42">
        <f t="shared" si="159"/>
        <v>0</v>
      </c>
      <c r="GN54" s="42">
        <f t="shared" si="159"/>
        <v>0</v>
      </c>
      <c r="GO54" s="42">
        <f t="shared" si="159"/>
        <v>0</v>
      </c>
      <c r="GP54" s="42">
        <f t="shared" si="159"/>
        <v>0</v>
      </c>
      <c r="GQ54" s="42">
        <f t="shared" si="159"/>
        <v>0</v>
      </c>
      <c r="GR54" s="42">
        <f t="shared" si="159"/>
        <v>0</v>
      </c>
      <c r="GS54" s="42">
        <f t="shared" si="159"/>
        <v>0</v>
      </c>
      <c r="GT54" s="42">
        <f t="shared" si="159"/>
        <v>0</v>
      </c>
      <c r="GU54" s="42">
        <f t="shared" si="159"/>
        <v>0</v>
      </c>
      <c r="GV54" s="42">
        <f t="shared" si="159"/>
        <v>0</v>
      </c>
      <c r="GW54" s="42">
        <f t="shared" si="159"/>
        <v>0</v>
      </c>
      <c r="GX54" s="42">
        <f t="shared" si="159"/>
        <v>0</v>
      </c>
      <c r="GY54" s="42">
        <f t="shared" si="159"/>
        <v>0</v>
      </c>
      <c r="GZ54" s="42">
        <f t="shared" si="159"/>
        <v>0</v>
      </c>
      <c r="HA54" s="42">
        <f t="shared" si="159"/>
        <v>0</v>
      </c>
      <c r="HB54" s="42">
        <f t="shared" si="159"/>
        <v>0</v>
      </c>
      <c r="HC54" s="42">
        <f t="shared" si="159"/>
        <v>0</v>
      </c>
      <c r="HD54" s="42">
        <f t="shared" si="159"/>
        <v>0</v>
      </c>
      <c r="HE54" s="42">
        <f t="shared" si="159"/>
        <v>0</v>
      </c>
      <c r="HF54" s="42">
        <f t="shared" si="159"/>
        <v>0</v>
      </c>
      <c r="HG54" s="42">
        <f t="shared" si="159"/>
        <v>0</v>
      </c>
      <c r="HH54" s="42">
        <f t="shared" si="159"/>
        <v>0</v>
      </c>
      <c r="HI54" s="42">
        <f t="shared" si="159"/>
        <v>0</v>
      </c>
      <c r="HJ54" s="42">
        <f t="shared" si="159"/>
        <v>0</v>
      </c>
      <c r="HK54" s="42">
        <f t="shared" si="159"/>
        <v>0</v>
      </c>
      <c r="HL54" s="42">
        <f t="shared" si="159"/>
        <v>0</v>
      </c>
      <c r="HM54" s="42">
        <f t="shared" si="159"/>
        <v>0</v>
      </c>
      <c r="HN54" s="42">
        <f t="shared" si="159"/>
        <v>0</v>
      </c>
      <c r="HO54" s="42">
        <f t="shared" si="159"/>
        <v>0</v>
      </c>
      <c r="HP54" s="42">
        <f t="shared" si="159"/>
        <v>0</v>
      </c>
      <c r="HQ54" s="42">
        <f t="shared" si="159"/>
        <v>0</v>
      </c>
      <c r="HR54" s="42">
        <f t="shared" si="159"/>
        <v>0</v>
      </c>
      <c r="HS54" s="42">
        <f t="shared" si="159"/>
        <v>0</v>
      </c>
      <c r="HT54" s="42">
        <f t="shared" si="159"/>
        <v>0</v>
      </c>
      <c r="HU54" s="42">
        <f t="shared" si="159"/>
        <v>0</v>
      </c>
      <c r="HV54" s="42">
        <f t="shared" si="159"/>
        <v>0</v>
      </c>
      <c r="HW54" s="42">
        <f t="shared" si="159"/>
        <v>0</v>
      </c>
      <c r="HX54" s="42">
        <f t="shared" si="159"/>
        <v>0</v>
      </c>
      <c r="HY54" s="42">
        <f t="shared" si="159"/>
        <v>0</v>
      </c>
      <c r="HZ54" s="42">
        <f t="shared" si="159"/>
        <v>0</v>
      </c>
      <c r="IA54" s="42">
        <f t="shared" si="159"/>
        <v>0</v>
      </c>
      <c r="IB54" s="42">
        <f t="shared" si="159"/>
        <v>0</v>
      </c>
      <c r="IC54" s="42">
        <f t="shared" si="159"/>
        <v>0</v>
      </c>
      <c r="ID54" s="42">
        <f t="shared" si="159"/>
        <v>0</v>
      </c>
      <c r="IE54" s="42">
        <f t="shared" si="159"/>
        <v>0</v>
      </c>
      <c r="IF54" s="42">
        <f t="shared" si="159"/>
        <v>0</v>
      </c>
      <c r="IG54" s="42">
        <f t="shared" si="159"/>
        <v>0</v>
      </c>
      <c r="IH54" s="42">
        <f t="shared" si="159"/>
        <v>0</v>
      </c>
      <c r="II54" s="42">
        <f t="shared" si="159"/>
        <v>0</v>
      </c>
      <c r="IJ54" s="42">
        <f t="shared" si="159"/>
        <v>0</v>
      </c>
      <c r="IK54" s="42">
        <f t="shared" si="159"/>
        <v>0</v>
      </c>
      <c r="IL54" s="42">
        <f t="shared" si="159"/>
        <v>0</v>
      </c>
      <c r="IM54" s="42">
        <f t="shared" si="159"/>
        <v>0</v>
      </c>
      <c r="IN54" s="42">
        <f t="shared" si="159"/>
        <v>0</v>
      </c>
      <c r="IO54" s="42">
        <f t="shared" si="159"/>
        <v>0</v>
      </c>
      <c r="IP54" s="42">
        <f t="shared" si="159"/>
        <v>0</v>
      </c>
      <c r="IQ54" s="42">
        <f t="shared" si="159"/>
        <v>0</v>
      </c>
      <c r="IR54" s="42">
        <f t="shared" si="159"/>
        <v>0</v>
      </c>
      <c r="IS54" s="42">
        <f t="shared" si="159"/>
        <v>0</v>
      </c>
      <c r="IT54" s="42">
        <f t="shared" si="159"/>
        <v>0</v>
      </c>
      <c r="IU54" s="42">
        <f t="shared" si="159"/>
        <v>0</v>
      </c>
      <c r="IV54" s="42">
        <f t="shared" si="159"/>
        <v>0</v>
      </c>
      <c r="IW54" s="42">
        <f t="shared" si="159"/>
        <v>0</v>
      </c>
      <c r="IX54" s="42">
        <f t="shared" ref="IX54:LI55" si="169">IF(IX$50=$A54,1,0)</f>
        <v>0</v>
      </c>
      <c r="IY54" s="42">
        <f t="shared" si="169"/>
        <v>0</v>
      </c>
      <c r="IZ54" s="42">
        <f t="shared" si="169"/>
        <v>0</v>
      </c>
      <c r="JA54" s="42">
        <f t="shared" si="169"/>
        <v>0</v>
      </c>
      <c r="JB54" s="42">
        <f t="shared" si="169"/>
        <v>0</v>
      </c>
      <c r="JC54" s="42">
        <f t="shared" si="169"/>
        <v>0</v>
      </c>
      <c r="JD54" s="42">
        <f t="shared" si="169"/>
        <v>0</v>
      </c>
      <c r="JE54" s="42">
        <f t="shared" si="169"/>
        <v>0</v>
      </c>
      <c r="JF54" s="42">
        <f t="shared" si="169"/>
        <v>0</v>
      </c>
      <c r="JG54" s="42">
        <f t="shared" si="169"/>
        <v>0</v>
      </c>
      <c r="JH54" s="42">
        <f t="shared" si="169"/>
        <v>0</v>
      </c>
      <c r="JI54" s="42">
        <f t="shared" si="169"/>
        <v>0</v>
      </c>
      <c r="JJ54" s="42">
        <f t="shared" si="169"/>
        <v>0</v>
      </c>
      <c r="JK54" s="42">
        <f t="shared" si="169"/>
        <v>0</v>
      </c>
      <c r="JL54" s="42">
        <f t="shared" si="169"/>
        <v>0</v>
      </c>
      <c r="JM54" s="42">
        <f t="shared" si="169"/>
        <v>0</v>
      </c>
      <c r="JN54" s="42">
        <f t="shared" si="169"/>
        <v>0</v>
      </c>
      <c r="JO54" s="42">
        <f t="shared" si="169"/>
        <v>0</v>
      </c>
      <c r="JP54" s="42">
        <f t="shared" si="169"/>
        <v>0</v>
      </c>
      <c r="JQ54" s="42">
        <f t="shared" si="169"/>
        <v>0</v>
      </c>
      <c r="JR54" s="42">
        <f t="shared" si="169"/>
        <v>0</v>
      </c>
      <c r="JS54" s="42">
        <f t="shared" si="169"/>
        <v>0</v>
      </c>
      <c r="JT54" s="42">
        <f t="shared" si="169"/>
        <v>0</v>
      </c>
      <c r="JU54" s="42">
        <f t="shared" si="169"/>
        <v>0</v>
      </c>
      <c r="JV54" s="42">
        <f t="shared" si="169"/>
        <v>0</v>
      </c>
      <c r="JW54" s="42">
        <f t="shared" si="169"/>
        <v>0</v>
      </c>
      <c r="JX54" s="42">
        <f t="shared" si="169"/>
        <v>0</v>
      </c>
      <c r="JY54" s="42">
        <f t="shared" si="169"/>
        <v>0</v>
      </c>
      <c r="JZ54" s="42">
        <f t="shared" si="169"/>
        <v>0</v>
      </c>
      <c r="KA54" s="42">
        <f t="shared" si="169"/>
        <v>0</v>
      </c>
      <c r="KB54" s="42">
        <f t="shared" si="169"/>
        <v>0</v>
      </c>
      <c r="KC54" s="42">
        <f t="shared" si="169"/>
        <v>0</v>
      </c>
      <c r="KD54" s="42">
        <f t="shared" si="169"/>
        <v>0</v>
      </c>
      <c r="KE54" s="42">
        <f t="shared" si="169"/>
        <v>0</v>
      </c>
      <c r="KF54" s="42">
        <f t="shared" si="169"/>
        <v>0</v>
      </c>
      <c r="KG54" s="42">
        <f t="shared" si="169"/>
        <v>0</v>
      </c>
      <c r="KH54" s="42">
        <f t="shared" si="169"/>
        <v>0</v>
      </c>
      <c r="KI54" s="42">
        <f t="shared" si="169"/>
        <v>0</v>
      </c>
      <c r="KJ54" s="42">
        <f t="shared" si="169"/>
        <v>0</v>
      </c>
      <c r="KK54" s="42">
        <f t="shared" si="169"/>
        <v>0</v>
      </c>
      <c r="KL54" s="42">
        <f t="shared" si="169"/>
        <v>0</v>
      </c>
      <c r="KM54" s="42">
        <f t="shared" si="169"/>
        <v>0</v>
      </c>
      <c r="KN54" s="42">
        <f t="shared" si="169"/>
        <v>0</v>
      </c>
      <c r="KO54" s="42">
        <f t="shared" si="169"/>
        <v>0</v>
      </c>
      <c r="KP54" s="42">
        <f t="shared" si="169"/>
        <v>0</v>
      </c>
      <c r="KQ54" s="42">
        <f t="shared" si="169"/>
        <v>0</v>
      </c>
      <c r="KR54" s="42">
        <f t="shared" si="169"/>
        <v>0</v>
      </c>
      <c r="KS54" s="42">
        <f t="shared" si="169"/>
        <v>0</v>
      </c>
      <c r="KT54" s="42">
        <f t="shared" si="169"/>
        <v>0</v>
      </c>
      <c r="KU54" s="42">
        <f t="shared" si="169"/>
        <v>0</v>
      </c>
      <c r="KV54" s="42">
        <f t="shared" si="169"/>
        <v>0</v>
      </c>
      <c r="KW54" s="42">
        <f t="shared" si="169"/>
        <v>0</v>
      </c>
      <c r="KX54" s="42">
        <f t="shared" si="169"/>
        <v>0</v>
      </c>
      <c r="KY54" s="42">
        <f t="shared" si="169"/>
        <v>0</v>
      </c>
      <c r="KZ54" s="42">
        <f t="shared" si="169"/>
        <v>0</v>
      </c>
      <c r="LA54" s="42">
        <f t="shared" si="169"/>
        <v>0</v>
      </c>
      <c r="LB54" s="42">
        <f t="shared" si="169"/>
        <v>0</v>
      </c>
      <c r="LC54" s="42">
        <f t="shared" si="169"/>
        <v>0</v>
      </c>
      <c r="LD54" s="42">
        <f t="shared" si="169"/>
        <v>1</v>
      </c>
      <c r="LE54" s="42">
        <f t="shared" si="169"/>
        <v>1</v>
      </c>
      <c r="LF54" s="42">
        <f t="shared" si="169"/>
        <v>0</v>
      </c>
      <c r="LG54" s="42">
        <f t="shared" si="169"/>
        <v>0</v>
      </c>
      <c r="LH54" s="42">
        <f t="shared" si="169"/>
        <v>0</v>
      </c>
      <c r="LI54" s="42">
        <f t="shared" si="169"/>
        <v>0</v>
      </c>
      <c r="LJ54" s="42">
        <f t="shared" si="160"/>
        <v>0</v>
      </c>
      <c r="LK54" s="42">
        <f t="shared" si="161"/>
        <v>0</v>
      </c>
      <c r="LL54" s="42">
        <f t="shared" si="161"/>
        <v>0</v>
      </c>
      <c r="LM54" s="42">
        <f t="shared" si="161"/>
        <v>0</v>
      </c>
      <c r="LN54" s="42">
        <f t="shared" si="161"/>
        <v>0</v>
      </c>
      <c r="LO54" s="42">
        <f t="shared" si="161"/>
        <v>0</v>
      </c>
      <c r="LP54" s="42">
        <f t="shared" si="161"/>
        <v>0</v>
      </c>
      <c r="LQ54" s="42">
        <f t="shared" si="161"/>
        <v>0</v>
      </c>
      <c r="LR54" s="42">
        <f t="shared" si="161"/>
        <v>0</v>
      </c>
      <c r="LS54" s="42">
        <f t="shared" si="161"/>
        <v>0</v>
      </c>
      <c r="LT54" s="42">
        <f t="shared" si="161"/>
        <v>0</v>
      </c>
      <c r="LU54" s="42">
        <f t="shared" si="161"/>
        <v>0</v>
      </c>
      <c r="LV54" s="42">
        <f t="shared" si="161"/>
        <v>0</v>
      </c>
      <c r="LW54" s="42">
        <f t="shared" si="161"/>
        <v>0</v>
      </c>
      <c r="LX54" s="42">
        <f t="shared" si="161"/>
        <v>0</v>
      </c>
      <c r="LY54" s="42">
        <f t="shared" si="161"/>
        <v>0</v>
      </c>
      <c r="LZ54" s="42">
        <f t="shared" si="161"/>
        <v>0</v>
      </c>
      <c r="MA54" s="42">
        <f t="shared" si="161"/>
        <v>0</v>
      </c>
      <c r="MB54" s="42">
        <f t="shared" si="161"/>
        <v>0</v>
      </c>
      <c r="MC54" s="42">
        <f t="shared" si="161"/>
        <v>0</v>
      </c>
      <c r="MD54" s="42">
        <f t="shared" si="161"/>
        <v>0</v>
      </c>
      <c r="ME54" s="42">
        <f t="shared" si="161"/>
        <v>0</v>
      </c>
      <c r="MF54" s="42">
        <f t="shared" si="161"/>
        <v>0</v>
      </c>
      <c r="MG54" s="42">
        <f t="shared" si="161"/>
        <v>0</v>
      </c>
      <c r="MH54" s="42">
        <f t="shared" si="161"/>
        <v>0</v>
      </c>
      <c r="MI54" s="42">
        <f t="shared" si="161"/>
        <v>0</v>
      </c>
      <c r="MJ54" s="42">
        <f t="shared" si="161"/>
        <v>0</v>
      </c>
      <c r="MK54" s="42">
        <f t="shared" si="161"/>
        <v>0</v>
      </c>
      <c r="ML54" s="42">
        <f t="shared" si="161"/>
        <v>0</v>
      </c>
      <c r="MM54" s="42">
        <f t="shared" si="161"/>
        <v>0</v>
      </c>
      <c r="MN54" s="42">
        <f t="shared" si="161"/>
        <v>0</v>
      </c>
      <c r="MO54" s="42">
        <f t="shared" si="161"/>
        <v>0</v>
      </c>
      <c r="MP54" s="42">
        <f t="shared" si="161"/>
        <v>0</v>
      </c>
      <c r="MQ54" s="42">
        <f t="shared" si="161"/>
        <v>0</v>
      </c>
      <c r="MR54" s="42">
        <f t="shared" si="161"/>
        <v>0</v>
      </c>
      <c r="MS54" s="42">
        <f t="shared" si="161"/>
        <v>0</v>
      </c>
      <c r="MT54" s="42">
        <f t="shared" si="161"/>
        <v>0</v>
      </c>
      <c r="MU54" s="42">
        <f t="shared" si="161"/>
        <v>0</v>
      </c>
      <c r="MV54" s="42">
        <f t="shared" si="161"/>
        <v>0</v>
      </c>
      <c r="MW54" s="42">
        <f t="shared" si="161"/>
        <v>0</v>
      </c>
      <c r="MX54" s="42">
        <f t="shared" si="161"/>
        <v>0</v>
      </c>
      <c r="MY54" s="42">
        <f t="shared" si="161"/>
        <v>0</v>
      </c>
      <c r="MZ54" s="42">
        <f t="shared" si="161"/>
        <v>0</v>
      </c>
      <c r="NA54" s="42">
        <f t="shared" si="161"/>
        <v>0</v>
      </c>
      <c r="NB54" s="42">
        <f t="shared" si="161"/>
        <v>0</v>
      </c>
      <c r="NC54" s="42">
        <f t="shared" si="161"/>
        <v>0</v>
      </c>
      <c r="ND54" s="42">
        <f t="shared" si="161"/>
        <v>0</v>
      </c>
      <c r="NE54" s="42">
        <f t="shared" si="161"/>
        <v>0</v>
      </c>
      <c r="NF54" s="42">
        <f t="shared" si="161"/>
        <v>0</v>
      </c>
      <c r="NG54" s="42">
        <f t="shared" si="161"/>
        <v>0</v>
      </c>
      <c r="NH54" s="42">
        <f t="shared" si="161"/>
        <v>0</v>
      </c>
      <c r="NI54" s="42">
        <f t="shared" si="161"/>
        <v>0</v>
      </c>
      <c r="NJ54" s="42">
        <f t="shared" si="161"/>
        <v>0</v>
      </c>
      <c r="NK54" s="42">
        <f t="shared" si="161"/>
        <v>0</v>
      </c>
      <c r="NL54" s="42">
        <f t="shared" si="161"/>
        <v>0</v>
      </c>
      <c r="NM54" s="42">
        <f t="shared" si="161"/>
        <v>0</v>
      </c>
      <c r="NN54" s="42">
        <f t="shared" si="161"/>
        <v>0</v>
      </c>
      <c r="NO54" s="42">
        <f t="shared" si="161"/>
        <v>0</v>
      </c>
      <c r="NP54" s="42">
        <f t="shared" si="161"/>
        <v>0</v>
      </c>
      <c r="NQ54" s="42">
        <f t="shared" si="161"/>
        <v>0</v>
      </c>
      <c r="NR54" s="42">
        <f t="shared" si="161"/>
        <v>0</v>
      </c>
      <c r="NS54" s="42">
        <f t="shared" si="161"/>
        <v>0</v>
      </c>
      <c r="NT54" s="42">
        <f t="shared" si="161"/>
        <v>0</v>
      </c>
      <c r="NU54" s="42">
        <f t="shared" si="161"/>
        <v>0</v>
      </c>
      <c r="NV54" s="42">
        <f t="shared" ref="NV54:QG55" si="170">IF(NV$50=$A54,1,0)</f>
        <v>0</v>
      </c>
      <c r="NW54" s="42">
        <f t="shared" si="170"/>
        <v>0</v>
      </c>
      <c r="NX54" s="42">
        <f t="shared" si="170"/>
        <v>0</v>
      </c>
      <c r="NY54" s="42">
        <f t="shared" si="170"/>
        <v>0</v>
      </c>
      <c r="NZ54" s="42">
        <f t="shared" si="170"/>
        <v>0</v>
      </c>
      <c r="OA54" s="42">
        <f t="shared" si="170"/>
        <v>0</v>
      </c>
      <c r="OB54" s="42">
        <f t="shared" si="170"/>
        <v>0</v>
      </c>
      <c r="OC54" s="42">
        <f t="shared" si="170"/>
        <v>0</v>
      </c>
      <c r="OD54" s="42">
        <f t="shared" si="170"/>
        <v>0</v>
      </c>
      <c r="OE54" s="42">
        <f t="shared" si="170"/>
        <v>0</v>
      </c>
      <c r="OF54" s="42">
        <f t="shared" si="170"/>
        <v>0</v>
      </c>
      <c r="OG54" s="42">
        <f t="shared" si="170"/>
        <v>0</v>
      </c>
      <c r="OH54" s="42">
        <f t="shared" si="170"/>
        <v>0</v>
      </c>
      <c r="OI54" s="42">
        <f t="shared" si="170"/>
        <v>0</v>
      </c>
      <c r="OJ54" s="42">
        <f t="shared" si="170"/>
        <v>0</v>
      </c>
      <c r="OK54" s="42">
        <f t="shared" si="170"/>
        <v>0</v>
      </c>
      <c r="OL54" s="42">
        <f t="shared" si="170"/>
        <v>0</v>
      </c>
      <c r="OM54" s="42">
        <f t="shared" si="170"/>
        <v>0</v>
      </c>
      <c r="ON54" s="42">
        <f t="shared" si="170"/>
        <v>0</v>
      </c>
      <c r="OO54" s="42">
        <f t="shared" si="170"/>
        <v>0</v>
      </c>
      <c r="OP54" s="42">
        <f t="shared" si="170"/>
        <v>0</v>
      </c>
      <c r="OQ54" s="42">
        <f t="shared" si="170"/>
        <v>0</v>
      </c>
      <c r="OR54" s="42">
        <f t="shared" si="170"/>
        <v>0</v>
      </c>
      <c r="OS54" s="42">
        <f t="shared" si="170"/>
        <v>0</v>
      </c>
      <c r="OT54" s="42">
        <f t="shared" si="170"/>
        <v>0</v>
      </c>
      <c r="OU54" s="42">
        <f t="shared" si="170"/>
        <v>0</v>
      </c>
      <c r="OV54" s="42">
        <f t="shared" si="170"/>
        <v>0</v>
      </c>
      <c r="OW54" s="42">
        <f t="shared" si="170"/>
        <v>0</v>
      </c>
      <c r="OX54" s="42">
        <f t="shared" si="170"/>
        <v>0</v>
      </c>
      <c r="OY54" s="42">
        <f t="shared" si="170"/>
        <v>0</v>
      </c>
      <c r="OZ54" s="42">
        <f t="shared" si="170"/>
        <v>0</v>
      </c>
      <c r="PA54" s="42">
        <f t="shared" si="170"/>
        <v>0</v>
      </c>
      <c r="PB54" s="42">
        <f t="shared" si="170"/>
        <v>0</v>
      </c>
      <c r="PC54" s="42">
        <f t="shared" si="170"/>
        <v>0</v>
      </c>
      <c r="PD54" s="42">
        <f t="shared" si="170"/>
        <v>0</v>
      </c>
      <c r="PE54" s="42">
        <f t="shared" si="170"/>
        <v>0</v>
      </c>
      <c r="PF54" s="42">
        <f t="shared" si="170"/>
        <v>0</v>
      </c>
      <c r="PG54" s="42">
        <f t="shared" si="170"/>
        <v>0</v>
      </c>
      <c r="PH54" s="42">
        <f t="shared" si="170"/>
        <v>0</v>
      </c>
      <c r="PI54" s="42">
        <f t="shared" si="170"/>
        <v>0</v>
      </c>
      <c r="PJ54" s="42">
        <f t="shared" si="170"/>
        <v>0</v>
      </c>
      <c r="PK54" s="42">
        <f t="shared" si="170"/>
        <v>0</v>
      </c>
      <c r="PL54" s="42">
        <f t="shared" si="170"/>
        <v>0</v>
      </c>
      <c r="PM54" s="42">
        <f t="shared" si="170"/>
        <v>0</v>
      </c>
      <c r="PN54" s="42">
        <f t="shared" si="170"/>
        <v>0</v>
      </c>
      <c r="PO54" s="42">
        <f t="shared" si="170"/>
        <v>0</v>
      </c>
      <c r="PP54" s="42">
        <f t="shared" si="170"/>
        <v>0</v>
      </c>
      <c r="PQ54" s="42">
        <f t="shared" si="170"/>
        <v>0</v>
      </c>
      <c r="PR54" s="42">
        <f t="shared" si="170"/>
        <v>0</v>
      </c>
      <c r="PS54" s="42">
        <f t="shared" si="170"/>
        <v>0</v>
      </c>
      <c r="PT54" s="42">
        <f t="shared" si="170"/>
        <v>0</v>
      </c>
      <c r="PU54" s="42">
        <f t="shared" si="170"/>
        <v>0</v>
      </c>
      <c r="PV54" s="42">
        <f t="shared" si="170"/>
        <v>0</v>
      </c>
      <c r="PW54" s="42">
        <f t="shared" si="170"/>
        <v>0</v>
      </c>
      <c r="PX54" s="42">
        <f t="shared" si="170"/>
        <v>0</v>
      </c>
      <c r="PY54" s="42">
        <f t="shared" si="170"/>
        <v>0</v>
      </c>
      <c r="PZ54" s="42">
        <f t="shared" si="170"/>
        <v>0</v>
      </c>
      <c r="QA54" s="42">
        <f t="shared" si="170"/>
        <v>0</v>
      </c>
      <c r="QB54" s="42">
        <f t="shared" si="170"/>
        <v>0</v>
      </c>
      <c r="QC54" s="42">
        <f t="shared" si="170"/>
        <v>0</v>
      </c>
      <c r="QD54" s="42">
        <f t="shared" si="170"/>
        <v>0</v>
      </c>
      <c r="QE54" s="42">
        <f t="shared" si="170"/>
        <v>0</v>
      </c>
      <c r="QF54" s="42">
        <f t="shared" si="170"/>
        <v>0</v>
      </c>
      <c r="QG54" s="42">
        <f t="shared" si="170"/>
        <v>0</v>
      </c>
      <c r="QH54" s="42">
        <f t="shared" si="162"/>
        <v>0</v>
      </c>
      <c r="QI54" s="42">
        <f t="shared" si="163"/>
        <v>0</v>
      </c>
      <c r="QJ54" s="42">
        <f t="shared" si="163"/>
        <v>0</v>
      </c>
      <c r="QK54" s="42">
        <f t="shared" si="163"/>
        <v>0</v>
      </c>
      <c r="QL54" s="42">
        <f t="shared" si="163"/>
        <v>0</v>
      </c>
      <c r="QM54" s="42">
        <f t="shared" si="163"/>
        <v>0</v>
      </c>
      <c r="QN54" s="42">
        <f t="shared" si="163"/>
        <v>0</v>
      </c>
      <c r="QO54" s="42">
        <f t="shared" si="163"/>
        <v>0</v>
      </c>
      <c r="QP54" s="42">
        <f t="shared" si="163"/>
        <v>0</v>
      </c>
      <c r="QQ54" s="42">
        <f t="shared" si="163"/>
        <v>0</v>
      </c>
      <c r="QR54" s="42">
        <f t="shared" si="163"/>
        <v>0</v>
      </c>
      <c r="QS54" s="42">
        <f t="shared" si="163"/>
        <v>0</v>
      </c>
      <c r="QT54" s="42">
        <f t="shared" si="163"/>
        <v>0</v>
      </c>
      <c r="QU54" s="42">
        <f t="shared" si="163"/>
        <v>0</v>
      </c>
      <c r="QV54" s="42">
        <f t="shared" si="163"/>
        <v>0</v>
      </c>
      <c r="QW54" s="42">
        <f t="shared" si="163"/>
        <v>0</v>
      </c>
      <c r="QX54" s="42">
        <f t="shared" si="163"/>
        <v>0</v>
      </c>
      <c r="QY54" s="42">
        <f t="shared" si="163"/>
        <v>0</v>
      </c>
      <c r="QZ54" s="42">
        <f t="shared" si="163"/>
        <v>0</v>
      </c>
      <c r="RA54" s="42">
        <f t="shared" si="163"/>
        <v>0</v>
      </c>
      <c r="RB54" s="42">
        <f t="shared" si="163"/>
        <v>0</v>
      </c>
      <c r="RC54" s="42">
        <f t="shared" si="163"/>
        <v>0</v>
      </c>
      <c r="RD54" s="42">
        <f t="shared" si="163"/>
        <v>0</v>
      </c>
      <c r="RE54" s="42">
        <f t="shared" si="163"/>
        <v>0</v>
      </c>
      <c r="RF54" s="42">
        <f t="shared" si="163"/>
        <v>0</v>
      </c>
      <c r="RG54" s="42">
        <f t="shared" si="163"/>
        <v>0</v>
      </c>
      <c r="RH54" s="42">
        <f t="shared" si="163"/>
        <v>0</v>
      </c>
      <c r="RI54" s="42">
        <f t="shared" si="163"/>
        <v>0</v>
      </c>
      <c r="RJ54" s="42">
        <f t="shared" si="163"/>
        <v>0</v>
      </c>
      <c r="RK54" s="42">
        <f t="shared" si="163"/>
        <v>0</v>
      </c>
      <c r="RL54" s="42">
        <f t="shared" si="163"/>
        <v>0</v>
      </c>
      <c r="RM54" s="42">
        <f t="shared" si="163"/>
        <v>0</v>
      </c>
      <c r="RN54" s="42">
        <f t="shared" si="163"/>
        <v>0</v>
      </c>
      <c r="RO54" s="42">
        <f t="shared" si="163"/>
        <v>0</v>
      </c>
      <c r="RP54" s="42">
        <f t="shared" si="163"/>
        <v>0</v>
      </c>
      <c r="RQ54" s="42">
        <f t="shared" si="163"/>
        <v>0</v>
      </c>
      <c r="RR54" s="42">
        <f t="shared" si="163"/>
        <v>0</v>
      </c>
      <c r="RS54" s="42">
        <f t="shared" si="163"/>
        <v>0</v>
      </c>
      <c r="RT54" s="42">
        <f t="shared" si="163"/>
        <v>0</v>
      </c>
      <c r="RU54" s="42">
        <f t="shared" si="163"/>
        <v>0</v>
      </c>
      <c r="RV54" s="42">
        <f t="shared" si="163"/>
        <v>0</v>
      </c>
      <c r="RW54" s="42">
        <f t="shared" si="163"/>
        <v>0</v>
      </c>
      <c r="RX54" s="42">
        <f t="shared" si="163"/>
        <v>0</v>
      </c>
      <c r="RY54" s="42">
        <f t="shared" si="163"/>
        <v>0</v>
      </c>
      <c r="RZ54" s="42">
        <f t="shared" si="163"/>
        <v>0</v>
      </c>
      <c r="SA54" s="42">
        <f t="shared" si="163"/>
        <v>0</v>
      </c>
      <c r="SB54" s="42">
        <f t="shared" si="163"/>
        <v>0</v>
      </c>
      <c r="SC54" s="42">
        <f t="shared" si="163"/>
        <v>0</v>
      </c>
      <c r="SD54" s="42">
        <f t="shared" si="163"/>
        <v>0</v>
      </c>
      <c r="SE54" s="42">
        <f t="shared" si="163"/>
        <v>0</v>
      </c>
      <c r="SF54" s="42">
        <f t="shared" si="163"/>
        <v>0</v>
      </c>
      <c r="SG54" s="42">
        <f t="shared" si="163"/>
        <v>0</v>
      </c>
      <c r="SH54" s="42">
        <f t="shared" si="163"/>
        <v>0</v>
      </c>
      <c r="SI54" s="42">
        <f t="shared" si="163"/>
        <v>0</v>
      </c>
      <c r="SJ54" s="42">
        <f t="shared" si="163"/>
        <v>0</v>
      </c>
      <c r="SK54" s="42">
        <f t="shared" si="163"/>
        <v>0</v>
      </c>
      <c r="SL54" s="42">
        <f t="shared" si="163"/>
        <v>0</v>
      </c>
      <c r="SM54" s="42">
        <f t="shared" si="163"/>
        <v>0</v>
      </c>
      <c r="SN54" s="42">
        <f t="shared" si="163"/>
        <v>0</v>
      </c>
      <c r="SO54" s="42">
        <f t="shared" si="163"/>
        <v>0</v>
      </c>
      <c r="SP54" s="42">
        <f t="shared" si="163"/>
        <v>0</v>
      </c>
      <c r="SQ54" s="42">
        <f t="shared" si="163"/>
        <v>0</v>
      </c>
      <c r="SR54" s="42">
        <f t="shared" si="163"/>
        <v>0</v>
      </c>
      <c r="SS54" s="42">
        <f t="shared" si="163"/>
        <v>0</v>
      </c>
      <c r="ST54" s="42">
        <f t="shared" ref="ST54:VE55" si="171">IF(ST$50=$A54,1,0)</f>
        <v>0</v>
      </c>
      <c r="SU54" s="42">
        <f t="shared" si="171"/>
        <v>0</v>
      </c>
      <c r="SV54" s="42">
        <f t="shared" si="171"/>
        <v>0</v>
      </c>
      <c r="SW54" s="42">
        <f t="shared" si="171"/>
        <v>0</v>
      </c>
      <c r="SX54" s="42">
        <f t="shared" si="171"/>
        <v>0</v>
      </c>
      <c r="SY54" s="42">
        <f t="shared" si="171"/>
        <v>0</v>
      </c>
      <c r="SZ54" s="42">
        <f t="shared" si="171"/>
        <v>0</v>
      </c>
      <c r="TA54" s="42">
        <f t="shared" si="171"/>
        <v>0</v>
      </c>
      <c r="TB54" s="42">
        <f t="shared" si="171"/>
        <v>0</v>
      </c>
      <c r="TC54" s="42">
        <f t="shared" si="171"/>
        <v>0</v>
      </c>
      <c r="TD54" s="42">
        <f t="shared" si="171"/>
        <v>0</v>
      </c>
      <c r="TE54" s="42">
        <f t="shared" si="171"/>
        <v>0</v>
      </c>
      <c r="TF54" s="42">
        <f t="shared" si="171"/>
        <v>0</v>
      </c>
      <c r="TG54" s="42">
        <f t="shared" si="171"/>
        <v>0</v>
      </c>
      <c r="TH54" s="42">
        <f t="shared" si="171"/>
        <v>0</v>
      </c>
      <c r="TI54" s="42">
        <f t="shared" si="171"/>
        <v>0</v>
      </c>
      <c r="TJ54" s="42">
        <f t="shared" si="171"/>
        <v>0</v>
      </c>
      <c r="TK54" s="42">
        <f t="shared" si="171"/>
        <v>0</v>
      </c>
      <c r="TL54" s="42">
        <f t="shared" si="171"/>
        <v>0</v>
      </c>
      <c r="TM54" s="42">
        <f t="shared" si="171"/>
        <v>0</v>
      </c>
      <c r="TN54" s="42">
        <f t="shared" si="171"/>
        <v>0</v>
      </c>
      <c r="TO54" s="42">
        <f t="shared" si="171"/>
        <v>0</v>
      </c>
      <c r="TP54" s="42">
        <f t="shared" si="171"/>
        <v>0</v>
      </c>
      <c r="TQ54" s="42">
        <f t="shared" si="171"/>
        <v>0</v>
      </c>
      <c r="TR54" s="42">
        <f t="shared" si="171"/>
        <v>0</v>
      </c>
      <c r="TS54" s="42">
        <f t="shared" si="171"/>
        <v>0</v>
      </c>
      <c r="TT54" s="42">
        <f t="shared" si="171"/>
        <v>0</v>
      </c>
      <c r="TU54" s="42">
        <f t="shared" si="171"/>
        <v>0</v>
      </c>
      <c r="TV54" s="42">
        <f t="shared" si="171"/>
        <v>0</v>
      </c>
      <c r="TW54" s="42">
        <f t="shared" si="171"/>
        <v>0</v>
      </c>
      <c r="TX54" s="42">
        <f t="shared" si="171"/>
        <v>0</v>
      </c>
      <c r="TY54" s="42">
        <f t="shared" si="171"/>
        <v>0</v>
      </c>
      <c r="TZ54" s="42">
        <f t="shared" si="171"/>
        <v>0</v>
      </c>
      <c r="UA54" s="42">
        <f t="shared" si="171"/>
        <v>0</v>
      </c>
      <c r="UB54" s="42">
        <f t="shared" si="171"/>
        <v>0</v>
      </c>
      <c r="UC54" s="42">
        <f t="shared" si="171"/>
        <v>0</v>
      </c>
      <c r="UD54" s="42">
        <f t="shared" si="171"/>
        <v>0</v>
      </c>
      <c r="UE54" s="42">
        <f t="shared" si="171"/>
        <v>0</v>
      </c>
      <c r="UF54" s="42">
        <f t="shared" si="171"/>
        <v>0</v>
      </c>
      <c r="UG54" s="42">
        <f t="shared" si="171"/>
        <v>0</v>
      </c>
      <c r="UH54" s="42">
        <f t="shared" si="171"/>
        <v>0</v>
      </c>
      <c r="UI54" s="42">
        <f t="shared" si="171"/>
        <v>0</v>
      </c>
      <c r="UJ54" s="42">
        <f t="shared" si="171"/>
        <v>0</v>
      </c>
      <c r="UK54" s="42">
        <f t="shared" si="171"/>
        <v>0</v>
      </c>
      <c r="UL54" s="42">
        <f t="shared" si="171"/>
        <v>0</v>
      </c>
      <c r="UM54" s="42">
        <f t="shared" si="171"/>
        <v>0</v>
      </c>
      <c r="UN54" s="42">
        <f t="shared" si="171"/>
        <v>0</v>
      </c>
      <c r="UO54" s="42">
        <f t="shared" si="171"/>
        <v>0</v>
      </c>
      <c r="UP54" s="42">
        <f t="shared" si="171"/>
        <v>0</v>
      </c>
      <c r="UQ54" s="42">
        <f t="shared" si="171"/>
        <v>0</v>
      </c>
      <c r="UR54" s="42">
        <f t="shared" si="171"/>
        <v>0</v>
      </c>
      <c r="US54" s="42">
        <f t="shared" si="171"/>
        <v>0</v>
      </c>
      <c r="UT54" s="42">
        <f t="shared" si="171"/>
        <v>0</v>
      </c>
      <c r="UU54" s="42">
        <f t="shared" si="171"/>
        <v>0</v>
      </c>
      <c r="UV54" s="42">
        <f t="shared" si="171"/>
        <v>0</v>
      </c>
      <c r="UW54" s="42">
        <f t="shared" si="171"/>
        <v>0</v>
      </c>
      <c r="UX54" s="42">
        <f t="shared" si="171"/>
        <v>0</v>
      </c>
      <c r="UY54" s="42">
        <f t="shared" si="171"/>
        <v>0</v>
      </c>
      <c r="UZ54" s="42">
        <f t="shared" si="171"/>
        <v>0</v>
      </c>
      <c r="VA54" s="42">
        <f t="shared" si="171"/>
        <v>0</v>
      </c>
      <c r="VB54" s="42">
        <f t="shared" si="171"/>
        <v>0</v>
      </c>
      <c r="VC54" s="42">
        <f t="shared" si="171"/>
        <v>0</v>
      </c>
      <c r="VD54" s="42">
        <f t="shared" si="171"/>
        <v>0</v>
      </c>
      <c r="VE54" s="42">
        <f t="shared" si="171"/>
        <v>0</v>
      </c>
      <c r="VF54" s="42">
        <f t="shared" si="164"/>
        <v>0</v>
      </c>
      <c r="VG54" s="42">
        <f t="shared" si="165"/>
        <v>0</v>
      </c>
      <c r="VH54" s="42">
        <f t="shared" si="165"/>
        <v>0</v>
      </c>
      <c r="VI54" s="42">
        <f t="shared" si="165"/>
        <v>0</v>
      </c>
      <c r="VJ54" s="42">
        <f t="shared" si="165"/>
        <v>0</v>
      </c>
      <c r="VK54" s="42">
        <f t="shared" si="165"/>
        <v>0</v>
      </c>
      <c r="VL54" s="42">
        <f t="shared" si="165"/>
        <v>0</v>
      </c>
      <c r="VM54" s="42">
        <f t="shared" si="165"/>
        <v>0</v>
      </c>
      <c r="VN54" s="42">
        <f t="shared" si="165"/>
        <v>0</v>
      </c>
      <c r="VO54" s="42">
        <f t="shared" si="165"/>
        <v>0</v>
      </c>
      <c r="VP54" s="42">
        <f t="shared" si="165"/>
        <v>0</v>
      </c>
      <c r="VQ54" s="42">
        <f t="shared" si="165"/>
        <v>0</v>
      </c>
      <c r="VR54" s="42">
        <f t="shared" si="165"/>
        <v>0</v>
      </c>
      <c r="VS54" s="42">
        <f t="shared" si="165"/>
        <v>0</v>
      </c>
      <c r="VT54" s="42">
        <f t="shared" si="165"/>
        <v>0</v>
      </c>
      <c r="VU54" s="42">
        <f t="shared" si="165"/>
        <v>0</v>
      </c>
      <c r="VV54" s="42">
        <f t="shared" si="165"/>
        <v>0</v>
      </c>
      <c r="VW54" s="42">
        <f t="shared" si="165"/>
        <v>0</v>
      </c>
      <c r="VX54" s="42">
        <f t="shared" si="165"/>
        <v>0</v>
      </c>
      <c r="VY54" s="42">
        <f t="shared" si="165"/>
        <v>0</v>
      </c>
      <c r="VZ54" s="42">
        <f t="shared" si="165"/>
        <v>0</v>
      </c>
      <c r="WA54" s="42">
        <f t="shared" si="165"/>
        <v>0</v>
      </c>
      <c r="WB54" s="42">
        <f t="shared" si="165"/>
        <v>0</v>
      </c>
      <c r="WC54" s="42">
        <f t="shared" si="165"/>
        <v>0</v>
      </c>
      <c r="WD54" s="42">
        <f t="shared" si="165"/>
        <v>0</v>
      </c>
      <c r="WE54" s="42">
        <f t="shared" si="165"/>
        <v>0</v>
      </c>
      <c r="WF54" s="42">
        <f t="shared" si="165"/>
        <v>0</v>
      </c>
      <c r="WG54" s="42">
        <f t="shared" si="165"/>
        <v>0</v>
      </c>
      <c r="WH54" s="42">
        <f t="shared" si="165"/>
        <v>0</v>
      </c>
      <c r="WI54" s="42">
        <f t="shared" si="165"/>
        <v>0</v>
      </c>
      <c r="WJ54" s="42">
        <f t="shared" si="165"/>
        <v>0</v>
      </c>
      <c r="WK54" s="42">
        <f t="shared" si="165"/>
        <v>0</v>
      </c>
      <c r="WL54" s="42">
        <f t="shared" si="165"/>
        <v>0</v>
      </c>
      <c r="WM54" s="42">
        <f t="shared" si="165"/>
        <v>0</v>
      </c>
      <c r="WN54" s="42">
        <f t="shared" si="165"/>
        <v>0</v>
      </c>
      <c r="WO54" s="42">
        <f t="shared" si="165"/>
        <v>0</v>
      </c>
      <c r="WP54" s="42">
        <f t="shared" si="165"/>
        <v>0</v>
      </c>
      <c r="WQ54" s="42">
        <f t="shared" si="165"/>
        <v>0</v>
      </c>
      <c r="WR54" s="42">
        <f t="shared" si="165"/>
        <v>0</v>
      </c>
      <c r="WS54" s="42">
        <f t="shared" si="165"/>
        <v>0</v>
      </c>
      <c r="WT54" s="42">
        <f t="shared" si="165"/>
        <v>0</v>
      </c>
      <c r="WU54" s="42">
        <f t="shared" si="165"/>
        <v>0</v>
      </c>
      <c r="WV54" s="42">
        <f t="shared" si="165"/>
        <v>0</v>
      </c>
      <c r="WW54" s="42">
        <f t="shared" si="165"/>
        <v>0</v>
      </c>
      <c r="WX54" s="42">
        <f t="shared" si="165"/>
        <v>0</v>
      </c>
      <c r="WY54" s="42">
        <f t="shared" si="165"/>
        <v>0</v>
      </c>
      <c r="WZ54" s="42">
        <f t="shared" si="165"/>
        <v>0</v>
      </c>
      <c r="XA54" s="42">
        <f t="shared" si="165"/>
        <v>0</v>
      </c>
      <c r="XB54" s="42">
        <f t="shared" si="165"/>
        <v>0</v>
      </c>
      <c r="XC54" s="42">
        <f t="shared" si="165"/>
        <v>0</v>
      </c>
      <c r="XD54" s="42">
        <f t="shared" si="165"/>
        <v>0</v>
      </c>
      <c r="XE54" s="42">
        <f t="shared" si="165"/>
        <v>0</v>
      </c>
      <c r="XF54" s="42">
        <f t="shared" si="165"/>
        <v>0</v>
      </c>
      <c r="XG54" s="42">
        <f t="shared" si="165"/>
        <v>0</v>
      </c>
      <c r="XH54" s="42">
        <f t="shared" si="165"/>
        <v>0</v>
      </c>
      <c r="XI54" s="42">
        <f t="shared" si="165"/>
        <v>0</v>
      </c>
      <c r="XJ54" s="42">
        <f t="shared" si="165"/>
        <v>0</v>
      </c>
      <c r="XK54" s="42">
        <f t="shared" si="165"/>
        <v>0</v>
      </c>
      <c r="XL54" s="42">
        <f t="shared" si="165"/>
        <v>0</v>
      </c>
      <c r="XM54" s="42">
        <f t="shared" si="165"/>
        <v>0</v>
      </c>
      <c r="XN54" s="42">
        <f t="shared" si="165"/>
        <v>0</v>
      </c>
      <c r="XO54" s="42">
        <f t="shared" si="165"/>
        <v>0</v>
      </c>
      <c r="XP54" s="42">
        <f t="shared" si="165"/>
        <v>0</v>
      </c>
      <c r="XQ54" s="42">
        <f t="shared" si="165"/>
        <v>0</v>
      </c>
      <c r="XR54" s="42">
        <f t="shared" ref="XR54:YC55" si="172">IF(XR$50=$A54,1,0)</f>
        <v>0</v>
      </c>
      <c r="XS54" s="42">
        <f t="shared" si="172"/>
        <v>0</v>
      </c>
      <c r="XT54" s="42">
        <f t="shared" si="172"/>
        <v>0</v>
      </c>
      <c r="XU54" s="42">
        <f t="shared" si="172"/>
        <v>0</v>
      </c>
      <c r="XV54" s="42">
        <f t="shared" si="172"/>
        <v>0</v>
      </c>
      <c r="XW54" s="42">
        <f t="shared" si="172"/>
        <v>0</v>
      </c>
      <c r="XX54" s="42">
        <f t="shared" si="172"/>
        <v>0</v>
      </c>
      <c r="XY54" s="42">
        <f t="shared" si="172"/>
        <v>0</v>
      </c>
      <c r="XZ54" s="42">
        <f t="shared" si="172"/>
        <v>0</v>
      </c>
      <c r="YA54" s="42">
        <f t="shared" si="172"/>
        <v>0</v>
      </c>
      <c r="YB54" s="42">
        <f t="shared" si="172"/>
        <v>0</v>
      </c>
      <c r="YC54" s="42">
        <f t="shared" si="172"/>
        <v>0</v>
      </c>
      <c r="YD54" s="42">
        <f t="shared" si="166"/>
        <v>0</v>
      </c>
      <c r="YE54" s="23"/>
    </row>
    <row r="55" spans="1:655" x14ac:dyDescent="0.55000000000000004">
      <c r="A55" t="s">
        <v>69</v>
      </c>
      <c r="B55" s="42">
        <f t="shared" si="167"/>
        <v>0</v>
      </c>
      <c r="C55" s="42">
        <f t="shared" si="156"/>
        <v>1</v>
      </c>
      <c r="D55" s="42">
        <f t="shared" si="156"/>
        <v>1</v>
      </c>
      <c r="E55" s="42">
        <f t="shared" si="156"/>
        <v>1</v>
      </c>
      <c r="F55" s="42">
        <f t="shared" si="156"/>
        <v>1</v>
      </c>
      <c r="G55" s="42">
        <f t="shared" si="156"/>
        <v>1</v>
      </c>
      <c r="H55" s="42">
        <f t="shared" si="156"/>
        <v>1</v>
      </c>
      <c r="I55" s="42">
        <f t="shared" si="156"/>
        <v>1</v>
      </c>
      <c r="J55" s="42">
        <f t="shared" si="156"/>
        <v>1</v>
      </c>
      <c r="K55" s="42">
        <f t="shared" si="156"/>
        <v>0</v>
      </c>
      <c r="L55" s="42">
        <f t="shared" si="156"/>
        <v>0</v>
      </c>
      <c r="M55" s="42">
        <f t="shared" si="156"/>
        <v>1</v>
      </c>
      <c r="N55" s="42">
        <f t="shared" si="156"/>
        <v>0</v>
      </c>
      <c r="O55" s="42">
        <f t="shared" si="156"/>
        <v>1</v>
      </c>
      <c r="P55" s="42">
        <f t="shared" si="156"/>
        <v>1</v>
      </c>
      <c r="Q55" s="42">
        <f t="shared" si="156"/>
        <v>1</v>
      </c>
      <c r="R55" s="42">
        <f t="shared" si="156"/>
        <v>1</v>
      </c>
      <c r="S55" s="42">
        <f t="shared" si="156"/>
        <v>1</v>
      </c>
      <c r="T55" s="42">
        <f t="shared" si="156"/>
        <v>1</v>
      </c>
      <c r="U55" s="42">
        <f t="shared" si="156"/>
        <v>1</v>
      </c>
      <c r="V55" s="42">
        <f t="shared" si="156"/>
        <v>1</v>
      </c>
      <c r="W55" s="42">
        <f t="shared" si="156"/>
        <v>1</v>
      </c>
      <c r="X55" s="42">
        <f t="shared" si="156"/>
        <v>1</v>
      </c>
      <c r="Y55" s="42">
        <f t="shared" si="156"/>
        <v>1</v>
      </c>
      <c r="Z55" s="42">
        <f t="shared" si="156"/>
        <v>1</v>
      </c>
      <c r="AA55" s="42">
        <f t="shared" si="156"/>
        <v>1</v>
      </c>
      <c r="AB55" s="42">
        <f t="shared" si="156"/>
        <v>1</v>
      </c>
      <c r="AC55" s="42">
        <f t="shared" si="156"/>
        <v>1</v>
      </c>
      <c r="AD55" s="42">
        <f t="shared" si="156"/>
        <v>1</v>
      </c>
      <c r="AE55" s="42">
        <f t="shared" si="156"/>
        <v>1</v>
      </c>
      <c r="AF55" s="42">
        <f t="shared" ref="AF55:CQ55" si="173">IF(AF$50=$A55,1,0)</f>
        <v>1</v>
      </c>
      <c r="AG55" s="42">
        <f t="shared" si="173"/>
        <v>1</v>
      </c>
      <c r="AH55" s="42">
        <f t="shared" si="173"/>
        <v>1</v>
      </c>
      <c r="AI55" s="42">
        <f t="shared" si="173"/>
        <v>1</v>
      </c>
      <c r="AJ55" s="42">
        <f t="shared" si="173"/>
        <v>1</v>
      </c>
      <c r="AK55" s="42">
        <f t="shared" si="173"/>
        <v>1</v>
      </c>
      <c r="AL55" s="42">
        <f t="shared" si="173"/>
        <v>1</v>
      </c>
      <c r="AM55" s="42">
        <f t="shared" si="173"/>
        <v>1</v>
      </c>
      <c r="AN55" s="42">
        <f t="shared" si="173"/>
        <v>1</v>
      </c>
      <c r="AO55" s="42">
        <f t="shared" si="173"/>
        <v>1</v>
      </c>
      <c r="AP55" s="42">
        <f t="shared" si="173"/>
        <v>1</v>
      </c>
      <c r="AQ55" s="42">
        <f t="shared" si="173"/>
        <v>1</v>
      </c>
      <c r="AR55" s="42">
        <f t="shared" si="173"/>
        <v>1</v>
      </c>
      <c r="AS55" s="42">
        <f t="shared" si="173"/>
        <v>1</v>
      </c>
      <c r="AT55" s="42">
        <f t="shared" si="173"/>
        <v>1</v>
      </c>
      <c r="AU55" s="42">
        <f t="shared" si="173"/>
        <v>1</v>
      </c>
      <c r="AV55" s="42">
        <f t="shared" si="173"/>
        <v>1</v>
      </c>
      <c r="AW55" s="42">
        <f t="shared" si="173"/>
        <v>1</v>
      </c>
      <c r="AX55" s="42">
        <f t="shared" si="173"/>
        <v>1</v>
      </c>
      <c r="AY55" s="42">
        <f t="shared" si="173"/>
        <v>1</v>
      </c>
      <c r="AZ55" s="42">
        <f t="shared" si="173"/>
        <v>1</v>
      </c>
      <c r="BA55" s="42">
        <f t="shared" si="173"/>
        <v>1</v>
      </c>
      <c r="BB55" s="42">
        <f t="shared" si="173"/>
        <v>1</v>
      </c>
      <c r="BC55" s="42">
        <f t="shared" si="173"/>
        <v>1</v>
      </c>
      <c r="BD55" s="42">
        <f t="shared" si="173"/>
        <v>1</v>
      </c>
      <c r="BE55" s="42">
        <f t="shared" si="173"/>
        <v>1</v>
      </c>
      <c r="BF55" s="42">
        <f t="shared" si="173"/>
        <v>1</v>
      </c>
      <c r="BG55" s="42">
        <f t="shared" si="173"/>
        <v>1</v>
      </c>
      <c r="BH55" s="42">
        <f t="shared" si="173"/>
        <v>1</v>
      </c>
      <c r="BI55" s="42">
        <f t="shared" si="173"/>
        <v>1</v>
      </c>
      <c r="BJ55" s="42">
        <f t="shared" si="173"/>
        <v>1</v>
      </c>
      <c r="BK55" s="42">
        <f t="shared" si="173"/>
        <v>1</v>
      </c>
      <c r="BL55" s="42">
        <f t="shared" si="173"/>
        <v>1</v>
      </c>
      <c r="BM55" s="42">
        <f t="shared" si="173"/>
        <v>1</v>
      </c>
      <c r="BN55" s="42">
        <f t="shared" si="173"/>
        <v>1</v>
      </c>
      <c r="BO55" s="42">
        <f t="shared" si="173"/>
        <v>1</v>
      </c>
      <c r="BP55" s="42">
        <f t="shared" si="173"/>
        <v>1</v>
      </c>
      <c r="BQ55" s="42">
        <f t="shared" si="173"/>
        <v>1</v>
      </c>
      <c r="BR55" s="42">
        <f t="shared" si="173"/>
        <v>1</v>
      </c>
      <c r="BS55" s="42">
        <f t="shared" si="173"/>
        <v>1</v>
      </c>
      <c r="BT55" s="42">
        <f t="shared" si="173"/>
        <v>1</v>
      </c>
      <c r="BU55" s="42">
        <f t="shared" si="173"/>
        <v>1</v>
      </c>
      <c r="BV55" s="42">
        <f t="shared" si="173"/>
        <v>1</v>
      </c>
      <c r="BW55" s="42">
        <f t="shared" si="173"/>
        <v>1</v>
      </c>
      <c r="BX55" s="42">
        <f t="shared" si="173"/>
        <v>1</v>
      </c>
      <c r="BY55" s="42">
        <f t="shared" si="173"/>
        <v>1</v>
      </c>
      <c r="BZ55" s="42">
        <f t="shared" si="173"/>
        <v>1</v>
      </c>
      <c r="CA55" s="42">
        <f t="shared" si="173"/>
        <v>1</v>
      </c>
      <c r="CB55" s="42">
        <f t="shared" si="173"/>
        <v>1</v>
      </c>
      <c r="CC55" s="42">
        <f t="shared" si="173"/>
        <v>1</v>
      </c>
      <c r="CD55" s="42">
        <f t="shared" si="173"/>
        <v>1</v>
      </c>
      <c r="CE55" s="42">
        <f t="shared" si="173"/>
        <v>1</v>
      </c>
      <c r="CF55" s="42">
        <f t="shared" si="173"/>
        <v>1</v>
      </c>
      <c r="CG55" s="42">
        <f t="shared" si="173"/>
        <v>1</v>
      </c>
      <c r="CH55" s="42">
        <f t="shared" si="173"/>
        <v>1</v>
      </c>
      <c r="CI55" s="42">
        <f t="shared" si="173"/>
        <v>1</v>
      </c>
      <c r="CJ55" s="42">
        <f t="shared" si="173"/>
        <v>1</v>
      </c>
      <c r="CK55" s="42">
        <f t="shared" si="173"/>
        <v>0</v>
      </c>
      <c r="CL55" s="42">
        <f t="shared" si="173"/>
        <v>0</v>
      </c>
      <c r="CM55" s="42">
        <f t="shared" si="173"/>
        <v>1</v>
      </c>
      <c r="CN55" s="42">
        <f t="shared" si="173"/>
        <v>1</v>
      </c>
      <c r="CO55" s="42">
        <f t="shared" si="173"/>
        <v>1</v>
      </c>
      <c r="CP55" s="42">
        <f t="shared" si="173"/>
        <v>1</v>
      </c>
      <c r="CQ55" s="42">
        <f t="shared" si="173"/>
        <v>0</v>
      </c>
      <c r="CR55" s="42">
        <f t="shared" ref="CR55:DZ55" si="174">IF(CR$50=$A55,1,0)</f>
        <v>0</v>
      </c>
      <c r="CS55" s="42">
        <f t="shared" si="174"/>
        <v>0</v>
      </c>
      <c r="CT55" s="42">
        <f t="shared" si="174"/>
        <v>0</v>
      </c>
      <c r="CU55" s="42">
        <f t="shared" si="174"/>
        <v>1</v>
      </c>
      <c r="CV55" s="42">
        <f t="shared" si="174"/>
        <v>0</v>
      </c>
      <c r="CW55" s="42">
        <f t="shared" si="174"/>
        <v>1</v>
      </c>
      <c r="CX55" s="42">
        <f t="shared" si="174"/>
        <v>1</v>
      </c>
      <c r="CY55" s="42">
        <f t="shared" si="174"/>
        <v>1</v>
      </c>
      <c r="CZ55" s="42">
        <f t="shared" si="174"/>
        <v>0</v>
      </c>
      <c r="DA55" s="42">
        <f t="shared" si="174"/>
        <v>1</v>
      </c>
      <c r="DB55" s="42">
        <f t="shared" si="174"/>
        <v>0</v>
      </c>
      <c r="DC55" s="42">
        <f t="shared" si="174"/>
        <v>0</v>
      </c>
      <c r="DD55" s="42">
        <f t="shared" si="174"/>
        <v>0</v>
      </c>
      <c r="DE55" s="42">
        <f t="shared" si="174"/>
        <v>0</v>
      </c>
      <c r="DF55" s="42">
        <f t="shared" si="174"/>
        <v>0</v>
      </c>
      <c r="DG55" s="42">
        <f t="shared" si="174"/>
        <v>1</v>
      </c>
      <c r="DH55" s="42">
        <f t="shared" si="174"/>
        <v>0</v>
      </c>
      <c r="DI55" s="42">
        <f t="shared" si="174"/>
        <v>0</v>
      </c>
      <c r="DJ55" s="42">
        <f t="shared" si="174"/>
        <v>1</v>
      </c>
      <c r="DK55" s="42">
        <f t="shared" si="174"/>
        <v>1</v>
      </c>
      <c r="DL55" s="42">
        <f t="shared" si="174"/>
        <v>0</v>
      </c>
      <c r="DM55" s="42">
        <f t="shared" si="174"/>
        <v>1</v>
      </c>
      <c r="DN55" s="42">
        <f t="shared" si="174"/>
        <v>1</v>
      </c>
      <c r="DO55" s="42">
        <f t="shared" si="174"/>
        <v>1</v>
      </c>
      <c r="DP55" s="42">
        <f t="shared" si="174"/>
        <v>1</v>
      </c>
      <c r="DQ55" s="42">
        <f t="shared" si="174"/>
        <v>0</v>
      </c>
      <c r="DR55" s="42">
        <f t="shared" si="174"/>
        <v>1</v>
      </c>
      <c r="DS55" s="42">
        <f t="shared" si="174"/>
        <v>0</v>
      </c>
      <c r="DT55" s="42">
        <f t="shared" si="174"/>
        <v>0</v>
      </c>
      <c r="DU55" s="42">
        <f t="shared" si="174"/>
        <v>0</v>
      </c>
      <c r="DV55" s="42">
        <f t="shared" si="174"/>
        <v>1</v>
      </c>
      <c r="DW55" s="42">
        <f t="shared" si="174"/>
        <v>1</v>
      </c>
      <c r="DX55" s="42">
        <f t="shared" si="174"/>
        <v>0</v>
      </c>
      <c r="DY55" s="42">
        <f t="shared" si="174"/>
        <v>1</v>
      </c>
      <c r="DZ55" s="42">
        <f t="shared" si="174"/>
        <v>0</v>
      </c>
      <c r="EA55" s="42">
        <f t="shared" si="168"/>
        <v>1</v>
      </c>
      <c r="EB55" s="42">
        <f t="shared" si="168"/>
        <v>1</v>
      </c>
      <c r="EC55" s="42">
        <f t="shared" si="168"/>
        <v>0</v>
      </c>
      <c r="ED55" s="42">
        <f t="shared" si="168"/>
        <v>1</v>
      </c>
      <c r="EE55" s="42">
        <f t="shared" si="168"/>
        <v>1</v>
      </c>
      <c r="EF55" s="42">
        <f t="shared" si="168"/>
        <v>1</v>
      </c>
      <c r="EG55" s="42">
        <f t="shared" si="168"/>
        <v>0</v>
      </c>
      <c r="EH55" s="42">
        <f t="shared" si="168"/>
        <v>0</v>
      </c>
      <c r="EI55" s="42">
        <f t="shared" si="168"/>
        <v>1</v>
      </c>
      <c r="EJ55" s="42">
        <f t="shared" si="168"/>
        <v>0</v>
      </c>
      <c r="EK55" s="42">
        <f t="shared" si="168"/>
        <v>1</v>
      </c>
      <c r="EL55" s="42">
        <f t="shared" si="168"/>
        <v>0</v>
      </c>
      <c r="EM55" s="42">
        <f t="shared" si="168"/>
        <v>0</v>
      </c>
      <c r="EN55" s="42">
        <f t="shared" si="168"/>
        <v>1</v>
      </c>
      <c r="EO55" s="42">
        <f t="shared" si="168"/>
        <v>1</v>
      </c>
      <c r="EP55" s="42">
        <f t="shared" si="168"/>
        <v>1</v>
      </c>
      <c r="EQ55" s="42">
        <f t="shared" si="168"/>
        <v>1</v>
      </c>
      <c r="ER55" s="42">
        <f t="shared" si="168"/>
        <v>1</v>
      </c>
      <c r="ES55" s="42">
        <f t="shared" si="168"/>
        <v>1</v>
      </c>
      <c r="ET55" s="42">
        <f t="shared" si="168"/>
        <v>1</v>
      </c>
      <c r="EU55" s="42">
        <f t="shared" si="168"/>
        <v>1</v>
      </c>
      <c r="EV55" s="42">
        <f t="shared" si="168"/>
        <v>1</v>
      </c>
      <c r="EW55" s="42">
        <f t="shared" si="168"/>
        <v>1</v>
      </c>
      <c r="EX55" s="42">
        <f t="shared" si="168"/>
        <v>1</v>
      </c>
      <c r="EY55" s="42">
        <f t="shared" si="168"/>
        <v>1</v>
      </c>
      <c r="EZ55" s="42">
        <f t="shared" si="168"/>
        <v>0</v>
      </c>
      <c r="FA55" s="42">
        <f t="shared" si="168"/>
        <v>0</v>
      </c>
      <c r="FB55" s="42">
        <f t="shared" si="168"/>
        <v>0</v>
      </c>
      <c r="FC55" s="42">
        <f t="shared" si="168"/>
        <v>0</v>
      </c>
      <c r="FD55" s="42">
        <f t="shared" si="168"/>
        <v>1</v>
      </c>
      <c r="FE55" s="42">
        <f t="shared" si="168"/>
        <v>1</v>
      </c>
      <c r="FF55" s="42">
        <f t="shared" si="168"/>
        <v>1</v>
      </c>
      <c r="FG55" s="42">
        <f t="shared" si="168"/>
        <v>1</v>
      </c>
      <c r="FH55" s="42">
        <f t="shared" si="168"/>
        <v>1</v>
      </c>
      <c r="FI55" s="42">
        <f t="shared" si="168"/>
        <v>1</v>
      </c>
      <c r="FJ55" s="42">
        <f t="shared" si="168"/>
        <v>0</v>
      </c>
      <c r="FK55" s="42">
        <f t="shared" si="168"/>
        <v>0</v>
      </c>
      <c r="FL55" s="42">
        <f t="shared" si="168"/>
        <v>0</v>
      </c>
      <c r="FM55" s="42">
        <f t="shared" si="168"/>
        <v>1</v>
      </c>
      <c r="FN55" s="42">
        <f t="shared" si="168"/>
        <v>1</v>
      </c>
      <c r="FO55" s="42">
        <f t="shared" si="168"/>
        <v>0</v>
      </c>
      <c r="FP55" s="42">
        <f t="shared" si="168"/>
        <v>1</v>
      </c>
      <c r="FQ55" s="42">
        <f t="shared" si="168"/>
        <v>0</v>
      </c>
      <c r="FR55" s="42">
        <f t="shared" si="168"/>
        <v>1</v>
      </c>
      <c r="FS55" s="42">
        <f t="shared" si="168"/>
        <v>0</v>
      </c>
      <c r="FT55" s="42">
        <f t="shared" si="168"/>
        <v>1</v>
      </c>
      <c r="FU55" s="42">
        <f t="shared" si="168"/>
        <v>0</v>
      </c>
      <c r="FV55" s="42">
        <f t="shared" si="168"/>
        <v>0</v>
      </c>
      <c r="FW55" s="42">
        <f t="shared" si="168"/>
        <v>1</v>
      </c>
      <c r="FX55" s="42">
        <f t="shared" si="168"/>
        <v>1</v>
      </c>
      <c r="FY55" s="42">
        <f t="shared" si="168"/>
        <v>1</v>
      </c>
      <c r="FZ55" s="42">
        <f t="shared" si="168"/>
        <v>1</v>
      </c>
      <c r="GA55" s="42">
        <f t="shared" si="168"/>
        <v>1</v>
      </c>
      <c r="GB55" s="42">
        <f t="shared" si="168"/>
        <v>1</v>
      </c>
      <c r="GC55" s="42">
        <f t="shared" si="168"/>
        <v>1</v>
      </c>
      <c r="GD55" s="42">
        <f t="shared" si="168"/>
        <v>0</v>
      </c>
      <c r="GE55" s="42">
        <f t="shared" si="168"/>
        <v>1</v>
      </c>
      <c r="GF55" s="42">
        <f t="shared" si="168"/>
        <v>0</v>
      </c>
      <c r="GG55" s="42">
        <f t="shared" si="168"/>
        <v>1</v>
      </c>
      <c r="GH55" s="42">
        <f t="shared" si="168"/>
        <v>0</v>
      </c>
      <c r="GI55" s="42">
        <f t="shared" si="168"/>
        <v>0</v>
      </c>
      <c r="GJ55" s="42">
        <f t="shared" si="168"/>
        <v>1</v>
      </c>
      <c r="GK55" s="42">
        <f t="shared" si="168"/>
        <v>1</v>
      </c>
      <c r="GL55" s="42">
        <f t="shared" si="158"/>
        <v>1</v>
      </c>
      <c r="GM55" s="42">
        <f t="shared" ref="GM55:IX55" si="175">IF(GM$50=$A55,1,0)</f>
        <v>1</v>
      </c>
      <c r="GN55" s="42">
        <f t="shared" si="175"/>
        <v>0</v>
      </c>
      <c r="GO55" s="42">
        <f t="shared" si="175"/>
        <v>0</v>
      </c>
      <c r="GP55" s="42">
        <f t="shared" si="175"/>
        <v>0</v>
      </c>
      <c r="GQ55" s="42">
        <f t="shared" si="175"/>
        <v>1</v>
      </c>
      <c r="GR55" s="42">
        <f t="shared" si="175"/>
        <v>0</v>
      </c>
      <c r="GS55" s="42">
        <f t="shared" si="175"/>
        <v>1</v>
      </c>
      <c r="GT55" s="42">
        <f t="shared" si="175"/>
        <v>0</v>
      </c>
      <c r="GU55" s="42">
        <f t="shared" si="175"/>
        <v>0</v>
      </c>
      <c r="GV55" s="42">
        <f t="shared" si="175"/>
        <v>1</v>
      </c>
      <c r="GW55" s="42">
        <f t="shared" si="175"/>
        <v>0</v>
      </c>
      <c r="GX55" s="42">
        <f t="shared" si="175"/>
        <v>1</v>
      </c>
      <c r="GY55" s="42">
        <f t="shared" si="175"/>
        <v>1</v>
      </c>
      <c r="GZ55" s="42">
        <f t="shared" si="175"/>
        <v>0</v>
      </c>
      <c r="HA55" s="42">
        <f t="shared" si="175"/>
        <v>1</v>
      </c>
      <c r="HB55" s="42">
        <f t="shared" si="175"/>
        <v>1</v>
      </c>
      <c r="HC55" s="42">
        <f t="shared" si="175"/>
        <v>0</v>
      </c>
      <c r="HD55" s="42">
        <f t="shared" si="175"/>
        <v>1</v>
      </c>
      <c r="HE55" s="42">
        <f t="shared" si="175"/>
        <v>1</v>
      </c>
      <c r="HF55" s="42">
        <f t="shared" si="175"/>
        <v>0</v>
      </c>
      <c r="HG55" s="42">
        <f t="shared" si="175"/>
        <v>1</v>
      </c>
      <c r="HH55" s="42">
        <f t="shared" si="175"/>
        <v>1</v>
      </c>
      <c r="HI55" s="42">
        <f t="shared" si="175"/>
        <v>1</v>
      </c>
      <c r="HJ55" s="42">
        <f t="shared" si="175"/>
        <v>1</v>
      </c>
      <c r="HK55" s="42">
        <f t="shared" si="175"/>
        <v>1</v>
      </c>
      <c r="HL55" s="42">
        <f t="shared" si="175"/>
        <v>1</v>
      </c>
      <c r="HM55" s="42">
        <f t="shared" si="175"/>
        <v>0</v>
      </c>
      <c r="HN55" s="42">
        <f t="shared" si="175"/>
        <v>0</v>
      </c>
      <c r="HO55" s="42">
        <f t="shared" si="175"/>
        <v>0</v>
      </c>
      <c r="HP55" s="42">
        <f t="shared" si="175"/>
        <v>1</v>
      </c>
      <c r="HQ55" s="42">
        <f t="shared" si="175"/>
        <v>1</v>
      </c>
      <c r="HR55" s="42">
        <f t="shared" si="175"/>
        <v>1</v>
      </c>
      <c r="HS55" s="42">
        <f t="shared" si="175"/>
        <v>0</v>
      </c>
      <c r="HT55" s="42">
        <f t="shared" si="175"/>
        <v>1</v>
      </c>
      <c r="HU55" s="42">
        <f t="shared" si="175"/>
        <v>1</v>
      </c>
      <c r="HV55" s="42">
        <f t="shared" si="175"/>
        <v>1</v>
      </c>
      <c r="HW55" s="42">
        <f t="shared" si="175"/>
        <v>1</v>
      </c>
      <c r="HX55" s="42">
        <f t="shared" si="175"/>
        <v>1</v>
      </c>
      <c r="HY55" s="42">
        <f t="shared" si="175"/>
        <v>1</v>
      </c>
      <c r="HZ55" s="42">
        <f t="shared" si="175"/>
        <v>0</v>
      </c>
      <c r="IA55" s="42">
        <f t="shared" si="175"/>
        <v>1</v>
      </c>
      <c r="IB55" s="42">
        <f t="shared" si="175"/>
        <v>0</v>
      </c>
      <c r="IC55" s="42">
        <f t="shared" si="175"/>
        <v>0</v>
      </c>
      <c r="ID55" s="42">
        <f t="shared" si="175"/>
        <v>1</v>
      </c>
      <c r="IE55" s="42">
        <f t="shared" si="175"/>
        <v>1</v>
      </c>
      <c r="IF55" s="42">
        <f t="shared" si="175"/>
        <v>1</v>
      </c>
      <c r="IG55" s="42">
        <f t="shared" si="175"/>
        <v>1</v>
      </c>
      <c r="IH55" s="42">
        <f t="shared" si="175"/>
        <v>1</v>
      </c>
      <c r="II55" s="42">
        <f t="shared" si="175"/>
        <v>1</v>
      </c>
      <c r="IJ55" s="42">
        <f t="shared" si="175"/>
        <v>1</v>
      </c>
      <c r="IK55" s="42">
        <f t="shared" si="175"/>
        <v>1</v>
      </c>
      <c r="IL55" s="42">
        <f t="shared" si="175"/>
        <v>1</v>
      </c>
      <c r="IM55" s="42">
        <f t="shared" si="175"/>
        <v>1</v>
      </c>
      <c r="IN55" s="42">
        <f t="shared" si="175"/>
        <v>1</v>
      </c>
      <c r="IO55" s="42">
        <f t="shared" si="175"/>
        <v>1</v>
      </c>
      <c r="IP55" s="42">
        <f t="shared" si="175"/>
        <v>1</v>
      </c>
      <c r="IQ55" s="42">
        <f t="shared" si="175"/>
        <v>1</v>
      </c>
      <c r="IR55" s="42">
        <f t="shared" si="175"/>
        <v>1</v>
      </c>
      <c r="IS55" s="42">
        <f t="shared" si="175"/>
        <v>1</v>
      </c>
      <c r="IT55" s="42">
        <f t="shared" si="175"/>
        <v>1</v>
      </c>
      <c r="IU55" s="42">
        <f t="shared" si="175"/>
        <v>1</v>
      </c>
      <c r="IV55" s="42">
        <f t="shared" si="175"/>
        <v>1</v>
      </c>
      <c r="IW55" s="42">
        <f t="shared" si="175"/>
        <v>0</v>
      </c>
      <c r="IX55" s="42">
        <f t="shared" si="175"/>
        <v>0</v>
      </c>
      <c r="IY55" s="42">
        <f t="shared" si="169"/>
        <v>0</v>
      </c>
      <c r="IZ55" s="42">
        <f t="shared" si="169"/>
        <v>0</v>
      </c>
      <c r="JA55" s="42">
        <f t="shared" si="169"/>
        <v>0</v>
      </c>
      <c r="JB55" s="42">
        <f t="shared" si="169"/>
        <v>1</v>
      </c>
      <c r="JC55" s="42">
        <f t="shared" si="169"/>
        <v>1</v>
      </c>
      <c r="JD55" s="42">
        <f t="shared" si="169"/>
        <v>1</v>
      </c>
      <c r="JE55" s="42">
        <f t="shared" si="169"/>
        <v>0</v>
      </c>
      <c r="JF55" s="42">
        <f t="shared" si="169"/>
        <v>0</v>
      </c>
      <c r="JG55" s="42">
        <f t="shared" si="169"/>
        <v>1</v>
      </c>
      <c r="JH55" s="42">
        <f t="shared" si="169"/>
        <v>1</v>
      </c>
      <c r="JI55" s="42">
        <f t="shared" si="169"/>
        <v>1</v>
      </c>
      <c r="JJ55" s="42">
        <f t="shared" si="169"/>
        <v>1</v>
      </c>
      <c r="JK55" s="42">
        <f t="shared" si="169"/>
        <v>0</v>
      </c>
      <c r="JL55" s="42">
        <f t="shared" si="169"/>
        <v>1</v>
      </c>
      <c r="JM55" s="42">
        <f t="shared" si="169"/>
        <v>0</v>
      </c>
      <c r="JN55" s="42">
        <f t="shared" si="169"/>
        <v>0</v>
      </c>
      <c r="JO55" s="42">
        <f t="shared" si="169"/>
        <v>0</v>
      </c>
      <c r="JP55" s="42">
        <f t="shared" si="169"/>
        <v>1</v>
      </c>
      <c r="JQ55" s="42">
        <f t="shared" si="169"/>
        <v>1</v>
      </c>
      <c r="JR55" s="42">
        <f t="shared" si="169"/>
        <v>1</v>
      </c>
      <c r="JS55" s="42">
        <f t="shared" si="169"/>
        <v>1</v>
      </c>
      <c r="JT55" s="42">
        <f t="shared" si="169"/>
        <v>1</v>
      </c>
      <c r="JU55" s="42">
        <f t="shared" si="169"/>
        <v>1</v>
      </c>
      <c r="JV55" s="42">
        <f t="shared" si="169"/>
        <v>1</v>
      </c>
      <c r="JW55" s="42">
        <f t="shared" si="169"/>
        <v>1</v>
      </c>
      <c r="JX55" s="42">
        <f t="shared" si="169"/>
        <v>1</v>
      </c>
      <c r="JY55" s="42">
        <f t="shared" si="169"/>
        <v>1</v>
      </c>
      <c r="JZ55" s="42">
        <f t="shared" si="169"/>
        <v>1</v>
      </c>
      <c r="KA55" s="42">
        <f t="shared" si="169"/>
        <v>1</v>
      </c>
      <c r="KB55" s="42">
        <f t="shared" si="169"/>
        <v>1</v>
      </c>
      <c r="KC55" s="42">
        <f t="shared" si="169"/>
        <v>1</v>
      </c>
      <c r="KD55" s="42">
        <f t="shared" si="169"/>
        <v>0</v>
      </c>
      <c r="KE55" s="42">
        <f t="shared" si="169"/>
        <v>1</v>
      </c>
      <c r="KF55" s="42">
        <f t="shared" si="169"/>
        <v>1</v>
      </c>
      <c r="KG55" s="42">
        <f t="shared" si="169"/>
        <v>1</v>
      </c>
      <c r="KH55" s="42">
        <f t="shared" si="169"/>
        <v>1</v>
      </c>
      <c r="KI55" s="42">
        <f t="shared" si="169"/>
        <v>1</v>
      </c>
      <c r="KJ55" s="42">
        <f t="shared" si="169"/>
        <v>0</v>
      </c>
      <c r="KK55" s="42">
        <f t="shared" si="169"/>
        <v>1</v>
      </c>
      <c r="KL55" s="42">
        <f t="shared" si="169"/>
        <v>0</v>
      </c>
      <c r="KM55" s="42">
        <f t="shared" si="169"/>
        <v>1</v>
      </c>
      <c r="KN55" s="42">
        <f t="shared" si="169"/>
        <v>1</v>
      </c>
      <c r="KO55" s="42">
        <f t="shared" si="169"/>
        <v>1</v>
      </c>
      <c r="KP55" s="42">
        <f t="shared" si="169"/>
        <v>1</v>
      </c>
      <c r="KQ55" s="42">
        <f t="shared" si="169"/>
        <v>1</v>
      </c>
      <c r="KR55" s="42">
        <f t="shared" si="169"/>
        <v>1</v>
      </c>
      <c r="KS55" s="42">
        <f t="shared" si="169"/>
        <v>1</v>
      </c>
      <c r="KT55" s="42">
        <f t="shared" si="169"/>
        <v>1</v>
      </c>
      <c r="KU55" s="42">
        <f t="shared" si="169"/>
        <v>1</v>
      </c>
      <c r="KV55" s="42">
        <f t="shared" si="169"/>
        <v>1</v>
      </c>
      <c r="KW55" s="42">
        <f t="shared" si="169"/>
        <v>1</v>
      </c>
      <c r="KX55" s="42">
        <f t="shared" si="169"/>
        <v>1</v>
      </c>
      <c r="KY55" s="42">
        <f t="shared" si="169"/>
        <v>1</v>
      </c>
      <c r="KZ55" s="42">
        <f t="shared" si="169"/>
        <v>1</v>
      </c>
      <c r="LA55" s="42">
        <f t="shared" si="169"/>
        <v>1</v>
      </c>
      <c r="LB55" s="42">
        <f t="shared" si="169"/>
        <v>1</v>
      </c>
      <c r="LC55" s="42">
        <f t="shared" si="169"/>
        <v>1</v>
      </c>
      <c r="LD55" s="42">
        <f t="shared" si="169"/>
        <v>0</v>
      </c>
      <c r="LE55" s="42">
        <f t="shared" si="169"/>
        <v>0</v>
      </c>
      <c r="LF55" s="42">
        <f t="shared" si="169"/>
        <v>1</v>
      </c>
      <c r="LG55" s="42">
        <f t="shared" si="169"/>
        <v>1</v>
      </c>
      <c r="LH55" s="42">
        <f t="shared" si="169"/>
        <v>0</v>
      </c>
      <c r="LI55" s="42">
        <f t="shared" si="169"/>
        <v>0</v>
      </c>
      <c r="LJ55" s="42">
        <f t="shared" si="160"/>
        <v>1</v>
      </c>
      <c r="LK55" s="42">
        <f t="shared" ref="LK55:NV55" si="176">IF(LK$50=$A55,1,0)</f>
        <v>1</v>
      </c>
      <c r="LL55" s="42">
        <f t="shared" si="176"/>
        <v>1</v>
      </c>
      <c r="LM55" s="42">
        <f t="shared" si="176"/>
        <v>0</v>
      </c>
      <c r="LN55" s="42">
        <f t="shared" si="176"/>
        <v>1</v>
      </c>
      <c r="LO55" s="42">
        <f t="shared" si="176"/>
        <v>1</v>
      </c>
      <c r="LP55" s="42">
        <f t="shared" si="176"/>
        <v>1</v>
      </c>
      <c r="LQ55" s="42">
        <f t="shared" si="176"/>
        <v>1</v>
      </c>
      <c r="LR55" s="42">
        <f t="shared" si="176"/>
        <v>1</v>
      </c>
      <c r="LS55" s="42">
        <f t="shared" si="176"/>
        <v>1</v>
      </c>
      <c r="LT55" s="42">
        <f t="shared" si="176"/>
        <v>1</v>
      </c>
      <c r="LU55" s="42">
        <f t="shared" si="176"/>
        <v>1</v>
      </c>
      <c r="LV55" s="42">
        <f t="shared" si="176"/>
        <v>1</v>
      </c>
      <c r="LW55" s="42">
        <f t="shared" si="176"/>
        <v>1</v>
      </c>
      <c r="LX55" s="42">
        <f t="shared" si="176"/>
        <v>1</v>
      </c>
      <c r="LY55" s="42">
        <f t="shared" si="176"/>
        <v>1</v>
      </c>
      <c r="LZ55" s="42">
        <f t="shared" si="176"/>
        <v>1</v>
      </c>
      <c r="MA55" s="42">
        <f t="shared" si="176"/>
        <v>1</v>
      </c>
      <c r="MB55" s="42">
        <f t="shared" si="176"/>
        <v>1</v>
      </c>
      <c r="MC55" s="42">
        <f t="shared" si="176"/>
        <v>1</v>
      </c>
      <c r="MD55" s="42">
        <f t="shared" si="176"/>
        <v>1</v>
      </c>
      <c r="ME55" s="42">
        <f t="shared" si="176"/>
        <v>1</v>
      </c>
      <c r="MF55" s="42">
        <f t="shared" si="176"/>
        <v>1</v>
      </c>
      <c r="MG55" s="42">
        <f t="shared" si="176"/>
        <v>1</v>
      </c>
      <c r="MH55" s="42">
        <f t="shared" si="176"/>
        <v>1</v>
      </c>
      <c r="MI55" s="42">
        <f t="shared" si="176"/>
        <v>1</v>
      </c>
      <c r="MJ55" s="42">
        <f t="shared" si="176"/>
        <v>1</v>
      </c>
      <c r="MK55" s="42">
        <f t="shared" si="176"/>
        <v>1</v>
      </c>
      <c r="ML55" s="42">
        <f t="shared" si="176"/>
        <v>1</v>
      </c>
      <c r="MM55" s="42">
        <f t="shared" si="176"/>
        <v>1</v>
      </c>
      <c r="MN55" s="42">
        <f t="shared" si="176"/>
        <v>1</v>
      </c>
      <c r="MO55" s="42">
        <f t="shared" si="176"/>
        <v>1</v>
      </c>
      <c r="MP55" s="42">
        <f t="shared" si="176"/>
        <v>1</v>
      </c>
      <c r="MQ55" s="42">
        <f t="shared" si="176"/>
        <v>1</v>
      </c>
      <c r="MR55" s="42">
        <f t="shared" si="176"/>
        <v>1</v>
      </c>
      <c r="MS55" s="42">
        <f t="shared" si="176"/>
        <v>1</v>
      </c>
      <c r="MT55" s="42">
        <f t="shared" si="176"/>
        <v>1</v>
      </c>
      <c r="MU55" s="42">
        <f t="shared" si="176"/>
        <v>1</v>
      </c>
      <c r="MV55" s="42">
        <f t="shared" si="176"/>
        <v>1</v>
      </c>
      <c r="MW55" s="42">
        <f t="shared" si="176"/>
        <v>1</v>
      </c>
      <c r="MX55" s="42">
        <f t="shared" si="176"/>
        <v>0</v>
      </c>
      <c r="MY55" s="42">
        <f t="shared" si="176"/>
        <v>1</v>
      </c>
      <c r="MZ55" s="42">
        <f t="shared" si="176"/>
        <v>1</v>
      </c>
      <c r="NA55" s="42">
        <f t="shared" si="176"/>
        <v>1</v>
      </c>
      <c r="NB55" s="42">
        <f t="shared" si="176"/>
        <v>1</v>
      </c>
      <c r="NC55" s="42">
        <f t="shared" si="176"/>
        <v>1</v>
      </c>
      <c r="ND55" s="42">
        <f t="shared" si="176"/>
        <v>1</v>
      </c>
      <c r="NE55" s="42">
        <f t="shared" si="176"/>
        <v>1</v>
      </c>
      <c r="NF55" s="42">
        <f t="shared" si="176"/>
        <v>1</v>
      </c>
      <c r="NG55" s="42">
        <f t="shared" si="176"/>
        <v>1</v>
      </c>
      <c r="NH55" s="42">
        <f t="shared" si="176"/>
        <v>0</v>
      </c>
      <c r="NI55" s="42">
        <f t="shared" si="176"/>
        <v>1</v>
      </c>
      <c r="NJ55" s="42">
        <f t="shared" si="176"/>
        <v>0</v>
      </c>
      <c r="NK55" s="42">
        <f t="shared" si="176"/>
        <v>1</v>
      </c>
      <c r="NL55" s="42">
        <f t="shared" si="176"/>
        <v>1</v>
      </c>
      <c r="NM55" s="42">
        <f t="shared" si="176"/>
        <v>1</v>
      </c>
      <c r="NN55" s="42">
        <f t="shared" si="176"/>
        <v>1</v>
      </c>
      <c r="NO55" s="42">
        <f t="shared" si="176"/>
        <v>1</v>
      </c>
      <c r="NP55" s="42">
        <f t="shared" si="176"/>
        <v>0</v>
      </c>
      <c r="NQ55" s="42">
        <f t="shared" si="176"/>
        <v>0</v>
      </c>
      <c r="NR55" s="42">
        <f t="shared" si="176"/>
        <v>1</v>
      </c>
      <c r="NS55" s="42">
        <f t="shared" si="176"/>
        <v>1</v>
      </c>
      <c r="NT55" s="42">
        <f t="shared" si="176"/>
        <v>1</v>
      </c>
      <c r="NU55" s="42">
        <f t="shared" si="176"/>
        <v>1</v>
      </c>
      <c r="NV55" s="42">
        <f t="shared" si="176"/>
        <v>1</v>
      </c>
      <c r="NW55" s="42">
        <f t="shared" si="170"/>
        <v>0</v>
      </c>
      <c r="NX55" s="42">
        <f t="shared" si="170"/>
        <v>0</v>
      </c>
      <c r="NY55" s="42">
        <f t="shared" si="170"/>
        <v>0</v>
      </c>
      <c r="NZ55" s="42">
        <f t="shared" si="170"/>
        <v>0</v>
      </c>
      <c r="OA55" s="42">
        <f t="shared" si="170"/>
        <v>0</v>
      </c>
      <c r="OB55" s="42">
        <f t="shared" si="170"/>
        <v>0</v>
      </c>
      <c r="OC55" s="42">
        <f t="shared" si="170"/>
        <v>0</v>
      </c>
      <c r="OD55" s="42">
        <f t="shared" si="170"/>
        <v>1</v>
      </c>
      <c r="OE55" s="42">
        <f t="shared" si="170"/>
        <v>1</v>
      </c>
      <c r="OF55" s="42">
        <f t="shared" si="170"/>
        <v>0</v>
      </c>
      <c r="OG55" s="42">
        <f t="shared" si="170"/>
        <v>1</v>
      </c>
      <c r="OH55" s="42">
        <f t="shared" si="170"/>
        <v>1</v>
      </c>
      <c r="OI55" s="42">
        <f t="shared" si="170"/>
        <v>1</v>
      </c>
      <c r="OJ55" s="42">
        <f t="shared" si="170"/>
        <v>1</v>
      </c>
      <c r="OK55" s="42">
        <f t="shared" si="170"/>
        <v>1</v>
      </c>
      <c r="OL55" s="42">
        <f t="shared" si="170"/>
        <v>1</v>
      </c>
      <c r="OM55" s="42">
        <f t="shared" si="170"/>
        <v>1</v>
      </c>
      <c r="ON55" s="42">
        <f t="shared" si="170"/>
        <v>1</v>
      </c>
      <c r="OO55" s="42">
        <f t="shared" si="170"/>
        <v>0</v>
      </c>
      <c r="OP55" s="42">
        <f t="shared" si="170"/>
        <v>1</v>
      </c>
      <c r="OQ55" s="42">
        <f t="shared" si="170"/>
        <v>1</v>
      </c>
      <c r="OR55" s="42">
        <f t="shared" si="170"/>
        <v>1</v>
      </c>
      <c r="OS55" s="42">
        <f t="shared" si="170"/>
        <v>1</v>
      </c>
      <c r="OT55" s="42">
        <f t="shared" si="170"/>
        <v>1</v>
      </c>
      <c r="OU55" s="42">
        <f t="shared" si="170"/>
        <v>0</v>
      </c>
      <c r="OV55" s="42">
        <f t="shared" si="170"/>
        <v>0</v>
      </c>
      <c r="OW55" s="42">
        <f t="shared" si="170"/>
        <v>1</v>
      </c>
      <c r="OX55" s="42">
        <f t="shared" si="170"/>
        <v>1</v>
      </c>
      <c r="OY55" s="42">
        <f t="shared" si="170"/>
        <v>1</v>
      </c>
      <c r="OZ55" s="42">
        <f t="shared" si="170"/>
        <v>1</v>
      </c>
      <c r="PA55" s="42">
        <f t="shared" si="170"/>
        <v>1</v>
      </c>
      <c r="PB55" s="42">
        <f t="shared" si="170"/>
        <v>1</v>
      </c>
      <c r="PC55" s="42">
        <f t="shared" si="170"/>
        <v>1</v>
      </c>
      <c r="PD55" s="42">
        <f t="shared" si="170"/>
        <v>0</v>
      </c>
      <c r="PE55" s="42">
        <f t="shared" si="170"/>
        <v>1</v>
      </c>
      <c r="PF55" s="42">
        <f t="shared" si="170"/>
        <v>1</v>
      </c>
      <c r="PG55" s="42">
        <f t="shared" si="170"/>
        <v>1</v>
      </c>
      <c r="PH55" s="42">
        <f t="shared" si="170"/>
        <v>1</v>
      </c>
      <c r="PI55" s="42">
        <f t="shared" si="170"/>
        <v>1</v>
      </c>
      <c r="PJ55" s="42">
        <f t="shared" si="170"/>
        <v>1</v>
      </c>
      <c r="PK55" s="42">
        <f t="shared" si="170"/>
        <v>1</v>
      </c>
      <c r="PL55" s="42">
        <f t="shared" si="170"/>
        <v>1</v>
      </c>
      <c r="PM55" s="42">
        <f t="shared" si="170"/>
        <v>1</v>
      </c>
      <c r="PN55" s="42">
        <f t="shared" si="170"/>
        <v>1</v>
      </c>
      <c r="PO55" s="42">
        <f t="shared" si="170"/>
        <v>1</v>
      </c>
      <c r="PP55" s="42">
        <f t="shared" si="170"/>
        <v>1</v>
      </c>
      <c r="PQ55" s="42">
        <f t="shared" si="170"/>
        <v>1</v>
      </c>
      <c r="PR55" s="42">
        <f t="shared" si="170"/>
        <v>1</v>
      </c>
      <c r="PS55" s="42">
        <f t="shared" si="170"/>
        <v>1</v>
      </c>
      <c r="PT55" s="42">
        <f t="shared" si="170"/>
        <v>1</v>
      </c>
      <c r="PU55" s="42">
        <f t="shared" si="170"/>
        <v>1</v>
      </c>
      <c r="PV55" s="42">
        <f t="shared" si="170"/>
        <v>1</v>
      </c>
      <c r="PW55" s="42">
        <f t="shared" si="170"/>
        <v>1</v>
      </c>
      <c r="PX55" s="42">
        <f t="shared" si="170"/>
        <v>1</v>
      </c>
      <c r="PY55" s="42">
        <f t="shared" si="170"/>
        <v>0</v>
      </c>
      <c r="PZ55" s="42">
        <f t="shared" si="170"/>
        <v>0</v>
      </c>
      <c r="QA55" s="42">
        <f t="shared" si="170"/>
        <v>0</v>
      </c>
      <c r="QB55" s="42">
        <f t="shared" si="170"/>
        <v>0</v>
      </c>
      <c r="QC55" s="42">
        <f t="shared" si="170"/>
        <v>1</v>
      </c>
      <c r="QD55" s="42">
        <f t="shared" si="170"/>
        <v>1</v>
      </c>
      <c r="QE55" s="42">
        <f t="shared" si="170"/>
        <v>1</v>
      </c>
      <c r="QF55" s="42">
        <f t="shared" si="170"/>
        <v>1</v>
      </c>
      <c r="QG55" s="42">
        <f t="shared" si="170"/>
        <v>1</v>
      </c>
      <c r="QH55" s="42">
        <f t="shared" si="162"/>
        <v>0</v>
      </c>
      <c r="QI55" s="42">
        <f t="shared" ref="QI55:ST55" si="177">IF(QI$50=$A55,1,0)</f>
        <v>1</v>
      </c>
      <c r="QJ55" s="42">
        <f t="shared" si="177"/>
        <v>1</v>
      </c>
      <c r="QK55" s="42">
        <f t="shared" si="177"/>
        <v>1</v>
      </c>
      <c r="QL55" s="42">
        <f t="shared" si="177"/>
        <v>1</v>
      </c>
      <c r="QM55" s="42">
        <f t="shared" si="177"/>
        <v>1</v>
      </c>
      <c r="QN55" s="42">
        <f t="shared" si="177"/>
        <v>1</v>
      </c>
      <c r="QO55" s="42">
        <f t="shared" si="177"/>
        <v>1</v>
      </c>
      <c r="QP55" s="42">
        <f t="shared" si="177"/>
        <v>1</v>
      </c>
      <c r="QQ55" s="42">
        <f t="shared" si="177"/>
        <v>1</v>
      </c>
      <c r="QR55" s="42">
        <f t="shared" si="177"/>
        <v>0</v>
      </c>
      <c r="QS55" s="42">
        <f t="shared" si="177"/>
        <v>1</v>
      </c>
      <c r="QT55" s="42">
        <f t="shared" si="177"/>
        <v>1</v>
      </c>
      <c r="QU55" s="42">
        <f t="shared" si="177"/>
        <v>1</v>
      </c>
      <c r="QV55" s="42">
        <f t="shared" si="177"/>
        <v>1</v>
      </c>
      <c r="QW55" s="42">
        <f t="shared" si="177"/>
        <v>0</v>
      </c>
      <c r="QX55" s="42">
        <f t="shared" si="177"/>
        <v>1</v>
      </c>
      <c r="QY55" s="42">
        <f t="shared" si="177"/>
        <v>1</v>
      </c>
      <c r="QZ55" s="42">
        <f t="shared" si="177"/>
        <v>1</v>
      </c>
      <c r="RA55" s="42">
        <f t="shared" si="177"/>
        <v>1</v>
      </c>
      <c r="RB55" s="42">
        <f t="shared" si="177"/>
        <v>1</v>
      </c>
      <c r="RC55" s="42">
        <f t="shared" si="177"/>
        <v>1</v>
      </c>
      <c r="RD55" s="42">
        <f t="shared" si="177"/>
        <v>1</v>
      </c>
      <c r="RE55" s="42">
        <f t="shared" si="177"/>
        <v>1</v>
      </c>
      <c r="RF55" s="42">
        <f t="shared" si="177"/>
        <v>1</v>
      </c>
      <c r="RG55" s="42">
        <f t="shared" si="177"/>
        <v>1</v>
      </c>
      <c r="RH55" s="42">
        <f t="shared" si="177"/>
        <v>1</v>
      </c>
      <c r="RI55" s="42">
        <f t="shared" si="177"/>
        <v>1</v>
      </c>
      <c r="RJ55" s="42">
        <f t="shared" si="177"/>
        <v>1</v>
      </c>
      <c r="RK55" s="42">
        <f t="shared" si="177"/>
        <v>1</v>
      </c>
      <c r="RL55" s="42">
        <f t="shared" si="177"/>
        <v>1</v>
      </c>
      <c r="RM55" s="42">
        <f t="shared" si="177"/>
        <v>1</v>
      </c>
      <c r="RN55" s="42">
        <f t="shared" si="177"/>
        <v>1</v>
      </c>
      <c r="RO55" s="42">
        <f t="shared" si="177"/>
        <v>1</v>
      </c>
      <c r="RP55" s="42">
        <f t="shared" si="177"/>
        <v>1</v>
      </c>
      <c r="RQ55" s="42">
        <f t="shared" si="177"/>
        <v>1</v>
      </c>
      <c r="RR55" s="42">
        <f t="shared" si="177"/>
        <v>1</v>
      </c>
      <c r="RS55" s="42">
        <f t="shared" si="177"/>
        <v>0</v>
      </c>
      <c r="RT55" s="42">
        <f t="shared" si="177"/>
        <v>1</v>
      </c>
      <c r="RU55" s="42">
        <f t="shared" si="177"/>
        <v>1</v>
      </c>
      <c r="RV55" s="42">
        <f t="shared" si="177"/>
        <v>1</v>
      </c>
      <c r="RW55" s="42">
        <f t="shared" si="177"/>
        <v>1</v>
      </c>
      <c r="RX55" s="42">
        <f t="shared" si="177"/>
        <v>1</v>
      </c>
      <c r="RY55" s="42">
        <f t="shared" si="177"/>
        <v>1</v>
      </c>
      <c r="RZ55" s="42">
        <f t="shared" si="177"/>
        <v>1</v>
      </c>
      <c r="SA55" s="42">
        <f t="shared" si="177"/>
        <v>0</v>
      </c>
      <c r="SB55" s="42">
        <f t="shared" si="177"/>
        <v>1</v>
      </c>
      <c r="SC55" s="42">
        <f t="shared" si="177"/>
        <v>0</v>
      </c>
      <c r="SD55" s="42">
        <f t="shared" si="177"/>
        <v>0</v>
      </c>
      <c r="SE55" s="42">
        <f t="shared" si="177"/>
        <v>1</v>
      </c>
      <c r="SF55" s="42">
        <f t="shared" si="177"/>
        <v>1</v>
      </c>
      <c r="SG55" s="42">
        <f t="shared" si="177"/>
        <v>0</v>
      </c>
      <c r="SH55" s="42">
        <f t="shared" si="177"/>
        <v>0</v>
      </c>
      <c r="SI55" s="42">
        <f t="shared" si="177"/>
        <v>0</v>
      </c>
      <c r="SJ55" s="42">
        <f t="shared" si="177"/>
        <v>0</v>
      </c>
      <c r="SK55" s="42">
        <f t="shared" si="177"/>
        <v>0</v>
      </c>
      <c r="SL55" s="42">
        <f t="shared" si="177"/>
        <v>1</v>
      </c>
      <c r="SM55" s="42">
        <f t="shared" si="177"/>
        <v>0</v>
      </c>
      <c r="SN55" s="42">
        <f t="shared" si="177"/>
        <v>1</v>
      </c>
      <c r="SO55" s="42">
        <f t="shared" si="177"/>
        <v>0</v>
      </c>
      <c r="SP55" s="42">
        <f t="shared" si="177"/>
        <v>0</v>
      </c>
      <c r="SQ55" s="42">
        <f t="shared" si="177"/>
        <v>1</v>
      </c>
      <c r="SR55" s="42">
        <f t="shared" si="177"/>
        <v>0</v>
      </c>
      <c r="SS55" s="42">
        <f t="shared" si="177"/>
        <v>0</v>
      </c>
      <c r="ST55" s="42">
        <f t="shared" si="177"/>
        <v>0</v>
      </c>
      <c r="SU55" s="42">
        <f t="shared" si="171"/>
        <v>1</v>
      </c>
      <c r="SV55" s="42">
        <f t="shared" si="171"/>
        <v>1</v>
      </c>
      <c r="SW55" s="42">
        <f t="shared" si="171"/>
        <v>1</v>
      </c>
      <c r="SX55" s="42">
        <f t="shared" si="171"/>
        <v>1</v>
      </c>
      <c r="SY55" s="42">
        <f t="shared" si="171"/>
        <v>1</v>
      </c>
      <c r="SZ55" s="42">
        <f t="shared" si="171"/>
        <v>1</v>
      </c>
      <c r="TA55" s="42">
        <f t="shared" si="171"/>
        <v>1</v>
      </c>
      <c r="TB55" s="42">
        <f t="shared" si="171"/>
        <v>1</v>
      </c>
      <c r="TC55" s="42">
        <f t="shared" si="171"/>
        <v>1</v>
      </c>
      <c r="TD55" s="42">
        <f t="shared" si="171"/>
        <v>1</v>
      </c>
      <c r="TE55" s="42">
        <f t="shared" si="171"/>
        <v>1</v>
      </c>
      <c r="TF55" s="42">
        <f t="shared" si="171"/>
        <v>0</v>
      </c>
      <c r="TG55" s="42">
        <f t="shared" si="171"/>
        <v>1</v>
      </c>
      <c r="TH55" s="42">
        <f t="shared" si="171"/>
        <v>1</v>
      </c>
      <c r="TI55" s="42">
        <f t="shared" si="171"/>
        <v>1</v>
      </c>
      <c r="TJ55" s="42">
        <f t="shared" si="171"/>
        <v>1</v>
      </c>
      <c r="TK55" s="42">
        <f t="shared" si="171"/>
        <v>1</v>
      </c>
      <c r="TL55" s="42">
        <f t="shared" si="171"/>
        <v>1</v>
      </c>
      <c r="TM55" s="42">
        <f t="shared" si="171"/>
        <v>1</v>
      </c>
      <c r="TN55" s="42">
        <f t="shared" si="171"/>
        <v>1</v>
      </c>
      <c r="TO55" s="42">
        <f t="shared" si="171"/>
        <v>1</v>
      </c>
      <c r="TP55" s="42">
        <f t="shared" si="171"/>
        <v>1</v>
      </c>
      <c r="TQ55" s="42">
        <f t="shared" si="171"/>
        <v>1</v>
      </c>
      <c r="TR55" s="42">
        <f t="shared" si="171"/>
        <v>1</v>
      </c>
      <c r="TS55" s="42">
        <f t="shared" si="171"/>
        <v>1</v>
      </c>
      <c r="TT55" s="42">
        <f t="shared" si="171"/>
        <v>1</v>
      </c>
      <c r="TU55" s="42">
        <f t="shared" si="171"/>
        <v>1</v>
      </c>
      <c r="TV55" s="42">
        <f t="shared" si="171"/>
        <v>1</v>
      </c>
      <c r="TW55" s="42">
        <f t="shared" si="171"/>
        <v>1</v>
      </c>
      <c r="TX55" s="42">
        <f t="shared" si="171"/>
        <v>1</v>
      </c>
      <c r="TY55" s="42">
        <f t="shared" si="171"/>
        <v>1</v>
      </c>
      <c r="TZ55" s="42">
        <f t="shared" si="171"/>
        <v>1</v>
      </c>
      <c r="UA55" s="42">
        <f t="shared" si="171"/>
        <v>1</v>
      </c>
      <c r="UB55" s="42">
        <f t="shared" si="171"/>
        <v>1</v>
      </c>
      <c r="UC55" s="42">
        <f t="shared" si="171"/>
        <v>1</v>
      </c>
      <c r="UD55" s="42">
        <f t="shared" si="171"/>
        <v>1</v>
      </c>
      <c r="UE55" s="42">
        <f t="shared" si="171"/>
        <v>1</v>
      </c>
      <c r="UF55" s="42">
        <f t="shared" si="171"/>
        <v>1</v>
      </c>
      <c r="UG55" s="42">
        <f t="shared" si="171"/>
        <v>1</v>
      </c>
      <c r="UH55" s="42">
        <f t="shared" si="171"/>
        <v>1</v>
      </c>
      <c r="UI55" s="42">
        <f t="shared" si="171"/>
        <v>1</v>
      </c>
      <c r="UJ55" s="42">
        <f t="shared" si="171"/>
        <v>1</v>
      </c>
      <c r="UK55" s="42">
        <f t="shared" si="171"/>
        <v>1</v>
      </c>
      <c r="UL55" s="42">
        <f t="shared" si="171"/>
        <v>1</v>
      </c>
      <c r="UM55" s="42">
        <f t="shared" si="171"/>
        <v>1</v>
      </c>
      <c r="UN55" s="42">
        <f t="shared" si="171"/>
        <v>1</v>
      </c>
      <c r="UO55" s="42">
        <f t="shared" si="171"/>
        <v>1</v>
      </c>
      <c r="UP55" s="42">
        <f t="shared" si="171"/>
        <v>1</v>
      </c>
      <c r="UQ55" s="42">
        <f t="shared" si="171"/>
        <v>1</v>
      </c>
      <c r="UR55" s="42">
        <f t="shared" si="171"/>
        <v>1</v>
      </c>
      <c r="US55" s="42">
        <f t="shared" si="171"/>
        <v>1</v>
      </c>
      <c r="UT55" s="42">
        <f t="shared" si="171"/>
        <v>1</v>
      </c>
      <c r="UU55" s="42">
        <f t="shared" si="171"/>
        <v>1</v>
      </c>
      <c r="UV55" s="42">
        <f t="shared" si="171"/>
        <v>1</v>
      </c>
      <c r="UW55" s="42">
        <f t="shared" si="171"/>
        <v>1</v>
      </c>
      <c r="UX55" s="42">
        <f t="shared" si="171"/>
        <v>1</v>
      </c>
      <c r="UY55" s="42">
        <f t="shared" si="171"/>
        <v>1</v>
      </c>
      <c r="UZ55" s="42">
        <f t="shared" si="171"/>
        <v>1</v>
      </c>
      <c r="VA55" s="42">
        <f t="shared" si="171"/>
        <v>1</v>
      </c>
      <c r="VB55" s="42">
        <f t="shared" si="171"/>
        <v>1</v>
      </c>
      <c r="VC55" s="42">
        <f t="shared" si="171"/>
        <v>1</v>
      </c>
      <c r="VD55" s="42">
        <f t="shared" si="171"/>
        <v>1</v>
      </c>
      <c r="VE55" s="42">
        <f t="shared" si="171"/>
        <v>1</v>
      </c>
      <c r="VF55" s="42">
        <f t="shared" si="164"/>
        <v>1</v>
      </c>
      <c r="VG55" s="42">
        <f t="shared" ref="VG55:XR55" si="178">IF(VG$50=$A55,1,0)</f>
        <v>1</v>
      </c>
      <c r="VH55" s="42">
        <f t="shared" si="178"/>
        <v>1</v>
      </c>
      <c r="VI55" s="42">
        <f t="shared" si="178"/>
        <v>1</v>
      </c>
      <c r="VJ55" s="42">
        <f t="shared" si="178"/>
        <v>1</v>
      </c>
      <c r="VK55" s="42">
        <f t="shared" si="178"/>
        <v>1</v>
      </c>
      <c r="VL55" s="42">
        <f t="shared" si="178"/>
        <v>1</v>
      </c>
      <c r="VM55" s="42">
        <f t="shared" si="178"/>
        <v>1</v>
      </c>
      <c r="VN55" s="42">
        <f t="shared" si="178"/>
        <v>1</v>
      </c>
      <c r="VO55" s="42">
        <f t="shared" si="178"/>
        <v>1</v>
      </c>
      <c r="VP55" s="42">
        <f t="shared" si="178"/>
        <v>1</v>
      </c>
      <c r="VQ55" s="42">
        <f t="shared" si="178"/>
        <v>1</v>
      </c>
      <c r="VR55" s="42">
        <f t="shared" si="178"/>
        <v>1</v>
      </c>
      <c r="VS55" s="42">
        <f t="shared" si="178"/>
        <v>1</v>
      </c>
      <c r="VT55" s="42">
        <f t="shared" si="178"/>
        <v>1</v>
      </c>
      <c r="VU55" s="42">
        <f t="shared" si="178"/>
        <v>1</v>
      </c>
      <c r="VV55" s="42">
        <f t="shared" si="178"/>
        <v>1</v>
      </c>
      <c r="VW55" s="42">
        <f t="shared" si="178"/>
        <v>1</v>
      </c>
      <c r="VX55" s="42">
        <f t="shared" si="178"/>
        <v>1</v>
      </c>
      <c r="VY55" s="42">
        <f t="shared" si="178"/>
        <v>1</v>
      </c>
      <c r="VZ55" s="42">
        <f t="shared" si="178"/>
        <v>1</v>
      </c>
      <c r="WA55" s="42">
        <f t="shared" si="178"/>
        <v>1</v>
      </c>
      <c r="WB55" s="42">
        <f t="shared" si="178"/>
        <v>1</v>
      </c>
      <c r="WC55" s="42">
        <f t="shared" si="178"/>
        <v>1</v>
      </c>
      <c r="WD55" s="42">
        <f t="shared" si="178"/>
        <v>1</v>
      </c>
      <c r="WE55" s="42">
        <f t="shared" si="178"/>
        <v>1</v>
      </c>
      <c r="WF55" s="42">
        <f t="shared" si="178"/>
        <v>1</v>
      </c>
      <c r="WG55" s="42">
        <f t="shared" si="178"/>
        <v>1</v>
      </c>
      <c r="WH55" s="42">
        <f t="shared" si="178"/>
        <v>1</v>
      </c>
      <c r="WI55" s="42">
        <f t="shared" si="178"/>
        <v>1</v>
      </c>
      <c r="WJ55" s="42">
        <f t="shared" si="178"/>
        <v>1</v>
      </c>
      <c r="WK55" s="42">
        <f t="shared" si="178"/>
        <v>1</v>
      </c>
      <c r="WL55" s="42">
        <f t="shared" si="178"/>
        <v>1</v>
      </c>
      <c r="WM55" s="42">
        <f t="shared" si="178"/>
        <v>1</v>
      </c>
      <c r="WN55" s="42">
        <f t="shared" si="178"/>
        <v>1</v>
      </c>
      <c r="WO55" s="42">
        <f t="shared" si="178"/>
        <v>1</v>
      </c>
      <c r="WP55" s="42">
        <f t="shared" si="178"/>
        <v>1</v>
      </c>
      <c r="WQ55" s="42">
        <f t="shared" si="178"/>
        <v>1</v>
      </c>
      <c r="WR55" s="42">
        <f t="shared" si="178"/>
        <v>1</v>
      </c>
      <c r="WS55" s="42">
        <f t="shared" si="178"/>
        <v>1</v>
      </c>
      <c r="WT55" s="42">
        <f t="shared" si="178"/>
        <v>1</v>
      </c>
      <c r="WU55" s="42">
        <f t="shared" si="178"/>
        <v>1</v>
      </c>
      <c r="WV55" s="42">
        <f t="shared" si="178"/>
        <v>1</v>
      </c>
      <c r="WW55" s="42">
        <f t="shared" si="178"/>
        <v>1</v>
      </c>
      <c r="WX55" s="42">
        <f t="shared" si="178"/>
        <v>1</v>
      </c>
      <c r="WY55" s="42">
        <f t="shared" si="178"/>
        <v>1</v>
      </c>
      <c r="WZ55" s="42">
        <f t="shared" si="178"/>
        <v>1</v>
      </c>
      <c r="XA55" s="42">
        <f t="shared" si="178"/>
        <v>1</v>
      </c>
      <c r="XB55" s="42">
        <f t="shared" si="178"/>
        <v>1</v>
      </c>
      <c r="XC55" s="42">
        <f t="shared" si="178"/>
        <v>1</v>
      </c>
      <c r="XD55" s="42">
        <f t="shared" si="178"/>
        <v>1</v>
      </c>
      <c r="XE55" s="42">
        <f t="shared" si="178"/>
        <v>1</v>
      </c>
      <c r="XF55" s="42">
        <f t="shared" si="178"/>
        <v>1</v>
      </c>
      <c r="XG55" s="42">
        <f t="shared" si="178"/>
        <v>1</v>
      </c>
      <c r="XH55" s="42">
        <f t="shared" si="178"/>
        <v>1</v>
      </c>
      <c r="XI55" s="42">
        <f t="shared" si="178"/>
        <v>1</v>
      </c>
      <c r="XJ55" s="42">
        <f t="shared" si="178"/>
        <v>1</v>
      </c>
      <c r="XK55" s="42">
        <f t="shared" si="178"/>
        <v>1</v>
      </c>
      <c r="XL55" s="42">
        <f t="shared" si="178"/>
        <v>0</v>
      </c>
      <c r="XM55" s="42">
        <f t="shared" si="178"/>
        <v>1</v>
      </c>
      <c r="XN55" s="42">
        <f t="shared" si="178"/>
        <v>1</v>
      </c>
      <c r="XO55" s="42">
        <f t="shared" si="178"/>
        <v>1</v>
      </c>
      <c r="XP55" s="42">
        <f t="shared" si="178"/>
        <v>1</v>
      </c>
      <c r="XQ55" s="42">
        <f t="shared" si="178"/>
        <v>1</v>
      </c>
      <c r="XR55" s="42">
        <f t="shared" si="178"/>
        <v>1</v>
      </c>
      <c r="XS55" s="42">
        <f t="shared" si="172"/>
        <v>1</v>
      </c>
      <c r="XT55" s="42">
        <f t="shared" si="172"/>
        <v>1</v>
      </c>
      <c r="XU55" s="42">
        <f t="shared" si="172"/>
        <v>0</v>
      </c>
      <c r="XV55" s="42">
        <f t="shared" si="172"/>
        <v>1</v>
      </c>
      <c r="XW55" s="42">
        <f t="shared" si="172"/>
        <v>1</v>
      </c>
      <c r="XX55" s="42">
        <f t="shared" si="172"/>
        <v>1</v>
      </c>
      <c r="XY55" s="42">
        <f t="shared" si="172"/>
        <v>1</v>
      </c>
      <c r="XZ55" s="42">
        <f t="shared" si="172"/>
        <v>1</v>
      </c>
      <c r="YA55" s="42">
        <f t="shared" si="172"/>
        <v>1</v>
      </c>
      <c r="YB55" s="42">
        <f t="shared" si="172"/>
        <v>1</v>
      </c>
      <c r="YC55" s="42">
        <f t="shared" si="172"/>
        <v>1</v>
      </c>
      <c r="YD55" s="42">
        <f t="shared" si="166"/>
        <v>1</v>
      </c>
      <c r="YE55" s="23"/>
    </row>
    <row r="56" spans="1:655" x14ac:dyDescent="0.55000000000000004">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2"/>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2"/>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88"/>
      <c r="LE56" s="88"/>
      <c r="LF56" s="42"/>
      <c r="LG56" s="42"/>
      <c r="LH56" s="42"/>
      <c r="LI56" s="42"/>
      <c r="LJ56" s="42"/>
      <c r="LK56" s="42"/>
      <c r="LL56" s="42"/>
      <c r="LM56" s="42"/>
      <c r="LN56" s="42"/>
      <c r="LO56" s="42"/>
      <c r="LP56" s="42"/>
      <c r="LQ56" s="42"/>
      <c r="LR56" s="42"/>
      <c r="LS56" s="42"/>
      <c r="LT56" s="42"/>
      <c r="LU56" s="42"/>
      <c r="LV56" s="42"/>
      <c r="LW56" s="42"/>
      <c r="LX56" s="42"/>
      <c r="LY56" s="42"/>
      <c r="LZ56" s="42"/>
      <c r="MA56" s="42"/>
      <c r="MB56" s="42"/>
      <c r="MC56" s="42"/>
      <c r="MD56" s="42"/>
      <c r="ME56" s="42"/>
      <c r="MF56" s="42"/>
      <c r="MG56" s="42"/>
      <c r="MH56" s="42"/>
      <c r="MI56" s="42"/>
      <c r="MJ56" s="42"/>
      <c r="MK56" s="42"/>
      <c r="ML56" s="42"/>
      <c r="MM56" s="42"/>
      <c r="MN56" s="42"/>
      <c r="MO56" s="42"/>
      <c r="MP56" s="42"/>
      <c r="MQ56" s="42"/>
      <c r="MR56" s="42"/>
      <c r="MS56" s="42"/>
      <c r="MT56" s="42"/>
      <c r="MU56" s="42"/>
      <c r="MV56" s="42"/>
      <c r="MW56" s="42"/>
      <c r="MX56" s="42"/>
      <c r="MY56" s="42"/>
      <c r="MZ56" s="42"/>
      <c r="NA56" s="42"/>
      <c r="NB56" s="42"/>
      <c r="NC56" s="42"/>
      <c r="ND56" s="42"/>
      <c r="NE56" s="42"/>
      <c r="NF56" s="42"/>
      <c r="NG56" s="42"/>
      <c r="NH56" s="42"/>
      <c r="NI56" s="42"/>
      <c r="NJ56" s="42"/>
      <c r="NK56" s="42"/>
      <c r="NL56" s="42"/>
      <c r="NM56" s="42"/>
      <c r="NN56" s="42"/>
      <c r="NO56" s="42"/>
      <c r="NP56" s="42"/>
      <c r="NQ56" s="88"/>
      <c r="NR56" s="42"/>
      <c r="NS56" s="42"/>
      <c r="NT56" s="42"/>
      <c r="NU56" s="42"/>
      <c r="NV56" s="42"/>
      <c r="NW56" s="42"/>
      <c r="NX56" s="42"/>
      <c r="NY56" s="42"/>
      <c r="NZ56" s="42"/>
      <c r="OA56" s="42"/>
      <c r="OB56" s="42"/>
      <c r="OC56" s="42"/>
      <c r="OD56" s="42"/>
      <c r="OE56" s="42"/>
      <c r="OF56" s="42"/>
      <c r="OG56" s="42"/>
      <c r="OH56" s="42"/>
      <c r="OI56" s="42"/>
      <c r="OJ56" s="42"/>
      <c r="OK56" s="42"/>
      <c r="OL56" s="42"/>
      <c r="OM56" s="42"/>
      <c r="ON56" s="42"/>
      <c r="OO56" s="42"/>
      <c r="OP56" s="42"/>
      <c r="OQ56" s="42"/>
      <c r="OR56" s="42"/>
      <c r="OS56" s="42"/>
      <c r="OT56" s="42"/>
      <c r="OU56" s="42"/>
      <c r="OV56" s="42"/>
      <c r="OW56" s="42"/>
      <c r="OX56" s="42"/>
      <c r="OY56" s="42"/>
      <c r="OZ56" s="42"/>
      <c r="PA56" s="42"/>
      <c r="PB56" s="42"/>
      <c r="PC56" s="42"/>
      <c r="PD56" s="42"/>
      <c r="PE56" s="42"/>
      <c r="PF56" s="42"/>
      <c r="PG56" s="42"/>
      <c r="PH56" s="42"/>
      <c r="PI56" s="42"/>
      <c r="PJ56" s="42"/>
      <c r="PK56" s="42"/>
      <c r="PL56" s="42"/>
      <c r="PM56" s="42"/>
      <c r="PN56" s="42"/>
      <c r="PO56" s="42"/>
      <c r="PP56" s="42"/>
      <c r="PQ56" s="42"/>
      <c r="PR56" s="42"/>
      <c r="PS56" s="42"/>
      <c r="PT56" s="42"/>
      <c r="PU56" s="42"/>
      <c r="PV56" s="42"/>
      <c r="PW56" s="42"/>
      <c r="PX56" s="42"/>
      <c r="PY56" s="42"/>
      <c r="PZ56" s="42"/>
      <c r="QA56" s="42"/>
      <c r="QB56" s="42"/>
      <c r="QC56" s="42"/>
      <c r="QD56" s="42"/>
      <c r="QE56" s="42"/>
      <c r="QF56" s="42"/>
      <c r="QG56" s="42"/>
      <c r="QH56" s="42"/>
      <c r="QI56" s="42"/>
      <c r="QJ56" s="42"/>
      <c r="QK56" s="42"/>
      <c r="QL56" s="42"/>
      <c r="QM56" s="42"/>
      <c r="QN56" s="42"/>
      <c r="QO56" s="42"/>
      <c r="QP56" s="42"/>
      <c r="QQ56" s="42"/>
      <c r="QR56" s="42"/>
      <c r="QS56" s="42"/>
      <c r="QT56" s="42"/>
      <c r="QU56" s="42"/>
      <c r="QV56" s="42"/>
      <c r="QW56" s="42"/>
      <c r="QX56" s="42"/>
      <c r="QY56" s="42"/>
      <c r="QZ56" s="42"/>
      <c r="RA56" s="42"/>
      <c r="RB56" s="42"/>
      <c r="RC56" s="42"/>
      <c r="RD56" s="42"/>
      <c r="RE56" s="42"/>
      <c r="RF56" s="42"/>
      <c r="RG56" s="42"/>
      <c r="RH56" s="42"/>
      <c r="RI56" s="42"/>
      <c r="RJ56" s="42"/>
      <c r="RK56" s="42"/>
      <c r="RL56" s="42"/>
      <c r="RM56" s="42"/>
      <c r="RN56" s="42"/>
      <c r="RO56" s="42"/>
      <c r="RP56" s="42"/>
      <c r="RQ56" s="42"/>
      <c r="RR56" s="42"/>
      <c r="RS56" s="42"/>
      <c r="RT56" s="42"/>
      <c r="RU56" s="42"/>
      <c r="RV56" s="42"/>
      <c r="RW56" s="42"/>
      <c r="RX56" s="42"/>
      <c r="RY56" s="42"/>
      <c r="RZ56" s="42"/>
      <c r="SA56" s="42"/>
      <c r="SB56" s="42"/>
      <c r="SC56" s="42"/>
      <c r="SD56" s="42"/>
      <c r="SE56" s="42"/>
      <c r="SF56" s="42"/>
      <c r="SG56" s="42"/>
      <c r="SH56" s="42"/>
      <c r="SI56" s="42"/>
      <c r="SJ56" s="42"/>
      <c r="SK56" s="42"/>
      <c r="SL56" s="42"/>
      <c r="SM56" s="42"/>
      <c r="SN56" s="42"/>
      <c r="SO56" s="42"/>
      <c r="SP56" s="42"/>
      <c r="SQ56" s="42"/>
      <c r="SR56" s="42"/>
      <c r="SS56" s="42"/>
      <c r="ST56" s="42"/>
      <c r="SU56" s="42"/>
      <c r="SV56" s="42"/>
      <c r="SW56" s="42"/>
      <c r="SX56" s="42"/>
      <c r="SY56" s="42"/>
      <c r="SZ56" s="42"/>
      <c r="TA56" s="42"/>
      <c r="TB56" s="42"/>
      <c r="TC56" s="42"/>
      <c r="TD56" s="42"/>
      <c r="TE56" s="42"/>
      <c r="TF56" s="42"/>
      <c r="TG56" s="42"/>
      <c r="TH56" s="42"/>
      <c r="TI56" s="42"/>
      <c r="TJ56" s="42"/>
      <c r="TK56" s="42"/>
      <c r="TL56" s="42"/>
      <c r="TM56" s="42"/>
      <c r="TN56" s="42"/>
      <c r="TO56" s="42"/>
      <c r="TP56" s="42"/>
      <c r="TQ56" s="42"/>
      <c r="TR56" s="42"/>
      <c r="TS56" s="42"/>
      <c r="TT56" s="42"/>
      <c r="TU56" s="42"/>
      <c r="TV56" s="42"/>
      <c r="TW56" s="42"/>
      <c r="TX56" s="42"/>
      <c r="TY56" s="42"/>
      <c r="TZ56" s="42"/>
      <c r="UA56" s="42"/>
      <c r="UB56" s="42"/>
      <c r="UC56" s="42"/>
      <c r="UD56" s="42"/>
      <c r="UE56" s="42"/>
      <c r="UF56" s="42"/>
      <c r="UG56" s="42"/>
      <c r="UH56" s="42"/>
      <c r="UI56" s="42"/>
      <c r="UJ56" s="42"/>
      <c r="UK56" s="42"/>
      <c r="UL56" s="42"/>
      <c r="UM56" s="42"/>
      <c r="UN56" s="42"/>
      <c r="UO56" s="42"/>
      <c r="UP56" s="42"/>
      <c r="UQ56" s="42"/>
      <c r="UR56" s="42"/>
      <c r="US56" s="42"/>
      <c r="UT56" s="42"/>
      <c r="UU56" s="42"/>
      <c r="UV56" s="42"/>
      <c r="UW56" s="42"/>
      <c r="UX56" s="42"/>
      <c r="UY56" s="42"/>
      <c r="UZ56" s="42"/>
      <c r="VA56" s="42"/>
      <c r="VB56" s="42"/>
      <c r="VC56" s="42"/>
      <c r="VD56" s="42"/>
      <c r="VE56" s="42"/>
      <c r="VF56" s="42"/>
      <c r="VG56" s="42"/>
      <c r="VH56" s="42"/>
      <c r="VI56" s="42"/>
      <c r="VJ56" s="42"/>
      <c r="VK56" s="42"/>
      <c r="VL56" s="42"/>
      <c r="VM56" s="42"/>
      <c r="VN56" s="42"/>
      <c r="VO56" s="42"/>
      <c r="VP56" s="42"/>
      <c r="VQ56" s="42"/>
      <c r="VR56" s="42"/>
      <c r="VS56" s="42"/>
      <c r="VT56" s="42"/>
      <c r="VU56" s="42"/>
      <c r="VV56" s="42"/>
      <c r="VW56" s="42"/>
      <c r="VX56" s="42"/>
      <c r="VY56" s="42"/>
      <c r="VZ56" s="42"/>
      <c r="WA56" s="42"/>
      <c r="WB56" s="42"/>
      <c r="WC56" s="42"/>
      <c r="WD56" s="42"/>
      <c r="WE56" s="42"/>
      <c r="WF56" s="42"/>
      <c r="WG56" s="42"/>
      <c r="WH56" s="42"/>
      <c r="WI56" s="42"/>
      <c r="WJ56" s="42"/>
      <c r="WK56" s="42"/>
      <c r="WL56" s="42"/>
      <c r="WM56" s="42"/>
      <c r="WN56" s="42"/>
      <c r="WO56" s="42"/>
      <c r="WP56" s="42"/>
      <c r="WQ56" s="42"/>
      <c r="WR56" s="42"/>
      <c r="WS56" s="42"/>
      <c r="WT56" s="42"/>
      <c r="WU56" s="42"/>
      <c r="WV56" s="42"/>
      <c r="WW56" s="42"/>
      <c r="WX56" s="42"/>
      <c r="WY56" s="42"/>
      <c r="WZ56" s="42"/>
      <c r="XA56" s="42"/>
      <c r="XB56" s="42"/>
      <c r="XC56" s="42"/>
      <c r="XD56" s="42"/>
      <c r="XE56" s="42"/>
      <c r="XF56" s="42"/>
      <c r="XG56" s="42"/>
      <c r="XH56" s="42"/>
      <c r="XI56" s="42"/>
      <c r="XJ56" s="42"/>
      <c r="XK56" s="42"/>
      <c r="XL56" s="42"/>
      <c r="XM56" s="42"/>
      <c r="XN56" s="42"/>
      <c r="XO56" s="42"/>
      <c r="XP56" s="42"/>
      <c r="XQ56" s="42"/>
      <c r="XR56" s="42"/>
      <c r="XS56" s="42"/>
      <c r="XT56" s="42"/>
      <c r="XU56" s="42"/>
      <c r="XV56" s="42"/>
      <c r="XW56" s="42"/>
      <c r="XX56" s="42"/>
      <c r="XY56" s="42"/>
      <c r="XZ56" s="42"/>
      <c r="YA56" s="42"/>
      <c r="YB56" s="42"/>
      <c r="YC56" s="42"/>
      <c r="YD56" s="42"/>
      <c r="YE56" s="23"/>
    </row>
    <row r="57" spans="1:655" x14ac:dyDescent="0.55000000000000004">
      <c r="A57" s="26" t="s">
        <v>1746</v>
      </c>
      <c r="B57" s="42" t="s">
        <v>66</v>
      </c>
      <c r="C57" s="42" t="s">
        <v>66</v>
      </c>
      <c r="D57" s="42" t="s">
        <v>66</v>
      </c>
      <c r="E57" s="42" t="s">
        <v>66</v>
      </c>
      <c r="F57" s="42" t="s">
        <v>66</v>
      </c>
      <c r="G57" s="42" t="s">
        <v>66</v>
      </c>
      <c r="H57" s="42" t="s">
        <v>66</v>
      </c>
      <c r="I57" s="42" t="s">
        <v>66</v>
      </c>
      <c r="J57" s="42" t="s">
        <v>66</v>
      </c>
      <c r="K57" s="42" t="s">
        <v>66</v>
      </c>
      <c r="L57" s="42" t="s">
        <v>66</v>
      </c>
      <c r="M57" s="42" t="s">
        <v>66</v>
      </c>
      <c r="N57" s="42" t="s">
        <v>66</v>
      </c>
      <c r="O57" s="42" t="s">
        <v>66</v>
      </c>
      <c r="P57" s="42" t="s">
        <v>66</v>
      </c>
      <c r="Q57" s="42" t="s">
        <v>66</v>
      </c>
      <c r="R57" s="42" t="s">
        <v>66</v>
      </c>
      <c r="S57" s="42" t="s">
        <v>66</v>
      </c>
      <c r="T57" s="42" t="s">
        <v>66</v>
      </c>
      <c r="U57" s="42" t="s">
        <v>66</v>
      </c>
      <c r="V57" s="42" t="s">
        <v>66</v>
      </c>
      <c r="W57" s="42" t="s">
        <v>66</v>
      </c>
      <c r="X57" s="42" t="s">
        <v>66</v>
      </c>
      <c r="Y57" s="42" t="s">
        <v>66</v>
      </c>
      <c r="Z57" s="42" t="s">
        <v>66</v>
      </c>
      <c r="AA57" s="42" t="s">
        <v>66</v>
      </c>
      <c r="AB57" s="42" t="s">
        <v>66</v>
      </c>
      <c r="AC57" s="42" t="s">
        <v>66</v>
      </c>
      <c r="AD57" s="42" t="s">
        <v>66</v>
      </c>
      <c r="AE57" s="42" t="s">
        <v>66</v>
      </c>
      <c r="AF57" s="42" t="s">
        <v>66</v>
      </c>
      <c r="AG57" s="42" t="s">
        <v>66</v>
      </c>
      <c r="AH57" s="42" t="s">
        <v>66</v>
      </c>
      <c r="AI57" s="42" t="s">
        <v>66</v>
      </c>
      <c r="AJ57" s="42" t="s">
        <v>66</v>
      </c>
      <c r="AK57" s="42" t="s">
        <v>66</v>
      </c>
      <c r="AL57" s="42" t="s">
        <v>66</v>
      </c>
      <c r="AM57" s="42" t="s">
        <v>66</v>
      </c>
      <c r="AN57" s="42" t="s">
        <v>62</v>
      </c>
      <c r="AO57" s="42" t="s">
        <v>66</v>
      </c>
      <c r="AP57" s="42" t="s">
        <v>66</v>
      </c>
      <c r="AQ57" s="42" t="s">
        <v>66</v>
      </c>
      <c r="AR57" s="42" t="s">
        <v>66</v>
      </c>
      <c r="AS57" s="42" t="s">
        <v>66</v>
      </c>
      <c r="AT57" s="42" t="s">
        <v>66</v>
      </c>
      <c r="AU57" s="42" t="s">
        <v>66</v>
      </c>
      <c r="AV57" s="42" t="s">
        <v>66</v>
      </c>
      <c r="AW57" s="42" t="s">
        <v>66</v>
      </c>
      <c r="AX57" s="42" t="s">
        <v>66</v>
      </c>
      <c r="AY57" s="42" t="s">
        <v>66</v>
      </c>
      <c r="AZ57" s="42" t="s">
        <v>66</v>
      </c>
      <c r="BA57" s="42" t="s">
        <v>66</v>
      </c>
      <c r="BB57" s="42" t="s">
        <v>66</v>
      </c>
      <c r="BC57" s="42" t="s">
        <v>66</v>
      </c>
      <c r="BD57" s="42" t="s">
        <v>66</v>
      </c>
      <c r="BE57" s="42" t="s">
        <v>66</v>
      </c>
      <c r="BF57" s="42" t="s">
        <v>66</v>
      </c>
      <c r="BG57" s="42" t="s">
        <v>66</v>
      </c>
      <c r="BH57" s="42" t="s">
        <v>66</v>
      </c>
      <c r="BI57" s="42" t="s">
        <v>66</v>
      </c>
      <c r="BJ57" s="42" t="s">
        <v>66</v>
      </c>
      <c r="BK57" s="42" t="s">
        <v>66</v>
      </c>
      <c r="BL57" s="42" t="s">
        <v>66</v>
      </c>
      <c r="BM57" s="42" t="s">
        <v>66</v>
      </c>
      <c r="BN57" s="42" t="s">
        <v>66</v>
      </c>
      <c r="BO57" s="42" t="s">
        <v>66</v>
      </c>
      <c r="BP57" s="42" t="s">
        <v>66</v>
      </c>
      <c r="BQ57" s="42" t="s">
        <v>66</v>
      </c>
      <c r="BR57" s="42" t="s">
        <v>66</v>
      </c>
      <c r="BS57" s="42" t="s">
        <v>66</v>
      </c>
      <c r="BT57" s="42" t="s">
        <v>66</v>
      </c>
      <c r="BU57" s="42" t="s">
        <v>66</v>
      </c>
      <c r="BV57" s="42" t="s">
        <v>66</v>
      </c>
      <c r="BW57" s="42" t="s">
        <v>66</v>
      </c>
      <c r="BX57" s="42" t="s">
        <v>66</v>
      </c>
      <c r="BY57" s="42" t="s">
        <v>66</v>
      </c>
      <c r="BZ57" s="42" t="s">
        <v>66</v>
      </c>
      <c r="CA57" s="42" t="s">
        <v>66</v>
      </c>
      <c r="CB57" s="42" t="s">
        <v>66</v>
      </c>
      <c r="CC57" s="42" t="s">
        <v>66</v>
      </c>
      <c r="CD57" s="42" t="s">
        <v>66</v>
      </c>
      <c r="CE57" s="42" t="s">
        <v>66</v>
      </c>
      <c r="CF57" s="42" t="s">
        <v>66</v>
      </c>
      <c r="CG57" s="42" t="s">
        <v>66</v>
      </c>
      <c r="CH57" s="42" t="s">
        <v>66</v>
      </c>
      <c r="CI57" s="42" t="s">
        <v>66</v>
      </c>
      <c r="CJ57" s="42" t="s">
        <v>66</v>
      </c>
      <c r="CK57" s="42" t="s">
        <v>1792</v>
      </c>
      <c r="CL57" s="42" t="s">
        <v>66</v>
      </c>
      <c r="CM57" s="42" t="s">
        <v>66</v>
      </c>
      <c r="CN57" s="42" t="s">
        <v>66</v>
      </c>
      <c r="CO57" s="42" t="s">
        <v>66</v>
      </c>
      <c r="CP57" s="42" t="s">
        <v>66</v>
      </c>
      <c r="CQ57" s="42" t="s">
        <v>62</v>
      </c>
      <c r="CR57" s="42" t="s">
        <v>62</v>
      </c>
      <c r="CS57" s="42" t="s">
        <v>62</v>
      </c>
      <c r="CT57" s="42" t="s">
        <v>62</v>
      </c>
      <c r="CU57" s="42" t="s">
        <v>66</v>
      </c>
      <c r="CV57" s="42" t="s">
        <v>62</v>
      </c>
      <c r="CW57" s="42" t="s">
        <v>66</v>
      </c>
      <c r="CX57" s="42" t="s">
        <v>62</v>
      </c>
      <c r="CY57" s="42" t="s">
        <v>62</v>
      </c>
      <c r="CZ57" s="42" t="s">
        <v>62</v>
      </c>
      <c r="DA57" s="42" t="s">
        <v>62</v>
      </c>
      <c r="DB57" s="42" t="s">
        <v>62</v>
      </c>
      <c r="DC57" s="42" t="s">
        <v>62</v>
      </c>
      <c r="DD57" s="42" t="s">
        <v>62</v>
      </c>
      <c r="DE57" s="42" t="s">
        <v>1792</v>
      </c>
      <c r="DF57" s="42" t="s">
        <v>62</v>
      </c>
      <c r="DG57" s="42" t="s">
        <v>66</v>
      </c>
      <c r="DH57" s="42" t="s">
        <v>62</v>
      </c>
      <c r="DI57" s="42" t="s">
        <v>62</v>
      </c>
      <c r="DJ57" s="42" t="s">
        <v>62</v>
      </c>
      <c r="DK57" s="42" t="s">
        <v>62</v>
      </c>
      <c r="DL57" s="42" t="s">
        <v>62</v>
      </c>
      <c r="DM57" s="42" t="s">
        <v>62</v>
      </c>
      <c r="DN57" s="42" t="s">
        <v>62</v>
      </c>
      <c r="DO57" s="42" t="s">
        <v>62</v>
      </c>
      <c r="DP57" s="42" t="s">
        <v>62</v>
      </c>
      <c r="DQ57" s="42" t="s">
        <v>62</v>
      </c>
      <c r="DR57" s="42" t="s">
        <v>66</v>
      </c>
      <c r="DS57" s="42" t="s">
        <v>62</v>
      </c>
      <c r="DT57" s="42" t="s">
        <v>62</v>
      </c>
      <c r="DU57" s="42" t="s">
        <v>62</v>
      </c>
      <c r="DV57" s="42" t="s">
        <v>62</v>
      </c>
      <c r="DW57" s="42" t="s">
        <v>62</v>
      </c>
      <c r="DX57" s="42" t="s">
        <v>66</v>
      </c>
      <c r="DY57" s="42" t="s">
        <v>62</v>
      </c>
      <c r="DZ57" s="42" t="s">
        <v>62</v>
      </c>
      <c r="EA57" s="42" t="s">
        <v>62</v>
      </c>
      <c r="EB57" s="42" t="s">
        <v>66</v>
      </c>
      <c r="EC57" s="42" t="s">
        <v>62</v>
      </c>
      <c r="ED57" s="42" t="s">
        <v>62</v>
      </c>
      <c r="EE57" s="42" t="s">
        <v>66</v>
      </c>
      <c r="EF57" s="42" t="s">
        <v>62</v>
      </c>
      <c r="EG57" s="42" t="s">
        <v>62</v>
      </c>
      <c r="EH57" s="42" t="s">
        <v>62</v>
      </c>
      <c r="EI57" s="42" t="s">
        <v>62</v>
      </c>
      <c r="EJ57" s="42" t="s">
        <v>66</v>
      </c>
      <c r="EK57" s="42" t="s">
        <v>62</v>
      </c>
      <c r="EL57" s="42" t="s">
        <v>62</v>
      </c>
      <c r="EM57" s="42" t="s">
        <v>62</v>
      </c>
      <c r="EN57" s="42" t="s">
        <v>62</v>
      </c>
      <c r="EO57" s="42" t="s">
        <v>62</v>
      </c>
      <c r="EP57" s="42" t="s">
        <v>62</v>
      </c>
      <c r="EQ57" s="42" t="s">
        <v>62</v>
      </c>
      <c r="ER57" s="42" t="s">
        <v>62</v>
      </c>
      <c r="ES57" s="42" t="s">
        <v>62</v>
      </c>
      <c r="ET57" s="42" t="s">
        <v>62</v>
      </c>
      <c r="EU57" s="42" t="s">
        <v>62</v>
      </c>
      <c r="EV57" s="42" t="s">
        <v>62</v>
      </c>
      <c r="EW57" s="42" t="s">
        <v>62</v>
      </c>
      <c r="EX57" s="42" t="s">
        <v>62</v>
      </c>
      <c r="EY57" s="42" t="s">
        <v>62</v>
      </c>
      <c r="EZ57" s="42" t="s">
        <v>62</v>
      </c>
      <c r="FA57" s="42" t="s">
        <v>62</v>
      </c>
      <c r="FB57" s="42" t="s">
        <v>62</v>
      </c>
      <c r="FC57" s="42" t="s">
        <v>66</v>
      </c>
      <c r="FD57" s="42" t="s">
        <v>66</v>
      </c>
      <c r="FE57" s="42" t="s">
        <v>66</v>
      </c>
      <c r="FF57" s="42" t="s">
        <v>66</v>
      </c>
      <c r="FG57" s="42" t="s">
        <v>66</v>
      </c>
      <c r="FH57" s="42" t="s">
        <v>66</v>
      </c>
      <c r="FI57" s="42" t="s">
        <v>66</v>
      </c>
      <c r="FJ57" s="42" t="s">
        <v>66</v>
      </c>
      <c r="FK57" s="42" t="s">
        <v>66</v>
      </c>
      <c r="FL57" s="42" t="s">
        <v>66</v>
      </c>
      <c r="FM57" s="42" t="s">
        <v>66</v>
      </c>
      <c r="FN57" s="42" t="s">
        <v>66</v>
      </c>
      <c r="FO57" s="42" t="s">
        <v>66</v>
      </c>
      <c r="FP57" s="42" t="s">
        <v>66</v>
      </c>
      <c r="FQ57" s="42" t="s">
        <v>66</v>
      </c>
      <c r="FR57" s="42" t="s">
        <v>66</v>
      </c>
      <c r="FS57" s="42" t="s">
        <v>66</v>
      </c>
      <c r="FT57" s="42" t="s">
        <v>66</v>
      </c>
      <c r="FU57" s="42" t="s">
        <v>66</v>
      </c>
      <c r="FV57" s="42" t="s">
        <v>66</v>
      </c>
      <c r="FW57" s="42" t="s">
        <v>66</v>
      </c>
      <c r="FX57" s="42" t="s">
        <v>66</v>
      </c>
      <c r="FY57" s="42" t="s">
        <v>66</v>
      </c>
      <c r="FZ57" s="42" t="s">
        <v>66</v>
      </c>
      <c r="GA57" s="42" t="s">
        <v>66</v>
      </c>
      <c r="GB57" s="42" t="s">
        <v>66</v>
      </c>
      <c r="GC57" s="42" t="s">
        <v>66</v>
      </c>
      <c r="GD57" s="42" t="s">
        <v>66</v>
      </c>
      <c r="GE57" s="42" t="s">
        <v>66</v>
      </c>
      <c r="GF57" s="42" t="s">
        <v>66</v>
      </c>
      <c r="GG57" s="42" t="s">
        <v>66</v>
      </c>
      <c r="GH57" s="42" t="s">
        <v>66</v>
      </c>
      <c r="GI57" s="42" t="s">
        <v>66</v>
      </c>
      <c r="GJ57" s="42" t="s">
        <v>66</v>
      </c>
      <c r="GK57" s="42" t="s">
        <v>66</v>
      </c>
      <c r="GL57" s="42" t="s">
        <v>66</v>
      </c>
      <c r="GM57" s="42" t="s">
        <v>66</v>
      </c>
      <c r="GN57" s="42" t="s">
        <v>66</v>
      </c>
      <c r="GO57" s="42" t="s">
        <v>66</v>
      </c>
      <c r="GP57" s="42" t="s">
        <v>66</v>
      </c>
      <c r="GQ57" s="42" t="s">
        <v>66</v>
      </c>
      <c r="GR57" s="42" t="s">
        <v>66</v>
      </c>
      <c r="GS57" s="42" t="s">
        <v>66</v>
      </c>
      <c r="GT57" s="42" t="s">
        <v>66</v>
      </c>
      <c r="GU57" s="42" t="s">
        <v>66</v>
      </c>
      <c r="GV57" s="42" t="s">
        <v>66</v>
      </c>
      <c r="GW57" s="42" t="s">
        <v>66</v>
      </c>
      <c r="GX57" s="42" t="s">
        <v>66</v>
      </c>
      <c r="GY57" s="42" t="s">
        <v>66</v>
      </c>
      <c r="GZ57" s="42" t="s">
        <v>66</v>
      </c>
      <c r="HA57" s="42" t="s">
        <v>66</v>
      </c>
      <c r="HB57" s="42" t="s">
        <v>66</v>
      </c>
      <c r="HC57" s="42" t="s">
        <v>66</v>
      </c>
      <c r="HD57" s="42" t="s">
        <v>66</v>
      </c>
      <c r="HE57" s="42" t="s">
        <v>66</v>
      </c>
      <c r="HF57" s="42" t="s">
        <v>66</v>
      </c>
      <c r="HG57" s="42" t="s">
        <v>66</v>
      </c>
      <c r="HH57" s="42" t="s">
        <v>66</v>
      </c>
      <c r="HI57" s="42" t="s">
        <v>66</v>
      </c>
      <c r="HJ57" s="42" t="s">
        <v>66</v>
      </c>
      <c r="HK57" s="42" t="s">
        <v>66</v>
      </c>
      <c r="HL57" s="42" t="s">
        <v>66</v>
      </c>
      <c r="HM57" s="42" t="s">
        <v>66</v>
      </c>
      <c r="HN57" s="42" t="s">
        <v>66</v>
      </c>
      <c r="HO57" s="42" t="s">
        <v>66</v>
      </c>
      <c r="HP57" s="42" t="s">
        <v>66</v>
      </c>
      <c r="HQ57" s="42" t="s">
        <v>62</v>
      </c>
      <c r="HR57" s="42" t="s">
        <v>62</v>
      </c>
      <c r="HS57" s="42" t="s">
        <v>62</v>
      </c>
      <c r="HT57" s="42" t="s">
        <v>62</v>
      </c>
      <c r="HU57" s="42" t="s">
        <v>62</v>
      </c>
      <c r="HV57" s="42" t="s">
        <v>62</v>
      </c>
      <c r="HW57" s="42" t="s">
        <v>62</v>
      </c>
      <c r="HX57" s="42" t="s">
        <v>66</v>
      </c>
      <c r="HY57" s="42" t="s">
        <v>66</v>
      </c>
      <c r="HZ57" s="42" t="s">
        <v>66</v>
      </c>
      <c r="IA57" s="42" t="s">
        <v>66</v>
      </c>
      <c r="IB57" s="42" t="s">
        <v>66</v>
      </c>
      <c r="IC57" s="42" t="s">
        <v>66</v>
      </c>
      <c r="ID57" s="42" t="s">
        <v>66</v>
      </c>
      <c r="IE57" s="42" t="s">
        <v>66</v>
      </c>
      <c r="IF57" s="42" t="s">
        <v>66</v>
      </c>
      <c r="IG57" s="42" t="s">
        <v>66</v>
      </c>
      <c r="IH57" s="42" t="s">
        <v>66</v>
      </c>
      <c r="II57" s="42" t="s">
        <v>66</v>
      </c>
      <c r="IJ57" s="42" t="s">
        <v>66</v>
      </c>
      <c r="IK57" s="42" t="s">
        <v>66</v>
      </c>
      <c r="IL57" s="42" t="s">
        <v>66</v>
      </c>
      <c r="IM57" s="42" t="s">
        <v>66</v>
      </c>
      <c r="IN57" s="42" t="s">
        <v>66</v>
      </c>
      <c r="IO57" s="42" t="s">
        <v>66</v>
      </c>
      <c r="IP57" s="42" t="s">
        <v>66</v>
      </c>
      <c r="IQ57" s="42" t="s">
        <v>66</v>
      </c>
      <c r="IR57" s="42" t="s">
        <v>62</v>
      </c>
      <c r="IS57" s="42" t="s">
        <v>62</v>
      </c>
      <c r="IT57" s="42" t="s">
        <v>62</v>
      </c>
      <c r="IU57" s="42" t="s">
        <v>66</v>
      </c>
      <c r="IV57" s="42" t="s">
        <v>62</v>
      </c>
      <c r="IW57" s="42" t="s">
        <v>62</v>
      </c>
      <c r="IX57" s="42" t="s">
        <v>62</v>
      </c>
      <c r="IY57" s="42" t="s">
        <v>62</v>
      </c>
      <c r="IZ57" s="42" t="s">
        <v>62</v>
      </c>
      <c r="JA57" s="42" t="s">
        <v>62</v>
      </c>
      <c r="JB57" s="42" t="s">
        <v>62</v>
      </c>
      <c r="JC57" s="42" t="s">
        <v>62</v>
      </c>
      <c r="JD57" s="42" t="s">
        <v>62</v>
      </c>
      <c r="JE57" s="42" t="s">
        <v>62</v>
      </c>
      <c r="JF57" s="42" t="s">
        <v>62</v>
      </c>
      <c r="JG57" s="42" t="s">
        <v>62</v>
      </c>
      <c r="JH57" s="42" t="s">
        <v>62</v>
      </c>
      <c r="JI57" s="42" t="s">
        <v>62</v>
      </c>
      <c r="JJ57" s="42" t="s">
        <v>62</v>
      </c>
      <c r="JK57" s="42" t="s">
        <v>62</v>
      </c>
      <c r="JL57" s="42" t="s">
        <v>62</v>
      </c>
      <c r="JM57" s="42" t="s">
        <v>62</v>
      </c>
      <c r="JN57" s="42" t="s">
        <v>62</v>
      </c>
      <c r="JO57" s="42" t="s">
        <v>62</v>
      </c>
      <c r="JP57" s="42" t="s">
        <v>62</v>
      </c>
      <c r="JQ57" s="42" t="s">
        <v>62</v>
      </c>
      <c r="JR57" s="42" t="s">
        <v>62</v>
      </c>
      <c r="JS57" s="42" t="s">
        <v>62</v>
      </c>
      <c r="JT57" s="42" t="s">
        <v>62</v>
      </c>
      <c r="JU57" s="42" t="s">
        <v>62</v>
      </c>
      <c r="JV57" s="42" t="s">
        <v>62</v>
      </c>
      <c r="JW57" s="42" t="s">
        <v>62</v>
      </c>
      <c r="JX57" s="42" t="s">
        <v>62</v>
      </c>
      <c r="JY57" s="42" t="s">
        <v>62</v>
      </c>
      <c r="JZ57" s="42" t="s">
        <v>62</v>
      </c>
      <c r="KA57" s="42" t="s">
        <v>62</v>
      </c>
      <c r="KB57" s="42" t="s">
        <v>62</v>
      </c>
      <c r="KC57" s="42" t="s">
        <v>62</v>
      </c>
      <c r="KD57" s="42" t="s">
        <v>62</v>
      </c>
      <c r="KE57" s="42" t="s">
        <v>62</v>
      </c>
      <c r="KF57" s="42" t="s">
        <v>62</v>
      </c>
      <c r="KG57" s="42" t="s">
        <v>62</v>
      </c>
      <c r="KH57" s="42" t="s">
        <v>62</v>
      </c>
      <c r="KI57" s="42" t="s">
        <v>62</v>
      </c>
      <c r="KJ57" s="42" t="s">
        <v>62</v>
      </c>
      <c r="KK57" s="42" t="s">
        <v>62</v>
      </c>
      <c r="KL57" s="42" t="s">
        <v>62</v>
      </c>
      <c r="KM57" s="42" t="s">
        <v>62</v>
      </c>
      <c r="KN57" s="42" t="s">
        <v>62</v>
      </c>
      <c r="KO57" s="42" t="s">
        <v>62</v>
      </c>
      <c r="KP57" s="42" t="s">
        <v>62</v>
      </c>
      <c r="KQ57" s="42" t="s">
        <v>62</v>
      </c>
      <c r="KR57" s="42" t="s">
        <v>62</v>
      </c>
      <c r="KS57" s="42" t="s">
        <v>62</v>
      </c>
      <c r="KT57" s="42" t="s">
        <v>62</v>
      </c>
      <c r="KU57" s="42" t="s">
        <v>62</v>
      </c>
      <c r="KV57" s="42" t="s">
        <v>62</v>
      </c>
      <c r="KW57" s="42" t="s">
        <v>62</v>
      </c>
      <c r="KX57" s="42" t="s">
        <v>62</v>
      </c>
      <c r="KY57" s="42" t="s">
        <v>62</v>
      </c>
      <c r="KZ57" s="42" t="s">
        <v>62</v>
      </c>
      <c r="LA57" s="42" t="s">
        <v>62</v>
      </c>
      <c r="LB57" s="42" t="s">
        <v>62</v>
      </c>
      <c r="LC57" s="42" t="s">
        <v>62</v>
      </c>
      <c r="LD57" s="42" t="s">
        <v>62</v>
      </c>
      <c r="LE57" s="42" t="s">
        <v>62</v>
      </c>
      <c r="LF57" s="42" t="s">
        <v>62</v>
      </c>
      <c r="LG57" s="42" t="s">
        <v>66</v>
      </c>
      <c r="LH57" s="42" t="s">
        <v>62</v>
      </c>
      <c r="LI57" s="42" t="s">
        <v>62</v>
      </c>
      <c r="LJ57" s="42" t="s">
        <v>62</v>
      </c>
      <c r="LK57" s="42" t="s">
        <v>62</v>
      </c>
      <c r="LL57" s="42" t="s">
        <v>62</v>
      </c>
      <c r="LM57" s="42" t="s">
        <v>62</v>
      </c>
      <c r="LN57" s="42" t="s">
        <v>62</v>
      </c>
      <c r="LO57" s="42" t="s">
        <v>62</v>
      </c>
      <c r="LP57" s="42" t="s">
        <v>62</v>
      </c>
      <c r="LQ57" s="42" t="s">
        <v>62</v>
      </c>
      <c r="LR57" s="42" t="s">
        <v>62</v>
      </c>
      <c r="LS57" s="42" t="s">
        <v>62</v>
      </c>
      <c r="LT57" s="42" t="s">
        <v>62</v>
      </c>
      <c r="LU57" s="42" t="s">
        <v>62</v>
      </c>
      <c r="LV57" s="42" t="s">
        <v>62</v>
      </c>
      <c r="LW57" s="42" t="s">
        <v>62</v>
      </c>
      <c r="LX57" s="42" t="s">
        <v>62</v>
      </c>
      <c r="LY57" s="42" t="s">
        <v>62</v>
      </c>
      <c r="LZ57" s="42" t="s">
        <v>62</v>
      </c>
      <c r="MA57" s="42" t="s">
        <v>62</v>
      </c>
      <c r="MB57" s="42" t="s">
        <v>62</v>
      </c>
      <c r="MC57" s="42" t="s">
        <v>62</v>
      </c>
      <c r="MD57" s="42" t="s">
        <v>62</v>
      </c>
      <c r="ME57" s="42" t="s">
        <v>62</v>
      </c>
      <c r="MF57" s="42" t="s">
        <v>62</v>
      </c>
      <c r="MG57" s="42" t="s">
        <v>62</v>
      </c>
      <c r="MH57" s="42" t="s">
        <v>62</v>
      </c>
      <c r="MI57" s="42" t="s">
        <v>62</v>
      </c>
      <c r="MJ57" s="42" t="s">
        <v>62</v>
      </c>
      <c r="MK57" s="42" t="s">
        <v>62</v>
      </c>
      <c r="ML57" s="42" t="s">
        <v>62</v>
      </c>
      <c r="MM57" s="42" t="s">
        <v>62</v>
      </c>
      <c r="MN57" s="42" t="s">
        <v>62</v>
      </c>
      <c r="MO57" s="42" t="s">
        <v>62</v>
      </c>
      <c r="MP57" s="42" t="s">
        <v>62</v>
      </c>
      <c r="MQ57" s="42" t="s">
        <v>62</v>
      </c>
      <c r="MR57" s="42" t="s">
        <v>62</v>
      </c>
      <c r="MS57" s="42" t="s">
        <v>62</v>
      </c>
      <c r="MT57" s="42" t="s">
        <v>62</v>
      </c>
      <c r="MU57" s="42" t="s">
        <v>62</v>
      </c>
      <c r="MV57" s="42" t="s">
        <v>62</v>
      </c>
      <c r="MW57" s="42" t="s">
        <v>62</v>
      </c>
      <c r="MX57" s="42" t="s">
        <v>66</v>
      </c>
      <c r="MY57" s="42" t="s">
        <v>66</v>
      </c>
      <c r="MZ57" s="42" t="s">
        <v>66</v>
      </c>
      <c r="NA57" s="42" t="s">
        <v>66</v>
      </c>
      <c r="NB57" s="42" t="s">
        <v>66</v>
      </c>
      <c r="NC57" s="42" t="s">
        <v>66</v>
      </c>
      <c r="ND57" s="42" t="s">
        <v>66</v>
      </c>
      <c r="NE57" s="42" t="s">
        <v>66</v>
      </c>
      <c r="NF57" s="42" t="s">
        <v>66</v>
      </c>
      <c r="NG57" s="42" t="s">
        <v>66</v>
      </c>
      <c r="NH57" s="42" t="s">
        <v>66</v>
      </c>
      <c r="NI57" s="42" t="s">
        <v>66</v>
      </c>
      <c r="NJ57" s="42" t="s">
        <v>66</v>
      </c>
      <c r="NK57" s="42" t="s">
        <v>66</v>
      </c>
      <c r="NL57" s="42" t="s">
        <v>66</v>
      </c>
      <c r="NM57" s="42" t="s">
        <v>66</v>
      </c>
      <c r="NN57" s="42" t="s">
        <v>66</v>
      </c>
      <c r="NO57" s="42" t="s">
        <v>66</v>
      </c>
      <c r="NP57" s="42" t="s">
        <v>66</v>
      </c>
      <c r="NQ57" s="42" t="s">
        <v>66</v>
      </c>
      <c r="NR57" s="42" t="s">
        <v>66</v>
      </c>
      <c r="NS57" s="42" t="s">
        <v>66</v>
      </c>
      <c r="NT57" s="42" t="s">
        <v>66</v>
      </c>
      <c r="NU57" s="42" t="s">
        <v>66</v>
      </c>
      <c r="NV57" s="42" t="s">
        <v>62</v>
      </c>
      <c r="NW57" s="42" t="s">
        <v>62</v>
      </c>
      <c r="NX57" s="42" t="s">
        <v>62</v>
      </c>
      <c r="NY57" s="42" t="s">
        <v>62</v>
      </c>
      <c r="NZ57" s="42" t="s">
        <v>62</v>
      </c>
      <c r="OA57" s="42" t="s">
        <v>62</v>
      </c>
      <c r="OB57" s="42" t="s">
        <v>62</v>
      </c>
      <c r="OC57" s="42" t="s">
        <v>62</v>
      </c>
      <c r="OD57" s="42" t="s">
        <v>62</v>
      </c>
      <c r="OE57" s="42" t="s">
        <v>62</v>
      </c>
      <c r="OF57" s="42" t="s">
        <v>62</v>
      </c>
      <c r="OG57" s="42" t="s">
        <v>62</v>
      </c>
      <c r="OH57" s="42" t="s">
        <v>62</v>
      </c>
      <c r="OI57" s="42" t="s">
        <v>62</v>
      </c>
      <c r="OJ57" s="42" t="s">
        <v>62</v>
      </c>
      <c r="OK57" s="42" t="s">
        <v>62</v>
      </c>
      <c r="OL57" s="42" t="s">
        <v>62</v>
      </c>
      <c r="OM57" s="42" t="s">
        <v>62</v>
      </c>
      <c r="ON57" s="42" t="s">
        <v>62</v>
      </c>
      <c r="OO57" s="42" t="s">
        <v>62</v>
      </c>
      <c r="OP57" s="42" t="s">
        <v>62</v>
      </c>
      <c r="OQ57" s="42" t="s">
        <v>62</v>
      </c>
      <c r="OR57" s="42" t="s">
        <v>62</v>
      </c>
      <c r="OS57" s="42" t="s">
        <v>62</v>
      </c>
      <c r="OT57" s="42" t="s">
        <v>62</v>
      </c>
      <c r="OU57" s="42" t="s">
        <v>62</v>
      </c>
      <c r="OV57" s="42" t="s">
        <v>62</v>
      </c>
      <c r="OW57" s="42" t="s">
        <v>62</v>
      </c>
      <c r="OX57" s="42" t="s">
        <v>62</v>
      </c>
      <c r="OY57" s="42" t="s">
        <v>62</v>
      </c>
      <c r="OZ57" s="42" t="s">
        <v>62</v>
      </c>
      <c r="PA57" s="42" t="s">
        <v>62</v>
      </c>
      <c r="PB57" s="42" t="s">
        <v>62</v>
      </c>
      <c r="PC57" s="42" t="s">
        <v>62</v>
      </c>
      <c r="PD57" s="42" t="s">
        <v>62</v>
      </c>
      <c r="PE57" s="42" t="s">
        <v>62</v>
      </c>
      <c r="PF57" s="42" t="s">
        <v>62</v>
      </c>
      <c r="PG57" s="42" t="s">
        <v>62</v>
      </c>
      <c r="PH57" s="42" t="s">
        <v>62</v>
      </c>
      <c r="PI57" s="42" t="s">
        <v>62</v>
      </c>
      <c r="PJ57" s="42" t="s">
        <v>62</v>
      </c>
      <c r="PK57" s="42" t="s">
        <v>62</v>
      </c>
      <c r="PL57" s="42" t="s">
        <v>62</v>
      </c>
      <c r="PM57" s="42" t="s">
        <v>62</v>
      </c>
      <c r="PN57" s="42" t="s">
        <v>62</v>
      </c>
      <c r="PO57" s="42" t="s">
        <v>62</v>
      </c>
      <c r="PP57" s="42" t="s">
        <v>62</v>
      </c>
      <c r="PQ57" s="42" t="s">
        <v>62</v>
      </c>
      <c r="PR57" s="42" t="s">
        <v>62</v>
      </c>
      <c r="PS57" s="42" t="s">
        <v>62</v>
      </c>
      <c r="PT57" s="42" t="s">
        <v>62</v>
      </c>
      <c r="PU57" s="42" t="s">
        <v>62</v>
      </c>
      <c r="PV57" s="42" t="s">
        <v>62</v>
      </c>
      <c r="PW57" s="42" t="s">
        <v>62</v>
      </c>
      <c r="PX57" s="42" t="s">
        <v>62</v>
      </c>
      <c r="PY57" s="90" t="s">
        <v>62</v>
      </c>
      <c r="PZ57" s="90" t="s">
        <v>62</v>
      </c>
      <c r="QA57" s="42" t="s">
        <v>62</v>
      </c>
      <c r="QB57" s="42" t="s">
        <v>62</v>
      </c>
      <c r="QC57" s="42" t="s">
        <v>62</v>
      </c>
      <c r="QD57" s="42" t="s">
        <v>62</v>
      </c>
      <c r="QE57" s="42" t="s">
        <v>62</v>
      </c>
      <c r="QF57" s="42" t="s">
        <v>62</v>
      </c>
      <c r="QG57" s="42" t="s">
        <v>62</v>
      </c>
      <c r="QH57" s="42" t="s">
        <v>62</v>
      </c>
      <c r="QI57" s="42" t="s">
        <v>62</v>
      </c>
      <c r="QJ57" s="42" t="s">
        <v>66</v>
      </c>
      <c r="QK57" s="42" t="s">
        <v>66</v>
      </c>
      <c r="QL57" s="42" t="s">
        <v>66</v>
      </c>
      <c r="QM57" s="42" t="s">
        <v>66</v>
      </c>
      <c r="QN57" s="42" t="s">
        <v>66</v>
      </c>
      <c r="QO57" s="42" t="s">
        <v>62</v>
      </c>
      <c r="QP57" s="42" t="s">
        <v>62</v>
      </c>
      <c r="QQ57" s="42" t="s">
        <v>62</v>
      </c>
      <c r="QR57" s="42" t="s">
        <v>62</v>
      </c>
      <c r="QS57" s="42" t="s">
        <v>62</v>
      </c>
      <c r="QT57" s="42" t="s">
        <v>62</v>
      </c>
      <c r="QU57" s="42" t="s">
        <v>62</v>
      </c>
      <c r="QV57" s="42" t="s">
        <v>62</v>
      </c>
      <c r="QW57" s="42" t="s">
        <v>62</v>
      </c>
      <c r="QX57" s="42" t="s">
        <v>62</v>
      </c>
      <c r="QY57" s="42" t="s">
        <v>62</v>
      </c>
      <c r="QZ57" s="42" t="s">
        <v>62</v>
      </c>
      <c r="RA57" s="42" t="s">
        <v>62</v>
      </c>
      <c r="RB57" s="42" t="s">
        <v>62</v>
      </c>
      <c r="RC57" s="42" t="s">
        <v>62</v>
      </c>
      <c r="RD57" s="42" t="s">
        <v>62</v>
      </c>
      <c r="RE57" s="42" t="s">
        <v>62</v>
      </c>
      <c r="RF57" s="42" t="s">
        <v>62</v>
      </c>
      <c r="RG57" s="42" t="s">
        <v>62</v>
      </c>
      <c r="RH57" s="42" t="s">
        <v>62</v>
      </c>
      <c r="RI57" s="42" t="s">
        <v>62</v>
      </c>
      <c r="RJ57" s="42" t="s">
        <v>62</v>
      </c>
      <c r="RK57" s="42" t="s">
        <v>62</v>
      </c>
      <c r="RL57" s="42" t="s">
        <v>62</v>
      </c>
      <c r="RM57" s="42" t="s">
        <v>62</v>
      </c>
      <c r="RN57" s="42" t="s">
        <v>62</v>
      </c>
      <c r="RO57" s="42" t="s">
        <v>62</v>
      </c>
      <c r="RP57" s="42" t="s">
        <v>66</v>
      </c>
      <c r="RQ57" s="42" t="s">
        <v>66</v>
      </c>
      <c r="RR57" s="42" t="s">
        <v>66</v>
      </c>
      <c r="RS57" s="42" t="s">
        <v>62</v>
      </c>
      <c r="RT57" s="42" t="s">
        <v>62</v>
      </c>
      <c r="RU57" s="42" t="s">
        <v>62</v>
      </c>
      <c r="RV57" s="42" t="s">
        <v>62</v>
      </c>
      <c r="RW57" s="42" t="s">
        <v>62</v>
      </c>
      <c r="RX57" s="42" t="s">
        <v>62</v>
      </c>
      <c r="RY57" s="42" t="s">
        <v>62</v>
      </c>
      <c r="RZ57" s="42" t="s">
        <v>66</v>
      </c>
      <c r="SA57" s="42" t="s">
        <v>66</v>
      </c>
      <c r="SB57" s="42" t="s">
        <v>66</v>
      </c>
      <c r="SC57" s="42" t="s">
        <v>66</v>
      </c>
      <c r="SD57" s="42" t="s">
        <v>66</v>
      </c>
      <c r="SE57" s="42" t="s">
        <v>66</v>
      </c>
      <c r="SF57" s="42" t="s">
        <v>66</v>
      </c>
      <c r="SG57" s="42" t="s">
        <v>66</v>
      </c>
      <c r="SH57" s="42" t="s">
        <v>66</v>
      </c>
      <c r="SI57" s="42" t="s">
        <v>66</v>
      </c>
      <c r="SJ57" s="42" t="s">
        <v>66</v>
      </c>
      <c r="SK57" s="42" t="s">
        <v>66</v>
      </c>
      <c r="SL57" s="42" t="s">
        <v>66</v>
      </c>
      <c r="SM57" s="42" t="s">
        <v>66</v>
      </c>
      <c r="SN57" s="42" t="s">
        <v>66</v>
      </c>
      <c r="SO57" s="42" t="s">
        <v>66</v>
      </c>
      <c r="SP57" s="42" t="s">
        <v>66</v>
      </c>
      <c r="SQ57" s="42" t="s">
        <v>66</v>
      </c>
      <c r="SR57" s="42" t="s">
        <v>66</v>
      </c>
      <c r="SS57" s="42" t="s">
        <v>66</v>
      </c>
      <c r="ST57" s="42" t="s">
        <v>66</v>
      </c>
      <c r="SU57" s="42" t="s">
        <v>66</v>
      </c>
      <c r="SV57" s="42" t="s">
        <v>66</v>
      </c>
      <c r="SW57" s="42" t="s">
        <v>66</v>
      </c>
      <c r="SX57" s="42" t="s">
        <v>66</v>
      </c>
      <c r="SY57" s="42" t="s">
        <v>66</v>
      </c>
      <c r="SZ57" s="42" t="s">
        <v>66</v>
      </c>
      <c r="TA57" s="42" t="s">
        <v>66</v>
      </c>
      <c r="TB57" s="42" t="s">
        <v>66</v>
      </c>
      <c r="TC57" s="42" t="s">
        <v>66</v>
      </c>
      <c r="TD57" s="42" t="s">
        <v>66</v>
      </c>
      <c r="TE57" s="42" t="s">
        <v>66</v>
      </c>
      <c r="TF57" s="42" t="s">
        <v>66</v>
      </c>
      <c r="TG57" s="42" t="s">
        <v>66</v>
      </c>
      <c r="TH57" s="42" t="s">
        <v>66</v>
      </c>
      <c r="TI57" s="42" t="s">
        <v>62</v>
      </c>
      <c r="TJ57" s="42" t="s">
        <v>62</v>
      </c>
      <c r="TK57" s="42" t="s">
        <v>62</v>
      </c>
      <c r="TL57" s="42" t="s">
        <v>62</v>
      </c>
      <c r="TM57" s="42" t="s">
        <v>62</v>
      </c>
      <c r="TN57" s="42" t="s">
        <v>62</v>
      </c>
      <c r="TO57" s="42" t="s">
        <v>62</v>
      </c>
      <c r="TP57" s="42" t="s">
        <v>62</v>
      </c>
      <c r="TQ57" s="42" t="s">
        <v>62</v>
      </c>
      <c r="TR57" s="42" t="s">
        <v>62</v>
      </c>
      <c r="TS57" s="42" t="s">
        <v>62</v>
      </c>
      <c r="TT57" s="42" t="s">
        <v>62</v>
      </c>
      <c r="TU57" s="42" t="s">
        <v>62</v>
      </c>
      <c r="TV57" s="42" t="s">
        <v>62</v>
      </c>
      <c r="TW57" s="42" t="s">
        <v>62</v>
      </c>
      <c r="TX57" s="42" t="s">
        <v>62</v>
      </c>
      <c r="TY57" s="42" t="s">
        <v>62</v>
      </c>
      <c r="TZ57" s="42" t="s">
        <v>62</v>
      </c>
      <c r="UA57" s="42" t="s">
        <v>62</v>
      </c>
      <c r="UB57" s="42" t="s">
        <v>62</v>
      </c>
      <c r="UC57" s="42" t="s">
        <v>62</v>
      </c>
      <c r="UD57" s="42" t="s">
        <v>62</v>
      </c>
      <c r="UE57" s="42" t="s">
        <v>62</v>
      </c>
      <c r="UF57" s="42" t="s">
        <v>62</v>
      </c>
      <c r="UG57" s="42" t="s">
        <v>62</v>
      </c>
      <c r="UH57" s="42" t="s">
        <v>62</v>
      </c>
      <c r="UI57" s="42" t="s">
        <v>62</v>
      </c>
      <c r="UJ57" s="42" t="s">
        <v>62</v>
      </c>
      <c r="UK57" s="42" t="s">
        <v>62</v>
      </c>
      <c r="UL57" s="42" t="s">
        <v>62</v>
      </c>
      <c r="UM57" s="42" t="s">
        <v>62</v>
      </c>
      <c r="UN57" s="42" t="s">
        <v>62</v>
      </c>
      <c r="UO57" s="42" t="s">
        <v>62</v>
      </c>
      <c r="UP57" s="42" t="s">
        <v>62</v>
      </c>
      <c r="UQ57" s="42" t="s">
        <v>62</v>
      </c>
      <c r="UR57" s="42" t="s">
        <v>62</v>
      </c>
      <c r="US57" s="42" t="s">
        <v>62</v>
      </c>
      <c r="UT57" s="42" t="s">
        <v>62</v>
      </c>
      <c r="UU57" s="42" t="s">
        <v>62</v>
      </c>
      <c r="UV57" s="42" t="s">
        <v>62</v>
      </c>
      <c r="UW57" s="42" t="s">
        <v>62</v>
      </c>
      <c r="UX57" s="42" t="s">
        <v>62</v>
      </c>
      <c r="UY57" s="42" t="s">
        <v>62</v>
      </c>
      <c r="UZ57" s="42" t="s">
        <v>62</v>
      </c>
      <c r="VA57" s="42" t="s">
        <v>62</v>
      </c>
      <c r="VB57" s="42" t="s">
        <v>62</v>
      </c>
      <c r="VC57" s="42" t="s">
        <v>62</v>
      </c>
      <c r="VD57" s="42" t="s">
        <v>62</v>
      </c>
      <c r="VE57" s="42" t="s">
        <v>62</v>
      </c>
      <c r="VF57" s="42" t="s">
        <v>62</v>
      </c>
      <c r="VG57" s="42" t="s">
        <v>62</v>
      </c>
      <c r="VH57" s="42" t="s">
        <v>62</v>
      </c>
      <c r="VI57" s="42" t="s">
        <v>62</v>
      </c>
      <c r="VJ57" s="42" t="s">
        <v>62</v>
      </c>
      <c r="VK57" s="42" t="s">
        <v>62</v>
      </c>
      <c r="VL57" s="42" t="s">
        <v>62</v>
      </c>
      <c r="VM57" s="42" t="s">
        <v>62</v>
      </c>
      <c r="VN57" s="42" t="s">
        <v>62</v>
      </c>
      <c r="VO57" s="42" t="s">
        <v>62</v>
      </c>
      <c r="VP57" s="42" t="s">
        <v>62</v>
      </c>
      <c r="VQ57" s="42" t="s">
        <v>62</v>
      </c>
      <c r="VR57" s="42" t="s">
        <v>62</v>
      </c>
      <c r="VS57" s="42" t="s">
        <v>62</v>
      </c>
      <c r="VT57" s="42" t="s">
        <v>62</v>
      </c>
      <c r="VU57" s="42" t="s">
        <v>62</v>
      </c>
      <c r="VV57" s="42" t="s">
        <v>62</v>
      </c>
      <c r="VW57" s="42" t="s">
        <v>62</v>
      </c>
      <c r="VX57" s="42" t="s">
        <v>62</v>
      </c>
      <c r="VY57" s="42" t="s">
        <v>62</v>
      </c>
      <c r="VZ57" s="42" t="s">
        <v>62</v>
      </c>
      <c r="WA57" s="42" t="s">
        <v>62</v>
      </c>
      <c r="WB57" s="42" t="s">
        <v>62</v>
      </c>
      <c r="WC57" s="42" t="s">
        <v>62</v>
      </c>
      <c r="WD57" s="42" t="s">
        <v>62</v>
      </c>
      <c r="WE57" s="42" t="s">
        <v>62</v>
      </c>
      <c r="WF57" s="42" t="s">
        <v>62</v>
      </c>
      <c r="WG57" s="42" t="s">
        <v>62</v>
      </c>
      <c r="WH57" s="42" t="s">
        <v>62</v>
      </c>
      <c r="WI57" s="42" t="s">
        <v>62</v>
      </c>
      <c r="WJ57" s="42" t="s">
        <v>62</v>
      </c>
      <c r="WK57" s="42" t="s">
        <v>62</v>
      </c>
      <c r="WL57" s="42" t="s">
        <v>62</v>
      </c>
      <c r="WM57" s="42" t="s">
        <v>62</v>
      </c>
      <c r="WN57" s="42" t="s">
        <v>62</v>
      </c>
      <c r="WO57" s="42" t="s">
        <v>62</v>
      </c>
      <c r="WP57" s="42" t="s">
        <v>62</v>
      </c>
      <c r="WQ57" s="42" t="s">
        <v>62</v>
      </c>
      <c r="WR57" s="42" t="s">
        <v>62</v>
      </c>
      <c r="WS57" s="42" t="s">
        <v>62</v>
      </c>
      <c r="WT57" s="42" t="s">
        <v>62</v>
      </c>
      <c r="WU57" s="42" t="s">
        <v>62</v>
      </c>
      <c r="WV57" s="42" t="s">
        <v>62</v>
      </c>
      <c r="WW57" s="42" t="s">
        <v>62</v>
      </c>
      <c r="WX57" s="42" t="s">
        <v>62</v>
      </c>
      <c r="WY57" s="42" t="s">
        <v>62</v>
      </c>
      <c r="WZ57" s="42" t="s">
        <v>62</v>
      </c>
      <c r="XA57" s="42" t="s">
        <v>62</v>
      </c>
      <c r="XB57" s="42" t="s">
        <v>62</v>
      </c>
      <c r="XC57" s="42" t="s">
        <v>62</v>
      </c>
      <c r="XD57" s="42" t="s">
        <v>62</v>
      </c>
      <c r="XE57" s="42" t="s">
        <v>62</v>
      </c>
      <c r="XF57" s="42" t="s">
        <v>62</v>
      </c>
      <c r="XG57" s="42" t="s">
        <v>62</v>
      </c>
      <c r="XH57" s="42" t="s">
        <v>62</v>
      </c>
      <c r="XI57" s="42" t="s">
        <v>62</v>
      </c>
      <c r="XJ57" s="42" t="s">
        <v>62</v>
      </c>
      <c r="XK57" s="42" t="s">
        <v>62</v>
      </c>
      <c r="XL57" s="42" t="s">
        <v>62</v>
      </c>
      <c r="XM57" s="42" t="s">
        <v>62</v>
      </c>
      <c r="XN57" s="42" t="s">
        <v>62</v>
      </c>
      <c r="XO57" s="42" t="s">
        <v>62</v>
      </c>
      <c r="XP57" s="42" t="s">
        <v>62</v>
      </c>
      <c r="XQ57" s="42" t="s">
        <v>62</v>
      </c>
      <c r="XR57" s="42" t="s">
        <v>62</v>
      </c>
      <c r="XS57" s="42" t="s">
        <v>62</v>
      </c>
      <c r="XT57" s="42" t="s">
        <v>62</v>
      </c>
      <c r="XU57" s="42" t="s">
        <v>62</v>
      </c>
      <c r="XV57" s="42" t="s">
        <v>62</v>
      </c>
      <c r="XW57" s="42" t="s">
        <v>62</v>
      </c>
      <c r="XX57" s="42" t="s">
        <v>62</v>
      </c>
      <c r="XY57" s="42" t="s">
        <v>109</v>
      </c>
      <c r="XZ57" s="42" t="s">
        <v>109</v>
      </c>
      <c r="YA57" s="42" t="s">
        <v>109</v>
      </c>
      <c r="YB57" s="42" t="s">
        <v>109</v>
      </c>
      <c r="YC57" s="42" t="s">
        <v>109</v>
      </c>
      <c r="YD57" s="42" t="s">
        <v>1792</v>
      </c>
      <c r="YE57" s="23"/>
    </row>
    <row r="58" spans="1:655" x14ac:dyDescent="0.55000000000000004">
      <c r="A58" t="s">
        <v>66</v>
      </c>
      <c r="B58" s="42">
        <f>IF(B$57=$A58,1,0)</f>
        <v>1</v>
      </c>
      <c r="C58" s="42">
        <f t="shared" ref="C58:BN61" si="179">IF(C$57=$A58,1,0)</f>
        <v>1</v>
      </c>
      <c r="D58" s="42">
        <f t="shared" si="179"/>
        <v>1</v>
      </c>
      <c r="E58" s="42">
        <f t="shared" si="179"/>
        <v>1</v>
      </c>
      <c r="F58" s="42">
        <f t="shared" si="179"/>
        <v>1</v>
      </c>
      <c r="G58" s="42">
        <f t="shared" si="179"/>
        <v>1</v>
      </c>
      <c r="H58" s="42">
        <f t="shared" si="179"/>
        <v>1</v>
      </c>
      <c r="I58" s="42">
        <f t="shared" si="179"/>
        <v>1</v>
      </c>
      <c r="J58" s="42">
        <f t="shared" si="179"/>
        <v>1</v>
      </c>
      <c r="K58" s="42">
        <f t="shared" si="179"/>
        <v>1</v>
      </c>
      <c r="L58" s="42">
        <f t="shared" si="179"/>
        <v>1</v>
      </c>
      <c r="M58" s="42">
        <f t="shared" si="179"/>
        <v>1</v>
      </c>
      <c r="N58" s="42">
        <f t="shared" si="179"/>
        <v>1</v>
      </c>
      <c r="O58" s="42">
        <f t="shared" si="179"/>
        <v>1</v>
      </c>
      <c r="P58" s="42">
        <f t="shared" si="179"/>
        <v>1</v>
      </c>
      <c r="Q58" s="42">
        <f t="shared" si="179"/>
        <v>1</v>
      </c>
      <c r="R58" s="42">
        <f t="shared" si="179"/>
        <v>1</v>
      </c>
      <c r="S58" s="42">
        <f t="shared" si="179"/>
        <v>1</v>
      </c>
      <c r="T58" s="42">
        <f t="shared" si="179"/>
        <v>1</v>
      </c>
      <c r="U58" s="42">
        <f t="shared" si="179"/>
        <v>1</v>
      </c>
      <c r="V58" s="42">
        <f t="shared" si="179"/>
        <v>1</v>
      </c>
      <c r="W58" s="42">
        <f t="shared" si="179"/>
        <v>1</v>
      </c>
      <c r="X58" s="42">
        <f t="shared" si="179"/>
        <v>1</v>
      </c>
      <c r="Y58" s="42">
        <f t="shared" si="179"/>
        <v>1</v>
      </c>
      <c r="Z58" s="42">
        <f t="shared" si="179"/>
        <v>1</v>
      </c>
      <c r="AA58" s="42">
        <f t="shared" si="179"/>
        <v>1</v>
      </c>
      <c r="AB58" s="42">
        <f t="shared" si="179"/>
        <v>1</v>
      </c>
      <c r="AC58" s="42">
        <f t="shared" si="179"/>
        <v>1</v>
      </c>
      <c r="AD58" s="42">
        <f t="shared" si="179"/>
        <v>1</v>
      </c>
      <c r="AE58" s="42">
        <f t="shared" si="179"/>
        <v>1</v>
      </c>
      <c r="AF58" s="42">
        <f t="shared" si="179"/>
        <v>1</v>
      </c>
      <c r="AG58" s="42">
        <f t="shared" si="179"/>
        <v>1</v>
      </c>
      <c r="AH58" s="42">
        <f t="shared" si="179"/>
        <v>1</v>
      </c>
      <c r="AI58" s="42">
        <f t="shared" si="179"/>
        <v>1</v>
      </c>
      <c r="AJ58" s="42">
        <f t="shared" si="179"/>
        <v>1</v>
      </c>
      <c r="AK58" s="42">
        <f t="shared" si="179"/>
        <v>1</v>
      </c>
      <c r="AL58" s="42">
        <f t="shared" si="179"/>
        <v>1</v>
      </c>
      <c r="AM58" s="42">
        <f t="shared" si="179"/>
        <v>1</v>
      </c>
      <c r="AN58" s="42">
        <f t="shared" si="179"/>
        <v>0</v>
      </c>
      <c r="AO58" s="42">
        <f t="shared" si="179"/>
        <v>1</v>
      </c>
      <c r="AP58" s="42">
        <f t="shared" si="179"/>
        <v>1</v>
      </c>
      <c r="AQ58" s="42">
        <f t="shared" si="179"/>
        <v>1</v>
      </c>
      <c r="AR58" s="42">
        <f t="shared" si="179"/>
        <v>1</v>
      </c>
      <c r="AS58" s="42">
        <f t="shared" si="179"/>
        <v>1</v>
      </c>
      <c r="AT58" s="42">
        <f t="shared" si="179"/>
        <v>1</v>
      </c>
      <c r="AU58" s="42">
        <f t="shared" si="179"/>
        <v>1</v>
      </c>
      <c r="AV58" s="42">
        <f t="shared" si="179"/>
        <v>1</v>
      </c>
      <c r="AW58" s="42">
        <f t="shared" si="179"/>
        <v>1</v>
      </c>
      <c r="AX58" s="42">
        <f t="shared" si="179"/>
        <v>1</v>
      </c>
      <c r="AY58" s="42">
        <f t="shared" si="179"/>
        <v>1</v>
      </c>
      <c r="AZ58" s="42">
        <f t="shared" si="179"/>
        <v>1</v>
      </c>
      <c r="BA58" s="42">
        <f t="shared" si="179"/>
        <v>1</v>
      </c>
      <c r="BB58" s="42">
        <f t="shared" si="179"/>
        <v>1</v>
      </c>
      <c r="BC58" s="42">
        <f t="shared" si="179"/>
        <v>1</v>
      </c>
      <c r="BD58" s="42">
        <f t="shared" si="179"/>
        <v>1</v>
      </c>
      <c r="BE58" s="42">
        <f t="shared" si="179"/>
        <v>1</v>
      </c>
      <c r="BF58" s="42">
        <f t="shared" si="179"/>
        <v>1</v>
      </c>
      <c r="BG58" s="42">
        <f t="shared" si="179"/>
        <v>1</v>
      </c>
      <c r="BH58" s="42">
        <f t="shared" si="179"/>
        <v>1</v>
      </c>
      <c r="BI58" s="42">
        <f t="shared" si="179"/>
        <v>1</v>
      </c>
      <c r="BJ58" s="42">
        <f t="shared" si="179"/>
        <v>1</v>
      </c>
      <c r="BK58" s="42">
        <f t="shared" si="179"/>
        <v>1</v>
      </c>
      <c r="BL58" s="42">
        <f t="shared" si="179"/>
        <v>1</v>
      </c>
      <c r="BM58" s="42">
        <f t="shared" si="179"/>
        <v>1</v>
      </c>
      <c r="BN58" s="42">
        <f t="shared" si="179"/>
        <v>1</v>
      </c>
      <c r="BO58" s="42">
        <f t="shared" ref="BO58:DZ61" si="180">IF(BO$57=$A58,1,0)</f>
        <v>1</v>
      </c>
      <c r="BP58" s="42">
        <f t="shared" si="180"/>
        <v>1</v>
      </c>
      <c r="BQ58" s="42">
        <f t="shared" si="180"/>
        <v>1</v>
      </c>
      <c r="BR58" s="42">
        <f t="shared" si="180"/>
        <v>1</v>
      </c>
      <c r="BS58" s="42">
        <f t="shared" si="180"/>
        <v>1</v>
      </c>
      <c r="BT58" s="42">
        <f t="shared" si="180"/>
        <v>1</v>
      </c>
      <c r="BU58" s="42">
        <f t="shared" si="180"/>
        <v>1</v>
      </c>
      <c r="BV58" s="42">
        <f t="shared" si="180"/>
        <v>1</v>
      </c>
      <c r="BW58" s="42">
        <f t="shared" si="180"/>
        <v>1</v>
      </c>
      <c r="BX58" s="42">
        <f t="shared" si="180"/>
        <v>1</v>
      </c>
      <c r="BY58" s="42">
        <f t="shared" si="180"/>
        <v>1</v>
      </c>
      <c r="BZ58" s="42">
        <f t="shared" si="180"/>
        <v>1</v>
      </c>
      <c r="CA58" s="42">
        <f t="shared" si="180"/>
        <v>1</v>
      </c>
      <c r="CB58" s="42">
        <f t="shared" si="180"/>
        <v>1</v>
      </c>
      <c r="CC58" s="42">
        <f t="shared" si="180"/>
        <v>1</v>
      </c>
      <c r="CD58" s="42">
        <f t="shared" si="180"/>
        <v>1</v>
      </c>
      <c r="CE58" s="42">
        <f t="shared" si="180"/>
        <v>1</v>
      </c>
      <c r="CF58" s="42">
        <f t="shared" si="180"/>
        <v>1</v>
      </c>
      <c r="CG58" s="42">
        <f t="shared" si="180"/>
        <v>1</v>
      </c>
      <c r="CH58" s="42">
        <f t="shared" si="180"/>
        <v>1</v>
      </c>
      <c r="CI58" s="42">
        <f t="shared" si="180"/>
        <v>1</v>
      </c>
      <c r="CJ58" s="42">
        <f t="shared" si="180"/>
        <v>1</v>
      </c>
      <c r="CK58" s="42">
        <f t="shared" si="180"/>
        <v>0</v>
      </c>
      <c r="CL58" s="42">
        <f t="shared" si="180"/>
        <v>1</v>
      </c>
      <c r="CM58" s="42">
        <f t="shared" si="180"/>
        <v>1</v>
      </c>
      <c r="CN58" s="42">
        <f t="shared" si="180"/>
        <v>1</v>
      </c>
      <c r="CO58" s="42">
        <f t="shared" si="180"/>
        <v>1</v>
      </c>
      <c r="CP58" s="42">
        <f t="shared" si="180"/>
        <v>1</v>
      </c>
      <c r="CQ58" s="42">
        <f t="shared" si="180"/>
        <v>0</v>
      </c>
      <c r="CR58" s="42">
        <f t="shared" si="180"/>
        <v>0</v>
      </c>
      <c r="CS58" s="42">
        <f t="shared" si="180"/>
        <v>0</v>
      </c>
      <c r="CT58" s="42">
        <f t="shared" si="180"/>
        <v>0</v>
      </c>
      <c r="CU58" s="42">
        <f t="shared" si="180"/>
        <v>1</v>
      </c>
      <c r="CV58" s="42">
        <f t="shared" si="180"/>
        <v>0</v>
      </c>
      <c r="CW58" s="42">
        <f t="shared" si="180"/>
        <v>1</v>
      </c>
      <c r="CX58" s="42">
        <f t="shared" si="180"/>
        <v>0</v>
      </c>
      <c r="CY58" s="42">
        <f t="shared" si="180"/>
        <v>0</v>
      </c>
      <c r="CZ58" s="42">
        <f t="shared" si="180"/>
        <v>0</v>
      </c>
      <c r="DA58" s="42">
        <f t="shared" si="180"/>
        <v>0</v>
      </c>
      <c r="DB58" s="42">
        <f t="shared" si="180"/>
        <v>0</v>
      </c>
      <c r="DC58" s="42">
        <f t="shared" si="180"/>
        <v>0</v>
      </c>
      <c r="DD58" s="42">
        <f t="shared" si="180"/>
        <v>0</v>
      </c>
      <c r="DE58" s="42">
        <f t="shared" si="180"/>
        <v>0</v>
      </c>
      <c r="DF58" s="42">
        <f t="shared" si="180"/>
        <v>0</v>
      </c>
      <c r="DG58" s="42">
        <f t="shared" si="180"/>
        <v>1</v>
      </c>
      <c r="DH58" s="42">
        <f t="shared" si="180"/>
        <v>0</v>
      </c>
      <c r="DI58" s="42">
        <f t="shared" si="180"/>
        <v>0</v>
      </c>
      <c r="DJ58" s="42">
        <f t="shared" si="180"/>
        <v>0</v>
      </c>
      <c r="DK58" s="42">
        <f t="shared" si="180"/>
        <v>0</v>
      </c>
      <c r="DL58" s="42">
        <f t="shared" si="180"/>
        <v>0</v>
      </c>
      <c r="DM58" s="42">
        <f t="shared" si="180"/>
        <v>0</v>
      </c>
      <c r="DN58" s="42">
        <f t="shared" si="180"/>
        <v>0</v>
      </c>
      <c r="DO58" s="42">
        <f t="shared" si="180"/>
        <v>0</v>
      </c>
      <c r="DP58" s="42">
        <f t="shared" si="180"/>
        <v>0</v>
      </c>
      <c r="DQ58" s="42">
        <f t="shared" si="180"/>
        <v>0</v>
      </c>
      <c r="DR58" s="42">
        <f t="shared" si="180"/>
        <v>1</v>
      </c>
      <c r="DS58" s="42">
        <f t="shared" si="180"/>
        <v>0</v>
      </c>
      <c r="DT58" s="42">
        <f t="shared" si="180"/>
        <v>0</v>
      </c>
      <c r="DU58" s="42">
        <f t="shared" si="180"/>
        <v>0</v>
      </c>
      <c r="DV58" s="42">
        <f t="shared" si="180"/>
        <v>0</v>
      </c>
      <c r="DW58" s="42">
        <f t="shared" si="180"/>
        <v>0</v>
      </c>
      <c r="DX58" s="42">
        <f t="shared" si="180"/>
        <v>1</v>
      </c>
      <c r="DY58" s="42">
        <f t="shared" si="180"/>
        <v>0</v>
      </c>
      <c r="DZ58" s="42">
        <f t="shared" si="180"/>
        <v>0</v>
      </c>
      <c r="EA58" s="42">
        <f t="shared" ref="EA58:GL61" si="181">IF(EA$57=$A58,1,0)</f>
        <v>0</v>
      </c>
      <c r="EB58" s="42">
        <f t="shared" si="181"/>
        <v>1</v>
      </c>
      <c r="EC58" s="42">
        <f t="shared" si="181"/>
        <v>0</v>
      </c>
      <c r="ED58" s="42">
        <f t="shared" si="181"/>
        <v>0</v>
      </c>
      <c r="EE58" s="42">
        <f t="shared" si="181"/>
        <v>1</v>
      </c>
      <c r="EF58" s="42">
        <f t="shared" si="181"/>
        <v>0</v>
      </c>
      <c r="EG58" s="42">
        <f t="shared" si="181"/>
        <v>0</v>
      </c>
      <c r="EH58" s="42">
        <f t="shared" si="181"/>
        <v>0</v>
      </c>
      <c r="EI58" s="42">
        <f t="shared" si="181"/>
        <v>0</v>
      </c>
      <c r="EJ58" s="42">
        <f t="shared" si="181"/>
        <v>1</v>
      </c>
      <c r="EK58" s="42">
        <f t="shared" si="181"/>
        <v>0</v>
      </c>
      <c r="EL58" s="42">
        <f t="shared" si="181"/>
        <v>0</v>
      </c>
      <c r="EM58" s="42">
        <f t="shared" si="181"/>
        <v>0</v>
      </c>
      <c r="EN58" s="42">
        <f t="shared" si="181"/>
        <v>0</v>
      </c>
      <c r="EO58" s="42">
        <f t="shared" si="181"/>
        <v>0</v>
      </c>
      <c r="EP58" s="42">
        <f t="shared" si="181"/>
        <v>0</v>
      </c>
      <c r="EQ58" s="42">
        <f t="shared" si="181"/>
        <v>0</v>
      </c>
      <c r="ER58" s="42">
        <f t="shared" si="181"/>
        <v>0</v>
      </c>
      <c r="ES58" s="42">
        <f t="shared" si="181"/>
        <v>0</v>
      </c>
      <c r="ET58" s="42">
        <f t="shared" si="181"/>
        <v>0</v>
      </c>
      <c r="EU58" s="42">
        <f t="shared" si="181"/>
        <v>0</v>
      </c>
      <c r="EV58" s="42">
        <f t="shared" si="181"/>
        <v>0</v>
      </c>
      <c r="EW58" s="42">
        <f t="shared" si="181"/>
        <v>0</v>
      </c>
      <c r="EX58" s="42">
        <f t="shared" si="181"/>
        <v>0</v>
      </c>
      <c r="EY58" s="42">
        <f t="shared" si="181"/>
        <v>0</v>
      </c>
      <c r="EZ58" s="42">
        <f t="shared" si="181"/>
        <v>0</v>
      </c>
      <c r="FA58" s="42">
        <f t="shared" si="181"/>
        <v>0</v>
      </c>
      <c r="FB58" s="42">
        <f t="shared" si="181"/>
        <v>0</v>
      </c>
      <c r="FC58" s="42">
        <f t="shared" si="181"/>
        <v>1</v>
      </c>
      <c r="FD58" s="42">
        <f t="shared" si="181"/>
        <v>1</v>
      </c>
      <c r="FE58" s="42">
        <f t="shared" si="181"/>
        <v>1</v>
      </c>
      <c r="FF58" s="42">
        <f t="shared" si="181"/>
        <v>1</v>
      </c>
      <c r="FG58" s="42">
        <f t="shared" si="181"/>
        <v>1</v>
      </c>
      <c r="FH58" s="42">
        <f t="shared" si="181"/>
        <v>1</v>
      </c>
      <c r="FI58" s="42">
        <f t="shared" si="181"/>
        <v>1</v>
      </c>
      <c r="FJ58" s="42">
        <f t="shared" si="181"/>
        <v>1</v>
      </c>
      <c r="FK58" s="42">
        <f t="shared" si="181"/>
        <v>1</v>
      </c>
      <c r="FL58" s="42">
        <f t="shared" si="181"/>
        <v>1</v>
      </c>
      <c r="FM58" s="42">
        <f t="shared" si="181"/>
        <v>1</v>
      </c>
      <c r="FN58" s="42">
        <f t="shared" si="181"/>
        <v>1</v>
      </c>
      <c r="FO58" s="42">
        <f t="shared" si="181"/>
        <v>1</v>
      </c>
      <c r="FP58" s="42">
        <f t="shared" si="181"/>
        <v>1</v>
      </c>
      <c r="FQ58" s="42">
        <f t="shared" si="181"/>
        <v>1</v>
      </c>
      <c r="FR58" s="42">
        <f t="shared" si="181"/>
        <v>1</v>
      </c>
      <c r="FS58" s="42">
        <f t="shared" si="181"/>
        <v>1</v>
      </c>
      <c r="FT58" s="42">
        <f t="shared" si="181"/>
        <v>1</v>
      </c>
      <c r="FU58" s="42">
        <f t="shared" si="181"/>
        <v>1</v>
      </c>
      <c r="FV58" s="42">
        <f t="shared" si="181"/>
        <v>1</v>
      </c>
      <c r="FW58" s="42">
        <f t="shared" si="181"/>
        <v>1</v>
      </c>
      <c r="FX58" s="42">
        <f t="shared" si="181"/>
        <v>1</v>
      </c>
      <c r="FY58" s="42">
        <f t="shared" si="181"/>
        <v>1</v>
      </c>
      <c r="FZ58" s="42">
        <f t="shared" si="181"/>
        <v>1</v>
      </c>
      <c r="GA58" s="42">
        <f t="shared" si="181"/>
        <v>1</v>
      </c>
      <c r="GB58" s="42">
        <f t="shared" si="181"/>
        <v>1</v>
      </c>
      <c r="GC58" s="42">
        <f t="shared" si="181"/>
        <v>1</v>
      </c>
      <c r="GD58" s="42">
        <f t="shared" si="181"/>
        <v>1</v>
      </c>
      <c r="GE58" s="42">
        <f t="shared" si="181"/>
        <v>1</v>
      </c>
      <c r="GF58" s="42">
        <f t="shared" si="181"/>
        <v>1</v>
      </c>
      <c r="GG58" s="42">
        <f t="shared" si="181"/>
        <v>1</v>
      </c>
      <c r="GH58" s="42">
        <f t="shared" si="181"/>
        <v>1</v>
      </c>
      <c r="GI58" s="42">
        <f t="shared" si="181"/>
        <v>1</v>
      </c>
      <c r="GJ58" s="42">
        <f t="shared" si="181"/>
        <v>1</v>
      </c>
      <c r="GK58" s="42">
        <f t="shared" si="181"/>
        <v>1</v>
      </c>
      <c r="GL58" s="42">
        <f t="shared" si="181"/>
        <v>1</v>
      </c>
      <c r="GM58" s="42">
        <f t="shared" ref="GM58:IX61" si="182">IF(GM$57=$A58,1,0)</f>
        <v>1</v>
      </c>
      <c r="GN58" s="42">
        <f t="shared" si="182"/>
        <v>1</v>
      </c>
      <c r="GO58" s="42">
        <f t="shared" si="182"/>
        <v>1</v>
      </c>
      <c r="GP58" s="42">
        <f t="shared" si="182"/>
        <v>1</v>
      </c>
      <c r="GQ58" s="42">
        <f t="shared" si="182"/>
        <v>1</v>
      </c>
      <c r="GR58" s="42">
        <f t="shared" si="182"/>
        <v>1</v>
      </c>
      <c r="GS58" s="42">
        <f t="shared" si="182"/>
        <v>1</v>
      </c>
      <c r="GT58" s="42">
        <f t="shared" si="182"/>
        <v>1</v>
      </c>
      <c r="GU58" s="42">
        <f t="shared" si="182"/>
        <v>1</v>
      </c>
      <c r="GV58" s="42">
        <f t="shared" si="182"/>
        <v>1</v>
      </c>
      <c r="GW58" s="42">
        <f t="shared" si="182"/>
        <v>1</v>
      </c>
      <c r="GX58" s="42">
        <f t="shared" si="182"/>
        <v>1</v>
      </c>
      <c r="GY58" s="42">
        <f t="shared" si="182"/>
        <v>1</v>
      </c>
      <c r="GZ58" s="42">
        <f t="shared" si="182"/>
        <v>1</v>
      </c>
      <c r="HA58" s="42">
        <f t="shared" si="182"/>
        <v>1</v>
      </c>
      <c r="HB58" s="42">
        <f t="shared" si="182"/>
        <v>1</v>
      </c>
      <c r="HC58" s="42">
        <f t="shared" si="182"/>
        <v>1</v>
      </c>
      <c r="HD58" s="42">
        <f t="shared" si="182"/>
        <v>1</v>
      </c>
      <c r="HE58" s="42">
        <f t="shared" si="182"/>
        <v>1</v>
      </c>
      <c r="HF58" s="42">
        <f t="shared" si="182"/>
        <v>1</v>
      </c>
      <c r="HG58" s="42">
        <f t="shared" si="182"/>
        <v>1</v>
      </c>
      <c r="HH58" s="42">
        <f t="shared" si="182"/>
        <v>1</v>
      </c>
      <c r="HI58" s="42">
        <f t="shared" si="182"/>
        <v>1</v>
      </c>
      <c r="HJ58" s="42">
        <f t="shared" si="182"/>
        <v>1</v>
      </c>
      <c r="HK58" s="42">
        <f t="shared" si="182"/>
        <v>1</v>
      </c>
      <c r="HL58" s="42">
        <f t="shared" si="182"/>
        <v>1</v>
      </c>
      <c r="HM58" s="42">
        <f t="shared" si="182"/>
        <v>1</v>
      </c>
      <c r="HN58" s="42">
        <f t="shared" si="182"/>
        <v>1</v>
      </c>
      <c r="HO58" s="42">
        <f t="shared" si="182"/>
        <v>1</v>
      </c>
      <c r="HP58" s="42">
        <f t="shared" si="182"/>
        <v>1</v>
      </c>
      <c r="HQ58" s="42">
        <f t="shared" si="182"/>
        <v>0</v>
      </c>
      <c r="HR58" s="42">
        <f t="shared" si="182"/>
        <v>0</v>
      </c>
      <c r="HS58" s="42">
        <f t="shared" si="182"/>
        <v>0</v>
      </c>
      <c r="HT58" s="42">
        <f t="shared" si="182"/>
        <v>0</v>
      </c>
      <c r="HU58" s="42">
        <f t="shared" si="182"/>
        <v>0</v>
      </c>
      <c r="HV58" s="42">
        <f t="shared" si="182"/>
        <v>0</v>
      </c>
      <c r="HW58" s="42">
        <f t="shared" si="182"/>
        <v>0</v>
      </c>
      <c r="HX58" s="42">
        <f t="shared" si="182"/>
        <v>1</v>
      </c>
      <c r="HY58" s="42">
        <f t="shared" si="182"/>
        <v>1</v>
      </c>
      <c r="HZ58" s="42">
        <f t="shared" si="182"/>
        <v>1</v>
      </c>
      <c r="IA58" s="42">
        <f t="shared" si="182"/>
        <v>1</v>
      </c>
      <c r="IB58" s="42">
        <f t="shared" si="182"/>
        <v>1</v>
      </c>
      <c r="IC58" s="42">
        <f t="shared" si="182"/>
        <v>1</v>
      </c>
      <c r="ID58" s="42">
        <f t="shared" si="182"/>
        <v>1</v>
      </c>
      <c r="IE58" s="42">
        <f t="shared" si="182"/>
        <v>1</v>
      </c>
      <c r="IF58" s="42">
        <f t="shared" si="182"/>
        <v>1</v>
      </c>
      <c r="IG58" s="42">
        <f t="shared" si="182"/>
        <v>1</v>
      </c>
      <c r="IH58" s="42">
        <f t="shared" si="182"/>
        <v>1</v>
      </c>
      <c r="II58" s="42">
        <f t="shared" si="182"/>
        <v>1</v>
      </c>
      <c r="IJ58" s="42">
        <f t="shared" si="182"/>
        <v>1</v>
      </c>
      <c r="IK58" s="42">
        <f t="shared" si="182"/>
        <v>1</v>
      </c>
      <c r="IL58" s="42">
        <f t="shared" si="182"/>
        <v>1</v>
      </c>
      <c r="IM58" s="42">
        <f t="shared" si="182"/>
        <v>1</v>
      </c>
      <c r="IN58" s="42">
        <f t="shared" si="182"/>
        <v>1</v>
      </c>
      <c r="IO58" s="42">
        <f t="shared" si="182"/>
        <v>1</v>
      </c>
      <c r="IP58" s="42">
        <f t="shared" si="182"/>
        <v>1</v>
      </c>
      <c r="IQ58" s="42">
        <f t="shared" si="182"/>
        <v>1</v>
      </c>
      <c r="IR58" s="42">
        <f t="shared" si="182"/>
        <v>0</v>
      </c>
      <c r="IS58" s="42">
        <f t="shared" si="182"/>
        <v>0</v>
      </c>
      <c r="IT58" s="42">
        <f t="shared" si="182"/>
        <v>0</v>
      </c>
      <c r="IU58" s="42">
        <f t="shared" si="182"/>
        <v>1</v>
      </c>
      <c r="IV58" s="42">
        <f t="shared" si="182"/>
        <v>0</v>
      </c>
      <c r="IW58" s="42">
        <f t="shared" si="182"/>
        <v>0</v>
      </c>
      <c r="IX58" s="42">
        <f t="shared" si="182"/>
        <v>0</v>
      </c>
      <c r="IY58" s="42">
        <f t="shared" ref="IY58:LJ61" si="183">IF(IY$57=$A58,1,0)</f>
        <v>0</v>
      </c>
      <c r="IZ58" s="42">
        <f t="shared" si="183"/>
        <v>0</v>
      </c>
      <c r="JA58" s="42">
        <f t="shared" si="183"/>
        <v>0</v>
      </c>
      <c r="JB58" s="42">
        <f t="shared" si="183"/>
        <v>0</v>
      </c>
      <c r="JC58" s="42">
        <f t="shared" si="183"/>
        <v>0</v>
      </c>
      <c r="JD58" s="42">
        <f t="shared" si="183"/>
        <v>0</v>
      </c>
      <c r="JE58" s="42">
        <f t="shared" si="183"/>
        <v>0</v>
      </c>
      <c r="JF58" s="42">
        <f t="shared" si="183"/>
        <v>0</v>
      </c>
      <c r="JG58" s="42">
        <f t="shared" si="183"/>
        <v>0</v>
      </c>
      <c r="JH58" s="42">
        <f t="shared" si="183"/>
        <v>0</v>
      </c>
      <c r="JI58" s="42">
        <f t="shared" si="183"/>
        <v>0</v>
      </c>
      <c r="JJ58" s="42">
        <f t="shared" si="183"/>
        <v>0</v>
      </c>
      <c r="JK58" s="42">
        <f t="shared" si="183"/>
        <v>0</v>
      </c>
      <c r="JL58" s="42">
        <f t="shared" si="183"/>
        <v>0</v>
      </c>
      <c r="JM58" s="42">
        <f t="shared" si="183"/>
        <v>0</v>
      </c>
      <c r="JN58" s="42">
        <f t="shared" si="183"/>
        <v>0</v>
      </c>
      <c r="JO58" s="42">
        <f t="shared" si="183"/>
        <v>0</v>
      </c>
      <c r="JP58" s="42">
        <f t="shared" si="183"/>
        <v>0</v>
      </c>
      <c r="JQ58" s="42">
        <f t="shared" si="183"/>
        <v>0</v>
      </c>
      <c r="JR58" s="42">
        <f t="shared" si="183"/>
        <v>0</v>
      </c>
      <c r="JS58" s="42">
        <f t="shared" si="183"/>
        <v>0</v>
      </c>
      <c r="JT58" s="42">
        <f t="shared" si="183"/>
        <v>0</v>
      </c>
      <c r="JU58" s="42">
        <f t="shared" si="183"/>
        <v>0</v>
      </c>
      <c r="JV58" s="42">
        <f t="shared" si="183"/>
        <v>0</v>
      </c>
      <c r="JW58" s="42">
        <f t="shared" si="183"/>
        <v>0</v>
      </c>
      <c r="JX58" s="42">
        <f t="shared" si="183"/>
        <v>0</v>
      </c>
      <c r="JY58" s="42">
        <f t="shared" si="183"/>
        <v>0</v>
      </c>
      <c r="JZ58" s="42">
        <f t="shared" si="183"/>
        <v>0</v>
      </c>
      <c r="KA58" s="42">
        <f t="shared" si="183"/>
        <v>0</v>
      </c>
      <c r="KB58" s="42">
        <f t="shared" si="183"/>
        <v>0</v>
      </c>
      <c r="KC58" s="42">
        <f t="shared" si="183"/>
        <v>0</v>
      </c>
      <c r="KD58" s="42">
        <f t="shared" si="183"/>
        <v>0</v>
      </c>
      <c r="KE58" s="42">
        <f t="shared" si="183"/>
        <v>0</v>
      </c>
      <c r="KF58" s="42">
        <f t="shared" si="183"/>
        <v>0</v>
      </c>
      <c r="KG58" s="42">
        <f t="shared" si="183"/>
        <v>0</v>
      </c>
      <c r="KH58" s="42">
        <f t="shared" si="183"/>
        <v>0</v>
      </c>
      <c r="KI58" s="42">
        <f t="shared" si="183"/>
        <v>0</v>
      </c>
      <c r="KJ58" s="42">
        <f t="shared" si="183"/>
        <v>0</v>
      </c>
      <c r="KK58" s="42">
        <f t="shared" si="183"/>
        <v>0</v>
      </c>
      <c r="KL58" s="42">
        <f t="shared" si="183"/>
        <v>0</v>
      </c>
      <c r="KM58" s="42">
        <f t="shared" si="183"/>
        <v>0</v>
      </c>
      <c r="KN58" s="42">
        <f t="shared" si="183"/>
        <v>0</v>
      </c>
      <c r="KO58" s="42">
        <f t="shared" si="183"/>
        <v>0</v>
      </c>
      <c r="KP58" s="42">
        <f t="shared" si="183"/>
        <v>0</v>
      </c>
      <c r="KQ58" s="42">
        <f t="shared" si="183"/>
        <v>0</v>
      </c>
      <c r="KR58" s="42">
        <f t="shared" si="183"/>
        <v>0</v>
      </c>
      <c r="KS58" s="42">
        <f t="shared" si="183"/>
        <v>0</v>
      </c>
      <c r="KT58" s="42">
        <f t="shared" si="183"/>
        <v>0</v>
      </c>
      <c r="KU58" s="42">
        <f t="shared" si="183"/>
        <v>0</v>
      </c>
      <c r="KV58" s="42">
        <f t="shared" si="183"/>
        <v>0</v>
      </c>
      <c r="KW58" s="42">
        <f t="shared" si="183"/>
        <v>0</v>
      </c>
      <c r="KX58" s="42">
        <f t="shared" si="183"/>
        <v>0</v>
      </c>
      <c r="KY58" s="42">
        <f t="shared" si="183"/>
        <v>0</v>
      </c>
      <c r="KZ58" s="42">
        <f t="shared" si="183"/>
        <v>0</v>
      </c>
      <c r="LA58" s="42">
        <f t="shared" si="183"/>
        <v>0</v>
      </c>
      <c r="LB58" s="42">
        <f t="shared" si="183"/>
        <v>0</v>
      </c>
      <c r="LC58" s="42">
        <f t="shared" si="183"/>
        <v>0</v>
      </c>
      <c r="LD58" s="42">
        <f t="shared" si="183"/>
        <v>0</v>
      </c>
      <c r="LE58" s="42">
        <f t="shared" si="183"/>
        <v>0</v>
      </c>
      <c r="LF58" s="42">
        <f t="shared" si="183"/>
        <v>0</v>
      </c>
      <c r="LG58" s="42">
        <f t="shared" si="183"/>
        <v>1</v>
      </c>
      <c r="LH58" s="42">
        <f t="shared" si="183"/>
        <v>0</v>
      </c>
      <c r="LI58" s="42">
        <f t="shared" si="183"/>
        <v>0</v>
      </c>
      <c r="LJ58" s="42">
        <f t="shared" si="183"/>
        <v>0</v>
      </c>
      <c r="LK58" s="42">
        <f t="shared" ref="LK58:NV61" si="184">IF(LK$57=$A58,1,0)</f>
        <v>0</v>
      </c>
      <c r="LL58" s="42">
        <f t="shared" si="184"/>
        <v>0</v>
      </c>
      <c r="LM58" s="42">
        <f t="shared" si="184"/>
        <v>0</v>
      </c>
      <c r="LN58" s="42">
        <f t="shared" si="184"/>
        <v>0</v>
      </c>
      <c r="LO58" s="42">
        <f t="shared" si="184"/>
        <v>0</v>
      </c>
      <c r="LP58" s="42">
        <f t="shared" si="184"/>
        <v>0</v>
      </c>
      <c r="LQ58" s="42">
        <f t="shared" si="184"/>
        <v>0</v>
      </c>
      <c r="LR58" s="42">
        <f t="shared" si="184"/>
        <v>0</v>
      </c>
      <c r="LS58" s="42">
        <f t="shared" si="184"/>
        <v>0</v>
      </c>
      <c r="LT58" s="42">
        <f t="shared" si="184"/>
        <v>0</v>
      </c>
      <c r="LU58" s="42">
        <f t="shared" si="184"/>
        <v>0</v>
      </c>
      <c r="LV58" s="42">
        <f t="shared" si="184"/>
        <v>0</v>
      </c>
      <c r="LW58" s="42">
        <f t="shared" si="184"/>
        <v>0</v>
      </c>
      <c r="LX58" s="42">
        <f t="shared" si="184"/>
        <v>0</v>
      </c>
      <c r="LY58" s="42">
        <f t="shared" si="184"/>
        <v>0</v>
      </c>
      <c r="LZ58" s="42">
        <f t="shared" si="184"/>
        <v>0</v>
      </c>
      <c r="MA58" s="42">
        <f t="shared" si="184"/>
        <v>0</v>
      </c>
      <c r="MB58" s="42">
        <f t="shared" si="184"/>
        <v>0</v>
      </c>
      <c r="MC58" s="42">
        <f t="shared" si="184"/>
        <v>0</v>
      </c>
      <c r="MD58" s="42">
        <f t="shared" si="184"/>
        <v>0</v>
      </c>
      <c r="ME58" s="42">
        <f t="shared" si="184"/>
        <v>0</v>
      </c>
      <c r="MF58" s="42">
        <f t="shared" si="184"/>
        <v>0</v>
      </c>
      <c r="MG58" s="42">
        <f t="shared" si="184"/>
        <v>0</v>
      </c>
      <c r="MH58" s="42">
        <f t="shared" si="184"/>
        <v>0</v>
      </c>
      <c r="MI58" s="42">
        <f t="shared" si="184"/>
        <v>0</v>
      </c>
      <c r="MJ58" s="42">
        <f t="shared" si="184"/>
        <v>0</v>
      </c>
      <c r="MK58" s="42">
        <f t="shared" si="184"/>
        <v>0</v>
      </c>
      <c r="ML58" s="42">
        <f t="shared" si="184"/>
        <v>0</v>
      </c>
      <c r="MM58" s="42">
        <f t="shared" si="184"/>
        <v>0</v>
      </c>
      <c r="MN58" s="42">
        <f t="shared" si="184"/>
        <v>0</v>
      </c>
      <c r="MO58" s="42">
        <f t="shared" si="184"/>
        <v>0</v>
      </c>
      <c r="MP58" s="42">
        <f t="shared" si="184"/>
        <v>0</v>
      </c>
      <c r="MQ58" s="42">
        <f t="shared" si="184"/>
        <v>0</v>
      </c>
      <c r="MR58" s="42">
        <f t="shared" si="184"/>
        <v>0</v>
      </c>
      <c r="MS58" s="42">
        <f t="shared" si="184"/>
        <v>0</v>
      </c>
      <c r="MT58" s="42">
        <f t="shared" si="184"/>
        <v>0</v>
      </c>
      <c r="MU58" s="42">
        <f t="shared" si="184"/>
        <v>0</v>
      </c>
      <c r="MV58" s="42">
        <f t="shared" si="184"/>
        <v>0</v>
      </c>
      <c r="MW58" s="42">
        <f t="shared" si="184"/>
        <v>0</v>
      </c>
      <c r="MX58" s="42">
        <f t="shared" si="184"/>
        <v>1</v>
      </c>
      <c r="MY58" s="42">
        <f t="shared" si="184"/>
        <v>1</v>
      </c>
      <c r="MZ58" s="42">
        <f t="shared" si="184"/>
        <v>1</v>
      </c>
      <c r="NA58" s="42">
        <f t="shared" si="184"/>
        <v>1</v>
      </c>
      <c r="NB58" s="42">
        <f t="shared" si="184"/>
        <v>1</v>
      </c>
      <c r="NC58" s="42">
        <f t="shared" si="184"/>
        <v>1</v>
      </c>
      <c r="ND58" s="42">
        <f t="shared" si="184"/>
        <v>1</v>
      </c>
      <c r="NE58" s="42">
        <f t="shared" si="184"/>
        <v>1</v>
      </c>
      <c r="NF58" s="42">
        <f t="shared" si="184"/>
        <v>1</v>
      </c>
      <c r="NG58" s="42">
        <f t="shared" si="184"/>
        <v>1</v>
      </c>
      <c r="NH58" s="42">
        <f t="shared" si="184"/>
        <v>1</v>
      </c>
      <c r="NI58" s="42">
        <f t="shared" si="184"/>
        <v>1</v>
      </c>
      <c r="NJ58" s="42">
        <f t="shared" si="184"/>
        <v>1</v>
      </c>
      <c r="NK58" s="42">
        <f t="shared" si="184"/>
        <v>1</v>
      </c>
      <c r="NL58" s="42">
        <f t="shared" si="184"/>
        <v>1</v>
      </c>
      <c r="NM58" s="42">
        <f t="shared" si="184"/>
        <v>1</v>
      </c>
      <c r="NN58" s="42">
        <f t="shared" si="184"/>
        <v>1</v>
      </c>
      <c r="NO58" s="42">
        <f t="shared" si="184"/>
        <v>1</v>
      </c>
      <c r="NP58" s="42">
        <f t="shared" si="184"/>
        <v>1</v>
      </c>
      <c r="NQ58" s="42">
        <f t="shared" si="184"/>
        <v>1</v>
      </c>
      <c r="NR58" s="42">
        <f t="shared" si="184"/>
        <v>1</v>
      </c>
      <c r="NS58" s="42">
        <f t="shared" si="184"/>
        <v>1</v>
      </c>
      <c r="NT58" s="42">
        <f t="shared" si="184"/>
        <v>1</v>
      </c>
      <c r="NU58" s="42">
        <f t="shared" si="184"/>
        <v>1</v>
      </c>
      <c r="NV58" s="42">
        <f t="shared" si="184"/>
        <v>0</v>
      </c>
      <c r="NW58" s="42">
        <f t="shared" ref="NW58:QH61" si="185">IF(NW$57=$A58,1,0)</f>
        <v>0</v>
      </c>
      <c r="NX58" s="42">
        <f t="shared" si="185"/>
        <v>0</v>
      </c>
      <c r="NY58" s="42">
        <f t="shared" si="185"/>
        <v>0</v>
      </c>
      <c r="NZ58" s="42">
        <f t="shared" si="185"/>
        <v>0</v>
      </c>
      <c r="OA58" s="42">
        <f t="shared" si="185"/>
        <v>0</v>
      </c>
      <c r="OB58" s="42">
        <f t="shared" si="185"/>
        <v>0</v>
      </c>
      <c r="OC58" s="42">
        <f t="shared" si="185"/>
        <v>0</v>
      </c>
      <c r="OD58" s="42">
        <f t="shared" si="185"/>
        <v>0</v>
      </c>
      <c r="OE58" s="42">
        <f t="shared" si="185"/>
        <v>0</v>
      </c>
      <c r="OF58" s="42">
        <f t="shared" si="185"/>
        <v>0</v>
      </c>
      <c r="OG58" s="42">
        <f t="shared" si="185"/>
        <v>0</v>
      </c>
      <c r="OH58" s="42">
        <f t="shared" si="185"/>
        <v>0</v>
      </c>
      <c r="OI58" s="42">
        <f t="shared" si="185"/>
        <v>0</v>
      </c>
      <c r="OJ58" s="42">
        <f t="shared" si="185"/>
        <v>0</v>
      </c>
      <c r="OK58" s="42">
        <f t="shared" si="185"/>
        <v>0</v>
      </c>
      <c r="OL58" s="42">
        <f t="shared" si="185"/>
        <v>0</v>
      </c>
      <c r="OM58" s="42">
        <f t="shared" si="185"/>
        <v>0</v>
      </c>
      <c r="ON58" s="42">
        <f t="shared" si="185"/>
        <v>0</v>
      </c>
      <c r="OO58" s="42">
        <f t="shared" si="185"/>
        <v>0</v>
      </c>
      <c r="OP58" s="42">
        <f t="shared" si="185"/>
        <v>0</v>
      </c>
      <c r="OQ58" s="42">
        <f t="shared" si="185"/>
        <v>0</v>
      </c>
      <c r="OR58" s="42">
        <f t="shared" si="185"/>
        <v>0</v>
      </c>
      <c r="OS58" s="42">
        <f t="shared" si="185"/>
        <v>0</v>
      </c>
      <c r="OT58" s="42">
        <f t="shared" si="185"/>
        <v>0</v>
      </c>
      <c r="OU58" s="42">
        <f t="shared" si="185"/>
        <v>0</v>
      </c>
      <c r="OV58" s="42">
        <f t="shared" si="185"/>
        <v>0</v>
      </c>
      <c r="OW58" s="42">
        <f t="shared" si="185"/>
        <v>0</v>
      </c>
      <c r="OX58" s="42">
        <f t="shared" si="185"/>
        <v>0</v>
      </c>
      <c r="OY58" s="42">
        <f t="shared" si="185"/>
        <v>0</v>
      </c>
      <c r="OZ58" s="42">
        <f t="shared" si="185"/>
        <v>0</v>
      </c>
      <c r="PA58" s="42">
        <f t="shared" si="185"/>
        <v>0</v>
      </c>
      <c r="PB58" s="42">
        <f t="shared" si="185"/>
        <v>0</v>
      </c>
      <c r="PC58" s="42">
        <f t="shared" si="185"/>
        <v>0</v>
      </c>
      <c r="PD58" s="42">
        <f t="shared" si="185"/>
        <v>0</v>
      </c>
      <c r="PE58" s="42">
        <f t="shared" si="185"/>
        <v>0</v>
      </c>
      <c r="PF58" s="42">
        <f t="shared" si="185"/>
        <v>0</v>
      </c>
      <c r="PG58" s="42">
        <f t="shared" si="185"/>
        <v>0</v>
      </c>
      <c r="PH58" s="42">
        <f t="shared" si="185"/>
        <v>0</v>
      </c>
      <c r="PI58" s="42">
        <f t="shared" si="185"/>
        <v>0</v>
      </c>
      <c r="PJ58" s="42">
        <f t="shared" si="185"/>
        <v>0</v>
      </c>
      <c r="PK58" s="42">
        <f t="shared" si="185"/>
        <v>0</v>
      </c>
      <c r="PL58" s="42">
        <f t="shared" si="185"/>
        <v>0</v>
      </c>
      <c r="PM58" s="42">
        <f t="shared" si="185"/>
        <v>0</v>
      </c>
      <c r="PN58" s="42">
        <f t="shared" si="185"/>
        <v>0</v>
      </c>
      <c r="PO58" s="42">
        <f t="shared" si="185"/>
        <v>0</v>
      </c>
      <c r="PP58" s="42">
        <f t="shared" si="185"/>
        <v>0</v>
      </c>
      <c r="PQ58" s="42">
        <f t="shared" si="185"/>
        <v>0</v>
      </c>
      <c r="PR58" s="42">
        <f t="shared" si="185"/>
        <v>0</v>
      </c>
      <c r="PS58" s="42">
        <f t="shared" si="185"/>
        <v>0</v>
      </c>
      <c r="PT58" s="42">
        <f t="shared" si="185"/>
        <v>0</v>
      </c>
      <c r="PU58" s="42">
        <f t="shared" si="185"/>
        <v>0</v>
      </c>
      <c r="PV58" s="42">
        <f t="shared" si="185"/>
        <v>0</v>
      </c>
      <c r="PW58" s="42">
        <f t="shared" si="185"/>
        <v>0</v>
      </c>
      <c r="PX58" s="42">
        <f t="shared" si="185"/>
        <v>0</v>
      </c>
      <c r="PY58" s="42">
        <f t="shared" si="185"/>
        <v>0</v>
      </c>
      <c r="PZ58" s="42">
        <f t="shared" si="185"/>
        <v>0</v>
      </c>
      <c r="QA58" s="42">
        <f t="shared" si="185"/>
        <v>0</v>
      </c>
      <c r="QB58" s="42">
        <f t="shared" si="185"/>
        <v>0</v>
      </c>
      <c r="QC58" s="42">
        <f t="shared" si="185"/>
        <v>0</v>
      </c>
      <c r="QD58" s="42">
        <f t="shared" si="185"/>
        <v>0</v>
      </c>
      <c r="QE58" s="42">
        <f t="shared" si="185"/>
        <v>0</v>
      </c>
      <c r="QF58" s="42">
        <f t="shared" si="185"/>
        <v>0</v>
      </c>
      <c r="QG58" s="42">
        <f t="shared" si="185"/>
        <v>0</v>
      </c>
      <c r="QH58" s="42">
        <f t="shared" si="185"/>
        <v>0</v>
      </c>
      <c r="QI58" s="42">
        <f t="shared" ref="QI58:ST61" si="186">IF(QI$57=$A58,1,0)</f>
        <v>0</v>
      </c>
      <c r="QJ58" s="42">
        <f t="shared" si="186"/>
        <v>1</v>
      </c>
      <c r="QK58" s="42">
        <f t="shared" si="186"/>
        <v>1</v>
      </c>
      <c r="QL58" s="42">
        <f t="shared" si="186"/>
        <v>1</v>
      </c>
      <c r="QM58" s="42">
        <f t="shared" si="186"/>
        <v>1</v>
      </c>
      <c r="QN58" s="42">
        <f t="shared" si="186"/>
        <v>1</v>
      </c>
      <c r="QO58" s="42">
        <f t="shared" si="186"/>
        <v>0</v>
      </c>
      <c r="QP58" s="42">
        <f t="shared" si="186"/>
        <v>0</v>
      </c>
      <c r="QQ58" s="42">
        <f t="shared" si="186"/>
        <v>0</v>
      </c>
      <c r="QR58" s="42">
        <f t="shared" si="186"/>
        <v>0</v>
      </c>
      <c r="QS58" s="42">
        <f t="shared" si="186"/>
        <v>0</v>
      </c>
      <c r="QT58" s="42">
        <f t="shared" si="186"/>
        <v>0</v>
      </c>
      <c r="QU58" s="42">
        <f t="shared" si="186"/>
        <v>0</v>
      </c>
      <c r="QV58" s="42">
        <f t="shared" si="186"/>
        <v>0</v>
      </c>
      <c r="QW58" s="42">
        <f t="shared" si="186"/>
        <v>0</v>
      </c>
      <c r="QX58" s="42">
        <f t="shared" si="186"/>
        <v>0</v>
      </c>
      <c r="QY58" s="42">
        <f t="shared" si="186"/>
        <v>0</v>
      </c>
      <c r="QZ58" s="42">
        <f t="shared" si="186"/>
        <v>0</v>
      </c>
      <c r="RA58" s="42">
        <f t="shared" si="186"/>
        <v>0</v>
      </c>
      <c r="RB58" s="42">
        <f t="shared" si="186"/>
        <v>0</v>
      </c>
      <c r="RC58" s="42">
        <f t="shared" si="186"/>
        <v>0</v>
      </c>
      <c r="RD58" s="42">
        <f t="shared" si="186"/>
        <v>0</v>
      </c>
      <c r="RE58" s="42">
        <f t="shared" si="186"/>
        <v>0</v>
      </c>
      <c r="RF58" s="42">
        <f t="shared" si="186"/>
        <v>0</v>
      </c>
      <c r="RG58" s="42">
        <f t="shared" si="186"/>
        <v>0</v>
      </c>
      <c r="RH58" s="42">
        <f t="shared" si="186"/>
        <v>0</v>
      </c>
      <c r="RI58" s="42">
        <f t="shared" si="186"/>
        <v>0</v>
      </c>
      <c r="RJ58" s="42">
        <f t="shared" si="186"/>
        <v>0</v>
      </c>
      <c r="RK58" s="42">
        <f t="shared" si="186"/>
        <v>0</v>
      </c>
      <c r="RL58" s="42">
        <f t="shared" si="186"/>
        <v>0</v>
      </c>
      <c r="RM58" s="42">
        <f t="shared" si="186"/>
        <v>0</v>
      </c>
      <c r="RN58" s="42">
        <f t="shared" si="186"/>
        <v>0</v>
      </c>
      <c r="RO58" s="42">
        <f t="shared" si="186"/>
        <v>0</v>
      </c>
      <c r="RP58" s="42">
        <f t="shared" si="186"/>
        <v>1</v>
      </c>
      <c r="RQ58" s="42">
        <f t="shared" si="186"/>
        <v>1</v>
      </c>
      <c r="RR58" s="42">
        <f t="shared" si="186"/>
        <v>1</v>
      </c>
      <c r="RS58" s="42">
        <f t="shared" si="186"/>
        <v>0</v>
      </c>
      <c r="RT58" s="42">
        <f t="shared" si="186"/>
        <v>0</v>
      </c>
      <c r="RU58" s="42">
        <f t="shared" si="186"/>
        <v>0</v>
      </c>
      <c r="RV58" s="42">
        <f t="shared" si="186"/>
        <v>0</v>
      </c>
      <c r="RW58" s="42">
        <f t="shared" si="186"/>
        <v>0</v>
      </c>
      <c r="RX58" s="42">
        <f t="shared" si="186"/>
        <v>0</v>
      </c>
      <c r="RY58" s="42">
        <f t="shared" si="186"/>
        <v>0</v>
      </c>
      <c r="RZ58" s="42">
        <f t="shared" si="186"/>
        <v>1</v>
      </c>
      <c r="SA58" s="42">
        <f t="shared" si="186"/>
        <v>1</v>
      </c>
      <c r="SB58" s="42">
        <f t="shared" si="186"/>
        <v>1</v>
      </c>
      <c r="SC58" s="42">
        <f t="shared" si="186"/>
        <v>1</v>
      </c>
      <c r="SD58" s="42">
        <f t="shared" si="186"/>
        <v>1</v>
      </c>
      <c r="SE58" s="42">
        <f t="shared" si="186"/>
        <v>1</v>
      </c>
      <c r="SF58" s="42">
        <f t="shared" si="186"/>
        <v>1</v>
      </c>
      <c r="SG58" s="42">
        <f t="shared" si="186"/>
        <v>1</v>
      </c>
      <c r="SH58" s="42">
        <f t="shared" si="186"/>
        <v>1</v>
      </c>
      <c r="SI58" s="42">
        <f t="shared" si="186"/>
        <v>1</v>
      </c>
      <c r="SJ58" s="42">
        <f t="shared" si="186"/>
        <v>1</v>
      </c>
      <c r="SK58" s="42">
        <f t="shared" si="186"/>
        <v>1</v>
      </c>
      <c r="SL58" s="42">
        <f t="shared" si="186"/>
        <v>1</v>
      </c>
      <c r="SM58" s="42">
        <f t="shared" si="186"/>
        <v>1</v>
      </c>
      <c r="SN58" s="42">
        <f t="shared" si="186"/>
        <v>1</v>
      </c>
      <c r="SO58" s="42">
        <f t="shared" si="186"/>
        <v>1</v>
      </c>
      <c r="SP58" s="42">
        <f t="shared" si="186"/>
        <v>1</v>
      </c>
      <c r="SQ58" s="42">
        <f t="shared" si="186"/>
        <v>1</v>
      </c>
      <c r="SR58" s="42">
        <f t="shared" si="186"/>
        <v>1</v>
      </c>
      <c r="SS58" s="42">
        <f t="shared" si="186"/>
        <v>1</v>
      </c>
      <c r="ST58" s="42">
        <f t="shared" si="186"/>
        <v>1</v>
      </c>
      <c r="SU58" s="42">
        <f t="shared" ref="SU58:VF61" si="187">IF(SU$57=$A58,1,0)</f>
        <v>1</v>
      </c>
      <c r="SV58" s="42">
        <f t="shared" si="187"/>
        <v>1</v>
      </c>
      <c r="SW58" s="42">
        <f t="shared" si="187"/>
        <v>1</v>
      </c>
      <c r="SX58" s="42">
        <f t="shared" si="187"/>
        <v>1</v>
      </c>
      <c r="SY58" s="42">
        <f t="shared" si="187"/>
        <v>1</v>
      </c>
      <c r="SZ58" s="42">
        <f t="shared" si="187"/>
        <v>1</v>
      </c>
      <c r="TA58" s="42">
        <f t="shared" si="187"/>
        <v>1</v>
      </c>
      <c r="TB58" s="42">
        <f t="shared" si="187"/>
        <v>1</v>
      </c>
      <c r="TC58" s="42">
        <f t="shared" si="187"/>
        <v>1</v>
      </c>
      <c r="TD58" s="42">
        <f t="shared" si="187"/>
        <v>1</v>
      </c>
      <c r="TE58" s="42">
        <f t="shared" si="187"/>
        <v>1</v>
      </c>
      <c r="TF58" s="42">
        <f t="shared" si="187"/>
        <v>1</v>
      </c>
      <c r="TG58" s="42">
        <f t="shared" si="187"/>
        <v>1</v>
      </c>
      <c r="TH58" s="42">
        <f t="shared" si="187"/>
        <v>1</v>
      </c>
      <c r="TI58" s="42">
        <f t="shared" si="187"/>
        <v>0</v>
      </c>
      <c r="TJ58" s="42">
        <f t="shared" si="187"/>
        <v>0</v>
      </c>
      <c r="TK58" s="42">
        <f t="shared" si="187"/>
        <v>0</v>
      </c>
      <c r="TL58" s="42">
        <f t="shared" si="187"/>
        <v>0</v>
      </c>
      <c r="TM58" s="42">
        <f t="shared" si="187"/>
        <v>0</v>
      </c>
      <c r="TN58" s="42">
        <f t="shared" si="187"/>
        <v>0</v>
      </c>
      <c r="TO58" s="42">
        <f t="shared" si="187"/>
        <v>0</v>
      </c>
      <c r="TP58" s="42">
        <f t="shared" si="187"/>
        <v>0</v>
      </c>
      <c r="TQ58" s="42">
        <f t="shared" si="187"/>
        <v>0</v>
      </c>
      <c r="TR58" s="42">
        <f t="shared" si="187"/>
        <v>0</v>
      </c>
      <c r="TS58" s="42">
        <f t="shared" si="187"/>
        <v>0</v>
      </c>
      <c r="TT58" s="42">
        <f t="shared" si="187"/>
        <v>0</v>
      </c>
      <c r="TU58" s="42">
        <f t="shared" si="187"/>
        <v>0</v>
      </c>
      <c r="TV58" s="42">
        <f t="shared" si="187"/>
        <v>0</v>
      </c>
      <c r="TW58" s="42">
        <f t="shared" si="187"/>
        <v>0</v>
      </c>
      <c r="TX58" s="42">
        <f t="shared" si="187"/>
        <v>0</v>
      </c>
      <c r="TY58" s="42">
        <f t="shared" si="187"/>
        <v>0</v>
      </c>
      <c r="TZ58" s="42">
        <f t="shared" si="187"/>
        <v>0</v>
      </c>
      <c r="UA58" s="42">
        <f t="shared" si="187"/>
        <v>0</v>
      </c>
      <c r="UB58" s="42">
        <f t="shared" si="187"/>
        <v>0</v>
      </c>
      <c r="UC58" s="42">
        <f t="shared" si="187"/>
        <v>0</v>
      </c>
      <c r="UD58" s="42">
        <f t="shared" si="187"/>
        <v>0</v>
      </c>
      <c r="UE58" s="42">
        <f t="shared" si="187"/>
        <v>0</v>
      </c>
      <c r="UF58" s="42">
        <f t="shared" si="187"/>
        <v>0</v>
      </c>
      <c r="UG58" s="42">
        <f t="shared" si="187"/>
        <v>0</v>
      </c>
      <c r="UH58" s="42">
        <f t="shared" si="187"/>
        <v>0</v>
      </c>
      <c r="UI58" s="42">
        <f t="shared" si="187"/>
        <v>0</v>
      </c>
      <c r="UJ58" s="42">
        <f t="shared" si="187"/>
        <v>0</v>
      </c>
      <c r="UK58" s="42">
        <f t="shared" si="187"/>
        <v>0</v>
      </c>
      <c r="UL58" s="42">
        <f t="shared" si="187"/>
        <v>0</v>
      </c>
      <c r="UM58" s="42">
        <f t="shared" si="187"/>
        <v>0</v>
      </c>
      <c r="UN58" s="42">
        <f t="shared" si="187"/>
        <v>0</v>
      </c>
      <c r="UO58" s="42">
        <f t="shared" si="187"/>
        <v>0</v>
      </c>
      <c r="UP58" s="42">
        <f t="shared" si="187"/>
        <v>0</v>
      </c>
      <c r="UQ58" s="42">
        <f t="shared" si="187"/>
        <v>0</v>
      </c>
      <c r="UR58" s="42">
        <f t="shared" si="187"/>
        <v>0</v>
      </c>
      <c r="US58" s="42">
        <f t="shared" si="187"/>
        <v>0</v>
      </c>
      <c r="UT58" s="42">
        <f t="shared" si="187"/>
        <v>0</v>
      </c>
      <c r="UU58" s="42">
        <f t="shared" si="187"/>
        <v>0</v>
      </c>
      <c r="UV58" s="42">
        <f t="shared" si="187"/>
        <v>0</v>
      </c>
      <c r="UW58" s="42">
        <f t="shared" si="187"/>
        <v>0</v>
      </c>
      <c r="UX58" s="42">
        <f t="shared" si="187"/>
        <v>0</v>
      </c>
      <c r="UY58" s="42">
        <f t="shared" si="187"/>
        <v>0</v>
      </c>
      <c r="UZ58" s="42">
        <f t="shared" si="187"/>
        <v>0</v>
      </c>
      <c r="VA58" s="42">
        <f t="shared" si="187"/>
        <v>0</v>
      </c>
      <c r="VB58" s="42">
        <f t="shared" si="187"/>
        <v>0</v>
      </c>
      <c r="VC58" s="42">
        <f t="shared" si="187"/>
        <v>0</v>
      </c>
      <c r="VD58" s="42">
        <f t="shared" si="187"/>
        <v>0</v>
      </c>
      <c r="VE58" s="42">
        <f t="shared" si="187"/>
        <v>0</v>
      </c>
      <c r="VF58" s="42">
        <f t="shared" si="187"/>
        <v>0</v>
      </c>
      <c r="VG58" s="42">
        <f t="shared" ref="VG58:XR61" si="188">IF(VG$57=$A58,1,0)</f>
        <v>0</v>
      </c>
      <c r="VH58" s="42">
        <f t="shared" si="188"/>
        <v>0</v>
      </c>
      <c r="VI58" s="42">
        <f t="shared" si="188"/>
        <v>0</v>
      </c>
      <c r="VJ58" s="42">
        <f t="shared" si="188"/>
        <v>0</v>
      </c>
      <c r="VK58" s="42">
        <f t="shared" si="188"/>
        <v>0</v>
      </c>
      <c r="VL58" s="42">
        <f t="shared" si="188"/>
        <v>0</v>
      </c>
      <c r="VM58" s="42">
        <f t="shared" si="188"/>
        <v>0</v>
      </c>
      <c r="VN58" s="42">
        <f t="shared" si="188"/>
        <v>0</v>
      </c>
      <c r="VO58" s="42">
        <f t="shared" si="188"/>
        <v>0</v>
      </c>
      <c r="VP58" s="42">
        <f t="shared" si="188"/>
        <v>0</v>
      </c>
      <c r="VQ58" s="42">
        <f t="shared" si="188"/>
        <v>0</v>
      </c>
      <c r="VR58" s="42">
        <f t="shared" si="188"/>
        <v>0</v>
      </c>
      <c r="VS58" s="42">
        <f t="shared" si="188"/>
        <v>0</v>
      </c>
      <c r="VT58" s="42">
        <f t="shared" si="188"/>
        <v>0</v>
      </c>
      <c r="VU58" s="42">
        <f t="shared" si="188"/>
        <v>0</v>
      </c>
      <c r="VV58" s="42">
        <f t="shared" si="188"/>
        <v>0</v>
      </c>
      <c r="VW58" s="42">
        <f t="shared" si="188"/>
        <v>0</v>
      </c>
      <c r="VX58" s="42">
        <f t="shared" si="188"/>
        <v>0</v>
      </c>
      <c r="VY58" s="42">
        <f t="shared" si="188"/>
        <v>0</v>
      </c>
      <c r="VZ58" s="42">
        <f t="shared" si="188"/>
        <v>0</v>
      </c>
      <c r="WA58" s="42">
        <f t="shared" si="188"/>
        <v>0</v>
      </c>
      <c r="WB58" s="42">
        <f t="shared" si="188"/>
        <v>0</v>
      </c>
      <c r="WC58" s="42">
        <f t="shared" si="188"/>
        <v>0</v>
      </c>
      <c r="WD58" s="42">
        <f t="shared" si="188"/>
        <v>0</v>
      </c>
      <c r="WE58" s="42">
        <f t="shared" si="188"/>
        <v>0</v>
      </c>
      <c r="WF58" s="42">
        <f t="shared" si="188"/>
        <v>0</v>
      </c>
      <c r="WG58" s="42">
        <f t="shared" si="188"/>
        <v>0</v>
      </c>
      <c r="WH58" s="42">
        <f t="shared" si="188"/>
        <v>0</v>
      </c>
      <c r="WI58" s="42">
        <f t="shared" si="188"/>
        <v>0</v>
      </c>
      <c r="WJ58" s="42">
        <f t="shared" si="188"/>
        <v>0</v>
      </c>
      <c r="WK58" s="42">
        <f t="shared" si="188"/>
        <v>0</v>
      </c>
      <c r="WL58" s="42">
        <f t="shared" si="188"/>
        <v>0</v>
      </c>
      <c r="WM58" s="42">
        <f t="shared" si="188"/>
        <v>0</v>
      </c>
      <c r="WN58" s="42">
        <f t="shared" si="188"/>
        <v>0</v>
      </c>
      <c r="WO58" s="42">
        <f t="shared" si="188"/>
        <v>0</v>
      </c>
      <c r="WP58" s="42">
        <f t="shared" si="188"/>
        <v>0</v>
      </c>
      <c r="WQ58" s="42">
        <f t="shared" si="188"/>
        <v>0</v>
      </c>
      <c r="WR58" s="42">
        <f t="shared" si="188"/>
        <v>0</v>
      </c>
      <c r="WS58" s="42">
        <f t="shared" si="188"/>
        <v>0</v>
      </c>
      <c r="WT58" s="42">
        <f t="shared" si="188"/>
        <v>0</v>
      </c>
      <c r="WU58" s="42">
        <f t="shared" si="188"/>
        <v>0</v>
      </c>
      <c r="WV58" s="42">
        <f t="shared" si="188"/>
        <v>0</v>
      </c>
      <c r="WW58" s="42">
        <f t="shared" si="188"/>
        <v>0</v>
      </c>
      <c r="WX58" s="42">
        <f t="shared" si="188"/>
        <v>0</v>
      </c>
      <c r="WY58" s="42">
        <f t="shared" si="188"/>
        <v>0</v>
      </c>
      <c r="WZ58" s="42">
        <f t="shared" si="188"/>
        <v>0</v>
      </c>
      <c r="XA58" s="42">
        <f t="shared" si="188"/>
        <v>0</v>
      </c>
      <c r="XB58" s="42">
        <f t="shared" si="188"/>
        <v>0</v>
      </c>
      <c r="XC58" s="42">
        <f t="shared" si="188"/>
        <v>0</v>
      </c>
      <c r="XD58" s="42">
        <f t="shared" si="188"/>
        <v>0</v>
      </c>
      <c r="XE58" s="42">
        <f t="shared" si="188"/>
        <v>0</v>
      </c>
      <c r="XF58" s="42">
        <f t="shared" si="188"/>
        <v>0</v>
      </c>
      <c r="XG58" s="42">
        <f t="shared" si="188"/>
        <v>0</v>
      </c>
      <c r="XH58" s="42">
        <f t="shared" si="188"/>
        <v>0</v>
      </c>
      <c r="XI58" s="42">
        <f t="shared" si="188"/>
        <v>0</v>
      </c>
      <c r="XJ58" s="42">
        <f t="shared" si="188"/>
        <v>0</v>
      </c>
      <c r="XK58" s="42">
        <f t="shared" si="188"/>
        <v>0</v>
      </c>
      <c r="XL58" s="42">
        <f t="shared" si="188"/>
        <v>0</v>
      </c>
      <c r="XM58" s="42">
        <f t="shared" si="188"/>
        <v>0</v>
      </c>
      <c r="XN58" s="42">
        <f t="shared" si="188"/>
        <v>0</v>
      </c>
      <c r="XO58" s="42">
        <f t="shared" si="188"/>
        <v>0</v>
      </c>
      <c r="XP58" s="42">
        <f t="shared" si="188"/>
        <v>0</v>
      </c>
      <c r="XQ58" s="42">
        <f t="shared" si="188"/>
        <v>0</v>
      </c>
      <c r="XR58" s="42">
        <f t="shared" si="188"/>
        <v>0</v>
      </c>
      <c r="XS58" s="42">
        <f t="shared" ref="XS58:YD61" si="189">IF(XS$57=$A58,1,0)</f>
        <v>0</v>
      </c>
      <c r="XT58" s="42">
        <f t="shared" si="189"/>
        <v>0</v>
      </c>
      <c r="XU58" s="42">
        <f t="shared" si="189"/>
        <v>0</v>
      </c>
      <c r="XV58" s="42">
        <f t="shared" si="189"/>
        <v>0</v>
      </c>
      <c r="XW58" s="42">
        <f t="shared" si="189"/>
        <v>0</v>
      </c>
      <c r="XX58" s="42">
        <f t="shared" si="189"/>
        <v>0</v>
      </c>
      <c r="XY58" s="42">
        <f t="shared" si="189"/>
        <v>0</v>
      </c>
      <c r="XZ58" s="42">
        <f t="shared" si="189"/>
        <v>0</v>
      </c>
      <c r="YA58" s="42">
        <f t="shared" si="189"/>
        <v>0</v>
      </c>
      <c r="YB58" s="42">
        <f t="shared" si="189"/>
        <v>0</v>
      </c>
      <c r="YC58" s="42">
        <f t="shared" si="189"/>
        <v>0</v>
      </c>
      <c r="YD58" s="42">
        <f t="shared" si="189"/>
        <v>0</v>
      </c>
      <c r="YE58" s="23"/>
    </row>
    <row r="59" spans="1:655" x14ac:dyDescent="0.55000000000000004">
      <c r="A59" t="s">
        <v>62</v>
      </c>
      <c r="B59" s="42">
        <f t="shared" ref="B59:Q61" si="190">IF(B$57=$A59,1,0)</f>
        <v>0</v>
      </c>
      <c r="C59" s="42">
        <f t="shared" si="190"/>
        <v>0</v>
      </c>
      <c r="D59" s="42">
        <f t="shared" si="190"/>
        <v>0</v>
      </c>
      <c r="E59" s="42">
        <f t="shared" si="190"/>
        <v>0</v>
      </c>
      <c r="F59" s="42">
        <f t="shared" si="190"/>
        <v>0</v>
      </c>
      <c r="G59" s="42">
        <f t="shared" si="190"/>
        <v>0</v>
      </c>
      <c r="H59" s="42">
        <f t="shared" si="190"/>
        <v>0</v>
      </c>
      <c r="I59" s="42">
        <f t="shared" si="190"/>
        <v>0</v>
      </c>
      <c r="J59" s="42">
        <f t="shared" si="190"/>
        <v>0</v>
      </c>
      <c r="K59" s="42">
        <f t="shared" si="190"/>
        <v>0</v>
      </c>
      <c r="L59" s="42">
        <f t="shared" si="190"/>
        <v>0</v>
      </c>
      <c r="M59" s="42">
        <f t="shared" si="190"/>
        <v>0</v>
      </c>
      <c r="N59" s="42">
        <f t="shared" si="190"/>
        <v>0</v>
      </c>
      <c r="O59" s="42">
        <f t="shared" si="190"/>
        <v>0</v>
      </c>
      <c r="P59" s="42">
        <f t="shared" si="190"/>
        <v>0</v>
      </c>
      <c r="Q59" s="42">
        <f t="shared" si="190"/>
        <v>0</v>
      </c>
      <c r="R59" s="42">
        <f t="shared" si="179"/>
        <v>0</v>
      </c>
      <c r="S59" s="42">
        <f t="shared" si="179"/>
        <v>0</v>
      </c>
      <c r="T59" s="42">
        <f t="shared" si="179"/>
        <v>0</v>
      </c>
      <c r="U59" s="42">
        <f t="shared" si="179"/>
        <v>0</v>
      </c>
      <c r="V59" s="42">
        <f t="shared" si="179"/>
        <v>0</v>
      </c>
      <c r="W59" s="42">
        <f t="shared" si="179"/>
        <v>0</v>
      </c>
      <c r="X59" s="42">
        <f t="shared" si="179"/>
        <v>0</v>
      </c>
      <c r="Y59" s="42">
        <f t="shared" si="179"/>
        <v>0</v>
      </c>
      <c r="Z59" s="42">
        <f t="shared" si="179"/>
        <v>0</v>
      </c>
      <c r="AA59" s="42">
        <f t="shared" si="179"/>
        <v>0</v>
      </c>
      <c r="AB59" s="42">
        <f t="shared" si="179"/>
        <v>0</v>
      </c>
      <c r="AC59" s="42">
        <f t="shared" si="179"/>
        <v>0</v>
      </c>
      <c r="AD59" s="42">
        <f t="shared" si="179"/>
        <v>0</v>
      </c>
      <c r="AE59" s="42">
        <f t="shared" si="179"/>
        <v>0</v>
      </c>
      <c r="AF59" s="42">
        <f t="shared" si="179"/>
        <v>0</v>
      </c>
      <c r="AG59" s="42">
        <f t="shared" si="179"/>
        <v>0</v>
      </c>
      <c r="AH59" s="42">
        <f t="shared" si="179"/>
        <v>0</v>
      </c>
      <c r="AI59" s="42">
        <f t="shared" si="179"/>
        <v>0</v>
      </c>
      <c r="AJ59" s="42">
        <f t="shared" si="179"/>
        <v>0</v>
      </c>
      <c r="AK59" s="42">
        <f t="shared" si="179"/>
        <v>0</v>
      </c>
      <c r="AL59" s="42">
        <f t="shared" si="179"/>
        <v>0</v>
      </c>
      <c r="AM59" s="42">
        <f t="shared" si="179"/>
        <v>0</v>
      </c>
      <c r="AN59" s="42">
        <f t="shared" si="179"/>
        <v>1</v>
      </c>
      <c r="AO59" s="42">
        <f t="shared" si="179"/>
        <v>0</v>
      </c>
      <c r="AP59" s="42">
        <f t="shared" si="179"/>
        <v>0</v>
      </c>
      <c r="AQ59" s="42">
        <f t="shared" si="179"/>
        <v>0</v>
      </c>
      <c r="AR59" s="42">
        <f t="shared" si="179"/>
        <v>0</v>
      </c>
      <c r="AS59" s="42">
        <f t="shared" si="179"/>
        <v>0</v>
      </c>
      <c r="AT59" s="42">
        <f t="shared" si="179"/>
        <v>0</v>
      </c>
      <c r="AU59" s="42">
        <f t="shared" si="179"/>
        <v>0</v>
      </c>
      <c r="AV59" s="42">
        <f t="shared" si="179"/>
        <v>0</v>
      </c>
      <c r="AW59" s="42">
        <f t="shared" si="179"/>
        <v>0</v>
      </c>
      <c r="AX59" s="42">
        <f t="shared" si="179"/>
        <v>0</v>
      </c>
      <c r="AY59" s="42">
        <f t="shared" si="179"/>
        <v>0</v>
      </c>
      <c r="AZ59" s="42">
        <f t="shared" si="179"/>
        <v>0</v>
      </c>
      <c r="BA59" s="42">
        <f t="shared" si="179"/>
        <v>0</v>
      </c>
      <c r="BB59" s="42">
        <f t="shared" si="179"/>
        <v>0</v>
      </c>
      <c r="BC59" s="42">
        <f t="shared" si="179"/>
        <v>0</v>
      </c>
      <c r="BD59" s="42">
        <f t="shared" si="179"/>
        <v>0</v>
      </c>
      <c r="BE59" s="42">
        <f t="shared" si="179"/>
        <v>0</v>
      </c>
      <c r="BF59" s="42">
        <f t="shared" si="179"/>
        <v>0</v>
      </c>
      <c r="BG59" s="42">
        <f t="shared" si="179"/>
        <v>0</v>
      </c>
      <c r="BH59" s="42">
        <f t="shared" si="179"/>
        <v>0</v>
      </c>
      <c r="BI59" s="42">
        <f t="shared" si="179"/>
        <v>0</v>
      </c>
      <c r="BJ59" s="42">
        <f t="shared" si="179"/>
        <v>0</v>
      </c>
      <c r="BK59" s="42">
        <f t="shared" si="179"/>
        <v>0</v>
      </c>
      <c r="BL59" s="42">
        <f t="shared" si="179"/>
        <v>0</v>
      </c>
      <c r="BM59" s="42">
        <f t="shared" si="179"/>
        <v>0</v>
      </c>
      <c r="BN59" s="42">
        <f t="shared" si="179"/>
        <v>0</v>
      </c>
      <c r="BO59" s="42">
        <f t="shared" si="180"/>
        <v>0</v>
      </c>
      <c r="BP59" s="42">
        <f t="shared" si="180"/>
        <v>0</v>
      </c>
      <c r="BQ59" s="42">
        <f t="shared" si="180"/>
        <v>0</v>
      </c>
      <c r="BR59" s="42">
        <f t="shared" si="180"/>
        <v>0</v>
      </c>
      <c r="BS59" s="42">
        <f t="shared" si="180"/>
        <v>0</v>
      </c>
      <c r="BT59" s="42">
        <f t="shared" si="180"/>
        <v>0</v>
      </c>
      <c r="BU59" s="42">
        <f t="shared" si="180"/>
        <v>0</v>
      </c>
      <c r="BV59" s="42">
        <f t="shared" si="180"/>
        <v>0</v>
      </c>
      <c r="BW59" s="42">
        <f t="shared" si="180"/>
        <v>0</v>
      </c>
      <c r="BX59" s="42">
        <f t="shared" si="180"/>
        <v>0</v>
      </c>
      <c r="BY59" s="42">
        <f t="shared" si="180"/>
        <v>0</v>
      </c>
      <c r="BZ59" s="42">
        <f t="shared" si="180"/>
        <v>0</v>
      </c>
      <c r="CA59" s="42">
        <f t="shared" si="180"/>
        <v>0</v>
      </c>
      <c r="CB59" s="42">
        <f t="shared" si="180"/>
        <v>0</v>
      </c>
      <c r="CC59" s="42">
        <f t="shared" si="180"/>
        <v>0</v>
      </c>
      <c r="CD59" s="42">
        <f t="shared" si="180"/>
        <v>0</v>
      </c>
      <c r="CE59" s="42">
        <f t="shared" si="180"/>
        <v>0</v>
      </c>
      <c r="CF59" s="42">
        <f t="shared" si="180"/>
        <v>0</v>
      </c>
      <c r="CG59" s="42">
        <f t="shared" si="180"/>
        <v>0</v>
      </c>
      <c r="CH59" s="42">
        <f t="shared" si="180"/>
        <v>0</v>
      </c>
      <c r="CI59" s="42">
        <f t="shared" si="180"/>
        <v>0</v>
      </c>
      <c r="CJ59" s="42">
        <f t="shared" si="180"/>
        <v>0</v>
      </c>
      <c r="CK59" s="42">
        <f t="shared" si="180"/>
        <v>0</v>
      </c>
      <c r="CL59" s="42">
        <f t="shared" si="180"/>
        <v>0</v>
      </c>
      <c r="CM59" s="42">
        <f t="shared" si="180"/>
        <v>0</v>
      </c>
      <c r="CN59" s="42">
        <f t="shared" si="180"/>
        <v>0</v>
      </c>
      <c r="CO59" s="42">
        <f t="shared" si="180"/>
        <v>0</v>
      </c>
      <c r="CP59" s="42">
        <f t="shared" si="180"/>
        <v>0</v>
      </c>
      <c r="CQ59" s="42">
        <f t="shared" si="180"/>
        <v>1</v>
      </c>
      <c r="CR59" s="42">
        <f t="shared" si="180"/>
        <v>1</v>
      </c>
      <c r="CS59" s="42">
        <f t="shared" si="180"/>
        <v>1</v>
      </c>
      <c r="CT59" s="42">
        <f t="shared" si="180"/>
        <v>1</v>
      </c>
      <c r="CU59" s="42">
        <f t="shared" si="180"/>
        <v>0</v>
      </c>
      <c r="CV59" s="42">
        <f t="shared" si="180"/>
        <v>1</v>
      </c>
      <c r="CW59" s="42">
        <f t="shared" si="180"/>
        <v>0</v>
      </c>
      <c r="CX59" s="42">
        <f t="shared" si="180"/>
        <v>1</v>
      </c>
      <c r="CY59" s="42">
        <f t="shared" si="180"/>
        <v>1</v>
      </c>
      <c r="CZ59" s="42">
        <f t="shared" si="180"/>
        <v>1</v>
      </c>
      <c r="DA59" s="42">
        <f t="shared" si="180"/>
        <v>1</v>
      </c>
      <c r="DB59" s="42">
        <f t="shared" si="180"/>
        <v>1</v>
      </c>
      <c r="DC59" s="42">
        <f t="shared" si="180"/>
        <v>1</v>
      </c>
      <c r="DD59" s="42">
        <f t="shared" si="180"/>
        <v>1</v>
      </c>
      <c r="DE59" s="42">
        <f t="shared" si="180"/>
        <v>0</v>
      </c>
      <c r="DF59" s="42">
        <f t="shared" si="180"/>
        <v>1</v>
      </c>
      <c r="DG59" s="42">
        <f t="shared" si="180"/>
        <v>0</v>
      </c>
      <c r="DH59" s="42">
        <f t="shared" si="180"/>
        <v>1</v>
      </c>
      <c r="DI59" s="42">
        <f t="shared" si="180"/>
        <v>1</v>
      </c>
      <c r="DJ59" s="42">
        <f t="shared" si="180"/>
        <v>1</v>
      </c>
      <c r="DK59" s="42">
        <f t="shared" si="180"/>
        <v>1</v>
      </c>
      <c r="DL59" s="42">
        <f t="shared" si="180"/>
        <v>1</v>
      </c>
      <c r="DM59" s="42">
        <f t="shared" si="180"/>
        <v>1</v>
      </c>
      <c r="DN59" s="42">
        <f t="shared" si="180"/>
        <v>1</v>
      </c>
      <c r="DO59" s="42">
        <f t="shared" si="180"/>
        <v>1</v>
      </c>
      <c r="DP59" s="42">
        <f t="shared" si="180"/>
        <v>1</v>
      </c>
      <c r="DQ59" s="42">
        <f t="shared" si="180"/>
        <v>1</v>
      </c>
      <c r="DR59" s="42">
        <f t="shared" si="180"/>
        <v>0</v>
      </c>
      <c r="DS59" s="42">
        <f t="shared" si="180"/>
        <v>1</v>
      </c>
      <c r="DT59" s="42">
        <f t="shared" si="180"/>
        <v>1</v>
      </c>
      <c r="DU59" s="42">
        <f t="shared" si="180"/>
        <v>1</v>
      </c>
      <c r="DV59" s="42">
        <f t="shared" si="180"/>
        <v>1</v>
      </c>
      <c r="DW59" s="42">
        <f t="shared" si="180"/>
        <v>1</v>
      </c>
      <c r="DX59" s="42">
        <f t="shared" si="180"/>
        <v>0</v>
      </c>
      <c r="DY59" s="42">
        <f t="shared" si="180"/>
        <v>1</v>
      </c>
      <c r="DZ59" s="42">
        <f t="shared" si="180"/>
        <v>1</v>
      </c>
      <c r="EA59" s="42">
        <f t="shared" si="181"/>
        <v>1</v>
      </c>
      <c r="EB59" s="42">
        <f t="shared" si="181"/>
        <v>0</v>
      </c>
      <c r="EC59" s="42">
        <f t="shared" si="181"/>
        <v>1</v>
      </c>
      <c r="ED59" s="42">
        <f t="shared" si="181"/>
        <v>1</v>
      </c>
      <c r="EE59" s="42">
        <f t="shared" si="181"/>
        <v>0</v>
      </c>
      <c r="EF59" s="42">
        <f t="shared" si="181"/>
        <v>1</v>
      </c>
      <c r="EG59" s="42">
        <f t="shared" si="181"/>
        <v>1</v>
      </c>
      <c r="EH59" s="42">
        <f t="shared" si="181"/>
        <v>1</v>
      </c>
      <c r="EI59" s="42">
        <f t="shared" si="181"/>
        <v>1</v>
      </c>
      <c r="EJ59" s="42">
        <f t="shared" si="181"/>
        <v>0</v>
      </c>
      <c r="EK59" s="42">
        <f t="shared" si="181"/>
        <v>1</v>
      </c>
      <c r="EL59" s="42">
        <f t="shared" si="181"/>
        <v>1</v>
      </c>
      <c r="EM59" s="42">
        <f t="shared" si="181"/>
        <v>1</v>
      </c>
      <c r="EN59" s="42">
        <f t="shared" si="181"/>
        <v>1</v>
      </c>
      <c r="EO59" s="42">
        <f t="shared" si="181"/>
        <v>1</v>
      </c>
      <c r="EP59" s="42">
        <f t="shared" si="181"/>
        <v>1</v>
      </c>
      <c r="EQ59" s="42">
        <f t="shared" si="181"/>
        <v>1</v>
      </c>
      <c r="ER59" s="42">
        <f t="shared" si="181"/>
        <v>1</v>
      </c>
      <c r="ES59" s="42">
        <f t="shared" si="181"/>
        <v>1</v>
      </c>
      <c r="ET59" s="42">
        <f t="shared" si="181"/>
        <v>1</v>
      </c>
      <c r="EU59" s="42">
        <f t="shared" si="181"/>
        <v>1</v>
      </c>
      <c r="EV59" s="42">
        <f t="shared" si="181"/>
        <v>1</v>
      </c>
      <c r="EW59" s="42">
        <f t="shared" si="181"/>
        <v>1</v>
      </c>
      <c r="EX59" s="42">
        <f t="shared" si="181"/>
        <v>1</v>
      </c>
      <c r="EY59" s="42">
        <f t="shared" si="181"/>
        <v>1</v>
      </c>
      <c r="EZ59" s="42">
        <f t="shared" si="181"/>
        <v>1</v>
      </c>
      <c r="FA59" s="42">
        <f t="shared" si="181"/>
        <v>1</v>
      </c>
      <c r="FB59" s="42">
        <f t="shared" si="181"/>
        <v>1</v>
      </c>
      <c r="FC59" s="42">
        <f t="shared" si="181"/>
        <v>0</v>
      </c>
      <c r="FD59" s="42">
        <f t="shared" si="181"/>
        <v>0</v>
      </c>
      <c r="FE59" s="42">
        <f t="shared" si="181"/>
        <v>0</v>
      </c>
      <c r="FF59" s="42">
        <f t="shared" si="181"/>
        <v>0</v>
      </c>
      <c r="FG59" s="42">
        <f t="shared" si="181"/>
        <v>0</v>
      </c>
      <c r="FH59" s="42">
        <f t="shared" si="181"/>
        <v>0</v>
      </c>
      <c r="FI59" s="42">
        <f t="shared" si="181"/>
        <v>0</v>
      </c>
      <c r="FJ59" s="42">
        <f t="shared" si="181"/>
        <v>0</v>
      </c>
      <c r="FK59" s="42">
        <f t="shared" si="181"/>
        <v>0</v>
      </c>
      <c r="FL59" s="42">
        <f t="shared" si="181"/>
        <v>0</v>
      </c>
      <c r="FM59" s="42">
        <f t="shared" si="181"/>
        <v>0</v>
      </c>
      <c r="FN59" s="42">
        <f t="shared" si="181"/>
        <v>0</v>
      </c>
      <c r="FO59" s="42">
        <f t="shared" si="181"/>
        <v>0</v>
      </c>
      <c r="FP59" s="42">
        <f t="shared" si="181"/>
        <v>0</v>
      </c>
      <c r="FQ59" s="42">
        <f t="shared" si="181"/>
        <v>0</v>
      </c>
      <c r="FR59" s="42">
        <f t="shared" si="181"/>
        <v>0</v>
      </c>
      <c r="FS59" s="42">
        <f t="shared" si="181"/>
        <v>0</v>
      </c>
      <c r="FT59" s="42">
        <f t="shared" si="181"/>
        <v>0</v>
      </c>
      <c r="FU59" s="42">
        <f t="shared" si="181"/>
        <v>0</v>
      </c>
      <c r="FV59" s="42">
        <f t="shared" si="181"/>
        <v>0</v>
      </c>
      <c r="FW59" s="42">
        <f t="shared" si="181"/>
        <v>0</v>
      </c>
      <c r="FX59" s="42">
        <f t="shared" si="181"/>
        <v>0</v>
      </c>
      <c r="FY59" s="42">
        <f t="shared" si="181"/>
        <v>0</v>
      </c>
      <c r="FZ59" s="42">
        <f t="shared" si="181"/>
        <v>0</v>
      </c>
      <c r="GA59" s="42">
        <f t="shared" si="181"/>
        <v>0</v>
      </c>
      <c r="GB59" s="42">
        <f t="shared" si="181"/>
        <v>0</v>
      </c>
      <c r="GC59" s="42">
        <f t="shared" si="181"/>
        <v>0</v>
      </c>
      <c r="GD59" s="42">
        <f t="shared" si="181"/>
        <v>0</v>
      </c>
      <c r="GE59" s="42">
        <f t="shared" si="181"/>
        <v>0</v>
      </c>
      <c r="GF59" s="42">
        <f t="shared" si="181"/>
        <v>0</v>
      </c>
      <c r="GG59" s="42">
        <f t="shared" si="181"/>
        <v>0</v>
      </c>
      <c r="GH59" s="42">
        <f t="shared" si="181"/>
        <v>0</v>
      </c>
      <c r="GI59" s="42">
        <f t="shared" si="181"/>
        <v>0</v>
      </c>
      <c r="GJ59" s="42">
        <f t="shared" si="181"/>
        <v>0</v>
      </c>
      <c r="GK59" s="42">
        <f t="shared" si="181"/>
        <v>0</v>
      </c>
      <c r="GL59" s="42">
        <f t="shared" si="181"/>
        <v>0</v>
      </c>
      <c r="GM59" s="42">
        <f t="shared" si="182"/>
        <v>0</v>
      </c>
      <c r="GN59" s="42">
        <f t="shared" si="182"/>
        <v>0</v>
      </c>
      <c r="GO59" s="42">
        <f t="shared" si="182"/>
        <v>0</v>
      </c>
      <c r="GP59" s="42">
        <f t="shared" si="182"/>
        <v>0</v>
      </c>
      <c r="GQ59" s="42">
        <f t="shared" si="182"/>
        <v>0</v>
      </c>
      <c r="GR59" s="42">
        <f t="shared" si="182"/>
        <v>0</v>
      </c>
      <c r="GS59" s="42">
        <f t="shared" si="182"/>
        <v>0</v>
      </c>
      <c r="GT59" s="42">
        <f t="shared" si="182"/>
        <v>0</v>
      </c>
      <c r="GU59" s="42">
        <f t="shared" si="182"/>
        <v>0</v>
      </c>
      <c r="GV59" s="42">
        <f t="shared" si="182"/>
        <v>0</v>
      </c>
      <c r="GW59" s="42">
        <f t="shared" si="182"/>
        <v>0</v>
      </c>
      <c r="GX59" s="42">
        <f t="shared" si="182"/>
        <v>0</v>
      </c>
      <c r="GY59" s="42">
        <f t="shared" si="182"/>
        <v>0</v>
      </c>
      <c r="GZ59" s="42">
        <f t="shared" si="182"/>
        <v>0</v>
      </c>
      <c r="HA59" s="42">
        <f t="shared" si="182"/>
        <v>0</v>
      </c>
      <c r="HB59" s="42">
        <f t="shared" si="182"/>
        <v>0</v>
      </c>
      <c r="HC59" s="42">
        <f t="shared" si="182"/>
        <v>0</v>
      </c>
      <c r="HD59" s="42">
        <f t="shared" si="182"/>
        <v>0</v>
      </c>
      <c r="HE59" s="42">
        <f t="shared" si="182"/>
        <v>0</v>
      </c>
      <c r="HF59" s="42">
        <f t="shared" si="182"/>
        <v>0</v>
      </c>
      <c r="HG59" s="42">
        <f t="shared" si="182"/>
        <v>0</v>
      </c>
      <c r="HH59" s="42">
        <f t="shared" si="182"/>
        <v>0</v>
      </c>
      <c r="HI59" s="42">
        <f t="shared" si="182"/>
        <v>0</v>
      </c>
      <c r="HJ59" s="42">
        <f t="shared" si="182"/>
        <v>0</v>
      </c>
      <c r="HK59" s="42">
        <f t="shared" si="182"/>
        <v>0</v>
      </c>
      <c r="HL59" s="42">
        <f t="shared" si="182"/>
        <v>0</v>
      </c>
      <c r="HM59" s="42">
        <f t="shared" si="182"/>
        <v>0</v>
      </c>
      <c r="HN59" s="42">
        <f t="shared" si="182"/>
        <v>0</v>
      </c>
      <c r="HO59" s="42">
        <f t="shared" si="182"/>
        <v>0</v>
      </c>
      <c r="HP59" s="42">
        <f t="shared" si="182"/>
        <v>0</v>
      </c>
      <c r="HQ59" s="42">
        <f t="shared" si="182"/>
        <v>1</v>
      </c>
      <c r="HR59" s="42">
        <f t="shared" si="182"/>
        <v>1</v>
      </c>
      <c r="HS59" s="42">
        <f t="shared" si="182"/>
        <v>1</v>
      </c>
      <c r="HT59" s="42">
        <f t="shared" si="182"/>
        <v>1</v>
      </c>
      <c r="HU59" s="42">
        <f t="shared" si="182"/>
        <v>1</v>
      </c>
      <c r="HV59" s="42">
        <f t="shared" si="182"/>
        <v>1</v>
      </c>
      <c r="HW59" s="42">
        <f t="shared" si="182"/>
        <v>1</v>
      </c>
      <c r="HX59" s="42">
        <f t="shared" si="182"/>
        <v>0</v>
      </c>
      <c r="HY59" s="42">
        <f t="shared" si="182"/>
        <v>0</v>
      </c>
      <c r="HZ59" s="42">
        <f t="shared" si="182"/>
        <v>0</v>
      </c>
      <c r="IA59" s="42">
        <f t="shared" si="182"/>
        <v>0</v>
      </c>
      <c r="IB59" s="42">
        <f t="shared" si="182"/>
        <v>0</v>
      </c>
      <c r="IC59" s="42">
        <f t="shared" si="182"/>
        <v>0</v>
      </c>
      <c r="ID59" s="42">
        <f t="shared" si="182"/>
        <v>0</v>
      </c>
      <c r="IE59" s="42">
        <f t="shared" si="182"/>
        <v>0</v>
      </c>
      <c r="IF59" s="42">
        <f t="shared" si="182"/>
        <v>0</v>
      </c>
      <c r="IG59" s="42">
        <f t="shared" si="182"/>
        <v>0</v>
      </c>
      <c r="IH59" s="42">
        <f t="shared" si="182"/>
        <v>0</v>
      </c>
      <c r="II59" s="42">
        <f t="shared" si="182"/>
        <v>0</v>
      </c>
      <c r="IJ59" s="42">
        <f t="shared" si="182"/>
        <v>0</v>
      </c>
      <c r="IK59" s="42">
        <f t="shared" si="182"/>
        <v>0</v>
      </c>
      <c r="IL59" s="42">
        <f t="shared" si="182"/>
        <v>0</v>
      </c>
      <c r="IM59" s="42">
        <f t="shared" si="182"/>
        <v>0</v>
      </c>
      <c r="IN59" s="42">
        <f t="shared" si="182"/>
        <v>0</v>
      </c>
      <c r="IO59" s="42">
        <f t="shared" si="182"/>
        <v>0</v>
      </c>
      <c r="IP59" s="42">
        <f t="shared" si="182"/>
        <v>0</v>
      </c>
      <c r="IQ59" s="42">
        <f t="shared" si="182"/>
        <v>0</v>
      </c>
      <c r="IR59" s="42">
        <f t="shared" si="182"/>
        <v>1</v>
      </c>
      <c r="IS59" s="42">
        <f t="shared" si="182"/>
        <v>1</v>
      </c>
      <c r="IT59" s="42">
        <f t="shared" si="182"/>
        <v>1</v>
      </c>
      <c r="IU59" s="42">
        <f t="shared" si="182"/>
        <v>0</v>
      </c>
      <c r="IV59" s="42">
        <f t="shared" si="182"/>
        <v>1</v>
      </c>
      <c r="IW59" s="42">
        <f t="shared" si="182"/>
        <v>1</v>
      </c>
      <c r="IX59" s="42">
        <f t="shared" si="182"/>
        <v>1</v>
      </c>
      <c r="IY59" s="42">
        <f t="shared" si="183"/>
        <v>1</v>
      </c>
      <c r="IZ59" s="42">
        <f t="shared" si="183"/>
        <v>1</v>
      </c>
      <c r="JA59" s="42">
        <f t="shared" si="183"/>
        <v>1</v>
      </c>
      <c r="JB59" s="42">
        <f t="shared" si="183"/>
        <v>1</v>
      </c>
      <c r="JC59" s="42">
        <f t="shared" si="183"/>
        <v>1</v>
      </c>
      <c r="JD59" s="42">
        <f t="shared" si="183"/>
        <v>1</v>
      </c>
      <c r="JE59" s="42">
        <f t="shared" si="183"/>
        <v>1</v>
      </c>
      <c r="JF59" s="42">
        <f t="shared" si="183"/>
        <v>1</v>
      </c>
      <c r="JG59" s="42">
        <f t="shared" si="183"/>
        <v>1</v>
      </c>
      <c r="JH59" s="42">
        <f t="shared" si="183"/>
        <v>1</v>
      </c>
      <c r="JI59" s="42">
        <f t="shared" si="183"/>
        <v>1</v>
      </c>
      <c r="JJ59" s="42">
        <f t="shared" si="183"/>
        <v>1</v>
      </c>
      <c r="JK59" s="42">
        <f t="shared" si="183"/>
        <v>1</v>
      </c>
      <c r="JL59" s="42">
        <f t="shared" si="183"/>
        <v>1</v>
      </c>
      <c r="JM59" s="42">
        <f t="shared" si="183"/>
        <v>1</v>
      </c>
      <c r="JN59" s="42">
        <f t="shared" si="183"/>
        <v>1</v>
      </c>
      <c r="JO59" s="42">
        <f t="shared" si="183"/>
        <v>1</v>
      </c>
      <c r="JP59" s="42">
        <f t="shared" si="183"/>
        <v>1</v>
      </c>
      <c r="JQ59" s="42">
        <f t="shared" si="183"/>
        <v>1</v>
      </c>
      <c r="JR59" s="42">
        <f t="shared" si="183"/>
        <v>1</v>
      </c>
      <c r="JS59" s="42">
        <f t="shared" si="183"/>
        <v>1</v>
      </c>
      <c r="JT59" s="42">
        <f t="shared" si="183"/>
        <v>1</v>
      </c>
      <c r="JU59" s="42">
        <f t="shared" si="183"/>
        <v>1</v>
      </c>
      <c r="JV59" s="42">
        <f t="shared" si="183"/>
        <v>1</v>
      </c>
      <c r="JW59" s="42">
        <f t="shared" si="183"/>
        <v>1</v>
      </c>
      <c r="JX59" s="42">
        <f t="shared" si="183"/>
        <v>1</v>
      </c>
      <c r="JY59" s="42">
        <f t="shared" si="183"/>
        <v>1</v>
      </c>
      <c r="JZ59" s="42">
        <f t="shared" si="183"/>
        <v>1</v>
      </c>
      <c r="KA59" s="42">
        <f t="shared" si="183"/>
        <v>1</v>
      </c>
      <c r="KB59" s="42">
        <f t="shared" si="183"/>
        <v>1</v>
      </c>
      <c r="KC59" s="42">
        <f t="shared" si="183"/>
        <v>1</v>
      </c>
      <c r="KD59" s="42">
        <f t="shared" si="183"/>
        <v>1</v>
      </c>
      <c r="KE59" s="42">
        <f t="shared" si="183"/>
        <v>1</v>
      </c>
      <c r="KF59" s="42">
        <f t="shared" si="183"/>
        <v>1</v>
      </c>
      <c r="KG59" s="42">
        <f t="shared" si="183"/>
        <v>1</v>
      </c>
      <c r="KH59" s="42">
        <f t="shared" si="183"/>
        <v>1</v>
      </c>
      <c r="KI59" s="42">
        <f t="shared" si="183"/>
        <v>1</v>
      </c>
      <c r="KJ59" s="42">
        <f t="shared" si="183"/>
        <v>1</v>
      </c>
      <c r="KK59" s="42">
        <f t="shared" si="183"/>
        <v>1</v>
      </c>
      <c r="KL59" s="42">
        <f t="shared" si="183"/>
        <v>1</v>
      </c>
      <c r="KM59" s="42">
        <f t="shared" si="183"/>
        <v>1</v>
      </c>
      <c r="KN59" s="42">
        <f t="shared" si="183"/>
        <v>1</v>
      </c>
      <c r="KO59" s="42">
        <f t="shared" si="183"/>
        <v>1</v>
      </c>
      <c r="KP59" s="42">
        <f t="shared" si="183"/>
        <v>1</v>
      </c>
      <c r="KQ59" s="42">
        <f t="shared" si="183"/>
        <v>1</v>
      </c>
      <c r="KR59" s="42">
        <f t="shared" si="183"/>
        <v>1</v>
      </c>
      <c r="KS59" s="42">
        <f t="shared" si="183"/>
        <v>1</v>
      </c>
      <c r="KT59" s="42">
        <f t="shared" si="183"/>
        <v>1</v>
      </c>
      <c r="KU59" s="42">
        <f t="shared" si="183"/>
        <v>1</v>
      </c>
      <c r="KV59" s="42">
        <f t="shared" si="183"/>
        <v>1</v>
      </c>
      <c r="KW59" s="42">
        <f t="shared" si="183"/>
        <v>1</v>
      </c>
      <c r="KX59" s="42">
        <f t="shared" si="183"/>
        <v>1</v>
      </c>
      <c r="KY59" s="42">
        <f t="shared" si="183"/>
        <v>1</v>
      </c>
      <c r="KZ59" s="42">
        <f t="shared" si="183"/>
        <v>1</v>
      </c>
      <c r="LA59" s="42">
        <f t="shared" si="183"/>
        <v>1</v>
      </c>
      <c r="LB59" s="42">
        <f t="shared" si="183"/>
        <v>1</v>
      </c>
      <c r="LC59" s="42">
        <f t="shared" si="183"/>
        <v>1</v>
      </c>
      <c r="LD59" s="42">
        <f t="shared" si="183"/>
        <v>1</v>
      </c>
      <c r="LE59" s="42">
        <f t="shared" si="183"/>
        <v>1</v>
      </c>
      <c r="LF59" s="42">
        <f t="shared" si="183"/>
        <v>1</v>
      </c>
      <c r="LG59" s="42">
        <f t="shared" si="183"/>
        <v>0</v>
      </c>
      <c r="LH59" s="42">
        <f t="shared" si="183"/>
        <v>1</v>
      </c>
      <c r="LI59" s="42">
        <f t="shared" si="183"/>
        <v>1</v>
      </c>
      <c r="LJ59" s="42">
        <f t="shared" si="183"/>
        <v>1</v>
      </c>
      <c r="LK59" s="42">
        <f t="shared" si="184"/>
        <v>1</v>
      </c>
      <c r="LL59" s="42">
        <f t="shared" si="184"/>
        <v>1</v>
      </c>
      <c r="LM59" s="42">
        <f t="shared" si="184"/>
        <v>1</v>
      </c>
      <c r="LN59" s="42">
        <f t="shared" si="184"/>
        <v>1</v>
      </c>
      <c r="LO59" s="42">
        <f t="shared" si="184"/>
        <v>1</v>
      </c>
      <c r="LP59" s="42">
        <f t="shared" si="184"/>
        <v>1</v>
      </c>
      <c r="LQ59" s="42">
        <f t="shared" si="184"/>
        <v>1</v>
      </c>
      <c r="LR59" s="42">
        <f t="shared" si="184"/>
        <v>1</v>
      </c>
      <c r="LS59" s="42">
        <f t="shared" si="184"/>
        <v>1</v>
      </c>
      <c r="LT59" s="42">
        <f t="shared" si="184"/>
        <v>1</v>
      </c>
      <c r="LU59" s="42">
        <f t="shared" si="184"/>
        <v>1</v>
      </c>
      <c r="LV59" s="42">
        <f t="shared" si="184"/>
        <v>1</v>
      </c>
      <c r="LW59" s="42">
        <f t="shared" si="184"/>
        <v>1</v>
      </c>
      <c r="LX59" s="42">
        <f t="shared" si="184"/>
        <v>1</v>
      </c>
      <c r="LY59" s="42">
        <f t="shared" si="184"/>
        <v>1</v>
      </c>
      <c r="LZ59" s="42">
        <f t="shared" si="184"/>
        <v>1</v>
      </c>
      <c r="MA59" s="42">
        <f t="shared" si="184"/>
        <v>1</v>
      </c>
      <c r="MB59" s="42">
        <f t="shared" si="184"/>
        <v>1</v>
      </c>
      <c r="MC59" s="42">
        <f t="shared" si="184"/>
        <v>1</v>
      </c>
      <c r="MD59" s="42">
        <f t="shared" si="184"/>
        <v>1</v>
      </c>
      <c r="ME59" s="42">
        <f t="shared" si="184"/>
        <v>1</v>
      </c>
      <c r="MF59" s="42">
        <f t="shared" si="184"/>
        <v>1</v>
      </c>
      <c r="MG59" s="42">
        <f t="shared" si="184"/>
        <v>1</v>
      </c>
      <c r="MH59" s="42">
        <f t="shared" si="184"/>
        <v>1</v>
      </c>
      <c r="MI59" s="42">
        <f t="shared" si="184"/>
        <v>1</v>
      </c>
      <c r="MJ59" s="42">
        <f t="shared" si="184"/>
        <v>1</v>
      </c>
      <c r="MK59" s="42">
        <f t="shared" si="184"/>
        <v>1</v>
      </c>
      <c r="ML59" s="42">
        <f t="shared" si="184"/>
        <v>1</v>
      </c>
      <c r="MM59" s="42">
        <f t="shared" si="184"/>
        <v>1</v>
      </c>
      <c r="MN59" s="42">
        <f t="shared" si="184"/>
        <v>1</v>
      </c>
      <c r="MO59" s="42">
        <f t="shared" si="184"/>
        <v>1</v>
      </c>
      <c r="MP59" s="42">
        <f t="shared" si="184"/>
        <v>1</v>
      </c>
      <c r="MQ59" s="42">
        <f t="shared" si="184"/>
        <v>1</v>
      </c>
      <c r="MR59" s="42">
        <f t="shared" si="184"/>
        <v>1</v>
      </c>
      <c r="MS59" s="42">
        <f t="shared" si="184"/>
        <v>1</v>
      </c>
      <c r="MT59" s="42">
        <f t="shared" si="184"/>
        <v>1</v>
      </c>
      <c r="MU59" s="42">
        <f t="shared" si="184"/>
        <v>1</v>
      </c>
      <c r="MV59" s="42">
        <f t="shared" si="184"/>
        <v>1</v>
      </c>
      <c r="MW59" s="42">
        <f t="shared" si="184"/>
        <v>1</v>
      </c>
      <c r="MX59" s="42">
        <f t="shared" si="184"/>
        <v>0</v>
      </c>
      <c r="MY59" s="42">
        <f t="shared" si="184"/>
        <v>0</v>
      </c>
      <c r="MZ59" s="42">
        <f t="shared" si="184"/>
        <v>0</v>
      </c>
      <c r="NA59" s="42">
        <f t="shared" si="184"/>
        <v>0</v>
      </c>
      <c r="NB59" s="42">
        <f t="shared" si="184"/>
        <v>0</v>
      </c>
      <c r="NC59" s="42">
        <f t="shared" si="184"/>
        <v>0</v>
      </c>
      <c r="ND59" s="42">
        <f t="shared" si="184"/>
        <v>0</v>
      </c>
      <c r="NE59" s="42">
        <f t="shared" si="184"/>
        <v>0</v>
      </c>
      <c r="NF59" s="42">
        <f t="shared" si="184"/>
        <v>0</v>
      </c>
      <c r="NG59" s="42">
        <f t="shared" si="184"/>
        <v>0</v>
      </c>
      <c r="NH59" s="42">
        <f t="shared" si="184"/>
        <v>0</v>
      </c>
      <c r="NI59" s="42">
        <f t="shared" si="184"/>
        <v>0</v>
      </c>
      <c r="NJ59" s="42">
        <f t="shared" si="184"/>
        <v>0</v>
      </c>
      <c r="NK59" s="42">
        <f t="shared" si="184"/>
        <v>0</v>
      </c>
      <c r="NL59" s="42">
        <f t="shared" si="184"/>
        <v>0</v>
      </c>
      <c r="NM59" s="42">
        <f t="shared" si="184"/>
        <v>0</v>
      </c>
      <c r="NN59" s="42">
        <f t="shared" si="184"/>
        <v>0</v>
      </c>
      <c r="NO59" s="42">
        <f t="shared" si="184"/>
        <v>0</v>
      </c>
      <c r="NP59" s="42">
        <f t="shared" si="184"/>
        <v>0</v>
      </c>
      <c r="NQ59" s="42">
        <f t="shared" si="184"/>
        <v>0</v>
      </c>
      <c r="NR59" s="42">
        <f t="shared" si="184"/>
        <v>0</v>
      </c>
      <c r="NS59" s="42">
        <f t="shared" si="184"/>
        <v>0</v>
      </c>
      <c r="NT59" s="42">
        <f t="shared" si="184"/>
        <v>0</v>
      </c>
      <c r="NU59" s="42">
        <f t="shared" si="184"/>
        <v>0</v>
      </c>
      <c r="NV59" s="42">
        <f t="shared" si="184"/>
        <v>1</v>
      </c>
      <c r="NW59" s="42">
        <f t="shared" si="185"/>
        <v>1</v>
      </c>
      <c r="NX59" s="42">
        <f t="shared" si="185"/>
        <v>1</v>
      </c>
      <c r="NY59" s="42">
        <f t="shared" si="185"/>
        <v>1</v>
      </c>
      <c r="NZ59" s="42">
        <f t="shared" si="185"/>
        <v>1</v>
      </c>
      <c r="OA59" s="42">
        <f t="shared" si="185"/>
        <v>1</v>
      </c>
      <c r="OB59" s="42">
        <f t="shared" si="185"/>
        <v>1</v>
      </c>
      <c r="OC59" s="42">
        <f t="shared" si="185"/>
        <v>1</v>
      </c>
      <c r="OD59" s="42">
        <f t="shared" si="185"/>
        <v>1</v>
      </c>
      <c r="OE59" s="42">
        <f t="shared" si="185"/>
        <v>1</v>
      </c>
      <c r="OF59" s="42">
        <f t="shared" si="185"/>
        <v>1</v>
      </c>
      <c r="OG59" s="42">
        <f t="shared" si="185"/>
        <v>1</v>
      </c>
      <c r="OH59" s="42">
        <f t="shared" si="185"/>
        <v>1</v>
      </c>
      <c r="OI59" s="42">
        <f t="shared" si="185"/>
        <v>1</v>
      </c>
      <c r="OJ59" s="42">
        <f t="shared" si="185"/>
        <v>1</v>
      </c>
      <c r="OK59" s="42">
        <f t="shared" si="185"/>
        <v>1</v>
      </c>
      <c r="OL59" s="42">
        <f t="shared" si="185"/>
        <v>1</v>
      </c>
      <c r="OM59" s="42">
        <f t="shared" si="185"/>
        <v>1</v>
      </c>
      <c r="ON59" s="42">
        <f t="shared" si="185"/>
        <v>1</v>
      </c>
      <c r="OO59" s="42">
        <f t="shared" si="185"/>
        <v>1</v>
      </c>
      <c r="OP59" s="42">
        <f t="shared" si="185"/>
        <v>1</v>
      </c>
      <c r="OQ59" s="42">
        <f t="shared" si="185"/>
        <v>1</v>
      </c>
      <c r="OR59" s="42">
        <f t="shared" si="185"/>
        <v>1</v>
      </c>
      <c r="OS59" s="42">
        <f t="shared" si="185"/>
        <v>1</v>
      </c>
      <c r="OT59" s="42">
        <f t="shared" si="185"/>
        <v>1</v>
      </c>
      <c r="OU59" s="42">
        <f t="shared" si="185"/>
        <v>1</v>
      </c>
      <c r="OV59" s="42">
        <f t="shared" si="185"/>
        <v>1</v>
      </c>
      <c r="OW59" s="42">
        <f t="shared" si="185"/>
        <v>1</v>
      </c>
      <c r="OX59" s="42">
        <f t="shared" si="185"/>
        <v>1</v>
      </c>
      <c r="OY59" s="42">
        <f t="shared" si="185"/>
        <v>1</v>
      </c>
      <c r="OZ59" s="42">
        <f t="shared" si="185"/>
        <v>1</v>
      </c>
      <c r="PA59" s="42">
        <f t="shared" si="185"/>
        <v>1</v>
      </c>
      <c r="PB59" s="42">
        <f t="shared" si="185"/>
        <v>1</v>
      </c>
      <c r="PC59" s="42">
        <f t="shared" si="185"/>
        <v>1</v>
      </c>
      <c r="PD59" s="42">
        <f t="shared" si="185"/>
        <v>1</v>
      </c>
      <c r="PE59" s="42">
        <f t="shared" si="185"/>
        <v>1</v>
      </c>
      <c r="PF59" s="42">
        <f t="shared" si="185"/>
        <v>1</v>
      </c>
      <c r="PG59" s="42">
        <f t="shared" si="185"/>
        <v>1</v>
      </c>
      <c r="PH59" s="42">
        <f t="shared" si="185"/>
        <v>1</v>
      </c>
      <c r="PI59" s="42">
        <f t="shared" si="185"/>
        <v>1</v>
      </c>
      <c r="PJ59" s="42">
        <f t="shared" si="185"/>
        <v>1</v>
      </c>
      <c r="PK59" s="42">
        <f t="shared" si="185"/>
        <v>1</v>
      </c>
      <c r="PL59" s="42">
        <f t="shared" si="185"/>
        <v>1</v>
      </c>
      <c r="PM59" s="42">
        <f t="shared" si="185"/>
        <v>1</v>
      </c>
      <c r="PN59" s="42">
        <f t="shared" si="185"/>
        <v>1</v>
      </c>
      <c r="PO59" s="42">
        <f t="shared" si="185"/>
        <v>1</v>
      </c>
      <c r="PP59" s="42">
        <f t="shared" si="185"/>
        <v>1</v>
      </c>
      <c r="PQ59" s="42">
        <f t="shared" si="185"/>
        <v>1</v>
      </c>
      <c r="PR59" s="42">
        <f t="shared" si="185"/>
        <v>1</v>
      </c>
      <c r="PS59" s="42">
        <f t="shared" si="185"/>
        <v>1</v>
      </c>
      <c r="PT59" s="42">
        <f t="shared" si="185"/>
        <v>1</v>
      </c>
      <c r="PU59" s="42">
        <f t="shared" si="185"/>
        <v>1</v>
      </c>
      <c r="PV59" s="42">
        <f t="shared" si="185"/>
        <v>1</v>
      </c>
      <c r="PW59" s="42">
        <f t="shared" si="185"/>
        <v>1</v>
      </c>
      <c r="PX59" s="42">
        <f t="shared" si="185"/>
        <v>1</v>
      </c>
      <c r="PY59" s="42">
        <f t="shared" si="185"/>
        <v>1</v>
      </c>
      <c r="PZ59" s="42">
        <f t="shared" si="185"/>
        <v>1</v>
      </c>
      <c r="QA59" s="42">
        <f t="shared" si="185"/>
        <v>1</v>
      </c>
      <c r="QB59" s="42">
        <f t="shared" si="185"/>
        <v>1</v>
      </c>
      <c r="QC59" s="42">
        <f t="shared" si="185"/>
        <v>1</v>
      </c>
      <c r="QD59" s="42">
        <f t="shared" si="185"/>
        <v>1</v>
      </c>
      <c r="QE59" s="42">
        <f t="shared" si="185"/>
        <v>1</v>
      </c>
      <c r="QF59" s="42">
        <f t="shared" si="185"/>
        <v>1</v>
      </c>
      <c r="QG59" s="42">
        <f t="shared" si="185"/>
        <v>1</v>
      </c>
      <c r="QH59" s="42">
        <f t="shared" si="185"/>
        <v>1</v>
      </c>
      <c r="QI59" s="42">
        <f t="shared" si="186"/>
        <v>1</v>
      </c>
      <c r="QJ59" s="42">
        <f t="shared" si="186"/>
        <v>0</v>
      </c>
      <c r="QK59" s="42">
        <f t="shared" si="186"/>
        <v>0</v>
      </c>
      <c r="QL59" s="42">
        <f t="shared" si="186"/>
        <v>0</v>
      </c>
      <c r="QM59" s="42">
        <f t="shared" si="186"/>
        <v>0</v>
      </c>
      <c r="QN59" s="42">
        <f t="shared" si="186"/>
        <v>0</v>
      </c>
      <c r="QO59" s="42">
        <f t="shared" si="186"/>
        <v>1</v>
      </c>
      <c r="QP59" s="42">
        <f t="shared" si="186"/>
        <v>1</v>
      </c>
      <c r="QQ59" s="42">
        <f t="shared" si="186"/>
        <v>1</v>
      </c>
      <c r="QR59" s="42">
        <f t="shared" si="186"/>
        <v>1</v>
      </c>
      <c r="QS59" s="42">
        <f t="shared" si="186"/>
        <v>1</v>
      </c>
      <c r="QT59" s="42">
        <f t="shared" si="186"/>
        <v>1</v>
      </c>
      <c r="QU59" s="42">
        <f t="shared" si="186"/>
        <v>1</v>
      </c>
      <c r="QV59" s="42">
        <f t="shared" si="186"/>
        <v>1</v>
      </c>
      <c r="QW59" s="42">
        <f t="shared" si="186"/>
        <v>1</v>
      </c>
      <c r="QX59" s="42">
        <f t="shared" si="186"/>
        <v>1</v>
      </c>
      <c r="QY59" s="42">
        <f t="shared" si="186"/>
        <v>1</v>
      </c>
      <c r="QZ59" s="42">
        <f t="shared" si="186"/>
        <v>1</v>
      </c>
      <c r="RA59" s="42">
        <f t="shared" si="186"/>
        <v>1</v>
      </c>
      <c r="RB59" s="42">
        <f t="shared" si="186"/>
        <v>1</v>
      </c>
      <c r="RC59" s="42">
        <f t="shared" si="186"/>
        <v>1</v>
      </c>
      <c r="RD59" s="42">
        <f t="shared" si="186"/>
        <v>1</v>
      </c>
      <c r="RE59" s="42">
        <f t="shared" si="186"/>
        <v>1</v>
      </c>
      <c r="RF59" s="42">
        <f t="shared" si="186"/>
        <v>1</v>
      </c>
      <c r="RG59" s="42">
        <f t="shared" si="186"/>
        <v>1</v>
      </c>
      <c r="RH59" s="42">
        <f t="shared" si="186"/>
        <v>1</v>
      </c>
      <c r="RI59" s="42">
        <f t="shared" si="186"/>
        <v>1</v>
      </c>
      <c r="RJ59" s="42">
        <f t="shared" si="186"/>
        <v>1</v>
      </c>
      <c r="RK59" s="42">
        <f t="shared" si="186"/>
        <v>1</v>
      </c>
      <c r="RL59" s="42">
        <f t="shared" si="186"/>
        <v>1</v>
      </c>
      <c r="RM59" s="42">
        <f t="shared" si="186"/>
        <v>1</v>
      </c>
      <c r="RN59" s="42">
        <f t="shared" si="186"/>
        <v>1</v>
      </c>
      <c r="RO59" s="42">
        <f t="shared" si="186"/>
        <v>1</v>
      </c>
      <c r="RP59" s="42">
        <f t="shared" si="186"/>
        <v>0</v>
      </c>
      <c r="RQ59" s="42">
        <f t="shared" si="186"/>
        <v>0</v>
      </c>
      <c r="RR59" s="42">
        <f t="shared" si="186"/>
        <v>0</v>
      </c>
      <c r="RS59" s="42">
        <f t="shared" si="186"/>
        <v>1</v>
      </c>
      <c r="RT59" s="42">
        <f t="shared" si="186"/>
        <v>1</v>
      </c>
      <c r="RU59" s="42">
        <f t="shared" si="186"/>
        <v>1</v>
      </c>
      <c r="RV59" s="42">
        <f t="shared" si="186"/>
        <v>1</v>
      </c>
      <c r="RW59" s="42">
        <f t="shared" si="186"/>
        <v>1</v>
      </c>
      <c r="RX59" s="42">
        <f t="shared" si="186"/>
        <v>1</v>
      </c>
      <c r="RY59" s="42">
        <f t="shared" si="186"/>
        <v>1</v>
      </c>
      <c r="RZ59" s="42">
        <f t="shared" si="186"/>
        <v>0</v>
      </c>
      <c r="SA59" s="42">
        <f t="shared" si="186"/>
        <v>0</v>
      </c>
      <c r="SB59" s="42">
        <f t="shared" si="186"/>
        <v>0</v>
      </c>
      <c r="SC59" s="42">
        <f t="shared" si="186"/>
        <v>0</v>
      </c>
      <c r="SD59" s="42">
        <f t="shared" si="186"/>
        <v>0</v>
      </c>
      <c r="SE59" s="42">
        <f t="shared" si="186"/>
        <v>0</v>
      </c>
      <c r="SF59" s="42">
        <f t="shared" si="186"/>
        <v>0</v>
      </c>
      <c r="SG59" s="42">
        <f t="shared" si="186"/>
        <v>0</v>
      </c>
      <c r="SH59" s="42">
        <f t="shared" si="186"/>
        <v>0</v>
      </c>
      <c r="SI59" s="42">
        <f t="shared" si="186"/>
        <v>0</v>
      </c>
      <c r="SJ59" s="42">
        <f t="shared" si="186"/>
        <v>0</v>
      </c>
      <c r="SK59" s="42">
        <f t="shared" si="186"/>
        <v>0</v>
      </c>
      <c r="SL59" s="42">
        <f t="shared" si="186"/>
        <v>0</v>
      </c>
      <c r="SM59" s="42">
        <f t="shared" si="186"/>
        <v>0</v>
      </c>
      <c r="SN59" s="42">
        <f t="shared" si="186"/>
        <v>0</v>
      </c>
      <c r="SO59" s="42">
        <f t="shared" si="186"/>
        <v>0</v>
      </c>
      <c r="SP59" s="42">
        <f t="shared" si="186"/>
        <v>0</v>
      </c>
      <c r="SQ59" s="42">
        <f t="shared" si="186"/>
        <v>0</v>
      </c>
      <c r="SR59" s="42">
        <f t="shared" si="186"/>
        <v>0</v>
      </c>
      <c r="SS59" s="42">
        <f t="shared" si="186"/>
        <v>0</v>
      </c>
      <c r="ST59" s="42">
        <f t="shared" si="186"/>
        <v>0</v>
      </c>
      <c r="SU59" s="42">
        <f t="shared" si="187"/>
        <v>0</v>
      </c>
      <c r="SV59" s="42">
        <f t="shared" si="187"/>
        <v>0</v>
      </c>
      <c r="SW59" s="42">
        <f t="shared" si="187"/>
        <v>0</v>
      </c>
      <c r="SX59" s="42">
        <f t="shared" si="187"/>
        <v>0</v>
      </c>
      <c r="SY59" s="42">
        <f t="shared" si="187"/>
        <v>0</v>
      </c>
      <c r="SZ59" s="42">
        <f t="shared" si="187"/>
        <v>0</v>
      </c>
      <c r="TA59" s="42">
        <f t="shared" si="187"/>
        <v>0</v>
      </c>
      <c r="TB59" s="42">
        <f t="shared" si="187"/>
        <v>0</v>
      </c>
      <c r="TC59" s="42">
        <f t="shared" si="187"/>
        <v>0</v>
      </c>
      <c r="TD59" s="42">
        <f t="shared" si="187"/>
        <v>0</v>
      </c>
      <c r="TE59" s="42">
        <f t="shared" si="187"/>
        <v>0</v>
      </c>
      <c r="TF59" s="42">
        <f t="shared" si="187"/>
        <v>0</v>
      </c>
      <c r="TG59" s="42">
        <f t="shared" si="187"/>
        <v>0</v>
      </c>
      <c r="TH59" s="42">
        <f t="shared" si="187"/>
        <v>0</v>
      </c>
      <c r="TI59" s="42">
        <f t="shared" si="187"/>
        <v>1</v>
      </c>
      <c r="TJ59" s="42">
        <f t="shared" si="187"/>
        <v>1</v>
      </c>
      <c r="TK59" s="42">
        <f t="shared" si="187"/>
        <v>1</v>
      </c>
      <c r="TL59" s="42">
        <f t="shared" si="187"/>
        <v>1</v>
      </c>
      <c r="TM59" s="42">
        <f t="shared" si="187"/>
        <v>1</v>
      </c>
      <c r="TN59" s="42">
        <f t="shared" si="187"/>
        <v>1</v>
      </c>
      <c r="TO59" s="42">
        <f t="shared" si="187"/>
        <v>1</v>
      </c>
      <c r="TP59" s="42">
        <f t="shared" si="187"/>
        <v>1</v>
      </c>
      <c r="TQ59" s="42">
        <f t="shared" si="187"/>
        <v>1</v>
      </c>
      <c r="TR59" s="42">
        <f t="shared" si="187"/>
        <v>1</v>
      </c>
      <c r="TS59" s="42">
        <f t="shared" si="187"/>
        <v>1</v>
      </c>
      <c r="TT59" s="42">
        <f t="shared" si="187"/>
        <v>1</v>
      </c>
      <c r="TU59" s="42">
        <f t="shared" si="187"/>
        <v>1</v>
      </c>
      <c r="TV59" s="42">
        <f t="shared" si="187"/>
        <v>1</v>
      </c>
      <c r="TW59" s="42">
        <f t="shared" si="187"/>
        <v>1</v>
      </c>
      <c r="TX59" s="42">
        <f t="shared" si="187"/>
        <v>1</v>
      </c>
      <c r="TY59" s="42">
        <f t="shared" si="187"/>
        <v>1</v>
      </c>
      <c r="TZ59" s="42">
        <f t="shared" si="187"/>
        <v>1</v>
      </c>
      <c r="UA59" s="42">
        <f t="shared" si="187"/>
        <v>1</v>
      </c>
      <c r="UB59" s="42">
        <f t="shared" si="187"/>
        <v>1</v>
      </c>
      <c r="UC59" s="42">
        <f t="shared" si="187"/>
        <v>1</v>
      </c>
      <c r="UD59" s="42">
        <f t="shared" si="187"/>
        <v>1</v>
      </c>
      <c r="UE59" s="42">
        <f t="shared" si="187"/>
        <v>1</v>
      </c>
      <c r="UF59" s="42">
        <f t="shared" si="187"/>
        <v>1</v>
      </c>
      <c r="UG59" s="42">
        <f t="shared" si="187"/>
        <v>1</v>
      </c>
      <c r="UH59" s="42">
        <f t="shared" si="187"/>
        <v>1</v>
      </c>
      <c r="UI59" s="42">
        <f t="shared" si="187"/>
        <v>1</v>
      </c>
      <c r="UJ59" s="42">
        <f t="shared" si="187"/>
        <v>1</v>
      </c>
      <c r="UK59" s="42">
        <f t="shared" si="187"/>
        <v>1</v>
      </c>
      <c r="UL59" s="42">
        <f t="shared" si="187"/>
        <v>1</v>
      </c>
      <c r="UM59" s="42">
        <f t="shared" si="187"/>
        <v>1</v>
      </c>
      <c r="UN59" s="42">
        <f t="shared" si="187"/>
        <v>1</v>
      </c>
      <c r="UO59" s="42">
        <f t="shared" si="187"/>
        <v>1</v>
      </c>
      <c r="UP59" s="42">
        <f t="shared" si="187"/>
        <v>1</v>
      </c>
      <c r="UQ59" s="42">
        <f t="shared" si="187"/>
        <v>1</v>
      </c>
      <c r="UR59" s="42">
        <f t="shared" si="187"/>
        <v>1</v>
      </c>
      <c r="US59" s="42">
        <f t="shared" si="187"/>
        <v>1</v>
      </c>
      <c r="UT59" s="42">
        <f t="shared" si="187"/>
        <v>1</v>
      </c>
      <c r="UU59" s="42">
        <f t="shared" si="187"/>
        <v>1</v>
      </c>
      <c r="UV59" s="42">
        <f t="shared" si="187"/>
        <v>1</v>
      </c>
      <c r="UW59" s="42">
        <f t="shared" si="187"/>
        <v>1</v>
      </c>
      <c r="UX59" s="42">
        <f t="shared" si="187"/>
        <v>1</v>
      </c>
      <c r="UY59" s="42">
        <f t="shared" si="187"/>
        <v>1</v>
      </c>
      <c r="UZ59" s="42">
        <f t="shared" si="187"/>
        <v>1</v>
      </c>
      <c r="VA59" s="42">
        <f t="shared" si="187"/>
        <v>1</v>
      </c>
      <c r="VB59" s="42">
        <f t="shared" si="187"/>
        <v>1</v>
      </c>
      <c r="VC59" s="42">
        <f t="shared" si="187"/>
        <v>1</v>
      </c>
      <c r="VD59" s="42">
        <f t="shared" si="187"/>
        <v>1</v>
      </c>
      <c r="VE59" s="42">
        <f t="shared" si="187"/>
        <v>1</v>
      </c>
      <c r="VF59" s="42">
        <f t="shared" si="187"/>
        <v>1</v>
      </c>
      <c r="VG59" s="42">
        <f t="shared" si="188"/>
        <v>1</v>
      </c>
      <c r="VH59" s="42">
        <f t="shared" si="188"/>
        <v>1</v>
      </c>
      <c r="VI59" s="42">
        <f t="shared" si="188"/>
        <v>1</v>
      </c>
      <c r="VJ59" s="42">
        <f t="shared" si="188"/>
        <v>1</v>
      </c>
      <c r="VK59" s="42">
        <f t="shared" si="188"/>
        <v>1</v>
      </c>
      <c r="VL59" s="42">
        <f t="shared" si="188"/>
        <v>1</v>
      </c>
      <c r="VM59" s="42">
        <f t="shared" si="188"/>
        <v>1</v>
      </c>
      <c r="VN59" s="42">
        <f t="shared" si="188"/>
        <v>1</v>
      </c>
      <c r="VO59" s="42">
        <f t="shared" si="188"/>
        <v>1</v>
      </c>
      <c r="VP59" s="42">
        <f t="shared" si="188"/>
        <v>1</v>
      </c>
      <c r="VQ59" s="42">
        <f t="shared" si="188"/>
        <v>1</v>
      </c>
      <c r="VR59" s="42">
        <f t="shared" si="188"/>
        <v>1</v>
      </c>
      <c r="VS59" s="42">
        <f t="shared" si="188"/>
        <v>1</v>
      </c>
      <c r="VT59" s="42">
        <f t="shared" si="188"/>
        <v>1</v>
      </c>
      <c r="VU59" s="42">
        <f t="shared" si="188"/>
        <v>1</v>
      </c>
      <c r="VV59" s="42">
        <f t="shared" si="188"/>
        <v>1</v>
      </c>
      <c r="VW59" s="42">
        <f t="shared" si="188"/>
        <v>1</v>
      </c>
      <c r="VX59" s="42">
        <f t="shared" si="188"/>
        <v>1</v>
      </c>
      <c r="VY59" s="42">
        <f t="shared" si="188"/>
        <v>1</v>
      </c>
      <c r="VZ59" s="42">
        <f t="shared" si="188"/>
        <v>1</v>
      </c>
      <c r="WA59" s="42">
        <f t="shared" si="188"/>
        <v>1</v>
      </c>
      <c r="WB59" s="42">
        <f t="shared" si="188"/>
        <v>1</v>
      </c>
      <c r="WC59" s="42">
        <f t="shared" si="188"/>
        <v>1</v>
      </c>
      <c r="WD59" s="42">
        <f t="shared" si="188"/>
        <v>1</v>
      </c>
      <c r="WE59" s="42">
        <f t="shared" si="188"/>
        <v>1</v>
      </c>
      <c r="WF59" s="42">
        <f t="shared" si="188"/>
        <v>1</v>
      </c>
      <c r="WG59" s="42">
        <f t="shared" si="188"/>
        <v>1</v>
      </c>
      <c r="WH59" s="42">
        <f t="shared" si="188"/>
        <v>1</v>
      </c>
      <c r="WI59" s="42">
        <f t="shared" si="188"/>
        <v>1</v>
      </c>
      <c r="WJ59" s="42">
        <f t="shared" si="188"/>
        <v>1</v>
      </c>
      <c r="WK59" s="42">
        <f t="shared" si="188"/>
        <v>1</v>
      </c>
      <c r="WL59" s="42">
        <f t="shared" si="188"/>
        <v>1</v>
      </c>
      <c r="WM59" s="42">
        <f t="shared" si="188"/>
        <v>1</v>
      </c>
      <c r="WN59" s="42">
        <f t="shared" si="188"/>
        <v>1</v>
      </c>
      <c r="WO59" s="42">
        <f t="shared" si="188"/>
        <v>1</v>
      </c>
      <c r="WP59" s="42">
        <f t="shared" si="188"/>
        <v>1</v>
      </c>
      <c r="WQ59" s="42">
        <f t="shared" si="188"/>
        <v>1</v>
      </c>
      <c r="WR59" s="42">
        <f t="shared" si="188"/>
        <v>1</v>
      </c>
      <c r="WS59" s="42">
        <f t="shared" si="188"/>
        <v>1</v>
      </c>
      <c r="WT59" s="42">
        <f t="shared" si="188"/>
        <v>1</v>
      </c>
      <c r="WU59" s="42">
        <f t="shared" si="188"/>
        <v>1</v>
      </c>
      <c r="WV59" s="42">
        <f t="shared" si="188"/>
        <v>1</v>
      </c>
      <c r="WW59" s="42">
        <f t="shared" si="188"/>
        <v>1</v>
      </c>
      <c r="WX59" s="42">
        <f t="shared" si="188"/>
        <v>1</v>
      </c>
      <c r="WY59" s="42">
        <f t="shared" si="188"/>
        <v>1</v>
      </c>
      <c r="WZ59" s="42">
        <f t="shared" si="188"/>
        <v>1</v>
      </c>
      <c r="XA59" s="42">
        <f t="shared" si="188"/>
        <v>1</v>
      </c>
      <c r="XB59" s="42">
        <f t="shared" si="188"/>
        <v>1</v>
      </c>
      <c r="XC59" s="42">
        <f t="shared" si="188"/>
        <v>1</v>
      </c>
      <c r="XD59" s="42">
        <f t="shared" si="188"/>
        <v>1</v>
      </c>
      <c r="XE59" s="42">
        <f t="shared" si="188"/>
        <v>1</v>
      </c>
      <c r="XF59" s="42">
        <f t="shared" si="188"/>
        <v>1</v>
      </c>
      <c r="XG59" s="42">
        <f t="shared" si="188"/>
        <v>1</v>
      </c>
      <c r="XH59" s="42">
        <f t="shared" si="188"/>
        <v>1</v>
      </c>
      <c r="XI59" s="42">
        <f t="shared" si="188"/>
        <v>1</v>
      </c>
      <c r="XJ59" s="42">
        <f t="shared" si="188"/>
        <v>1</v>
      </c>
      <c r="XK59" s="42">
        <f t="shared" si="188"/>
        <v>1</v>
      </c>
      <c r="XL59" s="42">
        <f t="shared" si="188"/>
        <v>1</v>
      </c>
      <c r="XM59" s="42">
        <f t="shared" si="188"/>
        <v>1</v>
      </c>
      <c r="XN59" s="42">
        <f t="shared" si="188"/>
        <v>1</v>
      </c>
      <c r="XO59" s="42">
        <f t="shared" si="188"/>
        <v>1</v>
      </c>
      <c r="XP59" s="42">
        <f t="shared" si="188"/>
        <v>1</v>
      </c>
      <c r="XQ59" s="42">
        <f t="shared" si="188"/>
        <v>1</v>
      </c>
      <c r="XR59" s="42">
        <f t="shared" si="188"/>
        <v>1</v>
      </c>
      <c r="XS59" s="42">
        <f t="shared" si="189"/>
        <v>1</v>
      </c>
      <c r="XT59" s="42">
        <f t="shared" si="189"/>
        <v>1</v>
      </c>
      <c r="XU59" s="42">
        <f t="shared" si="189"/>
        <v>1</v>
      </c>
      <c r="XV59" s="42">
        <f t="shared" si="189"/>
        <v>1</v>
      </c>
      <c r="XW59" s="42">
        <f t="shared" si="189"/>
        <v>1</v>
      </c>
      <c r="XX59" s="42">
        <f t="shared" si="189"/>
        <v>1</v>
      </c>
      <c r="XY59" s="42">
        <f t="shared" si="189"/>
        <v>0</v>
      </c>
      <c r="XZ59" s="42">
        <f t="shared" si="189"/>
        <v>0</v>
      </c>
      <c r="YA59" s="42">
        <f t="shared" si="189"/>
        <v>0</v>
      </c>
      <c r="YB59" s="42">
        <f t="shared" si="189"/>
        <v>0</v>
      </c>
      <c r="YC59" s="42">
        <f t="shared" si="189"/>
        <v>0</v>
      </c>
      <c r="YD59" s="42">
        <f t="shared" si="189"/>
        <v>0</v>
      </c>
      <c r="YE59" s="23"/>
    </row>
    <row r="60" spans="1:655" x14ac:dyDescent="0.55000000000000004">
      <c r="A60" t="s">
        <v>1792</v>
      </c>
      <c r="B60" s="42">
        <f t="shared" si="190"/>
        <v>0</v>
      </c>
      <c r="C60" s="42">
        <f t="shared" si="190"/>
        <v>0</v>
      </c>
      <c r="D60" s="42">
        <f t="shared" si="190"/>
        <v>0</v>
      </c>
      <c r="E60" s="42">
        <f t="shared" si="190"/>
        <v>0</v>
      </c>
      <c r="F60" s="42">
        <f t="shared" si="190"/>
        <v>0</v>
      </c>
      <c r="G60" s="42">
        <f t="shared" si="190"/>
        <v>0</v>
      </c>
      <c r="H60" s="42">
        <f t="shared" si="190"/>
        <v>0</v>
      </c>
      <c r="I60" s="42">
        <f t="shared" si="190"/>
        <v>0</v>
      </c>
      <c r="J60" s="42">
        <f t="shared" si="190"/>
        <v>0</v>
      </c>
      <c r="K60" s="42">
        <f t="shared" si="190"/>
        <v>0</v>
      </c>
      <c r="L60" s="42">
        <f t="shared" si="190"/>
        <v>0</v>
      </c>
      <c r="M60" s="42">
        <f t="shared" si="190"/>
        <v>0</v>
      </c>
      <c r="N60" s="42">
        <f t="shared" si="190"/>
        <v>0</v>
      </c>
      <c r="O60" s="42">
        <f t="shared" si="190"/>
        <v>0</v>
      </c>
      <c r="P60" s="42">
        <f t="shared" si="190"/>
        <v>0</v>
      </c>
      <c r="Q60" s="42">
        <f t="shared" si="190"/>
        <v>0</v>
      </c>
      <c r="R60" s="42">
        <f t="shared" si="179"/>
        <v>0</v>
      </c>
      <c r="S60" s="42">
        <f t="shared" si="179"/>
        <v>0</v>
      </c>
      <c r="T60" s="42">
        <f t="shared" si="179"/>
        <v>0</v>
      </c>
      <c r="U60" s="42">
        <f t="shared" si="179"/>
        <v>0</v>
      </c>
      <c r="V60" s="42">
        <f t="shared" si="179"/>
        <v>0</v>
      </c>
      <c r="W60" s="42">
        <f t="shared" si="179"/>
        <v>0</v>
      </c>
      <c r="X60" s="42">
        <f t="shared" si="179"/>
        <v>0</v>
      </c>
      <c r="Y60" s="42">
        <f t="shared" si="179"/>
        <v>0</v>
      </c>
      <c r="Z60" s="42">
        <f t="shared" si="179"/>
        <v>0</v>
      </c>
      <c r="AA60" s="42">
        <f t="shared" si="179"/>
        <v>0</v>
      </c>
      <c r="AB60" s="42">
        <f t="shared" si="179"/>
        <v>0</v>
      </c>
      <c r="AC60" s="42">
        <f t="shared" si="179"/>
        <v>0</v>
      </c>
      <c r="AD60" s="42">
        <f t="shared" si="179"/>
        <v>0</v>
      </c>
      <c r="AE60" s="42">
        <f t="shared" si="179"/>
        <v>0</v>
      </c>
      <c r="AF60" s="42">
        <f t="shared" si="179"/>
        <v>0</v>
      </c>
      <c r="AG60" s="42">
        <f t="shared" si="179"/>
        <v>0</v>
      </c>
      <c r="AH60" s="42">
        <f t="shared" si="179"/>
        <v>0</v>
      </c>
      <c r="AI60" s="42">
        <f t="shared" si="179"/>
        <v>0</v>
      </c>
      <c r="AJ60" s="42">
        <f t="shared" si="179"/>
        <v>0</v>
      </c>
      <c r="AK60" s="42">
        <f t="shared" si="179"/>
        <v>0</v>
      </c>
      <c r="AL60" s="42">
        <f t="shared" si="179"/>
        <v>0</v>
      </c>
      <c r="AM60" s="42">
        <f t="shared" si="179"/>
        <v>0</v>
      </c>
      <c r="AN60" s="42">
        <f t="shared" si="179"/>
        <v>0</v>
      </c>
      <c r="AO60" s="42">
        <f t="shared" si="179"/>
        <v>0</v>
      </c>
      <c r="AP60" s="42">
        <f t="shared" si="179"/>
        <v>0</v>
      </c>
      <c r="AQ60" s="42">
        <f t="shared" si="179"/>
        <v>0</v>
      </c>
      <c r="AR60" s="42">
        <f t="shared" si="179"/>
        <v>0</v>
      </c>
      <c r="AS60" s="42">
        <f t="shared" si="179"/>
        <v>0</v>
      </c>
      <c r="AT60" s="42">
        <f t="shared" si="179"/>
        <v>0</v>
      </c>
      <c r="AU60" s="42">
        <f t="shared" si="179"/>
        <v>0</v>
      </c>
      <c r="AV60" s="42">
        <f t="shared" si="179"/>
        <v>0</v>
      </c>
      <c r="AW60" s="42">
        <f t="shared" si="179"/>
        <v>0</v>
      </c>
      <c r="AX60" s="42">
        <f t="shared" si="179"/>
        <v>0</v>
      </c>
      <c r="AY60" s="42">
        <f t="shared" si="179"/>
        <v>0</v>
      </c>
      <c r="AZ60" s="42">
        <f t="shared" si="179"/>
        <v>0</v>
      </c>
      <c r="BA60" s="42">
        <f t="shared" si="179"/>
        <v>0</v>
      </c>
      <c r="BB60" s="42">
        <f t="shared" si="179"/>
        <v>0</v>
      </c>
      <c r="BC60" s="42">
        <f t="shared" si="179"/>
        <v>0</v>
      </c>
      <c r="BD60" s="42">
        <f t="shared" si="179"/>
        <v>0</v>
      </c>
      <c r="BE60" s="42">
        <f t="shared" si="179"/>
        <v>0</v>
      </c>
      <c r="BF60" s="42">
        <f t="shared" si="179"/>
        <v>0</v>
      </c>
      <c r="BG60" s="42">
        <f t="shared" si="179"/>
        <v>0</v>
      </c>
      <c r="BH60" s="42">
        <f t="shared" si="179"/>
        <v>0</v>
      </c>
      <c r="BI60" s="42">
        <f t="shared" si="179"/>
        <v>0</v>
      </c>
      <c r="BJ60" s="42">
        <f t="shared" si="179"/>
        <v>0</v>
      </c>
      <c r="BK60" s="42">
        <f t="shared" si="179"/>
        <v>0</v>
      </c>
      <c r="BL60" s="42">
        <f t="shared" si="179"/>
        <v>0</v>
      </c>
      <c r="BM60" s="42">
        <f t="shared" si="179"/>
        <v>0</v>
      </c>
      <c r="BN60" s="42">
        <f t="shared" si="179"/>
        <v>0</v>
      </c>
      <c r="BO60" s="42">
        <f t="shared" si="180"/>
        <v>0</v>
      </c>
      <c r="BP60" s="42">
        <f t="shared" si="180"/>
        <v>0</v>
      </c>
      <c r="BQ60" s="42">
        <f t="shared" si="180"/>
        <v>0</v>
      </c>
      <c r="BR60" s="42">
        <f t="shared" si="180"/>
        <v>0</v>
      </c>
      <c r="BS60" s="42">
        <f t="shared" si="180"/>
        <v>0</v>
      </c>
      <c r="BT60" s="42">
        <f t="shared" si="180"/>
        <v>0</v>
      </c>
      <c r="BU60" s="42">
        <f t="shared" si="180"/>
        <v>0</v>
      </c>
      <c r="BV60" s="42">
        <f t="shared" si="180"/>
        <v>0</v>
      </c>
      <c r="BW60" s="42">
        <f t="shared" si="180"/>
        <v>0</v>
      </c>
      <c r="BX60" s="42">
        <f t="shared" si="180"/>
        <v>0</v>
      </c>
      <c r="BY60" s="42">
        <f t="shared" si="180"/>
        <v>0</v>
      </c>
      <c r="BZ60" s="42">
        <f t="shared" si="180"/>
        <v>0</v>
      </c>
      <c r="CA60" s="42">
        <f t="shared" si="180"/>
        <v>0</v>
      </c>
      <c r="CB60" s="42">
        <f t="shared" si="180"/>
        <v>0</v>
      </c>
      <c r="CC60" s="42">
        <f t="shared" si="180"/>
        <v>0</v>
      </c>
      <c r="CD60" s="42">
        <f t="shared" si="180"/>
        <v>0</v>
      </c>
      <c r="CE60" s="42">
        <f t="shared" si="180"/>
        <v>0</v>
      </c>
      <c r="CF60" s="42">
        <f t="shared" si="180"/>
        <v>0</v>
      </c>
      <c r="CG60" s="42">
        <f t="shared" si="180"/>
        <v>0</v>
      </c>
      <c r="CH60" s="42">
        <f t="shared" si="180"/>
        <v>0</v>
      </c>
      <c r="CI60" s="42">
        <f t="shared" si="180"/>
        <v>0</v>
      </c>
      <c r="CJ60" s="42">
        <f t="shared" si="180"/>
        <v>0</v>
      </c>
      <c r="CK60" s="42">
        <f t="shared" si="180"/>
        <v>1</v>
      </c>
      <c r="CL60" s="42">
        <f t="shared" si="180"/>
        <v>0</v>
      </c>
      <c r="CM60" s="42">
        <f t="shared" si="180"/>
        <v>0</v>
      </c>
      <c r="CN60" s="42">
        <f t="shared" si="180"/>
        <v>0</v>
      </c>
      <c r="CO60" s="42">
        <f t="shared" si="180"/>
        <v>0</v>
      </c>
      <c r="CP60" s="42">
        <f t="shared" si="180"/>
        <v>0</v>
      </c>
      <c r="CQ60" s="42">
        <f t="shared" si="180"/>
        <v>0</v>
      </c>
      <c r="CR60" s="42">
        <f t="shared" si="180"/>
        <v>0</v>
      </c>
      <c r="CS60" s="42">
        <f t="shared" si="180"/>
        <v>0</v>
      </c>
      <c r="CT60" s="42">
        <f t="shared" si="180"/>
        <v>0</v>
      </c>
      <c r="CU60" s="42">
        <f t="shared" si="180"/>
        <v>0</v>
      </c>
      <c r="CV60" s="42">
        <f t="shared" si="180"/>
        <v>0</v>
      </c>
      <c r="CW60" s="42">
        <f t="shared" si="180"/>
        <v>0</v>
      </c>
      <c r="CX60" s="42">
        <f t="shared" si="180"/>
        <v>0</v>
      </c>
      <c r="CY60" s="42">
        <f t="shared" si="180"/>
        <v>0</v>
      </c>
      <c r="CZ60" s="42">
        <f t="shared" si="180"/>
        <v>0</v>
      </c>
      <c r="DA60" s="42">
        <f t="shared" si="180"/>
        <v>0</v>
      </c>
      <c r="DB60" s="42">
        <f t="shared" si="180"/>
        <v>0</v>
      </c>
      <c r="DC60" s="42">
        <f t="shared" si="180"/>
        <v>0</v>
      </c>
      <c r="DD60" s="42">
        <f t="shared" si="180"/>
        <v>0</v>
      </c>
      <c r="DE60" s="42">
        <f t="shared" si="180"/>
        <v>1</v>
      </c>
      <c r="DF60" s="42">
        <f t="shared" si="180"/>
        <v>0</v>
      </c>
      <c r="DG60" s="42">
        <f t="shared" si="180"/>
        <v>0</v>
      </c>
      <c r="DH60" s="42">
        <f t="shared" si="180"/>
        <v>0</v>
      </c>
      <c r="DI60" s="42">
        <f t="shared" si="180"/>
        <v>0</v>
      </c>
      <c r="DJ60" s="42">
        <f t="shared" si="180"/>
        <v>0</v>
      </c>
      <c r="DK60" s="42">
        <f t="shared" si="180"/>
        <v>0</v>
      </c>
      <c r="DL60" s="42">
        <f t="shared" si="180"/>
        <v>0</v>
      </c>
      <c r="DM60" s="42">
        <f t="shared" si="180"/>
        <v>0</v>
      </c>
      <c r="DN60" s="42">
        <f t="shared" si="180"/>
        <v>0</v>
      </c>
      <c r="DO60" s="42">
        <f t="shared" si="180"/>
        <v>0</v>
      </c>
      <c r="DP60" s="42">
        <f t="shared" si="180"/>
        <v>0</v>
      </c>
      <c r="DQ60" s="42">
        <f t="shared" si="180"/>
        <v>0</v>
      </c>
      <c r="DR60" s="42">
        <f t="shared" si="180"/>
        <v>0</v>
      </c>
      <c r="DS60" s="42">
        <f t="shared" si="180"/>
        <v>0</v>
      </c>
      <c r="DT60" s="42">
        <f t="shared" si="180"/>
        <v>0</v>
      </c>
      <c r="DU60" s="42">
        <f t="shared" si="180"/>
        <v>0</v>
      </c>
      <c r="DV60" s="42">
        <f t="shared" si="180"/>
        <v>0</v>
      </c>
      <c r="DW60" s="42">
        <f t="shared" si="180"/>
        <v>0</v>
      </c>
      <c r="DX60" s="42">
        <f t="shared" si="180"/>
        <v>0</v>
      </c>
      <c r="DY60" s="42">
        <f t="shared" si="180"/>
        <v>0</v>
      </c>
      <c r="DZ60" s="42">
        <f t="shared" si="180"/>
        <v>0</v>
      </c>
      <c r="EA60" s="42">
        <f t="shared" si="181"/>
        <v>0</v>
      </c>
      <c r="EB60" s="42">
        <f t="shared" si="181"/>
        <v>0</v>
      </c>
      <c r="EC60" s="42">
        <f t="shared" si="181"/>
        <v>0</v>
      </c>
      <c r="ED60" s="42">
        <f t="shared" si="181"/>
        <v>0</v>
      </c>
      <c r="EE60" s="42">
        <f t="shared" si="181"/>
        <v>0</v>
      </c>
      <c r="EF60" s="42">
        <f t="shared" si="181"/>
        <v>0</v>
      </c>
      <c r="EG60" s="42">
        <f t="shared" si="181"/>
        <v>0</v>
      </c>
      <c r="EH60" s="42">
        <f t="shared" si="181"/>
        <v>0</v>
      </c>
      <c r="EI60" s="42">
        <f t="shared" si="181"/>
        <v>0</v>
      </c>
      <c r="EJ60" s="42">
        <f t="shared" si="181"/>
        <v>0</v>
      </c>
      <c r="EK60" s="42">
        <f t="shared" si="181"/>
        <v>0</v>
      </c>
      <c r="EL60" s="42">
        <f t="shared" si="181"/>
        <v>0</v>
      </c>
      <c r="EM60" s="42">
        <f t="shared" si="181"/>
        <v>0</v>
      </c>
      <c r="EN60" s="42">
        <f t="shared" si="181"/>
        <v>0</v>
      </c>
      <c r="EO60" s="42">
        <f t="shared" si="181"/>
        <v>0</v>
      </c>
      <c r="EP60" s="42">
        <f t="shared" si="181"/>
        <v>0</v>
      </c>
      <c r="EQ60" s="42">
        <f t="shared" si="181"/>
        <v>0</v>
      </c>
      <c r="ER60" s="42">
        <f t="shared" si="181"/>
        <v>0</v>
      </c>
      <c r="ES60" s="42">
        <f t="shared" si="181"/>
        <v>0</v>
      </c>
      <c r="ET60" s="42">
        <f t="shared" si="181"/>
        <v>0</v>
      </c>
      <c r="EU60" s="42">
        <f t="shared" si="181"/>
        <v>0</v>
      </c>
      <c r="EV60" s="42">
        <f t="shared" si="181"/>
        <v>0</v>
      </c>
      <c r="EW60" s="42">
        <f t="shared" si="181"/>
        <v>0</v>
      </c>
      <c r="EX60" s="42">
        <f t="shared" si="181"/>
        <v>0</v>
      </c>
      <c r="EY60" s="42">
        <f t="shared" si="181"/>
        <v>0</v>
      </c>
      <c r="EZ60" s="42">
        <f t="shared" si="181"/>
        <v>0</v>
      </c>
      <c r="FA60" s="42">
        <f t="shared" si="181"/>
        <v>0</v>
      </c>
      <c r="FB60" s="42">
        <f t="shared" si="181"/>
        <v>0</v>
      </c>
      <c r="FC60" s="42">
        <f t="shared" si="181"/>
        <v>0</v>
      </c>
      <c r="FD60" s="42">
        <f t="shared" si="181"/>
        <v>0</v>
      </c>
      <c r="FE60" s="42">
        <f t="shared" si="181"/>
        <v>0</v>
      </c>
      <c r="FF60" s="42">
        <f t="shared" si="181"/>
        <v>0</v>
      </c>
      <c r="FG60" s="42">
        <f t="shared" si="181"/>
        <v>0</v>
      </c>
      <c r="FH60" s="42">
        <f t="shared" si="181"/>
        <v>0</v>
      </c>
      <c r="FI60" s="42">
        <f t="shared" si="181"/>
        <v>0</v>
      </c>
      <c r="FJ60" s="42">
        <f t="shared" si="181"/>
        <v>0</v>
      </c>
      <c r="FK60" s="42">
        <f t="shared" si="181"/>
        <v>0</v>
      </c>
      <c r="FL60" s="42">
        <f t="shared" si="181"/>
        <v>0</v>
      </c>
      <c r="FM60" s="42">
        <f t="shared" si="181"/>
        <v>0</v>
      </c>
      <c r="FN60" s="42">
        <f t="shared" si="181"/>
        <v>0</v>
      </c>
      <c r="FO60" s="42">
        <f t="shared" si="181"/>
        <v>0</v>
      </c>
      <c r="FP60" s="42">
        <f t="shared" si="181"/>
        <v>0</v>
      </c>
      <c r="FQ60" s="42">
        <f t="shared" si="181"/>
        <v>0</v>
      </c>
      <c r="FR60" s="42">
        <f t="shared" si="181"/>
        <v>0</v>
      </c>
      <c r="FS60" s="42">
        <f t="shared" si="181"/>
        <v>0</v>
      </c>
      <c r="FT60" s="42">
        <f t="shared" si="181"/>
        <v>0</v>
      </c>
      <c r="FU60" s="42">
        <f t="shared" si="181"/>
        <v>0</v>
      </c>
      <c r="FV60" s="42">
        <f t="shared" si="181"/>
        <v>0</v>
      </c>
      <c r="FW60" s="42">
        <f t="shared" si="181"/>
        <v>0</v>
      </c>
      <c r="FX60" s="42">
        <f t="shared" si="181"/>
        <v>0</v>
      </c>
      <c r="FY60" s="42">
        <f t="shared" si="181"/>
        <v>0</v>
      </c>
      <c r="FZ60" s="42">
        <f t="shared" si="181"/>
        <v>0</v>
      </c>
      <c r="GA60" s="42">
        <f t="shared" si="181"/>
        <v>0</v>
      </c>
      <c r="GB60" s="42">
        <f t="shared" si="181"/>
        <v>0</v>
      </c>
      <c r="GC60" s="42">
        <f t="shared" si="181"/>
        <v>0</v>
      </c>
      <c r="GD60" s="42">
        <f t="shared" si="181"/>
        <v>0</v>
      </c>
      <c r="GE60" s="42">
        <f t="shared" si="181"/>
        <v>0</v>
      </c>
      <c r="GF60" s="42">
        <f t="shared" si="181"/>
        <v>0</v>
      </c>
      <c r="GG60" s="42">
        <f t="shared" si="181"/>
        <v>0</v>
      </c>
      <c r="GH60" s="42">
        <f t="shared" si="181"/>
        <v>0</v>
      </c>
      <c r="GI60" s="42">
        <f t="shared" si="181"/>
        <v>0</v>
      </c>
      <c r="GJ60" s="42">
        <f t="shared" si="181"/>
        <v>0</v>
      </c>
      <c r="GK60" s="42">
        <f t="shared" si="181"/>
        <v>0</v>
      </c>
      <c r="GL60" s="42">
        <f t="shared" si="181"/>
        <v>0</v>
      </c>
      <c r="GM60" s="42">
        <f t="shared" si="182"/>
        <v>0</v>
      </c>
      <c r="GN60" s="42">
        <f t="shared" si="182"/>
        <v>0</v>
      </c>
      <c r="GO60" s="42">
        <f t="shared" si="182"/>
        <v>0</v>
      </c>
      <c r="GP60" s="42">
        <f t="shared" si="182"/>
        <v>0</v>
      </c>
      <c r="GQ60" s="42">
        <f t="shared" si="182"/>
        <v>0</v>
      </c>
      <c r="GR60" s="42">
        <f t="shared" si="182"/>
        <v>0</v>
      </c>
      <c r="GS60" s="42">
        <f t="shared" si="182"/>
        <v>0</v>
      </c>
      <c r="GT60" s="42">
        <f t="shared" si="182"/>
        <v>0</v>
      </c>
      <c r="GU60" s="42">
        <f t="shared" si="182"/>
        <v>0</v>
      </c>
      <c r="GV60" s="42">
        <f t="shared" si="182"/>
        <v>0</v>
      </c>
      <c r="GW60" s="42">
        <f t="shared" si="182"/>
        <v>0</v>
      </c>
      <c r="GX60" s="42">
        <f t="shared" si="182"/>
        <v>0</v>
      </c>
      <c r="GY60" s="42">
        <f t="shared" si="182"/>
        <v>0</v>
      </c>
      <c r="GZ60" s="42">
        <f t="shared" si="182"/>
        <v>0</v>
      </c>
      <c r="HA60" s="42">
        <f t="shared" si="182"/>
        <v>0</v>
      </c>
      <c r="HB60" s="42">
        <f t="shared" si="182"/>
        <v>0</v>
      </c>
      <c r="HC60" s="42">
        <f t="shared" si="182"/>
        <v>0</v>
      </c>
      <c r="HD60" s="42">
        <f t="shared" si="182"/>
        <v>0</v>
      </c>
      <c r="HE60" s="42">
        <f t="shared" si="182"/>
        <v>0</v>
      </c>
      <c r="HF60" s="42">
        <f t="shared" si="182"/>
        <v>0</v>
      </c>
      <c r="HG60" s="42">
        <f t="shared" si="182"/>
        <v>0</v>
      </c>
      <c r="HH60" s="42">
        <f t="shared" si="182"/>
        <v>0</v>
      </c>
      <c r="HI60" s="42">
        <f t="shared" si="182"/>
        <v>0</v>
      </c>
      <c r="HJ60" s="42">
        <f t="shared" si="182"/>
        <v>0</v>
      </c>
      <c r="HK60" s="42">
        <f t="shared" si="182"/>
        <v>0</v>
      </c>
      <c r="HL60" s="42">
        <f t="shared" si="182"/>
        <v>0</v>
      </c>
      <c r="HM60" s="42">
        <f t="shared" si="182"/>
        <v>0</v>
      </c>
      <c r="HN60" s="42">
        <f t="shared" si="182"/>
        <v>0</v>
      </c>
      <c r="HO60" s="42">
        <f t="shared" si="182"/>
        <v>0</v>
      </c>
      <c r="HP60" s="42">
        <f t="shared" si="182"/>
        <v>0</v>
      </c>
      <c r="HQ60" s="42">
        <f t="shared" si="182"/>
        <v>0</v>
      </c>
      <c r="HR60" s="42">
        <f t="shared" si="182"/>
        <v>0</v>
      </c>
      <c r="HS60" s="42">
        <f t="shared" si="182"/>
        <v>0</v>
      </c>
      <c r="HT60" s="42">
        <f t="shared" si="182"/>
        <v>0</v>
      </c>
      <c r="HU60" s="42">
        <f t="shared" si="182"/>
        <v>0</v>
      </c>
      <c r="HV60" s="42">
        <f t="shared" si="182"/>
        <v>0</v>
      </c>
      <c r="HW60" s="42">
        <f t="shared" si="182"/>
        <v>0</v>
      </c>
      <c r="HX60" s="42">
        <f t="shared" si="182"/>
        <v>0</v>
      </c>
      <c r="HY60" s="42">
        <f t="shared" si="182"/>
        <v>0</v>
      </c>
      <c r="HZ60" s="42">
        <f t="shared" si="182"/>
        <v>0</v>
      </c>
      <c r="IA60" s="42">
        <f t="shared" si="182"/>
        <v>0</v>
      </c>
      <c r="IB60" s="42">
        <f t="shared" si="182"/>
        <v>0</v>
      </c>
      <c r="IC60" s="42">
        <f t="shared" si="182"/>
        <v>0</v>
      </c>
      <c r="ID60" s="42">
        <f t="shared" si="182"/>
        <v>0</v>
      </c>
      <c r="IE60" s="42">
        <f t="shared" si="182"/>
        <v>0</v>
      </c>
      <c r="IF60" s="42">
        <f t="shared" si="182"/>
        <v>0</v>
      </c>
      <c r="IG60" s="42">
        <f t="shared" si="182"/>
        <v>0</v>
      </c>
      <c r="IH60" s="42">
        <f t="shared" si="182"/>
        <v>0</v>
      </c>
      <c r="II60" s="42">
        <f t="shared" si="182"/>
        <v>0</v>
      </c>
      <c r="IJ60" s="42">
        <f t="shared" si="182"/>
        <v>0</v>
      </c>
      <c r="IK60" s="42">
        <f t="shared" si="182"/>
        <v>0</v>
      </c>
      <c r="IL60" s="42">
        <f t="shared" si="182"/>
        <v>0</v>
      </c>
      <c r="IM60" s="42">
        <f t="shared" si="182"/>
        <v>0</v>
      </c>
      <c r="IN60" s="42">
        <f t="shared" si="182"/>
        <v>0</v>
      </c>
      <c r="IO60" s="42">
        <f t="shared" si="182"/>
        <v>0</v>
      </c>
      <c r="IP60" s="42">
        <f t="shared" si="182"/>
        <v>0</v>
      </c>
      <c r="IQ60" s="42">
        <f t="shared" si="182"/>
        <v>0</v>
      </c>
      <c r="IR60" s="42">
        <f t="shared" si="182"/>
        <v>0</v>
      </c>
      <c r="IS60" s="42">
        <f t="shared" si="182"/>
        <v>0</v>
      </c>
      <c r="IT60" s="42">
        <f t="shared" si="182"/>
        <v>0</v>
      </c>
      <c r="IU60" s="42">
        <f t="shared" si="182"/>
        <v>0</v>
      </c>
      <c r="IV60" s="42">
        <f t="shared" si="182"/>
        <v>0</v>
      </c>
      <c r="IW60" s="42">
        <f t="shared" si="182"/>
        <v>0</v>
      </c>
      <c r="IX60" s="42">
        <f t="shared" si="182"/>
        <v>0</v>
      </c>
      <c r="IY60" s="42">
        <f t="shared" si="183"/>
        <v>0</v>
      </c>
      <c r="IZ60" s="42">
        <f t="shared" si="183"/>
        <v>0</v>
      </c>
      <c r="JA60" s="42">
        <f t="shared" si="183"/>
        <v>0</v>
      </c>
      <c r="JB60" s="42">
        <f t="shared" si="183"/>
        <v>0</v>
      </c>
      <c r="JC60" s="42">
        <f t="shared" si="183"/>
        <v>0</v>
      </c>
      <c r="JD60" s="42">
        <f t="shared" si="183"/>
        <v>0</v>
      </c>
      <c r="JE60" s="42">
        <f t="shared" si="183"/>
        <v>0</v>
      </c>
      <c r="JF60" s="42">
        <f t="shared" si="183"/>
        <v>0</v>
      </c>
      <c r="JG60" s="42">
        <f t="shared" si="183"/>
        <v>0</v>
      </c>
      <c r="JH60" s="42">
        <f t="shared" si="183"/>
        <v>0</v>
      </c>
      <c r="JI60" s="42">
        <f t="shared" si="183"/>
        <v>0</v>
      </c>
      <c r="JJ60" s="42">
        <f t="shared" si="183"/>
        <v>0</v>
      </c>
      <c r="JK60" s="42">
        <f t="shared" si="183"/>
        <v>0</v>
      </c>
      <c r="JL60" s="42">
        <f t="shared" si="183"/>
        <v>0</v>
      </c>
      <c r="JM60" s="42">
        <f t="shared" si="183"/>
        <v>0</v>
      </c>
      <c r="JN60" s="42">
        <f t="shared" si="183"/>
        <v>0</v>
      </c>
      <c r="JO60" s="42">
        <f t="shared" si="183"/>
        <v>0</v>
      </c>
      <c r="JP60" s="42">
        <f t="shared" si="183"/>
        <v>0</v>
      </c>
      <c r="JQ60" s="42">
        <f t="shared" si="183"/>
        <v>0</v>
      </c>
      <c r="JR60" s="42">
        <f t="shared" si="183"/>
        <v>0</v>
      </c>
      <c r="JS60" s="42">
        <f t="shared" si="183"/>
        <v>0</v>
      </c>
      <c r="JT60" s="42">
        <f t="shared" si="183"/>
        <v>0</v>
      </c>
      <c r="JU60" s="42">
        <f t="shared" si="183"/>
        <v>0</v>
      </c>
      <c r="JV60" s="42">
        <f t="shared" si="183"/>
        <v>0</v>
      </c>
      <c r="JW60" s="42">
        <f t="shared" si="183"/>
        <v>0</v>
      </c>
      <c r="JX60" s="42">
        <f t="shared" si="183"/>
        <v>0</v>
      </c>
      <c r="JY60" s="42">
        <f t="shared" si="183"/>
        <v>0</v>
      </c>
      <c r="JZ60" s="42">
        <f t="shared" si="183"/>
        <v>0</v>
      </c>
      <c r="KA60" s="42">
        <f t="shared" si="183"/>
        <v>0</v>
      </c>
      <c r="KB60" s="42">
        <f t="shared" si="183"/>
        <v>0</v>
      </c>
      <c r="KC60" s="42">
        <f t="shared" si="183"/>
        <v>0</v>
      </c>
      <c r="KD60" s="42">
        <f t="shared" si="183"/>
        <v>0</v>
      </c>
      <c r="KE60" s="42">
        <f t="shared" si="183"/>
        <v>0</v>
      </c>
      <c r="KF60" s="42">
        <f t="shared" si="183"/>
        <v>0</v>
      </c>
      <c r="KG60" s="42">
        <f t="shared" si="183"/>
        <v>0</v>
      </c>
      <c r="KH60" s="42">
        <f t="shared" si="183"/>
        <v>0</v>
      </c>
      <c r="KI60" s="42">
        <f t="shared" si="183"/>
        <v>0</v>
      </c>
      <c r="KJ60" s="42">
        <f t="shared" si="183"/>
        <v>0</v>
      </c>
      <c r="KK60" s="42">
        <f t="shared" si="183"/>
        <v>0</v>
      </c>
      <c r="KL60" s="42">
        <f t="shared" si="183"/>
        <v>0</v>
      </c>
      <c r="KM60" s="42">
        <f t="shared" si="183"/>
        <v>0</v>
      </c>
      <c r="KN60" s="42">
        <f t="shared" si="183"/>
        <v>0</v>
      </c>
      <c r="KO60" s="42">
        <f t="shared" si="183"/>
        <v>0</v>
      </c>
      <c r="KP60" s="42">
        <f t="shared" si="183"/>
        <v>0</v>
      </c>
      <c r="KQ60" s="42">
        <f t="shared" si="183"/>
        <v>0</v>
      </c>
      <c r="KR60" s="42">
        <f t="shared" si="183"/>
        <v>0</v>
      </c>
      <c r="KS60" s="42">
        <f t="shared" si="183"/>
        <v>0</v>
      </c>
      <c r="KT60" s="42">
        <f t="shared" si="183"/>
        <v>0</v>
      </c>
      <c r="KU60" s="42">
        <f t="shared" si="183"/>
        <v>0</v>
      </c>
      <c r="KV60" s="42">
        <f t="shared" si="183"/>
        <v>0</v>
      </c>
      <c r="KW60" s="42">
        <f t="shared" si="183"/>
        <v>0</v>
      </c>
      <c r="KX60" s="42">
        <f t="shared" si="183"/>
        <v>0</v>
      </c>
      <c r="KY60" s="42">
        <f t="shared" si="183"/>
        <v>0</v>
      </c>
      <c r="KZ60" s="42">
        <f t="shared" si="183"/>
        <v>0</v>
      </c>
      <c r="LA60" s="42">
        <f t="shared" si="183"/>
        <v>0</v>
      </c>
      <c r="LB60" s="42">
        <f t="shared" si="183"/>
        <v>0</v>
      </c>
      <c r="LC60" s="42">
        <f t="shared" si="183"/>
        <v>0</v>
      </c>
      <c r="LD60" s="42">
        <f t="shared" si="183"/>
        <v>0</v>
      </c>
      <c r="LE60" s="42">
        <f t="shared" si="183"/>
        <v>0</v>
      </c>
      <c r="LF60" s="42">
        <f t="shared" si="183"/>
        <v>0</v>
      </c>
      <c r="LG60" s="42">
        <f t="shared" si="183"/>
        <v>0</v>
      </c>
      <c r="LH60" s="42">
        <f t="shared" si="183"/>
        <v>0</v>
      </c>
      <c r="LI60" s="42">
        <f t="shared" si="183"/>
        <v>0</v>
      </c>
      <c r="LJ60" s="42">
        <f t="shared" si="183"/>
        <v>0</v>
      </c>
      <c r="LK60" s="42">
        <f t="shared" si="184"/>
        <v>0</v>
      </c>
      <c r="LL60" s="42">
        <f t="shared" si="184"/>
        <v>0</v>
      </c>
      <c r="LM60" s="42">
        <f t="shared" si="184"/>
        <v>0</v>
      </c>
      <c r="LN60" s="42">
        <f t="shared" si="184"/>
        <v>0</v>
      </c>
      <c r="LO60" s="42">
        <f t="shared" si="184"/>
        <v>0</v>
      </c>
      <c r="LP60" s="42">
        <f t="shared" si="184"/>
        <v>0</v>
      </c>
      <c r="LQ60" s="42">
        <f t="shared" si="184"/>
        <v>0</v>
      </c>
      <c r="LR60" s="42">
        <f t="shared" si="184"/>
        <v>0</v>
      </c>
      <c r="LS60" s="42">
        <f t="shared" si="184"/>
        <v>0</v>
      </c>
      <c r="LT60" s="42">
        <f t="shared" si="184"/>
        <v>0</v>
      </c>
      <c r="LU60" s="42">
        <f t="shared" si="184"/>
        <v>0</v>
      </c>
      <c r="LV60" s="42">
        <f t="shared" si="184"/>
        <v>0</v>
      </c>
      <c r="LW60" s="42">
        <f t="shared" si="184"/>
        <v>0</v>
      </c>
      <c r="LX60" s="42">
        <f t="shared" si="184"/>
        <v>0</v>
      </c>
      <c r="LY60" s="42">
        <f t="shared" si="184"/>
        <v>0</v>
      </c>
      <c r="LZ60" s="42">
        <f t="shared" si="184"/>
        <v>0</v>
      </c>
      <c r="MA60" s="42">
        <f t="shared" si="184"/>
        <v>0</v>
      </c>
      <c r="MB60" s="42">
        <f t="shared" si="184"/>
        <v>0</v>
      </c>
      <c r="MC60" s="42">
        <f t="shared" si="184"/>
        <v>0</v>
      </c>
      <c r="MD60" s="42">
        <f t="shared" si="184"/>
        <v>0</v>
      </c>
      <c r="ME60" s="42">
        <f t="shared" si="184"/>
        <v>0</v>
      </c>
      <c r="MF60" s="42">
        <f t="shared" si="184"/>
        <v>0</v>
      </c>
      <c r="MG60" s="42">
        <f t="shared" si="184"/>
        <v>0</v>
      </c>
      <c r="MH60" s="42">
        <f t="shared" si="184"/>
        <v>0</v>
      </c>
      <c r="MI60" s="42">
        <f t="shared" si="184"/>
        <v>0</v>
      </c>
      <c r="MJ60" s="42">
        <f t="shared" si="184"/>
        <v>0</v>
      </c>
      <c r="MK60" s="42">
        <f t="shared" si="184"/>
        <v>0</v>
      </c>
      <c r="ML60" s="42">
        <f t="shared" si="184"/>
        <v>0</v>
      </c>
      <c r="MM60" s="42">
        <f t="shared" si="184"/>
        <v>0</v>
      </c>
      <c r="MN60" s="42">
        <f t="shared" si="184"/>
        <v>0</v>
      </c>
      <c r="MO60" s="42">
        <f t="shared" si="184"/>
        <v>0</v>
      </c>
      <c r="MP60" s="42">
        <f t="shared" si="184"/>
        <v>0</v>
      </c>
      <c r="MQ60" s="42">
        <f t="shared" si="184"/>
        <v>0</v>
      </c>
      <c r="MR60" s="42">
        <f t="shared" si="184"/>
        <v>0</v>
      </c>
      <c r="MS60" s="42">
        <f t="shared" si="184"/>
        <v>0</v>
      </c>
      <c r="MT60" s="42">
        <f t="shared" si="184"/>
        <v>0</v>
      </c>
      <c r="MU60" s="42">
        <f t="shared" si="184"/>
        <v>0</v>
      </c>
      <c r="MV60" s="42">
        <f t="shared" si="184"/>
        <v>0</v>
      </c>
      <c r="MW60" s="42">
        <f t="shared" si="184"/>
        <v>0</v>
      </c>
      <c r="MX60" s="42">
        <f t="shared" si="184"/>
        <v>0</v>
      </c>
      <c r="MY60" s="42">
        <f t="shared" si="184"/>
        <v>0</v>
      </c>
      <c r="MZ60" s="42">
        <f t="shared" si="184"/>
        <v>0</v>
      </c>
      <c r="NA60" s="42">
        <f t="shared" si="184"/>
        <v>0</v>
      </c>
      <c r="NB60" s="42">
        <f t="shared" si="184"/>
        <v>0</v>
      </c>
      <c r="NC60" s="42">
        <f t="shared" si="184"/>
        <v>0</v>
      </c>
      <c r="ND60" s="42">
        <f t="shared" si="184"/>
        <v>0</v>
      </c>
      <c r="NE60" s="42">
        <f t="shared" si="184"/>
        <v>0</v>
      </c>
      <c r="NF60" s="42">
        <f t="shared" si="184"/>
        <v>0</v>
      </c>
      <c r="NG60" s="42">
        <f t="shared" si="184"/>
        <v>0</v>
      </c>
      <c r="NH60" s="42">
        <f t="shared" si="184"/>
        <v>0</v>
      </c>
      <c r="NI60" s="42">
        <f t="shared" si="184"/>
        <v>0</v>
      </c>
      <c r="NJ60" s="42">
        <f t="shared" si="184"/>
        <v>0</v>
      </c>
      <c r="NK60" s="42">
        <f t="shared" si="184"/>
        <v>0</v>
      </c>
      <c r="NL60" s="42">
        <f t="shared" si="184"/>
        <v>0</v>
      </c>
      <c r="NM60" s="42">
        <f t="shared" si="184"/>
        <v>0</v>
      </c>
      <c r="NN60" s="42">
        <f t="shared" si="184"/>
        <v>0</v>
      </c>
      <c r="NO60" s="42">
        <f t="shared" si="184"/>
        <v>0</v>
      </c>
      <c r="NP60" s="42">
        <f t="shared" si="184"/>
        <v>0</v>
      </c>
      <c r="NQ60" s="42">
        <f t="shared" si="184"/>
        <v>0</v>
      </c>
      <c r="NR60" s="42">
        <f t="shared" si="184"/>
        <v>0</v>
      </c>
      <c r="NS60" s="42">
        <f t="shared" si="184"/>
        <v>0</v>
      </c>
      <c r="NT60" s="42">
        <f t="shared" si="184"/>
        <v>0</v>
      </c>
      <c r="NU60" s="42">
        <f t="shared" si="184"/>
        <v>0</v>
      </c>
      <c r="NV60" s="42">
        <f t="shared" si="184"/>
        <v>0</v>
      </c>
      <c r="NW60" s="42">
        <f t="shared" si="185"/>
        <v>0</v>
      </c>
      <c r="NX60" s="42">
        <f t="shared" si="185"/>
        <v>0</v>
      </c>
      <c r="NY60" s="42">
        <f t="shared" si="185"/>
        <v>0</v>
      </c>
      <c r="NZ60" s="42">
        <f t="shared" si="185"/>
        <v>0</v>
      </c>
      <c r="OA60" s="42">
        <f t="shared" si="185"/>
        <v>0</v>
      </c>
      <c r="OB60" s="42">
        <f t="shared" si="185"/>
        <v>0</v>
      </c>
      <c r="OC60" s="42">
        <f t="shared" si="185"/>
        <v>0</v>
      </c>
      <c r="OD60" s="42">
        <f t="shared" si="185"/>
        <v>0</v>
      </c>
      <c r="OE60" s="42">
        <f t="shared" si="185"/>
        <v>0</v>
      </c>
      <c r="OF60" s="42">
        <f t="shared" si="185"/>
        <v>0</v>
      </c>
      <c r="OG60" s="42">
        <f t="shared" si="185"/>
        <v>0</v>
      </c>
      <c r="OH60" s="42">
        <f t="shared" si="185"/>
        <v>0</v>
      </c>
      <c r="OI60" s="42">
        <f t="shared" si="185"/>
        <v>0</v>
      </c>
      <c r="OJ60" s="42">
        <f t="shared" si="185"/>
        <v>0</v>
      </c>
      <c r="OK60" s="42">
        <f t="shared" si="185"/>
        <v>0</v>
      </c>
      <c r="OL60" s="42">
        <f t="shared" si="185"/>
        <v>0</v>
      </c>
      <c r="OM60" s="42">
        <f t="shared" si="185"/>
        <v>0</v>
      </c>
      <c r="ON60" s="42">
        <f t="shared" si="185"/>
        <v>0</v>
      </c>
      <c r="OO60" s="42">
        <f t="shared" si="185"/>
        <v>0</v>
      </c>
      <c r="OP60" s="42">
        <f t="shared" si="185"/>
        <v>0</v>
      </c>
      <c r="OQ60" s="42">
        <f t="shared" si="185"/>
        <v>0</v>
      </c>
      <c r="OR60" s="42">
        <f t="shared" si="185"/>
        <v>0</v>
      </c>
      <c r="OS60" s="42">
        <f t="shared" si="185"/>
        <v>0</v>
      </c>
      <c r="OT60" s="42">
        <f t="shared" si="185"/>
        <v>0</v>
      </c>
      <c r="OU60" s="42">
        <f t="shared" si="185"/>
        <v>0</v>
      </c>
      <c r="OV60" s="42">
        <f t="shared" si="185"/>
        <v>0</v>
      </c>
      <c r="OW60" s="42">
        <f t="shared" si="185"/>
        <v>0</v>
      </c>
      <c r="OX60" s="42">
        <f t="shared" si="185"/>
        <v>0</v>
      </c>
      <c r="OY60" s="42">
        <f t="shared" si="185"/>
        <v>0</v>
      </c>
      <c r="OZ60" s="42">
        <f t="shared" si="185"/>
        <v>0</v>
      </c>
      <c r="PA60" s="42">
        <f t="shared" si="185"/>
        <v>0</v>
      </c>
      <c r="PB60" s="42">
        <f t="shared" si="185"/>
        <v>0</v>
      </c>
      <c r="PC60" s="42">
        <f t="shared" si="185"/>
        <v>0</v>
      </c>
      <c r="PD60" s="42">
        <f t="shared" si="185"/>
        <v>0</v>
      </c>
      <c r="PE60" s="42">
        <f t="shared" si="185"/>
        <v>0</v>
      </c>
      <c r="PF60" s="42">
        <f t="shared" si="185"/>
        <v>0</v>
      </c>
      <c r="PG60" s="42">
        <f t="shared" si="185"/>
        <v>0</v>
      </c>
      <c r="PH60" s="42">
        <f t="shared" si="185"/>
        <v>0</v>
      </c>
      <c r="PI60" s="42">
        <f t="shared" si="185"/>
        <v>0</v>
      </c>
      <c r="PJ60" s="42">
        <f t="shared" si="185"/>
        <v>0</v>
      </c>
      <c r="PK60" s="42">
        <f t="shared" si="185"/>
        <v>0</v>
      </c>
      <c r="PL60" s="42">
        <f t="shared" si="185"/>
        <v>0</v>
      </c>
      <c r="PM60" s="42">
        <f t="shared" si="185"/>
        <v>0</v>
      </c>
      <c r="PN60" s="42">
        <f t="shared" si="185"/>
        <v>0</v>
      </c>
      <c r="PO60" s="42">
        <f t="shared" si="185"/>
        <v>0</v>
      </c>
      <c r="PP60" s="42">
        <f t="shared" si="185"/>
        <v>0</v>
      </c>
      <c r="PQ60" s="42">
        <f t="shared" si="185"/>
        <v>0</v>
      </c>
      <c r="PR60" s="42">
        <f t="shared" si="185"/>
        <v>0</v>
      </c>
      <c r="PS60" s="42">
        <f t="shared" si="185"/>
        <v>0</v>
      </c>
      <c r="PT60" s="42">
        <f t="shared" si="185"/>
        <v>0</v>
      </c>
      <c r="PU60" s="42">
        <f t="shared" si="185"/>
        <v>0</v>
      </c>
      <c r="PV60" s="42">
        <f t="shared" si="185"/>
        <v>0</v>
      </c>
      <c r="PW60" s="42">
        <f t="shared" si="185"/>
        <v>0</v>
      </c>
      <c r="PX60" s="42">
        <f t="shared" si="185"/>
        <v>0</v>
      </c>
      <c r="PY60" s="42">
        <f t="shared" si="185"/>
        <v>0</v>
      </c>
      <c r="PZ60" s="42">
        <f t="shared" si="185"/>
        <v>0</v>
      </c>
      <c r="QA60" s="42">
        <f t="shared" si="185"/>
        <v>0</v>
      </c>
      <c r="QB60" s="42">
        <f t="shared" si="185"/>
        <v>0</v>
      </c>
      <c r="QC60" s="42">
        <f t="shared" si="185"/>
        <v>0</v>
      </c>
      <c r="QD60" s="42">
        <f t="shared" si="185"/>
        <v>0</v>
      </c>
      <c r="QE60" s="42">
        <f t="shared" si="185"/>
        <v>0</v>
      </c>
      <c r="QF60" s="42">
        <f t="shared" si="185"/>
        <v>0</v>
      </c>
      <c r="QG60" s="42">
        <f t="shared" si="185"/>
        <v>0</v>
      </c>
      <c r="QH60" s="42">
        <f t="shared" si="185"/>
        <v>0</v>
      </c>
      <c r="QI60" s="42">
        <f t="shared" si="186"/>
        <v>0</v>
      </c>
      <c r="QJ60" s="42">
        <f t="shared" si="186"/>
        <v>0</v>
      </c>
      <c r="QK60" s="42">
        <f t="shared" si="186"/>
        <v>0</v>
      </c>
      <c r="QL60" s="42">
        <f t="shared" si="186"/>
        <v>0</v>
      </c>
      <c r="QM60" s="42">
        <f t="shared" si="186"/>
        <v>0</v>
      </c>
      <c r="QN60" s="42">
        <f t="shared" si="186"/>
        <v>0</v>
      </c>
      <c r="QO60" s="42">
        <f t="shared" si="186"/>
        <v>0</v>
      </c>
      <c r="QP60" s="42">
        <f t="shared" si="186"/>
        <v>0</v>
      </c>
      <c r="QQ60" s="42">
        <f t="shared" si="186"/>
        <v>0</v>
      </c>
      <c r="QR60" s="42">
        <f t="shared" si="186"/>
        <v>0</v>
      </c>
      <c r="QS60" s="42">
        <f t="shared" si="186"/>
        <v>0</v>
      </c>
      <c r="QT60" s="42">
        <f t="shared" si="186"/>
        <v>0</v>
      </c>
      <c r="QU60" s="42">
        <f t="shared" si="186"/>
        <v>0</v>
      </c>
      <c r="QV60" s="42">
        <f t="shared" si="186"/>
        <v>0</v>
      </c>
      <c r="QW60" s="42">
        <f t="shared" si="186"/>
        <v>0</v>
      </c>
      <c r="QX60" s="42">
        <f t="shared" si="186"/>
        <v>0</v>
      </c>
      <c r="QY60" s="42">
        <f t="shared" si="186"/>
        <v>0</v>
      </c>
      <c r="QZ60" s="42">
        <f t="shared" si="186"/>
        <v>0</v>
      </c>
      <c r="RA60" s="42">
        <f t="shared" si="186"/>
        <v>0</v>
      </c>
      <c r="RB60" s="42">
        <f t="shared" si="186"/>
        <v>0</v>
      </c>
      <c r="RC60" s="42">
        <f t="shared" si="186"/>
        <v>0</v>
      </c>
      <c r="RD60" s="42">
        <f t="shared" si="186"/>
        <v>0</v>
      </c>
      <c r="RE60" s="42">
        <f t="shared" si="186"/>
        <v>0</v>
      </c>
      <c r="RF60" s="42">
        <f t="shared" si="186"/>
        <v>0</v>
      </c>
      <c r="RG60" s="42">
        <f t="shared" si="186"/>
        <v>0</v>
      </c>
      <c r="RH60" s="42">
        <f t="shared" si="186"/>
        <v>0</v>
      </c>
      <c r="RI60" s="42">
        <f t="shared" si="186"/>
        <v>0</v>
      </c>
      <c r="RJ60" s="42">
        <f t="shared" si="186"/>
        <v>0</v>
      </c>
      <c r="RK60" s="42">
        <f t="shared" si="186"/>
        <v>0</v>
      </c>
      <c r="RL60" s="42">
        <f t="shared" si="186"/>
        <v>0</v>
      </c>
      <c r="RM60" s="42">
        <f t="shared" si="186"/>
        <v>0</v>
      </c>
      <c r="RN60" s="42">
        <f t="shared" si="186"/>
        <v>0</v>
      </c>
      <c r="RO60" s="42">
        <f t="shared" si="186"/>
        <v>0</v>
      </c>
      <c r="RP60" s="42">
        <f t="shared" si="186"/>
        <v>0</v>
      </c>
      <c r="RQ60" s="42">
        <f t="shared" si="186"/>
        <v>0</v>
      </c>
      <c r="RR60" s="42">
        <f t="shared" si="186"/>
        <v>0</v>
      </c>
      <c r="RS60" s="42">
        <f t="shared" si="186"/>
        <v>0</v>
      </c>
      <c r="RT60" s="42">
        <f t="shared" si="186"/>
        <v>0</v>
      </c>
      <c r="RU60" s="42">
        <f t="shared" si="186"/>
        <v>0</v>
      </c>
      <c r="RV60" s="42">
        <f t="shared" si="186"/>
        <v>0</v>
      </c>
      <c r="RW60" s="42">
        <f t="shared" si="186"/>
        <v>0</v>
      </c>
      <c r="RX60" s="42">
        <f t="shared" si="186"/>
        <v>0</v>
      </c>
      <c r="RY60" s="42">
        <f t="shared" si="186"/>
        <v>0</v>
      </c>
      <c r="RZ60" s="42">
        <f t="shared" si="186"/>
        <v>0</v>
      </c>
      <c r="SA60" s="42">
        <f t="shared" si="186"/>
        <v>0</v>
      </c>
      <c r="SB60" s="42">
        <f t="shared" si="186"/>
        <v>0</v>
      </c>
      <c r="SC60" s="42">
        <f t="shared" si="186"/>
        <v>0</v>
      </c>
      <c r="SD60" s="42">
        <f t="shared" si="186"/>
        <v>0</v>
      </c>
      <c r="SE60" s="42">
        <f t="shared" si="186"/>
        <v>0</v>
      </c>
      <c r="SF60" s="42">
        <f t="shared" si="186"/>
        <v>0</v>
      </c>
      <c r="SG60" s="42">
        <f t="shared" si="186"/>
        <v>0</v>
      </c>
      <c r="SH60" s="42">
        <f t="shared" si="186"/>
        <v>0</v>
      </c>
      <c r="SI60" s="42">
        <f t="shared" si="186"/>
        <v>0</v>
      </c>
      <c r="SJ60" s="42">
        <f t="shared" si="186"/>
        <v>0</v>
      </c>
      <c r="SK60" s="42">
        <f t="shared" si="186"/>
        <v>0</v>
      </c>
      <c r="SL60" s="42">
        <f t="shared" si="186"/>
        <v>0</v>
      </c>
      <c r="SM60" s="42">
        <f t="shared" si="186"/>
        <v>0</v>
      </c>
      <c r="SN60" s="42">
        <f t="shared" si="186"/>
        <v>0</v>
      </c>
      <c r="SO60" s="42">
        <f t="shared" si="186"/>
        <v>0</v>
      </c>
      <c r="SP60" s="42">
        <f t="shared" si="186"/>
        <v>0</v>
      </c>
      <c r="SQ60" s="42">
        <f t="shared" si="186"/>
        <v>0</v>
      </c>
      <c r="SR60" s="42">
        <f t="shared" si="186"/>
        <v>0</v>
      </c>
      <c r="SS60" s="42">
        <f t="shared" si="186"/>
        <v>0</v>
      </c>
      <c r="ST60" s="42">
        <f t="shared" si="186"/>
        <v>0</v>
      </c>
      <c r="SU60" s="42">
        <f t="shared" si="187"/>
        <v>0</v>
      </c>
      <c r="SV60" s="42">
        <f t="shared" si="187"/>
        <v>0</v>
      </c>
      <c r="SW60" s="42">
        <f t="shared" si="187"/>
        <v>0</v>
      </c>
      <c r="SX60" s="42">
        <f t="shared" si="187"/>
        <v>0</v>
      </c>
      <c r="SY60" s="42">
        <f t="shared" si="187"/>
        <v>0</v>
      </c>
      <c r="SZ60" s="42">
        <f t="shared" si="187"/>
        <v>0</v>
      </c>
      <c r="TA60" s="42">
        <f t="shared" si="187"/>
        <v>0</v>
      </c>
      <c r="TB60" s="42">
        <f t="shared" si="187"/>
        <v>0</v>
      </c>
      <c r="TC60" s="42">
        <f t="shared" si="187"/>
        <v>0</v>
      </c>
      <c r="TD60" s="42">
        <f t="shared" si="187"/>
        <v>0</v>
      </c>
      <c r="TE60" s="42">
        <f t="shared" si="187"/>
        <v>0</v>
      </c>
      <c r="TF60" s="42">
        <f t="shared" si="187"/>
        <v>0</v>
      </c>
      <c r="TG60" s="42">
        <f t="shared" si="187"/>
        <v>0</v>
      </c>
      <c r="TH60" s="42">
        <f t="shared" si="187"/>
        <v>0</v>
      </c>
      <c r="TI60" s="42">
        <f t="shared" si="187"/>
        <v>0</v>
      </c>
      <c r="TJ60" s="42">
        <f t="shared" si="187"/>
        <v>0</v>
      </c>
      <c r="TK60" s="42">
        <f t="shared" si="187"/>
        <v>0</v>
      </c>
      <c r="TL60" s="42">
        <f t="shared" si="187"/>
        <v>0</v>
      </c>
      <c r="TM60" s="42">
        <f t="shared" si="187"/>
        <v>0</v>
      </c>
      <c r="TN60" s="42">
        <f t="shared" si="187"/>
        <v>0</v>
      </c>
      <c r="TO60" s="42">
        <f t="shared" si="187"/>
        <v>0</v>
      </c>
      <c r="TP60" s="42">
        <f t="shared" si="187"/>
        <v>0</v>
      </c>
      <c r="TQ60" s="42">
        <f t="shared" si="187"/>
        <v>0</v>
      </c>
      <c r="TR60" s="42">
        <f t="shared" si="187"/>
        <v>0</v>
      </c>
      <c r="TS60" s="42">
        <f t="shared" si="187"/>
        <v>0</v>
      </c>
      <c r="TT60" s="42">
        <f t="shared" si="187"/>
        <v>0</v>
      </c>
      <c r="TU60" s="42">
        <f t="shared" si="187"/>
        <v>0</v>
      </c>
      <c r="TV60" s="42">
        <f t="shared" si="187"/>
        <v>0</v>
      </c>
      <c r="TW60" s="42">
        <f t="shared" si="187"/>
        <v>0</v>
      </c>
      <c r="TX60" s="42">
        <f t="shared" si="187"/>
        <v>0</v>
      </c>
      <c r="TY60" s="42">
        <f t="shared" si="187"/>
        <v>0</v>
      </c>
      <c r="TZ60" s="42">
        <f t="shared" si="187"/>
        <v>0</v>
      </c>
      <c r="UA60" s="42">
        <f t="shared" si="187"/>
        <v>0</v>
      </c>
      <c r="UB60" s="42">
        <f t="shared" si="187"/>
        <v>0</v>
      </c>
      <c r="UC60" s="42">
        <f t="shared" si="187"/>
        <v>0</v>
      </c>
      <c r="UD60" s="42">
        <f t="shared" si="187"/>
        <v>0</v>
      </c>
      <c r="UE60" s="42">
        <f t="shared" si="187"/>
        <v>0</v>
      </c>
      <c r="UF60" s="42">
        <f t="shared" si="187"/>
        <v>0</v>
      </c>
      <c r="UG60" s="42">
        <f t="shared" si="187"/>
        <v>0</v>
      </c>
      <c r="UH60" s="42">
        <f t="shared" si="187"/>
        <v>0</v>
      </c>
      <c r="UI60" s="42">
        <f t="shared" si="187"/>
        <v>0</v>
      </c>
      <c r="UJ60" s="42">
        <f t="shared" si="187"/>
        <v>0</v>
      </c>
      <c r="UK60" s="42">
        <f t="shared" si="187"/>
        <v>0</v>
      </c>
      <c r="UL60" s="42">
        <f t="shared" si="187"/>
        <v>0</v>
      </c>
      <c r="UM60" s="42">
        <f t="shared" si="187"/>
        <v>0</v>
      </c>
      <c r="UN60" s="42">
        <f t="shared" si="187"/>
        <v>0</v>
      </c>
      <c r="UO60" s="42">
        <f t="shared" si="187"/>
        <v>0</v>
      </c>
      <c r="UP60" s="42">
        <f t="shared" si="187"/>
        <v>0</v>
      </c>
      <c r="UQ60" s="42">
        <f t="shared" si="187"/>
        <v>0</v>
      </c>
      <c r="UR60" s="42">
        <f t="shared" si="187"/>
        <v>0</v>
      </c>
      <c r="US60" s="42">
        <f t="shared" si="187"/>
        <v>0</v>
      </c>
      <c r="UT60" s="42">
        <f t="shared" si="187"/>
        <v>0</v>
      </c>
      <c r="UU60" s="42">
        <f t="shared" si="187"/>
        <v>0</v>
      </c>
      <c r="UV60" s="42">
        <f t="shared" si="187"/>
        <v>0</v>
      </c>
      <c r="UW60" s="42">
        <f t="shared" si="187"/>
        <v>0</v>
      </c>
      <c r="UX60" s="42">
        <f t="shared" si="187"/>
        <v>0</v>
      </c>
      <c r="UY60" s="42">
        <f t="shared" si="187"/>
        <v>0</v>
      </c>
      <c r="UZ60" s="42">
        <f t="shared" si="187"/>
        <v>0</v>
      </c>
      <c r="VA60" s="42">
        <f t="shared" si="187"/>
        <v>0</v>
      </c>
      <c r="VB60" s="42">
        <f t="shared" si="187"/>
        <v>0</v>
      </c>
      <c r="VC60" s="42">
        <f t="shared" si="187"/>
        <v>0</v>
      </c>
      <c r="VD60" s="42">
        <f t="shared" si="187"/>
        <v>0</v>
      </c>
      <c r="VE60" s="42">
        <f t="shared" si="187"/>
        <v>0</v>
      </c>
      <c r="VF60" s="42">
        <f t="shared" si="187"/>
        <v>0</v>
      </c>
      <c r="VG60" s="42">
        <f t="shared" si="188"/>
        <v>0</v>
      </c>
      <c r="VH60" s="42">
        <f t="shared" si="188"/>
        <v>0</v>
      </c>
      <c r="VI60" s="42">
        <f t="shared" si="188"/>
        <v>0</v>
      </c>
      <c r="VJ60" s="42">
        <f t="shared" si="188"/>
        <v>0</v>
      </c>
      <c r="VK60" s="42">
        <f t="shared" si="188"/>
        <v>0</v>
      </c>
      <c r="VL60" s="42">
        <f t="shared" si="188"/>
        <v>0</v>
      </c>
      <c r="VM60" s="42">
        <f t="shared" si="188"/>
        <v>0</v>
      </c>
      <c r="VN60" s="42">
        <f t="shared" si="188"/>
        <v>0</v>
      </c>
      <c r="VO60" s="42">
        <f t="shared" si="188"/>
        <v>0</v>
      </c>
      <c r="VP60" s="42">
        <f t="shared" si="188"/>
        <v>0</v>
      </c>
      <c r="VQ60" s="42">
        <f t="shared" si="188"/>
        <v>0</v>
      </c>
      <c r="VR60" s="42">
        <f t="shared" si="188"/>
        <v>0</v>
      </c>
      <c r="VS60" s="42">
        <f t="shared" si="188"/>
        <v>0</v>
      </c>
      <c r="VT60" s="42">
        <f t="shared" si="188"/>
        <v>0</v>
      </c>
      <c r="VU60" s="42">
        <f t="shared" si="188"/>
        <v>0</v>
      </c>
      <c r="VV60" s="42">
        <f t="shared" si="188"/>
        <v>0</v>
      </c>
      <c r="VW60" s="42">
        <f t="shared" si="188"/>
        <v>0</v>
      </c>
      <c r="VX60" s="42">
        <f t="shared" si="188"/>
        <v>0</v>
      </c>
      <c r="VY60" s="42">
        <f t="shared" si="188"/>
        <v>0</v>
      </c>
      <c r="VZ60" s="42">
        <f t="shared" si="188"/>
        <v>0</v>
      </c>
      <c r="WA60" s="42">
        <f t="shared" si="188"/>
        <v>0</v>
      </c>
      <c r="WB60" s="42">
        <f t="shared" si="188"/>
        <v>0</v>
      </c>
      <c r="WC60" s="42">
        <f t="shared" si="188"/>
        <v>0</v>
      </c>
      <c r="WD60" s="42">
        <f t="shared" si="188"/>
        <v>0</v>
      </c>
      <c r="WE60" s="42">
        <f t="shared" si="188"/>
        <v>0</v>
      </c>
      <c r="WF60" s="42">
        <f t="shared" si="188"/>
        <v>0</v>
      </c>
      <c r="WG60" s="42">
        <f t="shared" si="188"/>
        <v>0</v>
      </c>
      <c r="WH60" s="42">
        <f t="shared" si="188"/>
        <v>0</v>
      </c>
      <c r="WI60" s="42">
        <f t="shared" si="188"/>
        <v>0</v>
      </c>
      <c r="WJ60" s="42">
        <f t="shared" si="188"/>
        <v>0</v>
      </c>
      <c r="WK60" s="42">
        <f t="shared" si="188"/>
        <v>0</v>
      </c>
      <c r="WL60" s="42">
        <f t="shared" si="188"/>
        <v>0</v>
      </c>
      <c r="WM60" s="42">
        <f t="shared" si="188"/>
        <v>0</v>
      </c>
      <c r="WN60" s="42">
        <f t="shared" si="188"/>
        <v>0</v>
      </c>
      <c r="WO60" s="42">
        <f t="shared" si="188"/>
        <v>0</v>
      </c>
      <c r="WP60" s="42">
        <f t="shared" si="188"/>
        <v>0</v>
      </c>
      <c r="WQ60" s="42">
        <f t="shared" si="188"/>
        <v>0</v>
      </c>
      <c r="WR60" s="42">
        <f t="shared" si="188"/>
        <v>0</v>
      </c>
      <c r="WS60" s="42">
        <f t="shared" si="188"/>
        <v>0</v>
      </c>
      <c r="WT60" s="42">
        <f t="shared" si="188"/>
        <v>0</v>
      </c>
      <c r="WU60" s="42">
        <f t="shared" si="188"/>
        <v>0</v>
      </c>
      <c r="WV60" s="42">
        <f t="shared" si="188"/>
        <v>0</v>
      </c>
      <c r="WW60" s="42">
        <f t="shared" si="188"/>
        <v>0</v>
      </c>
      <c r="WX60" s="42">
        <f t="shared" si="188"/>
        <v>0</v>
      </c>
      <c r="WY60" s="42">
        <f t="shared" si="188"/>
        <v>0</v>
      </c>
      <c r="WZ60" s="42">
        <f t="shared" si="188"/>
        <v>0</v>
      </c>
      <c r="XA60" s="42">
        <f t="shared" si="188"/>
        <v>0</v>
      </c>
      <c r="XB60" s="42">
        <f t="shared" si="188"/>
        <v>0</v>
      </c>
      <c r="XC60" s="42">
        <f t="shared" si="188"/>
        <v>0</v>
      </c>
      <c r="XD60" s="42">
        <f t="shared" si="188"/>
        <v>0</v>
      </c>
      <c r="XE60" s="42">
        <f t="shared" si="188"/>
        <v>0</v>
      </c>
      <c r="XF60" s="42">
        <f t="shared" si="188"/>
        <v>0</v>
      </c>
      <c r="XG60" s="42">
        <f t="shared" si="188"/>
        <v>0</v>
      </c>
      <c r="XH60" s="42">
        <f t="shared" si="188"/>
        <v>0</v>
      </c>
      <c r="XI60" s="42">
        <f t="shared" si="188"/>
        <v>0</v>
      </c>
      <c r="XJ60" s="42">
        <f t="shared" si="188"/>
        <v>0</v>
      </c>
      <c r="XK60" s="42">
        <f t="shared" si="188"/>
        <v>0</v>
      </c>
      <c r="XL60" s="42">
        <f t="shared" si="188"/>
        <v>0</v>
      </c>
      <c r="XM60" s="42">
        <f t="shared" si="188"/>
        <v>0</v>
      </c>
      <c r="XN60" s="42">
        <f t="shared" si="188"/>
        <v>0</v>
      </c>
      <c r="XO60" s="42">
        <f t="shared" si="188"/>
        <v>0</v>
      </c>
      <c r="XP60" s="42">
        <f t="shared" si="188"/>
        <v>0</v>
      </c>
      <c r="XQ60" s="42">
        <f t="shared" si="188"/>
        <v>0</v>
      </c>
      <c r="XR60" s="42">
        <f t="shared" si="188"/>
        <v>0</v>
      </c>
      <c r="XS60" s="42">
        <f t="shared" si="189"/>
        <v>0</v>
      </c>
      <c r="XT60" s="42">
        <f t="shared" si="189"/>
        <v>0</v>
      </c>
      <c r="XU60" s="42">
        <f t="shared" si="189"/>
        <v>0</v>
      </c>
      <c r="XV60" s="42">
        <f t="shared" si="189"/>
        <v>0</v>
      </c>
      <c r="XW60" s="42">
        <f t="shared" si="189"/>
        <v>0</v>
      </c>
      <c r="XX60" s="42">
        <f t="shared" si="189"/>
        <v>0</v>
      </c>
      <c r="XY60" s="42">
        <f t="shared" si="189"/>
        <v>0</v>
      </c>
      <c r="XZ60" s="42">
        <f t="shared" si="189"/>
        <v>0</v>
      </c>
      <c r="YA60" s="42">
        <f t="shared" si="189"/>
        <v>0</v>
      </c>
      <c r="YB60" s="42">
        <f t="shared" si="189"/>
        <v>0</v>
      </c>
      <c r="YC60" s="42">
        <f t="shared" si="189"/>
        <v>0</v>
      </c>
      <c r="YD60" s="42">
        <f t="shared" si="189"/>
        <v>1</v>
      </c>
      <c r="YE60" s="23"/>
    </row>
    <row r="61" spans="1:655" x14ac:dyDescent="0.55000000000000004">
      <c r="A61" t="s">
        <v>109</v>
      </c>
      <c r="B61" s="42">
        <f t="shared" si="190"/>
        <v>0</v>
      </c>
      <c r="C61" s="42">
        <f t="shared" si="179"/>
        <v>0</v>
      </c>
      <c r="D61" s="42">
        <f t="shared" si="179"/>
        <v>0</v>
      </c>
      <c r="E61" s="42">
        <f t="shared" si="179"/>
        <v>0</v>
      </c>
      <c r="F61" s="42">
        <f t="shared" si="179"/>
        <v>0</v>
      </c>
      <c r="G61" s="42">
        <f t="shared" si="179"/>
        <v>0</v>
      </c>
      <c r="H61" s="42">
        <f t="shared" si="179"/>
        <v>0</v>
      </c>
      <c r="I61" s="42">
        <f t="shared" si="179"/>
        <v>0</v>
      </c>
      <c r="J61" s="42">
        <f t="shared" si="179"/>
        <v>0</v>
      </c>
      <c r="K61" s="42">
        <f t="shared" si="179"/>
        <v>0</v>
      </c>
      <c r="L61" s="42">
        <f t="shared" si="179"/>
        <v>0</v>
      </c>
      <c r="M61" s="42">
        <f t="shared" si="179"/>
        <v>0</v>
      </c>
      <c r="N61" s="42">
        <f t="shared" si="179"/>
        <v>0</v>
      </c>
      <c r="O61" s="42">
        <f t="shared" si="179"/>
        <v>0</v>
      </c>
      <c r="P61" s="42">
        <f t="shared" si="179"/>
        <v>0</v>
      </c>
      <c r="Q61" s="42">
        <f t="shared" si="179"/>
        <v>0</v>
      </c>
      <c r="R61" s="42">
        <f t="shared" si="179"/>
        <v>0</v>
      </c>
      <c r="S61" s="42">
        <f t="shared" si="179"/>
        <v>0</v>
      </c>
      <c r="T61" s="42">
        <f t="shared" si="179"/>
        <v>0</v>
      </c>
      <c r="U61" s="42">
        <f t="shared" si="179"/>
        <v>0</v>
      </c>
      <c r="V61" s="42">
        <f t="shared" si="179"/>
        <v>0</v>
      </c>
      <c r="W61" s="42">
        <f t="shared" si="179"/>
        <v>0</v>
      </c>
      <c r="X61" s="42">
        <f t="shared" si="179"/>
        <v>0</v>
      </c>
      <c r="Y61" s="42">
        <f t="shared" si="179"/>
        <v>0</v>
      </c>
      <c r="Z61" s="42">
        <f t="shared" si="179"/>
        <v>0</v>
      </c>
      <c r="AA61" s="42">
        <f t="shared" si="179"/>
        <v>0</v>
      </c>
      <c r="AB61" s="42">
        <f t="shared" si="179"/>
        <v>0</v>
      </c>
      <c r="AC61" s="42">
        <f t="shared" si="179"/>
        <v>0</v>
      </c>
      <c r="AD61" s="42">
        <f t="shared" si="179"/>
        <v>0</v>
      </c>
      <c r="AE61" s="42">
        <f t="shared" si="179"/>
        <v>0</v>
      </c>
      <c r="AF61" s="42">
        <f t="shared" si="179"/>
        <v>0</v>
      </c>
      <c r="AG61" s="42">
        <f t="shared" si="179"/>
        <v>0</v>
      </c>
      <c r="AH61" s="42">
        <f t="shared" si="179"/>
        <v>0</v>
      </c>
      <c r="AI61" s="42">
        <f t="shared" si="179"/>
        <v>0</v>
      </c>
      <c r="AJ61" s="42">
        <f t="shared" si="179"/>
        <v>0</v>
      </c>
      <c r="AK61" s="42">
        <f t="shared" si="179"/>
        <v>0</v>
      </c>
      <c r="AL61" s="42">
        <f t="shared" si="179"/>
        <v>0</v>
      </c>
      <c r="AM61" s="42">
        <f t="shared" si="179"/>
        <v>0</v>
      </c>
      <c r="AN61" s="42">
        <f t="shared" si="179"/>
        <v>0</v>
      </c>
      <c r="AO61" s="42">
        <f t="shared" si="179"/>
        <v>0</v>
      </c>
      <c r="AP61" s="42">
        <f t="shared" si="179"/>
        <v>0</v>
      </c>
      <c r="AQ61" s="42">
        <f t="shared" si="179"/>
        <v>0</v>
      </c>
      <c r="AR61" s="42">
        <f t="shared" si="179"/>
        <v>0</v>
      </c>
      <c r="AS61" s="42">
        <f t="shared" si="179"/>
        <v>0</v>
      </c>
      <c r="AT61" s="42">
        <f t="shared" si="179"/>
        <v>0</v>
      </c>
      <c r="AU61" s="42">
        <f t="shared" si="179"/>
        <v>0</v>
      </c>
      <c r="AV61" s="42">
        <f t="shared" si="179"/>
        <v>0</v>
      </c>
      <c r="AW61" s="42">
        <f t="shared" si="179"/>
        <v>0</v>
      </c>
      <c r="AX61" s="42">
        <f t="shared" si="179"/>
        <v>0</v>
      </c>
      <c r="AY61" s="42">
        <f t="shared" si="179"/>
        <v>0</v>
      </c>
      <c r="AZ61" s="42">
        <f t="shared" si="179"/>
        <v>0</v>
      </c>
      <c r="BA61" s="42">
        <f t="shared" si="179"/>
        <v>0</v>
      </c>
      <c r="BB61" s="42">
        <f t="shared" si="179"/>
        <v>0</v>
      </c>
      <c r="BC61" s="42">
        <f t="shared" si="179"/>
        <v>0</v>
      </c>
      <c r="BD61" s="42">
        <f t="shared" si="179"/>
        <v>0</v>
      </c>
      <c r="BE61" s="42">
        <f t="shared" si="179"/>
        <v>0</v>
      </c>
      <c r="BF61" s="42">
        <f t="shared" si="179"/>
        <v>0</v>
      </c>
      <c r="BG61" s="42">
        <f t="shared" si="179"/>
        <v>0</v>
      </c>
      <c r="BH61" s="42">
        <f t="shared" si="179"/>
        <v>0</v>
      </c>
      <c r="BI61" s="42">
        <f t="shared" si="179"/>
        <v>0</v>
      </c>
      <c r="BJ61" s="42">
        <f t="shared" si="179"/>
        <v>0</v>
      </c>
      <c r="BK61" s="42">
        <f t="shared" si="179"/>
        <v>0</v>
      </c>
      <c r="BL61" s="42">
        <f t="shared" si="179"/>
        <v>0</v>
      </c>
      <c r="BM61" s="42">
        <f t="shared" si="179"/>
        <v>0</v>
      </c>
      <c r="BN61" s="42">
        <f t="shared" si="179"/>
        <v>0</v>
      </c>
      <c r="BO61" s="42">
        <f t="shared" si="180"/>
        <v>0</v>
      </c>
      <c r="BP61" s="42">
        <f t="shared" si="180"/>
        <v>0</v>
      </c>
      <c r="BQ61" s="42">
        <f t="shared" si="180"/>
        <v>0</v>
      </c>
      <c r="BR61" s="42">
        <f t="shared" si="180"/>
        <v>0</v>
      </c>
      <c r="BS61" s="42">
        <f t="shared" si="180"/>
        <v>0</v>
      </c>
      <c r="BT61" s="42">
        <f t="shared" si="180"/>
        <v>0</v>
      </c>
      <c r="BU61" s="42">
        <f t="shared" si="180"/>
        <v>0</v>
      </c>
      <c r="BV61" s="42">
        <f t="shared" si="180"/>
        <v>0</v>
      </c>
      <c r="BW61" s="42">
        <f t="shared" si="180"/>
        <v>0</v>
      </c>
      <c r="BX61" s="42">
        <f t="shared" si="180"/>
        <v>0</v>
      </c>
      <c r="BY61" s="42">
        <f t="shared" si="180"/>
        <v>0</v>
      </c>
      <c r="BZ61" s="42">
        <f t="shared" si="180"/>
        <v>0</v>
      </c>
      <c r="CA61" s="42">
        <f t="shared" si="180"/>
        <v>0</v>
      </c>
      <c r="CB61" s="42">
        <f t="shared" si="180"/>
        <v>0</v>
      </c>
      <c r="CC61" s="42">
        <f t="shared" si="180"/>
        <v>0</v>
      </c>
      <c r="CD61" s="42">
        <f t="shared" si="180"/>
        <v>0</v>
      </c>
      <c r="CE61" s="42">
        <f t="shared" si="180"/>
        <v>0</v>
      </c>
      <c r="CF61" s="42">
        <f t="shared" si="180"/>
        <v>0</v>
      </c>
      <c r="CG61" s="42">
        <f t="shared" si="180"/>
        <v>0</v>
      </c>
      <c r="CH61" s="42">
        <f t="shared" si="180"/>
        <v>0</v>
      </c>
      <c r="CI61" s="42">
        <f t="shared" si="180"/>
        <v>0</v>
      </c>
      <c r="CJ61" s="42">
        <f t="shared" si="180"/>
        <v>0</v>
      </c>
      <c r="CK61" s="42">
        <f t="shared" si="180"/>
        <v>0</v>
      </c>
      <c r="CL61" s="42">
        <f t="shared" si="180"/>
        <v>0</v>
      </c>
      <c r="CM61" s="42">
        <f t="shared" si="180"/>
        <v>0</v>
      </c>
      <c r="CN61" s="42">
        <f t="shared" si="180"/>
        <v>0</v>
      </c>
      <c r="CO61" s="42">
        <f t="shared" si="180"/>
        <v>0</v>
      </c>
      <c r="CP61" s="42">
        <f t="shared" si="180"/>
        <v>0</v>
      </c>
      <c r="CQ61" s="42">
        <f t="shared" si="180"/>
        <v>0</v>
      </c>
      <c r="CR61" s="42">
        <f t="shared" si="180"/>
        <v>0</v>
      </c>
      <c r="CS61" s="42">
        <f t="shared" si="180"/>
        <v>0</v>
      </c>
      <c r="CT61" s="42">
        <f t="shared" si="180"/>
        <v>0</v>
      </c>
      <c r="CU61" s="42">
        <f t="shared" si="180"/>
        <v>0</v>
      </c>
      <c r="CV61" s="42">
        <f t="shared" si="180"/>
        <v>0</v>
      </c>
      <c r="CW61" s="42">
        <f t="shared" si="180"/>
        <v>0</v>
      </c>
      <c r="CX61" s="42">
        <f t="shared" si="180"/>
        <v>0</v>
      </c>
      <c r="CY61" s="42">
        <f t="shared" si="180"/>
        <v>0</v>
      </c>
      <c r="CZ61" s="42">
        <f t="shared" si="180"/>
        <v>0</v>
      </c>
      <c r="DA61" s="42">
        <f t="shared" si="180"/>
        <v>0</v>
      </c>
      <c r="DB61" s="42">
        <f t="shared" si="180"/>
        <v>0</v>
      </c>
      <c r="DC61" s="42">
        <f t="shared" si="180"/>
        <v>0</v>
      </c>
      <c r="DD61" s="42">
        <f t="shared" si="180"/>
        <v>0</v>
      </c>
      <c r="DE61" s="42">
        <f t="shared" si="180"/>
        <v>0</v>
      </c>
      <c r="DF61" s="42">
        <f t="shared" si="180"/>
        <v>0</v>
      </c>
      <c r="DG61" s="42">
        <f t="shared" si="180"/>
        <v>0</v>
      </c>
      <c r="DH61" s="42">
        <f t="shared" si="180"/>
        <v>0</v>
      </c>
      <c r="DI61" s="42">
        <f t="shared" si="180"/>
        <v>0</v>
      </c>
      <c r="DJ61" s="42">
        <f t="shared" si="180"/>
        <v>0</v>
      </c>
      <c r="DK61" s="42">
        <f t="shared" si="180"/>
        <v>0</v>
      </c>
      <c r="DL61" s="42">
        <f t="shared" si="180"/>
        <v>0</v>
      </c>
      <c r="DM61" s="42">
        <f t="shared" si="180"/>
        <v>0</v>
      </c>
      <c r="DN61" s="42">
        <f t="shared" si="180"/>
        <v>0</v>
      </c>
      <c r="DO61" s="42">
        <f t="shared" si="180"/>
        <v>0</v>
      </c>
      <c r="DP61" s="42">
        <f t="shared" si="180"/>
        <v>0</v>
      </c>
      <c r="DQ61" s="42">
        <f t="shared" si="180"/>
        <v>0</v>
      </c>
      <c r="DR61" s="42">
        <f t="shared" si="180"/>
        <v>0</v>
      </c>
      <c r="DS61" s="42">
        <f t="shared" si="180"/>
        <v>0</v>
      </c>
      <c r="DT61" s="42">
        <f t="shared" si="180"/>
        <v>0</v>
      </c>
      <c r="DU61" s="42">
        <f t="shared" si="180"/>
        <v>0</v>
      </c>
      <c r="DV61" s="42">
        <f t="shared" si="180"/>
        <v>0</v>
      </c>
      <c r="DW61" s="42">
        <f t="shared" si="180"/>
        <v>0</v>
      </c>
      <c r="DX61" s="42">
        <f t="shared" si="180"/>
        <v>0</v>
      </c>
      <c r="DY61" s="42">
        <f t="shared" si="180"/>
        <v>0</v>
      </c>
      <c r="DZ61" s="42">
        <f t="shared" ref="DZ61:GK61" si="191">IF(DZ$57=$A61,1,0)</f>
        <v>0</v>
      </c>
      <c r="EA61" s="42">
        <f t="shared" si="191"/>
        <v>0</v>
      </c>
      <c r="EB61" s="42">
        <f t="shared" si="191"/>
        <v>0</v>
      </c>
      <c r="EC61" s="42">
        <f t="shared" si="191"/>
        <v>0</v>
      </c>
      <c r="ED61" s="42">
        <f t="shared" si="191"/>
        <v>0</v>
      </c>
      <c r="EE61" s="42">
        <f t="shared" si="191"/>
        <v>0</v>
      </c>
      <c r="EF61" s="42">
        <f t="shared" si="191"/>
        <v>0</v>
      </c>
      <c r="EG61" s="42">
        <f t="shared" si="191"/>
        <v>0</v>
      </c>
      <c r="EH61" s="42">
        <f t="shared" si="191"/>
        <v>0</v>
      </c>
      <c r="EI61" s="42">
        <f t="shared" si="191"/>
        <v>0</v>
      </c>
      <c r="EJ61" s="42">
        <f t="shared" si="191"/>
        <v>0</v>
      </c>
      <c r="EK61" s="42">
        <f t="shared" si="191"/>
        <v>0</v>
      </c>
      <c r="EL61" s="42">
        <f t="shared" si="191"/>
        <v>0</v>
      </c>
      <c r="EM61" s="42">
        <f t="shared" si="191"/>
        <v>0</v>
      </c>
      <c r="EN61" s="42">
        <f t="shared" si="191"/>
        <v>0</v>
      </c>
      <c r="EO61" s="42">
        <f t="shared" si="191"/>
        <v>0</v>
      </c>
      <c r="EP61" s="42">
        <f t="shared" si="191"/>
        <v>0</v>
      </c>
      <c r="EQ61" s="42">
        <f t="shared" si="191"/>
        <v>0</v>
      </c>
      <c r="ER61" s="42">
        <f t="shared" si="191"/>
        <v>0</v>
      </c>
      <c r="ES61" s="42">
        <f t="shared" si="191"/>
        <v>0</v>
      </c>
      <c r="ET61" s="42">
        <f t="shared" si="191"/>
        <v>0</v>
      </c>
      <c r="EU61" s="42">
        <f t="shared" si="191"/>
        <v>0</v>
      </c>
      <c r="EV61" s="42">
        <f t="shared" si="191"/>
        <v>0</v>
      </c>
      <c r="EW61" s="42">
        <f t="shared" si="191"/>
        <v>0</v>
      </c>
      <c r="EX61" s="42">
        <f t="shared" si="191"/>
        <v>0</v>
      </c>
      <c r="EY61" s="42">
        <f t="shared" si="191"/>
        <v>0</v>
      </c>
      <c r="EZ61" s="42">
        <f t="shared" si="191"/>
        <v>0</v>
      </c>
      <c r="FA61" s="42">
        <f t="shared" si="191"/>
        <v>0</v>
      </c>
      <c r="FB61" s="42">
        <f t="shared" si="191"/>
        <v>0</v>
      </c>
      <c r="FC61" s="42">
        <f t="shared" si="191"/>
        <v>0</v>
      </c>
      <c r="FD61" s="42">
        <f t="shared" si="191"/>
        <v>0</v>
      </c>
      <c r="FE61" s="42">
        <f t="shared" si="191"/>
        <v>0</v>
      </c>
      <c r="FF61" s="42">
        <f t="shared" si="191"/>
        <v>0</v>
      </c>
      <c r="FG61" s="42">
        <f t="shared" si="191"/>
        <v>0</v>
      </c>
      <c r="FH61" s="42">
        <f t="shared" si="191"/>
        <v>0</v>
      </c>
      <c r="FI61" s="42">
        <f t="shared" si="191"/>
        <v>0</v>
      </c>
      <c r="FJ61" s="42">
        <f t="shared" si="191"/>
        <v>0</v>
      </c>
      <c r="FK61" s="42">
        <f t="shared" si="191"/>
        <v>0</v>
      </c>
      <c r="FL61" s="42">
        <f t="shared" si="191"/>
        <v>0</v>
      </c>
      <c r="FM61" s="42">
        <f t="shared" si="191"/>
        <v>0</v>
      </c>
      <c r="FN61" s="42">
        <f t="shared" si="191"/>
        <v>0</v>
      </c>
      <c r="FO61" s="42">
        <f t="shared" si="191"/>
        <v>0</v>
      </c>
      <c r="FP61" s="42">
        <f t="shared" si="191"/>
        <v>0</v>
      </c>
      <c r="FQ61" s="42">
        <f t="shared" si="191"/>
        <v>0</v>
      </c>
      <c r="FR61" s="42">
        <f t="shared" si="191"/>
        <v>0</v>
      </c>
      <c r="FS61" s="42">
        <f t="shared" si="191"/>
        <v>0</v>
      </c>
      <c r="FT61" s="42">
        <f t="shared" si="191"/>
        <v>0</v>
      </c>
      <c r="FU61" s="42">
        <f t="shared" si="191"/>
        <v>0</v>
      </c>
      <c r="FV61" s="42">
        <f t="shared" si="191"/>
        <v>0</v>
      </c>
      <c r="FW61" s="42">
        <f t="shared" si="191"/>
        <v>0</v>
      </c>
      <c r="FX61" s="42">
        <f t="shared" si="191"/>
        <v>0</v>
      </c>
      <c r="FY61" s="42">
        <f t="shared" si="191"/>
        <v>0</v>
      </c>
      <c r="FZ61" s="42">
        <f t="shared" si="191"/>
        <v>0</v>
      </c>
      <c r="GA61" s="42">
        <f t="shared" si="191"/>
        <v>0</v>
      </c>
      <c r="GB61" s="42">
        <f t="shared" si="191"/>
        <v>0</v>
      </c>
      <c r="GC61" s="42">
        <f t="shared" si="191"/>
        <v>0</v>
      </c>
      <c r="GD61" s="42">
        <f t="shared" si="191"/>
        <v>0</v>
      </c>
      <c r="GE61" s="42">
        <f t="shared" si="191"/>
        <v>0</v>
      </c>
      <c r="GF61" s="42">
        <f t="shared" si="191"/>
        <v>0</v>
      </c>
      <c r="GG61" s="42">
        <f t="shared" si="191"/>
        <v>0</v>
      </c>
      <c r="GH61" s="42">
        <f t="shared" si="191"/>
        <v>0</v>
      </c>
      <c r="GI61" s="42">
        <f t="shared" si="191"/>
        <v>0</v>
      </c>
      <c r="GJ61" s="42">
        <f t="shared" si="191"/>
        <v>0</v>
      </c>
      <c r="GK61" s="42">
        <f t="shared" si="191"/>
        <v>0</v>
      </c>
      <c r="GL61" s="42">
        <f t="shared" si="181"/>
        <v>0</v>
      </c>
      <c r="GM61" s="42">
        <f t="shared" si="182"/>
        <v>0</v>
      </c>
      <c r="GN61" s="42">
        <f t="shared" si="182"/>
        <v>0</v>
      </c>
      <c r="GO61" s="42">
        <f t="shared" si="182"/>
        <v>0</v>
      </c>
      <c r="GP61" s="42">
        <f t="shared" si="182"/>
        <v>0</v>
      </c>
      <c r="GQ61" s="42">
        <f t="shared" si="182"/>
        <v>0</v>
      </c>
      <c r="GR61" s="42">
        <f t="shared" si="182"/>
        <v>0</v>
      </c>
      <c r="GS61" s="42">
        <f t="shared" si="182"/>
        <v>0</v>
      </c>
      <c r="GT61" s="42">
        <f t="shared" si="182"/>
        <v>0</v>
      </c>
      <c r="GU61" s="42">
        <f t="shared" si="182"/>
        <v>0</v>
      </c>
      <c r="GV61" s="42">
        <f t="shared" si="182"/>
        <v>0</v>
      </c>
      <c r="GW61" s="42">
        <f t="shared" si="182"/>
        <v>0</v>
      </c>
      <c r="GX61" s="42">
        <f t="shared" si="182"/>
        <v>0</v>
      </c>
      <c r="GY61" s="42">
        <f t="shared" si="182"/>
        <v>0</v>
      </c>
      <c r="GZ61" s="42">
        <f t="shared" si="182"/>
        <v>0</v>
      </c>
      <c r="HA61" s="42">
        <f t="shared" si="182"/>
        <v>0</v>
      </c>
      <c r="HB61" s="42">
        <f t="shared" si="182"/>
        <v>0</v>
      </c>
      <c r="HC61" s="42">
        <f t="shared" si="182"/>
        <v>0</v>
      </c>
      <c r="HD61" s="42">
        <f t="shared" si="182"/>
        <v>0</v>
      </c>
      <c r="HE61" s="42">
        <f t="shared" si="182"/>
        <v>0</v>
      </c>
      <c r="HF61" s="42">
        <f t="shared" si="182"/>
        <v>0</v>
      </c>
      <c r="HG61" s="42">
        <f t="shared" si="182"/>
        <v>0</v>
      </c>
      <c r="HH61" s="42">
        <f t="shared" si="182"/>
        <v>0</v>
      </c>
      <c r="HI61" s="42">
        <f t="shared" si="182"/>
        <v>0</v>
      </c>
      <c r="HJ61" s="42">
        <f t="shared" si="182"/>
        <v>0</v>
      </c>
      <c r="HK61" s="42">
        <f t="shared" si="182"/>
        <v>0</v>
      </c>
      <c r="HL61" s="42">
        <f t="shared" si="182"/>
        <v>0</v>
      </c>
      <c r="HM61" s="42">
        <f t="shared" si="182"/>
        <v>0</v>
      </c>
      <c r="HN61" s="42">
        <f t="shared" si="182"/>
        <v>0</v>
      </c>
      <c r="HO61" s="42">
        <f t="shared" si="182"/>
        <v>0</v>
      </c>
      <c r="HP61" s="42">
        <f t="shared" si="182"/>
        <v>0</v>
      </c>
      <c r="HQ61" s="42">
        <f t="shared" si="182"/>
        <v>0</v>
      </c>
      <c r="HR61" s="42">
        <f t="shared" si="182"/>
        <v>0</v>
      </c>
      <c r="HS61" s="42">
        <f t="shared" si="182"/>
        <v>0</v>
      </c>
      <c r="HT61" s="42">
        <f t="shared" si="182"/>
        <v>0</v>
      </c>
      <c r="HU61" s="42">
        <f t="shared" si="182"/>
        <v>0</v>
      </c>
      <c r="HV61" s="42">
        <f t="shared" si="182"/>
        <v>0</v>
      </c>
      <c r="HW61" s="42">
        <f t="shared" si="182"/>
        <v>0</v>
      </c>
      <c r="HX61" s="42">
        <f t="shared" si="182"/>
        <v>0</v>
      </c>
      <c r="HY61" s="42">
        <f t="shared" si="182"/>
        <v>0</v>
      </c>
      <c r="HZ61" s="42">
        <f t="shared" si="182"/>
        <v>0</v>
      </c>
      <c r="IA61" s="42">
        <f t="shared" si="182"/>
        <v>0</v>
      </c>
      <c r="IB61" s="42">
        <f t="shared" si="182"/>
        <v>0</v>
      </c>
      <c r="IC61" s="42">
        <f t="shared" si="182"/>
        <v>0</v>
      </c>
      <c r="ID61" s="42">
        <f t="shared" si="182"/>
        <v>0</v>
      </c>
      <c r="IE61" s="42">
        <f t="shared" si="182"/>
        <v>0</v>
      </c>
      <c r="IF61" s="42">
        <f t="shared" si="182"/>
        <v>0</v>
      </c>
      <c r="IG61" s="42">
        <f t="shared" si="182"/>
        <v>0</v>
      </c>
      <c r="IH61" s="42">
        <f t="shared" si="182"/>
        <v>0</v>
      </c>
      <c r="II61" s="42">
        <f t="shared" si="182"/>
        <v>0</v>
      </c>
      <c r="IJ61" s="42">
        <f t="shared" si="182"/>
        <v>0</v>
      </c>
      <c r="IK61" s="42">
        <f t="shared" si="182"/>
        <v>0</v>
      </c>
      <c r="IL61" s="42">
        <f t="shared" si="182"/>
        <v>0</v>
      </c>
      <c r="IM61" s="42">
        <f t="shared" si="182"/>
        <v>0</v>
      </c>
      <c r="IN61" s="42">
        <f t="shared" si="182"/>
        <v>0</v>
      </c>
      <c r="IO61" s="42">
        <f t="shared" si="182"/>
        <v>0</v>
      </c>
      <c r="IP61" s="42">
        <f t="shared" si="182"/>
        <v>0</v>
      </c>
      <c r="IQ61" s="42">
        <f t="shared" si="182"/>
        <v>0</v>
      </c>
      <c r="IR61" s="42">
        <f t="shared" si="182"/>
        <v>0</v>
      </c>
      <c r="IS61" s="42">
        <f t="shared" si="182"/>
        <v>0</v>
      </c>
      <c r="IT61" s="42">
        <f t="shared" si="182"/>
        <v>0</v>
      </c>
      <c r="IU61" s="42">
        <f t="shared" si="182"/>
        <v>0</v>
      </c>
      <c r="IV61" s="42">
        <f t="shared" si="182"/>
        <v>0</v>
      </c>
      <c r="IW61" s="42">
        <f t="shared" si="182"/>
        <v>0</v>
      </c>
      <c r="IX61" s="42">
        <f t="shared" ref="IX61:LI61" si="192">IF(IX$57=$A61,1,0)</f>
        <v>0</v>
      </c>
      <c r="IY61" s="42">
        <f t="shared" si="192"/>
        <v>0</v>
      </c>
      <c r="IZ61" s="42">
        <f t="shared" si="192"/>
        <v>0</v>
      </c>
      <c r="JA61" s="42">
        <f t="shared" si="192"/>
        <v>0</v>
      </c>
      <c r="JB61" s="42">
        <f t="shared" si="192"/>
        <v>0</v>
      </c>
      <c r="JC61" s="42">
        <f t="shared" si="192"/>
        <v>0</v>
      </c>
      <c r="JD61" s="42">
        <f t="shared" si="192"/>
        <v>0</v>
      </c>
      <c r="JE61" s="42">
        <f t="shared" si="192"/>
        <v>0</v>
      </c>
      <c r="JF61" s="42">
        <f t="shared" si="192"/>
        <v>0</v>
      </c>
      <c r="JG61" s="42">
        <f t="shared" si="192"/>
        <v>0</v>
      </c>
      <c r="JH61" s="42">
        <f t="shared" si="192"/>
        <v>0</v>
      </c>
      <c r="JI61" s="42">
        <f t="shared" si="192"/>
        <v>0</v>
      </c>
      <c r="JJ61" s="42">
        <f t="shared" si="192"/>
        <v>0</v>
      </c>
      <c r="JK61" s="42">
        <f t="shared" si="192"/>
        <v>0</v>
      </c>
      <c r="JL61" s="42">
        <f t="shared" si="192"/>
        <v>0</v>
      </c>
      <c r="JM61" s="42">
        <f t="shared" si="192"/>
        <v>0</v>
      </c>
      <c r="JN61" s="42">
        <f t="shared" si="192"/>
        <v>0</v>
      </c>
      <c r="JO61" s="42">
        <f t="shared" si="192"/>
        <v>0</v>
      </c>
      <c r="JP61" s="42">
        <f t="shared" si="192"/>
        <v>0</v>
      </c>
      <c r="JQ61" s="42">
        <f t="shared" si="192"/>
        <v>0</v>
      </c>
      <c r="JR61" s="42">
        <f t="shared" si="192"/>
        <v>0</v>
      </c>
      <c r="JS61" s="42">
        <f t="shared" si="192"/>
        <v>0</v>
      </c>
      <c r="JT61" s="42">
        <f t="shared" si="192"/>
        <v>0</v>
      </c>
      <c r="JU61" s="42">
        <f t="shared" si="192"/>
        <v>0</v>
      </c>
      <c r="JV61" s="42">
        <f t="shared" si="192"/>
        <v>0</v>
      </c>
      <c r="JW61" s="42">
        <f t="shared" si="192"/>
        <v>0</v>
      </c>
      <c r="JX61" s="42">
        <f t="shared" si="192"/>
        <v>0</v>
      </c>
      <c r="JY61" s="42">
        <f t="shared" si="192"/>
        <v>0</v>
      </c>
      <c r="JZ61" s="42">
        <f t="shared" si="192"/>
        <v>0</v>
      </c>
      <c r="KA61" s="42">
        <f t="shared" si="192"/>
        <v>0</v>
      </c>
      <c r="KB61" s="42">
        <f t="shared" si="192"/>
        <v>0</v>
      </c>
      <c r="KC61" s="42">
        <f t="shared" si="192"/>
        <v>0</v>
      </c>
      <c r="KD61" s="42">
        <f t="shared" si="192"/>
        <v>0</v>
      </c>
      <c r="KE61" s="42">
        <f t="shared" si="192"/>
        <v>0</v>
      </c>
      <c r="KF61" s="42">
        <f t="shared" si="192"/>
        <v>0</v>
      </c>
      <c r="KG61" s="42">
        <f t="shared" si="192"/>
        <v>0</v>
      </c>
      <c r="KH61" s="42">
        <f t="shared" si="192"/>
        <v>0</v>
      </c>
      <c r="KI61" s="42">
        <f t="shared" si="192"/>
        <v>0</v>
      </c>
      <c r="KJ61" s="42">
        <f t="shared" si="192"/>
        <v>0</v>
      </c>
      <c r="KK61" s="42">
        <f t="shared" si="192"/>
        <v>0</v>
      </c>
      <c r="KL61" s="42">
        <f t="shared" si="192"/>
        <v>0</v>
      </c>
      <c r="KM61" s="42">
        <f t="shared" si="192"/>
        <v>0</v>
      </c>
      <c r="KN61" s="42">
        <f t="shared" si="192"/>
        <v>0</v>
      </c>
      <c r="KO61" s="42">
        <f t="shared" si="192"/>
        <v>0</v>
      </c>
      <c r="KP61" s="42">
        <f t="shared" si="192"/>
        <v>0</v>
      </c>
      <c r="KQ61" s="42">
        <f t="shared" si="192"/>
        <v>0</v>
      </c>
      <c r="KR61" s="42">
        <f t="shared" si="192"/>
        <v>0</v>
      </c>
      <c r="KS61" s="42">
        <f t="shared" si="192"/>
        <v>0</v>
      </c>
      <c r="KT61" s="42">
        <f t="shared" si="192"/>
        <v>0</v>
      </c>
      <c r="KU61" s="42">
        <f t="shared" si="192"/>
        <v>0</v>
      </c>
      <c r="KV61" s="42">
        <f t="shared" si="192"/>
        <v>0</v>
      </c>
      <c r="KW61" s="42">
        <f t="shared" si="192"/>
        <v>0</v>
      </c>
      <c r="KX61" s="42">
        <f t="shared" si="192"/>
        <v>0</v>
      </c>
      <c r="KY61" s="42">
        <f t="shared" si="192"/>
        <v>0</v>
      </c>
      <c r="KZ61" s="42">
        <f t="shared" si="192"/>
        <v>0</v>
      </c>
      <c r="LA61" s="42">
        <f t="shared" si="192"/>
        <v>0</v>
      </c>
      <c r="LB61" s="42">
        <f t="shared" si="192"/>
        <v>0</v>
      </c>
      <c r="LC61" s="42">
        <f t="shared" si="192"/>
        <v>0</v>
      </c>
      <c r="LD61" s="42">
        <f t="shared" si="192"/>
        <v>0</v>
      </c>
      <c r="LE61" s="42">
        <f t="shared" si="192"/>
        <v>0</v>
      </c>
      <c r="LF61" s="42">
        <f t="shared" si="192"/>
        <v>0</v>
      </c>
      <c r="LG61" s="42">
        <f t="shared" si="192"/>
        <v>0</v>
      </c>
      <c r="LH61" s="42">
        <f t="shared" si="192"/>
        <v>0</v>
      </c>
      <c r="LI61" s="42">
        <f t="shared" si="192"/>
        <v>0</v>
      </c>
      <c r="LJ61" s="42">
        <f t="shared" si="183"/>
        <v>0</v>
      </c>
      <c r="LK61" s="42">
        <f t="shared" si="184"/>
        <v>0</v>
      </c>
      <c r="LL61" s="42">
        <f t="shared" si="184"/>
        <v>0</v>
      </c>
      <c r="LM61" s="42">
        <f t="shared" si="184"/>
        <v>0</v>
      </c>
      <c r="LN61" s="42">
        <f t="shared" si="184"/>
        <v>0</v>
      </c>
      <c r="LO61" s="42">
        <f t="shared" si="184"/>
        <v>0</v>
      </c>
      <c r="LP61" s="42">
        <f t="shared" si="184"/>
        <v>0</v>
      </c>
      <c r="LQ61" s="42">
        <f t="shared" si="184"/>
        <v>0</v>
      </c>
      <c r="LR61" s="42">
        <f t="shared" si="184"/>
        <v>0</v>
      </c>
      <c r="LS61" s="42">
        <f t="shared" si="184"/>
        <v>0</v>
      </c>
      <c r="LT61" s="42">
        <f t="shared" si="184"/>
        <v>0</v>
      </c>
      <c r="LU61" s="42">
        <f t="shared" si="184"/>
        <v>0</v>
      </c>
      <c r="LV61" s="42">
        <f t="shared" si="184"/>
        <v>0</v>
      </c>
      <c r="LW61" s="42">
        <f t="shared" si="184"/>
        <v>0</v>
      </c>
      <c r="LX61" s="42">
        <f t="shared" si="184"/>
        <v>0</v>
      </c>
      <c r="LY61" s="42">
        <f t="shared" si="184"/>
        <v>0</v>
      </c>
      <c r="LZ61" s="42">
        <f t="shared" si="184"/>
        <v>0</v>
      </c>
      <c r="MA61" s="42">
        <f t="shared" si="184"/>
        <v>0</v>
      </c>
      <c r="MB61" s="42">
        <f t="shared" si="184"/>
        <v>0</v>
      </c>
      <c r="MC61" s="42">
        <f t="shared" si="184"/>
        <v>0</v>
      </c>
      <c r="MD61" s="42">
        <f t="shared" si="184"/>
        <v>0</v>
      </c>
      <c r="ME61" s="42">
        <f t="shared" si="184"/>
        <v>0</v>
      </c>
      <c r="MF61" s="42">
        <f t="shared" si="184"/>
        <v>0</v>
      </c>
      <c r="MG61" s="42">
        <f t="shared" si="184"/>
        <v>0</v>
      </c>
      <c r="MH61" s="42">
        <f t="shared" si="184"/>
        <v>0</v>
      </c>
      <c r="MI61" s="42">
        <f t="shared" si="184"/>
        <v>0</v>
      </c>
      <c r="MJ61" s="42">
        <f t="shared" si="184"/>
        <v>0</v>
      </c>
      <c r="MK61" s="42">
        <f t="shared" si="184"/>
        <v>0</v>
      </c>
      <c r="ML61" s="42">
        <f t="shared" si="184"/>
        <v>0</v>
      </c>
      <c r="MM61" s="42">
        <f t="shared" si="184"/>
        <v>0</v>
      </c>
      <c r="MN61" s="42">
        <f t="shared" si="184"/>
        <v>0</v>
      </c>
      <c r="MO61" s="42">
        <f t="shared" si="184"/>
        <v>0</v>
      </c>
      <c r="MP61" s="42">
        <f t="shared" si="184"/>
        <v>0</v>
      </c>
      <c r="MQ61" s="42">
        <f t="shared" si="184"/>
        <v>0</v>
      </c>
      <c r="MR61" s="42">
        <f t="shared" si="184"/>
        <v>0</v>
      </c>
      <c r="MS61" s="42">
        <f t="shared" si="184"/>
        <v>0</v>
      </c>
      <c r="MT61" s="42">
        <f t="shared" si="184"/>
        <v>0</v>
      </c>
      <c r="MU61" s="42">
        <f t="shared" si="184"/>
        <v>0</v>
      </c>
      <c r="MV61" s="42">
        <f t="shared" si="184"/>
        <v>0</v>
      </c>
      <c r="MW61" s="42">
        <f t="shared" si="184"/>
        <v>0</v>
      </c>
      <c r="MX61" s="42">
        <f t="shared" si="184"/>
        <v>0</v>
      </c>
      <c r="MY61" s="42">
        <f t="shared" si="184"/>
        <v>0</v>
      </c>
      <c r="MZ61" s="42">
        <f t="shared" si="184"/>
        <v>0</v>
      </c>
      <c r="NA61" s="42">
        <f t="shared" si="184"/>
        <v>0</v>
      </c>
      <c r="NB61" s="42">
        <f t="shared" si="184"/>
        <v>0</v>
      </c>
      <c r="NC61" s="42">
        <f t="shared" si="184"/>
        <v>0</v>
      </c>
      <c r="ND61" s="42">
        <f t="shared" si="184"/>
        <v>0</v>
      </c>
      <c r="NE61" s="42">
        <f t="shared" si="184"/>
        <v>0</v>
      </c>
      <c r="NF61" s="42">
        <f t="shared" si="184"/>
        <v>0</v>
      </c>
      <c r="NG61" s="42">
        <f t="shared" si="184"/>
        <v>0</v>
      </c>
      <c r="NH61" s="42">
        <f t="shared" si="184"/>
        <v>0</v>
      </c>
      <c r="NI61" s="42">
        <f t="shared" si="184"/>
        <v>0</v>
      </c>
      <c r="NJ61" s="42">
        <f t="shared" si="184"/>
        <v>0</v>
      </c>
      <c r="NK61" s="42">
        <f t="shared" si="184"/>
        <v>0</v>
      </c>
      <c r="NL61" s="42">
        <f t="shared" si="184"/>
        <v>0</v>
      </c>
      <c r="NM61" s="42">
        <f t="shared" si="184"/>
        <v>0</v>
      </c>
      <c r="NN61" s="42">
        <f t="shared" si="184"/>
        <v>0</v>
      </c>
      <c r="NO61" s="42">
        <f t="shared" si="184"/>
        <v>0</v>
      </c>
      <c r="NP61" s="42">
        <f t="shared" si="184"/>
        <v>0</v>
      </c>
      <c r="NQ61" s="42">
        <f t="shared" si="184"/>
        <v>0</v>
      </c>
      <c r="NR61" s="42">
        <f t="shared" si="184"/>
        <v>0</v>
      </c>
      <c r="NS61" s="42">
        <f t="shared" si="184"/>
        <v>0</v>
      </c>
      <c r="NT61" s="42">
        <f t="shared" si="184"/>
        <v>0</v>
      </c>
      <c r="NU61" s="42">
        <f t="shared" si="184"/>
        <v>0</v>
      </c>
      <c r="NV61" s="42">
        <f t="shared" ref="NV61:QG61" si="193">IF(NV$57=$A61,1,0)</f>
        <v>0</v>
      </c>
      <c r="NW61" s="42">
        <f t="shared" si="193"/>
        <v>0</v>
      </c>
      <c r="NX61" s="42">
        <f t="shared" si="193"/>
        <v>0</v>
      </c>
      <c r="NY61" s="42">
        <f t="shared" si="193"/>
        <v>0</v>
      </c>
      <c r="NZ61" s="42">
        <f t="shared" si="193"/>
        <v>0</v>
      </c>
      <c r="OA61" s="42">
        <f t="shared" si="193"/>
        <v>0</v>
      </c>
      <c r="OB61" s="42">
        <f t="shared" si="193"/>
        <v>0</v>
      </c>
      <c r="OC61" s="42">
        <f t="shared" si="193"/>
        <v>0</v>
      </c>
      <c r="OD61" s="42">
        <f t="shared" si="193"/>
        <v>0</v>
      </c>
      <c r="OE61" s="42">
        <f t="shared" si="193"/>
        <v>0</v>
      </c>
      <c r="OF61" s="42">
        <f t="shared" si="193"/>
        <v>0</v>
      </c>
      <c r="OG61" s="42">
        <f t="shared" si="193"/>
        <v>0</v>
      </c>
      <c r="OH61" s="42">
        <f t="shared" si="193"/>
        <v>0</v>
      </c>
      <c r="OI61" s="42">
        <f t="shared" si="193"/>
        <v>0</v>
      </c>
      <c r="OJ61" s="42">
        <f t="shared" si="193"/>
        <v>0</v>
      </c>
      <c r="OK61" s="42">
        <f t="shared" si="193"/>
        <v>0</v>
      </c>
      <c r="OL61" s="42">
        <f t="shared" si="193"/>
        <v>0</v>
      </c>
      <c r="OM61" s="42">
        <f t="shared" si="193"/>
        <v>0</v>
      </c>
      <c r="ON61" s="42">
        <f t="shared" si="193"/>
        <v>0</v>
      </c>
      <c r="OO61" s="42">
        <f t="shared" si="193"/>
        <v>0</v>
      </c>
      <c r="OP61" s="42">
        <f t="shared" si="193"/>
        <v>0</v>
      </c>
      <c r="OQ61" s="42">
        <f t="shared" si="193"/>
        <v>0</v>
      </c>
      <c r="OR61" s="42">
        <f t="shared" si="193"/>
        <v>0</v>
      </c>
      <c r="OS61" s="42">
        <f t="shared" si="193"/>
        <v>0</v>
      </c>
      <c r="OT61" s="42">
        <f t="shared" si="193"/>
        <v>0</v>
      </c>
      <c r="OU61" s="42">
        <f t="shared" si="193"/>
        <v>0</v>
      </c>
      <c r="OV61" s="42">
        <f t="shared" si="193"/>
        <v>0</v>
      </c>
      <c r="OW61" s="42">
        <f t="shared" si="193"/>
        <v>0</v>
      </c>
      <c r="OX61" s="42">
        <f t="shared" si="193"/>
        <v>0</v>
      </c>
      <c r="OY61" s="42">
        <f t="shared" si="193"/>
        <v>0</v>
      </c>
      <c r="OZ61" s="42">
        <f t="shared" si="193"/>
        <v>0</v>
      </c>
      <c r="PA61" s="42">
        <f t="shared" si="193"/>
        <v>0</v>
      </c>
      <c r="PB61" s="42">
        <f t="shared" si="193"/>
        <v>0</v>
      </c>
      <c r="PC61" s="42">
        <f t="shared" si="193"/>
        <v>0</v>
      </c>
      <c r="PD61" s="42">
        <f t="shared" si="193"/>
        <v>0</v>
      </c>
      <c r="PE61" s="42">
        <f t="shared" si="193"/>
        <v>0</v>
      </c>
      <c r="PF61" s="42">
        <f t="shared" si="193"/>
        <v>0</v>
      </c>
      <c r="PG61" s="42">
        <f t="shared" si="193"/>
        <v>0</v>
      </c>
      <c r="PH61" s="42">
        <f t="shared" si="193"/>
        <v>0</v>
      </c>
      <c r="PI61" s="42">
        <f t="shared" si="193"/>
        <v>0</v>
      </c>
      <c r="PJ61" s="42">
        <f t="shared" si="193"/>
        <v>0</v>
      </c>
      <c r="PK61" s="42">
        <f t="shared" si="193"/>
        <v>0</v>
      </c>
      <c r="PL61" s="42">
        <f t="shared" si="193"/>
        <v>0</v>
      </c>
      <c r="PM61" s="42">
        <f t="shared" si="193"/>
        <v>0</v>
      </c>
      <c r="PN61" s="42">
        <f t="shared" si="193"/>
        <v>0</v>
      </c>
      <c r="PO61" s="42">
        <f t="shared" si="193"/>
        <v>0</v>
      </c>
      <c r="PP61" s="42">
        <f t="shared" si="193"/>
        <v>0</v>
      </c>
      <c r="PQ61" s="42">
        <f t="shared" si="193"/>
        <v>0</v>
      </c>
      <c r="PR61" s="42">
        <f t="shared" si="193"/>
        <v>0</v>
      </c>
      <c r="PS61" s="42">
        <f t="shared" si="193"/>
        <v>0</v>
      </c>
      <c r="PT61" s="42">
        <f t="shared" si="193"/>
        <v>0</v>
      </c>
      <c r="PU61" s="42">
        <f t="shared" si="193"/>
        <v>0</v>
      </c>
      <c r="PV61" s="42">
        <f t="shared" si="193"/>
        <v>0</v>
      </c>
      <c r="PW61" s="42">
        <f t="shared" si="193"/>
        <v>0</v>
      </c>
      <c r="PX61" s="42">
        <f t="shared" si="193"/>
        <v>0</v>
      </c>
      <c r="PY61" s="42">
        <f t="shared" si="193"/>
        <v>0</v>
      </c>
      <c r="PZ61" s="42">
        <f t="shared" si="193"/>
        <v>0</v>
      </c>
      <c r="QA61" s="42">
        <f t="shared" si="193"/>
        <v>0</v>
      </c>
      <c r="QB61" s="42">
        <f t="shared" si="193"/>
        <v>0</v>
      </c>
      <c r="QC61" s="42">
        <f t="shared" si="193"/>
        <v>0</v>
      </c>
      <c r="QD61" s="42">
        <f t="shared" si="193"/>
        <v>0</v>
      </c>
      <c r="QE61" s="42">
        <f t="shared" si="193"/>
        <v>0</v>
      </c>
      <c r="QF61" s="42">
        <f t="shared" si="193"/>
        <v>0</v>
      </c>
      <c r="QG61" s="42">
        <f t="shared" si="193"/>
        <v>0</v>
      </c>
      <c r="QH61" s="42">
        <f t="shared" si="185"/>
        <v>0</v>
      </c>
      <c r="QI61" s="42">
        <f t="shared" si="186"/>
        <v>0</v>
      </c>
      <c r="QJ61" s="42">
        <f t="shared" si="186"/>
        <v>0</v>
      </c>
      <c r="QK61" s="42">
        <f t="shared" si="186"/>
        <v>0</v>
      </c>
      <c r="QL61" s="42">
        <f t="shared" si="186"/>
        <v>0</v>
      </c>
      <c r="QM61" s="42">
        <f t="shared" si="186"/>
        <v>0</v>
      </c>
      <c r="QN61" s="42">
        <f t="shared" si="186"/>
        <v>0</v>
      </c>
      <c r="QO61" s="42">
        <f t="shared" si="186"/>
        <v>0</v>
      </c>
      <c r="QP61" s="42">
        <f t="shared" si="186"/>
        <v>0</v>
      </c>
      <c r="QQ61" s="42">
        <f t="shared" si="186"/>
        <v>0</v>
      </c>
      <c r="QR61" s="42">
        <f t="shared" si="186"/>
        <v>0</v>
      </c>
      <c r="QS61" s="42">
        <f t="shared" si="186"/>
        <v>0</v>
      </c>
      <c r="QT61" s="42">
        <f t="shared" si="186"/>
        <v>0</v>
      </c>
      <c r="QU61" s="42">
        <f t="shared" si="186"/>
        <v>0</v>
      </c>
      <c r="QV61" s="42">
        <f t="shared" si="186"/>
        <v>0</v>
      </c>
      <c r="QW61" s="42">
        <f t="shared" si="186"/>
        <v>0</v>
      </c>
      <c r="QX61" s="42">
        <f t="shared" si="186"/>
        <v>0</v>
      </c>
      <c r="QY61" s="42">
        <f t="shared" si="186"/>
        <v>0</v>
      </c>
      <c r="QZ61" s="42">
        <f t="shared" si="186"/>
        <v>0</v>
      </c>
      <c r="RA61" s="42">
        <f t="shared" si="186"/>
        <v>0</v>
      </c>
      <c r="RB61" s="42">
        <f t="shared" si="186"/>
        <v>0</v>
      </c>
      <c r="RC61" s="42">
        <f t="shared" si="186"/>
        <v>0</v>
      </c>
      <c r="RD61" s="42">
        <f t="shared" si="186"/>
        <v>0</v>
      </c>
      <c r="RE61" s="42">
        <f t="shared" si="186"/>
        <v>0</v>
      </c>
      <c r="RF61" s="42">
        <f t="shared" si="186"/>
        <v>0</v>
      </c>
      <c r="RG61" s="42">
        <f t="shared" si="186"/>
        <v>0</v>
      </c>
      <c r="RH61" s="42">
        <f t="shared" si="186"/>
        <v>0</v>
      </c>
      <c r="RI61" s="42">
        <f t="shared" si="186"/>
        <v>0</v>
      </c>
      <c r="RJ61" s="42">
        <f t="shared" si="186"/>
        <v>0</v>
      </c>
      <c r="RK61" s="42">
        <f t="shared" si="186"/>
        <v>0</v>
      </c>
      <c r="RL61" s="42">
        <f t="shared" si="186"/>
        <v>0</v>
      </c>
      <c r="RM61" s="42">
        <f t="shared" si="186"/>
        <v>0</v>
      </c>
      <c r="RN61" s="42">
        <f t="shared" si="186"/>
        <v>0</v>
      </c>
      <c r="RO61" s="42">
        <f t="shared" si="186"/>
        <v>0</v>
      </c>
      <c r="RP61" s="42">
        <f t="shared" si="186"/>
        <v>0</v>
      </c>
      <c r="RQ61" s="42">
        <f t="shared" si="186"/>
        <v>0</v>
      </c>
      <c r="RR61" s="42">
        <f t="shared" si="186"/>
        <v>0</v>
      </c>
      <c r="RS61" s="42">
        <f t="shared" si="186"/>
        <v>0</v>
      </c>
      <c r="RT61" s="42">
        <f t="shared" si="186"/>
        <v>0</v>
      </c>
      <c r="RU61" s="42">
        <f t="shared" si="186"/>
        <v>0</v>
      </c>
      <c r="RV61" s="42">
        <f t="shared" si="186"/>
        <v>0</v>
      </c>
      <c r="RW61" s="42">
        <f t="shared" si="186"/>
        <v>0</v>
      </c>
      <c r="RX61" s="42">
        <f t="shared" si="186"/>
        <v>0</v>
      </c>
      <c r="RY61" s="42">
        <f t="shared" si="186"/>
        <v>0</v>
      </c>
      <c r="RZ61" s="42">
        <f t="shared" si="186"/>
        <v>0</v>
      </c>
      <c r="SA61" s="42">
        <f t="shared" si="186"/>
        <v>0</v>
      </c>
      <c r="SB61" s="42">
        <f t="shared" si="186"/>
        <v>0</v>
      </c>
      <c r="SC61" s="42">
        <f t="shared" si="186"/>
        <v>0</v>
      </c>
      <c r="SD61" s="42">
        <f t="shared" si="186"/>
        <v>0</v>
      </c>
      <c r="SE61" s="42">
        <f t="shared" si="186"/>
        <v>0</v>
      </c>
      <c r="SF61" s="42">
        <f t="shared" si="186"/>
        <v>0</v>
      </c>
      <c r="SG61" s="42">
        <f t="shared" si="186"/>
        <v>0</v>
      </c>
      <c r="SH61" s="42">
        <f t="shared" si="186"/>
        <v>0</v>
      </c>
      <c r="SI61" s="42">
        <f t="shared" si="186"/>
        <v>0</v>
      </c>
      <c r="SJ61" s="42">
        <f t="shared" si="186"/>
        <v>0</v>
      </c>
      <c r="SK61" s="42">
        <f t="shared" si="186"/>
        <v>0</v>
      </c>
      <c r="SL61" s="42">
        <f t="shared" si="186"/>
        <v>0</v>
      </c>
      <c r="SM61" s="42">
        <f t="shared" si="186"/>
        <v>0</v>
      </c>
      <c r="SN61" s="42">
        <f t="shared" si="186"/>
        <v>0</v>
      </c>
      <c r="SO61" s="42">
        <f t="shared" si="186"/>
        <v>0</v>
      </c>
      <c r="SP61" s="42">
        <f t="shared" si="186"/>
        <v>0</v>
      </c>
      <c r="SQ61" s="42">
        <f t="shared" si="186"/>
        <v>0</v>
      </c>
      <c r="SR61" s="42">
        <f t="shared" si="186"/>
        <v>0</v>
      </c>
      <c r="SS61" s="42">
        <f t="shared" si="186"/>
        <v>0</v>
      </c>
      <c r="ST61" s="42">
        <f t="shared" ref="ST61:VE61" si="194">IF(ST$57=$A61,1,0)</f>
        <v>0</v>
      </c>
      <c r="SU61" s="42">
        <f t="shared" si="194"/>
        <v>0</v>
      </c>
      <c r="SV61" s="42">
        <f t="shared" si="194"/>
        <v>0</v>
      </c>
      <c r="SW61" s="42">
        <f t="shared" si="194"/>
        <v>0</v>
      </c>
      <c r="SX61" s="42">
        <f t="shared" si="194"/>
        <v>0</v>
      </c>
      <c r="SY61" s="42">
        <f t="shared" si="194"/>
        <v>0</v>
      </c>
      <c r="SZ61" s="42">
        <f t="shared" si="194"/>
        <v>0</v>
      </c>
      <c r="TA61" s="42">
        <f t="shared" si="194"/>
        <v>0</v>
      </c>
      <c r="TB61" s="42">
        <f t="shared" si="194"/>
        <v>0</v>
      </c>
      <c r="TC61" s="42">
        <f t="shared" si="194"/>
        <v>0</v>
      </c>
      <c r="TD61" s="42">
        <f t="shared" si="194"/>
        <v>0</v>
      </c>
      <c r="TE61" s="42">
        <f t="shared" si="194"/>
        <v>0</v>
      </c>
      <c r="TF61" s="42">
        <f t="shared" si="194"/>
        <v>0</v>
      </c>
      <c r="TG61" s="42">
        <f t="shared" si="194"/>
        <v>0</v>
      </c>
      <c r="TH61" s="42">
        <f t="shared" si="194"/>
        <v>0</v>
      </c>
      <c r="TI61" s="42">
        <f t="shared" si="194"/>
        <v>0</v>
      </c>
      <c r="TJ61" s="42">
        <f t="shared" si="194"/>
        <v>0</v>
      </c>
      <c r="TK61" s="42">
        <f t="shared" si="194"/>
        <v>0</v>
      </c>
      <c r="TL61" s="42">
        <f t="shared" si="194"/>
        <v>0</v>
      </c>
      <c r="TM61" s="42">
        <f t="shared" si="194"/>
        <v>0</v>
      </c>
      <c r="TN61" s="42">
        <f t="shared" si="194"/>
        <v>0</v>
      </c>
      <c r="TO61" s="42">
        <f t="shared" si="194"/>
        <v>0</v>
      </c>
      <c r="TP61" s="42">
        <f t="shared" si="194"/>
        <v>0</v>
      </c>
      <c r="TQ61" s="42">
        <f t="shared" si="194"/>
        <v>0</v>
      </c>
      <c r="TR61" s="42">
        <f t="shared" si="194"/>
        <v>0</v>
      </c>
      <c r="TS61" s="42">
        <f t="shared" si="194"/>
        <v>0</v>
      </c>
      <c r="TT61" s="42">
        <f t="shared" si="194"/>
        <v>0</v>
      </c>
      <c r="TU61" s="42">
        <f t="shared" si="194"/>
        <v>0</v>
      </c>
      <c r="TV61" s="42">
        <f t="shared" si="194"/>
        <v>0</v>
      </c>
      <c r="TW61" s="42">
        <f t="shared" si="194"/>
        <v>0</v>
      </c>
      <c r="TX61" s="42">
        <f t="shared" si="194"/>
        <v>0</v>
      </c>
      <c r="TY61" s="42">
        <f t="shared" si="194"/>
        <v>0</v>
      </c>
      <c r="TZ61" s="42">
        <f t="shared" si="194"/>
        <v>0</v>
      </c>
      <c r="UA61" s="42">
        <f t="shared" si="194"/>
        <v>0</v>
      </c>
      <c r="UB61" s="42">
        <f t="shared" si="194"/>
        <v>0</v>
      </c>
      <c r="UC61" s="42">
        <f t="shared" si="194"/>
        <v>0</v>
      </c>
      <c r="UD61" s="42">
        <f t="shared" si="194"/>
        <v>0</v>
      </c>
      <c r="UE61" s="42">
        <f t="shared" si="194"/>
        <v>0</v>
      </c>
      <c r="UF61" s="42">
        <f t="shared" si="194"/>
        <v>0</v>
      </c>
      <c r="UG61" s="42">
        <f t="shared" si="194"/>
        <v>0</v>
      </c>
      <c r="UH61" s="42">
        <f t="shared" si="194"/>
        <v>0</v>
      </c>
      <c r="UI61" s="42">
        <f t="shared" si="194"/>
        <v>0</v>
      </c>
      <c r="UJ61" s="42">
        <f t="shared" si="194"/>
        <v>0</v>
      </c>
      <c r="UK61" s="42">
        <f t="shared" si="194"/>
        <v>0</v>
      </c>
      <c r="UL61" s="42">
        <f t="shared" si="194"/>
        <v>0</v>
      </c>
      <c r="UM61" s="42">
        <f t="shared" si="194"/>
        <v>0</v>
      </c>
      <c r="UN61" s="42">
        <f t="shared" si="194"/>
        <v>0</v>
      </c>
      <c r="UO61" s="42">
        <f t="shared" si="194"/>
        <v>0</v>
      </c>
      <c r="UP61" s="42">
        <f t="shared" si="194"/>
        <v>0</v>
      </c>
      <c r="UQ61" s="42">
        <f t="shared" si="194"/>
        <v>0</v>
      </c>
      <c r="UR61" s="42">
        <f t="shared" si="194"/>
        <v>0</v>
      </c>
      <c r="US61" s="42">
        <f t="shared" si="194"/>
        <v>0</v>
      </c>
      <c r="UT61" s="42">
        <f t="shared" si="194"/>
        <v>0</v>
      </c>
      <c r="UU61" s="42">
        <f t="shared" si="194"/>
        <v>0</v>
      </c>
      <c r="UV61" s="42">
        <f t="shared" si="194"/>
        <v>0</v>
      </c>
      <c r="UW61" s="42">
        <f t="shared" si="194"/>
        <v>0</v>
      </c>
      <c r="UX61" s="42">
        <f t="shared" si="194"/>
        <v>0</v>
      </c>
      <c r="UY61" s="42">
        <f t="shared" si="194"/>
        <v>0</v>
      </c>
      <c r="UZ61" s="42">
        <f t="shared" si="194"/>
        <v>0</v>
      </c>
      <c r="VA61" s="42">
        <f t="shared" si="194"/>
        <v>0</v>
      </c>
      <c r="VB61" s="42">
        <f t="shared" si="194"/>
        <v>0</v>
      </c>
      <c r="VC61" s="42">
        <f t="shared" si="194"/>
        <v>0</v>
      </c>
      <c r="VD61" s="42">
        <f t="shared" si="194"/>
        <v>0</v>
      </c>
      <c r="VE61" s="42">
        <f t="shared" si="194"/>
        <v>0</v>
      </c>
      <c r="VF61" s="42">
        <f t="shared" si="187"/>
        <v>0</v>
      </c>
      <c r="VG61" s="42">
        <f t="shared" si="188"/>
        <v>0</v>
      </c>
      <c r="VH61" s="42">
        <f t="shared" si="188"/>
        <v>0</v>
      </c>
      <c r="VI61" s="42">
        <f t="shared" si="188"/>
        <v>0</v>
      </c>
      <c r="VJ61" s="42">
        <f t="shared" si="188"/>
        <v>0</v>
      </c>
      <c r="VK61" s="42">
        <f t="shared" si="188"/>
        <v>0</v>
      </c>
      <c r="VL61" s="42">
        <f t="shared" si="188"/>
        <v>0</v>
      </c>
      <c r="VM61" s="42">
        <f t="shared" si="188"/>
        <v>0</v>
      </c>
      <c r="VN61" s="42">
        <f t="shared" si="188"/>
        <v>0</v>
      </c>
      <c r="VO61" s="42">
        <f t="shared" si="188"/>
        <v>0</v>
      </c>
      <c r="VP61" s="42">
        <f t="shared" si="188"/>
        <v>0</v>
      </c>
      <c r="VQ61" s="42">
        <f t="shared" si="188"/>
        <v>0</v>
      </c>
      <c r="VR61" s="42">
        <f t="shared" si="188"/>
        <v>0</v>
      </c>
      <c r="VS61" s="42">
        <f t="shared" si="188"/>
        <v>0</v>
      </c>
      <c r="VT61" s="42">
        <f t="shared" si="188"/>
        <v>0</v>
      </c>
      <c r="VU61" s="42">
        <f t="shared" si="188"/>
        <v>0</v>
      </c>
      <c r="VV61" s="42">
        <f t="shared" si="188"/>
        <v>0</v>
      </c>
      <c r="VW61" s="42">
        <f t="shared" si="188"/>
        <v>0</v>
      </c>
      <c r="VX61" s="42">
        <f t="shared" si="188"/>
        <v>0</v>
      </c>
      <c r="VY61" s="42">
        <f t="shared" si="188"/>
        <v>0</v>
      </c>
      <c r="VZ61" s="42">
        <f t="shared" si="188"/>
        <v>0</v>
      </c>
      <c r="WA61" s="42">
        <f t="shared" si="188"/>
        <v>0</v>
      </c>
      <c r="WB61" s="42">
        <f t="shared" si="188"/>
        <v>0</v>
      </c>
      <c r="WC61" s="42">
        <f t="shared" si="188"/>
        <v>0</v>
      </c>
      <c r="WD61" s="42">
        <f t="shared" si="188"/>
        <v>0</v>
      </c>
      <c r="WE61" s="42">
        <f t="shared" si="188"/>
        <v>0</v>
      </c>
      <c r="WF61" s="42">
        <f t="shared" si="188"/>
        <v>0</v>
      </c>
      <c r="WG61" s="42">
        <f t="shared" si="188"/>
        <v>0</v>
      </c>
      <c r="WH61" s="42">
        <f t="shared" si="188"/>
        <v>0</v>
      </c>
      <c r="WI61" s="42">
        <f t="shared" si="188"/>
        <v>0</v>
      </c>
      <c r="WJ61" s="42">
        <f t="shared" si="188"/>
        <v>0</v>
      </c>
      <c r="WK61" s="42">
        <f t="shared" si="188"/>
        <v>0</v>
      </c>
      <c r="WL61" s="42">
        <f t="shared" si="188"/>
        <v>0</v>
      </c>
      <c r="WM61" s="42">
        <f t="shared" si="188"/>
        <v>0</v>
      </c>
      <c r="WN61" s="42">
        <f t="shared" si="188"/>
        <v>0</v>
      </c>
      <c r="WO61" s="42">
        <f t="shared" si="188"/>
        <v>0</v>
      </c>
      <c r="WP61" s="42">
        <f t="shared" si="188"/>
        <v>0</v>
      </c>
      <c r="WQ61" s="42">
        <f t="shared" si="188"/>
        <v>0</v>
      </c>
      <c r="WR61" s="42">
        <f t="shared" si="188"/>
        <v>0</v>
      </c>
      <c r="WS61" s="42">
        <f t="shared" si="188"/>
        <v>0</v>
      </c>
      <c r="WT61" s="42">
        <f t="shared" si="188"/>
        <v>0</v>
      </c>
      <c r="WU61" s="42">
        <f t="shared" si="188"/>
        <v>0</v>
      </c>
      <c r="WV61" s="42">
        <f t="shared" si="188"/>
        <v>0</v>
      </c>
      <c r="WW61" s="42">
        <f t="shared" si="188"/>
        <v>0</v>
      </c>
      <c r="WX61" s="42">
        <f t="shared" si="188"/>
        <v>0</v>
      </c>
      <c r="WY61" s="42">
        <f t="shared" si="188"/>
        <v>0</v>
      </c>
      <c r="WZ61" s="42">
        <f t="shared" si="188"/>
        <v>0</v>
      </c>
      <c r="XA61" s="42">
        <f t="shared" si="188"/>
        <v>0</v>
      </c>
      <c r="XB61" s="42">
        <f t="shared" si="188"/>
        <v>0</v>
      </c>
      <c r="XC61" s="42">
        <f t="shared" si="188"/>
        <v>0</v>
      </c>
      <c r="XD61" s="42">
        <f t="shared" si="188"/>
        <v>0</v>
      </c>
      <c r="XE61" s="42">
        <f t="shared" si="188"/>
        <v>0</v>
      </c>
      <c r="XF61" s="42">
        <f t="shared" si="188"/>
        <v>0</v>
      </c>
      <c r="XG61" s="42">
        <f t="shared" si="188"/>
        <v>0</v>
      </c>
      <c r="XH61" s="42">
        <f t="shared" si="188"/>
        <v>0</v>
      </c>
      <c r="XI61" s="42">
        <f t="shared" si="188"/>
        <v>0</v>
      </c>
      <c r="XJ61" s="42">
        <f t="shared" si="188"/>
        <v>0</v>
      </c>
      <c r="XK61" s="42">
        <f t="shared" si="188"/>
        <v>0</v>
      </c>
      <c r="XL61" s="42">
        <f t="shared" si="188"/>
        <v>0</v>
      </c>
      <c r="XM61" s="42">
        <f t="shared" si="188"/>
        <v>0</v>
      </c>
      <c r="XN61" s="42">
        <f t="shared" si="188"/>
        <v>0</v>
      </c>
      <c r="XO61" s="42">
        <f t="shared" si="188"/>
        <v>0</v>
      </c>
      <c r="XP61" s="42">
        <f t="shared" si="188"/>
        <v>0</v>
      </c>
      <c r="XQ61" s="42">
        <f t="shared" si="188"/>
        <v>0</v>
      </c>
      <c r="XR61" s="42">
        <f t="shared" ref="XR61:YC61" si="195">IF(XR$57=$A61,1,0)</f>
        <v>0</v>
      </c>
      <c r="XS61" s="42">
        <f t="shared" si="195"/>
        <v>0</v>
      </c>
      <c r="XT61" s="42">
        <f t="shared" si="195"/>
        <v>0</v>
      </c>
      <c r="XU61" s="42">
        <f t="shared" si="195"/>
        <v>0</v>
      </c>
      <c r="XV61" s="42">
        <f t="shared" si="195"/>
        <v>0</v>
      </c>
      <c r="XW61" s="42">
        <f t="shared" si="195"/>
        <v>0</v>
      </c>
      <c r="XX61" s="42">
        <f t="shared" si="195"/>
        <v>0</v>
      </c>
      <c r="XY61" s="42">
        <f t="shared" si="195"/>
        <v>1</v>
      </c>
      <c r="XZ61" s="42">
        <f t="shared" si="195"/>
        <v>1</v>
      </c>
      <c r="YA61" s="42">
        <f t="shared" si="195"/>
        <v>1</v>
      </c>
      <c r="YB61" s="42">
        <f t="shared" si="195"/>
        <v>1</v>
      </c>
      <c r="YC61" s="42">
        <f t="shared" si="195"/>
        <v>1</v>
      </c>
      <c r="YD61" s="42">
        <f t="shared" si="189"/>
        <v>0</v>
      </c>
      <c r="YE61" s="23"/>
    </row>
    <row r="62" spans="1:655" x14ac:dyDescent="0.55000000000000004">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c r="AE62" s="42"/>
      <c r="AF62" s="42"/>
      <c r="AG62" s="42"/>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s="42"/>
      <c r="BZ62" s="42"/>
      <c r="CA62" s="42"/>
      <c r="CB62" s="42"/>
      <c r="CC62" s="42"/>
      <c r="CD62" s="42"/>
      <c r="CE62" s="42"/>
      <c r="CF62" s="42"/>
      <c r="CG62" s="42"/>
      <c r="CH62" s="42"/>
      <c r="CI62" s="42"/>
      <c r="CJ62" s="42"/>
      <c r="CK62" s="42"/>
      <c r="CL62" s="42"/>
      <c r="CM62" s="42"/>
      <c r="CN62" s="42"/>
      <c r="CO62" s="42"/>
      <c r="CP62" s="42"/>
      <c r="CQ62" s="42"/>
      <c r="CR62" s="42"/>
      <c r="CS62" s="42"/>
      <c r="CT62" s="42"/>
      <c r="CU62" s="42"/>
      <c r="CV62" s="42"/>
      <c r="CW62" s="42"/>
      <c r="CX62" s="42"/>
      <c r="CY62" s="42"/>
      <c r="CZ62" s="42"/>
      <c r="DA62" s="42"/>
      <c r="DB62" s="42"/>
      <c r="DC62" s="42"/>
      <c r="DD62" s="42"/>
      <c r="DE62" s="42"/>
      <c r="DF62" s="42"/>
      <c r="DG62" s="42"/>
      <c r="DH62" s="42"/>
      <c r="DI62" s="42"/>
      <c r="DJ62" s="42"/>
      <c r="DK62" s="42"/>
      <c r="DL62" s="42"/>
      <c r="DM62" s="42"/>
      <c r="DN62" s="42"/>
      <c r="DO62" s="42"/>
      <c r="DP62" s="42"/>
      <c r="DQ62" s="42"/>
      <c r="DR62" s="42"/>
      <c r="DS62" s="42"/>
      <c r="DT62" s="42"/>
      <c r="DU62" s="42"/>
      <c r="DV62" s="42"/>
      <c r="DW62" s="42"/>
      <c r="DX62" s="42"/>
      <c r="DY62" s="42"/>
      <c r="DZ62" s="42"/>
      <c r="EA62" s="42"/>
      <c r="EB62" s="42"/>
      <c r="EC62" s="42"/>
      <c r="ED62" s="42"/>
      <c r="EE62" s="42"/>
      <c r="EF62" s="42"/>
      <c r="EG62" s="42"/>
      <c r="EH62" s="42"/>
      <c r="EI62" s="42"/>
      <c r="EJ62" s="42"/>
      <c r="EK62" s="42"/>
      <c r="EL62" s="42"/>
      <c r="EM62" s="42"/>
      <c r="EN62" s="42"/>
      <c r="EO62" s="42"/>
      <c r="EP62" s="42"/>
      <c r="EQ62" s="42"/>
      <c r="ER62" s="42"/>
      <c r="ES62" s="42"/>
      <c r="ET62" s="42"/>
      <c r="EU62" s="42"/>
      <c r="EV62" s="42"/>
      <c r="EW62" s="42"/>
      <c r="EX62" s="42"/>
      <c r="EY62" s="42"/>
      <c r="EZ62" s="42"/>
      <c r="FA62" s="42"/>
      <c r="FB62" s="42"/>
      <c r="FC62" s="42"/>
      <c r="FD62" s="42"/>
      <c r="FE62" s="42"/>
      <c r="FF62" s="42"/>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42"/>
      <c r="LK62" s="42"/>
      <c r="LL62" s="42"/>
      <c r="LM62" s="42"/>
      <c r="LN62" s="42"/>
      <c r="LO62" s="42"/>
      <c r="LP62" s="42"/>
      <c r="LQ62" s="42"/>
      <c r="LR62" s="42"/>
      <c r="LS62" s="42"/>
      <c r="LT62" s="42"/>
      <c r="LU62" s="42"/>
      <c r="LV62" s="42"/>
      <c r="LW62" s="42"/>
      <c r="LX62" s="42"/>
      <c r="LY62" s="42"/>
      <c r="LZ62" s="42"/>
      <c r="MA62" s="42"/>
      <c r="MB62" s="42"/>
      <c r="MC62" s="42"/>
      <c r="MD62" s="42"/>
      <c r="ME62" s="42"/>
      <c r="MF62" s="42"/>
      <c r="MG62" s="42"/>
      <c r="MH62" s="42"/>
      <c r="MI62" s="42"/>
      <c r="MJ62" s="42"/>
      <c r="MK62" s="42"/>
      <c r="ML62" s="42"/>
      <c r="MM62" s="42"/>
      <c r="MN62" s="42"/>
      <c r="MO62" s="42"/>
      <c r="MP62" s="42"/>
      <c r="MQ62" s="42"/>
      <c r="MR62" s="42"/>
      <c r="MS62" s="42"/>
      <c r="MT62" s="42"/>
      <c r="MU62" s="42"/>
      <c r="MV62" s="42"/>
      <c r="MW62" s="42"/>
      <c r="MX62" s="42"/>
      <c r="MY62" s="42"/>
      <c r="MZ62" s="42"/>
      <c r="NA62" s="42"/>
      <c r="NB62" s="42"/>
      <c r="NC62" s="42"/>
      <c r="ND62" s="42"/>
      <c r="NE62" s="42"/>
      <c r="NF62" s="42"/>
      <c r="NG62" s="42"/>
      <c r="NH62" s="42"/>
      <c r="NI62" s="42"/>
      <c r="NJ62" s="42"/>
      <c r="NK62" s="42"/>
      <c r="NL62" s="42"/>
      <c r="NM62" s="42"/>
      <c r="NN62" s="42"/>
      <c r="NO62" s="42"/>
      <c r="NP62" s="42"/>
      <c r="NQ62" s="42"/>
      <c r="NR62" s="42"/>
      <c r="NS62" s="42"/>
      <c r="NT62" s="42"/>
      <c r="NU62" s="42"/>
      <c r="NV62" s="42"/>
      <c r="NW62" s="42"/>
      <c r="NX62" s="42"/>
      <c r="NY62" s="42"/>
      <c r="NZ62" s="42"/>
      <c r="OA62" s="42"/>
      <c r="OB62" s="42"/>
      <c r="OC62" s="42"/>
      <c r="OD62" s="42"/>
      <c r="OE62" s="42"/>
      <c r="OF62" s="42"/>
      <c r="OG62" s="42"/>
      <c r="OH62" s="42"/>
      <c r="OI62" s="42"/>
      <c r="OJ62" s="42"/>
      <c r="OK62" s="42"/>
      <c r="OL62" s="42"/>
      <c r="OM62" s="42"/>
      <c r="ON62" s="42"/>
      <c r="OO62" s="42"/>
      <c r="OP62" s="42"/>
      <c r="OQ62" s="42"/>
      <c r="OR62" s="42"/>
      <c r="OS62" s="42"/>
      <c r="OT62" s="42"/>
      <c r="OU62" s="42"/>
      <c r="OV62" s="42"/>
      <c r="OW62" s="42"/>
      <c r="OX62" s="42"/>
      <c r="OY62" s="42"/>
      <c r="OZ62" s="42"/>
      <c r="PA62" s="42"/>
      <c r="PB62" s="42"/>
      <c r="PC62" s="42"/>
      <c r="PD62" s="42"/>
      <c r="PE62" s="42"/>
      <c r="PF62" s="42"/>
      <c r="PG62" s="42"/>
      <c r="PH62" s="42"/>
      <c r="PI62" s="42"/>
      <c r="PJ62" s="42"/>
      <c r="PK62" s="42"/>
      <c r="PL62" s="42"/>
      <c r="PM62" s="42"/>
      <c r="PN62" s="42"/>
      <c r="PO62" s="42"/>
      <c r="PP62" s="42"/>
      <c r="PQ62" s="42"/>
      <c r="PR62" s="42"/>
      <c r="PS62" s="42"/>
      <c r="PT62" s="42"/>
      <c r="PU62" s="42"/>
      <c r="PV62" s="42"/>
      <c r="PW62" s="42"/>
      <c r="PX62" s="42"/>
      <c r="PY62" s="42"/>
      <c r="PZ62" s="42"/>
      <c r="QA62" s="42"/>
      <c r="QB62" s="42"/>
      <c r="QC62" s="42"/>
      <c r="QD62" s="42"/>
      <c r="QE62" s="42"/>
      <c r="QF62" s="42"/>
      <c r="QG62" s="42"/>
      <c r="QH62" s="42"/>
      <c r="QI62" s="42"/>
      <c r="QJ62" s="42"/>
      <c r="QK62" s="42"/>
      <c r="QL62" s="42"/>
      <c r="QM62" s="42"/>
      <c r="QN62" s="42"/>
      <c r="QO62" s="42"/>
      <c r="QP62" s="42"/>
      <c r="QQ62" s="42"/>
      <c r="QR62" s="42"/>
      <c r="QS62" s="42"/>
      <c r="QT62" s="42"/>
      <c r="QU62" s="42"/>
      <c r="QV62" s="42"/>
      <c r="QW62" s="42"/>
      <c r="QX62" s="42"/>
      <c r="QY62" s="42"/>
      <c r="QZ62" s="42"/>
      <c r="RA62" s="42"/>
      <c r="RB62" s="42"/>
      <c r="RC62" s="42"/>
      <c r="RD62" s="42"/>
      <c r="RE62" s="42"/>
      <c r="RF62" s="42"/>
      <c r="RG62" s="42"/>
      <c r="RH62" s="42"/>
      <c r="RI62" s="42"/>
      <c r="RJ62" s="42"/>
      <c r="RK62" s="42"/>
      <c r="RL62" s="42"/>
      <c r="RM62" s="42"/>
      <c r="RN62" s="42"/>
      <c r="RO62" s="42"/>
      <c r="RP62" s="42"/>
      <c r="RQ62" s="42"/>
      <c r="RR62" s="42"/>
      <c r="RS62" s="42"/>
      <c r="RT62" s="42"/>
      <c r="RU62" s="42"/>
      <c r="RV62" s="42"/>
      <c r="RW62" s="42"/>
      <c r="RX62" s="42"/>
      <c r="RY62" s="42"/>
      <c r="RZ62" s="42"/>
      <c r="SA62" s="42"/>
      <c r="SB62" s="42"/>
      <c r="SC62" s="42"/>
      <c r="SD62" s="42"/>
      <c r="SE62" s="42"/>
      <c r="SF62" s="42"/>
      <c r="SG62" s="42"/>
      <c r="SH62" s="42"/>
      <c r="SI62" s="42"/>
      <c r="SJ62" s="42"/>
      <c r="SK62" s="42"/>
      <c r="SL62" s="42"/>
      <c r="SM62" s="42"/>
      <c r="SN62" s="42"/>
      <c r="SO62" s="42"/>
      <c r="SP62" s="42"/>
      <c r="SQ62" s="42"/>
      <c r="SR62" s="42"/>
      <c r="SS62" s="42"/>
      <c r="ST62" s="42"/>
      <c r="SU62" s="42"/>
      <c r="SV62" s="42"/>
      <c r="SW62" s="42"/>
      <c r="SX62" s="42"/>
      <c r="SY62" s="42"/>
      <c r="SZ62" s="42"/>
      <c r="TA62" s="42"/>
      <c r="TB62" s="42"/>
      <c r="TC62" s="42"/>
      <c r="TD62" s="42"/>
      <c r="TE62" s="42"/>
      <c r="TF62" s="42"/>
      <c r="TG62" s="42"/>
      <c r="TH62" s="42"/>
      <c r="TI62" s="42"/>
      <c r="TJ62" s="42"/>
      <c r="TK62" s="42"/>
      <c r="TL62" s="42"/>
      <c r="TM62" s="42"/>
      <c r="TN62" s="42"/>
      <c r="TO62" s="42"/>
      <c r="TP62" s="42"/>
      <c r="TQ62" s="42"/>
      <c r="TR62" s="42"/>
      <c r="TS62" s="42"/>
      <c r="TT62" s="42"/>
      <c r="TU62" s="42"/>
      <c r="TV62" s="42"/>
      <c r="TW62" s="42"/>
      <c r="TX62" s="42"/>
      <c r="TY62" s="42"/>
      <c r="TZ62" s="42"/>
      <c r="UA62" s="42"/>
      <c r="UB62" s="42"/>
      <c r="UC62" s="42"/>
      <c r="UD62" s="42"/>
      <c r="UE62" s="42"/>
      <c r="UF62" s="42"/>
      <c r="UG62" s="42"/>
      <c r="UH62" s="42"/>
      <c r="UI62" s="42"/>
      <c r="UJ62" s="42"/>
      <c r="UK62" s="42"/>
      <c r="UL62" s="42"/>
      <c r="UM62" s="42"/>
      <c r="UN62" s="42"/>
      <c r="UO62" s="42"/>
      <c r="UP62" s="42"/>
      <c r="UQ62" s="42"/>
      <c r="UR62" s="42"/>
      <c r="US62" s="42"/>
      <c r="UT62" s="42"/>
      <c r="UU62" s="42"/>
      <c r="UV62" s="42"/>
      <c r="UW62" s="42"/>
      <c r="UX62" s="42"/>
      <c r="UY62" s="42"/>
      <c r="UZ62" s="42"/>
      <c r="VA62" s="42"/>
      <c r="VB62" s="42"/>
      <c r="VC62" s="42"/>
      <c r="VD62" s="42"/>
      <c r="VE62" s="42"/>
      <c r="VF62" s="42"/>
      <c r="VG62" s="42"/>
      <c r="VH62" s="42"/>
      <c r="VI62" s="42"/>
      <c r="VJ62" s="42"/>
      <c r="VK62" s="42"/>
      <c r="VL62" s="42"/>
      <c r="VM62" s="42"/>
      <c r="VN62" s="42"/>
      <c r="VO62" s="42"/>
      <c r="VP62" s="42"/>
      <c r="VQ62" s="42"/>
      <c r="VR62" s="42"/>
      <c r="VS62" s="42"/>
      <c r="VT62" s="42"/>
      <c r="VU62" s="42"/>
      <c r="VV62" s="42"/>
      <c r="VW62" s="42"/>
      <c r="VX62" s="42"/>
      <c r="VY62" s="42"/>
      <c r="VZ62" s="42"/>
      <c r="WA62" s="42"/>
      <c r="WB62" s="42"/>
      <c r="WC62" s="42"/>
      <c r="WD62" s="42"/>
      <c r="WE62" s="42"/>
      <c r="WF62" s="42"/>
      <c r="WG62" s="42"/>
      <c r="WH62" s="42"/>
      <c r="WI62" s="42"/>
      <c r="WJ62" s="42"/>
      <c r="WK62" s="42"/>
      <c r="WL62" s="42"/>
      <c r="WM62" s="42"/>
      <c r="WN62" s="42"/>
      <c r="WO62" s="42"/>
      <c r="WP62" s="42"/>
      <c r="WQ62" s="42"/>
      <c r="WR62" s="42"/>
      <c r="WS62" s="42"/>
      <c r="WT62" s="42"/>
      <c r="WU62" s="42"/>
      <c r="WV62" s="42"/>
      <c r="WW62" s="42"/>
      <c r="WX62" s="42"/>
      <c r="WY62" s="42"/>
      <c r="WZ62" s="42"/>
      <c r="XA62" s="42"/>
      <c r="XB62" s="42"/>
      <c r="XC62" s="42"/>
      <c r="XD62" s="42"/>
      <c r="XE62" s="42"/>
      <c r="XF62" s="42"/>
      <c r="XG62" s="42"/>
      <c r="XH62" s="42"/>
      <c r="XI62" s="42"/>
      <c r="XJ62" s="42"/>
      <c r="XK62" s="42"/>
      <c r="XL62" s="42"/>
      <c r="XM62" s="42"/>
      <c r="XN62" s="42"/>
      <c r="XO62" s="42"/>
      <c r="XP62" s="42"/>
      <c r="XQ62" s="42"/>
      <c r="XR62" s="42"/>
      <c r="XS62" s="42"/>
      <c r="XT62" s="42"/>
      <c r="XU62" s="42"/>
      <c r="XV62" s="42"/>
      <c r="XW62" s="42"/>
      <c r="XX62" s="42"/>
      <c r="XY62" s="42"/>
      <c r="XZ62" s="42"/>
      <c r="YA62" s="42"/>
      <c r="YB62" s="42"/>
      <c r="YC62" s="42"/>
      <c r="YD62" s="42"/>
      <c r="YE62" s="23"/>
    </row>
    <row r="63" spans="1:655" x14ac:dyDescent="0.55000000000000004">
      <c r="A63" t="s">
        <v>1793</v>
      </c>
      <c r="B63" s="42" t="s">
        <v>1790</v>
      </c>
      <c r="C63" s="42" t="s">
        <v>1790</v>
      </c>
      <c r="D63" s="42" t="s">
        <v>1790</v>
      </c>
      <c r="E63" s="42" t="s">
        <v>1790</v>
      </c>
      <c r="F63" s="42" t="s">
        <v>1790</v>
      </c>
      <c r="G63" s="42" t="s">
        <v>1790</v>
      </c>
      <c r="H63" s="42" t="s">
        <v>1791</v>
      </c>
      <c r="I63" s="42" t="s">
        <v>1791</v>
      </c>
      <c r="J63" s="42" t="s">
        <v>1791</v>
      </c>
      <c r="K63" s="42" t="s">
        <v>1791</v>
      </c>
      <c r="L63" s="42" t="s">
        <v>1791</v>
      </c>
      <c r="M63" s="42" t="s">
        <v>1791</v>
      </c>
      <c r="N63" s="42" t="s">
        <v>1791</v>
      </c>
      <c r="O63" s="42" t="s">
        <v>1791</v>
      </c>
      <c r="P63" s="42" t="s">
        <v>1791</v>
      </c>
      <c r="Q63" s="42" t="s">
        <v>1791</v>
      </c>
      <c r="R63" s="42" t="s">
        <v>1791</v>
      </c>
      <c r="S63" s="42" t="s">
        <v>1791</v>
      </c>
      <c r="T63" s="42" t="s">
        <v>1791</v>
      </c>
      <c r="U63" s="42" t="s">
        <v>1791</v>
      </c>
      <c r="V63" s="42" t="s">
        <v>1791</v>
      </c>
      <c r="W63" s="42" t="s">
        <v>1791</v>
      </c>
      <c r="X63" s="42" t="s">
        <v>1791</v>
      </c>
      <c r="Y63" s="42" t="s">
        <v>1791</v>
      </c>
      <c r="Z63" s="42" t="s">
        <v>1791</v>
      </c>
      <c r="AA63" s="42" t="s">
        <v>1791</v>
      </c>
      <c r="AB63" s="42" t="s">
        <v>1791</v>
      </c>
      <c r="AC63" s="42" t="s">
        <v>1791</v>
      </c>
      <c r="AD63" s="42" t="s">
        <v>1791</v>
      </c>
      <c r="AE63" s="42" t="s">
        <v>1791</v>
      </c>
      <c r="AF63" s="42" t="s">
        <v>1791</v>
      </c>
      <c r="AG63" s="42" t="s">
        <v>1791</v>
      </c>
      <c r="AH63" s="42" t="s">
        <v>1791</v>
      </c>
      <c r="AI63" s="42" t="s">
        <v>1791</v>
      </c>
      <c r="AJ63" s="42" t="s">
        <v>1791</v>
      </c>
      <c r="AK63" s="42" t="s">
        <v>1791</v>
      </c>
      <c r="AL63" s="42" t="s">
        <v>1791</v>
      </c>
      <c r="AM63" s="42" t="s">
        <v>1791</v>
      </c>
      <c r="AN63" s="42" t="s">
        <v>1791</v>
      </c>
      <c r="AO63" s="42" t="s">
        <v>1791</v>
      </c>
      <c r="AP63" s="42" t="s">
        <v>1791</v>
      </c>
      <c r="AQ63" s="42" t="s">
        <v>1791</v>
      </c>
      <c r="AR63" s="42" t="s">
        <v>1791</v>
      </c>
      <c r="AS63" s="42" t="s">
        <v>1791</v>
      </c>
      <c r="AT63" s="42" t="s">
        <v>1791</v>
      </c>
      <c r="AU63" s="42" t="s">
        <v>1791</v>
      </c>
      <c r="AV63" s="42" t="s">
        <v>1791</v>
      </c>
      <c r="AW63" s="42" t="s">
        <v>1791</v>
      </c>
      <c r="AX63" s="42" t="s">
        <v>1791</v>
      </c>
      <c r="AY63" s="42" t="s">
        <v>1791</v>
      </c>
      <c r="AZ63" s="42" t="s">
        <v>1791</v>
      </c>
      <c r="BA63" s="42" t="s">
        <v>1791</v>
      </c>
      <c r="BB63" s="42" t="s">
        <v>1791</v>
      </c>
      <c r="BC63" s="42" t="s">
        <v>1791</v>
      </c>
      <c r="BD63" s="42" t="s">
        <v>1791</v>
      </c>
      <c r="BE63" s="42" t="s">
        <v>1791</v>
      </c>
      <c r="BF63" s="42" t="s">
        <v>1791</v>
      </c>
      <c r="BG63" s="42" t="s">
        <v>1791</v>
      </c>
      <c r="BH63" s="42" t="s">
        <v>1791</v>
      </c>
      <c r="BI63" s="42" t="s">
        <v>1791</v>
      </c>
      <c r="BJ63" s="42" t="s">
        <v>1791</v>
      </c>
      <c r="BK63" s="42" t="s">
        <v>1791</v>
      </c>
      <c r="BL63" s="42" t="s">
        <v>1791</v>
      </c>
      <c r="BM63" s="42" t="s">
        <v>1791</v>
      </c>
      <c r="BN63" s="42" t="s">
        <v>1791</v>
      </c>
      <c r="BO63" s="42" t="s">
        <v>1791</v>
      </c>
      <c r="BP63" s="42" t="s">
        <v>1791</v>
      </c>
      <c r="BQ63" s="42" t="s">
        <v>1791</v>
      </c>
      <c r="BR63" s="42" t="s">
        <v>1791</v>
      </c>
      <c r="BS63" s="42" t="s">
        <v>1791</v>
      </c>
      <c r="BT63" s="42" t="s">
        <v>1791</v>
      </c>
      <c r="BU63" s="42" t="s">
        <v>1791</v>
      </c>
      <c r="BV63" s="42" t="s">
        <v>1791</v>
      </c>
      <c r="BW63" s="42" t="s">
        <v>1791</v>
      </c>
      <c r="BX63" s="42" t="s">
        <v>1791</v>
      </c>
      <c r="BY63" s="42" t="s">
        <v>1791</v>
      </c>
      <c r="BZ63" s="42" t="s">
        <v>1791</v>
      </c>
      <c r="CA63" s="42" t="s">
        <v>1791</v>
      </c>
      <c r="CB63" s="42" t="s">
        <v>1791</v>
      </c>
      <c r="CC63" s="42" t="s">
        <v>1791</v>
      </c>
      <c r="CD63" s="42" t="s">
        <v>1791</v>
      </c>
      <c r="CE63" s="42" t="s">
        <v>1791</v>
      </c>
      <c r="CF63" s="42" t="s">
        <v>1791</v>
      </c>
      <c r="CG63" s="42" t="s">
        <v>1791</v>
      </c>
      <c r="CH63" s="42" t="s">
        <v>1791</v>
      </c>
      <c r="CI63" s="42" t="s">
        <v>1791</v>
      </c>
      <c r="CJ63" s="42" t="s">
        <v>1790</v>
      </c>
      <c r="CK63" s="42" t="s">
        <v>1790</v>
      </c>
      <c r="CL63" s="42" t="s">
        <v>1790</v>
      </c>
      <c r="CM63" s="42" t="s">
        <v>1790</v>
      </c>
      <c r="CN63" s="42" t="s">
        <v>1790</v>
      </c>
      <c r="CO63" s="42" t="s">
        <v>1790</v>
      </c>
      <c r="CP63" s="42" t="s">
        <v>1791</v>
      </c>
      <c r="CQ63" s="42" t="s">
        <v>1790</v>
      </c>
      <c r="CR63" s="42" t="s">
        <v>1790</v>
      </c>
      <c r="CS63" s="42" t="s">
        <v>1790</v>
      </c>
      <c r="CT63" s="42" t="s">
        <v>1790</v>
      </c>
      <c r="CU63" s="42" t="s">
        <v>1790</v>
      </c>
      <c r="CV63" s="42" t="s">
        <v>1790</v>
      </c>
      <c r="CW63" s="91" t="s">
        <v>1791</v>
      </c>
      <c r="CX63" s="42" t="s">
        <v>1790</v>
      </c>
      <c r="CY63" s="42" t="s">
        <v>1790</v>
      </c>
      <c r="CZ63" s="42" t="s">
        <v>1790</v>
      </c>
      <c r="DA63" s="42" t="s">
        <v>1790</v>
      </c>
      <c r="DB63" s="42" t="s">
        <v>1790</v>
      </c>
      <c r="DC63" s="42" t="s">
        <v>1790</v>
      </c>
      <c r="DD63" s="42" t="s">
        <v>1790</v>
      </c>
      <c r="DE63" s="42" t="s">
        <v>1790</v>
      </c>
      <c r="DF63" s="42" t="s">
        <v>1790</v>
      </c>
      <c r="DG63" s="42" t="s">
        <v>1790</v>
      </c>
      <c r="DH63" s="42" t="s">
        <v>1790</v>
      </c>
      <c r="DI63" s="42" t="s">
        <v>1790</v>
      </c>
      <c r="DJ63" s="42" t="s">
        <v>1790</v>
      </c>
      <c r="DK63" s="42" t="s">
        <v>1790</v>
      </c>
      <c r="DL63" s="42" t="s">
        <v>1790</v>
      </c>
      <c r="DM63" s="42" t="s">
        <v>1790</v>
      </c>
      <c r="DN63" s="42" t="s">
        <v>1790</v>
      </c>
      <c r="DO63" s="42" t="s">
        <v>1790</v>
      </c>
      <c r="DP63" s="42" t="s">
        <v>1790</v>
      </c>
      <c r="DQ63" s="42" t="s">
        <v>1790</v>
      </c>
      <c r="DR63" s="42" t="s">
        <v>1790</v>
      </c>
      <c r="DS63" s="42" t="s">
        <v>1790</v>
      </c>
      <c r="DT63" s="42" t="s">
        <v>1790</v>
      </c>
      <c r="DU63" s="42" t="s">
        <v>1790</v>
      </c>
      <c r="DV63" s="42" t="s">
        <v>1790</v>
      </c>
      <c r="DW63" s="42" t="s">
        <v>1790</v>
      </c>
      <c r="DX63" s="91" t="s">
        <v>1790</v>
      </c>
      <c r="DY63" s="42" t="s">
        <v>1790</v>
      </c>
      <c r="DZ63" s="42" t="s">
        <v>1790</v>
      </c>
      <c r="EA63" s="42" t="s">
        <v>1790</v>
      </c>
      <c r="EB63" s="42" t="s">
        <v>1790</v>
      </c>
      <c r="EC63" s="42" t="s">
        <v>1790</v>
      </c>
      <c r="ED63" s="42" t="s">
        <v>1790</v>
      </c>
      <c r="EE63" s="42" t="s">
        <v>1790</v>
      </c>
      <c r="EF63" s="42" t="s">
        <v>1790</v>
      </c>
      <c r="EG63" s="42" t="s">
        <v>1790</v>
      </c>
      <c r="EH63" s="42" t="s">
        <v>1790</v>
      </c>
      <c r="EI63" s="42" t="s">
        <v>1790</v>
      </c>
      <c r="EJ63" s="42" t="s">
        <v>1790</v>
      </c>
      <c r="EK63" s="42" t="s">
        <v>1790</v>
      </c>
      <c r="EL63" s="42" t="s">
        <v>1790</v>
      </c>
      <c r="EM63" s="42" t="s">
        <v>1790</v>
      </c>
      <c r="EN63" s="42" t="s">
        <v>1790</v>
      </c>
      <c r="EO63" s="42" t="s">
        <v>1790</v>
      </c>
      <c r="EP63" s="42" t="s">
        <v>1790</v>
      </c>
      <c r="EQ63" s="42" t="s">
        <v>1790</v>
      </c>
      <c r="ER63" s="42" t="s">
        <v>1790</v>
      </c>
      <c r="ES63" s="42" t="s">
        <v>1790</v>
      </c>
      <c r="ET63" s="42" t="s">
        <v>1790</v>
      </c>
      <c r="EU63" s="42" t="s">
        <v>1790</v>
      </c>
      <c r="EV63" s="42" t="s">
        <v>1790</v>
      </c>
      <c r="EW63" s="42" t="s">
        <v>1790</v>
      </c>
      <c r="EX63" s="42" t="s">
        <v>1790</v>
      </c>
      <c r="EY63" s="42" t="s">
        <v>1790</v>
      </c>
      <c r="EZ63" s="91" t="s">
        <v>1790</v>
      </c>
      <c r="FA63" s="91" t="s">
        <v>1790</v>
      </c>
      <c r="FB63" s="91" t="s">
        <v>1790</v>
      </c>
      <c r="FC63" s="42" t="s">
        <v>1791</v>
      </c>
      <c r="FD63" s="42" t="s">
        <v>1791</v>
      </c>
      <c r="FE63" s="42" t="s">
        <v>1791</v>
      </c>
      <c r="FF63" s="42" t="s">
        <v>1791</v>
      </c>
      <c r="FG63" s="42" t="s">
        <v>1791</v>
      </c>
      <c r="FH63" s="42" t="s">
        <v>1791</v>
      </c>
      <c r="FI63" s="42" t="s">
        <v>1791</v>
      </c>
      <c r="FJ63" s="42" t="s">
        <v>1791</v>
      </c>
      <c r="FK63" s="42" t="s">
        <v>1791</v>
      </c>
      <c r="FL63" s="42" t="s">
        <v>1791</v>
      </c>
      <c r="FM63" s="42" t="s">
        <v>1791</v>
      </c>
      <c r="FN63" s="42" t="s">
        <v>1791</v>
      </c>
      <c r="FO63" s="42" t="s">
        <v>1791</v>
      </c>
      <c r="FP63" s="42" t="s">
        <v>1791</v>
      </c>
      <c r="FQ63" s="42" t="s">
        <v>1791</v>
      </c>
      <c r="FR63" s="42" t="s">
        <v>1791</v>
      </c>
      <c r="FS63" s="42" t="s">
        <v>1791</v>
      </c>
      <c r="FT63" s="42" t="s">
        <v>1791</v>
      </c>
      <c r="FU63" s="42" t="s">
        <v>1791</v>
      </c>
      <c r="FV63" s="42" t="s">
        <v>1791</v>
      </c>
      <c r="FW63" s="42" t="s">
        <v>1791</v>
      </c>
      <c r="FX63" s="42" t="s">
        <v>1791</v>
      </c>
      <c r="FY63" s="42" t="s">
        <v>1791</v>
      </c>
      <c r="FZ63" s="42" t="s">
        <v>1791</v>
      </c>
      <c r="GA63" s="42" t="s">
        <v>1791</v>
      </c>
      <c r="GB63" s="42" t="s">
        <v>1791</v>
      </c>
      <c r="GC63" s="42" t="s">
        <v>1791</v>
      </c>
      <c r="GD63" s="42" t="s">
        <v>1791</v>
      </c>
      <c r="GE63" s="42" t="s">
        <v>1791</v>
      </c>
      <c r="GF63" s="42" t="s">
        <v>1791</v>
      </c>
      <c r="GG63" s="42" t="s">
        <v>1791</v>
      </c>
      <c r="GH63" s="42" t="s">
        <v>1791</v>
      </c>
      <c r="GI63" s="42" t="s">
        <v>1791</v>
      </c>
      <c r="GJ63" s="42" t="s">
        <v>1791</v>
      </c>
      <c r="GK63" s="42" t="s">
        <v>1791</v>
      </c>
      <c r="GL63" s="42" t="s">
        <v>1791</v>
      </c>
      <c r="GM63" s="42" t="s">
        <v>1791</v>
      </c>
      <c r="GN63" s="42" t="s">
        <v>1791</v>
      </c>
      <c r="GO63" s="42" t="s">
        <v>1791</v>
      </c>
      <c r="GP63" s="42" t="s">
        <v>1791</v>
      </c>
      <c r="GQ63" s="42" t="s">
        <v>1791</v>
      </c>
      <c r="GR63" s="42" t="s">
        <v>1791</v>
      </c>
      <c r="GS63" s="42" t="s">
        <v>1791</v>
      </c>
      <c r="GT63" s="42" t="s">
        <v>1791</v>
      </c>
      <c r="GU63" s="42" t="s">
        <v>1791</v>
      </c>
      <c r="GV63" s="42" t="s">
        <v>1791</v>
      </c>
      <c r="GW63" s="42" t="s">
        <v>1791</v>
      </c>
      <c r="GX63" s="42" t="s">
        <v>1791</v>
      </c>
      <c r="GY63" s="42" t="s">
        <v>1791</v>
      </c>
      <c r="GZ63" s="42" t="s">
        <v>1791</v>
      </c>
      <c r="HA63" s="42" t="s">
        <v>1791</v>
      </c>
      <c r="HB63" s="42" t="s">
        <v>1791</v>
      </c>
      <c r="HC63" s="42" t="s">
        <v>1791</v>
      </c>
      <c r="HD63" s="42" t="s">
        <v>1791</v>
      </c>
      <c r="HE63" s="42" t="s">
        <v>1791</v>
      </c>
      <c r="HF63" s="42" t="s">
        <v>1791</v>
      </c>
      <c r="HG63" s="42" t="s">
        <v>1791</v>
      </c>
      <c r="HH63" s="42" t="s">
        <v>1791</v>
      </c>
      <c r="HI63" s="42" t="s">
        <v>1791</v>
      </c>
      <c r="HJ63" s="42" t="s">
        <v>1791</v>
      </c>
      <c r="HK63" s="42" t="s">
        <v>1791</v>
      </c>
      <c r="HL63" s="42" t="s">
        <v>1791</v>
      </c>
      <c r="HM63" s="42" t="s">
        <v>1791</v>
      </c>
      <c r="HN63" s="42" t="s">
        <v>1791</v>
      </c>
      <c r="HO63" s="42" t="s">
        <v>1791</v>
      </c>
      <c r="HP63" s="42" t="s">
        <v>1791</v>
      </c>
      <c r="HQ63" s="42" t="s">
        <v>1790</v>
      </c>
      <c r="HR63" s="42" t="s">
        <v>1790</v>
      </c>
      <c r="HS63" s="42" t="s">
        <v>1790</v>
      </c>
      <c r="HT63" s="42" t="s">
        <v>1790</v>
      </c>
      <c r="HU63" s="42" t="s">
        <v>1790</v>
      </c>
      <c r="HV63" s="42" t="s">
        <v>1790</v>
      </c>
      <c r="HW63" s="42" t="s">
        <v>1790</v>
      </c>
      <c r="HX63" s="42" t="s">
        <v>1791</v>
      </c>
      <c r="HY63" s="42" t="s">
        <v>1791</v>
      </c>
      <c r="HZ63" s="42" t="s">
        <v>1791</v>
      </c>
      <c r="IA63" s="42" t="s">
        <v>1791</v>
      </c>
      <c r="IB63" s="42" t="s">
        <v>1791</v>
      </c>
      <c r="IC63" s="42" t="s">
        <v>1791</v>
      </c>
      <c r="ID63" s="42" t="s">
        <v>1791</v>
      </c>
      <c r="IE63" s="42" t="s">
        <v>1791</v>
      </c>
      <c r="IF63" s="42" t="s">
        <v>1791</v>
      </c>
      <c r="IG63" s="42" t="s">
        <v>1791</v>
      </c>
      <c r="IH63" s="42" t="s">
        <v>1791</v>
      </c>
      <c r="II63" s="42" t="s">
        <v>1791</v>
      </c>
      <c r="IJ63" s="42" t="s">
        <v>1791</v>
      </c>
      <c r="IK63" s="42" t="s">
        <v>1791</v>
      </c>
      <c r="IL63" s="42" t="s">
        <v>1791</v>
      </c>
      <c r="IM63" s="42" t="s">
        <v>1791</v>
      </c>
      <c r="IN63" s="42" t="s">
        <v>1791</v>
      </c>
      <c r="IO63" s="42" t="s">
        <v>1791</v>
      </c>
      <c r="IP63" s="42" t="s">
        <v>1791</v>
      </c>
      <c r="IQ63" s="42" t="s">
        <v>1791</v>
      </c>
      <c r="IR63" s="42" t="s">
        <v>1790</v>
      </c>
      <c r="IS63" s="42" t="s">
        <v>1790</v>
      </c>
      <c r="IT63" s="42" t="s">
        <v>1790</v>
      </c>
      <c r="IU63" s="42" t="s">
        <v>1791</v>
      </c>
      <c r="IV63" s="42" t="s">
        <v>1790</v>
      </c>
      <c r="IW63" s="42" t="s">
        <v>1790</v>
      </c>
      <c r="IX63" s="42" t="s">
        <v>1790</v>
      </c>
      <c r="IY63" s="42" t="s">
        <v>1790</v>
      </c>
      <c r="IZ63" s="42" t="s">
        <v>1790</v>
      </c>
      <c r="JA63" s="42" t="s">
        <v>1790</v>
      </c>
      <c r="JB63" s="42" t="s">
        <v>1790</v>
      </c>
      <c r="JC63" s="42" t="s">
        <v>1790</v>
      </c>
      <c r="JD63" s="42" t="s">
        <v>1790</v>
      </c>
      <c r="JE63" s="42" t="s">
        <v>1790</v>
      </c>
      <c r="JF63" s="42" t="s">
        <v>1790</v>
      </c>
      <c r="JG63" s="42" t="s">
        <v>1790</v>
      </c>
      <c r="JH63" s="42" t="s">
        <v>1790</v>
      </c>
      <c r="JI63" s="42" t="s">
        <v>1790</v>
      </c>
      <c r="JJ63" s="42" t="s">
        <v>1790</v>
      </c>
      <c r="JK63" s="42" t="s">
        <v>1790</v>
      </c>
      <c r="JL63" s="42" t="s">
        <v>1790</v>
      </c>
      <c r="JM63" s="42" t="s">
        <v>1790</v>
      </c>
      <c r="JN63" s="42" t="s">
        <v>1790</v>
      </c>
      <c r="JO63" s="42" t="s">
        <v>1790</v>
      </c>
      <c r="JP63" s="42" t="s">
        <v>1790</v>
      </c>
      <c r="JQ63" s="42" t="s">
        <v>1790</v>
      </c>
      <c r="JR63" s="42" t="s">
        <v>1790</v>
      </c>
      <c r="JS63" s="42" t="s">
        <v>1790</v>
      </c>
      <c r="JT63" s="42" t="s">
        <v>1790</v>
      </c>
      <c r="JU63" s="42" t="s">
        <v>1790</v>
      </c>
      <c r="JV63" s="42" t="s">
        <v>1790</v>
      </c>
      <c r="JW63" s="42" t="s">
        <v>1790</v>
      </c>
      <c r="JX63" s="42" t="s">
        <v>1790</v>
      </c>
      <c r="JY63" s="42" t="s">
        <v>1790</v>
      </c>
      <c r="JZ63" s="42" t="s">
        <v>1790</v>
      </c>
      <c r="KA63" s="42" t="s">
        <v>1790</v>
      </c>
      <c r="KB63" s="42" t="s">
        <v>1790</v>
      </c>
      <c r="KC63" s="42" t="s">
        <v>1790</v>
      </c>
      <c r="KD63" s="42" t="s">
        <v>1790</v>
      </c>
      <c r="KE63" s="42" t="s">
        <v>1790</v>
      </c>
      <c r="KF63" s="42" t="s">
        <v>1790</v>
      </c>
      <c r="KG63" s="42" t="s">
        <v>1790</v>
      </c>
      <c r="KH63" s="42" t="s">
        <v>1790</v>
      </c>
      <c r="KI63" s="42" t="s">
        <v>1790</v>
      </c>
      <c r="KJ63" s="42" t="s">
        <v>1790</v>
      </c>
      <c r="KK63" s="42" t="s">
        <v>1790</v>
      </c>
      <c r="KL63" s="42" t="s">
        <v>1790</v>
      </c>
      <c r="KM63" s="42" t="s">
        <v>1790</v>
      </c>
      <c r="KN63" s="42" t="s">
        <v>1790</v>
      </c>
      <c r="KO63" s="42" t="s">
        <v>1790</v>
      </c>
      <c r="KP63" s="42" t="s">
        <v>1790</v>
      </c>
      <c r="KQ63" s="42" t="s">
        <v>1790</v>
      </c>
      <c r="KR63" s="42" t="s">
        <v>1790</v>
      </c>
      <c r="KS63" s="42" t="s">
        <v>1790</v>
      </c>
      <c r="KT63" s="42" t="s">
        <v>1790</v>
      </c>
      <c r="KU63" s="42" t="s">
        <v>1790</v>
      </c>
      <c r="KV63" s="42" t="s">
        <v>1790</v>
      </c>
      <c r="KW63" s="42" t="s">
        <v>1790</v>
      </c>
      <c r="KX63" s="42" t="s">
        <v>1790</v>
      </c>
      <c r="KY63" s="42" t="s">
        <v>1790</v>
      </c>
      <c r="KZ63" s="42" t="s">
        <v>1790</v>
      </c>
      <c r="LA63" s="42" t="s">
        <v>1790</v>
      </c>
      <c r="LB63" s="42" t="s">
        <v>1790</v>
      </c>
      <c r="LC63" s="42" t="s">
        <v>1790</v>
      </c>
      <c r="LD63" s="42" t="s">
        <v>1790</v>
      </c>
      <c r="LE63" s="42" t="s">
        <v>1790</v>
      </c>
      <c r="LF63" s="42" t="s">
        <v>1790</v>
      </c>
      <c r="LG63" s="42" t="s">
        <v>1791</v>
      </c>
      <c r="LH63" s="42" t="s">
        <v>1790</v>
      </c>
      <c r="LI63" s="42" t="s">
        <v>1790</v>
      </c>
      <c r="LJ63" s="42" t="s">
        <v>1790</v>
      </c>
      <c r="LK63" s="42" t="s">
        <v>1790</v>
      </c>
      <c r="LL63" s="42" t="s">
        <v>1790</v>
      </c>
      <c r="LM63" s="42" t="s">
        <v>1790</v>
      </c>
      <c r="LN63" s="42" t="s">
        <v>1790</v>
      </c>
      <c r="LO63" s="42" t="s">
        <v>1790</v>
      </c>
      <c r="LP63" s="42" t="s">
        <v>1790</v>
      </c>
      <c r="LQ63" s="42" t="s">
        <v>1790</v>
      </c>
      <c r="LR63" s="42" t="s">
        <v>1790</v>
      </c>
      <c r="LS63" s="42" t="s">
        <v>1790</v>
      </c>
      <c r="LT63" s="42" t="s">
        <v>1790</v>
      </c>
      <c r="LU63" s="42" t="s">
        <v>1790</v>
      </c>
      <c r="LV63" s="42" t="s">
        <v>1790</v>
      </c>
      <c r="LW63" s="42" t="s">
        <v>1790</v>
      </c>
      <c r="LX63" s="42" t="s">
        <v>1790</v>
      </c>
      <c r="LY63" s="42" t="s">
        <v>1790</v>
      </c>
      <c r="LZ63" s="42" t="s">
        <v>1790</v>
      </c>
      <c r="MA63" s="42" t="s">
        <v>1790</v>
      </c>
      <c r="MB63" s="42" t="s">
        <v>1790</v>
      </c>
      <c r="MC63" s="42" t="s">
        <v>1790</v>
      </c>
      <c r="MD63" s="42" t="s">
        <v>1790</v>
      </c>
      <c r="ME63" s="42" t="s">
        <v>1790</v>
      </c>
      <c r="MF63" s="42" t="s">
        <v>1790</v>
      </c>
      <c r="MG63" s="42" t="s">
        <v>1790</v>
      </c>
      <c r="MH63" s="42" t="s">
        <v>1790</v>
      </c>
      <c r="MI63" s="42" t="s">
        <v>1790</v>
      </c>
      <c r="MJ63" s="42" t="s">
        <v>1790</v>
      </c>
      <c r="MK63" s="42" t="s">
        <v>1790</v>
      </c>
      <c r="ML63" s="42" t="s">
        <v>1790</v>
      </c>
      <c r="MM63" s="42" t="s">
        <v>1790</v>
      </c>
      <c r="MN63" s="42" t="s">
        <v>1790</v>
      </c>
      <c r="MO63" s="42" t="s">
        <v>1790</v>
      </c>
      <c r="MP63" s="42" t="s">
        <v>1790</v>
      </c>
      <c r="MQ63" s="42" t="s">
        <v>1790</v>
      </c>
      <c r="MR63" s="42" t="s">
        <v>1790</v>
      </c>
      <c r="MS63" s="42" t="s">
        <v>1790</v>
      </c>
      <c r="MT63" s="42" t="s">
        <v>1790</v>
      </c>
      <c r="MU63" s="42" t="s">
        <v>1790</v>
      </c>
      <c r="MV63" s="42" t="s">
        <v>1790</v>
      </c>
      <c r="MW63" s="42" t="s">
        <v>1790</v>
      </c>
      <c r="MX63" s="42" t="s">
        <v>1791</v>
      </c>
      <c r="MY63" s="42" t="s">
        <v>1791</v>
      </c>
      <c r="MZ63" s="42" t="s">
        <v>1791</v>
      </c>
      <c r="NA63" s="42" t="s">
        <v>1791</v>
      </c>
      <c r="NB63" s="42" t="s">
        <v>1791</v>
      </c>
      <c r="NC63" s="42" t="s">
        <v>1791</v>
      </c>
      <c r="ND63" s="42" t="s">
        <v>1791</v>
      </c>
      <c r="NE63" s="42" t="s">
        <v>1791</v>
      </c>
      <c r="NF63" s="42" t="s">
        <v>1791</v>
      </c>
      <c r="NG63" s="42" t="s">
        <v>1791</v>
      </c>
      <c r="NH63" s="42" t="s">
        <v>1791</v>
      </c>
      <c r="NI63" s="42" t="s">
        <v>1791</v>
      </c>
      <c r="NJ63" s="42" t="s">
        <v>1791</v>
      </c>
      <c r="NK63" s="42" t="s">
        <v>1791</v>
      </c>
      <c r="NL63" s="42" t="s">
        <v>1791</v>
      </c>
      <c r="NM63" s="42" t="s">
        <v>1791</v>
      </c>
      <c r="NN63" s="42" t="s">
        <v>1791</v>
      </c>
      <c r="NO63" s="42" t="s">
        <v>1791</v>
      </c>
      <c r="NP63" s="42" t="s">
        <v>1791</v>
      </c>
      <c r="NQ63" s="42" t="s">
        <v>1791</v>
      </c>
      <c r="NR63" s="42" t="s">
        <v>1791</v>
      </c>
      <c r="NS63" s="42" t="s">
        <v>1791</v>
      </c>
      <c r="NT63" s="42" t="s">
        <v>1791</v>
      </c>
      <c r="NU63" s="42" t="s">
        <v>1791</v>
      </c>
      <c r="NV63" s="42" t="s">
        <v>1790</v>
      </c>
      <c r="NW63" s="42" t="s">
        <v>1790</v>
      </c>
      <c r="NX63" s="42" t="s">
        <v>1790</v>
      </c>
      <c r="NY63" s="42" t="s">
        <v>1790</v>
      </c>
      <c r="NZ63" s="42" t="s">
        <v>1790</v>
      </c>
      <c r="OA63" s="42" t="s">
        <v>1790</v>
      </c>
      <c r="OB63" s="42" t="s">
        <v>1790</v>
      </c>
      <c r="OC63" s="42" t="s">
        <v>1790</v>
      </c>
      <c r="OD63" s="42" t="s">
        <v>1790</v>
      </c>
      <c r="OE63" s="42" t="s">
        <v>1790</v>
      </c>
      <c r="OF63" s="42" t="s">
        <v>1790</v>
      </c>
      <c r="OG63" s="42" t="s">
        <v>1790</v>
      </c>
      <c r="OH63" s="42" t="s">
        <v>1790</v>
      </c>
      <c r="OI63" s="42" t="s">
        <v>1790</v>
      </c>
      <c r="OJ63" s="42" t="s">
        <v>1790</v>
      </c>
      <c r="OK63" s="42" t="s">
        <v>1790</v>
      </c>
      <c r="OL63" s="42" t="s">
        <v>1790</v>
      </c>
      <c r="OM63" s="42" t="s">
        <v>1790</v>
      </c>
      <c r="ON63" s="42" t="s">
        <v>1790</v>
      </c>
      <c r="OO63" s="42" t="s">
        <v>1790</v>
      </c>
      <c r="OP63" s="42" t="s">
        <v>1790</v>
      </c>
      <c r="OQ63" s="42" t="s">
        <v>1790</v>
      </c>
      <c r="OR63" s="42" t="s">
        <v>1790</v>
      </c>
      <c r="OS63" s="42" t="s">
        <v>1790</v>
      </c>
      <c r="OT63" s="42" t="s">
        <v>1790</v>
      </c>
      <c r="OU63" s="42" t="s">
        <v>1790</v>
      </c>
      <c r="OV63" s="42" t="s">
        <v>1790</v>
      </c>
      <c r="OW63" s="42" t="s">
        <v>1790</v>
      </c>
      <c r="OX63" s="42" t="s">
        <v>1790</v>
      </c>
      <c r="OY63" s="42" t="s">
        <v>1790</v>
      </c>
      <c r="OZ63" s="42" t="s">
        <v>1790</v>
      </c>
      <c r="PA63" s="42" t="s">
        <v>1790</v>
      </c>
      <c r="PB63" s="42" t="s">
        <v>1790</v>
      </c>
      <c r="PC63" s="42" t="s">
        <v>1790</v>
      </c>
      <c r="PD63" s="42" t="s">
        <v>1790</v>
      </c>
      <c r="PE63" s="42" t="s">
        <v>1790</v>
      </c>
      <c r="PF63" s="42" t="s">
        <v>1790</v>
      </c>
      <c r="PG63" s="42" t="s">
        <v>1790</v>
      </c>
      <c r="PH63" s="42" t="s">
        <v>1790</v>
      </c>
      <c r="PI63" s="42" t="s">
        <v>1790</v>
      </c>
      <c r="PJ63" s="42" t="s">
        <v>1790</v>
      </c>
      <c r="PK63" s="42" t="s">
        <v>1790</v>
      </c>
      <c r="PL63" s="42" t="s">
        <v>1790</v>
      </c>
      <c r="PM63" s="42" t="s">
        <v>1790</v>
      </c>
      <c r="PN63" s="42" t="s">
        <v>1790</v>
      </c>
      <c r="PO63" s="42" t="s">
        <v>1790</v>
      </c>
      <c r="PP63" s="42" t="s">
        <v>1790</v>
      </c>
      <c r="PQ63" s="42" t="s">
        <v>1790</v>
      </c>
      <c r="PR63" s="42" t="s">
        <v>1790</v>
      </c>
      <c r="PS63" s="42" t="s">
        <v>1790</v>
      </c>
      <c r="PT63" s="42" t="s">
        <v>1790</v>
      </c>
      <c r="PU63" s="42" t="s">
        <v>1790</v>
      </c>
      <c r="PV63" s="42" t="s">
        <v>1790</v>
      </c>
      <c r="PW63" s="42" t="s">
        <v>1790</v>
      </c>
      <c r="PX63" s="42" t="s">
        <v>1790</v>
      </c>
      <c r="PY63" s="90" t="s">
        <v>1790</v>
      </c>
      <c r="PZ63" s="90" t="s">
        <v>1790</v>
      </c>
      <c r="QA63" s="42" t="s">
        <v>1790</v>
      </c>
      <c r="QB63" s="42" t="s">
        <v>1790</v>
      </c>
      <c r="QC63" s="42" t="s">
        <v>1790</v>
      </c>
      <c r="QD63" s="42" t="s">
        <v>1790</v>
      </c>
      <c r="QE63" s="42" t="s">
        <v>1790</v>
      </c>
      <c r="QF63" s="42" t="s">
        <v>1790</v>
      </c>
      <c r="QG63" s="42" t="s">
        <v>1790</v>
      </c>
      <c r="QH63" s="42" t="s">
        <v>1790</v>
      </c>
      <c r="QI63" s="42" t="s">
        <v>1790</v>
      </c>
      <c r="QJ63" s="42" t="s">
        <v>1791</v>
      </c>
      <c r="QK63" s="42" t="s">
        <v>1791</v>
      </c>
      <c r="QL63" s="42" t="s">
        <v>1791</v>
      </c>
      <c r="QM63" s="42" t="s">
        <v>1791</v>
      </c>
      <c r="QN63" s="42" t="s">
        <v>1791</v>
      </c>
      <c r="QO63" s="42" t="s">
        <v>1790</v>
      </c>
      <c r="QP63" s="42" t="s">
        <v>1790</v>
      </c>
      <c r="QQ63" s="42" t="s">
        <v>1790</v>
      </c>
      <c r="QR63" s="42" t="s">
        <v>1790</v>
      </c>
      <c r="QS63" s="42" t="s">
        <v>1790</v>
      </c>
      <c r="QT63" s="42" t="s">
        <v>1790</v>
      </c>
      <c r="QU63" s="42" t="s">
        <v>1790</v>
      </c>
      <c r="QV63" s="42" t="s">
        <v>1790</v>
      </c>
      <c r="QW63" s="42" t="s">
        <v>1790</v>
      </c>
      <c r="QX63" s="42" t="s">
        <v>1790</v>
      </c>
      <c r="QY63" s="42" t="s">
        <v>1790</v>
      </c>
      <c r="QZ63" s="42" t="s">
        <v>1790</v>
      </c>
      <c r="RA63" s="42" t="s">
        <v>1790</v>
      </c>
      <c r="RB63" s="42" t="s">
        <v>1790</v>
      </c>
      <c r="RC63" s="42" t="s">
        <v>1790</v>
      </c>
      <c r="RD63" s="42" t="s">
        <v>1790</v>
      </c>
      <c r="RE63" s="42" t="s">
        <v>1790</v>
      </c>
      <c r="RF63" s="42" t="s">
        <v>1790</v>
      </c>
      <c r="RG63" s="42" t="s">
        <v>1790</v>
      </c>
      <c r="RH63" s="42" t="s">
        <v>1790</v>
      </c>
      <c r="RI63" s="42" t="s">
        <v>1790</v>
      </c>
      <c r="RJ63" s="42" t="s">
        <v>1790</v>
      </c>
      <c r="RK63" s="42" t="s">
        <v>1790</v>
      </c>
      <c r="RL63" s="42" t="s">
        <v>1790</v>
      </c>
      <c r="RM63" s="42" t="s">
        <v>1790</v>
      </c>
      <c r="RN63" s="42" t="s">
        <v>1790</v>
      </c>
      <c r="RO63" s="42" t="s">
        <v>1790</v>
      </c>
      <c r="RP63" s="42" t="s">
        <v>1791</v>
      </c>
      <c r="RQ63" s="42" t="s">
        <v>1791</v>
      </c>
      <c r="RR63" s="42" t="s">
        <v>1791</v>
      </c>
      <c r="RS63" s="42" t="s">
        <v>1790</v>
      </c>
      <c r="RT63" s="42" t="s">
        <v>1790</v>
      </c>
      <c r="RU63" s="42" t="s">
        <v>1790</v>
      </c>
      <c r="RV63" s="42" t="s">
        <v>1790</v>
      </c>
      <c r="RW63" s="42" t="s">
        <v>1790</v>
      </c>
      <c r="RX63" s="42" t="s">
        <v>1790</v>
      </c>
      <c r="RY63" s="42" t="s">
        <v>1790</v>
      </c>
      <c r="RZ63" s="42" t="s">
        <v>1791</v>
      </c>
      <c r="SA63" s="42" t="s">
        <v>1791</v>
      </c>
      <c r="SB63" s="42" t="s">
        <v>1791</v>
      </c>
      <c r="SC63" s="42" t="s">
        <v>1791</v>
      </c>
      <c r="SD63" s="42" t="s">
        <v>1791</v>
      </c>
      <c r="SE63" s="42" t="s">
        <v>1791</v>
      </c>
      <c r="SF63" s="42" t="s">
        <v>1791</v>
      </c>
      <c r="SG63" s="42" t="s">
        <v>1791</v>
      </c>
      <c r="SH63" s="42" t="s">
        <v>1791</v>
      </c>
      <c r="SI63" s="42" t="s">
        <v>1791</v>
      </c>
      <c r="SJ63" s="42" t="s">
        <v>1791</v>
      </c>
      <c r="SK63" s="42" t="s">
        <v>1791</v>
      </c>
      <c r="SL63" s="42" t="s">
        <v>1791</v>
      </c>
      <c r="SM63" s="42" t="s">
        <v>1791</v>
      </c>
      <c r="SN63" s="42" t="s">
        <v>1791</v>
      </c>
      <c r="SO63" s="42" t="s">
        <v>1791</v>
      </c>
      <c r="SP63" s="42" t="s">
        <v>1791</v>
      </c>
      <c r="SQ63" s="42" t="s">
        <v>1791</v>
      </c>
      <c r="SR63" s="42" t="s">
        <v>1791</v>
      </c>
      <c r="SS63" s="42" t="s">
        <v>1791</v>
      </c>
      <c r="ST63" s="42" t="s">
        <v>1791</v>
      </c>
      <c r="SU63" s="42" t="s">
        <v>1791</v>
      </c>
      <c r="SV63" s="42" t="s">
        <v>1791</v>
      </c>
      <c r="SW63" s="42" t="s">
        <v>1791</v>
      </c>
      <c r="SX63" s="42" t="s">
        <v>1791</v>
      </c>
      <c r="SY63" s="42" t="s">
        <v>1791</v>
      </c>
      <c r="SZ63" s="42" t="s">
        <v>1791</v>
      </c>
      <c r="TA63" s="42" t="s">
        <v>1791</v>
      </c>
      <c r="TB63" s="42" t="s">
        <v>1791</v>
      </c>
      <c r="TC63" s="42" t="s">
        <v>1791</v>
      </c>
      <c r="TD63" s="42" t="s">
        <v>1791</v>
      </c>
      <c r="TE63" s="42" t="s">
        <v>1791</v>
      </c>
      <c r="TF63" s="42" t="s">
        <v>1791</v>
      </c>
      <c r="TG63" s="42" t="s">
        <v>1791</v>
      </c>
      <c r="TH63" s="42" t="s">
        <v>1791</v>
      </c>
      <c r="TI63" s="42" t="s">
        <v>1790</v>
      </c>
      <c r="TJ63" s="42" t="s">
        <v>1790</v>
      </c>
      <c r="TK63" s="42" t="s">
        <v>1790</v>
      </c>
      <c r="TL63" s="42" t="s">
        <v>1790</v>
      </c>
      <c r="TM63" s="42" t="s">
        <v>1790</v>
      </c>
      <c r="TN63" s="42" t="s">
        <v>1790</v>
      </c>
      <c r="TO63" s="42" t="s">
        <v>1790</v>
      </c>
      <c r="TP63" s="42" t="s">
        <v>1790</v>
      </c>
      <c r="TQ63" s="42" t="s">
        <v>1790</v>
      </c>
      <c r="TR63" s="42" t="s">
        <v>1790</v>
      </c>
      <c r="TS63" s="42" t="s">
        <v>1790</v>
      </c>
      <c r="TT63" s="42" t="s">
        <v>1790</v>
      </c>
      <c r="TU63" s="42" t="s">
        <v>1790</v>
      </c>
      <c r="TV63" s="42" t="s">
        <v>1790</v>
      </c>
      <c r="TW63" s="42" t="s">
        <v>1790</v>
      </c>
      <c r="TX63" s="42" t="s">
        <v>1790</v>
      </c>
      <c r="TY63" s="42" t="s">
        <v>1790</v>
      </c>
      <c r="TZ63" s="42" t="s">
        <v>1790</v>
      </c>
      <c r="UA63" s="42" t="s">
        <v>1790</v>
      </c>
      <c r="UB63" s="42" t="s">
        <v>1790</v>
      </c>
      <c r="UC63" s="42" t="s">
        <v>1790</v>
      </c>
      <c r="UD63" s="42" t="s">
        <v>1790</v>
      </c>
      <c r="UE63" s="42" t="s">
        <v>1790</v>
      </c>
      <c r="UF63" s="42" t="s">
        <v>1790</v>
      </c>
      <c r="UG63" s="42" t="s">
        <v>1790</v>
      </c>
      <c r="UH63" s="42" t="s">
        <v>1790</v>
      </c>
      <c r="UI63" s="42" t="s">
        <v>1790</v>
      </c>
      <c r="UJ63" s="42" t="s">
        <v>1790</v>
      </c>
      <c r="UK63" s="42" t="s">
        <v>1790</v>
      </c>
      <c r="UL63" s="42" t="s">
        <v>1790</v>
      </c>
      <c r="UM63" s="42" t="s">
        <v>1790</v>
      </c>
      <c r="UN63" s="42" t="s">
        <v>1790</v>
      </c>
      <c r="UO63" s="42" t="s">
        <v>1790</v>
      </c>
      <c r="UP63" s="42" t="s">
        <v>1790</v>
      </c>
      <c r="UQ63" s="42" t="s">
        <v>1790</v>
      </c>
      <c r="UR63" s="42" t="s">
        <v>1790</v>
      </c>
      <c r="US63" s="42" t="s">
        <v>1790</v>
      </c>
      <c r="UT63" s="42" t="s">
        <v>1790</v>
      </c>
      <c r="UU63" s="42" t="s">
        <v>1790</v>
      </c>
      <c r="UV63" s="42" t="s">
        <v>1790</v>
      </c>
      <c r="UW63" s="42" t="s">
        <v>1790</v>
      </c>
      <c r="UX63" s="42" t="s">
        <v>1790</v>
      </c>
      <c r="UY63" s="42" t="s">
        <v>1790</v>
      </c>
      <c r="UZ63" s="42" t="s">
        <v>1790</v>
      </c>
      <c r="VA63" s="42" t="s">
        <v>1790</v>
      </c>
      <c r="VB63" s="42" t="s">
        <v>1790</v>
      </c>
      <c r="VC63" s="42" t="s">
        <v>1790</v>
      </c>
      <c r="VD63" s="42" t="s">
        <v>1790</v>
      </c>
      <c r="VE63" s="42" t="s">
        <v>1790</v>
      </c>
      <c r="VF63" s="42" t="s">
        <v>1790</v>
      </c>
      <c r="VG63" s="42" t="s">
        <v>1790</v>
      </c>
      <c r="VH63" s="42" t="s">
        <v>1790</v>
      </c>
      <c r="VI63" s="42" t="s">
        <v>1790</v>
      </c>
      <c r="VJ63" s="42" t="s">
        <v>1790</v>
      </c>
      <c r="VK63" s="42" t="s">
        <v>1790</v>
      </c>
      <c r="VL63" s="42" t="s">
        <v>1790</v>
      </c>
      <c r="VM63" s="42" t="s">
        <v>1790</v>
      </c>
      <c r="VN63" s="42" t="s">
        <v>1790</v>
      </c>
      <c r="VO63" s="42" t="s">
        <v>1790</v>
      </c>
      <c r="VP63" s="42" t="s">
        <v>1790</v>
      </c>
      <c r="VQ63" s="42" t="s">
        <v>1790</v>
      </c>
      <c r="VR63" s="42" t="s">
        <v>1790</v>
      </c>
      <c r="VS63" s="42" t="s">
        <v>1790</v>
      </c>
      <c r="VT63" s="42" t="s">
        <v>1790</v>
      </c>
      <c r="VU63" s="42" t="s">
        <v>1790</v>
      </c>
      <c r="VV63" s="42" t="s">
        <v>1790</v>
      </c>
      <c r="VW63" s="42" t="s">
        <v>1790</v>
      </c>
      <c r="VX63" s="42" t="s">
        <v>1790</v>
      </c>
      <c r="VY63" s="42" t="s">
        <v>1790</v>
      </c>
      <c r="VZ63" s="42" t="s">
        <v>1790</v>
      </c>
      <c r="WA63" s="42" t="s">
        <v>1790</v>
      </c>
      <c r="WB63" s="42" t="s">
        <v>1790</v>
      </c>
      <c r="WC63" s="42" t="s">
        <v>1790</v>
      </c>
      <c r="WD63" s="42" t="s">
        <v>1790</v>
      </c>
      <c r="WE63" s="42" t="s">
        <v>1790</v>
      </c>
      <c r="WF63" s="42" t="s">
        <v>1790</v>
      </c>
      <c r="WG63" s="42" t="s">
        <v>1790</v>
      </c>
      <c r="WH63" s="42" t="s">
        <v>1790</v>
      </c>
      <c r="WI63" s="42" t="s">
        <v>1790</v>
      </c>
      <c r="WJ63" s="42" t="s">
        <v>1790</v>
      </c>
      <c r="WK63" s="42" t="s">
        <v>1790</v>
      </c>
      <c r="WL63" s="42" t="s">
        <v>1790</v>
      </c>
      <c r="WM63" s="42" t="s">
        <v>1790</v>
      </c>
      <c r="WN63" s="42" t="s">
        <v>1790</v>
      </c>
      <c r="WO63" s="42" t="s">
        <v>1790</v>
      </c>
      <c r="WP63" s="42" t="s">
        <v>1790</v>
      </c>
      <c r="WQ63" s="42" t="s">
        <v>1790</v>
      </c>
      <c r="WR63" s="42" t="s">
        <v>1790</v>
      </c>
      <c r="WS63" s="42" t="s">
        <v>1790</v>
      </c>
      <c r="WT63" s="42" t="s">
        <v>1790</v>
      </c>
      <c r="WU63" s="42" t="s">
        <v>1790</v>
      </c>
      <c r="WV63" s="42" t="s">
        <v>1790</v>
      </c>
      <c r="WW63" s="42" t="s">
        <v>1790</v>
      </c>
      <c r="WX63" s="42" t="s">
        <v>1790</v>
      </c>
      <c r="WY63" s="42" t="s">
        <v>1790</v>
      </c>
      <c r="WZ63" s="42" t="s">
        <v>1790</v>
      </c>
      <c r="XA63" s="42" t="s">
        <v>1790</v>
      </c>
      <c r="XB63" s="42" t="s">
        <v>1790</v>
      </c>
      <c r="XC63" s="42" t="s">
        <v>1790</v>
      </c>
      <c r="XD63" s="42" t="s">
        <v>1790</v>
      </c>
      <c r="XE63" s="42" t="s">
        <v>1790</v>
      </c>
      <c r="XF63" s="42" t="s">
        <v>1790</v>
      </c>
      <c r="XG63" s="42" t="s">
        <v>1790</v>
      </c>
      <c r="XH63" s="42" t="s">
        <v>1790</v>
      </c>
      <c r="XI63" s="42" t="s">
        <v>1790</v>
      </c>
      <c r="XJ63" s="42" t="s">
        <v>1790</v>
      </c>
      <c r="XK63" s="42" t="s">
        <v>1790</v>
      </c>
      <c r="XL63" s="42" t="s">
        <v>1790</v>
      </c>
      <c r="XM63" s="42" t="s">
        <v>1790</v>
      </c>
      <c r="XN63" s="42" t="s">
        <v>1790</v>
      </c>
      <c r="XO63" s="42" t="s">
        <v>1790</v>
      </c>
      <c r="XP63" s="42" t="s">
        <v>1790</v>
      </c>
      <c r="XQ63" s="42" t="s">
        <v>1790</v>
      </c>
      <c r="XR63" s="42" t="s">
        <v>1790</v>
      </c>
      <c r="XS63" s="42" t="s">
        <v>1790</v>
      </c>
      <c r="XT63" s="42" t="s">
        <v>1790</v>
      </c>
      <c r="XU63" s="42" t="s">
        <v>1790</v>
      </c>
      <c r="XV63" s="42" t="s">
        <v>1790</v>
      </c>
      <c r="XW63" s="42" t="s">
        <v>1790</v>
      </c>
      <c r="XX63" s="42" t="s">
        <v>1790</v>
      </c>
      <c r="XY63" s="91" t="s">
        <v>1790</v>
      </c>
      <c r="XZ63" s="91" t="s">
        <v>1790</v>
      </c>
      <c r="YA63" s="91" t="s">
        <v>1790</v>
      </c>
      <c r="YB63" s="91" t="s">
        <v>1790</v>
      </c>
      <c r="YC63" s="91" t="s">
        <v>1790</v>
      </c>
      <c r="YD63" s="91" t="s">
        <v>1790</v>
      </c>
      <c r="YE63" s="23"/>
    </row>
    <row r="64" spans="1:655" x14ac:dyDescent="0.55000000000000004">
      <c r="A64" t="s">
        <v>1790</v>
      </c>
      <c r="B64" s="42">
        <f>IF(B$63=$A64,1,0)</f>
        <v>1</v>
      </c>
      <c r="C64" s="42">
        <f t="shared" ref="C64:BN65" si="196">IF(C$63=$A64,1,0)</f>
        <v>1</v>
      </c>
      <c r="D64" s="42">
        <f t="shared" si="196"/>
        <v>1</v>
      </c>
      <c r="E64" s="42">
        <f t="shared" si="196"/>
        <v>1</v>
      </c>
      <c r="F64" s="42">
        <f t="shared" si="196"/>
        <v>1</v>
      </c>
      <c r="G64" s="42">
        <f t="shared" si="196"/>
        <v>1</v>
      </c>
      <c r="H64" s="42">
        <f t="shared" si="196"/>
        <v>0</v>
      </c>
      <c r="I64" s="42">
        <f t="shared" si="196"/>
        <v>0</v>
      </c>
      <c r="J64" s="42">
        <f t="shared" si="196"/>
        <v>0</v>
      </c>
      <c r="K64" s="42">
        <f t="shared" si="196"/>
        <v>0</v>
      </c>
      <c r="L64" s="42">
        <f t="shared" si="196"/>
        <v>0</v>
      </c>
      <c r="M64" s="42">
        <f t="shared" si="196"/>
        <v>0</v>
      </c>
      <c r="N64" s="42">
        <f t="shared" si="196"/>
        <v>0</v>
      </c>
      <c r="O64" s="42">
        <f t="shared" si="196"/>
        <v>0</v>
      </c>
      <c r="P64" s="42">
        <f t="shared" si="196"/>
        <v>0</v>
      </c>
      <c r="Q64" s="42">
        <f t="shared" si="196"/>
        <v>0</v>
      </c>
      <c r="R64" s="42">
        <f t="shared" si="196"/>
        <v>0</v>
      </c>
      <c r="S64" s="42">
        <f t="shared" si="196"/>
        <v>0</v>
      </c>
      <c r="T64" s="42">
        <f t="shared" si="196"/>
        <v>0</v>
      </c>
      <c r="U64" s="42">
        <f t="shared" si="196"/>
        <v>0</v>
      </c>
      <c r="V64" s="42">
        <f t="shared" si="196"/>
        <v>0</v>
      </c>
      <c r="W64" s="42">
        <f t="shared" si="196"/>
        <v>0</v>
      </c>
      <c r="X64" s="42">
        <f t="shared" si="196"/>
        <v>0</v>
      </c>
      <c r="Y64" s="42">
        <f t="shared" si="196"/>
        <v>0</v>
      </c>
      <c r="Z64" s="42">
        <f t="shared" si="196"/>
        <v>0</v>
      </c>
      <c r="AA64" s="42">
        <f t="shared" si="196"/>
        <v>0</v>
      </c>
      <c r="AB64" s="42">
        <f t="shared" si="196"/>
        <v>0</v>
      </c>
      <c r="AC64" s="42">
        <f t="shared" si="196"/>
        <v>0</v>
      </c>
      <c r="AD64" s="42">
        <f t="shared" si="196"/>
        <v>0</v>
      </c>
      <c r="AE64" s="42">
        <f t="shared" si="196"/>
        <v>0</v>
      </c>
      <c r="AF64" s="42">
        <f t="shared" si="196"/>
        <v>0</v>
      </c>
      <c r="AG64" s="42">
        <f t="shared" si="196"/>
        <v>0</v>
      </c>
      <c r="AH64" s="42">
        <f t="shared" si="196"/>
        <v>0</v>
      </c>
      <c r="AI64" s="42">
        <f t="shared" si="196"/>
        <v>0</v>
      </c>
      <c r="AJ64" s="42">
        <f t="shared" si="196"/>
        <v>0</v>
      </c>
      <c r="AK64" s="42">
        <f t="shared" si="196"/>
        <v>0</v>
      </c>
      <c r="AL64" s="42">
        <f t="shared" si="196"/>
        <v>0</v>
      </c>
      <c r="AM64" s="42">
        <f t="shared" si="196"/>
        <v>0</v>
      </c>
      <c r="AN64" s="42">
        <f t="shared" si="196"/>
        <v>0</v>
      </c>
      <c r="AO64" s="42">
        <f t="shared" si="196"/>
        <v>0</v>
      </c>
      <c r="AP64" s="42">
        <f t="shared" si="196"/>
        <v>0</v>
      </c>
      <c r="AQ64" s="42">
        <f t="shared" si="196"/>
        <v>0</v>
      </c>
      <c r="AR64" s="42">
        <f t="shared" si="196"/>
        <v>0</v>
      </c>
      <c r="AS64" s="42">
        <f t="shared" si="196"/>
        <v>0</v>
      </c>
      <c r="AT64" s="42">
        <f t="shared" si="196"/>
        <v>0</v>
      </c>
      <c r="AU64" s="42">
        <f t="shared" si="196"/>
        <v>0</v>
      </c>
      <c r="AV64" s="42">
        <f t="shared" si="196"/>
        <v>0</v>
      </c>
      <c r="AW64" s="42">
        <f t="shared" si="196"/>
        <v>0</v>
      </c>
      <c r="AX64" s="42">
        <f t="shared" si="196"/>
        <v>0</v>
      </c>
      <c r="AY64" s="42">
        <f t="shared" si="196"/>
        <v>0</v>
      </c>
      <c r="AZ64" s="42">
        <f t="shared" si="196"/>
        <v>0</v>
      </c>
      <c r="BA64" s="42">
        <f t="shared" si="196"/>
        <v>0</v>
      </c>
      <c r="BB64" s="42">
        <f t="shared" si="196"/>
        <v>0</v>
      </c>
      <c r="BC64" s="42">
        <f t="shared" si="196"/>
        <v>0</v>
      </c>
      <c r="BD64" s="42">
        <f t="shared" si="196"/>
        <v>0</v>
      </c>
      <c r="BE64" s="42">
        <f t="shared" si="196"/>
        <v>0</v>
      </c>
      <c r="BF64" s="42">
        <f t="shared" si="196"/>
        <v>0</v>
      </c>
      <c r="BG64" s="42">
        <f t="shared" si="196"/>
        <v>0</v>
      </c>
      <c r="BH64" s="42">
        <f t="shared" si="196"/>
        <v>0</v>
      </c>
      <c r="BI64" s="42">
        <f t="shared" si="196"/>
        <v>0</v>
      </c>
      <c r="BJ64" s="42">
        <f t="shared" si="196"/>
        <v>0</v>
      </c>
      <c r="BK64" s="42">
        <f t="shared" si="196"/>
        <v>0</v>
      </c>
      <c r="BL64" s="42">
        <f t="shared" si="196"/>
        <v>0</v>
      </c>
      <c r="BM64" s="42">
        <f t="shared" si="196"/>
        <v>0</v>
      </c>
      <c r="BN64" s="42">
        <f t="shared" si="196"/>
        <v>0</v>
      </c>
      <c r="BO64" s="42">
        <f t="shared" ref="BO64:DZ65" si="197">IF(BO$63=$A64,1,0)</f>
        <v>0</v>
      </c>
      <c r="BP64" s="42">
        <f t="shared" si="197"/>
        <v>0</v>
      </c>
      <c r="BQ64" s="42">
        <f t="shared" si="197"/>
        <v>0</v>
      </c>
      <c r="BR64" s="42">
        <f t="shared" si="197"/>
        <v>0</v>
      </c>
      <c r="BS64" s="42">
        <f t="shared" si="197"/>
        <v>0</v>
      </c>
      <c r="BT64" s="42">
        <f t="shared" si="197"/>
        <v>0</v>
      </c>
      <c r="BU64" s="42">
        <f t="shared" si="197"/>
        <v>0</v>
      </c>
      <c r="BV64" s="42">
        <f t="shared" si="197"/>
        <v>0</v>
      </c>
      <c r="BW64" s="42">
        <f t="shared" si="197"/>
        <v>0</v>
      </c>
      <c r="BX64" s="42">
        <f t="shared" si="197"/>
        <v>0</v>
      </c>
      <c r="BY64" s="42">
        <f t="shared" si="197"/>
        <v>0</v>
      </c>
      <c r="BZ64" s="42">
        <f t="shared" si="197"/>
        <v>0</v>
      </c>
      <c r="CA64" s="42">
        <f t="shared" si="197"/>
        <v>0</v>
      </c>
      <c r="CB64" s="42">
        <f t="shared" si="197"/>
        <v>0</v>
      </c>
      <c r="CC64" s="42">
        <f t="shared" si="197"/>
        <v>0</v>
      </c>
      <c r="CD64" s="42">
        <f t="shared" si="197"/>
        <v>0</v>
      </c>
      <c r="CE64" s="42">
        <f t="shared" si="197"/>
        <v>0</v>
      </c>
      <c r="CF64" s="42">
        <f t="shared" si="197"/>
        <v>0</v>
      </c>
      <c r="CG64" s="42">
        <f t="shared" si="197"/>
        <v>0</v>
      </c>
      <c r="CH64" s="42">
        <f t="shared" si="197"/>
        <v>0</v>
      </c>
      <c r="CI64" s="42">
        <f t="shared" si="197"/>
        <v>0</v>
      </c>
      <c r="CJ64" s="42">
        <f t="shared" si="197"/>
        <v>1</v>
      </c>
      <c r="CK64" s="42">
        <f t="shared" si="197"/>
        <v>1</v>
      </c>
      <c r="CL64" s="42">
        <f t="shared" si="197"/>
        <v>1</v>
      </c>
      <c r="CM64" s="42">
        <f t="shared" si="197"/>
        <v>1</v>
      </c>
      <c r="CN64" s="42">
        <f t="shared" si="197"/>
        <v>1</v>
      </c>
      <c r="CO64" s="42">
        <f t="shared" si="197"/>
        <v>1</v>
      </c>
      <c r="CP64" s="42">
        <f t="shared" si="197"/>
        <v>0</v>
      </c>
      <c r="CQ64" s="42">
        <f t="shared" si="197"/>
        <v>1</v>
      </c>
      <c r="CR64" s="42">
        <f t="shared" si="197"/>
        <v>1</v>
      </c>
      <c r="CS64" s="42">
        <f t="shared" si="197"/>
        <v>1</v>
      </c>
      <c r="CT64" s="42">
        <f t="shared" si="197"/>
        <v>1</v>
      </c>
      <c r="CU64" s="42">
        <f t="shared" si="197"/>
        <v>1</v>
      </c>
      <c r="CV64" s="42">
        <f t="shared" si="197"/>
        <v>1</v>
      </c>
      <c r="CW64" s="42">
        <f t="shared" si="197"/>
        <v>0</v>
      </c>
      <c r="CX64" s="42">
        <f t="shared" si="197"/>
        <v>1</v>
      </c>
      <c r="CY64" s="42">
        <f t="shared" si="197"/>
        <v>1</v>
      </c>
      <c r="CZ64" s="42">
        <f t="shared" si="197"/>
        <v>1</v>
      </c>
      <c r="DA64" s="42">
        <f t="shared" si="197"/>
        <v>1</v>
      </c>
      <c r="DB64" s="42">
        <f t="shared" si="197"/>
        <v>1</v>
      </c>
      <c r="DC64" s="42">
        <f t="shared" si="197"/>
        <v>1</v>
      </c>
      <c r="DD64" s="42">
        <f t="shared" si="197"/>
        <v>1</v>
      </c>
      <c r="DE64" s="42">
        <f t="shared" si="197"/>
        <v>1</v>
      </c>
      <c r="DF64" s="42">
        <f t="shared" si="197"/>
        <v>1</v>
      </c>
      <c r="DG64" s="42">
        <f t="shared" si="197"/>
        <v>1</v>
      </c>
      <c r="DH64" s="42">
        <f t="shared" si="197"/>
        <v>1</v>
      </c>
      <c r="DI64" s="42">
        <f t="shared" si="197"/>
        <v>1</v>
      </c>
      <c r="DJ64" s="42">
        <f t="shared" si="197"/>
        <v>1</v>
      </c>
      <c r="DK64" s="42">
        <f t="shared" si="197"/>
        <v>1</v>
      </c>
      <c r="DL64" s="42">
        <f t="shared" si="197"/>
        <v>1</v>
      </c>
      <c r="DM64" s="42">
        <f t="shared" si="197"/>
        <v>1</v>
      </c>
      <c r="DN64" s="42">
        <f t="shared" si="197"/>
        <v>1</v>
      </c>
      <c r="DO64" s="42">
        <f t="shared" si="197"/>
        <v>1</v>
      </c>
      <c r="DP64" s="42">
        <f t="shared" si="197"/>
        <v>1</v>
      </c>
      <c r="DQ64" s="42">
        <f t="shared" si="197"/>
        <v>1</v>
      </c>
      <c r="DR64" s="42">
        <f t="shared" si="197"/>
        <v>1</v>
      </c>
      <c r="DS64" s="42">
        <f t="shared" si="197"/>
        <v>1</v>
      </c>
      <c r="DT64" s="42">
        <f t="shared" si="197"/>
        <v>1</v>
      </c>
      <c r="DU64" s="42">
        <f t="shared" si="197"/>
        <v>1</v>
      </c>
      <c r="DV64" s="42">
        <f t="shared" si="197"/>
        <v>1</v>
      </c>
      <c r="DW64" s="42">
        <f t="shared" si="197"/>
        <v>1</v>
      </c>
      <c r="DX64" s="42">
        <f t="shared" si="197"/>
        <v>1</v>
      </c>
      <c r="DY64" s="42">
        <f t="shared" si="197"/>
        <v>1</v>
      </c>
      <c r="DZ64" s="42">
        <f t="shared" si="197"/>
        <v>1</v>
      </c>
      <c r="EA64" s="42">
        <f t="shared" ref="EA64:GL65" si="198">IF(EA$63=$A64,1,0)</f>
        <v>1</v>
      </c>
      <c r="EB64" s="42">
        <f t="shared" si="198"/>
        <v>1</v>
      </c>
      <c r="EC64" s="42">
        <f t="shared" si="198"/>
        <v>1</v>
      </c>
      <c r="ED64" s="42">
        <f t="shared" si="198"/>
        <v>1</v>
      </c>
      <c r="EE64" s="42">
        <f t="shared" si="198"/>
        <v>1</v>
      </c>
      <c r="EF64" s="42">
        <f t="shared" si="198"/>
        <v>1</v>
      </c>
      <c r="EG64" s="42">
        <f t="shared" si="198"/>
        <v>1</v>
      </c>
      <c r="EH64" s="42">
        <f t="shared" si="198"/>
        <v>1</v>
      </c>
      <c r="EI64" s="42">
        <f t="shared" si="198"/>
        <v>1</v>
      </c>
      <c r="EJ64" s="42">
        <f t="shared" si="198"/>
        <v>1</v>
      </c>
      <c r="EK64" s="42">
        <f t="shared" si="198"/>
        <v>1</v>
      </c>
      <c r="EL64" s="42">
        <f t="shared" si="198"/>
        <v>1</v>
      </c>
      <c r="EM64" s="42">
        <f t="shared" si="198"/>
        <v>1</v>
      </c>
      <c r="EN64" s="42">
        <f t="shared" si="198"/>
        <v>1</v>
      </c>
      <c r="EO64" s="42">
        <f t="shared" si="198"/>
        <v>1</v>
      </c>
      <c r="EP64" s="42">
        <f t="shared" si="198"/>
        <v>1</v>
      </c>
      <c r="EQ64" s="42">
        <f t="shared" si="198"/>
        <v>1</v>
      </c>
      <c r="ER64" s="42">
        <f t="shared" si="198"/>
        <v>1</v>
      </c>
      <c r="ES64" s="42">
        <f t="shared" si="198"/>
        <v>1</v>
      </c>
      <c r="ET64" s="42">
        <f t="shared" si="198"/>
        <v>1</v>
      </c>
      <c r="EU64" s="42">
        <f t="shared" si="198"/>
        <v>1</v>
      </c>
      <c r="EV64" s="42">
        <f t="shared" si="198"/>
        <v>1</v>
      </c>
      <c r="EW64" s="42">
        <f t="shared" si="198"/>
        <v>1</v>
      </c>
      <c r="EX64" s="42">
        <f t="shared" si="198"/>
        <v>1</v>
      </c>
      <c r="EY64" s="42">
        <f t="shared" si="198"/>
        <v>1</v>
      </c>
      <c r="EZ64" s="42">
        <f t="shared" si="198"/>
        <v>1</v>
      </c>
      <c r="FA64" s="42">
        <f t="shared" si="198"/>
        <v>1</v>
      </c>
      <c r="FB64" s="42">
        <f t="shared" si="198"/>
        <v>1</v>
      </c>
      <c r="FC64" s="42">
        <f t="shared" si="198"/>
        <v>0</v>
      </c>
      <c r="FD64" s="42">
        <f t="shared" si="198"/>
        <v>0</v>
      </c>
      <c r="FE64" s="42">
        <f t="shared" si="198"/>
        <v>0</v>
      </c>
      <c r="FF64" s="42">
        <f t="shared" si="198"/>
        <v>0</v>
      </c>
      <c r="FG64" s="42">
        <f t="shared" si="198"/>
        <v>0</v>
      </c>
      <c r="FH64" s="42">
        <f t="shared" si="198"/>
        <v>0</v>
      </c>
      <c r="FI64" s="42">
        <f t="shared" si="198"/>
        <v>0</v>
      </c>
      <c r="FJ64" s="42">
        <f t="shared" si="198"/>
        <v>0</v>
      </c>
      <c r="FK64" s="42">
        <f t="shared" si="198"/>
        <v>0</v>
      </c>
      <c r="FL64" s="42">
        <f t="shared" si="198"/>
        <v>0</v>
      </c>
      <c r="FM64" s="42">
        <f t="shared" si="198"/>
        <v>0</v>
      </c>
      <c r="FN64" s="42">
        <f t="shared" si="198"/>
        <v>0</v>
      </c>
      <c r="FO64" s="42">
        <f t="shared" si="198"/>
        <v>0</v>
      </c>
      <c r="FP64" s="42">
        <f t="shared" si="198"/>
        <v>0</v>
      </c>
      <c r="FQ64" s="42">
        <f t="shared" si="198"/>
        <v>0</v>
      </c>
      <c r="FR64" s="42">
        <f t="shared" si="198"/>
        <v>0</v>
      </c>
      <c r="FS64" s="42">
        <f t="shared" si="198"/>
        <v>0</v>
      </c>
      <c r="FT64" s="42">
        <f t="shared" si="198"/>
        <v>0</v>
      </c>
      <c r="FU64" s="42">
        <f t="shared" si="198"/>
        <v>0</v>
      </c>
      <c r="FV64" s="42">
        <f t="shared" si="198"/>
        <v>0</v>
      </c>
      <c r="FW64" s="42">
        <f t="shared" si="198"/>
        <v>0</v>
      </c>
      <c r="FX64" s="42">
        <f t="shared" si="198"/>
        <v>0</v>
      </c>
      <c r="FY64" s="42">
        <f t="shared" si="198"/>
        <v>0</v>
      </c>
      <c r="FZ64" s="42">
        <f t="shared" si="198"/>
        <v>0</v>
      </c>
      <c r="GA64" s="42">
        <f t="shared" si="198"/>
        <v>0</v>
      </c>
      <c r="GB64" s="42">
        <f t="shared" si="198"/>
        <v>0</v>
      </c>
      <c r="GC64" s="42">
        <f t="shared" si="198"/>
        <v>0</v>
      </c>
      <c r="GD64" s="42">
        <f t="shared" si="198"/>
        <v>0</v>
      </c>
      <c r="GE64" s="42">
        <f t="shared" si="198"/>
        <v>0</v>
      </c>
      <c r="GF64" s="42">
        <f t="shared" si="198"/>
        <v>0</v>
      </c>
      <c r="GG64" s="42">
        <f t="shared" si="198"/>
        <v>0</v>
      </c>
      <c r="GH64" s="42">
        <f t="shared" si="198"/>
        <v>0</v>
      </c>
      <c r="GI64" s="42">
        <f t="shared" si="198"/>
        <v>0</v>
      </c>
      <c r="GJ64" s="42">
        <f t="shared" si="198"/>
        <v>0</v>
      </c>
      <c r="GK64" s="42">
        <f t="shared" si="198"/>
        <v>0</v>
      </c>
      <c r="GL64" s="42">
        <f t="shared" si="198"/>
        <v>0</v>
      </c>
      <c r="GM64" s="42">
        <f t="shared" ref="GM64:IX65" si="199">IF(GM$63=$A64,1,0)</f>
        <v>0</v>
      </c>
      <c r="GN64" s="42">
        <f t="shared" si="199"/>
        <v>0</v>
      </c>
      <c r="GO64" s="42">
        <f t="shared" si="199"/>
        <v>0</v>
      </c>
      <c r="GP64" s="42">
        <f t="shared" si="199"/>
        <v>0</v>
      </c>
      <c r="GQ64" s="42">
        <f t="shared" si="199"/>
        <v>0</v>
      </c>
      <c r="GR64" s="42">
        <f t="shared" si="199"/>
        <v>0</v>
      </c>
      <c r="GS64" s="42">
        <f t="shared" si="199"/>
        <v>0</v>
      </c>
      <c r="GT64" s="42">
        <f t="shared" si="199"/>
        <v>0</v>
      </c>
      <c r="GU64" s="42">
        <f t="shared" si="199"/>
        <v>0</v>
      </c>
      <c r="GV64" s="42">
        <f t="shared" si="199"/>
        <v>0</v>
      </c>
      <c r="GW64" s="42">
        <f t="shared" si="199"/>
        <v>0</v>
      </c>
      <c r="GX64" s="42">
        <f t="shared" si="199"/>
        <v>0</v>
      </c>
      <c r="GY64" s="42">
        <f t="shared" si="199"/>
        <v>0</v>
      </c>
      <c r="GZ64" s="42">
        <f t="shared" si="199"/>
        <v>0</v>
      </c>
      <c r="HA64" s="42">
        <f t="shared" si="199"/>
        <v>0</v>
      </c>
      <c r="HB64" s="42">
        <f t="shared" si="199"/>
        <v>0</v>
      </c>
      <c r="HC64" s="42">
        <f t="shared" si="199"/>
        <v>0</v>
      </c>
      <c r="HD64" s="42">
        <f t="shared" si="199"/>
        <v>0</v>
      </c>
      <c r="HE64" s="42">
        <f t="shared" si="199"/>
        <v>0</v>
      </c>
      <c r="HF64" s="42">
        <f t="shared" si="199"/>
        <v>0</v>
      </c>
      <c r="HG64" s="42">
        <f t="shared" si="199"/>
        <v>0</v>
      </c>
      <c r="HH64" s="42">
        <f t="shared" si="199"/>
        <v>0</v>
      </c>
      <c r="HI64" s="42">
        <f t="shared" si="199"/>
        <v>0</v>
      </c>
      <c r="HJ64" s="42">
        <f t="shared" si="199"/>
        <v>0</v>
      </c>
      <c r="HK64" s="42">
        <f t="shared" si="199"/>
        <v>0</v>
      </c>
      <c r="HL64" s="42">
        <f t="shared" si="199"/>
        <v>0</v>
      </c>
      <c r="HM64" s="42">
        <f t="shared" si="199"/>
        <v>0</v>
      </c>
      <c r="HN64" s="42">
        <f t="shared" si="199"/>
        <v>0</v>
      </c>
      <c r="HO64" s="42">
        <f t="shared" si="199"/>
        <v>0</v>
      </c>
      <c r="HP64" s="42">
        <f t="shared" si="199"/>
        <v>0</v>
      </c>
      <c r="HQ64" s="42">
        <f t="shared" si="199"/>
        <v>1</v>
      </c>
      <c r="HR64" s="42">
        <f t="shared" si="199"/>
        <v>1</v>
      </c>
      <c r="HS64" s="42">
        <f t="shared" si="199"/>
        <v>1</v>
      </c>
      <c r="HT64" s="42">
        <f t="shared" si="199"/>
        <v>1</v>
      </c>
      <c r="HU64" s="42">
        <f t="shared" si="199"/>
        <v>1</v>
      </c>
      <c r="HV64" s="42">
        <f t="shared" si="199"/>
        <v>1</v>
      </c>
      <c r="HW64" s="42">
        <f t="shared" si="199"/>
        <v>1</v>
      </c>
      <c r="HX64" s="42">
        <f t="shared" si="199"/>
        <v>0</v>
      </c>
      <c r="HY64" s="42">
        <f t="shared" si="199"/>
        <v>0</v>
      </c>
      <c r="HZ64" s="42">
        <f t="shared" si="199"/>
        <v>0</v>
      </c>
      <c r="IA64" s="42">
        <f t="shared" si="199"/>
        <v>0</v>
      </c>
      <c r="IB64" s="42">
        <f t="shared" si="199"/>
        <v>0</v>
      </c>
      <c r="IC64" s="42">
        <f t="shared" si="199"/>
        <v>0</v>
      </c>
      <c r="ID64" s="42">
        <f t="shared" si="199"/>
        <v>0</v>
      </c>
      <c r="IE64" s="42">
        <f t="shared" si="199"/>
        <v>0</v>
      </c>
      <c r="IF64" s="42">
        <f t="shared" si="199"/>
        <v>0</v>
      </c>
      <c r="IG64" s="42">
        <f t="shared" si="199"/>
        <v>0</v>
      </c>
      <c r="IH64" s="42">
        <f t="shared" si="199"/>
        <v>0</v>
      </c>
      <c r="II64" s="42">
        <f t="shared" si="199"/>
        <v>0</v>
      </c>
      <c r="IJ64" s="42">
        <f t="shared" si="199"/>
        <v>0</v>
      </c>
      <c r="IK64" s="42">
        <f t="shared" si="199"/>
        <v>0</v>
      </c>
      <c r="IL64" s="42">
        <f t="shared" si="199"/>
        <v>0</v>
      </c>
      <c r="IM64" s="42">
        <f t="shared" si="199"/>
        <v>0</v>
      </c>
      <c r="IN64" s="42">
        <f t="shared" si="199"/>
        <v>0</v>
      </c>
      <c r="IO64" s="42">
        <f t="shared" si="199"/>
        <v>0</v>
      </c>
      <c r="IP64" s="42">
        <f t="shared" si="199"/>
        <v>0</v>
      </c>
      <c r="IQ64" s="42">
        <f t="shared" si="199"/>
        <v>0</v>
      </c>
      <c r="IR64" s="42">
        <f t="shared" si="199"/>
        <v>1</v>
      </c>
      <c r="IS64" s="42">
        <f t="shared" si="199"/>
        <v>1</v>
      </c>
      <c r="IT64" s="42">
        <f t="shared" si="199"/>
        <v>1</v>
      </c>
      <c r="IU64" s="42">
        <f t="shared" si="199"/>
        <v>0</v>
      </c>
      <c r="IV64" s="42">
        <f t="shared" si="199"/>
        <v>1</v>
      </c>
      <c r="IW64" s="42">
        <f t="shared" si="199"/>
        <v>1</v>
      </c>
      <c r="IX64" s="42">
        <f t="shared" si="199"/>
        <v>1</v>
      </c>
      <c r="IY64" s="42">
        <f t="shared" ref="IY64:LJ65" si="200">IF(IY$63=$A64,1,0)</f>
        <v>1</v>
      </c>
      <c r="IZ64" s="42">
        <f t="shared" si="200"/>
        <v>1</v>
      </c>
      <c r="JA64" s="42">
        <f t="shared" si="200"/>
        <v>1</v>
      </c>
      <c r="JB64" s="42">
        <f t="shared" si="200"/>
        <v>1</v>
      </c>
      <c r="JC64" s="42">
        <f t="shared" si="200"/>
        <v>1</v>
      </c>
      <c r="JD64" s="42">
        <f t="shared" si="200"/>
        <v>1</v>
      </c>
      <c r="JE64" s="42">
        <f t="shared" si="200"/>
        <v>1</v>
      </c>
      <c r="JF64" s="42">
        <f t="shared" si="200"/>
        <v>1</v>
      </c>
      <c r="JG64" s="42">
        <f t="shared" si="200"/>
        <v>1</v>
      </c>
      <c r="JH64" s="42">
        <f t="shared" si="200"/>
        <v>1</v>
      </c>
      <c r="JI64" s="42">
        <f t="shared" si="200"/>
        <v>1</v>
      </c>
      <c r="JJ64" s="42">
        <f t="shared" si="200"/>
        <v>1</v>
      </c>
      <c r="JK64" s="42">
        <f t="shared" si="200"/>
        <v>1</v>
      </c>
      <c r="JL64" s="42">
        <f t="shared" si="200"/>
        <v>1</v>
      </c>
      <c r="JM64" s="42">
        <f t="shared" si="200"/>
        <v>1</v>
      </c>
      <c r="JN64" s="42">
        <f t="shared" si="200"/>
        <v>1</v>
      </c>
      <c r="JO64" s="42">
        <f t="shared" si="200"/>
        <v>1</v>
      </c>
      <c r="JP64" s="42">
        <f t="shared" si="200"/>
        <v>1</v>
      </c>
      <c r="JQ64" s="42">
        <f t="shared" si="200"/>
        <v>1</v>
      </c>
      <c r="JR64" s="42">
        <f t="shared" si="200"/>
        <v>1</v>
      </c>
      <c r="JS64" s="42">
        <f t="shared" si="200"/>
        <v>1</v>
      </c>
      <c r="JT64" s="42">
        <f t="shared" si="200"/>
        <v>1</v>
      </c>
      <c r="JU64" s="42">
        <f t="shared" si="200"/>
        <v>1</v>
      </c>
      <c r="JV64" s="42">
        <f t="shared" si="200"/>
        <v>1</v>
      </c>
      <c r="JW64" s="42">
        <f t="shared" si="200"/>
        <v>1</v>
      </c>
      <c r="JX64" s="42">
        <f t="shared" si="200"/>
        <v>1</v>
      </c>
      <c r="JY64" s="42">
        <f t="shared" si="200"/>
        <v>1</v>
      </c>
      <c r="JZ64" s="42">
        <f t="shared" si="200"/>
        <v>1</v>
      </c>
      <c r="KA64" s="42">
        <f t="shared" si="200"/>
        <v>1</v>
      </c>
      <c r="KB64" s="42">
        <f t="shared" si="200"/>
        <v>1</v>
      </c>
      <c r="KC64" s="42">
        <f t="shared" si="200"/>
        <v>1</v>
      </c>
      <c r="KD64" s="42">
        <f t="shared" si="200"/>
        <v>1</v>
      </c>
      <c r="KE64" s="42">
        <f t="shared" si="200"/>
        <v>1</v>
      </c>
      <c r="KF64" s="42">
        <f t="shared" si="200"/>
        <v>1</v>
      </c>
      <c r="KG64" s="42">
        <f t="shared" si="200"/>
        <v>1</v>
      </c>
      <c r="KH64" s="42">
        <f t="shared" si="200"/>
        <v>1</v>
      </c>
      <c r="KI64" s="42">
        <f t="shared" si="200"/>
        <v>1</v>
      </c>
      <c r="KJ64" s="42">
        <f t="shared" si="200"/>
        <v>1</v>
      </c>
      <c r="KK64" s="42">
        <f t="shared" si="200"/>
        <v>1</v>
      </c>
      <c r="KL64" s="42">
        <f t="shared" si="200"/>
        <v>1</v>
      </c>
      <c r="KM64" s="42">
        <f t="shared" si="200"/>
        <v>1</v>
      </c>
      <c r="KN64" s="42">
        <f t="shared" si="200"/>
        <v>1</v>
      </c>
      <c r="KO64" s="42">
        <f t="shared" si="200"/>
        <v>1</v>
      </c>
      <c r="KP64" s="42">
        <f t="shared" si="200"/>
        <v>1</v>
      </c>
      <c r="KQ64" s="42">
        <f t="shared" si="200"/>
        <v>1</v>
      </c>
      <c r="KR64" s="42">
        <f t="shared" si="200"/>
        <v>1</v>
      </c>
      <c r="KS64" s="42">
        <f t="shared" si="200"/>
        <v>1</v>
      </c>
      <c r="KT64" s="42">
        <f t="shared" si="200"/>
        <v>1</v>
      </c>
      <c r="KU64" s="42">
        <f t="shared" si="200"/>
        <v>1</v>
      </c>
      <c r="KV64" s="42">
        <f t="shared" si="200"/>
        <v>1</v>
      </c>
      <c r="KW64" s="42">
        <f t="shared" si="200"/>
        <v>1</v>
      </c>
      <c r="KX64" s="42">
        <f t="shared" si="200"/>
        <v>1</v>
      </c>
      <c r="KY64" s="42">
        <f t="shared" si="200"/>
        <v>1</v>
      </c>
      <c r="KZ64" s="42">
        <f t="shared" si="200"/>
        <v>1</v>
      </c>
      <c r="LA64" s="42">
        <f t="shared" si="200"/>
        <v>1</v>
      </c>
      <c r="LB64" s="42">
        <f t="shared" si="200"/>
        <v>1</v>
      </c>
      <c r="LC64" s="42">
        <f t="shared" si="200"/>
        <v>1</v>
      </c>
      <c r="LD64" s="42">
        <f t="shared" si="200"/>
        <v>1</v>
      </c>
      <c r="LE64" s="42">
        <f t="shared" si="200"/>
        <v>1</v>
      </c>
      <c r="LF64" s="42">
        <f t="shared" si="200"/>
        <v>1</v>
      </c>
      <c r="LG64" s="42">
        <f t="shared" si="200"/>
        <v>0</v>
      </c>
      <c r="LH64" s="42">
        <f t="shared" si="200"/>
        <v>1</v>
      </c>
      <c r="LI64" s="42">
        <f t="shared" si="200"/>
        <v>1</v>
      </c>
      <c r="LJ64" s="42">
        <f t="shared" si="200"/>
        <v>1</v>
      </c>
      <c r="LK64" s="42">
        <f t="shared" ref="LK64:NV65" si="201">IF(LK$63=$A64,1,0)</f>
        <v>1</v>
      </c>
      <c r="LL64" s="42">
        <f t="shared" si="201"/>
        <v>1</v>
      </c>
      <c r="LM64" s="42">
        <f t="shared" si="201"/>
        <v>1</v>
      </c>
      <c r="LN64" s="42">
        <f t="shared" si="201"/>
        <v>1</v>
      </c>
      <c r="LO64" s="42">
        <f t="shared" si="201"/>
        <v>1</v>
      </c>
      <c r="LP64" s="42">
        <f t="shared" si="201"/>
        <v>1</v>
      </c>
      <c r="LQ64" s="42">
        <f t="shared" si="201"/>
        <v>1</v>
      </c>
      <c r="LR64" s="42">
        <f t="shared" si="201"/>
        <v>1</v>
      </c>
      <c r="LS64" s="42">
        <f t="shared" si="201"/>
        <v>1</v>
      </c>
      <c r="LT64" s="42">
        <f t="shared" si="201"/>
        <v>1</v>
      </c>
      <c r="LU64" s="42">
        <f t="shared" si="201"/>
        <v>1</v>
      </c>
      <c r="LV64" s="42">
        <f t="shared" si="201"/>
        <v>1</v>
      </c>
      <c r="LW64" s="42">
        <f t="shared" si="201"/>
        <v>1</v>
      </c>
      <c r="LX64" s="42">
        <f t="shared" si="201"/>
        <v>1</v>
      </c>
      <c r="LY64" s="42">
        <f t="shared" si="201"/>
        <v>1</v>
      </c>
      <c r="LZ64" s="42">
        <f t="shared" si="201"/>
        <v>1</v>
      </c>
      <c r="MA64" s="42">
        <f t="shared" si="201"/>
        <v>1</v>
      </c>
      <c r="MB64" s="42">
        <f t="shared" si="201"/>
        <v>1</v>
      </c>
      <c r="MC64" s="42">
        <f t="shared" si="201"/>
        <v>1</v>
      </c>
      <c r="MD64" s="42">
        <f t="shared" si="201"/>
        <v>1</v>
      </c>
      <c r="ME64" s="42">
        <f t="shared" si="201"/>
        <v>1</v>
      </c>
      <c r="MF64" s="42">
        <f t="shared" si="201"/>
        <v>1</v>
      </c>
      <c r="MG64" s="42">
        <f t="shared" si="201"/>
        <v>1</v>
      </c>
      <c r="MH64" s="42">
        <f t="shared" si="201"/>
        <v>1</v>
      </c>
      <c r="MI64" s="42">
        <f t="shared" si="201"/>
        <v>1</v>
      </c>
      <c r="MJ64" s="42">
        <f t="shared" si="201"/>
        <v>1</v>
      </c>
      <c r="MK64" s="42">
        <f t="shared" si="201"/>
        <v>1</v>
      </c>
      <c r="ML64" s="42">
        <f t="shared" si="201"/>
        <v>1</v>
      </c>
      <c r="MM64" s="42">
        <f t="shared" si="201"/>
        <v>1</v>
      </c>
      <c r="MN64" s="42">
        <f t="shared" si="201"/>
        <v>1</v>
      </c>
      <c r="MO64" s="42">
        <f t="shared" si="201"/>
        <v>1</v>
      </c>
      <c r="MP64" s="42">
        <f t="shared" si="201"/>
        <v>1</v>
      </c>
      <c r="MQ64" s="42">
        <f t="shared" si="201"/>
        <v>1</v>
      </c>
      <c r="MR64" s="42">
        <f t="shared" si="201"/>
        <v>1</v>
      </c>
      <c r="MS64" s="42">
        <f t="shared" si="201"/>
        <v>1</v>
      </c>
      <c r="MT64" s="42">
        <f t="shared" si="201"/>
        <v>1</v>
      </c>
      <c r="MU64" s="42">
        <f t="shared" si="201"/>
        <v>1</v>
      </c>
      <c r="MV64" s="42">
        <f t="shared" si="201"/>
        <v>1</v>
      </c>
      <c r="MW64" s="42">
        <f t="shared" si="201"/>
        <v>1</v>
      </c>
      <c r="MX64" s="42">
        <f t="shared" si="201"/>
        <v>0</v>
      </c>
      <c r="MY64" s="42">
        <f t="shared" si="201"/>
        <v>0</v>
      </c>
      <c r="MZ64" s="42">
        <f t="shared" si="201"/>
        <v>0</v>
      </c>
      <c r="NA64" s="42">
        <f t="shared" si="201"/>
        <v>0</v>
      </c>
      <c r="NB64" s="42">
        <f t="shared" si="201"/>
        <v>0</v>
      </c>
      <c r="NC64" s="42">
        <f t="shared" si="201"/>
        <v>0</v>
      </c>
      <c r="ND64" s="42">
        <f t="shared" si="201"/>
        <v>0</v>
      </c>
      <c r="NE64" s="42">
        <f t="shared" si="201"/>
        <v>0</v>
      </c>
      <c r="NF64" s="42">
        <f t="shared" si="201"/>
        <v>0</v>
      </c>
      <c r="NG64" s="42">
        <f t="shared" si="201"/>
        <v>0</v>
      </c>
      <c r="NH64" s="42">
        <f t="shared" si="201"/>
        <v>0</v>
      </c>
      <c r="NI64" s="42">
        <f t="shared" si="201"/>
        <v>0</v>
      </c>
      <c r="NJ64" s="42">
        <f t="shared" si="201"/>
        <v>0</v>
      </c>
      <c r="NK64" s="42">
        <f t="shared" si="201"/>
        <v>0</v>
      </c>
      <c r="NL64" s="42">
        <f t="shared" si="201"/>
        <v>0</v>
      </c>
      <c r="NM64" s="42">
        <f t="shared" si="201"/>
        <v>0</v>
      </c>
      <c r="NN64" s="42">
        <f t="shared" si="201"/>
        <v>0</v>
      </c>
      <c r="NO64" s="42">
        <f t="shared" si="201"/>
        <v>0</v>
      </c>
      <c r="NP64" s="42">
        <f t="shared" si="201"/>
        <v>0</v>
      </c>
      <c r="NQ64" s="42">
        <f t="shared" si="201"/>
        <v>0</v>
      </c>
      <c r="NR64" s="42">
        <f t="shared" si="201"/>
        <v>0</v>
      </c>
      <c r="NS64" s="42">
        <f t="shared" si="201"/>
        <v>0</v>
      </c>
      <c r="NT64" s="42">
        <f t="shared" si="201"/>
        <v>0</v>
      </c>
      <c r="NU64" s="42">
        <f t="shared" si="201"/>
        <v>0</v>
      </c>
      <c r="NV64" s="42">
        <f t="shared" si="201"/>
        <v>1</v>
      </c>
      <c r="NW64" s="42">
        <f t="shared" ref="NW64:QH65" si="202">IF(NW$63=$A64,1,0)</f>
        <v>1</v>
      </c>
      <c r="NX64" s="42">
        <f t="shared" si="202"/>
        <v>1</v>
      </c>
      <c r="NY64" s="42">
        <f t="shared" si="202"/>
        <v>1</v>
      </c>
      <c r="NZ64" s="42">
        <f t="shared" si="202"/>
        <v>1</v>
      </c>
      <c r="OA64" s="42">
        <f t="shared" si="202"/>
        <v>1</v>
      </c>
      <c r="OB64" s="42">
        <f t="shared" si="202"/>
        <v>1</v>
      </c>
      <c r="OC64" s="42">
        <f t="shared" si="202"/>
        <v>1</v>
      </c>
      <c r="OD64" s="42">
        <f t="shared" si="202"/>
        <v>1</v>
      </c>
      <c r="OE64" s="42">
        <f t="shared" si="202"/>
        <v>1</v>
      </c>
      <c r="OF64" s="42">
        <f t="shared" si="202"/>
        <v>1</v>
      </c>
      <c r="OG64" s="42">
        <f t="shared" si="202"/>
        <v>1</v>
      </c>
      <c r="OH64" s="42">
        <f t="shared" si="202"/>
        <v>1</v>
      </c>
      <c r="OI64" s="42">
        <f t="shared" si="202"/>
        <v>1</v>
      </c>
      <c r="OJ64" s="42">
        <f t="shared" si="202"/>
        <v>1</v>
      </c>
      <c r="OK64" s="42">
        <f t="shared" si="202"/>
        <v>1</v>
      </c>
      <c r="OL64" s="42">
        <f t="shared" si="202"/>
        <v>1</v>
      </c>
      <c r="OM64" s="42">
        <f t="shared" si="202"/>
        <v>1</v>
      </c>
      <c r="ON64" s="42">
        <f t="shared" si="202"/>
        <v>1</v>
      </c>
      <c r="OO64" s="42">
        <f t="shared" si="202"/>
        <v>1</v>
      </c>
      <c r="OP64" s="42">
        <f t="shared" si="202"/>
        <v>1</v>
      </c>
      <c r="OQ64" s="42">
        <f t="shared" si="202"/>
        <v>1</v>
      </c>
      <c r="OR64" s="42">
        <f t="shared" si="202"/>
        <v>1</v>
      </c>
      <c r="OS64" s="42">
        <f t="shared" si="202"/>
        <v>1</v>
      </c>
      <c r="OT64" s="42">
        <f t="shared" si="202"/>
        <v>1</v>
      </c>
      <c r="OU64" s="42">
        <f t="shared" si="202"/>
        <v>1</v>
      </c>
      <c r="OV64" s="42">
        <f t="shared" si="202"/>
        <v>1</v>
      </c>
      <c r="OW64" s="42">
        <f t="shared" si="202"/>
        <v>1</v>
      </c>
      <c r="OX64" s="42">
        <f t="shared" si="202"/>
        <v>1</v>
      </c>
      <c r="OY64" s="42">
        <f t="shared" si="202"/>
        <v>1</v>
      </c>
      <c r="OZ64" s="42">
        <f t="shared" si="202"/>
        <v>1</v>
      </c>
      <c r="PA64" s="42">
        <f t="shared" si="202"/>
        <v>1</v>
      </c>
      <c r="PB64" s="42">
        <f t="shared" si="202"/>
        <v>1</v>
      </c>
      <c r="PC64" s="42">
        <f t="shared" si="202"/>
        <v>1</v>
      </c>
      <c r="PD64" s="42">
        <f t="shared" si="202"/>
        <v>1</v>
      </c>
      <c r="PE64" s="42">
        <f t="shared" si="202"/>
        <v>1</v>
      </c>
      <c r="PF64" s="42">
        <f t="shared" si="202"/>
        <v>1</v>
      </c>
      <c r="PG64" s="42">
        <f t="shared" si="202"/>
        <v>1</v>
      </c>
      <c r="PH64" s="42">
        <f t="shared" si="202"/>
        <v>1</v>
      </c>
      <c r="PI64" s="42">
        <f t="shared" si="202"/>
        <v>1</v>
      </c>
      <c r="PJ64" s="42">
        <f t="shared" si="202"/>
        <v>1</v>
      </c>
      <c r="PK64" s="42">
        <f t="shared" si="202"/>
        <v>1</v>
      </c>
      <c r="PL64" s="42">
        <f t="shared" si="202"/>
        <v>1</v>
      </c>
      <c r="PM64" s="42">
        <f t="shared" si="202"/>
        <v>1</v>
      </c>
      <c r="PN64" s="42">
        <f t="shared" si="202"/>
        <v>1</v>
      </c>
      <c r="PO64" s="42">
        <f t="shared" si="202"/>
        <v>1</v>
      </c>
      <c r="PP64" s="42">
        <f t="shared" si="202"/>
        <v>1</v>
      </c>
      <c r="PQ64" s="42">
        <f t="shared" si="202"/>
        <v>1</v>
      </c>
      <c r="PR64" s="42">
        <f t="shared" si="202"/>
        <v>1</v>
      </c>
      <c r="PS64" s="42">
        <f t="shared" si="202"/>
        <v>1</v>
      </c>
      <c r="PT64" s="42">
        <f t="shared" si="202"/>
        <v>1</v>
      </c>
      <c r="PU64" s="42">
        <f t="shared" si="202"/>
        <v>1</v>
      </c>
      <c r="PV64" s="42">
        <f t="shared" si="202"/>
        <v>1</v>
      </c>
      <c r="PW64" s="42">
        <f t="shared" si="202"/>
        <v>1</v>
      </c>
      <c r="PX64" s="42">
        <f t="shared" si="202"/>
        <v>1</v>
      </c>
      <c r="PY64" s="42">
        <f t="shared" si="202"/>
        <v>1</v>
      </c>
      <c r="PZ64" s="42">
        <f t="shared" si="202"/>
        <v>1</v>
      </c>
      <c r="QA64" s="42">
        <f t="shared" si="202"/>
        <v>1</v>
      </c>
      <c r="QB64" s="42">
        <f t="shared" si="202"/>
        <v>1</v>
      </c>
      <c r="QC64" s="42">
        <f t="shared" si="202"/>
        <v>1</v>
      </c>
      <c r="QD64" s="42">
        <f t="shared" si="202"/>
        <v>1</v>
      </c>
      <c r="QE64" s="42">
        <f t="shared" si="202"/>
        <v>1</v>
      </c>
      <c r="QF64" s="42">
        <f t="shared" si="202"/>
        <v>1</v>
      </c>
      <c r="QG64" s="42">
        <f t="shared" si="202"/>
        <v>1</v>
      </c>
      <c r="QH64" s="42">
        <f t="shared" si="202"/>
        <v>1</v>
      </c>
      <c r="QI64" s="42">
        <f t="shared" ref="QI64:ST65" si="203">IF(QI$63=$A64,1,0)</f>
        <v>1</v>
      </c>
      <c r="QJ64" s="42">
        <f t="shared" si="203"/>
        <v>0</v>
      </c>
      <c r="QK64" s="42">
        <f t="shared" si="203"/>
        <v>0</v>
      </c>
      <c r="QL64" s="42">
        <f t="shared" si="203"/>
        <v>0</v>
      </c>
      <c r="QM64" s="42">
        <f t="shared" si="203"/>
        <v>0</v>
      </c>
      <c r="QN64" s="42">
        <f t="shared" si="203"/>
        <v>0</v>
      </c>
      <c r="QO64" s="42">
        <f t="shared" si="203"/>
        <v>1</v>
      </c>
      <c r="QP64" s="42">
        <f t="shared" si="203"/>
        <v>1</v>
      </c>
      <c r="QQ64" s="42">
        <f t="shared" si="203"/>
        <v>1</v>
      </c>
      <c r="QR64" s="42">
        <f t="shared" si="203"/>
        <v>1</v>
      </c>
      <c r="QS64" s="42">
        <f t="shared" si="203"/>
        <v>1</v>
      </c>
      <c r="QT64" s="42">
        <f t="shared" si="203"/>
        <v>1</v>
      </c>
      <c r="QU64" s="42">
        <f t="shared" si="203"/>
        <v>1</v>
      </c>
      <c r="QV64" s="42">
        <f t="shared" si="203"/>
        <v>1</v>
      </c>
      <c r="QW64" s="42">
        <f t="shared" si="203"/>
        <v>1</v>
      </c>
      <c r="QX64" s="42">
        <f t="shared" si="203"/>
        <v>1</v>
      </c>
      <c r="QY64" s="42">
        <f t="shared" si="203"/>
        <v>1</v>
      </c>
      <c r="QZ64" s="42">
        <f t="shared" si="203"/>
        <v>1</v>
      </c>
      <c r="RA64" s="42">
        <f t="shared" si="203"/>
        <v>1</v>
      </c>
      <c r="RB64" s="42">
        <f t="shared" si="203"/>
        <v>1</v>
      </c>
      <c r="RC64" s="42">
        <f t="shared" si="203"/>
        <v>1</v>
      </c>
      <c r="RD64" s="42">
        <f t="shared" si="203"/>
        <v>1</v>
      </c>
      <c r="RE64" s="42">
        <f t="shared" si="203"/>
        <v>1</v>
      </c>
      <c r="RF64" s="42">
        <f t="shared" si="203"/>
        <v>1</v>
      </c>
      <c r="RG64" s="42">
        <f t="shared" si="203"/>
        <v>1</v>
      </c>
      <c r="RH64" s="42">
        <f t="shared" si="203"/>
        <v>1</v>
      </c>
      <c r="RI64" s="42">
        <f t="shared" si="203"/>
        <v>1</v>
      </c>
      <c r="RJ64" s="42">
        <f t="shared" si="203"/>
        <v>1</v>
      </c>
      <c r="RK64" s="42">
        <f t="shared" si="203"/>
        <v>1</v>
      </c>
      <c r="RL64" s="42">
        <f t="shared" si="203"/>
        <v>1</v>
      </c>
      <c r="RM64" s="42">
        <f t="shared" si="203"/>
        <v>1</v>
      </c>
      <c r="RN64" s="42">
        <f t="shared" si="203"/>
        <v>1</v>
      </c>
      <c r="RO64" s="42">
        <f t="shared" si="203"/>
        <v>1</v>
      </c>
      <c r="RP64" s="42">
        <f t="shared" si="203"/>
        <v>0</v>
      </c>
      <c r="RQ64" s="42">
        <f t="shared" si="203"/>
        <v>0</v>
      </c>
      <c r="RR64" s="42">
        <f t="shared" si="203"/>
        <v>0</v>
      </c>
      <c r="RS64" s="42">
        <f t="shared" si="203"/>
        <v>1</v>
      </c>
      <c r="RT64" s="42">
        <f t="shared" si="203"/>
        <v>1</v>
      </c>
      <c r="RU64" s="42">
        <f t="shared" si="203"/>
        <v>1</v>
      </c>
      <c r="RV64" s="42">
        <f t="shared" si="203"/>
        <v>1</v>
      </c>
      <c r="RW64" s="42">
        <f t="shared" si="203"/>
        <v>1</v>
      </c>
      <c r="RX64" s="42">
        <f t="shared" si="203"/>
        <v>1</v>
      </c>
      <c r="RY64" s="42">
        <f t="shared" si="203"/>
        <v>1</v>
      </c>
      <c r="RZ64" s="42">
        <f t="shared" si="203"/>
        <v>0</v>
      </c>
      <c r="SA64" s="42">
        <f t="shared" si="203"/>
        <v>0</v>
      </c>
      <c r="SB64" s="42">
        <f t="shared" si="203"/>
        <v>0</v>
      </c>
      <c r="SC64" s="42">
        <f t="shared" si="203"/>
        <v>0</v>
      </c>
      <c r="SD64" s="42">
        <f t="shared" si="203"/>
        <v>0</v>
      </c>
      <c r="SE64" s="42">
        <f t="shared" si="203"/>
        <v>0</v>
      </c>
      <c r="SF64" s="42">
        <f t="shared" si="203"/>
        <v>0</v>
      </c>
      <c r="SG64" s="42">
        <f t="shared" si="203"/>
        <v>0</v>
      </c>
      <c r="SH64" s="42">
        <f t="shared" si="203"/>
        <v>0</v>
      </c>
      <c r="SI64" s="42">
        <f t="shared" si="203"/>
        <v>0</v>
      </c>
      <c r="SJ64" s="42">
        <f t="shared" si="203"/>
        <v>0</v>
      </c>
      <c r="SK64" s="42">
        <f t="shared" si="203"/>
        <v>0</v>
      </c>
      <c r="SL64" s="42">
        <f t="shared" si="203"/>
        <v>0</v>
      </c>
      <c r="SM64" s="42">
        <f t="shared" si="203"/>
        <v>0</v>
      </c>
      <c r="SN64" s="42">
        <f t="shared" si="203"/>
        <v>0</v>
      </c>
      <c r="SO64" s="42">
        <f t="shared" si="203"/>
        <v>0</v>
      </c>
      <c r="SP64" s="42">
        <f t="shared" si="203"/>
        <v>0</v>
      </c>
      <c r="SQ64" s="42">
        <f t="shared" si="203"/>
        <v>0</v>
      </c>
      <c r="SR64" s="42">
        <f t="shared" si="203"/>
        <v>0</v>
      </c>
      <c r="SS64" s="42">
        <f t="shared" si="203"/>
        <v>0</v>
      </c>
      <c r="ST64" s="42">
        <f t="shared" si="203"/>
        <v>0</v>
      </c>
      <c r="SU64" s="42">
        <f t="shared" ref="SU64:VF65" si="204">IF(SU$63=$A64,1,0)</f>
        <v>0</v>
      </c>
      <c r="SV64" s="42">
        <f t="shared" si="204"/>
        <v>0</v>
      </c>
      <c r="SW64" s="42">
        <f t="shared" si="204"/>
        <v>0</v>
      </c>
      <c r="SX64" s="42">
        <f t="shared" si="204"/>
        <v>0</v>
      </c>
      <c r="SY64" s="42">
        <f t="shared" si="204"/>
        <v>0</v>
      </c>
      <c r="SZ64" s="42">
        <f t="shared" si="204"/>
        <v>0</v>
      </c>
      <c r="TA64" s="42">
        <f t="shared" si="204"/>
        <v>0</v>
      </c>
      <c r="TB64" s="42">
        <f t="shared" si="204"/>
        <v>0</v>
      </c>
      <c r="TC64" s="42">
        <f t="shared" si="204"/>
        <v>0</v>
      </c>
      <c r="TD64" s="42">
        <f t="shared" si="204"/>
        <v>0</v>
      </c>
      <c r="TE64" s="42">
        <f t="shared" si="204"/>
        <v>0</v>
      </c>
      <c r="TF64" s="42">
        <f t="shared" si="204"/>
        <v>0</v>
      </c>
      <c r="TG64" s="42">
        <f t="shared" si="204"/>
        <v>0</v>
      </c>
      <c r="TH64" s="42">
        <f t="shared" si="204"/>
        <v>0</v>
      </c>
      <c r="TI64" s="42">
        <f t="shared" si="204"/>
        <v>1</v>
      </c>
      <c r="TJ64" s="42">
        <f t="shared" si="204"/>
        <v>1</v>
      </c>
      <c r="TK64" s="42">
        <f t="shared" si="204"/>
        <v>1</v>
      </c>
      <c r="TL64" s="42">
        <f t="shared" si="204"/>
        <v>1</v>
      </c>
      <c r="TM64" s="42">
        <f t="shared" si="204"/>
        <v>1</v>
      </c>
      <c r="TN64" s="42">
        <f t="shared" si="204"/>
        <v>1</v>
      </c>
      <c r="TO64" s="42">
        <f t="shared" si="204"/>
        <v>1</v>
      </c>
      <c r="TP64" s="42">
        <f t="shared" si="204"/>
        <v>1</v>
      </c>
      <c r="TQ64" s="42">
        <f t="shared" si="204"/>
        <v>1</v>
      </c>
      <c r="TR64" s="42">
        <f t="shared" si="204"/>
        <v>1</v>
      </c>
      <c r="TS64" s="42">
        <f t="shared" si="204"/>
        <v>1</v>
      </c>
      <c r="TT64" s="42">
        <f t="shared" si="204"/>
        <v>1</v>
      </c>
      <c r="TU64" s="42">
        <f t="shared" si="204"/>
        <v>1</v>
      </c>
      <c r="TV64" s="42">
        <f t="shared" si="204"/>
        <v>1</v>
      </c>
      <c r="TW64" s="42">
        <f t="shared" si="204"/>
        <v>1</v>
      </c>
      <c r="TX64" s="42">
        <f t="shared" si="204"/>
        <v>1</v>
      </c>
      <c r="TY64" s="42">
        <f t="shared" si="204"/>
        <v>1</v>
      </c>
      <c r="TZ64" s="42">
        <f t="shared" si="204"/>
        <v>1</v>
      </c>
      <c r="UA64" s="42">
        <f t="shared" si="204"/>
        <v>1</v>
      </c>
      <c r="UB64" s="42">
        <f t="shared" si="204"/>
        <v>1</v>
      </c>
      <c r="UC64" s="42">
        <f t="shared" si="204"/>
        <v>1</v>
      </c>
      <c r="UD64" s="42">
        <f t="shared" si="204"/>
        <v>1</v>
      </c>
      <c r="UE64" s="42">
        <f t="shared" si="204"/>
        <v>1</v>
      </c>
      <c r="UF64" s="42">
        <f t="shared" si="204"/>
        <v>1</v>
      </c>
      <c r="UG64" s="42">
        <f t="shared" si="204"/>
        <v>1</v>
      </c>
      <c r="UH64" s="42">
        <f t="shared" si="204"/>
        <v>1</v>
      </c>
      <c r="UI64" s="42">
        <f t="shared" si="204"/>
        <v>1</v>
      </c>
      <c r="UJ64" s="42">
        <f t="shared" si="204"/>
        <v>1</v>
      </c>
      <c r="UK64" s="42">
        <f t="shared" si="204"/>
        <v>1</v>
      </c>
      <c r="UL64" s="42">
        <f t="shared" si="204"/>
        <v>1</v>
      </c>
      <c r="UM64" s="42">
        <f t="shared" si="204"/>
        <v>1</v>
      </c>
      <c r="UN64" s="42">
        <f t="shared" si="204"/>
        <v>1</v>
      </c>
      <c r="UO64" s="42">
        <f t="shared" si="204"/>
        <v>1</v>
      </c>
      <c r="UP64" s="42">
        <f t="shared" si="204"/>
        <v>1</v>
      </c>
      <c r="UQ64" s="42">
        <f t="shared" si="204"/>
        <v>1</v>
      </c>
      <c r="UR64" s="42">
        <f t="shared" si="204"/>
        <v>1</v>
      </c>
      <c r="US64" s="42">
        <f t="shared" si="204"/>
        <v>1</v>
      </c>
      <c r="UT64" s="42">
        <f t="shared" si="204"/>
        <v>1</v>
      </c>
      <c r="UU64" s="42">
        <f t="shared" si="204"/>
        <v>1</v>
      </c>
      <c r="UV64" s="42">
        <f t="shared" si="204"/>
        <v>1</v>
      </c>
      <c r="UW64" s="42">
        <f t="shared" si="204"/>
        <v>1</v>
      </c>
      <c r="UX64" s="42">
        <f t="shared" si="204"/>
        <v>1</v>
      </c>
      <c r="UY64" s="42">
        <f t="shared" si="204"/>
        <v>1</v>
      </c>
      <c r="UZ64" s="42">
        <f t="shared" si="204"/>
        <v>1</v>
      </c>
      <c r="VA64" s="42">
        <f t="shared" si="204"/>
        <v>1</v>
      </c>
      <c r="VB64" s="42">
        <f t="shared" si="204"/>
        <v>1</v>
      </c>
      <c r="VC64" s="42">
        <f t="shared" si="204"/>
        <v>1</v>
      </c>
      <c r="VD64" s="42">
        <f t="shared" si="204"/>
        <v>1</v>
      </c>
      <c r="VE64" s="42">
        <f t="shared" si="204"/>
        <v>1</v>
      </c>
      <c r="VF64" s="42">
        <f t="shared" si="204"/>
        <v>1</v>
      </c>
      <c r="VG64" s="42">
        <f t="shared" ref="VG64:XR65" si="205">IF(VG$63=$A64,1,0)</f>
        <v>1</v>
      </c>
      <c r="VH64" s="42">
        <f t="shared" si="205"/>
        <v>1</v>
      </c>
      <c r="VI64" s="42">
        <f t="shared" si="205"/>
        <v>1</v>
      </c>
      <c r="VJ64" s="42">
        <f t="shared" si="205"/>
        <v>1</v>
      </c>
      <c r="VK64" s="42">
        <f t="shared" si="205"/>
        <v>1</v>
      </c>
      <c r="VL64" s="42">
        <f t="shared" si="205"/>
        <v>1</v>
      </c>
      <c r="VM64" s="42">
        <f t="shared" si="205"/>
        <v>1</v>
      </c>
      <c r="VN64" s="42">
        <f t="shared" si="205"/>
        <v>1</v>
      </c>
      <c r="VO64" s="42">
        <f t="shared" si="205"/>
        <v>1</v>
      </c>
      <c r="VP64" s="42">
        <f t="shared" si="205"/>
        <v>1</v>
      </c>
      <c r="VQ64" s="42">
        <f t="shared" si="205"/>
        <v>1</v>
      </c>
      <c r="VR64" s="42">
        <f t="shared" si="205"/>
        <v>1</v>
      </c>
      <c r="VS64" s="42">
        <f t="shared" si="205"/>
        <v>1</v>
      </c>
      <c r="VT64" s="42">
        <f t="shared" si="205"/>
        <v>1</v>
      </c>
      <c r="VU64" s="42">
        <f t="shared" si="205"/>
        <v>1</v>
      </c>
      <c r="VV64" s="42">
        <f t="shared" si="205"/>
        <v>1</v>
      </c>
      <c r="VW64" s="42">
        <f t="shared" si="205"/>
        <v>1</v>
      </c>
      <c r="VX64" s="42">
        <f t="shared" si="205"/>
        <v>1</v>
      </c>
      <c r="VY64" s="42">
        <f t="shared" si="205"/>
        <v>1</v>
      </c>
      <c r="VZ64" s="42">
        <f t="shared" si="205"/>
        <v>1</v>
      </c>
      <c r="WA64" s="42">
        <f t="shared" si="205"/>
        <v>1</v>
      </c>
      <c r="WB64" s="42">
        <f t="shared" si="205"/>
        <v>1</v>
      </c>
      <c r="WC64" s="42">
        <f t="shared" si="205"/>
        <v>1</v>
      </c>
      <c r="WD64" s="42">
        <f t="shared" si="205"/>
        <v>1</v>
      </c>
      <c r="WE64" s="42">
        <f t="shared" si="205"/>
        <v>1</v>
      </c>
      <c r="WF64" s="42">
        <f t="shared" si="205"/>
        <v>1</v>
      </c>
      <c r="WG64" s="42">
        <f t="shared" si="205"/>
        <v>1</v>
      </c>
      <c r="WH64" s="42">
        <f t="shared" si="205"/>
        <v>1</v>
      </c>
      <c r="WI64" s="42">
        <f t="shared" si="205"/>
        <v>1</v>
      </c>
      <c r="WJ64" s="42">
        <f t="shared" si="205"/>
        <v>1</v>
      </c>
      <c r="WK64" s="42">
        <f t="shared" si="205"/>
        <v>1</v>
      </c>
      <c r="WL64" s="42">
        <f t="shared" si="205"/>
        <v>1</v>
      </c>
      <c r="WM64" s="42">
        <f t="shared" si="205"/>
        <v>1</v>
      </c>
      <c r="WN64" s="42">
        <f t="shared" si="205"/>
        <v>1</v>
      </c>
      <c r="WO64" s="42">
        <f t="shared" si="205"/>
        <v>1</v>
      </c>
      <c r="WP64" s="42">
        <f t="shared" si="205"/>
        <v>1</v>
      </c>
      <c r="WQ64" s="42">
        <f t="shared" si="205"/>
        <v>1</v>
      </c>
      <c r="WR64" s="42">
        <f t="shared" si="205"/>
        <v>1</v>
      </c>
      <c r="WS64" s="42">
        <f t="shared" si="205"/>
        <v>1</v>
      </c>
      <c r="WT64" s="42">
        <f t="shared" si="205"/>
        <v>1</v>
      </c>
      <c r="WU64" s="42">
        <f t="shared" si="205"/>
        <v>1</v>
      </c>
      <c r="WV64" s="42">
        <f t="shared" si="205"/>
        <v>1</v>
      </c>
      <c r="WW64" s="42">
        <f t="shared" si="205"/>
        <v>1</v>
      </c>
      <c r="WX64" s="42">
        <f t="shared" si="205"/>
        <v>1</v>
      </c>
      <c r="WY64" s="42">
        <f t="shared" si="205"/>
        <v>1</v>
      </c>
      <c r="WZ64" s="42">
        <f t="shared" si="205"/>
        <v>1</v>
      </c>
      <c r="XA64" s="42">
        <f t="shared" si="205"/>
        <v>1</v>
      </c>
      <c r="XB64" s="42">
        <f t="shared" si="205"/>
        <v>1</v>
      </c>
      <c r="XC64" s="42">
        <f t="shared" si="205"/>
        <v>1</v>
      </c>
      <c r="XD64" s="42">
        <f t="shared" si="205"/>
        <v>1</v>
      </c>
      <c r="XE64" s="42">
        <f t="shared" si="205"/>
        <v>1</v>
      </c>
      <c r="XF64" s="42">
        <f t="shared" si="205"/>
        <v>1</v>
      </c>
      <c r="XG64" s="42">
        <f t="shared" si="205"/>
        <v>1</v>
      </c>
      <c r="XH64" s="42">
        <f t="shared" si="205"/>
        <v>1</v>
      </c>
      <c r="XI64" s="42">
        <f t="shared" si="205"/>
        <v>1</v>
      </c>
      <c r="XJ64" s="42">
        <f t="shared" si="205"/>
        <v>1</v>
      </c>
      <c r="XK64" s="42">
        <f t="shared" si="205"/>
        <v>1</v>
      </c>
      <c r="XL64" s="42">
        <f t="shared" si="205"/>
        <v>1</v>
      </c>
      <c r="XM64" s="42">
        <f t="shared" si="205"/>
        <v>1</v>
      </c>
      <c r="XN64" s="42">
        <f t="shared" si="205"/>
        <v>1</v>
      </c>
      <c r="XO64" s="42">
        <f t="shared" si="205"/>
        <v>1</v>
      </c>
      <c r="XP64" s="42">
        <f t="shared" si="205"/>
        <v>1</v>
      </c>
      <c r="XQ64" s="42">
        <f t="shared" si="205"/>
        <v>1</v>
      </c>
      <c r="XR64" s="42">
        <f t="shared" si="205"/>
        <v>1</v>
      </c>
      <c r="XS64" s="42">
        <f t="shared" ref="XS64:YD65" si="206">IF(XS$63=$A64,1,0)</f>
        <v>1</v>
      </c>
      <c r="XT64" s="42">
        <f t="shared" si="206"/>
        <v>1</v>
      </c>
      <c r="XU64" s="42">
        <f t="shared" si="206"/>
        <v>1</v>
      </c>
      <c r="XV64" s="42">
        <f t="shared" si="206"/>
        <v>1</v>
      </c>
      <c r="XW64" s="42">
        <f t="shared" si="206"/>
        <v>1</v>
      </c>
      <c r="XX64" s="42">
        <f t="shared" si="206"/>
        <v>1</v>
      </c>
      <c r="XY64" s="42">
        <f t="shared" si="206"/>
        <v>1</v>
      </c>
      <c r="XZ64" s="42">
        <f t="shared" si="206"/>
        <v>1</v>
      </c>
      <c r="YA64" s="42">
        <f t="shared" si="206"/>
        <v>1</v>
      </c>
      <c r="YB64" s="42">
        <f t="shared" si="206"/>
        <v>1</v>
      </c>
      <c r="YC64" s="42">
        <f t="shared" si="206"/>
        <v>1</v>
      </c>
      <c r="YD64" s="42">
        <f t="shared" si="206"/>
        <v>1</v>
      </c>
      <c r="YE64" s="23"/>
    </row>
    <row r="65" spans="1:655" x14ac:dyDescent="0.55000000000000004">
      <c r="A65" t="s">
        <v>1791</v>
      </c>
      <c r="B65" s="42">
        <f>IF(B$63=$A65,1,0)</f>
        <v>0</v>
      </c>
      <c r="C65" s="42">
        <f t="shared" si="196"/>
        <v>0</v>
      </c>
      <c r="D65" s="42">
        <f t="shared" si="196"/>
        <v>0</v>
      </c>
      <c r="E65" s="42">
        <f t="shared" si="196"/>
        <v>0</v>
      </c>
      <c r="F65" s="42">
        <f t="shared" si="196"/>
        <v>0</v>
      </c>
      <c r="G65" s="42">
        <f t="shared" si="196"/>
        <v>0</v>
      </c>
      <c r="H65" s="42">
        <f t="shared" si="196"/>
        <v>1</v>
      </c>
      <c r="I65" s="42">
        <f t="shared" si="196"/>
        <v>1</v>
      </c>
      <c r="J65" s="42">
        <f t="shared" si="196"/>
        <v>1</v>
      </c>
      <c r="K65" s="42">
        <f t="shared" si="196"/>
        <v>1</v>
      </c>
      <c r="L65" s="42">
        <f t="shared" si="196"/>
        <v>1</v>
      </c>
      <c r="M65" s="42">
        <f t="shared" si="196"/>
        <v>1</v>
      </c>
      <c r="N65" s="42">
        <f t="shared" si="196"/>
        <v>1</v>
      </c>
      <c r="O65" s="42">
        <f t="shared" si="196"/>
        <v>1</v>
      </c>
      <c r="P65" s="42">
        <f t="shared" si="196"/>
        <v>1</v>
      </c>
      <c r="Q65" s="42">
        <f t="shared" si="196"/>
        <v>1</v>
      </c>
      <c r="R65" s="42">
        <f t="shared" si="196"/>
        <v>1</v>
      </c>
      <c r="S65" s="42">
        <f t="shared" si="196"/>
        <v>1</v>
      </c>
      <c r="T65" s="42">
        <f t="shared" si="196"/>
        <v>1</v>
      </c>
      <c r="U65" s="42">
        <f t="shared" si="196"/>
        <v>1</v>
      </c>
      <c r="V65" s="42">
        <f t="shared" si="196"/>
        <v>1</v>
      </c>
      <c r="W65" s="42">
        <f t="shared" si="196"/>
        <v>1</v>
      </c>
      <c r="X65" s="42">
        <f t="shared" si="196"/>
        <v>1</v>
      </c>
      <c r="Y65" s="42">
        <f t="shared" si="196"/>
        <v>1</v>
      </c>
      <c r="Z65" s="42">
        <f t="shared" si="196"/>
        <v>1</v>
      </c>
      <c r="AA65" s="42">
        <f t="shared" si="196"/>
        <v>1</v>
      </c>
      <c r="AB65" s="42">
        <f t="shared" si="196"/>
        <v>1</v>
      </c>
      <c r="AC65" s="42">
        <f t="shared" si="196"/>
        <v>1</v>
      </c>
      <c r="AD65" s="42">
        <f t="shared" si="196"/>
        <v>1</v>
      </c>
      <c r="AE65" s="42">
        <f t="shared" si="196"/>
        <v>1</v>
      </c>
      <c r="AF65" s="42">
        <f t="shared" si="196"/>
        <v>1</v>
      </c>
      <c r="AG65" s="42">
        <f t="shared" si="196"/>
        <v>1</v>
      </c>
      <c r="AH65" s="42">
        <f t="shared" si="196"/>
        <v>1</v>
      </c>
      <c r="AI65" s="42">
        <f t="shared" si="196"/>
        <v>1</v>
      </c>
      <c r="AJ65" s="42">
        <f t="shared" si="196"/>
        <v>1</v>
      </c>
      <c r="AK65" s="42">
        <f t="shared" si="196"/>
        <v>1</v>
      </c>
      <c r="AL65" s="42">
        <f t="shared" si="196"/>
        <v>1</v>
      </c>
      <c r="AM65" s="42">
        <f t="shared" si="196"/>
        <v>1</v>
      </c>
      <c r="AN65" s="42">
        <f t="shared" si="196"/>
        <v>1</v>
      </c>
      <c r="AO65" s="42">
        <f t="shared" si="196"/>
        <v>1</v>
      </c>
      <c r="AP65" s="42">
        <f t="shared" si="196"/>
        <v>1</v>
      </c>
      <c r="AQ65" s="42">
        <f t="shared" si="196"/>
        <v>1</v>
      </c>
      <c r="AR65" s="42">
        <f t="shared" si="196"/>
        <v>1</v>
      </c>
      <c r="AS65" s="42">
        <f t="shared" si="196"/>
        <v>1</v>
      </c>
      <c r="AT65" s="42">
        <f t="shared" si="196"/>
        <v>1</v>
      </c>
      <c r="AU65" s="42">
        <f t="shared" si="196"/>
        <v>1</v>
      </c>
      <c r="AV65" s="42">
        <f t="shared" si="196"/>
        <v>1</v>
      </c>
      <c r="AW65" s="42">
        <f t="shared" si="196"/>
        <v>1</v>
      </c>
      <c r="AX65" s="42">
        <f t="shared" si="196"/>
        <v>1</v>
      </c>
      <c r="AY65" s="42">
        <f t="shared" si="196"/>
        <v>1</v>
      </c>
      <c r="AZ65" s="42">
        <f t="shared" si="196"/>
        <v>1</v>
      </c>
      <c r="BA65" s="42">
        <f t="shared" si="196"/>
        <v>1</v>
      </c>
      <c r="BB65" s="42">
        <f t="shared" si="196"/>
        <v>1</v>
      </c>
      <c r="BC65" s="42">
        <f t="shared" si="196"/>
        <v>1</v>
      </c>
      <c r="BD65" s="42">
        <f t="shared" si="196"/>
        <v>1</v>
      </c>
      <c r="BE65" s="42">
        <f t="shared" si="196"/>
        <v>1</v>
      </c>
      <c r="BF65" s="42">
        <f t="shared" si="196"/>
        <v>1</v>
      </c>
      <c r="BG65" s="42">
        <f t="shared" si="196"/>
        <v>1</v>
      </c>
      <c r="BH65" s="42">
        <f t="shared" si="196"/>
        <v>1</v>
      </c>
      <c r="BI65" s="42">
        <f t="shared" si="196"/>
        <v>1</v>
      </c>
      <c r="BJ65" s="42">
        <f t="shared" si="196"/>
        <v>1</v>
      </c>
      <c r="BK65" s="42">
        <f t="shared" si="196"/>
        <v>1</v>
      </c>
      <c r="BL65" s="42">
        <f t="shared" si="196"/>
        <v>1</v>
      </c>
      <c r="BM65" s="42">
        <f t="shared" si="196"/>
        <v>1</v>
      </c>
      <c r="BN65" s="42">
        <f t="shared" si="196"/>
        <v>1</v>
      </c>
      <c r="BO65" s="42">
        <f t="shared" si="197"/>
        <v>1</v>
      </c>
      <c r="BP65" s="42">
        <f t="shared" si="197"/>
        <v>1</v>
      </c>
      <c r="BQ65" s="42">
        <f t="shared" si="197"/>
        <v>1</v>
      </c>
      <c r="BR65" s="42">
        <f t="shared" si="197"/>
        <v>1</v>
      </c>
      <c r="BS65" s="42">
        <f t="shared" si="197"/>
        <v>1</v>
      </c>
      <c r="BT65" s="42">
        <f t="shared" si="197"/>
        <v>1</v>
      </c>
      <c r="BU65" s="42">
        <f t="shared" si="197"/>
        <v>1</v>
      </c>
      <c r="BV65" s="42">
        <f t="shared" si="197"/>
        <v>1</v>
      </c>
      <c r="BW65" s="42">
        <f t="shared" si="197"/>
        <v>1</v>
      </c>
      <c r="BX65" s="42">
        <f t="shared" si="197"/>
        <v>1</v>
      </c>
      <c r="BY65" s="42">
        <f t="shared" si="197"/>
        <v>1</v>
      </c>
      <c r="BZ65" s="42">
        <f t="shared" si="197"/>
        <v>1</v>
      </c>
      <c r="CA65" s="42">
        <f t="shared" si="197"/>
        <v>1</v>
      </c>
      <c r="CB65" s="42">
        <f t="shared" si="197"/>
        <v>1</v>
      </c>
      <c r="CC65" s="42">
        <f t="shared" si="197"/>
        <v>1</v>
      </c>
      <c r="CD65" s="42">
        <f t="shared" si="197"/>
        <v>1</v>
      </c>
      <c r="CE65" s="42">
        <f t="shared" si="197"/>
        <v>1</v>
      </c>
      <c r="CF65" s="42">
        <f t="shared" si="197"/>
        <v>1</v>
      </c>
      <c r="CG65" s="42">
        <f t="shared" si="197"/>
        <v>1</v>
      </c>
      <c r="CH65" s="42">
        <f t="shared" si="197"/>
        <v>1</v>
      </c>
      <c r="CI65" s="42">
        <f t="shared" si="197"/>
        <v>1</v>
      </c>
      <c r="CJ65" s="42">
        <f t="shared" si="197"/>
        <v>0</v>
      </c>
      <c r="CK65" s="42">
        <f t="shared" si="197"/>
        <v>0</v>
      </c>
      <c r="CL65" s="42">
        <f t="shared" si="197"/>
        <v>0</v>
      </c>
      <c r="CM65" s="42">
        <f t="shared" si="197"/>
        <v>0</v>
      </c>
      <c r="CN65" s="42">
        <f t="shared" si="197"/>
        <v>0</v>
      </c>
      <c r="CO65" s="42">
        <f t="shared" si="197"/>
        <v>0</v>
      </c>
      <c r="CP65" s="42">
        <f t="shared" si="197"/>
        <v>1</v>
      </c>
      <c r="CQ65" s="42">
        <f t="shared" si="197"/>
        <v>0</v>
      </c>
      <c r="CR65" s="42">
        <f t="shared" si="197"/>
        <v>0</v>
      </c>
      <c r="CS65" s="42">
        <f t="shared" si="197"/>
        <v>0</v>
      </c>
      <c r="CT65" s="42">
        <f t="shared" si="197"/>
        <v>0</v>
      </c>
      <c r="CU65" s="42">
        <f t="shared" si="197"/>
        <v>0</v>
      </c>
      <c r="CV65" s="42">
        <f t="shared" si="197"/>
        <v>0</v>
      </c>
      <c r="CW65" s="42">
        <f t="shared" si="197"/>
        <v>1</v>
      </c>
      <c r="CX65" s="42">
        <f t="shared" si="197"/>
        <v>0</v>
      </c>
      <c r="CY65" s="42">
        <f t="shared" si="197"/>
        <v>0</v>
      </c>
      <c r="CZ65" s="42">
        <f t="shared" si="197"/>
        <v>0</v>
      </c>
      <c r="DA65" s="42">
        <f t="shared" si="197"/>
        <v>0</v>
      </c>
      <c r="DB65" s="42">
        <f t="shared" si="197"/>
        <v>0</v>
      </c>
      <c r="DC65" s="42">
        <f t="shared" si="197"/>
        <v>0</v>
      </c>
      <c r="DD65" s="42">
        <f t="shared" si="197"/>
        <v>0</v>
      </c>
      <c r="DE65" s="42">
        <f t="shared" si="197"/>
        <v>0</v>
      </c>
      <c r="DF65" s="42">
        <f t="shared" si="197"/>
        <v>0</v>
      </c>
      <c r="DG65" s="42">
        <f t="shared" si="197"/>
        <v>0</v>
      </c>
      <c r="DH65" s="42">
        <f t="shared" si="197"/>
        <v>0</v>
      </c>
      <c r="DI65" s="42">
        <f t="shared" si="197"/>
        <v>0</v>
      </c>
      <c r="DJ65" s="42">
        <f t="shared" si="197"/>
        <v>0</v>
      </c>
      <c r="DK65" s="42">
        <f t="shared" si="197"/>
        <v>0</v>
      </c>
      <c r="DL65" s="42">
        <f t="shared" si="197"/>
        <v>0</v>
      </c>
      <c r="DM65" s="42">
        <f t="shared" si="197"/>
        <v>0</v>
      </c>
      <c r="DN65" s="42">
        <f t="shared" si="197"/>
        <v>0</v>
      </c>
      <c r="DO65" s="42">
        <f t="shared" si="197"/>
        <v>0</v>
      </c>
      <c r="DP65" s="42">
        <f t="shared" si="197"/>
        <v>0</v>
      </c>
      <c r="DQ65" s="42">
        <f t="shared" si="197"/>
        <v>0</v>
      </c>
      <c r="DR65" s="42">
        <f t="shared" si="197"/>
        <v>0</v>
      </c>
      <c r="DS65" s="42">
        <f t="shared" si="197"/>
        <v>0</v>
      </c>
      <c r="DT65" s="42">
        <f t="shared" si="197"/>
        <v>0</v>
      </c>
      <c r="DU65" s="42">
        <f t="shared" si="197"/>
        <v>0</v>
      </c>
      <c r="DV65" s="42">
        <f t="shared" si="197"/>
        <v>0</v>
      </c>
      <c r="DW65" s="42">
        <f t="shared" si="197"/>
        <v>0</v>
      </c>
      <c r="DX65" s="42">
        <f t="shared" si="197"/>
        <v>0</v>
      </c>
      <c r="DY65" s="42">
        <f t="shared" si="197"/>
        <v>0</v>
      </c>
      <c r="DZ65" s="42">
        <f t="shared" si="197"/>
        <v>0</v>
      </c>
      <c r="EA65" s="42">
        <f t="shared" si="198"/>
        <v>0</v>
      </c>
      <c r="EB65" s="42">
        <f t="shared" si="198"/>
        <v>0</v>
      </c>
      <c r="EC65" s="42">
        <f t="shared" si="198"/>
        <v>0</v>
      </c>
      <c r="ED65" s="42">
        <f t="shared" si="198"/>
        <v>0</v>
      </c>
      <c r="EE65" s="42">
        <f t="shared" si="198"/>
        <v>0</v>
      </c>
      <c r="EF65" s="42">
        <f t="shared" si="198"/>
        <v>0</v>
      </c>
      <c r="EG65" s="42">
        <f t="shared" si="198"/>
        <v>0</v>
      </c>
      <c r="EH65" s="42">
        <f t="shared" si="198"/>
        <v>0</v>
      </c>
      <c r="EI65" s="42">
        <f t="shared" si="198"/>
        <v>0</v>
      </c>
      <c r="EJ65" s="42">
        <f t="shared" si="198"/>
        <v>0</v>
      </c>
      <c r="EK65" s="42">
        <f t="shared" si="198"/>
        <v>0</v>
      </c>
      <c r="EL65" s="42">
        <f t="shared" si="198"/>
        <v>0</v>
      </c>
      <c r="EM65" s="42">
        <f t="shared" si="198"/>
        <v>0</v>
      </c>
      <c r="EN65" s="42">
        <f t="shared" si="198"/>
        <v>0</v>
      </c>
      <c r="EO65" s="42">
        <f t="shared" si="198"/>
        <v>0</v>
      </c>
      <c r="EP65" s="42">
        <f t="shared" si="198"/>
        <v>0</v>
      </c>
      <c r="EQ65" s="42">
        <f t="shared" si="198"/>
        <v>0</v>
      </c>
      <c r="ER65" s="42">
        <f t="shared" si="198"/>
        <v>0</v>
      </c>
      <c r="ES65" s="42">
        <f t="shared" si="198"/>
        <v>0</v>
      </c>
      <c r="ET65" s="42">
        <f t="shared" si="198"/>
        <v>0</v>
      </c>
      <c r="EU65" s="42">
        <f t="shared" si="198"/>
        <v>0</v>
      </c>
      <c r="EV65" s="42">
        <f t="shared" si="198"/>
        <v>0</v>
      </c>
      <c r="EW65" s="42">
        <f t="shared" si="198"/>
        <v>0</v>
      </c>
      <c r="EX65" s="42">
        <f t="shared" si="198"/>
        <v>0</v>
      </c>
      <c r="EY65" s="42">
        <f t="shared" si="198"/>
        <v>0</v>
      </c>
      <c r="EZ65" s="42">
        <f t="shared" si="198"/>
        <v>0</v>
      </c>
      <c r="FA65" s="42">
        <f t="shared" si="198"/>
        <v>0</v>
      </c>
      <c r="FB65" s="42">
        <f t="shared" si="198"/>
        <v>0</v>
      </c>
      <c r="FC65" s="42">
        <f t="shared" si="198"/>
        <v>1</v>
      </c>
      <c r="FD65" s="42">
        <f t="shared" si="198"/>
        <v>1</v>
      </c>
      <c r="FE65" s="42">
        <f t="shared" si="198"/>
        <v>1</v>
      </c>
      <c r="FF65" s="42">
        <f t="shared" si="198"/>
        <v>1</v>
      </c>
      <c r="FG65" s="42">
        <f t="shared" si="198"/>
        <v>1</v>
      </c>
      <c r="FH65" s="42">
        <f t="shared" si="198"/>
        <v>1</v>
      </c>
      <c r="FI65" s="42">
        <f t="shared" si="198"/>
        <v>1</v>
      </c>
      <c r="FJ65" s="42">
        <f t="shared" si="198"/>
        <v>1</v>
      </c>
      <c r="FK65" s="42">
        <f t="shared" si="198"/>
        <v>1</v>
      </c>
      <c r="FL65" s="42">
        <f t="shared" si="198"/>
        <v>1</v>
      </c>
      <c r="FM65" s="42">
        <f t="shared" si="198"/>
        <v>1</v>
      </c>
      <c r="FN65" s="42">
        <f t="shared" si="198"/>
        <v>1</v>
      </c>
      <c r="FO65" s="42">
        <f t="shared" si="198"/>
        <v>1</v>
      </c>
      <c r="FP65" s="42">
        <f t="shared" si="198"/>
        <v>1</v>
      </c>
      <c r="FQ65" s="42">
        <f t="shared" si="198"/>
        <v>1</v>
      </c>
      <c r="FR65" s="42">
        <f t="shared" si="198"/>
        <v>1</v>
      </c>
      <c r="FS65" s="42">
        <f t="shared" si="198"/>
        <v>1</v>
      </c>
      <c r="FT65" s="42">
        <f t="shared" si="198"/>
        <v>1</v>
      </c>
      <c r="FU65" s="42">
        <f t="shared" si="198"/>
        <v>1</v>
      </c>
      <c r="FV65" s="42">
        <f t="shared" si="198"/>
        <v>1</v>
      </c>
      <c r="FW65" s="42">
        <f t="shared" si="198"/>
        <v>1</v>
      </c>
      <c r="FX65" s="42">
        <f t="shared" si="198"/>
        <v>1</v>
      </c>
      <c r="FY65" s="42">
        <f t="shared" si="198"/>
        <v>1</v>
      </c>
      <c r="FZ65" s="42">
        <f t="shared" si="198"/>
        <v>1</v>
      </c>
      <c r="GA65" s="42">
        <f t="shared" si="198"/>
        <v>1</v>
      </c>
      <c r="GB65" s="42">
        <f t="shared" si="198"/>
        <v>1</v>
      </c>
      <c r="GC65" s="42">
        <f t="shared" si="198"/>
        <v>1</v>
      </c>
      <c r="GD65" s="42">
        <f t="shared" si="198"/>
        <v>1</v>
      </c>
      <c r="GE65" s="42">
        <f t="shared" si="198"/>
        <v>1</v>
      </c>
      <c r="GF65" s="42">
        <f t="shared" si="198"/>
        <v>1</v>
      </c>
      <c r="GG65" s="42">
        <f t="shared" si="198"/>
        <v>1</v>
      </c>
      <c r="GH65" s="42">
        <f t="shared" si="198"/>
        <v>1</v>
      </c>
      <c r="GI65" s="42">
        <f t="shared" si="198"/>
        <v>1</v>
      </c>
      <c r="GJ65" s="42">
        <f t="shared" si="198"/>
        <v>1</v>
      </c>
      <c r="GK65" s="42">
        <f t="shared" si="198"/>
        <v>1</v>
      </c>
      <c r="GL65" s="42">
        <f t="shared" si="198"/>
        <v>1</v>
      </c>
      <c r="GM65" s="42">
        <f t="shared" si="199"/>
        <v>1</v>
      </c>
      <c r="GN65" s="42">
        <f t="shared" si="199"/>
        <v>1</v>
      </c>
      <c r="GO65" s="42">
        <f t="shared" si="199"/>
        <v>1</v>
      </c>
      <c r="GP65" s="42">
        <f t="shared" si="199"/>
        <v>1</v>
      </c>
      <c r="GQ65" s="42">
        <f t="shared" si="199"/>
        <v>1</v>
      </c>
      <c r="GR65" s="42">
        <f t="shared" si="199"/>
        <v>1</v>
      </c>
      <c r="GS65" s="42">
        <f t="shared" si="199"/>
        <v>1</v>
      </c>
      <c r="GT65" s="42">
        <f t="shared" si="199"/>
        <v>1</v>
      </c>
      <c r="GU65" s="42">
        <f t="shared" si="199"/>
        <v>1</v>
      </c>
      <c r="GV65" s="42">
        <f t="shared" si="199"/>
        <v>1</v>
      </c>
      <c r="GW65" s="42">
        <f t="shared" si="199"/>
        <v>1</v>
      </c>
      <c r="GX65" s="42">
        <f t="shared" si="199"/>
        <v>1</v>
      </c>
      <c r="GY65" s="42">
        <f t="shared" si="199"/>
        <v>1</v>
      </c>
      <c r="GZ65" s="42">
        <f t="shared" si="199"/>
        <v>1</v>
      </c>
      <c r="HA65" s="42">
        <f t="shared" si="199"/>
        <v>1</v>
      </c>
      <c r="HB65" s="42">
        <f t="shared" si="199"/>
        <v>1</v>
      </c>
      <c r="HC65" s="42">
        <f t="shared" si="199"/>
        <v>1</v>
      </c>
      <c r="HD65" s="42">
        <f t="shared" si="199"/>
        <v>1</v>
      </c>
      <c r="HE65" s="42">
        <f t="shared" si="199"/>
        <v>1</v>
      </c>
      <c r="HF65" s="42">
        <f t="shared" si="199"/>
        <v>1</v>
      </c>
      <c r="HG65" s="42">
        <f t="shared" si="199"/>
        <v>1</v>
      </c>
      <c r="HH65" s="42">
        <f t="shared" si="199"/>
        <v>1</v>
      </c>
      <c r="HI65" s="42">
        <f t="shared" si="199"/>
        <v>1</v>
      </c>
      <c r="HJ65" s="42">
        <f t="shared" si="199"/>
        <v>1</v>
      </c>
      <c r="HK65" s="42">
        <f t="shared" si="199"/>
        <v>1</v>
      </c>
      <c r="HL65" s="42">
        <f t="shared" si="199"/>
        <v>1</v>
      </c>
      <c r="HM65" s="42">
        <f t="shared" si="199"/>
        <v>1</v>
      </c>
      <c r="HN65" s="42">
        <f t="shared" si="199"/>
        <v>1</v>
      </c>
      <c r="HO65" s="42">
        <f t="shared" si="199"/>
        <v>1</v>
      </c>
      <c r="HP65" s="42">
        <f t="shared" si="199"/>
        <v>1</v>
      </c>
      <c r="HQ65" s="42">
        <f t="shared" si="199"/>
        <v>0</v>
      </c>
      <c r="HR65" s="42">
        <f t="shared" si="199"/>
        <v>0</v>
      </c>
      <c r="HS65" s="42">
        <f t="shared" si="199"/>
        <v>0</v>
      </c>
      <c r="HT65" s="42">
        <f t="shared" si="199"/>
        <v>0</v>
      </c>
      <c r="HU65" s="42">
        <f t="shared" si="199"/>
        <v>0</v>
      </c>
      <c r="HV65" s="42">
        <f t="shared" si="199"/>
        <v>0</v>
      </c>
      <c r="HW65" s="42">
        <f t="shared" si="199"/>
        <v>0</v>
      </c>
      <c r="HX65" s="42">
        <f t="shared" si="199"/>
        <v>1</v>
      </c>
      <c r="HY65" s="42">
        <f t="shared" si="199"/>
        <v>1</v>
      </c>
      <c r="HZ65" s="42">
        <f t="shared" si="199"/>
        <v>1</v>
      </c>
      <c r="IA65" s="42">
        <f t="shared" si="199"/>
        <v>1</v>
      </c>
      <c r="IB65" s="42">
        <f t="shared" si="199"/>
        <v>1</v>
      </c>
      <c r="IC65" s="42">
        <f t="shared" si="199"/>
        <v>1</v>
      </c>
      <c r="ID65" s="42">
        <f t="shared" si="199"/>
        <v>1</v>
      </c>
      <c r="IE65" s="42">
        <f t="shared" si="199"/>
        <v>1</v>
      </c>
      <c r="IF65" s="42">
        <f t="shared" si="199"/>
        <v>1</v>
      </c>
      <c r="IG65" s="42">
        <f t="shared" si="199"/>
        <v>1</v>
      </c>
      <c r="IH65" s="42">
        <f t="shared" si="199"/>
        <v>1</v>
      </c>
      <c r="II65" s="42">
        <f t="shared" si="199"/>
        <v>1</v>
      </c>
      <c r="IJ65" s="42">
        <f t="shared" si="199"/>
        <v>1</v>
      </c>
      <c r="IK65" s="42">
        <f t="shared" si="199"/>
        <v>1</v>
      </c>
      <c r="IL65" s="42">
        <f t="shared" si="199"/>
        <v>1</v>
      </c>
      <c r="IM65" s="42">
        <f t="shared" si="199"/>
        <v>1</v>
      </c>
      <c r="IN65" s="42">
        <f t="shared" si="199"/>
        <v>1</v>
      </c>
      <c r="IO65" s="42">
        <f t="shared" si="199"/>
        <v>1</v>
      </c>
      <c r="IP65" s="42">
        <f t="shared" si="199"/>
        <v>1</v>
      </c>
      <c r="IQ65" s="42">
        <f t="shared" si="199"/>
        <v>1</v>
      </c>
      <c r="IR65" s="42">
        <f t="shared" si="199"/>
        <v>0</v>
      </c>
      <c r="IS65" s="42">
        <f t="shared" si="199"/>
        <v>0</v>
      </c>
      <c r="IT65" s="42">
        <f t="shared" si="199"/>
        <v>0</v>
      </c>
      <c r="IU65" s="42">
        <f t="shared" si="199"/>
        <v>1</v>
      </c>
      <c r="IV65" s="42">
        <f t="shared" si="199"/>
        <v>0</v>
      </c>
      <c r="IW65" s="42">
        <f t="shared" si="199"/>
        <v>0</v>
      </c>
      <c r="IX65" s="42">
        <f t="shared" si="199"/>
        <v>0</v>
      </c>
      <c r="IY65" s="42">
        <f t="shared" si="200"/>
        <v>0</v>
      </c>
      <c r="IZ65" s="42">
        <f t="shared" si="200"/>
        <v>0</v>
      </c>
      <c r="JA65" s="42">
        <f t="shared" si="200"/>
        <v>0</v>
      </c>
      <c r="JB65" s="42">
        <f t="shared" si="200"/>
        <v>0</v>
      </c>
      <c r="JC65" s="42">
        <f t="shared" si="200"/>
        <v>0</v>
      </c>
      <c r="JD65" s="42">
        <f t="shared" si="200"/>
        <v>0</v>
      </c>
      <c r="JE65" s="42">
        <f t="shared" si="200"/>
        <v>0</v>
      </c>
      <c r="JF65" s="42">
        <f t="shared" si="200"/>
        <v>0</v>
      </c>
      <c r="JG65" s="42">
        <f t="shared" si="200"/>
        <v>0</v>
      </c>
      <c r="JH65" s="42">
        <f t="shared" si="200"/>
        <v>0</v>
      </c>
      <c r="JI65" s="42">
        <f t="shared" si="200"/>
        <v>0</v>
      </c>
      <c r="JJ65" s="42">
        <f t="shared" si="200"/>
        <v>0</v>
      </c>
      <c r="JK65" s="42">
        <f t="shared" si="200"/>
        <v>0</v>
      </c>
      <c r="JL65" s="42">
        <f t="shared" si="200"/>
        <v>0</v>
      </c>
      <c r="JM65" s="42">
        <f t="shared" si="200"/>
        <v>0</v>
      </c>
      <c r="JN65" s="42">
        <f t="shared" si="200"/>
        <v>0</v>
      </c>
      <c r="JO65" s="42">
        <f t="shared" si="200"/>
        <v>0</v>
      </c>
      <c r="JP65" s="42">
        <f t="shared" si="200"/>
        <v>0</v>
      </c>
      <c r="JQ65" s="42">
        <f t="shared" si="200"/>
        <v>0</v>
      </c>
      <c r="JR65" s="42">
        <f t="shared" si="200"/>
        <v>0</v>
      </c>
      <c r="JS65" s="42">
        <f t="shared" si="200"/>
        <v>0</v>
      </c>
      <c r="JT65" s="42">
        <f t="shared" si="200"/>
        <v>0</v>
      </c>
      <c r="JU65" s="42">
        <f t="shared" si="200"/>
        <v>0</v>
      </c>
      <c r="JV65" s="42">
        <f t="shared" si="200"/>
        <v>0</v>
      </c>
      <c r="JW65" s="42">
        <f t="shared" si="200"/>
        <v>0</v>
      </c>
      <c r="JX65" s="42">
        <f t="shared" si="200"/>
        <v>0</v>
      </c>
      <c r="JY65" s="42">
        <f t="shared" si="200"/>
        <v>0</v>
      </c>
      <c r="JZ65" s="42">
        <f t="shared" si="200"/>
        <v>0</v>
      </c>
      <c r="KA65" s="42">
        <f t="shared" si="200"/>
        <v>0</v>
      </c>
      <c r="KB65" s="42">
        <f t="shared" si="200"/>
        <v>0</v>
      </c>
      <c r="KC65" s="42">
        <f t="shared" si="200"/>
        <v>0</v>
      </c>
      <c r="KD65" s="42">
        <f t="shared" si="200"/>
        <v>0</v>
      </c>
      <c r="KE65" s="42">
        <f t="shared" si="200"/>
        <v>0</v>
      </c>
      <c r="KF65" s="42">
        <f t="shared" si="200"/>
        <v>0</v>
      </c>
      <c r="KG65" s="42">
        <f t="shared" si="200"/>
        <v>0</v>
      </c>
      <c r="KH65" s="42">
        <f t="shared" si="200"/>
        <v>0</v>
      </c>
      <c r="KI65" s="42">
        <f t="shared" si="200"/>
        <v>0</v>
      </c>
      <c r="KJ65" s="42">
        <f t="shared" si="200"/>
        <v>0</v>
      </c>
      <c r="KK65" s="42">
        <f t="shared" si="200"/>
        <v>0</v>
      </c>
      <c r="KL65" s="42">
        <f t="shared" si="200"/>
        <v>0</v>
      </c>
      <c r="KM65" s="42">
        <f t="shared" si="200"/>
        <v>0</v>
      </c>
      <c r="KN65" s="42">
        <f t="shared" si="200"/>
        <v>0</v>
      </c>
      <c r="KO65" s="42">
        <f t="shared" si="200"/>
        <v>0</v>
      </c>
      <c r="KP65" s="42">
        <f t="shared" si="200"/>
        <v>0</v>
      </c>
      <c r="KQ65" s="42">
        <f t="shared" si="200"/>
        <v>0</v>
      </c>
      <c r="KR65" s="42">
        <f t="shared" si="200"/>
        <v>0</v>
      </c>
      <c r="KS65" s="42">
        <f t="shared" si="200"/>
        <v>0</v>
      </c>
      <c r="KT65" s="42">
        <f t="shared" si="200"/>
        <v>0</v>
      </c>
      <c r="KU65" s="42">
        <f t="shared" si="200"/>
        <v>0</v>
      </c>
      <c r="KV65" s="42">
        <f t="shared" si="200"/>
        <v>0</v>
      </c>
      <c r="KW65" s="42">
        <f t="shared" si="200"/>
        <v>0</v>
      </c>
      <c r="KX65" s="42">
        <f t="shared" si="200"/>
        <v>0</v>
      </c>
      <c r="KY65" s="42">
        <f t="shared" si="200"/>
        <v>0</v>
      </c>
      <c r="KZ65" s="42">
        <f t="shared" si="200"/>
        <v>0</v>
      </c>
      <c r="LA65" s="42">
        <f t="shared" si="200"/>
        <v>0</v>
      </c>
      <c r="LB65" s="42">
        <f t="shared" si="200"/>
        <v>0</v>
      </c>
      <c r="LC65" s="42">
        <f t="shared" si="200"/>
        <v>0</v>
      </c>
      <c r="LD65" s="42">
        <f t="shared" si="200"/>
        <v>0</v>
      </c>
      <c r="LE65" s="42">
        <f t="shared" si="200"/>
        <v>0</v>
      </c>
      <c r="LF65" s="42">
        <f t="shared" si="200"/>
        <v>0</v>
      </c>
      <c r="LG65" s="42">
        <f t="shared" si="200"/>
        <v>1</v>
      </c>
      <c r="LH65" s="42">
        <f t="shared" si="200"/>
        <v>0</v>
      </c>
      <c r="LI65" s="42">
        <f t="shared" si="200"/>
        <v>0</v>
      </c>
      <c r="LJ65" s="42">
        <f t="shared" si="200"/>
        <v>0</v>
      </c>
      <c r="LK65" s="42">
        <f t="shared" si="201"/>
        <v>0</v>
      </c>
      <c r="LL65" s="42">
        <f t="shared" si="201"/>
        <v>0</v>
      </c>
      <c r="LM65" s="42">
        <f t="shared" si="201"/>
        <v>0</v>
      </c>
      <c r="LN65" s="42">
        <f t="shared" si="201"/>
        <v>0</v>
      </c>
      <c r="LO65" s="42">
        <f t="shared" si="201"/>
        <v>0</v>
      </c>
      <c r="LP65" s="42">
        <f t="shared" si="201"/>
        <v>0</v>
      </c>
      <c r="LQ65" s="42">
        <f t="shared" si="201"/>
        <v>0</v>
      </c>
      <c r="LR65" s="42">
        <f t="shared" si="201"/>
        <v>0</v>
      </c>
      <c r="LS65" s="42">
        <f t="shared" si="201"/>
        <v>0</v>
      </c>
      <c r="LT65" s="42">
        <f t="shared" si="201"/>
        <v>0</v>
      </c>
      <c r="LU65" s="42">
        <f t="shared" si="201"/>
        <v>0</v>
      </c>
      <c r="LV65" s="42">
        <f t="shared" si="201"/>
        <v>0</v>
      </c>
      <c r="LW65" s="42">
        <f t="shared" si="201"/>
        <v>0</v>
      </c>
      <c r="LX65" s="42">
        <f t="shared" si="201"/>
        <v>0</v>
      </c>
      <c r="LY65" s="42">
        <f t="shared" si="201"/>
        <v>0</v>
      </c>
      <c r="LZ65" s="42">
        <f t="shared" si="201"/>
        <v>0</v>
      </c>
      <c r="MA65" s="42">
        <f t="shared" si="201"/>
        <v>0</v>
      </c>
      <c r="MB65" s="42">
        <f t="shared" si="201"/>
        <v>0</v>
      </c>
      <c r="MC65" s="42">
        <f t="shared" si="201"/>
        <v>0</v>
      </c>
      <c r="MD65" s="42">
        <f t="shared" si="201"/>
        <v>0</v>
      </c>
      <c r="ME65" s="42">
        <f t="shared" si="201"/>
        <v>0</v>
      </c>
      <c r="MF65" s="42">
        <f t="shared" si="201"/>
        <v>0</v>
      </c>
      <c r="MG65" s="42">
        <f t="shared" si="201"/>
        <v>0</v>
      </c>
      <c r="MH65" s="42">
        <f t="shared" si="201"/>
        <v>0</v>
      </c>
      <c r="MI65" s="42">
        <f t="shared" si="201"/>
        <v>0</v>
      </c>
      <c r="MJ65" s="42">
        <f t="shared" si="201"/>
        <v>0</v>
      </c>
      <c r="MK65" s="42">
        <f t="shared" si="201"/>
        <v>0</v>
      </c>
      <c r="ML65" s="42">
        <f t="shared" si="201"/>
        <v>0</v>
      </c>
      <c r="MM65" s="42">
        <f t="shared" si="201"/>
        <v>0</v>
      </c>
      <c r="MN65" s="42">
        <f t="shared" si="201"/>
        <v>0</v>
      </c>
      <c r="MO65" s="42">
        <f t="shared" si="201"/>
        <v>0</v>
      </c>
      <c r="MP65" s="42">
        <f t="shared" si="201"/>
        <v>0</v>
      </c>
      <c r="MQ65" s="42">
        <f t="shared" si="201"/>
        <v>0</v>
      </c>
      <c r="MR65" s="42">
        <f t="shared" si="201"/>
        <v>0</v>
      </c>
      <c r="MS65" s="42">
        <f t="shared" si="201"/>
        <v>0</v>
      </c>
      <c r="MT65" s="42">
        <f t="shared" si="201"/>
        <v>0</v>
      </c>
      <c r="MU65" s="42">
        <f t="shared" si="201"/>
        <v>0</v>
      </c>
      <c r="MV65" s="42">
        <f t="shared" si="201"/>
        <v>0</v>
      </c>
      <c r="MW65" s="42">
        <f t="shared" si="201"/>
        <v>0</v>
      </c>
      <c r="MX65" s="42">
        <f t="shared" si="201"/>
        <v>1</v>
      </c>
      <c r="MY65" s="42">
        <f t="shared" si="201"/>
        <v>1</v>
      </c>
      <c r="MZ65" s="42">
        <f t="shared" si="201"/>
        <v>1</v>
      </c>
      <c r="NA65" s="42">
        <f t="shared" si="201"/>
        <v>1</v>
      </c>
      <c r="NB65" s="42">
        <f t="shared" si="201"/>
        <v>1</v>
      </c>
      <c r="NC65" s="42">
        <f t="shared" si="201"/>
        <v>1</v>
      </c>
      <c r="ND65" s="42">
        <f t="shared" si="201"/>
        <v>1</v>
      </c>
      <c r="NE65" s="42">
        <f t="shared" si="201"/>
        <v>1</v>
      </c>
      <c r="NF65" s="42">
        <f t="shared" si="201"/>
        <v>1</v>
      </c>
      <c r="NG65" s="42">
        <f t="shared" si="201"/>
        <v>1</v>
      </c>
      <c r="NH65" s="42">
        <f t="shared" si="201"/>
        <v>1</v>
      </c>
      <c r="NI65" s="42">
        <f t="shared" si="201"/>
        <v>1</v>
      </c>
      <c r="NJ65" s="42">
        <f t="shared" si="201"/>
        <v>1</v>
      </c>
      <c r="NK65" s="42">
        <f t="shared" si="201"/>
        <v>1</v>
      </c>
      <c r="NL65" s="42">
        <f t="shared" si="201"/>
        <v>1</v>
      </c>
      <c r="NM65" s="42">
        <f t="shared" si="201"/>
        <v>1</v>
      </c>
      <c r="NN65" s="42">
        <f t="shared" si="201"/>
        <v>1</v>
      </c>
      <c r="NO65" s="42">
        <f t="shared" si="201"/>
        <v>1</v>
      </c>
      <c r="NP65" s="42">
        <f t="shared" si="201"/>
        <v>1</v>
      </c>
      <c r="NQ65" s="42">
        <f t="shared" si="201"/>
        <v>1</v>
      </c>
      <c r="NR65" s="42">
        <f t="shared" si="201"/>
        <v>1</v>
      </c>
      <c r="NS65" s="42">
        <f t="shared" si="201"/>
        <v>1</v>
      </c>
      <c r="NT65" s="42">
        <f t="shared" si="201"/>
        <v>1</v>
      </c>
      <c r="NU65" s="42">
        <f t="shared" si="201"/>
        <v>1</v>
      </c>
      <c r="NV65" s="42">
        <f t="shared" si="201"/>
        <v>0</v>
      </c>
      <c r="NW65" s="42">
        <f t="shared" si="202"/>
        <v>0</v>
      </c>
      <c r="NX65" s="42">
        <f t="shared" si="202"/>
        <v>0</v>
      </c>
      <c r="NY65" s="42">
        <f t="shared" si="202"/>
        <v>0</v>
      </c>
      <c r="NZ65" s="42">
        <f t="shared" si="202"/>
        <v>0</v>
      </c>
      <c r="OA65" s="42">
        <f t="shared" si="202"/>
        <v>0</v>
      </c>
      <c r="OB65" s="42">
        <f t="shared" si="202"/>
        <v>0</v>
      </c>
      <c r="OC65" s="42">
        <f t="shared" si="202"/>
        <v>0</v>
      </c>
      <c r="OD65" s="42">
        <f t="shared" si="202"/>
        <v>0</v>
      </c>
      <c r="OE65" s="42">
        <f t="shared" si="202"/>
        <v>0</v>
      </c>
      <c r="OF65" s="42">
        <f t="shared" si="202"/>
        <v>0</v>
      </c>
      <c r="OG65" s="42">
        <f t="shared" si="202"/>
        <v>0</v>
      </c>
      <c r="OH65" s="42">
        <f t="shared" si="202"/>
        <v>0</v>
      </c>
      <c r="OI65" s="42">
        <f t="shared" si="202"/>
        <v>0</v>
      </c>
      <c r="OJ65" s="42">
        <f t="shared" si="202"/>
        <v>0</v>
      </c>
      <c r="OK65" s="42">
        <f t="shared" si="202"/>
        <v>0</v>
      </c>
      <c r="OL65" s="42">
        <f t="shared" si="202"/>
        <v>0</v>
      </c>
      <c r="OM65" s="42">
        <f t="shared" si="202"/>
        <v>0</v>
      </c>
      <c r="ON65" s="42">
        <f t="shared" si="202"/>
        <v>0</v>
      </c>
      <c r="OO65" s="42">
        <f t="shared" si="202"/>
        <v>0</v>
      </c>
      <c r="OP65" s="42">
        <f t="shared" si="202"/>
        <v>0</v>
      </c>
      <c r="OQ65" s="42">
        <f t="shared" si="202"/>
        <v>0</v>
      </c>
      <c r="OR65" s="42">
        <f t="shared" si="202"/>
        <v>0</v>
      </c>
      <c r="OS65" s="42">
        <f t="shared" si="202"/>
        <v>0</v>
      </c>
      <c r="OT65" s="42">
        <f t="shared" si="202"/>
        <v>0</v>
      </c>
      <c r="OU65" s="42">
        <f t="shared" si="202"/>
        <v>0</v>
      </c>
      <c r="OV65" s="42">
        <f t="shared" si="202"/>
        <v>0</v>
      </c>
      <c r="OW65" s="42">
        <f t="shared" si="202"/>
        <v>0</v>
      </c>
      <c r="OX65" s="42">
        <f t="shared" si="202"/>
        <v>0</v>
      </c>
      <c r="OY65" s="42">
        <f t="shared" si="202"/>
        <v>0</v>
      </c>
      <c r="OZ65" s="42">
        <f t="shared" si="202"/>
        <v>0</v>
      </c>
      <c r="PA65" s="42">
        <f t="shared" si="202"/>
        <v>0</v>
      </c>
      <c r="PB65" s="42">
        <f t="shared" si="202"/>
        <v>0</v>
      </c>
      <c r="PC65" s="42">
        <f t="shared" si="202"/>
        <v>0</v>
      </c>
      <c r="PD65" s="42">
        <f t="shared" si="202"/>
        <v>0</v>
      </c>
      <c r="PE65" s="42">
        <f t="shared" si="202"/>
        <v>0</v>
      </c>
      <c r="PF65" s="42">
        <f t="shared" si="202"/>
        <v>0</v>
      </c>
      <c r="PG65" s="42">
        <f t="shared" si="202"/>
        <v>0</v>
      </c>
      <c r="PH65" s="42">
        <f t="shared" si="202"/>
        <v>0</v>
      </c>
      <c r="PI65" s="42">
        <f t="shared" si="202"/>
        <v>0</v>
      </c>
      <c r="PJ65" s="42">
        <f t="shared" si="202"/>
        <v>0</v>
      </c>
      <c r="PK65" s="42">
        <f t="shared" si="202"/>
        <v>0</v>
      </c>
      <c r="PL65" s="42">
        <f t="shared" si="202"/>
        <v>0</v>
      </c>
      <c r="PM65" s="42">
        <f t="shared" si="202"/>
        <v>0</v>
      </c>
      <c r="PN65" s="42">
        <f t="shared" si="202"/>
        <v>0</v>
      </c>
      <c r="PO65" s="42">
        <f t="shared" si="202"/>
        <v>0</v>
      </c>
      <c r="PP65" s="42">
        <f t="shared" si="202"/>
        <v>0</v>
      </c>
      <c r="PQ65" s="42">
        <f t="shared" si="202"/>
        <v>0</v>
      </c>
      <c r="PR65" s="42">
        <f t="shared" si="202"/>
        <v>0</v>
      </c>
      <c r="PS65" s="42">
        <f t="shared" si="202"/>
        <v>0</v>
      </c>
      <c r="PT65" s="42">
        <f t="shared" si="202"/>
        <v>0</v>
      </c>
      <c r="PU65" s="42">
        <f t="shared" si="202"/>
        <v>0</v>
      </c>
      <c r="PV65" s="42">
        <f t="shared" si="202"/>
        <v>0</v>
      </c>
      <c r="PW65" s="42">
        <f t="shared" si="202"/>
        <v>0</v>
      </c>
      <c r="PX65" s="42">
        <f t="shared" si="202"/>
        <v>0</v>
      </c>
      <c r="PY65" s="42">
        <f t="shared" si="202"/>
        <v>0</v>
      </c>
      <c r="PZ65" s="42">
        <f t="shared" si="202"/>
        <v>0</v>
      </c>
      <c r="QA65" s="42">
        <f t="shared" si="202"/>
        <v>0</v>
      </c>
      <c r="QB65" s="42">
        <f t="shared" si="202"/>
        <v>0</v>
      </c>
      <c r="QC65" s="42">
        <f t="shared" si="202"/>
        <v>0</v>
      </c>
      <c r="QD65" s="42">
        <f t="shared" si="202"/>
        <v>0</v>
      </c>
      <c r="QE65" s="42">
        <f t="shared" si="202"/>
        <v>0</v>
      </c>
      <c r="QF65" s="42">
        <f t="shared" si="202"/>
        <v>0</v>
      </c>
      <c r="QG65" s="42">
        <f t="shared" si="202"/>
        <v>0</v>
      </c>
      <c r="QH65" s="42">
        <f t="shared" si="202"/>
        <v>0</v>
      </c>
      <c r="QI65" s="42">
        <f t="shared" si="203"/>
        <v>0</v>
      </c>
      <c r="QJ65" s="42">
        <f t="shared" si="203"/>
        <v>1</v>
      </c>
      <c r="QK65" s="42">
        <f t="shared" si="203"/>
        <v>1</v>
      </c>
      <c r="QL65" s="42">
        <f t="shared" si="203"/>
        <v>1</v>
      </c>
      <c r="QM65" s="42">
        <f t="shared" si="203"/>
        <v>1</v>
      </c>
      <c r="QN65" s="42">
        <f t="shared" si="203"/>
        <v>1</v>
      </c>
      <c r="QO65" s="42">
        <f t="shared" si="203"/>
        <v>0</v>
      </c>
      <c r="QP65" s="42">
        <f t="shared" si="203"/>
        <v>0</v>
      </c>
      <c r="QQ65" s="42">
        <f t="shared" si="203"/>
        <v>0</v>
      </c>
      <c r="QR65" s="42">
        <f t="shared" si="203"/>
        <v>0</v>
      </c>
      <c r="QS65" s="42">
        <f t="shared" si="203"/>
        <v>0</v>
      </c>
      <c r="QT65" s="42">
        <f t="shared" si="203"/>
        <v>0</v>
      </c>
      <c r="QU65" s="42">
        <f t="shared" si="203"/>
        <v>0</v>
      </c>
      <c r="QV65" s="42">
        <f t="shared" si="203"/>
        <v>0</v>
      </c>
      <c r="QW65" s="42">
        <f t="shared" si="203"/>
        <v>0</v>
      </c>
      <c r="QX65" s="42">
        <f t="shared" si="203"/>
        <v>0</v>
      </c>
      <c r="QY65" s="42">
        <f t="shared" si="203"/>
        <v>0</v>
      </c>
      <c r="QZ65" s="42">
        <f t="shared" si="203"/>
        <v>0</v>
      </c>
      <c r="RA65" s="42">
        <f t="shared" si="203"/>
        <v>0</v>
      </c>
      <c r="RB65" s="42">
        <f t="shared" si="203"/>
        <v>0</v>
      </c>
      <c r="RC65" s="42">
        <f t="shared" si="203"/>
        <v>0</v>
      </c>
      <c r="RD65" s="42">
        <f t="shared" si="203"/>
        <v>0</v>
      </c>
      <c r="RE65" s="42">
        <f t="shared" si="203"/>
        <v>0</v>
      </c>
      <c r="RF65" s="42">
        <f t="shared" si="203"/>
        <v>0</v>
      </c>
      <c r="RG65" s="42">
        <f t="shared" si="203"/>
        <v>0</v>
      </c>
      <c r="RH65" s="42">
        <f t="shared" si="203"/>
        <v>0</v>
      </c>
      <c r="RI65" s="42">
        <f t="shared" si="203"/>
        <v>0</v>
      </c>
      <c r="RJ65" s="42">
        <f t="shared" si="203"/>
        <v>0</v>
      </c>
      <c r="RK65" s="42">
        <f t="shared" si="203"/>
        <v>0</v>
      </c>
      <c r="RL65" s="42">
        <f t="shared" si="203"/>
        <v>0</v>
      </c>
      <c r="RM65" s="42">
        <f t="shared" si="203"/>
        <v>0</v>
      </c>
      <c r="RN65" s="42">
        <f t="shared" si="203"/>
        <v>0</v>
      </c>
      <c r="RO65" s="42">
        <f t="shared" si="203"/>
        <v>0</v>
      </c>
      <c r="RP65" s="42">
        <f t="shared" si="203"/>
        <v>1</v>
      </c>
      <c r="RQ65" s="42">
        <f t="shared" si="203"/>
        <v>1</v>
      </c>
      <c r="RR65" s="42">
        <f t="shared" si="203"/>
        <v>1</v>
      </c>
      <c r="RS65" s="42">
        <f t="shared" si="203"/>
        <v>0</v>
      </c>
      <c r="RT65" s="42">
        <f t="shared" si="203"/>
        <v>0</v>
      </c>
      <c r="RU65" s="42">
        <f t="shared" si="203"/>
        <v>0</v>
      </c>
      <c r="RV65" s="42">
        <f t="shared" si="203"/>
        <v>0</v>
      </c>
      <c r="RW65" s="42">
        <f t="shared" si="203"/>
        <v>0</v>
      </c>
      <c r="RX65" s="42">
        <f t="shared" si="203"/>
        <v>0</v>
      </c>
      <c r="RY65" s="42">
        <f t="shared" si="203"/>
        <v>0</v>
      </c>
      <c r="RZ65" s="42">
        <f t="shared" si="203"/>
        <v>1</v>
      </c>
      <c r="SA65" s="42">
        <f t="shared" si="203"/>
        <v>1</v>
      </c>
      <c r="SB65" s="42">
        <f t="shared" si="203"/>
        <v>1</v>
      </c>
      <c r="SC65" s="42">
        <f t="shared" si="203"/>
        <v>1</v>
      </c>
      <c r="SD65" s="42">
        <f t="shared" si="203"/>
        <v>1</v>
      </c>
      <c r="SE65" s="42">
        <f t="shared" si="203"/>
        <v>1</v>
      </c>
      <c r="SF65" s="42">
        <f t="shared" si="203"/>
        <v>1</v>
      </c>
      <c r="SG65" s="42">
        <f t="shared" si="203"/>
        <v>1</v>
      </c>
      <c r="SH65" s="42">
        <f t="shared" si="203"/>
        <v>1</v>
      </c>
      <c r="SI65" s="42">
        <f t="shared" si="203"/>
        <v>1</v>
      </c>
      <c r="SJ65" s="42">
        <f t="shared" si="203"/>
        <v>1</v>
      </c>
      <c r="SK65" s="42">
        <f t="shared" si="203"/>
        <v>1</v>
      </c>
      <c r="SL65" s="42">
        <f t="shared" si="203"/>
        <v>1</v>
      </c>
      <c r="SM65" s="42">
        <f t="shared" si="203"/>
        <v>1</v>
      </c>
      <c r="SN65" s="42">
        <f t="shared" si="203"/>
        <v>1</v>
      </c>
      <c r="SO65" s="42">
        <f t="shared" si="203"/>
        <v>1</v>
      </c>
      <c r="SP65" s="42">
        <f t="shared" si="203"/>
        <v>1</v>
      </c>
      <c r="SQ65" s="42">
        <f t="shared" si="203"/>
        <v>1</v>
      </c>
      <c r="SR65" s="42">
        <f t="shared" si="203"/>
        <v>1</v>
      </c>
      <c r="SS65" s="42">
        <f t="shared" si="203"/>
        <v>1</v>
      </c>
      <c r="ST65" s="42">
        <f t="shared" si="203"/>
        <v>1</v>
      </c>
      <c r="SU65" s="42">
        <f t="shared" si="204"/>
        <v>1</v>
      </c>
      <c r="SV65" s="42">
        <f t="shared" si="204"/>
        <v>1</v>
      </c>
      <c r="SW65" s="42">
        <f t="shared" si="204"/>
        <v>1</v>
      </c>
      <c r="SX65" s="42">
        <f t="shared" si="204"/>
        <v>1</v>
      </c>
      <c r="SY65" s="42">
        <f t="shared" si="204"/>
        <v>1</v>
      </c>
      <c r="SZ65" s="42">
        <f t="shared" si="204"/>
        <v>1</v>
      </c>
      <c r="TA65" s="42">
        <f t="shared" si="204"/>
        <v>1</v>
      </c>
      <c r="TB65" s="42">
        <f t="shared" si="204"/>
        <v>1</v>
      </c>
      <c r="TC65" s="42">
        <f t="shared" si="204"/>
        <v>1</v>
      </c>
      <c r="TD65" s="42">
        <f t="shared" si="204"/>
        <v>1</v>
      </c>
      <c r="TE65" s="42">
        <f t="shared" si="204"/>
        <v>1</v>
      </c>
      <c r="TF65" s="42">
        <f t="shared" si="204"/>
        <v>1</v>
      </c>
      <c r="TG65" s="42">
        <f t="shared" si="204"/>
        <v>1</v>
      </c>
      <c r="TH65" s="42">
        <f t="shared" si="204"/>
        <v>1</v>
      </c>
      <c r="TI65" s="42">
        <f t="shared" si="204"/>
        <v>0</v>
      </c>
      <c r="TJ65" s="42">
        <f t="shared" si="204"/>
        <v>0</v>
      </c>
      <c r="TK65" s="42">
        <f t="shared" si="204"/>
        <v>0</v>
      </c>
      <c r="TL65" s="42">
        <f t="shared" si="204"/>
        <v>0</v>
      </c>
      <c r="TM65" s="42">
        <f t="shared" si="204"/>
        <v>0</v>
      </c>
      <c r="TN65" s="42">
        <f t="shared" si="204"/>
        <v>0</v>
      </c>
      <c r="TO65" s="42">
        <f t="shared" si="204"/>
        <v>0</v>
      </c>
      <c r="TP65" s="42">
        <f t="shared" si="204"/>
        <v>0</v>
      </c>
      <c r="TQ65" s="42">
        <f t="shared" si="204"/>
        <v>0</v>
      </c>
      <c r="TR65" s="42">
        <f t="shared" si="204"/>
        <v>0</v>
      </c>
      <c r="TS65" s="42">
        <f t="shared" si="204"/>
        <v>0</v>
      </c>
      <c r="TT65" s="42">
        <f t="shared" si="204"/>
        <v>0</v>
      </c>
      <c r="TU65" s="42">
        <f t="shared" si="204"/>
        <v>0</v>
      </c>
      <c r="TV65" s="42">
        <f t="shared" si="204"/>
        <v>0</v>
      </c>
      <c r="TW65" s="42">
        <f t="shared" si="204"/>
        <v>0</v>
      </c>
      <c r="TX65" s="42">
        <f t="shared" si="204"/>
        <v>0</v>
      </c>
      <c r="TY65" s="42">
        <f t="shared" si="204"/>
        <v>0</v>
      </c>
      <c r="TZ65" s="42">
        <f t="shared" si="204"/>
        <v>0</v>
      </c>
      <c r="UA65" s="42">
        <f t="shared" si="204"/>
        <v>0</v>
      </c>
      <c r="UB65" s="42">
        <f t="shared" si="204"/>
        <v>0</v>
      </c>
      <c r="UC65" s="42">
        <f t="shared" si="204"/>
        <v>0</v>
      </c>
      <c r="UD65" s="42">
        <f t="shared" si="204"/>
        <v>0</v>
      </c>
      <c r="UE65" s="42">
        <f t="shared" si="204"/>
        <v>0</v>
      </c>
      <c r="UF65" s="42">
        <f t="shared" si="204"/>
        <v>0</v>
      </c>
      <c r="UG65" s="42">
        <f t="shared" si="204"/>
        <v>0</v>
      </c>
      <c r="UH65" s="42">
        <f t="shared" si="204"/>
        <v>0</v>
      </c>
      <c r="UI65" s="42">
        <f t="shared" si="204"/>
        <v>0</v>
      </c>
      <c r="UJ65" s="42">
        <f t="shared" si="204"/>
        <v>0</v>
      </c>
      <c r="UK65" s="42">
        <f t="shared" si="204"/>
        <v>0</v>
      </c>
      <c r="UL65" s="42">
        <f t="shared" si="204"/>
        <v>0</v>
      </c>
      <c r="UM65" s="42">
        <f t="shared" si="204"/>
        <v>0</v>
      </c>
      <c r="UN65" s="42">
        <f t="shared" si="204"/>
        <v>0</v>
      </c>
      <c r="UO65" s="42">
        <f t="shared" si="204"/>
        <v>0</v>
      </c>
      <c r="UP65" s="42">
        <f t="shared" si="204"/>
        <v>0</v>
      </c>
      <c r="UQ65" s="42">
        <f t="shared" si="204"/>
        <v>0</v>
      </c>
      <c r="UR65" s="42">
        <f t="shared" si="204"/>
        <v>0</v>
      </c>
      <c r="US65" s="42">
        <f t="shared" si="204"/>
        <v>0</v>
      </c>
      <c r="UT65" s="42">
        <f t="shared" si="204"/>
        <v>0</v>
      </c>
      <c r="UU65" s="42">
        <f t="shared" si="204"/>
        <v>0</v>
      </c>
      <c r="UV65" s="42">
        <f t="shared" si="204"/>
        <v>0</v>
      </c>
      <c r="UW65" s="42">
        <f t="shared" si="204"/>
        <v>0</v>
      </c>
      <c r="UX65" s="42">
        <f t="shared" si="204"/>
        <v>0</v>
      </c>
      <c r="UY65" s="42">
        <f t="shared" si="204"/>
        <v>0</v>
      </c>
      <c r="UZ65" s="42">
        <f t="shared" si="204"/>
        <v>0</v>
      </c>
      <c r="VA65" s="42">
        <f t="shared" si="204"/>
        <v>0</v>
      </c>
      <c r="VB65" s="42">
        <f t="shared" si="204"/>
        <v>0</v>
      </c>
      <c r="VC65" s="42">
        <f t="shared" si="204"/>
        <v>0</v>
      </c>
      <c r="VD65" s="42">
        <f t="shared" si="204"/>
        <v>0</v>
      </c>
      <c r="VE65" s="42">
        <f t="shared" si="204"/>
        <v>0</v>
      </c>
      <c r="VF65" s="42">
        <f t="shared" si="204"/>
        <v>0</v>
      </c>
      <c r="VG65" s="42">
        <f t="shared" si="205"/>
        <v>0</v>
      </c>
      <c r="VH65" s="42">
        <f t="shared" si="205"/>
        <v>0</v>
      </c>
      <c r="VI65" s="42">
        <f t="shared" si="205"/>
        <v>0</v>
      </c>
      <c r="VJ65" s="42">
        <f t="shared" si="205"/>
        <v>0</v>
      </c>
      <c r="VK65" s="42">
        <f t="shared" si="205"/>
        <v>0</v>
      </c>
      <c r="VL65" s="42">
        <f t="shared" si="205"/>
        <v>0</v>
      </c>
      <c r="VM65" s="42">
        <f t="shared" si="205"/>
        <v>0</v>
      </c>
      <c r="VN65" s="42">
        <f t="shared" si="205"/>
        <v>0</v>
      </c>
      <c r="VO65" s="42">
        <f t="shared" si="205"/>
        <v>0</v>
      </c>
      <c r="VP65" s="42">
        <f t="shared" si="205"/>
        <v>0</v>
      </c>
      <c r="VQ65" s="42">
        <f t="shared" si="205"/>
        <v>0</v>
      </c>
      <c r="VR65" s="42">
        <f t="shared" si="205"/>
        <v>0</v>
      </c>
      <c r="VS65" s="42">
        <f t="shared" si="205"/>
        <v>0</v>
      </c>
      <c r="VT65" s="42">
        <f t="shared" si="205"/>
        <v>0</v>
      </c>
      <c r="VU65" s="42">
        <f t="shared" si="205"/>
        <v>0</v>
      </c>
      <c r="VV65" s="42">
        <f t="shared" si="205"/>
        <v>0</v>
      </c>
      <c r="VW65" s="42">
        <f t="shared" si="205"/>
        <v>0</v>
      </c>
      <c r="VX65" s="42">
        <f t="shared" si="205"/>
        <v>0</v>
      </c>
      <c r="VY65" s="42">
        <f t="shared" si="205"/>
        <v>0</v>
      </c>
      <c r="VZ65" s="42">
        <f t="shared" si="205"/>
        <v>0</v>
      </c>
      <c r="WA65" s="42">
        <f t="shared" si="205"/>
        <v>0</v>
      </c>
      <c r="WB65" s="42">
        <f t="shared" si="205"/>
        <v>0</v>
      </c>
      <c r="WC65" s="42">
        <f t="shared" si="205"/>
        <v>0</v>
      </c>
      <c r="WD65" s="42">
        <f t="shared" si="205"/>
        <v>0</v>
      </c>
      <c r="WE65" s="42">
        <f t="shared" si="205"/>
        <v>0</v>
      </c>
      <c r="WF65" s="42">
        <f t="shared" si="205"/>
        <v>0</v>
      </c>
      <c r="WG65" s="42">
        <f t="shared" si="205"/>
        <v>0</v>
      </c>
      <c r="WH65" s="42">
        <f t="shared" si="205"/>
        <v>0</v>
      </c>
      <c r="WI65" s="42">
        <f t="shared" si="205"/>
        <v>0</v>
      </c>
      <c r="WJ65" s="42">
        <f t="shared" si="205"/>
        <v>0</v>
      </c>
      <c r="WK65" s="42">
        <f t="shared" si="205"/>
        <v>0</v>
      </c>
      <c r="WL65" s="42">
        <f t="shared" si="205"/>
        <v>0</v>
      </c>
      <c r="WM65" s="42">
        <f t="shared" si="205"/>
        <v>0</v>
      </c>
      <c r="WN65" s="42">
        <f t="shared" si="205"/>
        <v>0</v>
      </c>
      <c r="WO65" s="42">
        <f t="shared" si="205"/>
        <v>0</v>
      </c>
      <c r="WP65" s="42">
        <f t="shared" si="205"/>
        <v>0</v>
      </c>
      <c r="WQ65" s="42">
        <f t="shared" si="205"/>
        <v>0</v>
      </c>
      <c r="WR65" s="42">
        <f t="shared" si="205"/>
        <v>0</v>
      </c>
      <c r="WS65" s="42">
        <f t="shared" si="205"/>
        <v>0</v>
      </c>
      <c r="WT65" s="42">
        <f t="shared" si="205"/>
        <v>0</v>
      </c>
      <c r="WU65" s="42">
        <f t="shared" si="205"/>
        <v>0</v>
      </c>
      <c r="WV65" s="42">
        <f t="shared" si="205"/>
        <v>0</v>
      </c>
      <c r="WW65" s="42">
        <f t="shared" si="205"/>
        <v>0</v>
      </c>
      <c r="WX65" s="42">
        <f t="shared" si="205"/>
        <v>0</v>
      </c>
      <c r="WY65" s="42">
        <f t="shared" si="205"/>
        <v>0</v>
      </c>
      <c r="WZ65" s="42">
        <f t="shared" si="205"/>
        <v>0</v>
      </c>
      <c r="XA65" s="42">
        <f t="shared" si="205"/>
        <v>0</v>
      </c>
      <c r="XB65" s="42">
        <f t="shared" si="205"/>
        <v>0</v>
      </c>
      <c r="XC65" s="42">
        <f t="shared" si="205"/>
        <v>0</v>
      </c>
      <c r="XD65" s="42">
        <f t="shared" si="205"/>
        <v>0</v>
      </c>
      <c r="XE65" s="42">
        <f t="shared" si="205"/>
        <v>0</v>
      </c>
      <c r="XF65" s="42">
        <f t="shared" si="205"/>
        <v>0</v>
      </c>
      <c r="XG65" s="42">
        <f t="shared" si="205"/>
        <v>0</v>
      </c>
      <c r="XH65" s="42">
        <f t="shared" si="205"/>
        <v>0</v>
      </c>
      <c r="XI65" s="42">
        <f t="shared" si="205"/>
        <v>0</v>
      </c>
      <c r="XJ65" s="42">
        <f t="shared" si="205"/>
        <v>0</v>
      </c>
      <c r="XK65" s="42">
        <f t="shared" si="205"/>
        <v>0</v>
      </c>
      <c r="XL65" s="42">
        <f t="shared" si="205"/>
        <v>0</v>
      </c>
      <c r="XM65" s="42">
        <f t="shared" si="205"/>
        <v>0</v>
      </c>
      <c r="XN65" s="42">
        <f t="shared" si="205"/>
        <v>0</v>
      </c>
      <c r="XO65" s="42">
        <f t="shared" si="205"/>
        <v>0</v>
      </c>
      <c r="XP65" s="42">
        <f t="shared" si="205"/>
        <v>0</v>
      </c>
      <c r="XQ65" s="42">
        <f t="shared" si="205"/>
        <v>0</v>
      </c>
      <c r="XR65" s="42">
        <f t="shared" si="205"/>
        <v>0</v>
      </c>
      <c r="XS65" s="42">
        <f t="shared" si="206"/>
        <v>0</v>
      </c>
      <c r="XT65" s="42">
        <f t="shared" si="206"/>
        <v>0</v>
      </c>
      <c r="XU65" s="42">
        <f t="shared" si="206"/>
        <v>0</v>
      </c>
      <c r="XV65" s="42">
        <f t="shared" si="206"/>
        <v>0</v>
      </c>
      <c r="XW65" s="42">
        <f t="shared" si="206"/>
        <v>0</v>
      </c>
      <c r="XX65" s="42">
        <f t="shared" si="206"/>
        <v>0</v>
      </c>
      <c r="XY65" s="42">
        <f t="shared" si="206"/>
        <v>0</v>
      </c>
      <c r="XZ65" s="42">
        <f t="shared" si="206"/>
        <v>0</v>
      </c>
      <c r="YA65" s="42">
        <f t="shared" si="206"/>
        <v>0</v>
      </c>
      <c r="YB65" s="42">
        <f t="shared" si="206"/>
        <v>0</v>
      </c>
      <c r="YC65" s="42">
        <f t="shared" si="206"/>
        <v>0</v>
      </c>
      <c r="YD65" s="42">
        <f t="shared" si="206"/>
        <v>0</v>
      </c>
      <c r="YE65" s="23"/>
    </row>
    <row r="66" spans="1:655" x14ac:dyDescent="0.55000000000000004">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2"/>
      <c r="DD66" s="42"/>
      <c r="DE66" s="42"/>
      <c r="DF66" s="42"/>
      <c r="DG66" s="42"/>
      <c r="DH66" s="42"/>
      <c r="DI66" s="42"/>
      <c r="DJ66" s="42"/>
      <c r="DK66" s="42"/>
      <c r="DL66" s="42"/>
      <c r="DM66" s="42"/>
      <c r="DN66" s="42"/>
      <c r="DO66" s="42"/>
      <c r="DP66" s="42"/>
      <c r="DQ66" s="42"/>
      <c r="DR66" s="42"/>
      <c r="DS66" s="42"/>
      <c r="DT66" s="42"/>
      <c r="DU66" s="42"/>
      <c r="DV66" s="42"/>
      <c r="DW66" s="42"/>
      <c r="DX66" s="42"/>
      <c r="DY66" s="42"/>
      <c r="DZ66" s="42"/>
      <c r="EA66" s="42"/>
      <c r="EB66" s="42"/>
      <c r="EC66" s="42"/>
      <c r="ED66" s="42"/>
      <c r="EE66" s="42"/>
      <c r="EF66" s="42"/>
      <c r="EG66" s="42"/>
      <c r="EH66" s="42"/>
      <c r="EI66" s="42"/>
      <c r="EJ66" s="42"/>
      <c r="EK66" s="42"/>
      <c r="EL66" s="42"/>
      <c r="EM66" s="42"/>
      <c r="EN66" s="42"/>
      <c r="EO66" s="42"/>
      <c r="EP66" s="42"/>
      <c r="EQ66" s="42"/>
      <c r="ER66" s="42"/>
      <c r="ES66" s="42"/>
      <c r="ET66" s="42"/>
      <c r="EU66" s="42"/>
      <c r="EV66" s="42"/>
      <c r="EW66" s="42"/>
      <c r="EX66" s="42"/>
      <c r="EY66" s="42"/>
      <c r="EZ66" s="42"/>
      <c r="FA66" s="42"/>
      <c r="FB66" s="42"/>
      <c r="FC66" s="42"/>
      <c r="FD66" s="42"/>
      <c r="FE66" s="42"/>
      <c r="FF66" s="42"/>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42"/>
      <c r="LK66" s="42"/>
      <c r="LL66" s="42"/>
      <c r="LM66" s="42"/>
      <c r="LN66" s="42"/>
      <c r="LO66" s="42"/>
      <c r="LP66" s="42"/>
      <c r="LQ66" s="42"/>
      <c r="LR66" s="42"/>
      <c r="LS66" s="42"/>
      <c r="LT66" s="42"/>
      <c r="LU66" s="42"/>
      <c r="LV66" s="42"/>
      <c r="LW66" s="42"/>
      <c r="LX66" s="42"/>
      <c r="LY66" s="42"/>
      <c r="LZ66" s="42"/>
      <c r="MA66" s="42"/>
      <c r="MB66" s="42"/>
      <c r="MC66" s="42"/>
      <c r="MD66" s="42"/>
      <c r="ME66" s="42"/>
      <c r="MF66" s="42"/>
      <c r="MG66" s="42"/>
      <c r="MH66" s="42"/>
      <c r="MI66" s="42"/>
      <c r="MJ66" s="42"/>
      <c r="MK66" s="42"/>
      <c r="ML66" s="42"/>
      <c r="MM66" s="42"/>
      <c r="MN66" s="42"/>
      <c r="MO66" s="42"/>
      <c r="MP66" s="42"/>
      <c r="MQ66" s="42"/>
      <c r="MR66" s="42"/>
      <c r="MS66" s="42"/>
      <c r="MT66" s="42"/>
      <c r="MU66" s="42"/>
      <c r="MV66" s="42"/>
      <c r="MW66" s="42"/>
      <c r="MX66" s="42"/>
      <c r="MY66" s="42"/>
      <c r="MZ66" s="42"/>
      <c r="NA66" s="42"/>
      <c r="NB66" s="42"/>
      <c r="NC66" s="42"/>
      <c r="ND66" s="42"/>
      <c r="NE66" s="42"/>
      <c r="NF66" s="42"/>
      <c r="NG66" s="42"/>
      <c r="NH66" s="42"/>
      <c r="NI66" s="42"/>
      <c r="NJ66" s="42"/>
      <c r="NK66" s="42"/>
      <c r="NL66" s="42"/>
      <c r="NM66" s="42"/>
      <c r="NN66" s="42"/>
      <c r="NO66" s="42"/>
      <c r="NP66" s="42"/>
      <c r="NQ66" s="42"/>
      <c r="NR66" s="42"/>
      <c r="NS66" s="42"/>
      <c r="NT66" s="42"/>
      <c r="NU66" s="42"/>
      <c r="NV66" s="42"/>
      <c r="NW66" s="42"/>
      <c r="NX66" s="42"/>
      <c r="NY66" s="42"/>
      <c r="NZ66" s="42"/>
      <c r="OA66" s="42"/>
      <c r="OB66" s="42"/>
      <c r="OC66" s="42"/>
      <c r="OD66" s="42"/>
      <c r="OE66" s="42"/>
      <c r="OF66" s="42"/>
      <c r="OG66" s="42"/>
      <c r="OH66" s="42"/>
      <c r="OI66" s="42"/>
      <c r="OJ66" s="42"/>
      <c r="OK66" s="42"/>
      <c r="OL66" s="42"/>
      <c r="OM66" s="42"/>
      <c r="ON66" s="42"/>
      <c r="OO66" s="42"/>
      <c r="OP66" s="42"/>
      <c r="OQ66" s="42"/>
      <c r="OR66" s="42"/>
      <c r="OS66" s="42"/>
      <c r="OT66" s="42"/>
      <c r="OU66" s="42"/>
      <c r="OV66" s="42"/>
      <c r="OW66" s="42"/>
      <c r="OX66" s="42"/>
      <c r="OY66" s="42"/>
      <c r="OZ66" s="42"/>
      <c r="PA66" s="42"/>
      <c r="PB66" s="42"/>
      <c r="PC66" s="42"/>
      <c r="PD66" s="42"/>
      <c r="PE66" s="42"/>
      <c r="PF66" s="42"/>
      <c r="PG66" s="42"/>
      <c r="PH66" s="42"/>
      <c r="PI66" s="42"/>
      <c r="PJ66" s="42"/>
      <c r="PK66" s="42"/>
      <c r="PL66" s="42"/>
      <c r="PM66" s="42"/>
      <c r="PN66" s="42"/>
      <c r="PO66" s="42"/>
      <c r="PP66" s="42"/>
      <c r="PQ66" s="42"/>
      <c r="PR66" s="42"/>
      <c r="PS66" s="42"/>
      <c r="PT66" s="42"/>
      <c r="PU66" s="42"/>
      <c r="PV66" s="42"/>
      <c r="PW66" s="42"/>
      <c r="PX66" s="42"/>
      <c r="PY66" s="42"/>
      <c r="PZ66" s="42"/>
      <c r="QA66" s="42"/>
      <c r="QB66" s="42"/>
      <c r="QC66" s="42"/>
      <c r="QD66" s="42"/>
      <c r="QE66" s="42"/>
      <c r="QF66" s="42"/>
      <c r="QG66" s="42"/>
      <c r="QH66" s="42"/>
      <c r="QI66" s="42"/>
      <c r="QJ66" s="42"/>
      <c r="QK66" s="42"/>
      <c r="QL66" s="42"/>
      <c r="QM66" s="42"/>
      <c r="QN66" s="42"/>
      <c r="QO66" s="42"/>
      <c r="QP66" s="42"/>
      <c r="QQ66" s="42"/>
      <c r="QR66" s="42"/>
      <c r="QS66" s="42"/>
      <c r="QT66" s="42"/>
      <c r="QU66" s="42"/>
      <c r="QV66" s="42"/>
      <c r="QW66" s="42"/>
      <c r="QX66" s="42"/>
      <c r="QY66" s="42"/>
      <c r="QZ66" s="42"/>
      <c r="RA66" s="42"/>
      <c r="RB66" s="42"/>
      <c r="RC66" s="42"/>
      <c r="RD66" s="42"/>
      <c r="RE66" s="42"/>
      <c r="RF66" s="42"/>
      <c r="RG66" s="42"/>
      <c r="RH66" s="42"/>
      <c r="RI66" s="42"/>
      <c r="RJ66" s="42"/>
      <c r="RK66" s="42"/>
      <c r="RL66" s="42"/>
      <c r="RM66" s="42"/>
      <c r="RN66" s="42"/>
      <c r="RO66" s="42"/>
      <c r="RP66" s="42"/>
      <c r="RQ66" s="42"/>
      <c r="RR66" s="42"/>
      <c r="RS66" s="42"/>
      <c r="RT66" s="42"/>
      <c r="RU66" s="42"/>
      <c r="RV66" s="42"/>
      <c r="RW66" s="42"/>
      <c r="RX66" s="42"/>
      <c r="RY66" s="42"/>
      <c r="RZ66" s="42"/>
      <c r="SA66" s="42"/>
      <c r="SB66" s="42"/>
      <c r="SC66" s="42"/>
      <c r="SD66" s="42"/>
      <c r="SE66" s="42"/>
      <c r="SF66" s="42"/>
      <c r="SG66" s="42"/>
      <c r="SH66" s="42"/>
      <c r="SI66" s="42"/>
      <c r="SJ66" s="42"/>
      <c r="SK66" s="42"/>
      <c r="SL66" s="42"/>
      <c r="SM66" s="42"/>
      <c r="SN66" s="42"/>
      <c r="SO66" s="42"/>
      <c r="SP66" s="42"/>
      <c r="SQ66" s="42"/>
      <c r="SR66" s="42"/>
      <c r="SS66" s="42"/>
      <c r="ST66" s="42"/>
      <c r="SU66" s="42"/>
      <c r="SV66" s="42"/>
      <c r="SW66" s="42"/>
      <c r="SX66" s="42"/>
      <c r="SY66" s="42"/>
      <c r="SZ66" s="42"/>
      <c r="TA66" s="42"/>
      <c r="TB66" s="42"/>
      <c r="TC66" s="42"/>
      <c r="TD66" s="42"/>
      <c r="TE66" s="42"/>
      <c r="TF66" s="42"/>
      <c r="TG66" s="42"/>
      <c r="TH66" s="42"/>
      <c r="TI66" s="42"/>
      <c r="TJ66" s="42"/>
      <c r="TK66" s="42"/>
      <c r="TL66" s="42"/>
      <c r="TM66" s="42"/>
      <c r="TN66" s="42"/>
      <c r="TO66" s="42"/>
      <c r="TP66" s="42"/>
      <c r="TQ66" s="42"/>
      <c r="TR66" s="42"/>
      <c r="TS66" s="42"/>
      <c r="TT66" s="42"/>
      <c r="TU66" s="42"/>
      <c r="TV66" s="42"/>
      <c r="TW66" s="42"/>
      <c r="TX66" s="42"/>
      <c r="TY66" s="42"/>
      <c r="TZ66" s="42"/>
      <c r="UA66" s="42"/>
      <c r="UB66" s="42"/>
      <c r="UC66" s="42"/>
      <c r="UD66" s="42"/>
      <c r="UE66" s="42"/>
      <c r="UF66" s="42"/>
      <c r="UG66" s="42"/>
      <c r="UH66" s="42"/>
      <c r="UI66" s="42"/>
      <c r="UJ66" s="42"/>
      <c r="UK66" s="42"/>
      <c r="UL66" s="42"/>
      <c r="UM66" s="42"/>
      <c r="UN66" s="42"/>
      <c r="UO66" s="42"/>
      <c r="UP66" s="42"/>
      <c r="UQ66" s="42"/>
      <c r="UR66" s="42"/>
      <c r="US66" s="42"/>
      <c r="UT66" s="42"/>
      <c r="UU66" s="42"/>
      <c r="UV66" s="42"/>
      <c r="UW66" s="42"/>
      <c r="UX66" s="42"/>
      <c r="UY66" s="42"/>
      <c r="UZ66" s="42"/>
      <c r="VA66" s="42"/>
      <c r="VB66" s="42"/>
      <c r="VC66" s="42"/>
      <c r="VD66" s="42"/>
      <c r="VE66" s="42"/>
      <c r="VF66" s="42"/>
      <c r="VG66" s="42"/>
      <c r="VH66" s="42"/>
      <c r="VI66" s="42"/>
      <c r="VJ66" s="42"/>
      <c r="VK66" s="42"/>
      <c r="VL66" s="42"/>
      <c r="VM66" s="42"/>
      <c r="VN66" s="42"/>
      <c r="VO66" s="42"/>
      <c r="VP66" s="42"/>
      <c r="VQ66" s="42"/>
      <c r="VR66" s="42"/>
      <c r="VS66" s="42"/>
      <c r="VT66" s="42"/>
      <c r="VU66" s="42"/>
      <c r="VV66" s="42"/>
      <c r="VW66" s="42"/>
      <c r="VX66" s="42"/>
      <c r="VY66" s="42"/>
      <c r="VZ66" s="42"/>
      <c r="WA66" s="42"/>
      <c r="WB66" s="42"/>
      <c r="WC66" s="42"/>
      <c r="WD66" s="42"/>
      <c r="WE66" s="42"/>
      <c r="WF66" s="42"/>
      <c r="WG66" s="42"/>
      <c r="WH66" s="42"/>
      <c r="WI66" s="42"/>
      <c r="WJ66" s="42"/>
      <c r="WK66" s="42"/>
      <c r="WL66" s="42"/>
      <c r="WM66" s="42"/>
      <c r="WN66" s="42"/>
      <c r="WO66" s="42"/>
      <c r="WP66" s="42"/>
      <c r="WQ66" s="42"/>
      <c r="WR66" s="42"/>
      <c r="WS66" s="42"/>
      <c r="WT66" s="42"/>
      <c r="WU66" s="42"/>
      <c r="WV66" s="42"/>
      <c r="WW66" s="42"/>
      <c r="WX66" s="42"/>
      <c r="WY66" s="42"/>
      <c r="WZ66" s="42"/>
      <c r="XA66" s="42"/>
      <c r="XB66" s="42"/>
      <c r="XC66" s="42"/>
      <c r="XD66" s="42"/>
      <c r="XE66" s="42"/>
      <c r="XF66" s="42"/>
      <c r="XG66" s="42"/>
      <c r="XH66" s="42"/>
      <c r="XI66" s="42"/>
      <c r="XJ66" s="42"/>
      <c r="XK66" s="42"/>
      <c r="XL66" s="42"/>
      <c r="XM66" s="42"/>
      <c r="XN66" s="42"/>
      <c r="XO66" s="42"/>
      <c r="XP66" s="42"/>
      <c r="XQ66" s="42"/>
      <c r="XR66" s="42"/>
      <c r="XS66" s="42"/>
      <c r="XT66" s="42"/>
      <c r="XU66" s="42"/>
      <c r="XV66" s="42"/>
      <c r="XW66" s="42"/>
      <c r="XX66" s="42"/>
      <c r="XY66" s="42"/>
      <c r="XZ66" s="42"/>
      <c r="YA66" s="42"/>
      <c r="YB66" s="42"/>
      <c r="YC66" s="42"/>
      <c r="YD66" s="42"/>
      <c r="YE66" s="23"/>
    </row>
    <row r="67" spans="1:655" x14ac:dyDescent="0.55000000000000004">
      <c r="A67" t="s">
        <v>13</v>
      </c>
      <c r="B67" s="7" t="s">
        <v>74</v>
      </c>
      <c r="C67" s="7" t="s">
        <v>74</v>
      </c>
      <c r="D67" s="7" t="s">
        <v>74</v>
      </c>
      <c r="E67" s="7" t="s">
        <v>74</v>
      </c>
      <c r="F67" s="7" t="s">
        <v>67</v>
      </c>
      <c r="G67" s="7" t="s">
        <v>67</v>
      </c>
      <c r="H67" s="7" t="s">
        <v>74</v>
      </c>
      <c r="I67" s="7" t="s">
        <v>113</v>
      </c>
      <c r="J67" s="7" t="s">
        <v>67</v>
      </c>
      <c r="K67" s="7" t="s">
        <v>113</v>
      </c>
      <c r="L67" s="7" t="s">
        <v>113</v>
      </c>
      <c r="M67" s="7" t="s">
        <v>113</v>
      </c>
      <c r="N67" s="7" t="s">
        <v>113</v>
      </c>
      <c r="O67" s="7" t="s">
        <v>113</v>
      </c>
      <c r="P67" s="7" t="s">
        <v>113</v>
      </c>
      <c r="Q67" s="7" t="s">
        <v>113</v>
      </c>
      <c r="R67" s="7" t="s">
        <v>113</v>
      </c>
      <c r="S67" s="7" t="s">
        <v>113</v>
      </c>
      <c r="T67" s="7" t="s">
        <v>113</v>
      </c>
      <c r="U67" s="7" t="s">
        <v>113</v>
      </c>
      <c r="V67" s="7" t="s">
        <v>113</v>
      </c>
      <c r="W67" s="7" t="s">
        <v>113</v>
      </c>
      <c r="X67" s="7" t="s">
        <v>113</v>
      </c>
      <c r="Y67" s="7" t="s">
        <v>113</v>
      </c>
      <c r="Z67" s="7" t="s">
        <v>113</v>
      </c>
      <c r="AA67" s="7" t="s">
        <v>73</v>
      </c>
      <c r="AB67" s="7" t="s">
        <v>113</v>
      </c>
      <c r="AC67" s="7" t="s">
        <v>113</v>
      </c>
      <c r="AD67" s="7" t="s">
        <v>113</v>
      </c>
      <c r="AE67" s="7" t="s">
        <v>113</v>
      </c>
      <c r="AF67" s="7" t="s">
        <v>113</v>
      </c>
      <c r="AG67" s="7" t="s">
        <v>113</v>
      </c>
      <c r="AH67" s="7" t="s">
        <v>73</v>
      </c>
      <c r="AI67" s="7" t="s">
        <v>113</v>
      </c>
      <c r="AJ67" s="7" t="s">
        <v>113</v>
      </c>
      <c r="AK67" s="7" t="s">
        <v>67</v>
      </c>
      <c r="AL67" s="7" t="s">
        <v>113</v>
      </c>
      <c r="AM67" s="7" t="s">
        <v>113</v>
      </c>
      <c r="AN67" s="7" t="s">
        <v>113</v>
      </c>
      <c r="AO67" s="7" t="s">
        <v>113</v>
      </c>
      <c r="AP67" s="7" t="s">
        <v>113</v>
      </c>
      <c r="AQ67" s="7" t="s">
        <v>113</v>
      </c>
      <c r="AR67" s="7" t="s">
        <v>113</v>
      </c>
      <c r="AS67" s="7" t="s">
        <v>113</v>
      </c>
      <c r="AT67" s="7" t="s">
        <v>113</v>
      </c>
      <c r="AU67" s="7" t="s">
        <v>113</v>
      </c>
      <c r="AV67" s="7" t="s">
        <v>113</v>
      </c>
      <c r="AW67" s="7" t="s">
        <v>113</v>
      </c>
      <c r="AX67" s="7" t="s">
        <v>113</v>
      </c>
      <c r="AY67" s="7" t="s">
        <v>73</v>
      </c>
      <c r="AZ67" s="7" t="s">
        <v>113</v>
      </c>
      <c r="BA67" s="7" t="s">
        <v>113</v>
      </c>
      <c r="BB67" s="7" t="s">
        <v>113</v>
      </c>
      <c r="BC67" s="7" t="s">
        <v>113</v>
      </c>
      <c r="BD67" s="7" t="s">
        <v>113</v>
      </c>
      <c r="BE67" s="7" t="s">
        <v>113</v>
      </c>
      <c r="BF67" s="7" t="s">
        <v>113</v>
      </c>
      <c r="BG67" s="7" t="s">
        <v>113</v>
      </c>
      <c r="BH67" s="7" t="s">
        <v>113</v>
      </c>
      <c r="BI67" s="7" t="s">
        <v>73</v>
      </c>
      <c r="BJ67" s="7" t="s">
        <v>113</v>
      </c>
      <c r="BK67" s="7" t="s">
        <v>113</v>
      </c>
      <c r="BL67" s="7" t="s">
        <v>113</v>
      </c>
      <c r="BM67" s="7" t="s">
        <v>113</v>
      </c>
      <c r="BN67" s="7" t="s">
        <v>113</v>
      </c>
      <c r="BO67" s="7" t="s">
        <v>113</v>
      </c>
      <c r="BP67" s="7" t="s">
        <v>113</v>
      </c>
      <c r="BQ67" s="7" t="s">
        <v>73</v>
      </c>
      <c r="BR67" s="7" t="s">
        <v>113</v>
      </c>
      <c r="BS67" s="7" t="s">
        <v>113</v>
      </c>
      <c r="BT67" s="7" t="s">
        <v>113</v>
      </c>
      <c r="BU67" s="7" t="s">
        <v>73</v>
      </c>
      <c r="BV67" s="7" t="s">
        <v>73</v>
      </c>
      <c r="BW67" s="7" t="s">
        <v>113</v>
      </c>
      <c r="BX67" s="7" t="s">
        <v>113</v>
      </c>
      <c r="BY67" s="7" t="s">
        <v>113</v>
      </c>
      <c r="BZ67" s="7" t="s">
        <v>113</v>
      </c>
      <c r="CA67" s="7" t="s">
        <v>113</v>
      </c>
      <c r="CB67" s="7" t="s">
        <v>113</v>
      </c>
      <c r="CC67" s="7" t="s">
        <v>113</v>
      </c>
      <c r="CD67" s="7" t="s">
        <v>113</v>
      </c>
      <c r="CE67" s="7" t="s">
        <v>113</v>
      </c>
      <c r="CF67" s="7" t="s">
        <v>113</v>
      </c>
      <c r="CG67" s="7" t="s">
        <v>113</v>
      </c>
      <c r="CH67" s="7" t="s">
        <v>113</v>
      </c>
      <c r="CI67" s="7" t="s">
        <v>113</v>
      </c>
      <c r="CJ67" s="7" t="s">
        <v>67</v>
      </c>
      <c r="CK67" s="7" t="s">
        <v>67</v>
      </c>
      <c r="CL67" s="7" t="s">
        <v>67</v>
      </c>
      <c r="CM67" s="7" t="s">
        <v>67</v>
      </c>
      <c r="CN67" s="7" t="s">
        <v>67</v>
      </c>
      <c r="CO67" s="7" t="s">
        <v>67</v>
      </c>
      <c r="CP67" s="7" t="s">
        <v>1749</v>
      </c>
      <c r="CQ67" s="7" t="s">
        <v>67</v>
      </c>
      <c r="CR67" s="7" t="s">
        <v>67</v>
      </c>
      <c r="CS67" s="7" t="s">
        <v>67</v>
      </c>
      <c r="CT67" s="7" t="s">
        <v>67</v>
      </c>
      <c r="CU67" s="7" t="s">
        <v>67</v>
      </c>
      <c r="CV67" s="7" t="s">
        <v>67</v>
      </c>
      <c r="CW67" s="7" t="s">
        <v>113</v>
      </c>
      <c r="CX67" s="7" t="s">
        <v>67</v>
      </c>
      <c r="CY67" s="7" t="s">
        <v>67</v>
      </c>
      <c r="CZ67" s="7" t="s">
        <v>67</v>
      </c>
      <c r="DA67" s="7" t="s">
        <v>67</v>
      </c>
      <c r="DB67" s="7" t="s">
        <v>67</v>
      </c>
      <c r="DC67" s="7" t="s">
        <v>67</v>
      </c>
      <c r="DD67" s="7" t="s">
        <v>67</v>
      </c>
      <c r="DE67" s="7" t="s">
        <v>67</v>
      </c>
      <c r="DF67" s="7" t="s">
        <v>67</v>
      </c>
      <c r="DG67" s="7" t="s">
        <v>67</v>
      </c>
      <c r="DH67" s="7" t="s">
        <v>67</v>
      </c>
      <c r="DI67" s="7" t="s">
        <v>67</v>
      </c>
      <c r="DJ67" s="7" t="s">
        <v>67</v>
      </c>
      <c r="DK67" s="7" t="s">
        <v>67</v>
      </c>
      <c r="DL67" s="7" t="s">
        <v>67</v>
      </c>
      <c r="DM67" s="7" t="s">
        <v>67</v>
      </c>
      <c r="DN67" s="7" t="s">
        <v>67</v>
      </c>
      <c r="DO67" s="7" t="s">
        <v>67</v>
      </c>
      <c r="DP67" s="7" t="s">
        <v>67</v>
      </c>
      <c r="DQ67" s="7" t="s">
        <v>67</v>
      </c>
      <c r="DR67" s="7" t="s">
        <v>67</v>
      </c>
      <c r="DS67" s="7" t="s">
        <v>67</v>
      </c>
      <c r="DT67" s="7" t="s">
        <v>67</v>
      </c>
      <c r="DU67" s="7" t="s">
        <v>67</v>
      </c>
      <c r="DV67" s="7" t="s">
        <v>67</v>
      </c>
      <c r="DW67" s="7" t="s">
        <v>67</v>
      </c>
      <c r="DX67" s="7" t="s">
        <v>73</v>
      </c>
      <c r="DY67" s="7" t="s">
        <v>67</v>
      </c>
      <c r="DZ67" s="7" t="s">
        <v>67</v>
      </c>
      <c r="EA67" s="7" t="s">
        <v>67</v>
      </c>
      <c r="EB67" s="7" t="s">
        <v>67</v>
      </c>
      <c r="EC67" s="7" t="s">
        <v>67</v>
      </c>
      <c r="ED67" s="7" t="s">
        <v>67</v>
      </c>
      <c r="EE67" s="7" t="s">
        <v>101</v>
      </c>
      <c r="EF67" s="7" t="s">
        <v>67</v>
      </c>
      <c r="EG67" s="7" t="s">
        <v>67</v>
      </c>
      <c r="EH67" s="7" t="s">
        <v>67</v>
      </c>
      <c r="EI67" s="7" t="s">
        <v>67</v>
      </c>
      <c r="EJ67" s="7" t="s">
        <v>67</v>
      </c>
      <c r="EK67" s="7" t="s">
        <v>67</v>
      </c>
      <c r="EL67" s="7" t="s">
        <v>67</v>
      </c>
      <c r="EM67" s="7" t="s">
        <v>67</v>
      </c>
      <c r="EN67" s="7" t="s">
        <v>67</v>
      </c>
      <c r="EO67" s="7" t="s">
        <v>67</v>
      </c>
      <c r="EP67" s="7" t="s">
        <v>67</v>
      </c>
      <c r="EQ67" s="7" t="s">
        <v>67</v>
      </c>
      <c r="ER67" s="7" t="s">
        <v>67</v>
      </c>
      <c r="ES67" s="7" t="s">
        <v>67</v>
      </c>
      <c r="ET67" s="7" t="s">
        <v>67</v>
      </c>
      <c r="EU67" s="7" t="s">
        <v>67</v>
      </c>
      <c r="EV67" s="7" t="s">
        <v>67</v>
      </c>
      <c r="EW67" s="7" t="s">
        <v>67</v>
      </c>
      <c r="EX67" s="7" t="s">
        <v>67</v>
      </c>
      <c r="EY67" s="7" t="s">
        <v>67</v>
      </c>
      <c r="EZ67" s="7" t="s">
        <v>67</v>
      </c>
      <c r="FA67" s="7" t="s">
        <v>67</v>
      </c>
      <c r="FB67" s="7" t="s">
        <v>67</v>
      </c>
      <c r="FC67" s="7" t="s">
        <v>113</v>
      </c>
      <c r="FD67" s="7" t="s">
        <v>1748</v>
      </c>
      <c r="FE67" s="7" t="s">
        <v>113</v>
      </c>
      <c r="FF67" s="7" t="s">
        <v>113</v>
      </c>
      <c r="FG67" s="7" t="s">
        <v>100</v>
      </c>
      <c r="FH67" s="7" t="s">
        <v>100</v>
      </c>
      <c r="FI67" s="7" t="s">
        <v>113</v>
      </c>
      <c r="FJ67" s="7" t="s">
        <v>100</v>
      </c>
      <c r="FK67" s="7" t="s">
        <v>352</v>
      </c>
      <c r="FL67" s="7" t="s">
        <v>352</v>
      </c>
      <c r="FM67" s="7" t="s">
        <v>113</v>
      </c>
      <c r="FN67" s="7" t="s">
        <v>352</v>
      </c>
      <c r="FO67" s="7" t="s">
        <v>352</v>
      </c>
      <c r="FP67" s="7" t="s">
        <v>113</v>
      </c>
      <c r="FQ67" s="7" t="s">
        <v>113</v>
      </c>
      <c r="FR67" s="7" t="s">
        <v>352</v>
      </c>
      <c r="FS67" s="7" t="s">
        <v>113</v>
      </c>
      <c r="FT67" s="7" t="s">
        <v>1749</v>
      </c>
      <c r="FU67" s="7" t="s">
        <v>352</v>
      </c>
      <c r="FV67" s="7" t="s">
        <v>113</v>
      </c>
      <c r="FW67" s="7" t="s">
        <v>352</v>
      </c>
      <c r="FX67" s="7" t="s">
        <v>100</v>
      </c>
      <c r="FY67" s="7" t="s">
        <v>100</v>
      </c>
      <c r="FZ67" s="7" t="s">
        <v>100</v>
      </c>
      <c r="GA67" s="7" t="s">
        <v>100</v>
      </c>
      <c r="GB67" s="7" t="s">
        <v>100</v>
      </c>
      <c r="GC67" s="7" t="s">
        <v>113</v>
      </c>
      <c r="GD67" s="7" t="s">
        <v>1749</v>
      </c>
      <c r="GE67" s="7" t="s">
        <v>100</v>
      </c>
      <c r="GF67" s="7" t="s">
        <v>1749</v>
      </c>
      <c r="GG67" s="7" t="s">
        <v>100</v>
      </c>
      <c r="GH67" s="7" t="s">
        <v>100</v>
      </c>
      <c r="GI67" s="7" t="s">
        <v>100</v>
      </c>
      <c r="GJ67" s="7" t="s">
        <v>100</v>
      </c>
      <c r="GK67" s="7" t="s">
        <v>100</v>
      </c>
      <c r="GL67" s="7" t="s">
        <v>1749</v>
      </c>
      <c r="GM67" s="7" t="s">
        <v>113</v>
      </c>
      <c r="GN67" s="7" t="s">
        <v>100</v>
      </c>
      <c r="GO67" s="7" t="s">
        <v>100</v>
      </c>
      <c r="GP67" s="7" t="s">
        <v>113</v>
      </c>
      <c r="GQ67" s="7" t="s">
        <v>100</v>
      </c>
      <c r="GR67" s="7" t="s">
        <v>100</v>
      </c>
      <c r="GS67" s="7" t="s">
        <v>100</v>
      </c>
      <c r="GT67" s="7" t="s">
        <v>100</v>
      </c>
      <c r="GU67" s="7" t="s">
        <v>100</v>
      </c>
      <c r="GV67" s="7" t="s">
        <v>113</v>
      </c>
      <c r="GW67" s="7" t="s">
        <v>100</v>
      </c>
      <c r="GX67" s="7" t="s">
        <v>100</v>
      </c>
      <c r="GY67" s="7" t="s">
        <v>100</v>
      </c>
      <c r="GZ67" s="7" t="s">
        <v>100</v>
      </c>
      <c r="HA67" s="7" t="s">
        <v>100</v>
      </c>
      <c r="HB67" s="7" t="s">
        <v>1749</v>
      </c>
      <c r="HC67" s="7" t="s">
        <v>492</v>
      </c>
      <c r="HD67" s="7" t="s">
        <v>1749</v>
      </c>
      <c r="HE67" s="7" t="s">
        <v>100</v>
      </c>
      <c r="HF67" s="7" t="s">
        <v>100</v>
      </c>
      <c r="HG67" s="7" t="s">
        <v>100</v>
      </c>
      <c r="HH67" s="7" t="s">
        <v>100</v>
      </c>
      <c r="HI67" s="7" t="s">
        <v>100</v>
      </c>
      <c r="HJ67" s="7" t="s">
        <v>100</v>
      </c>
      <c r="HK67" s="7" t="s">
        <v>1749</v>
      </c>
      <c r="HL67" s="7" t="s">
        <v>1749</v>
      </c>
      <c r="HM67" s="7" t="s">
        <v>113</v>
      </c>
      <c r="HN67" s="7" t="s">
        <v>352</v>
      </c>
      <c r="HO67" s="7" t="s">
        <v>352</v>
      </c>
      <c r="HP67" s="7" t="s">
        <v>1749</v>
      </c>
      <c r="HQ67" s="7" t="s">
        <v>67</v>
      </c>
      <c r="HR67" s="7" t="s">
        <v>67</v>
      </c>
      <c r="HS67" s="7" t="s">
        <v>67</v>
      </c>
      <c r="HT67" s="7" t="s">
        <v>67</v>
      </c>
      <c r="HU67" s="7" t="s">
        <v>67</v>
      </c>
      <c r="HV67" s="7" t="s">
        <v>67</v>
      </c>
      <c r="HW67" s="7" t="s">
        <v>67</v>
      </c>
      <c r="HX67" s="7" t="s">
        <v>1749</v>
      </c>
      <c r="HY67" s="7" t="s">
        <v>1749</v>
      </c>
      <c r="HZ67" s="7" t="s">
        <v>1749</v>
      </c>
      <c r="IA67" s="7" t="s">
        <v>1749</v>
      </c>
      <c r="IB67" s="7" t="s">
        <v>1749</v>
      </c>
      <c r="IC67" s="7" t="s">
        <v>1749</v>
      </c>
      <c r="ID67" s="7" t="s">
        <v>1749</v>
      </c>
      <c r="IE67" s="7" t="s">
        <v>1749</v>
      </c>
      <c r="IF67" s="7" t="s">
        <v>1749</v>
      </c>
      <c r="IG67" s="7" t="s">
        <v>1749</v>
      </c>
      <c r="IH67" s="7" t="s">
        <v>1749</v>
      </c>
      <c r="II67" s="7" t="s">
        <v>1749</v>
      </c>
      <c r="IJ67" s="7" t="s">
        <v>1749</v>
      </c>
      <c r="IK67" s="7" t="s">
        <v>1749</v>
      </c>
      <c r="IL67" s="7" t="s">
        <v>1749</v>
      </c>
      <c r="IM67" s="7" t="s">
        <v>1749</v>
      </c>
      <c r="IN67" s="7" t="s">
        <v>1749</v>
      </c>
      <c r="IO67" s="7" t="s">
        <v>1749</v>
      </c>
      <c r="IP67" s="7" t="s">
        <v>1749</v>
      </c>
      <c r="IQ67" s="7" t="s">
        <v>1749</v>
      </c>
      <c r="IR67" s="7" t="s">
        <v>67</v>
      </c>
      <c r="IS67" s="7" t="s">
        <v>67</v>
      </c>
      <c r="IT67" s="7" t="s">
        <v>67</v>
      </c>
      <c r="IU67" s="7" t="s">
        <v>1749</v>
      </c>
      <c r="IV67" s="7" t="s">
        <v>67</v>
      </c>
      <c r="IW67" s="7" t="s">
        <v>67</v>
      </c>
      <c r="IX67" s="7" t="s">
        <v>67</v>
      </c>
      <c r="IY67" s="7" t="s">
        <v>67</v>
      </c>
      <c r="IZ67" s="7" t="s">
        <v>67</v>
      </c>
      <c r="JA67" s="7" t="s">
        <v>67</v>
      </c>
      <c r="JB67" s="7" t="s">
        <v>67</v>
      </c>
      <c r="JC67" s="7" t="s">
        <v>67</v>
      </c>
      <c r="JD67" s="7" t="s">
        <v>67</v>
      </c>
      <c r="JE67" s="7" t="s">
        <v>67</v>
      </c>
      <c r="JF67" s="7" t="s">
        <v>67</v>
      </c>
      <c r="JG67" s="7" t="s">
        <v>67</v>
      </c>
      <c r="JH67" s="7" t="s">
        <v>67</v>
      </c>
      <c r="JI67" s="7" t="s">
        <v>67</v>
      </c>
      <c r="JJ67" s="7" t="s">
        <v>67</v>
      </c>
      <c r="JK67" s="7" t="s">
        <v>67</v>
      </c>
      <c r="JL67" s="7" t="s">
        <v>67</v>
      </c>
      <c r="JM67" s="7" t="s">
        <v>67</v>
      </c>
      <c r="JN67" s="7" t="s">
        <v>67</v>
      </c>
      <c r="JO67" s="7" t="s">
        <v>67</v>
      </c>
      <c r="JP67" s="7" t="s">
        <v>67</v>
      </c>
      <c r="JQ67" s="7" t="s">
        <v>67</v>
      </c>
      <c r="JR67" s="7" t="s">
        <v>67</v>
      </c>
      <c r="JS67" s="7" t="s">
        <v>67</v>
      </c>
      <c r="JT67" s="7" t="s">
        <v>67</v>
      </c>
      <c r="JU67" s="7" t="s">
        <v>67</v>
      </c>
      <c r="JV67" s="7" t="s">
        <v>67</v>
      </c>
      <c r="JW67" s="7" t="s">
        <v>67</v>
      </c>
      <c r="JX67" s="7" t="s">
        <v>67</v>
      </c>
      <c r="JY67" s="7" t="s">
        <v>67</v>
      </c>
      <c r="JZ67" s="7" t="s">
        <v>67</v>
      </c>
      <c r="KA67" s="7" t="s">
        <v>67</v>
      </c>
      <c r="KB67" s="7" t="s">
        <v>67</v>
      </c>
      <c r="KC67" s="7" t="s">
        <v>67</v>
      </c>
      <c r="KD67" s="7" t="s">
        <v>67</v>
      </c>
      <c r="KE67" s="7" t="s">
        <v>67</v>
      </c>
      <c r="KF67" s="7" t="s">
        <v>67</v>
      </c>
      <c r="KG67" s="7" t="s">
        <v>67</v>
      </c>
      <c r="KH67" s="7" t="s">
        <v>67</v>
      </c>
      <c r="KI67" s="7" t="s">
        <v>67</v>
      </c>
      <c r="KJ67" s="7" t="s">
        <v>67</v>
      </c>
      <c r="KK67" s="7" t="s">
        <v>67</v>
      </c>
      <c r="KL67" s="7" t="s">
        <v>67</v>
      </c>
      <c r="KM67" s="7" t="s">
        <v>67</v>
      </c>
      <c r="KN67" s="7" t="s">
        <v>67</v>
      </c>
      <c r="KO67" s="7" t="s">
        <v>67</v>
      </c>
      <c r="KP67" s="7" t="s">
        <v>67</v>
      </c>
      <c r="KQ67" s="7" t="s">
        <v>67</v>
      </c>
      <c r="KR67" s="7" t="s">
        <v>67</v>
      </c>
      <c r="KS67" s="7" t="s">
        <v>67</v>
      </c>
      <c r="KT67" s="7" t="s">
        <v>67</v>
      </c>
      <c r="KU67" s="7" t="s">
        <v>67</v>
      </c>
      <c r="KV67" s="7" t="s">
        <v>67</v>
      </c>
      <c r="KW67" s="7" t="s">
        <v>67</v>
      </c>
      <c r="KX67" s="7" t="s">
        <v>67</v>
      </c>
      <c r="KY67" s="7" t="s">
        <v>67</v>
      </c>
      <c r="KZ67" s="7" t="s">
        <v>67</v>
      </c>
      <c r="LA67" s="7" t="s">
        <v>67</v>
      </c>
      <c r="LB67" s="7" t="s">
        <v>67</v>
      </c>
      <c r="LC67" s="7" t="s">
        <v>67</v>
      </c>
      <c r="LD67" s="7" t="s">
        <v>67</v>
      </c>
      <c r="LE67" s="7" t="s">
        <v>67</v>
      </c>
      <c r="LF67" s="7" t="s">
        <v>67</v>
      </c>
      <c r="LG67" s="7" t="s">
        <v>1749</v>
      </c>
      <c r="LH67" s="7" t="s">
        <v>67</v>
      </c>
      <c r="LI67" s="7" t="s">
        <v>67</v>
      </c>
      <c r="LJ67" s="7" t="s">
        <v>67</v>
      </c>
      <c r="LK67" s="7" t="s">
        <v>67</v>
      </c>
      <c r="LL67" s="7" t="s">
        <v>67</v>
      </c>
      <c r="LM67" s="7" t="s">
        <v>67</v>
      </c>
      <c r="LN67" s="7" t="s">
        <v>67</v>
      </c>
      <c r="LO67" s="7" t="s">
        <v>67</v>
      </c>
      <c r="LP67" s="7" t="s">
        <v>67</v>
      </c>
      <c r="LQ67" s="7" t="s">
        <v>67</v>
      </c>
      <c r="LR67" s="7" t="s">
        <v>67</v>
      </c>
      <c r="LS67" s="7" t="s">
        <v>67</v>
      </c>
      <c r="LT67" s="7" t="s">
        <v>67</v>
      </c>
      <c r="LU67" s="7" t="s">
        <v>67</v>
      </c>
      <c r="LV67" s="7" t="s">
        <v>67</v>
      </c>
      <c r="LW67" s="7" t="s">
        <v>67</v>
      </c>
      <c r="LX67" s="7" t="s">
        <v>67</v>
      </c>
      <c r="LY67" s="7" t="s">
        <v>67</v>
      </c>
      <c r="LZ67" s="7" t="s">
        <v>67</v>
      </c>
      <c r="MA67" s="7" t="s">
        <v>67</v>
      </c>
      <c r="MB67" s="7" t="s">
        <v>67</v>
      </c>
      <c r="MC67" s="7" t="s">
        <v>67</v>
      </c>
      <c r="MD67" s="7" t="s">
        <v>67</v>
      </c>
      <c r="ME67" s="7" t="s">
        <v>67</v>
      </c>
      <c r="MF67" s="7" t="s">
        <v>67</v>
      </c>
      <c r="MG67" s="7" t="s">
        <v>67</v>
      </c>
      <c r="MH67" s="7" t="s">
        <v>67</v>
      </c>
      <c r="MI67" s="7" t="s">
        <v>67</v>
      </c>
      <c r="MJ67" s="7" t="s">
        <v>67</v>
      </c>
      <c r="MK67" s="7" t="s">
        <v>67</v>
      </c>
      <c r="ML67" s="7" t="s">
        <v>67</v>
      </c>
      <c r="MM67" s="7" t="s">
        <v>67</v>
      </c>
      <c r="MN67" s="7" t="s">
        <v>67</v>
      </c>
      <c r="MO67" s="7" t="s">
        <v>67</v>
      </c>
      <c r="MP67" s="7" t="s">
        <v>67</v>
      </c>
      <c r="MQ67" s="7" t="s">
        <v>67</v>
      </c>
      <c r="MR67" s="7" t="s">
        <v>67</v>
      </c>
      <c r="MS67" s="7" t="s">
        <v>67</v>
      </c>
      <c r="MT67" s="7" t="s">
        <v>67</v>
      </c>
      <c r="MU67" s="7" t="s">
        <v>67</v>
      </c>
      <c r="MV67" s="7" t="s">
        <v>67</v>
      </c>
      <c r="MW67" s="7" t="s">
        <v>67</v>
      </c>
      <c r="MX67" s="7" t="s">
        <v>1749</v>
      </c>
      <c r="MY67" s="7" t="s">
        <v>1749</v>
      </c>
      <c r="MZ67" s="7" t="s">
        <v>1749</v>
      </c>
      <c r="NA67" s="7" t="s">
        <v>1749</v>
      </c>
      <c r="NB67" s="7" t="s">
        <v>1749</v>
      </c>
      <c r="NC67" s="7" t="s">
        <v>1749</v>
      </c>
      <c r="ND67" s="7" t="s">
        <v>1749</v>
      </c>
      <c r="NE67" s="7" t="s">
        <v>1749</v>
      </c>
      <c r="NF67" s="7" t="s">
        <v>1749</v>
      </c>
      <c r="NG67" s="7" t="s">
        <v>73</v>
      </c>
      <c r="NH67" s="7" t="s">
        <v>113</v>
      </c>
      <c r="NI67" s="7" t="s">
        <v>1749</v>
      </c>
      <c r="NJ67" s="7" t="s">
        <v>1749</v>
      </c>
      <c r="NK67" s="7" t="s">
        <v>1749</v>
      </c>
      <c r="NL67" s="7" t="s">
        <v>1749</v>
      </c>
      <c r="NM67" s="7" t="s">
        <v>1749</v>
      </c>
      <c r="NN67" s="7" t="s">
        <v>1749</v>
      </c>
      <c r="NO67" s="7" t="s">
        <v>1749</v>
      </c>
      <c r="NP67" s="7" t="s">
        <v>1749</v>
      </c>
      <c r="NQ67" s="7" t="s">
        <v>1749</v>
      </c>
      <c r="NR67" s="7" t="s">
        <v>1749</v>
      </c>
      <c r="NS67" s="7" t="s">
        <v>1749</v>
      </c>
      <c r="NT67" s="7" t="s">
        <v>1749</v>
      </c>
      <c r="NU67" s="7" t="s">
        <v>1749</v>
      </c>
      <c r="NV67" s="7" t="s">
        <v>67</v>
      </c>
      <c r="NW67" s="7" t="s">
        <v>67</v>
      </c>
      <c r="NX67" s="7" t="s">
        <v>67</v>
      </c>
      <c r="NY67" s="7" t="s">
        <v>67</v>
      </c>
      <c r="NZ67" s="7" t="s">
        <v>67</v>
      </c>
      <c r="OA67" s="7" t="s">
        <v>67</v>
      </c>
      <c r="OB67" s="7" t="s">
        <v>67</v>
      </c>
      <c r="OC67" s="7" t="s">
        <v>67</v>
      </c>
      <c r="OD67" s="7" t="s">
        <v>67</v>
      </c>
      <c r="OE67" s="7" t="s">
        <v>67</v>
      </c>
      <c r="OF67" s="7" t="s">
        <v>67</v>
      </c>
      <c r="OG67" s="7" t="s">
        <v>67</v>
      </c>
      <c r="OH67" s="7" t="s">
        <v>67</v>
      </c>
      <c r="OI67" s="7" t="s">
        <v>67</v>
      </c>
      <c r="OJ67" s="7" t="s">
        <v>67</v>
      </c>
      <c r="OK67" s="7" t="s">
        <v>67</v>
      </c>
      <c r="OL67" s="7" t="s">
        <v>67</v>
      </c>
      <c r="OM67" s="7" t="s">
        <v>67</v>
      </c>
      <c r="ON67" s="7" t="s">
        <v>67</v>
      </c>
      <c r="OO67" s="7" t="s">
        <v>67</v>
      </c>
      <c r="OP67" s="7" t="s">
        <v>67</v>
      </c>
      <c r="OQ67" s="7" t="s">
        <v>67</v>
      </c>
      <c r="OR67" s="7" t="s">
        <v>67</v>
      </c>
      <c r="OS67" s="7" t="s">
        <v>67</v>
      </c>
      <c r="OT67" s="7" t="s">
        <v>67</v>
      </c>
      <c r="OU67" s="7" t="s">
        <v>67</v>
      </c>
      <c r="OV67" s="7" t="s">
        <v>67</v>
      </c>
      <c r="OW67" s="7" t="s">
        <v>67</v>
      </c>
      <c r="OX67" s="7" t="s">
        <v>67</v>
      </c>
      <c r="OY67" s="7" t="s">
        <v>67</v>
      </c>
      <c r="OZ67" s="7" t="s">
        <v>67</v>
      </c>
      <c r="PA67" s="7" t="s">
        <v>67</v>
      </c>
      <c r="PB67" s="7" t="s">
        <v>67</v>
      </c>
      <c r="PC67" s="7" t="s">
        <v>67</v>
      </c>
      <c r="PD67" s="7" t="s">
        <v>67</v>
      </c>
      <c r="PE67" s="7" t="s">
        <v>67</v>
      </c>
      <c r="PF67" s="7" t="s">
        <v>67</v>
      </c>
      <c r="PG67" s="7" t="s">
        <v>67</v>
      </c>
      <c r="PH67" s="7" t="s">
        <v>67</v>
      </c>
      <c r="PI67" s="7" t="s">
        <v>67</v>
      </c>
      <c r="PJ67" s="7" t="s">
        <v>67</v>
      </c>
      <c r="PK67" s="7" t="s">
        <v>67</v>
      </c>
      <c r="PL67" s="7" t="s">
        <v>67</v>
      </c>
      <c r="PM67" s="7" t="s">
        <v>67</v>
      </c>
      <c r="PN67" s="7" t="s">
        <v>67</v>
      </c>
      <c r="PO67" s="7" t="s">
        <v>67</v>
      </c>
      <c r="PP67" s="7" t="s">
        <v>67</v>
      </c>
      <c r="PQ67" s="7" t="s">
        <v>67</v>
      </c>
      <c r="PR67" s="7" t="s">
        <v>67</v>
      </c>
      <c r="PS67" s="7" t="s">
        <v>67</v>
      </c>
      <c r="PT67" s="7" t="s">
        <v>67</v>
      </c>
      <c r="PU67" s="7" t="s">
        <v>67</v>
      </c>
      <c r="PV67" s="7" t="s">
        <v>67</v>
      </c>
      <c r="PW67" s="7" t="s">
        <v>67</v>
      </c>
      <c r="PX67" s="7" t="s">
        <v>67</v>
      </c>
      <c r="PY67" s="92" t="s">
        <v>67</v>
      </c>
      <c r="PZ67" s="92" t="s">
        <v>67</v>
      </c>
      <c r="QA67" s="7" t="s">
        <v>67</v>
      </c>
      <c r="QB67" s="7" t="s">
        <v>67</v>
      </c>
      <c r="QC67" s="7" t="s">
        <v>67</v>
      </c>
      <c r="QD67" s="7" t="s">
        <v>67</v>
      </c>
      <c r="QE67" s="7" t="s">
        <v>67</v>
      </c>
      <c r="QF67" s="7" t="s">
        <v>67</v>
      </c>
      <c r="QG67" s="7" t="s">
        <v>67</v>
      </c>
      <c r="QH67" s="7" t="s">
        <v>67</v>
      </c>
      <c r="QI67" s="7" t="s">
        <v>67</v>
      </c>
      <c r="QJ67" s="7" t="s">
        <v>1749</v>
      </c>
      <c r="QK67" s="7" t="s">
        <v>1749</v>
      </c>
      <c r="QL67" s="7" t="s">
        <v>1749</v>
      </c>
      <c r="QM67" s="7" t="s">
        <v>1800</v>
      </c>
      <c r="QN67" s="7" t="s">
        <v>1749</v>
      </c>
      <c r="QO67" s="7" t="s">
        <v>67</v>
      </c>
      <c r="QP67" s="7" t="s">
        <v>67</v>
      </c>
      <c r="QQ67" s="7" t="s">
        <v>67</v>
      </c>
      <c r="QR67" s="7" t="s">
        <v>67</v>
      </c>
      <c r="QS67" s="7" t="s">
        <v>67</v>
      </c>
      <c r="QT67" s="7" t="s">
        <v>67</v>
      </c>
      <c r="QU67" s="7" t="s">
        <v>67</v>
      </c>
      <c r="QV67" s="7" t="s">
        <v>67</v>
      </c>
      <c r="QW67" s="7" t="s">
        <v>67</v>
      </c>
      <c r="QX67" s="7" t="s">
        <v>67</v>
      </c>
      <c r="QY67" s="7" t="s">
        <v>67</v>
      </c>
      <c r="QZ67" s="7" t="s">
        <v>67</v>
      </c>
      <c r="RA67" s="7" t="s">
        <v>67</v>
      </c>
      <c r="RB67" s="7" t="s">
        <v>67</v>
      </c>
      <c r="RC67" s="7" t="s">
        <v>67</v>
      </c>
      <c r="RD67" s="7" t="s">
        <v>67</v>
      </c>
      <c r="RE67" s="7" t="s">
        <v>67</v>
      </c>
      <c r="RF67" s="7" t="s">
        <v>67</v>
      </c>
      <c r="RG67" s="7" t="s">
        <v>67</v>
      </c>
      <c r="RH67" s="7" t="s">
        <v>67</v>
      </c>
      <c r="RI67" s="7" t="s">
        <v>67</v>
      </c>
      <c r="RJ67" s="7" t="s">
        <v>67</v>
      </c>
      <c r="RK67" s="7" t="s">
        <v>67</v>
      </c>
      <c r="RL67" s="7" t="s">
        <v>67</v>
      </c>
      <c r="RM67" s="7" t="s">
        <v>67</v>
      </c>
      <c r="RN67" s="7" t="s">
        <v>67</v>
      </c>
      <c r="RO67" s="7" t="s">
        <v>67</v>
      </c>
      <c r="RP67" s="7" t="s">
        <v>1749</v>
      </c>
      <c r="RQ67" s="7" t="s">
        <v>1749</v>
      </c>
      <c r="RR67" s="7" t="s">
        <v>1749</v>
      </c>
      <c r="RS67" s="7" t="s">
        <v>67</v>
      </c>
      <c r="RT67" s="7" t="s">
        <v>67</v>
      </c>
      <c r="RU67" s="7" t="s">
        <v>67</v>
      </c>
      <c r="RV67" s="7" t="s">
        <v>67</v>
      </c>
      <c r="RW67" s="7" t="s">
        <v>67</v>
      </c>
      <c r="RX67" s="7" t="s">
        <v>67</v>
      </c>
      <c r="RY67" s="7" t="s">
        <v>67</v>
      </c>
      <c r="RZ67" s="7" t="s">
        <v>1749</v>
      </c>
      <c r="SA67" s="7" t="s">
        <v>1749</v>
      </c>
      <c r="SB67" s="7" t="s">
        <v>1749</v>
      </c>
      <c r="SC67" s="7" t="s">
        <v>352</v>
      </c>
      <c r="SD67" s="7" t="s">
        <v>113</v>
      </c>
      <c r="SE67" s="7" t="s">
        <v>1749</v>
      </c>
      <c r="SF67" s="7" t="s">
        <v>1749</v>
      </c>
      <c r="SG67" s="7" t="s">
        <v>352</v>
      </c>
      <c r="SH67" s="7" t="s">
        <v>352</v>
      </c>
      <c r="SI67" s="7" t="s">
        <v>352</v>
      </c>
      <c r="SJ67" s="7" t="s">
        <v>352</v>
      </c>
      <c r="SK67" s="7" t="s">
        <v>1749</v>
      </c>
      <c r="SL67" s="7" t="s">
        <v>1749</v>
      </c>
      <c r="SM67" s="7" t="s">
        <v>1749</v>
      </c>
      <c r="SN67" s="7" t="s">
        <v>1749</v>
      </c>
      <c r="SO67" s="7" t="s">
        <v>1749</v>
      </c>
      <c r="SP67" s="7" t="s">
        <v>1749</v>
      </c>
      <c r="SQ67" s="7" t="s">
        <v>1749</v>
      </c>
      <c r="SR67" s="7" t="s">
        <v>113</v>
      </c>
      <c r="SS67" s="7" t="s">
        <v>113</v>
      </c>
      <c r="ST67" s="7" t="s">
        <v>113</v>
      </c>
      <c r="SU67" s="7" t="s">
        <v>1749</v>
      </c>
      <c r="SV67" s="7" t="s">
        <v>1749</v>
      </c>
      <c r="SW67" s="7" t="s">
        <v>1749</v>
      </c>
      <c r="SX67" s="7" t="s">
        <v>1749</v>
      </c>
      <c r="SY67" s="7" t="s">
        <v>1749</v>
      </c>
      <c r="SZ67" s="7" t="s">
        <v>1749</v>
      </c>
      <c r="TA67" s="7" t="s">
        <v>1749</v>
      </c>
      <c r="TB67" s="7" t="s">
        <v>1749</v>
      </c>
      <c r="TC67" s="7" t="s">
        <v>1749</v>
      </c>
      <c r="TD67" s="7" t="s">
        <v>1749</v>
      </c>
      <c r="TE67" s="7" t="s">
        <v>1749</v>
      </c>
      <c r="TF67" s="7" t="s">
        <v>1749</v>
      </c>
      <c r="TG67" s="7" t="s">
        <v>1749</v>
      </c>
      <c r="TH67" s="7" t="s">
        <v>1749</v>
      </c>
      <c r="TI67" s="7" t="s">
        <v>67</v>
      </c>
      <c r="TJ67" s="7" t="s">
        <v>67</v>
      </c>
      <c r="TK67" s="7" t="s">
        <v>67</v>
      </c>
      <c r="TL67" s="7" t="s">
        <v>67</v>
      </c>
      <c r="TM67" s="7" t="s">
        <v>67</v>
      </c>
      <c r="TN67" s="7" t="s">
        <v>67</v>
      </c>
      <c r="TO67" s="7" t="s">
        <v>67</v>
      </c>
      <c r="TP67" s="7" t="s">
        <v>67</v>
      </c>
      <c r="TQ67" s="7" t="s">
        <v>67</v>
      </c>
      <c r="TR67" s="7" t="s">
        <v>67</v>
      </c>
      <c r="TS67" s="7" t="s">
        <v>67</v>
      </c>
      <c r="TT67" s="7" t="s">
        <v>67</v>
      </c>
      <c r="TU67" s="7" t="s">
        <v>67</v>
      </c>
      <c r="TV67" s="7" t="s">
        <v>67</v>
      </c>
      <c r="TW67" s="7" t="s">
        <v>67</v>
      </c>
      <c r="TX67" s="7" t="s">
        <v>67</v>
      </c>
      <c r="TY67" s="7" t="s">
        <v>67</v>
      </c>
      <c r="TZ67" s="7" t="s">
        <v>67</v>
      </c>
      <c r="UA67" s="7" t="s">
        <v>67</v>
      </c>
      <c r="UB67" s="7" t="s">
        <v>67</v>
      </c>
      <c r="UC67" s="7" t="s">
        <v>67</v>
      </c>
      <c r="UD67" s="7" t="s">
        <v>67</v>
      </c>
      <c r="UE67" s="7" t="s">
        <v>67</v>
      </c>
      <c r="UF67" s="7" t="s">
        <v>67</v>
      </c>
      <c r="UG67" s="7" t="s">
        <v>67</v>
      </c>
      <c r="UH67" s="7" t="s">
        <v>67</v>
      </c>
      <c r="UI67" s="7" t="s">
        <v>67</v>
      </c>
      <c r="UJ67" s="7" t="s">
        <v>67</v>
      </c>
      <c r="UK67" s="7" t="s">
        <v>67</v>
      </c>
      <c r="UL67" s="7" t="s">
        <v>67</v>
      </c>
      <c r="UM67" s="7" t="s">
        <v>67</v>
      </c>
      <c r="UN67" s="7" t="s">
        <v>67</v>
      </c>
      <c r="UO67" s="7" t="s">
        <v>67</v>
      </c>
      <c r="UP67" s="7" t="s">
        <v>67</v>
      </c>
      <c r="UQ67" s="7" t="s">
        <v>67</v>
      </c>
      <c r="UR67" s="7" t="s">
        <v>67</v>
      </c>
      <c r="US67" s="7" t="s">
        <v>67</v>
      </c>
      <c r="UT67" s="7" t="s">
        <v>67</v>
      </c>
      <c r="UU67" s="7" t="s">
        <v>67</v>
      </c>
      <c r="UV67" s="7" t="s">
        <v>67</v>
      </c>
      <c r="UW67" s="7" t="s">
        <v>67</v>
      </c>
      <c r="UX67" s="7" t="s">
        <v>67</v>
      </c>
      <c r="UY67" s="7" t="s">
        <v>67</v>
      </c>
      <c r="UZ67" s="7" t="s">
        <v>67</v>
      </c>
      <c r="VA67" s="7" t="s">
        <v>67</v>
      </c>
      <c r="VB67" s="7" t="s">
        <v>67</v>
      </c>
      <c r="VC67" s="7" t="s">
        <v>67</v>
      </c>
      <c r="VD67" s="7" t="s">
        <v>67</v>
      </c>
      <c r="VE67" s="7" t="s">
        <v>67</v>
      </c>
      <c r="VF67" s="7" t="s">
        <v>67</v>
      </c>
      <c r="VG67" s="7" t="s">
        <v>67</v>
      </c>
      <c r="VH67" s="7" t="s">
        <v>67</v>
      </c>
      <c r="VI67" s="7" t="s">
        <v>67</v>
      </c>
      <c r="VJ67" s="7" t="s">
        <v>67</v>
      </c>
      <c r="VK67" s="7" t="s">
        <v>67</v>
      </c>
      <c r="VL67" s="7" t="s">
        <v>67</v>
      </c>
      <c r="VM67" s="7" t="s">
        <v>67</v>
      </c>
      <c r="VN67" s="7" t="s">
        <v>67</v>
      </c>
      <c r="VO67" s="7" t="s">
        <v>67</v>
      </c>
      <c r="VP67" s="7" t="s">
        <v>67</v>
      </c>
      <c r="VQ67" s="7" t="s">
        <v>67</v>
      </c>
      <c r="VR67" s="7" t="s">
        <v>67</v>
      </c>
      <c r="VS67" s="7" t="s">
        <v>67</v>
      </c>
      <c r="VT67" s="7" t="s">
        <v>67</v>
      </c>
      <c r="VU67" s="7" t="s">
        <v>67</v>
      </c>
      <c r="VV67" s="7" t="s">
        <v>67</v>
      </c>
      <c r="VW67" s="7" t="s">
        <v>67</v>
      </c>
      <c r="VX67" s="7" t="s">
        <v>67</v>
      </c>
      <c r="VY67" s="7" t="s">
        <v>67</v>
      </c>
      <c r="VZ67" s="7" t="s">
        <v>67</v>
      </c>
      <c r="WA67" s="7" t="s">
        <v>67</v>
      </c>
      <c r="WB67" s="7" t="s">
        <v>67</v>
      </c>
      <c r="WC67" s="7" t="s">
        <v>67</v>
      </c>
      <c r="WD67" s="7" t="s">
        <v>67</v>
      </c>
      <c r="WE67" s="7" t="s">
        <v>67</v>
      </c>
      <c r="WF67" s="7" t="s">
        <v>67</v>
      </c>
      <c r="WG67" s="7" t="s">
        <v>67</v>
      </c>
      <c r="WH67" s="7" t="s">
        <v>67</v>
      </c>
      <c r="WI67" s="7" t="s">
        <v>67</v>
      </c>
      <c r="WJ67" s="7" t="s">
        <v>67</v>
      </c>
      <c r="WK67" s="7" t="s">
        <v>67</v>
      </c>
      <c r="WL67" s="7" t="s">
        <v>67</v>
      </c>
      <c r="WM67" s="7" t="s">
        <v>67</v>
      </c>
      <c r="WN67" s="7" t="s">
        <v>67</v>
      </c>
      <c r="WO67" s="7" t="s">
        <v>67</v>
      </c>
      <c r="WP67" s="7" t="s">
        <v>67</v>
      </c>
      <c r="WQ67" s="7" t="s">
        <v>67</v>
      </c>
      <c r="WR67" s="7" t="s">
        <v>67</v>
      </c>
      <c r="WS67" s="7" t="s">
        <v>67</v>
      </c>
      <c r="WT67" s="7" t="s">
        <v>67</v>
      </c>
      <c r="WU67" s="7" t="s">
        <v>67</v>
      </c>
      <c r="WV67" s="7" t="s">
        <v>67</v>
      </c>
      <c r="WW67" s="7" t="s">
        <v>67</v>
      </c>
      <c r="WX67" s="7" t="s">
        <v>67</v>
      </c>
      <c r="WY67" s="7" t="s">
        <v>67</v>
      </c>
      <c r="WZ67" s="7" t="s">
        <v>67</v>
      </c>
      <c r="XA67" s="7" t="s">
        <v>67</v>
      </c>
      <c r="XB67" s="7" t="s">
        <v>67</v>
      </c>
      <c r="XC67" s="7" t="s">
        <v>67</v>
      </c>
      <c r="XD67" s="7" t="s">
        <v>67</v>
      </c>
      <c r="XE67" s="7" t="s">
        <v>67</v>
      </c>
      <c r="XF67" s="7" t="s">
        <v>67</v>
      </c>
      <c r="XG67" s="7" t="s">
        <v>67</v>
      </c>
      <c r="XH67" s="7" t="s">
        <v>67</v>
      </c>
      <c r="XI67" s="7" t="s">
        <v>67</v>
      </c>
      <c r="XJ67" s="7" t="s">
        <v>67</v>
      </c>
      <c r="XK67" s="7" t="s">
        <v>67</v>
      </c>
      <c r="XL67" s="7" t="s">
        <v>67</v>
      </c>
      <c r="XM67" s="7" t="s">
        <v>67</v>
      </c>
      <c r="XN67" s="7" t="s">
        <v>67</v>
      </c>
      <c r="XO67" s="7" t="s">
        <v>67</v>
      </c>
      <c r="XP67" s="7" t="s">
        <v>67</v>
      </c>
      <c r="XQ67" s="7" t="s">
        <v>67</v>
      </c>
      <c r="XR67" s="7" t="s">
        <v>67</v>
      </c>
      <c r="XS67" s="7" t="s">
        <v>67</v>
      </c>
      <c r="XT67" s="7" t="s">
        <v>67</v>
      </c>
      <c r="XU67" s="7" t="s">
        <v>67</v>
      </c>
      <c r="XV67" s="7" t="s">
        <v>67</v>
      </c>
      <c r="XW67" s="7" t="s">
        <v>67</v>
      </c>
      <c r="XX67" s="7" t="s">
        <v>67</v>
      </c>
      <c r="XY67" s="7" t="s">
        <v>101</v>
      </c>
      <c r="XZ67" s="7" t="s">
        <v>101</v>
      </c>
      <c r="YA67" s="7" t="s">
        <v>101</v>
      </c>
      <c r="YB67" s="7" t="s">
        <v>101</v>
      </c>
      <c r="YC67" s="7" t="s">
        <v>101</v>
      </c>
      <c r="YD67" s="42" t="s">
        <v>1749</v>
      </c>
      <c r="YE67" s="23"/>
    </row>
    <row r="68" spans="1:655" x14ac:dyDescent="0.55000000000000004">
      <c r="A68" t="s">
        <v>352</v>
      </c>
      <c r="B68" s="42">
        <f>IF(B$67=$A68,1,0)</f>
        <v>0</v>
      </c>
      <c r="C68" s="42">
        <f t="shared" ref="C68:BN72" si="207">IF(C$67=$A68,1,0)</f>
        <v>0</v>
      </c>
      <c r="D68" s="42">
        <f t="shared" si="207"/>
        <v>0</v>
      </c>
      <c r="E68" s="42">
        <f t="shared" si="207"/>
        <v>0</v>
      </c>
      <c r="F68" s="42">
        <f t="shared" si="207"/>
        <v>0</v>
      </c>
      <c r="G68" s="42">
        <f t="shared" si="207"/>
        <v>0</v>
      </c>
      <c r="H68" s="42">
        <f t="shared" si="207"/>
        <v>0</v>
      </c>
      <c r="I68" s="42">
        <f t="shared" si="207"/>
        <v>0</v>
      </c>
      <c r="J68" s="42">
        <f t="shared" si="207"/>
        <v>0</v>
      </c>
      <c r="K68" s="42">
        <f t="shared" si="207"/>
        <v>0</v>
      </c>
      <c r="L68" s="42">
        <f t="shared" si="207"/>
        <v>0</v>
      </c>
      <c r="M68" s="42">
        <f t="shared" si="207"/>
        <v>0</v>
      </c>
      <c r="N68" s="42">
        <f t="shared" si="207"/>
        <v>0</v>
      </c>
      <c r="O68" s="42">
        <f t="shared" si="207"/>
        <v>0</v>
      </c>
      <c r="P68" s="42">
        <f t="shared" si="207"/>
        <v>0</v>
      </c>
      <c r="Q68" s="42">
        <f t="shared" si="207"/>
        <v>0</v>
      </c>
      <c r="R68" s="42">
        <f t="shared" si="207"/>
        <v>0</v>
      </c>
      <c r="S68" s="42">
        <f t="shared" si="207"/>
        <v>0</v>
      </c>
      <c r="T68" s="42">
        <f t="shared" si="207"/>
        <v>0</v>
      </c>
      <c r="U68" s="42">
        <f t="shared" si="207"/>
        <v>0</v>
      </c>
      <c r="V68" s="42">
        <f t="shared" si="207"/>
        <v>0</v>
      </c>
      <c r="W68" s="42">
        <f t="shared" si="207"/>
        <v>0</v>
      </c>
      <c r="X68" s="42">
        <f t="shared" si="207"/>
        <v>0</v>
      </c>
      <c r="Y68" s="42">
        <f t="shared" si="207"/>
        <v>0</v>
      </c>
      <c r="Z68" s="42">
        <f t="shared" si="207"/>
        <v>0</v>
      </c>
      <c r="AA68" s="42">
        <f t="shared" si="207"/>
        <v>0</v>
      </c>
      <c r="AB68" s="42">
        <f t="shared" si="207"/>
        <v>0</v>
      </c>
      <c r="AC68" s="42">
        <f t="shared" si="207"/>
        <v>0</v>
      </c>
      <c r="AD68" s="42">
        <f t="shared" si="207"/>
        <v>0</v>
      </c>
      <c r="AE68" s="42">
        <f t="shared" si="207"/>
        <v>0</v>
      </c>
      <c r="AF68" s="42">
        <f t="shared" si="207"/>
        <v>0</v>
      </c>
      <c r="AG68" s="42">
        <f t="shared" si="207"/>
        <v>0</v>
      </c>
      <c r="AH68" s="42">
        <f t="shared" si="207"/>
        <v>0</v>
      </c>
      <c r="AI68" s="42">
        <f t="shared" si="207"/>
        <v>0</v>
      </c>
      <c r="AJ68" s="42">
        <f t="shared" si="207"/>
        <v>0</v>
      </c>
      <c r="AK68" s="42">
        <f t="shared" si="207"/>
        <v>0</v>
      </c>
      <c r="AL68" s="42">
        <f t="shared" si="207"/>
        <v>0</v>
      </c>
      <c r="AM68" s="42">
        <f t="shared" si="207"/>
        <v>0</v>
      </c>
      <c r="AN68" s="42">
        <f t="shared" si="207"/>
        <v>0</v>
      </c>
      <c r="AO68" s="42">
        <f t="shared" si="207"/>
        <v>0</v>
      </c>
      <c r="AP68" s="42">
        <f t="shared" si="207"/>
        <v>0</v>
      </c>
      <c r="AQ68" s="42">
        <f t="shared" si="207"/>
        <v>0</v>
      </c>
      <c r="AR68" s="42">
        <f t="shared" si="207"/>
        <v>0</v>
      </c>
      <c r="AS68" s="42">
        <f t="shared" si="207"/>
        <v>0</v>
      </c>
      <c r="AT68" s="42">
        <f t="shared" si="207"/>
        <v>0</v>
      </c>
      <c r="AU68" s="42">
        <f t="shared" si="207"/>
        <v>0</v>
      </c>
      <c r="AV68" s="42">
        <f t="shared" si="207"/>
        <v>0</v>
      </c>
      <c r="AW68" s="42">
        <f t="shared" si="207"/>
        <v>0</v>
      </c>
      <c r="AX68" s="42">
        <f t="shared" si="207"/>
        <v>0</v>
      </c>
      <c r="AY68" s="42">
        <f t="shared" si="207"/>
        <v>0</v>
      </c>
      <c r="AZ68" s="42">
        <f t="shared" si="207"/>
        <v>0</v>
      </c>
      <c r="BA68" s="42">
        <f t="shared" si="207"/>
        <v>0</v>
      </c>
      <c r="BB68" s="42">
        <f t="shared" si="207"/>
        <v>0</v>
      </c>
      <c r="BC68" s="42">
        <f t="shared" si="207"/>
        <v>0</v>
      </c>
      <c r="BD68" s="42">
        <f t="shared" si="207"/>
        <v>0</v>
      </c>
      <c r="BE68" s="42">
        <f t="shared" si="207"/>
        <v>0</v>
      </c>
      <c r="BF68" s="42">
        <f t="shared" si="207"/>
        <v>0</v>
      </c>
      <c r="BG68" s="42">
        <f t="shared" si="207"/>
        <v>0</v>
      </c>
      <c r="BH68" s="42">
        <f t="shared" si="207"/>
        <v>0</v>
      </c>
      <c r="BI68" s="42">
        <f t="shared" si="207"/>
        <v>0</v>
      </c>
      <c r="BJ68" s="42">
        <f t="shared" si="207"/>
        <v>0</v>
      </c>
      <c r="BK68" s="42">
        <f t="shared" si="207"/>
        <v>0</v>
      </c>
      <c r="BL68" s="42">
        <f t="shared" si="207"/>
        <v>0</v>
      </c>
      <c r="BM68" s="42">
        <f t="shared" si="207"/>
        <v>0</v>
      </c>
      <c r="BN68" s="42">
        <f t="shared" si="207"/>
        <v>0</v>
      </c>
      <c r="BO68" s="42">
        <f t="shared" ref="BO68:DZ71" si="208">IF(BO$67=$A68,1,0)</f>
        <v>0</v>
      </c>
      <c r="BP68" s="42">
        <f t="shared" si="208"/>
        <v>0</v>
      </c>
      <c r="BQ68" s="42">
        <f t="shared" si="208"/>
        <v>0</v>
      </c>
      <c r="BR68" s="42">
        <f t="shared" si="208"/>
        <v>0</v>
      </c>
      <c r="BS68" s="42">
        <f t="shared" si="208"/>
        <v>0</v>
      </c>
      <c r="BT68" s="42">
        <f t="shared" si="208"/>
        <v>0</v>
      </c>
      <c r="BU68" s="42">
        <f t="shared" si="208"/>
        <v>0</v>
      </c>
      <c r="BV68" s="42">
        <f t="shared" si="208"/>
        <v>0</v>
      </c>
      <c r="BW68" s="42">
        <f t="shared" si="208"/>
        <v>0</v>
      </c>
      <c r="BX68" s="42">
        <f t="shared" si="208"/>
        <v>0</v>
      </c>
      <c r="BY68" s="42">
        <f t="shared" si="208"/>
        <v>0</v>
      </c>
      <c r="BZ68" s="42">
        <f t="shared" si="208"/>
        <v>0</v>
      </c>
      <c r="CA68" s="42">
        <f t="shared" si="208"/>
        <v>0</v>
      </c>
      <c r="CB68" s="42">
        <f t="shared" si="208"/>
        <v>0</v>
      </c>
      <c r="CC68" s="42">
        <f t="shared" si="208"/>
        <v>0</v>
      </c>
      <c r="CD68" s="42">
        <f t="shared" si="208"/>
        <v>0</v>
      </c>
      <c r="CE68" s="42">
        <f t="shared" si="208"/>
        <v>0</v>
      </c>
      <c r="CF68" s="42">
        <f t="shared" si="208"/>
        <v>0</v>
      </c>
      <c r="CG68" s="42">
        <f t="shared" si="208"/>
        <v>0</v>
      </c>
      <c r="CH68" s="42">
        <f t="shared" si="208"/>
        <v>0</v>
      </c>
      <c r="CI68" s="42">
        <f t="shared" si="208"/>
        <v>0</v>
      </c>
      <c r="CJ68" s="42">
        <f t="shared" si="208"/>
        <v>0</v>
      </c>
      <c r="CK68" s="42">
        <f t="shared" si="208"/>
        <v>0</v>
      </c>
      <c r="CL68" s="42">
        <f t="shared" si="208"/>
        <v>0</v>
      </c>
      <c r="CM68" s="42">
        <f t="shared" si="208"/>
        <v>0</v>
      </c>
      <c r="CN68" s="42">
        <f t="shared" si="208"/>
        <v>0</v>
      </c>
      <c r="CO68" s="42">
        <f t="shared" si="208"/>
        <v>0</v>
      </c>
      <c r="CP68" s="42">
        <f t="shared" si="208"/>
        <v>0</v>
      </c>
      <c r="CQ68" s="42">
        <f t="shared" si="208"/>
        <v>0</v>
      </c>
      <c r="CR68" s="42">
        <f t="shared" si="208"/>
        <v>0</v>
      </c>
      <c r="CS68" s="42">
        <f t="shared" si="208"/>
        <v>0</v>
      </c>
      <c r="CT68" s="42">
        <f t="shared" si="208"/>
        <v>0</v>
      </c>
      <c r="CU68" s="42">
        <f t="shared" si="208"/>
        <v>0</v>
      </c>
      <c r="CV68" s="42">
        <f t="shared" si="208"/>
        <v>0</v>
      </c>
      <c r="CW68" s="42">
        <f t="shared" si="208"/>
        <v>0</v>
      </c>
      <c r="CX68" s="42">
        <f t="shared" si="208"/>
        <v>0</v>
      </c>
      <c r="CY68" s="42">
        <f t="shared" si="208"/>
        <v>0</v>
      </c>
      <c r="CZ68" s="42">
        <f t="shared" si="208"/>
        <v>0</v>
      </c>
      <c r="DA68" s="42">
        <f t="shared" si="208"/>
        <v>0</v>
      </c>
      <c r="DB68" s="42">
        <f t="shared" si="208"/>
        <v>0</v>
      </c>
      <c r="DC68" s="42">
        <f t="shared" si="208"/>
        <v>0</v>
      </c>
      <c r="DD68" s="42">
        <f t="shared" si="208"/>
        <v>0</v>
      </c>
      <c r="DE68" s="42">
        <f t="shared" si="208"/>
        <v>0</v>
      </c>
      <c r="DF68" s="42">
        <f t="shared" si="208"/>
        <v>0</v>
      </c>
      <c r="DG68" s="42">
        <f t="shared" si="208"/>
        <v>0</v>
      </c>
      <c r="DH68" s="42">
        <f t="shared" si="208"/>
        <v>0</v>
      </c>
      <c r="DI68" s="42">
        <f t="shared" si="208"/>
        <v>0</v>
      </c>
      <c r="DJ68" s="42">
        <f t="shared" si="208"/>
        <v>0</v>
      </c>
      <c r="DK68" s="42">
        <f t="shared" si="208"/>
        <v>0</v>
      </c>
      <c r="DL68" s="42">
        <f t="shared" si="208"/>
        <v>0</v>
      </c>
      <c r="DM68" s="42">
        <f t="shared" si="208"/>
        <v>0</v>
      </c>
      <c r="DN68" s="42">
        <f t="shared" si="208"/>
        <v>0</v>
      </c>
      <c r="DO68" s="42">
        <f t="shared" si="208"/>
        <v>0</v>
      </c>
      <c r="DP68" s="42">
        <f t="shared" si="208"/>
        <v>0</v>
      </c>
      <c r="DQ68" s="42">
        <f t="shared" si="208"/>
        <v>0</v>
      </c>
      <c r="DR68" s="42">
        <f t="shared" si="208"/>
        <v>0</v>
      </c>
      <c r="DS68" s="42">
        <f t="shared" si="208"/>
        <v>0</v>
      </c>
      <c r="DT68" s="42">
        <f t="shared" si="208"/>
        <v>0</v>
      </c>
      <c r="DU68" s="42">
        <f t="shared" si="208"/>
        <v>0</v>
      </c>
      <c r="DV68" s="42">
        <f t="shared" si="208"/>
        <v>0</v>
      </c>
      <c r="DW68" s="42">
        <f t="shared" si="208"/>
        <v>0</v>
      </c>
      <c r="DX68" s="42">
        <f t="shared" si="208"/>
        <v>0</v>
      </c>
      <c r="DY68" s="42">
        <f t="shared" si="208"/>
        <v>0</v>
      </c>
      <c r="DZ68" s="42">
        <f t="shared" si="208"/>
        <v>0</v>
      </c>
      <c r="EA68" s="42">
        <f t="shared" ref="EA68:GL74" si="209">IF(EA$67=$A68,1,0)</f>
        <v>0</v>
      </c>
      <c r="EB68" s="42">
        <f t="shared" si="209"/>
        <v>0</v>
      </c>
      <c r="EC68" s="42">
        <f t="shared" si="209"/>
        <v>0</v>
      </c>
      <c r="ED68" s="42">
        <f t="shared" si="209"/>
        <v>0</v>
      </c>
      <c r="EE68" s="42">
        <f t="shared" si="209"/>
        <v>0</v>
      </c>
      <c r="EF68" s="42">
        <f t="shared" si="209"/>
        <v>0</v>
      </c>
      <c r="EG68" s="42">
        <f t="shared" si="209"/>
        <v>0</v>
      </c>
      <c r="EH68" s="42">
        <f t="shared" si="209"/>
        <v>0</v>
      </c>
      <c r="EI68" s="42">
        <f t="shared" si="209"/>
        <v>0</v>
      </c>
      <c r="EJ68" s="42">
        <f t="shared" si="209"/>
        <v>0</v>
      </c>
      <c r="EK68" s="42">
        <f t="shared" si="209"/>
        <v>0</v>
      </c>
      <c r="EL68" s="42">
        <f t="shared" si="209"/>
        <v>0</v>
      </c>
      <c r="EM68" s="42">
        <f t="shared" si="209"/>
        <v>0</v>
      </c>
      <c r="EN68" s="42">
        <f t="shared" si="209"/>
        <v>0</v>
      </c>
      <c r="EO68" s="42">
        <f t="shared" si="209"/>
        <v>0</v>
      </c>
      <c r="EP68" s="42">
        <f t="shared" si="209"/>
        <v>0</v>
      </c>
      <c r="EQ68" s="42">
        <f t="shared" si="209"/>
        <v>0</v>
      </c>
      <c r="ER68" s="42">
        <f t="shared" si="209"/>
        <v>0</v>
      </c>
      <c r="ES68" s="42">
        <f t="shared" si="209"/>
        <v>0</v>
      </c>
      <c r="ET68" s="42">
        <f t="shared" si="209"/>
        <v>0</v>
      </c>
      <c r="EU68" s="42">
        <f t="shared" si="209"/>
        <v>0</v>
      </c>
      <c r="EV68" s="42">
        <f t="shared" si="209"/>
        <v>0</v>
      </c>
      <c r="EW68" s="42">
        <f t="shared" si="209"/>
        <v>0</v>
      </c>
      <c r="EX68" s="42">
        <f t="shared" si="209"/>
        <v>0</v>
      </c>
      <c r="EY68" s="42">
        <f t="shared" si="209"/>
        <v>0</v>
      </c>
      <c r="EZ68" s="42">
        <f t="shared" si="209"/>
        <v>0</v>
      </c>
      <c r="FA68" s="42">
        <f t="shared" si="209"/>
        <v>0</v>
      </c>
      <c r="FB68" s="42">
        <f t="shared" si="209"/>
        <v>0</v>
      </c>
      <c r="FC68" s="42">
        <f t="shared" si="209"/>
        <v>0</v>
      </c>
      <c r="FD68" s="42">
        <f t="shared" si="209"/>
        <v>0</v>
      </c>
      <c r="FE68" s="42">
        <f t="shared" si="209"/>
        <v>0</v>
      </c>
      <c r="FF68" s="42">
        <f t="shared" si="209"/>
        <v>0</v>
      </c>
      <c r="FG68" s="42">
        <f t="shared" si="209"/>
        <v>0</v>
      </c>
      <c r="FH68" s="42">
        <f t="shared" si="209"/>
        <v>0</v>
      </c>
      <c r="FI68" s="42">
        <f t="shared" si="209"/>
        <v>0</v>
      </c>
      <c r="FJ68" s="42">
        <f t="shared" si="209"/>
        <v>0</v>
      </c>
      <c r="FK68" s="42">
        <f t="shared" si="209"/>
        <v>1</v>
      </c>
      <c r="FL68" s="42">
        <f t="shared" si="209"/>
        <v>1</v>
      </c>
      <c r="FM68" s="42">
        <f t="shared" si="209"/>
        <v>0</v>
      </c>
      <c r="FN68" s="42">
        <f t="shared" si="209"/>
        <v>1</v>
      </c>
      <c r="FO68" s="42">
        <f t="shared" si="209"/>
        <v>1</v>
      </c>
      <c r="FP68" s="42">
        <f t="shared" si="209"/>
        <v>0</v>
      </c>
      <c r="FQ68" s="42">
        <f t="shared" si="209"/>
        <v>0</v>
      </c>
      <c r="FR68" s="42">
        <f t="shared" si="209"/>
        <v>1</v>
      </c>
      <c r="FS68" s="42">
        <f t="shared" si="209"/>
        <v>0</v>
      </c>
      <c r="FT68" s="42">
        <f t="shared" si="209"/>
        <v>0</v>
      </c>
      <c r="FU68" s="42">
        <f t="shared" si="209"/>
        <v>1</v>
      </c>
      <c r="FV68" s="42">
        <f t="shared" si="209"/>
        <v>0</v>
      </c>
      <c r="FW68" s="42">
        <f t="shared" si="209"/>
        <v>1</v>
      </c>
      <c r="FX68" s="42">
        <f t="shared" si="209"/>
        <v>0</v>
      </c>
      <c r="FY68" s="42">
        <f t="shared" si="209"/>
        <v>0</v>
      </c>
      <c r="FZ68" s="42">
        <f t="shared" si="209"/>
        <v>0</v>
      </c>
      <c r="GA68" s="42">
        <f t="shared" si="209"/>
        <v>0</v>
      </c>
      <c r="GB68" s="42">
        <f t="shared" si="209"/>
        <v>0</v>
      </c>
      <c r="GC68" s="42">
        <f t="shared" si="209"/>
        <v>0</v>
      </c>
      <c r="GD68" s="42">
        <f t="shared" si="209"/>
        <v>0</v>
      </c>
      <c r="GE68" s="42">
        <f t="shared" si="209"/>
        <v>0</v>
      </c>
      <c r="GF68" s="42">
        <f t="shared" si="209"/>
        <v>0</v>
      </c>
      <c r="GG68" s="42">
        <f t="shared" si="209"/>
        <v>0</v>
      </c>
      <c r="GH68" s="42">
        <f t="shared" si="209"/>
        <v>0</v>
      </c>
      <c r="GI68" s="42">
        <f t="shared" si="209"/>
        <v>0</v>
      </c>
      <c r="GJ68" s="42">
        <f t="shared" si="209"/>
        <v>0</v>
      </c>
      <c r="GK68" s="42">
        <f t="shared" si="209"/>
        <v>0</v>
      </c>
      <c r="GL68" s="42">
        <f t="shared" si="209"/>
        <v>0</v>
      </c>
      <c r="GM68" s="42">
        <f t="shared" ref="GM68:IX71" si="210">IF(GM$67=$A68,1,0)</f>
        <v>0</v>
      </c>
      <c r="GN68" s="42">
        <f t="shared" si="210"/>
        <v>0</v>
      </c>
      <c r="GO68" s="42">
        <f t="shared" si="210"/>
        <v>0</v>
      </c>
      <c r="GP68" s="42">
        <f t="shared" si="210"/>
        <v>0</v>
      </c>
      <c r="GQ68" s="42">
        <f t="shared" si="210"/>
        <v>0</v>
      </c>
      <c r="GR68" s="42">
        <f t="shared" si="210"/>
        <v>0</v>
      </c>
      <c r="GS68" s="42">
        <f t="shared" si="210"/>
        <v>0</v>
      </c>
      <c r="GT68" s="42">
        <f t="shared" si="210"/>
        <v>0</v>
      </c>
      <c r="GU68" s="42">
        <f t="shared" si="210"/>
        <v>0</v>
      </c>
      <c r="GV68" s="42">
        <f t="shared" si="210"/>
        <v>0</v>
      </c>
      <c r="GW68" s="42">
        <f t="shared" si="210"/>
        <v>0</v>
      </c>
      <c r="GX68" s="42">
        <f t="shared" si="210"/>
        <v>0</v>
      </c>
      <c r="GY68" s="42">
        <f t="shared" si="210"/>
        <v>0</v>
      </c>
      <c r="GZ68" s="42">
        <f t="shared" si="210"/>
        <v>0</v>
      </c>
      <c r="HA68" s="42">
        <f t="shared" si="210"/>
        <v>0</v>
      </c>
      <c r="HB68" s="42">
        <f t="shared" si="210"/>
        <v>0</v>
      </c>
      <c r="HC68" s="42">
        <f t="shared" si="210"/>
        <v>0</v>
      </c>
      <c r="HD68" s="42">
        <f t="shared" si="210"/>
        <v>0</v>
      </c>
      <c r="HE68" s="42">
        <f t="shared" si="210"/>
        <v>0</v>
      </c>
      <c r="HF68" s="42">
        <f t="shared" si="210"/>
        <v>0</v>
      </c>
      <c r="HG68" s="42">
        <f t="shared" si="210"/>
        <v>0</v>
      </c>
      <c r="HH68" s="42">
        <f t="shared" si="210"/>
        <v>0</v>
      </c>
      <c r="HI68" s="42">
        <f t="shared" si="210"/>
        <v>0</v>
      </c>
      <c r="HJ68" s="42">
        <f t="shared" si="210"/>
        <v>0</v>
      </c>
      <c r="HK68" s="42">
        <f t="shared" si="210"/>
        <v>0</v>
      </c>
      <c r="HL68" s="42">
        <f t="shared" si="210"/>
        <v>0</v>
      </c>
      <c r="HM68" s="42">
        <f t="shared" si="210"/>
        <v>0</v>
      </c>
      <c r="HN68" s="42">
        <f t="shared" si="210"/>
        <v>1</v>
      </c>
      <c r="HO68" s="42">
        <f t="shared" si="210"/>
        <v>1</v>
      </c>
      <c r="HP68" s="42">
        <f t="shared" si="210"/>
        <v>0</v>
      </c>
      <c r="HQ68" s="42">
        <f t="shared" si="210"/>
        <v>0</v>
      </c>
      <c r="HR68" s="42">
        <f t="shared" si="210"/>
        <v>0</v>
      </c>
      <c r="HS68" s="42">
        <f t="shared" si="210"/>
        <v>0</v>
      </c>
      <c r="HT68" s="42">
        <f t="shared" si="210"/>
        <v>0</v>
      </c>
      <c r="HU68" s="42">
        <f t="shared" si="210"/>
        <v>0</v>
      </c>
      <c r="HV68" s="42">
        <f t="shared" si="210"/>
        <v>0</v>
      </c>
      <c r="HW68" s="42">
        <f t="shared" si="210"/>
        <v>0</v>
      </c>
      <c r="HX68" s="42">
        <f t="shared" si="210"/>
        <v>0</v>
      </c>
      <c r="HY68" s="42">
        <f t="shared" si="210"/>
        <v>0</v>
      </c>
      <c r="HZ68" s="42">
        <f t="shared" si="210"/>
        <v>0</v>
      </c>
      <c r="IA68" s="42">
        <f t="shared" si="210"/>
        <v>0</v>
      </c>
      <c r="IB68" s="42">
        <f t="shared" si="210"/>
        <v>0</v>
      </c>
      <c r="IC68" s="42">
        <f t="shared" si="210"/>
        <v>0</v>
      </c>
      <c r="ID68" s="42">
        <f t="shared" si="210"/>
        <v>0</v>
      </c>
      <c r="IE68" s="42">
        <f t="shared" si="210"/>
        <v>0</v>
      </c>
      <c r="IF68" s="42">
        <f t="shared" si="210"/>
        <v>0</v>
      </c>
      <c r="IG68" s="42">
        <f t="shared" si="210"/>
        <v>0</v>
      </c>
      <c r="IH68" s="42">
        <f t="shared" si="210"/>
        <v>0</v>
      </c>
      <c r="II68" s="42">
        <f t="shared" si="210"/>
        <v>0</v>
      </c>
      <c r="IJ68" s="42">
        <f t="shared" si="210"/>
        <v>0</v>
      </c>
      <c r="IK68" s="42">
        <f t="shared" si="210"/>
        <v>0</v>
      </c>
      <c r="IL68" s="42">
        <f t="shared" si="210"/>
        <v>0</v>
      </c>
      <c r="IM68" s="42">
        <f t="shared" si="210"/>
        <v>0</v>
      </c>
      <c r="IN68" s="42">
        <f t="shared" si="210"/>
        <v>0</v>
      </c>
      <c r="IO68" s="42">
        <f t="shared" si="210"/>
        <v>0</v>
      </c>
      <c r="IP68" s="42">
        <f t="shared" si="210"/>
        <v>0</v>
      </c>
      <c r="IQ68" s="42">
        <f t="shared" si="210"/>
        <v>0</v>
      </c>
      <c r="IR68" s="42">
        <f t="shared" si="210"/>
        <v>0</v>
      </c>
      <c r="IS68" s="42">
        <f t="shared" si="210"/>
        <v>0</v>
      </c>
      <c r="IT68" s="42">
        <f t="shared" si="210"/>
        <v>0</v>
      </c>
      <c r="IU68" s="42">
        <f t="shared" si="210"/>
        <v>0</v>
      </c>
      <c r="IV68" s="42">
        <f t="shared" si="210"/>
        <v>0</v>
      </c>
      <c r="IW68" s="42">
        <f t="shared" si="210"/>
        <v>0</v>
      </c>
      <c r="IX68" s="42">
        <f t="shared" si="210"/>
        <v>0</v>
      </c>
      <c r="IY68" s="42">
        <f t="shared" ref="IY68:LJ74" si="211">IF(IY$67=$A68,1,0)</f>
        <v>0</v>
      </c>
      <c r="IZ68" s="42">
        <f t="shared" si="211"/>
        <v>0</v>
      </c>
      <c r="JA68" s="42">
        <f t="shared" si="211"/>
        <v>0</v>
      </c>
      <c r="JB68" s="42">
        <f t="shared" si="211"/>
        <v>0</v>
      </c>
      <c r="JC68" s="42">
        <f t="shared" si="211"/>
        <v>0</v>
      </c>
      <c r="JD68" s="42">
        <f t="shared" si="211"/>
        <v>0</v>
      </c>
      <c r="JE68" s="42">
        <f t="shared" si="211"/>
        <v>0</v>
      </c>
      <c r="JF68" s="42">
        <f t="shared" si="211"/>
        <v>0</v>
      </c>
      <c r="JG68" s="42">
        <f t="shared" si="211"/>
        <v>0</v>
      </c>
      <c r="JH68" s="42">
        <f t="shared" si="211"/>
        <v>0</v>
      </c>
      <c r="JI68" s="42">
        <f t="shared" si="211"/>
        <v>0</v>
      </c>
      <c r="JJ68" s="42">
        <f t="shared" si="211"/>
        <v>0</v>
      </c>
      <c r="JK68" s="42">
        <f t="shared" si="211"/>
        <v>0</v>
      </c>
      <c r="JL68" s="42">
        <f t="shared" si="211"/>
        <v>0</v>
      </c>
      <c r="JM68" s="42">
        <f t="shared" si="211"/>
        <v>0</v>
      </c>
      <c r="JN68" s="42">
        <f t="shared" si="211"/>
        <v>0</v>
      </c>
      <c r="JO68" s="42">
        <f t="shared" si="211"/>
        <v>0</v>
      </c>
      <c r="JP68" s="42">
        <f t="shared" si="211"/>
        <v>0</v>
      </c>
      <c r="JQ68" s="42">
        <f t="shared" si="211"/>
        <v>0</v>
      </c>
      <c r="JR68" s="42">
        <f t="shared" si="211"/>
        <v>0</v>
      </c>
      <c r="JS68" s="42">
        <f t="shared" si="211"/>
        <v>0</v>
      </c>
      <c r="JT68" s="42">
        <f t="shared" si="211"/>
        <v>0</v>
      </c>
      <c r="JU68" s="42">
        <f t="shared" si="211"/>
        <v>0</v>
      </c>
      <c r="JV68" s="42">
        <f t="shared" si="211"/>
        <v>0</v>
      </c>
      <c r="JW68" s="42">
        <f t="shared" si="211"/>
        <v>0</v>
      </c>
      <c r="JX68" s="42">
        <f t="shared" si="211"/>
        <v>0</v>
      </c>
      <c r="JY68" s="42">
        <f t="shared" si="211"/>
        <v>0</v>
      </c>
      <c r="JZ68" s="42">
        <f t="shared" si="211"/>
        <v>0</v>
      </c>
      <c r="KA68" s="42">
        <f t="shared" si="211"/>
        <v>0</v>
      </c>
      <c r="KB68" s="42">
        <f t="shared" si="211"/>
        <v>0</v>
      </c>
      <c r="KC68" s="42">
        <f t="shared" si="211"/>
        <v>0</v>
      </c>
      <c r="KD68" s="42">
        <f t="shared" si="211"/>
        <v>0</v>
      </c>
      <c r="KE68" s="42">
        <f t="shared" si="211"/>
        <v>0</v>
      </c>
      <c r="KF68" s="42">
        <f t="shared" si="211"/>
        <v>0</v>
      </c>
      <c r="KG68" s="42">
        <f t="shared" si="211"/>
        <v>0</v>
      </c>
      <c r="KH68" s="42">
        <f t="shared" si="211"/>
        <v>0</v>
      </c>
      <c r="KI68" s="42">
        <f t="shared" si="211"/>
        <v>0</v>
      </c>
      <c r="KJ68" s="42">
        <f t="shared" si="211"/>
        <v>0</v>
      </c>
      <c r="KK68" s="42">
        <f t="shared" si="211"/>
        <v>0</v>
      </c>
      <c r="KL68" s="42">
        <f t="shared" si="211"/>
        <v>0</v>
      </c>
      <c r="KM68" s="42">
        <f t="shared" si="211"/>
        <v>0</v>
      </c>
      <c r="KN68" s="42">
        <f t="shared" si="211"/>
        <v>0</v>
      </c>
      <c r="KO68" s="42">
        <f t="shared" si="211"/>
        <v>0</v>
      </c>
      <c r="KP68" s="42">
        <f t="shared" si="211"/>
        <v>0</v>
      </c>
      <c r="KQ68" s="42">
        <f t="shared" si="211"/>
        <v>0</v>
      </c>
      <c r="KR68" s="42">
        <f t="shared" si="211"/>
        <v>0</v>
      </c>
      <c r="KS68" s="42">
        <f t="shared" si="211"/>
        <v>0</v>
      </c>
      <c r="KT68" s="42">
        <f t="shared" si="211"/>
        <v>0</v>
      </c>
      <c r="KU68" s="42">
        <f t="shared" si="211"/>
        <v>0</v>
      </c>
      <c r="KV68" s="42">
        <f t="shared" si="211"/>
        <v>0</v>
      </c>
      <c r="KW68" s="42">
        <f t="shared" si="211"/>
        <v>0</v>
      </c>
      <c r="KX68" s="42">
        <f t="shared" si="211"/>
        <v>0</v>
      </c>
      <c r="KY68" s="42">
        <f t="shared" si="211"/>
        <v>0</v>
      </c>
      <c r="KZ68" s="42">
        <f t="shared" si="211"/>
        <v>0</v>
      </c>
      <c r="LA68" s="42">
        <f t="shared" si="211"/>
        <v>0</v>
      </c>
      <c r="LB68" s="42">
        <f t="shared" si="211"/>
        <v>0</v>
      </c>
      <c r="LC68" s="42">
        <f t="shared" si="211"/>
        <v>0</v>
      </c>
      <c r="LD68" s="42">
        <f t="shared" si="211"/>
        <v>0</v>
      </c>
      <c r="LE68" s="42">
        <f t="shared" si="211"/>
        <v>0</v>
      </c>
      <c r="LF68" s="42">
        <f t="shared" si="211"/>
        <v>0</v>
      </c>
      <c r="LG68" s="42">
        <f t="shared" si="211"/>
        <v>0</v>
      </c>
      <c r="LH68" s="42">
        <f t="shared" si="211"/>
        <v>0</v>
      </c>
      <c r="LI68" s="42">
        <f t="shared" si="211"/>
        <v>0</v>
      </c>
      <c r="LJ68" s="42">
        <f t="shared" si="211"/>
        <v>0</v>
      </c>
      <c r="LK68" s="42">
        <f t="shared" ref="LK68:NV71" si="212">IF(LK$67=$A68,1,0)</f>
        <v>0</v>
      </c>
      <c r="LL68" s="42">
        <f t="shared" si="212"/>
        <v>0</v>
      </c>
      <c r="LM68" s="42">
        <f t="shared" si="212"/>
        <v>0</v>
      </c>
      <c r="LN68" s="42">
        <f t="shared" si="212"/>
        <v>0</v>
      </c>
      <c r="LO68" s="42">
        <f t="shared" si="212"/>
        <v>0</v>
      </c>
      <c r="LP68" s="42">
        <f t="shared" si="212"/>
        <v>0</v>
      </c>
      <c r="LQ68" s="42">
        <f t="shared" si="212"/>
        <v>0</v>
      </c>
      <c r="LR68" s="42">
        <f t="shared" si="212"/>
        <v>0</v>
      </c>
      <c r="LS68" s="42">
        <f t="shared" si="212"/>
        <v>0</v>
      </c>
      <c r="LT68" s="42">
        <f t="shared" si="212"/>
        <v>0</v>
      </c>
      <c r="LU68" s="42">
        <f t="shared" si="212"/>
        <v>0</v>
      </c>
      <c r="LV68" s="42">
        <f t="shared" si="212"/>
        <v>0</v>
      </c>
      <c r="LW68" s="42">
        <f t="shared" si="212"/>
        <v>0</v>
      </c>
      <c r="LX68" s="42">
        <f t="shared" si="212"/>
        <v>0</v>
      </c>
      <c r="LY68" s="42">
        <f t="shared" si="212"/>
        <v>0</v>
      </c>
      <c r="LZ68" s="42">
        <f t="shared" si="212"/>
        <v>0</v>
      </c>
      <c r="MA68" s="42">
        <f t="shared" si="212"/>
        <v>0</v>
      </c>
      <c r="MB68" s="42">
        <f t="shared" si="212"/>
        <v>0</v>
      </c>
      <c r="MC68" s="42">
        <f t="shared" si="212"/>
        <v>0</v>
      </c>
      <c r="MD68" s="42">
        <f t="shared" si="212"/>
        <v>0</v>
      </c>
      <c r="ME68" s="42">
        <f t="shared" si="212"/>
        <v>0</v>
      </c>
      <c r="MF68" s="42">
        <f t="shared" si="212"/>
        <v>0</v>
      </c>
      <c r="MG68" s="42">
        <f t="shared" si="212"/>
        <v>0</v>
      </c>
      <c r="MH68" s="42">
        <f t="shared" si="212"/>
        <v>0</v>
      </c>
      <c r="MI68" s="42">
        <f t="shared" si="212"/>
        <v>0</v>
      </c>
      <c r="MJ68" s="42">
        <f t="shared" si="212"/>
        <v>0</v>
      </c>
      <c r="MK68" s="42">
        <f t="shared" si="212"/>
        <v>0</v>
      </c>
      <c r="ML68" s="42">
        <f t="shared" si="212"/>
        <v>0</v>
      </c>
      <c r="MM68" s="42">
        <f t="shared" si="212"/>
        <v>0</v>
      </c>
      <c r="MN68" s="42">
        <f t="shared" si="212"/>
        <v>0</v>
      </c>
      <c r="MO68" s="42">
        <f t="shared" si="212"/>
        <v>0</v>
      </c>
      <c r="MP68" s="42">
        <f t="shared" si="212"/>
        <v>0</v>
      </c>
      <c r="MQ68" s="42">
        <f t="shared" si="212"/>
        <v>0</v>
      </c>
      <c r="MR68" s="42">
        <f t="shared" si="212"/>
        <v>0</v>
      </c>
      <c r="MS68" s="42">
        <f t="shared" si="212"/>
        <v>0</v>
      </c>
      <c r="MT68" s="42">
        <f t="shared" si="212"/>
        <v>0</v>
      </c>
      <c r="MU68" s="42">
        <f t="shared" si="212"/>
        <v>0</v>
      </c>
      <c r="MV68" s="42">
        <f t="shared" si="212"/>
        <v>0</v>
      </c>
      <c r="MW68" s="42">
        <f t="shared" si="212"/>
        <v>0</v>
      </c>
      <c r="MX68" s="42">
        <f t="shared" si="212"/>
        <v>0</v>
      </c>
      <c r="MY68" s="42">
        <f t="shared" si="212"/>
        <v>0</v>
      </c>
      <c r="MZ68" s="42">
        <f t="shared" si="212"/>
        <v>0</v>
      </c>
      <c r="NA68" s="42">
        <f t="shared" si="212"/>
        <v>0</v>
      </c>
      <c r="NB68" s="42">
        <f t="shared" si="212"/>
        <v>0</v>
      </c>
      <c r="NC68" s="42">
        <f t="shared" si="212"/>
        <v>0</v>
      </c>
      <c r="ND68" s="42">
        <f t="shared" si="212"/>
        <v>0</v>
      </c>
      <c r="NE68" s="42">
        <f t="shared" si="212"/>
        <v>0</v>
      </c>
      <c r="NF68" s="42">
        <f t="shared" si="212"/>
        <v>0</v>
      </c>
      <c r="NG68" s="42">
        <f t="shared" si="212"/>
        <v>0</v>
      </c>
      <c r="NH68" s="42">
        <f t="shared" si="212"/>
        <v>0</v>
      </c>
      <c r="NI68" s="42">
        <f t="shared" si="212"/>
        <v>0</v>
      </c>
      <c r="NJ68" s="42">
        <f t="shared" si="212"/>
        <v>0</v>
      </c>
      <c r="NK68" s="42">
        <f t="shared" si="212"/>
        <v>0</v>
      </c>
      <c r="NL68" s="42">
        <f t="shared" si="212"/>
        <v>0</v>
      </c>
      <c r="NM68" s="42">
        <f t="shared" si="212"/>
        <v>0</v>
      </c>
      <c r="NN68" s="42">
        <f t="shared" si="212"/>
        <v>0</v>
      </c>
      <c r="NO68" s="42">
        <f t="shared" si="212"/>
        <v>0</v>
      </c>
      <c r="NP68" s="42">
        <f t="shared" si="212"/>
        <v>0</v>
      </c>
      <c r="NQ68" s="42">
        <f t="shared" si="212"/>
        <v>0</v>
      </c>
      <c r="NR68" s="42">
        <f t="shared" si="212"/>
        <v>0</v>
      </c>
      <c r="NS68" s="42">
        <f t="shared" si="212"/>
        <v>0</v>
      </c>
      <c r="NT68" s="42">
        <f t="shared" si="212"/>
        <v>0</v>
      </c>
      <c r="NU68" s="42">
        <f t="shared" si="212"/>
        <v>0</v>
      </c>
      <c r="NV68" s="42">
        <f t="shared" si="212"/>
        <v>0</v>
      </c>
      <c r="NW68" s="42">
        <f t="shared" ref="NW68:QH74" si="213">IF(NW$67=$A68,1,0)</f>
        <v>0</v>
      </c>
      <c r="NX68" s="42">
        <f t="shared" si="213"/>
        <v>0</v>
      </c>
      <c r="NY68" s="42">
        <f t="shared" si="213"/>
        <v>0</v>
      </c>
      <c r="NZ68" s="42">
        <f t="shared" si="213"/>
        <v>0</v>
      </c>
      <c r="OA68" s="42">
        <f t="shared" si="213"/>
        <v>0</v>
      </c>
      <c r="OB68" s="42">
        <f t="shared" si="213"/>
        <v>0</v>
      </c>
      <c r="OC68" s="42">
        <f t="shared" si="213"/>
        <v>0</v>
      </c>
      <c r="OD68" s="42">
        <f t="shared" si="213"/>
        <v>0</v>
      </c>
      <c r="OE68" s="42">
        <f t="shared" si="213"/>
        <v>0</v>
      </c>
      <c r="OF68" s="42">
        <f t="shared" si="213"/>
        <v>0</v>
      </c>
      <c r="OG68" s="42">
        <f t="shared" si="213"/>
        <v>0</v>
      </c>
      <c r="OH68" s="42">
        <f t="shared" si="213"/>
        <v>0</v>
      </c>
      <c r="OI68" s="42">
        <f t="shared" si="213"/>
        <v>0</v>
      </c>
      <c r="OJ68" s="42">
        <f t="shared" si="213"/>
        <v>0</v>
      </c>
      <c r="OK68" s="42">
        <f t="shared" si="213"/>
        <v>0</v>
      </c>
      <c r="OL68" s="42">
        <f t="shared" si="213"/>
        <v>0</v>
      </c>
      <c r="OM68" s="42">
        <f t="shared" si="213"/>
        <v>0</v>
      </c>
      <c r="ON68" s="42">
        <f t="shared" si="213"/>
        <v>0</v>
      </c>
      <c r="OO68" s="42">
        <f t="shared" si="213"/>
        <v>0</v>
      </c>
      <c r="OP68" s="42">
        <f t="shared" si="213"/>
        <v>0</v>
      </c>
      <c r="OQ68" s="42">
        <f t="shared" si="213"/>
        <v>0</v>
      </c>
      <c r="OR68" s="42">
        <f t="shared" si="213"/>
        <v>0</v>
      </c>
      <c r="OS68" s="42">
        <f t="shared" si="213"/>
        <v>0</v>
      </c>
      <c r="OT68" s="42">
        <f t="shared" si="213"/>
        <v>0</v>
      </c>
      <c r="OU68" s="42">
        <f t="shared" si="213"/>
        <v>0</v>
      </c>
      <c r="OV68" s="42">
        <f t="shared" si="213"/>
        <v>0</v>
      </c>
      <c r="OW68" s="42">
        <f t="shared" si="213"/>
        <v>0</v>
      </c>
      <c r="OX68" s="42">
        <f t="shared" si="213"/>
        <v>0</v>
      </c>
      <c r="OY68" s="42">
        <f t="shared" si="213"/>
        <v>0</v>
      </c>
      <c r="OZ68" s="42">
        <f t="shared" si="213"/>
        <v>0</v>
      </c>
      <c r="PA68" s="42">
        <f t="shared" si="213"/>
        <v>0</v>
      </c>
      <c r="PB68" s="42">
        <f t="shared" si="213"/>
        <v>0</v>
      </c>
      <c r="PC68" s="42">
        <f t="shared" si="213"/>
        <v>0</v>
      </c>
      <c r="PD68" s="42">
        <f t="shared" si="213"/>
        <v>0</v>
      </c>
      <c r="PE68" s="42">
        <f t="shared" si="213"/>
        <v>0</v>
      </c>
      <c r="PF68" s="42">
        <f t="shared" si="213"/>
        <v>0</v>
      </c>
      <c r="PG68" s="42">
        <f t="shared" si="213"/>
        <v>0</v>
      </c>
      <c r="PH68" s="42">
        <f t="shared" si="213"/>
        <v>0</v>
      </c>
      <c r="PI68" s="42">
        <f t="shared" si="213"/>
        <v>0</v>
      </c>
      <c r="PJ68" s="42">
        <f t="shared" si="213"/>
        <v>0</v>
      </c>
      <c r="PK68" s="42">
        <f t="shared" si="213"/>
        <v>0</v>
      </c>
      <c r="PL68" s="42">
        <f t="shared" si="213"/>
        <v>0</v>
      </c>
      <c r="PM68" s="42">
        <f t="shared" si="213"/>
        <v>0</v>
      </c>
      <c r="PN68" s="42">
        <f t="shared" si="213"/>
        <v>0</v>
      </c>
      <c r="PO68" s="42">
        <f t="shared" si="213"/>
        <v>0</v>
      </c>
      <c r="PP68" s="42">
        <f t="shared" si="213"/>
        <v>0</v>
      </c>
      <c r="PQ68" s="42">
        <f t="shared" si="213"/>
        <v>0</v>
      </c>
      <c r="PR68" s="42">
        <f t="shared" si="213"/>
        <v>0</v>
      </c>
      <c r="PS68" s="42">
        <f t="shared" si="213"/>
        <v>0</v>
      </c>
      <c r="PT68" s="42">
        <f t="shared" si="213"/>
        <v>0</v>
      </c>
      <c r="PU68" s="42">
        <f t="shared" si="213"/>
        <v>0</v>
      </c>
      <c r="PV68" s="42">
        <f t="shared" si="213"/>
        <v>0</v>
      </c>
      <c r="PW68" s="42">
        <f t="shared" si="213"/>
        <v>0</v>
      </c>
      <c r="PX68" s="42">
        <f t="shared" si="213"/>
        <v>0</v>
      </c>
      <c r="PY68" s="42">
        <f t="shared" si="213"/>
        <v>0</v>
      </c>
      <c r="PZ68" s="42">
        <f t="shared" si="213"/>
        <v>0</v>
      </c>
      <c r="QA68" s="42">
        <f t="shared" si="213"/>
        <v>0</v>
      </c>
      <c r="QB68" s="42">
        <f t="shared" si="213"/>
        <v>0</v>
      </c>
      <c r="QC68" s="42">
        <f t="shared" si="213"/>
        <v>0</v>
      </c>
      <c r="QD68" s="42">
        <f t="shared" si="213"/>
        <v>0</v>
      </c>
      <c r="QE68" s="42">
        <f t="shared" si="213"/>
        <v>0</v>
      </c>
      <c r="QF68" s="42">
        <f t="shared" si="213"/>
        <v>0</v>
      </c>
      <c r="QG68" s="42">
        <f t="shared" si="213"/>
        <v>0</v>
      </c>
      <c r="QH68" s="42">
        <f t="shared" si="213"/>
        <v>0</v>
      </c>
      <c r="QI68" s="42">
        <f t="shared" ref="QI68:ST71" si="214">IF(QI$67=$A68,1,0)</f>
        <v>0</v>
      </c>
      <c r="QJ68" s="42">
        <f t="shared" si="214"/>
        <v>0</v>
      </c>
      <c r="QK68" s="42">
        <f t="shared" si="214"/>
        <v>0</v>
      </c>
      <c r="QL68" s="42">
        <f t="shared" si="214"/>
        <v>0</v>
      </c>
      <c r="QM68" s="42">
        <f t="shared" si="214"/>
        <v>0</v>
      </c>
      <c r="QN68" s="42">
        <f t="shared" si="214"/>
        <v>0</v>
      </c>
      <c r="QO68" s="42">
        <f t="shared" si="214"/>
        <v>0</v>
      </c>
      <c r="QP68" s="42">
        <f t="shared" si="214"/>
        <v>0</v>
      </c>
      <c r="QQ68" s="42">
        <f t="shared" si="214"/>
        <v>0</v>
      </c>
      <c r="QR68" s="42">
        <f t="shared" si="214"/>
        <v>0</v>
      </c>
      <c r="QS68" s="42">
        <f t="shared" si="214"/>
        <v>0</v>
      </c>
      <c r="QT68" s="42">
        <f t="shared" si="214"/>
        <v>0</v>
      </c>
      <c r="QU68" s="42">
        <f t="shared" si="214"/>
        <v>0</v>
      </c>
      <c r="QV68" s="42">
        <f t="shared" si="214"/>
        <v>0</v>
      </c>
      <c r="QW68" s="42">
        <f t="shared" si="214"/>
        <v>0</v>
      </c>
      <c r="QX68" s="42">
        <f t="shared" si="214"/>
        <v>0</v>
      </c>
      <c r="QY68" s="42">
        <f t="shared" si="214"/>
        <v>0</v>
      </c>
      <c r="QZ68" s="42">
        <f t="shared" si="214"/>
        <v>0</v>
      </c>
      <c r="RA68" s="42">
        <f t="shared" si="214"/>
        <v>0</v>
      </c>
      <c r="RB68" s="42">
        <f t="shared" si="214"/>
        <v>0</v>
      </c>
      <c r="RC68" s="42">
        <f t="shared" si="214"/>
        <v>0</v>
      </c>
      <c r="RD68" s="42">
        <f t="shared" si="214"/>
        <v>0</v>
      </c>
      <c r="RE68" s="42">
        <f t="shared" si="214"/>
        <v>0</v>
      </c>
      <c r="RF68" s="42">
        <f t="shared" si="214"/>
        <v>0</v>
      </c>
      <c r="RG68" s="42">
        <f t="shared" si="214"/>
        <v>0</v>
      </c>
      <c r="RH68" s="42">
        <f t="shared" si="214"/>
        <v>0</v>
      </c>
      <c r="RI68" s="42">
        <f t="shared" si="214"/>
        <v>0</v>
      </c>
      <c r="RJ68" s="42">
        <f t="shared" si="214"/>
        <v>0</v>
      </c>
      <c r="RK68" s="42">
        <f t="shared" si="214"/>
        <v>0</v>
      </c>
      <c r="RL68" s="42">
        <f t="shared" si="214"/>
        <v>0</v>
      </c>
      <c r="RM68" s="42">
        <f t="shared" si="214"/>
        <v>0</v>
      </c>
      <c r="RN68" s="42">
        <f t="shared" si="214"/>
        <v>0</v>
      </c>
      <c r="RO68" s="42">
        <f t="shared" si="214"/>
        <v>0</v>
      </c>
      <c r="RP68" s="42">
        <f t="shared" si="214"/>
        <v>0</v>
      </c>
      <c r="RQ68" s="42">
        <f t="shared" si="214"/>
        <v>0</v>
      </c>
      <c r="RR68" s="42">
        <f t="shared" si="214"/>
        <v>0</v>
      </c>
      <c r="RS68" s="42">
        <f t="shared" si="214"/>
        <v>0</v>
      </c>
      <c r="RT68" s="42">
        <f t="shared" si="214"/>
        <v>0</v>
      </c>
      <c r="RU68" s="42">
        <f t="shared" si="214"/>
        <v>0</v>
      </c>
      <c r="RV68" s="42">
        <f t="shared" si="214"/>
        <v>0</v>
      </c>
      <c r="RW68" s="42">
        <f t="shared" si="214"/>
        <v>0</v>
      </c>
      <c r="RX68" s="42">
        <f t="shared" si="214"/>
        <v>0</v>
      </c>
      <c r="RY68" s="42">
        <f t="shared" si="214"/>
        <v>0</v>
      </c>
      <c r="RZ68" s="42">
        <f t="shared" si="214"/>
        <v>0</v>
      </c>
      <c r="SA68" s="42">
        <f t="shared" si="214"/>
        <v>0</v>
      </c>
      <c r="SB68" s="42">
        <f t="shared" si="214"/>
        <v>0</v>
      </c>
      <c r="SC68" s="42">
        <f t="shared" si="214"/>
        <v>1</v>
      </c>
      <c r="SD68" s="42">
        <f t="shared" si="214"/>
        <v>0</v>
      </c>
      <c r="SE68" s="42">
        <f t="shared" si="214"/>
        <v>0</v>
      </c>
      <c r="SF68" s="42">
        <f t="shared" si="214"/>
        <v>0</v>
      </c>
      <c r="SG68" s="42">
        <f t="shared" si="214"/>
        <v>1</v>
      </c>
      <c r="SH68" s="42">
        <f t="shared" si="214"/>
        <v>1</v>
      </c>
      <c r="SI68" s="42">
        <f t="shared" si="214"/>
        <v>1</v>
      </c>
      <c r="SJ68" s="42">
        <f t="shared" si="214"/>
        <v>1</v>
      </c>
      <c r="SK68" s="42">
        <f t="shared" si="214"/>
        <v>0</v>
      </c>
      <c r="SL68" s="42">
        <f t="shared" si="214"/>
        <v>0</v>
      </c>
      <c r="SM68" s="42">
        <f t="shared" si="214"/>
        <v>0</v>
      </c>
      <c r="SN68" s="42">
        <f t="shared" si="214"/>
        <v>0</v>
      </c>
      <c r="SO68" s="42">
        <f t="shared" si="214"/>
        <v>0</v>
      </c>
      <c r="SP68" s="42">
        <f t="shared" si="214"/>
        <v>0</v>
      </c>
      <c r="SQ68" s="42">
        <f t="shared" si="214"/>
        <v>0</v>
      </c>
      <c r="SR68" s="42">
        <f t="shared" si="214"/>
        <v>0</v>
      </c>
      <c r="SS68" s="42">
        <f t="shared" si="214"/>
        <v>0</v>
      </c>
      <c r="ST68" s="42">
        <f t="shared" si="214"/>
        <v>0</v>
      </c>
      <c r="SU68" s="42">
        <f t="shared" ref="SU68:VF74" si="215">IF(SU$67=$A68,1,0)</f>
        <v>0</v>
      </c>
      <c r="SV68" s="42">
        <f t="shared" si="215"/>
        <v>0</v>
      </c>
      <c r="SW68" s="42">
        <f t="shared" si="215"/>
        <v>0</v>
      </c>
      <c r="SX68" s="42">
        <f t="shared" si="215"/>
        <v>0</v>
      </c>
      <c r="SY68" s="42">
        <f t="shared" si="215"/>
        <v>0</v>
      </c>
      <c r="SZ68" s="42">
        <f t="shared" si="215"/>
        <v>0</v>
      </c>
      <c r="TA68" s="42">
        <f t="shared" si="215"/>
        <v>0</v>
      </c>
      <c r="TB68" s="42">
        <f t="shared" si="215"/>
        <v>0</v>
      </c>
      <c r="TC68" s="42">
        <f t="shared" si="215"/>
        <v>0</v>
      </c>
      <c r="TD68" s="42">
        <f t="shared" si="215"/>
        <v>0</v>
      </c>
      <c r="TE68" s="42">
        <f t="shared" si="215"/>
        <v>0</v>
      </c>
      <c r="TF68" s="42">
        <f t="shared" si="215"/>
        <v>0</v>
      </c>
      <c r="TG68" s="42">
        <f t="shared" si="215"/>
        <v>0</v>
      </c>
      <c r="TH68" s="42">
        <f t="shared" si="215"/>
        <v>0</v>
      </c>
      <c r="TI68" s="42">
        <f t="shared" si="215"/>
        <v>0</v>
      </c>
      <c r="TJ68" s="42">
        <f t="shared" si="215"/>
        <v>0</v>
      </c>
      <c r="TK68" s="42">
        <f t="shared" si="215"/>
        <v>0</v>
      </c>
      <c r="TL68" s="42">
        <f t="shared" si="215"/>
        <v>0</v>
      </c>
      <c r="TM68" s="42">
        <f t="shared" si="215"/>
        <v>0</v>
      </c>
      <c r="TN68" s="42">
        <f t="shared" si="215"/>
        <v>0</v>
      </c>
      <c r="TO68" s="42">
        <f t="shared" si="215"/>
        <v>0</v>
      </c>
      <c r="TP68" s="42">
        <f t="shared" si="215"/>
        <v>0</v>
      </c>
      <c r="TQ68" s="42">
        <f t="shared" si="215"/>
        <v>0</v>
      </c>
      <c r="TR68" s="42">
        <f t="shared" si="215"/>
        <v>0</v>
      </c>
      <c r="TS68" s="42">
        <f t="shared" si="215"/>
        <v>0</v>
      </c>
      <c r="TT68" s="42">
        <f t="shared" si="215"/>
        <v>0</v>
      </c>
      <c r="TU68" s="42">
        <f t="shared" si="215"/>
        <v>0</v>
      </c>
      <c r="TV68" s="42">
        <f t="shared" si="215"/>
        <v>0</v>
      </c>
      <c r="TW68" s="42">
        <f t="shared" si="215"/>
        <v>0</v>
      </c>
      <c r="TX68" s="42">
        <f t="shared" si="215"/>
        <v>0</v>
      </c>
      <c r="TY68" s="42">
        <f t="shared" si="215"/>
        <v>0</v>
      </c>
      <c r="TZ68" s="42">
        <f t="shared" si="215"/>
        <v>0</v>
      </c>
      <c r="UA68" s="42">
        <f t="shared" si="215"/>
        <v>0</v>
      </c>
      <c r="UB68" s="42">
        <f t="shared" si="215"/>
        <v>0</v>
      </c>
      <c r="UC68" s="42">
        <f t="shared" si="215"/>
        <v>0</v>
      </c>
      <c r="UD68" s="42">
        <f t="shared" si="215"/>
        <v>0</v>
      </c>
      <c r="UE68" s="42">
        <f t="shared" si="215"/>
        <v>0</v>
      </c>
      <c r="UF68" s="42">
        <f t="shared" si="215"/>
        <v>0</v>
      </c>
      <c r="UG68" s="42">
        <f t="shared" si="215"/>
        <v>0</v>
      </c>
      <c r="UH68" s="42">
        <f t="shared" si="215"/>
        <v>0</v>
      </c>
      <c r="UI68" s="42">
        <f t="shared" si="215"/>
        <v>0</v>
      </c>
      <c r="UJ68" s="42">
        <f t="shared" si="215"/>
        <v>0</v>
      </c>
      <c r="UK68" s="42">
        <f t="shared" si="215"/>
        <v>0</v>
      </c>
      <c r="UL68" s="42">
        <f t="shared" si="215"/>
        <v>0</v>
      </c>
      <c r="UM68" s="42">
        <f t="shared" si="215"/>
        <v>0</v>
      </c>
      <c r="UN68" s="42">
        <f t="shared" si="215"/>
        <v>0</v>
      </c>
      <c r="UO68" s="42">
        <f t="shared" si="215"/>
        <v>0</v>
      </c>
      <c r="UP68" s="42">
        <f t="shared" si="215"/>
        <v>0</v>
      </c>
      <c r="UQ68" s="42">
        <f t="shared" si="215"/>
        <v>0</v>
      </c>
      <c r="UR68" s="42">
        <f t="shared" si="215"/>
        <v>0</v>
      </c>
      <c r="US68" s="42">
        <f t="shared" si="215"/>
        <v>0</v>
      </c>
      <c r="UT68" s="42">
        <f t="shared" si="215"/>
        <v>0</v>
      </c>
      <c r="UU68" s="42">
        <f t="shared" si="215"/>
        <v>0</v>
      </c>
      <c r="UV68" s="42">
        <f t="shared" si="215"/>
        <v>0</v>
      </c>
      <c r="UW68" s="42">
        <f t="shared" si="215"/>
        <v>0</v>
      </c>
      <c r="UX68" s="42">
        <f t="shared" si="215"/>
        <v>0</v>
      </c>
      <c r="UY68" s="42">
        <f t="shared" si="215"/>
        <v>0</v>
      </c>
      <c r="UZ68" s="42">
        <f t="shared" si="215"/>
        <v>0</v>
      </c>
      <c r="VA68" s="42">
        <f t="shared" si="215"/>
        <v>0</v>
      </c>
      <c r="VB68" s="42">
        <f t="shared" si="215"/>
        <v>0</v>
      </c>
      <c r="VC68" s="42">
        <f t="shared" si="215"/>
        <v>0</v>
      </c>
      <c r="VD68" s="42">
        <f t="shared" si="215"/>
        <v>0</v>
      </c>
      <c r="VE68" s="42">
        <f t="shared" si="215"/>
        <v>0</v>
      </c>
      <c r="VF68" s="42">
        <f t="shared" si="215"/>
        <v>0</v>
      </c>
      <c r="VG68" s="42">
        <f t="shared" ref="VG68:XR71" si="216">IF(VG$67=$A68,1,0)</f>
        <v>0</v>
      </c>
      <c r="VH68" s="42">
        <f t="shared" si="216"/>
        <v>0</v>
      </c>
      <c r="VI68" s="42">
        <f t="shared" si="216"/>
        <v>0</v>
      </c>
      <c r="VJ68" s="42">
        <f t="shared" si="216"/>
        <v>0</v>
      </c>
      <c r="VK68" s="42">
        <f t="shared" si="216"/>
        <v>0</v>
      </c>
      <c r="VL68" s="42">
        <f t="shared" si="216"/>
        <v>0</v>
      </c>
      <c r="VM68" s="42">
        <f t="shared" si="216"/>
        <v>0</v>
      </c>
      <c r="VN68" s="42">
        <f t="shared" si="216"/>
        <v>0</v>
      </c>
      <c r="VO68" s="42">
        <f t="shared" si="216"/>
        <v>0</v>
      </c>
      <c r="VP68" s="42">
        <f t="shared" si="216"/>
        <v>0</v>
      </c>
      <c r="VQ68" s="42">
        <f t="shared" si="216"/>
        <v>0</v>
      </c>
      <c r="VR68" s="42">
        <f t="shared" si="216"/>
        <v>0</v>
      </c>
      <c r="VS68" s="42">
        <f t="shared" si="216"/>
        <v>0</v>
      </c>
      <c r="VT68" s="42">
        <f t="shared" si="216"/>
        <v>0</v>
      </c>
      <c r="VU68" s="42">
        <f t="shared" si="216"/>
        <v>0</v>
      </c>
      <c r="VV68" s="42">
        <f t="shared" si="216"/>
        <v>0</v>
      </c>
      <c r="VW68" s="42">
        <f t="shared" si="216"/>
        <v>0</v>
      </c>
      <c r="VX68" s="42">
        <f t="shared" si="216"/>
        <v>0</v>
      </c>
      <c r="VY68" s="42">
        <f t="shared" si="216"/>
        <v>0</v>
      </c>
      <c r="VZ68" s="42">
        <f t="shared" si="216"/>
        <v>0</v>
      </c>
      <c r="WA68" s="42">
        <f t="shared" si="216"/>
        <v>0</v>
      </c>
      <c r="WB68" s="42">
        <f t="shared" si="216"/>
        <v>0</v>
      </c>
      <c r="WC68" s="42">
        <f t="shared" si="216"/>
        <v>0</v>
      </c>
      <c r="WD68" s="42">
        <f t="shared" si="216"/>
        <v>0</v>
      </c>
      <c r="WE68" s="42">
        <f t="shared" si="216"/>
        <v>0</v>
      </c>
      <c r="WF68" s="42">
        <f t="shared" si="216"/>
        <v>0</v>
      </c>
      <c r="WG68" s="42">
        <f t="shared" si="216"/>
        <v>0</v>
      </c>
      <c r="WH68" s="42">
        <f t="shared" si="216"/>
        <v>0</v>
      </c>
      <c r="WI68" s="42">
        <f t="shared" si="216"/>
        <v>0</v>
      </c>
      <c r="WJ68" s="42">
        <f t="shared" si="216"/>
        <v>0</v>
      </c>
      <c r="WK68" s="42">
        <f t="shared" si="216"/>
        <v>0</v>
      </c>
      <c r="WL68" s="42">
        <f t="shared" si="216"/>
        <v>0</v>
      </c>
      <c r="WM68" s="42">
        <f t="shared" si="216"/>
        <v>0</v>
      </c>
      <c r="WN68" s="42">
        <f t="shared" si="216"/>
        <v>0</v>
      </c>
      <c r="WO68" s="42">
        <f t="shared" si="216"/>
        <v>0</v>
      </c>
      <c r="WP68" s="42">
        <f t="shared" si="216"/>
        <v>0</v>
      </c>
      <c r="WQ68" s="42">
        <f t="shared" si="216"/>
        <v>0</v>
      </c>
      <c r="WR68" s="42">
        <f t="shared" si="216"/>
        <v>0</v>
      </c>
      <c r="WS68" s="42">
        <f t="shared" si="216"/>
        <v>0</v>
      </c>
      <c r="WT68" s="42">
        <f t="shared" si="216"/>
        <v>0</v>
      </c>
      <c r="WU68" s="42">
        <f t="shared" si="216"/>
        <v>0</v>
      </c>
      <c r="WV68" s="42">
        <f t="shared" si="216"/>
        <v>0</v>
      </c>
      <c r="WW68" s="42">
        <f t="shared" si="216"/>
        <v>0</v>
      </c>
      <c r="WX68" s="42">
        <f t="shared" si="216"/>
        <v>0</v>
      </c>
      <c r="WY68" s="42">
        <f t="shared" si="216"/>
        <v>0</v>
      </c>
      <c r="WZ68" s="42">
        <f t="shared" si="216"/>
        <v>0</v>
      </c>
      <c r="XA68" s="42">
        <f t="shared" si="216"/>
        <v>0</v>
      </c>
      <c r="XB68" s="42">
        <f t="shared" si="216"/>
        <v>0</v>
      </c>
      <c r="XC68" s="42">
        <f t="shared" si="216"/>
        <v>0</v>
      </c>
      <c r="XD68" s="42">
        <f t="shared" si="216"/>
        <v>0</v>
      </c>
      <c r="XE68" s="42">
        <f t="shared" si="216"/>
        <v>0</v>
      </c>
      <c r="XF68" s="42">
        <f t="shared" si="216"/>
        <v>0</v>
      </c>
      <c r="XG68" s="42">
        <f t="shared" si="216"/>
        <v>0</v>
      </c>
      <c r="XH68" s="42">
        <f t="shared" si="216"/>
        <v>0</v>
      </c>
      <c r="XI68" s="42">
        <f t="shared" si="216"/>
        <v>0</v>
      </c>
      <c r="XJ68" s="42">
        <f t="shared" si="216"/>
        <v>0</v>
      </c>
      <c r="XK68" s="42">
        <f t="shared" si="216"/>
        <v>0</v>
      </c>
      <c r="XL68" s="42">
        <f t="shared" si="216"/>
        <v>0</v>
      </c>
      <c r="XM68" s="42">
        <f t="shared" si="216"/>
        <v>0</v>
      </c>
      <c r="XN68" s="42">
        <f t="shared" si="216"/>
        <v>0</v>
      </c>
      <c r="XO68" s="42">
        <f t="shared" si="216"/>
        <v>0</v>
      </c>
      <c r="XP68" s="42">
        <f t="shared" si="216"/>
        <v>0</v>
      </c>
      <c r="XQ68" s="42">
        <f t="shared" si="216"/>
        <v>0</v>
      </c>
      <c r="XR68" s="42">
        <f t="shared" si="216"/>
        <v>0</v>
      </c>
      <c r="XS68" s="42">
        <f t="shared" ref="XS68:YD78" si="217">IF(XS$67=$A68,1,0)</f>
        <v>0</v>
      </c>
      <c r="XT68" s="42">
        <f t="shared" si="217"/>
        <v>0</v>
      </c>
      <c r="XU68" s="42">
        <f t="shared" si="217"/>
        <v>0</v>
      </c>
      <c r="XV68" s="42">
        <f t="shared" si="217"/>
        <v>0</v>
      </c>
      <c r="XW68" s="42">
        <f t="shared" si="217"/>
        <v>0</v>
      </c>
      <c r="XX68" s="42">
        <f t="shared" si="217"/>
        <v>0</v>
      </c>
      <c r="XY68" s="42">
        <f t="shared" si="217"/>
        <v>0</v>
      </c>
      <c r="XZ68" s="42">
        <f t="shared" si="217"/>
        <v>0</v>
      </c>
      <c r="YA68" s="42">
        <f t="shared" si="217"/>
        <v>0</v>
      </c>
      <c r="YB68" s="42">
        <f t="shared" si="217"/>
        <v>0</v>
      </c>
      <c r="YC68" s="42">
        <f t="shared" si="217"/>
        <v>0</v>
      </c>
      <c r="YD68" s="42">
        <f t="shared" si="217"/>
        <v>0</v>
      </c>
      <c r="YE68" s="23"/>
    </row>
    <row r="69" spans="1:655" x14ac:dyDescent="0.55000000000000004">
      <c r="A69" t="s">
        <v>492</v>
      </c>
      <c r="B69" s="42">
        <f t="shared" ref="B69:Q78" si="218">IF(B$67=$A69,1,0)</f>
        <v>0</v>
      </c>
      <c r="C69" s="42">
        <f t="shared" si="218"/>
        <v>0</v>
      </c>
      <c r="D69" s="42">
        <f t="shared" si="218"/>
        <v>0</v>
      </c>
      <c r="E69" s="42">
        <f t="shared" si="218"/>
        <v>0</v>
      </c>
      <c r="F69" s="42">
        <f t="shared" si="218"/>
        <v>0</v>
      </c>
      <c r="G69" s="42">
        <f t="shared" si="218"/>
        <v>0</v>
      </c>
      <c r="H69" s="42">
        <f t="shared" si="218"/>
        <v>0</v>
      </c>
      <c r="I69" s="42">
        <f t="shared" si="218"/>
        <v>0</v>
      </c>
      <c r="J69" s="42">
        <f t="shared" si="218"/>
        <v>0</v>
      </c>
      <c r="K69" s="42">
        <f t="shared" si="218"/>
        <v>0</v>
      </c>
      <c r="L69" s="42">
        <f t="shared" si="218"/>
        <v>0</v>
      </c>
      <c r="M69" s="42">
        <f t="shared" si="218"/>
        <v>0</v>
      </c>
      <c r="N69" s="42">
        <f t="shared" si="218"/>
        <v>0</v>
      </c>
      <c r="O69" s="42">
        <f t="shared" si="218"/>
        <v>0</v>
      </c>
      <c r="P69" s="42">
        <f t="shared" si="218"/>
        <v>0</v>
      </c>
      <c r="Q69" s="42">
        <f t="shared" si="218"/>
        <v>0</v>
      </c>
      <c r="R69" s="42">
        <f t="shared" si="207"/>
        <v>0</v>
      </c>
      <c r="S69" s="42">
        <f t="shared" si="207"/>
        <v>0</v>
      </c>
      <c r="T69" s="42">
        <f t="shared" si="207"/>
        <v>0</v>
      </c>
      <c r="U69" s="42">
        <f t="shared" si="207"/>
        <v>0</v>
      </c>
      <c r="V69" s="42">
        <f t="shared" si="207"/>
        <v>0</v>
      </c>
      <c r="W69" s="42">
        <f t="shared" si="207"/>
        <v>0</v>
      </c>
      <c r="X69" s="42">
        <f t="shared" si="207"/>
        <v>0</v>
      </c>
      <c r="Y69" s="42">
        <f t="shared" si="207"/>
        <v>0</v>
      </c>
      <c r="Z69" s="42">
        <f t="shared" si="207"/>
        <v>0</v>
      </c>
      <c r="AA69" s="42">
        <f t="shared" si="207"/>
        <v>0</v>
      </c>
      <c r="AB69" s="42">
        <f t="shared" si="207"/>
        <v>0</v>
      </c>
      <c r="AC69" s="42">
        <f t="shared" si="207"/>
        <v>0</v>
      </c>
      <c r="AD69" s="42">
        <f t="shared" si="207"/>
        <v>0</v>
      </c>
      <c r="AE69" s="42">
        <f t="shared" si="207"/>
        <v>0</v>
      </c>
      <c r="AF69" s="42">
        <f t="shared" si="207"/>
        <v>0</v>
      </c>
      <c r="AG69" s="42">
        <f t="shared" si="207"/>
        <v>0</v>
      </c>
      <c r="AH69" s="42">
        <f t="shared" si="207"/>
        <v>0</v>
      </c>
      <c r="AI69" s="42">
        <f t="shared" si="207"/>
        <v>0</v>
      </c>
      <c r="AJ69" s="42">
        <f t="shared" si="207"/>
        <v>0</v>
      </c>
      <c r="AK69" s="42">
        <f t="shared" si="207"/>
        <v>0</v>
      </c>
      <c r="AL69" s="42">
        <f t="shared" si="207"/>
        <v>0</v>
      </c>
      <c r="AM69" s="42">
        <f t="shared" si="207"/>
        <v>0</v>
      </c>
      <c r="AN69" s="42">
        <f t="shared" si="207"/>
        <v>0</v>
      </c>
      <c r="AO69" s="42">
        <f t="shared" si="207"/>
        <v>0</v>
      </c>
      <c r="AP69" s="42">
        <f t="shared" si="207"/>
        <v>0</v>
      </c>
      <c r="AQ69" s="42">
        <f t="shared" si="207"/>
        <v>0</v>
      </c>
      <c r="AR69" s="42">
        <f t="shared" si="207"/>
        <v>0</v>
      </c>
      <c r="AS69" s="42">
        <f t="shared" si="207"/>
        <v>0</v>
      </c>
      <c r="AT69" s="42">
        <f t="shared" si="207"/>
        <v>0</v>
      </c>
      <c r="AU69" s="42">
        <f t="shared" si="207"/>
        <v>0</v>
      </c>
      <c r="AV69" s="42">
        <f t="shared" si="207"/>
        <v>0</v>
      </c>
      <c r="AW69" s="42">
        <f t="shared" si="207"/>
        <v>0</v>
      </c>
      <c r="AX69" s="42">
        <f t="shared" si="207"/>
        <v>0</v>
      </c>
      <c r="AY69" s="42">
        <f t="shared" si="207"/>
        <v>0</v>
      </c>
      <c r="AZ69" s="42">
        <f t="shared" si="207"/>
        <v>0</v>
      </c>
      <c r="BA69" s="42">
        <f t="shared" si="207"/>
        <v>0</v>
      </c>
      <c r="BB69" s="42">
        <f t="shared" si="207"/>
        <v>0</v>
      </c>
      <c r="BC69" s="42">
        <f t="shared" si="207"/>
        <v>0</v>
      </c>
      <c r="BD69" s="42">
        <f t="shared" si="207"/>
        <v>0</v>
      </c>
      <c r="BE69" s="42">
        <f t="shared" si="207"/>
        <v>0</v>
      </c>
      <c r="BF69" s="42">
        <f t="shared" si="207"/>
        <v>0</v>
      </c>
      <c r="BG69" s="42">
        <f t="shared" si="207"/>
        <v>0</v>
      </c>
      <c r="BH69" s="42">
        <f t="shared" si="207"/>
        <v>0</v>
      </c>
      <c r="BI69" s="42">
        <f t="shared" si="207"/>
        <v>0</v>
      </c>
      <c r="BJ69" s="42">
        <f t="shared" si="207"/>
        <v>0</v>
      </c>
      <c r="BK69" s="42">
        <f t="shared" si="207"/>
        <v>0</v>
      </c>
      <c r="BL69" s="42">
        <f t="shared" si="207"/>
        <v>0</v>
      </c>
      <c r="BM69" s="42">
        <f t="shared" si="207"/>
        <v>0</v>
      </c>
      <c r="BN69" s="42">
        <f t="shared" si="207"/>
        <v>0</v>
      </c>
      <c r="BO69" s="42">
        <f t="shared" si="208"/>
        <v>0</v>
      </c>
      <c r="BP69" s="42">
        <f t="shared" si="208"/>
        <v>0</v>
      </c>
      <c r="BQ69" s="42">
        <f t="shared" si="208"/>
        <v>0</v>
      </c>
      <c r="BR69" s="42">
        <f t="shared" si="208"/>
        <v>0</v>
      </c>
      <c r="BS69" s="42">
        <f t="shared" si="208"/>
        <v>0</v>
      </c>
      <c r="BT69" s="42">
        <f t="shared" si="208"/>
        <v>0</v>
      </c>
      <c r="BU69" s="42">
        <f t="shared" si="208"/>
        <v>0</v>
      </c>
      <c r="BV69" s="42">
        <f t="shared" si="208"/>
        <v>0</v>
      </c>
      <c r="BW69" s="42">
        <f t="shared" si="208"/>
        <v>0</v>
      </c>
      <c r="BX69" s="42">
        <f t="shared" si="208"/>
        <v>0</v>
      </c>
      <c r="BY69" s="42">
        <f t="shared" si="208"/>
        <v>0</v>
      </c>
      <c r="BZ69" s="42">
        <f t="shared" si="208"/>
        <v>0</v>
      </c>
      <c r="CA69" s="42">
        <f t="shared" si="208"/>
        <v>0</v>
      </c>
      <c r="CB69" s="42">
        <f t="shared" si="208"/>
        <v>0</v>
      </c>
      <c r="CC69" s="42">
        <f t="shared" si="208"/>
        <v>0</v>
      </c>
      <c r="CD69" s="42">
        <f t="shared" si="208"/>
        <v>0</v>
      </c>
      <c r="CE69" s="42">
        <f t="shared" si="208"/>
        <v>0</v>
      </c>
      <c r="CF69" s="42">
        <f t="shared" si="208"/>
        <v>0</v>
      </c>
      <c r="CG69" s="42">
        <f t="shared" si="208"/>
        <v>0</v>
      </c>
      <c r="CH69" s="42">
        <f t="shared" si="208"/>
        <v>0</v>
      </c>
      <c r="CI69" s="42">
        <f t="shared" si="208"/>
        <v>0</v>
      </c>
      <c r="CJ69" s="42">
        <f t="shared" si="208"/>
        <v>0</v>
      </c>
      <c r="CK69" s="42">
        <f t="shared" si="208"/>
        <v>0</v>
      </c>
      <c r="CL69" s="42">
        <f t="shared" si="208"/>
        <v>0</v>
      </c>
      <c r="CM69" s="42">
        <f t="shared" si="208"/>
        <v>0</v>
      </c>
      <c r="CN69" s="42">
        <f t="shared" si="208"/>
        <v>0</v>
      </c>
      <c r="CO69" s="42">
        <f t="shared" si="208"/>
        <v>0</v>
      </c>
      <c r="CP69" s="42">
        <f t="shared" si="208"/>
        <v>0</v>
      </c>
      <c r="CQ69" s="42">
        <f t="shared" si="208"/>
        <v>0</v>
      </c>
      <c r="CR69" s="42">
        <f t="shared" si="208"/>
        <v>0</v>
      </c>
      <c r="CS69" s="42">
        <f t="shared" si="208"/>
        <v>0</v>
      </c>
      <c r="CT69" s="42">
        <f t="shared" si="208"/>
        <v>0</v>
      </c>
      <c r="CU69" s="42">
        <f t="shared" si="208"/>
        <v>0</v>
      </c>
      <c r="CV69" s="42">
        <f t="shared" si="208"/>
        <v>0</v>
      </c>
      <c r="CW69" s="42">
        <f t="shared" si="208"/>
        <v>0</v>
      </c>
      <c r="CX69" s="42">
        <f t="shared" si="208"/>
        <v>0</v>
      </c>
      <c r="CY69" s="42">
        <f t="shared" si="208"/>
        <v>0</v>
      </c>
      <c r="CZ69" s="42">
        <f t="shared" si="208"/>
        <v>0</v>
      </c>
      <c r="DA69" s="42">
        <f t="shared" si="208"/>
        <v>0</v>
      </c>
      <c r="DB69" s="42">
        <f t="shared" si="208"/>
        <v>0</v>
      </c>
      <c r="DC69" s="42">
        <f t="shared" si="208"/>
        <v>0</v>
      </c>
      <c r="DD69" s="42">
        <f t="shared" si="208"/>
        <v>0</v>
      </c>
      <c r="DE69" s="42">
        <f t="shared" si="208"/>
        <v>0</v>
      </c>
      <c r="DF69" s="42">
        <f t="shared" si="208"/>
        <v>0</v>
      </c>
      <c r="DG69" s="42">
        <f t="shared" si="208"/>
        <v>0</v>
      </c>
      <c r="DH69" s="42">
        <f t="shared" si="208"/>
        <v>0</v>
      </c>
      <c r="DI69" s="42">
        <f t="shared" si="208"/>
        <v>0</v>
      </c>
      <c r="DJ69" s="42">
        <f t="shared" si="208"/>
        <v>0</v>
      </c>
      <c r="DK69" s="42">
        <f t="shared" si="208"/>
        <v>0</v>
      </c>
      <c r="DL69" s="42">
        <f t="shared" si="208"/>
        <v>0</v>
      </c>
      <c r="DM69" s="42">
        <f t="shared" si="208"/>
        <v>0</v>
      </c>
      <c r="DN69" s="42">
        <f t="shared" si="208"/>
        <v>0</v>
      </c>
      <c r="DO69" s="42">
        <f t="shared" si="208"/>
        <v>0</v>
      </c>
      <c r="DP69" s="42">
        <f t="shared" si="208"/>
        <v>0</v>
      </c>
      <c r="DQ69" s="42">
        <f t="shared" si="208"/>
        <v>0</v>
      </c>
      <c r="DR69" s="42">
        <f t="shared" si="208"/>
        <v>0</v>
      </c>
      <c r="DS69" s="42">
        <f t="shared" si="208"/>
        <v>0</v>
      </c>
      <c r="DT69" s="42">
        <f t="shared" si="208"/>
        <v>0</v>
      </c>
      <c r="DU69" s="42">
        <f t="shared" si="208"/>
        <v>0</v>
      </c>
      <c r="DV69" s="42">
        <f t="shared" si="208"/>
        <v>0</v>
      </c>
      <c r="DW69" s="42">
        <f t="shared" si="208"/>
        <v>0</v>
      </c>
      <c r="DX69" s="42">
        <f t="shared" si="208"/>
        <v>0</v>
      </c>
      <c r="DY69" s="42">
        <f t="shared" si="208"/>
        <v>0</v>
      </c>
      <c r="DZ69" s="42">
        <f t="shared" si="208"/>
        <v>0</v>
      </c>
      <c r="EA69" s="42">
        <f t="shared" si="209"/>
        <v>0</v>
      </c>
      <c r="EB69" s="42">
        <f t="shared" si="209"/>
        <v>0</v>
      </c>
      <c r="EC69" s="42">
        <f t="shared" si="209"/>
        <v>0</v>
      </c>
      <c r="ED69" s="42">
        <f t="shared" si="209"/>
        <v>0</v>
      </c>
      <c r="EE69" s="42">
        <f t="shared" si="209"/>
        <v>0</v>
      </c>
      <c r="EF69" s="42">
        <f t="shared" si="209"/>
        <v>0</v>
      </c>
      <c r="EG69" s="42">
        <f t="shared" si="209"/>
        <v>0</v>
      </c>
      <c r="EH69" s="42">
        <f t="shared" si="209"/>
        <v>0</v>
      </c>
      <c r="EI69" s="42">
        <f t="shared" si="209"/>
        <v>0</v>
      </c>
      <c r="EJ69" s="42">
        <f t="shared" si="209"/>
        <v>0</v>
      </c>
      <c r="EK69" s="42">
        <f t="shared" si="209"/>
        <v>0</v>
      </c>
      <c r="EL69" s="42">
        <f t="shared" si="209"/>
        <v>0</v>
      </c>
      <c r="EM69" s="42">
        <f t="shared" si="209"/>
        <v>0</v>
      </c>
      <c r="EN69" s="42">
        <f t="shared" si="209"/>
        <v>0</v>
      </c>
      <c r="EO69" s="42">
        <f t="shared" si="209"/>
        <v>0</v>
      </c>
      <c r="EP69" s="42">
        <f t="shared" si="209"/>
        <v>0</v>
      </c>
      <c r="EQ69" s="42">
        <f t="shared" si="209"/>
        <v>0</v>
      </c>
      <c r="ER69" s="42">
        <f t="shared" si="209"/>
        <v>0</v>
      </c>
      <c r="ES69" s="42">
        <f t="shared" si="209"/>
        <v>0</v>
      </c>
      <c r="ET69" s="42">
        <f t="shared" si="209"/>
        <v>0</v>
      </c>
      <c r="EU69" s="42">
        <f t="shared" si="209"/>
        <v>0</v>
      </c>
      <c r="EV69" s="42">
        <f t="shared" si="209"/>
        <v>0</v>
      </c>
      <c r="EW69" s="42">
        <f t="shared" si="209"/>
        <v>0</v>
      </c>
      <c r="EX69" s="42">
        <f t="shared" si="209"/>
        <v>0</v>
      </c>
      <c r="EY69" s="42">
        <f t="shared" si="209"/>
        <v>0</v>
      </c>
      <c r="EZ69" s="42">
        <f t="shared" si="209"/>
        <v>0</v>
      </c>
      <c r="FA69" s="42">
        <f t="shared" si="209"/>
        <v>0</v>
      </c>
      <c r="FB69" s="42">
        <f t="shared" si="209"/>
        <v>0</v>
      </c>
      <c r="FC69" s="42">
        <f t="shared" si="209"/>
        <v>0</v>
      </c>
      <c r="FD69" s="42">
        <f t="shared" si="209"/>
        <v>0</v>
      </c>
      <c r="FE69" s="42">
        <f t="shared" si="209"/>
        <v>0</v>
      </c>
      <c r="FF69" s="42">
        <f t="shared" si="209"/>
        <v>0</v>
      </c>
      <c r="FG69" s="42">
        <f t="shared" si="209"/>
        <v>0</v>
      </c>
      <c r="FH69" s="42">
        <f t="shared" si="209"/>
        <v>0</v>
      </c>
      <c r="FI69" s="42">
        <f t="shared" si="209"/>
        <v>0</v>
      </c>
      <c r="FJ69" s="42">
        <f t="shared" si="209"/>
        <v>0</v>
      </c>
      <c r="FK69" s="42">
        <f t="shared" si="209"/>
        <v>0</v>
      </c>
      <c r="FL69" s="42">
        <f t="shared" si="209"/>
        <v>0</v>
      </c>
      <c r="FM69" s="42">
        <f t="shared" si="209"/>
        <v>0</v>
      </c>
      <c r="FN69" s="42">
        <f t="shared" si="209"/>
        <v>0</v>
      </c>
      <c r="FO69" s="42">
        <f t="shared" si="209"/>
        <v>0</v>
      </c>
      <c r="FP69" s="42">
        <f t="shared" si="209"/>
        <v>0</v>
      </c>
      <c r="FQ69" s="42">
        <f t="shared" si="209"/>
        <v>0</v>
      </c>
      <c r="FR69" s="42">
        <f t="shared" si="209"/>
        <v>0</v>
      </c>
      <c r="FS69" s="42">
        <f t="shared" si="209"/>
        <v>0</v>
      </c>
      <c r="FT69" s="42">
        <f t="shared" si="209"/>
        <v>0</v>
      </c>
      <c r="FU69" s="42">
        <f t="shared" si="209"/>
        <v>0</v>
      </c>
      <c r="FV69" s="42">
        <f t="shared" si="209"/>
        <v>0</v>
      </c>
      <c r="FW69" s="42">
        <f t="shared" si="209"/>
        <v>0</v>
      </c>
      <c r="FX69" s="42">
        <f t="shared" si="209"/>
        <v>0</v>
      </c>
      <c r="FY69" s="42">
        <f t="shared" si="209"/>
        <v>0</v>
      </c>
      <c r="FZ69" s="42">
        <f t="shared" si="209"/>
        <v>0</v>
      </c>
      <c r="GA69" s="42">
        <f t="shared" si="209"/>
        <v>0</v>
      </c>
      <c r="GB69" s="42">
        <f t="shared" si="209"/>
        <v>0</v>
      </c>
      <c r="GC69" s="42">
        <f t="shared" si="209"/>
        <v>0</v>
      </c>
      <c r="GD69" s="42">
        <f t="shared" si="209"/>
        <v>0</v>
      </c>
      <c r="GE69" s="42">
        <f t="shared" si="209"/>
        <v>0</v>
      </c>
      <c r="GF69" s="42">
        <f t="shared" si="209"/>
        <v>0</v>
      </c>
      <c r="GG69" s="42">
        <f t="shared" si="209"/>
        <v>0</v>
      </c>
      <c r="GH69" s="42">
        <f t="shared" si="209"/>
        <v>0</v>
      </c>
      <c r="GI69" s="42">
        <f t="shared" si="209"/>
        <v>0</v>
      </c>
      <c r="GJ69" s="42">
        <f t="shared" si="209"/>
        <v>0</v>
      </c>
      <c r="GK69" s="42">
        <f t="shared" si="209"/>
        <v>0</v>
      </c>
      <c r="GL69" s="42">
        <f t="shared" si="209"/>
        <v>0</v>
      </c>
      <c r="GM69" s="42">
        <f t="shared" si="210"/>
        <v>0</v>
      </c>
      <c r="GN69" s="42">
        <f t="shared" si="210"/>
        <v>0</v>
      </c>
      <c r="GO69" s="42">
        <f t="shared" si="210"/>
        <v>0</v>
      </c>
      <c r="GP69" s="42">
        <f t="shared" si="210"/>
        <v>0</v>
      </c>
      <c r="GQ69" s="42">
        <f t="shared" si="210"/>
        <v>0</v>
      </c>
      <c r="GR69" s="42">
        <f t="shared" si="210"/>
        <v>0</v>
      </c>
      <c r="GS69" s="42">
        <f t="shared" si="210"/>
        <v>0</v>
      </c>
      <c r="GT69" s="42">
        <f t="shared" si="210"/>
        <v>0</v>
      </c>
      <c r="GU69" s="42">
        <f t="shared" si="210"/>
        <v>0</v>
      </c>
      <c r="GV69" s="42">
        <f t="shared" si="210"/>
        <v>0</v>
      </c>
      <c r="GW69" s="42">
        <f t="shared" si="210"/>
        <v>0</v>
      </c>
      <c r="GX69" s="42">
        <f t="shared" si="210"/>
        <v>0</v>
      </c>
      <c r="GY69" s="42">
        <f t="shared" si="210"/>
        <v>0</v>
      </c>
      <c r="GZ69" s="42">
        <f t="shared" si="210"/>
        <v>0</v>
      </c>
      <c r="HA69" s="42">
        <f t="shared" si="210"/>
        <v>0</v>
      </c>
      <c r="HB69" s="42">
        <f t="shared" si="210"/>
        <v>0</v>
      </c>
      <c r="HC69" s="42">
        <f t="shared" si="210"/>
        <v>1</v>
      </c>
      <c r="HD69" s="42">
        <f t="shared" si="210"/>
        <v>0</v>
      </c>
      <c r="HE69" s="42">
        <f t="shared" si="210"/>
        <v>0</v>
      </c>
      <c r="HF69" s="42">
        <f t="shared" si="210"/>
        <v>0</v>
      </c>
      <c r="HG69" s="42">
        <f t="shared" si="210"/>
        <v>0</v>
      </c>
      <c r="HH69" s="42">
        <f t="shared" si="210"/>
        <v>0</v>
      </c>
      <c r="HI69" s="42">
        <f t="shared" si="210"/>
        <v>0</v>
      </c>
      <c r="HJ69" s="42">
        <f t="shared" si="210"/>
        <v>0</v>
      </c>
      <c r="HK69" s="42">
        <f t="shared" si="210"/>
        <v>0</v>
      </c>
      <c r="HL69" s="42">
        <f t="shared" si="210"/>
        <v>0</v>
      </c>
      <c r="HM69" s="42">
        <f t="shared" si="210"/>
        <v>0</v>
      </c>
      <c r="HN69" s="42">
        <f t="shared" si="210"/>
        <v>0</v>
      </c>
      <c r="HO69" s="42">
        <f t="shared" si="210"/>
        <v>0</v>
      </c>
      <c r="HP69" s="42">
        <f t="shared" si="210"/>
        <v>0</v>
      </c>
      <c r="HQ69" s="42">
        <f t="shared" si="210"/>
        <v>0</v>
      </c>
      <c r="HR69" s="42">
        <f t="shared" si="210"/>
        <v>0</v>
      </c>
      <c r="HS69" s="42">
        <f t="shared" si="210"/>
        <v>0</v>
      </c>
      <c r="HT69" s="42">
        <f t="shared" si="210"/>
        <v>0</v>
      </c>
      <c r="HU69" s="42">
        <f t="shared" si="210"/>
        <v>0</v>
      </c>
      <c r="HV69" s="42">
        <f t="shared" si="210"/>
        <v>0</v>
      </c>
      <c r="HW69" s="42">
        <f t="shared" si="210"/>
        <v>0</v>
      </c>
      <c r="HX69" s="42">
        <f t="shared" si="210"/>
        <v>0</v>
      </c>
      <c r="HY69" s="42">
        <f t="shared" si="210"/>
        <v>0</v>
      </c>
      <c r="HZ69" s="42">
        <f t="shared" si="210"/>
        <v>0</v>
      </c>
      <c r="IA69" s="42">
        <f t="shared" si="210"/>
        <v>0</v>
      </c>
      <c r="IB69" s="42">
        <f t="shared" si="210"/>
        <v>0</v>
      </c>
      <c r="IC69" s="42">
        <f t="shared" si="210"/>
        <v>0</v>
      </c>
      <c r="ID69" s="42">
        <f t="shared" si="210"/>
        <v>0</v>
      </c>
      <c r="IE69" s="42">
        <f t="shared" si="210"/>
        <v>0</v>
      </c>
      <c r="IF69" s="42">
        <f t="shared" si="210"/>
        <v>0</v>
      </c>
      <c r="IG69" s="42">
        <f t="shared" si="210"/>
        <v>0</v>
      </c>
      <c r="IH69" s="42">
        <f t="shared" si="210"/>
        <v>0</v>
      </c>
      <c r="II69" s="42">
        <f t="shared" si="210"/>
        <v>0</v>
      </c>
      <c r="IJ69" s="42">
        <f t="shared" si="210"/>
        <v>0</v>
      </c>
      <c r="IK69" s="42">
        <f t="shared" si="210"/>
        <v>0</v>
      </c>
      <c r="IL69" s="42">
        <f t="shared" si="210"/>
        <v>0</v>
      </c>
      <c r="IM69" s="42">
        <f t="shared" si="210"/>
        <v>0</v>
      </c>
      <c r="IN69" s="42">
        <f t="shared" si="210"/>
        <v>0</v>
      </c>
      <c r="IO69" s="42">
        <f t="shared" si="210"/>
        <v>0</v>
      </c>
      <c r="IP69" s="42">
        <f t="shared" si="210"/>
        <v>0</v>
      </c>
      <c r="IQ69" s="42">
        <f t="shared" si="210"/>
        <v>0</v>
      </c>
      <c r="IR69" s="42">
        <f t="shared" si="210"/>
        <v>0</v>
      </c>
      <c r="IS69" s="42">
        <f t="shared" si="210"/>
        <v>0</v>
      </c>
      <c r="IT69" s="42">
        <f t="shared" si="210"/>
        <v>0</v>
      </c>
      <c r="IU69" s="42">
        <f t="shared" si="210"/>
        <v>0</v>
      </c>
      <c r="IV69" s="42">
        <f t="shared" si="210"/>
        <v>0</v>
      </c>
      <c r="IW69" s="42">
        <f t="shared" si="210"/>
        <v>0</v>
      </c>
      <c r="IX69" s="42">
        <f t="shared" si="210"/>
        <v>0</v>
      </c>
      <c r="IY69" s="42">
        <f t="shared" si="211"/>
        <v>0</v>
      </c>
      <c r="IZ69" s="42">
        <f t="shared" si="211"/>
        <v>0</v>
      </c>
      <c r="JA69" s="42">
        <f t="shared" si="211"/>
        <v>0</v>
      </c>
      <c r="JB69" s="42">
        <f t="shared" si="211"/>
        <v>0</v>
      </c>
      <c r="JC69" s="42">
        <f t="shared" si="211"/>
        <v>0</v>
      </c>
      <c r="JD69" s="42">
        <f t="shared" si="211"/>
        <v>0</v>
      </c>
      <c r="JE69" s="42">
        <f t="shared" si="211"/>
        <v>0</v>
      </c>
      <c r="JF69" s="42">
        <f t="shared" si="211"/>
        <v>0</v>
      </c>
      <c r="JG69" s="42">
        <f t="shared" si="211"/>
        <v>0</v>
      </c>
      <c r="JH69" s="42">
        <f t="shared" si="211"/>
        <v>0</v>
      </c>
      <c r="JI69" s="42">
        <f t="shared" si="211"/>
        <v>0</v>
      </c>
      <c r="JJ69" s="42">
        <f t="shared" si="211"/>
        <v>0</v>
      </c>
      <c r="JK69" s="42">
        <f t="shared" si="211"/>
        <v>0</v>
      </c>
      <c r="JL69" s="42">
        <f t="shared" si="211"/>
        <v>0</v>
      </c>
      <c r="JM69" s="42">
        <f t="shared" si="211"/>
        <v>0</v>
      </c>
      <c r="JN69" s="42">
        <f t="shared" si="211"/>
        <v>0</v>
      </c>
      <c r="JO69" s="42">
        <f t="shared" si="211"/>
        <v>0</v>
      </c>
      <c r="JP69" s="42">
        <f t="shared" si="211"/>
        <v>0</v>
      </c>
      <c r="JQ69" s="42">
        <f t="shared" si="211"/>
        <v>0</v>
      </c>
      <c r="JR69" s="42">
        <f t="shared" si="211"/>
        <v>0</v>
      </c>
      <c r="JS69" s="42">
        <f t="shared" si="211"/>
        <v>0</v>
      </c>
      <c r="JT69" s="42">
        <f t="shared" si="211"/>
        <v>0</v>
      </c>
      <c r="JU69" s="42">
        <f t="shared" si="211"/>
        <v>0</v>
      </c>
      <c r="JV69" s="42">
        <f t="shared" si="211"/>
        <v>0</v>
      </c>
      <c r="JW69" s="42">
        <f t="shared" si="211"/>
        <v>0</v>
      </c>
      <c r="JX69" s="42">
        <f t="shared" si="211"/>
        <v>0</v>
      </c>
      <c r="JY69" s="42">
        <f t="shared" si="211"/>
        <v>0</v>
      </c>
      <c r="JZ69" s="42">
        <f t="shared" si="211"/>
        <v>0</v>
      </c>
      <c r="KA69" s="42">
        <f t="shared" si="211"/>
        <v>0</v>
      </c>
      <c r="KB69" s="42">
        <f t="shared" si="211"/>
        <v>0</v>
      </c>
      <c r="KC69" s="42">
        <f t="shared" si="211"/>
        <v>0</v>
      </c>
      <c r="KD69" s="42">
        <f t="shared" si="211"/>
        <v>0</v>
      </c>
      <c r="KE69" s="42">
        <f t="shared" si="211"/>
        <v>0</v>
      </c>
      <c r="KF69" s="42">
        <f t="shared" si="211"/>
        <v>0</v>
      </c>
      <c r="KG69" s="42">
        <f t="shared" si="211"/>
        <v>0</v>
      </c>
      <c r="KH69" s="42">
        <f t="shared" si="211"/>
        <v>0</v>
      </c>
      <c r="KI69" s="42">
        <f t="shared" si="211"/>
        <v>0</v>
      </c>
      <c r="KJ69" s="42">
        <f t="shared" si="211"/>
        <v>0</v>
      </c>
      <c r="KK69" s="42">
        <f t="shared" si="211"/>
        <v>0</v>
      </c>
      <c r="KL69" s="42">
        <f t="shared" si="211"/>
        <v>0</v>
      </c>
      <c r="KM69" s="42">
        <f t="shared" si="211"/>
        <v>0</v>
      </c>
      <c r="KN69" s="42">
        <f t="shared" si="211"/>
        <v>0</v>
      </c>
      <c r="KO69" s="42">
        <f t="shared" si="211"/>
        <v>0</v>
      </c>
      <c r="KP69" s="42">
        <f t="shared" si="211"/>
        <v>0</v>
      </c>
      <c r="KQ69" s="42">
        <f t="shared" si="211"/>
        <v>0</v>
      </c>
      <c r="KR69" s="42">
        <f t="shared" si="211"/>
        <v>0</v>
      </c>
      <c r="KS69" s="42">
        <f t="shared" si="211"/>
        <v>0</v>
      </c>
      <c r="KT69" s="42">
        <f t="shared" si="211"/>
        <v>0</v>
      </c>
      <c r="KU69" s="42">
        <f t="shared" si="211"/>
        <v>0</v>
      </c>
      <c r="KV69" s="42">
        <f t="shared" si="211"/>
        <v>0</v>
      </c>
      <c r="KW69" s="42">
        <f t="shared" si="211"/>
        <v>0</v>
      </c>
      <c r="KX69" s="42">
        <f t="shared" si="211"/>
        <v>0</v>
      </c>
      <c r="KY69" s="42">
        <f t="shared" si="211"/>
        <v>0</v>
      </c>
      <c r="KZ69" s="42">
        <f t="shared" si="211"/>
        <v>0</v>
      </c>
      <c r="LA69" s="42">
        <f t="shared" si="211"/>
        <v>0</v>
      </c>
      <c r="LB69" s="42">
        <f t="shared" si="211"/>
        <v>0</v>
      </c>
      <c r="LC69" s="42">
        <f t="shared" si="211"/>
        <v>0</v>
      </c>
      <c r="LD69" s="42">
        <f t="shared" si="211"/>
        <v>0</v>
      </c>
      <c r="LE69" s="42">
        <f t="shared" si="211"/>
        <v>0</v>
      </c>
      <c r="LF69" s="42">
        <f t="shared" si="211"/>
        <v>0</v>
      </c>
      <c r="LG69" s="42">
        <f t="shared" si="211"/>
        <v>0</v>
      </c>
      <c r="LH69" s="42">
        <f t="shared" si="211"/>
        <v>0</v>
      </c>
      <c r="LI69" s="42">
        <f t="shared" si="211"/>
        <v>0</v>
      </c>
      <c r="LJ69" s="42">
        <f t="shared" si="211"/>
        <v>0</v>
      </c>
      <c r="LK69" s="42">
        <f t="shared" si="212"/>
        <v>0</v>
      </c>
      <c r="LL69" s="42">
        <f t="shared" si="212"/>
        <v>0</v>
      </c>
      <c r="LM69" s="42">
        <f t="shared" si="212"/>
        <v>0</v>
      </c>
      <c r="LN69" s="42">
        <f t="shared" si="212"/>
        <v>0</v>
      </c>
      <c r="LO69" s="42">
        <f t="shared" si="212"/>
        <v>0</v>
      </c>
      <c r="LP69" s="42">
        <f t="shared" si="212"/>
        <v>0</v>
      </c>
      <c r="LQ69" s="42">
        <f t="shared" si="212"/>
        <v>0</v>
      </c>
      <c r="LR69" s="42">
        <f t="shared" si="212"/>
        <v>0</v>
      </c>
      <c r="LS69" s="42">
        <f t="shared" si="212"/>
        <v>0</v>
      </c>
      <c r="LT69" s="42">
        <f t="shared" si="212"/>
        <v>0</v>
      </c>
      <c r="LU69" s="42">
        <f t="shared" si="212"/>
        <v>0</v>
      </c>
      <c r="LV69" s="42">
        <f t="shared" si="212"/>
        <v>0</v>
      </c>
      <c r="LW69" s="42">
        <f t="shared" si="212"/>
        <v>0</v>
      </c>
      <c r="LX69" s="42">
        <f t="shared" si="212"/>
        <v>0</v>
      </c>
      <c r="LY69" s="42">
        <f t="shared" si="212"/>
        <v>0</v>
      </c>
      <c r="LZ69" s="42">
        <f t="shared" si="212"/>
        <v>0</v>
      </c>
      <c r="MA69" s="42">
        <f t="shared" si="212"/>
        <v>0</v>
      </c>
      <c r="MB69" s="42">
        <f t="shared" si="212"/>
        <v>0</v>
      </c>
      <c r="MC69" s="42">
        <f t="shared" si="212"/>
        <v>0</v>
      </c>
      <c r="MD69" s="42">
        <f t="shared" si="212"/>
        <v>0</v>
      </c>
      <c r="ME69" s="42">
        <f t="shared" si="212"/>
        <v>0</v>
      </c>
      <c r="MF69" s="42">
        <f t="shared" si="212"/>
        <v>0</v>
      </c>
      <c r="MG69" s="42">
        <f t="shared" si="212"/>
        <v>0</v>
      </c>
      <c r="MH69" s="42">
        <f t="shared" si="212"/>
        <v>0</v>
      </c>
      <c r="MI69" s="42">
        <f t="shared" si="212"/>
        <v>0</v>
      </c>
      <c r="MJ69" s="42">
        <f t="shared" si="212"/>
        <v>0</v>
      </c>
      <c r="MK69" s="42">
        <f t="shared" si="212"/>
        <v>0</v>
      </c>
      <c r="ML69" s="42">
        <f t="shared" si="212"/>
        <v>0</v>
      </c>
      <c r="MM69" s="42">
        <f t="shared" si="212"/>
        <v>0</v>
      </c>
      <c r="MN69" s="42">
        <f t="shared" si="212"/>
        <v>0</v>
      </c>
      <c r="MO69" s="42">
        <f t="shared" si="212"/>
        <v>0</v>
      </c>
      <c r="MP69" s="42">
        <f t="shared" si="212"/>
        <v>0</v>
      </c>
      <c r="MQ69" s="42">
        <f t="shared" si="212"/>
        <v>0</v>
      </c>
      <c r="MR69" s="42">
        <f t="shared" si="212"/>
        <v>0</v>
      </c>
      <c r="MS69" s="42">
        <f t="shared" si="212"/>
        <v>0</v>
      </c>
      <c r="MT69" s="42">
        <f t="shared" si="212"/>
        <v>0</v>
      </c>
      <c r="MU69" s="42">
        <f t="shared" si="212"/>
        <v>0</v>
      </c>
      <c r="MV69" s="42">
        <f t="shared" si="212"/>
        <v>0</v>
      </c>
      <c r="MW69" s="42">
        <f t="shared" si="212"/>
        <v>0</v>
      </c>
      <c r="MX69" s="42">
        <f t="shared" si="212"/>
        <v>0</v>
      </c>
      <c r="MY69" s="42">
        <f t="shared" si="212"/>
        <v>0</v>
      </c>
      <c r="MZ69" s="42">
        <f t="shared" si="212"/>
        <v>0</v>
      </c>
      <c r="NA69" s="42">
        <f t="shared" si="212"/>
        <v>0</v>
      </c>
      <c r="NB69" s="42">
        <f t="shared" si="212"/>
        <v>0</v>
      </c>
      <c r="NC69" s="42">
        <f t="shared" si="212"/>
        <v>0</v>
      </c>
      <c r="ND69" s="42">
        <f t="shared" si="212"/>
        <v>0</v>
      </c>
      <c r="NE69" s="42">
        <f t="shared" si="212"/>
        <v>0</v>
      </c>
      <c r="NF69" s="42">
        <f t="shared" si="212"/>
        <v>0</v>
      </c>
      <c r="NG69" s="42">
        <f t="shared" si="212"/>
        <v>0</v>
      </c>
      <c r="NH69" s="42">
        <f t="shared" si="212"/>
        <v>0</v>
      </c>
      <c r="NI69" s="42">
        <f t="shared" si="212"/>
        <v>0</v>
      </c>
      <c r="NJ69" s="42">
        <f t="shared" si="212"/>
        <v>0</v>
      </c>
      <c r="NK69" s="42">
        <f t="shared" si="212"/>
        <v>0</v>
      </c>
      <c r="NL69" s="42">
        <f t="shared" si="212"/>
        <v>0</v>
      </c>
      <c r="NM69" s="42">
        <f t="shared" si="212"/>
        <v>0</v>
      </c>
      <c r="NN69" s="42">
        <f t="shared" si="212"/>
        <v>0</v>
      </c>
      <c r="NO69" s="42">
        <f t="shared" si="212"/>
        <v>0</v>
      </c>
      <c r="NP69" s="42">
        <f t="shared" si="212"/>
        <v>0</v>
      </c>
      <c r="NQ69" s="42">
        <f t="shared" si="212"/>
        <v>0</v>
      </c>
      <c r="NR69" s="42">
        <f t="shared" si="212"/>
        <v>0</v>
      </c>
      <c r="NS69" s="42">
        <f t="shared" si="212"/>
        <v>0</v>
      </c>
      <c r="NT69" s="42">
        <f t="shared" si="212"/>
        <v>0</v>
      </c>
      <c r="NU69" s="42">
        <f t="shared" si="212"/>
        <v>0</v>
      </c>
      <c r="NV69" s="42">
        <f t="shared" si="212"/>
        <v>0</v>
      </c>
      <c r="NW69" s="42">
        <f t="shared" si="213"/>
        <v>0</v>
      </c>
      <c r="NX69" s="42">
        <f t="shared" si="213"/>
        <v>0</v>
      </c>
      <c r="NY69" s="42">
        <f t="shared" si="213"/>
        <v>0</v>
      </c>
      <c r="NZ69" s="42">
        <f t="shared" si="213"/>
        <v>0</v>
      </c>
      <c r="OA69" s="42">
        <f t="shared" si="213"/>
        <v>0</v>
      </c>
      <c r="OB69" s="42">
        <f t="shared" si="213"/>
        <v>0</v>
      </c>
      <c r="OC69" s="42">
        <f t="shared" si="213"/>
        <v>0</v>
      </c>
      <c r="OD69" s="42">
        <f t="shared" si="213"/>
        <v>0</v>
      </c>
      <c r="OE69" s="42">
        <f t="shared" si="213"/>
        <v>0</v>
      </c>
      <c r="OF69" s="42">
        <f t="shared" si="213"/>
        <v>0</v>
      </c>
      <c r="OG69" s="42">
        <f t="shared" si="213"/>
        <v>0</v>
      </c>
      <c r="OH69" s="42">
        <f t="shared" si="213"/>
        <v>0</v>
      </c>
      <c r="OI69" s="42">
        <f t="shared" si="213"/>
        <v>0</v>
      </c>
      <c r="OJ69" s="42">
        <f t="shared" si="213"/>
        <v>0</v>
      </c>
      <c r="OK69" s="42">
        <f t="shared" si="213"/>
        <v>0</v>
      </c>
      <c r="OL69" s="42">
        <f t="shared" si="213"/>
        <v>0</v>
      </c>
      <c r="OM69" s="42">
        <f t="shared" si="213"/>
        <v>0</v>
      </c>
      <c r="ON69" s="42">
        <f t="shared" si="213"/>
        <v>0</v>
      </c>
      <c r="OO69" s="42">
        <f t="shared" si="213"/>
        <v>0</v>
      </c>
      <c r="OP69" s="42">
        <f t="shared" si="213"/>
        <v>0</v>
      </c>
      <c r="OQ69" s="42">
        <f t="shared" si="213"/>
        <v>0</v>
      </c>
      <c r="OR69" s="42">
        <f t="shared" si="213"/>
        <v>0</v>
      </c>
      <c r="OS69" s="42">
        <f t="shared" si="213"/>
        <v>0</v>
      </c>
      <c r="OT69" s="42">
        <f t="shared" si="213"/>
        <v>0</v>
      </c>
      <c r="OU69" s="42">
        <f t="shared" si="213"/>
        <v>0</v>
      </c>
      <c r="OV69" s="42">
        <f t="shared" si="213"/>
        <v>0</v>
      </c>
      <c r="OW69" s="42">
        <f t="shared" si="213"/>
        <v>0</v>
      </c>
      <c r="OX69" s="42">
        <f t="shared" si="213"/>
        <v>0</v>
      </c>
      <c r="OY69" s="42">
        <f t="shared" si="213"/>
        <v>0</v>
      </c>
      <c r="OZ69" s="42">
        <f t="shared" si="213"/>
        <v>0</v>
      </c>
      <c r="PA69" s="42">
        <f t="shared" si="213"/>
        <v>0</v>
      </c>
      <c r="PB69" s="42">
        <f t="shared" si="213"/>
        <v>0</v>
      </c>
      <c r="PC69" s="42">
        <f t="shared" si="213"/>
        <v>0</v>
      </c>
      <c r="PD69" s="42">
        <f t="shared" si="213"/>
        <v>0</v>
      </c>
      <c r="PE69" s="42">
        <f t="shared" si="213"/>
        <v>0</v>
      </c>
      <c r="PF69" s="42">
        <f t="shared" si="213"/>
        <v>0</v>
      </c>
      <c r="PG69" s="42">
        <f t="shared" si="213"/>
        <v>0</v>
      </c>
      <c r="PH69" s="42">
        <f t="shared" si="213"/>
        <v>0</v>
      </c>
      <c r="PI69" s="42">
        <f t="shared" si="213"/>
        <v>0</v>
      </c>
      <c r="PJ69" s="42">
        <f t="shared" si="213"/>
        <v>0</v>
      </c>
      <c r="PK69" s="42">
        <f t="shared" si="213"/>
        <v>0</v>
      </c>
      <c r="PL69" s="42">
        <f t="shared" si="213"/>
        <v>0</v>
      </c>
      <c r="PM69" s="42">
        <f t="shared" si="213"/>
        <v>0</v>
      </c>
      <c r="PN69" s="42">
        <f t="shared" si="213"/>
        <v>0</v>
      </c>
      <c r="PO69" s="42">
        <f t="shared" si="213"/>
        <v>0</v>
      </c>
      <c r="PP69" s="42">
        <f t="shared" si="213"/>
        <v>0</v>
      </c>
      <c r="PQ69" s="42">
        <f t="shared" si="213"/>
        <v>0</v>
      </c>
      <c r="PR69" s="42">
        <f t="shared" si="213"/>
        <v>0</v>
      </c>
      <c r="PS69" s="42">
        <f t="shared" si="213"/>
        <v>0</v>
      </c>
      <c r="PT69" s="42">
        <f t="shared" si="213"/>
        <v>0</v>
      </c>
      <c r="PU69" s="42">
        <f t="shared" si="213"/>
        <v>0</v>
      </c>
      <c r="PV69" s="42">
        <f t="shared" si="213"/>
        <v>0</v>
      </c>
      <c r="PW69" s="42">
        <f t="shared" si="213"/>
        <v>0</v>
      </c>
      <c r="PX69" s="42">
        <f t="shared" si="213"/>
        <v>0</v>
      </c>
      <c r="PY69" s="42">
        <f t="shared" si="213"/>
        <v>0</v>
      </c>
      <c r="PZ69" s="42">
        <f t="shared" si="213"/>
        <v>0</v>
      </c>
      <c r="QA69" s="42">
        <f t="shared" si="213"/>
        <v>0</v>
      </c>
      <c r="QB69" s="42">
        <f t="shared" si="213"/>
        <v>0</v>
      </c>
      <c r="QC69" s="42">
        <f t="shared" si="213"/>
        <v>0</v>
      </c>
      <c r="QD69" s="42">
        <f t="shared" si="213"/>
        <v>0</v>
      </c>
      <c r="QE69" s="42">
        <f t="shared" si="213"/>
        <v>0</v>
      </c>
      <c r="QF69" s="42">
        <f t="shared" si="213"/>
        <v>0</v>
      </c>
      <c r="QG69" s="42">
        <f t="shared" si="213"/>
        <v>0</v>
      </c>
      <c r="QH69" s="42">
        <f t="shared" si="213"/>
        <v>0</v>
      </c>
      <c r="QI69" s="42">
        <f t="shared" si="214"/>
        <v>0</v>
      </c>
      <c r="QJ69" s="42">
        <f t="shared" si="214"/>
        <v>0</v>
      </c>
      <c r="QK69" s="42">
        <f t="shared" si="214"/>
        <v>0</v>
      </c>
      <c r="QL69" s="42">
        <f t="shared" si="214"/>
        <v>0</v>
      </c>
      <c r="QM69" s="42">
        <f t="shared" si="214"/>
        <v>0</v>
      </c>
      <c r="QN69" s="42">
        <f t="shared" si="214"/>
        <v>0</v>
      </c>
      <c r="QO69" s="42">
        <f t="shared" si="214"/>
        <v>0</v>
      </c>
      <c r="QP69" s="42">
        <f t="shared" si="214"/>
        <v>0</v>
      </c>
      <c r="QQ69" s="42">
        <f t="shared" si="214"/>
        <v>0</v>
      </c>
      <c r="QR69" s="42">
        <f t="shared" si="214"/>
        <v>0</v>
      </c>
      <c r="QS69" s="42">
        <f t="shared" si="214"/>
        <v>0</v>
      </c>
      <c r="QT69" s="42">
        <f t="shared" si="214"/>
        <v>0</v>
      </c>
      <c r="QU69" s="42">
        <f t="shared" si="214"/>
        <v>0</v>
      </c>
      <c r="QV69" s="42">
        <f t="shared" si="214"/>
        <v>0</v>
      </c>
      <c r="QW69" s="42">
        <f t="shared" si="214"/>
        <v>0</v>
      </c>
      <c r="QX69" s="42">
        <f t="shared" si="214"/>
        <v>0</v>
      </c>
      <c r="QY69" s="42">
        <f t="shared" si="214"/>
        <v>0</v>
      </c>
      <c r="QZ69" s="42">
        <f t="shared" si="214"/>
        <v>0</v>
      </c>
      <c r="RA69" s="42">
        <f t="shared" si="214"/>
        <v>0</v>
      </c>
      <c r="RB69" s="42">
        <f t="shared" si="214"/>
        <v>0</v>
      </c>
      <c r="RC69" s="42">
        <f t="shared" si="214"/>
        <v>0</v>
      </c>
      <c r="RD69" s="42">
        <f t="shared" si="214"/>
        <v>0</v>
      </c>
      <c r="RE69" s="42">
        <f t="shared" si="214"/>
        <v>0</v>
      </c>
      <c r="RF69" s="42">
        <f t="shared" si="214"/>
        <v>0</v>
      </c>
      <c r="RG69" s="42">
        <f t="shared" si="214"/>
        <v>0</v>
      </c>
      <c r="RH69" s="42">
        <f t="shared" si="214"/>
        <v>0</v>
      </c>
      <c r="RI69" s="42">
        <f t="shared" si="214"/>
        <v>0</v>
      </c>
      <c r="RJ69" s="42">
        <f t="shared" si="214"/>
        <v>0</v>
      </c>
      <c r="RK69" s="42">
        <f t="shared" si="214"/>
        <v>0</v>
      </c>
      <c r="RL69" s="42">
        <f t="shared" si="214"/>
        <v>0</v>
      </c>
      <c r="RM69" s="42">
        <f t="shared" si="214"/>
        <v>0</v>
      </c>
      <c r="RN69" s="42">
        <f t="shared" si="214"/>
        <v>0</v>
      </c>
      <c r="RO69" s="42">
        <f t="shared" si="214"/>
        <v>0</v>
      </c>
      <c r="RP69" s="42">
        <f t="shared" si="214"/>
        <v>0</v>
      </c>
      <c r="RQ69" s="42">
        <f t="shared" si="214"/>
        <v>0</v>
      </c>
      <c r="RR69" s="42">
        <f t="shared" si="214"/>
        <v>0</v>
      </c>
      <c r="RS69" s="42">
        <f t="shared" si="214"/>
        <v>0</v>
      </c>
      <c r="RT69" s="42">
        <f t="shared" si="214"/>
        <v>0</v>
      </c>
      <c r="RU69" s="42">
        <f t="shared" si="214"/>
        <v>0</v>
      </c>
      <c r="RV69" s="42">
        <f t="shared" si="214"/>
        <v>0</v>
      </c>
      <c r="RW69" s="42">
        <f t="shared" si="214"/>
        <v>0</v>
      </c>
      <c r="RX69" s="42">
        <f t="shared" si="214"/>
        <v>0</v>
      </c>
      <c r="RY69" s="42">
        <f t="shared" si="214"/>
        <v>0</v>
      </c>
      <c r="RZ69" s="42">
        <f t="shared" si="214"/>
        <v>0</v>
      </c>
      <c r="SA69" s="42">
        <f t="shared" si="214"/>
        <v>0</v>
      </c>
      <c r="SB69" s="42">
        <f t="shared" si="214"/>
        <v>0</v>
      </c>
      <c r="SC69" s="42">
        <f t="shared" si="214"/>
        <v>0</v>
      </c>
      <c r="SD69" s="42">
        <f t="shared" si="214"/>
        <v>0</v>
      </c>
      <c r="SE69" s="42">
        <f t="shared" si="214"/>
        <v>0</v>
      </c>
      <c r="SF69" s="42">
        <f t="shared" si="214"/>
        <v>0</v>
      </c>
      <c r="SG69" s="42">
        <f t="shared" si="214"/>
        <v>0</v>
      </c>
      <c r="SH69" s="42">
        <f t="shared" si="214"/>
        <v>0</v>
      </c>
      <c r="SI69" s="42">
        <f t="shared" si="214"/>
        <v>0</v>
      </c>
      <c r="SJ69" s="42">
        <f t="shared" si="214"/>
        <v>0</v>
      </c>
      <c r="SK69" s="42">
        <f t="shared" si="214"/>
        <v>0</v>
      </c>
      <c r="SL69" s="42">
        <f t="shared" si="214"/>
        <v>0</v>
      </c>
      <c r="SM69" s="42">
        <f t="shared" si="214"/>
        <v>0</v>
      </c>
      <c r="SN69" s="42">
        <f t="shared" si="214"/>
        <v>0</v>
      </c>
      <c r="SO69" s="42">
        <f t="shared" si="214"/>
        <v>0</v>
      </c>
      <c r="SP69" s="42">
        <f t="shared" si="214"/>
        <v>0</v>
      </c>
      <c r="SQ69" s="42">
        <f t="shared" si="214"/>
        <v>0</v>
      </c>
      <c r="SR69" s="42">
        <f t="shared" si="214"/>
        <v>0</v>
      </c>
      <c r="SS69" s="42">
        <f t="shared" si="214"/>
        <v>0</v>
      </c>
      <c r="ST69" s="42">
        <f t="shared" si="214"/>
        <v>0</v>
      </c>
      <c r="SU69" s="42">
        <f t="shared" si="215"/>
        <v>0</v>
      </c>
      <c r="SV69" s="42">
        <f t="shared" si="215"/>
        <v>0</v>
      </c>
      <c r="SW69" s="42">
        <f t="shared" si="215"/>
        <v>0</v>
      </c>
      <c r="SX69" s="42">
        <f t="shared" si="215"/>
        <v>0</v>
      </c>
      <c r="SY69" s="42">
        <f t="shared" si="215"/>
        <v>0</v>
      </c>
      <c r="SZ69" s="42">
        <f t="shared" si="215"/>
        <v>0</v>
      </c>
      <c r="TA69" s="42">
        <f t="shared" si="215"/>
        <v>0</v>
      </c>
      <c r="TB69" s="42">
        <f t="shared" si="215"/>
        <v>0</v>
      </c>
      <c r="TC69" s="42">
        <f t="shared" si="215"/>
        <v>0</v>
      </c>
      <c r="TD69" s="42">
        <f t="shared" si="215"/>
        <v>0</v>
      </c>
      <c r="TE69" s="42">
        <f t="shared" si="215"/>
        <v>0</v>
      </c>
      <c r="TF69" s="42">
        <f t="shared" si="215"/>
        <v>0</v>
      </c>
      <c r="TG69" s="42">
        <f t="shared" si="215"/>
        <v>0</v>
      </c>
      <c r="TH69" s="42">
        <f t="shared" si="215"/>
        <v>0</v>
      </c>
      <c r="TI69" s="42">
        <f t="shared" si="215"/>
        <v>0</v>
      </c>
      <c r="TJ69" s="42">
        <f t="shared" si="215"/>
        <v>0</v>
      </c>
      <c r="TK69" s="42">
        <f t="shared" si="215"/>
        <v>0</v>
      </c>
      <c r="TL69" s="42">
        <f t="shared" si="215"/>
        <v>0</v>
      </c>
      <c r="TM69" s="42">
        <f t="shared" si="215"/>
        <v>0</v>
      </c>
      <c r="TN69" s="42">
        <f t="shared" si="215"/>
        <v>0</v>
      </c>
      <c r="TO69" s="42">
        <f t="shared" si="215"/>
        <v>0</v>
      </c>
      <c r="TP69" s="42">
        <f t="shared" si="215"/>
        <v>0</v>
      </c>
      <c r="TQ69" s="42">
        <f t="shared" si="215"/>
        <v>0</v>
      </c>
      <c r="TR69" s="42">
        <f t="shared" si="215"/>
        <v>0</v>
      </c>
      <c r="TS69" s="42">
        <f t="shared" si="215"/>
        <v>0</v>
      </c>
      <c r="TT69" s="42">
        <f t="shared" si="215"/>
        <v>0</v>
      </c>
      <c r="TU69" s="42">
        <f t="shared" si="215"/>
        <v>0</v>
      </c>
      <c r="TV69" s="42">
        <f t="shared" si="215"/>
        <v>0</v>
      </c>
      <c r="TW69" s="42">
        <f t="shared" si="215"/>
        <v>0</v>
      </c>
      <c r="TX69" s="42">
        <f t="shared" si="215"/>
        <v>0</v>
      </c>
      <c r="TY69" s="42">
        <f t="shared" si="215"/>
        <v>0</v>
      </c>
      <c r="TZ69" s="42">
        <f t="shared" si="215"/>
        <v>0</v>
      </c>
      <c r="UA69" s="42">
        <f t="shared" si="215"/>
        <v>0</v>
      </c>
      <c r="UB69" s="42">
        <f t="shared" si="215"/>
        <v>0</v>
      </c>
      <c r="UC69" s="42">
        <f t="shared" si="215"/>
        <v>0</v>
      </c>
      <c r="UD69" s="42">
        <f t="shared" si="215"/>
        <v>0</v>
      </c>
      <c r="UE69" s="42">
        <f t="shared" si="215"/>
        <v>0</v>
      </c>
      <c r="UF69" s="42">
        <f t="shared" si="215"/>
        <v>0</v>
      </c>
      <c r="UG69" s="42">
        <f t="shared" si="215"/>
        <v>0</v>
      </c>
      <c r="UH69" s="42">
        <f t="shared" si="215"/>
        <v>0</v>
      </c>
      <c r="UI69" s="42">
        <f t="shared" si="215"/>
        <v>0</v>
      </c>
      <c r="UJ69" s="42">
        <f t="shared" si="215"/>
        <v>0</v>
      </c>
      <c r="UK69" s="42">
        <f t="shared" si="215"/>
        <v>0</v>
      </c>
      <c r="UL69" s="42">
        <f t="shared" si="215"/>
        <v>0</v>
      </c>
      <c r="UM69" s="42">
        <f t="shared" si="215"/>
        <v>0</v>
      </c>
      <c r="UN69" s="42">
        <f t="shared" si="215"/>
        <v>0</v>
      </c>
      <c r="UO69" s="42">
        <f t="shared" si="215"/>
        <v>0</v>
      </c>
      <c r="UP69" s="42">
        <f t="shared" si="215"/>
        <v>0</v>
      </c>
      <c r="UQ69" s="42">
        <f t="shared" si="215"/>
        <v>0</v>
      </c>
      <c r="UR69" s="42">
        <f t="shared" si="215"/>
        <v>0</v>
      </c>
      <c r="US69" s="42">
        <f t="shared" si="215"/>
        <v>0</v>
      </c>
      <c r="UT69" s="42">
        <f t="shared" si="215"/>
        <v>0</v>
      </c>
      <c r="UU69" s="42">
        <f t="shared" si="215"/>
        <v>0</v>
      </c>
      <c r="UV69" s="42">
        <f t="shared" si="215"/>
        <v>0</v>
      </c>
      <c r="UW69" s="42">
        <f t="shared" si="215"/>
        <v>0</v>
      </c>
      <c r="UX69" s="42">
        <f t="shared" si="215"/>
        <v>0</v>
      </c>
      <c r="UY69" s="42">
        <f t="shared" si="215"/>
        <v>0</v>
      </c>
      <c r="UZ69" s="42">
        <f t="shared" si="215"/>
        <v>0</v>
      </c>
      <c r="VA69" s="42">
        <f t="shared" si="215"/>
        <v>0</v>
      </c>
      <c r="VB69" s="42">
        <f t="shared" si="215"/>
        <v>0</v>
      </c>
      <c r="VC69" s="42">
        <f t="shared" si="215"/>
        <v>0</v>
      </c>
      <c r="VD69" s="42">
        <f t="shared" si="215"/>
        <v>0</v>
      </c>
      <c r="VE69" s="42">
        <f t="shared" si="215"/>
        <v>0</v>
      </c>
      <c r="VF69" s="42">
        <f t="shared" si="215"/>
        <v>0</v>
      </c>
      <c r="VG69" s="42">
        <f t="shared" si="216"/>
        <v>0</v>
      </c>
      <c r="VH69" s="42">
        <f t="shared" si="216"/>
        <v>0</v>
      </c>
      <c r="VI69" s="42">
        <f t="shared" si="216"/>
        <v>0</v>
      </c>
      <c r="VJ69" s="42">
        <f t="shared" si="216"/>
        <v>0</v>
      </c>
      <c r="VK69" s="42">
        <f t="shared" si="216"/>
        <v>0</v>
      </c>
      <c r="VL69" s="42">
        <f t="shared" si="216"/>
        <v>0</v>
      </c>
      <c r="VM69" s="42">
        <f t="shared" si="216"/>
        <v>0</v>
      </c>
      <c r="VN69" s="42">
        <f t="shared" si="216"/>
        <v>0</v>
      </c>
      <c r="VO69" s="42">
        <f t="shared" si="216"/>
        <v>0</v>
      </c>
      <c r="VP69" s="42">
        <f t="shared" si="216"/>
        <v>0</v>
      </c>
      <c r="VQ69" s="42">
        <f t="shared" si="216"/>
        <v>0</v>
      </c>
      <c r="VR69" s="42">
        <f t="shared" si="216"/>
        <v>0</v>
      </c>
      <c r="VS69" s="42">
        <f t="shared" si="216"/>
        <v>0</v>
      </c>
      <c r="VT69" s="42">
        <f t="shared" si="216"/>
        <v>0</v>
      </c>
      <c r="VU69" s="42">
        <f t="shared" si="216"/>
        <v>0</v>
      </c>
      <c r="VV69" s="42">
        <f t="shared" si="216"/>
        <v>0</v>
      </c>
      <c r="VW69" s="42">
        <f t="shared" si="216"/>
        <v>0</v>
      </c>
      <c r="VX69" s="42">
        <f t="shared" si="216"/>
        <v>0</v>
      </c>
      <c r="VY69" s="42">
        <f t="shared" si="216"/>
        <v>0</v>
      </c>
      <c r="VZ69" s="42">
        <f t="shared" si="216"/>
        <v>0</v>
      </c>
      <c r="WA69" s="42">
        <f t="shared" si="216"/>
        <v>0</v>
      </c>
      <c r="WB69" s="42">
        <f t="shared" si="216"/>
        <v>0</v>
      </c>
      <c r="WC69" s="42">
        <f t="shared" si="216"/>
        <v>0</v>
      </c>
      <c r="WD69" s="42">
        <f t="shared" si="216"/>
        <v>0</v>
      </c>
      <c r="WE69" s="42">
        <f t="shared" si="216"/>
        <v>0</v>
      </c>
      <c r="WF69" s="42">
        <f t="shared" si="216"/>
        <v>0</v>
      </c>
      <c r="WG69" s="42">
        <f t="shared" si="216"/>
        <v>0</v>
      </c>
      <c r="WH69" s="42">
        <f t="shared" si="216"/>
        <v>0</v>
      </c>
      <c r="WI69" s="42">
        <f t="shared" si="216"/>
        <v>0</v>
      </c>
      <c r="WJ69" s="42">
        <f t="shared" si="216"/>
        <v>0</v>
      </c>
      <c r="WK69" s="42">
        <f t="shared" si="216"/>
        <v>0</v>
      </c>
      <c r="WL69" s="42">
        <f t="shared" si="216"/>
        <v>0</v>
      </c>
      <c r="WM69" s="42">
        <f t="shared" si="216"/>
        <v>0</v>
      </c>
      <c r="WN69" s="42">
        <f t="shared" si="216"/>
        <v>0</v>
      </c>
      <c r="WO69" s="42">
        <f t="shared" si="216"/>
        <v>0</v>
      </c>
      <c r="WP69" s="42">
        <f t="shared" si="216"/>
        <v>0</v>
      </c>
      <c r="WQ69" s="42">
        <f t="shared" si="216"/>
        <v>0</v>
      </c>
      <c r="WR69" s="42">
        <f t="shared" si="216"/>
        <v>0</v>
      </c>
      <c r="WS69" s="42">
        <f t="shared" si="216"/>
        <v>0</v>
      </c>
      <c r="WT69" s="42">
        <f t="shared" si="216"/>
        <v>0</v>
      </c>
      <c r="WU69" s="42">
        <f t="shared" si="216"/>
        <v>0</v>
      </c>
      <c r="WV69" s="42">
        <f t="shared" si="216"/>
        <v>0</v>
      </c>
      <c r="WW69" s="42">
        <f t="shared" si="216"/>
        <v>0</v>
      </c>
      <c r="WX69" s="42">
        <f t="shared" si="216"/>
        <v>0</v>
      </c>
      <c r="WY69" s="42">
        <f t="shared" si="216"/>
        <v>0</v>
      </c>
      <c r="WZ69" s="42">
        <f t="shared" si="216"/>
        <v>0</v>
      </c>
      <c r="XA69" s="42">
        <f t="shared" si="216"/>
        <v>0</v>
      </c>
      <c r="XB69" s="42">
        <f t="shared" si="216"/>
        <v>0</v>
      </c>
      <c r="XC69" s="42">
        <f t="shared" si="216"/>
        <v>0</v>
      </c>
      <c r="XD69" s="42">
        <f t="shared" si="216"/>
        <v>0</v>
      </c>
      <c r="XE69" s="42">
        <f t="shared" si="216"/>
        <v>0</v>
      </c>
      <c r="XF69" s="42">
        <f t="shared" si="216"/>
        <v>0</v>
      </c>
      <c r="XG69" s="42">
        <f t="shared" si="216"/>
        <v>0</v>
      </c>
      <c r="XH69" s="42">
        <f t="shared" si="216"/>
        <v>0</v>
      </c>
      <c r="XI69" s="42">
        <f t="shared" si="216"/>
        <v>0</v>
      </c>
      <c r="XJ69" s="42">
        <f t="shared" si="216"/>
        <v>0</v>
      </c>
      <c r="XK69" s="42">
        <f t="shared" si="216"/>
        <v>0</v>
      </c>
      <c r="XL69" s="42">
        <f t="shared" si="216"/>
        <v>0</v>
      </c>
      <c r="XM69" s="42">
        <f t="shared" si="216"/>
        <v>0</v>
      </c>
      <c r="XN69" s="42">
        <f t="shared" si="216"/>
        <v>0</v>
      </c>
      <c r="XO69" s="42">
        <f t="shared" si="216"/>
        <v>0</v>
      </c>
      <c r="XP69" s="42">
        <f t="shared" si="216"/>
        <v>0</v>
      </c>
      <c r="XQ69" s="42">
        <f t="shared" si="216"/>
        <v>0</v>
      </c>
      <c r="XR69" s="42">
        <f t="shared" si="216"/>
        <v>0</v>
      </c>
      <c r="XS69" s="42">
        <f t="shared" si="217"/>
        <v>0</v>
      </c>
      <c r="XT69" s="42">
        <f t="shared" si="217"/>
        <v>0</v>
      </c>
      <c r="XU69" s="42">
        <f t="shared" si="217"/>
        <v>0</v>
      </c>
      <c r="XV69" s="42">
        <f t="shared" si="217"/>
        <v>0</v>
      </c>
      <c r="XW69" s="42">
        <f t="shared" si="217"/>
        <v>0</v>
      </c>
      <c r="XX69" s="42">
        <f t="shared" si="217"/>
        <v>0</v>
      </c>
      <c r="XY69" s="42">
        <f t="shared" si="217"/>
        <v>0</v>
      </c>
      <c r="XZ69" s="42">
        <f t="shared" si="217"/>
        <v>0</v>
      </c>
      <c r="YA69" s="42">
        <f t="shared" si="217"/>
        <v>0</v>
      </c>
      <c r="YB69" s="42">
        <f t="shared" si="217"/>
        <v>0</v>
      </c>
      <c r="YC69" s="42">
        <f t="shared" si="217"/>
        <v>0</v>
      </c>
      <c r="YD69" s="42">
        <f t="shared" si="217"/>
        <v>0</v>
      </c>
      <c r="YE69" s="23"/>
    </row>
    <row r="70" spans="1:655" x14ac:dyDescent="0.55000000000000004">
      <c r="A70" t="s">
        <v>113</v>
      </c>
      <c r="B70" s="42">
        <f t="shared" si="218"/>
        <v>0</v>
      </c>
      <c r="C70" s="42">
        <f t="shared" si="218"/>
        <v>0</v>
      </c>
      <c r="D70" s="42">
        <f t="shared" si="218"/>
        <v>0</v>
      </c>
      <c r="E70" s="42">
        <f t="shared" si="218"/>
        <v>0</v>
      </c>
      <c r="F70" s="42">
        <f t="shared" si="218"/>
        <v>0</v>
      </c>
      <c r="G70" s="42">
        <f t="shared" si="218"/>
        <v>0</v>
      </c>
      <c r="H70" s="42">
        <f t="shared" si="218"/>
        <v>0</v>
      </c>
      <c r="I70" s="42">
        <f t="shared" si="218"/>
        <v>1</v>
      </c>
      <c r="J70" s="42">
        <f t="shared" si="218"/>
        <v>0</v>
      </c>
      <c r="K70" s="42">
        <f t="shared" si="218"/>
        <v>1</v>
      </c>
      <c r="L70" s="42">
        <f t="shared" si="218"/>
        <v>1</v>
      </c>
      <c r="M70" s="42">
        <f t="shared" si="218"/>
        <v>1</v>
      </c>
      <c r="N70" s="42">
        <f t="shared" si="218"/>
        <v>1</v>
      </c>
      <c r="O70" s="42">
        <f t="shared" si="218"/>
        <v>1</v>
      </c>
      <c r="P70" s="42">
        <f t="shared" si="218"/>
        <v>1</v>
      </c>
      <c r="Q70" s="42">
        <f t="shared" si="218"/>
        <v>1</v>
      </c>
      <c r="R70" s="42">
        <f t="shared" si="207"/>
        <v>1</v>
      </c>
      <c r="S70" s="42">
        <f t="shared" si="207"/>
        <v>1</v>
      </c>
      <c r="T70" s="42">
        <f t="shared" si="207"/>
        <v>1</v>
      </c>
      <c r="U70" s="42">
        <f t="shared" si="207"/>
        <v>1</v>
      </c>
      <c r="V70" s="42">
        <f t="shared" si="207"/>
        <v>1</v>
      </c>
      <c r="W70" s="42">
        <f t="shared" si="207"/>
        <v>1</v>
      </c>
      <c r="X70" s="42">
        <f t="shared" si="207"/>
        <v>1</v>
      </c>
      <c r="Y70" s="42">
        <f t="shared" si="207"/>
        <v>1</v>
      </c>
      <c r="Z70" s="42">
        <f t="shared" si="207"/>
        <v>1</v>
      </c>
      <c r="AA70" s="42">
        <f t="shared" si="207"/>
        <v>0</v>
      </c>
      <c r="AB70" s="42">
        <f t="shared" si="207"/>
        <v>1</v>
      </c>
      <c r="AC70" s="42">
        <f t="shared" si="207"/>
        <v>1</v>
      </c>
      <c r="AD70" s="42">
        <f t="shared" si="207"/>
        <v>1</v>
      </c>
      <c r="AE70" s="42">
        <f t="shared" si="207"/>
        <v>1</v>
      </c>
      <c r="AF70" s="42">
        <f t="shared" si="207"/>
        <v>1</v>
      </c>
      <c r="AG70" s="42">
        <f t="shared" si="207"/>
        <v>1</v>
      </c>
      <c r="AH70" s="42">
        <f t="shared" si="207"/>
        <v>0</v>
      </c>
      <c r="AI70" s="42">
        <f t="shared" si="207"/>
        <v>1</v>
      </c>
      <c r="AJ70" s="42">
        <f t="shared" si="207"/>
        <v>1</v>
      </c>
      <c r="AK70" s="42">
        <f t="shared" si="207"/>
        <v>0</v>
      </c>
      <c r="AL70" s="42">
        <f t="shared" si="207"/>
        <v>1</v>
      </c>
      <c r="AM70" s="42">
        <f t="shared" si="207"/>
        <v>1</v>
      </c>
      <c r="AN70" s="42">
        <f t="shared" si="207"/>
        <v>1</v>
      </c>
      <c r="AO70" s="42">
        <f t="shared" si="207"/>
        <v>1</v>
      </c>
      <c r="AP70" s="42">
        <f t="shared" si="207"/>
        <v>1</v>
      </c>
      <c r="AQ70" s="42">
        <f t="shared" si="207"/>
        <v>1</v>
      </c>
      <c r="AR70" s="42">
        <f t="shared" si="207"/>
        <v>1</v>
      </c>
      <c r="AS70" s="42">
        <f t="shared" si="207"/>
        <v>1</v>
      </c>
      <c r="AT70" s="42">
        <f t="shared" si="207"/>
        <v>1</v>
      </c>
      <c r="AU70" s="42">
        <f t="shared" si="207"/>
        <v>1</v>
      </c>
      <c r="AV70" s="42">
        <f t="shared" si="207"/>
        <v>1</v>
      </c>
      <c r="AW70" s="42">
        <f t="shared" si="207"/>
        <v>1</v>
      </c>
      <c r="AX70" s="42">
        <f t="shared" si="207"/>
        <v>1</v>
      </c>
      <c r="AY70" s="42">
        <f t="shared" si="207"/>
        <v>0</v>
      </c>
      <c r="AZ70" s="42">
        <f t="shared" si="207"/>
        <v>1</v>
      </c>
      <c r="BA70" s="42">
        <f t="shared" si="207"/>
        <v>1</v>
      </c>
      <c r="BB70" s="42">
        <f t="shared" si="207"/>
        <v>1</v>
      </c>
      <c r="BC70" s="42">
        <f t="shared" si="207"/>
        <v>1</v>
      </c>
      <c r="BD70" s="42">
        <f t="shared" si="207"/>
        <v>1</v>
      </c>
      <c r="BE70" s="42">
        <f t="shared" si="207"/>
        <v>1</v>
      </c>
      <c r="BF70" s="42">
        <f t="shared" si="207"/>
        <v>1</v>
      </c>
      <c r="BG70" s="42">
        <f t="shared" si="207"/>
        <v>1</v>
      </c>
      <c r="BH70" s="42">
        <f t="shared" si="207"/>
        <v>1</v>
      </c>
      <c r="BI70" s="42">
        <f t="shared" si="207"/>
        <v>0</v>
      </c>
      <c r="BJ70" s="42">
        <f t="shared" si="207"/>
        <v>1</v>
      </c>
      <c r="BK70" s="42">
        <f t="shared" si="207"/>
        <v>1</v>
      </c>
      <c r="BL70" s="42">
        <f t="shared" si="207"/>
        <v>1</v>
      </c>
      <c r="BM70" s="42">
        <f t="shared" si="207"/>
        <v>1</v>
      </c>
      <c r="BN70" s="42">
        <f t="shared" si="207"/>
        <v>1</v>
      </c>
      <c r="BO70" s="42">
        <f t="shared" si="208"/>
        <v>1</v>
      </c>
      <c r="BP70" s="42">
        <f t="shared" si="208"/>
        <v>1</v>
      </c>
      <c r="BQ70" s="42">
        <f t="shared" si="208"/>
        <v>0</v>
      </c>
      <c r="BR70" s="42">
        <f t="shared" si="208"/>
        <v>1</v>
      </c>
      <c r="BS70" s="42">
        <f t="shared" si="208"/>
        <v>1</v>
      </c>
      <c r="BT70" s="42">
        <f t="shared" si="208"/>
        <v>1</v>
      </c>
      <c r="BU70" s="42">
        <f t="shared" si="208"/>
        <v>0</v>
      </c>
      <c r="BV70" s="42">
        <f t="shared" si="208"/>
        <v>0</v>
      </c>
      <c r="BW70" s="42">
        <f t="shared" si="208"/>
        <v>1</v>
      </c>
      <c r="BX70" s="42">
        <f t="shared" si="208"/>
        <v>1</v>
      </c>
      <c r="BY70" s="42">
        <f t="shared" si="208"/>
        <v>1</v>
      </c>
      <c r="BZ70" s="42">
        <f t="shared" si="208"/>
        <v>1</v>
      </c>
      <c r="CA70" s="42">
        <f t="shared" si="208"/>
        <v>1</v>
      </c>
      <c r="CB70" s="42">
        <f t="shared" si="208"/>
        <v>1</v>
      </c>
      <c r="CC70" s="42">
        <f t="shared" si="208"/>
        <v>1</v>
      </c>
      <c r="CD70" s="42">
        <f t="shared" si="208"/>
        <v>1</v>
      </c>
      <c r="CE70" s="42">
        <f t="shared" si="208"/>
        <v>1</v>
      </c>
      <c r="CF70" s="42">
        <f t="shared" si="208"/>
        <v>1</v>
      </c>
      <c r="CG70" s="42">
        <f t="shared" si="208"/>
        <v>1</v>
      </c>
      <c r="CH70" s="42">
        <f t="shared" si="208"/>
        <v>1</v>
      </c>
      <c r="CI70" s="42">
        <f t="shared" si="208"/>
        <v>1</v>
      </c>
      <c r="CJ70" s="42">
        <f t="shared" si="208"/>
        <v>0</v>
      </c>
      <c r="CK70" s="42">
        <f t="shared" si="208"/>
        <v>0</v>
      </c>
      <c r="CL70" s="42">
        <f t="shared" si="208"/>
        <v>0</v>
      </c>
      <c r="CM70" s="42">
        <f t="shared" si="208"/>
        <v>0</v>
      </c>
      <c r="CN70" s="42">
        <f t="shared" si="208"/>
        <v>0</v>
      </c>
      <c r="CO70" s="42">
        <f t="shared" si="208"/>
        <v>0</v>
      </c>
      <c r="CP70" s="42">
        <f t="shared" si="208"/>
        <v>0</v>
      </c>
      <c r="CQ70" s="42">
        <f t="shared" si="208"/>
        <v>0</v>
      </c>
      <c r="CR70" s="42">
        <f t="shared" si="208"/>
        <v>0</v>
      </c>
      <c r="CS70" s="42">
        <f t="shared" si="208"/>
        <v>0</v>
      </c>
      <c r="CT70" s="42">
        <f t="shared" si="208"/>
        <v>0</v>
      </c>
      <c r="CU70" s="42">
        <f t="shared" si="208"/>
        <v>0</v>
      </c>
      <c r="CV70" s="42">
        <f t="shared" si="208"/>
        <v>0</v>
      </c>
      <c r="CW70" s="42">
        <f t="shared" si="208"/>
        <v>1</v>
      </c>
      <c r="CX70" s="42">
        <f t="shared" si="208"/>
        <v>0</v>
      </c>
      <c r="CY70" s="42">
        <f t="shared" si="208"/>
        <v>0</v>
      </c>
      <c r="CZ70" s="42">
        <f t="shared" si="208"/>
        <v>0</v>
      </c>
      <c r="DA70" s="42">
        <f t="shared" si="208"/>
        <v>0</v>
      </c>
      <c r="DB70" s="42">
        <f t="shared" si="208"/>
        <v>0</v>
      </c>
      <c r="DC70" s="42">
        <f t="shared" si="208"/>
        <v>0</v>
      </c>
      <c r="DD70" s="42">
        <f t="shared" si="208"/>
        <v>0</v>
      </c>
      <c r="DE70" s="42">
        <f t="shared" si="208"/>
        <v>0</v>
      </c>
      <c r="DF70" s="42">
        <f t="shared" si="208"/>
        <v>0</v>
      </c>
      <c r="DG70" s="42">
        <f t="shared" si="208"/>
        <v>0</v>
      </c>
      <c r="DH70" s="42">
        <f t="shared" si="208"/>
        <v>0</v>
      </c>
      <c r="DI70" s="42">
        <f t="shared" si="208"/>
        <v>0</v>
      </c>
      <c r="DJ70" s="42">
        <f t="shared" si="208"/>
        <v>0</v>
      </c>
      <c r="DK70" s="42">
        <f t="shared" si="208"/>
        <v>0</v>
      </c>
      <c r="DL70" s="42">
        <f t="shared" si="208"/>
        <v>0</v>
      </c>
      <c r="DM70" s="42">
        <f t="shared" si="208"/>
        <v>0</v>
      </c>
      <c r="DN70" s="42">
        <f t="shared" si="208"/>
        <v>0</v>
      </c>
      <c r="DO70" s="42">
        <f t="shared" si="208"/>
        <v>0</v>
      </c>
      <c r="DP70" s="42">
        <f t="shared" si="208"/>
        <v>0</v>
      </c>
      <c r="DQ70" s="42">
        <f t="shared" si="208"/>
        <v>0</v>
      </c>
      <c r="DR70" s="42">
        <f t="shared" si="208"/>
        <v>0</v>
      </c>
      <c r="DS70" s="42">
        <f t="shared" si="208"/>
        <v>0</v>
      </c>
      <c r="DT70" s="42">
        <f t="shared" si="208"/>
        <v>0</v>
      </c>
      <c r="DU70" s="42">
        <f t="shared" si="208"/>
        <v>0</v>
      </c>
      <c r="DV70" s="42">
        <f t="shared" si="208"/>
        <v>0</v>
      </c>
      <c r="DW70" s="42">
        <f t="shared" si="208"/>
        <v>0</v>
      </c>
      <c r="DX70" s="42">
        <f t="shared" si="208"/>
        <v>0</v>
      </c>
      <c r="DY70" s="42">
        <f t="shared" si="208"/>
        <v>0</v>
      </c>
      <c r="DZ70" s="42">
        <f t="shared" si="208"/>
        <v>0</v>
      </c>
      <c r="EA70" s="42">
        <f t="shared" si="209"/>
        <v>0</v>
      </c>
      <c r="EB70" s="42">
        <f t="shared" si="209"/>
        <v>0</v>
      </c>
      <c r="EC70" s="42">
        <f t="shared" si="209"/>
        <v>0</v>
      </c>
      <c r="ED70" s="42">
        <f t="shared" si="209"/>
        <v>0</v>
      </c>
      <c r="EE70" s="42">
        <f t="shared" si="209"/>
        <v>0</v>
      </c>
      <c r="EF70" s="42">
        <f t="shared" si="209"/>
        <v>0</v>
      </c>
      <c r="EG70" s="42">
        <f t="shared" si="209"/>
        <v>0</v>
      </c>
      <c r="EH70" s="42">
        <f t="shared" si="209"/>
        <v>0</v>
      </c>
      <c r="EI70" s="42">
        <f t="shared" si="209"/>
        <v>0</v>
      </c>
      <c r="EJ70" s="42">
        <f t="shared" si="209"/>
        <v>0</v>
      </c>
      <c r="EK70" s="42">
        <f t="shared" si="209"/>
        <v>0</v>
      </c>
      <c r="EL70" s="42">
        <f t="shared" si="209"/>
        <v>0</v>
      </c>
      <c r="EM70" s="42">
        <f t="shared" si="209"/>
        <v>0</v>
      </c>
      <c r="EN70" s="42">
        <f t="shared" si="209"/>
        <v>0</v>
      </c>
      <c r="EO70" s="42">
        <f t="shared" si="209"/>
        <v>0</v>
      </c>
      <c r="EP70" s="42">
        <f t="shared" si="209"/>
        <v>0</v>
      </c>
      <c r="EQ70" s="42">
        <f t="shared" si="209"/>
        <v>0</v>
      </c>
      <c r="ER70" s="42">
        <f t="shared" si="209"/>
        <v>0</v>
      </c>
      <c r="ES70" s="42">
        <f t="shared" si="209"/>
        <v>0</v>
      </c>
      <c r="ET70" s="42">
        <f t="shared" si="209"/>
        <v>0</v>
      </c>
      <c r="EU70" s="42">
        <f t="shared" si="209"/>
        <v>0</v>
      </c>
      <c r="EV70" s="42">
        <f t="shared" si="209"/>
        <v>0</v>
      </c>
      <c r="EW70" s="42">
        <f t="shared" si="209"/>
        <v>0</v>
      </c>
      <c r="EX70" s="42">
        <f t="shared" si="209"/>
        <v>0</v>
      </c>
      <c r="EY70" s="42">
        <f t="shared" si="209"/>
        <v>0</v>
      </c>
      <c r="EZ70" s="42">
        <f t="shared" si="209"/>
        <v>0</v>
      </c>
      <c r="FA70" s="42">
        <f t="shared" si="209"/>
        <v>0</v>
      </c>
      <c r="FB70" s="42">
        <f t="shared" si="209"/>
        <v>0</v>
      </c>
      <c r="FC70" s="42">
        <f t="shared" si="209"/>
        <v>1</v>
      </c>
      <c r="FD70" s="42">
        <f t="shared" si="209"/>
        <v>0</v>
      </c>
      <c r="FE70" s="42">
        <f t="shared" si="209"/>
        <v>1</v>
      </c>
      <c r="FF70" s="42">
        <f t="shared" si="209"/>
        <v>1</v>
      </c>
      <c r="FG70" s="42">
        <f t="shared" si="209"/>
        <v>0</v>
      </c>
      <c r="FH70" s="42">
        <f t="shared" si="209"/>
        <v>0</v>
      </c>
      <c r="FI70" s="42">
        <f t="shared" si="209"/>
        <v>1</v>
      </c>
      <c r="FJ70" s="42">
        <f t="shared" si="209"/>
        <v>0</v>
      </c>
      <c r="FK70" s="42">
        <f t="shared" si="209"/>
        <v>0</v>
      </c>
      <c r="FL70" s="42">
        <f t="shared" si="209"/>
        <v>0</v>
      </c>
      <c r="FM70" s="42">
        <f t="shared" si="209"/>
        <v>1</v>
      </c>
      <c r="FN70" s="42">
        <f t="shared" si="209"/>
        <v>0</v>
      </c>
      <c r="FO70" s="42">
        <f t="shared" si="209"/>
        <v>0</v>
      </c>
      <c r="FP70" s="42">
        <f t="shared" si="209"/>
        <v>1</v>
      </c>
      <c r="FQ70" s="42">
        <f t="shared" si="209"/>
        <v>1</v>
      </c>
      <c r="FR70" s="42">
        <f t="shared" si="209"/>
        <v>0</v>
      </c>
      <c r="FS70" s="42">
        <f t="shared" si="209"/>
        <v>1</v>
      </c>
      <c r="FT70" s="42">
        <f t="shared" si="209"/>
        <v>0</v>
      </c>
      <c r="FU70" s="42">
        <f t="shared" si="209"/>
        <v>0</v>
      </c>
      <c r="FV70" s="42">
        <f t="shared" si="209"/>
        <v>1</v>
      </c>
      <c r="FW70" s="42">
        <f t="shared" si="209"/>
        <v>0</v>
      </c>
      <c r="FX70" s="42">
        <f t="shared" si="209"/>
        <v>0</v>
      </c>
      <c r="FY70" s="42">
        <f t="shared" si="209"/>
        <v>0</v>
      </c>
      <c r="FZ70" s="42">
        <f t="shared" si="209"/>
        <v>0</v>
      </c>
      <c r="GA70" s="42">
        <f t="shared" si="209"/>
        <v>0</v>
      </c>
      <c r="GB70" s="42">
        <f t="shared" si="209"/>
        <v>0</v>
      </c>
      <c r="GC70" s="42">
        <f t="shared" si="209"/>
        <v>1</v>
      </c>
      <c r="GD70" s="42">
        <f t="shared" si="209"/>
        <v>0</v>
      </c>
      <c r="GE70" s="42">
        <f t="shared" si="209"/>
        <v>0</v>
      </c>
      <c r="GF70" s="42">
        <f t="shared" si="209"/>
        <v>0</v>
      </c>
      <c r="GG70" s="42">
        <f t="shared" si="209"/>
        <v>0</v>
      </c>
      <c r="GH70" s="42">
        <f t="shared" si="209"/>
        <v>0</v>
      </c>
      <c r="GI70" s="42">
        <f t="shared" si="209"/>
        <v>0</v>
      </c>
      <c r="GJ70" s="42">
        <f t="shared" si="209"/>
        <v>0</v>
      </c>
      <c r="GK70" s="42">
        <f t="shared" si="209"/>
        <v>0</v>
      </c>
      <c r="GL70" s="42">
        <f t="shared" si="209"/>
        <v>0</v>
      </c>
      <c r="GM70" s="42">
        <f t="shared" si="210"/>
        <v>1</v>
      </c>
      <c r="GN70" s="42">
        <f t="shared" si="210"/>
        <v>0</v>
      </c>
      <c r="GO70" s="42">
        <f t="shared" si="210"/>
        <v>0</v>
      </c>
      <c r="GP70" s="42">
        <f t="shared" si="210"/>
        <v>1</v>
      </c>
      <c r="GQ70" s="42">
        <f t="shared" si="210"/>
        <v>0</v>
      </c>
      <c r="GR70" s="42">
        <f t="shared" si="210"/>
        <v>0</v>
      </c>
      <c r="GS70" s="42">
        <f t="shared" si="210"/>
        <v>0</v>
      </c>
      <c r="GT70" s="42">
        <f t="shared" si="210"/>
        <v>0</v>
      </c>
      <c r="GU70" s="42">
        <f t="shared" si="210"/>
        <v>0</v>
      </c>
      <c r="GV70" s="42">
        <f t="shared" si="210"/>
        <v>1</v>
      </c>
      <c r="GW70" s="42">
        <f t="shared" si="210"/>
        <v>0</v>
      </c>
      <c r="GX70" s="42">
        <f t="shared" si="210"/>
        <v>0</v>
      </c>
      <c r="GY70" s="42">
        <f t="shared" si="210"/>
        <v>0</v>
      </c>
      <c r="GZ70" s="42">
        <f t="shared" si="210"/>
        <v>0</v>
      </c>
      <c r="HA70" s="42">
        <f t="shared" si="210"/>
        <v>0</v>
      </c>
      <c r="HB70" s="42">
        <f t="shared" si="210"/>
        <v>0</v>
      </c>
      <c r="HC70" s="42">
        <f t="shared" si="210"/>
        <v>0</v>
      </c>
      <c r="HD70" s="42">
        <f t="shared" si="210"/>
        <v>0</v>
      </c>
      <c r="HE70" s="42">
        <f t="shared" si="210"/>
        <v>0</v>
      </c>
      <c r="HF70" s="42">
        <f t="shared" si="210"/>
        <v>0</v>
      </c>
      <c r="HG70" s="42">
        <f t="shared" si="210"/>
        <v>0</v>
      </c>
      <c r="HH70" s="42">
        <f t="shared" si="210"/>
        <v>0</v>
      </c>
      <c r="HI70" s="42">
        <f t="shared" si="210"/>
        <v>0</v>
      </c>
      <c r="HJ70" s="42">
        <f t="shared" si="210"/>
        <v>0</v>
      </c>
      <c r="HK70" s="42">
        <f t="shared" si="210"/>
        <v>0</v>
      </c>
      <c r="HL70" s="42">
        <f t="shared" si="210"/>
        <v>0</v>
      </c>
      <c r="HM70" s="42">
        <f t="shared" si="210"/>
        <v>1</v>
      </c>
      <c r="HN70" s="42">
        <f t="shared" si="210"/>
        <v>0</v>
      </c>
      <c r="HO70" s="42">
        <f t="shared" si="210"/>
        <v>0</v>
      </c>
      <c r="HP70" s="42">
        <f t="shared" si="210"/>
        <v>0</v>
      </c>
      <c r="HQ70" s="42">
        <f t="shared" si="210"/>
        <v>0</v>
      </c>
      <c r="HR70" s="42">
        <f t="shared" si="210"/>
        <v>0</v>
      </c>
      <c r="HS70" s="42">
        <f t="shared" si="210"/>
        <v>0</v>
      </c>
      <c r="HT70" s="42">
        <f t="shared" si="210"/>
        <v>0</v>
      </c>
      <c r="HU70" s="42">
        <f t="shared" si="210"/>
        <v>0</v>
      </c>
      <c r="HV70" s="42">
        <f t="shared" si="210"/>
        <v>0</v>
      </c>
      <c r="HW70" s="42">
        <f t="shared" si="210"/>
        <v>0</v>
      </c>
      <c r="HX70" s="42">
        <f t="shared" si="210"/>
        <v>0</v>
      </c>
      <c r="HY70" s="42">
        <f t="shared" si="210"/>
        <v>0</v>
      </c>
      <c r="HZ70" s="42">
        <f t="shared" si="210"/>
        <v>0</v>
      </c>
      <c r="IA70" s="42">
        <f t="shared" si="210"/>
        <v>0</v>
      </c>
      <c r="IB70" s="42">
        <f t="shared" si="210"/>
        <v>0</v>
      </c>
      <c r="IC70" s="42">
        <f t="shared" si="210"/>
        <v>0</v>
      </c>
      <c r="ID70" s="42">
        <f t="shared" si="210"/>
        <v>0</v>
      </c>
      <c r="IE70" s="42">
        <f t="shared" si="210"/>
        <v>0</v>
      </c>
      <c r="IF70" s="42">
        <f t="shared" si="210"/>
        <v>0</v>
      </c>
      <c r="IG70" s="42">
        <f t="shared" si="210"/>
        <v>0</v>
      </c>
      <c r="IH70" s="42">
        <f t="shared" si="210"/>
        <v>0</v>
      </c>
      <c r="II70" s="42">
        <f t="shared" si="210"/>
        <v>0</v>
      </c>
      <c r="IJ70" s="42">
        <f t="shared" si="210"/>
        <v>0</v>
      </c>
      <c r="IK70" s="42">
        <f t="shared" si="210"/>
        <v>0</v>
      </c>
      <c r="IL70" s="42">
        <f t="shared" si="210"/>
        <v>0</v>
      </c>
      <c r="IM70" s="42">
        <f t="shared" si="210"/>
        <v>0</v>
      </c>
      <c r="IN70" s="42">
        <f t="shared" si="210"/>
        <v>0</v>
      </c>
      <c r="IO70" s="42">
        <f t="shared" si="210"/>
        <v>0</v>
      </c>
      <c r="IP70" s="42">
        <f t="shared" si="210"/>
        <v>0</v>
      </c>
      <c r="IQ70" s="42">
        <f t="shared" si="210"/>
        <v>0</v>
      </c>
      <c r="IR70" s="42">
        <f t="shared" si="210"/>
        <v>0</v>
      </c>
      <c r="IS70" s="42">
        <f t="shared" si="210"/>
        <v>0</v>
      </c>
      <c r="IT70" s="42">
        <f t="shared" si="210"/>
        <v>0</v>
      </c>
      <c r="IU70" s="42">
        <f t="shared" si="210"/>
        <v>0</v>
      </c>
      <c r="IV70" s="42">
        <f t="shared" si="210"/>
        <v>0</v>
      </c>
      <c r="IW70" s="42">
        <f t="shared" si="210"/>
        <v>0</v>
      </c>
      <c r="IX70" s="42">
        <f t="shared" si="210"/>
        <v>0</v>
      </c>
      <c r="IY70" s="42">
        <f t="shared" si="211"/>
        <v>0</v>
      </c>
      <c r="IZ70" s="42">
        <f t="shared" si="211"/>
        <v>0</v>
      </c>
      <c r="JA70" s="42">
        <f t="shared" si="211"/>
        <v>0</v>
      </c>
      <c r="JB70" s="42">
        <f t="shared" si="211"/>
        <v>0</v>
      </c>
      <c r="JC70" s="42">
        <f t="shared" si="211"/>
        <v>0</v>
      </c>
      <c r="JD70" s="42">
        <f t="shared" si="211"/>
        <v>0</v>
      </c>
      <c r="JE70" s="42">
        <f t="shared" si="211"/>
        <v>0</v>
      </c>
      <c r="JF70" s="42">
        <f t="shared" si="211"/>
        <v>0</v>
      </c>
      <c r="JG70" s="42">
        <f t="shared" si="211"/>
        <v>0</v>
      </c>
      <c r="JH70" s="42">
        <f t="shared" si="211"/>
        <v>0</v>
      </c>
      <c r="JI70" s="42">
        <f t="shared" si="211"/>
        <v>0</v>
      </c>
      <c r="JJ70" s="42">
        <f t="shared" si="211"/>
        <v>0</v>
      </c>
      <c r="JK70" s="42">
        <f t="shared" si="211"/>
        <v>0</v>
      </c>
      <c r="JL70" s="42">
        <f t="shared" si="211"/>
        <v>0</v>
      </c>
      <c r="JM70" s="42">
        <f t="shared" si="211"/>
        <v>0</v>
      </c>
      <c r="JN70" s="42">
        <f t="shared" si="211"/>
        <v>0</v>
      </c>
      <c r="JO70" s="42">
        <f t="shared" si="211"/>
        <v>0</v>
      </c>
      <c r="JP70" s="42">
        <f t="shared" si="211"/>
        <v>0</v>
      </c>
      <c r="JQ70" s="42">
        <f t="shared" si="211"/>
        <v>0</v>
      </c>
      <c r="JR70" s="42">
        <f t="shared" si="211"/>
        <v>0</v>
      </c>
      <c r="JS70" s="42">
        <f t="shared" si="211"/>
        <v>0</v>
      </c>
      <c r="JT70" s="42">
        <f t="shared" si="211"/>
        <v>0</v>
      </c>
      <c r="JU70" s="42">
        <f t="shared" si="211"/>
        <v>0</v>
      </c>
      <c r="JV70" s="42">
        <f t="shared" si="211"/>
        <v>0</v>
      </c>
      <c r="JW70" s="42">
        <f t="shared" si="211"/>
        <v>0</v>
      </c>
      <c r="JX70" s="42">
        <f t="shared" si="211"/>
        <v>0</v>
      </c>
      <c r="JY70" s="42">
        <f t="shared" si="211"/>
        <v>0</v>
      </c>
      <c r="JZ70" s="42">
        <f t="shared" si="211"/>
        <v>0</v>
      </c>
      <c r="KA70" s="42">
        <f t="shared" si="211"/>
        <v>0</v>
      </c>
      <c r="KB70" s="42">
        <f t="shared" si="211"/>
        <v>0</v>
      </c>
      <c r="KC70" s="42">
        <f t="shared" si="211"/>
        <v>0</v>
      </c>
      <c r="KD70" s="42">
        <f t="shared" si="211"/>
        <v>0</v>
      </c>
      <c r="KE70" s="42">
        <f t="shared" si="211"/>
        <v>0</v>
      </c>
      <c r="KF70" s="42">
        <f t="shared" si="211"/>
        <v>0</v>
      </c>
      <c r="KG70" s="42">
        <f t="shared" si="211"/>
        <v>0</v>
      </c>
      <c r="KH70" s="42">
        <f t="shared" si="211"/>
        <v>0</v>
      </c>
      <c r="KI70" s="42">
        <f t="shared" si="211"/>
        <v>0</v>
      </c>
      <c r="KJ70" s="42">
        <f t="shared" si="211"/>
        <v>0</v>
      </c>
      <c r="KK70" s="42">
        <f t="shared" si="211"/>
        <v>0</v>
      </c>
      <c r="KL70" s="42">
        <f t="shared" si="211"/>
        <v>0</v>
      </c>
      <c r="KM70" s="42">
        <f t="shared" si="211"/>
        <v>0</v>
      </c>
      <c r="KN70" s="42">
        <f t="shared" si="211"/>
        <v>0</v>
      </c>
      <c r="KO70" s="42">
        <f t="shared" si="211"/>
        <v>0</v>
      </c>
      <c r="KP70" s="42">
        <f t="shared" si="211"/>
        <v>0</v>
      </c>
      <c r="KQ70" s="42">
        <f t="shared" si="211"/>
        <v>0</v>
      </c>
      <c r="KR70" s="42">
        <f t="shared" si="211"/>
        <v>0</v>
      </c>
      <c r="KS70" s="42">
        <f t="shared" si="211"/>
        <v>0</v>
      </c>
      <c r="KT70" s="42">
        <f t="shared" si="211"/>
        <v>0</v>
      </c>
      <c r="KU70" s="42">
        <f t="shared" si="211"/>
        <v>0</v>
      </c>
      <c r="KV70" s="42">
        <f t="shared" si="211"/>
        <v>0</v>
      </c>
      <c r="KW70" s="42">
        <f t="shared" si="211"/>
        <v>0</v>
      </c>
      <c r="KX70" s="42">
        <f t="shared" si="211"/>
        <v>0</v>
      </c>
      <c r="KY70" s="42">
        <f t="shared" si="211"/>
        <v>0</v>
      </c>
      <c r="KZ70" s="42">
        <f t="shared" si="211"/>
        <v>0</v>
      </c>
      <c r="LA70" s="42">
        <f t="shared" si="211"/>
        <v>0</v>
      </c>
      <c r="LB70" s="42">
        <f t="shared" si="211"/>
        <v>0</v>
      </c>
      <c r="LC70" s="42">
        <f t="shared" si="211"/>
        <v>0</v>
      </c>
      <c r="LD70" s="42">
        <f t="shared" si="211"/>
        <v>0</v>
      </c>
      <c r="LE70" s="42">
        <f t="shared" si="211"/>
        <v>0</v>
      </c>
      <c r="LF70" s="42">
        <f t="shared" si="211"/>
        <v>0</v>
      </c>
      <c r="LG70" s="42">
        <f t="shared" si="211"/>
        <v>0</v>
      </c>
      <c r="LH70" s="42">
        <f t="shared" si="211"/>
        <v>0</v>
      </c>
      <c r="LI70" s="42">
        <f t="shared" si="211"/>
        <v>0</v>
      </c>
      <c r="LJ70" s="42">
        <f t="shared" si="211"/>
        <v>0</v>
      </c>
      <c r="LK70" s="42">
        <f t="shared" si="212"/>
        <v>0</v>
      </c>
      <c r="LL70" s="42">
        <f t="shared" si="212"/>
        <v>0</v>
      </c>
      <c r="LM70" s="42">
        <f t="shared" si="212"/>
        <v>0</v>
      </c>
      <c r="LN70" s="42">
        <f t="shared" si="212"/>
        <v>0</v>
      </c>
      <c r="LO70" s="42">
        <f t="shared" si="212"/>
        <v>0</v>
      </c>
      <c r="LP70" s="42">
        <f t="shared" si="212"/>
        <v>0</v>
      </c>
      <c r="LQ70" s="42">
        <f t="shared" si="212"/>
        <v>0</v>
      </c>
      <c r="LR70" s="42">
        <f t="shared" si="212"/>
        <v>0</v>
      </c>
      <c r="LS70" s="42">
        <f t="shared" si="212"/>
        <v>0</v>
      </c>
      <c r="LT70" s="42">
        <f t="shared" si="212"/>
        <v>0</v>
      </c>
      <c r="LU70" s="42">
        <f t="shared" si="212"/>
        <v>0</v>
      </c>
      <c r="LV70" s="42">
        <f t="shared" si="212"/>
        <v>0</v>
      </c>
      <c r="LW70" s="42">
        <f t="shared" si="212"/>
        <v>0</v>
      </c>
      <c r="LX70" s="42">
        <f t="shared" si="212"/>
        <v>0</v>
      </c>
      <c r="LY70" s="42">
        <f t="shared" si="212"/>
        <v>0</v>
      </c>
      <c r="LZ70" s="42">
        <f t="shared" si="212"/>
        <v>0</v>
      </c>
      <c r="MA70" s="42">
        <f t="shared" si="212"/>
        <v>0</v>
      </c>
      <c r="MB70" s="42">
        <f t="shared" si="212"/>
        <v>0</v>
      </c>
      <c r="MC70" s="42">
        <f t="shared" si="212"/>
        <v>0</v>
      </c>
      <c r="MD70" s="42">
        <f t="shared" si="212"/>
        <v>0</v>
      </c>
      <c r="ME70" s="42">
        <f t="shared" si="212"/>
        <v>0</v>
      </c>
      <c r="MF70" s="42">
        <f t="shared" si="212"/>
        <v>0</v>
      </c>
      <c r="MG70" s="42">
        <f t="shared" si="212"/>
        <v>0</v>
      </c>
      <c r="MH70" s="42">
        <f t="shared" si="212"/>
        <v>0</v>
      </c>
      <c r="MI70" s="42">
        <f t="shared" si="212"/>
        <v>0</v>
      </c>
      <c r="MJ70" s="42">
        <f t="shared" si="212"/>
        <v>0</v>
      </c>
      <c r="MK70" s="42">
        <f t="shared" si="212"/>
        <v>0</v>
      </c>
      <c r="ML70" s="42">
        <f t="shared" si="212"/>
        <v>0</v>
      </c>
      <c r="MM70" s="42">
        <f t="shared" si="212"/>
        <v>0</v>
      </c>
      <c r="MN70" s="42">
        <f t="shared" si="212"/>
        <v>0</v>
      </c>
      <c r="MO70" s="42">
        <f t="shared" si="212"/>
        <v>0</v>
      </c>
      <c r="MP70" s="42">
        <f t="shared" si="212"/>
        <v>0</v>
      </c>
      <c r="MQ70" s="42">
        <f t="shared" si="212"/>
        <v>0</v>
      </c>
      <c r="MR70" s="42">
        <f t="shared" si="212"/>
        <v>0</v>
      </c>
      <c r="MS70" s="42">
        <f t="shared" si="212"/>
        <v>0</v>
      </c>
      <c r="MT70" s="42">
        <f t="shared" si="212"/>
        <v>0</v>
      </c>
      <c r="MU70" s="42">
        <f t="shared" si="212"/>
        <v>0</v>
      </c>
      <c r="MV70" s="42">
        <f t="shared" si="212"/>
        <v>0</v>
      </c>
      <c r="MW70" s="42">
        <f t="shared" si="212"/>
        <v>0</v>
      </c>
      <c r="MX70" s="42">
        <f t="shared" si="212"/>
        <v>0</v>
      </c>
      <c r="MY70" s="42">
        <f t="shared" si="212"/>
        <v>0</v>
      </c>
      <c r="MZ70" s="42">
        <f t="shared" si="212"/>
        <v>0</v>
      </c>
      <c r="NA70" s="42">
        <f t="shared" si="212"/>
        <v>0</v>
      </c>
      <c r="NB70" s="42">
        <f t="shared" si="212"/>
        <v>0</v>
      </c>
      <c r="NC70" s="42">
        <f t="shared" si="212"/>
        <v>0</v>
      </c>
      <c r="ND70" s="42">
        <f t="shared" si="212"/>
        <v>0</v>
      </c>
      <c r="NE70" s="42">
        <f t="shared" si="212"/>
        <v>0</v>
      </c>
      <c r="NF70" s="42">
        <f t="shared" si="212"/>
        <v>0</v>
      </c>
      <c r="NG70" s="42">
        <f t="shared" si="212"/>
        <v>0</v>
      </c>
      <c r="NH70" s="42">
        <f t="shared" si="212"/>
        <v>1</v>
      </c>
      <c r="NI70" s="42">
        <f t="shared" si="212"/>
        <v>0</v>
      </c>
      <c r="NJ70" s="42">
        <f t="shared" si="212"/>
        <v>0</v>
      </c>
      <c r="NK70" s="42">
        <f t="shared" si="212"/>
        <v>0</v>
      </c>
      <c r="NL70" s="42">
        <f t="shared" si="212"/>
        <v>0</v>
      </c>
      <c r="NM70" s="42">
        <f t="shared" si="212"/>
        <v>0</v>
      </c>
      <c r="NN70" s="42">
        <f t="shared" si="212"/>
        <v>0</v>
      </c>
      <c r="NO70" s="42">
        <f t="shared" si="212"/>
        <v>0</v>
      </c>
      <c r="NP70" s="42">
        <f t="shared" si="212"/>
        <v>0</v>
      </c>
      <c r="NQ70" s="42">
        <f t="shared" si="212"/>
        <v>0</v>
      </c>
      <c r="NR70" s="42">
        <f t="shared" si="212"/>
        <v>0</v>
      </c>
      <c r="NS70" s="42">
        <f t="shared" si="212"/>
        <v>0</v>
      </c>
      <c r="NT70" s="42">
        <f t="shared" si="212"/>
        <v>0</v>
      </c>
      <c r="NU70" s="42">
        <f t="shared" si="212"/>
        <v>0</v>
      </c>
      <c r="NV70" s="42">
        <f t="shared" si="212"/>
        <v>0</v>
      </c>
      <c r="NW70" s="42">
        <f t="shared" si="213"/>
        <v>0</v>
      </c>
      <c r="NX70" s="42">
        <f t="shared" si="213"/>
        <v>0</v>
      </c>
      <c r="NY70" s="42">
        <f t="shared" si="213"/>
        <v>0</v>
      </c>
      <c r="NZ70" s="42">
        <f t="shared" si="213"/>
        <v>0</v>
      </c>
      <c r="OA70" s="42">
        <f t="shared" si="213"/>
        <v>0</v>
      </c>
      <c r="OB70" s="42">
        <f t="shared" si="213"/>
        <v>0</v>
      </c>
      <c r="OC70" s="42">
        <f t="shared" si="213"/>
        <v>0</v>
      </c>
      <c r="OD70" s="42">
        <f t="shared" si="213"/>
        <v>0</v>
      </c>
      <c r="OE70" s="42">
        <f t="shared" si="213"/>
        <v>0</v>
      </c>
      <c r="OF70" s="42">
        <f t="shared" si="213"/>
        <v>0</v>
      </c>
      <c r="OG70" s="42">
        <f t="shared" si="213"/>
        <v>0</v>
      </c>
      <c r="OH70" s="42">
        <f t="shared" si="213"/>
        <v>0</v>
      </c>
      <c r="OI70" s="42">
        <f t="shared" si="213"/>
        <v>0</v>
      </c>
      <c r="OJ70" s="42">
        <f t="shared" si="213"/>
        <v>0</v>
      </c>
      <c r="OK70" s="42">
        <f t="shared" si="213"/>
        <v>0</v>
      </c>
      <c r="OL70" s="42">
        <f t="shared" si="213"/>
        <v>0</v>
      </c>
      <c r="OM70" s="42">
        <f t="shared" si="213"/>
        <v>0</v>
      </c>
      <c r="ON70" s="42">
        <f t="shared" si="213"/>
        <v>0</v>
      </c>
      <c r="OO70" s="42">
        <f t="shared" si="213"/>
        <v>0</v>
      </c>
      <c r="OP70" s="42">
        <f t="shared" si="213"/>
        <v>0</v>
      </c>
      <c r="OQ70" s="42">
        <f t="shared" si="213"/>
        <v>0</v>
      </c>
      <c r="OR70" s="42">
        <f t="shared" si="213"/>
        <v>0</v>
      </c>
      <c r="OS70" s="42">
        <f t="shared" si="213"/>
        <v>0</v>
      </c>
      <c r="OT70" s="42">
        <f t="shared" si="213"/>
        <v>0</v>
      </c>
      <c r="OU70" s="42">
        <f t="shared" si="213"/>
        <v>0</v>
      </c>
      <c r="OV70" s="42">
        <f t="shared" si="213"/>
        <v>0</v>
      </c>
      <c r="OW70" s="42">
        <f t="shared" si="213"/>
        <v>0</v>
      </c>
      <c r="OX70" s="42">
        <f t="shared" si="213"/>
        <v>0</v>
      </c>
      <c r="OY70" s="42">
        <f t="shared" si="213"/>
        <v>0</v>
      </c>
      <c r="OZ70" s="42">
        <f t="shared" si="213"/>
        <v>0</v>
      </c>
      <c r="PA70" s="42">
        <f t="shared" si="213"/>
        <v>0</v>
      </c>
      <c r="PB70" s="42">
        <f t="shared" si="213"/>
        <v>0</v>
      </c>
      <c r="PC70" s="42">
        <f t="shared" si="213"/>
        <v>0</v>
      </c>
      <c r="PD70" s="42">
        <f t="shared" si="213"/>
        <v>0</v>
      </c>
      <c r="PE70" s="42">
        <f t="shared" si="213"/>
        <v>0</v>
      </c>
      <c r="PF70" s="42">
        <f t="shared" si="213"/>
        <v>0</v>
      </c>
      <c r="PG70" s="42">
        <f t="shared" si="213"/>
        <v>0</v>
      </c>
      <c r="PH70" s="42">
        <f t="shared" si="213"/>
        <v>0</v>
      </c>
      <c r="PI70" s="42">
        <f t="shared" si="213"/>
        <v>0</v>
      </c>
      <c r="PJ70" s="42">
        <f t="shared" si="213"/>
        <v>0</v>
      </c>
      <c r="PK70" s="42">
        <f t="shared" si="213"/>
        <v>0</v>
      </c>
      <c r="PL70" s="42">
        <f t="shared" si="213"/>
        <v>0</v>
      </c>
      <c r="PM70" s="42">
        <f t="shared" si="213"/>
        <v>0</v>
      </c>
      <c r="PN70" s="42">
        <f t="shared" si="213"/>
        <v>0</v>
      </c>
      <c r="PO70" s="42">
        <f t="shared" si="213"/>
        <v>0</v>
      </c>
      <c r="PP70" s="42">
        <f t="shared" si="213"/>
        <v>0</v>
      </c>
      <c r="PQ70" s="42">
        <f t="shared" si="213"/>
        <v>0</v>
      </c>
      <c r="PR70" s="42">
        <f t="shared" si="213"/>
        <v>0</v>
      </c>
      <c r="PS70" s="42">
        <f t="shared" si="213"/>
        <v>0</v>
      </c>
      <c r="PT70" s="42">
        <f t="shared" si="213"/>
        <v>0</v>
      </c>
      <c r="PU70" s="42">
        <f t="shared" si="213"/>
        <v>0</v>
      </c>
      <c r="PV70" s="42">
        <f t="shared" si="213"/>
        <v>0</v>
      </c>
      <c r="PW70" s="42">
        <f t="shared" si="213"/>
        <v>0</v>
      </c>
      <c r="PX70" s="42">
        <f t="shared" si="213"/>
        <v>0</v>
      </c>
      <c r="PY70" s="42">
        <f t="shared" si="213"/>
        <v>0</v>
      </c>
      <c r="PZ70" s="42">
        <f t="shared" si="213"/>
        <v>0</v>
      </c>
      <c r="QA70" s="42">
        <f t="shared" si="213"/>
        <v>0</v>
      </c>
      <c r="QB70" s="42">
        <f t="shared" si="213"/>
        <v>0</v>
      </c>
      <c r="QC70" s="42">
        <f t="shared" si="213"/>
        <v>0</v>
      </c>
      <c r="QD70" s="42">
        <f t="shared" si="213"/>
        <v>0</v>
      </c>
      <c r="QE70" s="42">
        <f t="shared" si="213"/>
        <v>0</v>
      </c>
      <c r="QF70" s="42">
        <f t="shared" si="213"/>
        <v>0</v>
      </c>
      <c r="QG70" s="42">
        <f t="shared" si="213"/>
        <v>0</v>
      </c>
      <c r="QH70" s="42">
        <f t="shared" si="213"/>
        <v>0</v>
      </c>
      <c r="QI70" s="42">
        <f t="shared" si="214"/>
        <v>0</v>
      </c>
      <c r="QJ70" s="42">
        <f t="shared" si="214"/>
        <v>0</v>
      </c>
      <c r="QK70" s="42">
        <f t="shared" si="214"/>
        <v>0</v>
      </c>
      <c r="QL70" s="42">
        <f t="shared" si="214"/>
        <v>0</v>
      </c>
      <c r="QM70" s="42">
        <f t="shared" si="214"/>
        <v>0</v>
      </c>
      <c r="QN70" s="42">
        <f t="shared" si="214"/>
        <v>0</v>
      </c>
      <c r="QO70" s="42">
        <f t="shared" si="214"/>
        <v>0</v>
      </c>
      <c r="QP70" s="42">
        <f t="shared" si="214"/>
        <v>0</v>
      </c>
      <c r="QQ70" s="42">
        <f t="shared" si="214"/>
        <v>0</v>
      </c>
      <c r="QR70" s="42">
        <f t="shared" si="214"/>
        <v>0</v>
      </c>
      <c r="QS70" s="42">
        <f t="shared" si="214"/>
        <v>0</v>
      </c>
      <c r="QT70" s="42">
        <f t="shared" si="214"/>
        <v>0</v>
      </c>
      <c r="QU70" s="42">
        <f t="shared" si="214"/>
        <v>0</v>
      </c>
      <c r="QV70" s="42">
        <f t="shared" si="214"/>
        <v>0</v>
      </c>
      <c r="QW70" s="42">
        <f t="shared" si="214"/>
        <v>0</v>
      </c>
      <c r="QX70" s="42">
        <f t="shared" si="214"/>
        <v>0</v>
      </c>
      <c r="QY70" s="42">
        <f t="shared" si="214"/>
        <v>0</v>
      </c>
      <c r="QZ70" s="42">
        <f t="shared" si="214"/>
        <v>0</v>
      </c>
      <c r="RA70" s="42">
        <f t="shared" si="214"/>
        <v>0</v>
      </c>
      <c r="RB70" s="42">
        <f t="shared" si="214"/>
        <v>0</v>
      </c>
      <c r="RC70" s="42">
        <f t="shared" si="214"/>
        <v>0</v>
      </c>
      <c r="RD70" s="42">
        <f t="shared" si="214"/>
        <v>0</v>
      </c>
      <c r="RE70" s="42">
        <f t="shared" si="214"/>
        <v>0</v>
      </c>
      <c r="RF70" s="42">
        <f t="shared" si="214"/>
        <v>0</v>
      </c>
      <c r="RG70" s="42">
        <f t="shared" si="214"/>
        <v>0</v>
      </c>
      <c r="RH70" s="42">
        <f t="shared" si="214"/>
        <v>0</v>
      </c>
      <c r="RI70" s="42">
        <f t="shared" si="214"/>
        <v>0</v>
      </c>
      <c r="RJ70" s="42">
        <f t="shared" si="214"/>
        <v>0</v>
      </c>
      <c r="RK70" s="42">
        <f t="shared" si="214"/>
        <v>0</v>
      </c>
      <c r="RL70" s="42">
        <f t="shared" si="214"/>
        <v>0</v>
      </c>
      <c r="RM70" s="42">
        <f t="shared" si="214"/>
        <v>0</v>
      </c>
      <c r="RN70" s="42">
        <f t="shared" si="214"/>
        <v>0</v>
      </c>
      <c r="RO70" s="42">
        <f t="shared" si="214"/>
        <v>0</v>
      </c>
      <c r="RP70" s="42">
        <f t="shared" si="214"/>
        <v>0</v>
      </c>
      <c r="RQ70" s="42">
        <f t="shared" si="214"/>
        <v>0</v>
      </c>
      <c r="RR70" s="42">
        <f t="shared" si="214"/>
        <v>0</v>
      </c>
      <c r="RS70" s="42">
        <f t="shared" si="214"/>
        <v>0</v>
      </c>
      <c r="RT70" s="42">
        <f t="shared" si="214"/>
        <v>0</v>
      </c>
      <c r="RU70" s="42">
        <f t="shared" si="214"/>
        <v>0</v>
      </c>
      <c r="RV70" s="42">
        <f t="shared" si="214"/>
        <v>0</v>
      </c>
      <c r="RW70" s="42">
        <f t="shared" si="214"/>
        <v>0</v>
      </c>
      <c r="RX70" s="42">
        <f t="shared" si="214"/>
        <v>0</v>
      </c>
      <c r="RY70" s="42">
        <f t="shared" si="214"/>
        <v>0</v>
      </c>
      <c r="RZ70" s="42">
        <f t="shared" si="214"/>
        <v>0</v>
      </c>
      <c r="SA70" s="42">
        <f t="shared" si="214"/>
        <v>0</v>
      </c>
      <c r="SB70" s="42">
        <f t="shared" si="214"/>
        <v>0</v>
      </c>
      <c r="SC70" s="42">
        <f t="shared" si="214"/>
        <v>0</v>
      </c>
      <c r="SD70" s="42">
        <f t="shared" si="214"/>
        <v>1</v>
      </c>
      <c r="SE70" s="42">
        <f t="shared" si="214"/>
        <v>0</v>
      </c>
      <c r="SF70" s="42">
        <f t="shared" si="214"/>
        <v>0</v>
      </c>
      <c r="SG70" s="42">
        <f t="shared" si="214"/>
        <v>0</v>
      </c>
      <c r="SH70" s="42">
        <f t="shared" si="214"/>
        <v>0</v>
      </c>
      <c r="SI70" s="42">
        <f t="shared" si="214"/>
        <v>0</v>
      </c>
      <c r="SJ70" s="42">
        <f t="shared" si="214"/>
        <v>0</v>
      </c>
      <c r="SK70" s="42">
        <f t="shared" si="214"/>
        <v>0</v>
      </c>
      <c r="SL70" s="42">
        <f t="shared" si="214"/>
        <v>0</v>
      </c>
      <c r="SM70" s="42">
        <f t="shared" si="214"/>
        <v>0</v>
      </c>
      <c r="SN70" s="42">
        <f t="shared" si="214"/>
        <v>0</v>
      </c>
      <c r="SO70" s="42">
        <f t="shared" si="214"/>
        <v>0</v>
      </c>
      <c r="SP70" s="42">
        <f t="shared" si="214"/>
        <v>0</v>
      </c>
      <c r="SQ70" s="42">
        <f t="shared" si="214"/>
        <v>0</v>
      </c>
      <c r="SR70" s="42">
        <f t="shared" si="214"/>
        <v>1</v>
      </c>
      <c r="SS70" s="42">
        <f t="shared" si="214"/>
        <v>1</v>
      </c>
      <c r="ST70" s="42">
        <f t="shared" si="214"/>
        <v>1</v>
      </c>
      <c r="SU70" s="42">
        <f t="shared" si="215"/>
        <v>0</v>
      </c>
      <c r="SV70" s="42">
        <f t="shared" si="215"/>
        <v>0</v>
      </c>
      <c r="SW70" s="42">
        <f t="shared" si="215"/>
        <v>0</v>
      </c>
      <c r="SX70" s="42">
        <f t="shared" si="215"/>
        <v>0</v>
      </c>
      <c r="SY70" s="42">
        <f t="shared" si="215"/>
        <v>0</v>
      </c>
      <c r="SZ70" s="42">
        <f t="shared" si="215"/>
        <v>0</v>
      </c>
      <c r="TA70" s="42">
        <f t="shared" si="215"/>
        <v>0</v>
      </c>
      <c r="TB70" s="42">
        <f t="shared" si="215"/>
        <v>0</v>
      </c>
      <c r="TC70" s="42">
        <f t="shared" si="215"/>
        <v>0</v>
      </c>
      <c r="TD70" s="42">
        <f t="shared" si="215"/>
        <v>0</v>
      </c>
      <c r="TE70" s="42">
        <f t="shared" si="215"/>
        <v>0</v>
      </c>
      <c r="TF70" s="42">
        <f t="shared" si="215"/>
        <v>0</v>
      </c>
      <c r="TG70" s="42">
        <f t="shared" si="215"/>
        <v>0</v>
      </c>
      <c r="TH70" s="42">
        <f t="shared" si="215"/>
        <v>0</v>
      </c>
      <c r="TI70" s="42">
        <f t="shared" si="215"/>
        <v>0</v>
      </c>
      <c r="TJ70" s="42">
        <f t="shared" si="215"/>
        <v>0</v>
      </c>
      <c r="TK70" s="42">
        <f t="shared" si="215"/>
        <v>0</v>
      </c>
      <c r="TL70" s="42">
        <f t="shared" si="215"/>
        <v>0</v>
      </c>
      <c r="TM70" s="42">
        <f t="shared" si="215"/>
        <v>0</v>
      </c>
      <c r="TN70" s="42">
        <f t="shared" si="215"/>
        <v>0</v>
      </c>
      <c r="TO70" s="42">
        <f t="shared" si="215"/>
        <v>0</v>
      </c>
      <c r="TP70" s="42">
        <f t="shared" si="215"/>
        <v>0</v>
      </c>
      <c r="TQ70" s="42">
        <f t="shared" si="215"/>
        <v>0</v>
      </c>
      <c r="TR70" s="42">
        <f t="shared" si="215"/>
        <v>0</v>
      </c>
      <c r="TS70" s="42">
        <f t="shared" si="215"/>
        <v>0</v>
      </c>
      <c r="TT70" s="42">
        <f t="shared" si="215"/>
        <v>0</v>
      </c>
      <c r="TU70" s="42">
        <f t="shared" si="215"/>
        <v>0</v>
      </c>
      <c r="TV70" s="42">
        <f t="shared" si="215"/>
        <v>0</v>
      </c>
      <c r="TW70" s="42">
        <f t="shared" si="215"/>
        <v>0</v>
      </c>
      <c r="TX70" s="42">
        <f t="shared" si="215"/>
        <v>0</v>
      </c>
      <c r="TY70" s="42">
        <f t="shared" si="215"/>
        <v>0</v>
      </c>
      <c r="TZ70" s="42">
        <f t="shared" si="215"/>
        <v>0</v>
      </c>
      <c r="UA70" s="42">
        <f t="shared" si="215"/>
        <v>0</v>
      </c>
      <c r="UB70" s="42">
        <f t="shared" si="215"/>
        <v>0</v>
      </c>
      <c r="UC70" s="42">
        <f t="shared" si="215"/>
        <v>0</v>
      </c>
      <c r="UD70" s="42">
        <f t="shared" si="215"/>
        <v>0</v>
      </c>
      <c r="UE70" s="42">
        <f t="shared" si="215"/>
        <v>0</v>
      </c>
      <c r="UF70" s="42">
        <f t="shared" si="215"/>
        <v>0</v>
      </c>
      <c r="UG70" s="42">
        <f t="shared" si="215"/>
        <v>0</v>
      </c>
      <c r="UH70" s="42">
        <f t="shared" si="215"/>
        <v>0</v>
      </c>
      <c r="UI70" s="42">
        <f t="shared" si="215"/>
        <v>0</v>
      </c>
      <c r="UJ70" s="42">
        <f t="shared" si="215"/>
        <v>0</v>
      </c>
      <c r="UK70" s="42">
        <f t="shared" si="215"/>
        <v>0</v>
      </c>
      <c r="UL70" s="42">
        <f t="shared" si="215"/>
        <v>0</v>
      </c>
      <c r="UM70" s="42">
        <f t="shared" si="215"/>
        <v>0</v>
      </c>
      <c r="UN70" s="42">
        <f t="shared" si="215"/>
        <v>0</v>
      </c>
      <c r="UO70" s="42">
        <f t="shared" si="215"/>
        <v>0</v>
      </c>
      <c r="UP70" s="42">
        <f t="shared" si="215"/>
        <v>0</v>
      </c>
      <c r="UQ70" s="42">
        <f t="shared" si="215"/>
        <v>0</v>
      </c>
      <c r="UR70" s="42">
        <f t="shared" si="215"/>
        <v>0</v>
      </c>
      <c r="US70" s="42">
        <f t="shared" si="215"/>
        <v>0</v>
      </c>
      <c r="UT70" s="42">
        <f t="shared" si="215"/>
        <v>0</v>
      </c>
      <c r="UU70" s="42">
        <f t="shared" si="215"/>
        <v>0</v>
      </c>
      <c r="UV70" s="42">
        <f t="shared" si="215"/>
        <v>0</v>
      </c>
      <c r="UW70" s="42">
        <f t="shared" si="215"/>
        <v>0</v>
      </c>
      <c r="UX70" s="42">
        <f t="shared" si="215"/>
        <v>0</v>
      </c>
      <c r="UY70" s="42">
        <f t="shared" si="215"/>
        <v>0</v>
      </c>
      <c r="UZ70" s="42">
        <f t="shared" si="215"/>
        <v>0</v>
      </c>
      <c r="VA70" s="42">
        <f t="shared" si="215"/>
        <v>0</v>
      </c>
      <c r="VB70" s="42">
        <f t="shared" si="215"/>
        <v>0</v>
      </c>
      <c r="VC70" s="42">
        <f t="shared" si="215"/>
        <v>0</v>
      </c>
      <c r="VD70" s="42">
        <f t="shared" si="215"/>
        <v>0</v>
      </c>
      <c r="VE70" s="42">
        <f t="shared" si="215"/>
        <v>0</v>
      </c>
      <c r="VF70" s="42">
        <f t="shared" si="215"/>
        <v>0</v>
      </c>
      <c r="VG70" s="42">
        <f t="shared" si="216"/>
        <v>0</v>
      </c>
      <c r="VH70" s="42">
        <f t="shared" si="216"/>
        <v>0</v>
      </c>
      <c r="VI70" s="42">
        <f t="shared" si="216"/>
        <v>0</v>
      </c>
      <c r="VJ70" s="42">
        <f t="shared" si="216"/>
        <v>0</v>
      </c>
      <c r="VK70" s="42">
        <f t="shared" si="216"/>
        <v>0</v>
      </c>
      <c r="VL70" s="42">
        <f t="shared" si="216"/>
        <v>0</v>
      </c>
      <c r="VM70" s="42">
        <f t="shared" si="216"/>
        <v>0</v>
      </c>
      <c r="VN70" s="42">
        <f t="shared" si="216"/>
        <v>0</v>
      </c>
      <c r="VO70" s="42">
        <f t="shared" si="216"/>
        <v>0</v>
      </c>
      <c r="VP70" s="42">
        <f t="shared" si="216"/>
        <v>0</v>
      </c>
      <c r="VQ70" s="42">
        <f t="shared" si="216"/>
        <v>0</v>
      </c>
      <c r="VR70" s="42">
        <f t="shared" si="216"/>
        <v>0</v>
      </c>
      <c r="VS70" s="42">
        <f t="shared" si="216"/>
        <v>0</v>
      </c>
      <c r="VT70" s="42">
        <f t="shared" si="216"/>
        <v>0</v>
      </c>
      <c r="VU70" s="42">
        <f t="shared" si="216"/>
        <v>0</v>
      </c>
      <c r="VV70" s="42">
        <f t="shared" si="216"/>
        <v>0</v>
      </c>
      <c r="VW70" s="42">
        <f t="shared" si="216"/>
        <v>0</v>
      </c>
      <c r="VX70" s="42">
        <f t="shared" si="216"/>
        <v>0</v>
      </c>
      <c r="VY70" s="42">
        <f t="shared" si="216"/>
        <v>0</v>
      </c>
      <c r="VZ70" s="42">
        <f t="shared" si="216"/>
        <v>0</v>
      </c>
      <c r="WA70" s="42">
        <f t="shared" si="216"/>
        <v>0</v>
      </c>
      <c r="WB70" s="42">
        <f t="shared" si="216"/>
        <v>0</v>
      </c>
      <c r="WC70" s="42">
        <f t="shared" si="216"/>
        <v>0</v>
      </c>
      <c r="WD70" s="42">
        <f t="shared" si="216"/>
        <v>0</v>
      </c>
      <c r="WE70" s="42">
        <f t="shared" si="216"/>
        <v>0</v>
      </c>
      <c r="WF70" s="42">
        <f t="shared" si="216"/>
        <v>0</v>
      </c>
      <c r="WG70" s="42">
        <f t="shared" si="216"/>
        <v>0</v>
      </c>
      <c r="WH70" s="42">
        <f t="shared" si="216"/>
        <v>0</v>
      </c>
      <c r="WI70" s="42">
        <f t="shared" si="216"/>
        <v>0</v>
      </c>
      <c r="WJ70" s="42">
        <f t="shared" si="216"/>
        <v>0</v>
      </c>
      <c r="WK70" s="42">
        <f t="shared" si="216"/>
        <v>0</v>
      </c>
      <c r="WL70" s="42">
        <f t="shared" si="216"/>
        <v>0</v>
      </c>
      <c r="WM70" s="42">
        <f t="shared" si="216"/>
        <v>0</v>
      </c>
      <c r="WN70" s="42">
        <f t="shared" si="216"/>
        <v>0</v>
      </c>
      <c r="WO70" s="42">
        <f t="shared" si="216"/>
        <v>0</v>
      </c>
      <c r="WP70" s="42">
        <f t="shared" si="216"/>
        <v>0</v>
      </c>
      <c r="WQ70" s="42">
        <f t="shared" si="216"/>
        <v>0</v>
      </c>
      <c r="WR70" s="42">
        <f t="shared" si="216"/>
        <v>0</v>
      </c>
      <c r="WS70" s="42">
        <f t="shared" si="216"/>
        <v>0</v>
      </c>
      <c r="WT70" s="42">
        <f t="shared" si="216"/>
        <v>0</v>
      </c>
      <c r="WU70" s="42">
        <f t="shared" si="216"/>
        <v>0</v>
      </c>
      <c r="WV70" s="42">
        <f t="shared" si="216"/>
        <v>0</v>
      </c>
      <c r="WW70" s="42">
        <f t="shared" si="216"/>
        <v>0</v>
      </c>
      <c r="WX70" s="42">
        <f t="shared" si="216"/>
        <v>0</v>
      </c>
      <c r="WY70" s="42">
        <f t="shared" si="216"/>
        <v>0</v>
      </c>
      <c r="WZ70" s="42">
        <f t="shared" si="216"/>
        <v>0</v>
      </c>
      <c r="XA70" s="42">
        <f t="shared" si="216"/>
        <v>0</v>
      </c>
      <c r="XB70" s="42">
        <f t="shared" si="216"/>
        <v>0</v>
      </c>
      <c r="XC70" s="42">
        <f t="shared" si="216"/>
        <v>0</v>
      </c>
      <c r="XD70" s="42">
        <f t="shared" si="216"/>
        <v>0</v>
      </c>
      <c r="XE70" s="42">
        <f t="shared" si="216"/>
        <v>0</v>
      </c>
      <c r="XF70" s="42">
        <f t="shared" si="216"/>
        <v>0</v>
      </c>
      <c r="XG70" s="42">
        <f t="shared" si="216"/>
        <v>0</v>
      </c>
      <c r="XH70" s="42">
        <f t="shared" si="216"/>
        <v>0</v>
      </c>
      <c r="XI70" s="42">
        <f t="shared" si="216"/>
        <v>0</v>
      </c>
      <c r="XJ70" s="42">
        <f t="shared" si="216"/>
        <v>0</v>
      </c>
      <c r="XK70" s="42">
        <f t="shared" si="216"/>
        <v>0</v>
      </c>
      <c r="XL70" s="42">
        <f t="shared" si="216"/>
        <v>0</v>
      </c>
      <c r="XM70" s="42">
        <f t="shared" si="216"/>
        <v>0</v>
      </c>
      <c r="XN70" s="42">
        <f t="shared" si="216"/>
        <v>0</v>
      </c>
      <c r="XO70" s="42">
        <f t="shared" si="216"/>
        <v>0</v>
      </c>
      <c r="XP70" s="42">
        <f t="shared" si="216"/>
        <v>0</v>
      </c>
      <c r="XQ70" s="42">
        <f t="shared" si="216"/>
        <v>0</v>
      </c>
      <c r="XR70" s="42">
        <f t="shared" si="216"/>
        <v>0</v>
      </c>
      <c r="XS70" s="42">
        <f t="shared" si="217"/>
        <v>0</v>
      </c>
      <c r="XT70" s="42">
        <f t="shared" si="217"/>
        <v>0</v>
      </c>
      <c r="XU70" s="42">
        <f t="shared" si="217"/>
        <v>0</v>
      </c>
      <c r="XV70" s="42">
        <f t="shared" si="217"/>
        <v>0</v>
      </c>
      <c r="XW70" s="42">
        <f t="shared" si="217"/>
        <v>0</v>
      </c>
      <c r="XX70" s="42">
        <f t="shared" si="217"/>
        <v>0</v>
      </c>
      <c r="XY70" s="42">
        <f t="shared" si="217"/>
        <v>0</v>
      </c>
      <c r="XZ70" s="42">
        <f t="shared" si="217"/>
        <v>0</v>
      </c>
      <c r="YA70" s="42">
        <f t="shared" si="217"/>
        <v>0</v>
      </c>
      <c r="YB70" s="42">
        <f t="shared" si="217"/>
        <v>0</v>
      </c>
      <c r="YC70" s="42">
        <f t="shared" si="217"/>
        <v>0</v>
      </c>
      <c r="YD70" s="42">
        <f t="shared" si="217"/>
        <v>0</v>
      </c>
      <c r="YE70" s="23"/>
    </row>
    <row r="71" spans="1:655" x14ac:dyDescent="0.55000000000000004">
      <c r="A71" t="s">
        <v>73</v>
      </c>
      <c r="B71" s="42">
        <f t="shared" si="218"/>
        <v>0</v>
      </c>
      <c r="C71" s="42">
        <f t="shared" si="207"/>
        <v>0</v>
      </c>
      <c r="D71" s="42">
        <f t="shared" si="207"/>
        <v>0</v>
      </c>
      <c r="E71" s="42">
        <f t="shared" si="207"/>
        <v>0</v>
      </c>
      <c r="F71" s="42">
        <f t="shared" si="207"/>
        <v>0</v>
      </c>
      <c r="G71" s="42">
        <f t="shared" si="207"/>
        <v>0</v>
      </c>
      <c r="H71" s="42">
        <f t="shared" si="207"/>
        <v>0</v>
      </c>
      <c r="I71" s="42">
        <f t="shared" si="207"/>
        <v>0</v>
      </c>
      <c r="J71" s="42">
        <f t="shared" si="207"/>
        <v>0</v>
      </c>
      <c r="K71" s="42">
        <f t="shared" si="207"/>
        <v>0</v>
      </c>
      <c r="L71" s="42">
        <f t="shared" si="207"/>
        <v>0</v>
      </c>
      <c r="M71" s="42">
        <f t="shared" si="207"/>
        <v>0</v>
      </c>
      <c r="N71" s="42">
        <f t="shared" si="207"/>
        <v>0</v>
      </c>
      <c r="O71" s="42">
        <f t="shared" si="207"/>
        <v>0</v>
      </c>
      <c r="P71" s="42">
        <f t="shared" si="207"/>
        <v>0</v>
      </c>
      <c r="Q71" s="42">
        <f t="shared" si="207"/>
        <v>0</v>
      </c>
      <c r="R71" s="42">
        <f t="shared" si="207"/>
        <v>0</v>
      </c>
      <c r="S71" s="42">
        <f t="shared" si="207"/>
        <v>0</v>
      </c>
      <c r="T71" s="42">
        <f t="shared" si="207"/>
        <v>0</v>
      </c>
      <c r="U71" s="42">
        <f t="shared" si="207"/>
        <v>0</v>
      </c>
      <c r="V71" s="42">
        <f t="shared" si="207"/>
        <v>0</v>
      </c>
      <c r="W71" s="42">
        <f t="shared" si="207"/>
        <v>0</v>
      </c>
      <c r="X71" s="42">
        <f t="shared" si="207"/>
        <v>0</v>
      </c>
      <c r="Y71" s="42">
        <f t="shared" si="207"/>
        <v>0</v>
      </c>
      <c r="Z71" s="42">
        <f t="shared" si="207"/>
        <v>0</v>
      </c>
      <c r="AA71" s="42">
        <f t="shared" si="207"/>
        <v>1</v>
      </c>
      <c r="AB71" s="42">
        <f t="shared" si="207"/>
        <v>0</v>
      </c>
      <c r="AC71" s="42">
        <f t="shared" si="207"/>
        <v>0</v>
      </c>
      <c r="AD71" s="42">
        <f t="shared" si="207"/>
        <v>0</v>
      </c>
      <c r="AE71" s="42">
        <f t="shared" si="207"/>
        <v>0</v>
      </c>
      <c r="AF71" s="42">
        <f t="shared" si="207"/>
        <v>0</v>
      </c>
      <c r="AG71" s="42">
        <f t="shared" si="207"/>
        <v>0</v>
      </c>
      <c r="AH71" s="42">
        <f t="shared" si="207"/>
        <v>1</v>
      </c>
      <c r="AI71" s="42">
        <f t="shared" si="207"/>
        <v>0</v>
      </c>
      <c r="AJ71" s="42">
        <f t="shared" si="207"/>
        <v>0</v>
      </c>
      <c r="AK71" s="42">
        <f t="shared" si="207"/>
        <v>0</v>
      </c>
      <c r="AL71" s="42">
        <f t="shared" si="207"/>
        <v>0</v>
      </c>
      <c r="AM71" s="42">
        <f t="shared" si="207"/>
        <v>0</v>
      </c>
      <c r="AN71" s="42">
        <f t="shared" si="207"/>
        <v>0</v>
      </c>
      <c r="AO71" s="42">
        <f t="shared" si="207"/>
        <v>0</v>
      </c>
      <c r="AP71" s="42">
        <f t="shared" si="207"/>
        <v>0</v>
      </c>
      <c r="AQ71" s="42">
        <f t="shared" si="207"/>
        <v>0</v>
      </c>
      <c r="AR71" s="42">
        <f t="shared" si="207"/>
        <v>0</v>
      </c>
      <c r="AS71" s="42">
        <f t="shared" si="207"/>
        <v>0</v>
      </c>
      <c r="AT71" s="42">
        <f t="shared" si="207"/>
        <v>0</v>
      </c>
      <c r="AU71" s="42">
        <f t="shared" si="207"/>
        <v>0</v>
      </c>
      <c r="AV71" s="42">
        <f t="shared" si="207"/>
        <v>0</v>
      </c>
      <c r="AW71" s="42">
        <f t="shared" si="207"/>
        <v>0</v>
      </c>
      <c r="AX71" s="42">
        <f t="shared" si="207"/>
        <v>0</v>
      </c>
      <c r="AY71" s="42">
        <f t="shared" si="207"/>
        <v>1</v>
      </c>
      <c r="AZ71" s="42">
        <f t="shared" si="207"/>
        <v>0</v>
      </c>
      <c r="BA71" s="42">
        <f t="shared" si="207"/>
        <v>0</v>
      </c>
      <c r="BB71" s="42">
        <f t="shared" si="207"/>
        <v>0</v>
      </c>
      <c r="BC71" s="42">
        <f t="shared" si="207"/>
        <v>0</v>
      </c>
      <c r="BD71" s="42">
        <f t="shared" si="207"/>
        <v>0</v>
      </c>
      <c r="BE71" s="42">
        <f t="shared" si="207"/>
        <v>0</v>
      </c>
      <c r="BF71" s="42">
        <f t="shared" si="207"/>
        <v>0</v>
      </c>
      <c r="BG71" s="42">
        <f t="shared" si="207"/>
        <v>0</v>
      </c>
      <c r="BH71" s="42">
        <f t="shared" si="207"/>
        <v>0</v>
      </c>
      <c r="BI71" s="42">
        <f t="shared" si="207"/>
        <v>1</v>
      </c>
      <c r="BJ71" s="42">
        <f t="shared" si="207"/>
        <v>0</v>
      </c>
      <c r="BK71" s="42">
        <f t="shared" si="207"/>
        <v>0</v>
      </c>
      <c r="BL71" s="42">
        <f t="shared" si="207"/>
        <v>0</v>
      </c>
      <c r="BM71" s="42">
        <f t="shared" si="207"/>
        <v>0</v>
      </c>
      <c r="BN71" s="42">
        <f t="shared" si="207"/>
        <v>0</v>
      </c>
      <c r="BO71" s="42">
        <f t="shared" si="208"/>
        <v>0</v>
      </c>
      <c r="BP71" s="42">
        <f t="shared" si="208"/>
        <v>0</v>
      </c>
      <c r="BQ71" s="42">
        <f t="shared" si="208"/>
        <v>1</v>
      </c>
      <c r="BR71" s="42">
        <f t="shared" si="208"/>
        <v>0</v>
      </c>
      <c r="BS71" s="42">
        <f t="shared" si="208"/>
        <v>0</v>
      </c>
      <c r="BT71" s="42">
        <f t="shared" si="208"/>
        <v>0</v>
      </c>
      <c r="BU71" s="42">
        <f t="shared" si="208"/>
        <v>1</v>
      </c>
      <c r="BV71" s="42">
        <f t="shared" si="208"/>
        <v>1</v>
      </c>
      <c r="BW71" s="42">
        <f t="shared" si="208"/>
        <v>0</v>
      </c>
      <c r="BX71" s="42">
        <f t="shared" si="208"/>
        <v>0</v>
      </c>
      <c r="BY71" s="42">
        <f t="shared" si="208"/>
        <v>0</v>
      </c>
      <c r="BZ71" s="42">
        <f t="shared" si="208"/>
        <v>0</v>
      </c>
      <c r="CA71" s="42">
        <f t="shared" si="208"/>
        <v>0</v>
      </c>
      <c r="CB71" s="42">
        <f t="shared" si="208"/>
        <v>0</v>
      </c>
      <c r="CC71" s="42">
        <f t="shared" si="208"/>
        <v>0</v>
      </c>
      <c r="CD71" s="42">
        <f t="shared" si="208"/>
        <v>0</v>
      </c>
      <c r="CE71" s="42">
        <f t="shared" si="208"/>
        <v>0</v>
      </c>
      <c r="CF71" s="42">
        <f t="shared" si="208"/>
        <v>0</v>
      </c>
      <c r="CG71" s="42">
        <f t="shared" si="208"/>
        <v>0</v>
      </c>
      <c r="CH71" s="42">
        <f t="shared" si="208"/>
        <v>0</v>
      </c>
      <c r="CI71" s="42">
        <f t="shared" si="208"/>
        <v>0</v>
      </c>
      <c r="CJ71" s="42">
        <f t="shared" si="208"/>
        <v>0</v>
      </c>
      <c r="CK71" s="42">
        <f t="shared" si="208"/>
        <v>0</v>
      </c>
      <c r="CL71" s="42">
        <f t="shared" si="208"/>
        <v>0</v>
      </c>
      <c r="CM71" s="42">
        <f t="shared" si="208"/>
        <v>0</v>
      </c>
      <c r="CN71" s="42">
        <f t="shared" si="208"/>
        <v>0</v>
      </c>
      <c r="CO71" s="42">
        <f t="shared" si="208"/>
        <v>0</v>
      </c>
      <c r="CP71" s="42">
        <f t="shared" si="208"/>
        <v>0</v>
      </c>
      <c r="CQ71" s="42">
        <f t="shared" si="208"/>
        <v>0</v>
      </c>
      <c r="CR71" s="42">
        <f t="shared" si="208"/>
        <v>0</v>
      </c>
      <c r="CS71" s="42">
        <f t="shared" si="208"/>
        <v>0</v>
      </c>
      <c r="CT71" s="42">
        <f t="shared" si="208"/>
        <v>0</v>
      </c>
      <c r="CU71" s="42">
        <f t="shared" si="208"/>
        <v>0</v>
      </c>
      <c r="CV71" s="42">
        <f t="shared" si="208"/>
        <v>0</v>
      </c>
      <c r="CW71" s="42">
        <f t="shared" si="208"/>
        <v>0</v>
      </c>
      <c r="CX71" s="42">
        <f t="shared" si="208"/>
        <v>0</v>
      </c>
      <c r="CY71" s="42">
        <f t="shared" si="208"/>
        <v>0</v>
      </c>
      <c r="CZ71" s="42">
        <f t="shared" si="208"/>
        <v>0</v>
      </c>
      <c r="DA71" s="42">
        <f t="shared" si="208"/>
        <v>0</v>
      </c>
      <c r="DB71" s="42">
        <f t="shared" si="208"/>
        <v>0</v>
      </c>
      <c r="DC71" s="42">
        <f t="shared" si="208"/>
        <v>0</v>
      </c>
      <c r="DD71" s="42">
        <f t="shared" si="208"/>
        <v>0</v>
      </c>
      <c r="DE71" s="42">
        <f t="shared" si="208"/>
        <v>0</v>
      </c>
      <c r="DF71" s="42">
        <f t="shared" si="208"/>
        <v>0</v>
      </c>
      <c r="DG71" s="42">
        <f t="shared" si="208"/>
        <v>0</v>
      </c>
      <c r="DH71" s="42">
        <f t="shared" si="208"/>
        <v>0</v>
      </c>
      <c r="DI71" s="42">
        <f t="shared" si="208"/>
        <v>0</v>
      </c>
      <c r="DJ71" s="42">
        <f t="shared" si="208"/>
        <v>0</v>
      </c>
      <c r="DK71" s="42">
        <f t="shared" si="208"/>
        <v>0</v>
      </c>
      <c r="DL71" s="42">
        <f t="shared" si="208"/>
        <v>0</v>
      </c>
      <c r="DM71" s="42">
        <f t="shared" si="208"/>
        <v>0</v>
      </c>
      <c r="DN71" s="42">
        <f t="shared" si="208"/>
        <v>0</v>
      </c>
      <c r="DO71" s="42">
        <f t="shared" si="208"/>
        <v>0</v>
      </c>
      <c r="DP71" s="42">
        <f t="shared" si="208"/>
        <v>0</v>
      </c>
      <c r="DQ71" s="42">
        <f t="shared" si="208"/>
        <v>0</v>
      </c>
      <c r="DR71" s="42">
        <f t="shared" si="208"/>
        <v>0</v>
      </c>
      <c r="DS71" s="42">
        <f t="shared" si="208"/>
        <v>0</v>
      </c>
      <c r="DT71" s="42">
        <f t="shared" si="208"/>
        <v>0</v>
      </c>
      <c r="DU71" s="42">
        <f t="shared" si="208"/>
        <v>0</v>
      </c>
      <c r="DV71" s="42">
        <f t="shared" si="208"/>
        <v>0</v>
      </c>
      <c r="DW71" s="42">
        <f t="shared" si="208"/>
        <v>0</v>
      </c>
      <c r="DX71" s="42">
        <f t="shared" si="208"/>
        <v>1</v>
      </c>
      <c r="DY71" s="42">
        <f t="shared" si="208"/>
        <v>0</v>
      </c>
      <c r="DZ71" s="42">
        <f t="shared" ref="DZ71:GK75" si="219">IF(DZ$67=$A71,1,0)</f>
        <v>0</v>
      </c>
      <c r="EA71" s="42">
        <f t="shared" si="219"/>
        <v>0</v>
      </c>
      <c r="EB71" s="42">
        <f t="shared" si="219"/>
        <v>0</v>
      </c>
      <c r="EC71" s="42">
        <f t="shared" si="219"/>
        <v>0</v>
      </c>
      <c r="ED71" s="42">
        <f t="shared" si="219"/>
        <v>0</v>
      </c>
      <c r="EE71" s="42">
        <f t="shared" si="219"/>
        <v>0</v>
      </c>
      <c r="EF71" s="42">
        <f t="shared" si="219"/>
        <v>0</v>
      </c>
      <c r="EG71" s="42">
        <f t="shared" si="219"/>
        <v>0</v>
      </c>
      <c r="EH71" s="42">
        <f t="shared" si="219"/>
        <v>0</v>
      </c>
      <c r="EI71" s="42">
        <f t="shared" si="219"/>
        <v>0</v>
      </c>
      <c r="EJ71" s="42">
        <f t="shared" si="219"/>
        <v>0</v>
      </c>
      <c r="EK71" s="42">
        <f t="shared" si="219"/>
        <v>0</v>
      </c>
      <c r="EL71" s="42">
        <f t="shared" si="219"/>
        <v>0</v>
      </c>
      <c r="EM71" s="42">
        <f t="shared" si="219"/>
        <v>0</v>
      </c>
      <c r="EN71" s="42">
        <f t="shared" si="219"/>
        <v>0</v>
      </c>
      <c r="EO71" s="42">
        <f t="shared" si="219"/>
        <v>0</v>
      </c>
      <c r="EP71" s="42">
        <f t="shared" si="219"/>
        <v>0</v>
      </c>
      <c r="EQ71" s="42">
        <f t="shared" si="219"/>
        <v>0</v>
      </c>
      <c r="ER71" s="42">
        <f t="shared" si="219"/>
        <v>0</v>
      </c>
      <c r="ES71" s="42">
        <f t="shared" si="219"/>
        <v>0</v>
      </c>
      <c r="ET71" s="42">
        <f t="shared" si="219"/>
        <v>0</v>
      </c>
      <c r="EU71" s="42">
        <f t="shared" si="219"/>
        <v>0</v>
      </c>
      <c r="EV71" s="42">
        <f t="shared" si="219"/>
        <v>0</v>
      </c>
      <c r="EW71" s="42">
        <f t="shared" si="219"/>
        <v>0</v>
      </c>
      <c r="EX71" s="42">
        <f t="shared" si="219"/>
        <v>0</v>
      </c>
      <c r="EY71" s="42">
        <f t="shared" si="219"/>
        <v>0</v>
      </c>
      <c r="EZ71" s="42">
        <f t="shared" si="219"/>
        <v>0</v>
      </c>
      <c r="FA71" s="42">
        <f t="shared" si="219"/>
        <v>0</v>
      </c>
      <c r="FB71" s="42">
        <f t="shared" si="219"/>
        <v>0</v>
      </c>
      <c r="FC71" s="42">
        <f t="shared" si="219"/>
        <v>0</v>
      </c>
      <c r="FD71" s="42">
        <f t="shared" si="219"/>
        <v>0</v>
      </c>
      <c r="FE71" s="42">
        <f t="shared" si="219"/>
        <v>0</v>
      </c>
      <c r="FF71" s="42">
        <f t="shared" si="219"/>
        <v>0</v>
      </c>
      <c r="FG71" s="42">
        <f t="shared" si="219"/>
        <v>0</v>
      </c>
      <c r="FH71" s="42">
        <f t="shared" si="219"/>
        <v>0</v>
      </c>
      <c r="FI71" s="42">
        <f t="shared" si="219"/>
        <v>0</v>
      </c>
      <c r="FJ71" s="42">
        <f t="shared" si="219"/>
        <v>0</v>
      </c>
      <c r="FK71" s="42">
        <f t="shared" si="219"/>
        <v>0</v>
      </c>
      <c r="FL71" s="42">
        <f t="shared" si="219"/>
        <v>0</v>
      </c>
      <c r="FM71" s="42">
        <f t="shared" si="219"/>
        <v>0</v>
      </c>
      <c r="FN71" s="42">
        <f t="shared" si="219"/>
        <v>0</v>
      </c>
      <c r="FO71" s="42">
        <f t="shared" si="219"/>
        <v>0</v>
      </c>
      <c r="FP71" s="42">
        <f t="shared" si="219"/>
        <v>0</v>
      </c>
      <c r="FQ71" s="42">
        <f t="shared" si="219"/>
        <v>0</v>
      </c>
      <c r="FR71" s="42">
        <f t="shared" si="219"/>
        <v>0</v>
      </c>
      <c r="FS71" s="42">
        <f t="shared" si="219"/>
        <v>0</v>
      </c>
      <c r="FT71" s="42">
        <f t="shared" si="219"/>
        <v>0</v>
      </c>
      <c r="FU71" s="42">
        <f t="shared" si="219"/>
        <v>0</v>
      </c>
      <c r="FV71" s="42">
        <f t="shared" si="219"/>
        <v>0</v>
      </c>
      <c r="FW71" s="42">
        <f t="shared" si="219"/>
        <v>0</v>
      </c>
      <c r="FX71" s="42">
        <f t="shared" si="219"/>
        <v>0</v>
      </c>
      <c r="FY71" s="42">
        <f t="shared" si="219"/>
        <v>0</v>
      </c>
      <c r="FZ71" s="42">
        <f t="shared" si="219"/>
        <v>0</v>
      </c>
      <c r="GA71" s="42">
        <f t="shared" si="219"/>
        <v>0</v>
      </c>
      <c r="GB71" s="42">
        <f t="shared" si="219"/>
        <v>0</v>
      </c>
      <c r="GC71" s="42">
        <f t="shared" si="219"/>
        <v>0</v>
      </c>
      <c r="GD71" s="42">
        <f t="shared" si="219"/>
        <v>0</v>
      </c>
      <c r="GE71" s="42">
        <f t="shared" si="219"/>
        <v>0</v>
      </c>
      <c r="GF71" s="42">
        <f t="shared" si="219"/>
        <v>0</v>
      </c>
      <c r="GG71" s="42">
        <f t="shared" si="219"/>
        <v>0</v>
      </c>
      <c r="GH71" s="42">
        <f t="shared" si="219"/>
        <v>0</v>
      </c>
      <c r="GI71" s="42">
        <f t="shared" si="219"/>
        <v>0</v>
      </c>
      <c r="GJ71" s="42">
        <f t="shared" si="219"/>
        <v>0</v>
      </c>
      <c r="GK71" s="42">
        <f t="shared" si="219"/>
        <v>0</v>
      </c>
      <c r="GL71" s="42">
        <f t="shared" si="209"/>
        <v>0</v>
      </c>
      <c r="GM71" s="42">
        <f t="shared" si="210"/>
        <v>0</v>
      </c>
      <c r="GN71" s="42">
        <f t="shared" si="210"/>
        <v>0</v>
      </c>
      <c r="GO71" s="42">
        <f t="shared" si="210"/>
        <v>0</v>
      </c>
      <c r="GP71" s="42">
        <f t="shared" si="210"/>
        <v>0</v>
      </c>
      <c r="GQ71" s="42">
        <f t="shared" si="210"/>
        <v>0</v>
      </c>
      <c r="GR71" s="42">
        <f t="shared" si="210"/>
        <v>0</v>
      </c>
      <c r="GS71" s="42">
        <f t="shared" si="210"/>
        <v>0</v>
      </c>
      <c r="GT71" s="42">
        <f t="shared" si="210"/>
        <v>0</v>
      </c>
      <c r="GU71" s="42">
        <f t="shared" si="210"/>
        <v>0</v>
      </c>
      <c r="GV71" s="42">
        <f t="shared" si="210"/>
        <v>0</v>
      </c>
      <c r="GW71" s="42">
        <f t="shared" si="210"/>
        <v>0</v>
      </c>
      <c r="GX71" s="42">
        <f t="shared" si="210"/>
        <v>0</v>
      </c>
      <c r="GY71" s="42">
        <f t="shared" si="210"/>
        <v>0</v>
      </c>
      <c r="GZ71" s="42">
        <f t="shared" si="210"/>
        <v>0</v>
      </c>
      <c r="HA71" s="42">
        <f t="shared" si="210"/>
        <v>0</v>
      </c>
      <c r="HB71" s="42">
        <f t="shared" si="210"/>
        <v>0</v>
      </c>
      <c r="HC71" s="42">
        <f t="shared" si="210"/>
        <v>0</v>
      </c>
      <c r="HD71" s="42">
        <f t="shared" si="210"/>
        <v>0</v>
      </c>
      <c r="HE71" s="42">
        <f t="shared" si="210"/>
        <v>0</v>
      </c>
      <c r="HF71" s="42">
        <f t="shared" si="210"/>
        <v>0</v>
      </c>
      <c r="HG71" s="42">
        <f t="shared" si="210"/>
        <v>0</v>
      </c>
      <c r="HH71" s="42">
        <f t="shared" si="210"/>
        <v>0</v>
      </c>
      <c r="HI71" s="42">
        <f t="shared" si="210"/>
        <v>0</v>
      </c>
      <c r="HJ71" s="42">
        <f t="shared" si="210"/>
        <v>0</v>
      </c>
      <c r="HK71" s="42">
        <f t="shared" si="210"/>
        <v>0</v>
      </c>
      <c r="HL71" s="42">
        <f t="shared" si="210"/>
        <v>0</v>
      </c>
      <c r="HM71" s="42">
        <f t="shared" si="210"/>
        <v>0</v>
      </c>
      <c r="HN71" s="42">
        <f t="shared" si="210"/>
        <v>0</v>
      </c>
      <c r="HO71" s="42">
        <f t="shared" si="210"/>
        <v>0</v>
      </c>
      <c r="HP71" s="42">
        <f t="shared" si="210"/>
        <v>0</v>
      </c>
      <c r="HQ71" s="42">
        <f t="shared" si="210"/>
        <v>0</v>
      </c>
      <c r="HR71" s="42">
        <f t="shared" si="210"/>
        <v>0</v>
      </c>
      <c r="HS71" s="42">
        <f t="shared" si="210"/>
        <v>0</v>
      </c>
      <c r="HT71" s="42">
        <f t="shared" si="210"/>
        <v>0</v>
      </c>
      <c r="HU71" s="42">
        <f t="shared" si="210"/>
        <v>0</v>
      </c>
      <c r="HV71" s="42">
        <f t="shared" si="210"/>
        <v>0</v>
      </c>
      <c r="HW71" s="42">
        <f t="shared" si="210"/>
        <v>0</v>
      </c>
      <c r="HX71" s="42">
        <f t="shared" si="210"/>
        <v>0</v>
      </c>
      <c r="HY71" s="42">
        <f t="shared" si="210"/>
        <v>0</v>
      </c>
      <c r="HZ71" s="42">
        <f t="shared" si="210"/>
        <v>0</v>
      </c>
      <c r="IA71" s="42">
        <f t="shared" si="210"/>
        <v>0</v>
      </c>
      <c r="IB71" s="42">
        <f t="shared" si="210"/>
        <v>0</v>
      </c>
      <c r="IC71" s="42">
        <f t="shared" si="210"/>
        <v>0</v>
      </c>
      <c r="ID71" s="42">
        <f t="shared" si="210"/>
        <v>0</v>
      </c>
      <c r="IE71" s="42">
        <f t="shared" si="210"/>
        <v>0</v>
      </c>
      <c r="IF71" s="42">
        <f t="shared" si="210"/>
        <v>0</v>
      </c>
      <c r="IG71" s="42">
        <f t="shared" si="210"/>
        <v>0</v>
      </c>
      <c r="IH71" s="42">
        <f t="shared" si="210"/>
        <v>0</v>
      </c>
      <c r="II71" s="42">
        <f t="shared" si="210"/>
        <v>0</v>
      </c>
      <c r="IJ71" s="42">
        <f t="shared" si="210"/>
        <v>0</v>
      </c>
      <c r="IK71" s="42">
        <f t="shared" si="210"/>
        <v>0</v>
      </c>
      <c r="IL71" s="42">
        <f t="shared" si="210"/>
        <v>0</v>
      </c>
      <c r="IM71" s="42">
        <f t="shared" si="210"/>
        <v>0</v>
      </c>
      <c r="IN71" s="42">
        <f t="shared" si="210"/>
        <v>0</v>
      </c>
      <c r="IO71" s="42">
        <f t="shared" si="210"/>
        <v>0</v>
      </c>
      <c r="IP71" s="42">
        <f t="shared" si="210"/>
        <v>0</v>
      </c>
      <c r="IQ71" s="42">
        <f t="shared" si="210"/>
        <v>0</v>
      </c>
      <c r="IR71" s="42">
        <f t="shared" si="210"/>
        <v>0</v>
      </c>
      <c r="IS71" s="42">
        <f t="shared" si="210"/>
        <v>0</v>
      </c>
      <c r="IT71" s="42">
        <f t="shared" si="210"/>
        <v>0</v>
      </c>
      <c r="IU71" s="42">
        <f t="shared" si="210"/>
        <v>0</v>
      </c>
      <c r="IV71" s="42">
        <f t="shared" si="210"/>
        <v>0</v>
      </c>
      <c r="IW71" s="42">
        <f t="shared" si="210"/>
        <v>0</v>
      </c>
      <c r="IX71" s="42">
        <f t="shared" ref="IX71:LI75" si="220">IF(IX$67=$A71,1,0)</f>
        <v>0</v>
      </c>
      <c r="IY71" s="42">
        <f t="shared" si="220"/>
        <v>0</v>
      </c>
      <c r="IZ71" s="42">
        <f t="shared" si="220"/>
        <v>0</v>
      </c>
      <c r="JA71" s="42">
        <f t="shared" si="220"/>
        <v>0</v>
      </c>
      <c r="JB71" s="42">
        <f t="shared" si="220"/>
        <v>0</v>
      </c>
      <c r="JC71" s="42">
        <f t="shared" si="220"/>
        <v>0</v>
      </c>
      <c r="JD71" s="42">
        <f t="shared" si="220"/>
        <v>0</v>
      </c>
      <c r="JE71" s="42">
        <f t="shared" si="220"/>
        <v>0</v>
      </c>
      <c r="JF71" s="42">
        <f t="shared" si="220"/>
        <v>0</v>
      </c>
      <c r="JG71" s="42">
        <f t="shared" si="220"/>
        <v>0</v>
      </c>
      <c r="JH71" s="42">
        <f t="shared" si="220"/>
        <v>0</v>
      </c>
      <c r="JI71" s="42">
        <f t="shared" si="220"/>
        <v>0</v>
      </c>
      <c r="JJ71" s="42">
        <f t="shared" si="220"/>
        <v>0</v>
      </c>
      <c r="JK71" s="42">
        <f t="shared" si="220"/>
        <v>0</v>
      </c>
      <c r="JL71" s="42">
        <f t="shared" si="220"/>
        <v>0</v>
      </c>
      <c r="JM71" s="42">
        <f t="shared" si="220"/>
        <v>0</v>
      </c>
      <c r="JN71" s="42">
        <f t="shared" si="220"/>
        <v>0</v>
      </c>
      <c r="JO71" s="42">
        <f t="shared" si="220"/>
        <v>0</v>
      </c>
      <c r="JP71" s="42">
        <f t="shared" si="220"/>
        <v>0</v>
      </c>
      <c r="JQ71" s="42">
        <f t="shared" si="220"/>
        <v>0</v>
      </c>
      <c r="JR71" s="42">
        <f t="shared" si="220"/>
        <v>0</v>
      </c>
      <c r="JS71" s="42">
        <f t="shared" si="220"/>
        <v>0</v>
      </c>
      <c r="JT71" s="42">
        <f t="shared" si="220"/>
        <v>0</v>
      </c>
      <c r="JU71" s="42">
        <f t="shared" si="220"/>
        <v>0</v>
      </c>
      <c r="JV71" s="42">
        <f t="shared" si="220"/>
        <v>0</v>
      </c>
      <c r="JW71" s="42">
        <f t="shared" si="220"/>
        <v>0</v>
      </c>
      <c r="JX71" s="42">
        <f t="shared" si="220"/>
        <v>0</v>
      </c>
      <c r="JY71" s="42">
        <f t="shared" si="220"/>
        <v>0</v>
      </c>
      <c r="JZ71" s="42">
        <f t="shared" si="220"/>
        <v>0</v>
      </c>
      <c r="KA71" s="42">
        <f t="shared" si="220"/>
        <v>0</v>
      </c>
      <c r="KB71" s="42">
        <f t="shared" si="220"/>
        <v>0</v>
      </c>
      <c r="KC71" s="42">
        <f t="shared" si="220"/>
        <v>0</v>
      </c>
      <c r="KD71" s="42">
        <f t="shared" si="220"/>
        <v>0</v>
      </c>
      <c r="KE71" s="42">
        <f t="shared" si="220"/>
        <v>0</v>
      </c>
      <c r="KF71" s="42">
        <f t="shared" si="220"/>
        <v>0</v>
      </c>
      <c r="KG71" s="42">
        <f t="shared" si="220"/>
        <v>0</v>
      </c>
      <c r="KH71" s="42">
        <f t="shared" si="220"/>
        <v>0</v>
      </c>
      <c r="KI71" s="42">
        <f t="shared" si="220"/>
        <v>0</v>
      </c>
      <c r="KJ71" s="42">
        <f t="shared" si="220"/>
        <v>0</v>
      </c>
      <c r="KK71" s="42">
        <f t="shared" si="220"/>
        <v>0</v>
      </c>
      <c r="KL71" s="42">
        <f t="shared" si="220"/>
        <v>0</v>
      </c>
      <c r="KM71" s="42">
        <f t="shared" si="220"/>
        <v>0</v>
      </c>
      <c r="KN71" s="42">
        <f t="shared" si="220"/>
        <v>0</v>
      </c>
      <c r="KO71" s="42">
        <f t="shared" si="220"/>
        <v>0</v>
      </c>
      <c r="KP71" s="42">
        <f t="shared" si="220"/>
        <v>0</v>
      </c>
      <c r="KQ71" s="42">
        <f t="shared" si="220"/>
        <v>0</v>
      </c>
      <c r="KR71" s="42">
        <f t="shared" si="220"/>
        <v>0</v>
      </c>
      <c r="KS71" s="42">
        <f t="shared" si="220"/>
        <v>0</v>
      </c>
      <c r="KT71" s="42">
        <f t="shared" si="220"/>
        <v>0</v>
      </c>
      <c r="KU71" s="42">
        <f t="shared" si="220"/>
        <v>0</v>
      </c>
      <c r="KV71" s="42">
        <f t="shared" si="220"/>
        <v>0</v>
      </c>
      <c r="KW71" s="42">
        <f t="shared" si="220"/>
        <v>0</v>
      </c>
      <c r="KX71" s="42">
        <f t="shared" si="220"/>
        <v>0</v>
      </c>
      <c r="KY71" s="42">
        <f t="shared" si="220"/>
        <v>0</v>
      </c>
      <c r="KZ71" s="42">
        <f t="shared" si="220"/>
        <v>0</v>
      </c>
      <c r="LA71" s="42">
        <f t="shared" si="220"/>
        <v>0</v>
      </c>
      <c r="LB71" s="42">
        <f t="shared" si="220"/>
        <v>0</v>
      </c>
      <c r="LC71" s="42">
        <f t="shared" si="220"/>
        <v>0</v>
      </c>
      <c r="LD71" s="42">
        <f t="shared" si="220"/>
        <v>0</v>
      </c>
      <c r="LE71" s="42">
        <f t="shared" si="220"/>
        <v>0</v>
      </c>
      <c r="LF71" s="42">
        <f t="shared" si="220"/>
        <v>0</v>
      </c>
      <c r="LG71" s="42">
        <f t="shared" si="220"/>
        <v>0</v>
      </c>
      <c r="LH71" s="42">
        <f t="shared" si="220"/>
        <v>0</v>
      </c>
      <c r="LI71" s="42">
        <f t="shared" si="220"/>
        <v>0</v>
      </c>
      <c r="LJ71" s="42">
        <f t="shared" si="211"/>
        <v>0</v>
      </c>
      <c r="LK71" s="42">
        <f t="shared" si="212"/>
        <v>0</v>
      </c>
      <c r="LL71" s="42">
        <f t="shared" si="212"/>
        <v>0</v>
      </c>
      <c r="LM71" s="42">
        <f t="shared" si="212"/>
        <v>0</v>
      </c>
      <c r="LN71" s="42">
        <f t="shared" si="212"/>
        <v>0</v>
      </c>
      <c r="LO71" s="42">
        <f t="shared" si="212"/>
        <v>0</v>
      </c>
      <c r="LP71" s="42">
        <f t="shared" si="212"/>
        <v>0</v>
      </c>
      <c r="LQ71" s="42">
        <f t="shared" si="212"/>
        <v>0</v>
      </c>
      <c r="LR71" s="42">
        <f t="shared" si="212"/>
        <v>0</v>
      </c>
      <c r="LS71" s="42">
        <f t="shared" si="212"/>
        <v>0</v>
      </c>
      <c r="LT71" s="42">
        <f t="shared" si="212"/>
        <v>0</v>
      </c>
      <c r="LU71" s="42">
        <f t="shared" si="212"/>
        <v>0</v>
      </c>
      <c r="LV71" s="42">
        <f t="shared" si="212"/>
        <v>0</v>
      </c>
      <c r="LW71" s="42">
        <f t="shared" si="212"/>
        <v>0</v>
      </c>
      <c r="LX71" s="42">
        <f t="shared" si="212"/>
        <v>0</v>
      </c>
      <c r="LY71" s="42">
        <f t="shared" si="212"/>
        <v>0</v>
      </c>
      <c r="LZ71" s="42">
        <f t="shared" si="212"/>
        <v>0</v>
      </c>
      <c r="MA71" s="42">
        <f t="shared" si="212"/>
        <v>0</v>
      </c>
      <c r="MB71" s="42">
        <f t="shared" si="212"/>
        <v>0</v>
      </c>
      <c r="MC71" s="42">
        <f t="shared" si="212"/>
        <v>0</v>
      </c>
      <c r="MD71" s="42">
        <f t="shared" si="212"/>
        <v>0</v>
      </c>
      <c r="ME71" s="42">
        <f t="shared" si="212"/>
        <v>0</v>
      </c>
      <c r="MF71" s="42">
        <f t="shared" si="212"/>
        <v>0</v>
      </c>
      <c r="MG71" s="42">
        <f t="shared" si="212"/>
        <v>0</v>
      </c>
      <c r="MH71" s="42">
        <f t="shared" si="212"/>
        <v>0</v>
      </c>
      <c r="MI71" s="42">
        <f t="shared" si="212"/>
        <v>0</v>
      </c>
      <c r="MJ71" s="42">
        <f t="shared" si="212"/>
        <v>0</v>
      </c>
      <c r="MK71" s="42">
        <f t="shared" si="212"/>
        <v>0</v>
      </c>
      <c r="ML71" s="42">
        <f t="shared" si="212"/>
        <v>0</v>
      </c>
      <c r="MM71" s="42">
        <f t="shared" si="212"/>
        <v>0</v>
      </c>
      <c r="MN71" s="42">
        <f t="shared" si="212"/>
        <v>0</v>
      </c>
      <c r="MO71" s="42">
        <f t="shared" si="212"/>
        <v>0</v>
      </c>
      <c r="MP71" s="42">
        <f t="shared" si="212"/>
        <v>0</v>
      </c>
      <c r="MQ71" s="42">
        <f t="shared" si="212"/>
        <v>0</v>
      </c>
      <c r="MR71" s="42">
        <f t="shared" si="212"/>
        <v>0</v>
      </c>
      <c r="MS71" s="42">
        <f t="shared" si="212"/>
        <v>0</v>
      </c>
      <c r="MT71" s="42">
        <f t="shared" si="212"/>
        <v>0</v>
      </c>
      <c r="MU71" s="42">
        <f t="shared" si="212"/>
        <v>0</v>
      </c>
      <c r="MV71" s="42">
        <f t="shared" si="212"/>
        <v>0</v>
      </c>
      <c r="MW71" s="42">
        <f t="shared" si="212"/>
        <v>0</v>
      </c>
      <c r="MX71" s="42">
        <f t="shared" si="212"/>
        <v>0</v>
      </c>
      <c r="MY71" s="42">
        <f t="shared" si="212"/>
        <v>0</v>
      </c>
      <c r="MZ71" s="42">
        <f t="shared" si="212"/>
        <v>0</v>
      </c>
      <c r="NA71" s="42">
        <f t="shared" si="212"/>
        <v>0</v>
      </c>
      <c r="NB71" s="42">
        <f t="shared" si="212"/>
        <v>0</v>
      </c>
      <c r="NC71" s="42">
        <f t="shared" si="212"/>
        <v>0</v>
      </c>
      <c r="ND71" s="42">
        <f t="shared" si="212"/>
        <v>0</v>
      </c>
      <c r="NE71" s="42">
        <f t="shared" si="212"/>
        <v>0</v>
      </c>
      <c r="NF71" s="42">
        <f t="shared" si="212"/>
        <v>0</v>
      </c>
      <c r="NG71" s="42">
        <f t="shared" si="212"/>
        <v>1</v>
      </c>
      <c r="NH71" s="42">
        <f t="shared" si="212"/>
        <v>0</v>
      </c>
      <c r="NI71" s="42">
        <f t="shared" si="212"/>
        <v>0</v>
      </c>
      <c r="NJ71" s="42">
        <f t="shared" si="212"/>
        <v>0</v>
      </c>
      <c r="NK71" s="42">
        <f t="shared" si="212"/>
        <v>0</v>
      </c>
      <c r="NL71" s="42">
        <f t="shared" si="212"/>
        <v>0</v>
      </c>
      <c r="NM71" s="42">
        <f t="shared" si="212"/>
        <v>0</v>
      </c>
      <c r="NN71" s="42">
        <f t="shared" si="212"/>
        <v>0</v>
      </c>
      <c r="NO71" s="42">
        <f t="shared" si="212"/>
        <v>0</v>
      </c>
      <c r="NP71" s="42">
        <f t="shared" si="212"/>
        <v>0</v>
      </c>
      <c r="NQ71" s="42">
        <f t="shared" si="212"/>
        <v>0</v>
      </c>
      <c r="NR71" s="42">
        <f t="shared" si="212"/>
        <v>0</v>
      </c>
      <c r="NS71" s="42">
        <f t="shared" si="212"/>
        <v>0</v>
      </c>
      <c r="NT71" s="42">
        <f t="shared" si="212"/>
        <v>0</v>
      </c>
      <c r="NU71" s="42">
        <f t="shared" si="212"/>
        <v>0</v>
      </c>
      <c r="NV71" s="42">
        <f t="shared" ref="NV71:QG75" si="221">IF(NV$67=$A71,1,0)</f>
        <v>0</v>
      </c>
      <c r="NW71" s="42">
        <f t="shared" si="221"/>
        <v>0</v>
      </c>
      <c r="NX71" s="42">
        <f t="shared" si="221"/>
        <v>0</v>
      </c>
      <c r="NY71" s="42">
        <f t="shared" si="221"/>
        <v>0</v>
      </c>
      <c r="NZ71" s="42">
        <f t="shared" si="221"/>
        <v>0</v>
      </c>
      <c r="OA71" s="42">
        <f t="shared" si="221"/>
        <v>0</v>
      </c>
      <c r="OB71" s="42">
        <f t="shared" si="221"/>
        <v>0</v>
      </c>
      <c r="OC71" s="42">
        <f t="shared" si="221"/>
        <v>0</v>
      </c>
      <c r="OD71" s="42">
        <f t="shared" si="221"/>
        <v>0</v>
      </c>
      <c r="OE71" s="42">
        <f t="shared" si="221"/>
        <v>0</v>
      </c>
      <c r="OF71" s="42">
        <f t="shared" si="221"/>
        <v>0</v>
      </c>
      <c r="OG71" s="42">
        <f t="shared" si="221"/>
        <v>0</v>
      </c>
      <c r="OH71" s="42">
        <f t="shared" si="221"/>
        <v>0</v>
      </c>
      <c r="OI71" s="42">
        <f t="shared" si="221"/>
        <v>0</v>
      </c>
      <c r="OJ71" s="42">
        <f t="shared" si="221"/>
        <v>0</v>
      </c>
      <c r="OK71" s="42">
        <f t="shared" si="221"/>
        <v>0</v>
      </c>
      <c r="OL71" s="42">
        <f t="shared" si="221"/>
        <v>0</v>
      </c>
      <c r="OM71" s="42">
        <f t="shared" si="221"/>
        <v>0</v>
      </c>
      <c r="ON71" s="42">
        <f t="shared" si="221"/>
        <v>0</v>
      </c>
      <c r="OO71" s="42">
        <f t="shared" si="221"/>
        <v>0</v>
      </c>
      <c r="OP71" s="42">
        <f t="shared" si="221"/>
        <v>0</v>
      </c>
      <c r="OQ71" s="42">
        <f t="shared" si="221"/>
        <v>0</v>
      </c>
      <c r="OR71" s="42">
        <f t="shared" si="221"/>
        <v>0</v>
      </c>
      <c r="OS71" s="42">
        <f t="shared" si="221"/>
        <v>0</v>
      </c>
      <c r="OT71" s="42">
        <f t="shared" si="221"/>
        <v>0</v>
      </c>
      <c r="OU71" s="42">
        <f t="shared" si="221"/>
        <v>0</v>
      </c>
      <c r="OV71" s="42">
        <f t="shared" si="221"/>
        <v>0</v>
      </c>
      <c r="OW71" s="42">
        <f t="shared" si="221"/>
        <v>0</v>
      </c>
      <c r="OX71" s="42">
        <f t="shared" si="221"/>
        <v>0</v>
      </c>
      <c r="OY71" s="42">
        <f t="shared" si="221"/>
        <v>0</v>
      </c>
      <c r="OZ71" s="42">
        <f t="shared" si="221"/>
        <v>0</v>
      </c>
      <c r="PA71" s="42">
        <f t="shared" si="221"/>
        <v>0</v>
      </c>
      <c r="PB71" s="42">
        <f t="shared" si="221"/>
        <v>0</v>
      </c>
      <c r="PC71" s="42">
        <f t="shared" si="221"/>
        <v>0</v>
      </c>
      <c r="PD71" s="42">
        <f t="shared" si="221"/>
        <v>0</v>
      </c>
      <c r="PE71" s="42">
        <f t="shared" si="221"/>
        <v>0</v>
      </c>
      <c r="PF71" s="42">
        <f t="shared" si="221"/>
        <v>0</v>
      </c>
      <c r="PG71" s="42">
        <f t="shared" si="221"/>
        <v>0</v>
      </c>
      <c r="PH71" s="42">
        <f t="shared" si="221"/>
        <v>0</v>
      </c>
      <c r="PI71" s="42">
        <f t="shared" si="221"/>
        <v>0</v>
      </c>
      <c r="PJ71" s="42">
        <f t="shared" si="221"/>
        <v>0</v>
      </c>
      <c r="PK71" s="42">
        <f t="shared" si="221"/>
        <v>0</v>
      </c>
      <c r="PL71" s="42">
        <f t="shared" si="221"/>
        <v>0</v>
      </c>
      <c r="PM71" s="42">
        <f t="shared" si="221"/>
        <v>0</v>
      </c>
      <c r="PN71" s="42">
        <f t="shared" si="221"/>
        <v>0</v>
      </c>
      <c r="PO71" s="42">
        <f t="shared" si="221"/>
        <v>0</v>
      </c>
      <c r="PP71" s="42">
        <f t="shared" si="221"/>
        <v>0</v>
      </c>
      <c r="PQ71" s="42">
        <f t="shared" si="221"/>
        <v>0</v>
      </c>
      <c r="PR71" s="42">
        <f t="shared" si="221"/>
        <v>0</v>
      </c>
      <c r="PS71" s="42">
        <f t="shared" si="221"/>
        <v>0</v>
      </c>
      <c r="PT71" s="42">
        <f t="shared" si="221"/>
        <v>0</v>
      </c>
      <c r="PU71" s="42">
        <f t="shared" si="221"/>
        <v>0</v>
      </c>
      <c r="PV71" s="42">
        <f t="shared" si="221"/>
        <v>0</v>
      </c>
      <c r="PW71" s="42">
        <f t="shared" si="221"/>
        <v>0</v>
      </c>
      <c r="PX71" s="42">
        <f t="shared" si="221"/>
        <v>0</v>
      </c>
      <c r="PY71" s="42">
        <f t="shared" si="221"/>
        <v>0</v>
      </c>
      <c r="PZ71" s="42">
        <f t="shared" si="221"/>
        <v>0</v>
      </c>
      <c r="QA71" s="42">
        <f t="shared" si="221"/>
        <v>0</v>
      </c>
      <c r="QB71" s="42">
        <f t="shared" si="221"/>
        <v>0</v>
      </c>
      <c r="QC71" s="42">
        <f t="shared" si="221"/>
        <v>0</v>
      </c>
      <c r="QD71" s="42">
        <f t="shared" si="221"/>
        <v>0</v>
      </c>
      <c r="QE71" s="42">
        <f t="shared" si="221"/>
        <v>0</v>
      </c>
      <c r="QF71" s="42">
        <f t="shared" si="221"/>
        <v>0</v>
      </c>
      <c r="QG71" s="42">
        <f t="shared" si="221"/>
        <v>0</v>
      </c>
      <c r="QH71" s="42">
        <f t="shared" si="213"/>
        <v>0</v>
      </c>
      <c r="QI71" s="42">
        <f t="shared" si="214"/>
        <v>0</v>
      </c>
      <c r="QJ71" s="42">
        <f t="shared" si="214"/>
        <v>0</v>
      </c>
      <c r="QK71" s="42">
        <f t="shared" si="214"/>
        <v>0</v>
      </c>
      <c r="QL71" s="42">
        <f t="shared" si="214"/>
        <v>0</v>
      </c>
      <c r="QM71" s="42">
        <f t="shared" si="214"/>
        <v>0</v>
      </c>
      <c r="QN71" s="42">
        <f t="shared" si="214"/>
        <v>0</v>
      </c>
      <c r="QO71" s="42">
        <f t="shared" si="214"/>
        <v>0</v>
      </c>
      <c r="QP71" s="42">
        <f t="shared" si="214"/>
        <v>0</v>
      </c>
      <c r="QQ71" s="42">
        <f t="shared" si="214"/>
        <v>0</v>
      </c>
      <c r="QR71" s="42">
        <f t="shared" si="214"/>
        <v>0</v>
      </c>
      <c r="QS71" s="42">
        <f t="shared" si="214"/>
        <v>0</v>
      </c>
      <c r="QT71" s="42">
        <f t="shared" si="214"/>
        <v>0</v>
      </c>
      <c r="QU71" s="42">
        <f t="shared" si="214"/>
        <v>0</v>
      </c>
      <c r="QV71" s="42">
        <f t="shared" si="214"/>
        <v>0</v>
      </c>
      <c r="QW71" s="42">
        <f t="shared" si="214"/>
        <v>0</v>
      </c>
      <c r="QX71" s="42">
        <f t="shared" si="214"/>
        <v>0</v>
      </c>
      <c r="QY71" s="42">
        <f t="shared" si="214"/>
        <v>0</v>
      </c>
      <c r="QZ71" s="42">
        <f t="shared" si="214"/>
        <v>0</v>
      </c>
      <c r="RA71" s="42">
        <f t="shared" si="214"/>
        <v>0</v>
      </c>
      <c r="RB71" s="42">
        <f t="shared" si="214"/>
        <v>0</v>
      </c>
      <c r="RC71" s="42">
        <f t="shared" si="214"/>
        <v>0</v>
      </c>
      <c r="RD71" s="42">
        <f t="shared" si="214"/>
        <v>0</v>
      </c>
      <c r="RE71" s="42">
        <f t="shared" si="214"/>
        <v>0</v>
      </c>
      <c r="RF71" s="42">
        <f t="shared" si="214"/>
        <v>0</v>
      </c>
      <c r="RG71" s="42">
        <f t="shared" si="214"/>
        <v>0</v>
      </c>
      <c r="RH71" s="42">
        <f t="shared" si="214"/>
        <v>0</v>
      </c>
      <c r="RI71" s="42">
        <f t="shared" si="214"/>
        <v>0</v>
      </c>
      <c r="RJ71" s="42">
        <f t="shared" si="214"/>
        <v>0</v>
      </c>
      <c r="RK71" s="42">
        <f t="shared" si="214"/>
        <v>0</v>
      </c>
      <c r="RL71" s="42">
        <f t="shared" si="214"/>
        <v>0</v>
      </c>
      <c r="RM71" s="42">
        <f t="shared" si="214"/>
        <v>0</v>
      </c>
      <c r="RN71" s="42">
        <f t="shared" si="214"/>
        <v>0</v>
      </c>
      <c r="RO71" s="42">
        <f t="shared" si="214"/>
        <v>0</v>
      </c>
      <c r="RP71" s="42">
        <f t="shared" si="214"/>
        <v>0</v>
      </c>
      <c r="RQ71" s="42">
        <f t="shared" si="214"/>
        <v>0</v>
      </c>
      <c r="RR71" s="42">
        <f t="shared" si="214"/>
        <v>0</v>
      </c>
      <c r="RS71" s="42">
        <f t="shared" si="214"/>
        <v>0</v>
      </c>
      <c r="RT71" s="42">
        <f t="shared" si="214"/>
        <v>0</v>
      </c>
      <c r="RU71" s="42">
        <f t="shared" si="214"/>
        <v>0</v>
      </c>
      <c r="RV71" s="42">
        <f t="shared" si="214"/>
        <v>0</v>
      </c>
      <c r="RW71" s="42">
        <f t="shared" si="214"/>
        <v>0</v>
      </c>
      <c r="RX71" s="42">
        <f t="shared" si="214"/>
        <v>0</v>
      </c>
      <c r="RY71" s="42">
        <f t="shared" si="214"/>
        <v>0</v>
      </c>
      <c r="RZ71" s="42">
        <f t="shared" si="214"/>
        <v>0</v>
      </c>
      <c r="SA71" s="42">
        <f t="shared" si="214"/>
        <v>0</v>
      </c>
      <c r="SB71" s="42">
        <f t="shared" si="214"/>
        <v>0</v>
      </c>
      <c r="SC71" s="42">
        <f t="shared" si="214"/>
        <v>0</v>
      </c>
      <c r="SD71" s="42">
        <f t="shared" si="214"/>
        <v>0</v>
      </c>
      <c r="SE71" s="42">
        <f t="shared" si="214"/>
        <v>0</v>
      </c>
      <c r="SF71" s="42">
        <f t="shared" si="214"/>
        <v>0</v>
      </c>
      <c r="SG71" s="42">
        <f t="shared" si="214"/>
        <v>0</v>
      </c>
      <c r="SH71" s="42">
        <f t="shared" si="214"/>
        <v>0</v>
      </c>
      <c r="SI71" s="42">
        <f t="shared" si="214"/>
        <v>0</v>
      </c>
      <c r="SJ71" s="42">
        <f t="shared" si="214"/>
        <v>0</v>
      </c>
      <c r="SK71" s="42">
        <f t="shared" si="214"/>
        <v>0</v>
      </c>
      <c r="SL71" s="42">
        <f t="shared" si="214"/>
        <v>0</v>
      </c>
      <c r="SM71" s="42">
        <f t="shared" si="214"/>
        <v>0</v>
      </c>
      <c r="SN71" s="42">
        <f t="shared" si="214"/>
        <v>0</v>
      </c>
      <c r="SO71" s="42">
        <f t="shared" si="214"/>
        <v>0</v>
      </c>
      <c r="SP71" s="42">
        <f t="shared" si="214"/>
        <v>0</v>
      </c>
      <c r="SQ71" s="42">
        <f t="shared" si="214"/>
        <v>0</v>
      </c>
      <c r="SR71" s="42">
        <f t="shared" si="214"/>
        <v>0</v>
      </c>
      <c r="SS71" s="42">
        <f t="shared" si="214"/>
        <v>0</v>
      </c>
      <c r="ST71" s="42">
        <f t="shared" ref="ST71:VE75" si="222">IF(ST$67=$A71,1,0)</f>
        <v>0</v>
      </c>
      <c r="SU71" s="42">
        <f t="shared" si="222"/>
        <v>0</v>
      </c>
      <c r="SV71" s="42">
        <f t="shared" si="222"/>
        <v>0</v>
      </c>
      <c r="SW71" s="42">
        <f t="shared" si="222"/>
        <v>0</v>
      </c>
      <c r="SX71" s="42">
        <f t="shared" si="222"/>
        <v>0</v>
      </c>
      <c r="SY71" s="42">
        <f t="shared" si="222"/>
        <v>0</v>
      </c>
      <c r="SZ71" s="42">
        <f t="shared" si="222"/>
        <v>0</v>
      </c>
      <c r="TA71" s="42">
        <f t="shared" si="222"/>
        <v>0</v>
      </c>
      <c r="TB71" s="42">
        <f t="shared" si="222"/>
        <v>0</v>
      </c>
      <c r="TC71" s="42">
        <f t="shared" si="222"/>
        <v>0</v>
      </c>
      <c r="TD71" s="42">
        <f t="shared" si="222"/>
        <v>0</v>
      </c>
      <c r="TE71" s="42">
        <f t="shared" si="222"/>
        <v>0</v>
      </c>
      <c r="TF71" s="42">
        <f t="shared" si="222"/>
        <v>0</v>
      </c>
      <c r="TG71" s="42">
        <f t="shared" si="222"/>
        <v>0</v>
      </c>
      <c r="TH71" s="42">
        <f t="shared" si="222"/>
        <v>0</v>
      </c>
      <c r="TI71" s="42">
        <f t="shared" si="222"/>
        <v>0</v>
      </c>
      <c r="TJ71" s="42">
        <f t="shared" si="222"/>
        <v>0</v>
      </c>
      <c r="TK71" s="42">
        <f t="shared" si="222"/>
        <v>0</v>
      </c>
      <c r="TL71" s="42">
        <f t="shared" si="222"/>
        <v>0</v>
      </c>
      <c r="TM71" s="42">
        <f t="shared" si="222"/>
        <v>0</v>
      </c>
      <c r="TN71" s="42">
        <f t="shared" si="222"/>
        <v>0</v>
      </c>
      <c r="TO71" s="42">
        <f t="shared" si="222"/>
        <v>0</v>
      </c>
      <c r="TP71" s="42">
        <f t="shared" si="222"/>
        <v>0</v>
      </c>
      <c r="TQ71" s="42">
        <f t="shared" si="222"/>
        <v>0</v>
      </c>
      <c r="TR71" s="42">
        <f t="shared" si="222"/>
        <v>0</v>
      </c>
      <c r="TS71" s="42">
        <f t="shared" si="222"/>
        <v>0</v>
      </c>
      <c r="TT71" s="42">
        <f t="shared" si="222"/>
        <v>0</v>
      </c>
      <c r="TU71" s="42">
        <f t="shared" si="222"/>
        <v>0</v>
      </c>
      <c r="TV71" s="42">
        <f t="shared" si="222"/>
        <v>0</v>
      </c>
      <c r="TW71" s="42">
        <f t="shared" si="222"/>
        <v>0</v>
      </c>
      <c r="TX71" s="42">
        <f t="shared" si="222"/>
        <v>0</v>
      </c>
      <c r="TY71" s="42">
        <f t="shared" si="222"/>
        <v>0</v>
      </c>
      <c r="TZ71" s="42">
        <f t="shared" si="222"/>
        <v>0</v>
      </c>
      <c r="UA71" s="42">
        <f t="shared" si="222"/>
        <v>0</v>
      </c>
      <c r="UB71" s="42">
        <f t="shared" si="222"/>
        <v>0</v>
      </c>
      <c r="UC71" s="42">
        <f t="shared" si="222"/>
        <v>0</v>
      </c>
      <c r="UD71" s="42">
        <f t="shared" si="222"/>
        <v>0</v>
      </c>
      <c r="UE71" s="42">
        <f t="shared" si="222"/>
        <v>0</v>
      </c>
      <c r="UF71" s="42">
        <f t="shared" si="222"/>
        <v>0</v>
      </c>
      <c r="UG71" s="42">
        <f t="shared" si="222"/>
        <v>0</v>
      </c>
      <c r="UH71" s="42">
        <f t="shared" si="222"/>
        <v>0</v>
      </c>
      <c r="UI71" s="42">
        <f t="shared" si="222"/>
        <v>0</v>
      </c>
      <c r="UJ71" s="42">
        <f t="shared" si="222"/>
        <v>0</v>
      </c>
      <c r="UK71" s="42">
        <f t="shared" si="222"/>
        <v>0</v>
      </c>
      <c r="UL71" s="42">
        <f t="shared" si="222"/>
        <v>0</v>
      </c>
      <c r="UM71" s="42">
        <f t="shared" si="222"/>
        <v>0</v>
      </c>
      <c r="UN71" s="42">
        <f t="shared" si="222"/>
        <v>0</v>
      </c>
      <c r="UO71" s="42">
        <f t="shared" si="222"/>
        <v>0</v>
      </c>
      <c r="UP71" s="42">
        <f t="shared" si="222"/>
        <v>0</v>
      </c>
      <c r="UQ71" s="42">
        <f t="shared" si="222"/>
        <v>0</v>
      </c>
      <c r="UR71" s="42">
        <f t="shared" si="222"/>
        <v>0</v>
      </c>
      <c r="US71" s="42">
        <f t="shared" si="222"/>
        <v>0</v>
      </c>
      <c r="UT71" s="42">
        <f t="shared" si="222"/>
        <v>0</v>
      </c>
      <c r="UU71" s="42">
        <f t="shared" si="222"/>
        <v>0</v>
      </c>
      <c r="UV71" s="42">
        <f t="shared" si="222"/>
        <v>0</v>
      </c>
      <c r="UW71" s="42">
        <f t="shared" si="222"/>
        <v>0</v>
      </c>
      <c r="UX71" s="42">
        <f t="shared" si="222"/>
        <v>0</v>
      </c>
      <c r="UY71" s="42">
        <f t="shared" si="222"/>
        <v>0</v>
      </c>
      <c r="UZ71" s="42">
        <f t="shared" si="222"/>
        <v>0</v>
      </c>
      <c r="VA71" s="42">
        <f t="shared" si="222"/>
        <v>0</v>
      </c>
      <c r="VB71" s="42">
        <f t="shared" si="222"/>
        <v>0</v>
      </c>
      <c r="VC71" s="42">
        <f t="shared" si="222"/>
        <v>0</v>
      </c>
      <c r="VD71" s="42">
        <f t="shared" si="222"/>
        <v>0</v>
      </c>
      <c r="VE71" s="42">
        <f t="shared" si="222"/>
        <v>0</v>
      </c>
      <c r="VF71" s="42">
        <f t="shared" si="215"/>
        <v>0</v>
      </c>
      <c r="VG71" s="42">
        <f t="shared" si="216"/>
        <v>0</v>
      </c>
      <c r="VH71" s="42">
        <f t="shared" si="216"/>
        <v>0</v>
      </c>
      <c r="VI71" s="42">
        <f t="shared" si="216"/>
        <v>0</v>
      </c>
      <c r="VJ71" s="42">
        <f t="shared" si="216"/>
        <v>0</v>
      </c>
      <c r="VK71" s="42">
        <f t="shared" si="216"/>
        <v>0</v>
      </c>
      <c r="VL71" s="42">
        <f t="shared" si="216"/>
        <v>0</v>
      </c>
      <c r="VM71" s="42">
        <f t="shared" si="216"/>
        <v>0</v>
      </c>
      <c r="VN71" s="42">
        <f t="shared" si="216"/>
        <v>0</v>
      </c>
      <c r="VO71" s="42">
        <f t="shared" si="216"/>
        <v>0</v>
      </c>
      <c r="VP71" s="42">
        <f t="shared" si="216"/>
        <v>0</v>
      </c>
      <c r="VQ71" s="42">
        <f t="shared" si="216"/>
        <v>0</v>
      </c>
      <c r="VR71" s="42">
        <f t="shared" si="216"/>
        <v>0</v>
      </c>
      <c r="VS71" s="42">
        <f t="shared" si="216"/>
        <v>0</v>
      </c>
      <c r="VT71" s="42">
        <f t="shared" si="216"/>
        <v>0</v>
      </c>
      <c r="VU71" s="42">
        <f t="shared" si="216"/>
        <v>0</v>
      </c>
      <c r="VV71" s="42">
        <f t="shared" si="216"/>
        <v>0</v>
      </c>
      <c r="VW71" s="42">
        <f t="shared" si="216"/>
        <v>0</v>
      </c>
      <c r="VX71" s="42">
        <f t="shared" si="216"/>
        <v>0</v>
      </c>
      <c r="VY71" s="42">
        <f t="shared" si="216"/>
        <v>0</v>
      </c>
      <c r="VZ71" s="42">
        <f t="shared" si="216"/>
        <v>0</v>
      </c>
      <c r="WA71" s="42">
        <f t="shared" si="216"/>
        <v>0</v>
      </c>
      <c r="WB71" s="42">
        <f t="shared" si="216"/>
        <v>0</v>
      </c>
      <c r="WC71" s="42">
        <f t="shared" si="216"/>
        <v>0</v>
      </c>
      <c r="WD71" s="42">
        <f t="shared" si="216"/>
        <v>0</v>
      </c>
      <c r="WE71" s="42">
        <f t="shared" si="216"/>
        <v>0</v>
      </c>
      <c r="WF71" s="42">
        <f t="shared" si="216"/>
        <v>0</v>
      </c>
      <c r="WG71" s="42">
        <f t="shared" si="216"/>
        <v>0</v>
      </c>
      <c r="WH71" s="42">
        <f t="shared" si="216"/>
        <v>0</v>
      </c>
      <c r="WI71" s="42">
        <f t="shared" si="216"/>
        <v>0</v>
      </c>
      <c r="WJ71" s="42">
        <f t="shared" si="216"/>
        <v>0</v>
      </c>
      <c r="WK71" s="42">
        <f t="shared" si="216"/>
        <v>0</v>
      </c>
      <c r="WL71" s="42">
        <f t="shared" si="216"/>
        <v>0</v>
      </c>
      <c r="WM71" s="42">
        <f t="shared" si="216"/>
        <v>0</v>
      </c>
      <c r="WN71" s="42">
        <f t="shared" si="216"/>
        <v>0</v>
      </c>
      <c r="WO71" s="42">
        <f t="shared" si="216"/>
        <v>0</v>
      </c>
      <c r="WP71" s="42">
        <f t="shared" si="216"/>
        <v>0</v>
      </c>
      <c r="WQ71" s="42">
        <f t="shared" si="216"/>
        <v>0</v>
      </c>
      <c r="WR71" s="42">
        <f t="shared" si="216"/>
        <v>0</v>
      </c>
      <c r="WS71" s="42">
        <f t="shared" si="216"/>
        <v>0</v>
      </c>
      <c r="WT71" s="42">
        <f t="shared" si="216"/>
        <v>0</v>
      </c>
      <c r="WU71" s="42">
        <f t="shared" si="216"/>
        <v>0</v>
      </c>
      <c r="WV71" s="42">
        <f t="shared" si="216"/>
        <v>0</v>
      </c>
      <c r="WW71" s="42">
        <f t="shared" si="216"/>
        <v>0</v>
      </c>
      <c r="WX71" s="42">
        <f t="shared" si="216"/>
        <v>0</v>
      </c>
      <c r="WY71" s="42">
        <f t="shared" si="216"/>
        <v>0</v>
      </c>
      <c r="WZ71" s="42">
        <f t="shared" si="216"/>
        <v>0</v>
      </c>
      <c r="XA71" s="42">
        <f t="shared" si="216"/>
        <v>0</v>
      </c>
      <c r="XB71" s="42">
        <f t="shared" si="216"/>
        <v>0</v>
      </c>
      <c r="XC71" s="42">
        <f t="shared" si="216"/>
        <v>0</v>
      </c>
      <c r="XD71" s="42">
        <f t="shared" si="216"/>
        <v>0</v>
      </c>
      <c r="XE71" s="42">
        <f t="shared" si="216"/>
        <v>0</v>
      </c>
      <c r="XF71" s="42">
        <f t="shared" si="216"/>
        <v>0</v>
      </c>
      <c r="XG71" s="42">
        <f t="shared" si="216"/>
        <v>0</v>
      </c>
      <c r="XH71" s="42">
        <f t="shared" si="216"/>
        <v>0</v>
      </c>
      <c r="XI71" s="42">
        <f t="shared" si="216"/>
        <v>0</v>
      </c>
      <c r="XJ71" s="42">
        <f t="shared" si="216"/>
        <v>0</v>
      </c>
      <c r="XK71" s="42">
        <f t="shared" si="216"/>
        <v>0</v>
      </c>
      <c r="XL71" s="42">
        <f t="shared" si="216"/>
        <v>0</v>
      </c>
      <c r="XM71" s="42">
        <f t="shared" si="216"/>
        <v>0</v>
      </c>
      <c r="XN71" s="42">
        <f t="shared" si="216"/>
        <v>0</v>
      </c>
      <c r="XO71" s="42">
        <f t="shared" si="216"/>
        <v>0</v>
      </c>
      <c r="XP71" s="42">
        <f t="shared" si="216"/>
        <v>0</v>
      </c>
      <c r="XQ71" s="42">
        <f t="shared" si="216"/>
        <v>0</v>
      </c>
      <c r="XR71" s="42">
        <f t="shared" ref="XR71:YC78" si="223">IF(XR$67=$A71,1,0)</f>
        <v>0</v>
      </c>
      <c r="XS71" s="42">
        <f t="shared" si="223"/>
        <v>0</v>
      </c>
      <c r="XT71" s="42">
        <f t="shared" si="223"/>
        <v>0</v>
      </c>
      <c r="XU71" s="42">
        <f t="shared" si="223"/>
        <v>0</v>
      </c>
      <c r="XV71" s="42">
        <f t="shared" si="223"/>
        <v>0</v>
      </c>
      <c r="XW71" s="42">
        <f t="shared" si="223"/>
        <v>0</v>
      </c>
      <c r="XX71" s="42">
        <f t="shared" si="223"/>
        <v>0</v>
      </c>
      <c r="XY71" s="42">
        <f t="shared" si="223"/>
        <v>0</v>
      </c>
      <c r="XZ71" s="42">
        <f t="shared" si="223"/>
        <v>0</v>
      </c>
      <c r="YA71" s="42">
        <f t="shared" si="223"/>
        <v>0</v>
      </c>
      <c r="YB71" s="42">
        <f t="shared" si="223"/>
        <v>0</v>
      </c>
      <c r="YC71" s="42">
        <f t="shared" si="223"/>
        <v>0</v>
      </c>
      <c r="YD71" s="42">
        <f t="shared" si="217"/>
        <v>0</v>
      </c>
      <c r="YE71" s="23"/>
    </row>
    <row r="72" spans="1:655" x14ac:dyDescent="0.55000000000000004">
      <c r="A72" t="s">
        <v>1800</v>
      </c>
      <c r="B72" s="42">
        <f t="shared" si="218"/>
        <v>0</v>
      </c>
      <c r="C72" s="42">
        <f t="shared" si="207"/>
        <v>0</v>
      </c>
      <c r="D72" s="42">
        <f t="shared" si="207"/>
        <v>0</v>
      </c>
      <c r="E72" s="42">
        <f t="shared" si="207"/>
        <v>0</v>
      </c>
      <c r="F72" s="42">
        <f t="shared" si="207"/>
        <v>0</v>
      </c>
      <c r="G72" s="42">
        <f t="shared" si="207"/>
        <v>0</v>
      </c>
      <c r="H72" s="42">
        <f t="shared" si="207"/>
        <v>0</v>
      </c>
      <c r="I72" s="42">
        <f t="shared" si="207"/>
        <v>0</v>
      </c>
      <c r="J72" s="42">
        <f t="shared" si="207"/>
        <v>0</v>
      </c>
      <c r="K72" s="42">
        <f t="shared" si="207"/>
        <v>0</v>
      </c>
      <c r="L72" s="42">
        <f t="shared" si="207"/>
        <v>0</v>
      </c>
      <c r="M72" s="42">
        <f t="shared" si="207"/>
        <v>0</v>
      </c>
      <c r="N72" s="42">
        <f t="shared" si="207"/>
        <v>0</v>
      </c>
      <c r="O72" s="42">
        <f t="shared" si="207"/>
        <v>0</v>
      </c>
      <c r="P72" s="42">
        <f t="shared" si="207"/>
        <v>0</v>
      </c>
      <c r="Q72" s="42">
        <f t="shared" si="207"/>
        <v>0</v>
      </c>
      <c r="R72" s="42">
        <f t="shared" si="207"/>
        <v>0</v>
      </c>
      <c r="S72" s="42">
        <f t="shared" si="207"/>
        <v>0</v>
      </c>
      <c r="T72" s="42">
        <f t="shared" si="207"/>
        <v>0</v>
      </c>
      <c r="U72" s="42">
        <f t="shared" si="207"/>
        <v>0</v>
      </c>
      <c r="V72" s="42">
        <f t="shared" si="207"/>
        <v>0</v>
      </c>
      <c r="W72" s="42">
        <f t="shared" si="207"/>
        <v>0</v>
      </c>
      <c r="X72" s="42">
        <f t="shared" si="207"/>
        <v>0</v>
      </c>
      <c r="Y72" s="42">
        <f t="shared" si="207"/>
        <v>0</v>
      </c>
      <c r="Z72" s="42">
        <f t="shared" si="207"/>
        <v>0</v>
      </c>
      <c r="AA72" s="42">
        <f t="shared" si="207"/>
        <v>0</v>
      </c>
      <c r="AB72" s="42">
        <f t="shared" si="207"/>
        <v>0</v>
      </c>
      <c r="AC72" s="42">
        <f t="shared" si="207"/>
        <v>0</v>
      </c>
      <c r="AD72" s="42">
        <f t="shared" si="207"/>
        <v>0</v>
      </c>
      <c r="AE72" s="42">
        <f t="shared" si="207"/>
        <v>0</v>
      </c>
      <c r="AF72" s="42">
        <f t="shared" ref="AF72:CQ78" si="224">IF(AF$67=$A72,1,0)</f>
        <v>0</v>
      </c>
      <c r="AG72" s="42">
        <f t="shared" si="224"/>
        <v>0</v>
      </c>
      <c r="AH72" s="42">
        <f t="shared" si="224"/>
        <v>0</v>
      </c>
      <c r="AI72" s="42">
        <f t="shared" si="224"/>
        <v>0</v>
      </c>
      <c r="AJ72" s="42">
        <f t="shared" si="224"/>
        <v>0</v>
      </c>
      <c r="AK72" s="42">
        <f t="shared" si="224"/>
        <v>0</v>
      </c>
      <c r="AL72" s="42">
        <f t="shared" si="224"/>
        <v>0</v>
      </c>
      <c r="AM72" s="42">
        <f t="shared" si="224"/>
        <v>0</v>
      </c>
      <c r="AN72" s="42">
        <f t="shared" si="224"/>
        <v>0</v>
      </c>
      <c r="AO72" s="42">
        <f t="shared" si="224"/>
        <v>0</v>
      </c>
      <c r="AP72" s="42">
        <f t="shared" si="224"/>
        <v>0</v>
      </c>
      <c r="AQ72" s="42">
        <f t="shared" si="224"/>
        <v>0</v>
      </c>
      <c r="AR72" s="42">
        <f t="shared" si="224"/>
        <v>0</v>
      </c>
      <c r="AS72" s="42">
        <f t="shared" si="224"/>
        <v>0</v>
      </c>
      <c r="AT72" s="42">
        <f t="shared" si="224"/>
        <v>0</v>
      </c>
      <c r="AU72" s="42">
        <f t="shared" si="224"/>
        <v>0</v>
      </c>
      <c r="AV72" s="42">
        <f t="shared" si="224"/>
        <v>0</v>
      </c>
      <c r="AW72" s="42">
        <f t="shared" si="224"/>
        <v>0</v>
      </c>
      <c r="AX72" s="42">
        <f t="shared" si="224"/>
        <v>0</v>
      </c>
      <c r="AY72" s="42">
        <f t="shared" si="224"/>
        <v>0</v>
      </c>
      <c r="AZ72" s="42">
        <f t="shared" si="224"/>
        <v>0</v>
      </c>
      <c r="BA72" s="42">
        <f t="shared" si="224"/>
        <v>0</v>
      </c>
      <c r="BB72" s="42">
        <f t="shared" si="224"/>
        <v>0</v>
      </c>
      <c r="BC72" s="42">
        <f t="shared" si="224"/>
        <v>0</v>
      </c>
      <c r="BD72" s="42">
        <f t="shared" si="224"/>
        <v>0</v>
      </c>
      <c r="BE72" s="42">
        <f t="shared" si="224"/>
        <v>0</v>
      </c>
      <c r="BF72" s="42">
        <f t="shared" si="224"/>
        <v>0</v>
      </c>
      <c r="BG72" s="42">
        <f t="shared" si="224"/>
        <v>0</v>
      </c>
      <c r="BH72" s="42">
        <f t="shared" si="224"/>
        <v>0</v>
      </c>
      <c r="BI72" s="42">
        <f t="shared" si="224"/>
        <v>0</v>
      </c>
      <c r="BJ72" s="42">
        <f t="shared" si="224"/>
        <v>0</v>
      </c>
      <c r="BK72" s="42">
        <f t="shared" si="224"/>
        <v>0</v>
      </c>
      <c r="BL72" s="42">
        <f t="shared" si="224"/>
        <v>0</v>
      </c>
      <c r="BM72" s="42">
        <f t="shared" si="224"/>
        <v>0</v>
      </c>
      <c r="BN72" s="42">
        <f t="shared" si="224"/>
        <v>0</v>
      </c>
      <c r="BO72" s="42">
        <f t="shared" si="224"/>
        <v>0</v>
      </c>
      <c r="BP72" s="42">
        <f t="shared" si="224"/>
        <v>0</v>
      </c>
      <c r="BQ72" s="42">
        <f t="shared" si="224"/>
        <v>0</v>
      </c>
      <c r="BR72" s="42">
        <f t="shared" si="224"/>
        <v>0</v>
      </c>
      <c r="BS72" s="42">
        <f t="shared" si="224"/>
        <v>0</v>
      </c>
      <c r="BT72" s="42">
        <f t="shared" si="224"/>
        <v>0</v>
      </c>
      <c r="BU72" s="42">
        <f t="shared" si="224"/>
        <v>0</v>
      </c>
      <c r="BV72" s="42">
        <f t="shared" si="224"/>
        <v>0</v>
      </c>
      <c r="BW72" s="42">
        <f t="shared" si="224"/>
        <v>0</v>
      </c>
      <c r="BX72" s="42">
        <f t="shared" si="224"/>
        <v>0</v>
      </c>
      <c r="BY72" s="42">
        <f t="shared" si="224"/>
        <v>0</v>
      </c>
      <c r="BZ72" s="42">
        <f t="shared" si="224"/>
        <v>0</v>
      </c>
      <c r="CA72" s="42">
        <f t="shared" si="224"/>
        <v>0</v>
      </c>
      <c r="CB72" s="42">
        <f t="shared" si="224"/>
        <v>0</v>
      </c>
      <c r="CC72" s="42">
        <f t="shared" si="224"/>
        <v>0</v>
      </c>
      <c r="CD72" s="42">
        <f t="shared" si="224"/>
        <v>0</v>
      </c>
      <c r="CE72" s="42">
        <f t="shared" si="224"/>
        <v>0</v>
      </c>
      <c r="CF72" s="42">
        <f t="shared" si="224"/>
        <v>0</v>
      </c>
      <c r="CG72" s="42">
        <f t="shared" si="224"/>
        <v>0</v>
      </c>
      <c r="CH72" s="42">
        <f t="shared" si="224"/>
        <v>0</v>
      </c>
      <c r="CI72" s="42">
        <f t="shared" si="224"/>
        <v>0</v>
      </c>
      <c r="CJ72" s="42">
        <f t="shared" si="224"/>
        <v>0</v>
      </c>
      <c r="CK72" s="42">
        <f t="shared" si="224"/>
        <v>0</v>
      </c>
      <c r="CL72" s="42">
        <f t="shared" si="224"/>
        <v>0</v>
      </c>
      <c r="CM72" s="42">
        <f t="shared" si="224"/>
        <v>0</v>
      </c>
      <c r="CN72" s="42">
        <f t="shared" si="224"/>
        <v>0</v>
      </c>
      <c r="CO72" s="42">
        <f t="shared" si="224"/>
        <v>0</v>
      </c>
      <c r="CP72" s="42">
        <f t="shared" si="224"/>
        <v>0</v>
      </c>
      <c r="CQ72" s="42">
        <f t="shared" si="224"/>
        <v>0</v>
      </c>
      <c r="CR72" s="42">
        <f t="shared" ref="CR72:FC77" si="225">IF(CR$67=$A72,1,0)</f>
        <v>0</v>
      </c>
      <c r="CS72" s="42">
        <f t="shared" si="225"/>
        <v>0</v>
      </c>
      <c r="CT72" s="42">
        <f t="shared" si="225"/>
        <v>0</v>
      </c>
      <c r="CU72" s="42">
        <f t="shared" si="225"/>
        <v>0</v>
      </c>
      <c r="CV72" s="42">
        <f t="shared" si="225"/>
        <v>0</v>
      </c>
      <c r="CW72" s="42">
        <f t="shared" si="225"/>
        <v>0</v>
      </c>
      <c r="CX72" s="42">
        <f t="shared" si="225"/>
        <v>0</v>
      </c>
      <c r="CY72" s="42">
        <f t="shared" si="225"/>
        <v>0</v>
      </c>
      <c r="CZ72" s="42">
        <f t="shared" si="225"/>
        <v>0</v>
      </c>
      <c r="DA72" s="42">
        <f t="shared" si="225"/>
        <v>0</v>
      </c>
      <c r="DB72" s="42">
        <f t="shared" si="225"/>
        <v>0</v>
      </c>
      <c r="DC72" s="42">
        <f t="shared" si="225"/>
        <v>0</v>
      </c>
      <c r="DD72" s="42">
        <f t="shared" si="225"/>
        <v>0</v>
      </c>
      <c r="DE72" s="42">
        <f t="shared" si="225"/>
        <v>0</v>
      </c>
      <c r="DF72" s="42">
        <f t="shared" si="225"/>
        <v>0</v>
      </c>
      <c r="DG72" s="42">
        <f t="shared" si="225"/>
        <v>0</v>
      </c>
      <c r="DH72" s="42">
        <f t="shared" si="225"/>
        <v>0</v>
      </c>
      <c r="DI72" s="42">
        <f t="shared" si="225"/>
        <v>0</v>
      </c>
      <c r="DJ72" s="42">
        <f t="shared" si="225"/>
        <v>0</v>
      </c>
      <c r="DK72" s="42">
        <f t="shared" si="225"/>
        <v>0</v>
      </c>
      <c r="DL72" s="42">
        <f t="shared" si="225"/>
        <v>0</v>
      </c>
      <c r="DM72" s="42">
        <f t="shared" si="225"/>
        <v>0</v>
      </c>
      <c r="DN72" s="42">
        <f t="shared" si="225"/>
        <v>0</v>
      </c>
      <c r="DO72" s="42">
        <f t="shared" si="225"/>
        <v>0</v>
      </c>
      <c r="DP72" s="42">
        <f t="shared" si="225"/>
        <v>0</v>
      </c>
      <c r="DQ72" s="42">
        <f t="shared" si="225"/>
        <v>0</v>
      </c>
      <c r="DR72" s="42">
        <f t="shared" si="225"/>
        <v>0</v>
      </c>
      <c r="DS72" s="42">
        <f t="shared" si="225"/>
        <v>0</v>
      </c>
      <c r="DT72" s="42">
        <f t="shared" si="225"/>
        <v>0</v>
      </c>
      <c r="DU72" s="42">
        <f t="shared" si="225"/>
        <v>0</v>
      </c>
      <c r="DV72" s="42">
        <f t="shared" si="225"/>
        <v>0</v>
      </c>
      <c r="DW72" s="42">
        <f t="shared" si="225"/>
        <v>0</v>
      </c>
      <c r="DX72" s="42">
        <f t="shared" si="225"/>
        <v>0</v>
      </c>
      <c r="DY72" s="42">
        <f t="shared" si="225"/>
        <v>0</v>
      </c>
      <c r="DZ72" s="42">
        <f t="shared" si="225"/>
        <v>0</v>
      </c>
      <c r="EA72" s="42">
        <f t="shared" si="219"/>
        <v>0</v>
      </c>
      <c r="EB72" s="42">
        <f t="shared" si="219"/>
        <v>0</v>
      </c>
      <c r="EC72" s="42">
        <f t="shared" si="219"/>
        <v>0</v>
      </c>
      <c r="ED72" s="42">
        <f t="shared" si="219"/>
        <v>0</v>
      </c>
      <c r="EE72" s="42">
        <f t="shared" si="219"/>
        <v>0</v>
      </c>
      <c r="EF72" s="42">
        <f t="shared" si="219"/>
        <v>0</v>
      </c>
      <c r="EG72" s="42">
        <f t="shared" si="219"/>
        <v>0</v>
      </c>
      <c r="EH72" s="42">
        <f t="shared" si="219"/>
        <v>0</v>
      </c>
      <c r="EI72" s="42">
        <f t="shared" si="219"/>
        <v>0</v>
      </c>
      <c r="EJ72" s="42">
        <f t="shared" si="219"/>
        <v>0</v>
      </c>
      <c r="EK72" s="42">
        <f t="shared" si="219"/>
        <v>0</v>
      </c>
      <c r="EL72" s="42">
        <f t="shared" si="219"/>
        <v>0</v>
      </c>
      <c r="EM72" s="42">
        <f t="shared" si="219"/>
        <v>0</v>
      </c>
      <c r="EN72" s="42">
        <f t="shared" si="219"/>
        <v>0</v>
      </c>
      <c r="EO72" s="42">
        <f t="shared" si="219"/>
        <v>0</v>
      </c>
      <c r="EP72" s="42">
        <f t="shared" si="219"/>
        <v>0</v>
      </c>
      <c r="EQ72" s="42">
        <f t="shared" si="219"/>
        <v>0</v>
      </c>
      <c r="ER72" s="42">
        <f t="shared" si="219"/>
        <v>0</v>
      </c>
      <c r="ES72" s="42">
        <f t="shared" si="219"/>
        <v>0</v>
      </c>
      <c r="ET72" s="42">
        <f t="shared" si="219"/>
        <v>0</v>
      </c>
      <c r="EU72" s="42">
        <f t="shared" si="219"/>
        <v>0</v>
      </c>
      <c r="EV72" s="42">
        <f t="shared" si="219"/>
        <v>0</v>
      </c>
      <c r="EW72" s="42">
        <f t="shared" si="219"/>
        <v>0</v>
      </c>
      <c r="EX72" s="42">
        <f t="shared" si="219"/>
        <v>0</v>
      </c>
      <c r="EY72" s="42">
        <f t="shared" si="219"/>
        <v>0</v>
      </c>
      <c r="EZ72" s="42">
        <f t="shared" si="219"/>
        <v>0</v>
      </c>
      <c r="FA72" s="42">
        <f t="shared" si="219"/>
        <v>0</v>
      </c>
      <c r="FB72" s="42">
        <f t="shared" si="219"/>
        <v>0</v>
      </c>
      <c r="FC72" s="42">
        <f t="shared" si="219"/>
        <v>0</v>
      </c>
      <c r="FD72" s="42">
        <f t="shared" si="219"/>
        <v>0</v>
      </c>
      <c r="FE72" s="42">
        <f t="shared" si="219"/>
        <v>0</v>
      </c>
      <c r="FF72" s="42">
        <f t="shared" si="219"/>
        <v>0</v>
      </c>
      <c r="FG72" s="42">
        <f t="shared" si="219"/>
        <v>0</v>
      </c>
      <c r="FH72" s="42">
        <f t="shared" si="219"/>
        <v>0</v>
      </c>
      <c r="FI72" s="42">
        <f t="shared" si="219"/>
        <v>0</v>
      </c>
      <c r="FJ72" s="42">
        <f t="shared" si="219"/>
        <v>0</v>
      </c>
      <c r="FK72" s="42">
        <f t="shared" si="219"/>
        <v>0</v>
      </c>
      <c r="FL72" s="42">
        <f t="shared" si="219"/>
        <v>0</v>
      </c>
      <c r="FM72" s="42">
        <f t="shared" si="219"/>
        <v>0</v>
      </c>
      <c r="FN72" s="42">
        <f t="shared" si="219"/>
        <v>0</v>
      </c>
      <c r="FO72" s="42">
        <f t="shared" si="219"/>
        <v>0</v>
      </c>
      <c r="FP72" s="42">
        <f t="shared" si="219"/>
        <v>0</v>
      </c>
      <c r="FQ72" s="42">
        <f t="shared" si="219"/>
        <v>0</v>
      </c>
      <c r="FR72" s="42">
        <f t="shared" si="219"/>
        <v>0</v>
      </c>
      <c r="FS72" s="42">
        <f t="shared" si="219"/>
        <v>0</v>
      </c>
      <c r="FT72" s="42">
        <f t="shared" si="219"/>
        <v>0</v>
      </c>
      <c r="FU72" s="42">
        <f t="shared" si="219"/>
        <v>0</v>
      </c>
      <c r="FV72" s="42">
        <f t="shared" si="219"/>
        <v>0</v>
      </c>
      <c r="FW72" s="42">
        <f t="shared" si="219"/>
        <v>0</v>
      </c>
      <c r="FX72" s="42">
        <f t="shared" si="219"/>
        <v>0</v>
      </c>
      <c r="FY72" s="42">
        <f t="shared" si="219"/>
        <v>0</v>
      </c>
      <c r="FZ72" s="42">
        <f t="shared" si="219"/>
        <v>0</v>
      </c>
      <c r="GA72" s="42">
        <f t="shared" si="219"/>
        <v>0</v>
      </c>
      <c r="GB72" s="42">
        <f t="shared" si="219"/>
        <v>0</v>
      </c>
      <c r="GC72" s="42">
        <f t="shared" si="219"/>
        <v>0</v>
      </c>
      <c r="GD72" s="42">
        <f t="shared" si="219"/>
        <v>0</v>
      </c>
      <c r="GE72" s="42">
        <f t="shared" si="219"/>
        <v>0</v>
      </c>
      <c r="GF72" s="42">
        <f t="shared" si="219"/>
        <v>0</v>
      </c>
      <c r="GG72" s="42">
        <f t="shared" si="219"/>
        <v>0</v>
      </c>
      <c r="GH72" s="42">
        <f t="shared" si="219"/>
        <v>0</v>
      </c>
      <c r="GI72" s="42">
        <f t="shared" si="219"/>
        <v>0</v>
      </c>
      <c r="GJ72" s="42">
        <f t="shared" si="219"/>
        <v>0</v>
      </c>
      <c r="GK72" s="42">
        <f t="shared" si="219"/>
        <v>0</v>
      </c>
      <c r="GL72" s="42">
        <f t="shared" si="209"/>
        <v>0</v>
      </c>
      <c r="GM72" s="42">
        <f t="shared" ref="GM72:IX76" si="226">IF(GM$67=$A72,1,0)</f>
        <v>0</v>
      </c>
      <c r="GN72" s="42">
        <f t="shared" si="226"/>
        <v>0</v>
      </c>
      <c r="GO72" s="42">
        <f t="shared" si="226"/>
        <v>0</v>
      </c>
      <c r="GP72" s="42">
        <f t="shared" si="226"/>
        <v>0</v>
      </c>
      <c r="GQ72" s="42">
        <f t="shared" si="226"/>
        <v>0</v>
      </c>
      <c r="GR72" s="42">
        <f t="shared" si="226"/>
        <v>0</v>
      </c>
      <c r="GS72" s="42">
        <f t="shared" si="226"/>
        <v>0</v>
      </c>
      <c r="GT72" s="42">
        <f t="shared" si="226"/>
        <v>0</v>
      </c>
      <c r="GU72" s="42">
        <f t="shared" si="226"/>
        <v>0</v>
      </c>
      <c r="GV72" s="42">
        <f t="shared" si="226"/>
        <v>0</v>
      </c>
      <c r="GW72" s="42">
        <f t="shared" si="226"/>
        <v>0</v>
      </c>
      <c r="GX72" s="42">
        <f t="shared" si="226"/>
        <v>0</v>
      </c>
      <c r="GY72" s="42">
        <f t="shared" si="226"/>
        <v>0</v>
      </c>
      <c r="GZ72" s="42">
        <f t="shared" si="226"/>
        <v>0</v>
      </c>
      <c r="HA72" s="42">
        <f t="shared" si="226"/>
        <v>0</v>
      </c>
      <c r="HB72" s="42">
        <f t="shared" si="226"/>
        <v>0</v>
      </c>
      <c r="HC72" s="42">
        <f t="shared" si="226"/>
        <v>0</v>
      </c>
      <c r="HD72" s="42">
        <f t="shared" si="226"/>
        <v>0</v>
      </c>
      <c r="HE72" s="42">
        <f t="shared" si="226"/>
        <v>0</v>
      </c>
      <c r="HF72" s="42">
        <f t="shared" si="226"/>
        <v>0</v>
      </c>
      <c r="HG72" s="42">
        <f t="shared" si="226"/>
        <v>0</v>
      </c>
      <c r="HH72" s="42">
        <f t="shared" si="226"/>
        <v>0</v>
      </c>
      <c r="HI72" s="42">
        <f t="shared" si="226"/>
        <v>0</v>
      </c>
      <c r="HJ72" s="42">
        <f t="shared" si="226"/>
        <v>0</v>
      </c>
      <c r="HK72" s="42">
        <f t="shared" si="226"/>
        <v>0</v>
      </c>
      <c r="HL72" s="42">
        <f t="shared" si="226"/>
        <v>0</v>
      </c>
      <c r="HM72" s="42">
        <f t="shared" si="226"/>
        <v>0</v>
      </c>
      <c r="HN72" s="42">
        <f t="shared" si="226"/>
        <v>0</v>
      </c>
      <c r="HO72" s="42">
        <f t="shared" si="226"/>
        <v>0</v>
      </c>
      <c r="HP72" s="42">
        <f t="shared" si="226"/>
        <v>0</v>
      </c>
      <c r="HQ72" s="42">
        <f t="shared" si="226"/>
        <v>0</v>
      </c>
      <c r="HR72" s="42">
        <f t="shared" si="226"/>
        <v>0</v>
      </c>
      <c r="HS72" s="42">
        <f t="shared" si="226"/>
        <v>0</v>
      </c>
      <c r="HT72" s="42">
        <f t="shared" si="226"/>
        <v>0</v>
      </c>
      <c r="HU72" s="42">
        <f t="shared" si="226"/>
        <v>0</v>
      </c>
      <c r="HV72" s="42">
        <f t="shared" si="226"/>
        <v>0</v>
      </c>
      <c r="HW72" s="42">
        <f t="shared" si="226"/>
        <v>0</v>
      </c>
      <c r="HX72" s="42">
        <f t="shared" si="226"/>
        <v>0</v>
      </c>
      <c r="HY72" s="42">
        <f t="shared" si="226"/>
        <v>0</v>
      </c>
      <c r="HZ72" s="42">
        <f t="shared" si="226"/>
        <v>0</v>
      </c>
      <c r="IA72" s="42">
        <f t="shared" si="226"/>
        <v>0</v>
      </c>
      <c r="IB72" s="42">
        <f t="shared" si="226"/>
        <v>0</v>
      </c>
      <c r="IC72" s="42">
        <f t="shared" si="226"/>
        <v>0</v>
      </c>
      <c r="ID72" s="42">
        <f t="shared" si="226"/>
        <v>0</v>
      </c>
      <c r="IE72" s="42">
        <f t="shared" si="226"/>
        <v>0</v>
      </c>
      <c r="IF72" s="42">
        <f t="shared" si="226"/>
        <v>0</v>
      </c>
      <c r="IG72" s="42">
        <f t="shared" si="226"/>
        <v>0</v>
      </c>
      <c r="IH72" s="42">
        <f t="shared" si="226"/>
        <v>0</v>
      </c>
      <c r="II72" s="42">
        <f t="shared" si="226"/>
        <v>0</v>
      </c>
      <c r="IJ72" s="42">
        <f t="shared" si="226"/>
        <v>0</v>
      </c>
      <c r="IK72" s="42">
        <f t="shared" si="226"/>
        <v>0</v>
      </c>
      <c r="IL72" s="42">
        <f t="shared" si="226"/>
        <v>0</v>
      </c>
      <c r="IM72" s="42">
        <f t="shared" si="226"/>
        <v>0</v>
      </c>
      <c r="IN72" s="42">
        <f t="shared" si="226"/>
        <v>0</v>
      </c>
      <c r="IO72" s="42">
        <f t="shared" si="226"/>
        <v>0</v>
      </c>
      <c r="IP72" s="42">
        <f t="shared" si="226"/>
        <v>0</v>
      </c>
      <c r="IQ72" s="42">
        <f t="shared" si="226"/>
        <v>0</v>
      </c>
      <c r="IR72" s="42">
        <f t="shared" si="226"/>
        <v>0</v>
      </c>
      <c r="IS72" s="42">
        <f t="shared" si="226"/>
        <v>0</v>
      </c>
      <c r="IT72" s="42">
        <f t="shared" si="226"/>
        <v>0</v>
      </c>
      <c r="IU72" s="42">
        <f t="shared" si="226"/>
        <v>0</v>
      </c>
      <c r="IV72" s="42">
        <f t="shared" si="226"/>
        <v>0</v>
      </c>
      <c r="IW72" s="42">
        <f t="shared" si="226"/>
        <v>0</v>
      </c>
      <c r="IX72" s="42">
        <f t="shared" si="226"/>
        <v>0</v>
      </c>
      <c r="IY72" s="42">
        <f t="shared" si="220"/>
        <v>0</v>
      </c>
      <c r="IZ72" s="42">
        <f t="shared" si="220"/>
        <v>0</v>
      </c>
      <c r="JA72" s="42">
        <f t="shared" si="220"/>
        <v>0</v>
      </c>
      <c r="JB72" s="42">
        <f t="shared" si="220"/>
        <v>0</v>
      </c>
      <c r="JC72" s="42">
        <f t="shared" si="220"/>
        <v>0</v>
      </c>
      <c r="JD72" s="42">
        <f t="shared" si="220"/>
        <v>0</v>
      </c>
      <c r="JE72" s="42">
        <f t="shared" si="220"/>
        <v>0</v>
      </c>
      <c r="JF72" s="42">
        <f t="shared" si="220"/>
        <v>0</v>
      </c>
      <c r="JG72" s="42">
        <f t="shared" si="220"/>
        <v>0</v>
      </c>
      <c r="JH72" s="42">
        <f t="shared" si="220"/>
        <v>0</v>
      </c>
      <c r="JI72" s="42">
        <f t="shared" si="220"/>
        <v>0</v>
      </c>
      <c r="JJ72" s="42">
        <f t="shared" si="220"/>
        <v>0</v>
      </c>
      <c r="JK72" s="42">
        <f t="shared" si="220"/>
        <v>0</v>
      </c>
      <c r="JL72" s="42">
        <f t="shared" si="220"/>
        <v>0</v>
      </c>
      <c r="JM72" s="42">
        <f t="shared" si="220"/>
        <v>0</v>
      </c>
      <c r="JN72" s="42">
        <f t="shared" si="220"/>
        <v>0</v>
      </c>
      <c r="JO72" s="42">
        <f t="shared" si="220"/>
        <v>0</v>
      </c>
      <c r="JP72" s="42">
        <f t="shared" si="220"/>
        <v>0</v>
      </c>
      <c r="JQ72" s="42">
        <f t="shared" si="220"/>
        <v>0</v>
      </c>
      <c r="JR72" s="42">
        <f t="shared" si="220"/>
        <v>0</v>
      </c>
      <c r="JS72" s="42">
        <f t="shared" si="220"/>
        <v>0</v>
      </c>
      <c r="JT72" s="42">
        <f t="shared" si="220"/>
        <v>0</v>
      </c>
      <c r="JU72" s="42">
        <f t="shared" si="220"/>
        <v>0</v>
      </c>
      <c r="JV72" s="42">
        <f t="shared" si="220"/>
        <v>0</v>
      </c>
      <c r="JW72" s="42">
        <f t="shared" si="220"/>
        <v>0</v>
      </c>
      <c r="JX72" s="42">
        <f t="shared" si="220"/>
        <v>0</v>
      </c>
      <c r="JY72" s="42">
        <f t="shared" si="220"/>
        <v>0</v>
      </c>
      <c r="JZ72" s="42">
        <f t="shared" si="220"/>
        <v>0</v>
      </c>
      <c r="KA72" s="42">
        <f t="shared" si="220"/>
        <v>0</v>
      </c>
      <c r="KB72" s="42">
        <f t="shared" si="220"/>
        <v>0</v>
      </c>
      <c r="KC72" s="42">
        <f t="shared" si="220"/>
        <v>0</v>
      </c>
      <c r="KD72" s="42">
        <f t="shared" si="220"/>
        <v>0</v>
      </c>
      <c r="KE72" s="42">
        <f t="shared" si="220"/>
        <v>0</v>
      </c>
      <c r="KF72" s="42">
        <f t="shared" si="220"/>
        <v>0</v>
      </c>
      <c r="KG72" s="42">
        <f t="shared" si="220"/>
        <v>0</v>
      </c>
      <c r="KH72" s="42">
        <f t="shared" si="220"/>
        <v>0</v>
      </c>
      <c r="KI72" s="42">
        <f t="shared" si="220"/>
        <v>0</v>
      </c>
      <c r="KJ72" s="42">
        <f t="shared" si="220"/>
        <v>0</v>
      </c>
      <c r="KK72" s="42">
        <f t="shared" si="220"/>
        <v>0</v>
      </c>
      <c r="KL72" s="42">
        <f t="shared" si="220"/>
        <v>0</v>
      </c>
      <c r="KM72" s="42">
        <f t="shared" si="220"/>
        <v>0</v>
      </c>
      <c r="KN72" s="42">
        <f t="shared" si="220"/>
        <v>0</v>
      </c>
      <c r="KO72" s="42">
        <f t="shared" si="220"/>
        <v>0</v>
      </c>
      <c r="KP72" s="42">
        <f t="shared" si="220"/>
        <v>0</v>
      </c>
      <c r="KQ72" s="42">
        <f t="shared" si="220"/>
        <v>0</v>
      </c>
      <c r="KR72" s="42">
        <f t="shared" si="220"/>
        <v>0</v>
      </c>
      <c r="KS72" s="42">
        <f t="shared" si="220"/>
        <v>0</v>
      </c>
      <c r="KT72" s="42">
        <f t="shared" si="220"/>
        <v>0</v>
      </c>
      <c r="KU72" s="42">
        <f t="shared" si="220"/>
        <v>0</v>
      </c>
      <c r="KV72" s="42">
        <f t="shared" si="220"/>
        <v>0</v>
      </c>
      <c r="KW72" s="42">
        <f t="shared" si="220"/>
        <v>0</v>
      </c>
      <c r="KX72" s="42">
        <f t="shared" si="220"/>
        <v>0</v>
      </c>
      <c r="KY72" s="42">
        <f t="shared" si="220"/>
        <v>0</v>
      </c>
      <c r="KZ72" s="42">
        <f t="shared" si="220"/>
        <v>0</v>
      </c>
      <c r="LA72" s="42">
        <f t="shared" si="220"/>
        <v>0</v>
      </c>
      <c r="LB72" s="42">
        <f t="shared" si="220"/>
        <v>0</v>
      </c>
      <c r="LC72" s="42">
        <f t="shared" si="220"/>
        <v>0</v>
      </c>
      <c r="LD72" s="42">
        <f t="shared" si="220"/>
        <v>0</v>
      </c>
      <c r="LE72" s="42">
        <f t="shared" si="220"/>
        <v>0</v>
      </c>
      <c r="LF72" s="42">
        <f t="shared" si="220"/>
        <v>0</v>
      </c>
      <c r="LG72" s="42">
        <f t="shared" si="220"/>
        <v>0</v>
      </c>
      <c r="LH72" s="42">
        <f t="shared" si="220"/>
        <v>0</v>
      </c>
      <c r="LI72" s="42">
        <f t="shared" si="220"/>
        <v>0</v>
      </c>
      <c r="LJ72" s="42">
        <f t="shared" si="211"/>
        <v>0</v>
      </c>
      <c r="LK72" s="42">
        <f t="shared" ref="LK72:NV76" si="227">IF(LK$67=$A72,1,0)</f>
        <v>0</v>
      </c>
      <c r="LL72" s="42">
        <f t="shared" si="227"/>
        <v>0</v>
      </c>
      <c r="LM72" s="42">
        <f t="shared" si="227"/>
        <v>0</v>
      </c>
      <c r="LN72" s="42">
        <f t="shared" si="227"/>
        <v>0</v>
      </c>
      <c r="LO72" s="42">
        <f t="shared" si="227"/>
        <v>0</v>
      </c>
      <c r="LP72" s="42">
        <f t="shared" si="227"/>
        <v>0</v>
      </c>
      <c r="LQ72" s="42">
        <f t="shared" si="227"/>
        <v>0</v>
      </c>
      <c r="LR72" s="42">
        <f t="shared" si="227"/>
        <v>0</v>
      </c>
      <c r="LS72" s="42">
        <f t="shared" si="227"/>
        <v>0</v>
      </c>
      <c r="LT72" s="42">
        <f t="shared" si="227"/>
        <v>0</v>
      </c>
      <c r="LU72" s="42">
        <f t="shared" si="227"/>
        <v>0</v>
      </c>
      <c r="LV72" s="42">
        <f t="shared" si="227"/>
        <v>0</v>
      </c>
      <c r="LW72" s="42">
        <f t="shared" si="227"/>
        <v>0</v>
      </c>
      <c r="LX72" s="42">
        <f t="shared" si="227"/>
        <v>0</v>
      </c>
      <c r="LY72" s="42">
        <f t="shared" si="227"/>
        <v>0</v>
      </c>
      <c r="LZ72" s="42">
        <f t="shared" si="227"/>
        <v>0</v>
      </c>
      <c r="MA72" s="42">
        <f t="shared" si="227"/>
        <v>0</v>
      </c>
      <c r="MB72" s="42">
        <f t="shared" si="227"/>
        <v>0</v>
      </c>
      <c r="MC72" s="42">
        <f t="shared" si="227"/>
        <v>0</v>
      </c>
      <c r="MD72" s="42">
        <f t="shared" si="227"/>
        <v>0</v>
      </c>
      <c r="ME72" s="42">
        <f t="shared" si="227"/>
        <v>0</v>
      </c>
      <c r="MF72" s="42">
        <f t="shared" si="227"/>
        <v>0</v>
      </c>
      <c r="MG72" s="42">
        <f t="shared" si="227"/>
        <v>0</v>
      </c>
      <c r="MH72" s="42">
        <f t="shared" si="227"/>
        <v>0</v>
      </c>
      <c r="MI72" s="42">
        <f t="shared" si="227"/>
        <v>0</v>
      </c>
      <c r="MJ72" s="42">
        <f t="shared" si="227"/>
        <v>0</v>
      </c>
      <c r="MK72" s="42">
        <f t="shared" si="227"/>
        <v>0</v>
      </c>
      <c r="ML72" s="42">
        <f t="shared" si="227"/>
        <v>0</v>
      </c>
      <c r="MM72" s="42">
        <f t="shared" si="227"/>
        <v>0</v>
      </c>
      <c r="MN72" s="42">
        <f t="shared" si="227"/>
        <v>0</v>
      </c>
      <c r="MO72" s="42">
        <f t="shared" si="227"/>
        <v>0</v>
      </c>
      <c r="MP72" s="42">
        <f t="shared" si="227"/>
        <v>0</v>
      </c>
      <c r="MQ72" s="42">
        <f t="shared" si="227"/>
        <v>0</v>
      </c>
      <c r="MR72" s="42">
        <f t="shared" si="227"/>
        <v>0</v>
      </c>
      <c r="MS72" s="42">
        <f t="shared" si="227"/>
        <v>0</v>
      </c>
      <c r="MT72" s="42">
        <f t="shared" si="227"/>
        <v>0</v>
      </c>
      <c r="MU72" s="42">
        <f t="shared" si="227"/>
        <v>0</v>
      </c>
      <c r="MV72" s="42">
        <f t="shared" si="227"/>
        <v>0</v>
      </c>
      <c r="MW72" s="42">
        <f t="shared" si="227"/>
        <v>0</v>
      </c>
      <c r="MX72" s="42">
        <f t="shared" si="227"/>
        <v>0</v>
      </c>
      <c r="MY72" s="42">
        <f t="shared" si="227"/>
        <v>0</v>
      </c>
      <c r="MZ72" s="42">
        <f t="shared" si="227"/>
        <v>0</v>
      </c>
      <c r="NA72" s="42">
        <f t="shared" si="227"/>
        <v>0</v>
      </c>
      <c r="NB72" s="42">
        <f t="shared" si="227"/>
        <v>0</v>
      </c>
      <c r="NC72" s="42">
        <f t="shared" si="227"/>
        <v>0</v>
      </c>
      <c r="ND72" s="42">
        <f t="shared" si="227"/>
        <v>0</v>
      </c>
      <c r="NE72" s="42">
        <f t="shared" si="227"/>
        <v>0</v>
      </c>
      <c r="NF72" s="42">
        <f t="shared" si="227"/>
        <v>0</v>
      </c>
      <c r="NG72" s="42">
        <f t="shared" si="227"/>
        <v>0</v>
      </c>
      <c r="NH72" s="42">
        <f t="shared" si="227"/>
        <v>0</v>
      </c>
      <c r="NI72" s="42">
        <f t="shared" si="227"/>
        <v>0</v>
      </c>
      <c r="NJ72" s="42">
        <f t="shared" si="227"/>
        <v>0</v>
      </c>
      <c r="NK72" s="42">
        <f t="shared" si="227"/>
        <v>0</v>
      </c>
      <c r="NL72" s="42">
        <f t="shared" si="227"/>
        <v>0</v>
      </c>
      <c r="NM72" s="42">
        <f t="shared" si="227"/>
        <v>0</v>
      </c>
      <c r="NN72" s="42">
        <f t="shared" si="227"/>
        <v>0</v>
      </c>
      <c r="NO72" s="42">
        <f t="shared" si="227"/>
        <v>0</v>
      </c>
      <c r="NP72" s="42">
        <f t="shared" si="227"/>
        <v>0</v>
      </c>
      <c r="NQ72" s="42">
        <f t="shared" si="227"/>
        <v>0</v>
      </c>
      <c r="NR72" s="42">
        <f t="shared" si="227"/>
        <v>0</v>
      </c>
      <c r="NS72" s="42">
        <f t="shared" si="227"/>
        <v>0</v>
      </c>
      <c r="NT72" s="42">
        <f t="shared" si="227"/>
        <v>0</v>
      </c>
      <c r="NU72" s="42">
        <f t="shared" si="227"/>
        <v>0</v>
      </c>
      <c r="NV72" s="42">
        <f t="shared" si="227"/>
        <v>0</v>
      </c>
      <c r="NW72" s="42">
        <f t="shared" si="221"/>
        <v>0</v>
      </c>
      <c r="NX72" s="42">
        <f t="shared" si="221"/>
        <v>0</v>
      </c>
      <c r="NY72" s="42">
        <f t="shared" si="221"/>
        <v>0</v>
      </c>
      <c r="NZ72" s="42">
        <f t="shared" si="221"/>
        <v>0</v>
      </c>
      <c r="OA72" s="42">
        <f t="shared" si="221"/>
        <v>0</v>
      </c>
      <c r="OB72" s="42">
        <f t="shared" si="221"/>
        <v>0</v>
      </c>
      <c r="OC72" s="42">
        <f t="shared" si="221"/>
        <v>0</v>
      </c>
      <c r="OD72" s="42">
        <f t="shared" si="221"/>
        <v>0</v>
      </c>
      <c r="OE72" s="42">
        <f t="shared" si="221"/>
        <v>0</v>
      </c>
      <c r="OF72" s="42">
        <f t="shared" si="221"/>
        <v>0</v>
      </c>
      <c r="OG72" s="42">
        <f t="shared" si="221"/>
        <v>0</v>
      </c>
      <c r="OH72" s="42">
        <f t="shared" si="221"/>
        <v>0</v>
      </c>
      <c r="OI72" s="42">
        <f t="shared" si="221"/>
        <v>0</v>
      </c>
      <c r="OJ72" s="42">
        <f t="shared" si="221"/>
        <v>0</v>
      </c>
      <c r="OK72" s="42">
        <f t="shared" si="221"/>
        <v>0</v>
      </c>
      <c r="OL72" s="42">
        <f t="shared" si="221"/>
        <v>0</v>
      </c>
      <c r="OM72" s="42">
        <f t="shared" si="221"/>
        <v>0</v>
      </c>
      <c r="ON72" s="42">
        <f t="shared" si="221"/>
        <v>0</v>
      </c>
      <c r="OO72" s="42">
        <f t="shared" si="221"/>
        <v>0</v>
      </c>
      <c r="OP72" s="42">
        <f t="shared" si="221"/>
        <v>0</v>
      </c>
      <c r="OQ72" s="42">
        <f t="shared" si="221"/>
        <v>0</v>
      </c>
      <c r="OR72" s="42">
        <f t="shared" si="221"/>
        <v>0</v>
      </c>
      <c r="OS72" s="42">
        <f t="shared" si="221"/>
        <v>0</v>
      </c>
      <c r="OT72" s="42">
        <f t="shared" si="221"/>
        <v>0</v>
      </c>
      <c r="OU72" s="42">
        <f t="shared" si="221"/>
        <v>0</v>
      </c>
      <c r="OV72" s="42">
        <f t="shared" si="221"/>
        <v>0</v>
      </c>
      <c r="OW72" s="42">
        <f t="shared" si="221"/>
        <v>0</v>
      </c>
      <c r="OX72" s="42">
        <f t="shared" si="221"/>
        <v>0</v>
      </c>
      <c r="OY72" s="42">
        <f t="shared" si="221"/>
        <v>0</v>
      </c>
      <c r="OZ72" s="42">
        <f t="shared" si="221"/>
        <v>0</v>
      </c>
      <c r="PA72" s="42">
        <f t="shared" si="221"/>
        <v>0</v>
      </c>
      <c r="PB72" s="42">
        <f t="shared" si="221"/>
        <v>0</v>
      </c>
      <c r="PC72" s="42">
        <f t="shared" si="221"/>
        <v>0</v>
      </c>
      <c r="PD72" s="42">
        <f t="shared" si="221"/>
        <v>0</v>
      </c>
      <c r="PE72" s="42">
        <f t="shared" si="221"/>
        <v>0</v>
      </c>
      <c r="PF72" s="42">
        <f t="shared" si="221"/>
        <v>0</v>
      </c>
      <c r="PG72" s="42">
        <f t="shared" si="221"/>
        <v>0</v>
      </c>
      <c r="PH72" s="42">
        <f t="shared" si="221"/>
        <v>0</v>
      </c>
      <c r="PI72" s="42">
        <f t="shared" si="221"/>
        <v>0</v>
      </c>
      <c r="PJ72" s="42">
        <f t="shared" si="221"/>
        <v>0</v>
      </c>
      <c r="PK72" s="42">
        <f t="shared" si="221"/>
        <v>0</v>
      </c>
      <c r="PL72" s="42">
        <f t="shared" si="221"/>
        <v>0</v>
      </c>
      <c r="PM72" s="42">
        <f t="shared" si="221"/>
        <v>0</v>
      </c>
      <c r="PN72" s="42">
        <f t="shared" si="221"/>
        <v>0</v>
      </c>
      <c r="PO72" s="42">
        <f t="shared" si="221"/>
        <v>0</v>
      </c>
      <c r="PP72" s="42">
        <f t="shared" si="221"/>
        <v>0</v>
      </c>
      <c r="PQ72" s="42">
        <f t="shared" si="221"/>
        <v>0</v>
      </c>
      <c r="PR72" s="42">
        <f t="shared" si="221"/>
        <v>0</v>
      </c>
      <c r="PS72" s="42">
        <f t="shared" si="221"/>
        <v>0</v>
      </c>
      <c r="PT72" s="42">
        <f t="shared" si="221"/>
        <v>0</v>
      </c>
      <c r="PU72" s="42">
        <f t="shared" si="221"/>
        <v>0</v>
      </c>
      <c r="PV72" s="42">
        <f t="shared" si="221"/>
        <v>0</v>
      </c>
      <c r="PW72" s="42">
        <f t="shared" si="221"/>
        <v>0</v>
      </c>
      <c r="PX72" s="42">
        <f t="shared" si="221"/>
        <v>0</v>
      </c>
      <c r="PY72" s="42">
        <f t="shared" si="221"/>
        <v>0</v>
      </c>
      <c r="PZ72" s="42">
        <f t="shared" si="221"/>
        <v>0</v>
      </c>
      <c r="QA72" s="42">
        <f t="shared" si="221"/>
        <v>0</v>
      </c>
      <c r="QB72" s="42">
        <f t="shared" si="221"/>
        <v>0</v>
      </c>
      <c r="QC72" s="42">
        <f t="shared" si="221"/>
        <v>0</v>
      </c>
      <c r="QD72" s="42">
        <f t="shared" si="221"/>
        <v>0</v>
      </c>
      <c r="QE72" s="42">
        <f t="shared" si="221"/>
        <v>0</v>
      </c>
      <c r="QF72" s="42">
        <f t="shared" si="221"/>
        <v>0</v>
      </c>
      <c r="QG72" s="42">
        <f t="shared" si="221"/>
        <v>0</v>
      </c>
      <c r="QH72" s="42">
        <f t="shared" si="213"/>
        <v>0</v>
      </c>
      <c r="QI72" s="42">
        <f t="shared" ref="QI72:ST76" si="228">IF(QI$67=$A72,1,0)</f>
        <v>0</v>
      </c>
      <c r="QJ72" s="42">
        <f t="shared" si="228"/>
        <v>0</v>
      </c>
      <c r="QK72" s="42">
        <f t="shared" si="228"/>
        <v>0</v>
      </c>
      <c r="QL72" s="42">
        <f t="shared" si="228"/>
        <v>0</v>
      </c>
      <c r="QM72" s="42">
        <f t="shared" si="228"/>
        <v>1</v>
      </c>
      <c r="QN72" s="42">
        <f t="shared" si="228"/>
        <v>0</v>
      </c>
      <c r="QO72" s="42">
        <f t="shared" si="228"/>
        <v>0</v>
      </c>
      <c r="QP72" s="42">
        <f t="shared" si="228"/>
        <v>0</v>
      </c>
      <c r="QQ72" s="42">
        <f t="shared" si="228"/>
        <v>0</v>
      </c>
      <c r="QR72" s="42">
        <f t="shared" si="228"/>
        <v>0</v>
      </c>
      <c r="QS72" s="42">
        <f t="shared" si="228"/>
        <v>0</v>
      </c>
      <c r="QT72" s="42">
        <f t="shared" si="228"/>
        <v>0</v>
      </c>
      <c r="QU72" s="42">
        <f t="shared" si="228"/>
        <v>0</v>
      </c>
      <c r="QV72" s="42">
        <f t="shared" si="228"/>
        <v>0</v>
      </c>
      <c r="QW72" s="42">
        <f t="shared" si="228"/>
        <v>0</v>
      </c>
      <c r="QX72" s="42">
        <f t="shared" si="228"/>
        <v>0</v>
      </c>
      <c r="QY72" s="42">
        <f t="shared" si="228"/>
        <v>0</v>
      </c>
      <c r="QZ72" s="42">
        <f t="shared" si="228"/>
        <v>0</v>
      </c>
      <c r="RA72" s="42">
        <f t="shared" si="228"/>
        <v>0</v>
      </c>
      <c r="RB72" s="42">
        <f t="shared" si="228"/>
        <v>0</v>
      </c>
      <c r="RC72" s="42">
        <f t="shared" si="228"/>
        <v>0</v>
      </c>
      <c r="RD72" s="42">
        <f t="shared" si="228"/>
        <v>0</v>
      </c>
      <c r="RE72" s="42">
        <f t="shared" si="228"/>
        <v>0</v>
      </c>
      <c r="RF72" s="42">
        <f t="shared" si="228"/>
        <v>0</v>
      </c>
      <c r="RG72" s="42">
        <f t="shared" si="228"/>
        <v>0</v>
      </c>
      <c r="RH72" s="42">
        <f t="shared" si="228"/>
        <v>0</v>
      </c>
      <c r="RI72" s="42">
        <f t="shared" si="228"/>
        <v>0</v>
      </c>
      <c r="RJ72" s="42">
        <f t="shared" si="228"/>
        <v>0</v>
      </c>
      <c r="RK72" s="42">
        <f t="shared" si="228"/>
        <v>0</v>
      </c>
      <c r="RL72" s="42">
        <f t="shared" si="228"/>
        <v>0</v>
      </c>
      <c r="RM72" s="42">
        <f t="shared" si="228"/>
        <v>0</v>
      </c>
      <c r="RN72" s="42">
        <f t="shared" si="228"/>
        <v>0</v>
      </c>
      <c r="RO72" s="42">
        <f t="shared" si="228"/>
        <v>0</v>
      </c>
      <c r="RP72" s="42">
        <f t="shared" si="228"/>
        <v>0</v>
      </c>
      <c r="RQ72" s="42">
        <f t="shared" si="228"/>
        <v>0</v>
      </c>
      <c r="RR72" s="42">
        <f t="shared" si="228"/>
        <v>0</v>
      </c>
      <c r="RS72" s="42">
        <f t="shared" si="228"/>
        <v>0</v>
      </c>
      <c r="RT72" s="42">
        <f t="shared" si="228"/>
        <v>0</v>
      </c>
      <c r="RU72" s="42">
        <f t="shared" si="228"/>
        <v>0</v>
      </c>
      <c r="RV72" s="42">
        <f t="shared" si="228"/>
        <v>0</v>
      </c>
      <c r="RW72" s="42">
        <f t="shared" si="228"/>
        <v>0</v>
      </c>
      <c r="RX72" s="42">
        <f t="shared" si="228"/>
        <v>0</v>
      </c>
      <c r="RY72" s="42">
        <f t="shared" si="228"/>
        <v>0</v>
      </c>
      <c r="RZ72" s="42">
        <f t="shared" si="228"/>
        <v>0</v>
      </c>
      <c r="SA72" s="42">
        <f t="shared" si="228"/>
        <v>0</v>
      </c>
      <c r="SB72" s="42">
        <f t="shared" si="228"/>
        <v>0</v>
      </c>
      <c r="SC72" s="42">
        <f t="shared" si="228"/>
        <v>0</v>
      </c>
      <c r="SD72" s="42">
        <f t="shared" si="228"/>
        <v>0</v>
      </c>
      <c r="SE72" s="42">
        <f t="shared" si="228"/>
        <v>0</v>
      </c>
      <c r="SF72" s="42">
        <f t="shared" si="228"/>
        <v>0</v>
      </c>
      <c r="SG72" s="42">
        <f t="shared" si="228"/>
        <v>0</v>
      </c>
      <c r="SH72" s="42">
        <f t="shared" si="228"/>
        <v>0</v>
      </c>
      <c r="SI72" s="42">
        <f t="shared" si="228"/>
        <v>0</v>
      </c>
      <c r="SJ72" s="42">
        <f t="shared" si="228"/>
        <v>0</v>
      </c>
      <c r="SK72" s="42">
        <f t="shared" si="228"/>
        <v>0</v>
      </c>
      <c r="SL72" s="42">
        <f t="shared" si="228"/>
        <v>0</v>
      </c>
      <c r="SM72" s="42">
        <f t="shared" si="228"/>
        <v>0</v>
      </c>
      <c r="SN72" s="42">
        <f t="shared" si="228"/>
        <v>0</v>
      </c>
      <c r="SO72" s="42">
        <f t="shared" si="228"/>
        <v>0</v>
      </c>
      <c r="SP72" s="42">
        <f t="shared" si="228"/>
        <v>0</v>
      </c>
      <c r="SQ72" s="42">
        <f t="shared" si="228"/>
        <v>0</v>
      </c>
      <c r="SR72" s="42">
        <f t="shared" si="228"/>
        <v>0</v>
      </c>
      <c r="SS72" s="42">
        <f t="shared" si="228"/>
        <v>0</v>
      </c>
      <c r="ST72" s="42">
        <f t="shared" si="228"/>
        <v>0</v>
      </c>
      <c r="SU72" s="42">
        <f t="shared" si="222"/>
        <v>0</v>
      </c>
      <c r="SV72" s="42">
        <f t="shared" si="222"/>
        <v>0</v>
      </c>
      <c r="SW72" s="42">
        <f t="shared" si="222"/>
        <v>0</v>
      </c>
      <c r="SX72" s="42">
        <f t="shared" si="222"/>
        <v>0</v>
      </c>
      <c r="SY72" s="42">
        <f t="shared" si="222"/>
        <v>0</v>
      </c>
      <c r="SZ72" s="42">
        <f t="shared" si="222"/>
        <v>0</v>
      </c>
      <c r="TA72" s="42">
        <f t="shared" si="222"/>
        <v>0</v>
      </c>
      <c r="TB72" s="42">
        <f t="shared" si="222"/>
        <v>0</v>
      </c>
      <c r="TC72" s="42">
        <f t="shared" si="222"/>
        <v>0</v>
      </c>
      <c r="TD72" s="42">
        <f t="shared" si="222"/>
        <v>0</v>
      </c>
      <c r="TE72" s="42">
        <f t="shared" si="222"/>
        <v>0</v>
      </c>
      <c r="TF72" s="42">
        <f t="shared" si="222"/>
        <v>0</v>
      </c>
      <c r="TG72" s="42">
        <f t="shared" si="222"/>
        <v>0</v>
      </c>
      <c r="TH72" s="42">
        <f t="shared" si="222"/>
        <v>0</v>
      </c>
      <c r="TI72" s="42">
        <f t="shared" si="222"/>
        <v>0</v>
      </c>
      <c r="TJ72" s="42">
        <f t="shared" si="222"/>
        <v>0</v>
      </c>
      <c r="TK72" s="42">
        <f t="shared" si="222"/>
        <v>0</v>
      </c>
      <c r="TL72" s="42">
        <f t="shared" si="222"/>
        <v>0</v>
      </c>
      <c r="TM72" s="42">
        <f t="shared" si="222"/>
        <v>0</v>
      </c>
      <c r="TN72" s="42">
        <f t="shared" si="222"/>
        <v>0</v>
      </c>
      <c r="TO72" s="42">
        <f t="shared" si="222"/>
        <v>0</v>
      </c>
      <c r="TP72" s="42">
        <f t="shared" si="222"/>
        <v>0</v>
      </c>
      <c r="TQ72" s="42">
        <f t="shared" si="222"/>
        <v>0</v>
      </c>
      <c r="TR72" s="42">
        <f t="shared" si="222"/>
        <v>0</v>
      </c>
      <c r="TS72" s="42">
        <f t="shared" si="222"/>
        <v>0</v>
      </c>
      <c r="TT72" s="42">
        <f t="shared" si="222"/>
        <v>0</v>
      </c>
      <c r="TU72" s="42">
        <f t="shared" si="222"/>
        <v>0</v>
      </c>
      <c r="TV72" s="42">
        <f t="shared" si="222"/>
        <v>0</v>
      </c>
      <c r="TW72" s="42">
        <f t="shared" si="222"/>
        <v>0</v>
      </c>
      <c r="TX72" s="42">
        <f t="shared" si="222"/>
        <v>0</v>
      </c>
      <c r="TY72" s="42">
        <f t="shared" si="222"/>
        <v>0</v>
      </c>
      <c r="TZ72" s="42">
        <f t="shared" si="222"/>
        <v>0</v>
      </c>
      <c r="UA72" s="42">
        <f t="shared" si="222"/>
        <v>0</v>
      </c>
      <c r="UB72" s="42">
        <f t="shared" si="222"/>
        <v>0</v>
      </c>
      <c r="UC72" s="42">
        <f t="shared" si="222"/>
        <v>0</v>
      </c>
      <c r="UD72" s="42">
        <f t="shared" si="222"/>
        <v>0</v>
      </c>
      <c r="UE72" s="42">
        <f t="shared" si="222"/>
        <v>0</v>
      </c>
      <c r="UF72" s="42">
        <f t="shared" si="222"/>
        <v>0</v>
      </c>
      <c r="UG72" s="42">
        <f t="shared" si="222"/>
        <v>0</v>
      </c>
      <c r="UH72" s="42">
        <f t="shared" si="222"/>
        <v>0</v>
      </c>
      <c r="UI72" s="42">
        <f t="shared" si="222"/>
        <v>0</v>
      </c>
      <c r="UJ72" s="42">
        <f t="shared" si="222"/>
        <v>0</v>
      </c>
      <c r="UK72" s="42">
        <f t="shared" si="222"/>
        <v>0</v>
      </c>
      <c r="UL72" s="42">
        <f t="shared" si="222"/>
        <v>0</v>
      </c>
      <c r="UM72" s="42">
        <f t="shared" si="222"/>
        <v>0</v>
      </c>
      <c r="UN72" s="42">
        <f t="shared" si="222"/>
        <v>0</v>
      </c>
      <c r="UO72" s="42">
        <f t="shared" si="222"/>
        <v>0</v>
      </c>
      <c r="UP72" s="42">
        <f t="shared" si="222"/>
        <v>0</v>
      </c>
      <c r="UQ72" s="42">
        <f t="shared" si="222"/>
        <v>0</v>
      </c>
      <c r="UR72" s="42">
        <f t="shared" si="222"/>
        <v>0</v>
      </c>
      <c r="US72" s="42">
        <f t="shared" si="222"/>
        <v>0</v>
      </c>
      <c r="UT72" s="42">
        <f t="shared" si="222"/>
        <v>0</v>
      </c>
      <c r="UU72" s="42">
        <f t="shared" si="222"/>
        <v>0</v>
      </c>
      <c r="UV72" s="42">
        <f t="shared" si="222"/>
        <v>0</v>
      </c>
      <c r="UW72" s="42">
        <f t="shared" si="222"/>
        <v>0</v>
      </c>
      <c r="UX72" s="42">
        <f t="shared" si="222"/>
        <v>0</v>
      </c>
      <c r="UY72" s="42">
        <f t="shared" si="222"/>
        <v>0</v>
      </c>
      <c r="UZ72" s="42">
        <f t="shared" si="222"/>
        <v>0</v>
      </c>
      <c r="VA72" s="42">
        <f t="shared" si="222"/>
        <v>0</v>
      </c>
      <c r="VB72" s="42">
        <f t="shared" si="222"/>
        <v>0</v>
      </c>
      <c r="VC72" s="42">
        <f t="shared" si="222"/>
        <v>0</v>
      </c>
      <c r="VD72" s="42">
        <f t="shared" si="222"/>
        <v>0</v>
      </c>
      <c r="VE72" s="42">
        <f t="shared" si="222"/>
        <v>0</v>
      </c>
      <c r="VF72" s="42">
        <f t="shared" si="215"/>
        <v>0</v>
      </c>
      <c r="VG72" s="42">
        <f t="shared" ref="VG72:XR76" si="229">IF(VG$67=$A72,1,0)</f>
        <v>0</v>
      </c>
      <c r="VH72" s="42">
        <f t="shared" si="229"/>
        <v>0</v>
      </c>
      <c r="VI72" s="42">
        <f t="shared" si="229"/>
        <v>0</v>
      </c>
      <c r="VJ72" s="42">
        <f t="shared" si="229"/>
        <v>0</v>
      </c>
      <c r="VK72" s="42">
        <f t="shared" si="229"/>
        <v>0</v>
      </c>
      <c r="VL72" s="42">
        <f t="shared" si="229"/>
        <v>0</v>
      </c>
      <c r="VM72" s="42">
        <f t="shared" si="229"/>
        <v>0</v>
      </c>
      <c r="VN72" s="42">
        <f t="shared" si="229"/>
        <v>0</v>
      </c>
      <c r="VO72" s="42">
        <f t="shared" si="229"/>
        <v>0</v>
      </c>
      <c r="VP72" s="42">
        <f t="shared" si="229"/>
        <v>0</v>
      </c>
      <c r="VQ72" s="42">
        <f t="shared" si="229"/>
        <v>0</v>
      </c>
      <c r="VR72" s="42">
        <f t="shared" si="229"/>
        <v>0</v>
      </c>
      <c r="VS72" s="42">
        <f t="shared" si="229"/>
        <v>0</v>
      </c>
      <c r="VT72" s="42">
        <f t="shared" si="229"/>
        <v>0</v>
      </c>
      <c r="VU72" s="42">
        <f t="shared" si="229"/>
        <v>0</v>
      </c>
      <c r="VV72" s="42">
        <f t="shared" si="229"/>
        <v>0</v>
      </c>
      <c r="VW72" s="42">
        <f t="shared" si="229"/>
        <v>0</v>
      </c>
      <c r="VX72" s="42">
        <f t="shared" si="229"/>
        <v>0</v>
      </c>
      <c r="VY72" s="42">
        <f t="shared" si="229"/>
        <v>0</v>
      </c>
      <c r="VZ72" s="42">
        <f t="shared" si="229"/>
        <v>0</v>
      </c>
      <c r="WA72" s="42">
        <f t="shared" si="229"/>
        <v>0</v>
      </c>
      <c r="WB72" s="42">
        <f t="shared" si="229"/>
        <v>0</v>
      </c>
      <c r="WC72" s="42">
        <f t="shared" si="229"/>
        <v>0</v>
      </c>
      <c r="WD72" s="42">
        <f t="shared" si="229"/>
        <v>0</v>
      </c>
      <c r="WE72" s="42">
        <f t="shared" si="229"/>
        <v>0</v>
      </c>
      <c r="WF72" s="42">
        <f t="shared" si="229"/>
        <v>0</v>
      </c>
      <c r="WG72" s="42">
        <f t="shared" si="229"/>
        <v>0</v>
      </c>
      <c r="WH72" s="42">
        <f t="shared" si="229"/>
        <v>0</v>
      </c>
      <c r="WI72" s="42">
        <f t="shared" si="229"/>
        <v>0</v>
      </c>
      <c r="WJ72" s="42">
        <f t="shared" si="229"/>
        <v>0</v>
      </c>
      <c r="WK72" s="42">
        <f t="shared" si="229"/>
        <v>0</v>
      </c>
      <c r="WL72" s="42">
        <f t="shared" si="229"/>
        <v>0</v>
      </c>
      <c r="WM72" s="42">
        <f t="shared" si="229"/>
        <v>0</v>
      </c>
      <c r="WN72" s="42">
        <f t="shared" si="229"/>
        <v>0</v>
      </c>
      <c r="WO72" s="42">
        <f t="shared" si="229"/>
        <v>0</v>
      </c>
      <c r="WP72" s="42">
        <f t="shared" si="229"/>
        <v>0</v>
      </c>
      <c r="WQ72" s="42">
        <f t="shared" si="229"/>
        <v>0</v>
      </c>
      <c r="WR72" s="42">
        <f t="shared" si="229"/>
        <v>0</v>
      </c>
      <c r="WS72" s="42">
        <f t="shared" si="229"/>
        <v>0</v>
      </c>
      <c r="WT72" s="42">
        <f t="shared" si="229"/>
        <v>0</v>
      </c>
      <c r="WU72" s="42">
        <f t="shared" si="229"/>
        <v>0</v>
      </c>
      <c r="WV72" s="42">
        <f t="shared" si="229"/>
        <v>0</v>
      </c>
      <c r="WW72" s="42">
        <f t="shared" si="229"/>
        <v>0</v>
      </c>
      <c r="WX72" s="42">
        <f t="shared" si="229"/>
        <v>0</v>
      </c>
      <c r="WY72" s="42">
        <f t="shared" si="229"/>
        <v>0</v>
      </c>
      <c r="WZ72" s="42">
        <f t="shared" si="229"/>
        <v>0</v>
      </c>
      <c r="XA72" s="42">
        <f t="shared" si="229"/>
        <v>0</v>
      </c>
      <c r="XB72" s="42">
        <f t="shared" si="229"/>
        <v>0</v>
      </c>
      <c r="XC72" s="42">
        <f t="shared" si="229"/>
        <v>0</v>
      </c>
      <c r="XD72" s="42">
        <f t="shared" si="229"/>
        <v>0</v>
      </c>
      <c r="XE72" s="42">
        <f t="shared" si="229"/>
        <v>0</v>
      </c>
      <c r="XF72" s="42">
        <f t="shared" si="229"/>
        <v>0</v>
      </c>
      <c r="XG72" s="42">
        <f t="shared" si="229"/>
        <v>0</v>
      </c>
      <c r="XH72" s="42">
        <f t="shared" si="229"/>
        <v>0</v>
      </c>
      <c r="XI72" s="42">
        <f t="shared" si="229"/>
        <v>0</v>
      </c>
      <c r="XJ72" s="42">
        <f t="shared" si="229"/>
        <v>0</v>
      </c>
      <c r="XK72" s="42">
        <f t="shared" si="229"/>
        <v>0</v>
      </c>
      <c r="XL72" s="42">
        <f t="shared" si="229"/>
        <v>0</v>
      </c>
      <c r="XM72" s="42">
        <f t="shared" si="229"/>
        <v>0</v>
      </c>
      <c r="XN72" s="42">
        <f t="shared" si="229"/>
        <v>0</v>
      </c>
      <c r="XO72" s="42">
        <f t="shared" si="229"/>
        <v>0</v>
      </c>
      <c r="XP72" s="42">
        <f t="shared" si="229"/>
        <v>0</v>
      </c>
      <c r="XQ72" s="42">
        <f t="shared" si="229"/>
        <v>0</v>
      </c>
      <c r="XR72" s="42">
        <f t="shared" si="229"/>
        <v>0</v>
      </c>
      <c r="XS72" s="42">
        <f t="shared" si="223"/>
        <v>0</v>
      </c>
      <c r="XT72" s="42">
        <f t="shared" si="223"/>
        <v>0</v>
      </c>
      <c r="XU72" s="42">
        <f t="shared" si="223"/>
        <v>0</v>
      </c>
      <c r="XV72" s="42">
        <f t="shared" si="223"/>
        <v>0</v>
      </c>
      <c r="XW72" s="42">
        <f t="shared" si="223"/>
        <v>0</v>
      </c>
      <c r="XX72" s="42">
        <f t="shared" si="223"/>
        <v>0</v>
      </c>
      <c r="XY72" s="42">
        <f t="shared" si="223"/>
        <v>0</v>
      </c>
      <c r="XZ72" s="42">
        <f t="shared" si="223"/>
        <v>0</v>
      </c>
      <c r="YA72" s="42">
        <f t="shared" si="223"/>
        <v>0</v>
      </c>
      <c r="YB72" s="42">
        <f t="shared" si="223"/>
        <v>0</v>
      </c>
      <c r="YC72" s="42">
        <f t="shared" si="223"/>
        <v>0</v>
      </c>
      <c r="YD72" s="42">
        <f t="shared" si="217"/>
        <v>0</v>
      </c>
      <c r="YE72" s="23"/>
    </row>
    <row r="73" spans="1:655" x14ac:dyDescent="0.55000000000000004">
      <c r="A73" t="s">
        <v>1748</v>
      </c>
      <c r="B73" s="42">
        <f>IF(B$67=$A73,1,0)</f>
        <v>0</v>
      </c>
      <c r="C73" s="42">
        <f t="shared" si="218"/>
        <v>0</v>
      </c>
      <c r="D73" s="42">
        <f t="shared" si="218"/>
        <v>0</v>
      </c>
      <c r="E73" s="42">
        <f t="shared" si="218"/>
        <v>0</v>
      </c>
      <c r="F73" s="42">
        <f t="shared" si="218"/>
        <v>0</v>
      </c>
      <c r="G73" s="42">
        <f t="shared" si="218"/>
        <v>0</v>
      </c>
      <c r="H73" s="42">
        <f t="shared" si="218"/>
        <v>0</v>
      </c>
      <c r="I73" s="42">
        <f t="shared" si="218"/>
        <v>0</v>
      </c>
      <c r="J73" s="42">
        <f t="shared" si="218"/>
        <v>0</v>
      </c>
      <c r="K73" s="42">
        <f t="shared" si="218"/>
        <v>0</v>
      </c>
      <c r="L73" s="42">
        <f t="shared" si="218"/>
        <v>0</v>
      </c>
      <c r="M73" s="42">
        <f t="shared" si="218"/>
        <v>0</v>
      </c>
      <c r="N73" s="42">
        <f t="shared" si="218"/>
        <v>0</v>
      </c>
      <c r="O73" s="42">
        <f t="shared" si="218"/>
        <v>0</v>
      </c>
      <c r="P73" s="42">
        <f t="shared" si="218"/>
        <v>0</v>
      </c>
      <c r="Q73" s="42">
        <f t="shared" si="218"/>
        <v>0</v>
      </c>
      <c r="R73" s="42">
        <f t="shared" ref="R73:BY77" si="230">IF(R$67=$A73,1,0)</f>
        <v>0</v>
      </c>
      <c r="S73" s="42">
        <f t="shared" si="230"/>
        <v>0</v>
      </c>
      <c r="T73" s="42">
        <f t="shared" si="230"/>
        <v>0</v>
      </c>
      <c r="U73" s="42">
        <f t="shared" si="230"/>
        <v>0</v>
      </c>
      <c r="V73" s="42">
        <f t="shared" si="230"/>
        <v>0</v>
      </c>
      <c r="W73" s="42">
        <f t="shared" si="230"/>
        <v>0</v>
      </c>
      <c r="X73" s="42">
        <f t="shared" si="230"/>
        <v>0</v>
      </c>
      <c r="Y73" s="42">
        <f t="shared" si="230"/>
        <v>0</v>
      </c>
      <c r="Z73" s="42">
        <f t="shared" si="230"/>
        <v>0</v>
      </c>
      <c r="AA73" s="42">
        <f t="shared" si="230"/>
        <v>0</v>
      </c>
      <c r="AB73" s="42">
        <f t="shared" si="230"/>
        <v>0</v>
      </c>
      <c r="AC73" s="42">
        <f t="shared" si="230"/>
        <v>0</v>
      </c>
      <c r="AD73" s="42">
        <f t="shared" si="230"/>
        <v>0</v>
      </c>
      <c r="AE73" s="42">
        <f t="shared" si="230"/>
        <v>0</v>
      </c>
      <c r="AF73" s="42">
        <f t="shared" si="230"/>
        <v>0</v>
      </c>
      <c r="AG73" s="42">
        <f t="shared" si="230"/>
        <v>0</v>
      </c>
      <c r="AH73" s="42">
        <f t="shared" si="230"/>
        <v>0</v>
      </c>
      <c r="AI73" s="42">
        <f t="shared" si="230"/>
        <v>0</v>
      </c>
      <c r="AJ73" s="42">
        <f t="shared" si="230"/>
        <v>0</v>
      </c>
      <c r="AK73" s="42">
        <f t="shared" si="230"/>
        <v>0</v>
      </c>
      <c r="AL73" s="42">
        <f t="shared" si="230"/>
        <v>0</v>
      </c>
      <c r="AM73" s="42">
        <f t="shared" si="230"/>
        <v>0</v>
      </c>
      <c r="AN73" s="42">
        <f t="shared" si="230"/>
        <v>0</v>
      </c>
      <c r="AO73" s="42">
        <f t="shared" si="230"/>
        <v>0</v>
      </c>
      <c r="AP73" s="42">
        <f t="shared" si="230"/>
        <v>0</v>
      </c>
      <c r="AQ73" s="42">
        <f t="shared" si="230"/>
        <v>0</v>
      </c>
      <c r="AR73" s="42">
        <f t="shared" si="230"/>
        <v>0</v>
      </c>
      <c r="AS73" s="42">
        <f t="shared" si="230"/>
        <v>0</v>
      </c>
      <c r="AT73" s="42">
        <f t="shared" si="230"/>
        <v>0</v>
      </c>
      <c r="AU73" s="42">
        <f t="shared" si="230"/>
        <v>0</v>
      </c>
      <c r="AV73" s="42">
        <f t="shared" si="230"/>
        <v>0</v>
      </c>
      <c r="AW73" s="42">
        <f t="shared" si="230"/>
        <v>0</v>
      </c>
      <c r="AX73" s="42">
        <f t="shared" si="230"/>
        <v>0</v>
      </c>
      <c r="AY73" s="42">
        <f t="shared" si="230"/>
        <v>0</v>
      </c>
      <c r="AZ73" s="42">
        <f t="shared" si="230"/>
        <v>0</v>
      </c>
      <c r="BA73" s="42">
        <f t="shared" si="230"/>
        <v>0</v>
      </c>
      <c r="BB73" s="42">
        <f t="shared" si="230"/>
        <v>0</v>
      </c>
      <c r="BC73" s="42">
        <f t="shared" si="230"/>
        <v>0</v>
      </c>
      <c r="BD73" s="42">
        <f t="shared" si="230"/>
        <v>0</v>
      </c>
      <c r="BE73" s="42">
        <f t="shared" si="230"/>
        <v>0</v>
      </c>
      <c r="BF73" s="42">
        <f t="shared" si="230"/>
        <v>0</v>
      </c>
      <c r="BG73" s="42">
        <f t="shared" si="230"/>
        <v>0</v>
      </c>
      <c r="BH73" s="42">
        <f t="shared" si="230"/>
        <v>0</v>
      </c>
      <c r="BI73" s="42">
        <f t="shared" si="230"/>
        <v>0</v>
      </c>
      <c r="BJ73" s="42">
        <f t="shared" si="230"/>
        <v>0</v>
      </c>
      <c r="BK73" s="42">
        <f t="shared" si="230"/>
        <v>0</v>
      </c>
      <c r="BL73" s="42">
        <f t="shared" si="230"/>
        <v>0</v>
      </c>
      <c r="BM73" s="42">
        <f t="shared" si="230"/>
        <v>0</v>
      </c>
      <c r="BN73" s="42">
        <f t="shared" si="224"/>
        <v>0</v>
      </c>
      <c r="BO73" s="42">
        <f t="shared" si="224"/>
        <v>0</v>
      </c>
      <c r="BP73" s="42">
        <f t="shared" si="224"/>
        <v>0</v>
      </c>
      <c r="BQ73" s="42">
        <f t="shared" si="224"/>
        <v>0</v>
      </c>
      <c r="BR73" s="42">
        <f t="shared" si="224"/>
        <v>0</v>
      </c>
      <c r="BS73" s="42">
        <f t="shared" si="224"/>
        <v>0</v>
      </c>
      <c r="BT73" s="42">
        <f t="shared" si="224"/>
        <v>0</v>
      </c>
      <c r="BU73" s="42">
        <f t="shared" si="224"/>
        <v>0</v>
      </c>
      <c r="BV73" s="42">
        <f t="shared" si="224"/>
        <v>0</v>
      </c>
      <c r="BW73" s="42">
        <f t="shared" si="224"/>
        <v>0</v>
      </c>
      <c r="BX73" s="42">
        <f t="shared" si="224"/>
        <v>0</v>
      </c>
      <c r="BY73" s="42">
        <f t="shared" si="224"/>
        <v>0</v>
      </c>
      <c r="BZ73" s="42">
        <f t="shared" si="224"/>
        <v>0</v>
      </c>
      <c r="CA73" s="42">
        <f t="shared" si="224"/>
        <v>0</v>
      </c>
      <c r="CB73" s="42">
        <f t="shared" si="224"/>
        <v>0</v>
      </c>
      <c r="CC73" s="42">
        <f t="shared" si="224"/>
        <v>0</v>
      </c>
      <c r="CD73" s="42">
        <f t="shared" si="224"/>
        <v>0</v>
      </c>
      <c r="CE73" s="42">
        <f t="shared" si="224"/>
        <v>0</v>
      </c>
      <c r="CF73" s="42">
        <f t="shared" si="224"/>
        <v>0</v>
      </c>
      <c r="CG73" s="42">
        <f t="shared" si="224"/>
        <v>0</v>
      </c>
      <c r="CH73" s="42">
        <f t="shared" si="224"/>
        <v>0</v>
      </c>
      <c r="CI73" s="42">
        <f t="shared" si="224"/>
        <v>0</v>
      </c>
      <c r="CJ73" s="42">
        <f t="shared" si="224"/>
        <v>0</v>
      </c>
      <c r="CK73" s="42">
        <f t="shared" si="224"/>
        <v>0</v>
      </c>
      <c r="CL73" s="42">
        <f t="shared" si="224"/>
        <v>0</v>
      </c>
      <c r="CM73" s="42">
        <f t="shared" si="224"/>
        <v>0</v>
      </c>
      <c r="CN73" s="42">
        <f t="shared" si="224"/>
        <v>0</v>
      </c>
      <c r="CO73" s="42">
        <f t="shared" si="224"/>
        <v>0</v>
      </c>
      <c r="CP73" s="42">
        <f t="shared" si="224"/>
        <v>0</v>
      </c>
      <c r="CQ73" s="42">
        <f t="shared" si="224"/>
        <v>0</v>
      </c>
      <c r="CR73" s="42">
        <f t="shared" si="225"/>
        <v>0</v>
      </c>
      <c r="CS73" s="42">
        <f t="shared" si="225"/>
        <v>0</v>
      </c>
      <c r="CT73" s="42">
        <f t="shared" si="225"/>
        <v>0</v>
      </c>
      <c r="CU73" s="42">
        <f t="shared" si="225"/>
        <v>0</v>
      </c>
      <c r="CV73" s="42">
        <f t="shared" si="225"/>
        <v>0</v>
      </c>
      <c r="CW73" s="42">
        <f t="shared" si="225"/>
        <v>0</v>
      </c>
      <c r="CX73" s="42">
        <f t="shared" si="225"/>
        <v>0</v>
      </c>
      <c r="CY73" s="42">
        <f t="shared" si="225"/>
        <v>0</v>
      </c>
      <c r="CZ73" s="42">
        <f t="shared" si="225"/>
        <v>0</v>
      </c>
      <c r="DA73" s="42">
        <f t="shared" si="225"/>
        <v>0</v>
      </c>
      <c r="DB73" s="42">
        <f t="shared" si="225"/>
        <v>0</v>
      </c>
      <c r="DC73" s="42">
        <f t="shared" si="225"/>
        <v>0</v>
      </c>
      <c r="DD73" s="42">
        <f t="shared" si="225"/>
        <v>0</v>
      </c>
      <c r="DE73" s="42">
        <f t="shared" si="225"/>
        <v>0</v>
      </c>
      <c r="DF73" s="42">
        <f t="shared" si="225"/>
        <v>0</v>
      </c>
      <c r="DG73" s="42">
        <f t="shared" si="225"/>
        <v>0</v>
      </c>
      <c r="DH73" s="42">
        <f t="shared" si="225"/>
        <v>0</v>
      </c>
      <c r="DI73" s="42">
        <f t="shared" si="225"/>
        <v>0</v>
      </c>
      <c r="DJ73" s="42">
        <f t="shared" si="225"/>
        <v>0</v>
      </c>
      <c r="DK73" s="42">
        <f t="shared" si="225"/>
        <v>0</v>
      </c>
      <c r="DL73" s="42">
        <f t="shared" si="225"/>
        <v>0</v>
      </c>
      <c r="DM73" s="42">
        <f t="shared" si="225"/>
        <v>0</v>
      </c>
      <c r="DN73" s="42">
        <f t="shared" si="225"/>
        <v>0</v>
      </c>
      <c r="DO73" s="42">
        <f t="shared" si="225"/>
        <v>0</v>
      </c>
      <c r="DP73" s="42">
        <f t="shared" si="225"/>
        <v>0</v>
      </c>
      <c r="DQ73" s="42">
        <f t="shared" si="225"/>
        <v>0</v>
      </c>
      <c r="DR73" s="42">
        <f t="shared" si="225"/>
        <v>0</v>
      </c>
      <c r="DS73" s="42">
        <f t="shared" si="225"/>
        <v>0</v>
      </c>
      <c r="DT73" s="42">
        <f t="shared" si="225"/>
        <v>0</v>
      </c>
      <c r="DU73" s="42">
        <f t="shared" si="225"/>
        <v>0</v>
      </c>
      <c r="DV73" s="42">
        <f t="shared" si="225"/>
        <v>0</v>
      </c>
      <c r="DW73" s="42">
        <f t="shared" si="225"/>
        <v>0</v>
      </c>
      <c r="DX73" s="42">
        <f t="shared" si="225"/>
        <v>0</v>
      </c>
      <c r="DY73" s="42">
        <f t="shared" si="225"/>
        <v>0</v>
      </c>
      <c r="DZ73" s="42">
        <f t="shared" si="225"/>
        <v>0</v>
      </c>
      <c r="EA73" s="42">
        <f t="shared" si="219"/>
        <v>0</v>
      </c>
      <c r="EB73" s="42">
        <f t="shared" si="219"/>
        <v>0</v>
      </c>
      <c r="EC73" s="42">
        <f t="shared" si="219"/>
        <v>0</v>
      </c>
      <c r="ED73" s="42">
        <f t="shared" si="219"/>
        <v>0</v>
      </c>
      <c r="EE73" s="42">
        <f t="shared" si="219"/>
        <v>0</v>
      </c>
      <c r="EF73" s="42">
        <f t="shared" si="219"/>
        <v>0</v>
      </c>
      <c r="EG73" s="42">
        <f t="shared" si="219"/>
        <v>0</v>
      </c>
      <c r="EH73" s="42">
        <f t="shared" si="219"/>
        <v>0</v>
      </c>
      <c r="EI73" s="42">
        <f t="shared" si="219"/>
        <v>0</v>
      </c>
      <c r="EJ73" s="42">
        <f t="shared" si="219"/>
        <v>0</v>
      </c>
      <c r="EK73" s="42">
        <f t="shared" si="219"/>
        <v>0</v>
      </c>
      <c r="EL73" s="42">
        <f t="shared" si="219"/>
        <v>0</v>
      </c>
      <c r="EM73" s="42">
        <f t="shared" si="219"/>
        <v>0</v>
      </c>
      <c r="EN73" s="42">
        <f t="shared" si="219"/>
        <v>0</v>
      </c>
      <c r="EO73" s="42">
        <f t="shared" si="219"/>
        <v>0</v>
      </c>
      <c r="EP73" s="42">
        <f t="shared" si="219"/>
        <v>0</v>
      </c>
      <c r="EQ73" s="42">
        <f t="shared" si="219"/>
        <v>0</v>
      </c>
      <c r="ER73" s="42">
        <f t="shared" si="219"/>
        <v>0</v>
      </c>
      <c r="ES73" s="42">
        <f t="shared" si="219"/>
        <v>0</v>
      </c>
      <c r="ET73" s="42">
        <f t="shared" si="219"/>
        <v>0</v>
      </c>
      <c r="EU73" s="42">
        <f t="shared" si="219"/>
        <v>0</v>
      </c>
      <c r="EV73" s="42">
        <f t="shared" si="219"/>
        <v>0</v>
      </c>
      <c r="EW73" s="42">
        <f t="shared" si="219"/>
        <v>0</v>
      </c>
      <c r="EX73" s="42">
        <f t="shared" si="219"/>
        <v>0</v>
      </c>
      <c r="EY73" s="42">
        <f t="shared" si="219"/>
        <v>0</v>
      </c>
      <c r="EZ73" s="42">
        <f t="shared" si="219"/>
        <v>0</v>
      </c>
      <c r="FA73" s="42">
        <f t="shared" si="219"/>
        <v>0</v>
      </c>
      <c r="FB73" s="42">
        <f t="shared" si="219"/>
        <v>0</v>
      </c>
      <c r="FC73" s="42">
        <f t="shared" si="219"/>
        <v>0</v>
      </c>
      <c r="FD73" s="42">
        <f t="shared" si="219"/>
        <v>1</v>
      </c>
      <c r="FE73" s="42">
        <f t="shared" si="219"/>
        <v>0</v>
      </c>
      <c r="FF73" s="42">
        <f t="shared" si="219"/>
        <v>0</v>
      </c>
      <c r="FG73" s="42">
        <f t="shared" si="219"/>
        <v>0</v>
      </c>
      <c r="FH73" s="42">
        <f t="shared" si="219"/>
        <v>0</v>
      </c>
      <c r="FI73" s="42">
        <f t="shared" si="219"/>
        <v>0</v>
      </c>
      <c r="FJ73" s="42">
        <f t="shared" si="219"/>
        <v>0</v>
      </c>
      <c r="FK73" s="42">
        <f t="shared" si="219"/>
        <v>0</v>
      </c>
      <c r="FL73" s="42">
        <f t="shared" si="219"/>
        <v>0</v>
      </c>
      <c r="FM73" s="42">
        <f t="shared" si="219"/>
        <v>0</v>
      </c>
      <c r="FN73" s="42">
        <f t="shared" si="219"/>
        <v>0</v>
      </c>
      <c r="FO73" s="42">
        <f t="shared" si="219"/>
        <v>0</v>
      </c>
      <c r="FP73" s="42">
        <f t="shared" si="219"/>
        <v>0</v>
      </c>
      <c r="FQ73" s="42">
        <f t="shared" si="219"/>
        <v>0</v>
      </c>
      <c r="FR73" s="42">
        <f t="shared" si="219"/>
        <v>0</v>
      </c>
      <c r="FS73" s="42">
        <f t="shared" si="219"/>
        <v>0</v>
      </c>
      <c r="FT73" s="42">
        <f t="shared" si="219"/>
        <v>0</v>
      </c>
      <c r="FU73" s="42">
        <f t="shared" si="219"/>
        <v>0</v>
      </c>
      <c r="FV73" s="42">
        <f t="shared" si="219"/>
        <v>0</v>
      </c>
      <c r="FW73" s="42">
        <f t="shared" si="219"/>
        <v>0</v>
      </c>
      <c r="FX73" s="42">
        <f t="shared" si="219"/>
        <v>0</v>
      </c>
      <c r="FY73" s="42">
        <f t="shared" si="219"/>
        <v>0</v>
      </c>
      <c r="FZ73" s="42">
        <f t="shared" si="219"/>
        <v>0</v>
      </c>
      <c r="GA73" s="42">
        <f t="shared" si="219"/>
        <v>0</v>
      </c>
      <c r="GB73" s="42">
        <f t="shared" si="219"/>
        <v>0</v>
      </c>
      <c r="GC73" s="42">
        <f t="shared" si="219"/>
        <v>0</v>
      </c>
      <c r="GD73" s="42">
        <f t="shared" si="219"/>
        <v>0</v>
      </c>
      <c r="GE73" s="42">
        <f t="shared" si="219"/>
        <v>0</v>
      </c>
      <c r="GF73" s="42">
        <f t="shared" si="219"/>
        <v>0</v>
      </c>
      <c r="GG73" s="42">
        <f t="shared" si="219"/>
        <v>0</v>
      </c>
      <c r="GH73" s="42">
        <f t="shared" si="219"/>
        <v>0</v>
      </c>
      <c r="GI73" s="42">
        <f t="shared" si="219"/>
        <v>0</v>
      </c>
      <c r="GJ73" s="42">
        <f t="shared" si="219"/>
        <v>0</v>
      </c>
      <c r="GK73" s="42">
        <f t="shared" si="219"/>
        <v>0</v>
      </c>
      <c r="GL73" s="42">
        <f t="shared" si="209"/>
        <v>0</v>
      </c>
      <c r="GM73" s="42">
        <f t="shared" si="226"/>
        <v>0</v>
      </c>
      <c r="GN73" s="42">
        <f t="shared" si="226"/>
        <v>0</v>
      </c>
      <c r="GO73" s="42">
        <f t="shared" si="226"/>
        <v>0</v>
      </c>
      <c r="GP73" s="42">
        <f t="shared" si="226"/>
        <v>0</v>
      </c>
      <c r="GQ73" s="42">
        <f t="shared" si="226"/>
        <v>0</v>
      </c>
      <c r="GR73" s="42">
        <f t="shared" si="226"/>
        <v>0</v>
      </c>
      <c r="GS73" s="42">
        <f t="shared" si="226"/>
        <v>0</v>
      </c>
      <c r="GT73" s="42">
        <f t="shared" si="226"/>
        <v>0</v>
      </c>
      <c r="GU73" s="42">
        <f t="shared" si="226"/>
        <v>0</v>
      </c>
      <c r="GV73" s="42">
        <f t="shared" si="226"/>
        <v>0</v>
      </c>
      <c r="GW73" s="42">
        <f t="shared" si="226"/>
        <v>0</v>
      </c>
      <c r="GX73" s="42">
        <f t="shared" si="226"/>
        <v>0</v>
      </c>
      <c r="GY73" s="42">
        <f t="shared" si="226"/>
        <v>0</v>
      </c>
      <c r="GZ73" s="42">
        <f t="shared" si="226"/>
        <v>0</v>
      </c>
      <c r="HA73" s="42">
        <f t="shared" si="226"/>
        <v>0</v>
      </c>
      <c r="HB73" s="42">
        <f t="shared" si="226"/>
        <v>0</v>
      </c>
      <c r="HC73" s="42">
        <f t="shared" si="226"/>
        <v>0</v>
      </c>
      <c r="HD73" s="42">
        <f t="shared" si="226"/>
        <v>0</v>
      </c>
      <c r="HE73" s="42">
        <f t="shared" si="226"/>
        <v>0</v>
      </c>
      <c r="HF73" s="42">
        <f t="shared" si="226"/>
        <v>0</v>
      </c>
      <c r="HG73" s="42">
        <f t="shared" si="226"/>
        <v>0</v>
      </c>
      <c r="HH73" s="42">
        <f t="shared" si="226"/>
        <v>0</v>
      </c>
      <c r="HI73" s="42">
        <f t="shared" si="226"/>
        <v>0</v>
      </c>
      <c r="HJ73" s="42">
        <f t="shared" si="226"/>
        <v>0</v>
      </c>
      <c r="HK73" s="42">
        <f t="shared" si="226"/>
        <v>0</v>
      </c>
      <c r="HL73" s="42">
        <f t="shared" si="226"/>
        <v>0</v>
      </c>
      <c r="HM73" s="42">
        <f t="shared" si="226"/>
        <v>0</v>
      </c>
      <c r="HN73" s="42">
        <f t="shared" si="226"/>
        <v>0</v>
      </c>
      <c r="HO73" s="42">
        <f t="shared" si="226"/>
        <v>0</v>
      </c>
      <c r="HP73" s="42">
        <f t="shared" si="226"/>
        <v>0</v>
      </c>
      <c r="HQ73" s="42">
        <f t="shared" si="226"/>
        <v>0</v>
      </c>
      <c r="HR73" s="42">
        <f t="shared" si="226"/>
        <v>0</v>
      </c>
      <c r="HS73" s="42">
        <f t="shared" si="226"/>
        <v>0</v>
      </c>
      <c r="HT73" s="42">
        <f t="shared" si="226"/>
        <v>0</v>
      </c>
      <c r="HU73" s="42">
        <f t="shared" si="226"/>
        <v>0</v>
      </c>
      <c r="HV73" s="42">
        <f t="shared" si="226"/>
        <v>0</v>
      </c>
      <c r="HW73" s="42">
        <f t="shared" si="226"/>
        <v>0</v>
      </c>
      <c r="HX73" s="42">
        <f t="shared" si="226"/>
        <v>0</v>
      </c>
      <c r="HY73" s="42">
        <f t="shared" si="226"/>
        <v>0</v>
      </c>
      <c r="HZ73" s="42">
        <f t="shared" si="226"/>
        <v>0</v>
      </c>
      <c r="IA73" s="42">
        <f t="shared" si="226"/>
        <v>0</v>
      </c>
      <c r="IB73" s="42">
        <f t="shared" si="226"/>
        <v>0</v>
      </c>
      <c r="IC73" s="42">
        <f t="shared" si="226"/>
        <v>0</v>
      </c>
      <c r="ID73" s="42">
        <f t="shared" si="226"/>
        <v>0</v>
      </c>
      <c r="IE73" s="42">
        <f t="shared" si="226"/>
        <v>0</v>
      </c>
      <c r="IF73" s="42">
        <f t="shared" si="226"/>
        <v>0</v>
      </c>
      <c r="IG73" s="42">
        <f t="shared" si="226"/>
        <v>0</v>
      </c>
      <c r="IH73" s="42">
        <f t="shared" si="226"/>
        <v>0</v>
      </c>
      <c r="II73" s="42">
        <f t="shared" si="226"/>
        <v>0</v>
      </c>
      <c r="IJ73" s="42">
        <f t="shared" si="226"/>
        <v>0</v>
      </c>
      <c r="IK73" s="42">
        <f t="shared" si="226"/>
        <v>0</v>
      </c>
      <c r="IL73" s="42">
        <f t="shared" si="226"/>
        <v>0</v>
      </c>
      <c r="IM73" s="42">
        <f t="shared" si="226"/>
        <v>0</v>
      </c>
      <c r="IN73" s="42">
        <f t="shared" si="226"/>
        <v>0</v>
      </c>
      <c r="IO73" s="42">
        <f t="shared" si="226"/>
        <v>0</v>
      </c>
      <c r="IP73" s="42">
        <f t="shared" si="226"/>
        <v>0</v>
      </c>
      <c r="IQ73" s="42">
        <f t="shared" si="226"/>
        <v>0</v>
      </c>
      <c r="IR73" s="42">
        <f t="shared" si="226"/>
        <v>0</v>
      </c>
      <c r="IS73" s="42">
        <f t="shared" si="226"/>
        <v>0</v>
      </c>
      <c r="IT73" s="42">
        <f t="shared" si="226"/>
        <v>0</v>
      </c>
      <c r="IU73" s="42">
        <f t="shared" si="226"/>
        <v>0</v>
      </c>
      <c r="IV73" s="42">
        <f t="shared" si="226"/>
        <v>0</v>
      </c>
      <c r="IW73" s="42">
        <f t="shared" si="226"/>
        <v>0</v>
      </c>
      <c r="IX73" s="42">
        <f t="shared" si="226"/>
        <v>0</v>
      </c>
      <c r="IY73" s="42">
        <f t="shared" si="220"/>
        <v>0</v>
      </c>
      <c r="IZ73" s="42">
        <f t="shared" si="220"/>
        <v>0</v>
      </c>
      <c r="JA73" s="42">
        <f t="shared" si="220"/>
        <v>0</v>
      </c>
      <c r="JB73" s="42">
        <f t="shared" si="220"/>
        <v>0</v>
      </c>
      <c r="JC73" s="42">
        <f t="shared" si="220"/>
        <v>0</v>
      </c>
      <c r="JD73" s="42">
        <f t="shared" si="220"/>
        <v>0</v>
      </c>
      <c r="JE73" s="42">
        <f t="shared" si="220"/>
        <v>0</v>
      </c>
      <c r="JF73" s="42">
        <f t="shared" si="220"/>
        <v>0</v>
      </c>
      <c r="JG73" s="42">
        <f t="shared" si="220"/>
        <v>0</v>
      </c>
      <c r="JH73" s="42">
        <f t="shared" si="220"/>
        <v>0</v>
      </c>
      <c r="JI73" s="42">
        <f t="shared" si="220"/>
        <v>0</v>
      </c>
      <c r="JJ73" s="42">
        <f t="shared" si="220"/>
        <v>0</v>
      </c>
      <c r="JK73" s="42">
        <f t="shared" si="220"/>
        <v>0</v>
      </c>
      <c r="JL73" s="42">
        <f t="shared" si="220"/>
        <v>0</v>
      </c>
      <c r="JM73" s="42">
        <f t="shared" si="220"/>
        <v>0</v>
      </c>
      <c r="JN73" s="42">
        <f t="shared" si="220"/>
        <v>0</v>
      </c>
      <c r="JO73" s="42">
        <f t="shared" si="220"/>
        <v>0</v>
      </c>
      <c r="JP73" s="42">
        <f t="shared" si="220"/>
        <v>0</v>
      </c>
      <c r="JQ73" s="42">
        <f t="shared" si="220"/>
        <v>0</v>
      </c>
      <c r="JR73" s="42">
        <f t="shared" si="220"/>
        <v>0</v>
      </c>
      <c r="JS73" s="42">
        <f t="shared" si="220"/>
        <v>0</v>
      </c>
      <c r="JT73" s="42">
        <f t="shared" si="220"/>
        <v>0</v>
      </c>
      <c r="JU73" s="42">
        <f t="shared" si="220"/>
        <v>0</v>
      </c>
      <c r="JV73" s="42">
        <f t="shared" si="220"/>
        <v>0</v>
      </c>
      <c r="JW73" s="42">
        <f t="shared" si="220"/>
        <v>0</v>
      </c>
      <c r="JX73" s="42">
        <f t="shared" si="220"/>
        <v>0</v>
      </c>
      <c r="JY73" s="42">
        <f t="shared" si="220"/>
        <v>0</v>
      </c>
      <c r="JZ73" s="42">
        <f t="shared" si="220"/>
        <v>0</v>
      </c>
      <c r="KA73" s="42">
        <f t="shared" si="220"/>
        <v>0</v>
      </c>
      <c r="KB73" s="42">
        <f t="shared" si="220"/>
        <v>0</v>
      </c>
      <c r="KC73" s="42">
        <f t="shared" si="220"/>
        <v>0</v>
      </c>
      <c r="KD73" s="42">
        <f t="shared" si="220"/>
        <v>0</v>
      </c>
      <c r="KE73" s="42">
        <f t="shared" si="220"/>
        <v>0</v>
      </c>
      <c r="KF73" s="42">
        <f t="shared" si="220"/>
        <v>0</v>
      </c>
      <c r="KG73" s="42">
        <f t="shared" si="220"/>
        <v>0</v>
      </c>
      <c r="KH73" s="42">
        <f t="shared" si="220"/>
        <v>0</v>
      </c>
      <c r="KI73" s="42">
        <f t="shared" si="220"/>
        <v>0</v>
      </c>
      <c r="KJ73" s="42">
        <f t="shared" si="220"/>
        <v>0</v>
      </c>
      <c r="KK73" s="42">
        <f t="shared" si="220"/>
        <v>0</v>
      </c>
      <c r="KL73" s="42">
        <f t="shared" si="220"/>
        <v>0</v>
      </c>
      <c r="KM73" s="42">
        <f t="shared" si="220"/>
        <v>0</v>
      </c>
      <c r="KN73" s="42">
        <f t="shared" si="220"/>
        <v>0</v>
      </c>
      <c r="KO73" s="42">
        <f t="shared" si="220"/>
        <v>0</v>
      </c>
      <c r="KP73" s="42">
        <f t="shared" si="220"/>
        <v>0</v>
      </c>
      <c r="KQ73" s="42">
        <f t="shared" si="220"/>
        <v>0</v>
      </c>
      <c r="KR73" s="42">
        <f t="shared" si="220"/>
        <v>0</v>
      </c>
      <c r="KS73" s="42">
        <f t="shared" si="220"/>
        <v>0</v>
      </c>
      <c r="KT73" s="42">
        <f t="shared" si="220"/>
        <v>0</v>
      </c>
      <c r="KU73" s="42">
        <f t="shared" si="220"/>
        <v>0</v>
      </c>
      <c r="KV73" s="42">
        <f t="shared" si="220"/>
        <v>0</v>
      </c>
      <c r="KW73" s="42">
        <f t="shared" si="220"/>
        <v>0</v>
      </c>
      <c r="KX73" s="42">
        <f t="shared" si="220"/>
        <v>0</v>
      </c>
      <c r="KY73" s="42">
        <f t="shared" si="220"/>
        <v>0</v>
      </c>
      <c r="KZ73" s="42">
        <f t="shared" si="220"/>
        <v>0</v>
      </c>
      <c r="LA73" s="42">
        <f t="shared" si="220"/>
        <v>0</v>
      </c>
      <c r="LB73" s="42">
        <f t="shared" si="220"/>
        <v>0</v>
      </c>
      <c r="LC73" s="42">
        <f t="shared" si="220"/>
        <v>0</v>
      </c>
      <c r="LD73" s="42">
        <f t="shared" si="220"/>
        <v>0</v>
      </c>
      <c r="LE73" s="42">
        <f t="shared" si="220"/>
        <v>0</v>
      </c>
      <c r="LF73" s="42">
        <f t="shared" si="220"/>
        <v>0</v>
      </c>
      <c r="LG73" s="42">
        <f t="shared" si="220"/>
        <v>0</v>
      </c>
      <c r="LH73" s="42">
        <f t="shared" si="220"/>
        <v>0</v>
      </c>
      <c r="LI73" s="42">
        <f t="shared" si="220"/>
        <v>0</v>
      </c>
      <c r="LJ73" s="42">
        <f t="shared" si="211"/>
        <v>0</v>
      </c>
      <c r="LK73" s="42">
        <f t="shared" si="227"/>
        <v>0</v>
      </c>
      <c r="LL73" s="42">
        <f t="shared" si="227"/>
        <v>0</v>
      </c>
      <c r="LM73" s="42">
        <f t="shared" si="227"/>
        <v>0</v>
      </c>
      <c r="LN73" s="42">
        <f t="shared" si="227"/>
        <v>0</v>
      </c>
      <c r="LO73" s="42">
        <f t="shared" si="227"/>
        <v>0</v>
      </c>
      <c r="LP73" s="42">
        <f t="shared" si="227"/>
        <v>0</v>
      </c>
      <c r="LQ73" s="42">
        <f t="shared" si="227"/>
        <v>0</v>
      </c>
      <c r="LR73" s="42">
        <f t="shared" si="227"/>
        <v>0</v>
      </c>
      <c r="LS73" s="42">
        <f t="shared" si="227"/>
        <v>0</v>
      </c>
      <c r="LT73" s="42">
        <f t="shared" si="227"/>
        <v>0</v>
      </c>
      <c r="LU73" s="42">
        <f t="shared" si="227"/>
        <v>0</v>
      </c>
      <c r="LV73" s="42">
        <f t="shared" si="227"/>
        <v>0</v>
      </c>
      <c r="LW73" s="42">
        <f t="shared" si="227"/>
        <v>0</v>
      </c>
      <c r="LX73" s="42">
        <f t="shared" si="227"/>
        <v>0</v>
      </c>
      <c r="LY73" s="42">
        <f t="shared" si="227"/>
        <v>0</v>
      </c>
      <c r="LZ73" s="42">
        <f t="shared" si="227"/>
        <v>0</v>
      </c>
      <c r="MA73" s="42">
        <f t="shared" si="227"/>
        <v>0</v>
      </c>
      <c r="MB73" s="42">
        <f t="shared" si="227"/>
        <v>0</v>
      </c>
      <c r="MC73" s="42">
        <f t="shared" si="227"/>
        <v>0</v>
      </c>
      <c r="MD73" s="42">
        <f t="shared" si="227"/>
        <v>0</v>
      </c>
      <c r="ME73" s="42">
        <f t="shared" si="227"/>
        <v>0</v>
      </c>
      <c r="MF73" s="42">
        <f t="shared" si="227"/>
        <v>0</v>
      </c>
      <c r="MG73" s="42">
        <f t="shared" si="227"/>
        <v>0</v>
      </c>
      <c r="MH73" s="42">
        <f t="shared" si="227"/>
        <v>0</v>
      </c>
      <c r="MI73" s="42">
        <f t="shared" si="227"/>
        <v>0</v>
      </c>
      <c r="MJ73" s="42">
        <f t="shared" si="227"/>
        <v>0</v>
      </c>
      <c r="MK73" s="42">
        <f t="shared" si="227"/>
        <v>0</v>
      </c>
      <c r="ML73" s="42">
        <f t="shared" si="227"/>
        <v>0</v>
      </c>
      <c r="MM73" s="42">
        <f t="shared" si="227"/>
        <v>0</v>
      </c>
      <c r="MN73" s="42">
        <f t="shared" si="227"/>
        <v>0</v>
      </c>
      <c r="MO73" s="42">
        <f t="shared" si="227"/>
        <v>0</v>
      </c>
      <c r="MP73" s="42">
        <f t="shared" si="227"/>
        <v>0</v>
      </c>
      <c r="MQ73" s="42">
        <f t="shared" si="227"/>
        <v>0</v>
      </c>
      <c r="MR73" s="42">
        <f t="shared" si="227"/>
        <v>0</v>
      </c>
      <c r="MS73" s="42">
        <f t="shared" si="227"/>
        <v>0</v>
      </c>
      <c r="MT73" s="42">
        <f t="shared" si="227"/>
        <v>0</v>
      </c>
      <c r="MU73" s="42">
        <f t="shared" si="227"/>
        <v>0</v>
      </c>
      <c r="MV73" s="42">
        <f t="shared" si="227"/>
        <v>0</v>
      </c>
      <c r="MW73" s="42">
        <f t="shared" si="227"/>
        <v>0</v>
      </c>
      <c r="MX73" s="42">
        <f t="shared" si="227"/>
        <v>0</v>
      </c>
      <c r="MY73" s="42">
        <f t="shared" si="227"/>
        <v>0</v>
      </c>
      <c r="MZ73" s="42">
        <f t="shared" si="227"/>
        <v>0</v>
      </c>
      <c r="NA73" s="42">
        <f t="shared" si="227"/>
        <v>0</v>
      </c>
      <c r="NB73" s="42">
        <f t="shared" si="227"/>
        <v>0</v>
      </c>
      <c r="NC73" s="42">
        <f t="shared" si="227"/>
        <v>0</v>
      </c>
      <c r="ND73" s="42">
        <f t="shared" si="227"/>
        <v>0</v>
      </c>
      <c r="NE73" s="42">
        <f t="shared" si="227"/>
        <v>0</v>
      </c>
      <c r="NF73" s="42">
        <f t="shared" si="227"/>
        <v>0</v>
      </c>
      <c r="NG73" s="42">
        <f t="shared" si="227"/>
        <v>0</v>
      </c>
      <c r="NH73" s="42">
        <f t="shared" si="227"/>
        <v>0</v>
      </c>
      <c r="NI73" s="42">
        <f t="shared" si="227"/>
        <v>0</v>
      </c>
      <c r="NJ73" s="42">
        <f t="shared" si="227"/>
        <v>0</v>
      </c>
      <c r="NK73" s="42">
        <f t="shared" si="227"/>
        <v>0</v>
      </c>
      <c r="NL73" s="42">
        <f t="shared" si="227"/>
        <v>0</v>
      </c>
      <c r="NM73" s="42">
        <f t="shared" si="227"/>
        <v>0</v>
      </c>
      <c r="NN73" s="42">
        <f t="shared" si="227"/>
        <v>0</v>
      </c>
      <c r="NO73" s="42">
        <f t="shared" si="227"/>
        <v>0</v>
      </c>
      <c r="NP73" s="42">
        <f t="shared" si="227"/>
        <v>0</v>
      </c>
      <c r="NQ73" s="42">
        <f t="shared" si="227"/>
        <v>0</v>
      </c>
      <c r="NR73" s="42">
        <f t="shared" si="227"/>
        <v>0</v>
      </c>
      <c r="NS73" s="42">
        <f t="shared" si="227"/>
        <v>0</v>
      </c>
      <c r="NT73" s="42">
        <f t="shared" si="227"/>
        <v>0</v>
      </c>
      <c r="NU73" s="42">
        <f t="shared" si="227"/>
        <v>0</v>
      </c>
      <c r="NV73" s="42">
        <f t="shared" si="227"/>
        <v>0</v>
      </c>
      <c r="NW73" s="42">
        <f t="shared" si="221"/>
        <v>0</v>
      </c>
      <c r="NX73" s="42">
        <f t="shared" si="221"/>
        <v>0</v>
      </c>
      <c r="NY73" s="42">
        <f t="shared" si="221"/>
        <v>0</v>
      </c>
      <c r="NZ73" s="42">
        <f t="shared" si="221"/>
        <v>0</v>
      </c>
      <c r="OA73" s="42">
        <f t="shared" si="221"/>
        <v>0</v>
      </c>
      <c r="OB73" s="42">
        <f t="shared" si="221"/>
        <v>0</v>
      </c>
      <c r="OC73" s="42">
        <f t="shared" si="221"/>
        <v>0</v>
      </c>
      <c r="OD73" s="42">
        <f t="shared" si="221"/>
        <v>0</v>
      </c>
      <c r="OE73" s="42">
        <f t="shared" si="221"/>
        <v>0</v>
      </c>
      <c r="OF73" s="42">
        <f t="shared" si="221"/>
        <v>0</v>
      </c>
      <c r="OG73" s="42">
        <f t="shared" si="221"/>
        <v>0</v>
      </c>
      <c r="OH73" s="42">
        <f t="shared" si="221"/>
        <v>0</v>
      </c>
      <c r="OI73" s="42">
        <f t="shared" si="221"/>
        <v>0</v>
      </c>
      <c r="OJ73" s="42">
        <f t="shared" si="221"/>
        <v>0</v>
      </c>
      <c r="OK73" s="42">
        <f t="shared" si="221"/>
        <v>0</v>
      </c>
      <c r="OL73" s="42">
        <f t="shared" si="221"/>
        <v>0</v>
      </c>
      <c r="OM73" s="42">
        <f t="shared" si="221"/>
        <v>0</v>
      </c>
      <c r="ON73" s="42">
        <f t="shared" si="221"/>
        <v>0</v>
      </c>
      <c r="OO73" s="42">
        <f t="shared" si="221"/>
        <v>0</v>
      </c>
      <c r="OP73" s="42">
        <f t="shared" si="221"/>
        <v>0</v>
      </c>
      <c r="OQ73" s="42">
        <f t="shared" si="221"/>
        <v>0</v>
      </c>
      <c r="OR73" s="42">
        <f t="shared" si="221"/>
        <v>0</v>
      </c>
      <c r="OS73" s="42">
        <f t="shared" si="221"/>
        <v>0</v>
      </c>
      <c r="OT73" s="42">
        <f t="shared" si="221"/>
        <v>0</v>
      </c>
      <c r="OU73" s="42">
        <f t="shared" si="221"/>
        <v>0</v>
      </c>
      <c r="OV73" s="42">
        <f t="shared" si="221"/>
        <v>0</v>
      </c>
      <c r="OW73" s="42">
        <f t="shared" si="221"/>
        <v>0</v>
      </c>
      <c r="OX73" s="42">
        <f t="shared" si="221"/>
        <v>0</v>
      </c>
      <c r="OY73" s="42">
        <f t="shared" si="221"/>
        <v>0</v>
      </c>
      <c r="OZ73" s="42">
        <f t="shared" si="221"/>
        <v>0</v>
      </c>
      <c r="PA73" s="42">
        <f t="shared" si="221"/>
        <v>0</v>
      </c>
      <c r="PB73" s="42">
        <f t="shared" si="221"/>
        <v>0</v>
      </c>
      <c r="PC73" s="42">
        <f t="shared" si="221"/>
        <v>0</v>
      </c>
      <c r="PD73" s="42">
        <f t="shared" si="221"/>
        <v>0</v>
      </c>
      <c r="PE73" s="42">
        <f t="shared" si="221"/>
        <v>0</v>
      </c>
      <c r="PF73" s="42">
        <f t="shared" si="221"/>
        <v>0</v>
      </c>
      <c r="PG73" s="42">
        <f t="shared" si="221"/>
        <v>0</v>
      </c>
      <c r="PH73" s="42">
        <f t="shared" si="221"/>
        <v>0</v>
      </c>
      <c r="PI73" s="42">
        <f t="shared" si="221"/>
        <v>0</v>
      </c>
      <c r="PJ73" s="42">
        <f t="shared" si="221"/>
        <v>0</v>
      </c>
      <c r="PK73" s="42">
        <f t="shared" si="221"/>
        <v>0</v>
      </c>
      <c r="PL73" s="42">
        <f t="shared" si="221"/>
        <v>0</v>
      </c>
      <c r="PM73" s="42">
        <f t="shared" si="221"/>
        <v>0</v>
      </c>
      <c r="PN73" s="42">
        <f t="shared" si="221"/>
        <v>0</v>
      </c>
      <c r="PO73" s="42">
        <f t="shared" si="221"/>
        <v>0</v>
      </c>
      <c r="PP73" s="42">
        <f t="shared" si="221"/>
        <v>0</v>
      </c>
      <c r="PQ73" s="42">
        <f t="shared" si="221"/>
        <v>0</v>
      </c>
      <c r="PR73" s="42">
        <f t="shared" si="221"/>
        <v>0</v>
      </c>
      <c r="PS73" s="42">
        <f t="shared" si="221"/>
        <v>0</v>
      </c>
      <c r="PT73" s="42">
        <f t="shared" si="221"/>
        <v>0</v>
      </c>
      <c r="PU73" s="42">
        <f t="shared" si="221"/>
        <v>0</v>
      </c>
      <c r="PV73" s="42">
        <f t="shared" si="221"/>
        <v>0</v>
      </c>
      <c r="PW73" s="42">
        <f t="shared" si="221"/>
        <v>0</v>
      </c>
      <c r="PX73" s="42">
        <f t="shared" si="221"/>
        <v>0</v>
      </c>
      <c r="PY73" s="42">
        <f t="shared" si="221"/>
        <v>0</v>
      </c>
      <c r="PZ73" s="42">
        <f t="shared" si="221"/>
        <v>0</v>
      </c>
      <c r="QA73" s="42">
        <f t="shared" si="221"/>
        <v>0</v>
      </c>
      <c r="QB73" s="42">
        <f t="shared" si="221"/>
        <v>0</v>
      </c>
      <c r="QC73" s="42">
        <f t="shared" si="221"/>
        <v>0</v>
      </c>
      <c r="QD73" s="42">
        <f t="shared" si="221"/>
        <v>0</v>
      </c>
      <c r="QE73" s="42">
        <f t="shared" si="221"/>
        <v>0</v>
      </c>
      <c r="QF73" s="42">
        <f t="shared" si="221"/>
        <v>0</v>
      </c>
      <c r="QG73" s="42">
        <f t="shared" si="221"/>
        <v>0</v>
      </c>
      <c r="QH73" s="42">
        <f t="shared" si="213"/>
        <v>0</v>
      </c>
      <c r="QI73" s="42">
        <f t="shared" si="228"/>
        <v>0</v>
      </c>
      <c r="QJ73" s="42">
        <f t="shared" si="228"/>
        <v>0</v>
      </c>
      <c r="QK73" s="42">
        <f t="shared" si="228"/>
        <v>0</v>
      </c>
      <c r="QL73" s="42">
        <f t="shared" si="228"/>
        <v>0</v>
      </c>
      <c r="QM73" s="42">
        <f t="shared" si="228"/>
        <v>0</v>
      </c>
      <c r="QN73" s="42">
        <f t="shared" si="228"/>
        <v>0</v>
      </c>
      <c r="QO73" s="42">
        <f t="shared" si="228"/>
        <v>0</v>
      </c>
      <c r="QP73" s="42">
        <f t="shared" si="228"/>
        <v>0</v>
      </c>
      <c r="QQ73" s="42">
        <f t="shared" si="228"/>
        <v>0</v>
      </c>
      <c r="QR73" s="42">
        <f t="shared" si="228"/>
        <v>0</v>
      </c>
      <c r="QS73" s="42">
        <f t="shared" si="228"/>
        <v>0</v>
      </c>
      <c r="QT73" s="42">
        <f t="shared" si="228"/>
        <v>0</v>
      </c>
      <c r="QU73" s="42">
        <f t="shared" si="228"/>
        <v>0</v>
      </c>
      <c r="QV73" s="42">
        <f t="shared" si="228"/>
        <v>0</v>
      </c>
      <c r="QW73" s="42">
        <f t="shared" si="228"/>
        <v>0</v>
      </c>
      <c r="QX73" s="42">
        <f t="shared" si="228"/>
        <v>0</v>
      </c>
      <c r="QY73" s="42">
        <f t="shared" si="228"/>
        <v>0</v>
      </c>
      <c r="QZ73" s="42">
        <f t="shared" si="228"/>
        <v>0</v>
      </c>
      <c r="RA73" s="42">
        <f t="shared" si="228"/>
        <v>0</v>
      </c>
      <c r="RB73" s="42">
        <f t="shared" si="228"/>
        <v>0</v>
      </c>
      <c r="RC73" s="42">
        <f t="shared" si="228"/>
        <v>0</v>
      </c>
      <c r="RD73" s="42">
        <f t="shared" si="228"/>
        <v>0</v>
      </c>
      <c r="RE73" s="42">
        <f t="shared" si="228"/>
        <v>0</v>
      </c>
      <c r="RF73" s="42">
        <f t="shared" si="228"/>
        <v>0</v>
      </c>
      <c r="RG73" s="42">
        <f t="shared" si="228"/>
        <v>0</v>
      </c>
      <c r="RH73" s="42">
        <f t="shared" si="228"/>
        <v>0</v>
      </c>
      <c r="RI73" s="42">
        <f t="shared" si="228"/>
        <v>0</v>
      </c>
      <c r="RJ73" s="42">
        <f t="shared" si="228"/>
        <v>0</v>
      </c>
      <c r="RK73" s="42">
        <f t="shared" si="228"/>
        <v>0</v>
      </c>
      <c r="RL73" s="42">
        <f t="shared" si="228"/>
        <v>0</v>
      </c>
      <c r="RM73" s="42">
        <f t="shared" si="228"/>
        <v>0</v>
      </c>
      <c r="RN73" s="42">
        <f t="shared" si="228"/>
        <v>0</v>
      </c>
      <c r="RO73" s="42">
        <f t="shared" si="228"/>
        <v>0</v>
      </c>
      <c r="RP73" s="42">
        <f t="shared" si="228"/>
        <v>0</v>
      </c>
      <c r="RQ73" s="42">
        <f t="shared" si="228"/>
        <v>0</v>
      </c>
      <c r="RR73" s="42">
        <f t="shared" si="228"/>
        <v>0</v>
      </c>
      <c r="RS73" s="42">
        <f t="shared" si="228"/>
        <v>0</v>
      </c>
      <c r="RT73" s="42">
        <f t="shared" si="228"/>
        <v>0</v>
      </c>
      <c r="RU73" s="42">
        <f t="shared" si="228"/>
        <v>0</v>
      </c>
      <c r="RV73" s="42">
        <f t="shared" si="228"/>
        <v>0</v>
      </c>
      <c r="RW73" s="42">
        <f t="shared" si="228"/>
        <v>0</v>
      </c>
      <c r="RX73" s="42">
        <f t="shared" si="228"/>
        <v>0</v>
      </c>
      <c r="RY73" s="42">
        <f t="shared" si="228"/>
        <v>0</v>
      </c>
      <c r="RZ73" s="42">
        <f t="shared" si="228"/>
        <v>0</v>
      </c>
      <c r="SA73" s="42">
        <f t="shared" si="228"/>
        <v>0</v>
      </c>
      <c r="SB73" s="42">
        <f t="shared" si="228"/>
        <v>0</v>
      </c>
      <c r="SC73" s="42">
        <f t="shared" si="228"/>
        <v>0</v>
      </c>
      <c r="SD73" s="42">
        <f t="shared" si="228"/>
        <v>0</v>
      </c>
      <c r="SE73" s="42">
        <f t="shared" si="228"/>
        <v>0</v>
      </c>
      <c r="SF73" s="42">
        <f t="shared" si="228"/>
        <v>0</v>
      </c>
      <c r="SG73" s="42">
        <f t="shared" si="228"/>
        <v>0</v>
      </c>
      <c r="SH73" s="42">
        <f t="shared" si="228"/>
        <v>0</v>
      </c>
      <c r="SI73" s="42">
        <f t="shared" si="228"/>
        <v>0</v>
      </c>
      <c r="SJ73" s="42">
        <f t="shared" si="228"/>
        <v>0</v>
      </c>
      <c r="SK73" s="42">
        <f t="shared" si="228"/>
        <v>0</v>
      </c>
      <c r="SL73" s="42">
        <f t="shared" si="228"/>
        <v>0</v>
      </c>
      <c r="SM73" s="42">
        <f t="shared" si="228"/>
        <v>0</v>
      </c>
      <c r="SN73" s="42">
        <f t="shared" si="228"/>
        <v>0</v>
      </c>
      <c r="SO73" s="42">
        <f t="shared" si="228"/>
        <v>0</v>
      </c>
      <c r="SP73" s="42">
        <f t="shared" si="228"/>
        <v>0</v>
      </c>
      <c r="SQ73" s="42">
        <f t="shared" si="228"/>
        <v>0</v>
      </c>
      <c r="SR73" s="42">
        <f t="shared" si="228"/>
        <v>0</v>
      </c>
      <c r="SS73" s="42">
        <f t="shared" si="228"/>
        <v>0</v>
      </c>
      <c r="ST73" s="42">
        <f t="shared" si="228"/>
        <v>0</v>
      </c>
      <c r="SU73" s="42">
        <f t="shared" si="222"/>
        <v>0</v>
      </c>
      <c r="SV73" s="42">
        <f t="shared" si="222"/>
        <v>0</v>
      </c>
      <c r="SW73" s="42">
        <f t="shared" si="222"/>
        <v>0</v>
      </c>
      <c r="SX73" s="42">
        <f t="shared" si="222"/>
        <v>0</v>
      </c>
      <c r="SY73" s="42">
        <f t="shared" si="222"/>
        <v>0</v>
      </c>
      <c r="SZ73" s="42">
        <f t="shared" si="222"/>
        <v>0</v>
      </c>
      <c r="TA73" s="42">
        <f t="shared" si="222"/>
        <v>0</v>
      </c>
      <c r="TB73" s="42">
        <f t="shared" si="222"/>
        <v>0</v>
      </c>
      <c r="TC73" s="42">
        <f t="shared" si="222"/>
        <v>0</v>
      </c>
      <c r="TD73" s="42">
        <f t="shared" si="222"/>
        <v>0</v>
      </c>
      <c r="TE73" s="42">
        <f t="shared" si="222"/>
        <v>0</v>
      </c>
      <c r="TF73" s="42">
        <f t="shared" si="222"/>
        <v>0</v>
      </c>
      <c r="TG73" s="42">
        <f t="shared" si="222"/>
        <v>0</v>
      </c>
      <c r="TH73" s="42">
        <f t="shared" si="222"/>
        <v>0</v>
      </c>
      <c r="TI73" s="42">
        <f t="shared" si="222"/>
        <v>0</v>
      </c>
      <c r="TJ73" s="42">
        <f t="shared" si="222"/>
        <v>0</v>
      </c>
      <c r="TK73" s="42">
        <f t="shared" si="222"/>
        <v>0</v>
      </c>
      <c r="TL73" s="42">
        <f t="shared" si="222"/>
        <v>0</v>
      </c>
      <c r="TM73" s="42">
        <f t="shared" si="222"/>
        <v>0</v>
      </c>
      <c r="TN73" s="42">
        <f t="shared" si="222"/>
        <v>0</v>
      </c>
      <c r="TO73" s="42">
        <f t="shared" si="222"/>
        <v>0</v>
      </c>
      <c r="TP73" s="42">
        <f t="shared" si="222"/>
        <v>0</v>
      </c>
      <c r="TQ73" s="42">
        <f t="shared" si="222"/>
        <v>0</v>
      </c>
      <c r="TR73" s="42">
        <f t="shared" si="222"/>
        <v>0</v>
      </c>
      <c r="TS73" s="42">
        <f t="shared" si="222"/>
        <v>0</v>
      </c>
      <c r="TT73" s="42">
        <f t="shared" si="222"/>
        <v>0</v>
      </c>
      <c r="TU73" s="42">
        <f t="shared" si="222"/>
        <v>0</v>
      </c>
      <c r="TV73" s="42">
        <f t="shared" si="222"/>
        <v>0</v>
      </c>
      <c r="TW73" s="42">
        <f t="shared" si="222"/>
        <v>0</v>
      </c>
      <c r="TX73" s="42">
        <f t="shared" si="222"/>
        <v>0</v>
      </c>
      <c r="TY73" s="42">
        <f t="shared" si="222"/>
        <v>0</v>
      </c>
      <c r="TZ73" s="42">
        <f t="shared" si="222"/>
        <v>0</v>
      </c>
      <c r="UA73" s="42">
        <f t="shared" si="222"/>
        <v>0</v>
      </c>
      <c r="UB73" s="42">
        <f t="shared" si="222"/>
        <v>0</v>
      </c>
      <c r="UC73" s="42">
        <f t="shared" si="222"/>
        <v>0</v>
      </c>
      <c r="UD73" s="42">
        <f t="shared" si="222"/>
        <v>0</v>
      </c>
      <c r="UE73" s="42">
        <f t="shared" si="222"/>
        <v>0</v>
      </c>
      <c r="UF73" s="42">
        <f t="shared" si="222"/>
        <v>0</v>
      </c>
      <c r="UG73" s="42">
        <f t="shared" si="222"/>
        <v>0</v>
      </c>
      <c r="UH73" s="42">
        <f t="shared" si="222"/>
        <v>0</v>
      </c>
      <c r="UI73" s="42">
        <f t="shared" si="222"/>
        <v>0</v>
      </c>
      <c r="UJ73" s="42">
        <f t="shared" si="222"/>
        <v>0</v>
      </c>
      <c r="UK73" s="42">
        <f t="shared" si="222"/>
        <v>0</v>
      </c>
      <c r="UL73" s="42">
        <f t="shared" si="222"/>
        <v>0</v>
      </c>
      <c r="UM73" s="42">
        <f t="shared" si="222"/>
        <v>0</v>
      </c>
      <c r="UN73" s="42">
        <f t="shared" si="222"/>
        <v>0</v>
      </c>
      <c r="UO73" s="42">
        <f t="shared" si="222"/>
        <v>0</v>
      </c>
      <c r="UP73" s="42">
        <f t="shared" si="222"/>
        <v>0</v>
      </c>
      <c r="UQ73" s="42">
        <f t="shared" si="222"/>
        <v>0</v>
      </c>
      <c r="UR73" s="42">
        <f t="shared" si="222"/>
        <v>0</v>
      </c>
      <c r="US73" s="42">
        <f t="shared" si="222"/>
        <v>0</v>
      </c>
      <c r="UT73" s="42">
        <f t="shared" si="222"/>
        <v>0</v>
      </c>
      <c r="UU73" s="42">
        <f t="shared" si="222"/>
        <v>0</v>
      </c>
      <c r="UV73" s="42">
        <f t="shared" si="222"/>
        <v>0</v>
      </c>
      <c r="UW73" s="42">
        <f t="shared" si="222"/>
        <v>0</v>
      </c>
      <c r="UX73" s="42">
        <f t="shared" si="222"/>
        <v>0</v>
      </c>
      <c r="UY73" s="42">
        <f t="shared" si="222"/>
        <v>0</v>
      </c>
      <c r="UZ73" s="42">
        <f t="shared" si="222"/>
        <v>0</v>
      </c>
      <c r="VA73" s="42">
        <f t="shared" si="222"/>
        <v>0</v>
      </c>
      <c r="VB73" s="42">
        <f t="shared" si="222"/>
        <v>0</v>
      </c>
      <c r="VC73" s="42">
        <f t="shared" si="222"/>
        <v>0</v>
      </c>
      <c r="VD73" s="42">
        <f t="shared" si="222"/>
        <v>0</v>
      </c>
      <c r="VE73" s="42">
        <f t="shared" si="222"/>
        <v>0</v>
      </c>
      <c r="VF73" s="42">
        <f t="shared" si="215"/>
        <v>0</v>
      </c>
      <c r="VG73" s="42">
        <f t="shared" si="229"/>
        <v>0</v>
      </c>
      <c r="VH73" s="42">
        <f t="shared" si="229"/>
        <v>0</v>
      </c>
      <c r="VI73" s="42">
        <f t="shared" si="229"/>
        <v>0</v>
      </c>
      <c r="VJ73" s="42">
        <f t="shared" si="229"/>
        <v>0</v>
      </c>
      <c r="VK73" s="42">
        <f t="shared" si="229"/>
        <v>0</v>
      </c>
      <c r="VL73" s="42">
        <f t="shared" si="229"/>
        <v>0</v>
      </c>
      <c r="VM73" s="42">
        <f t="shared" si="229"/>
        <v>0</v>
      </c>
      <c r="VN73" s="42">
        <f t="shared" si="229"/>
        <v>0</v>
      </c>
      <c r="VO73" s="42">
        <f t="shared" si="229"/>
        <v>0</v>
      </c>
      <c r="VP73" s="42">
        <f t="shared" si="229"/>
        <v>0</v>
      </c>
      <c r="VQ73" s="42">
        <f t="shared" si="229"/>
        <v>0</v>
      </c>
      <c r="VR73" s="42">
        <f t="shared" si="229"/>
        <v>0</v>
      </c>
      <c r="VS73" s="42">
        <f t="shared" si="229"/>
        <v>0</v>
      </c>
      <c r="VT73" s="42">
        <f t="shared" si="229"/>
        <v>0</v>
      </c>
      <c r="VU73" s="42">
        <f t="shared" si="229"/>
        <v>0</v>
      </c>
      <c r="VV73" s="42">
        <f t="shared" si="229"/>
        <v>0</v>
      </c>
      <c r="VW73" s="42">
        <f t="shared" si="229"/>
        <v>0</v>
      </c>
      <c r="VX73" s="42">
        <f t="shared" si="229"/>
        <v>0</v>
      </c>
      <c r="VY73" s="42">
        <f t="shared" si="229"/>
        <v>0</v>
      </c>
      <c r="VZ73" s="42">
        <f t="shared" si="229"/>
        <v>0</v>
      </c>
      <c r="WA73" s="42">
        <f t="shared" si="229"/>
        <v>0</v>
      </c>
      <c r="WB73" s="42">
        <f t="shared" si="229"/>
        <v>0</v>
      </c>
      <c r="WC73" s="42">
        <f t="shared" si="229"/>
        <v>0</v>
      </c>
      <c r="WD73" s="42">
        <f t="shared" si="229"/>
        <v>0</v>
      </c>
      <c r="WE73" s="42">
        <f t="shared" si="229"/>
        <v>0</v>
      </c>
      <c r="WF73" s="42">
        <f t="shared" si="229"/>
        <v>0</v>
      </c>
      <c r="WG73" s="42">
        <f t="shared" si="229"/>
        <v>0</v>
      </c>
      <c r="WH73" s="42">
        <f t="shared" si="229"/>
        <v>0</v>
      </c>
      <c r="WI73" s="42">
        <f t="shared" si="229"/>
        <v>0</v>
      </c>
      <c r="WJ73" s="42">
        <f t="shared" si="229"/>
        <v>0</v>
      </c>
      <c r="WK73" s="42">
        <f t="shared" si="229"/>
        <v>0</v>
      </c>
      <c r="WL73" s="42">
        <f t="shared" si="229"/>
        <v>0</v>
      </c>
      <c r="WM73" s="42">
        <f t="shared" si="229"/>
        <v>0</v>
      </c>
      <c r="WN73" s="42">
        <f t="shared" si="229"/>
        <v>0</v>
      </c>
      <c r="WO73" s="42">
        <f t="shared" si="229"/>
        <v>0</v>
      </c>
      <c r="WP73" s="42">
        <f t="shared" si="229"/>
        <v>0</v>
      </c>
      <c r="WQ73" s="42">
        <f t="shared" si="229"/>
        <v>0</v>
      </c>
      <c r="WR73" s="42">
        <f t="shared" si="229"/>
        <v>0</v>
      </c>
      <c r="WS73" s="42">
        <f t="shared" si="229"/>
        <v>0</v>
      </c>
      <c r="WT73" s="42">
        <f t="shared" si="229"/>
        <v>0</v>
      </c>
      <c r="WU73" s="42">
        <f t="shared" si="229"/>
        <v>0</v>
      </c>
      <c r="WV73" s="42">
        <f t="shared" si="229"/>
        <v>0</v>
      </c>
      <c r="WW73" s="42">
        <f t="shared" si="229"/>
        <v>0</v>
      </c>
      <c r="WX73" s="42">
        <f t="shared" si="229"/>
        <v>0</v>
      </c>
      <c r="WY73" s="42">
        <f t="shared" si="229"/>
        <v>0</v>
      </c>
      <c r="WZ73" s="42">
        <f t="shared" si="229"/>
        <v>0</v>
      </c>
      <c r="XA73" s="42">
        <f t="shared" si="229"/>
        <v>0</v>
      </c>
      <c r="XB73" s="42">
        <f t="shared" si="229"/>
        <v>0</v>
      </c>
      <c r="XC73" s="42">
        <f t="shared" si="229"/>
        <v>0</v>
      </c>
      <c r="XD73" s="42">
        <f t="shared" si="229"/>
        <v>0</v>
      </c>
      <c r="XE73" s="42">
        <f t="shared" si="229"/>
        <v>0</v>
      </c>
      <c r="XF73" s="42">
        <f t="shared" si="229"/>
        <v>0</v>
      </c>
      <c r="XG73" s="42">
        <f t="shared" si="229"/>
        <v>0</v>
      </c>
      <c r="XH73" s="42">
        <f t="shared" si="229"/>
        <v>0</v>
      </c>
      <c r="XI73" s="42">
        <f t="shared" si="229"/>
        <v>0</v>
      </c>
      <c r="XJ73" s="42">
        <f t="shared" si="229"/>
        <v>0</v>
      </c>
      <c r="XK73" s="42">
        <f t="shared" si="229"/>
        <v>0</v>
      </c>
      <c r="XL73" s="42">
        <f t="shared" si="229"/>
        <v>0</v>
      </c>
      <c r="XM73" s="42">
        <f t="shared" si="229"/>
        <v>0</v>
      </c>
      <c r="XN73" s="42">
        <f t="shared" si="229"/>
        <v>0</v>
      </c>
      <c r="XO73" s="42">
        <f t="shared" si="229"/>
        <v>0</v>
      </c>
      <c r="XP73" s="42">
        <f t="shared" si="229"/>
        <v>0</v>
      </c>
      <c r="XQ73" s="42">
        <f t="shared" si="229"/>
        <v>0</v>
      </c>
      <c r="XR73" s="42">
        <f t="shared" si="229"/>
        <v>0</v>
      </c>
      <c r="XS73" s="42">
        <f t="shared" si="223"/>
        <v>0</v>
      </c>
      <c r="XT73" s="42">
        <f t="shared" si="223"/>
        <v>0</v>
      </c>
      <c r="XU73" s="42">
        <f t="shared" si="223"/>
        <v>0</v>
      </c>
      <c r="XV73" s="42">
        <f t="shared" si="223"/>
        <v>0</v>
      </c>
      <c r="XW73" s="42">
        <f t="shared" si="223"/>
        <v>0</v>
      </c>
      <c r="XX73" s="42">
        <f t="shared" si="223"/>
        <v>0</v>
      </c>
      <c r="XY73" s="42">
        <f t="shared" si="223"/>
        <v>0</v>
      </c>
      <c r="XZ73" s="42">
        <f t="shared" si="223"/>
        <v>0</v>
      </c>
      <c r="YA73" s="42">
        <f t="shared" si="223"/>
        <v>0</v>
      </c>
      <c r="YB73" s="42">
        <f t="shared" si="223"/>
        <v>0</v>
      </c>
      <c r="YC73" s="42">
        <f t="shared" si="223"/>
        <v>0</v>
      </c>
      <c r="YD73" s="42">
        <f t="shared" si="217"/>
        <v>0</v>
      </c>
      <c r="YE73" s="23"/>
    </row>
    <row r="74" spans="1:655" x14ac:dyDescent="0.55000000000000004">
      <c r="A74" t="s">
        <v>67</v>
      </c>
      <c r="B74" s="42">
        <f t="shared" si="218"/>
        <v>0</v>
      </c>
      <c r="C74" s="42">
        <f t="shared" si="218"/>
        <v>0</v>
      </c>
      <c r="D74" s="42">
        <f t="shared" si="218"/>
        <v>0</v>
      </c>
      <c r="E74" s="42">
        <f t="shared" si="218"/>
        <v>0</v>
      </c>
      <c r="F74" s="42">
        <f t="shared" si="218"/>
        <v>1</v>
      </c>
      <c r="G74" s="42">
        <f t="shared" si="218"/>
        <v>1</v>
      </c>
      <c r="H74" s="42">
        <f t="shared" si="218"/>
        <v>0</v>
      </c>
      <c r="I74" s="42">
        <f t="shared" si="218"/>
        <v>0</v>
      </c>
      <c r="J74" s="42">
        <f t="shared" si="218"/>
        <v>1</v>
      </c>
      <c r="K74" s="42">
        <f t="shared" si="218"/>
        <v>0</v>
      </c>
      <c r="L74" s="42">
        <f t="shared" si="218"/>
        <v>0</v>
      </c>
      <c r="M74" s="42">
        <f t="shared" si="218"/>
        <v>0</v>
      </c>
      <c r="N74" s="42">
        <f t="shared" si="218"/>
        <v>0</v>
      </c>
      <c r="O74" s="42">
        <f t="shared" si="218"/>
        <v>0</v>
      </c>
      <c r="P74" s="42">
        <f t="shared" si="218"/>
        <v>0</v>
      </c>
      <c r="Q74" s="42">
        <f t="shared" si="218"/>
        <v>0</v>
      </c>
      <c r="R74" s="42">
        <f t="shared" si="230"/>
        <v>0</v>
      </c>
      <c r="S74" s="42">
        <f t="shared" si="230"/>
        <v>0</v>
      </c>
      <c r="T74" s="42">
        <f t="shared" si="230"/>
        <v>0</v>
      </c>
      <c r="U74" s="42">
        <f t="shared" si="230"/>
        <v>0</v>
      </c>
      <c r="V74" s="42">
        <f t="shared" si="230"/>
        <v>0</v>
      </c>
      <c r="W74" s="42">
        <f t="shared" si="230"/>
        <v>0</v>
      </c>
      <c r="X74" s="42">
        <f t="shared" si="230"/>
        <v>0</v>
      </c>
      <c r="Y74" s="42">
        <f t="shared" si="230"/>
        <v>0</v>
      </c>
      <c r="Z74" s="42">
        <f t="shared" si="230"/>
        <v>0</v>
      </c>
      <c r="AA74" s="42">
        <f t="shared" si="230"/>
        <v>0</v>
      </c>
      <c r="AB74" s="42">
        <f t="shared" si="230"/>
        <v>0</v>
      </c>
      <c r="AC74" s="42">
        <f t="shared" si="230"/>
        <v>0</v>
      </c>
      <c r="AD74" s="42">
        <f t="shared" si="230"/>
        <v>0</v>
      </c>
      <c r="AE74" s="42">
        <f t="shared" si="230"/>
        <v>0</v>
      </c>
      <c r="AF74" s="42">
        <f t="shared" si="230"/>
        <v>0</v>
      </c>
      <c r="AG74" s="42">
        <f t="shared" si="230"/>
        <v>0</v>
      </c>
      <c r="AH74" s="42">
        <f t="shared" si="230"/>
        <v>0</v>
      </c>
      <c r="AI74" s="42">
        <f t="shared" si="230"/>
        <v>0</v>
      </c>
      <c r="AJ74" s="42">
        <f t="shared" si="230"/>
        <v>0</v>
      </c>
      <c r="AK74" s="42">
        <f t="shared" si="230"/>
        <v>1</v>
      </c>
      <c r="AL74" s="42">
        <f t="shared" si="230"/>
        <v>0</v>
      </c>
      <c r="AM74" s="42">
        <f t="shared" si="230"/>
        <v>0</v>
      </c>
      <c r="AN74" s="42">
        <f t="shared" si="230"/>
        <v>0</v>
      </c>
      <c r="AO74" s="42">
        <f t="shared" si="230"/>
        <v>0</v>
      </c>
      <c r="AP74" s="42">
        <f t="shared" si="230"/>
        <v>0</v>
      </c>
      <c r="AQ74" s="42">
        <f t="shared" si="230"/>
        <v>0</v>
      </c>
      <c r="AR74" s="42">
        <f t="shared" si="230"/>
        <v>0</v>
      </c>
      <c r="AS74" s="42">
        <f t="shared" si="230"/>
        <v>0</v>
      </c>
      <c r="AT74" s="42">
        <f t="shared" si="230"/>
        <v>0</v>
      </c>
      <c r="AU74" s="42">
        <f t="shared" si="230"/>
        <v>0</v>
      </c>
      <c r="AV74" s="42">
        <f t="shared" si="230"/>
        <v>0</v>
      </c>
      <c r="AW74" s="42">
        <f t="shared" si="230"/>
        <v>0</v>
      </c>
      <c r="AX74" s="42">
        <f t="shared" si="230"/>
        <v>0</v>
      </c>
      <c r="AY74" s="42">
        <f t="shared" si="230"/>
        <v>0</v>
      </c>
      <c r="AZ74" s="42">
        <f t="shared" si="230"/>
        <v>0</v>
      </c>
      <c r="BA74" s="42">
        <f t="shared" si="230"/>
        <v>0</v>
      </c>
      <c r="BB74" s="42">
        <f t="shared" si="230"/>
        <v>0</v>
      </c>
      <c r="BC74" s="42">
        <f t="shared" si="230"/>
        <v>0</v>
      </c>
      <c r="BD74" s="42">
        <f t="shared" si="230"/>
        <v>0</v>
      </c>
      <c r="BE74" s="42">
        <f t="shared" si="230"/>
        <v>0</v>
      </c>
      <c r="BF74" s="42">
        <f t="shared" si="230"/>
        <v>0</v>
      </c>
      <c r="BG74" s="42">
        <f t="shared" si="230"/>
        <v>0</v>
      </c>
      <c r="BH74" s="42">
        <f t="shared" si="230"/>
        <v>0</v>
      </c>
      <c r="BI74" s="42">
        <f t="shared" si="230"/>
        <v>0</v>
      </c>
      <c r="BJ74" s="42">
        <f t="shared" si="230"/>
        <v>0</v>
      </c>
      <c r="BK74" s="42">
        <f t="shared" si="230"/>
        <v>0</v>
      </c>
      <c r="BL74" s="42">
        <f t="shared" si="230"/>
        <v>0</v>
      </c>
      <c r="BM74" s="42">
        <f t="shared" si="230"/>
        <v>0</v>
      </c>
      <c r="BN74" s="42">
        <f t="shared" si="230"/>
        <v>0</v>
      </c>
      <c r="BO74" s="42">
        <f t="shared" si="224"/>
        <v>0</v>
      </c>
      <c r="BP74" s="42">
        <f t="shared" si="224"/>
        <v>0</v>
      </c>
      <c r="BQ74" s="42">
        <f t="shared" si="224"/>
        <v>0</v>
      </c>
      <c r="BR74" s="42">
        <f t="shared" si="224"/>
        <v>0</v>
      </c>
      <c r="BS74" s="42">
        <f t="shared" si="224"/>
        <v>0</v>
      </c>
      <c r="BT74" s="42">
        <f t="shared" si="224"/>
        <v>0</v>
      </c>
      <c r="BU74" s="42">
        <f t="shared" si="224"/>
        <v>0</v>
      </c>
      <c r="BV74" s="42">
        <f t="shared" si="224"/>
        <v>0</v>
      </c>
      <c r="BW74" s="42">
        <f t="shared" si="224"/>
        <v>0</v>
      </c>
      <c r="BX74" s="42">
        <f t="shared" si="224"/>
        <v>0</v>
      </c>
      <c r="BY74" s="42">
        <f t="shared" si="224"/>
        <v>0</v>
      </c>
      <c r="BZ74" s="42">
        <f t="shared" si="224"/>
        <v>0</v>
      </c>
      <c r="CA74" s="42">
        <f t="shared" si="224"/>
        <v>0</v>
      </c>
      <c r="CB74" s="42">
        <f t="shared" si="224"/>
        <v>0</v>
      </c>
      <c r="CC74" s="42">
        <f t="shared" si="224"/>
        <v>0</v>
      </c>
      <c r="CD74" s="42">
        <f t="shared" si="224"/>
        <v>0</v>
      </c>
      <c r="CE74" s="42">
        <f t="shared" si="224"/>
        <v>0</v>
      </c>
      <c r="CF74" s="42">
        <f t="shared" si="224"/>
        <v>0</v>
      </c>
      <c r="CG74" s="42">
        <f t="shared" si="224"/>
        <v>0</v>
      </c>
      <c r="CH74" s="42">
        <f t="shared" si="224"/>
        <v>0</v>
      </c>
      <c r="CI74" s="42">
        <f t="shared" si="224"/>
        <v>0</v>
      </c>
      <c r="CJ74" s="42">
        <f t="shared" si="224"/>
        <v>1</v>
      </c>
      <c r="CK74" s="42">
        <f t="shared" si="224"/>
        <v>1</v>
      </c>
      <c r="CL74" s="42">
        <f t="shared" si="224"/>
        <v>1</v>
      </c>
      <c r="CM74" s="42">
        <f t="shared" si="224"/>
        <v>1</v>
      </c>
      <c r="CN74" s="42">
        <f t="shared" si="224"/>
        <v>1</v>
      </c>
      <c r="CO74" s="42">
        <f t="shared" si="224"/>
        <v>1</v>
      </c>
      <c r="CP74" s="42">
        <f t="shared" si="224"/>
        <v>0</v>
      </c>
      <c r="CQ74" s="42">
        <f t="shared" si="224"/>
        <v>1</v>
      </c>
      <c r="CR74" s="42">
        <f t="shared" si="225"/>
        <v>1</v>
      </c>
      <c r="CS74" s="42">
        <f t="shared" si="225"/>
        <v>1</v>
      </c>
      <c r="CT74" s="42">
        <f t="shared" si="225"/>
        <v>1</v>
      </c>
      <c r="CU74" s="42">
        <f t="shared" si="225"/>
        <v>1</v>
      </c>
      <c r="CV74" s="42">
        <f t="shared" si="225"/>
        <v>1</v>
      </c>
      <c r="CW74" s="42">
        <f t="shared" si="225"/>
        <v>0</v>
      </c>
      <c r="CX74" s="42">
        <f t="shared" si="225"/>
        <v>1</v>
      </c>
      <c r="CY74" s="42">
        <f t="shared" si="225"/>
        <v>1</v>
      </c>
      <c r="CZ74" s="42">
        <f t="shared" si="225"/>
        <v>1</v>
      </c>
      <c r="DA74" s="42">
        <f t="shared" si="225"/>
        <v>1</v>
      </c>
      <c r="DB74" s="42">
        <f t="shared" si="225"/>
        <v>1</v>
      </c>
      <c r="DC74" s="42">
        <f t="shared" si="225"/>
        <v>1</v>
      </c>
      <c r="DD74" s="42">
        <f t="shared" si="225"/>
        <v>1</v>
      </c>
      <c r="DE74" s="42">
        <f t="shared" si="225"/>
        <v>1</v>
      </c>
      <c r="DF74" s="42">
        <f t="shared" si="225"/>
        <v>1</v>
      </c>
      <c r="DG74" s="42">
        <f t="shared" si="225"/>
        <v>1</v>
      </c>
      <c r="DH74" s="42">
        <f t="shared" si="225"/>
        <v>1</v>
      </c>
      <c r="DI74" s="42">
        <f t="shared" si="225"/>
        <v>1</v>
      </c>
      <c r="DJ74" s="42">
        <f t="shared" si="225"/>
        <v>1</v>
      </c>
      <c r="DK74" s="42">
        <f t="shared" si="225"/>
        <v>1</v>
      </c>
      <c r="DL74" s="42">
        <f t="shared" si="225"/>
        <v>1</v>
      </c>
      <c r="DM74" s="42">
        <f t="shared" si="225"/>
        <v>1</v>
      </c>
      <c r="DN74" s="42">
        <f t="shared" si="225"/>
        <v>1</v>
      </c>
      <c r="DO74" s="42">
        <f t="shared" si="225"/>
        <v>1</v>
      </c>
      <c r="DP74" s="42">
        <f t="shared" si="225"/>
        <v>1</v>
      </c>
      <c r="DQ74" s="42">
        <f t="shared" si="225"/>
        <v>1</v>
      </c>
      <c r="DR74" s="42">
        <f t="shared" si="225"/>
        <v>1</v>
      </c>
      <c r="DS74" s="42">
        <f t="shared" si="225"/>
        <v>1</v>
      </c>
      <c r="DT74" s="42">
        <f t="shared" si="225"/>
        <v>1</v>
      </c>
      <c r="DU74" s="42">
        <f t="shared" si="225"/>
        <v>1</v>
      </c>
      <c r="DV74" s="42">
        <f t="shared" si="225"/>
        <v>1</v>
      </c>
      <c r="DW74" s="42">
        <f t="shared" si="225"/>
        <v>1</v>
      </c>
      <c r="DX74" s="42">
        <f t="shared" si="225"/>
        <v>0</v>
      </c>
      <c r="DY74" s="42">
        <f t="shared" si="225"/>
        <v>1</v>
      </c>
      <c r="DZ74" s="42">
        <f t="shared" si="225"/>
        <v>1</v>
      </c>
      <c r="EA74" s="42">
        <f t="shared" si="219"/>
        <v>1</v>
      </c>
      <c r="EB74" s="42">
        <f t="shared" si="219"/>
        <v>1</v>
      </c>
      <c r="EC74" s="42">
        <f t="shared" si="219"/>
        <v>1</v>
      </c>
      <c r="ED74" s="42">
        <f t="shared" si="219"/>
        <v>1</v>
      </c>
      <c r="EE74" s="42">
        <f t="shared" si="219"/>
        <v>0</v>
      </c>
      <c r="EF74" s="42">
        <f t="shared" si="219"/>
        <v>1</v>
      </c>
      <c r="EG74" s="42">
        <f t="shared" si="219"/>
        <v>1</v>
      </c>
      <c r="EH74" s="42">
        <f t="shared" si="219"/>
        <v>1</v>
      </c>
      <c r="EI74" s="42">
        <f t="shared" si="219"/>
        <v>1</v>
      </c>
      <c r="EJ74" s="42">
        <f t="shared" si="219"/>
        <v>1</v>
      </c>
      <c r="EK74" s="42">
        <f t="shared" si="219"/>
        <v>1</v>
      </c>
      <c r="EL74" s="42">
        <f t="shared" si="219"/>
        <v>1</v>
      </c>
      <c r="EM74" s="42">
        <f t="shared" si="219"/>
        <v>1</v>
      </c>
      <c r="EN74" s="42">
        <f t="shared" si="219"/>
        <v>1</v>
      </c>
      <c r="EO74" s="42">
        <f t="shared" si="219"/>
        <v>1</v>
      </c>
      <c r="EP74" s="42">
        <f t="shared" si="219"/>
        <v>1</v>
      </c>
      <c r="EQ74" s="42">
        <f t="shared" si="219"/>
        <v>1</v>
      </c>
      <c r="ER74" s="42">
        <f t="shared" si="219"/>
        <v>1</v>
      </c>
      <c r="ES74" s="42">
        <f t="shared" si="219"/>
        <v>1</v>
      </c>
      <c r="ET74" s="42">
        <f t="shared" si="219"/>
        <v>1</v>
      </c>
      <c r="EU74" s="42">
        <f t="shared" si="219"/>
        <v>1</v>
      </c>
      <c r="EV74" s="42">
        <f t="shared" si="219"/>
        <v>1</v>
      </c>
      <c r="EW74" s="42">
        <f t="shared" si="219"/>
        <v>1</v>
      </c>
      <c r="EX74" s="42">
        <f t="shared" si="219"/>
        <v>1</v>
      </c>
      <c r="EY74" s="42">
        <f t="shared" si="219"/>
        <v>1</v>
      </c>
      <c r="EZ74" s="42">
        <f t="shared" si="219"/>
        <v>1</v>
      </c>
      <c r="FA74" s="42">
        <f t="shared" si="219"/>
        <v>1</v>
      </c>
      <c r="FB74" s="42">
        <f t="shared" si="219"/>
        <v>1</v>
      </c>
      <c r="FC74" s="42">
        <f t="shared" si="219"/>
        <v>0</v>
      </c>
      <c r="FD74" s="42">
        <f t="shared" si="219"/>
        <v>0</v>
      </c>
      <c r="FE74" s="42">
        <f t="shared" si="219"/>
        <v>0</v>
      </c>
      <c r="FF74" s="42">
        <f t="shared" si="219"/>
        <v>0</v>
      </c>
      <c r="FG74" s="42">
        <f t="shared" si="219"/>
        <v>0</v>
      </c>
      <c r="FH74" s="42">
        <f t="shared" si="219"/>
        <v>0</v>
      </c>
      <c r="FI74" s="42">
        <f t="shared" si="219"/>
        <v>0</v>
      </c>
      <c r="FJ74" s="42">
        <f t="shared" si="219"/>
        <v>0</v>
      </c>
      <c r="FK74" s="42">
        <f t="shared" si="219"/>
        <v>0</v>
      </c>
      <c r="FL74" s="42">
        <f t="shared" si="219"/>
        <v>0</v>
      </c>
      <c r="FM74" s="42">
        <f t="shared" si="219"/>
        <v>0</v>
      </c>
      <c r="FN74" s="42">
        <f t="shared" si="219"/>
        <v>0</v>
      </c>
      <c r="FO74" s="42">
        <f t="shared" si="219"/>
        <v>0</v>
      </c>
      <c r="FP74" s="42">
        <f t="shared" si="219"/>
        <v>0</v>
      </c>
      <c r="FQ74" s="42">
        <f t="shared" si="219"/>
        <v>0</v>
      </c>
      <c r="FR74" s="42">
        <f t="shared" si="219"/>
        <v>0</v>
      </c>
      <c r="FS74" s="42">
        <f t="shared" si="219"/>
        <v>0</v>
      </c>
      <c r="FT74" s="42">
        <f t="shared" si="219"/>
        <v>0</v>
      </c>
      <c r="FU74" s="42">
        <f t="shared" si="219"/>
        <v>0</v>
      </c>
      <c r="FV74" s="42">
        <f t="shared" si="219"/>
        <v>0</v>
      </c>
      <c r="FW74" s="42">
        <f t="shared" si="219"/>
        <v>0</v>
      </c>
      <c r="FX74" s="42">
        <f t="shared" si="219"/>
        <v>0</v>
      </c>
      <c r="FY74" s="42">
        <f t="shared" si="219"/>
        <v>0</v>
      </c>
      <c r="FZ74" s="42">
        <f t="shared" si="219"/>
        <v>0</v>
      </c>
      <c r="GA74" s="42">
        <f t="shared" si="219"/>
        <v>0</v>
      </c>
      <c r="GB74" s="42">
        <f t="shared" si="219"/>
        <v>0</v>
      </c>
      <c r="GC74" s="42">
        <f t="shared" si="219"/>
        <v>0</v>
      </c>
      <c r="GD74" s="42">
        <f t="shared" si="219"/>
        <v>0</v>
      </c>
      <c r="GE74" s="42">
        <f t="shared" si="219"/>
        <v>0</v>
      </c>
      <c r="GF74" s="42">
        <f t="shared" si="219"/>
        <v>0</v>
      </c>
      <c r="GG74" s="42">
        <f t="shared" si="219"/>
        <v>0</v>
      </c>
      <c r="GH74" s="42">
        <f t="shared" si="219"/>
        <v>0</v>
      </c>
      <c r="GI74" s="42">
        <f t="shared" si="219"/>
        <v>0</v>
      </c>
      <c r="GJ74" s="42">
        <f t="shared" si="219"/>
        <v>0</v>
      </c>
      <c r="GK74" s="42">
        <f t="shared" si="219"/>
        <v>0</v>
      </c>
      <c r="GL74" s="42">
        <f t="shared" si="209"/>
        <v>0</v>
      </c>
      <c r="GM74" s="42">
        <f t="shared" si="226"/>
        <v>0</v>
      </c>
      <c r="GN74" s="42">
        <f t="shared" si="226"/>
        <v>0</v>
      </c>
      <c r="GO74" s="42">
        <f t="shared" si="226"/>
        <v>0</v>
      </c>
      <c r="GP74" s="42">
        <f t="shared" si="226"/>
        <v>0</v>
      </c>
      <c r="GQ74" s="42">
        <f t="shared" si="226"/>
        <v>0</v>
      </c>
      <c r="GR74" s="42">
        <f t="shared" si="226"/>
        <v>0</v>
      </c>
      <c r="GS74" s="42">
        <f t="shared" si="226"/>
        <v>0</v>
      </c>
      <c r="GT74" s="42">
        <f t="shared" si="226"/>
        <v>0</v>
      </c>
      <c r="GU74" s="42">
        <f t="shared" si="226"/>
        <v>0</v>
      </c>
      <c r="GV74" s="42">
        <f t="shared" si="226"/>
        <v>0</v>
      </c>
      <c r="GW74" s="42">
        <f t="shared" si="226"/>
        <v>0</v>
      </c>
      <c r="GX74" s="42">
        <f t="shared" si="226"/>
        <v>0</v>
      </c>
      <c r="GY74" s="42">
        <f t="shared" si="226"/>
        <v>0</v>
      </c>
      <c r="GZ74" s="42">
        <f t="shared" si="226"/>
        <v>0</v>
      </c>
      <c r="HA74" s="42">
        <f t="shared" si="226"/>
        <v>0</v>
      </c>
      <c r="HB74" s="42">
        <f t="shared" si="226"/>
        <v>0</v>
      </c>
      <c r="HC74" s="42">
        <f t="shared" si="226"/>
        <v>0</v>
      </c>
      <c r="HD74" s="42">
        <f t="shared" si="226"/>
        <v>0</v>
      </c>
      <c r="HE74" s="42">
        <f t="shared" si="226"/>
        <v>0</v>
      </c>
      <c r="HF74" s="42">
        <f t="shared" si="226"/>
        <v>0</v>
      </c>
      <c r="HG74" s="42">
        <f t="shared" si="226"/>
        <v>0</v>
      </c>
      <c r="HH74" s="42">
        <f t="shared" si="226"/>
        <v>0</v>
      </c>
      <c r="HI74" s="42">
        <f t="shared" si="226"/>
        <v>0</v>
      </c>
      <c r="HJ74" s="42">
        <f t="shared" si="226"/>
        <v>0</v>
      </c>
      <c r="HK74" s="42">
        <f t="shared" si="226"/>
        <v>0</v>
      </c>
      <c r="HL74" s="42">
        <f t="shared" si="226"/>
        <v>0</v>
      </c>
      <c r="HM74" s="42">
        <f t="shared" si="226"/>
        <v>0</v>
      </c>
      <c r="HN74" s="42">
        <f t="shared" si="226"/>
        <v>0</v>
      </c>
      <c r="HO74" s="42">
        <f t="shared" si="226"/>
        <v>0</v>
      </c>
      <c r="HP74" s="42">
        <f t="shared" si="226"/>
        <v>0</v>
      </c>
      <c r="HQ74" s="42">
        <f t="shared" si="226"/>
        <v>1</v>
      </c>
      <c r="HR74" s="42">
        <f t="shared" si="226"/>
        <v>1</v>
      </c>
      <c r="HS74" s="42">
        <f t="shared" si="226"/>
        <v>1</v>
      </c>
      <c r="HT74" s="42">
        <f t="shared" si="226"/>
        <v>1</v>
      </c>
      <c r="HU74" s="42">
        <f t="shared" si="226"/>
        <v>1</v>
      </c>
      <c r="HV74" s="42">
        <f t="shared" si="226"/>
        <v>1</v>
      </c>
      <c r="HW74" s="42">
        <f t="shared" si="226"/>
        <v>1</v>
      </c>
      <c r="HX74" s="42">
        <f t="shared" si="226"/>
        <v>0</v>
      </c>
      <c r="HY74" s="42">
        <f t="shared" si="226"/>
        <v>0</v>
      </c>
      <c r="HZ74" s="42">
        <f t="shared" si="226"/>
        <v>0</v>
      </c>
      <c r="IA74" s="42">
        <f t="shared" si="226"/>
        <v>0</v>
      </c>
      <c r="IB74" s="42">
        <f t="shared" si="226"/>
        <v>0</v>
      </c>
      <c r="IC74" s="42">
        <f t="shared" si="226"/>
        <v>0</v>
      </c>
      <c r="ID74" s="42">
        <f t="shared" si="226"/>
        <v>0</v>
      </c>
      <c r="IE74" s="42">
        <f t="shared" si="226"/>
        <v>0</v>
      </c>
      <c r="IF74" s="42">
        <f t="shared" si="226"/>
        <v>0</v>
      </c>
      <c r="IG74" s="42">
        <f t="shared" si="226"/>
        <v>0</v>
      </c>
      <c r="IH74" s="42">
        <f t="shared" si="226"/>
        <v>0</v>
      </c>
      <c r="II74" s="42">
        <f t="shared" si="226"/>
        <v>0</v>
      </c>
      <c r="IJ74" s="42">
        <f t="shared" si="226"/>
        <v>0</v>
      </c>
      <c r="IK74" s="42">
        <f t="shared" si="226"/>
        <v>0</v>
      </c>
      <c r="IL74" s="42">
        <f t="shared" si="226"/>
        <v>0</v>
      </c>
      <c r="IM74" s="42">
        <f t="shared" si="226"/>
        <v>0</v>
      </c>
      <c r="IN74" s="42">
        <f t="shared" si="226"/>
        <v>0</v>
      </c>
      <c r="IO74" s="42">
        <f t="shared" si="226"/>
        <v>0</v>
      </c>
      <c r="IP74" s="42">
        <f t="shared" si="226"/>
        <v>0</v>
      </c>
      <c r="IQ74" s="42">
        <f t="shared" si="226"/>
        <v>0</v>
      </c>
      <c r="IR74" s="42">
        <f t="shared" si="226"/>
        <v>1</v>
      </c>
      <c r="IS74" s="42">
        <f t="shared" si="226"/>
        <v>1</v>
      </c>
      <c r="IT74" s="42">
        <f t="shared" si="226"/>
        <v>1</v>
      </c>
      <c r="IU74" s="42">
        <f t="shared" si="226"/>
        <v>0</v>
      </c>
      <c r="IV74" s="42">
        <f t="shared" si="226"/>
        <v>1</v>
      </c>
      <c r="IW74" s="42">
        <f t="shared" si="226"/>
        <v>1</v>
      </c>
      <c r="IX74" s="42">
        <f t="shared" si="226"/>
        <v>1</v>
      </c>
      <c r="IY74" s="42">
        <f t="shared" si="220"/>
        <v>1</v>
      </c>
      <c r="IZ74" s="42">
        <f t="shared" si="220"/>
        <v>1</v>
      </c>
      <c r="JA74" s="42">
        <f t="shared" si="220"/>
        <v>1</v>
      </c>
      <c r="JB74" s="42">
        <f t="shared" si="220"/>
        <v>1</v>
      </c>
      <c r="JC74" s="42">
        <f t="shared" si="220"/>
        <v>1</v>
      </c>
      <c r="JD74" s="42">
        <f t="shared" si="220"/>
        <v>1</v>
      </c>
      <c r="JE74" s="42">
        <f t="shared" si="220"/>
        <v>1</v>
      </c>
      <c r="JF74" s="42">
        <f t="shared" si="220"/>
        <v>1</v>
      </c>
      <c r="JG74" s="42">
        <f t="shared" si="220"/>
        <v>1</v>
      </c>
      <c r="JH74" s="42">
        <f t="shared" si="220"/>
        <v>1</v>
      </c>
      <c r="JI74" s="42">
        <f t="shared" si="220"/>
        <v>1</v>
      </c>
      <c r="JJ74" s="42">
        <f t="shared" si="220"/>
        <v>1</v>
      </c>
      <c r="JK74" s="42">
        <f t="shared" si="220"/>
        <v>1</v>
      </c>
      <c r="JL74" s="42">
        <f t="shared" si="220"/>
        <v>1</v>
      </c>
      <c r="JM74" s="42">
        <f t="shared" si="220"/>
        <v>1</v>
      </c>
      <c r="JN74" s="42">
        <f t="shared" si="220"/>
        <v>1</v>
      </c>
      <c r="JO74" s="42">
        <f t="shared" si="220"/>
        <v>1</v>
      </c>
      <c r="JP74" s="42">
        <f t="shared" si="220"/>
        <v>1</v>
      </c>
      <c r="JQ74" s="42">
        <f t="shared" si="220"/>
        <v>1</v>
      </c>
      <c r="JR74" s="42">
        <f t="shared" si="220"/>
        <v>1</v>
      </c>
      <c r="JS74" s="42">
        <f t="shared" si="220"/>
        <v>1</v>
      </c>
      <c r="JT74" s="42">
        <f t="shared" si="220"/>
        <v>1</v>
      </c>
      <c r="JU74" s="42">
        <f t="shared" si="220"/>
        <v>1</v>
      </c>
      <c r="JV74" s="42">
        <f t="shared" si="220"/>
        <v>1</v>
      </c>
      <c r="JW74" s="42">
        <f t="shared" si="220"/>
        <v>1</v>
      </c>
      <c r="JX74" s="42">
        <f t="shared" si="220"/>
        <v>1</v>
      </c>
      <c r="JY74" s="42">
        <f t="shared" si="220"/>
        <v>1</v>
      </c>
      <c r="JZ74" s="42">
        <f t="shared" si="220"/>
        <v>1</v>
      </c>
      <c r="KA74" s="42">
        <f t="shared" si="220"/>
        <v>1</v>
      </c>
      <c r="KB74" s="42">
        <f t="shared" si="220"/>
        <v>1</v>
      </c>
      <c r="KC74" s="42">
        <f t="shared" si="220"/>
        <v>1</v>
      </c>
      <c r="KD74" s="42">
        <f t="shared" si="220"/>
        <v>1</v>
      </c>
      <c r="KE74" s="42">
        <f t="shared" si="220"/>
        <v>1</v>
      </c>
      <c r="KF74" s="42">
        <f t="shared" si="220"/>
        <v>1</v>
      </c>
      <c r="KG74" s="42">
        <f t="shared" si="220"/>
        <v>1</v>
      </c>
      <c r="KH74" s="42">
        <f t="shared" si="220"/>
        <v>1</v>
      </c>
      <c r="KI74" s="42">
        <f t="shared" si="220"/>
        <v>1</v>
      </c>
      <c r="KJ74" s="42">
        <f t="shared" si="220"/>
        <v>1</v>
      </c>
      <c r="KK74" s="42">
        <f t="shared" si="220"/>
        <v>1</v>
      </c>
      <c r="KL74" s="42">
        <f t="shared" si="220"/>
        <v>1</v>
      </c>
      <c r="KM74" s="42">
        <f t="shared" si="220"/>
        <v>1</v>
      </c>
      <c r="KN74" s="42">
        <f t="shared" si="220"/>
        <v>1</v>
      </c>
      <c r="KO74" s="42">
        <f t="shared" si="220"/>
        <v>1</v>
      </c>
      <c r="KP74" s="42">
        <f t="shared" si="220"/>
        <v>1</v>
      </c>
      <c r="KQ74" s="42">
        <f t="shared" si="220"/>
        <v>1</v>
      </c>
      <c r="KR74" s="42">
        <f t="shared" si="220"/>
        <v>1</v>
      </c>
      <c r="KS74" s="42">
        <f t="shared" si="220"/>
        <v>1</v>
      </c>
      <c r="KT74" s="42">
        <f t="shared" si="220"/>
        <v>1</v>
      </c>
      <c r="KU74" s="42">
        <f t="shared" si="220"/>
        <v>1</v>
      </c>
      <c r="KV74" s="42">
        <f t="shared" si="220"/>
        <v>1</v>
      </c>
      <c r="KW74" s="42">
        <f t="shared" si="220"/>
        <v>1</v>
      </c>
      <c r="KX74" s="42">
        <f t="shared" si="220"/>
        <v>1</v>
      </c>
      <c r="KY74" s="42">
        <f t="shared" si="220"/>
        <v>1</v>
      </c>
      <c r="KZ74" s="42">
        <f t="shared" si="220"/>
        <v>1</v>
      </c>
      <c r="LA74" s="42">
        <f t="shared" si="220"/>
        <v>1</v>
      </c>
      <c r="LB74" s="42">
        <f t="shared" si="220"/>
        <v>1</v>
      </c>
      <c r="LC74" s="42">
        <f t="shared" si="220"/>
        <v>1</v>
      </c>
      <c r="LD74" s="42">
        <f t="shared" si="220"/>
        <v>1</v>
      </c>
      <c r="LE74" s="42">
        <f t="shared" si="220"/>
        <v>1</v>
      </c>
      <c r="LF74" s="42">
        <f t="shared" si="220"/>
        <v>1</v>
      </c>
      <c r="LG74" s="42">
        <f t="shared" si="220"/>
        <v>0</v>
      </c>
      <c r="LH74" s="42">
        <f t="shared" si="220"/>
        <v>1</v>
      </c>
      <c r="LI74" s="42">
        <f t="shared" si="220"/>
        <v>1</v>
      </c>
      <c r="LJ74" s="42">
        <f t="shared" si="211"/>
        <v>1</v>
      </c>
      <c r="LK74" s="42">
        <f t="shared" si="227"/>
        <v>1</v>
      </c>
      <c r="LL74" s="42">
        <f t="shared" si="227"/>
        <v>1</v>
      </c>
      <c r="LM74" s="42">
        <f t="shared" si="227"/>
        <v>1</v>
      </c>
      <c r="LN74" s="42">
        <f t="shared" si="227"/>
        <v>1</v>
      </c>
      <c r="LO74" s="42">
        <f t="shared" si="227"/>
        <v>1</v>
      </c>
      <c r="LP74" s="42">
        <f t="shared" si="227"/>
        <v>1</v>
      </c>
      <c r="LQ74" s="42">
        <f t="shared" si="227"/>
        <v>1</v>
      </c>
      <c r="LR74" s="42">
        <f t="shared" si="227"/>
        <v>1</v>
      </c>
      <c r="LS74" s="42">
        <f t="shared" si="227"/>
        <v>1</v>
      </c>
      <c r="LT74" s="42">
        <f t="shared" si="227"/>
        <v>1</v>
      </c>
      <c r="LU74" s="42">
        <f t="shared" si="227"/>
        <v>1</v>
      </c>
      <c r="LV74" s="42">
        <f t="shared" si="227"/>
        <v>1</v>
      </c>
      <c r="LW74" s="42">
        <f t="shared" si="227"/>
        <v>1</v>
      </c>
      <c r="LX74" s="42">
        <f t="shared" si="227"/>
        <v>1</v>
      </c>
      <c r="LY74" s="42">
        <f t="shared" si="227"/>
        <v>1</v>
      </c>
      <c r="LZ74" s="42">
        <f t="shared" si="227"/>
        <v>1</v>
      </c>
      <c r="MA74" s="42">
        <f t="shared" si="227"/>
        <v>1</v>
      </c>
      <c r="MB74" s="42">
        <f t="shared" si="227"/>
        <v>1</v>
      </c>
      <c r="MC74" s="42">
        <f t="shared" si="227"/>
        <v>1</v>
      </c>
      <c r="MD74" s="42">
        <f t="shared" si="227"/>
        <v>1</v>
      </c>
      <c r="ME74" s="42">
        <f t="shared" si="227"/>
        <v>1</v>
      </c>
      <c r="MF74" s="42">
        <f t="shared" si="227"/>
        <v>1</v>
      </c>
      <c r="MG74" s="42">
        <f t="shared" si="227"/>
        <v>1</v>
      </c>
      <c r="MH74" s="42">
        <f t="shared" si="227"/>
        <v>1</v>
      </c>
      <c r="MI74" s="42">
        <f t="shared" si="227"/>
        <v>1</v>
      </c>
      <c r="MJ74" s="42">
        <f t="shared" si="227"/>
        <v>1</v>
      </c>
      <c r="MK74" s="42">
        <f t="shared" si="227"/>
        <v>1</v>
      </c>
      <c r="ML74" s="42">
        <f t="shared" si="227"/>
        <v>1</v>
      </c>
      <c r="MM74" s="42">
        <f t="shared" si="227"/>
        <v>1</v>
      </c>
      <c r="MN74" s="42">
        <f t="shared" si="227"/>
        <v>1</v>
      </c>
      <c r="MO74" s="42">
        <f t="shared" si="227"/>
        <v>1</v>
      </c>
      <c r="MP74" s="42">
        <f t="shared" si="227"/>
        <v>1</v>
      </c>
      <c r="MQ74" s="42">
        <f t="shared" si="227"/>
        <v>1</v>
      </c>
      <c r="MR74" s="42">
        <f t="shared" si="227"/>
        <v>1</v>
      </c>
      <c r="MS74" s="42">
        <f t="shared" si="227"/>
        <v>1</v>
      </c>
      <c r="MT74" s="42">
        <f t="shared" si="227"/>
        <v>1</v>
      </c>
      <c r="MU74" s="42">
        <f t="shared" si="227"/>
        <v>1</v>
      </c>
      <c r="MV74" s="42">
        <f t="shared" si="227"/>
        <v>1</v>
      </c>
      <c r="MW74" s="42">
        <f t="shared" si="227"/>
        <v>1</v>
      </c>
      <c r="MX74" s="42">
        <f t="shared" si="227"/>
        <v>0</v>
      </c>
      <c r="MY74" s="42">
        <f t="shared" si="227"/>
        <v>0</v>
      </c>
      <c r="MZ74" s="42">
        <f t="shared" si="227"/>
        <v>0</v>
      </c>
      <c r="NA74" s="42">
        <f t="shared" si="227"/>
        <v>0</v>
      </c>
      <c r="NB74" s="42">
        <f t="shared" si="227"/>
        <v>0</v>
      </c>
      <c r="NC74" s="42">
        <f t="shared" si="227"/>
        <v>0</v>
      </c>
      <c r="ND74" s="42">
        <f t="shared" si="227"/>
        <v>0</v>
      </c>
      <c r="NE74" s="42">
        <f t="shared" si="227"/>
        <v>0</v>
      </c>
      <c r="NF74" s="42">
        <f t="shared" si="227"/>
        <v>0</v>
      </c>
      <c r="NG74" s="42">
        <f t="shared" si="227"/>
        <v>0</v>
      </c>
      <c r="NH74" s="42">
        <f t="shared" si="227"/>
        <v>0</v>
      </c>
      <c r="NI74" s="42">
        <f t="shared" si="227"/>
        <v>0</v>
      </c>
      <c r="NJ74" s="42">
        <f t="shared" si="227"/>
        <v>0</v>
      </c>
      <c r="NK74" s="42">
        <f t="shared" si="227"/>
        <v>0</v>
      </c>
      <c r="NL74" s="42">
        <f t="shared" si="227"/>
        <v>0</v>
      </c>
      <c r="NM74" s="42">
        <f t="shared" si="227"/>
        <v>0</v>
      </c>
      <c r="NN74" s="42">
        <f t="shared" si="227"/>
        <v>0</v>
      </c>
      <c r="NO74" s="42">
        <f t="shared" si="227"/>
        <v>0</v>
      </c>
      <c r="NP74" s="42">
        <f t="shared" si="227"/>
        <v>0</v>
      </c>
      <c r="NQ74" s="42">
        <f t="shared" si="227"/>
        <v>0</v>
      </c>
      <c r="NR74" s="42">
        <f t="shared" si="227"/>
        <v>0</v>
      </c>
      <c r="NS74" s="42">
        <f t="shared" si="227"/>
        <v>0</v>
      </c>
      <c r="NT74" s="42">
        <f t="shared" si="227"/>
        <v>0</v>
      </c>
      <c r="NU74" s="42">
        <f t="shared" si="227"/>
        <v>0</v>
      </c>
      <c r="NV74" s="42">
        <f t="shared" si="227"/>
        <v>1</v>
      </c>
      <c r="NW74" s="42">
        <f t="shared" si="221"/>
        <v>1</v>
      </c>
      <c r="NX74" s="42">
        <f t="shared" si="221"/>
        <v>1</v>
      </c>
      <c r="NY74" s="42">
        <f t="shared" si="221"/>
        <v>1</v>
      </c>
      <c r="NZ74" s="42">
        <f t="shared" si="221"/>
        <v>1</v>
      </c>
      <c r="OA74" s="42">
        <f t="shared" si="221"/>
        <v>1</v>
      </c>
      <c r="OB74" s="42">
        <f t="shared" si="221"/>
        <v>1</v>
      </c>
      <c r="OC74" s="42">
        <f t="shared" si="221"/>
        <v>1</v>
      </c>
      <c r="OD74" s="42">
        <f t="shared" si="221"/>
        <v>1</v>
      </c>
      <c r="OE74" s="42">
        <f t="shared" si="221"/>
        <v>1</v>
      </c>
      <c r="OF74" s="42">
        <f t="shared" si="221"/>
        <v>1</v>
      </c>
      <c r="OG74" s="42">
        <f t="shared" si="221"/>
        <v>1</v>
      </c>
      <c r="OH74" s="42">
        <f t="shared" si="221"/>
        <v>1</v>
      </c>
      <c r="OI74" s="42">
        <f t="shared" si="221"/>
        <v>1</v>
      </c>
      <c r="OJ74" s="42">
        <f t="shared" si="221"/>
        <v>1</v>
      </c>
      <c r="OK74" s="42">
        <f t="shared" si="221"/>
        <v>1</v>
      </c>
      <c r="OL74" s="42">
        <f t="shared" si="221"/>
        <v>1</v>
      </c>
      <c r="OM74" s="42">
        <f t="shared" si="221"/>
        <v>1</v>
      </c>
      <c r="ON74" s="42">
        <f t="shared" si="221"/>
        <v>1</v>
      </c>
      <c r="OO74" s="42">
        <f t="shared" si="221"/>
        <v>1</v>
      </c>
      <c r="OP74" s="42">
        <f t="shared" si="221"/>
        <v>1</v>
      </c>
      <c r="OQ74" s="42">
        <f t="shared" si="221"/>
        <v>1</v>
      </c>
      <c r="OR74" s="42">
        <f t="shared" si="221"/>
        <v>1</v>
      </c>
      <c r="OS74" s="42">
        <f t="shared" si="221"/>
        <v>1</v>
      </c>
      <c r="OT74" s="42">
        <f t="shared" si="221"/>
        <v>1</v>
      </c>
      <c r="OU74" s="42">
        <f t="shared" si="221"/>
        <v>1</v>
      </c>
      <c r="OV74" s="42">
        <f t="shared" si="221"/>
        <v>1</v>
      </c>
      <c r="OW74" s="42">
        <f t="shared" si="221"/>
        <v>1</v>
      </c>
      <c r="OX74" s="42">
        <f t="shared" si="221"/>
        <v>1</v>
      </c>
      <c r="OY74" s="42">
        <f t="shared" si="221"/>
        <v>1</v>
      </c>
      <c r="OZ74" s="42">
        <f t="shared" si="221"/>
        <v>1</v>
      </c>
      <c r="PA74" s="42">
        <f t="shared" si="221"/>
        <v>1</v>
      </c>
      <c r="PB74" s="42">
        <f t="shared" si="221"/>
        <v>1</v>
      </c>
      <c r="PC74" s="42">
        <f t="shared" si="221"/>
        <v>1</v>
      </c>
      <c r="PD74" s="42">
        <f t="shared" si="221"/>
        <v>1</v>
      </c>
      <c r="PE74" s="42">
        <f t="shared" si="221"/>
        <v>1</v>
      </c>
      <c r="PF74" s="42">
        <f t="shared" si="221"/>
        <v>1</v>
      </c>
      <c r="PG74" s="42">
        <f t="shared" si="221"/>
        <v>1</v>
      </c>
      <c r="PH74" s="42">
        <f t="shared" si="221"/>
        <v>1</v>
      </c>
      <c r="PI74" s="42">
        <f t="shared" si="221"/>
        <v>1</v>
      </c>
      <c r="PJ74" s="42">
        <f t="shared" si="221"/>
        <v>1</v>
      </c>
      <c r="PK74" s="42">
        <f t="shared" si="221"/>
        <v>1</v>
      </c>
      <c r="PL74" s="42">
        <f t="shared" si="221"/>
        <v>1</v>
      </c>
      <c r="PM74" s="42">
        <f t="shared" si="221"/>
        <v>1</v>
      </c>
      <c r="PN74" s="42">
        <f t="shared" si="221"/>
        <v>1</v>
      </c>
      <c r="PO74" s="42">
        <f t="shared" si="221"/>
        <v>1</v>
      </c>
      <c r="PP74" s="42">
        <f t="shared" si="221"/>
        <v>1</v>
      </c>
      <c r="PQ74" s="42">
        <f t="shared" si="221"/>
        <v>1</v>
      </c>
      <c r="PR74" s="42">
        <f t="shared" si="221"/>
        <v>1</v>
      </c>
      <c r="PS74" s="42">
        <f t="shared" si="221"/>
        <v>1</v>
      </c>
      <c r="PT74" s="42">
        <f t="shared" si="221"/>
        <v>1</v>
      </c>
      <c r="PU74" s="42">
        <f t="shared" si="221"/>
        <v>1</v>
      </c>
      <c r="PV74" s="42">
        <f t="shared" si="221"/>
        <v>1</v>
      </c>
      <c r="PW74" s="42">
        <f t="shared" si="221"/>
        <v>1</v>
      </c>
      <c r="PX74" s="42">
        <f t="shared" si="221"/>
        <v>1</v>
      </c>
      <c r="PY74" s="42">
        <f t="shared" si="221"/>
        <v>1</v>
      </c>
      <c r="PZ74" s="42">
        <f t="shared" si="221"/>
        <v>1</v>
      </c>
      <c r="QA74" s="42">
        <f t="shared" si="221"/>
        <v>1</v>
      </c>
      <c r="QB74" s="42">
        <f t="shared" si="221"/>
        <v>1</v>
      </c>
      <c r="QC74" s="42">
        <f t="shared" si="221"/>
        <v>1</v>
      </c>
      <c r="QD74" s="42">
        <f t="shared" si="221"/>
        <v>1</v>
      </c>
      <c r="QE74" s="42">
        <f t="shared" si="221"/>
        <v>1</v>
      </c>
      <c r="QF74" s="42">
        <f t="shared" si="221"/>
        <v>1</v>
      </c>
      <c r="QG74" s="42">
        <f t="shared" si="221"/>
        <v>1</v>
      </c>
      <c r="QH74" s="42">
        <f t="shared" si="213"/>
        <v>1</v>
      </c>
      <c r="QI74" s="42">
        <f t="shared" si="228"/>
        <v>1</v>
      </c>
      <c r="QJ74" s="42">
        <f t="shared" si="228"/>
        <v>0</v>
      </c>
      <c r="QK74" s="42">
        <f t="shared" si="228"/>
        <v>0</v>
      </c>
      <c r="QL74" s="42">
        <f t="shared" si="228"/>
        <v>0</v>
      </c>
      <c r="QM74" s="42">
        <f t="shared" si="228"/>
        <v>0</v>
      </c>
      <c r="QN74" s="42">
        <f t="shared" si="228"/>
        <v>0</v>
      </c>
      <c r="QO74" s="42">
        <f t="shared" si="228"/>
        <v>1</v>
      </c>
      <c r="QP74" s="42">
        <f t="shared" si="228"/>
        <v>1</v>
      </c>
      <c r="QQ74" s="42">
        <f t="shared" si="228"/>
        <v>1</v>
      </c>
      <c r="QR74" s="42">
        <f t="shared" si="228"/>
        <v>1</v>
      </c>
      <c r="QS74" s="42">
        <f t="shared" si="228"/>
        <v>1</v>
      </c>
      <c r="QT74" s="42">
        <f t="shared" si="228"/>
        <v>1</v>
      </c>
      <c r="QU74" s="42">
        <f t="shared" si="228"/>
        <v>1</v>
      </c>
      <c r="QV74" s="42">
        <f t="shared" si="228"/>
        <v>1</v>
      </c>
      <c r="QW74" s="42">
        <f t="shared" si="228"/>
        <v>1</v>
      </c>
      <c r="QX74" s="42">
        <f t="shared" si="228"/>
        <v>1</v>
      </c>
      <c r="QY74" s="42">
        <f t="shared" si="228"/>
        <v>1</v>
      </c>
      <c r="QZ74" s="42">
        <f t="shared" si="228"/>
        <v>1</v>
      </c>
      <c r="RA74" s="42">
        <f t="shared" si="228"/>
        <v>1</v>
      </c>
      <c r="RB74" s="42">
        <f t="shared" si="228"/>
        <v>1</v>
      </c>
      <c r="RC74" s="42">
        <f t="shared" si="228"/>
        <v>1</v>
      </c>
      <c r="RD74" s="42">
        <f t="shared" si="228"/>
        <v>1</v>
      </c>
      <c r="RE74" s="42">
        <f t="shared" si="228"/>
        <v>1</v>
      </c>
      <c r="RF74" s="42">
        <f t="shared" si="228"/>
        <v>1</v>
      </c>
      <c r="RG74" s="42">
        <f t="shared" si="228"/>
        <v>1</v>
      </c>
      <c r="RH74" s="42">
        <f t="shared" si="228"/>
        <v>1</v>
      </c>
      <c r="RI74" s="42">
        <f t="shared" si="228"/>
        <v>1</v>
      </c>
      <c r="RJ74" s="42">
        <f t="shared" si="228"/>
        <v>1</v>
      </c>
      <c r="RK74" s="42">
        <f t="shared" si="228"/>
        <v>1</v>
      </c>
      <c r="RL74" s="42">
        <f t="shared" si="228"/>
        <v>1</v>
      </c>
      <c r="RM74" s="42">
        <f t="shared" si="228"/>
        <v>1</v>
      </c>
      <c r="RN74" s="42">
        <f t="shared" si="228"/>
        <v>1</v>
      </c>
      <c r="RO74" s="42">
        <f t="shared" si="228"/>
        <v>1</v>
      </c>
      <c r="RP74" s="42">
        <f t="shared" si="228"/>
        <v>0</v>
      </c>
      <c r="RQ74" s="42">
        <f t="shared" si="228"/>
        <v>0</v>
      </c>
      <c r="RR74" s="42">
        <f t="shared" si="228"/>
        <v>0</v>
      </c>
      <c r="RS74" s="42">
        <f t="shared" si="228"/>
        <v>1</v>
      </c>
      <c r="RT74" s="42">
        <f t="shared" si="228"/>
        <v>1</v>
      </c>
      <c r="RU74" s="42">
        <f t="shared" si="228"/>
        <v>1</v>
      </c>
      <c r="RV74" s="42">
        <f t="shared" si="228"/>
        <v>1</v>
      </c>
      <c r="RW74" s="42">
        <f t="shared" si="228"/>
        <v>1</v>
      </c>
      <c r="RX74" s="42">
        <f t="shared" si="228"/>
        <v>1</v>
      </c>
      <c r="RY74" s="42">
        <f t="shared" si="228"/>
        <v>1</v>
      </c>
      <c r="RZ74" s="42">
        <f t="shared" si="228"/>
        <v>0</v>
      </c>
      <c r="SA74" s="42">
        <f t="shared" si="228"/>
        <v>0</v>
      </c>
      <c r="SB74" s="42">
        <f t="shared" si="228"/>
        <v>0</v>
      </c>
      <c r="SC74" s="42">
        <f t="shared" si="228"/>
        <v>0</v>
      </c>
      <c r="SD74" s="42">
        <f t="shared" si="228"/>
        <v>0</v>
      </c>
      <c r="SE74" s="42">
        <f t="shared" si="228"/>
        <v>0</v>
      </c>
      <c r="SF74" s="42">
        <f t="shared" si="228"/>
        <v>0</v>
      </c>
      <c r="SG74" s="42">
        <f t="shared" si="228"/>
        <v>0</v>
      </c>
      <c r="SH74" s="42">
        <f t="shared" si="228"/>
        <v>0</v>
      </c>
      <c r="SI74" s="42">
        <f t="shared" si="228"/>
        <v>0</v>
      </c>
      <c r="SJ74" s="42">
        <f t="shared" si="228"/>
        <v>0</v>
      </c>
      <c r="SK74" s="42">
        <f t="shared" si="228"/>
        <v>0</v>
      </c>
      <c r="SL74" s="42">
        <f t="shared" si="228"/>
        <v>0</v>
      </c>
      <c r="SM74" s="42">
        <f t="shared" si="228"/>
        <v>0</v>
      </c>
      <c r="SN74" s="42">
        <f t="shared" si="228"/>
        <v>0</v>
      </c>
      <c r="SO74" s="42">
        <f t="shared" si="228"/>
        <v>0</v>
      </c>
      <c r="SP74" s="42">
        <f t="shared" si="228"/>
        <v>0</v>
      </c>
      <c r="SQ74" s="42">
        <f t="shared" si="228"/>
        <v>0</v>
      </c>
      <c r="SR74" s="42">
        <f t="shared" si="228"/>
        <v>0</v>
      </c>
      <c r="SS74" s="42">
        <f t="shared" si="228"/>
        <v>0</v>
      </c>
      <c r="ST74" s="42">
        <f t="shared" si="228"/>
        <v>0</v>
      </c>
      <c r="SU74" s="42">
        <f t="shared" si="222"/>
        <v>0</v>
      </c>
      <c r="SV74" s="42">
        <f t="shared" si="222"/>
        <v>0</v>
      </c>
      <c r="SW74" s="42">
        <f t="shared" si="222"/>
        <v>0</v>
      </c>
      <c r="SX74" s="42">
        <f t="shared" si="222"/>
        <v>0</v>
      </c>
      <c r="SY74" s="42">
        <f t="shared" si="222"/>
        <v>0</v>
      </c>
      <c r="SZ74" s="42">
        <f t="shared" si="222"/>
        <v>0</v>
      </c>
      <c r="TA74" s="42">
        <f t="shared" si="222"/>
        <v>0</v>
      </c>
      <c r="TB74" s="42">
        <f t="shared" si="222"/>
        <v>0</v>
      </c>
      <c r="TC74" s="42">
        <f t="shared" si="222"/>
        <v>0</v>
      </c>
      <c r="TD74" s="42">
        <f t="shared" si="222"/>
        <v>0</v>
      </c>
      <c r="TE74" s="42">
        <f t="shared" si="222"/>
        <v>0</v>
      </c>
      <c r="TF74" s="42">
        <f t="shared" si="222"/>
        <v>0</v>
      </c>
      <c r="TG74" s="42">
        <f t="shared" si="222"/>
        <v>0</v>
      </c>
      <c r="TH74" s="42">
        <f t="shared" si="222"/>
        <v>0</v>
      </c>
      <c r="TI74" s="42">
        <f t="shared" si="222"/>
        <v>1</v>
      </c>
      <c r="TJ74" s="42">
        <f t="shared" si="222"/>
        <v>1</v>
      </c>
      <c r="TK74" s="42">
        <f t="shared" si="222"/>
        <v>1</v>
      </c>
      <c r="TL74" s="42">
        <f t="shared" si="222"/>
        <v>1</v>
      </c>
      <c r="TM74" s="42">
        <f t="shared" si="222"/>
        <v>1</v>
      </c>
      <c r="TN74" s="42">
        <f t="shared" si="222"/>
        <v>1</v>
      </c>
      <c r="TO74" s="42">
        <f t="shared" si="222"/>
        <v>1</v>
      </c>
      <c r="TP74" s="42">
        <f t="shared" si="222"/>
        <v>1</v>
      </c>
      <c r="TQ74" s="42">
        <f t="shared" si="222"/>
        <v>1</v>
      </c>
      <c r="TR74" s="42">
        <f t="shared" si="222"/>
        <v>1</v>
      </c>
      <c r="TS74" s="42">
        <f t="shared" si="222"/>
        <v>1</v>
      </c>
      <c r="TT74" s="42">
        <f t="shared" si="222"/>
        <v>1</v>
      </c>
      <c r="TU74" s="42">
        <f t="shared" si="222"/>
        <v>1</v>
      </c>
      <c r="TV74" s="42">
        <f t="shared" si="222"/>
        <v>1</v>
      </c>
      <c r="TW74" s="42">
        <f t="shared" si="222"/>
        <v>1</v>
      </c>
      <c r="TX74" s="42">
        <f t="shared" si="222"/>
        <v>1</v>
      </c>
      <c r="TY74" s="42">
        <f t="shared" si="222"/>
        <v>1</v>
      </c>
      <c r="TZ74" s="42">
        <f t="shared" si="222"/>
        <v>1</v>
      </c>
      <c r="UA74" s="42">
        <f t="shared" si="222"/>
        <v>1</v>
      </c>
      <c r="UB74" s="42">
        <f t="shared" si="222"/>
        <v>1</v>
      </c>
      <c r="UC74" s="42">
        <f t="shared" si="222"/>
        <v>1</v>
      </c>
      <c r="UD74" s="42">
        <f t="shared" si="222"/>
        <v>1</v>
      </c>
      <c r="UE74" s="42">
        <f t="shared" si="222"/>
        <v>1</v>
      </c>
      <c r="UF74" s="42">
        <f t="shared" si="222"/>
        <v>1</v>
      </c>
      <c r="UG74" s="42">
        <f t="shared" si="222"/>
        <v>1</v>
      </c>
      <c r="UH74" s="42">
        <f t="shared" si="222"/>
        <v>1</v>
      </c>
      <c r="UI74" s="42">
        <f t="shared" si="222"/>
        <v>1</v>
      </c>
      <c r="UJ74" s="42">
        <f t="shared" si="222"/>
        <v>1</v>
      </c>
      <c r="UK74" s="42">
        <f t="shared" si="222"/>
        <v>1</v>
      </c>
      <c r="UL74" s="42">
        <f t="shared" si="222"/>
        <v>1</v>
      </c>
      <c r="UM74" s="42">
        <f t="shared" si="222"/>
        <v>1</v>
      </c>
      <c r="UN74" s="42">
        <f t="shared" si="222"/>
        <v>1</v>
      </c>
      <c r="UO74" s="42">
        <f t="shared" si="222"/>
        <v>1</v>
      </c>
      <c r="UP74" s="42">
        <f t="shared" si="222"/>
        <v>1</v>
      </c>
      <c r="UQ74" s="42">
        <f t="shared" si="222"/>
        <v>1</v>
      </c>
      <c r="UR74" s="42">
        <f t="shared" si="222"/>
        <v>1</v>
      </c>
      <c r="US74" s="42">
        <f t="shared" si="222"/>
        <v>1</v>
      </c>
      <c r="UT74" s="42">
        <f t="shared" si="222"/>
        <v>1</v>
      </c>
      <c r="UU74" s="42">
        <f t="shared" si="222"/>
        <v>1</v>
      </c>
      <c r="UV74" s="42">
        <f t="shared" si="222"/>
        <v>1</v>
      </c>
      <c r="UW74" s="42">
        <f t="shared" si="222"/>
        <v>1</v>
      </c>
      <c r="UX74" s="42">
        <f t="shared" si="222"/>
        <v>1</v>
      </c>
      <c r="UY74" s="42">
        <f t="shared" si="222"/>
        <v>1</v>
      </c>
      <c r="UZ74" s="42">
        <f t="shared" si="222"/>
        <v>1</v>
      </c>
      <c r="VA74" s="42">
        <f t="shared" si="222"/>
        <v>1</v>
      </c>
      <c r="VB74" s="42">
        <f t="shared" si="222"/>
        <v>1</v>
      </c>
      <c r="VC74" s="42">
        <f t="shared" si="222"/>
        <v>1</v>
      </c>
      <c r="VD74" s="42">
        <f t="shared" si="222"/>
        <v>1</v>
      </c>
      <c r="VE74" s="42">
        <f t="shared" si="222"/>
        <v>1</v>
      </c>
      <c r="VF74" s="42">
        <f t="shared" si="215"/>
        <v>1</v>
      </c>
      <c r="VG74" s="42">
        <f t="shared" si="229"/>
        <v>1</v>
      </c>
      <c r="VH74" s="42">
        <f t="shared" si="229"/>
        <v>1</v>
      </c>
      <c r="VI74" s="42">
        <f t="shared" si="229"/>
        <v>1</v>
      </c>
      <c r="VJ74" s="42">
        <f t="shared" si="229"/>
        <v>1</v>
      </c>
      <c r="VK74" s="42">
        <f t="shared" si="229"/>
        <v>1</v>
      </c>
      <c r="VL74" s="42">
        <f t="shared" si="229"/>
        <v>1</v>
      </c>
      <c r="VM74" s="42">
        <f t="shared" si="229"/>
        <v>1</v>
      </c>
      <c r="VN74" s="42">
        <f t="shared" si="229"/>
        <v>1</v>
      </c>
      <c r="VO74" s="42">
        <f t="shared" si="229"/>
        <v>1</v>
      </c>
      <c r="VP74" s="42">
        <f t="shared" si="229"/>
        <v>1</v>
      </c>
      <c r="VQ74" s="42">
        <f t="shared" si="229"/>
        <v>1</v>
      </c>
      <c r="VR74" s="42">
        <f t="shared" si="229"/>
        <v>1</v>
      </c>
      <c r="VS74" s="42">
        <f t="shared" si="229"/>
        <v>1</v>
      </c>
      <c r="VT74" s="42">
        <f t="shared" si="229"/>
        <v>1</v>
      </c>
      <c r="VU74" s="42">
        <f t="shared" si="229"/>
        <v>1</v>
      </c>
      <c r="VV74" s="42">
        <f t="shared" si="229"/>
        <v>1</v>
      </c>
      <c r="VW74" s="42">
        <f t="shared" si="229"/>
        <v>1</v>
      </c>
      <c r="VX74" s="42">
        <f t="shared" si="229"/>
        <v>1</v>
      </c>
      <c r="VY74" s="42">
        <f t="shared" si="229"/>
        <v>1</v>
      </c>
      <c r="VZ74" s="42">
        <f t="shared" si="229"/>
        <v>1</v>
      </c>
      <c r="WA74" s="42">
        <f t="shared" si="229"/>
        <v>1</v>
      </c>
      <c r="WB74" s="42">
        <f t="shared" si="229"/>
        <v>1</v>
      </c>
      <c r="WC74" s="42">
        <f t="shared" si="229"/>
        <v>1</v>
      </c>
      <c r="WD74" s="42">
        <f t="shared" si="229"/>
        <v>1</v>
      </c>
      <c r="WE74" s="42">
        <f t="shared" si="229"/>
        <v>1</v>
      </c>
      <c r="WF74" s="42">
        <f t="shared" si="229"/>
        <v>1</v>
      </c>
      <c r="WG74" s="42">
        <f t="shared" si="229"/>
        <v>1</v>
      </c>
      <c r="WH74" s="42">
        <f t="shared" si="229"/>
        <v>1</v>
      </c>
      <c r="WI74" s="42">
        <f t="shared" si="229"/>
        <v>1</v>
      </c>
      <c r="WJ74" s="42">
        <f t="shared" si="229"/>
        <v>1</v>
      </c>
      <c r="WK74" s="42">
        <f t="shared" si="229"/>
        <v>1</v>
      </c>
      <c r="WL74" s="42">
        <f t="shared" si="229"/>
        <v>1</v>
      </c>
      <c r="WM74" s="42">
        <f t="shared" si="229"/>
        <v>1</v>
      </c>
      <c r="WN74" s="42">
        <f t="shared" si="229"/>
        <v>1</v>
      </c>
      <c r="WO74" s="42">
        <f t="shared" si="229"/>
        <v>1</v>
      </c>
      <c r="WP74" s="42">
        <f t="shared" si="229"/>
        <v>1</v>
      </c>
      <c r="WQ74" s="42">
        <f t="shared" si="229"/>
        <v>1</v>
      </c>
      <c r="WR74" s="42">
        <f t="shared" si="229"/>
        <v>1</v>
      </c>
      <c r="WS74" s="42">
        <f t="shared" si="229"/>
        <v>1</v>
      </c>
      <c r="WT74" s="42">
        <f t="shared" si="229"/>
        <v>1</v>
      </c>
      <c r="WU74" s="42">
        <f t="shared" si="229"/>
        <v>1</v>
      </c>
      <c r="WV74" s="42">
        <f t="shared" si="229"/>
        <v>1</v>
      </c>
      <c r="WW74" s="42">
        <f t="shared" si="229"/>
        <v>1</v>
      </c>
      <c r="WX74" s="42">
        <f t="shared" si="229"/>
        <v>1</v>
      </c>
      <c r="WY74" s="42">
        <f t="shared" si="229"/>
        <v>1</v>
      </c>
      <c r="WZ74" s="42">
        <f t="shared" si="229"/>
        <v>1</v>
      </c>
      <c r="XA74" s="42">
        <f t="shared" si="229"/>
        <v>1</v>
      </c>
      <c r="XB74" s="42">
        <f t="shared" si="229"/>
        <v>1</v>
      </c>
      <c r="XC74" s="42">
        <f t="shared" si="229"/>
        <v>1</v>
      </c>
      <c r="XD74" s="42">
        <f t="shared" si="229"/>
        <v>1</v>
      </c>
      <c r="XE74" s="42">
        <f t="shared" si="229"/>
        <v>1</v>
      </c>
      <c r="XF74" s="42">
        <f t="shared" si="229"/>
        <v>1</v>
      </c>
      <c r="XG74" s="42">
        <f t="shared" si="229"/>
        <v>1</v>
      </c>
      <c r="XH74" s="42">
        <f t="shared" si="229"/>
        <v>1</v>
      </c>
      <c r="XI74" s="42">
        <f t="shared" si="229"/>
        <v>1</v>
      </c>
      <c r="XJ74" s="42">
        <f t="shared" si="229"/>
        <v>1</v>
      </c>
      <c r="XK74" s="42">
        <f t="shared" si="229"/>
        <v>1</v>
      </c>
      <c r="XL74" s="42">
        <f t="shared" si="229"/>
        <v>1</v>
      </c>
      <c r="XM74" s="42">
        <f t="shared" si="229"/>
        <v>1</v>
      </c>
      <c r="XN74" s="42">
        <f t="shared" si="229"/>
        <v>1</v>
      </c>
      <c r="XO74" s="42">
        <f t="shared" si="229"/>
        <v>1</v>
      </c>
      <c r="XP74" s="42">
        <f t="shared" si="229"/>
        <v>1</v>
      </c>
      <c r="XQ74" s="42">
        <f t="shared" si="229"/>
        <v>1</v>
      </c>
      <c r="XR74" s="42">
        <f t="shared" si="229"/>
        <v>1</v>
      </c>
      <c r="XS74" s="42">
        <f t="shared" si="223"/>
        <v>1</v>
      </c>
      <c r="XT74" s="42">
        <f t="shared" si="223"/>
        <v>1</v>
      </c>
      <c r="XU74" s="42">
        <f t="shared" si="223"/>
        <v>1</v>
      </c>
      <c r="XV74" s="42">
        <f t="shared" si="223"/>
        <v>1</v>
      </c>
      <c r="XW74" s="42">
        <f t="shared" si="223"/>
        <v>1</v>
      </c>
      <c r="XX74" s="42">
        <f t="shared" si="223"/>
        <v>1</v>
      </c>
      <c r="XY74" s="42">
        <f t="shared" si="223"/>
        <v>0</v>
      </c>
      <c r="XZ74" s="42">
        <f t="shared" si="223"/>
        <v>0</v>
      </c>
      <c r="YA74" s="42">
        <f t="shared" si="223"/>
        <v>0</v>
      </c>
      <c r="YB74" s="42">
        <f t="shared" si="223"/>
        <v>0</v>
      </c>
      <c r="YC74" s="42">
        <f t="shared" si="223"/>
        <v>0</v>
      </c>
      <c r="YD74" s="42">
        <f t="shared" si="217"/>
        <v>0</v>
      </c>
      <c r="YE74" s="23"/>
    </row>
    <row r="75" spans="1:655" x14ac:dyDescent="0.55000000000000004">
      <c r="A75" t="s">
        <v>74</v>
      </c>
      <c r="B75" s="42">
        <f t="shared" si="218"/>
        <v>1</v>
      </c>
      <c r="C75" s="42">
        <f t="shared" si="218"/>
        <v>1</v>
      </c>
      <c r="D75" s="42">
        <f t="shared" si="218"/>
        <v>1</v>
      </c>
      <c r="E75" s="42">
        <f t="shared" si="218"/>
        <v>1</v>
      </c>
      <c r="F75" s="42">
        <f t="shared" si="218"/>
        <v>0</v>
      </c>
      <c r="G75" s="42">
        <f t="shared" si="218"/>
        <v>0</v>
      </c>
      <c r="H75" s="42">
        <f t="shared" si="218"/>
        <v>1</v>
      </c>
      <c r="I75" s="42">
        <f t="shared" si="218"/>
        <v>0</v>
      </c>
      <c r="J75" s="42">
        <f t="shared" si="218"/>
        <v>0</v>
      </c>
      <c r="K75" s="42">
        <f t="shared" si="218"/>
        <v>0</v>
      </c>
      <c r="L75" s="42">
        <f t="shared" si="218"/>
        <v>0</v>
      </c>
      <c r="M75" s="42">
        <f t="shared" si="218"/>
        <v>0</v>
      </c>
      <c r="N75" s="42">
        <f t="shared" si="218"/>
        <v>0</v>
      </c>
      <c r="O75" s="42">
        <f t="shared" si="218"/>
        <v>0</v>
      </c>
      <c r="P75" s="42">
        <f t="shared" si="218"/>
        <v>0</v>
      </c>
      <c r="Q75" s="42">
        <f t="shared" si="218"/>
        <v>0</v>
      </c>
      <c r="R75" s="42">
        <f t="shared" si="230"/>
        <v>0</v>
      </c>
      <c r="S75" s="42">
        <f t="shared" si="230"/>
        <v>0</v>
      </c>
      <c r="T75" s="42">
        <f t="shared" si="230"/>
        <v>0</v>
      </c>
      <c r="U75" s="42">
        <f t="shared" si="230"/>
        <v>0</v>
      </c>
      <c r="V75" s="42">
        <f t="shared" si="230"/>
        <v>0</v>
      </c>
      <c r="W75" s="42">
        <f t="shared" si="230"/>
        <v>0</v>
      </c>
      <c r="X75" s="42">
        <f t="shared" si="230"/>
        <v>0</v>
      </c>
      <c r="Y75" s="42">
        <f t="shared" si="230"/>
        <v>0</v>
      </c>
      <c r="Z75" s="42">
        <f t="shared" si="230"/>
        <v>0</v>
      </c>
      <c r="AA75" s="42">
        <f t="shared" si="230"/>
        <v>0</v>
      </c>
      <c r="AB75" s="42">
        <f t="shared" si="230"/>
        <v>0</v>
      </c>
      <c r="AC75" s="42">
        <f t="shared" si="230"/>
        <v>0</v>
      </c>
      <c r="AD75" s="42">
        <f t="shared" si="230"/>
        <v>0</v>
      </c>
      <c r="AE75" s="42">
        <f t="shared" si="230"/>
        <v>0</v>
      </c>
      <c r="AF75" s="42">
        <f t="shared" si="230"/>
        <v>0</v>
      </c>
      <c r="AG75" s="42">
        <f t="shared" si="230"/>
        <v>0</v>
      </c>
      <c r="AH75" s="42">
        <f t="shared" si="230"/>
        <v>0</v>
      </c>
      <c r="AI75" s="42">
        <f t="shared" si="230"/>
        <v>0</v>
      </c>
      <c r="AJ75" s="42">
        <f t="shared" si="230"/>
        <v>0</v>
      </c>
      <c r="AK75" s="42">
        <f t="shared" si="230"/>
        <v>0</v>
      </c>
      <c r="AL75" s="42">
        <f t="shared" si="230"/>
        <v>0</v>
      </c>
      <c r="AM75" s="42">
        <f t="shared" si="230"/>
        <v>0</v>
      </c>
      <c r="AN75" s="42">
        <f t="shared" si="230"/>
        <v>0</v>
      </c>
      <c r="AO75" s="42">
        <f t="shared" si="230"/>
        <v>0</v>
      </c>
      <c r="AP75" s="42">
        <f t="shared" si="230"/>
        <v>0</v>
      </c>
      <c r="AQ75" s="42">
        <f t="shared" si="230"/>
        <v>0</v>
      </c>
      <c r="AR75" s="42">
        <f t="shared" si="230"/>
        <v>0</v>
      </c>
      <c r="AS75" s="42">
        <f t="shared" si="230"/>
        <v>0</v>
      </c>
      <c r="AT75" s="42">
        <f t="shared" si="230"/>
        <v>0</v>
      </c>
      <c r="AU75" s="42">
        <f t="shared" si="230"/>
        <v>0</v>
      </c>
      <c r="AV75" s="42">
        <f t="shared" si="230"/>
        <v>0</v>
      </c>
      <c r="AW75" s="42">
        <f t="shared" si="230"/>
        <v>0</v>
      </c>
      <c r="AX75" s="42">
        <f t="shared" si="230"/>
        <v>0</v>
      </c>
      <c r="AY75" s="42">
        <f t="shared" si="230"/>
        <v>0</v>
      </c>
      <c r="AZ75" s="42">
        <f t="shared" si="230"/>
        <v>0</v>
      </c>
      <c r="BA75" s="42">
        <f t="shared" si="230"/>
        <v>0</v>
      </c>
      <c r="BB75" s="42">
        <f t="shared" si="230"/>
        <v>0</v>
      </c>
      <c r="BC75" s="42">
        <f t="shared" si="230"/>
        <v>0</v>
      </c>
      <c r="BD75" s="42">
        <f t="shared" si="230"/>
        <v>0</v>
      </c>
      <c r="BE75" s="42">
        <f t="shared" si="230"/>
        <v>0</v>
      </c>
      <c r="BF75" s="42">
        <f t="shared" si="230"/>
        <v>0</v>
      </c>
      <c r="BG75" s="42">
        <f t="shared" si="230"/>
        <v>0</v>
      </c>
      <c r="BH75" s="42">
        <f t="shared" si="230"/>
        <v>0</v>
      </c>
      <c r="BI75" s="42">
        <f t="shared" si="230"/>
        <v>0</v>
      </c>
      <c r="BJ75" s="42">
        <f t="shared" si="230"/>
        <v>0</v>
      </c>
      <c r="BK75" s="42">
        <f t="shared" si="230"/>
        <v>0</v>
      </c>
      <c r="BL75" s="42">
        <f t="shared" si="230"/>
        <v>0</v>
      </c>
      <c r="BM75" s="42">
        <f t="shared" si="230"/>
        <v>0</v>
      </c>
      <c r="BN75" s="42">
        <f t="shared" si="230"/>
        <v>0</v>
      </c>
      <c r="BO75" s="42">
        <f t="shared" si="224"/>
        <v>0</v>
      </c>
      <c r="BP75" s="42">
        <f t="shared" si="224"/>
        <v>0</v>
      </c>
      <c r="BQ75" s="42">
        <f t="shared" si="224"/>
        <v>0</v>
      </c>
      <c r="BR75" s="42">
        <f t="shared" si="224"/>
        <v>0</v>
      </c>
      <c r="BS75" s="42">
        <f t="shared" si="224"/>
        <v>0</v>
      </c>
      <c r="BT75" s="42">
        <f t="shared" si="224"/>
        <v>0</v>
      </c>
      <c r="BU75" s="42">
        <f t="shared" si="224"/>
        <v>0</v>
      </c>
      <c r="BV75" s="42">
        <f t="shared" si="224"/>
        <v>0</v>
      </c>
      <c r="BW75" s="42">
        <f t="shared" si="224"/>
        <v>0</v>
      </c>
      <c r="BX75" s="42">
        <f t="shared" si="224"/>
        <v>0</v>
      </c>
      <c r="BY75" s="42">
        <f t="shared" si="224"/>
        <v>0</v>
      </c>
      <c r="BZ75" s="42">
        <f t="shared" si="224"/>
        <v>0</v>
      </c>
      <c r="CA75" s="42">
        <f t="shared" si="224"/>
        <v>0</v>
      </c>
      <c r="CB75" s="42">
        <f t="shared" si="224"/>
        <v>0</v>
      </c>
      <c r="CC75" s="42">
        <f t="shared" si="224"/>
        <v>0</v>
      </c>
      <c r="CD75" s="42">
        <f t="shared" si="224"/>
        <v>0</v>
      </c>
      <c r="CE75" s="42">
        <f t="shared" si="224"/>
        <v>0</v>
      </c>
      <c r="CF75" s="42">
        <f t="shared" si="224"/>
        <v>0</v>
      </c>
      <c r="CG75" s="42">
        <f t="shared" si="224"/>
        <v>0</v>
      </c>
      <c r="CH75" s="42">
        <f t="shared" si="224"/>
        <v>0</v>
      </c>
      <c r="CI75" s="42">
        <f t="shared" si="224"/>
        <v>0</v>
      </c>
      <c r="CJ75" s="42">
        <f t="shared" si="224"/>
        <v>0</v>
      </c>
      <c r="CK75" s="42">
        <f t="shared" si="224"/>
        <v>0</v>
      </c>
      <c r="CL75" s="42">
        <f t="shared" si="224"/>
        <v>0</v>
      </c>
      <c r="CM75" s="42">
        <f t="shared" si="224"/>
        <v>0</v>
      </c>
      <c r="CN75" s="42">
        <f t="shared" si="224"/>
        <v>0</v>
      </c>
      <c r="CO75" s="42">
        <f t="shared" si="224"/>
        <v>0</v>
      </c>
      <c r="CP75" s="42">
        <f t="shared" si="224"/>
        <v>0</v>
      </c>
      <c r="CQ75" s="42">
        <f t="shared" si="224"/>
        <v>0</v>
      </c>
      <c r="CR75" s="42">
        <f t="shared" si="225"/>
        <v>0</v>
      </c>
      <c r="CS75" s="42">
        <f t="shared" si="225"/>
        <v>0</v>
      </c>
      <c r="CT75" s="42">
        <f t="shared" si="225"/>
        <v>0</v>
      </c>
      <c r="CU75" s="42">
        <f t="shared" si="225"/>
        <v>0</v>
      </c>
      <c r="CV75" s="42">
        <f t="shared" si="225"/>
        <v>0</v>
      </c>
      <c r="CW75" s="42">
        <f t="shared" si="225"/>
        <v>0</v>
      </c>
      <c r="CX75" s="42">
        <f t="shared" si="225"/>
        <v>0</v>
      </c>
      <c r="CY75" s="42">
        <f t="shared" si="225"/>
        <v>0</v>
      </c>
      <c r="CZ75" s="42">
        <f t="shared" si="225"/>
        <v>0</v>
      </c>
      <c r="DA75" s="42">
        <f t="shared" si="225"/>
        <v>0</v>
      </c>
      <c r="DB75" s="42">
        <f t="shared" si="225"/>
        <v>0</v>
      </c>
      <c r="DC75" s="42">
        <f t="shared" si="225"/>
        <v>0</v>
      </c>
      <c r="DD75" s="42">
        <f t="shared" si="225"/>
        <v>0</v>
      </c>
      <c r="DE75" s="42">
        <f t="shared" si="225"/>
        <v>0</v>
      </c>
      <c r="DF75" s="42">
        <f t="shared" si="225"/>
        <v>0</v>
      </c>
      <c r="DG75" s="42">
        <f t="shared" si="225"/>
        <v>0</v>
      </c>
      <c r="DH75" s="42">
        <f t="shared" si="225"/>
        <v>0</v>
      </c>
      <c r="DI75" s="42">
        <f t="shared" si="225"/>
        <v>0</v>
      </c>
      <c r="DJ75" s="42">
        <f t="shared" si="225"/>
        <v>0</v>
      </c>
      <c r="DK75" s="42">
        <f t="shared" si="225"/>
        <v>0</v>
      </c>
      <c r="DL75" s="42">
        <f t="shared" si="225"/>
        <v>0</v>
      </c>
      <c r="DM75" s="42">
        <f t="shared" si="225"/>
        <v>0</v>
      </c>
      <c r="DN75" s="42">
        <f t="shared" si="225"/>
        <v>0</v>
      </c>
      <c r="DO75" s="42">
        <f t="shared" si="225"/>
        <v>0</v>
      </c>
      <c r="DP75" s="42">
        <f t="shared" si="225"/>
        <v>0</v>
      </c>
      <c r="DQ75" s="42">
        <f t="shared" si="225"/>
        <v>0</v>
      </c>
      <c r="DR75" s="42">
        <f t="shared" si="225"/>
        <v>0</v>
      </c>
      <c r="DS75" s="42">
        <f t="shared" si="225"/>
        <v>0</v>
      </c>
      <c r="DT75" s="42">
        <f t="shared" si="225"/>
        <v>0</v>
      </c>
      <c r="DU75" s="42">
        <f t="shared" si="225"/>
        <v>0</v>
      </c>
      <c r="DV75" s="42">
        <f t="shared" si="225"/>
        <v>0</v>
      </c>
      <c r="DW75" s="42">
        <f t="shared" si="225"/>
        <v>0</v>
      </c>
      <c r="DX75" s="42">
        <f t="shared" si="225"/>
        <v>0</v>
      </c>
      <c r="DY75" s="42">
        <f t="shared" si="225"/>
        <v>0</v>
      </c>
      <c r="DZ75" s="42">
        <f t="shared" si="225"/>
        <v>0</v>
      </c>
      <c r="EA75" s="42">
        <f t="shared" si="219"/>
        <v>0</v>
      </c>
      <c r="EB75" s="42">
        <f t="shared" si="219"/>
        <v>0</v>
      </c>
      <c r="EC75" s="42">
        <f t="shared" ref="EC75:GN78" si="231">IF(EC$67=$A75,1,0)</f>
        <v>0</v>
      </c>
      <c r="ED75" s="42">
        <f t="shared" si="231"/>
        <v>0</v>
      </c>
      <c r="EE75" s="42">
        <f t="shared" si="231"/>
        <v>0</v>
      </c>
      <c r="EF75" s="42">
        <f t="shared" si="231"/>
        <v>0</v>
      </c>
      <c r="EG75" s="42">
        <f t="shared" si="231"/>
        <v>0</v>
      </c>
      <c r="EH75" s="42">
        <f t="shared" si="231"/>
        <v>0</v>
      </c>
      <c r="EI75" s="42">
        <f t="shared" si="231"/>
        <v>0</v>
      </c>
      <c r="EJ75" s="42">
        <f t="shared" si="231"/>
        <v>0</v>
      </c>
      <c r="EK75" s="42">
        <f t="shared" si="231"/>
        <v>0</v>
      </c>
      <c r="EL75" s="42">
        <f t="shared" si="231"/>
        <v>0</v>
      </c>
      <c r="EM75" s="42">
        <f t="shared" si="231"/>
        <v>0</v>
      </c>
      <c r="EN75" s="42">
        <f t="shared" si="231"/>
        <v>0</v>
      </c>
      <c r="EO75" s="42">
        <f t="shared" si="231"/>
        <v>0</v>
      </c>
      <c r="EP75" s="42">
        <f t="shared" si="231"/>
        <v>0</v>
      </c>
      <c r="EQ75" s="42">
        <f t="shared" si="231"/>
        <v>0</v>
      </c>
      <c r="ER75" s="42">
        <f t="shared" si="231"/>
        <v>0</v>
      </c>
      <c r="ES75" s="42">
        <f t="shared" si="231"/>
        <v>0</v>
      </c>
      <c r="ET75" s="42">
        <f t="shared" si="231"/>
        <v>0</v>
      </c>
      <c r="EU75" s="42">
        <f t="shared" si="231"/>
        <v>0</v>
      </c>
      <c r="EV75" s="42">
        <f t="shared" si="231"/>
        <v>0</v>
      </c>
      <c r="EW75" s="42">
        <f t="shared" si="231"/>
        <v>0</v>
      </c>
      <c r="EX75" s="42">
        <f t="shared" si="231"/>
        <v>0</v>
      </c>
      <c r="EY75" s="42">
        <f t="shared" si="231"/>
        <v>0</v>
      </c>
      <c r="EZ75" s="42">
        <f t="shared" si="231"/>
        <v>0</v>
      </c>
      <c r="FA75" s="42">
        <f t="shared" si="231"/>
        <v>0</v>
      </c>
      <c r="FB75" s="42">
        <f t="shared" si="231"/>
        <v>0</v>
      </c>
      <c r="FC75" s="42">
        <f t="shared" si="231"/>
        <v>0</v>
      </c>
      <c r="FD75" s="42">
        <f t="shared" si="231"/>
        <v>0</v>
      </c>
      <c r="FE75" s="42">
        <f t="shared" si="231"/>
        <v>0</v>
      </c>
      <c r="FF75" s="42">
        <f t="shared" si="231"/>
        <v>0</v>
      </c>
      <c r="FG75" s="42">
        <f t="shared" si="231"/>
        <v>0</v>
      </c>
      <c r="FH75" s="42">
        <f t="shared" si="231"/>
        <v>0</v>
      </c>
      <c r="FI75" s="42">
        <f t="shared" si="231"/>
        <v>0</v>
      </c>
      <c r="FJ75" s="42">
        <f t="shared" si="231"/>
        <v>0</v>
      </c>
      <c r="FK75" s="42">
        <f t="shared" si="231"/>
        <v>0</v>
      </c>
      <c r="FL75" s="42">
        <f t="shared" si="231"/>
        <v>0</v>
      </c>
      <c r="FM75" s="42">
        <f t="shared" si="231"/>
        <v>0</v>
      </c>
      <c r="FN75" s="42">
        <f t="shared" si="231"/>
        <v>0</v>
      </c>
      <c r="FO75" s="42">
        <f t="shared" si="231"/>
        <v>0</v>
      </c>
      <c r="FP75" s="42">
        <f t="shared" si="231"/>
        <v>0</v>
      </c>
      <c r="FQ75" s="42">
        <f t="shared" si="231"/>
        <v>0</v>
      </c>
      <c r="FR75" s="42">
        <f t="shared" si="231"/>
        <v>0</v>
      </c>
      <c r="FS75" s="42">
        <f t="shared" si="231"/>
        <v>0</v>
      </c>
      <c r="FT75" s="42">
        <f t="shared" si="231"/>
        <v>0</v>
      </c>
      <c r="FU75" s="42">
        <f t="shared" si="231"/>
        <v>0</v>
      </c>
      <c r="FV75" s="42">
        <f t="shared" si="231"/>
        <v>0</v>
      </c>
      <c r="FW75" s="42">
        <f t="shared" si="231"/>
        <v>0</v>
      </c>
      <c r="FX75" s="42">
        <f t="shared" si="231"/>
        <v>0</v>
      </c>
      <c r="FY75" s="42">
        <f t="shared" si="231"/>
        <v>0</v>
      </c>
      <c r="FZ75" s="42">
        <f t="shared" si="231"/>
        <v>0</v>
      </c>
      <c r="GA75" s="42">
        <f t="shared" si="231"/>
        <v>0</v>
      </c>
      <c r="GB75" s="42">
        <f t="shared" si="231"/>
        <v>0</v>
      </c>
      <c r="GC75" s="42">
        <f t="shared" si="231"/>
        <v>0</v>
      </c>
      <c r="GD75" s="42">
        <f t="shared" si="231"/>
        <v>0</v>
      </c>
      <c r="GE75" s="42">
        <f t="shared" si="231"/>
        <v>0</v>
      </c>
      <c r="GF75" s="42">
        <f t="shared" si="231"/>
        <v>0</v>
      </c>
      <c r="GG75" s="42">
        <f t="shared" si="231"/>
        <v>0</v>
      </c>
      <c r="GH75" s="42">
        <f t="shared" si="231"/>
        <v>0</v>
      </c>
      <c r="GI75" s="42">
        <f t="shared" si="231"/>
        <v>0</v>
      </c>
      <c r="GJ75" s="42">
        <f t="shared" si="231"/>
        <v>0</v>
      </c>
      <c r="GK75" s="42">
        <f t="shared" si="231"/>
        <v>0</v>
      </c>
      <c r="GL75" s="42">
        <f t="shared" si="231"/>
        <v>0</v>
      </c>
      <c r="GM75" s="42">
        <f t="shared" si="231"/>
        <v>0</v>
      </c>
      <c r="GN75" s="42">
        <f t="shared" si="231"/>
        <v>0</v>
      </c>
      <c r="GO75" s="42">
        <f t="shared" si="226"/>
        <v>0</v>
      </c>
      <c r="GP75" s="42">
        <f t="shared" si="226"/>
        <v>0</v>
      </c>
      <c r="GQ75" s="42">
        <f t="shared" si="226"/>
        <v>0</v>
      </c>
      <c r="GR75" s="42">
        <f t="shared" si="226"/>
        <v>0</v>
      </c>
      <c r="GS75" s="42">
        <f t="shared" si="226"/>
        <v>0</v>
      </c>
      <c r="GT75" s="42">
        <f t="shared" si="226"/>
        <v>0</v>
      </c>
      <c r="GU75" s="42">
        <f t="shared" si="226"/>
        <v>0</v>
      </c>
      <c r="GV75" s="42">
        <f t="shared" si="226"/>
        <v>0</v>
      </c>
      <c r="GW75" s="42">
        <f t="shared" si="226"/>
        <v>0</v>
      </c>
      <c r="GX75" s="42">
        <f t="shared" si="226"/>
        <v>0</v>
      </c>
      <c r="GY75" s="42">
        <f t="shared" si="226"/>
        <v>0</v>
      </c>
      <c r="GZ75" s="42">
        <f t="shared" si="226"/>
        <v>0</v>
      </c>
      <c r="HA75" s="42">
        <f t="shared" si="226"/>
        <v>0</v>
      </c>
      <c r="HB75" s="42">
        <f t="shared" si="226"/>
        <v>0</v>
      </c>
      <c r="HC75" s="42">
        <f t="shared" si="226"/>
        <v>0</v>
      </c>
      <c r="HD75" s="42">
        <f t="shared" si="226"/>
        <v>0</v>
      </c>
      <c r="HE75" s="42">
        <f t="shared" si="226"/>
        <v>0</v>
      </c>
      <c r="HF75" s="42">
        <f t="shared" si="226"/>
        <v>0</v>
      </c>
      <c r="HG75" s="42">
        <f t="shared" si="226"/>
        <v>0</v>
      </c>
      <c r="HH75" s="42">
        <f t="shared" si="226"/>
        <v>0</v>
      </c>
      <c r="HI75" s="42">
        <f t="shared" si="226"/>
        <v>0</v>
      </c>
      <c r="HJ75" s="42">
        <f t="shared" si="226"/>
        <v>0</v>
      </c>
      <c r="HK75" s="42">
        <f t="shared" si="226"/>
        <v>0</v>
      </c>
      <c r="HL75" s="42">
        <f t="shared" si="226"/>
        <v>0</v>
      </c>
      <c r="HM75" s="42">
        <f t="shared" si="226"/>
        <v>0</v>
      </c>
      <c r="HN75" s="42">
        <f t="shared" si="226"/>
        <v>0</v>
      </c>
      <c r="HO75" s="42">
        <f t="shared" si="226"/>
        <v>0</v>
      </c>
      <c r="HP75" s="42">
        <f t="shared" si="226"/>
        <v>0</v>
      </c>
      <c r="HQ75" s="42">
        <f t="shared" si="226"/>
        <v>0</v>
      </c>
      <c r="HR75" s="42">
        <f t="shared" si="226"/>
        <v>0</v>
      </c>
      <c r="HS75" s="42">
        <f t="shared" si="226"/>
        <v>0</v>
      </c>
      <c r="HT75" s="42">
        <f t="shared" si="226"/>
        <v>0</v>
      </c>
      <c r="HU75" s="42">
        <f t="shared" si="226"/>
        <v>0</v>
      </c>
      <c r="HV75" s="42">
        <f t="shared" si="226"/>
        <v>0</v>
      </c>
      <c r="HW75" s="42">
        <f t="shared" si="226"/>
        <v>0</v>
      </c>
      <c r="HX75" s="42">
        <f t="shared" si="226"/>
        <v>0</v>
      </c>
      <c r="HY75" s="42">
        <f t="shared" si="226"/>
        <v>0</v>
      </c>
      <c r="HZ75" s="42">
        <f t="shared" si="226"/>
        <v>0</v>
      </c>
      <c r="IA75" s="42">
        <f t="shared" si="226"/>
        <v>0</v>
      </c>
      <c r="IB75" s="42">
        <f t="shared" si="226"/>
        <v>0</v>
      </c>
      <c r="IC75" s="42">
        <f t="shared" si="226"/>
        <v>0</v>
      </c>
      <c r="ID75" s="42">
        <f t="shared" si="226"/>
        <v>0</v>
      </c>
      <c r="IE75" s="42">
        <f t="shared" si="226"/>
        <v>0</v>
      </c>
      <c r="IF75" s="42">
        <f t="shared" si="226"/>
        <v>0</v>
      </c>
      <c r="IG75" s="42">
        <f t="shared" si="226"/>
        <v>0</v>
      </c>
      <c r="IH75" s="42">
        <f t="shared" si="226"/>
        <v>0</v>
      </c>
      <c r="II75" s="42">
        <f t="shared" si="226"/>
        <v>0</v>
      </c>
      <c r="IJ75" s="42">
        <f t="shared" si="226"/>
        <v>0</v>
      </c>
      <c r="IK75" s="42">
        <f t="shared" si="226"/>
        <v>0</v>
      </c>
      <c r="IL75" s="42">
        <f t="shared" si="226"/>
        <v>0</v>
      </c>
      <c r="IM75" s="42">
        <f t="shared" si="226"/>
        <v>0</v>
      </c>
      <c r="IN75" s="42">
        <f t="shared" si="226"/>
        <v>0</v>
      </c>
      <c r="IO75" s="42">
        <f t="shared" si="226"/>
        <v>0</v>
      </c>
      <c r="IP75" s="42">
        <f t="shared" si="226"/>
        <v>0</v>
      </c>
      <c r="IQ75" s="42">
        <f t="shared" si="226"/>
        <v>0</v>
      </c>
      <c r="IR75" s="42">
        <f t="shared" si="226"/>
        <v>0</v>
      </c>
      <c r="IS75" s="42">
        <f t="shared" si="226"/>
        <v>0</v>
      </c>
      <c r="IT75" s="42">
        <f t="shared" si="226"/>
        <v>0</v>
      </c>
      <c r="IU75" s="42">
        <f t="shared" si="226"/>
        <v>0</v>
      </c>
      <c r="IV75" s="42">
        <f t="shared" si="226"/>
        <v>0</v>
      </c>
      <c r="IW75" s="42">
        <f t="shared" si="226"/>
        <v>0</v>
      </c>
      <c r="IX75" s="42">
        <f t="shared" si="226"/>
        <v>0</v>
      </c>
      <c r="IY75" s="42">
        <f t="shared" si="220"/>
        <v>0</v>
      </c>
      <c r="IZ75" s="42">
        <f t="shared" si="220"/>
        <v>0</v>
      </c>
      <c r="JA75" s="42">
        <f t="shared" ref="JA75:LL78" si="232">IF(JA$67=$A75,1,0)</f>
        <v>0</v>
      </c>
      <c r="JB75" s="42">
        <f t="shared" si="232"/>
        <v>0</v>
      </c>
      <c r="JC75" s="42">
        <f t="shared" si="232"/>
        <v>0</v>
      </c>
      <c r="JD75" s="42">
        <f t="shared" si="232"/>
        <v>0</v>
      </c>
      <c r="JE75" s="42">
        <f t="shared" si="232"/>
        <v>0</v>
      </c>
      <c r="JF75" s="42">
        <f t="shared" si="232"/>
        <v>0</v>
      </c>
      <c r="JG75" s="42">
        <f t="shared" si="232"/>
        <v>0</v>
      </c>
      <c r="JH75" s="42">
        <f t="shared" si="232"/>
        <v>0</v>
      </c>
      <c r="JI75" s="42">
        <f t="shared" si="232"/>
        <v>0</v>
      </c>
      <c r="JJ75" s="42">
        <f t="shared" si="232"/>
        <v>0</v>
      </c>
      <c r="JK75" s="42">
        <f t="shared" si="232"/>
        <v>0</v>
      </c>
      <c r="JL75" s="42">
        <f t="shared" si="232"/>
        <v>0</v>
      </c>
      <c r="JM75" s="42">
        <f t="shared" si="232"/>
        <v>0</v>
      </c>
      <c r="JN75" s="42">
        <f t="shared" si="232"/>
        <v>0</v>
      </c>
      <c r="JO75" s="42">
        <f t="shared" si="232"/>
        <v>0</v>
      </c>
      <c r="JP75" s="42">
        <f t="shared" si="232"/>
        <v>0</v>
      </c>
      <c r="JQ75" s="42">
        <f t="shared" si="232"/>
        <v>0</v>
      </c>
      <c r="JR75" s="42">
        <f t="shared" si="232"/>
        <v>0</v>
      </c>
      <c r="JS75" s="42">
        <f t="shared" si="232"/>
        <v>0</v>
      </c>
      <c r="JT75" s="42">
        <f t="shared" si="232"/>
        <v>0</v>
      </c>
      <c r="JU75" s="42">
        <f t="shared" si="232"/>
        <v>0</v>
      </c>
      <c r="JV75" s="42">
        <f t="shared" si="232"/>
        <v>0</v>
      </c>
      <c r="JW75" s="42">
        <f t="shared" si="232"/>
        <v>0</v>
      </c>
      <c r="JX75" s="42">
        <f t="shared" si="232"/>
        <v>0</v>
      </c>
      <c r="JY75" s="42">
        <f t="shared" si="232"/>
        <v>0</v>
      </c>
      <c r="JZ75" s="42">
        <f t="shared" si="232"/>
        <v>0</v>
      </c>
      <c r="KA75" s="42">
        <f t="shared" si="232"/>
        <v>0</v>
      </c>
      <c r="KB75" s="42">
        <f t="shared" si="232"/>
        <v>0</v>
      </c>
      <c r="KC75" s="42">
        <f t="shared" si="232"/>
        <v>0</v>
      </c>
      <c r="KD75" s="42">
        <f t="shared" si="232"/>
        <v>0</v>
      </c>
      <c r="KE75" s="42">
        <f t="shared" si="232"/>
        <v>0</v>
      </c>
      <c r="KF75" s="42">
        <f t="shared" si="232"/>
        <v>0</v>
      </c>
      <c r="KG75" s="42">
        <f t="shared" si="232"/>
        <v>0</v>
      </c>
      <c r="KH75" s="42">
        <f t="shared" si="232"/>
        <v>0</v>
      </c>
      <c r="KI75" s="42">
        <f t="shared" si="232"/>
        <v>0</v>
      </c>
      <c r="KJ75" s="42">
        <f t="shared" si="232"/>
        <v>0</v>
      </c>
      <c r="KK75" s="42">
        <f t="shared" si="232"/>
        <v>0</v>
      </c>
      <c r="KL75" s="42">
        <f t="shared" si="232"/>
        <v>0</v>
      </c>
      <c r="KM75" s="42">
        <f t="shared" si="232"/>
        <v>0</v>
      </c>
      <c r="KN75" s="42">
        <f t="shared" si="232"/>
        <v>0</v>
      </c>
      <c r="KO75" s="42">
        <f t="shared" si="232"/>
        <v>0</v>
      </c>
      <c r="KP75" s="42">
        <f t="shared" si="232"/>
        <v>0</v>
      </c>
      <c r="KQ75" s="42">
        <f t="shared" si="232"/>
        <v>0</v>
      </c>
      <c r="KR75" s="42">
        <f t="shared" si="232"/>
        <v>0</v>
      </c>
      <c r="KS75" s="42">
        <f t="shared" si="232"/>
        <v>0</v>
      </c>
      <c r="KT75" s="42">
        <f t="shared" si="232"/>
        <v>0</v>
      </c>
      <c r="KU75" s="42">
        <f t="shared" si="232"/>
        <v>0</v>
      </c>
      <c r="KV75" s="42">
        <f t="shared" si="232"/>
        <v>0</v>
      </c>
      <c r="KW75" s="42">
        <f t="shared" si="232"/>
        <v>0</v>
      </c>
      <c r="KX75" s="42">
        <f t="shared" si="232"/>
        <v>0</v>
      </c>
      <c r="KY75" s="42">
        <f t="shared" si="232"/>
        <v>0</v>
      </c>
      <c r="KZ75" s="42">
        <f t="shared" si="232"/>
        <v>0</v>
      </c>
      <c r="LA75" s="42">
        <f t="shared" si="232"/>
        <v>0</v>
      </c>
      <c r="LB75" s="42">
        <f t="shared" si="232"/>
        <v>0</v>
      </c>
      <c r="LC75" s="42">
        <f t="shared" si="232"/>
        <v>0</v>
      </c>
      <c r="LD75" s="42">
        <f t="shared" si="232"/>
        <v>0</v>
      </c>
      <c r="LE75" s="42">
        <f t="shared" si="232"/>
        <v>0</v>
      </c>
      <c r="LF75" s="42">
        <f t="shared" si="232"/>
        <v>0</v>
      </c>
      <c r="LG75" s="42">
        <f t="shared" si="232"/>
        <v>0</v>
      </c>
      <c r="LH75" s="42">
        <f t="shared" si="232"/>
        <v>0</v>
      </c>
      <c r="LI75" s="42">
        <f t="shared" si="232"/>
        <v>0</v>
      </c>
      <c r="LJ75" s="42">
        <f t="shared" si="232"/>
        <v>0</v>
      </c>
      <c r="LK75" s="42">
        <f t="shared" si="232"/>
        <v>0</v>
      </c>
      <c r="LL75" s="42">
        <f t="shared" si="232"/>
        <v>0</v>
      </c>
      <c r="LM75" s="42">
        <f t="shared" si="227"/>
        <v>0</v>
      </c>
      <c r="LN75" s="42">
        <f t="shared" si="227"/>
        <v>0</v>
      </c>
      <c r="LO75" s="42">
        <f t="shared" si="227"/>
        <v>0</v>
      </c>
      <c r="LP75" s="42">
        <f t="shared" si="227"/>
        <v>0</v>
      </c>
      <c r="LQ75" s="42">
        <f t="shared" si="227"/>
        <v>0</v>
      </c>
      <c r="LR75" s="42">
        <f t="shared" si="227"/>
        <v>0</v>
      </c>
      <c r="LS75" s="42">
        <f t="shared" si="227"/>
        <v>0</v>
      </c>
      <c r="LT75" s="42">
        <f t="shared" si="227"/>
        <v>0</v>
      </c>
      <c r="LU75" s="42">
        <f t="shared" si="227"/>
        <v>0</v>
      </c>
      <c r="LV75" s="42">
        <f t="shared" si="227"/>
        <v>0</v>
      </c>
      <c r="LW75" s="42">
        <f t="shared" si="227"/>
        <v>0</v>
      </c>
      <c r="LX75" s="42">
        <f t="shared" si="227"/>
        <v>0</v>
      </c>
      <c r="LY75" s="42">
        <f t="shared" si="227"/>
        <v>0</v>
      </c>
      <c r="LZ75" s="42">
        <f t="shared" si="227"/>
        <v>0</v>
      </c>
      <c r="MA75" s="42">
        <f t="shared" si="227"/>
        <v>0</v>
      </c>
      <c r="MB75" s="42">
        <f t="shared" si="227"/>
        <v>0</v>
      </c>
      <c r="MC75" s="42">
        <f t="shared" si="227"/>
        <v>0</v>
      </c>
      <c r="MD75" s="42">
        <f t="shared" si="227"/>
        <v>0</v>
      </c>
      <c r="ME75" s="42">
        <f t="shared" si="227"/>
        <v>0</v>
      </c>
      <c r="MF75" s="42">
        <f t="shared" si="227"/>
        <v>0</v>
      </c>
      <c r="MG75" s="42">
        <f t="shared" si="227"/>
        <v>0</v>
      </c>
      <c r="MH75" s="42">
        <f t="shared" si="227"/>
        <v>0</v>
      </c>
      <c r="MI75" s="42">
        <f t="shared" si="227"/>
        <v>0</v>
      </c>
      <c r="MJ75" s="42">
        <f t="shared" si="227"/>
        <v>0</v>
      </c>
      <c r="MK75" s="42">
        <f t="shared" si="227"/>
        <v>0</v>
      </c>
      <c r="ML75" s="42">
        <f t="shared" si="227"/>
        <v>0</v>
      </c>
      <c r="MM75" s="42">
        <f t="shared" si="227"/>
        <v>0</v>
      </c>
      <c r="MN75" s="42">
        <f t="shared" si="227"/>
        <v>0</v>
      </c>
      <c r="MO75" s="42">
        <f t="shared" si="227"/>
        <v>0</v>
      </c>
      <c r="MP75" s="42">
        <f t="shared" si="227"/>
        <v>0</v>
      </c>
      <c r="MQ75" s="42">
        <f t="shared" si="227"/>
        <v>0</v>
      </c>
      <c r="MR75" s="42">
        <f t="shared" si="227"/>
        <v>0</v>
      </c>
      <c r="MS75" s="42">
        <f t="shared" si="227"/>
        <v>0</v>
      </c>
      <c r="MT75" s="42">
        <f t="shared" si="227"/>
        <v>0</v>
      </c>
      <c r="MU75" s="42">
        <f t="shared" si="227"/>
        <v>0</v>
      </c>
      <c r="MV75" s="42">
        <f t="shared" si="227"/>
        <v>0</v>
      </c>
      <c r="MW75" s="42">
        <f t="shared" si="227"/>
        <v>0</v>
      </c>
      <c r="MX75" s="42">
        <f t="shared" si="227"/>
        <v>0</v>
      </c>
      <c r="MY75" s="42">
        <f t="shared" si="227"/>
        <v>0</v>
      </c>
      <c r="MZ75" s="42">
        <f t="shared" si="227"/>
        <v>0</v>
      </c>
      <c r="NA75" s="42">
        <f t="shared" si="227"/>
        <v>0</v>
      </c>
      <c r="NB75" s="42">
        <f t="shared" si="227"/>
        <v>0</v>
      </c>
      <c r="NC75" s="42">
        <f t="shared" si="227"/>
        <v>0</v>
      </c>
      <c r="ND75" s="42">
        <f t="shared" si="227"/>
        <v>0</v>
      </c>
      <c r="NE75" s="42">
        <f t="shared" si="227"/>
        <v>0</v>
      </c>
      <c r="NF75" s="42">
        <f t="shared" si="227"/>
        <v>0</v>
      </c>
      <c r="NG75" s="42">
        <f t="shared" si="227"/>
        <v>0</v>
      </c>
      <c r="NH75" s="42">
        <f t="shared" si="227"/>
        <v>0</v>
      </c>
      <c r="NI75" s="42">
        <f t="shared" si="227"/>
        <v>0</v>
      </c>
      <c r="NJ75" s="42">
        <f t="shared" si="227"/>
        <v>0</v>
      </c>
      <c r="NK75" s="42">
        <f t="shared" si="227"/>
        <v>0</v>
      </c>
      <c r="NL75" s="42">
        <f t="shared" si="227"/>
        <v>0</v>
      </c>
      <c r="NM75" s="42">
        <f t="shared" si="227"/>
        <v>0</v>
      </c>
      <c r="NN75" s="42">
        <f t="shared" si="227"/>
        <v>0</v>
      </c>
      <c r="NO75" s="42">
        <f t="shared" si="227"/>
        <v>0</v>
      </c>
      <c r="NP75" s="42">
        <f t="shared" si="227"/>
        <v>0</v>
      </c>
      <c r="NQ75" s="42">
        <f t="shared" si="227"/>
        <v>0</v>
      </c>
      <c r="NR75" s="42">
        <f t="shared" si="227"/>
        <v>0</v>
      </c>
      <c r="NS75" s="42">
        <f t="shared" si="227"/>
        <v>0</v>
      </c>
      <c r="NT75" s="42">
        <f t="shared" si="227"/>
        <v>0</v>
      </c>
      <c r="NU75" s="42">
        <f t="shared" si="227"/>
        <v>0</v>
      </c>
      <c r="NV75" s="42">
        <f t="shared" si="227"/>
        <v>0</v>
      </c>
      <c r="NW75" s="42">
        <f t="shared" si="221"/>
        <v>0</v>
      </c>
      <c r="NX75" s="42">
        <f t="shared" si="221"/>
        <v>0</v>
      </c>
      <c r="NY75" s="42">
        <f t="shared" ref="NY75:QJ78" si="233">IF(NY$67=$A75,1,0)</f>
        <v>0</v>
      </c>
      <c r="NZ75" s="42">
        <f t="shared" si="233"/>
        <v>0</v>
      </c>
      <c r="OA75" s="42">
        <f t="shared" si="233"/>
        <v>0</v>
      </c>
      <c r="OB75" s="42">
        <f t="shared" si="233"/>
        <v>0</v>
      </c>
      <c r="OC75" s="42">
        <f t="shared" si="233"/>
        <v>0</v>
      </c>
      <c r="OD75" s="42">
        <f t="shared" si="233"/>
        <v>0</v>
      </c>
      <c r="OE75" s="42">
        <f t="shared" si="233"/>
        <v>0</v>
      </c>
      <c r="OF75" s="42">
        <f t="shared" si="233"/>
        <v>0</v>
      </c>
      <c r="OG75" s="42">
        <f t="shared" si="233"/>
        <v>0</v>
      </c>
      <c r="OH75" s="42">
        <f t="shared" si="233"/>
        <v>0</v>
      </c>
      <c r="OI75" s="42">
        <f t="shared" si="233"/>
        <v>0</v>
      </c>
      <c r="OJ75" s="42">
        <f t="shared" si="233"/>
        <v>0</v>
      </c>
      <c r="OK75" s="42">
        <f t="shared" si="233"/>
        <v>0</v>
      </c>
      <c r="OL75" s="42">
        <f t="shared" si="233"/>
        <v>0</v>
      </c>
      <c r="OM75" s="42">
        <f t="shared" si="233"/>
        <v>0</v>
      </c>
      <c r="ON75" s="42">
        <f t="shared" si="233"/>
        <v>0</v>
      </c>
      <c r="OO75" s="42">
        <f t="shared" si="233"/>
        <v>0</v>
      </c>
      <c r="OP75" s="42">
        <f t="shared" si="233"/>
        <v>0</v>
      </c>
      <c r="OQ75" s="42">
        <f t="shared" si="233"/>
        <v>0</v>
      </c>
      <c r="OR75" s="42">
        <f t="shared" si="233"/>
        <v>0</v>
      </c>
      <c r="OS75" s="42">
        <f t="shared" si="233"/>
        <v>0</v>
      </c>
      <c r="OT75" s="42">
        <f t="shared" si="233"/>
        <v>0</v>
      </c>
      <c r="OU75" s="42">
        <f t="shared" si="233"/>
        <v>0</v>
      </c>
      <c r="OV75" s="42">
        <f t="shared" si="233"/>
        <v>0</v>
      </c>
      <c r="OW75" s="42">
        <f t="shared" si="233"/>
        <v>0</v>
      </c>
      <c r="OX75" s="42">
        <f t="shared" si="233"/>
        <v>0</v>
      </c>
      <c r="OY75" s="42">
        <f t="shared" si="233"/>
        <v>0</v>
      </c>
      <c r="OZ75" s="42">
        <f t="shared" si="233"/>
        <v>0</v>
      </c>
      <c r="PA75" s="42">
        <f t="shared" si="233"/>
        <v>0</v>
      </c>
      <c r="PB75" s="42">
        <f t="shared" si="233"/>
        <v>0</v>
      </c>
      <c r="PC75" s="42">
        <f t="shared" si="233"/>
        <v>0</v>
      </c>
      <c r="PD75" s="42">
        <f t="shared" si="233"/>
        <v>0</v>
      </c>
      <c r="PE75" s="42">
        <f t="shared" si="233"/>
        <v>0</v>
      </c>
      <c r="PF75" s="42">
        <f t="shared" si="233"/>
        <v>0</v>
      </c>
      <c r="PG75" s="42">
        <f t="shared" si="233"/>
        <v>0</v>
      </c>
      <c r="PH75" s="42">
        <f t="shared" si="233"/>
        <v>0</v>
      </c>
      <c r="PI75" s="42">
        <f t="shared" si="233"/>
        <v>0</v>
      </c>
      <c r="PJ75" s="42">
        <f t="shared" si="233"/>
        <v>0</v>
      </c>
      <c r="PK75" s="42">
        <f t="shared" si="233"/>
        <v>0</v>
      </c>
      <c r="PL75" s="42">
        <f t="shared" si="233"/>
        <v>0</v>
      </c>
      <c r="PM75" s="42">
        <f t="shared" si="233"/>
        <v>0</v>
      </c>
      <c r="PN75" s="42">
        <f t="shared" si="233"/>
        <v>0</v>
      </c>
      <c r="PO75" s="42">
        <f t="shared" si="233"/>
        <v>0</v>
      </c>
      <c r="PP75" s="42">
        <f t="shared" si="233"/>
        <v>0</v>
      </c>
      <c r="PQ75" s="42">
        <f t="shared" si="233"/>
        <v>0</v>
      </c>
      <c r="PR75" s="42">
        <f t="shared" si="233"/>
        <v>0</v>
      </c>
      <c r="PS75" s="42">
        <f t="shared" si="233"/>
        <v>0</v>
      </c>
      <c r="PT75" s="42">
        <f t="shared" si="233"/>
        <v>0</v>
      </c>
      <c r="PU75" s="42">
        <f t="shared" si="233"/>
        <v>0</v>
      </c>
      <c r="PV75" s="42">
        <f t="shared" si="233"/>
        <v>0</v>
      </c>
      <c r="PW75" s="42">
        <f t="shared" si="233"/>
        <v>0</v>
      </c>
      <c r="PX75" s="42">
        <f t="shared" si="233"/>
        <v>0</v>
      </c>
      <c r="PY75" s="42">
        <f t="shared" si="233"/>
        <v>0</v>
      </c>
      <c r="PZ75" s="42">
        <f t="shared" si="233"/>
        <v>0</v>
      </c>
      <c r="QA75" s="42">
        <f t="shared" si="233"/>
        <v>0</v>
      </c>
      <c r="QB75" s="42">
        <f t="shared" si="233"/>
        <v>0</v>
      </c>
      <c r="QC75" s="42">
        <f t="shared" si="233"/>
        <v>0</v>
      </c>
      <c r="QD75" s="42">
        <f t="shared" si="233"/>
        <v>0</v>
      </c>
      <c r="QE75" s="42">
        <f t="shared" si="233"/>
        <v>0</v>
      </c>
      <c r="QF75" s="42">
        <f t="shared" si="233"/>
        <v>0</v>
      </c>
      <c r="QG75" s="42">
        <f t="shared" si="233"/>
        <v>0</v>
      </c>
      <c r="QH75" s="42">
        <f t="shared" si="233"/>
        <v>0</v>
      </c>
      <c r="QI75" s="42">
        <f t="shared" si="233"/>
        <v>0</v>
      </c>
      <c r="QJ75" s="42">
        <f t="shared" si="233"/>
        <v>0</v>
      </c>
      <c r="QK75" s="42">
        <f t="shared" si="228"/>
        <v>0</v>
      </c>
      <c r="QL75" s="42">
        <f t="shared" si="228"/>
        <v>0</v>
      </c>
      <c r="QM75" s="42">
        <f t="shared" si="228"/>
        <v>0</v>
      </c>
      <c r="QN75" s="42">
        <f t="shared" si="228"/>
        <v>0</v>
      </c>
      <c r="QO75" s="42">
        <f t="shared" si="228"/>
        <v>0</v>
      </c>
      <c r="QP75" s="42">
        <f t="shared" si="228"/>
        <v>0</v>
      </c>
      <c r="QQ75" s="42">
        <f t="shared" si="228"/>
        <v>0</v>
      </c>
      <c r="QR75" s="42">
        <f t="shared" si="228"/>
        <v>0</v>
      </c>
      <c r="QS75" s="42">
        <f t="shared" si="228"/>
        <v>0</v>
      </c>
      <c r="QT75" s="42">
        <f t="shared" si="228"/>
        <v>0</v>
      </c>
      <c r="QU75" s="42">
        <f t="shared" si="228"/>
        <v>0</v>
      </c>
      <c r="QV75" s="42">
        <f t="shared" si="228"/>
        <v>0</v>
      </c>
      <c r="QW75" s="42">
        <f t="shared" si="228"/>
        <v>0</v>
      </c>
      <c r="QX75" s="42">
        <f t="shared" si="228"/>
        <v>0</v>
      </c>
      <c r="QY75" s="42">
        <f t="shared" si="228"/>
        <v>0</v>
      </c>
      <c r="QZ75" s="42">
        <f t="shared" si="228"/>
        <v>0</v>
      </c>
      <c r="RA75" s="42">
        <f t="shared" si="228"/>
        <v>0</v>
      </c>
      <c r="RB75" s="42">
        <f t="shared" si="228"/>
        <v>0</v>
      </c>
      <c r="RC75" s="42">
        <f t="shared" si="228"/>
        <v>0</v>
      </c>
      <c r="RD75" s="42">
        <f t="shared" si="228"/>
        <v>0</v>
      </c>
      <c r="RE75" s="42">
        <f t="shared" si="228"/>
        <v>0</v>
      </c>
      <c r="RF75" s="42">
        <f t="shared" si="228"/>
        <v>0</v>
      </c>
      <c r="RG75" s="42">
        <f t="shared" si="228"/>
        <v>0</v>
      </c>
      <c r="RH75" s="42">
        <f t="shared" si="228"/>
        <v>0</v>
      </c>
      <c r="RI75" s="42">
        <f t="shared" si="228"/>
        <v>0</v>
      </c>
      <c r="RJ75" s="42">
        <f t="shared" si="228"/>
        <v>0</v>
      </c>
      <c r="RK75" s="42">
        <f t="shared" si="228"/>
        <v>0</v>
      </c>
      <c r="RL75" s="42">
        <f t="shared" si="228"/>
        <v>0</v>
      </c>
      <c r="RM75" s="42">
        <f t="shared" si="228"/>
        <v>0</v>
      </c>
      <c r="RN75" s="42">
        <f t="shared" si="228"/>
        <v>0</v>
      </c>
      <c r="RO75" s="42">
        <f t="shared" si="228"/>
        <v>0</v>
      </c>
      <c r="RP75" s="42">
        <f t="shared" si="228"/>
        <v>0</v>
      </c>
      <c r="RQ75" s="42">
        <f t="shared" si="228"/>
        <v>0</v>
      </c>
      <c r="RR75" s="42">
        <f t="shared" si="228"/>
        <v>0</v>
      </c>
      <c r="RS75" s="42">
        <f t="shared" si="228"/>
        <v>0</v>
      </c>
      <c r="RT75" s="42">
        <f t="shared" si="228"/>
        <v>0</v>
      </c>
      <c r="RU75" s="42">
        <f t="shared" si="228"/>
        <v>0</v>
      </c>
      <c r="RV75" s="42">
        <f t="shared" si="228"/>
        <v>0</v>
      </c>
      <c r="RW75" s="42">
        <f t="shared" si="228"/>
        <v>0</v>
      </c>
      <c r="RX75" s="42">
        <f t="shared" si="228"/>
        <v>0</v>
      </c>
      <c r="RY75" s="42">
        <f t="shared" si="228"/>
        <v>0</v>
      </c>
      <c r="RZ75" s="42">
        <f t="shared" si="228"/>
        <v>0</v>
      </c>
      <c r="SA75" s="42">
        <f t="shared" si="228"/>
        <v>0</v>
      </c>
      <c r="SB75" s="42">
        <f t="shared" si="228"/>
        <v>0</v>
      </c>
      <c r="SC75" s="42">
        <f t="shared" si="228"/>
        <v>0</v>
      </c>
      <c r="SD75" s="42">
        <f t="shared" si="228"/>
        <v>0</v>
      </c>
      <c r="SE75" s="42">
        <f t="shared" si="228"/>
        <v>0</v>
      </c>
      <c r="SF75" s="42">
        <f t="shared" si="228"/>
        <v>0</v>
      </c>
      <c r="SG75" s="42">
        <f t="shared" si="228"/>
        <v>0</v>
      </c>
      <c r="SH75" s="42">
        <f t="shared" si="228"/>
        <v>0</v>
      </c>
      <c r="SI75" s="42">
        <f t="shared" si="228"/>
        <v>0</v>
      </c>
      <c r="SJ75" s="42">
        <f t="shared" si="228"/>
        <v>0</v>
      </c>
      <c r="SK75" s="42">
        <f t="shared" si="228"/>
        <v>0</v>
      </c>
      <c r="SL75" s="42">
        <f t="shared" si="228"/>
        <v>0</v>
      </c>
      <c r="SM75" s="42">
        <f t="shared" si="228"/>
        <v>0</v>
      </c>
      <c r="SN75" s="42">
        <f t="shared" si="228"/>
        <v>0</v>
      </c>
      <c r="SO75" s="42">
        <f t="shared" si="228"/>
        <v>0</v>
      </c>
      <c r="SP75" s="42">
        <f t="shared" si="228"/>
        <v>0</v>
      </c>
      <c r="SQ75" s="42">
        <f t="shared" si="228"/>
        <v>0</v>
      </c>
      <c r="SR75" s="42">
        <f t="shared" si="228"/>
        <v>0</v>
      </c>
      <c r="SS75" s="42">
        <f t="shared" si="228"/>
        <v>0</v>
      </c>
      <c r="ST75" s="42">
        <f t="shared" si="228"/>
        <v>0</v>
      </c>
      <c r="SU75" s="42">
        <f t="shared" si="222"/>
        <v>0</v>
      </c>
      <c r="SV75" s="42">
        <f t="shared" si="222"/>
        <v>0</v>
      </c>
      <c r="SW75" s="42">
        <f t="shared" ref="SW75:VH78" si="234">IF(SW$67=$A75,1,0)</f>
        <v>0</v>
      </c>
      <c r="SX75" s="42">
        <f t="shared" si="234"/>
        <v>0</v>
      </c>
      <c r="SY75" s="42">
        <f t="shared" si="234"/>
        <v>0</v>
      </c>
      <c r="SZ75" s="42">
        <f t="shared" si="234"/>
        <v>0</v>
      </c>
      <c r="TA75" s="42">
        <f t="shared" si="234"/>
        <v>0</v>
      </c>
      <c r="TB75" s="42">
        <f t="shared" si="234"/>
        <v>0</v>
      </c>
      <c r="TC75" s="42">
        <f t="shared" si="234"/>
        <v>0</v>
      </c>
      <c r="TD75" s="42">
        <f t="shared" si="234"/>
        <v>0</v>
      </c>
      <c r="TE75" s="42">
        <f t="shared" si="234"/>
        <v>0</v>
      </c>
      <c r="TF75" s="42">
        <f t="shared" si="234"/>
        <v>0</v>
      </c>
      <c r="TG75" s="42">
        <f t="shared" si="234"/>
        <v>0</v>
      </c>
      <c r="TH75" s="42">
        <f t="shared" si="234"/>
        <v>0</v>
      </c>
      <c r="TI75" s="42">
        <f t="shared" si="234"/>
        <v>0</v>
      </c>
      <c r="TJ75" s="42">
        <f t="shared" si="234"/>
        <v>0</v>
      </c>
      <c r="TK75" s="42">
        <f t="shared" si="234"/>
        <v>0</v>
      </c>
      <c r="TL75" s="42">
        <f t="shared" si="234"/>
        <v>0</v>
      </c>
      <c r="TM75" s="42">
        <f t="shared" si="234"/>
        <v>0</v>
      </c>
      <c r="TN75" s="42">
        <f t="shared" si="234"/>
        <v>0</v>
      </c>
      <c r="TO75" s="42">
        <f t="shared" si="234"/>
        <v>0</v>
      </c>
      <c r="TP75" s="42">
        <f t="shared" si="234"/>
        <v>0</v>
      </c>
      <c r="TQ75" s="42">
        <f t="shared" si="234"/>
        <v>0</v>
      </c>
      <c r="TR75" s="42">
        <f t="shared" si="234"/>
        <v>0</v>
      </c>
      <c r="TS75" s="42">
        <f t="shared" si="234"/>
        <v>0</v>
      </c>
      <c r="TT75" s="42">
        <f t="shared" si="234"/>
        <v>0</v>
      </c>
      <c r="TU75" s="42">
        <f t="shared" si="234"/>
        <v>0</v>
      </c>
      <c r="TV75" s="42">
        <f t="shared" si="234"/>
        <v>0</v>
      </c>
      <c r="TW75" s="42">
        <f t="shared" si="234"/>
        <v>0</v>
      </c>
      <c r="TX75" s="42">
        <f t="shared" si="234"/>
        <v>0</v>
      </c>
      <c r="TY75" s="42">
        <f t="shared" si="234"/>
        <v>0</v>
      </c>
      <c r="TZ75" s="42">
        <f t="shared" si="234"/>
        <v>0</v>
      </c>
      <c r="UA75" s="42">
        <f t="shared" si="234"/>
        <v>0</v>
      </c>
      <c r="UB75" s="42">
        <f t="shared" si="234"/>
        <v>0</v>
      </c>
      <c r="UC75" s="42">
        <f t="shared" si="234"/>
        <v>0</v>
      </c>
      <c r="UD75" s="42">
        <f t="shared" si="234"/>
        <v>0</v>
      </c>
      <c r="UE75" s="42">
        <f t="shared" si="234"/>
        <v>0</v>
      </c>
      <c r="UF75" s="42">
        <f t="shared" si="234"/>
        <v>0</v>
      </c>
      <c r="UG75" s="42">
        <f t="shared" si="234"/>
        <v>0</v>
      </c>
      <c r="UH75" s="42">
        <f t="shared" si="234"/>
        <v>0</v>
      </c>
      <c r="UI75" s="42">
        <f t="shared" si="234"/>
        <v>0</v>
      </c>
      <c r="UJ75" s="42">
        <f t="shared" si="234"/>
        <v>0</v>
      </c>
      <c r="UK75" s="42">
        <f t="shared" si="234"/>
        <v>0</v>
      </c>
      <c r="UL75" s="42">
        <f t="shared" si="234"/>
        <v>0</v>
      </c>
      <c r="UM75" s="42">
        <f t="shared" si="234"/>
        <v>0</v>
      </c>
      <c r="UN75" s="42">
        <f t="shared" si="234"/>
        <v>0</v>
      </c>
      <c r="UO75" s="42">
        <f t="shared" si="234"/>
        <v>0</v>
      </c>
      <c r="UP75" s="42">
        <f t="shared" si="234"/>
        <v>0</v>
      </c>
      <c r="UQ75" s="42">
        <f t="shared" si="234"/>
        <v>0</v>
      </c>
      <c r="UR75" s="42">
        <f t="shared" si="234"/>
        <v>0</v>
      </c>
      <c r="US75" s="42">
        <f t="shared" si="234"/>
        <v>0</v>
      </c>
      <c r="UT75" s="42">
        <f t="shared" si="234"/>
        <v>0</v>
      </c>
      <c r="UU75" s="42">
        <f t="shared" si="234"/>
        <v>0</v>
      </c>
      <c r="UV75" s="42">
        <f t="shared" si="234"/>
        <v>0</v>
      </c>
      <c r="UW75" s="42">
        <f t="shared" si="234"/>
        <v>0</v>
      </c>
      <c r="UX75" s="42">
        <f t="shared" si="234"/>
        <v>0</v>
      </c>
      <c r="UY75" s="42">
        <f t="shared" si="234"/>
        <v>0</v>
      </c>
      <c r="UZ75" s="42">
        <f t="shared" si="234"/>
        <v>0</v>
      </c>
      <c r="VA75" s="42">
        <f t="shared" si="234"/>
        <v>0</v>
      </c>
      <c r="VB75" s="42">
        <f t="shared" si="234"/>
        <v>0</v>
      </c>
      <c r="VC75" s="42">
        <f t="shared" si="234"/>
        <v>0</v>
      </c>
      <c r="VD75" s="42">
        <f t="shared" si="234"/>
        <v>0</v>
      </c>
      <c r="VE75" s="42">
        <f t="shared" si="234"/>
        <v>0</v>
      </c>
      <c r="VF75" s="42">
        <f t="shared" si="234"/>
        <v>0</v>
      </c>
      <c r="VG75" s="42">
        <f t="shared" si="234"/>
        <v>0</v>
      </c>
      <c r="VH75" s="42">
        <f t="shared" si="234"/>
        <v>0</v>
      </c>
      <c r="VI75" s="42">
        <f t="shared" si="229"/>
        <v>0</v>
      </c>
      <c r="VJ75" s="42">
        <f t="shared" si="229"/>
        <v>0</v>
      </c>
      <c r="VK75" s="42">
        <f t="shared" si="229"/>
        <v>0</v>
      </c>
      <c r="VL75" s="42">
        <f t="shared" si="229"/>
        <v>0</v>
      </c>
      <c r="VM75" s="42">
        <f t="shared" si="229"/>
        <v>0</v>
      </c>
      <c r="VN75" s="42">
        <f t="shared" si="229"/>
        <v>0</v>
      </c>
      <c r="VO75" s="42">
        <f t="shared" si="229"/>
        <v>0</v>
      </c>
      <c r="VP75" s="42">
        <f t="shared" si="229"/>
        <v>0</v>
      </c>
      <c r="VQ75" s="42">
        <f t="shared" si="229"/>
        <v>0</v>
      </c>
      <c r="VR75" s="42">
        <f t="shared" si="229"/>
        <v>0</v>
      </c>
      <c r="VS75" s="42">
        <f t="shared" si="229"/>
        <v>0</v>
      </c>
      <c r="VT75" s="42">
        <f t="shared" si="229"/>
        <v>0</v>
      </c>
      <c r="VU75" s="42">
        <f t="shared" si="229"/>
        <v>0</v>
      </c>
      <c r="VV75" s="42">
        <f t="shared" si="229"/>
        <v>0</v>
      </c>
      <c r="VW75" s="42">
        <f t="shared" si="229"/>
        <v>0</v>
      </c>
      <c r="VX75" s="42">
        <f t="shared" si="229"/>
        <v>0</v>
      </c>
      <c r="VY75" s="42">
        <f t="shared" si="229"/>
        <v>0</v>
      </c>
      <c r="VZ75" s="42">
        <f t="shared" si="229"/>
        <v>0</v>
      </c>
      <c r="WA75" s="42">
        <f t="shared" si="229"/>
        <v>0</v>
      </c>
      <c r="WB75" s="42">
        <f t="shared" si="229"/>
        <v>0</v>
      </c>
      <c r="WC75" s="42">
        <f t="shared" si="229"/>
        <v>0</v>
      </c>
      <c r="WD75" s="42">
        <f t="shared" si="229"/>
        <v>0</v>
      </c>
      <c r="WE75" s="42">
        <f t="shared" si="229"/>
        <v>0</v>
      </c>
      <c r="WF75" s="42">
        <f t="shared" si="229"/>
        <v>0</v>
      </c>
      <c r="WG75" s="42">
        <f t="shared" si="229"/>
        <v>0</v>
      </c>
      <c r="WH75" s="42">
        <f t="shared" si="229"/>
        <v>0</v>
      </c>
      <c r="WI75" s="42">
        <f t="shared" si="229"/>
        <v>0</v>
      </c>
      <c r="WJ75" s="42">
        <f t="shared" si="229"/>
        <v>0</v>
      </c>
      <c r="WK75" s="42">
        <f t="shared" si="229"/>
        <v>0</v>
      </c>
      <c r="WL75" s="42">
        <f t="shared" si="229"/>
        <v>0</v>
      </c>
      <c r="WM75" s="42">
        <f t="shared" si="229"/>
        <v>0</v>
      </c>
      <c r="WN75" s="42">
        <f t="shared" si="229"/>
        <v>0</v>
      </c>
      <c r="WO75" s="42">
        <f t="shared" si="229"/>
        <v>0</v>
      </c>
      <c r="WP75" s="42">
        <f t="shared" si="229"/>
        <v>0</v>
      </c>
      <c r="WQ75" s="42">
        <f t="shared" si="229"/>
        <v>0</v>
      </c>
      <c r="WR75" s="42">
        <f t="shared" si="229"/>
        <v>0</v>
      </c>
      <c r="WS75" s="42">
        <f t="shared" si="229"/>
        <v>0</v>
      </c>
      <c r="WT75" s="42">
        <f t="shared" si="229"/>
        <v>0</v>
      </c>
      <c r="WU75" s="42">
        <f t="shared" si="229"/>
        <v>0</v>
      </c>
      <c r="WV75" s="42">
        <f t="shared" si="229"/>
        <v>0</v>
      </c>
      <c r="WW75" s="42">
        <f t="shared" si="229"/>
        <v>0</v>
      </c>
      <c r="WX75" s="42">
        <f t="shared" si="229"/>
        <v>0</v>
      </c>
      <c r="WY75" s="42">
        <f t="shared" si="229"/>
        <v>0</v>
      </c>
      <c r="WZ75" s="42">
        <f t="shared" si="229"/>
        <v>0</v>
      </c>
      <c r="XA75" s="42">
        <f t="shared" si="229"/>
        <v>0</v>
      </c>
      <c r="XB75" s="42">
        <f t="shared" si="229"/>
        <v>0</v>
      </c>
      <c r="XC75" s="42">
        <f t="shared" si="229"/>
        <v>0</v>
      </c>
      <c r="XD75" s="42">
        <f t="shared" si="229"/>
        <v>0</v>
      </c>
      <c r="XE75" s="42">
        <f t="shared" si="229"/>
        <v>0</v>
      </c>
      <c r="XF75" s="42">
        <f t="shared" si="229"/>
        <v>0</v>
      </c>
      <c r="XG75" s="42">
        <f t="shared" si="229"/>
        <v>0</v>
      </c>
      <c r="XH75" s="42">
        <f t="shared" si="229"/>
        <v>0</v>
      </c>
      <c r="XI75" s="42">
        <f t="shared" si="229"/>
        <v>0</v>
      </c>
      <c r="XJ75" s="42">
        <f t="shared" si="229"/>
        <v>0</v>
      </c>
      <c r="XK75" s="42">
        <f t="shared" si="229"/>
        <v>0</v>
      </c>
      <c r="XL75" s="42">
        <f t="shared" si="229"/>
        <v>0</v>
      </c>
      <c r="XM75" s="42">
        <f t="shared" si="229"/>
        <v>0</v>
      </c>
      <c r="XN75" s="42">
        <f t="shared" si="229"/>
        <v>0</v>
      </c>
      <c r="XO75" s="42">
        <f t="shared" si="229"/>
        <v>0</v>
      </c>
      <c r="XP75" s="42">
        <f t="shared" si="229"/>
        <v>0</v>
      </c>
      <c r="XQ75" s="42">
        <f t="shared" si="229"/>
        <v>0</v>
      </c>
      <c r="XR75" s="42">
        <f t="shared" si="229"/>
        <v>0</v>
      </c>
      <c r="XS75" s="42">
        <f t="shared" si="223"/>
        <v>0</v>
      </c>
      <c r="XT75" s="42">
        <f t="shared" si="223"/>
        <v>0</v>
      </c>
      <c r="XU75" s="42">
        <f t="shared" si="223"/>
        <v>0</v>
      </c>
      <c r="XV75" s="42">
        <f t="shared" si="223"/>
        <v>0</v>
      </c>
      <c r="XW75" s="42">
        <f t="shared" si="223"/>
        <v>0</v>
      </c>
      <c r="XX75" s="42">
        <f t="shared" si="223"/>
        <v>0</v>
      </c>
      <c r="XY75" s="42">
        <f t="shared" si="223"/>
        <v>0</v>
      </c>
      <c r="XZ75" s="42">
        <f t="shared" si="223"/>
        <v>0</v>
      </c>
      <c r="YA75" s="42">
        <f t="shared" si="223"/>
        <v>0</v>
      </c>
      <c r="YB75" s="42">
        <f t="shared" si="223"/>
        <v>0</v>
      </c>
      <c r="YC75" s="42">
        <f t="shared" si="223"/>
        <v>0</v>
      </c>
      <c r="YD75" s="42">
        <f t="shared" si="217"/>
        <v>0</v>
      </c>
      <c r="YE75" s="23"/>
    </row>
    <row r="76" spans="1:655" x14ac:dyDescent="0.55000000000000004">
      <c r="A76" t="s">
        <v>100</v>
      </c>
      <c r="B76" s="42">
        <f t="shared" si="218"/>
        <v>0</v>
      </c>
      <c r="C76" s="42">
        <f t="shared" si="218"/>
        <v>0</v>
      </c>
      <c r="D76" s="42">
        <f t="shared" si="218"/>
        <v>0</v>
      </c>
      <c r="E76" s="42">
        <f t="shared" si="218"/>
        <v>0</v>
      </c>
      <c r="F76" s="42">
        <f t="shared" si="218"/>
        <v>0</v>
      </c>
      <c r="G76" s="42">
        <f t="shared" si="218"/>
        <v>0</v>
      </c>
      <c r="H76" s="42">
        <f t="shared" si="218"/>
        <v>0</v>
      </c>
      <c r="I76" s="42">
        <f t="shared" si="218"/>
        <v>0</v>
      </c>
      <c r="J76" s="42">
        <f t="shared" si="218"/>
        <v>0</v>
      </c>
      <c r="K76" s="42">
        <f t="shared" si="218"/>
        <v>0</v>
      </c>
      <c r="L76" s="42">
        <f t="shared" si="218"/>
        <v>0</v>
      </c>
      <c r="M76" s="42">
        <f t="shared" si="218"/>
        <v>0</v>
      </c>
      <c r="N76" s="42">
        <f t="shared" si="218"/>
        <v>0</v>
      </c>
      <c r="O76" s="42">
        <f t="shared" si="218"/>
        <v>0</v>
      </c>
      <c r="P76" s="42">
        <f t="shared" si="218"/>
        <v>0</v>
      </c>
      <c r="Q76" s="42">
        <f t="shared" si="218"/>
        <v>0</v>
      </c>
      <c r="R76" s="42">
        <f t="shared" si="230"/>
        <v>0</v>
      </c>
      <c r="S76" s="42">
        <f t="shared" si="230"/>
        <v>0</v>
      </c>
      <c r="T76" s="42">
        <f t="shared" si="230"/>
        <v>0</v>
      </c>
      <c r="U76" s="42">
        <f t="shared" si="230"/>
        <v>0</v>
      </c>
      <c r="V76" s="42">
        <f t="shared" si="230"/>
        <v>0</v>
      </c>
      <c r="W76" s="42">
        <f t="shared" si="230"/>
        <v>0</v>
      </c>
      <c r="X76" s="42">
        <f t="shared" si="230"/>
        <v>0</v>
      </c>
      <c r="Y76" s="42">
        <f t="shared" si="230"/>
        <v>0</v>
      </c>
      <c r="Z76" s="42">
        <f t="shared" si="230"/>
        <v>0</v>
      </c>
      <c r="AA76" s="42">
        <f t="shared" si="230"/>
        <v>0</v>
      </c>
      <c r="AB76" s="42">
        <f t="shared" si="230"/>
        <v>0</v>
      </c>
      <c r="AC76" s="42">
        <f t="shared" si="230"/>
        <v>0</v>
      </c>
      <c r="AD76" s="42">
        <f t="shared" si="230"/>
        <v>0</v>
      </c>
      <c r="AE76" s="42">
        <f t="shared" si="230"/>
        <v>0</v>
      </c>
      <c r="AF76" s="42">
        <f t="shared" si="230"/>
        <v>0</v>
      </c>
      <c r="AG76" s="42">
        <f t="shared" si="230"/>
        <v>0</v>
      </c>
      <c r="AH76" s="42">
        <f t="shared" si="230"/>
        <v>0</v>
      </c>
      <c r="AI76" s="42">
        <f t="shared" si="230"/>
        <v>0</v>
      </c>
      <c r="AJ76" s="42">
        <f t="shared" si="230"/>
        <v>0</v>
      </c>
      <c r="AK76" s="42">
        <f t="shared" si="230"/>
        <v>0</v>
      </c>
      <c r="AL76" s="42">
        <f t="shared" si="230"/>
        <v>0</v>
      </c>
      <c r="AM76" s="42">
        <f t="shared" si="230"/>
        <v>0</v>
      </c>
      <c r="AN76" s="42">
        <f t="shared" si="230"/>
        <v>0</v>
      </c>
      <c r="AO76" s="42">
        <f t="shared" si="230"/>
        <v>0</v>
      </c>
      <c r="AP76" s="42">
        <f t="shared" si="230"/>
        <v>0</v>
      </c>
      <c r="AQ76" s="42">
        <f t="shared" si="230"/>
        <v>0</v>
      </c>
      <c r="AR76" s="42">
        <f t="shared" si="230"/>
        <v>0</v>
      </c>
      <c r="AS76" s="42">
        <f t="shared" si="230"/>
        <v>0</v>
      </c>
      <c r="AT76" s="42">
        <f t="shared" si="230"/>
        <v>0</v>
      </c>
      <c r="AU76" s="42">
        <f t="shared" si="230"/>
        <v>0</v>
      </c>
      <c r="AV76" s="42">
        <f t="shared" si="230"/>
        <v>0</v>
      </c>
      <c r="AW76" s="42">
        <f t="shared" si="230"/>
        <v>0</v>
      </c>
      <c r="AX76" s="42">
        <f t="shared" si="230"/>
        <v>0</v>
      </c>
      <c r="AY76" s="42">
        <f t="shared" si="230"/>
        <v>0</v>
      </c>
      <c r="AZ76" s="42">
        <f t="shared" si="230"/>
        <v>0</v>
      </c>
      <c r="BA76" s="42">
        <f t="shared" si="230"/>
        <v>0</v>
      </c>
      <c r="BB76" s="42">
        <f t="shared" si="230"/>
        <v>0</v>
      </c>
      <c r="BC76" s="42">
        <f t="shared" si="230"/>
        <v>0</v>
      </c>
      <c r="BD76" s="42">
        <f t="shared" si="230"/>
        <v>0</v>
      </c>
      <c r="BE76" s="42">
        <f t="shared" si="230"/>
        <v>0</v>
      </c>
      <c r="BF76" s="42">
        <f t="shared" si="230"/>
        <v>0</v>
      </c>
      <c r="BG76" s="42">
        <f t="shared" si="230"/>
        <v>0</v>
      </c>
      <c r="BH76" s="42">
        <f t="shared" si="230"/>
        <v>0</v>
      </c>
      <c r="BI76" s="42">
        <f t="shared" si="230"/>
        <v>0</v>
      </c>
      <c r="BJ76" s="42">
        <f t="shared" si="230"/>
        <v>0</v>
      </c>
      <c r="BK76" s="42">
        <f t="shared" si="230"/>
        <v>0</v>
      </c>
      <c r="BL76" s="42">
        <f t="shared" si="230"/>
        <v>0</v>
      </c>
      <c r="BM76" s="42">
        <f t="shared" si="230"/>
        <v>0</v>
      </c>
      <c r="BN76" s="42">
        <f t="shared" si="230"/>
        <v>0</v>
      </c>
      <c r="BO76" s="42">
        <f t="shared" si="224"/>
        <v>0</v>
      </c>
      <c r="BP76" s="42">
        <f t="shared" si="224"/>
        <v>0</v>
      </c>
      <c r="BQ76" s="42">
        <f t="shared" si="224"/>
        <v>0</v>
      </c>
      <c r="BR76" s="42">
        <f t="shared" si="224"/>
        <v>0</v>
      </c>
      <c r="BS76" s="42">
        <f t="shared" si="224"/>
        <v>0</v>
      </c>
      <c r="BT76" s="42">
        <f t="shared" si="224"/>
        <v>0</v>
      </c>
      <c r="BU76" s="42">
        <f t="shared" si="224"/>
        <v>0</v>
      </c>
      <c r="BV76" s="42">
        <f t="shared" si="224"/>
        <v>0</v>
      </c>
      <c r="BW76" s="42">
        <f t="shared" si="224"/>
        <v>0</v>
      </c>
      <c r="BX76" s="42">
        <f t="shared" si="224"/>
        <v>0</v>
      </c>
      <c r="BY76" s="42">
        <f t="shared" si="224"/>
        <v>0</v>
      </c>
      <c r="BZ76" s="42">
        <f t="shared" si="224"/>
        <v>0</v>
      </c>
      <c r="CA76" s="42">
        <f t="shared" si="224"/>
        <v>0</v>
      </c>
      <c r="CB76" s="42">
        <f t="shared" si="224"/>
        <v>0</v>
      </c>
      <c r="CC76" s="42">
        <f t="shared" si="224"/>
        <v>0</v>
      </c>
      <c r="CD76" s="42">
        <f t="shared" si="224"/>
        <v>0</v>
      </c>
      <c r="CE76" s="42">
        <f t="shared" si="224"/>
        <v>0</v>
      </c>
      <c r="CF76" s="42">
        <f t="shared" si="224"/>
        <v>0</v>
      </c>
      <c r="CG76" s="42">
        <f t="shared" si="224"/>
        <v>0</v>
      </c>
      <c r="CH76" s="42">
        <f t="shared" si="224"/>
        <v>0</v>
      </c>
      <c r="CI76" s="42">
        <f t="shared" si="224"/>
        <v>0</v>
      </c>
      <c r="CJ76" s="42">
        <f t="shared" si="224"/>
        <v>0</v>
      </c>
      <c r="CK76" s="42">
        <f t="shared" si="224"/>
        <v>0</v>
      </c>
      <c r="CL76" s="42">
        <f t="shared" si="224"/>
        <v>0</v>
      </c>
      <c r="CM76" s="42">
        <f t="shared" si="224"/>
        <v>0</v>
      </c>
      <c r="CN76" s="42">
        <f t="shared" si="224"/>
        <v>0</v>
      </c>
      <c r="CO76" s="42">
        <f t="shared" si="224"/>
        <v>0</v>
      </c>
      <c r="CP76" s="42">
        <f t="shared" si="224"/>
        <v>0</v>
      </c>
      <c r="CQ76" s="42">
        <f t="shared" si="224"/>
        <v>0</v>
      </c>
      <c r="CR76" s="42">
        <f t="shared" si="225"/>
        <v>0</v>
      </c>
      <c r="CS76" s="42">
        <f t="shared" si="225"/>
        <v>0</v>
      </c>
      <c r="CT76" s="42">
        <f t="shared" si="225"/>
        <v>0</v>
      </c>
      <c r="CU76" s="42">
        <f t="shared" si="225"/>
        <v>0</v>
      </c>
      <c r="CV76" s="42">
        <f t="shared" si="225"/>
        <v>0</v>
      </c>
      <c r="CW76" s="42">
        <f t="shared" si="225"/>
        <v>0</v>
      </c>
      <c r="CX76" s="42">
        <f t="shared" si="225"/>
        <v>0</v>
      </c>
      <c r="CY76" s="42">
        <f t="shared" si="225"/>
        <v>0</v>
      </c>
      <c r="CZ76" s="42">
        <f t="shared" si="225"/>
        <v>0</v>
      </c>
      <c r="DA76" s="42">
        <f t="shared" si="225"/>
        <v>0</v>
      </c>
      <c r="DB76" s="42">
        <f t="shared" si="225"/>
        <v>0</v>
      </c>
      <c r="DC76" s="42">
        <f t="shared" si="225"/>
        <v>0</v>
      </c>
      <c r="DD76" s="42">
        <f t="shared" si="225"/>
        <v>0</v>
      </c>
      <c r="DE76" s="42">
        <f t="shared" si="225"/>
        <v>0</v>
      </c>
      <c r="DF76" s="42">
        <f t="shared" si="225"/>
        <v>0</v>
      </c>
      <c r="DG76" s="42">
        <f t="shared" si="225"/>
        <v>0</v>
      </c>
      <c r="DH76" s="42">
        <f t="shared" si="225"/>
        <v>0</v>
      </c>
      <c r="DI76" s="42">
        <f t="shared" si="225"/>
        <v>0</v>
      </c>
      <c r="DJ76" s="42">
        <f t="shared" si="225"/>
        <v>0</v>
      </c>
      <c r="DK76" s="42">
        <f t="shared" si="225"/>
        <v>0</v>
      </c>
      <c r="DL76" s="42">
        <f t="shared" si="225"/>
        <v>0</v>
      </c>
      <c r="DM76" s="42">
        <f t="shared" si="225"/>
        <v>0</v>
      </c>
      <c r="DN76" s="42">
        <f t="shared" si="225"/>
        <v>0</v>
      </c>
      <c r="DO76" s="42">
        <f t="shared" si="225"/>
        <v>0</v>
      </c>
      <c r="DP76" s="42">
        <f t="shared" si="225"/>
        <v>0</v>
      </c>
      <c r="DQ76" s="42">
        <f t="shared" si="225"/>
        <v>0</v>
      </c>
      <c r="DR76" s="42">
        <f t="shared" si="225"/>
        <v>0</v>
      </c>
      <c r="DS76" s="42">
        <f t="shared" si="225"/>
        <v>0</v>
      </c>
      <c r="DT76" s="42">
        <f t="shared" si="225"/>
        <v>0</v>
      </c>
      <c r="DU76" s="42">
        <f t="shared" si="225"/>
        <v>0</v>
      </c>
      <c r="DV76" s="42">
        <f t="shared" si="225"/>
        <v>0</v>
      </c>
      <c r="DW76" s="42">
        <f t="shared" si="225"/>
        <v>0</v>
      </c>
      <c r="DX76" s="42">
        <f t="shared" si="225"/>
        <v>0</v>
      </c>
      <c r="DY76" s="42">
        <f t="shared" si="225"/>
        <v>0</v>
      </c>
      <c r="DZ76" s="42">
        <f t="shared" si="225"/>
        <v>0</v>
      </c>
      <c r="EA76" s="42">
        <f t="shared" si="225"/>
        <v>0</v>
      </c>
      <c r="EB76" s="42">
        <f t="shared" si="225"/>
        <v>0</v>
      </c>
      <c r="EC76" s="42">
        <f t="shared" si="225"/>
        <v>0</v>
      </c>
      <c r="ED76" s="42">
        <f t="shared" si="225"/>
        <v>0</v>
      </c>
      <c r="EE76" s="42">
        <f t="shared" si="225"/>
        <v>0</v>
      </c>
      <c r="EF76" s="42">
        <f t="shared" si="225"/>
        <v>0</v>
      </c>
      <c r="EG76" s="42">
        <f t="shared" si="225"/>
        <v>0</v>
      </c>
      <c r="EH76" s="42">
        <f t="shared" si="225"/>
        <v>0</v>
      </c>
      <c r="EI76" s="42">
        <f t="shared" si="225"/>
        <v>0</v>
      </c>
      <c r="EJ76" s="42">
        <f t="shared" si="225"/>
        <v>0</v>
      </c>
      <c r="EK76" s="42">
        <f t="shared" si="225"/>
        <v>0</v>
      </c>
      <c r="EL76" s="42">
        <f t="shared" si="225"/>
        <v>0</v>
      </c>
      <c r="EM76" s="42">
        <f t="shared" si="225"/>
        <v>0</v>
      </c>
      <c r="EN76" s="42">
        <f t="shared" si="225"/>
        <v>0</v>
      </c>
      <c r="EO76" s="42">
        <f t="shared" si="225"/>
        <v>0</v>
      </c>
      <c r="EP76" s="42">
        <f t="shared" si="225"/>
        <v>0</v>
      </c>
      <c r="EQ76" s="42">
        <f t="shared" si="225"/>
        <v>0</v>
      </c>
      <c r="ER76" s="42">
        <f t="shared" si="225"/>
        <v>0</v>
      </c>
      <c r="ES76" s="42">
        <f t="shared" si="225"/>
        <v>0</v>
      </c>
      <c r="ET76" s="42">
        <f t="shared" si="225"/>
        <v>0</v>
      </c>
      <c r="EU76" s="42">
        <f t="shared" si="225"/>
        <v>0</v>
      </c>
      <c r="EV76" s="42">
        <f t="shared" si="225"/>
        <v>0</v>
      </c>
      <c r="EW76" s="42">
        <f t="shared" si="225"/>
        <v>0</v>
      </c>
      <c r="EX76" s="42">
        <f t="shared" si="225"/>
        <v>0</v>
      </c>
      <c r="EY76" s="42">
        <f t="shared" si="225"/>
        <v>0</v>
      </c>
      <c r="EZ76" s="42">
        <f t="shared" si="225"/>
        <v>0</v>
      </c>
      <c r="FA76" s="42">
        <f t="shared" si="225"/>
        <v>0</v>
      </c>
      <c r="FB76" s="42">
        <f t="shared" si="225"/>
        <v>0</v>
      </c>
      <c r="FC76" s="42">
        <f t="shared" si="225"/>
        <v>0</v>
      </c>
      <c r="FD76" s="42">
        <f t="shared" si="231"/>
        <v>0</v>
      </c>
      <c r="FE76" s="42">
        <f t="shared" si="231"/>
        <v>0</v>
      </c>
      <c r="FF76" s="42">
        <f t="shared" si="231"/>
        <v>0</v>
      </c>
      <c r="FG76" s="42">
        <f t="shared" si="231"/>
        <v>1</v>
      </c>
      <c r="FH76" s="42">
        <f t="shared" si="231"/>
        <v>1</v>
      </c>
      <c r="FI76" s="42">
        <f t="shared" si="231"/>
        <v>0</v>
      </c>
      <c r="FJ76" s="42">
        <f t="shared" si="231"/>
        <v>1</v>
      </c>
      <c r="FK76" s="42">
        <f t="shared" si="231"/>
        <v>0</v>
      </c>
      <c r="FL76" s="42">
        <f t="shared" si="231"/>
        <v>0</v>
      </c>
      <c r="FM76" s="42">
        <f t="shared" si="231"/>
        <v>0</v>
      </c>
      <c r="FN76" s="42">
        <f t="shared" si="231"/>
        <v>0</v>
      </c>
      <c r="FO76" s="42">
        <f t="shared" si="231"/>
        <v>0</v>
      </c>
      <c r="FP76" s="42">
        <f t="shared" si="231"/>
        <v>0</v>
      </c>
      <c r="FQ76" s="42">
        <f t="shared" si="231"/>
        <v>0</v>
      </c>
      <c r="FR76" s="42">
        <f t="shared" si="231"/>
        <v>0</v>
      </c>
      <c r="FS76" s="42">
        <f t="shared" si="231"/>
        <v>0</v>
      </c>
      <c r="FT76" s="42">
        <f t="shared" si="231"/>
        <v>0</v>
      </c>
      <c r="FU76" s="42">
        <f t="shared" si="231"/>
        <v>0</v>
      </c>
      <c r="FV76" s="42">
        <f t="shared" si="231"/>
        <v>0</v>
      </c>
      <c r="FW76" s="42">
        <f t="shared" si="231"/>
        <v>0</v>
      </c>
      <c r="FX76" s="42">
        <f t="shared" si="231"/>
        <v>1</v>
      </c>
      <c r="FY76" s="42">
        <f t="shared" si="231"/>
        <v>1</v>
      </c>
      <c r="FZ76" s="42">
        <f t="shared" si="231"/>
        <v>1</v>
      </c>
      <c r="GA76" s="42">
        <f t="shared" si="231"/>
        <v>1</v>
      </c>
      <c r="GB76" s="42">
        <f t="shared" si="231"/>
        <v>1</v>
      </c>
      <c r="GC76" s="42">
        <f t="shared" si="231"/>
        <v>0</v>
      </c>
      <c r="GD76" s="42">
        <f t="shared" si="231"/>
        <v>0</v>
      </c>
      <c r="GE76" s="42">
        <f t="shared" si="231"/>
        <v>1</v>
      </c>
      <c r="GF76" s="42">
        <f t="shared" si="231"/>
        <v>0</v>
      </c>
      <c r="GG76" s="42">
        <f t="shared" si="231"/>
        <v>1</v>
      </c>
      <c r="GH76" s="42">
        <f t="shared" si="231"/>
        <v>1</v>
      </c>
      <c r="GI76" s="42">
        <f t="shared" si="231"/>
        <v>1</v>
      </c>
      <c r="GJ76" s="42">
        <f t="shared" si="231"/>
        <v>1</v>
      </c>
      <c r="GK76" s="42">
        <f t="shared" si="231"/>
        <v>1</v>
      </c>
      <c r="GL76" s="42">
        <f t="shared" si="231"/>
        <v>0</v>
      </c>
      <c r="GM76" s="42">
        <f t="shared" si="231"/>
        <v>0</v>
      </c>
      <c r="GN76" s="42">
        <f t="shared" si="231"/>
        <v>1</v>
      </c>
      <c r="GO76" s="42">
        <f t="shared" si="226"/>
        <v>1</v>
      </c>
      <c r="GP76" s="42">
        <f t="shared" ref="GP76:JA78" si="235">IF(GP$67=$A76,1,0)</f>
        <v>0</v>
      </c>
      <c r="GQ76" s="42">
        <f t="shared" si="235"/>
        <v>1</v>
      </c>
      <c r="GR76" s="42">
        <f t="shared" si="235"/>
        <v>1</v>
      </c>
      <c r="GS76" s="42">
        <f t="shared" si="235"/>
        <v>1</v>
      </c>
      <c r="GT76" s="42">
        <f t="shared" si="235"/>
        <v>1</v>
      </c>
      <c r="GU76" s="42">
        <f t="shared" si="235"/>
        <v>1</v>
      </c>
      <c r="GV76" s="42">
        <f t="shared" si="235"/>
        <v>0</v>
      </c>
      <c r="GW76" s="42">
        <f t="shared" si="235"/>
        <v>1</v>
      </c>
      <c r="GX76" s="42">
        <f t="shared" si="235"/>
        <v>1</v>
      </c>
      <c r="GY76" s="42">
        <f t="shared" si="235"/>
        <v>1</v>
      </c>
      <c r="GZ76" s="42">
        <f t="shared" si="235"/>
        <v>1</v>
      </c>
      <c r="HA76" s="42">
        <f t="shared" si="235"/>
        <v>1</v>
      </c>
      <c r="HB76" s="42">
        <f t="shared" si="235"/>
        <v>0</v>
      </c>
      <c r="HC76" s="42">
        <f t="shared" si="235"/>
        <v>0</v>
      </c>
      <c r="HD76" s="42">
        <f t="shared" si="235"/>
        <v>0</v>
      </c>
      <c r="HE76" s="42">
        <f t="shared" si="235"/>
        <v>1</v>
      </c>
      <c r="HF76" s="42">
        <f t="shared" si="235"/>
        <v>1</v>
      </c>
      <c r="HG76" s="42">
        <f t="shared" si="235"/>
        <v>1</v>
      </c>
      <c r="HH76" s="42">
        <f t="shared" si="235"/>
        <v>1</v>
      </c>
      <c r="HI76" s="42">
        <f t="shared" si="235"/>
        <v>1</v>
      </c>
      <c r="HJ76" s="42">
        <f t="shared" si="235"/>
        <v>1</v>
      </c>
      <c r="HK76" s="42">
        <f t="shared" si="235"/>
        <v>0</v>
      </c>
      <c r="HL76" s="42">
        <f t="shared" si="235"/>
        <v>0</v>
      </c>
      <c r="HM76" s="42">
        <f t="shared" si="235"/>
        <v>0</v>
      </c>
      <c r="HN76" s="42">
        <f t="shared" si="235"/>
        <v>0</v>
      </c>
      <c r="HO76" s="42">
        <f t="shared" si="235"/>
        <v>0</v>
      </c>
      <c r="HP76" s="42">
        <f t="shared" si="235"/>
        <v>0</v>
      </c>
      <c r="HQ76" s="42">
        <f t="shared" si="235"/>
        <v>0</v>
      </c>
      <c r="HR76" s="42">
        <f t="shared" si="235"/>
        <v>0</v>
      </c>
      <c r="HS76" s="42">
        <f t="shared" si="235"/>
        <v>0</v>
      </c>
      <c r="HT76" s="42">
        <f t="shared" si="235"/>
        <v>0</v>
      </c>
      <c r="HU76" s="42">
        <f t="shared" si="235"/>
        <v>0</v>
      </c>
      <c r="HV76" s="42">
        <f t="shared" si="235"/>
        <v>0</v>
      </c>
      <c r="HW76" s="42">
        <f t="shared" si="235"/>
        <v>0</v>
      </c>
      <c r="HX76" s="42">
        <f t="shared" si="235"/>
        <v>0</v>
      </c>
      <c r="HY76" s="42">
        <f t="shared" si="235"/>
        <v>0</v>
      </c>
      <c r="HZ76" s="42">
        <f t="shared" si="235"/>
        <v>0</v>
      </c>
      <c r="IA76" s="42">
        <f t="shared" si="235"/>
        <v>0</v>
      </c>
      <c r="IB76" s="42">
        <f t="shared" si="235"/>
        <v>0</v>
      </c>
      <c r="IC76" s="42">
        <f t="shared" si="235"/>
        <v>0</v>
      </c>
      <c r="ID76" s="42">
        <f t="shared" si="235"/>
        <v>0</v>
      </c>
      <c r="IE76" s="42">
        <f t="shared" si="235"/>
        <v>0</v>
      </c>
      <c r="IF76" s="42">
        <f t="shared" si="235"/>
        <v>0</v>
      </c>
      <c r="IG76" s="42">
        <f t="shared" si="235"/>
        <v>0</v>
      </c>
      <c r="IH76" s="42">
        <f t="shared" si="235"/>
        <v>0</v>
      </c>
      <c r="II76" s="42">
        <f t="shared" si="235"/>
        <v>0</v>
      </c>
      <c r="IJ76" s="42">
        <f t="shared" si="235"/>
        <v>0</v>
      </c>
      <c r="IK76" s="42">
        <f t="shared" si="235"/>
        <v>0</v>
      </c>
      <c r="IL76" s="42">
        <f t="shared" si="235"/>
        <v>0</v>
      </c>
      <c r="IM76" s="42">
        <f t="shared" si="235"/>
        <v>0</v>
      </c>
      <c r="IN76" s="42">
        <f t="shared" si="235"/>
        <v>0</v>
      </c>
      <c r="IO76" s="42">
        <f t="shared" si="235"/>
        <v>0</v>
      </c>
      <c r="IP76" s="42">
        <f t="shared" si="235"/>
        <v>0</v>
      </c>
      <c r="IQ76" s="42">
        <f t="shared" si="235"/>
        <v>0</v>
      </c>
      <c r="IR76" s="42">
        <f t="shared" si="235"/>
        <v>0</v>
      </c>
      <c r="IS76" s="42">
        <f t="shared" si="235"/>
        <v>0</v>
      </c>
      <c r="IT76" s="42">
        <f t="shared" si="235"/>
        <v>0</v>
      </c>
      <c r="IU76" s="42">
        <f t="shared" si="235"/>
        <v>0</v>
      </c>
      <c r="IV76" s="42">
        <f t="shared" si="235"/>
        <v>0</v>
      </c>
      <c r="IW76" s="42">
        <f t="shared" si="235"/>
        <v>0</v>
      </c>
      <c r="IX76" s="42">
        <f t="shared" si="235"/>
        <v>0</v>
      </c>
      <c r="IY76" s="42">
        <f t="shared" si="235"/>
        <v>0</v>
      </c>
      <c r="IZ76" s="42">
        <f t="shared" si="235"/>
        <v>0</v>
      </c>
      <c r="JA76" s="42">
        <f t="shared" si="235"/>
        <v>0</v>
      </c>
      <c r="JB76" s="42">
        <f t="shared" si="232"/>
        <v>0</v>
      </c>
      <c r="JC76" s="42">
        <f t="shared" si="232"/>
        <v>0</v>
      </c>
      <c r="JD76" s="42">
        <f t="shared" si="232"/>
        <v>0</v>
      </c>
      <c r="JE76" s="42">
        <f t="shared" si="232"/>
        <v>0</v>
      </c>
      <c r="JF76" s="42">
        <f t="shared" si="232"/>
        <v>0</v>
      </c>
      <c r="JG76" s="42">
        <f t="shared" si="232"/>
        <v>0</v>
      </c>
      <c r="JH76" s="42">
        <f t="shared" si="232"/>
        <v>0</v>
      </c>
      <c r="JI76" s="42">
        <f t="shared" si="232"/>
        <v>0</v>
      </c>
      <c r="JJ76" s="42">
        <f t="shared" si="232"/>
        <v>0</v>
      </c>
      <c r="JK76" s="42">
        <f t="shared" si="232"/>
        <v>0</v>
      </c>
      <c r="JL76" s="42">
        <f t="shared" si="232"/>
        <v>0</v>
      </c>
      <c r="JM76" s="42">
        <f t="shared" si="232"/>
        <v>0</v>
      </c>
      <c r="JN76" s="42">
        <f t="shared" si="232"/>
        <v>0</v>
      </c>
      <c r="JO76" s="42">
        <f t="shared" si="232"/>
        <v>0</v>
      </c>
      <c r="JP76" s="42">
        <f t="shared" si="232"/>
        <v>0</v>
      </c>
      <c r="JQ76" s="42">
        <f t="shared" si="232"/>
        <v>0</v>
      </c>
      <c r="JR76" s="42">
        <f t="shared" si="232"/>
        <v>0</v>
      </c>
      <c r="JS76" s="42">
        <f t="shared" si="232"/>
        <v>0</v>
      </c>
      <c r="JT76" s="42">
        <f t="shared" si="232"/>
        <v>0</v>
      </c>
      <c r="JU76" s="42">
        <f t="shared" si="232"/>
        <v>0</v>
      </c>
      <c r="JV76" s="42">
        <f t="shared" si="232"/>
        <v>0</v>
      </c>
      <c r="JW76" s="42">
        <f t="shared" si="232"/>
        <v>0</v>
      </c>
      <c r="JX76" s="42">
        <f t="shared" si="232"/>
        <v>0</v>
      </c>
      <c r="JY76" s="42">
        <f t="shared" si="232"/>
        <v>0</v>
      </c>
      <c r="JZ76" s="42">
        <f t="shared" si="232"/>
        <v>0</v>
      </c>
      <c r="KA76" s="42">
        <f t="shared" si="232"/>
        <v>0</v>
      </c>
      <c r="KB76" s="42">
        <f t="shared" si="232"/>
        <v>0</v>
      </c>
      <c r="KC76" s="42">
        <f t="shared" si="232"/>
        <v>0</v>
      </c>
      <c r="KD76" s="42">
        <f t="shared" si="232"/>
        <v>0</v>
      </c>
      <c r="KE76" s="42">
        <f t="shared" si="232"/>
        <v>0</v>
      </c>
      <c r="KF76" s="42">
        <f t="shared" si="232"/>
        <v>0</v>
      </c>
      <c r="KG76" s="42">
        <f t="shared" si="232"/>
        <v>0</v>
      </c>
      <c r="KH76" s="42">
        <f t="shared" si="232"/>
        <v>0</v>
      </c>
      <c r="KI76" s="42">
        <f t="shared" si="232"/>
        <v>0</v>
      </c>
      <c r="KJ76" s="42">
        <f t="shared" si="232"/>
        <v>0</v>
      </c>
      <c r="KK76" s="42">
        <f t="shared" si="232"/>
        <v>0</v>
      </c>
      <c r="KL76" s="42">
        <f t="shared" si="232"/>
        <v>0</v>
      </c>
      <c r="KM76" s="42">
        <f t="shared" si="232"/>
        <v>0</v>
      </c>
      <c r="KN76" s="42">
        <f t="shared" si="232"/>
        <v>0</v>
      </c>
      <c r="KO76" s="42">
        <f t="shared" si="232"/>
        <v>0</v>
      </c>
      <c r="KP76" s="42">
        <f t="shared" si="232"/>
        <v>0</v>
      </c>
      <c r="KQ76" s="42">
        <f t="shared" si="232"/>
        <v>0</v>
      </c>
      <c r="KR76" s="42">
        <f t="shared" si="232"/>
        <v>0</v>
      </c>
      <c r="KS76" s="42">
        <f t="shared" si="232"/>
        <v>0</v>
      </c>
      <c r="KT76" s="42">
        <f t="shared" si="232"/>
        <v>0</v>
      </c>
      <c r="KU76" s="42">
        <f t="shared" si="232"/>
        <v>0</v>
      </c>
      <c r="KV76" s="42">
        <f t="shared" si="232"/>
        <v>0</v>
      </c>
      <c r="KW76" s="42">
        <f t="shared" si="232"/>
        <v>0</v>
      </c>
      <c r="KX76" s="42">
        <f t="shared" si="232"/>
        <v>0</v>
      </c>
      <c r="KY76" s="42">
        <f t="shared" si="232"/>
        <v>0</v>
      </c>
      <c r="KZ76" s="42">
        <f t="shared" si="232"/>
        <v>0</v>
      </c>
      <c r="LA76" s="42">
        <f t="shared" si="232"/>
        <v>0</v>
      </c>
      <c r="LB76" s="42">
        <f t="shared" si="232"/>
        <v>0</v>
      </c>
      <c r="LC76" s="42">
        <f t="shared" si="232"/>
        <v>0</v>
      </c>
      <c r="LD76" s="42">
        <f t="shared" si="232"/>
        <v>0</v>
      </c>
      <c r="LE76" s="42">
        <f t="shared" si="232"/>
        <v>0</v>
      </c>
      <c r="LF76" s="42">
        <f t="shared" si="232"/>
        <v>0</v>
      </c>
      <c r="LG76" s="42">
        <f t="shared" si="232"/>
        <v>0</v>
      </c>
      <c r="LH76" s="42">
        <f t="shared" si="232"/>
        <v>0</v>
      </c>
      <c r="LI76" s="42">
        <f t="shared" si="232"/>
        <v>0</v>
      </c>
      <c r="LJ76" s="42">
        <f t="shared" si="232"/>
        <v>0</v>
      </c>
      <c r="LK76" s="42">
        <f t="shared" si="232"/>
        <v>0</v>
      </c>
      <c r="LL76" s="42">
        <f t="shared" si="232"/>
        <v>0</v>
      </c>
      <c r="LM76" s="42">
        <f t="shared" si="227"/>
        <v>0</v>
      </c>
      <c r="LN76" s="42">
        <f t="shared" ref="LN76:NY78" si="236">IF(LN$67=$A76,1,0)</f>
        <v>0</v>
      </c>
      <c r="LO76" s="42">
        <f t="shared" si="236"/>
        <v>0</v>
      </c>
      <c r="LP76" s="42">
        <f t="shared" si="236"/>
        <v>0</v>
      </c>
      <c r="LQ76" s="42">
        <f t="shared" si="236"/>
        <v>0</v>
      </c>
      <c r="LR76" s="42">
        <f t="shared" si="236"/>
        <v>0</v>
      </c>
      <c r="LS76" s="42">
        <f t="shared" si="236"/>
        <v>0</v>
      </c>
      <c r="LT76" s="42">
        <f t="shared" si="236"/>
        <v>0</v>
      </c>
      <c r="LU76" s="42">
        <f t="shared" si="236"/>
        <v>0</v>
      </c>
      <c r="LV76" s="42">
        <f t="shared" si="236"/>
        <v>0</v>
      </c>
      <c r="LW76" s="42">
        <f t="shared" si="236"/>
        <v>0</v>
      </c>
      <c r="LX76" s="42">
        <f t="shared" si="236"/>
        <v>0</v>
      </c>
      <c r="LY76" s="42">
        <f t="shared" si="236"/>
        <v>0</v>
      </c>
      <c r="LZ76" s="42">
        <f t="shared" si="236"/>
        <v>0</v>
      </c>
      <c r="MA76" s="42">
        <f t="shared" si="236"/>
        <v>0</v>
      </c>
      <c r="MB76" s="42">
        <f t="shared" si="236"/>
        <v>0</v>
      </c>
      <c r="MC76" s="42">
        <f t="shared" si="236"/>
        <v>0</v>
      </c>
      <c r="MD76" s="42">
        <f t="shared" si="236"/>
        <v>0</v>
      </c>
      <c r="ME76" s="42">
        <f t="shared" si="236"/>
        <v>0</v>
      </c>
      <c r="MF76" s="42">
        <f t="shared" si="236"/>
        <v>0</v>
      </c>
      <c r="MG76" s="42">
        <f t="shared" si="236"/>
        <v>0</v>
      </c>
      <c r="MH76" s="42">
        <f t="shared" si="236"/>
        <v>0</v>
      </c>
      <c r="MI76" s="42">
        <f t="shared" si="236"/>
        <v>0</v>
      </c>
      <c r="MJ76" s="42">
        <f t="shared" si="236"/>
        <v>0</v>
      </c>
      <c r="MK76" s="42">
        <f t="shared" si="236"/>
        <v>0</v>
      </c>
      <c r="ML76" s="42">
        <f t="shared" si="236"/>
        <v>0</v>
      </c>
      <c r="MM76" s="42">
        <f t="shared" si="236"/>
        <v>0</v>
      </c>
      <c r="MN76" s="42">
        <f t="shared" si="236"/>
        <v>0</v>
      </c>
      <c r="MO76" s="42">
        <f t="shared" si="236"/>
        <v>0</v>
      </c>
      <c r="MP76" s="42">
        <f t="shared" si="236"/>
        <v>0</v>
      </c>
      <c r="MQ76" s="42">
        <f t="shared" si="236"/>
        <v>0</v>
      </c>
      <c r="MR76" s="42">
        <f t="shared" si="236"/>
        <v>0</v>
      </c>
      <c r="MS76" s="42">
        <f t="shared" si="236"/>
        <v>0</v>
      </c>
      <c r="MT76" s="42">
        <f t="shared" si="236"/>
        <v>0</v>
      </c>
      <c r="MU76" s="42">
        <f t="shared" si="236"/>
        <v>0</v>
      </c>
      <c r="MV76" s="42">
        <f t="shared" si="236"/>
        <v>0</v>
      </c>
      <c r="MW76" s="42">
        <f t="shared" si="236"/>
        <v>0</v>
      </c>
      <c r="MX76" s="42">
        <f t="shared" si="236"/>
        <v>0</v>
      </c>
      <c r="MY76" s="42">
        <f t="shared" si="236"/>
        <v>0</v>
      </c>
      <c r="MZ76" s="42">
        <f t="shared" si="236"/>
        <v>0</v>
      </c>
      <c r="NA76" s="42">
        <f t="shared" si="236"/>
        <v>0</v>
      </c>
      <c r="NB76" s="42">
        <f t="shared" si="236"/>
        <v>0</v>
      </c>
      <c r="NC76" s="42">
        <f t="shared" si="236"/>
        <v>0</v>
      </c>
      <c r="ND76" s="42">
        <f t="shared" si="236"/>
        <v>0</v>
      </c>
      <c r="NE76" s="42">
        <f t="shared" si="236"/>
        <v>0</v>
      </c>
      <c r="NF76" s="42">
        <f t="shared" si="236"/>
        <v>0</v>
      </c>
      <c r="NG76" s="42">
        <f t="shared" si="236"/>
        <v>0</v>
      </c>
      <c r="NH76" s="42">
        <f t="shared" si="236"/>
        <v>0</v>
      </c>
      <c r="NI76" s="42">
        <f t="shared" si="236"/>
        <v>0</v>
      </c>
      <c r="NJ76" s="42">
        <f t="shared" si="236"/>
        <v>0</v>
      </c>
      <c r="NK76" s="42">
        <f t="shared" si="236"/>
        <v>0</v>
      </c>
      <c r="NL76" s="42">
        <f t="shared" si="236"/>
        <v>0</v>
      </c>
      <c r="NM76" s="42">
        <f t="shared" si="236"/>
        <v>0</v>
      </c>
      <c r="NN76" s="42">
        <f t="shared" si="236"/>
        <v>0</v>
      </c>
      <c r="NO76" s="42">
        <f t="shared" si="236"/>
        <v>0</v>
      </c>
      <c r="NP76" s="42">
        <f t="shared" si="236"/>
        <v>0</v>
      </c>
      <c r="NQ76" s="42">
        <f t="shared" si="236"/>
        <v>0</v>
      </c>
      <c r="NR76" s="42">
        <f t="shared" si="236"/>
        <v>0</v>
      </c>
      <c r="NS76" s="42">
        <f t="shared" si="236"/>
        <v>0</v>
      </c>
      <c r="NT76" s="42">
        <f t="shared" si="236"/>
        <v>0</v>
      </c>
      <c r="NU76" s="42">
        <f t="shared" si="236"/>
        <v>0</v>
      </c>
      <c r="NV76" s="42">
        <f t="shared" si="236"/>
        <v>0</v>
      </c>
      <c r="NW76" s="42">
        <f t="shared" si="236"/>
        <v>0</v>
      </c>
      <c r="NX76" s="42">
        <f t="shared" si="236"/>
        <v>0</v>
      </c>
      <c r="NY76" s="42">
        <f t="shared" si="236"/>
        <v>0</v>
      </c>
      <c r="NZ76" s="42">
        <f t="shared" si="233"/>
        <v>0</v>
      </c>
      <c r="OA76" s="42">
        <f t="shared" si="233"/>
        <v>0</v>
      </c>
      <c r="OB76" s="42">
        <f t="shared" si="233"/>
        <v>0</v>
      </c>
      <c r="OC76" s="42">
        <f t="shared" si="233"/>
        <v>0</v>
      </c>
      <c r="OD76" s="42">
        <f t="shared" si="233"/>
        <v>0</v>
      </c>
      <c r="OE76" s="42">
        <f t="shared" si="233"/>
        <v>0</v>
      </c>
      <c r="OF76" s="42">
        <f t="shared" si="233"/>
        <v>0</v>
      </c>
      <c r="OG76" s="42">
        <f t="shared" si="233"/>
        <v>0</v>
      </c>
      <c r="OH76" s="42">
        <f t="shared" si="233"/>
        <v>0</v>
      </c>
      <c r="OI76" s="42">
        <f t="shared" si="233"/>
        <v>0</v>
      </c>
      <c r="OJ76" s="42">
        <f t="shared" si="233"/>
        <v>0</v>
      </c>
      <c r="OK76" s="42">
        <f t="shared" si="233"/>
        <v>0</v>
      </c>
      <c r="OL76" s="42">
        <f t="shared" si="233"/>
        <v>0</v>
      </c>
      <c r="OM76" s="42">
        <f t="shared" si="233"/>
        <v>0</v>
      </c>
      <c r="ON76" s="42">
        <f t="shared" si="233"/>
        <v>0</v>
      </c>
      <c r="OO76" s="42">
        <f t="shared" si="233"/>
        <v>0</v>
      </c>
      <c r="OP76" s="42">
        <f t="shared" si="233"/>
        <v>0</v>
      </c>
      <c r="OQ76" s="42">
        <f t="shared" si="233"/>
        <v>0</v>
      </c>
      <c r="OR76" s="42">
        <f t="shared" si="233"/>
        <v>0</v>
      </c>
      <c r="OS76" s="42">
        <f t="shared" si="233"/>
        <v>0</v>
      </c>
      <c r="OT76" s="42">
        <f t="shared" si="233"/>
        <v>0</v>
      </c>
      <c r="OU76" s="42">
        <f t="shared" si="233"/>
        <v>0</v>
      </c>
      <c r="OV76" s="42">
        <f t="shared" si="233"/>
        <v>0</v>
      </c>
      <c r="OW76" s="42">
        <f t="shared" si="233"/>
        <v>0</v>
      </c>
      <c r="OX76" s="42">
        <f t="shared" si="233"/>
        <v>0</v>
      </c>
      <c r="OY76" s="42">
        <f t="shared" si="233"/>
        <v>0</v>
      </c>
      <c r="OZ76" s="42">
        <f t="shared" si="233"/>
        <v>0</v>
      </c>
      <c r="PA76" s="42">
        <f t="shared" si="233"/>
        <v>0</v>
      </c>
      <c r="PB76" s="42">
        <f t="shared" si="233"/>
        <v>0</v>
      </c>
      <c r="PC76" s="42">
        <f t="shared" si="233"/>
        <v>0</v>
      </c>
      <c r="PD76" s="42">
        <f t="shared" si="233"/>
        <v>0</v>
      </c>
      <c r="PE76" s="42">
        <f t="shared" si="233"/>
        <v>0</v>
      </c>
      <c r="PF76" s="42">
        <f t="shared" si="233"/>
        <v>0</v>
      </c>
      <c r="PG76" s="42">
        <f t="shared" si="233"/>
        <v>0</v>
      </c>
      <c r="PH76" s="42">
        <f t="shared" si="233"/>
        <v>0</v>
      </c>
      <c r="PI76" s="42">
        <f t="shared" si="233"/>
        <v>0</v>
      </c>
      <c r="PJ76" s="42">
        <f t="shared" si="233"/>
        <v>0</v>
      </c>
      <c r="PK76" s="42">
        <f t="shared" si="233"/>
        <v>0</v>
      </c>
      <c r="PL76" s="42">
        <f t="shared" si="233"/>
        <v>0</v>
      </c>
      <c r="PM76" s="42">
        <f t="shared" si="233"/>
        <v>0</v>
      </c>
      <c r="PN76" s="42">
        <f t="shared" si="233"/>
        <v>0</v>
      </c>
      <c r="PO76" s="42">
        <f t="shared" si="233"/>
        <v>0</v>
      </c>
      <c r="PP76" s="42">
        <f t="shared" si="233"/>
        <v>0</v>
      </c>
      <c r="PQ76" s="42">
        <f t="shared" si="233"/>
        <v>0</v>
      </c>
      <c r="PR76" s="42">
        <f t="shared" si="233"/>
        <v>0</v>
      </c>
      <c r="PS76" s="42">
        <f t="shared" si="233"/>
        <v>0</v>
      </c>
      <c r="PT76" s="42">
        <f t="shared" si="233"/>
        <v>0</v>
      </c>
      <c r="PU76" s="42">
        <f t="shared" si="233"/>
        <v>0</v>
      </c>
      <c r="PV76" s="42">
        <f t="shared" si="233"/>
        <v>0</v>
      </c>
      <c r="PW76" s="42">
        <f t="shared" si="233"/>
        <v>0</v>
      </c>
      <c r="PX76" s="42">
        <f t="shared" si="233"/>
        <v>0</v>
      </c>
      <c r="PY76" s="42">
        <f t="shared" si="233"/>
        <v>0</v>
      </c>
      <c r="PZ76" s="42">
        <f t="shared" si="233"/>
        <v>0</v>
      </c>
      <c r="QA76" s="42">
        <f t="shared" si="233"/>
        <v>0</v>
      </c>
      <c r="QB76" s="42">
        <f t="shared" si="233"/>
        <v>0</v>
      </c>
      <c r="QC76" s="42">
        <f t="shared" si="233"/>
        <v>0</v>
      </c>
      <c r="QD76" s="42">
        <f t="shared" si="233"/>
        <v>0</v>
      </c>
      <c r="QE76" s="42">
        <f t="shared" si="233"/>
        <v>0</v>
      </c>
      <c r="QF76" s="42">
        <f t="shared" si="233"/>
        <v>0</v>
      </c>
      <c r="QG76" s="42">
        <f t="shared" si="233"/>
        <v>0</v>
      </c>
      <c r="QH76" s="42">
        <f t="shared" si="233"/>
        <v>0</v>
      </c>
      <c r="QI76" s="42">
        <f t="shared" si="233"/>
        <v>0</v>
      </c>
      <c r="QJ76" s="42">
        <f t="shared" si="233"/>
        <v>0</v>
      </c>
      <c r="QK76" s="42">
        <f t="shared" si="228"/>
        <v>0</v>
      </c>
      <c r="QL76" s="42">
        <f t="shared" ref="QL76:SW78" si="237">IF(QL$67=$A76,1,0)</f>
        <v>0</v>
      </c>
      <c r="QM76" s="42">
        <f t="shared" si="237"/>
        <v>0</v>
      </c>
      <c r="QN76" s="42">
        <f t="shared" si="237"/>
        <v>0</v>
      </c>
      <c r="QO76" s="42">
        <f t="shared" si="237"/>
        <v>0</v>
      </c>
      <c r="QP76" s="42">
        <f t="shared" si="237"/>
        <v>0</v>
      </c>
      <c r="QQ76" s="42">
        <f t="shared" si="237"/>
        <v>0</v>
      </c>
      <c r="QR76" s="42">
        <f t="shared" si="237"/>
        <v>0</v>
      </c>
      <c r="QS76" s="42">
        <f t="shared" si="237"/>
        <v>0</v>
      </c>
      <c r="QT76" s="42">
        <f t="shared" si="237"/>
        <v>0</v>
      </c>
      <c r="QU76" s="42">
        <f t="shared" si="237"/>
        <v>0</v>
      </c>
      <c r="QV76" s="42">
        <f t="shared" si="237"/>
        <v>0</v>
      </c>
      <c r="QW76" s="42">
        <f t="shared" si="237"/>
        <v>0</v>
      </c>
      <c r="QX76" s="42">
        <f t="shared" si="237"/>
        <v>0</v>
      </c>
      <c r="QY76" s="42">
        <f t="shared" si="237"/>
        <v>0</v>
      </c>
      <c r="QZ76" s="42">
        <f t="shared" si="237"/>
        <v>0</v>
      </c>
      <c r="RA76" s="42">
        <f t="shared" si="237"/>
        <v>0</v>
      </c>
      <c r="RB76" s="42">
        <f t="shared" si="237"/>
        <v>0</v>
      </c>
      <c r="RC76" s="42">
        <f t="shared" si="237"/>
        <v>0</v>
      </c>
      <c r="RD76" s="42">
        <f t="shared" si="237"/>
        <v>0</v>
      </c>
      <c r="RE76" s="42">
        <f t="shared" si="237"/>
        <v>0</v>
      </c>
      <c r="RF76" s="42">
        <f t="shared" si="237"/>
        <v>0</v>
      </c>
      <c r="RG76" s="42">
        <f t="shared" si="237"/>
        <v>0</v>
      </c>
      <c r="RH76" s="42">
        <f t="shared" si="237"/>
        <v>0</v>
      </c>
      <c r="RI76" s="42">
        <f t="shared" si="237"/>
        <v>0</v>
      </c>
      <c r="RJ76" s="42">
        <f t="shared" si="237"/>
        <v>0</v>
      </c>
      <c r="RK76" s="42">
        <f t="shared" si="237"/>
        <v>0</v>
      </c>
      <c r="RL76" s="42">
        <f t="shared" si="237"/>
        <v>0</v>
      </c>
      <c r="RM76" s="42">
        <f t="shared" si="237"/>
        <v>0</v>
      </c>
      <c r="RN76" s="42">
        <f t="shared" si="237"/>
        <v>0</v>
      </c>
      <c r="RO76" s="42">
        <f t="shared" si="237"/>
        <v>0</v>
      </c>
      <c r="RP76" s="42">
        <f t="shared" si="237"/>
        <v>0</v>
      </c>
      <c r="RQ76" s="42">
        <f t="shared" si="237"/>
        <v>0</v>
      </c>
      <c r="RR76" s="42">
        <f t="shared" si="237"/>
        <v>0</v>
      </c>
      <c r="RS76" s="42">
        <f t="shared" si="237"/>
        <v>0</v>
      </c>
      <c r="RT76" s="42">
        <f t="shared" si="237"/>
        <v>0</v>
      </c>
      <c r="RU76" s="42">
        <f t="shared" si="237"/>
        <v>0</v>
      </c>
      <c r="RV76" s="42">
        <f t="shared" si="237"/>
        <v>0</v>
      </c>
      <c r="RW76" s="42">
        <f t="shared" si="237"/>
        <v>0</v>
      </c>
      <c r="RX76" s="42">
        <f t="shared" si="237"/>
        <v>0</v>
      </c>
      <c r="RY76" s="42">
        <f t="shared" si="237"/>
        <v>0</v>
      </c>
      <c r="RZ76" s="42">
        <f t="shared" si="237"/>
        <v>0</v>
      </c>
      <c r="SA76" s="42">
        <f t="shared" si="237"/>
        <v>0</v>
      </c>
      <c r="SB76" s="42">
        <f t="shared" si="237"/>
        <v>0</v>
      </c>
      <c r="SC76" s="42">
        <f t="shared" si="237"/>
        <v>0</v>
      </c>
      <c r="SD76" s="42">
        <f t="shared" si="237"/>
        <v>0</v>
      </c>
      <c r="SE76" s="42">
        <f t="shared" si="237"/>
        <v>0</v>
      </c>
      <c r="SF76" s="42">
        <f t="shared" si="237"/>
        <v>0</v>
      </c>
      <c r="SG76" s="42">
        <f t="shared" si="237"/>
        <v>0</v>
      </c>
      <c r="SH76" s="42">
        <f t="shared" si="237"/>
        <v>0</v>
      </c>
      <c r="SI76" s="42">
        <f t="shared" si="237"/>
        <v>0</v>
      </c>
      <c r="SJ76" s="42">
        <f t="shared" si="237"/>
        <v>0</v>
      </c>
      <c r="SK76" s="42">
        <f t="shared" si="237"/>
        <v>0</v>
      </c>
      <c r="SL76" s="42">
        <f t="shared" si="237"/>
        <v>0</v>
      </c>
      <c r="SM76" s="42">
        <f t="shared" si="237"/>
        <v>0</v>
      </c>
      <c r="SN76" s="42">
        <f t="shared" si="237"/>
        <v>0</v>
      </c>
      <c r="SO76" s="42">
        <f t="shared" si="237"/>
        <v>0</v>
      </c>
      <c r="SP76" s="42">
        <f t="shared" si="237"/>
        <v>0</v>
      </c>
      <c r="SQ76" s="42">
        <f t="shared" si="237"/>
        <v>0</v>
      </c>
      <c r="SR76" s="42">
        <f t="shared" si="237"/>
        <v>0</v>
      </c>
      <c r="SS76" s="42">
        <f t="shared" si="237"/>
        <v>0</v>
      </c>
      <c r="ST76" s="42">
        <f t="shared" si="237"/>
        <v>0</v>
      </c>
      <c r="SU76" s="42">
        <f t="shared" si="237"/>
        <v>0</v>
      </c>
      <c r="SV76" s="42">
        <f t="shared" si="237"/>
        <v>0</v>
      </c>
      <c r="SW76" s="42">
        <f t="shared" si="237"/>
        <v>0</v>
      </c>
      <c r="SX76" s="42">
        <f t="shared" si="234"/>
        <v>0</v>
      </c>
      <c r="SY76" s="42">
        <f t="shared" si="234"/>
        <v>0</v>
      </c>
      <c r="SZ76" s="42">
        <f t="shared" si="234"/>
        <v>0</v>
      </c>
      <c r="TA76" s="42">
        <f t="shared" si="234"/>
        <v>0</v>
      </c>
      <c r="TB76" s="42">
        <f t="shared" si="234"/>
        <v>0</v>
      </c>
      <c r="TC76" s="42">
        <f t="shared" si="234"/>
        <v>0</v>
      </c>
      <c r="TD76" s="42">
        <f t="shared" si="234"/>
        <v>0</v>
      </c>
      <c r="TE76" s="42">
        <f t="shared" si="234"/>
        <v>0</v>
      </c>
      <c r="TF76" s="42">
        <f t="shared" si="234"/>
        <v>0</v>
      </c>
      <c r="TG76" s="42">
        <f t="shared" si="234"/>
        <v>0</v>
      </c>
      <c r="TH76" s="42">
        <f t="shared" si="234"/>
        <v>0</v>
      </c>
      <c r="TI76" s="42">
        <f t="shared" si="234"/>
        <v>0</v>
      </c>
      <c r="TJ76" s="42">
        <f t="shared" si="234"/>
        <v>0</v>
      </c>
      <c r="TK76" s="42">
        <f t="shared" si="234"/>
        <v>0</v>
      </c>
      <c r="TL76" s="42">
        <f t="shared" si="234"/>
        <v>0</v>
      </c>
      <c r="TM76" s="42">
        <f t="shared" si="234"/>
        <v>0</v>
      </c>
      <c r="TN76" s="42">
        <f t="shared" si="234"/>
        <v>0</v>
      </c>
      <c r="TO76" s="42">
        <f t="shared" si="234"/>
        <v>0</v>
      </c>
      <c r="TP76" s="42">
        <f t="shared" si="234"/>
        <v>0</v>
      </c>
      <c r="TQ76" s="42">
        <f t="shared" si="234"/>
        <v>0</v>
      </c>
      <c r="TR76" s="42">
        <f t="shared" si="234"/>
        <v>0</v>
      </c>
      <c r="TS76" s="42">
        <f t="shared" si="234"/>
        <v>0</v>
      </c>
      <c r="TT76" s="42">
        <f t="shared" si="234"/>
        <v>0</v>
      </c>
      <c r="TU76" s="42">
        <f t="shared" si="234"/>
        <v>0</v>
      </c>
      <c r="TV76" s="42">
        <f t="shared" si="234"/>
        <v>0</v>
      </c>
      <c r="TW76" s="42">
        <f t="shared" si="234"/>
        <v>0</v>
      </c>
      <c r="TX76" s="42">
        <f t="shared" si="234"/>
        <v>0</v>
      </c>
      <c r="TY76" s="42">
        <f t="shared" si="234"/>
        <v>0</v>
      </c>
      <c r="TZ76" s="42">
        <f t="shared" si="234"/>
        <v>0</v>
      </c>
      <c r="UA76" s="42">
        <f t="shared" si="234"/>
        <v>0</v>
      </c>
      <c r="UB76" s="42">
        <f t="shared" si="234"/>
        <v>0</v>
      </c>
      <c r="UC76" s="42">
        <f t="shared" si="234"/>
        <v>0</v>
      </c>
      <c r="UD76" s="42">
        <f t="shared" si="234"/>
        <v>0</v>
      </c>
      <c r="UE76" s="42">
        <f t="shared" si="234"/>
        <v>0</v>
      </c>
      <c r="UF76" s="42">
        <f t="shared" si="234"/>
        <v>0</v>
      </c>
      <c r="UG76" s="42">
        <f t="shared" si="234"/>
        <v>0</v>
      </c>
      <c r="UH76" s="42">
        <f t="shared" si="234"/>
        <v>0</v>
      </c>
      <c r="UI76" s="42">
        <f t="shared" si="234"/>
        <v>0</v>
      </c>
      <c r="UJ76" s="42">
        <f t="shared" si="234"/>
        <v>0</v>
      </c>
      <c r="UK76" s="42">
        <f t="shared" si="234"/>
        <v>0</v>
      </c>
      <c r="UL76" s="42">
        <f t="shared" si="234"/>
        <v>0</v>
      </c>
      <c r="UM76" s="42">
        <f t="shared" si="234"/>
        <v>0</v>
      </c>
      <c r="UN76" s="42">
        <f t="shared" si="234"/>
        <v>0</v>
      </c>
      <c r="UO76" s="42">
        <f t="shared" si="234"/>
        <v>0</v>
      </c>
      <c r="UP76" s="42">
        <f t="shared" si="234"/>
        <v>0</v>
      </c>
      <c r="UQ76" s="42">
        <f t="shared" si="234"/>
        <v>0</v>
      </c>
      <c r="UR76" s="42">
        <f t="shared" si="234"/>
        <v>0</v>
      </c>
      <c r="US76" s="42">
        <f t="shared" si="234"/>
        <v>0</v>
      </c>
      <c r="UT76" s="42">
        <f t="shared" si="234"/>
        <v>0</v>
      </c>
      <c r="UU76" s="42">
        <f t="shared" si="234"/>
        <v>0</v>
      </c>
      <c r="UV76" s="42">
        <f t="shared" si="234"/>
        <v>0</v>
      </c>
      <c r="UW76" s="42">
        <f t="shared" si="234"/>
        <v>0</v>
      </c>
      <c r="UX76" s="42">
        <f t="shared" si="234"/>
        <v>0</v>
      </c>
      <c r="UY76" s="42">
        <f t="shared" si="234"/>
        <v>0</v>
      </c>
      <c r="UZ76" s="42">
        <f t="shared" si="234"/>
        <v>0</v>
      </c>
      <c r="VA76" s="42">
        <f t="shared" si="234"/>
        <v>0</v>
      </c>
      <c r="VB76" s="42">
        <f t="shared" si="234"/>
        <v>0</v>
      </c>
      <c r="VC76" s="42">
        <f t="shared" si="234"/>
        <v>0</v>
      </c>
      <c r="VD76" s="42">
        <f t="shared" si="234"/>
        <v>0</v>
      </c>
      <c r="VE76" s="42">
        <f t="shared" si="234"/>
        <v>0</v>
      </c>
      <c r="VF76" s="42">
        <f t="shared" si="234"/>
        <v>0</v>
      </c>
      <c r="VG76" s="42">
        <f t="shared" si="234"/>
        <v>0</v>
      </c>
      <c r="VH76" s="42">
        <f t="shared" si="234"/>
        <v>0</v>
      </c>
      <c r="VI76" s="42">
        <f t="shared" si="229"/>
        <v>0</v>
      </c>
      <c r="VJ76" s="42">
        <f t="shared" ref="VJ76:XU78" si="238">IF(VJ$67=$A76,1,0)</f>
        <v>0</v>
      </c>
      <c r="VK76" s="42">
        <f t="shared" si="238"/>
        <v>0</v>
      </c>
      <c r="VL76" s="42">
        <f t="shared" si="238"/>
        <v>0</v>
      </c>
      <c r="VM76" s="42">
        <f t="shared" si="238"/>
        <v>0</v>
      </c>
      <c r="VN76" s="42">
        <f t="shared" si="238"/>
        <v>0</v>
      </c>
      <c r="VO76" s="42">
        <f t="shared" si="238"/>
        <v>0</v>
      </c>
      <c r="VP76" s="42">
        <f t="shared" si="238"/>
        <v>0</v>
      </c>
      <c r="VQ76" s="42">
        <f t="shared" si="238"/>
        <v>0</v>
      </c>
      <c r="VR76" s="42">
        <f t="shared" si="238"/>
        <v>0</v>
      </c>
      <c r="VS76" s="42">
        <f t="shared" si="238"/>
        <v>0</v>
      </c>
      <c r="VT76" s="42">
        <f t="shared" si="238"/>
        <v>0</v>
      </c>
      <c r="VU76" s="42">
        <f t="shared" si="238"/>
        <v>0</v>
      </c>
      <c r="VV76" s="42">
        <f t="shared" si="238"/>
        <v>0</v>
      </c>
      <c r="VW76" s="42">
        <f t="shared" si="238"/>
        <v>0</v>
      </c>
      <c r="VX76" s="42">
        <f t="shared" si="238"/>
        <v>0</v>
      </c>
      <c r="VY76" s="42">
        <f t="shared" si="238"/>
        <v>0</v>
      </c>
      <c r="VZ76" s="42">
        <f t="shared" si="238"/>
        <v>0</v>
      </c>
      <c r="WA76" s="42">
        <f t="shared" si="238"/>
        <v>0</v>
      </c>
      <c r="WB76" s="42">
        <f t="shared" si="238"/>
        <v>0</v>
      </c>
      <c r="WC76" s="42">
        <f t="shared" si="238"/>
        <v>0</v>
      </c>
      <c r="WD76" s="42">
        <f t="shared" si="238"/>
        <v>0</v>
      </c>
      <c r="WE76" s="42">
        <f t="shared" si="238"/>
        <v>0</v>
      </c>
      <c r="WF76" s="42">
        <f t="shared" si="238"/>
        <v>0</v>
      </c>
      <c r="WG76" s="42">
        <f t="shared" si="238"/>
        <v>0</v>
      </c>
      <c r="WH76" s="42">
        <f t="shared" si="238"/>
        <v>0</v>
      </c>
      <c r="WI76" s="42">
        <f t="shared" si="238"/>
        <v>0</v>
      </c>
      <c r="WJ76" s="42">
        <f t="shared" si="238"/>
        <v>0</v>
      </c>
      <c r="WK76" s="42">
        <f t="shared" si="238"/>
        <v>0</v>
      </c>
      <c r="WL76" s="42">
        <f t="shared" si="238"/>
        <v>0</v>
      </c>
      <c r="WM76" s="42">
        <f t="shared" si="238"/>
        <v>0</v>
      </c>
      <c r="WN76" s="42">
        <f t="shared" si="238"/>
        <v>0</v>
      </c>
      <c r="WO76" s="42">
        <f t="shared" si="238"/>
        <v>0</v>
      </c>
      <c r="WP76" s="42">
        <f t="shared" si="238"/>
        <v>0</v>
      </c>
      <c r="WQ76" s="42">
        <f t="shared" si="238"/>
        <v>0</v>
      </c>
      <c r="WR76" s="42">
        <f t="shared" si="238"/>
        <v>0</v>
      </c>
      <c r="WS76" s="42">
        <f t="shared" si="238"/>
        <v>0</v>
      </c>
      <c r="WT76" s="42">
        <f t="shared" si="238"/>
        <v>0</v>
      </c>
      <c r="WU76" s="42">
        <f t="shared" si="238"/>
        <v>0</v>
      </c>
      <c r="WV76" s="42">
        <f t="shared" si="238"/>
        <v>0</v>
      </c>
      <c r="WW76" s="42">
        <f t="shared" si="238"/>
        <v>0</v>
      </c>
      <c r="WX76" s="42">
        <f t="shared" si="238"/>
        <v>0</v>
      </c>
      <c r="WY76" s="42">
        <f t="shared" si="238"/>
        <v>0</v>
      </c>
      <c r="WZ76" s="42">
        <f t="shared" si="238"/>
        <v>0</v>
      </c>
      <c r="XA76" s="42">
        <f t="shared" si="238"/>
        <v>0</v>
      </c>
      <c r="XB76" s="42">
        <f t="shared" si="238"/>
        <v>0</v>
      </c>
      <c r="XC76" s="42">
        <f t="shared" si="238"/>
        <v>0</v>
      </c>
      <c r="XD76" s="42">
        <f t="shared" si="238"/>
        <v>0</v>
      </c>
      <c r="XE76" s="42">
        <f t="shared" si="238"/>
        <v>0</v>
      </c>
      <c r="XF76" s="42">
        <f t="shared" si="238"/>
        <v>0</v>
      </c>
      <c r="XG76" s="42">
        <f t="shared" si="238"/>
        <v>0</v>
      </c>
      <c r="XH76" s="42">
        <f t="shared" si="238"/>
        <v>0</v>
      </c>
      <c r="XI76" s="42">
        <f t="shared" si="238"/>
        <v>0</v>
      </c>
      <c r="XJ76" s="42">
        <f t="shared" si="238"/>
        <v>0</v>
      </c>
      <c r="XK76" s="42">
        <f t="shared" si="238"/>
        <v>0</v>
      </c>
      <c r="XL76" s="42">
        <f t="shared" si="238"/>
        <v>0</v>
      </c>
      <c r="XM76" s="42">
        <f t="shared" si="238"/>
        <v>0</v>
      </c>
      <c r="XN76" s="42">
        <f t="shared" si="238"/>
        <v>0</v>
      </c>
      <c r="XO76" s="42">
        <f t="shared" si="238"/>
        <v>0</v>
      </c>
      <c r="XP76" s="42">
        <f t="shared" si="238"/>
        <v>0</v>
      </c>
      <c r="XQ76" s="42">
        <f t="shared" si="238"/>
        <v>0</v>
      </c>
      <c r="XR76" s="42">
        <f t="shared" si="238"/>
        <v>0</v>
      </c>
      <c r="XS76" s="42">
        <f t="shared" si="238"/>
        <v>0</v>
      </c>
      <c r="XT76" s="42">
        <f t="shared" si="238"/>
        <v>0</v>
      </c>
      <c r="XU76" s="42">
        <f t="shared" si="238"/>
        <v>0</v>
      </c>
      <c r="XV76" s="42">
        <f t="shared" si="223"/>
        <v>0</v>
      </c>
      <c r="XW76" s="42">
        <f t="shared" si="223"/>
        <v>0</v>
      </c>
      <c r="XX76" s="42">
        <f t="shared" si="223"/>
        <v>0</v>
      </c>
      <c r="XY76" s="42">
        <f t="shared" si="223"/>
        <v>0</v>
      </c>
      <c r="XZ76" s="42">
        <f t="shared" si="223"/>
        <v>0</v>
      </c>
      <c r="YA76" s="42">
        <f t="shared" si="223"/>
        <v>0</v>
      </c>
      <c r="YB76" s="42">
        <f t="shared" si="223"/>
        <v>0</v>
      </c>
      <c r="YC76" s="42">
        <f t="shared" si="223"/>
        <v>0</v>
      </c>
      <c r="YD76" s="42">
        <f t="shared" si="217"/>
        <v>0</v>
      </c>
      <c r="YE76" s="23"/>
    </row>
    <row r="77" spans="1:655" x14ac:dyDescent="0.55000000000000004">
      <c r="A77" t="s">
        <v>101</v>
      </c>
      <c r="B77" s="42">
        <f t="shared" si="218"/>
        <v>0</v>
      </c>
      <c r="C77" s="42">
        <f t="shared" si="218"/>
        <v>0</v>
      </c>
      <c r="D77" s="42">
        <f t="shared" si="218"/>
        <v>0</v>
      </c>
      <c r="E77" s="42">
        <f t="shared" si="218"/>
        <v>0</v>
      </c>
      <c r="F77" s="42">
        <f t="shared" si="218"/>
        <v>0</v>
      </c>
      <c r="G77" s="42">
        <f t="shared" si="218"/>
        <v>0</v>
      </c>
      <c r="H77" s="42">
        <f t="shared" si="218"/>
        <v>0</v>
      </c>
      <c r="I77" s="42">
        <f t="shared" si="218"/>
        <v>0</v>
      </c>
      <c r="J77" s="42">
        <f t="shared" si="218"/>
        <v>0</v>
      </c>
      <c r="K77" s="42">
        <f t="shared" si="218"/>
        <v>0</v>
      </c>
      <c r="L77" s="42">
        <f t="shared" si="218"/>
        <v>0</v>
      </c>
      <c r="M77" s="42">
        <f t="shared" si="218"/>
        <v>0</v>
      </c>
      <c r="N77" s="42">
        <f t="shared" si="218"/>
        <v>0</v>
      </c>
      <c r="O77" s="42">
        <f t="shared" si="218"/>
        <v>0</v>
      </c>
      <c r="P77" s="42">
        <f t="shared" si="218"/>
        <v>0</v>
      </c>
      <c r="Q77" s="42">
        <f t="shared" si="218"/>
        <v>0</v>
      </c>
      <c r="R77" s="42">
        <f t="shared" si="230"/>
        <v>0</v>
      </c>
      <c r="S77" s="42">
        <f t="shared" si="230"/>
        <v>0</v>
      </c>
      <c r="T77" s="42">
        <f t="shared" si="230"/>
        <v>0</v>
      </c>
      <c r="U77" s="42">
        <f t="shared" si="230"/>
        <v>0</v>
      </c>
      <c r="V77" s="42">
        <f t="shared" si="230"/>
        <v>0</v>
      </c>
      <c r="W77" s="42">
        <f t="shared" si="230"/>
        <v>0</v>
      </c>
      <c r="X77" s="42">
        <f t="shared" si="230"/>
        <v>0</v>
      </c>
      <c r="Y77" s="42">
        <f t="shared" si="230"/>
        <v>0</v>
      </c>
      <c r="Z77" s="42">
        <f t="shared" si="230"/>
        <v>0</v>
      </c>
      <c r="AA77" s="42">
        <f t="shared" si="230"/>
        <v>0</v>
      </c>
      <c r="AB77" s="42">
        <f t="shared" si="230"/>
        <v>0</v>
      </c>
      <c r="AC77" s="42">
        <f t="shared" si="230"/>
        <v>0</v>
      </c>
      <c r="AD77" s="42">
        <f t="shared" si="230"/>
        <v>0</v>
      </c>
      <c r="AE77" s="42">
        <f t="shared" si="230"/>
        <v>0</v>
      </c>
      <c r="AF77" s="42">
        <f t="shared" si="230"/>
        <v>0</v>
      </c>
      <c r="AG77" s="42">
        <f t="shared" si="230"/>
        <v>0</v>
      </c>
      <c r="AH77" s="42">
        <f t="shared" si="230"/>
        <v>0</v>
      </c>
      <c r="AI77" s="42">
        <f t="shared" si="230"/>
        <v>0</v>
      </c>
      <c r="AJ77" s="42">
        <f t="shared" si="230"/>
        <v>0</v>
      </c>
      <c r="AK77" s="42">
        <f t="shared" si="230"/>
        <v>0</v>
      </c>
      <c r="AL77" s="42">
        <f t="shared" si="230"/>
        <v>0</v>
      </c>
      <c r="AM77" s="42">
        <f t="shared" si="230"/>
        <v>0</v>
      </c>
      <c r="AN77" s="42">
        <f t="shared" si="230"/>
        <v>0</v>
      </c>
      <c r="AO77" s="42">
        <f t="shared" si="230"/>
        <v>0</v>
      </c>
      <c r="AP77" s="42">
        <f t="shared" si="230"/>
        <v>0</v>
      </c>
      <c r="AQ77" s="42">
        <f t="shared" si="230"/>
        <v>0</v>
      </c>
      <c r="AR77" s="42">
        <f t="shared" si="230"/>
        <v>0</v>
      </c>
      <c r="AS77" s="42">
        <f t="shared" si="230"/>
        <v>0</v>
      </c>
      <c r="AT77" s="42">
        <f t="shared" si="230"/>
        <v>0</v>
      </c>
      <c r="AU77" s="42">
        <f t="shared" si="230"/>
        <v>0</v>
      </c>
      <c r="AV77" s="42">
        <f t="shared" si="230"/>
        <v>0</v>
      </c>
      <c r="AW77" s="42">
        <f t="shared" si="230"/>
        <v>0</v>
      </c>
      <c r="AX77" s="42">
        <f t="shared" si="230"/>
        <v>0</v>
      </c>
      <c r="AY77" s="42">
        <f t="shared" si="230"/>
        <v>0</v>
      </c>
      <c r="AZ77" s="42">
        <f t="shared" si="230"/>
        <v>0</v>
      </c>
      <c r="BA77" s="42">
        <f t="shared" si="230"/>
        <v>0</v>
      </c>
      <c r="BB77" s="42">
        <f t="shared" si="230"/>
        <v>0</v>
      </c>
      <c r="BC77" s="42">
        <f t="shared" si="230"/>
        <v>0</v>
      </c>
      <c r="BD77" s="42">
        <f t="shared" si="230"/>
        <v>0</v>
      </c>
      <c r="BE77" s="42">
        <f t="shared" si="230"/>
        <v>0</v>
      </c>
      <c r="BF77" s="42">
        <f t="shared" si="230"/>
        <v>0</v>
      </c>
      <c r="BG77" s="42">
        <f t="shared" si="230"/>
        <v>0</v>
      </c>
      <c r="BH77" s="42">
        <f t="shared" si="230"/>
        <v>0</v>
      </c>
      <c r="BI77" s="42">
        <f t="shared" si="230"/>
        <v>0</v>
      </c>
      <c r="BJ77" s="42">
        <f t="shared" si="230"/>
        <v>0</v>
      </c>
      <c r="BK77" s="42">
        <f t="shared" si="230"/>
        <v>0</v>
      </c>
      <c r="BL77" s="42">
        <f t="shared" si="230"/>
        <v>0</v>
      </c>
      <c r="BM77" s="42">
        <f t="shared" si="230"/>
        <v>0</v>
      </c>
      <c r="BN77" s="42">
        <f t="shared" si="230"/>
        <v>0</v>
      </c>
      <c r="BO77" s="42">
        <f t="shared" si="230"/>
        <v>0</v>
      </c>
      <c r="BP77" s="42">
        <f t="shared" si="230"/>
        <v>0</v>
      </c>
      <c r="BQ77" s="42">
        <f t="shared" si="230"/>
        <v>0</v>
      </c>
      <c r="BR77" s="42">
        <f t="shared" si="230"/>
        <v>0</v>
      </c>
      <c r="BS77" s="42">
        <f t="shared" si="230"/>
        <v>0</v>
      </c>
      <c r="BT77" s="42">
        <f t="shared" si="230"/>
        <v>0</v>
      </c>
      <c r="BU77" s="42">
        <f t="shared" si="230"/>
        <v>0</v>
      </c>
      <c r="BV77" s="42">
        <f t="shared" si="230"/>
        <v>0</v>
      </c>
      <c r="BW77" s="42">
        <f t="shared" si="230"/>
        <v>0</v>
      </c>
      <c r="BX77" s="42">
        <f t="shared" si="230"/>
        <v>0</v>
      </c>
      <c r="BY77" s="42">
        <f t="shared" si="230"/>
        <v>0</v>
      </c>
      <c r="BZ77" s="42">
        <f t="shared" si="224"/>
        <v>0</v>
      </c>
      <c r="CA77" s="42">
        <f t="shared" si="224"/>
        <v>0</v>
      </c>
      <c r="CB77" s="42">
        <f t="shared" si="224"/>
        <v>0</v>
      </c>
      <c r="CC77" s="42">
        <f t="shared" si="224"/>
        <v>0</v>
      </c>
      <c r="CD77" s="42">
        <f t="shared" si="224"/>
        <v>0</v>
      </c>
      <c r="CE77" s="42">
        <f t="shared" si="224"/>
        <v>0</v>
      </c>
      <c r="CF77" s="42">
        <f t="shared" si="224"/>
        <v>0</v>
      </c>
      <c r="CG77" s="42">
        <f t="shared" si="224"/>
        <v>0</v>
      </c>
      <c r="CH77" s="42">
        <f t="shared" si="224"/>
        <v>0</v>
      </c>
      <c r="CI77" s="42">
        <f t="shared" si="224"/>
        <v>0</v>
      </c>
      <c r="CJ77" s="42">
        <f t="shared" si="224"/>
        <v>0</v>
      </c>
      <c r="CK77" s="42">
        <f t="shared" si="224"/>
        <v>0</v>
      </c>
      <c r="CL77" s="42">
        <f t="shared" si="224"/>
        <v>0</v>
      </c>
      <c r="CM77" s="42">
        <f t="shared" si="224"/>
        <v>0</v>
      </c>
      <c r="CN77" s="42">
        <f t="shared" si="224"/>
        <v>0</v>
      </c>
      <c r="CO77" s="42">
        <f t="shared" si="224"/>
        <v>0</v>
      </c>
      <c r="CP77" s="42">
        <f t="shared" si="224"/>
        <v>0</v>
      </c>
      <c r="CQ77" s="42">
        <f t="shared" si="224"/>
        <v>0</v>
      </c>
      <c r="CR77" s="42">
        <f t="shared" si="225"/>
        <v>0</v>
      </c>
      <c r="CS77" s="42">
        <f t="shared" si="225"/>
        <v>0</v>
      </c>
      <c r="CT77" s="42">
        <f t="shared" si="225"/>
        <v>0</v>
      </c>
      <c r="CU77" s="42">
        <f t="shared" si="225"/>
        <v>0</v>
      </c>
      <c r="CV77" s="42">
        <f t="shared" si="225"/>
        <v>0</v>
      </c>
      <c r="CW77" s="42">
        <f t="shared" si="225"/>
        <v>0</v>
      </c>
      <c r="CX77" s="42">
        <f t="shared" si="225"/>
        <v>0</v>
      </c>
      <c r="CY77" s="42">
        <f t="shared" si="225"/>
        <v>0</v>
      </c>
      <c r="CZ77" s="42">
        <f t="shared" si="225"/>
        <v>0</v>
      </c>
      <c r="DA77" s="42">
        <f t="shared" si="225"/>
        <v>0</v>
      </c>
      <c r="DB77" s="42">
        <f t="shared" si="225"/>
        <v>0</v>
      </c>
      <c r="DC77" s="42">
        <f t="shared" si="225"/>
        <v>0</v>
      </c>
      <c r="DD77" s="42">
        <f t="shared" si="225"/>
        <v>0</v>
      </c>
      <c r="DE77" s="42">
        <f t="shared" si="225"/>
        <v>0</v>
      </c>
      <c r="DF77" s="42">
        <f t="shared" si="225"/>
        <v>0</v>
      </c>
      <c r="DG77" s="42">
        <f t="shared" si="225"/>
        <v>0</v>
      </c>
      <c r="DH77" s="42">
        <f t="shared" si="225"/>
        <v>0</v>
      </c>
      <c r="DI77" s="42">
        <f t="shared" si="225"/>
        <v>0</v>
      </c>
      <c r="DJ77" s="42">
        <f t="shared" si="225"/>
        <v>0</v>
      </c>
      <c r="DK77" s="42">
        <f t="shared" si="225"/>
        <v>0</v>
      </c>
      <c r="DL77" s="42">
        <f t="shared" si="225"/>
        <v>0</v>
      </c>
      <c r="DM77" s="42">
        <f t="shared" si="225"/>
        <v>0</v>
      </c>
      <c r="DN77" s="42">
        <f t="shared" si="225"/>
        <v>0</v>
      </c>
      <c r="DO77" s="42">
        <f t="shared" si="225"/>
        <v>0</v>
      </c>
      <c r="DP77" s="42">
        <f t="shared" si="225"/>
        <v>0</v>
      </c>
      <c r="DQ77" s="42">
        <f t="shared" si="225"/>
        <v>0</v>
      </c>
      <c r="DR77" s="42">
        <f t="shared" si="225"/>
        <v>0</v>
      </c>
      <c r="DS77" s="42">
        <f t="shared" si="225"/>
        <v>0</v>
      </c>
      <c r="DT77" s="42">
        <f t="shared" si="225"/>
        <v>0</v>
      </c>
      <c r="DU77" s="42">
        <f t="shared" si="225"/>
        <v>0</v>
      </c>
      <c r="DV77" s="42">
        <f t="shared" si="225"/>
        <v>0</v>
      </c>
      <c r="DW77" s="42">
        <f t="shared" si="225"/>
        <v>0</v>
      </c>
      <c r="DX77" s="42">
        <f t="shared" si="225"/>
        <v>0</v>
      </c>
      <c r="DY77" s="42">
        <f t="shared" si="225"/>
        <v>0</v>
      </c>
      <c r="DZ77" s="42">
        <f t="shared" si="225"/>
        <v>0</v>
      </c>
      <c r="EA77" s="42">
        <f t="shared" si="225"/>
        <v>0</v>
      </c>
      <c r="EB77" s="42">
        <f t="shared" si="225"/>
        <v>0</v>
      </c>
      <c r="EC77" s="42">
        <f t="shared" si="225"/>
        <v>0</v>
      </c>
      <c r="ED77" s="42">
        <f t="shared" si="225"/>
        <v>0</v>
      </c>
      <c r="EE77" s="42">
        <f t="shared" si="225"/>
        <v>1</v>
      </c>
      <c r="EF77" s="42">
        <f t="shared" si="225"/>
        <v>0</v>
      </c>
      <c r="EG77" s="42">
        <f t="shared" si="225"/>
        <v>0</v>
      </c>
      <c r="EH77" s="42">
        <f t="shared" si="225"/>
        <v>0</v>
      </c>
      <c r="EI77" s="42">
        <f t="shared" si="225"/>
        <v>0</v>
      </c>
      <c r="EJ77" s="42">
        <f t="shared" si="225"/>
        <v>0</v>
      </c>
      <c r="EK77" s="42">
        <f t="shared" si="225"/>
        <v>0</v>
      </c>
      <c r="EL77" s="42">
        <f t="shared" si="225"/>
        <v>0</v>
      </c>
      <c r="EM77" s="42">
        <f t="shared" si="225"/>
        <v>0</v>
      </c>
      <c r="EN77" s="42">
        <f t="shared" si="225"/>
        <v>0</v>
      </c>
      <c r="EO77" s="42">
        <f t="shared" si="225"/>
        <v>0</v>
      </c>
      <c r="EP77" s="42">
        <f t="shared" si="225"/>
        <v>0</v>
      </c>
      <c r="EQ77" s="42">
        <f t="shared" ref="EQ77:GL78" si="239">IF(EQ$67=$A77,1,0)</f>
        <v>0</v>
      </c>
      <c r="ER77" s="42">
        <f t="shared" si="239"/>
        <v>0</v>
      </c>
      <c r="ES77" s="42">
        <f t="shared" si="239"/>
        <v>0</v>
      </c>
      <c r="ET77" s="42">
        <f t="shared" si="239"/>
        <v>0</v>
      </c>
      <c r="EU77" s="42">
        <f t="shared" si="239"/>
        <v>0</v>
      </c>
      <c r="EV77" s="42">
        <f t="shared" si="239"/>
        <v>0</v>
      </c>
      <c r="EW77" s="42">
        <f t="shared" si="239"/>
        <v>0</v>
      </c>
      <c r="EX77" s="42">
        <f t="shared" si="239"/>
        <v>0</v>
      </c>
      <c r="EY77" s="42">
        <f t="shared" si="239"/>
        <v>0</v>
      </c>
      <c r="EZ77" s="42">
        <f t="shared" si="239"/>
        <v>0</v>
      </c>
      <c r="FA77" s="42">
        <f t="shared" si="239"/>
        <v>0</v>
      </c>
      <c r="FB77" s="42">
        <f t="shared" si="239"/>
        <v>0</v>
      </c>
      <c r="FC77" s="42">
        <f t="shared" si="239"/>
        <v>0</v>
      </c>
      <c r="FD77" s="42">
        <f t="shared" si="239"/>
        <v>0</v>
      </c>
      <c r="FE77" s="42">
        <f t="shared" si="239"/>
        <v>0</v>
      </c>
      <c r="FF77" s="42">
        <f t="shared" si="239"/>
        <v>0</v>
      </c>
      <c r="FG77" s="42">
        <f t="shared" si="239"/>
        <v>0</v>
      </c>
      <c r="FH77" s="42">
        <f t="shared" si="239"/>
        <v>0</v>
      </c>
      <c r="FI77" s="42">
        <f t="shared" si="239"/>
        <v>0</v>
      </c>
      <c r="FJ77" s="42">
        <f t="shared" si="239"/>
        <v>0</v>
      </c>
      <c r="FK77" s="42">
        <f t="shared" si="239"/>
        <v>0</v>
      </c>
      <c r="FL77" s="42">
        <f t="shared" si="239"/>
        <v>0</v>
      </c>
      <c r="FM77" s="42">
        <f t="shared" si="239"/>
        <v>0</v>
      </c>
      <c r="FN77" s="42">
        <f t="shared" si="239"/>
        <v>0</v>
      </c>
      <c r="FO77" s="42">
        <f t="shared" si="239"/>
        <v>0</v>
      </c>
      <c r="FP77" s="42">
        <f t="shared" si="239"/>
        <v>0</v>
      </c>
      <c r="FQ77" s="42">
        <f t="shared" si="239"/>
        <v>0</v>
      </c>
      <c r="FR77" s="42">
        <f t="shared" si="239"/>
        <v>0</v>
      </c>
      <c r="FS77" s="42">
        <f t="shared" si="239"/>
        <v>0</v>
      </c>
      <c r="FT77" s="42">
        <f t="shared" si="239"/>
        <v>0</v>
      </c>
      <c r="FU77" s="42">
        <f t="shared" si="239"/>
        <v>0</v>
      </c>
      <c r="FV77" s="42">
        <f t="shared" si="239"/>
        <v>0</v>
      </c>
      <c r="FW77" s="42">
        <f t="shared" si="239"/>
        <v>0</v>
      </c>
      <c r="FX77" s="42">
        <f t="shared" si="239"/>
        <v>0</v>
      </c>
      <c r="FY77" s="42">
        <f t="shared" si="239"/>
        <v>0</v>
      </c>
      <c r="FZ77" s="42">
        <f t="shared" si="239"/>
        <v>0</v>
      </c>
      <c r="GA77" s="42">
        <f t="shared" si="239"/>
        <v>0</v>
      </c>
      <c r="GB77" s="42">
        <f t="shared" si="239"/>
        <v>0</v>
      </c>
      <c r="GC77" s="42">
        <f t="shared" si="239"/>
        <v>0</v>
      </c>
      <c r="GD77" s="42">
        <f t="shared" si="239"/>
        <v>0</v>
      </c>
      <c r="GE77" s="42">
        <f t="shared" si="239"/>
        <v>0</v>
      </c>
      <c r="GF77" s="42">
        <f t="shared" si="239"/>
        <v>0</v>
      </c>
      <c r="GG77" s="42">
        <f t="shared" si="239"/>
        <v>0</v>
      </c>
      <c r="GH77" s="42">
        <f t="shared" si="239"/>
        <v>0</v>
      </c>
      <c r="GI77" s="42">
        <f t="shared" si="239"/>
        <v>0</v>
      </c>
      <c r="GJ77" s="42">
        <f t="shared" si="239"/>
        <v>0</v>
      </c>
      <c r="GK77" s="42">
        <f t="shared" si="239"/>
        <v>0</v>
      </c>
      <c r="GL77" s="42">
        <f t="shared" si="239"/>
        <v>0</v>
      </c>
      <c r="GM77" s="42">
        <f t="shared" si="231"/>
        <v>0</v>
      </c>
      <c r="GN77" s="42">
        <f t="shared" si="231"/>
        <v>0</v>
      </c>
      <c r="GO77" s="42">
        <f t="shared" ref="GO77:IZ78" si="240">IF(GO$67=$A77,1,0)</f>
        <v>0</v>
      </c>
      <c r="GP77" s="42">
        <f t="shared" si="240"/>
        <v>0</v>
      </c>
      <c r="GQ77" s="42">
        <f t="shared" si="240"/>
        <v>0</v>
      </c>
      <c r="GR77" s="42">
        <f t="shared" si="240"/>
        <v>0</v>
      </c>
      <c r="GS77" s="42">
        <f t="shared" si="240"/>
        <v>0</v>
      </c>
      <c r="GT77" s="42">
        <f t="shared" si="240"/>
        <v>0</v>
      </c>
      <c r="GU77" s="42">
        <f t="shared" si="240"/>
        <v>0</v>
      </c>
      <c r="GV77" s="42">
        <f t="shared" si="240"/>
        <v>0</v>
      </c>
      <c r="GW77" s="42">
        <f t="shared" si="240"/>
        <v>0</v>
      </c>
      <c r="GX77" s="42">
        <f t="shared" si="240"/>
        <v>0</v>
      </c>
      <c r="GY77" s="42">
        <f t="shared" si="240"/>
        <v>0</v>
      </c>
      <c r="GZ77" s="42">
        <f t="shared" si="240"/>
        <v>0</v>
      </c>
      <c r="HA77" s="42">
        <f t="shared" si="240"/>
        <v>0</v>
      </c>
      <c r="HB77" s="42">
        <f t="shared" si="240"/>
        <v>0</v>
      </c>
      <c r="HC77" s="42">
        <f t="shared" si="240"/>
        <v>0</v>
      </c>
      <c r="HD77" s="42">
        <f t="shared" si="240"/>
        <v>0</v>
      </c>
      <c r="HE77" s="42">
        <f t="shared" si="240"/>
        <v>0</v>
      </c>
      <c r="HF77" s="42">
        <f t="shared" si="240"/>
        <v>0</v>
      </c>
      <c r="HG77" s="42">
        <f t="shared" si="240"/>
        <v>0</v>
      </c>
      <c r="HH77" s="42">
        <f t="shared" si="240"/>
        <v>0</v>
      </c>
      <c r="HI77" s="42">
        <f t="shared" si="240"/>
        <v>0</v>
      </c>
      <c r="HJ77" s="42">
        <f t="shared" si="240"/>
        <v>0</v>
      </c>
      <c r="HK77" s="42">
        <f t="shared" si="240"/>
        <v>0</v>
      </c>
      <c r="HL77" s="42">
        <f t="shared" si="240"/>
        <v>0</v>
      </c>
      <c r="HM77" s="42">
        <f t="shared" si="240"/>
        <v>0</v>
      </c>
      <c r="HN77" s="42">
        <f t="shared" si="240"/>
        <v>0</v>
      </c>
      <c r="HO77" s="42">
        <f t="shared" si="240"/>
        <v>0</v>
      </c>
      <c r="HP77" s="42">
        <f t="shared" si="240"/>
        <v>0</v>
      </c>
      <c r="HQ77" s="42">
        <f t="shared" si="240"/>
        <v>0</v>
      </c>
      <c r="HR77" s="42">
        <f t="shared" si="240"/>
        <v>0</v>
      </c>
      <c r="HS77" s="42">
        <f t="shared" si="240"/>
        <v>0</v>
      </c>
      <c r="HT77" s="42">
        <f t="shared" si="240"/>
        <v>0</v>
      </c>
      <c r="HU77" s="42">
        <f t="shared" si="240"/>
        <v>0</v>
      </c>
      <c r="HV77" s="42">
        <f t="shared" si="240"/>
        <v>0</v>
      </c>
      <c r="HW77" s="42">
        <f t="shared" si="240"/>
        <v>0</v>
      </c>
      <c r="HX77" s="42">
        <f t="shared" si="240"/>
        <v>0</v>
      </c>
      <c r="HY77" s="42">
        <f t="shared" si="240"/>
        <v>0</v>
      </c>
      <c r="HZ77" s="42">
        <f t="shared" si="240"/>
        <v>0</v>
      </c>
      <c r="IA77" s="42">
        <f t="shared" si="240"/>
        <v>0</v>
      </c>
      <c r="IB77" s="42">
        <f t="shared" si="240"/>
        <v>0</v>
      </c>
      <c r="IC77" s="42">
        <f t="shared" si="240"/>
        <v>0</v>
      </c>
      <c r="ID77" s="42">
        <f t="shared" si="240"/>
        <v>0</v>
      </c>
      <c r="IE77" s="42">
        <f t="shared" si="240"/>
        <v>0</v>
      </c>
      <c r="IF77" s="42">
        <f t="shared" si="240"/>
        <v>0</v>
      </c>
      <c r="IG77" s="42">
        <f t="shared" si="240"/>
        <v>0</v>
      </c>
      <c r="IH77" s="42">
        <f t="shared" si="240"/>
        <v>0</v>
      </c>
      <c r="II77" s="42">
        <f t="shared" si="240"/>
        <v>0</v>
      </c>
      <c r="IJ77" s="42">
        <f t="shared" si="240"/>
        <v>0</v>
      </c>
      <c r="IK77" s="42">
        <f t="shared" si="240"/>
        <v>0</v>
      </c>
      <c r="IL77" s="42">
        <f t="shared" si="240"/>
        <v>0</v>
      </c>
      <c r="IM77" s="42">
        <f t="shared" si="240"/>
        <v>0</v>
      </c>
      <c r="IN77" s="42">
        <f t="shared" si="240"/>
        <v>0</v>
      </c>
      <c r="IO77" s="42">
        <f t="shared" si="240"/>
        <v>0</v>
      </c>
      <c r="IP77" s="42">
        <f t="shared" si="240"/>
        <v>0</v>
      </c>
      <c r="IQ77" s="42">
        <f t="shared" si="240"/>
        <v>0</v>
      </c>
      <c r="IR77" s="42">
        <f t="shared" si="240"/>
        <v>0</v>
      </c>
      <c r="IS77" s="42">
        <f t="shared" si="240"/>
        <v>0</v>
      </c>
      <c r="IT77" s="42">
        <f t="shared" si="240"/>
        <v>0</v>
      </c>
      <c r="IU77" s="42">
        <f t="shared" si="240"/>
        <v>0</v>
      </c>
      <c r="IV77" s="42">
        <f t="shared" si="240"/>
        <v>0</v>
      </c>
      <c r="IW77" s="42">
        <f t="shared" si="240"/>
        <v>0</v>
      </c>
      <c r="IX77" s="42">
        <f t="shared" si="240"/>
        <v>0</v>
      </c>
      <c r="IY77" s="42">
        <f t="shared" si="240"/>
        <v>0</v>
      </c>
      <c r="IZ77" s="42">
        <f t="shared" si="240"/>
        <v>0</v>
      </c>
      <c r="JA77" s="42">
        <f t="shared" si="235"/>
        <v>0</v>
      </c>
      <c r="JB77" s="42">
        <f t="shared" si="232"/>
        <v>0</v>
      </c>
      <c r="JC77" s="42">
        <f t="shared" si="232"/>
        <v>0</v>
      </c>
      <c r="JD77" s="42">
        <f t="shared" si="232"/>
        <v>0</v>
      </c>
      <c r="JE77" s="42">
        <f t="shared" si="232"/>
        <v>0</v>
      </c>
      <c r="JF77" s="42">
        <f t="shared" si="232"/>
        <v>0</v>
      </c>
      <c r="JG77" s="42">
        <f t="shared" si="232"/>
        <v>0</v>
      </c>
      <c r="JH77" s="42">
        <f t="shared" si="232"/>
        <v>0</v>
      </c>
      <c r="JI77" s="42">
        <f t="shared" si="232"/>
        <v>0</v>
      </c>
      <c r="JJ77" s="42">
        <f t="shared" si="232"/>
        <v>0</v>
      </c>
      <c r="JK77" s="42">
        <f t="shared" si="232"/>
        <v>0</v>
      </c>
      <c r="JL77" s="42">
        <f t="shared" si="232"/>
        <v>0</v>
      </c>
      <c r="JM77" s="42">
        <f t="shared" si="232"/>
        <v>0</v>
      </c>
      <c r="JN77" s="42">
        <f t="shared" si="232"/>
        <v>0</v>
      </c>
      <c r="JO77" s="42">
        <f t="shared" si="232"/>
        <v>0</v>
      </c>
      <c r="JP77" s="42">
        <f t="shared" si="232"/>
        <v>0</v>
      </c>
      <c r="JQ77" s="42">
        <f t="shared" si="232"/>
        <v>0</v>
      </c>
      <c r="JR77" s="42">
        <f t="shared" si="232"/>
        <v>0</v>
      </c>
      <c r="JS77" s="42">
        <f t="shared" si="232"/>
        <v>0</v>
      </c>
      <c r="JT77" s="42">
        <f t="shared" si="232"/>
        <v>0</v>
      </c>
      <c r="JU77" s="42">
        <f t="shared" si="232"/>
        <v>0</v>
      </c>
      <c r="JV77" s="42">
        <f t="shared" si="232"/>
        <v>0</v>
      </c>
      <c r="JW77" s="42">
        <f t="shared" si="232"/>
        <v>0</v>
      </c>
      <c r="JX77" s="42">
        <f t="shared" si="232"/>
        <v>0</v>
      </c>
      <c r="JY77" s="42">
        <f t="shared" si="232"/>
        <v>0</v>
      </c>
      <c r="JZ77" s="42">
        <f t="shared" si="232"/>
        <v>0</v>
      </c>
      <c r="KA77" s="42">
        <f t="shared" si="232"/>
        <v>0</v>
      </c>
      <c r="KB77" s="42">
        <f t="shared" si="232"/>
        <v>0</v>
      </c>
      <c r="KC77" s="42">
        <f t="shared" si="232"/>
        <v>0</v>
      </c>
      <c r="KD77" s="42">
        <f t="shared" si="232"/>
        <v>0</v>
      </c>
      <c r="KE77" s="42">
        <f t="shared" si="232"/>
        <v>0</v>
      </c>
      <c r="KF77" s="42">
        <f t="shared" si="232"/>
        <v>0</v>
      </c>
      <c r="KG77" s="42">
        <f t="shared" si="232"/>
        <v>0</v>
      </c>
      <c r="KH77" s="42">
        <f t="shared" si="232"/>
        <v>0</v>
      </c>
      <c r="KI77" s="42">
        <f t="shared" si="232"/>
        <v>0</v>
      </c>
      <c r="KJ77" s="42">
        <f t="shared" si="232"/>
        <v>0</v>
      </c>
      <c r="KK77" s="42">
        <f t="shared" si="232"/>
        <v>0</v>
      </c>
      <c r="KL77" s="42">
        <f t="shared" si="232"/>
        <v>0</v>
      </c>
      <c r="KM77" s="42">
        <f t="shared" si="232"/>
        <v>0</v>
      </c>
      <c r="KN77" s="42">
        <f t="shared" si="232"/>
        <v>0</v>
      </c>
      <c r="KO77" s="42">
        <f t="shared" si="232"/>
        <v>0</v>
      </c>
      <c r="KP77" s="42">
        <f t="shared" si="232"/>
        <v>0</v>
      </c>
      <c r="KQ77" s="42">
        <f t="shared" si="232"/>
        <v>0</v>
      </c>
      <c r="KR77" s="42">
        <f t="shared" si="232"/>
        <v>0</v>
      </c>
      <c r="KS77" s="42">
        <f t="shared" si="232"/>
        <v>0</v>
      </c>
      <c r="KT77" s="42">
        <f t="shared" si="232"/>
        <v>0</v>
      </c>
      <c r="KU77" s="42">
        <f t="shared" si="232"/>
        <v>0</v>
      </c>
      <c r="KV77" s="42">
        <f t="shared" si="232"/>
        <v>0</v>
      </c>
      <c r="KW77" s="42">
        <f t="shared" si="232"/>
        <v>0</v>
      </c>
      <c r="KX77" s="42">
        <f t="shared" si="232"/>
        <v>0</v>
      </c>
      <c r="KY77" s="42">
        <f t="shared" si="232"/>
        <v>0</v>
      </c>
      <c r="KZ77" s="42">
        <f t="shared" si="232"/>
        <v>0</v>
      </c>
      <c r="LA77" s="42">
        <f t="shared" si="232"/>
        <v>0</v>
      </c>
      <c r="LB77" s="42">
        <f t="shared" si="232"/>
        <v>0</v>
      </c>
      <c r="LC77" s="42">
        <f t="shared" si="232"/>
        <v>0</v>
      </c>
      <c r="LD77" s="42">
        <f t="shared" si="232"/>
        <v>0</v>
      </c>
      <c r="LE77" s="42">
        <f t="shared" si="232"/>
        <v>0</v>
      </c>
      <c r="LF77" s="42">
        <f t="shared" si="232"/>
        <v>0</v>
      </c>
      <c r="LG77" s="42">
        <f t="shared" si="232"/>
        <v>0</v>
      </c>
      <c r="LH77" s="42">
        <f t="shared" si="232"/>
        <v>0</v>
      </c>
      <c r="LI77" s="42">
        <f t="shared" si="232"/>
        <v>0</v>
      </c>
      <c r="LJ77" s="42">
        <f t="shared" si="232"/>
        <v>0</v>
      </c>
      <c r="LK77" s="42">
        <f t="shared" si="232"/>
        <v>0</v>
      </c>
      <c r="LL77" s="42">
        <f t="shared" si="232"/>
        <v>0</v>
      </c>
      <c r="LM77" s="42">
        <f t="shared" ref="LM77:NX78" si="241">IF(LM$67=$A77,1,0)</f>
        <v>0</v>
      </c>
      <c r="LN77" s="42">
        <f t="shared" si="241"/>
        <v>0</v>
      </c>
      <c r="LO77" s="42">
        <f t="shared" si="241"/>
        <v>0</v>
      </c>
      <c r="LP77" s="42">
        <f t="shared" si="241"/>
        <v>0</v>
      </c>
      <c r="LQ77" s="42">
        <f t="shared" si="241"/>
        <v>0</v>
      </c>
      <c r="LR77" s="42">
        <f t="shared" si="241"/>
        <v>0</v>
      </c>
      <c r="LS77" s="42">
        <f t="shared" si="241"/>
        <v>0</v>
      </c>
      <c r="LT77" s="42">
        <f t="shared" si="241"/>
        <v>0</v>
      </c>
      <c r="LU77" s="42">
        <f t="shared" si="241"/>
        <v>0</v>
      </c>
      <c r="LV77" s="42">
        <f t="shared" si="241"/>
        <v>0</v>
      </c>
      <c r="LW77" s="42">
        <f t="shared" si="241"/>
        <v>0</v>
      </c>
      <c r="LX77" s="42">
        <f t="shared" si="241"/>
        <v>0</v>
      </c>
      <c r="LY77" s="42">
        <f t="shared" si="241"/>
        <v>0</v>
      </c>
      <c r="LZ77" s="42">
        <f t="shared" si="241"/>
        <v>0</v>
      </c>
      <c r="MA77" s="42">
        <f t="shared" si="241"/>
        <v>0</v>
      </c>
      <c r="MB77" s="42">
        <f t="shared" si="241"/>
        <v>0</v>
      </c>
      <c r="MC77" s="42">
        <f t="shared" si="241"/>
        <v>0</v>
      </c>
      <c r="MD77" s="42">
        <f t="shared" si="241"/>
        <v>0</v>
      </c>
      <c r="ME77" s="42">
        <f t="shared" si="241"/>
        <v>0</v>
      </c>
      <c r="MF77" s="42">
        <f t="shared" si="241"/>
        <v>0</v>
      </c>
      <c r="MG77" s="42">
        <f t="shared" si="241"/>
        <v>0</v>
      </c>
      <c r="MH77" s="42">
        <f t="shared" si="241"/>
        <v>0</v>
      </c>
      <c r="MI77" s="42">
        <f t="shared" si="241"/>
        <v>0</v>
      </c>
      <c r="MJ77" s="42">
        <f t="shared" si="241"/>
        <v>0</v>
      </c>
      <c r="MK77" s="42">
        <f t="shared" si="241"/>
        <v>0</v>
      </c>
      <c r="ML77" s="42">
        <f t="shared" si="241"/>
        <v>0</v>
      </c>
      <c r="MM77" s="42">
        <f t="shared" si="241"/>
        <v>0</v>
      </c>
      <c r="MN77" s="42">
        <f t="shared" si="241"/>
        <v>0</v>
      </c>
      <c r="MO77" s="42">
        <f t="shared" si="241"/>
        <v>0</v>
      </c>
      <c r="MP77" s="42">
        <f t="shared" si="241"/>
        <v>0</v>
      </c>
      <c r="MQ77" s="42">
        <f t="shared" si="241"/>
        <v>0</v>
      </c>
      <c r="MR77" s="42">
        <f t="shared" si="241"/>
        <v>0</v>
      </c>
      <c r="MS77" s="42">
        <f t="shared" si="241"/>
        <v>0</v>
      </c>
      <c r="MT77" s="42">
        <f t="shared" si="241"/>
        <v>0</v>
      </c>
      <c r="MU77" s="42">
        <f t="shared" si="241"/>
        <v>0</v>
      </c>
      <c r="MV77" s="42">
        <f t="shared" si="241"/>
        <v>0</v>
      </c>
      <c r="MW77" s="42">
        <f t="shared" si="241"/>
        <v>0</v>
      </c>
      <c r="MX77" s="42">
        <f t="shared" si="241"/>
        <v>0</v>
      </c>
      <c r="MY77" s="42">
        <f t="shared" si="241"/>
        <v>0</v>
      </c>
      <c r="MZ77" s="42">
        <f t="shared" si="241"/>
        <v>0</v>
      </c>
      <c r="NA77" s="42">
        <f t="shared" si="241"/>
        <v>0</v>
      </c>
      <c r="NB77" s="42">
        <f t="shared" si="241"/>
        <v>0</v>
      </c>
      <c r="NC77" s="42">
        <f t="shared" si="241"/>
        <v>0</v>
      </c>
      <c r="ND77" s="42">
        <f t="shared" si="241"/>
        <v>0</v>
      </c>
      <c r="NE77" s="42">
        <f t="shared" si="241"/>
        <v>0</v>
      </c>
      <c r="NF77" s="42">
        <f t="shared" si="241"/>
        <v>0</v>
      </c>
      <c r="NG77" s="42">
        <f t="shared" si="241"/>
        <v>0</v>
      </c>
      <c r="NH77" s="42">
        <f t="shared" si="241"/>
        <v>0</v>
      </c>
      <c r="NI77" s="42">
        <f t="shared" si="241"/>
        <v>0</v>
      </c>
      <c r="NJ77" s="42">
        <f t="shared" si="241"/>
        <v>0</v>
      </c>
      <c r="NK77" s="42">
        <f t="shared" si="241"/>
        <v>0</v>
      </c>
      <c r="NL77" s="42">
        <f t="shared" si="241"/>
        <v>0</v>
      </c>
      <c r="NM77" s="42">
        <f t="shared" si="241"/>
        <v>0</v>
      </c>
      <c r="NN77" s="42">
        <f t="shared" si="241"/>
        <v>0</v>
      </c>
      <c r="NO77" s="42">
        <f t="shared" si="241"/>
        <v>0</v>
      </c>
      <c r="NP77" s="42">
        <f t="shared" si="241"/>
        <v>0</v>
      </c>
      <c r="NQ77" s="42">
        <f t="shared" si="241"/>
        <v>0</v>
      </c>
      <c r="NR77" s="42">
        <f t="shared" si="241"/>
        <v>0</v>
      </c>
      <c r="NS77" s="42">
        <f t="shared" si="241"/>
        <v>0</v>
      </c>
      <c r="NT77" s="42">
        <f t="shared" si="241"/>
        <v>0</v>
      </c>
      <c r="NU77" s="42">
        <f t="shared" si="241"/>
        <v>0</v>
      </c>
      <c r="NV77" s="42">
        <f t="shared" si="241"/>
        <v>0</v>
      </c>
      <c r="NW77" s="42">
        <f t="shared" si="241"/>
        <v>0</v>
      </c>
      <c r="NX77" s="42">
        <f t="shared" si="241"/>
        <v>0</v>
      </c>
      <c r="NY77" s="42">
        <f t="shared" si="236"/>
        <v>0</v>
      </c>
      <c r="NZ77" s="42">
        <f t="shared" si="233"/>
        <v>0</v>
      </c>
      <c r="OA77" s="42">
        <f t="shared" si="233"/>
        <v>0</v>
      </c>
      <c r="OB77" s="42">
        <f t="shared" si="233"/>
        <v>0</v>
      </c>
      <c r="OC77" s="42">
        <f t="shared" si="233"/>
        <v>0</v>
      </c>
      <c r="OD77" s="42">
        <f t="shared" si="233"/>
        <v>0</v>
      </c>
      <c r="OE77" s="42">
        <f t="shared" si="233"/>
        <v>0</v>
      </c>
      <c r="OF77" s="42">
        <f t="shared" si="233"/>
        <v>0</v>
      </c>
      <c r="OG77" s="42">
        <f t="shared" si="233"/>
        <v>0</v>
      </c>
      <c r="OH77" s="42">
        <f t="shared" si="233"/>
        <v>0</v>
      </c>
      <c r="OI77" s="42">
        <f t="shared" si="233"/>
        <v>0</v>
      </c>
      <c r="OJ77" s="42">
        <f t="shared" si="233"/>
        <v>0</v>
      </c>
      <c r="OK77" s="42">
        <f t="shared" si="233"/>
        <v>0</v>
      </c>
      <c r="OL77" s="42">
        <f t="shared" si="233"/>
        <v>0</v>
      </c>
      <c r="OM77" s="42">
        <f t="shared" si="233"/>
        <v>0</v>
      </c>
      <c r="ON77" s="42">
        <f t="shared" si="233"/>
        <v>0</v>
      </c>
      <c r="OO77" s="42">
        <f t="shared" si="233"/>
        <v>0</v>
      </c>
      <c r="OP77" s="42">
        <f t="shared" si="233"/>
        <v>0</v>
      </c>
      <c r="OQ77" s="42">
        <f t="shared" si="233"/>
        <v>0</v>
      </c>
      <c r="OR77" s="42">
        <f t="shared" si="233"/>
        <v>0</v>
      </c>
      <c r="OS77" s="42">
        <f t="shared" si="233"/>
        <v>0</v>
      </c>
      <c r="OT77" s="42">
        <f t="shared" si="233"/>
        <v>0</v>
      </c>
      <c r="OU77" s="42">
        <f t="shared" si="233"/>
        <v>0</v>
      </c>
      <c r="OV77" s="42">
        <f t="shared" si="233"/>
        <v>0</v>
      </c>
      <c r="OW77" s="42">
        <f t="shared" si="233"/>
        <v>0</v>
      </c>
      <c r="OX77" s="42">
        <f t="shared" si="233"/>
        <v>0</v>
      </c>
      <c r="OY77" s="42">
        <f t="shared" si="233"/>
        <v>0</v>
      </c>
      <c r="OZ77" s="42">
        <f t="shared" si="233"/>
        <v>0</v>
      </c>
      <c r="PA77" s="42">
        <f t="shared" si="233"/>
        <v>0</v>
      </c>
      <c r="PB77" s="42">
        <f t="shared" si="233"/>
        <v>0</v>
      </c>
      <c r="PC77" s="42">
        <f t="shared" si="233"/>
        <v>0</v>
      </c>
      <c r="PD77" s="42">
        <f t="shared" si="233"/>
        <v>0</v>
      </c>
      <c r="PE77" s="42">
        <f t="shared" si="233"/>
        <v>0</v>
      </c>
      <c r="PF77" s="42">
        <f t="shared" si="233"/>
        <v>0</v>
      </c>
      <c r="PG77" s="42">
        <f t="shared" si="233"/>
        <v>0</v>
      </c>
      <c r="PH77" s="42">
        <f t="shared" si="233"/>
        <v>0</v>
      </c>
      <c r="PI77" s="42">
        <f t="shared" si="233"/>
        <v>0</v>
      </c>
      <c r="PJ77" s="42">
        <f t="shared" si="233"/>
        <v>0</v>
      </c>
      <c r="PK77" s="42">
        <f t="shared" si="233"/>
        <v>0</v>
      </c>
      <c r="PL77" s="42">
        <f t="shared" si="233"/>
        <v>0</v>
      </c>
      <c r="PM77" s="42">
        <f t="shared" si="233"/>
        <v>0</v>
      </c>
      <c r="PN77" s="42">
        <f t="shared" si="233"/>
        <v>0</v>
      </c>
      <c r="PO77" s="42">
        <f t="shared" si="233"/>
        <v>0</v>
      </c>
      <c r="PP77" s="42">
        <f t="shared" si="233"/>
        <v>0</v>
      </c>
      <c r="PQ77" s="42">
        <f t="shared" si="233"/>
        <v>0</v>
      </c>
      <c r="PR77" s="42">
        <f t="shared" si="233"/>
        <v>0</v>
      </c>
      <c r="PS77" s="42">
        <f t="shared" si="233"/>
        <v>0</v>
      </c>
      <c r="PT77" s="42">
        <f t="shared" si="233"/>
        <v>0</v>
      </c>
      <c r="PU77" s="42">
        <f t="shared" si="233"/>
        <v>0</v>
      </c>
      <c r="PV77" s="42">
        <f t="shared" si="233"/>
        <v>0</v>
      </c>
      <c r="PW77" s="42">
        <f t="shared" si="233"/>
        <v>0</v>
      </c>
      <c r="PX77" s="42">
        <f t="shared" si="233"/>
        <v>0</v>
      </c>
      <c r="PY77" s="42">
        <f t="shared" si="233"/>
        <v>0</v>
      </c>
      <c r="PZ77" s="42">
        <f t="shared" si="233"/>
        <v>0</v>
      </c>
      <c r="QA77" s="42">
        <f t="shared" si="233"/>
        <v>0</v>
      </c>
      <c r="QB77" s="42">
        <f t="shared" si="233"/>
        <v>0</v>
      </c>
      <c r="QC77" s="42">
        <f t="shared" si="233"/>
        <v>0</v>
      </c>
      <c r="QD77" s="42">
        <f t="shared" si="233"/>
        <v>0</v>
      </c>
      <c r="QE77" s="42">
        <f t="shared" si="233"/>
        <v>0</v>
      </c>
      <c r="QF77" s="42">
        <f t="shared" si="233"/>
        <v>0</v>
      </c>
      <c r="QG77" s="42">
        <f t="shared" si="233"/>
        <v>0</v>
      </c>
      <c r="QH77" s="42">
        <f t="shared" si="233"/>
        <v>0</v>
      </c>
      <c r="QI77" s="42">
        <f t="shared" si="233"/>
        <v>0</v>
      </c>
      <c r="QJ77" s="42">
        <f t="shared" si="233"/>
        <v>0</v>
      </c>
      <c r="QK77" s="42">
        <f t="shared" ref="QK77:SV78" si="242">IF(QK$67=$A77,1,0)</f>
        <v>0</v>
      </c>
      <c r="QL77" s="42">
        <f t="shared" si="242"/>
        <v>0</v>
      </c>
      <c r="QM77" s="42">
        <f t="shared" si="242"/>
        <v>0</v>
      </c>
      <c r="QN77" s="42">
        <f t="shared" si="242"/>
        <v>0</v>
      </c>
      <c r="QO77" s="42">
        <f t="shared" si="242"/>
        <v>0</v>
      </c>
      <c r="QP77" s="42">
        <f t="shared" si="242"/>
        <v>0</v>
      </c>
      <c r="QQ77" s="42">
        <f t="shared" si="242"/>
        <v>0</v>
      </c>
      <c r="QR77" s="42">
        <f t="shared" si="242"/>
        <v>0</v>
      </c>
      <c r="QS77" s="42">
        <f t="shared" si="242"/>
        <v>0</v>
      </c>
      <c r="QT77" s="42">
        <f t="shared" si="242"/>
        <v>0</v>
      </c>
      <c r="QU77" s="42">
        <f t="shared" si="242"/>
        <v>0</v>
      </c>
      <c r="QV77" s="42">
        <f t="shared" si="242"/>
        <v>0</v>
      </c>
      <c r="QW77" s="42">
        <f t="shared" si="242"/>
        <v>0</v>
      </c>
      <c r="QX77" s="42">
        <f t="shared" si="242"/>
        <v>0</v>
      </c>
      <c r="QY77" s="42">
        <f t="shared" si="242"/>
        <v>0</v>
      </c>
      <c r="QZ77" s="42">
        <f t="shared" si="242"/>
        <v>0</v>
      </c>
      <c r="RA77" s="42">
        <f t="shared" si="242"/>
        <v>0</v>
      </c>
      <c r="RB77" s="42">
        <f t="shared" si="242"/>
        <v>0</v>
      </c>
      <c r="RC77" s="42">
        <f t="shared" si="242"/>
        <v>0</v>
      </c>
      <c r="RD77" s="42">
        <f t="shared" si="242"/>
        <v>0</v>
      </c>
      <c r="RE77" s="42">
        <f t="shared" si="242"/>
        <v>0</v>
      </c>
      <c r="RF77" s="42">
        <f t="shared" si="242"/>
        <v>0</v>
      </c>
      <c r="RG77" s="42">
        <f t="shared" si="242"/>
        <v>0</v>
      </c>
      <c r="RH77" s="42">
        <f t="shared" si="242"/>
        <v>0</v>
      </c>
      <c r="RI77" s="42">
        <f t="shared" si="242"/>
        <v>0</v>
      </c>
      <c r="RJ77" s="42">
        <f t="shared" si="242"/>
        <v>0</v>
      </c>
      <c r="RK77" s="42">
        <f t="shared" si="242"/>
        <v>0</v>
      </c>
      <c r="RL77" s="42">
        <f t="shared" si="242"/>
        <v>0</v>
      </c>
      <c r="RM77" s="42">
        <f t="shared" si="242"/>
        <v>0</v>
      </c>
      <c r="RN77" s="42">
        <f t="shared" si="242"/>
        <v>0</v>
      </c>
      <c r="RO77" s="42">
        <f t="shared" si="242"/>
        <v>0</v>
      </c>
      <c r="RP77" s="42">
        <f t="shared" si="242"/>
        <v>0</v>
      </c>
      <c r="RQ77" s="42">
        <f t="shared" si="242"/>
        <v>0</v>
      </c>
      <c r="RR77" s="42">
        <f t="shared" si="242"/>
        <v>0</v>
      </c>
      <c r="RS77" s="42">
        <f t="shared" si="242"/>
        <v>0</v>
      </c>
      <c r="RT77" s="42">
        <f t="shared" si="242"/>
        <v>0</v>
      </c>
      <c r="RU77" s="42">
        <f t="shared" si="242"/>
        <v>0</v>
      </c>
      <c r="RV77" s="42">
        <f t="shared" si="242"/>
        <v>0</v>
      </c>
      <c r="RW77" s="42">
        <f t="shared" si="242"/>
        <v>0</v>
      </c>
      <c r="RX77" s="42">
        <f t="shared" si="242"/>
        <v>0</v>
      </c>
      <c r="RY77" s="42">
        <f t="shared" si="242"/>
        <v>0</v>
      </c>
      <c r="RZ77" s="42">
        <f t="shared" si="242"/>
        <v>0</v>
      </c>
      <c r="SA77" s="42">
        <f t="shared" si="242"/>
        <v>0</v>
      </c>
      <c r="SB77" s="42">
        <f t="shared" si="242"/>
        <v>0</v>
      </c>
      <c r="SC77" s="42">
        <f t="shared" si="242"/>
        <v>0</v>
      </c>
      <c r="SD77" s="42">
        <f t="shared" si="242"/>
        <v>0</v>
      </c>
      <c r="SE77" s="42">
        <f t="shared" si="242"/>
        <v>0</v>
      </c>
      <c r="SF77" s="42">
        <f t="shared" si="242"/>
        <v>0</v>
      </c>
      <c r="SG77" s="42">
        <f t="shared" si="242"/>
        <v>0</v>
      </c>
      <c r="SH77" s="42">
        <f t="shared" si="242"/>
        <v>0</v>
      </c>
      <c r="SI77" s="42">
        <f t="shared" si="242"/>
        <v>0</v>
      </c>
      <c r="SJ77" s="42">
        <f t="shared" si="242"/>
        <v>0</v>
      </c>
      <c r="SK77" s="42">
        <f t="shared" si="242"/>
        <v>0</v>
      </c>
      <c r="SL77" s="42">
        <f t="shared" si="242"/>
        <v>0</v>
      </c>
      <c r="SM77" s="42">
        <f t="shared" si="242"/>
        <v>0</v>
      </c>
      <c r="SN77" s="42">
        <f t="shared" si="242"/>
        <v>0</v>
      </c>
      <c r="SO77" s="42">
        <f t="shared" si="242"/>
        <v>0</v>
      </c>
      <c r="SP77" s="42">
        <f t="shared" si="242"/>
        <v>0</v>
      </c>
      <c r="SQ77" s="42">
        <f t="shared" si="242"/>
        <v>0</v>
      </c>
      <c r="SR77" s="42">
        <f t="shared" si="242"/>
        <v>0</v>
      </c>
      <c r="SS77" s="42">
        <f t="shared" si="242"/>
        <v>0</v>
      </c>
      <c r="ST77" s="42">
        <f t="shared" si="242"/>
        <v>0</v>
      </c>
      <c r="SU77" s="42">
        <f t="shared" si="242"/>
        <v>0</v>
      </c>
      <c r="SV77" s="42">
        <f t="shared" si="242"/>
        <v>0</v>
      </c>
      <c r="SW77" s="42">
        <f t="shared" si="237"/>
        <v>0</v>
      </c>
      <c r="SX77" s="42">
        <f t="shared" si="234"/>
        <v>0</v>
      </c>
      <c r="SY77" s="42">
        <f t="shared" si="234"/>
        <v>0</v>
      </c>
      <c r="SZ77" s="42">
        <f t="shared" si="234"/>
        <v>0</v>
      </c>
      <c r="TA77" s="42">
        <f t="shared" si="234"/>
        <v>0</v>
      </c>
      <c r="TB77" s="42">
        <f t="shared" si="234"/>
        <v>0</v>
      </c>
      <c r="TC77" s="42">
        <f t="shared" si="234"/>
        <v>0</v>
      </c>
      <c r="TD77" s="42">
        <f t="shared" si="234"/>
        <v>0</v>
      </c>
      <c r="TE77" s="42">
        <f t="shared" si="234"/>
        <v>0</v>
      </c>
      <c r="TF77" s="42">
        <f t="shared" si="234"/>
        <v>0</v>
      </c>
      <c r="TG77" s="42">
        <f t="shared" si="234"/>
        <v>0</v>
      </c>
      <c r="TH77" s="42">
        <f t="shared" si="234"/>
        <v>0</v>
      </c>
      <c r="TI77" s="42">
        <f t="shared" si="234"/>
        <v>0</v>
      </c>
      <c r="TJ77" s="42">
        <f t="shared" si="234"/>
        <v>0</v>
      </c>
      <c r="TK77" s="42">
        <f t="shared" si="234"/>
        <v>0</v>
      </c>
      <c r="TL77" s="42">
        <f t="shared" si="234"/>
        <v>0</v>
      </c>
      <c r="TM77" s="42">
        <f t="shared" si="234"/>
        <v>0</v>
      </c>
      <c r="TN77" s="42">
        <f t="shared" si="234"/>
        <v>0</v>
      </c>
      <c r="TO77" s="42">
        <f t="shared" si="234"/>
        <v>0</v>
      </c>
      <c r="TP77" s="42">
        <f t="shared" si="234"/>
        <v>0</v>
      </c>
      <c r="TQ77" s="42">
        <f t="shared" si="234"/>
        <v>0</v>
      </c>
      <c r="TR77" s="42">
        <f t="shared" si="234"/>
        <v>0</v>
      </c>
      <c r="TS77" s="42">
        <f t="shared" si="234"/>
        <v>0</v>
      </c>
      <c r="TT77" s="42">
        <f t="shared" si="234"/>
        <v>0</v>
      </c>
      <c r="TU77" s="42">
        <f t="shared" si="234"/>
        <v>0</v>
      </c>
      <c r="TV77" s="42">
        <f t="shared" si="234"/>
        <v>0</v>
      </c>
      <c r="TW77" s="42">
        <f t="shared" si="234"/>
        <v>0</v>
      </c>
      <c r="TX77" s="42">
        <f t="shared" si="234"/>
        <v>0</v>
      </c>
      <c r="TY77" s="42">
        <f t="shared" si="234"/>
        <v>0</v>
      </c>
      <c r="TZ77" s="42">
        <f t="shared" si="234"/>
        <v>0</v>
      </c>
      <c r="UA77" s="42">
        <f t="shared" si="234"/>
        <v>0</v>
      </c>
      <c r="UB77" s="42">
        <f t="shared" si="234"/>
        <v>0</v>
      </c>
      <c r="UC77" s="42">
        <f t="shared" si="234"/>
        <v>0</v>
      </c>
      <c r="UD77" s="42">
        <f t="shared" si="234"/>
        <v>0</v>
      </c>
      <c r="UE77" s="42">
        <f t="shared" si="234"/>
        <v>0</v>
      </c>
      <c r="UF77" s="42">
        <f t="shared" si="234"/>
        <v>0</v>
      </c>
      <c r="UG77" s="42">
        <f t="shared" si="234"/>
        <v>0</v>
      </c>
      <c r="UH77" s="42">
        <f t="shared" si="234"/>
        <v>0</v>
      </c>
      <c r="UI77" s="42">
        <f t="shared" si="234"/>
        <v>0</v>
      </c>
      <c r="UJ77" s="42">
        <f t="shared" si="234"/>
        <v>0</v>
      </c>
      <c r="UK77" s="42">
        <f t="shared" si="234"/>
        <v>0</v>
      </c>
      <c r="UL77" s="42">
        <f t="shared" si="234"/>
        <v>0</v>
      </c>
      <c r="UM77" s="42">
        <f t="shared" si="234"/>
        <v>0</v>
      </c>
      <c r="UN77" s="42">
        <f t="shared" si="234"/>
        <v>0</v>
      </c>
      <c r="UO77" s="42">
        <f t="shared" si="234"/>
        <v>0</v>
      </c>
      <c r="UP77" s="42">
        <f t="shared" si="234"/>
        <v>0</v>
      </c>
      <c r="UQ77" s="42">
        <f t="shared" si="234"/>
        <v>0</v>
      </c>
      <c r="UR77" s="42">
        <f t="shared" si="234"/>
        <v>0</v>
      </c>
      <c r="US77" s="42">
        <f t="shared" si="234"/>
        <v>0</v>
      </c>
      <c r="UT77" s="42">
        <f t="shared" si="234"/>
        <v>0</v>
      </c>
      <c r="UU77" s="42">
        <f t="shared" si="234"/>
        <v>0</v>
      </c>
      <c r="UV77" s="42">
        <f t="shared" si="234"/>
        <v>0</v>
      </c>
      <c r="UW77" s="42">
        <f t="shared" si="234"/>
        <v>0</v>
      </c>
      <c r="UX77" s="42">
        <f t="shared" si="234"/>
        <v>0</v>
      </c>
      <c r="UY77" s="42">
        <f t="shared" si="234"/>
        <v>0</v>
      </c>
      <c r="UZ77" s="42">
        <f t="shared" si="234"/>
        <v>0</v>
      </c>
      <c r="VA77" s="42">
        <f t="shared" si="234"/>
        <v>0</v>
      </c>
      <c r="VB77" s="42">
        <f t="shared" si="234"/>
        <v>0</v>
      </c>
      <c r="VC77" s="42">
        <f t="shared" si="234"/>
        <v>0</v>
      </c>
      <c r="VD77" s="42">
        <f t="shared" si="234"/>
        <v>0</v>
      </c>
      <c r="VE77" s="42">
        <f t="shared" si="234"/>
        <v>0</v>
      </c>
      <c r="VF77" s="42">
        <f t="shared" si="234"/>
        <v>0</v>
      </c>
      <c r="VG77" s="42">
        <f t="shared" si="234"/>
        <v>0</v>
      </c>
      <c r="VH77" s="42">
        <f t="shared" si="234"/>
        <v>0</v>
      </c>
      <c r="VI77" s="42">
        <f t="shared" ref="VI77:XT78" si="243">IF(VI$67=$A77,1,0)</f>
        <v>0</v>
      </c>
      <c r="VJ77" s="42">
        <f t="shared" si="243"/>
        <v>0</v>
      </c>
      <c r="VK77" s="42">
        <f t="shared" si="243"/>
        <v>0</v>
      </c>
      <c r="VL77" s="42">
        <f t="shared" si="243"/>
        <v>0</v>
      </c>
      <c r="VM77" s="42">
        <f t="shared" si="243"/>
        <v>0</v>
      </c>
      <c r="VN77" s="42">
        <f t="shared" si="243"/>
        <v>0</v>
      </c>
      <c r="VO77" s="42">
        <f t="shared" si="243"/>
        <v>0</v>
      </c>
      <c r="VP77" s="42">
        <f t="shared" si="243"/>
        <v>0</v>
      </c>
      <c r="VQ77" s="42">
        <f t="shared" si="243"/>
        <v>0</v>
      </c>
      <c r="VR77" s="42">
        <f t="shared" si="243"/>
        <v>0</v>
      </c>
      <c r="VS77" s="42">
        <f t="shared" si="243"/>
        <v>0</v>
      </c>
      <c r="VT77" s="42">
        <f t="shared" si="243"/>
        <v>0</v>
      </c>
      <c r="VU77" s="42">
        <f t="shared" si="243"/>
        <v>0</v>
      </c>
      <c r="VV77" s="42">
        <f t="shared" si="243"/>
        <v>0</v>
      </c>
      <c r="VW77" s="42">
        <f t="shared" si="243"/>
        <v>0</v>
      </c>
      <c r="VX77" s="42">
        <f t="shared" si="243"/>
        <v>0</v>
      </c>
      <c r="VY77" s="42">
        <f t="shared" si="243"/>
        <v>0</v>
      </c>
      <c r="VZ77" s="42">
        <f t="shared" si="243"/>
        <v>0</v>
      </c>
      <c r="WA77" s="42">
        <f t="shared" si="243"/>
        <v>0</v>
      </c>
      <c r="WB77" s="42">
        <f t="shared" si="243"/>
        <v>0</v>
      </c>
      <c r="WC77" s="42">
        <f t="shared" si="243"/>
        <v>0</v>
      </c>
      <c r="WD77" s="42">
        <f t="shared" si="243"/>
        <v>0</v>
      </c>
      <c r="WE77" s="42">
        <f t="shared" si="243"/>
        <v>0</v>
      </c>
      <c r="WF77" s="42">
        <f t="shared" si="243"/>
        <v>0</v>
      </c>
      <c r="WG77" s="42">
        <f t="shared" si="243"/>
        <v>0</v>
      </c>
      <c r="WH77" s="42">
        <f t="shared" si="243"/>
        <v>0</v>
      </c>
      <c r="WI77" s="42">
        <f t="shared" si="243"/>
        <v>0</v>
      </c>
      <c r="WJ77" s="42">
        <f t="shared" si="243"/>
        <v>0</v>
      </c>
      <c r="WK77" s="42">
        <f t="shared" si="243"/>
        <v>0</v>
      </c>
      <c r="WL77" s="42">
        <f t="shared" si="243"/>
        <v>0</v>
      </c>
      <c r="WM77" s="42">
        <f t="shared" si="243"/>
        <v>0</v>
      </c>
      <c r="WN77" s="42">
        <f t="shared" si="243"/>
        <v>0</v>
      </c>
      <c r="WO77" s="42">
        <f t="shared" si="243"/>
        <v>0</v>
      </c>
      <c r="WP77" s="42">
        <f t="shared" si="243"/>
        <v>0</v>
      </c>
      <c r="WQ77" s="42">
        <f t="shared" si="243"/>
        <v>0</v>
      </c>
      <c r="WR77" s="42">
        <f t="shared" si="243"/>
        <v>0</v>
      </c>
      <c r="WS77" s="42">
        <f t="shared" si="243"/>
        <v>0</v>
      </c>
      <c r="WT77" s="42">
        <f t="shared" si="243"/>
        <v>0</v>
      </c>
      <c r="WU77" s="42">
        <f t="shared" si="243"/>
        <v>0</v>
      </c>
      <c r="WV77" s="42">
        <f t="shared" si="243"/>
        <v>0</v>
      </c>
      <c r="WW77" s="42">
        <f t="shared" si="243"/>
        <v>0</v>
      </c>
      <c r="WX77" s="42">
        <f t="shared" si="243"/>
        <v>0</v>
      </c>
      <c r="WY77" s="42">
        <f t="shared" si="243"/>
        <v>0</v>
      </c>
      <c r="WZ77" s="42">
        <f t="shared" si="243"/>
        <v>0</v>
      </c>
      <c r="XA77" s="42">
        <f t="shared" si="243"/>
        <v>0</v>
      </c>
      <c r="XB77" s="42">
        <f t="shared" si="243"/>
        <v>0</v>
      </c>
      <c r="XC77" s="42">
        <f t="shared" si="243"/>
        <v>0</v>
      </c>
      <c r="XD77" s="42">
        <f t="shared" si="243"/>
        <v>0</v>
      </c>
      <c r="XE77" s="42">
        <f t="shared" si="243"/>
        <v>0</v>
      </c>
      <c r="XF77" s="42">
        <f t="shared" si="243"/>
        <v>0</v>
      </c>
      <c r="XG77" s="42">
        <f t="shared" si="243"/>
        <v>0</v>
      </c>
      <c r="XH77" s="42">
        <f t="shared" si="243"/>
        <v>0</v>
      </c>
      <c r="XI77" s="42">
        <f t="shared" si="243"/>
        <v>0</v>
      </c>
      <c r="XJ77" s="42">
        <f t="shared" si="243"/>
        <v>0</v>
      </c>
      <c r="XK77" s="42">
        <f t="shared" si="243"/>
        <v>0</v>
      </c>
      <c r="XL77" s="42">
        <f t="shared" si="243"/>
        <v>0</v>
      </c>
      <c r="XM77" s="42">
        <f t="shared" si="243"/>
        <v>0</v>
      </c>
      <c r="XN77" s="42">
        <f t="shared" si="243"/>
        <v>0</v>
      </c>
      <c r="XO77" s="42">
        <f t="shared" si="243"/>
        <v>0</v>
      </c>
      <c r="XP77" s="42">
        <f t="shared" si="243"/>
        <v>0</v>
      </c>
      <c r="XQ77" s="42">
        <f t="shared" si="243"/>
        <v>0</v>
      </c>
      <c r="XR77" s="42">
        <f t="shared" si="243"/>
        <v>0</v>
      </c>
      <c r="XS77" s="42">
        <f t="shared" si="243"/>
        <v>0</v>
      </c>
      <c r="XT77" s="42">
        <f t="shared" si="243"/>
        <v>0</v>
      </c>
      <c r="XU77" s="42">
        <f t="shared" si="238"/>
        <v>0</v>
      </c>
      <c r="XV77" s="42">
        <f t="shared" si="223"/>
        <v>0</v>
      </c>
      <c r="XW77" s="42">
        <f t="shared" si="223"/>
        <v>0</v>
      </c>
      <c r="XX77" s="42">
        <f t="shared" si="223"/>
        <v>0</v>
      </c>
      <c r="XY77" s="42">
        <f t="shared" si="223"/>
        <v>1</v>
      </c>
      <c r="XZ77" s="42">
        <f t="shared" si="223"/>
        <v>1</v>
      </c>
      <c r="YA77" s="42">
        <f t="shared" si="223"/>
        <v>1</v>
      </c>
      <c r="YB77" s="42">
        <f t="shared" si="223"/>
        <v>1</v>
      </c>
      <c r="YC77" s="42">
        <f t="shared" si="223"/>
        <v>1</v>
      </c>
      <c r="YD77" s="42">
        <f t="shared" si="217"/>
        <v>0</v>
      </c>
      <c r="YE77" s="23"/>
    </row>
    <row r="78" spans="1:655" x14ac:dyDescent="0.55000000000000004">
      <c r="A78" t="s">
        <v>1749</v>
      </c>
      <c r="B78" s="42">
        <f t="shared" si="218"/>
        <v>0</v>
      </c>
      <c r="C78" s="42">
        <f t="shared" si="218"/>
        <v>0</v>
      </c>
      <c r="D78" s="42">
        <f t="shared" si="218"/>
        <v>0</v>
      </c>
      <c r="E78" s="42">
        <f t="shared" si="218"/>
        <v>0</v>
      </c>
      <c r="F78" s="42">
        <f t="shared" si="218"/>
        <v>0</v>
      </c>
      <c r="G78" s="42">
        <f t="shared" si="218"/>
        <v>0</v>
      </c>
      <c r="H78" s="42">
        <f t="shared" si="218"/>
        <v>0</v>
      </c>
      <c r="I78" s="42">
        <f t="shared" si="218"/>
        <v>0</v>
      </c>
      <c r="J78" s="42">
        <f t="shared" si="218"/>
        <v>0</v>
      </c>
      <c r="K78" s="42">
        <f t="shared" si="218"/>
        <v>0</v>
      </c>
      <c r="L78" s="42">
        <f t="shared" si="218"/>
        <v>0</v>
      </c>
      <c r="M78" s="42">
        <f t="shared" si="218"/>
        <v>0</v>
      </c>
      <c r="N78" s="42">
        <f t="shared" si="218"/>
        <v>0</v>
      </c>
      <c r="O78" s="42">
        <f t="shared" si="218"/>
        <v>0</v>
      </c>
      <c r="P78" s="42">
        <f t="shared" si="218"/>
        <v>0</v>
      </c>
      <c r="Q78" s="42">
        <f t="shared" si="218"/>
        <v>0</v>
      </c>
      <c r="R78" s="42">
        <f t="shared" ref="R78:BY78" si="244">IF(R$67=$A78,1,0)</f>
        <v>0</v>
      </c>
      <c r="S78" s="42">
        <f t="shared" si="244"/>
        <v>0</v>
      </c>
      <c r="T78" s="42">
        <f t="shared" si="244"/>
        <v>0</v>
      </c>
      <c r="U78" s="42">
        <f t="shared" si="244"/>
        <v>0</v>
      </c>
      <c r="V78" s="42">
        <f t="shared" si="244"/>
        <v>0</v>
      </c>
      <c r="W78" s="42">
        <f t="shared" si="244"/>
        <v>0</v>
      </c>
      <c r="X78" s="42">
        <f t="shared" si="244"/>
        <v>0</v>
      </c>
      <c r="Y78" s="42">
        <f t="shared" si="244"/>
        <v>0</v>
      </c>
      <c r="Z78" s="42">
        <f t="shared" si="244"/>
        <v>0</v>
      </c>
      <c r="AA78" s="42">
        <f t="shared" si="244"/>
        <v>0</v>
      </c>
      <c r="AB78" s="42">
        <f t="shared" si="244"/>
        <v>0</v>
      </c>
      <c r="AC78" s="42">
        <f t="shared" si="244"/>
        <v>0</v>
      </c>
      <c r="AD78" s="42">
        <f t="shared" si="244"/>
        <v>0</v>
      </c>
      <c r="AE78" s="42">
        <f t="shared" si="244"/>
        <v>0</v>
      </c>
      <c r="AF78" s="42">
        <f t="shared" si="244"/>
        <v>0</v>
      </c>
      <c r="AG78" s="42">
        <f t="shared" si="244"/>
        <v>0</v>
      </c>
      <c r="AH78" s="42">
        <f t="shared" si="244"/>
        <v>0</v>
      </c>
      <c r="AI78" s="42">
        <f t="shared" si="244"/>
        <v>0</v>
      </c>
      <c r="AJ78" s="42">
        <f t="shared" si="244"/>
        <v>0</v>
      </c>
      <c r="AK78" s="42">
        <f t="shared" si="244"/>
        <v>0</v>
      </c>
      <c r="AL78" s="42">
        <f t="shared" si="244"/>
        <v>0</v>
      </c>
      <c r="AM78" s="42">
        <f t="shared" si="244"/>
        <v>0</v>
      </c>
      <c r="AN78" s="42">
        <f t="shared" si="244"/>
        <v>0</v>
      </c>
      <c r="AO78" s="42">
        <f t="shared" si="244"/>
        <v>0</v>
      </c>
      <c r="AP78" s="42">
        <f t="shared" si="244"/>
        <v>0</v>
      </c>
      <c r="AQ78" s="42">
        <f t="shared" si="244"/>
        <v>0</v>
      </c>
      <c r="AR78" s="42">
        <f t="shared" si="244"/>
        <v>0</v>
      </c>
      <c r="AS78" s="42">
        <f t="shared" si="244"/>
        <v>0</v>
      </c>
      <c r="AT78" s="42">
        <f t="shared" si="244"/>
        <v>0</v>
      </c>
      <c r="AU78" s="42">
        <f t="shared" si="244"/>
        <v>0</v>
      </c>
      <c r="AV78" s="42">
        <f t="shared" si="244"/>
        <v>0</v>
      </c>
      <c r="AW78" s="42">
        <f t="shared" si="244"/>
        <v>0</v>
      </c>
      <c r="AX78" s="42">
        <f t="shared" si="244"/>
        <v>0</v>
      </c>
      <c r="AY78" s="42">
        <f t="shared" si="244"/>
        <v>0</v>
      </c>
      <c r="AZ78" s="42">
        <f t="shared" si="244"/>
        <v>0</v>
      </c>
      <c r="BA78" s="42">
        <f t="shared" si="244"/>
        <v>0</v>
      </c>
      <c r="BB78" s="42">
        <f t="shared" si="244"/>
        <v>0</v>
      </c>
      <c r="BC78" s="42">
        <f t="shared" si="244"/>
        <v>0</v>
      </c>
      <c r="BD78" s="42">
        <f t="shared" si="244"/>
        <v>0</v>
      </c>
      <c r="BE78" s="42">
        <f t="shared" si="244"/>
        <v>0</v>
      </c>
      <c r="BF78" s="42">
        <f t="shared" si="244"/>
        <v>0</v>
      </c>
      <c r="BG78" s="42">
        <f t="shared" si="244"/>
        <v>0</v>
      </c>
      <c r="BH78" s="42">
        <f t="shared" si="244"/>
        <v>0</v>
      </c>
      <c r="BI78" s="42">
        <f t="shared" si="244"/>
        <v>0</v>
      </c>
      <c r="BJ78" s="42">
        <f t="shared" si="244"/>
        <v>0</v>
      </c>
      <c r="BK78" s="42">
        <f t="shared" si="244"/>
        <v>0</v>
      </c>
      <c r="BL78" s="42">
        <f t="shared" si="244"/>
        <v>0</v>
      </c>
      <c r="BM78" s="42">
        <f t="shared" si="244"/>
        <v>0</v>
      </c>
      <c r="BN78" s="42">
        <f t="shared" si="244"/>
        <v>0</v>
      </c>
      <c r="BO78" s="42">
        <f t="shared" si="244"/>
        <v>0</v>
      </c>
      <c r="BP78" s="42">
        <f t="shared" si="244"/>
        <v>0</v>
      </c>
      <c r="BQ78" s="42">
        <f t="shared" si="244"/>
        <v>0</v>
      </c>
      <c r="BR78" s="42">
        <f t="shared" si="244"/>
        <v>0</v>
      </c>
      <c r="BS78" s="42">
        <f t="shared" si="244"/>
        <v>0</v>
      </c>
      <c r="BT78" s="42">
        <f t="shared" si="244"/>
        <v>0</v>
      </c>
      <c r="BU78" s="42">
        <f t="shared" si="244"/>
        <v>0</v>
      </c>
      <c r="BV78" s="42">
        <f t="shared" si="244"/>
        <v>0</v>
      </c>
      <c r="BW78" s="42">
        <f t="shared" si="244"/>
        <v>0</v>
      </c>
      <c r="BX78" s="42">
        <f t="shared" si="244"/>
        <v>0</v>
      </c>
      <c r="BY78" s="42">
        <f t="shared" si="244"/>
        <v>0</v>
      </c>
      <c r="BZ78" s="42">
        <f t="shared" si="224"/>
        <v>0</v>
      </c>
      <c r="CA78" s="42">
        <f t="shared" si="224"/>
        <v>0</v>
      </c>
      <c r="CB78" s="42">
        <f t="shared" si="224"/>
        <v>0</v>
      </c>
      <c r="CC78" s="42">
        <f t="shared" si="224"/>
        <v>0</v>
      </c>
      <c r="CD78" s="42">
        <f t="shared" si="224"/>
        <v>0</v>
      </c>
      <c r="CE78" s="42">
        <f t="shared" si="224"/>
        <v>0</v>
      </c>
      <c r="CF78" s="42">
        <f t="shared" si="224"/>
        <v>0</v>
      </c>
      <c r="CG78" s="42">
        <f t="shared" si="224"/>
        <v>0</v>
      </c>
      <c r="CH78" s="42">
        <f t="shared" si="224"/>
        <v>0</v>
      </c>
      <c r="CI78" s="42">
        <f t="shared" si="224"/>
        <v>0</v>
      </c>
      <c r="CJ78" s="42">
        <f t="shared" si="224"/>
        <v>0</v>
      </c>
      <c r="CK78" s="42">
        <f t="shared" si="224"/>
        <v>0</v>
      </c>
      <c r="CL78" s="42">
        <f t="shared" si="224"/>
        <v>0</v>
      </c>
      <c r="CM78" s="42">
        <f t="shared" si="224"/>
        <v>0</v>
      </c>
      <c r="CN78" s="42">
        <f t="shared" si="224"/>
        <v>0</v>
      </c>
      <c r="CO78" s="42">
        <f t="shared" si="224"/>
        <v>0</v>
      </c>
      <c r="CP78" s="42">
        <f t="shared" si="224"/>
        <v>1</v>
      </c>
      <c r="CQ78" s="42">
        <f t="shared" si="224"/>
        <v>0</v>
      </c>
      <c r="CR78" s="42">
        <f t="shared" ref="CR78:EP78" si="245">IF(CR$67=$A78,1,0)</f>
        <v>0</v>
      </c>
      <c r="CS78" s="42">
        <f t="shared" si="245"/>
        <v>0</v>
      </c>
      <c r="CT78" s="42">
        <f t="shared" si="245"/>
        <v>0</v>
      </c>
      <c r="CU78" s="42">
        <f t="shared" si="245"/>
        <v>0</v>
      </c>
      <c r="CV78" s="42">
        <f t="shared" si="245"/>
        <v>0</v>
      </c>
      <c r="CW78" s="42">
        <f t="shared" si="245"/>
        <v>0</v>
      </c>
      <c r="CX78" s="42">
        <f t="shared" si="245"/>
        <v>0</v>
      </c>
      <c r="CY78" s="42">
        <f t="shared" si="245"/>
        <v>0</v>
      </c>
      <c r="CZ78" s="42">
        <f t="shared" si="245"/>
        <v>0</v>
      </c>
      <c r="DA78" s="42">
        <f t="shared" si="245"/>
        <v>0</v>
      </c>
      <c r="DB78" s="42">
        <f t="shared" si="245"/>
        <v>0</v>
      </c>
      <c r="DC78" s="42">
        <f t="shared" si="245"/>
        <v>0</v>
      </c>
      <c r="DD78" s="42">
        <f t="shared" si="245"/>
        <v>0</v>
      </c>
      <c r="DE78" s="42">
        <f t="shared" si="245"/>
        <v>0</v>
      </c>
      <c r="DF78" s="42">
        <f t="shared" si="245"/>
        <v>0</v>
      </c>
      <c r="DG78" s="42">
        <f t="shared" si="245"/>
        <v>0</v>
      </c>
      <c r="DH78" s="42">
        <f t="shared" si="245"/>
        <v>0</v>
      </c>
      <c r="DI78" s="42">
        <f t="shared" si="245"/>
        <v>0</v>
      </c>
      <c r="DJ78" s="42">
        <f t="shared" si="245"/>
        <v>0</v>
      </c>
      <c r="DK78" s="42">
        <f t="shared" si="245"/>
        <v>0</v>
      </c>
      <c r="DL78" s="42">
        <f t="shared" si="245"/>
        <v>0</v>
      </c>
      <c r="DM78" s="42">
        <f t="shared" si="245"/>
        <v>0</v>
      </c>
      <c r="DN78" s="42">
        <f t="shared" si="245"/>
        <v>0</v>
      </c>
      <c r="DO78" s="42">
        <f t="shared" si="245"/>
        <v>0</v>
      </c>
      <c r="DP78" s="42">
        <f t="shared" si="245"/>
        <v>0</v>
      </c>
      <c r="DQ78" s="42">
        <f t="shared" si="245"/>
        <v>0</v>
      </c>
      <c r="DR78" s="42">
        <f t="shared" si="245"/>
        <v>0</v>
      </c>
      <c r="DS78" s="42">
        <f t="shared" si="245"/>
        <v>0</v>
      </c>
      <c r="DT78" s="42">
        <f t="shared" si="245"/>
        <v>0</v>
      </c>
      <c r="DU78" s="42">
        <f t="shared" si="245"/>
        <v>0</v>
      </c>
      <c r="DV78" s="42">
        <f t="shared" si="245"/>
        <v>0</v>
      </c>
      <c r="DW78" s="42">
        <f t="shared" si="245"/>
        <v>0</v>
      </c>
      <c r="DX78" s="42">
        <f t="shared" si="245"/>
        <v>0</v>
      </c>
      <c r="DY78" s="42">
        <f t="shared" si="245"/>
        <v>0</v>
      </c>
      <c r="DZ78" s="42">
        <f t="shared" si="245"/>
        <v>0</v>
      </c>
      <c r="EA78" s="42">
        <f t="shared" si="245"/>
        <v>0</v>
      </c>
      <c r="EB78" s="42">
        <f t="shared" si="245"/>
        <v>0</v>
      </c>
      <c r="EC78" s="42">
        <f t="shared" si="245"/>
        <v>0</v>
      </c>
      <c r="ED78" s="42">
        <f t="shared" si="245"/>
        <v>0</v>
      </c>
      <c r="EE78" s="42">
        <f t="shared" si="245"/>
        <v>0</v>
      </c>
      <c r="EF78" s="42">
        <f t="shared" si="245"/>
        <v>0</v>
      </c>
      <c r="EG78" s="42">
        <f t="shared" si="245"/>
        <v>0</v>
      </c>
      <c r="EH78" s="42">
        <f t="shared" si="245"/>
        <v>0</v>
      </c>
      <c r="EI78" s="42">
        <f t="shared" si="245"/>
        <v>0</v>
      </c>
      <c r="EJ78" s="42">
        <f t="shared" si="245"/>
        <v>0</v>
      </c>
      <c r="EK78" s="42">
        <f t="shared" si="245"/>
        <v>0</v>
      </c>
      <c r="EL78" s="42">
        <f t="shared" si="245"/>
        <v>0</v>
      </c>
      <c r="EM78" s="42">
        <f t="shared" si="245"/>
        <v>0</v>
      </c>
      <c r="EN78" s="42">
        <f t="shared" si="245"/>
        <v>0</v>
      </c>
      <c r="EO78" s="42">
        <f t="shared" si="245"/>
        <v>0</v>
      </c>
      <c r="EP78" s="42">
        <f t="shared" si="245"/>
        <v>0</v>
      </c>
      <c r="EQ78" s="42">
        <f t="shared" si="239"/>
        <v>0</v>
      </c>
      <c r="ER78" s="42">
        <f t="shared" si="239"/>
        <v>0</v>
      </c>
      <c r="ES78" s="42">
        <f t="shared" si="239"/>
        <v>0</v>
      </c>
      <c r="ET78" s="42">
        <f t="shared" si="239"/>
        <v>0</v>
      </c>
      <c r="EU78" s="42">
        <f t="shared" si="239"/>
        <v>0</v>
      </c>
      <c r="EV78" s="42">
        <f t="shared" si="239"/>
        <v>0</v>
      </c>
      <c r="EW78" s="42">
        <f t="shared" si="239"/>
        <v>0</v>
      </c>
      <c r="EX78" s="42">
        <f t="shared" si="239"/>
        <v>0</v>
      </c>
      <c r="EY78" s="42">
        <f t="shared" si="239"/>
        <v>0</v>
      </c>
      <c r="EZ78" s="42">
        <f t="shared" si="239"/>
        <v>0</v>
      </c>
      <c r="FA78" s="42">
        <f t="shared" si="239"/>
        <v>0</v>
      </c>
      <c r="FB78" s="42">
        <f t="shared" si="239"/>
        <v>0</v>
      </c>
      <c r="FC78" s="42">
        <f t="shared" si="239"/>
        <v>0</v>
      </c>
      <c r="FD78" s="42">
        <f t="shared" si="239"/>
        <v>0</v>
      </c>
      <c r="FE78" s="42">
        <f t="shared" si="239"/>
        <v>0</v>
      </c>
      <c r="FF78" s="42">
        <f t="shared" si="239"/>
        <v>0</v>
      </c>
      <c r="FG78" s="42">
        <f t="shared" si="239"/>
        <v>0</v>
      </c>
      <c r="FH78" s="42">
        <f t="shared" si="239"/>
        <v>0</v>
      </c>
      <c r="FI78" s="42">
        <f t="shared" si="239"/>
        <v>0</v>
      </c>
      <c r="FJ78" s="42">
        <f t="shared" si="239"/>
        <v>0</v>
      </c>
      <c r="FK78" s="42">
        <f t="shared" si="239"/>
        <v>0</v>
      </c>
      <c r="FL78" s="42">
        <f t="shared" si="239"/>
        <v>0</v>
      </c>
      <c r="FM78" s="42">
        <f t="shared" si="239"/>
        <v>0</v>
      </c>
      <c r="FN78" s="42">
        <f t="shared" si="239"/>
        <v>0</v>
      </c>
      <c r="FO78" s="42">
        <f t="shared" si="239"/>
        <v>0</v>
      </c>
      <c r="FP78" s="42">
        <f t="shared" si="239"/>
        <v>0</v>
      </c>
      <c r="FQ78" s="42">
        <f t="shared" si="239"/>
        <v>0</v>
      </c>
      <c r="FR78" s="42">
        <f t="shared" si="239"/>
        <v>0</v>
      </c>
      <c r="FS78" s="42">
        <f t="shared" si="239"/>
        <v>0</v>
      </c>
      <c r="FT78" s="42">
        <f t="shared" si="239"/>
        <v>1</v>
      </c>
      <c r="FU78" s="42">
        <f t="shared" si="239"/>
        <v>0</v>
      </c>
      <c r="FV78" s="42">
        <f t="shared" si="239"/>
        <v>0</v>
      </c>
      <c r="FW78" s="42">
        <f t="shared" si="239"/>
        <v>0</v>
      </c>
      <c r="FX78" s="42">
        <f t="shared" si="239"/>
        <v>0</v>
      </c>
      <c r="FY78" s="42">
        <f t="shared" si="239"/>
        <v>0</v>
      </c>
      <c r="FZ78" s="42">
        <f t="shared" si="239"/>
        <v>0</v>
      </c>
      <c r="GA78" s="42">
        <f t="shared" si="239"/>
        <v>0</v>
      </c>
      <c r="GB78" s="42">
        <f t="shared" si="239"/>
        <v>0</v>
      </c>
      <c r="GC78" s="42">
        <f t="shared" si="239"/>
        <v>0</v>
      </c>
      <c r="GD78" s="42">
        <f t="shared" si="239"/>
        <v>1</v>
      </c>
      <c r="GE78" s="42">
        <f t="shared" si="239"/>
        <v>0</v>
      </c>
      <c r="GF78" s="42">
        <f t="shared" si="239"/>
        <v>1</v>
      </c>
      <c r="GG78" s="42">
        <f t="shared" si="239"/>
        <v>0</v>
      </c>
      <c r="GH78" s="42">
        <f t="shared" si="239"/>
        <v>0</v>
      </c>
      <c r="GI78" s="42">
        <f t="shared" si="239"/>
        <v>0</v>
      </c>
      <c r="GJ78" s="42">
        <f t="shared" si="239"/>
        <v>0</v>
      </c>
      <c r="GK78" s="42">
        <f t="shared" si="239"/>
        <v>0</v>
      </c>
      <c r="GL78" s="42">
        <f t="shared" si="239"/>
        <v>1</v>
      </c>
      <c r="GM78" s="42">
        <f t="shared" si="231"/>
        <v>0</v>
      </c>
      <c r="GN78" s="42">
        <f t="shared" si="231"/>
        <v>0</v>
      </c>
      <c r="GO78" s="42">
        <f t="shared" si="240"/>
        <v>0</v>
      </c>
      <c r="GP78" s="42">
        <f t="shared" si="240"/>
        <v>0</v>
      </c>
      <c r="GQ78" s="42">
        <f t="shared" si="240"/>
        <v>0</v>
      </c>
      <c r="GR78" s="42">
        <f t="shared" si="240"/>
        <v>0</v>
      </c>
      <c r="GS78" s="42">
        <f t="shared" si="240"/>
        <v>0</v>
      </c>
      <c r="GT78" s="42">
        <f t="shared" si="240"/>
        <v>0</v>
      </c>
      <c r="GU78" s="42">
        <f t="shared" si="240"/>
        <v>0</v>
      </c>
      <c r="GV78" s="42">
        <f t="shared" si="240"/>
        <v>0</v>
      </c>
      <c r="GW78" s="42">
        <f t="shared" si="240"/>
        <v>0</v>
      </c>
      <c r="GX78" s="42">
        <f t="shared" si="240"/>
        <v>0</v>
      </c>
      <c r="GY78" s="42">
        <f t="shared" si="240"/>
        <v>0</v>
      </c>
      <c r="GZ78" s="42">
        <f t="shared" si="240"/>
        <v>0</v>
      </c>
      <c r="HA78" s="42">
        <f t="shared" si="240"/>
        <v>0</v>
      </c>
      <c r="HB78" s="42">
        <f t="shared" si="240"/>
        <v>1</v>
      </c>
      <c r="HC78" s="42">
        <f t="shared" si="240"/>
        <v>0</v>
      </c>
      <c r="HD78" s="42">
        <f t="shared" si="240"/>
        <v>1</v>
      </c>
      <c r="HE78" s="42">
        <f t="shared" si="240"/>
        <v>0</v>
      </c>
      <c r="HF78" s="42">
        <f t="shared" si="240"/>
        <v>0</v>
      </c>
      <c r="HG78" s="42">
        <f t="shared" si="240"/>
        <v>0</v>
      </c>
      <c r="HH78" s="42">
        <f t="shared" si="240"/>
        <v>0</v>
      </c>
      <c r="HI78" s="42">
        <f t="shared" si="240"/>
        <v>0</v>
      </c>
      <c r="HJ78" s="42">
        <f t="shared" si="240"/>
        <v>0</v>
      </c>
      <c r="HK78" s="42">
        <f t="shared" si="240"/>
        <v>1</v>
      </c>
      <c r="HL78" s="42">
        <f t="shared" si="240"/>
        <v>1</v>
      </c>
      <c r="HM78" s="42">
        <f t="shared" si="240"/>
        <v>0</v>
      </c>
      <c r="HN78" s="42">
        <f t="shared" si="240"/>
        <v>0</v>
      </c>
      <c r="HO78" s="42">
        <f t="shared" si="240"/>
        <v>0</v>
      </c>
      <c r="HP78" s="42">
        <f t="shared" si="240"/>
        <v>1</v>
      </c>
      <c r="HQ78" s="42">
        <f t="shared" si="240"/>
        <v>0</v>
      </c>
      <c r="HR78" s="42">
        <f t="shared" si="240"/>
        <v>0</v>
      </c>
      <c r="HS78" s="42">
        <f t="shared" si="240"/>
        <v>0</v>
      </c>
      <c r="HT78" s="42">
        <f t="shared" si="240"/>
        <v>0</v>
      </c>
      <c r="HU78" s="42">
        <f t="shared" si="240"/>
        <v>0</v>
      </c>
      <c r="HV78" s="42">
        <f t="shared" si="240"/>
        <v>0</v>
      </c>
      <c r="HW78" s="42">
        <f t="shared" si="240"/>
        <v>0</v>
      </c>
      <c r="HX78" s="42">
        <f t="shared" si="240"/>
        <v>1</v>
      </c>
      <c r="HY78" s="42">
        <f t="shared" si="240"/>
        <v>1</v>
      </c>
      <c r="HZ78" s="42">
        <f t="shared" si="240"/>
        <v>1</v>
      </c>
      <c r="IA78" s="42">
        <f t="shared" si="240"/>
        <v>1</v>
      </c>
      <c r="IB78" s="42">
        <f t="shared" si="240"/>
        <v>1</v>
      </c>
      <c r="IC78" s="42">
        <f t="shared" si="240"/>
        <v>1</v>
      </c>
      <c r="ID78" s="42">
        <f t="shared" si="240"/>
        <v>1</v>
      </c>
      <c r="IE78" s="42">
        <f t="shared" si="240"/>
        <v>1</v>
      </c>
      <c r="IF78" s="42">
        <f t="shared" si="240"/>
        <v>1</v>
      </c>
      <c r="IG78" s="42">
        <f t="shared" si="240"/>
        <v>1</v>
      </c>
      <c r="IH78" s="42">
        <f t="shared" si="240"/>
        <v>1</v>
      </c>
      <c r="II78" s="42">
        <f t="shared" si="240"/>
        <v>1</v>
      </c>
      <c r="IJ78" s="42">
        <f t="shared" si="240"/>
        <v>1</v>
      </c>
      <c r="IK78" s="42">
        <f t="shared" si="240"/>
        <v>1</v>
      </c>
      <c r="IL78" s="42">
        <f t="shared" si="240"/>
        <v>1</v>
      </c>
      <c r="IM78" s="42">
        <f t="shared" si="240"/>
        <v>1</v>
      </c>
      <c r="IN78" s="42">
        <f t="shared" si="240"/>
        <v>1</v>
      </c>
      <c r="IO78" s="42">
        <f t="shared" si="240"/>
        <v>1</v>
      </c>
      <c r="IP78" s="42">
        <f t="shared" si="240"/>
        <v>1</v>
      </c>
      <c r="IQ78" s="42">
        <f t="shared" si="240"/>
        <v>1</v>
      </c>
      <c r="IR78" s="42">
        <f t="shared" si="240"/>
        <v>0</v>
      </c>
      <c r="IS78" s="42">
        <f t="shared" si="240"/>
        <v>0</v>
      </c>
      <c r="IT78" s="42">
        <f t="shared" si="240"/>
        <v>0</v>
      </c>
      <c r="IU78" s="42">
        <f t="shared" si="240"/>
        <v>1</v>
      </c>
      <c r="IV78" s="42">
        <f t="shared" si="240"/>
        <v>0</v>
      </c>
      <c r="IW78" s="42">
        <f t="shared" si="240"/>
        <v>0</v>
      </c>
      <c r="IX78" s="42">
        <f t="shared" si="240"/>
        <v>0</v>
      </c>
      <c r="IY78" s="42">
        <f t="shared" si="240"/>
        <v>0</v>
      </c>
      <c r="IZ78" s="42">
        <f t="shared" si="240"/>
        <v>0</v>
      </c>
      <c r="JA78" s="42">
        <f t="shared" si="235"/>
        <v>0</v>
      </c>
      <c r="JB78" s="42">
        <f t="shared" si="232"/>
        <v>0</v>
      </c>
      <c r="JC78" s="42">
        <f t="shared" si="232"/>
        <v>0</v>
      </c>
      <c r="JD78" s="42">
        <f t="shared" si="232"/>
        <v>0</v>
      </c>
      <c r="JE78" s="42">
        <f t="shared" si="232"/>
        <v>0</v>
      </c>
      <c r="JF78" s="42">
        <f t="shared" si="232"/>
        <v>0</v>
      </c>
      <c r="JG78" s="42">
        <f t="shared" si="232"/>
        <v>0</v>
      </c>
      <c r="JH78" s="42">
        <f t="shared" si="232"/>
        <v>0</v>
      </c>
      <c r="JI78" s="42">
        <f t="shared" si="232"/>
        <v>0</v>
      </c>
      <c r="JJ78" s="42">
        <f t="shared" si="232"/>
        <v>0</v>
      </c>
      <c r="JK78" s="42">
        <f t="shared" si="232"/>
        <v>0</v>
      </c>
      <c r="JL78" s="42">
        <f t="shared" si="232"/>
        <v>0</v>
      </c>
      <c r="JM78" s="42">
        <f t="shared" si="232"/>
        <v>0</v>
      </c>
      <c r="JN78" s="42">
        <f t="shared" si="232"/>
        <v>0</v>
      </c>
      <c r="JO78" s="42">
        <f t="shared" si="232"/>
        <v>0</v>
      </c>
      <c r="JP78" s="42">
        <f t="shared" si="232"/>
        <v>0</v>
      </c>
      <c r="JQ78" s="42">
        <f t="shared" si="232"/>
        <v>0</v>
      </c>
      <c r="JR78" s="42">
        <f t="shared" si="232"/>
        <v>0</v>
      </c>
      <c r="JS78" s="42">
        <f t="shared" si="232"/>
        <v>0</v>
      </c>
      <c r="JT78" s="42">
        <f t="shared" si="232"/>
        <v>0</v>
      </c>
      <c r="JU78" s="42">
        <f t="shared" si="232"/>
        <v>0</v>
      </c>
      <c r="JV78" s="42">
        <f t="shared" si="232"/>
        <v>0</v>
      </c>
      <c r="JW78" s="42">
        <f t="shared" si="232"/>
        <v>0</v>
      </c>
      <c r="JX78" s="42">
        <f t="shared" si="232"/>
        <v>0</v>
      </c>
      <c r="JY78" s="42">
        <f t="shared" si="232"/>
        <v>0</v>
      </c>
      <c r="JZ78" s="42">
        <f t="shared" si="232"/>
        <v>0</v>
      </c>
      <c r="KA78" s="42">
        <f t="shared" si="232"/>
        <v>0</v>
      </c>
      <c r="KB78" s="42">
        <f t="shared" si="232"/>
        <v>0</v>
      </c>
      <c r="KC78" s="42">
        <f t="shared" si="232"/>
        <v>0</v>
      </c>
      <c r="KD78" s="42">
        <f t="shared" si="232"/>
        <v>0</v>
      </c>
      <c r="KE78" s="42">
        <f t="shared" si="232"/>
        <v>0</v>
      </c>
      <c r="KF78" s="42">
        <f t="shared" si="232"/>
        <v>0</v>
      </c>
      <c r="KG78" s="42">
        <f t="shared" si="232"/>
        <v>0</v>
      </c>
      <c r="KH78" s="42">
        <f t="shared" si="232"/>
        <v>0</v>
      </c>
      <c r="KI78" s="42">
        <f t="shared" si="232"/>
        <v>0</v>
      </c>
      <c r="KJ78" s="42">
        <f t="shared" si="232"/>
        <v>0</v>
      </c>
      <c r="KK78" s="42">
        <f t="shared" si="232"/>
        <v>0</v>
      </c>
      <c r="KL78" s="42">
        <f t="shared" si="232"/>
        <v>0</v>
      </c>
      <c r="KM78" s="42">
        <f t="shared" si="232"/>
        <v>0</v>
      </c>
      <c r="KN78" s="42">
        <f t="shared" si="232"/>
        <v>0</v>
      </c>
      <c r="KO78" s="42">
        <f t="shared" si="232"/>
        <v>0</v>
      </c>
      <c r="KP78" s="42">
        <f t="shared" si="232"/>
        <v>0</v>
      </c>
      <c r="KQ78" s="42">
        <f t="shared" si="232"/>
        <v>0</v>
      </c>
      <c r="KR78" s="42">
        <f t="shared" si="232"/>
        <v>0</v>
      </c>
      <c r="KS78" s="42">
        <f t="shared" si="232"/>
        <v>0</v>
      </c>
      <c r="KT78" s="42">
        <f t="shared" si="232"/>
        <v>0</v>
      </c>
      <c r="KU78" s="42">
        <f t="shared" si="232"/>
        <v>0</v>
      </c>
      <c r="KV78" s="42">
        <f t="shared" si="232"/>
        <v>0</v>
      </c>
      <c r="KW78" s="42">
        <f t="shared" si="232"/>
        <v>0</v>
      </c>
      <c r="KX78" s="42">
        <f t="shared" si="232"/>
        <v>0</v>
      </c>
      <c r="KY78" s="42">
        <f t="shared" si="232"/>
        <v>0</v>
      </c>
      <c r="KZ78" s="42">
        <f t="shared" si="232"/>
        <v>0</v>
      </c>
      <c r="LA78" s="42">
        <f t="shared" si="232"/>
        <v>0</v>
      </c>
      <c r="LB78" s="42">
        <f t="shared" si="232"/>
        <v>0</v>
      </c>
      <c r="LC78" s="42">
        <f t="shared" si="232"/>
        <v>0</v>
      </c>
      <c r="LD78" s="42">
        <f t="shared" si="232"/>
        <v>0</v>
      </c>
      <c r="LE78" s="42">
        <f t="shared" si="232"/>
        <v>0</v>
      </c>
      <c r="LF78" s="42">
        <f t="shared" si="232"/>
        <v>0</v>
      </c>
      <c r="LG78" s="42">
        <f t="shared" si="232"/>
        <v>1</v>
      </c>
      <c r="LH78" s="42">
        <f t="shared" si="232"/>
        <v>0</v>
      </c>
      <c r="LI78" s="42">
        <f t="shared" si="232"/>
        <v>0</v>
      </c>
      <c r="LJ78" s="42">
        <f t="shared" si="232"/>
        <v>0</v>
      </c>
      <c r="LK78" s="42">
        <f t="shared" si="232"/>
        <v>0</v>
      </c>
      <c r="LL78" s="42">
        <f t="shared" si="232"/>
        <v>0</v>
      </c>
      <c r="LM78" s="42">
        <f t="shared" si="241"/>
        <v>0</v>
      </c>
      <c r="LN78" s="42">
        <f t="shared" si="241"/>
        <v>0</v>
      </c>
      <c r="LO78" s="42">
        <f t="shared" si="241"/>
        <v>0</v>
      </c>
      <c r="LP78" s="42">
        <f t="shared" si="241"/>
        <v>0</v>
      </c>
      <c r="LQ78" s="42">
        <f t="shared" si="241"/>
        <v>0</v>
      </c>
      <c r="LR78" s="42">
        <f t="shared" si="241"/>
        <v>0</v>
      </c>
      <c r="LS78" s="42">
        <f t="shared" si="241"/>
        <v>0</v>
      </c>
      <c r="LT78" s="42">
        <f t="shared" si="241"/>
        <v>0</v>
      </c>
      <c r="LU78" s="42">
        <f t="shared" si="241"/>
        <v>0</v>
      </c>
      <c r="LV78" s="42">
        <f t="shared" si="241"/>
        <v>0</v>
      </c>
      <c r="LW78" s="42">
        <f t="shared" si="241"/>
        <v>0</v>
      </c>
      <c r="LX78" s="42">
        <f t="shared" si="241"/>
        <v>0</v>
      </c>
      <c r="LY78" s="42">
        <f t="shared" si="241"/>
        <v>0</v>
      </c>
      <c r="LZ78" s="42">
        <f t="shared" si="241"/>
        <v>0</v>
      </c>
      <c r="MA78" s="42">
        <f t="shared" si="241"/>
        <v>0</v>
      </c>
      <c r="MB78" s="42">
        <f t="shared" si="241"/>
        <v>0</v>
      </c>
      <c r="MC78" s="42">
        <f t="shared" si="241"/>
        <v>0</v>
      </c>
      <c r="MD78" s="42">
        <f t="shared" si="241"/>
        <v>0</v>
      </c>
      <c r="ME78" s="42">
        <f t="shared" si="241"/>
        <v>0</v>
      </c>
      <c r="MF78" s="42">
        <f t="shared" si="241"/>
        <v>0</v>
      </c>
      <c r="MG78" s="42">
        <f t="shared" si="241"/>
        <v>0</v>
      </c>
      <c r="MH78" s="42">
        <f t="shared" si="241"/>
        <v>0</v>
      </c>
      <c r="MI78" s="42">
        <f t="shared" si="241"/>
        <v>0</v>
      </c>
      <c r="MJ78" s="42">
        <f t="shared" si="241"/>
        <v>0</v>
      </c>
      <c r="MK78" s="42">
        <f t="shared" si="241"/>
        <v>0</v>
      </c>
      <c r="ML78" s="42">
        <f t="shared" si="241"/>
        <v>0</v>
      </c>
      <c r="MM78" s="42">
        <f t="shared" si="241"/>
        <v>0</v>
      </c>
      <c r="MN78" s="42">
        <f t="shared" si="241"/>
        <v>0</v>
      </c>
      <c r="MO78" s="42">
        <f t="shared" si="241"/>
        <v>0</v>
      </c>
      <c r="MP78" s="42">
        <f t="shared" si="241"/>
        <v>0</v>
      </c>
      <c r="MQ78" s="42">
        <f t="shared" si="241"/>
        <v>0</v>
      </c>
      <c r="MR78" s="42">
        <f t="shared" si="241"/>
        <v>0</v>
      </c>
      <c r="MS78" s="42">
        <f t="shared" si="241"/>
        <v>0</v>
      </c>
      <c r="MT78" s="42">
        <f t="shared" si="241"/>
        <v>0</v>
      </c>
      <c r="MU78" s="42">
        <f t="shared" si="241"/>
        <v>0</v>
      </c>
      <c r="MV78" s="42">
        <f t="shared" si="241"/>
        <v>0</v>
      </c>
      <c r="MW78" s="42">
        <f t="shared" si="241"/>
        <v>0</v>
      </c>
      <c r="MX78" s="42">
        <f t="shared" si="241"/>
        <v>1</v>
      </c>
      <c r="MY78" s="42">
        <f t="shared" si="241"/>
        <v>1</v>
      </c>
      <c r="MZ78" s="42">
        <f t="shared" si="241"/>
        <v>1</v>
      </c>
      <c r="NA78" s="42">
        <f t="shared" si="241"/>
        <v>1</v>
      </c>
      <c r="NB78" s="42">
        <f t="shared" si="241"/>
        <v>1</v>
      </c>
      <c r="NC78" s="42">
        <f t="shared" si="241"/>
        <v>1</v>
      </c>
      <c r="ND78" s="42">
        <f t="shared" si="241"/>
        <v>1</v>
      </c>
      <c r="NE78" s="42">
        <f t="shared" si="241"/>
        <v>1</v>
      </c>
      <c r="NF78" s="42">
        <f t="shared" si="241"/>
        <v>1</v>
      </c>
      <c r="NG78" s="42">
        <f t="shared" si="241"/>
        <v>0</v>
      </c>
      <c r="NH78" s="42">
        <f t="shared" si="241"/>
        <v>0</v>
      </c>
      <c r="NI78" s="42">
        <f t="shared" si="241"/>
        <v>1</v>
      </c>
      <c r="NJ78" s="42">
        <f t="shared" si="241"/>
        <v>1</v>
      </c>
      <c r="NK78" s="42">
        <f t="shared" si="241"/>
        <v>1</v>
      </c>
      <c r="NL78" s="42">
        <f t="shared" si="241"/>
        <v>1</v>
      </c>
      <c r="NM78" s="42">
        <f t="shared" si="241"/>
        <v>1</v>
      </c>
      <c r="NN78" s="42">
        <f t="shared" si="241"/>
        <v>1</v>
      </c>
      <c r="NO78" s="42">
        <f t="shared" si="241"/>
        <v>1</v>
      </c>
      <c r="NP78" s="42">
        <f t="shared" si="241"/>
        <v>1</v>
      </c>
      <c r="NQ78" s="42">
        <f t="shared" si="241"/>
        <v>1</v>
      </c>
      <c r="NR78" s="42">
        <f t="shared" si="241"/>
        <v>1</v>
      </c>
      <c r="NS78" s="42">
        <f t="shared" si="241"/>
        <v>1</v>
      </c>
      <c r="NT78" s="42">
        <f t="shared" si="241"/>
        <v>1</v>
      </c>
      <c r="NU78" s="42">
        <f t="shared" si="241"/>
        <v>1</v>
      </c>
      <c r="NV78" s="42">
        <f t="shared" si="241"/>
        <v>0</v>
      </c>
      <c r="NW78" s="42">
        <f t="shared" si="241"/>
        <v>0</v>
      </c>
      <c r="NX78" s="42">
        <f t="shared" si="241"/>
        <v>0</v>
      </c>
      <c r="NY78" s="42">
        <f t="shared" si="236"/>
        <v>0</v>
      </c>
      <c r="NZ78" s="42">
        <f t="shared" si="233"/>
        <v>0</v>
      </c>
      <c r="OA78" s="42">
        <f t="shared" si="233"/>
        <v>0</v>
      </c>
      <c r="OB78" s="42">
        <f t="shared" si="233"/>
        <v>0</v>
      </c>
      <c r="OC78" s="42">
        <f t="shared" si="233"/>
        <v>0</v>
      </c>
      <c r="OD78" s="42">
        <f t="shared" si="233"/>
        <v>0</v>
      </c>
      <c r="OE78" s="42">
        <f t="shared" si="233"/>
        <v>0</v>
      </c>
      <c r="OF78" s="42">
        <f t="shared" si="233"/>
        <v>0</v>
      </c>
      <c r="OG78" s="42">
        <f t="shared" si="233"/>
        <v>0</v>
      </c>
      <c r="OH78" s="42">
        <f t="shared" si="233"/>
        <v>0</v>
      </c>
      <c r="OI78" s="42">
        <f t="shared" si="233"/>
        <v>0</v>
      </c>
      <c r="OJ78" s="42">
        <f t="shared" si="233"/>
        <v>0</v>
      </c>
      <c r="OK78" s="42">
        <f t="shared" si="233"/>
        <v>0</v>
      </c>
      <c r="OL78" s="42">
        <f t="shared" si="233"/>
        <v>0</v>
      </c>
      <c r="OM78" s="42">
        <f t="shared" si="233"/>
        <v>0</v>
      </c>
      <c r="ON78" s="42">
        <f t="shared" si="233"/>
        <v>0</v>
      </c>
      <c r="OO78" s="42">
        <f t="shared" si="233"/>
        <v>0</v>
      </c>
      <c r="OP78" s="42">
        <f t="shared" si="233"/>
        <v>0</v>
      </c>
      <c r="OQ78" s="42">
        <f t="shared" si="233"/>
        <v>0</v>
      </c>
      <c r="OR78" s="42">
        <f t="shared" si="233"/>
        <v>0</v>
      </c>
      <c r="OS78" s="42">
        <f t="shared" si="233"/>
        <v>0</v>
      </c>
      <c r="OT78" s="42">
        <f t="shared" si="233"/>
        <v>0</v>
      </c>
      <c r="OU78" s="42">
        <f t="shared" si="233"/>
        <v>0</v>
      </c>
      <c r="OV78" s="42">
        <f t="shared" si="233"/>
        <v>0</v>
      </c>
      <c r="OW78" s="42">
        <f t="shared" si="233"/>
        <v>0</v>
      </c>
      <c r="OX78" s="42">
        <f t="shared" si="233"/>
        <v>0</v>
      </c>
      <c r="OY78" s="42">
        <f t="shared" si="233"/>
        <v>0</v>
      </c>
      <c r="OZ78" s="42">
        <f t="shared" si="233"/>
        <v>0</v>
      </c>
      <c r="PA78" s="42">
        <f t="shared" si="233"/>
        <v>0</v>
      </c>
      <c r="PB78" s="42">
        <f t="shared" si="233"/>
        <v>0</v>
      </c>
      <c r="PC78" s="42">
        <f t="shared" si="233"/>
        <v>0</v>
      </c>
      <c r="PD78" s="42">
        <f t="shared" si="233"/>
        <v>0</v>
      </c>
      <c r="PE78" s="42">
        <f t="shared" si="233"/>
        <v>0</v>
      </c>
      <c r="PF78" s="42">
        <f t="shared" si="233"/>
        <v>0</v>
      </c>
      <c r="PG78" s="42">
        <f t="shared" si="233"/>
        <v>0</v>
      </c>
      <c r="PH78" s="42">
        <f t="shared" si="233"/>
        <v>0</v>
      </c>
      <c r="PI78" s="42">
        <f t="shared" si="233"/>
        <v>0</v>
      </c>
      <c r="PJ78" s="42">
        <f t="shared" si="233"/>
        <v>0</v>
      </c>
      <c r="PK78" s="42">
        <f t="shared" si="233"/>
        <v>0</v>
      </c>
      <c r="PL78" s="42">
        <f t="shared" si="233"/>
        <v>0</v>
      </c>
      <c r="PM78" s="42">
        <f t="shared" si="233"/>
        <v>0</v>
      </c>
      <c r="PN78" s="42">
        <f t="shared" si="233"/>
        <v>0</v>
      </c>
      <c r="PO78" s="42">
        <f t="shared" si="233"/>
        <v>0</v>
      </c>
      <c r="PP78" s="42">
        <f t="shared" si="233"/>
        <v>0</v>
      </c>
      <c r="PQ78" s="42">
        <f t="shared" si="233"/>
        <v>0</v>
      </c>
      <c r="PR78" s="42">
        <f t="shared" si="233"/>
        <v>0</v>
      </c>
      <c r="PS78" s="42">
        <f t="shared" si="233"/>
        <v>0</v>
      </c>
      <c r="PT78" s="42">
        <f t="shared" si="233"/>
        <v>0</v>
      </c>
      <c r="PU78" s="42">
        <f t="shared" si="233"/>
        <v>0</v>
      </c>
      <c r="PV78" s="42">
        <f t="shared" si="233"/>
        <v>0</v>
      </c>
      <c r="PW78" s="42">
        <f t="shared" si="233"/>
        <v>0</v>
      </c>
      <c r="PX78" s="42">
        <f t="shared" si="233"/>
        <v>0</v>
      </c>
      <c r="PY78" s="42">
        <f t="shared" si="233"/>
        <v>0</v>
      </c>
      <c r="PZ78" s="42">
        <f t="shared" si="233"/>
        <v>0</v>
      </c>
      <c r="QA78" s="42">
        <f t="shared" si="233"/>
        <v>0</v>
      </c>
      <c r="QB78" s="42">
        <f t="shared" si="233"/>
        <v>0</v>
      </c>
      <c r="QC78" s="42">
        <f t="shared" si="233"/>
        <v>0</v>
      </c>
      <c r="QD78" s="42">
        <f t="shared" si="233"/>
        <v>0</v>
      </c>
      <c r="QE78" s="42">
        <f t="shared" si="233"/>
        <v>0</v>
      </c>
      <c r="QF78" s="42">
        <f t="shared" si="233"/>
        <v>0</v>
      </c>
      <c r="QG78" s="42">
        <f t="shared" si="233"/>
        <v>0</v>
      </c>
      <c r="QH78" s="42">
        <f t="shared" si="233"/>
        <v>0</v>
      </c>
      <c r="QI78" s="42">
        <f t="shared" si="233"/>
        <v>0</v>
      </c>
      <c r="QJ78" s="42">
        <f t="shared" si="233"/>
        <v>1</v>
      </c>
      <c r="QK78" s="42">
        <f t="shared" si="242"/>
        <v>1</v>
      </c>
      <c r="QL78" s="42">
        <f t="shared" si="242"/>
        <v>1</v>
      </c>
      <c r="QM78" s="42">
        <f t="shared" si="242"/>
        <v>0</v>
      </c>
      <c r="QN78" s="42">
        <f t="shared" si="242"/>
        <v>1</v>
      </c>
      <c r="QO78" s="42">
        <f t="shared" si="242"/>
        <v>0</v>
      </c>
      <c r="QP78" s="42">
        <f t="shared" si="242"/>
        <v>0</v>
      </c>
      <c r="QQ78" s="42">
        <f t="shared" si="242"/>
        <v>0</v>
      </c>
      <c r="QR78" s="42">
        <f t="shared" si="242"/>
        <v>0</v>
      </c>
      <c r="QS78" s="42">
        <f t="shared" si="242"/>
        <v>0</v>
      </c>
      <c r="QT78" s="42">
        <f t="shared" si="242"/>
        <v>0</v>
      </c>
      <c r="QU78" s="42">
        <f t="shared" si="242"/>
        <v>0</v>
      </c>
      <c r="QV78" s="42">
        <f t="shared" si="242"/>
        <v>0</v>
      </c>
      <c r="QW78" s="42">
        <f t="shared" si="242"/>
        <v>0</v>
      </c>
      <c r="QX78" s="42">
        <f t="shared" si="242"/>
        <v>0</v>
      </c>
      <c r="QY78" s="42">
        <f t="shared" si="242"/>
        <v>0</v>
      </c>
      <c r="QZ78" s="42">
        <f t="shared" si="242"/>
        <v>0</v>
      </c>
      <c r="RA78" s="42">
        <f t="shared" si="242"/>
        <v>0</v>
      </c>
      <c r="RB78" s="42">
        <f t="shared" si="242"/>
        <v>0</v>
      </c>
      <c r="RC78" s="42">
        <f t="shared" si="242"/>
        <v>0</v>
      </c>
      <c r="RD78" s="42">
        <f t="shared" si="242"/>
        <v>0</v>
      </c>
      <c r="RE78" s="42">
        <f t="shared" si="242"/>
        <v>0</v>
      </c>
      <c r="RF78" s="42">
        <f t="shared" si="242"/>
        <v>0</v>
      </c>
      <c r="RG78" s="42">
        <f t="shared" si="242"/>
        <v>0</v>
      </c>
      <c r="RH78" s="42">
        <f t="shared" si="242"/>
        <v>0</v>
      </c>
      <c r="RI78" s="42">
        <f t="shared" si="242"/>
        <v>0</v>
      </c>
      <c r="RJ78" s="42">
        <f t="shared" si="242"/>
        <v>0</v>
      </c>
      <c r="RK78" s="42">
        <f t="shared" si="242"/>
        <v>0</v>
      </c>
      <c r="RL78" s="42">
        <f t="shared" si="242"/>
        <v>0</v>
      </c>
      <c r="RM78" s="42">
        <f t="shared" si="242"/>
        <v>0</v>
      </c>
      <c r="RN78" s="42">
        <f t="shared" si="242"/>
        <v>0</v>
      </c>
      <c r="RO78" s="42">
        <f t="shared" si="242"/>
        <v>0</v>
      </c>
      <c r="RP78" s="42">
        <f t="shared" si="242"/>
        <v>1</v>
      </c>
      <c r="RQ78" s="42">
        <f t="shared" si="242"/>
        <v>1</v>
      </c>
      <c r="RR78" s="42">
        <f t="shared" si="242"/>
        <v>1</v>
      </c>
      <c r="RS78" s="42">
        <f t="shared" si="242"/>
        <v>0</v>
      </c>
      <c r="RT78" s="42">
        <f t="shared" si="242"/>
        <v>0</v>
      </c>
      <c r="RU78" s="42">
        <f t="shared" si="242"/>
        <v>0</v>
      </c>
      <c r="RV78" s="42">
        <f t="shared" si="242"/>
        <v>0</v>
      </c>
      <c r="RW78" s="42">
        <f t="shared" si="242"/>
        <v>0</v>
      </c>
      <c r="RX78" s="42">
        <f t="shared" si="242"/>
        <v>0</v>
      </c>
      <c r="RY78" s="42">
        <f t="shared" si="242"/>
        <v>0</v>
      </c>
      <c r="RZ78" s="42">
        <f t="shared" si="242"/>
        <v>1</v>
      </c>
      <c r="SA78" s="42">
        <f t="shared" si="242"/>
        <v>1</v>
      </c>
      <c r="SB78" s="42">
        <f t="shared" si="242"/>
        <v>1</v>
      </c>
      <c r="SC78" s="42">
        <f t="shared" si="242"/>
        <v>0</v>
      </c>
      <c r="SD78" s="42">
        <f t="shared" si="242"/>
        <v>0</v>
      </c>
      <c r="SE78" s="42">
        <f t="shared" si="242"/>
        <v>1</v>
      </c>
      <c r="SF78" s="42">
        <f t="shared" si="242"/>
        <v>1</v>
      </c>
      <c r="SG78" s="42">
        <f t="shared" si="242"/>
        <v>0</v>
      </c>
      <c r="SH78" s="42">
        <f t="shared" si="242"/>
        <v>0</v>
      </c>
      <c r="SI78" s="42">
        <f t="shared" si="242"/>
        <v>0</v>
      </c>
      <c r="SJ78" s="42">
        <f t="shared" si="242"/>
        <v>0</v>
      </c>
      <c r="SK78" s="42">
        <f t="shared" si="242"/>
        <v>1</v>
      </c>
      <c r="SL78" s="42">
        <f t="shared" si="242"/>
        <v>1</v>
      </c>
      <c r="SM78" s="42">
        <f t="shared" si="242"/>
        <v>1</v>
      </c>
      <c r="SN78" s="42">
        <f t="shared" si="242"/>
        <v>1</v>
      </c>
      <c r="SO78" s="42">
        <f t="shared" si="242"/>
        <v>1</v>
      </c>
      <c r="SP78" s="42">
        <f t="shared" si="242"/>
        <v>1</v>
      </c>
      <c r="SQ78" s="42">
        <f t="shared" si="242"/>
        <v>1</v>
      </c>
      <c r="SR78" s="42">
        <f t="shared" si="242"/>
        <v>0</v>
      </c>
      <c r="SS78" s="42">
        <f t="shared" si="242"/>
        <v>0</v>
      </c>
      <c r="ST78" s="42">
        <f t="shared" si="242"/>
        <v>0</v>
      </c>
      <c r="SU78" s="42">
        <f t="shared" si="242"/>
        <v>1</v>
      </c>
      <c r="SV78" s="42">
        <f t="shared" si="242"/>
        <v>1</v>
      </c>
      <c r="SW78" s="42">
        <f t="shared" si="237"/>
        <v>1</v>
      </c>
      <c r="SX78" s="42">
        <f t="shared" si="234"/>
        <v>1</v>
      </c>
      <c r="SY78" s="42">
        <f t="shared" si="234"/>
        <v>1</v>
      </c>
      <c r="SZ78" s="42">
        <f t="shared" si="234"/>
        <v>1</v>
      </c>
      <c r="TA78" s="42">
        <f t="shared" si="234"/>
        <v>1</v>
      </c>
      <c r="TB78" s="42">
        <f t="shared" si="234"/>
        <v>1</v>
      </c>
      <c r="TC78" s="42">
        <f t="shared" si="234"/>
        <v>1</v>
      </c>
      <c r="TD78" s="42">
        <f t="shared" si="234"/>
        <v>1</v>
      </c>
      <c r="TE78" s="42">
        <f t="shared" si="234"/>
        <v>1</v>
      </c>
      <c r="TF78" s="42">
        <f t="shared" si="234"/>
        <v>1</v>
      </c>
      <c r="TG78" s="42">
        <f t="shared" si="234"/>
        <v>1</v>
      </c>
      <c r="TH78" s="42">
        <f t="shared" si="234"/>
        <v>1</v>
      </c>
      <c r="TI78" s="42">
        <f t="shared" si="234"/>
        <v>0</v>
      </c>
      <c r="TJ78" s="42">
        <f t="shared" si="234"/>
        <v>0</v>
      </c>
      <c r="TK78" s="42">
        <f t="shared" si="234"/>
        <v>0</v>
      </c>
      <c r="TL78" s="42">
        <f t="shared" si="234"/>
        <v>0</v>
      </c>
      <c r="TM78" s="42">
        <f t="shared" si="234"/>
        <v>0</v>
      </c>
      <c r="TN78" s="42">
        <f t="shared" si="234"/>
        <v>0</v>
      </c>
      <c r="TO78" s="42">
        <f t="shared" si="234"/>
        <v>0</v>
      </c>
      <c r="TP78" s="42">
        <f t="shared" si="234"/>
        <v>0</v>
      </c>
      <c r="TQ78" s="42">
        <f t="shared" si="234"/>
        <v>0</v>
      </c>
      <c r="TR78" s="42">
        <f t="shared" si="234"/>
        <v>0</v>
      </c>
      <c r="TS78" s="42">
        <f t="shared" si="234"/>
        <v>0</v>
      </c>
      <c r="TT78" s="42">
        <f t="shared" si="234"/>
        <v>0</v>
      </c>
      <c r="TU78" s="42">
        <f t="shared" si="234"/>
        <v>0</v>
      </c>
      <c r="TV78" s="42">
        <f t="shared" si="234"/>
        <v>0</v>
      </c>
      <c r="TW78" s="42">
        <f t="shared" si="234"/>
        <v>0</v>
      </c>
      <c r="TX78" s="42">
        <f t="shared" si="234"/>
        <v>0</v>
      </c>
      <c r="TY78" s="42">
        <f t="shared" si="234"/>
        <v>0</v>
      </c>
      <c r="TZ78" s="42">
        <f t="shared" si="234"/>
        <v>0</v>
      </c>
      <c r="UA78" s="42">
        <f t="shared" si="234"/>
        <v>0</v>
      </c>
      <c r="UB78" s="42">
        <f t="shared" si="234"/>
        <v>0</v>
      </c>
      <c r="UC78" s="42">
        <f t="shared" si="234"/>
        <v>0</v>
      </c>
      <c r="UD78" s="42">
        <f t="shared" si="234"/>
        <v>0</v>
      </c>
      <c r="UE78" s="42">
        <f t="shared" si="234"/>
        <v>0</v>
      </c>
      <c r="UF78" s="42">
        <f t="shared" si="234"/>
        <v>0</v>
      </c>
      <c r="UG78" s="42">
        <f t="shared" si="234"/>
        <v>0</v>
      </c>
      <c r="UH78" s="42">
        <f t="shared" si="234"/>
        <v>0</v>
      </c>
      <c r="UI78" s="42">
        <f t="shared" si="234"/>
        <v>0</v>
      </c>
      <c r="UJ78" s="42">
        <f t="shared" si="234"/>
        <v>0</v>
      </c>
      <c r="UK78" s="42">
        <f t="shared" si="234"/>
        <v>0</v>
      </c>
      <c r="UL78" s="42">
        <f t="shared" si="234"/>
        <v>0</v>
      </c>
      <c r="UM78" s="42">
        <f t="shared" si="234"/>
        <v>0</v>
      </c>
      <c r="UN78" s="42">
        <f t="shared" si="234"/>
        <v>0</v>
      </c>
      <c r="UO78" s="42">
        <f t="shared" si="234"/>
        <v>0</v>
      </c>
      <c r="UP78" s="42">
        <f t="shared" si="234"/>
        <v>0</v>
      </c>
      <c r="UQ78" s="42">
        <f t="shared" si="234"/>
        <v>0</v>
      </c>
      <c r="UR78" s="42">
        <f t="shared" si="234"/>
        <v>0</v>
      </c>
      <c r="US78" s="42">
        <f t="shared" si="234"/>
        <v>0</v>
      </c>
      <c r="UT78" s="42">
        <f t="shared" si="234"/>
        <v>0</v>
      </c>
      <c r="UU78" s="42">
        <f t="shared" si="234"/>
        <v>0</v>
      </c>
      <c r="UV78" s="42">
        <f t="shared" si="234"/>
        <v>0</v>
      </c>
      <c r="UW78" s="42">
        <f t="shared" si="234"/>
        <v>0</v>
      </c>
      <c r="UX78" s="42">
        <f t="shared" si="234"/>
        <v>0</v>
      </c>
      <c r="UY78" s="42">
        <f t="shared" si="234"/>
        <v>0</v>
      </c>
      <c r="UZ78" s="42">
        <f t="shared" si="234"/>
        <v>0</v>
      </c>
      <c r="VA78" s="42">
        <f t="shared" si="234"/>
        <v>0</v>
      </c>
      <c r="VB78" s="42">
        <f t="shared" si="234"/>
        <v>0</v>
      </c>
      <c r="VC78" s="42">
        <f t="shared" si="234"/>
        <v>0</v>
      </c>
      <c r="VD78" s="42">
        <f t="shared" si="234"/>
        <v>0</v>
      </c>
      <c r="VE78" s="42">
        <f t="shared" si="234"/>
        <v>0</v>
      </c>
      <c r="VF78" s="42">
        <f t="shared" si="234"/>
        <v>0</v>
      </c>
      <c r="VG78" s="42">
        <f t="shared" si="234"/>
        <v>0</v>
      </c>
      <c r="VH78" s="42">
        <f t="shared" si="234"/>
        <v>0</v>
      </c>
      <c r="VI78" s="42">
        <f t="shared" si="243"/>
        <v>0</v>
      </c>
      <c r="VJ78" s="42">
        <f t="shared" si="243"/>
        <v>0</v>
      </c>
      <c r="VK78" s="42">
        <f t="shared" si="243"/>
        <v>0</v>
      </c>
      <c r="VL78" s="42">
        <f t="shared" si="243"/>
        <v>0</v>
      </c>
      <c r="VM78" s="42">
        <f t="shared" si="243"/>
        <v>0</v>
      </c>
      <c r="VN78" s="42">
        <f t="shared" si="243"/>
        <v>0</v>
      </c>
      <c r="VO78" s="42">
        <f t="shared" si="243"/>
        <v>0</v>
      </c>
      <c r="VP78" s="42">
        <f t="shared" si="243"/>
        <v>0</v>
      </c>
      <c r="VQ78" s="42">
        <f t="shared" si="243"/>
        <v>0</v>
      </c>
      <c r="VR78" s="42">
        <f t="shared" si="243"/>
        <v>0</v>
      </c>
      <c r="VS78" s="42">
        <f t="shared" si="243"/>
        <v>0</v>
      </c>
      <c r="VT78" s="42">
        <f t="shared" si="243"/>
        <v>0</v>
      </c>
      <c r="VU78" s="42">
        <f t="shared" si="243"/>
        <v>0</v>
      </c>
      <c r="VV78" s="42">
        <f t="shared" si="243"/>
        <v>0</v>
      </c>
      <c r="VW78" s="42">
        <f t="shared" si="243"/>
        <v>0</v>
      </c>
      <c r="VX78" s="42">
        <f t="shared" si="243"/>
        <v>0</v>
      </c>
      <c r="VY78" s="42">
        <f t="shared" si="243"/>
        <v>0</v>
      </c>
      <c r="VZ78" s="42">
        <f t="shared" si="243"/>
        <v>0</v>
      </c>
      <c r="WA78" s="42">
        <f t="shared" si="243"/>
        <v>0</v>
      </c>
      <c r="WB78" s="42">
        <f t="shared" si="243"/>
        <v>0</v>
      </c>
      <c r="WC78" s="42">
        <f t="shared" si="243"/>
        <v>0</v>
      </c>
      <c r="WD78" s="42">
        <f t="shared" si="243"/>
        <v>0</v>
      </c>
      <c r="WE78" s="42">
        <f t="shared" si="243"/>
        <v>0</v>
      </c>
      <c r="WF78" s="42">
        <f t="shared" si="243"/>
        <v>0</v>
      </c>
      <c r="WG78" s="42">
        <f t="shared" si="243"/>
        <v>0</v>
      </c>
      <c r="WH78" s="42">
        <f t="shared" si="243"/>
        <v>0</v>
      </c>
      <c r="WI78" s="42">
        <f t="shared" si="243"/>
        <v>0</v>
      </c>
      <c r="WJ78" s="42">
        <f t="shared" si="243"/>
        <v>0</v>
      </c>
      <c r="WK78" s="42">
        <f t="shared" si="243"/>
        <v>0</v>
      </c>
      <c r="WL78" s="42">
        <f t="shared" si="243"/>
        <v>0</v>
      </c>
      <c r="WM78" s="42">
        <f t="shared" si="243"/>
        <v>0</v>
      </c>
      <c r="WN78" s="42">
        <f t="shared" si="243"/>
        <v>0</v>
      </c>
      <c r="WO78" s="42">
        <f t="shared" si="243"/>
        <v>0</v>
      </c>
      <c r="WP78" s="42">
        <f t="shared" si="243"/>
        <v>0</v>
      </c>
      <c r="WQ78" s="42">
        <f t="shared" si="243"/>
        <v>0</v>
      </c>
      <c r="WR78" s="42">
        <f t="shared" si="243"/>
        <v>0</v>
      </c>
      <c r="WS78" s="42">
        <f t="shared" si="243"/>
        <v>0</v>
      </c>
      <c r="WT78" s="42">
        <f t="shared" si="243"/>
        <v>0</v>
      </c>
      <c r="WU78" s="42">
        <f t="shared" si="243"/>
        <v>0</v>
      </c>
      <c r="WV78" s="42">
        <f t="shared" si="243"/>
        <v>0</v>
      </c>
      <c r="WW78" s="42">
        <f t="shared" si="243"/>
        <v>0</v>
      </c>
      <c r="WX78" s="42">
        <f t="shared" si="243"/>
        <v>0</v>
      </c>
      <c r="WY78" s="42">
        <f t="shared" si="243"/>
        <v>0</v>
      </c>
      <c r="WZ78" s="42">
        <f t="shared" si="243"/>
        <v>0</v>
      </c>
      <c r="XA78" s="42">
        <f t="shared" si="243"/>
        <v>0</v>
      </c>
      <c r="XB78" s="42">
        <f t="shared" si="243"/>
        <v>0</v>
      </c>
      <c r="XC78" s="42">
        <f t="shared" si="243"/>
        <v>0</v>
      </c>
      <c r="XD78" s="42">
        <f t="shared" si="243"/>
        <v>0</v>
      </c>
      <c r="XE78" s="42">
        <f t="shared" si="243"/>
        <v>0</v>
      </c>
      <c r="XF78" s="42">
        <f t="shared" si="243"/>
        <v>0</v>
      </c>
      <c r="XG78" s="42">
        <f t="shared" si="243"/>
        <v>0</v>
      </c>
      <c r="XH78" s="42">
        <f t="shared" si="243"/>
        <v>0</v>
      </c>
      <c r="XI78" s="42">
        <f t="shared" si="243"/>
        <v>0</v>
      </c>
      <c r="XJ78" s="42">
        <f t="shared" si="243"/>
        <v>0</v>
      </c>
      <c r="XK78" s="42">
        <f t="shared" si="243"/>
        <v>0</v>
      </c>
      <c r="XL78" s="42">
        <f t="shared" si="243"/>
        <v>0</v>
      </c>
      <c r="XM78" s="42">
        <f t="shared" si="243"/>
        <v>0</v>
      </c>
      <c r="XN78" s="42">
        <f t="shared" si="243"/>
        <v>0</v>
      </c>
      <c r="XO78" s="42">
        <f t="shared" si="243"/>
        <v>0</v>
      </c>
      <c r="XP78" s="42">
        <f t="shared" si="243"/>
        <v>0</v>
      </c>
      <c r="XQ78" s="42">
        <f t="shared" si="243"/>
        <v>0</v>
      </c>
      <c r="XR78" s="42">
        <f t="shared" si="243"/>
        <v>0</v>
      </c>
      <c r="XS78" s="42">
        <f t="shared" si="243"/>
        <v>0</v>
      </c>
      <c r="XT78" s="42">
        <f t="shared" si="243"/>
        <v>0</v>
      </c>
      <c r="XU78" s="42">
        <f t="shared" si="238"/>
        <v>0</v>
      </c>
      <c r="XV78" s="42">
        <f t="shared" si="223"/>
        <v>0</v>
      </c>
      <c r="XW78" s="42">
        <f t="shared" si="223"/>
        <v>0</v>
      </c>
      <c r="XX78" s="42">
        <f t="shared" si="223"/>
        <v>0</v>
      </c>
      <c r="XY78" s="42">
        <f t="shared" si="223"/>
        <v>0</v>
      </c>
      <c r="XZ78" s="42">
        <f t="shared" si="223"/>
        <v>0</v>
      </c>
      <c r="YA78" s="42">
        <f t="shared" si="223"/>
        <v>0</v>
      </c>
      <c r="YB78" s="42">
        <f t="shared" si="223"/>
        <v>0</v>
      </c>
      <c r="YC78" s="42">
        <f t="shared" si="223"/>
        <v>0</v>
      </c>
      <c r="YD78" s="42">
        <f t="shared" si="217"/>
        <v>1</v>
      </c>
      <c r="YE78" s="23"/>
    </row>
    <row r="79" spans="1:655" x14ac:dyDescent="0.55000000000000004">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c r="AB79" s="42"/>
      <c r="AC79" s="42"/>
      <c r="AD79" s="42"/>
      <c r="AE79" s="42"/>
      <c r="AF79" s="42"/>
      <c r="AG79" s="42"/>
      <c r="AH79" s="42"/>
      <c r="AI79" s="42"/>
      <c r="AJ79" s="42"/>
      <c r="AK79" s="42"/>
      <c r="AL79" s="42"/>
      <c r="AM79" s="42"/>
      <c r="AN79" s="42"/>
      <c r="AO79" s="42"/>
      <c r="AP79" s="42"/>
      <c r="AQ79" s="42"/>
      <c r="AR79" s="42"/>
      <c r="AS79" s="42"/>
      <c r="AT79" s="42"/>
      <c r="AU79" s="42"/>
      <c r="AV79" s="42"/>
      <c r="AW79" s="42"/>
      <c r="AX79" s="42"/>
      <c r="AY79" s="42"/>
      <c r="AZ79" s="42"/>
      <c r="BA79" s="42"/>
      <c r="BB79" s="42"/>
      <c r="BC79" s="42"/>
      <c r="BD79" s="42"/>
      <c r="BE79" s="42"/>
      <c r="BF79" s="42"/>
      <c r="BG79" s="42"/>
      <c r="BH79" s="42"/>
      <c r="BI79" s="42"/>
      <c r="BJ79" s="42"/>
      <c r="BK79" s="42"/>
      <c r="BL79" s="42"/>
      <c r="BM79" s="42"/>
      <c r="BN79" s="42"/>
      <c r="BO79" s="42"/>
      <c r="BP79" s="42"/>
      <c r="BQ79" s="42"/>
      <c r="BR79" s="42"/>
      <c r="BS79" s="42"/>
      <c r="BT79" s="42"/>
      <c r="BU79" s="42"/>
      <c r="BV79" s="42"/>
      <c r="BW79" s="42"/>
      <c r="BX79" s="42"/>
      <c r="BY79" s="42"/>
      <c r="BZ79" s="42"/>
      <c r="CA79" s="42"/>
      <c r="CB79" s="42"/>
      <c r="CC79" s="42"/>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2"/>
      <c r="DD79" s="42"/>
      <c r="DE79" s="42"/>
      <c r="DF79" s="42"/>
      <c r="DG79" s="42"/>
      <c r="DH79" s="42"/>
      <c r="DI79" s="42"/>
      <c r="DJ79" s="42"/>
      <c r="DK79" s="42"/>
      <c r="DL79" s="42"/>
      <c r="DM79" s="42"/>
      <c r="DN79" s="42"/>
      <c r="DO79" s="42"/>
      <c r="DP79" s="42"/>
      <c r="DQ79" s="42"/>
      <c r="DR79" s="42"/>
      <c r="DS79" s="42"/>
      <c r="DT79" s="42"/>
      <c r="DU79" s="42"/>
      <c r="DV79" s="42"/>
      <c r="DW79" s="42"/>
      <c r="DX79" s="42"/>
      <c r="DY79" s="42"/>
      <c r="DZ79" s="42"/>
      <c r="EA79" s="42"/>
      <c r="EB79" s="42"/>
      <c r="EC79" s="42"/>
      <c r="ED79" s="42"/>
      <c r="EE79" s="42"/>
      <c r="EF79" s="42"/>
      <c r="EG79" s="42"/>
      <c r="EH79" s="42"/>
      <c r="EI79" s="42"/>
      <c r="EJ79" s="42"/>
      <c r="EK79" s="42"/>
      <c r="EL79" s="42"/>
      <c r="EM79" s="42"/>
      <c r="EN79" s="42"/>
      <c r="EO79" s="42"/>
      <c r="EP79" s="42"/>
      <c r="EQ79" s="42"/>
      <c r="ER79" s="42"/>
      <c r="ES79" s="42"/>
      <c r="ET79" s="42"/>
      <c r="EU79" s="42"/>
      <c r="EV79" s="42"/>
      <c r="EW79" s="42"/>
      <c r="EX79" s="42"/>
      <c r="EY79" s="42"/>
      <c r="EZ79" s="42"/>
      <c r="FA79" s="42"/>
      <c r="FB79" s="42"/>
      <c r="FC79" s="42"/>
      <c r="FD79" s="42"/>
      <c r="FE79" s="42"/>
      <c r="FF79" s="42"/>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42"/>
      <c r="LK79" s="42"/>
      <c r="LL79" s="42"/>
      <c r="LM79" s="42"/>
      <c r="LN79" s="42"/>
      <c r="LO79" s="42"/>
      <c r="LP79" s="42"/>
      <c r="LQ79" s="42"/>
      <c r="LR79" s="42"/>
      <c r="LS79" s="42"/>
      <c r="LT79" s="42"/>
      <c r="LU79" s="42"/>
      <c r="LV79" s="42"/>
      <c r="LW79" s="42"/>
      <c r="LX79" s="42"/>
      <c r="LY79" s="42"/>
      <c r="LZ79" s="42"/>
      <c r="MA79" s="42"/>
      <c r="MB79" s="42"/>
      <c r="MC79" s="42"/>
      <c r="MD79" s="42"/>
      <c r="ME79" s="42"/>
      <c r="MF79" s="42"/>
      <c r="MG79" s="42"/>
      <c r="MH79" s="42"/>
      <c r="MI79" s="42"/>
      <c r="MJ79" s="42"/>
      <c r="MK79" s="42"/>
      <c r="ML79" s="42"/>
      <c r="MM79" s="42"/>
      <c r="MN79" s="42"/>
      <c r="MO79" s="42"/>
      <c r="MP79" s="42"/>
      <c r="MQ79" s="42"/>
      <c r="MR79" s="42"/>
      <c r="MS79" s="42"/>
      <c r="MT79" s="42"/>
      <c r="MU79" s="42"/>
      <c r="MV79" s="42"/>
      <c r="MW79" s="42"/>
      <c r="MX79" s="42"/>
      <c r="MY79" s="42"/>
      <c r="MZ79" s="42"/>
      <c r="NA79" s="42"/>
      <c r="NB79" s="42"/>
      <c r="NC79" s="42"/>
      <c r="ND79" s="42"/>
      <c r="NE79" s="42"/>
      <c r="NF79" s="42"/>
      <c r="NG79" s="42"/>
      <c r="NH79" s="42"/>
      <c r="NI79" s="42"/>
      <c r="NJ79" s="42"/>
      <c r="NK79" s="42"/>
      <c r="NL79" s="42"/>
      <c r="NM79" s="42"/>
      <c r="NN79" s="42"/>
      <c r="NO79" s="42"/>
      <c r="NP79" s="42"/>
      <c r="NQ79" s="42"/>
      <c r="NR79" s="42"/>
      <c r="NS79" s="42"/>
      <c r="NT79" s="42"/>
      <c r="NU79" s="42"/>
      <c r="NV79" s="42"/>
      <c r="NW79" s="42"/>
      <c r="NX79" s="42"/>
      <c r="NY79" s="42"/>
      <c r="NZ79" s="42"/>
      <c r="OA79" s="42"/>
      <c r="OB79" s="42"/>
      <c r="OC79" s="42"/>
      <c r="OD79" s="42"/>
      <c r="OE79" s="42"/>
      <c r="OF79" s="42"/>
      <c r="OG79" s="42"/>
      <c r="OH79" s="42"/>
      <c r="OI79" s="42"/>
      <c r="OJ79" s="42"/>
      <c r="OK79" s="42"/>
      <c r="OL79" s="42"/>
      <c r="OM79" s="42"/>
      <c r="ON79" s="42"/>
      <c r="OO79" s="42"/>
      <c r="OP79" s="42"/>
      <c r="OQ79" s="42"/>
      <c r="OR79" s="42"/>
      <c r="OS79" s="42"/>
      <c r="OT79" s="42"/>
      <c r="OU79" s="42"/>
      <c r="OV79" s="42"/>
      <c r="OW79" s="42"/>
      <c r="OX79" s="42"/>
      <c r="OY79" s="42"/>
      <c r="OZ79" s="42"/>
      <c r="PA79" s="42"/>
      <c r="PB79" s="42"/>
      <c r="PC79" s="42"/>
      <c r="PD79" s="42"/>
      <c r="PE79" s="42"/>
      <c r="PF79" s="42"/>
      <c r="PG79" s="42"/>
      <c r="PH79" s="42"/>
      <c r="PI79" s="42"/>
      <c r="PJ79" s="42"/>
      <c r="PK79" s="42"/>
      <c r="PL79" s="42"/>
      <c r="PM79" s="42"/>
      <c r="PN79" s="42"/>
      <c r="PO79" s="42"/>
      <c r="PP79" s="42"/>
      <c r="PQ79" s="42"/>
      <c r="PR79" s="42"/>
      <c r="PS79" s="42"/>
      <c r="PT79" s="42"/>
      <c r="PU79" s="42"/>
      <c r="PV79" s="42"/>
      <c r="PW79" s="42"/>
      <c r="PX79" s="42"/>
      <c r="PY79" s="42"/>
      <c r="PZ79" s="42"/>
      <c r="QA79" s="42"/>
      <c r="QB79" s="42"/>
      <c r="QC79" s="42"/>
      <c r="QD79" s="42"/>
      <c r="QE79" s="42"/>
      <c r="QF79" s="42"/>
      <c r="QG79" s="42"/>
      <c r="QH79" s="42"/>
      <c r="QI79" s="42"/>
      <c r="QJ79" s="42"/>
      <c r="QK79" s="42"/>
      <c r="QL79" s="42"/>
      <c r="QM79" s="42"/>
      <c r="QN79" s="42"/>
      <c r="QO79" s="42"/>
      <c r="QP79" s="42"/>
      <c r="QQ79" s="42"/>
      <c r="QR79" s="42"/>
      <c r="QS79" s="42"/>
      <c r="QT79" s="42"/>
      <c r="QU79" s="42"/>
      <c r="QV79" s="42"/>
      <c r="QW79" s="42"/>
      <c r="QX79" s="42"/>
      <c r="QY79" s="42"/>
      <c r="QZ79" s="42"/>
      <c r="RA79" s="42"/>
      <c r="RB79" s="42"/>
      <c r="RC79" s="42"/>
      <c r="RD79" s="42"/>
      <c r="RE79" s="42"/>
      <c r="RF79" s="42"/>
      <c r="RG79" s="42"/>
      <c r="RH79" s="42"/>
      <c r="RI79" s="42"/>
      <c r="RJ79" s="42"/>
      <c r="RK79" s="42"/>
      <c r="RL79" s="42"/>
      <c r="RM79" s="42"/>
      <c r="RN79" s="42"/>
      <c r="RO79" s="42"/>
      <c r="RP79" s="42"/>
      <c r="RQ79" s="42"/>
      <c r="RR79" s="42"/>
      <c r="RS79" s="42"/>
      <c r="RT79" s="42"/>
      <c r="RU79" s="42"/>
      <c r="RV79" s="42"/>
      <c r="RW79" s="42"/>
      <c r="RX79" s="42"/>
      <c r="RY79" s="42"/>
      <c r="RZ79" s="42"/>
      <c r="SA79" s="42"/>
      <c r="SB79" s="42"/>
      <c r="SC79" s="42"/>
      <c r="SD79" s="42"/>
      <c r="SE79" s="42"/>
      <c r="SF79" s="42"/>
      <c r="SG79" s="42"/>
      <c r="SH79" s="42"/>
      <c r="SI79" s="42"/>
      <c r="SJ79" s="42"/>
      <c r="SK79" s="42"/>
      <c r="SL79" s="42"/>
      <c r="SM79" s="42"/>
      <c r="SN79" s="42"/>
      <c r="SO79" s="42"/>
      <c r="SP79" s="42"/>
      <c r="SQ79" s="42"/>
      <c r="SR79" s="42"/>
      <c r="SS79" s="42"/>
      <c r="ST79" s="42"/>
      <c r="SU79" s="42"/>
      <c r="SV79" s="42"/>
      <c r="SW79" s="42"/>
      <c r="SX79" s="42"/>
      <c r="SY79" s="42"/>
      <c r="SZ79" s="42"/>
      <c r="TA79" s="42"/>
      <c r="TB79" s="42"/>
      <c r="TC79" s="42"/>
      <c r="TD79" s="42"/>
      <c r="TE79" s="42"/>
      <c r="TF79" s="42"/>
      <c r="TG79" s="42"/>
      <c r="TH79" s="42"/>
      <c r="TI79" s="42"/>
      <c r="TJ79" s="42"/>
      <c r="TK79" s="42"/>
      <c r="TL79" s="42"/>
      <c r="TM79" s="42"/>
      <c r="TN79" s="42"/>
      <c r="TO79" s="42"/>
      <c r="TP79" s="42"/>
      <c r="TQ79" s="42"/>
      <c r="TR79" s="42"/>
      <c r="TS79" s="42"/>
      <c r="TT79" s="42"/>
      <c r="TU79" s="42"/>
      <c r="TV79" s="42"/>
      <c r="TW79" s="42"/>
      <c r="TX79" s="42"/>
      <c r="TY79" s="42"/>
      <c r="TZ79" s="42"/>
      <c r="UA79" s="42"/>
      <c r="UB79" s="42"/>
      <c r="UC79" s="42"/>
      <c r="UD79" s="42"/>
      <c r="UE79" s="42"/>
      <c r="UF79" s="42"/>
      <c r="UG79" s="42"/>
      <c r="UH79" s="42"/>
      <c r="UI79" s="42"/>
      <c r="UJ79" s="42"/>
      <c r="UK79" s="42"/>
      <c r="UL79" s="42"/>
      <c r="UM79" s="42"/>
      <c r="UN79" s="42"/>
      <c r="UO79" s="42"/>
      <c r="UP79" s="42"/>
      <c r="UQ79" s="42"/>
      <c r="UR79" s="42"/>
      <c r="US79" s="42"/>
      <c r="UT79" s="42"/>
      <c r="UU79" s="42"/>
      <c r="UV79" s="42"/>
      <c r="UW79" s="42"/>
      <c r="UX79" s="42"/>
      <c r="UY79" s="42"/>
      <c r="UZ79" s="42"/>
      <c r="VA79" s="42"/>
      <c r="VB79" s="42"/>
      <c r="VC79" s="42"/>
      <c r="VD79" s="42"/>
      <c r="VE79" s="42"/>
      <c r="VF79" s="42"/>
      <c r="VG79" s="42"/>
      <c r="VH79" s="42"/>
      <c r="VI79" s="42"/>
      <c r="VJ79" s="42"/>
      <c r="VK79" s="42"/>
      <c r="VL79" s="42"/>
      <c r="VM79" s="42"/>
      <c r="VN79" s="42"/>
      <c r="VO79" s="42"/>
      <c r="VP79" s="42"/>
      <c r="VQ79" s="42"/>
      <c r="VR79" s="42"/>
      <c r="VS79" s="42"/>
      <c r="VT79" s="42"/>
      <c r="VU79" s="42"/>
      <c r="VV79" s="42"/>
      <c r="VW79" s="42"/>
      <c r="VX79" s="42"/>
      <c r="VY79" s="42"/>
      <c r="VZ79" s="42"/>
      <c r="WA79" s="42"/>
      <c r="WB79" s="42"/>
      <c r="WC79" s="42"/>
      <c r="WD79" s="42"/>
      <c r="WE79" s="42"/>
      <c r="WF79" s="42"/>
      <c r="WG79" s="42"/>
      <c r="WH79" s="42"/>
      <c r="WI79" s="42"/>
      <c r="WJ79" s="42"/>
      <c r="WK79" s="42"/>
      <c r="WL79" s="42"/>
      <c r="WM79" s="42"/>
      <c r="WN79" s="42"/>
      <c r="WO79" s="42"/>
      <c r="WP79" s="42"/>
      <c r="WQ79" s="42"/>
      <c r="WR79" s="42"/>
      <c r="WS79" s="42"/>
      <c r="WT79" s="42"/>
      <c r="WU79" s="42"/>
      <c r="WV79" s="42"/>
      <c r="WW79" s="42"/>
      <c r="WX79" s="42"/>
      <c r="WY79" s="42"/>
      <c r="WZ79" s="42"/>
      <c r="XA79" s="42"/>
      <c r="XB79" s="42"/>
      <c r="XC79" s="42"/>
      <c r="XD79" s="42"/>
      <c r="XE79" s="42"/>
      <c r="XF79" s="42"/>
      <c r="XG79" s="42"/>
      <c r="XH79" s="42"/>
      <c r="XI79" s="42"/>
      <c r="XJ79" s="42"/>
      <c r="XK79" s="42"/>
      <c r="XL79" s="42"/>
      <c r="XM79" s="42"/>
      <c r="XN79" s="42"/>
      <c r="XO79" s="42"/>
      <c r="XP79" s="42"/>
      <c r="XQ79" s="42"/>
      <c r="XR79" s="42"/>
      <c r="XS79" s="42"/>
      <c r="XT79" s="42"/>
      <c r="XU79" s="42"/>
      <c r="XV79" s="42"/>
      <c r="XW79" s="42"/>
      <c r="XX79" s="42"/>
      <c r="XY79" s="42"/>
      <c r="XZ79" s="42"/>
      <c r="YA79" s="42"/>
      <c r="YB79" s="42"/>
      <c r="YC79" s="42"/>
      <c r="YD79" s="42"/>
      <c r="YE79" s="23"/>
    </row>
    <row r="80" spans="1:655" x14ac:dyDescent="0.55000000000000004">
      <c r="A80" s="26" t="s">
        <v>1750</v>
      </c>
      <c r="B80" s="7" t="s">
        <v>1118</v>
      </c>
      <c r="C80" s="7" t="s">
        <v>1119</v>
      </c>
      <c r="D80" s="7" t="s">
        <v>1120</v>
      </c>
      <c r="E80" s="7" t="s">
        <v>1121</v>
      </c>
      <c r="F80" s="7" t="s">
        <v>1122</v>
      </c>
      <c r="G80" s="7" t="s">
        <v>1123</v>
      </c>
      <c r="H80" s="7" t="s">
        <v>1124</v>
      </c>
      <c r="I80" s="7" t="s">
        <v>1125</v>
      </c>
      <c r="J80" s="7" t="s">
        <v>1126</v>
      </c>
      <c r="K80" s="7" t="s">
        <v>1127</v>
      </c>
      <c r="L80" s="7" t="s">
        <v>1128</v>
      </c>
      <c r="M80" s="7" t="s">
        <v>1129</v>
      </c>
      <c r="N80" s="7" t="s">
        <v>1130</v>
      </c>
      <c r="O80" s="7" t="s">
        <v>1131</v>
      </c>
      <c r="P80" s="7" t="s">
        <v>1132</v>
      </c>
      <c r="Q80" s="7" t="s">
        <v>1133</v>
      </c>
      <c r="R80" s="7" t="s">
        <v>1134</v>
      </c>
      <c r="S80" s="7" t="s">
        <v>1135</v>
      </c>
      <c r="T80" s="7" t="s">
        <v>1136</v>
      </c>
      <c r="U80" s="7" t="s">
        <v>1137</v>
      </c>
      <c r="V80" s="7" t="s">
        <v>1138</v>
      </c>
      <c r="W80" s="7" t="s">
        <v>1139</v>
      </c>
      <c r="X80" s="7" t="s">
        <v>1140</v>
      </c>
      <c r="Y80" s="7" t="s">
        <v>1141</v>
      </c>
      <c r="Z80" s="7" t="s">
        <v>1142</v>
      </c>
      <c r="AA80" s="7" t="s">
        <v>1143</v>
      </c>
      <c r="AB80" s="7" t="s">
        <v>1144</v>
      </c>
      <c r="AC80" s="7" t="s">
        <v>1145</v>
      </c>
      <c r="AD80" s="7" t="s">
        <v>1146</v>
      </c>
      <c r="AE80" s="7" t="s">
        <v>1147</v>
      </c>
      <c r="AF80" s="7" t="s">
        <v>1148</v>
      </c>
      <c r="AG80" s="7" t="s">
        <v>1149</v>
      </c>
      <c r="AH80" s="7" t="s">
        <v>1150</v>
      </c>
      <c r="AI80" s="7" t="s">
        <v>1151</v>
      </c>
      <c r="AJ80" s="7" t="s">
        <v>1152</v>
      </c>
      <c r="AK80" s="7" t="s">
        <v>1153</v>
      </c>
      <c r="AL80" s="7" t="s">
        <v>1154</v>
      </c>
      <c r="AM80" s="7" t="s">
        <v>1155</v>
      </c>
      <c r="AN80" s="7" t="s">
        <v>1156</v>
      </c>
      <c r="AO80" s="7" t="s">
        <v>1157</v>
      </c>
      <c r="AP80" s="7" t="s">
        <v>1158</v>
      </c>
      <c r="AQ80" s="7" t="s">
        <v>1159</v>
      </c>
      <c r="AR80" s="7" t="s">
        <v>1160</v>
      </c>
      <c r="AS80" s="7" t="s">
        <v>1161</v>
      </c>
      <c r="AT80" s="7" t="s">
        <v>1162</v>
      </c>
      <c r="AU80" s="7" t="s">
        <v>1163</v>
      </c>
      <c r="AV80" s="7" t="s">
        <v>1164</v>
      </c>
      <c r="AW80" s="7" t="s">
        <v>1165</v>
      </c>
      <c r="AX80" s="7" t="s">
        <v>1166</v>
      </c>
      <c r="AY80" s="7" t="s">
        <v>1167</v>
      </c>
      <c r="AZ80" s="7" t="s">
        <v>1168</v>
      </c>
      <c r="BA80" s="7" t="s">
        <v>1169</v>
      </c>
      <c r="BB80" s="7" t="s">
        <v>1170</v>
      </c>
      <c r="BC80" s="7" t="s">
        <v>1171</v>
      </c>
      <c r="BD80" s="7" t="s">
        <v>1172</v>
      </c>
      <c r="BE80" s="7" t="s">
        <v>1173</v>
      </c>
      <c r="BF80" s="7" t="s">
        <v>1174</v>
      </c>
      <c r="BG80" s="7" t="s">
        <v>1175</v>
      </c>
      <c r="BH80" s="7" t="s">
        <v>1176</v>
      </c>
      <c r="BI80" s="7" t="s">
        <v>1177</v>
      </c>
      <c r="BJ80" s="7" t="s">
        <v>1178</v>
      </c>
      <c r="BK80" s="7" t="s">
        <v>1179</v>
      </c>
      <c r="BL80" s="7" t="s">
        <v>1180</v>
      </c>
      <c r="BM80" s="7" t="s">
        <v>1181</v>
      </c>
      <c r="BN80" s="7" t="s">
        <v>1182</v>
      </c>
      <c r="BO80" s="7" t="s">
        <v>1183</v>
      </c>
      <c r="BP80" s="7" t="s">
        <v>1184</v>
      </c>
      <c r="BQ80" s="7" t="s">
        <v>1185</v>
      </c>
      <c r="BR80" s="7" t="s">
        <v>1186</v>
      </c>
      <c r="BS80" s="7" t="s">
        <v>1187</v>
      </c>
      <c r="BT80" s="7" t="s">
        <v>1188</v>
      </c>
      <c r="BU80" s="7" t="s">
        <v>1189</v>
      </c>
      <c r="BV80" s="7" t="s">
        <v>1190</v>
      </c>
      <c r="BW80" s="7" t="s">
        <v>1191</v>
      </c>
      <c r="BX80" s="7" t="s">
        <v>1192</v>
      </c>
      <c r="BY80" s="7" t="s">
        <v>1193</v>
      </c>
      <c r="BZ80" s="7" t="s">
        <v>1194</v>
      </c>
      <c r="CA80" s="7" t="s">
        <v>1195</v>
      </c>
      <c r="CB80" s="7" t="s">
        <v>1196</v>
      </c>
      <c r="CC80" s="7" t="s">
        <v>1197</v>
      </c>
      <c r="CD80" s="7" t="s">
        <v>1198</v>
      </c>
      <c r="CE80" s="7" t="s">
        <v>1199</v>
      </c>
      <c r="CF80" s="7" t="s">
        <v>1200</v>
      </c>
      <c r="CG80" s="7" t="s">
        <v>1201</v>
      </c>
      <c r="CH80" s="7" t="s">
        <v>1202</v>
      </c>
      <c r="CI80" s="7" t="s">
        <v>1203</v>
      </c>
      <c r="CJ80" s="7" t="s">
        <v>1204</v>
      </c>
      <c r="CK80" s="7" t="s">
        <v>1205</v>
      </c>
      <c r="CL80" s="7" t="s">
        <v>1206</v>
      </c>
      <c r="CM80" s="7" t="s">
        <v>1207</v>
      </c>
      <c r="CN80" s="7" t="s">
        <v>1208</v>
      </c>
      <c r="CO80" s="7" t="s">
        <v>1209</v>
      </c>
      <c r="CP80" s="7" t="s">
        <v>1210</v>
      </c>
      <c r="CQ80" s="7" t="s">
        <v>1211</v>
      </c>
      <c r="CR80" s="7" t="s">
        <v>1212</v>
      </c>
      <c r="CS80" s="7" t="s">
        <v>1213</v>
      </c>
      <c r="CT80" s="7" t="s">
        <v>1214</v>
      </c>
      <c r="CU80" s="7" t="s">
        <v>1215</v>
      </c>
      <c r="CV80" s="7" t="s">
        <v>1216</v>
      </c>
      <c r="CW80" s="7" t="s">
        <v>1217</v>
      </c>
      <c r="CX80" s="7" t="s">
        <v>1218</v>
      </c>
      <c r="CY80" s="7" t="s">
        <v>1219</v>
      </c>
      <c r="CZ80" s="7" t="s">
        <v>1220</v>
      </c>
      <c r="DA80" s="7" t="s">
        <v>1221</v>
      </c>
      <c r="DB80" s="7" t="s">
        <v>1222</v>
      </c>
      <c r="DC80" s="7" t="s">
        <v>1223</v>
      </c>
      <c r="DD80" s="7" t="s">
        <v>1224</v>
      </c>
      <c r="DE80" s="7" t="s">
        <v>1225</v>
      </c>
      <c r="DF80" s="7" t="s">
        <v>1226</v>
      </c>
      <c r="DG80" s="7" t="s">
        <v>1227</v>
      </c>
      <c r="DH80" s="7" t="s">
        <v>1228</v>
      </c>
      <c r="DI80" s="7" t="s">
        <v>1229</v>
      </c>
      <c r="DJ80" s="7" t="s">
        <v>1230</v>
      </c>
      <c r="DK80" s="7" t="s">
        <v>1231</v>
      </c>
      <c r="DL80" s="7" t="s">
        <v>1232</v>
      </c>
      <c r="DM80" s="7" t="s">
        <v>1233</v>
      </c>
      <c r="DN80" s="7" t="s">
        <v>1234</v>
      </c>
      <c r="DO80" s="7" t="s">
        <v>1235</v>
      </c>
      <c r="DP80" s="7" t="s">
        <v>1236</v>
      </c>
      <c r="DQ80" s="7" t="s">
        <v>1237</v>
      </c>
      <c r="DR80" s="7" t="s">
        <v>1238</v>
      </c>
      <c r="DS80" s="7" t="s">
        <v>1239</v>
      </c>
      <c r="DT80" s="7" t="s">
        <v>1240</v>
      </c>
      <c r="DU80" s="7" t="s">
        <v>1241</v>
      </c>
      <c r="DV80" s="7" t="s">
        <v>1242</v>
      </c>
      <c r="DW80" s="7" t="s">
        <v>1243</v>
      </c>
      <c r="DX80" s="7" t="s">
        <v>1244</v>
      </c>
      <c r="DY80" s="7" t="s">
        <v>1245</v>
      </c>
      <c r="DZ80" s="7" t="s">
        <v>1246</v>
      </c>
      <c r="EA80" s="7" t="s">
        <v>1247</v>
      </c>
      <c r="EB80" s="7" t="s">
        <v>1248</v>
      </c>
      <c r="EC80" s="7" t="s">
        <v>1249</v>
      </c>
      <c r="ED80" s="7" t="s">
        <v>1250</v>
      </c>
      <c r="EE80" s="7" t="s">
        <v>1251</v>
      </c>
      <c r="EF80" s="7" t="s">
        <v>1252</v>
      </c>
      <c r="EG80" s="7" t="s">
        <v>1253</v>
      </c>
      <c r="EH80" s="7" t="s">
        <v>1254</v>
      </c>
      <c r="EI80" s="7" t="s">
        <v>1255</v>
      </c>
      <c r="EJ80" s="7" t="s">
        <v>1256</v>
      </c>
      <c r="EK80" s="7" t="s">
        <v>1257</v>
      </c>
      <c r="EL80" s="7" t="s">
        <v>1258</v>
      </c>
      <c r="EM80" s="7" t="s">
        <v>1259</v>
      </c>
      <c r="EN80" s="7" t="s">
        <v>1260</v>
      </c>
      <c r="EO80" s="7" t="s">
        <v>1261</v>
      </c>
      <c r="EP80" s="7" t="s">
        <v>1262</v>
      </c>
      <c r="EQ80" s="7" t="s">
        <v>1263</v>
      </c>
      <c r="ER80" s="7" t="s">
        <v>1264</v>
      </c>
      <c r="ES80" s="7" t="s">
        <v>1265</v>
      </c>
      <c r="ET80" s="7" t="s">
        <v>1266</v>
      </c>
      <c r="EU80" s="7" t="s">
        <v>1267</v>
      </c>
      <c r="EV80" s="7" t="s">
        <v>1925</v>
      </c>
      <c r="EW80" s="7" t="s">
        <v>1926</v>
      </c>
      <c r="EX80" s="7" t="s">
        <v>1927</v>
      </c>
      <c r="EY80" s="7" t="s">
        <v>1928</v>
      </c>
      <c r="EZ80" s="7" t="s">
        <v>1930</v>
      </c>
      <c r="FA80" s="7" t="s">
        <v>1932</v>
      </c>
      <c r="FB80" s="7" t="s">
        <v>1933</v>
      </c>
      <c r="FC80" s="7" t="s">
        <v>1112</v>
      </c>
      <c r="FD80" s="7" t="s">
        <v>1113</v>
      </c>
      <c r="FE80" s="7" t="s">
        <v>1114</v>
      </c>
      <c r="FF80" s="7" t="s">
        <v>1115</v>
      </c>
      <c r="FG80" s="7" t="s">
        <v>1116</v>
      </c>
      <c r="FH80" s="7" t="s">
        <v>1117</v>
      </c>
      <c r="FI80" s="7" t="s">
        <v>1269</v>
      </c>
      <c r="FJ80" s="7" t="s">
        <v>1270</v>
      </c>
      <c r="FK80" s="7" t="s">
        <v>1271</v>
      </c>
      <c r="FL80" s="7" t="s">
        <v>1272</v>
      </c>
      <c r="FM80" s="7" t="s">
        <v>1273</v>
      </c>
      <c r="FN80" s="7" t="s">
        <v>1274</v>
      </c>
      <c r="FO80" s="7" t="s">
        <v>1275</v>
      </c>
      <c r="FP80" s="7" t="s">
        <v>1276</v>
      </c>
      <c r="FQ80" s="7" t="s">
        <v>1277</v>
      </c>
      <c r="FR80" s="7" t="s">
        <v>1278</v>
      </c>
      <c r="FS80" s="7" t="s">
        <v>1279</v>
      </c>
      <c r="FT80" s="7" t="s">
        <v>1280</v>
      </c>
      <c r="FU80" s="7" t="s">
        <v>1281</v>
      </c>
      <c r="FV80" s="7" t="s">
        <v>1282</v>
      </c>
      <c r="FW80" s="7" t="s">
        <v>1283</v>
      </c>
      <c r="FX80" s="7" t="s">
        <v>1284</v>
      </c>
      <c r="FY80" s="7" t="s">
        <v>1285</v>
      </c>
      <c r="FZ80" s="7" t="s">
        <v>1286</v>
      </c>
      <c r="GA80" s="7" t="s">
        <v>1287</v>
      </c>
      <c r="GB80" s="7" t="s">
        <v>1288</v>
      </c>
      <c r="GC80" s="7" t="s">
        <v>1289</v>
      </c>
      <c r="GD80" s="7" t="s">
        <v>1290</v>
      </c>
      <c r="GE80" s="7" t="s">
        <v>1291</v>
      </c>
      <c r="GF80" s="7" t="s">
        <v>1292</v>
      </c>
      <c r="GG80" s="7" t="s">
        <v>1293</v>
      </c>
      <c r="GH80" s="7" t="s">
        <v>1294</v>
      </c>
      <c r="GI80" s="7" t="s">
        <v>1295</v>
      </c>
      <c r="GJ80" s="7" t="s">
        <v>1296</v>
      </c>
      <c r="GK80" s="7" t="s">
        <v>1297</v>
      </c>
      <c r="GL80" s="7" t="s">
        <v>1298</v>
      </c>
      <c r="GM80" s="7" t="s">
        <v>1299</v>
      </c>
      <c r="GN80" s="7" t="s">
        <v>1300</v>
      </c>
      <c r="GO80" s="7" t="s">
        <v>1301</v>
      </c>
      <c r="GP80" s="7" t="s">
        <v>1302</v>
      </c>
      <c r="GQ80" s="7" t="s">
        <v>1303</v>
      </c>
      <c r="GR80" s="7" t="s">
        <v>1304</v>
      </c>
      <c r="GS80" s="7" t="s">
        <v>1305</v>
      </c>
      <c r="GT80" s="7" t="s">
        <v>1306</v>
      </c>
      <c r="GU80" s="7" t="s">
        <v>1307</v>
      </c>
      <c r="GV80" s="7" t="s">
        <v>1308</v>
      </c>
      <c r="GW80" s="7" t="s">
        <v>1309</v>
      </c>
      <c r="GX80" s="7" t="s">
        <v>1310</v>
      </c>
      <c r="GY80" s="7" t="s">
        <v>1311</v>
      </c>
      <c r="GZ80" s="7" t="s">
        <v>1312</v>
      </c>
      <c r="HA80" s="7" t="s">
        <v>1313</v>
      </c>
      <c r="HB80" s="7" t="s">
        <v>1314</v>
      </c>
      <c r="HC80" s="7" t="s">
        <v>1315</v>
      </c>
      <c r="HD80" s="7" t="s">
        <v>1316</v>
      </c>
      <c r="HE80" s="7" t="s">
        <v>1317</v>
      </c>
      <c r="HF80" s="7" t="s">
        <v>1318</v>
      </c>
      <c r="HG80" s="7" t="s">
        <v>1319</v>
      </c>
      <c r="HH80" s="7" t="s">
        <v>1320</v>
      </c>
      <c r="HI80" s="7" t="s">
        <v>1321</v>
      </c>
      <c r="HJ80" s="7" t="s">
        <v>1322</v>
      </c>
      <c r="HK80" s="7" t="s">
        <v>1323</v>
      </c>
      <c r="HL80" s="7" t="s">
        <v>1324</v>
      </c>
      <c r="HM80" s="7" t="s">
        <v>1325</v>
      </c>
      <c r="HN80" s="7" t="s">
        <v>1326</v>
      </c>
      <c r="HO80" s="7" t="s">
        <v>1327</v>
      </c>
      <c r="HP80" s="7" t="s">
        <v>1328</v>
      </c>
      <c r="HQ80" s="7" t="s">
        <v>1329</v>
      </c>
      <c r="HR80" s="7" t="s">
        <v>1330</v>
      </c>
      <c r="HS80" s="7" t="s">
        <v>1331</v>
      </c>
      <c r="HT80" s="7" t="s">
        <v>1332</v>
      </c>
      <c r="HU80" s="7" t="s">
        <v>1333</v>
      </c>
      <c r="HV80" s="7" t="s">
        <v>1334</v>
      </c>
      <c r="HW80" s="7" t="s">
        <v>1335</v>
      </c>
      <c r="HX80" s="7" t="s">
        <v>1336</v>
      </c>
      <c r="HY80" s="7" t="s">
        <v>1337</v>
      </c>
      <c r="HZ80" s="7" t="s">
        <v>1338</v>
      </c>
      <c r="IA80" s="7" t="s">
        <v>1339</v>
      </c>
      <c r="IB80" s="7" t="s">
        <v>1340</v>
      </c>
      <c r="IC80" s="7" t="s">
        <v>1341</v>
      </c>
      <c r="ID80" s="7" t="s">
        <v>1342</v>
      </c>
      <c r="IE80" s="7" t="s">
        <v>1343</v>
      </c>
      <c r="IF80" s="7" t="s">
        <v>1344</v>
      </c>
      <c r="IG80" s="7" t="s">
        <v>1345</v>
      </c>
      <c r="IH80" s="7" t="s">
        <v>1346</v>
      </c>
      <c r="II80" s="7" t="s">
        <v>1347</v>
      </c>
      <c r="IJ80" s="7" t="s">
        <v>1348</v>
      </c>
      <c r="IK80" s="7" t="s">
        <v>1349</v>
      </c>
      <c r="IL80" s="7" t="s">
        <v>1350</v>
      </c>
      <c r="IM80" s="7" t="s">
        <v>1351</v>
      </c>
      <c r="IN80" s="7" t="s">
        <v>1956</v>
      </c>
      <c r="IO80" s="7" t="s">
        <v>1958</v>
      </c>
      <c r="IP80" s="7" t="s">
        <v>1960</v>
      </c>
      <c r="IQ80" s="7" t="s">
        <v>1352</v>
      </c>
      <c r="IR80" s="7" t="s">
        <v>1353</v>
      </c>
      <c r="IS80" s="7" t="s">
        <v>1354</v>
      </c>
      <c r="IT80" s="7" t="s">
        <v>1355</v>
      </c>
      <c r="IU80" s="7" t="s">
        <v>1356</v>
      </c>
      <c r="IV80" s="7" t="s">
        <v>1357</v>
      </c>
      <c r="IW80" s="7" t="s">
        <v>1358</v>
      </c>
      <c r="IX80" s="7" t="s">
        <v>1359</v>
      </c>
      <c r="IY80" s="7" t="s">
        <v>1360</v>
      </c>
      <c r="IZ80" s="7" t="s">
        <v>1361</v>
      </c>
      <c r="JA80" s="7" t="s">
        <v>1362</v>
      </c>
      <c r="JB80" s="7" t="s">
        <v>1363</v>
      </c>
      <c r="JC80" s="7" t="s">
        <v>1364</v>
      </c>
      <c r="JD80" s="7" t="s">
        <v>1365</v>
      </c>
      <c r="JE80" s="7" t="s">
        <v>1366</v>
      </c>
      <c r="JF80" s="7" t="s">
        <v>1367</v>
      </c>
      <c r="JG80" s="7" t="s">
        <v>1368</v>
      </c>
      <c r="JH80" s="7" t="s">
        <v>1369</v>
      </c>
      <c r="JI80" s="7" t="s">
        <v>1370</v>
      </c>
      <c r="JJ80" s="7" t="s">
        <v>1371</v>
      </c>
      <c r="JK80" s="7" t="s">
        <v>1372</v>
      </c>
      <c r="JL80" s="7" t="s">
        <v>1373</v>
      </c>
      <c r="JM80" s="7" t="s">
        <v>1374</v>
      </c>
      <c r="JN80" s="7" t="s">
        <v>1375</v>
      </c>
      <c r="JO80" s="7" t="s">
        <v>1376</v>
      </c>
      <c r="JP80" s="7" t="s">
        <v>1377</v>
      </c>
      <c r="JQ80" s="7" t="s">
        <v>1378</v>
      </c>
      <c r="JR80" s="7" t="s">
        <v>1379</v>
      </c>
      <c r="JS80" s="7" t="s">
        <v>1380</v>
      </c>
      <c r="JT80" s="7" t="s">
        <v>1381</v>
      </c>
      <c r="JU80" s="7" t="s">
        <v>1382</v>
      </c>
      <c r="JV80" s="7" t="s">
        <v>1383</v>
      </c>
      <c r="JW80" s="7" t="s">
        <v>1384</v>
      </c>
      <c r="JX80" s="7" t="s">
        <v>1385</v>
      </c>
      <c r="JY80" s="7" t="s">
        <v>1386</v>
      </c>
      <c r="JZ80" s="7" t="s">
        <v>1387</v>
      </c>
      <c r="KA80" s="7" t="s">
        <v>1388</v>
      </c>
      <c r="KB80" s="7" t="s">
        <v>1389</v>
      </c>
      <c r="KC80" s="7" t="s">
        <v>1390</v>
      </c>
      <c r="KD80" s="7" t="s">
        <v>1391</v>
      </c>
      <c r="KE80" s="7" t="s">
        <v>1392</v>
      </c>
      <c r="KF80" s="7" t="s">
        <v>1393</v>
      </c>
      <c r="KG80" s="7" t="s">
        <v>1394</v>
      </c>
      <c r="KH80" s="7" t="s">
        <v>1395</v>
      </c>
      <c r="KI80" s="7" t="s">
        <v>1396</v>
      </c>
      <c r="KJ80" s="7" t="s">
        <v>1397</v>
      </c>
      <c r="KK80" s="7" t="s">
        <v>1398</v>
      </c>
      <c r="KL80" s="7" t="s">
        <v>1399</v>
      </c>
      <c r="KM80" s="7" t="s">
        <v>1400</v>
      </c>
      <c r="KN80" s="7" t="s">
        <v>1401</v>
      </c>
      <c r="KO80" s="7" t="s">
        <v>1402</v>
      </c>
      <c r="KP80" s="7" t="s">
        <v>1403</v>
      </c>
      <c r="KQ80" s="7" t="s">
        <v>1404</v>
      </c>
      <c r="KR80" s="7" t="s">
        <v>1405</v>
      </c>
      <c r="KS80" s="7" t="s">
        <v>1406</v>
      </c>
      <c r="KT80" s="7" t="s">
        <v>1407</v>
      </c>
      <c r="KU80" s="7" t="s">
        <v>1408</v>
      </c>
      <c r="KV80" s="7" t="s">
        <v>1409</v>
      </c>
      <c r="KW80" s="7" t="s">
        <v>1410</v>
      </c>
      <c r="KX80" s="7" t="s">
        <v>1411</v>
      </c>
      <c r="KY80" s="7" t="s">
        <v>1412</v>
      </c>
      <c r="KZ80" s="7" t="s">
        <v>1413</v>
      </c>
      <c r="LA80" s="7" t="s">
        <v>1414</v>
      </c>
      <c r="LB80" s="7" t="s">
        <v>1415</v>
      </c>
      <c r="LC80" s="7" t="s">
        <v>1416</v>
      </c>
      <c r="LD80" s="7" t="s">
        <v>1417</v>
      </c>
      <c r="LE80" s="7" t="s">
        <v>1418</v>
      </c>
      <c r="LF80" s="7" t="s">
        <v>1419</v>
      </c>
      <c r="LG80" s="7" t="s">
        <v>1420</v>
      </c>
      <c r="LH80" s="7" t="s">
        <v>1421</v>
      </c>
      <c r="LI80" s="7" t="s">
        <v>1422</v>
      </c>
      <c r="LJ80" s="7" t="s">
        <v>1423</v>
      </c>
      <c r="LK80" s="7" t="s">
        <v>1424</v>
      </c>
      <c r="LL80" s="7" t="s">
        <v>1425</v>
      </c>
      <c r="LM80" s="7" t="s">
        <v>1426</v>
      </c>
      <c r="LN80" s="7" t="s">
        <v>1427</v>
      </c>
      <c r="LO80" s="7" t="s">
        <v>1428</v>
      </c>
      <c r="LP80" s="7" t="s">
        <v>1429</v>
      </c>
      <c r="LQ80" s="7" t="s">
        <v>1430</v>
      </c>
      <c r="LR80" s="7" t="s">
        <v>1431</v>
      </c>
      <c r="LS80" s="7" t="s">
        <v>1432</v>
      </c>
      <c r="LT80" s="7" t="s">
        <v>1433</v>
      </c>
      <c r="LU80" s="7" t="s">
        <v>1434</v>
      </c>
      <c r="LV80" s="7" t="s">
        <v>1435</v>
      </c>
      <c r="LW80" s="7" t="s">
        <v>1436</v>
      </c>
      <c r="LX80" s="7" t="s">
        <v>1437</v>
      </c>
      <c r="LY80" s="7" t="s">
        <v>1438</v>
      </c>
      <c r="LZ80" s="7" t="s">
        <v>1439</v>
      </c>
      <c r="MA80" s="7" t="s">
        <v>1440</v>
      </c>
      <c r="MB80" s="7" t="s">
        <v>1441</v>
      </c>
      <c r="MC80" s="7" t="s">
        <v>1442</v>
      </c>
      <c r="MD80" s="7" t="s">
        <v>1443</v>
      </c>
      <c r="ME80" s="7" t="s">
        <v>1444</v>
      </c>
      <c r="MF80" s="7" t="s">
        <v>1445</v>
      </c>
      <c r="MG80" s="7" t="s">
        <v>1446</v>
      </c>
      <c r="MH80" s="7" t="s">
        <v>1447</v>
      </c>
      <c r="MI80" s="7" t="s">
        <v>1448</v>
      </c>
      <c r="MJ80" s="7" t="s">
        <v>1449</v>
      </c>
      <c r="MK80" s="7" t="s">
        <v>1450</v>
      </c>
      <c r="ML80" s="7" t="s">
        <v>1451</v>
      </c>
      <c r="MM80" s="7" t="s">
        <v>1452</v>
      </c>
      <c r="MN80" s="7" t="s">
        <v>1453</v>
      </c>
      <c r="MO80" s="7" t="s">
        <v>1454</v>
      </c>
      <c r="MP80" s="7" t="s">
        <v>1455</v>
      </c>
      <c r="MQ80" s="7" t="s">
        <v>1456</v>
      </c>
      <c r="MR80" s="7" t="s">
        <v>1457</v>
      </c>
      <c r="MS80" s="7" t="s">
        <v>1458</v>
      </c>
      <c r="MT80" s="7" t="s">
        <v>1459</v>
      </c>
      <c r="MU80" s="7" t="s">
        <v>1460</v>
      </c>
      <c r="MV80" s="7" t="s">
        <v>1461</v>
      </c>
      <c r="MW80" s="7" t="s">
        <v>1462</v>
      </c>
      <c r="MX80" s="7" t="s">
        <v>1463</v>
      </c>
      <c r="MY80" s="7" t="s">
        <v>1464</v>
      </c>
      <c r="MZ80" s="7" t="s">
        <v>1465</v>
      </c>
      <c r="NA80" s="7" t="s">
        <v>1466</v>
      </c>
      <c r="NB80" s="7" t="s">
        <v>1467</v>
      </c>
      <c r="NC80" s="7" t="s">
        <v>1468</v>
      </c>
      <c r="ND80" s="7" t="s">
        <v>1469</v>
      </c>
      <c r="NE80" s="7" t="s">
        <v>1470</v>
      </c>
      <c r="NF80" s="7" t="s">
        <v>1471</v>
      </c>
      <c r="NG80" s="7" t="s">
        <v>1476</v>
      </c>
      <c r="NH80" s="7" t="s">
        <v>1477</v>
      </c>
      <c r="NI80" s="7" t="s">
        <v>1478</v>
      </c>
      <c r="NJ80" s="7" t="s">
        <v>1479</v>
      </c>
      <c r="NK80" s="7" t="s">
        <v>1480</v>
      </c>
      <c r="NL80" s="7" t="s">
        <v>1472</v>
      </c>
      <c r="NM80" s="7" t="s">
        <v>1473</v>
      </c>
      <c r="NN80" s="7" t="s">
        <v>1474</v>
      </c>
      <c r="NO80" s="7" t="s">
        <v>1475</v>
      </c>
      <c r="NP80" s="7" t="s">
        <v>1481</v>
      </c>
      <c r="NQ80" s="7" t="s">
        <v>1482</v>
      </c>
      <c r="NR80" s="7" t="s">
        <v>1483</v>
      </c>
      <c r="NS80" s="7" t="s">
        <v>1484</v>
      </c>
      <c r="NT80" s="7" t="s">
        <v>1485</v>
      </c>
      <c r="NU80" s="7" t="s">
        <v>1486</v>
      </c>
      <c r="NV80" s="7" t="s">
        <v>1487</v>
      </c>
      <c r="NW80" s="7" t="s">
        <v>1488</v>
      </c>
      <c r="NX80" s="7" t="s">
        <v>1489</v>
      </c>
      <c r="NY80" s="7" t="s">
        <v>1490</v>
      </c>
      <c r="NZ80" s="7" t="s">
        <v>1491</v>
      </c>
      <c r="OA80" s="7" t="s">
        <v>1492</v>
      </c>
      <c r="OB80" s="7" t="s">
        <v>1493</v>
      </c>
      <c r="OC80" s="7" t="s">
        <v>1494</v>
      </c>
      <c r="OD80" s="7" t="s">
        <v>1495</v>
      </c>
      <c r="OE80" s="7" t="s">
        <v>1496</v>
      </c>
      <c r="OF80" s="7" t="s">
        <v>1497</v>
      </c>
      <c r="OG80" s="7" t="s">
        <v>1498</v>
      </c>
      <c r="OH80" s="7" t="s">
        <v>1499</v>
      </c>
      <c r="OI80" s="7" t="s">
        <v>1500</v>
      </c>
      <c r="OJ80" s="7" t="s">
        <v>1501</v>
      </c>
      <c r="OK80" s="7" t="s">
        <v>1502</v>
      </c>
      <c r="OL80" s="7" t="s">
        <v>1503</v>
      </c>
      <c r="OM80" s="7" t="s">
        <v>1504</v>
      </c>
      <c r="ON80" s="7" t="s">
        <v>1505</v>
      </c>
      <c r="OO80" s="7" t="s">
        <v>1506</v>
      </c>
      <c r="OP80" s="7" t="s">
        <v>1507</v>
      </c>
      <c r="OQ80" s="7" t="s">
        <v>1508</v>
      </c>
      <c r="OR80" s="7" t="s">
        <v>1509</v>
      </c>
      <c r="OS80" s="7" t="s">
        <v>1510</v>
      </c>
      <c r="OT80" s="7" t="s">
        <v>1511</v>
      </c>
      <c r="OU80" s="7" t="s">
        <v>1512</v>
      </c>
      <c r="OV80" s="7" t="s">
        <v>1513</v>
      </c>
      <c r="OW80" s="7" t="s">
        <v>1514</v>
      </c>
      <c r="OX80" s="7" t="s">
        <v>1515</v>
      </c>
      <c r="OY80" s="7" t="s">
        <v>1516</v>
      </c>
      <c r="OZ80" s="7" t="s">
        <v>1517</v>
      </c>
      <c r="PA80" s="7" t="s">
        <v>1518</v>
      </c>
      <c r="PB80" s="7" t="s">
        <v>1519</v>
      </c>
      <c r="PC80" s="7" t="s">
        <v>1520</v>
      </c>
      <c r="PD80" s="7" t="s">
        <v>1521</v>
      </c>
      <c r="PE80" s="7" t="s">
        <v>1522</v>
      </c>
      <c r="PF80" s="7" t="s">
        <v>1523</v>
      </c>
      <c r="PG80" s="7" t="s">
        <v>1524</v>
      </c>
      <c r="PH80" s="7" t="s">
        <v>1525</v>
      </c>
      <c r="PI80" s="7" t="s">
        <v>1526</v>
      </c>
      <c r="PJ80" s="7" t="s">
        <v>1527</v>
      </c>
      <c r="PK80" s="7" t="s">
        <v>1528</v>
      </c>
      <c r="PL80" s="7" t="s">
        <v>1529</v>
      </c>
      <c r="PM80" s="7" t="s">
        <v>1530</v>
      </c>
      <c r="PN80" s="7" t="s">
        <v>1531</v>
      </c>
      <c r="PO80" s="7" t="s">
        <v>1532</v>
      </c>
      <c r="PP80" s="7" t="s">
        <v>1533</v>
      </c>
      <c r="PQ80" s="7" t="s">
        <v>1534</v>
      </c>
      <c r="PR80" s="7" t="s">
        <v>2023</v>
      </c>
      <c r="PS80" s="7" t="s">
        <v>2024</v>
      </c>
      <c r="PT80" s="7" t="s">
        <v>2025</v>
      </c>
      <c r="PU80" s="7" t="s">
        <v>2027</v>
      </c>
      <c r="PV80" s="7" t="s">
        <v>2029</v>
      </c>
      <c r="PW80" s="7" t="s">
        <v>2030</v>
      </c>
      <c r="PX80" s="7" t="s">
        <v>2033</v>
      </c>
      <c r="PY80" s="7" t="s">
        <v>1535</v>
      </c>
      <c r="PZ80" s="7" t="s">
        <v>1536</v>
      </c>
      <c r="QA80" s="7" t="s">
        <v>1537</v>
      </c>
      <c r="QB80" s="7" t="s">
        <v>1538</v>
      </c>
      <c r="QC80" s="7" t="s">
        <v>1539</v>
      </c>
      <c r="QD80" s="7" t="s">
        <v>1540</v>
      </c>
      <c r="QE80" s="7" t="s">
        <v>1541</v>
      </c>
      <c r="QF80" s="7" t="s">
        <v>1542</v>
      </c>
      <c r="QG80" s="7" t="s">
        <v>1543</v>
      </c>
      <c r="QH80" s="7" t="s">
        <v>1544</v>
      </c>
      <c r="QI80" s="7" t="s">
        <v>1545</v>
      </c>
      <c r="QJ80" s="7" t="s">
        <v>1546</v>
      </c>
      <c r="QK80" s="7" t="s">
        <v>1547</v>
      </c>
      <c r="QL80" s="7" t="s">
        <v>1548</v>
      </c>
      <c r="QM80" s="7" t="s">
        <v>1549</v>
      </c>
      <c r="QN80" s="7" t="s">
        <v>1550</v>
      </c>
      <c r="QO80" s="7" t="s">
        <v>1551</v>
      </c>
      <c r="QP80" s="7" t="s">
        <v>1552</v>
      </c>
      <c r="QQ80" s="7" t="s">
        <v>1553</v>
      </c>
      <c r="QR80" s="7" t="s">
        <v>1554</v>
      </c>
      <c r="QS80" s="7" t="s">
        <v>1555</v>
      </c>
      <c r="QT80" s="7" t="s">
        <v>1556</v>
      </c>
      <c r="QU80" s="7" t="s">
        <v>1557</v>
      </c>
      <c r="QV80" s="7" t="s">
        <v>1558</v>
      </c>
      <c r="QW80" s="7" t="s">
        <v>1559</v>
      </c>
      <c r="QX80" s="7" t="s">
        <v>1560</v>
      </c>
      <c r="QY80" s="7" t="s">
        <v>1561</v>
      </c>
      <c r="QZ80" s="7" t="s">
        <v>1562</v>
      </c>
      <c r="RA80" s="7" t="s">
        <v>1563</v>
      </c>
      <c r="RB80" s="7" t="s">
        <v>1564</v>
      </c>
      <c r="RC80" s="7" t="s">
        <v>1565</v>
      </c>
      <c r="RD80" s="7" t="s">
        <v>1566</v>
      </c>
      <c r="RE80" s="7" t="s">
        <v>1567</v>
      </c>
      <c r="RF80" s="7" t="s">
        <v>1568</v>
      </c>
      <c r="RG80" s="7" t="s">
        <v>1569</v>
      </c>
      <c r="RH80" s="7" t="s">
        <v>1570</v>
      </c>
      <c r="RI80" s="7" t="s">
        <v>1571</v>
      </c>
      <c r="RJ80" s="7" t="s">
        <v>1572</v>
      </c>
      <c r="RK80" s="7" t="s">
        <v>1573</v>
      </c>
      <c r="RL80" s="7" t="s">
        <v>1574</v>
      </c>
      <c r="RM80" s="7" t="s">
        <v>1575</v>
      </c>
      <c r="RN80" s="7" t="s">
        <v>1576</v>
      </c>
      <c r="RO80" s="7" t="s">
        <v>1577</v>
      </c>
      <c r="RP80" s="7" t="s">
        <v>1578</v>
      </c>
      <c r="RQ80" s="7" t="s">
        <v>1579</v>
      </c>
      <c r="RR80" s="7" t="s">
        <v>1580</v>
      </c>
      <c r="RS80" s="7" t="s">
        <v>1581</v>
      </c>
      <c r="RT80" s="7" t="s">
        <v>1582</v>
      </c>
      <c r="RU80" s="7" t="s">
        <v>1583</v>
      </c>
      <c r="RV80" s="7" t="s">
        <v>1584</v>
      </c>
      <c r="RW80" s="7" t="s">
        <v>1585</v>
      </c>
      <c r="RX80" s="7" t="s">
        <v>1586</v>
      </c>
      <c r="RY80" s="7" t="s">
        <v>1587</v>
      </c>
      <c r="RZ80" s="7" t="s">
        <v>1588</v>
      </c>
      <c r="SA80" s="7" t="s">
        <v>1589</v>
      </c>
      <c r="SB80" s="7" t="s">
        <v>1590</v>
      </c>
      <c r="SC80" s="7" t="s">
        <v>1592</v>
      </c>
      <c r="SD80" s="7" t="s">
        <v>1593</v>
      </c>
      <c r="SE80" s="7" t="s">
        <v>1594</v>
      </c>
      <c r="SF80" s="7" t="s">
        <v>1595</v>
      </c>
      <c r="SG80" s="7" t="s">
        <v>1591</v>
      </c>
      <c r="SH80" s="7" t="s">
        <v>1600</v>
      </c>
      <c r="SI80" s="7" t="s">
        <v>1601</v>
      </c>
      <c r="SJ80" s="7" t="s">
        <v>1602</v>
      </c>
      <c r="SK80" s="7" t="s">
        <v>1603</v>
      </c>
      <c r="SL80" s="7" t="s">
        <v>1604</v>
      </c>
      <c r="SM80" s="7" t="s">
        <v>1605</v>
      </c>
      <c r="SN80" s="7" t="s">
        <v>1606</v>
      </c>
      <c r="SO80" s="7" t="s">
        <v>1607</v>
      </c>
      <c r="SP80" s="7" t="s">
        <v>1608</v>
      </c>
      <c r="SQ80" s="7" t="s">
        <v>1609</v>
      </c>
      <c r="SR80" s="7" t="s">
        <v>1610</v>
      </c>
      <c r="SS80" s="7" t="s">
        <v>1611</v>
      </c>
      <c r="ST80" s="7" t="s">
        <v>1612</v>
      </c>
      <c r="SU80" s="7" t="s">
        <v>1613</v>
      </c>
      <c r="SV80" s="7" t="s">
        <v>1614</v>
      </c>
      <c r="SW80" s="7" t="s">
        <v>1615</v>
      </c>
      <c r="SX80" s="7" t="s">
        <v>1616</v>
      </c>
      <c r="SY80" s="7" t="s">
        <v>1617</v>
      </c>
      <c r="SZ80" s="7" t="s">
        <v>2056</v>
      </c>
      <c r="TA80" s="7" t="s">
        <v>1268</v>
      </c>
      <c r="TB80" s="7" t="s">
        <v>1596</v>
      </c>
      <c r="TC80" s="7" t="s">
        <v>1597</v>
      </c>
      <c r="TD80" s="7" t="s">
        <v>1598</v>
      </c>
      <c r="TE80" s="7" t="s">
        <v>1599</v>
      </c>
      <c r="TF80" s="93" t="s">
        <v>1618</v>
      </c>
      <c r="TG80" s="7" t="s">
        <v>1619</v>
      </c>
      <c r="TH80" s="7" t="s">
        <v>1620</v>
      </c>
      <c r="TI80" s="7" t="s">
        <v>1621</v>
      </c>
      <c r="TJ80" s="7" t="s">
        <v>1622</v>
      </c>
      <c r="TK80" s="7" t="s">
        <v>1623</v>
      </c>
      <c r="TL80" s="7" t="s">
        <v>1624</v>
      </c>
      <c r="TM80" s="7" t="s">
        <v>1625</v>
      </c>
      <c r="TN80" s="7" t="s">
        <v>1626</v>
      </c>
      <c r="TO80" s="7" t="s">
        <v>1627</v>
      </c>
      <c r="TP80" s="7" t="s">
        <v>1628</v>
      </c>
      <c r="TQ80" s="7" t="s">
        <v>1629</v>
      </c>
      <c r="TR80" s="7" t="s">
        <v>1630</v>
      </c>
      <c r="TS80" s="7" t="s">
        <v>1631</v>
      </c>
      <c r="TT80" s="7" t="s">
        <v>1632</v>
      </c>
      <c r="TU80" s="7" t="s">
        <v>1633</v>
      </c>
      <c r="TV80" s="7" t="s">
        <v>1634</v>
      </c>
      <c r="TW80" s="7" t="s">
        <v>1635</v>
      </c>
      <c r="TX80" s="7" t="s">
        <v>1636</v>
      </c>
      <c r="TY80" s="7" t="s">
        <v>1637</v>
      </c>
      <c r="TZ80" s="7" t="s">
        <v>1638</v>
      </c>
      <c r="UA80" s="7" t="s">
        <v>1639</v>
      </c>
      <c r="UB80" s="7" t="s">
        <v>1640</v>
      </c>
      <c r="UC80" s="7" t="s">
        <v>1641</v>
      </c>
      <c r="UD80" s="7" t="s">
        <v>1642</v>
      </c>
      <c r="UE80" s="7" t="s">
        <v>1643</v>
      </c>
      <c r="UF80" s="7" t="s">
        <v>1644</v>
      </c>
      <c r="UG80" s="7" t="s">
        <v>1645</v>
      </c>
      <c r="UH80" s="7" t="s">
        <v>1646</v>
      </c>
      <c r="UI80" s="7" t="s">
        <v>1647</v>
      </c>
      <c r="UJ80" s="7" t="s">
        <v>1648</v>
      </c>
      <c r="UK80" s="7" t="s">
        <v>1649</v>
      </c>
      <c r="UL80" s="7" t="s">
        <v>1650</v>
      </c>
      <c r="UM80" s="7" t="s">
        <v>1651</v>
      </c>
      <c r="UN80" s="7" t="s">
        <v>1652</v>
      </c>
      <c r="UO80" s="7" t="s">
        <v>1653</v>
      </c>
      <c r="UP80" s="7" t="s">
        <v>1654</v>
      </c>
      <c r="UQ80" s="7" t="s">
        <v>1655</v>
      </c>
      <c r="UR80" s="7" t="s">
        <v>1656</v>
      </c>
      <c r="US80" s="7" t="s">
        <v>1657</v>
      </c>
      <c r="UT80" s="7" t="s">
        <v>1658</v>
      </c>
      <c r="UU80" s="7" t="s">
        <v>1659</v>
      </c>
      <c r="UV80" s="7" t="s">
        <v>1660</v>
      </c>
      <c r="UW80" s="7" t="s">
        <v>1661</v>
      </c>
      <c r="UX80" s="7" t="s">
        <v>1662</v>
      </c>
      <c r="UY80" s="7" t="s">
        <v>1663</v>
      </c>
      <c r="UZ80" s="7" t="s">
        <v>1664</v>
      </c>
      <c r="VA80" s="7" t="s">
        <v>1665</v>
      </c>
      <c r="VB80" s="7" t="s">
        <v>1666</v>
      </c>
      <c r="VC80" s="7" t="s">
        <v>1667</v>
      </c>
      <c r="VD80" s="7" t="s">
        <v>1668</v>
      </c>
      <c r="VE80" s="7" t="s">
        <v>1669</v>
      </c>
      <c r="VF80" s="7" t="s">
        <v>1670</v>
      </c>
      <c r="VG80" s="7" t="s">
        <v>1671</v>
      </c>
      <c r="VH80" s="7" t="s">
        <v>1672</v>
      </c>
      <c r="VI80" s="7" t="s">
        <v>1673</v>
      </c>
      <c r="VJ80" s="7" t="s">
        <v>1674</v>
      </c>
      <c r="VK80" s="7" t="s">
        <v>1675</v>
      </c>
      <c r="VL80" s="7" t="s">
        <v>1676</v>
      </c>
      <c r="VM80" s="7" t="s">
        <v>1677</v>
      </c>
      <c r="VN80" s="7" t="s">
        <v>1678</v>
      </c>
      <c r="VO80" s="7" t="s">
        <v>1679</v>
      </c>
      <c r="VP80" s="7" t="s">
        <v>1680</v>
      </c>
      <c r="VQ80" s="7" t="s">
        <v>1681</v>
      </c>
      <c r="VR80" s="7" t="s">
        <v>1682</v>
      </c>
      <c r="VS80" s="7" t="s">
        <v>1683</v>
      </c>
      <c r="VT80" s="7" t="s">
        <v>1684</v>
      </c>
      <c r="VU80" s="7" t="s">
        <v>1685</v>
      </c>
      <c r="VV80" s="7" t="s">
        <v>1686</v>
      </c>
      <c r="VW80" s="7" t="s">
        <v>1687</v>
      </c>
      <c r="VX80" s="7" t="s">
        <v>1688</v>
      </c>
      <c r="VY80" s="7" t="s">
        <v>1689</v>
      </c>
      <c r="VZ80" s="7" t="s">
        <v>1690</v>
      </c>
      <c r="WA80" s="7" t="s">
        <v>1691</v>
      </c>
      <c r="WB80" s="7" t="s">
        <v>1692</v>
      </c>
      <c r="WC80" s="7" t="s">
        <v>1693</v>
      </c>
      <c r="WD80" s="7" t="s">
        <v>1694</v>
      </c>
      <c r="WE80" s="7" t="s">
        <v>1695</v>
      </c>
      <c r="WF80" s="7" t="s">
        <v>1696</v>
      </c>
      <c r="WG80" s="7" t="s">
        <v>1697</v>
      </c>
      <c r="WH80" s="7" t="s">
        <v>1698</v>
      </c>
      <c r="WI80" s="7" t="s">
        <v>1699</v>
      </c>
      <c r="WJ80" s="7" t="s">
        <v>1700</v>
      </c>
      <c r="WK80" s="7" t="s">
        <v>1701</v>
      </c>
      <c r="WL80" s="7" t="s">
        <v>1702</v>
      </c>
      <c r="WM80" s="7" t="s">
        <v>1703</v>
      </c>
      <c r="WN80" s="7" t="s">
        <v>1704</v>
      </c>
      <c r="WO80" s="7" t="s">
        <v>1705</v>
      </c>
      <c r="WP80" s="7" t="s">
        <v>1706</v>
      </c>
      <c r="WQ80" s="7" t="s">
        <v>1707</v>
      </c>
      <c r="WR80" s="7" t="s">
        <v>1708</v>
      </c>
      <c r="WS80" s="7" t="s">
        <v>1709</v>
      </c>
      <c r="WT80" s="7" t="s">
        <v>1710</v>
      </c>
      <c r="WU80" s="7" t="s">
        <v>1711</v>
      </c>
      <c r="WV80" s="7" t="s">
        <v>1712</v>
      </c>
      <c r="WW80" s="7" t="s">
        <v>1713</v>
      </c>
      <c r="WX80" s="7" t="s">
        <v>1714</v>
      </c>
      <c r="WY80" s="7" t="s">
        <v>1715</v>
      </c>
      <c r="WZ80" s="7" t="s">
        <v>1716</v>
      </c>
      <c r="XA80" s="7" t="s">
        <v>1717</v>
      </c>
      <c r="XB80" s="7" t="s">
        <v>1718</v>
      </c>
      <c r="XC80" s="7" t="s">
        <v>1719</v>
      </c>
      <c r="XD80" s="7" t="s">
        <v>1720</v>
      </c>
      <c r="XE80" s="7" t="s">
        <v>1721</v>
      </c>
      <c r="XF80" s="7" t="s">
        <v>1722</v>
      </c>
      <c r="XG80" s="7" t="s">
        <v>1723</v>
      </c>
      <c r="XH80" s="7" t="s">
        <v>1724</v>
      </c>
      <c r="XI80" s="7" t="s">
        <v>1725</v>
      </c>
      <c r="XJ80" s="7" t="s">
        <v>1726</v>
      </c>
      <c r="XK80" s="7" t="s">
        <v>1727</v>
      </c>
      <c r="XL80" s="7" t="s">
        <v>1728</v>
      </c>
      <c r="XM80" s="7" t="s">
        <v>1729</v>
      </c>
      <c r="XN80" s="7" t="s">
        <v>1730</v>
      </c>
      <c r="XO80" s="7" t="s">
        <v>1731</v>
      </c>
      <c r="XP80" s="7" t="s">
        <v>1732</v>
      </c>
      <c r="XQ80" s="7" t="s">
        <v>1733</v>
      </c>
      <c r="XR80" s="7" t="s">
        <v>1734</v>
      </c>
      <c r="XS80" s="7" t="s">
        <v>1735</v>
      </c>
      <c r="XT80" s="7" t="s">
        <v>1736</v>
      </c>
      <c r="XU80" s="7" t="s">
        <v>1737</v>
      </c>
      <c r="XV80" s="7" t="s">
        <v>1738</v>
      </c>
      <c r="XW80" s="7" t="s">
        <v>1739</v>
      </c>
      <c r="XX80" s="7" t="s">
        <v>1740</v>
      </c>
      <c r="XY80" s="7" t="s">
        <v>1741</v>
      </c>
      <c r="XZ80" s="7" t="s">
        <v>1742</v>
      </c>
      <c r="YA80" s="7" t="s">
        <v>1743</v>
      </c>
      <c r="YB80" s="7" t="s">
        <v>1744</v>
      </c>
      <c r="YC80" s="7" t="s">
        <v>2076</v>
      </c>
      <c r="YD80" s="42"/>
      <c r="YE80" s="23"/>
    </row>
    <row r="81" spans="1:655" x14ac:dyDescent="0.55000000000000004">
      <c r="A81" t="s">
        <v>14</v>
      </c>
      <c r="B81" s="94">
        <v>1.01E-2</v>
      </c>
      <c r="C81" s="94">
        <v>0</v>
      </c>
      <c r="D81" s="94">
        <v>0</v>
      </c>
      <c r="E81" s="94">
        <v>0</v>
      </c>
      <c r="F81" s="94">
        <v>0</v>
      </c>
      <c r="G81" s="94">
        <v>0</v>
      </c>
      <c r="H81" s="94">
        <v>0</v>
      </c>
      <c r="I81" s="94">
        <v>0</v>
      </c>
      <c r="J81" s="94">
        <v>0</v>
      </c>
      <c r="K81" s="94">
        <v>1.3978400000000002</v>
      </c>
      <c r="L81" s="94">
        <v>0.55076000000000003</v>
      </c>
      <c r="M81" s="94">
        <v>0.36847999999999997</v>
      </c>
      <c r="N81" s="94">
        <v>0</v>
      </c>
      <c r="O81" s="94">
        <v>0</v>
      </c>
      <c r="P81" s="94">
        <v>0.43343999999999999</v>
      </c>
      <c r="Q81" s="94">
        <v>0.115632</v>
      </c>
      <c r="R81" s="94">
        <v>0</v>
      </c>
      <c r="S81" s="94">
        <v>0</v>
      </c>
      <c r="T81" s="94">
        <v>6.2640000000000001E-2</v>
      </c>
      <c r="U81" s="94">
        <v>0</v>
      </c>
      <c r="V81" s="94">
        <v>0</v>
      </c>
      <c r="W81" s="94">
        <v>0</v>
      </c>
      <c r="X81" s="94">
        <v>3.5719999999999995E-2</v>
      </c>
      <c r="Y81" s="94">
        <v>0</v>
      </c>
      <c r="Z81" s="94">
        <v>0</v>
      </c>
      <c r="AA81" s="94">
        <v>0</v>
      </c>
      <c r="AB81" s="94">
        <v>0</v>
      </c>
      <c r="AC81" s="94">
        <v>0</v>
      </c>
      <c r="AD81" s="94">
        <v>0</v>
      </c>
      <c r="AE81" s="94">
        <v>0</v>
      </c>
      <c r="AF81" s="94">
        <v>0</v>
      </c>
      <c r="AG81" s="94">
        <v>0</v>
      </c>
      <c r="AH81" s="94">
        <v>9.6800000000000011E-2</v>
      </c>
      <c r="AI81" s="94">
        <v>0</v>
      </c>
      <c r="AJ81" s="94">
        <v>0</v>
      </c>
      <c r="AK81" s="94">
        <v>0</v>
      </c>
      <c r="AL81" s="94">
        <v>0</v>
      </c>
      <c r="AM81" s="94">
        <v>0</v>
      </c>
      <c r="AN81" s="94">
        <v>0</v>
      </c>
      <c r="AO81" s="94">
        <v>0</v>
      </c>
      <c r="AP81" s="94">
        <v>0</v>
      </c>
      <c r="AQ81" s="94">
        <v>0</v>
      </c>
      <c r="AR81" s="94">
        <v>0</v>
      </c>
      <c r="AS81" s="94">
        <v>4.1580000000000006E-2</v>
      </c>
      <c r="AT81" s="94">
        <v>0</v>
      </c>
      <c r="AU81" s="94">
        <v>1.2540000000000001E-2</v>
      </c>
      <c r="AV81" s="94">
        <v>0</v>
      </c>
      <c r="AW81" s="94">
        <v>0</v>
      </c>
      <c r="AX81" s="94">
        <v>7.4880000000000002E-2</v>
      </c>
      <c r="AY81" s="94">
        <v>0</v>
      </c>
      <c r="AZ81" s="94">
        <v>0</v>
      </c>
      <c r="BA81" s="94">
        <v>4.2000000000000003E-2</v>
      </c>
      <c r="BB81" s="94">
        <v>0</v>
      </c>
      <c r="BC81" s="94">
        <v>0</v>
      </c>
      <c r="BD81" s="94">
        <v>0</v>
      </c>
      <c r="BE81" s="94">
        <v>0</v>
      </c>
      <c r="BF81" s="94">
        <v>0</v>
      </c>
      <c r="BG81" s="94">
        <v>0</v>
      </c>
      <c r="BH81" s="94">
        <v>0</v>
      </c>
      <c r="BI81" s="94">
        <v>1.9199999999999998E-2</v>
      </c>
      <c r="BJ81" s="94">
        <v>0</v>
      </c>
      <c r="BK81" s="94">
        <v>3.8539999999999998E-2</v>
      </c>
      <c r="BL81" s="94">
        <v>0</v>
      </c>
      <c r="BM81" s="94">
        <v>7.6500000000000005E-3</v>
      </c>
      <c r="BN81" s="94">
        <v>0</v>
      </c>
      <c r="BO81" s="94">
        <v>0</v>
      </c>
      <c r="BP81" s="94">
        <v>1.014E-2</v>
      </c>
      <c r="BQ81" s="94">
        <v>3.3319999999999995E-2</v>
      </c>
      <c r="BR81" s="94">
        <v>0</v>
      </c>
      <c r="BS81" s="94">
        <v>0</v>
      </c>
      <c r="BT81" s="94">
        <v>0</v>
      </c>
      <c r="BU81" s="94">
        <v>0</v>
      </c>
      <c r="BV81" s="94">
        <v>1.5150000000000002E-2</v>
      </c>
      <c r="BW81" s="94">
        <v>0</v>
      </c>
      <c r="BX81" s="94">
        <v>0</v>
      </c>
      <c r="BY81" s="94">
        <v>0</v>
      </c>
      <c r="BZ81" s="94">
        <v>0</v>
      </c>
      <c r="CA81" s="94">
        <v>0</v>
      </c>
      <c r="CB81" s="94">
        <v>0</v>
      </c>
      <c r="CC81" s="94">
        <v>0</v>
      </c>
      <c r="CD81" s="94">
        <v>0</v>
      </c>
      <c r="CE81" s="94">
        <v>0</v>
      </c>
      <c r="CF81" s="94">
        <v>0</v>
      </c>
      <c r="CG81" s="94">
        <v>0</v>
      </c>
      <c r="CH81" s="94">
        <v>0</v>
      </c>
      <c r="CI81" s="94">
        <v>0</v>
      </c>
      <c r="CJ81" s="94">
        <v>0.92039999999999988</v>
      </c>
      <c r="CK81" s="94">
        <v>0.37031999999999998</v>
      </c>
      <c r="CL81" s="94">
        <v>0.82279999999999998</v>
      </c>
      <c r="CM81" s="94">
        <v>0</v>
      </c>
      <c r="CN81" s="94">
        <v>0</v>
      </c>
      <c r="CO81" s="94">
        <v>0.108504</v>
      </c>
      <c r="CP81" s="94">
        <v>0</v>
      </c>
      <c r="CQ81" s="94">
        <v>0.25751000000000007</v>
      </c>
      <c r="CR81" s="94">
        <v>0</v>
      </c>
      <c r="CS81" s="94">
        <v>4.1799999999999997E-2</v>
      </c>
      <c r="CT81" s="94">
        <v>3.2044499999999997E-2</v>
      </c>
      <c r="CU81" s="94">
        <v>0</v>
      </c>
      <c r="CV81" s="94">
        <v>0</v>
      </c>
      <c r="CW81" s="94">
        <v>0</v>
      </c>
      <c r="CX81" s="94">
        <v>0</v>
      </c>
      <c r="CY81" s="94">
        <v>0</v>
      </c>
      <c r="CZ81" s="94">
        <v>2.9579999999999999E-2</v>
      </c>
      <c r="DA81" s="94">
        <v>0</v>
      </c>
      <c r="DB81" s="94">
        <v>0</v>
      </c>
      <c r="DC81" s="94">
        <v>9.8811428571428592E-3</v>
      </c>
      <c r="DD81" s="94">
        <v>0</v>
      </c>
      <c r="DE81" s="94">
        <v>0</v>
      </c>
      <c r="DF81" s="94">
        <v>2.1704919999999999E-2</v>
      </c>
      <c r="DG81" s="94">
        <v>4.7500000000000001E-2</v>
      </c>
      <c r="DH81" s="94">
        <v>0</v>
      </c>
      <c r="DI81" s="94">
        <v>6.7385000000000006E-3</v>
      </c>
      <c r="DJ81" s="94">
        <v>0</v>
      </c>
      <c r="DK81" s="94">
        <v>0</v>
      </c>
      <c r="DL81" s="94">
        <v>0</v>
      </c>
      <c r="DM81" s="94">
        <v>0</v>
      </c>
      <c r="DN81" s="94">
        <v>1.6154000000000002E-2</v>
      </c>
      <c r="DO81" s="94">
        <v>0</v>
      </c>
      <c r="DP81" s="94">
        <v>0</v>
      </c>
      <c r="DQ81" s="94">
        <v>0</v>
      </c>
      <c r="DR81" s="94">
        <v>0</v>
      </c>
      <c r="DS81" s="94">
        <v>0</v>
      </c>
      <c r="DT81" s="94">
        <v>0</v>
      </c>
      <c r="DU81" s="94">
        <v>4.4159999999999998E-3</v>
      </c>
      <c r="DV81" s="94">
        <v>0</v>
      </c>
      <c r="DW81" s="94">
        <v>8.6800000000000002E-3</v>
      </c>
      <c r="DX81" s="94">
        <v>0</v>
      </c>
      <c r="DY81" s="94">
        <v>0</v>
      </c>
      <c r="DZ81" s="94">
        <v>0</v>
      </c>
      <c r="EA81" s="94">
        <v>0</v>
      </c>
      <c r="EB81" s="94">
        <v>0</v>
      </c>
      <c r="EC81" s="94">
        <v>0</v>
      </c>
      <c r="ED81" s="94">
        <v>0</v>
      </c>
      <c r="EE81" s="94">
        <v>0</v>
      </c>
      <c r="EF81" s="94">
        <v>0</v>
      </c>
      <c r="EG81" s="94">
        <v>0</v>
      </c>
      <c r="EH81" s="94">
        <v>0</v>
      </c>
      <c r="EI81" s="94">
        <v>0</v>
      </c>
      <c r="EJ81" s="94">
        <v>0</v>
      </c>
      <c r="EK81" s="94">
        <v>0</v>
      </c>
      <c r="EL81" s="94">
        <v>0</v>
      </c>
      <c r="EM81" s="94">
        <v>0</v>
      </c>
      <c r="EN81" s="94">
        <v>0</v>
      </c>
      <c r="EO81" s="94">
        <v>0</v>
      </c>
      <c r="EP81" s="94">
        <v>0</v>
      </c>
      <c r="EQ81" s="94">
        <v>0</v>
      </c>
      <c r="ER81" s="94">
        <v>0</v>
      </c>
      <c r="ES81" s="94">
        <v>0</v>
      </c>
      <c r="ET81" s="94">
        <v>0</v>
      </c>
      <c r="EU81" s="94">
        <v>0</v>
      </c>
      <c r="EV81" s="94">
        <v>0</v>
      </c>
      <c r="EW81" s="94">
        <v>0</v>
      </c>
      <c r="EX81" s="94">
        <v>0</v>
      </c>
      <c r="EY81" s="94">
        <v>0</v>
      </c>
      <c r="EZ81" s="94">
        <v>0</v>
      </c>
      <c r="FA81" s="94">
        <v>1.8959999999999998E-2</v>
      </c>
      <c r="FB81" s="94">
        <v>0</v>
      </c>
      <c r="FC81" s="94">
        <v>0.30599999999999999</v>
      </c>
      <c r="FD81" s="94">
        <v>0</v>
      </c>
      <c r="FE81" s="94">
        <v>0</v>
      </c>
      <c r="FF81" s="94">
        <v>0</v>
      </c>
      <c r="FG81" s="94">
        <v>0</v>
      </c>
      <c r="FH81" s="94">
        <v>0</v>
      </c>
      <c r="FI81" s="94">
        <v>2.1558600000000001</v>
      </c>
      <c r="FJ81" s="94">
        <v>1.2900816369999999</v>
      </c>
      <c r="FK81" s="94">
        <v>1.6271859999999998</v>
      </c>
      <c r="FL81" s="94">
        <v>0.51781999999999995</v>
      </c>
      <c r="FM81" s="94">
        <v>0</v>
      </c>
      <c r="FN81" s="94">
        <v>0.17880799999999999</v>
      </c>
      <c r="FO81" s="94">
        <v>1.7916800000000002</v>
      </c>
      <c r="FP81" s="94">
        <v>8.0619999999999997E-2</v>
      </c>
      <c r="FQ81" s="94">
        <v>0.56819999999999993</v>
      </c>
      <c r="FR81" s="94">
        <v>0</v>
      </c>
      <c r="FS81" s="94">
        <v>0.55101299999999998</v>
      </c>
      <c r="FT81" s="94">
        <v>1.2725999999999999E-2</v>
      </c>
      <c r="FU81" s="94">
        <v>0.17350699999999999</v>
      </c>
      <c r="FV81" s="94">
        <v>5.3297999999999998E-2</v>
      </c>
      <c r="FW81" s="94">
        <v>0</v>
      </c>
      <c r="FX81" s="94">
        <v>0</v>
      </c>
      <c r="FY81" s="94">
        <v>0</v>
      </c>
      <c r="FZ81" s="94">
        <v>0</v>
      </c>
      <c r="GA81" s="94">
        <v>0</v>
      </c>
      <c r="GB81" s="94">
        <v>0</v>
      </c>
      <c r="GC81" s="94">
        <v>0</v>
      </c>
      <c r="GD81" s="94">
        <v>0</v>
      </c>
      <c r="GE81" s="94">
        <v>0</v>
      </c>
      <c r="GF81" s="94">
        <v>0</v>
      </c>
      <c r="GG81" s="94">
        <v>0.179486704</v>
      </c>
      <c r="GH81" s="94">
        <v>0.36052500000000004</v>
      </c>
      <c r="GI81" s="94">
        <v>0.38086431000000004</v>
      </c>
      <c r="GJ81" s="94">
        <v>0.16439499999999999</v>
      </c>
      <c r="GK81" s="94">
        <v>0</v>
      </c>
      <c r="GL81" s="94">
        <v>0</v>
      </c>
      <c r="GM81" s="94">
        <v>8.5800000000000008E-3</v>
      </c>
      <c r="GN81" s="94">
        <v>0</v>
      </c>
      <c r="GO81" s="94">
        <v>0</v>
      </c>
      <c r="GP81" s="94">
        <v>0</v>
      </c>
      <c r="GQ81" s="94">
        <v>0</v>
      </c>
      <c r="GR81" s="94">
        <v>0</v>
      </c>
      <c r="GS81" s="94">
        <v>6.6384689799999994E-2</v>
      </c>
      <c r="GT81" s="94">
        <v>0</v>
      </c>
      <c r="GU81" s="94">
        <v>3.1899899999999995E-2</v>
      </c>
      <c r="GV81" s="94">
        <v>0</v>
      </c>
      <c r="GW81" s="94">
        <v>0</v>
      </c>
      <c r="GX81" s="94">
        <v>0</v>
      </c>
      <c r="GY81" s="94">
        <v>0</v>
      </c>
      <c r="GZ81" s="94">
        <v>2.3878799999999999E-2</v>
      </c>
      <c r="HA81" s="94">
        <v>4.7419200000000002E-3</v>
      </c>
      <c r="HB81" s="94">
        <v>0</v>
      </c>
      <c r="HC81" s="94">
        <v>0</v>
      </c>
      <c r="HD81" s="94">
        <v>0</v>
      </c>
      <c r="HE81" s="94">
        <v>0</v>
      </c>
      <c r="HF81" s="94">
        <v>0</v>
      </c>
      <c r="HG81" s="94">
        <v>0</v>
      </c>
      <c r="HH81" s="94">
        <v>0</v>
      </c>
      <c r="HI81" s="94">
        <v>0</v>
      </c>
      <c r="HJ81" s="94">
        <v>0</v>
      </c>
      <c r="HK81" s="94">
        <v>0</v>
      </c>
      <c r="HL81" s="94">
        <v>0</v>
      </c>
      <c r="HM81" s="94">
        <v>0</v>
      </c>
      <c r="HN81" s="94">
        <v>0.31744</v>
      </c>
      <c r="HO81" s="94">
        <v>0.94165999999999994</v>
      </c>
      <c r="HP81" s="94">
        <v>0</v>
      </c>
      <c r="HQ81" s="94">
        <v>0</v>
      </c>
      <c r="HR81" s="94">
        <v>0</v>
      </c>
      <c r="HS81" s="94">
        <v>3.2354899449096516E-2</v>
      </c>
      <c r="HT81" s="94">
        <v>0</v>
      </c>
      <c r="HU81" s="94">
        <v>0</v>
      </c>
      <c r="HV81" s="94">
        <v>0</v>
      </c>
      <c r="HW81" s="94">
        <v>0.15010000000000001</v>
      </c>
      <c r="HX81" s="94">
        <v>0.2616192</v>
      </c>
      <c r="HY81" s="94">
        <v>0.18727759999999999</v>
      </c>
      <c r="HZ81" s="94">
        <v>1.00762</v>
      </c>
      <c r="IA81" s="94">
        <v>1.7817599999999998</v>
      </c>
      <c r="IB81" s="94">
        <v>0.20327999999999999</v>
      </c>
      <c r="IC81" s="94">
        <v>0</v>
      </c>
      <c r="ID81" s="94">
        <v>0.54473610000000006</v>
      </c>
      <c r="IE81" s="94">
        <v>7.2449999999999987E-2</v>
      </c>
      <c r="IF81" s="94">
        <v>0</v>
      </c>
      <c r="IG81" s="94">
        <v>0</v>
      </c>
      <c r="IH81" s="94">
        <v>0</v>
      </c>
      <c r="II81" s="94">
        <v>0</v>
      </c>
      <c r="IJ81" s="94">
        <v>0</v>
      </c>
      <c r="IK81" s="94">
        <v>0</v>
      </c>
      <c r="IL81" s="94">
        <v>0</v>
      </c>
      <c r="IM81" s="94">
        <v>0</v>
      </c>
      <c r="IN81" s="94">
        <v>0</v>
      </c>
      <c r="IO81" s="94">
        <v>0</v>
      </c>
      <c r="IP81" s="94">
        <v>0</v>
      </c>
      <c r="IQ81" s="94">
        <v>0</v>
      </c>
      <c r="IR81" s="94">
        <v>1.2573E-3</v>
      </c>
      <c r="IS81" s="94">
        <v>1.0418800000000001</v>
      </c>
      <c r="IT81" s="94">
        <v>0.8300999</v>
      </c>
      <c r="IU81" s="94">
        <v>0</v>
      </c>
      <c r="IV81" s="94">
        <v>0.23324999999999999</v>
      </c>
      <c r="IW81" s="94">
        <v>0.24374999999999999</v>
      </c>
      <c r="IX81" s="94">
        <v>0.34484999999999993</v>
      </c>
      <c r="IY81" s="94">
        <v>9.0312000000000003E-2</v>
      </c>
      <c r="IZ81" s="94">
        <v>0.34720000000000006</v>
      </c>
      <c r="JA81" s="94">
        <v>0</v>
      </c>
      <c r="JB81" s="94">
        <v>0</v>
      </c>
      <c r="JC81" s="94">
        <v>0</v>
      </c>
      <c r="JD81" s="94">
        <v>0.11119680000000001</v>
      </c>
      <c r="JE81" s="94">
        <v>3.4835899999999996E-2</v>
      </c>
      <c r="JF81" s="94">
        <v>5.2066515000000002E-3</v>
      </c>
      <c r="JG81" s="94">
        <v>0</v>
      </c>
      <c r="JH81" s="94">
        <v>2.7514397080211549E-2</v>
      </c>
      <c r="JI81" s="94">
        <v>1.9097500000000003E-2</v>
      </c>
      <c r="JJ81" s="94">
        <v>0</v>
      </c>
      <c r="JK81" s="94">
        <v>0</v>
      </c>
      <c r="JL81" s="94">
        <v>0</v>
      </c>
      <c r="JM81" s="94">
        <v>1.5946799999999997E-2</v>
      </c>
      <c r="JN81" s="94">
        <v>0</v>
      </c>
      <c r="JO81" s="94">
        <v>1.5120000000000001E-3</v>
      </c>
      <c r="JP81" s="94">
        <v>0</v>
      </c>
      <c r="JQ81" s="94">
        <v>0</v>
      </c>
      <c r="JR81" s="94">
        <v>1.8748799999999999E-2</v>
      </c>
      <c r="JS81" s="94">
        <v>0</v>
      </c>
      <c r="JT81" s="94">
        <v>0</v>
      </c>
      <c r="JU81" s="94">
        <v>0</v>
      </c>
      <c r="JV81" s="94">
        <v>0</v>
      </c>
      <c r="JW81" s="94">
        <v>1.121934E-2</v>
      </c>
      <c r="JX81" s="94">
        <v>1.3679500000000001E-2</v>
      </c>
      <c r="JY81" s="94">
        <v>6.5503999999999996E-3</v>
      </c>
      <c r="JZ81" s="94">
        <v>0</v>
      </c>
      <c r="KA81" s="94">
        <v>0</v>
      </c>
      <c r="KB81" s="94">
        <v>0</v>
      </c>
      <c r="KC81" s="94">
        <v>0</v>
      </c>
      <c r="KD81" s="94">
        <v>3.5964E-3</v>
      </c>
      <c r="KE81" s="94">
        <v>0</v>
      </c>
      <c r="KF81" s="94">
        <v>0</v>
      </c>
      <c r="KG81" s="94">
        <v>1.1857130700000001E-2</v>
      </c>
      <c r="KH81" s="94">
        <v>3.5167914000000002E-3</v>
      </c>
      <c r="KI81" s="94">
        <v>0</v>
      </c>
      <c r="KJ81" s="94">
        <v>0</v>
      </c>
      <c r="KK81" s="94">
        <v>0</v>
      </c>
      <c r="KL81" s="94">
        <v>0</v>
      </c>
      <c r="KM81" s="94">
        <v>0</v>
      </c>
      <c r="KN81" s="94">
        <v>0</v>
      </c>
      <c r="KO81" s="94">
        <v>0</v>
      </c>
      <c r="KP81" s="94">
        <v>0</v>
      </c>
      <c r="KQ81" s="94">
        <v>0</v>
      </c>
      <c r="KR81" s="94">
        <v>0</v>
      </c>
      <c r="KS81" s="94">
        <v>0</v>
      </c>
      <c r="KT81" s="94">
        <v>0</v>
      </c>
      <c r="KU81" s="94">
        <v>0</v>
      </c>
      <c r="KV81" s="94">
        <v>0</v>
      </c>
      <c r="KW81" s="94">
        <v>0</v>
      </c>
      <c r="KX81" s="94">
        <v>0</v>
      </c>
      <c r="KY81" s="94">
        <v>0</v>
      </c>
      <c r="KZ81" s="94">
        <v>0</v>
      </c>
      <c r="LA81" s="94">
        <v>0</v>
      </c>
      <c r="LB81" s="94">
        <v>0</v>
      </c>
      <c r="LC81" s="94">
        <v>0</v>
      </c>
      <c r="LD81" s="94">
        <v>0</v>
      </c>
      <c r="LE81" s="94">
        <v>0</v>
      </c>
      <c r="LF81" s="94">
        <v>0</v>
      </c>
      <c r="LG81" s="94">
        <v>0</v>
      </c>
      <c r="LH81" s="94">
        <v>0</v>
      </c>
      <c r="LI81" s="94">
        <v>0</v>
      </c>
      <c r="LJ81" s="94">
        <v>7.9519999999999993E-2</v>
      </c>
      <c r="LK81" s="94">
        <v>0.44707560000000002</v>
      </c>
      <c r="LL81" s="94">
        <v>0.26724600000000004</v>
      </c>
      <c r="LM81" s="94">
        <v>0</v>
      </c>
      <c r="LN81" s="94">
        <v>0.28452420000000006</v>
      </c>
      <c r="LO81" s="94">
        <v>0</v>
      </c>
      <c r="LP81" s="94">
        <v>0</v>
      </c>
      <c r="LQ81" s="94">
        <v>0</v>
      </c>
      <c r="LR81" s="94">
        <v>0</v>
      </c>
      <c r="LS81" s="94">
        <v>1.5255599999999998E-2</v>
      </c>
      <c r="LT81" s="94">
        <v>0</v>
      </c>
      <c r="LU81" s="94">
        <v>2.5369000000000004E-3</v>
      </c>
      <c r="LV81" s="94">
        <v>0</v>
      </c>
      <c r="LW81" s="94">
        <v>0</v>
      </c>
      <c r="LX81" s="94">
        <v>0</v>
      </c>
      <c r="LY81" s="94">
        <v>0</v>
      </c>
      <c r="LZ81" s="94">
        <v>0</v>
      </c>
      <c r="MA81" s="94">
        <v>0</v>
      </c>
      <c r="MB81" s="94">
        <v>0</v>
      </c>
      <c r="MC81" s="94">
        <v>0</v>
      </c>
      <c r="MD81" s="94">
        <v>0</v>
      </c>
      <c r="ME81" s="94">
        <v>0</v>
      </c>
      <c r="MF81" s="94">
        <v>0</v>
      </c>
      <c r="MG81" s="94">
        <v>0</v>
      </c>
      <c r="MH81" s="94">
        <v>0</v>
      </c>
      <c r="MI81" s="94">
        <v>0</v>
      </c>
      <c r="MJ81" s="94">
        <v>0</v>
      </c>
      <c r="MK81" s="94">
        <v>0</v>
      </c>
      <c r="ML81" s="94">
        <v>0</v>
      </c>
      <c r="MM81" s="94">
        <v>0</v>
      </c>
      <c r="MN81" s="94">
        <v>0</v>
      </c>
      <c r="MO81" s="94">
        <v>0</v>
      </c>
      <c r="MP81" s="94">
        <v>0</v>
      </c>
      <c r="MQ81" s="94">
        <v>0</v>
      </c>
      <c r="MR81" s="94">
        <v>0</v>
      </c>
      <c r="MS81" s="94">
        <v>0</v>
      </c>
      <c r="MT81" s="94">
        <v>0</v>
      </c>
      <c r="MU81" s="94">
        <v>0</v>
      </c>
      <c r="MV81" s="94">
        <v>0</v>
      </c>
      <c r="MW81" s="94">
        <v>0</v>
      </c>
      <c r="MX81" s="94">
        <v>0</v>
      </c>
      <c r="MY81" s="94">
        <v>0</v>
      </c>
      <c r="MZ81" s="94">
        <v>0</v>
      </c>
      <c r="NA81" s="94">
        <v>0</v>
      </c>
      <c r="NB81" s="94">
        <v>0</v>
      </c>
      <c r="NC81" s="94">
        <v>0</v>
      </c>
      <c r="ND81" s="94">
        <v>0</v>
      </c>
      <c r="NE81" s="94">
        <v>0</v>
      </c>
      <c r="NF81" s="94">
        <v>0</v>
      </c>
      <c r="NG81" s="94">
        <v>0</v>
      </c>
      <c r="NH81" s="94">
        <v>0</v>
      </c>
      <c r="NI81" s="94">
        <v>0</v>
      </c>
      <c r="NJ81" s="94">
        <v>0</v>
      </c>
      <c r="NK81" s="94">
        <v>0</v>
      </c>
      <c r="NL81" s="94">
        <v>0</v>
      </c>
      <c r="NM81" s="94">
        <v>0</v>
      </c>
      <c r="NN81" s="94">
        <v>0</v>
      </c>
      <c r="NO81" s="94">
        <v>0</v>
      </c>
      <c r="NP81" s="94">
        <v>0</v>
      </c>
      <c r="NQ81" s="94">
        <v>0</v>
      </c>
      <c r="NR81" s="94">
        <v>0</v>
      </c>
      <c r="NS81" s="94">
        <v>0</v>
      </c>
      <c r="NT81" s="94">
        <v>0</v>
      </c>
      <c r="NU81" s="94">
        <v>0</v>
      </c>
      <c r="NV81" s="94">
        <v>0</v>
      </c>
      <c r="NW81" s="94">
        <v>0</v>
      </c>
      <c r="NX81" s="94">
        <v>0</v>
      </c>
      <c r="NY81" s="94">
        <v>0</v>
      </c>
      <c r="NZ81" s="94">
        <v>0</v>
      </c>
      <c r="OA81" s="94">
        <v>0</v>
      </c>
      <c r="OB81" s="94">
        <v>0</v>
      </c>
      <c r="OC81" s="94">
        <v>0</v>
      </c>
      <c r="OD81" s="94">
        <v>4.6900000000000004E-2</v>
      </c>
      <c r="OE81" s="94">
        <v>0</v>
      </c>
      <c r="OF81" s="94">
        <v>1.3831E-3</v>
      </c>
      <c r="OG81" s="94">
        <v>0</v>
      </c>
      <c r="OH81" s="94">
        <v>0</v>
      </c>
      <c r="OI81" s="94">
        <v>0</v>
      </c>
      <c r="OJ81" s="94">
        <v>0</v>
      </c>
      <c r="OK81" s="94">
        <v>0</v>
      </c>
      <c r="OL81" s="94">
        <v>0</v>
      </c>
      <c r="OM81" s="94">
        <v>0</v>
      </c>
      <c r="ON81" s="94">
        <v>0</v>
      </c>
      <c r="OO81" s="94">
        <v>0.11816046148738379</v>
      </c>
      <c r="OP81" s="94">
        <v>0</v>
      </c>
      <c r="OQ81" s="94">
        <v>0</v>
      </c>
      <c r="OR81" s="94">
        <v>0</v>
      </c>
      <c r="OS81" s="94">
        <v>0</v>
      </c>
      <c r="OT81" s="94">
        <v>0</v>
      </c>
      <c r="OU81" s="94">
        <v>8.129599999999999E-3</v>
      </c>
      <c r="OV81" s="94">
        <v>4.8409999999999998E-3</v>
      </c>
      <c r="OW81" s="94">
        <v>0</v>
      </c>
      <c r="OX81" s="94">
        <v>0</v>
      </c>
      <c r="OY81" s="94">
        <v>0</v>
      </c>
      <c r="OZ81" s="94">
        <v>0</v>
      </c>
      <c r="PA81" s="94">
        <v>0</v>
      </c>
      <c r="PB81" s="94">
        <v>0</v>
      </c>
      <c r="PC81" s="94">
        <v>0</v>
      </c>
      <c r="PD81" s="94">
        <v>0</v>
      </c>
      <c r="PE81" s="94">
        <v>0</v>
      </c>
      <c r="PF81" s="94">
        <v>0</v>
      </c>
      <c r="PG81" s="94">
        <v>0</v>
      </c>
      <c r="PH81" s="94">
        <v>0</v>
      </c>
      <c r="PI81" s="94">
        <v>0</v>
      </c>
      <c r="PJ81" s="94">
        <v>0</v>
      </c>
      <c r="PK81" s="94">
        <v>0</v>
      </c>
      <c r="PL81" s="94">
        <v>0</v>
      </c>
      <c r="PM81" s="94">
        <v>0</v>
      </c>
      <c r="PN81" s="94">
        <v>0</v>
      </c>
      <c r="PO81" s="94">
        <v>0</v>
      </c>
      <c r="PP81" s="94">
        <v>0</v>
      </c>
      <c r="PQ81" s="94">
        <v>0</v>
      </c>
      <c r="PR81" s="94">
        <v>0</v>
      </c>
      <c r="PS81" s="94">
        <v>0</v>
      </c>
      <c r="PT81" s="94">
        <v>0</v>
      </c>
      <c r="PU81" s="94">
        <v>0</v>
      </c>
      <c r="PV81" s="94">
        <v>0</v>
      </c>
      <c r="PW81" s="94">
        <v>0</v>
      </c>
      <c r="PX81" s="94">
        <v>0</v>
      </c>
      <c r="PY81" s="94">
        <v>0</v>
      </c>
      <c r="PZ81" s="94">
        <v>0</v>
      </c>
      <c r="QA81" s="94">
        <v>3.4079999999999999E-2</v>
      </c>
      <c r="QB81" s="94">
        <v>8.5140000000000007E-2</v>
      </c>
      <c r="QC81" s="94">
        <v>3.9759999999999997E-2</v>
      </c>
      <c r="QD81" s="94">
        <v>0.2077</v>
      </c>
      <c r="QE81" s="94">
        <v>0</v>
      </c>
      <c r="QF81" s="94">
        <v>0</v>
      </c>
      <c r="QG81" s="94">
        <v>7.9559999999999992E-2</v>
      </c>
      <c r="QH81" s="94">
        <v>0</v>
      </c>
      <c r="QI81" s="94">
        <v>0</v>
      </c>
      <c r="QJ81" s="94">
        <v>0</v>
      </c>
      <c r="QK81" s="94">
        <v>0</v>
      </c>
      <c r="QL81" s="94">
        <v>0</v>
      </c>
      <c r="QM81" s="94">
        <v>0</v>
      </c>
      <c r="QN81" s="94">
        <v>0</v>
      </c>
      <c r="QO81" s="94">
        <v>0.34362000000000004</v>
      </c>
      <c r="QP81" s="94">
        <v>1.9557600000000001E-2</v>
      </c>
      <c r="QQ81" s="94">
        <v>0</v>
      </c>
      <c r="QR81" s="94">
        <v>4.8568000000000007E-2</v>
      </c>
      <c r="QS81" s="94">
        <v>0.58279999999999998</v>
      </c>
      <c r="QT81" s="94">
        <v>0</v>
      </c>
      <c r="QU81" s="94">
        <v>0.18975999999999998</v>
      </c>
      <c r="QV81" s="94">
        <v>0</v>
      </c>
      <c r="QW81" s="94">
        <v>9.0686506281568938E-3</v>
      </c>
      <c r="QX81" s="94">
        <v>0</v>
      </c>
      <c r="QY81" s="94">
        <v>0</v>
      </c>
      <c r="QZ81" s="94">
        <v>0</v>
      </c>
      <c r="RA81" s="94">
        <v>0</v>
      </c>
      <c r="RB81" s="94">
        <v>0</v>
      </c>
      <c r="RC81" s="94">
        <v>0</v>
      </c>
      <c r="RD81" s="94">
        <v>0</v>
      </c>
      <c r="RE81" s="94">
        <v>0</v>
      </c>
      <c r="RF81" s="94">
        <v>0</v>
      </c>
      <c r="RG81" s="94">
        <v>0</v>
      </c>
      <c r="RH81" s="94">
        <v>0</v>
      </c>
      <c r="RI81" s="94">
        <v>0</v>
      </c>
      <c r="RJ81" s="94">
        <v>0</v>
      </c>
      <c r="RK81" s="94">
        <v>0</v>
      </c>
      <c r="RL81" s="94">
        <v>0</v>
      </c>
      <c r="RM81" s="94">
        <v>0</v>
      </c>
      <c r="RN81" s="94">
        <v>0</v>
      </c>
      <c r="RO81" s="94">
        <v>0</v>
      </c>
      <c r="RP81" s="94">
        <v>0</v>
      </c>
      <c r="RQ81" s="94">
        <v>0</v>
      </c>
      <c r="RR81" s="94">
        <v>0</v>
      </c>
      <c r="RS81" s="94">
        <v>2.5584000000000003E-2</v>
      </c>
      <c r="RT81" s="94">
        <v>0</v>
      </c>
      <c r="RU81" s="94">
        <v>0</v>
      </c>
      <c r="RV81" s="94">
        <v>0</v>
      </c>
      <c r="RW81" s="94">
        <v>0</v>
      </c>
      <c r="RX81" s="94">
        <v>0</v>
      </c>
      <c r="RY81" s="94">
        <v>0</v>
      </c>
      <c r="RZ81" s="94">
        <v>0</v>
      </c>
      <c r="SA81" s="94">
        <v>2.6599999999999999E-2</v>
      </c>
      <c r="SB81" s="94">
        <v>0</v>
      </c>
      <c r="SC81" s="94">
        <v>0.17627400000000001</v>
      </c>
      <c r="SD81" s="94">
        <v>0.52168400000000004</v>
      </c>
      <c r="SE81" s="94">
        <v>0</v>
      </c>
      <c r="SF81" s="94">
        <v>0</v>
      </c>
      <c r="SG81" s="94">
        <v>0.61199999999999999</v>
      </c>
      <c r="SH81" s="94">
        <v>0</v>
      </c>
      <c r="SI81" s="94">
        <v>0</v>
      </c>
      <c r="SJ81" s="94">
        <v>0</v>
      </c>
      <c r="SK81" s="94">
        <v>0.57509999999999994</v>
      </c>
      <c r="SL81" s="94">
        <v>0</v>
      </c>
      <c r="SM81" s="94">
        <v>0</v>
      </c>
      <c r="SN81" s="94">
        <v>0</v>
      </c>
      <c r="SO81" s="94">
        <v>0</v>
      </c>
      <c r="SP81" s="94">
        <v>0.51735999999999993</v>
      </c>
      <c r="SQ81" s="94">
        <v>0</v>
      </c>
      <c r="SR81" s="94">
        <v>0.34876299999999993</v>
      </c>
      <c r="SS81" s="94">
        <v>0.55946099999999999</v>
      </c>
      <c r="ST81" s="94">
        <v>0.25905600000000001</v>
      </c>
      <c r="SU81" s="94">
        <v>0</v>
      </c>
      <c r="SV81" s="94">
        <v>0</v>
      </c>
      <c r="SW81" s="94">
        <v>0</v>
      </c>
      <c r="SX81" s="94">
        <v>0</v>
      </c>
      <c r="SY81" s="94">
        <v>0</v>
      </c>
      <c r="SZ81" s="94">
        <v>0</v>
      </c>
      <c r="TA81" s="94">
        <v>0</v>
      </c>
      <c r="TB81" s="94">
        <v>0</v>
      </c>
      <c r="TC81" s="94">
        <v>0</v>
      </c>
      <c r="TD81" s="94">
        <v>0</v>
      </c>
      <c r="TE81" s="94">
        <v>0</v>
      </c>
      <c r="TF81" s="94">
        <v>0</v>
      </c>
      <c r="TG81" s="94">
        <v>0.40667399999999998</v>
      </c>
      <c r="TH81" s="94">
        <v>0</v>
      </c>
      <c r="TI81" s="94">
        <v>0</v>
      </c>
      <c r="TJ81" s="94">
        <v>0</v>
      </c>
      <c r="TK81" s="94">
        <v>0</v>
      </c>
      <c r="TL81" s="94">
        <v>0</v>
      </c>
      <c r="TM81" s="94">
        <v>0</v>
      </c>
      <c r="TN81" s="94">
        <v>0</v>
      </c>
      <c r="TO81" s="94">
        <v>5.3204000000000001E-2</v>
      </c>
      <c r="TP81" s="94">
        <v>0</v>
      </c>
      <c r="TQ81" s="94">
        <v>0</v>
      </c>
      <c r="TR81" s="94">
        <v>0</v>
      </c>
      <c r="TS81" s="94">
        <v>0</v>
      </c>
      <c r="TT81" s="94">
        <v>0</v>
      </c>
      <c r="TU81" s="94">
        <v>0</v>
      </c>
      <c r="TV81" s="94">
        <v>2.9520000000000001E-2</v>
      </c>
      <c r="TW81" s="94">
        <v>2.9609999999999997E-2</v>
      </c>
      <c r="TX81" s="94">
        <v>0.11531000000000001</v>
      </c>
      <c r="TY81" s="94">
        <v>6.0959999999999993E-2</v>
      </c>
      <c r="TZ81" s="94">
        <v>0.18539999999999998</v>
      </c>
      <c r="UA81" s="94">
        <v>0.17093599999999998</v>
      </c>
      <c r="UB81" s="94">
        <v>0.104159</v>
      </c>
      <c r="UC81" s="94">
        <v>1.4442869722986119E-2</v>
      </c>
      <c r="UD81" s="94">
        <v>0</v>
      </c>
      <c r="UE81" s="94">
        <v>0</v>
      </c>
      <c r="UF81" s="94">
        <v>3.3271084404151947E-2</v>
      </c>
      <c r="UG81" s="94">
        <v>0.18571428571428572</v>
      </c>
      <c r="UH81" s="94">
        <v>0.33757142857142858</v>
      </c>
      <c r="UI81" s="94">
        <v>0.11133219999999999</v>
      </c>
      <c r="UJ81" s="94">
        <v>4.0124900000000005E-2</v>
      </c>
      <c r="UK81" s="94">
        <v>0</v>
      </c>
      <c r="UL81" s="94">
        <v>0</v>
      </c>
      <c r="UM81" s="94">
        <v>6.2733686225762949E-3</v>
      </c>
      <c r="UN81" s="94">
        <v>0.10764</v>
      </c>
      <c r="UO81" s="94">
        <v>0.11130000000000001</v>
      </c>
      <c r="UP81" s="94">
        <v>0</v>
      </c>
      <c r="UQ81" s="94">
        <v>3.1360099999999995E-2</v>
      </c>
      <c r="UR81" s="94">
        <v>3.147264740933292E-3</v>
      </c>
      <c r="US81" s="94">
        <v>0</v>
      </c>
      <c r="UT81" s="94">
        <v>5.1644011000878766E-2</v>
      </c>
      <c r="UU81" s="94">
        <v>4.5865763483493929E-2</v>
      </c>
      <c r="UV81" s="94">
        <v>0</v>
      </c>
      <c r="UW81" s="94">
        <v>0</v>
      </c>
      <c r="UX81" s="94">
        <v>0</v>
      </c>
      <c r="UY81" s="94">
        <v>0</v>
      </c>
      <c r="UZ81" s="94">
        <v>0.20800000000000002</v>
      </c>
      <c r="VA81" s="94">
        <v>6.3759999999999997E-2</v>
      </c>
      <c r="VB81" s="94">
        <v>5.6063692564592279E-3</v>
      </c>
      <c r="VC81" s="94">
        <v>1.3488277461142682E-3</v>
      </c>
      <c r="VD81" s="94">
        <v>0</v>
      </c>
      <c r="VE81" s="94">
        <v>1.9300000000000001E-2</v>
      </c>
      <c r="VF81" s="94">
        <v>0</v>
      </c>
      <c r="VG81" s="94">
        <v>0</v>
      </c>
      <c r="VH81" s="94">
        <v>2.3224999999999999E-2</v>
      </c>
      <c r="VI81" s="94">
        <v>4.9759999999999999E-2</v>
      </c>
      <c r="VJ81" s="94">
        <v>0</v>
      </c>
      <c r="VK81" s="94">
        <v>0</v>
      </c>
      <c r="VL81" s="94">
        <v>1.5300000000000003E-3</v>
      </c>
      <c r="VM81" s="94">
        <v>1.2600000000000003E-3</v>
      </c>
      <c r="VN81" s="94">
        <v>8.7749999999999992E-4</v>
      </c>
      <c r="VO81" s="94">
        <v>8.7749999999999992E-4</v>
      </c>
      <c r="VP81" s="94">
        <v>7.3307999999999993E-3</v>
      </c>
      <c r="VQ81" s="94">
        <v>3.2081475107318284E-2</v>
      </c>
      <c r="VR81" s="94">
        <v>2.9608413939093695E-2</v>
      </c>
      <c r="VS81" s="94">
        <v>3.0573428911923411E-2</v>
      </c>
      <c r="VT81" s="94">
        <v>6.8599999999999994E-2</v>
      </c>
      <c r="VU81" s="94">
        <v>0.02</v>
      </c>
      <c r="VV81" s="94">
        <v>0.11684349422031311</v>
      </c>
      <c r="VW81" s="94">
        <v>0.11675379350137247</v>
      </c>
      <c r="VX81" s="94">
        <v>0</v>
      </c>
      <c r="VY81" s="94">
        <v>2.6040000000000004E-2</v>
      </c>
      <c r="VZ81" s="94">
        <v>0.11284000000000001</v>
      </c>
      <c r="WA81" s="94">
        <v>2.3829290181352068E-2</v>
      </c>
      <c r="WB81" s="94">
        <v>0</v>
      </c>
      <c r="WC81" s="94">
        <v>0</v>
      </c>
      <c r="WD81" s="94">
        <v>2.3988298330284243E-2</v>
      </c>
      <c r="WE81" s="94">
        <v>8.8000000000000011E-5</v>
      </c>
      <c r="WF81" s="94">
        <v>8.8000000000000011E-5</v>
      </c>
      <c r="WG81" s="94">
        <v>4.5424000000000001E-4</v>
      </c>
      <c r="WH81" s="94">
        <v>4.8989599999999991E-3</v>
      </c>
      <c r="WI81" s="94">
        <v>0</v>
      </c>
      <c r="WJ81" s="94">
        <v>0</v>
      </c>
      <c r="WK81" s="94">
        <v>0</v>
      </c>
      <c r="WL81" s="94">
        <v>0</v>
      </c>
      <c r="WM81" s="94">
        <v>0.14169230728051393</v>
      </c>
      <c r="WN81" s="94">
        <v>0.33824384635974297</v>
      </c>
      <c r="WO81" s="94">
        <v>0</v>
      </c>
      <c r="WP81" s="94">
        <v>8.7749999999999992E-4</v>
      </c>
      <c r="WQ81" s="94">
        <v>3.394549827720908E-2</v>
      </c>
      <c r="WR81" s="94">
        <v>2.8392441887843942E-3</v>
      </c>
      <c r="WS81" s="94">
        <v>0.18387215000000001</v>
      </c>
      <c r="WT81" s="94">
        <v>7.1475999999999998E-2</v>
      </c>
      <c r="WU81" s="94">
        <v>0</v>
      </c>
      <c r="WV81" s="94">
        <v>0</v>
      </c>
      <c r="WW81" s="94">
        <v>0</v>
      </c>
      <c r="WX81" s="94">
        <v>0</v>
      </c>
      <c r="WY81" s="94">
        <v>0.11616</v>
      </c>
      <c r="WZ81" s="94">
        <v>8.1900000000000001E-2</v>
      </c>
      <c r="XA81" s="94">
        <v>0</v>
      </c>
      <c r="XB81" s="94">
        <v>5.2439999999999995E-3</v>
      </c>
      <c r="XC81" s="94">
        <v>7.088235294117648E-2</v>
      </c>
      <c r="XD81" s="94">
        <v>8.7611764705882361E-2</v>
      </c>
      <c r="XE81" s="94">
        <v>0</v>
      </c>
      <c r="XF81" s="94">
        <v>0</v>
      </c>
      <c r="XG81" s="94">
        <v>4.7888000000000002E-3</v>
      </c>
      <c r="XH81" s="94">
        <v>1.2669000000000001E-2</v>
      </c>
      <c r="XI81" s="94">
        <v>0</v>
      </c>
      <c r="XJ81" s="94">
        <v>0</v>
      </c>
      <c r="XK81" s="94">
        <v>0</v>
      </c>
      <c r="XL81" s="94">
        <v>2.0286300000000002</v>
      </c>
      <c r="XM81" s="94">
        <v>0</v>
      </c>
      <c r="XN81" s="94">
        <v>0</v>
      </c>
      <c r="XO81" s="94">
        <v>5.8258474758706151E-2</v>
      </c>
      <c r="XP81" s="94">
        <v>0</v>
      </c>
      <c r="XQ81" s="94">
        <v>0.14651846448</v>
      </c>
      <c r="XR81" s="94">
        <v>0</v>
      </c>
      <c r="XS81" s="94">
        <v>0</v>
      </c>
      <c r="XT81" s="94">
        <v>0</v>
      </c>
      <c r="XU81" s="94">
        <v>0.25776300000000002</v>
      </c>
      <c r="XV81" s="94">
        <v>0.16</v>
      </c>
      <c r="XW81" s="94">
        <v>0</v>
      </c>
      <c r="XX81" s="94">
        <v>0</v>
      </c>
      <c r="XY81" s="94">
        <v>1.9364800000000005E-2</v>
      </c>
      <c r="XZ81" s="94">
        <v>4.4799999999999993E-2</v>
      </c>
      <c r="YA81" s="94">
        <v>0</v>
      </c>
      <c r="YB81" s="94">
        <v>0</v>
      </c>
      <c r="YC81" s="94">
        <v>0</v>
      </c>
      <c r="YD81" s="94">
        <v>0</v>
      </c>
      <c r="YE81" s="23"/>
    </row>
    <row r="82" spans="1:655" x14ac:dyDescent="0.55000000000000004">
      <c r="A82" t="s">
        <v>15</v>
      </c>
      <c r="B82" s="94">
        <v>2.0429999999999997E-2</v>
      </c>
      <c r="C82" s="94">
        <v>2.4399999999999998E-2</v>
      </c>
      <c r="D82" s="94">
        <v>1.3046E-2</v>
      </c>
      <c r="E82" s="94">
        <v>5.1999999999999998E-3</v>
      </c>
      <c r="F82" s="94">
        <v>0</v>
      </c>
      <c r="G82" s="94">
        <v>4.6040000000000002E-4</v>
      </c>
      <c r="H82" s="94">
        <v>0</v>
      </c>
      <c r="I82" s="94">
        <v>0</v>
      </c>
      <c r="J82" s="94">
        <v>0</v>
      </c>
      <c r="K82" s="94">
        <v>0.74745000000000006</v>
      </c>
      <c r="L82" s="94">
        <v>0.82301999999999997</v>
      </c>
      <c r="M82" s="94">
        <v>1.1911900000000002</v>
      </c>
      <c r="N82" s="94">
        <v>0.75679999999999992</v>
      </c>
      <c r="O82" s="94">
        <v>1.1392</v>
      </c>
      <c r="P82" s="94">
        <v>0.44133</v>
      </c>
      <c r="Q82" s="94">
        <v>0.39093600000000001</v>
      </c>
      <c r="R82" s="94">
        <v>0</v>
      </c>
      <c r="S82" s="94">
        <v>0</v>
      </c>
      <c r="T82" s="94">
        <v>0.40092</v>
      </c>
      <c r="U82" s="94">
        <v>0</v>
      </c>
      <c r="V82" s="94">
        <v>0.34914000000000001</v>
      </c>
      <c r="W82" s="94">
        <v>0</v>
      </c>
      <c r="X82" s="94">
        <v>0.32447999999999999</v>
      </c>
      <c r="Y82" s="94">
        <v>6.4000000000000001E-2</v>
      </c>
      <c r="Z82" s="94">
        <v>0.39806405999999994</v>
      </c>
      <c r="AA82" s="94">
        <v>0.24648</v>
      </c>
      <c r="AB82" s="94">
        <v>0.16854000000000002</v>
      </c>
      <c r="AC82" s="94">
        <v>0</v>
      </c>
      <c r="AD82" s="94">
        <v>0</v>
      </c>
      <c r="AE82" s="94">
        <v>0</v>
      </c>
      <c r="AF82" s="94">
        <v>0</v>
      </c>
      <c r="AG82" s="94">
        <v>0.24282000000000001</v>
      </c>
      <c r="AH82" s="94">
        <v>0.13843</v>
      </c>
      <c r="AI82" s="94">
        <v>0</v>
      </c>
      <c r="AJ82" s="94">
        <v>0</v>
      </c>
      <c r="AK82" s="94">
        <v>0</v>
      </c>
      <c r="AL82" s="94">
        <v>2.0279999999999999E-2</v>
      </c>
      <c r="AM82" s="94">
        <v>0.20636000000000002</v>
      </c>
      <c r="AN82" s="94">
        <v>3.8651930000000001E-2</v>
      </c>
      <c r="AO82" s="94">
        <v>0</v>
      </c>
      <c r="AP82" s="94">
        <v>2.1339999999999998E-2</v>
      </c>
      <c r="AQ82" s="94">
        <v>9.9600000000000008E-2</v>
      </c>
      <c r="AR82" s="94">
        <v>3.168E-2</v>
      </c>
      <c r="AS82" s="94">
        <v>7.4789999999999995E-2</v>
      </c>
      <c r="AT82" s="94">
        <v>0</v>
      </c>
      <c r="AU82" s="94">
        <v>9.6320000000000003E-2</v>
      </c>
      <c r="AV82" s="94">
        <v>0</v>
      </c>
      <c r="AW82" s="94">
        <v>0</v>
      </c>
      <c r="AX82" s="94">
        <v>4.1620000000000011E-2</v>
      </c>
      <c r="AY82" s="94">
        <v>0.10403000000000001</v>
      </c>
      <c r="AZ82" s="94">
        <v>7.9040000000000013E-2</v>
      </c>
      <c r="BA82" s="94">
        <v>6.1739999999999996E-2</v>
      </c>
      <c r="BB82" s="94">
        <v>0</v>
      </c>
      <c r="BC82" s="94">
        <v>0</v>
      </c>
      <c r="BD82" s="94">
        <v>0</v>
      </c>
      <c r="BE82" s="94">
        <v>0</v>
      </c>
      <c r="BF82" s="94">
        <v>0</v>
      </c>
      <c r="BG82" s="94">
        <v>4.65268E-2</v>
      </c>
      <c r="BH82" s="94">
        <v>0</v>
      </c>
      <c r="BI82" s="94">
        <v>1.5150000000000002E-2</v>
      </c>
      <c r="BJ82" s="94">
        <v>0</v>
      </c>
      <c r="BK82" s="94">
        <v>7.0200000000000011E-3</v>
      </c>
      <c r="BL82" s="94">
        <v>0</v>
      </c>
      <c r="BM82" s="94">
        <v>2.862E-2</v>
      </c>
      <c r="BN82" s="94">
        <v>0</v>
      </c>
      <c r="BO82" s="94">
        <v>0</v>
      </c>
      <c r="BP82" s="94">
        <v>1.375E-2</v>
      </c>
      <c r="BQ82" s="94">
        <v>8.8000000000000014E-4</v>
      </c>
      <c r="BR82" s="94">
        <v>0</v>
      </c>
      <c r="BS82" s="94">
        <v>0</v>
      </c>
      <c r="BT82" s="94">
        <v>2.2178085000000004E-2</v>
      </c>
      <c r="BU82" s="94">
        <v>1.8619999999999998E-2</v>
      </c>
      <c r="BV82" s="94">
        <v>2.7300000000000002E-3</v>
      </c>
      <c r="BW82" s="94">
        <v>0</v>
      </c>
      <c r="BX82" s="94">
        <v>0</v>
      </c>
      <c r="BY82" s="94">
        <v>0</v>
      </c>
      <c r="BZ82" s="94">
        <v>5.1520000000000012E-3</v>
      </c>
      <c r="CA82" s="94">
        <v>0</v>
      </c>
      <c r="CB82" s="94">
        <v>0</v>
      </c>
      <c r="CC82" s="94">
        <v>0</v>
      </c>
      <c r="CD82" s="94">
        <v>0</v>
      </c>
      <c r="CE82" s="94">
        <v>0</v>
      </c>
      <c r="CF82" s="94">
        <v>0</v>
      </c>
      <c r="CG82" s="94">
        <v>0</v>
      </c>
      <c r="CH82" s="94">
        <v>0</v>
      </c>
      <c r="CI82" s="94">
        <v>0</v>
      </c>
      <c r="CJ82" s="94">
        <v>0.7006</v>
      </c>
      <c r="CK82" s="94">
        <v>0.59099999999999997</v>
      </c>
      <c r="CL82" s="94">
        <v>0.34840000000000004</v>
      </c>
      <c r="CM82" s="94">
        <v>1.1784400000000002</v>
      </c>
      <c r="CN82" s="94">
        <v>0.26604000000000005</v>
      </c>
      <c r="CO82" s="94">
        <v>0.16417799999999999</v>
      </c>
      <c r="CP82" s="94">
        <v>0.238644624</v>
      </c>
      <c r="CQ82" s="94">
        <v>9.6800000000000011E-3</v>
      </c>
      <c r="CR82" s="94">
        <v>0.23310463700000003</v>
      </c>
      <c r="CS82" s="94">
        <v>4.41E-2</v>
      </c>
      <c r="CT82" s="94">
        <v>0.1388472</v>
      </c>
      <c r="CU82" s="94">
        <v>0.18522</v>
      </c>
      <c r="CV82" s="94">
        <v>7.0058800000000004E-2</v>
      </c>
      <c r="CW82" s="94">
        <v>9.4179999999999986E-2</v>
      </c>
      <c r="CX82" s="94">
        <v>1.1279999999999998E-2</v>
      </c>
      <c r="CY82" s="94">
        <v>0</v>
      </c>
      <c r="CZ82" s="94">
        <v>8.0640000000000003E-2</v>
      </c>
      <c r="DA82" s="94">
        <v>0</v>
      </c>
      <c r="DB82" s="94">
        <v>5.6611300000000003E-2</v>
      </c>
      <c r="DC82" s="94">
        <v>9.7457142857142853E-2</v>
      </c>
      <c r="DD82" s="94">
        <v>0.11784654400000001</v>
      </c>
      <c r="DE82" s="94">
        <v>5.16E-2</v>
      </c>
      <c r="DF82" s="94">
        <v>8.4728207000000014E-2</v>
      </c>
      <c r="DG82" s="94">
        <v>3.5989999999999994E-2</v>
      </c>
      <c r="DH82" s="94">
        <v>8.5671299999999992E-2</v>
      </c>
      <c r="DI82" s="94">
        <v>4.3538399999999991E-2</v>
      </c>
      <c r="DJ82" s="94">
        <v>5.1045774000000002E-2</v>
      </c>
      <c r="DK82" s="94">
        <v>7.1560000000000012E-2</v>
      </c>
      <c r="DL82" s="94">
        <v>4.1599999999999998E-2</v>
      </c>
      <c r="DM82" s="94">
        <v>0</v>
      </c>
      <c r="DN82" s="94">
        <v>1.5653E-2</v>
      </c>
      <c r="DO82" s="94">
        <v>3.1200000000000002E-2</v>
      </c>
      <c r="DP82" s="94">
        <v>2.3969999999999998E-2</v>
      </c>
      <c r="DQ82" s="94">
        <v>1.6040000000000002E-2</v>
      </c>
      <c r="DR82" s="94">
        <v>0</v>
      </c>
      <c r="DS82" s="94">
        <v>1.2795899999999997E-2</v>
      </c>
      <c r="DT82" s="94">
        <v>1.0439E-2</v>
      </c>
      <c r="DU82" s="94">
        <v>1.1319999999999998E-2</v>
      </c>
      <c r="DV82" s="94">
        <v>0</v>
      </c>
      <c r="DW82" s="94">
        <v>1.0780000000000001E-2</v>
      </c>
      <c r="DX82" s="94">
        <v>1.2078E-2</v>
      </c>
      <c r="DY82" s="94">
        <v>0</v>
      </c>
      <c r="DZ82" s="94">
        <v>6.0000000000000001E-3</v>
      </c>
      <c r="EA82" s="94">
        <v>0</v>
      </c>
      <c r="EB82" s="94">
        <v>0</v>
      </c>
      <c r="EC82" s="94">
        <v>0</v>
      </c>
      <c r="ED82" s="94">
        <v>0</v>
      </c>
      <c r="EE82" s="94">
        <v>0</v>
      </c>
      <c r="EF82" s="94">
        <v>0</v>
      </c>
      <c r="EG82" s="94">
        <v>8.9651999999999996E-3</v>
      </c>
      <c r="EH82" s="94">
        <v>8.0280000000000004E-3</v>
      </c>
      <c r="EI82" s="94">
        <v>0</v>
      </c>
      <c r="EJ82" s="94">
        <v>3.06712E-3</v>
      </c>
      <c r="EK82" s="94">
        <v>0</v>
      </c>
      <c r="EL82" s="94">
        <v>0</v>
      </c>
      <c r="EM82" s="94">
        <v>3.3019720000000002E-3</v>
      </c>
      <c r="EN82" s="94">
        <v>0</v>
      </c>
      <c r="EO82" s="94">
        <v>0</v>
      </c>
      <c r="EP82" s="94">
        <v>0</v>
      </c>
      <c r="EQ82" s="94">
        <v>0</v>
      </c>
      <c r="ER82" s="94">
        <v>0</v>
      </c>
      <c r="ES82" s="94">
        <v>2.8000000000000004E-3</v>
      </c>
      <c r="ET82" s="94">
        <v>0</v>
      </c>
      <c r="EU82" s="94">
        <v>5.9399999999999991E-4</v>
      </c>
      <c r="EV82" s="94">
        <v>0</v>
      </c>
      <c r="EW82" s="94">
        <v>0</v>
      </c>
      <c r="EX82" s="94">
        <v>0</v>
      </c>
      <c r="EY82" s="94">
        <v>0</v>
      </c>
      <c r="EZ82" s="94">
        <v>0</v>
      </c>
      <c r="FA82" s="94">
        <v>0</v>
      </c>
      <c r="FB82" s="94">
        <v>0</v>
      </c>
      <c r="FC82" s="94">
        <v>0.37800000000000006</v>
      </c>
      <c r="FD82" s="94">
        <v>0</v>
      </c>
      <c r="FE82" s="94">
        <v>0.74159999999999993</v>
      </c>
      <c r="FF82" s="94">
        <v>0</v>
      </c>
      <c r="FG82" s="94">
        <v>0</v>
      </c>
      <c r="FH82" s="94">
        <v>0</v>
      </c>
      <c r="FI82" s="94">
        <v>3.3682000000000003</v>
      </c>
      <c r="FJ82" s="94">
        <v>2.4579612000000002</v>
      </c>
      <c r="FK82" s="94">
        <v>1.7282149999999998</v>
      </c>
      <c r="FL82" s="94">
        <v>0.98419000000000001</v>
      </c>
      <c r="FM82" s="94">
        <v>0</v>
      </c>
      <c r="FN82" s="94">
        <v>0.61897400000000002</v>
      </c>
      <c r="FO82" s="94">
        <v>0.24107999999999996</v>
      </c>
      <c r="FP82" s="94">
        <v>0.28016600000000003</v>
      </c>
      <c r="FQ82" s="94">
        <v>0.81569400000000003</v>
      </c>
      <c r="FR82" s="94">
        <v>0</v>
      </c>
      <c r="FS82" s="94">
        <v>0.35679100000000008</v>
      </c>
      <c r="FT82" s="94">
        <v>0.26807999999999998</v>
      </c>
      <c r="FU82" s="94">
        <v>0.226077</v>
      </c>
      <c r="FV82" s="94">
        <v>7.8245999999999996E-2</v>
      </c>
      <c r="FW82" s="94">
        <v>0</v>
      </c>
      <c r="FX82" s="94">
        <v>0</v>
      </c>
      <c r="FY82" s="94">
        <v>0</v>
      </c>
      <c r="FZ82" s="94">
        <v>0</v>
      </c>
      <c r="GA82" s="94">
        <v>0</v>
      </c>
      <c r="GB82" s="94">
        <v>0</v>
      </c>
      <c r="GC82" s="94">
        <v>1.7102218</v>
      </c>
      <c r="GD82" s="94">
        <v>1.3837991000000001</v>
      </c>
      <c r="GE82" s="94">
        <v>0.826542</v>
      </c>
      <c r="GF82" s="94">
        <v>0.65450730000000013</v>
      </c>
      <c r="GG82" s="94">
        <v>0.22669701</v>
      </c>
      <c r="GH82" s="94">
        <v>0.25662000000000001</v>
      </c>
      <c r="GI82" s="94">
        <v>9.537000000000001E-2</v>
      </c>
      <c r="GJ82" s="94">
        <v>0.38377800000000001</v>
      </c>
      <c r="GK82" s="94">
        <v>0</v>
      </c>
      <c r="GL82" s="94">
        <v>0</v>
      </c>
      <c r="GM82" s="94">
        <v>0.42</v>
      </c>
      <c r="GN82" s="94">
        <v>0.41176070000000004</v>
      </c>
      <c r="GO82" s="94">
        <v>0.34731259200000003</v>
      </c>
      <c r="GP82" s="94">
        <v>0.3445120000000001</v>
      </c>
      <c r="GQ82" s="94">
        <v>0</v>
      </c>
      <c r="GR82" s="94">
        <v>0.1940424</v>
      </c>
      <c r="GS82" s="94">
        <v>4.9351284199999998E-2</v>
      </c>
      <c r="GT82" s="94">
        <v>0</v>
      </c>
      <c r="GU82" s="94">
        <v>7.3996000000000006E-2</v>
      </c>
      <c r="GV82" s="94">
        <v>0</v>
      </c>
      <c r="GW82" s="94">
        <v>0.10094940000000001</v>
      </c>
      <c r="GX82" s="94">
        <v>9.7016900000000017E-2</v>
      </c>
      <c r="GY82" s="94">
        <v>4.8151435499999999E-2</v>
      </c>
      <c r="GZ82" s="94">
        <v>7.8811999999999997E-3</v>
      </c>
      <c r="HA82" s="94">
        <v>6.3239999999999998E-3</v>
      </c>
      <c r="HB82" s="94">
        <v>0</v>
      </c>
      <c r="HC82" s="94">
        <v>0</v>
      </c>
      <c r="HD82" s="94">
        <v>0</v>
      </c>
      <c r="HE82" s="94">
        <v>0</v>
      </c>
      <c r="HF82" s="94">
        <v>0</v>
      </c>
      <c r="HG82" s="94">
        <v>0</v>
      </c>
      <c r="HH82" s="94">
        <v>0</v>
      </c>
      <c r="HI82" s="94">
        <v>0</v>
      </c>
      <c r="HJ82" s="94">
        <v>0</v>
      </c>
      <c r="HK82" s="94">
        <v>0</v>
      </c>
      <c r="HL82" s="94">
        <v>0</v>
      </c>
      <c r="HM82" s="94">
        <v>0</v>
      </c>
      <c r="HN82" s="94">
        <v>1.0464</v>
      </c>
      <c r="HO82" s="94">
        <v>1.5899399999999999</v>
      </c>
      <c r="HP82" s="94">
        <v>0</v>
      </c>
      <c r="HQ82" s="94">
        <v>1.5205755599999999E-2</v>
      </c>
      <c r="HR82" s="94">
        <v>0</v>
      </c>
      <c r="HS82" s="94">
        <v>9.2224389973556628E-2</v>
      </c>
      <c r="HT82" s="94">
        <v>0</v>
      </c>
      <c r="HU82" s="94">
        <v>0</v>
      </c>
      <c r="HV82" s="94">
        <v>0</v>
      </c>
      <c r="HW82" s="94">
        <v>0.16477999999999998</v>
      </c>
      <c r="HX82" s="94">
        <v>1.2646124999999999</v>
      </c>
      <c r="HY82" s="94">
        <v>0.67165200000000003</v>
      </c>
      <c r="HZ82" s="94">
        <v>0.73277999999999988</v>
      </c>
      <c r="IA82" s="94">
        <v>6.7760000000000001E-2</v>
      </c>
      <c r="IB82" s="94">
        <v>0.61551999999999996</v>
      </c>
      <c r="IC82" s="94">
        <v>0.1249</v>
      </c>
      <c r="ID82" s="94">
        <v>0.17778080000000002</v>
      </c>
      <c r="IE82" s="94">
        <v>1.2410200000000002</v>
      </c>
      <c r="IF82" s="94">
        <v>0</v>
      </c>
      <c r="IG82" s="94">
        <v>0</v>
      </c>
      <c r="IH82" s="94">
        <v>0</v>
      </c>
      <c r="II82" s="94">
        <v>0</v>
      </c>
      <c r="IJ82" s="94">
        <v>0</v>
      </c>
      <c r="IK82" s="94">
        <v>0</v>
      </c>
      <c r="IL82" s="94">
        <v>0</v>
      </c>
      <c r="IM82" s="94">
        <v>0</v>
      </c>
      <c r="IN82" s="94">
        <v>0</v>
      </c>
      <c r="IO82" s="94">
        <v>0</v>
      </c>
      <c r="IP82" s="94">
        <v>0</v>
      </c>
      <c r="IQ82" s="94">
        <v>0</v>
      </c>
      <c r="IR82" s="94">
        <v>3.754E-3</v>
      </c>
      <c r="IS82" s="94">
        <v>3.3631000000000002</v>
      </c>
      <c r="IT82" s="94">
        <v>1.5316728999999998</v>
      </c>
      <c r="IU82" s="94">
        <v>2.3070223000000003</v>
      </c>
      <c r="IV82" s="94">
        <v>0.62126999999999999</v>
      </c>
      <c r="IW82" s="94">
        <v>0.44729999999999998</v>
      </c>
      <c r="IX82" s="94">
        <v>0.51815999999999995</v>
      </c>
      <c r="IY82" s="94">
        <v>0.48825000000000002</v>
      </c>
      <c r="IZ82" s="94">
        <v>0.31</v>
      </c>
      <c r="JA82" s="94">
        <v>0</v>
      </c>
      <c r="JB82" s="94">
        <v>1.9116960200000001E-2</v>
      </c>
      <c r="JC82" s="94">
        <v>0.10270000000000001</v>
      </c>
      <c r="JD82" s="94">
        <v>8.4644999999999998E-2</v>
      </c>
      <c r="JE82" s="94">
        <v>0.23124</v>
      </c>
      <c r="JF82" s="94">
        <v>0.19438373563999994</v>
      </c>
      <c r="JG82" s="94">
        <v>4.9286999999999997E-2</v>
      </c>
      <c r="JH82" s="94">
        <v>0.10738608108197444</v>
      </c>
      <c r="JI82" s="94">
        <v>6.7690100000000003E-2</v>
      </c>
      <c r="JJ82" s="94">
        <v>0.1120608</v>
      </c>
      <c r="JK82" s="94">
        <v>6.0893149400000006E-2</v>
      </c>
      <c r="JL82" s="94">
        <v>5.0219999999999994E-2</v>
      </c>
      <c r="JM82" s="94">
        <v>3.54299E-2</v>
      </c>
      <c r="JN82" s="94">
        <v>5.0283399999999992E-2</v>
      </c>
      <c r="JO82" s="94">
        <v>4.7946000000000003E-2</v>
      </c>
      <c r="JP82" s="94">
        <v>0</v>
      </c>
      <c r="JQ82" s="94">
        <v>3.8475000000000009E-2</v>
      </c>
      <c r="JR82" s="94">
        <v>2.5679999999999994E-2</v>
      </c>
      <c r="JS82" s="94">
        <v>3.7441250000000002E-2</v>
      </c>
      <c r="JT82" s="94">
        <v>4.3920000000000001E-2</v>
      </c>
      <c r="JU82" s="94">
        <v>3.3846000000000001E-2</v>
      </c>
      <c r="JV82" s="94">
        <v>1.3292999999999999E-2</v>
      </c>
      <c r="JW82" s="94">
        <v>8.6316999999999991E-3</v>
      </c>
      <c r="JX82" s="94">
        <v>7.8300000000000002E-3</v>
      </c>
      <c r="JY82" s="94">
        <v>1.6992400000000001E-2</v>
      </c>
      <c r="JZ82" s="94">
        <v>6.5519999999999997E-3</v>
      </c>
      <c r="KA82" s="94">
        <v>2.1644E-2</v>
      </c>
      <c r="KB82" s="94">
        <v>2.0410399999999999E-2</v>
      </c>
      <c r="KC82" s="94">
        <v>0</v>
      </c>
      <c r="KD82" s="94">
        <v>5.2315999999999994E-3</v>
      </c>
      <c r="KE82" s="94">
        <v>1.8513600000000002E-2</v>
      </c>
      <c r="KF82" s="94">
        <v>7.2419999999999993E-3</v>
      </c>
      <c r="KG82" s="94">
        <v>3.2758511000000002E-3</v>
      </c>
      <c r="KH82" s="94">
        <v>5.3884215000000006E-3</v>
      </c>
      <c r="KI82" s="94">
        <v>6.8292000000000005E-3</v>
      </c>
      <c r="KJ82" s="94">
        <v>0</v>
      </c>
      <c r="KK82" s="94">
        <v>4.176E-3</v>
      </c>
      <c r="KL82" s="94">
        <v>4.5408000000000002E-3</v>
      </c>
      <c r="KM82" s="94">
        <v>2.3E-3</v>
      </c>
      <c r="KN82" s="94">
        <v>0</v>
      </c>
      <c r="KO82" s="94">
        <v>1.7160000000000001E-3</v>
      </c>
      <c r="KP82" s="94">
        <v>8.7299999999999994E-5</v>
      </c>
      <c r="KQ82" s="94">
        <v>1.830748E-4</v>
      </c>
      <c r="KR82" s="94">
        <v>0</v>
      </c>
      <c r="KS82" s="94">
        <v>0</v>
      </c>
      <c r="KT82" s="94">
        <v>0</v>
      </c>
      <c r="KU82" s="94">
        <v>0</v>
      </c>
      <c r="KV82" s="94">
        <v>0</v>
      </c>
      <c r="KW82" s="94">
        <v>0</v>
      </c>
      <c r="KX82" s="94">
        <v>0</v>
      </c>
      <c r="KY82" s="94">
        <v>0</v>
      </c>
      <c r="KZ82" s="94">
        <v>0</v>
      </c>
      <c r="LA82" s="94">
        <v>0</v>
      </c>
      <c r="LB82" s="94">
        <v>0</v>
      </c>
      <c r="LC82" s="94">
        <v>1.4664E-2</v>
      </c>
      <c r="LD82" s="94">
        <v>0</v>
      </c>
      <c r="LE82" s="94">
        <v>0</v>
      </c>
      <c r="LF82" s="94">
        <v>3.3981600000000001E-2</v>
      </c>
      <c r="LG82" s="94">
        <v>0</v>
      </c>
      <c r="LH82" s="94">
        <v>11.959955000000001</v>
      </c>
      <c r="LI82" s="94">
        <v>2.2582112999999997</v>
      </c>
      <c r="LJ82" s="94">
        <v>0.79179999999999995</v>
      </c>
      <c r="LK82" s="94">
        <v>0.44306499999999999</v>
      </c>
      <c r="LL82" s="94">
        <v>0.41461680000000001</v>
      </c>
      <c r="LM82" s="94">
        <v>0.62039999999999995</v>
      </c>
      <c r="LN82" s="94">
        <v>0.20360639999999999</v>
      </c>
      <c r="LO82" s="94">
        <v>0</v>
      </c>
      <c r="LP82" s="94">
        <v>0</v>
      </c>
      <c r="LQ82" s="94">
        <v>0.14399909999999999</v>
      </c>
      <c r="LR82" s="94">
        <v>4.9616999999999994E-2</v>
      </c>
      <c r="LS82" s="94">
        <v>0</v>
      </c>
      <c r="LT82" s="94">
        <v>4.0910999999999994E-3</v>
      </c>
      <c r="LU82" s="94">
        <v>0</v>
      </c>
      <c r="LV82" s="94">
        <v>0</v>
      </c>
      <c r="LW82" s="94">
        <v>0</v>
      </c>
      <c r="LX82" s="94">
        <v>0</v>
      </c>
      <c r="LY82" s="94">
        <v>0</v>
      </c>
      <c r="LZ82" s="94">
        <v>0</v>
      </c>
      <c r="MA82" s="94">
        <v>0</v>
      </c>
      <c r="MB82" s="94">
        <v>0</v>
      </c>
      <c r="MC82" s="94">
        <v>0</v>
      </c>
      <c r="MD82" s="94">
        <v>0</v>
      </c>
      <c r="ME82" s="94">
        <v>0</v>
      </c>
      <c r="MF82" s="94">
        <v>0</v>
      </c>
      <c r="MG82" s="94">
        <v>0</v>
      </c>
      <c r="MH82" s="94">
        <v>0</v>
      </c>
      <c r="MI82" s="94">
        <v>0</v>
      </c>
      <c r="MJ82" s="94">
        <v>0</v>
      </c>
      <c r="MK82" s="94">
        <v>0</v>
      </c>
      <c r="ML82" s="94">
        <v>0</v>
      </c>
      <c r="MM82" s="94">
        <v>0</v>
      </c>
      <c r="MN82" s="94">
        <v>0</v>
      </c>
      <c r="MO82" s="94">
        <v>0</v>
      </c>
      <c r="MP82" s="94">
        <v>0</v>
      </c>
      <c r="MQ82" s="94">
        <v>0</v>
      </c>
      <c r="MR82" s="94">
        <v>0</v>
      </c>
      <c r="MS82" s="94">
        <v>0</v>
      </c>
      <c r="MT82" s="94">
        <v>0</v>
      </c>
      <c r="MU82" s="94">
        <v>0</v>
      </c>
      <c r="MV82" s="94">
        <v>0</v>
      </c>
      <c r="MW82" s="94">
        <v>0</v>
      </c>
      <c r="MX82" s="94">
        <v>0</v>
      </c>
      <c r="MY82" s="94">
        <v>0</v>
      </c>
      <c r="MZ82" s="94">
        <v>0</v>
      </c>
      <c r="NA82" s="94">
        <v>0</v>
      </c>
      <c r="NB82" s="94">
        <v>0</v>
      </c>
      <c r="NC82" s="94">
        <v>0</v>
      </c>
      <c r="ND82" s="94">
        <v>0</v>
      </c>
      <c r="NE82" s="94">
        <v>0</v>
      </c>
      <c r="NF82" s="94">
        <v>0</v>
      </c>
      <c r="NG82" s="94">
        <v>0</v>
      </c>
      <c r="NH82" s="94">
        <v>0</v>
      </c>
      <c r="NI82" s="94">
        <v>0</v>
      </c>
      <c r="NJ82" s="94">
        <v>0</v>
      </c>
      <c r="NK82" s="94">
        <v>0</v>
      </c>
      <c r="NL82" s="94">
        <v>0</v>
      </c>
      <c r="NM82" s="94">
        <v>0</v>
      </c>
      <c r="NN82" s="94">
        <v>0</v>
      </c>
      <c r="NO82" s="94">
        <v>0</v>
      </c>
      <c r="NP82" s="94">
        <v>0</v>
      </c>
      <c r="NQ82" s="94">
        <v>0</v>
      </c>
      <c r="NR82" s="94">
        <v>0</v>
      </c>
      <c r="NS82" s="94">
        <v>0</v>
      </c>
      <c r="NT82" s="94">
        <v>0</v>
      </c>
      <c r="NU82" s="94">
        <v>0</v>
      </c>
      <c r="NV82" s="94">
        <v>0</v>
      </c>
      <c r="NW82" s="94">
        <v>0.28520000000000001</v>
      </c>
      <c r="NX82" s="94">
        <v>0.22259999999999999</v>
      </c>
      <c r="NY82" s="94">
        <v>0</v>
      </c>
      <c r="NZ82" s="94">
        <v>0</v>
      </c>
      <c r="OA82" s="94">
        <v>0</v>
      </c>
      <c r="OB82" s="94">
        <v>0</v>
      </c>
      <c r="OC82" s="94">
        <v>0</v>
      </c>
      <c r="OD82" s="94">
        <v>6.2910000000000008E-2</v>
      </c>
      <c r="OE82" s="94">
        <v>0</v>
      </c>
      <c r="OF82" s="94">
        <v>1.9586300000000001E-2</v>
      </c>
      <c r="OG82" s="94">
        <v>0</v>
      </c>
      <c r="OH82" s="94">
        <v>0</v>
      </c>
      <c r="OI82" s="94">
        <v>0</v>
      </c>
      <c r="OJ82" s="94">
        <v>0</v>
      </c>
      <c r="OK82" s="94">
        <v>0</v>
      </c>
      <c r="OL82" s="94">
        <v>0</v>
      </c>
      <c r="OM82" s="94">
        <v>0</v>
      </c>
      <c r="ON82" s="94">
        <v>9.8864999999999995E-3</v>
      </c>
      <c r="OO82" s="94">
        <v>0.27281345617529879</v>
      </c>
      <c r="OP82" s="94">
        <v>0</v>
      </c>
      <c r="OQ82" s="94">
        <v>7.2249999999999988E-3</v>
      </c>
      <c r="OR82" s="94">
        <v>2.5200000000000001E-3</v>
      </c>
      <c r="OS82" s="94">
        <v>0</v>
      </c>
      <c r="OT82" s="94">
        <v>2.40079456E-2</v>
      </c>
      <c r="OU82" s="94">
        <v>1.11564E-2</v>
      </c>
      <c r="OV82" s="94">
        <v>5.1659999999999996E-3</v>
      </c>
      <c r="OW82" s="94">
        <v>2.2400000000000002E-4</v>
      </c>
      <c r="OX82" s="94">
        <v>0</v>
      </c>
      <c r="OY82" s="94">
        <v>0</v>
      </c>
      <c r="OZ82" s="94">
        <v>6.9999999999999988E-4</v>
      </c>
      <c r="PA82" s="94">
        <v>1.0933999999999999E-2</v>
      </c>
      <c r="PB82" s="94">
        <v>0</v>
      </c>
      <c r="PC82" s="94">
        <v>5.4338496E-2</v>
      </c>
      <c r="PD82" s="94">
        <v>0</v>
      </c>
      <c r="PE82" s="94">
        <v>0</v>
      </c>
      <c r="PF82" s="94">
        <v>0</v>
      </c>
      <c r="PG82" s="94">
        <v>0</v>
      </c>
      <c r="PH82" s="94">
        <v>0</v>
      </c>
      <c r="PI82" s="94">
        <v>0</v>
      </c>
      <c r="PJ82" s="94">
        <v>0</v>
      </c>
      <c r="PK82" s="94">
        <v>0</v>
      </c>
      <c r="PL82" s="94">
        <v>0</v>
      </c>
      <c r="PM82" s="94">
        <v>0</v>
      </c>
      <c r="PN82" s="94">
        <v>0</v>
      </c>
      <c r="PO82" s="94">
        <v>0</v>
      </c>
      <c r="PP82" s="94">
        <v>0</v>
      </c>
      <c r="PQ82" s="94">
        <v>0</v>
      </c>
      <c r="PR82" s="94">
        <v>0</v>
      </c>
      <c r="PS82" s="94">
        <v>0</v>
      </c>
      <c r="PT82" s="94">
        <v>0</v>
      </c>
      <c r="PU82" s="94">
        <v>0</v>
      </c>
      <c r="PV82" s="94">
        <v>0</v>
      </c>
      <c r="PW82" s="94">
        <v>0</v>
      </c>
      <c r="PX82" s="94">
        <v>0</v>
      </c>
      <c r="PY82" s="94">
        <v>0</v>
      </c>
      <c r="PZ82" s="94">
        <v>0</v>
      </c>
      <c r="QA82" s="94">
        <v>0.2144739</v>
      </c>
      <c r="QB82" s="94">
        <v>0.30558000000000002</v>
      </c>
      <c r="QC82" s="94">
        <v>2.1560000000000003E-2</v>
      </c>
      <c r="QD82" s="94">
        <v>0.74718999999999991</v>
      </c>
      <c r="QE82" s="94">
        <v>8.8374000000000008E-2</v>
      </c>
      <c r="QF82" s="94">
        <v>0</v>
      </c>
      <c r="QG82" s="94">
        <v>0.32055</v>
      </c>
      <c r="QH82" s="94">
        <v>5.7065000000000005E-2</v>
      </c>
      <c r="QI82" s="94">
        <v>2.4262033000000002E-2</v>
      </c>
      <c r="QJ82" s="94">
        <v>0.74319999999999997</v>
      </c>
      <c r="QK82" s="94">
        <v>0</v>
      </c>
      <c r="QL82" s="94">
        <v>0</v>
      </c>
      <c r="QM82" s="94">
        <v>0.93983000000000005</v>
      </c>
      <c r="QN82" s="94">
        <v>0</v>
      </c>
      <c r="QO82" s="94">
        <v>0.63648000000000005</v>
      </c>
      <c r="QP82" s="94">
        <v>9.7914900000000013E-2</v>
      </c>
      <c r="QQ82" s="94">
        <v>0.14463999999999999</v>
      </c>
      <c r="QR82" s="94">
        <v>8.6915999999999993E-2</v>
      </c>
      <c r="QS82" s="94">
        <v>1.4729399999999999</v>
      </c>
      <c r="QT82" s="94">
        <v>0.15826999999999999</v>
      </c>
      <c r="QU82" s="94">
        <v>0.28854000000000002</v>
      </c>
      <c r="QV82" s="94">
        <v>6.6593700000000006E-2</v>
      </c>
      <c r="QW82" s="94">
        <v>5.5822582755543547E-2</v>
      </c>
      <c r="QX82" s="94">
        <v>0</v>
      </c>
      <c r="QY82" s="94">
        <v>0</v>
      </c>
      <c r="QZ82" s="94">
        <v>0</v>
      </c>
      <c r="RA82" s="94">
        <v>0</v>
      </c>
      <c r="RB82" s="94">
        <v>0</v>
      </c>
      <c r="RC82" s="94">
        <v>0</v>
      </c>
      <c r="RD82" s="94">
        <v>0</v>
      </c>
      <c r="RE82" s="94">
        <v>0</v>
      </c>
      <c r="RF82" s="94">
        <v>0</v>
      </c>
      <c r="RG82" s="94">
        <v>0</v>
      </c>
      <c r="RH82" s="94">
        <v>0</v>
      </c>
      <c r="RI82" s="94">
        <v>0</v>
      </c>
      <c r="RJ82" s="94">
        <v>0</v>
      </c>
      <c r="RK82" s="94">
        <v>0</v>
      </c>
      <c r="RL82" s="94">
        <v>0</v>
      </c>
      <c r="RM82" s="94">
        <v>0</v>
      </c>
      <c r="RN82" s="94">
        <v>0</v>
      </c>
      <c r="RO82" s="94">
        <v>0</v>
      </c>
      <c r="RP82" s="94">
        <v>0</v>
      </c>
      <c r="RQ82" s="94">
        <v>0</v>
      </c>
      <c r="RR82" s="94">
        <v>0</v>
      </c>
      <c r="RS82" s="94">
        <v>9.1619999999999983E-3</v>
      </c>
      <c r="RT82" s="94">
        <v>1.3412499999999999E-2</v>
      </c>
      <c r="RU82" s="94">
        <v>0</v>
      </c>
      <c r="RV82" s="94">
        <v>0</v>
      </c>
      <c r="RW82" s="94">
        <v>0</v>
      </c>
      <c r="RX82" s="94">
        <v>0</v>
      </c>
      <c r="RY82" s="94">
        <v>0</v>
      </c>
      <c r="RZ82" s="94">
        <v>1.8213E-2</v>
      </c>
      <c r="SA82" s="94">
        <v>8.9700000000000002E-2</v>
      </c>
      <c r="SB82" s="94">
        <v>0</v>
      </c>
      <c r="SC82" s="94">
        <v>0.53208980000000006</v>
      </c>
      <c r="SD82" s="94">
        <v>0.14610120000000001</v>
      </c>
      <c r="SE82" s="94">
        <v>0.65477820000000009</v>
      </c>
      <c r="SF82" s="94">
        <v>0</v>
      </c>
      <c r="SG82" s="94">
        <v>1.6470000000000002</v>
      </c>
      <c r="SH82" s="94">
        <v>0</v>
      </c>
      <c r="SI82" s="94">
        <v>0</v>
      </c>
      <c r="SJ82" s="94">
        <v>0</v>
      </c>
      <c r="SK82" s="94">
        <v>0.47583000000000003</v>
      </c>
      <c r="SL82" s="94">
        <v>4.4699999999999997E-2</v>
      </c>
      <c r="SM82" s="94">
        <v>0</v>
      </c>
      <c r="SN82" s="94">
        <v>0</v>
      </c>
      <c r="SO82" s="94">
        <v>0</v>
      </c>
      <c r="SP82" s="94">
        <v>1.1154600000000001</v>
      </c>
      <c r="SQ82" s="94">
        <v>0</v>
      </c>
      <c r="SR82" s="94">
        <v>0.10564</v>
      </c>
      <c r="SS82" s="94">
        <v>0.21595500000000001</v>
      </c>
      <c r="ST82" s="94">
        <v>0.113553</v>
      </c>
      <c r="SU82" s="94">
        <v>0</v>
      </c>
      <c r="SV82" s="94">
        <v>0</v>
      </c>
      <c r="SW82" s="94">
        <v>0</v>
      </c>
      <c r="SX82" s="94">
        <v>0</v>
      </c>
      <c r="SY82" s="94">
        <v>0</v>
      </c>
      <c r="SZ82" s="94">
        <v>0</v>
      </c>
      <c r="TA82" s="94">
        <v>0</v>
      </c>
      <c r="TB82" s="94">
        <v>0</v>
      </c>
      <c r="TC82" s="94">
        <v>0</v>
      </c>
      <c r="TD82" s="94">
        <v>0</v>
      </c>
      <c r="TE82" s="94">
        <v>0</v>
      </c>
      <c r="TF82" s="94">
        <v>0</v>
      </c>
      <c r="TG82" s="94">
        <v>0.33965659999999998</v>
      </c>
      <c r="TH82" s="94">
        <v>0</v>
      </c>
      <c r="TI82" s="94">
        <v>0</v>
      </c>
      <c r="TJ82" s="94">
        <v>0</v>
      </c>
      <c r="TK82" s="94">
        <v>0</v>
      </c>
      <c r="TL82" s="94">
        <v>1.4620000000000001E-2</v>
      </c>
      <c r="TM82" s="94">
        <v>6.7620000000000006E-3</v>
      </c>
      <c r="TN82" s="94">
        <v>0</v>
      </c>
      <c r="TO82" s="94">
        <v>1.3980000000000002E-3</v>
      </c>
      <c r="TP82" s="94">
        <v>0</v>
      </c>
      <c r="TQ82" s="94">
        <v>0</v>
      </c>
      <c r="TR82" s="94">
        <v>0</v>
      </c>
      <c r="TS82" s="94">
        <v>0</v>
      </c>
      <c r="TT82" s="94">
        <v>0</v>
      </c>
      <c r="TU82" s="94">
        <v>2.8830000000000001E-2</v>
      </c>
      <c r="TV82" s="94">
        <v>3.2400000000000003E-3</v>
      </c>
      <c r="TW82" s="94">
        <v>3.4439999999999998E-2</v>
      </c>
      <c r="TX82" s="94">
        <v>4.5240000000000002E-2</v>
      </c>
      <c r="TY82" s="94">
        <v>0.11255999999999998</v>
      </c>
      <c r="TZ82" s="94">
        <v>5.4240000000000003E-2</v>
      </c>
      <c r="UA82" s="94">
        <v>0.11559799999999999</v>
      </c>
      <c r="UB82" s="94">
        <v>8.0454000000000012E-2</v>
      </c>
      <c r="UC82" s="94">
        <v>3.9013861137352619E-2</v>
      </c>
      <c r="UD82" s="94">
        <v>3.6973616567235613E-2</v>
      </c>
      <c r="UE82" s="94">
        <v>1.5382256421311467E-2</v>
      </c>
      <c r="UF82" s="94">
        <v>9.2169895984474982E-3</v>
      </c>
      <c r="UG82" s="94">
        <v>9.551020408163266E-2</v>
      </c>
      <c r="UH82" s="94">
        <v>0.15681632653061225</v>
      </c>
      <c r="UI82" s="94">
        <v>0.21313360000000001</v>
      </c>
      <c r="UJ82" s="94">
        <v>7.2191699999999998E-2</v>
      </c>
      <c r="UK82" s="94">
        <v>0</v>
      </c>
      <c r="UL82" s="94">
        <v>0</v>
      </c>
      <c r="UM82" s="94">
        <v>3.2091434502117183E-2</v>
      </c>
      <c r="UN82" s="94">
        <v>0.15392</v>
      </c>
      <c r="UO82" s="94">
        <v>0.15509999999999999</v>
      </c>
      <c r="UP82" s="94">
        <v>5.0128000000000004E-3</v>
      </c>
      <c r="UQ82" s="94">
        <v>2.5578900000000002E-2</v>
      </c>
      <c r="UR82" s="94">
        <v>0</v>
      </c>
      <c r="US82" s="94">
        <v>3.0461026599747222E-3</v>
      </c>
      <c r="UT82" s="94">
        <v>0.2330567940803093</v>
      </c>
      <c r="UU82" s="94">
        <v>2.1084425718009534E-2</v>
      </c>
      <c r="UV82" s="94">
        <v>1.1923863251527646E-2</v>
      </c>
      <c r="UW82" s="94">
        <v>6.8565410427475293E-3</v>
      </c>
      <c r="UX82" s="94">
        <v>3.6423916686975234E-2</v>
      </c>
      <c r="UY82" s="94">
        <v>2.3695622566872278E-2</v>
      </c>
      <c r="UZ82" s="94">
        <v>0.11407</v>
      </c>
      <c r="VA82" s="94">
        <v>3.5500000000000004E-2</v>
      </c>
      <c r="VB82" s="94">
        <v>5.6063692564592279E-3</v>
      </c>
      <c r="VC82" s="94">
        <v>2.0232416191714024E-3</v>
      </c>
      <c r="VD82" s="94">
        <v>0</v>
      </c>
      <c r="VE82" s="94">
        <v>2.4500000000000004E-3</v>
      </c>
      <c r="VF82" s="94">
        <v>0</v>
      </c>
      <c r="VG82" s="94">
        <v>0</v>
      </c>
      <c r="VH82" s="94">
        <v>0.13552500000000001</v>
      </c>
      <c r="VI82" s="94">
        <v>0.11942400000000002</v>
      </c>
      <c r="VJ82" s="94">
        <v>0</v>
      </c>
      <c r="VK82" s="94">
        <v>0</v>
      </c>
      <c r="VL82" s="94">
        <v>4.9980000000000004E-2</v>
      </c>
      <c r="VM82" s="94">
        <v>7.5880000000000003E-2</v>
      </c>
      <c r="VN82" s="94">
        <v>2.8680000000000004E-2</v>
      </c>
      <c r="VO82" s="94">
        <v>2.8680000000000004E-2</v>
      </c>
      <c r="VP82" s="94">
        <v>3.8920000000000001E-3</v>
      </c>
      <c r="VQ82" s="94">
        <v>0.42731472991305097</v>
      </c>
      <c r="VR82" s="94">
        <v>0.28100578044047259</v>
      </c>
      <c r="VS82" s="94">
        <v>1.0565817344561768E-2</v>
      </c>
      <c r="VT82" s="94">
        <v>1.444E-2</v>
      </c>
      <c r="VU82" s="94">
        <v>1.1199999999999998E-2</v>
      </c>
      <c r="VV82" s="94">
        <v>0.15827968265199333</v>
      </c>
      <c r="VW82" s="94">
        <v>0.13231921310565409</v>
      </c>
      <c r="VX82" s="94">
        <v>1.6309575496765025E-2</v>
      </c>
      <c r="VY82" s="94">
        <v>7.8120000000000009E-2</v>
      </c>
      <c r="VZ82" s="94">
        <v>0.13312000000000002</v>
      </c>
      <c r="WA82" s="94">
        <v>0</v>
      </c>
      <c r="WB82" s="94">
        <v>1.9840000000000003E-2</v>
      </c>
      <c r="WC82" s="94">
        <v>1.9840000000000003E-2</v>
      </c>
      <c r="WD82" s="94">
        <v>0.16599902444556694</v>
      </c>
      <c r="WE82" s="94">
        <v>3.7279E-2</v>
      </c>
      <c r="WF82" s="94">
        <v>3.7279E-2</v>
      </c>
      <c r="WG82" s="94">
        <v>2.6493599999999995E-3</v>
      </c>
      <c r="WH82" s="94">
        <v>5.0944999999999992E-3</v>
      </c>
      <c r="WI82" s="94">
        <v>0</v>
      </c>
      <c r="WJ82" s="94">
        <v>0</v>
      </c>
      <c r="WK82" s="94">
        <v>5.0629999999999998E-3</v>
      </c>
      <c r="WL82" s="94">
        <v>5.0629999999999998E-3</v>
      </c>
      <c r="WM82" s="94">
        <v>9.3863996763754065E-2</v>
      </c>
      <c r="WN82" s="94">
        <v>8.891800161812298E-2</v>
      </c>
      <c r="WO82" s="94">
        <v>1.2430000000000002E-2</v>
      </c>
      <c r="WP82" s="94">
        <v>2.8680000000000004E-2</v>
      </c>
      <c r="WQ82" s="94">
        <v>0</v>
      </c>
      <c r="WR82" s="94">
        <v>1.7146287068373358E-3</v>
      </c>
      <c r="WS82" s="94">
        <v>0.11430187999999999</v>
      </c>
      <c r="WT82" s="94">
        <v>2.8890599999999999E-2</v>
      </c>
      <c r="WU82" s="94">
        <v>0.11005139361655843</v>
      </c>
      <c r="WV82" s="94">
        <v>5.3953109844570727E-3</v>
      </c>
      <c r="WW82" s="94">
        <v>0</v>
      </c>
      <c r="WX82" s="94">
        <v>0</v>
      </c>
      <c r="WY82" s="94">
        <v>0.20951999999999998</v>
      </c>
      <c r="WZ82" s="94">
        <v>0.21809999999999999</v>
      </c>
      <c r="XA82" s="94">
        <v>0.10500000000000002</v>
      </c>
      <c r="XB82" s="94">
        <v>3.2024000000000004E-2</v>
      </c>
      <c r="XC82" s="94">
        <v>9.9117647058823533E-2</v>
      </c>
      <c r="XD82" s="94">
        <v>5.2670588235294122E-2</v>
      </c>
      <c r="XE82" s="94">
        <v>0</v>
      </c>
      <c r="XF82" s="94">
        <v>0</v>
      </c>
      <c r="XG82" s="94">
        <v>6.6321599999999994E-2</v>
      </c>
      <c r="XH82" s="94">
        <v>9.871980000000001E-2</v>
      </c>
      <c r="XI82" s="94">
        <v>0</v>
      </c>
      <c r="XJ82" s="94">
        <v>0</v>
      </c>
      <c r="XK82" s="94">
        <v>1.1072</v>
      </c>
      <c r="XL82" s="94">
        <v>3.3994800000000005</v>
      </c>
      <c r="XM82" s="94">
        <v>0.36149000000000003</v>
      </c>
      <c r="XN82" s="94">
        <v>0</v>
      </c>
      <c r="XO82" s="94">
        <v>3.4030152273877179E-2</v>
      </c>
      <c r="XP82" s="94">
        <v>0</v>
      </c>
      <c r="XQ82" s="94">
        <v>0.51550977389999997</v>
      </c>
      <c r="XR82" s="94">
        <v>0</v>
      </c>
      <c r="XS82" s="94">
        <v>0</v>
      </c>
      <c r="XT82" s="94">
        <v>0</v>
      </c>
      <c r="XU82" s="94">
        <v>0.34813299999999997</v>
      </c>
      <c r="XV82" s="94">
        <v>0.17485714285714288</v>
      </c>
      <c r="XW82" s="94">
        <v>0</v>
      </c>
      <c r="XX82" s="94">
        <v>0</v>
      </c>
      <c r="XY82" s="94">
        <v>0.51483600000000007</v>
      </c>
      <c r="XZ82" s="94">
        <v>0.35640000000000005</v>
      </c>
      <c r="YA82" s="94">
        <v>0</v>
      </c>
      <c r="YB82" s="94">
        <v>0</v>
      </c>
      <c r="YC82" s="94">
        <v>0</v>
      </c>
      <c r="YD82" s="94">
        <v>0</v>
      </c>
      <c r="YE82" s="23"/>
    </row>
    <row r="83" spans="1:655" x14ac:dyDescent="0.55000000000000004">
      <c r="A83" t="s">
        <v>16</v>
      </c>
      <c r="B83" s="94">
        <v>2.4029999999999999E-2</v>
      </c>
      <c r="C83" s="94">
        <v>0</v>
      </c>
      <c r="D83" s="94">
        <v>3.225E-3</v>
      </c>
      <c r="E83" s="94">
        <v>1.4300000000000001E-3</v>
      </c>
      <c r="F83" s="94">
        <v>7.5200000000000006E-4</v>
      </c>
      <c r="G83" s="94">
        <v>9.9199999999999999E-5</v>
      </c>
      <c r="H83" s="94">
        <v>2.3307299999999998E-4</v>
      </c>
      <c r="I83" s="94">
        <v>2.7459000000000002</v>
      </c>
      <c r="J83" s="94">
        <v>2.4750000000000001</v>
      </c>
      <c r="K83" s="94">
        <v>0.153</v>
      </c>
      <c r="L83" s="94">
        <v>0.57200000000000006</v>
      </c>
      <c r="M83" s="94">
        <v>0.12267</v>
      </c>
      <c r="N83" s="94">
        <v>0.64622000000000002</v>
      </c>
      <c r="O83" s="94">
        <v>0.20399999999999999</v>
      </c>
      <c r="P83" s="94">
        <v>4.7380000000000005E-2</v>
      </c>
      <c r="Q83" s="94">
        <v>0.14308800000000002</v>
      </c>
      <c r="R83" s="94">
        <v>0.64008000000000009</v>
      </c>
      <c r="S83" s="94">
        <v>0.62724999999999997</v>
      </c>
      <c r="T83" s="94">
        <v>0.16254000000000002</v>
      </c>
      <c r="U83" s="94">
        <v>0.61985000000000001</v>
      </c>
      <c r="V83" s="94">
        <v>0.21824000000000002</v>
      </c>
      <c r="W83" s="94">
        <v>0.54749999999999999</v>
      </c>
      <c r="X83" s="94">
        <v>0.11591999999999998</v>
      </c>
      <c r="Y83" s="94">
        <v>0.34644999999999998</v>
      </c>
      <c r="Z83" s="94">
        <v>0</v>
      </c>
      <c r="AA83" s="94">
        <v>0.1216</v>
      </c>
      <c r="AB83" s="94">
        <v>0.18960000000000002</v>
      </c>
      <c r="AC83" s="94">
        <v>0.35376000000000007</v>
      </c>
      <c r="AD83" s="94">
        <v>0.3458</v>
      </c>
      <c r="AE83" s="94">
        <v>0.32159999999999994</v>
      </c>
      <c r="AF83" s="94">
        <v>0.31218000000000001</v>
      </c>
      <c r="AG83" s="94">
        <v>4.6359999999999998E-2</v>
      </c>
      <c r="AH83" s="94">
        <v>4.41E-2</v>
      </c>
      <c r="AI83" s="94">
        <v>0.27490000000000003</v>
      </c>
      <c r="AJ83" s="94">
        <v>0.26972999999999997</v>
      </c>
      <c r="AK83" s="94">
        <v>0.24129999999999999</v>
      </c>
      <c r="AL83" s="94">
        <v>0.18899999999999997</v>
      </c>
      <c r="AM83" s="94">
        <v>0</v>
      </c>
      <c r="AN83" s="94">
        <v>0.15400718000000002</v>
      </c>
      <c r="AO83" s="94">
        <v>0.192</v>
      </c>
      <c r="AP83" s="94">
        <v>0.15792</v>
      </c>
      <c r="AQ83" s="94">
        <v>7.8233999999999998E-2</v>
      </c>
      <c r="AR83" s="94">
        <v>0.13796999999999998</v>
      </c>
      <c r="AS83" s="94">
        <v>4.9200000000000001E-2</v>
      </c>
      <c r="AT83" s="94">
        <v>0.15075000000000002</v>
      </c>
      <c r="AU83" s="94">
        <v>3.6719999999999996E-2</v>
      </c>
      <c r="AV83" s="94">
        <v>0.124962121</v>
      </c>
      <c r="AW83" s="94">
        <v>0.11928</v>
      </c>
      <c r="AX83" s="94">
        <v>0</v>
      </c>
      <c r="AY83" s="94">
        <v>6.9299999999999995E-3</v>
      </c>
      <c r="AZ83" s="94">
        <v>3.108E-2</v>
      </c>
      <c r="BA83" s="94">
        <v>0</v>
      </c>
      <c r="BB83" s="94">
        <v>8.6239999999999983E-2</v>
      </c>
      <c r="BC83" s="94">
        <v>7.7896199999999999E-2</v>
      </c>
      <c r="BD83" s="94">
        <v>0.06</v>
      </c>
      <c r="BE83" s="94">
        <v>5.7000000000000002E-2</v>
      </c>
      <c r="BF83" s="94">
        <v>5.4440045999999992E-2</v>
      </c>
      <c r="BG83" s="94">
        <v>7.1841000000000014E-3</v>
      </c>
      <c r="BH83" s="94">
        <v>5.1905699999999992E-2</v>
      </c>
      <c r="BI83" s="94">
        <v>1.3299999999999999E-2</v>
      </c>
      <c r="BJ83" s="94">
        <v>4.5570000000000006E-2</v>
      </c>
      <c r="BK83" s="94">
        <v>0</v>
      </c>
      <c r="BL83" s="94">
        <v>4.3961999999999994E-2</v>
      </c>
      <c r="BM83" s="94">
        <v>6.000000000000001E-3</v>
      </c>
      <c r="BN83" s="94">
        <v>4.1599999999999998E-2</v>
      </c>
      <c r="BO83" s="94">
        <v>4.0736799999999997E-2</v>
      </c>
      <c r="BP83" s="94">
        <v>1.2239999999999999E-2</v>
      </c>
      <c r="BQ83" s="94">
        <v>8.6000000000000009E-4</v>
      </c>
      <c r="BR83" s="94">
        <v>3.108E-2</v>
      </c>
      <c r="BS83" s="94">
        <v>2.5479999999999999E-2</v>
      </c>
      <c r="BT83" s="94">
        <v>0</v>
      </c>
      <c r="BU83" s="94">
        <v>0</v>
      </c>
      <c r="BV83" s="94">
        <v>0</v>
      </c>
      <c r="BW83" s="94">
        <v>1.7709999999999997E-2</v>
      </c>
      <c r="BX83" s="94">
        <v>1.1700000000000002E-2</v>
      </c>
      <c r="BY83" s="94">
        <v>0.01</v>
      </c>
      <c r="BZ83" s="94">
        <v>4.2550000000000001E-3</v>
      </c>
      <c r="CA83" s="94">
        <v>6.3029709999999992E-3</v>
      </c>
      <c r="CB83" s="94">
        <v>5.8099999999999992E-3</v>
      </c>
      <c r="CC83" s="94">
        <v>4.1999999999999997E-3</v>
      </c>
      <c r="CD83" s="94">
        <v>3.7499999999999999E-3</v>
      </c>
      <c r="CE83" s="94">
        <v>0.12096</v>
      </c>
      <c r="CF83" s="94">
        <v>0.01</v>
      </c>
      <c r="CG83" s="94">
        <v>5.7999233599999997E-3</v>
      </c>
      <c r="CH83" s="94">
        <v>5.1510387599999997E-3</v>
      </c>
      <c r="CI83" s="94">
        <v>3.6990076199999999E-3</v>
      </c>
      <c r="CJ83" s="94">
        <v>1.0430999999999999</v>
      </c>
      <c r="CK83" s="94">
        <v>0.6542</v>
      </c>
      <c r="CL83" s="94">
        <v>0.12480000000000001</v>
      </c>
      <c r="CM83" s="94">
        <v>8.0920000000000006E-2</v>
      </c>
      <c r="CN83" s="94">
        <v>0.55901999999999996</v>
      </c>
      <c r="CO83" s="94">
        <v>6.0045000000000001E-2</v>
      </c>
      <c r="CP83" s="94">
        <v>7.823377799999999E-2</v>
      </c>
      <c r="CQ83" s="94">
        <v>5.9999999999999995E-4</v>
      </c>
      <c r="CR83" s="94">
        <v>3.3210908999999997E-2</v>
      </c>
      <c r="CS83" s="94">
        <v>0.1656</v>
      </c>
      <c r="CT83" s="94">
        <v>4.7451199999999999E-2</v>
      </c>
      <c r="CU83" s="94">
        <v>7.0299999999999998E-3</v>
      </c>
      <c r="CV83" s="94">
        <v>0.12150840000000002</v>
      </c>
      <c r="CW83" s="94">
        <v>6.2169999999999996E-2</v>
      </c>
      <c r="CX83" s="94">
        <v>0.17879999999999999</v>
      </c>
      <c r="CY83" s="94">
        <v>0.18289999999999998</v>
      </c>
      <c r="CZ83" s="94">
        <v>4.7899999999999998E-2</v>
      </c>
      <c r="DA83" s="94">
        <v>0.1517</v>
      </c>
      <c r="DB83" s="94">
        <v>9.0997400000000006E-2</v>
      </c>
      <c r="DC83" s="94">
        <v>2.7455500000000001E-2</v>
      </c>
      <c r="DD83" s="94">
        <v>1.1971018E-2</v>
      </c>
      <c r="DE83" s="94">
        <v>7.2075E-2</v>
      </c>
      <c r="DF83" s="94">
        <v>1.0136727999999999E-2</v>
      </c>
      <c r="DG83" s="94">
        <v>1.6469999999999999E-2</v>
      </c>
      <c r="DH83" s="94">
        <v>1.19823E-2</v>
      </c>
      <c r="DI83" s="94">
        <v>4.4897900000000004E-2</v>
      </c>
      <c r="DJ83" s="94">
        <v>3.5501167E-2</v>
      </c>
      <c r="DK83" s="94">
        <v>6.3799999999999994E-3</v>
      </c>
      <c r="DL83" s="94">
        <v>1.0529999999999999E-2</v>
      </c>
      <c r="DM83" s="94">
        <v>4.0052509E-2</v>
      </c>
      <c r="DN83" s="94">
        <v>6.7559999999999999E-3</v>
      </c>
      <c r="DO83" s="94">
        <v>2.3999999999999998E-3</v>
      </c>
      <c r="DP83" s="94">
        <v>8.4800000000000014E-3</v>
      </c>
      <c r="DQ83" s="94">
        <v>1.54E-2</v>
      </c>
      <c r="DR83" s="94">
        <v>2.8879999999999999E-2</v>
      </c>
      <c r="DS83" s="94">
        <v>1.2163200000000001E-2</v>
      </c>
      <c r="DT83" s="94">
        <v>1.4152999999999997E-2</v>
      </c>
      <c r="DU83" s="94">
        <v>7.3439999999999998E-3</v>
      </c>
      <c r="DV83" s="94">
        <v>2.1000000000000001E-2</v>
      </c>
      <c r="DW83" s="94">
        <v>1.2600000000000001E-3</v>
      </c>
      <c r="DX83" s="94">
        <v>8.5679999999999992E-3</v>
      </c>
      <c r="DY83" s="94">
        <v>1.7128763500000001E-2</v>
      </c>
      <c r="DZ83" s="94">
        <v>1.0120000000000002E-2</v>
      </c>
      <c r="EA83" s="94">
        <v>1.4742E-2</v>
      </c>
      <c r="EB83" s="94">
        <v>1.4280000000000001E-2</v>
      </c>
      <c r="EC83" s="94">
        <v>1.3008600000000002E-2</v>
      </c>
      <c r="ED83" s="94">
        <v>1.1597040000000001E-2</v>
      </c>
      <c r="EE83" s="94">
        <v>9.5238000000000007E-3</v>
      </c>
      <c r="EF83" s="94">
        <v>9.3398999999999982E-3</v>
      </c>
      <c r="EG83" s="94">
        <v>0</v>
      </c>
      <c r="EH83" s="94">
        <v>3.9200000000000004E-4</v>
      </c>
      <c r="EI83" s="94">
        <v>8.3400000000000002E-3</v>
      </c>
      <c r="EJ83" s="94">
        <v>5.1517100000000003E-3</v>
      </c>
      <c r="EK83" s="94">
        <v>8.199999999999999E-3</v>
      </c>
      <c r="EL83" s="94">
        <v>6.7149999999999996E-3</v>
      </c>
      <c r="EM83" s="94">
        <v>3.2078700000000003E-3</v>
      </c>
      <c r="EN83" s="94">
        <v>5.6639999999999989E-3</v>
      </c>
      <c r="EO83" s="94">
        <v>4.3019999999999994E-3</v>
      </c>
      <c r="EP83" s="94">
        <v>3.859E-3</v>
      </c>
      <c r="EQ83" s="94">
        <v>3.6191999999999995E-3</v>
      </c>
      <c r="ER83" s="94">
        <v>3.15E-3</v>
      </c>
      <c r="ES83" s="94">
        <v>0</v>
      </c>
      <c r="ET83" s="94">
        <v>1.72E-3</v>
      </c>
      <c r="EU83" s="94">
        <v>9.4499999999999998E-4</v>
      </c>
      <c r="EV83" s="94">
        <v>1.4625000000000003E-3</v>
      </c>
      <c r="EW83" s="94">
        <v>1.3999999999999998E-3</v>
      </c>
      <c r="EX83" s="94">
        <v>5.4000000000000012E-4</v>
      </c>
      <c r="EY83" s="94">
        <v>6.2463299999999996E-3</v>
      </c>
      <c r="EZ83" s="94">
        <v>0.21416639999999998</v>
      </c>
      <c r="FA83" s="94">
        <v>0.11638</v>
      </c>
      <c r="FB83" s="94">
        <v>0.133824</v>
      </c>
      <c r="FC83" s="94">
        <v>0.6</v>
      </c>
      <c r="FD83" s="94">
        <v>1.5275000000000001</v>
      </c>
      <c r="FE83" s="94">
        <v>0.57240000000000002</v>
      </c>
      <c r="FF83" s="94">
        <v>0.47600000000000003</v>
      </c>
      <c r="FG83" s="94">
        <v>0.20999999999999996</v>
      </c>
      <c r="FH83" s="94">
        <v>9.506021119999998E-2</v>
      </c>
      <c r="FI83" s="94">
        <v>3.8107199999999999</v>
      </c>
      <c r="FJ83" s="94">
        <v>1.7653503999999998</v>
      </c>
      <c r="FK83" s="94">
        <v>2.0496300000000001</v>
      </c>
      <c r="FL83" s="94">
        <v>1.2470220000000001</v>
      </c>
      <c r="FM83" s="94">
        <v>2.6244000000000001</v>
      </c>
      <c r="FN83" s="94">
        <v>1.4430879999999999</v>
      </c>
      <c r="FO83" s="94">
        <v>0</v>
      </c>
      <c r="FP83" s="94">
        <v>1.5099320000000001</v>
      </c>
      <c r="FQ83" s="94">
        <v>0.46349300000000004</v>
      </c>
      <c r="FR83" s="94">
        <v>1.7265999999999999</v>
      </c>
      <c r="FS83" s="94">
        <v>0.34200800000000003</v>
      </c>
      <c r="FT83" s="94">
        <v>0.39250000000000007</v>
      </c>
      <c r="FU83" s="94">
        <v>0.15794900000000001</v>
      </c>
      <c r="FV83" s="94">
        <v>0.12661800000000001</v>
      </c>
      <c r="FW83" s="94">
        <v>3.0975000000000001</v>
      </c>
      <c r="FX83" s="94">
        <v>2.1406000000000001</v>
      </c>
      <c r="FY83" s="94">
        <v>1.056</v>
      </c>
      <c r="FZ83" s="94">
        <v>0.84</v>
      </c>
      <c r="GA83" s="94">
        <v>0.59400000000000008</v>
      </c>
      <c r="GB83" s="94">
        <v>0.17030000000000001</v>
      </c>
      <c r="GC83" s="94">
        <v>0</v>
      </c>
      <c r="GD83" s="94">
        <v>2.1574800000000002E-2</v>
      </c>
      <c r="GE83" s="94">
        <v>0.246224</v>
      </c>
      <c r="GF83" s="94">
        <v>0.15737380000000001</v>
      </c>
      <c r="GG83" s="94">
        <v>0.29040505730000005</v>
      </c>
      <c r="GH83" s="94">
        <v>0</v>
      </c>
      <c r="GI83" s="94">
        <v>0.11781000000000003</v>
      </c>
      <c r="GJ83" s="94">
        <v>3.8854400000000004E-2</v>
      </c>
      <c r="GK83" s="94">
        <v>0.34399999999999997</v>
      </c>
      <c r="GL83" s="94">
        <v>0.52044000000000001</v>
      </c>
      <c r="GM83" s="94">
        <v>2.4E-2</v>
      </c>
      <c r="GN83" s="94">
        <v>2.9455799999999997E-2</v>
      </c>
      <c r="GO83" s="94">
        <v>3.7664380000000004E-2</v>
      </c>
      <c r="GP83" s="94">
        <v>0</v>
      </c>
      <c r="GQ83" s="94">
        <v>0.27729999999999999</v>
      </c>
      <c r="GR83" s="94">
        <v>3.3842499999999998E-2</v>
      </c>
      <c r="GS83" s="94">
        <v>3.0115236E-2</v>
      </c>
      <c r="GT83" s="94">
        <v>0.14151500000000003</v>
      </c>
      <c r="GU83" s="94">
        <v>2.9611499999999999E-2</v>
      </c>
      <c r="GV83" s="94">
        <v>0.111804</v>
      </c>
      <c r="GW83" s="94">
        <v>0</v>
      </c>
      <c r="GX83" s="94">
        <v>0</v>
      </c>
      <c r="GY83" s="94">
        <v>1.34565195E-2</v>
      </c>
      <c r="GZ83" s="94">
        <v>3.6038999999999997E-3</v>
      </c>
      <c r="HA83" s="94">
        <v>0</v>
      </c>
      <c r="HB83" s="94">
        <v>2.6</v>
      </c>
      <c r="HC83" s="94">
        <v>1.5916999999999999</v>
      </c>
      <c r="HD83" s="94">
        <v>1.1919000000000002</v>
      </c>
      <c r="HE83" s="94">
        <v>0.49160800000000004</v>
      </c>
      <c r="HF83" s="94">
        <v>0.38084100000000004</v>
      </c>
      <c r="HG83" s="94">
        <v>0.23100000000000001</v>
      </c>
      <c r="HH83" s="94">
        <v>0.22750000000000001</v>
      </c>
      <c r="HI83" s="94">
        <v>0.40250000000000002</v>
      </c>
      <c r="HJ83" s="94">
        <v>0.4032</v>
      </c>
      <c r="HK83" s="94">
        <v>1.1990000000000001</v>
      </c>
      <c r="HL83" s="94">
        <v>0.86</v>
      </c>
      <c r="HM83" s="94">
        <v>1.5730961999999999</v>
      </c>
      <c r="HN83" s="94">
        <v>2.0750000000000002</v>
      </c>
      <c r="HO83" s="94">
        <v>2.05335</v>
      </c>
      <c r="HP83" s="94">
        <v>2.0699999999999998</v>
      </c>
      <c r="HQ83" s="94">
        <v>6.6177111000000014E-3</v>
      </c>
      <c r="HR83" s="94">
        <v>4.8959999999999997E-2</v>
      </c>
      <c r="HS83" s="94">
        <v>7.274818201851036E-5</v>
      </c>
      <c r="HT83" s="94">
        <v>0.4</v>
      </c>
      <c r="HU83" s="94">
        <v>3.4608E-2</v>
      </c>
      <c r="HV83" s="94">
        <v>8.7499999999999994E-2</v>
      </c>
      <c r="HW83" s="94">
        <v>0</v>
      </c>
      <c r="HX83" s="94">
        <v>0.153748</v>
      </c>
      <c r="HY83" s="94">
        <v>3.0552000000000003E-2</v>
      </c>
      <c r="HZ83" s="94">
        <v>0</v>
      </c>
      <c r="IA83" s="94">
        <v>3.3059999999999999E-2</v>
      </c>
      <c r="IB83" s="94">
        <v>0.22204999999999997</v>
      </c>
      <c r="IC83" s="94">
        <v>6.4129999999999993E-2</v>
      </c>
      <c r="ID83" s="94">
        <v>0</v>
      </c>
      <c r="IE83" s="94">
        <v>2.6009100000000003</v>
      </c>
      <c r="IF83" s="94">
        <v>4.8000000000000001E-2</v>
      </c>
      <c r="IG83" s="94">
        <v>0.182</v>
      </c>
      <c r="IH83" s="94">
        <v>0.42460000000000009</v>
      </c>
      <c r="II83" s="94">
        <v>0.31330000000000002</v>
      </c>
      <c r="IJ83" s="94">
        <v>0.16900000000000001</v>
      </c>
      <c r="IK83" s="94">
        <v>0.91500000000000004</v>
      </c>
      <c r="IL83" s="94">
        <v>6.343399999999999E-2</v>
      </c>
      <c r="IM83" s="94">
        <v>0.14768319999999999</v>
      </c>
      <c r="IN83" s="94">
        <v>0.70683099999999999</v>
      </c>
      <c r="IO83" s="94">
        <v>0.62957160000000001</v>
      </c>
      <c r="IP83" s="94">
        <v>1.0276240999999999</v>
      </c>
      <c r="IQ83" s="94">
        <v>0.57459199999999999</v>
      </c>
      <c r="IR83" s="94">
        <v>1.6128000000000002E-3</v>
      </c>
      <c r="IS83" s="94">
        <v>1.29948</v>
      </c>
      <c r="IT83" s="94">
        <v>2.5126222</v>
      </c>
      <c r="IU83" s="94">
        <v>0.48973359999999999</v>
      </c>
      <c r="IV83" s="94">
        <v>0.31348999999999999</v>
      </c>
      <c r="IW83" s="94">
        <v>0.42</v>
      </c>
      <c r="IX83" s="94">
        <v>0</v>
      </c>
      <c r="IY83" s="94">
        <v>0.22500000000000001</v>
      </c>
      <c r="IZ83" s="94">
        <v>0</v>
      </c>
      <c r="JA83" s="94">
        <v>0.35499999999999998</v>
      </c>
      <c r="JB83" s="94">
        <v>0.33469736719999998</v>
      </c>
      <c r="JC83" s="94">
        <v>0.20234000000000002</v>
      </c>
      <c r="JD83" s="94">
        <v>9.8626000000000005E-2</v>
      </c>
      <c r="JE83" s="94">
        <v>0</v>
      </c>
      <c r="JF83" s="94">
        <v>3.7656965949999996E-2</v>
      </c>
      <c r="JG83" s="94">
        <v>0.13631939999999998</v>
      </c>
      <c r="JH83" s="94">
        <v>3.5899708197443807E-2</v>
      </c>
      <c r="JI83" s="94">
        <v>7.1106299999999997E-2</v>
      </c>
      <c r="JJ83" s="94">
        <v>1.289742E-2</v>
      </c>
      <c r="JK83" s="94">
        <v>1.7989999999999996E-2</v>
      </c>
      <c r="JL83" s="94">
        <v>9.5399999999999999E-3</v>
      </c>
      <c r="JM83" s="94">
        <v>5.7645000000000005E-3</v>
      </c>
      <c r="JN83" s="94">
        <v>3.5232000000000002E-3</v>
      </c>
      <c r="JO83" s="94">
        <v>1.024E-3</v>
      </c>
      <c r="JP83" s="94">
        <v>4.885472817E-2</v>
      </c>
      <c r="JQ83" s="94">
        <v>7.6E-3</v>
      </c>
      <c r="JR83" s="94">
        <v>1.6283999999999999E-3</v>
      </c>
      <c r="JS83" s="94">
        <v>8.4738999999999995E-3</v>
      </c>
      <c r="JT83" s="94">
        <v>1.8171000000000001E-3</v>
      </c>
      <c r="JU83" s="94">
        <v>9.9512000000000003E-3</v>
      </c>
      <c r="JV83" s="94">
        <v>2.0665800000000002E-2</v>
      </c>
      <c r="JW83" s="94">
        <v>1.0461199999999999E-2</v>
      </c>
      <c r="JX83" s="94">
        <v>8.5293000000000001E-3</v>
      </c>
      <c r="JY83" s="94">
        <v>3.7962000000000009E-3</v>
      </c>
      <c r="JZ83" s="94">
        <v>2.0193000000000003E-2</v>
      </c>
      <c r="KA83" s="94">
        <v>4.0830803738317765E-3</v>
      </c>
      <c r="KB83" s="94">
        <v>3.4647999999999997E-3</v>
      </c>
      <c r="KC83" s="94">
        <v>2.2749568400000003E-2</v>
      </c>
      <c r="KD83" s="94">
        <v>1.15709E-2</v>
      </c>
      <c r="KE83" s="94">
        <v>9.9219999999999994E-4</v>
      </c>
      <c r="KF83" s="94">
        <v>9.9830000000000006E-3</v>
      </c>
      <c r="KG83" s="94">
        <v>1.3105686E-3</v>
      </c>
      <c r="KH83" s="94">
        <v>2.8553135000000001E-3</v>
      </c>
      <c r="KI83" s="94">
        <v>1.08E-3</v>
      </c>
      <c r="KJ83" s="94">
        <v>6.4192500000000005E-3</v>
      </c>
      <c r="KK83" s="94">
        <v>1.1720000000000001E-3</v>
      </c>
      <c r="KL83" s="94">
        <v>5.4120000000000004E-4</v>
      </c>
      <c r="KM83" s="94">
        <v>1.9482E-3</v>
      </c>
      <c r="KN83" s="94">
        <v>3.6656000000000006E-3</v>
      </c>
      <c r="KO83" s="94">
        <v>3.48E-4</v>
      </c>
      <c r="KP83" s="94">
        <v>2.2489999999999999E-4</v>
      </c>
      <c r="KQ83" s="94">
        <v>4.7800400000000004E-5</v>
      </c>
      <c r="KR83" s="94">
        <v>2.9347999999999999E-2</v>
      </c>
      <c r="KS83" s="94">
        <v>1.2119999999999999E-2</v>
      </c>
      <c r="KT83" s="94">
        <v>9.7999999999999979E-3</v>
      </c>
      <c r="KU83" s="94">
        <v>9.2949999999999994E-3</v>
      </c>
      <c r="KV83" s="94">
        <v>8.4600000000000005E-3</v>
      </c>
      <c r="KW83" s="94">
        <v>6.6E-3</v>
      </c>
      <c r="KX83" s="94">
        <v>5.2681725000000004E-3</v>
      </c>
      <c r="KY83" s="94">
        <v>3.7677000000000001E-3</v>
      </c>
      <c r="KZ83" s="94">
        <v>1.7000000000000001E-3</v>
      </c>
      <c r="LA83" s="94">
        <v>1.0688551999999999E-3</v>
      </c>
      <c r="LB83" s="94">
        <v>4.9083299999999998E-4</v>
      </c>
      <c r="LC83" s="94">
        <v>9.3600000000000003E-3</v>
      </c>
      <c r="LD83" s="94">
        <v>2.2679599999999999E-3</v>
      </c>
      <c r="LE83" s="94">
        <v>4.1277600000000006E-4</v>
      </c>
      <c r="LF83" s="94">
        <v>6.3551999999999997E-2</v>
      </c>
      <c r="LG83" s="94">
        <v>4.2778</v>
      </c>
      <c r="LH83" s="94">
        <v>3.747633</v>
      </c>
      <c r="LI83" s="94">
        <v>0.9085293000000001</v>
      </c>
      <c r="LJ83" s="94">
        <v>0.2923</v>
      </c>
      <c r="LK83" s="94">
        <v>0.25023309999999999</v>
      </c>
      <c r="LL83" s="94">
        <v>5.9874000000000004E-2</v>
      </c>
      <c r="LM83" s="94">
        <v>0</v>
      </c>
      <c r="LN83" s="94">
        <v>0</v>
      </c>
      <c r="LO83" s="94">
        <v>0.41470000000000001</v>
      </c>
      <c r="LP83" s="94">
        <v>0.14580999999999997</v>
      </c>
      <c r="LQ83" s="94">
        <v>0</v>
      </c>
      <c r="LR83" s="94">
        <v>0</v>
      </c>
      <c r="LS83" s="94">
        <v>0</v>
      </c>
      <c r="LT83" s="94">
        <v>0</v>
      </c>
      <c r="LU83" s="94">
        <v>0</v>
      </c>
      <c r="LV83" s="94">
        <v>8.0445999999999991</v>
      </c>
      <c r="LW83" s="94">
        <v>4.5</v>
      </c>
      <c r="LX83" s="94">
        <v>0.43296000000000001</v>
      </c>
      <c r="LY83" s="94">
        <v>0.41615999999999997</v>
      </c>
      <c r="LZ83" s="94">
        <v>0.18359439999999999</v>
      </c>
      <c r="MA83" s="94">
        <v>0.18235000000000004</v>
      </c>
      <c r="MB83" s="94">
        <v>0.10000249999999999</v>
      </c>
      <c r="MC83" s="94">
        <v>7.6589999999999991E-2</v>
      </c>
      <c r="MD83" s="94">
        <v>4.0922E-2</v>
      </c>
      <c r="ME83" s="94">
        <v>3.1439999999999996E-2</v>
      </c>
      <c r="MF83" s="94">
        <v>2.7999999999999997E-2</v>
      </c>
      <c r="MG83" s="94">
        <v>2.2932999999999999E-2</v>
      </c>
      <c r="MH83" s="94">
        <v>0.02</v>
      </c>
      <c r="MI83" s="94">
        <v>1.9987999999999999E-2</v>
      </c>
      <c r="MJ83" s="94">
        <v>1.6747247E-2</v>
      </c>
      <c r="MK83" s="94">
        <v>1.5995200000000001E-2</v>
      </c>
      <c r="ML83" s="94">
        <v>1.5960000000000002E-2</v>
      </c>
      <c r="MM83" s="94">
        <v>1.4008E-2</v>
      </c>
      <c r="MN83" s="94">
        <v>1.298E-2</v>
      </c>
      <c r="MO83" s="94">
        <v>1.222E-2</v>
      </c>
      <c r="MP83" s="94">
        <v>9.9977999999999994E-3</v>
      </c>
      <c r="MQ83" s="94">
        <v>8.6005000000000005E-3</v>
      </c>
      <c r="MR83" s="94">
        <v>8.2249999999999997E-3</v>
      </c>
      <c r="MS83" s="94">
        <v>6.7499999999999991E-3</v>
      </c>
      <c r="MT83" s="94">
        <v>3.0000000000000001E-3</v>
      </c>
      <c r="MU83" s="94">
        <v>2.1280000000000001E-3</v>
      </c>
      <c r="MV83" s="94">
        <v>2.1280000000000001E-3</v>
      </c>
      <c r="MW83" s="94">
        <v>1.47E-3</v>
      </c>
      <c r="MX83" s="94">
        <v>0.60331239999999997</v>
      </c>
      <c r="MY83" s="94">
        <v>0.72</v>
      </c>
      <c r="MZ83" s="94">
        <v>0.02</v>
      </c>
      <c r="NA83" s="94">
        <v>5.9289999999999994</v>
      </c>
      <c r="NB83" s="94">
        <v>0.19260000000000002</v>
      </c>
      <c r="NC83" s="94">
        <v>0.39515999999999996</v>
      </c>
      <c r="ND83" s="94">
        <v>0.18387000000000001</v>
      </c>
      <c r="NE83" s="94">
        <v>4.409899200000001E-2</v>
      </c>
      <c r="NF83" s="94">
        <v>9.9320255999999996E-2</v>
      </c>
      <c r="NG83" s="94">
        <v>0.37515999999999999</v>
      </c>
      <c r="NH83" s="94">
        <v>0.7</v>
      </c>
      <c r="NI83" s="94">
        <v>0.82104559999999982</v>
      </c>
      <c r="NJ83" s="94">
        <v>1.1237148000000001</v>
      </c>
      <c r="NK83" s="94">
        <v>1.4052104000000003</v>
      </c>
      <c r="NL83" s="94">
        <v>1.7121999999999999</v>
      </c>
      <c r="NM83" s="94">
        <v>0.16099999999999998</v>
      </c>
      <c r="NN83" s="94">
        <v>3.6900000000000002E-2</v>
      </c>
      <c r="NO83" s="94">
        <v>3.875E-2</v>
      </c>
      <c r="NP83" s="94">
        <v>0.11749999999999999</v>
      </c>
      <c r="NQ83" s="94">
        <v>8.424972E-2</v>
      </c>
      <c r="NR83" s="94">
        <v>2.9999999999999995E-2</v>
      </c>
      <c r="NS83" s="94">
        <v>1.05</v>
      </c>
      <c r="NT83" s="94">
        <v>0.10167499999999999</v>
      </c>
      <c r="NU83" s="94">
        <v>0.1008</v>
      </c>
      <c r="NV83" s="94">
        <v>2.8699999999999996E-2</v>
      </c>
      <c r="NW83" s="94">
        <v>3.0510000000000006E-2</v>
      </c>
      <c r="NX83" s="94">
        <v>0</v>
      </c>
      <c r="NY83" s="94">
        <v>0.17112531759999999</v>
      </c>
      <c r="NZ83" s="94">
        <v>6.5673146700000004E-2</v>
      </c>
      <c r="OA83" s="94">
        <v>0.21135278429999999</v>
      </c>
      <c r="OB83" s="94">
        <v>0.13263798480000002</v>
      </c>
      <c r="OC83" s="94">
        <v>6.4818713900000005E-2</v>
      </c>
      <c r="OD83" s="94">
        <v>9.1700000000000004E-2</v>
      </c>
      <c r="OE83" s="94">
        <v>3.2480000000000002E-2</v>
      </c>
      <c r="OF83" s="94">
        <v>3.2904000000000002E-3</v>
      </c>
      <c r="OG83" s="94">
        <v>5.4480999999999991E-3</v>
      </c>
      <c r="OH83" s="94">
        <v>7.7699999999999991E-4</v>
      </c>
      <c r="OI83" s="94">
        <v>4.4719999999999997E-4</v>
      </c>
      <c r="OJ83" s="94">
        <v>3.2879999999999997E-4</v>
      </c>
      <c r="OK83" s="94">
        <v>6.96E-4</v>
      </c>
      <c r="OL83" s="94">
        <v>1.4499999999999999E-3</v>
      </c>
      <c r="OM83" s="94">
        <v>8.2500000000000004E-3</v>
      </c>
      <c r="ON83" s="94">
        <v>8.6999999999999994E-3</v>
      </c>
      <c r="OO83" s="94">
        <v>2.724844621513944E-2</v>
      </c>
      <c r="OP83" s="94">
        <v>6.9000000000000008E-3</v>
      </c>
      <c r="OQ83" s="94">
        <v>1.4159999999999997E-3</v>
      </c>
      <c r="OR83" s="94">
        <v>4.3199999999999993E-4</v>
      </c>
      <c r="OS83" s="94">
        <v>1.1220000000000002E-3</v>
      </c>
      <c r="OT83" s="94">
        <v>1.9949841E-3</v>
      </c>
      <c r="OU83" s="94">
        <v>3.0953999999999999E-3</v>
      </c>
      <c r="OV83" s="94">
        <v>3.6000000000000003E-3</v>
      </c>
      <c r="OW83" s="94">
        <v>1.6770000000000001E-4</v>
      </c>
      <c r="OX83" s="94">
        <v>1.7000000000000001E-3</v>
      </c>
      <c r="OY83" s="94">
        <v>1.9380000000000001E-3</v>
      </c>
      <c r="OZ83" s="94">
        <v>0</v>
      </c>
      <c r="PA83" s="94">
        <v>0</v>
      </c>
      <c r="PB83" s="94">
        <v>9.8799999999999995E-4</v>
      </c>
      <c r="PC83" s="94">
        <v>1.1086344E-2</v>
      </c>
      <c r="PD83" s="94">
        <v>4.0717499999999998</v>
      </c>
      <c r="PE83" s="94">
        <v>5.1548000000000002E-3</v>
      </c>
      <c r="PF83" s="94">
        <v>7.0400000000000011E-3</v>
      </c>
      <c r="PG83" s="94">
        <v>2.5000000000000001E-4</v>
      </c>
      <c r="PH83" s="94">
        <v>2.3499999999999999E-4</v>
      </c>
      <c r="PI83" s="94">
        <v>2.2500000000000003E-3</v>
      </c>
      <c r="PJ83" s="94">
        <v>1.6802399999999999E-2</v>
      </c>
      <c r="PK83" s="94">
        <v>1.4999999999999999E-4</v>
      </c>
      <c r="PL83" s="94">
        <v>5.13E-4</v>
      </c>
      <c r="PM83" s="94">
        <v>2.9999999999999997E-4</v>
      </c>
      <c r="PN83" s="94">
        <v>1.2349999999999998E-2</v>
      </c>
      <c r="PO83" s="94">
        <v>1.8536000000000002E-3</v>
      </c>
      <c r="PP83" s="94">
        <v>1.06E-4</v>
      </c>
      <c r="PQ83" s="94">
        <v>2.0999999999999998E-4</v>
      </c>
      <c r="PR83" s="94">
        <v>1.1200000000000002E-2</v>
      </c>
      <c r="PS83" s="94">
        <v>4.1999999999999996E-4</v>
      </c>
      <c r="PT83" s="94">
        <v>3.0600000000000001E-4</v>
      </c>
      <c r="PU83" s="94">
        <v>1.04E-2</v>
      </c>
      <c r="PV83" s="94">
        <v>2.2000000000000003E-4</v>
      </c>
      <c r="PW83" s="94">
        <v>3.3839999999999993E-4</v>
      </c>
      <c r="PX83" s="94">
        <v>3.6000000000000002E-4</v>
      </c>
      <c r="PY83" s="94">
        <v>0.35624544300000005</v>
      </c>
      <c r="PZ83" s="94">
        <v>0.16702556640000002</v>
      </c>
      <c r="QA83" s="94">
        <v>6.541000000000001E-2</v>
      </c>
      <c r="QB83" s="94">
        <v>0.10427999999999998</v>
      </c>
      <c r="QC83" s="94">
        <v>1.8760000000000002E-2</v>
      </c>
      <c r="QD83" s="94">
        <v>0.25339</v>
      </c>
      <c r="QE83" s="94">
        <v>8.7380999999999986E-2</v>
      </c>
      <c r="QF83" s="94">
        <v>1.4309999999999998E-2</v>
      </c>
      <c r="QG83" s="94">
        <v>0.13167000000000001</v>
      </c>
      <c r="QH83" s="94">
        <v>3.0240000000000002E-3</v>
      </c>
      <c r="QI83" s="94">
        <v>1.313094936E-2</v>
      </c>
      <c r="QJ83" s="94">
        <v>1.2283200000000001</v>
      </c>
      <c r="QK83" s="94">
        <v>0.66700000000000004</v>
      </c>
      <c r="QL83" s="94">
        <v>0.52439999999999998</v>
      </c>
      <c r="QM83" s="94">
        <v>4.4146999999999999E-2</v>
      </c>
      <c r="QN83" s="94">
        <v>0.52895999999999999</v>
      </c>
      <c r="QO83" s="94">
        <v>0.54600000000000004</v>
      </c>
      <c r="QP83" s="94">
        <v>0.25151000000000001</v>
      </c>
      <c r="QQ83" s="94">
        <v>0.32549999999999996</v>
      </c>
      <c r="QR83" s="94">
        <v>5.1599999999999988E-3</v>
      </c>
      <c r="QS83" s="94">
        <v>0.85455999999999999</v>
      </c>
      <c r="QT83" s="94">
        <v>4.3949999999999996E-2</v>
      </c>
      <c r="QU83" s="94">
        <v>0.35623000000000005</v>
      </c>
      <c r="QV83" s="94">
        <v>6.9235600000000008E-2</v>
      </c>
      <c r="QW83" s="94">
        <v>8.7965911093121865E-2</v>
      </c>
      <c r="QX83" s="94">
        <v>0.69680000000000009</v>
      </c>
      <c r="QY83" s="94">
        <v>1.569744</v>
      </c>
      <c r="QZ83" s="94">
        <v>0.14346418604651162</v>
      </c>
      <c r="RA83" s="94">
        <v>0.40778640000000005</v>
      </c>
      <c r="RB83" s="94">
        <v>0.32114880000000001</v>
      </c>
      <c r="RC83" s="94">
        <v>8.3462399999999996E-3</v>
      </c>
      <c r="RD83" s="94">
        <v>5.0803200000000001E-3</v>
      </c>
      <c r="RE83" s="94">
        <v>3.44736E-2</v>
      </c>
      <c r="RF83" s="94">
        <v>1.1702879999999998E-3</v>
      </c>
      <c r="RG83" s="94">
        <v>0.27941760000000004</v>
      </c>
      <c r="RH83" s="94">
        <v>0.62741952000000001</v>
      </c>
      <c r="RI83" s="94">
        <v>1.2559999999999999E-4</v>
      </c>
      <c r="RJ83" s="94">
        <v>1.6343999999999997E-2</v>
      </c>
      <c r="RK83" s="94">
        <v>3.6920000000000004E-3</v>
      </c>
      <c r="RL83" s="94">
        <v>1.7273088000000004E-3</v>
      </c>
      <c r="RM83" s="94">
        <v>8.3462400000000006E-4</v>
      </c>
      <c r="RN83" s="94">
        <v>8.3825280000000002E-2</v>
      </c>
      <c r="RO83" s="94">
        <v>2.4058943999999999E-2</v>
      </c>
      <c r="RP83" s="94">
        <v>0.292572</v>
      </c>
      <c r="RQ83" s="94">
        <v>0.13208832000000001</v>
      </c>
      <c r="RR83" s="94">
        <v>0.41249999999999998</v>
      </c>
      <c r="RS83" s="94">
        <v>1.7200000000000001E-4</v>
      </c>
      <c r="RT83" s="94">
        <v>1.3594999999999999E-2</v>
      </c>
      <c r="RU83" s="94">
        <v>1.1041699999999998E-2</v>
      </c>
      <c r="RV83" s="94">
        <v>2.2393399999999997E-2</v>
      </c>
      <c r="RW83" s="94">
        <v>3.7199999999999998E-3</v>
      </c>
      <c r="RX83" s="94">
        <v>1.9500000000000003E-2</v>
      </c>
      <c r="RY83" s="94">
        <v>3.2939999999999997E-2</v>
      </c>
      <c r="RZ83" s="94">
        <v>1.28139E-2</v>
      </c>
      <c r="SA83" s="94">
        <v>8.6400000000000005E-2</v>
      </c>
      <c r="SB83" s="94">
        <v>1.0169999999999998E-2</v>
      </c>
      <c r="SC83" s="94">
        <v>0.1404</v>
      </c>
      <c r="SD83" s="94">
        <v>0.52566999999999997</v>
      </c>
      <c r="SE83" s="94">
        <v>1.0183723</v>
      </c>
      <c r="SF83" s="94">
        <v>0.54</v>
      </c>
      <c r="SG83" s="94">
        <v>3.4000000000000002E-2</v>
      </c>
      <c r="SH83" s="94">
        <v>0.43967000000000001</v>
      </c>
      <c r="SI83" s="94">
        <v>1.7492249999999998</v>
      </c>
      <c r="SJ83" s="94">
        <v>2.112E-2</v>
      </c>
      <c r="SK83" s="94">
        <v>6.8600000000000008E-2</v>
      </c>
      <c r="SL83" s="94">
        <v>4.8000000000000008E-2</v>
      </c>
      <c r="SM83" s="94">
        <v>9.9179999999999977E-2</v>
      </c>
      <c r="SN83" s="94">
        <v>8.8270000000000001E-2</v>
      </c>
      <c r="SO83" s="94">
        <v>0.90216000000000007</v>
      </c>
      <c r="SP83" s="94">
        <v>0.441</v>
      </c>
      <c r="SQ83" s="94">
        <v>6.4750000000000002E-2</v>
      </c>
      <c r="SR83" s="94">
        <v>8.6601999999999985E-2</v>
      </c>
      <c r="SS83" s="94">
        <v>0.14232900000000001</v>
      </c>
      <c r="ST83" s="94">
        <v>6.2086999999999996E-2</v>
      </c>
      <c r="SU83" s="94">
        <v>4.4000000000000004</v>
      </c>
      <c r="SV83" s="94">
        <v>4.03</v>
      </c>
      <c r="SW83" s="94">
        <v>0.28702</v>
      </c>
      <c r="SX83" s="94">
        <v>2</v>
      </c>
      <c r="SY83" s="94">
        <v>0.49728</v>
      </c>
      <c r="SZ83" s="94">
        <v>3.0419999999999998</v>
      </c>
      <c r="TA83" s="94">
        <v>0.65817000000000003</v>
      </c>
      <c r="TB83" s="94">
        <v>0.56847999999999987</v>
      </c>
      <c r="TC83" s="94">
        <v>0.32704</v>
      </c>
      <c r="TD83" s="94">
        <v>0.16928000000000001</v>
      </c>
      <c r="TE83" s="94">
        <v>0.27</v>
      </c>
      <c r="TF83" s="94">
        <v>1.8200000000000001E-2</v>
      </c>
      <c r="TG83" s="94">
        <v>1.1887402999999999</v>
      </c>
      <c r="TH83" s="94">
        <v>0.221</v>
      </c>
      <c r="TI83" s="94">
        <v>1.0120000000000002E-2</v>
      </c>
      <c r="TJ83" s="94">
        <v>1.0364900000000002E-2</v>
      </c>
      <c r="TK83" s="94">
        <v>0.78</v>
      </c>
      <c r="TL83" s="94">
        <v>1.0264599999999999</v>
      </c>
      <c r="TM83" s="94">
        <v>8.6500000000000007E-2</v>
      </c>
      <c r="TN83" s="94">
        <v>0.32683200000000001</v>
      </c>
      <c r="TO83" s="94">
        <v>1.2444E-2</v>
      </c>
      <c r="TP83" s="94">
        <v>2.2294999999999999E-2</v>
      </c>
      <c r="TQ83" s="94">
        <v>2.9819999999999998E-3</v>
      </c>
      <c r="TR83" s="94">
        <v>3.2200000000000007E-4</v>
      </c>
      <c r="TS83" s="94">
        <v>2.5864000000000002E-2</v>
      </c>
      <c r="TT83" s="94">
        <v>2.1930000000000001E-3</v>
      </c>
      <c r="TU83" s="94">
        <v>2.3579999999999997E-2</v>
      </c>
      <c r="TV83" s="94">
        <v>1.6769999999999997E-2</v>
      </c>
      <c r="TW83" s="94">
        <v>2.7300000000000001E-2</v>
      </c>
      <c r="TX83" s="94">
        <v>1.1440000000000001E-2</v>
      </c>
      <c r="TY83" s="94">
        <v>0.10871999999999998</v>
      </c>
      <c r="TZ83" s="94">
        <v>5.6520000000000001E-2</v>
      </c>
      <c r="UA83" s="94">
        <v>5.9455000000000008E-2</v>
      </c>
      <c r="UB83" s="94">
        <v>3.2659000000000001E-2</v>
      </c>
      <c r="UC83" s="94">
        <v>2.1975093553061282E-2</v>
      </c>
      <c r="UD83" s="94">
        <v>1.1327905021116328E-2</v>
      </c>
      <c r="UE83" s="94">
        <v>1.1178409945921997E-2</v>
      </c>
      <c r="UF83" s="94">
        <v>9.4417942227998774E-3</v>
      </c>
      <c r="UG83" s="94">
        <v>0.41142857142857148</v>
      </c>
      <c r="UH83" s="94">
        <v>0.29697959183673467</v>
      </c>
      <c r="UI83" s="94">
        <v>0.47433440000000004</v>
      </c>
      <c r="UJ83" s="94">
        <v>0.21966429999999998</v>
      </c>
      <c r="UK83" s="94">
        <v>0.17252461812784101</v>
      </c>
      <c r="UL83" s="94">
        <v>0.19282616653825227</v>
      </c>
      <c r="UM83" s="94">
        <v>2.4806375380521641E-2</v>
      </c>
      <c r="UN83" s="94">
        <v>0.19344</v>
      </c>
      <c r="UO83" s="94">
        <v>0.12609999999999999</v>
      </c>
      <c r="UP83" s="94">
        <v>0</v>
      </c>
      <c r="UQ83" s="94">
        <v>8.6068100000000008E-2</v>
      </c>
      <c r="UR83" s="94">
        <v>0</v>
      </c>
      <c r="US83" s="94">
        <v>4.3724499436537528E-3</v>
      </c>
      <c r="UT83" s="94">
        <v>0.15412277408687686</v>
      </c>
      <c r="UU83" s="94">
        <v>7.9712347725987967E-2</v>
      </c>
      <c r="UV83" s="94">
        <v>0</v>
      </c>
      <c r="UW83" s="94">
        <v>0</v>
      </c>
      <c r="UX83" s="94">
        <v>7.6604349644284831E-3</v>
      </c>
      <c r="UY83" s="94">
        <v>2.4303202632689515E-3</v>
      </c>
      <c r="UZ83" s="94">
        <v>2.0320000000000001E-2</v>
      </c>
      <c r="VA83" s="94">
        <v>0.504</v>
      </c>
      <c r="VB83" s="94">
        <v>3.8813325621640808E-3</v>
      </c>
      <c r="VC83" s="94">
        <v>1.573632370466646E-3</v>
      </c>
      <c r="VD83" s="94">
        <v>0.12319293414510316</v>
      </c>
      <c r="VE83" s="94">
        <v>0</v>
      </c>
      <c r="VF83" s="94">
        <v>9.8208000000000018E-2</v>
      </c>
      <c r="VG83" s="94">
        <v>9.8208000000000018E-2</v>
      </c>
      <c r="VH83" s="94">
        <v>8.8499999999999995E-2</v>
      </c>
      <c r="VI83" s="94">
        <v>0.12775500000000004</v>
      </c>
      <c r="VJ83" s="94">
        <v>1.1077464433837241E-2</v>
      </c>
      <c r="VK83" s="94">
        <v>4.3668298280449434E-3</v>
      </c>
      <c r="VL83" s="94">
        <v>5.9670000000000008E-2</v>
      </c>
      <c r="VM83" s="94">
        <v>7.6020000000000004E-2</v>
      </c>
      <c r="VN83" s="94">
        <v>3.9649500000000004E-2</v>
      </c>
      <c r="VO83" s="94">
        <v>3.9649500000000004E-2</v>
      </c>
      <c r="VP83" s="94">
        <v>0</v>
      </c>
      <c r="VQ83" s="94">
        <v>0.13563930807915298</v>
      </c>
      <c r="VR83" s="94">
        <v>0.11857073174683354</v>
      </c>
      <c r="VS83" s="94">
        <v>5.6201156088094509E-3</v>
      </c>
      <c r="VT83" s="94">
        <v>1.04E-2</v>
      </c>
      <c r="VU83" s="94">
        <v>3.2000000000000006E-3</v>
      </c>
      <c r="VV83" s="94">
        <v>6.6255115910127726E-2</v>
      </c>
      <c r="VW83" s="94">
        <v>0</v>
      </c>
      <c r="VX83" s="94">
        <v>3.3271084404151944E-3</v>
      </c>
      <c r="VY83" s="94">
        <v>0.19403999999999999</v>
      </c>
      <c r="VZ83" s="94">
        <v>0.10036000000000002</v>
      </c>
      <c r="WA83" s="94">
        <v>0</v>
      </c>
      <c r="WB83" s="94">
        <v>4.6016000000000001E-2</v>
      </c>
      <c r="WC83" s="94">
        <v>4.6016000000000001E-2</v>
      </c>
      <c r="WD83" s="94">
        <v>2.3714146349366708E-2</v>
      </c>
      <c r="WE83" s="94">
        <v>3.3712499999999999E-2</v>
      </c>
      <c r="WF83" s="94">
        <v>3.3712499999999999E-2</v>
      </c>
      <c r="WG83" s="94">
        <v>5.0643300000000006E-3</v>
      </c>
      <c r="WH83" s="94">
        <v>3.6690299999999998E-3</v>
      </c>
      <c r="WI83" s="94">
        <v>2.5500000000000002E-3</v>
      </c>
      <c r="WJ83" s="94">
        <v>1.2750000000000001E-3</v>
      </c>
      <c r="WK83" s="94">
        <v>0</v>
      </c>
      <c r="WL83" s="94">
        <v>0</v>
      </c>
      <c r="WM83" s="94">
        <v>2.4639999999999999E-2</v>
      </c>
      <c r="WN83" s="94">
        <v>4.62E-3</v>
      </c>
      <c r="WO83" s="94">
        <v>0</v>
      </c>
      <c r="WP83" s="94">
        <v>3.9649500000000004E-2</v>
      </c>
      <c r="WQ83" s="94">
        <v>0</v>
      </c>
      <c r="WR83" s="94">
        <v>0</v>
      </c>
      <c r="WS83" s="94">
        <v>0.13180607999999999</v>
      </c>
      <c r="WT83" s="94">
        <v>4.1380099999999996E-2</v>
      </c>
      <c r="WU83" s="94">
        <v>9.6759218188625984E-2</v>
      </c>
      <c r="WV83" s="94">
        <v>8.0255250893798952E-2</v>
      </c>
      <c r="WW83" s="94">
        <v>9.4003046519010577E-2</v>
      </c>
      <c r="WX83" s="94">
        <v>6.1248019904805391E-2</v>
      </c>
      <c r="WY83" s="94">
        <v>0.39767999999999992</v>
      </c>
      <c r="WZ83" s="94">
        <v>0.22229999999999997</v>
      </c>
      <c r="XA83" s="94">
        <v>0.14658000000000002</v>
      </c>
      <c r="XB83" s="94">
        <v>3.2156000000000004E-2</v>
      </c>
      <c r="XC83" s="94">
        <v>5.2058823529411768E-2</v>
      </c>
      <c r="XD83" s="94">
        <v>4.3870588235294113E-2</v>
      </c>
      <c r="XE83" s="94">
        <v>4.0750000000000005E-3</v>
      </c>
      <c r="XF83" s="94">
        <v>4.0750000000000005E-3</v>
      </c>
      <c r="XG83" s="94">
        <v>0.27145280000000005</v>
      </c>
      <c r="XH83" s="94">
        <v>0.30682349999999997</v>
      </c>
      <c r="XI83" s="94">
        <v>8.4190293482507492E-2</v>
      </c>
      <c r="XJ83" s="94">
        <v>3.8610194232520927E-2</v>
      </c>
      <c r="XK83" s="94">
        <v>1.5685999999999998</v>
      </c>
      <c r="XL83" s="94">
        <v>1.57054</v>
      </c>
      <c r="XM83" s="94">
        <v>0.14454</v>
      </c>
      <c r="XN83" s="94">
        <v>3.3587499999999999E-2</v>
      </c>
      <c r="XO83" s="94">
        <v>1.5551963757153733E-3</v>
      </c>
      <c r="XP83" s="94">
        <v>0.40703866666666672</v>
      </c>
      <c r="XQ83" s="94">
        <v>0.21398478611999999</v>
      </c>
      <c r="XR83" s="94">
        <v>0.27303927948908191</v>
      </c>
      <c r="XS83" s="94">
        <v>8.7340000000000001E-2</v>
      </c>
      <c r="XT83" s="94">
        <v>1.8842348178137649E-2</v>
      </c>
      <c r="XU83" s="94">
        <v>0.18602999999999997</v>
      </c>
      <c r="XV83" s="94">
        <v>0.81374285714285721</v>
      </c>
      <c r="XW83" s="94">
        <v>0.28159800000000001</v>
      </c>
      <c r="XX83" s="94">
        <v>8.1455E-2</v>
      </c>
      <c r="XY83" s="94">
        <v>4.9506072000000003</v>
      </c>
      <c r="XZ83" s="94">
        <v>8.8920000000000012</v>
      </c>
      <c r="YA83" s="94">
        <v>6.227199999999999</v>
      </c>
      <c r="YB83" s="94">
        <v>0.44299999999999995</v>
      </c>
      <c r="YC83" s="94">
        <v>2.2419600000000002</v>
      </c>
      <c r="YD83" s="94">
        <v>0</v>
      </c>
      <c r="YE83" s="23"/>
    </row>
    <row r="84" spans="1:655" x14ac:dyDescent="0.55000000000000004">
      <c r="A84" t="s">
        <v>17</v>
      </c>
      <c r="B84" s="94">
        <v>0</v>
      </c>
      <c r="C84" s="94">
        <v>0</v>
      </c>
      <c r="D84" s="94">
        <v>0</v>
      </c>
      <c r="E84" s="94">
        <v>0</v>
      </c>
      <c r="F84" s="94">
        <v>0</v>
      </c>
      <c r="G84" s="94">
        <v>0</v>
      </c>
      <c r="H84" s="94">
        <v>0</v>
      </c>
      <c r="I84" s="94">
        <v>0</v>
      </c>
      <c r="J84" s="94">
        <v>0</v>
      </c>
      <c r="K84" s="94">
        <v>0.87254999999999994</v>
      </c>
      <c r="L84" s="94">
        <v>0.51534000000000002</v>
      </c>
      <c r="M84" s="94">
        <v>0</v>
      </c>
      <c r="N84" s="94">
        <v>0</v>
      </c>
      <c r="O84" s="94">
        <v>0</v>
      </c>
      <c r="P84" s="94">
        <v>0.42575000000000002</v>
      </c>
      <c r="Q84" s="94">
        <v>0</v>
      </c>
      <c r="R84" s="94">
        <v>0</v>
      </c>
      <c r="S84" s="94">
        <v>0</v>
      </c>
      <c r="T84" s="94">
        <v>0</v>
      </c>
      <c r="U84" s="94">
        <v>0</v>
      </c>
      <c r="V84" s="94">
        <v>0</v>
      </c>
      <c r="W84" s="94">
        <v>0</v>
      </c>
      <c r="X84" s="94">
        <v>0</v>
      </c>
      <c r="Y84" s="94">
        <v>0</v>
      </c>
      <c r="Z84" s="94">
        <v>2.4420500000000001E-2</v>
      </c>
      <c r="AA84" s="94">
        <v>0</v>
      </c>
      <c r="AB84" s="94">
        <v>0</v>
      </c>
      <c r="AC84" s="94">
        <v>0</v>
      </c>
      <c r="AD84" s="94">
        <v>0</v>
      </c>
      <c r="AE84" s="94">
        <v>0</v>
      </c>
      <c r="AF84" s="94">
        <v>0</v>
      </c>
      <c r="AG84" s="94">
        <v>0</v>
      </c>
      <c r="AH84" s="94">
        <v>0</v>
      </c>
      <c r="AI84" s="94">
        <v>0</v>
      </c>
      <c r="AJ84" s="94">
        <v>0</v>
      </c>
      <c r="AK84" s="94">
        <v>0</v>
      </c>
      <c r="AL84" s="94">
        <v>0</v>
      </c>
      <c r="AM84" s="94">
        <v>0</v>
      </c>
      <c r="AN84" s="94">
        <v>0</v>
      </c>
      <c r="AO84" s="94">
        <v>0</v>
      </c>
      <c r="AP84" s="94">
        <v>0</v>
      </c>
      <c r="AQ84" s="94">
        <v>0</v>
      </c>
      <c r="AR84" s="94">
        <v>0</v>
      </c>
      <c r="AS84" s="94">
        <v>0</v>
      </c>
      <c r="AT84" s="94">
        <v>0</v>
      </c>
      <c r="AU84" s="94">
        <v>0</v>
      </c>
      <c r="AV84" s="94">
        <v>0</v>
      </c>
      <c r="AW84" s="94">
        <v>0</v>
      </c>
      <c r="AX84" s="94">
        <v>0</v>
      </c>
      <c r="AY84" s="94">
        <v>0</v>
      </c>
      <c r="AZ84" s="94">
        <v>0</v>
      </c>
      <c r="BA84" s="94">
        <v>0</v>
      </c>
      <c r="BB84" s="94">
        <v>0</v>
      </c>
      <c r="BC84" s="94">
        <v>0</v>
      </c>
      <c r="BD84" s="94">
        <v>0</v>
      </c>
      <c r="BE84" s="94">
        <v>0</v>
      </c>
      <c r="BF84" s="94">
        <v>0</v>
      </c>
      <c r="BG84" s="94">
        <v>0</v>
      </c>
      <c r="BH84" s="94">
        <v>0</v>
      </c>
      <c r="BI84" s="94">
        <v>0</v>
      </c>
      <c r="BJ84" s="94">
        <v>0</v>
      </c>
      <c r="BK84" s="94">
        <v>0</v>
      </c>
      <c r="BL84" s="94">
        <v>0</v>
      </c>
      <c r="BM84" s="94">
        <v>0</v>
      </c>
      <c r="BN84" s="94">
        <v>0</v>
      </c>
      <c r="BO84" s="94">
        <v>0</v>
      </c>
      <c r="BP84" s="94">
        <v>2.8925000000000001E-3</v>
      </c>
      <c r="BQ84" s="94">
        <v>0</v>
      </c>
      <c r="BR84" s="94">
        <v>0</v>
      </c>
      <c r="BS84" s="94">
        <v>0</v>
      </c>
      <c r="BT84" s="94">
        <v>0</v>
      </c>
      <c r="BU84" s="94">
        <v>0</v>
      </c>
      <c r="BV84" s="94">
        <v>0</v>
      </c>
      <c r="BW84" s="94">
        <v>0</v>
      </c>
      <c r="BX84" s="94">
        <v>0</v>
      </c>
      <c r="BY84" s="94">
        <v>0</v>
      </c>
      <c r="BZ84" s="94">
        <v>0</v>
      </c>
      <c r="CA84" s="94">
        <v>0</v>
      </c>
      <c r="CB84" s="94">
        <v>0</v>
      </c>
      <c r="CC84" s="94">
        <v>0</v>
      </c>
      <c r="CD84" s="94">
        <v>0</v>
      </c>
      <c r="CE84" s="94">
        <v>0</v>
      </c>
      <c r="CF84" s="94">
        <v>0</v>
      </c>
      <c r="CG84" s="94">
        <v>0</v>
      </c>
      <c r="CH84" s="94">
        <v>0</v>
      </c>
      <c r="CI84" s="94">
        <v>0</v>
      </c>
      <c r="CJ84" s="94">
        <v>0.34199999999999997</v>
      </c>
      <c r="CK84" s="94">
        <v>2.3399999999999997E-2</v>
      </c>
      <c r="CL84" s="94">
        <v>0.10286999999999998</v>
      </c>
      <c r="CM84" s="94">
        <v>0</v>
      </c>
      <c r="CN84" s="94">
        <v>0</v>
      </c>
      <c r="CO84" s="94">
        <v>0</v>
      </c>
      <c r="CP84" s="94">
        <v>0</v>
      </c>
      <c r="CQ84" s="94">
        <v>0.19685999999999995</v>
      </c>
      <c r="CR84" s="94">
        <v>0</v>
      </c>
      <c r="CS84" s="94">
        <v>0</v>
      </c>
      <c r="CT84" s="94">
        <v>1.56975E-2</v>
      </c>
      <c r="CU84" s="94">
        <v>0</v>
      </c>
      <c r="CV84" s="94">
        <v>0</v>
      </c>
      <c r="CW84" s="94">
        <v>0</v>
      </c>
      <c r="CX84" s="94">
        <v>0</v>
      </c>
      <c r="CY84" s="94">
        <v>0</v>
      </c>
      <c r="CZ84" s="94">
        <v>0</v>
      </c>
      <c r="DA84" s="94">
        <v>0</v>
      </c>
      <c r="DB84" s="94">
        <v>0</v>
      </c>
      <c r="DC84" s="94">
        <v>7.2800000000000002E-4</v>
      </c>
      <c r="DD84" s="94">
        <v>0</v>
      </c>
      <c r="DE84" s="94">
        <v>0</v>
      </c>
      <c r="DF84" s="94">
        <v>3.4047999999999999E-3</v>
      </c>
      <c r="DG84" s="94">
        <v>0</v>
      </c>
      <c r="DH84" s="94">
        <v>0</v>
      </c>
      <c r="DI84" s="94">
        <v>0</v>
      </c>
      <c r="DJ84" s="94">
        <v>0</v>
      </c>
      <c r="DK84" s="94">
        <v>0</v>
      </c>
      <c r="DL84" s="94">
        <v>0</v>
      </c>
      <c r="DM84" s="94">
        <v>0</v>
      </c>
      <c r="DN84" s="94">
        <v>0</v>
      </c>
      <c r="DO84" s="94">
        <v>0</v>
      </c>
      <c r="DP84" s="94">
        <v>0</v>
      </c>
      <c r="DQ84" s="94">
        <v>0</v>
      </c>
      <c r="DR84" s="94">
        <v>0</v>
      </c>
      <c r="DS84" s="94">
        <v>0</v>
      </c>
      <c r="DT84" s="94">
        <v>0</v>
      </c>
      <c r="DU84" s="94">
        <v>0</v>
      </c>
      <c r="DV84" s="94">
        <v>0</v>
      </c>
      <c r="DW84" s="94">
        <v>0</v>
      </c>
      <c r="DX84" s="94">
        <v>0</v>
      </c>
      <c r="DY84" s="94">
        <v>0</v>
      </c>
      <c r="DZ84" s="94">
        <v>0</v>
      </c>
      <c r="EA84" s="94">
        <v>0</v>
      </c>
      <c r="EB84" s="94">
        <v>0</v>
      </c>
      <c r="EC84" s="94">
        <v>0</v>
      </c>
      <c r="ED84" s="94">
        <v>0</v>
      </c>
      <c r="EE84" s="94">
        <v>0</v>
      </c>
      <c r="EF84" s="94">
        <v>0</v>
      </c>
      <c r="EG84" s="94">
        <v>0</v>
      </c>
      <c r="EH84" s="94">
        <v>0</v>
      </c>
      <c r="EI84" s="94">
        <v>0</v>
      </c>
      <c r="EJ84" s="94">
        <v>0</v>
      </c>
      <c r="EK84" s="94">
        <v>0</v>
      </c>
      <c r="EL84" s="94">
        <v>0</v>
      </c>
      <c r="EM84" s="94">
        <v>0</v>
      </c>
      <c r="EN84" s="94">
        <v>0</v>
      </c>
      <c r="EO84" s="94">
        <v>0</v>
      </c>
      <c r="EP84" s="94">
        <v>0</v>
      </c>
      <c r="EQ84" s="94">
        <v>0</v>
      </c>
      <c r="ER84" s="94">
        <v>0</v>
      </c>
      <c r="ES84" s="94">
        <v>0</v>
      </c>
      <c r="ET84" s="94">
        <v>0</v>
      </c>
      <c r="EU84" s="94">
        <v>0</v>
      </c>
      <c r="EV84" s="94">
        <v>0</v>
      </c>
      <c r="EW84" s="94">
        <v>0</v>
      </c>
      <c r="EX84" s="94">
        <v>0</v>
      </c>
      <c r="EY84" s="94">
        <v>0</v>
      </c>
      <c r="EZ84" s="94">
        <v>0</v>
      </c>
      <c r="FA84" s="94">
        <v>0</v>
      </c>
      <c r="FB84" s="94">
        <v>0</v>
      </c>
      <c r="FC84" s="94">
        <v>0.21600000000000003</v>
      </c>
      <c r="FD84" s="94">
        <v>0</v>
      </c>
      <c r="FE84" s="94">
        <v>0</v>
      </c>
      <c r="FF84" s="94">
        <v>0</v>
      </c>
      <c r="FG84" s="94">
        <v>0</v>
      </c>
      <c r="FH84" s="94">
        <v>0</v>
      </c>
      <c r="FI84" s="94">
        <v>0</v>
      </c>
      <c r="FJ84" s="94">
        <v>0</v>
      </c>
      <c r="FK84" s="94">
        <v>1.244772</v>
      </c>
      <c r="FL84" s="94">
        <v>0.30126799999999998</v>
      </c>
      <c r="FM84" s="94">
        <v>0</v>
      </c>
      <c r="FN84" s="94">
        <v>0.12700800000000001</v>
      </c>
      <c r="FO84" s="94">
        <v>1.7916800000000002</v>
      </c>
      <c r="FP84" s="94">
        <v>2.1509E-2</v>
      </c>
      <c r="FQ84" s="94">
        <v>0.30915299999999996</v>
      </c>
      <c r="FR84" s="94">
        <v>0</v>
      </c>
      <c r="FS84" s="94">
        <v>0.17325400000000002</v>
      </c>
      <c r="FT84" s="94">
        <v>0</v>
      </c>
      <c r="FU84" s="94">
        <v>0.14496300000000001</v>
      </c>
      <c r="FV84" s="94">
        <v>1.2388E-2</v>
      </c>
      <c r="FW84" s="94">
        <v>0</v>
      </c>
      <c r="FX84" s="94">
        <v>0</v>
      </c>
      <c r="FY84" s="94">
        <v>0</v>
      </c>
      <c r="FZ84" s="94">
        <v>0</v>
      </c>
      <c r="GA84" s="94">
        <v>0</v>
      </c>
      <c r="GB84" s="94">
        <v>0</v>
      </c>
      <c r="GC84" s="94">
        <v>0</v>
      </c>
      <c r="GD84" s="94">
        <v>0</v>
      </c>
      <c r="GE84" s="94">
        <v>0</v>
      </c>
      <c r="GF84" s="94">
        <v>0</v>
      </c>
      <c r="GG84" s="94">
        <v>0</v>
      </c>
      <c r="GH84" s="94">
        <v>0.29345475510000002</v>
      </c>
      <c r="GI84" s="94">
        <v>0</v>
      </c>
      <c r="GJ84" s="94">
        <v>0</v>
      </c>
      <c r="GK84" s="94">
        <v>0</v>
      </c>
      <c r="GL84" s="94">
        <v>0</v>
      </c>
      <c r="GM84" s="94">
        <v>0</v>
      </c>
      <c r="GN84" s="94">
        <v>0</v>
      </c>
      <c r="GO84" s="94">
        <v>0</v>
      </c>
      <c r="GP84" s="94">
        <v>0</v>
      </c>
      <c r="GQ84" s="94">
        <v>0</v>
      </c>
      <c r="GR84" s="94">
        <v>0</v>
      </c>
      <c r="GS84" s="94">
        <v>0</v>
      </c>
      <c r="GT84" s="94">
        <v>0</v>
      </c>
      <c r="GU84" s="94">
        <v>0</v>
      </c>
      <c r="GV84" s="94">
        <v>0</v>
      </c>
      <c r="GW84" s="94">
        <v>0</v>
      </c>
      <c r="GX84" s="94">
        <v>0</v>
      </c>
      <c r="GY84" s="94">
        <v>0</v>
      </c>
      <c r="GZ84" s="94">
        <v>0</v>
      </c>
      <c r="HA84" s="94">
        <v>0</v>
      </c>
      <c r="HB84" s="94">
        <v>0</v>
      </c>
      <c r="HC84" s="94">
        <v>0</v>
      </c>
      <c r="HD84" s="94">
        <v>0</v>
      </c>
      <c r="HE84" s="94">
        <v>0</v>
      </c>
      <c r="HF84" s="94">
        <v>0</v>
      </c>
      <c r="HG84" s="94">
        <v>0</v>
      </c>
      <c r="HH84" s="94">
        <v>0</v>
      </c>
      <c r="HI84" s="94">
        <v>0</v>
      </c>
      <c r="HJ84" s="94">
        <v>0</v>
      </c>
      <c r="HK84" s="94">
        <v>0</v>
      </c>
      <c r="HL84" s="94">
        <v>0</v>
      </c>
      <c r="HM84" s="94">
        <v>0</v>
      </c>
      <c r="HN84" s="94">
        <v>0.26558999999999999</v>
      </c>
      <c r="HO84" s="94">
        <v>0.44630999999999998</v>
      </c>
      <c r="HP84" s="94">
        <v>0</v>
      </c>
      <c r="HQ84" s="94">
        <v>0</v>
      </c>
      <c r="HR84" s="94">
        <v>0</v>
      </c>
      <c r="HS84" s="94">
        <v>0</v>
      </c>
      <c r="HT84" s="94">
        <v>0</v>
      </c>
      <c r="HU84" s="94">
        <v>0</v>
      </c>
      <c r="HV84" s="94">
        <v>0</v>
      </c>
      <c r="HW84" s="94">
        <v>0</v>
      </c>
      <c r="HX84" s="94">
        <v>0</v>
      </c>
      <c r="HY84" s="94">
        <v>0</v>
      </c>
      <c r="HZ84" s="94">
        <v>1.00762</v>
      </c>
      <c r="IA84" s="94">
        <v>0</v>
      </c>
      <c r="IB84" s="94">
        <v>0.19738</v>
      </c>
      <c r="IC84" s="94">
        <v>0</v>
      </c>
      <c r="ID84" s="94">
        <v>0</v>
      </c>
      <c r="IE84" s="94">
        <v>0</v>
      </c>
      <c r="IF84" s="94">
        <v>0</v>
      </c>
      <c r="IG84" s="94">
        <v>0</v>
      </c>
      <c r="IH84" s="94">
        <v>0</v>
      </c>
      <c r="II84" s="94">
        <v>0</v>
      </c>
      <c r="IJ84" s="94">
        <v>0</v>
      </c>
      <c r="IK84" s="94">
        <v>0</v>
      </c>
      <c r="IL84" s="94">
        <v>0</v>
      </c>
      <c r="IM84" s="94">
        <v>0</v>
      </c>
      <c r="IN84" s="94">
        <v>0</v>
      </c>
      <c r="IO84" s="94">
        <v>0</v>
      </c>
      <c r="IP84" s="94">
        <v>0</v>
      </c>
      <c r="IQ84" s="94">
        <v>0</v>
      </c>
      <c r="IR84" s="94">
        <v>0</v>
      </c>
      <c r="IS84" s="94">
        <v>0.53836200000000001</v>
      </c>
      <c r="IT84" s="94">
        <v>0</v>
      </c>
      <c r="IU84" s="94">
        <v>0</v>
      </c>
      <c r="IV84" s="94">
        <v>0</v>
      </c>
      <c r="IW84" s="94">
        <v>0.129331</v>
      </c>
      <c r="IX84" s="94">
        <v>0.34484999999999993</v>
      </c>
      <c r="IY84" s="94">
        <v>7.2323999999999999E-2</v>
      </c>
      <c r="IZ84" s="94">
        <v>0.34720000000000006</v>
      </c>
      <c r="JA84" s="94">
        <v>0</v>
      </c>
      <c r="JB84" s="94">
        <v>0</v>
      </c>
      <c r="JC84" s="94">
        <v>0</v>
      </c>
      <c r="JD84" s="94">
        <v>0.10633280000000001</v>
      </c>
      <c r="JE84" s="94">
        <v>3.4835899999999996E-2</v>
      </c>
      <c r="JF84" s="94">
        <v>0</v>
      </c>
      <c r="JG84" s="94">
        <v>0</v>
      </c>
      <c r="JH84" s="94">
        <v>0</v>
      </c>
      <c r="JI84" s="94">
        <v>8.8088000000000003E-3</v>
      </c>
      <c r="JJ84" s="94">
        <v>0</v>
      </c>
      <c r="JK84" s="94">
        <v>1.5993149400000007E-2</v>
      </c>
      <c r="JL84" s="94">
        <v>0</v>
      </c>
      <c r="JM84" s="94">
        <v>2.9873999999999999E-3</v>
      </c>
      <c r="JN84" s="94">
        <v>0</v>
      </c>
      <c r="JO84" s="94">
        <v>0</v>
      </c>
      <c r="JP84" s="94">
        <v>0</v>
      </c>
      <c r="JQ84" s="94">
        <v>0</v>
      </c>
      <c r="JR84" s="94">
        <v>0</v>
      </c>
      <c r="JS84" s="94">
        <v>0</v>
      </c>
      <c r="JT84" s="94">
        <v>0</v>
      </c>
      <c r="JU84" s="94">
        <v>0</v>
      </c>
      <c r="JV84" s="94">
        <v>0</v>
      </c>
      <c r="JW84" s="94">
        <v>0</v>
      </c>
      <c r="JX84" s="94">
        <v>0</v>
      </c>
      <c r="JY84" s="94">
        <v>0</v>
      </c>
      <c r="JZ84" s="94">
        <v>0</v>
      </c>
      <c r="KA84" s="94">
        <v>0</v>
      </c>
      <c r="KB84" s="94">
        <v>0</v>
      </c>
      <c r="KC84" s="94">
        <v>0</v>
      </c>
      <c r="KD84" s="94">
        <v>8.4915000000000001E-4</v>
      </c>
      <c r="KE84" s="94">
        <v>0</v>
      </c>
      <c r="KF84" s="94">
        <v>0</v>
      </c>
      <c r="KG84" s="94">
        <v>0</v>
      </c>
      <c r="KH84" s="94">
        <v>0</v>
      </c>
      <c r="KI84" s="94">
        <v>0</v>
      </c>
      <c r="KJ84" s="94">
        <v>0</v>
      </c>
      <c r="KK84" s="94">
        <v>0</v>
      </c>
      <c r="KL84" s="94">
        <v>0</v>
      </c>
      <c r="KM84" s="94">
        <v>0</v>
      </c>
      <c r="KN84" s="94">
        <v>0</v>
      </c>
      <c r="KO84" s="94">
        <v>0</v>
      </c>
      <c r="KP84" s="94">
        <v>0</v>
      </c>
      <c r="KQ84" s="94">
        <v>0</v>
      </c>
      <c r="KR84" s="94">
        <v>0</v>
      </c>
      <c r="KS84" s="94">
        <v>0</v>
      </c>
      <c r="KT84" s="94">
        <v>0</v>
      </c>
      <c r="KU84" s="94">
        <v>0</v>
      </c>
      <c r="KV84" s="94">
        <v>0</v>
      </c>
      <c r="KW84" s="94">
        <v>0</v>
      </c>
      <c r="KX84" s="94">
        <v>0</v>
      </c>
      <c r="KY84" s="94">
        <v>0</v>
      </c>
      <c r="KZ84" s="94">
        <v>0</v>
      </c>
      <c r="LA84" s="94">
        <v>0</v>
      </c>
      <c r="LB84" s="94">
        <v>0</v>
      </c>
      <c r="LC84" s="94">
        <v>0</v>
      </c>
      <c r="LD84" s="94">
        <v>0</v>
      </c>
      <c r="LE84" s="94">
        <v>0</v>
      </c>
      <c r="LF84" s="94">
        <v>0</v>
      </c>
      <c r="LG84" s="94">
        <v>0</v>
      </c>
      <c r="LH84" s="94">
        <v>2.5957109000000003</v>
      </c>
      <c r="LI84" s="94">
        <v>0.26142919999999997</v>
      </c>
      <c r="LJ84" s="94">
        <v>0</v>
      </c>
      <c r="LK84" s="94">
        <v>0</v>
      </c>
      <c r="LL84" s="94">
        <v>0</v>
      </c>
      <c r="LM84" s="94">
        <v>0</v>
      </c>
      <c r="LN84" s="94">
        <v>0</v>
      </c>
      <c r="LO84" s="94">
        <v>0</v>
      </c>
      <c r="LP84" s="94">
        <v>0</v>
      </c>
      <c r="LQ84" s="94">
        <v>0</v>
      </c>
      <c r="LR84" s="94">
        <v>0</v>
      </c>
      <c r="LS84" s="94">
        <v>1.5255599999999998E-2</v>
      </c>
      <c r="LT84" s="94">
        <v>0</v>
      </c>
      <c r="LU84" s="94">
        <v>2.5369000000000004E-3</v>
      </c>
      <c r="LV84" s="94">
        <v>0</v>
      </c>
      <c r="LW84" s="94">
        <v>0</v>
      </c>
      <c r="LX84" s="94">
        <v>0</v>
      </c>
      <c r="LY84" s="94">
        <v>0</v>
      </c>
      <c r="LZ84" s="94">
        <v>0</v>
      </c>
      <c r="MA84" s="94">
        <v>0</v>
      </c>
      <c r="MB84" s="94">
        <v>0</v>
      </c>
      <c r="MC84" s="94">
        <v>0</v>
      </c>
      <c r="MD84" s="94">
        <v>0</v>
      </c>
      <c r="ME84" s="94">
        <v>0</v>
      </c>
      <c r="MF84" s="94">
        <v>0</v>
      </c>
      <c r="MG84" s="94">
        <v>0</v>
      </c>
      <c r="MH84" s="94">
        <v>0</v>
      </c>
      <c r="MI84" s="94">
        <v>0</v>
      </c>
      <c r="MJ84" s="94">
        <v>0</v>
      </c>
      <c r="MK84" s="94">
        <v>0</v>
      </c>
      <c r="ML84" s="94">
        <v>0</v>
      </c>
      <c r="MM84" s="94">
        <v>0</v>
      </c>
      <c r="MN84" s="94">
        <v>0</v>
      </c>
      <c r="MO84" s="94">
        <v>0</v>
      </c>
      <c r="MP84" s="94">
        <v>0</v>
      </c>
      <c r="MQ84" s="94">
        <v>0</v>
      </c>
      <c r="MR84" s="94">
        <v>0</v>
      </c>
      <c r="MS84" s="94">
        <v>0</v>
      </c>
      <c r="MT84" s="94">
        <v>0</v>
      </c>
      <c r="MU84" s="94">
        <v>0</v>
      </c>
      <c r="MV84" s="94">
        <v>0</v>
      </c>
      <c r="MW84" s="94">
        <v>0</v>
      </c>
      <c r="MX84" s="94">
        <v>0</v>
      </c>
      <c r="MY84" s="94">
        <v>0</v>
      </c>
      <c r="MZ84" s="94">
        <v>0</v>
      </c>
      <c r="NA84" s="94">
        <v>0</v>
      </c>
      <c r="NB84" s="94">
        <v>0</v>
      </c>
      <c r="NC84" s="94">
        <v>0</v>
      </c>
      <c r="ND84" s="94">
        <v>0</v>
      </c>
      <c r="NE84" s="94">
        <v>0</v>
      </c>
      <c r="NF84" s="94">
        <v>0</v>
      </c>
      <c r="NG84" s="94">
        <v>0</v>
      </c>
      <c r="NH84" s="94">
        <v>0</v>
      </c>
      <c r="NI84" s="94">
        <v>0</v>
      </c>
      <c r="NJ84" s="94">
        <v>0</v>
      </c>
      <c r="NK84" s="94">
        <v>0</v>
      </c>
      <c r="NL84" s="94">
        <v>0</v>
      </c>
      <c r="NM84" s="94">
        <v>0</v>
      </c>
      <c r="NN84" s="94">
        <v>0</v>
      </c>
      <c r="NO84" s="94">
        <v>0</v>
      </c>
      <c r="NP84" s="94">
        <v>0</v>
      </c>
      <c r="NQ84" s="94">
        <v>0</v>
      </c>
      <c r="NR84" s="94">
        <v>0</v>
      </c>
      <c r="NS84" s="94">
        <v>0</v>
      </c>
      <c r="NT84" s="94">
        <v>0</v>
      </c>
      <c r="NU84" s="94">
        <v>0</v>
      </c>
      <c r="NV84" s="94">
        <v>0</v>
      </c>
      <c r="NW84" s="94">
        <v>0</v>
      </c>
      <c r="NX84" s="94">
        <v>0</v>
      </c>
      <c r="NY84" s="94">
        <v>0</v>
      </c>
      <c r="NZ84" s="94">
        <v>0</v>
      </c>
      <c r="OA84" s="94">
        <v>0</v>
      </c>
      <c r="OB84" s="94">
        <v>0</v>
      </c>
      <c r="OC84" s="94">
        <v>0</v>
      </c>
      <c r="OD84" s="94">
        <v>0</v>
      </c>
      <c r="OE84" s="94">
        <v>0</v>
      </c>
      <c r="OF84" s="94">
        <v>8.7909999999999985E-4</v>
      </c>
      <c r="OG84" s="94">
        <v>0</v>
      </c>
      <c r="OH84" s="94">
        <v>0</v>
      </c>
      <c r="OI84" s="94">
        <v>0</v>
      </c>
      <c r="OJ84" s="94">
        <v>0</v>
      </c>
      <c r="OK84" s="94">
        <v>0</v>
      </c>
      <c r="OL84" s="94">
        <v>0</v>
      </c>
      <c r="OM84" s="94">
        <v>0</v>
      </c>
      <c r="ON84" s="94">
        <v>0</v>
      </c>
      <c r="OO84" s="94">
        <v>8.4667579681274904E-2</v>
      </c>
      <c r="OP84" s="94">
        <v>0</v>
      </c>
      <c r="OQ84" s="94">
        <v>0</v>
      </c>
      <c r="OR84" s="94">
        <v>0</v>
      </c>
      <c r="OS84" s="94">
        <v>0</v>
      </c>
      <c r="OT84" s="94">
        <v>0</v>
      </c>
      <c r="OU84" s="94">
        <v>1.8545999999999999E-3</v>
      </c>
      <c r="OV84" s="94">
        <v>0</v>
      </c>
      <c r="OW84" s="94">
        <v>0</v>
      </c>
      <c r="OX84" s="94">
        <v>0</v>
      </c>
      <c r="OY84" s="94">
        <v>0</v>
      </c>
      <c r="OZ84" s="94">
        <v>0</v>
      </c>
      <c r="PA84" s="94">
        <v>0</v>
      </c>
      <c r="PB84" s="94">
        <v>0</v>
      </c>
      <c r="PC84" s="94">
        <v>0</v>
      </c>
      <c r="PD84" s="94">
        <v>0</v>
      </c>
      <c r="PE84" s="94">
        <v>0</v>
      </c>
      <c r="PF84" s="94">
        <v>0</v>
      </c>
      <c r="PG84" s="94">
        <v>0</v>
      </c>
      <c r="PH84" s="94">
        <v>0</v>
      </c>
      <c r="PI84" s="94">
        <v>0</v>
      </c>
      <c r="PJ84" s="94">
        <v>0</v>
      </c>
      <c r="PK84" s="94">
        <v>0</v>
      </c>
      <c r="PL84" s="94">
        <v>0</v>
      </c>
      <c r="PM84" s="94">
        <v>0</v>
      </c>
      <c r="PN84" s="94">
        <v>0</v>
      </c>
      <c r="PO84" s="94">
        <v>0</v>
      </c>
      <c r="PP84" s="94">
        <v>0</v>
      </c>
      <c r="PQ84" s="94">
        <v>0</v>
      </c>
      <c r="PR84" s="94">
        <v>0</v>
      </c>
      <c r="PS84" s="94">
        <v>0</v>
      </c>
      <c r="PT84" s="94">
        <v>0</v>
      </c>
      <c r="PU84" s="94">
        <v>0</v>
      </c>
      <c r="PV84" s="94">
        <v>0</v>
      </c>
      <c r="PW84" s="94">
        <v>0</v>
      </c>
      <c r="PX84" s="94">
        <v>0</v>
      </c>
      <c r="PY84" s="94">
        <v>0</v>
      </c>
      <c r="PZ84" s="94">
        <v>0</v>
      </c>
      <c r="QA84" s="94">
        <v>1.8404E-2</v>
      </c>
      <c r="QB84" s="94">
        <v>5.5879999999999999E-2</v>
      </c>
      <c r="QC84" s="94">
        <v>1.5260000000000003E-2</v>
      </c>
      <c r="QD84" s="94">
        <v>9.3400000000000011E-2</v>
      </c>
      <c r="QE84" s="94">
        <v>0</v>
      </c>
      <c r="QF84" s="94">
        <v>0</v>
      </c>
      <c r="QG84" s="94">
        <v>7.5789999999999996E-2</v>
      </c>
      <c r="QH84" s="94">
        <v>0</v>
      </c>
      <c r="QI84" s="94">
        <v>0</v>
      </c>
      <c r="QJ84" s="94">
        <v>0</v>
      </c>
      <c r="QK84" s="94">
        <v>0</v>
      </c>
      <c r="QL84" s="94">
        <v>0</v>
      </c>
      <c r="QM84" s="94">
        <v>0</v>
      </c>
      <c r="QN84" s="94">
        <v>0</v>
      </c>
      <c r="QO84" s="94">
        <v>0</v>
      </c>
      <c r="QP84" s="94">
        <v>0</v>
      </c>
      <c r="QQ84" s="94">
        <v>0</v>
      </c>
      <c r="QR84" s="94">
        <v>3.5931000000000005E-2</v>
      </c>
      <c r="QS84" s="94">
        <v>0</v>
      </c>
      <c r="QT84" s="94">
        <v>0</v>
      </c>
      <c r="QU84" s="94">
        <v>0.10600863000000001</v>
      </c>
      <c r="QV84" s="94">
        <v>0</v>
      </c>
      <c r="QW84" s="94">
        <v>6.3480554397098267E-3</v>
      </c>
      <c r="QX84" s="94">
        <v>0</v>
      </c>
      <c r="QY84" s="94">
        <v>0</v>
      </c>
      <c r="QZ84" s="94">
        <v>0</v>
      </c>
      <c r="RA84" s="94">
        <v>0</v>
      </c>
      <c r="RB84" s="94">
        <v>0</v>
      </c>
      <c r="RC84" s="94">
        <v>0</v>
      </c>
      <c r="RD84" s="94">
        <v>0</v>
      </c>
      <c r="RE84" s="94">
        <v>0</v>
      </c>
      <c r="RF84" s="94">
        <v>0</v>
      </c>
      <c r="RG84" s="94">
        <v>0</v>
      </c>
      <c r="RH84" s="94">
        <v>0</v>
      </c>
      <c r="RI84" s="94">
        <v>0</v>
      </c>
      <c r="RJ84" s="94">
        <v>0</v>
      </c>
      <c r="RK84" s="94">
        <v>0</v>
      </c>
      <c r="RL84" s="94">
        <v>0</v>
      </c>
      <c r="RM84" s="94">
        <v>0</v>
      </c>
      <c r="RN84" s="94">
        <v>0</v>
      </c>
      <c r="RO84" s="94">
        <v>0</v>
      </c>
      <c r="RP84" s="94">
        <v>0</v>
      </c>
      <c r="RQ84" s="94">
        <v>0</v>
      </c>
      <c r="RR84" s="94">
        <v>0</v>
      </c>
      <c r="RS84" s="94">
        <v>1.4766E-2</v>
      </c>
      <c r="RT84" s="94">
        <v>0</v>
      </c>
      <c r="RU84" s="94">
        <v>0</v>
      </c>
      <c r="RV84" s="94">
        <v>0</v>
      </c>
      <c r="RW84" s="94">
        <v>0</v>
      </c>
      <c r="RX84" s="94">
        <v>0</v>
      </c>
      <c r="RY84" s="94">
        <v>0</v>
      </c>
      <c r="RZ84" s="94">
        <v>0</v>
      </c>
      <c r="SA84" s="94">
        <v>0</v>
      </c>
      <c r="SB84" s="94">
        <v>0</v>
      </c>
      <c r="SC84" s="94">
        <v>0</v>
      </c>
      <c r="SD84" s="94">
        <v>0</v>
      </c>
      <c r="SE84" s="94">
        <v>0</v>
      </c>
      <c r="SF84" s="94">
        <v>0</v>
      </c>
      <c r="SG84" s="94">
        <v>0.28160000000000002</v>
      </c>
      <c r="SH84" s="94">
        <v>0</v>
      </c>
      <c r="SI84" s="94">
        <v>0</v>
      </c>
      <c r="SJ84" s="94">
        <v>0</v>
      </c>
      <c r="SK84" s="94">
        <v>0.57472000000000001</v>
      </c>
      <c r="SL84" s="94">
        <v>0</v>
      </c>
      <c r="SM84" s="94">
        <v>0</v>
      </c>
      <c r="SN84" s="94">
        <v>0</v>
      </c>
      <c r="SO84" s="94">
        <v>0</v>
      </c>
      <c r="SP84" s="94">
        <v>0.46905999999999998</v>
      </c>
      <c r="SQ84" s="94">
        <v>0</v>
      </c>
      <c r="SR84" s="94">
        <v>9.265000000000001E-2</v>
      </c>
      <c r="SS84" s="94">
        <v>0.31064999999999998</v>
      </c>
      <c r="ST84" s="94">
        <v>0.10695</v>
      </c>
      <c r="SU84" s="94">
        <v>0</v>
      </c>
      <c r="SV84" s="94">
        <v>0</v>
      </c>
      <c r="SW84" s="94">
        <v>0</v>
      </c>
      <c r="SX84" s="94">
        <v>0</v>
      </c>
      <c r="SY84" s="94">
        <v>0</v>
      </c>
      <c r="SZ84" s="94">
        <v>0</v>
      </c>
      <c r="TA84" s="94">
        <v>0</v>
      </c>
      <c r="TB84" s="94">
        <v>0</v>
      </c>
      <c r="TC84" s="94">
        <v>0</v>
      </c>
      <c r="TD84" s="94">
        <v>0</v>
      </c>
      <c r="TE84" s="94">
        <v>0</v>
      </c>
      <c r="TF84" s="94">
        <v>0</v>
      </c>
      <c r="TG84" s="94">
        <v>0</v>
      </c>
      <c r="TH84" s="94">
        <v>0</v>
      </c>
      <c r="TI84" s="94">
        <v>0</v>
      </c>
      <c r="TJ84" s="94">
        <v>0</v>
      </c>
      <c r="TK84" s="94">
        <v>0</v>
      </c>
      <c r="TL84" s="94">
        <v>0</v>
      </c>
      <c r="TM84" s="94">
        <v>0</v>
      </c>
      <c r="TN84" s="94">
        <v>0</v>
      </c>
      <c r="TO84" s="94">
        <v>0</v>
      </c>
      <c r="TP84" s="94">
        <v>0</v>
      </c>
      <c r="TQ84" s="94">
        <v>0</v>
      </c>
      <c r="TR84" s="94">
        <v>0</v>
      </c>
      <c r="TS84" s="94">
        <v>0</v>
      </c>
      <c r="TT84" s="94">
        <v>0</v>
      </c>
      <c r="TU84" s="94">
        <v>0</v>
      </c>
      <c r="TV84" s="94">
        <v>0</v>
      </c>
      <c r="TW84" s="94">
        <v>8.3999999999999995E-3</v>
      </c>
      <c r="TX84" s="94">
        <v>5.9150000000000001E-2</v>
      </c>
      <c r="TY84" s="94">
        <v>2.4000000000000001E-4</v>
      </c>
      <c r="TZ84" s="94">
        <v>4.8359999999999993E-2</v>
      </c>
      <c r="UA84" s="94">
        <v>0.12229100000000001</v>
      </c>
      <c r="UB84" s="94">
        <v>8.5140000000000007E-3</v>
      </c>
      <c r="UC84" s="94">
        <v>1.5206198460211722E-2</v>
      </c>
      <c r="UD84" s="94">
        <v>0</v>
      </c>
      <c r="UE84" s="94">
        <v>0</v>
      </c>
      <c r="UF84" s="94">
        <v>0</v>
      </c>
      <c r="UG84" s="94">
        <v>0</v>
      </c>
      <c r="UH84" s="94">
        <v>0</v>
      </c>
      <c r="UI84" s="94">
        <v>5.7421799999999995E-2</v>
      </c>
      <c r="UJ84" s="94">
        <v>9.4573700000000011E-2</v>
      </c>
      <c r="UK84" s="94">
        <v>0</v>
      </c>
      <c r="UL84" s="94">
        <v>0</v>
      </c>
      <c r="UM84" s="94">
        <v>2.2030853186533043E-3</v>
      </c>
      <c r="UN84" s="94">
        <v>0</v>
      </c>
      <c r="UO84" s="94">
        <v>0</v>
      </c>
      <c r="UP84" s="94">
        <v>0</v>
      </c>
      <c r="UQ84" s="94">
        <v>0</v>
      </c>
      <c r="UR84" s="94">
        <v>0</v>
      </c>
      <c r="US84" s="94">
        <v>0</v>
      </c>
      <c r="UT84" s="94">
        <v>0</v>
      </c>
      <c r="UU84" s="94">
        <v>0</v>
      </c>
      <c r="UV84" s="94">
        <v>0</v>
      </c>
      <c r="UW84" s="94">
        <v>0</v>
      </c>
      <c r="UX84" s="94">
        <v>0</v>
      </c>
      <c r="UY84" s="94">
        <v>0</v>
      </c>
      <c r="UZ84" s="94">
        <v>1.5679999999999999E-2</v>
      </c>
      <c r="VA84" s="94">
        <v>4.5599999999999998E-3</v>
      </c>
      <c r="VB84" s="94">
        <v>0</v>
      </c>
      <c r="VC84" s="94">
        <v>0</v>
      </c>
      <c r="VD84" s="94">
        <v>0</v>
      </c>
      <c r="VE84" s="94">
        <v>8.0000000000000002E-3</v>
      </c>
      <c r="VF84" s="94">
        <v>0</v>
      </c>
      <c r="VG84" s="94">
        <v>0</v>
      </c>
      <c r="VH84" s="94">
        <v>0</v>
      </c>
      <c r="VI84" s="94">
        <v>0</v>
      </c>
      <c r="VJ84" s="94">
        <v>0</v>
      </c>
      <c r="VK84" s="94">
        <v>0</v>
      </c>
      <c r="VL84" s="94">
        <v>0</v>
      </c>
      <c r="VM84" s="94">
        <v>0</v>
      </c>
      <c r="VN84" s="94">
        <v>0</v>
      </c>
      <c r="VO84" s="94">
        <v>0</v>
      </c>
      <c r="VP84" s="94">
        <v>0</v>
      </c>
      <c r="VQ84" s="94">
        <v>1.3411108446501906E-2</v>
      </c>
      <c r="VR84" s="94">
        <v>1.411882701725301E-2</v>
      </c>
      <c r="VS84" s="94">
        <v>0</v>
      </c>
      <c r="VT84" s="94">
        <v>0</v>
      </c>
      <c r="VU84" s="94">
        <v>1.1199999999999999E-3</v>
      </c>
      <c r="VV84" s="94">
        <v>0</v>
      </c>
      <c r="VW84" s="94">
        <v>0</v>
      </c>
      <c r="VX84" s="94">
        <v>0</v>
      </c>
      <c r="VY84" s="94">
        <v>0</v>
      </c>
      <c r="VZ84" s="94">
        <v>2.0540000000000003E-2</v>
      </c>
      <c r="WA84" s="94">
        <v>1.3375875148966493E-2</v>
      </c>
      <c r="WB84" s="94">
        <v>0</v>
      </c>
      <c r="WC84" s="94">
        <v>0</v>
      </c>
      <c r="WD84" s="94">
        <v>0</v>
      </c>
      <c r="WE84" s="94">
        <v>0</v>
      </c>
      <c r="WF84" s="94">
        <v>0</v>
      </c>
      <c r="WG84" s="94">
        <v>0</v>
      </c>
      <c r="WH84" s="94">
        <v>0</v>
      </c>
      <c r="WI84" s="94">
        <v>0</v>
      </c>
      <c r="WJ84" s="94">
        <v>0</v>
      </c>
      <c r="WK84" s="94">
        <v>0</v>
      </c>
      <c r="WL84" s="94">
        <v>0</v>
      </c>
      <c r="WM84" s="94">
        <v>1.9672448805460749E-2</v>
      </c>
      <c r="WN84" s="94">
        <v>0.10891964285714285</v>
      </c>
      <c r="WO84" s="94">
        <v>0</v>
      </c>
      <c r="WP84" s="94">
        <v>0</v>
      </c>
      <c r="WQ84" s="94">
        <v>2.3267278620471125E-2</v>
      </c>
      <c r="WR84" s="94">
        <v>2.1467571479524506E-3</v>
      </c>
      <c r="WS84" s="94">
        <v>0</v>
      </c>
      <c r="WT84" s="94">
        <v>0</v>
      </c>
      <c r="WU84" s="94">
        <v>0</v>
      </c>
      <c r="WV84" s="94">
        <v>0</v>
      </c>
      <c r="WW84" s="94">
        <v>0</v>
      </c>
      <c r="WX84" s="94">
        <v>0</v>
      </c>
      <c r="WY84" s="94">
        <v>0</v>
      </c>
      <c r="WZ84" s="94">
        <v>0</v>
      </c>
      <c r="XA84" s="94">
        <v>0</v>
      </c>
      <c r="XB84" s="94">
        <v>3.3159999999999995E-3</v>
      </c>
      <c r="XC84" s="94">
        <v>3.5294117647058825E-3</v>
      </c>
      <c r="XD84" s="94">
        <v>3.7529411764705881E-2</v>
      </c>
      <c r="XE84" s="94">
        <v>0</v>
      </c>
      <c r="XF84" s="94">
        <v>0</v>
      </c>
      <c r="XG84" s="94">
        <v>5.7564000000000001E-3</v>
      </c>
      <c r="XH84" s="94">
        <v>1.30749E-2</v>
      </c>
      <c r="XI84" s="94">
        <v>0</v>
      </c>
      <c r="XJ84" s="94">
        <v>0</v>
      </c>
      <c r="XK84" s="94">
        <v>0</v>
      </c>
      <c r="XL84" s="94">
        <v>1.4267099999999999</v>
      </c>
      <c r="XM84" s="94">
        <v>0</v>
      </c>
      <c r="XN84" s="94">
        <v>0</v>
      </c>
      <c r="XO84" s="94">
        <v>0</v>
      </c>
      <c r="XP84" s="94">
        <v>0</v>
      </c>
      <c r="XQ84" s="94">
        <v>0</v>
      </c>
      <c r="XR84" s="94">
        <v>0</v>
      </c>
      <c r="XS84" s="94">
        <v>0</v>
      </c>
      <c r="XT84" s="94">
        <v>0</v>
      </c>
      <c r="XU84" s="94">
        <v>0.16128599999999998</v>
      </c>
      <c r="XV84" s="94">
        <v>0</v>
      </c>
      <c r="XW84" s="94">
        <v>0</v>
      </c>
      <c r="XX84" s="94">
        <v>0</v>
      </c>
      <c r="XY84" s="94">
        <v>0</v>
      </c>
      <c r="XZ84" s="94">
        <v>0</v>
      </c>
      <c r="YA84" s="94">
        <v>0</v>
      </c>
      <c r="YB84" s="94">
        <v>0</v>
      </c>
      <c r="YC84" s="94">
        <v>0</v>
      </c>
      <c r="YD84" s="94">
        <v>0</v>
      </c>
      <c r="YE84" s="23"/>
    </row>
    <row r="85" spans="1:655" x14ac:dyDescent="0.55000000000000004">
      <c r="A85" t="s">
        <v>18</v>
      </c>
      <c r="B85" s="94">
        <v>0</v>
      </c>
      <c r="C85" s="94">
        <v>0</v>
      </c>
      <c r="D85" s="94">
        <v>0</v>
      </c>
      <c r="E85" s="94">
        <v>0</v>
      </c>
      <c r="F85" s="94">
        <v>0</v>
      </c>
      <c r="G85" s="94">
        <v>0</v>
      </c>
      <c r="H85" s="94">
        <v>0</v>
      </c>
      <c r="I85" s="94">
        <v>0</v>
      </c>
      <c r="J85" s="94">
        <v>0</v>
      </c>
      <c r="K85" s="94">
        <v>0.19425000000000001</v>
      </c>
      <c r="L85" s="94">
        <v>0.66932000000000003</v>
      </c>
      <c r="M85" s="94">
        <v>1.5661200000000002</v>
      </c>
      <c r="N85" s="94">
        <v>0</v>
      </c>
      <c r="O85" s="94">
        <v>0</v>
      </c>
      <c r="P85" s="94">
        <v>0.40131</v>
      </c>
      <c r="Q85" s="94">
        <v>0</v>
      </c>
      <c r="R85" s="94">
        <v>0</v>
      </c>
      <c r="S85" s="94">
        <v>0</v>
      </c>
      <c r="T85" s="94">
        <v>0</v>
      </c>
      <c r="U85" s="94">
        <v>0</v>
      </c>
      <c r="V85" s="94">
        <v>0</v>
      </c>
      <c r="W85" s="94">
        <v>0</v>
      </c>
      <c r="X85" s="94">
        <v>0</v>
      </c>
      <c r="Y85" s="94">
        <v>0</v>
      </c>
      <c r="Z85" s="94">
        <v>0</v>
      </c>
      <c r="AA85" s="94">
        <v>0.28014000000000006</v>
      </c>
      <c r="AB85" s="94">
        <v>0</v>
      </c>
      <c r="AC85" s="94">
        <v>0</v>
      </c>
      <c r="AD85" s="94">
        <v>0</v>
      </c>
      <c r="AE85" s="94">
        <v>0</v>
      </c>
      <c r="AF85" s="94">
        <v>0</v>
      </c>
      <c r="AG85" s="94">
        <v>0</v>
      </c>
      <c r="AH85" s="94">
        <v>0.26783999999999997</v>
      </c>
      <c r="AI85" s="94">
        <v>0</v>
      </c>
      <c r="AJ85" s="94">
        <v>0</v>
      </c>
      <c r="AK85" s="94">
        <v>0</v>
      </c>
      <c r="AL85" s="94">
        <v>0</v>
      </c>
      <c r="AM85" s="94">
        <v>0</v>
      </c>
      <c r="AN85" s="94">
        <v>0</v>
      </c>
      <c r="AO85" s="94">
        <v>0</v>
      </c>
      <c r="AP85" s="94">
        <v>0</v>
      </c>
      <c r="AQ85" s="94">
        <v>0</v>
      </c>
      <c r="AR85" s="94">
        <v>0</v>
      </c>
      <c r="AS85" s="94">
        <v>0</v>
      </c>
      <c r="AT85" s="94">
        <v>0</v>
      </c>
      <c r="AU85" s="94">
        <v>0</v>
      </c>
      <c r="AV85" s="94">
        <v>0</v>
      </c>
      <c r="AW85" s="94">
        <v>0</v>
      </c>
      <c r="AX85" s="94">
        <v>0</v>
      </c>
      <c r="AY85" s="94">
        <v>0</v>
      </c>
      <c r="AZ85" s="94">
        <v>0</v>
      </c>
      <c r="BA85" s="94">
        <v>0</v>
      </c>
      <c r="BB85" s="94">
        <v>0</v>
      </c>
      <c r="BC85" s="94">
        <v>0</v>
      </c>
      <c r="BD85" s="94">
        <v>0</v>
      </c>
      <c r="BE85" s="94">
        <v>0</v>
      </c>
      <c r="BF85" s="94">
        <v>0</v>
      </c>
      <c r="BG85" s="94">
        <v>0</v>
      </c>
      <c r="BH85" s="94">
        <v>0</v>
      </c>
      <c r="BI85" s="94">
        <v>4.2770000000000002E-2</v>
      </c>
      <c r="BJ85" s="94">
        <v>0</v>
      </c>
      <c r="BK85" s="94">
        <v>0</v>
      </c>
      <c r="BL85" s="94">
        <v>0</v>
      </c>
      <c r="BM85" s="94">
        <v>0</v>
      </c>
      <c r="BN85" s="94">
        <v>0</v>
      </c>
      <c r="BO85" s="94">
        <v>0</v>
      </c>
      <c r="BP85" s="94">
        <v>2.2944999999999997E-3</v>
      </c>
      <c r="BQ85" s="94">
        <v>0</v>
      </c>
      <c r="BR85" s="94">
        <v>0</v>
      </c>
      <c r="BS85" s="94">
        <v>0</v>
      </c>
      <c r="BT85" s="94">
        <v>0</v>
      </c>
      <c r="BU85" s="94">
        <v>0</v>
      </c>
      <c r="BV85" s="94">
        <v>0</v>
      </c>
      <c r="BW85" s="94">
        <v>0</v>
      </c>
      <c r="BX85" s="94">
        <v>0</v>
      </c>
      <c r="BY85" s="94">
        <v>0</v>
      </c>
      <c r="BZ85" s="94">
        <v>0</v>
      </c>
      <c r="CA85" s="94">
        <v>0</v>
      </c>
      <c r="CB85" s="94">
        <v>0</v>
      </c>
      <c r="CC85" s="94">
        <v>0</v>
      </c>
      <c r="CD85" s="94">
        <v>0</v>
      </c>
      <c r="CE85" s="94">
        <v>0</v>
      </c>
      <c r="CF85" s="94">
        <v>0</v>
      </c>
      <c r="CG85" s="94">
        <v>0</v>
      </c>
      <c r="CH85" s="94">
        <v>0</v>
      </c>
      <c r="CI85" s="94">
        <v>0</v>
      </c>
      <c r="CJ85" s="94">
        <v>0.58560000000000001</v>
      </c>
      <c r="CK85" s="94">
        <v>0.11252000000000001</v>
      </c>
      <c r="CL85" s="94">
        <v>1.8199999999999997E-2</v>
      </c>
      <c r="CM85" s="94">
        <v>0</v>
      </c>
      <c r="CN85" s="94">
        <v>0</v>
      </c>
      <c r="CO85" s="94">
        <v>0</v>
      </c>
      <c r="CP85" s="94">
        <v>0</v>
      </c>
      <c r="CQ85" s="94">
        <v>1.7420000000000001E-2</v>
      </c>
      <c r="CR85" s="94">
        <v>0</v>
      </c>
      <c r="CS85" s="94">
        <v>0</v>
      </c>
      <c r="CT85" s="94">
        <v>8.4865600000000013E-2</v>
      </c>
      <c r="CU85" s="94">
        <v>0</v>
      </c>
      <c r="CV85" s="94">
        <v>2.4674399999999999E-2</v>
      </c>
      <c r="CW85" s="94">
        <v>0</v>
      </c>
      <c r="CX85" s="94">
        <v>0</v>
      </c>
      <c r="CY85" s="94">
        <v>0</v>
      </c>
      <c r="CZ85" s="94">
        <v>1.1000000000000001E-2</v>
      </c>
      <c r="DA85" s="94">
        <v>0</v>
      </c>
      <c r="DB85" s="94">
        <v>0</v>
      </c>
      <c r="DC85" s="94">
        <v>2.7700000000000006E-2</v>
      </c>
      <c r="DD85" s="94">
        <v>2.9234400000000004E-2</v>
      </c>
      <c r="DE85" s="94">
        <v>0</v>
      </c>
      <c r="DF85" s="94">
        <v>6.8339999999999998E-2</v>
      </c>
      <c r="DG85" s="94">
        <v>0</v>
      </c>
      <c r="DH85" s="94">
        <v>3.0084E-2</v>
      </c>
      <c r="DI85" s="94">
        <v>4.2124000000000007E-3</v>
      </c>
      <c r="DJ85" s="94">
        <v>0</v>
      </c>
      <c r="DK85" s="94">
        <v>0</v>
      </c>
      <c r="DL85" s="94">
        <v>0</v>
      </c>
      <c r="DM85" s="94">
        <v>0</v>
      </c>
      <c r="DN85" s="94">
        <v>0</v>
      </c>
      <c r="DO85" s="94">
        <v>0</v>
      </c>
      <c r="DP85" s="94">
        <v>0</v>
      </c>
      <c r="DQ85" s="94">
        <v>0</v>
      </c>
      <c r="DR85" s="94">
        <v>0</v>
      </c>
      <c r="DS85" s="94">
        <v>0</v>
      </c>
      <c r="DT85" s="94">
        <v>0</v>
      </c>
      <c r="DU85" s="94">
        <v>0</v>
      </c>
      <c r="DV85" s="94">
        <v>0</v>
      </c>
      <c r="DW85" s="94">
        <v>0</v>
      </c>
      <c r="DX85" s="94">
        <v>0</v>
      </c>
      <c r="DY85" s="94">
        <v>1.1446889999999999E-3</v>
      </c>
      <c r="DZ85" s="94">
        <v>0</v>
      </c>
      <c r="EA85" s="94">
        <v>0</v>
      </c>
      <c r="EB85" s="94">
        <v>0</v>
      </c>
      <c r="EC85" s="94">
        <v>0</v>
      </c>
      <c r="ED85" s="94">
        <v>0</v>
      </c>
      <c r="EE85" s="94">
        <v>0</v>
      </c>
      <c r="EF85" s="94">
        <v>0</v>
      </c>
      <c r="EG85" s="94">
        <v>0</v>
      </c>
      <c r="EH85" s="94">
        <v>0</v>
      </c>
      <c r="EI85" s="94">
        <v>0</v>
      </c>
      <c r="EJ85" s="94">
        <v>0</v>
      </c>
      <c r="EK85" s="94">
        <v>0</v>
      </c>
      <c r="EL85" s="94">
        <v>0</v>
      </c>
      <c r="EM85" s="94">
        <v>0</v>
      </c>
      <c r="EN85" s="94">
        <v>0</v>
      </c>
      <c r="EO85" s="94">
        <v>0</v>
      </c>
      <c r="EP85" s="94">
        <v>0</v>
      </c>
      <c r="EQ85" s="94">
        <v>0</v>
      </c>
      <c r="ER85" s="94">
        <v>0</v>
      </c>
      <c r="ES85" s="94">
        <v>0</v>
      </c>
      <c r="ET85" s="94">
        <v>0</v>
      </c>
      <c r="EU85" s="94">
        <v>0</v>
      </c>
      <c r="EV85" s="94">
        <v>0</v>
      </c>
      <c r="EW85" s="94">
        <v>0</v>
      </c>
      <c r="EX85" s="94">
        <v>0</v>
      </c>
      <c r="EY85" s="94">
        <v>0</v>
      </c>
      <c r="EZ85" s="94">
        <v>0</v>
      </c>
      <c r="FA85" s="94">
        <v>0</v>
      </c>
      <c r="FB85" s="94">
        <v>0</v>
      </c>
      <c r="FC85" s="94">
        <v>0.29699999999999999</v>
      </c>
      <c r="FD85" s="94">
        <v>0</v>
      </c>
      <c r="FE85" s="94">
        <v>0</v>
      </c>
      <c r="FF85" s="94">
        <v>0</v>
      </c>
      <c r="FG85" s="94">
        <v>0</v>
      </c>
      <c r="FH85" s="94">
        <v>0</v>
      </c>
      <c r="FI85" s="94">
        <v>0</v>
      </c>
      <c r="FJ85" s="94">
        <v>0</v>
      </c>
      <c r="FK85" s="94">
        <v>1.2677659999999999</v>
      </c>
      <c r="FL85" s="94">
        <v>0.57530000000000003</v>
      </c>
      <c r="FM85" s="94">
        <v>0</v>
      </c>
      <c r="FN85" s="94">
        <v>0.41869300000000004</v>
      </c>
      <c r="FO85" s="94">
        <v>0.24107999999999996</v>
      </c>
      <c r="FP85" s="94">
        <v>6.4170000000000005E-2</v>
      </c>
      <c r="FQ85" s="94">
        <v>0.57938499999999993</v>
      </c>
      <c r="FR85" s="94">
        <v>0</v>
      </c>
      <c r="FS85" s="94">
        <v>4.1157000000000006E-2</v>
      </c>
      <c r="FT85" s="94">
        <v>0</v>
      </c>
      <c r="FU85" s="94">
        <v>0.19495000000000001</v>
      </c>
      <c r="FV85" s="94">
        <v>1.1766E-2</v>
      </c>
      <c r="FW85" s="94">
        <v>0</v>
      </c>
      <c r="FX85" s="94">
        <v>0</v>
      </c>
      <c r="FY85" s="94">
        <v>0</v>
      </c>
      <c r="FZ85" s="94">
        <v>0</v>
      </c>
      <c r="GA85" s="94">
        <v>0</v>
      </c>
      <c r="GB85" s="94">
        <v>0</v>
      </c>
      <c r="GC85" s="94">
        <v>1.199565</v>
      </c>
      <c r="GD85" s="94">
        <v>1.3209518</v>
      </c>
      <c r="GE85" s="94">
        <v>0.48610150000000002</v>
      </c>
      <c r="GF85" s="94">
        <v>0.58659119999999998</v>
      </c>
      <c r="GG85" s="94">
        <v>0</v>
      </c>
      <c r="GH85" s="94">
        <v>0.15089831120000002</v>
      </c>
      <c r="GI85" s="94">
        <v>0</v>
      </c>
      <c r="GJ85" s="94">
        <v>0</v>
      </c>
      <c r="GK85" s="94">
        <v>0</v>
      </c>
      <c r="GL85" s="94">
        <v>0</v>
      </c>
      <c r="GM85" s="94">
        <v>0</v>
      </c>
      <c r="GN85" s="94">
        <v>0.3385185</v>
      </c>
      <c r="GO85" s="94">
        <v>0</v>
      </c>
      <c r="GP85" s="94">
        <v>0</v>
      </c>
      <c r="GQ85" s="94">
        <v>0</v>
      </c>
      <c r="GR85" s="94">
        <v>3.6088000000000002E-2</v>
      </c>
      <c r="GS85" s="94">
        <v>0</v>
      </c>
      <c r="GT85" s="94">
        <v>0</v>
      </c>
      <c r="GU85" s="94">
        <v>0</v>
      </c>
      <c r="GV85" s="94">
        <v>0</v>
      </c>
      <c r="GW85" s="94">
        <v>0</v>
      </c>
      <c r="GX85" s="94">
        <v>0</v>
      </c>
      <c r="GY85" s="94">
        <v>0</v>
      </c>
      <c r="GZ85" s="94">
        <v>0</v>
      </c>
      <c r="HA85" s="94">
        <v>0</v>
      </c>
      <c r="HB85" s="94">
        <v>0</v>
      </c>
      <c r="HC85" s="94">
        <v>0</v>
      </c>
      <c r="HD85" s="94">
        <v>0</v>
      </c>
      <c r="HE85" s="94">
        <v>0</v>
      </c>
      <c r="HF85" s="94">
        <v>0</v>
      </c>
      <c r="HG85" s="94">
        <v>0</v>
      </c>
      <c r="HH85" s="94">
        <v>0</v>
      </c>
      <c r="HI85" s="94">
        <v>0</v>
      </c>
      <c r="HJ85" s="94">
        <v>0</v>
      </c>
      <c r="HK85" s="94">
        <v>0</v>
      </c>
      <c r="HL85" s="94">
        <v>0</v>
      </c>
      <c r="HM85" s="94">
        <v>0</v>
      </c>
      <c r="HN85" s="94">
        <v>0.66220000000000012</v>
      </c>
      <c r="HO85" s="94">
        <v>0.47232000000000002</v>
      </c>
      <c r="HP85" s="94">
        <v>0</v>
      </c>
      <c r="HQ85" s="94">
        <v>0</v>
      </c>
      <c r="HR85" s="94">
        <v>0</v>
      </c>
      <c r="HS85" s="94">
        <v>0</v>
      </c>
      <c r="HT85" s="94">
        <v>0</v>
      </c>
      <c r="HU85" s="94">
        <v>0</v>
      </c>
      <c r="HV85" s="94">
        <v>0</v>
      </c>
      <c r="HW85" s="94">
        <v>0</v>
      </c>
      <c r="HX85" s="94">
        <v>0</v>
      </c>
      <c r="HY85" s="94">
        <v>0</v>
      </c>
      <c r="HZ85" s="94">
        <v>0.73277999999999988</v>
      </c>
      <c r="IA85" s="94">
        <v>0</v>
      </c>
      <c r="IB85" s="94">
        <v>0.48387000000000002</v>
      </c>
      <c r="IC85" s="94">
        <v>0.10458000000000001</v>
      </c>
      <c r="ID85" s="94">
        <v>0</v>
      </c>
      <c r="IE85" s="94">
        <v>0</v>
      </c>
      <c r="IF85" s="94">
        <v>0</v>
      </c>
      <c r="IG85" s="94">
        <v>0</v>
      </c>
      <c r="IH85" s="94">
        <v>0</v>
      </c>
      <c r="II85" s="94">
        <v>0</v>
      </c>
      <c r="IJ85" s="94">
        <v>0</v>
      </c>
      <c r="IK85" s="94">
        <v>0</v>
      </c>
      <c r="IL85" s="94">
        <v>0</v>
      </c>
      <c r="IM85" s="94">
        <v>0</v>
      </c>
      <c r="IN85" s="94">
        <v>0</v>
      </c>
      <c r="IO85" s="94">
        <v>0</v>
      </c>
      <c r="IP85" s="94">
        <v>0</v>
      </c>
      <c r="IQ85" s="94">
        <v>0</v>
      </c>
      <c r="IR85" s="94">
        <v>0</v>
      </c>
      <c r="IS85" s="94">
        <v>2.2487607999999999</v>
      </c>
      <c r="IT85" s="94">
        <v>0</v>
      </c>
      <c r="IU85" s="94">
        <v>0</v>
      </c>
      <c r="IV85" s="94">
        <v>0</v>
      </c>
      <c r="IW85" s="94">
        <v>0.18491999999999997</v>
      </c>
      <c r="IX85" s="94">
        <v>0.51815999999999995</v>
      </c>
      <c r="IY85" s="94">
        <v>0.309618</v>
      </c>
      <c r="IZ85" s="94">
        <v>0.31</v>
      </c>
      <c r="JA85" s="94">
        <v>0</v>
      </c>
      <c r="JB85" s="94">
        <v>0</v>
      </c>
      <c r="JC85" s="94">
        <v>0</v>
      </c>
      <c r="JD85" s="94">
        <v>8.0964599999999984E-2</v>
      </c>
      <c r="JE85" s="94">
        <v>0.23124</v>
      </c>
      <c r="JF85" s="94">
        <v>0</v>
      </c>
      <c r="JG85" s="94">
        <v>0</v>
      </c>
      <c r="JH85" s="94">
        <v>0</v>
      </c>
      <c r="JI85" s="94">
        <v>2.8713599999999995E-2</v>
      </c>
      <c r="JJ85" s="94">
        <v>0</v>
      </c>
      <c r="JK85" s="94">
        <v>0</v>
      </c>
      <c r="JL85" s="94">
        <v>0</v>
      </c>
      <c r="JM85" s="94">
        <v>2.3729300000000002E-2</v>
      </c>
      <c r="JN85" s="94">
        <v>3.9032399999999995E-2</v>
      </c>
      <c r="JO85" s="94">
        <v>0</v>
      </c>
      <c r="JP85" s="94">
        <v>0</v>
      </c>
      <c r="JQ85" s="94">
        <v>0</v>
      </c>
      <c r="JR85" s="94">
        <v>0</v>
      </c>
      <c r="JS85" s="94">
        <v>0</v>
      </c>
      <c r="JT85" s="94">
        <v>0</v>
      </c>
      <c r="JU85" s="94">
        <v>0</v>
      </c>
      <c r="JV85" s="94">
        <v>0</v>
      </c>
      <c r="JW85" s="94">
        <v>0</v>
      </c>
      <c r="JX85" s="94">
        <v>0</v>
      </c>
      <c r="JY85" s="94">
        <v>0</v>
      </c>
      <c r="JZ85" s="94">
        <v>0</v>
      </c>
      <c r="KA85" s="94">
        <v>0</v>
      </c>
      <c r="KB85" s="94">
        <v>0</v>
      </c>
      <c r="KC85" s="94">
        <v>0</v>
      </c>
      <c r="KD85" s="94">
        <v>1.8715000000000001E-3</v>
      </c>
      <c r="KE85" s="94">
        <v>0</v>
      </c>
      <c r="KF85" s="94">
        <v>0</v>
      </c>
      <c r="KG85" s="94">
        <v>0</v>
      </c>
      <c r="KH85" s="94">
        <v>0</v>
      </c>
      <c r="KI85" s="94">
        <v>0</v>
      </c>
      <c r="KJ85" s="94">
        <v>6.1039999999999992E-3</v>
      </c>
      <c r="KK85" s="94">
        <v>0</v>
      </c>
      <c r="KL85" s="94">
        <v>0</v>
      </c>
      <c r="KM85" s="94">
        <v>0</v>
      </c>
      <c r="KN85" s="94">
        <v>0</v>
      </c>
      <c r="KO85" s="94">
        <v>0</v>
      </c>
      <c r="KP85" s="94">
        <v>0</v>
      </c>
      <c r="KQ85" s="94">
        <v>0</v>
      </c>
      <c r="KR85" s="94">
        <v>0</v>
      </c>
      <c r="KS85" s="94">
        <v>0</v>
      </c>
      <c r="KT85" s="94">
        <v>0</v>
      </c>
      <c r="KU85" s="94">
        <v>0</v>
      </c>
      <c r="KV85" s="94">
        <v>0</v>
      </c>
      <c r="KW85" s="94">
        <v>0</v>
      </c>
      <c r="KX85" s="94">
        <v>0</v>
      </c>
      <c r="KY85" s="94">
        <v>0</v>
      </c>
      <c r="KZ85" s="94">
        <v>0</v>
      </c>
      <c r="LA85" s="94">
        <v>0</v>
      </c>
      <c r="LB85" s="94">
        <v>0</v>
      </c>
      <c r="LC85" s="94">
        <v>0</v>
      </c>
      <c r="LD85" s="94">
        <v>0</v>
      </c>
      <c r="LE85" s="94">
        <v>0</v>
      </c>
      <c r="LF85" s="94">
        <v>0</v>
      </c>
      <c r="LG85" s="94">
        <v>0</v>
      </c>
      <c r="LH85" s="94">
        <v>3.5524907999999997</v>
      </c>
      <c r="LI85" s="94">
        <v>0.31831079999999995</v>
      </c>
      <c r="LJ85" s="94">
        <v>0.66481999999999997</v>
      </c>
      <c r="LK85" s="94">
        <v>0</v>
      </c>
      <c r="LL85" s="94">
        <v>0</v>
      </c>
      <c r="LM85" s="94">
        <v>0</v>
      </c>
      <c r="LN85" s="94">
        <v>0</v>
      </c>
      <c r="LO85" s="94">
        <v>0</v>
      </c>
      <c r="LP85" s="94">
        <v>0</v>
      </c>
      <c r="LQ85" s="94">
        <v>0</v>
      </c>
      <c r="LR85" s="94">
        <v>0</v>
      </c>
      <c r="LS85" s="94">
        <v>0</v>
      </c>
      <c r="LT85" s="94">
        <v>0</v>
      </c>
      <c r="LU85" s="94">
        <v>0</v>
      </c>
      <c r="LV85" s="94">
        <v>0</v>
      </c>
      <c r="LW85" s="94">
        <v>0</v>
      </c>
      <c r="LX85" s="94">
        <v>0</v>
      </c>
      <c r="LY85" s="94">
        <v>0</v>
      </c>
      <c r="LZ85" s="94">
        <v>0</v>
      </c>
      <c r="MA85" s="94">
        <v>0</v>
      </c>
      <c r="MB85" s="94">
        <v>0</v>
      </c>
      <c r="MC85" s="94">
        <v>0</v>
      </c>
      <c r="MD85" s="94">
        <v>0</v>
      </c>
      <c r="ME85" s="94">
        <v>0</v>
      </c>
      <c r="MF85" s="94">
        <v>0</v>
      </c>
      <c r="MG85" s="94">
        <v>0</v>
      </c>
      <c r="MH85" s="94">
        <v>0</v>
      </c>
      <c r="MI85" s="94">
        <v>0</v>
      </c>
      <c r="MJ85" s="94">
        <v>0</v>
      </c>
      <c r="MK85" s="94">
        <v>0</v>
      </c>
      <c r="ML85" s="94">
        <v>0</v>
      </c>
      <c r="MM85" s="94">
        <v>0</v>
      </c>
      <c r="MN85" s="94">
        <v>0</v>
      </c>
      <c r="MO85" s="94">
        <v>0</v>
      </c>
      <c r="MP85" s="94">
        <v>0</v>
      </c>
      <c r="MQ85" s="94">
        <v>0</v>
      </c>
      <c r="MR85" s="94">
        <v>0</v>
      </c>
      <c r="MS85" s="94">
        <v>0</v>
      </c>
      <c r="MT85" s="94">
        <v>0</v>
      </c>
      <c r="MU85" s="94">
        <v>0</v>
      </c>
      <c r="MV85" s="94">
        <v>0</v>
      </c>
      <c r="MW85" s="94">
        <v>0</v>
      </c>
      <c r="MX85" s="94">
        <v>0</v>
      </c>
      <c r="MY85" s="94">
        <v>0</v>
      </c>
      <c r="MZ85" s="94">
        <v>0</v>
      </c>
      <c r="NA85" s="94">
        <v>0</v>
      </c>
      <c r="NB85" s="94">
        <v>0</v>
      </c>
      <c r="NC85" s="94">
        <v>0</v>
      </c>
      <c r="ND85" s="94">
        <v>0</v>
      </c>
      <c r="NE85" s="94">
        <v>0</v>
      </c>
      <c r="NF85" s="94">
        <v>0</v>
      </c>
      <c r="NG85" s="94">
        <v>0</v>
      </c>
      <c r="NH85" s="94">
        <v>0</v>
      </c>
      <c r="NI85" s="94">
        <v>0</v>
      </c>
      <c r="NJ85" s="94">
        <v>0</v>
      </c>
      <c r="NK85" s="94">
        <v>0</v>
      </c>
      <c r="NL85" s="94">
        <v>0</v>
      </c>
      <c r="NM85" s="94">
        <v>0</v>
      </c>
      <c r="NN85" s="94">
        <v>0</v>
      </c>
      <c r="NO85" s="94">
        <v>0</v>
      </c>
      <c r="NP85" s="94">
        <v>0</v>
      </c>
      <c r="NQ85" s="94">
        <v>0</v>
      </c>
      <c r="NR85" s="94">
        <v>0</v>
      </c>
      <c r="NS85" s="94">
        <v>0</v>
      </c>
      <c r="NT85" s="94">
        <v>0</v>
      </c>
      <c r="NU85" s="94">
        <v>0</v>
      </c>
      <c r="NV85" s="94">
        <v>0</v>
      </c>
      <c r="NW85" s="94">
        <v>0</v>
      </c>
      <c r="NX85" s="94">
        <v>0</v>
      </c>
      <c r="NY85" s="94">
        <v>0</v>
      </c>
      <c r="NZ85" s="94">
        <v>0</v>
      </c>
      <c r="OA85" s="94">
        <v>0</v>
      </c>
      <c r="OB85" s="94">
        <v>0</v>
      </c>
      <c r="OC85" s="94">
        <v>0</v>
      </c>
      <c r="OD85" s="94">
        <v>0</v>
      </c>
      <c r="OE85" s="94">
        <v>0</v>
      </c>
      <c r="OF85" s="94">
        <v>6.7979999999999994E-3</v>
      </c>
      <c r="OG85" s="94">
        <v>0</v>
      </c>
      <c r="OH85" s="94">
        <v>0</v>
      </c>
      <c r="OI85" s="94">
        <v>0</v>
      </c>
      <c r="OJ85" s="94">
        <v>0</v>
      </c>
      <c r="OK85" s="94">
        <v>0</v>
      </c>
      <c r="OL85" s="94">
        <v>0</v>
      </c>
      <c r="OM85" s="94">
        <v>0</v>
      </c>
      <c r="ON85" s="94">
        <v>0</v>
      </c>
      <c r="OO85" s="94">
        <v>0.10233649402390438</v>
      </c>
      <c r="OP85" s="94">
        <v>0</v>
      </c>
      <c r="OQ85" s="94">
        <v>0</v>
      </c>
      <c r="OR85" s="94">
        <v>0</v>
      </c>
      <c r="OS85" s="94">
        <v>0</v>
      </c>
      <c r="OT85" s="94">
        <v>0</v>
      </c>
      <c r="OU85" s="94">
        <v>1.3311E-3</v>
      </c>
      <c r="OV85" s="94">
        <v>0</v>
      </c>
      <c r="OW85" s="94">
        <v>0</v>
      </c>
      <c r="OX85" s="94">
        <v>0</v>
      </c>
      <c r="OY85" s="94">
        <v>0</v>
      </c>
      <c r="OZ85" s="94">
        <v>0</v>
      </c>
      <c r="PA85" s="94">
        <v>0</v>
      </c>
      <c r="PB85" s="94">
        <v>0</v>
      </c>
      <c r="PC85" s="94">
        <v>0</v>
      </c>
      <c r="PD85" s="94">
        <v>0</v>
      </c>
      <c r="PE85" s="94">
        <v>0</v>
      </c>
      <c r="PF85" s="94">
        <v>0</v>
      </c>
      <c r="PG85" s="94">
        <v>0</v>
      </c>
      <c r="PH85" s="94">
        <v>0</v>
      </c>
      <c r="PI85" s="94">
        <v>0</v>
      </c>
      <c r="PJ85" s="94">
        <v>0</v>
      </c>
      <c r="PK85" s="94">
        <v>0</v>
      </c>
      <c r="PL85" s="94">
        <v>0</v>
      </c>
      <c r="PM85" s="94">
        <v>0</v>
      </c>
      <c r="PN85" s="94">
        <v>0</v>
      </c>
      <c r="PO85" s="94">
        <v>0</v>
      </c>
      <c r="PP85" s="94">
        <v>0</v>
      </c>
      <c r="PQ85" s="94">
        <v>0</v>
      </c>
      <c r="PR85" s="94">
        <v>0</v>
      </c>
      <c r="PS85" s="94">
        <v>0</v>
      </c>
      <c r="PT85" s="94">
        <v>0</v>
      </c>
      <c r="PU85" s="94">
        <v>0</v>
      </c>
      <c r="PV85" s="94">
        <v>0</v>
      </c>
      <c r="PW85" s="94">
        <v>0</v>
      </c>
      <c r="PX85" s="94">
        <v>0</v>
      </c>
      <c r="PY85" s="94">
        <v>0.1458175712</v>
      </c>
      <c r="PZ85" s="94">
        <v>0.12073861400000001</v>
      </c>
      <c r="QA85" s="94">
        <v>0</v>
      </c>
      <c r="QB85" s="94">
        <v>5.9400000000000001E-2</v>
      </c>
      <c r="QC85" s="94">
        <v>7.8399999999999997E-3</v>
      </c>
      <c r="QD85" s="94">
        <v>0.13290000000000002</v>
      </c>
      <c r="QE85" s="94">
        <v>0</v>
      </c>
      <c r="QF85" s="94">
        <v>0</v>
      </c>
      <c r="QG85" s="94">
        <v>0.26789000000000002</v>
      </c>
      <c r="QH85" s="94">
        <v>0</v>
      </c>
      <c r="QI85" s="94">
        <v>0</v>
      </c>
      <c r="QJ85" s="94">
        <v>0</v>
      </c>
      <c r="QK85" s="94">
        <v>0</v>
      </c>
      <c r="QL85" s="94">
        <v>0</v>
      </c>
      <c r="QM85" s="94">
        <v>0</v>
      </c>
      <c r="QN85" s="94">
        <v>0</v>
      </c>
      <c r="QO85" s="94">
        <v>0</v>
      </c>
      <c r="QP85" s="94">
        <v>0</v>
      </c>
      <c r="QQ85" s="94">
        <v>0</v>
      </c>
      <c r="QR85" s="94">
        <v>7.1289000000000005E-2</v>
      </c>
      <c r="QS85" s="94">
        <v>0</v>
      </c>
      <c r="QT85" s="94">
        <v>0</v>
      </c>
      <c r="QU85" s="94">
        <v>0.10758419999999999</v>
      </c>
      <c r="QV85" s="94">
        <v>0</v>
      </c>
      <c r="QW85" s="94">
        <v>4.0506639472434137E-2</v>
      </c>
      <c r="QX85" s="94">
        <v>0</v>
      </c>
      <c r="QY85" s="94">
        <v>0</v>
      </c>
      <c r="QZ85" s="94">
        <v>0</v>
      </c>
      <c r="RA85" s="94">
        <v>0</v>
      </c>
      <c r="RB85" s="94">
        <v>0</v>
      </c>
      <c r="RC85" s="94">
        <v>0</v>
      </c>
      <c r="RD85" s="94">
        <v>0</v>
      </c>
      <c r="RE85" s="94">
        <v>0</v>
      </c>
      <c r="RF85" s="94">
        <v>0</v>
      </c>
      <c r="RG85" s="94">
        <v>0</v>
      </c>
      <c r="RH85" s="94">
        <v>0</v>
      </c>
      <c r="RI85" s="94">
        <v>0</v>
      </c>
      <c r="RJ85" s="94">
        <v>0</v>
      </c>
      <c r="RK85" s="94">
        <v>0</v>
      </c>
      <c r="RL85" s="94">
        <v>0</v>
      </c>
      <c r="RM85" s="94">
        <v>0</v>
      </c>
      <c r="RN85" s="94">
        <v>0</v>
      </c>
      <c r="RO85" s="94">
        <v>0</v>
      </c>
      <c r="RP85" s="94">
        <v>0</v>
      </c>
      <c r="RQ85" s="94">
        <v>0</v>
      </c>
      <c r="RR85" s="94">
        <v>0</v>
      </c>
      <c r="RS85" s="94">
        <v>7.7339999999999996E-3</v>
      </c>
      <c r="RT85" s="94">
        <v>0</v>
      </c>
      <c r="RU85" s="94">
        <v>0</v>
      </c>
      <c r="RV85" s="94">
        <v>0</v>
      </c>
      <c r="RW85" s="94">
        <v>0</v>
      </c>
      <c r="RX85" s="94">
        <v>0</v>
      </c>
      <c r="RY85" s="94">
        <v>0</v>
      </c>
      <c r="RZ85" s="94">
        <v>0</v>
      </c>
      <c r="SA85" s="94">
        <v>0</v>
      </c>
      <c r="SB85" s="94">
        <v>0</v>
      </c>
      <c r="SC85" s="94">
        <v>0</v>
      </c>
      <c r="SD85" s="94">
        <v>0</v>
      </c>
      <c r="SE85" s="94">
        <v>0</v>
      </c>
      <c r="SF85" s="94">
        <v>0</v>
      </c>
      <c r="SG85" s="94">
        <v>0.17879999999999999</v>
      </c>
      <c r="SH85" s="94">
        <v>0</v>
      </c>
      <c r="SI85" s="94">
        <v>0</v>
      </c>
      <c r="SJ85" s="94">
        <v>0</v>
      </c>
      <c r="SK85" s="94">
        <v>0.35768</v>
      </c>
      <c r="SL85" s="94">
        <v>0</v>
      </c>
      <c r="SM85" s="94">
        <v>0</v>
      </c>
      <c r="SN85" s="94">
        <v>0</v>
      </c>
      <c r="SO85" s="94">
        <v>0</v>
      </c>
      <c r="SP85" s="94">
        <v>0.95418000000000003</v>
      </c>
      <c r="SQ85" s="94">
        <v>0</v>
      </c>
      <c r="SR85" s="94">
        <v>1.3229999999999999E-2</v>
      </c>
      <c r="SS85" s="94">
        <v>8.9769999999999989E-2</v>
      </c>
      <c r="ST85" s="94">
        <v>9.219999999999999E-3</v>
      </c>
      <c r="SU85" s="94">
        <v>0</v>
      </c>
      <c r="SV85" s="94">
        <v>0</v>
      </c>
      <c r="SW85" s="94">
        <v>0</v>
      </c>
      <c r="SX85" s="94">
        <v>0</v>
      </c>
      <c r="SY85" s="94">
        <v>0</v>
      </c>
      <c r="SZ85" s="94">
        <v>0</v>
      </c>
      <c r="TA85" s="94">
        <v>0</v>
      </c>
      <c r="TB85" s="94">
        <v>0</v>
      </c>
      <c r="TC85" s="94">
        <v>0</v>
      </c>
      <c r="TD85" s="94">
        <v>0</v>
      </c>
      <c r="TE85" s="94">
        <v>0</v>
      </c>
      <c r="TF85" s="94">
        <v>5.9999999999999995E-4</v>
      </c>
      <c r="TG85" s="94">
        <v>0.4496712000000001</v>
      </c>
      <c r="TH85" s="94">
        <v>0</v>
      </c>
      <c r="TI85" s="94">
        <v>0</v>
      </c>
      <c r="TJ85" s="94">
        <v>0</v>
      </c>
      <c r="TK85" s="94">
        <v>0</v>
      </c>
      <c r="TL85" s="94">
        <v>0</v>
      </c>
      <c r="TM85" s="94">
        <v>0</v>
      </c>
      <c r="TN85" s="94">
        <v>0</v>
      </c>
      <c r="TO85" s="94">
        <v>0</v>
      </c>
      <c r="TP85" s="94">
        <v>0</v>
      </c>
      <c r="TQ85" s="94">
        <v>0</v>
      </c>
      <c r="TR85" s="94">
        <v>0</v>
      </c>
      <c r="TS85" s="94">
        <v>0</v>
      </c>
      <c r="TT85" s="94">
        <v>0</v>
      </c>
      <c r="TU85" s="94">
        <v>0</v>
      </c>
      <c r="TV85" s="94">
        <v>0</v>
      </c>
      <c r="TW85" s="94">
        <v>1.008E-2</v>
      </c>
      <c r="TX85" s="94">
        <v>1.1440000000000001E-2</v>
      </c>
      <c r="TY85" s="94">
        <v>0</v>
      </c>
      <c r="TZ85" s="94">
        <v>1.2E-4</v>
      </c>
      <c r="UA85" s="94">
        <v>5.0967999999999999E-2</v>
      </c>
      <c r="UB85" s="94">
        <v>4.6364999999999996E-2</v>
      </c>
      <c r="UC85" s="94">
        <v>4.1077436282903196E-2</v>
      </c>
      <c r="UD85" s="94">
        <v>3.9363289724101393E-2</v>
      </c>
      <c r="UE85" s="94">
        <v>0</v>
      </c>
      <c r="UF85" s="94">
        <v>0</v>
      </c>
      <c r="UG85" s="94">
        <v>0</v>
      </c>
      <c r="UH85" s="94">
        <v>0</v>
      </c>
      <c r="UI85" s="94">
        <v>0</v>
      </c>
      <c r="UJ85" s="94">
        <v>1.1278600000000001E-2</v>
      </c>
      <c r="UK85" s="94">
        <v>0</v>
      </c>
      <c r="UL85" s="94">
        <v>0</v>
      </c>
      <c r="UM85" s="94">
        <v>2.4913972493852295E-2</v>
      </c>
      <c r="UN85" s="94">
        <v>0</v>
      </c>
      <c r="UO85" s="94">
        <v>0</v>
      </c>
      <c r="UP85" s="94">
        <v>5.2415999999999999E-3</v>
      </c>
      <c r="UQ85" s="94">
        <v>3.6569000000000003E-3</v>
      </c>
      <c r="UR85" s="94">
        <v>0</v>
      </c>
      <c r="US85" s="94">
        <v>0</v>
      </c>
      <c r="UT85" s="94">
        <v>0</v>
      </c>
      <c r="UU85" s="94">
        <v>0</v>
      </c>
      <c r="UV85" s="94">
        <v>0</v>
      </c>
      <c r="UW85" s="94">
        <v>0</v>
      </c>
      <c r="UX85" s="94">
        <v>0</v>
      </c>
      <c r="UY85" s="94">
        <v>0</v>
      </c>
      <c r="UZ85" s="94">
        <v>3.2550000000000003E-2</v>
      </c>
      <c r="VA85" s="94">
        <v>1.9600000000000003E-2</v>
      </c>
      <c r="VB85" s="94">
        <v>0</v>
      </c>
      <c r="VC85" s="94">
        <v>0</v>
      </c>
      <c r="VD85" s="94">
        <v>0</v>
      </c>
      <c r="VE85" s="94">
        <v>0</v>
      </c>
      <c r="VF85" s="94">
        <v>0</v>
      </c>
      <c r="VG85" s="94">
        <v>0</v>
      </c>
      <c r="VH85" s="94">
        <v>0</v>
      </c>
      <c r="VI85" s="94">
        <v>0</v>
      </c>
      <c r="VJ85" s="94">
        <v>0</v>
      </c>
      <c r="VK85" s="94">
        <v>0</v>
      </c>
      <c r="VL85" s="94">
        <v>0</v>
      </c>
      <c r="VM85" s="94">
        <v>0</v>
      </c>
      <c r="VN85" s="94">
        <v>2.1375000000000001E-3</v>
      </c>
      <c r="VO85" s="94">
        <v>2.1375000000000001E-3</v>
      </c>
      <c r="VP85" s="94">
        <v>5.1230838245975609E-3</v>
      </c>
      <c r="VQ85" s="94">
        <v>0.1467333041793738</v>
      </c>
      <c r="VR85" s="94">
        <v>0.22110357260999133</v>
      </c>
      <c r="VS85" s="94">
        <v>0</v>
      </c>
      <c r="VT85" s="94">
        <v>0</v>
      </c>
      <c r="VU85" s="94">
        <v>9.7500000000000017E-3</v>
      </c>
      <c r="VV85" s="94">
        <v>0</v>
      </c>
      <c r="VW85" s="94">
        <v>0</v>
      </c>
      <c r="VX85" s="94">
        <v>0</v>
      </c>
      <c r="VY85" s="94">
        <v>0</v>
      </c>
      <c r="VZ85" s="94">
        <v>4.1340000000000002E-2</v>
      </c>
      <c r="WA85" s="94">
        <v>0</v>
      </c>
      <c r="WB85" s="94">
        <v>1.7639999999999999E-2</v>
      </c>
      <c r="WC85" s="94">
        <v>1.7639999999999999E-2</v>
      </c>
      <c r="WD85" s="94">
        <v>0</v>
      </c>
      <c r="WE85" s="94">
        <v>8.9099999999999995E-3</v>
      </c>
      <c r="WF85" s="94">
        <v>8.9099999999999995E-3</v>
      </c>
      <c r="WG85" s="94">
        <v>0</v>
      </c>
      <c r="WH85" s="94">
        <v>0</v>
      </c>
      <c r="WI85" s="94">
        <v>0</v>
      </c>
      <c r="WJ85" s="94">
        <v>0</v>
      </c>
      <c r="WK85" s="94">
        <v>2.1164999999999999E-3</v>
      </c>
      <c r="WL85" s="94">
        <v>2.1164999999999999E-3</v>
      </c>
      <c r="WM85" s="94">
        <v>0.22847103242320821</v>
      </c>
      <c r="WN85" s="94">
        <v>1.3070357142857142E-2</v>
      </c>
      <c r="WO85" s="94">
        <v>9.0338251366120226E-3</v>
      </c>
      <c r="WP85" s="94">
        <v>9.0338251366120226E-3</v>
      </c>
      <c r="WQ85" s="94">
        <v>0</v>
      </c>
      <c r="WR85" s="94">
        <v>1.1006187123205641E-3</v>
      </c>
      <c r="WS85" s="94">
        <v>0</v>
      </c>
      <c r="WT85" s="94">
        <v>0</v>
      </c>
      <c r="WU85" s="94">
        <v>0</v>
      </c>
      <c r="WV85" s="94">
        <v>0</v>
      </c>
      <c r="WW85" s="94">
        <v>0</v>
      </c>
      <c r="WX85" s="94">
        <v>0</v>
      </c>
      <c r="WY85" s="94">
        <v>0</v>
      </c>
      <c r="WZ85" s="94">
        <v>0</v>
      </c>
      <c r="XA85" s="94">
        <v>0</v>
      </c>
      <c r="XB85" s="94">
        <v>2.5072000000000001E-2</v>
      </c>
      <c r="XC85" s="94">
        <v>2.9411764705882353E-3</v>
      </c>
      <c r="XD85" s="94">
        <v>6.7294117647058831E-3</v>
      </c>
      <c r="XE85" s="94">
        <v>0</v>
      </c>
      <c r="XF85" s="94">
        <v>0</v>
      </c>
      <c r="XG85" s="94">
        <v>4.0786800000000005E-2</v>
      </c>
      <c r="XH85" s="94">
        <v>6.6309299999999988E-2</v>
      </c>
      <c r="XI85" s="94">
        <v>0</v>
      </c>
      <c r="XJ85" s="94">
        <v>0</v>
      </c>
      <c r="XK85" s="94">
        <v>0.42398000000000002</v>
      </c>
      <c r="XL85" s="94">
        <v>0.85385999999999995</v>
      </c>
      <c r="XM85" s="94">
        <v>0</v>
      </c>
      <c r="XN85" s="94">
        <v>0</v>
      </c>
      <c r="XO85" s="94">
        <v>0</v>
      </c>
      <c r="XP85" s="94">
        <v>0</v>
      </c>
      <c r="XQ85" s="94">
        <v>0</v>
      </c>
      <c r="XR85" s="94">
        <v>0</v>
      </c>
      <c r="XS85" s="94">
        <v>0</v>
      </c>
      <c r="XT85" s="94">
        <v>0</v>
      </c>
      <c r="XU85" s="94">
        <v>0.100485</v>
      </c>
      <c r="XV85" s="94">
        <v>0</v>
      </c>
      <c r="XW85" s="94">
        <v>0</v>
      </c>
      <c r="XX85" s="94">
        <v>0</v>
      </c>
      <c r="XY85" s="94">
        <v>0</v>
      </c>
      <c r="XZ85" s="94">
        <v>0</v>
      </c>
      <c r="YA85" s="94">
        <v>0</v>
      </c>
      <c r="YB85" s="94">
        <v>0</v>
      </c>
      <c r="YC85" s="94">
        <v>0</v>
      </c>
      <c r="YD85" s="94">
        <v>0</v>
      </c>
      <c r="YE85" s="23"/>
    </row>
    <row r="86" spans="1:655" x14ac:dyDescent="0.55000000000000004">
      <c r="B86" s="95"/>
      <c r="C86" s="95"/>
      <c r="D86" s="95"/>
      <c r="E86" s="95"/>
      <c r="F86" s="95"/>
      <c r="G86" s="95"/>
      <c r="H86" s="95"/>
      <c r="I86" s="95"/>
      <c r="J86" s="95"/>
      <c r="K86" s="95"/>
      <c r="L86" s="95"/>
      <c r="M86" s="95"/>
      <c r="N86" s="95"/>
      <c r="O86" s="95"/>
      <c r="P86" s="95"/>
      <c r="Q86" s="95"/>
      <c r="R86" s="95"/>
      <c r="S86" s="95"/>
      <c r="T86" s="95"/>
      <c r="U86" s="95"/>
      <c r="V86" s="95"/>
      <c r="W86" s="95"/>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95"/>
      <c r="AY86" s="95"/>
      <c r="AZ86" s="95"/>
      <c r="BA86" s="95"/>
      <c r="BB86" s="95"/>
      <c r="BC86" s="95"/>
      <c r="BD86" s="95"/>
      <c r="BE86" s="95"/>
      <c r="BF86" s="95"/>
      <c r="BG86" s="95"/>
      <c r="BH86" s="95"/>
      <c r="BI86" s="95"/>
      <c r="BJ86" s="95"/>
      <c r="BK86" s="95"/>
      <c r="BL86" s="95"/>
      <c r="BM86" s="95"/>
      <c r="BN86" s="95"/>
      <c r="BO86" s="95"/>
      <c r="BP86" s="95"/>
      <c r="BQ86" s="95"/>
      <c r="BR86" s="95"/>
      <c r="BS86" s="95"/>
      <c r="BT86" s="95"/>
      <c r="BU86" s="95"/>
      <c r="BV86" s="95"/>
      <c r="BW86" s="95"/>
      <c r="BX86" s="95"/>
      <c r="BY86" s="95"/>
      <c r="BZ86" s="95"/>
      <c r="CA86" s="95"/>
      <c r="CB86" s="95"/>
      <c r="CC86" s="95"/>
      <c r="CD86" s="95"/>
      <c r="CE86" s="95"/>
      <c r="CF86" s="95"/>
      <c r="CG86" s="95"/>
      <c r="CH86" s="95"/>
      <c r="CI86" s="95"/>
      <c r="CJ86" s="95"/>
      <c r="CK86" s="95"/>
      <c r="CL86" s="95"/>
      <c r="CM86" s="95"/>
      <c r="CN86" s="95"/>
      <c r="CO86" s="95"/>
      <c r="CP86" s="95"/>
      <c r="CQ86" s="95"/>
      <c r="CR86" s="95"/>
      <c r="CS86" s="95"/>
      <c r="CT86" s="95"/>
      <c r="CU86" s="95"/>
      <c r="CV86" s="95"/>
      <c r="CW86" s="95"/>
      <c r="CX86" s="95"/>
      <c r="CY86" s="95"/>
      <c r="CZ86" s="95"/>
      <c r="DA86" s="95"/>
      <c r="DB86" s="95"/>
      <c r="DC86" s="95"/>
      <c r="DD86" s="95"/>
      <c r="DE86" s="95"/>
      <c r="DF86" s="95"/>
      <c r="DG86" s="95"/>
      <c r="DH86" s="95"/>
      <c r="DI86" s="95"/>
      <c r="DJ86" s="95"/>
      <c r="DK86" s="95"/>
      <c r="DL86" s="95"/>
      <c r="DM86" s="95"/>
      <c r="DN86" s="95"/>
      <c r="DO86" s="95"/>
      <c r="DP86" s="95"/>
      <c r="DQ86" s="95"/>
      <c r="DR86" s="95"/>
      <c r="DS86" s="95"/>
      <c r="DT86" s="95"/>
      <c r="DU86" s="95"/>
      <c r="DV86" s="95"/>
      <c r="DW86" s="95"/>
      <c r="DX86" s="95"/>
      <c r="DY86" s="95"/>
      <c r="DZ86" s="95"/>
      <c r="EA86" s="95"/>
      <c r="EB86" s="95"/>
      <c r="EC86" s="95"/>
      <c r="ED86" s="95"/>
      <c r="EE86" s="95"/>
      <c r="EF86" s="95"/>
      <c r="EG86" s="95"/>
      <c r="EH86" s="95"/>
      <c r="EI86" s="95"/>
      <c r="EJ86" s="95"/>
      <c r="EK86" s="95"/>
      <c r="EL86" s="95"/>
      <c r="EM86" s="95"/>
      <c r="EN86" s="95"/>
      <c r="EO86" s="95"/>
      <c r="EP86" s="95"/>
      <c r="EQ86" s="95"/>
      <c r="ER86" s="95"/>
      <c r="ES86" s="95"/>
      <c r="ET86" s="95"/>
      <c r="EU86" s="95"/>
      <c r="EV86" s="95"/>
      <c r="EW86" s="95"/>
      <c r="EX86" s="95"/>
      <c r="EY86" s="95"/>
      <c r="EZ86" s="95"/>
      <c r="FA86" s="95"/>
      <c r="FB86" s="95"/>
      <c r="FC86" s="95"/>
      <c r="FD86" s="95"/>
      <c r="FE86" s="95"/>
      <c r="FF86" s="95"/>
      <c r="FG86" s="95"/>
      <c r="FH86" s="95"/>
      <c r="FI86" s="95"/>
      <c r="FJ86" s="95"/>
      <c r="FK86" s="95"/>
      <c r="FL86" s="95"/>
      <c r="FM86" s="95"/>
      <c r="FN86" s="95"/>
      <c r="FO86" s="95"/>
      <c r="FP86" s="95"/>
      <c r="FQ86" s="95"/>
      <c r="FR86" s="95"/>
      <c r="FS86" s="95"/>
      <c r="FT86" s="95"/>
      <c r="FU86" s="95"/>
      <c r="FV86" s="95"/>
      <c r="FW86" s="95"/>
      <c r="FX86" s="95"/>
      <c r="FY86" s="95"/>
      <c r="FZ86" s="95"/>
      <c r="GA86" s="95"/>
      <c r="GB86" s="95"/>
      <c r="GC86" s="95"/>
      <c r="GD86" s="95"/>
      <c r="GE86" s="95"/>
      <c r="GF86" s="95"/>
      <c r="GG86" s="95"/>
      <c r="GH86" s="95"/>
      <c r="GI86" s="95"/>
      <c r="GJ86" s="95"/>
      <c r="GK86" s="95"/>
      <c r="GL86" s="95"/>
      <c r="GM86" s="95"/>
      <c r="GN86" s="95"/>
      <c r="GO86" s="95"/>
      <c r="GP86" s="95"/>
      <c r="GQ86" s="95"/>
      <c r="GR86" s="95"/>
      <c r="GS86" s="95"/>
      <c r="GT86" s="95"/>
      <c r="GU86" s="95"/>
      <c r="GV86" s="95"/>
      <c r="GW86" s="95"/>
      <c r="GX86" s="95"/>
      <c r="GY86" s="95"/>
      <c r="GZ86" s="95"/>
      <c r="HA86" s="95"/>
      <c r="HB86" s="95"/>
      <c r="HC86" s="95"/>
      <c r="HD86" s="95"/>
      <c r="HE86" s="95"/>
      <c r="HF86" s="95"/>
      <c r="HG86" s="95"/>
      <c r="HH86" s="95"/>
      <c r="HI86" s="95"/>
      <c r="HJ86" s="95"/>
      <c r="HK86" s="95"/>
      <c r="HL86" s="95"/>
      <c r="HM86" s="95"/>
      <c r="HN86" s="95"/>
      <c r="HO86" s="95"/>
      <c r="HP86" s="95"/>
      <c r="HQ86" s="95"/>
      <c r="HR86" s="95"/>
      <c r="HS86" s="95"/>
      <c r="HT86" s="95"/>
      <c r="HU86" s="95"/>
      <c r="HV86" s="95"/>
      <c r="HW86" s="95"/>
      <c r="HX86" s="95"/>
      <c r="HY86" s="95"/>
      <c r="HZ86" s="95"/>
      <c r="IA86" s="95"/>
      <c r="IB86" s="95"/>
      <c r="IC86" s="95"/>
      <c r="ID86" s="95"/>
      <c r="IE86" s="95"/>
      <c r="IF86" s="95"/>
      <c r="IG86" s="95"/>
      <c r="IH86" s="95"/>
      <c r="II86" s="95"/>
      <c r="IJ86" s="95"/>
      <c r="IK86" s="95"/>
      <c r="IL86" s="95"/>
      <c r="IM86" s="95"/>
      <c r="IN86" s="95"/>
      <c r="IO86" s="95"/>
      <c r="IP86" s="95"/>
      <c r="IQ86" s="95"/>
      <c r="IR86" s="95"/>
      <c r="IS86" s="95"/>
      <c r="IT86" s="95"/>
      <c r="IU86" s="95"/>
      <c r="IV86" s="95"/>
      <c r="IW86" s="95"/>
      <c r="IX86" s="95"/>
      <c r="IY86" s="95"/>
      <c r="IZ86" s="95"/>
      <c r="JA86" s="95"/>
      <c r="JB86" s="95"/>
      <c r="JC86" s="95"/>
      <c r="JD86" s="95"/>
      <c r="JE86" s="95"/>
      <c r="JF86" s="95"/>
      <c r="JG86" s="95"/>
      <c r="JH86" s="95"/>
      <c r="JI86" s="95"/>
      <c r="JJ86" s="95"/>
      <c r="JK86" s="95"/>
      <c r="JL86" s="95"/>
      <c r="JM86" s="95"/>
      <c r="JN86" s="95"/>
      <c r="JO86" s="95"/>
      <c r="JP86" s="95"/>
      <c r="JQ86" s="95"/>
      <c r="JR86" s="95"/>
      <c r="JS86" s="95"/>
      <c r="JT86" s="95"/>
      <c r="JU86" s="95"/>
      <c r="JV86" s="95"/>
      <c r="JW86" s="95"/>
      <c r="JX86" s="95"/>
      <c r="JY86" s="95"/>
      <c r="JZ86" s="95"/>
      <c r="KA86" s="95"/>
      <c r="KB86" s="95"/>
      <c r="KC86" s="95"/>
      <c r="KD86" s="95"/>
      <c r="KE86" s="95"/>
      <c r="KF86" s="95"/>
      <c r="KG86" s="95"/>
      <c r="KH86" s="95"/>
      <c r="KI86" s="95"/>
      <c r="KJ86" s="95"/>
      <c r="KK86" s="95"/>
      <c r="KL86" s="95"/>
      <c r="KM86" s="95"/>
      <c r="KN86" s="95"/>
      <c r="KO86" s="95"/>
      <c r="KP86" s="95"/>
      <c r="KQ86" s="95"/>
      <c r="KR86" s="95"/>
      <c r="KS86" s="95"/>
      <c r="KT86" s="95"/>
      <c r="KU86" s="95"/>
      <c r="KV86" s="95"/>
      <c r="KW86" s="95"/>
      <c r="KX86" s="95"/>
      <c r="KY86" s="95"/>
      <c r="KZ86" s="95"/>
      <c r="LA86" s="95"/>
      <c r="LB86" s="95"/>
      <c r="LC86" s="95"/>
      <c r="LD86" s="95"/>
      <c r="LE86" s="95"/>
      <c r="LF86" s="95"/>
      <c r="LG86" s="95"/>
      <c r="LH86" s="95"/>
      <c r="LI86" s="95"/>
      <c r="LJ86" s="95"/>
      <c r="LK86" s="95"/>
      <c r="LL86" s="95"/>
      <c r="LM86" s="95"/>
      <c r="LN86" s="95"/>
      <c r="LO86" s="95"/>
      <c r="LP86" s="95"/>
      <c r="LQ86" s="95"/>
      <c r="LR86" s="95"/>
      <c r="LS86" s="95"/>
      <c r="LT86" s="95"/>
      <c r="LU86" s="95"/>
      <c r="LV86" s="95"/>
      <c r="LW86" s="95"/>
      <c r="LX86" s="95"/>
      <c r="LY86" s="95"/>
      <c r="LZ86" s="95"/>
      <c r="MA86" s="95"/>
      <c r="MB86" s="95"/>
      <c r="MC86" s="95"/>
      <c r="MD86" s="95"/>
      <c r="ME86" s="95"/>
      <c r="MF86" s="95"/>
      <c r="MG86" s="95"/>
      <c r="MH86" s="95"/>
      <c r="MI86" s="95"/>
      <c r="MJ86" s="95"/>
      <c r="MK86" s="95"/>
      <c r="ML86" s="95"/>
      <c r="MM86" s="95"/>
      <c r="MN86" s="95"/>
      <c r="MO86" s="95"/>
      <c r="MP86" s="95"/>
      <c r="MQ86" s="95"/>
      <c r="MR86" s="95"/>
      <c r="MS86" s="95"/>
      <c r="MT86" s="95"/>
      <c r="MU86" s="95"/>
      <c r="MV86" s="95"/>
      <c r="MW86" s="95"/>
      <c r="MX86" s="95"/>
      <c r="MY86" s="95"/>
      <c r="MZ86" s="95"/>
      <c r="NA86" s="95"/>
      <c r="NB86" s="95"/>
      <c r="NC86" s="95"/>
      <c r="ND86" s="95"/>
      <c r="NE86" s="95"/>
      <c r="NF86" s="95"/>
      <c r="NG86" s="95"/>
      <c r="NH86" s="95"/>
      <c r="NI86" s="95"/>
      <c r="NJ86" s="95"/>
      <c r="NK86" s="95"/>
      <c r="NL86" s="95"/>
      <c r="NM86" s="95"/>
      <c r="NN86" s="95"/>
      <c r="NO86" s="95"/>
      <c r="NP86" s="95"/>
      <c r="NQ86" s="95"/>
      <c r="NR86" s="95"/>
      <c r="NS86" s="95"/>
      <c r="NT86" s="95"/>
      <c r="NU86" s="95"/>
      <c r="NV86" s="95"/>
      <c r="NW86" s="95"/>
      <c r="NX86" s="95"/>
      <c r="NY86" s="95"/>
      <c r="NZ86" s="95"/>
      <c r="OA86" s="95"/>
      <c r="OB86" s="95"/>
      <c r="OC86" s="95"/>
      <c r="OD86" s="95"/>
      <c r="OE86" s="95"/>
      <c r="OF86" s="95"/>
      <c r="OG86" s="95"/>
      <c r="OH86" s="95"/>
      <c r="OI86" s="95"/>
      <c r="OJ86" s="95"/>
      <c r="OK86" s="95"/>
      <c r="OL86" s="95"/>
      <c r="OM86" s="95"/>
      <c r="ON86" s="95"/>
      <c r="OO86" s="95"/>
      <c r="OP86" s="95"/>
      <c r="OQ86" s="95"/>
      <c r="OR86" s="95"/>
      <c r="OS86" s="95"/>
      <c r="OT86" s="95"/>
      <c r="OU86" s="95"/>
      <c r="OV86" s="95"/>
      <c r="OW86" s="95"/>
      <c r="OX86" s="95"/>
      <c r="OY86" s="95"/>
      <c r="OZ86" s="95"/>
      <c r="PA86" s="95"/>
      <c r="PB86" s="95"/>
      <c r="PC86" s="95"/>
      <c r="PD86" s="95"/>
      <c r="PE86" s="95"/>
      <c r="PF86" s="95"/>
      <c r="PG86" s="95"/>
      <c r="PH86" s="95"/>
      <c r="PI86" s="95"/>
      <c r="PJ86" s="95"/>
      <c r="PK86" s="95"/>
      <c r="PL86" s="95"/>
      <c r="PM86" s="95"/>
      <c r="PN86" s="95"/>
      <c r="PO86" s="95"/>
      <c r="PP86" s="95"/>
      <c r="PQ86" s="95"/>
      <c r="PR86" s="95"/>
      <c r="PS86" s="95"/>
      <c r="PT86" s="95"/>
      <c r="PU86" s="95"/>
      <c r="PV86" s="95"/>
      <c r="PW86" s="95"/>
      <c r="PX86" s="95"/>
      <c r="PY86" s="95"/>
      <c r="PZ86" s="95"/>
      <c r="QA86" s="95"/>
      <c r="QB86" s="95"/>
      <c r="QC86" s="95"/>
      <c r="QD86" s="95"/>
      <c r="QE86" s="95"/>
      <c r="QF86" s="95"/>
      <c r="QG86" s="95"/>
      <c r="QH86" s="95"/>
      <c r="QI86" s="95"/>
      <c r="QJ86" s="95"/>
      <c r="QK86" s="95"/>
      <c r="QL86" s="95"/>
      <c r="QM86" s="95"/>
      <c r="QN86" s="95"/>
      <c r="QO86" s="95"/>
      <c r="QP86" s="95"/>
      <c r="QQ86" s="95"/>
      <c r="QR86" s="95"/>
      <c r="QS86" s="95"/>
      <c r="QT86" s="95"/>
      <c r="QU86" s="95"/>
      <c r="QV86" s="95"/>
      <c r="QW86" s="95"/>
      <c r="QX86" s="95"/>
      <c r="QY86" s="95"/>
      <c r="QZ86" s="95"/>
      <c r="RA86" s="95"/>
      <c r="RB86" s="95"/>
      <c r="RC86" s="95"/>
      <c r="RD86" s="95"/>
      <c r="RE86" s="95"/>
      <c r="RF86" s="95"/>
      <c r="RG86" s="95"/>
      <c r="RH86" s="95"/>
      <c r="RI86" s="95"/>
      <c r="RJ86" s="95"/>
      <c r="RK86" s="95"/>
      <c r="RL86" s="95"/>
      <c r="RM86" s="95"/>
      <c r="RN86" s="95"/>
      <c r="RO86" s="95"/>
      <c r="RP86" s="95"/>
      <c r="RQ86" s="95"/>
      <c r="RR86" s="95"/>
      <c r="RS86" s="95"/>
      <c r="RT86" s="95"/>
      <c r="RU86" s="95"/>
      <c r="RV86" s="95"/>
      <c r="RW86" s="95"/>
      <c r="RX86" s="95"/>
      <c r="RY86" s="95"/>
      <c r="RZ86" s="95"/>
      <c r="SA86" s="95"/>
      <c r="SB86" s="95"/>
      <c r="SC86" s="95"/>
      <c r="SD86" s="95"/>
      <c r="SE86" s="95"/>
      <c r="SF86" s="95"/>
      <c r="SG86" s="95"/>
      <c r="SH86" s="95"/>
      <c r="SI86" s="95"/>
      <c r="SJ86" s="95"/>
      <c r="SK86" s="95"/>
      <c r="SL86" s="95"/>
      <c r="SM86" s="95"/>
      <c r="SN86" s="95"/>
      <c r="SO86" s="95"/>
      <c r="SP86" s="95"/>
      <c r="SQ86" s="95"/>
      <c r="SR86" s="95"/>
      <c r="SS86" s="95"/>
      <c r="ST86" s="95"/>
      <c r="SU86" s="95"/>
      <c r="SV86" s="95"/>
      <c r="SW86" s="95"/>
      <c r="SX86" s="95"/>
      <c r="SY86" s="95"/>
      <c r="SZ86" s="95"/>
      <c r="TA86" s="95"/>
      <c r="TB86" s="95"/>
      <c r="TC86" s="95"/>
      <c r="TD86" s="95"/>
      <c r="TE86" s="95"/>
      <c r="TF86" s="95"/>
      <c r="TG86" s="95"/>
      <c r="TH86" s="95"/>
      <c r="TI86" s="95"/>
      <c r="TJ86" s="95"/>
      <c r="TK86" s="95"/>
      <c r="TL86" s="95"/>
      <c r="TM86" s="95"/>
      <c r="TN86" s="95"/>
      <c r="TO86" s="95"/>
      <c r="TP86" s="95"/>
      <c r="TQ86" s="95"/>
      <c r="TR86" s="95"/>
      <c r="TS86" s="95"/>
      <c r="TT86" s="95"/>
      <c r="TU86" s="95"/>
      <c r="TV86" s="95"/>
      <c r="TW86" s="95"/>
      <c r="TX86" s="95"/>
      <c r="TY86" s="95"/>
      <c r="TZ86" s="95"/>
      <c r="UA86" s="95"/>
      <c r="UB86" s="95"/>
      <c r="UC86" s="95"/>
      <c r="UD86" s="95"/>
      <c r="UE86" s="95"/>
      <c r="UF86" s="95"/>
      <c r="UG86" s="95"/>
      <c r="UH86" s="95"/>
      <c r="UI86" s="95"/>
      <c r="UJ86" s="95"/>
      <c r="UK86" s="95"/>
      <c r="UL86" s="95"/>
      <c r="UM86" s="95"/>
      <c r="UN86" s="95"/>
      <c r="UO86" s="95"/>
      <c r="UP86" s="95"/>
      <c r="UQ86" s="95"/>
      <c r="UR86" s="95"/>
      <c r="US86" s="95"/>
      <c r="UT86" s="95"/>
      <c r="UU86" s="95"/>
      <c r="UV86" s="95"/>
      <c r="UW86" s="95"/>
      <c r="UX86" s="95"/>
      <c r="UY86" s="95"/>
      <c r="UZ86" s="95"/>
      <c r="VA86" s="95"/>
      <c r="VB86" s="95"/>
      <c r="VC86" s="95"/>
      <c r="VD86" s="95"/>
      <c r="VE86" s="95"/>
      <c r="VF86" s="95"/>
      <c r="VG86" s="95"/>
      <c r="VH86" s="95"/>
      <c r="VI86" s="95"/>
      <c r="VJ86" s="95"/>
      <c r="VK86" s="95"/>
      <c r="VL86" s="95"/>
      <c r="VM86" s="95"/>
      <c r="VN86" s="95"/>
      <c r="VO86" s="95"/>
      <c r="VP86" s="95"/>
      <c r="VQ86" s="95"/>
      <c r="VR86" s="95"/>
      <c r="VS86" s="95"/>
      <c r="VT86" s="95"/>
      <c r="VU86" s="95"/>
      <c r="VV86" s="95"/>
      <c r="VW86" s="95"/>
      <c r="VX86" s="95"/>
      <c r="VY86" s="95"/>
      <c r="VZ86" s="95"/>
      <c r="WA86" s="95"/>
      <c r="WB86" s="95"/>
      <c r="WC86" s="95"/>
      <c r="WD86" s="95"/>
      <c r="WE86" s="95"/>
      <c r="WF86" s="95"/>
      <c r="WG86" s="95"/>
      <c r="WH86" s="95"/>
      <c r="WI86" s="95"/>
      <c r="WJ86" s="95"/>
      <c r="WK86" s="95"/>
      <c r="WL86" s="95"/>
      <c r="WM86" s="95"/>
      <c r="WN86" s="95"/>
      <c r="WO86" s="95"/>
      <c r="WP86" s="95"/>
      <c r="WQ86" s="95"/>
      <c r="WR86" s="95"/>
      <c r="WS86" s="95"/>
      <c r="WT86" s="95"/>
      <c r="WU86" s="95"/>
      <c r="WV86" s="95"/>
      <c r="WW86" s="95"/>
      <c r="WX86" s="95"/>
      <c r="WY86" s="95"/>
      <c r="WZ86" s="95"/>
      <c r="XA86" s="95"/>
      <c r="XB86" s="95"/>
      <c r="XC86" s="95"/>
      <c r="XD86" s="95"/>
      <c r="XE86" s="95"/>
      <c r="XF86" s="95"/>
      <c r="XG86" s="95"/>
      <c r="XH86" s="95"/>
      <c r="XI86" s="95"/>
      <c r="XJ86" s="95"/>
      <c r="XK86" s="95"/>
      <c r="XL86" s="95"/>
      <c r="XM86" s="95"/>
      <c r="XN86" s="95"/>
      <c r="XO86" s="95"/>
      <c r="XP86" s="95"/>
      <c r="XQ86" s="95"/>
      <c r="XR86" s="95"/>
      <c r="XS86" s="95"/>
      <c r="XT86" s="95"/>
      <c r="XU86" s="95"/>
      <c r="XV86" s="95"/>
      <c r="XW86" s="95"/>
      <c r="XX86" s="95"/>
      <c r="XY86" s="95"/>
      <c r="XZ86" s="95"/>
      <c r="YA86" s="95"/>
      <c r="YB86" s="95"/>
      <c r="YC86" s="95"/>
      <c r="YD86" s="95"/>
      <c r="YE86" s="23"/>
    </row>
    <row r="87" spans="1:655" x14ac:dyDescent="0.55000000000000004">
      <c r="A87" s="26" t="s">
        <v>10</v>
      </c>
      <c r="B87" s="95"/>
      <c r="C87" s="95"/>
      <c r="D87" s="95"/>
      <c r="E87" s="95"/>
      <c r="F87" s="95"/>
      <c r="G87" s="95"/>
      <c r="H87" s="95"/>
      <c r="I87" s="95"/>
      <c r="J87" s="95"/>
      <c r="K87" s="95"/>
      <c r="L87" s="95"/>
      <c r="M87" s="95"/>
      <c r="N87" s="95"/>
      <c r="O87" s="95"/>
      <c r="P87" s="95"/>
      <c r="Q87" s="95"/>
      <c r="R87" s="95"/>
      <c r="S87" s="95"/>
      <c r="T87" s="95"/>
      <c r="U87" s="95"/>
      <c r="V87" s="95"/>
      <c r="W87" s="95"/>
      <c r="X87" s="95"/>
      <c r="Y87" s="95"/>
      <c r="Z87" s="95"/>
      <c r="AA87" s="95"/>
      <c r="AB87" s="95"/>
      <c r="AC87" s="95"/>
      <c r="AD87" s="95"/>
      <c r="AE87" s="95"/>
      <c r="AF87" s="95"/>
      <c r="AG87" s="95"/>
      <c r="AH87" s="95"/>
      <c r="AI87" s="95"/>
      <c r="AJ87" s="95"/>
      <c r="AK87" s="95"/>
      <c r="AL87" s="95"/>
      <c r="AM87" s="95"/>
      <c r="AN87" s="95"/>
      <c r="AO87" s="95"/>
      <c r="AP87" s="95"/>
      <c r="AQ87" s="95"/>
      <c r="AR87" s="95"/>
      <c r="AS87" s="95"/>
      <c r="AT87" s="95"/>
      <c r="AU87" s="95"/>
      <c r="AV87" s="95"/>
      <c r="AW87" s="95"/>
      <c r="AX87" s="95"/>
      <c r="AY87" s="95"/>
      <c r="AZ87" s="95"/>
      <c r="BA87" s="95"/>
      <c r="BB87" s="95"/>
      <c r="BC87" s="95"/>
      <c r="BD87" s="95"/>
      <c r="BE87" s="95"/>
      <c r="BF87" s="95"/>
      <c r="BG87" s="95"/>
      <c r="BH87" s="95"/>
      <c r="BI87" s="95"/>
      <c r="BJ87" s="95"/>
      <c r="BK87" s="95"/>
      <c r="BL87" s="95"/>
      <c r="BM87" s="95"/>
      <c r="BN87" s="95"/>
      <c r="BO87" s="95"/>
      <c r="BP87" s="95"/>
      <c r="BQ87" s="95"/>
      <c r="BR87" s="95"/>
      <c r="BS87" s="95"/>
      <c r="BT87" s="95"/>
      <c r="BU87" s="95"/>
      <c r="BV87" s="95"/>
      <c r="BW87" s="95"/>
      <c r="BX87" s="95"/>
      <c r="BY87" s="95"/>
      <c r="BZ87" s="95"/>
      <c r="CA87" s="95"/>
      <c r="CB87" s="95"/>
      <c r="CC87" s="95"/>
      <c r="CD87" s="95"/>
      <c r="CE87" s="95"/>
      <c r="CF87" s="95"/>
      <c r="CG87" s="95"/>
      <c r="CH87" s="95"/>
      <c r="CI87" s="95"/>
      <c r="CJ87" s="95"/>
      <c r="CK87" s="95"/>
      <c r="CL87" s="95"/>
      <c r="CM87" s="95"/>
      <c r="CN87" s="95"/>
      <c r="CO87" s="95"/>
      <c r="CP87" s="95"/>
      <c r="CQ87" s="95"/>
      <c r="CR87" s="95"/>
      <c r="CS87" s="95"/>
      <c r="CT87" s="95"/>
      <c r="CU87" s="95"/>
      <c r="CV87" s="95"/>
      <c r="CW87" s="95"/>
      <c r="CX87" s="95"/>
      <c r="CY87" s="95"/>
      <c r="CZ87" s="95"/>
      <c r="DA87" s="95"/>
      <c r="DB87" s="95"/>
      <c r="DC87" s="95"/>
      <c r="DD87" s="95"/>
      <c r="DE87" s="95"/>
      <c r="DF87" s="95"/>
      <c r="DG87" s="95"/>
      <c r="DH87" s="95"/>
      <c r="DI87" s="95"/>
      <c r="DJ87" s="95"/>
      <c r="DK87" s="95"/>
      <c r="DL87" s="95"/>
      <c r="DM87" s="95"/>
      <c r="DN87" s="95"/>
      <c r="DO87" s="95"/>
      <c r="DP87" s="95"/>
      <c r="DQ87" s="95"/>
      <c r="DR87" s="95"/>
      <c r="DS87" s="95"/>
      <c r="DT87" s="95"/>
      <c r="DU87" s="95"/>
      <c r="DV87" s="95"/>
      <c r="DW87" s="95"/>
      <c r="DX87" s="95"/>
      <c r="DY87" s="95"/>
      <c r="DZ87" s="95"/>
      <c r="EA87" s="95"/>
      <c r="EB87" s="95"/>
      <c r="EC87" s="95"/>
      <c r="ED87" s="95"/>
      <c r="EE87" s="95"/>
      <c r="EF87" s="95"/>
      <c r="EG87" s="95"/>
      <c r="EH87" s="95"/>
      <c r="EI87" s="95"/>
      <c r="EJ87" s="95"/>
      <c r="EK87" s="95"/>
      <c r="EL87" s="95"/>
      <c r="EM87" s="95"/>
      <c r="EN87" s="95"/>
      <c r="EO87" s="95"/>
      <c r="EP87" s="95"/>
      <c r="EQ87" s="95"/>
      <c r="ER87" s="95"/>
      <c r="ES87" s="95"/>
      <c r="ET87" s="95"/>
      <c r="EU87" s="95"/>
      <c r="EV87" s="95"/>
      <c r="EW87" s="95"/>
      <c r="EX87" s="95"/>
      <c r="EY87" s="95"/>
      <c r="EZ87" s="95"/>
      <c r="FA87" s="95"/>
      <c r="FB87" s="95"/>
      <c r="FC87" s="95"/>
      <c r="FD87" s="95"/>
      <c r="FE87" s="95"/>
      <c r="FF87" s="95"/>
      <c r="FG87" s="95"/>
      <c r="FH87" s="95"/>
      <c r="FI87" s="95"/>
      <c r="FJ87" s="95"/>
      <c r="FK87" s="95"/>
      <c r="FL87" s="95"/>
      <c r="FM87" s="95"/>
      <c r="FN87" s="95"/>
      <c r="FO87" s="95"/>
      <c r="FP87" s="95"/>
      <c r="FQ87" s="95"/>
      <c r="FR87" s="95"/>
      <c r="FS87" s="95"/>
      <c r="FT87" s="95"/>
      <c r="FU87" s="95"/>
      <c r="FV87" s="95"/>
      <c r="FW87" s="95"/>
      <c r="FX87" s="95"/>
      <c r="FY87" s="95"/>
      <c r="FZ87" s="95"/>
      <c r="GA87" s="95"/>
      <c r="GB87" s="95"/>
      <c r="GC87" s="95"/>
      <c r="GD87" s="95"/>
      <c r="GE87" s="95"/>
      <c r="GF87" s="95"/>
      <c r="GG87" s="95"/>
      <c r="GH87" s="95"/>
      <c r="GI87" s="95"/>
      <c r="GJ87" s="95"/>
      <c r="GK87" s="95"/>
      <c r="GL87" s="95"/>
      <c r="GM87" s="95"/>
      <c r="GN87" s="95"/>
      <c r="GO87" s="95"/>
      <c r="GP87" s="95"/>
      <c r="GQ87" s="95"/>
      <c r="GR87" s="95"/>
      <c r="GS87" s="95"/>
      <c r="GT87" s="95"/>
      <c r="GU87" s="95"/>
      <c r="GV87" s="95"/>
      <c r="GW87" s="95"/>
      <c r="GX87" s="95"/>
      <c r="GY87" s="95"/>
      <c r="GZ87" s="95"/>
      <c r="HA87" s="95"/>
      <c r="HB87" s="95"/>
      <c r="HC87" s="95"/>
      <c r="HD87" s="95"/>
      <c r="HE87" s="95"/>
      <c r="HF87" s="95"/>
      <c r="HG87" s="95"/>
      <c r="HH87" s="95"/>
      <c r="HI87" s="95"/>
      <c r="HJ87" s="95"/>
      <c r="HK87" s="95"/>
      <c r="HL87" s="95"/>
      <c r="HM87" s="95"/>
      <c r="HN87" s="95"/>
      <c r="HO87" s="95"/>
      <c r="HP87" s="95"/>
      <c r="HQ87" s="95"/>
      <c r="HR87" s="95"/>
      <c r="HS87" s="95"/>
      <c r="HT87" s="95"/>
      <c r="HU87" s="95"/>
      <c r="HV87" s="95"/>
      <c r="HW87" s="95"/>
      <c r="HX87" s="95"/>
      <c r="HY87" s="95"/>
      <c r="HZ87" s="95"/>
      <c r="IA87" s="95"/>
      <c r="IB87" s="95"/>
      <c r="IC87" s="95"/>
      <c r="ID87" s="95"/>
      <c r="IE87" s="95"/>
      <c r="IF87" s="95"/>
      <c r="IG87" s="95"/>
      <c r="IH87" s="95"/>
      <c r="II87" s="95"/>
      <c r="IJ87" s="95"/>
      <c r="IK87" s="95"/>
      <c r="IL87" s="95"/>
      <c r="IM87" s="95"/>
      <c r="IN87" s="95"/>
      <c r="IO87" s="95"/>
      <c r="IP87" s="95"/>
      <c r="IQ87" s="95"/>
      <c r="IR87" s="95"/>
      <c r="IS87" s="95"/>
      <c r="IT87" s="95"/>
      <c r="IU87" s="95"/>
      <c r="IV87" s="95"/>
      <c r="IW87" s="95"/>
      <c r="IX87" s="95"/>
      <c r="IY87" s="95"/>
      <c r="IZ87" s="95"/>
      <c r="JA87" s="95"/>
      <c r="JB87" s="95"/>
      <c r="JC87" s="95"/>
      <c r="JD87" s="95"/>
      <c r="JE87" s="95"/>
      <c r="JF87" s="95"/>
      <c r="JG87" s="95"/>
      <c r="JH87" s="95"/>
      <c r="JI87" s="95"/>
      <c r="JJ87" s="95"/>
      <c r="JK87" s="95"/>
      <c r="JL87" s="95"/>
      <c r="JM87" s="95"/>
      <c r="JN87" s="95"/>
      <c r="JO87" s="95"/>
      <c r="JP87" s="95"/>
      <c r="JQ87" s="95"/>
      <c r="JR87" s="95"/>
      <c r="JS87" s="95"/>
      <c r="JT87" s="95"/>
      <c r="JU87" s="95"/>
      <c r="JV87" s="95"/>
      <c r="JW87" s="95"/>
      <c r="JX87" s="95"/>
      <c r="JY87" s="95"/>
      <c r="JZ87" s="95"/>
      <c r="KA87" s="95"/>
      <c r="KB87" s="95"/>
      <c r="KC87" s="95"/>
      <c r="KD87" s="95"/>
      <c r="KE87" s="95"/>
      <c r="KF87" s="95"/>
      <c r="KG87" s="95"/>
      <c r="KH87" s="95"/>
      <c r="KI87" s="95"/>
      <c r="KJ87" s="95"/>
      <c r="KK87" s="95"/>
      <c r="KL87" s="95"/>
      <c r="KM87" s="95"/>
      <c r="KN87" s="95"/>
      <c r="KO87" s="95"/>
      <c r="KP87" s="95"/>
      <c r="KQ87" s="95"/>
      <c r="KR87" s="95"/>
      <c r="KS87" s="95"/>
      <c r="KT87" s="95"/>
      <c r="KU87" s="95"/>
      <c r="KV87" s="95"/>
      <c r="KW87" s="95"/>
      <c r="KX87" s="95"/>
      <c r="KY87" s="95"/>
      <c r="KZ87" s="95"/>
      <c r="LA87" s="95"/>
      <c r="LB87" s="95"/>
      <c r="LC87" s="95"/>
      <c r="LD87" s="95"/>
      <c r="LE87" s="95"/>
      <c r="LF87" s="95"/>
      <c r="LG87" s="95"/>
      <c r="LH87" s="95"/>
      <c r="LI87" s="95"/>
      <c r="LJ87" s="95"/>
      <c r="LK87" s="95"/>
      <c r="LL87" s="95"/>
      <c r="LM87" s="95"/>
      <c r="LN87" s="95"/>
      <c r="LO87" s="95"/>
      <c r="LP87" s="95"/>
      <c r="LQ87" s="95"/>
      <c r="LR87" s="95"/>
      <c r="LS87" s="95"/>
      <c r="LT87" s="95"/>
      <c r="LU87" s="95"/>
      <c r="LV87" s="95"/>
      <c r="LW87" s="95"/>
      <c r="LX87" s="95"/>
      <c r="LY87" s="95"/>
      <c r="LZ87" s="95"/>
      <c r="MA87" s="95"/>
      <c r="MB87" s="95"/>
      <c r="MC87" s="95"/>
      <c r="MD87" s="95"/>
      <c r="ME87" s="95"/>
      <c r="MF87" s="95"/>
      <c r="MG87" s="95"/>
      <c r="MH87" s="95"/>
      <c r="MI87" s="95"/>
      <c r="MJ87" s="95"/>
      <c r="MK87" s="95"/>
      <c r="ML87" s="95"/>
      <c r="MM87" s="95"/>
      <c r="MN87" s="95"/>
      <c r="MO87" s="95"/>
      <c r="MP87" s="95"/>
      <c r="MQ87" s="95"/>
      <c r="MR87" s="95"/>
      <c r="MS87" s="95"/>
      <c r="MT87" s="95"/>
      <c r="MU87" s="95"/>
      <c r="MV87" s="95"/>
      <c r="MW87" s="95"/>
      <c r="MX87" s="95"/>
      <c r="MY87" s="95"/>
      <c r="MZ87" s="95"/>
      <c r="NA87" s="95"/>
      <c r="NB87" s="95"/>
      <c r="NC87" s="95"/>
      <c r="ND87" s="95"/>
      <c r="NE87" s="95"/>
      <c r="NF87" s="95"/>
      <c r="NG87" s="95"/>
      <c r="NH87" s="95"/>
      <c r="NI87" s="95"/>
      <c r="NJ87" s="95"/>
      <c r="NK87" s="95"/>
      <c r="NL87" s="95"/>
      <c r="NM87" s="95"/>
      <c r="NN87" s="95"/>
      <c r="NO87" s="95"/>
      <c r="NP87" s="95"/>
      <c r="NQ87" s="95"/>
      <c r="NR87" s="95"/>
      <c r="NS87" s="95"/>
      <c r="NT87" s="95"/>
      <c r="NU87" s="95"/>
      <c r="NV87" s="95"/>
      <c r="NW87" s="95"/>
      <c r="NX87" s="95"/>
      <c r="NY87" s="95"/>
      <c r="NZ87" s="95"/>
      <c r="OA87" s="95"/>
      <c r="OB87" s="95"/>
      <c r="OC87" s="95"/>
      <c r="OD87" s="95"/>
      <c r="OE87" s="95"/>
      <c r="OF87" s="95"/>
      <c r="OG87" s="95"/>
      <c r="OH87" s="95"/>
      <c r="OI87" s="95"/>
      <c r="OJ87" s="95"/>
      <c r="OK87" s="95"/>
      <c r="OL87" s="95"/>
      <c r="OM87" s="95"/>
      <c r="ON87" s="95"/>
      <c r="OO87" s="95"/>
      <c r="OP87" s="95"/>
      <c r="OQ87" s="95"/>
      <c r="OR87" s="95"/>
      <c r="OS87" s="95"/>
      <c r="OT87" s="95"/>
      <c r="OU87" s="95"/>
      <c r="OV87" s="95"/>
      <c r="OW87" s="95"/>
      <c r="OX87" s="95"/>
      <c r="OY87" s="95"/>
      <c r="OZ87" s="95"/>
      <c r="PA87" s="95"/>
      <c r="PB87" s="95"/>
      <c r="PC87" s="95"/>
      <c r="PD87" s="95"/>
      <c r="PE87" s="95"/>
      <c r="PF87" s="95"/>
      <c r="PG87" s="95"/>
      <c r="PH87" s="95"/>
      <c r="PI87" s="95"/>
      <c r="PJ87" s="95"/>
      <c r="PK87" s="95"/>
      <c r="PL87" s="95"/>
      <c r="PM87" s="95"/>
      <c r="PN87" s="95"/>
      <c r="PO87" s="95"/>
      <c r="PP87" s="95"/>
      <c r="PQ87" s="95"/>
      <c r="PR87" s="95"/>
      <c r="PS87" s="95"/>
      <c r="PT87" s="95"/>
      <c r="PU87" s="95"/>
      <c r="PV87" s="95"/>
      <c r="PW87" s="95"/>
      <c r="PX87" s="95"/>
      <c r="PY87" s="95"/>
      <c r="PZ87" s="95"/>
      <c r="QA87" s="95"/>
      <c r="QB87" s="95"/>
      <c r="QC87" s="95"/>
      <c r="QD87" s="95"/>
      <c r="QE87" s="95"/>
      <c r="QF87" s="95"/>
      <c r="QG87" s="95"/>
      <c r="QH87" s="95"/>
      <c r="QI87" s="95"/>
      <c r="QJ87" s="95"/>
      <c r="QK87" s="95"/>
      <c r="QL87" s="95"/>
      <c r="QM87" s="95"/>
      <c r="QN87" s="95"/>
      <c r="QO87" s="95"/>
      <c r="QP87" s="95"/>
      <c r="QQ87" s="95"/>
      <c r="QR87" s="95"/>
      <c r="QS87" s="95"/>
      <c r="QT87" s="95"/>
      <c r="QU87" s="95"/>
      <c r="QV87" s="95"/>
      <c r="QW87" s="95"/>
      <c r="QX87" s="95"/>
      <c r="QY87" s="95"/>
      <c r="QZ87" s="95"/>
      <c r="RA87" s="95"/>
      <c r="RB87" s="95"/>
      <c r="RC87" s="95"/>
      <c r="RD87" s="95"/>
      <c r="RE87" s="95"/>
      <c r="RF87" s="95"/>
      <c r="RG87" s="95"/>
      <c r="RH87" s="95"/>
      <c r="RI87" s="95"/>
      <c r="RJ87" s="95"/>
      <c r="RK87" s="95"/>
      <c r="RL87" s="95"/>
      <c r="RM87" s="95"/>
      <c r="RN87" s="95"/>
      <c r="RO87" s="95"/>
      <c r="RP87" s="95"/>
      <c r="RQ87" s="95"/>
      <c r="RR87" s="95"/>
      <c r="RS87" s="95"/>
      <c r="RT87" s="95"/>
      <c r="RU87" s="95"/>
      <c r="RV87" s="95"/>
      <c r="RW87" s="95"/>
      <c r="RX87" s="95"/>
      <c r="RY87" s="95"/>
      <c r="RZ87" s="95"/>
      <c r="SA87" s="95"/>
      <c r="SB87" s="95"/>
      <c r="SC87" s="95"/>
      <c r="SD87" s="95"/>
      <c r="SE87" s="95"/>
      <c r="SF87" s="95"/>
      <c r="SG87" s="95"/>
      <c r="SH87" s="95"/>
      <c r="SI87" s="95"/>
      <c r="SJ87" s="95"/>
      <c r="SK87" s="95"/>
      <c r="SL87" s="95"/>
      <c r="SM87" s="95"/>
      <c r="SN87" s="95"/>
      <c r="SO87" s="95"/>
      <c r="SP87" s="95"/>
      <c r="SQ87" s="95"/>
      <c r="SR87" s="95"/>
      <c r="SS87" s="95"/>
      <c r="ST87" s="95"/>
      <c r="SU87" s="95"/>
      <c r="SV87" s="95"/>
      <c r="SW87" s="95"/>
      <c r="SX87" s="95"/>
      <c r="SY87" s="95"/>
      <c r="SZ87" s="95"/>
      <c r="TA87" s="95"/>
      <c r="TB87" s="95"/>
      <c r="TC87" s="95"/>
      <c r="TD87" s="95"/>
      <c r="TE87" s="95"/>
      <c r="TF87" s="95"/>
      <c r="TG87" s="95"/>
      <c r="TH87" s="95"/>
      <c r="TI87" s="95"/>
      <c r="TJ87" s="95"/>
      <c r="TK87" s="95"/>
      <c r="TL87" s="95"/>
      <c r="TM87" s="95"/>
      <c r="TN87" s="95"/>
      <c r="TO87" s="95"/>
      <c r="TP87" s="95"/>
      <c r="TQ87" s="95"/>
      <c r="TR87" s="95"/>
      <c r="TS87" s="95"/>
      <c r="TT87" s="95"/>
      <c r="TU87" s="95"/>
      <c r="TV87" s="95"/>
      <c r="TW87" s="95"/>
      <c r="TX87" s="95"/>
      <c r="TY87" s="95"/>
      <c r="TZ87" s="95"/>
      <c r="UA87" s="95"/>
      <c r="UB87" s="95"/>
      <c r="UC87" s="95"/>
      <c r="UD87" s="95"/>
      <c r="UE87" s="95"/>
      <c r="UF87" s="95"/>
      <c r="UG87" s="95"/>
      <c r="UH87" s="95"/>
      <c r="UI87" s="95"/>
      <c r="UJ87" s="95"/>
      <c r="UK87" s="95"/>
      <c r="UL87" s="95"/>
      <c r="UM87" s="95"/>
      <c r="UN87" s="95"/>
      <c r="UO87" s="95"/>
      <c r="UP87" s="95"/>
      <c r="UQ87" s="95"/>
      <c r="UR87" s="95"/>
      <c r="US87" s="95"/>
      <c r="UT87" s="95"/>
      <c r="UU87" s="95"/>
      <c r="UV87" s="95"/>
      <c r="UW87" s="95"/>
      <c r="UX87" s="95"/>
      <c r="UY87" s="95"/>
      <c r="UZ87" s="95"/>
      <c r="VA87" s="95"/>
      <c r="VB87" s="95"/>
      <c r="VC87" s="95"/>
      <c r="VD87" s="95"/>
      <c r="VE87" s="95"/>
      <c r="VF87" s="95"/>
      <c r="VG87" s="95"/>
      <c r="VH87" s="95"/>
      <c r="VI87" s="95"/>
      <c r="VJ87" s="95"/>
      <c r="VK87" s="95"/>
      <c r="VL87" s="95"/>
      <c r="VM87" s="95"/>
      <c r="VN87" s="95"/>
      <c r="VO87" s="95"/>
      <c r="VP87" s="95"/>
      <c r="VQ87" s="95"/>
      <c r="VR87" s="95"/>
      <c r="VS87" s="95"/>
      <c r="VT87" s="95"/>
      <c r="VU87" s="95"/>
      <c r="VV87" s="95"/>
      <c r="VW87" s="95"/>
      <c r="VX87" s="95"/>
      <c r="VY87" s="95"/>
      <c r="VZ87" s="95"/>
      <c r="WA87" s="95"/>
      <c r="WB87" s="95"/>
      <c r="WC87" s="95"/>
      <c r="WD87" s="95"/>
      <c r="WE87" s="95"/>
      <c r="WF87" s="95"/>
      <c r="WG87" s="95"/>
      <c r="WH87" s="95"/>
      <c r="WI87" s="95"/>
      <c r="WJ87" s="95"/>
      <c r="WK87" s="95"/>
      <c r="WL87" s="95"/>
      <c r="WM87" s="95"/>
      <c r="WN87" s="95"/>
      <c r="WO87" s="95"/>
      <c r="WP87" s="95"/>
      <c r="WQ87" s="95"/>
      <c r="WR87" s="95"/>
      <c r="WS87" s="95"/>
      <c r="WT87" s="95"/>
      <c r="WU87" s="95"/>
      <c r="WV87" s="95"/>
      <c r="WW87" s="95"/>
      <c r="WX87" s="95"/>
      <c r="WY87" s="95"/>
      <c r="WZ87" s="95"/>
      <c r="XA87" s="95"/>
      <c r="XB87" s="95"/>
      <c r="XC87" s="95"/>
      <c r="XD87" s="95"/>
      <c r="XE87" s="95"/>
      <c r="XF87" s="95"/>
      <c r="XG87" s="95"/>
      <c r="XH87" s="95"/>
      <c r="XI87" s="95"/>
      <c r="XJ87" s="95"/>
      <c r="XK87" s="95"/>
      <c r="XL87" s="95"/>
      <c r="XM87" s="95"/>
      <c r="XN87" s="95"/>
      <c r="XO87" s="95"/>
      <c r="XP87" s="95"/>
      <c r="XQ87" s="95"/>
      <c r="XR87" s="95"/>
      <c r="XS87" s="95"/>
      <c r="XT87" s="95"/>
      <c r="XU87" s="95"/>
      <c r="XV87" s="95"/>
      <c r="XW87" s="95"/>
      <c r="XX87" s="95"/>
      <c r="XY87" s="95"/>
      <c r="XZ87" s="95"/>
      <c r="YA87" s="95"/>
      <c r="YB87" s="95"/>
      <c r="YC87" s="95"/>
      <c r="YD87" s="95"/>
      <c r="YE87" s="23"/>
    </row>
    <row r="88" spans="1:655" x14ac:dyDescent="0.55000000000000004">
      <c r="A88" t="s">
        <v>16</v>
      </c>
      <c r="B88" s="95">
        <f>B83</f>
        <v>2.4029999999999999E-2</v>
      </c>
      <c r="C88" s="95">
        <f t="shared" ref="C88:BN88" si="246">C83</f>
        <v>0</v>
      </c>
      <c r="D88" s="95">
        <f t="shared" si="246"/>
        <v>3.225E-3</v>
      </c>
      <c r="E88" s="95">
        <f t="shared" si="246"/>
        <v>1.4300000000000001E-3</v>
      </c>
      <c r="F88" s="95">
        <f t="shared" si="246"/>
        <v>7.5200000000000006E-4</v>
      </c>
      <c r="G88" s="95">
        <f t="shared" si="246"/>
        <v>9.9199999999999999E-5</v>
      </c>
      <c r="H88" s="95">
        <f t="shared" si="246"/>
        <v>2.3307299999999998E-4</v>
      </c>
      <c r="I88" s="95">
        <f t="shared" si="246"/>
        <v>2.7459000000000002</v>
      </c>
      <c r="J88" s="95">
        <f t="shared" si="246"/>
        <v>2.4750000000000001</v>
      </c>
      <c r="K88" s="95">
        <f t="shared" si="246"/>
        <v>0.153</v>
      </c>
      <c r="L88" s="95">
        <f t="shared" si="246"/>
        <v>0.57200000000000006</v>
      </c>
      <c r="M88" s="95">
        <f>M83+M82+M81-M85</f>
        <v>0.11621999999999999</v>
      </c>
      <c r="N88" s="95">
        <f t="shared" si="246"/>
        <v>0.64622000000000002</v>
      </c>
      <c r="O88" s="95">
        <f t="shared" si="246"/>
        <v>0.20399999999999999</v>
      </c>
      <c r="P88" s="95">
        <f t="shared" si="246"/>
        <v>4.7380000000000005E-2</v>
      </c>
      <c r="Q88" s="95">
        <f t="shared" si="246"/>
        <v>0.14308800000000002</v>
      </c>
      <c r="R88" s="95">
        <f t="shared" si="246"/>
        <v>0.64008000000000009</v>
      </c>
      <c r="S88" s="95">
        <f t="shared" si="246"/>
        <v>0.62724999999999997</v>
      </c>
      <c r="T88" s="95">
        <f t="shared" si="246"/>
        <v>0.16254000000000002</v>
      </c>
      <c r="U88" s="95">
        <f t="shared" si="246"/>
        <v>0.61985000000000001</v>
      </c>
      <c r="V88" s="95">
        <f t="shared" si="246"/>
        <v>0.21824000000000002</v>
      </c>
      <c r="W88" s="95">
        <f t="shared" si="246"/>
        <v>0.54749999999999999</v>
      </c>
      <c r="X88" s="95">
        <f t="shared" si="246"/>
        <v>0.11591999999999998</v>
      </c>
      <c r="Y88" s="95">
        <f t="shared" si="246"/>
        <v>0.34644999999999998</v>
      </c>
      <c r="Z88" s="95">
        <f t="shared" si="246"/>
        <v>0</v>
      </c>
      <c r="AA88" s="95">
        <f>AA83+AA82-AA85</f>
        <v>8.7939999999999963E-2</v>
      </c>
      <c r="AB88" s="95">
        <f t="shared" si="246"/>
        <v>0.18960000000000002</v>
      </c>
      <c r="AC88" s="95">
        <f t="shared" si="246"/>
        <v>0.35376000000000007</v>
      </c>
      <c r="AD88" s="95">
        <f t="shared" si="246"/>
        <v>0.3458</v>
      </c>
      <c r="AE88" s="95">
        <f t="shared" si="246"/>
        <v>0.32159999999999994</v>
      </c>
      <c r="AF88" s="95">
        <f t="shared" si="246"/>
        <v>0.31218000000000001</v>
      </c>
      <c r="AG88" s="95">
        <f t="shared" si="246"/>
        <v>4.6359999999999998E-2</v>
      </c>
      <c r="AH88" s="95">
        <f>AH83+AH81+AH82-AH85</f>
        <v>1.1490000000000056E-2</v>
      </c>
      <c r="AI88" s="95">
        <f t="shared" si="246"/>
        <v>0.27490000000000003</v>
      </c>
      <c r="AJ88" s="95">
        <f t="shared" si="246"/>
        <v>0.26972999999999997</v>
      </c>
      <c r="AK88" s="95">
        <f t="shared" si="246"/>
        <v>0.24129999999999999</v>
      </c>
      <c r="AL88" s="95">
        <f t="shared" si="246"/>
        <v>0.18899999999999997</v>
      </c>
      <c r="AM88" s="95">
        <f t="shared" si="246"/>
        <v>0</v>
      </c>
      <c r="AN88" s="95">
        <f t="shared" si="246"/>
        <v>0.15400718000000002</v>
      </c>
      <c r="AO88" s="95">
        <f t="shared" si="246"/>
        <v>0.192</v>
      </c>
      <c r="AP88" s="95">
        <f t="shared" si="246"/>
        <v>0.15792</v>
      </c>
      <c r="AQ88" s="95">
        <f t="shared" si="246"/>
        <v>7.8233999999999998E-2</v>
      </c>
      <c r="AR88" s="95">
        <f t="shared" si="246"/>
        <v>0.13796999999999998</v>
      </c>
      <c r="AS88" s="95">
        <f t="shared" si="246"/>
        <v>4.9200000000000001E-2</v>
      </c>
      <c r="AT88" s="95">
        <f t="shared" si="246"/>
        <v>0.15075000000000002</v>
      </c>
      <c r="AU88" s="95">
        <f t="shared" si="246"/>
        <v>3.6719999999999996E-2</v>
      </c>
      <c r="AV88" s="95">
        <f t="shared" si="246"/>
        <v>0.124962121</v>
      </c>
      <c r="AW88" s="95">
        <f t="shared" si="246"/>
        <v>0.11928</v>
      </c>
      <c r="AX88" s="95">
        <f t="shared" si="246"/>
        <v>0</v>
      </c>
      <c r="AY88" s="95">
        <f t="shared" si="246"/>
        <v>6.9299999999999995E-3</v>
      </c>
      <c r="AZ88" s="95">
        <f t="shared" si="246"/>
        <v>3.108E-2</v>
      </c>
      <c r="BA88" s="95">
        <f t="shared" si="246"/>
        <v>0</v>
      </c>
      <c r="BB88" s="95">
        <f t="shared" si="246"/>
        <v>8.6239999999999983E-2</v>
      </c>
      <c r="BC88" s="95">
        <f t="shared" si="246"/>
        <v>7.7896199999999999E-2</v>
      </c>
      <c r="BD88" s="95">
        <f t="shared" si="246"/>
        <v>0.06</v>
      </c>
      <c r="BE88" s="95">
        <f t="shared" si="246"/>
        <v>5.7000000000000002E-2</v>
      </c>
      <c r="BF88" s="95">
        <f t="shared" si="246"/>
        <v>5.4440045999999992E-2</v>
      </c>
      <c r="BG88" s="95">
        <f t="shared" si="246"/>
        <v>7.1841000000000014E-3</v>
      </c>
      <c r="BH88" s="95">
        <f t="shared" si="246"/>
        <v>5.1905699999999992E-2</v>
      </c>
      <c r="BI88" s="95">
        <f>BI81+BI82+BI83-BI85</f>
        <v>4.8799999999999955E-3</v>
      </c>
      <c r="BJ88" s="95">
        <f t="shared" si="246"/>
        <v>4.5570000000000006E-2</v>
      </c>
      <c r="BK88" s="95">
        <f t="shared" si="246"/>
        <v>0</v>
      </c>
      <c r="BL88" s="95">
        <f t="shared" si="246"/>
        <v>4.3961999999999994E-2</v>
      </c>
      <c r="BM88" s="95">
        <f t="shared" si="246"/>
        <v>6.000000000000001E-3</v>
      </c>
      <c r="BN88" s="95">
        <f t="shared" si="246"/>
        <v>4.1599999999999998E-2</v>
      </c>
      <c r="BO88" s="95">
        <f t="shared" ref="BO88:DZ88" si="247">BO83</f>
        <v>4.0736799999999997E-2</v>
      </c>
      <c r="BP88" s="95">
        <f t="shared" si="247"/>
        <v>1.2239999999999999E-2</v>
      </c>
      <c r="BQ88" s="95">
        <f t="shared" si="247"/>
        <v>8.6000000000000009E-4</v>
      </c>
      <c r="BR88" s="95">
        <f t="shared" si="247"/>
        <v>3.108E-2</v>
      </c>
      <c r="BS88" s="95">
        <f t="shared" si="247"/>
        <v>2.5479999999999999E-2</v>
      </c>
      <c r="BT88" s="95">
        <f t="shared" si="247"/>
        <v>0</v>
      </c>
      <c r="BU88" s="95">
        <f t="shared" si="247"/>
        <v>0</v>
      </c>
      <c r="BV88" s="95">
        <f t="shared" si="247"/>
        <v>0</v>
      </c>
      <c r="BW88" s="95">
        <f t="shared" si="247"/>
        <v>1.7709999999999997E-2</v>
      </c>
      <c r="BX88" s="95">
        <f t="shared" si="247"/>
        <v>1.1700000000000002E-2</v>
      </c>
      <c r="BY88" s="95">
        <f t="shared" si="247"/>
        <v>0.01</v>
      </c>
      <c r="BZ88" s="95">
        <f t="shared" si="247"/>
        <v>4.2550000000000001E-3</v>
      </c>
      <c r="CA88" s="95">
        <f t="shared" si="247"/>
        <v>6.3029709999999992E-3</v>
      </c>
      <c r="CB88" s="95">
        <f t="shared" si="247"/>
        <v>5.8099999999999992E-3</v>
      </c>
      <c r="CC88" s="95">
        <f t="shared" si="247"/>
        <v>4.1999999999999997E-3</v>
      </c>
      <c r="CD88" s="95">
        <f t="shared" si="247"/>
        <v>3.7499999999999999E-3</v>
      </c>
      <c r="CE88" s="95">
        <f t="shared" si="247"/>
        <v>0.12096</v>
      </c>
      <c r="CF88" s="95">
        <f t="shared" si="247"/>
        <v>0.01</v>
      </c>
      <c r="CG88" s="95">
        <f t="shared" si="247"/>
        <v>5.7999233599999997E-3</v>
      </c>
      <c r="CH88" s="95">
        <f t="shared" si="247"/>
        <v>5.1510387599999997E-3</v>
      </c>
      <c r="CI88" s="95">
        <f t="shared" si="247"/>
        <v>3.6990076199999999E-3</v>
      </c>
      <c r="CJ88" s="95">
        <f t="shared" si="247"/>
        <v>1.0430999999999999</v>
      </c>
      <c r="CK88" s="95">
        <f t="shared" si="247"/>
        <v>0.6542</v>
      </c>
      <c r="CL88" s="95">
        <f t="shared" si="247"/>
        <v>0.12480000000000001</v>
      </c>
      <c r="CM88" s="95">
        <f t="shared" si="247"/>
        <v>8.0920000000000006E-2</v>
      </c>
      <c r="CN88" s="95">
        <f t="shared" si="247"/>
        <v>0.55901999999999996</v>
      </c>
      <c r="CO88" s="95">
        <f t="shared" si="247"/>
        <v>6.0045000000000001E-2</v>
      </c>
      <c r="CP88" s="95">
        <f t="shared" si="247"/>
        <v>7.823377799999999E-2</v>
      </c>
      <c r="CQ88" s="95">
        <f t="shared" si="247"/>
        <v>5.9999999999999995E-4</v>
      </c>
      <c r="CR88" s="95">
        <f t="shared" si="247"/>
        <v>3.3210908999999997E-2</v>
      </c>
      <c r="CS88" s="95">
        <f t="shared" si="247"/>
        <v>0.1656</v>
      </c>
      <c r="CT88" s="95">
        <f t="shared" si="247"/>
        <v>4.7451199999999999E-2</v>
      </c>
      <c r="CU88" s="95">
        <f t="shared" si="247"/>
        <v>7.0299999999999998E-3</v>
      </c>
      <c r="CV88" s="95">
        <f t="shared" si="247"/>
        <v>0.12150840000000002</v>
      </c>
      <c r="CW88" s="95">
        <f t="shared" si="247"/>
        <v>6.2169999999999996E-2</v>
      </c>
      <c r="CX88" s="95">
        <f t="shared" si="247"/>
        <v>0.17879999999999999</v>
      </c>
      <c r="CY88" s="95">
        <f t="shared" si="247"/>
        <v>0.18289999999999998</v>
      </c>
      <c r="CZ88" s="95">
        <f t="shared" si="247"/>
        <v>4.7899999999999998E-2</v>
      </c>
      <c r="DA88" s="95">
        <f t="shared" si="247"/>
        <v>0.1517</v>
      </c>
      <c r="DB88" s="95">
        <f t="shared" si="247"/>
        <v>9.0997400000000006E-2</v>
      </c>
      <c r="DC88" s="95">
        <f t="shared" si="247"/>
        <v>2.7455500000000001E-2</v>
      </c>
      <c r="DD88" s="95">
        <f t="shared" si="247"/>
        <v>1.1971018E-2</v>
      </c>
      <c r="DE88" s="95">
        <f t="shared" si="247"/>
        <v>7.2075E-2</v>
      </c>
      <c r="DF88" s="95">
        <f t="shared" si="247"/>
        <v>1.0136727999999999E-2</v>
      </c>
      <c r="DG88" s="95">
        <f t="shared" si="247"/>
        <v>1.6469999999999999E-2</v>
      </c>
      <c r="DH88" s="95">
        <f t="shared" si="247"/>
        <v>1.19823E-2</v>
      </c>
      <c r="DI88" s="95">
        <f t="shared" si="247"/>
        <v>4.4897900000000004E-2</v>
      </c>
      <c r="DJ88" s="95">
        <f t="shared" si="247"/>
        <v>3.5501167E-2</v>
      </c>
      <c r="DK88" s="95">
        <f t="shared" si="247"/>
        <v>6.3799999999999994E-3</v>
      </c>
      <c r="DL88" s="95">
        <f t="shared" si="247"/>
        <v>1.0529999999999999E-2</v>
      </c>
      <c r="DM88" s="95">
        <f t="shared" si="247"/>
        <v>4.0052509E-2</v>
      </c>
      <c r="DN88" s="95">
        <f t="shared" si="247"/>
        <v>6.7559999999999999E-3</v>
      </c>
      <c r="DO88" s="95">
        <f t="shared" si="247"/>
        <v>2.3999999999999998E-3</v>
      </c>
      <c r="DP88" s="95">
        <f t="shared" si="247"/>
        <v>8.4800000000000014E-3</v>
      </c>
      <c r="DQ88" s="95">
        <f t="shared" si="247"/>
        <v>1.54E-2</v>
      </c>
      <c r="DR88" s="95">
        <f t="shared" si="247"/>
        <v>2.8879999999999999E-2</v>
      </c>
      <c r="DS88" s="95">
        <f t="shared" si="247"/>
        <v>1.2163200000000001E-2</v>
      </c>
      <c r="DT88" s="95">
        <f t="shared" si="247"/>
        <v>1.4152999999999997E-2</v>
      </c>
      <c r="DU88" s="95">
        <f t="shared" si="247"/>
        <v>7.3439999999999998E-3</v>
      </c>
      <c r="DV88" s="95">
        <f t="shared" si="247"/>
        <v>2.1000000000000001E-2</v>
      </c>
      <c r="DW88" s="95">
        <f t="shared" si="247"/>
        <v>1.2600000000000001E-3</v>
      </c>
      <c r="DX88" s="95">
        <f t="shared" si="247"/>
        <v>8.5679999999999992E-3</v>
      </c>
      <c r="DY88" s="95">
        <f>DY83-DY85</f>
        <v>1.5984074500000001E-2</v>
      </c>
      <c r="DZ88" s="95">
        <f t="shared" si="247"/>
        <v>1.0120000000000002E-2</v>
      </c>
      <c r="EA88" s="95">
        <f t="shared" ref="EA88:GL88" si="248">EA83</f>
        <v>1.4742E-2</v>
      </c>
      <c r="EB88" s="95">
        <f t="shared" si="248"/>
        <v>1.4280000000000001E-2</v>
      </c>
      <c r="EC88" s="95">
        <f t="shared" si="248"/>
        <v>1.3008600000000002E-2</v>
      </c>
      <c r="ED88" s="95">
        <f t="shared" si="248"/>
        <v>1.1597040000000001E-2</v>
      </c>
      <c r="EE88" s="95">
        <f t="shared" si="248"/>
        <v>9.5238000000000007E-3</v>
      </c>
      <c r="EF88" s="95">
        <f t="shared" si="248"/>
        <v>9.3398999999999982E-3</v>
      </c>
      <c r="EG88" s="95">
        <f t="shared" si="248"/>
        <v>0</v>
      </c>
      <c r="EH88" s="95">
        <f t="shared" si="248"/>
        <v>3.9200000000000004E-4</v>
      </c>
      <c r="EI88" s="95">
        <f t="shared" si="248"/>
        <v>8.3400000000000002E-3</v>
      </c>
      <c r="EJ88" s="95">
        <f t="shared" si="248"/>
        <v>5.1517100000000003E-3</v>
      </c>
      <c r="EK88" s="95">
        <f t="shared" si="248"/>
        <v>8.199999999999999E-3</v>
      </c>
      <c r="EL88" s="95">
        <f t="shared" si="248"/>
        <v>6.7149999999999996E-3</v>
      </c>
      <c r="EM88" s="95">
        <f t="shared" si="248"/>
        <v>3.2078700000000003E-3</v>
      </c>
      <c r="EN88" s="95">
        <f t="shared" si="248"/>
        <v>5.6639999999999989E-3</v>
      </c>
      <c r="EO88" s="95">
        <f t="shared" si="248"/>
        <v>4.3019999999999994E-3</v>
      </c>
      <c r="EP88" s="95">
        <f t="shared" si="248"/>
        <v>3.859E-3</v>
      </c>
      <c r="EQ88" s="95">
        <f t="shared" si="248"/>
        <v>3.6191999999999995E-3</v>
      </c>
      <c r="ER88" s="95">
        <f t="shared" si="248"/>
        <v>3.15E-3</v>
      </c>
      <c r="ES88" s="95">
        <f t="shared" si="248"/>
        <v>0</v>
      </c>
      <c r="ET88" s="95">
        <f t="shared" si="248"/>
        <v>1.72E-3</v>
      </c>
      <c r="EU88" s="95">
        <f t="shared" si="248"/>
        <v>9.4499999999999998E-4</v>
      </c>
      <c r="EV88" s="95">
        <f t="shared" si="248"/>
        <v>1.4625000000000003E-3</v>
      </c>
      <c r="EW88" s="95">
        <f t="shared" si="248"/>
        <v>1.3999999999999998E-3</v>
      </c>
      <c r="EX88" s="95">
        <f t="shared" si="248"/>
        <v>5.4000000000000012E-4</v>
      </c>
      <c r="EY88" s="95">
        <f t="shared" si="248"/>
        <v>6.2463299999999996E-3</v>
      </c>
      <c r="EZ88" s="95">
        <f t="shared" si="248"/>
        <v>0.21416639999999998</v>
      </c>
      <c r="FA88" s="95">
        <f t="shared" si="248"/>
        <v>0.11638</v>
      </c>
      <c r="FB88" s="95">
        <f t="shared" si="248"/>
        <v>0.133824</v>
      </c>
      <c r="FC88" s="95">
        <f t="shared" si="248"/>
        <v>0.6</v>
      </c>
      <c r="FD88" s="95">
        <f t="shared" si="248"/>
        <v>1.5275000000000001</v>
      </c>
      <c r="FE88" s="95">
        <f t="shared" si="248"/>
        <v>0.57240000000000002</v>
      </c>
      <c r="FF88" s="95">
        <f t="shared" si="248"/>
        <v>0.47600000000000003</v>
      </c>
      <c r="FG88" s="95">
        <f t="shared" si="248"/>
        <v>0.20999999999999996</v>
      </c>
      <c r="FH88" s="95">
        <f t="shared" si="248"/>
        <v>9.506021119999998E-2</v>
      </c>
      <c r="FI88" s="95">
        <f t="shared" si="248"/>
        <v>3.8107199999999999</v>
      </c>
      <c r="FJ88" s="95">
        <f t="shared" si="248"/>
        <v>1.7653503999999998</v>
      </c>
      <c r="FK88" s="95">
        <f t="shared" si="248"/>
        <v>2.0496300000000001</v>
      </c>
      <c r="FL88" s="95">
        <f t="shared" si="248"/>
        <v>1.2470220000000001</v>
      </c>
      <c r="FM88" s="95">
        <f t="shared" si="248"/>
        <v>2.6244000000000001</v>
      </c>
      <c r="FN88" s="95">
        <f t="shared" si="248"/>
        <v>1.4430879999999999</v>
      </c>
      <c r="FO88" s="95">
        <f t="shared" si="248"/>
        <v>0</v>
      </c>
      <c r="FP88" s="95">
        <f t="shared" si="248"/>
        <v>1.5099320000000001</v>
      </c>
      <c r="FQ88" s="95">
        <f t="shared" si="248"/>
        <v>0.46349300000000004</v>
      </c>
      <c r="FR88" s="95">
        <f t="shared" si="248"/>
        <v>1.7265999999999999</v>
      </c>
      <c r="FS88" s="95">
        <f t="shared" si="248"/>
        <v>0.34200800000000003</v>
      </c>
      <c r="FT88" s="95">
        <f t="shared" si="248"/>
        <v>0.39250000000000007</v>
      </c>
      <c r="FU88" s="95">
        <f t="shared" si="248"/>
        <v>0.15794900000000001</v>
      </c>
      <c r="FV88" s="95">
        <f t="shared" si="248"/>
        <v>0.12661800000000001</v>
      </c>
      <c r="FW88" s="95">
        <f t="shared" si="248"/>
        <v>3.0975000000000001</v>
      </c>
      <c r="FX88" s="95">
        <f t="shared" si="248"/>
        <v>2.1406000000000001</v>
      </c>
      <c r="FY88" s="95">
        <f t="shared" si="248"/>
        <v>1.056</v>
      </c>
      <c r="FZ88" s="95">
        <f t="shared" si="248"/>
        <v>0.84</v>
      </c>
      <c r="GA88" s="95">
        <f t="shared" si="248"/>
        <v>0.59400000000000008</v>
      </c>
      <c r="GB88" s="95">
        <f t="shared" si="248"/>
        <v>0.17030000000000001</v>
      </c>
      <c r="GC88" s="95">
        <f t="shared" si="248"/>
        <v>0</v>
      </c>
      <c r="GD88" s="95">
        <f t="shared" si="248"/>
        <v>2.1574800000000002E-2</v>
      </c>
      <c r="GE88" s="95">
        <f t="shared" si="248"/>
        <v>0.246224</v>
      </c>
      <c r="GF88" s="95">
        <f t="shared" si="248"/>
        <v>0.15737380000000001</v>
      </c>
      <c r="GG88" s="95">
        <f t="shared" si="248"/>
        <v>0.29040505730000005</v>
      </c>
      <c r="GH88" s="95">
        <f t="shared" si="248"/>
        <v>0</v>
      </c>
      <c r="GI88" s="95">
        <f t="shared" si="248"/>
        <v>0.11781000000000003</v>
      </c>
      <c r="GJ88" s="95">
        <f t="shared" si="248"/>
        <v>3.8854400000000004E-2</v>
      </c>
      <c r="GK88" s="95">
        <f t="shared" si="248"/>
        <v>0.34399999999999997</v>
      </c>
      <c r="GL88" s="95">
        <f t="shared" si="248"/>
        <v>0.52044000000000001</v>
      </c>
      <c r="GM88" s="95">
        <f t="shared" ref="GM88:IX88" si="249">GM83</f>
        <v>2.4E-2</v>
      </c>
      <c r="GN88" s="95">
        <f t="shared" si="249"/>
        <v>2.9455799999999997E-2</v>
      </c>
      <c r="GO88" s="95">
        <f t="shared" si="249"/>
        <v>3.7664380000000004E-2</v>
      </c>
      <c r="GP88" s="95">
        <f t="shared" si="249"/>
        <v>0</v>
      </c>
      <c r="GQ88" s="95">
        <f t="shared" si="249"/>
        <v>0.27729999999999999</v>
      </c>
      <c r="GR88" s="95">
        <f t="shared" si="249"/>
        <v>3.3842499999999998E-2</v>
      </c>
      <c r="GS88" s="95">
        <f t="shared" si="249"/>
        <v>3.0115236E-2</v>
      </c>
      <c r="GT88" s="95">
        <f t="shared" si="249"/>
        <v>0.14151500000000003</v>
      </c>
      <c r="GU88" s="95">
        <f t="shared" si="249"/>
        <v>2.9611499999999999E-2</v>
      </c>
      <c r="GV88" s="95">
        <f t="shared" si="249"/>
        <v>0.111804</v>
      </c>
      <c r="GW88" s="95">
        <f t="shared" si="249"/>
        <v>0</v>
      </c>
      <c r="GX88" s="95">
        <f t="shared" si="249"/>
        <v>0</v>
      </c>
      <c r="GY88" s="95">
        <f t="shared" si="249"/>
        <v>1.34565195E-2</v>
      </c>
      <c r="GZ88" s="95">
        <f t="shared" si="249"/>
        <v>3.6038999999999997E-3</v>
      </c>
      <c r="HA88" s="95">
        <f t="shared" si="249"/>
        <v>0</v>
      </c>
      <c r="HB88" s="95">
        <f t="shared" si="249"/>
        <v>2.6</v>
      </c>
      <c r="HC88" s="95">
        <f t="shared" si="249"/>
        <v>1.5916999999999999</v>
      </c>
      <c r="HD88" s="95">
        <f t="shared" si="249"/>
        <v>1.1919000000000002</v>
      </c>
      <c r="HE88" s="95">
        <f t="shared" si="249"/>
        <v>0.49160800000000004</v>
      </c>
      <c r="HF88" s="95">
        <f t="shared" si="249"/>
        <v>0.38084100000000004</v>
      </c>
      <c r="HG88" s="95">
        <f t="shared" si="249"/>
        <v>0.23100000000000001</v>
      </c>
      <c r="HH88" s="95">
        <f t="shared" si="249"/>
        <v>0.22750000000000001</v>
      </c>
      <c r="HI88" s="95">
        <f t="shared" si="249"/>
        <v>0.40250000000000002</v>
      </c>
      <c r="HJ88" s="95">
        <f t="shared" si="249"/>
        <v>0.4032</v>
      </c>
      <c r="HK88" s="95">
        <f t="shared" si="249"/>
        <v>1.1990000000000001</v>
      </c>
      <c r="HL88" s="95">
        <f t="shared" si="249"/>
        <v>0.86</v>
      </c>
      <c r="HM88" s="95">
        <f t="shared" si="249"/>
        <v>1.5730961999999999</v>
      </c>
      <c r="HN88" s="95">
        <f t="shared" si="249"/>
        <v>2.0750000000000002</v>
      </c>
      <c r="HO88" s="95">
        <f t="shared" si="249"/>
        <v>2.05335</v>
      </c>
      <c r="HP88" s="95">
        <f t="shared" si="249"/>
        <v>2.0699999999999998</v>
      </c>
      <c r="HQ88" s="95">
        <f t="shared" si="249"/>
        <v>6.6177111000000014E-3</v>
      </c>
      <c r="HR88" s="95">
        <f t="shared" si="249"/>
        <v>4.8959999999999997E-2</v>
      </c>
      <c r="HS88" s="95">
        <f t="shared" si="249"/>
        <v>7.274818201851036E-5</v>
      </c>
      <c r="HT88" s="95">
        <f t="shared" si="249"/>
        <v>0.4</v>
      </c>
      <c r="HU88" s="95">
        <f t="shared" si="249"/>
        <v>3.4608E-2</v>
      </c>
      <c r="HV88" s="95">
        <f t="shared" si="249"/>
        <v>8.7499999999999994E-2</v>
      </c>
      <c r="HW88" s="95">
        <f t="shared" si="249"/>
        <v>0</v>
      </c>
      <c r="HX88" s="95">
        <f t="shared" si="249"/>
        <v>0.153748</v>
      </c>
      <c r="HY88" s="95">
        <f t="shared" si="249"/>
        <v>3.0552000000000003E-2</v>
      </c>
      <c r="HZ88" s="95">
        <f t="shared" si="249"/>
        <v>0</v>
      </c>
      <c r="IA88" s="95">
        <f t="shared" si="249"/>
        <v>3.3059999999999999E-2</v>
      </c>
      <c r="IB88" s="95">
        <f t="shared" si="249"/>
        <v>0.22204999999999997</v>
      </c>
      <c r="IC88" s="95">
        <f t="shared" si="249"/>
        <v>6.4129999999999993E-2</v>
      </c>
      <c r="ID88" s="95">
        <f t="shared" si="249"/>
        <v>0</v>
      </c>
      <c r="IE88" s="95">
        <f t="shared" si="249"/>
        <v>2.6009100000000003</v>
      </c>
      <c r="IF88" s="95">
        <f t="shared" si="249"/>
        <v>4.8000000000000001E-2</v>
      </c>
      <c r="IG88" s="95">
        <f t="shared" si="249"/>
        <v>0.182</v>
      </c>
      <c r="IH88" s="95">
        <f t="shared" si="249"/>
        <v>0.42460000000000009</v>
      </c>
      <c r="II88" s="95">
        <f t="shared" si="249"/>
        <v>0.31330000000000002</v>
      </c>
      <c r="IJ88" s="95">
        <f t="shared" si="249"/>
        <v>0.16900000000000001</v>
      </c>
      <c r="IK88" s="95">
        <f t="shared" si="249"/>
        <v>0.91500000000000004</v>
      </c>
      <c r="IL88" s="95">
        <f t="shared" si="249"/>
        <v>6.343399999999999E-2</v>
      </c>
      <c r="IM88" s="95">
        <f t="shared" si="249"/>
        <v>0.14768319999999999</v>
      </c>
      <c r="IN88" s="95">
        <f t="shared" si="249"/>
        <v>0.70683099999999999</v>
      </c>
      <c r="IO88" s="95">
        <f t="shared" si="249"/>
        <v>0.62957160000000001</v>
      </c>
      <c r="IP88" s="95">
        <f t="shared" si="249"/>
        <v>1.0276240999999999</v>
      </c>
      <c r="IQ88" s="95">
        <f t="shared" si="249"/>
        <v>0.57459199999999999</v>
      </c>
      <c r="IR88" s="95">
        <f t="shared" si="249"/>
        <v>1.6128000000000002E-3</v>
      </c>
      <c r="IS88" s="95">
        <f t="shared" si="249"/>
        <v>1.29948</v>
      </c>
      <c r="IT88" s="95">
        <f t="shared" si="249"/>
        <v>2.5126222</v>
      </c>
      <c r="IU88" s="95">
        <f t="shared" si="249"/>
        <v>0.48973359999999999</v>
      </c>
      <c r="IV88" s="95">
        <f t="shared" si="249"/>
        <v>0.31348999999999999</v>
      </c>
      <c r="IW88" s="95">
        <f t="shared" si="249"/>
        <v>0.42</v>
      </c>
      <c r="IX88" s="95">
        <f t="shared" si="249"/>
        <v>0</v>
      </c>
      <c r="IY88" s="95">
        <f t="shared" ref="IY88:LJ88" si="250">IY83</f>
        <v>0.22500000000000001</v>
      </c>
      <c r="IZ88" s="95">
        <f t="shared" si="250"/>
        <v>0</v>
      </c>
      <c r="JA88" s="95">
        <f t="shared" si="250"/>
        <v>0.35499999999999998</v>
      </c>
      <c r="JB88" s="95">
        <f t="shared" si="250"/>
        <v>0.33469736719999998</v>
      </c>
      <c r="JC88" s="95">
        <f t="shared" si="250"/>
        <v>0.20234000000000002</v>
      </c>
      <c r="JD88" s="95">
        <f t="shared" si="250"/>
        <v>9.8626000000000005E-2</v>
      </c>
      <c r="JE88" s="95">
        <f t="shared" si="250"/>
        <v>0</v>
      </c>
      <c r="JF88" s="95">
        <f t="shared" si="250"/>
        <v>3.7656965949999996E-2</v>
      </c>
      <c r="JG88" s="95">
        <f t="shared" si="250"/>
        <v>0.13631939999999998</v>
      </c>
      <c r="JH88" s="95">
        <f t="shared" si="250"/>
        <v>3.5899708197443807E-2</v>
      </c>
      <c r="JI88" s="95">
        <f t="shared" si="250"/>
        <v>7.1106299999999997E-2</v>
      </c>
      <c r="JJ88" s="95">
        <f t="shared" si="250"/>
        <v>1.289742E-2</v>
      </c>
      <c r="JK88" s="95">
        <f t="shared" si="250"/>
        <v>1.7989999999999996E-2</v>
      </c>
      <c r="JL88" s="95">
        <f t="shared" si="250"/>
        <v>9.5399999999999999E-3</v>
      </c>
      <c r="JM88" s="95">
        <f t="shared" si="250"/>
        <v>5.7645000000000005E-3</v>
      </c>
      <c r="JN88" s="95">
        <f t="shared" si="250"/>
        <v>3.5232000000000002E-3</v>
      </c>
      <c r="JO88" s="95">
        <f t="shared" si="250"/>
        <v>1.024E-3</v>
      </c>
      <c r="JP88" s="95">
        <f t="shared" si="250"/>
        <v>4.885472817E-2</v>
      </c>
      <c r="JQ88" s="95">
        <f t="shared" si="250"/>
        <v>7.6E-3</v>
      </c>
      <c r="JR88" s="95">
        <f t="shared" si="250"/>
        <v>1.6283999999999999E-3</v>
      </c>
      <c r="JS88" s="95">
        <f t="shared" si="250"/>
        <v>8.4738999999999995E-3</v>
      </c>
      <c r="JT88" s="95">
        <f t="shared" si="250"/>
        <v>1.8171000000000001E-3</v>
      </c>
      <c r="JU88" s="95">
        <f t="shared" si="250"/>
        <v>9.9512000000000003E-3</v>
      </c>
      <c r="JV88" s="95">
        <f t="shared" si="250"/>
        <v>2.0665800000000002E-2</v>
      </c>
      <c r="JW88" s="95">
        <f t="shared" si="250"/>
        <v>1.0461199999999999E-2</v>
      </c>
      <c r="JX88" s="95">
        <f t="shared" si="250"/>
        <v>8.5293000000000001E-3</v>
      </c>
      <c r="JY88" s="95">
        <f t="shared" si="250"/>
        <v>3.7962000000000009E-3</v>
      </c>
      <c r="JZ88" s="95">
        <f t="shared" si="250"/>
        <v>2.0193000000000003E-2</v>
      </c>
      <c r="KA88" s="95">
        <f t="shared" si="250"/>
        <v>4.0830803738317765E-3</v>
      </c>
      <c r="KB88" s="95">
        <f t="shared" si="250"/>
        <v>3.4647999999999997E-3</v>
      </c>
      <c r="KC88" s="95">
        <f t="shared" si="250"/>
        <v>2.2749568400000003E-2</v>
      </c>
      <c r="KD88" s="95">
        <f t="shared" si="250"/>
        <v>1.15709E-2</v>
      </c>
      <c r="KE88" s="95">
        <f t="shared" si="250"/>
        <v>9.9219999999999994E-4</v>
      </c>
      <c r="KF88" s="95">
        <f t="shared" si="250"/>
        <v>9.9830000000000006E-3</v>
      </c>
      <c r="KG88" s="95">
        <f t="shared" si="250"/>
        <v>1.3105686E-3</v>
      </c>
      <c r="KH88" s="95">
        <f t="shared" si="250"/>
        <v>2.8553135000000001E-3</v>
      </c>
      <c r="KI88" s="95">
        <f t="shared" si="250"/>
        <v>1.08E-3</v>
      </c>
      <c r="KJ88" s="95">
        <f>KJ83-KJ85</f>
        <v>3.1525000000000129E-4</v>
      </c>
      <c r="KK88" s="95">
        <f t="shared" si="250"/>
        <v>1.1720000000000001E-3</v>
      </c>
      <c r="KL88" s="95">
        <f t="shared" si="250"/>
        <v>5.4120000000000004E-4</v>
      </c>
      <c r="KM88" s="95">
        <f t="shared" si="250"/>
        <v>1.9482E-3</v>
      </c>
      <c r="KN88" s="95">
        <f t="shared" si="250"/>
        <v>3.6656000000000006E-3</v>
      </c>
      <c r="KO88" s="95">
        <f t="shared" si="250"/>
        <v>3.48E-4</v>
      </c>
      <c r="KP88" s="95">
        <f t="shared" si="250"/>
        <v>2.2489999999999999E-4</v>
      </c>
      <c r="KQ88" s="95">
        <f t="shared" si="250"/>
        <v>4.7800400000000004E-5</v>
      </c>
      <c r="KR88" s="95">
        <f t="shared" si="250"/>
        <v>2.9347999999999999E-2</v>
      </c>
      <c r="KS88" s="95">
        <f t="shared" si="250"/>
        <v>1.2119999999999999E-2</v>
      </c>
      <c r="KT88" s="95">
        <f t="shared" si="250"/>
        <v>9.7999999999999979E-3</v>
      </c>
      <c r="KU88" s="95">
        <f t="shared" si="250"/>
        <v>9.2949999999999994E-3</v>
      </c>
      <c r="KV88" s="95">
        <f t="shared" si="250"/>
        <v>8.4600000000000005E-3</v>
      </c>
      <c r="KW88" s="95">
        <f t="shared" si="250"/>
        <v>6.6E-3</v>
      </c>
      <c r="KX88" s="95">
        <f t="shared" si="250"/>
        <v>5.2681725000000004E-3</v>
      </c>
      <c r="KY88" s="95">
        <f t="shared" si="250"/>
        <v>3.7677000000000001E-3</v>
      </c>
      <c r="KZ88" s="95">
        <f t="shared" si="250"/>
        <v>1.7000000000000001E-3</v>
      </c>
      <c r="LA88" s="95">
        <f t="shared" si="250"/>
        <v>1.0688551999999999E-3</v>
      </c>
      <c r="LB88" s="95">
        <f t="shared" si="250"/>
        <v>4.9083299999999998E-4</v>
      </c>
      <c r="LC88" s="95">
        <f t="shared" si="250"/>
        <v>9.3600000000000003E-3</v>
      </c>
      <c r="LD88" s="95">
        <f t="shared" si="250"/>
        <v>2.2679599999999999E-3</v>
      </c>
      <c r="LE88" s="95">
        <f t="shared" si="250"/>
        <v>4.1277600000000006E-4</v>
      </c>
      <c r="LF88" s="95">
        <f t="shared" si="250"/>
        <v>6.3551999999999997E-2</v>
      </c>
      <c r="LG88" s="95">
        <f t="shared" si="250"/>
        <v>4.2778</v>
      </c>
      <c r="LH88" s="95">
        <f t="shared" si="250"/>
        <v>3.747633</v>
      </c>
      <c r="LI88" s="95">
        <f t="shared" si="250"/>
        <v>0.9085293000000001</v>
      </c>
      <c r="LJ88" s="95">
        <f t="shared" si="250"/>
        <v>0.2923</v>
      </c>
      <c r="LK88" s="95">
        <f t="shared" ref="LK88:NV88" si="251">LK83</f>
        <v>0.25023309999999999</v>
      </c>
      <c r="LL88" s="95">
        <f t="shared" si="251"/>
        <v>5.9874000000000004E-2</v>
      </c>
      <c r="LM88" s="95">
        <f t="shared" si="251"/>
        <v>0</v>
      </c>
      <c r="LN88" s="95">
        <f t="shared" si="251"/>
        <v>0</v>
      </c>
      <c r="LO88" s="95">
        <f t="shared" si="251"/>
        <v>0.41470000000000001</v>
      </c>
      <c r="LP88" s="95">
        <f t="shared" si="251"/>
        <v>0.14580999999999997</v>
      </c>
      <c r="LQ88" s="95">
        <f t="shared" si="251"/>
        <v>0</v>
      </c>
      <c r="LR88" s="95">
        <f t="shared" si="251"/>
        <v>0</v>
      </c>
      <c r="LS88" s="95">
        <f t="shared" si="251"/>
        <v>0</v>
      </c>
      <c r="LT88" s="95">
        <f t="shared" si="251"/>
        <v>0</v>
      </c>
      <c r="LU88" s="95">
        <f t="shared" si="251"/>
        <v>0</v>
      </c>
      <c r="LV88" s="95">
        <f t="shared" si="251"/>
        <v>8.0445999999999991</v>
      </c>
      <c r="LW88" s="95">
        <f t="shared" si="251"/>
        <v>4.5</v>
      </c>
      <c r="LX88" s="95">
        <f t="shared" si="251"/>
        <v>0.43296000000000001</v>
      </c>
      <c r="LY88" s="95">
        <f t="shared" si="251"/>
        <v>0.41615999999999997</v>
      </c>
      <c r="LZ88" s="95">
        <f t="shared" si="251"/>
        <v>0.18359439999999999</v>
      </c>
      <c r="MA88" s="95">
        <f t="shared" si="251"/>
        <v>0.18235000000000004</v>
      </c>
      <c r="MB88" s="95">
        <f t="shared" si="251"/>
        <v>0.10000249999999999</v>
      </c>
      <c r="MC88" s="95">
        <f t="shared" si="251"/>
        <v>7.6589999999999991E-2</v>
      </c>
      <c r="MD88" s="95">
        <f t="shared" si="251"/>
        <v>4.0922E-2</v>
      </c>
      <c r="ME88" s="95">
        <f t="shared" si="251"/>
        <v>3.1439999999999996E-2</v>
      </c>
      <c r="MF88" s="95">
        <f t="shared" si="251"/>
        <v>2.7999999999999997E-2</v>
      </c>
      <c r="MG88" s="95">
        <f t="shared" si="251"/>
        <v>2.2932999999999999E-2</v>
      </c>
      <c r="MH88" s="95">
        <f t="shared" si="251"/>
        <v>0.02</v>
      </c>
      <c r="MI88" s="95">
        <f t="shared" si="251"/>
        <v>1.9987999999999999E-2</v>
      </c>
      <c r="MJ88" s="95">
        <f t="shared" si="251"/>
        <v>1.6747247E-2</v>
      </c>
      <c r="MK88" s="95">
        <f t="shared" si="251"/>
        <v>1.5995200000000001E-2</v>
      </c>
      <c r="ML88" s="95">
        <f t="shared" si="251"/>
        <v>1.5960000000000002E-2</v>
      </c>
      <c r="MM88" s="95">
        <f t="shared" si="251"/>
        <v>1.4008E-2</v>
      </c>
      <c r="MN88" s="95">
        <f t="shared" si="251"/>
        <v>1.298E-2</v>
      </c>
      <c r="MO88" s="95">
        <f t="shared" si="251"/>
        <v>1.222E-2</v>
      </c>
      <c r="MP88" s="95">
        <f t="shared" si="251"/>
        <v>9.9977999999999994E-3</v>
      </c>
      <c r="MQ88" s="95">
        <f t="shared" si="251"/>
        <v>8.6005000000000005E-3</v>
      </c>
      <c r="MR88" s="95">
        <f t="shared" si="251"/>
        <v>8.2249999999999997E-3</v>
      </c>
      <c r="MS88" s="95">
        <f t="shared" si="251"/>
        <v>6.7499999999999991E-3</v>
      </c>
      <c r="MT88" s="95">
        <f t="shared" si="251"/>
        <v>3.0000000000000001E-3</v>
      </c>
      <c r="MU88" s="95">
        <f t="shared" si="251"/>
        <v>2.1280000000000001E-3</v>
      </c>
      <c r="MV88" s="95">
        <f t="shared" si="251"/>
        <v>2.1280000000000001E-3</v>
      </c>
      <c r="MW88" s="95">
        <f t="shared" si="251"/>
        <v>1.47E-3</v>
      </c>
      <c r="MX88" s="95">
        <f t="shared" si="251"/>
        <v>0.60331239999999997</v>
      </c>
      <c r="MY88" s="95">
        <f t="shared" si="251"/>
        <v>0.72</v>
      </c>
      <c r="MZ88" s="95">
        <f t="shared" si="251"/>
        <v>0.02</v>
      </c>
      <c r="NA88" s="95">
        <f t="shared" si="251"/>
        <v>5.9289999999999994</v>
      </c>
      <c r="NB88" s="95">
        <f t="shared" si="251"/>
        <v>0.19260000000000002</v>
      </c>
      <c r="NC88" s="95">
        <f t="shared" si="251"/>
        <v>0.39515999999999996</v>
      </c>
      <c r="ND88" s="95">
        <f t="shared" si="251"/>
        <v>0.18387000000000001</v>
      </c>
      <c r="NE88" s="95">
        <f t="shared" si="251"/>
        <v>4.409899200000001E-2</v>
      </c>
      <c r="NF88" s="95">
        <f t="shared" si="251"/>
        <v>9.9320255999999996E-2</v>
      </c>
      <c r="NG88" s="95">
        <f t="shared" si="251"/>
        <v>0.37515999999999999</v>
      </c>
      <c r="NH88" s="95">
        <f t="shared" si="251"/>
        <v>0.7</v>
      </c>
      <c r="NI88" s="95">
        <f t="shared" si="251"/>
        <v>0.82104559999999982</v>
      </c>
      <c r="NJ88" s="95">
        <f t="shared" si="251"/>
        <v>1.1237148000000001</v>
      </c>
      <c r="NK88" s="95">
        <f t="shared" si="251"/>
        <v>1.4052104000000003</v>
      </c>
      <c r="NL88" s="95">
        <f t="shared" si="251"/>
        <v>1.7121999999999999</v>
      </c>
      <c r="NM88" s="95">
        <f t="shared" si="251"/>
        <v>0.16099999999999998</v>
      </c>
      <c r="NN88" s="95">
        <f t="shared" si="251"/>
        <v>3.6900000000000002E-2</v>
      </c>
      <c r="NO88" s="95">
        <f t="shared" si="251"/>
        <v>3.875E-2</v>
      </c>
      <c r="NP88" s="95">
        <f t="shared" si="251"/>
        <v>0.11749999999999999</v>
      </c>
      <c r="NQ88" s="95">
        <f t="shared" si="251"/>
        <v>8.424972E-2</v>
      </c>
      <c r="NR88" s="95">
        <f t="shared" si="251"/>
        <v>2.9999999999999995E-2</v>
      </c>
      <c r="NS88" s="95">
        <f t="shared" si="251"/>
        <v>1.05</v>
      </c>
      <c r="NT88" s="95">
        <f t="shared" si="251"/>
        <v>0.10167499999999999</v>
      </c>
      <c r="NU88" s="95">
        <f t="shared" si="251"/>
        <v>0.1008</v>
      </c>
      <c r="NV88" s="95">
        <f t="shared" si="251"/>
        <v>2.8699999999999996E-2</v>
      </c>
      <c r="NW88" s="95">
        <f t="shared" ref="NW88:QH88" si="252">NW83</f>
        <v>3.0510000000000006E-2</v>
      </c>
      <c r="NX88" s="95">
        <f t="shared" si="252"/>
        <v>0</v>
      </c>
      <c r="NY88" s="95">
        <f t="shared" si="252"/>
        <v>0.17112531759999999</v>
      </c>
      <c r="NZ88" s="95">
        <f t="shared" si="252"/>
        <v>6.5673146700000004E-2</v>
      </c>
      <c r="OA88" s="95">
        <f t="shared" si="252"/>
        <v>0.21135278429999999</v>
      </c>
      <c r="OB88" s="95">
        <f t="shared" si="252"/>
        <v>0.13263798480000002</v>
      </c>
      <c r="OC88" s="95">
        <f t="shared" si="252"/>
        <v>6.4818713900000005E-2</v>
      </c>
      <c r="OD88" s="95">
        <f t="shared" si="252"/>
        <v>9.1700000000000004E-2</v>
      </c>
      <c r="OE88" s="95">
        <f t="shared" si="252"/>
        <v>3.2480000000000002E-2</v>
      </c>
      <c r="OF88" s="95">
        <f t="shared" si="252"/>
        <v>3.2904000000000002E-3</v>
      </c>
      <c r="OG88" s="95">
        <f t="shared" si="252"/>
        <v>5.4480999999999991E-3</v>
      </c>
      <c r="OH88" s="95">
        <f t="shared" si="252"/>
        <v>7.7699999999999991E-4</v>
      </c>
      <c r="OI88" s="95">
        <f t="shared" si="252"/>
        <v>4.4719999999999997E-4</v>
      </c>
      <c r="OJ88" s="95">
        <f t="shared" si="252"/>
        <v>3.2879999999999997E-4</v>
      </c>
      <c r="OK88" s="95">
        <f t="shared" si="252"/>
        <v>6.96E-4</v>
      </c>
      <c r="OL88" s="95">
        <f t="shared" si="252"/>
        <v>1.4499999999999999E-3</v>
      </c>
      <c r="OM88" s="95">
        <f t="shared" si="252"/>
        <v>8.2500000000000004E-3</v>
      </c>
      <c r="ON88" s="95">
        <f t="shared" si="252"/>
        <v>8.6999999999999994E-3</v>
      </c>
      <c r="OO88" s="95">
        <f t="shared" si="252"/>
        <v>2.724844621513944E-2</v>
      </c>
      <c r="OP88" s="95">
        <f t="shared" si="252"/>
        <v>6.9000000000000008E-3</v>
      </c>
      <c r="OQ88" s="95">
        <f t="shared" si="252"/>
        <v>1.4159999999999997E-3</v>
      </c>
      <c r="OR88" s="95">
        <f t="shared" si="252"/>
        <v>4.3199999999999993E-4</v>
      </c>
      <c r="OS88" s="95">
        <f t="shared" si="252"/>
        <v>1.1220000000000002E-3</v>
      </c>
      <c r="OT88" s="95">
        <f t="shared" si="252"/>
        <v>1.9949841E-3</v>
      </c>
      <c r="OU88" s="95">
        <f t="shared" si="252"/>
        <v>3.0953999999999999E-3</v>
      </c>
      <c r="OV88" s="95">
        <f t="shared" si="252"/>
        <v>3.6000000000000003E-3</v>
      </c>
      <c r="OW88" s="95">
        <f t="shared" si="252"/>
        <v>1.6770000000000001E-4</v>
      </c>
      <c r="OX88" s="95">
        <f t="shared" si="252"/>
        <v>1.7000000000000001E-3</v>
      </c>
      <c r="OY88" s="95">
        <f t="shared" si="252"/>
        <v>1.9380000000000001E-3</v>
      </c>
      <c r="OZ88" s="95">
        <f t="shared" si="252"/>
        <v>0</v>
      </c>
      <c r="PA88" s="95">
        <f t="shared" si="252"/>
        <v>0</v>
      </c>
      <c r="PB88" s="95">
        <f t="shared" si="252"/>
        <v>9.8799999999999995E-4</v>
      </c>
      <c r="PC88" s="95">
        <f t="shared" si="252"/>
        <v>1.1086344E-2</v>
      </c>
      <c r="PD88" s="95">
        <f t="shared" si="252"/>
        <v>4.0717499999999998</v>
      </c>
      <c r="PE88" s="95">
        <f t="shared" si="252"/>
        <v>5.1548000000000002E-3</v>
      </c>
      <c r="PF88" s="95">
        <f t="shared" si="252"/>
        <v>7.0400000000000011E-3</v>
      </c>
      <c r="PG88" s="95">
        <f t="shared" si="252"/>
        <v>2.5000000000000001E-4</v>
      </c>
      <c r="PH88" s="95">
        <f t="shared" si="252"/>
        <v>2.3499999999999999E-4</v>
      </c>
      <c r="PI88" s="95">
        <f t="shared" si="252"/>
        <v>2.2500000000000003E-3</v>
      </c>
      <c r="PJ88" s="95">
        <f t="shared" si="252"/>
        <v>1.6802399999999999E-2</v>
      </c>
      <c r="PK88" s="95">
        <f t="shared" si="252"/>
        <v>1.4999999999999999E-4</v>
      </c>
      <c r="PL88" s="95">
        <f t="shared" si="252"/>
        <v>5.13E-4</v>
      </c>
      <c r="PM88" s="95">
        <f t="shared" si="252"/>
        <v>2.9999999999999997E-4</v>
      </c>
      <c r="PN88" s="95">
        <f t="shared" si="252"/>
        <v>1.2349999999999998E-2</v>
      </c>
      <c r="PO88" s="95">
        <f t="shared" si="252"/>
        <v>1.8536000000000002E-3</v>
      </c>
      <c r="PP88" s="95">
        <f t="shared" si="252"/>
        <v>1.06E-4</v>
      </c>
      <c r="PQ88" s="95">
        <f t="shared" si="252"/>
        <v>2.0999999999999998E-4</v>
      </c>
      <c r="PR88" s="95">
        <f t="shared" si="252"/>
        <v>1.1200000000000002E-2</v>
      </c>
      <c r="PS88" s="95">
        <f t="shared" si="252"/>
        <v>4.1999999999999996E-4</v>
      </c>
      <c r="PT88" s="95">
        <f t="shared" si="252"/>
        <v>3.0600000000000001E-4</v>
      </c>
      <c r="PU88" s="95">
        <f t="shared" si="252"/>
        <v>1.04E-2</v>
      </c>
      <c r="PV88" s="95">
        <f t="shared" si="252"/>
        <v>2.2000000000000003E-4</v>
      </c>
      <c r="PW88" s="95">
        <f t="shared" si="252"/>
        <v>3.3839999999999993E-4</v>
      </c>
      <c r="PX88" s="95">
        <f t="shared" si="252"/>
        <v>3.6000000000000002E-4</v>
      </c>
      <c r="PY88" s="95">
        <f>PY83-PY85</f>
        <v>0.21042787180000005</v>
      </c>
      <c r="PZ88" s="95">
        <f>PZ83-PZ85</f>
        <v>4.6286952400000012E-2</v>
      </c>
      <c r="QA88" s="95">
        <f t="shared" si="252"/>
        <v>6.541000000000001E-2</v>
      </c>
      <c r="QB88" s="95">
        <f t="shared" si="252"/>
        <v>0.10427999999999998</v>
      </c>
      <c r="QC88" s="95">
        <f t="shared" si="252"/>
        <v>1.8760000000000002E-2</v>
      </c>
      <c r="QD88" s="95">
        <f t="shared" si="252"/>
        <v>0.25339</v>
      </c>
      <c r="QE88" s="95">
        <f t="shared" si="252"/>
        <v>8.7380999999999986E-2</v>
      </c>
      <c r="QF88" s="95">
        <f t="shared" si="252"/>
        <v>1.4309999999999998E-2</v>
      </c>
      <c r="QG88" s="95">
        <f t="shared" si="252"/>
        <v>0.13167000000000001</v>
      </c>
      <c r="QH88" s="95">
        <f t="shared" si="252"/>
        <v>3.0240000000000002E-3</v>
      </c>
      <c r="QI88" s="95">
        <f t="shared" ref="QI88:ST88" si="253">QI83</f>
        <v>1.313094936E-2</v>
      </c>
      <c r="QJ88" s="95">
        <f t="shared" si="253"/>
        <v>1.2283200000000001</v>
      </c>
      <c r="QK88" s="95">
        <f t="shared" si="253"/>
        <v>0.66700000000000004</v>
      </c>
      <c r="QL88" s="95">
        <f t="shared" si="253"/>
        <v>0.52439999999999998</v>
      </c>
      <c r="QM88" s="95">
        <f t="shared" si="253"/>
        <v>4.4146999999999999E-2</v>
      </c>
      <c r="QN88" s="95">
        <f t="shared" si="253"/>
        <v>0.52895999999999999</v>
      </c>
      <c r="QO88" s="95">
        <f t="shared" si="253"/>
        <v>0.54600000000000004</v>
      </c>
      <c r="QP88" s="95">
        <f t="shared" si="253"/>
        <v>0.25151000000000001</v>
      </c>
      <c r="QQ88" s="95">
        <f t="shared" si="253"/>
        <v>0.32549999999999996</v>
      </c>
      <c r="QR88" s="95">
        <f t="shared" si="253"/>
        <v>5.1599999999999988E-3</v>
      </c>
      <c r="QS88" s="95">
        <f t="shared" si="253"/>
        <v>0.85455999999999999</v>
      </c>
      <c r="QT88" s="95">
        <f t="shared" si="253"/>
        <v>4.3949999999999996E-2</v>
      </c>
      <c r="QU88" s="95">
        <f t="shared" si="253"/>
        <v>0.35623000000000005</v>
      </c>
      <c r="QV88" s="95">
        <f t="shared" si="253"/>
        <v>6.9235600000000008E-2</v>
      </c>
      <c r="QW88" s="95">
        <f t="shared" si="253"/>
        <v>8.7965911093121865E-2</v>
      </c>
      <c r="QX88" s="95">
        <f t="shared" si="253"/>
        <v>0.69680000000000009</v>
      </c>
      <c r="QY88" s="95">
        <f t="shared" si="253"/>
        <v>1.569744</v>
      </c>
      <c r="QZ88" s="95">
        <f t="shared" si="253"/>
        <v>0.14346418604651162</v>
      </c>
      <c r="RA88" s="95">
        <f t="shared" si="253"/>
        <v>0.40778640000000005</v>
      </c>
      <c r="RB88" s="95">
        <f t="shared" si="253"/>
        <v>0.32114880000000001</v>
      </c>
      <c r="RC88" s="95">
        <f t="shared" si="253"/>
        <v>8.3462399999999996E-3</v>
      </c>
      <c r="RD88" s="95">
        <f t="shared" si="253"/>
        <v>5.0803200000000001E-3</v>
      </c>
      <c r="RE88" s="95">
        <f t="shared" si="253"/>
        <v>3.44736E-2</v>
      </c>
      <c r="RF88" s="95">
        <f t="shared" si="253"/>
        <v>1.1702879999999998E-3</v>
      </c>
      <c r="RG88" s="95">
        <f t="shared" si="253"/>
        <v>0.27941760000000004</v>
      </c>
      <c r="RH88" s="95">
        <f t="shared" si="253"/>
        <v>0.62741952000000001</v>
      </c>
      <c r="RI88" s="95">
        <f t="shared" si="253"/>
        <v>1.2559999999999999E-4</v>
      </c>
      <c r="RJ88" s="95">
        <f t="shared" si="253"/>
        <v>1.6343999999999997E-2</v>
      </c>
      <c r="RK88" s="95">
        <f t="shared" si="253"/>
        <v>3.6920000000000004E-3</v>
      </c>
      <c r="RL88" s="95">
        <f t="shared" si="253"/>
        <v>1.7273088000000004E-3</v>
      </c>
      <c r="RM88" s="95">
        <f t="shared" si="253"/>
        <v>8.3462400000000006E-4</v>
      </c>
      <c r="RN88" s="95">
        <f t="shared" si="253"/>
        <v>8.3825280000000002E-2</v>
      </c>
      <c r="RO88" s="95">
        <f t="shared" si="253"/>
        <v>2.4058943999999999E-2</v>
      </c>
      <c r="RP88" s="95">
        <f t="shared" si="253"/>
        <v>0.292572</v>
      </c>
      <c r="RQ88" s="95">
        <f t="shared" si="253"/>
        <v>0.13208832000000001</v>
      </c>
      <c r="RR88" s="95">
        <f t="shared" si="253"/>
        <v>0.41249999999999998</v>
      </c>
      <c r="RS88" s="95">
        <f t="shared" si="253"/>
        <v>1.7200000000000001E-4</v>
      </c>
      <c r="RT88" s="95">
        <f t="shared" si="253"/>
        <v>1.3594999999999999E-2</v>
      </c>
      <c r="RU88" s="95">
        <f t="shared" si="253"/>
        <v>1.1041699999999998E-2</v>
      </c>
      <c r="RV88" s="95">
        <f t="shared" si="253"/>
        <v>2.2393399999999997E-2</v>
      </c>
      <c r="RW88" s="95">
        <f t="shared" si="253"/>
        <v>3.7199999999999998E-3</v>
      </c>
      <c r="RX88" s="95">
        <f t="shared" si="253"/>
        <v>1.9500000000000003E-2</v>
      </c>
      <c r="RY88" s="95">
        <f t="shared" si="253"/>
        <v>3.2939999999999997E-2</v>
      </c>
      <c r="RZ88" s="95">
        <f t="shared" si="253"/>
        <v>1.28139E-2</v>
      </c>
      <c r="SA88" s="95">
        <f t="shared" si="253"/>
        <v>8.6400000000000005E-2</v>
      </c>
      <c r="SB88" s="95">
        <f t="shared" si="253"/>
        <v>1.0169999999999998E-2</v>
      </c>
      <c r="SC88" s="95">
        <f t="shared" si="253"/>
        <v>0.1404</v>
      </c>
      <c r="SD88" s="95">
        <f t="shared" si="253"/>
        <v>0.52566999999999997</v>
      </c>
      <c r="SE88" s="95">
        <f t="shared" si="253"/>
        <v>1.0183723</v>
      </c>
      <c r="SF88" s="95">
        <f t="shared" si="253"/>
        <v>0.54</v>
      </c>
      <c r="SG88" s="95">
        <f t="shared" si="253"/>
        <v>3.4000000000000002E-2</v>
      </c>
      <c r="SH88" s="95">
        <f t="shared" si="253"/>
        <v>0.43967000000000001</v>
      </c>
      <c r="SI88" s="95">
        <f t="shared" si="253"/>
        <v>1.7492249999999998</v>
      </c>
      <c r="SJ88" s="95">
        <f t="shared" si="253"/>
        <v>2.112E-2</v>
      </c>
      <c r="SK88" s="95">
        <f t="shared" si="253"/>
        <v>6.8600000000000008E-2</v>
      </c>
      <c r="SL88" s="95">
        <f t="shared" si="253"/>
        <v>4.8000000000000008E-2</v>
      </c>
      <c r="SM88" s="95">
        <f t="shared" si="253"/>
        <v>9.9179999999999977E-2</v>
      </c>
      <c r="SN88" s="95">
        <f t="shared" si="253"/>
        <v>8.8270000000000001E-2</v>
      </c>
      <c r="SO88" s="95">
        <f t="shared" si="253"/>
        <v>0.90216000000000007</v>
      </c>
      <c r="SP88" s="95">
        <f t="shared" si="253"/>
        <v>0.441</v>
      </c>
      <c r="SQ88" s="95">
        <f t="shared" si="253"/>
        <v>6.4750000000000002E-2</v>
      </c>
      <c r="SR88" s="95">
        <f t="shared" si="253"/>
        <v>8.6601999999999985E-2</v>
      </c>
      <c r="SS88" s="95">
        <f t="shared" si="253"/>
        <v>0.14232900000000001</v>
      </c>
      <c r="ST88" s="95">
        <f t="shared" si="253"/>
        <v>6.2086999999999996E-2</v>
      </c>
      <c r="SU88" s="95">
        <f t="shared" ref="SU88:VF88" si="254">SU83</f>
        <v>4.4000000000000004</v>
      </c>
      <c r="SV88" s="95">
        <f t="shared" si="254"/>
        <v>4.03</v>
      </c>
      <c r="SW88" s="95">
        <f t="shared" si="254"/>
        <v>0.28702</v>
      </c>
      <c r="SX88" s="95">
        <f t="shared" si="254"/>
        <v>2</v>
      </c>
      <c r="SY88" s="95">
        <f t="shared" si="254"/>
        <v>0.49728</v>
      </c>
      <c r="SZ88" s="95">
        <f t="shared" si="254"/>
        <v>3.0419999999999998</v>
      </c>
      <c r="TA88" s="95">
        <f t="shared" si="254"/>
        <v>0.65817000000000003</v>
      </c>
      <c r="TB88" s="95">
        <f t="shared" si="254"/>
        <v>0.56847999999999987</v>
      </c>
      <c r="TC88" s="95">
        <f t="shared" si="254"/>
        <v>0.32704</v>
      </c>
      <c r="TD88" s="95">
        <f t="shared" si="254"/>
        <v>0.16928000000000001</v>
      </c>
      <c r="TE88" s="95">
        <f t="shared" si="254"/>
        <v>0.27</v>
      </c>
      <c r="TF88" s="95">
        <f>TF83-TF85</f>
        <v>1.7600000000000001E-2</v>
      </c>
      <c r="TG88" s="95">
        <f t="shared" si="254"/>
        <v>1.1887402999999999</v>
      </c>
      <c r="TH88" s="95">
        <f t="shared" si="254"/>
        <v>0.221</v>
      </c>
      <c r="TI88" s="95">
        <f t="shared" si="254"/>
        <v>1.0120000000000002E-2</v>
      </c>
      <c r="TJ88" s="95">
        <f t="shared" si="254"/>
        <v>1.0364900000000002E-2</v>
      </c>
      <c r="TK88" s="95">
        <f t="shared" si="254"/>
        <v>0.78</v>
      </c>
      <c r="TL88" s="95">
        <f t="shared" si="254"/>
        <v>1.0264599999999999</v>
      </c>
      <c r="TM88" s="95">
        <f t="shared" si="254"/>
        <v>8.6500000000000007E-2</v>
      </c>
      <c r="TN88" s="95">
        <f t="shared" si="254"/>
        <v>0.32683200000000001</v>
      </c>
      <c r="TO88" s="95">
        <f t="shared" si="254"/>
        <v>1.2444E-2</v>
      </c>
      <c r="TP88" s="95">
        <f t="shared" si="254"/>
        <v>2.2294999999999999E-2</v>
      </c>
      <c r="TQ88" s="95">
        <f t="shared" si="254"/>
        <v>2.9819999999999998E-3</v>
      </c>
      <c r="TR88" s="95">
        <f t="shared" si="254"/>
        <v>3.2200000000000007E-4</v>
      </c>
      <c r="TS88" s="95">
        <f t="shared" si="254"/>
        <v>2.5864000000000002E-2</v>
      </c>
      <c r="TT88" s="95">
        <f t="shared" si="254"/>
        <v>2.1930000000000001E-3</v>
      </c>
      <c r="TU88" s="95">
        <f t="shared" si="254"/>
        <v>2.3579999999999997E-2</v>
      </c>
      <c r="TV88" s="95">
        <f t="shared" si="254"/>
        <v>1.6769999999999997E-2</v>
      </c>
      <c r="TW88" s="95">
        <f t="shared" si="254"/>
        <v>2.7300000000000001E-2</v>
      </c>
      <c r="TX88" s="95">
        <f t="shared" si="254"/>
        <v>1.1440000000000001E-2</v>
      </c>
      <c r="TY88" s="95">
        <f t="shared" si="254"/>
        <v>0.10871999999999998</v>
      </c>
      <c r="TZ88" s="95">
        <f t="shared" si="254"/>
        <v>5.6520000000000001E-2</v>
      </c>
      <c r="UA88" s="95">
        <f t="shared" si="254"/>
        <v>5.9455000000000008E-2</v>
      </c>
      <c r="UB88" s="95">
        <f t="shared" si="254"/>
        <v>3.2659000000000001E-2</v>
      </c>
      <c r="UC88" s="95">
        <f>UC83+UC81+UC82-UC84-UC85</f>
        <v>1.9148189670285101E-2</v>
      </c>
      <c r="UD88" s="95">
        <f>UD83+UD82-UD85</f>
        <v>8.9382318642505509E-3</v>
      </c>
      <c r="UE88" s="95">
        <f t="shared" si="254"/>
        <v>1.1178409945921997E-2</v>
      </c>
      <c r="UF88" s="95">
        <f t="shared" si="254"/>
        <v>9.4417942227998774E-3</v>
      </c>
      <c r="UG88" s="95">
        <f t="shared" si="254"/>
        <v>0.41142857142857148</v>
      </c>
      <c r="UH88" s="95">
        <f t="shared" si="254"/>
        <v>0.29697959183673467</v>
      </c>
      <c r="UI88" s="95">
        <f t="shared" si="254"/>
        <v>0.47433440000000004</v>
      </c>
      <c r="UJ88" s="95">
        <f t="shared" si="254"/>
        <v>0.21966429999999998</v>
      </c>
      <c r="UK88" s="95">
        <f t="shared" si="254"/>
        <v>0.17252461812784101</v>
      </c>
      <c r="UL88" s="95">
        <f t="shared" si="254"/>
        <v>0.19282616653825227</v>
      </c>
      <c r="UM88" s="95">
        <f t="shared" si="254"/>
        <v>2.4806375380521641E-2</v>
      </c>
      <c r="UN88" s="95">
        <f t="shared" si="254"/>
        <v>0.19344</v>
      </c>
      <c r="UO88" s="95">
        <f t="shared" si="254"/>
        <v>0.12609999999999999</v>
      </c>
      <c r="UP88" s="95">
        <f t="shared" si="254"/>
        <v>0</v>
      </c>
      <c r="UQ88" s="95">
        <f t="shared" si="254"/>
        <v>8.6068100000000008E-2</v>
      </c>
      <c r="UR88" s="95">
        <f t="shared" si="254"/>
        <v>0</v>
      </c>
      <c r="US88" s="95">
        <f t="shared" si="254"/>
        <v>4.3724499436537528E-3</v>
      </c>
      <c r="UT88" s="95">
        <f t="shared" si="254"/>
        <v>0.15412277408687686</v>
      </c>
      <c r="UU88" s="95">
        <f t="shared" si="254"/>
        <v>7.9712347725987967E-2</v>
      </c>
      <c r="UV88" s="95">
        <f t="shared" si="254"/>
        <v>0</v>
      </c>
      <c r="UW88" s="95">
        <f t="shared" si="254"/>
        <v>0</v>
      </c>
      <c r="UX88" s="95">
        <f t="shared" si="254"/>
        <v>7.6604349644284831E-3</v>
      </c>
      <c r="UY88" s="95">
        <f t="shared" si="254"/>
        <v>2.4303202632689515E-3</v>
      </c>
      <c r="UZ88" s="95">
        <f t="shared" si="254"/>
        <v>2.0320000000000001E-2</v>
      </c>
      <c r="VA88" s="95">
        <f t="shared" si="254"/>
        <v>0.504</v>
      </c>
      <c r="VB88" s="95">
        <f t="shared" si="254"/>
        <v>3.8813325621640808E-3</v>
      </c>
      <c r="VC88" s="95">
        <f t="shared" si="254"/>
        <v>1.573632370466646E-3</v>
      </c>
      <c r="VD88" s="95">
        <f t="shared" si="254"/>
        <v>0.12319293414510316</v>
      </c>
      <c r="VE88" s="95">
        <f t="shared" si="254"/>
        <v>0</v>
      </c>
      <c r="VF88" s="95">
        <f t="shared" si="254"/>
        <v>9.8208000000000018E-2</v>
      </c>
      <c r="VG88" s="95">
        <f t="shared" ref="VG88:XR88" si="255">VG83</f>
        <v>9.8208000000000018E-2</v>
      </c>
      <c r="VH88" s="95">
        <f t="shared" si="255"/>
        <v>8.8499999999999995E-2</v>
      </c>
      <c r="VI88" s="95">
        <f t="shared" si="255"/>
        <v>0.12775500000000004</v>
      </c>
      <c r="VJ88" s="95">
        <f t="shared" si="255"/>
        <v>1.1077464433837241E-2</v>
      </c>
      <c r="VK88" s="95">
        <f t="shared" si="255"/>
        <v>4.3668298280449434E-3</v>
      </c>
      <c r="VL88" s="95">
        <f t="shared" si="255"/>
        <v>5.9670000000000008E-2</v>
      </c>
      <c r="VM88" s="95">
        <f t="shared" si="255"/>
        <v>7.6020000000000004E-2</v>
      </c>
      <c r="VN88" s="95">
        <f t="shared" si="255"/>
        <v>3.9649500000000004E-2</v>
      </c>
      <c r="VO88" s="95">
        <f t="shared" si="255"/>
        <v>3.9649500000000004E-2</v>
      </c>
      <c r="VP88" s="95">
        <f t="shared" si="255"/>
        <v>0</v>
      </c>
      <c r="VQ88" s="95">
        <f t="shared" si="255"/>
        <v>0.13563930807915298</v>
      </c>
      <c r="VR88" s="95">
        <f t="shared" si="255"/>
        <v>0.11857073174683354</v>
      </c>
      <c r="VS88" s="95">
        <f t="shared" si="255"/>
        <v>5.6201156088094509E-3</v>
      </c>
      <c r="VT88" s="95">
        <f t="shared" si="255"/>
        <v>1.04E-2</v>
      </c>
      <c r="VU88" s="95">
        <f t="shared" si="255"/>
        <v>3.2000000000000006E-3</v>
      </c>
      <c r="VV88" s="95">
        <f t="shared" si="255"/>
        <v>6.6255115910127726E-2</v>
      </c>
      <c r="VW88" s="95">
        <f t="shared" si="255"/>
        <v>0</v>
      </c>
      <c r="VX88" s="95">
        <f t="shared" si="255"/>
        <v>3.3271084404151944E-3</v>
      </c>
      <c r="VY88" s="95">
        <f t="shared" si="255"/>
        <v>0.19403999999999999</v>
      </c>
      <c r="VZ88" s="95">
        <f t="shared" si="255"/>
        <v>0.10036000000000002</v>
      </c>
      <c r="WA88" s="95">
        <f t="shared" si="255"/>
        <v>0</v>
      </c>
      <c r="WB88" s="95">
        <f t="shared" si="255"/>
        <v>4.6016000000000001E-2</v>
      </c>
      <c r="WC88" s="95">
        <f t="shared" si="255"/>
        <v>4.6016000000000001E-2</v>
      </c>
      <c r="WD88" s="95">
        <f t="shared" si="255"/>
        <v>2.3714146349366708E-2</v>
      </c>
      <c r="WE88" s="95">
        <f t="shared" si="255"/>
        <v>3.3712499999999999E-2</v>
      </c>
      <c r="WF88" s="95">
        <f t="shared" si="255"/>
        <v>3.3712499999999999E-2</v>
      </c>
      <c r="WG88" s="95">
        <f t="shared" si="255"/>
        <v>5.0643300000000006E-3</v>
      </c>
      <c r="WH88" s="95">
        <f t="shared" si="255"/>
        <v>3.6690299999999998E-3</v>
      </c>
      <c r="WI88" s="95">
        <f t="shared" si="255"/>
        <v>2.5500000000000002E-3</v>
      </c>
      <c r="WJ88" s="95">
        <f t="shared" si="255"/>
        <v>1.2750000000000001E-3</v>
      </c>
      <c r="WK88" s="95">
        <f t="shared" si="255"/>
        <v>0</v>
      </c>
      <c r="WL88" s="95">
        <f t="shared" si="255"/>
        <v>0</v>
      </c>
      <c r="WM88" s="95">
        <f>WM83+WM82+WM81-WM85</f>
        <v>3.1725271621059759E-2</v>
      </c>
      <c r="WN88" s="95">
        <f t="shared" si="255"/>
        <v>4.62E-3</v>
      </c>
      <c r="WO88" s="95">
        <f t="shared" si="255"/>
        <v>0</v>
      </c>
      <c r="WP88" s="95">
        <f t="shared" si="255"/>
        <v>3.9649500000000004E-2</v>
      </c>
      <c r="WQ88" s="95">
        <f t="shared" si="255"/>
        <v>0</v>
      </c>
      <c r="WR88" s="95">
        <f t="shared" si="255"/>
        <v>0</v>
      </c>
      <c r="WS88" s="95">
        <f t="shared" si="255"/>
        <v>0.13180607999999999</v>
      </c>
      <c r="WT88" s="95">
        <f t="shared" si="255"/>
        <v>4.1380099999999996E-2</v>
      </c>
      <c r="WU88" s="95">
        <f t="shared" si="255"/>
        <v>9.6759218188625984E-2</v>
      </c>
      <c r="WV88" s="95">
        <f t="shared" si="255"/>
        <v>8.0255250893798952E-2</v>
      </c>
      <c r="WW88" s="95">
        <f t="shared" si="255"/>
        <v>9.4003046519010577E-2</v>
      </c>
      <c r="WX88" s="95">
        <f t="shared" si="255"/>
        <v>6.1248019904805391E-2</v>
      </c>
      <c r="WY88" s="95">
        <f t="shared" si="255"/>
        <v>0.39767999999999992</v>
      </c>
      <c r="WZ88" s="95">
        <f t="shared" si="255"/>
        <v>0.22229999999999997</v>
      </c>
      <c r="XA88" s="95">
        <f t="shared" si="255"/>
        <v>0.14658000000000002</v>
      </c>
      <c r="XB88" s="95">
        <f t="shared" si="255"/>
        <v>3.2156000000000004E-2</v>
      </c>
      <c r="XC88" s="95">
        <f t="shared" si="255"/>
        <v>5.2058823529411768E-2</v>
      </c>
      <c r="XD88" s="95">
        <f t="shared" si="255"/>
        <v>4.3870588235294113E-2</v>
      </c>
      <c r="XE88" s="95">
        <f t="shared" si="255"/>
        <v>4.0750000000000005E-3</v>
      </c>
      <c r="XF88" s="95">
        <f t="shared" si="255"/>
        <v>4.0750000000000005E-3</v>
      </c>
      <c r="XG88" s="95">
        <f t="shared" si="255"/>
        <v>0.27145280000000005</v>
      </c>
      <c r="XH88" s="95">
        <f t="shared" si="255"/>
        <v>0.30682349999999997</v>
      </c>
      <c r="XI88" s="95">
        <f t="shared" si="255"/>
        <v>8.4190293482507492E-2</v>
      </c>
      <c r="XJ88" s="95">
        <f t="shared" si="255"/>
        <v>3.8610194232520927E-2</v>
      </c>
      <c r="XK88" s="95">
        <f t="shared" si="255"/>
        <v>1.5685999999999998</v>
      </c>
      <c r="XL88" s="95">
        <f t="shared" si="255"/>
        <v>1.57054</v>
      </c>
      <c r="XM88" s="95">
        <f t="shared" si="255"/>
        <v>0.14454</v>
      </c>
      <c r="XN88" s="95">
        <f t="shared" si="255"/>
        <v>3.3587499999999999E-2</v>
      </c>
      <c r="XO88" s="95">
        <f t="shared" si="255"/>
        <v>1.5551963757153733E-3</v>
      </c>
      <c r="XP88" s="95">
        <f t="shared" si="255"/>
        <v>0.40703866666666672</v>
      </c>
      <c r="XQ88" s="95">
        <f t="shared" si="255"/>
        <v>0.21398478611999999</v>
      </c>
      <c r="XR88" s="95">
        <f t="shared" si="255"/>
        <v>0.27303927948908191</v>
      </c>
      <c r="XS88" s="95">
        <f t="shared" ref="XS88:YD88" si="256">XS83</f>
        <v>8.7340000000000001E-2</v>
      </c>
      <c r="XT88" s="95">
        <f t="shared" si="256"/>
        <v>1.8842348178137649E-2</v>
      </c>
      <c r="XU88" s="95">
        <f t="shared" si="256"/>
        <v>0.18602999999999997</v>
      </c>
      <c r="XV88" s="95">
        <f t="shared" si="256"/>
        <v>0.81374285714285721</v>
      </c>
      <c r="XW88" s="95">
        <f t="shared" si="256"/>
        <v>0.28159800000000001</v>
      </c>
      <c r="XX88" s="95">
        <f t="shared" si="256"/>
        <v>8.1455E-2</v>
      </c>
      <c r="XY88" s="95">
        <f t="shared" si="256"/>
        <v>4.9506072000000003</v>
      </c>
      <c r="XZ88" s="95">
        <f t="shared" si="256"/>
        <v>8.8920000000000012</v>
      </c>
      <c r="YA88" s="95">
        <f t="shared" si="256"/>
        <v>6.227199999999999</v>
      </c>
      <c r="YB88" s="95">
        <f t="shared" si="256"/>
        <v>0.44299999999999995</v>
      </c>
      <c r="YC88" s="95">
        <f t="shared" si="256"/>
        <v>2.2419600000000002</v>
      </c>
      <c r="YD88" s="95">
        <f t="shared" si="256"/>
        <v>0</v>
      </c>
      <c r="YE88" s="23"/>
    </row>
    <row r="89" spans="1:655" x14ac:dyDescent="0.55000000000000004">
      <c r="A89" t="s">
        <v>15</v>
      </c>
      <c r="B89" s="95">
        <f>B82-B85</f>
        <v>2.0429999999999997E-2</v>
      </c>
      <c r="C89" s="95">
        <f t="shared" ref="C89:BN89" si="257">C82-C85</f>
        <v>2.4399999999999998E-2</v>
      </c>
      <c r="D89" s="95">
        <f t="shared" si="257"/>
        <v>1.3046E-2</v>
      </c>
      <c r="E89" s="95">
        <f t="shared" si="257"/>
        <v>5.1999999999999998E-3</v>
      </c>
      <c r="F89" s="95">
        <f t="shared" si="257"/>
        <v>0</v>
      </c>
      <c r="G89" s="95">
        <f t="shared" si="257"/>
        <v>4.6040000000000002E-4</v>
      </c>
      <c r="H89" s="95">
        <f t="shared" si="257"/>
        <v>0</v>
      </c>
      <c r="I89" s="95">
        <f t="shared" si="257"/>
        <v>0</v>
      </c>
      <c r="J89" s="95">
        <f t="shared" si="257"/>
        <v>0</v>
      </c>
      <c r="K89" s="95">
        <f t="shared" si="257"/>
        <v>0.55320000000000003</v>
      </c>
      <c r="L89" s="95">
        <f t="shared" si="257"/>
        <v>0.15369999999999995</v>
      </c>
      <c r="M89" s="95">
        <v>0</v>
      </c>
      <c r="N89" s="95">
        <f t="shared" si="257"/>
        <v>0.75679999999999992</v>
      </c>
      <c r="O89" s="95">
        <f t="shared" si="257"/>
        <v>1.1392</v>
      </c>
      <c r="P89" s="95">
        <f t="shared" si="257"/>
        <v>4.002E-2</v>
      </c>
      <c r="Q89" s="95">
        <f t="shared" si="257"/>
        <v>0.39093600000000001</v>
      </c>
      <c r="R89" s="95">
        <f t="shared" si="257"/>
        <v>0</v>
      </c>
      <c r="S89" s="95">
        <f t="shared" si="257"/>
        <v>0</v>
      </c>
      <c r="T89" s="95">
        <f t="shared" si="257"/>
        <v>0.40092</v>
      </c>
      <c r="U89" s="95">
        <f t="shared" si="257"/>
        <v>0</v>
      </c>
      <c r="V89" s="95">
        <f t="shared" si="257"/>
        <v>0.34914000000000001</v>
      </c>
      <c r="W89" s="95">
        <f t="shared" si="257"/>
        <v>0</v>
      </c>
      <c r="X89" s="95">
        <f t="shared" si="257"/>
        <v>0.32447999999999999</v>
      </c>
      <c r="Y89" s="95">
        <f t="shared" si="257"/>
        <v>6.4000000000000001E-2</v>
      </c>
      <c r="Z89" s="95">
        <f>Z82-Z85-Z84</f>
        <v>0.37364355999999993</v>
      </c>
      <c r="AA89" s="95">
        <v>0</v>
      </c>
      <c r="AB89" s="95">
        <f t="shared" si="257"/>
        <v>0.16854000000000002</v>
      </c>
      <c r="AC89" s="95">
        <f t="shared" si="257"/>
        <v>0</v>
      </c>
      <c r="AD89" s="95">
        <f t="shared" si="257"/>
        <v>0</v>
      </c>
      <c r="AE89" s="95">
        <f t="shared" si="257"/>
        <v>0</v>
      </c>
      <c r="AF89" s="95">
        <f t="shared" si="257"/>
        <v>0</v>
      </c>
      <c r="AG89" s="95">
        <f t="shared" si="257"/>
        <v>0.24282000000000001</v>
      </c>
      <c r="AH89" s="95">
        <v>0</v>
      </c>
      <c r="AI89" s="95">
        <f t="shared" si="257"/>
        <v>0</v>
      </c>
      <c r="AJ89" s="95">
        <f t="shared" si="257"/>
        <v>0</v>
      </c>
      <c r="AK89" s="95">
        <f t="shared" si="257"/>
        <v>0</v>
      </c>
      <c r="AL89" s="95">
        <f t="shared" si="257"/>
        <v>2.0279999999999999E-2</v>
      </c>
      <c r="AM89" s="95">
        <f t="shared" si="257"/>
        <v>0.20636000000000002</v>
      </c>
      <c r="AN89" s="95">
        <f t="shared" si="257"/>
        <v>3.8651930000000001E-2</v>
      </c>
      <c r="AO89" s="95">
        <f t="shared" si="257"/>
        <v>0</v>
      </c>
      <c r="AP89" s="95">
        <f t="shared" si="257"/>
        <v>2.1339999999999998E-2</v>
      </c>
      <c r="AQ89" s="95">
        <f t="shared" si="257"/>
        <v>9.9600000000000008E-2</v>
      </c>
      <c r="AR89" s="95">
        <f t="shared" si="257"/>
        <v>3.168E-2</v>
      </c>
      <c r="AS89" s="95">
        <f t="shared" si="257"/>
        <v>7.4789999999999995E-2</v>
      </c>
      <c r="AT89" s="95">
        <f t="shared" si="257"/>
        <v>0</v>
      </c>
      <c r="AU89" s="95">
        <f t="shared" si="257"/>
        <v>9.6320000000000003E-2</v>
      </c>
      <c r="AV89" s="95">
        <f t="shared" si="257"/>
        <v>0</v>
      </c>
      <c r="AW89" s="95">
        <f t="shared" si="257"/>
        <v>0</v>
      </c>
      <c r="AX89" s="95">
        <f t="shared" si="257"/>
        <v>4.1620000000000011E-2</v>
      </c>
      <c r="AY89" s="95">
        <f t="shared" si="257"/>
        <v>0.10403000000000001</v>
      </c>
      <c r="AZ89" s="95">
        <f t="shared" si="257"/>
        <v>7.9040000000000013E-2</v>
      </c>
      <c r="BA89" s="95">
        <f t="shared" si="257"/>
        <v>6.1739999999999996E-2</v>
      </c>
      <c r="BB89" s="95">
        <f t="shared" si="257"/>
        <v>0</v>
      </c>
      <c r="BC89" s="95">
        <f t="shared" si="257"/>
        <v>0</v>
      </c>
      <c r="BD89" s="95">
        <f t="shared" si="257"/>
        <v>0</v>
      </c>
      <c r="BE89" s="95">
        <f t="shared" si="257"/>
        <v>0</v>
      </c>
      <c r="BF89" s="95">
        <f t="shared" si="257"/>
        <v>0</v>
      </c>
      <c r="BG89" s="95">
        <f t="shared" si="257"/>
        <v>4.65268E-2</v>
      </c>
      <c r="BH89" s="95">
        <f t="shared" si="257"/>
        <v>0</v>
      </c>
      <c r="BI89" s="95">
        <v>0</v>
      </c>
      <c r="BJ89" s="95">
        <f t="shared" si="257"/>
        <v>0</v>
      </c>
      <c r="BK89" s="95">
        <f t="shared" si="257"/>
        <v>7.0200000000000011E-3</v>
      </c>
      <c r="BL89" s="95">
        <f t="shared" si="257"/>
        <v>0</v>
      </c>
      <c r="BM89" s="95">
        <f t="shared" si="257"/>
        <v>2.862E-2</v>
      </c>
      <c r="BN89" s="95">
        <f t="shared" si="257"/>
        <v>0</v>
      </c>
      <c r="BO89" s="95">
        <f t="shared" ref="BO89:DZ89" si="258">BO82-BO85</f>
        <v>0</v>
      </c>
      <c r="BP89" s="95">
        <f t="shared" si="258"/>
        <v>1.14555E-2</v>
      </c>
      <c r="BQ89" s="95">
        <f t="shared" si="258"/>
        <v>8.8000000000000014E-4</v>
      </c>
      <c r="BR89" s="95">
        <f t="shared" si="258"/>
        <v>0</v>
      </c>
      <c r="BS89" s="95">
        <f t="shared" si="258"/>
        <v>0</v>
      </c>
      <c r="BT89" s="95">
        <f t="shared" si="258"/>
        <v>2.2178085000000004E-2</v>
      </c>
      <c r="BU89" s="95">
        <f t="shared" si="258"/>
        <v>1.8619999999999998E-2</v>
      </c>
      <c r="BV89" s="95">
        <f t="shared" si="258"/>
        <v>2.7300000000000002E-3</v>
      </c>
      <c r="BW89" s="95">
        <f t="shared" si="258"/>
        <v>0</v>
      </c>
      <c r="BX89" s="95">
        <f t="shared" si="258"/>
        <v>0</v>
      </c>
      <c r="BY89" s="95">
        <f t="shared" si="258"/>
        <v>0</v>
      </c>
      <c r="BZ89" s="95">
        <f t="shared" si="258"/>
        <v>5.1520000000000012E-3</v>
      </c>
      <c r="CA89" s="95">
        <f t="shared" si="258"/>
        <v>0</v>
      </c>
      <c r="CB89" s="95">
        <f t="shared" si="258"/>
        <v>0</v>
      </c>
      <c r="CC89" s="95">
        <f t="shared" si="258"/>
        <v>0</v>
      </c>
      <c r="CD89" s="95">
        <f t="shared" si="258"/>
        <v>0</v>
      </c>
      <c r="CE89" s="95">
        <f t="shared" si="258"/>
        <v>0</v>
      </c>
      <c r="CF89" s="95">
        <f t="shared" si="258"/>
        <v>0</v>
      </c>
      <c r="CG89" s="95">
        <f t="shared" si="258"/>
        <v>0</v>
      </c>
      <c r="CH89" s="95">
        <f t="shared" si="258"/>
        <v>0</v>
      </c>
      <c r="CI89" s="95">
        <f t="shared" si="258"/>
        <v>0</v>
      </c>
      <c r="CJ89" s="95">
        <f t="shared" si="258"/>
        <v>0.11499999999999999</v>
      </c>
      <c r="CK89" s="95">
        <f t="shared" si="258"/>
        <v>0.47847999999999996</v>
      </c>
      <c r="CL89" s="95">
        <f t="shared" si="258"/>
        <v>0.33020000000000005</v>
      </c>
      <c r="CM89" s="95">
        <f t="shared" si="258"/>
        <v>1.1784400000000002</v>
      </c>
      <c r="CN89" s="95">
        <f t="shared" si="258"/>
        <v>0.26604000000000005</v>
      </c>
      <c r="CO89" s="95">
        <f t="shared" si="258"/>
        <v>0.16417799999999999</v>
      </c>
      <c r="CP89" s="95">
        <f t="shared" si="258"/>
        <v>0.238644624</v>
      </c>
      <c r="CQ89" s="95">
        <v>0</v>
      </c>
      <c r="CR89" s="95">
        <f t="shared" si="258"/>
        <v>0.23310463700000003</v>
      </c>
      <c r="CS89" s="95">
        <f t="shared" si="258"/>
        <v>4.41E-2</v>
      </c>
      <c r="CT89" s="95">
        <f t="shared" si="258"/>
        <v>5.3981599999999991E-2</v>
      </c>
      <c r="CU89" s="95">
        <f t="shared" si="258"/>
        <v>0.18522</v>
      </c>
      <c r="CV89" s="95">
        <f t="shared" si="258"/>
        <v>4.5384400000000005E-2</v>
      </c>
      <c r="CW89" s="95">
        <f t="shared" si="258"/>
        <v>9.4179999999999986E-2</v>
      </c>
      <c r="CX89" s="95">
        <f t="shared" si="258"/>
        <v>1.1279999999999998E-2</v>
      </c>
      <c r="CY89" s="95">
        <f t="shared" si="258"/>
        <v>0</v>
      </c>
      <c r="CZ89" s="95">
        <f t="shared" si="258"/>
        <v>6.9640000000000007E-2</v>
      </c>
      <c r="DA89" s="95">
        <f t="shared" si="258"/>
        <v>0</v>
      </c>
      <c r="DB89" s="95">
        <f t="shared" si="258"/>
        <v>5.6611300000000003E-2</v>
      </c>
      <c r="DC89" s="95">
        <f t="shared" si="258"/>
        <v>6.9757142857142851E-2</v>
      </c>
      <c r="DD89" s="95">
        <f t="shared" si="258"/>
        <v>8.8612144000000004E-2</v>
      </c>
      <c r="DE89" s="95">
        <f t="shared" si="258"/>
        <v>5.16E-2</v>
      </c>
      <c r="DF89" s="95">
        <f t="shared" si="258"/>
        <v>1.6388207000000016E-2</v>
      </c>
      <c r="DG89" s="95">
        <f t="shared" si="258"/>
        <v>3.5989999999999994E-2</v>
      </c>
      <c r="DH89" s="95">
        <f t="shared" si="258"/>
        <v>5.5587299999999992E-2</v>
      </c>
      <c r="DI89" s="95">
        <f t="shared" si="258"/>
        <v>3.9325999999999993E-2</v>
      </c>
      <c r="DJ89" s="95">
        <f t="shared" si="258"/>
        <v>5.1045774000000002E-2</v>
      </c>
      <c r="DK89" s="95">
        <f t="shared" si="258"/>
        <v>7.1560000000000012E-2</v>
      </c>
      <c r="DL89" s="95">
        <f t="shared" si="258"/>
        <v>4.1599999999999998E-2</v>
      </c>
      <c r="DM89" s="95">
        <f t="shared" si="258"/>
        <v>0</v>
      </c>
      <c r="DN89" s="95">
        <f t="shared" si="258"/>
        <v>1.5653E-2</v>
      </c>
      <c r="DO89" s="95">
        <f t="shared" si="258"/>
        <v>3.1200000000000002E-2</v>
      </c>
      <c r="DP89" s="95">
        <f t="shared" si="258"/>
        <v>2.3969999999999998E-2</v>
      </c>
      <c r="DQ89" s="95">
        <f t="shared" si="258"/>
        <v>1.6040000000000002E-2</v>
      </c>
      <c r="DR89" s="95">
        <f t="shared" si="258"/>
        <v>0</v>
      </c>
      <c r="DS89" s="95">
        <f t="shared" si="258"/>
        <v>1.2795899999999997E-2</v>
      </c>
      <c r="DT89" s="95">
        <f t="shared" si="258"/>
        <v>1.0439E-2</v>
      </c>
      <c r="DU89" s="95">
        <f t="shared" si="258"/>
        <v>1.1319999999999998E-2</v>
      </c>
      <c r="DV89" s="95">
        <f t="shared" si="258"/>
        <v>0</v>
      </c>
      <c r="DW89" s="95">
        <f t="shared" si="258"/>
        <v>1.0780000000000001E-2</v>
      </c>
      <c r="DX89" s="95">
        <f t="shared" si="258"/>
        <v>1.2078E-2</v>
      </c>
      <c r="DY89" s="95">
        <v>0</v>
      </c>
      <c r="DZ89" s="95">
        <f t="shared" si="258"/>
        <v>6.0000000000000001E-3</v>
      </c>
      <c r="EA89" s="95">
        <f t="shared" ref="EA89:GL89" si="259">EA82-EA85</f>
        <v>0</v>
      </c>
      <c r="EB89" s="95">
        <f t="shared" si="259"/>
        <v>0</v>
      </c>
      <c r="EC89" s="95">
        <f t="shared" si="259"/>
        <v>0</v>
      </c>
      <c r="ED89" s="95">
        <f t="shared" si="259"/>
        <v>0</v>
      </c>
      <c r="EE89" s="95">
        <f t="shared" si="259"/>
        <v>0</v>
      </c>
      <c r="EF89" s="95">
        <f t="shared" si="259"/>
        <v>0</v>
      </c>
      <c r="EG89" s="95">
        <f t="shared" si="259"/>
        <v>8.9651999999999996E-3</v>
      </c>
      <c r="EH89" s="95">
        <f t="shared" si="259"/>
        <v>8.0280000000000004E-3</v>
      </c>
      <c r="EI89" s="95">
        <f t="shared" si="259"/>
        <v>0</v>
      </c>
      <c r="EJ89" s="95">
        <f t="shared" si="259"/>
        <v>3.06712E-3</v>
      </c>
      <c r="EK89" s="95">
        <f t="shared" si="259"/>
        <v>0</v>
      </c>
      <c r="EL89" s="95">
        <f t="shared" si="259"/>
        <v>0</v>
      </c>
      <c r="EM89" s="95">
        <f t="shared" si="259"/>
        <v>3.3019720000000002E-3</v>
      </c>
      <c r="EN89" s="95">
        <f t="shared" si="259"/>
        <v>0</v>
      </c>
      <c r="EO89" s="95">
        <f t="shared" si="259"/>
        <v>0</v>
      </c>
      <c r="EP89" s="95">
        <f t="shared" si="259"/>
        <v>0</v>
      </c>
      <c r="EQ89" s="95">
        <f t="shared" si="259"/>
        <v>0</v>
      </c>
      <c r="ER89" s="95">
        <f t="shared" si="259"/>
        <v>0</v>
      </c>
      <c r="ES89" s="95">
        <f t="shared" si="259"/>
        <v>2.8000000000000004E-3</v>
      </c>
      <c r="ET89" s="95">
        <f t="shared" si="259"/>
        <v>0</v>
      </c>
      <c r="EU89" s="95">
        <f t="shared" si="259"/>
        <v>5.9399999999999991E-4</v>
      </c>
      <c r="EV89" s="95">
        <f t="shared" si="259"/>
        <v>0</v>
      </c>
      <c r="EW89" s="95">
        <f t="shared" si="259"/>
        <v>0</v>
      </c>
      <c r="EX89" s="95">
        <f t="shared" si="259"/>
        <v>0</v>
      </c>
      <c r="EY89" s="95">
        <f t="shared" si="259"/>
        <v>0</v>
      </c>
      <c r="EZ89" s="95">
        <f t="shared" si="259"/>
        <v>0</v>
      </c>
      <c r="FA89" s="95">
        <f t="shared" si="259"/>
        <v>0</v>
      </c>
      <c r="FB89" s="95">
        <f t="shared" si="259"/>
        <v>0</v>
      </c>
      <c r="FC89" s="95">
        <f t="shared" si="259"/>
        <v>8.1000000000000072E-2</v>
      </c>
      <c r="FD89" s="95">
        <f t="shared" si="259"/>
        <v>0</v>
      </c>
      <c r="FE89" s="95">
        <f t="shared" si="259"/>
        <v>0.74159999999999993</v>
      </c>
      <c r="FF89" s="95">
        <f t="shared" si="259"/>
        <v>0</v>
      </c>
      <c r="FG89" s="95">
        <f t="shared" si="259"/>
        <v>0</v>
      </c>
      <c r="FH89" s="95">
        <f t="shared" si="259"/>
        <v>0</v>
      </c>
      <c r="FI89" s="95">
        <f t="shared" si="259"/>
        <v>3.3682000000000003</v>
      </c>
      <c r="FJ89" s="95">
        <f t="shared" si="259"/>
        <v>2.4579612000000002</v>
      </c>
      <c r="FK89" s="95">
        <f t="shared" si="259"/>
        <v>0.46044899999999989</v>
      </c>
      <c r="FL89" s="95">
        <f t="shared" si="259"/>
        <v>0.40888999999999998</v>
      </c>
      <c r="FM89" s="95">
        <f t="shared" si="259"/>
        <v>0</v>
      </c>
      <c r="FN89" s="95">
        <f t="shared" si="259"/>
        <v>0.20028099999999999</v>
      </c>
      <c r="FO89" s="95">
        <f t="shared" si="259"/>
        <v>0</v>
      </c>
      <c r="FP89" s="95">
        <f t="shared" si="259"/>
        <v>0.21599600000000002</v>
      </c>
      <c r="FQ89" s="95">
        <f t="shared" si="259"/>
        <v>0.2363090000000001</v>
      </c>
      <c r="FR89" s="95">
        <f t="shared" si="259"/>
        <v>0</v>
      </c>
      <c r="FS89" s="95">
        <f t="shared" si="259"/>
        <v>0.31563400000000008</v>
      </c>
      <c r="FT89" s="95">
        <f t="shared" si="259"/>
        <v>0.26807999999999998</v>
      </c>
      <c r="FU89" s="95">
        <f t="shared" si="259"/>
        <v>3.1126999999999988E-2</v>
      </c>
      <c r="FV89" s="95">
        <f t="shared" si="259"/>
        <v>6.6479999999999997E-2</v>
      </c>
      <c r="FW89" s="95">
        <f t="shared" si="259"/>
        <v>0</v>
      </c>
      <c r="FX89" s="95">
        <f t="shared" si="259"/>
        <v>0</v>
      </c>
      <c r="FY89" s="95">
        <f t="shared" si="259"/>
        <v>0</v>
      </c>
      <c r="FZ89" s="95">
        <f t="shared" si="259"/>
        <v>0</v>
      </c>
      <c r="GA89" s="95">
        <f t="shared" si="259"/>
        <v>0</v>
      </c>
      <c r="GB89" s="95">
        <f t="shared" si="259"/>
        <v>0</v>
      </c>
      <c r="GC89" s="95">
        <f t="shared" si="259"/>
        <v>0.51065680000000002</v>
      </c>
      <c r="GD89" s="95">
        <f t="shared" si="259"/>
        <v>6.284730000000005E-2</v>
      </c>
      <c r="GE89" s="95">
        <f t="shared" si="259"/>
        <v>0.34044049999999998</v>
      </c>
      <c r="GF89" s="95">
        <f t="shared" si="259"/>
        <v>6.7916100000000146E-2</v>
      </c>
      <c r="GG89" s="95">
        <f t="shared" si="259"/>
        <v>0.22669701</v>
      </c>
      <c r="GH89" s="95">
        <f t="shared" si="259"/>
        <v>0.10572168879999999</v>
      </c>
      <c r="GI89" s="95">
        <f t="shared" si="259"/>
        <v>9.537000000000001E-2</v>
      </c>
      <c r="GJ89" s="95">
        <f t="shared" si="259"/>
        <v>0.38377800000000001</v>
      </c>
      <c r="GK89" s="95">
        <f t="shared" si="259"/>
        <v>0</v>
      </c>
      <c r="GL89" s="95">
        <f t="shared" si="259"/>
        <v>0</v>
      </c>
      <c r="GM89" s="95">
        <f t="shared" ref="GM89:IX89" si="260">GM82-GM85</f>
        <v>0.42</v>
      </c>
      <c r="GN89" s="95">
        <f t="shared" si="260"/>
        <v>7.3242200000000035E-2</v>
      </c>
      <c r="GO89" s="95">
        <f t="shared" si="260"/>
        <v>0.34731259200000003</v>
      </c>
      <c r="GP89" s="95">
        <f t="shared" si="260"/>
        <v>0.3445120000000001</v>
      </c>
      <c r="GQ89" s="95">
        <f t="shared" si="260"/>
        <v>0</v>
      </c>
      <c r="GR89" s="95">
        <f t="shared" si="260"/>
        <v>0.15795439999999999</v>
      </c>
      <c r="GS89" s="95">
        <f t="shared" si="260"/>
        <v>4.9351284199999998E-2</v>
      </c>
      <c r="GT89" s="95">
        <f t="shared" si="260"/>
        <v>0</v>
      </c>
      <c r="GU89" s="95">
        <f t="shared" si="260"/>
        <v>7.3996000000000006E-2</v>
      </c>
      <c r="GV89" s="95">
        <f t="shared" si="260"/>
        <v>0</v>
      </c>
      <c r="GW89" s="95">
        <f t="shared" si="260"/>
        <v>0.10094940000000001</v>
      </c>
      <c r="GX89" s="95">
        <f t="shared" si="260"/>
        <v>9.7016900000000017E-2</v>
      </c>
      <c r="GY89" s="95">
        <f t="shared" si="260"/>
        <v>4.8151435499999999E-2</v>
      </c>
      <c r="GZ89" s="95">
        <f t="shared" si="260"/>
        <v>7.8811999999999997E-3</v>
      </c>
      <c r="HA89" s="95">
        <f t="shared" si="260"/>
        <v>6.3239999999999998E-3</v>
      </c>
      <c r="HB89" s="95">
        <f t="shared" si="260"/>
        <v>0</v>
      </c>
      <c r="HC89" s="95">
        <f t="shared" si="260"/>
        <v>0</v>
      </c>
      <c r="HD89" s="95">
        <f t="shared" si="260"/>
        <v>0</v>
      </c>
      <c r="HE89" s="95">
        <f t="shared" si="260"/>
        <v>0</v>
      </c>
      <c r="HF89" s="95">
        <f t="shared" si="260"/>
        <v>0</v>
      </c>
      <c r="HG89" s="95">
        <f t="shared" si="260"/>
        <v>0</v>
      </c>
      <c r="HH89" s="95">
        <f t="shared" si="260"/>
        <v>0</v>
      </c>
      <c r="HI89" s="95">
        <f t="shared" si="260"/>
        <v>0</v>
      </c>
      <c r="HJ89" s="95">
        <f t="shared" si="260"/>
        <v>0</v>
      </c>
      <c r="HK89" s="95">
        <f t="shared" si="260"/>
        <v>0</v>
      </c>
      <c r="HL89" s="95">
        <f t="shared" si="260"/>
        <v>0</v>
      </c>
      <c r="HM89" s="95">
        <f t="shared" si="260"/>
        <v>0</v>
      </c>
      <c r="HN89" s="95">
        <f t="shared" si="260"/>
        <v>0.38419999999999987</v>
      </c>
      <c r="HO89" s="95">
        <f t="shared" si="260"/>
        <v>1.1176199999999998</v>
      </c>
      <c r="HP89" s="95">
        <f t="shared" si="260"/>
        <v>0</v>
      </c>
      <c r="HQ89" s="95">
        <f t="shared" si="260"/>
        <v>1.5205755599999999E-2</v>
      </c>
      <c r="HR89" s="95">
        <f t="shared" si="260"/>
        <v>0</v>
      </c>
      <c r="HS89" s="95">
        <f t="shared" si="260"/>
        <v>9.2224389973556628E-2</v>
      </c>
      <c r="HT89" s="95">
        <f t="shared" si="260"/>
        <v>0</v>
      </c>
      <c r="HU89" s="95">
        <f t="shared" si="260"/>
        <v>0</v>
      </c>
      <c r="HV89" s="95">
        <f t="shared" si="260"/>
        <v>0</v>
      </c>
      <c r="HW89" s="95">
        <f t="shared" si="260"/>
        <v>0.16477999999999998</v>
      </c>
      <c r="HX89" s="95">
        <f t="shared" si="260"/>
        <v>1.2646124999999999</v>
      </c>
      <c r="HY89" s="95">
        <f t="shared" si="260"/>
        <v>0.67165200000000003</v>
      </c>
      <c r="HZ89" s="95">
        <f t="shared" si="260"/>
        <v>0</v>
      </c>
      <c r="IA89" s="95">
        <f t="shared" si="260"/>
        <v>6.7760000000000001E-2</v>
      </c>
      <c r="IB89" s="95">
        <f t="shared" si="260"/>
        <v>0.13164999999999993</v>
      </c>
      <c r="IC89" s="95">
        <f t="shared" si="260"/>
        <v>2.0319999999999991E-2</v>
      </c>
      <c r="ID89" s="95">
        <f t="shared" si="260"/>
        <v>0.17778080000000002</v>
      </c>
      <c r="IE89" s="95">
        <f t="shared" si="260"/>
        <v>1.2410200000000002</v>
      </c>
      <c r="IF89" s="95">
        <f t="shared" si="260"/>
        <v>0</v>
      </c>
      <c r="IG89" s="95">
        <f t="shared" si="260"/>
        <v>0</v>
      </c>
      <c r="IH89" s="95">
        <f t="shared" si="260"/>
        <v>0</v>
      </c>
      <c r="II89" s="95">
        <f t="shared" si="260"/>
        <v>0</v>
      </c>
      <c r="IJ89" s="95">
        <f t="shared" si="260"/>
        <v>0</v>
      </c>
      <c r="IK89" s="95">
        <f t="shared" si="260"/>
        <v>0</v>
      </c>
      <c r="IL89" s="95">
        <f t="shared" si="260"/>
        <v>0</v>
      </c>
      <c r="IM89" s="95">
        <f t="shared" si="260"/>
        <v>0</v>
      </c>
      <c r="IN89" s="95">
        <f t="shared" si="260"/>
        <v>0</v>
      </c>
      <c r="IO89" s="95">
        <f t="shared" si="260"/>
        <v>0</v>
      </c>
      <c r="IP89" s="95">
        <f t="shared" si="260"/>
        <v>0</v>
      </c>
      <c r="IQ89" s="95">
        <f t="shared" si="260"/>
        <v>0</v>
      </c>
      <c r="IR89" s="95">
        <f t="shared" si="260"/>
        <v>3.754E-3</v>
      </c>
      <c r="IS89" s="95">
        <f t="shared" si="260"/>
        <v>1.1143392000000003</v>
      </c>
      <c r="IT89" s="95">
        <f t="shared" si="260"/>
        <v>1.5316728999999998</v>
      </c>
      <c r="IU89" s="95">
        <f t="shared" si="260"/>
        <v>2.3070223000000003</v>
      </c>
      <c r="IV89" s="95">
        <f t="shared" si="260"/>
        <v>0.62126999999999999</v>
      </c>
      <c r="IW89" s="95">
        <f t="shared" si="260"/>
        <v>0.26238</v>
      </c>
      <c r="IX89" s="95">
        <f t="shared" si="260"/>
        <v>0</v>
      </c>
      <c r="IY89" s="95">
        <f t="shared" ref="IY89:LJ89" si="261">IY82-IY85</f>
        <v>0.17863200000000001</v>
      </c>
      <c r="IZ89" s="95">
        <f t="shared" si="261"/>
        <v>0</v>
      </c>
      <c r="JA89" s="95">
        <f t="shared" si="261"/>
        <v>0</v>
      </c>
      <c r="JB89" s="95">
        <f t="shared" si="261"/>
        <v>1.9116960200000001E-2</v>
      </c>
      <c r="JC89" s="95">
        <f t="shared" si="261"/>
        <v>0.10270000000000001</v>
      </c>
      <c r="JD89" s="95">
        <f t="shared" si="261"/>
        <v>3.6804000000000142E-3</v>
      </c>
      <c r="JE89" s="95">
        <f t="shared" si="261"/>
        <v>0</v>
      </c>
      <c r="JF89" s="95">
        <f t="shared" si="261"/>
        <v>0.19438373563999994</v>
      </c>
      <c r="JG89" s="95">
        <f t="shared" si="261"/>
        <v>4.9286999999999997E-2</v>
      </c>
      <c r="JH89" s="95">
        <f t="shared" si="261"/>
        <v>0.10738608108197444</v>
      </c>
      <c r="JI89" s="95">
        <f t="shared" si="261"/>
        <v>3.8976500000000011E-2</v>
      </c>
      <c r="JJ89" s="95">
        <f t="shared" si="261"/>
        <v>0.1120608</v>
      </c>
      <c r="JK89" s="95">
        <f>JK82-JK85-JK84</f>
        <v>4.4899999999999995E-2</v>
      </c>
      <c r="JL89" s="95">
        <f t="shared" si="261"/>
        <v>5.0219999999999994E-2</v>
      </c>
      <c r="JM89" s="95">
        <f t="shared" si="261"/>
        <v>1.1700599999999999E-2</v>
      </c>
      <c r="JN89" s="95">
        <f t="shared" si="261"/>
        <v>1.1250999999999997E-2</v>
      </c>
      <c r="JO89" s="95">
        <f t="shared" si="261"/>
        <v>4.7946000000000003E-2</v>
      </c>
      <c r="JP89" s="95">
        <f t="shared" si="261"/>
        <v>0</v>
      </c>
      <c r="JQ89" s="95">
        <f t="shared" si="261"/>
        <v>3.8475000000000009E-2</v>
      </c>
      <c r="JR89" s="95">
        <f t="shared" si="261"/>
        <v>2.5679999999999994E-2</v>
      </c>
      <c r="JS89" s="95">
        <f t="shared" si="261"/>
        <v>3.7441250000000002E-2</v>
      </c>
      <c r="JT89" s="95">
        <f t="shared" si="261"/>
        <v>4.3920000000000001E-2</v>
      </c>
      <c r="JU89" s="95">
        <f t="shared" si="261"/>
        <v>3.3846000000000001E-2</v>
      </c>
      <c r="JV89" s="95">
        <f t="shared" si="261"/>
        <v>1.3292999999999999E-2</v>
      </c>
      <c r="JW89" s="95">
        <f t="shared" si="261"/>
        <v>8.6316999999999991E-3</v>
      </c>
      <c r="JX89" s="95">
        <f t="shared" si="261"/>
        <v>7.8300000000000002E-3</v>
      </c>
      <c r="JY89" s="95">
        <f t="shared" si="261"/>
        <v>1.6992400000000001E-2</v>
      </c>
      <c r="JZ89" s="95">
        <f t="shared" si="261"/>
        <v>6.5519999999999997E-3</v>
      </c>
      <c r="KA89" s="95">
        <f t="shared" si="261"/>
        <v>2.1644E-2</v>
      </c>
      <c r="KB89" s="95">
        <f t="shared" si="261"/>
        <v>2.0410399999999999E-2</v>
      </c>
      <c r="KC89" s="95">
        <f t="shared" si="261"/>
        <v>0</v>
      </c>
      <c r="KD89" s="95">
        <f t="shared" si="261"/>
        <v>3.3600999999999995E-3</v>
      </c>
      <c r="KE89" s="95">
        <f t="shared" si="261"/>
        <v>1.8513600000000002E-2</v>
      </c>
      <c r="KF89" s="95">
        <f t="shared" si="261"/>
        <v>7.2419999999999993E-3</v>
      </c>
      <c r="KG89" s="95">
        <f t="shared" si="261"/>
        <v>3.2758511000000002E-3</v>
      </c>
      <c r="KH89" s="95">
        <f t="shared" si="261"/>
        <v>5.3884215000000006E-3</v>
      </c>
      <c r="KI89" s="95">
        <f t="shared" si="261"/>
        <v>6.8292000000000005E-3</v>
      </c>
      <c r="KJ89" s="95">
        <v>0</v>
      </c>
      <c r="KK89" s="95">
        <f t="shared" si="261"/>
        <v>4.176E-3</v>
      </c>
      <c r="KL89" s="95">
        <f t="shared" si="261"/>
        <v>4.5408000000000002E-3</v>
      </c>
      <c r="KM89" s="95">
        <f t="shared" si="261"/>
        <v>2.3E-3</v>
      </c>
      <c r="KN89" s="95">
        <f t="shared" si="261"/>
        <v>0</v>
      </c>
      <c r="KO89" s="95">
        <f t="shared" si="261"/>
        <v>1.7160000000000001E-3</v>
      </c>
      <c r="KP89" s="95">
        <f t="shared" si="261"/>
        <v>8.7299999999999994E-5</v>
      </c>
      <c r="KQ89" s="95">
        <f t="shared" si="261"/>
        <v>1.830748E-4</v>
      </c>
      <c r="KR89" s="95">
        <f t="shared" si="261"/>
        <v>0</v>
      </c>
      <c r="KS89" s="95">
        <f t="shared" si="261"/>
        <v>0</v>
      </c>
      <c r="KT89" s="95">
        <f t="shared" si="261"/>
        <v>0</v>
      </c>
      <c r="KU89" s="95">
        <f t="shared" si="261"/>
        <v>0</v>
      </c>
      <c r="KV89" s="95">
        <f t="shared" si="261"/>
        <v>0</v>
      </c>
      <c r="KW89" s="95">
        <f t="shared" si="261"/>
        <v>0</v>
      </c>
      <c r="KX89" s="95">
        <f t="shared" si="261"/>
        <v>0</v>
      </c>
      <c r="KY89" s="95">
        <f t="shared" si="261"/>
        <v>0</v>
      </c>
      <c r="KZ89" s="95">
        <f t="shared" si="261"/>
        <v>0</v>
      </c>
      <c r="LA89" s="95">
        <f t="shared" si="261"/>
        <v>0</v>
      </c>
      <c r="LB89" s="95">
        <f t="shared" si="261"/>
        <v>0</v>
      </c>
      <c r="LC89" s="95">
        <f t="shared" si="261"/>
        <v>1.4664E-2</v>
      </c>
      <c r="LD89" s="95">
        <f t="shared" si="261"/>
        <v>0</v>
      </c>
      <c r="LE89" s="95">
        <f t="shared" si="261"/>
        <v>0</v>
      </c>
      <c r="LF89" s="95">
        <f t="shared" si="261"/>
        <v>3.3981600000000001E-2</v>
      </c>
      <c r="LG89" s="95">
        <f t="shared" si="261"/>
        <v>0</v>
      </c>
      <c r="LH89" s="95">
        <f>LH82-LH85-LH84</f>
        <v>5.8117533000000012</v>
      </c>
      <c r="LI89" s="95">
        <f>LI82-LI85-LI84</f>
        <v>1.6784712999999998</v>
      </c>
      <c r="LJ89" s="95">
        <f t="shared" si="261"/>
        <v>0.12697999999999998</v>
      </c>
      <c r="LK89" s="95">
        <f t="shared" ref="LK89:NV89" si="262">LK82-LK85</f>
        <v>0.44306499999999999</v>
      </c>
      <c r="LL89" s="95">
        <f t="shared" si="262"/>
        <v>0.41461680000000001</v>
      </c>
      <c r="LM89" s="95">
        <f t="shared" si="262"/>
        <v>0.62039999999999995</v>
      </c>
      <c r="LN89" s="95">
        <f t="shared" si="262"/>
        <v>0.20360639999999999</v>
      </c>
      <c r="LO89" s="95">
        <f t="shared" si="262"/>
        <v>0</v>
      </c>
      <c r="LP89" s="95">
        <f t="shared" si="262"/>
        <v>0</v>
      </c>
      <c r="LQ89" s="95">
        <f t="shared" si="262"/>
        <v>0.14399909999999999</v>
      </c>
      <c r="LR89" s="95">
        <f t="shared" si="262"/>
        <v>4.9616999999999994E-2</v>
      </c>
      <c r="LS89" s="95">
        <f t="shared" si="262"/>
        <v>0</v>
      </c>
      <c r="LT89" s="95">
        <f t="shared" si="262"/>
        <v>4.0910999999999994E-3</v>
      </c>
      <c r="LU89" s="95">
        <f t="shared" si="262"/>
        <v>0</v>
      </c>
      <c r="LV89" s="95">
        <f t="shared" si="262"/>
        <v>0</v>
      </c>
      <c r="LW89" s="95">
        <f t="shared" si="262"/>
        <v>0</v>
      </c>
      <c r="LX89" s="95">
        <f t="shared" si="262"/>
        <v>0</v>
      </c>
      <c r="LY89" s="95">
        <f t="shared" si="262"/>
        <v>0</v>
      </c>
      <c r="LZ89" s="95">
        <f t="shared" si="262"/>
        <v>0</v>
      </c>
      <c r="MA89" s="95">
        <f t="shared" si="262"/>
        <v>0</v>
      </c>
      <c r="MB89" s="95">
        <f t="shared" si="262"/>
        <v>0</v>
      </c>
      <c r="MC89" s="95">
        <f t="shared" si="262"/>
        <v>0</v>
      </c>
      <c r="MD89" s="95">
        <f t="shared" si="262"/>
        <v>0</v>
      </c>
      <c r="ME89" s="95">
        <f t="shared" si="262"/>
        <v>0</v>
      </c>
      <c r="MF89" s="95">
        <f t="shared" si="262"/>
        <v>0</v>
      </c>
      <c r="MG89" s="95">
        <f t="shared" si="262"/>
        <v>0</v>
      </c>
      <c r="MH89" s="95">
        <f t="shared" si="262"/>
        <v>0</v>
      </c>
      <c r="MI89" s="95">
        <f t="shared" si="262"/>
        <v>0</v>
      </c>
      <c r="MJ89" s="95">
        <f t="shared" si="262"/>
        <v>0</v>
      </c>
      <c r="MK89" s="95">
        <f t="shared" si="262"/>
        <v>0</v>
      </c>
      <c r="ML89" s="95">
        <f t="shared" si="262"/>
        <v>0</v>
      </c>
      <c r="MM89" s="95">
        <f t="shared" si="262"/>
        <v>0</v>
      </c>
      <c r="MN89" s="95">
        <f t="shared" si="262"/>
        <v>0</v>
      </c>
      <c r="MO89" s="95">
        <f t="shared" si="262"/>
        <v>0</v>
      </c>
      <c r="MP89" s="95">
        <f t="shared" si="262"/>
        <v>0</v>
      </c>
      <c r="MQ89" s="95">
        <f t="shared" si="262"/>
        <v>0</v>
      </c>
      <c r="MR89" s="95">
        <f t="shared" si="262"/>
        <v>0</v>
      </c>
      <c r="MS89" s="95">
        <f t="shared" si="262"/>
        <v>0</v>
      </c>
      <c r="MT89" s="95">
        <f t="shared" si="262"/>
        <v>0</v>
      </c>
      <c r="MU89" s="95">
        <f t="shared" si="262"/>
        <v>0</v>
      </c>
      <c r="MV89" s="95">
        <f t="shared" si="262"/>
        <v>0</v>
      </c>
      <c r="MW89" s="95">
        <f t="shared" si="262"/>
        <v>0</v>
      </c>
      <c r="MX89" s="95">
        <f t="shared" si="262"/>
        <v>0</v>
      </c>
      <c r="MY89" s="95">
        <f t="shared" si="262"/>
        <v>0</v>
      </c>
      <c r="MZ89" s="95">
        <f t="shared" si="262"/>
        <v>0</v>
      </c>
      <c r="NA89" s="95">
        <f t="shared" si="262"/>
        <v>0</v>
      </c>
      <c r="NB89" s="95">
        <f t="shared" si="262"/>
        <v>0</v>
      </c>
      <c r="NC89" s="95">
        <f t="shared" si="262"/>
        <v>0</v>
      </c>
      <c r="ND89" s="95">
        <f t="shared" si="262"/>
        <v>0</v>
      </c>
      <c r="NE89" s="95">
        <f t="shared" si="262"/>
        <v>0</v>
      </c>
      <c r="NF89" s="95">
        <f t="shared" si="262"/>
        <v>0</v>
      </c>
      <c r="NG89" s="95">
        <f t="shared" si="262"/>
        <v>0</v>
      </c>
      <c r="NH89" s="95">
        <f t="shared" si="262"/>
        <v>0</v>
      </c>
      <c r="NI89" s="95">
        <f t="shared" si="262"/>
        <v>0</v>
      </c>
      <c r="NJ89" s="95">
        <f t="shared" si="262"/>
        <v>0</v>
      </c>
      <c r="NK89" s="95">
        <f t="shared" si="262"/>
        <v>0</v>
      </c>
      <c r="NL89" s="95">
        <f t="shared" si="262"/>
        <v>0</v>
      </c>
      <c r="NM89" s="95">
        <f t="shared" si="262"/>
        <v>0</v>
      </c>
      <c r="NN89" s="95">
        <f t="shared" si="262"/>
        <v>0</v>
      </c>
      <c r="NO89" s="95">
        <f t="shared" si="262"/>
        <v>0</v>
      </c>
      <c r="NP89" s="95">
        <f t="shared" si="262"/>
        <v>0</v>
      </c>
      <c r="NQ89" s="95">
        <f t="shared" si="262"/>
        <v>0</v>
      </c>
      <c r="NR89" s="95">
        <f t="shared" si="262"/>
        <v>0</v>
      </c>
      <c r="NS89" s="95">
        <f t="shared" si="262"/>
        <v>0</v>
      </c>
      <c r="NT89" s="95">
        <f t="shared" si="262"/>
        <v>0</v>
      </c>
      <c r="NU89" s="95">
        <f t="shared" si="262"/>
        <v>0</v>
      </c>
      <c r="NV89" s="95">
        <f t="shared" si="262"/>
        <v>0</v>
      </c>
      <c r="NW89" s="95">
        <f t="shared" ref="NW89:QH89" si="263">NW82-NW85</f>
        <v>0.28520000000000001</v>
      </c>
      <c r="NX89" s="95">
        <f t="shared" si="263"/>
        <v>0.22259999999999999</v>
      </c>
      <c r="NY89" s="95">
        <f t="shared" si="263"/>
        <v>0</v>
      </c>
      <c r="NZ89" s="95">
        <f t="shared" si="263"/>
        <v>0</v>
      </c>
      <c r="OA89" s="95">
        <f t="shared" si="263"/>
        <v>0</v>
      </c>
      <c r="OB89" s="95">
        <f t="shared" si="263"/>
        <v>0</v>
      </c>
      <c r="OC89" s="95">
        <f t="shared" si="263"/>
        <v>0</v>
      </c>
      <c r="OD89" s="95">
        <f t="shared" si="263"/>
        <v>6.2910000000000008E-2</v>
      </c>
      <c r="OE89" s="95">
        <f t="shared" si="263"/>
        <v>0</v>
      </c>
      <c r="OF89" s="95">
        <f t="shared" si="263"/>
        <v>1.2788300000000002E-2</v>
      </c>
      <c r="OG89" s="95">
        <f t="shared" si="263"/>
        <v>0</v>
      </c>
      <c r="OH89" s="95">
        <f t="shared" si="263"/>
        <v>0</v>
      </c>
      <c r="OI89" s="95">
        <f t="shared" si="263"/>
        <v>0</v>
      </c>
      <c r="OJ89" s="95">
        <f t="shared" si="263"/>
        <v>0</v>
      </c>
      <c r="OK89" s="95">
        <f t="shared" si="263"/>
        <v>0</v>
      </c>
      <c r="OL89" s="95">
        <f t="shared" si="263"/>
        <v>0</v>
      </c>
      <c r="OM89" s="95">
        <f t="shared" si="263"/>
        <v>0</v>
      </c>
      <c r="ON89" s="95">
        <f t="shared" si="263"/>
        <v>9.8864999999999995E-3</v>
      </c>
      <c r="OO89" s="95">
        <f t="shared" si="263"/>
        <v>0.17047696215139441</v>
      </c>
      <c r="OP89" s="95">
        <f t="shared" si="263"/>
        <v>0</v>
      </c>
      <c r="OQ89" s="95">
        <f t="shared" si="263"/>
        <v>7.2249999999999988E-3</v>
      </c>
      <c r="OR89" s="95">
        <f t="shared" si="263"/>
        <v>2.5200000000000001E-3</v>
      </c>
      <c r="OS89" s="95">
        <f t="shared" si="263"/>
        <v>0</v>
      </c>
      <c r="OT89" s="95">
        <f t="shared" si="263"/>
        <v>2.40079456E-2</v>
      </c>
      <c r="OU89" s="95">
        <f t="shared" si="263"/>
        <v>9.8253000000000004E-3</v>
      </c>
      <c r="OV89" s="95">
        <f t="shared" si="263"/>
        <v>5.1659999999999996E-3</v>
      </c>
      <c r="OW89" s="95">
        <f t="shared" si="263"/>
        <v>2.2400000000000002E-4</v>
      </c>
      <c r="OX89" s="95">
        <f t="shared" si="263"/>
        <v>0</v>
      </c>
      <c r="OY89" s="95">
        <f t="shared" si="263"/>
        <v>0</v>
      </c>
      <c r="OZ89" s="95">
        <f t="shared" si="263"/>
        <v>6.9999999999999988E-4</v>
      </c>
      <c r="PA89" s="95">
        <f t="shared" si="263"/>
        <v>1.0933999999999999E-2</v>
      </c>
      <c r="PB89" s="95">
        <f t="shared" si="263"/>
        <v>0</v>
      </c>
      <c r="PC89" s="95">
        <f t="shared" si="263"/>
        <v>5.4338496E-2</v>
      </c>
      <c r="PD89" s="95">
        <f t="shared" si="263"/>
        <v>0</v>
      </c>
      <c r="PE89" s="95">
        <f t="shared" si="263"/>
        <v>0</v>
      </c>
      <c r="PF89" s="95">
        <f t="shared" si="263"/>
        <v>0</v>
      </c>
      <c r="PG89" s="95">
        <f t="shared" si="263"/>
        <v>0</v>
      </c>
      <c r="PH89" s="95">
        <f t="shared" si="263"/>
        <v>0</v>
      </c>
      <c r="PI89" s="95">
        <f t="shared" si="263"/>
        <v>0</v>
      </c>
      <c r="PJ89" s="95">
        <f t="shared" si="263"/>
        <v>0</v>
      </c>
      <c r="PK89" s="95">
        <f t="shared" si="263"/>
        <v>0</v>
      </c>
      <c r="PL89" s="95">
        <f t="shared" si="263"/>
        <v>0</v>
      </c>
      <c r="PM89" s="95">
        <f t="shared" si="263"/>
        <v>0</v>
      </c>
      <c r="PN89" s="95">
        <f t="shared" si="263"/>
        <v>0</v>
      </c>
      <c r="PO89" s="95">
        <f t="shared" si="263"/>
        <v>0</v>
      </c>
      <c r="PP89" s="95">
        <f t="shared" si="263"/>
        <v>0</v>
      </c>
      <c r="PQ89" s="95">
        <f t="shared" si="263"/>
        <v>0</v>
      </c>
      <c r="PR89" s="95">
        <f t="shared" si="263"/>
        <v>0</v>
      </c>
      <c r="PS89" s="95">
        <f t="shared" si="263"/>
        <v>0</v>
      </c>
      <c r="PT89" s="95">
        <f t="shared" si="263"/>
        <v>0</v>
      </c>
      <c r="PU89" s="95">
        <f t="shared" si="263"/>
        <v>0</v>
      </c>
      <c r="PV89" s="95">
        <f t="shared" si="263"/>
        <v>0</v>
      </c>
      <c r="PW89" s="95">
        <f t="shared" si="263"/>
        <v>0</v>
      </c>
      <c r="PX89" s="95">
        <f t="shared" si="263"/>
        <v>0</v>
      </c>
      <c r="PY89" s="95">
        <v>0</v>
      </c>
      <c r="PZ89" s="95">
        <v>0</v>
      </c>
      <c r="QA89" s="95">
        <f t="shared" si="263"/>
        <v>0.2144739</v>
      </c>
      <c r="QB89" s="95">
        <f t="shared" si="263"/>
        <v>0.24618000000000001</v>
      </c>
      <c r="QC89" s="95">
        <f t="shared" si="263"/>
        <v>1.3720000000000003E-2</v>
      </c>
      <c r="QD89" s="95">
        <f t="shared" si="263"/>
        <v>0.61428999999999989</v>
      </c>
      <c r="QE89" s="95">
        <f t="shared" si="263"/>
        <v>8.8374000000000008E-2</v>
      </c>
      <c r="QF89" s="95">
        <f t="shared" si="263"/>
        <v>0</v>
      </c>
      <c r="QG89" s="95">
        <f t="shared" si="263"/>
        <v>5.2659999999999985E-2</v>
      </c>
      <c r="QH89" s="95">
        <f t="shared" si="263"/>
        <v>5.7065000000000005E-2</v>
      </c>
      <c r="QI89" s="95">
        <f t="shared" ref="QI89:ST89" si="264">QI82-QI85</f>
        <v>2.4262033000000002E-2</v>
      </c>
      <c r="QJ89" s="95">
        <f t="shared" si="264"/>
        <v>0.74319999999999997</v>
      </c>
      <c r="QK89" s="95">
        <f t="shared" si="264"/>
        <v>0</v>
      </c>
      <c r="QL89" s="95">
        <f t="shared" si="264"/>
        <v>0</v>
      </c>
      <c r="QM89" s="95">
        <f t="shared" si="264"/>
        <v>0.93983000000000005</v>
      </c>
      <c r="QN89" s="95">
        <f t="shared" si="264"/>
        <v>0</v>
      </c>
      <c r="QO89" s="95">
        <f t="shared" si="264"/>
        <v>0.63648000000000005</v>
      </c>
      <c r="QP89" s="95">
        <f t="shared" si="264"/>
        <v>9.7914900000000013E-2</v>
      </c>
      <c r="QQ89" s="95">
        <f t="shared" si="264"/>
        <v>0.14463999999999999</v>
      </c>
      <c r="QR89" s="95">
        <f t="shared" si="264"/>
        <v>1.5626999999999988E-2</v>
      </c>
      <c r="QS89" s="95">
        <f t="shared" si="264"/>
        <v>1.4729399999999999</v>
      </c>
      <c r="QT89" s="95">
        <f t="shared" si="264"/>
        <v>0.15826999999999999</v>
      </c>
      <c r="QU89" s="95">
        <f t="shared" si="264"/>
        <v>0.18095580000000003</v>
      </c>
      <c r="QV89" s="95">
        <f t="shared" si="264"/>
        <v>6.6593700000000006E-2</v>
      </c>
      <c r="QW89" s="95">
        <f t="shared" si="264"/>
        <v>1.5315943283109409E-2</v>
      </c>
      <c r="QX89" s="95">
        <f t="shared" si="264"/>
        <v>0</v>
      </c>
      <c r="QY89" s="95">
        <f t="shared" si="264"/>
        <v>0</v>
      </c>
      <c r="QZ89" s="95">
        <f t="shared" si="264"/>
        <v>0</v>
      </c>
      <c r="RA89" s="95">
        <f t="shared" si="264"/>
        <v>0</v>
      </c>
      <c r="RB89" s="95">
        <f t="shared" si="264"/>
        <v>0</v>
      </c>
      <c r="RC89" s="95">
        <f t="shared" si="264"/>
        <v>0</v>
      </c>
      <c r="RD89" s="95">
        <f t="shared" si="264"/>
        <v>0</v>
      </c>
      <c r="RE89" s="95">
        <f t="shared" si="264"/>
        <v>0</v>
      </c>
      <c r="RF89" s="95">
        <f t="shared" si="264"/>
        <v>0</v>
      </c>
      <c r="RG89" s="95">
        <f t="shared" si="264"/>
        <v>0</v>
      </c>
      <c r="RH89" s="95">
        <f t="shared" si="264"/>
        <v>0</v>
      </c>
      <c r="RI89" s="95">
        <f t="shared" si="264"/>
        <v>0</v>
      </c>
      <c r="RJ89" s="95">
        <f t="shared" si="264"/>
        <v>0</v>
      </c>
      <c r="RK89" s="95">
        <f t="shared" si="264"/>
        <v>0</v>
      </c>
      <c r="RL89" s="95">
        <f t="shared" si="264"/>
        <v>0</v>
      </c>
      <c r="RM89" s="95">
        <f t="shared" si="264"/>
        <v>0</v>
      </c>
      <c r="RN89" s="95">
        <f t="shared" si="264"/>
        <v>0</v>
      </c>
      <c r="RO89" s="95">
        <f t="shared" si="264"/>
        <v>0</v>
      </c>
      <c r="RP89" s="95">
        <f t="shared" si="264"/>
        <v>0</v>
      </c>
      <c r="RQ89" s="95">
        <f t="shared" si="264"/>
        <v>0</v>
      </c>
      <c r="RR89" s="95">
        <f t="shared" si="264"/>
        <v>0</v>
      </c>
      <c r="RS89" s="95">
        <f t="shared" si="264"/>
        <v>1.4279999999999987E-3</v>
      </c>
      <c r="RT89" s="95">
        <f t="shared" si="264"/>
        <v>1.3412499999999999E-2</v>
      </c>
      <c r="RU89" s="95">
        <f t="shared" si="264"/>
        <v>0</v>
      </c>
      <c r="RV89" s="95">
        <f t="shared" si="264"/>
        <v>0</v>
      </c>
      <c r="RW89" s="95">
        <f t="shared" si="264"/>
        <v>0</v>
      </c>
      <c r="RX89" s="95">
        <f t="shared" si="264"/>
        <v>0</v>
      </c>
      <c r="RY89" s="95">
        <f t="shared" si="264"/>
        <v>0</v>
      </c>
      <c r="RZ89" s="95">
        <f t="shared" si="264"/>
        <v>1.8213E-2</v>
      </c>
      <c r="SA89" s="95">
        <f t="shared" si="264"/>
        <v>8.9700000000000002E-2</v>
      </c>
      <c r="SB89" s="95">
        <f t="shared" si="264"/>
        <v>0</v>
      </c>
      <c r="SC89" s="95">
        <f t="shared" si="264"/>
        <v>0.53208980000000006</v>
      </c>
      <c r="SD89" s="95">
        <f t="shared" si="264"/>
        <v>0.14610120000000001</v>
      </c>
      <c r="SE89" s="95">
        <f t="shared" si="264"/>
        <v>0.65477820000000009</v>
      </c>
      <c r="SF89" s="95">
        <f t="shared" si="264"/>
        <v>0</v>
      </c>
      <c r="SG89" s="95">
        <f t="shared" si="264"/>
        <v>1.4682000000000002</v>
      </c>
      <c r="SH89" s="95">
        <f t="shared" si="264"/>
        <v>0</v>
      </c>
      <c r="SI89" s="95">
        <f t="shared" si="264"/>
        <v>0</v>
      </c>
      <c r="SJ89" s="95">
        <f t="shared" si="264"/>
        <v>0</v>
      </c>
      <c r="SK89" s="95">
        <f t="shared" si="264"/>
        <v>0.11815000000000003</v>
      </c>
      <c r="SL89" s="95">
        <f t="shared" si="264"/>
        <v>4.4699999999999997E-2</v>
      </c>
      <c r="SM89" s="95">
        <f t="shared" si="264"/>
        <v>0</v>
      </c>
      <c r="SN89" s="95">
        <f t="shared" si="264"/>
        <v>0</v>
      </c>
      <c r="SO89" s="95">
        <f t="shared" si="264"/>
        <v>0</v>
      </c>
      <c r="SP89" s="95">
        <f t="shared" si="264"/>
        <v>0.16128000000000009</v>
      </c>
      <c r="SQ89" s="95">
        <f t="shared" si="264"/>
        <v>0</v>
      </c>
      <c r="SR89" s="95">
        <f t="shared" si="264"/>
        <v>9.2409999999999992E-2</v>
      </c>
      <c r="SS89" s="95">
        <f t="shared" si="264"/>
        <v>0.12618500000000002</v>
      </c>
      <c r="ST89" s="95">
        <f t="shared" si="264"/>
        <v>0.10433300000000001</v>
      </c>
      <c r="SU89" s="95">
        <f t="shared" ref="SU89:VF89" si="265">SU82-SU85</f>
        <v>0</v>
      </c>
      <c r="SV89" s="95">
        <f t="shared" si="265"/>
        <v>0</v>
      </c>
      <c r="SW89" s="95">
        <f t="shared" si="265"/>
        <v>0</v>
      </c>
      <c r="SX89" s="95">
        <f t="shared" si="265"/>
        <v>0</v>
      </c>
      <c r="SY89" s="95">
        <f t="shared" si="265"/>
        <v>0</v>
      </c>
      <c r="SZ89" s="95">
        <f t="shared" si="265"/>
        <v>0</v>
      </c>
      <c r="TA89" s="95">
        <f t="shared" si="265"/>
        <v>0</v>
      </c>
      <c r="TB89" s="95">
        <f t="shared" si="265"/>
        <v>0</v>
      </c>
      <c r="TC89" s="95">
        <f t="shared" si="265"/>
        <v>0</v>
      </c>
      <c r="TD89" s="95">
        <f t="shared" si="265"/>
        <v>0</v>
      </c>
      <c r="TE89" s="95">
        <f t="shared" si="265"/>
        <v>0</v>
      </c>
      <c r="TF89" s="95">
        <v>0</v>
      </c>
      <c r="TG89" s="95">
        <v>0</v>
      </c>
      <c r="TH89" s="95">
        <f t="shared" si="265"/>
        <v>0</v>
      </c>
      <c r="TI89" s="95">
        <f t="shared" si="265"/>
        <v>0</v>
      </c>
      <c r="TJ89" s="95">
        <f t="shared" si="265"/>
        <v>0</v>
      </c>
      <c r="TK89" s="95">
        <f t="shared" si="265"/>
        <v>0</v>
      </c>
      <c r="TL89" s="95">
        <f t="shared" si="265"/>
        <v>1.4620000000000001E-2</v>
      </c>
      <c r="TM89" s="95">
        <f t="shared" si="265"/>
        <v>6.7620000000000006E-3</v>
      </c>
      <c r="TN89" s="95">
        <f t="shared" si="265"/>
        <v>0</v>
      </c>
      <c r="TO89" s="95">
        <f t="shared" si="265"/>
        <v>1.3980000000000002E-3</v>
      </c>
      <c r="TP89" s="95">
        <f t="shared" si="265"/>
        <v>0</v>
      </c>
      <c r="TQ89" s="95">
        <f t="shared" si="265"/>
        <v>0</v>
      </c>
      <c r="TR89" s="95">
        <f t="shared" si="265"/>
        <v>0</v>
      </c>
      <c r="TS89" s="95">
        <f t="shared" si="265"/>
        <v>0</v>
      </c>
      <c r="TT89" s="95">
        <f t="shared" si="265"/>
        <v>0</v>
      </c>
      <c r="TU89" s="95">
        <f t="shared" si="265"/>
        <v>2.8830000000000001E-2</v>
      </c>
      <c r="TV89" s="95">
        <f t="shared" si="265"/>
        <v>3.2400000000000003E-3</v>
      </c>
      <c r="TW89" s="95">
        <f t="shared" si="265"/>
        <v>2.436E-2</v>
      </c>
      <c r="TX89" s="95">
        <f t="shared" si="265"/>
        <v>3.3800000000000004E-2</v>
      </c>
      <c r="TY89" s="95">
        <f t="shared" si="265"/>
        <v>0.11255999999999998</v>
      </c>
      <c r="TZ89" s="95">
        <f t="shared" si="265"/>
        <v>5.4120000000000001E-2</v>
      </c>
      <c r="UA89" s="95">
        <f t="shared" si="265"/>
        <v>6.4629999999999993E-2</v>
      </c>
      <c r="UB89" s="95">
        <f t="shared" si="265"/>
        <v>3.4089000000000015E-2</v>
      </c>
      <c r="UC89" s="95">
        <v>0</v>
      </c>
      <c r="UD89" s="95">
        <v>0</v>
      </c>
      <c r="UE89" s="95">
        <f t="shared" si="265"/>
        <v>1.5382256421311467E-2</v>
      </c>
      <c r="UF89" s="95">
        <f t="shared" si="265"/>
        <v>9.2169895984474982E-3</v>
      </c>
      <c r="UG89" s="95">
        <f t="shared" si="265"/>
        <v>9.551020408163266E-2</v>
      </c>
      <c r="UH89" s="95">
        <f t="shared" si="265"/>
        <v>0.15681632653061225</v>
      </c>
      <c r="UI89" s="95">
        <f t="shared" si="265"/>
        <v>0.21313360000000001</v>
      </c>
      <c r="UJ89" s="95">
        <f>UJ82+UJ81-UJ85-UJ84</f>
        <v>6.4642999999999923E-3</v>
      </c>
      <c r="UK89" s="95">
        <f t="shared" si="265"/>
        <v>0</v>
      </c>
      <c r="UL89" s="95">
        <f t="shared" si="265"/>
        <v>0</v>
      </c>
      <c r="UM89" s="95">
        <f t="shared" si="265"/>
        <v>7.1774620082648878E-3</v>
      </c>
      <c r="UN89" s="95">
        <f t="shared" si="265"/>
        <v>0.15392</v>
      </c>
      <c r="UO89" s="95">
        <f t="shared" si="265"/>
        <v>0.15509999999999999</v>
      </c>
      <c r="UP89" s="95">
        <v>0</v>
      </c>
      <c r="UQ89" s="95">
        <f t="shared" si="265"/>
        <v>2.1922000000000001E-2</v>
      </c>
      <c r="UR89" s="95">
        <f t="shared" si="265"/>
        <v>0</v>
      </c>
      <c r="US89" s="95">
        <f t="shared" si="265"/>
        <v>3.0461026599747222E-3</v>
      </c>
      <c r="UT89" s="95">
        <f t="shared" si="265"/>
        <v>0.2330567940803093</v>
      </c>
      <c r="UU89" s="95">
        <f t="shared" si="265"/>
        <v>2.1084425718009534E-2</v>
      </c>
      <c r="UV89" s="95">
        <f t="shared" si="265"/>
        <v>1.1923863251527646E-2</v>
      </c>
      <c r="UW89" s="95">
        <f t="shared" si="265"/>
        <v>6.8565410427475293E-3</v>
      </c>
      <c r="UX89" s="95">
        <f t="shared" si="265"/>
        <v>3.6423916686975234E-2</v>
      </c>
      <c r="UY89" s="95">
        <f t="shared" si="265"/>
        <v>2.3695622566872278E-2</v>
      </c>
      <c r="UZ89" s="95">
        <f t="shared" si="265"/>
        <v>8.1520000000000009E-2</v>
      </c>
      <c r="VA89" s="95">
        <f t="shared" si="265"/>
        <v>1.5900000000000001E-2</v>
      </c>
      <c r="VB89" s="95">
        <f t="shared" si="265"/>
        <v>5.6063692564592279E-3</v>
      </c>
      <c r="VC89" s="95">
        <f t="shared" si="265"/>
        <v>2.0232416191714024E-3</v>
      </c>
      <c r="VD89" s="95">
        <f t="shared" si="265"/>
        <v>0</v>
      </c>
      <c r="VE89" s="95">
        <f t="shared" si="265"/>
        <v>2.4500000000000004E-3</v>
      </c>
      <c r="VF89" s="95">
        <f t="shared" si="265"/>
        <v>0</v>
      </c>
      <c r="VG89" s="95">
        <f t="shared" ref="VG89:XR89" si="266">VG82-VG85</f>
        <v>0</v>
      </c>
      <c r="VH89" s="95">
        <f t="shared" si="266"/>
        <v>0.13552500000000001</v>
      </c>
      <c r="VI89" s="95">
        <f t="shared" si="266"/>
        <v>0.11942400000000002</v>
      </c>
      <c r="VJ89" s="95">
        <f t="shared" si="266"/>
        <v>0</v>
      </c>
      <c r="VK89" s="95">
        <f t="shared" si="266"/>
        <v>0</v>
      </c>
      <c r="VL89" s="95">
        <f t="shared" si="266"/>
        <v>4.9980000000000004E-2</v>
      </c>
      <c r="VM89" s="95">
        <f t="shared" si="266"/>
        <v>7.5880000000000003E-2</v>
      </c>
      <c r="VN89" s="95">
        <f t="shared" si="266"/>
        <v>2.6542500000000004E-2</v>
      </c>
      <c r="VO89" s="95">
        <f t="shared" si="266"/>
        <v>2.6542500000000004E-2</v>
      </c>
      <c r="VP89" s="95">
        <v>0</v>
      </c>
      <c r="VQ89" s="95">
        <f t="shared" si="266"/>
        <v>0.28058142573367717</v>
      </c>
      <c r="VR89" s="95">
        <f t="shared" si="266"/>
        <v>5.9902207830481252E-2</v>
      </c>
      <c r="VS89" s="95">
        <f t="shared" si="266"/>
        <v>1.0565817344561768E-2</v>
      </c>
      <c r="VT89" s="95">
        <f t="shared" si="266"/>
        <v>1.444E-2</v>
      </c>
      <c r="VU89" s="95">
        <f t="shared" si="266"/>
        <v>1.4499999999999964E-3</v>
      </c>
      <c r="VV89" s="95">
        <f t="shared" si="266"/>
        <v>0.15827968265199333</v>
      </c>
      <c r="VW89" s="95">
        <f t="shared" si="266"/>
        <v>0.13231921310565409</v>
      </c>
      <c r="VX89" s="95">
        <f t="shared" si="266"/>
        <v>1.6309575496765025E-2</v>
      </c>
      <c r="VY89" s="95">
        <f t="shared" si="266"/>
        <v>7.8120000000000009E-2</v>
      </c>
      <c r="VZ89" s="95">
        <f t="shared" si="266"/>
        <v>9.1780000000000014E-2</v>
      </c>
      <c r="WA89" s="95">
        <f t="shared" si="266"/>
        <v>0</v>
      </c>
      <c r="WB89" s="95">
        <f t="shared" si="266"/>
        <v>2.200000000000004E-3</v>
      </c>
      <c r="WC89" s="95">
        <f t="shared" si="266"/>
        <v>2.200000000000004E-3</v>
      </c>
      <c r="WD89" s="95">
        <f t="shared" si="266"/>
        <v>0.16599902444556694</v>
      </c>
      <c r="WE89" s="95">
        <f t="shared" si="266"/>
        <v>2.8368999999999998E-2</v>
      </c>
      <c r="WF89" s="95">
        <f t="shared" si="266"/>
        <v>2.8368999999999998E-2</v>
      </c>
      <c r="WG89" s="95">
        <f t="shared" si="266"/>
        <v>2.6493599999999995E-3</v>
      </c>
      <c r="WH89" s="95">
        <f t="shared" si="266"/>
        <v>5.0944999999999992E-3</v>
      </c>
      <c r="WI89" s="95">
        <f t="shared" si="266"/>
        <v>0</v>
      </c>
      <c r="WJ89" s="95">
        <f t="shared" si="266"/>
        <v>0</v>
      </c>
      <c r="WK89" s="95">
        <f t="shared" si="266"/>
        <v>2.9464999999999999E-3</v>
      </c>
      <c r="WL89" s="95">
        <f t="shared" si="266"/>
        <v>2.9464999999999999E-3</v>
      </c>
      <c r="WM89" s="95">
        <v>0</v>
      </c>
      <c r="WN89" s="95">
        <f t="shared" si="266"/>
        <v>7.5847644475265832E-2</v>
      </c>
      <c r="WO89" s="95">
        <f t="shared" si="266"/>
        <v>3.3961748633879792E-3</v>
      </c>
      <c r="WP89" s="95">
        <f t="shared" si="266"/>
        <v>1.9646174863387982E-2</v>
      </c>
      <c r="WQ89" s="95">
        <f t="shared" si="266"/>
        <v>0</v>
      </c>
      <c r="WR89" s="95">
        <f t="shared" si="266"/>
        <v>6.1400999451677167E-4</v>
      </c>
      <c r="WS89" s="95">
        <f t="shared" si="266"/>
        <v>0.11430187999999999</v>
      </c>
      <c r="WT89" s="95">
        <f t="shared" si="266"/>
        <v>2.8890599999999999E-2</v>
      </c>
      <c r="WU89" s="95">
        <f t="shared" si="266"/>
        <v>0.11005139361655843</v>
      </c>
      <c r="WV89" s="95">
        <f t="shared" si="266"/>
        <v>5.3953109844570727E-3</v>
      </c>
      <c r="WW89" s="95">
        <f t="shared" si="266"/>
        <v>0</v>
      </c>
      <c r="WX89" s="95">
        <f t="shared" si="266"/>
        <v>0</v>
      </c>
      <c r="WY89" s="95">
        <f t="shared" si="266"/>
        <v>0.20951999999999998</v>
      </c>
      <c r="WZ89" s="95">
        <f t="shared" si="266"/>
        <v>0.21809999999999999</v>
      </c>
      <c r="XA89" s="95">
        <f t="shared" si="266"/>
        <v>0.10500000000000002</v>
      </c>
      <c r="XB89" s="95">
        <f t="shared" si="266"/>
        <v>6.9520000000000033E-3</v>
      </c>
      <c r="XC89" s="95">
        <f t="shared" si="266"/>
        <v>9.6176470588235294E-2</v>
      </c>
      <c r="XD89" s="95">
        <f t="shared" si="266"/>
        <v>4.5941176470588235E-2</v>
      </c>
      <c r="XE89" s="95">
        <f t="shared" si="266"/>
        <v>0</v>
      </c>
      <c r="XF89" s="95">
        <f t="shared" si="266"/>
        <v>0</v>
      </c>
      <c r="XG89" s="95">
        <f>XG82+XG81-XG85-XG84</f>
        <v>2.4567199999999983E-2</v>
      </c>
      <c r="XH89" s="95">
        <f>XH82+XH81-XH85-XH84</f>
        <v>3.2004600000000022E-2</v>
      </c>
      <c r="XI89" s="95">
        <f t="shared" si="266"/>
        <v>0</v>
      </c>
      <c r="XJ89" s="95">
        <f t="shared" si="266"/>
        <v>0</v>
      </c>
      <c r="XK89" s="95">
        <f t="shared" si="266"/>
        <v>0.68321999999999994</v>
      </c>
      <c r="XL89" s="95">
        <f t="shared" si="266"/>
        <v>2.5456200000000004</v>
      </c>
      <c r="XM89" s="95">
        <f t="shared" si="266"/>
        <v>0.36149000000000003</v>
      </c>
      <c r="XN89" s="95">
        <f t="shared" si="266"/>
        <v>0</v>
      </c>
      <c r="XO89" s="95">
        <f t="shared" si="266"/>
        <v>3.4030152273877179E-2</v>
      </c>
      <c r="XP89" s="95">
        <f t="shared" si="266"/>
        <v>0</v>
      </c>
      <c r="XQ89" s="95">
        <f t="shared" si="266"/>
        <v>0.51550977389999997</v>
      </c>
      <c r="XR89" s="95">
        <f t="shared" si="266"/>
        <v>0</v>
      </c>
      <c r="XS89" s="95">
        <f t="shared" ref="XS89:YD89" si="267">XS82-XS85</f>
        <v>0</v>
      </c>
      <c r="XT89" s="95">
        <f t="shared" si="267"/>
        <v>0</v>
      </c>
      <c r="XU89" s="95">
        <f t="shared" si="267"/>
        <v>0.24764799999999998</v>
      </c>
      <c r="XV89" s="95">
        <f t="shared" si="267"/>
        <v>0.17485714285714288</v>
      </c>
      <c r="XW89" s="95">
        <f t="shared" si="267"/>
        <v>0</v>
      </c>
      <c r="XX89" s="95">
        <f t="shared" si="267"/>
        <v>0</v>
      </c>
      <c r="XY89" s="95">
        <f t="shared" si="267"/>
        <v>0.51483600000000007</v>
      </c>
      <c r="XZ89" s="95">
        <f t="shared" si="267"/>
        <v>0.35640000000000005</v>
      </c>
      <c r="YA89" s="95">
        <f t="shared" si="267"/>
        <v>0</v>
      </c>
      <c r="YB89" s="95">
        <f t="shared" si="267"/>
        <v>0</v>
      </c>
      <c r="YC89" s="95">
        <f t="shared" si="267"/>
        <v>0</v>
      </c>
      <c r="YD89" s="95">
        <f t="shared" si="267"/>
        <v>0</v>
      </c>
      <c r="YE89" s="23"/>
    </row>
    <row r="90" spans="1:655" x14ac:dyDescent="0.55000000000000004">
      <c r="A90" t="s">
        <v>14</v>
      </c>
      <c r="B90" s="95">
        <f>B81-B84</f>
        <v>1.01E-2</v>
      </c>
      <c r="C90" s="95">
        <f t="shared" ref="C90:BN90" si="268">C81-C84</f>
        <v>0</v>
      </c>
      <c r="D90" s="95">
        <f t="shared" si="268"/>
        <v>0</v>
      </c>
      <c r="E90" s="95">
        <f t="shared" si="268"/>
        <v>0</v>
      </c>
      <c r="F90" s="95">
        <f t="shared" si="268"/>
        <v>0</v>
      </c>
      <c r="G90" s="95">
        <f t="shared" si="268"/>
        <v>0</v>
      </c>
      <c r="H90" s="95">
        <f t="shared" si="268"/>
        <v>0</v>
      </c>
      <c r="I90" s="95">
        <f t="shared" si="268"/>
        <v>0</v>
      </c>
      <c r="J90" s="95">
        <f t="shared" si="268"/>
        <v>0</v>
      </c>
      <c r="K90" s="95">
        <f t="shared" si="268"/>
        <v>0.52529000000000026</v>
      </c>
      <c r="L90" s="95">
        <f t="shared" si="268"/>
        <v>3.5420000000000007E-2</v>
      </c>
      <c r="M90" s="95">
        <v>0</v>
      </c>
      <c r="N90" s="95">
        <f t="shared" si="268"/>
        <v>0</v>
      </c>
      <c r="O90" s="95">
        <f t="shared" si="268"/>
        <v>0</v>
      </c>
      <c r="P90" s="95">
        <f t="shared" si="268"/>
        <v>7.6899999999999746E-3</v>
      </c>
      <c r="Q90" s="95">
        <f t="shared" si="268"/>
        <v>0.115632</v>
      </c>
      <c r="R90" s="95">
        <f t="shared" si="268"/>
        <v>0</v>
      </c>
      <c r="S90" s="95">
        <f t="shared" si="268"/>
        <v>0</v>
      </c>
      <c r="T90" s="95">
        <f t="shared" si="268"/>
        <v>6.2640000000000001E-2</v>
      </c>
      <c r="U90" s="95">
        <f t="shared" si="268"/>
        <v>0</v>
      </c>
      <c r="V90" s="95">
        <f t="shared" si="268"/>
        <v>0</v>
      </c>
      <c r="W90" s="95">
        <f t="shared" si="268"/>
        <v>0</v>
      </c>
      <c r="X90" s="95">
        <f t="shared" si="268"/>
        <v>3.5719999999999995E-2</v>
      </c>
      <c r="Y90" s="95">
        <f t="shared" si="268"/>
        <v>0</v>
      </c>
      <c r="Z90" s="95">
        <v>0</v>
      </c>
      <c r="AA90" s="95">
        <f t="shared" si="268"/>
        <v>0</v>
      </c>
      <c r="AB90" s="95">
        <f t="shared" si="268"/>
        <v>0</v>
      </c>
      <c r="AC90" s="95">
        <f t="shared" si="268"/>
        <v>0</v>
      </c>
      <c r="AD90" s="95">
        <f t="shared" si="268"/>
        <v>0</v>
      </c>
      <c r="AE90" s="95">
        <f t="shared" si="268"/>
        <v>0</v>
      </c>
      <c r="AF90" s="95">
        <f t="shared" si="268"/>
        <v>0</v>
      </c>
      <c r="AG90" s="95">
        <f t="shared" si="268"/>
        <v>0</v>
      </c>
      <c r="AH90" s="95">
        <v>0</v>
      </c>
      <c r="AI90" s="95">
        <f t="shared" si="268"/>
        <v>0</v>
      </c>
      <c r="AJ90" s="95">
        <f t="shared" si="268"/>
        <v>0</v>
      </c>
      <c r="AK90" s="95">
        <f t="shared" si="268"/>
        <v>0</v>
      </c>
      <c r="AL90" s="95">
        <f t="shared" si="268"/>
        <v>0</v>
      </c>
      <c r="AM90" s="95">
        <f t="shared" si="268"/>
        <v>0</v>
      </c>
      <c r="AN90" s="95">
        <f t="shared" si="268"/>
        <v>0</v>
      </c>
      <c r="AO90" s="95">
        <f t="shared" si="268"/>
        <v>0</v>
      </c>
      <c r="AP90" s="95">
        <f t="shared" si="268"/>
        <v>0</v>
      </c>
      <c r="AQ90" s="95">
        <f t="shared" si="268"/>
        <v>0</v>
      </c>
      <c r="AR90" s="95">
        <f t="shared" si="268"/>
        <v>0</v>
      </c>
      <c r="AS90" s="95">
        <f t="shared" si="268"/>
        <v>4.1580000000000006E-2</v>
      </c>
      <c r="AT90" s="95">
        <f t="shared" si="268"/>
        <v>0</v>
      </c>
      <c r="AU90" s="95">
        <f t="shared" si="268"/>
        <v>1.2540000000000001E-2</v>
      </c>
      <c r="AV90" s="95">
        <f t="shared" si="268"/>
        <v>0</v>
      </c>
      <c r="AW90" s="95">
        <f t="shared" si="268"/>
        <v>0</v>
      </c>
      <c r="AX90" s="95">
        <f t="shared" si="268"/>
        <v>7.4880000000000002E-2</v>
      </c>
      <c r="AY90" s="95">
        <f t="shared" si="268"/>
        <v>0</v>
      </c>
      <c r="AZ90" s="95">
        <f t="shared" si="268"/>
        <v>0</v>
      </c>
      <c r="BA90" s="95">
        <f t="shared" si="268"/>
        <v>4.2000000000000003E-2</v>
      </c>
      <c r="BB90" s="95">
        <f t="shared" si="268"/>
        <v>0</v>
      </c>
      <c r="BC90" s="95">
        <f t="shared" si="268"/>
        <v>0</v>
      </c>
      <c r="BD90" s="95">
        <f t="shared" si="268"/>
        <v>0</v>
      </c>
      <c r="BE90" s="95">
        <f t="shared" si="268"/>
        <v>0</v>
      </c>
      <c r="BF90" s="95">
        <f t="shared" si="268"/>
        <v>0</v>
      </c>
      <c r="BG90" s="95">
        <f t="shared" si="268"/>
        <v>0</v>
      </c>
      <c r="BH90" s="95">
        <f t="shared" si="268"/>
        <v>0</v>
      </c>
      <c r="BI90" s="95">
        <v>0</v>
      </c>
      <c r="BJ90" s="95">
        <f t="shared" si="268"/>
        <v>0</v>
      </c>
      <c r="BK90" s="95">
        <f t="shared" si="268"/>
        <v>3.8539999999999998E-2</v>
      </c>
      <c r="BL90" s="95">
        <f t="shared" si="268"/>
        <v>0</v>
      </c>
      <c r="BM90" s="95">
        <f t="shared" si="268"/>
        <v>7.6500000000000005E-3</v>
      </c>
      <c r="BN90" s="95">
        <f t="shared" si="268"/>
        <v>0</v>
      </c>
      <c r="BO90" s="95">
        <f t="shared" ref="BO90:DZ90" si="269">BO81-BO84</f>
        <v>0</v>
      </c>
      <c r="BP90" s="95">
        <f t="shared" si="269"/>
        <v>7.2474999999999996E-3</v>
      </c>
      <c r="BQ90" s="95">
        <f t="shared" si="269"/>
        <v>3.3319999999999995E-2</v>
      </c>
      <c r="BR90" s="95">
        <f t="shared" si="269"/>
        <v>0</v>
      </c>
      <c r="BS90" s="95">
        <f t="shared" si="269"/>
        <v>0</v>
      </c>
      <c r="BT90" s="95">
        <f t="shared" si="269"/>
        <v>0</v>
      </c>
      <c r="BU90" s="95">
        <f t="shared" si="269"/>
        <v>0</v>
      </c>
      <c r="BV90" s="95">
        <f t="shared" si="269"/>
        <v>1.5150000000000002E-2</v>
      </c>
      <c r="BW90" s="95">
        <f t="shared" si="269"/>
        <v>0</v>
      </c>
      <c r="BX90" s="95">
        <f t="shared" si="269"/>
        <v>0</v>
      </c>
      <c r="BY90" s="95">
        <f t="shared" si="269"/>
        <v>0</v>
      </c>
      <c r="BZ90" s="95">
        <f t="shared" si="269"/>
        <v>0</v>
      </c>
      <c r="CA90" s="95">
        <f t="shared" si="269"/>
        <v>0</v>
      </c>
      <c r="CB90" s="95">
        <f t="shared" si="269"/>
        <v>0</v>
      </c>
      <c r="CC90" s="95">
        <f t="shared" si="269"/>
        <v>0</v>
      </c>
      <c r="CD90" s="95">
        <f t="shared" si="269"/>
        <v>0</v>
      </c>
      <c r="CE90" s="95">
        <f t="shared" si="269"/>
        <v>0</v>
      </c>
      <c r="CF90" s="95">
        <f t="shared" si="269"/>
        <v>0</v>
      </c>
      <c r="CG90" s="95">
        <f t="shared" si="269"/>
        <v>0</v>
      </c>
      <c r="CH90" s="95">
        <f t="shared" si="269"/>
        <v>0</v>
      </c>
      <c r="CI90" s="95">
        <f t="shared" si="269"/>
        <v>0</v>
      </c>
      <c r="CJ90" s="95">
        <f t="shared" si="269"/>
        <v>0.57839999999999991</v>
      </c>
      <c r="CK90" s="95">
        <f t="shared" si="269"/>
        <v>0.34692000000000001</v>
      </c>
      <c r="CL90" s="95">
        <f t="shared" si="269"/>
        <v>0.71992999999999996</v>
      </c>
      <c r="CM90" s="95">
        <f t="shared" si="269"/>
        <v>0</v>
      </c>
      <c r="CN90" s="95">
        <f t="shared" si="269"/>
        <v>0</v>
      </c>
      <c r="CO90" s="95">
        <f t="shared" si="269"/>
        <v>0.108504</v>
      </c>
      <c r="CP90" s="95">
        <f t="shared" si="269"/>
        <v>0</v>
      </c>
      <c r="CQ90" s="95">
        <f>CQ81+CQ82-CQ84-CQ85</f>
        <v>5.2910000000000137E-2</v>
      </c>
      <c r="CR90" s="95">
        <f t="shared" si="269"/>
        <v>0</v>
      </c>
      <c r="CS90" s="95">
        <f t="shared" si="269"/>
        <v>4.1799999999999997E-2</v>
      </c>
      <c r="CT90" s="95">
        <f t="shared" si="269"/>
        <v>1.6346999999999997E-2</v>
      </c>
      <c r="CU90" s="95">
        <f t="shared" si="269"/>
        <v>0</v>
      </c>
      <c r="CV90" s="95">
        <f t="shared" si="269"/>
        <v>0</v>
      </c>
      <c r="CW90" s="95">
        <f t="shared" si="269"/>
        <v>0</v>
      </c>
      <c r="CX90" s="95">
        <f t="shared" si="269"/>
        <v>0</v>
      </c>
      <c r="CY90" s="95">
        <f t="shared" si="269"/>
        <v>0</v>
      </c>
      <c r="CZ90" s="95">
        <f t="shared" si="269"/>
        <v>2.9579999999999999E-2</v>
      </c>
      <c r="DA90" s="95">
        <f t="shared" si="269"/>
        <v>0</v>
      </c>
      <c r="DB90" s="95">
        <f t="shared" si="269"/>
        <v>0</v>
      </c>
      <c r="DC90" s="95">
        <f t="shared" si="269"/>
        <v>9.1531428571428597E-3</v>
      </c>
      <c r="DD90" s="95">
        <f t="shared" si="269"/>
        <v>0</v>
      </c>
      <c r="DE90" s="95">
        <f t="shared" si="269"/>
        <v>0</v>
      </c>
      <c r="DF90" s="95">
        <f t="shared" si="269"/>
        <v>1.830012E-2</v>
      </c>
      <c r="DG90" s="95">
        <f t="shared" si="269"/>
        <v>4.7500000000000001E-2</v>
      </c>
      <c r="DH90" s="95">
        <f t="shared" si="269"/>
        <v>0</v>
      </c>
      <c r="DI90" s="95">
        <f t="shared" si="269"/>
        <v>6.7385000000000006E-3</v>
      </c>
      <c r="DJ90" s="95">
        <f t="shared" si="269"/>
        <v>0</v>
      </c>
      <c r="DK90" s="95">
        <f t="shared" si="269"/>
        <v>0</v>
      </c>
      <c r="DL90" s="95">
        <f t="shared" si="269"/>
        <v>0</v>
      </c>
      <c r="DM90" s="95">
        <f t="shared" si="269"/>
        <v>0</v>
      </c>
      <c r="DN90" s="95">
        <f t="shared" si="269"/>
        <v>1.6154000000000002E-2</v>
      </c>
      <c r="DO90" s="95">
        <f t="shared" si="269"/>
        <v>0</v>
      </c>
      <c r="DP90" s="95">
        <f t="shared" si="269"/>
        <v>0</v>
      </c>
      <c r="DQ90" s="95">
        <f t="shared" si="269"/>
        <v>0</v>
      </c>
      <c r="DR90" s="95">
        <f t="shared" si="269"/>
        <v>0</v>
      </c>
      <c r="DS90" s="95">
        <f t="shared" si="269"/>
        <v>0</v>
      </c>
      <c r="DT90" s="95">
        <f t="shared" si="269"/>
        <v>0</v>
      </c>
      <c r="DU90" s="95">
        <f t="shared" si="269"/>
        <v>4.4159999999999998E-3</v>
      </c>
      <c r="DV90" s="95">
        <f t="shared" si="269"/>
        <v>0</v>
      </c>
      <c r="DW90" s="95">
        <f t="shared" si="269"/>
        <v>8.6800000000000002E-3</v>
      </c>
      <c r="DX90" s="95">
        <f t="shared" si="269"/>
        <v>0</v>
      </c>
      <c r="DY90" s="95">
        <f t="shared" si="269"/>
        <v>0</v>
      </c>
      <c r="DZ90" s="95">
        <f t="shared" si="269"/>
        <v>0</v>
      </c>
      <c r="EA90" s="95">
        <f t="shared" ref="EA90:GL90" si="270">EA81-EA84</f>
        <v>0</v>
      </c>
      <c r="EB90" s="95">
        <f t="shared" si="270"/>
        <v>0</v>
      </c>
      <c r="EC90" s="95">
        <f t="shared" si="270"/>
        <v>0</v>
      </c>
      <c r="ED90" s="95">
        <f t="shared" si="270"/>
        <v>0</v>
      </c>
      <c r="EE90" s="95">
        <f t="shared" si="270"/>
        <v>0</v>
      </c>
      <c r="EF90" s="95">
        <f t="shared" si="270"/>
        <v>0</v>
      </c>
      <c r="EG90" s="95">
        <f t="shared" si="270"/>
        <v>0</v>
      </c>
      <c r="EH90" s="95">
        <f t="shared" si="270"/>
        <v>0</v>
      </c>
      <c r="EI90" s="95">
        <f t="shared" si="270"/>
        <v>0</v>
      </c>
      <c r="EJ90" s="95">
        <f t="shared" si="270"/>
        <v>0</v>
      </c>
      <c r="EK90" s="95">
        <f t="shared" si="270"/>
        <v>0</v>
      </c>
      <c r="EL90" s="95">
        <f t="shared" si="270"/>
        <v>0</v>
      </c>
      <c r="EM90" s="95">
        <f t="shared" si="270"/>
        <v>0</v>
      </c>
      <c r="EN90" s="95">
        <f t="shared" si="270"/>
        <v>0</v>
      </c>
      <c r="EO90" s="95">
        <f t="shared" si="270"/>
        <v>0</v>
      </c>
      <c r="EP90" s="95">
        <f t="shared" si="270"/>
        <v>0</v>
      </c>
      <c r="EQ90" s="95">
        <f t="shared" si="270"/>
        <v>0</v>
      </c>
      <c r="ER90" s="95">
        <f t="shared" si="270"/>
        <v>0</v>
      </c>
      <c r="ES90" s="95">
        <f t="shared" si="270"/>
        <v>0</v>
      </c>
      <c r="ET90" s="95">
        <f t="shared" si="270"/>
        <v>0</v>
      </c>
      <c r="EU90" s="95">
        <f t="shared" si="270"/>
        <v>0</v>
      </c>
      <c r="EV90" s="95">
        <f t="shared" si="270"/>
        <v>0</v>
      </c>
      <c r="EW90" s="95">
        <f t="shared" si="270"/>
        <v>0</v>
      </c>
      <c r="EX90" s="95">
        <f t="shared" si="270"/>
        <v>0</v>
      </c>
      <c r="EY90" s="95">
        <f t="shared" si="270"/>
        <v>0</v>
      </c>
      <c r="EZ90" s="95">
        <f t="shared" si="270"/>
        <v>0</v>
      </c>
      <c r="FA90" s="95">
        <f t="shared" si="270"/>
        <v>1.8959999999999998E-2</v>
      </c>
      <c r="FB90" s="95">
        <f t="shared" si="270"/>
        <v>0</v>
      </c>
      <c r="FC90" s="95">
        <f t="shared" si="270"/>
        <v>8.9999999999999969E-2</v>
      </c>
      <c r="FD90" s="95">
        <f t="shared" si="270"/>
        <v>0</v>
      </c>
      <c r="FE90" s="95">
        <f t="shared" si="270"/>
        <v>0</v>
      </c>
      <c r="FF90" s="95">
        <f t="shared" si="270"/>
        <v>0</v>
      </c>
      <c r="FG90" s="95">
        <f t="shared" si="270"/>
        <v>0</v>
      </c>
      <c r="FH90" s="95">
        <f t="shared" si="270"/>
        <v>0</v>
      </c>
      <c r="FI90" s="95">
        <f t="shared" si="270"/>
        <v>2.1558600000000001</v>
      </c>
      <c r="FJ90" s="95">
        <f t="shared" si="270"/>
        <v>1.2900816369999999</v>
      </c>
      <c r="FK90" s="95">
        <f t="shared" si="270"/>
        <v>0.38241399999999981</v>
      </c>
      <c r="FL90" s="95">
        <f t="shared" si="270"/>
        <v>0.21655199999999997</v>
      </c>
      <c r="FM90" s="95">
        <f t="shared" si="270"/>
        <v>0</v>
      </c>
      <c r="FN90" s="95">
        <f t="shared" si="270"/>
        <v>5.1799999999999985E-2</v>
      </c>
      <c r="FO90" s="95">
        <f t="shared" si="270"/>
        <v>0</v>
      </c>
      <c r="FP90" s="95">
        <f t="shared" si="270"/>
        <v>5.9110999999999997E-2</v>
      </c>
      <c r="FQ90" s="95">
        <f t="shared" si="270"/>
        <v>0.25904699999999997</v>
      </c>
      <c r="FR90" s="95">
        <f t="shared" si="270"/>
        <v>0</v>
      </c>
      <c r="FS90" s="95">
        <f t="shared" si="270"/>
        <v>0.37775899999999996</v>
      </c>
      <c r="FT90" s="95">
        <f t="shared" si="270"/>
        <v>1.2725999999999999E-2</v>
      </c>
      <c r="FU90" s="95">
        <f t="shared" si="270"/>
        <v>2.8543999999999986E-2</v>
      </c>
      <c r="FV90" s="95">
        <f t="shared" si="270"/>
        <v>4.0910000000000002E-2</v>
      </c>
      <c r="FW90" s="95">
        <f t="shared" si="270"/>
        <v>0</v>
      </c>
      <c r="FX90" s="95">
        <f t="shared" si="270"/>
        <v>0</v>
      </c>
      <c r="FY90" s="95">
        <f t="shared" si="270"/>
        <v>0</v>
      </c>
      <c r="FZ90" s="95">
        <f t="shared" si="270"/>
        <v>0</v>
      </c>
      <c r="GA90" s="95">
        <f t="shared" si="270"/>
        <v>0</v>
      </c>
      <c r="GB90" s="95">
        <f t="shared" si="270"/>
        <v>0</v>
      </c>
      <c r="GC90" s="95">
        <f t="shared" si="270"/>
        <v>0</v>
      </c>
      <c r="GD90" s="95">
        <f t="shared" si="270"/>
        <v>0</v>
      </c>
      <c r="GE90" s="95">
        <f t="shared" si="270"/>
        <v>0</v>
      </c>
      <c r="GF90" s="95">
        <f t="shared" si="270"/>
        <v>0</v>
      </c>
      <c r="GG90" s="95">
        <f t="shared" si="270"/>
        <v>0.179486704</v>
      </c>
      <c r="GH90" s="95">
        <f t="shared" si="270"/>
        <v>6.707024490000002E-2</v>
      </c>
      <c r="GI90" s="95">
        <f t="shared" si="270"/>
        <v>0.38086431000000004</v>
      </c>
      <c r="GJ90" s="95">
        <f t="shared" si="270"/>
        <v>0.16439499999999999</v>
      </c>
      <c r="GK90" s="95">
        <f t="shared" si="270"/>
        <v>0</v>
      </c>
      <c r="GL90" s="95">
        <f t="shared" si="270"/>
        <v>0</v>
      </c>
      <c r="GM90" s="95">
        <f t="shared" ref="GM90:IX90" si="271">GM81-GM84</f>
        <v>8.5800000000000008E-3</v>
      </c>
      <c r="GN90" s="95">
        <f t="shared" si="271"/>
        <v>0</v>
      </c>
      <c r="GO90" s="95">
        <f t="shared" si="271"/>
        <v>0</v>
      </c>
      <c r="GP90" s="95">
        <f t="shared" si="271"/>
        <v>0</v>
      </c>
      <c r="GQ90" s="95">
        <f t="shared" si="271"/>
        <v>0</v>
      </c>
      <c r="GR90" s="95">
        <f t="shared" si="271"/>
        <v>0</v>
      </c>
      <c r="GS90" s="95">
        <f t="shared" si="271"/>
        <v>6.6384689799999994E-2</v>
      </c>
      <c r="GT90" s="95">
        <f t="shared" si="271"/>
        <v>0</v>
      </c>
      <c r="GU90" s="95">
        <f t="shared" si="271"/>
        <v>3.1899899999999995E-2</v>
      </c>
      <c r="GV90" s="95">
        <f t="shared" si="271"/>
        <v>0</v>
      </c>
      <c r="GW90" s="95">
        <f t="shared" si="271"/>
        <v>0</v>
      </c>
      <c r="GX90" s="95">
        <f t="shared" si="271"/>
        <v>0</v>
      </c>
      <c r="GY90" s="95">
        <f t="shared" si="271"/>
        <v>0</v>
      </c>
      <c r="GZ90" s="95">
        <f t="shared" si="271"/>
        <v>2.3878799999999999E-2</v>
      </c>
      <c r="HA90" s="95">
        <f t="shared" si="271"/>
        <v>4.7419200000000002E-3</v>
      </c>
      <c r="HB90" s="95">
        <f t="shared" si="271"/>
        <v>0</v>
      </c>
      <c r="HC90" s="95">
        <f t="shared" si="271"/>
        <v>0</v>
      </c>
      <c r="HD90" s="95">
        <f t="shared" si="271"/>
        <v>0</v>
      </c>
      <c r="HE90" s="95">
        <f t="shared" si="271"/>
        <v>0</v>
      </c>
      <c r="HF90" s="95">
        <f t="shared" si="271"/>
        <v>0</v>
      </c>
      <c r="HG90" s="95">
        <f t="shared" si="271"/>
        <v>0</v>
      </c>
      <c r="HH90" s="95">
        <f t="shared" si="271"/>
        <v>0</v>
      </c>
      <c r="HI90" s="95">
        <f t="shared" si="271"/>
        <v>0</v>
      </c>
      <c r="HJ90" s="95">
        <f t="shared" si="271"/>
        <v>0</v>
      </c>
      <c r="HK90" s="95">
        <f t="shared" si="271"/>
        <v>0</v>
      </c>
      <c r="HL90" s="95">
        <f t="shared" si="271"/>
        <v>0</v>
      </c>
      <c r="HM90" s="95">
        <f t="shared" si="271"/>
        <v>0</v>
      </c>
      <c r="HN90" s="95">
        <f t="shared" si="271"/>
        <v>5.1850000000000007E-2</v>
      </c>
      <c r="HO90" s="95">
        <f t="shared" si="271"/>
        <v>0.49534999999999996</v>
      </c>
      <c r="HP90" s="95">
        <f t="shared" si="271"/>
        <v>0</v>
      </c>
      <c r="HQ90" s="95">
        <f t="shared" si="271"/>
        <v>0</v>
      </c>
      <c r="HR90" s="95">
        <f t="shared" si="271"/>
        <v>0</v>
      </c>
      <c r="HS90" s="95">
        <f t="shared" si="271"/>
        <v>3.2354899449096516E-2</v>
      </c>
      <c r="HT90" s="95">
        <f t="shared" si="271"/>
        <v>0</v>
      </c>
      <c r="HU90" s="95">
        <f t="shared" si="271"/>
        <v>0</v>
      </c>
      <c r="HV90" s="95">
        <f t="shared" si="271"/>
        <v>0</v>
      </c>
      <c r="HW90" s="95">
        <f t="shared" si="271"/>
        <v>0.15010000000000001</v>
      </c>
      <c r="HX90" s="95">
        <f t="shared" si="271"/>
        <v>0.2616192</v>
      </c>
      <c r="HY90" s="95">
        <f t="shared" si="271"/>
        <v>0.18727759999999999</v>
      </c>
      <c r="HZ90" s="95">
        <f t="shared" si="271"/>
        <v>0</v>
      </c>
      <c r="IA90" s="95">
        <f t="shared" si="271"/>
        <v>1.7817599999999998</v>
      </c>
      <c r="IB90" s="95">
        <f t="shared" si="271"/>
        <v>5.8999999999999886E-3</v>
      </c>
      <c r="IC90" s="95">
        <f t="shared" si="271"/>
        <v>0</v>
      </c>
      <c r="ID90" s="95">
        <f t="shared" si="271"/>
        <v>0.54473610000000006</v>
      </c>
      <c r="IE90" s="95">
        <f t="shared" si="271"/>
        <v>7.2449999999999987E-2</v>
      </c>
      <c r="IF90" s="95">
        <f t="shared" si="271"/>
        <v>0</v>
      </c>
      <c r="IG90" s="95">
        <f t="shared" si="271"/>
        <v>0</v>
      </c>
      <c r="IH90" s="95">
        <f t="shared" si="271"/>
        <v>0</v>
      </c>
      <c r="II90" s="95">
        <f t="shared" si="271"/>
        <v>0</v>
      </c>
      <c r="IJ90" s="95">
        <f t="shared" si="271"/>
        <v>0</v>
      </c>
      <c r="IK90" s="95">
        <f t="shared" si="271"/>
        <v>0</v>
      </c>
      <c r="IL90" s="95">
        <f t="shared" si="271"/>
        <v>0</v>
      </c>
      <c r="IM90" s="95">
        <f t="shared" si="271"/>
        <v>0</v>
      </c>
      <c r="IN90" s="95">
        <f t="shared" si="271"/>
        <v>0</v>
      </c>
      <c r="IO90" s="95">
        <f t="shared" si="271"/>
        <v>0</v>
      </c>
      <c r="IP90" s="95">
        <f t="shared" si="271"/>
        <v>0</v>
      </c>
      <c r="IQ90" s="95">
        <f t="shared" si="271"/>
        <v>0</v>
      </c>
      <c r="IR90" s="95">
        <f t="shared" si="271"/>
        <v>1.2573E-3</v>
      </c>
      <c r="IS90" s="95">
        <f t="shared" si="271"/>
        <v>0.50351800000000013</v>
      </c>
      <c r="IT90" s="95">
        <f t="shared" si="271"/>
        <v>0.8300999</v>
      </c>
      <c r="IU90" s="95">
        <f t="shared" si="271"/>
        <v>0</v>
      </c>
      <c r="IV90" s="95">
        <f t="shared" si="271"/>
        <v>0.23324999999999999</v>
      </c>
      <c r="IW90" s="95">
        <f t="shared" si="271"/>
        <v>0.11441899999999999</v>
      </c>
      <c r="IX90" s="95">
        <f t="shared" si="271"/>
        <v>0</v>
      </c>
      <c r="IY90" s="95">
        <f t="shared" ref="IY90:LJ90" si="272">IY81-IY84</f>
        <v>1.7988000000000004E-2</v>
      </c>
      <c r="IZ90" s="95">
        <f t="shared" si="272"/>
        <v>0</v>
      </c>
      <c r="JA90" s="95">
        <f t="shared" si="272"/>
        <v>0</v>
      </c>
      <c r="JB90" s="95">
        <f t="shared" si="272"/>
        <v>0</v>
      </c>
      <c r="JC90" s="95">
        <f t="shared" si="272"/>
        <v>0</v>
      </c>
      <c r="JD90" s="95">
        <f t="shared" si="272"/>
        <v>4.8640000000000072E-3</v>
      </c>
      <c r="JE90" s="95">
        <f t="shared" si="272"/>
        <v>0</v>
      </c>
      <c r="JF90" s="95">
        <f t="shared" si="272"/>
        <v>5.2066515000000002E-3</v>
      </c>
      <c r="JG90" s="95">
        <f t="shared" si="272"/>
        <v>0</v>
      </c>
      <c r="JH90" s="95">
        <f t="shared" si="272"/>
        <v>2.7514397080211549E-2</v>
      </c>
      <c r="JI90" s="95">
        <f t="shared" si="272"/>
        <v>1.0288700000000003E-2</v>
      </c>
      <c r="JJ90" s="95">
        <f t="shared" si="272"/>
        <v>0</v>
      </c>
      <c r="JK90" s="95">
        <v>0</v>
      </c>
      <c r="JL90" s="95">
        <f t="shared" si="272"/>
        <v>0</v>
      </c>
      <c r="JM90" s="95">
        <f t="shared" si="272"/>
        <v>1.2959399999999998E-2</v>
      </c>
      <c r="JN90" s="95">
        <f t="shared" si="272"/>
        <v>0</v>
      </c>
      <c r="JO90" s="95">
        <f t="shared" si="272"/>
        <v>1.5120000000000001E-3</v>
      </c>
      <c r="JP90" s="95">
        <f t="shared" si="272"/>
        <v>0</v>
      </c>
      <c r="JQ90" s="95">
        <f t="shared" si="272"/>
        <v>0</v>
      </c>
      <c r="JR90" s="95">
        <f t="shared" si="272"/>
        <v>1.8748799999999999E-2</v>
      </c>
      <c r="JS90" s="95">
        <f t="shared" si="272"/>
        <v>0</v>
      </c>
      <c r="JT90" s="95">
        <f t="shared" si="272"/>
        <v>0</v>
      </c>
      <c r="JU90" s="95">
        <f t="shared" si="272"/>
        <v>0</v>
      </c>
      <c r="JV90" s="95">
        <f t="shared" si="272"/>
        <v>0</v>
      </c>
      <c r="JW90" s="95">
        <f t="shared" si="272"/>
        <v>1.121934E-2</v>
      </c>
      <c r="JX90" s="95">
        <f t="shared" si="272"/>
        <v>1.3679500000000001E-2</v>
      </c>
      <c r="JY90" s="95">
        <f t="shared" si="272"/>
        <v>6.5503999999999996E-3</v>
      </c>
      <c r="JZ90" s="95">
        <f t="shared" si="272"/>
        <v>0</v>
      </c>
      <c r="KA90" s="95">
        <f t="shared" si="272"/>
        <v>0</v>
      </c>
      <c r="KB90" s="95">
        <f t="shared" si="272"/>
        <v>0</v>
      </c>
      <c r="KC90" s="95">
        <f t="shared" si="272"/>
        <v>0</v>
      </c>
      <c r="KD90" s="95">
        <f t="shared" si="272"/>
        <v>2.7472500000000001E-3</v>
      </c>
      <c r="KE90" s="95">
        <f t="shared" si="272"/>
        <v>0</v>
      </c>
      <c r="KF90" s="95">
        <f t="shared" si="272"/>
        <v>0</v>
      </c>
      <c r="KG90" s="95">
        <f t="shared" si="272"/>
        <v>1.1857130700000001E-2</v>
      </c>
      <c r="KH90" s="95">
        <f t="shared" si="272"/>
        <v>3.5167914000000002E-3</v>
      </c>
      <c r="KI90" s="95">
        <f t="shared" si="272"/>
        <v>0</v>
      </c>
      <c r="KJ90" s="95">
        <f t="shared" si="272"/>
        <v>0</v>
      </c>
      <c r="KK90" s="95">
        <f t="shared" si="272"/>
        <v>0</v>
      </c>
      <c r="KL90" s="95">
        <f t="shared" si="272"/>
        <v>0</v>
      </c>
      <c r="KM90" s="95">
        <f t="shared" si="272"/>
        <v>0</v>
      </c>
      <c r="KN90" s="95">
        <f t="shared" si="272"/>
        <v>0</v>
      </c>
      <c r="KO90" s="95">
        <f t="shared" si="272"/>
        <v>0</v>
      </c>
      <c r="KP90" s="95">
        <f t="shared" si="272"/>
        <v>0</v>
      </c>
      <c r="KQ90" s="95">
        <f t="shared" si="272"/>
        <v>0</v>
      </c>
      <c r="KR90" s="95">
        <f t="shared" si="272"/>
        <v>0</v>
      </c>
      <c r="KS90" s="95">
        <f t="shared" si="272"/>
        <v>0</v>
      </c>
      <c r="KT90" s="95">
        <f t="shared" si="272"/>
        <v>0</v>
      </c>
      <c r="KU90" s="95">
        <f t="shared" si="272"/>
        <v>0</v>
      </c>
      <c r="KV90" s="95">
        <f t="shared" si="272"/>
        <v>0</v>
      </c>
      <c r="KW90" s="95">
        <f t="shared" si="272"/>
        <v>0</v>
      </c>
      <c r="KX90" s="95">
        <f t="shared" si="272"/>
        <v>0</v>
      </c>
      <c r="KY90" s="95">
        <f t="shared" si="272"/>
        <v>0</v>
      </c>
      <c r="KZ90" s="95">
        <f t="shared" si="272"/>
        <v>0</v>
      </c>
      <c r="LA90" s="95">
        <f t="shared" si="272"/>
        <v>0</v>
      </c>
      <c r="LB90" s="95">
        <f t="shared" si="272"/>
        <v>0</v>
      </c>
      <c r="LC90" s="95">
        <f t="shared" si="272"/>
        <v>0</v>
      </c>
      <c r="LD90" s="95">
        <f t="shared" si="272"/>
        <v>0</v>
      </c>
      <c r="LE90" s="95">
        <f t="shared" si="272"/>
        <v>0</v>
      </c>
      <c r="LF90" s="95">
        <f t="shared" si="272"/>
        <v>0</v>
      </c>
      <c r="LG90" s="95">
        <f t="shared" si="272"/>
        <v>0</v>
      </c>
      <c r="LH90" s="95">
        <v>0</v>
      </c>
      <c r="LI90" s="95">
        <v>0</v>
      </c>
      <c r="LJ90" s="95">
        <f t="shared" si="272"/>
        <v>7.9519999999999993E-2</v>
      </c>
      <c r="LK90" s="95">
        <f t="shared" ref="LK90:NV90" si="273">LK81-LK84</f>
        <v>0.44707560000000002</v>
      </c>
      <c r="LL90" s="95">
        <f t="shared" si="273"/>
        <v>0.26724600000000004</v>
      </c>
      <c r="LM90" s="95">
        <f t="shared" si="273"/>
        <v>0</v>
      </c>
      <c r="LN90" s="95">
        <f t="shared" si="273"/>
        <v>0.28452420000000006</v>
      </c>
      <c r="LO90" s="95">
        <f t="shared" si="273"/>
        <v>0</v>
      </c>
      <c r="LP90" s="95">
        <f t="shared" si="273"/>
        <v>0</v>
      </c>
      <c r="LQ90" s="95">
        <f t="shared" si="273"/>
        <v>0</v>
      </c>
      <c r="LR90" s="95">
        <f t="shared" si="273"/>
        <v>0</v>
      </c>
      <c r="LS90" s="95">
        <f t="shared" si="273"/>
        <v>0</v>
      </c>
      <c r="LT90" s="95">
        <f t="shared" si="273"/>
        <v>0</v>
      </c>
      <c r="LU90" s="95">
        <f t="shared" si="273"/>
        <v>0</v>
      </c>
      <c r="LV90" s="95">
        <f t="shared" si="273"/>
        <v>0</v>
      </c>
      <c r="LW90" s="95">
        <f t="shared" si="273"/>
        <v>0</v>
      </c>
      <c r="LX90" s="95">
        <f t="shared" si="273"/>
        <v>0</v>
      </c>
      <c r="LY90" s="95">
        <f t="shared" si="273"/>
        <v>0</v>
      </c>
      <c r="LZ90" s="95">
        <f t="shared" si="273"/>
        <v>0</v>
      </c>
      <c r="MA90" s="95">
        <f t="shared" si="273"/>
        <v>0</v>
      </c>
      <c r="MB90" s="95">
        <f t="shared" si="273"/>
        <v>0</v>
      </c>
      <c r="MC90" s="95">
        <f t="shared" si="273"/>
        <v>0</v>
      </c>
      <c r="MD90" s="95">
        <f t="shared" si="273"/>
        <v>0</v>
      </c>
      <c r="ME90" s="95">
        <f t="shared" si="273"/>
        <v>0</v>
      </c>
      <c r="MF90" s="95">
        <f t="shared" si="273"/>
        <v>0</v>
      </c>
      <c r="MG90" s="95">
        <f t="shared" si="273"/>
        <v>0</v>
      </c>
      <c r="MH90" s="95">
        <f t="shared" si="273"/>
        <v>0</v>
      </c>
      <c r="MI90" s="95">
        <f t="shared" si="273"/>
        <v>0</v>
      </c>
      <c r="MJ90" s="95">
        <f t="shared" si="273"/>
        <v>0</v>
      </c>
      <c r="MK90" s="95">
        <f t="shared" si="273"/>
        <v>0</v>
      </c>
      <c r="ML90" s="95">
        <f t="shared" si="273"/>
        <v>0</v>
      </c>
      <c r="MM90" s="95">
        <f t="shared" si="273"/>
        <v>0</v>
      </c>
      <c r="MN90" s="95">
        <f t="shared" si="273"/>
        <v>0</v>
      </c>
      <c r="MO90" s="95">
        <f t="shared" si="273"/>
        <v>0</v>
      </c>
      <c r="MP90" s="95">
        <f t="shared" si="273"/>
        <v>0</v>
      </c>
      <c r="MQ90" s="95">
        <f t="shared" si="273"/>
        <v>0</v>
      </c>
      <c r="MR90" s="95">
        <f t="shared" si="273"/>
        <v>0</v>
      </c>
      <c r="MS90" s="95">
        <f t="shared" si="273"/>
        <v>0</v>
      </c>
      <c r="MT90" s="95">
        <f t="shared" si="273"/>
        <v>0</v>
      </c>
      <c r="MU90" s="95">
        <f t="shared" si="273"/>
        <v>0</v>
      </c>
      <c r="MV90" s="95">
        <f t="shared" si="273"/>
        <v>0</v>
      </c>
      <c r="MW90" s="95">
        <f t="shared" si="273"/>
        <v>0</v>
      </c>
      <c r="MX90" s="95">
        <f t="shared" si="273"/>
        <v>0</v>
      </c>
      <c r="MY90" s="95">
        <f t="shared" si="273"/>
        <v>0</v>
      </c>
      <c r="MZ90" s="95">
        <f t="shared" si="273"/>
        <v>0</v>
      </c>
      <c r="NA90" s="95">
        <f t="shared" si="273"/>
        <v>0</v>
      </c>
      <c r="NB90" s="95">
        <f t="shared" si="273"/>
        <v>0</v>
      </c>
      <c r="NC90" s="95">
        <f t="shared" si="273"/>
        <v>0</v>
      </c>
      <c r="ND90" s="95">
        <f t="shared" si="273"/>
        <v>0</v>
      </c>
      <c r="NE90" s="95">
        <f t="shared" si="273"/>
        <v>0</v>
      </c>
      <c r="NF90" s="95">
        <f t="shared" si="273"/>
        <v>0</v>
      </c>
      <c r="NG90" s="95">
        <f t="shared" si="273"/>
        <v>0</v>
      </c>
      <c r="NH90" s="95">
        <f t="shared" si="273"/>
        <v>0</v>
      </c>
      <c r="NI90" s="95">
        <f t="shared" si="273"/>
        <v>0</v>
      </c>
      <c r="NJ90" s="95">
        <f t="shared" si="273"/>
        <v>0</v>
      </c>
      <c r="NK90" s="95">
        <f t="shared" si="273"/>
        <v>0</v>
      </c>
      <c r="NL90" s="95">
        <f t="shared" si="273"/>
        <v>0</v>
      </c>
      <c r="NM90" s="95">
        <f t="shared" si="273"/>
        <v>0</v>
      </c>
      <c r="NN90" s="95">
        <f t="shared" si="273"/>
        <v>0</v>
      </c>
      <c r="NO90" s="95">
        <f t="shared" si="273"/>
        <v>0</v>
      </c>
      <c r="NP90" s="95">
        <f t="shared" si="273"/>
        <v>0</v>
      </c>
      <c r="NQ90" s="95">
        <f t="shared" si="273"/>
        <v>0</v>
      </c>
      <c r="NR90" s="95">
        <f t="shared" si="273"/>
        <v>0</v>
      </c>
      <c r="NS90" s="95">
        <f t="shared" si="273"/>
        <v>0</v>
      </c>
      <c r="NT90" s="95">
        <f t="shared" si="273"/>
        <v>0</v>
      </c>
      <c r="NU90" s="95">
        <f t="shared" si="273"/>
        <v>0</v>
      </c>
      <c r="NV90" s="95">
        <f t="shared" si="273"/>
        <v>0</v>
      </c>
      <c r="NW90" s="95">
        <f t="shared" ref="NW90:QH90" si="274">NW81-NW84</f>
        <v>0</v>
      </c>
      <c r="NX90" s="95">
        <f t="shared" si="274"/>
        <v>0</v>
      </c>
      <c r="NY90" s="95">
        <f t="shared" si="274"/>
        <v>0</v>
      </c>
      <c r="NZ90" s="95">
        <f t="shared" si="274"/>
        <v>0</v>
      </c>
      <c r="OA90" s="95">
        <f t="shared" si="274"/>
        <v>0</v>
      </c>
      <c r="OB90" s="95">
        <f t="shared" si="274"/>
        <v>0</v>
      </c>
      <c r="OC90" s="95">
        <f t="shared" si="274"/>
        <v>0</v>
      </c>
      <c r="OD90" s="95">
        <f t="shared" si="274"/>
        <v>4.6900000000000004E-2</v>
      </c>
      <c r="OE90" s="95">
        <f t="shared" si="274"/>
        <v>0</v>
      </c>
      <c r="OF90" s="95">
        <f t="shared" si="274"/>
        <v>5.0400000000000011E-4</v>
      </c>
      <c r="OG90" s="95">
        <f t="shared" si="274"/>
        <v>0</v>
      </c>
      <c r="OH90" s="95">
        <f t="shared" si="274"/>
        <v>0</v>
      </c>
      <c r="OI90" s="95">
        <f t="shared" si="274"/>
        <v>0</v>
      </c>
      <c r="OJ90" s="95">
        <f t="shared" si="274"/>
        <v>0</v>
      </c>
      <c r="OK90" s="95">
        <f t="shared" si="274"/>
        <v>0</v>
      </c>
      <c r="OL90" s="95">
        <f t="shared" si="274"/>
        <v>0</v>
      </c>
      <c r="OM90" s="95">
        <f t="shared" si="274"/>
        <v>0</v>
      </c>
      <c r="ON90" s="95">
        <f t="shared" si="274"/>
        <v>0</v>
      </c>
      <c r="OO90" s="95">
        <f t="shared" si="274"/>
        <v>3.349288180610889E-2</v>
      </c>
      <c r="OP90" s="95">
        <f t="shared" si="274"/>
        <v>0</v>
      </c>
      <c r="OQ90" s="95">
        <f t="shared" si="274"/>
        <v>0</v>
      </c>
      <c r="OR90" s="95">
        <f t="shared" si="274"/>
        <v>0</v>
      </c>
      <c r="OS90" s="95">
        <f t="shared" si="274"/>
        <v>0</v>
      </c>
      <c r="OT90" s="95">
        <f t="shared" si="274"/>
        <v>0</v>
      </c>
      <c r="OU90" s="95">
        <f t="shared" si="274"/>
        <v>6.2749999999999993E-3</v>
      </c>
      <c r="OV90" s="95">
        <f t="shared" si="274"/>
        <v>4.8409999999999998E-3</v>
      </c>
      <c r="OW90" s="95">
        <f t="shared" si="274"/>
        <v>0</v>
      </c>
      <c r="OX90" s="95">
        <f t="shared" si="274"/>
        <v>0</v>
      </c>
      <c r="OY90" s="95">
        <f t="shared" si="274"/>
        <v>0</v>
      </c>
      <c r="OZ90" s="95">
        <f t="shared" si="274"/>
        <v>0</v>
      </c>
      <c r="PA90" s="95">
        <f t="shared" si="274"/>
        <v>0</v>
      </c>
      <c r="PB90" s="95">
        <f t="shared" si="274"/>
        <v>0</v>
      </c>
      <c r="PC90" s="95">
        <f t="shared" si="274"/>
        <v>0</v>
      </c>
      <c r="PD90" s="95">
        <f t="shared" si="274"/>
        <v>0</v>
      </c>
      <c r="PE90" s="95">
        <f t="shared" si="274"/>
        <v>0</v>
      </c>
      <c r="PF90" s="95">
        <f t="shared" si="274"/>
        <v>0</v>
      </c>
      <c r="PG90" s="95">
        <f t="shared" si="274"/>
        <v>0</v>
      </c>
      <c r="PH90" s="95">
        <f t="shared" si="274"/>
        <v>0</v>
      </c>
      <c r="PI90" s="95">
        <f t="shared" si="274"/>
        <v>0</v>
      </c>
      <c r="PJ90" s="95">
        <f t="shared" si="274"/>
        <v>0</v>
      </c>
      <c r="PK90" s="95">
        <f t="shared" si="274"/>
        <v>0</v>
      </c>
      <c r="PL90" s="95">
        <f t="shared" si="274"/>
        <v>0</v>
      </c>
      <c r="PM90" s="95">
        <f t="shared" si="274"/>
        <v>0</v>
      </c>
      <c r="PN90" s="95">
        <f t="shared" si="274"/>
        <v>0</v>
      </c>
      <c r="PO90" s="95">
        <f t="shared" si="274"/>
        <v>0</v>
      </c>
      <c r="PP90" s="95">
        <f t="shared" si="274"/>
        <v>0</v>
      </c>
      <c r="PQ90" s="95">
        <f t="shared" si="274"/>
        <v>0</v>
      </c>
      <c r="PR90" s="95">
        <f t="shared" si="274"/>
        <v>0</v>
      </c>
      <c r="PS90" s="95">
        <f t="shared" si="274"/>
        <v>0</v>
      </c>
      <c r="PT90" s="95">
        <f t="shared" si="274"/>
        <v>0</v>
      </c>
      <c r="PU90" s="95">
        <f t="shared" si="274"/>
        <v>0</v>
      </c>
      <c r="PV90" s="95">
        <f t="shared" si="274"/>
        <v>0</v>
      </c>
      <c r="PW90" s="95">
        <f t="shared" si="274"/>
        <v>0</v>
      </c>
      <c r="PX90" s="95">
        <f t="shared" si="274"/>
        <v>0</v>
      </c>
      <c r="PY90" s="95">
        <f t="shared" si="274"/>
        <v>0</v>
      </c>
      <c r="PZ90" s="95">
        <f t="shared" si="274"/>
        <v>0</v>
      </c>
      <c r="QA90" s="95">
        <f t="shared" si="274"/>
        <v>1.5675999999999999E-2</v>
      </c>
      <c r="QB90" s="95">
        <f t="shared" si="274"/>
        <v>2.9260000000000008E-2</v>
      </c>
      <c r="QC90" s="95">
        <f t="shared" si="274"/>
        <v>2.4499999999999994E-2</v>
      </c>
      <c r="QD90" s="95">
        <f t="shared" si="274"/>
        <v>0.11429999999999998</v>
      </c>
      <c r="QE90" s="95">
        <f t="shared" si="274"/>
        <v>0</v>
      </c>
      <c r="QF90" s="95">
        <f t="shared" si="274"/>
        <v>0</v>
      </c>
      <c r="QG90" s="95">
        <f t="shared" si="274"/>
        <v>3.7699999999999956E-3</v>
      </c>
      <c r="QH90" s="95">
        <f t="shared" si="274"/>
        <v>0</v>
      </c>
      <c r="QI90" s="95">
        <f t="shared" ref="QI90:ST90" si="275">QI81-QI84</f>
        <v>0</v>
      </c>
      <c r="QJ90" s="95">
        <f t="shared" si="275"/>
        <v>0</v>
      </c>
      <c r="QK90" s="95">
        <f t="shared" si="275"/>
        <v>0</v>
      </c>
      <c r="QL90" s="95">
        <f t="shared" si="275"/>
        <v>0</v>
      </c>
      <c r="QM90" s="95">
        <f t="shared" si="275"/>
        <v>0</v>
      </c>
      <c r="QN90" s="95">
        <f t="shared" si="275"/>
        <v>0</v>
      </c>
      <c r="QO90" s="95">
        <f t="shared" si="275"/>
        <v>0.34362000000000004</v>
      </c>
      <c r="QP90" s="95">
        <f t="shared" si="275"/>
        <v>1.9557600000000001E-2</v>
      </c>
      <c r="QQ90" s="95">
        <f t="shared" si="275"/>
        <v>0</v>
      </c>
      <c r="QR90" s="95">
        <f t="shared" si="275"/>
        <v>1.2637000000000002E-2</v>
      </c>
      <c r="QS90" s="95">
        <f t="shared" si="275"/>
        <v>0.58279999999999998</v>
      </c>
      <c r="QT90" s="95">
        <f t="shared" si="275"/>
        <v>0</v>
      </c>
      <c r="QU90" s="95">
        <f t="shared" si="275"/>
        <v>8.3751369999999978E-2</v>
      </c>
      <c r="QV90" s="95">
        <f t="shared" si="275"/>
        <v>0</v>
      </c>
      <c r="QW90" s="95">
        <f t="shared" si="275"/>
        <v>2.7205951884470671E-3</v>
      </c>
      <c r="QX90" s="95">
        <f t="shared" si="275"/>
        <v>0</v>
      </c>
      <c r="QY90" s="95">
        <f t="shared" si="275"/>
        <v>0</v>
      </c>
      <c r="QZ90" s="95">
        <f t="shared" si="275"/>
        <v>0</v>
      </c>
      <c r="RA90" s="95">
        <f t="shared" si="275"/>
        <v>0</v>
      </c>
      <c r="RB90" s="95">
        <f t="shared" si="275"/>
        <v>0</v>
      </c>
      <c r="RC90" s="95">
        <f t="shared" si="275"/>
        <v>0</v>
      </c>
      <c r="RD90" s="95">
        <f t="shared" si="275"/>
        <v>0</v>
      </c>
      <c r="RE90" s="95">
        <f t="shared" si="275"/>
        <v>0</v>
      </c>
      <c r="RF90" s="95">
        <f t="shared" si="275"/>
        <v>0</v>
      </c>
      <c r="RG90" s="95">
        <f t="shared" si="275"/>
        <v>0</v>
      </c>
      <c r="RH90" s="95">
        <f t="shared" si="275"/>
        <v>0</v>
      </c>
      <c r="RI90" s="95">
        <f t="shared" si="275"/>
        <v>0</v>
      </c>
      <c r="RJ90" s="95">
        <f t="shared" si="275"/>
        <v>0</v>
      </c>
      <c r="RK90" s="95">
        <f t="shared" si="275"/>
        <v>0</v>
      </c>
      <c r="RL90" s="95">
        <f t="shared" si="275"/>
        <v>0</v>
      </c>
      <c r="RM90" s="95">
        <f t="shared" si="275"/>
        <v>0</v>
      </c>
      <c r="RN90" s="95">
        <f t="shared" si="275"/>
        <v>0</v>
      </c>
      <c r="RO90" s="95">
        <f t="shared" si="275"/>
        <v>0</v>
      </c>
      <c r="RP90" s="95">
        <f t="shared" si="275"/>
        <v>0</v>
      </c>
      <c r="RQ90" s="95">
        <f t="shared" si="275"/>
        <v>0</v>
      </c>
      <c r="RR90" s="95">
        <f t="shared" si="275"/>
        <v>0</v>
      </c>
      <c r="RS90" s="95">
        <f t="shared" si="275"/>
        <v>1.0818000000000003E-2</v>
      </c>
      <c r="RT90" s="95">
        <f t="shared" si="275"/>
        <v>0</v>
      </c>
      <c r="RU90" s="95">
        <f t="shared" si="275"/>
        <v>0</v>
      </c>
      <c r="RV90" s="95">
        <f t="shared" si="275"/>
        <v>0</v>
      </c>
      <c r="RW90" s="95">
        <f t="shared" si="275"/>
        <v>0</v>
      </c>
      <c r="RX90" s="95">
        <f t="shared" si="275"/>
        <v>0</v>
      </c>
      <c r="RY90" s="95">
        <f t="shared" si="275"/>
        <v>0</v>
      </c>
      <c r="RZ90" s="95">
        <f t="shared" si="275"/>
        <v>0</v>
      </c>
      <c r="SA90" s="95">
        <f t="shared" si="275"/>
        <v>2.6599999999999999E-2</v>
      </c>
      <c r="SB90" s="95">
        <f t="shared" si="275"/>
        <v>0</v>
      </c>
      <c r="SC90" s="95">
        <f t="shared" si="275"/>
        <v>0.17627400000000001</v>
      </c>
      <c r="SD90" s="95">
        <f t="shared" si="275"/>
        <v>0.52168400000000004</v>
      </c>
      <c r="SE90" s="95">
        <f t="shared" si="275"/>
        <v>0</v>
      </c>
      <c r="SF90" s="95">
        <f t="shared" si="275"/>
        <v>0</v>
      </c>
      <c r="SG90" s="95">
        <f t="shared" si="275"/>
        <v>0.33039999999999997</v>
      </c>
      <c r="SH90" s="95">
        <f t="shared" si="275"/>
        <v>0</v>
      </c>
      <c r="SI90" s="95">
        <f t="shared" si="275"/>
        <v>0</v>
      </c>
      <c r="SJ90" s="95">
        <f t="shared" si="275"/>
        <v>0</v>
      </c>
      <c r="SK90" s="95">
        <f t="shared" si="275"/>
        <v>3.7999999999993594E-4</v>
      </c>
      <c r="SL90" s="95">
        <f t="shared" si="275"/>
        <v>0</v>
      </c>
      <c r="SM90" s="95">
        <f t="shared" si="275"/>
        <v>0</v>
      </c>
      <c r="SN90" s="95">
        <f t="shared" si="275"/>
        <v>0</v>
      </c>
      <c r="SO90" s="95">
        <f t="shared" si="275"/>
        <v>0</v>
      </c>
      <c r="SP90" s="95">
        <f t="shared" si="275"/>
        <v>4.8299999999999954E-2</v>
      </c>
      <c r="SQ90" s="95">
        <f t="shared" si="275"/>
        <v>0</v>
      </c>
      <c r="SR90" s="95">
        <f t="shared" si="275"/>
        <v>0.25611299999999992</v>
      </c>
      <c r="SS90" s="95">
        <f t="shared" si="275"/>
        <v>0.248811</v>
      </c>
      <c r="ST90" s="95">
        <f t="shared" si="275"/>
        <v>0.15210600000000002</v>
      </c>
      <c r="SU90" s="95">
        <f t="shared" ref="SU90:VF90" si="276">SU81-SU84</f>
        <v>0</v>
      </c>
      <c r="SV90" s="95">
        <f t="shared" si="276"/>
        <v>0</v>
      </c>
      <c r="SW90" s="95">
        <f t="shared" si="276"/>
        <v>0</v>
      </c>
      <c r="SX90" s="95">
        <f t="shared" si="276"/>
        <v>0</v>
      </c>
      <c r="SY90" s="95">
        <f t="shared" si="276"/>
        <v>0</v>
      </c>
      <c r="SZ90" s="95">
        <f t="shared" si="276"/>
        <v>0</v>
      </c>
      <c r="TA90" s="95">
        <f t="shared" si="276"/>
        <v>0</v>
      </c>
      <c r="TB90" s="95">
        <f t="shared" si="276"/>
        <v>0</v>
      </c>
      <c r="TC90" s="95">
        <f t="shared" si="276"/>
        <v>0</v>
      </c>
      <c r="TD90" s="95">
        <f t="shared" si="276"/>
        <v>0</v>
      </c>
      <c r="TE90" s="95">
        <f t="shared" si="276"/>
        <v>0</v>
      </c>
      <c r="TF90" s="95">
        <f t="shared" si="276"/>
        <v>0</v>
      </c>
      <c r="TG90" s="95">
        <f>TG81+TG82-TG84-TG85</f>
        <v>0.29665939999999985</v>
      </c>
      <c r="TH90" s="95">
        <f t="shared" si="276"/>
        <v>0</v>
      </c>
      <c r="TI90" s="95">
        <f t="shared" si="276"/>
        <v>0</v>
      </c>
      <c r="TJ90" s="95">
        <f t="shared" si="276"/>
        <v>0</v>
      </c>
      <c r="TK90" s="95">
        <f t="shared" si="276"/>
        <v>0</v>
      </c>
      <c r="TL90" s="95">
        <f t="shared" si="276"/>
        <v>0</v>
      </c>
      <c r="TM90" s="95">
        <f t="shared" si="276"/>
        <v>0</v>
      </c>
      <c r="TN90" s="95">
        <f t="shared" si="276"/>
        <v>0</v>
      </c>
      <c r="TO90" s="95">
        <f t="shared" si="276"/>
        <v>5.3204000000000001E-2</v>
      </c>
      <c r="TP90" s="95">
        <f t="shared" si="276"/>
        <v>0</v>
      </c>
      <c r="TQ90" s="95">
        <f t="shared" si="276"/>
        <v>0</v>
      </c>
      <c r="TR90" s="95">
        <f t="shared" si="276"/>
        <v>0</v>
      </c>
      <c r="TS90" s="95">
        <f t="shared" si="276"/>
        <v>0</v>
      </c>
      <c r="TT90" s="95">
        <f t="shared" si="276"/>
        <v>0</v>
      </c>
      <c r="TU90" s="95">
        <f t="shared" si="276"/>
        <v>0</v>
      </c>
      <c r="TV90" s="95">
        <f t="shared" si="276"/>
        <v>2.9520000000000001E-2</v>
      </c>
      <c r="TW90" s="95">
        <f t="shared" si="276"/>
        <v>2.121E-2</v>
      </c>
      <c r="TX90" s="95">
        <f t="shared" si="276"/>
        <v>5.6160000000000009E-2</v>
      </c>
      <c r="TY90" s="95">
        <f t="shared" si="276"/>
        <v>6.0719999999999996E-2</v>
      </c>
      <c r="TZ90" s="95">
        <f t="shared" si="276"/>
        <v>0.13704</v>
      </c>
      <c r="UA90" s="95">
        <f t="shared" si="276"/>
        <v>4.8644999999999966E-2</v>
      </c>
      <c r="UB90" s="95">
        <f t="shared" si="276"/>
        <v>9.5645000000000008E-2</v>
      </c>
      <c r="UC90" s="95">
        <v>0</v>
      </c>
      <c r="UD90" s="95">
        <f t="shared" si="276"/>
        <v>0</v>
      </c>
      <c r="UE90" s="95">
        <f t="shared" si="276"/>
        <v>0</v>
      </c>
      <c r="UF90" s="95">
        <f t="shared" si="276"/>
        <v>3.3271084404151947E-2</v>
      </c>
      <c r="UG90" s="95">
        <f t="shared" si="276"/>
        <v>0.18571428571428572</v>
      </c>
      <c r="UH90" s="95">
        <f t="shared" si="276"/>
        <v>0.33757142857142858</v>
      </c>
      <c r="UI90" s="95">
        <f t="shared" si="276"/>
        <v>5.3910399999999997E-2</v>
      </c>
      <c r="UJ90" s="95">
        <v>0</v>
      </c>
      <c r="UK90" s="95">
        <f t="shared" si="276"/>
        <v>0</v>
      </c>
      <c r="UL90" s="95">
        <f t="shared" si="276"/>
        <v>0</v>
      </c>
      <c r="UM90" s="95">
        <f t="shared" si="276"/>
        <v>4.0702833039229901E-3</v>
      </c>
      <c r="UN90" s="95">
        <f t="shared" si="276"/>
        <v>0.10764</v>
      </c>
      <c r="UO90" s="95">
        <f t="shared" si="276"/>
        <v>0.11130000000000001</v>
      </c>
      <c r="UP90" s="95">
        <f t="shared" si="276"/>
        <v>0</v>
      </c>
      <c r="UQ90" s="95">
        <f t="shared" si="276"/>
        <v>3.1360099999999995E-2</v>
      </c>
      <c r="UR90" s="95">
        <f t="shared" si="276"/>
        <v>3.147264740933292E-3</v>
      </c>
      <c r="US90" s="95">
        <f t="shared" si="276"/>
        <v>0</v>
      </c>
      <c r="UT90" s="95">
        <f t="shared" si="276"/>
        <v>5.1644011000878766E-2</v>
      </c>
      <c r="UU90" s="95">
        <f t="shared" si="276"/>
        <v>4.5865763483493929E-2</v>
      </c>
      <c r="UV90" s="95">
        <f t="shared" si="276"/>
        <v>0</v>
      </c>
      <c r="UW90" s="95">
        <f t="shared" si="276"/>
        <v>0</v>
      </c>
      <c r="UX90" s="95">
        <f t="shared" si="276"/>
        <v>0</v>
      </c>
      <c r="UY90" s="95">
        <f t="shared" si="276"/>
        <v>0</v>
      </c>
      <c r="UZ90" s="95">
        <f t="shared" si="276"/>
        <v>0.19232000000000002</v>
      </c>
      <c r="VA90" s="95">
        <f t="shared" si="276"/>
        <v>5.9199999999999996E-2</v>
      </c>
      <c r="VB90" s="95">
        <f t="shared" si="276"/>
        <v>5.6063692564592279E-3</v>
      </c>
      <c r="VC90" s="95">
        <f t="shared" si="276"/>
        <v>1.3488277461142682E-3</v>
      </c>
      <c r="VD90" s="95">
        <f t="shared" si="276"/>
        <v>0</v>
      </c>
      <c r="VE90" s="95">
        <f t="shared" si="276"/>
        <v>1.1300000000000001E-2</v>
      </c>
      <c r="VF90" s="95">
        <f t="shared" si="276"/>
        <v>0</v>
      </c>
      <c r="VG90" s="95">
        <f t="shared" ref="VG90:XR90" si="277">VG81-VG84</f>
        <v>0</v>
      </c>
      <c r="VH90" s="95">
        <f t="shared" si="277"/>
        <v>2.3224999999999999E-2</v>
      </c>
      <c r="VI90" s="95">
        <f t="shared" si="277"/>
        <v>4.9759999999999999E-2</v>
      </c>
      <c r="VJ90" s="95">
        <f t="shared" si="277"/>
        <v>0</v>
      </c>
      <c r="VK90" s="95">
        <f t="shared" si="277"/>
        <v>0</v>
      </c>
      <c r="VL90" s="95">
        <f t="shared" si="277"/>
        <v>1.5300000000000003E-3</v>
      </c>
      <c r="VM90" s="95">
        <f t="shared" si="277"/>
        <v>1.2600000000000003E-3</v>
      </c>
      <c r="VN90" s="95">
        <f t="shared" si="277"/>
        <v>8.7749999999999992E-4</v>
      </c>
      <c r="VO90" s="95">
        <f t="shared" si="277"/>
        <v>8.7749999999999992E-4</v>
      </c>
      <c r="VP90" s="95">
        <f>VP81+VP82-VP84-VP85</f>
        <v>6.0997161754024389E-3</v>
      </c>
      <c r="VQ90" s="95">
        <f t="shared" si="277"/>
        <v>1.8670366660816378E-2</v>
      </c>
      <c r="VR90" s="95">
        <f t="shared" si="277"/>
        <v>1.5489586921840685E-2</v>
      </c>
      <c r="VS90" s="95">
        <f t="shared" si="277"/>
        <v>3.0573428911923411E-2</v>
      </c>
      <c r="VT90" s="95">
        <f t="shared" si="277"/>
        <v>6.8599999999999994E-2</v>
      </c>
      <c r="VU90" s="95">
        <f t="shared" si="277"/>
        <v>1.8880000000000001E-2</v>
      </c>
      <c r="VV90" s="95">
        <f t="shared" si="277"/>
        <v>0.11684349422031311</v>
      </c>
      <c r="VW90" s="95">
        <f t="shared" si="277"/>
        <v>0.11675379350137247</v>
      </c>
      <c r="VX90" s="95">
        <f t="shared" si="277"/>
        <v>0</v>
      </c>
      <c r="VY90" s="95">
        <f t="shared" si="277"/>
        <v>2.6040000000000004E-2</v>
      </c>
      <c r="VZ90" s="95">
        <f t="shared" si="277"/>
        <v>9.2300000000000007E-2</v>
      </c>
      <c r="WA90" s="95">
        <f t="shared" si="277"/>
        <v>1.0453415032385576E-2</v>
      </c>
      <c r="WB90" s="95">
        <f t="shared" si="277"/>
        <v>0</v>
      </c>
      <c r="WC90" s="95">
        <f t="shared" si="277"/>
        <v>0</v>
      </c>
      <c r="WD90" s="95">
        <f t="shared" si="277"/>
        <v>2.3988298330284243E-2</v>
      </c>
      <c r="WE90" s="95">
        <f t="shared" si="277"/>
        <v>8.8000000000000011E-5</v>
      </c>
      <c r="WF90" s="95">
        <f t="shared" si="277"/>
        <v>8.8000000000000011E-5</v>
      </c>
      <c r="WG90" s="95">
        <f t="shared" si="277"/>
        <v>4.5424000000000001E-4</v>
      </c>
      <c r="WH90" s="95">
        <f t="shared" si="277"/>
        <v>4.8989599999999991E-3</v>
      </c>
      <c r="WI90" s="95">
        <f t="shared" si="277"/>
        <v>0</v>
      </c>
      <c r="WJ90" s="95">
        <f t="shared" si="277"/>
        <v>0</v>
      </c>
      <c r="WK90" s="95">
        <f t="shared" si="277"/>
        <v>0</v>
      </c>
      <c r="WL90" s="95">
        <f t="shared" si="277"/>
        <v>0</v>
      </c>
      <c r="WM90" s="95">
        <v>0</v>
      </c>
      <c r="WN90" s="95">
        <f t="shared" si="277"/>
        <v>0.22932420350260013</v>
      </c>
      <c r="WO90" s="95">
        <f t="shared" si="277"/>
        <v>0</v>
      </c>
      <c r="WP90" s="95">
        <f t="shared" si="277"/>
        <v>8.7749999999999992E-4</v>
      </c>
      <c r="WQ90" s="95">
        <f t="shared" si="277"/>
        <v>1.0678219656737955E-2</v>
      </c>
      <c r="WR90" s="95">
        <f t="shared" si="277"/>
        <v>6.9248704083194361E-4</v>
      </c>
      <c r="WS90" s="95">
        <f t="shared" si="277"/>
        <v>0.18387215000000001</v>
      </c>
      <c r="WT90" s="95">
        <f t="shared" si="277"/>
        <v>7.1475999999999998E-2</v>
      </c>
      <c r="WU90" s="95">
        <f t="shared" si="277"/>
        <v>0</v>
      </c>
      <c r="WV90" s="95">
        <f t="shared" si="277"/>
        <v>0</v>
      </c>
      <c r="WW90" s="95">
        <f t="shared" si="277"/>
        <v>0</v>
      </c>
      <c r="WX90" s="95">
        <f t="shared" si="277"/>
        <v>0</v>
      </c>
      <c r="WY90" s="95">
        <f t="shared" si="277"/>
        <v>0.11616</v>
      </c>
      <c r="WZ90" s="95">
        <f t="shared" si="277"/>
        <v>8.1900000000000001E-2</v>
      </c>
      <c r="XA90" s="95">
        <f t="shared" si="277"/>
        <v>0</v>
      </c>
      <c r="XB90" s="95">
        <f t="shared" si="277"/>
        <v>1.928E-3</v>
      </c>
      <c r="XC90" s="95">
        <f t="shared" si="277"/>
        <v>6.7352941176470602E-2</v>
      </c>
      <c r="XD90" s="95">
        <f t="shared" si="277"/>
        <v>5.0082352941176481E-2</v>
      </c>
      <c r="XE90" s="95">
        <f t="shared" si="277"/>
        <v>0</v>
      </c>
      <c r="XF90" s="95">
        <f t="shared" si="277"/>
        <v>0</v>
      </c>
      <c r="XG90" s="95">
        <v>0</v>
      </c>
      <c r="XH90" s="95">
        <v>0</v>
      </c>
      <c r="XI90" s="95">
        <f t="shared" si="277"/>
        <v>0</v>
      </c>
      <c r="XJ90" s="95">
        <f t="shared" si="277"/>
        <v>0</v>
      </c>
      <c r="XK90" s="95">
        <f t="shared" si="277"/>
        <v>0</v>
      </c>
      <c r="XL90" s="95">
        <f t="shared" si="277"/>
        <v>0.60192000000000023</v>
      </c>
      <c r="XM90" s="95">
        <f t="shared" si="277"/>
        <v>0</v>
      </c>
      <c r="XN90" s="95">
        <f t="shared" si="277"/>
        <v>0</v>
      </c>
      <c r="XO90" s="95">
        <f t="shared" si="277"/>
        <v>5.8258474758706151E-2</v>
      </c>
      <c r="XP90" s="95">
        <f t="shared" si="277"/>
        <v>0</v>
      </c>
      <c r="XQ90" s="95">
        <f t="shared" si="277"/>
        <v>0.14651846448</v>
      </c>
      <c r="XR90" s="95">
        <f t="shared" si="277"/>
        <v>0</v>
      </c>
      <c r="XS90" s="95">
        <f t="shared" ref="XS90:YD90" si="278">XS81-XS84</f>
        <v>0</v>
      </c>
      <c r="XT90" s="95">
        <f t="shared" si="278"/>
        <v>0</v>
      </c>
      <c r="XU90" s="95">
        <f t="shared" si="278"/>
        <v>9.6477000000000035E-2</v>
      </c>
      <c r="XV90" s="95">
        <f t="shared" si="278"/>
        <v>0.16</v>
      </c>
      <c r="XW90" s="95">
        <f t="shared" si="278"/>
        <v>0</v>
      </c>
      <c r="XX90" s="95">
        <f t="shared" si="278"/>
        <v>0</v>
      </c>
      <c r="XY90" s="95">
        <f t="shared" si="278"/>
        <v>1.9364800000000005E-2</v>
      </c>
      <c r="XZ90" s="95">
        <f t="shared" si="278"/>
        <v>4.4799999999999993E-2</v>
      </c>
      <c r="YA90" s="95">
        <f t="shared" si="278"/>
        <v>0</v>
      </c>
      <c r="YB90" s="95">
        <f t="shared" si="278"/>
        <v>0</v>
      </c>
      <c r="YC90" s="95">
        <f t="shared" si="278"/>
        <v>0</v>
      </c>
      <c r="YD90" s="95">
        <f t="shared" si="278"/>
        <v>0</v>
      </c>
      <c r="YE90" s="23"/>
    </row>
    <row r="91" spans="1:655" x14ac:dyDescent="0.55000000000000004">
      <c r="A91" t="s">
        <v>18</v>
      </c>
      <c r="B91" s="95">
        <v>0</v>
      </c>
      <c r="C91" s="95">
        <v>0</v>
      </c>
      <c r="D91" s="95">
        <v>0</v>
      </c>
      <c r="E91" s="95">
        <v>0</v>
      </c>
      <c r="F91" s="95">
        <v>0</v>
      </c>
      <c r="G91" s="95">
        <v>0</v>
      </c>
      <c r="H91" s="95">
        <v>0</v>
      </c>
      <c r="I91" s="95">
        <v>0</v>
      </c>
      <c r="J91" s="95">
        <v>0</v>
      </c>
      <c r="K91" s="95">
        <v>0</v>
      </c>
      <c r="L91" s="95">
        <v>0</v>
      </c>
      <c r="M91" s="95">
        <v>0</v>
      </c>
      <c r="N91" s="95">
        <v>0</v>
      </c>
      <c r="O91" s="95">
        <v>0</v>
      </c>
      <c r="P91" s="95">
        <v>0</v>
      </c>
      <c r="Q91" s="95">
        <v>0</v>
      </c>
      <c r="R91" s="95">
        <v>0</v>
      </c>
      <c r="S91" s="95">
        <v>0</v>
      </c>
      <c r="T91" s="95">
        <v>0</v>
      </c>
      <c r="U91" s="95">
        <v>0</v>
      </c>
      <c r="V91" s="95">
        <v>0</v>
      </c>
      <c r="W91" s="95">
        <v>0</v>
      </c>
      <c r="X91" s="95">
        <v>0</v>
      </c>
      <c r="Y91" s="95">
        <v>0</v>
      </c>
      <c r="Z91" s="95">
        <v>0</v>
      </c>
      <c r="AA91" s="95">
        <v>0</v>
      </c>
      <c r="AB91" s="95">
        <v>0</v>
      </c>
      <c r="AC91" s="95">
        <v>0</v>
      </c>
      <c r="AD91" s="95">
        <v>0</v>
      </c>
      <c r="AE91" s="95">
        <v>0</v>
      </c>
      <c r="AF91" s="95">
        <v>0</v>
      </c>
      <c r="AG91" s="95">
        <v>0</v>
      </c>
      <c r="AH91" s="95">
        <v>0</v>
      </c>
      <c r="AI91" s="95">
        <v>0</v>
      </c>
      <c r="AJ91" s="95">
        <v>0</v>
      </c>
      <c r="AK91" s="95">
        <v>0</v>
      </c>
      <c r="AL91" s="95">
        <v>0</v>
      </c>
      <c r="AM91" s="95">
        <v>0</v>
      </c>
      <c r="AN91" s="95">
        <v>0</v>
      </c>
      <c r="AO91" s="95">
        <v>0</v>
      </c>
      <c r="AP91" s="95">
        <v>0</v>
      </c>
      <c r="AQ91" s="95">
        <v>0</v>
      </c>
      <c r="AR91" s="95">
        <v>0</v>
      </c>
      <c r="AS91" s="95">
        <v>0</v>
      </c>
      <c r="AT91" s="95">
        <v>0</v>
      </c>
      <c r="AU91" s="95">
        <v>0</v>
      </c>
      <c r="AV91" s="95">
        <v>0</v>
      </c>
      <c r="AW91" s="95">
        <v>0</v>
      </c>
      <c r="AX91" s="95">
        <v>0</v>
      </c>
      <c r="AY91" s="95">
        <v>0</v>
      </c>
      <c r="AZ91" s="95">
        <v>0</v>
      </c>
      <c r="BA91" s="95">
        <v>0</v>
      </c>
      <c r="BB91" s="95">
        <v>0</v>
      </c>
      <c r="BC91" s="95">
        <v>0</v>
      </c>
      <c r="BD91" s="95">
        <v>0</v>
      </c>
      <c r="BE91" s="95">
        <v>0</v>
      </c>
      <c r="BF91" s="95">
        <v>0</v>
      </c>
      <c r="BG91" s="95">
        <v>0</v>
      </c>
      <c r="BH91" s="95">
        <v>0</v>
      </c>
      <c r="BI91" s="95">
        <v>0</v>
      </c>
      <c r="BJ91" s="95">
        <v>0</v>
      </c>
      <c r="BK91" s="95">
        <v>0</v>
      </c>
      <c r="BL91" s="95">
        <v>0</v>
      </c>
      <c r="BM91" s="95">
        <v>0</v>
      </c>
      <c r="BN91" s="95">
        <v>0</v>
      </c>
      <c r="BO91" s="95">
        <v>0</v>
      </c>
      <c r="BP91" s="95">
        <v>0</v>
      </c>
      <c r="BQ91" s="95">
        <v>0</v>
      </c>
      <c r="BR91" s="95">
        <v>0</v>
      </c>
      <c r="BS91" s="95">
        <v>0</v>
      </c>
      <c r="BT91" s="95">
        <v>0</v>
      </c>
      <c r="BU91" s="95">
        <v>0</v>
      </c>
      <c r="BV91" s="95">
        <v>0</v>
      </c>
      <c r="BW91" s="95">
        <v>0</v>
      </c>
      <c r="BX91" s="95">
        <v>0</v>
      </c>
      <c r="BY91" s="95">
        <v>0</v>
      </c>
      <c r="BZ91" s="95">
        <v>0</v>
      </c>
      <c r="CA91" s="95">
        <v>0</v>
      </c>
      <c r="CB91" s="95">
        <v>0</v>
      </c>
      <c r="CC91" s="95">
        <v>0</v>
      </c>
      <c r="CD91" s="95">
        <v>0</v>
      </c>
      <c r="CE91" s="95">
        <v>0</v>
      </c>
      <c r="CF91" s="95">
        <v>0</v>
      </c>
      <c r="CG91" s="95">
        <v>0</v>
      </c>
      <c r="CH91" s="95">
        <v>0</v>
      </c>
      <c r="CI91" s="95">
        <v>0</v>
      </c>
      <c r="CJ91" s="95">
        <v>0</v>
      </c>
      <c r="CK91" s="95">
        <v>0</v>
      </c>
      <c r="CL91" s="95">
        <v>0</v>
      </c>
      <c r="CM91" s="95">
        <v>0</v>
      </c>
      <c r="CN91" s="95">
        <v>0</v>
      </c>
      <c r="CO91" s="95">
        <v>0</v>
      </c>
      <c r="CP91" s="95">
        <v>0</v>
      </c>
      <c r="CQ91" s="95">
        <v>0</v>
      </c>
      <c r="CR91" s="95">
        <v>0</v>
      </c>
      <c r="CS91" s="95">
        <v>0</v>
      </c>
      <c r="CT91" s="95">
        <v>0</v>
      </c>
      <c r="CU91" s="95">
        <v>0</v>
      </c>
      <c r="CV91" s="95">
        <v>0</v>
      </c>
      <c r="CW91" s="95">
        <v>0</v>
      </c>
      <c r="CX91" s="95">
        <v>0</v>
      </c>
      <c r="CY91" s="95">
        <v>0</v>
      </c>
      <c r="CZ91" s="95">
        <v>0</v>
      </c>
      <c r="DA91" s="95">
        <v>0</v>
      </c>
      <c r="DB91" s="95">
        <v>0</v>
      </c>
      <c r="DC91" s="95">
        <v>0</v>
      </c>
      <c r="DD91" s="95">
        <v>0</v>
      </c>
      <c r="DE91" s="95">
        <v>0</v>
      </c>
      <c r="DF91" s="95">
        <v>0</v>
      </c>
      <c r="DG91" s="95">
        <v>0</v>
      </c>
      <c r="DH91" s="95">
        <v>0</v>
      </c>
      <c r="DI91" s="95">
        <v>0</v>
      </c>
      <c r="DJ91" s="95">
        <v>0</v>
      </c>
      <c r="DK91" s="95">
        <v>0</v>
      </c>
      <c r="DL91" s="95">
        <v>0</v>
      </c>
      <c r="DM91" s="95">
        <v>0</v>
      </c>
      <c r="DN91" s="95">
        <v>0</v>
      </c>
      <c r="DO91" s="95">
        <v>0</v>
      </c>
      <c r="DP91" s="95">
        <v>0</v>
      </c>
      <c r="DQ91" s="95">
        <v>0</v>
      </c>
      <c r="DR91" s="95">
        <v>0</v>
      </c>
      <c r="DS91" s="95">
        <v>0</v>
      </c>
      <c r="DT91" s="95">
        <v>0</v>
      </c>
      <c r="DU91" s="95">
        <v>0</v>
      </c>
      <c r="DV91" s="95">
        <v>0</v>
      </c>
      <c r="DW91" s="95">
        <v>0</v>
      </c>
      <c r="DX91" s="95">
        <v>0</v>
      </c>
      <c r="DY91" s="95">
        <v>0</v>
      </c>
      <c r="DZ91" s="95">
        <v>0</v>
      </c>
      <c r="EA91" s="95">
        <v>0</v>
      </c>
      <c r="EB91" s="95">
        <v>0</v>
      </c>
      <c r="EC91" s="95">
        <v>0</v>
      </c>
      <c r="ED91" s="95">
        <v>0</v>
      </c>
      <c r="EE91" s="95">
        <v>0</v>
      </c>
      <c r="EF91" s="95">
        <v>0</v>
      </c>
      <c r="EG91" s="95">
        <v>0</v>
      </c>
      <c r="EH91" s="95">
        <v>0</v>
      </c>
      <c r="EI91" s="95">
        <v>0</v>
      </c>
      <c r="EJ91" s="95">
        <v>0</v>
      </c>
      <c r="EK91" s="95">
        <v>0</v>
      </c>
      <c r="EL91" s="95">
        <v>0</v>
      </c>
      <c r="EM91" s="95">
        <v>0</v>
      </c>
      <c r="EN91" s="95">
        <v>0</v>
      </c>
      <c r="EO91" s="95">
        <v>0</v>
      </c>
      <c r="EP91" s="95">
        <v>0</v>
      </c>
      <c r="EQ91" s="95">
        <v>0</v>
      </c>
      <c r="ER91" s="95">
        <v>0</v>
      </c>
      <c r="ES91" s="95">
        <v>0</v>
      </c>
      <c r="ET91" s="95">
        <v>0</v>
      </c>
      <c r="EU91" s="95">
        <v>0</v>
      </c>
      <c r="EV91" s="95">
        <v>0</v>
      </c>
      <c r="EW91" s="95">
        <v>0</v>
      </c>
      <c r="EX91" s="95">
        <v>0</v>
      </c>
      <c r="EY91" s="95">
        <v>0</v>
      </c>
      <c r="EZ91" s="95">
        <v>0</v>
      </c>
      <c r="FA91" s="95">
        <v>0</v>
      </c>
      <c r="FB91" s="95">
        <v>0</v>
      </c>
      <c r="FC91" s="95">
        <v>0</v>
      </c>
      <c r="FD91" s="95">
        <v>0</v>
      </c>
      <c r="FE91" s="95">
        <v>0</v>
      </c>
      <c r="FF91" s="95">
        <v>0</v>
      </c>
      <c r="FG91" s="95">
        <v>0</v>
      </c>
      <c r="FH91" s="95">
        <v>0</v>
      </c>
      <c r="FI91" s="95">
        <v>0</v>
      </c>
      <c r="FJ91" s="95">
        <v>0</v>
      </c>
      <c r="FK91" s="95">
        <v>0</v>
      </c>
      <c r="FL91" s="95">
        <v>0</v>
      </c>
      <c r="FM91" s="95">
        <v>0</v>
      </c>
      <c r="FN91" s="95">
        <v>0</v>
      </c>
      <c r="FO91" s="95">
        <v>0</v>
      </c>
      <c r="FP91" s="95">
        <v>0</v>
      </c>
      <c r="FQ91" s="95">
        <v>0</v>
      </c>
      <c r="FR91" s="95">
        <v>0</v>
      </c>
      <c r="FS91" s="95">
        <v>0</v>
      </c>
      <c r="FT91" s="95">
        <v>0</v>
      </c>
      <c r="FU91" s="95">
        <v>0</v>
      </c>
      <c r="FV91" s="95">
        <v>0</v>
      </c>
      <c r="FW91" s="95">
        <v>0</v>
      </c>
      <c r="FX91" s="95">
        <v>0</v>
      </c>
      <c r="FY91" s="95">
        <v>0</v>
      </c>
      <c r="FZ91" s="95">
        <v>0</v>
      </c>
      <c r="GA91" s="95">
        <v>0</v>
      </c>
      <c r="GB91" s="95">
        <v>0</v>
      </c>
      <c r="GC91" s="95">
        <v>0</v>
      </c>
      <c r="GD91" s="95">
        <v>0</v>
      </c>
      <c r="GE91" s="95">
        <v>0</v>
      </c>
      <c r="GF91" s="95">
        <v>0</v>
      </c>
      <c r="GG91" s="95">
        <v>0</v>
      </c>
      <c r="GH91" s="95">
        <v>0</v>
      </c>
      <c r="GI91" s="95">
        <v>0</v>
      </c>
      <c r="GJ91" s="95">
        <v>0</v>
      </c>
      <c r="GK91" s="95">
        <v>0</v>
      </c>
      <c r="GL91" s="95">
        <v>0</v>
      </c>
      <c r="GM91" s="95">
        <v>0</v>
      </c>
      <c r="GN91" s="95">
        <v>0</v>
      </c>
      <c r="GO91" s="95">
        <v>0</v>
      </c>
      <c r="GP91" s="95">
        <v>0</v>
      </c>
      <c r="GQ91" s="95">
        <v>0</v>
      </c>
      <c r="GR91" s="95">
        <v>0</v>
      </c>
      <c r="GS91" s="95">
        <v>0</v>
      </c>
      <c r="GT91" s="95">
        <v>0</v>
      </c>
      <c r="GU91" s="95">
        <v>0</v>
      </c>
      <c r="GV91" s="95">
        <v>0</v>
      </c>
      <c r="GW91" s="95">
        <v>0</v>
      </c>
      <c r="GX91" s="95">
        <v>0</v>
      </c>
      <c r="GY91" s="95">
        <v>0</v>
      </c>
      <c r="GZ91" s="95">
        <v>0</v>
      </c>
      <c r="HA91" s="95">
        <v>0</v>
      </c>
      <c r="HB91" s="95">
        <v>0</v>
      </c>
      <c r="HC91" s="95">
        <v>0</v>
      </c>
      <c r="HD91" s="95">
        <v>0</v>
      </c>
      <c r="HE91" s="95">
        <v>0</v>
      </c>
      <c r="HF91" s="95">
        <v>0</v>
      </c>
      <c r="HG91" s="95">
        <v>0</v>
      </c>
      <c r="HH91" s="95">
        <v>0</v>
      </c>
      <c r="HI91" s="95">
        <v>0</v>
      </c>
      <c r="HJ91" s="95">
        <v>0</v>
      </c>
      <c r="HK91" s="95">
        <v>0</v>
      </c>
      <c r="HL91" s="95">
        <v>0</v>
      </c>
      <c r="HM91" s="95">
        <v>0</v>
      </c>
      <c r="HN91" s="95">
        <v>0</v>
      </c>
      <c r="HO91" s="95">
        <v>0</v>
      </c>
      <c r="HP91" s="95">
        <v>0</v>
      </c>
      <c r="HQ91" s="95">
        <v>0</v>
      </c>
      <c r="HR91" s="95">
        <v>0</v>
      </c>
      <c r="HS91" s="95">
        <v>0</v>
      </c>
      <c r="HT91" s="95">
        <v>0</v>
      </c>
      <c r="HU91" s="95">
        <v>0</v>
      </c>
      <c r="HV91" s="95">
        <v>0</v>
      </c>
      <c r="HW91" s="95">
        <v>0</v>
      </c>
      <c r="HX91" s="95">
        <v>0</v>
      </c>
      <c r="HY91" s="95">
        <v>0</v>
      </c>
      <c r="HZ91" s="95">
        <v>0</v>
      </c>
      <c r="IA91" s="95">
        <v>0</v>
      </c>
      <c r="IB91" s="95">
        <v>0</v>
      </c>
      <c r="IC91" s="95">
        <v>0</v>
      </c>
      <c r="ID91" s="95">
        <v>0</v>
      </c>
      <c r="IE91" s="95">
        <v>0</v>
      </c>
      <c r="IF91" s="95">
        <v>0</v>
      </c>
      <c r="IG91" s="95">
        <v>0</v>
      </c>
      <c r="IH91" s="95">
        <v>0</v>
      </c>
      <c r="II91" s="95">
        <v>0</v>
      </c>
      <c r="IJ91" s="95">
        <v>0</v>
      </c>
      <c r="IK91" s="95">
        <v>0</v>
      </c>
      <c r="IL91" s="95">
        <v>0</v>
      </c>
      <c r="IM91" s="95">
        <v>0</v>
      </c>
      <c r="IN91" s="95">
        <v>0</v>
      </c>
      <c r="IO91" s="95">
        <v>0</v>
      </c>
      <c r="IP91" s="95">
        <v>0</v>
      </c>
      <c r="IQ91" s="95">
        <v>0</v>
      </c>
      <c r="IR91" s="95">
        <v>0</v>
      </c>
      <c r="IS91" s="95">
        <v>0</v>
      </c>
      <c r="IT91" s="95">
        <v>0</v>
      </c>
      <c r="IU91" s="95">
        <v>0</v>
      </c>
      <c r="IV91" s="95">
        <v>0</v>
      </c>
      <c r="IW91" s="95">
        <v>0</v>
      </c>
      <c r="IX91" s="95">
        <v>0</v>
      </c>
      <c r="IY91" s="95">
        <v>0</v>
      </c>
      <c r="IZ91" s="95">
        <v>0</v>
      </c>
      <c r="JA91" s="95">
        <v>0</v>
      </c>
      <c r="JB91" s="95">
        <v>0</v>
      </c>
      <c r="JC91" s="95">
        <v>0</v>
      </c>
      <c r="JD91" s="95">
        <v>0</v>
      </c>
      <c r="JE91" s="95">
        <v>0</v>
      </c>
      <c r="JF91" s="95">
        <v>0</v>
      </c>
      <c r="JG91" s="95">
        <v>0</v>
      </c>
      <c r="JH91" s="95">
        <v>0</v>
      </c>
      <c r="JI91" s="95">
        <v>0</v>
      </c>
      <c r="JJ91" s="95">
        <v>0</v>
      </c>
      <c r="JK91" s="95">
        <v>0</v>
      </c>
      <c r="JL91" s="95">
        <v>0</v>
      </c>
      <c r="JM91" s="95">
        <v>0</v>
      </c>
      <c r="JN91" s="95">
        <v>0</v>
      </c>
      <c r="JO91" s="95">
        <v>0</v>
      </c>
      <c r="JP91" s="95">
        <v>0</v>
      </c>
      <c r="JQ91" s="95">
        <v>0</v>
      </c>
      <c r="JR91" s="95">
        <v>0</v>
      </c>
      <c r="JS91" s="95">
        <v>0</v>
      </c>
      <c r="JT91" s="95">
        <v>0</v>
      </c>
      <c r="JU91" s="95">
        <v>0</v>
      </c>
      <c r="JV91" s="95">
        <v>0</v>
      </c>
      <c r="JW91" s="95">
        <v>0</v>
      </c>
      <c r="JX91" s="95">
        <v>0</v>
      </c>
      <c r="JY91" s="95">
        <v>0</v>
      </c>
      <c r="JZ91" s="95">
        <v>0</v>
      </c>
      <c r="KA91" s="95">
        <v>0</v>
      </c>
      <c r="KB91" s="95">
        <v>0</v>
      </c>
      <c r="KC91" s="95">
        <v>0</v>
      </c>
      <c r="KD91" s="95">
        <v>0</v>
      </c>
      <c r="KE91" s="95">
        <v>0</v>
      </c>
      <c r="KF91" s="95">
        <v>0</v>
      </c>
      <c r="KG91" s="95">
        <v>0</v>
      </c>
      <c r="KH91" s="95">
        <v>0</v>
      </c>
      <c r="KI91" s="95">
        <v>0</v>
      </c>
      <c r="KJ91" s="95">
        <v>0</v>
      </c>
      <c r="KK91" s="95">
        <v>0</v>
      </c>
      <c r="KL91" s="95">
        <v>0</v>
      </c>
      <c r="KM91" s="95">
        <v>0</v>
      </c>
      <c r="KN91" s="95">
        <v>0</v>
      </c>
      <c r="KO91" s="95">
        <v>0</v>
      </c>
      <c r="KP91" s="95">
        <v>0</v>
      </c>
      <c r="KQ91" s="95">
        <v>0</v>
      </c>
      <c r="KR91" s="95">
        <v>0</v>
      </c>
      <c r="KS91" s="95">
        <v>0</v>
      </c>
      <c r="KT91" s="95">
        <v>0</v>
      </c>
      <c r="KU91" s="95">
        <v>0</v>
      </c>
      <c r="KV91" s="95">
        <v>0</v>
      </c>
      <c r="KW91" s="95">
        <v>0</v>
      </c>
      <c r="KX91" s="95">
        <v>0</v>
      </c>
      <c r="KY91" s="95">
        <v>0</v>
      </c>
      <c r="KZ91" s="95">
        <v>0</v>
      </c>
      <c r="LA91" s="95">
        <v>0</v>
      </c>
      <c r="LB91" s="95">
        <v>0</v>
      </c>
      <c r="LC91" s="95">
        <v>0</v>
      </c>
      <c r="LD91" s="95">
        <v>0</v>
      </c>
      <c r="LE91" s="95">
        <v>0</v>
      </c>
      <c r="LF91" s="95">
        <v>0</v>
      </c>
      <c r="LG91" s="95">
        <v>0</v>
      </c>
      <c r="LH91" s="95">
        <v>0</v>
      </c>
      <c r="LI91" s="95">
        <v>0</v>
      </c>
      <c r="LJ91" s="95">
        <v>0</v>
      </c>
      <c r="LK91" s="95">
        <v>0</v>
      </c>
      <c r="LL91" s="95">
        <v>0</v>
      </c>
      <c r="LM91" s="95">
        <v>0</v>
      </c>
      <c r="LN91" s="95">
        <v>0</v>
      </c>
      <c r="LO91" s="95">
        <v>0</v>
      </c>
      <c r="LP91" s="95">
        <v>0</v>
      </c>
      <c r="LQ91" s="95">
        <v>0</v>
      </c>
      <c r="LR91" s="95">
        <v>0</v>
      </c>
      <c r="LS91" s="95">
        <v>0</v>
      </c>
      <c r="LT91" s="95">
        <v>0</v>
      </c>
      <c r="LU91" s="95">
        <v>0</v>
      </c>
      <c r="LV91" s="95">
        <v>0</v>
      </c>
      <c r="LW91" s="95">
        <v>0</v>
      </c>
      <c r="LX91" s="95">
        <v>0</v>
      </c>
      <c r="LY91" s="95">
        <v>0</v>
      </c>
      <c r="LZ91" s="95">
        <v>0</v>
      </c>
      <c r="MA91" s="95">
        <v>0</v>
      </c>
      <c r="MB91" s="95">
        <v>0</v>
      </c>
      <c r="MC91" s="95">
        <v>0</v>
      </c>
      <c r="MD91" s="95">
        <v>0</v>
      </c>
      <c r="ME91" s="95">
        <v>0</v>
      </c>
      <c r="MF91" s="95">
        <v>0</v>
      </c>
      <c r="MG91" s="95">
        <v>0</v>
      </c>
      <c r="MH91" s="95">
        <v>0</v>
      </c>
      <c r="MI91" s="95">
        <v>0</v>
      </c>
      <c r="MJ91" s="95">
        <v>0</v>
      </c>
      <c r="MK91" s="95">
        <v>0</v>
      </c>
      <c r="ML91" s="95">
        <v>0</v>
      </c>
      <c r="MM91" s="95">
        <v>0</v>
      </c>
      <c r="MN91" s="95">
        <v>0</v>
      </c>
      <c r="MO91" s="95">
        <v>0</v>
      </c>
      <c r="MP91" s="95">
        <v>0</v>
      </c>
      <c r="MQ91" s="95">
        <v>0</v>
      </c>
      <c r="MR91" s="95">
        <v>0</v>
      </c>
      <c r="MS91" s="95">
        <v>0</v>
      </c>
      <c r="MT91" s="95">
        <v>0</v>
      </c>
      <c r="MU91" s="95">
        <v>0</v>
      </c>
      <c r="MV91" s="95">
        <v>0</v>
      </c>
      <c r="MW91" s="95">
        <v>0</v>
      </c>
      <c r="MX91" s="95">
        <v>0</v>
      </c>
      <c r="MY91" s="95">
        <v>0</v>
      </c>
      <c r="MZ91" s="95">
        <v>0</v>
      </c>
      <c r="NA91" s="95">
        <v>0</v>
      </c>
      <c r="NB91" s="95">
        <v>0</v>
      </c>
      <c r="NC91" s="95">
        <v>0</v>
      </c>
      <c r="ND91" s="95">
        <v>0</v>
      </c>
      <c r="NE91" s="95">
        <v>0</v>
      </c>
      <c r="NF91" s="95">
        <v>0</v>
      </c>
      <c r="NG91" s="95">
        <v>0</v>
      </c>
      <c r="NH91" s="95">
        <v>0</v>
      </c>
      <c r="NI91" s="95">
        <v>0</v>
      </c>
      <c r="NJ91" s="95">
        <v>0</v>
      </c>
      <c r="NK91" s="95">
        <v>0</v>
      </c>
      <c r="NL91" s="95">
        <v>0</v>
      </c>
      <c r="NM91" s="95">
        <v>0</v>
      </c>
      <c r="NN91" s="95">
        <v>0</v>
      </c>
      <c r="NO91" s="95">
        <v>0</v>
      </c>
      <c r="NP91" s="95">
        <v>0</v>
      </c>
      <c r="NQ91" s="95">
        <v>0</v>
      </c>
      <c r="NR91" s="95">
        <v>0</v>
      </c>
      <c r="NS91" s="95">
        <v>0</v>
      </c>
      <c r="NT91" s="95">
        <v>0</v>
      </c>
      <c r="NU91" s="95">
        <v>0</v>
      </c>
      <c r="NV91" s="95">
        <v>0</v>
      </c>
      <c r="NW91" s="95">
        <v>0</v>
      </c>
      <c r="NX91" s="95">
        <v>0</v>
      </c>
      <c r="NY91" s="95">
        <v>0</v>
      </c>
      <c r="NZ91" s="95">
        <v>0</v>
      </c>
      <c r="OA91" s="95">
        <v>0</v>
      </c>
      <c r="OB91" s="95">
        <v>0</v>
      </c>
      <c r="OC91" s="95">
        <v>0</v>
      </c>
      <c r="OD91" s="95">
        <v>0</v>
      </c>
      <c r="OE91" s="95">
        <v>0</v>
      </c>
      <c r="OF91" s="95">
        <v>0</v>
      </c>
      <c r="OG91" s="95">
        <v>0</v>
      </c>
      <c r="OH91" s="95">
        <v>0</v>
      </c>
      <c r="OI91" s="95">
        <v>0</v>
      </c>
      <c r="OJ91" s="95">
        <v>0</v>
      </c>
      <c r="OK91" s="95">
        <v>0</v>
      </c>
      <c r="OL91" s="95">
        <v>0</v>
      </c>
      <c r="OM91" s="95">
        <v>0</v>
      </c>
      <c r="ON91" s="95">
        <v>0</v>
      </c>
      <c r="OO91" s="95">
        <v>0</v>
      </c>
      <c r="OP91" s="95">
        <v>0</v>
      </c>
      <c r="OQ91" s="95">
        <v>0</v>
      </c>
      <c r="OR91" s="95">
        <v>0</v>
      </c>
      <c r="OS91" s="95">
        <v>0</v>
      </c>
      <c r="OT91" s="95">
        <v>0</v>
      </c>
      <c r="OU91" s="95">
        <v>0</v>
      </c>
      <c r="OV91" s="95">
        <v>0</v>
      </c>
      <c r="OW91" s="95">
        <v>0</v>
      </c>
      <c r="OX91" s="95">
        <v>0</v>
      </c>
      <c r="OY91" s="95">
        <v>0</v>
      </c>
      <c r="OZ91" s="95">
        <v>0</v>
      </c>
      <c r="PA91" s="95">
        <v>0</v>
      </c>
      <c r="PB91" s="95">
        <v>0</v>
      </c>
      <c r="PC91" s="95">
        <v>0</v>
      </c>
      <c r="PD91" s="95">
        <v>0</v>
      </c>
      <c r="PE91" s="95">
        <v>0</v>
      </c>
      <c r="PF91" s="95">
        <v>0</v>
      </c>
      <c r="PG91" s="95">
        <v>0</v>
      </c>
      <c r="PH91" s="95">
        <v>0</v>
      </c>
      <c r="PI91" s="95">
        <v>0</v>
      </c>
      <c r="PJ91" s="95">
        <v>0</v>
      </c>
      <c r="PK91" s="95">
        <v>0</v>
      </c>
      <c r="PL91" s="95">
        <v>0</v>
      </c>
      <c r="PM91" s="95">
        <v>0</v>
      </c>
      <c r="PN91" s="95">
        <v>0</v>
      </c>
      <c r="PO91" s="95">
        <v>0</v>
      </c>
      <c r="PP91" s="95">
        <v>0</v>
      </c>
      <c r="PQ91" s="95">
        <v>0</v>
      </c>
      <c r="PR91" s="95">
        <v>0</v>
      </c>
      <c r="PS91" s="95">
        <v>0</v>
      </c>
      <c r="PT91" s="95">
        <v>0</v>
      </c>
      <c r="PU91" s="95">
        <v>0</v>
      </c>
      <c r="PV91" s="95">
        <v>0</v>
      </c>
      <c r="PW91" s="95">
        <v>0</v>
      </c>
      <c r="PX91" s="95">
        <v>0</v>
      </c>
      <c r="PY91" s="95">
        <v>0</v>
      </c>
      <c r="PZ91" s="95">
        <v>0</v>
      </c>
      <c r="QA91" s="95">
        <v>0</v>
      </c>
      <c r="QB91" s="95">
        <v>0</v>
      </c>
      <c r="QC91" s="95">
        <v>0</v>
      </c>
      <c r="QD91" s="95">
        <v>0</v>
      </c>
      <c r="QE91" s="95">
        <v>0</v>
      </c>
      <c r="QF91" s="95">
        <v>0</v>
      </c>
      <c r="QG91" s="95">
        <v>0</v>
      </c>
      <c r="QH91" s="95">
        <v>0</v>
      </c>
      <c r="QI91" s="95">
        <v>0</v>
      </c>
      <c r="QJ91" s="95">
        <v>0</v>
      </c>
      <c r="QK91" s="95">
        <v>0</v>
      </c>
      <c r="QL91" s="95">
        <v>0</v>
      </c>
      <c r="QM91" s="95">
        <v>0</v>
      </c>
      <c r="QN91" s="95">
        <v>0</v>
      </c>
      <c r="QO91" s="95">
        <v>0</v>
      </c>
      <c r="QP91" s="95">
        <v>0</v>
      </c>
      <c r="QQ91" s="95">
        <v>0</v>
      </c>
      <c r="QR91" s="95">
        <v>0</v>
      </c>
      <c r="QS91" s="95">
        <v>0</v>
      </c>
      <c r="QT91" s="95">
        <v>0</v>
      </c>
      <c r="QU91" s="95">
        <v>0</v>
      </c>
      <c r="QV91" s="95">
        <v>0</v>
      </c>
      <c r="QW91" s="95">
        <v>0</v>
      </c>
      <c r="QX91" s="95">
        <v>0</v>
      </c>
      <c r="QY91" s="95">
        <v>0</v>
      </c>
      <c r="QZ91" s="95">
        <v>0</v>
      </c>
      <c r="RA91" s="95">
        <v>0</v>
      </c>
      <c r="RB91" s="95">
        <v>0</v>
      </c>
      <c r="RC91" s="95">
        <v>0</v>
      </c>
      <c r="RD91" s="95">
        <v>0</v>
      </c>
      <c r="RE91" s="95">
        <v>0</v>
      </c>
      <c r="RF91" s="95">
        <v>0</v>
      </c>
      <c r="RG91" s="95">
        <v>0</v>
      </c>
      <c r="RH91" s="95">
        <v>0</v>
      </c>
      <c r="RI91" s="95">
        <v>0</v>
      </c>
      <c r="RJ91" s="95">
        <v>0</v>
      </c>
      <c r="RK91" s="95">
        <v>0</v>
      </c>
      <c r="RL91" s="95">
        <v>0</v>
      </c>
      <c r="RM91" s="95">
        <v>0</v>
      </c>
      <c r="RN91" s="95">
        <v>0</v>
      </c>
      <c r="RO91" s="95">
        <v>0</v>
      </c>
      <c r="RP91" s="95">
        <v>0</v>
      </c>
      <c r="RQ91" s="95">
        <v>0</v>
      </c>
      <c r="RR91" s="95">
        <v>0</v>
      </c>
      <c r="RS91" s="95">
        <v>0</v>
      </c>
      <c r="RT91" s="95">
        <v>0</v>
      </c>
      <c r="RU91" s="95">
        <v>0</v>
      </c>
      <c r="RV91" s="95">
        <v>0</v>
      </c>
      <c r="RW91" s="95">
        <v>0</v>
      </c>
      <c r="RX91" s="95">
        <v>0</v>
      </c>
      <c r="RY91" s="95">
        <v>0</v>
      </c>
      <c r="RZ91" s="95">
        <v>0</v>
      </c>
      <c r="SA91" s="95">
        <v>0</v>
      </c>
      <c r="SB91" s="95">
        <v>0</v>
      </c>
      <c r="SC91" s="95">
        <v>0</v>
      </c>
      <c r="SD91" s="95">
        <v>0</v>
      </c>
      <c r="SE91" s="95">
        <v>0</v>
      </c>
      <c r="SF91" s="95">
        <v>0</v>
      </c>
      <c r="SG91" s="95">
        <v>0</v>
      </c>
      <c r="SH91" s="95">
        <v>0</v>
      </c>
      <c r="SI91" s="95">
        <v>0</v>
      </c>
      <c r="SJ91" s="95">
        <v>0</v>
      </c>
      <c r="SK91" s="95">
        <v>0</v>
      </c>
      <c r="SL91" s="95">
        <v>0</v>
      </c>
      <c r="SM91" s="95">
        <v>0</v>
      </c>
      <c r="SN91" s="95">
        <v>0</v>
      </c>
      <c r="SO91" s="95">
        <v>0</v>
      </c>
      <c r="SP91" s="95">
        <v>0</v>
      </c>
      <c r="SQ91" s="95">
        <v>0</v>
      </c>
      <c r="SR91" s="95">
        <v>0</v>
      </c>
      <c r="SS91" s="95">
        <v>0</v>
      </c>
      <c r="ST91" s="95">
        <v>0</v>
      </c>
      <c r="SU91" s="95">
        <v>0</v>
      </c>
      <c r="SV91" s="95">
        <v>0</v>
      </c>
      <c r="SW91" s="95">
        <v>0</v>
      </c>
      <c r="SX91" s="95">
        <v>0</v>
      </c>
      <c r="SY91" s="95">
        <v>0</v>
      </c>
      <c r="SZ91" s="95">
        <v>0</v>
      </c>
      <c r="TA91" s="95">
        <v>0</v>
      </c>
      <c r="TB91" s="95">
        <v>0</v>
      </c>
      <c r="TC91" s="95">
        <v>0</v>
      </c>
      <c r="TD91" s="95">
        <v>0</v>
      </c>
      <c r="TE91" s="95">
        <v>0</v>
      </c>
      <c r="TF91" s="95">
        <v>0</v>
      </c>
      <c r="TG91" s="95">
        <v>0</v>
      </c>
      <c r="TH91" s="95">
        <v>0</v>
      </c>
      <c r="TI91" s="95">
        <v>0</v>
      </c>
      <c r="TJ91" s="95">
        <v>0</v>
      </c>
      <c r="TK91" s="95">
        <v>0</v>
      </c>
      <c r="TL91" s="95">
        <v>0</v>
      </c>
      <c r="TM91" s="95">
        <v>0</v>
      </c>
      <c r="TN91" s="95">
        <v>0</v>
      </c>
      <c r="TO91" s="95">
        <v>0</v>
      </c>
      <c r="TP91" s="95">
        <v>0</v>
      </c>
      <c r="TQ91" s="95">
        <v>0</v>
      </c>
      <c r="TR91" s="95">
        <v>0</v>
      </c>
      <c r="TS91" s="95">
        <v>0</v>
      </c>
      <c r="TT91" s="95">
        <v>0</v>
      </c>
      <c r="TU91" s="95">
        <v>0</v>
      </c>
      <c r="TV91" s="95">
        <v>0</v>
      </c>
      <c r="TW91" s="95">
        <v>0</v>
      </c>
      <c r="TX91" s="95">
        <v>0</v>
      </c>
      <c r="TY91" s="95">
        <v>0</v>
      </c>
      <c r="TZ91" s="95">
        <v>0</v>
      </c>
      <c r="UA91" s="95">
        <v>0</v>
      </c>
      <c r="UB91" s="95">
        <v>0</v>
      </c>
      <c r="UC91" s="95">
        <v>0</v>
      </c>
      <c r="UD91" s="95">
        <v>0</v>
      </c>
      <c r="UE91" s="95">
        <v>0</v>
      </c>
      <c r="UF91" s="95">
        <v>0</v>
      </c>
      <c r="UG91" s="95">
        <v>0</v>
      </c>
      <c r="UH91" s="95">
        <v>0</v>
      </c>
      <c r="UI91" s="95">
        <v>0</v>
      </c>
      <c r="UJ91" s="95">
        <v>0</v>
      </c>
      <c r="UK91" s="95">
        <v>0</v>
      </c>
      <c r="UL91" s="95">
        <v>0</v>
      </c>
      <c r="UM91" s="95">
        <v>0</v>
      </c>
      <c r="UN91" s="95">
        <v>0</v>
      </c>
      <c r="UO91" s="95">
        <v>0</v>
      </c>
      <c r="UP91" s="95">
        <v>0</v>
      </c>
      <c r="UQ91" s="95">
        <v>0</v>
      </c>
      <c r="UR91" s="95">
        <v>0</v>
      </c>
      <c r="US91" s="95">
        <v>0</v>
      </c>
      <c r="UT91" s="95">
        <v>0</v>
      </c>
      <c r="UU91" s="95">
        <v>0</v>
      </c>
      <c r="UV91" s="95">
        <v>0</v>
      </c>
      <c r="UW91" s="95">
        <v>0</v>
      </c>
      <c r="UX91" s="95">
        <v>0</v>
      </c>
      <c r="UY91" s="95">
        <v>0</v>
      </c>
      <c r="UZ91" s="95">
        <v>0</v>
      </c>
      <c r="VA91" s="95">
        <v>0</v>
      </c>
      <c r="VB91" s="95">
        <v>0</v>
      </c>
      <c r="VC91" s="95">
        <v>0</v>
      </c>
      <c r="VD91" s="95">
        <v>0</v>
      </c>
      <c r="VE91" s="95">
        <v>0</v>
      </c>
      <c r="VF91" s="95">
        <v>0</v>
      </c>
      <c r="VG91" s="95">
        <v>0</v>
      </c>
      <c r="VH91" s="95">
        <v>0</v>
      </c>
      <c r="VI91" s="95">
        <v>0</v>
      </c>
      <c r="VJ91" s="95">
        <v>0</v>
      </c>
      <c r="VK91" s="95">
        <v>0</v>
      </c>
      <c r="VL91" s="95">
        <v>0</v>
      </c>
      <c r="VM91" s="95">
        <v>0</v>
      </c>
      <c r="VN91" s="95">
        <v>0</v>
      </c>
      <c r="VO91" s="95">
        <v>0</v>
      </c>
      <c r="VP91" s="95">
        <v>0</v>
      </c>
      <c r="VQ91" s="95">
        <v>0</v>
      </c>
      <c r="VR91" s="95">
        <v>0</v>
      </c>
      <c r="VS91" s="95">
        <v>0</v>
      </c>
      <c r="VT91" s="95">
        <v>0</v>
      </c>
      <c r="VU91" s="95">
        <v>0</v>
      </c>
      <c r="VV91" s="95">
        <v>0</v>
      </c>
      <c r="VW91" s="95">
        <v>0</v>
      </c>
      <c r="VX91" s="95">
        <v>0</v>
      </c>
      <c r="VY91" s="95">
        <v>0</v>
      </c>
      <c r="VZ91" s="95">
        <v>0</v>
      </c>
      <c r="WA91" s="95">
        <v>0</v>
      </c>
      <c r="WB91" s="95">
        <v>0</v>
      </c>
      <c r="WC91" s="95">
        <v>0</v>
      </c>
      <c r="WD91" s="95">
        <v>0</v>
      </c>
      <c r="WE91" s="95">
        <v>0</v>
      </c>
      <c r="WF91" s="95">
        <v>0</v>
      </c>
      <c r="WG91" s="95">
        <v>0</v>
      </c>
      <c r="WH91" s="95">
        <v>0</v>
      </c>
      <c r="WI91" s="95">
        <v>0</v>
      </c>
      <c r="WJ91" s="95">
        <v>0</v>
      </c>
      <c r="WK91" s="95">
        <v>0</v>
      </c>
      <c r="WL91" s="95">
        <v>0</v>
      </c>
      <c r="WM91" s="95">
        <v>0</v>
      </c>
      <c r="WN91" s="95">
        <v>0</v>
      </c>
      <c r="WO91" s="95">
        <v>0</v>
      </c>
      <c r="WP91" s="95">
        <v>0</v>
      </c>
      <c r="WQ91" s="95">
        <v>0</v>
      </c>
      <c r="WR91" s="95">
        <v>0</v>
      </c>
      <c r="WS91" s="95">
        <v>0</v>
      </c>
      <c r="WT91" s="95">
        <v>0</v>
      </c>
      <c r="WU91" s="95">
        <v>0</v>
      </c>
      <c r="WV91" s="95">
        <v>0</v>
      </c>
      <c r="WW91" s="95">
        <v>0</v>
      </c>
      <c r="WX91" s="95">
        <v>0</v>
      </c>
      <c r="WY91" s="95">
        <v>0</v>
      </c>
      <c r="WZ91" s="95">
        <v>0</v>
      </c>
      <c r="XA91" s="95">
        <v>0</v>
      </c>
      <c r="XB91" s="95">
        <v>0</v>
      </c>
      <c r="XC91" s="95">
        <v>0</v>
      </c>
      <c r="XD91" s="95">
        <v>0</v>
      </c>
      <c r="XE91" s="95">
        <v>0</v>
      </c>
      <c r="XF91" s="95">
        <v>0</v>
      </c>
      <c r="XG91" s="95">
        <v>0</v>
      </c>
      <c r="XH91" s="95">
        <v>0</v>
      </c>
      <c r="XI91" s="95">
        <v>0</v>
      </c>
      <c r="XJ91" s="95">
        <v>0</v>
      </c>
      <c r="XK91" s="95">
        <v>0</v>
      </c>
      <c r="XL91" s="95">
        <v>0</v>
      </c>
      <c r="XM91" s="95">
        <v>0</v>
      </c>
      <c r="XN91" s="95">
        <v>0</v>
      </c>
      <c r="XO91" s="95">
        <v>0</v>
      </c>
      <c r="XP91" s="95">
        <v>0</v>
      </c>
      <c r="XQ91" s="95">
        <v>0</v>
      </c>
      <c r="XR91" s="95">
        <v>0</v>
      </c>
      <c r="XS91" s="95">
        <v>0</v>
      </c>
      <c r="XT91" s="95">
        <v>0</v>
      </c>
      <c r="XU91" s="95">
        <v>0</v>
      </c>
      <c r="XV91" s="95">
        <v>0</v>
      </c>
      <c r="XW91" s="95">
        <v>0</v>
      </c>
      <c r="XX91" s="95">
        <v>0</v>
      </c>
      <c r="XY91" s="95">
        <v>0</v>
      </c>
      <c r="XZ91" s="95">
        <v>0</v>
      </c>
      <c r="YA91" s="95">
        <v>0</v>
      </c>
      <c r="YB91" s="95">
        <v>0</v>
      </c>
      <c r="YC91" s="95">
        <v>0</v>
      </c>
      <c r="YD91" s="95">
        <v>0</v>
      </c>
      <c r="YE91" s="23"/>
    </row>
    <row r="92" spans="1:655" x14ac:dyDescent="0.55000000000000004">
      <c r="A92" t="s">
        <v>17</v>
      </c>
      <c r="B92" s="95">
        <v>0</v>
      </c>
      <c r="C92" s="95">
        <v>0</v>
      </c>
      <c r="D92" s="95">
        <v>0</v>
      </c>
      <c r="E92" s="95">
        <v>0</v>
      </c>
      <c r="F92" s="95">
        <v>0</v>
      </c>
      <c r="G92" s="95">
        <v>0</v>
      </c>
      <c r="H92" s="95">
        <v>0</v>
      </c>
      <c r="I92" s="95">
        <v>0</v>
      </c>
      <c r="J92" s="95">
        <v>0</v>
      </c>
      <c r="K92" s="95">
        <v>0</v>
      </c>
      <c r="L92" s="95">
        <v>0</v>
      </c>
      <c r="M92" s="95">
        <v>0</v>
      </c>
      <c r="N92" s="95">
        <v>0</v>
      </c>
      <c r="O92" s="95">
        <v>0</v>
      </c>
      <c r="P92" s="95">
        <v>0</v>
      </c>
      <c r="Q92" s="95">
        <v>0</v>
      </c>
      <c r="R92" s="95">
        <v>0</v>
      </c>
      <c r="S92" s="95">
        <v>0</v>
      </c>
      <c r="T92" s="95">
        <v>0</v>
      </c>
      <c r="U92" s="95">
        <v>0</v>
      </c>
      <c r="V92" s="95">
        <v>0</v>
      </c>
      <c r="W92" s="95">
        <v>0</v>
      </c>
      <c r="X92" s="95">
        <v>0</v>
      </c>
      <c r="Y92" s="95">
        <v>0</v>
      </c>
      <c r="Z92" s="95">
        <v>0</v>
      </c>
      <c r="AA92" s="95">
        <v>0</v>
      </c>
      <c r="AB92" s="95">
        <v>0</v>
      </c>
      <c r="AC92" s="95">
        <v>0</v>
      </c>
      <c r="AD92" s="95">
        <v>0</v>
      </c>
      <c r="AE92" s="95">
        <v>0</v>
      </c>
      <c r="AF92" s="95">
        <v>0</v>
      </c>
      <c r="AG92" s="95">
        <v>0</v>
      </c>
      <c r="AH92" s="95">
        <v>0</v>
      </c>
      <c r="AI92" s="95">
        <v>0</v>
      </c>
      <c r="AJ92" s="95">
        <v>0</v>
      </c>
      <c r="AK92" s="95">
        <v>0</v>
      </c>
      <c r="AL92" s="95">
        <v>0</v>
      </c>
      <c r="AM92" s="95">
        <v>0</v>
      </c>
      <c r="AN92" s="95">
        <v>0</v>
      </c>
      <c r="AO92" s="95">
        <v>0</v>
      </c>
      <c r="AP92" s="95">
        <v>0</v>
      </c>
      <c r="AQ92" s="95">
        <v>0</v>
      </c>
      <c r="AR92" s="95">
        <v>0</v>
      </c>
      <c r="AS92" s="95">
        <v>0</v>
      </c>
      <c r="AT92" s="95">
        <v>0</v>
      </c>
      <c r="AU92" s="95">
        <v>0</v>
      </c>
      <c r="AV92" s="95">
        <v>0</v>
      </c>
      <c r="AW92" s="95">
        <v>0</v>
      </c>
      <c r="AX92" s="95">
        <v>0</v>
      </c>
      <c r="AY92" s="95">
        <v>0</v>
      </c>
      <c r="AZ92" s="95">
        <v>0</v>
      </c>
      <c r="BA92" s="95">
        <v>0</v>
      </c>
      <c r="BB92" s="95">
        <v>0</v>
      </c>
      <c r="BC92" s="95">
        <v>0</v>
      </c>
      <c r="BD92" s="95">
        <v>0</v>
      </c>
      <c r="BE92" s="95">
        <v>0</v>
      </c>
      <c r="BF92" s="95">
        <v>0</v>
      </c>
      <c r="BG92" s="95">
        <v>0</v>
      </c>
      <c r="BH92" s="95">
        <v>0</v>
      </c>
      <c r="BI92" s="95">
        <v>0</v>
      </c>
      <c r="BJ92" s="95">
        <v>0</v>
      </c>
      <c r="BK92" s="95">
        <v>0</v>
      </c>
      <c r="BL92" s="95">
        <v>0</v>
      </c>
      <c r="BM92" s="95">
        <v>0</v>
      </c>
      <c r="BN92" s="95">
        <v>0</v>
      </c>
      <c r="BO92" s="95">
        <v>0</v>
      </c>
      <c r="BP92" s="95">
        <v>0</v>
      </c>
      <c r="BQ92" s="95">
        <v>0</v>
      </c>
      <c r="BR92" s="95">
        <v>0</v>
      </c>
      <c r="BS92" s="95">
        <v>0</v>
      </c>
      <c r="BT92" s="95">
        <v>0</v>
      </c>
      <c r="BU92" s="95">
        <v>0</v>
      </c>
      <c r="BV92" s="95">
        <v>0</v>
      </c>
      <c r="BW92" s="95">
        <v>0</v>
      </c>
      <c r="BX92" s="95">
        <v>0</v>
      </c>
      <c r="BY92" s="95">
        <v>0</v>
      </c>
      <c r="BZ92" s="95">
        <v>0</v>
      </c>
      <c r="CA92" s="95">
        <v>0</v>
      </c>
      <c r="CB92" s="95">
        <v>0</v>
      </c>
      <c r="CC92" s="95">
        <v>0</v>
      </c>
      <c r="CD92" s="95">
        <v>0</v>
      </c>
      <c r="CE92" s="95">
        <v>0</v>
      </c>
      <c r="CF92" s="95">
        <v>0</v>
      </c>
      <c r="CG92" s="95">
        <v>0</v>
      </c>
      <c r="CH92" s="95">
        <v>0</v>
      </c>
      <c r="CI92" s="95">
        <v>0</v>
      </c>
      <c r="CJ92" s="95">
        <v>0</v>
      </c>
      <c r="CK92" s="95">
        <v>0</v>
      </c>
      <c r="CL92" s="95">
        <v>0</v>
      </c>
      <c r="CM92" s="95">
        <v>0</v>
      </c>
      <c r="CN92" s="95">
        <v>0</v>
      </c>
      <c r="CO92" s="95">
        <v>0</v>
      </c>
      <c r="CP92" s="95">
        <v>0</v>
      </c>
      <c r="CQ92" s="95">
        <v>0</v>
      </c>
      <c r="CR92" s="95">
        <v>0</v>
      </c>
      <c r="CS92" s="95">
        <v>0</v>
      </c>
      <c r="CT92" s="95">
        <v>0</v>
      </c>
      <c r="CU92" s="95">
        <v>0</v>
      </c>
      <c r="CV92" s="95">
        <v>0</v>
      </c>
      <c r="CW92" s="95">
        <v>0</v>
      </c>
      <c r="CX92" s="95">
        <v>0</v>
      </c>
      <c r="CY92" s="95">
        <v>0</v>
      </c>
      <c r="CZ92" s="95">
        <v>0</v>
      </c>
      <c r="DA92" s="95">
        <v>0</v>
      </c>
      <c r="DB92" s="95">
        <v>0</v>
      </c>
      <c r="DC92" s="95">
        <v>0</v>
      </c>
      <c r="DD92" s="95">
        <v>0</v>
      </c>
      <c r="DE92" s="95">
        <v>0</v>
      </c>
      <c r="DF92" s="95">
        <v>0</v>
      </c>
      <c r="DG92" s="95">
        <v>0</v>
      </c>
      <c r="DH92" s="95">
        <v>0</v>
      </c>
      <c r="DI92" s="95">
        <v>0</v>
      </c>
      <c r="DJ92" s="95">
        <v>0</v>
      </c>
      <c r="DK92" s="95">
        <v>0</v>
      </c>
      <c r="DL92" s="95">
        <v>0</v>
      </c>
      <c r="DM92" s="95">
        <v>0</v>
      </c>
      <c r="DN92" s="95">
        <v>0</v>
      </c>
      <c r="DO92" s="95">
        <v>0</v>
      </c>
      <c r="DP92" s="95">
        <v>0</v>
      </c>
      <c r="DQ92" s="95">
        <v>0</v>
      </c>
      <c r="DR92" s="95">
        <v>0</v>
      </c>
      <c r="DS92" s="95">
        <v>0</v>
      </c>
      <c r="DT92" s="95">
        <v>0</v>
      </c>
      <c r="DU92" s="95">
        <v>0</v>
      </c>
      <c r="DV92" s="95">
        <v>0</v>
      </c>
      <c r="DW92" s="95">
        <v>0</v>
      </c>
      <c r="DX92" s="95">
        <v>0</v>
      </c>
      <c r="DY92" s="95">
        <v>0</v>
      </c>
      <c r="DZ92" s="95">
        <v>0</v>
      </c>
      <c r="EA92" s="95">
        <v>0</v>
      </c>
      <c r="EB92" s="95">
        <v>0</v>
      </c>
      <c r="EC92" s="95">
        <v>0</v>
      </c>
      <c r="ED92" s="95">
        <v>0</v>
      </c>
      <c r="EE92" s="95">
        <v>0</v>
      </c>
      <c r="EF92" s="95">
        <v>0</v>
      </c>
      <c r="EG92" s="95">
        <v>0</v>
      </c>
      <c r="EH92" s="95">
        <v>0</v>
      </c>
      <c r="EI92" s="95">
        <v>0</v>
      </c>
      <c r="EJ92" s="95">
        <v>0</v>
      </c>
      <c r="EK92" s="95">
        <v>0</v>
      </c>
      <c r="EL92" s="95">
        <v>0</v>
      </c>
      <c r="EM92" s="95">
        <v>0</v>
      </c>
      <c r="EN92" s="95">
        <v>0</v>
      </c>
      <c r="EO92" s="95">
        <v>0</v>
      </c>
      <c r="EP92" s="95">
        <v>0</v>
      </c>
      <c r="EQ92" s="95">
        <v>0</v>
      </c>
      <c r="ER92" s="95">
        <v>0</v>
      </c>
      <c r="ES92" s="95">
        <v>0</v>
      </c>
      <c r="ET92" s="95">
        <v>0</v>
      </c>
      <c r="EU92" s="95">
        <v>0</v>
      </c>
      <c r="EV92" s="95">
        <v>0</v>
      </c>
      <c r="EW92" s="95">
        <v>0</v>
      </c>
      <c r="EX92" s="95">
        <v>0</v>
      </c>
      <c r="EY92" s="95">
        <v>0</v>
      </c>
      <c r="EZ92" s="95">
        <v>0</v>
      </c>
      <c r="FA92" s="95">
        <v>0</v>
      </c>
      <c r="FB92" s="95">
        <v>0</v>
      </c>
      <c r="FC92" s="95">
        <v>0</v>
      </c>
      <c r="FD92" s="95">
        <v>0</v>
      </c>
      <c r="FE92" s="95">
        <v>0</v>
      </c>
      <c r="FF92" s="95">
        <v>0</v>
      </c>
      <c r="FG92" s="95">
        <v>0</v>
      </c>
      <c r="FH92" s="95">
        <v>0</v>
      </c>
      <c r="FI92" s="95">
        <v>0</v>
      </c>
      <c r="FJ92" s="95">
        <v>0</v>
      </c>
      <c r="FK92" s="95">
        <v>0</v>
      </c>
      <c r="FL92" s="95">
        <v>0</v>
      </c>
      <c r="FM92" s="95">
        <v>0</v>
      </c>
      <c r="FN92" s="95">
        <v>0</v>
      </c>
      <c r="FO92" s="95">
        <v>0</v>
      </c>
      <c r="FP92" s="95">
        <v>0</v>
      </c>
      <c r="FQ92" s="95">
        <v>0</v>
      </c>
      <c r="FR92" s="95">
        <v>0</v>
      </c>
      <c r="FS92" s="95">
        <v>0</v>
      </c>
      <c r="FT92" s="95">
        <v>0</v>
      </c>
      <c r="FU92" s="95">
        <v>0</v>
      </c>
      <c r="FV92" s="95">
        <v>0</v>
      </c>
      <c r="FW92" s="95">
        <v>0</v>
      </c>
      <c r="FX92" s="95">
        <v>0</v>
      </c>
      <c r="FY92" s="95">
        <v>0</v>
      </c>
      <c r="FZ92" s="95">
        <v>0</v>
      </c>
      <c r="GA92" s="95">
        <v>0</v>
      </c>
      <c r="GB92" s="95">
        <v>0</v>
      </c>
      <c r="GC92" s="95">
        <v>0</v>
      </c>
      <c r="GD92" s="95">
        <v>0</v>
      </c>
      <c r="GE92" s="95">
        <v>0</v>
      </c>
      <c r="GF92" s="95">
        <v>0</v>
      </c>
      <c r="GG92" s="95">
        <v>0</v>
      </c>
      <c r="GH92" s="95">
        <v>0</v>
      </c>
      <c r="GI92" s="95">
        <v>0</v>
      </c>
      <c r="GJ92" s="95">
        <v>0</v>
      </c>
      <c r="GK92" s="95">
        <v>0</v>
      </c>
      <c r="GL92" s="95">
        <v>0</v>
      </c>
      <c r="GM92" s="95">
        <v>0</v>
      </c>
      <c r="GN92" s="95">
        <v>0</v>
      </c>
      <c r="GO92" s="95">
        <v>0</v>
      </c>
      <c r="GP92" s="95">
        <v>0</v>
      </c>
      <c r="GQ92" s="95">
        <v>0</v>
      </c>
      <c r="GR92" s="95">
        <v>0</v>
      </c>
      <c r="GS92" s="95">
        <v>0</v>
      </c>
      <c r="GT92" s="95">
        <v>0</v>
      </c>
      <c r="GU92" s="95">
        <v>0</v>
      </c>
      <c r="GV92" s="95">
        <v>0</v>
      </c>
      <c r="GW92" s="95">
        <v>0</v>
      </c>
      <c r="GX92" s="95">
        <v>0</v>
      </c>
      <c r="GY92" s="95">
        <v>0</v>
      </c>
      <c r="GZ92" s="95">
        <v>0</v>
      </c>
      <c r="HA92" s="95">
        <v>0</v>
      </c>
      <c r="HB92" s="95">
        <v>0</v>
      </c>
      <c r="HC92" s="95">
        <v>0</v>
      </c>
      <c r="HD92" s="95">
        <v>0</v>
      </c>
      <c r="HE92" s="95">
        <v>0</v>
      </c>
      <c r="HF92" s="95">
        <v>0</v>
      </c>
      <c r="HG92" s="95">
        <v>0</v>
      </c>
      <c r="HH92" s="95">
        <v>0</v>
      </c>
      <c r="HI92" s="95">
        <v>0</v>
      </c>
      <c r="HJ92" s="95">
        <v>0</v>
      </c>
      <c r="HK92" s="95">
        <v>0</v>
      </c>
      <c r="HL92" s="95">
        <v>0</v>
      </c>
      <c r="HM92" s="95">
        <v>0</v>
      </c>
      <c r="HN92" s="95">
        <v>0</v>
      </c>
      <c r="HO92" s="95">
        <v>0</v>
      </c>
      <c r="HP92" s="95">
        <v>0</v>
      </c>
      <c r="HQ92" s="95">
        <v>0</v>
      </c>
      <c r="HR92" s="95">
        <v>0</v>
      </c>
      <c r="HS92" s="95">
        <v>0</v>
      </c>
      <c r="HT92" s="95">
        <v>0</v>
      </c>
      <c r="HU92" s="95">
        <v>0</v>
      </c>
      <c r="HV92" s="95">
        <v>0</v>
      </c>
      <c r="HW92" s="95">
        <v>0</v>
      </c>
      <c r="HX92" s="95">
        <v>0</v>
      </c>
      <c r="HY92" s="95">
        <v>0</v>
      </c>
      <c r="HZ92" s="95">
        <v>0</v>
      </c>
      <c r="IA92" s="95">
        <v>0</v>
      </c>
      <c r="IB92" s="95">
        <v>0</v>
      </c>
      <c r="IC92" s="95">
        <v>0</v>
      </c>
      <c r="ID92" s="95">
        <v>0</v>
      </c>
      <c r="IE92" s="95">
        <v>0</v>
      </c>
      <c r="IF92" s="95">
        <v>0</v>
      </c>
      <c r="IG92" s="95">
        <v>0</v>
      </c>
      <c r="IH92" s="95">
        <v>0</v>
      </c>
      <c r="II92" s="95">
        <v>0</v>
      </c>
      <c r="IJ92" s="95">
        <v>0</v>
      </c>
      <c r="IK92" s="95">
        <v>0</v>
      </c>
      <c r="IL92" s="95">
        <v>0</v>
      </c>
      <c r="IM92" s="95">
        <v>0</v>
      </c>
      <c r="IN92" s="95">
        <v>0</v>
      </c>
      <c r="IO92" s="95">
        <v>0</v>
      </c>
      <c r="IP92" s="95">
        <v>0</v>
      </c>
      <c r="IQ92" s="95">
        <v>0</v>
      </c>
      <c r="IR92" s="95">
        <v>0</v>
      </c>
      <c r="IS92" s="95">
        <v>0</v>
      </c>
      <c r="IT92" s="95">
        <v>0</v>
      </c>
      <c r="IU92" s="95">
        <v>0</v>
      </c>
      <c r="IV92" s="95">
        <v>0</v>
      </c>
      <c r="IW92" s="95">
        <v>0</v>
      </c>
      <c r="IX92" s="95">
        <v>0</v>
      </c>
      <c r="IY92" s="95">
        <v>0</v>
      </c>
      <c r="IZ92" s="95">
        <v>0</v>
      </c>
      <c r="JA92" s="95">
        <v>0</v>
      </c>
      <c r="JB92" s="95">
        <v>0</v>
      </c>
      <c r="JC92" s="95">
        <v>0</v>
      </c>
      <c r="JD92" s="95">
        <v>0</v>
      </c>
      <c r="JE92" s="95">
        <v>0</v>
      </c>
      <c r="JF92" s="95">
        <v>0</v>
      </c>
      <c r="JG92" s="95">
        <v>0</v>
      </c>
      <c r="JH92" s="95">
        <v>0</v>
      </c>
      <c r="JI92" s="95">
        <v>0</v>
      </c>
      <c r="JJ92" s="95">
        <v>0</v>
      </c>
      <c r="JK92" s="95">
        <v>0</v>
      </c>
      <c r="JL92" s="95">
        <v>0</v>
      </c>
      <c r="JM92" s="95">
        <v>0</v>
      </c>
      <c r="JN92" s="95">
        <v>0</v>
      </c>
      <c r="JO92" s="95">
        <v>0</v>
      </c>
      <c r="JP92" s="95">
        <v>0</v>
      </c>
      <c r="JQ92" s="95">
        <v>0</v>
      </c>
      <c r="JR92" s="95">
        <v>0</v>
      </c>
      <c r="JS92" s="95">
        <v>0</v>
      </c>
      <c r="JT92" s="95">
        <v>0</v>
      </c>
      <c r="JU92" s="95">
        <v>0</v>
      </c>
      <c r="JV92" s="95">
        <v>0</v>
      </c>
      <c r="JW92" s="95">
        <v>0</v>
      </c>
      <c r="JX92" s="95">
        <v>0</v>
      </c>
      <c r="JY92" s="95">
        <v>0</v>
      </c>
      <c r="JZ92" s="95">
        <v>0</v>
      </c>
      <c r="KA92" s="95">
        <v>0</v>
      </c>
      <c r="KB92" s="95">
        <v>0</v>
      </c>
      <c r="KC92" s="95">
        <v>0</v>
      </c>
      <c r="KD92" s="95">
        <v>0</v>
      </c>
      <c r="KE92" s="95">
        <v>0</v>
      </c>
      <c r="KF92" s="95">
        <v>0</v>
      </c>
      <c r="KG92" s="95">
        <v>0</v>
      </c>
      <c r="KH92" s="95">
        <v>0</v>
      </c>
      <c r="KI92" s="95">
        <v>0</v>
      </c>
      <c r="KJ92" s="95">
        <v>0</v>
      </c>
      <c r="KK92" s="95">
        <v>0</v>
      </c>
      <c r="KL92" s="95">
        <v>0</v>
      </c>
      <c r="KM92" s="95">
        <v>0</v>
      </c>
      <c r="KN92" s="95">
        <v>0</v>
      </c>
      <c r="KO92" s="95">
        <v>0</v>
      </c>
      <c r="KP92" s="95">
        <v>0</v>
      </c>
      <c r="KQ92" s="95">
        <v>0</v>
      </c>
      <c r="KR92" s="95">
        <v>0</v>
      </c>
      <c r="KS92" s="95">
        <v>0</v>
      </c>
      <c r="KT92" s="95">
        <v>0</v>
      </c>
      <c r="KU92" s="95">
        <v>0</v>
      </c>
      <c r="KV92" s="95">
        <v>0</v>
      </c>
      <c r="KW92" s="95">
        <v>0</v>
      </c>
      <c r="KX92" s="95">
        <v>0</v>
      </c>
      <c r="KY92" s="95">
        <v>0</v>
      </c>
      <c r="KZ92" s="95">
        <v>0</v>
      </c>
      <c r="LA92" s="95">
        <v>0</v>
      </c>
      <c r="LB92" s="95">
        <v>0</v>
      </c>
      <c r="LC92" s="95">
        <v>0</v>
      </c>
      <c r="LD92" s="95">
        <v>0</v>
      </c>
      <c r="LE92" s="95">
        <v>0</v>
      </c>
      <c r="LF92" s="95">
        <v>0</v>
      </c>
      <c r="LG92" s="95">
        <v>0</v>
      </c>
      <c r="LH92" s="95">
        <v>0</v>
      </c>
      <c r="LI92" s="95">
        <v>0</v>
      </c>
      <c r="LJ92" s="95">
        <v>0</v>
      </c>
      <c r="LK92" s="95">
        <v>0</v>
      </c>
      <c r="LL92" s="95">
        <v>0</v>
      </c>
      <c r="LM92" s="95">
        <v>0</v>
      </c>
      <c r="LN92" s="95">
        <v>0</v>
      </c>
      <c r="LO92" s="95">
        <v>0</v>
      </c>
      <c r="LP92" s="95">
        <v>0</v>
      </c>
      <c r="LQ92" s="95">
        <v>0</v>
      </c>
      <c r="LR92" s="95">
        <v>0</v>
      </c>
      <c r="LS92" s="95">
        <v>0</v>
      </c>
      <c r="LT92" s="95">
        <v>0</v>
      </c>
      <c r="LU92" s="95">
        <v>0</v>
      </c>
      <c r="LV92" s="95">
        <v>0</v>
      </c>
      <c r="LW92" s="95">
        <v>0</v>
      </c>
      <c r="LX92" s="95">
        <v>0</v>
      </c>
      <c r="LY92" s="95">
        <v>0</v>
      </c>
      <c r="LZ92" s="95">
        <v>0</v>
      </c>
      <c r="MA92" s="95">
        <v>0</v>
      </c>
      <c r="MB92" s="95">
        <v>0</v>
      </c>
      <c r="MC92" s="95">
        <v>0</v>
      </c>
      <c r="MD92" s="95">
        <v>0</v>
      </c>
      <c r="ME92" s="95">
        <v>0</v>
      </c>
      <c r="MF92" s="95">
        <v>0</v>
      </c>
      <c r="MG92" s="95">
        <v>0</v>
      </c>
      <c r="MH92" s="95">
        <v>0</v>
      </c>
      <c r="MI92" s="95">
        <v>0</v>
      </c>
      <c r="MJ92" s="95">
        <v>0</v>
      </c>
      <c r="MK92" s="95">
        <v>0</v>
      </c>
      <c r="ML92" s="95">
        <v>0</v>
      </c>
      <c r="MM92" s="95">
        <v>0</v>
      </c>
      <c r="MN92" s="95">
        <v>0</v>
      </c>
      <c r="MO92" s="95">
        <v>0</v>
      </c>
      <c r="MP92" s="95">
        <v>0</v>
      </c>
      <c r="MQ92" s="95">
        <v>0</v>
      </c>
      <c r="MR92" s="95">
        <v>0</v>
      </c>
      <c r="MS92" s="95">
        <v>0</v>
      </c>
      <c r="MT92" s="95">
        <v>0</v>
      </c>
      <c r="MU92" s="95">
        <v>0</v>
      </c>
      <c r="MV92" s="95">
        <v>0</v>
      </c>
      <c r="MW92" s="95">
        <v>0</v>
      </c>
      <c r="MX92" s="95">
        <v>0</v>
      </c>
      <c r="MY92" s="95">
        <v>0</v>
      </c>
      <c r="MZ92" s="95">
        <v>0</v>
      </c>
      <c r="NA92" s="95">
        <v>0</v>
      </c>
      <c r="NB92" s="95">
        <v>0</v>
      </c>
      <c r="NC92" s="95">
        <v>0</v>
      </c>
      <c r="ND92" s="95">
        <v>0</v>
      </c>
      <c r="NE92" s="95">
        <v>0</v>
      </c>
      <c r="NF92" s="95">
        <v>0</v>
      </c>
      <c r="NG92" s="95">
        <v>0</v>
      </c>
      <c r="NH92" s="95">
        <v>0</v>
      </c>
      <c r="NI92" s="95">
        <v>0</v>
      </c>
      <c r="NJ92" s="95">
        <v>0</v>
      </c>
      <c r="NK92" s="95">
        <v>0</v>
      </c>
      <c r="NL92" s="95">
        <v>0</v>
      </c>
      <c r="NM92" s="95">
        <v>0</v>
      </c>
      <c r="NN92" s="95">
        <v>0</v>
      </c>
      <c r="NO92" s="95">
        <v>0</v>
      </c>
      <c r="NP92" s="95">
        <v>0</v>
      </c>
      <c r="NQ92" s="95">
        <v>0</v>
      </c>
      <c r="NR92" s="95">
        <v>0</v>
      </c>
      <c r="NS92" s="95">
        <v>0</v>
      </c>
      <c r="NT92" s="95">
        <v>0</v>
      </c>
      <c r="NU92" s="95">
        <v>0</v>
      </c>
      <c r="NV92" s="95">
        <v>0</v>
      </c>
      <c r="NW92" s="95">
        <v>0</v>
      </c>
      <c r="NX92" s="95">
        <v>0</v>
      </c>
      <c r="NY92" s="95">
        <v>0</v>
      </c>
      <c r="NZ92" s="95">
        <v>0</v>
      </c>
      <c r="OA92" s="95">
        <v>0</v>
      </c>
      <c r="OB92" s="95">
        <v>0</v>
      </c>
      <c r="OC92" s="95">
        <v>0</v>
      </c>
      <c r="OD92" s="95">
        <v>0</v>
      </c>
      <c r="OE92" s="95">
        <v>0</v>
      </c>
      <c r="OF92" s="95">
        <v>0</v>
      </c>
      <c r="OG92" s="95">
        <v>0</v>
      </c>
      <c r="OH92" s="95">
        <v>0</v>
      </c>
      <c r="OI92" s="95">
        <v>0</v>
      </c>
      <c r="OJ92" s="95">
        <v>0</v>
      </c>
      <c r="OK92" s="95">
        <v>0</v>
      </c>
      <c r="OL92" s="95">
        <v>0</v>
      </c>
      <c r="OM92" s="95">
        <v>0</v>
      </c>
      <c r="ON92" s="95">
        <v>0</v>
      </c>
      <c r="OO92" s="95">
        <v>0</v>
      </c>
      <c r="OP92" s="95">
        <v>0</v>
      </c>
      <c r="OQ92" s="95">
        <v>0</v>
      </c>
      <c r="OR92" s="95">
        <v>0</v>
      </c>
      <c r="OS92" s="95">
        <v>0</v>
      </c>
      <c r="OT92" s="95">
        <v>0</v>
      </c>
      <c r="OU92" s="95">
        <v>0</v>
      </c>
      <c r="OV92" s="95">
        <v>0</v>
      </c>
      <c r="OW92" s="95">
        <v>0</v>
      </c>
      <c r="OX92" s="95">
        <v>0</v>
      </c>
      <c r="OY92" s="95">
        <v>0</v>
      </c>
      <c r="OZ92" s="95">
        <v>0</v>
      </c>
      <c r="PA92" s="95">
        <v>0</v>
      </c>
      <c r="PB92" s="95">
        <v>0</v>
      </c>
      <c r="PC92" s="95">
        <v>0</v>
      </c>
      <c r="PD92" s="95">
        <v>0</v>
      </c>
      <c r="PE92" s="95">
        <v>0</v>
      </c>
      <c r="PF92" s="95">
        <v>0</v>
      </c>
      <c r="PG92" s="95">
        <v>0</v>
      </c>
      <c r="PH92" s="95">
        <v>0</v>
      </c>
      <c r="PI92" s="95">
        <v>0</v>
      </c>
      <c r="PJ92" s="95">
        <v>0</v>
      </c>
      <c r="PK92" s="95">
        <v>0</v>
      </c>
      <c r="PL92" s="95">
        <v>0</v>
      </c>
      <c r="PM92" s="95">
        <v>0</v>
      </c>
      <c r="PN92" s="95">
        <v>0</v>
      </c>
      <c r="PO92" s="95">
        <v>0</v>
      </c>
      <c r="PP92" s="95">
        <v>0</v>
      </c>
      <c r="PQ92" s="95">
        <v>0</v>
      </c>
      <c r="PR92" s="95">
        <v>0</v>
      </c>
      <c r="PS92" s="95">
        <v>0</v>
      </c>
      <c r="PT92" s="95">
        <v>0</v>
      </c>
      <c r="PU92" s="95">
        <v>0</v>
      </c>
      <c r="PV92" s="95">
        <v>0</v>
      </c>
      <c r="PW92" s="95">
        <v>0</v>
      </c>
      <c r="PX92" s="95">
        <v>0</v>
      </c>
      <c r="PY92" s="95">
        <v>0</v>
      </c>
      <c r="PZ92" s="95">
        <v>0</v>
      </c>
      <c r="QA92" s="95">
        <v>0</v>
      </c>
      <c r="QB92" s="95">
        <v>0</v>
      </c>
      <c r="QC92" s="95">
        <v>0</v>
      </c>
      <c r="QD92" s="95">
        <v>0</v>
      </c>
      <c r="QE92" s="95">
        <v>0</v>
      </c>
      <c r="QF92" s="95">
        <v>0</v>
      </c>
      <c r="QG92" s="95">
        <v>0</v>
      </c>
      <c r="QH92" s="95">
        <v>0</v>
      </c>
      <c r="QI92" s="95">
        <v>0</v>
      </c>
      <c r="QJ92" s="95">
        <v>0</v>
      </c>
      <c r="QK92" s="95">
        <v>0</v>
      </c>
      <c r="QL92" s="95">
        <v>0</v>
      </c>
      <c r="QM92" s="95">
        <v>0</v>
      </c>
      <c r="QN92" s="95">
        <v>0</v>
      </c>
      <c r="QO92" s="95">
        <v>0</v>
      </c>
      <c r="QP92" s="95">
        <v>0</v>
      </c>
      <c r="QQ92" s="95">
        <v>0</v>
      </c>
      <c r="QR92" s="95">
        <v>0</v>
      </c>
      <c r="QS92" s="95">
        <v>0</v>
      </c>
      <c r="QT92" s="95">
        <v>0</v>
      </c>
      <c r="QU92" s="95">
        <v>0</v>
      </c>
      <c r="QV92" s="95">
        <v>0</v>
      </c>
      <c r="QW92" s="95">
        <v>0</v>
      </c>
      <c r="QX92" s="95">
        <v>0</v>
      </c>
      <c r="QY92" s="95">
        <v>0</v>
      </c>
      <c r="QZ92" s="95">
        <v>0</v>
      </c>
      <c r="RA92" s="95">
        <v>0</v>
      </c>
      <c r="RB92" s="95">
        <v>0</v>
      </c>
      <c r="RC92" s="95">
        <v>0</v>
      </c>
      <c r="RD92" s="95">
        <v>0</v>
      </c>
      <c r="RE92" s="95">
        <v>0</v>
      </c>
      <c r="RF92" s="95">
        <v>0</v>
      </c>
      <c r="RG92" s="95">
        <v>0</v>
      </c>
      <c r="RH92" s="95">
        <v>0</v>
      </c>
      <c r="RI92" s="95">
        <v>0</v>
      </c>
      <c r="RJ92" s="95">
        <v>0</v>
      </c>
      <c r="RK92" s="95">
        <v>0</v>
      </c>
      <c r="RL92" s="95">
        <v>0</v>
      </c>
      <c r="RM92" s="95">
        <v>0</v>
      </c>
      <c r="RN92" s="95">
        <v>0</v>
      </c>
      <c r="RO92" s="95">
        <v>0</v>
      </c>
      <c r="RP92" s="95">
        <v>0</v>
      </c>
      <c r="RQ92" s="95">
        <v>0</v>
      </c>
      <c r="RR92" s="95">
        <v>0</v>
      </c>
      <c r="RS92" s="95">
        <v>0</v>
      </c>
      <c r="RT92" s="95">
        <v>0</v>
      </c>
      <c r="RU92" s="95">
        <v>0</v>
      </c>
      <c r="RV92" s="95">
        <v>0</v>
      </c>
      <c r="RW92" s="95">
        <v>0</v>
      </c>
      <c r="RX92" s="95">
        <v>0</v>
      </c>
      <c r="RY92" s="95">
        <v>0</v>
      </c>
      <c r="RZ92" s="95">
        <v>0</v>
      </c>
      <c r="SA92" s="95">
        <v>0</v>
      </c>
      <c r="SB92" s="95">
        <v>0</v>
      </c>
      <c r="SC92" s="95">
        <v>0</v>
      </c>
      <c r="SD92" s="95">
        <v>0</v>
      </c>
      <c r="SE92" s="95">
        <v>0</v>
      </c>
      <c r="SF92" s="95">
        <v>0</v>
      </c>
      <c r="SG92" s="95">
        <v>0</v>
      </c>
      <c r="SH92" s="95">
        <v>0</v>
      </c>
      <c r="SI92" s="95">
        <v>0</v>
      </c>
      <c r="SJ92" s="95">
        <v>0</v>
      </c>
      <c r="SK92" s="95">
        <v>0</v>
      </c>
      <c r="SL92" s="95">
        <v>0</v>
      </c>
      <c r="SM92" s="95">
        <v>0</v>
      </c>
      <c r="SN92" s="95">
        <v>0</v>
      </c>
      <c r="SO92" s="95">
        <v>0</v>
      </c>
      <c r="SP92" s="95">
        <v>0</v>
      </c>
      <c r="SQ92" s="95">
        <v>0</v>
      </c>
      <c r="SR92" s="95">
        <v>0</v>
      </c>
      <c r="SS92" s="95">
        <v>0</v>
      </c>
      <c r="ST92" s="95">
        <v>0</v>
      </c>
      <c r="SU92" s="95">
        <v>0</v>
      </c>
      <c r="SV92" s="95">
        <v>0</v>
      </c>
      <c r="SW92" s="95">
        <v>0</v>
      </c>
      <c r="SX92" s="95">
        <v>0</v>
      </c>
      <c r="SY92" s="95">
        <v>0</v>
      </c>
      <c r="SZ92" s="95">
        <v>0</v>
      </c>
      <c r="TA92" s="95">
        <v>0</v>
      </c>
      <c r="TB92" s="95">
        <v>0</v>
      </c>
      <c r="TC92" s="95">
        <v>0</v>
      </c>
      <c r="TD92" s="95">
        <v>0</v>
      </c>
      <c r="TE92" s="95">
        <v>0</v>
      </c>
      <c r="TF92" s="95">
        <v>0</v>
      </c>
      <c r="TG92" s="95">
        <v>0</v>
      </c>
      <c r="TH92" s="95">
        <v>0</v>
      </c>
      <c r="TI92" s="95">
        <v>0</v>
      </c>
      <c r="TJ92" s="95">
        <v>0</v>
      </c>
      <c r="TK92" s="95">
        <v>0</v>
      </c>
      <c r="TL92" s="95">
        <v>0</v>
      </c>
      <c r="TM92" s="95">
        <v>0</v>
      </c>
      <c r="TN92" s="95">
        <v>0</v>
      </c>
      <c r="TO92" s="95">
        <v>0</v>
      </c>
      <c r="TP92" s="95">
        <v>0</v>
      </c>
      <c r="TQ92" s="95">
        <v>0</v>
      </c>
      <c r="TR92" s="95">
        <v>0</v>
      </c>
      <c r="TS92" s="95">
        <v>0</v>
      </c>
      <c r="TT92" s="95">
        <v>0</v>
      </c>
      <c r="TU92" s="95">
        <v>0</v>
      </c>
      <c r="TV92" s="95">
        <v>0</v>
      </c>
      <c r="TW92" s="95">
        <v>0</v>
      </c>
      <c r="TX92" s="95">
        <v>0</v>
      </c>
      <c r="TY92" s="95">
        <v>0</v>
      </c>
      <c r="TZ92" s="95">
        <v>0</v>
      </c>
      <c r="UA92" s="95">
        <v>0</v>
      </c>
      <c r="UB92" s="95">
        <v>0</v>
      </c>
      <c r="UC92" s="95">
        <v>0</v>
      </c>
      <c r="UD92" s="95">
        <v>0</v>
      </c>
      <c r="UE92" s="95">
        <v>0</v>
      </c>
      <c r="UF92" s="95">
        <v>0</v>
      </c>
      <c r="UG92" s="95">
        <v>0</v>
      </c>
      <c r="UH92" s="95">
        <v>0</v>
      </c>
      <c r="UI92" s="95">
        <v>0</v>
      </c>
      <c r="UJ92" s="95">
        <v>0</v>
      </c>
      <c r="UK92" s="95">
        <v>0</v>
      </c>
      <c r="UL92" s="95">
        <v>0</v>
      </c>
      <c r="UM92" s="95">
        <v>0</v>
      </c>
      <c r="UN92" s="95">
        <v>0</v>
      </c>
      <c r="UO92" s="95">
        <v>0</v>
      </c>
      <c r="UP92" s="95">
        <v>0</v>
      </c>
      <c r="UQ92" s="95">
        <v>0</v>
      </c>
      <c r="UR92" s="95">
        <v>0</v>
      </c>
      <c r="US92" s="95">
        <v>0</v>
      </c>
      <c r="UT92" s="95">
        <v>0</v>
      </c>
      <c r="UU92" s="95">
        <v>0</v>
      </c>
      <c r="UV92" s="95">
        <v>0</v>
      </c>
      <c r="UW92" s="95">
        <v>0</v>
      </c>
      <c r="UX92" s="95">
        <v>0</v>
      </c>
      <c r="UY92" s="95">
        <v>0</v>
      </c>
      <c r="UZ92" s="95">
        <v>0</v>
      </c>
      <c r="VA92" s="95">
        <v>0</v>
      </c>
      <c r="VB92" s="95">
        <v>0</v>
      </c>
      <c r="VC92" s="95">
        <v>0</v>
      </c>
      <c r="VD92" s="95">
        <v>0</v>
      </c>
      <c r="VE92" s="95">
        <v>0</v>
      </c>
      <c r="VF92" s="95">
        <v>0</v>
      </c>
      <c r="VG92" s="95">
        <v>0</v>
      </c>
      <c r="VH92" s="95">
        <v>0</v>
      </c>
      <c r="VI92" s="95">
        <v>0</v>
      </c>
      <c r="VJ92" s="95">
        <v>0</v>
      </c>
      <c r="VK92" s="95">
        <v>0</v>
      </c>
      <c r="VL92" s="95">
        <v>0</v>
      </c>
      <c r="VM92" s="95">
        <v>0</v>
      </c>
      <c r="VN92" s="95">
        <v>0</v>
      </c>
      <c r="VO92" s="95">
        <v>0</v>
      </c>
      <c r="VP92" s="95">
        <v>0</v>
      </c>
      <c r="VQ92" s="95">
        <v>0</v>
      </c>
      <c r="VR92" s="95">
        <v>0</v>
      </c>
      <c r="VS92" s="95">
        <v>0</v>
      </c>
      <c r="VT92" s="95">
        <v>0</v>
      </c>
      <c r="VU92" s="95">
        <v>0</v>
      </c>
      <c r="VV92" s="95">
        <v>0</v>
      </c>
      <c r="VW92" s="95">
        <v>0</v>
      </c>
      <c r="VX92" s="95">
        <v>0</v>
      </c>
      <c r="VY92" s="95">
        <v>0</v>
      </c>
      <c r="VZ92" s="95">
        <v>0</v>
      </c>
      <c r="WA92" s="95">
        <v>0</v>
      </c>
      <c r="WB92" s="95">
        <v>0</v>
      </c>
      <c r="WC92" s="95">
        <v>0</v>
      </c>
      <c r="WD92" s="95">
        <v>0</v>
      </c>
      <c r="WE92" s="95">
        <v>0</v>
      </c>
      <c r="WF92" s="95">
        <v>0</v>
      </c>
      <c r="WG92" s="95">
        <v>0</v>
      </c>
      <c r="WH92" s="95">
        <v>0</v>
      </c>
      <c r="WI92" s="95">
        <v>0</v>
      </c>
      <c r="WJ92" s="95">
        <v>0</v>
      </c>
      <c r="WK92" s="95">
        <v>0</v>
      </c>
      <c r="WL92" s="95">
        <v>0</v>
      </c>
      <c r="WM92" s="95">
        <v>0</v>
      </c>
      <c r="WN92" s="95">
        <v>0</v>
      </c>
      <c r="WO92" s="95">
        <v>0</v>
      </c>
      <c r="WP92" s="95">
        <v>0</v>
      </c>
      <c r="WQ92" s="95">
        <v>0</v>
      </c>
      <c r="WR92" s="95">
        <v>0</v>
      </c>
      <c r="WS92" s="95">
        <v>0</v>
      </c>
      <c r="WT92" s="95">
        <v>0</v>
      </c>
      <c r="WU92" s="95">
        <v>0</v>
      </c>
      <c r="WV92" s="95">
        <v>0</v>
      </c>
      <c r="WW92" s="95">
        <v>0</v>
      </c>
      <c r="WX92" s="95">
        <v>0</v>
      </c>
      <c r="WY92" s="95">
        <v>0</v>
      </c>
      <c r="WZ92" s="95">
        <v>0</v>
      </c>
      <c r="XA92" s="95">
        <v>0</v>
      </c>
      <c r="XB92" s="95">
        <v>0</v>
      </c>
      <c r="XC92" s="95">
        <v>0</v>
      </c>
      <c r="XD92" s="95">
        <v>0</v>
      </c>
      <c r="XE92" s="95">
        <v>0</v>
      </c>
      <c r="XF92" s="95">
        <v>0</v>
      </c>
      <c r="XG92" s="95">
        <v>0</v>
      </c>
      <c r="XH92" s="95">
        <v>0</v>
      </c>
      <c r="XI92" s="95">
        <v>0</v>
      </c>
      <c r="XJ92" s="95">
        <v>0</v>
      </c>
      <c r="XK92" s="95">
        <v>0</v>
      </c>
      <c r="XL92" s="95">
        <v>0</v>
      </c>
      <c r="XM92" s="95">
        <v>0</v>
      </c>
      <c r="XN92" s="95">
        <v>0</v>
      </c>
      <c r="XO92" s="95">
        <v>0</v>
      </c>
      <c r="XP92" s="95">
        <v>0</v>
      </c>
      <c r="XQ92" s="95">
        <v>0</v>
      </c>
      <c r="XR92" s="95">
        <v>0</v>
      </c>
      <c r="XS92" s="95">
        <v>0</v>
      </c>
      <c r="XT92" s="95">
        <v>0</v>
      </c>
      <c r="XU92" s="95">
        <v>0</v>
      </c>
      <c r="XV92" s="95">
        <v>0</v>
      </c>
      <c r="XW92" s="95">
        <v>0</v>
      </c>
      <c r="XX92" s="95">
        <v>0</v>
      </c>
      <c r="XY92" s="95">
        <v>0</v>
      </c>
      <c r="XZ92" s="95">
        <v>0</v>
      </c>
      <c r="YA92" s="95">
        <v>0</v>
      </c>
      <c r="YB92" s="95">
        <v>0</v>
      </c>
      <c r="YC92" s="95">
        <v>0</v>
      </c>
      <c r="YD92" s="95">
        <v>0</v>
      </c>
      <c r="YE92" s="23"/>
    </row>
    <row r="93" spans="1:655" x14ac:dyDescent="0.55000000000000004">
      <c r="B93" s="95"/>
      <c r="C93" s="95"/>
      <c r="D93" s="95"/>
      <c r="E93" s="95"/>
      <c r="F93" s="95"/>
      <c r="G93" s="95"/>
      <c r="H93" s="95"/>
      <c r="I93" s="95"/>
      <c r="J93" s="95"/>
      <c r="K93" s="95"/>
      <c r="L93" s="95"/>
      <c r="M93" s="95"/>
      <c r="N93" s="95"/>
      <c r="O93" s="95"/>
      <c r="P93" s="95"/>
      <c r="Q93" s="95"/>
      <c r="R93" s="95"/>
      <c r="S93" s="95"/>
      <c r="T93" s="95"/>
      <c r="U93" s="95"/>
      <c r="V93" s="95"/>
      <c r="W93" s="95"/>
      <c r="X93" s="95"/>
      <c r="Y93" s="95"/>
      <c r="Z93" s="95"/>
      <c r="AA93" s="95"/>
      <c r="AB93" s="95"/>
      <c r="AC93" s="95"/>
      <c r="AD93" s="95"/>
      <c r="AE93" s="95"/>
      <c r="AF93" s="95"/>
      <c r="AG93" s="95"/>
      <c r="AH93" s="95"/>
      <c r="AI93" s="95"/>
      <c r="AJ93" s="95"/>
      <c r="AK93" s="95"/>
      <c r="AL93" s="95"/>
      <c r="AM93" s="95"/>
      <c r="AN93" s="95"/>
      <c r="AO93" s="95"/>
      <c r="AP93" s="95"/>
      <c r="AQ93" s="95"/>
      <c r="AR93" s="95"/>
      <c r="AS93" s="95"/>
      <c r="AT93" s="95"/>
      <c r="AU93" s="95"/>
      <c r="AV93" s="95"/>
      <c r="AW93" s="95"/>
      <c r="AX93" s="95"/>
      <c r="AY93" s="95"/>
      <c r="AZ93" s="95"/>
      <c r="BA93" s="95"/>
      <c r="BB93" s="95"/>
      <c r="BC93" s="95"/>
      <c r="BD93" s="95"/>
      <c r="BE93" s="95"/>
      <c r="BF93" s="95"/>
      <c r="BG93" s="95"/>
      <c r="BH93" s="95"/>
      <c r="BI93" s="95"/>
      <c r="BJ93" s="95"/>
      <c r="BK93" s="95"/>
      <c r="BL93" s="95"/>
      <c r="BM93" s="95"/>
      <c r="BN93" s="95"/>
      <c r="BO93" s="95"/>
      <c r="BP93" s="95"/>
      <c r="BQ93" s="95"/>
      <c r="BR93" s="95"/>
      <c r="BS93" s="95"/>
      <c r="BT93" s="95"/>
      <c r="BU93" s="95"/>
      <c r="BV93" s="95"/>
      <c r="BW93" s="95"/>
      <c r="BX93" s="95"/>
      <c r="BY93" s="95"/>
      <c r="BZ93" s="95"/>
      <c r="CA93" s="95"/>
      <c r="CB93" s="95"/>
      <c r="CC93" s="95"/>
      <c r="CD93" s="95"/>
      <c r="CE93" s="95"/>
      <c r="CF93" s="95"/>
      <c r="CG93" s="95"/>
      <c r="CH93" s="95"/>
      <c r="CI93" s="95"/>
      <c r="CJ93" s="95"/>
      <c r="CK93" s="95"/>
      <c r="CL93" s="95"/>
      <c r="CM93" s="95"/>
      <c r="CN93" s="95"/>
      <c r="CO93" s="95"/>
      <c r="CP93" s="95"/>
      <c r="CQ93" s="95"/>
      <c r="CR93" s="95"/>
      <c r="CS93" s="95"/>
      <c r="CT93" s="95"/>
      <c r="CU93" s="95"/>
      <c r="CV93" s="95"/>
      <c r="CW93" s="95"/>
      <c r="CX93" s="95"/>
      <c r="CY93" s="95"/>
      <c r="CZ93" s="95"/>
      <c r="DA93" s="95"/>
      <c r="DB93" s="95"/>
      <c r="DC93" s="95"/>
      <c r="DD93" s="95"/>
      <c r="DE93" s="95"/>
      <c r="DF93" s="95"/>
      <c r="DG93" s="95"/>
      <c r="DH93" s="95"/>
      <c r="DI93" s="95"/>
      <c r="DJ93" s="95"/>
      <c r="DK93" s="95"/>
      <c r="DL93" s="95"/>
      <c r="DM93" s="95"/>
      <c r="DN93" s="95"/>
      <c r="DO93" s="95"/>
      <c r="DP93" s="95"/>
      <c r="DQ93" s="95"/>
      <c r="DR93" s="95"/>
      <c r="DS93" s="95"/>
      <c r="DT93" s="95"/>
      <c r="DU93" s="95"/>
      <c r="DV93" s="95"/>
      <c r="DW93" s="95"/>
      <c r="DX93" s="95"/>
      <c r="DY93" s="95"/>
      <c r="DZ93" s="95"/>
      <c r="EA93" s="95"/>
      <c r="EB93" s="95"/>
      <c r="EC93" s="95"/>
      <c r="ED93" s="95"/>
      <c r="EE93" s="95"/>
      <c r="EF93" s="95"/>
      <c r="EG93" s="95"/>
      <c r="EH93" s="95"/>
      <c r="EI93" s="95"/>
      <c r="EJ93" s="95"/>
      <c r="EK93" s="95"/>
      <c r="EL93" s="95"/>
      <c r="EM93" s="95"/>
      <c r="EN93" s="95"/>
      <c r="EO93" s="95"/>
      <c r="EP93" s="95"/>
      <c r="EQ93" s="95"/>
      <c r="ER93" s="95"/>
      <c r="ES93" s="95"/>
      <c r="ET93" s="95"/>
      <c r="EU93" s="95"/>
      <c r="EV93" s="95"/>
      <c r="EW93" s="95"/>
      <c r="EX93" s="95"/>
      <c r="EY93" s="95"/>
      <c r="EZ93" s="95"/>
      <c r="FA93" s="95"/>
      <c r="FB93" s="95"/>
      <c r="FC93" s="95"/>
      <c r="FD93" s="95"/>
      <c r="FE93" s="95"/>
      <c r="FF93" s="95"/>
      <c r="FG93" s="95"/>
      <c r="FH93" s="95"/>
      <c r="FI93" s="95"/>
      <c r="FJ93" s="95"/>
      <c r="FK93" s="95"/>
      <c r="FL93" s="95"/>
      <c r="FM93" s="95"/>
      <c r="FN93" s="95"/>
      <c r="FO93" s="95"/>
      <c r="FP93" s="95"/>
      <c r="FQ93" s="95"/>
      <c r="FR93" s="95"/>
      <c r="FS93" s="95"/>
      <c r="FT93" s="95"/>
      <c r="FU93" s="95"/>
      <c r="FV93" s="95"/>
      <c r="FW93" s="95"/>
      <c r="FX93" s="95"/>
      <c r="FY93" s="95"/>
      <c r="FZ93" s="95"/>
      <c r="GA93" s="95"/>
      <c r="GB93" s="95"/>
      <c r="GC93" s="95"/>
      <c r="GD93" s="95"/>
      <c r="GE93" s="95"/>
      <c r="GF93" s="95"/>
      <c r="GG93" s="95"/>
      <c r="GH93" s="95"/>
      <c r="GI93" s="95"/>
      <c r="GJ93" s="95"/>
      <c r="GK93" s="95"/>
      <c r="GL93" s="95"/>
      <c r="GM93" s="95"/>
      <c r="GN93" s="95"/>
      <c r="GO93" s="95"/>
      <c r="GP93" s="95"/>
      <c r="GQ93" s="95"/>
      <c r="GR93" s="95"/>
      <c r="GS93" s="95"/>
      <c r="GT93" s="95"/>
      <c r="GU93" s="95"/>
      <c r="GV93" s="95"/>
      <c r="GW93" s="95"/>
      <c r="GX93" s="95"/>
      <c r="GY93" s="95"/>
      <c r="GZ93" s="95"/>
      <c r="HA93" s="95"/>
      <c r="HB93" s="95"/>
      <c r="HC93" s="95"/>
      <c r="HD93" s="95"/>
      <c r="HE93" s="95"/>
      <c r="HF93" s="95"/>
      <c r="HG93" s="95"/>
      <c r="HH93" s="95"/>
      <c r="HI93" s="95"/>
      <c r="HJ93" s="95"/>
      <c r="HK93" s="95"/>
      <c r="HL93" s="95"/>
      <c r="HM93" s="95"/>
      <c r="HN93" s="95"/>
      <c r="HO93" s="95"/>
      <c r="HP93" s="95"/>
      <c r="HQ93" s="95"/>
      <c r="HR93" s="95"/>
      <c r="HS93" s="95"/>
      <c r="HT93" s="95"/>
      <c r="HU93" s="95"/>
      <c r="HV93" s="95"/>
      <c r="HW93" s="95"/>
      <c r="HX93" s="95"/>
      <c r="HY93" s="95"/>
      <c r="HZ93" s="95"/>
      <c r="IA93" s="95"/>
      <c r="IB93" s="95"/>
      <c r="IC93" s="95"/>
      <c r="ID93" s="95"/>
      <c r="IE93" s="95"/>
      <c r="IF93" s="95"/>
      <c r="IG93" s="95"/>
      <c r="IH93" s="95"/>
      <c r="II93" s="95"/>
      <c r="IJ93" s="95"/>
      <c r="IK93" s="95"/>
      <c r="IL93" s="95"/>
      <c r="IM93" s="95"/>
      <c r="IN93" s="95"/>
      <c r="IO93" s="95"/>
      <c r="IP93" s="95"/>
      <c r="IQ93" s="95"/>
      <c r="IR93" s="95"/>
      <c r="IS93" s="95"/>
      <c r="IT93" s="95"/>
      <c r="IU93" s="95"/>
      <c r="IV93" s="95"/>
      <c r="IW93" s="95"/>
      <c r="IX93" s="95"/>
      <c r="IY93" s="95"/>
      <c r="IZ93" s="95"/>
      <c r="JA93" s="95"/>
      <c r="JB93" s="95"/>
      <c r="JC93" s="95"/>
      <c r="JD93" s="95"/>
      <c r="JE93" s="95"/>
      <c r="JF93" s="95"/>
      <c r="JG93" s="95"/>
      <c r="JH93" s="95"/>
      <c r="JI93" s="95"/>
      <c r="JJ93" s="95"/>
      <c r="JK93" s="95"/>
      <c r="JL93" s="95"/>
      <c r="JM93" s="95"/>
      <c r="JN93" s="95"/>
      <c r="JO93" s="95"/>
      <c r="JP93" s="95"/>
      <c r="JQ93" s="95"/>
      <c r="JR93" s="95"/>
      <c r="JS93" s="95"/>
      <c r="JT93" s="95"/>
      <c r="JU93" s="95"/>
      <c r="JV93" s="95"/>
      <c r="JW93" s="95"/>
      <c r="JX93" s="95"/>
      <c r="JY93" s="95"/>
      <c r="JZ93" s="95"/>
      <c r="KA93" s="95"/>
      <c r="KB93" s="95"/>
      <c r="KC93" s="95"/>
      <c r="KD93" s="95"/>
      <c r="KE93" s="95"/>
      <c r="KF93" s="95"/>
      <c r="KG93" s="95"/>
      <c r="KH93" s="95"/>
      <c r="KI93" s="95"/>
      <c r="KJ93" s="95"/>
      <c r="KK93" s="95"/>
      <c r="KL93" s="95"/>
      <c r="KM93" s="95"/>
      <c r="KN93" s="95"/>
      <c r="KO93" s="95"/>
      <c r="KP93" s="95"/>
      <c r="KQ93" s="95"/>
      <c r="KR93" s="95"/>
      <c r="KS93" s="95"/>
      <c r="KT93" s="95"/>
      <c r="KU93" s="95"/>
      <c r="KV93" s="95"/>
      <c r="KW93" s="95"/>
      <c r="KX93" s="95"/>
      <c r="KY93" s="95"/>
      <c r="KZ93" s="95"/>
      <c r="LA93" s="95"/>
      <c r="LB93" s="95"/>
      <c r="LC93" s="95"/>
      <c r="LD93" s="95"/>
      <c r="LE93" s="95"/>
      <c r="LF93" s="95"/>
      <c r="LG93" s="95"/>
      <c r="LH93" s="95"/>
      <c r="LI93" s="95"/>
      <c r="LJ93" s="95"/>
      <c r="LK93" s="95"/>
      <c r="LL93" s="95"/>
      <c r="LM93" s="95"/>
      <c r="LN93" s="95"/>
      <c r="LO93" s="95"/>
      <c r="LP93" s="95"/>
      <c r="LQ93" s="95"/>
      <c r="LR93" s="95"/>
      <c r="LS93" s="95"/>
      <c r="LT93" s="95"/>
      <c r="LU93" s="95"/>
      <c r="LV93" s="95"/>
      <c r="LW93" s="95"/>
      <c r="LX93" s="95"/>
      <c r="LY93" s="95"/>
      <c r="LZ93" s="95"/>
      <c r="MA93" s="95"/>
      <c r="MB93" s="95"/>
      <c r="MC93" s="95"/>
      <c r="MD93" s="95"/>
      <c r="ME93" s="95"/>
      <c r="MF93" s="95"/>
      <c r="MG93" s="95"/>
      <c r="MH93" s="95"/>
      <c r="MI93" s="95"/>
      <c r="MJ93" s="95"/>
      <c r="MK93" s="95"/>
      <c r="ML93" s="95"/>
      <c r="MM93" s="95"/>
      <c r="MN93" s="95"/>
      <c r="MO93" s="95"/>
      <c r="MP93" s="95"/>
      <c r="MQ93" s="95"/>
      <c r="MR93" s="95"/>
      <c r="MS93" s="95"/>
      <c r="MT93" s="95"/>
      <c r="MU93" s="95"/>
      <c r="MV93" s="95"/>
      <c r="MW93" s="95"/>
      <c r="MX93" s="95"/>
      <c r="MY93" s="95"/>
      <c r="MZ93" s="95"/>
      <c r="NA93" s="95"/>
      <c r="NB93" s="95"/>
      <c r="NC93" s="95"/>
      <c r="ND93" s="95"/>
      <c r="NE93" s="95"/>
      <c r="NF93" s="95"/>
      <c r="NG93" s="95"/>
      <c r="NH93" s="95"/>
      <c r="NI93" s="95"/>
      <c r="NJ93" s="95"/>
      <c r="NK93" s="95"/>
      <c r="NL93" s="95"/>
      <c r="NM93" s="95"/>
      <c r="NN93" s="95"/>
      <c r="NO93" s="95"/>
      <c r="NP93" s="95"/>
      <c r="NQ93" s="95"/>
      <c r="NR93" s="95"/>
      <c r="NS93" s="95"/>
      <c r="NT93" s="95"/>
      <c r="NU93" s="95"/>
      <c r="NV93" s="95"/>
      <c r="NW93" s="95"/>
      <c r="NX93" s="95"/>
      <c r="NY93" s="95"/>
      <c r="NZ93" s="95"/>
      <c r="OA93" s="95"/>
      <c r="OB93" s="95"/>
      <c r="OC93" s="95"/>
      <c r="OD93" s="95"/>
      <c r="OE93" s="95"/>
      <c r="OF93" s="95"/>
      <c r="OG93" s="95"/>
      <c r="OH93" s="95"/>
      <c r="OI93" s="95"/>
      <c r="OJ93" s="95"/>
      <c r="OK93" s="95"/>
      <c r="OL93" s="95"/>
      <c r="OM93" s="95"/>
      <c r="ON93" s="95"/>
      <c r="OO93" s="95"/>
      <c r="OP93" s="95"/>
      <c r="OQ93" s="95"/>
      <c r="OR93" s="95"/>
      <c r="OS93" s="95"/>
      <c r="OT93" s="95"/>
      <c r="OU93" s="95"/>
      <c r="OV93" s="95"/>
      <c r="OW93" s="95"/>
      <c r="OX93" s="95"/>
      <c r="OY93" s="95"/>
      <c r="OZ93" s="95"/>
      <c r="PA93" s="95"/>
      <c r="PB93" s="95"/>
      <c r="PC93" s="95"/>
      <c r="PD93" s="95"/>
      <c r="PE93" s="95"/>
      <c r="PF93" s="95"/>
      <c r="PG93" s="95"/>
      <c r="PH93" s="95"/>
      <c r="PI93" s="95"/>
      <c r="PJ93" s="95"/>
      <c r="PK93" s="95"/>
      <c r="PL93" s="95"/>
      <c r="PM93" s="95"/>
      <c r="PN93" s="95"/>
      <c r="PO93" s="95"/>
      <c r="PP93" s="95"/>
      <c r="PQ93" s="95"/>
      <c r="PR93" s="95"/>
      <c r="PS93" s="95"/>
      <c r="PT93" s="95"/>
      <c r="PU93" s="95"/>
      <c r="PV93" s="95"/>
      <c r="PW93" s="95"/>
      <c r="PX93" s="95"/>
      <c r="PY93" s="95"/>
      <c r="PZ93" s="95"/>
      <c r="QA93" s="95"/>
      <c r="QB93" s="95"/>
      <c r="QC93" s="95"/>
      <c r="QD93" s="95"/>
      <c r="QE93" s="95"/>
      <c r="QF93" s="95"/>
      <c r="QG93" s="95"/>
      <c r="QH93" s="95"/>
      <c r="QI93" s="95"/>
      <c r="QJ93" s="95"/>
      <c r="QK93" s="95"/>
      <c r="QL93" s="95"/>
      <c r="QM93" s="95"/>
      <c r="QN93" s="95"/>
      <c r="QO93" s="95"/>
      <c r="QP93" s="95"/>
      <c r="QQ93" s="95"/>
      <c r="QR93" s="95"/>
      <c r="QS93" s="95"/>
      <c r="QT93" s="95"/>
      <c r="QU93" s="95"/>
      <c r="QV93" s="95"/>
      <c r="QW93" s="95"/>
      <c r="QX93" s="95"/>
      <c r="QY93" s="95"/>
      <c r="QZ93" s="95"/>
      <c r="RA93" s="95"/>
      <c r="RB93" s="95"/>
      <c r="RC93" s="95"/>
      <c r="RD93" s="95"/>
      <c r="RE93" s="95"/>
      <c r="RF93" s="95"/>
      <c r="RG93" s="95"/>
      <c r="RH93" s="95"/>
      <c r="RI93" s="95"/>
      <c r="RJ93" s="95"/>
      <c r="RK93" s="95"/>
      <c r="RL93" s="95"/>
      <c r="RM93" s="95"/>
      <c r="RN93" s="95"/>
      <c r="RO93" s="95"/>
      <c r="RP93" s="95"/>
      <c r="RQ93" s="95"/>
      <c r="RR93" s="95"/>
      <c r="RS93" s="95"/>
      <c r="RT93" s="95"/>
      <c r="RU93" s="95"/>
      <c r="RV93" s="95"/>
      <c r="RW93" s="95"/>
      <c r="RX93" s="95"/>
      <c r="RY93" s="95"/>
      <c r="RZ93" s="95"/>
      <c r="SA93" s="95"/>
      <c r="SB93" s="95"/>
      <c r="SC93" s="95"/>
      <c r="SD93" s="95"/>
      <c r="SE93" s="95"/>
      <c r="SF93" s="95"/>
      <c r="SG93" s="95"/>
      <c r="SH93" s="95"/>
      <c r="SI93" s="95"/>
      <c r="SJ93" s="95"/>
      <c r="SK93" s="95"/>
      <c r="SL93" s="95"/>
      <c r="SM93" s="95"/>
      <c r="SN93" s="95"/>
      <c r="SO93" s="95"/>
      <c r="SP93" s="95"/>
      <c r="SQ93" s="95"/>
      <c r="SR93" s="95"/>
      <c r="SS93" s="95"/>
      <c r="ST93" s="95"/>
      <c r="SU93" s="95"/>
      <c r="SV93" s="95"/>
      <c r="SW93" s="95"/>
      <c r="SX93" s="95"/>
      <c r="SY93" s="95"/>
      <c r="SZ93" s="95"/>
      <c r="TA93" s="95"/>
      <c r="TB93" s="95"/>
      <c r="TC93" s="95"/>
      <c r="TD93" s="95"/>
      <c r="TE93" s="95"/>
      <c r="TF93" s="95"/>
      <c r="TG93" s="95"/>
      <c r="TH93" s="95"/>
      <c r="TI93" s="95"/>
      <c r="TJ93" s="95"/>
      <c r="TK93" s="95"/>
      <c r="TL93" s="95"/>
      <c r="TM93" s="95"/>
      <c r="TN93" s="95"/>
      <c r="TO93" s="95"/>
      <c r="TP93" s="95"/>
      <c r="TQ93" s="95"/>
      <c r="TR93" s="95"/>
      <c r="TS93" s="95"/>
      <c r="TT93" s="95"/>
      <c r="TU93" s="95"/>
      <c r="TV93" s="95"/>
      <c r="TW93" s="95"/>
      <c r="TX93" s="95"/>
      <c r="TY93" s="95"/>
      <c r="TZ93" s="95"/>
      <c r="UA93" s="95"/>
      <c r="UB93" s="95"/>
      <c r="UC93" s="95"/>
      <c r="UD93" s="95"/>
      <c r="UE93" s="95"/>
      <c r="UF93" s="95"/>
      <c r="UG93" s="95"/>
      <c r="UH93" s="95"/>
      <c r="UI93" s="95"/>
      <c r="UJ93" s="95"/>
      <c r="UK93" s="95"/>
      <c r="UL93" s="95"/>
      <c r="UM93" s="95"/>
      <c r="UN93" s="95"/>
      <c r="UO93" s="95"/>
      <c r="UP93" s="95"/>
      <c r="UQ93" s="95"/>
      <c r="UR93" s="95"/>
      <c r="US93" s="95"/>
      <c r="UT93" s="95"/>
      <c r="UU93" s="95"/>
      <c r="UV93" s="95"/>
      <c r="UW93" s="95"/>
      <c r="UX93" s="95"/>
      <c r="UY93" s="95"/>
      <c r="UZ93" s="95"/>
      <c r="VA93" s="95"/>
      <c r="VB93" s="95"/>
      <c r="VC93" s="95"/>
      <c r="VD93" s="95"/>
      <c r="VE93" s="95"/>
      <c r="VF93" s="95"/>
      <c r="VG93" s="95"/>
      <c r="VH93" s="95"/>
      <c r="VI93" s="95"/>
      <c r="VJ93" s="95"/>
      <c r="VK93" s="95"/>
      <c r="VL93" s="95"/>
      <c r="VM93" s="95"/>
      <c r="VN93" s="95"/>
      <c r="VO93" s="95"/>
      <c r="VP93" s="95"/>
      <c r="VQ93" s="95"/>
      <c r="VR93" s="95"/>
      <c r="VS93" s="95"/>
      <c r="VT93" s="95"/>
      <c r="VU93" s="95"/>
      <c r="VV93" s="95"/>
      <c r="VW93" s="95"/>
      <c r="VX93" s="95"/>
      <c r="VY93" s="95"/>
      <c r="VZ93" s="95"/>
      <c r="WA93" s="95"/>
      <c r="WB93" s="95"/>
      <c r="WC93" s="95"/>
      <c r="WD93" s="95"/>
      <c r="WE93" s="95"/>
      <c r="WF93" s="95"/>
      <c r="WG93" s="95"/>
      <c r="WH93" s="95"/>
      <c r="WI93" s="95"/>
      <c r="WJ93" s="95"/>
      <c r="WK93" s="95"/>
      <c r="WL93" s="95"/>
      <c r="WM93" s="95"/>
      <c r="WN93" s="95"/>
      <c r="WO93" s="95"/>
      <c r="WP93" s="95"/>
      <c r="WQ93" s="95"/>
      <c r="WR93" s="95"/>
      <c r="WS93" s="95"/>
      <c r="WT93" s="95"/>
      <c r="WU93" s="95"/>
      <c r="WV93" s="95"/>
      <c r="WW93" s="95"/>
      <c r="WX93" s="95"/>
      <c r="WY93" s="95"/>
      <c r="WZ93" s="95"/>
      <c r="XA93" s="95"/>
      <c r="XB93" s="95"/>
      <c r="XC93" s="95"/>
      <c r="XD93" s="95"/>
      <c r="XE93" s="95"/>
      <c r="XF93" s="95"/>
      <c r="XG93" s="95"/>
      <c r="XH93" s="95"/>
      <c r="XI93" s="95"/>
      <c r="XJ93" s="95"/>
      <c r="XK93" s="95"/>
      <c r="XL93" s="95"/>
      <c r="XM93" s="95"/>
      <c r="XN93" s="95"/>
      <c r="XO93" s="95"/>
      <c r="XP93" s="95"/>
      <c r="XQ93" s="95"/>
      <c r="XR93" s="95"/>
      <c r="XS93" s="95"/>
      <c r="XT93" s="95"/>
      <c r="XU93" s="95"/>
      <c r="XV93" s="95"/>
      <c r="XW93" s="95"/>
      <c r="XX93" s="95"/>
      <c r="XY93" s="95"/>
      <c r="XZ93" s="95"/>
      <c r="YA93" s="95"/>
      <c r="YB93" s="95"/>
      <c r="YC93" s="95"/>
      <c r="YD93" s="95"/>
      <c r="YE93" s="23"/>
    </row>
    <row r="94" spans="1:655" x14ac:dyDescent="0.55000000000000004">
      <c r="A94" s="26" t="s">
        <v>11</v>
      </c>
      <c r="B94" s="95"/>
      <c r="C94" s="95"/>
      <c r="D94" s="95"/>
      <c r="E94" s="95"/>
      <c r="F94" s="95"/>
      <c r="G94" s="95"/>
      <c r="H94" s="95"/>
      <c r="I94" s="95"/>
      <c r="J94" s="95"/>
      <c r="K94" s="95"/>
      <c r="L94" s="95"/>
      <c r="M94" s="95"/>
      <c r="N94" s="95"/>
      <c r="O94" s="95"/>
      <c r="P94" s="95"/>
      <c r="Q94" s="95"/>
      <c r="R94" s="95"/>
      <c r="S94" s="95"/>
      <c r="T94" s="95"/>
      <c r="U94" s="95"/>
      <c r="V94" s="95"/>
      <c r="W94" s="95"/>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95"/>
      <c r="AY94" s="95"/>
      <c r="AZ94" s="95"/>
      <c r="BA94" s="95"/>
      <c r="BB94" s="95"/>
      <c r="BC94" s="95"/>
      <c r="BD94" s="95"/>
      <c r="BE94" s="95"/>
      <c r="BF94" s="95"/>
      <c r="BG94" s="95"/>
      <c r="BH94" s="95"/>
      <c r="BI94" s="95"/>
      <c r="BJ94" s="95"/>
      <c r="BK94" s="95"/>
      <c r="BL94" s="95"/>
      <c r="BM94" s="95"/>
      <c r="BN94" s="95"/>
      <c r="BO94" s="95"/>
      <c r="BP94" s="95"/>
      <c r="BQ94" s="95"/>
      <c r="BR94" s="95"/>
      <c r="BS94" s="95"/>
      <c r="BT94" s="95"/>
      <c r="BU94" s="95"/>
      <c r="BV94" s="95"/>
      <c r="BW94" s="95"/>
      <c r="BX94" s="95"/>
      <c r="BY94" s="95"/>
      <c r="BZ94" s="95"/>
      <c r="CA94" s="95"/>
      <c r="CB94" s="95"/>
      <c r="CC94" s="95"/>
      <c r="CD94" s="95"/>
      <c r="CE94" s="95"/>
      <c r="CF94" s="95"/>
      <c r="CG94" s="95"/>
      <c r="CH94" s="95"/>
      <c r="CI94" s="95"/>
      <c r="CJ94" s="95"/>
      <c r="CK94" s="95"/>
      <c r="CL94" s="95"/>
      <c r="CM94" s="95"/>
      <c r="CN94" s="95"/>
      <c r="CO94" s="95"/>
      <c r="CP94" s="95"/>
      <c r="CQ94" s="95"/>
      <c r="CR94" s="95"/>
      <c r="CS94" s="95"/>
      <c r="CT94" s="95"/>
      <c r="CU94" s="95"/>
      <c r="CV94" s="95"/>
      <c r="CW94" s="95"/>
      <c r="CX94" s="95"/>
      <c r="CY94" s="95"/>
      <c r="CZ94" s="95"/>
      <c r="DA94" s="95"/>
      <c r="DB94" s="95"/>
      <c r="DC94" s="95"/>
      <c r="DD94" s="95"/>
      <c r="DE94" s="95"/>
      <c r="DF94" s="95"/>
      <c r="DG94" s="95"/>
      <c r="DH94" s="95"/>
      <c r="DI94" s="95"/>
      <c r="DJ94" s="95"/>
      <c r="DK94" s="95"/>
      <c r="DL94" s="95"/>
      <c r="DM94" s="95"/>
      <c r="DN94" s="95"/>
      <c r="DO94" s="95"/>
      <c r="DP94" s="95"/>
      <c r="DQ94" s="95"/>
      <c r="DR94" s="95"/>
      <c r="DS94" s="95"/>
      <c r="DT94" s="95"/>
      <c r="DU94" s="95"/>
      <c r="DV94" s="95"/>
      <c r="DW94" s="95"/>
      <c r="DX94" s="95"/>
      <c r="DY94" s="95"/>
      <c r="DZ94" s="95"/>
      <c r="EA94" s="95"/>
      <c r="EB94" s="95"/>
      <c r="EC94" s="95"/>
      <c r="ED94" s="95"/>
      <c r="EE94" s="95"/>
      <c r="EF94" s="95"/>
      <c r="EG94" s="95"/>
      <c r="EH94" s="95"/>
      <c r="EI94" s="95"/>
      <c r="EJ94" s="95"/>
      <c r="EK94" s="95"/>
      <c r="EL94" s="95"/>
      <c r="EM94" s="95"/>
      <c r="EN94" s="95"/>
      <c r="EO94" s="95"/>
      <c r="EP94" s="95"/>
      <c r="EQ94" s="95"/>
      <c r="ER94" s="95"/>
      <c r="ES94" s="95"/>
      <c r="ET94" s="95"/>
      <c r="EU94" s="95"/>
      <c r="EV94" s="95"/>
      <c r="EW94" s="95"/>
      <c r="EX94" s="95"/>
      <c r="EY94" s="95"/>
      <c r="EZ94" s="95"/>
      <c r="FA94" s="95"/>
      <c r="FB94" s="95"/>
      <c r="FC94" s="95"/>
      <c r="FD94" s="95"/>
      <c r="FE94" s="95"/>
      <c r="FF94" s="95"/>
      <c r="FG94" s="95"/>
      <c r="FH94" s="95"/>
      <c r="FI94" s="95"/>
      <c r="FJ94" s="95"/>
      <c r="FK94" s="95"/>
      <c r="FL94" s="95"/>
      <c r="FM94" s="95"/>
      <c r="FN94" s="95"/>
      <c r="FO94" s="95"/>
      <c r="FP94" s="95"/>
      <c r="FQ94" s="95"/>
      <c r="FR94" s="95"/>
      <c r="FS94" s="95"/>
      <c r="FT94" s="95"/>
      <c r="FU94" s="95"/>
      <c r="FV94" s="95"/>
      <c r="FW94" s="95"/>
      <c r="FX94" s="95"/>
      <c r="FY94" s="95"/>
      <c r="FZ94" s="95"/>
      <c r="GA94" s="95"/>
      <c r="GB94" s="95"/>
      <c r="GC94" s="95"/>
      <c r="GD94" s="95"/>
      <c r="GE94" s="95"/>
      <c r="GF94" s="95"/>
      <c r="GG94" s="95"/>
      <c r="GH94" s="95"/>
      <c r="GI94" s="95"/>
      <c r="GJ94" s="95"/>
      <c r="GK94" s="95"/>
      <c r="GL94" s="95"/>
      <c r="GM94" s="95"/>
      <c r="GN94" s="95"/>
      <c r="GO94" s="95"/>
      <c r="GP94" s="95"/>
      <c r="GQ94" s="95"/>
      <c r="GR94" s="95"/>
      <c r="GS94" s="95"/>
      <c r="GT94" s="95"/>
      <c r="GU94" s="95"/>
      <c r="GV94" s="95"/>
      <c r="GW94" s="95"/>
      <c r="GX94" s="95"/>
      <c r="GY94" s="95"/>
      <c r="GZ94" s="95"/>
      <c r="HA94" s="95"/>
      <c r="HB94" s="95"/>
      <c r="HC94" s="95"/>
      <c r="HD94" s="95"/>
      <c r="HE94" s="95"/>
      <c r="HF94" s="95"/>
      <c r="HG94" s="95"/>
      <c r="HH94" s="95"/>
      <c r="HI94" s="95"/>
      <c r="HJ94" s="95"/>
      <c r="HK94" s="95"/>
      <c r="HL94" s="95"/>
      <c r="HM94" s="95"/>
      <c r="HN94" s="95"/>
      <c r="HO94" s="95"/>
      <c r="HP94" s="95"/>
      <c r="HQ94" s="95"/>
      <c r="HR94" s="95"/>
      <c r="HS94" s="95"/>
      <c r="HT94" s="95"/>
      <c r="HU94" s="95"/>
      <c r="HV94" s="95"/>
      <c r="HW94" s="95"/>
      <c r="HX94" s="95"/>
      <c r="HY94" s="95"/>
      <c r="HZ94" s="95"/>
      <c r="IA94" s="95"/>
      <c r="IB94" s="95"/>
      <c r="IC94" s="95"/>
      <c r="ID94" s="95"/>
      <c r="IE94" s="95"/>
      <c r="IF94" s="95"/>
      <c r="IG94" s="95"/>
      <c r="IH94" s="95"/>
      <c r="II94" s="95"/>
      <c r="IJ94" s="95"/>
      <c r="IK94" s="95"/>
      <c r="IL94" s="95"/>
      <c r="IM94" s="95"/>
      <c r="IN94" s="95"/>
      <c r="IO94" s="95"/>
      <c r="IP94" s="95"/>
      <c r="IQ94" s="95"/>
      <c r="IR94" s="95"/>
      <c r="IS94" s="95"/>
      <c r="IT94" s="95"/>
      <c r="IU94" s="95"/>
      <c r="IV94" s="95"/>
      <c r="IW94" s="95"/>
      <c r="IX94" s="95"/>
      <c r="IY94" s="95"/>
      <c r="IZ94" s="95"/>
      <c r="JA94" s="95"/>
      <c r="JB94" s="95"/>
      <c r="JC94" s="95"/>
      <c r="JD94" s="95"/>
      <c r="JE94" s="95"/>
      <c r="JF94" s="95"/>
      <c r="JG94" s="95"/>
      <c r="JH94" s="95"/>
      <c r="JI94" s="95"/>
      <c r="JJ94" s="95"/>
      <c r="JK94" s="95"/>
      <c r="JL94" s="95"/>
      <c r="JM94" s="95"/>
      <c r="JN94" s="95"/>
      <c r="JO94" s="95"/>
      <c r="JP94" s="95"/>
      <c r="JQ94" s="95"/>
      <c r="JR94" s="95"/>
      <c r="JS94" s="95"/>
      <c r="JT94" s="95"/>
      <c r="JU94" s="95"/>
      <c r="JV94" s="95"/>
      <c r="JW94" s="95"/>
      <c r="JX94" s="95"/>
      <c r="JY94" s="95"/>
      <c r="JZ94" s="95"/>
      <c r="KA94" s="95"/>
      <c r="KB94" s="95"/>
      <c r="KC94" s="95"/>
      <c r="KD94" s="95"/>
      <c r="KE94" s="95"/>
      <c r="KF94" s="95"/>
      <c r="KG94" s="95"/>
      <c r="KH94" s="95"/>
      <c r="KI94" s="95"/>
      <c r="KJ94" s="95"/>
      <c r="KK94" s="95"/>
      <c r="KL94" s="95"/>
      <c r="KM94" s="95"/>
      <c r="KN94" s="95"/>
      <c r="KO94" s="95"/>
      <c r="KP94" s="95"/>
      <c r="KQ94" s="95"/>
      <c r="KR94" s="95"/>
      <c r="KS94" s="95"/>
      <c r="KT94" s="95"/>
      <c r="KU94" s="95"/>
      <c r="KV94" s="95"/>
      <c r="KW94" s="95"/>
      <c r="KX94" s="95"/>
      <c r="KY94" s="95"/>
      <c r="KZ94" s="95"/>
      <c r="LA94" s="95"/>
      <c r="LB94" s="95"/>
      <c r="LC94" s="95"/>
      <c r="LD94" s="95"/>
      <c r="LE94" s="95"/>
      <c r="LF94" s="95"/>
      <c r="LG94" s="95"/>
      <c r="LH94" s="95"/>
      <c r="LI94" s="95"/>
      <c r="LJ94" s="95"/>
      <c r="LK94" s="95"/>
      <c r="LL94" s="95"/>
      <c r="LM94" s="95"/>
      <c r="LN94" s="95"/>
      <c r="LO94" s="95"/>
      <c r="LP94" s="95"/>
      <c r="LQ94" s="95"/>
      <c r="LR94" s="95"/>
      <c r="LS94" s="95"/>
      <c r="LT94" s="95"/>
      <c r="LU94" s="95"/>
      <c r="LV94" s="95"/>
      <c r="LW94" s="95"/>
      <c r="LX94" s="95"/>
      <c r="LY94" s="95"/>
      <c r="LZ94" s="95"/>
      <c r="MA94" s="95"/>
      <c r="MB94" s="95"/>
      <c r="MC94" s="95"/>
      <c r="MD94" s="95"/>
      <c r="ME94" s="95"/>
      <c r="MF94" s="95"/>
      <c r="MG94" s="95"/>
      <c r="MH94" s="95"/>
      <c r="MI94" s="95"/>
      <c r="MJ94" s="95"/>
      <c r="MK94" s="95"/>
      <c r="ML94" s="95"/>
      <c r="MM94" s="95"/>
      <c r="MN94" s="95"/>
      <c r="MO94" s="95"/>
      <c r="MP94" s="95"/>
      <c r="MQ94" s="95"/>
      <c r="MR94" s="95"/>
      <c r="MS94" s="95"/>
      <c r="MT94" s="95"/>
      <c r="MU94" s="95"/>
      <c r="MV94" s="95"/>
      <c r="MW94" s="95"/>
      <c r="MX94" s="95"/>
      <c r="MY94" s="95"/>
      <c r="MZ94" s="95"/>
      <c r="NA94" s="95"/>
      <c r="NB94" s="95"/>
      <c r="NC94" s="95"/>
      <c r="ND94" s="95"/>
      <c r="NE94" s="95"/>
      <c r="NF94" s="95"/>
      <c r="NG94" s="95"/>
      <c r="NH94" s="95"/>
      <c r="NI94" s="95"/>
      <c r="NJ94" s="95"/>
      <c r="NK94" s="95"/>
      <c r="NL94" s="95"/>
      <c r="NM94" s="95"/>
      <c r="NN94" s="95"/>
      <c r="NO94" s="95"/>
      <c r="NP94" s="95"/>
      <c r="NQ94" s="95"/>
      <c r="NR94" s="95"/>
      <c r="NS94" s="95"/>
      <c r="NT94" s="95"/>
      <c r="NU94" s="95"/>
      <c r="NV94" s="95"/>
      <c r="NW94" s="95"/>
      <c r="NX94" s="95"/>
      <c r="NY94" s="95"/>
      <c r="NZ94" s="95"/>
      <c r="OA94" s="95"/>
      <c r="OB94" s="95"/>
      <c r="OC94" s="95"/>
      <c r="OD94" s="95"/>
      <c r="OE94" s="95"/>
      <c r="OF94" s="95"/>
      <c r="OG94" s="95"/>
      <c r="OH94" s="95"/>
      <c r="OI94" s="95"/>
      <c r="OJ94" s="95"/>
      <c r="OK94" s="95"/>
      <c r="OL94" s="95"/>
      <c r="OM94" s="95"/>
      <c r="ON94" s="95"/>
      <c r="OO94" s="95"/>
      <c r="OP94" s="95"/>
      <c r="OQ94" s="95"/>
      <c r="OR94" s="95"/>
      <c r="OS94" s="95"/>
      <c r="OT94" s="95"/>
      <c r="OU94" s="95"/>
      <c r="OV94" s="95"/>
      <c r="OW94" s="95"/>
      <c r="OX94" s="95"/>
      <c r="OY94" s="95"/>
      <c r="OZ94" s="95"/>
      <c r="PA94" s="95"/>
      <c r="PB94" s="95"/>
      <c r="PC94" s="95"/>
      <c r="PD94" s="95"/>
      <c r="PE94" s="95"/>
      <c r="PF94" s="95"/>
      <c r="PG94" s="95"/>
      <c r="PH94" s="95"/>
      <c r="PI94" s="95"/>
      <c r="PJ94" s="95"/>
      <c r="PK94" s="95"/>
      <c r="PL94" s="95"/>
      <c r="PM94" s="95"/>
      <c r="PN94" s="95"/>
      <c r="PO94" s="95"/>
      <c r="PP94" s="95"/>
      <c r="PQ94" s="95"/>
      <c r="PR94" s="95"/>
      <c r="PS94" s="95"/>
      <c r="PT94" s="95"/>
      <c r="PU94" s="95"/>
      <c r="PV94" s="95"/>
      <c r="PW94" s="95"/>
      <c r="PX94" s="95"/>
      <c r="PY94" s="95"/>
      <c r="PZ94" s="95"/>
      <c r="QA94" s="95"/>
      <c r="QB94" s="95"/>
      <c r="QC94" s="95"/>
      <c r="QD94" s="95"/>
      <c r="QE94" s="95"/>
      <c r="QF94" s="95"/>
      <c r="QG94" s="95"/>
      <c r="QH94" s="95"/>
      <c r="QI94" s="95"/>
      <c r="QJ94" s="95"/>
      <c r="QK94" s="95"/>
      <c r="QL94" s="95"/>
      <c r="QM94" s="95"/>
      <c r="QN94" s="95"/>
      <c r="QO94" s="95"/>
      <c r="QP94" s="95"/>
      <c r="QQ94" s="95"/>
      <c r="QR94" s="95"/>
      <c r="QS94" s="95"/>
      <c r="QT94" s="95"/>
      <c r="QU94" s="95"/>
      <c r="QV94" s="95"/>
      <c r="QW94" s="95"/>
      <c r="QX94" s="95"/>
      <c r="QY94" s="95"/>
      <c r="QZ94" s="95"/>
      <c r="RA94" s="95"/>
      <c r="RB94" s="95"/>
      <c r="RC94" s="95"/>
      <c r="RD94" s="95"/>
      <c r="RE94" s="95"/>
      <c r="RF94" s="95"/>
      <c r="RG94" s="95"/>
      <c r="RH94" s="95"/>
      <c r="RI94" s="95"/>
      <c r="RJ94" s="95"/>
      <c r="RK94" s="95"/>
      <c r="RL94" s="95"/>
      <c r="RM94" s="95"/>
      <c r="RN94" s="95"/>
      <c r="RO94" s="95"/>
      <c r="RP94" s="95"/>
      <c r="RQ94" s="95"/>
      <c r="RR94" s="95"/>
      <c r="RS94" s="95"/>
      <c r="RT94" s="95"/>
      <c r="RU94" s="95"/>
      <c r="RV94" s="95"/>
      <c r="RW94" s="95"/>
      <c r="RX94" s="95"/>
      <c r="RY94" s="95"/>
      <c r="RZ94" s="95"/>
      <c r="SA94" s="95"/>
      <c r="SB94" s="95"/>
      <c r="SC94" s="95"/>
      <c r="SD94" s="95"/>
      <c r="SE94" s="95"/>
      <c r="SF94" s="95"/>
      <c r="SG94" s="95"/>
      <c r="SH94" s="95"/>
      <c r="SI94" s="95"/>
      <c r="SJ94" s="95"/>
      <c r="SK94" s="95"/>
      <c r="SL94" s="95"/>
      <c r="SM94" s="95"/>
      <c r="SN94" s="95"/>
      <c r="SO94" s="95"/>
      <c r="SP94" s="95"/>
      <c r="SQ94" s="95"/>
      <c r="SR94" s="95"/>
      <c r="SS94" s="95"/>
      <c r="ST94" s="95"/>
      <c r="SU94" s="95"/>
      <c r="SV94" s="95"/>
      <c r="SW94" s="95"/>
      <c r="SX94" s="95"/>
      <c r="SY94" s="95"/>
      <c r="SZ94" s="95"/>
      <c r="TA94" s="95"/>
      <c r="TB94" s="95"/>
      <c r="TC94" s="95"/>
      <c r="TD94" s="95"/>
      <c r="TE94" s="95"/>
      <c r="TF94" s="95"/>
      <c r="TG94" s="95"/>
      <c r="TH94" s="95"/>
      <c r="TI94" s="95"/>
      <c r="TJ94" s="95"/>
      <c r="TK94" s="95"/>
      <c r="TL94" s="95"/>
      <c r="TM94" s="95"/>
      <c r="TN94" s="95"/>
      <c r="TO94" s="95"/>
      <c r="TP94" s="95"/>
      <c r="TQ94" s="95"/>
      <c r="TR94" s="95"/>
      <c r="TS94" s="95"/>
      <c r="TT94" s="95"/>
      <c r="TU94" s="95"/>
      <c r="TV94" s="95"/>
      <c r="TW94" s="95"/>
      <c r="TX94" s="95"/>
      <c r="TY94" s="95"/>
      <c r="TZ94" s="95"/>
      <c r="UA94" s="95"/>
      <c r="UB94" s="95"/>
      <c r="UC94" s="95"/>
      <c r="UD94" s="95"/>
      <c r="UE94" s="95"/>
      <c r="UF94" s="95"/>
      <c r="UG94" s="95"/>
      <c r="UH94" s="95"/>
      <c r="UI94" s="95"/>
      <c r="UJ94" s="95"/>
      <c r="UK94" s="95"/>
      <c r="UL94" s="95"/>
      <c r="UM94" s="95"/>
      <c r="UN94" s="95"/>
      <c r="UO94" s="95"/>
      <c r="UP94" s="95"/>
      <c r="UQ94" s="95"/>
      <c r="UR94" s="95"/>
      <c r="US94" s="95"/>
      <c r="UT94" s="95"/>
      <c r="UU94" s="95"/>
      <c r="UV94" s="95"/>
      <c r="UW94" s="95"/>
      <c r="UX94" s="95"/>
      <c r="UY94" s="95"/>
      <c r="UZ94" s="95"/>
      <c r="VA94" s="95"/>
      <c r="VB94" s="95"/>
      <c r="VC94" s="95"/>
      <c r="VD94" s="95"/>
      <c r="VE94" s="95"/>
      <c r="VF94" s="95"/>
      <c r="VG94" s="95"/>
      <c r="VH94" s="95"/>
      <c r="VI94" s="95"/>
      <c r="VJ94" s="95"/>
      <c r="VK94" s="95"/>
      <c r="VL94" s="95"/>
      <c r="VM94" s="95"/>
      <c r="VN94" s="95"/>
      <c r="VO94" s="95"/>
      <c r="VP94" s="95"/>
      <c r="VQ94" s="95"/>
      <c r="VR94" s="95"/>
      <c r="VS94" s="95"/>
      <c r="VT94" s="95"/>
      <c r="VU94" s="95"/>
      <c r="VV94" s="95"/>
      <c r="VW94" s="95"/>
      <c r="VX94" s="95"/>
      <c r="VY94" s="95"/>
      <c r="VZ94" s="95"/>
      <c r="WA94" s="95"/>
      <c r="WB94" s="95"/>
      <c r="WC94" s="95"/>
      <c r="WD94" s="95"/>
      <c r="WE94" s="95"/>
      <c r="WF94" s="95"/>
      <c r="WG94" s="95"/>
      <c r="WH94" s="95"/>
      <c r="WI94" s="95"/>
      <c r="WJ94" s="95"/>
      <c r="WK94" s="95"/>
      <c r="WL94" s="95"/>
      <c r="WM94" s="95"/>
      <c r="WN94" s="95"/>
      <c r="WO94" s="95"/>
      <c r="WP94" s="95"/>
      <c r="WQ94" s="95"/>
      <c r="WR94" s="95"/>
      <c r="WS94" s="95"/>
      <c r="WT94" s="95"/>
      <c r="WU94" s="95"/>
      <c r="WV94" s="95"/>
      <c r="WW94" s="95"/>
      <c r="WX94" s="95"/>
      <c r="WY94" s="95"/>
      <c r="WZ94" s="95"/>
      <c r="XA94" s="95"/>
      <c r="XB94" s="95"/>
      <c r="XC94" s="95"/>
      <c r="XD94" s="95"/>
      <c r="XE94" s="95"/>
      <c r="XF94" s="95"/>
      <c r="XG94" s="95"/>
      <c r="XH94" s="95"/>
      <c r="XI94" s="95"/>
      <c r="XJ94" s="95"/>
      <c r="XK94" s="95"/>
      <c r="XL94" s="95"/>
      <c r="XM94" s="95"/>
      <c r="XN94" s="95"/>
      <c r="XO94" s="95"/>
      <c r="XP94" s="95"/>
      <c r="XQ94" s="95"/>
      <c r="XR94" s="95"/>
      <c r="XS94" s="95"/>
      <c r="XT94" s="95"/>
      <c r="XU94" s="95"/>
      <c r="XV94" s="95"/>
      <c r="XW94" s="95"/>
      <c r="XX94" s="95"/>
      <c r="XY94" s="95"/>
      <c r="XZ94" s="95"/>
      <c r="YA94" s="95"/>
      <c r="YB94" s="95"/>
      <c r="YC94" s="95"/>
      <c r="YD94" s="95"/>
      <c r="YE94" s="23"/>
    </row>
    <row r="95" spans="1:655" x14ac:dyDescent="0.55000000000000004">
      <c r="A95" t="s">
        <v>16</v>
      </c>
      <c r="B95" s="95">
        <v>0</v>
      </c>
      <c r="C95" s="95">
        <v>0</v>
      </c>
      <c r="D95" s="95">
        <v>0</v>
      </c>
      <c r="E95" s="95">
        <v>0</v>
      </c>
      <c r="F95" s="95">
        <v>0</v>
      </c>
      <c r="G95" s="95">
        <v>0</v>
      </c>
      <c r="H95" s="95">
        <v>0</v>
      </c>
      <c r="I95" s="95">
        <v>0</v>
      </c>
      <c r="J95" s="95">
        <v>0</v>
      </c>
      <c r="K95" s="95">
        <v>0</v>
      </c>
      <c r="L95" s="95">
        <v>0</v>
      </c>
      <c r="M95" s="95">
        <v>0</v>
      </c>
      <c r="N95" s="95">
        <v>0</v>
      </c>
      <c r="O95" s="95">
        <v>0</v>
      </c>
      <c r="P95" s="95">
        <v>0</v>
      </c>
      <c r="Q95" s="95">
        <v>0</v>
      </c>
      <c r="R95" s="95">
        <v>0</v>
      </c>
      <c r="S95" s="95">
        <v>0</v>
      </c>
      <c r="T95" s="95">
        <v>0</v>
      </c>
      <c r="U95" s="95">
        <v>0</v>
      </c>
      <c r="V95" s="95">
        <v>0</v>
      </c>
      <c r="W95" s="95">
        <v>0</v>
      </c>
      <c r="X95" s="95">
        <v>0</v>
      </c>
      <c r="Y95" s="95">
        <v>0</v>
      </c>
      <c r="Z95" s="95">
        <v>0</v>
      </c>
      <c r="AA95" s="95">
        <v>0</v>
      </c>
      <c r="AB95" s="95">
        <v>0</v>
      </c>
      <c r="AC95" s="95">
        <v>0</v>
      </c>
      <c r="AD95" s="95">
        <v>0</v>
      </c>
      <c r="AE95" s="95">
        <v>0</v>
      </c>
      <c r="AF95" s="95">
        <v>0</v>
      </c>
      <c r="AG95" s="95">
        <v>0</v>
      </c>
      <c r="AH95" s="95">
        <v>0</v>
      </c>
      <c r="AI95" s="95">
        <v>0</v>
      </c>
      <c r="AJ95" s="95">
        <v>0</v>
      </c>
      <c r="AK95" s="95">
        <v>0</v>
      </c>
      <c r="AL95" s="95">
        <v>0</v>
      </c>
      <c r="AM95" s="95">
        <v>0</v>
      </c>
      <c r="AN95" s="95">
        <v>0</v>
      </c>
      <c r="AO95" s="95">
        <v>0</v>
      </c>
      <c r="AP95" s="95">
        <v>0</v>
      </c>
      <c r="AQ95" s="95">
        <v>0</v>
      </c>
      <c r="AR95" s="95">
        <v>0</v>
      </c>
      <c r="AS95" s="95">
        <v>0</v>
      </c>
      <c r="AT95" s="95">
        <v>0</v>
      </c>
      <c r="AU95" s="95">
        <v>0</v>
      </c>
      <c r="AV95" s="95">
        <v>0</v>
      </c>
      <c r="AW95" s="95">
        <v>0</v>
      </c>
      <c r="AX95" s="95">
        <v>0</v>
      </c>
      <c r="AY95" s="95">
        <v>0</v>
      </c>
      <c r="AZ95" s="95">
        <v>0</v>
      </c>
      <c r="BA95" s="95">
        <v>0</v>
      </c>
      <c r="BB95" s="95">
        <v>0</v>
      </c>
      <c r="BC95" s="95">
        <v>0</v>
      </c>
      <c r="BD95" s="95">
        <v>0</v>
      </c>
      <c r="BE95" s="95">
        <v>0</v>
      </c>
      <c r="BF95" s="95">
        <v>0</v>
      </c>
      <c r="BG95" s="95">
        <v>0</v>
      </c>
      <c r="BH95" s="95">
        <v>0</v>
      </c>
      <c r="BI95" s="95">
        <v>0</v>
      </c>
      <c r="BJ95" s="95">
        <v>0</v>
      </c>
      <c r="BK95" s="95">
        <v>0</v>
      </c>
      <c r="BL95" s="95">
        <v>0</v>
      </c>
      <c r="BM95" s="95">
        <v>0</v>
      </c>
      <c r="BN95" s="95">
        <v>0</v>
      </c>
      <c r="BO95" s="95">
        <v>0</v>
      </c>
      <c r="BP95" s="95">
        <v>0</v>
      </c>
      <c r="BQ95" s="95">
        <v>0</v>
      </c>
      <c r="BR95" s="95">
        <v>0</v>
      </c>
      <c r="BS95" s="95">
        <v>0</v>
      </c>
      <c r="BT95" s="95">
        <v>0</v>
      </c>
      <c r="BU95" s="95">
        <v>0</v>
      </c>
      <c r="BV95" s="95">
        <v>0</v>
      </c>
      <c r="BW95" s="95">
        <v>0</v>
      </c>
      <c r="BX95" s="95">
        <v>0</v>
      </c>
      <c r="BY95" s="95">
        <v>0</v>
      </c>
      <c r="BZ95" s="95">
        <v>0</v>
      </c>
      <c r="CA95" s="95">
        <v>0</v>
      </c>
      <c r="CB95" s="95">
        <v>0</v>
      </c>
      <c r="CC95" s="95">
        <v>0</v>
      </c>
      <c r="CD95" s="95">
        <v>0</v>
      </c>
      <c r="CE95" s="95">
        <v>0</v>
      </c>
      <c r="CF95" s="95">
        <v>0</v>
      </c>
      <c r="CG95" s="95">
        <v>0</v>
      </c>
      <c r="CH95" s="95">
        <v>0</v>
      </c>
      <c r="CI95" s="95">
        <v>0</v>
      </c>
      <c r="CJ95" s="95">
        <v>0</v>
      </c>
      <c r="CK95" s="95">
        <v>0</v>
      </c>
      <c r="CL95" s="95">
        <v>0</v>
      </c>
      <c r="CM95" s="95">
        <v>0</v>
      </c>
      <c r="CN95" s="95">
        <v>0</v>
      </c>
      <c r="CO95" s="95">
        <v>0</v>
      </c>
      <c r="CP95" s="95">
        <v>0</v>
      </c>
      <c r="CQ95" s="95">
        <v>0</v>
      </c>
      <c r="CR95" s="95">
        <v>0</v>
      </c>
      <c r="CS95" s="95">
        <v>0</v>
      </c>
      <c r="CT95" s="95">
        <v>0</v>
      </c>
      <c r="CU95" s="95">
        <v>0</v>
      </c>
      <c r="CV95" s="95">
        <v>0</v>
      </c>
      <c r="CW95" s="95">
        <v>0</v>
      </c>
      <c r="CX95" s="95">
        <v>0</v>
      </c>
      <c r="CY95" s="95">
        <v>0</v>
      </c>
      <c r="CZ95" s="95">
        <v>0</v>
      </c>
      <c r="DA95" s="95">
        <v>0</v>
      </c>
      <c r="DB95" s="95">
        <v>0</v>
      </c>
      <c r="DC95" s="95">
        <v>0</v>
      </c>
      <c r="DD95" s="95">
        <v>0</v>
      </c>
      <c r="DE95" s="95">
        <v>0</v>
      </c>
      <c r="DF95" s="95">
        <v>0</v>
      </c>
      <c r="DG95" s="95">
        <v>0</v>
      </c>
      <c r="DH95" s="95">
        <v>0</v>
      </c>
      <c r="DI95" s="95">
        <v>0</v>
      </c>
      <c r="DJ95" s="95">
        <v>0</v>
      </c>
      <c r="DK95" s="95">
        <v>0</v>
      </c>
      <c r="DL95" s="95">
        <v>0</v>
      </c>
      <c r="DM95" s="95">
        <v>0</v>
      </c>
      <c r="DN95" s="95">
        <v>0</v>
      </c>
      <c r="DO95" s="95">
        <v>0</v>
      </c>
      <c r="DP95" s="95">
        <v>0</v>
      </c>
      <c r="DQ95" s="95">
        <v>0</v>
      </c>
      <c r="DR95" s="95">
        <v>0</v>
      </c>
      <c r="DS95" s="95">
        <v>0</v>
      </c>
      <c r="DT95" s="95">
        <v>0</v>
      </c>
      <c r="DU95" s="95">
        <v>0</v>
      </c>
      <c r="DV95" s="95">
        <v>0</v>
      </c>
      <c r="DW95" s="95">
        <v>0</v>
      </c>
      <c r="DX95" s="95">
        <v>0</v>
      </c>
      <c r="DY95" s="95">
        <v>0</v>
      </c>
      <c r="DZ95" s="95">
        <v>0</v>
      </c>
      <c r="EA95" s="95">
        <v>0</v>
      </c>
      <c r="EB95" s="95">
        <v>0</v>
      </c>
      <c r="EC95" s="95">
        <v>0</v>
      </c>
      <c r="ED95" s="95">
        <v>0</v>
      </c>
      <c r="EE95" s="95">
        <v>0</v>
      </c>
      <c r="EF95" s="95">
        <v>0</v>
      </c>
      <c r="EG95" s="95">
        <v>0</v>
      </c>
      <c r="EH95" s="95">
        <v>0</v>
      </c>
      <c r="EI95" s="95">
        <v>0</v>
      </c>
      <c r="EJ95" s="95">
        <v>0</v>
      </c>
      <c r="EK95" s="95">
        <v>0</v>
      </c>
      <c r="EL95" s="95">
        <v>0</v>
      </c>
      <c r="EM95" s="95">
        <v>0</v>
      </c>
      <c r="EN95" s="95">
        <v>0</v>
      </c>
      <c r="EO95" s="95">
        <v>0</v>
      </c>
      <c r="EP95" s="95">
        <v>0</v>
      </c>
      <c r="EQ95" s="95">
        <v>0</v>
      </c>
      <c r="ER95" s="95">
        <v>0</v>
      </c>
      <c r="ES95" s="95">
        <v>0</v>
      </c>
      <c r="ET95" s="95">
        <v>0</v>
      </c>
      <c r="EU95" s="95">
        <v>0</v>
      </c>
      <c r="EV95" s="95">
        <v>0</v>
      </c>
      <c r="EW95" s="95">
        <v>0</v>
      </c>
      <c r="EX95" s="95">
        <v>0</v>
      </c>
      <c r="EY95" s="95">
        <v>0</v>
      </c>
      <c r="EZ95" s="95">
        <v>0</v>
      </c>
      <c r="FA95" s="95">
        <v>0</v>
      </c>
      <c r="FB95" s="95">
        <v>0</v>
      </c>
      <c r="FC95" s="95">
        <v>0</v>
      </c>
      <c r="FD95" s="95">
        <v>0</v>
      </c>
      <c r="FE95" s="95">
        <v>0</v>
      </c>
      <c r="FF95" s="95">
        <v>0</v>
      </c>
      <c r="FG95" s="95">
        <v>0</v>
      </c>
      <c r="FH95" s="95">
        <v>0</v>
      </c>
      <c r="FI95" s="95">
        <v>0</v>
      </c>
      <c r="FJ95" s="95">
        <v>0</v>
      </c>
      <c r="FK95" s="95">
        <v>0</v>
      </c>
      <c r="FL95" s="95">
        <v>0</v>
      </c>
      <c r="FM95" s="95">
        <v>0</v>
      </c>
      <c r="FN95" s="95">
        <v>0</v>
      </c>
      <c r="FO95" s="95">
        <v>0</v>
      </c>
      <c r="FP95" s="95">
        <v>0</v>
      </c>
      <c r="FQ95" s="95">
        <v>0</v>
      </c>
      <c r="FR95" s="95">
        <v>0</v>
      </c>
      <c r="FS95" s="95">
        <v>0</v>
      </c>
      <c r="FT95" s="95">
        <v>0</v>
      </c>
      <c r="FU95" s="95">
        <v>0</v>
      </c>
      <c r="FV95" s="95">
        <v>0</v>
      </c>
      <c r="FW95" s="95">
        <v>0</v>
      </c>
      <c r="FX95" s="95">
        <v>0</v>
      </c>
      <c r="FY95" s="95">
        <v>0</v>
      </c>
      <c r="FZ95" s="95">
        <v>0</v>
      </c>
      <c r="GA95" s="95">
        <v>0</v>
      </c>
      <c r="GB95" s="95">
        <v>0</v>
      </c>
      <c r="GC95" s="95">
        <v>0</v>
      </c>
      <c r="GD95" s="95">
        <v>0</v>
      </c>
      <c r="GE95" s="95">
        <v>0</v>
      </c>
      <c r="GF95" s="95">
        <v>0</v>
      </c>
      <c r="GG95" s="95">
        <v>0</v>
      </c>
      <c r="GH95" s="95">
        <v>0</v>
      </c>
      <c r="GI95" s="95">
        <v>0</v>
      </c>
      <c r="GJ95" s="95">
        <v>0</v>
      </c>
      <c r="GK95" s="95">
        <v>0</v>
      </c>
      <c r="GL95" s="95">
        <v>0</v>
      </c>
      <c r="GM95" s="95">
        <v>0</v>
      </c>
      <c r="GN95" s="95">
        <v>0</v>
      </c>
      <c r="GO95" s="95">
        <v>0</v>
      </c>
      <c r="GP95" s="95">
        <v>0</v>
      </c>
      <c r="GQ95" s="95">
        <v>0</v>
      </c>
      <c r="GR95" s="95">
        <v>0</v>
      </c>
      <c r="GS95" s="95">
        <v>0</v>
      </c>
      <c r="GT95" s="95">
        <v>0</v>
      </c>
      <c r="GU95" s="95">
        <v>0</v>
      </c>
      <c r="GV95" s="95">
        <v>0</v>
      </c>
      <c r="GW95" s="95">
        <v>0</v>
      </c>
      <c r="GX95" s="95">
        <v>0</v>
      </c>
      <c r="GY95" s="95">
        <v>0</v>
      </c>
      <c r="GZ95" s="95">
        <v>0</v>
      </c>
      <c r="HA95" s="95">
        <v>0</v>
      </c>
      <c r="HB95" s="95">
        <v>0</v>
      </c>
      <c r="HC95" s="95">
        <v>0</v>
      </c>
      <c r="HD95" s="95">
        <v>0</v>
      </c>
      <c r="HE95" s="95">
        <v>0</v>
      </c>
      <c r="HF95" s="95">
        <v>0</v>
      </c>
      <c r="HG95" s="95">
        <v>0</v>
      </c>
      <c r="HH95" s="95">
        <v>0</v>
      </c>
      <c r="HI95" s="95">
        <v>0</v>
      </c>
      <c r="HJ95" s="95">
        <v>0</v>
      </c>
      <c r="HK95" s="95">
        <v>0</v>
      </c>
      <c r="HL95" s="95">
        <v>0</v>
      </c>
      <c r="HM95" s="95">
        <v>0</v>
      </c>
      <c r="HN95" s="95">
        <v>0</v>
      </c>
      <c r="HO95" s="95">
        <v>0</v>
      </c>
      <c r="HP95" s="95">
        <v>0</v>
      </c>
      <c r="HQ95" s="95">
        <v>0</v>
      </c>
      <c r="HR95" s="95">
        <v>0</v>
      </c>
      <c r="HS95" s="95">
        <v>0</v>
      </c>
      <c r="HT95" s="95">
        <v>0</v>
      </c>
      <c r="HU95" s="95">
        <v>0</v>
      </c>
      <c r="HV95" s="95">
        <v>0</v>
      </c>
      <c r="HW95" s="95">
        <v>0</v>
      </c>
      <c r="HX95" s="95">
        <v>0</v>
      </c>
      <c r="HY95" s="95">
        <v>0</v>
      </c>
      <c r="HZ95" s="95">
        <v>0</v>
      </c>
      <c r="IA95" s="95">
        <v>0</v>
      </c>
      <c r="IB95" s="95">
        <v>0</v>
      </c>
      <c r="IC95" s="95">
        <v>0</v>
      </c>
      <c r="ID95" s="95">
        <v>0</v>
      </c>
      <c r="IE95" s="95">
        <v>0</v>
      </c>
      <c r="IF95" s="95">
        <v>0</v>
      </c>
      <c r="IG95" s="95">
        <v>0</v>
      </c>
      <c r="IH95" s="95">
        <v>0</v>
      </c>
      <c r="II95" s="95">
        <v>0</v>
      </c>
      <c r="IJ95" s="95">
        <v>0</v>
      </c>
      <c r="IK95" s="95">
        <v>0</v>
      </c>
      <c r="IL95" s="95">
        <v>0</v>
      </c>
      <c r="IM95" s="95">
        <v>0</v>
      </c>
      <c r="IN95" s="95">
        <v>0</v>
      </c>
      <c r="IO95" s="95">
        <v>0</v>
      </c>
      <c r="IP95" s="95">
        <v>0</v>
      </c>
      <c r="IQ95" s="95">
        <v>0</v>
      </c>
      <c r="IR95" s="95">
        <v>0</v>
      </c>
      <c r="IS95" s="95">
        <v>0</v>
      </c>
      <c r="IT95" s="95">
        <v>0</v>
      </c>
      <c r="IU95" s="95">
        <v>0</v>
      </c>
      <c r="IV95" s="95">
        <v>0</v>
      </c>
      <c r="IW95" s="95">
        <v>0</v>
      </c>
      <c r="IX95" s="95">
        <v>0</v>
      </c>
      <c r="IY95" s="95">
        <v>0</v>
      </c>
      <c r="IZ95" s="95">
        <v>0</v>
      </c>
      <c r="JA95" s="95">
        <v>0</v>
      </c>
      <c r="JB95" s="95">
        <v>0</v>
      </c>
      <c r="JC95" s="95">
        <v>0</v>
      </c>
      <c r="JD95" s="95">
        <v>0</v>
      </c>
      <c r="JE95" s="95">
        <v>0</v>
      </c>
      <c r="JF95" s="95">
        <v>0</v>
      </c>
      <c r="JG95" s="95">
        <v>0</v>
      </c>
      <c r="JH95" s="95">
        <v>0</v>
      </c>
      <c r="JI95" s="95">
        <v>0</v>
      </c>
      <c r="JJ95" s="95">
        <v>0</v>
      </c>
      <c r="JK95" s="95">
        <v>0</v>
      </c>
      <c r="JL95" s="95">
        <v>0</v>
      </c>
      <c r="JM95" s="95">
        <v>0</v>
      </c>
      <c r="JN95" s="95">
        <v>0</v>
      </c>
      <c r="JO95" s="95">
        <v>0</v>
      </c>
      <c r="JP95" s="95">
        <v>0</v>
      </c>
      <c r="JQ95" s="95">
        <v>0</v>
      </c>
      <c r="JR95" s="95">
        <v>0</v>
      </c>
      <c r="JS95" s="95">
        <v>0</v>
      </c>
      <c r="JT95" s="95">
        <v>0</v>
      </c>
      <c r="JU95" s="95">
        <v>0</v>
      </c>
      <c r="JV95" s="95">
        <v>0</v>
      </c>
      <c r="JW95" s="95">
        <v>0</v>
      </c>
      <c r="JX95" s="95">
        <v>0</v>
      </c>
      <c r="JY95" s="95">
        <v>0</v>
      </c>
      <c r="JZ95" s="95">
        <v>0</v>
      </c>
      <c r="KA95" s="95">
        <v>0</v>
      </c>
      <c r="KB95" s="95">
        <v>0</v>
      </c>
      <c r="KC95" s="95">
        <v>0</v>
      </c>
      <c r="KD95" s="95">
        <v>0</v>
      </c>
      <c r="KE95" s="95">
        <v>0</v>
      </c>
      <c r="KF95" s="95">
        <v>0</v>
      </c>
      <c r="KG95" s="95">
        <v>0</v>
      </c>
      <c r="KH95" s="95">
        <v>0</v>
      </c>
      <c r="KI95" s="95">
        <v>0</v>
      </c>
      <c r="KJ95" s="95">
        <v>0</v>
      </c>
      <c r="KK95" s="95">
        <v>0</v>
      </c>
      <c r="KL95" s="95">
        <v>0</v>
      </c>
      <c r="KM95" s="95">
        <v>0</v>
      </c>
      <c r="KN95" s="95">
        <v>0</v>
      </c>
      <c r="KO95" s="95">
        <v>0</v>
      </c>
      <c r="KP95" s="95">
        <v>0</v>
      </c>
      <c r="KQ95" s="95">
        <v>0</v>
      </c>
      <c r="KR95" s="95">
        <v>0</v>
      </c>
      <c r="KS95" s="95">
        <v>0</v>
      </c>
      <c r="KT95" s="95">
        <v>0</v>
      </c>
      <c r="KU95" s="95">
        <v>0</v>
      </c>
      <c r="KV95" s="95">
        <v>0</v>
      </c>
      <c r="KW95" s="95">
        <v>0</v>
      </c>
      <c r="KX95" s="95">
        <v>0</v>
      </c>
      <c r="KY95" s="95">
        <v>0</v>
      </c>
      <c r="KZ95" s="95">
        <v>0</v>
      </c>
      <c r="LA95" s="95">
        <v>0</v>
      </c>
      <c r="LB95" s="95">
        <v>0</v>
      </c>
      <c r="LC95" s="95">
        <v>0</v>
      </c>
      <c r="LD95" s="95">
        <v>0</v>
      </c>
      <c r="LE95" s="95">
        <v>0</v>
      </c>
      <c r="LF95" s="95">
        <v>0</v>
      </c>
      <c r="LG95" s="95">
        <v>0</v>
      </c>
      <c r="LH95" s="95">
        <v>0</v>
      </c>
      <c r="LI95" s="95">
        <v>0</v>
      </c>
      <c r="LJ95" s="95">
        <v>0</v>
      </c>
      <c r="LK95" s="95">
        <v>0</v>
      </c>
      <c r="LL95" s="95">
        <v>0</v>
      </c>
      <c r="LM95" s="95">
        <v>0</v>
      </c>
      <c r="LN95" s="95">
        <v>0</v>
      </c>
      <c r="LO95" s="95">
        <v>0</v>
      </c>
      <c r="LP95" s="95">
        <v>0</v>
      </c>
      <c r="LQ95" s="95">
        <v>0</v>
      </c>
      <c r="LR95" s="95">
        <v>0</v>
      </c>
      <c r="LS95" s="95">
        <v>0</v>
      </c>
      <c r="LT95" s="95">
        <v>0</v>
      </c>
      <c r="LU95" s="95">
        <v>0</v>
      </c>
      <c r="LV95" s="95">
        <v>0</v>
      </c>
      <c r="LW95" s="95">
        <v>0</v>
      </c>
      <c r="LX95" s="95">
        <v>0</v>
      </c>
      <c r="LY95" s="95">
        <v>0</v>
      </c>
      <c r="LZ95" s="95">
        <v>0</v>
      </c>
      <c r="MA95" s="95">
        <v>0</v>
      </c>
      <c r="MB95" s="95">
        <v>0</v>
      </c>
      <c r="MC95" s="95">
        <v>0</v>
      </c>
      <c r="MD95" s="95">
        <v>0</v>
      </c>
      <c r="ME95" s="95">
        <v>0</v>
      </c>
      <c r="MF95" s="95">
        <v>0</v>
      </c>
      <c r="MG95" s="95">
        <v>0</v>
      </c>
      <c r="MH95" s="95">
        <v>0</v>
      </c>
      <c r="MI95" s="95">
        <v>0</v>
      </c>
      <c r="MJ95" s="95">
        <v>0</v>
      </c>
      <c r="MK95" s="95">
        <v>0</v>
      </c>
      <c r="ML95" s="95">
        <v>0</v>
      </c>
      <c r="MM95" s="95">
        <v>0</v>
      </c>
      <c r="MN95" s="95">
        <v>0</v>
      </c>
      <c r="MO95" s="95">
        <v>0</v>
      </c>
      <c r="MP95" s="95">
        <v>0</v>
      </c>
      <c r="MQ95" s="95">
        <v>0</v>
      </c>
      <c r="MR95" s="95">
        <v>0</v>
      </c>
      <c r="MS95" s="95">
        <v>0</v>
      </c>
      <c r="MT95" s="95">
        <v>0</v>
      </c>
      <c r="MU95" s="95">
        <v>0</v>
      </c>
      <c r="MV95" s="95">
        <v>0</v>
      </c>
      <c r="MW95" s="95">
        <v>0</v>
      </c>
      <c r="MX95" s="95">
        <v>0</v>
      </c>
      <c r="MY95" s="95">
        <v>0</v>
      </c>
      <c r="MZ95" s="95">
        <v>0</v>
      </c>
      <c r="NA95" s="95">
        <v>0</v>
      </c>
      <c r="NB95" s="95">
        <v>0</v>
      </c>
      <c r="NC95" s="95">
        <v>0</v>
      </c>
      <c r="ND95" s="95">
        <v>0</v>
      </c>
      <c r="NE95" s="95">
        <v>0</v>
      </c>
      <c r="NF95" s="95">
        <v>0</v>
      </c>
      <c r="NG95" s="95">
        <v>0</v>
      </c>
      <c r="NH95" s="95">
        <v>0</v>
      </c>
      <c r="NI95" s="95">
        <v>0</v>
      </c>
      <c r="NJ95" s="95">
        <v>0</v>
      </c>
      <c r="NK95" s="95">
        <v>0</v>
      </c>
      <c r="NL95" s="95">
        <v>0</v>
      </c>
      <c r="NM95" s="95">
        <v>0</v>
      </c>
      <c r="NN95" s="95">
        <v>0</v>
      </c>
      <c r="NO95" s="95">
        <v>0</v>
      </c>
      <c r="NP95" s="95">
        <v>0</v>
      </c>
      <c r="NQ95" s="95">
        <v>0</v>
      </c>
      <c r="NR95" s="95">
        <v>0</v>
      </c>
      <c r="NS95" s="95">
        <v>0</v>
      </c>
      <c r="NT95" s="95">
        <v>0</v>
      </c>
      <c r="NU95" s="95">
        <v>0</v>
      </c>
      <c r="NV95" s="95">
        <v>0</v>
      </c>
      <c r="NW95" s="95">
        <v>0</v>
      </c>
      <c r="NX95" s="95">
        <v>0</v>
      </c>
      <c r="NY95" s="95">
        <v>0</v>
      </c>
      <c r="NZ95" s="95">
        <v>0</v>
      </c>
      <c r="OA95" s="95">
        <v>0</v>
      </c>
      <c r="OB95" s="95">
        <v>0</v>
      </c>
      <c r="OC95" s="95">
        <v>0</v>
      </c>
      <c r="OD95" s="95">
        <v>0</v>
      </c>
      <c r="OE95" s="95">
        <v>0</v>
      </c>
      <c r="OF95" s="95">
        <v>0</v>
      </c>
      <c r="OG95" s="95">
        <v>0</v>
      </c>
      <c r="OH95" s="95">
        <v>0</v>
      </c>
      <c r="OI95" s="95">
        <v>0</v>
      </c>
      <c r="OJ95" s="95">
        <v>0</v>
      </c>
      <c r="OK95" s="95">
        <v>0</v>
      </c>
      <c r="OL95" s="95">
        <v>0</v>
      </c>
      <c r="OM95" s="95">
        <v>0</v>
      </c>
      <c r="ON95" s="95">
        <v>0</v>
      </c>
      <c r="OO95" s="95">
        <v>0</v>
      </c>
      <c r="OP95" s="95">
        <v>0</v>
      </c>
      <c r="OQ95" s="95">
        <v>0</v>
      </c>
      <c r="OR95" s="95">
        <v>0</v>
      </c>
      <c r="OS95" s="95">
        <v>0</v>
      </c>
      <c r="OT95" s="95">
        <v>0</v>
      </c>
      <c r="OU95" s="95">
        <v>0</v>
      </c>
      <c r="OV95" s="95">
        <v>0</v>
      </c>
      <c r="OW95" s="95">
        <v>0</v>
      </c>
      <c r="OX95" s="95">
        <v>0</v>
      </c>
      <c r="OY95" s="95">
        <v>0</v>
      </c>
      <c r="OZ95" s="95">
        <v>0</v>
      </c>
      <c r="PA95" s="95">
        <v>0</v>
      </c>
      <c r="PB95" s="95">
        <v>0</v>
      </c>
      <c r="PC95" s="95">
        <v>0</v>
      </c>
      <c r="PD95" s="95">
        <v>0</v>
      </c>
      <c r="PE95" s="95">
        <v>0</v>
      </c>
      <c r="PF95" s="95">
        <v>0</v>
      </c>
      <c r="PG95" s="95">
        <v>0</v>
      </c>
      <c r="PH95" s="95">
        <v>0</v>
      </c>
      <c r="PI95" s="95">
        <v>0</v>
      </c>
      <c r="PJ95" s="95">
        <v>0</v>
      </c>
      <c r="PK95" s="95">
        <v>0</v>
      </c>
      <c r="PL95" s="95">
        <v>0</v>
      </c>
      <c r="PM95" s="95">
        <v>0</v>
      </c>
      <c r="PN95" s="95">
        <v>0</v>
      </c>
      <c r="PO95" s="95">
        <v>0</v>
      </c>
      <c r="PP95" s="95">
        <v>0</v>
      </c>
      <c r="PQ95" s="95">
        <v>0</v>
      </c>
      <c r="PR95" s="95">
        <v>0</v>
      </c>
      <c r="PS95" s="95">
        <v>0</v>
      </c>
      <c r="PT95" s="95">
        <v>0</v>
      </c>
      <c r="PU95" s="95">
        <v>0</v>
      </c>
      <c r="PV95" s="95">
        <v>0</v>
      </c>
      <c r="PW95" s="95">
        <v>0</v>
      </c>
      <c r="PX95" s="95">
        <v>0</v>
      </c>
      <c r="PY95" s="95">
        <v>0</v>
      </c>
      <c r="PZ95" s="95">
        <v>0</v>
      </c>
      <c r="QA95" s="95">
        <v>0</v>
      </c>
      <c r="QB95" s="95">
        <v>0</v>
      </c>
      <c r="QC95" s="95">
        <v>0</v>
      </c>
      <c r="QD95" s="95">
        <v>0</v>
      </c>
      <c r="QE95" s="95">
        <v>0</v>
      </c>
      <c r="QF95" s="95">
        <v>0</v>
      </c>
      <c r="QG95" s="95">
        <v>0</v>
      </c>
      <c r="QH95" s="95">
        <v>0</v>
      </c>
      <c r="QI95" s="95">
        <v>0</v>
      </c>
      <c r="QJ95" s="95">
        <v>0</v>
      </c>
      <c r="QK95" s="95">
        <v>0</v>
      </c>
      <c r="QL95" s="95">
        <v>0</v>
      </c>
      <c r="QM95" s="95">
        <v>0</v>
      </c>
      <c r="QN95" s="95">
        <v>0</v>
      </c>
      <c r="QO95" s="95">
        <v>0</v>
      </c>
      <c r="QP95" s="95">
        <v>0</v>
      </c>
      <c r="QQ95" s="95">
        <v>0</v>
      </c>
      <c r="QR95" s="95">
        <v>0</v>
      </c>
      <c r="QS95" s="95">
        <v>0</v>
      </c>
      <c r="QT95" s="95">
        <v>0</v>
      </c>
      <c r="QU95" s="95">
        <v>0</v>
      </c>
      <c r="QV95" s="95">
        <v>0</v>
      </c>
      <c r="QW95" s="95">
        <v>0</v>
      </c>
      <c r="QX95" s="95">
        <v>0</v>
      </c>
      <c r="QY95" s="95">
        <v>0</v>
      </c>
      <c r="QZ95" s="95">
        <v>0</v>
      </c>
      <c r="RA95" s="95">
        <v>0</v>
      </c>
      <c r="RB95" s="95">
        <v>0</v>
      </c>
      <c r="RC95" s="95">
        <v>0</v>
      </c>
      <c r="RD95" s="95">
        <v>0</v>
      </c>
      <c r="RE95" s="95">
        <v>0</v>
      </c>
      <c r="RF95" s="95">
        <v>0</v>
      </c>
      <c r="RG95" s="95">
        <v>0</v>
      </c>
      <c r="RH95" s="95">
        <v>0</v>
      </c>
      <c r="RI95" s="95">
        <v>0</v>
      </c>
      <c r="RJ95" s="95">
        <v>0</v>
      </c>
      <c r="RK95" s="95">
        <v>0</v>
      </c>
      <c r="RL95" s="95">
        <v>0</v>
      </c>
      <c r="RM95" s="95">
        <v>0</v>
      </c>
      <c r="RN95" s="95">
        <v>0</v>
      </c>
      <c r="RO95" s="95">
        <v>0</v>
      </c>
      <c r="RP95" s="95">
        <v>0</v>
      </c>
      <c r="RQ95" s="95">
        <v>0</v>
      </c>
      <c r="RR95" s="95">
        <v>0</v>
      </c>
      <c r="RS95" s="95">
        <v>0</v>
      </c>
      <c r="RT95" s="95">
        <v>0</v>
      </c>
      <c r="RU95" s="95">
        <v>0</v>
      </c>
      <c r="RV95" s="95">
        <v>0</v>
      </c>
      <c r="RW95" s="95">
        <v>0</v>
      </c>
      <c r="RX95" s="95">
        <v>0</v>
      </c>
      <c r="RY95" s="95">
        <v>0</v>
      </c>
      <c r="RZ95" s="95">
        <v>0</v>
      </c>
      <c r="SA95" s="95">
        <v>0</v>
      </c>
      <c r="SB95" s="95">
        <v>0</v>
      </c>
      <c r="SC95" s="95">
        <v>0</v>
      </c>
      <c r="SD95" s="95">
        <v>0</v>
      </c>
      <c r="SE95" s="95">
        <v>0</v>
      </c>
      <c r="SF95" s="95">
        <v>0</v>
      </c>
      <c r="SG95" s="95">
        <v>0</v>
      </c>
      <c r="SH95" s="95">
        <v>0</v>
      </c>
      <c r="SI95" s="95">
        <v>0</v>
      </c>
      <c r="SJ95" s="95">
        <v>0</v>
      </c>
      <c r="SK95" s="95">
        <v>0</v>
      </c>
      <c r="SL95" s="95">
        <v>0</v>
      </c>
      <c r="SM95" s="95">
        <v>0</v>
      </c>
      <c r="SN95" s="95">
        <v>0</v>
      </c>
      <c r="SO95" s="95">
        <v>0</v>
      </c>
      <c r="SP95" s="95">
        <v>0</v>
      </c>
      <c r="SQ95" s="95">
        <v>0</v>
      </c>
      <c r="SR95" s="95">
        <v>0</v>
      </c>
      <c r="SS95" s="95">
        <v>0</v>
      </c>
      <c r="ST95" s="95">
        <v>0</v>
      </c>
      <c r="SU95" s="95">
        <v>0</v>
      </c>
      <c r="SV95" s="95">
        <v>0</v>
      </c>
      <c r="SW95" s="95">
        <v>0</v>
      </c>
      <c r="SX95" s="95">
        <v>0</v>
      </c>
      <c r="SY95" s="95">
        <v>0</v>
      </c>
      <c r="SZ95" s="95">
        <v>0</v>
      </c>
      <c r="TA95" s="95">
        <v>0</v>
      </c>
      <c r="TB95" s="95">
        <v>0</v>
      </c>
      <c r="TC95" s="95">
        <v>0</v>
      </c>
      <c r="TD95" s="95">
        <v>0</v>
      </c>
      <c r="TE95" s="95">
        <v>0</v>
      </c>
      <c r="TF95" s="95">
        <v>0</v>
      </c>
      <c r="TG95" s="95">
        <v>0</v>
      </c>
      <c r="TH95" s="95">
        <v>0</v>
      </c>
      <c r="TI95" s="95">
        <v>0</v>
      </c>
      <c r="TJ95" s="95">
        <v>0</v>
      </c>
      <c r="TK95" s="95">
        <v>0</v>
      </c>
      <c r="TL95" s="95">
        <v>0</v>
      </c>
      <c r="TM95" s="95">
        <v>0</v>
      </c>
      <c r="TN95" s="95">
        <v>0</v>
      </c>
      <c r="TO95" s="95">
        <v>0</v>
      </c>
      <c r="TP95" s="95">
        <v>0</v>
      </c>
      <c r="TQ95" s="95">
        <v>0</v>
      </c>
      <c r="TR95" s="95">
        <v>0</v>
      </c>
      <c r="TS95" s="95">
        <v>0</v>
      </c>
      <c r="TT95" s="95">
        <v>0</v>
      </c>
      <c r="TU95" s="95">
        <v>0</v>
      </c>
      <c r="TV95" s="95">
        <v>0</v>
      </c>
      <c r="TW95" s="95">
        <v>0</v>
      </c>
      <c r="TX95" s="95">
        <v>0</v>
      </c>
      <c r="TY95" s="95">
        <v>0</v>
      </c>
      <c r="TZ95" s="95">
        <v>0</v>
      </c>
      <c r="UA95" s="95">
        <v>0</v>
      </c>
      <c r="UB95" s="95">
        <v>0</v>
      </c>
      <c r="UC95" s="95">
        <v>0</v>
      </c>
      <c r="UD95" s="95">
        <v>0</v>
      </c>
      <c r="UE95" s="95">
        <v>0</v>
      </c>
      <c r="UF95" s="95">
        <v>0</v>
      </c>
      <c r="UG95" s="95">
        <v>0</v>
      </c>
      <c r="UH95" s="95">
        <v>0</v>
      </c>
      <c r="UI95" s="95">
        <v>0</v>
      </c>
      <c r="UJ95" s="95">
        <v>0</v>
      </c>
      <c r="UK95" s="95">
        <v>0</v>
      </c>
      <c r="UL95" s="95">
        <v>0</v>
      </c>
      <c r="UM95" s="95">
        <v>0</v>
      </c>
      <c r="UN95" s="95">
        <v>0</v>
      </c>
      <c r="UO95" s="95">
        <v>0</v>
      </c>
      <c r="UP95" s="95">
        <v>0</v>
      </c>
      <c r="UQ95" s="95">
        <v>0</v>
      </c>
      <c r="UR95" s="95">
        <v>0</v>
      </c>
      <c r="US95" s="95">
        <v>0</v>
      </c>
      <c r="UT95" s="95">
        <v>0</v>
      </c>
      <c r="UU95" s="95">
        <v>0</v>
      </c>
      <c r="UV95" s="95">
        <v>0</v>
      </c>
      <c r="UW95" s="95">
        <v>0</v>
      </c>
      <c r="UX95" s="95">
        <v>0</v>
      </c>
      <c r="UY95" s="95">
        <v>0</v>
      </c>
      <c r="UZ95" s="95">
        <v>0</v>
      </c>
      <c r="VA95" s="95">
        <v>0</v>
      </c>
      <c r="VB95" s="95">
        <v>0</v>
      </c>
      <c r="VC95" s="95">
        <v>0</v>
      </c>
      <c r="VD95" s="95">
        <v>0</v>
      </c>
      <c r="VE95" s="95">
        <v>0</v>
      </c>
      <c r="VF95" s="95">
        <v>0</v>
      </c>
      <c r="VG95" s="95">
        <v>0</v>
      </c>
      <c r="VH95" s="95">
        <v>0</v>
      </c>
      <c r="VI95" s="95">
        <v>0</v>
      </c>
      <c r="VJ95" s="95">
        <v>0</v>
      </c>
      <c r="VK95" s="95">
        <v>0</v>
      </c>
      <c r="VL95" s="95">
        <v>0</v>
      </c>
      <c r="VM95" s="95">
        <v>0</v>
      </c>
      <c r="VN95" s="95">
        <v>0</v>
      </c>
      <c r="VO95" s="95">
        <v>0</v>
      </c>
      <c r="VP95" s="95">
        <v>0</v>
      </c>
      <c r="VQ95" s="95">
        <v>0</v>
      </c>
      <c r="VR95" s="95">
        <v>0</v>
      </c>
      <c r="VS95" s="95">
        <v>0</v>
      </c>
      <c r="VT95" s="95">
        <v>0</v>
      </c>
      <c r="VU95" s="95">
        <v>0</v>
      </c>
      <c r="VV95" s="95">
        <v>0</v>
      </c>
      <c r="VW95" s="95">
        <v>0</v>
      </c>
      <c r="VX95" s="95">
        <v>0</v>
      </c>
      <c r="VY95" s="95">
        <v>0</v>
      </c>
      <c r="VZ95" s="95">
        <v>0</v>
      </c>
      <c r="WA95" s="95">
        <v>0</v>
      </c>
      <c r="WB95" s="95">
        <v>0</v>
      </c>
      <c r="WC95" s="95">
        <v>0</v>
      </c>
      <c r="WD95" s="95">
        <v>0</v>
      </c>
      <c r="WE95" s="95">
        <v>0</v>
      </c>
      <c r="WF95" s="95">
        <v>0</v>
      </c>
      <c r="WG95" s="95">
        <v>0</v>
      </c>
      <c r="WH95" s="95">
        <v>0</v>
      </c>
      <c r="WI95" s="95">
        <v>0</v>
      </c>
      <c r="WJ95" s="95">
        <v>0</v>
      </c>
      <c r="WK95" s="95">
        <v>0</v>
      </c>
      <c r="WL95" s="95">
        <v>0</v>
      </c>
      <c r="WM95" s="95">
        <v>0</v>
      </c>
      <c r="WN95" s="95">
        <v>0</v>
      </c>
      <c r="WO95" s="95">
        <v>0</v>
      </c>
      <c r="WP95" s="95">
        <v>0</v>
      </c>
      <c r="WQ95" s="95">
        <v>0</v>
      </c>
      <c r="WR95" s="95">
        <v>0</v>
      </c>
      <c r="WS95" s="95">
        <v>0</v>
      </c>
      <c r="WT95" s="95">
        <v>0</v>
      </c>
      <c r="WU95" s="95">
        <v>0</v>
      </c>
      <c r="WV95" s="95">
        <v>0</v>
      </c>
      <c r="WW95" s="95">
        <v>0</v>
      </c>
      <c r="WX95" s="95">
        <v>0</v>
      </c>
      <c r="WY95" s="95">
        <v>0</v>
      </c>
      <c r="WZ95" s="95">
        <v>0</v>
      </c>
      <c r="XA95" s="95">
        <v>0</v>
      </c>
      <c r="XB95" s="95">
        <v>0</v>
      </c>
      <c r="XC95" s="95">
        <v>0</v>
      </c>
      <c r="XD95" s="95">
        <v>0</v>
      </c>
      <c r="XE95" s="95">
        <v>0</v>
      </c>
      <c r="XF95" s="95">
        <v>0</v>
      </c>
      <c r="XG95" s="95">
        <v>0</v>
      </c>
      <c r="XH95" s="95">
        <v>0</v>
      </c>
      <c r="XI95" s="95">
        <v>0</v>
      </c>
      <c r="XJ95" s="95">
        <v>0</v>
      </c>
      <c r="XK95" s="95">
        <v>0</v>
      </c>
      <c r="XL95" s="95">
        <v>0</v>
      </c>
      <c r="XM95" s="95">
        <v>0</v>
      </c>
      <c r="XN95" s="95">
        <v>0</v>
      </c>
      <c r="XO95" s="95">
        <v>0</v>
      </c>
      <c r="XP95" s="95">
        <v>0</v>
      </c>
      <c r="XQ95" s="95">
        <v>0</v>
      </c>
      <c r="XR95" s="95">
        <v>0</v>
      </c>
      <c r="XS95" s="95">
        <v>0</v>
      </c>
      <c r="XT95" s="95">
        <v>0</v>
      </c>
      <c r="XU95" s="95">
        <v>0</v>
      </c>
      <c r="XV95" s="95">
        <v>0</v>
      </c>
      <c r="XW95" s="95">
        <v>0</v>
      </c>
      <c r="XX95" s="95">
        <v>0</v>
      </c>
      <c r="XY95" s="95">
        <v>0</v>
      </c>
      <c r="XZ95" s="95">
        <v>0</v>
      </c>
      <c r="YA95" s="95">
        <v>0</v>
      </c>
      <c r="YB95" s="95">
        <v>0</v>
      </c>
      <c r="YC95" s="95">
        <v>0</v>
      </c>
      <c r="YD95" s="95">
        <v>0</v>
      </c>
      <c r="YE95" s="23"/>
    </row>
    <row r="96" spans="1:655" x14ac:dyDescent="0.55000000000000004">
      <c r="A96" t="s">
        <v>15</v>
      </c>
      <c r="B96" s="95">
        <v>0</v>
      </c>
      <c r="C96" s="95">
        <v>0</v>
      </c>
      <c r="D96" s="95">
        <v>0</v>
      </c>
      <c r="E96" s="95">
        <v>0</v>
      </c>
      <c r="F96" s="95">
        <v>0</v>
      </c>
      <c r="G96" s="95">
        <v>0</v>
      </c>
      <c r="H96" s="95">
        <v>0</v>
      </c>
      <c r="I96" s="95">
        <v>0</v>
      </c>
      <c r="J96" s="95">
        <v>0</v>
      </c>
      <c r="K96" s="95">
        <v>0</v>
      </c>
      <c r="L96" s="95">
        <v>0</v>
      </c>
      <c r="M96" s="95">
        <v>0</v>
      </c>
      <c r="N96" s="95">
        <v>0</v>
      </c>
      <c r="O96" s="95">
        <v>0</v>
      </c>
      <c r="P96" s="95">
        <v>0</v>
      </c>
      <c r="Q96" s="95">
        <v>0</v>
      </c>
      <c r="R96" s="95">
        <v>0</v>
      </c>
      <c r="S96" s="95">
        <v>0</v>
      </c>
      <c r="T96" s="95">
        <v>0</v>
      </c>
      <c r="U96" s="95">
        <v>0</v>
      </c>
      <c r="V96" s="95">
        <v>0</v>
      </c>
      <c r="W96" s="95">
        <v>0</v>
      </c>
      <c r="X96" s="95">
        <v>0</v>
      </c>
      <c r="Y96" s="95">
        <v>0</v>
      </c>
      <c r="Z96" s="95">
        <v>0</v>
      </c>
      <c r="AA96" s="95">
        <v>0</v>
      </c>
      <c r="AB96" s="95">
        <v>0</v>
      </c>
      <c r="AC96" s="95">
        <v>0</v>
      </c>
      <c r="AD96" s="95">
        <v>0</v>
      </c>
      <c r="AE96" s="95">
        <v>0</v>
      </c>
      <c r="AF96" s="95">
        <v>0</v>
      </c>
      <c r="AG96" s="95">
        <v>0</v>
      </c>
      <c r="AH96" s="95">
        <v>0</v>
      </c>
      <c r="AI96" s="95">
        <v>0</v>
      </c>
      <c r="AJ96" s="95">
        <v>0</v>
      </c>
      <c r="AK96" s="95">
        <v>0</v>
      </c>
      <c r="AL96" s="95">
        <v>0</v>
      </c>
      <c r="AM96" s="95">
        <v>0</v>
      </c>
      <c r="AN96" s="95">
        <v>0</v>
      </c>
      <c r="AO96" s="95">
        <v>0</v>
      </c>
      <c r="AP96" s="95">
        <v>0</v>
      </c>
      <c r="AQ96" s="95">
        <v>0</v>
      </c>
      <c r="AR96" s="95">
        <v>0</v>
      </c>
      <c r="AS96" s="95">
        <v>0</v>
      </c>
      <c r="AT96" s="95">
        <v>0</v>
      </c>
      <c r="AU96" s="95">
        <v>0</v>
      </c>
      <c r="AV96" s="95">
        <v>0</v>
      </c>
      <c r="AW96" s="95">
        <v>0</v>
      </c>
      <c r="AX96" s="95">
        <v>0</v>
      </c>
      <c r="AY96" s="95">
        <v>0</v>
      </c>
      <c r="AZ96" s="95">
        <v>0</v>
      </c>
      <c r="BA96" s="95">
        <v>0</v>
      </c>
      <c r="BB96" s="95">
        <v>0</v>
      </c>
      <c r="BC96" s="95">
        <v>0</v>
      </c>
      <c r="BD96" s="95">
        <v>0</v>
      </c>
      <c r="BE96" s="95">
        <v>0</v>
      </c>
      <c r="BF96" s="95">
        <v>0</v>
      </c>
      <c r="BG96" s="95">
        <v>0</v>
      </c>
      <c r="BH96" s="95">
        <v>0</v>
      </c>
      <c r="BI96" s="95">
        <v>0</v>
      </c>
      <c r="BJ96" s="95">
        <v>0</v>
      </c>
      <c r="BK96" s="95">
        <v>0</v>
      </c>
      <c r="BL96" s="95">
        <v>0</v>
      </c>
      <c r="BM96" s="95">
        <v>0</v>
      </c>
      <c r="BN96" s="95">
        <v>0</v>
      </c>
      <c r="BO96" s="95">
        <v>0</v>
      </c>
      <c r="BP96" s="95">
        <v>0</v>
      </c>
      <c r="BQ96" s="95">
        <v>0</v>
      </c>
      <c r="BR96" s="95">
        <v>0</v>
      </c>
      <c r="BS96" s="95">
        <v>0</v>
      </c>
      <c r="BT96" s="95">
        <v>0</v>
      </c>
      <c r="BU96" s="95">
        <v>0</v>
      </c>
      <c r="BV96" s="95">
        <v>0</v>
      </c>
      <c r="BW96" s="95">
        <v>0</v>
      </c>
      <c r="BX96" s="95">
        <v>0</v>
      </c>
      <c r="BY96" s="95">
        <v>0</v>
      </c>
      <c r="BZ96" s="95">
        <v>0</v>
      </c>
      <c r="CA96" s="95">
        <v>0</v>
      </c>
      <c r="CB96" s="95">
        <v>0</v>
      </c>
      <c r="CC96" s="95">
        <v>0</v>
      </c>
      <c r="CD96" s="95">
        <v>0</v>
      </c>
      <c r="CE96" s="95">
        <v>0</v>
      </c>
      <c r="CF96" s="95">
        <v>0</v>
      </c>
      <c r="CG96" s="95">
        <v>0</v>
      </c>
      <c r="CH96" s="95">
        <v>0</v>
      </c>
      <c r="CI96" s="95">
        <v>0</v>
      </c>
      <c r="CJ96" s="95">
        <v>0</v>
      </c>
      <c r="CK96" s="95">
        <v>0</v>
      </c>
      <c r="CL96" s="95">
        <v>0</v>
      </c>
      <c r="CM96" s="95">
        <v>0</v>
      </c>
      <c r="CN96" s="95">
        <v>0</v>
      </c>
      <c r="CO96" s="95">
        <v>0</v>
      </c>
      <c r="CP96" s="95">
        <v>0</v>
      </c>
      <c r="CQ96" s="95">
        <v>0</v>
      </c>
      <c r="CR96" s="95">
        <v>0</v>
      </c>
      <c r="CS96" s="95">
        <v>0</v>
      </c>
      <c r="CT96" s="95">
        <v>0</v>
      </c>
      <c r="CU96" s="95">
        <v>0</v>
      </c>
      <c r="CV96" s="95">
        <v>0</v>
      </c>
      <c r="CW96" s="95">
        <v>0</v>
      </c>
      <c r="CX96" s="95">
        <v>0</v>
      </c>
      <c r="CY96" s="95">
        <v>0</v>
      </c>
      <c r="CZ96" s="95">
        <v>0</v>
      </c>
      <c r="DA96" s="95">
        <v>0</v>
      </c>
      <c r="DB96" s="95">
        <v>0</v>
      </c>
      <c r="DC96" s="95">
        <v>0</v>
      </c>
      <c r="DD96" s="95">
        <v>0</v>
      </c>
      <c r="DE96" s="95">
        <v>0</v>
      </c>
      <c r="DF96" s="95">
        <v>0</v>
      </c>
      <c r="DG96" s="95">
        <v>0</v>
      </c>
      <c r="DH96" s="95">
        <v>0</v>
      </c>
      <c r="DI96" s="95">
        <v>0</v>
      </c>
      <c r="DJ96" s="95">
        <v>0</v>
      </c>
      <c r="DK96" s="95">
        <v>0</v>
      </c>
      <c r="DL96" s="95">
        <v>0</v>
      </c>
      <c r="DM96" s="95">
        <v>0</v>
      </c>
      <c r="DN96" s="95">
        <v>0</v>
      </c>
      <c r="DO96" s="95">
        <v>0</v>
      </c>
      <c r="DP96" s="95">
        <v>0</v>
      </c>
      <c r="DQ96" s="95">
        <v>0</v>
      </c>
      <c r="DR96" s="95">
        <v>0</v>
      </c>
      <c r="DS96" s="95">
        <v>0</v>
      </c>
      <c r="DT96" s="95">
        <v>0</v>
      </c>
      <c r="DU96" s="95">
        <v>0</v>
      </c>
      <c r="DV96" s="95">
        <v>0</v>
      </c>
      <c r="DW96" s="95">
        <v>0</v>
      </c>
      <c r="DX96" s="95">
        <v>0</v>
      </c>
      <c r="DY96" s="95">
        <v>0</v>
      </c>
      <c r="DZ96" s="95">
        <v>0</v>
      </c>
      <c r="EA96" s="95">
        <v>0</v>
      </c>
      <c r="EB96" s="95">
        <v>0</v>
      </c>
      <c r="EC96" s="95">
        <v>0</v>
      </c>
      <c r="ED96" s="95">
        <v>0</v>
      </c>
      <c r="EE96" s="95">
        <v>0</v>
      </c>
      <c r="EF96" s="95">
        <v>0</v>
      </c>
      <c r="EG96" s="95">
        <v>0</v>
      </c>
      <c r="EH96" s="95">
        <v>0</v>
      </c>
      <c r="EI96" s="95">
        <v>0</v>
      </c>
      <c r="EJ96" s="95">
        <v>0</v>
      </c>
      <c r="EK96" s="95">
        <v>0</v>
      </c>
      <c r="EL96" s="95">
        <v>0</v>
      </c>
      <c r="EM96" s="95">
        <v>0</v>
      </c>
      <c r="EN96" s="95">
        <v>0</v>
      </c>
      <c r="EO96" s="95">
        <v>0</v>
      </c>
      <c r="EP96" s="95">
        <v>0</v>
      </c>
      <c r="EQ96" s="95">
        <v>0</v>
      </c>
      <c r="ER96" s="95">
        <v>0</v>
      </c>
      <c r="ES96" s="95">
        <v>0</v>
      </c>
      <c r="ET96" s="95">
        <v>0</v>
      </c>
      <c r="EU96" s="95">
        <v>0</v>
      </c>
      <c r="EV96" s="95">
        <v>0</v>
      </c>
      <c r="EW96" s="95">
        <v>0</v>
      </c>
      <c r="EX96" s="95">
        <v>0</v>
      </c>
      <c r="EY96" s="95">
        <v>0</v>
      </c>
      <c r="EZ96" s="95">
        <v>0</v>
      </c>
      <c r="FA96" s="95">
        <v>0</v>
      </c>
      <c r="FB96" s="95">
        <v>0</v>
      </c>
      <c r="FC96" s="95">
        <v>0</v>
      </c>
      <c r="FD96" s="95">
        <v>0</v>
      </c>
      <c r="FE96" s="95">
        <v>0</v>
      </c>
      <c r="FF96" s="95">
        <v>0</v>
      </c>
      <c r="FG96" s="95">
        <v>0</v>
      </c>
      <c r="FH96" s="95">
        <v>0</v>
      </c>
      <c r="FI96" s="95">
        <v>0</v>
      </c>
      <c r="FJ96" s="95">
        <v>0</v>
      </c>
      <c r="FK96" s="95">
        <v>0</v>
      </c>
      <c r="FL96" s="95">
        <v>0</v>
      </c>
      <c r="FM96" s="95">
        <v>0</v>
      </c>
      <c r="FN96" s="95">
        <v>0</v>
      </c>
      <c r="FO96" s="95">
        <v>0</v>
      </c>
      <c r="FP96" s="95">
        <v>0</v>
      </c>
      <c r="FQ96" s="95">
        <v>0</v>
      </c>
      <c r="FR96" s="95">
        <v>0</v>
      </c>
      <c r="FS96" s="95">
        <v>0</v>
      </c>
      <c r="FT96" s="95">
        <v>0</v>
      </c>
      <c r="FU96" s="95">
        <v>0</v>
      </c>
      <c r="FV96" s="95">
        <v>0</v>
      </c>
      <c r="FW96" s="95">
        <v>0</v>
      </c>
      <c r="FX96" s="95">
        <v>0</v>
      </c>
      <c r="FY96" s="95">
        <v>0</v>
      </c>
      <c r="FZ96" s="95">
        <v>0</v>
      </c>
      <c r="GA96" s="95">
        <v>0</v>
      </c>
      <c r="GB96" s="95">
        <v>0</v>
      </c>
      <c r="GC96" s="95">
        <v>0</v>
      </c>
      <c r="GD96" s="95">
        <v>0</v>
      </c>
      <c r="GE96" s="95">
        <v>0</v>
      </c>
      <c r="GF96" s="95">
        <v>0</v>
      </c>
      <c r="GG96" s="95">
        <v>0</v>
      </c>
      <c r="GH96" s="95">
        <v>0</v>
      </c>
      <c r="GI96" s="95">
        <v>0</v>
      </c>
      <c r="GJ96" s="95">
        <v>0</v>
      </c>
      <c r="GK96" s="95">
        <v>0</v>
      </c>
      <c r="GL96" s="95">
        <v>0</v>
      </c>
      <c r="GM96" s="95">
        <v>0</v>
      </c>
      <c r="GN96" s="95">
        <v>0</v>
      </c>
      <c r="GO96" s="95">
        <v>0</v>
      </c>
      <c r="GP96" s="95">
        <v>0</v>
      </c>
      <c r="GQ96" s="95">
        <v>0</v>
      </c>
      <c r="GR96" s="95">
        <v>0</v>
      </c>
      <c r="GS96" s="95">
        <v>0</v>
      </c>
      <c r="GT96" s="95">
        <v>0</v>
      </c>
      <c r="GU96" s="95">
        <v>0</v>
      </c>
      <c r="GV96" s="95">
        <v>0</v>
      </c>
      <c r="GW96" s="95">
        <v>0</v>
      </c>
      <c r="GX96" s="95">
        <v>0</v>
      </c>
      <c r="GY96" s="95">
        <v>0</v>
      </c>
      <c r="GZ96" s="95">
        <v>0</v>
      </c>
      <c r="HA96" s="95">
        <v>0</v>
      </c>
      <c r="HB96" s="95">
        <v>0</v>
      </c>
      <c r="HC96" s="95">
        <v>0</v>
      </c>
      <c r="HD96" s="95">
        <v>0</v>
      </c>
      <c r="HE96" s="95">
        <v>0</v>
      </c>
      <c r="HF96" s="95">
        <v>0</v>
      </c>
      <c r="HG96" s="95">
        <v>0</v>
      </c>
      <c r="HH96" s="95">
        <v>0</v>
      </c>
      <c r="HI96" s="95">
        <v>0</v>
      </c>
      <c r="HJ96" s="95">
        <v>0</v>
      </c>
      <c r="HK96" s="95">
        <v>0</v>
      </c>
      <c r="HL96" s="95">
        <v>0</v>
      </c>
      <c r="HM96" s="95">
        <v>0</v>
      </c>
      <c r="HN96" s="95">
        <v>0</v>
      </c>
      <c r="HO96" s="95">
        <v>0</v>
      </c>
      <c r="HP96" s="95">
        <v>0</v>
      </c>
      <c r="HQ96" s="95">
        <v>0</v>
      </c>
      <c r="HR96" s="95">
        <v>0</v>
      </c>
      <c r="HS96" s="95">
        <v>0</v>
      </c>
      <c r="HT96" s="95">
        <v>0</v>
      </c>
      <c r="HU96" s="95">
        <v>0</v>
      </c>
      <c r="HV96" s="95">
        <v>0</v>
      </c>
      <c r="HW96" s="95">
        <v>0</v>
      </c>
      <c r="HX96" s="95">
        <v>0</v>
      </c>
      <c r="HY96" s="95">
        <v>0</v>
      </c>
      <c r="HZ96" s="95">
        <v>0</v>
      </c>
      <c r="IA96" s="95">
        <v>0</v>
      </c>
      <c r="IB96" s="95">
        <v>0</v>
      </c>
      <c r="IC96" s="95">
        <v>0</v>
      </c>
      <c r="ID96" s="95">
        <v>0</v>
      </c>
      <c r="IE96" s="95">
        <v>0</v>
      </c>
      <c r="IF96" s="95">
        <v>0</v>
      </c>
      <c r="IG96" s="95">
        <v>0</v>
      </c>
      <c r="IH96" s="95">
        <v>0</v>
      </c>
      <c r="II96" s="95">
        <v>0</v>
      </c>
      <c r="IJ96" s="95">
        <v>0</v>
      </c>
      <c r="IK96" s="95">
        <v>0</v>
      </c>
      <c r="IL96" s="95">
        <v>0</v>
      </c>
      <c r="IM96" s="95">
        <v>0</v>
      </c>
      <c r="IN96" s="95">
        <v>0</v>
      </c>
      <c r="IO96" s="95">
        <v>0</v>
      </c>
      <c r="IP96" s="95">
        <v>0</v>
      </c>
      <c r="IQ96" s="95">
        <v>0</v>
      </c>
      <c r="IR96" s="95">
        <v>0</v>
      </c>
      <c r="IS96" s="95">
        <v>0</v>
      </c>
      <c r="IT96" s="95">
        <v>0</v>
      </c>
      <c r="IU96" s="95">
        <v>0</v>
      </c>
      <c r="IV96" s="95">
        <v>0</v>
      </c>
      <c r="IW96" s="95">
        <v>0</v>
      </c>
      <c r="IX96" s="95">
        <v>0</v>
      </c>
      <c r="IY96" s="95">
        <v>0</v>
      </c>
      <c r="IZ96" s="95">
        <v>0</v>
      </c>
      <c r="JA96" s="95">
        <v>0</v>
      </c>
      <c r="JB96" s="95">
        <v>0</v>
      </c>
      <c r="JC96" s="95">
        <v>0</v>
      </c>
      <c r="JD96" s="95">
        <v>0</v>
      </c>
      <c r="JE96" s="95">
        <v>0</v>
      </c>
      <c r="JF96" s="95">
        <v>0</v>
      </c>
      <c r="JG96" s="95">
        <v>0</v>
      </c>
      <c r="JH96" s="95">
        <v>0</v>
      </c>
      <c r="JI96" s="95">
        <v>0</v>
      </c>
      <c r="JJ96" s="95">
        <v>0</v>
      </c>
      <c r="JK96" s="95">
        <v>0</v>
      </c>
      <c r="JL96" s="95">
        <v>0</v>
      </c>
      <c r="JM96" s="95">
        <v>0</v>
      </c>
      <c r="JN96" s="95">
        <v>0</v>
      </c>
      <c r="JO96" s="95">
        <v>0</v>
      </c>
      <c r="JP96" s="95">
        <v>0</v>
      </c>
      <c r="JQ96" s="95">
        <v>0</v>
      </c>
      <c r="JR96" s="95">
        <v>0</v>
      </c>
      <c r="JS96" s="95">
        <v>0</v>
      </c>
      <c r="JT96" s="95">
        <v>0</v>
      </c>
      <c r="JU96" s="95">
        <v>0</v>
      </c>
      <c r="JV96" s="95">
        <v>0</v>
      </c>
      <c r="JW96" s="95">
        <v>0</v>
      </c>
      <c r="JX96" s="95">
        <v>0</v>
      </c>
      <c r="JY96" s="95">
        <v>0</v>
      </c>
      <c r="JZ96" s="95">
        <v>0</v>
      </c>
      <c r="KA96" s="95">
        <v>0</v>
      </c>
      <c r="KB96" s="95">
        <v>0</v>
      </c>
      <c r="KC96" s="95">
        <v>0</v>
      </c>
      <c r="KD96" s="95">
        <v>0</v>
      </c>
      <c r="KE96" s="95">
        <v>0</v>
      </c>
      <c r="KF96" s="95">
        <v>0</v>
      </c>
      <c r="KG96" s="95">
        <v>0</v>
      </c>
      <c r="KH96" s="95">
        <v>0</v>
      </c>
      <c r="KI96" s="95">
        <v>0</v>
      </c>
      <c r="KJ96" s="95">
        <v>0</v>
      </c>
      <c r="KK96" s="95">
        <v>0</v>
      </c>
      <c r="KL96" s="95">
        <v>0</v>
      </c>
      <c r="KM96" s="95">
        <v>0</v>
      </c>
      <c r="KN96" s="95">
        <v>0</v>
      </c>
      <c r="KO96" s="95">
        <v>0</v>
      </c>
      <c r="KP96" s="95">
        <v>0</v>
      </c>
      <c r="KQ96" s="95">
        <v>0</v>
      </c>
      <c r="KR96" s="95">
        <v>0</v>
      </c>
      <c r="KS96" s="95">
        <v>0</v>
      </c>
      <c r="KT96" s="95">
        <v>0</v>
      </c>
      <c r="KU96" s="95">
        <v>0</v>
      </c>
      <c r="KV96" s="95">
        <v>0</v>
      </c>
      <c r="KW96" s="95">
        <v>0</v>
      </c>
      <c r="KX96" s="95">
        <v>0</v>
      </c>
      <c r="KY96" s="95">
        <v>0</v>
      </c>
      <c r="KZ96" s="95">
        <v>0</v>
      </c>
      <c r="LA96" s="95">
        <v>0</v>
      </c>
      <c r="LB96" s="95">
        <v>0</v>
      </c>
      <c r="LC96" s="95">
        <v>0</v>
      </c>
      <c r="LD96" s="95">
        <v>0</v>
      </c>
      <c r="LE96" s="95">
        <v>0</v>
      </c>
      <c r="LF96" s="95">
        <v>0</v>
      </c>
      <c r="LG96" s="95">
        <v>0</v>
      </c>
      <c r="LH96" s="95">
        <v>0</v>
      </c>
      <c r="LI96" s="95">
        <v>0</v>
      </c>
      <c r="LJ96" s="95">
        <v>0</v>
      </c>
      <c r="LK96" s="95">
        <v>0</v>
      </c>
      <c r="LL96" s="95">
        <v>0</v>
      </c>
      <c r="LM96" s="95">
        <v>0</v>
      </c>
      <c r="LN96" s="95">
        <v>0</v>
      </c>
      <c r="LO96" s="95">
        <v>0</v>
      </c>
      <c r="LP96" s="95">
        <v>0</v>
      </c>
      <c r="LQ96" s="95">
        <v>0</v>
      </c>
      <c r="LR96" s="95">
        <v>0</v>
      </c>
      <c r="LS96" s="95">
        <v>0</v>
      </c>
      <c r="LT96" s="95">
        <v>0</v>
      </c>
      <c r="LU96" s="95">
        <v>0</v>
      </c>
      <c r="LV96" s="95">
        <v>0</v>
      </c>
      <c r="LW96" s="95">
        <v>0</v>
      </c>
      <c r="LX96" s="95">
        <v>0</v>
      </c>
      <c r="LY96" s="95">
        <v>0</v>
      </c>
      <c r="LZ96" s="95">
        <v>0</v>
      </c>
      <c r="MA96" s="95">
        <v>0</v>
      </c>
      <c r="MB96" s="95">
        <v>0</v>
      </c>
      <c r="MC96" s="95">
        <v>0</v>
      </c>
      <c r="MD96" s="95">
        <v>0</v>
      </c>
      <c r="ME96" s="95">
        <v>0</v>
      </c>
      <c r="MF96" s="95">
        <v>0</v>
      </c>
      <c r="MG96" s="95">
        <v>0</v>
      </c>
      <c r="MH96" s="95">
        <v>0</v>
      </c>
      <c r="MI96" s="95">
        <v>0</v>
      </c>
      <c r="MJ96" s="95">
        <v>0</v>
      </c>
      <c r="MK96" s="95">
        <v>0</v>
      </c>
      <c r="ML96" s="95">
        <v>0</v>
      </c>
      <c r="MM96" s="95">
        <v>0</v>
      </c>
      <c r="MN96" s="95">
        <v>0</v>
      </c>
      <c r="MO96" s="95">
        <v>0</v>
      </c>
      <c r="MP96" s="95">
        <v>0</v>
      </c>
      <c r="MQ96" s="95">
        <v>0</v>
      </c>
      <c r="MR96" s="95">
        <v>0</v>
      </c>
      <c r="MS96" s="95">
        <v>0</v>
      </c>
      <c r="MT96" s="95">
        <v>0</v>
      </c>
      <c r="MU96" s="95">
        <v>0</v>
      </c>
      <c r="MV96" s="95">
        <v>0</v>
      </c>
      <c r="MW96" s="95">
        <v>0</v>
      </c>
      <c r="MX96" s="95">
        <v>0</v>
      </c>
      <c r="MY96" s="95">
        <v>0</v>
      </c>
      <c r="MZ96" s="95">
        <v>0</v>
      </c>
      <c r="NA96" s="95">
        <v>0</v>
      </c>
      <c r="NB96" s="95">
        <v>0</v>
      </c>
      <c r="NC96" s="95">
        <v>0</v>
      </c>
      <c r="ND96" s="95">
        <v>0</v>
      </c>
      <c r="NE96" s="95">
        <v>0</v>
      </c>
      <c r="NF96" s="95">
        <v>0</v>
      </c>
      <c r="NG96" s="95">
        <v>0</v>
      </c>
      <c r="NH96" s="95">
        <v>0</v>
      </c>
      <c r="NI96" s="95">
        <v>0</v>
      </c>
      <c r="NJ96" s="95">
        <v>0</v>
      </c>
      <c r="NK96" s="95">
        <v>0</v>
      </c>
      <c r="NL96" s="95">
        <v>0</v>
      </c>
      <c r="NM96" s="95">
        <v>0</v>
      </c>
      <c r="NN96" s="95">
        <v>0</v>
      </c>
      <c r="NO96" s="95">
        <v>0</v>
      </c>
      <c r="NP96" s="95">
        <v>0</v>
      </c>
      <c r="NQ96" s="95">
        <v>0</v>
      </c>
      <c r="NR96" s="95">
        <v>0</v>
      </c>
      <c r="NS96" s="95">
        <v>0</v>
      </c>
      <c r="NT96" s="95">
        <v>0</v>
      </c>
      <c r="NU96" s="95">
        <v>0</v>
      </c>
      <c r="NV96" s="95">
        <v>0</v>
      </c>
      <c r="NW96" s="95">
        <v>0</v>
      </c>
      <c r="NX96" s="95">
        <v>0</v>
      </c>
      <c r="NY96" s="95">
        <v>0</v>
      </c>
      <c r="NZ96" s="95">
        <v>0</v>
      </c>
      <c r="OA96" s="95">
        <v>0</v>
      </c>
      <c r="OB96" s="95">
        <v>0</v>
      </c>
      <c r="OC96" s="95">
        <v>0</v>
      </c>
      <c r="OD96" s="95">
        <v>0</v>
      </c>
      <c r="OE96" s="95">
        <v>0</v>
      </c>
      <c r="OF96" s="95">
        <v>0</v>
      </c>
      <c r="OG96" s="95">
        <v>0</v>
      </c>
      <c r="OH96" s="95">
        <v>0</v>
      </c>
      <c r="OI96" s="95">
        <v>0</v>
      </c>
      <c r="OJ96" s="95">
        <v>0</v>
      </c>
      <c r="OK96" s="95">
        <v>0</v>
      </c>
      <c r="OL96" s="95">
        <v>0</v>
      </c>
      <c r="OM96" s="95">
        <v>0</v>
      </c>
      <c r="ON96" s="95">
        <v>0</v>
      </c>
      <c r="OO96" s="95">
        <v>0</v>
      </c>
      <c r="OP96" s="95">
        <v>0</v>
      </c>
      <c r="OQ96" s="95">
        <v>0</v>
      </c>
      <c r="OR96" s="95">
        <v>0</v>
      </c>
      <c r="OS96" s="95">
        <v>0</v>
      </c>
      <c r="OT96" s="95">
        <v>0</v>
      </c>
      <c r="OU96" s="95">
        <v>0</v>
      </c>
      <c r="OV96" s="95">
        <v>0</v>
      </c>
      <c r="OW96" s="95">
        <v>0</v>
      </c>
      <c r="OX96" s="95">
        <v>0</v>
      </c>
      <c r="OY96" s="95">
        <v>0</v>
      </c>
      <c r="OZ96" s="95">
        <v>0</v>
      </c>
      <c r="PA96" s="95">
        <v>0</v>
      </c>
      <c r="PB96" s="95">
        <v>0</v>
      </c>
      <c r="PC96" s="95">
        <v>0</v>
      </c>
      <c r="PD96" s="95">
        <v>0</v>
      </c>
      <c r="PE96" s="95">
        <v>0</v>
      </c>
      <c r="PF96" s="95">
        <v>0</v>
      </c>
      <c r="PG96" s="95">
        <v>0</v>
      </c>
      <c r="PH96" s="95">
        <v>0</v>
      </c>
      <c r="PI96" s="95">
        <v>0</v>
      </c>
      <c r="PJ96" s="95">
        <v>0</v>
      </c>
      <c r="PK96" s="95">
        <v>0</v>
      </c>
      <c r="PL96" s="95">
        <v>0</v>
      </c>
      <c r="PM96" s="95">
        <v>0</v>
      </c>
      <c r="PN96" s="95">
        <v>0</v>
      </c>
      <c r="PO96" s="95">
        <v>0</v>
      </c>
      <c r="PP96" s="95">
        <v>0</v>
      </c>
      <c r="PQ96" s="95">
        <v>0</v>
      </c>
      <c r="PR96" s="95">
        <v>0</v>
      </c>
      <c r="PS96" s="95">
        <v>0</v>
      </c>
      <c r="PT96" s="95">
        <v>0</v>
      </c>
      <c r="PU96" s="95">
        <v>0</v>
      </c>
      <c r="PV96" s="95">
        <v>0</v>
      </c>
      <c r="PW96" s="95">
        <v>0</v>
      </c>
      <c r="PX96" s="95">
        <v>0</v>
      </c>
      <c r="PY96" s="95">
        <v>0</v>
      </c>
      <c r="PZ96" s="95">
        <v>0</v>
      </c>
      <c r="QA96" s="95">
        <v>0</v>
      </c>
      <c r="QB96" s="95">
        <v>0</v>
      </c>
      <c r="QC96" s="95">
        <v>0</v>
      </c>
      <c r="QD96" s="95">
        <v>0</v>
      </c>
      <c r="QE96" s="95">
        <v>0</v>
      </c>
      <c r="QF96" s="95">
        <v>0</v>
      </c>
      <c r="QG96" s="95">
        <v>0</v>
      </c>
      <c r="QH96" s="95">
        <v>0</v>
      </c>
      <c r="QI96" s="95">
        <v>0</v>
      </c>
      <c r="QJ96" s="95">
        <v>0</v>
      </c>
      <c r="QK96" s="95">
        <v>0</v>
      </c>
      <c r="QL96" s="95">
        <v>0</v>
      </c>
      <c r="QM96" s="95">
        <v>0</v>
      </c>
      <c r="QN96" s="95">
        <v>0</v>
      </c>
      <c r="QO96" s="95">
        <v>0</v>
      </c>
      <c r="QP96" s="95">
        <v>0</v>
      </c>
      <c r="QQ96" s="95">
        <v>0</v>
      </c>
      <c r="QR96" s="95">
        <v>0</v>
      </c>
      <c r="QS96" s="95">
        <v>0</v>
      </c>
      <c r="QT96" s="95">
        <v>0</v>
      </c>
      <c r="QU96" s="95">
        <v>0</v>
      </c>
      <c r="QV96" s="95">
        <v>0</v>
      </c>
      <c r="QW96" s="95">
        <v>0</v>
      </c>
      <c r="QX96" s="95">
        <v>0</v>
      </c>
      <c r="QY96" s="95">
        <v>0</v>
      </c>
      <c r="QZ96" s="95">
        <v>0</v>
      </c>
      <c r="RA96" s="95">
        <v>0</v>
      </c>
      <c r="RB96" s="95">
        <v>0</v>
      </c>
      <c r="RC96" s="95">
        <v>0</v>
      </c>
      <c r="RD96" s="95">
        <v>0</v>
      </c>
      <c r="RE96" s="95">
        <v>0</v>
      </c>
      <c r="RF96" s="95">
        <v>0</v>
      </c>
      <c r="RG96" s="95">
        <v>0</v>
      </c>
      <c r="RH96" s="95">
        <v>0</v>
      </c>
      <c r="RI96" s="95">
        <v>0</v>
      </c>
      <c r="RJ96" s="95">
        <v>0</v>
      </c>
      <c r="RK96" s="95">
        <v>0</v>
      </c>
      <c r="RL96" s="95">
        <v>0</v>
      </c>
      <c r="RM96" s="95">
        <v>0</v>
      </c>
      <c r="RN96" s="95">
        <v>0</v>
      </c>
      <c r="RO96" s="95">
        <v>0</v>
      </c>
      <c r="RP96" s="95">
        <v>0</v>
      </c>
      <c r="RQ96" s="95">
        <v>0</v>
      </c>
      <c r="RR96" s="95">
        <v>0</v>
      </c>
      <c r="RS96" s="95">
        <v>0</v>
      </c>
      <c r="RT96" s="95">
        <v>0</v>
      </c>
      <c r="RU96" s="95">
        <v>0</v>
      </c>
      <c r="RV96" s="95">
        <v>0</v>
      </c>
      <c r="RW96" s="95">
        <v>0</v>
      </c>
      <c r="RX96" s="95">
        <v>0</v>
      </c>
      <c r="RY96" s="95">
        <v>0</v>
      </c>
      <c r="RZ96" s="95">
        <v>0</v>
      </c>
      <c r="SA96" s="95">
        <v>0</v>
      </c>
      <c r="SB96" s="95">
        <v>0</v>
      </c>
      <c r="SC96" s="95">
        <v>0</v>
      </c>
      <c r="SD96" s="95">
        <v>0</v>
      </c>
      <c r="SE96" s="95">
        <v>0</v>
      </c>
      <c r="SF96" s="95">
        <v>0</v>
      </c>
      <c r="SG96" s="95">
        <v>0</v>
      </c>
      <c r="SH96" s="95">
        <v>0</v>
      </c>
      <c r="SI96" s="95">
        <v>0</v>
      </c>
      <c r="SJ96" s="95">
        <v>0</v>
      </c>
      <c r="SK96" s="95">
        <v>0</v>
      </c>
      <c r="SL96" s="95">
        <v>0</v>
      </c>
      <c r="SM96" s="95">
        <v>0</v>
      </c>
      <c r="SN96" s="95">
        <v>0</v>
      </c>
      <c r="SO96" s="95">
        <v>0</v>
      </c>
      <c r="SP96" s="95">
        <v>0</v>
      </c>
      <c r="SQ96" s="95">
        <v>0</v>
      </c>
      <c r="SR96" s="95">
        <v>0</v>
      </c>
      <c r="SS96" s="95">
        <v>0</v>
      </c>
      <c r="ST96" s="95">
        <v>0</v>
      </c>
      <c r="SU96" s="95">
        <v>0</v>
      </c>
      <c r="SV96" s="95">
        <v>0</v>
      </c>
      <c r="SW96" s="95">
        <v>0</v>
      </c>
      <c r="SX96" s="95">
        <v>0</v>
      </c>
      <c r="SY96" s="95">
        <v>0</v>
      </c>
      <c r="SZ96" s="95">
        <v>0</v>
      </c>
      <c r="TA96" s="95">
        <v>0</v>
      </c>
      <c r="TB96" s="95">
        <v>0</v>
      </c>
      <c r="TC96" s="95">
        <v>0</v>
      </c>
      <c r="TD96" s="95">
        <v>0</v>
      </c>
      <c r="TE96" s="95">
        <v>0</v>
      </c>
      <c r="TF96" s="95">
        <v>0</v>
      </c>
      <c r="TG96" s="95">
        <v>0</v>
      </c>
      <c r="TH96" s="95">
        <v>0</v>
      </c>
      <c r="TI96" s="95">
        <v>0</v>
      </c>
      <c r="TJ96" s="95">
        <v>0</v>
      </c>
      <c r="TK96" s="95">
        <v>0</v>
      </c>
      <c r="TL96" s="95">
        <v>0</v>
      </c>
      <c r="TM96" s="95">
        <v>0</v>
      </c>
      <c r="TN96" s="95">
        <v>0</v>
      </c>
      <c r="TO96" s="95">
        <v>0</v>
      </c>
      <c r="TP96" s="95">
        <v>0</v>
      </c>
      <c r="TQ96" s="95">
        <v>0</v>
      </c>
      <c r="TR96" s="95">
        <v>0</v>
      </c>
      <c r="TS96" s="95">
        <v>0</v>
      </c>
      <c r="TT96" s="95">
        <v>0</v>
      </c>
      <c r="TU96" s="95">
        <v>0</v>
      </c>
      <c r="TV96" s="95">
        <v>0</v>
      </c>
      <c r="TW96" s="95">
        <v>0</v>
      </c>
      <c r="TX96" s="95">
        <v>0</v>
      </c>
      <c r="TY96" s="95">
        <v>0</v>
      </c>
      <c r="TZ96" s="95">
        <v>0</v>
      </c>
      <c r="UA96" s="95">
        <v>0</v>
      </c>
      <c r="UB96" s="95">
        <v>0</v>
      </c>
      <c r="UC96" s="95">
        <v>0</v>
      </c>
      <c r="UD96" s="95">
        <v>0</v>
      </c>
      <c r="UE96" s="95">
        <v>0</v>
      </c>
      <c r="UF96" s="95">
        <v>0</v>
      </c>
      <c r="UG96" s="95">
        <v>0</v>
      </c>
      <c r="UH96" s="95">
        <v>0</v>
      </c>
      <c r="UI96" s="95">
        <v>0</v>
      </c>
      <c r="UJ96" s="95">
        <v>0</v>
      </c>
      <c r="UK96" s="95">
        <v>0</v>
      </c>
      <c r="UL96" s="95">
        <v>0</v>
      </c>
      <c r="UM96" s="95">
        <v>0</v>
      </c>
      <c r="UN96" s="95">
        <v>0</v>
      </c>
      <c r="UO96" s="95">
        <v>0</v>
      </c>
      <c r="UP96" s="95">
        <v>0</v>
      </c>
      <c r="UQ96" s="95">
        <v>0</v>
      </c>
      <c r="UR96" s="95">
        <v>0</v>
      </c>
      <c r="US96" s="95">
        <v>0</v>
      </c>
      <c r="UT96" s="95">
        <v>0</v>
      </c>
      <c r="UU96" s="95">
        <v>0</v>
      </c>
      <c r="UV96" s="95">
        <v>0</v>
      </c>
      <c r="UW96" s="95">
        <v>0</v>
      </c>
      <c r="UX96" s="95">
        <v>0</v>
      </c>
      <c r="UY96" s="95">
        <v>0</v>
      </c>
      <c r="UZ96" s="95">
        <v>0</v>
      </c>
      <c r="VA96" s="95">
        <v>0</v>
      </c>
      <c r="VB96" s="95">
        <v>0</v>
      </c>
      <c r="VC96" s="95">
        <v>0</v>
      </c>
      <c r="VD96" s="95">
        <v>0</v>
      </c>
      <c r="VE96" s="95">
        <v>0</v>
      </c>
      <c r="VF96" s="95">
        <v>0</v>
      </c>
      <c r="VG96" s="95">
        <v>0</v>
      </c>
      <c r="VH96" s="95">
        <v>0</v>
      </c>
      <c r="VI96" s="95">
        <v>0</v>
      </c>
      <c r="VJ96" s="95">
        <v>0</v>
      </c>
      <c r="VK96" s="95">
        <v>0</v>
      </c>
      <c r="VL96" s="95">
        <v>0</v>
      </c>
      <c r="VM96" s="95">
        <v>0</v>
      </c>
      <c r="VN96" s="95">
        <v>0</v>
      </c>
      <c r="VO96" s="95">
        <v>0</v>
      </c>
      <c r="VP96" s="95">
        <v>0</v>
      </c>
      <c r="VQ96" s="95">
        <v>0</v>
      </c>
      <c r="VR96" s="95">
        <v>0</v>
      </c>
      <c r="VS96" s="95">
        <v>0</v>
      </c>
      <c r="VT96" s="95">
        <v>0</v>
      </c>
      <c r="VU96" s="95">
        <v>0</v>
      </c>
      <c r="VV96" s="95">
        <v>0</v>
      </c>
      <c r="VW96" s="95">
        <v>0</v>
      </c>
      <c r="VX96" s="95">
        <v>0</v>
      </c>
      <c r="VY96" s="95">
        <v>0</v>
      </c>
      <c r="VZ96" s="95">
        <v>0</v>
      </c>
      <c r="WA96" s="95">
        <v>0</v>
      </c>
      <c r="WB96" s="95">
        <v>0</v>
      </c>
      <c r="WC96" s="95">
        <v>0</v>
      </c>
      <c r="WD96" s="95">
        <v>0</v>
      </c>
      <c r="WE96" s="95">
        <v>0</v>
      </c>
      <c r="WF96" s="95">
        <v>0</v>
      </c>
      <c r="WG96" s="95">
        <v>0</v>
      </c>
      <c r="WH96" s="95">
        <v>0</v>
      </c>
      <c r="WI96" s="95">
        <v>0</v>
      </c>
      <c r="WJ96" s="95">
        <v>0</v>
      </c>
      <c r="WK96" s="95">
        <v>0</v>
      </c>
      <c r="WL96" s="95">
        <v>0</v>
      </c>
      <c r="WM96" s="95">
        <v>0</v>
      </c>
      <c r="WN96" s="95">
        <v>0</v>
      </c>
      <c r="WO96" s="95">
        <v>0</v>
      </c>
      <c r="WP96" s="95">
        <v>0</v>
      </c>
      <c r="WQ96" s="95">
        <v>0</v>
      </c>
      <c r="WR96" s="95">
        <v>0</v>
      </c>
      <c r="WS96" s="95">
        <v>0</v>
      </c>
      <c r="WT96" s="95">
        <v>0</v>
      </c>
      <c r="WU96" s="95">
        <v>0</v>
      </c>
      <c r="WV96" s="95">
        <v>0</v>
      </c>
      <c r="WW96" s="95">
        <v>0</v>
      </c>
      <c r="WX96" s="95">
        <v>0</v>
      </c>
      <c r="WY96" s="95">
        <v>0</v>
      </c>
      <c r="WZ96" s="95">
        <v>0</v>
      </c>
      <c r="XA96" s="95">
        <v>0</v>
      </c>
      <c r="XB96" s="95">
        <v>0</v>
      </c>
      <c r="XC96" s="95">
        <v>0</v>
      </c>
      <c r="XD96" s="95">
        <v>0</v>
      </c>
      <c r="XE96" s="95">
        <v>0</v>
      </c>
      <c r="XF96" s="95">
        <v>0</v>
      </c>
      <c r="XG96" s="95">
        <v>0</v>
      </c>
      <c r="XH96" s="95">
        <v>0</v>
      </c>
      <c r="XI96" s="95">
        <v>0</v>
      </c>
      <c r="XJ96" s="95">
        <v>0</v>
      </c>
      <c r="XK96" s="95">
        <v>0</v>
      </c>
      <c r="XL96" s="95">
        <v>0</v>
      </c>
      <c r="XM96" s="95">
        <v>0</v>
      </c>
      <c r="XN96" s="95">
        <v>0</v>
      </c>
      <c r="XO96" s="95">
        <v>0</v>
      </c>
      <c r="XP96" s="95">
        <v>0</v>
      </c>
      <c r="XQ96" s="95">
        <v>0</v>
      </c>
      <c r="XR96" s="95">
        <v>0</v>
      </c>
      <c r="XS96" s="95">
        <v>0</v>
      </c>
      <c r="XT96" s="95">
        <v>0</v>
      </c>
      <c r="XU96" s="95">
        <v>0</v>
      </c>
      <c r="XV96" s="95">
        <v>0</v>
      </c>
      <c r="XW96" s="95">
        <v>0</v>
      </c>
      <c r="XX96" s="95">
        <v>0</v>
      </c>
      <c r="XY96" s="95">
        <v>0</v>
      </c>
      <c r="XZ96" s="95">
        <v>0</v>
      </c>
      <c r="YA96" s="95">
        <v>0</v>
      </c>
      <c r="YB96" s="95">
        <v>0</v>
      </c>
      <c r="YC96" s="95">
        <v>0</v>
      </c>
      <c r="YD96" s="95">
        <v>0</v>
      </c>
      <c r="YE96" s="23"/>
    </row>
    <row r="97" spans="1:655" x14ac:dyDescent="0.55000000000000004">
      <c r="A97" t="s">
        <v>14</v>
      </c>
      <c r="B97" s="95">
        <v>0</v>
      </c>
      <c r="C97" s="95">
        <v>0</v>
      </c>
      <c r="D97" s="95">
        <v>0</v>
      </c>
      <c r="E97" s="95">
        <v>0</v>
      </c>
      <c r="F97" s="95">
        <v>0</v>
      </c>
      <c r="G97" s="95">
        <v>0</v>
      </c>
      <c r="H97" s="95">
        <v>0</v>
      </c>
      <c r="I97" s="95">
        <v>0</v>
      </c>
      <c r="J97" s="95">
        <v>0</v>
      </c>
      <c r="K97" s="95">
        <v>0</v>
      </c>
      <c r="L97" s="95">
        <v>0</v>
      </c>
      <c r="M97" s="95">
        <v>0</v>
      </c>
      <c r="N97" s="95">
        <v>0</v>
      </c>
      <c r="O97" s="95">
        <v>0</v>
      </c>
      <c r="P97" s="95">
        <v>0</v>
      </c>
      <c r="Q97" s="95">
        <v>0</v>
      </c>
      <c r="R97" s="95">
        <v>0</v>
      </c>
      <c r="S97" s="95">
        <v>0</v>
      </c>
      <c r="T97" s="95">
        <v>0</v>
      </c>
      <c r="U97" s="95">
        <v>0</v>
      </c>
      <c r="V97" s="95">
        <v>0</v>
      </c>
      <c r="W97" s="95">
        <v>0</v>
      </c>
      <c r="X97" s="95">
        <v>0</v>
      </c>
      <c r="Y97" s="95">
        <v>0</v>
      </c>
      <c r="Z97" s="95">
        <v>0</v>
      </c>
      <c r="AA97" s="95">
        <v>0</v>
      </c>
      <c r="AB97" s="95">
        <v>0</v>
      </c>
      <c r="AC97" s="95">
        <v>0</v>
      </c>
      <c r="AD97" s="95">
        <v>0</v>
      </c>
      <c r="AE97" s="95">
        <v>0</v>
      </c>
      <c r="AF97" s="95">
        <v>0</v>
      </c>
      <c r="AG97" s="95">
        <v>0</v>
      </c>
      <c r="AH97" s="95">
        <v>0</v>
      </c>
      <c r="AI97" s="95">
        <v>0</v>
      </c>
      <c r="AJ97" s="95">
        <v>0</v>
      </c>
      <c r="AK97" s="95">
        <v>0</v>
      </c>
      <c r="AL97" s="95">
        <v>0</v>
      </c>
      <c r="AM97" s="95">
        <v>0</v>
      </c>
      <c r="AN97" s="95">
        <v>0</v>
      </c>
      <c r="AO97" s="95">
        <v>0</v>
      </c>
      <c r="AP97" s="95">
        <v>0</v>
      </c>
      <c r="AQ97" s="95">
        <v>0</v>
      </c>
      <c r="AR97" s="95">
        <v>0</v>
      </c>
      <c r="AS97" s="95">
        <v>0</v>
      </c>
      <c r="AT97" s="95">
        <v>0</v>
      </c>
      <c r="AU97" s="95">
        <v>0</v>
      </c>
      <c r="AV97" s="95">
        <v>0</v>
      </c>
      <c r="AW97" s="95">
        <v>0</v>
      </c>
      <c r="AX97" s="95">
        <v>0</v>
      </c>
      <c r="AY97" s="95">
        <v>0</v>
      </c>
      <c r="AZ97" s="95">
        <v>0</v>
      </c>
      <c r="BA97" s="95">
        <v>0</v>
      </c>
      <c r="BB97" s="95">
        <v>0</v>
      </c>
      <c r="BC97" s="95">
        <v>0</v>
      </c>
      <c r="BD97" s="95">
        <v>0</v>
      </c>
      <c r="BE97" s="95">
        <v>0</v>
      </c>
      <c r="BF97" s="95">
        <v>0</v>
      </c>
      <c r="BG97" s="95">
        <v>0</v>
      </c>
      <c r="BH97" s="95">
        <v>0</v>
      </c>
      <c r="BI97" s="95">
        <v>0</v>
      </c>
      <c r="BJ97" s="95">
        <v>0</v>
      </c>
      <c r="BK97" s="95">
        <v>0</v>
      </c>
      <c r="BL97" s="95">
        <v>0</v>
      </c>
      <c r="BM97" s="95">
        <v>0</v>
      </c>
      <c r="BN97" s="95">
        <v>0</v>
      </c>
      <c r="BO97" s="95">
        <v>0</v>
      </c>
      <c r="BP97" s="95">
        <v>0</v>
      </c>
      <c r="BQ97" s="95">
        <v>0</v>
      </c>
      <c r="BR97" s="95">
        <v>0</v>
      </c>
      <c r="BS97" s="95">
        <v>0</v>
      </c>
      <c r="BT97" s="95">
        <v>0</v>
      </c>
      <c r="BU97" s="95">
        <v>0</v>
      </c>
      <c r="BV97" s="95">
        <v>0</v>
      </c>
      <c r="BW97" s="95">
        <v>0</v>
      </c>
      <c r="BX97" s="95">
        <v>0</v>
      </c>
      <c r="BY97" s="95">
        <v>0</v>
      </c>
      <c r="BZ97" s="95">
        <v>0</v>
      </c>
      <c r="CA97" s="95">
        <v>0</v>
      </c>
      <c r="CB97" s="95">
        <v>0</v>
      </c>
      <c r="CC97" s="95">
        <v>0</v>
      </c>
      <c r="CD97" s="95">
        <v>0</v>
      </c>
      <c r="CE97" s="95">
        <v>0</v>
      </c>
      <c r="CF97" s="95">
        <v>0</v>
      </c>
      <c r="CG97" s="95">
        <v>0</v>
      </c>
      <c r="CH97" s="95">
        <v>0</v>
      </c>
      <c r="CI97" s="95">
        <v>0</v>
      </c>
      <c r="CJ97" s="95">
        <v>0</v>
      </c>
      <c r="CK97" s="95">
        <v>0</v>
      </c>
      <c r="CL97" s="95">
        <v>0</v>
      </c>
      <c r="CM97" s="95">
        <v>0</v>
      </c>
      <c r="CN97" s="95">
        <v>0</v>
      </c>
      <c r="CO97" s="95">
        <v>0</v>
      </c>
      <c r="CP97" s="95">
        <v>0</v>
      </c>
      <c r="CQ97" s="95">
        <v>0</v>
      </c>
      <c r="CR97" s="95">
        <v>0</v>
      </c>
      <c r="CS97" s="95">
        <v>0</v>
      </c>
      <c r="CT97" s="95">
        <v>0</v>
      </c>
      <c r="CU97" s="95">
        <v>0</v>
      </c>
      <c r="CV97" s="95">
        <v>0</v>
      </c>
      <c r="CW97" s="95">
        <v>0</v>
      </c>
      <c r="CX97" s="95">
        <v>0</v>
      </c>
      <c r="CY97" s="95">
        <v>0</v>
      </c>
      <c r="CZ97" s="95">
        <v>0</v>
      </c>
      <c r="DA97" s="95">
        <v>0</v>
      </c>
      <c r="DB97" s="95">
        <v>0</v>
      </c>
      <c r="DC97" s="95">
        <v>0</v>
      </c>
      <c r="DD97" s="95">
        <v>0</v>
      </c>
      <c r="DE97" s="95">
        <v>0</v>
      </c>
      <c r="DF97" s="95">
        <v>0</v>
      </c>
      <c r="DG97" s="95">
        <v>0</v>
      </c>
      <c r="DH97" s="95">
        <v>0</v>
      </c>
      <c r="DI97" s="95">
        <v>0</v>
      </c>
      <c r="DJ97" s="95">
        <v>0</v>
      </c>
      <c r="DK97" s="95">
        <v>0</v>
      </c>
      <c r="DL97" s="95">
        <v>0</v>
      </c>
      <c r="DM97" s="95">
        <v>0</v>
      </c>
      <c r="DN97" s="95">
        <v>0</v>
      </c>
      <c r="DO97" s="95">
        <v>0</v>
      </c>
      <c r="DP97" s="95">
        <v>0</v>
      </c>
      <c r="DQ97" s="95">
        <v>0</v>
      </c>
      <c r="DR97" s="95">
        <v>0</v>
      </c>
      <c r="DS97" s="95">
        <v>0</v>
      </c>
      <c r="DT97" s="95">
        <v>0</v>
      </c>
      <c r="DU97" s="95">
        <v>0</v>
      </c>
      <c r="DV97" s="95">
        <v>0</v>
      </c>
      <c r="DW97" s="95">
        <v>0</v>
      </c>
      <c r="DX97" s="95">
        <v>0</v>
      </c>
      <c r="DY97" s="95">
        <v>0</v>
      </c>
      <c r="DZ97" s="95">
        <v>0</v>
      </c>
      <c r="EA97" s="95">
        <v>0</v>
      </c>
      <c r="EB97" s="95">
        <v>0</v>
      </c>
      <c r="EC97" s="95">
        <v>0</v>
      </c>
      <c r="ED97" s="95">
        <v>0</v>
      </c>
      <c r="EE97" s="95">
        <v>0</v>
      </c>
      <c r="EF97" s="95">
        <v>0</v>
      </c>
      <c r="EG97" s="95">
        <v>0</v>
      </c>
      <c r="EH97" s="95">
        <v>0</v>
      </c>
      <c r="EI97" s="95">
        <v>0</v>
      </c>
      <c r="EJ97" s="95">
        <v>0</v>
      </c>
      <c r="EK97" s="95">
        <v>0</v>
      </c>
      <c r="EL97" s="95">
        <v>0</v>
      </c>
      <c r="EM97" s="95">
        <v>0</v>
      </c>
      <c r="EN97" s="95">
        <v>0</v>
      </c>
      <c r="EO97" s="95">
        <v>0</v>
      </c>
      <c r="EP97" s="95">
        <v>0</v>
      </c>
      <c r="EQ97" s="95">
        <v>0</v>
      </c>
      <c r="ER97" s="95">
        <v>0</v>
      </c>
      <c r="ES97" s="95">
        <v>0</v>
      </c>
      <c r="ET97" s="95">
        <v>0</v>
      </c>
      <c r="EU97" s="95">
        <v>0</v>
      </c>
      <c r="EV97" s="95">
        <v>0</v>
      </c>
      <c r="EW97" s="95">
        <v>0</v>
      </c>
      <c r="EX97" s="95">
        <v>0</v>
      </c>
      <c r="EY97" s="95">
        <v>0</v>
      </c>
      <c r="EZ97" s="95">
        <v>0</v>
      </c>
      <c r="FA97" s="95">
        <v>0</v>
      </c>
      <c r="FB97" s="95">
        <v>0</v>
      </c>
      <c r="FC97" s="95">
        <v>0</v>
      </c>
      <c r="FD97" s="95">
        <v>0</v>
      </c>
      <c r="FE97" s="95">
        <v>0</v>
      </c>
      <c r="FF97" s="95">
        <v>0</v>
      </c>
      <c r="FG97" s="95">
        <v>0</v>
      </c>
      <c r="FH97" s="95">
        <v>0</v>
      </c>
      <c r="FI97" s="95">
        <v>0</v>
      </c>
      <c r="FJ97" s="95">
        <v>0</v>
      </c>
      <c r="FK97" s="95">
        <v>0</v>
      </c>
      <c r="FL97" s="95">
        <v>0</v>
      </c>
      <c r="FM97" s="95">
        <v>0</v>
      </c>
      <c r="FN97" s="95">
        <v>0</v>
      </c>
      <c r="FO97" s="95">
        <v>0</v>
      </c>
      <c r="FP97" s="95">
        <v>0</v>
      </c>
      <c r="FQ97" s="95">
        <v>0</v>
      </c>
      <c r="FR97" s="95">
        <v>0</v>
      </c>
      <c r="FS97" s="95">
        <v>0</v>
      </c>
      <c r="FT97" s="95">
        <v>0</v>
      </c>
      <c r="FU97" s="95">
        <v>0</v>
      </c>
      <c r="FV97" s="95">
        <v>0</v>
      </c>
      <c r="FW97" s="95">
        <v>0</v>
      </c>
      <c r="FX97" s="95">
        <v>0</v>
      </c>
      <c r="FY97" s="95">
        <v>0</v>
      </c>
      <c r="FZ97" s="95">
        <v>0</v>
      </c>
      <c r="GA97" s="95">
        <v>0</v>
      </c>
      <c r="GB97" s="95">
        <v>0</v>
      </c>
      <c r="GC97" s="95">
        <v>0</v>
      </c>
      <c r="GD97" s="95">
        <v>0</v>
      </c>
      <c r="GE97" s="95">
        <v>0</v>
      </c>
      <c r="GF97" s="95">
        <v>0</v>
      </c>
      <c r="GG97" s="95">
        <v>0</v>
      </c>
      <c r="GH97" s="95">
        <v>0</v>
      </c>
      <c r="GI97" s="95">
        <v>0</v>
      </c>
      <c r="GJ97" s="95">
        <v>0</v>
      </c>
      <c r="GK97" s="95">
        <v>0</v>
      </c>
      <c r="GL97" s="95">
        <v>0</v>
      </c>
      <c r="GM97" s="95">
        <v>0</v>
      </c>
      <c r="GN97" s="95">
        <v>0</v>
      </c>
      <c r="GO97" s="95">
        <v>0</v>
      </c>
      <c r="GP97" s="95">
        <v>0</v>
      </c>
      <c r="GQ97" s="95">
        <v>0</v>
      </c>
      <c r="GR97" s="95">
        <v>0</v>
      </c>
      <c r="GS97" s="95">
        <v>0</v>
      </c>
      <c r="GT97" s="95">
        <v>0</v>
      </c>
      <c r="GU97" s="95">
        <v>0</v>
      </c>
      <c r="GV97" s="95">
        <v>0</v>
      </c>
      <c r="GW97" s="95">
        <v>0</v>
      </c>
      <c r="GX97" s="95">
        <v>0</v>
      </c>
      <c r="GY97" s="95">
        <v>0</v>
      </c>
      <c r="GZ97" s="95">
        <v>0</v>
      </c>
      <c r="HA97" s="95">
        <v>0</v>
      </c>
      <c r="HB97" s="95">
        <v>0</v>
      </c>
      <c r="HC97" s="95">
        <v>0</v>
      </c>
      <c r="HD97" s="95">
        <v>0</v>
      </c>
      <c r="HE97" s="95">
        <v>0</v>
      </c>
      <c r="HF97" s="95">
        <v>0</v>
      </c>
      <c r="HG97" s="95">
        <v>0</v>
      </c>
      <c r="HH97" s="95">
        <v>0</v>
      </c>
      <c r="HI97" s="95">
        <v>0</v>
      </c>
      <c r="HJ97" s="95">
        <v>0</v>
      </c>
      <c r="HK97" s="95">
        <v>0</v>
      </c>
      <c r="HL97" s="95">
        <v>0</v>
      </c>
      <c r="HM97" s="95">
        <v>0</v>
      </c>
      <c r="HN97" s="95">
        <v>0</v>
      </c>
      <c r="HO97" s="95">
        <v>0</v>
      </c>
      <c r="HP97" s="95">
        <v>0</v>
      </c>
      <c r="HQ97" s="95">
        <v>0</v>
      </c>
      <c r="HR97" s="95">
        <v>0</v>
      </c>
      <c r="HS97" s="95">
        <v>0</v>
      </c>
      <c r="HT97" s="95">
        <v>0</v>
      </c>
      <c r="HU97" s="95">
        <v>0</v>
      </c>
      <c r="HV97" s="95">
        <v>0</v>
      </c>
      <c r="HW97" s="95">
        <v>0</v>
      </c>
      <c r="HX97" s="95">
        <v>0</v>
      </c>
      <c r="HY97" s="95">
        <v>0</v>
      </c>
      <c r="HZ97" s="95">
        <v>0</v>
      </c>
      <c r="IA97" s="95">
        <v>0</v>
      </c>
      <c r="IB97" s="95">
        <v>0</v>
      </c>
      <c r="IC97" s="95">
        <v>0</v>
      </c>
      <c r="ID97" s="95">
        <v>0</v>
      </c>
      <c r="IE97" s="95">
        <v>0</v>
      </c>
      <c r="IF97" s="95">
        <v>0</v>
      </c>
      <c r="IG97" s="95">
        <v>0</v>
      </c>
      <c r="IH97" s="95">
        <v>0</v>
      </c>
      <c r="II97" s="95">
        <v>0</v>
      </c>
      <c r="IJ97" s="95">
        <v>0</v>
      </c>
      <c r="IK97" s="95">
        <v>0</v>
      </c>
      <c r="IL97" s="95">
        <v>0</v>
      </c>
      <c r="IM97" s="95">
        <v>0</v>
      </c>
      <c r="IN97" s="95">
        <v>0</v>
      </c>
      <c r="IO97" s="95">
        <v>0</v>
      </c>
      <c r="IP97" s="95">
        <v>0</v>
      </c>
      <c r="IQ97" s="95">
        <v>0</v>
      </c>
      <c r="IR97" s="95">
        <v>0</v>
      </c>
      <c r="IS97" s="95">
        <v>0</v>
      </c>
      <c r="IT97" s="95">
        <v>0</v>
      </c>
      <c r="IU97" s="95">
        <v>0</v>
      </c>
      <c r="IV97" s="95">
        <v>0</v>
      </c>
      <c r="IW97" s="95">
        <v>0</v>
      </c>
      <c r="IX97" s="95">
        <v>0</v>
      </c>
      <c r="IY97" s="95">
        <v>0</v>
      </c>
      <c r="IZ97" s="95">
        <v>0</v>
      </c>
      <c r="JA97" s="95">
        <v>0</v>
      </c>
      <c r="JB97" s="95">
        <v>0</v>
      </c>
      <c r="JC97" s="95">
        <v>0</v>
      </c>
      <c r="JD97" s="95">
        <v>0</v>
      </c>
      <c r="JE97" s="95">
        <v>0</v>
      </c>
      <c r="JF97" s="95">
        <v>0</v>
      </c>
      <c r="JG97" s="95">
        <v>0</v>
      </c>
      <c r="JH97" s="95">
        <v>0</v>
      </c>
      <c r="JI97" s="95">
        <v>0</v>
      </c>
      <c r="JJ97" s="95">
        <v>0</v>
      </c>
      <c r="JK97" s="95">
        <v>0</v>
      </c>
      <c r="JL97" s="95">
        <v>0</v>
      </c>
      <c r="JM97" s="95">
        <v>0</v>
      </c>
      <c r="JN97" s="95">
        <v>0</v>
      </c>
      <c r="JO97" s="95">
        <v>0</v>
      </c>
      <c r="JP97" s="95">
        <v>0</v>
      </c>
      <c r="JQ97" s="95">
        <v>0</v>
      </c>
      <c r="JR97" s="95">
        <v>0</v>
      </c>
      <c r="JS97" s="95">
        <v>0</v>
      </c>
      <c r="JT97" s="95">
        <v>0</v>
      </c>
      <c r="JU97" s="95">
        <v>0</v>
      </c>
      <c r="JV97" s="95">
        <v>0</v>
      </c>
      <c r="JW97" s="95">
        <v>0</v>
      </c>
      <c r="JX97" s="95">
        <v>0</v>
      </c>
      <c r="JY97" s="95">
        <v>0</v>
      </c>
      <c r="JZ97" s="95">
        <v>0</v>
      </c>
      <c r="KA97" s="95">
        <v>0</v>
      </c>
      <c r="KB97" s="95">
        <v>0</v>
      </c>
      <c r="KC97" s="95">
        <v>0</v>
      </c>
      <c r="KD97" s="95">
        <v>0</v>
      </c>
      <c r="KE97" s="95">
        <v>0</v>
      </c>
      <c r="KF97" s="95">
        <v>0</v>
      </c>
      <c r="KG97" s="95">
        <v>0</v>
      </c>
      <c r="KH97" s="95">
        <v>0</v>
      </c>
      <c r="KI97" s="95">
        <v>0</v>
      </c>
      <c r="KJ97" s="95">
        <v>0</v>
      </c>
      <c r="KK97" s="95">
        <v>0</v>
      </c>
      <c r="KL97" s="95">
        <v>0</v>
      </c>
      <c r="KM97" s="95">
        <v>0</v>
      </c>
      <c r="KN97" s="95">
        <v>0</v>
      </c>
      <c r="KO97" s="95">
        <v>0</v>
      </c>
      <c r="KP97" s="95">
        <v>0</v>
      </c>
      <c r="KQ97" s="95">
        <v>0</v>
      </c>
      <c r="KR97" s="95">
        <v>0</v>
      </c>
      <c r="KS97" s="95">
        <v>0</v>
      </c>
      <c r="KT97" s="95">
        <v>0</v>
      </c>
      <c r="KU97" s="95">
        <v>0</v>
      </c>
      <c r="KV97" s="95">
        <v>0</v>
      </c>
      <c r="KW97" s="95">
        <v>0</v>
      </c>
      <c r="KX97" s="95">
        <v>0</v>
      </c>
      <c r="KY97" s="95">
        <v>0</v>
      </c>
      <c r="KZ97" s="95">
        <v>0</v>
      </c>
      <c r="LA97" s="95">
        <v>0</v>
      </c>
      <c r="LB97" s="95">
        <v>0</v>
      </c>
      <c r="LC97" s="95">
        <v>0</v>
      </c>
      <c r="LD97" s="95">
        <v>0</v>
      </c>
      <c r="LE97" s="95">
        <v>0</v>
      </c>
      <c r="LF97" s="95">
        <v>0</v>
      </c>
      <c r="LG97" s="95">
        <v>0</v>
      </c>
      <c r="LH97" s="95">
        <v>0</v>
      </c>
      <c r="LI97" s="95">
        <v>0</v>
      </c>
      <c r="LJ97" s="95">
        <v>0</v>
      </c>
      <c r="LK97" s="95">
        <v>0</v>
      </c>
      <c r="LL97" s="95">
        <v>0</v>
      </c>
      <c r="LM97" s="95">
        <v>0</v>
      </c>
      <c r="LN97" s="95">
        <v>0</v>
      </c>
      <c r="LO97" s="95">
        <v>0</v>
      </c>
      <c r="LP97" s="95">
        <v>0</v>
      </c>
      <c r="LQ97" s="95">
        <v>0</v>
      </c>
      <c r="LR97" s="95">
        <v>0</v>
      </c>
      <c r="LS97" s="95">
        <v>0</v>
      </c>
      <c r="LT97" s="95">
        <v>0</v>
      </c>
      <c r="LU97" s="95">
        <v>0</v>
      </c>
      <c r="LV97" s="95">
        <v>0</v>
      </c>
      <c r="LW97" s="95">
        <v>0</v>
      </c>
      <c r="LX97" s="95">
        <v>0</v>
      </c>
      <c r="LY97" s="95">
        <v>0</v>
      </c>
      <c r="LZ97" s="95">
        <v>0</v>
      </c>
      <c r="MA97" s="95">
        <v>0</v>
      </c>
      <c r="MB97" s="95">
        <v>0</v>
      </c>
      <c r="MC97" s="95">
        <v>0</v>
      </c>
      <c r="MD97" s="95">
        <v>0</v>
      </c>
      <c r="ME97" s="95">
        <v>0</v>
      </c>
      <c r="MF97" s="95">
        <v>0</v>
      </c>
      <c r="MG97" s="95">
        <v>0</v>
      </c>
      <c r="MH97" s="95">
        <v>0</v>
      </c>
      <c r="MI97" s="95">
        <v>0</v>
      </c>
      <c r="MJ97" s="95">
        <v>0</v>
      </c>
      <c r="MK97" s="95">
        <v>0</v>
      </c>
      <c r="ML97" s="95">
        <v>0</v>
      </c>
      <c r="MM97" s="95">
        <v>0</v>
      </c>
      <c r="MN97" s="95">
        <v>0</v>
      </c>
      <c r="MO97" s="95">
        <v>0</v>
      </c>
      <c r="MP97" s="95">
        <v>0</v>
      </c>
      <c r="MQ97" s="95">
        <v>0</v>
      </c>
      <c r="MR97" s="95">
        <v>0</v>
      </c>
      <c r="MS97" s="95">
        <v>0</v>
      </c>
      <c r="MT97" s="95">
        <v>0</v>
      </c>
      <c r="MU97" s="95">
        <v>0</v>
      </c>
      <c r="MV97" s="95">
        <v>0</v>
      </c>
      <c r="MW97" s="95">
        <v>0</v>
      </c>
      <c r="MX97" s="95">
        <v>0</v>
      </c>
      <c r="MY97" s="95">
        <v>0</v>
      </c>
      <c r="MZ97" s="95">
        <v>0</v>
      </c>
      <c r="NA97" s="95">
        <v>0</v>
      </c>
      <c r="NB97" s="95">
        <v>0</v>
      </c>
      <c r="NC97" s="95">
        <v>0</v>
      </c>
      <c r="ND97" s="95">
        <v>0</v>
      </c>
      <c r="NE97" s="95">
        <v>0</v>
      </c>
      <c r="NF97" s="95">
        <v>0</v>
      </c>
      <c r="NG97" s="95">
        <v>0</v>
      </c>
      <c r="NH97" s="95">
        <v>0</v>
      </c>
      <c r="NI97" s="95">
        <v>0</v>
      </c>
      <c r="NJ97" s="95">
        <v>0</v>
      </c>
      <c r="NK97" s="95">
        <v>0</v>
      </c>
      <c r="NL97" s="95">
        <v>0</v>
      </c>
      <c r="NM97" s="95">
        <v>0</v>
      </c>
      <c r="NN97" s="95">
        <v>0</v>
      </c>
      <c r="NO97" s="95">
        <v>0</v>
      </c>
      <c r="NP97" s="95">
        <v>0</v>
      </c>
      <c r="NQ97" s="95">
        <v>0</v>
      </c>
      <c r="NR97" s="95">
        <v>0</v>
      </c>
      <c r="NS97" s="95">
        <v>0</v>
      </c>
      <c r="NT97" s="95">
        <v>0</v>
      </c>
      <c r="NU97" s="95">
        <v>0</v>
      </c>
      <c r="NV97" s="95">
        <v>0</v>
      </c>
      <c r="NW97" s="95">
        <v>0</v>
      </c>
      <c r="NX97" s="95">
        <v>0</v>
      </c>
      <c r="NY97" s="95">
        <v>0</v>
      </c>
      <c r="NZ97" s="95">
        <v>0</v>
      </c>
      <c r="OA97" s="95">
        <v>0</v>
      </c>
      <c r="OB97" s="95">
        <v>0</v>
      </c>
      <c r="OC97" s="95">
        <v>0</v>
      </c>
      <c r="OD97" s="95">
        <v>0</v>
      </c>
      <c r="OE97" s="95">
        <v>0</v>
      </c>
      <c r="OF97" s="95">
        <v>0</v>
      </c>
      <c r="OG97" s="95">
        <v>0</v>
      </c>
      <c r="OH97" s="95">
        <v>0</v>
      </c>
      <c r="OI97" s="95">
        <v>0</v>
      </c>
      <c r="OJ97" s="95">
        <v>0</v>
      </c>
      <c r="OK97" s="95">
        <v>0</v>
      </c>
      <c r="OL97" s="95">
        <v>0</v>
      </c>
      <c r="OM97" s="95">
        <v>0</v>
      </c>
      <c r="ON97" s="95">
        <v>0</v>
      </c>
      <c r="OO97" s="95">
        <v>0</v>
      </c>
      <c r="OP97" s="95">
        <v>0</v>
      </c>
      <c r="OQ97" s="95">
        <v>0</v>
      </c>
      <c r="OR97" s="95">
        <v>0</v>
      </c>
      <c r="OS97" s="95">
        <v>0</v>
      </c>
      <c r="OT97" s="95">
        <v>0</v>
      </c>
      <c r="OU97" s="95">
        <v>0</v>
      </c>
      <c r="OV97" s="95">
        <v>0</v>
      </c>
      <c r="OW97" s="95">
        <v>0</v>
      </c>
      <c r="OX97" s="95">
        <v>0</v>
      </c>
      <c r="OY97" s="95">
        <v>0</v>
      </c>
      <c r="OZ97" s="95">
        <v>0</v>
      </c>
      <c r="PA97" s="95">
        <v>0</v>
      </c>
      <c r="PB97" s="95">
        <v>0</v>
      </c>
      <c r="PC97" s="95">
        <v>0</v>
      </c>
      <c r="PD97" s="95">
        <v>0</v>
      </c>
      <c r="PE97" s="95">
        <v>0</v>
      </c>
      <c r="PF97" s="95">
        <v>0</v>
      </c>
      <c r="PG97" s="95">
        <v>0</v>
      </c>
      <c r="PH97" s="95">
        <v>0</v>
      </c>
      <c r="PI97" s="95">
        <v>0</v>
      </c>
      <c r="PJ97" s="95">
        <v>0</v>
      </c>
      <c r="PK97" s="95">
        <v>0</v>
      </c>
      <c r="PL97" s="95">
        <v>0</v>
      </c>
      <c r="PM97" s="95">
        <v>0</v>
      </c>
      <c r="PN97" s="95">
        <v>0</v>
      </c>
      <c r="PO97" s="95">
        <v>0</v>
      </c>
      <c r="PP97" s="95">
        <v>0</v>
      </c>
      <c r="PQ97" s="95">
        <v>0</v>
      </c>
      <c r="PR97" s="95">
        <v>0</v>
      </c>
      <c r="PS97" s="95">
        <v>0</v>
      </c>
      <c r="PT97" s="95">
        <v>0</v>
      </c>
      <c r="PU97" s="95">
        <v>0</v>
      </c>
      <c r="PV97" s="95">
        <v>0</v>
      </c>
      <c r="PW97" s="95">
        <v>0</v>
      </c>
      <c r="PX97" s="95">
        <v>0</v>
      </c>
      <c r="PY97" s="95">
        <v>0</v>
      </c>
      <c r="PZ97" s="95">
        <v>0</v>
      </c>
      <c r="QA97" s="95">
        <v>0</v>
      </c>
      <c r="QB97" s="95">
        <v>0</v>
      </c>
      <c r="QC97" s="95">
        <v>0</v>
      </c>
      <c r="QD97" s="95">
        <v>0</v>
      </c>
      <c r="QE97" s="95">
        <v>0</v>
      </c>
      <c r="QF97" s="95">
        <v>0</v>
      </c>
      <c r="QG97" s="95">
        <v>0</v>
      </c>
      <c r="QH97" s="95">
        <v>0</v>
      </c>
      <c r="QI97" s="95">
        <v>0</v>
      </c>
      <c r="QJ97" s="95">
        <v>0</v>
      </c>
      <c r="QK97" s="95">
        <v>0</v>
      </c>
      <c r="QL97" s="95">
        <v>0</v>
      </c>
      <c r="QM97" s="95">
        <v>0</v>
      </c>
      <c r="QN97" s="95">
        <v>0</v>
      </c>
      <c r="QO97" s="95">
        <v>0</v>
      </c>
      <c r="QP97" s="95">
        <v>0</v>
      </c>
      <c r="QQ97" s="95">
        <v>0</v>
      </c>
      <c r="QR97" s="95">
        <v>0</v>
      </c>
      <c r="QS97" s="95">
        <v>0</v>
      </c>
      <c r="QT97" s="95">
        <v>0</v>
      </c>
      <c r="QU97" s="95">
        <v>0</v>
      </c>
      <c r="QV97" s="95">
        <v>0</v>
      </c>
      <c r="QW97" s="95">
        <v>0</v>
      </c>
      <c r="QX97" s="95">
        <v>0</v>
      </c>
      <c r="QY97" s="95">
        <v>0</v>
      </c>
      <c r="QZ97" s="95">
        <v>0</v>
      </c>
      <c r="RA97" s="95">
        <v>0</v>
      </c>
      <c r="RB97" s="95">
        <v>0</v>
      </c>
      <c r="RC97" s="95">
        <v>0</v>
      </c>
      <c r="RD97" s="95">
        <v>0</v>
      </c>
      <c r="RE97" s="95">
        <v>0</v>
      </c>
      <c r="RF97" s="95">
        <v>0</v>
      </c>
      <c r="RG97" s="95">
        <v>0</v>
      </c>
      <c r="RH97" s="95">
        <v>0</v>
      </c>
      <c r="RI97" s="95">
        <v>0</v>
      </c>
      <c r="RJ97" s="95">
        <v>0</v>
      </c>
      <c r="RK97" s="95">
        <v>0</v>
      </c>
      <c r="RL97" s="95">
        <v>0</v>
      </c>
      <c r="RM97" s="95">
        <v>0</v>
      </c>
      <c r="RN97" s="95">
        <v>0</v>
      </c>
      <c r="RO97" s="95">
        <v>0</v>
      </c>
      <c r="RP97" s="95">
        <v>0</v>
      </c>
      <c r="RQ97" s="95">
        <v>0</v>
      </c>
      <c r="RR97" s="95">
        <v>0</v>
      </c>
      <c r="RS97" s="95">
        <v>0</v>
      </c>
      <c r="RT97" s="95">
        <v>0</v>
      </c>
      <c r="RU97" s="95">
        <v>0</v>
      </c>
      <c r="RV97" s="95">
        <v>0</v>
      </c>
      <c r="RW97" s="95">
        <v>0</v>
      </c>
      <c r="RX97" s="95">
        <v>0</v>
      </c>
      <c r="RY97" s="95">
        <v>0</v>
      </c>
      <c r="RZ97" s="95">
        <v>0</v>
      </c>
      <c r="SA97" s="95">
        <v>0</v>
      </c>
      <c r="SB97" s="95">
        <v>0</v>
      </c>
      <c r="SC97" s="95">
        <v>0</v>
      </c>
      <c r="SD97" s="95">
        <v>0</v>
      </c>
      <c r="SE97" s="95">
        <v>0</v>
      </c>
      <c r="SF97" s="95">
        <v>0</v>
      </c>
      <c r="SG97" s="95">
        <v>0</v>
      </c>
      <c r="SH97" s="95">
        <v>0</v>
      </c>
      <c r="SI97" s="95">
        <v>0</v>
      </c>
      <c r="SJ97" s="95">
        <v>0</v>
      </c>
      <c r="SK97" s="95">
        <v>0</v>
      </c>
      <c r="SL97" s="95">
        <v>0</v>
      </c>
      <c r="SM97" s="95">
        <v>0</v>
      </c>
      <c r="SN97" s="95">
        <v>0</v>
      </c>
      <c r="SO97" s="95">
        <v>0</v>
      </c>
      <c r="SP97" s="95">
        <v>0</v>
      </c>
      <c r="SQ97" s="95">
        <v>0</v>
      </c>
      <c r="SR97" s="95">
        <v>0</v>
      </c>
      <c r="SS97" s="95">
        <v>0</v>
      </c>
      <c r="ST97" s="95">
        <v>0</v>
      </c>
      <c r="SU97" s="95">
        <v>0</v>
      </c>
      <c r="SV97" s="95">
        <v>0</v>
      </c>
      <c r="SW97" s="95">
        <v>0</v>
      </c>
      <c r="SX97" s="95">
        <v>0</v>
      </c>
      <c r="SY97" s="95">
        <v>0</v>
      </c>
      <c r="SZ97" s="95">
        <v>0</v>
      </c>
      <c r="TA97" s="95">
        <v>0</v>
      </c>
      <c r="TB97" s="95">
        <v>0</v>
      </c>
      <c r="TC97" s="95">
        <v>0</v>
      </c>
      <c r="TD97" s="95">
        <v>0</v>
      </c>
      <c r="TE97" s="95">
        <v>0</v>
      </c>
      <c r="TF97" s="95">
        <v>0</v>
      </c>
      <c r="TG97" s="95">
        <v>0</v>
      </c>
      <c r="TH97" s="95">
        <v>0</v>
      </c>
      <c r="TI97" s="95">
        <v>0</v>
      </c>
      <c r="TJ97" s="95">
        <v>0</v>
      </c>
      <c r="TK97" s="95">
        <v>0</v>
      </c>
      <c r="TL97" s="95">
        <v>0</v>
      </c>
      <c r="TM97" s="95">
        <v>0</v>
      </c>
      <c r="TN97" s="95">
        <v>0</v>
      </c>
      <c r="TO97" s="95">
        <v>0</v>
      </c>
      <c r="TP97" s="95">
        <v>0</v>
      </c>
      <c r="TQ97" s="95">
        <v>0</v>
      </c>
      <c r="TR97" s="95">
        <v>0</v>
      </c>
      <c r="TS97" s="95">
        <v>0</v>
      </c>
      <c r="TT97" s="95">
        <v>0</v>
      </c>
      <c r="TU97" s="95">
        <v>0</v>
      </c>
      <c r="TV97" s="95">
        <v>0</v>
      </c>
      <c r="TW97" s="95">
        <v>0</v>
      </c>
      <c r="TX97" s="95">
        <v>0</v>
      </c>
      <c r="TY97" s="95">
        <v>0</v>
      </c>
      <c r="TZ97" s="95">
        <v>0</v>
      </c>
      <c r="UA97" s="95">
        <v>0</v>
      </c>
      <c r="UB97" s="95">
        <v>0</v>
      </c>
      <c r="UC97" s="95">
        <v>0</v>
      </c>
      <c r="UD97" s="95">
        <v>0</v>
      </c>
      <c r="UE97" s="95">
        <v>0</v>
      </c>
      <c r="UF97" s="95">
        <v>0</v>
      </c>
      <c r="UG97" s="95">
        <v>0</v>
      </c>
      <c r="UH97" s="95">
        <v>0</v>
      </c>
      <c r="UI97" s="95">
        <v>0</v>
      </c>
      <c r="UJ97" s="95">
        <v>0</v>
      </c>
      <c r="UK97" s="95">
        <v>0</v>
      </c>
      <c r="UL97" s="95">
        <v>0</v>
      </c>
      <c r="UM97" s="95">
        <v>0</v>
      </c>
      <c r="UN97" s="95">
        <v>0</v>
      </c>
      <c r="UO97" s="95">
        <v>0</v>
      </c>
      <c r="UP97" s="95">
        <v>0</v>
      </c>
      <c r="UQ97" s="95">
        <v>0</v>
      </c>
      <c r="UR97" s="95">
        <v>0</v>
      </c>
      <c r="US97" s="95">
        <v>0</v>
      </c>
      <c r="UT97" s="95">
        <v>0</v>
      </c>
      <c r="UU97" s="95">
        <v>0</v>
      </c>
      <c r="UV97" s="95">
        <v>0</v>
      </c>
      <c r="UW97" s="95">
        <v>0</v>
      </c>
      <c r="UX97" s="95">
        <v>0</v>
      </c>
      <c r="UY97" s="95">
        <v>0</v>
      </c>
      <c r="UZ97" s="95">
        <v>0</v>
      </c>
      <c r="VA97" s="95">
        <v>0</v>
      </c>
      <c r="VB97" s="95">
        <v>0</v>
      </c>
      <c r="VC97" s="95">
        <v>0</v>
      </c>
      <c r="VD97" s="95">
        <v>0</v>
      </c>
      <c r="VE97" s="95">
        <v>0</v>
      </c>
      <c r="VF97" s="95">
        <v>0</v>
      </c>
      <c r="VG97" s="95">
        <v>0</v>
      </c>
      <c r="VH97" s="95">
        <v>0</v>
      </c>
      <c r="VI97" s="95">
        <v>0</v>
      </c>
      <c r="VJ97" s="95">
        <v>0</v>
      </c>
      <c r="VK97" s="95">
        <v>0</v>
      </c>
      <c r="VL97" s="95">
        <v>0</v>
      </c>
      <c r="VM97" s="95">
        <v>0</v>
      </c>
      <c r="VN97" s="95">
        <v>0</v>
      </c>
      <c r="VO97" s="95">
        <v>0</v>
      </c>
      <c r="VP97" s="95">
        <v>0</v>
      </c>
      <c r="VQ97" s="95">
        <v>0</v>
      </c>
      <c r="VR97" s="95">
        <v>0</v>
      </c>
      <c r="VS97" s="95">
        <v>0</v>
      </c>
      <c r="VT97" s="95">
        <v>0</v>
      </c>
      <c r="VU97" s="95">
        <v>0</v>
      </c>
      <c r="VV97" s="95">
        <v>0</v>
      </c>
      <c r="VW97" s="95">
        <v>0</v>
      </c>
      <c r="VX97" s="95">
        <v>0</v>
      </c>
      <c r="VY97" s="95">
        <v>0</v>
      </c>
      <c r="VZ97" s="95">
        <v>0</v>
      </c>
      <c r="WA97" s="95">
        <v>0</v>
      </c>
      <c r="WB97" s="95">
        <v>0</v>
      </c>
      <c r="WC97" s="95">
        <v>0</v>
      </c>
      <c r="WD97" s="95">
        <v>0</v>
      </c>
      <c r="WE97" s="95">
        <v>0</v>
      </c>
      <c r="WF97" s="95">
        <v>0</v>
      </c>
      <c r="WG97" s="95">
        <v>0</v>
      </c>
      <c r="WH97" s="95">
        <v>0</v>
      </c>
      <c r="WI97" s="95">
        <v>0</v>
      </c>
      <c r="WJ97" s="95">
        <v>0</v>
      </c>
      <c r="WK97" s="95">
        <v>0</v>
      </c>
      <c r="WL97" s="95">
        <v>0</v>
      </c>
      <c r="WM97" s="95">
        <v>0</v>
      </c>
      <c r="WN97" s="95">
        <v>0</v>
      </c>
      <c r="WO97" s="95">
        <v>0</v>
      </c>
      <c r="WP97" s="95">
        <v>0</v>
      </c>
      <c r="WQ97" s="95">
        <v>0</v>
      </c>
      <c r="WR97" s="95">
        <v>0</v>
      </c>
      <c r="WS97" s="95">
        <v>0</v>
      </c>
      <c r="WT97" s="95">
        <v>0</v>
      </c>
      <c r="WU97" s="95">
        <v>0</v>
      </c>
      <c r="WV97" s="95">
        <v>0</v>
      </c>
      <c r="WW97" s="95">
        <v>0</v>
      </c>
      <c r="WX97" s="95">
        <v>0</v>
      </c>
      <c r="WY97" s="95">
        <v>0</v>
      </c>
      <c r="WZ97" s="95">
        <v>0</v>
      </c>
      <c r="XA97" s="95">
        <v>0</v>
      </c>
      <c r="XB97" s="95">
        <v>0</v>
      </c>
      <c r="XC97" s="95">
        <v>0</v>
      </c>
      <c r="XD97" s="95">
        <v>0</v>
      </c>
      <c r="XE97" s="95">
        <v>0</v>
      </c>
      <c r="XF97" s="95">
        <v>0</v>
      </c>
      <c r="XG97" s="95">
        <v>0</v>
      </c>
      <c r="XH97" s="95">
        <v>0</v>
      </c>
      <c r="XI97" s="95">
        <v>0</v>
      </c>
      <c r="XJ97" s="95">
        <v>0</v>
      </c>
      <c r="XK97" s="95">
        <v>0</v>
      </c>
      <c r="XL97" s="95">
        <v>0</v>
      </c>
      <c r="XM97" s="95">
        <v>0</v>
      </c>
      <c r="XN97" s="95">
        <v>0</v>
      </c>
      <c r="XO97" s="95">
        <v>0</v>
      </c>
      <c r="XP97" s="95">
        <v>0</v>
      </c>
      <c r="XQ97" s="95">
        <v>0</v>
      </c>
      <c r="XR97" s="95">
        <v>0</v>
      </c>
      <c r="XS97" s="95">
        <v>0</v>
      </c>
      <c r="XT97" s="95">
        <v>0</v>
      </c>
      <c r="XU97" s="95">
        <v>0</v>
      </c>
      <c r="XV97" s="95">
        <v>0</v>
      </c>
      <c r="XW97" s="95">
        <v>0</v>
      </c>
      <c r="XX97" s="95">
        <v>0</v>
      </c>
      <c r="XY97" s="95">
        <v>0</v>
      </c>
      <c r="XZ97" s="95">
        <v>0</v>
      </c>
      <c r="YA97" s="95">
        <v>0</v>
      </c>
      <c r="YB97" s="95">
        <v>0</v>
      </c>
      <c r="YC97" s="95">
        <v>0</v>
      </c>
      <c r="YD97" s="95">
        <v>0</v>
      </c>
      <c r="YE97" s="23"/>
    </row>
    <row r="98" spans="1:655" x14ac:dyDescent="0.55000000000000004">
      <c r="A98" t="s">
        <v>18</v>
      </c>
      <c r="B98" s="95">
        <f>B85</f>
        <v>0</v>
      </c>
      <c r="C98" s="95">
        <f t="shared" ref="C98:BN98" si="279">C85</f>
        <v>0</v>
      </c>
      <c r="D98" s="95">
        <f t="shared" si="279"/>
        <v>0</v>
      </c>
      <c r="E98" s="95">
        <f t="shared" si="279"/>
        <v>0</v>
      </c>
      <c r="F98" s="95">
        <f t="shared" si="279"/>
        <v>0</v>
      </c>
      <c r="G98" s="95">
        <f t="shared" si="279"/>
        <v>0</v>
      </c>
      <c r="H98" s="95">
        <f t="shared" si="279"/>
        <v>0</v>
      </c>
      <c r="I98" s="95">
        <f t="shared" si="279"/>
        <v>0</v>
      </c>
      <c r="J98" s="95">
        <f t="shared" si="279"/>
        <v>0</v>
      </c>
      <c r="K98" s="95">
        <f t="shared" si="279"/>
        <v>0.19425000000000001</v>
      </c>
      <c r="L98" s="95">
        <f t="shared" si="279"/>
        <v>0.66932000000000003</v>
      </c>
      <c r="M98" s="95">
        <f t="shared" si="279"/>
        <v>1.5661200000000002</v>
      </c>
      <c r="N98" s="95">
        <f t="shared" si="279"/>
        <v>0</v>
      </c>
      <c r="O98" s="95">
        <f t="shared" si="279"/>
        <v>0</v>
      </c>
      <c r="P98" s="95">
        <f t="shared" si="279"/>
        <v>0.40131</v>
      </c>
      <c r="Q98" s="95">
        <f t="shared" si="279"/>
        <v>0</v>
      </c>
      <c r="R98" s="95">
        <f t="shared" si="279"/>
        <v>0</v>
      </c>
      <c r="S98" s="95">
        <f t="shared" si="279"/>
        <v>0</v>
      </c>
      <c r="T98" s="95">
        <f t="shared" si="279"/>
        <v>0</v>
      </c>
      <c r="U98" s="95">
        <f t="shared" si="279"/>
        <v>0</v>
      </c>
      <c r="V98" s="95">
        <f t="shared" si="279"/>
        <v>0</v>
      </c>
      <c r="W98" s="95">
        <f t="shared" si="279"/>
        <v>0</v>
      </c>
      <c r="X98" s="95">
        <f t="shared" si="279"/>
        <v>0</v>
      </c>
      <c r="Y98" s="95">
        <f t="shared" si="279"/>
        <v>0</v>
      </c>
      <c r="Z98" s="95">
        <f t="shared" si="279"/>
        <v>0</v>
      </c>
      <c r="AA98" s="95">
        <f t="shared" si="279"/>
        <v>0.28014000000000006</v>
      </c>
      <c r="AB98" s="95">
        <f t="shared" si="279"/>
        <v>0</v>
      </c>
      <c r="AC98" s="95">
        <f t="shared" si="279"/>
        <v>0</v>
      </c>
      <c r="AD98" s="95">
        <f t="shared" si="279"/>
        <v>0</v>
      </c>
      <c r="AE98" s="95">
        <f t="shared" si="279"/>
        <v>0</v>
      </c>
      <c r="AF98" s="95">
        <f t="shared" si="279"/>
        <v>0</v>
      </c>
      <c r="AG98" s="95">
        <f t="shared" si="279"/>
        <v>0</v>
      </c>
      <c r="AH98" s="95">
        <f t="shared" si="279"/>
        <v>0.26783999999999997</v>
      </c>
      <c r="AI98" s="95">
        <f t="shared" si="279"/>
        <v>0</v>
      </c>
      <c r="AJ98" s="95">
        <f t="shared" si="279"/>
        <v>0</v>
      </c>
      <c r="AK98" s="95">
        <f t="shared" si="279"/>
        <v>0</v>
      </c>
      <c r="AL98" s="95">
        <f t="shared" si="279"/>
        <v>0</v>
      </c>
      <c r="AM98" s="95">
        <f t="shared" si="279"/>
        <v>0</v>
      </c>
      <c r="AN98" s="95">
        <f t="shared" si="279"/>
        <v>0</v>
      </c>
      <c r="AO98" s="95">
        <f t="shared" si="279"/>
        <v>0</v>
      </c>
      <c r="AP98" s="95">
        <f t="shared" si="279"/>
        <v>0</v>
      </c>
      <c r="AQ98" s="95">
        <f t="shared" si="279"/>
        <v>0</v>
      </c>
      <c r="AR98" s="95">
        <f t="shared" si="279"/>
        <v>0</v>
      </c>
      <c r="AS98" s="95">
        <f t="shared" si="279"/>
        <v>0</v>
      </c>
      <c r="AT98" s="95">
        <f t="shared" si="279"/>
        <v>0</v>
      </c>
      <c r="AU98" s="95">
        <f t="shared" si="279"/>
        <v>0</v>
      </c>
      <c r="AV98" s="95">
        <f t="shared" si="279"/>
        <v>0</v>
      </c>
      <c r="AW98" s="95">
        <f t="shared" si="279"/>
        <v>0</v>
      </c>
      <c r="AX98" s="95">
        <f t="shared" si="279"/>
        <v>0</v>
      </c>
      <c r="AY98" s="95">
        <f t="shared" si="279"/>
        <v>0</v>
      </c>
      <c r="AZ98" s="95">
        <f t="shared" si="279"/>
        <v>0</v>
      </c>
      <c r="BA98" s="95">
        <f t="shared" si="279"/>
        <v>0</v>
      </c>
      <c r="BB98" s="95">
        <f t="shared" si="279"/>
        <v>0</v>
      </c>
      <c r="BC98" s="95">
        <f t="shared" si="279"/>
        <v>0</v>
      </c>
      <c r="BD98" s="95">
        <f t="shared" si="279"/>
        <v>0</v>
      </c>
      <c r="BE98" s="95">
        <f t="shared" si="279"/>
        <v>0</v>
      </c>
      <c r="BF98" s="95">
        <f t="shared" si="279"/>
        <v>0</v>
      </c>
      <c r="BG98" s="95">
        <f t="shared" si="279"/>
        <v>0</v>
      </c>
      <c r="BH98" s="95">
        <f t="shared" si="279"/>
        <v>0</v>
      </c>
      <c r="BI98" s="95">
        <f t="shared" si="279"/>
        <v>4.2770000000000002E-2</v>
      </c>
      <c r="BJ98" s="95">
        <f t="shared" si="279"/>
        <v>0</v>
      </c>
      <c r="BK98" s="95">
        <f t="shared" si="279"/>
        <v>0</v>
      </c>
      <c r="BL98" s="95">
        <f t="shared" si="279"/>
        <v>0</v>
      </c>
      <c r="BM98" s="95">
        <f t="shared" si="279"/>
        <v>0</v>
      </c>
      <c r="BN98" s="95">
        <f t="shared" si="279"/>
        <v>0</v>
      </c>
      <c r="BO98" s="95">
        <f t="shared" ref="BO98:DZ98" si="280">BO85</f>
        <v>0</v>
      </c>
      <c r="BP98" s="95">
        <f t="shared" si="280"/>
        <v>2.2944999999999997E-3</v>
      </c>
      <c r="BQ98" s="95">
        <f t="shared" si="280"/>
        <v>0</v>
      </c>
      <c r="BR98" s="95">
        <f t="shared" si="280"/>
        <v>0</v>
      </c>
      <c r="BS98" s="95">
        <f t="shared" si="280"/>
        <v>0</v>
      </c>
      <c r="BT98" s="95">
        <f t="shared" si="280"/>
        <v>0</v>
      </c>
      <c r="BU98" s="95">
        <f t="shared" si="280"/>
        <v>0</v>
      </c>
      <c r="BV98" s="95">
        <f t="shared" si="280"/>
        <v>0</v>
      </c>
      <c r="BW98" s="95">
        <f t="shared" si="280"/>
        <v>0</v>
      </c>
      <c r="BX98" s="95">
        <f t="shared" si="280"/>
        <v>0</v>
      </c>
      <c r="BY98" s="95">
        <f t="shared" si="280"/>
        <v>0</v>
      </c>
      <c r="BZ98" s="95">
        <f t="shared" si="280"/>
        <v>0</v>
      </c>
      <c r="CA98" s="95">
        <f t="shared" si="280"/>
        <v>0</v>
      </c>
      <c r="CB98" s="95">
        <f t="shared" si="280"/>
        <v>0</v>
      </c>
      <c r="CC98" s="95">
        <f t="shared" si="280"/>
        <v>0</v>
      </c>
      <c r="CD98" s="95">
        <f t="shared" si="280"/>
        <v>0</v>
      </c>
      <c r="CE98" s="95">
        <f t="shared" si="280"/>
        <v>0</v>
      </c>
      <c r="CF98" s="95">
        <f t="shared" si="280"/>
        <v>0</v>
      </c>
      <c r="CG98" s="95">
        <f t="shared" si="280"/>
        <v>0</v>
      </c>
      <c r="CH98" s="95">
        <f t="shared" si="280"/>
        <v>0</v>
      </c>
      <c r="CI98" s="95">
        <f t="shared" si="280"/>
        <v>0</v>
      </c>
      <c r="CJ98" s="95">
        <f t="shared" si="280"/>
        <v>0.58560000000000001</v>
      </c>
      <c r="CK98" s="95">
        <f t="shared" si="280"/>
        <v>0.11252000000000001</v>
      </c>
      <c r="CL98" s="95">
        <f t="shared" si="280"/>
        <v>1.8199999999999997E-2</v>
      </c>
      <c r="CM98" s="95">
        <f t="shared" si="280"/>
        <v>0</v>
      </c>
      <c r="CN98" s="95">
        <f t="shared" si="280"/>
        <v>0</v>
      </c>
      <c r="CO98" s="95">
        <f t="shared" si="280"/>
        <v>0</v>
      </c>
      <c r="CP98" s="95">
        <f t="shared" si="280"/>
        <v>0</v>
      </c>
      <c r="CQ98" s="95">
        <f t="shared" si="280"/>
        <v>1.7420000000000001E-2</v>
      </c>
      <c r="CR98" s="95">
        <f t="shared" si="280"/>
        <v>0</v>
      </c>
      <c r="CS98" s="95">
        <f t="shared" si="280"/>
        <v>0</v>
      </c>
      <c r="CT98" s="95">
        <f t="shared" si="280"/>
        <v>8.4865600000000013E-2</v>
      </c>
      <c r="CU98" s="95">
        <f t="shared" si="280"/>
        <v>0</v>
      </c>
      <c r="CV98" s="95">
        <f t="shared" si="280"/>
        <v>2.4674399999999999E-2</v>
      </c>
      <c r="CW98" s="95">
        <f t="shared" si="280"/>
        <v>0</v>
      </c>
      <c r="CX98" s="95">
        <f t="shared" si="280"/>
        <v>0</v>
      </c>
      <c r="CY98" s="95">
        <f t="shared" si="280"/>
        <v>0</v>
      </c>
      <c r="CZ98" s="95">
        <f t="shared" si="280"/>
        <v>1.1000000000000001E-2</v>
      </c>
      <c r="DA98" s="95">
        <f t="shared" si="280"/>
        <v>0</v>
      </c>
      <c r="DB98" s="95">
        <f t="shared" si="280"/>
        <v>0</v>
      </c>
      <c r="DC98" s="95">
        <f t="shared" si="280"/>
        <v>2.7700000000000006E-2</v>
      </c>
      <c r="DD98" s="95">
        <f t="shared" si="280"/>
        <v>2.9234400000000004E-2</v>
      </c>
      <c r="DE98" s="95">
        <f t="shared" si="280"/>
        <v>0</v>
      </c>
      <c r="DF98" s="95">
        <f t="shared" si="280"/>
        <v>6.8339999999999998E-2</v>
      </c>
      <c r="DG98" s="95">
        <f t="shared" si="280"/>
        <v>0</v>
      </c>
      <c r="DH98" s="95">
        <f t="shared" si="280"/>
        <v>3.0084E-2</v>
      </c>
      <c r="DI98" s="95">
        <f t="shared" si="280"/>
        <v>4.2124000000000007E-3</v>
      </c>
      <c r="DJ98" s="95">
        <f t="shared" si="280"/>
        <v>0</v>
      </c>
      <c r="DK98" s="95">
        <f t="shared" si="280"/>
        <v>0</v>
      </c>
      <c r="DL98" s="95">
        <f t="shared" si="280"/>
        <v>0</v>
      </c>
      <c r="DM98" s="95">
        <f t="shared" si="280"/>
        <v>0</v>
      </c>
      <c r="DN98" s="95">
        <f t="shared" si="280"/>
        <v>0</v>
      </c>
      <c r="DO98" s="95">
        <f t="shared" si="280"/>
        <v>0</v>
      </c>
      <c r="DP98" s="95">
        <f t="shared" si="280"/>
        <v>0</v>
      </c>
      <c r="DQ98" s="95">
        <f t="shared" si="280"/>
        <v>0</v>
      </c>
      <c r="DR98" s="95">
        <f t="shared" si="280"/>
        <v>0</v>
      </c>
      <c r="DS98" s="95">
        <f t="shared" si="280"/>
        <v>0</v>
      </c>
      <c r="DT98" s="95">
        <f t="shared" si="280"/>
        <v>0</v>
      </c>
      <c r="DU98" s="95">
        <f t="shared" si="280"/>
        <v>0</v>
      </c>
      <c r="DV98" s="95">
        <f t="shared" si="280"/>
        <v>0</v>
      </c>
      <c r="DW98" s="95">
        <f t="shared" si="280"/>
        <v>0</v>
      </c>
      <c r="DX98" s="95">
        <f t="shared" si="280"/>
        <v>0</v>
      </c>
      <c r="DY98" s="95">
        <f t="shared" si="280"/>
        <v>1.1446889999999999E-3</v>
      </c>
      <c r="DZ98" s="95">
        <f t="shared" si="280"/>
        <v>0</v>
      </c>
      <c r="EA98" s="95">
        <f t="shared" ref="EA98:GL98" si="281">EA85</f>
        <v>0</v>
      </c>
      <c r="EB98" s="95">
        <f t="shared" si="281"/>
        <v>0</v>
      </c>
      <c r="EC98" s="95">
        <f t="shared" si="281"/>
        <v>0</v>
      </c>
      <c r="ED98" s="95">
        <f t="shared" si="281"/>
        <v>0</v>
      </c>
      <c r="EE98" s="95">
        <f t="shared" si="281"/>
        <v>0</v>
      </c>
      <c r="EF98" s="95">
        <f t="shared" si="281"/>
        <v>0</v>
      </c>
      <c r="EG98" s="95">
        <f t="shared" si="281"/>
        <v>0</v>
      </c>
      <c r="EH98" s="95">
        <f t="shared" si="281"/>
        <v>0</v>
      </c>
      <c r="EI98" s="95">
        <f t="shared" si="281"/>
        <v>0</v>
      </c>
      <c r="EJ98" s="95">
        <f t="shared" si="281"/>
        <v>0</v>
      </c>
      <c r="EK98" s="95">
        <f t="shared" si="281"/>
        <v>0</v>
      </c>
      <c r="EL98" s="95">
        <f t="shared" si="281"/>
        <v>0</v>
      </c>
      <c r="EM98" s="95">
        <f t="shared" si="281"/>
        <v>0</v>
      </c>
      <c r="EN98" s="95">
        <f t="shared" si="281"/>
        <v>0</v>
      </c>
      <c r="EO98" s="95">
        <f t="shared" si="281"/>
        <v>0</v>
      </c>
      <c r="EP98" s="95">
        <f t="shared" si="281"/>
        <v>0</v>
      </c>
      <c r="EQ98" s="95">
        <f t="shared" si="281"/>
        <v>0</v>
      </c>
      <c r="ER98" s="95">
        <f t="shared" si="281"/>
        <v>0</v>
      </c>
      <c r="ES98" s="95">
        <f t="shared" si="281"/>
        <v>0</v>
      </c>
      <c r="ET98" s="95">
        <f t="shared" si="281"/>
        <v>0</v>
      </c>
      <c r="EU98" s="95">
        <f t="shared" si="281"/>
        <v>0</v>
      </c>
      <c r="EV98" s="95">
        <f t="shared" si="281"/>
        <v>0</v>
      </c>
      <c r="EW98" s="95">
        <f t="shared" si="281"/>
        <v>0</v>
      </c>
      <c r="EX98" s="95">
        <f t="shared" si="281"/>
        <v>0</v>
      </c>
      <c r="EY98" s="95">
        <f t="shared" si="281"/>
        <v>0</v>
      </c>
      <c r="EZ98" s="95">
        <f t="shared" si="281"/>
        <v>0</v>
      </c>
      <c r="FA98" s="95">
        <f t="shared" si="281"/>
        <v>0</v>
      </c>
      <c r="FB98" s="95">
        <f t="shared" si="281"/>
        <v>0</v>
      </c>
      <c r="FC98" s="95">
        <f t="shared" si="281"/>
        <v>0.29699999999999999</v>
      </c>
      <c r="FD98" s="95">
        <f t="shared" si="281"/>
        <v>0</v>
      </c>
      <c r="FE98" s="95">
        <f t="shared" si="281"/>
        <v>0</v>
      </c>
      <c r="FF98" s="95">
        <f t="shared" si="281"/>
        <v>0</v>
      </c>
      <c r="FG98" s="95">
        <f t="shared" si="281"/>
        <v>0</v>
      </c>
      <c r="FH98" s="95">
        <f t="shared" si="281"/>
        <v>0</v>
      </c>
      <c r="FI98" s="95">
        <f t="shared" si="281"/>
        <v>0</v>
      </c>
      <c r="FJ98" s="95">
        <f t="shared" si="281"/>
        <v>0</v>
      </c>
      <c r="FK98" s="95">
        <f t="shared" si="281"/>
        <v>1.2677659999999999</v>
      </c>
      <c r="FL98" s="95">
        <f t="shared" si="281"/>
        <v>0.57530000000000003</v>
      </c>
      <c r="FM98" s="95">
        <f t="shared" si="281"/>
        <v>0</v>
      </c>
      <c r="FN98" s="95">
        <f t="shared" si="281"/>
        <v>0.41869300000000004</v>
      </c>
      <c r="FO98" s="95">
        <f t="shared" si="281"/>
        <v>0.24107999999999996</v>
      </c>
      <c r="FP98" s="95">
        <f t="shared" si="281"/>
        <v>6.4170000000000005E-2</v>
      </c>
      <c r="FQ98" s="95">
        <f t="shared" si="281"/>
        <v>0.57938499999999993</v>
      </c>
      <c r="FR98" s="95">
        <f t="shared" si="281"/>
        <v>0</v>
      </c>
      <c r="FS98" s="95">
        <f t="shared" si="281"/>
        <v>4.1157000000000006E-2</v>
      </c>
      <c r="FT98" s="95">
        <f t="shared" si="281"/>
        <v>0</v>
      </c>
      <c r="FU98" s="95">
        <f t="shared" si="281"/>
        <v>0.19495000000000001</v>
      </c>
      <c r="FV98" s="95">
        <f t="shared" si="281"/>
        <v>1.1766E-2</v>
      </c>
      <c r="FW98" s="95">
        <f t="shared" si="281"/>
        <v>0</v>
      </c>
      <c r="FX98" s="95">
        <f t="shared" si="281"/>
        <v>0</v>
      </c>
      <c r="FY98" s="95">
        <f t="shared" si="281"/>
        <v>0</v>
      </c>
      <c r="FZ98" s="95">
        <f t="shared" si="281"/>
        <v>0</v>
      </c>
      <c r="GA98" s="95">
        <f t="shared" si="281"/>
        <v>0</v>
      </c>
      <c r="GB98" s="95">
        <f t="shared" si="281"/>
        <v>0</v>
      </c>
      <c r="GC98" s="95">
        <f t="shared" si="281"/>
        <v>1.199565</v>
      </c>
      <c r="GD98" s="95">
        <f t="shared" si="281"/>
        <v>1.3209518</v>
      </c>
      <c r="GE98" s="95">
        <f t="shared" si="281"/>
        <v>0.48610150000000002</v>
      </c>
      <c r="GF98" s="95">
        <f t="shared" si="281"/>
        <v>0.58659119999999998</v>
      </c>
      <c r="GG98" s="95">
        <f t="shared" si="281"/>
        <v>0</v>
      </c>
      <c r="GH98" s="95">
        <f t="shared" si="281"/>
        <v>0.15089831120000002</v>
      </c>
      <c r="GI98" s="95">
        <f t="shared" si="281"/>
        <v>0</v>
      </c>
      <c r="GJ98" s="95">
        <f t="shared" si="281"/>
        <v>0</v>
      </c>
      <c r="GK98" s="95">
        <f t="shared" si="281"/>
        <v>0</v>
      </c>
      <c r="GL98" s="95">
        <f t="shared" si="281"/>
        <v>0</v>
      </c>
      <c r="GM98" s="95">
        <f t="shared" ref="GM98:IX98" si="282">GM85</f>
        <v>0</v>
      </c>
      <c r="GN98" s="95">
        <f t="shared" si="282"/>
        <v>0.3385185</v>
      </c>
      <c r="GO98" s="95">
        <f t="shared" si="282"/>
        <v>0</v>
      </c>
      <c r="GP98" s="95">
        <f t="shared" si="282"/>
        <v>0</v>
      </c>
      <c r="GQ98" s="95">
        <f t="shared" si="282"/>
        <v>0</v>
      </c>
      <c r="GR98" s="95">
        <f t="shared" si="282"/>
        <v>3.6088000000000002E-2</v>
      </c>
      <c r="GS98" s="95">
        <f t="shared" si="282"/>
        <v>0</v>
      </c>
      <c r="GT98" s="95">
        <f t="shared" si="282"/>
        <v>0</v>
      </c>
      <c r="GU98" s="95">
        <f t="shared" si="282"/>
        <v>0</v>
      </c>
      <c r="GV98" s="95">
        <f t="shared" si="282"/>
        <v>0</v>
      </c>
      <c r="GW98" s="95">
        <f t="shared" si="282"/>
        <v>0</v>
      </c>
      <c r="GX98" s="95">
        <f t="shared" si="282"/>
        <v>0</v>
      </c>
      <c r="GY98" s="95">
        <f t="shared" si="282"/>
        <v>0</v>
      </c>
      <c r="GZ98" s="95">
        <f t="shared" si="282"/>
        <v>0</v>
      </c>
      <c r="HA98" s="95">
        <f t="shared" si="282"/>
        <v>0</v>
      </c>
      <c r="HB98" s="95">
        <f t="shared" si="282"/>
        <v>0</v>
      </c>
      <c r="HC98" s="95">
        <f t="shared" si="282"/>
        <v>0</v>
      </c>
      <c r="HD98" s="95">
        <f t="shared" si="282"/>
        <v>0</v>
      </c>
      <c r="HE98" s="95">
        <f t="shared" si="282"/>
        <v>0</v>
      </c>
      <c r="HF98" s="95">
        <f t="shared" si="282"/>
        <v>0</v>
      </c>
      <c r="HG98" s="95">
        <f t="shared" si="282"/>
        <v>0</v>
      </c>
      <c r="HH98" s="95">
        <f t="shared" si="282"/>
        <v>0</v>
      </c>
      <c r="HI98" s="95">
        <f t="shared" si="282"/>
        <v>0</v>
      </c>
      <c r="HJ98" s="95">
        <f t="shared" si="282"/>
        <v>0</v>
      </c>
      <c r="HK98" s="95">
        <f t="shared" si="282"/>
        <v>0</v>
      </c>
      <c r="HL98" s="95">
        <f t="shared" si="282"/>
        <v>0</v>
      </c>
      <c r="HM98" s="95">
        <f t="shared" si="282"/>
        <v>0</v>
      </c>
      <c r="HN98" s="95">
        <f t="shared" si="282"/>
        <v>0.66220000000000012</v>
      </c>
      <c r="HO98" s="95">
        <f t="shared" si="282"/>
        <v>0.47232000000000002</v>
      </c>
      <c r="HP98" s="95">
        <f t="shared" si="282"/>
        <v>0</v>
      </c>
      <c r="HQ98" s="95">
        <f t="shared" si="282"/>
        <v>0</v>
      </c>
      <c r="HR98" s="95">
        <f t="shared" si="282"/>
        <v>0</v>
      </c>
      <c r="HS98" s="95">
        <f t="shared" si="282"/>
        <v>0</v>
      </c>
      <c r="HT98" s="95">
        <f t="shared" si="282"/>
        <v>0</v>
      </c>
      <c r="HU98" s="95">
        <f t="shared" si="282"/>
        <v>0</v>
      </c>
      <c r="HV98" s="95">
        <f t="shared" si="282"/>
        <v>0</v>
      </c>
      <c r="HW98" s="95">
        <f t="shared" si="282"/>
        <v>0</v>
      </c>
      <c r="HX98" s="95">
        <f t="shared" si="282"/>
        <v>0</v>
      </c>
      <c r="HY98" s="95">
        <f t="shared" si="282"/>
        <v>0</v>
      </c>
      <c r="HZ98" s="95">
        <f t="shared" si="282"/>
        <v>0.73277999999999988</v>
      </c>
      <c r="IA98" s="95">
        <f t="shared" si="282"/>
        <v>0</v>
      </c>
      <c r="IB98" s="95">
        <f t="shared" si="282"/>
        <v>0.48387000000000002</v>
      </c>
      <c r="IC98" s="95">
        <f t="shared" si="282"/>
        <v>0.10458000000000001</v>
      </c>
      <c r="ID98" s="95">
        <f t="shared" si="282"/>
        <v>0</v>
      </c>
      <c r="IE98" s="95">
        <f t="shared" si="282"/>
        <v>0</v>
      </c>
      <c r="IF98" s="95">
        <f t="shared" si="282"/>
        <v>0</v>
      </c>
      <c r="IG98" s="95">
        <f t="shared" si="282"/>
        <v>0</v>
      </c>
      <c r="IH98" s="95">
        <f t="shared" si="282"/>
        <v>0</v>
      </c>
      <c r="II98" s="95">
        <f t="shared" si="282"/>
        <v>0</v>
      </c>
      <c r="IJ98" s="95">
        <f t="shared" si="282"/>
        <v>0</v>
      </c>
      <c r="IK98" s="95">
        <f t="shared" si="282"/>
        <v>0</v>
      </c>
      <c r="IL98" s="95">
        <f t="shared" si="282"/>
        <v>0</v>
      </c>
      <c r="IM98" s="95">
        <f t="shared" si="282"/>
        <v>0</v>
      </c>
      <c r="IN98" s="95">
        <f t="shared" si="282"/>
        <v>0</v>
      </c>
      <c r="IO98" s="95">
        <f t="shared" si="282"/>
        <v>0</v>
      </c>
      <c r="IP98" s="95">
        <f t="shared" si="282"/>
        <v>0</v>
      </c>
      <c r="IQ98" s="95">
        <f t="shared" si="282"/>
        <v>0</v>
      </c>
      <c r="IR98" s="95">
        <f t="shared" si="282"/>
        <v>0</v>
      </c>
      <c r="IS98" s="95">
        <f t="shared" si="282"/>
        <v>2.2487607999999999</v>
      </c>
      <c r="IT98" s="95">
        <f t="shared" si="282"/>
        <v>0</v>
      </c>
      <c r="IU98" s="95">
        <f t="shared" si="282"/>
        <v>0</v>
      </c>
      <c r="IV98" s="95">
        <f t="shared" si="282"/>
        <v>0</v>
      </c>
      <c r="IW98" s="95">
        <f t="shared" si="282"/>
        <v>0.18491999999999997</v>
      </c>
      <c r="IX98" s="95">
        <f t="shared" si="282"/>
        <v>0.51815999999999995</v>
      </c>
      <c r="IY98" s="95">
        <f t="shared" ref="IY98:LJ98" si="283">IY85</f>
        <v>0.309618</v>
      </c>
      <c r="IZ98" s="95">
        <f t="shared" si="283"/>
        <v>0.31</v>
      </c>
      <c r="JA98" s="95">
        <f t="shared" si="283"/>
        <v>0</v>
      </c>
      <c r="JB98" s="95">
        <f t="shared" si="283"/>
        <v>0</v>
      </c>
      <c r="JC98" s="95">
        <f t="shared" si="283"/>
        <v>0</v>
      </c>
      <c r="JD98" s="95">
        <f t="shared" si="283"/>
        <v>8.0964599999999984E-2</v>
      </c>
      <c r="JE98" s="95">
        <f t="shared" si="283"/>
        <v>0.23124</v>
      </c>
      <c r="JF98" s="95">
        <f t="shared" si="283"/>
        <v>0</v>
      </c>
      <c r="JG98" s="95">
        <f t="shared" si="283"/>
        <v>0</v>
      </c>
      <c r="JH98" s="95">
        <f t="shared" si="283"/>
        <v>0</v>
      </c>
      <c r="JI98" s="95">
        <f t="shared" si="283"/>
        <v>2.8713599999999995E-2</v>
      </c>
      <c r="JJ98" s="95">
        <f t="shared" si="283"/>
        <v>0</v>
      </c>
      <c r="JK98" s="95">
        <f t="shared" si="283"/>
        <v>0</v>
      </c>
      <c r="JL98" s="95">
        <f t="shared" si="283"/>
        <v>0</v>
      </c>
      <c r="JM98" s="95">
        <f t="shared" si="283"/>
        <v>2.3729300000000002E-2</v>
      </c>
      <c r="JN98" s="95">
        <f t="shared" si="283"/>
        <v>3.9032399999999995E-2</v>
      </c>
      <c r="JO98" s="95">
        <f t="shared" si="283"/>
        <v>0</v>
      </c>
      <c r="JP98" s="95">
        <f t="shared" si="283"/>
        <v>0</v>
      </c>
      <c r="JQ98" s="95">
        <f t="shared" si="283"/>
        <v>0</v>
      </c>
      <c r="JR98" s="95">
        <f t="shared" si="283"/>
        <v>0</v>
      </c>
      <c r="JS98" s="95">
        <f t="shared" si="283"/>
        <v>0</v>
      </c>
      <c r="JT98" s="95">
        <f t="shared" si="283"/>
        <v>0</v>
      </c>
      <c r="JU98" s="95">
        <f t="shared" si="283"/>
        <v>0</v>
      </c>
      <c r="JV98" s="95">
        <f t="shared" si="283"/>
        <v>0</v>
      </c>
      <c r="JW98" s="95">
        <f t="shared" si="283"/>
        <v>0</v>
      </c>
      <c r="JX98" s="95">
        <f t="shared" si="283"/>
        <v>0</v>
      </c>
      <c r="JY98" s="95">
        <f t="shared" si="283"/>
        <v>0</v>
      </c>
      <c r="JZ98" s="95">
        <f t="shared" si="283"/>
        <v>0</v>
      </c>
      <c r="KA98" s="95">
        <f t="shared" si="283"/>
        <v>0</v>
      </c>
      <c r="KB98" s="95">
        <f t="shared" si="283"/>
        <v>0</v>
      </c>
      <c r="KC98" s="95">
        <f t="shared" si="283"/>
        <v>0</v>
      </c>
      <c r="KD98" s="95">
        <f t="shared" si="283"/>
        <v>1.8715000000000001E-3</v>
      </c>
      <c r="KE98" s="95">
        <f t="shared" si="283"/>
        <v>0</v>
      </c>
      <c r="KF98" s="95">
        <f t="shared" si="283"/>
        <v>0</v>
      </c>
      <c r="KG98" s="95">
        <f t="shared" si="283"/>
        <v>0</v>
      </c>
      <c r="KH98" s="95">
        <f t="shared" si="283"/>
        <v>0</v>
      </c>
      <c r="KI98" s="95">
        <f t="shared" si="283"/>
        <v>0</v>
      </c>
      <c r="KJ98" s="95">
        <f t="shared" si="283"/>
        <v>6.1039999999999992E-3</v>
      </c>
      <c r="KK98" s="95">
        <f t="shared" si="283"/>
        <v>0</v>
      </c>
      <c r="KL98" s="95">
        <f t="shared" si="283"/>
        <v>0</v>
      </c>
      <c r="KM98" s="95">
        <f t="shared" si="283"/>
        <v>0</v>
      </c>
      <c r="KN98" s="95">
        <f t="shared" si="283"/>
        <v>0</v>
      </c>
      <c r="KO98" s="95">
        <f t="shared" si="283"/>
        <v>0</v>
      </c>
      <c r="KP98" s="95">
        <f t="shared" si="283"/>
        <v>0</v>
      </c>
      <c r="KQ98" s="95">
        <f t="shared" si="283"/>
        <v>0</v>
      </c>
      <c r="KR98" s="95">
        <f t="shared" si="283"/>
        <v>0</v>
      </c>
      <c r="KS98" s="95">
        <f t="shared" si="283"/>
        <v>0</v>
      </c>
      <c r="KT98" s="95">
        <f t="shared" si="283"/>
        <v>0</v>
      </c>
      <c r="KU98" s="95">
        <f t="shared" si="283"/>
        <v>0</v>
      </c>
      <c r="KV98" s="95">
        <f t="shared" si="283"/>
        <v>0</v>
      </c>
      <c r="KW98" s="95">
        <f t="shared" si="283"/>
        <v>0</v>
      </c>
      <c r="KX98" s="95">
        <f t="shared" si="283"/>
        <v>0</v>
      </c>
      <c r="KY98" s="95">
        <f t="shared" si="283"/>
        <v>0</v>
      </c>
      <c r="KZ98" s="95">
        <f t="shared" si="283"/>
        <v>0</v>
      </c>
      <c r="LA98" s="95">
        <f t="shared" si="283"/>
        <v>0</v>
      </c>
      <c r="LB98" s="95">
        <f t="shared" si="283"/>
        <v>0</v>
      </c>
      <c r="LC98" s="95">
        <f t="shared" si="283"/>
        <v>0</v>
      </c>
      <c r="LD98" s="95">
        <f t="shared" si="283"/>
        <v>0</v>
      </c>
      <c r="LE98" s="95">
        <f t="shared" si="283"/>
        <v>0</v>
      </c>
      <c r="LF98" s="95">
        <f t="shared" si="283"/>
        <v>0</v>
      </c>
      <c r="LG98" s="95">
        <f t="shared" si="283"/>
        <v>0</v>
      </c>
      <c r="LH98" s="95">
        <f t="shared" si="283"/>
        <v>3.5524907999999997</v>
      </c>
      <c r="LI98" s="95">
        <f t="shared" si="283"/>
        <v>0.31831079999999995</v>
      </c>
      <c r="LJ98" s="95">
        <f t="shared" si="283"/>
        <v>0.66481999999999997</v>
      </c>
      <c r="LK98" s="95">
        <f t="shared" ref="LK98:NV98" si="284">LK85</f>
        <v>0</v>
      </c>
      <c r="LL98" s="95">
        <f t="shared" si="284"/>
        <v>0</v>
      </c>
      <c r="LM98" s="95">
        <f t="shared" si="284"/>
        <v>0</v>
      </c>
      <c r="LN98" s="95">
        <f t="shared" si="284"/>
        <v>0</v>
      </c>
      <c r="LO98" s="95">
        <f t="shared" si="284"/>
        <v>0</v>
      </c>
      <c r="LP98" s="95">
        <f t="shared" si="284"/>
        <v>0</v>
      </c>
      <c r="LQ98" s="95">
        <f t="shared" si="284"/>
        <v>0</v>
      </c>
      <c r="LR98" s="95">
        <f t="shared" si="284"/>
        <v>0</v>
      </c>
      <c r="LS98" s="95">
        <f t="shared" si="284"/>
        <v>0</v>
      </c>
      <c r="LT98" s="95">
        <f t="shared" si="284"/>
        <v>0</v>
      </c>
      <c r="LU98" s="95">
        <f t="shared" si="284"/>
        <v>0</v>
      </c>
      <c r="LV98" s="95">
        <f t="shared" si="284"/>
        <v>0</v>
      </c>
      <c r="LW98" s="95">
        <f t="shared" si="284"/>
        <v>0</v>
      </c>
      <c r="LX98" s="95">
        <f t="shared" si="284"/>
        <v>0</v>
      </c>
      <c r="LY98" s="95">
        <f t="shared" si="284"/>
        <v>0</v>
      </c>
      <c r="LZ98" s="95">
        <f t="shared" si="284"/>
        <v>0</v>
      </c>
      <c r="MA98" s="95">
        <f t="shared" si="284"/>
        <v>0</v>
      </c>
      <c r="MB98" s="95">
        <f t="shared" si="284"/>
        <v>0</v>
      </c>
      <c r="MC98" s="95">
        <f t="shared" si="284"/>
        <v>0</v>
      </c>
      <c r="MD98" s="95">
        <f t="shared" si="284"/>
        <v>0</v>
      </c>
      <c r="ME98" s="95">
        <f t="shared" si="284"/>
        <v>0</v>
      </c>
      <c r="MF98" s="95">
        <f t="shared" si="284"/>
        <v>0</v>
      </c>
      <c r="MG98" s="95">
        <f t="shared" si="284"/>
        <v>0</v>
      </c>
      <c r="MH98" s="95">
        <f t="shared" si="284"/>
        <v>0</v>
      </c>
      <c r="MI98" s="95">
        <f t="shared" si="284"/>
        <v>0</v>
      </c>
      <c r="MJ98" s="95">
        <f t="shared" si="284"/>
        <v>0</v>
      </c>
      <c r="MK98" s="95">
        <f t="shared" si="284"/>
        <v>0</v>
      </c>
      <c r="ML98" s="95">
        <f t="shared" si="284"/>
        <v>0</v>
      </c>
      <c r="MM98" s="95">
        <f t="shared" si="284"/>
        <v>0</v>
      </c>
      <c r="MN98" s="95">
        <f t="shared" si="284"/>
        <v>0</v>
      </c>
      <c r="MO98" s="95">
        <f t="shared" si="284"/>
        <v>0</v>
      </c>
      <c r="MP98" s="95">
        <f t="shared" si="284"/>
        <v>0</v>
      </c>
      <c r="MQ98" s="95">
        <f t="shared" si="284"/>
        <v>0</v>
      </c>
      <c r="MR98" s="95">
        <f t="shared" si="284"/>
        <v>0</v>
      </c>
      <c r="MS98" s="95">
        <f t="shared" si="284"/>
        <v>0</v>
      </c>
      <c r="MT98" s="95">
        <f t="shared" si="284"/>
        <v>0</v>
      </c>
      <c r="MU98" s="95">
        <f t="shared" si="284"/>
        <v>0</v>
      </c>
      <c r="MV98" s="95">
        <f t="shared" si="284"/>
        <v>0</v>
      </c>
      <c r="MW98" s="95">
        <f t="shared" si="284"/>
        <v>0</v>
      </c>
      <c r="MX98" s="95">
        <f t="shared" si="284"/>
        <v>0</v>
      </c>
      <c r="MY98" s="95">
        <f t="shared" si="284"/>
        <v>0</v>
      </c>
      <c r="MZ98" s="95">
        <f t="shared" si="284"/>
        <v>0</v>
      </c>
      <c r="NA98" s="95">
        <f t="shared" si="284"/>
        <v>0</v>
      </c>
      <c r="NB98" s="95">
        <f t="shared" si="284"/>
        <v>0</v>
      </c>
      <c r="NC98" s="95">
        <f t="shared" si="284"/>
        <v>0</v>
      </c>
      <c r="ND98" s="95">
        <f t="shared" si="284"/>
        <v>0</v>
      </c>
      <c r="NE98" s="95">
        <f t="shared" si="284"/>
        <v>0</v>
      </c>
      <c r="NF98" s="95">
        <f t="shared" si="284"/>
        <v>0</v>
      </c>
      <c r="NG98" s="95">
        <f t="shared" si="284"/>
        <v>0</v>
      </c>
      <c r="NH98" s="95">
        <f t="shared" si="284"/>
        <v>0</v>
      </c>
      <c r="NI98" s="95">
        <f t="shared" si="284"/>
        <v>0</v>
      </c>
      <c r="NJ98" s="95">
        <f t="shared" si="284"/>
        <v>0</v>
      </c>
      <c r="NK98" s="95">
        <f t="shared" si="284"/>
        <v>0</v>
      </c>
      <c r="NL98" s="95">
        <f t="shared" si="284"/>
        <v>0</v>
      </c>
      <c r="NM98" s="95">
        <f t="shared" si="284"/>
        <v>0</v>
      </c>
      <c r="NN98" s="95">
        <f t="shared" si="284"/>
        <v>0</v>
      </c>
      <c r="NO98" s="95">
        <f t="shared" si="284"/>
        <v>0</v>
      </c>
      <c r="NP98" s="95">
        <f t="shared" si="284"/>
        <v>0</v>
      </c>
      <c r="NQ98" s="95">
        <f t="shared" si="284"/>
        <v>0</v>
      </c>
      <c r="NR98" s="95">
        <f t="shared" si="284"/>
        <v>0</v>
      </c>
      <c r="NS98" s="95">
        <f t="shared" si="284"/>
        <v>0</v>
      </c>
      <c r="NT98" s="95">
        <f t="shared" si="284"/>
        <v>0</v>
      </c>
      <c r="NU98" s="95">
        <f t="shared" si="284"/>
        <v>0</v>
      </c>
      <c r="NV98" s="95">
        <f t="shared" si="284"/>
        <v>0</v>
      </c>
      <c r="NW98" s="95">
        <f t="shared" ref="NW98:QH98" si="285">NW85</f>
        <v>0</v>
      </c>
      <c r="NX98" s="95">
        <f t="shared" si="285"/>
        <v>0</v>
      </c>
      <c r="NY98" s="95">
        <f t="shared" si="285"/>
        <v>0</v>
      </c>
      <c r="NZ98" s="95">
        <f t="shared" si="285"/>
        <v>0</v>
      </c>
      <c r="OA98" s="95">
        <f t="shared" si="285"/>
        <v>0</v>
      </c>
      <c r="OB98" s="95">
        <f t="shared" si="285"/>
        <v>0</v>
      </c>
      <c r="OC98" s="95">
        <f t="shared" si="285"/>
        <v>0</v>
      </c>
      <c r="OD98" s="95">
        <f t="shared" si="285"/>
        <v>0</v>
      </c>
      <c r="OE98" s="95">
        <f t="shared" si="285"/>
        <v>0</v>
      </c>
      <c r="OF98" s="95">
        <f t="shared" si="285"/>
        <v>6.7979999999999994E-3</v>
      </c>
      <c r="OG98" s="95">
        <f t="shared" si="285"/>
        <v>0</v>
      </c>
      <c r="OH98" s="95">
        <f t="shared" si="285"/>
        <v>0</v>
      </c>
      <c r="OI98" s="95">
        <f t="shared" si="285"/>
        <v>0</v>
      </c>
      <c r="OJ98" s="95">
        <f t="shared" si="285"/>
        <v>0</v>
      </c>
      <c r="OK98" s="95">
        <f t="shared" si="285"/>
        <v>0</v>
      </c>
      <c r="OL98" s="95">
        <f t="shared" si="285"/>
        <v>0</v>
      </c>
      <c r="OM98" s="95">
        <f t="shared" si="285"/>
        <v>0</v>
      </c>
      <c r="ON98" s="95">
        <f t="shared" si="285"/>
        <v>0</v>
      </c>
      <c r="OO98" s="95">
        <f t="shared" si="285"/>
        <v>0.10233649402390438</v>
      </c>
      <c r="OP98" s="95">
        <f t="shared" si="285"/>
        <v>0</v>
      </c>
      <c r="OQ98" s="95">
        <f t="shared" si="285"/>
        <v>0</v>
      </c>
      <c r="OR98" s="95">
        <f t="shared" si="285"/>
        <v>0</v>
      </c>
      <c r="OS98" s="95">
        <f t="shared" si="285"/>
        <v>0</v>
      </c>
      <c r="OT98" s="95">
        <f t="shared" si="285"/>
        <v>0</v>
      </c>
      <c r="OU98" s="95">
        <f t="shared" si="285"/>
        <v>1.3311E-3</v>
      </c>
      <c r="OV98" s="95">
        <f t="shared" si="285"/>
        <v>0</v>
      </c>
      <c r="OW98" s="95">
        <f t="shared" si="285"/>
        <v>0</v>
      </c>
      <c r="OX98" s="95">
        <f t="shared" si="285"/>
        <v>0</v>
      </c>
      <c r="OY98" s="95">
        <f t="shared" si="285"/>
        <v>0</v>
      </c>
      <c r="OZ98" s="95">
        <f t="shared" si="285"/>
        <v>0</v>
      </c>
      <c r="PA98" s="95">
        <f t="shared" si="285"/>
        <v>0</v>
      </c>
      <c r="PB98" s="95">
        <f t="shared" si="285"/>
        <v>0</v>
      </c>
      <c r="PC98" s="95">
        <f t="shared" si="285"/>
        <v>0</v>
      </c>
      <c r="PD98" s="95">
        <f t="shared" si="285"/>
        <v>0</v>
      </c>
      <c r="PE98" s="95">
        <f t="shared" si="285"/>
        <v>0</v>
      </c>
      <c r="PF98" s="95">
        <f t="shared" si="285"/>
        <v>0</v>
      </c>
      <c r="PG98" s="95">
        <f t="shared" si="285"/>
        <v>0</v>
      </c>
      <c r="PH98" s="95">
        <f t="shared" si="285"/>
        <v>0</v>
      </c>
      <c r="PI98" s="95">
        <f t="shared" si="285"/>
        <v>0</v>
      </c>
      <c r="PJ98" s="95">
        <f t="shared" si="285"/>
        <v>0</v>
      </c>
      <c r="PK98" s="95">
        <f t="shared" si="285"/>
        <v>0</v>
      </c>
      <c r="PL98" s="95">
        <f t="shared" si="285"/>
        <v>0</v>
      </c>
      <c r="PM98" s="95">
        <f t="shared" si="285"/>
        <v>0</v>
      </c>
      <c r="PN98" s="95">
        <f t="shared" si="285"/>
        <v>0</v>
      </c>
      <c r="PO98" s="95">
        <f t="shared" si="285"/>
        <v>0</v>
      </c>
      <c r="PP98" s="95">
        <f t="shared" si="285"/>
        <v>0</v>
      </c>
      <c r="PQ98" s="95">
        <f t="shared" si="285"/>
        <v>0</v>
      </c>
      <c r="PR98" s="95">
        <f t="shared" si="285"/>
        <v>0</v>
      </c>
      <c r="PS98" s="95">
        <f t="shared" si="285"/>
        <v>0</v>
      </c>
      <c r="PT98" s="95">
        <f t="shared" si="285"/>
        <v>0</v>
      </c>
      <c r="PU98" s="95">
        <f t="shared" si="285"/>
        <v>0</v>
      </c>
      <c r="PV98" s="95">
        <f t="shared" si="285"/>
        <v>0</v>
      </c>
      <c r="PW98" s="95">
        <f t="shared" si="285"/>
        <v>0</v>
      </c>
      <c r="PX98" s="95">
        <f t="shared" si="285"/>
        <v>0</v>
      </c>
      <c r="PY98" s="95">
        <f t="shared" si="285"/>
        <v>0.1458175712</v>
      </c>
      <c r="PZ98" s="95">
        <f t="shared" si="285"/>
        <v>0.12073861400000001</v>
      </c>
      <c r="QA98" s="95">
        <f t="shared" si="285"/>
        <v>0</v>
      </c>
      <c r="QB98" s="95">
        <f t="shared" si="285"/>
        <v>5.9400000000000001E-2</v>
      </c>
      <c r="QC98" s="95">
        <f t="shared" si="285"/>
        <v>7.8399999999999997E-3</v>
      </c>
      <c r="QD98" s="95">
        <f t="shared" si="285"/>
        <v>0.13290000000000002</v>
      </c>
      <c r="QE98" s="95">
        <f t="shared" si="285"/>
        <v>0</v>
      </c>
      <c r="QF98" s="95">
        <f t="shared" si="285"/>
        <v>0</v>
      </c>
      <c r="QG98" s="95">
        <f t="shared" si="285"/>
        <v>0.26789000000000002</v>
      </c>
      <c r="QH98" s="95">
        <f t="shared" si="285"/>
        <v>0</v>
      </c>
      <c r="QI98" s="95">
        <f t="shared" ref="QI98:ST98" si="286">QI85</f>
        <v>0</v>
      </c>
      <c r="QJ98" s="95">
        <f t="shared" si="286"/>
        <v>0</v>
      </c>
      <c r="QK98" s="95">
        <f t="shared" si="286"/>
        <v>0</v>
      </c>
      <c r="QL98" s="95">
        <f t="shared" si="286"/>
        <v>0</v>
      </c>
      <c r="QM98" s="95">
        <f t="shared" si="286"/>
        <v>0</v>
      </c>
      <c r="QN98" s="95">
        <f t="shared" si="286"/>
        <v>0</v>
      </c>
      <c r="QO98" s="95">
        <f t="shared" si="286"/>
        <v>0</v>
      </c>
      <c r="QP98" s="95">
        <f t="shared" si="286"/>
        <v>0</v>
      </c>
      <c r="QQ98" s="95">
        <f t="shared" si="286"/>
        <v>0</v>
      </c>
      <c r="QR98" s="95">
        <f t="shared" si="286"/>
        <v>7.1289000000000005E-2</v>
      </c>
      <c r="QS98" s="95">
        <f t="shared" si="286"/>
        <v>0</v>
      </c>
      <c r="QT98" s="95">
        <f t="shared" si="286"/>
        <v>0</v>
      </c>
      <c r="QU98" s="95">
        <f t="shared" si="286"/>
        <v>0.10758419999999999</v>
      </c>
      <c r="QV98" s="95">
        <f t="shared" si="286"/>
        <v>0</v>
      </c>
      <c r="QW98" s="95">
        <f t="shared" si="286"/>
        <v>4.0506639472434137E-2</v>
      </c>
      <c r="QX98" s="95">
        <f t="shared" si="286"/>
        <v>0</v>
      </c>
      <c r="QY98" s="95">
        <f t="shared" si="286"/>
        <v>0</v>
      </c>
      <c r="QZ98" s="95">
        <f t="shared" si="286"/>
        <v>0</v>
      </c>
      <c r="RA98" s="95">
        <f t="shared" si="286"/>
        <v>0</v>
      </c>
      <c r="RB98" s="95">
        <f t="shared" si="286"/>
        <v>0</v>
      </c>
      <c r="RC98" s="95">
        <f t="shared" si="286"/>
        <v>0</v>
      </c>
      <c r="RD98" s="95">
        <f t="shared" si="286"/>
        <v>0</v>
      </c>
      <c r="RE98" s="95">
        <f t="shared" si="286"/>
        <v>0</v>
      </c>
      <c r="RF98" s="95">
        <f t="shared" si="286"/>
        <v>0</v>
      </c>
      <c r="RG98" s="95">
        <f t="shared" si="286"/>
        <v>0</v>
      </c>
      <c r="RH98" s="95">
        <f t="shared" si="286"/>
        <v>0</v>
      </c>
      <c r="RI98" s="95">
        <f t="shared" si="286"/>
        <v>0</v>
      </c>
      <c r="RJ98" s="95">
        <f t="shared" si="286"/>
        <v>0</v>
      </c>
      <c r="RK98" s="95">
        <f t="shared" si="286"/>
        <v>0</v>
      </c>
      <c r="RL98" s="95">
        <f t="shared" si="286"/>
        <v>0</v>
      </c>
      <c r="RM98" s="95">
        <f t="shared" si="286"/>
        <v>0</v>
      </c>
      <c r="RN98" s="95">
        <f t="shared" si="286"/>
        <v>0</v>
      </c>
      <c r="RO98" s="95">
        <f t="shared" si="286"/>
        <v>0</v>
      </c>
      <c r="RP98" s="95">
        <f t="shared" si="286"/>
        <v>0</v>
      </c>
      <c r="RQ98" s="95">
        <f t="shared" si="286"/>
        <v>0</v>
      </c>
      <c r="RR98" s="95">
        <f t="shared" si="286"/>
        <v>0</v>
      </c>
      <c r="RS98" s="95">
        <f t="shared" si="286"/>
        <v>7.7339999999999996E-3</v>
      </c>
      <c r="RT98" s="95">
        <f t="shared" si="286"/>
        <v>0</v>
      </c>
      <c r="RU98" s="95">
        <f t="shared" si="286"/>
        <v>0</v>
      </c>
      <c r="RV98" s="95">
        <f t="shared" si="286"/>
        <v>0</v>
      </c>
      <c r="RW98" s="95">
        <f t="shared" si="286"/>
        <v>0</v>
      </c>
      <c r="RX98" s="95">
        <f t="shared" si="286"/>
        <v>0</v>
      </c>
      <c r="RY98" s="95">
        <f t="shared" si="286"/>
        <v>0</v>
      </c>
      <c r="RZ98" s="95">
        <f t="shared" si="286"/>
        <v>0</v>
      </c>
      <c r="SA98" s="95">
        <f t="shared" si="286"/>
        <v>0</v>
      </c>
      <c r="SB98" s="95">
        <f t="shared" si="286"/>
        <v>0</v>
      </c>
      <c r="SC98" s="95">
        <f t="shared" si="286"/>
        <v>0</v>
      </c>
      <c r="SD98" s="95">
        <f t="shared" si="286"/>
        <v>0</v>
      </c>
      <c r="SE98" s="95">
        <f t="shared" si="286"/>
        <v>0</v>
      </c>
      <c r="SF98" s="95">
        <f t="shared" si="286"/>
        <v>0</v>
      </c>
      <c r="SG98" s="95">
        <f t="shared" si="286"/>
        <v>0.17879999999999999</v>
      </c>
      <c r="SH98" s="95">
        <f t="shared" si="286"/>
        <v>0</v>
      </c>
      <c r="SI98" s="95">
        <f t="shared" si="286"/>
        <v>0</v>
      </c>
      <c r="SJ98" s="95">
        <f t="shared" si="286"/>
        <v>0</v>
      </c>
      <c r="SK98" s="95">
        <f t="shared" si="286"/>
        <v>0.35768</v>
      </c>
      <c r="SL98" s="95">
        <f t="shared" si="286"/>
        <v>0</v>
      </c>
      <c r="SM98" s="95">
        <f t="shared" si="286"/>
        <v>0</v>
      </c>
      <c r="SN98" s="95">
        <f t="shared" si="286"/>
        <v>0</v>
      </c>
      <c r="SO98" s="95">
        <f t="shared" si="286"/>
        <v>0</v>
      </c>
      <c r="SP98" s="95">
        <f t="shared" si="286"/>
        <v>0.95418000000000003</v>
      </c>
      <c r="SQ98" s="95">
        <f t="shared" si="286"/>
        <v>0</v>
      </c>
      <c r="SR98" s="95">
        <f t="shared" si="286"/>
        <v>1.3229999999999999E-2</v>
      </c>
      <c r="SS98" s="95">
        <f t="shared" si="286"/>
        <v>8.9769999999999989E-2</v>
      </c>
      <c r="ST98" s="95">
        <f t="shared" si="286"/>
        <v>9.219999999999999E-3</v>
      </c>
      <c r="SU98" s="95">
        <f t="shared" ref="SU98:VF98" si="287">SU85</f>
        <v>0</v>
      </c>
      <c r="SV98" s="95">
        <f t="shared" si="287"/>
        <v>0</v>
      </c>
      <c r="SW98" s="95">
        <f t="shared" si="287"/>
        <v>0</v>
      </c>
      <c r="SX98" s="95">
        <f t="shared" si="287"/>
        <v>0</v>
      </c>
      <c r="SY98" s="95">
        <f t="shared" si="287"/>
        <v>0</v>
      </c>
      <c r="SZ98" s="95">
        <f t="shared" si="287"/>
        <v>0</v>
      </c>
      <c r="TA98" s="95">
        <f t="shared" si="287"/>
        <v>0</v>
      </c>
      <c r="TB98" s="95">
        <f t="shared" si="287"/>
        <v>0</v>
      </c>
      <c r="TC98" s="95">
        <f t="shared" si="287"/>
        <v>0</v>
      </c>
      <c r="TD98" s="95">
        <f t="shared" si="287"/>
        <v>0</v>
      </c>
      <c r="TE98" s="95">
        <f t="shared" si="287"/>
        <v>0</v>
      </c>
      <c r="TF98" s="95">
        <f t="shared" si="287"/>
        <v>5.9999999999999995E-4</v>
      </c>
      <c r="TG98" s="95">
        <f t="shared" si="287"/>
        <v>0.4496712000000001</v>
      </c>
      <c r="TH98" s="95">
        <f t="shared" si="287"/>
        <v>0</v>
      </c>
      <c r="TI98" s="95">
        <f t="shared" si="287"/>
        <v>0</v>
      </c>
      <c r="TJ98" s="95">
        <f t="shared" si="287"/>
        <v>0</v>
      </c>
      <c r="TK98" s="95">
        <f t="shared" si="287"/>
        <v>0</v>
      </c>
      <c r="TL98" s="95">
        <f t="shared" si="287"/>
        <v>0</v>
      </c>
      <c r="TM98" s="95">
        <f t="shared" si="287"/>
        <v>0</v>
      </c>
      <c r="TN98" s="95">
        <f t="shared" si="287"/>
        <v>0</v>
      </c>
      <c r="TO98" s="95">
        <f t="shared" si="287"/>
        <v>0</v>
      </c>
      <c r="TP98" s="95">
        <f t="shared" si="287"/>
        <v>0</v>
      </c>
      <c r="TQ98" s="95">
        <f t="shared" si="287"/>
        <v>0</v>
      </c>
      <c r="TR98" s="95">
        <f t="shared" si="287"/>
        <v>0</v>
      </c>
      <c r="TS98" s="95">
        <f t="shared" si="287"/>
        <v>0</v>
      </c>
      <c r="TT98" s="95">
        <f t="shared" si="287"/>
        <v>0</v>
      </c>
      <c r="TU98" s="95">
        <f t="shared" si="287"/>
        <v>0</v>
      </c>
      <c r="TV98" s="95">
        <f t="shared" si="287"/>
        <v>0</v>
      </c>
      <c r="TW98" s="95">
        <f t="shared" si="287"/>
        <v>1.008E-2</v>
      </c>
      <c r="TX98" s="95">
        <f t="shared" si="287"/>
        <v>1.1440000000000001E-2</v>
      </c>
      <c r="TY98" s="95">
        <f t="shared" si="287"/>
        <v>0</v>
      </c>
      <c r="TZ98" s="95">
        <f t="shared" si="287"/>
        <v>1.2E-4</v>
      </c>
      <c r="UA98" s="95">
        <f t="shared" si="287"/>
        <v>5.0967999999999999E-2</v>
      </c>
      <c r="UB98" s="95">
        <f t="shared" si="287"/>
        <v>4.6364999999999996E-2</v>
      </c>
      <c r="UC98" s="95">
        <f t="shared" si="287"/>
        <v>4.1077436282903196E-2</v>
      </c>
      <c r="UD98" s="95">
        <f t="shared" si="287"/>
        <v>3.9363289724101393E-2</v>
      </c>
      <c r="UE98" s="95">
        <f t="shared" si="287"/>
        <v>0</v>
      </c>
      <c r="UF98" s="95">
        <f t="shared" si="287"/>
        <v>0</v>
      </c>
      <c r="UG98" s="95">
        <f t="shared" si="287"/>
        <v>0</v>
      </c>
      <c r="UH98" s="95">
        <f t="shared" si="287"/>
        <v>0</v>
      </c>
      <c r="UI98" s="95">
        <f t="shared" si="287"/>
        <v>0</v>
      </c>
      <c r="UJ98" s="95">
        <f t="shared" si="287"/>
        <v>1.1278600000000001E-2</v>
      </c>
      <c r="UK98" s="95">
        <f t="shared" si="287"/>
        <v>0</v>
      </c>
      <c r="UL98" s="95">
        <f t="shared" si="287"/>
        <v>0</v>
      </c>
      <c r="UM98" s="95">
        <f t="shared" si="287"/>
        <v>2.4913972493852295E-2</v>
      </c>
      <c r="UN98" s="95">
        <f t="shared" si="287"/>
        <v>0</v>
      </c>
      <c r="UO98" s="95">
        <f t="shared" si="287"/>
        <v>0</v>
      </c>
      <c r="UP98" s="95">
        <f t="shared" si="287"/>
        <v>5.2415999999999999E-3</v>
      </c>
      <c r="UQ98" s="95">
        <f t="shared" si="287"/>
        <v>3.6569000000000003E-3</v>
      </c>
      <c r="UR98" s="95">
        <f t="shared" si="287"/>
        <v>0</v>
      </c>
      <c r="US98" s="95">
        <f t="shared" si="287"/>
        <v>0</v>
      </c>
      <c r="UT98" s="95">
        <f t="shared" si="287"/>
        <v>0</v>
      </c>
      <c r="UU98" s="95">
        <f t="shared" si="287"/>
        <v>0</v>
      </c>
      <c r="UV98" s="95">
        <f t="shared" si="287"/>
        <v>0</v>
      </c>
      <c r="UW98" s="95">
        <f t="shared" si="287"/>
        <v>0</v>
      </c>
      <c r="UX98" s="95">
        <f t="shared" si="287"/>
        <v>0</v>
      </c>
      <c r="UY98" s="95">
        <f t="shared" si="287"/>
        <v>0</v>
      </c>
      <c r="UZ98" s="95">
        <f t="shared" si="287"/>
        <v>3.2550000000000003E-2</v>
      </c>
      <c r="VA98" s="95">
        <f t="shared" si="287"/>
        <v>1.9600000000000003E-2</v>
      </c>
      <c r="VB98" s="95">
        <f t="shared" si="287"/>
        <v>0</v>
      </c>
      <c r="VC98" s="95">
        <f t="shared" si="287"/>
        <v>0</v>
      </c>
      <c r="VD98" s="95">
        <f t="shared" si="287"/>
        <v>0</v>
      </c>
      <c r="VE98" s="95">
        <f t="shared" si="287"/>
        <v>0</v>
      </c>
      <c r="VF98" s="95">
        <f t="shared" si="287"/>
        <v>0</v>
      </c>
      <c r="VG98" s="95">
        <f t="shared" ref="VG98:XR98" si="288">VG85</f>
        <v>0</v>
      </c>
      <c r="VH98" s="95">
        <f t="shared" si="288"/>
        <v>0</v>
      </c>
      <c r="VI98" s="95">
        <f t="shared" si="288"/>
        <v>0</v>
      </c>
      <c r="VJ98" s="95">
        <f t="shared" si="288"/>
        <v>0</v>
      </c>
      <c r="VK98" s="95">
        <f t="shared" si="288"/>
        <v>0</v>
      </c>
      <c r="VL98" s="95">
        <f t="shared" si="288"/>
        <v>0</v>
      </c>
      <c r="VM98" s="95">
        <f t="shared" si="288"/>
        <v>0</v>
      </c>
      <c r="VN98" s="95">
        <f t="shared" si="288"/>
        <v>2.1375000000000001E-3</v>
      </c>
      <c r="VO98" s="95">
        <f t="shared" si="288"/>
        <v>2.1375000000000001E-3</v>
      </c>
      <c r="VP98" s="95">
        <f t="shared" si="288"/>
        <v>5.1230838245975609E-3</v>
      </c>
      <c r="VQ98" s="95">
        <f t="shared" si="288"/>
        <v>0.1467333041793738</v>
      </c>
      <c r="VR98" s="95">
        <f t="shared" si="288"/>
        <v>0.22110357260999133</v>
      </c>
      <c r="VS98" s="95">
        <f t="shared" si="288"/>
        <v>0</v>
      </c>
      <c r="VT98" s="95">
        <f t="shared" si="288"/>
        <v>0</v>
      </c>
      <c r="VU98" s="95">
        <f t="shared" si="288"/>
        <v>9.7500000000000017E-3</v>
      </c>
      <c r="VV98" s="95">
        <f t="shared" si="288"/>
        <v>0</v>
      </c>
      <c r="VW98" s="95">
        <f t="shared" si="288"/>
        <v>0</v>
      </c>
      <c r="VX98" s="95">
        <f t="shared" si="288"/>
        <v>0</v>
      </c>
      <c r="VY98" s="95">
        <f t="shared" si="288"/>
        <v>0</v>
      </c>
      <c r="VZ98" s="95">
        <f t="shared" si="288"/>
        <v>4.1340000000000002E-2</v>
      </c>
      <c r="WA98" s="95">
        <f t="shared" si="288"/>
        <v>0</v>
      </c>
      <c r="WB98" s="95">
        <f t="shared" si="288"/>
        <v>1.7639999999999999E-2</v>
      </c>
      <c r="WC98" s="95">
        <f t="shared" si="288"/>
        <v>1.7639999999999999E-2</v>
      </c>
      <c r="WD98" s="95">
        <f t="shared" si="288"/>
        <v>0</v>
      </c>
      <c r="WE98" s="95">
        <f t="shared" si="288"/>
        <v>8.9099999999999995E-3</v>
      </c>
      <c r="WF98" s="95">
        <f t="shared" si="288"/>
        <v>8.9099999999999995E-3</v>
      </c>
      <c r="WG98" s="95">
        <f t="shared" si="288"/>
        <v>0</v>
      </c>
      <c r="WH98" s="95">
        <f t="shared" si="288"/>
        <v>0</v>
      </c>
      <c r="WI98" s="95">
        <f t="shared" si="288"/>
        <v>0</v>
      </c>
      <c r="WJ98" s="95">
        <f t="shared" si="288"/>
        <v>0</v>
      </c>
      <c r="WK98" s="95">
        <f t="shared" si="288"/>
        <v>2.1164999999999999E-3</v>
      </c>
      <c r="WL98" s="95">
        <f t="shared" si="288"/>
        <v>2.1164999999999999E-3</v>
      </c>
      <c r="WM98" s="95">
        <f t="shared" si="288"/>
        <v>0.22847103242320821</v>
      </c>
      <c r="WN98" s="95">
        <f t="shared" si="288"/>
        <v>1.3070357142857142E-2</v>
      </c>
      <c r="WO98" s="95">
        <f t="shared" si="288"/>
        <v>9.0338251366120226E-3</v>
      </c>
      <c r="WP98" s="95">
        <f t="shared" si="288"/>
        <v>9.0338251366120226E-3</v>
      </c>
      <c r="WQ98" s="95">
        <f t="shared" si="288"/>
        <v>0</v>
      </c>
      <c r="WR98" s="95">
        <f t="shared" si="288"/>
        <v>1.1006187123205641E-3</v>
      </c>
      <c r="WS98" s="95">
        <f t="shared" si="288"/>
        <v>0</v>
      </c>
      <c r="WT98" s="95">
        <f t="shared" si="288"/>
        <v>0</v>
      </c>
      <c r="WU98" s="95">
        <f t="shared" si="288"/>
        <v>0</v>
      </c>
      <c r="WV98" s="95">
        <f t="shared" si="288"/>
        <v>0</v>
      </c>
      <c r="WW98" s="95">
        <f t="shared" si="288"/>
        <v>0</v>
      </c>
      <c r="WX98" s="95">
        <f t="shared" si="288"/>
        <v>0</v>
      </c>
      <c r="WY98" s="95">
        <f t="shared" si="288"/>
        <v>0</v>
      </c>
      <c r="WZ98" s="95">
        <f t="shared" si="288"/>
        <v>0</v>
      </c>
      <c r="XA98" s="95">
        <f t="shared" si="288"/>
        <v>0</v>
      </c>
      <c r="XB98" s="95">
        <f t="shared" si="288"/>
        <v>2.5072000000000001E-2</v>
      </c>
      <c r="XC98" s="95">
        <f t="shared" si="288"/>
        <v>2.9411764705882353E-3</v>
      </c>
      <c r="XD98" s="95">
        <f t="shared" si="288"/>
        <v>6.7294117647058831E-3</v>
      </c>
      <c r="XE98" s="95">
        <f t="shared" si="288"/>
        <v>0</v>
      </c>
      <c r="XF98" s="95">
        <f t="shared" si="288"/>
        <v>0</v>
      </c>
      <c r="XG98" s="95">
        <f t="shared" si="288"/>
        <v>4.0786800000000005E-2</v>
      </c>
      <c r="XH98" s="95">
        <f t="shared" si="288"/>
        <v>6.6309299999999988E-2</v>
      </c>
      <c r="XI98" s="95">
        <f t="shared" si="288"/>
        <v>0</v>
      </c>
      <c r="XJ98" s="95">
        <f t="shared" si="288"/>
        <v>0</v>
      </c>
      <c r="XK98" s="95">
        <f t="shared" si="288"/>
        <v>0.42398000000000002</v>
      </c>
      <c r="XL98" s="95">
        <f t="shared" si="288"/>
        <v>0.85385999999999995</v>
      </c>
      <c r="XM98" s="95">
        <f t="shared" si="288"/>
        <v>0</v>
      </c>
      <c r="XN98" s="95">
        <f t="shared" si="288"/>
        <v>0</v>
      </c>
      <c r="XO98" s="95">
        <f t="shared" si="288"/>
        <v>0</v>
      </c>
      <c r="XP98" s="95">
        <f t="shared" si="288"/>
        <v>0</v>
      </c>
      <c r="XQ98" s="95">
        <f t="shared" si="288"/>
        <v>0</v>
      </c>
      <c r="XR98" s="95">
        <f t="shared" si="288"/>
        <v>0</v>
      </c>
      <c r="XS98" s="95">
        <f t="shared" ref="XS98:YD98" si="289">XS85</f>
        <v>0</v>
      </c>
      <c r="XT98" s="95">
        <f t="shared" si="289"/>
        <v>0</v>
      </c>
      <c r="XU98" s="95">
        <f t="shared" si="289"/>
        <v>0.100485</v>
      </c>
      <c r="XV98" s="95">
        <f t="shared" si="289"/>
        <v>0</v>
      </c>
      <c r="XW98" s="95">
        <f t="shared" si="289"/>
        <v>0</v>
      </c>
      <c r="XX98" s="95">
        <f t="shared" si="289"/>
        <v>0</v>
      </c>
      <c r="XY98" s="95">
        <f t="shared" si="289"/>
        <v>0</v>
      </c>
      <c r="XZ98" s="95">
        <f t="shared" si="289"/>
        <v>0</v>
      </c>
      <c r="YA98" s="95">
        <f t="shared" si="289"/>
        <v>0</v>
      </c>
      <c r="YB98" s="95">
        <f t="shared" si="289"/>
        <v>0</v>
      </c>
      <c r="YC98" s="95">
        <f t="shared" si="289"/>
        <v>0</v>
      </c>
      <c r="YD98" s="95">
        <f t="shared" si="289"/>
        <v>0</v>
      </c>
      <c r="YE98" s="23"/>
    </row>
    <row r="99" spans="1:655" x14ac:dyDescent="0.55000000000000004">
      <c r="A99" t="s">
        <v>17</v>
      </c>
      <c r="B99" s="95">
        <f>B84</f>
        <v>0</v>
      </c>
      <c r="C99" s="95">
        <f t="shared" ref="C99:BN99" si="290">C84</f>
        <v>0</v>
      </c>
      <c r="D99" s="95">
        <f t="shared" si="290"/>
        <v>0</v>
      </c>
      <c r="E99" s="95">
        <f t="shared" si="290"/>
        <v>0</v>
      </c>
      <c r="F99" s="95">
        <f t="shared" si="290"/>
        <v>0</v>
      </c>
      <c r="G99" s="95">
        <f t="shared" si="290"/>
        <v>0</v>
      </c>
      <c r="H99" s="95">
        <f t="shared" si="290"/>
        <v>0</v>
      </c>
      <c r="I99" s="95">
        <f t="shared" si="290"/>
        <v>0</v>
      </c>
      <c r="J99" s="95">
        <f t="shared" si="290"/>
        <v>0</v>
      </c>
      <c r="K99" s="95">
        <f t="shared" si="290"/>
        <v>0.87254999999999994</v>
      </c>
      <c r="L99" s="95">
        <f t="shared" si="290"/>
        <v>0.51534000000000002</v>
      </c>
      <c r="M99" s="95">
        <f t="shared" si="290"/>
        <v>0</v>
      </c>
      <c r="N99" s="95">
        <f t="shared" si="290"/>
        <v>0</v>
      </c>
      <c r="O99" s="95">
        <f t="shared" si="290"/>
        <v>0</v>
      </c>
      <c r="P99" s="95">
        <f t="shared" si="290"/>
        <v>0.42575000000000002</v>
      </c>
      <c r="Q99" s="95">
        <f t="shared" si="290"/>
        <v>0</v>
      </c>
      <c r="R99" s="95">
        <f t="shared" si="290"/>
        <v>0</v>
      </c>
      <c r="S99" s="95">
        <f t="shared" si="290"/>
        <v>0</v>
      </c>
      <c r="T99" s="95">
        <f t="shared" si="290"/>
        <v>0</v>
      </c>
      <c r="U99" s="95">
        <f t="shared" si="290"/>
        <v>0</v>
      </c>
      <c r="V99" s="95">
        <f t="shared" si="290"/>
        <v>0</v>
      </c>
      <c r="W99" s="95">
        <f t="shared" si="290"/>
        <v>0</v>
      </c>
      <c r="X99" s="95">
        <f t="shared" si="290"/>
        <v>0</v>
      </c>
      <c r="Y99" s="95">
        <f t="shared" si="290"/>
        <v>0</v>
      </c>
      <c r="Z99" s="95">
        <f t="shared" si="290"/>
        <v>2.4420500000000001E-2</v>
      </c>
      <c r="AA99" s="95">
        <f t="shared" si="290"/>
        <v>0</v>
      </c>
      <c r="AB99" s="95">
        <f t="shared" si="290"/>
        <v>0</v>
      </c>
      <c r="AC99" s="95">
        <f t="shared" si="290"/>
        <v>0</v>
      </c>
      <c r="AD99" s="95">
        <f t="shared" si="290"/>
        <v>0</v>
      </c>
      <c r="AE99" s="95">
        <f t="shared" si="290"/>
        <v>0</v>
      </c>
      <c r="AF99" s="95">
        <f t="shared" si="290"/>
        <v>0</v>
      </c>
      <c r="AG99" s="95">
        <f t="shared" si="290"/>
        <v>0</v>
      </c>
      <c r="AH99" s="95">
        <f t="shared" si="290"/>
        <v>0</v>
      </c>
      <c r="AI99" s="95">
        <f t="shared" si="290"/>
        <v>0</v>
      </c>
      <c r="AJ99" s="95">
        <f t="shared" si="290"/>
        <v>0</v>
      </c>
      <c r="AK99" s="95">
        <f t="shared" si="290"/>
        <v>0</v>
      </c>
      <c r="AL99" s="95">
        <f t="shared" si="290"/>
        <v>0</v>
      </c>
      <c r="AM99" s="95">
        <f t="shared" si="290"/>
        <v>0</v>
      </c>
      <c r="AN99" s="95">
        <f t="shared" si="290"/>
        <v>0</v>
      </c>
      <c r="AO99" s="95">
        <f t="shared" si="290"/>
        <v>0</v>
      </c>
      <c r="AP99" s="95">
        <f t="shared" si="290"/>
        <v>0</v>
      </c>
      <c r="AQ99" s="95">
        <f t="shared" si="290"/>
        <v>0</v>
      </c>
      <c r="AR99" s="95">
        <f t="shared" si="290"/>
        <v>0</v>
      </c>
      <c r="AS99" s="95">
        <f t="shared" si="290"/>
        <v>0</v>
      </c>
      <c r="AT99" s="95">
        <f t="shared" si="290"/>
        <v>0</v>
      </c>
      <c r="AU99" s="95">
        <f t="shared" si="290"/>
        <v>0</v>
      </c>
      <c r="AV99" s="95">
        <f t="shared" si="290"/>
        <v>0</v>
      </c>
      <c r="AW99" s="95">
        <f t="shared" si="290"/>
        <v>0</v>
      </c>
      <c r="AX99" s="95">
        <f t="shared" si="290"/>
        <v>0</v>
      </c>
      <c r="AY99" s="95">
        <f t="shared" si="290"/>
        <v>0</v>
      </c>
      <c r="AZ99" s="95">
        <f t="shared" si="290"/>
        <v>0</v>
      </c>
      <c r="BA99" s="95">
        <f t="shared" si="290"/>
        <v>0</v>
      </c>
      <c r="BB99" s="95">
        <f t="shared" si="290"/>
        <v>0</v>
      </c>
      <c r="BC99" s="95">
        <f t="shared" si="290"/>
        <v>0</v>
      </c>
      <c r="BD99" s="95">
        <f t="shared" si="290"/>
        <v>0</v>
      </c>
      <c r="BE99" s="95">
        <f t="shared" si="290"/>
        <v>0</v>
      </c>
      <c r="BF99" s="95">
        <f t="shared" si="290"/>
        <v>0</v>
      </c>
      <c r="BG99" s="95">
        <f t="shared" si="290"/>
        <v>0</v>
      </c>
      <c r="BH99" s="95">
        <f t="shared" si="290"/>
        <v>0</v>
      </c>
      <c r="BI99" s="95">
        <f t="shared" si="290"/>
        <v>0</v>
      </c>
      <c r="BJ99" s="95">
        <f t="shared" si="290"/>
        <v>0</v>
      </c>
      <c r="BK99" s="95">
        <f t="shared" si="290"/>
        <v>0</v>
      </c>
      <c r="BL99" s="95">
        <f t="shared" si="290"/>
        <v>0</v>
      </c>
      <c r="BM99" s="95">
        <f t="shared" si="290"/>
        <v>0</v>
      </c>
      <c r="BN99" s="95">
        <f t="shared" si="290"/>
        <v>0</v>
      </c>
      <c r="BO99" s="95">
        <f t="shared" ref="BO99:DZ99" si="291">BO84</f>
        <v>0</v>
      </c>
      <c r="BP99" s="95">
        <f t="shared" si="291"/>
        <v>2.8925000000000001E-3</v>
      </c>
      <c r="BQ99" s="95">
        <f t="shared" si="291"/>
        <v>0</v>
      </c>
      <c r="BR99" s="95">
        <f t="shared" si="291"/>
        <v>0</v>
      </c>
      <c r="BS99" s="95">
        <f t="shared" si="291"/>
        <v>0</v>
      </c>
      <c r="BT99" s="95">
        <f t="shared" si="291"/>
        <v>0</v>
      </c>
      <c r="BU99" s="95">
        <f t="shared" si="291"/>
        <v>0</v>
      </c>
      <c r="BV99" s="95">
        <f t="shared" si="291"/>
        <v>0</v>
      </c>
      <c r="BW99" s="95">
        <f t="shared" si="291"/>
        <v>0</v>
      </c>
      <c r="BX99" s="95">
        <f t="shared" si="291"/>
        <v>0</v>
      </c>
      <c r="BY99" s="95">
        <f t="shared" si="291"/>
        <v>0</v>
      </c>
      <c r="BZ99" s="95">
        <f t="shared" si="291"/>
        <v>0</v>
      </c>
      <c r="CA99" s="95">
        <f t="shared" si="291"/>
        <v>0</v>
      </c>
      <c r="CB99" s="95">
        <f t="shared" si="291"/>
        <v>0</v>
      </c>
      <c r="CC99" s="95">
        <f t="shared" si="291"/>
        <v>0</v>
      </c>
      <c r="CD99" s="95">
        <f t="shared" si="291"/>
        <v>0</v>
      </c>
      <c r="CE99" s="95">
        <f t="shared" si="291"/>
        <v>0</v>
      </c>
      <c r="CF99" s="95">
        <f t="shared" si="291"/>
        <v>0</v>
      </c>
      <c r="CG99" s="95">
        <f t="shared" si="291"/>
        <v>0</v>
      </c>
      <c r="CH99" s="95">
        <f t="shared" si="291"/>
        <v>0</v>
      </c>
      <c r="CI99" s="95">
        <f t="shared" si="291"/>
        <v>0</v>
      </c>
      <c r="CJ99" s="95">
        <f t="shared" si="291"/>
        <v>0.34199999999999997</v>
      </c>
      <c r="CK99" s="95">
        <f t="shared" si="291"/>
        <v>2.3399999999999997E-2</v>
      </c>
      <c r="CL99" s="95">
        <f t="shared" si="291"/>
        <v>0.10286999999999998</v>
      </c>
      <c r="CM99" s="95">
        <f t="shared" si="291"/>
        <v>0</v>
      </c>
      <c r="CN99" s="95">
        <f t="shared" si="291"/>
        <v>0</v>
      </c>
      <c r="CO99" s="95">
        <f t="shared" si="291"/>
        <v>0</v>
      </c>
      <c r="CP99" s="95">
        <f t="shared" si="291"/>
        <v>0</v>
      </c>
      <c r="CQ99" s="95">
        <f t="shared" si="291"/>
        <v>0.19685999999999995</v>
      </c>
      <c r="CR99" s="95">
        <f t="shared" si="291"/>
        <v>0</v>
      </c>
      <c r="CS99" s="95">
        <f t="shared" si="291"/>
        <v>0</v>
      </c>
      <c r="CT99" s="95">
        <f t="shared" si="291"/>
        <v>1.56975E-2</v>
      </c>
      <c r="CU99" s="95">
        <f t="shared" si="291"/>
        <v>0</v>
      </c>
      <c r="CV99" s="95">
        <f t="shared" si="291"/>
        <v>0</v>
      </c>
      <c r="CW99" s="95">
        <f t="shared" si="291"/>
        <v>0</v>
      </c>
      <c r="CX99" s="95">
        <f t="shared" si="291"/>
        <v>0</v>
      </c>
      <c r="CY99" s="95">
        <f t="shared" si="291"/>
        <v>0</v>
      </c>
      <c r="CZ99" s="95">
        <f t="shared" si="291"/>
        <v>0</v>
      </c>
      <c r="DA99" s="95">
        <f t="shared" si="291"/>
        <v>0</v>
      </c>
      <c r="DB99" s="95">
        <f t="shared" si="291"/>
        <v>0</v>
      </c>
      <c r="DC99" s="95">
        <f t="shared" si="291"/>
        <v>7.2800000000000002E-4</v>
      </c>
      <c r="DD99" s="95">
        <f t="shared" si="291"/>
        <v>0</v>
      </c>
      <c r="DE99" s="95">
        <f t="shared" si="291"/>
        <v>0</v>
      </c>
      <c r="DF99" s="95">
        <f t="shared" si="291"/>
        <v>3.4047999999999999E-3</v>
      </c>
      <c r="DG99" s="95">
        <f t="shared" si="291"/>
        <v>0</v>
      </c>
      <c r="DH99" s="95">
        <f t="shared" si="291"/>
        <v>0</v>
      </c>
      <c r="DI99" s="95">
        <f t="shared" si="291"/>
        <v>0</v>
      </c>
      <c r="DJ99" s="95">
        <f t="shared" si="291"/>
        <v>0</v>
      </c>
      <c r="DK99" s="95">
        <f t="shared" si="291"/>
        <v>0</v>
      </c>
      <c r="DL99" s="95">
        <f t="shared" si="291"/>
        <v>0</v>
      </c>
      <c r="DM99" s="95">
        <f t="shared" si="291"/>
        <v>0</v>
      </c>
      <c r="DN99" s="95">
        <f t="shared" si="291"/>
        <v>0</v>
      </c>
      <c r="DO99" s="95">
        <f t="shared" si="291"/>
        <v>0</v>
      </c>
      <c r="DP99" s="95">
        <f t="shared" si="291"/>
        <v>0</v>
      </c>
      <c r="DQ99" s="95">
        <f t="shared" si="291"/>
        <v>0</v>
      </c>
      <c r="DR99" s="95">
        <f t="shared" si="291"/>
        <v>0</v>
      </c>
      <c r="DS99" s="95">
        <f t="shared" si="291"/>
        <v>0</v>
      </c>
      <c r="DT99" s="95">
        <f t="shared" si="291"/>
        <v>0</v>
      </c>
      <c r="DU99" s="95">
        <f t="shared" si="291"/>
        <v>0</v>
      </c>
      <c r="DV99" s="95">
        <f t="shared" si="291"/>
        <v>0</v>
      </c>
      <c r="DW99" s="95">
        <f t="shared" si="291"/>
        <v>0</v>
      </c>
      <c r="DX99" s="95">
        <f t="shared" si="291"/>
        <v>0</v>
      </c>
      <c r="DY99" s="95">
        <f t="shared" si="291"/>
        <v>0</v>
      </c>
      <c r="DZ99" s="95">
        <f t="shared" si="291"/>
        <v>0</v>
      </c>
      <c r="EA99" s="95">
        <f t="shared" ref="EA99:GL99" si="292">EA84</f>
        <v>0</v>
      </c>
      <c r="EB99" s="95">
        <f t="shared" si="292"/>
        <v>0</v>
      </c>
      <c r="EC99" s="95">
        <f t="shared" si="292"/>
        <v>0</v>
      </c>
      <c r="ED99" s="95">
        <f t="shared" si="292"/>
        <v>0</v>
      </c>
      <c r="EE99" s="95">
        <f t="shared" si="292"/>
        <v>0</v>
      </c>
      <c r="EF99" s="95">
        <f t="shared" si="292"/>
        <v>0</v>
      </c>
      <c r="EG99" s="95">
        <f t="shared" si="292"/>
        <v>0</v>
      </c>
      <c r="EH99" s="95">
        <f t="shared" si="292"/>
        <v>0</v>
      </c>
      <c r="EI99" s="95">
        <f t="shared" si="292"/>
        <v>0</v>
      </c>
      <c r="EJ99" s="95">
        <f t="shared" si="292"/>
        <v>0</v>
      </c>
      <c r="EK99" s="95">
        <f t="shared" si="292"/>
        <v>0</v>
      </c>
      <c r="EL99" s="95">
        <f t="shared" si="292"/>
        <v>0</v>
      </c>
      <c r="EM99" s="95">
        <f t="shared" si="292"/>
        <v>0</v>
      </c>
      <c r="EN99" s="95">
        <f t="shared" si="292"/>
        <v>0</v>
      </c>
      <c r="EO99" s="95">
        <f t="shared" si="292"/>
        <v>0</v>
      </c>
      <c r="EP99" s="95">
        <f t="shared" si="292"/>
        <v>0</v>
      </c>
      <c r="EQ99" s="95">
        <f t="shared" si="292"/>
        <v>0</v>
      </c>
      <c r="ER99" s="95">
        <f t="shared" si="292"/>
        <v>0</v>
      </c>
      <c r="ES99" s="95">
        <f t="shared" si="292"/>
        <v>0</v>
      </c>
      <c r="ET99" s="95">
        <f t="shared" si="292"/>
        <v>0</v>
      </c>
      <c r="EU99" s="95">
        <f t="shared" si="292"/>
        <v>0</v>
      </c>
      <c r="EV99" s="95">
        <f t="shared" si="292"/>
        <v>0</v>
      </c>
      <c r="EW99" s="95">
        <f t="shared" si="292"/>
        <v>0</v>
      </c>
      <c r="EX99" s="95">
        <f t="shared" si="292"/>
        <v>0</v>
      </c>
      <c r="EY99" s="95">
        <f t="shared" si="292"/>
        <v>0</v>
      </c>
      <c r="EZ99" s="95">
        <f t="shared" si="292"/>
        <v>0</v>
      </c>
      <c r="FA99" s="95">
        <f t="shared" si="292"/>
        <v>0</v>
      </c>
      <c r="FB99" s="95">
        <f t="shared" si="292"/>
        <v>0</v>
      </c>
      <c r="FC99" s="95">
        <f t="shared" si="292"/>
        <v>0.21600000000000003</v>
      </c>
      <c r="FD99" s="95">
        <f t="shared" si="292"/>
        <v>0</v>
      </c>
      <c r="FE99" s="95">
        <f t="shared" si="292"/>
        <v>0</v>
      </c>
      <c r="FF99" s="95">
        <f t="shared" si="292"/>
        <v>0</v>
      </c>
      <c r="FG99" s="95">
        <f t="shared" si="292"/>
        <v>0</v>
      </c>
      <c r="FH99" s="95">
        <f t="shared" si="292"/>
        <v>0</v>
      </c>
      <c r="FI99" s="95">
        <f t="shared" si="292"/>
        <v>0</v>
      </c>
      <c r="FJ99" s="95">
        <f t="shared" si="292"/>
        <v>0</v>
      </c>
      <c r="FK99" s="95">
        <f t="shared" si="292"/>
        <v>1.244772</v>
      </c>
      <c r="FL99" s="95">
        <f t="shared" si="292"/>
        <v>0.30126799999999998</v>
      </c>
      <c r="FM99" s="95">
        <f t="shared" si="292"/>
        <v>0</v>
      </c>
      <c r="FN99" s="95">
        <f t="shared" si="292"/>
        <v>0.12700800000000001</v>
      </c>
      <c r="FO99" s="95">
        <f t="shared" si="292"/>
        <v>1.7916800000000002</v>
      </c>
      <c r="FP99" s="95">
        <f t="shared" si="292"/>
        <v>2.1509E-2</v>
      </c>
      <c r="FQ99" s="95">
        <f t="shared" si="292"/>
        <v>0.30915299999999996</v>
      </c>
      <c r="FR99" s="95">
        <f t="shared" si="292"/>
        <v>0</v>
      </c>
      <c r="FS99" s="95">
        <f t="shared" si="292"/>
        <v>0.17325400000000002</v>
      </c>
      <c r="FT99" s="95">
        <f t="shared" si="292"/>
        <v>0</v>
      </c>
      <c r="FU99" s="95">
        <f t="shared" si="292"/>
        <v>0.14496300000000001</v>
      </c>
      <c r="FV99" s="95">
        <f t="shared" si="292"/>
        <v>1.2388E-2</v>
      </c>
      <c r="FW99" s="95">
        <f t="shared" si="292"/>
        <v>0</v>
      </c>
      <c r="FX99" s="95">
        <f t="shared" si="292"/>
        <v>0</v>
      </c>
      <c r="FY99" s="95">
        <f t="shared" si="292"/>
        <v>0</v>
      </c>
      <c r="FZ99" s="95">
        <f t="shared" si="292"/>
        <v>0</v>
      </c>
      <c r="GA99" s="95">
        <f t="shared" si="292"/>
        <v>0</v>
      </c>
      <c r="GB99" s="95">
        <f t="shared" si="292"/>
        <v>0</v>
      </c>
      <c r="GC99" s="95">
        <f t="shared" si="292"/>
        <v>0</v>
      </c>
      <c r="GD99" s="95">
        <f t="shared" si="292"/>
        <v>0</v>
      </c>
      <c r="GE99" s="95">
        <f t="shared" si="292"/>
        <v>0</v>
      </c>
      <c r="GF99" s="95">
        <f t="shared" si="292"/>
        <v>0</v>
      </c>
      <c r="GG99" s="95">
        <f t="shared" si="292"/>
        <v>0</v>
      </c>
      <c r="GH99" s="95">
        <f t="shared" si="292"/>
        <v>0.29345475510000002</v>
      </c>
      <c r="GI99" s="95">
        <f t="shared" si="292"/>
        <v>0</v>
      </c>
      <c r="GJ99" s="95">
        <f t="shared" si="292"/>
        <v>0</v>
      </c>
      <c r="GK99" s="95">
        <f t="shared" si="292"/>
        <v>0</v>
      </c>
      <c r="GL99" s="95">
        <f t="shared" si="292"/>
        <v>0</v>
      </c>
      <c r="GM99" s="95">
        <f t="shared" ref="GM99:IX99" si="293">GM84</f>
        <v>0</v>
      </c>
      <c r="GN99" s="95">
        <f t="shared" si="293"/>
        <v>0</v>
      </c>
      <c r="GO99" s="95">
        <f t="shared" si="293"/>
        <v>0</v>
      </c>
      <c r="GP99" s="95">
        <f t="shared" si="293"/>
        <v>0</v>
      </c>
      <c r="GQ99" s="95">
        <f t="shared" si="293"/>
        <v>0</v>
      </c>
      <c r="GR99" s="95">
        <f t="shared" si="293"/>
        <v>0</v>
      </c>
      <c r="GS99" s="95">
        <f t="shared" si="293"/>
        <v>0</v>
      </c>
      <c r="GT99" s="95">
        <f t="shared" si="293"/>
        <v>0</v>
      </c>
      <c r="GU99" s="95">
        <f t="shared" si="293"/>
        <v>0</v>
      </c>
      <c r="GV99" s="95">
        <f t="shared" si="293"/>
        <v>0</v>
      </c>
      <c r="GW99" s="95">
        <f t="shared" si="293"/>
        <v>0</v>
      </c>
      <c r="GX99" s="95">
        <f t="shared" si="293"/>
        <v>0</v>
      </c>
      <c r="GY99" s="95">
        <f t="shared" si="293"/>
        <v>0</v>
      </c>
      <c r="GZ99" s="95">
        <f t="shared" si="293"/>
        <v>0</v>
      </c>
      <c r="HA99" s="95">
        <f t="shared" si="293"/>
        <v>0</v>
      </c>
      <c r="HB99" s="95">
        <f t="shared" si="293"/>
        <v>0</v>
      </c>
      <c r="HC99" s="95">
        <f t="shared" si="293"/>
        <v>0</v>
      </c>
      <c r="HD99" s="95">
        <f t="shared" si="293"/>
        <v>0</v>
      </c>
      <c r="HE99" s="95">
        <f t="shared" si="293"/>
        <v>0</v>
      </c>
      <c r="HF99" s="95">
        <f t="shared" si="293"/>
        <v>0</v>
      </c>
      <c r="HG99" s="95">
        <f t="shared" si="293"/>
        <v>0</v>
      </c>
      <c r="HH99" s="95">
        <f t="shared" si="293"/>
        <v>0</v>
      </c>
      <c r="HI99" s="95">
        <f t="shared" si="293"/>
        <v>0</v>
      </c>
      <c r="HJ99" s="95">
        <f t="shared" si="293"/>
        <v>0</v>
      </c>
      <c r="HK99" s="95">
        <f t="shared" si="293"/>
        <v>0</v>
      </c>
      <c r="HL99" s="95">
        <f t="shared" si="293"/>
        <v>0</v>
      </c>
      <c r="HM99" s="95">
        <f t="shared" si="293"/>
        <v>0</v>
      </c>
      <c r="HN99" s="95">
        <f t="shared" si="293"/>
        <v>0.26558999999999999</v>
      </c>
      <c r="HO99" s="95">
        <f t="shared" si="293"/>
        <v>0.44630999999999998</v>
      </c>
      <c r="HP99" s="95">
        <f t="shared" si="293"/>
        <v>0</v>
      </c>
      <c r="HQ99" s="95">
        <f t="shared" si="293"/>
        <v>0</v>
      </c>
      <c r="HR99" s="95">
        <f t="shared" si="293"/>
        <v>0</v>
      </c>
      <c r="HS99" s="95">
        <f t="shared" si="293"/>
        <v>0</v>
      </c>
      <c r="HT99" s="95">
        <f t="shared" si="293"/>
        <v>0</v>
      </c>
      <c r="HU99" s="95">
        <f t="shared" si="293"/>
        <v>0</v>
      </c>
      <c r="HV99" s="95">
        <f t="shared" si="293"/>
        <v>0</v>
      </c>
      <c r="HW99" s="95">
        <f t="shared" si="293"/>
        <v>0</v>
      </c>
      <c r="HX99" s="95">
        <f t="shared" si="293"/>
        <v>0</v>
      </c>
      <c r="HY99" s="95">
        <f t="shared" si="293"/>
        <v>0</v>
      </c>
      <c r="HZ99" s="95">
        <f t="shared" si="293"/>
        <v>1.00762</v>
      </c>
      <c r="IA99" s="95">
        <f t="shared" si="293"/>
        <v>0</v>
      </c>
      <c r="IB99" s="95">
        <f t="shared" si="293"/>
        <v>0.19738</v>
      </c>
      <c r="IC99" s="95">
        <f t="shared" si="293"/>
        <v>0</v>
      </c>
      <c r="ID99" s="95">
        <f t="shared" si="293"/>
        <v>0</v>
      </c>
      <c r="IE99" s="95">
        <f t="shared" si="293"/>
        <v>0</v>
      </c>
      <c r="IF99" s="95">
        <f t="shared" si="293"/>
        <v>0</v>
      </c>
      <c r="IG99" s="95">
        <f t="shared" si="293"/>
        <v>0</v>
      </c>
      <c r="IH99" s="95">
        <f t="shared" si="293"/>
        <v>0</v>
      </c>
      <c r="II99" s="95">
        <f t="shared" si="293"/>
        <v>0</v>
      </c>
      <c r="IJ99" s="95">
        <f t="shared" si="293"/>
        <v>0</v>
      </c>
      <c r="IK99" s="95">
        <f t="shared" si="293"/>
        <v>0</v>
      </c>
      <c r="IL99" s="95">
        <f t="shared" si="293"/>
        <v>0</v>
      </c>
      <c r="IM99" s="95">
        <f t="shared" si="293"/>
        <v>0</v>
      </c>
      <c r="IN99" s="95">
        <f t="shared" si="293"/>
        <v>0</v>
      </c>
      <c r="IO99" s="95">
        <f t="shared" si="293"/>
        <v>0</v>
      </c>
      <c r="IP99" s="95">
        <f t="shared" si="293"/>
        <v>0</v>
      </c>
      <c r="IQ99" s="95">
        <f t="shared" si="293"/>
        <v>0</v>
      </c>
      <c r="IR99" s="95">
        <f t="shared" si="293"/>
        <v>0</v>
      </c>
      <c r="IS99" s="95">
        <f t="shared" si="293"/>
        <v>0.53836200000000001</v>
      </c>
      <c r="IT99" s="95">
        <f t="shared" si="293"/>
        <v>0</v>
      </c>
      <c r="IU99" s="95">
        <f t="shared" si="293"/>
        <v>0</v>
      </c>
      <c r="IV99" s="95">
        <f t="shared" si="293"/>
        <v>0</v>
      </c>
      <c r="IW99" s="95">
        <f t="shared" si="293"/>
        <v>0.129331</v>
      </c>
      <c r="IX99" s="95">
        <f t="shared" si="293"/>
        <v>0.34484999999999993</v>
      </c>
      <c r="IY99" s="95">
        <f t="shared" ref="IY99:LJ99" si="294">IY84</f>
        <v>7.2323999999999999E-2</v>
      </c>
      <c r="IZ99" s="95">
        <f t="shared" si="294"/>
        <v>0.34720000000000006</v>
      </c>
      <c r="JA99" s="95">
        <f t="shared" si="294"/>
        <v>0</v>
      </c>
      <c r="JB99" s="95">
        <f t="shared" si="294"/>
        <v>0</v>
      </c>
      <c r="JC99" s="95">
        <f t="shared" si="294"/>
        <v>0</v>
      </c>
      <c r="JD99" s="95">
        <f t="shared" si="294"/>
        <v>0.10633280000000001</v>
      </c>
      <c r="JE99" s="95">
        <f t="shared" si="294"/>
        <v>3.4835899999999996E-2</v>
      </c>
      <c r="JF99" s="95">
        <f t="shared" si="294"/>
        <v>0</v>
      </c>
      <c r="JG99" s="95">
        <f t="shared" si="294"/>
        <v>0</v>
      </c>
      <c r="JH99" s="95">
        <f t="shared" si="294"/>
        <v>0</v>
      </c>
      <c r="JI99" s="95">
        <f t="shared" si="294"/>
        <v>8.8088000000000003E-3</v>
      </c>
      <c r="JJ99" s="95">
        <f t="shared" si="294"/>
        <v>0</v>
      </c>
      <c r="JK99" s="95">
        <f t="shared" si="294"/>
        <v>1.5993149400000007E-2</v>
      </c>
      <c r="JL99" s="95">
        <f t="shared" si="294"/>
        <v>0</v>
      </c>
      <c r="JM99" s="95">
        <f t="shared" si="294"/>
        <v>2.9873999999999999E-3</v>
      </c>
      <c r="JN99" s="95">
        <f t="shared" si="294"/>
        <v>0</v>
      </c>
      <c r="JO99" s="95">
        <f t="shared" si="294"/>
        <v>0</v>
      </c>
      <c r="JP99" s="95">
        <f t="shared" si="294"/>
        <v>0</v>
      </c>
      <c r="JQ99" s="95">
        <f t="shared" si="294"/>
        <v>0</v>
      </c>
      <c r="JR99" s="95">
        <f t="shared" si="294"/>
        <v>0</v>
      </c>
      <c r="JS99" s="95">
        <f t="shared" si="294"/>
        <v>0</v>
      </c>
      <c r="JT99" s="95">
        <f t="shared" si="294"/>
        <v>0</v>
      </c>
      <c r="JU99" s="95">
        <f t="shared" si="294"/>
        <v>0</v>
      </c>
      <c r="JV99" s="95">
        <f t="shared" si="294"/>
        <v>0</v>
      </c>
      <c r="JW99" s="95">
        <f t="shared" si="294"/>
        <v>0</v>
      </c>
      <c r="JX99" s="95">
        <f t="shared" si="294"/>
        <v>0</v>
      </c>
      <c r="JY99" s="95">
        <f t="shared" si="294"/>
        <v>0</v>
      </c>
      <c r="JZ99" s="95">
        <f t="shared" si="294"/>
        <v>0</v>
      </c>
      <c r="KA99" s="95">
        <f t="shared" si="294"/>
        <v>0</v>
      </c>
      <c r="KB99" s="95">
        <f t="shared" si="294"/>
        <v>0</v>
      </c>
      <c r="KC99" s="95">
        <f t="shared" si="294"/>
        <v>0</v>
      </c>
      <c r="KD99" s="95">
        <f t="shared" si="294"/>
        <v>8.4915000000000001E-4</v>
      </c>
      <c r="KE99" s="95">
        <f t="shared" si="294"/>
        <v>0</v>
      </c>
      <c r="KF99" s="95">
        <f t="shared" si="294"/>
        <v>0</v>
      </c>
      <c r="KG99" s="95">
        <f t="shared" si="294"/>
        <v>0</v>
      </c>
      <c r="KH99" s="95">
        <f t="shared" si="294"/>
        <v>0</v>
      </c>
      <c r="KI99" s="95">
        <f t="shared" si="294"/>
        <v>0</v>
      </c>
      <c r="KJ99" s="95">
        <f t="shared" si="294"/>
        <v>0</v>
      </c>
      <c r="KK99" s="95">
        <f t="shared" si="294"/>
        <v>0</v>
      </c>
      <c r="KL99" s="95">
        <f t="shared" si="294"/>
        <v>0</v>
      </c>
      <c r="KM99" s="95">
        <f t="shared" si="294"/>
        <v>0</v>
      </c>
      <c r="KN99" s="95">
        <f t="shared" si="294"/>
        <v>0</v>
      </c>
      <c r="KO99" s="95">
        <f t="shared" si="294"/>
        <v>0</v>
      </c>
      <c r="KP99" s="95">
        <f t="shared" si="294"/>
        <v>0</v>
      </c>
      <c r="KQ99" s="95">
        <f t="shared" si="294"/>
        <v>0</v>
      </c>
      <c r="KR99" s="95">
        <f t="shared" si="294"/>
        <v>0</v>
      </c>
      <c r="KS99" s="95">
        <f t="shared" si="294"/>
        <v>0</v>
      </c>
      <c r="KT99" s="95">
        <f t="shared" si="294"/>
        <v>0</v>
      </c>
      <c r="KU99" s="95">
        <f t="shared" si="294"/>
        <v>0</v>
      </c>
      <c r="KV99" s="95">
        <f t="shared" si="294"/>
        <v>0</v>
      </c>
      <c r="KW99" s="95">
        <f t="shared" si="294"/>
        <v>0</v>
      </c>
      <c r="KX99" s="95">
        <f t="shared" si="294"/>
        <v>0</v>
      </c>
      <c r="KY99" s="95">
        <f t="shared" si="294"/>
        <v>0</v>
      </c>
      <c r="KZ99" s="95">
        <f t="shared" si="294"/>
        <v>0</v>
      </c>
      <c r="LA99" s="95">
        <f t="shared" si="294"/>
        <v>0</v>
      </c>
      <c r="LB99" s="95">
        <f t="shared" si="294"/>
        <v>0</v>
      </c>
      <c r="LC99" s="95">
        <f t="shared" si="294"/>
        <v>0</v>
      </c>
      <c r="LD99" s="95">
        <f t="shared" si="294"/>
        <v>0</v>
      </c>
      <c r="LE99" s="95">
        <f t="shared" si="294"/>
        <v>0</v>
      </c>
      <c r="LF99" s="95">
        <f t="shared" si="294"/>
        <v>0</v>
      </c>
      <c r="LG99" s="95">
        <f t="shared" si="294"/>
        <v>0</v>
      </c>
      <c r="LH99" s="95">
        <f t="shared" si="294"/>
        <v>2.5957109000000003</v>
      </c>
      <c r="LI99" s="95">
        <f t="shared" si="294"/>
        <v>0.26142919999999997</v>
      </c>
      <c r="LJ99" s="95">
        <f t="shared" si="294"/>
        <v>0</v>
      </c>
      <c r="LK99" s="95">
        <f t="shared" ref="LK99:NV99" si="295">LK84</f>
        <v>0</v>
      </c>
      <c r="LL99" s="95">
        <f t="shared" si="295"/>
        <v>0</v>
      </c>
      <c r="LM99" s="95">
        <f t="shared" si="295"/>
        <v>0</v>
      </c>
      <c r="LN99" s="95">
        <f t="shared" si="295"/>
        <v>0</v>
      </c>
      <c r="LO99" s="95">
        <f t="shared" si="295"/>
        <v>0</v>
      </c>
      <c r="LP99" s="95">
        <f t="shared" si="295"/>
        <v>0</v>
      </c>
      <c r="LQ99" s="95">
        <f t="shared" si="295"/>
        <v>0</v>
      </c>
      <c r="LR99" s="95">
        <f t="shared" si="295"/>
        <v>0</v>
      </c>
      <c r="LS99" s="95">
        <f t="shared" si="295"/>
        <v>1.5255599999999998E-2</v>
      </c>
      <c r="LT99" s="95">
        <f t="shared" si="295"/>
        <v>0</v>
      </c>
      <c r="LU99" s="95">
        <f t="shared" si="295"/>
        <v>2.5369000000000004E-3</v>
      </c>
      <c r="LV99" s="95">
        <f t="shared" si="295"/>
        <v>0</v>
      </c>
      <c r="LW99" s="95">
        <f t="shared" si="295"/>
        <v>0</v>
      </c>
      <c r="LX99" s="95">
        <f t="shared" si="295"/>
        <v>0</v>
      </c>
      <c r="LY99" s="95">
        <f t="shared" si="295"/>
        <v>0</v>
      </c>
      <c r="LZ99" s="95">
        <f t="shared" si="295"/>
        <v>0</v>
      </c>
      <c r="MA99" s="95">
        <f t="shared" si="295"/>
        <v>0</v>
      </c>
      <c r="MB99" s="95">
        <f t="shared" si="295"/>
        <v>0</v>
      </c>
      <c r="MC99" s="95">
        <f t="shared" si="295"/>
        <v>0</v>
      </c>
      <c r="MD99" s="95">
        <f t="shared" si="295"/>
        <v>0</v>
      </c>
      <c r="ME99" s="95">
        <f t="shared" si="295"/>
        <v>0</v>
      </c>
      <c r="MF99" s="95">
        <f t="shared" si="295"/>
        <v>0</v>
      </c>
      <c r="MG99" s="95">
        <f t="shared" si="295"/>
        <v>0</v>
      </c>
      <c r="MH99" s="95">
        <f t="shared" si="295"/>
        <v>0</v>
      </c>
      <c r="MI99" s="95">
        <f t="shared" si="295"/>
        <v>0</v>
      </c>
      <c r="MJ99" s="95">
        <f t="shared" si="295"/>
        <v>0</v>
      </c>
      <c r="MK99" s="95">
        <f t="shared" si="295"/>
        <v>0</v>
      </c>
      <c r="ML99" s="95">
        <f t="shared" si="295"/>
        <v>0</v>
      </c>
      <c r="MM99" s="95">
        <f t="shared" si="295"/>
        <v>0</v>
      </c>
      <c r="MN99" s="95">
        <f t="shared" si="295"/>
        <v>0</v>
      </c>
      <c r="MO99" s="95">
        <f t="shared" si="295"/>
        <v>0</v>
      </c>
      <c r="MP99" s="95">
        <f t="shared" si="295"/>
        <v>0</v>
      </c>
      <c r="MQ99" s="95">
        <f t="shared" si="295"/>
        <v>0</v>
      </c>
      <c r="MR99" s="95">
        <f t="shared" si="295"/>
        <v>0</v>
      </c>
      <c r="MS99" s="95">
        <f t="shared" si="295"/>
        <v>0</v>
      </c>
      <c r="MT99" s="95">
        <f t="shared" si="295"/>
        <v>0</v>
      </c>
      <c r="MU99" s="95">
        <f t="shared" si="295"/>
        <v>0</v>
      </c>
      <c r="MV99" s="95">
        <f t="shared" si="295"/>
        <v>0</v>
      </c>
      <c r="MW99" s="95">
        <f t="shared" si="295"/>
        <v>0</v>
      </c>
      <c r="MX99" s="95">
        <f t="shared" si="295"/>
        <v>0</v>
      </c>
      <c r="MY99" s="95">
        <f t="shared" si="295"/>
        <v>0</v>
      </c>
      <c r="MZ99" s="95">
        <f t="shared" si="295"/>
        <v>0</v>
      </c>
      <c r="NA99" s="95">
        <f t="shared" si="295"/>
        <v>0</v>
      </c>
      <c r="NB99" s="95">
        <f t="shared" si="295"/>
        <v>0</v>
      </c>
      <c r="NC99" s="95">
        <f t="shared" si="295"/>
        <v>0</v>
      </c>
      <c r="ND99" s="95">
        <f t="shared" si="295"/>
        <v>0</v>
      </c>
      <c r="NE99" s="95">
        <f t="shared" si="295"/>
        <v>0</v>
      </c>
      <c r="NF99" s="95">
        <f t="shared" si="295"/>
        <v>0</v>
      </c>
      <c r="NG99" s="95">
        <f t="shared" si="295"/>
        <v>0</v>
      </c>
      <c r="NH99" s="95">
        <f t="shared" si="295"/>
        <v>0</v>
      </c>
      <c r="NI99" s="95">
        <f t="shared" si="295"/>
        <v>0</v>
      </c>
      <c r="NJ99" s="95">
        <f t="shared" si="295"/>
        <v>0</v>
      </c>
      <c r="NK99" s="95">
        <f t="shared" si="295"/>
        <v>0</v>
      </c>
      <c r="NL99" s="95">
        <f t="shared" si="295"/>
        <v>0</v>
      </c>
      <c r="NM99" s="95">
        <f t="shared" si="295"/>
        <v>0</v>
      </c>
      <c r="NN99" s="95">
        <f t="shared" si="295"/>
        <v>0</v>
      </c>
      <c r="NO99" s="95">
        <f t="shared" si="295"/>
        <v>0</v>
      </c>
      <c r="NP99" s="95">
        <f t="shared" si="295"/>
        <v>0</v>
      </c>
      <c r="NQ99" s="95">
        <f t="shared" si="295"/>
        <v>0</v>
      </c>
      <c r="NR99" s="95">
        <f t="shared" si="295"/>
        <v>0</v>
      </c>
      <c r="NS99" s="95">
        <f t="shared" si="295"/>
        <v>0</v>
      </c>
      <c r="NT99" s="95">
        <f t="shared" si="295"/>
        <v>0</v>
      </c>
      <c r="NU99" s="95">
        <f t="shared" si="295"/>
        <v>0</v>
      </c>
      <c r="NV99" s="95">
        <f t="shared" si="295"/>
        <v>0</v>
      </c>
      <c r="NW99" s="95">
        <f t="shared" ref="NW99:QH99" si="296">NW84</f>
        <v>0</v>
      </c>
      <c r="NX99" s="95">
        <f t="shared" si="296"/>
        <v>0</v>
      </c>
      <c r="NY99" s="95">
        <f t="shared" si="296"/>
        <v>0</v>
      </c>
      <c r="NZ99" s="95">
        <f t="shared" si="296"/>
        <v>0</v>
      </c>
      <c r="OA99" s="95">
        <f t="shared" si="296"/>
        <v>0</v>
      </c>
      <c r="OB99" s="95">
        <f t="shared" si="296"/>
        <v>0</v>
      </c>
      <c r="OC99" s="95">
        <f t="shared" si="296"/>
        <v>0</v>
      </c>
      <c r="OD99" s="95">
        <f t="shared" si="296"/>
        <v>0</v>
      </c>
      <c r="OE99" s="95">
        <f t="shared" si="296"/>
        <v>0</v>
      </c>
      <c r="OF99" s="95">
        <f t="shared" si="296"/>
        <v>8.7909999999999985E-4</v>
      </c>
      <c r="OG99" s="95">
        <f t="shared" si="296"/>
        <v>0</v>
      </c>
      <c r="OH99" s="95">
        <f t="shared" si="296"/>
        <v>0</v>
      </c>
      <c r="OI99" s="95">
        <f t="shared" si="296"/>
        <v>0</v>
      </c>
      <c r="OJ99" s="95">
        <f t="shared" si="296"/>
        <v>0</v>
      </c>
      <c r="OK99" s="95">
        <f t="shared" si="296"/>
        <v>0</v>
      </c>
      <c r="OL99" s="95">
        <f t="shared" si="296"/>
        <v>0</v>
      </c>
      <c r="OM99" s="95">
        <f t="shared" si="296"/>
        <v>0</v>
      </c>
      <c r="ON99" s="95">
        <f t="shared" si="296"/>
        <v>0</v>
      </c>
      <c r="OO99" s="95">
        <f t="shared" si="296"/>
        <v>8.4667579681274904E-2</v>
      </c>
      <c r="OP99" s="95">
        <f t="shared" si="296"/>
        <v>0</v>
      </c>
      <c r="OQ99" s="95">
        <f t="shared" si="296"/>
        <v>0</v>
      </c>
      <c r="OR99" s="95">
        <f t="shared" si="296"/>
        <v>0</v>
      </c>
      <c r="OS99" s="95">
        <f t="shared" si="296"/>
        <v>0</v>
      </c>
      <c r="OT99" s="95">
        <f t="shared" si="296"/>
        <v>0</v>
      </c>
      <c r="OU99" s="95">
        <f t="shared" si="296"/>
        <v>1.8545999999999999E-3</v>
      </c>
      <c r="OV99" s="95">
        <f t="shared" si="296"/>
        <v>0</v>
      </c>
      <c r="OW99" s="95">
        <f t="shared" si="296"/>
        <v>0</v>
      </c>
      <c r="OX99" s="95">
        <f t="shared" si="296"/>
        <v>0</v>
      </c>
      <c r="OY99" s="95">
        <f t="shared" si="296"/>
        <v>0</v>
      </c>
      <c r="OZ99" s="95">
        <f t="shared" si="296"/>
        <v>0</v>
      </c>
      <c r="PA99" s="95">
        <f t="shared" si="296"/>
        <v>0</v>
      </c>
      <c r="PB99" s="95">
        <f t="shared" si="296"/>
        <v>0</v>
      </c>
      <c r="PC99" s="95">
        <f t="shared" si="296"/>
        <v>0</v>
      </c>
      <c r="PD99" s="95">
        <f t="shared" si="296"/>
        <v>0</v>
      </c>
      <c r="PE99" s="95">
        <f t="shared" si="296"/>
        <v>0</v>
      </c>
      <c r="PF99" s="95">
        <f t="shared" si="296"/>
        <v>0</v>
      </c>
      <c r="PG99" s="95">
        <f t="shared" si="296"/>
        <v>0</v>
      </c>
      <c r="PH99" s="95">
        <f t="shared" si="296"/>
        <v>0</v>
      </c>
      <c r="PI99" s="95">
        <f t="shared" si="296"/>
        <v>0</v>
      </c>
      <c r="PJ99" s="95">
        <f t="shared" si="296"/>
        <v>0</v>
      </c>
      <c r="PK99" s="95">
        <f t="shared" si="296"/>
        <v>0</v>
      </c>
      <c r="PL99" s="95">
        <f t="shared" si="296"/>
        <v>0</v>
      </c>
      <c r="PM99" s="95">
        <f t="shared" si="296"/>
        <v>0</v>
      </c>
      <c r="PN99" s="95">
        <f t="shared" si="296"/>
        <v>0</v>
      </c>
      <c r="PO99" s="95">
        <f t="shared" si="296"/>
        <v>0</v>
      </c>
      <c r="PP99" s="95">
        <f t="shared" si="296"/>
        <v>0</v>
      </c>
      <c r="PQ99" s="95">
        <f t="shared" si="296"/>
        <v>0</v>
      </c>
      <c r="PR99" s="95">
        <f t="shared" si="296"/>
        <v>0</v>
      </c>
      <c r="PS99" s="95">
        <f t="shared" si="296"/>
        <v>0</v>
      </c>
      <c r="PT99" s="95">
        <f t="shared" si="296"/>
        <v>0</v>
      </c>
      <c r="PU99" s="95">
        <f t="shared" si="296"/>
        <v>0</v>
      </c>
      <c r="PV99" s="95">
        <f t="shared" si="296"/>
        <v>0</v>
      </c>
      <c r="PW99" s="95">
        <f t="shared" si="296"/>
        <v>0</v>
      </c>
      <c r="PX99" s="95">
        <f t="shared" si="296"/>
        <v>0</v>
      </c>
      <c r="PY99" s="95">
        <f t="shared" si="296"/>
        <v>0</v>
      </c>
      <c r="PZ99" s="95">
        <f t="shared" si="296"/>
        <v>0</v>
      </c>
      <c r="QA99" s="95">
        <f t="shared" si="296"/>
        <v>1.8404E-2</v>
      </c>
      <c r="QB99" s="95">
        <f t="shared" si="296"/>
        <v>5.5879999999999999E-2</v>
      </c>
      <c r="QC99" s="95">
        <f t="shared" si="296"/>
        <v>1.5260000000000003E-2</v>
      </c>
      <c r="QD99" s="95">
        <f t="shared" si="296"/>
        <v>9.3400000000000011E-2</v>
      </c>
      <c r="QE99" s="95">
        <f t="shared" si="296"/>
        <v>0</v>
      </c>
      <c r="QF99" s="95">
        <f t="shared" si="296"/>
        <v>0</v>
      </c>
      <c r="QG99" s="95">
        <f t="shared" si="296"/>
        <v>7.5789999999999996E-2</v>
      </c>
      <c r="QH99" s="95">
        <f t="shared" si="296"/>
        <v>0</v>
      </c>
      <c r="QI99" s="95">
        <f t="shared" ref="QI99:ST99" si="297">QI84</f>
        <v>0</v>
      </c>
      <c r="QJ99" s="95">
        <f t="shared" si="297"/>
        <v>0</v>
      </c>
      <c r="QK99" s="95">
        <f t="shared" si="297"/>
        <v>0</v>
      </c>
      <c r="QL99" s="95">
        <f t="shared" si="297"/>
        <v>0</v>
      </c>
      <c r="QM99" s="95">
        <f t="shared" si="297"/>
        <v>0</v>
      </c>
      <c r="QN99" s="95">
        <f t="shared" si="297"/>
        <v>0</v>
      </c>
      <c r="QO99" s="95">
        <f t="shared" si="297"/>
        <v>0</v>
      </c>
      <c r="QP99" s="95">
        <f t="shared" si="297"/>
        <v>0</v>
      </c>
      <c r="QQ99" s="95">
        <f t="shared" si="297"/>
        <v>0</v>
      </c>
      <c r="QR99" s="95">
        <f t="shared" si="297"/>
        <v>3.5931000000000005E-2</v>
      </c>
      <c r="QS99" s="95">
        <f t="shared" si="297"/>
        <v>0</v>
      </c>
      <c r="QT99" s="95">
        <f t="shared" si="297"/>
        <v>0</v>
      </c>
      <c r="QU99" s="95">
        <f t="shared" si="297"/>
        <v>0.10600863000000001</v>
      </c>
      <c r="QV99" s="95">
        <f t="shared" si="297"/>
        <v>0</v>
      </c>
      <c r="QW99" s="95">
        <f t="shared" si="297"/>
        <v>6.3480554397098267E-3</v>
      </c>
      <c r="QX99" s="95">
        <f t="shared" si="297"/>
        <v>0</v>
      </c>
      <c r="QY99" s="95">
        <f t="shared" si="297"/>
        <v>0</v>
      </c>
      <c r="QZ99" s="95">
        <f t="shared" si="297"/>
        <v>0</v>
      </c>
      <c r="RA99" s="95">
        <f t="shared" si="297"/>
        <v>0</v>
      </c>
      <c r="RB99" s="95">
        <f t="shared" si="297"/>
        <v>0</v>
      </c>
      <c r="RC99" s="95">
        <f t="shared" si="297"/>
        <v>0</v>
      </c>
      <c r="RD99" s="95">
        <f t="shared" si="297"/>
        <v>0</v>
      </c>
      <c r="RE99" s="95">
        <f t="shared" si="297"/>
        <v>0</v>
      </c>
      <c r="RF99" s="95">
        <f t="shared" si="297"/>
        <v>0</v>
      </c>
      <c r="RG99" s="95">
        <f t="shared" si="297"/>
        <v>0</v>
      </c>
      <c r="RH99" s="95">
        <f t="shared" si="297"/>
        <v>0</v>
      </c>
      <c r="RI99" s="95">
        <f t="shared" si="297"/>
        <v>0</v>
      </c>
      <c r="RJ99" s="95">
        <f t="shared" si="297"/>
        <v>0</v>
      </c>
      <c r="RK99" s="95">
        <f t="shared" si="297"/>
        <v>0</v>
      </c>
      <c r="RL99" s="95">
        <f t="shared" si="297"/>
        <v>0</v>
      </c>
      <c r="RM99" s="95">
        <f t="shared" si="297"/>
        <v>0</v>
      </c>
      <c r="RN99" s="95">
        <f t="shared" si="297"/>
        <v>0</v>
      </c>
      <c r="RO99" s="95">
        <f t="shared" si="297"/>
        <v>0</v>
      </c>
      <c r="RP99" s="95">
        <f t="shared" si="297"/>
        <v>0</v>
      </c>
      <c r="RQ99" s="95">
        <f t="shared" si="297"/>
        <v>0</v>
      </c>
      <c r="RR99" s="95">
        <f t="shared" si="297"/>
        <v>0</v>
      </c>
      <c r="RS99" s="95">
        <f t="shared" si="297"/>
        <v>1.4766E-2</v>
      </c>
      <c r="RT99" s="95">
        <f t="shared" si="297"/>
        <v>0</v>
      </c>
      <c r="RU99" s="95">
        <f t="shared" si="297"/>
        <v>0</v>
      </c>
      <c r="RV99" s="95">
        <f t="shared" si="297"/>
        <v>0</v>
      </c>
      <c r="RW99" s="95">
        <f t="shared" si="297"/>
        <v>0</v>
      </c>
      <c r="RX99" s="95">
        <f t="shared" si="297"/>
        <v>0</v>
      </c>
      <c r="RY99" s="95">
        <f t="shared" si="297"/>
        <v>0</v>
      </c>
      <c r="RZ99" s="95">
        <f t="shared" si="297"/>
        <v>0</v>
      </c>
      <c r="SA99" s="95">
        <f t="shared" si="297"/>
        <v>0</v>
      </c>
      <c r="SB99" s="95">
        <f t="shared" si="297"/>
        <v>0</v>
      </c>
      <c r="SC99" s="95">
        <f t="shared" si="297"/>
        <v>0</v>
      </c>
      <c r="SD99" s="95">
        <f t="shared" si="297"/>
        <v>0</v>
      </c>
      <c r="SE99" s="95">
        <f t="shared" si="297"/>
        <v>0</v>
      </c>
      <c r="SF99" s="95">
        <f t="shared" si="297"/>
        <v>0</v>
      </c>
      <c r="SG99" s="95">
        <f t="shared" si="297"/>
        <v>0.28160000000000002</v>
      </c>
      <c r="SH99" s="95">
        <f t="shared" si="297"/>
        <v>0</v>
      </c>
      <c r="SI99" s="95">
        <f t="shared" si="297"/>
        <v>0</v>
      </c>
      <c r="SJ99" s="95">
        <f t="shared" si="297"/>
        <v>0</v>
      </c>
      <c r="SK99" s="95">
        <f t="shared" si="297"/>
        <v>0.57472000000000001</v>
      </c>
      <c r="SL99" s="95">
        <f t="shared" si="297"/>
        <v>0</v>
      </c>
      <c r="SM99" s="95">
        <f t="shared" si="297"/>
        <v>0</v>
      </c>
      <c r="SN99" s="95">
        <f t="shared" si="297"/>
        <v>0</v>
      </c>
      <c r="SO99" s="95">
        <f t="shared" si="297"/>
        <v>0</v>
      </c>
      <c r="SP99" s="95">
        <f t="shared" si="297"/>
        <v>0.46905999999999998</v>
      </c>
      <c r="SQ99" s="95">
        <f t="shared" si="297"/>
        <v>0</v>
      </c>
      <c r="SR99" s="95">
        <f t="shared" si="297"/>
        <v>9.265000000000001E-2</v>
      </c>
      <c r="SS99" s="95">
        <f t="shared" si="297"/>
        <v>0.31064999999999998</v>
      </c>
      <c r="ST99" s="95">
        <f t="shared" si="297"/>
        <v>0.10695</v>
      </c>
      <c r="SU99" s="95">
        <f t="shared" ref="SU99:VF99" si="298">SU84</f>
        <v>0</v>
      </c>
      <c r="SV99" s="95">
        <f t="shared" si="298"/>
        <v>0</v>
      </c>
      <c r="SW99" s="95">
        <f t="shared" si="298"/>
        <v>0</v>
      </c>
      <c r="SX99" s="95">
        <f t="shared" si="298"/>
        <v>0</v>
      </c>
      <c r="SY99" s="95">
        <f t="shared" si="298"/>
        <v>0</v>
      </c>
      <c r="SZ99" s="95">
        <f t="shared" si="298"/>
        <v>0</v>
      </c>
      <c r="TA99" s="95">
        <f t="shared" si="298"/>
        <v>0</v>
      </c>
      <c r="TB99" s="95">
        <f t="shared" si="298"/>
        <v>0</v>
      </c>
      <c r="TC99" s="95">
        <f t="shared" si="298"/>
        <v>0</v>
      </c>
      <c r="TD99" s="95">
        <f t="shared" si="298"/>
        <v>0</v>
      </c>
      <c r="TE99" s="95">
        <f t="shared" si="298"/>
        <v>0</v>
      </c>
      <c r="TF99" s="95">
        <f t="shared" si="298"/>
        <v>0</v>
      </c>
      <c r="TG99" s="95">
        <f t="shared" si="298"/>
        <v>0</v>
      </c>
      <c r="TH99" s="95">
        <f t="shared" si="298"/>
        <v>0</v>
      </c>
      <c r="TI99" s="95">
        <f t="shared" si="298"/>
        <v>0</v>
      </c>
      <c r="TJ99" s="95">
        <f t="shared" si="298"/>
        <v>0</v>
      </c>
      <c r="TK99" s="95">
        <f t="shared" si="298"/>
        <v>0</v>
      </c>
      <c r="TL99" s="95">
        <f t="shared" si="298"/>
        <v>0</v>
      </c>
      <c r="TM99" s="95">
        <f t="shared" si="298"/>
        <v>0</v>
      </c>
      <c r="TN99" s="95">
        <f t="shared" si="298"/>
        <v>0</v>
      </c>
      <c r="TO99" s="95">
        <f t="shared" si="298"/>
        <v>0</v>
      </c>
      <c r="TP99" s="95">
        <f t="shared" si="298"/>
        <v>0</v>
      </c>
      <c r="TQ99" s="95">
        <f t="shared" si="298"/>
        <v>0</v>
      </c>
      <c r="TR99" s="95">
        <f t="shared" si="298"/>
        <v>0</v>
      </c>
      <c r="TS99" s="95">
        <f t="shared" si="298"/>
        <v>0</v>
      </c>
      <c r="TT99" s="95">
        <f t="shared" si="298"/>
        <v>0</v>
      </c>
      <c r="TU99" s="95">
        <f t="shared" si="298"/>
        <v>0</v>
      </c>
      <c r="TV99" s="95">
        <f t="shared" si="298"/>
        <v>0</v>
      </c>
      <c r="TW99" s="95">
        <f t="shared" si="298"/>
        <v>8.3999999999999995E-3</v>
      </c>
      <c r="TX99" s="95">
        <f t="shared" si="298"/>
        <v>5.9150000000000001E-2</v>
      </c>
      <c r="TY99" s="95">
        <f t="shared" si="298"/>
        <v>2.4000000000000001E-4</v>
      </c>
      <c r="TZ99" s="95">
        <f t="shared" si="298"/>
        <v>4.8359999999999993E-2</v>
      </c>
      <c r="UA99" s="95">
        <f t="shared" si="298"/>
        <v>0.12229100000000001</v>
      </c>
      <c r="UB99" s="95">
        <f t="shared" si="298"/>
        <v>8.5140000000000007E-3</v>
      </c>
      <c r="UC99" s="95">
        <f t="shared" si="298"/>
        <v>1.5206198460211722E-2</v>
      </c>
      <c r="UD99" s="95">
        <f t="shared" si="298"/>
        <v>0</v>
      </c>
      <c r="UE99" s="95">
        <f t="shared" si="298"/>
        <v>0</v>
      </c>
      <c r="UF99" s="95">
        <f t="shared" si="298"/>
        <v>0</v>
      </c>
      <c r="UG99" s="95">
        <f t="shared" si="298"/>
        <v>0</v>
      </c>
      <c r="UH99" s="95">
        <f t="shared" si="298"/>
        <v>0</v>
      </c>
      <c r="UI99" s="95">
        <f t="shared" si="298"/>
        <v>5.7421799999999995E-2</v>
      </c>
      <c r="UJ99" s="95">
        <f t="shared" si="298"/>
        <v>9.4573700000000011E-2</v>
      </c>
      <c r="UK99" s="95">
        <f t="shared" si="298"/>
        <v>0</v>
      </c>
      <c r="UL99" s="95">
        <f t="shared" si="298"/>
        <v>0</v>
      </c>
      <c r="UM99" s="95">
        <f t="shared" si="298"/>
        <v>2.2030853186533043E-3</v>
      </c>
      <c r="UN99" s="95">
        <f t="shared" si="298"/>
        <v>0</v>
      </c>
      <c r="UO99" s="95">
        <f t="shared" si="298"/>
        <v>0</v>
      </c>
      <c r="UP99" s="95">
        <f t="shared" si="298"/>
        <v>0</v>
      </c>
      <c r="UQ99" s="95">
        <f t="shared" si="298"/>
        <v>0</v>
      </c>
      <c r="UR99" s="95">
        <f t="shared" si="298"/>
        <v>0</v>
      </c>
      <c r="US99" s="95">
        <f t="shared" si="298"/>
        <v>0</v>
      </c>
      <c r="UT99" s="95">
        <f t="shared" si="298"/>
        <v>0</v>
      </c>
      <c r="UU99" s="95">
        <f t="shared" si="298"/>
        <v>0</v>
      </c>
      <c r="UV99" s="95">
        <f t="shared" si="298"/>
        <v>0</v>
      </c>
      <c r="UW99" s="95">
        <f t="shared" si="298"/>
        <v>0</v>
      </c>
      <c r="UX99" s="95">
        <f t="shared" si="298"/>
        <v>0</v>
      </c>
      <c r="UY99" s="95">
        <f t="shared" si="298"/>
        <v>0</v>
      </c>
      <c r="UZ99" s="95">
        <f t="shared" si="298"/>
        <v>1.5679999999999999E-2</v>
      </c>
      <c r="VA99" s="95">
        <f t="shared" si="298"/>
        <v>4.5599999999999998E-3</v>
      </c>
      <c r="VB99" s="95">
        <f t="shared" si="298"/>
        <v>0</v>
      </c>
      <c r="VC99" s="95">
        <f t="shared" si="298"/>
        <v>0</v>
      </c>
      <c r="VD99" s="95">
        <f t="shared" si="298"/>
        <v>0</v>
      </c>
      <c r="VE99" s="95">
        <f t="shared" si="298"/>
        <v>8.0000000000000002E-3</v>
      </c>
      <c r="VF99" s="95">
        <f t="shared" si="298"/>
        <v>0</v>
      </c>
      <c r="VG99" s="95">
        <f t="shared" ref="VG99:XR99" si="299">VG84</f>
        <v>0</v>
      </c>
      <c r="VH99" s="95">
        <f t="shared" si="299"/>
        <v>0</v>
      </c>
      <c r="VI99" s="95">
        <f t="shared" si="299"/>
        <v>0</v>
      </c>
      <c r="VJ99" s="95">
        <f t="shared" si="299"/>
        <v>0</v>
      </c>
      <c r="VK99" s="95">
        <f t="shared" si="299"/>
        <v>0</v>
      </c>
      <c r="VL99" s="95">
        <f t="shared" si="299"/>
        <v>0</v>
      </c>
      <c r="VM99" s="95">
        <f t="shared" si="299"/>
        <v>0</v>
      </c>
      <c r="VN99" s="95">
        <f t="shared" si="299"/>
        <v>0</v>
      </c>
      <c r="VO99" s="95">
        <f t="shared" si="299"/>
        <v>0</v>
      </c>
      <c r="VP99" s="95">
        <f t="shared" si="299"/>
        <v>0</v>
      </c>
      <c r="VQ99" s="95">
        <f t="shared" si="299"/>
        <v>1.3411108446501906E-2</v>
      </c>
      <c r="VR99" s="95">
        <f t="shared" si="299"/>
        <v>1.411882701725301E-2</v>
      </c>
      <c r="VS99" s="95">
        <f t="shared" si="299"/>
        <v>0</v>
      </c>
      <c r="VT99" s="95">
        <f t="shared" si="299"/>
        <v>0</v>
      </c>
      <c r="VU99" s="95">
        <f t="shared" si="299"/>
        <v>1.1199999999999999E-3</v>
      </c>
      <c r="VV99" s="95">
        <f t="shared" si="299"/>
        <v>0</v>
      </c>
      <c r="VW99" s="95">
        <f t="shared" si="299"/>
        <v>0</v>
      </c>
      <c r="VX99" s="95">
        <f t="shared" si="299"/>
        <v>0</v>
      </c>
      <c r="VY99" s="95">
        <f t="shared" si="299"/>
        <v>0</v>
      </c>
      <c r="VZ99" s="95">
        <f t="shared" si="299"/>
        <v>2.0540000000000003E-2</v>
      </c>
      <c r="WA99" s="95">
        <f t="shared" si="299"/>
        <v>1.3375875148966493E-2</v>
      </c>
      <c r="WB99" s="95">
        <f t="shared" si="299"/>
        <v>0</v>
      </c>
      <c r="WC99" s="95">
        <f t="shared" si="299"/>
        <v>0</v>
      </c>
      <c r="WD99" s="95">
        <f t="shared" si="299"/>
        <v>0</v>
      </c>
      <c r="WE99" s="95">
        <f t="shared" si="299"/>
        <v>0</v>
      </c>
      <c r="WF99" s="95">
        <f t="shared" si="299"/>
        <v>0</v>
      </c>
      <c r="WG99" s="95">
        <f t="shared" si="299"/>
        <v>0</v>
      </c>
      <c r="WH99" s="95">
        <f t="shared" si="299"/>
        <v>0</v>
      </c>
      <c r="WI99" s="95">
        <f t="shared" si="299"/>
        <v>0</v>
      </c>
      <c r="WJ99" s="95">
        <f t="shared" si="299"/>
        <v>0</v>
      </c>
      <c r="WK99" s="95">
        <f t="shared" si="299"/>
        <v>0</v>
      </c>
      <c r="WL99" s="95">
        <f t="shared" si="299"/>
        <v>0</v>
      </c>
      <c r="WM99" s="95">
        <f t="shared" si="299"/>
        <v>1.9672448805460749E-2</v>
      </c>
      <c r="WN99" s="95">
        <f t="shared" si="299"/>
        <v>0.10891964285714285</v>
      </c>
      <c r="WO99" s="95">
        <f t="shared" si="299"/>
        <v>0</v>
      </c>
      <c r="WP99" s="95">
        <f t="shared" si="299"/>
        <v>0</v>
      </c>
      <c r="WQ99" s="95">
        <f t="shared" si="299"/>
        <v>2.3267278620471125E-2</v>
      </c>
      <c r="WR99" s="95">
        <f t="shared" si="299"/>
        <v>2.1467571479524506E-3</v>
      </c>
      <c r="WS99" s="95">
        <f t="shared" si="299"/>
        <v>0</v>
      </c>
      <c r="WT99" s="95">
        <f t="shared" si="299"/>
        <v>0</v>
      </c>
      <c r="WU99" s="95">
        <f t="shared" si="299"/>
        <v>0</v>
      </c>
      <c r="WV99" s="95">
        <f t="shared" si="299"/>
        <v>0</v>
      </c>
      <c r="WW99" s="95">
        <f t="shared" si="299"/>
        <v>0</v>
      </c>
      <c r="WX99" s="95">
        <f t="shared" si="299"/>
        <v>0</v>
      </c>
      <c r="WY99" s="95">
        <f t="shared" si="299"/>
        <v>0</v>
      </c>
      <c r="WZ99" s="95">
        <f t="shared" si="299"/>
        <v>0</v>
      </c>
      <c r="XA99" s="95">
        <f t="shared" si="299"/>
        <v>0</v>
      </c>
      <c r="XB99" s="95">
        <f t="shared" si="299"/>
        <v>3.3159999999999995E-3</v>
      </c>
      <c r="XC99" s="95">
        <f t="shared" si="299"/>
        <v>3.5294117647058825E-3</v>
      </c>
      <c r="XD99" s="95">
        <f t="shared" si="299"/>
        <v>3.7529411764705881E-2</v>
      </c>
      <c r="XE99" s="95">
        <f t="shared" si="299"/>
        <v>0</v>
      </c>
      <c r="XF99" s="95">
        <f t="shared" si="299"/>
        <v>0</v>
      </c>
      <c r="XG99" s="95">
        <f t="shared" si="299"/>
        <v>5.7564000000000001E-3</v>
      </c>
      <c r="XH99" s="95">
        <f t="shared" si="299"/>
        <v>1.30749E-2</v>
      </c>
      <c r="XI99" s="95">
        <f t="shared" si="299"/>
        <v>0</v>
      </c>
      <c r="XJ99" s="95">
        <f t="shared" si="299"/>
        <v>0</v>
      </c>
      <c r="XK99" s="95">
        <f t="shared" si="299"/>
        <v>0</v>
      </c>
      <c r="XL99" s="95">
        <f t="shared" si="299"/>
        <v>1.4267099999999999</v>
      </c>
      <c r="XM99" s="95">
        <f t="shared" si="299"/>
        <v>0</v>
      </c>
      <c r="XN99" s="95">
        <f t="shared" si="299"/>
        <v>0</v>
      </c>
      <c r="XO99" s="95">
        <f t="shared" si="299"/>
        <v>0</v>
      </c>
      <c r="XP99" s="95">
        <f t="shared" si="299"/>
        <v>0</v>
      </c>
      <c r="XQ99" s="95">
        <f t="shared" si="299"/>
        <v>0</v>
      </c>
      <c r="XR99" s="95">
        <f t="shared" si="299"/>
        <v>0</v>
      </c>
      <c r="XS99" s="95">
        <f t="shared" ref="XS99:YD99" si="300">XS84</f>
        <v>0</v>
      </c>
      <c r="XT99" s="95">
        <f t="shared" si="300"/>
        <v>0</v>
      </c>
      <c r="XU99" s="95">
        <f t="shared" si="300"/>
        <v>0.16128599999999998</v>
      </c>
      <c r="XV99" s="95">
        <f t="shared" si="300"/>
        <v>0</v>
      </c>
      <c r="XW99" s="95">
        <f t="shared" si="300"/>
        <v>0</v>
      </c>
      <c r="XX99" s="95">
        <f t="shared" si="300"/>
        <v>0</v>
      </c>
      <c r="XY99" s="95">
        <f t="shared" si="300"/>
        <v>0</v>
      </c>
      <c r="XZ99" s="95">
        <f t="shared" si="300"/>
        <v>0</v>
      </c>
      <c r="YA99" s="95">
        <f t="shared" si="300"/>
        <v>0</v>
      </c>
      <c r="YB99" s="95">
        <f t="shared" si="300"/>
        <v>0</v>
      </c>
      <c r="YC99" s="95">
        <f t="shared" si="300"/>
        <v>0</v>
      </c>
      <c r="YD99" s="95">
        <f t="shared" si="300"/>
        <v>0</v>
      </c>
      <c r="YE99" s="23"/>
    </row>
    <row r="100" spans="1:655" x14ac:dyDescent="0.55000000000000004">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c r="BN100" s="86"/>
      <c r="BO100" s="86"/>
      <c r="BP100" s="86"/>
      <c r="BQ100" s="86"/>
      <c r="BR100" s="86"/>
      <c r="BS100" s="86"/>
      <c r="BT100" s="86"/>
      <c r="BU100" s="86"/>
      <c r="BV100" s="86"/>
      <c r="BW100" s="86"/>
      <c r="BX100" s="86"/>
      <c r="BY100" s="86"/>
      <c r="BZ100" s="86"/>
      <c r="CA100" s="86"/>
      <c r="CB100" s="86"/>
      <c r="CC100" s="86"/>
      <c r="CD100" s="86"/>
      <c r="CE100" s="86"/>
      <c r="CF100" s="86"/>
      <c r="CG100" s="86"/>
      <c r="CH100" s="86"/>
      <c r="CI100" s="86"/>
      <c r="CJ100" s="86"/>
      <c r="CK100" s="86"/>
      <c r="CL100" s="86"/>
      <c r="CM100" s="86"/>
      <c r="CN100" s="86"/>
      <c r="CO100" s="86"/>
      <c r="CP100" s="86"/>
      <c r="CQ100" s="86"/>
      <c r="CR100" s="86"/>
      <c r="CS100" s="86"/>
      <c r="CT100" s="86"/>
      <c r="CU100" s="86"/>
      <c r="CV100" s="86"/>
      <c r="CW100" s="86"/>
      <c r="CX100" s="86"/>
      <c r="CY100" s="86"/>
      <c r="CZ100" s="86"/>
      <c r="DA100" s="86"/>
      <c r="DB100" s="86"/>
      <c r="DC100" s="86"/>
      <c r="DD100" s="86"/>
      <c r="DE100" s="86"/>
      <c r="DF100" s="86"/>
      <c r="DG100" s="86"/>
      <c r="DH100" s="86"/>
      <c r="DI100" s="86"/>
      <c r="DJ100" s="86"/>
      <c r="DK100" s="86"/>
      <c r="DL100" s="86"/>
      <c r="DM100" s="86"/>
      <c r="DN100" s="86"/>
      <c r="DO100" s="86"/>
      <c r="DP100" s="86"/>
      <c r="DQ100" s="86"/>
      <c r="DR100" s="86"/>
      <c r="DS100" s="86"/>
      <c r="DT100" s="86"/>
      <c r="DU100" s="86"/>
      <c r="DV100" s="86"/>
      <c r="DW100" s="86"/>
      <c r="DX100" s="86"/>
      <c r="DY100" s="86"/>
      <c r="DZ100" s="86"/>
      <c r="EA100" s="86"/>
      <c r="EB100" s="86"/>
      <c r="EC100" s="86"/>
      <c r="ED100" s="86"/>
      <c r="EE100" s="86"/>
      <c r="EF100" s="86"/>
      <c r="EG100" s="86"/>
      <c r="EH100" s="86"/>
      <c r="EI100" s="86"/>
      <c r="EJ100" s="86"/>
      <c r="EK100" s="86"/>
      <c r="EL100" s="86"/>
      <c r="EM100" s="86"/>
      <c r="EN100" s="86"/>
      <c r="EO100" s="86"/>
      <c r="EP100" s="86"/>
      <c r="EQ100" s="86"/>
      <c r="ER100" s="86"/>
      <c r="ES100" s="86"/>
      <c r="ET100" s="86"/>
      <c r="EU100" s="86"/>
      <c r="EV100" s="86"/>
      <c r="EW100" s="86"/>
      <c r="EX100" s="86"/>
      <c r="EY100" s="86"/>
      <c r="EZ100" s="86"/>
      <c r="FA100" s="86"/>
      <c r="FB100" s="86"/>
      <c r="FC100" s="86"/>
      <c r="FD100" s="86"/>
      <c r="FE100" s="86"/>
      <c r="FF100" s="86"/>
      <c r="FG100" s="86"/>
      <c r="FH100" s="86"/>
      <c r="FI100" s="86"/>
      <c r="FJ100" s="86"/>
      <c r="FK100" s="86"/>
      <c r="FL100" s="86"/>
      <c r="FM100" s="86"/>
      <c r="FN100" s="86"/>
      <c r="FO100" s="86"/>
      <c r="FP100" s="86"/>
      <c r="FQ100" s="86"/>
      <c r="FR100" s="86"/>
      <c r="FS100" s="86"/>
      <c r="FT100" s="86"/>
      <c r="FU100" s="86"/>
      <c r="FV100" s="86"/>
      <c r="FW100" s="86"/>
      <c r="FX100" s="86"/>
      <c r="FY100" s="86"/>
      <c r="FZ100" s="86"/>
      <c r="GA100" s="86"/>
      <c r="GB100" s="86"/>
      <c r="GC100" s="86"/>
      <c r="GD100" s="86"/>
      <c r="GE100" s="86"/>
      <c r="GF100" s="86"/>
      <c r="GG100" s="86"/>
      <c r="GH100" s="86"/>
      <c r="GI100" s="86"/>
      <c r="GJ100" s="86"/>
      <c r="GK100" s="86"/>
      <c r="GL100" s="86"/>
      <c r="GM100" s="86"/>
      <c r="GN100" s="86"/>
      <c r="GO100" s="86"/>
      <c r="GP100" s="86"/>
      <c r="GQ100" s="86"/>
      <c r="GR100" s="86"/>
      <c r="GS100" s="86"/>
      <c r="GT100" s="86"/>
      <c r="GU100" s="86"/>
      <c r="GV100" s="86"/>
      <c r="GW100" s="86"/>
      <c r="GX100" s="86"/>
      <c r="GY100" s="86"/>
      <c r="GZ100" s="86"/>
      <c r="HA100" s="86"/>
      <c r="HB100" s="86"/>
      <c r="HC100" s="86"/>
      <c r="HD100" s="86"/>
      <c r="HE100" s="86"/>
      <c r="HF100" s="86"/>
      <c r="HG100" s="86"/>
      <c r="HH100" s="86"/>
      <c r="HI100" s="86"/>
      <c r="HJ100" s="86"/>
      <c r="HK100" s="86"/>
      <c r="HL100" s="86"/>
      <c r="HM100" s="86"/>
      <c r="HN100" s="86"/>
      <c r="HO100" s="86"/>
      <c r="HP100" s="86"/>
      <c r="HQ100" s="86"/>
      <c r="HR100" s="86"/>
      <c r="HS100" s="86"/>
      <c r="HT100" s="86"/>
      <c r="HU100" s="86"/>
      <c r="HV100" s="86"/>
      <c r="HW100" s="86"/>
      <c r="HX100" s="86"/>
      <c r="HY100" s="86"/>
      <c r="HZ100" s="86"/>
      <c r="IA100" s="86"/>
      <c r="IB100" s="86"/>
      <c r="IC100" s="86"/>
      <c r="ID100" s="86"/>
      <c r="IE100" s="86"/>
      <c r="IF100" s="86"/>
      <c r="IG100" s="86"/>
      <c r="IH100" s="86"/>
      <c r="II100" s="86"/>
      <c r="IJ100" s="86"/>
      <c r="IK100" s="86"/>
      <c r="IL100" s="86"/>
      <c r="IM100" s="86"/>
      <c r="IN100" s="86"/>
      <c r="IO100" s="86"/>
      <c r="IP100" s="86"/>
      <c r="IQ100" s="86"/>
      <c r="IR100" s="86"/>
      <c r="IS100" s="86"/>
      <c r="IT100" s="86"/>
      <c r="IU100" s="86"/>
      <c r="IV100" s="86"/>
      <c r="IW100" s="86"/>
      <c r="IX100" s="86"/>
      <c r="IY100" s="86"/>
      <c r="IZ100" s="86"/>
      <c r="JA100" s="86"/>
      <c r="JB100" s="86"/>
      <c r="JC100" s="86"/>
      <c r="JD100" s="86"/>
      <c r="JE100" s="86"/>
      <c r="JF100" s="86"/>
      <c r="JG100" s="86"/>
      <c r="JH100" s="86"/>
      <c r="JI100" s="86"/>
      <c r="JJ100" s="86"/>
      <c r="JK100" s="86"/>
      <c r="JL100" s="86"/>
      <c r="JM100" s="86"/>
      <c r="JN100" s="86"/>
      <c r="JO100" s="86"/>
      <c r="JP100" s="86"/>
      <c r="JQ100" s="86"/>
      <c r="JR100" s="86"/>
      <c r="JS100" s="86"/>
      <c r="JT100" s="86"/>
      <c r="JU100" s="86"/>
      <c r="JV100" s="86"/>
      <c r="JW100" s="86"/>
      <c r="JX100" s="86"/>
      <c r="JY100" s="86"/>
      <c r="JZ100" s="86"/>
      <c r="KA100" s="86"/>
      <c r="KB100" s="86"/>
      <c r="KC100" s="86"/>
      <c r="KD100" s="86"/>
      <c r="KE100" s="86"/>
      <c r="KF100" s="86"/>
      <c r="KG100" s="86"/>
      <c r="KH100" s="86"/>
      <c r="KI100" s="86"/>
      <c r="KJ100" s="86"/>
      <c r="KK100" s="86"/>
      <c r="KL100" s="86"/>
      <c r="KM100" s="86"/>
      <c r="KN100" s="86"/>
      <c r="KO100" s="86"/>
      <c r="KP100" s="86"/>
      <c r="KQ100" s="86"/>
      <c r="KR100" s="86"/>
      <c r="KS100" s="86"/>
      <c r="KT100" s="86"/>
      <c r="KU100" s="86"/>
      <c r="KV100" s="86"/>
      <c r="KW100" s="86"/>
      <c r="KX100" s="86"/>
      <c r="KY100" s="86"/>
      <c r="KZ100" s="86"/>
      <c r="LA100" s="86"/>
      <c r="LB100" s="86"/>
      <c r="LC100" s="86"/>
      <c r="LD100" s="86"/>
      <c r="LE100" s="86"/>
      <c r="LF100" s="86"/>
      <c r="LG100" s="86"/>
      <c r="LH100" s="86"/>
      <c r="LI100" s="86"/>
      <c r="LJ100" s="86"/>
      <c r="LK100" s="86"/>
      <c r="LL100" s="86"/>
      <c r="LM100" s="86"/>
      <c r="LN100" s="86"/>
      <c r="LO100" s="86"/>
      <c r="LP100" s="86"/>
      <c r="LQ100" s="86"/>
      <c r="LR100" s="86"/>
      <c r="LS100" s="86"/>
      <c r="LT100" s="86"/>
      <c r="LU100" s="86"/>
      <c r="LV100" s="86"/>
      <c r="LW100" s="86"/>
      <c r="LX100" s="86"/>
      <c r="LY100" s="86"/>
      <c r="LZ100" s="86"/>
      <c r="MA100" s="86"/>
      <c r="MB100" s="86"/>
      <c r="MC100" s="86"/>
      <c r="MD100" s="86"/>
      <c r="ME100" s="86"/>
      <c r="MF100" s="86"/>
      <c r="MG100" s="86"/>
      <c r="MH100" s="86"/>
      <c r="MI100" s="86"/>
      <c r="MJ100" s="86"/>
      <c r="MK100" s="86"/>
      <c r="ML100" s="86"/>
      <c r="MM100" s="86"/>
      <c r="MN100" s="86"/>
      <c r="MO100" s="86"/>
      <c r="MP100" s="86"/>
      <c r="MQ100" s="86"/>
      <c r="MR100" s="86"/>
      <c r="MS100" s="86"/>
      <c r="MT100" s="86"/>
      <c r="MU100" s="86"/>
      <c r="MV100" s="86"/>
      <c r="MW100" s="86"/>
      <c r="MX100" s="86"/>
      <c r="MY100" s="86"/>
      <c r="MZ100" s="86"/>
      <c r="NA100" s="86"/>
      <c r="NB100" s="86"/>
      <c r="NC100" s="86"/>
      <c r="ND100" s="86"/>
      <c r="NE100" s="86"/>
      <c r="NF100" s="86"/>
      <c r="NG100" s="86"/>
      <c r="NH100" s="86"/>
      <c r="NI100" s="86"/>
      <c r="NJ100" s="86"/>
      <c r="NK100" s="86"/>
      <c r="NL100" s="86"/>
      <c r="NM100" s="86"/>
      <c r="NN100" s="86"/>
      <c r="NO100" s="86"/>
      <c r="NP100" s="86"/>
      <c r="NQ100" s="86"/>
      <c r="NR100" s="86"/>
      <c r="NS100" s="86"/>
      <c r="NT100" s="86"/>
      <c r="NU100" s="86"/>
      <c r="NV100" s="86"/>
      <c r="NW100" s="86"/>
      <c r="NX100" s="86"/>
      <c r="NY100" s="86"/>
      <c r="NZ100" s="86"/>
      <c r="OA100" s="86"/>
      <c r="OB100" s="86"/>
      <c r="OC100" s="86"/>
      <c r="OD100" s="86"/>
      <c r="OE100" s="86"/>
      <c r="OF100" s="86"/>
      <c r="OG100" s="86"/>
      <c r="OH100" s="86"/>
      <c r="OI100" s="86"/>
      <c r="OJ100" s="86"/>
      <c r="OK100" s="86"/>
      <c r="OL100" s="86"/>
      <c r="OM100" s="86"/>
      <c r="ON100" s="86"/>
      <c r="OO100" s="86"/>
      <c r="OP100" s="86"/>
      <c r="OQ100" s="86"/>
      <c r="OR100" s="86"/>
      <c r="OS100" s="86"/>
      <c r="OT100" s="86"/>
      <c r="OU100" s="86"/>
      <c r="OV100" s="86"/>
      <c r="OW100" s="86"/>
      <c r="OX100" s="86"/>
      <c r="OY100" s="86"/>
      <c r="OZ100" s="86"/>
      <c r="PA100" s="86"/>
      <c r="PB100" s="86"/>
      <c r="PC100" s="86"/>
      <c r="PD100" s="86"/>
      <c r="PE100" s="86"/>
      <c r="PF100" s="86"/>
      <c r="PG100" s="86"/>
      <c r="PH100" s="86"/>
      <c r="PI100" s="86"/>
      <c r="PJ100" s="86"/>
      <c r="PK100" s="86"/>
      <c r="PL100" s="86"/>
      <c r="PM100" s="86"/>
      <c r="PN100" s="86"/>
      <c r="PO100" s="86"/>
      <c r="PP100" s="86"/>
      <c r="PQ100" s="86"/>
      <c r="PR100" s="86"/>
      <c r="PS100" s="86"/>
      <c r="PT100" s="86"/>
      <c r="PU100" s="86"/>
      <c r="PV100" s="86"/>
      <c r="PW100" s="86"/>
      <c r="PX100" s="86"/>
      <c r="PY100" s="86"/>
      <c r="PZ100" s="86"/>
      <c r="QA100" s="86"/>
      <c r="QB100" s="86"/>
      <c r="QC100" s="86"/>
      <c r="QD100" s="86"/>
      <c r="QE100" s="86"/>
      <c r="QF100" s="86"/>
      <c r="QG100" s="86"/>
      <c r="QH100" s="86"/>
      <c r="QI100" s="86"/>
      <c r="QJ100" s="86"/>
      <c r="QK100" s="86"/>
      <c r="QL100" s="86"/>
      <c r="QM100" s="86"/>
      <c r="QN100" s="86"/>
      <c r="QO100" s="86"/>
      <c r="QP100" s="86"/>
      <c r="QQ100" s="86"/>
      <c r="QR100" s="86"/>
      <c r="QS100" s="86"/>
      <c r="QT100" s="86"/>
      <c r="QU100" s="86"/>
      <c r="QV100" s="86"/>
      <c r="QW100" s="86"/>
      <c r="QX100" s="86"/>
      <c r="QY100" s="86"/>
      <c r="QZ100" s="86"/>
      <c r="RA100" s="86"/>
      <c r="RB100" s="86"/>
      <c r="RC100" s="86"/>
      <c r="RD100" s="86"/>
      <c r="RE100" s="86"/>
      <c r="RF100" s="86"/>
      <c r="RG100" s="86"/>
      <c r="RH100" s="86"/>
      <c r="RI100" s="86"/>
      <c r="RJ100" s="86"/>
      <c r="RK100" s="86"/>
      <c r="RL100" s="86"/>
      <c r="RM100" s="86"/>
      <c r="RN100" s="86"/>
      <c r="RO100" s="86"/>
      <c r="RP100" s="86"/>
      <c r="RQ100" s="86"/>
      <c r="RR100" s="86"/>
      <c r="RS100" s="86"/>
      <c r="RT100" s="86"/>
      <c r="RU100" s="86"/>
      <c r="RV100" s="86"/>
      <c r="RW100" s="86"/>
      <c r="RX100" s="86"/>
      <c r="RY100" s="86"/>
      <c r="RZ100" s="86"/>
      <c r="SA100" s="86"/>
      <c r="SB100" s="86"/>
      <c r="SC100" s="86"/>
      <c r="SD100" s="86"/>
      <c r="SE100" s="86"/>
      <c r="SF100" s="86"/>
      <c r="SG100" s="86"/>
      <c r="SH100" s="86"/>
      <c r="SI100" s="86"/>
      <c r="SJ100" s="86"/>
      <c r="SK100" s="86"/>
      <c r="SL100" s="86"/>
      <c r="SM100" s="86"/>
      <c r="SN100" s="86"/>
      <c r="SO100" s="86"/>
      <c r="SP100" s="86"/>
      <c r="SQ100" s="86"/>
      <c r="SR100" s="86"/>
      <c r="SS100" s="86"/>
      <c r="ST100" s="86"/>
      <c r="SU100" s="86"/>
      <c r="SV100" s="86"/>
      <c r="SW100" s="86"/>
      <c r="SX100" s="86"/>
      <c r="SY100" s="86"/>
      <c r="SZ100" s="86"/>
      <c r="TA100" s="86"/>
      <c r="TB100" s="86"/>
      <c r="TC100" s="86"/>
      <c r="TD100" s="86"/>
      <c r="TE100" s="86"/>
      <c r="TF100" s="86"/>
      <c r="TG100" s="86"/>
      <c r="TH100" s="86"/>
      <c r="TI100" s="86"/>
      <c r="TJ100" s="86"/>
      <c r="TK100" s="86"/>
      <c r="TL100" s="86"/>
      <c r="TM100" s="86"/>
      <c r="TN100" s="86"/>
      <c r="TO100" s="86"/>
      <c r="TP100" s="86"/>
      <c r="TQ100" s="86"/>
      <c r="TR100" s="86"/>
      <c r="TS100" s="86"/>
      <c r="TT100" s="86"/>
      <c r="TU100" s="86"/>
      <c r="TV100" s="86"/>
      <c r="TW100" s="86"/>
      <c r="TX100" s="86"/>
      <c r="TY100" s="86"/>
      <c r="TZ100" s="86"/>
      <c r="UA100" s="86"/>
      <c r="UB100" s="86"/>
      <c r="UC100" s="86"/>
      <c r="UD100" s="86"/>
      <c r="UE100" s="86"/>
      <c r="UF100" s="86"/>
      <c r="UG100" s="86"/>
      <c r="UH100" s="86"/>
      <c r="UI100" s="86"/>
      <c r="UJ100" s="86"/>
      <c r="UK100" s="86"/>
      <c r="UL100" s="86"/>
      <c r="UM100" s="86"/>
      <c r="UN100" s="86"/>
      <c r="UO100" s="86"/>
      <c r="UP100" s="86"/>
      <c r="UQ100" s="86"/>
      <c r="UR100" s="86"/>
      <c r="US100" s="86"/>
      <c r="UT100" s="86"/>
      <c r="UU100" s="86"/>
      <c r="UV100" s="86"/>
      <c r="UW100" s="86"/>
      <c r="UX100" s="86"/>
      <c r="UY100" s="86"/>
      <c r="UZ100" s="86"/>
      <c r="VA100" s="86"/>
      <c r="VB100" s="86"/>
      <c r="VC100" s="86"/>
      <c r="VD100" s="86"/>
      <c r="VE100" s="86"/>
      <c r="VF100" s="86"/>
      <c r="VG100" s="86"/>
      <c r="VH100" s="86"/>
      <c r="VI100" s="86"/>
      <c r="VJ100" s="86"/>
      <c r="VK100" s="86"/>
      <c r="VL100" s="86"/>
      <c r="VM100" s="86"/>
      <c r="VN100" s="86"/>
      <c r="VO100" s="86"/>
      <c r="VP100" s="86"/>
      <c r="VQ100" s="86"/>
      <c r="VR100" s="86"/>
      <c r="VS100" s="86"/>
      <c r="VT100" s="86"/>
      <c r="VU100" s="86"/>
      <c r="VV100" s="86"/>
      <c r="VW100" s="86"/>
      <c r="VX100" s="86"/>
      <c r="VY100" s="86"/>
      <c r="VZ100" s="86"/>
      <c r="WA100" s="86"/>
      <c r="WB100" s="86"/>
      <c r="WC100" s="86"/>
      <c r="WD100" s="86"/>
      <c r="WE100" s="86"/>
      <c r="WF100" s="86"/>
      <c r="WG100" s="86"/>
      <c r="WH100" s="86"/>
      <c r="WI100" s="86"/>
      <c r="WJ100" s="86"/>
      <c r="WK100" s="86"/>
      <c r="WL100" s="86"/>
      <c r="WM100" s="86"/>
      <c r="WN100" s="86"/>
      <c r="WO100" s="86"/>
      <c r="WP100" s="86"/>
      <c r="WQ100" s="86"/>
      <c r="WR100" s="86"/>
      <c r="WS100" s="86"/>
      <c r="WT100" s="86"/>
      <c r="WU100" s="86"/>
      <c r="WV100" s="86"/>
      <c r="WW100" s="86"/>
      <c r="WX100" s="86"/>
      <c r="WY100" s="86"/>
      <c r="WZ100" s="86"/>
      <c r="XA100" s="86"/>
      <c r="XB100" s="86"/>
      <c r="XC100" s="86"/>
      <c r="XD100" s="86"/>
      <c r="XE100" s="86"/>
      <c r="XF100" s="86"/>
      <c r="XG100" s="86"/>
      <c r="XH100" s="86"/>
      <c r="XI100" s="86"/>
      <c r="XJ100" s="86"/>
      <c r="XK100" s="86"/>
      <c r="XL100" s="86"/>
      <c r="XM100" s="86"/>
      <c r="XN100" s="86"/>
      <c r="XO100" s="86"/>
      <c r="XP100" s="86"/>
      <c r="XQ100" s="86"/>
      <c r="XR100" s="86"/>
      <c r="XS100" s="86"/>
      <c r="XT100" s="86"/>
      <c r="XU100" s="86"/>
      <c r="XV100" s="86"/>
      <c r="XW100" s="86"/>
      <c r="XX100" s="86"/>
      <c r="XY100" s="86"/>
      <c r="XZ100" s="86"/>
      <c r="YA100" s="86"/>
      <c r="YB100" s="86"/>
      <c r="YC100" s="86"/>
      <c r="YD100" s="86"/>
      <c r="YE100" s="23"/>
    </row>
    <row r="101" spans="1:655" x14ac:dyDescent="0.55000000000000004">
      <c r="A101" s="26" t="s">
        <v>2120</v>
      </c>
      <c r="B101" s="7">
        <v>0</v>
      </c>
      <c r="C101" s="7">
        <v>0</v>
      </c>
      <c r="D101" s="7">
        <v>0</v>
      </c>
      <c r="E101" s="7">
        <v>0</v>
      </c>
      <c r="F101" s="7">
        <v>0</v>
      </c>
      <c r="G101" s="7">
        <v>0</v>
      </c>
      <c r="H101" s="7">
        <v>0</v>
      </c>
      <c r="I101" s="7">
        <v>0</v>
      </c>
      <c r="J101" s="7">
        <v>0</v>
      </c>
      <c r="K101" s="7">
        <v>0</v>
      </c>
      <c r="L101" s="7">
        <v>0</v>
      </c>
      <c r="M101" s="7">
        <v>0</v>
      </c>
      <c r="N101" s="7">
        <v>0</v>
      </c>
      <c r="O101" s="7">
        <v>0</v>
      </c>
      <c r="P101" s="7">
        <v>0</v>
      </c>
      <c r="Q101" s="7">
        <v>0</v>
      </c>
      <c r="R101" s="7">
        <v>0</v>
      </c>
      <c r="S101" s="7">
        <v>0</v>
      </c>
      <c r="T101" s="7">
        <v>0</v>
      </c>
      <c r="U101" s="7">
        <v>0</v>
      </c>
      <c r="V101" s="7">
        <v>0</v>
      </c>
      <c r="W101" s="7">
        <v>0</v>
      </c>
      <c r="X101" s="7">
        <v>0</v>
      </c>
      <c r="Y101" s="7">
        <v>0</v>
      </c>
      <c r="Z101" s="7">
        <v>0</v>
      </c>
      <c r="AA101" s="7">
        <v>0</v>
      </c>
      <c r="AB101" s="7">
        <v>0</v>
      </c>
      <c r="AC101" s="7">
        <v>0</v>
      </c>
      <c r="AD101" s="7">
        <v>0</v>
      </c>
      <c r="AE101" s="7">
        <v>0</v>
      </c>
      <c r="AF101" s="7">
        <v>0</v>
      </c>
      <c r="AG101" s="7">
        <v>0</v>
      </c>
      <c r="AH101" s="7">
        <v>0</v>
      </c>
      <c r="AI101" s="7">
        <v>0</v>
      </c>
      <c r="AJ101" s="7">
        <v>0</v>
      </c>
      <c r="AK101" s="7">
        <v>0</v>
      </c>
      <c r="AL101" s="7">
        <v>0</v>
      </c>
      <c r="AM101" s="7">
        <v>0</v>
      </c>
      <c r="AN101" s="7">
        <v>0</v>
      </c>
      <c r="AO101" s="7">
        <v>0</v>
      </c>
      <c r="AP101" s="7">
        <v>0</v>
      </c>
      <c r="AQ101" s="7">
        <v>0</v>
      </c>
      <c r="AR101" s="7">
        <v>0</v>
      </c>
      <c r="AS101" s="7">
        <v>0</v>
      </c>
      <c r="AT101" s="7">
        <v>0</v>
      </c>
      <c r="AU101" s="7">
        <v>0</v>
      </c>
      <c r="AV101" s="7">
        <v>0</v>
      </c>
      <c r="AW101" s="7">
        <v>0</v>
      </c>
      <c r="AX101" s="7">
        <v>0</v>
      </c>
      <c r="AY101" s="7">
        <v>0</v>
      </c>
      <c r="AZ101" s="7">
        <v>0</v>
      </c>
      <c r="BA101" s="7">
        <v>0</v>
      </c>
      <c r="BB101" s="7">
        <v>0</v>
      </c>
      <c r="BC101" s="7">
        <v>0</v>
      </c>
      <c r="BD101" s="7">
        <v>0</v>
      </c>
      <c r="BE101" s="7">
        <v>0</v>
      </c>
      <c r="BF101" s="7">
        <v>0</v>
      </c>
      <c r="BG101" s="7">
        <v>0</v>
      </c>
      <c r="BH101" s="7">
        <v>0</v>
      </c>
      <c r="BI101" s="7">
        <v>0</v>
      </c>
      <c r="BJ101" s="7">
        <v>0</v>
      </c>
      <c r="BK101" s="7">
        <v>0</v>
      </c>
      <c r="BL101" s="7">
        <v>0</v>
      </c>
      <c r="BM101" s="7">
        <v>0</v>
      </c>
      <c r="BN101" s="7">
        <v>0</v>
      </c>
      <c r="BO101" s="7">
        <v>0</v>
      </c>
      <c r="BP101" s="7">
        <v>0</v>
      </c>
      <c r="BQ101" s="7">
        <v>0</v>
      </c>
      <c r="BR101" s="7">
        <v>0</v>
      </c>
      <c r="BS101" s="7">
        <v>0</v>
      </c>
      <c r="BT101" s="7">
        <v>0</v>
      </c>
      <c r="BU101" s="7">
        <v>0</v>
      </c>
      <c r="BV101" s="7">
        <v>0</v>
      </c>
      <c r="BW101" s="7">
        <v>0</v>
      </c>
      <c r="BX101" s="7">
        <v>0</v>
      </c>
      <c r="BY101" s="7">
        <v>0</v>
      </c>
      <c r="BZ101" s="7">
        <v>0</v>
      </c>
      <c r="CA101" s="7">
        <v>0</v>
      </c>
      <c r="CB101" s="7">
        <v>0</v>
      </c>
      <c r="CC101" s="7">
        <v>0</v>
      </c>
      <c r="CD101" s="7">
        <v>0</v>
      </c>
      <c r="CE101" s="7">
        <v>0</v>
      </c>
      <c r="CF101" s="7">
        <v>0</v>
      </c>
      <c r="CG101" s="7">
        <v>0</v>
      </c>
      <c r="CH101" s="7">
        <v>0</v>
      </c>
      <c r="CI101" s="7">
        <v>0</v>
      </c>
      <c r="CJ101" s="7">
        <v>0</v>
      </c>
      <c r="CK101" s="7">
        <v>0</v>
      </c>
      <c r="CL101" s="7">
        <v>0</v>
      </c>
      <c r="CM101" s="7">
        <v>0</v>
      </c>
      <c r="CN101" s="7">
        <v>0</v>
      </c>
      <c r="CO101" s="7">
        <v>0</v>
      </c>
      <c r="CP101" s="7">
        <v>0</v>
      </c>
      <c r="CQ101" s="7">
        <v>0</v>
      </c>
      <c r="CR101" s="7">
        <v>0</v>
      </c>
      <c r="CS101" s="7">
        <v>0</v>
      </c>
      <c r="CT101" s="7">
        <v>0</v>
      </c>
      <c r="CU101" s="7">
        <v>0</v>
      </c>
      <c r="CV101" s="7">
        <v>0</v>
      </c>
      <c r="CW101" s="7">
        <v>0</v>
      </c>
      <c r="CX101" s="7">
        <v>0</v>
      </c>
      <c r="CY101" s="7">
        <v>0</v>
      </c>
      <c r="CZ101" s="7">
        <v>0</v>
      </c>
      <c r="DA101" s="7">
        <v>0</v>
      </c>
      <c r="DB101" s="7">
        <v>0</v>
      </c>
      <c r="DC101" s="7">
        <v>0</v>
      </c>
      <c r="DD101" s="7">
        <v>0</v>
      </c>
      <c r="DE101" s="7">
        <v>0</v>
      </c>
      <c r="DF101" s="7">
        <v>0</v>
      </c>
      <c r="DG101" s="7">
        <v>0</v>
      </c>
      <c r="DH101" s="7">
        <v>0</v>
      </c>
      <c r="DI101" s="7">
        <v>0</v>
      </c>
      <c r="DJ101" s="7">
        <v>0</v>
      </c>
      <c r="DK101" s="7">
        <v>0</v>
      </c>
      <c r="DL101" s="7">
        <v>0</v>
      </c>
      <c r="DM101" s="7">
        <v>0</v>
      </c>
      <c r="DN101" s="7">
        <v>0</v>
      </c>
      <c r="DO101" s="7">
        <v>0</v>
      </c>
      <c r="DP101" s="7">
        <v>0</v>
      </c>
      <c r="DQ101" s="7">
        <v>0</v>
      </c>
      <c r="DR101" s="7">
        <v>0</v>
      </c>
      <c r="DS101" s="7">
        <v>0</v>
      </c>
      <c r="DT101" s="7">
        <v>0</v>
      </c>
      <c r="DU101" s="7">
        <v>0</v>
      </c>
      <c r="DV101" s="7">
        <v>0</v>
      </c>
      <c r="DW101" s="7">
        <v>0</v>
      </c>
      <c r="DX101" s="7">
        <v>0</v>
      </c>
      <c r="DY101" s="7">
        <v>0</v>
      </c>
      <c r="DZ101" s="7">
        <v>0</v>
      </c>
      <c r="EA101" s="7">
        <v>0</v>
      </c>
      <c r="EB101" s="7">
        <v>0</v>
      </c>
      <c r="EC101" s="7">
        <v>0</v>
      </c>
      <c r="ED101" s="7">
        <v>0</v>
      </c>
      <c r="EE101" s="7">
        <v>0</v>
      </c>
      <c r="EF101" s="7">
        <v>0</v>
      </c>
      <c r="EG101" s="7">
        <v>0</v>
      </c>
      <c r="EH101" s="7">
        <v>0</v>
      </c>
      <c r="EI101" s="7">
        <v>0</v>
      </c>
      <c r="EJ101" s="7">
        <v>0</v>
      </c>
      <c r="EK101" s="7">
        <v>0</v>
      </c>
      <c r="EL101" s="7">
        <v>0</v>
      </c>
      <c r="EM101" s="7">
        <v>0</v>
      </c>
      <c r="EN101" s="7">
        <v>0</v>
      </c>
      <c r="EO101" s="7">
        <v>0</v>
      </c>
      <c r="EP101" s="7">
        <v>0</v>
      </c>
      <c r="EQ101" s="7">
        <v>0</v>
      </c>
      <c r="ER101" s="7">
        <v>0</v>
      </c>
      <c r="ES101" s="7">
        <v>0</v>
      </c>
      <c r="ET101" s="7">
        <v>0</v>
      </c>
      <c r="EU101" s="7">
        <v>0</v>
      </c>
      <c r="EV101" s="7">
        <v>0</v>
      </c>
      <c r="EW101" s="7">
        <v>0</v>
      </c>
      <c r="EX101" s="7">
        <v>0</v>
      </c>
      <c r="EY101" s="7">
        <v>0</v>
      </c>
      <c r="EZ101" s="7">
        <v>0</v>
      </c>
      <c r="FA101" s="7">
        <v>0</v>
      </c>
      <c r="FB101" s="7">
        <v>0</v>
      </c>
      <c r="FC101" s="7">
        <v>0</v>
      </c>
      <c r="FD101" s="7">
        <v>0</v>
      </c>
      <c r="FE101" s="7">
        <v>0</v>
      </c>
      <c r="FF101" s="7">
        <v>0</v>
      </c>
      <c r="FG101" s="7">
        <v>0</v>
      </c>
      <c r="FH101" s="7">
        <v>0</v>
      </c>
      <c r="FI101" s="7">
        <v>0</v>
      </c>
      <c r="FJ101" s="7">
        <v>0</v>
      </c>
      <c r="FK101" s="7">
        <v>0</v>
      </c>
      <c r="FL101" s="7">
        <v>0</v>
      </c>
      <c r="FM101" s="7">
        <v>0</v>
      </c>
      <c r="FN101" s="7">
        <v>0</v>
      </c>
      <c r="FO101" s="7">
        <v>0</v>
      </c>
      <c r="FP101" s="7">
        <v>0</v>
      </c>
      <c r="FQ101" s="7">
        <v>0</v>
      </c>
      <c r="FR101" s="7">
        <v>0</v>
      </c>
      <c r="FS101" s="7">
        <v>0</v>
      </c>
      <c r="FT101" s="7">
        <v>0</v>
      </c>
      <c r="FU101" s="7">
        <v>0</v>
      </c>
      <c r="FV101" s="7">
        <v>0</v>
      </c>
      <c r="FW101" s="7">
        <v>0</v>
      </c>
      <c r="FX101" s="7">
        <v>0</v>
      </c>
      <c r="FY101" s="7">
        <v>0</v>
      </c>
      <c r="FZ101" s="7">
        <v>0</v>
      </c>
      <c r="GA101" s="7">
        <v>0</v>
      </c>
      <c r="GB101" s="7">
        <v>0</v>
      </c>
      <c r="GC101" s="7">
        <v>0</v>
      </c>
      <c r="GD101" s="7">
        <v>0</v>
      </c>
      <c r="GE101" s="7">
        <v>0</v>
      </c>
      <c r="GF101" s="7">
        <v>0</v>
      </c>
      <c r="GG101" s="7">
        <v>0</v>
      </c>
      <c r="GH101" s="7">
        <v>0</v>
      </c>
      <c r="GI101" s="7">
        <v>0</v>
      </c>
      <c r="GJ101" s="7">
        <v>0</v>
      </c>
      <c r="GK101" s="7">
        <v>0</v>
      </c>
      <c r="GL101" s="7">
        <v>0</v>
      </c>
      <c r="GM101" s="7">
        <v>0</v>
      </c>
      <c r="GN101" s="7">
        <v>0</v>
      </c>
      <c r="GO101" s="7">
        <v>0</v>
      </c>
      <c r="GP101" s="7">
        <v>0</v>
      </c>
      <c r="GQ101" s="7">
        <v>0</v>
      </c>
      <c r="GR101" s="7">
        <v>0</v>
      </c>
      <c r="GS101" s="7">
        <v>0</v>
      </c>
      <c r="GT101" s="7">
        <v>0</v>
      </c>
      <c r="GU101" s="7">
        <v>0</v>
      </c>
      <c r="GV101" s="7">
        <v>0</v>
      </c>
      <c r="GW101" s="7">
        <v>0</v>
      </c>
      <c r="GX101" s="7">
        <v>0</v>
      </c>
      <c r="GY101" s="7">
        <v>0</v>
      </c>
      <c r="GZ101" s="7">
        <v>0</v>
      </c>
      <c r="HA101" s="7">
        <v>0</v>
      </c>
      <c r="HB101" s="7">
        <v>0</v>
      </c>
      <c r="HC101" s="7">
        <v>0</v>
      </c>
      <c r="HD101" s="7">
        <v>0</v>
      </c>
      <c r="HE101" s="7">
        <v>0</v>
      </c>
      <c r="HF101" s="7">
        <v>0</v>
      </c>
      <c r="HG101" s="7">
        <v>0</v>
      </c>
      <c r="HH101" s="7">
        <v>0</v>
      </c>
      <c r="HI101" s="7">
        <v>0</v>
      </c>
      <c r="HJ101" s="7">
        <v>0</v>
      </c>
      <c r="HK101" s="7">
        <v>0</v>
      </c>
      <c r="HL101" s="7">
        <v>0</v>
      </c>
      <c r="HM101" s="7">
        <v>0</v>
      </c>
      <c r="HN101" s="7">
        <v>0</v>
      </c>
      <c r="HO101" s="7">
        <v>0</v>
      </c>
      <c r="HP101" s="7">
        <v>0</v>
      </c>
      <c r="HQ101" s="7">
        <v>0</v>
      </c>
      <c r="HR101" s="7">
        <v>1</v>
      </c>
      <c r="HS101" s="7">
        <v>0</v>
      </c>
      <c r="HT101" s="7">
        <v>0</v>
      </c>
      <c r="HU101" s="7">
        <v>0</v>
      </c>
      <c r="HV101" s="7">
        <v>0</v>
      </c>
      <c r="HW101" s="7">
        <v>0</v>
      </c>
      <c r="HX101" s="7">
        <v>0</v>
      </c>
      <c r="HY101" s="7">
        <v>0</v>
      </c>
      <c r="HZ101" s="7">
        <v>0</v>
      </c>
      <c r="IA101" s="7">
        <v>0</v>
      </c>
      <c r="IB101" s="7">
        <v>0</v>
      </c>
      <c r="IC101" s="7">
        <v>0</v>
      </c>
      <c r="ID101" s="7">
        <v>0</v>
      </c>
      <c r="IE101" s="7">
        <v>0</v>
      </c>
      <c r="IF101" s="7">
        <v>0</v>
      </c>
      <c r="IG101" s="7">
        <v>0</v>
      </c>
      <c r="IH101" s="7">
        <v>0</v>
      </c>
      <c r="II101" s="7">
        <v>0</v>
      </c>
      <c r="IJ101" s="7">
        <v>0</v>
      </c>
      <c r="IK101" s="7">
        <v>0</v>
      </c>
      <c r="IL101" s="7">
        <v>0</v>
      </c>
      <c r="IM101" s="7">
        <v>0</v>
      </c>
      <c r="IN101" s="7">
        <v>0</v>
      </c>
      <c r="IO101" s="7">
        <v>0</v>
      </c>
      <c r="IP101" s="7">
        <v>0</v>
      </c>
      <c r="IQ101" s="7">
        <v>0</v>
      </c>
      <c r="IR101" s="7">
        <v>0</v>
      </c>
      <c r="IS101" s="7">
        <v>0</v>
      </c>
      <c r="IT101" s="7">
        <v>0</v>
      </c>
      <c r="IU101" s="7">
        <v>0</v>
      </c>
      <c r="IV101" s="7">
        <v>0</v>
      </c>
      <c r="IW101" s="7">
        <v>0</v>
      </c>
      <c r="IX101" s="7">
        <v>0</v>
      </c>
      <c r="IY101" s="7">
        <v>0</v>
      </c>
      <c r="IZ101" s="7">
        <v>0</v>
      </c>
      <c r="JA101" s="7">
        <v>0</v>
      </c>
      <c r="JB101" s="7">
        <v>0</v>
      </c>
      <c r="JC101" s="7">
        <v>0</v>
      </c>
      <c r="JD101" s="7">
        <v>0</v>
      </c>
      <c r="JE101" s="7">
        <v>0</v>
      </c>
      <c r="JF101" s="7">
        <v>0</v>
      </c>
      <c r="JG101" s="7">
        <v>0</v>
      </c>
      <c r="JH101" s="7">
        <v>0</v>
      </c>
      <c r="JI101" s="7">
        <v>0</v>
      </c>
      <c r="JJ101" s="7">
        <v>0</v>
      </c>
      <c r="JK101" s="7">
        <v>0</v>
      </c>
      <c r="JL101" s="7">
        <v>0</v>
      </c>
      <c r="JM101" s="7">
        <v>1</v>
      </c>
      <c r="JN101" s="7">
        <v>0</v>
      </c>
      <c r="JO101" s="7">
        <v>0</v>
      </c>
      <c r="JP101" s="7">
        <v>0</v>
      </c>
      <c r="JQ101" s="7">
        <v>0</v>
      </c>
      <c r="JR101" s="7">
        <v>0</v>
      </c>
      <c r="JS101" s="7">
        <v>0</v>
      </c>
      <c r="JT101" s="7">
        <v>0</v>
      </c>
      <c r="JU101" s="7">
        <v>0</v>
      </c>
      <c r="JV101" s="7">
        <v>0</v>
      </c>
      <c r="JW101" s="7">
        <v>1</v>
      </c>
      <c r="JX101" s="7">
        <v>0</v>
      </c>
      <c r="JY101" s="7">
        <v>0</v>
      </c>
      <c r="JZ101" s="7">
        <v>0</v>
      </c>
      <c r="KA101" s="7">
        <v>0</v>
      </c>
      <c r="KB101" s="7">
        <v>0</v>
      </c>
      <c r="KC101" s="7">
        <v>0</v>
      </c>
      <c r="KD101" s="7">
        <v>0</v>
      </c>
      <c r="KE101" s="7">
        <v>1</v>
      </c>
      <c r="KF101" s="7">
        <v>0</v>
      </c>
      <c r="KG101" s="7">
        <v>0</v>
      </c>
      <c r="KH101" s="7">
        <v>0</v>
      </c>
      <c r="KI101" s="7">
        <v>0</v>
      </c>
      <c r="KJ101" s="7">
        <v>0</v>
      </c>
      <c r="KK101" s="7">
        <v>0</v>
      </c>
      <c r="KL101" s="7">
        <v>0</v>
      </c>
      <c r="KM101" s="7">
        <v>0</v>
      </c>
      <c r="KN101" s="7">
        <v>0</v>
      </c>
      <c r="KO101" s="7">
        <v>0</v>
      </c>
      <c r="KP101" s="7">
        <v>0</v>
      </c>
      <c r="KQ101" s="7">
        <v>0</v>
      </c>
      <c r="KR101" s="7">
        <v>0</v>
      </c>
      <c r="KS101" s="7">
        <v>0</v>
      </c>
      <c r="KT101" s="7">
        <v>0</v>
      </c>
      <c r="KU101" s="7">
        <v>0</v>
      </c>
      <c r="KV101" s="7">
        <v>0</v>
      </c>
      <c r="KW101" s="7">
        <v>0</v>
      </c>
      <c r="KX101" s="7">
        <v>0</v>
      </c>
      <c r="KY101" s="7">
        <v>0</v>
      </c>
      <c r="KZ101" s="7">
        <v>0</v>
      </c>
      <c r="LA101" s="7">
        <v>0</v>
      </c>
      <c r="LB101" s="7">
        <v>0</v>
      </c>
      <c r="LC101" s="7">
        <v>0</v>
      </c>
      <c r="LD101" s="7">
        <v>0</v>
      </c>
      <c r="LE101" s="7">
        <v>0</v>
      </c>
      <c r="LF101" s="7">
        <v>0</v>
      </c>
      <c r="LG101" s="7">
        <v>0</v>
      </c>
      <c r="LH101" s="7">
        <v>0</v>
      </c>
      <c r="LI101" s="7">
        <v>0</v>
      </c>
      <c r="LJ101" s="7">
        <v>0</v>
      </c>
      <c r="LK101" s="7">
        <v>0</v>
      </c>
      <c r="LL101" s="7">
        <v>0</v>
      </c>
      <c r="LM101" s="7">
        <v>0</v>
      </c>
      <c r="LN101" s="7">
        <v>0</v>
      </c>
      <c r="LO101" s="7">
        <v>0</v>
      </c>
      <c r="LP101" s="7">
        <v>0</v>
      </c>
      <c r="LQ101" s="7">
        <v>0</v>
      </c>
      <c r="LR101" s="7">
        <v>0</v>
      </c>
      <c r="LS101" s="7">
        <v>0</v>
      </c>
      <c r="LT101" s="7">
        <v>0</v>
      </c>
      <c r="LU101" s="7">
        <v>0</v>
      </c>
      <c r="LV101" s="7">
        <v>0</v>
      </c>
      <c r="LW101" s="7">
        <v>0</v>
      </c>
      <c r="LX101" s="7">
        <v>0</v>
      </c>
      <c r="LY101" s="7">
        <v>0</v>
      </c>
      <c r="LZ101" s="7">
        <v>0</v>
      </c>
      <c r="MA101" s="7">
        <v>0</v>
      </c>
      <c r="MB101" s="7">
        <v>0</v>
      </c>
      <c r="MC101" s="7">
        <v>0</v>
      </c>
      <c r="MD101" s="7">
        <v>0</v>
      </c>
      <c r="ME101" s="7">
        <v>0</v>
      </c>
      <c r="MF101" s="7">
        <v>0</v>
      </c>
      <c r="MG101" s="7">
        <v>0</v>
      </c>
      <c r="MH101" s="7">
        <v>0</v>
      </c>
      <c r="MI101" s="7">
        <v>0</v>
      </c>
      <c r="MJ101" s="7">
        <v>0</v>
      </c>
      <c r="MK101" s="7">
        <v>0</v>
      </c>
      <c r="ML101" s="7">
        <v>0</v>
      </c>
      <c r="MM101" s="7">
        <v>0</v>
      </c>
      <c r="MN101" s="7">
        <v>0</v>
      </c>
      <c r="MO101" s="7">
        <v>0</v>
      </c>
      <c r="MP101" s="7">
        <v>0</v>
      </c>
      <c r="MQ101" s="7">
        <v>0</v>
      </c>
      <c r="MR101" s="7">
        <v>0</v>
      </c>
      <c r="MS101" s="7">
        <v>0</v>
      </c>
      <c r="MT101" s="7">
        <v>0</v>
      </c>
      <c r="MU101" s="7">
        <v>0</v>
      </c>
      <c r="MV101" s="7">
        <v>0</v>
      </c>
      <c r="MW101" s="7">
        <v>0</v>
      </c>
      <c r="MX101" s="7">
        <v>0</v>
      </c>
      <c r="MY101" s="7">
        <v>0</v>
      </c>
      <c r="MZ101" s="7">
        <v>0</v>
      </c>
      <c r="NA101" s="7">
        <v>0</v>
      </c>
      <c r="NB101" s="7">
        <v>0</v>
      </c>
      <c r="NC101" s="7">
        <v>0</v>
      </c>
      <c r="ND101" s="7">
        <v>0</v>
      </c>
      <c r="NE101" s="7">
        <v>0</v>
      </c>
      <c r="NF101" s="7">
        <v>0</v>
      </c>
      <c r="NG101" s="7">
        <v>0</v>
      </c>
      <c r="NH101" s="7">
        <v>0</v>
      </c>
      <c r="NI101" s="7">
        <v>0</v>
      </c>
      <c r="NJ101" s="7">
        <v>0</v>
      </c>
      <c r="NK101" s="7">
        <v>0</v>
      </c>
      <c r="NL101" s="7">
        <v>0</v>
      </c>
      <c r="NM101" s="7">
        <v>0</v>
      </c>
      <c r="NN101" s="7">
        <v>0</v>
      </c>
      <c r="NO101" s="7">
        <v>0</v>
      </c>
      <c r="NP101" s="7">
        <v>0</v>
      </c>
      <c r="NQ101" s="7">
        <v>0</v>
      </c>
      <c r="NR101" s="7">
        <v>0</v>
      </c>
      <c r="NS101" s="7">
        <v>0</v>
      </c>
      <c r="NT101" s="7">
        <v>0</v>
      </c>
      <c r="NU101" s="7">
        <v>0</v>
      </c>
      <c r="NV101" s="7">
        <v>0</v>
      </c>
      <c r="NW101" s="7">
        <v>0</v>
      </c>
      <c r="NX101" s="7">
        <v>0</v>
      </c>
      <c r="NY101" s="7">
        <v>0</v>
      </c>
      <c r="NZ101" s="7">
        <v>0</v>
      </c>
      <c r="OA101" s="7">
        <v>0</v>
      </c>
      <c r="OB101" s="7">
        <v>0</v>
      </c>
      <c r="OC101" s="7">
        <v>0</v>
      </c>
      <c r="OD101" s="7">
        <v>1</v>
      </c>
      <c r="OE101" s="7">
        <v>0</v>
      </c>
      <c r="OF101" s="7">
        <v>0</v>
      </c>
      <c r="OG101" s="7">
        <v>0</v>
      </c>
      <c r="OH101" s="7">
        <v>0</v>
      </c>
      <c r="OI101" s="7">
        <v>0</v>
      </c>
      <c r="OJ101" s="7">
        <v>0</v>
      </c>
      <c r="OK101" s="7">
        <v>0</v>
      </c>
      <c r="OL101" s="7">
        <v>0</v>
      </c>
      <c r="OM101" s="7">
        <v>0</v>
      </c>
      <c r="ON101" s="7">
        <v>0</v>
      </c>
      <c r="OO101" s="7">
        <v>0</v>
      </c>
      <c r="OP101" s="7">
        <v>0</v>
      </c>
      <c r="OQ101" s="7">
        <v>0</v>
      </c>
      <c r="OR101" s="7">
        <v>0</v>
      </c>
      <c r="OS101" s="7">
        <v>0</v>
      </c>
      <c r="OT101" s="7">
        <v>0</v>
      </c>
      <c r="OU101" s="7">
        <v>0</v>
      </c>
      <c r="OV101" s="7">
        <v>0</v>
      </c>
      <c r="OW101" s="7">
        <v>0</v>
      </c>
      <c r="OX101" s="7">
        <v>0</v>
      </c>
      <c r="OY101" s="7">
        <v>0</v>
      </c>
      <c r="OZ101" s="7">
        <v>0</v>
      </c>
      <c r="PA101" s="7">
        <v>0</v>
      </c>
      <c r="PB101" s="7">
        <v>0</v>
      </c>
      <c r="PC101" s="7">
        <v>0</v>
      </c>
      <c r="PD101" s="7">
        <v>0</v>
      </c>
      <c r="PE101" s="7">
        <v>0</v>
      </c>
      <c r="PF101" s="7">
        <v>0</v>
      </c>
      <c r="PG101" s="7">
        <v>0</v>
      </c>
      <c r="PH101" s="7">
        <v>0</v>
      </c>
      <c r="PI101" s="7">
        <v>0</v>
      </c>
      <c r="PJ101" s="7">
        <v>0</v>
      </c>
      <c r="PK101" s="7">
        <v>0</v>
      </c>
      <c r="PL101" s="7">
        <v>0</v>
      </c>
      <c r="PM101" s="7">
        <v>0</v>
      </c>
      <c r="PN101" s="7">
        <v>0</v>
      </c>
      <c r="PO101" s="7">
        <v>0</v>
      </c>
      <c r="PP101" s="7">
        <v>0</v>
      </c>
      <c r="PQ101" s="7">
        <v>0</v>
      </c>
      <c r="PR101" s="7">
        <v>0</v>
      </c>
      <c r="PS101" s="7">
        <v>0</v>
      </c>
      <c r="PT101" s="7">
        <v>0</v>
      </c>
      <c r="PU101" s="7">
        <v>0</v>
      </c>
      <c r="PV101" s="7">
        <v>0</v>
      </c>
      <c r="PW101" s="7">
        <v>0</v>
      </c>
      <c r="PX101" s="7">
        <v>0</v>
      </c>
      <c r="PY101" s="7">
        <v>0</v>
      </c>
      <c r="PZ101" s="7">
        <v>0</v>
      </c>
      <c r="QA101" s="7">
        <v>0</v>
      </c>
      <c r="QB101" s="7">
        <v>0</v>
      </c>
      <c r="QC101" s="7">
        <v>0</v>
      </c>
      <c r="QD101" s="7">
        <v>0</v>
      </c>
      <c r="QE101" s="7">
        <v>0</v>
      </c>
      <c r="QF101" s="7">
        <v>0</v>
      </c>
      <c r="QG101" s="7">
        <v>0</v>
      </c>
      <c r="QH101" s="7">
        <v>0</v>
      </c>
      <c r="QI101" s="7">
        <v>0</v>
      </c>
      <c r="QJ101" s="7">
        <v>0</v>
      </c>
      <c r="QK101" s="7">
        <v>0</v>
      </c>
      <c r="QL101" s="7">
        <v>0</v>
      </c>
      <c r="QM101" s="7">
        <v>0</v>
      </c>
      <c r="QN101" s="7">
        <v>0</v>
      </c>
      <c r="QO101" s="7">
        <v>0</v>
      </c>
      <c r="QP101" s="7">
        <v>0</v>
      </c>
      <c r="QQ101" s="7">
        <v>0</v>
      </c>
      <c r="QR101" s="7">
        <v>0</v>
      </c>
      <c r="QS101" s="7">
        <v>0</v>
      </c>
      <c r="QT101" s="7">
        <v>0</v>
      </c>
      <c r="QU101" s="7">
        <v>0</v>
      </c>
      <c r="QV101" s="7">
        <v>0</v>
      </c>
      <c r="QW101" s="7">
        <v>1</v>
      </c>
      <c r="QX101" s="7">
        <v>0</v>
      </c>
      <c r="QY101" s="7">
        <v>0</v>
      </c>
      <c r="QZ101" s="7">
        <v>0</v>
      </c>
      <c r="RA101" s="7">
        <v>0</v>
      </c>
      <c r="RB101" s="7">
        <v>0</v>
      </c>
      <c r="RC101" s="7">
        <v>0</v>
      </c>
      <c r="RD101" s="7">
        <v>0</v>
      </c>
      <c r="RE101" s="7">
        <v>0</v>
      </c>
      <c r="RF101" s="7">
        <v>0</v>
      </c>
      <c r="RG101" s="7">
        <v>0</v>
      </c>
      <c r="RH101" s="7">
        <v>0</v>
      </c>
      <c r="RI101" s="7">
        <v>0</v>
      </c>
      <c r="RJ101" s="7">
        <v>0</v>
      </c>
      <c r="RK101" s="7">
        <v>0</v>
      </c>
      <c r="RL101" s="7">
        <v>0</v>
      </c>
      <c r="RM101" s="7">
        <v>0</v>
      </c>
      <c r="RN101" s="7">
        <v>0</v>
      </c>
      <c r="RO101" s="7">
        <v>0</v>
      </c>
      <c r="RP101" s="7">
        <v>0</v>
      </c>
      <c r="RQ101" s="7">
        <v>0</v>
      </c>
      <c r="RR101" s="7">
        <v>0</v>
      </c>
      <c r="RS101" s="7">
        <v>0</v>
      </c>
      <c r="RT101" s="7">
        <v>0</v>
      </c>
      <c r="RU101" s="7">
        <v>0</v>
      </c>
      <c r="RV101" s="7">
        <v>0</v>
      </c>
      <c r="RW101" s="7">
        <v>0</v>
      </c>
      <c r="RX101" s="7">
        <v>0</v>
      </c>
      <c r="RY101" s="7">
        <v>0</v>
      </c>
      <c r="RZ101" s="7">
        <v>0</v>
      </c>
      <c r="SA101" s="7">
        <v>0</v>
      </c>
      <c r="SB101" s="7">
        <v>0</v>
      </c>
      <c r="SC101" s="7">
        <v>0</v>
      </c>
      <c r="SD101" s="7">
        <v>0</v>
      </c>
      <c r="SE101" s="7">
        <v>0</v>
      </c>
      <c r="SF101" s="7">
        <v>0</v>
      </c>
      <c r="SG101" s="7">
        <v>0</v>
      </c>
      <c r="SH101" s="7">
        <v>0</v>
      </c>
      <c r="SI101" s="7">
        <v>0</v>
      </c>
      <c r="SJ101" s="7">
        <v>0</v>
      </c>
      <c r="SK101" s="7">
        <v>0</v>
      </c>
      <c r="SL101" s="7">
        <v>0</v>
      </c>
      <c r="SM101" s="7">
        <v>0</v>
      </c>
      <c r="SN101" s="7">
        <v>0</v>
      </c>
      <c r="SO101" s="7">
        <v>0</v>
      </c>
      <c r="SP101" s="7">
        <v>0</v>
      </c>
      <c r="SQ101" s="7">
        <v>0</v>
      </c>
      <c r="SR101" s="7">
        <v>0</v>
      </c>
      <c r="SS101" s="7">
        <v>0</v>
      </c>
      <c r="ST101" s="7">
        <v>0</v>
      </c>
      <c r="SU101" s="7">
        <v>0</v>
      </c>
      <c r="SV101" s="7">
        <v>0</v>
      </c>
      <c r="SW101" s="7">
        <v>0</v>
      </c>
      <c r="SX101" s="7">
        <v>0</v>
      </c>
      <c r="SY101" s="7">
        <v>0</v>
      </c>
      <c r="SZ101" s="7">
        <v>0</v>
      </c>
      <c r="TA101" s="7">
        <v>0</v>
      </c>
      <c r="TB101" s="7">
        <v>0</v>
      </c>
      <c r="TC101" s="7">
        <v>0</v>
      </c>
      <c r="TD101" s="7">
        <v>0</v>
      </c>
      <c r="TE101" s="7">
        <v>0</v>
      </c>
      <c r="TF101" s="7">
        <v>0</v>
      </c>
      <c r="TG101" s="7">
        <v>0</v>
      </c>
      <c r="TH101" s="7">
        <v>0</v>
      </c>
      <c r="TI101" s="7">
        <v>0</v>
      </c>
      <c r="TJ101" s="7">
        <v>0</v>
      </c>
      <c r="TK101" s="7">
        <v>0</v>
      </c>
      <c r="TL101" s="7">
        <v>0</v>
      </c>
      <c r="TM101" s="7">
        <v>0</v>
      </c>
      <c r="TN101" s="7">
        <v>0</v>
      </c>
      <c r="TO101" s="7">
        <v>0</v>
      </c>
      <c r="TP101" s="7">
        <v>0</v>
      </c>
      <c r="TQ101" s="7">
        <v>0</v>
      </c>
      <c r="TR101" s="7">
        <v>0</v>
      </c>
      <c r="TS101" s="7">
        <v>0</v>
      </c>
      <c r="TT101" s="7">
        <v>0</v>
      </c>
      <c r="TU101" s="7">
        <v>1</v>
      </c>
      <c r="TV101" s="7">
        <v>1</v>
      </c>
      <c r="TW101" s="7">
        <v>1</v>
      </c>
      <c r="TX101" s="7">
        <v>1</v>
      </c>
      <c r="TY101" s="7">
        <v>1</v>
      </c>
      <c r="TZ101" s="7">
        <v>1</v>
      </c>
      <c r="UA101" s="7">
        <v>1</v>
      </c>
      <c r="UB101" s="7">
        <v>1</v>
      </c>
      <c r="UC101" s="7">
        <v>1</v>
      </c>
      <c r="UD101" s="7">
        <v>1</v>
      </c>
      <c r="UE101" s="7">
        <v>1</v>
      </c>
      <c r="UF101" s="7">
        <v>1</v>
      </c>
      <c r="UG101" s="7">
        <v>1</v>
      </c>
      <c r="UH101" s="7">
        <v>1</v>
      </c>
      <c r="UI101" s="7">
        <v>1</v>
      </c>
      <c r="UJ101" s="7">
        <v>1</v>
      </c>
      <c r="UK101" s="7">
        <v>1</v>
      </c>
      <c r="UL101" s="7">
        <v>1</v>
      </c>
      <c r="UM101" s="7">
        <v>1</v>
      </c>
      <c r="UN101" s="7">
        <v>1</v>
      </c>
      <c r="UO101" s="7">
        <v>1</v>
      </c>
      <c r="UP101" s="7">
        <v>1</v>
      </c>
      <c r="UQ101" s="7">
        <v>1</v>
      </c>
      <c r="UR101" s="7">
        <v>1</v>
      </c>
      <c r="US101" s="7">
        <v>1</v>
      </c>
      <c r="UT101" s="7">
        <v>1</v>
      </c>
      <c r="UU101" s="7">
        <v>1</v>
      </c>
      <c r="UV101" s="7">
        <v>1</v>
      </c>
      <c r="UW101" s="7">
        <v>1</v>
      </c>
      <c r="UX101" s="7">
        <v>1</v>
      </c>
      <c r="UY101" s="7">
        <v>1</v>
      </c>
      <c r="UZ101" s="7">
        <v>1</v>
      </c>
      <c r="VA101" s="7">
        <v>1</v>
      </c>
      <c r="VB101" s="7">
        <v>1</v>
      </c>
      <c r="VC101" s="7">
        <v>1</v>
      </c>
      <c r="VD101" s="7">
        <v>1</v>
      </c>
      <c r="VE101" s="7">
        <v>1</v>
      </c>
      <c r="VF101" s="7">
        <v>1</v>
      </c>
      <c r="VG101" s="7">
        <v>1</v>
      </c>
      <c r="VH101" s="7">
        <v>1</v>
      </c>
      <c r="VI101" s="7">
        <v>1</v>
      </c>
      <c r="VJ101" s="7">
        <v>1</v>
      </c>
      <c r="VK101" s="7">
        <v>1</v>
      </c>
      <c r="VL101" s="7">
        <v>1</v>
      </c>
      <c r="VM101" s="7">
        <v>1</v>
      </c>
      <c r="VN101" s="7">
        <v>1</v>
      </c>
      <c r="VO101" s="7">
        <v>1</v>
      </c>
      <c r="VP101" s="7">
        <v>1</v>
      </c>
      <c r="VQ101" s="7">
        <v>1</v>
      </c>
      <c r="VR101" s="7">
        <v>1</v>
      </c>
      <c r="VS101" s="7">
        <v>1</v>
      </c>
      <c r="VT101" s="7">
        <v>1</v>
      </c>
      <c r="VU101" s="7">
        <v>1</v>
      </c>
      <c r="VV101" s="7">
        <v>1</v>
      </c>
      <c r="VW101" s="7">
        <v>1</v>
      </c>
      <c r="VX101" s="7">
        <v>1</v>
      </c>
      <c r="VY101" s="7">
        <v>1</v>
      </c>
      <c r="VZ101" s="7">
        <v>1</v>
      </c>
      <c r="WA101" s="7">
        <v>1</v>
      </c>
      <c r="WB101" s="7">
        <v>1</v>
      </c>
      <c r="WC101" s="7">
        <v>1</v>
      </c>
      <c r="WD101" s="7">
        <v>1</v>
      </c>
      <c r="WE101" s="7">
        <v>1</v>
      </c>
      <c r="WF101" s="7">
        <v>1</v>
      </c>
      <c r="WG101" s="7">
        <v>1</v>
      </c>
      <c r="WH101" s="7">
        <v>1</v>
      </c>
      <c r="WI101" s="7">
        <v>1</v>
      </c>
      <c r="WJ101" s="7">
        <v>1</v>
      </c>
      <c r="WK101" s="7">
        <v>1</v>
      </c>
      <c r="WL101" s="7">
        <v>1</v>
      </c>
      <c r="WM101" s="7">
        <v>1</v>
      </c>
      <c r="WN101" s="7">
        <v>1</v>
      </c>
      <c r="WO101" s="7">
        <v>1</v>
      </c>
      <c r="WP101" s="7">
        <v>1</v>
      </c>
      <c r="WQ101" s="7">
        <v>1</v>
      </c>
      <c r="WR101" s="7">
        <v>1</v>
      </c>
      <c r="WS101" s="7">
        <v>1</v>
      </c>
      <c r="WT101" s="7">
        <v>1</v>
      </c>
      <c r="WU101" s="7">
        <v>1</v>
      </c>
      <c r="WV101" s="7">
        <v>1</v>
      </c>
      <c r="WW101" s="7">
        <v>1</v>
      </c>
      <c r="WX101" s="7">
        <v>1</v>
      </c>
      <c r="WY101" s="7">
        <v>1</v>
      </c>
      <c r="WZ101" s="7">
        <v>1</v>
      </c>
      <c r="XA101" s="7">
        <v>1</v>
      </c>
      <c r="XB101" s="7">
        <v>1</v>
      </c>
      <c r="XC101" s="7">
        <v>1</v>
      </c>
      <c r="XD101" s="7">
        <v>1</v>
      </c>
      <c r="XE101" s="7">
        <v>1</v>
      </c>
      <c r="XF101" s="7">
        <v>1</v>
      </c>
      <c r="XG101" s="7">
        <v>1</v>
      </c>
      <c r="XH101" s="7">
        <v>1</v>
      </c>
      <c r="XI101" s="7">
        <v>1</v>
      </c>
      <c r="XJ101" s="7">
        <v>1</v>
      </c>
      <c r="XK101" s="7">
        <v>1</v>
      </c>
      <c r="XL101" s="7">
        <v>1</v>
      </c>
      <c r="XM101" s="7">
        <v>1</v>
      </c>
      <c r="XN101" s="7">
        <v>1</v>
      </c>
      <c r="XO101" s="7">
        <v>1</v>
      </c>
      <c r="XP101" s="7">
        <v>1</v>
      </c>
      <c r="XQ101" s="7">
        <v>1</v>
      </c>
      <c r="XR101" s="7">
        <v>1</v>
      </c>
      <c r="XS101" s="7">
        <v>1</v>
      </c>
      <c r="XT101" s="7">
        <v>1</v>
      </c>
      <c r="XU101" s="7">
        <v>1</v>
      </c>
      <c r="XV101" s="7">
        <v>1</v>
      </c>
      <c r="XW101" s="7">
        <v>1</v>
      </c>
      <c r="XX101" s="7">
        <v>1</v>
      </c>
      <c r="XY101" s="7">
        <v>0</v>
      </c>
      <c r="XZ101" s="7">
        <v>0</v>
      </c>
      <c r="YA101" s="7">
        <v>0</v>
      </c>
      <c r="YB101" s="7">
        <v>0</v>
      </c>
      <c r="YC101" s="7">
        <v>0</v>
      </c>
      <c r="YD101" s="86">
        <v>0</v>
      </c>
      <c r="YE101" s="23"/>
    </row>
    <row r="102" spans="1:655" x14ac:dyDescent="0.55000000000000004">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c r="BN102" s="86"/>
      <c r="BO102" s="86"/>
      <c r="BP102" s="86"/>
      <c r="BQ102" s="86"/>
      <c r="BR102" s="86"/>
      <c r="BS102" s="86"/>
      <c r="BT102" s="86"/>
      <c r="BU102" s="86"/>
      <c r="BV102" s="86"/>
      <c r="BW102" s="86"/>
      <c r="BX102" s="86"/>
      <c r="BY102" s="86"/>
      <c r="BZ102" s="86"/>
      <c r="CA102" s="86"/>
      <c r="CB102" s="86"/>
      <c r="CC102" s="86"/>
      <c r="CD102" s="86"/>
      <c r="CE102" s="86"/>
      <c r="CF102" s="86"/>
      <c r="CG102" s="86"/>
      <c r="CH102" s="86"/>
      <c r="CI102" s="86"/>
      <c r="CJ102" s="86"/>
      <c r="CK102" s="86"/>
      <c r="CL102" s="86"/>
      <c r="CM102" s="86"/>
      <c r="CN102" s="86"/>
      <c r="CO102" s="86"/>
      <c r="CP102" s="86"/>
      <c r="CQ102" s="86"/>
      <c r="CR102" s="86"/>
      <c r="CS102" s="86"/>
      <c r="CT102" s="86"/>
      <c r="CU102" s="86"/>
      <c r="CV102" s="86"/>
      <c r="CW102" s="86"/>
      <c r="CX102" s="86"/>
      <c r="CY102" s="86"/>
      <c r="CZ102" s="86"/>
      <c r="DA102" s="86"/>
      <c r="DB102" s="86"/>
      <c r="DC102" s="86"/>
      <c r="DD102" s="86"/>
      <c r="DE102" s="86"/>
      <c r="DF102" s="86"/>
      <c r="DG102" s="86"/>
      <c r="DH102" s="86"/>
      <c r="DI102" s="86"/>
      <c r="DJ102" s="86"/>
      <c r="DK102" s="86"/>
      <c r="DL102" s="86"/>
      <c r="DM102" s="86"/>
      <c r="DN102" s="86"/>
      <c r="DO102" s="86"/>
      <c r="DP102" s="86"/>
      <c r="DQ102" s="86"/>
      <c r="DR102" s="86"/>
      <c r="DS102" s="86"/>
      <c r="DT102" s="86"/>
      <c r="DU102" s="86"/>
      <c r="DV102" s="86"/>
      <c r="DW102" s="86"/>
      <c r="DX102" s="86"/>
      <c r="DY102" s="86"/>
      <c r="DZ102" s="86"/>
      <c r="EA102" s="86"/>
      <c r="EB102" s="86"/>
      <c r="EC102" s="86"/>
      <c r="ED102" s="86"/>
      <c r="EE102" s="86"/>
      <c r="EF102" s="86"/>
      <c r="EG102" s="86"/>
      <c r="EH102" s="86"/>
      <c r="EI102" s="86"/>
      <c r="EJ102" s="86"/>
      <c r="EK102" s="86"/>
      <c r="EL102" s="86"/>
      <c r="EM102" s="86"/>
      <c r="EN102" s="86"/>
      <c r="EO102" s="86"/>
      <c r="EP102" s="86"/>
      <c r="EQ102" s="86"/>
      <c r="ER102" s="86"/>
      <c r="ES102" s="86"/>
      <c r="ET102" s="86"/>
      <c r="EU102" s="86"/>
      <c r="EV102" s="86"/>
      <c r="EW102" s="86"/>
      <c r="EX102" s="86"/>
      <c r="EY102" s="86"/>
      <c r="EZ102" s="86"/>
      <c r="FA102" s="86"/>
      <c r="FB102" s="86"/>
      <c r="FC102" s="86"/>
      <c r="FD102" s="86"/>
      <c r="FE102" s="86"/>
      <c r="FF102" s="86"/>
      <c r="FG102" s="86"/>
      <c r="FH102" s="86"/>
      <c r="FI102" s="86"/>
      <c r="FJ102" s="86"/>
      <c r="FK102" s="86"/>
      <c r="FL102" s="86"/>
      <c r="FM102" s="86"/>
      <c r="FN102" s="86"/>
      <c r="FO102" s="86"/>
      <c r="FP102" s="86"/>
      <c r="FQ102" s="86"/>
      <c r="FR102" s="86"/>
      <c r="FS102" s="86"/>
      <c r="FT102" s="86"/>
      <c r="FU102" s="86"/>
      <c r="FV102" s="86"/>
      <c r="FW102" s="86"/>
      <c r="FX102" s="86"/>
      <c r="FY102" s="86"/>
      <c r="FZ102" s="86"/>
      <c r="GA102" s="86"/>
      <c r="GB102" s="86"/>
      <c r="GC102" s="86"/>
      <c r="GD102" s="86"/>
      <c r="GE102" s="86"/>
      <c r="GF102" s="86"/>
      <c r="GG102" s="86"/>
      <c r="GH102" s="86"/>
      <c r="GI102" s="86"/>
      <c r="GJ102" s="86"/>
      <c r="GK102" s="86"/>
      <c r="GL102" s="86"/>
      <c r="GM102" s="86"/>
      <c r="GN102" s="86"/>
      <c r="GO102" s="86"/>
      <c r="GP102" s="86"/>
      <c r="GQ102" s="86"/>
      <c r="GR102" s="86"/>
      <c r="GS102" s="86"/>
      <c r="GT102" s="86"/>
      <c r="GU102" s="86"/>
      <c r="GV102" s="86"/>
      <c r="GW102" s="86"/>
      <c r="GX102" s="86"/>
      <c r="GY102" s="86"/>
      <c r="GZ102" s="86"/>
      <c r="HA102" s="86"/>
      <c r="HB102" s="86"/>
      <c r="HC102" s="86"/>
      <c r="HD102" s="86"/>
      <c r="HE102" s="86"/>
      <c r="HF102" s="86"/>
      <c r="HG102" s="86"/>
      <c r="HH102" s="86"/>
      <c r="HI102" s="86"/>
      <c r="HJ102" s="86"/>
      <c r="HK102" s="86"/>
      <c r="HL102" s="86"/>
      <c r="HM102" s="86"/>
      <c r="HN102" s="86"/>
      <c r="HO102" s="86"/>
      <c r="HP102" s="86"/>
      <c r="HQ102" s="86"/>
      <c r="HR102" s="86"/>
      <c r="HS102" s="86"/>
      <c r="HT102" s="86"/>
      <c r="HU102" s="86"/>
      <c r="HV102" s="86"/>
      <c r="HW102" s="86"/>
      <c r="HX102" s="86"/>
      <c r="HY102" s="86"/>
      <c r="HZ102" s="86"/>
      <c r="IA102" s="86"/>
      <c r="IB102" s="86"/>
      <c r="IC102" s="86"/>
      <c r="ID102" s="86"/>
      <c r="IE102" s="86"/>
      <c r="IF102" s="86"/>
      <c r="IG102" s="86"/>
      <c r="IH102" s="86"/>
      <c r="II102" s="86"/>
      <c r="IJ102" s="86"/>
      <c r="IK102" s="86"/>
      <c r="IL102" s="86"/>
      <c r="IM102" s="86"/>
      <c r="IN102" s="86"/>
      <c r="IO102" s="86"/>
      <c r="IP102" s="86"/>
      <c r="IQ102" s="86"/>
      <c r="IR102" s="86"/>
      <c r="IS102" s="86"/>
      <c r="IT102" s="86"/>
      <c r="IU102" s="86"/>
      <c r="IV102" s="86"/>
      <c r="IW102" s="86"/>
      <c r="IX102" s="86"/>
      <c r="IY102" s="86"/>
      <c r="IZ102" s="86"/>
      <c r="JA102" s="86"/>
      <c r="JB102" s="86"/>
      <c r="JC102" s="86"/>
      <c r="JD102" s="86"/>
      <c r="JE102" s="86"/>
      <c r="JF102" s="86"/>
      <c r="JG102" s="86"/>
      <c r="JH102" s="86"/>
      <c r="JI102" s="86"/>
      <c r="JJ102" s="86"/>
      <c r="JK102" s="86"/>
      <c r="JL102" s="86"/>
      <c r="JM102" s="86"/>
      <c r="JN102" s="86"/>
      <c r="JO102" s="86"/>
      <c r="JP102" s="86"/>
      <c r="JQ102" s="86"/>
      <c r="JR102" s="86"/>
      <c r="JS102" s="86"/>
      <c r="JT102" s="86"/>
      <c r="JU102" s="86"/>
      <c r="JV102" s="86"/>
      <c r="JW102" s="86"/>
      <c r="JX102" s="86"/>
      <c r="JY102" s="86"/>
      <c r="JZ102" s="86"/>
      <c r="KA102" s="86"/>
      <c r="KB102" s="86"/>
      <c r="KC102" s="86"/>
      <c r="KD102" s="86"/>
      <c r="KE102" s="86"/>
      <c r="KF102" s="86"/>
      <c r="KG102" s="86"/>
      <c r="KH102" s="86"/>
      <c r="KI102" s="86"/>
      <c r="KJ102" s="86"/>
      <c r="KK102" s="86"/>
      <c r="KL102" s="86"/>
      <c r="KM102" s="86"/>
      <c r="KN102" s="86"/>
      <c r="KO102" s="86"/>
      <c r="KP102" s="86"/>
      <c r="KQ102" s="86"/>
      <c r="KR102" s="86"/>
      <c r="KS102" s="86"/>
      <c r="KT102" s="86"/>
      <c r="KU102" s="86"/>
      <c r="KV102" s="86"/>
      <c r="KW102" s="86"/>
      <c r="KX102" s="86"/>
      <c r="KY102" s="86"/>
      <c r="KZ102" s="86"/>
      <c r="LA102" s="86"/>
      <c r="LB102" s="86"/>
      <c r="LC102" s="86"/>
      <c r="LD102" s="86"/>
      <c r="LE102" s="86"/>
      <c r="LF102" s="86"/>
      <c r="LG102" s="86"/>
      <c r="LH102" s="86"/>
      <c r="LI102" s="86"/>
      <c r="LJ102" s="86"/>
      <c r="LK102" s="86"/>
      <c r="LL102" s="86"/>
      <c r="LM102" s="86"/>
      <c r="LN102" s="86"/>
      <c r="LO102" s="86"/>
      <c r="LP102" s="86"/>
      <c r="LQ102" s="86"/>
      <c r="LR102" s="86"/>
      <c r="LS102" s="86"/>
      <c r="LT102" s="86"/>
      <c r="LU102" s="86"/>
      <c r="LV102" s="86"/>
      <c r="LW102" s="86"/>
      <c r="LX102" s="86"/>
      <c r="LY102" s="86"/>
      <c r="LZ102" s="86"/>
      <c r="MA102" s="86"/>
      <c r="MB102" s="86"/>
      <c r="MC102" s="86"/>
      <c r="MD102" s="86"/>
      <c r="ME102" s="86"/>
      <c r="MF102" s="86"/>
      <c r="MG102" s="86"/>
      <c r="MH102" s="86"/>
      <c r="MI102" s="86"/>
      <c r="MJ102" s="86"/>
      <c r="MK102" s="86"/>
      <c r="ML102" s="86"/>
      <c r="MM102" s="86"/>
      <c r="MN102" s="86"/>
      <c r="MO102" s="86"/>
      <c r="MP102" s="86"/>
      <c r="MQ102" s="86"/>
      <c r="MR102" s="86"/>
      <c r="MS102" s="86"/>
      <c r="MT102" s="86"/>
      <c r="MU102" s="86"/>
      <c r="MV102" s="86"/>
      <c r="MW102" s="86"/>
      <c r="MX102" s="86"/>
      <c r="MY102" s="86"/>
      <c r="MZ102" s="86"/>
      <c r="NA102" s="86"/>
      <c r="NB102" s="86"/>
      <c r="NC102" s="86"/>
      <c r="ND102" s="86"/>
      <c r="NE102" s="86"/>
      <c r="NF102" s="86"/>
      <c r="NG102" s="86"/>
      <c r="NH102" s="86"/>
      <c r="NI102" s="86"/>
      <c r="NJ102" s="86"/>
      <c r="NK102" s="86"/>
      <c r="NL102" s="86"/>
      <c r="NM102" s="86"/>
      <c r="NN102" s="86"/>
      <c r="NO102" s="86"/>
      <c r="NP102" s="86"/>
      <c r="NQ102" s="86"/>
      <c r="NR102" s="86"/>
      <c r="NS102" s="86"/>
      <c r="NT102" s="86"/>
      <c r="NU102" s="86"/>
      <c r="NV102" s="86"/>
      <c r="NW102" s="86"/>
      <c r="NX102" s="86"/>
      <c r="NY102" s="86"/>
      <c r="NZ102" s="86"/>
      <c r="OA102" s="86"/>
      <c r="OB102" s="86"/>
      <c r="OC102" s="86"/>
      <c r="OD102" s="86"/>
      <c r="OE102" s="86"/>
      <c r="OF102" s="86"/>
      <c r="OG102" s="86"/>
      <c r="OH102" s="86"/>
      <c r="OI102" s="86"/>
      <c r="OJ102" s="86"/>
      <c r="OK102" s="86"/>
      <c r="OL102" s="86"/>
      <c r="OM102" s="86"/>
      <c r="ON102" s="86"/>
      <c r="OO102" s="86"/>
      <c r="OP102" s="86"/>
      <c r="OQ102" s="86"/>
      <c r="OR102" s="86"/>
      <c r="OS102" s="86"/>
      <c r="OT102" s="86"/>
      <c r="OU102" s="86"/>
      <c r="OV102" s="86"/>
      <c r="OW102" s="86"/>
      <c r="OX102" s="86"/>
      <c r="OY102" s="86"/>
      <c r="OZ102" s="86"/>
      <c r="PA102" s="86"/>
      <c r="PB102" s="86"/>
      <c r="PC102" s="86"/>
      <c r="PD102" s="86"/>
      <c r="PE102" s="86"/>
      <c r="PF102" s="86"/>
      <c r="PG102" s="86"/>
      <c r="PH102" s="86"/>
      <c r="PI102" s="86"/>
      <c r="PJ102" s="86"/>
      <c r="PK102" s="86"/>
      <c r="PL102" s="86"/>
      <c r="PM102" s="86"/>
      <c r="PN102" s="86"/>
      <c r="PO102" s="86"/>
      <c r="PP102" s="86"/>
      <c r="PQ102" s="86"/>
      <c r="PR102" s="86"/>
      <c r="PS102" s="86"/>
      <c r="PT102" s="86"/>
      <c r="PU102" s="86"/>
      <c r="PV102" s="86"/>
      <c r="PW102" s="86"/>
      <c r="PX102" s="86"/>
      <c r="PY102" s="86"/>
      <c r="PZ102" s="86"/>
      <c r="QA102" s="86"/>
      <c r="QB102" s="86"/>
      <c r="QC102" s="86"/>
      <c r="QD102" s="86"/>
      <c r="QE102" s="86"/>
      <c r="QF102" s="86"/>
      <c r="QG102" s="86"/>
      <c r="QH102" s="86"/>
      <c r="QI102" s="86"/>
      <c r="QJ102" s="86"/>
      <c r="QK102" s="86"/>
      <c r="QL102" s="86"/>
      <c r="QM102" s="86"/>
      <c r="QN102" s="86"/>
      <c r="QO102" s="86"/>
      <c r="QP102" s="86"/>
      <c r="QQ102" s="86"/>
      <c r="QR102" s="86"/>
      <c r="QS102" s="86"/>
      <c r="QT102" s="86"/>
      <c r="QU102" s="86"/>
      <c r="QV102" s="86"/>
      <c r="QW102" s="86"/>
      <c r="QX102" s="86"/>
      <c r="QY102" s="86"/>
      <c r="QZ102" s="86"/>
      <c r="RA102" s="86"/>
      <c r="RB102" s="86"/>
      <c r="RC102" s="86"/>
      <c r="RD102" s="86"/>
      <c r="RE102" s="86"/>
      <c r="RF102" s="86"/>
      <c r="RG102" s="86"/>
      <c r="RH102" s="86"/>
      <c r="RI102" s="86"/>
      <c r="RJ102" s="86"/>
      <c r="RK102" s="86"/>
      <c r="RL102" s="86"/>
      <c r="RM102" s="86"/>
      <c r="RN102" s="86"/>
      <c r="RO102" s="86"/>
      <c r="RP102" s="86"/>
      <c r="RQ102" s="86"/>
      <c r="RR102" s="86"/>
      <c r="RS102" s="86"/>
      <c r="RT102" s="86"/>
      <c r="RU102" s="86"/>
      <c r="RV102" s="86"/>
      <c r="RW102" s="86"/>
      <c r="RX102" s="86"/>
      <c r="RY102" s="86"/>
      <c r="RZ102" s="86"/>
      <c r="SA102" s="86"/>
      <c r="SB102" s="86"/>
      <c r="SC102" s="86"/>
      <c r="SD102" s="86"/>
      <c r="SE102" s="86"/>
      <c r="SF102" s="86"/>
      <c r="SG102" s="86"/>
      <c r="SH102" s="86"/>
      <c r="SI102" s="86"/>
      <c r="SJ102" s="86"/>
      <c r="SK102" s="86"/>
      <c r="SL102" s="86"/>
      <c r="SM102" s="86"/>
      <c r="SN102" s="86"/>
      <c r="SO102" s="86"/>
      <c r="SP102" s="86"/>
      <c r="SQ102" s="86"/>
      <c r="SR102" s="86"/>
      <c r="SS102" s="86"/>
      <c r="ST102" s="86"/>
      <c r="SU102" s="86"/>
      <c r="SV102" s="86"/>
      <c r="SW102" s="86"/>
      <c r="SX102" s="86"/>
      <c r="SY102" s="86"/>
      <c r="SZ102" s="86"/>
      <c r="TA102" s="86"/>
      <c r="TB102" s="86"/>
      <c r="TC102" s="86"/>
      <c r="TD102" s="86"/>
      <c r="TE102" s="86"/>
      <c r="TF102" s="86"/>
      <c r="TG102" s="86"/>
      <c r="TH102" s="86"/>
      <c r="TI102" s="86"/>
      <c r="TJ102" s="86"/>
      <c r="TK102" s="86"/>
      <c r="TL102" s="86"/>
      <c r="TM102" s="86"/>
      <c r="TN102" s="86"/>
      <c r="TO102" s="86"/>
      <c r="TP102" s="86"/>
      <c r="TQ102" s="86"/>
      <c r="TR102" s="86"/>
      <c r="TS102" s="86"/>
      <c r="TT102" s="86"/>
      <c r="TU102" s="86"/>
      <c r="TV102" s="86"/>
      <c r="TW102" s="86"/>
      <c r="TX102" s="86"/>
      <c r="TY102" s="86"/>
      <c r="TZ102" s="86"/>
      <c r="UA102" s="86"/>
      <c r="UB102" s="86"/>
      <c r="UC102" s="86"/>
      <c r="UD102" s="86"/>
      <c r="UE102" s="86"/>
      <c r="UF102" s="86"/>
      <c r="UG102" s="86"/>
      <c r="UH102" s="86"/>
      <c r="UI102" s="86"/>
      <c r="UJ102" s="86"/>
      <c r="UK102" s="86"/>
      <c r="UL102" s="86"/>
      <c r="UM102" s="86"/>
      <c r="UN102" s="86"/>
      <c r="UO102" s="86"/>
      <c r="UP102" s="86"/>
      <c r="UQ102" s="86"/>
      <c r="UR102" s="86"/>
      <c r="US102" s="86"/>
      <c r="UT102" s="86"/>
      <c r="UU102" s="86"/>
      <c r="UV102" s="86"/>
      <c r="UW102" s="86"/>
      <c r="UX102" s="86"/>
      <c r="UY102" s="86"/>
      <c r="UZ102" s="86"/>
      <c r="VA102" s="86"/>
      <c r="VB102" s="86"/>
      <c r="VC102" s="86"/>
      <c r="VD102" s="86"/>
      <c r="VE102" s="86"/>
      <c r="VF102" s="86"/>
      <c r="VG102" s="86"/>
      <c r="VH102" s="86"/>
      <c r="VI102" s="86"/>
      <c r="VJ102" s="86"/>
      <c r="VK102" s="86"/>
      <c r="VL102" s="86"/>
      <c r="VM102" s="86"/>
      <c r="VN102" s="86"/>
      <c r="VO102" s="86"/>
      <c r="VP102" s="86"/>
      <c r="VQ102" s="86"/>
      <c r="VR102" s="86"/>
      <c r="VS102" s="86"/>
      <c r="VT102" s="86"/>
      <c r="VU102" s="86"/>
      <c r="VV102" s="86"/>
      <c r="VW102" s="86"/>
      <c r="VX102" s="86"/>
      <c r="VY102" s="86"/>
      <c r="VZ102" s="86"/>
      <c r="WA102" s="86"/>
      <c r="WB102" s="86"/>
      <c r="WC102" s="86"/>
      <c r="WD102" s="86"/>
      <c r="WE102" s="86"/>
      <c r="WF102" s="86"/>
      <c r="WG102" s="86"/>
      <c r="WH102" s="86"/>
      <c r="WI102" s="86"/>
      <c r="WJ102" s="86"/>
      <c r="WK102" s="86"/>
      <c r="WL102" s="86"/>
      <c r="WM102" s="86"/>
      <c r="WN102" s="86"/>
      <c r="WO102" s="86"/>
      <c r="WP102" s="86"/>
      <c r="WQ102" s="86"/>
      <c r="WR102" s="86"/>
      <c r="WS102" s="86"/>
      <c r="WT102" s="86"/>
      <c r="WU102" s="86"/>
      <c r="WV102" s="86"/>
      <c r="WW102" s="86"/>
      <c r="WX102" s="86"/>
      <c r="WY102" s="86"/>
      <c r="WZ102" s="86"/>
      <c r="XA102" s="86"/>
      <c r="XB102" s="86"/>
      <c r="XC102" s="86"/>
      <c r="XD102" s="86"/>
      <c r="XE102" s="86"/>
      <c r="XF102" s="86"/>
      <c r="XG102" s="86"/>
      <c r="XH102" s="86"/>
      <c r="XI102" s="86"/>
      <c r="XJ102" s="86"/>
      <c r="XK102" s="86"/>
      <c r="XL102" s="86"/>
      <c r="XM102" s="86"/>
      <c r="XN102" s="86"/>
      <c r="XO102" s="86"/>
      <c r="XP102" s="86"/>
      <c r="XQ102" s="86"/>
      <c r="XR102" s="86"/>
      <c r="XS102" s="86"/>
      <c r="XT102" s="86"/>
      <c r="XU102" s="86"/>
      <c r="XV102" s="86"/>
      <c r="XW102" s="86"/>
      <c r="XX102" s="86"/>
      <c r="XY102" s="86"/>
      <c r="XZ102" s="86"/>
      <c r="YA102" s="86"/>
      <c r="YB102" s="86"/>
      <c r="YC102" s="86"/>
      <c r="YD102" s="86"/>
      <c r="YE102" s="23"/>
    </row>
    <row r="103" spans="1:655" x14ac:dyDescent="0.55000000000000004">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c r="BN103" s="86"/>
      <c r="BO103" s="86"/>
      <c r="BP103" s="86"/>
      <c r="BQ103" s="86"/>
      <c r="BR103" s="86"/>
      <c r="BS103" s="86"/>
      <c r="BT103" s="86"/>
      <c r="BU103" s="86"/>
      <c r="BV103" s="86"/>
      <c r="BW103" s="86"/>
      <c r="BX103" s="86"/>
      <c r="BY103" s="86"/>
      <c r="BZ103" s="86"/>
      <c r="CA103" s="86"/>
      <c r="CB103" s="86"/>
      <c r="CC103" s="86"/>
      <c r="CD103" s="86"/>
      <c r="CE103" s="86"/>
      <c r="CF103" s="86"/>
      <c r="CG103" s="86"/>
      <c r="CH103" s="86"/>
      <c r="CI103" s="86"/>
      <c r="CJ103" s="86"/>
      <c r="CK103" s="86"/>
      <c r="CL103" s="86"/>
      <c r="CM103" s="86"/>
      <c r="CN103" s="86"/>
      <c r="CO103" s="86"/>
      <c r="CP103" s="86"/>
      <c r="CQ103" s="86"/>
      <c r="CR103" s="86"/>
      <c r="CS103" s="86"/>
      <c r="CT103" s="86"/>
      <c r="CU103" s="86"/>
      <c r="CV103" s="86"/>
      <c r="CW103" s="86"/>
      <c r="CX103" s="86"/>
      <c r="CY103" s="86"/>
      <c r="CZ103" s="86"/>
      <c r="DA103" s="86"/>
      <c r="DB103" s="86"/>
      <c r="DC103" s="86"/>
      <c r="DD103" s="86"/>
      <c r="DE103" s="86"/>
      <c r="DF103" s="86"/>
      <c r="DG103" s="86"/>
      <c r="DH103" s="86"/>
      <c r="DI103" s="86"/>
      <c r="DJ103" s="86"/>
      <c r="DK103" s="86"/>
      <c r="DL103" s="86"/>
      <c r="DM103" s="86"/>
      <c r="DN103" s="86"/>
      <c r="DO103" s="86"/>
      <c r="DP103" s="86"/>
      <c r="DQ103" s="86"/>
      <c r="DR103" s="86"/>
      <c r="DS103" s="86"/>
      <c r="DT103" s="86"/>
      <c r="DU103" s="86"/>
      <c r="DV103" s="86"/>
      <c r="DW103" s="86"/>
      <c r="DX103" s="86"/>
      <c r="DY103" s="86"/>
      <c r="DZ103" s="86"/>
      <c r="EA103" s="86"/>
      <c r="EB103" s="86"/>
      <c r="EC103" s="86"/>
      <c r="ED103" s="86"/>
      <c r="EE103" s="86"/>
      <c r="EF103" s="86"/>
      <c r="EG103" s="86"/>
      <c r="EH103" s="86"/>
      <c r="EI103" s="86"/>
      <c r="EJ103" s="86"/>
      <c r="EK103" s="86"/>
      <c r="EL103" s="86"/>
      <c r="EM103" s="86"/>
      <c r="EN103" s="86"/>
      <c r="EO103" s="86"/>
      <c r="EP103" s="86"/>
      <c r="EQ103" s="86"/>
      <c r="ER103" s="86"/>
      <c r="ES103" s="86"/>
      <c r="ET103" s="86"/>
      <c r="EU103" s="86"/>
      <c r="EV103" s="86"/>
      <c r="EW103" s="86"/>
      <c r="EX103" s="86"/>
      <c r="EY103" s="86"/>
      <c r="EZ103" s="86"/>
      <c r="FA103" s="86"/>
      <c r="FB103" s="86"/>
      <c r="FC103" s="86"/>
      <c r="FD103" s="86"/>
      <c r="FE103" s="86"/>
      <c r="FF103" s="86"/>
      <c r="FG103" s="86"/>
      <c r="FH103" s="86"/>
      <c r="FI103" s="86"/>
      <c r="FJ103" s="86"/>
      <c r="FK103" s="86"/>
      <c r="FL103" s="86"/>
      <c r="FM103" s="86"/>
      <c r="FN103" s="86"/>
      <c r="FO103" s="86"/>
      <c r="FP103" s="86"/>
      <c r="FQ103" s="86"/>
      <c r="FR103" s="86"/>
      <c r="FS103" s="86"/>
      <c r="FT103" s="86"/>
      <c r="FU103" s="86"/>
      <c r="FV103" s="86"/>
      <c r="FW103" s="86"/>
      <c r="FX103" s="86"/>
      <c r="FY103" s="86"/>
      <c r="FZ103" s="86"/>
      <c r="GA103" s="86"/>
      <c r="GB103" s="86"/>
      <c r="GC103" s="86"/>
      <c r="GD103" s="86"/>
      <c r="GE103" s="86"/>
      <c r="GF103" s="86"/>
      <c r="GG103" s="86"/>
      <c r="GH103" s="86"/>
      <c r="GI103" s="86"/>
      <c r="GJ103" s="86"/>
      <c r="GK103" s="86"/>
      <c r="GL103" s="86"/>
      <c r="GM103" s="86"/>
      <c r="GN103" s="86"/>
      <c r="GO103" s="86"/>
      <c r="GP103" s="86"/>
      <c r="GQ103" s="86"/>
      <c r="GR103" s="86"/>
      <c r="GS103" s="86"/>
      <c r="GT103" s="86"/>
      <c r="GU103" s="86"/>
      <c r="GV103" s="86"/>
      <c r="GW103" s="86"/>
      <c r="GX103" s="86"/>
      <c r="GY103" s="86"/>
      <c r="GZ103" s="86"/>
      <c r="HA103" s="86"/>
      <c r="HB103" s="86"/>
      <c r="HC103" s="86"/>
      <c r="HD103" s="86"/>
      <c r="HE103" s="86"/>
      <c r="HF103" s="86"/>
      <c r="HG103" s="86"/>
      <c r="HH103" s="86"/>
      <c r="HI103" s="86"/>
      <c r="HJ103" s="86"/>
      <c r="HK103" s="86"/>
      <c r="HL103" s="86"/>
      <c r="HM103" s="86"/>
      <c r="HN103" s="86"/>
      <c r="HO103" s="86"/>
      <c r="HP103" s="86"/>
      <c r="HQ103" s="86"/>
      <c r="HR103" s="86"/>
      <c r="HS103" s="86"/>
      <c r="HT103" s="86"/>
      <c r="HU103" s="86"/>
      <c r="HV103" s="86"/>
      <c r="HW103" s="86"/>
      <c r="HX103" s="86"/>
      <c r="HY103" s="86"/>
      <c r="HZ103" s="86"/>
      <c r="IA103" s="86"/>
      <c r="IB103" s="86"/>
      <c r="IC103" s="86"/>
      <c r="ID103" s="86"/>
      <c r="IE103" s="86"/>
      <c r="IF103" s="86"/>
      <c r="IG103" s="86"/>
      <c r="IH103" s="86"/>
      <c r="II103" s="86"/>
      <c r="IJ103" s="86"/>
      <c r="IK103" s="86"/>
      <c r="IL103" s="86"/>
      <c r="IM103" s="86"/>
      <c r="IN103" s="86"/>
      <c r="IO103" s="86"/>
      <c r="IP103" s="86"/>
      <c r="IQ103" s="86"/>
      <c r="IR103" s="86"/>
      <c r="IS103" s="86"/>
      <c r="IT103" s="86"/>
      <c r="IU103" s="86"/>
      <c r="IV103" s="86"/>
      <c r="IW103" s="86"/>
      <c r="IX103" s="86"/>
      <c r="IY103" s="86"/>
      <c r="IZ103" s="86"/>
      <c r="JA103" s="86"/>
      <c r="JB103" s="86"/>
      <c r="JC103" s="86"/>
      <c r="JD103" s="86"/>
      <c r="JE103" s="86"/>
      <c r="JF103" s="86"/>
      <c r="JG103" s="86"/>
      <c r="JH103" s="86"/>
      <c r="JI103" s="86"/>
      <c r="JJ103" s="86"/>
      <c r="JK103" s="86"/>
      <c r="JL103" s="86"/>
      <c r="JM103" s="86"/>
      <c r="JN103" s="86"/>
      <c r="JO103" s="86"/>
      <c r="JP103" s="86"/>
      <c r="JQ103" s="86"/>
      <c r="JR103" s="86"/>
      <c r="JS103" s="86"/>
      <c r="JT103" s="86"/>
      <c r="JU103" s="86"/>
      <c r="JV103" s="86"/>
      <c r="JW103" s="86"/>
      <c r="JX103" s="86"/>
      <c r="JY103" s="86"/>
      <c r="JZ103" s="86"/>
      <c r="KA103" s="86"/>
      <c r="KB103" s="86"/>
      <c r="KC103" s="86"/>
      <c r="KD103" s="86"/>
      <c r="KE103" s="86"/>
      <c r="KF103" s="86"/>
      <c r="KG103" s="86"/>
      <c r="KH103" s="86"/>
      <c r="KI103" s="86"/>
      <c r="KJ103" s="86"/>
      <c r="KK103" s="86"/>
      <c r="KL103" s="86"/>
      <c r="KM103" s="86"/>
      <c r="KN103" s="86"/>
      <c r="KO103" s="86"/>
      <c r="KP103" s="86"/>
      <c r="KQ103" s="86"/>
      <c r="KR103" s="86"/>
      <c r="KS103" s="86"/>
      <c r="KT103" s="86"/>
      <c r="KU103" s="86"/>
      <c r="KV103" s="86"/>
      <c r="KW103" s="86"/>
      <c r="KX103" s="86"/>
      <c r="KY103" s="86"/>
      <c r="KZ103" s="86"/>
      <c r="LA103" s="86"/>
      <c r="LB103" s="86"/>
      <c r="LC103" s="86"/>
      <c r="LD103" s="86"/>
      <c r="LE103" s="86"/>
      <c r="LF103" s="86"/>
      <c r="LG103" s="86"/>
      <c r="LH103" s="86"/>
      <c r="LI103" s="86"/>
      <c r="LJ103" s="86"/>
      <c r="LK103" s="86"/>
      <c r="LL103" s="86"/>
      <c r="LM103" s="86"/>
      <c r="LN103" s="86"/>
      <c r="LO103" s="86"/>
      <c r="LP103" s="86"/>
      <c r="LQ103" s="86"/>
      <c r="LR103" s="86"/>
      <c r="LS103" s="86"/>
      <c r="LT103" s="86"/>
      <c r="LU103" s="86"/>
      <c r="LV103" s="86"/>
      <c r="LW103" s="86"/>
      <c r="LX103" s="86"/>
      <c r="LY103" s="86"/>
      <c r="LZ103" s="86"/>
      <c r="MA103" s="86"/>
      <c r="MB103" s="86"/>
      <c r="MC103" s="86"/>
      <c r="MD103" s="86"/>
      <c r="ME103" s="86"/>
      <c r="MF103" s="86"/>
      <c r="MG103" s="86"/>
      <c r="MH103" s="86"/>
      <c r="MI103" s="86"/>
      <c r="MJ103" s="86"/>
      <c r="MK103" s="86"/>
      <c r="ML103" s="86"/>
      <c r="MM103" s="86"/>
      <c r="MN103" s="86"/>
      <c r="MO103" s="86"/>
      <c r="MP103" s="86"/>
      <c r="MQ103" s="86"/>
      <c r="MR103" s="86"/>
      <c r="MS103" s="86"/>
      <c r="MT103" s="86"/>
      <c r="MU103" s="86"/>
      <c r="MV103" s="86"/>
      <c r="MW103" s="86"/>
      <c r="MX103" s="86"/>
      <c r="MY103" s="86"/>
      <c r="MZ103" s="86"/>
      <c r="NA103" s="86"/>
      <c r="NB103" s="86"/>
      <c r="NC103" s="86"/>
      <c r="ND103" s="86"/>
      <c r="NE103" s="86"/>
      <c r="NF103" s="86"/>
      <c r="NG103" s="86"/>
      <c r="NH103" s="86"/>
      <c r="NI103" s="86"/>
      <c r="NJ103" s="86"/>
      <c r="NK103" s="86"/>
      <c r="NL103" s="86"/>
      <c r="NM103" s="86"/>
      <c r="NN103" s="86"/>
      <c r="NO103" s="86"/>
      <c r="NP103" s="86"/>
      <c r="NQ103" s="86"/>
      <c r="NR103" s="86"/>
      <c r="NS103" s="86"/>
      <c r="NT103" s="86"/>
      <c r="NU103" s="86"/>
      <c r="NV103" s="86"/>
      <c r="NW103" s="86"/>
      <c r="NX103" s="86"/>
      <c r="NY103" s="86"/>
      <c r="NZ103" s="86"/>
      <c r="OA103" s="86"/>
      <c r="OB103" s="86"/>
      <c r="OC103" s="86"/>
      <c r="OD103" s="86"/>
      <c r="OE103" s="86"/>
      <c r="OF103" s="86"/>
      <c r="OG103" s="86"/>
      <c r="OH103" s="86"/>
      <c r="OI103" s="86"/>
      <c r="OJ103" s="86"/>
      <c r="OK103" s="86"/>
      <c r="OL103" s="86"/>
      <c r="OM103" s="86"/>
      <c r="ON103" s="86"/>
      <c r="OO103" s="86"/>
      <c r="OP103" s="86"/>
      <c r="OQ103" s="86"/>
      <c r="OR103" s="86"/>
      <c r="OS103" s="86"/>
      <c r="OT103" s="86"/>
      <c r="OU103" s="86"/>
      <c r="OV103" s="86"/>
      <c r="OW103" s="86"/>
      <c r="OX103" s="86"/>
      <c r="OY103" s="86"/>
      <c r="OZ103" s="86"/>
      <c r="PA103" s="86"/>
      <c r="PB103" s="86"/>
      <c r="PC103" s="86"/>
      <c r="PD103" s="86"/>
      <c r="PE103" s="86"/>
      <c r="PF103" s="86"/>
      <c r="PG103" s="86"/>
      <c r="PH103" s="86"/>
      <c r="PI103" s="86"/>
      <c r="PJ103" s="86"/>
      <c r="PK103" s="86"/>
      <c r="PL103" s="86"/>
      <c r="PM103" s="86"/>
      <c r="PN103" s="86"/>
      <c r="PO103" s="86"/>
      <c r="PP103" s="86"/>
      <c r="PQ103" s="86"/>
      <c r="PR103" s="86"/>
      <c r="PS103" s="86"/>
      <c r="PT103" s="86"/>
      <c r="PU103" s="86"/>
      <c r="PV103" s="86"/>
      <c r="PW103" s="86"/>
      <c r="PX103" s="86"/>
      <c r="PY103" s="86"/>
      <c r="PZ103" s="86"/>
      <c r="QA103" s="86"/>
      <c r="QB103" s="86"/>
      <c r="QC103" s="86"/>
      <c r="QD103" s="86"/>
      <c r="QE103" s="86"/>
      <c r="QF103" s="86"/>
      <c r="QG103" s="86"/>
      <c r="QH103" s="86"/>
      <c r="QI103" s="86"/>
      <c r="QJ103" s="86"/>
      <c r="QK103" s="86"/>
      <c r="QL103" s="86"/>
      <c r="QM103" s="86"/>
      <c r="QN103" s="86"/>
      <c r="QO103" s="86"/>
      <c r="QP103" s="86"/>
      <c r="QQ103" s="86"/>
      <c r="QR103" s="86"/>
      <c r="QS103" s="86"/>
      <c r="QT103" s="86"/>
      <c r="QU103" s="86"/>
      <c r="QV103" s="86"/>
      <c r="QW103" s="86"/>
      <c r="QX103" s="86"/>
      <c r="QY103" s="86"/>
      <c r="QZ103" s="86"/>
      <c r="RA103" s="86"/>
      <c r="RB103" s="86"/>
      <c r="RC103" s="86"/>
      <c r="RD103" s="86"/>
      <c r="RE103" s="86"/>
      <c r="RF103" s="86"/>
      <c r="RG103" s="86"/>
      <c r="RH103" s="86"/>
      <c r="RI103" s="86"/>
      <c r="RJ103" s="86"/>
      <c r="RK103" s="86"/>
      <c r="RL103" s="86"/>
      <c r="RM103" s="86"/>
      <c r="RN103" s="86"/>
      <c r="RO103" s="86"/>
      <c r="RP103" s="86"/>
      <c r="RQ103" s="86"/>
      <c r="RR103" s="86"/>
      <c r="RS103" s="86"/>
      <c r="RT103" s="86"/>
      <c r="RU103" s="86"/>
      <c r="RV103" s="86"/>
      <c r="RW103" s="86"/>
      <c r="RX103" s="86"/>
      <c r="RY103" s="86"/>
      <c r="RZ103" s="86"/>
      <c r="SA103" s="86"/>
      <c r="SB103" s="86"/>
      <c r="SC103" s="86"/>
      <c r="SD103" s="86"/>
      <c r="SE103" s="86"/>
      <c r="SF103" s="86"/>
      <c r="SG103" s="86"/>
      <c r="SH103" s="86"/>
      <c r="SI103" s="86"/>
      <c r="SJ103" s="86"/>
      <c r="SK103" s="86"/>
      <c r="SL103" s="86"/>
      <c r="SM103" s="86"/>
      <c r="SN103" s="86"/>
      <c r="SO103" s="86"/>
      <c r="SP103" s="86"/>
      <c r="SQ103" s="86"/>
      <c r="SR103" s="86"/>
      <c r="SS103" s="86"/>
      <c r="ST103" s="86"/>
      <c r="SU103" s="86"/>
      <c r="SV103" s="86"/>
      <c r="SW103" s="86"/>
      <c r="SX103" s="86"/>
      <c r="SY103" s="86"/>
      <c r="SZ103" s="86"/>
      <c r="TA103" s="86"/>
      <c r="TB103" s="86"/>
      <c r="TC103" s="86"/>
      <c r="TD103" s="86"/>
      <c r="TE103" s="86"/>
      <c r="TF103" s="86"/>
      <c r="TG103" s="86"/>
      <c r="TH103" s="86"/>
      <c r="TI103" s="86"/>
      <c r="TJ103" s="86"/>
      <c r="TK103" s="86"/>
      <c r="TL103" s="86"/>
      <c r="TM103" s="86"/>
      <c r="TN103" s="86"/>
      <c r="TO103" s="86"/>
      <c r="TP103" s="86"/>
      <c r="TQ103" s="86"/>
      <c r="TR103" s="86"/>
      <c r="TS103" s="86"/>
      <c r="TT103" s="86"/>
      <c r="TU103" s="86"/>
      <c r="TV103" s="86"/>
      <c r="TW103" s="86"/>
      <c r="TX103" s="86"/>
      <c r="TY103" s="86"/>
      <c r="TZ103" s="86"/>
      <c r="UA103" s="86"/>
      <c r="UB103" s="86"/>
      <c r="UC103" s="86"/>
      <c r="UD103" s="86"/>
      <c r="UE103" s="86"/>
      <c r="UF103" s="86"/>
      <c r="UG103" s="86"/>
      <c r="UH103" s="86"/>
      <c r="UI103" s="86"/>
      <c r="UJ103" s="86"/>
      <c r="UK103" s="86"/>
      <c r="UL103" s="86"/>
      <c r="UM103" s="86"/>
      <c r="UN103" s="86"/>
      <c r="UO103" s="86"/>
      <c r="UP103" s="86"/>
      <c r="UQ103" s="86"/>
      <c r="UR103" s="86"/>
      <c r="US103" s="86"/>
      <c r="UT103" s="86"/>
      <c r="UU103" s="86"/>
      <c r="UV103" s="86"/>
      <c r="UW103" s="86"/>
      <c r="UX103" s="86"/>
      <c r="UY103" s="86"/>
      <c r="UZ103" s="86"/>
      <c r="VA103" s="86"/>
      <c r="VB103" s="86"/>
      <c r="VC103" s="86"/>
      <c r="VD103" s="86"/>
      <c r="VE103" s="86"/>
      <c r="VF103" s="86"/>
      <c r="VG103" s="86"/>
      <c r="VH103" s="86"/>
      <c r="VI103" s="86"/>
      <c r="VJ103" s="86"/>
      <c r="VK103" s="86"/>
      <c r="VL103" s="86"/>
      <c r="VM103" s="86"/>
      <c r="VN103" s="86"/>
      <c r="VO103" s="86"/>
      <c r="VP103" s="86"/>
      <c r="VQ103" s="86"/>
      <c r="VR103" s="86"/>
      <c r="VS103" s="86"/>
      <c r="VT103" s="86"/>
      <c r="VU103" s="86"/>
      <c r="VV103" s="86"/>
      <c r="VW103" s="86"/>
      <c r="VX103" s="86"/>
      <c r="VY103" s="86"/>
      <c r="VZ103" s="86"/>
      <c r="WA103" s="86"/>
      <c r="WB103" s="86"/>
      <c r="WC103" s="86"/>
      <c r="WD103" s="86"/>
      <c r="WE103" s="86"/>
      <c r="WF103" s="86"/>
      <c r="WG103" s="86"/>
      <c r="WH103" s="86"/>
      <c r="WI103" s="86"/>
      <c r="WJ103" s="86"/>
      <c r="WK103" s="86"/>
      <c r="WL103" s="86"/>
      <c r="WM103" s="86"/>
      <c r="WN103" s="86"/>
      <c r="WO103" s="86"/>
      <c r="WP103" s="86"/>
      <c r="WQ103" s="86"/>
      <c r="WR103" s="86"/>
      <c r="WS103" s="86"/>
      <c r="WT103" s="86"/>
      <c r="WU103" s="86"/>
      <c r="WV103" s="86"/>
      <c r="WW103" s="86"/>
      <c r="WX103" s="86"/>
      <c r="WY103" s="86"/>
      <c r="WZ103" s="86"/>
      <c r="XA103" s="86"/>
      <c r="XB103" s="86"/>
      <c r="XC103" s="86"/>
      <c r="XD103" s="86"/>
      <c r="XE103" s="86"/>
      <c r="XF103" s="86"/>
      <c r="XG103" s="86"/>
      <c r="XH103" s="86"/>
      <c r="XI103" s="86"/>
      <c r="XJ103" s="86"/>
      <c r="XK103" s="86"/>
      <c r="XL103" s="86"/>
      <c r="XM103" s="86"/>
      <c r="XN103" s="86"/>
      <c r="XO103" s="86"/>
      <c r="XP103" s="86"/>
      <c r="XQ103" s="86"/>
      <c r="XR103" s="86"/>
      <c r="XS103" s="86"/>
      <c r="XT103" s="86"/>
      <c r="XU103" s="86"/>
      <c r="XV103" s="86"/>
      <c r="XW103" s="86"/>
      <c r="XX103" s="86"/>
      <c r="XY103" s="86"/>
      <c r="XZ103" s="86"/>
      <c r="YA103" s="86"/>
      <c r="YB103" s="86"/>
      <c r="YC103" s="86"/>
      <c r="YD103" s="86"/>
      <c r="YE103" s="23"/>
    </row>
    <row r="104" spans="1:655" x14ac:dyDescent="0.55000000000000004">
      <c r="B104" s="86">
        <f>IF(B99+B98&gt;0,1,0)</f>
        <v>0</v>
      </c>
      <c r="C104" s="86">
        <f t="shared" ref="C104:BN104" si="301">IF(C99+C98&gt;0,1,0)</f>
        <v>0</v>
      </c>
      <c r="D104" s="86">
        <f t="shared" si="301"/>
        <v>0</v>
      </c>
      <c r="E104" s="86">
        <f t="shared" si="301"/>
        <v>0</v>
      </c>
      <c r="F104" s="86">
        <f t="shared" si="301"/>
        <v>0</v>
      </c>
      <c r="G104" s="86">
        <f t="shared" si="301"/>
        <v>0</v>
      </c>
      <c r="H104" s="86">
        <f t="shared" si="301"/>
        <v>0</v>
      </c>
      <c r="I104" s="86">
        <f t="shared" si="301"/>
        <v>0</v>
      </c>
      <c r="J104" s="86">
        <f t="shared" si="301"/>
        <v>0</v>
      </c>
      <c r="K104" s="86">
        <f t="shared" si="301"/>
        <v>1</v>
      </c>
      <c r="L104" s="86">
        <f t="shared" si="301"/>
        <v>1</v>
      </c>
      <c r="M104" s="86">
        <f t="shared" si="301"/>
        <v>1</v>
      </c>
      <c r="N104" s="86">
        <f t="shared" si="301"/>
        <v>0</v>
      </c>
      <c r="O104" s="86">
        <f t="shared" si="301"/>
        <v>0</v>
      </c>
      <c r="P104" s="86">
        <f t="shared" si="301"/>
        <v>1</v>
      </c>
      <c r="Q104" s="86">
        <f t="shared" si="301"/>
        <v>0</v>
      </c>
      <c r="R104" s="86">
        <f t="shared" si="301"/>
        <v>0</v>
      </c>
      <c r="S104" s="86">
        <f t="shared" si="301"/>
        <v>0</v>
      </c>
      <c r="T104" s="86">
        <f t="shared" si="301"/>
        <v>0</v>
      </c>
      <c r="U104" s="86">
        <f t="shared" si="301"/>
        <v>0</v>
      </c>
      <c r="V104" s="86">
        <f t="shared" si="301"/>
        <v>0</v>
      </c>
      <c r="W104" s="86">
        <f t="shared" si="301"/>
        <v>0</v>
      </c>
      <c r="X104" s="86">
        <f t="shared" si="301"/>
        <v>0</v>
      </c>
      <c r="Y104" s="86">
        <f t="shared" si="301"/>
        <v>0</v>
      </c>
      <c r="Z104" s="86">
        <f t="shared" si="301"/>
        <v>1</v>
      </c>
      <c r="AA104" s="86">
        <f t="shared" si="301"/>
        <v>1</v>
      </c>
      <c r="AB104" s="86">
        <f t="shared" si="301"/>
        <v>0</v>
      </c>
      <c r="AC104" s="86">
        <f t="shared" si="301"/>
        <v>0</v>
      </c>
      <c r="AD104" s="86">
        <f t="shared" si="301"/>
        <v>0</v>
      </c>
      <c r="AE104" s="86">
        <f t="shared" si="301"/>
        <v>0</v>
      </c>
      <c r="AF104" s="86">
        <f t="shared" si="301"/>
        <v>0</v>
      </c>
      <c r="AG104" s="86">
        <f t="shared" si="301"/>
        <v>0</v>
      </c>
      <c r="AH104" s="86">
        <f t="shared" si="301"/>
        <v>1</v>
      </c>
      <c r="AI104" s="86">
        <f t="shared" si="301"/>
        <v>0</v>
      </c>
      <c r="AJ104" s="86">
        <f t="shared" si="301"/>
        <v>0</v>
      </c>
      <c r="AK104" s="86">
        <f t="shared" si="301"/>
        <v>0</v>
      </c>
      <c r="AL104" s="86">
        <f t="shared" si="301"/>
        <v>0</v>
      </c>
      <c r="AM104" s="86">
        <f t="shared" si="301"/>
        <v>0</v>
      </c>
      <c r="AN104" s="86">
        <f t="shared" si="301"/>
        <v>0</v>
      </c>
      <c r="AO104" s="86">
        <f t="shared" si="301"/>
        <v>0</v>
      </c>
      <c r="AP104" s="86">
        <f t="shared" si="301"/>
        <v>0</v>
      </c>
      <c r="AQ104" s="86">
        <f t="shared" si="301"/>
        <v>0</v>
      </c>
      <c r="AR104" s="86">
        <f t="shared" si="301"/>
        <v>0</v>
      </c>
      <c r="AS104" s="86">
        <f t="shared" si="301"/>
        <v>0</v>
      </c>
      <c r="AT104" s="86">
        <f t="shared" si="301"/>
        <v>0</v>
      </c>
      <c r="AU104" s="86">
        <f t="shared" si="301"/>
        <v>0</v>
      </c>
      <c r="AV104" s="86">
        <f t="shared" si="301"/>
        <v>0</v>
      </c>
      <c r="AW104" s="86">
        <f t="shared" si="301"/>
        <v>0</v>
      </c>
      <c r="AX104" s="86">
        <f t="shared" si="301"/>
        <v>0</v>
      </c>
      <c r="AY104" s="86">
        <f t="shared" si="301"/>
        <v>0</v>
      </c>
      <c r="AZ104" s="86">
        <f t="shared" si="301"/>
        <v>0</v>
      </c>
      <c r="BA104" s="86">
        <f t="shared" si="301"/>
        <v>0</v>
      </c>
      <c r="BB104" s="86">
        <f t="shared" si="301"/>
        <v>0</v>
      </c>
      <c r="BC104" s="86">
        <f t="shared" si="301"/>
        <v>0</v>
      </c>
      <c r="BD104" s="86">
        <f t="shared" si="301"/>
        <v>0</v>
      </c>
      <c r="BE104" s="86">
        <f t="shared" si="301"/>
        <v>0</v>
      </c>
      <c r="BF104" s="86">
        <f t="shared" si="301"/>
        <v>0</v>
      </c>
      <c r="BG104" s="86">
        <f t="shared" si="301"/>
        <v>0</v>
      </c>
      <c r="BH104" s="86">
        <f t="shared" si="301"/>
        <v>0</v>
      </c>
      <c r="BI104" s="86">
        <f t="shared" si="301"/>
        <v>1</v>
      </c>
      <c r="BJ104" s="86">
        <f t="shared" si="301"/>
        <v>0</v>
      </c>
      <c r="BK104" s="86">
        <f t="shared" si="301"/>
        <v>0</v>
      </c>
      <c r="BL104" s="86">
        <f t="shared" si="301"/>
        <v>0</v>
      </c>
      <c r="BM104" s="86">
        <f t="shared" si="301"/>
        <v>0</v>
      </c>
      <c r="BN104" s="86">
        <f t="shared" si="301"/>
        <v>0</v>
      </c>
      <c r="BO104" s="86">
        <f t="shared" ref="BO104:DZ104" si="302">IF(BO99+BO98&gt;0,1,0)</f>
        <v>0</v>
      </c>
      <c r="BP104" s="86">
        <f t="shared" si="302"/>
        <v>1</v>
      </c>
      <c r="BQ104" s="86">
        <f t="shared" si="302"/>
        <v>0</v>
      </c>
      <c r="BR104" s="86">
        <f t="shared" si="302"/>
        <v>0</v>
      </c>
      <c r="BS104" s="86">
        <f t="shared" si="302"/>
        <v>0</v>
      </c>
      <c r="BT104" s="86">
        <f t="shared" si="302"/>
        <v>0</v>
      </c>
      <c r="BU104" s="86">
        <f t="shared" si="302"/>
        <v>0</v>
      </c>
      <c r="BV104" s="86">
        <f t="shared" si="302"/>
        <v>0</v>
      </c>
      <c r="BW104" s="86">
        <f t="shared" si="302"/>
        <v>0</v>
      </c>
      <c r="BX104" s="86">
        <f t="shared" si="302"/>
        <v>0</v>
      </c>
      <c r="BY104" s="86">
        <f t="shared" si="302"/>
        <v>0</v>
      </c>
      <c r="BZ104" s="86">
        <f t="shared" si="302"/>
        <v>0</v>
      </c>
      <c r="CA104" s="86">
        <f t="shared" si="302"/>
        <v>0</v>
      </c>
      <c r="CB104" s="86">
        <f t="shared" si="302"/>
        <v>0</v>
      </c>
      <c r="CC104" s="86">
        <f t="shared" si="302"/>
        <v>0</v>
      </c>
      <c r="CD104" s="86">
        <f t="shared" si="302"/>
        <v>0</v>
      </c>
      <c r="CE104" s="86">
        <f t="shared" si="302"/>
        <v>0</v>
      </c>
      <c r="CF104" s="86">
        <f t="shared" si="302"/>
        <v>0</v>
      </c>
      <c r="CG104" s="86">
        <f t="shared" si="302"/>
        <v>0</v>
      </c>
      <c r="CH104" s="86">
        <f t="shared" si="302"/>
        <v>0</v>
      </c>
      <c r="CI104" s="86">
        <f t="shared" si="302"/>
        <v>0</v>
      </c>
      <c r="CJ104" s="86">
        <f t="shared" si="302"/>
        <v>1</v>
      </c>
      <c r="CK104" s="86">
        <f t="shared" si="302"/>
        <v>1</v>
      </c>
      <c r="CL104" s="86">
        <f t="shared" si="302"/>
        <v>1</v>
      </c>
      <c r="CM104" s="86">
        <f t="shared" si="302"/>
        <v>0</v>
      </c>
      <c r="CN104" s="86">
        <f t="shared" si="302"/>
        <v>0</v>
      </c>
      <c r="CO104" s="86">
        <f t="shared" si="302"/>
        <v>0</v>
      </c>
      <c r="CP104" s="86">
        <f t="shared" si="302"/>
        <v>0</v>
      </c>
      <c r="CQ104" s="86">
        <f t="shared" si="302"/>
        <v>1</v>
      </c>
      <c r="CR104" s="86">
        <f t="shared" si="302"/>
        <v>0</v>
      </c>
      <c r="CS104" s="86">
        <f t="shared" si="302"/>
        <v>0</v>
      </c>
      <c r="CT104" s="86">
        <f t="shared" si="302"/>
        <v>1</v>
      </c>
      <c r="CU104" s="86">
        <f t="shared" si="302"/>
        <v>0</v>
      </c>
      <c r="CV104" s="86">
        <f t="shared" si="302"/>
        <v>1</v>
      </c>
      <c r="CW104" s="86">
        <f t="shared" si="302"/>
        <v>0</v>
      </c>
      <c r="CX104" s="86">
        <f t="shared" si="302"/>
        <v>0</v>
      </c>
      <c r="CY104" s="86">
        <f t="shared" si="302"/>
        <v>0</v>
      </c>
      <c r="CZ104" s="86">
        <f t="shared" si="302"/>
        <v>1</v>
      </c>
      <c r="DA104" s="86">
        <f t="shared" si="302"/>
        <v>0</v>
      </c>
      <c r="DB104" s="86">
        <f t="shared" si="302"/>
        <v>0</v>
      </c>
      <c r="DC104" s="86">
        <f t="shared" si="302"/>
        <v>1</v>
      </c>
      <c r="DD104" s="86">
        <f t="shared" si="302"/>
        <v>1</v>
      </c>
      <c r="DE104" s="86">
        <f t="shared" si="302"/>
        <v>0</v>
      </c>
      <c r="DF104" s="86">
        <f t="shared" si="302"/>
        <v>1</v>
      </c>
      <c r="DG104" s="86">
        <f t="shared" si="302"/>
        <v>0</v>
      </c>
      <c r="DH104" s="86">
        <f t="shared" si="302"/>
        <v>1</v>
      </c>
      <c r="DI104" s="86">
        <f t="shared" si="302"/>
        <v>1</v>
      </c>
      <c r="DJ104" s="86">
        <f t="shared" si="302"/>
        <v>0</v>
      </c>
      <c r="DK104" s="86">
        <f t="shared" si="302"/>
        <v>0</v>
      </c>
      <c r="DL104" s="86">
        <f t="shared" si="302"/>
        <v>0</v>
      </c>
      <c r="DM104" s="86">
        <f t="shared" si="302"/>
        <v>0</v>
      </c>
      <c r="DN104" s="86">
        <f t="shared" si="302"/>
        <v>0</v>
      </c>
      <c r="DO104" s="86">
        <f t="shared" si="302"/>
        <v>0</v>
      </c>
      <c r="DP104" s="86">
        <f t="shared" si="302"/>
        <v>0</v>
      </c>
      <c r="DQ104" s="86">
        <f t="shared" si="302"/>
        <v>0</v>
      </c>
      <c r="DR104" s="86">
        <f t="shared" si="302"/>
        <v>0</v>
      </c>
      <c r="DS104" s="86">
        <f t="shared" si="302"/>
        <v>0</v>
      </c>
      <c r="DT104" s="86">
        <f t="shared" si="302"/>
        <v>0</v>
      </c>
      <c r="DU104" s="86">
        <f t="shared" si="302"/>
        <v>0</v>
      </c>
      <c r="DV104" s="86">
        <f t="shared" si="302"/>
        <v>0</v>
      </c>
      <c r="DW104" s="86">
        <f t="shared" si="302"/>
        <v>0</v>
      </c>
      <c r="DX104" s="86">
        <f t="shared" si="302"/>
        <v>0</v>
      </c>
      <c r="DY104" s="86">
        <f t="shared" si="302"/>
        <v>1</v>
      </c>
      <c r="DZ104" s="86">
        <f t="shared" si="302"/>
        <v>0</v>
      </c>
      <c r="EA104" s="86">
        <f t="shared" ref="EA104:GL104" si="303">IF(EA99+EA98&gt;0,1,0)</f>
        <v>0</v>
      </c>
      <c r="EB104" s="86">
        <f t="shared" si="303"/>
        <v>0</v>
      </c>
      <c r="EC104" s="86">
        <f t="shared" si="303"/>
        <v>0</v>
      </c>
      <c r="ED104" s="86">
        <f t="shared" si="303"/>
        <v>0</v>
      </c>
      <c r="EE104" s="86">
        <f t="shared" si="303"/>
        <v>0</v>
      </c>
      <c r="EF104" s="86">
        <f t="shared" si="303"/>
        <v>0</v>
      </c>
      <c r="EG104" s="86">
        <f t="shared" si="303"/>
        <v>0</v>
      </c>
      <c r="EH104" s="86">
        <f t="shared" si="303"/>
        <v>0</v>
      </c>
      <c r="EI104" s="86">
        <f t="shared" si="303"/>
        <v>0</v>
      </c>
      <c r="EJ104" s="86">
        <f t="shared" si="303"/>
        <v>0</v>
      </c>
      <c r="EK104" s="86">
        <f t="shared" si="303"/>
        <v>0</v>
      </c>
      <c r="EL104" s="86">
        <f t="shared" si="303"/>
        <v>0</v>
      </c>
      <c r="EM104" s="86">
        <f t="shared" si="303"/>
        <v>0</v>
      </c>
      <c r="EN104" s="86">
        <f t="shared" si="303"/>
        <v>0</v>
      </c>
      <c r="EO104" s="86">
        <f t="shared" si="303"/>
        <v>0</v>
      </c>
      <c r="EP104" s="86">
        <f t="shared" si="303"/>
        <v>0</v>
      </c>
      <c r="EQ104" s="86">
        <f t="shared" si="303"/>
        <v>0</v>
      </c>
      <c r="ER104" s="86">
        <f t="shared" si="303"/>
        <v>0</v>
      </c>
      <c r="ES104" s="86">
        <f t="shared" si="303"/>
        <v>0</v>
      </c>
      <c r="ET104" s="86">
        <f t="shared" si="303"/>
        <v>0</v>
      </c>
      <c r="EU104" s="86">
        <f t="shared" si="303"/>
        <v>0</v>
      </c>
      <c r="EV104" s="86">
        <f t="shared" si="303"/>
        <v>0</v>
      </c>
      <c r="EW104" s="86">
        <f t="shared" si="303"/>
        <v>0</v>
      </c>
      <c r="EX104" s="86">
        <f t="shared" si="303"/>
        <v>0</v>
      </c>
      <c r="EY104" s="86">
        <f t="shared" si="303"/>
        <v>0</v>
      </c>
      <c r="EZ104" s="86">
        <f t="shared" si="303"/>
        <v>0</v>
      </c>
      <c r="FA104" s="86">
        <f t="shared" si="303"/>
        <v>0</v>
      </c>
      <c r="FB104" s="86">
        <f t="shared" si="303"/>
        <v>0</v>
      </c>
      <c r="FC104" s="86">
        <f t="shared" si="303"/>
        <v>1</v>
      </c>
      <c r="FD104" s="86">
        <f t="shared" si="303"/>
        <v>0</v>
      </c>
      <c r="FE104" s="86">
        <f t="shared" si="303"/>
        <v>0</v>
      </c>
      <c r="FF104" s="86">
        <f t="shared" si="303"/>
        <v>0</v>
      </c>
      <c r="FG104" s="86">
        <f t="shared" si="303"/>
        <v>0</v>
      </c>
      <c r="FH104" s="86">
        <f t="shared" si="303"/>
        <v>0</v>
      </c>
      <c r="FI104" s="86">
        <f t="shared" si="303"/>
        <v>0</v>
      </c>
      <c r="FJ104" s="86">
        <f t="shared" si="303"/>
        <v>0</v>
      </c>
      <c r="FK104" s="86">
        <f t="shared" si="303"/>
        <v>1</v>
      </c>
      <c r="FL104" s="86">
        <f t="shared" si="303"/>
        <v>1</v>
      </c>
      <c r="FM104" s="86">
        <f t="shared" si="303"/>
        <v>0</v>
      </c>
      <c r="FN104" s="86">
        <f t="shared" si="303"/>
        <v>1</v>
      </c>
      <c r="FO104" s="86">
        <f t="shared" si="303"/>
        <v>1</v>
      </c>
      <c r="FP104" s="86">
        <f t="shared" si="303"/>
        <v>1</v>
      </c>
      <c r="FQ104" s="86">
        <f t="shared" si="303"/>
        <v>1</v>
      </c>
      <c r="FR104" s="86">
        <f t="shared" si="303"/>
        <v>0</v>
      </c>
      <c r="FS104" s="86">
        <f t="shared" si="303"/>
        <v>1</v>
      </c>
      <c r="FT104" s="86">
        <f t="shared" si="303"/>
        <v>0</v>
      </c>
      <c r="FU104" s="86">
        <f t="shared" si="303"/>
        <v>1</v>
      </c>
      <c r="FV104" s="86">
        <f t="shared" si="303"/>
        <v>1</v>
      </c>
      <c r="FW104" s="86">
        <f t="shared" si="303"/>
        <v>0</v>
      </c>
      <c r="FX104" s="86">
        <f t="shared" si="303"/>
        <v>0</v>
      </c>
      <c r="FY104" s="86">
        <f t="shared" si="303"/>
        <v>0</v>
      </c>
      <c r="FZ104" s="86">
        <f t="shared" si="303"/>
        <v>0</v>
      </c>
      <c r="GA104" s="86">
        <f t="shared" si="303"/>
        <v>0</v>
      </c>
      <c r="GB104" s="86">
        <f t="shared" si="303"/>
        <v>0</v>
      </c>
      <c r="GC104" s="86">
        <f t="shared" si="303"/>
        <v>1</v>
      </c>
      <c r="GD104" s="86">
        <f t="shared" si="303"/>
        <v>1</v>
      </c>
      <c r="GE104" s="86">
        <f t="shared" si="303"/>
        <v>1</v>
      </c>
      <c r="GF104" s="86">
        <f t="shared" si="303"/>
        <v>1</v>
      </c>
      <c r="GG104" s="86">
        <f t="shared" si="303"/>
        <v>0</v>
      </c>
      <c r="GH104" s="86">
        <f t="shared" si="303"/>
        <v>1</v>
      </c>
      <c r="GI104" s="86">
        <f t="shared" si="303"/>
        <v>0</v>
      </c>
      <c r="GJ104" s="86">
        <f t="shared" si="303"/>
        <v>0</v>
      </c>
      <c r="GK104" s="86">
        <f t="shared" si="303"/>
        <v>0</v>
      </c>
      <c r="GL104" s="86">
        <f t="shared" si="303"/>
        <v>0</v>
      </c>
      <c r="GM104" s="86">
        <f t="shared" ref="GM104:IX104" si="304">IF(GM99+GM98&gt;0,1,0)</f>
        <v>0</v>
      </c>
      <c r="GN104" s="86">
        <f t="shared" si="304"/>
        <v>1</v>
      </c>
      <c r="GO104" s="86">
        <f t="shared" si="304"/>
        <v>0</v>
      </c>
      <c r="GP104" s="86">
        <f t="shared" si="304"/>
        <v>0</v>
      </c>
      <c r="GQ104" s="86">
        <f t="shared" si="304"/>
        <v>0</v>
      </c>
      <c r="GR104" s="86">
        <f t="shared" si="304"/>
        <v>1</v>
      </c>
      <c r="GS104" s="86">
        <f t="shared" si="304"/>
        <v>0</v>
      </c>
      <c r="GT104" s="86">
        <f t="shared" si="304"/>
        <v>0</v>
      </c>
      <c r="GU104" s="86">
        <f t="shared" si="304"/>
        <v>0</v>
      </c>
      <c r="GV104" s="86">
        <f t="shared" si="304"/>
        <v>0</v>
      </c>
      <c r="GW104" s="86">
        <f t="shared" si="304"/>
        <v>0</v>
      </c>
      <c r="GX104" s="86">
        <f t="shared" si="304"/>
        <v>0</v>
      </c>
      <c r="GY104" s="86">
        <f t="shared" si="304"/>
        <v>0</v>
      </c>
      <c r="GZ104" s="86">
        <f t="shared" si="304"/>
        <v>0</v>
      </c>
      <c r="HA104" s="86">
        <f t="shared" si="304"/>
        <v>0</v>
      </c>
      <c r="HB104" s="86">
        <f t="shared" si="304"/>
        <v>0</v>
      </c>
      <c r="HC104" s="86">
        <f t="shared" si="304"/>
        <v>0</v>
      </c>
      <c r="HD104" s="86">
        <f t="shared" si="304"/>
        <v>0</v>
      </c>
      <c r="HE104" s="86">
        <f t="shared" si="304"/>
        <v>0</v>
      </c>
      <c r="HF104" s="86">
        <f t="shared" si="304"/>
        <v>0</v>
      </c>
      <c r="HG104" s="86">
        <f t="shared" si="304"/>
        <v>0</v>
      </c>
      <c r="HH104" s="86">
        <f t="shared" si="304"/>
        <v>0</v>
      </c>
      <c r="HI104" s="86">
        <f t="shared" si="304"/>
        <v>0</v>
      </c>
      <c r="HJ104" s="86">
        <f t="shared" si="304"/>
        <v>0</v>
      </c>
      <c r="HK104" s="86">
        <f t="shared" si="304"/>
        <v>0</v>
      </c>
      <c r="HL104" s="86">
        <f t="shared" si="304"/>
        <v>0</v>
      </c>
      <c r="HM104" s="86">
        <f t="shared" si="304"/>
        <v>0</v>
      </c>
      <c r="HN104" s="86">
        <f t="shared" si="304"/>
        <v>1</v>
      </c>
      <c r="HO104" s="86">
        <f t="shared" si="304"/>
        <v>1</v>
      </c>
      <c r="HP104" s="86">
        <f t="shared" si="304"/>
        <v>0</v>
      </c>
      <c r="HQ104" s="86">
        <f t="shared" si="304"/>
        <v>0</v>
      </c>
      <c r="HR104" s="86">
        <f t="shared" si="304"/>
        <v>0</v>
      </c>
      <c r="HS104" s="86">
        <f t="shared" si="304"/>
        <v>0</v>
      </c>
      <c r="HT104" s="86">
        <f t="shared" si="304"/>
        <v>0</v>
      </c>
      <c r="HU104" s="86">
        <f t="shared" si="304"/>
        <v>0</v>
      </c>
      <c r="HV104" s="86">
        <f t="shared" si="304"/>
        <v>0</v>
      </c>
      <c r="HW104" s="86">
        <f t="shared" si="304"/>
        <v>0</v>
      </c>
      <c r="HX104" s="86">
        <f t="shared" si="304"/>
        <v>0</v>
      </c>
      <c r="HY104" s="86">
        <f t="shared" si="304"/>
        <v>0</v>
      </c>
      <c r="HZ104" s="86">
        <f t="shared" si="304"/>
        <v>1</v>
      </c>
      <c r="IA104" s="86">
        <f t="shared" si="304"/>
        <v>0</v>
      </c>
      <c r="IB104" s="86">
        <f t="shared" si="304"/>
        <v>1</v>
      </c>
      <c r="IC104" s="86">
        <f t="shared" si="304"/>
        <v>1</v>
      </c>
      <c r="ID104" s="86">
        <f t="shared" si="304"/>
        <v>0</v>
      </c>
      <c r="IE104" s="86">
        <f t="shared" si="304"/>
        <v>0</v>
      </c>
      <c r="IF104" s="86">
        <f t="shared" si="304"/>
        <v>0</v>
      </c>
      <c r="IG104" s="86">
        <f t="shared" si="304"/>
        <v>0</v>
      </c>
      <c r="IH104" s="86">
        <f t="shared" si="304"/>
        <v>0</v>
      </c>
      <c r="II104" s="86">
        <f t="shared" si="304"/>
        <v>0</v>
      </c>
      <c r="IJ104" s="86">
        <f t="shared" si="304"/>
        <v>0</v>
      </c>
      <c r="IK104" s="86">
        <f t="shared" si="304"/>
        <v>0</v>
      </c>
      <c r="IL104" s="86">
        <f t="shared" si="304"/>
        <v>0</v>
      </c>
      <c r="IM104" s="86">
        <f t="shared" si="304"/>
        <v>0</v>
      </c>
      <c r="IN104" s="86">
        <f t="shared" si="304"/>
        <v>0</v>
      </c>
      <c r="IO104" s="86">
        <f t="shared" si="304"/>
        <v>0</v>
      </c>
      <c r="IP104" s="86">
        <f t="shared" si="304"/>
        <v>0</v>
      </c>
      <c r="IQ104" s="86">
        <f t="shared" si="304"/>
        <v>0</v>
      </c>
      <c r="IR104" s="86">
        <f t="shared" si="304"/>
        <v>0</v>
      </c>
      <c r="IS104" s="86">
        <f t="shared" si="304"/>
        <v>1</v>
      </c>
      <c r="IT104" s="86">
        <f t="shared" si="304"/>
        <v>0</v>
      </c>
      <c r="IU104" s="86">
        <f t="shared" si="304"/>
        <v>0</v>
      </c>
      <c r="IV104" s="86">
        <f t="shared" si="304"/>
        <v>0</v>
      </c>
      <c r="IW104" s="86">
        <f t="shared" si="304"/>
        <v>1</v>
      </c>
      <c r="IX104" s="86">
        <f t="shared" si="304"/>
        <v>1</v>
      </c>
      <c r="IY104" s="86">
        <f t="shared" ref="IY104:LJ104" si="305">IF(IY99+IY98&gt;0,1,0)</f>
        <v>1</v>
      </c>
      <c r="IZ104" s="86">
        <f t="shared" si="305"/>
        <v>1</v>
      </c>
      <c r="JA104" s="86">
        <f t="shared" si="305"/>
        <v>0</v>
      </c>
      <c r="JB104" s="86">
        <f t="shared" si="305"/>
        <v>0</v>
      </c>
      <c r="JC104" s="86">
        <f t="shared" si="305"/>
        <v>0</v>
      </c>
      <c r="JD104" s="86">
        <f t="shared" si="305"/>
        <v>1</v>
      </c>
      <c r="JE104" s="86">
        <f t="shared" si="305"/>
        <v>1</v>
      </c>
      <c r="JF104" s="86">
        <f t="shared" si="305"/>
        <v>0</v>
      </c>
      <c r="JG104" s="86">
        <f t="shared" si="305"/>
        <v>0</v>
      </c>
      <c r="JH104" s="86">
        <f t="shared" si="305"/>
        <v>0</v>
      </c>
      <c r="JI104" s="86">
        <f t="shared" si="305"/>
        <v>1</v>
      </c>
      <c r="JJ104" s="86">
        <f t="shared" si="305"/>
        <v>0</v>
      </c>
      <c r="JK104" s="86">
        <f t="shared" si="305"/>
        <v>1</v>
      </c>
      <c r="JL104" s="86">
        <f t="shared" si="305"/>
        <v>0</v>
      </c>
      <c r="JM104" s="86">
        <f t="shared" si="305"/>
        <v>1</v>
      </c>
      <c r="JN104" s="86">
        <f t="shared" si="305"/>
        <v>1</v>
      </c>
      <c r="JO104" s="86">
        <f t="shared" si="305"/>
        <v>0</v>
      </c>
      <c r="JP104" s="86">
        <f t="shared" si="305"/>
        <v>0</v>
      </c>
      <c r="JQ104" s="86">
        <f t="shared" si="305"/>
        <v>0</v>
      </c>
      <c r="JR104" s="86">
        <f t="shared" si="305"/>
        <v>0</v>
      </c>
      <c r="JS104" s="86">
        <f t="shared" si="305"/>
        <v>0</v>
      </c>
      <c r="JT104" s="86">
        <f t="shared" si="305"/>
        <v>0</v>
      </c>
      <c r="JU104" s="86">
        <f t="shared" si="305"/>
        <v>0</v>
      </c>
      <c r="JV104" s="86">
        <f t="shared" si="305"/>
        <v>0</v>
      </c>
      <c r="JW104" s="86">
        <f t="shared" si="305"/>
        <v>0</v>
      </c>
      <c r="JX104" s="86">
        <f t="shared" si="305"/>
        <v>0</v>
      </c>
      <c r="JY104" s="86">
        <f t="shared" si="305"/>
        <v>0</v>
      </c>
      <c r="JZ104" s="86">
        <f t="shared" si="305"/>
        <v>0</v>
      </c>
      <c r="KA104" s="86">
        <f t="shared" si="305"/>
        <v>0</v>
      </c>
      <c r="KB104" s="86">
        <f t="shared" si="305"/>
        <v>0</v>
      </c>
      <c r="KC104" s="86">
        <f t="shared" si="305"/>
        <v>0</v>
      </c>
      <c r="KD104" s="86">
        <f t="shared" si="305"/>
        <v>1</v>
      </c>
      <c r="KE104" s="86">
        <f t="shared" si="305"/>
        <v>0</v>
      </c>
      <c r="KF104" s="86">
        <f t="shared" si="305"/>
        <v>0</v>
      </c>
      <c r="KG104" s="86">
        <f t="shared" si="305"/>
        <v>0</v>
      </c>
      <c r="KH104" s="86">
        <f t="shared" si="305"/>
        <v>0</v>
      </c>
      <c r="KI104" s="86">
        <f t="shared" si="305"/>
        <v>0</v>
      </c>
      <c r="KJ104" s="86">
        <f t="shared" si="305"/>
        <v>1</v>
      </c>
      <c r="KK104" s="86">
        <f t="shared" si="305"/>
        <v>0</v>
      </c>
      <c r="KL104" s="86">
        <f t="shared" si="305"/>
        <v>0</v>
      </c>
      <c r="KM104" s="86">
        <f t="shared" si="305"/>
        <v>0</v>
      </c>
      <c r="KN104" s="86">
        <f t="shared" si="305"/>
        <v>0</v>
      </c>
      <c r="KO104" s="86">
        <f t="shared" si="305"/>
        <v>0</v>
      </c>
      <c r="KP104" s="86">
        <f t="shared" si="305"/>
        <v>0</v>
      </c>
      <c r="KQ104" s="86">
        <f t="shared" si="305"/>
        <v>0</v>
      </c>
      <c r="KR104" s="86">
        <f t="shared" si="305"/>
        <v>0</v>
      </c>
      <c r="KS104" s="86">
        <f t="shared" si="305"/>
        <v>0</v>
      </c>
      <c r="KT104" s="86">
        <f t="shared" si="305"/>
        <v>0</v>
      </c>
      <c r="KU104" s="86">
        <f t="shared" si="305"/>
        <v>0</v>
      </c>
      <c r="KV104" s="86">
        <f t="shared" si="305"/>
        <v>0</v>
      </c>
      <c r="KW104" s="86">
        <f t="shared" si="305"/>
        <v>0</v>
      </c>
      <c r="KX104" s="86">
        <f t="shared" si="305"/>
        <v>0</v>
      </c>
      <c r="KY104" s="86">
        <f t="shared" si="305"/>
        <v>0</v>
      </c>
      <c r="KZ104" s="86">
        <f t="shared" si="305"/>
        <v>0</v>
      </c>
      <c r="LA104" s="86">
        <f t="shared" si="305"/>
        <v>0</v>
      </c>
      <c r="LB104" s="86">
        <f t="shared" si="305"/>
        <v>0</v>
      </c>
      <c r="LC104" s="86">
        <f t="shared" si="305"/>
        <v>0</v>
      </c>
      <c r="LD104" s="86">
        <f t="shared" si="305"/>
        <v>0</v>
      </c>
      <c r="LE104" s="86">
        <f t="shared" si="305"/>
        <v>0</v>
      </c>
      <c r="LF104" s="86">
        <f t="shared" si="305"/>
        <v>0</v>
      </c>
      <c r="LG104" s="86">
        <f t="shared" si="305"/>
        <v>0</v>
      </c>
      <c r="LH104" s="86">
        <f t="shared" si="305"/>
        <v>1</v>
      </c>
      <c r="LI104" s="86">
        <f t="shared" si="305"/>
        <v>1</v>
      </c>
      <c r="LJ104" s="86">
        <f t="shared" si="305"/>
        <v>1</v>
      </c>
      <c r="LK104" s="86">
        <f t="shared" ref="LK104:NV104" si="306">IF(LK99+LK98&gt;0,1,0)</f>
        <v>0</v>
      </c>
      <c r="LL104" s="86">
        <f t="shared" si="306"/>
        <v>0</v>
      </c>
      <c r="LM104" s="86">
        <f t="shared" si="306"/>
        <v>0</v>
      </c>
      <c r="LN104" s="86">
        <f t="shared" si="306"/>
        <v>0</v>
      </c>
      <c r="LO104" s="86">
        <f t="shared" si="306"/>
        <v>0</v>
      </c>
      <c r="LP104" s="86">
        <f t="shared" si="306"/>
        <v>0</v>
      </c>
      <c r="LQ104" s="86">
        <f t="shared" si="306"/>
        <v>0</v>
      </c>
      <c r="LR104" s="86">
        <f t="shared" si="306"/>
        <v>0</v>
      </c>
      <c r="LS104" s="86">
        <f t="shared" si="306"/>
        <v>1</v>
      </c>
      <c r="LT104" s="86">
        <f t="shared" si="306"/>
        <v>0</v>
      </c>
      <c r="LU104" s="86">
        <f t="shared" si="306"/>
        <v>1</v>
      </c>
      <c r="LV104" s="86">
        <f t="shared" si="306"/>
        <v>0</v>
      </c>
      <c r="LW104" s="86">
        <f t="shared" si="306"/>
        <v>0</v>
      </c>
      <c r="LX104" s="86">
        <f t="shared" si="306"/>
        <v>0</v>
      </c>
      <c r="LY104" s="86">
        <f t="shared" si="306"/>
        <v>0</v>
      </c>
      <c r="LZ104" s="86">
        <f t="shared" si="306"/>
        <v>0</v>
      </c>
      <c r="MA104" s="86">
        <f t="shared" si="306"/>
        <v>0</v>
      </c>
      <c r="MB104" s="86">
        <f t="shared" si="306"/>
        <v>0</v>
      </c>
      <c r="MC104" s="86">
        <f t="shared" si="306"/>
        <v>0</v>
      </c>
      <c r="MD104" s="86">
        <f t="shared" si="306"/>
        <v>0</v>
      </c>
      <c r="ME104" s="86">
        <f t="shared" si="306"/>
        <v>0</v>
      </c>
      <c r="MF104" s="86">
        <f t="shared" si="306"/>
        <v>0</v>
      </c>
      <c r="MG104" s="86">
        <f t="shared" si="306"/>
        <v>0</v>
      </c>
      <c r="MH104" s="86">
        <f t="shared" si="306"/>
        <v>0</v>
      </c>
      <c r="MI104" s="86">
        <f t="shared" si="306"/>
        <v>0</v>
      </c>
      <c r="MJ104" s="86">
        <f t="shared" si="306"/>
        <v>0</v>
      </c>
      <c r="MK104" s="86">
        <f t="shared" si="306"/>
        <v>0</v>
      </c>
      <c r="ML104" s="86">
        <f t="shared" si="306"/>
        <v>0</v>
      </c>
      <c r="MM104" s="86">
        <f t="shared" si="306"/>
        <v>0</v>
      </c>
      <c r="MN104" s="86">
        <f t="shared" si="306"/>
        <v>0</v>
      </c>
      <c r="MO104" s="86">
        <f t="shared" si="306"/>
        <v>0</v>
      </c>
      <c r="MP104" s="86">
        <f t="shared" si="306"/>
        <v>0</v>
      </c>
      <c r="MQ104" s="86">
        <f t="shared" si="306"/>
        <v>0</v>
      </c>
      <c r="MR104" s="86">
        <f t="shared" si="306"/>
        <v>0</v>
      </c>
      <c r="MS104" s="86">
        <f t="shared" si="306"/>
        <v>0</v>
      </c>
      <c r="MT104" s="86">
        <f t="shared" si="306"/>
        <v>0</v>
      </c>
      <c r="MU104" s="86">
        <f t="shared" si="306"/>
        <v>0</v>
      </c>
      <c r="MV104" s="86">
        <f t="shared" si="306"/>
        <v>0</v>
      </c>
      <c r="MW104" s="86">
        <f t="shared" si="306"/>
        <v>0</v>
      </c>
      <c r="MX104" s="86">
        <f t="shared" si="306"/>
        <v>0</v>
      </c>
      <c r="MY104" s="86">
        <f t="shared" si="306"/>
        <v>0</v>
      </c>
      <c r="MZ104" s="86">
        <f t="shared" si="306"/>
        <v>0</v>
      </c>
      <c r="NA104" s="86">
        <f t="shared" si="306"/>
        <v>0</v>
      </c>
      <c r="NB104" s="86">
        <f t="shared" si="306"/>
        <v>0</v>
      </c>
      <c r="NC104" s="86">
        <f t="shared" si="306"/>
        <v>0</v>
      </c>
      <c r="ND104" s="86">
        <f t="shared" si="306"/>
        <v>0</v>
      </c>
      <c r="NE104" s="86">
        <f t="shared" si="306"/>
        <v>0</v>
      </c>
      <c r="NF104" s="86">
        <f t="shared" si="306"/>
        <v>0</v>
      </c>
      <c r="NG104" s="86">
        <f t="shared" si="306"/>
        <v>0</v>
      </c>
      <c r="NH104" s="86">
        <f t="shared" si="306"/>
        <v>0</v>
      </c>
      <c r="NI104" s="86">
        <f t="shared" si="306"/>
        <v>0</v>
      </c>
      <c r="NJ104" s="86">
        <f t="shared" si="306"/>
        <v>0</v>
      </c>
      <c r="NK104" s="86">
        <f t="shared" si="306"/>
        <v>0</v>
      </c>
      <c r="NL104" s="86">
        <f t="shared" si="306"/>
        <v>0</v>
      </c>
      <c r="NM104" s="86">
        <f t="shared" si="306"/>
        <v>0</v>
      </c>
      <c r="NN104" s="86">
        <f t="shared" si="306"/>
        <v>0</v>
      </c>
      <c r="NO104" s="86">
        <f t="shared" si="306"/>
        <v>0</v>
      </c>
      <c r="NP104" s="86">
        <f t="shared" si="306"/>
        <v>0</v>
      </c>
      <c r="NQ104" s="86">
        <f t="shared" si="306"/>
        <v>0</v>
      </c>
      <c r="NR104" s="86">
        <f t="shared" si="306"/>
        <v>0</v>
      </c>
      <c r="NS104" s="86">
        <f t="shared" si="306"/>
        <v>0</v>
      </c>
      <c r="NT104" s="86">
        <f t="shared" si="306"/>
        <v>0</v>
      </c>
      <c r="NU104" s="86">
        <f t="shared" si="306"/>
        <v>0</v>
      </c>
      <c r="NV104" s="86">
        <f t="shared" si="306"/>
        <v>0</v>
      </c>
      <c r="NW104" s="86">
        <f t="shared" ref="NW104:QH104" si="307">IF(NW99+NW98&gt;0,1,0)</f>
        <v>0</v>
      </c>
      <c r="NX104" s="86">
        <f t="shared" si="307"/>
        <v>0</v>
      </c>
      <c r="NY104" s="86">
        <f t="shared" si="307"/>
        <v>0</v>
      </c>
      <c r="NZ104" s="86">
        <f t="shared" si="307"/>
        <v>0</v>
      </c>
      <c r="OA104" s="86">
        <f t="shared" si="307"/>
        <v>0</v>
      </c>
      <c r="OB104" s="86">
        <f t="shared" si="307"/>
        <v>0</v>
      </c>
      <c r="OC104" s="86">
        <f t="shared" si="307"/>
        <v>0</v>
      </c>
      <c r="OD104" s="86">
        <f t="shared" si="307"/>
        <v>0</v>
      </c>
      <c r="OE104" s="86">
        <f t="shared" si="307"/>
        <v>0</v>
      </c>
      <c r="OF104" s="86">
        <f t="shared" si="307"/>
        <v>1</v>
      </c>
      <c r="OG104" s="86">
        <f t="shared" si="307"/>
        <v>0</v>
      </c>
      <c r="OH104" s="86">
        <f t="shared" si="307"/>
        <v>0</v>
      </c>
      <c r="OI104" s="86">
        <f t="shared" si="307"/>
        <v>0</v>
      </c>
      <c r="OJ104" s="86">
        <f t="shared" si="307"/>
        <v>0</v>
      </c>
      <c r="OK104" s="86">
        <f t="shared" si="307"/>
        <v>0</v>
      </c>
      <c r="OL104" s="86">
        <f t="shared" si="307"/>
        <v>0</v>
      </c>
      <c r="OM104" s="86">
        <f t="shared" si="307"/>
        <v>0</v>
      </c>
      <c r="ON104" s="86">
        <f t="shared" si="307"/>
        <v>0</v>
      </c>
      <c r="OO104" s="86">
        <f t="shared" si="307"/>
        <v>1</v>
      </c>
      <c r="OP104" s="86">
        <f t="shared" si="307"/>
        <v>0</v>
      </c>
      <c r="OQ104" s="86">
        <f t="shared" si="307"/>
        <v>0</v>
      </c>
      <c r="OR104" s="86">
        <f t="shared" si="307"/>
        <v>0</v>
      </c>
      <c r="OS104" s="86">
        <f t="shared" si="307"/>
        <v>0</v>
      </c>
      <c r="OT104" s="86">
        <f t="shared" si="307"/>
        <v>0</v>
      </c>
      <c r="OU104" s="86">
        <f t="shared" si="307"/>
        <v>1</v>
      </c>
      <c r="OV104" s="86">
        <f t="shared" si="307"/>
        <v>0</v>
      </c>
      <c r="OW104" s="86">
        <f t="shared" si="307"/>
        <v>0</v>
      </c>
      <c r="OX104" s="86">
        <f t="shared" si="307"/>
        <v>0</v>
      </c>
      <c r="OY104" s="86">
        <f t="shared" si="307"/>
        <v>0</v>
      </c>
      <c r="OZ104" s="86">
        <f t="shared" si="307"/>
        <v>0</v>
      </c>
      <c r="PA104" s="86">
        <f t="shared" si="307"/>
        <v>0</v>
      </c>
      <c r="PB104" s="86">
        <f t="shared" si="307"/>
        <v>0</v>
      </c>
      <c r="PC104" s="86">
        <f t="shared" si="307"/>
        <v>0</v>
      </c>
      <c r="PD104" s="86">
        <f t="shared" si="307"/>
        <v>0</v>
      </c>
      <c r="PE104" s="86">
        <f t="shared" si="307"/>
        <v>0</v>
      </c>
      <c r="PF104" s="86">
        <f t="shared" si="307"/>
        <v>0</v>
      </c>
      <c r="PG104" s="86">
        <f t="shared" si="307"/>
        <v>0</v>
      </c>
      <c r="PH104" s="86">
        <f t="shared" si="307"/>
        <v>0</v>
      </c>
      <c r="PI104" s="86">
        <f t="shared" si="307"/>
        <v>0</v>
      </c>
      <c r="PJ104" s="86">
        <f t="shared" si="307"/>
        <v>0</v>
      </c>
      <c r="PK104" s="86">
        <f t="shared" si="307"/>
        <v>0</v>
      </c>
      <c r="PL104" s="86">
        <f t="shared" si="307"/>
        <v>0</v>
      </c>
      <c r="PM104" s="86">
        <f t="shared" si="307"/>
        <v>0</v>
      </c>
      <c r="PN104" s="86">
        <f t="shared" si="307"/>
        <v>0</v>
      </c>
      <c r="PO104" s="86">
        <f t="shared" si="307"/>
        <v>0</v>
      </c>
      <c r="PP104" s="86">
        <f t="shared" si="307"/>
        <v>0</v>
      </c>
      <c r="PQ104" s="86">
        <f t="shared" si="307"/>
        <v>0</v>
      </c>
      <c r="PR104" s="86">
        <f t="shared" si="307"/>
        <v>0</v>
      </c>
      <c r="PS104" s="86">
        <f t="shared" si="307"/>
        <v>0</v>
      </c>
      <c r="PT104" s="86">
        <f t="shared" si="307"/>
        <v>0</v>
      </c>
      <c r="PU104" s="86">
        <f t="shared" si="307"/>
        <v>0</v>
      </c>
      <c r="PV104" s="86">
        <f t="shared" si="307"/>
        <v>0</v>
      </c>
      <c r="PW104" s="86">
        <f t="shared" si="307"/>
        <v>0</v>
      </c>
      <c r="PX104" s="86">
        <f t="shared" si="307"/>
        <v>0</v>
      </c>
      <c r="PY104" s="86">
        <f t="shared" si="307"/>
        <v>1</v>
      </c>
      <c r="PZ104" s="86">
        <f t="shared" si="307"/>
        <v>1</v>
      </c>
      <c r="QA104" s="86">
        <f t="shared" si="307"/>
        <v>1</v>
      </c>
      <c r="QB104" s="86">
        <f t="shared" si="307"/>
        <v>1</v>
      </c>
      <c r="QC104" s="86">
        <f t="shared" si="307"/>
        <v>1</v>
      </c>
      <c r="QD104" s="86">
        <f t="shared" si="307"/>
        <v>1</v>
      </c>
      <c r="QE104" s="86">
        <f t="shared" si="307"/>
        <v>0</v>
      </c>
      <c r="QF104" s="86">
        <f t="shared" si="307"/>
        <v>0</v>
      </c>
      <c r="QG104" s="86">
        <f t="shared" si="307"/>
        <v>1</v>
      </c>
      <c r="QH104" s="86">
        <f t="shared" si="307"/>
        <v>0</v>
      </c>
      <c r="QI104" s="86">
        <f t="shared" ref="QI104:ST104" si="308">IF(QI99+QI98&gt;0,1,0)</f>
        <v>0</v>
      </c>
      <c r="QJ104" s="86">
        <f t="shared" si="308"/>
        <v>0</v>
      </c>
      <c r="QK104" s="86">
        <f t="shared" si="308"/>
        <v>0</v>
      </c>
      <c r="QL104" s="86">
        <f t="shared" si="308"/>
        <v>0</v>
      </c>
      <c r="QM104" s="86">
        <f t="shared" si="308"/>
        <v>0</v>
      </c>
      <c r="QN104" s="86">
        <f t="shared" si="308"/>
        <v>0</v>
      </c>
      <c r="QO104" s="86">
        <f t="shared" si="308"/>
        <v>0</v>
      </c>
      <c r="QP104" s="86">
        <f t="shared" si="308"/>
        <v>0</v>
      </c>
      <c r="QQ104" s="86">
        <f t="shared" si="308"/>
        <v>0</v>
      </c>
      <c r="QR104" s="86">
        <f t="shared" si="308"/>
        <v>1</v>
      </c>
      <c r="QS104" s="86">
        <f t="shared" si="308"/>
        <v>0</v>
      </c>
      <c r="QT104" s="86">
        <f t="shared" si="308"/>
        <v>0</v>
      </c>
      <c r="QU104" s="86">
        <f t="shared" si="308"/>
        <v>1</v>
      </c>
      <c r="QV104" s="86">
        <f t="shared" si="308"/>
        <v>0</v>
      </c>
      <c r="QW104" s="86">
        <f t="shared" si="308"/>
        <v>1</v>
      </c>
      <c r="QX104" s="86">
        <f t="shared" si="308"/>
        <v>0</v>
      </c>
      <c r="QY104" s="86">
        <f t="shared" si="308"/>
        <v>0</v>
      </c>
      <c r="QZ104" s="86">
        <f t="shared" si="308"/>
        <v>0</v>
      </c>
      <c r="RA104" s="86">
        <f t="shared" si="308"/>
        <v>0</v>
      </c>
      <c r="RB104" s="86">
        <f t="shared" si="308"/>
        <v>0</v>
      </c>
      <c r="RC104" s="86">
        <f t="shared" si="308"/>
        <v>0</v>
      </c>
      <c r="RD104" s="86">
        <f t="shared" si="308"/>
        <v>0</v>
      </c>
      <c r="RE104" s="86">
        <f t="shared" si="308"/>
        <v>0</v>
      </c>
      <c r="RF104" s="86">
        <f t="shared" si="308"/>
        <v>0</v>
      </c>
      <c r="RG104" s="86">
        <f t="shared" si="308"/>
        <v>0</v>
      </c>
      <c r="RH104" s="86">
        <f t="shared" si="308"/>
        <v>0</v>
      </c>
      <c r="RI104" s="86">
        <f t="shared" si="308"/>
        <v>0</v>
      </c>
      <c r="RJ104" s="86">
        <f t="shared" si="308"/>
        <v>0</v>
      </c>
      <c r="RK104" s="86">
        <f t="shared" si="308"/>
        <v>0</v>
      </c>
      <c r="RL104" s="86">
        <f t="shared" si="308"/>
        <v>0</v>
      </c>
      <c r="RM104" s="86">
        <f t="shared" si="308"/>
        <v>0</v>
      </c>
      <c r="RN104" s="86">
        <f t="shared" si="308"/>
        <v>0</v>
      </c>
      <c r="RO104" s="86">
        <f t="shared" si="308"/>
        <v>0</v>
      </c>
      <c r="RP104" s="86">
        <f t="shared" si="308"/>
        <v>0</v>
      </c>
      <c r="RQ104" s="86">
        <f t="shared" si="308"/>
        <v>0</v>
      </c>
      <c r="RR104" s="86">
        <f t="shared" si="308"/>
        <v>0</v>
      </c>
      <c r="RS104" s="86">
        <f t="shared" si="308"/>
        <v>1</v>
      </c>
      <c r="RT104" s="86">
        <f t="shared" si="308"/>
        <v>0</v>
      </c>
      <c r="RU104" s="86">
        <f t="shared" si="308"/>
        <v>0</v>
      </c>
      <c r="RV104" s="86">
        <f t="shared" si="308"/>
        <v>0</v>
      </c>
      <c r="RW104" s="86">
        <f t="shared" si="308"/>
        <v>0</v>
      </c>
      <c r="RX104" s="86">
        <f t="shared" si="308"/>
        <v>0</v>
      </c>
      <c r="RY104" s="86">
        <f t="shared" si="308"/>
        <v>0</v>
      </c>
      <c r="RZ104" s="86">
        <f t="shared" si="308"/>
        <v>0</v>
      </c>
      <c r="SA104" s="86">
        <f t="shared" si="308"/>
        <v>0</v>
      </c>
      <c r="SB104" s="86">
        <f t="shared" si="308"/>
        <v>0</v>
      </c>
      <c r="SC104" s="86">
        <f t="shared" si="308"/>
        <v>0</v>
      </c>
      <c r="SD104" s="86">
        <f t="shared" si="308"/>
        <v>0</v>
      </c>
      <c r="SE104" s="86">
        <f t="shared" si="308"/>
        <v>0</v>
      </c>
      <c r="SF104" s="86">
        <f t="shared" si="308"/>
        <v>0</v>
      </c>
      <c r="SG104" s="86">
        <f t="shared" si="308"/>
        <v>1</v>
      </c>
      <c r="SH104" s="86">
        <f t="shared" si="308"/>
        <v>0</v>
      </c>
      <c r="SI104" s="86">
        <f t="shared" si="308"/>
        <v>0</v>
      </c>
      <c r="SJ104" s="86">
        <f t="shared" si="308"/>
        <v>0</v>
      </c>
      <c r="SK104" s="86">
        <f t="shared" si="308"/>
        <v>1</v>
      </c>
      <c r="SL104" s="86">
        <f t="shared" si="308"/>
        <v>0</v>
      </c>
      <c r="SM104" s="86">
        <f t="shared" si="308"/>
        <v>0</v>
      </c>
      <c r="SN104" s="86">
        <f t="shared" si="308"/>
        <v>0</v>
      </c>
      <c r="SO104" s="86">
        <f t="shared" si="308"/>
        <v>0</v>
      </c>
      <c r="SP104" s="86">
        <f t="shared" si="308"/>
        <v>1</v>
      </c>
      <c r="SQ104" s="86">
        <f t="shared" si="308"/>
        <v>0</v>
      </c>
      <c r="SR104" s="86">
        <f t="shared" si="308"/>
        <v>1</v>
      </c>
      <c r="SS104" s="86">
        <f t="shared" si="308"/>
        <v>1</v>
      </c>
      <c r="ST104" s="86">
        <f t="shared" si="308"/>
        <v>1</v>
      </c>
      <c r="SU104" s="86">
        <f t="shared" ref="SU104:VF104" si="309">IF(SU99+SU98&gt;0,1,0)</f>
        <v>0</v>
      </c>
      <c r="SV104" s="86">
        <f t="shared" si="309"/>
        <v>0</v>
      </c>
      <c r="SW104" s="86">
        <f t="shared" si="309"/>
        <v>0</v>
      </c>
      <c r="SX104" s="86">
        <f t="shared" si="309"/>
        <v>0</v>
      </c>
      <c r="SY104" s="86">
        <f t="shared" si="309"/>
        <v>0</v>
      </c>
      <c r="SZ104" s="86">
        <f t="shared" si="309"/>
        <v>0</v>
      </c>
      <c r="TA104" s="86">
        <f t="shared" si="309"/>
        <v>0</v>
      </c>
      <c r="TB104" s="86">
        <f t="shared" si="309"/>
        <v>0</v>
      </c>
      <c r="TC104" s="86">
        <f t="shared" si="309"/>
        <v>0</v>
      </c>
      <c r="TD104" s="86">
        <f t="shared" si="309"/>
        <v>0</v>
      </c>
      <c r="TE104" s="86">
        <f t="shared" si="309"/>
        <v>0</v>
      </c>
      <c r="TF104" s="86">
        <f t="shared" si="309"/>
        <v>1</v>
      </c>
      <c r="TG104" s="86">
        <f t="shared" si="309"/>
        <v>1</v>
      </c>
      <c r="TH104" s="86">
        <f t="shared" si="309"/>
        <v>0</v>
      </c>
      <c r="TI104" s="86">
        <f t="shared" si="309"/>
        <v>0</v>
      </c>
      <c r="TJ104" s="86">
        <f t="shared" si="309"/>
        <v>0</v>
      </c>
      <c r="TK104" s="86">
        <f t="shared" si="309"/>
        <v>0</v>
      </c>
      <c r="TL104" s="86">
        <f t="shared" si="309"/>
        <v>0</v>
      </c>
      <c r="TM104" s="86">
        <f t="shared" si="309"/>
        <v>0</v>
      </c>
      <c r="TN104" s="86">
        <f t="shared" si="309"/>
        <v>0</v>
      </c>
      <c r="TO104" s="86">
        <f t="shared" si="309"/>
        <v>0</v>
      </c>
      <c r="TP104" s="86">
        <f t="shared" si="309"/>
        <v>0</v>
      </c>
      <c r="TQ104" s="86">
        <f t="shared" si="309"/>
        <v>0</v>
      </c>
      <c r="TR104" s="86">
        <f t="shared" si="309"/>
        <v>0</v>
      </c>
      <c r="TS104" s="86">
        <f t="shared" si="309"/>
        <v>0</v>
      </c>
      <c r="TT104" s="86">
        <f t="shared" si="309"/>
        <v>0</v>
      </c>
      <c r="TU104" s="86">
        <f t="shared" si="309"/>
        <v>0</v>
      </c>
      <c r="TV104" s="86">
        <f t="shared" si="309"/>
        <v>0</v>
      </c>
      <c r="TW104" s="86">
        <f t="shared" si="309"/>
        <v>1</v>
      </c>
      <c r="TX104" s="86">
        <f t="shared" si="309"/>
        <v>1</v>
      </c>
      <c r="TY104" s="86">
        <f t="shared" si="309"/>
        <v>1</v>
      </c>
      <c r="TZ104" s="86">
        <f t="shared" si="309"/>
        <v>1</v>
      </c>
      <c r="UA104" s="86">
        <f t="shared" si="309"/>
        <v>1</v>
      </c>
      <c r="UB104" s="86">
        <f t="shared" si="309"/>
        <v>1</v>
      </c>
      <c r="UC104" s="86">
        <f t="shared" si="309"/>
        <v>1</v>
      </c>
      <c r="UD104" s="86">
        <f t="shared" si="309"/>
        <v>1</v>
      </c>
      <c r="UE104" s="86">
        <f t="shared" si="309"/>
        <v>0</v>
      </c>
      <c r="UF104" s="86">
        <f t="shared" si="309"/>
        <v>0</v>
      </c>
      <c r="UG104" s="86">
        <f t="shared" si="309"/>
        <v>0</v>
      </c>
      <c r="UH104" s="86">
        <f t="shared" si="309"/>
        <v>0</v>
      </c>
      <c r="UI104" s="86">
        <f t="shared" si="309"/>
        <v>1</v>
      </c>
      <c r="UJ104" s="86">
        <f t="shared" si="309"/>
        <v>1</v>
      </c>
      <c r="UK104" s="86">
        <f t="shared" si="309"/>
        <v>0</v>
      </c>
      <c r="UL104" s="86">
        <f t="shared" si="309"/>
        <v>0</v>
      </c>
      <c r="UM104" s="86">
        <f t="shared" si="309"/>
        <v>1</v>
      </c>
      <c r="UN104" s="86">
        <f t="shared" si="309"/>
        <v>0</v>
      </c>
      <c r="UO104" s="86">
        <f t="shared" si="309"/>
        <v>0</v>
      </c>
      <c r="UP104" s="86">
        <f t="shared" si="309"/>
        <v>1</v>
      </c>
      <c r="UQ104" s="86">
        <f t="shared" si="309"/>
        <v>1</v>
      </c>
      <c r="UR104" s="86">
        <f t="shared" si="309"/>
        <v>0</v>
      </c>
      <c r="US104" s="86">
        <f t="shared" si="309"/>
        <v>0</v>
      </c>
      <c r="UT104" s="86">
        <f t="shared" si="309"/>
        <v>0</v>
      </c>
      <c r="UU104" s="86">
        <f t="shared" si="309"/>
        <v>0</v>
      </c>
      <c r="UV104" s="86">
        <f t="shared" si="309"/>
        <v>0</v>
      </c>
      <c r="UW104" s="86">
        <f t="shared" si="309"/>
        <v>0</v>
      </c>
      <c r="UX104" s="86">
        <f t="shared" si="309"/>
        <v>0</v>
      </c>
      <c r="UY104" s="86">
        <f t="shared" si="309"/>
        <v>0</v>
      </c>
      <c r="UZ104" s="86">
        <f t="shared" si="309"/>
        <v>1</v>
      </c>
      <c r="VA104" s="86">
        <f t="shared" si="309"/>
        <v>1</v>
      </c>
      <c r="VB104" s="86">
        <f t="shared" si="309"/>
        <v>0</v>
      </c>
      <c r="VC104" s="86">
        <f t="shared" si="309"/>
        <v>0</v>
      </c>
      <c r="VD104" s="86">
        <f t="shared" si="309"/>
        <v>0</v>
      </c>
      <c r="VE104" s="86">
        <f t="shared" si="309"/>
        <v>1</v>
      </c>
      <c r="VF104" s="86">
        <f t="shared" si="309"/>
        <v>0</v>
      </c>
      <c r="VG104" s="86">
        <f t="shared" ref="VG104:XR104" si="310">IF(VG99+VG98&gt;0,1,0)</f>
        <v>0</v>
      </c>
      <c r="VH104" s="86">
        <f t="shared" si="310"/>
        <v>0</v>
      </c>
      <c r="VI104" s="86">
        <f t="shared" si="310"/>
        <v>0</v>
      </c>
      <c r="VJ104" s="86">
        <f t="shared" si="310"/>
        <v>0</v>
      </c>
      <c r="VK104" s="86">
        <f t="shared" si="310"/>
        <v>0</v>
      </c>
      <c r="VL104" s="86">
        <f t="shared" si="310"/>
        <v>0</v>
      </c>
      <c r="VM104" s="86">
        <f t="shared" si="310"/>
        <v>0</v>
      </c>
      <c r="VN104" s="86">
        <f t="shared" si="310"/>
        <v>1</v>
      </c>
      <c r="VO104" s="86">
        <f t="shared" si="310"/>
        <v>1</v>
      </c>
      <c r="VP104" s="86">
        <f t="shared" si="310"/>
        <v>1</v>
      </c>
      <c r="VQ104" s="86">
        <f t="shared" si="310"/>
        <v>1</v>
      </c>
      <c r="VR104" s="86">
        <f t="shared" si="310"/>
        <v>1</v>
      </c>
      <c r="VS104" s="86">
        <f t="shared" si="310"/>
        <v>0</v>
      </c>
      <c r="VT104" s="86">
        <f t="shared" si="310"/>
        <v>0</v>
      </c>
      <c r="VU104" s="86">
        <f t="shared" si="310"/>
        <v>1</v>
      </c>
      <c r="VV104" s="86">
        <f t="shared" si="310"/>
        <v>0</v>
      </c>
      <c r="VW104" s="86">
        <f t="shared" si="310"/>
        <v>0</v>
      </c>
      <c r="VX104" s="86">
        <f t="shared" si="310"/>
        <v>0</v>
      </c>
      <c r="VY104" s="86">
        <f t="shared" si="310"/>
        <v>0</v>
      </c>
      <c r="VZ104" s="86">
        <f t="shared" si="310"/>
        <v>1</v>
      </c>
      <c r="WA104" s="86">
        <f t="shared" si="310"/>
        <v>1</v>
      </c>
      <c r="WB104" s="86">
        <f t="shared" si="310"/>
        <v>1</v>
      </c>
      <c r="WC104" s="86">
        <f t="shared" si="310"/>
        <v>1</v>
      </c>
      <c r="WD104" s="86">
        <f t="shared" si="310"/>
        <v>0</v>
      </c>
      <c r="WE104" s="86">
        <f t="shared" si="310"/>
        <v>1</v>
      </c>
      <c r="WF104" s="86">
        <f t="shared" si="310"/>
        <v>1</v>
      </c>
      <c r="WG104" s="86">
        <f t="shared" si="310"/>
        <v>0</v>
      </c>
      <c r="WH104" s="86">
        <f t="shared" si="310"/>
        <v>0</v>
      </c>
      <c r="WI104" s="86">
        <f t="shared" si="310"/>
        <v>0</v>
      </c>
      <c r="WJ104" s="86">
        <f t="shared" si="310"/>
        <v>0</v>
      </c>
      <c r="WK104" s="86">
        <f t="shared" si="310"/>
        <v>1</v>
      </c>
      <c r="WL104" s="86">
        <f t="shared" si="310"/>
        <v>1</v>
      </c>
      <c r="WM104" s="86">
        <f t="shared" si="310"/>
        <v>1</v>
      </c>
      <c r="WN104" s="86">
        <f t="shared" si="310"/>
        <v>1</v>
      </c>
      <c r="WO104" s="86">
        <f t="shared" si="310"/>
        <v>1</v>
      </c>
      <c r="WP104" s="86">
        <f t="shared" si="310"/>
        <v>1</v>
      </c>
      <c r="WQ104" s="86">
        <f t="shared" si="310"/>
        <v>1</v>
      </c>
      <c r="WR104" s="86">
        <f t="shared" si="310"/>
        <v>1</v>
      </c>
      <c r="WS104" s="86">
        <f t="shared" si="310"/>
        <v>0</v>
      </c>
      <c r="WT104" s="86">
        <f t="shared" si="310"/>
        <v>0</v>
      </c>
      <c r="WU104" s="86">
        <f t="shared" si="310"/>
        <v>0</v>
      </c>
      <c r="WV104" s="86">
        <f t="shared" si="310"/>
        <v>0</v>
      </c>
      <c r="WW104" s="86">
        <f t="shared" si="310"/>
        <v>0</v>
      </c>
      <c r="WX104" s="86">
        <f t="shared" si="310"/>
        <v>0</v>
      </c>
      <c r="WY104" s="86">
        <f t="shared" si="310"/>
        <v>0</v>
      </c>
      <c r="WZ104" s="86">
        <f t="shared" si="310"/>
        <v>0</v>
      </c>
      <c r="XA104" s="86">
        <f t="shared" si="310"/>
        <v>0</v>
      </c>
      <c r="XB104" s="86">
        <f t="shared" si="310"/>
        <v>1</v>
      </c>
      <c r="XC104" s="86">
        <f t="shared" si="310"/>
        <v>1</v>
      </c>
      <c r="XD104" s="86">
        <f t="shared" si="310"/>
        <v>1</v>
      </c>
      <c r="XE104" s="86">
        <f t="shared" si="310"/>
        <v>0</v>
      </c>
      <c r="XF104" s="86">
        <f t="shared" si="310"/>
        <v>0</v>
      </c>
      <c r="XG104" s="86">
        <f t="shared" si="310"/>
        <v>1</v>
      </c>
      <c r="XH104" s="86">
        <f t="shared" si="310"/>
        <v>1</v>
      </c>
      <c r="XI104" s="86">
        <f t="shared" si="310"/>
        <v>0</v>
      </c>
      <c r="XJ104" s="86">
        <f t="shared" si="310"/>
        <v>0</v>
      </c>
      <c r="XK104" s="86">
        <f t="shared" si="310"/>
        <v>1</v>
      </c>
      <c r="XL104" s="86">
        <f t="shared" si="310"/>
        <v>1</v>
      </c>
      <c r="XM104" s="86">
        <f t="shared" si="310"/>
        <v>0</v>
      </c>
      <c r="XN104" s="86">
        <f t="shared" si="310"/>
        <v>0</v>
      </c>
      <c r="XO104" s="86">
        <f t="shared" si="310"/>
        <v>0</v>
      </c>
      <c r="XP104" s="86">
        <f t="shared" si="310"/>
        <v>0</v>
      </c>
      <c r="XQ104" s="86">
        <f t="shared" si="310"/>
        <v>0</v>
      </c>
      <c r="XR104" s="86">
        <f t="shared" si="310"/>
        <v>0</v>
      </c>
      <c r="XS104" s="86">
        <f t="shared" ref="XS104:YD104" si="311">IF(XS99+XS98&gt;0,1,0)</f>
        <v>0</v>
      </c>
      <c r="XT104" s="86">
        <f t="shared" si="311"/>
        <v>0</v>
      </c>
      <c r="XU104" s="86">
        <f t="shared" si="311"/>
        <v>1</v>
      </c>
      <c r="XV104" s="86">
        <f t="shared" si="311"/>
        <v>0</v>
      </c>
      <c r="XW104" s="86">
        <f t="shared" si="311"/>
        <v>0</v>
      </c>
      <c r="XX104" s="86">
        <f t="shared" si="311"/>
        <v>0</v>
      </c>
      <c r="XY104" s="86">
        <f t="shared" si="311"/>
        <v>0</v>
      </c>
      <c r="XZ104" s="86">
        <f t="shared" si="311"/>
        <v>0</v>
      </c>
      <c r="YA104" s="86">
        <f t="shared" si="311"/>
        <v>0</v>
      </c>
      <c r="YB104" s="86">
        <f t="shared" si="311"/>
        <v>0</v>
      </c>
      <c r="YC104" s="86">
        <f t="shared" si="311"/>
        <v>0</v>
      </c>
      <c r="YD104" s="86">
        <f t="shared" si="311"/>
        <v>0</v>
      </c>
      <c r="YE104" s="23"/>
    </row>
    <row r="105" spans="1:655" x14ac:dyDescent="0.55000000000000004">
      <c r="B105" s="86">
        <f>IF(B88+B89+B90&gt;0,0,1)</f>
        <v>0</v>
      </c>
      <c r="C105" s="86">
        <f t="shared" ref="C105:BN105" si="312">IF(C88+C89+C90&gt;0,0,1)</f>
        <v>0</v>
      </c>
      <c r="D105" s="86">
        <f t="shared" si="312"/>
        <v>0</v>
      </c>
      <c r="E105" s="86">
        <f t="shared" si="312"/>
        <v>0</v>
      </c>
      <c r="F105" s="86">
        <f t="shared" si="312"/>
        <v>0</v>
      </c>
      <c r="G105" s="86">
        <f t="shared" si="312"/>
        <v>0</v>
      </c>
      <c r="H105" s="86">
        <f t="shared" si="312"/>
        <v>0</v>
      </c>
      <c r="I105" s="86">
        <f t="shared" si="312"/>
        <v>0</v>
      </c>
      <c r="J105" s="86">
        <f t="shared" si="312"/>
        <v>0</v>
      </c>
      <c r="K105" s="86">
        <f t="shared" si="312"/>
        <v>0</v>
      </c>
      <c r="L105" s="86">
        <f t="shared" si="312"/>
        <v>0</v>
      </c>
      <c r="M105" s="86">
        <f t="shared" si="312"/>
        <v>0</v>
      </c>
      <c r="N105" s="86">
        <f t="shared" si="312"/>
        <v>0</v>
      </c>
      <c r="O105" s="86">
        <f t="shared" si="312"/>
        <v>0</v>
      </c>
      <c r="P105" s="86">
        <f t="shared" si="312"/>
        <v>0</v>
      </c>
      <c r="Q105" s="86">
        <f t="shared" si="312"/>
        <v>0</v>
      </c>
      <c r="R105" s="86">
        <f t="shared" si="312"/>
        <v>0</v>
      </c>
      <c r="S105" s="86">
        <f t="shared" si="312"/>
        <v>0</v>
      </c>
      <c r="T105" s="86">
        <f t="shared" si="312"/>
        <v>0</v>
      </c>
      <c r="U105" s="86">
        <f t="shared" si="312"/>
        <v>0</v>
      </c>
      <c r="V105" s="86">
        <f t="shared" si="312"/>
        <v>0</v>
      </c>
      <c r="W105" s="86">
        <f t="shared" si="312"/>
        <v>0</v>
      </c>
      <c r="X105" s="86">
        <f t="shared" si="312"/>
        <v>0</v>
      </c>
      <c r="Y105" s="86">
        <f t="shared" si="312"/>
        <v>0</v>
      </c>
      <c r="Z105" s="86">
        <f t="shared" si="312"/>
        <v>0</v>
      </c>
      <c r="AA105" s="86">
        <f t="shared" si="312"/>
        <v>0</v>
      </c>
      <c r="AB105" s="86">
        <f t="shared" si="312"/>
        <v>0</v>
      </c>
      <c r="AC105" s="86">
        <f t="shared" si="312"/>
        <v>0</v>
      </c>
      <c r="AD105" s="86">
        <f t="shared" si="312"/>
        <v>0</v>
      </c>
      <c r="AE105" s="86">
        <f t="shared" si="312"/>
        <v>0</v>
      </c>
      <c r="AF105" s="86">
        <f t="shared" si="312"/>
        <v>0</v>
      </c>
      <c r="AG105" s="86">
        <f t="shared" si="312"/>
        <v>0</v>
      </c>
      <c r="AH105" s="86">
        <f t="shared" si="312"/>
        <v>0</v>
      </c>
      <c r="AI105" s="86">
        <f t="shared" si="312"/>
        <v>0</v>
      </c>
      <c r="AJ105" s="86">
        <f t="shared" si="312"/>
        <v>0</v>
      </c>
      <c r="AK105" s="86">
        <f t="shared" si="312"/>
        <v>0</v>
      </c>
      <c r="AL105" s="86">
        <f t="shared" si="312"/>
        <v>0</v>
      </c>
      <c r="AM105" s="86">
        <f t="shared" si="312"/>
        <v>0</v>
      </c>
      <c r="AN105" s="86">
        <f t="shared" si="312"/>
        <v>0</v>
      </c>
      <c r="AO105" s="86">
        <f t="shared" si="312"/>
        <v>0</v>
      </c>
      <c r="AP105" s="86">
        <f t="shared" si="312"/>
        <v>0</v>
      </c>
      <c r="AQ105" s="86">
        <f t="shared" si="312"/>
        <v>0</v>
      </c>
      <c r="AR105" s="86">
        <f t="shared" si="312"/>
        <v>0</v>
      </c>
      <c r="AS105" s="86">
        <f t="shared" si="312"/>
        <v>0</v>
      </c>
      <c r="AT105" s="86">
        <f t="shared" si="312"/>
        <v>0</v>
      </c>
      <c r="AU105" s="86">
        <f t="shared" si="312"/>
        <v>0</v>
      </c>
      <c r="AV105" s="86">
        <f t="shared" si="312"/>
        <v>0</v>
      </c>
      <c r="AW105" s="86">
        <f t="shared" si="312"/>
        <v>0</v>
      </c>
      <c r="AX105" s="86">
        <f t="shared" si="312"/>
        <v>0</v>
      </c>
      <c r="AY105" s="86">
        <f t="shared" si="312"/>
        <v>0</v>
      </c>
      <c r="AZ105" s="86">
        <f t="shared" si="312"/>
        <v>0</v>
      </c>
      <c r="BA105" s="86">
        <f t="shared" si="312"/>
        <v>0</v>
      </c>
      <c r="BB105" s="86">
        <f t="shared" si="312"/>
        <v>0</v>
      </c>
      <c r="BC105" s="86">
        <f t="shared" si="312"/>
        <v>0</v>
      </c>
      <c r="BD105" s="86">
        <f t="shared" si="312"/>
        <v>0</v>
      </c>
      <c r="BE105" s="86">
        <f t="shared" si="312"/>
        <v>0</v>
      </c>
      <c r="BF105" s="86">
        <f t="shared" si="312"/>
        <v>0</v>
      </c>
      <c r="BG105" s="86">
        <f t="shared" si="312"/>
        <v>0</v>
      </c>
      <c r="BH105" s="86">
        <f t="shared" si="312"/>
        <v>0</v>
      </c>
      <c r="BI105" s="86">
        <f t="shared" si="312"/>
        <v>0</v>
      </c>
      <c r="BJ105" s="86">
        <f t="shared" si="312"/>
        <v>0</v>
      </c>
      <c r="BK105" s="86">
        <f t="shared" si="312"/>
        <v>0</v>
      </c>
      <c r="BL105" s="86">
        <f t="shared" si="312"/>
        <v>0</v>
      </c>
      <c r="BM105" s="86">
        <f t="shared" si="312"/>
        <v>0</v>
      </c>
      <c r="BN105" s="86">
        <f t="shared" si="312"/>
        <v>0</v>
      </c>
      <c r="BO105" s="86">
        <f t="shared" ref="BO105:DZ105" si="313">IF(BO88+BO89+BO90&gt;0,0,1)</f>
        <v>0</v>
      </c>
      <c r="BP105" s="86">
        <f t="shared" si="313"/>
        <v>0</v>
      </c>
      <c r="BQ105" s="86">
        <f t="shared" si="313"/>
        <v>0</v>
      </c>
      <c r="BR105" s="86">
        <f t="shared" si="313"/>
        <v>0</v>
      </c>
      <c r="BS105" s="86">
        <f t="shared" si="313"/>
        <v>0</v>
      </c>
      <c r="BT105" s="86">
        <f t="shared" si="313"/>
        <v>0</v>
      </c>
      <c r="BU105" s="86">
        <f t="shared" si="313"/>
        <v>0</v>
      </c>
      <c r="BV105" s="86">
        <f t="shared" si="313"/>
        <v>0</v>
      </c>
      <c r="BW105" s="86">
        <f t="shared" si="313"/>
        <v>0</v>
      </c>
      <c r="BX105" s="86">
        <f t="shared" si="313"/>
        <v>0</v>
      </c>
      <c r="BY105" s="86">
        <f t="shared" si="313"/>
        <v>0</v>
      </c>
      <c r="BZ105" s="86">
        <f t="shared" si="313"/>
        <v>0</v>
      </c>
      <c r="CA105" s="86">
        <f t="shared" si="313"/>
        <v>0</v>
      </c>
      <c r="CB105" s="86">
        <f t="shared" si="313"/>
        <v>0</v>
      </c>
      <c r="CC105" s="86">
        <f t="shared" si="313"/>
        <v>0</v>
      </c>
      <c r="CD105" s="86">
        <f t="shared" si="313"/>
        <v>0</v>
      </c>
      <c r="CE105" s="86">
        <f t="shared" si="313"/>
        <v>0</v>
      </c>
      <c r="CF105" s="86">
        <f t="shared" si="313"/>
        <v>0</v>
      </c>
      <c r="CG105" s="86">
        <f t="shared" si="313"/>
        <v>0</v>
      </c>
      <c r="CH105" s="86">
        <f t="shared" si="313"/>
        <v>0</v>
      </c>
      <c r="CI105" s="86">
        <f t="shared" si="313"/>
        <v>0</v>
      </c>
      <c r="CJ105" s="86">
        <f t="shared" si="313"/>
        <v>0</v>
      </c>
      <c r="CK105" s="86">
        <f t="shared" si="313"/>
        <v>0</v>
      </c>
      <c r="CL105" s="86">
        <f t="shared" si="313"/>
        <v>0</v>
      </c>
      <c r="CM105" s="86">
        <f t="shared" si="313"/>
        <v>0</v>
      </c>
      <c r="CN105" s="86">
        <f t="shared" si="313"/>
        <v>0</v>
      </c>
      <c r="CO105" s="86">
        <f t="shared" si="313"/>
        <v>0</v>
      </c>
      <c r="CP105" s="86">
        <f t="shared" si="313"/>
        <v>0</v>
      </c>
      <c r="CQ105" s="86">
        <f t="shared" si="313"/>
        <v>0</v>
      </c>
      <c r="CR105" s="86">
        <f t="shared" si="313"/>
        <v>0</v>
      </c>
      <c r="CS105" s="86">
        <f t="shared" si="313"/>
        <v>0</v>
      </c>
      <c r="CT105" s="86">
        <f t="shared" si="313"/>
        <v>0</v>
      </c>
      <c r="CU105" s="86">
        <f t="shared" si="313"/>
        <v>0</v>
      </c>
      <c r="CV105" s="86">
        <f t="shared" si="313"/>
        <v>0</v>
      </c>
      <c r="CW105" s="86">
        <f t="shared" si="313"/>
        <v>0</v>
      </c>
      <c r="CX105" s="86">
        <f t="shared" si="313"/>
        <v>0</v>
      </c>
      <c r="CY105" s="86">
        <f t="shared" si="313"/>
        <v>0</v>
      </c>
      <c r="CZ105" s="86">
        <f t="shared" si="313"/>
        <v>0</v>
      </c>
      <c r="DA105" s="86">
        <f t="shared" si="313"/>
        <v>0</v>
      </c>
      <c r="DB105" s="86">
        <f t="shared" si="313"/>
        <v>0</v>
      </c>
      <c r="DC105" s="86">
        <f t="shared" si="313"/>
        <v>0</v>
      </c>
      <c r="DD105" s="86">
        <f t="shared" si="313"/>
        <v>0</v>
      </c>
      <c r="DE105" s="86">
        <f t="shared" si="313"/>
        <v>0</v>
      </c>
      <c r="DF105" s="86">
        <f t="shared" si="313"/>
        <v>0</v>
      </c>
      <c r="DG105" s="86">
        <f t="shared" si="313"/>
        <v>0</v>
      </c>
      <c r="DH105" s="86">
        <f t="shared" si="313"/>
        <v>0</v>
      </c>
      <c r="DI105" s="86">
        <f t="shared" si="313"/>
        <v>0</v>
      </c>
      <c r="DJ105" s="86">
        <f t="shared" si="313"/>
        <v>0</v>
      </c>
      <c r="DK105" s="86">
        <f t="shared" si="313"/>
        <v>0</v>
      </c>
      <c r="DL105" s="86">
        <f t="shared" si="313"/>
        <v>0</v>
      </c>
      <c r="DM105" s="86">
        <f t="shared" si="313"/>
        <v>0</v>
      </c>
      <c r="DN105" s="86">
        <f t="shared" si="313"/>
        <v>0</v>
      </c>
      <c r="DO105" s="86">
        <f t="shared" si="313"/>
        <v>0</v>
      </c>
      <c r="DP105" s="86">
        <f t="shared" si="313"/>
        <v>0</v>
      </c>
      <c r="DQ105" s="86">
        <f t="shared" si="313"/>
        <v>0</v>
      </c>
      <c r="DR105" s="86">
        <f t="shared" si="313"/>
        <v>0</v>
      </c>
      <c r="DS105" s="86">
        <f t="shared" si="313"/>
        <v>0</v>
      </c>
      <c r="DT105" s="86">
        <f t="shared" si="313"/>
        <v>0</v>
      </c>
      <c r="DU105" s="86">
        <f t="shared" si="313"/>
        <v>0</v>
      </c>
      <c r="DV105" s="86">
        <f t="shared" si="313"/>
        <v>0</v>
      </c>
      <c r="DW105" s="86">
        <f t="shared" si="313"/>
        <v>0</v>
      </c>
      <c r="DX105" s="86">
        <f t="shared" si="313"/>
        <v>0</v>
      </c>
      <c r="DY105" s="86">
        <f t="shared" si="313"/>
        <v>0</v>
      </c>
      <c r="DZ105" s="86">
        <f t="shared" si="313"/>
        <v>0</v>
      </c>
      <c r="EA105" s="86">
        <f t="shared" ref="EA105:GL105" si="314">IF(EA88+EA89+EA90&gt;0,0,1)</f>
        <v>0</v>
      </c>
      <c r="EB105" s="86">
        <f t="shared" si="314"/>
        <v>0</v>
      </c>
      <c r="EC105" s="86">
        <f t="shared" si="314"/>
        <v>0</v>
      </c>
      <c r="ED105" s="86">
        <f t="shared" si="314"/>
        <v>0</v>
      </c>
      <c r="EE105" s="86">
        <f t="shared" si="314"/>
        <v>0</v>
      </c>
      <c r="EF105" s="86">
        <f t="shared" si="314"/>
        <v>0</v>
      </c>
      <c r="EG105" s="86">
        <f t="shared" si="314"/>
        <v>0</v>
      </c>
      <c r="EH105" s="86">
        <f t="shared" si="314"/>
        <v>0</v>
      </c>
      <c r="EI105" s="86">
        <f t="shared" si="314"/>
        <v>0</v>
      </c>
      <c r="EJ105" s="86">
        <f t="shared" si="314"/>
        <v>0</v>
      </c>
      <c r="EK105" s="86">
        <f t="shared" si="314"/>
        <v>0</v>
      </c>
      <c r="EL105" s="86">
        <f t="shared" si="314"/>
        <v>0</v>
      </c>
      <c r="EM105" s="86">
        <f t="shared" si="314"/>
        <v>0</v>
      </c>
      <c r="EN105" s="86">
        <f t="shared" si="314"/>
        <v>0</v>
      </c>
      <c r="EO105" s="86">
        <f t="shared" si="314"/>
        <v>0</v>
      </c>
      <c r="EP105" s="86">
        <f t="shared" si="314"/>
        <v>0</v>
      </c>
      <c r="EQ105" s="86">
        <f t="shared" si="314"/>
        <v>0</v>
      </c>
      <c r="ER105" s="86">
        <f t="shared" si="314"/>
        <v>0</v>
      </c>
      <c r="ES105" s="86">
        <f t="shared" si="314"/>
        <v>0</v>
      </c>
      <c r="ET105" s="86">
        <f t="shared" si="314"/>
        <v>0</v>
      </c>
      <c r="EU105" s="86">
        <f t="shared" si="314"/>
        <v>0</v>
      </c>
      <c r="EV105" s="86">
        <f t="shared" si="314"/>
        <v>0</v>
      </c>
      <c r="EW105" s="86">
        <f t="shared" si="314"/>
        <v>0</v>
      </c>
      <c r="EX105" s="86">
        <f t="shared" si="314"/>
        <v>0</v>
      </c>
      <c r="EY105" s="86">
        <f t="shared" si="314"/>
        <v>0</v>
      </c>
      <c r="EZ105" s="86">
        <f t="shared" si="314"/>
        <v>0</v>
      </c>
      <c r="FA105" s="86">
        <f t="shared" si="314"/>
        <v>0</v>
      </c>
      <c r="FB105" s="86">
        <f t="shared" si="314"/>
        <v>0</v>
      </c>
      <c r="FC105" s="86">
        <f t="shared" si="314"/>
        <v>0</v>
      </c>
      <c r="FD105" s="86">
        <f t="shared" si="314"/>
        <v>0</v>
      </c>
      <c r="FE105" s="86">
        <f t="shared" si="314"/>
        <v>0</v>
      </c>
      <c r="FF105" s="86">
        <f t="shared" si="314"/>
        <v>0</v>
      </c>
      <c r="FG105" s="86">
        <f t="shared" si="314"/>
        <v>0</v>
      </c>
      <c r="FH105" s="86">
        <f t="shared" si="314"/>
        <v>0</v>
      </c>
      <c r="FI105" s="86">
        <f t="shared" si="314"/>
        <v>0</v>
      </c>
      <c r="FJ105" s="86">
        <f t="shared" si="314"/>
        <v>0</v>
      </c>
      <c r="FK105" s="86">
        <f t="shared" si="314"/>
        <v>0</v>
      </c>
      <c r="FL105" s="86">
        <f t="shared" si="314"/>
        <v>0</v>
      </c>
      <c r="FM105" s="86">
        <f t="shared" si="314"/>
        <v>0</v>
      </c>
      <c r="FN105" s="86">
        <f t="shared" si="314"/>
        <v>0</v>
      </c>
      <c r="FO105" s="86">
        <f t="shared" si="314"/>
        <v>1</v>
      </c>
      <c r="FP105" s="86">
        <f t="shared" si="314"/>
        <v>0</v>
      </c>
      <c r="FQ105" s="86">
        <f t="shared" si="314"/>
        <v>0</v>
      </c>
      <c r="FR105" s="86">
        <f t="shared" si="314"/>
        <v>0</v>
      </c>
      <c r="FS105" s="86">
        <f t="shared" si="314"/>
        <v>0</v>
      </c>
      <c r="FT105" s="86">
        <f t="shared" si="314"/>
        <v>0</v>
      </c>
      <c r="FU105" s="86">
        <f t="shared" si="314"/>
        <v>0</v>
      </c>
      <c r="FV105" s="86">
        <f t="shared" si="314"/>
        <v>0</v>
      </c>
      <c r="FW105" s="86">
        <f t="shared" si="314"/>
        <v>0</v>
      </c>
      <c r="FX105" s="86">
        <f t="shared" si="314"/>
        <v>0</v>
      </c>
      <c r="FY105" s="86">
        <f t="shared" si="314"/>
        <v>0</v>
      </c>
      <c r="FZ105" s="86">
        <f t="shared" si="314"/>
        <v>0</v>
      </c>
      <c r="GA105" s="86">
        <f t="shared" si="314"/>
        <v>0</v>
      </c>
      <c r="GB105" s="86">
        <f t="shared" si="314"/>
        <v>0</v>
      </c>
      <c r="GC105" s="86">
        <f t="shared" si="314"/>
        <v>0</v>
      </c>
      <c r="GD105" s="86">
        <f t="shared" si="314"/>
        <v>0</v>
      </c>
      <c r="GE105" s="86">
        <f t="shared" si="314"/>
        <v>0</v>
      </c>
      <c r="GF105" s="86">
        <f t="shared" si="314"/>
        <v>0</v>
      </c>
      <c r="GG105" s="86">
        <f t="shared" si="314"/>
        <v>0</v>
      </c>
      <c r="GH105" s="86">
        <f t="shared" si="314"/>
        <v>0</v>
      </c>
      <c r="GI105" s="86">
        <f t="shared" si="314"/>
        <v>0</v>
      </c>
      <c r="GJ105" s="86">
        <f t="shared" si="314"/>
        <v>0</v>
      </c>
      <c r="GK105" s="86">
        <f t="shared" si="314"/>
        <v>0</v>
      </c>
      <c r="GL105" s="86">
        <f t="shared" si="314"/>
        <v>0</v>
      </c>
      <c r="GM105" s="86">
        <f t="shared" ref="GM105:IX105" si="315">IF(GM88+GM89+GM90&gt;0,0,1)</f>
        <v>0</v>
      </c>
      <c r="GN105" s="86">
        <f t="shared" si="315"/>
        <v>0</v>
      </c>
      <c r="GO105" s="86">
        <f t="shared" si="315"/>
        <v>0</v>
      </c>
      <c r="GP105" s="86">
        <f t="shared" si="315"/>
        <v>0</v>
      </c>
      <c r="GQ105" s="86">
        <f t="shared" si="315"/>
        <v>0</v>
      </c>
      <c r="GR105" s="86">
        <f t="shared" si="315"/>
        <v>0</v>
      </c>
      <c r="GS105" s="86">
        <f t="shared" si="315"/>
        <v>0</v>
      </c>
      <c r="GT105" s="86">
        <f t="shared" si="315"/>
        <v>0</v>
      </c>
      <c r="GU105" s="86">
        <f t="shared" si="315"/>
        <v>0</v>
      </c>
      <c r="GV105" s="86">
        <f t="shared" si="315"/>
        <v>0</v>
      </c>
      <c r="GW105" s="86">
        <f t="shared" si="315"/>
        <v>0</v>
      </c>
      <c r="GX105" s="86">
        <f t="shared" si="315"/>
        <v>0</v>
      </c>
      <c r="GY105" s="86">
        <f t="shared" si="315"/>
        <v>0</v>
      </c>
      <c r="GZ105" s="86">
        <f t="shared" si="315"/>
        <v>0</v>
      </c>
      <c r="HA105" s="86">
        <f t="shared" si="315"/>
        <v>0</v>
      </c>
      <c r="HB105" s="86">
        <f t="shared" si="315"/>
        <v>0</v>
      </c>
      <c r="HC105" s="86">
        <f t="shared" si="315"/>
        <v>0</v>
      </c>
      <c r="HD105" s="86">
        <f t="shared" si="315"/>
        <v>0</v>
      </c>
      <c r="HE105" s="86">
        <f t="shared" si="315"/>
        <v>0</v>
      </c>
      <c r="HF105" s="86">
        <f t="shared" si="315"/>
        <v>0</v>
      </c>
      <c r="HG105" s="86">
        <f t="shared" si="315"/>
        <v>0</v>
      </c>
      <c r="HH105" s="86">
        <f t="shared" si="315"/>
        <v>0</v>
      </c>
      <c r="HI105" s="86">
        <f t="shared" si="315"/>
        <v>0</v>
      </c>
      <c r="HJ105" s="86">
        <f t="shared" si="315"/>
        <v>0</v>
      </c>
      <c r="HK105" s="86">
        <f t="shared" si="315"/>
        <v>0</v>
      </c>
      <c r="HL105" s="86">
        <f t="shared" si="315"/>
        <v>0</v>
      </c>
      <c r="HM105" s="86">
        <f t="shared" si="315"/>
        <v>0</v>
      </c>
      <c r="HN105" s="86">
        <f t="shared" si="315"/>
        <v>0</v>
      </c>
      <c r="HO105" s="86">
        <f t="shared" si="315"/>
        <v>0</v>
      </c>
      <c r="HP105" s="86">
        <f t="shared" si="315"/>
        <v>0</v>
      </c>
      <c r="HQ105" s="86">
        <f t="shared" si="315"/>
        <v>0</v>
      </c>
      <c r="HR105" s="86">
        <f t="shared" si="315"/>
        <v>0</v>
      </c>
      <c r="HS105" s="86">
        <f t="shared" si="315"/>
        <v>0</v>
      </c>
      <c r="HT105" s="86">
        <f t="shared" si="315"/>
        <v>0</v>
      </c>
      <c r="HU105" s="86">
        <f t="shared" si="315"/>
        <v>0</v>
      </c>
      <c r="HV105" s="86">
        <f t="shared" si="315"/>
        <v>0</v>
      </c>
      <c r="HW105" s="86">
        <f t="shared" si="315"/>
        <v>0</v>
      </c>
      <c r="HX105" s="86">
        <f t="shared" si="315"/>
        <v>0</v>
      </c>
      <c r="HY105" s="86">
        <f t="shared" si="315"/>
        <v>0</v>
      </c>
      <c r="HZ105" s="86">
        <f t="shared" si="315"/>
        <v>1</v>
      </c>
      <c r="IA105" s="86">
        <f t="shared" si="315"/>
        <v>0</v>
      </c>
      <c r="IB105" s="86">
        <f t="shared" si="315"/>
        <v>0</v>
      </c>
      <c r="IC105" s="86">
        <f t="shared" si="315"/>
        <v>0</v>
      </c>
      <c r="ID105" s="86">
        <f t="shared" si="315"/>
        <v>0</v>
      </c>
      <c r="IE105" s="86">
        <f t="shared" si="315"/>
        <v>0</v>
      </c>
      <c r="IF105" s="86">
        <f t="shared" si="315"/>
        <v>0</v>
      </c>
      <c r="IG105" s="86">
        <f t="shared" si="315"/>
        <v>0</v>
      </c>
      <c r="IH105" s="86">
        <f t="shared" si="315"/>
        <v>0</v>
      </c>
      <c r="II105" s="86">
        <f t="shared" si="315"/>
        <v>0</v>
      </c>
      <c r="IJ105" s="86">
        <f t="shared" si="315"/>
        <v>0</v>
      </c>
      <c r="IK105" s="86">
        <f t="shared" si="315"/>
        <v>0</v>
      </c>
      <c r="IL105" s="86">
        <f t="shared" si="315"/>
        <v>0</v>
      </c>
      <c r="IM105" s="86">
        <f t="shared" si="315"/>
        <v>0</v>
      </c>
      <c r="IN105" s="86">
        <f t="shared" si="315"/>
        <v>0</v>
      </c>
      <c r="IO105" s="86">
        <f t="shared" si="315"/>
        <v>0</v>
      </c>
      <c r="IP105" s="86">
        <f t="shared" si="315"/>
        <v>0</v>
      </c>
      <c r="IQ105" s="86">
        <f t="shared" si="315"/>
        <v>0</v>
      </c>
      <c r="IR105" s="86">
        <f t="shared" si="315"/>
        <v>0</v>
      </c>
      <c r="IS105" s="86">
        <f t="shared" si="315"/>
        <v>0</v>
      </c>
      <c r="IT105" s="86">
        <f t="shared" si="315"/>
        <v>0</v>
      </c>
      <c r="IU105" s="86">
        <f t="shared" si="315"/>
        <v>0</v>
      </c>
      <c r="IV105" s="86">
        <f t="shared" si="315"/>
        <v>0</v>
      </c>
      <c r="IW105" s="86">
        <f t="shared" si="315"/>
        <v>0</v>
      </c>
      <c r="IX105" s="86">
        <f t="shared" si="315"/>
        <v>1</v>
      </c>
      <c r="IY105" s="86">
        <f t="shared" ref="IY105:LJ105" si="316">IF(IY88+IY89+IY90&gt;0,0,1)</f>
        <v>0</v>
      </c>
      <c r="IZ105" s="86">
        <f t="shared" si="316"/>
        <v>1</v>
      </c>
      <c r="JA105" s="86">
        <f t="shared" si="316"/>
        <v>0</v>
      </c>
      <c r="JB105" s="86">
        <f t="shared" si="316"/>
        <v>0</v>
      </c>
      <c r="JC105" s="86">
        <f t="shared" si="316"/>
        <v>0</v>
      </c>
      <c r="JD105" s="86">
        <f t="shared" si="316"/>
        <v>0</v>
      </c>
      <c r="JE105" s="86">
        <f t="shared" si="316"/>
        <v>1</v>
      </c>
      <c r="JF105" s="86">
        <f t="shared" si="316"/>
        <v>0</v>
      </c>
      <c r="JG105" s="86">
        <f t="shared" si="316"/>
        <v>0</v>
      </c>
      <c r="JH105" s="86">
        <f t="shared" si="316"/>
        <v>0</v>
      </c>
      <c r="JI105" s="86">
        <f t="shared" si="316"/>
        <v>0</v>
      </c>
      <c r="JJ105" s="86">
        <f t="shared" si="316"/>
        <v>0</v>
      </c>
      <c r="JK105" s="86">
        <f t="shared" si="316"/>
        <v>0</v>
      </c>
      <c r="JL105" s="86">
        <f t="shared" si="316"/>
        <v>0</v>
      </c>
      <c r="JM105" s="86">
        <f t="shared" si="316"/>
        <v>0</v>
      </c>
      <c r="JN105" s="86">
        <f t="shared" si="316"/>
        <v>0</v>
      </c>
      <c r="JO105" s="86">
        <f t="shared" si="316"/>
        <v>0</v>
      </c>
      <c r="JP105" s="86">
        <f t="shared" si="316"/>
        <v>0</v>
      </c>
      <c r="JQ105" s="86">
        <f t="shared" si="316"/>
        <v>0</v>
      </c>
      <c r="JR105" s="86">
        <f t="shared" si="316"/>
        <v>0</v>
      </c>
      <c r="JS105" s="86">
        <f t="shared" si="316"/>
        <v>0</v>
      </c>
      <c r="JT105" s="86">
        <f t="shared" si="316"/>
        <v>0</v>
      </c>
      <c r="JU105" s="86">
        <f t="shared" si="316"/>
        <v>0</v>
      </c>
      <c r="JV105" s="86">
        <f t="shared" si="316"/>
        <v>0</v>
      </c>
      <c r="JW105" s="86">
        <f t="shared" si="316"/>
        <v>0</v>
      </c>
      <c r="JX105" s="86">
        <f t="shared" si="316"/>
        <v>0</v>
      </c>
      <c r="JY105" s="86">
        <f t="shared" si="316"/>
        <v>0</v>
      </c>
      <c r="JZ105" s="86">
        <f t="shared" si="316"/>
        <v>0</v>
      </c>
      <c r="KA105" s="86">
        <f t="shared" si="316"/>
        <v>0</v>
      </c>
      <c r="KB105" s="86">
        <f t="shared" si="316"/>
        <v>0</v>
      </c>
      <c r="KC105" s="86">
        <f t="shared" si="316"/>
        <v>0</v>
      </c>
      <c r="KD105" s="86">
        <f t="shared" si="316"/>
        <v>0</v>
      </c>
      <c r="KE105" s="86">
        <f t="shared" si="316"/>
        <v>0</v>
      </c>
      <c r="KF105" s="86">
        <f t="shared" si="316"/>
        <v>0</v>
      </c>
      <c r="KG105" s="86">
        <f t="shared" si="316"/>
        <v>0</v>
      </c>
      <c r="KH105" s="86">
        <f t="shared" si="316"/>
        <v>0</v>
      </c>
      <c r="KI105" s="86">
        <f t="shared" si="316"/>
        <v>0</v>
      </c>
      <c r="KJ105" s="86">
        <f t="shared" si="316"/>
        <v>0</v>
      </c>
      <c r="KK105" s="86">
        <f t="shared" si="316"/>
        <v>0</v>
      </c>
      <c r="KL105" s="86">
        <f t="shared" si="316"/>
        <v>0</v>
      </c>
      <c r="KM105" s="86">
        <f t="shared" si="316"/>
        <v>0</v>
      </c>
      <c r="KN105" s="86">
        <f t="shared" si="316"/>
        <v>0</v>
      </c>
      <c r="KO105" s="86">
        <f t="shared" si="316"/>
        <v>0</v>
      </c>
      <c r="KP105" s="86">
        <f t="shared" si="316"/>
        <v>0</v>
      </c>
      <c r="KQ105" s="86">
        <f t="shared" si="316"/>
        <v>0</v>
      </c>
      <c r="KR105" s="86">
        <f t="shared" si="316"/>
        <v>0</v>
      </c>
      <c r="KS105" s="86">
        <f t="shared" si="316"/>
        <v>0</v>
      </c>
      <c r="KT105" s="86">
        <f t="shared" si="316"/>
        <v>0</v>
      </c>
      <c r="KU105" s="86">
        <f t="shared" si="316"/>
        <v>0</v>
      </c>
      <c r="KV105" s="86">
        <f t="shared" si="316"/>
        <v>0</v>
      </c>
      <c r="KW105" s="86">
        <f t="shared" si="316"/>
        <v>0</v>
      </c>
      <c r="KX105" s="86">
        <f t="shared" si="316"/>
        <v>0</v>
      </c>
      <c r="KY105" s="86">
        <f t="shared" si="316"/>
        <v>0</v>
      </c>
      <c r="KZ105" s="86">
        <f t="shared" si="316"/>
        <v>0</v>
      </c>
      <c r="LA105" s="86">
        <f t="shared" si="316"/>
        <v>0</v>
      </c>
      <c r="LB105" s="86">
        <f t="shared" si="316"/>
        <v>0</v>
      </c>
      <c r="LC105" s="86">
        <f t="shared" si="316"/>
        <v>0</v>
      </c>
      <c r="LD105" s="86">
        <f t="shared" si="316"/>
        <v>0</v>
      </c>
      <c r="LE105" s="86">
        <f t="shared" si="316"/>
        <v>0</v>
      </c>
      <c r="LF105" s="86">
        <f t="shared" si="316"/>
        <v>0</v>
      </c>
      <c r="LG105" s="86">
        <f t="shared" si="316"/>
        <v>0</v>
      </c>
      <c r="LH105" s="86">
        <f t="shared" si="316"/>
        <v>0</v>
      </c>
      <c r="LI105" s="86">
        <f t="shared" si="316"/>
        <v>0</v>
      </c>
      <c r="LJ105" s="86">
        <f t="shared" si="316"/>
        <v>0</v>
      </c>
      <c r="LK105" s="86">
        <f t="shared" ref="LK105:NV105" si="317">IF(LK88+LK89+LK90&gt;0,0,1)</f>
        <v>0</v>
      </c>
      <c r="LL105" s="86">
        <f t="shared" si="317"/>
        <v>0</v>
      </c>
      <c r="LM105" s="86">
        <f t="shared" si="317"/>
        <v>0</v>
      </c>
      <c r="LN105" s="86">
        <f t="shared" si="317"/>
        <v>0</v>
      </c>
      <c r="LO105" s="86">
        <f t="shared" si="317"/>
        <v>0</v>
      </c>
      <c r="LP105" s="86">
        <f t="shared" si="317"/>
        <v>0</v>
      </c>
      <c r="LQ105" s="86">
        <f t="shared" si="317"/>
        <v>0</v>
      </c>
      <c r="LR105" s="86">
        <f t="shared" si="317"/>
        <v>0</v>
      </c>
      <c r="LS105" s="86">
        <f t="shared" si="317"/>
        <v>1</v>
      </c>
      <c r="LT105" s="86">
        <f t="shared" si="317"/>
        <v>0</v>
      </c>
      <c r="LU105" s="86">
        <f t="shared" si="317"/>
        <v>1</v>
      </c>
      <c r="LV105" s="86">
        <f t="shared" si="317"/>
        <v>0</v>
      </c>
      <c r="LW105" s="86">
        <f t="shared" si="317"/>
        <v>0</v>
      </c>
      <c r="LX105" s="86">
        <f t="shared" si="317"/>
        <v>0</v>
      </c>
      <c r="LY105" s="86">
        <f t="shared" si="317"/>
        <v>0</v>
      </c>
      <c r="LZ105" s="86">
        <f t="shared" si="317"/>
        <v>0</v>
      </c>
      <c r="MA105" s="86">
        <f t="shared" si="317"/>
        <v>0</v>
      </c>
      <c r="MB105" s="86">
        <f t="shared" si="317"/>
        <v>0</v>
      </c>
      <c r="MC105" s="86">
        <f t="shared" si="317"/>
        <v>0</v>
      </c>
      <c r="MD105" s="86">
        <f t="shared" si="317"/>
        <v>0</v>
      </c>
      <c r="ME105" s="86">
        <f t="shared" si="317"/>
        <v>0</v>
      </c>
      <c r="MF105" s="86">
        <f t="shared" si="317"/>
        <v>0</v>
      </c>
      <c r="MG105" s="86">
        <f t="shared" si="317"/>
        <v>0</v>
      </c>
      <c r="MH105" s="86">
        <f t="shared" si="317"/>
        <v>0</v>
      </c>
      <c r="MI105" s="86">
        <f t="shared" si="317"/>
        <v>0</v>
      </c>
      <c r="MJ105" s="86">
        <f t="shared" si="317"/>
        <v>0</v>
      </c>
      <c r="MK105" s="86">
        <f t="shared" si="317"/>
        <v>0</v>
      </c>
      <c r="ML105" s="86">
        <f t="shared" si="317"/>
        <v>0</v>
      </c>
      <c r="MM105" s="86">
        <f t="shared" si="317"/>
        <v>0</v>
      </c>
      <c r="MN105" s="86">
        <f t="shared" si="317"/>
        <v>0</v>
      </c>
      <c r="MO105" s="86">
        <f t="shared" si="317"/>
        <v>0</v>
      </c>
      <c r="MP105" s="86">
        <f t="shared" si="317"/>
        <v>0</v>
      </c>
      <c r="MQ105" s="86">
        <f t="shared" si="317"/>
        <v>0</v>
      </c>
      <c r="MR105" s="86">
        <f t="shared" si="317"/>
        <v>0</v>
      </c>
      <c r="MS105" s="86">
        <f t="shared" si="317"/>
        <v>0</v>
      </c>
      <c r="MT105" s="86">
        <f t="shared" si="317"/>
        <v>0</v>
      </c>
      <c r="MU105" s="86">
        <f t="shared" si="317"/>
        <v>0</v>
      </c>
      <c r="MV105" s="86">
        <f t="shared" si="317"/>
        <v>0</v>
      </c>
      <c r="MW105" s="86">
        <f t="shared" si="317"/>
        <v>0</v>
      </c>
      <c r="MX105" s="86">
        <f t="shared" si="317"/>
        <v>0</v>
      </c>
      <c r="MY105" s="86">
        <f t="shared" si="317"/>
        <v>0</v>
      </c>
      <c r="MZ105" s="86">
        <f t="shared" si="317"/>
        <v>0</v>
      </c>
      <c r="NA105" s="86">
        <f t="shared" si="317"/>
        <v>0</v>
      </c>
      <c r="NB105" s="86">
        <f t="shared" si="317"/>
        <v>0</v>
      </c>
      <c r="NC105" s="86">
        <f t="shared" si="317"/>
        <v>0</v>
      </c>
      <c r="ND105" s="86">
        <f t="shared" si="317"/>
        <v>0</v>
      </c>
      <c r="NE105" s="86">
        <f t="shared" si="317"/>
        <v>0</v>
      </c>
      <c r="NF105" s="86">
        <f t="shared" si="317"/>
        <v>0</v>
      </c>
      <c r="NG105" s="86">
        <f t="shared" si="317"/>
        <v>0</v>
      </c>
      <c r="NH105" s="86">
        <f t="shared" si="317"/>
        <v>0</v>
      </c>
      <c r="NI105" s="86">
        <f t="shared" si="317"/>
        <v>0</v>
      </c>
      <c r="NJ105" s="86">
        <f t="shared" si="317"/>
        <v>0</v>
      </c>
      <c r="NK105" s="86">
        <f t="shared" si="317"/>
        <v>0</v>
      </c>
      <c r="NL105" s="86">
        <f t="shared" si="317"/>
        <v>0</v>
      </c>
      <c r="NM105" s="86">
        <f t="shared" si="317"/>
        <v>0</v>
      </c>
      <c r="NN105" s="86">
        <f t="shared" si="317"/>
        <v>0</v>
      </c>
      <c r="NO105" s="86">
        <f t="shared" si="317"/>
        <v>0</v>
      </c>
      <c r="NP105" s="86">
        <f t="shared" si="317"/>
        <v>0</v>
      </c>
      <c r="NQ105" s="86">
        <f t="shared" si="317"/>
        <v>0</v>
      </c>
      <c r="NR105" s="86">
        <f t="shared" si="317"/>
        <v>0</v>
      </c>
      <c r="NS105" s="86">
        <f t="shared" si="317"/>
        <v>0</v>
      </c>
      <c r="NT105" s="86">
        <f t="shared" si="317"/>
        <v>0</v>
      </c>
      <c r="NU105" s="86">
        <f t="shared" si="317"/>
        <v>0</v>
      </c>
      <c r="NV105" s="86">
        <f t="shared" si="317"/>
        <v>0</v>
      </c>
      <c r="NW105" s="86">
        <f t="shared" ref="NW105:QH105" si="318">IF(NW88+NW89+NW90&gt;0,0,1)</f>
        <v>0</v>
      </c>
      <c r="NX105" s="86">
        <f t="shared" si="318"/>
        <v>0</v>
      </c>
      <c r="NY105" s="86">
        <f t="shared" si="318"/>
        <v>0</v>
      </c>
      <c r="NZ105" s="86">
        <f t="shared" si="318"/>
        <v>0</v>
      </c>
      <c r="OA105" s="86">
        <f t="shared" si="318"/>
        <v>0</v>
      </c>
      <c r="OB105" s="86">
        <f t="shared" si="318"/>
        <v>0</v>
      </c>
      <c r="OC105" s="86">
        <f t="shared" si="318"/>
        <v>0</v>
      </c>
      <c r="OD105" s="86">
        <f t="shared" si="318"/>
        <v>0</v>
      </c>
      <c r="OE105" s="86">
        <f t="shared" si="318"/>
        <v>0</v>
      </c>
      <c r="OF105" s="86">
        <f t="shared" si="318"/>
        <v>0</v>
      </c>
      <c r="OG105" s="86">
        <f t="shared" si="318"/>
        <v>0</v>
      </c>
      <c r="OH105" s="86">
        <f t="shared" si="318"/>
        <v>0</v>
      </c>
      <c r="OI105" s="86">
        <f t="shared" si="318"/>
        <v>0</v>
      </c>
      <c r="OJ105" s="86">
        <f t="shared" si="318"/>
        <v>0</v>
      </c>
      <c r="OK105" s="86">
        <f t="shared" si="318"/>
        <v>0</v>
      </c>
      <c r="OL105" s="86">
        <f t="shared" si="318"/>
        <v>0</v>
      </c>
      <c r="OM105" s="86">
        <f t="shared" si="318"/>
        <v>0</v>
      </c>
      <c r="ON105" s="86">
        <f t="shared" si="318"/>
        <v>0</v>
      </c>
      <c r="OO105" s="86">
        <f t="shared" si="318"/>
        <v>0</v>
      </c>
      <c r="OP105" s="86">
        <f t="shared" si="318"/>
        <v>0</v>
      </c>
      <c r="OQ105" s="86">
        <f t="shared" si="318"/>
        <v>0</v>
      </c>
      <c r="OR105" s="86">
        <f t="shared" si="318"/>
        <v>0</v>
      </c>
      <c r="OS105" s="86">
        <f t="shared" si="318"/>
        <v>0</v>
      </c>
      <c r="OT105" s="86">
        <f t="shared" si="318"/>
        <v>0</v>
      </c>
      <c r="OU105" s="86">
        <f t="shared" si="318"/>
        <v>0</v>
      </c>
      <c r="OV105" s="86">
        <f t="shared" si="318"/>
        <v>0</v>
      </c>
      <c r="OW105" s="86">
        <f t="shared" si="318"/>
        <v>0</v>
      </c>
      <c r="OX105" s="86">
        <f t="shared" si="318"/>
        <v>0</v>
      </c>
      <c r="OY105" s="86">
        <f t="shared" si="318"/>
        <v>0</v>
      </c>
      <c r="OZ105" s="86">
        <f t="shared" si="318"/>
        <v>0</v>
      </c>
      <c r="PA105" s="86">
        <f t="shared" si="318"/>
        <v>0</v>
      </c>
      <c r="PB105" s="86">
        <f t="shared" si="318"/>
        <v>0</v>
      </c>
      <c r="PC105" s="86">
        <f t="shared" si="318"/>
        <v>0</v>
      </c>
      <c r="PD105" s="86">
        <f t="shared" si="318"/>
        <v>0</v>
      </c>
      <c r="PE105" s="86">
        <f t="shared" si="318"/>
        <v>0</v>
      </c>
      <c r="PF105" s="86">
        <f t="shared" si="318"/>
        <v>0</v>
      </c>
      <c r="PG105" s="86">
        <f t="shared" si="318"/>
        <v>0</v>
      </c>
      <c r="PH105" s="86">
        <f t="shared" si="318"/>
        <v>0</v>
      </c>
      <c r="PI105" s="86">
        <f t="shared" si="318"/>
        <v>0</v>
      </c>
      <c r="PJ105" s="86">
        <f t="shared" si="318"/>
        <v>0</v>
      </c>
      <c r="PK105" s="86">
        <f t="shared" si="318"/>
        <v>0</v>
      </c>
      <c r="PL105" s="86">
        <f t="shared" si="318"/>
        <v>0</v>
      </c>
      <c r="PM105" s="86">
        <f t="shared" si="318"/>
        <v>0</v>
      </c>
      <c r="PN105" s="86">
        <f t="shared" si="318"/>
        <v>0</v>
      </c>
      <c r="PO105" s="86">
        <f t="shared" si="318"/>
        <v>0</v>
      </c>
      <c r="PP105" s="86">
        <f t="shared" si="318"/>
        <v>0</v>
      </c>
      <c r="PQ105" s="86">
        <f t="shared" si="318"/>
        <v>0</v>
      </c>
      <c r="PR105" s="86">
        <f t="shared" si="318"/>
        <v>0</v>
      </c>
      <c r="PS105" s="86">
        <f t="shared" si="318"/>
        <v>0</v>
      </c>
      <c r="PT105" s="86">
        <f t="shared" si="318"/>
        <v>0</v>
      </c>
      <c r="PU105" s="86">
        <f t="shared" si="318"/>
        <v>0</v>
      </c>
      <c r="PV105" s="86">
        <f t="shared" si="318"/>
        <v>0</v>
      </c>
      <c r="PW105" s="86">
        <f t="shared" si="318"/>
        <v>0</v>
      </c>
      <c r="PX105" s="86">
        <f t="shared" si="318"/>
        <v>0</v>
      </c>
      <c r="PY105" s="86">
        <f t="shared" si="318"/>
        <v>0</v>
      </c>
      <c r="PZ105" s="86">
        <f t="shared" si="318"/>
        <v>0</v>
      </c>
      <c r="QA105" s="86">
        <f t="shared" si="318"/>
        <v>0</v>
      </c>
      <c r="QB105" s="86">
        <f t="shared" si="318"/>
        <v>0</v>
      </c>
      <c r="QC105" s="86">
        <f t="shared" si="318"/>
        <v>0</v>
      </c>
      <c r="QD105" s="86">
        <f t="shared" si="318"/>
        <v>0</v>
      </c>
      <c r="QE105" s="86">
        <f t="shared" si="318"/>
        <v>0</v>
      </c>
      <c r="QF105" s="86">
        <f t="shared" si="318"/>
        <v>0</v>
      </c>
      <c r="QG105" s="86">
        <f t="shared" si="318"/>
        <v>0</v>
      </c>
      <c r="QH105" s="86">
        <f t="shared" si="318"/>
        <v>0</v>
      </c>
      <c r="QI105" s="86">
        <f t="shared" ref="QI105:ST105" si="319">IF(QI88+QI89+QI90&gt;0,0,1)</f>
        <v>0</v>
      </c>
      <c r="QJ105" s="86">
        <f t="shared" si="319"/>
        <v>0</v>
      </c>
      <c r="QK105" s="86">
        <f t="shared" si="319"/>
        <v>0</v>
      </c>
      <c r="QL105" s="86">
        <f t="shared" si="319"/>
        <v>0</v>
      </c>
      <c r="QM105" s="86">
        <f t="shared" si="319"/>
        <v>0</v>
      </c>
      <c r="QN105" s="86">
        <f t="shared" si="319"/>
        <v>0</v>
      </c>
      <c r="QO105" s="86">
        <f t="shared" si="319"/>
        <v>0</v>
      </c>
      <c r="QP105" s="86">
        <f t="shared" si="319"/>
        <v>0</v>
      </c>
      <c r="QQ105" s="86">
        <f t="shared" si="319"/>
        <v>0</v>
      </c>
      <c r="QR105" s="86">
        <f t="shared" si="319"/>
        <v>0</v>
      </c>
      <c r="QS105" s="86">
        <f t="shared" si="319"/>
        <v>0</v>
      </c>
      <c r="QT105" s="86">
        <f t="shared" si="319"/>
        <v>0</v>
      </c>
      <c r="QU105" s="86">
        <f t="shared" si="319"/>
        <v>0</v>
      </c>
      <c r="QV105" s="86">
        <f t="shared" si="319"/>
        <v>0</v>
      </c>
      <c r="QW105" s="86">
        <f t="shared" si="319"/>
        <v>0</v>
      </c>
      <c r="QX105" s="86">
        <f t="shared" si="319"/>
        <v>0</v>
      </c>
      <c r="QY105" s="86">
        <f t="shared" si="319"/>
        <v>0</v>
      </c>
      <c r="QZ105" s="86">
        <f t="shared" si="319"/>
        <v>0</v>
      </c>
      <c r="RA105" s="86">
        <f t="shared" si="319"/>
        <v>0</v>
      </c>
      <c r="RB105" s="86">
        <f t="shared" si="319"/>
        <v>0</v>
      </c>
      <c r="RC105" s="86">
        <f t="shared" si="319"/>
        <v>0</v>
      </c>
      <c r="RD105" s="86">
        <f t="shared" si="319"/>
        <v>0</v>
      </c>
      <c r="RE105" s="86">
        <f t="shared" si="319"/>
        <v>0</v>
      </c>
      <c r="RF105" s="86">
        <f t="shared" si="319"/>
        <v>0</v>
      </c>
      <c r="RG105" s="86">
        <f t="shared" si="319"/>
        <v>0</v>
      </c>
      <c r="RH105" s="86">
        <f t="shared" si="319"/>
        <v>0</v>
      </c>
      <c r="RI105" s="86">
        <f t="shared" si="319"/>
        <v>0</v>
      </c>
      <c r="RJ105" s="86">
        <f t="shared" si="319"/>
        <v>0</v>
      </c>
      <c r="RK105" s="86">
        <f t="shared" si="319"/>
        <v>0</v>
      </c>
      <c r="RL105" s="86">
        <f t="shared" si="319"/>
        <v>0</v>
      </c>
      <c r="RM105" s="86">
        <f t="shared" si="319"/>
        <v>0</v>
      </c>
      <c r="RN105" s="86">
        <f t="shared" si="319"/>
        <v>0</v>
      </c>
      <c r="RO105" s="86">
        <f t="shared" si="319"/>
        <v>0</v>
      </c>
      <c r="RP105" s="86">
        <f t="shared" si="319"/>
        <v>0</v>
      </c>
      <c r="RQ105" s="86">
        <f t="shared" si="319"/>
        <v>0</v>
      </c>
      <c r="RR105" s="86">
        <f t="shared" si="319"/>
        <v>0</v>
      </c>
      <c r="RS105" s="86">
        <f t="shared" si="319"/>
        <v>0</v>
      </c>
      <c r="RT105" s="86">
        <f t="shared" si="319"/>
        <v>0</v>
      </c>
      <c r="RU105" s="86">
        <f t="shared" si="319"/>
        <v>0</v>
      </c>
      <c r="RV105" s="86">
        <f t="shared" si="319"/>
        <v>0</v>
      </c>
      <c r="RW105" s="86">
        <f t="shared" si="319"/>
        <v>0</v>
      </c>
      <c r="RX105" s="86">
        <f t="shared" si="319"/>
        <v>0</v>
      </c>
      <c r="RY105" s="86">
        <f t="shared" si="319"/>
        <v>0</v>
      </c>
      <c r="RZ105" s="86">
        <f t="shared" si="319"/>
        <v>0</v>
      </c>
      <c r="SA105" s="86">
        <f t="shared" si="319"/>
        <v>0</v>
      </c>
      <c r="SB105" s="86">
        <f t="shared" si="319"/>
        <v>0</v>
      </c>
      <c r="SC105" s="86">
        <f t="shared" si="319"/>
        <v>0</v>
      </c>
      <c r="SD105" s="86">
        <f t="shared" si="319"/>
        <v>0</v>
      </c>
      <c r="SE105" s="86">
        <f t="shared" si="319"/>
        <v>0</v>
      </c>
      <c r="SF105" s="86">
        <f t="shared" si="319"/>
        <v>0</v>
      </c>
      <c r="SG105" s="86">
        <f t="shared" si="319"/>
        <v>0</v>
      </c>
      <c r="SH105" s="86">
        <f t="shared" si="319"/>
        <v>0</v>
      </c>
      <c r="SI105" s="86">
        <f t="shared" si="319"/>
        <v>0</v>
      </c>
      <c r="SJ105" s="86">
        <f t="shared" si="319"/>
        <v>0</v>
      </c>
      <c r="SK105" s="86">
        <f t="shared" si="319"/>
        <v>0</v>
      </c>
      <c r="SL105" s="86">
        <f t="shared" si="319"/>
        <v>0</v>
      </c>
      <c r="SM105" s="86">
        <f t="shared" si="319"/>
        <v>0</v>
      </c>
      <c r="SN105" s="86">
        <f t="shared" si="319"/>
        <v>0</v>
      </c>
      <c r="SO105" s="86">
        <f t="shared" si="319"/>
        <v>0</v>
      </c>
      <c r="SP105" s="86">
        <f t="shared" si="319"/>
        <v>0</v>
      </c>
      <c r="SQ105" s="86">
        <f t="shared" si="319"/>
        <v>0</v>
      </c>
      <c r="SR105" s="86">
        <f t="shared" si="319"/>
        <v>0</v>
      </c>
      <c r="SS105" s="86">
        <f t="shared" si="319"/>
        <v>0</v>
      </c>
      <c r="ST105" s="86">
        <f t="shared" si="319"/>
        <v>0</v>
      </c>
      <c r="SU105" s="86">
        <f t="shared" ref="SU105:VF105" si="320">IF(SU88+SU89+SU90&gt;0,0,1)</f>
        <v>0</v>
      </c>
      <c r="SV105" s="86">
        <f t="shared" si="320"/>
        <v>0</v>
      </c>
      <c r="SW105" s="86">
        <f t="shared" si="320"/>
        <v>0</v>
      </c>
      <c r="SX105" s="86">
        <f t="shared" si="320"/>
        <v>0</v>
      </c>
      <c r="SY105" s="86">
        <f t="shared" si="320"/>
        <v>0</v>
      </c>
      <c r="SZ105" s="86">
        <f t="shared" si="320"/>
        <v>0</v>
      </c>
      <c r="TA105" s="86">
        <f t="shared" si="320"/>
        <v>0</v>
      </c>
      <c r="TB105" s="86">
        <f t="shared" si="320"/>
        <v>0</v>
      </c>
      <c r="TC105" s="86">
        <f t="shared" si="320"/>
        <v>0</v>
      </c>
      <c r="TD105" s="86">
        <f t="shared" si="320"/>
        <v>0</v>
      </c>
      <c r="TE105" s="86">
        <f t="shared" si="320"/>
        <v>0</v>
      </c>
      <c r="TF105" s="86">
        <f t="shared" si="320"/>
        <v>0</v>
      </c>
      <c r="TG105" s="86">
        <f t="shared" si="320"/>
        <v>0</v>
      </c>
      <c r="TH105" s="86">
        <f t="shared" si="320"/>
        <v>0</v>
      </c>
      <c r="TI105" s="86">
        <f t="shared" si="320"/>
        <v>0</v>
      </c>
      <c r="TJ105" s="86">
        <f t="shared" si="320"/>
        <v>0</v>
      </c>
      <c r="TK105" s="86">
        <f t="shared" si="320"/>
        <v>0</v>
      </c>
      <c r="TL105" s="86">
        <f t="shared" si="320"/>
        <v>0</v>
      </c>
      <c r="TM105" s="86">
        <f t="shared" si="320"/>
        <v>0</v>
      </c>
      <c r="TN105" s="86">
        <f t="shared" si="320"/>
        <v>0</v>
      </c>
      <c r="TO105" s="86">
        <f t="shared" si="320"/>
        <v>0</v>
      </c>
      <c r="TP105" s="86">
        <f t="shared" si="320"/>
        <v>0</v>
      </c>
      <c r="TQ105" s="86">
        <f t="shared" si="320"/>
        <v>0</v>
      </c>
      <c r="TR105" s="86">
        <f t="shared" si="320"/>
        <v>0</v>
      </c>
      <c r="TS105" s="86">
        <f t="shared" si="320"/>
        <v>0</v>
      </c>
      <c r="TT105" s="86">
        <f t="shared" si="320"/>
        <v>0</v>
      </c>
      <c r="TU105" s="86">
        <f t="shared" si="320"/>
        <v>0</v>
      </c>
      <c r="TV105" s="86">
        <f t="shared" si="320"/>
        <v>0</v>
      </c>
      <c r="TW105" s="86">
        <f t="shared" si="320"/>
        <v>0</v>
      </c>
      <c r="TX105" s="86">
        <f t="shared" si="320"/>
        <v>0</v>
      </c>
      <c r="TY105" s="86">
        <f t="shared" si="320"/>
        <v>0</v>
      </c>
      <c r="TZ105" s="86">
        <f t="shared" si="320"/>
        <v>0</v>
      </c>
      <c r="UA105" s="86">
        <f t="shared" si="320"/>
        <v>0</v>
      </c>
      <c r="UB105" s="86">
        <f t="shared" si="320"/>
        <v>0</v>
      </c>
      <c r="UC105" s="86">
        <f t="shared" si="320"/>
        <v>0</v>
      </c>
      <c r="UD105" s="86">
        <f t="shared" si="320"/>
        <v>0</v>
      </c>
      <c r="UE105" s="86">
        <f t="shared" si="320"/>
        <v>0</v>
      </c>
      <c r="UF105" s="86">
        <f t="shared" si="320"/>
        <v>0</v>
      </c>
      <c r="UG105" s="86">
        <f t="shared" si="320"/>
        <v>0</v>
      </c>
      <c r="UH105" s="86">
        <f t="shared" si="320"/>
        <v>0</v>
      </c>
      <c r="UI105" s="86">
        <f t="shared" si="320"/>
        <v>0</v>
      </c>
      <c r="UJ105" s="86">
        <f t="shared" si="320"/>
        <v>0</v>
      </c>
      <c r="UK105" s="86">
        <f t="shared" si="320"/>
        <v>0</v>
      </c>
      <c r="UL105" s="86">
        <f t="shared" si="320"/>
        <v>0</v>
      </c>
      <c r="UM105" s="86">
        <f t="shared" si="320"/>
        <v>0</v>
      </c>
      <c r="UN105" s="86">
        <f t="shared" si="320"/>
        <v>0</v>
      </c>
      <c r="UO105" s="86">
        <f t="shared" si="320"/>
        <v>0</v>
      </c>
      <c r="UP105" s="86">
        <f t="shared" si="320"/>
        <v>1</v>
      </c>
      <c r="UQ105" s="86">
        <f t="shared" si="320"/>
        <v>0</v>
      </c>
      <c r="UR105" s="86">
        <f t="shared" si="320"/>
        <v>0</v>
      </c>
      <c r="US105" s="86">
        <f t="shared" si="320"/>
        <v>0</v>
      </c>
      <c r="UT105" s="86">
        <f t="shared" si="320"/>
        <v>0</v>
      </c>
      <c r="UU105" s="86">
        <f t="shared" si="320"/>
        <v>0</v>
      </c>
      <c r="UV105" s="86">
        <f t="shared" si="320"/>
        <v>0</v>
      </c>
      <c r="UW105" s="86">
        <f t="shared" si="320"/>
        <v>0</v>
      </c>
      <c r="UX105" s="86">
        <f t="shared" si="320"/>
        <v>0</v>
      </c>
      <c r="UY105" s="86">
        <f t="shared" si="320"/>
        <v>0</v>
      </c>
      <c r="UZ105" s="86">
        <f t="shared" si="320"/>
        <v>0</v>
      </c>
      <c r="VA105" s="86">
        <f t="shared" si="320"/>
        <v>0</v>
      </c>
      <c r="VB105" s="86">
        <f t="shared" si="320"/>
        <v>0</v>
      </c>
      <c r="VC105" s="86">
        <f t="shared" si="320"/>
        <v>0</v>
      </c>
      <c r="VD105" s="86">
        <f t="shared" si="320"/>
        <v>0</v>
      </c>
      <c r="VE105" s="86">
        <f t="shared" si="320"/>
        <v>0</v>
      </c>
      <c r="VF105" s="86">
        <f t="shared" si="320"/>
        <v>0</v>
      </c>
      <c r="VG105" s="86">
        <f t="shared" ref="VG105:XR105" si="321">IF(VG88+VG89+VG90&gt;0,0,1)</f>
        <v>0</v>
      </c>
      <c r="VH105" s="86">
        <f t="shared" si="321"/>
        <v>0</v>
      </c>
      <c r="VI105" s="86">
        <f t="shared" si="321"/>
        <v>0</v>
      </c>
      <c r="VJ105" s="86">
        <f t="shared" si="321"/>
        <v>0</v>
      </c>
      <c r="VK105" s="86">
        <f t="shared" si="321"/>
        <v>0</v>
      </c>
      <c r="VL105" s="86">
        <f t="shared" si="321"/>
        <v>0</v>
      </c>
      <c r="VM105" s="86">
        <f t="shared" si="321"/>
        <v>0</v>
      </c>
      <c r="VN105" s="86">
        <f t="shared" si="321"/>
        <v>0</v>
      </c>
      <c r="VO105" s="86">
        <f t="shared" si="321"/>
        <v>0</v>
      </c>
      <c r="VP105" s="86">
        <f t="shared" si="321"/>
        <v>0</v>
      </c>
      <c r="VQ105" s="86">
        <f t="shared" si="321"/>
        <v>0</v>
      </c>
      <c r="VR105" s="86">
        <f t="shared" si="321"/>
        <v>0</v>
      </c>
      <c r="VS105" s="86">
        <f t="shared" si="321"/>
        <v>0</v>
      </c>
      <c r="VT105" s="86">
        <f t="shared" si="321"/>
        <v>0</v>
      </c>
      <c r="VU105" s="86">
        <f t="shared" si="321"/>
        <v>0</v>
      </c>
      <c r="VV105" s="86">
        <f t="shared" si="321"/>
        <v>0</v>
      </c>
      <c r="VW105" s="86">
        <f t="shared" si="321"/>
        <v>0</v>
      </c>
      <c r="VX105" s="86">
        <f t="shared" si="321"/>
        <v>0</v>
      </c>
      <c r="VY105" s="86">
        <f t="shared" si="321"/>
        <v>0</v>
      </c>
      <c r="VZ105" s="86">
        <f t="shared" si="321"/>
        <v>0</v>
      </c>
      <c r="WA105" s="86">
        <f t="shared" si="321"/>
        <v>0</v>
      </c>
      <c r="WB105" s="86">
        <f t="shared" si="321"/>
        <v>0</v>
      </c>
      <c r="WC105" s="86">
        <f t="shared" si="321"/>
        <v>0</v>
      </c>
      <c r="WD105" s="86">
        <f t="shared" si="321"/>
        <v>0</v>
      </c>
      <c r="WE105" s="86">
        <f t="shared" si="321"/>
        <v>0</v>
      </c>
      <c r="WF105" s="86">
        <f t="shared" si="321"/>
        <v>0</v>
      </c>
      <c r="WG105" s="86">
        <f t="shared" si="321"/>
        <v>0</v>
      </c>
      <c r="WH105" s="86">
        <f t="shared" si="321"/>
        <v>0</v>
      </c>
      <c r="WI105" s="86">
        <f t="shared" si="321"/>
        <v>0</v>
      </c>
      <c r="WJ105" s="86">
        <f t="shared" si="321"/>
        <v>0</v>
      </c>
      <c r="WK105" s="86">
        <f t="shared" si="321"/>
        <v>0</v>
      </c>
      <c r="WL105" s="86">
        <f t="shared" si="321"/>
        <v>0</v>
      </c>
      <c r="WM105" s="86">
        <f t="shared" si="321"/>
        <v>0</v>
      </c>
      <c r="WN105" s="86">
        <f t="shared" si="321"/>
        <v>0</v>
      </c>
      <c r="WO105" s="86">
        <f t="shared" si="321"/>
        <v>0</v>
      </c>
      <c r="WP105" s="86">
        <f t="shared" si="321"/>
        <v>0</v>
      </c>
      <c r="WQ105" s="86">
        <f t="shared" si="321"/>
        <v>0</v>
      </c>
      <c r="WR105" s="86">
        <f t="shared" si="321"/>
        <v>0</v>
      </c>
      <c r="WS105" s="86">
        <f t="shared" si="321"/>
        <v>0</v>
      </c>
      <c r="WT105" s="86">
        <f t="shared" si="321"/>
        <v>0</v>
      </c>
      <c r="WU105" s="86">
        <f t="shared" si="321"/>
        <v>0</v>
      </c>
      <c r="WV105" s="86">
        <f t="shared" si="321"/>
        <v>0</v>
      </c>
      <c r="WW105" s="86">
        <f t="shared" si="321"/>
        <v>0</v>
      </c>
      <c r="WX105" s="86">
        <f t="shared" si="321"/>
        <v>0</v>
      </c>
      <c r="WY105" s="86">
        <f t="shared" si="321"/>
        <v>0</v>
      </c>
      <c r="WZ105" s="86">
        <f t="shared" si="321"/>
        <v>0</v>
      </c>
      <c r="XA105" s="86">
        <f t="shared" si="321"/>
        <v>0</v>
      </c>
      <c r="XB105" s="86">
        <f t="shared" si="321"/>
        <v>0</v>
      </c>
      <c r="XC105" s="86">
        <f t="shared" si="321"/>
        <v>0</v>
      </c>
      <c r="XD105" s="86">
        <f t="shared" si="321"/>
        <v>0</v>
      </c>
      <c r="XE105" s="86">
        <f t="shared" si="321"/>
        <v>0</v>
      </c>
      <c r="XF105" s="86">
        <f t="shared" si="321"/>
        <v>0</v>
      </c>
      <c r="XG105" s="86">
        <f t="shared" si="321"/>
        <v>0</v>
      </c>
      <c r="XH105" s="86">
        <f t="shared" si="321"/>
        <v>0</v>
      </c>
      <c r="XI105" s="86">
        <f t="shared" si="321"/>
        <v>0</v>
      </c>
      <c r="XJ105" s="86">
        <f t="shared" si="321"/>
        <v>0</v>
      </c>
      <c r="XK105" s="86">
        <f t="shared" si="321"/>
        <v>0</v>
      </c>
      <c r="XL105" s="86">
        <f t="shared" si="321"/>
        <v>0</v>
      </c>
      <c r="XM105" s="86">
        <f t="shared" si="321"/>
        <v>0</v>
      </c>
      <c r="XN105" s="86">
        <f t="shared" si="321"/>
        <v>0</v>
      </c>
      <c r="XO105" s="86">
        <f t="shared" si="321"/>
        <v>0</v>
      </c>
      <c r="XP105" s="86">
        <f t="shared" si="321"/>
        <v>0</v>
      </c>
      <c r="XQ105" s="86">
        <f t="shared" si="321"/>
        <v>0</v>
      </c>
      <c r="XR105" s="86">
        <f t="shared" si="321"/>
        <v>0</v>
      </c>
      <c r="XS105" s="86">
        <f t="shared" ref="XS105:YD105" si="322">IF(XS88+XS89+XS90&gt;0,0,1)</f>
        <v>0</v>
      </c>
      <c r="XT105" s="86">
        <f t="shared" si="322"/>
        <v>0</v>
      </c>
      <c r="XU105" s="86">
        <f t="shared" si="322"/>
        <v>0</v>
      </c>
      <c r="XV105" s="86">
        <f t="shared" si="322"/>
        <v>0</v>
      </c>
      <c r="XW105" s="86">
        <f t="shared" si="322"/>
        <v>0</v>
      </c>
      <c r="XX105" s="86">
        <f t="shared" si="322"/>
        <v>0</v>
      </c>
      <c r="XY105" s="86">
        <f t="shared" si="322"/>
        <v>0</v>
      </c>
      <c r="XZ105" s="86">
        <f t="shared" si="322"/>
        <v>0</v>
      </c>
      <c r="YA105" s="86">
        <f t="shared" si="322"/>
        <v>0</v>
      </c>
      <c r="YB105" s="86">
        <f t="shared" si="322"/>
        <v>0</v>
      </c>
      <c r="YC105" s="86">
        <f t="shared" si="322"/>
        <v>0</v>
      </c>
      <c r="YD105" s="86">
        <f t="shared" si="322"/>
        <v>1</v>
      </c>
      <c r="YE105" s="23"/>
    </row>
    <row r="106" spans="1:655" x14ac:dyDescent="0.55000000000000004">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c r="BN106" s="86"/>
      <c r="BO106" s="86"/>
      <c r="BP106" s="86"/>
      <c r="BQ106" s="86"/>
      <c r="BR106" s="86"/>
      <c r="BS106" s="86"/>
      <c r="BT106" s="86"/>
      <c r="BU106" s="86"/>
      <c r="BV106" s="86"/>
      <c r="BW106" s="86"/>
      <c r="BX106" s="86"/>
      <c r="BY106" s="86"/>
      <c r="BZ106" s="86"/>
      <c r="CA106" s="86"/>
      <c r="CB106" s="86"/>
      <c r="CC106" s="86"/>
      <c r="CD106" s="86"/>
      <c r="CE106" s="86"/>
      <c r="CF106" s="86"/>
      <c r="CG106" s="86"/>
      <c r="CH106" s="86"/>
      <c r="CI106" s="86"/>
      <c r="CJ106" s="86"/>
      <c r="CK106" s="86"/>
      <c r="CL106" s="86"/>
      <c r="CM106" s="86"/>
      <c r="CN106" s="86"/>
      <c r="CO106" s="86"/>
      <c r="CP106" s="86"/>
      <c r="CQ106" s="86"/>
      <c r="CR106" s="86"/>
      <c r="CS106" s="86"/>
      <c r="CT106" s="86"/>
      <c r="CU106" s="86"/>
      <c r="CV106" s="86"/>
      <c r="CW106" s="86"/>
      <c r="CX106" s="86"/>
      <c r="CY106" s="86"/>
      <c r="CZ106" s="86"/>
      <c r="DA106" s="86"/>
      <c r="DB106" s="86"/>
      <c r="DC106" s="86"/>
      <c r="DD106" s="86"/>
      <c r="DE106" s="86"/>
      <c r="DF106" s="86"/>
      <c r="DG106" s="86"/>
      <c r="DH106" s="86"/>
      <c r="DI106" s="86"/>
      <c r="DJ106" s="86"/>
      <c r="DK106" s="86"/>
      <c r="DL106" s="86"/>
      <c r="DM106" s="86"/>
      <c r="DN106" s="86"/>
      <c r="DO106" s="86"/>
      <c r="DP106" s="86"/>
      <c r="DQ106" s="86"/>
      <c r="DR106" s="86"/>
      <c r="DS106" s="86"/>
      <c r="DT106" s="86"/>
      <c r="DU106" s="86"/>
      <c r="DV106" s="86"/>
      <c r="DW106" s="86"/>
      <c r="DX106" s="86"/>
      <c r="DY106" s="86"/>
      <c r="DZ106" s="86"/>
      <c r="EA106" s="86"/>
      <c r="EB106" s="86"/>
      <c r="EC106" s="86"/>
      <c r="ED106" s="86"/>
      <c r="EE106" s="86"/>
      <c r="EF106" s="86"/>
      <c r="EG106" s="86"/>
      <c r="EH106" s="86"/>
      <c r="EI106" s="86"/>
      <c r="EJ106" s="86"/>
      <c r="EK106" s="86"/>
      <c r="EL106" s="86"/>
      <c r="EM106" s="86"/>
      <c r="EN106" s="86"/>
      <c r="EO106" s="86"/>
      <c r="EP106" s="86"/>
      <c r="EQ106" s="86"/>
      <c r="ER106" s="86"/>
      <c r="ES106" s="86"/>
      <c r="ET106" s="86"/>
      <c r="EU106" s="86"/>
      <c r="EV106" s="86"/>
      <c r="EW106" s="86"/>
      <c r="EX106" s="86"/>
      <c r="EY106" s="86"/>
      <c r="EZ106" s="86"/>
      <c r="FA106" s="86"/>
      <c r="FB106" s="86"/>
      <c r="FC106" s="86"/>
      <c r="FD106" s="86"/>
      <c r="FE106" s="86"/>
      <c r="FF106" s="86"/>
      <c r="FG106" s="86"/>
      <c r="FH106" s="86"/>
      <c r="FI106" s="86"/>
      <c r="FJ106" s="86"/>
      <c r="FK106" s="86"/>
      <c r="FL106" s="86"/>
      <c r="FM106" s="86"/>
      <c r="FN106" s="86"/>
      <c r="FO106" s="86"/>
      <c r="FP106" s="86"/>
      <c r="FQ106" s="86"/>
      <c r="FR106" s="86"/>
      <c r="FS106" s="86"/>
      <c r="FT106" s="86"/>
      <c r="FU106" s="86"/>
      <c r="FV106" s="86"/>
      <c r="FW106" s="86"/>
      <c r="FX106" s="86"/>
      <c r="FY106" s="86"/>
      <c r="FZ106" s="86"/>
      <c r="GA106" s="86"/>
      <c r="GB106" s="86"/>
      <c r="GC106" s="86"/>
      <c r="GD106" s="86"/>
      <c r="GE106" s="86"/>
      <c r="GF106" s="86"/>
      <c r="GG106" s="86"/>
      <c r="GH106" s="86"/>
      <c r="GI106" s="86"/>
      <c r="GJ106" s="86"/>
      <c r="GK106" s="86"/>
      <c r="GL106" s="86"/>
      <c r="GM106" s="86"/>
      <c r="GN106" s="86"/>
      <c r="GO106" s="86"/>
      <c r="GP106" s="86"/>
      <c r="GQ106" s="86"/>
      <c r="GR106" s="86"/>
      <c r="GS106" s="86"/>
      <c r="GT106" s="86"/>
      <c r="GU106" s="86"/>
      <c r="GV106" s="86"/>
      <c r="GW106" s="86"/>
      <c r="GX106" s="86"/>
      <c r="GY106" s="86"/>
      <c r="GZ106" s="86"/>
      <c r="HA106" s="86"/>
      <c r="HB106" s="86"/>
      <c r="HC106" s="86"/>
      <c r="HD106" s="86"/>
      <c r="HE106" s="86"/>
      <c r="HF106" s="86"/>
      <c r="HG106" s="86"/>
      <c r="HH106" s="86"/>
      <c r="HI106" s="86"/>
      <c r="HJ106" s="86"/>
      <c r="HK106" s="86"/>
      <c r="HL106" s="86"/>
      <c r="HM106" s="86"/>
      <c r="HN106" s="86"/>
      <c r="HO106" s="86"/>
      <c r="HP106" s="86"/>
      <c r="HQ106" s="86"/>
      <c r="HR106" s="86"/>
      <c r="HS106" s="86"/>
      <c r="HT106" s="86"/>
      <c r="HU106" s="86"/>
      <c r="HV106" s="86"/>
      <c r="HW106" s="86"/>
      <c r="HX106" s="86"/>
      <c r="HY106" s="86"/>
      <c r="HZ106" s="86"/>
      <c r="IA106" s="86"/>
      <c r="IB106" s="86"/>
      <c r="IC106" s="86"/>
      <c r="ID106" s="86"/>
      <c r="IE106" s="86"/>
      <c r="IF106" s="86"/>
      <c r="IG106" s="86"/>
      <c r="IH106" s="86"/>
      <c r="II106" s="86"/>
      <c r="IJ106" s="86"/>
      <c r="IK106" s="86"/>
      <c r="IL106" s="86"/>
      <c r="IM106" s="86"/>
      <c r="IN106" s="86"/>
      <c r="IO106" s="86"/>
      <c r="IP106" s="86"/>
      <c r="IQ106" s="86"/>
      <c r="IR106" s="86"/>
      <c r="IS106" s="86"/>
      <c r="IT106" s="86"/>
      <c r="IU106" s="86"/>
      <c r="IV106" s="86"/>
      <c r="IW106" s="86"/>
      <c r="IX106" s="86"/>
      <c r="IY106" s="86"/>
      <c r="IZ106" s="86"/>
      <c r="JA106" s="86"/>
      <c r="JB106" s="86"/>
      <c r="JC106" s="86"/>
      <c r="JD106" s="86"/>
      <c r="JE106" s="86"/>
      <c r="JF106" s="86"/>
      <c r="JG106" s="86"/>
      <c r="JH106" s="86"/>
      <c r="JI106" s="86"/>
      <c r="JJ106" s="86"/>
      <c r="JK106" s="86"/>
      <c r="JL106" s="86"/>
      <c r="JM106" s="86"/>
      <c r="JN106" s="86"/>
      <c r="JO106" s="86"/>
      <c r="JP106" s="86"/>
      <c r="JQ106" s="86"/>
      <c r="JR106" s="86"/>
      <c r="JS106" s="86"/>
      <c r="JT106" s="86"/>
      <c r="JU106" s="86"/>
      <c r="JV106" s="86"/>
      <c r="JW106" s="86"/>
      <c r="JX106" s="86"/>
      <c r="JY106" s="86"/>
      <c r="JZ106" s="86"/>
      <c r="KA106" s="86"/>
      <c r="KB106" s="86"/>
      <c r="KC106" s="86"/>
      <c r="KD106" s="86"/>
      <c r="KE106" s="86"/>
      <c r="KF106" s="86"/>
      <c r="KG106" s="86"/>
      <c r="KH106" s="86"/>
      <c r="KI106" s="86"/>
      <c r="KJ106" s="86"/>
      <c r="KK106" s="86"/>
      <c r="KL106" s="86"/>
      <c r="KM106" s="86"/>
      <c r="KN106" s="86"/>
      <c r="KO106" s="86"/>
      <c r="KP106" s="86"/>
      <c r="KQ106" s="86"/>
      <c r="KR106" s="86"/>
      <c r="KS106" s="86"/>
      <c r="KT106" s="86"/>
      <c r="KU106" s="86"/>
      <c r="KV106" s="86"/>
      <c r="KW106" s="86"/>
      <c r="KX106" s="86"/>
      <c r="KY106" s="86"/>
      <c r="KZ106" s="86"/>
      <c r="LA106" s="86"/>
      <c r="LB106" s="86"/>
      <c r="LC106" s="86"/>
      <c r="LD106" s="86"/>
      <c r="LE106" s="86"/>
      <c r="LF106" s="86"/>
      <c r="LG106" s="86"/>
      <c r="LH106" s="86"/>
      <c r="LI106" s="86"/>
      <c r="LJ106" s="86"/>
      <c r="LK106" s="86"/>
      <c r="LL106" s="86"/>
      <c r="LM106" s="86"/>
      <c r="LN106" s="86"/>
      <c r="LO106" s="86"/>
      <c r="LP106" s="86"/>
      <c r="LQ106" s="86"/>
      <c r="LR106" s="86"/>
      <c r="LS106" s="86"/>
      <c r="LT106" s="86"/>
      <c r="LU106" s="86"/>
      <c r="LV106" s="86"/>
      <c r="LW106" s="86"/>
      <c r="LX106" s="86"/>
      <c r="LY106" s="86"/>
      <c r="LZ106" s="86"/>
      <c r="MA106" s="86"/>
      <c r="MB106" s="86"/>
      <c r="MC106" s="86"/>
      <c r="MD106" s="86"/>
      <c r="ME106" s="86"/>
      <c r="MF106" s="86"/>
      <c r="MG106" s="86"/>
      <c r="MH106" s="86"/>
      <c r="MI106" s="86"/>
      <c r="MJ106" s="86"/>
      <c r="MK106" s="86"/>
      <c r="ML106" s="86"/>
      <c r="MM106" s="86"/>
      <c r="MN106" s="86"/>
      <c r="MO106" s="86"/>
      <c r="MP106" s="86"/>
      <c r="MQ106" s="86"/>
      <c r="MR106" s="86"/>
      <c r="MS106" s="86"/>
      <c r="MT106" s="86"/>
      <c r="MU106" s="86"/>
      <c r="MV106" s="86"/>
      <c r="MW106" s="86"/>
      <c r="MX106" s="86"/>
      <c r="MY106" s="86"/>
      <c r="MZ106" s="86"/>
      <c r="NA106" s="86"/>
      <c r="NB106" s="86"/>
      <c r="NC106" s="86"/>
      <c r="ND106" s="86"/>
      <c r="NE106" s="86"/>
      <c r="NF106" s="86"/>
      <c r="NG106" s="86"/>
      <c r="NH106" s="86"/>
      <c r="NI106" s="86"/>
      <c r="NJ106" s="86"/>
      <c r="NK106" s="86"/>
      <c r="NL106" s="86"/>
      <c r="NM106" s="86"/>
      <c r="NN106" s="86"/>
      <c r="NO106" s="86"/>
      <c r="NP106" s="86"/>
      <c r="NQ106" s="86"/>
      <c r="NR106" s="86"/>
      <c r="NS106" s="86"/>
      <c r="NT106" s="86"/>
      <c r="NU106" s="86"/>
      <c r="NV106" s="86"/>
      <c r="NW106" s="86"/>
      <c r="NX106" s="86"/>
      <c r="NY106" s="86"/>
      <c r="NZ106" s="86"/>
      <c r="OA106" s="86"/>
      <c r="OB106" s="86"/>
      <c r="OC106" s="86"/>
      <c r="OD106" s="86"/>
      <c r="OE106" s="86"/>
      <c r="OF106" s="86"/>
      <c r="OG106" s="86"/>
      <c r="OH106" s="86"/>
      <c r="OI106" s="86"/>
      <c r="OJ106" s="86"/>
      <c r="OK106" s="86"/>
      <c r="OL106" s="86"/>
      <c r="OM106" s="86"/>
      <c r="ON106" s="86"/>
      <c r="OO106" s="86"/>
      <c r="OP106" s="86"/>
      <c r="OQ106" s="86"/>
      <c r="OR106" s="86"/>
      <c r="OS106" s="86"/>
      <c r="OT106" s="86"/>
      <c r="OU106" s="86"/>
      <c r="OV106" s="86"/>
      <c r="OW106" s="86"/>
      <c r="OX106" s="86"/>
      <c r="OY106" s="86"/>
      <c r="OZ106" s="86"/>
      <c r="PA106" s="86"/>
      <c r="PB106" s="86"/>
      <c r="PC106" s="86"/>
      <c r="PD106" s="86"/>
      <c r="PE106" s="86"/>
      <c r="PF106" s="86"/>
      <c r="PG106" s="86"/>
      <c r="PH106" s="86"/>
      <c r="PI106" s="86"/>
      <c r="PJ106" s="86"/>
      <c r="PK106" s="86"/>
      <c r="PL106" s="86"/>
      <c r="PM106" s="86"/>
      <c r="PN106" s="86"/>
      <c r="PO106" s="86"/>
      <c r="PP106" s="86"/>
      <c r="PQ106" s="86"/>
      <c r="PR106" s="86"/>
      <c r="PS106" s="86"/>
      <c r="PT106" s="86"/>
      <c r="PU106" s="86"/>
      <c r="PV106" s="86"/>
      <c r="PW106" s="86"/>
      <c r="PX106" s="86"/>
      <c r="PY106" s="86"/>
      <c r="PZ106" s="86"/>
      <c r="QA106" s="86"/>
      <c r="QB106" s="86"/>
      <c r="QC106" s="86"/>
      <c r="QD106" s="86"/>
      <c r="QE106" s="86"/>
      <c r="QF106" s="86"/>
      <c r="QG106" s="86"/>
      <c r="QH106" s="86"/>
      <c r="QI106" s="86"/>
      <c r="QJ106" s="86"/>
      <c r="QK106" s="86"/>
      <c r="QL106" s="86"/>
      <c r="QM106" s="86"/>
      <c r="QN106" s="86"/>
      <c r="QO106" s="86"/>
      <c r="QP106" s="86"/>
      <c r="QQ106" s="86"/>
      <c r="QR106" s="86"/>
      <c r="QS106" s="86"/>
      <c r="QT106" s="86"/>
      <c r="QU106" s="86"/>
      <c r="QV106" s="86"/>
      <c r="QW106" s="86"/>
      <c r="QX106" s="86"/>
      <c r="QY106" s="86"/>
      <c r="QZ106" s="86"/>
      <c r="RA106" s="86"/>
      <c r="RB106" s="86"/>
      <c r="RC106" s="86"/>
      <c r="RD106" s="86"/>
      <c r="RE106" s="86"/>
      <c r="RF106" s="86"/>
      <c r="RG106" s="86"/>
      <c r="RH106" s="86"/>
      <c r="RI106" s="86"/>
      <c r="RJ106" s="86"/>
      <c r="RK106" s="86"/>
      <c r="RL106" s="86"/>
      <c r="RM106" s="86"/>
      <c r="RN106" s="86"/>
      <c r="RO106" s="86"/>
      <c r="RP106" s="86"/>
      <c r="RQ106" s="86"/>
      <c r="RR106" s="86"/>
      <c r="RS106" s="86"/>
      <c r="RT106" s="86"/>
      <c r="RU106" s="86"/>
      <c r="RV106" s="86"/>
      <c r="RW106" s="86"/>
      <c r="RX106" s="86"/>
      <c r="RY106" s="86"/>
      <c r="RZ106" s="86"/>
      <c r="SA106" s="86"/>
      <c r="SB106" s="86"/>
      <c r="SC106" s="86"/>
      <c r="SD106" s="86"/>
      <c r="SE106" s="86"/>
      <c r="SF106" s="86"/>
      <c r="SG106" s="86"/>
      <c r="SH106" s="86"/>
      <c r="SI106" s="86"/>
      <c r="SJ106" s="86"/>
      <c r="SK106" s="86"/>
      <c r="SL106" s="86"/>
      <c r="SM106" s="86"/>
      <c r="SN106" s="86"/>
      <c r="SO106" s="86"/>
      <c r="SP106" s="86"/>
      <c r="SQ106" s="86"/>
      <c r="SR106" s="86"/>
      <c r="SS106" s="86"/>
      <c r="ST106" s="86"/>
      <c r="SU106" s="86"/>
      <c r="SV106" s="86"/>
      <c r="SW106" s="86"/>
      <c r="SX106" s="86"/>
      <c r="SY106" s="86"/>
      <c r="SZ106" s="86"/>
      <c r="TA106" s="86"/>
      <c r="TB106" s="86"/>
      <c r="TC106" s="86"/>
      <c r="TD106" s="86"/>
      <c r="TE106" s="86"/>
      <c r="TF106" s="86"/>
      <c r="TG106" s="86"/>
      <c r="TH106" s="86"/>
      <c r="TI106" s="86"/>
      <c r="TJ106" s="86"/>
      <c r="TK106" s="86"/>
      <c r="TL106" s="86"/>
      <c r="TM106" s="86"/>
      <c r="TN106" s="86"/>
      <c r="TO106" s="86"/>
      <c r="TP106" s="86"/>
      <c r="TQ106" s="86"/>
      <c r="TR106" s="86"/>
      <c r="TS106" s="86"/>
      <c r="TT106" s="86"/>
      <c r="TU106" s="86"/>
      <c r="TV106" s="86"/>
      <c r="TW106" s="86"/>
      <c r="TX106" s="86"/>
      <c r="TY106" s="86"/>
      <c r="TZ106" s="86"/>
      <c r="UA106" s="86"/>
      <c r="UB106" s="86"/>
      <c r="UC106" s="86"/>
      <c r="UD106" s="86"/>
      <c r="UE106" s="86"/>
      <c r="UF106" s="86"/>
      <c r="UG106" s="86"/>
      <c r="UH106" s="86"/>
      <c r="UI106" s="86"/>
      <c r="UJ106" s="86"/>
      <c r="UK106" s="86"/>
      <c r="UL106" s="86"/>
      <c r="UM106" s="86"/>
      <c r="UN106" s="86"/>
      <c r="UO106" s="86"/>
      <c r="UP106" s="86"/>
      <c r="UQ106" s="86"/>
      <c r="UR106" s="86"/>
      <c r="US106" s="86"/>
      <c r="UT106" s="86"/>
      <c r="UU106" s="86"/>
      <c r="UV106" s="86"/>
      <c r="UW106" s="86"/>
      <c r="UX106" s="86"/>
      <c r="UY106" s="86"/>
      <c r="UZ106" s="86"/>
      <c r="VA106" s="86"/>
      <c r="VB106" s="86"/>
      <c r="VC106" s="86"/>
      <c r="VD106" s="86"/>
      <c r="VE106" s="86"/>
      <c r="VF106" s="86"/>
      <c r="VG106" s="86"/>
      <c r="VH106" s="86"/>
      <c r="VI106" s="86"/>
      <c r="VJ106" s="86"/>
      <c r="VK106" s="86"/>
      <c r="VL106" s="86"/>
      <c r="VM106" s="86"/>
      <c r="VN106" s="86"/>
      <c r="VO106" s="86"/>
      <c r="VP106" s="86"/>
      <c r="VQ106" s="86"/>
      <c r="VR106" s="86"/>
      <c r="VS106" s="86"/>
      <c r="VT106" s="86"/>
      <c r="VU106" s="86"/>
      <c r="VV106" s="86"/>
      <c r="VW106" s="86"/>
      <c r="VX106" s="86"/>
      <c r="VY106" s="86"/>
      <c r="VZ106" s="86"/>
      <c r="WA106" s="86"/>
      <c r="WB106" s="86"/>
      <c r="WC106" s="86"/>
      <c r="WD106" s="86"/>
      <c r="WE106" s="86"/>
      <c r="WF106" s="86"/>
      <c r="WG106" s="86"/>
      <c r="WH106" s="86"/>
      <c r="WI106" s="86"/>
      <c r="WJ106" s="86"/>
      <c r="WK106" s="86"/>
      <c r="WL106" s="86"/>
      <c r="WM106" s="86"/>
      <c r="WN106" s="86"/>
      <c r="WO106" s="86"/>
      <c r="WP106" s="86"/>
      <c r="WQ106" s="86"/>
      <c r="WR106" s="86"/>
      <c r="WS106" s="86"/>
      <c r="WT106" s="86"/>
      <c r="WU106" s="86"/>
      <c r="WV106" s="86"/>
      <c r="WW106" s="86"/>
      <c r="WX106" s="86"/>
      <c r="WY106" s="86"/>
      <c r="WZ106" s="86"/>
      <c r="XA106" s="86"/>
      <c r="XB106" s="86"/>
      <c r="XC106" s="86"/>
      <c r="XD106" s="86"/>
      <c r="XE106" s="86"/>
      <c r="XF106" s="86"/>
      <c r="XG106" s="86"/>
      <c r="XH106" s="86"/>
      <c r="XI106" s="86"/>
      <c r="XJ106" s="86"/>
      <c r="XK106" s="86"/>
      <c r="XL106" s="86"/>
      <c r="XM106" s="86"/>
      <c r="XN106" s="86"/>
      <c r="XO106" s="86"/>
      <c r="XP106" s="86"/>
      <c r="XQ106" s="86"/>
      <c r="XR106" s="86"/>
      <c r="XS106" s="86"/>
      <c r="XT106" s="86"/>
      <c r="XU106" s="86"/>
      <c r="XV106" s="86"/>
      <c r="XW106" s="86"/>
      <c r="XX106" s="86"/>
      <c r="XY106" s="86"/>
      <c r="XZ106" s="86"/>
      <c r="YA106" s="86"/>
      <c r="YB106" s="86"/>
      <c r="YC106" s="86"/>
      <c r="YD106" s="86"/>
      <c r="YE106" s="23"/>
    </row>
    <row r="107" spans="1:655" x14ac:dyDescent="0.55000000000000004">
      <c r="B107" s="86">
        <f>IF(B104+B105=2,1,0)</f>
        <v>0</v>
      </c>
      <c r="C107" s="86">
        <f t="shared" ref="C107:BN107" si="323">IF(C104+C105=2,1,0)</f>
        <v>0</v>
      </c>
      <c r="D107" s="86">
        <f t="shared" si="323"/>
        <v>0</v>
      </c>
      <c r="E107" s="86">
        <f t="shared" si="323"/>
        <v>0</v>
      </c>
      <c r="F107" s="86">
        <f t="shared" si="323"/>
        <v>0</v>
      </c>
      <c r="G107" s="86">
        <f t="shared" si="323"/>
        <v>0</v>
      </c>
      <c r="H107" s="86">
        <f t="shared" si="323"/>
        <v>0</v>
      </c>
      <c r="I107" s="86">
        <f t="shared" si="323"/>
        <v>0</v>
      </c>
      <c r="J107" s="86">
        <f t="shared" si="323"/>
        <v>0</v>
      </c>
      <c r="K107" s="86">
        <f t="shared" si="323"/>
        <v>0</v>
      </c>
      <c r="L107" s="86">
        <f t="shared" si="323"/>
        <v>0</v>
      </c>
      <c r="M107" s="86">
        <f t="shared" si="323"/>
        <v>0</v>
      </c>
      <c r="N107" s="86">
        <f t="shared" si="323"/>
        <v>0</v>
      </c>
      <c r="O107" s="86">
        <f t="shared" si="323"/>
        <v>0</v>
      </c>
      <c r="P107" s="86">
        <f t="shared" si="323"/>
        <v>0</v>
      </c>
      <c r="Q107" s="86">
        <f t="shared" si="323"/>
        <v>0</v>
      </c>
      <c r="R107" s="86">
        <f t="shared" si="323"/>
        <v>0</v>
      </c>
      <c r="S107" s="86">
        <f t="shared" si="323"/>
        <v>0</v>
      </c>
      <c r="T107" s="86">
        <f t="shared" si="323"/>
        <v>0</v>
      </c>
      <c r="U107" s="86">
        <f t="shared" si="323"/>
        <v>0</v>
      </c>
      <c r="V107" s="86">
        <f t="shared" si="323"/>
        <v>0</v>
      </c>
      <c r="W107" s="86">
        <f t="shared" si="323"/>
        <v>0</v>
      </c>
      <c r="X107" s="86">
        <f t="shared" si="323"/>
        <v>0</v>
      </c>
      <c r="Y107" s="86">
        <f t="shared" si="323"/>
        <v>0</v>
      </c>
      <c r="Z107" s="86">
        <f t="shared" si="323"/>
        <v>0</v>
      </c>
      <c r="AA107" s="86">
        <f t="shared" si="323"/>
        <v>0</v>
      </c>
      <c r="AB107" s="86">
        <f t="shared" si="323"/>
        <v>0</v>
      </c>
      <c r="AC107" s="86">
        <f t="shared" si="323"/>
        <v>0</v>
      </c>
      <c r="AD107" s="86">
        <f t="shared" si="323"/>
        <v>0</v>
      </c>
      <c r="AE107" s="86">
        <f t="shared" si="323"/>
        <v>0</v>
      </c>
      <c r="AF107" s="86">
        <f t="shared" si="323"/>
        <v>0</v>
      </c>
      <c r="AG107" s="86">
        <f t="shared" si="323"/>
        <v>0</v>
      </c>
      <c r="AH107" s="86">
        <f t="shared" si="323"/>
        <v>0</v>
      </c>
      <c r="AI107" s="86">
        <f t="shared" si="323"/>
        <v>0</v>
      </c>
      <c r="AJ107" s="86">
        <f t="shared" si="323"/>
        <v>0</v>
      </c>
      <c r="AK107" s="86">
        <f t="shared" si="323"/>
        <v>0</v>
      </c>
      <c r="AL107" s="86">
        <f t="shared" si="323"/>
        <v>0</v>
      </c>
      <c r="AM107" s="86">
        <f t="shared" si="323"/>
        <v>0</v>
      </c>
      <c r="AN107" s="86">
        <f t="shared" si="323"/>
        <v>0</v>
      </c>
      <c r="AO107" s="86">
        <f t="shared" si="323"/>
        <v>0</v>
      </c>
      <c r="AP107" s="86">
        <f t="shared" si="323"/>
        <v>0</v>
      </c>
      <c r="AQ107" s="86">
        <f t="shared" si="323"/>
        <v>0</v>
      </c>
      <c r="AR107" s="86">
        <f t="shared" si="323"/>
        <v>0</v>
      </c>
      <c r="AS107" s="86">
        <f t="shared" si="323"/>
        <v>0</v>
      </c>
      <c r="AT107" s="86">
        <f t="shared" si="323"/>
        <v>0</v>
      </c>
      <c r="AU107" s="86">
        <f t="shared" si="323"/>
        <v>0</v>
      </c>
      <c r="AV107" s="86">
        <f t="shared" si="323"/>
        <v>0</v>
      </c>
      <c r="AW107" s="86">
        <f t="shared" si="323"/>
        <v>0</v>
      </c>
      <c r="AX107" s="86">
        <f t="shared" si="323"/>
        <v>0</v>
      </c>
      <c r="AY107" s="86">
        <f t="shared" si="323"/>
        <v>0</v>
      </c>
      <c r="AZ107" s="86">
        <f t="shared" si="323"/>
        <v>0</v>
      </c>
      <c r="BA107" s="86">
        <f t="shared" si="323"/>
        <v>0</v>
      </c>
      <c r="BB107" s="86">
        <f t="shared" si="323"/>
        <v>0</v>
      </c>
      <c r="BC107" s="86">
        <f t="shared" si="323"/>
        <v>0</v>
      </c>
      <c r="BD107" s="86">
        <f t="shared" si="323"/>
        <v>0</v>
      </c>
      <c r="BE107" s="86">
        <f t="shared" si="323"/>
        <v>0</v>
      </c>
      <c r="BF107" s="86">
        <f t="shared" si="323"/>
        <v>0</v>
      </c>
      <c r="BG107" s="86">
        <f t="shared" si="323"/>
        <v>0</v>
      </c>
      <c r="BH107" s="86">
        <f t="shared" si="323"/>
        <v>0</v>
      </c>
      <c r="BI107" s="86">
        <f t="shared" si="323"/>
        <v>0</v>
      </c>
      <c r="BJ107" s="86">
        <f t="shared" si="323"/>
        <v>0</v>
      </c>
      <c r="BK107" s="86">
        <f t="shared" si="323"/>
        <v>0</v>
      </c>
      <c r="BL107" s="86">
        <f t="shared" si="323"/>
        <v>0</v>
      </c>
      <c r="BM107" s="86">
        <f t="shared" si="323"/>
        <v>0</v>
      </c>
      <c r="BN107" s="86">
        <f t="shared" si="323"/>
        <v>0</v>
      </c>
      <c r="BO107" s="86">
        <f t="shared" ref="BO107:DZ107" si="324">IF(BO104+BO105=2,1,0)</f>
        <v>0</v>
      </c>
      <c r="BP107" s="86">
        <f t="shared" si="324"/>
        <v>0</v>
      </c>
      <c r="BQ107" s="86">
        <f t="shared" si="324"/>
        <v>0</v>
      </c>
      <c r="BR107" s="86">
        <f t="shared" si="324"/>
        <v>0</v>
      </c>
      <c r="BS107" s="86">
        <f t="shared" si="324"/>
        <v>0</v>
      </c>
      <c r="BT107" s="86">
        <f t="shared" si="324"/>
        <v>0</v>
      </c>
      <c r="BU107" s="86">
        <f t="shared" si="324"/>
        <v>0</v>
      </c>
      <c r="BV107" s="86">
        <f t="shared" si="324"/>
        <v>0</v>
      </c>
      <c r="BW107" s="86">
        <f t="shared" si="324"/>
        <v>0</v>
      </c>
      <c r="BX107" s="86">
        <f t="shared" si="324"/>
        <v>0</v>
      </c>
      <c r="BY107" s="86">
        <f t="shared" si="324"/>
        <v>0</v>
      </c>
      <c r="BZ107" s="86">
        <f t="shared" si="324"/>
        <v>0</v>
      </c>
      <c r="CA107" s="86">
        <f t="shared" si="324"/>
        <v>0</v>
      </c>
      <c r="CB107" s="86">
        <f t="shared" si="324"/>
        <v>0</v>
      </c>
      <c r="CC107" s="86">
        <f t="shared" si="324"/>
        <v>0</v>
      </c>
      <c r="CD107" s="86">
        <f t="shared" si="324"/>
        <v>0</v>
      </c>
      <c r="CE107" s="86">
        <f t="shared" si="324"/>
        <v>0</v>
      </c>
      <c r="CF107" s="86">
        <f t="shared" si="324"/>
        <v>0</v>
      </c>
      <c r="CG107" s="86">
        <f t="shared" si="324"/>
        <v>0</v>
      </c>
      <c r="CH107" s="86">
        <f t="shared" si="324"/>
        <v>0</v>
      </c>
      <c r="CI107" s="86">
        <f t="shared" si="324"/>
        <v>0</v>
      </c>
      <c r="CJ107" s="86">
        <f t="shared" si="324"/>
        <v>0</v>
      </c>
      <c r="CK107" s="86">
        <f t="shared" si="324"/>
        <v>0</v>
      </c>
      <c r="CL107" s="86">
        <f t="shared" si="324"/>
        <v>0</v>
      </c>
      <c r="CM107" s="86">
        <f t="shared" si="324"/>
        <v>0</v>
      </c>
      <c r="CN107" s="86">
        <f t="shared" si="324"/>
        <v>0</v>
      </c>
      <c r="CO107" s="86">
        <f t="shared" si="324"/>
        <v>0</v>
      </c>
      <c r="CP107" s="86">
        <f t="shared" si="324"/>
        <v>0</v>
      </c>
      <c r="CQ107" s="86">
        <f t="shared" si="324"/>
        <v>0</v>
      </c>
      <c r="CR107" s="86">
        <f t="shared" si="324"/>
        <v>0</v>
      </c>
      <c r="CS107" s="86">
        <f t="shared" si="324"/>
        <v>0</v>
      </c>
      <c r="CT107" s="86">
        <f t="shared" si="324"/>
        <v>0</v>
      </c>
      <c r="CU107" s="86">
        <f t="shared" si="324"/>
        <v>0</v>
      </c>
      <c r="CV107" s="86">
        <f t="shared" si="324"/>
        <v>0</v>
      </c>
      <c r="CW107" s="86">
        <f t="shared" si="324"/>
        <v>0</v>
      </c>
      <c r="CX107" s="86">
        <f t="shared" si="324"/>
        <v>0</v>
      </c>
      <c r="CY107" s="86">
        <f t="shared" si="324"/>
        <v>0</v>
      </c>
      <c r="CZ107" s="86">
        <f t="shared" si="324"/>
        <v>0</v>
      </c>
      <c r="DA107" s="86">
        <f t="shared" si="324"/>
        <v>0</v>
      </c>
      <c r="DB107" s="86">
        <f t="shared" si="324"/>
        <v>0</v>
      </c>
      <c r="DC107" s="86">
        <f t="shared" si="324"/>
        <v>0</v>
      </c>
      <c r="DD107" s="86">
        <f t="shared" si="324"/>
        <v>0</v>
      </c>
      <c r="DE107" s="86">
        <f t="shared" si="324"/>
        <v>0</v>
      </c>
      <c r="DF107" s="86">
        <f t="shared" si="324"/>
        <v>0</v>
      </c>
      <c r="DG107" s="86">
        <f t="shared" si="324"/>
        <v>0</v>
      </c>
      <c r="DH107" s="86">
        <f t="shared" si="324"/>
        <v>0</v>
      </c>
      <c r="DI107" s="86">
        <f t="shared" si="324"/>
        <v>0</v>
      </c>
      <c r="DJ107" s="86">
        <f t="shared" si="324"/>
        <v>0</v>
      </c>
      <c r="DK107" s="86">
        <f t="shared" si="324"/>
        <v>0</v>
      </c>
      <c r="DL107" s="86">
        <f t="shared" si="324"/>
        <v>0</v>
      </c>
      <c r="DM107" s="86">
        <f t="shared" si="324"/>
        <v>0</v>
      </c>
      <c r="DN107" s="86">
        <f t="shared" si="324"/>
        <v>0</v>
      </c>
      <c r="DO107" s="86">
        <f t="shared" si="324"/>
        <v>0</v>
      </c>
      <c r="DP107" s="86">
        <f t="shared" si="324"/>
        <v>0</v>
      </c>
      <c r="DQ107" s="86">
        <f t="shared" si="324"/>
        <v>0</v>
      </c>
      <c r="DR107" s="86">
        <f t="shared" si="324"/>
        <v>0</v>
      </c>
      <c r="DS107" s="86">
        <f t="shared" si="324"/>
        <v>0</v>
      </c>
      <c r="DT107" s="86">
        <f t="shared" si="324"/>
        <v>0</v>
      </c>
      <c r="DU107" s="86">
        <f t="shared" si="324"/>
        <v>0</v>
      </c>
      <c r="DV107" s="86">
        <f t="shared" si="324"/>
        <v>0</v>
      </c>
      <c r="DW107" s="86">
        <f t="shared" si="324"/>
        <v>0</v>
      </c>
      <c r="DX107" s="86">
        <f t="shared" si="324"/>
        <v>0</v>
      </c>
      <c r="DY107" s="86">
        <f t="shared" si="324"/>
        <v>0</v>
      </c>
      <c r="DZ107" s="86">
        <f t="shared" si="324"/>
        <v>0</v>
      </c>
      <c r="EA107" s="86">
        <f t="shared" ref="EA107:GL107" si="325">IF(EA104+EA105=2,1,0)</f>
        <v>0</v>
      </c>
      <c r="EB107" s="86">
        <f t="shared" si="325"/>
        <v>0</v>
      </c>
      <c r="EC107" s="86">
        <f t="shared" si="325"/>
        <v>0</v>
      </c>
      <c r="ED107" s="86">
        <f t="shared" si="325"/>
        <v>0</v>
      </c>
      <c r="EE107" s="86">
        <f t="shared" si="325"/>
        <v>0</v>
      </c>
      <c r="EF107" s="86">
        <f t="shared" si="325"/>
        <v>0</v>
      </c>
      <c r="EG107" s="86">
        <f t="shared" si="325"/>
        <v>0</v>
      </c>
      <c r="EH107" s="86">
        <f t="shared" si="325"/>
        <v>0</v>
      </c>
      <c r="EI107" s="86">
        <f t="shared" si="325"/>
        <v>0</v>
      </c>
      <c r="EJ107" s="86">
        <f t="shared" si="325"/>
        <v>0</v>
      </c>
      <c r="EK107" s="86">
        <f t="shared" si="325"/>
        <v>0</v>
      </c>
      <c r="EL107" s="86">
        <f t="shared" si="325"/>
        <v>0</v>
      </c>
      <c r="EM107" s="86">
        <f t="shared" si="325"/>
        <v>0</v>
      </c>
      <c r="EN107" s="86">
        <f t="shared" si="325"/>
        <v>0</v>
      </c>
      <c r="EO107" s="86">
        <f t="shared" si="325"/>
        <v>0</v>
      </c>
      <c r="EP107" s="86">
        <f t="shared" si="325"/>
        <v>0</v>
      </c>
      <c r="EQ107" s="86">
        <f t="shared" si="325"/>
        <v>0</v>
      </c>
      <c r="ER107" s="86">
        <f t="shared" si="325"/>
        <v>0</v>
      </c>
      <c r="ES107" s="86">
        <f t="shared" si="325"/>
        <v>0</v>
      </c>
      <c r="ET107" s="86">
        <f t="shared" si="325"/>
        <v>0</v>
      </c>
      <c r="EU107" s="86">
        <f t="shared" si="325"/>
        <v>0</v>
      </c>
      <c r="EV107" s="86">
        <f t="shared" si="325"/>
        <v>0</v>
      </c>
      <c r="EW107" s="86">
        <f t="shared" si="325"/>
        <v>0</v>
      </c>
      <c r="EX107" s="86">
        <f t="shared" si="325"/>
        <v>0</v>
      </c>
      <c r="EY107" s="86">
        <f t="shared" si="325"/>
        <v>0</v>
      </c>
      <c r="EZ107" s="86">
        <f t="shared" si="325"/>
        <v>0</v>
      </c>
      <c r="FA107" s="86">
        <f t="shared" si="325"/>
        <v>0</v>
      </c>
      <c r="FB107" s="86">
        <f t="shared" si="325"/>
        <v>0</v>
      </c>
      <c r="FC107" s="86">
        <f t="shared" si="325"/>
        <v>0</v>
      </c>
      <c r="FD107" s="86">
        <f t="shared" si="325"/>
        <v>0</v>
      </c>
      <c r="FE107" s="86">
        <f t="shared" si="325"/>
        <v>0</v>
      </c>
      <c r="FF107" s="86">
        <f t="shared" si="325"/>
        <v>0</v>
      </c>
      <c r="FG107" s="86">
        <f t="shared" si="325"/>
        <v>0</v>
      </c>
      <c r="FH107" s="86">
        <f t="shared" si="325"/>
        <v>0</v>
      </c>
      <c r="FI107" s="86">
        <f t="shared" si="325"/>
        <v>0</v>
      </c>
      <c r="FJ107" s="86">
        <f t="shared" si="325"/>
        <v>0</v>
      </c>
      <c r="FK107" s="86">
        <f t="shared" si="325"/>
        <v>0</v>
      </c>
      <c r="FL107" s="86">
        <f t="shared" si="325"/>
        <v>0</v>
      </c>
      <c r="FM107" s="86">
        <f t="shared" si="325"/>
        <v>0</v>
      </c>
      <c r="FN107" s="86">
        <f t="shared" si="325"/>
        <v>0</v>
      </c>
      <c r="FO107" s="86">
        <f t="shared" si="325"/>
        <v>1</v>
      </c>
      <c r="FP107" s="86">
        <f t="shared" si="325"/>
        <v>0</v>
      </c>
      <c r="FQ107" s="86">
        <f t="shared" si="325"/>
        <v>0</v>
      </c>
      <c r="FR107" s="86">
        <f t="shared" si="325"/>
        <v>0</v>
      </c>
      <c r="FS107" s="86">
        <f t="shared" si="325"/>
        <v>0</v>
      </c>
      <c r="FT107" s="86">
        <f t="shared" si="325"/>
        <v>0</v>
      </c>
      <c r="FU107" s="86">
        <f t="shared" si="325"/>
        <v>0</v>
      </c>
      <c r="FV107" s="86">
        <f t="shared" si="325"/>
        <v>0</v>
      </c>
      <c r="FW107" s="86">
        <f t="shared" si="325"/>
        <v>0</v>
      </c>
      <c r="FX107" s="86">
        <f t="shared" si="325"/>
        <v>0</v>
      </c>
      <c r="FY107" s="86">
        <f t="shared" si="325"/>
        <v>0</v>
      </c>
      <c r="FZ107" s="86">
        <f t="shared" si="325"/>
        <v>0</v>
      </c>
      <c r="GA107" s="86">
        <f t="shared" si="325"/>
        <v>0</v>
      </c>
      <c r="GB107" s="86">
        <f t="shared" si="325"/>
        <v>0</v>
      </c>
      <c r="GC107" s="86">
        <f t="shared" si="325"/>
        <v>0</v>
      </c>
      <c r="GD107" s="86">
        <f t="shared" si="325"/>
        <v>0</v>
      </c>
      <c r="GE107" s="86">
        <f t="shared" si="325"/>
        <v>0</v>
      </c>
      <c r="GF107" s="86">
        <f t="shared" si="325"/>
        <v>0</v>
      </c>
      <c r="GG107" s="86">
        <f t="shared" si="325"/>
        <v>0</v>
      </c>
      <c r="GH107" s="86">
        <f t="shared" si="325"/>
        <v>0</v>
      </c>
      <c r="GI107" s="86">
        <f t="shared" si="325"/>
        <v>0</v>
      </c>
      <c r="GJ107" s="86">
        <f t="shared" si="325"/>
        <v>0</v>
      </c>
      <c r="GK107" s="86">
        <f t="shared" si="325"/>
        <v>0</v>
      </c>
      <c r="GL107" s="86">
        <f t="shared" si="325"/>
        <v>0</v>
      </c>
      <c r="GM107" s="86">
        <f t="shared" ref="GM107:IX107" si="326">IF(GM104+GM105=2,1,0)</f>
        <v>0</v>
      </c>
      <c r="GN107" s="86">
        <f t="shared" si="326"/>
        <v>0</v>
      </c>
      <c r="GO107" s="86">
        <f t="shared" si="326"/>
        <v>0</v>
      </c>
      <c r="GP107" s="86">
        <f t="shared" si="326"/>
        <v>0</v>
      </c>
      <c r="GQ107" s="86">
        <f t="shared" si="326"/>
        <v>0</v>
      </c>
      <c r="GR107" s="86">
        <f t="shared" si="326"/>
        <v>0</v>
      </c>
      <c r="GS107" s="86">
        <f t="shared" si="326"/>
        <v>0</v>
      </c>
      <c r="GT107" s="86">
        <f t="shared" si="326"/>
        <v>0</v>
      </c>
      <c r="GU107" s="86">
        <f t="shared" si="326"/>
        <v>0</v>
      </c>
      <c r="GV107" s="86">
        <f t="shared" si="326"/>
        <v>0</v>
      </c>
      <c r="GW107" s="86">
        <f t="shared" si="326"/>
        <v>0</v>
      </c>
      <c r="GX107" s="86">
        <f t="shared" si="326"/>
        <v>0</v>
      </c>
      <c r="GY107" s="86">
        <f t="shared" si="326"/>
        <v>0</v>
      </c>
      <c r="GZ107" s="86">
        <f t="shared" si="326"/>
        <v>0</v>
      </c>
      <c r="HA107" s="86">
        <f t="shared" si="326"/>
        <v>0</v>
      </c>
      <c r="HB107" s="86">
        <f t="shared" si="326"/>
        <v>0</v>
      </c>
      <c r="HC107" s="86">
        <f t="shared" si="326"/>
        <v>0</v>
      </c>
      <c r="HD107" s="86">
        <f t="shared" si="326"/>
        <v>0</v>
      </c>
      <c r="HE107" s="86">
        <f t="shared" si="326"/>
        <v>0</v>
      </c>
      <c r="HF107" s="86">
        <f t="shared" si="326"/>
        <v>0</v>
      </c>
      <c r="HG107" s="86">
        <f t="shared" si="326"/>
        <v>0</v>
      </c>
      <c r="HH107" s="86">
        <f t="shared" si="326"/>
        <v>0</v>
      </c>
      <c r="HI107" s="86">
        <f t="shared" si="326"/>
        <v>0</v>
      </c>
      <c r="HJ107" s="86">
        <f t="shared" si="326"/>
        <v>0</v>
      </c>
      <c r="HK107" s="86">
        <f t="shared" si="326"/>
        <v>0</v>
      </c>
      <c r="HL107" s="86">
        <f t="shared" si="326"/>
        <v>0</v>
      </c>
      <c r="HM107" s="86">
        <f t="shared" si="326"/>
        <v>0</v>
      </c>
      <c r="HN107" s="86">
        <f t="shared" si="326"/>
        <v>0</v>
      </c>
      <c r="HO107" s="86">
        <f t="shared" si="326"/>
        <v>0</v>
      </c>
      <c r="HP107" s="86">
        <f t="shared" si="326"/>
        <v>0</v>
      </c>
      <c r="HQ107" s="86">
        <f t="shared" si="326"/>
        <v>0</v>
      </c>
      <c r="HR107" s="86">
        <f t="shared" si="326"/>
        <v>0</v>
      </c>
      <c r="HS107" s="86">
        <f t="shared" si="326"/>
        <v>0</v>
      </c>
      <c r="HT107" s="86">
        <f t="shared" si="326"/>
        <v>0</v>
      </c>
      <c r="HU107" s="86">
        <f t="shared" si="326"/>
        <v>0</v>
      </c>
      <c r="HV107" s="86">
        <f t="shared" si="326"/>
        <v>0</v>
      </c>
      <c r="HW107" s="86">
        <f t="shared" si="326"/>
        <v>0</v>
      </c>
      <c r="HX107" s="86">
        <f t="shared" si="326"/>
        <v>0</v>
      </c>
      <c r="HY107" s="86">
        <f t="shared" si="326"/>
        <v>0</v>
      </c>
      <c r="HZ107" s="86">
        <f t="shared" si="326"/>
        <v>1</v>
      </c>
      <c r="IA107" s="86">
        <f t="shared" si="326"/>
        <v>0</v>
      </c>
      <c r="IB107" s="86">
        <f t="shared" si="326"/>
        <v>0</v>
      </c>
      <c r="IC107" s="86">
        <f t="shared" si="326"/>
        <v>0</v>
      </c>
      <c r="ID107" s="86">
        <f t="shared" si="326"/>
        <v>0</v>
      </c>
      <c r="IE107" s="86">
        <f t="shared" si="326"/>
        <v>0</v>
      </c>
      <c r="IF107" s="86">
        <f t="shared" si="326"/>
        <v>0</v>
      </c>
      <c r="IG107" s="86">
        <f t="shared" si="326"/>
        <v>0</v>
      </c>
      <c r="IH107" s="86">
        <f t="shared" si="326"/>
        <v>0</v>
      </c>
      <c r="II107" s="86">
        <f t="shared" si="326"/>
        <v>0</v>
      </c>
      <c r="IJ107" s="86">
        <f t="shared" si="326"/>
        <v>0</v>
      </c>
      <c r="IK107" s="86">
        <f t="shared" si="326"/>
        <v>0</v>
      </c>
      <c r="IL107" s="86">
        <f t="shared" si="326"/>
        <v>0</v>
      </c>
      <c r="IM107" s="86">
        <f t="shared" si="326"/>
        <v>0</v>
      </c>
      <c r="IN107" s="86">
        <f t="shared" si="326"/>
        <v>0</v>
      </c>
      <c r="IO107" s="86">
        <f t="shared" si="326"/>
        <v>0</v>
      </c>
      <c r="IP107" s="86">
        <f t="shared" si="326"/>
        <v>0</v>
      </c>
      <c r="IQ107" s="86">
        <f t="shared" si="326"/>
        <v>0</v>
      </c>
      <c r="IR107" s="86">
        <f t="shared" si="326"/>
        <v>0</v>
      </c>
      <c r="IS107" s="86">
        <f t="shared" si="326"/>
        <v>0</v>
      </c>
      <c r="IT107" s="86">
        <f t="shared" si="326"/>
        <v>0</v>
      </c>
      <c r="IU107" s="86">
        <f t="shared" si="326"/>
        <v>0</v>
      </c>
      <c r="IV107" s="86">
        <f t="shared" si="326"/>
        <v>0</v>
      </c>
      <c r="IW107" s="86">
        <f t="shared" si="326"/>
        <v>0</v>
      </c>
      <c r="IX107" s="86">
        <f t="shared" si="326"/>
        <v>1</v>
      </c>
      <c r="IY107" s="86">
        <f t="shared" ref="IY107:LJ107" si="327">IF(IY104+IY105=2,1,0)</f>
        <v>0</v>
      </c>
      <c r="IZ107" s="86">
        <f t="shared" si="327"/>
        <v>1</v>
      </c>
      <c r="JA107" s="86">
        <f t="shared" si="327"/>
        <v>0</v>
      </c>
      <c r="JB107" s="86">
        <f t="shared" si="327"/>
        <v>0</v>
      </c>
      <c r="JC107" s="86">
        <f t="shared" si="327"/>
        <v>0</v>
      </c>
      <c r="JD107" s="86">
        <f t="shared" si="327"/>
        <v>0</v>
      </c>
      <c r="JE107" s="86">
        <f t="shared" si="327"/>
        <v>1</v>
      </c>
      <c r="JF107" s="86">
        <f t="shared" si="327"/>
        <v>0</v>
      </c>
      <c r="JG107" s="86">
        <f t="shared" si="327"/>
        <v>0</v>
      </c>
      <c r="JH107" s="86">
        <f t="shared" si="327"/>
        <v>0</v>
      </c>
      <c r="JI107" s="86">
        <f t="shared" si="327"/>
        <v>0</v>
      </c>
      <c r="JJ107" s="86">
        <f t="shared" si="327"/>
        <v>0</v>
      </c>
      <c r="JK107" s="86">
        <f t="shared" si="327"/>
        <v>0</v>
      </c>
      <c r="JL107" s="86">
        <f t="shared" si="327"/>
        <v>0</v>
      </c>
      <c r="JM107" s="86">
        <f t="shared" si="327"/>
        <v>0</v>
      </c>
      <c r="JN107" s="86">
        <f t="shared" si="327"/>
        <v>0</v>
      </c>
      <c r="JO107" s="86">
        <f t="shared" si="327"/>
        <v>0</v>
      </c>
      <c r="JP107" s="86">
        <f t="shared" si="327"/>
        <v>0</v>
      </c>
      <c r="JQ107" s="86">
        <f t="shared" si="327"/>
        <v>0</v>
      </c>
      <c r="JR107" s="86">
        <f t="shared" si="327"/>
        <v>0</v>
      </c>
      <c r="JS107" s="86">
        <f t="shared" si="327"/>
        <v>0</v>
      </c>
      <c r="JT107" s="86">
        <f t="shared" si="327"/>
        <v>0</v>
      </c>
      <c r="JU107" s="86">
        <f t="shared" si="327"/>
        <v>0</v>
      </c>
      <c r="JV107" s="86">
        <f t="shared" si="327"/>
        <v>0</v>
      </c>
      <c r="JW107" s="86">
        <f t="shared" si="327"/>
        <v>0</v>
      </c>
      <c r="JX107" s="86">
        <f t="shared" si="327"/>
        <v>0</v>
      </c>
      <c r="JY107" s="86">
        <f t="shared" si="327"/>
        <v>0</v>
      </c>
      <c r="JZ107" s="86">
        <f t="shared" si="327"/>
        <v>0</v>
      </c>
      <c r="KA107" s="86">
        <f t="shared" si="327"/>
        <v>0</v>
      </c>
      <c r="KB107" s="86">
        <f t="shared" si="327"/>
        <v>0</v>
      </c>
      <c r="KC107" s="86">
        <f t="shared" si="327"/>
        <v>0</v>
      </c>
      <c r="KD107" s="86">
        <f t="shared" si="327"/>
        <v>0</v>
      </c>
      <c r="KE107" s="86">
        <f t="shared" si="327"/>
        <v>0</v>
      </c>
      <c r="KF107" s="86">
        <f t="shared" si="327"/>
        <v>0</v>
      </c>
      <c r="KG107" s="86">
        <f t="shared" si="327"/>
        <v>0</v>
      </c>
      <c r="KH107" s="86">
        <f t="shared" si="327"/>
        <v>0</v>
      </c>
      <c r="KI107" s="86">
        <f t="shared" si="327"/>
        <v>0</v>
      </c>
      <c r="KJ107" s="86">
        <f t="shared" si="327"/>
        <v>0</v>
      </c>
      <c r="KK107" s="86">
        <f t="shared" si="327"/>
        <v>0</v>
      </c>
      <c r="KL107" s="86">
        <f t="shared" si="327"/>
        <v>0</v>
      </c>
      <c r="KM107" s="86">
        <f t="shared" si="327"/>
        <v>0</v>
      </c>
      <c r="KN107" s="86">
        <f t="shared" si="327"/>
        <v>0</v>
      </c>
      <c r="KO107" s="86">
        <f t="shared" si="327"/>
        <v>0</v>
      </c>
      <c r="KP107" s="86">
        <f t="shared" si="327"/>
        <v>0</v>
      </c>
      <c r="KQ107" s="86">
        <f t="shared" si="327"/>
        <v>0</v>
      </c>
      <c r="KR107" s="86">
        <f t="shared" si="327"/>
        <v>0</v>
      </c>
      <c r="KS107" s="86">
        <f t="shared" si="327"/>
        <v>0</v>
      </c>
      <c r="KT107" s="86">
        <f t="shared" si="327"/>
        <v>0</v>
      </c>
      <c r="KU107" s="86">
        <f t="shared" si="327"/>
        <v>0</v>
      </c>
      <c r="KV107" s="86">
        <f t="shared" si="327"/>
        <v>0</v>
      </c>
      <c r="KW107" s="86">
        <f t="shared" si="327"/>
        <v>0</v>
      </c>
      <c r="KX107" s="86">
        <f t="shared" si="327"/>
        <v>0</v>
      </c>
      <c r="KY107" s="86">
        <f t="shared" si="327"/>
        <v>0</v>
      </c>
      <c r="KZ107" s="86">
        <f t="shared" si="327"/>
        <v>0</v>
      </c>
      <c r="LA107" s="86">
        <f t="shared" si="327"/>
        <v>0</v>
      </c>
      <c r="LB107" s="86">
        <f t="shared" si="327"/>
        <v>0</v>
      </c>
      <c r="LC107" s="86">
        <f t="shared" si="327"/>
        <v>0</v>
      </c>
      <c r="LD107" s="86">
        <f t="shared" si="327"/>
        <v>0</v>
      </c>
      <c r="LE107" s="86">
        <f t="shared" si="327"/>
        <v>0</v>
      </c>
      <c r="LF107" s="86">
        <f t="shared" si="327"/>
        <v>0</v>
      </c>
      <c r="LG107" s="86">
        <f t="shared" si="327"/>
        <v>0</v>
      </c>
      <c r="LH107" s="86">
        <f t="shared" si="327"/>
        <v>0</v>
      </c>
      <c r="LI107" s="86">
        <f t="shared" si="327"/>
        <v>0</v>
      </c>
      <c r="LJ107" s="86">
        <f t="shared" si="327"/>
        <v>0</v>
      </c>
      <c r="LK107" s="86">
        <f t="shared" ref="LK107:NV107" si="328">IF(LK104+LK105=2,1,0)</f>
        <v>0</v>
      </c>
      <c r="LL107" s="86">
        <f t="shared" si="328"/>
        <v>0</v>
      </c>
      <c r="LM107" s="86">
        <f t="shared" si="328"/>
        <v>0</v>
      </c>
      <c r="LN107" s="86">
        <f t="shared" si="328"/>
        <v>0</v>
      </c>
      <c r="LO107" s="86">
        <f t="shared" si="328"/>
        <v>0</v>
      </c>
      <c r="LP107" s="86">
        <f t="shared" si="328"/>
        <v>0</v>
      </c>
      <c r="LQ107" s="86">
        <f t="shared" si="328"/>
        <v>0</v>
      </c>
      <c r="LR107" s="86">
        <f t="shared" si="328"/>
        <v>0</v>
      </c>
      <c r="LS107" s="86">
        <f t="shared" si="328"/>
        <v>1</v>
      </c>
      <c r="LT107" s="86">
        <f t="shared" si="328"/>
        <v>0</v>
      </c>
      <c r="LU107" s="86">
        <f t="shared" si="328"/>
        <v>1</v>
      </c>
      <c r="LV107" s="86">
        <f t="shared" si="328"/>
        <v>0</v>
      </c>
      <c r="LW107" s="86">
        <f t="shared" si="328"/>
        <v>0</v>
      </c>
      <c r="LX107" s="86">
        <f t="shared" si="328"/>
        <v>0</v>
      </c>
      <c r="LY107" s="86">
        <f t="shared" si="328"/>
        <v>0</v>
      </c>
      <c r="LZ107" s="86">
        <f t="shared" si="328"/>
        <v>0</v>
      </c>
      <c r="MA107" s="86">
        <f t="shared" si="328"/>
        <v>0</v>
      </c>
      <c r="MB107" s="86">
        <f t="shared" si="328"/>
        <v>0</v>
      </c>
      <c r="MC107" s="86">
        <f t="shared" si="328"/>
        <v>0</v>
      </c>
      <c r="MD107" s="86">
        <f t="shared" si="328"/>
        <v>0</v>
      </c>
      <c r="ME107" s="86">
        <f t="shared" si="328"/>
        <v>0</v>
      </c>
      <c r="MF107" s="86">
        <f t="shared" si="328"/>
        <v>0</v>
      </c>
      <c r="MG107" s="86">
        <f t="shared" si="328"/>
        <v>0</v>
      </c>
      <c r="MH107" s="86">
        <f t="shared" si="328"/>
        <v>0</v>
      </c>
      <c r="MI107" s="86">
        <f t="shared" si="328"/>
        <v>0</v>
      </c>
      <c r="MJ107" s="86">
        <f t="shared" si="328"/>
        <v>0</v>
      </c>
      <c r="MK107" s="86">
        <f t="shared" si="328"/>
        <v>0</v>
      </c>
      <c r="ML107" s="86">
        <f t="shared" si="328"/>
        <v>0</v>
      </c>
      <c r="MM107" s="86">
        <f t="shared" si="328"/>
        <v>0</v>
      </c>
      <c r="MN107" s="86">
        <f t="shared" si="328"/>
        <v>0</v>
      </c>
      <c r="MO107" s="86">
        <f t="shared" si="328"/>
        <v>0</v>
      </c>
      <c r="MP107" s="86">
        <f t="shared" si="328"/>
        <v>0</v>
      </c>
      <c r="MQ107" s="86">
        <f t="shared" si="328"/>
        <v>0</v>
      </c>
      <c r="MR107" s="86">
        <f t="shared" si="328"/>
        <v>0</v>
      </c>
      <c r="MS107" s="86">
        <f t="shared" si="328"/>
        <v>0</v>
      </c>
      <c r="MT107" s="86">
        <f t="shared" si="328"/>
        <v>0</v>
      </c>
      <c r="MU107" s="86">
        <f t="shared" si="328"/>
        <v>0</v>
      </c>
      <c r="MV107" s="86">
        <f t="shared" si="328"/>
        <v>0</v>
      </c>
      <c r="MW107" s="86">
        <f t="shared" si="328"/>
        <v>0</v>
      </c>
      <c r="MX107" s="86">
        <f t="shared" si="328"/>
        <v>0</v>
      </c>
      <c r="MY107" s="86">
        <f t="shared" si="328"/>
        <v>0</v>
      </c>
      <c r="MZ107" s="86">
        <f t="shared" si="328"/>
        <v>0</v>
      </c>
      <c r="NA107" s="86">
        <f t="shared" si="328"/>
        <v>0</v>
      </c>
      <c r="NB107" s="86">
        <f t="shared" si="328"/>
        <v>0</v>
      </c>
      <c r="NC107" s="86">
        <f t="shared" si="328"/>
        <v>0</v>
      </c>
      <c r="ND107" s="86">
        <f t="shared" si="328"/>
        <v>0</v>
      </c>
      <c r="NE107" s="86">
        <f t="shared" si="328"/>
        <v>0</v>
      </c>
      <c r="NF107" s="86">
        <f t="shared" si="328"/>
        <v>0</v>
      </c>
      <c r="NG107" s="86">
        <f t="shared" si="328"/>
        <v>0</v>
      </c>
      <c r="NH107" s="86">
        <f t="shared" si="328"/>
        <v>0</v>
      </c>
      <c r="NI107" s="86">
        <f t="shared" si="328"/>
        <v>0</v>
      </c>
      <c r="NJ107" s="86">
        <f t="shared" si="328"/>
        <v>0</v>
      </c>
      <c r="NK107" s="86">
        <f t="shared" si="328"/>
        <v>0</v>
      </c>
      <c r="NL107" s="86">
        <f t="shared" si="328"/>
        <v>0</v>
      </c>
      <c r="NM107" s="86">
        <f t="shared" si="328"/>
        <v>0</v>
      </c>
      <c r="NN107" s="86">
        <f t="shared" si="328"/>
        <v>0</v>
      </c>
      <c r="NO107" s="86">
        <f t="shared" si="328"/>
        <v>0</v>
      </c>
      <c r="NP107" s="86">
        <f t="shared" si="328"/>
        <v>0</v>
      </c>
      <c r="NQ107" s="86">
        <f t="shared" si="328"/>
        <v>0</v>
      </c>
      <c r="NR107" s="86">
        <f t="shared" si="328"/>
        <v>0</v>
      </c>
      <c r="NS107" s="86">
        <f t="shared" si="328"/>
        <v>0</v>
      </c>
      <c r="NT107" s="86">
        <f t="shared" si="328"/>
        <v>0</v>
      </c>
      <c r="NU107" s="86">
        <f t="shared" si="328"/>
        <v>0</v>
      </c>
      <c r="NV107" s="86">
        <f t="shared" si="328"/>
        <v>0</v>
      </c>
      <c r="NW107" s="86">
        <f t="shared" ref="NW107:QH107" si="329">IF(NW104+NW105=2,1,0)</f>
        <v>0</v>
      </c>
      <c r="NX107" s="86">
        <f t="shared" si="329"/>
        <v>0</v>
      </c>
      <c r="NY107" s="86">
        <f t="shared" si="329"/>
        <v>0</v>
      </c>
      <c r="NZ107" s="86">
        <f t="shared" si="329"/>
        <v>0</v>
      </c>
      <c r="OA107" s="86">
        <f t="shared" si="329"/>
        <v>0</v>
      </c>
      <c r="OB107" s="86">
        <f t="shared" si="329"/>
        <v>0</v>
      </c>
      <c r="OC107" s="86">
        <f t="shared" si="329"/>
        <v>0</v>
      </c>
      <c r="OD107" s="86">
        <f t="shared" si="329"/>
        <v>0</v>
      </c>
      <c r="OE107" s="86">
        <f t="shared" si="329"/>
        <v>0</v>
      </c>
      <c r="OF107" s="86">
        <f t="shared" si="329"/>
        <v>0</v>
      </c>
      <c r="OG107" s="86">
        <f t="shared" si="329"/>
        <v>0</v>
      </c>
      <c r="OH107" s="86">
        <f t="shared" si="329"/>
        <v>0</v>
      </c>
      <c r="OI107" s="86">
        <f t="shared" si="329"/>
        <v>0</v>
      </c>
      <c r="OJ107" s="86">
        <f t="shared" si="329"/>
        <v>0</v>
      </c>
      <c r="OK107" s="86">
        <f t="shared" si="329"/>
        <v>0</v>
      </c>
      <c r="OL107" s="86">
        <f t="shared" si="329"/>
        <v>0</v>
      </c>
      <c r="OM107" s="86">
        <f t="shared" si="329"/>
        <v>0</v>
      </c>
      <c r="ON107" s="86">
        <f t="shared" si="329"/>
        <v>0</v>
      </c>
      <c r="OO107" s="86">
        <f t="shared" si="329"/>
        <v>0</v>
      </c>
      <c r="OP107" s="86">
        <f t="shared" si="329"/>
        <v>0</v>
      </c>
      <c r="OQ107" s="86">
        <f t="shared" si="329"/>
        <v>0</v>
      </c>
      <c r="OR107" s="86">
        <f t="shared" si="329"/>
        <v>0</v>
      </c>
      <c r="OS107" s="86">
        <f t="shared" si="329"/>
        <v>0</v>
      </c>
      <c r="OT107" s="86">
        <f t="shared" si="329"/>
        <v>0</v>
      </c>
      <c r="OU107" s="86">
        <f t="shared" si="329"/>
        <v>0</v>
      </c>
      <c r="OV107" s="86">
        <f t="shared" si="329"/>
        <v>0</v>
      </c>
      <c r="OW107" s="86">
        <f t="shared" si="329"/>
        <v>0</v>
      </c>
      <c r="OX107" s="86">
        <f t="shared" si="329"/>
        <v>0</v>
      </c>
      <c r="OY107" s="86">
        <f t="shared" si="329"/>
        <v>0</v>
      </c>
      <c r="OZ107" s="86">
        <f t="shared" si="329"/>
        <v>0</v>
      </c>
      <c r="PA107" s="86">
        <f t="shared" si="329"/>
        <v>0</v>
      </c>
      <c r="PB107" s="86">
        <f t="shared" si="329"/>
        <v>0</v>
      </c>
      <c r="PC107" s="86">
        <f t="shared" si="329"/>
        <v>0</v>
      </c>
      <c r="PD107" s="86">
        <f t="shared" si="329"/>
        <v>0</v>
      </c>
      <c r="PE107" s="86">
        <f t="shared" si="329"/>
        <v>0</v>
      </c>
      <c r="PF107" s="86">
        <f t="shared" si="329"/>
        <v>0</v>
      </c>
      <c r="PG107" s="86">
        <f t="shared" si="329"/>
        <v>0</v>
      </c>
      <c r="PH107" s="86">
        <f t="shared" si="329"/>
        <v>0</v>
      </c>
      <c r="PI107" s="86">
        <f t="shared" si="329"/>
        <v>0</v>
      </c>
      <c r="PJ107" s="86">
        <f t="shared" si="329"/>
        <v>0</v>
      </c>
      <c r="PK107" s="86">
        <f t="shared" si="329"/>
        <v>0</v>
      </c>
      <c r="PL107" s="86">
        <f t="shared" si="329"/>
        <v>0</v>
      </c>
      <c r="PM107" s="86">
        <f t="shared" si="329"/>
        <v>0</v>
      </c>
      <c r="PN107" s="86">
        <f t="shared" si="329"/>
        <v>0</v>
      </c>
      <c r="PO107" s="86">
        <f t="shared" si="329"/>
        <v>0</v>
      </c>
      <c r="PP107" s="86">
        <f t="shared" si="329"/>
        <v>0</v>
      </c>
      <c r="PQ107" s="86">
        <f t="shared" si="329"/>
        <v>0</v>
      </c>
      <c r="PR107" s="86">
        <f t="shared" si="329"/>
        <v>0</v>
      </c>
      <c r="PS107" s="86">
        <f t="shared" si="329"/>
        <v>0</v>
      </c>
      <c r="PT107" s="86">
        <f t="shared" si="329"/>
        <v>0</v>
      </c>
      <c r="PU107" s="86">
        <f t="shared" si="329"/>
        <v>0</v>
      </c>
      <c r="PV107" s="86">
        <f t="shared" si="329"/>
        <v>0</v>
      </c>
      <c r="PW107" s="86">
        <f t="shared" si="329"/>
        <v>0</v>
      </c>
      <c r="PX107" s="86">
        <f t="shared" si="329"/>
        <v>0</v>
      </c>
      <c r="PY107" s="86">
        <f t="shared" si="329"/>
        <v>0</v>
      </c>
      <c r="PZ107" s="86">
        <f t="shared" si="329"/>
        <v>0</v>
      </c>
      <c r="QA107" s="86">
        <f t="shared" si="329"/>
        <v>0</v>
      </c>
      <c r="QB107" s="86">
        <f t="shared" si="329"/>
        <v>0</v>
      </c>
      <c r="QC107" s="86">
        <f t="shared" si="329"/>
        <v>0</v>
      </c>
      <c r="QD107" s="86">
        <f t="shared" si="329"/>
        <v>0</v>
      </c>
      <c r="QE107" s="86">
        <f t="shared" si="329"/>
        <v>0</v>
      </c>
      <c r="QF107" s="86">
        <f t="shared" si="329"/>
        <v>0</v>
      </c>
      <c r="QG107" s="86">
        <f t="shared" si="329"/>
        <v>0</v>
      </c>
      <c r="QH107" s="86">
        <f t="shared" si="329"/>
        <v>0</v>
      </c>
      <c r="QI107" s="86">
        <f t="shared" ref="QI107:ST107" si="330">IF(QI104+QI105=2,1,0)</f>
        <v>0</v>
      </c>
      <c r="QJ107" s="86">
        <f t="shared" si="330"/>
        <v>0</v>
      </c>
      <c r="QK107" s="86">
        <f t="shared" si="330"/>
        <v>0</v>
      </c>
      <c r="QL107" s="86">
        <f t="shared" si="330"/>
        <v>0</v>
      </c>
      <c r="QM107" s="86">
        <f t="shared" si="330"/>
        <v>0</v>
      </c>
      <c r="QN107" s="86">
        <f t="shared" si="330"/>
        <v>0</v>
      </c>
      <c r="QO107" s="86">
        <f t="shared" si="330"/>
        <v>0</v>
      </c>
      <c r="QP107" s="86">
        <f t="shared" si="330"/>
        <v>0</v>
      </c>
      <c r="QQ107" s="86">
        <f t="shared" si="330"/>
        <v>0</v>
      </c>
      <c r="QR107" s="86">
        <f t="shared" si="330"/>
        <v>0</v>
      </c>
      <c r="QS107" s="86">
        <f t="shared" si="330"/>
        <v>0</v>
      </c>
      <c r="QT107" s="86">
        <f t="shared" si="330"/>
        <v>0</v>
      </c>
      <c r="QU107" s="86">
        <f t="shared" si="330"/>
        <v>0</v>
      </c>
      <c r="QV107" s="86">
        <f t="shared" si="330"/>
        <v>0</v>
      </c>
      <c r="QW107" s="86">
        <f t="shared" si="330"/>
        <v>0</v>
      </c>
      <c r="QX107" s="86">
        <f t="shared" si="330"/>
        <v>0</v>
      </c>
      <c r="QY107" s="86">
        <f t="shared" si="330"/>
        <v>0</v>
      </c>
      <c r="QZ107" s="86">
        <f t="shared" si="330"/>
        <v>0</v>
      </c>
      <c r="RA107" s="86">
        <f t="shared" si="330"/>
        <v>0</v>
      </c>
      <c r="RB107" s="86">
        <f t="shared" si="330"/>
        <v>0</v>
      </c>
      <c r="RC107" s="86">
        <f t="shared" si="330"/>
        <v>0</v>
      </c>
      <c r="RD107" s="86">
        <f t="shared" si="330"/>
        <v>0</v>
      </c>
      <c r="RE107" s="86">
        <f t="shared" si="330"/>
        <v>0</v>
      </c>
      <c r="RF107" s="86">
        <f t="shared" si="330"/>
        <v>0</v>
      </c>
      <c r="RG107" s="86">
        <f t="shared" si="330"/>
        <v>0</v>
      </c>
      <c r="RH107" s="86">
        <f t="shared" si="330"/>
        <v>0</v>
      </c>
      <c r="RI107" s="86">
        <f t="shared" si="330"/>
        <v>0</v>
      </c>
      <c r="RJ107" s="86">
        <f t="shared" si="330"/>
        <v>0</v>
      </c>
      <c r="RK107" s="86">
        <f t="shared" si="330"/>
        <v>0</v>
      </c>
      <c r="RL107" s="86">
        <f t="shared" si="330"/>
        <v>0</v>
      </c>
      <c r="RM107" s="86">
        <f t="shared" si="330"/>
        <v>0</v>
      </c>
      <c r="RN107" s="86">
        <f t="shared" si="330"/>
        <v>0</v>
      </c>
      <c r="RO107" s="86">
        <f t="shared" si="330"/>
        <v>0</v>
      </c>
      <c r="RP107" s="86">
        <f t="shared" si="330"/>
        <v>0</v>
      </c>
      <c r="RQ107" s="86">
        <f t="shared" si="330"/>
        <v>0</v>
      </c>
      <c r="RR107" s="86">
        <f t="shared" si="330"/>
        <v>0</v>
      </c>
      <c r="RS107" s="86">
        <f t="shared" si="330"/>
        <v>0</v>
      </c>
      <c r="RT107" s="86">
        <f t="shared" si="330"/>
        <v>0</v>
      </c>
      <c r="RU107" s="86">
        <f t="shared" si="330"/>
        <v>0</v>
      </c>
      <c r="RV107" s="86">
        <f t="shared" si="330"/>
        <v>0</v>
      </c>
      <c r="RW107" s="86">
        <f t="shared" si="330"/>
        <v>0</v>
      </c>
      <c r="RX107" s="86">
        <f t="shared" si="330"/>
        <v>0</v>
      </c>
      <c r="RY107" s="86">
        <f t="shared" si="330"/>
        <v>0</v>
      </c>
      <c r="RZ107" s="86">
        <f t="shared" si="330"/>
        <v>0</v>
      </c>
      <c r="SA107" s="86">
        <f t="shared" si="330"/>
        <v>0</v>
      </c>
      <c r="SB107" s="86">
        <f t="shared" si="330"/>
        <v>0</v>
      </c>
      <c r="SC107" s="86">
        <f t="shared" si="330"/>
        <v>0</v>
      </c>
      <c r="SD107" s="86">
        <f t="shared" si="330"/>
        <v>0</v>
      </c>
      <c r="SE107" s="86">
        <f t="shared" si="330"/>
        <v>0</v>
      </c>
      <c r="SF107" s="86">
        <f t="shared" si="330"/>
        <v>0</v>
      </c>
      <c r="SG107" s="86">
        <f t="shared" si="330"/>
        <v>0</v>
      </c>
      <c r="SH107" s="86">
        <f t="shared" si="330"/>
        <v>0</v>
      </c>
      <c r="SI107" s="86">
        <f t="shared" si="330"/>
        <v>0</v>
      </c>
      <c r="SJ107" s="86">
        <f t="shared" si="330"/>
        <v>0</v>
      </c>
      <c r="SK107" s="86">
        <f t="shared" si="330"/>
        <v>0</v>
      </c>
      <c r="SL107" s="86">
        <f t="shared" si="330"/>
        <v>0</v>
      </c>
      <c r="SM107" s="86">
        <f t="shared" si="330"/>
        <v>0</v>
      </c>
      <c r="SN107" s="86">
        <f t="shared" si="330"/>
        <v>0</v>
      </c>
      <c r="SO107" s="86">
        <f t="shared" si="330"/>
        <v>0</v>
      </c>
      <c r="SP107" s="86">
        <f t="shared" si="330"/>
        <v>0</v>
      </c>
      <c r="SQ107" s="86">
        <f t="shared" si="330"/>
        <v>0</v>
      </c>
      <c r="SR107" s="86">
        <f t="shared" si="330"/>
        <v>0</v>
      </c>
      <c r="SS107" s="86">
        <f t="shared" si="330"/>
        <v>0</v>
      </c>
      <c r="ST107" s="86">
        <f t="shared" si="330"/>
        <v>0</v>
      </c>
      <c r="SU107" s="86">
        <f t="shared" ref="SU107:VF107" si="331">IF(SU104+SU105=2,1,0)</f>
        <v>0</v>
      </c>
      <c r="SV107" s="86">
        <f t="shared" si="331"/>
        <v>0</v>
      </c>
      <c r="SW107" s="86">
        <f t="shared" si="331"/>
        <v>0</v>
      </c>
      <c r="SX107" s="86">
        <f t="shared" si="331"/>
        <v>0</v>
      </c>
      <c r="SY107" s="86">
        <f t="shared" si="331"/>
        <v>0</v>
      </c>
      <c r="SZ107" s="86">
        <f t="shared" si="331"/>
        <v>0</v>
      </c>
      <c r="TA107" s="86">
        <f t="shared" si="331"/>
        <v>0</v>
      </c>
      <c r="TB107" s="86">
        <f t="shared" si="331"/>
        <v>0</v>
      </c>
      <c r="TC107" s="86">
        <f t="shared" si="331"/>
        <v>0</v>
      </c>
      <c r="TD107" s="86">
        <f t="shared" si="331"/>
        <v>0</v>
      </c>
      <c r="TE107" s="86">
        <f t="shared" si="331"/>
        <v>0</v>
      </c>
      <c r="TF107" s="86">
        <f t="shared" si="331"/>
        <v>0</v>
      </c>
      <c r="TG107" s="86">
        <f t="shared" si="331"/>
        <v>0</v>
      </c>
      <c r="TH107" s="86">
        <f t="shared" si="331"/>
        <v>0</v>
      </c>
      <c r="TI107" s="86">
        <f t="shared" si="331"/>
        <v>0</v>
      </c>
      <c r="TJ107" s="86">
        <f t="shared" si="331"/>
        <v>0</v>
      </c>
      <c r="TK107" s="86">
        <f t="shared" si="331"/>
        <v>0</v>
      </c>
      <c r="TL107" s="86">
        <f t="shared" si="331"/>
        <v>0</v>
      </c>
      <c r="TM107" s="86">
        <f t="shared" si="331"/>
        <v>0</v>
      </c>
      <c r="TN107" s="86">
        <f t="shared" si="331"/>
        <v>0</v>
      </c>
      <c r="TO107" s="86">
        <f t="shared" si="331"/>
        <v>0</v>
      </c>
      <c r="TP107" s="86">
        <f t="shared" si="331"/>
        <v>0</v>
      </c>
      <c r="TQ107" s="86">
        <f t="shared" si="331"/>
        <v>0</v>
      </c>
      <c r="TR107" s="86">
        <f t="shared" si="331"/>
        <v>0</v>
      </c>
      <c r="TS107" s="86">
        <f t="shared" si="331"/>
        <v>0</v>
      </c>
      <c r="TT107" s="86">
        <f t="shared" si="331"/>
        <v>0</v>
      </c>
      <c r="TU107" s="86">
        <f t="shared" si="331"/>
        <v>0</v>
      </c>
      <c r="TV107" s="86">
        <f t="shared" si="331"/>
        <v>0</v>
      </c>
      <c r="TW107" s="86">
        <f t="shared" si="331"/>
        <v>0</v>
      </c>
      <c r="TX107" s="86">
        <f t="shared" si="331"/>
        <v>0</v>
      </c>
      <c r="TY107" s="86">
        <f t="shared" si="331"/>
        <v>0</v>
      </c>
      <c r="TZ107" s="86">
        <f t="shared" si="331"/>
        <v>0</v>
      </c>
      <c r="UA107" s="86">
        <f t="shared" si="331"/>
        <v>0</v>
      </c>
      <c r="UB107" s="86">
        <f t="shared" si="331"/>
        <v>0</v>
      </c>
      <c r="UC107" s="86">
        <f t="shared" si="331"/>
        <v>0</v>
      </c>
      <c r="UD107" s="86">
        <f t="shared" si="331"/>
        <v>0</v>
      </c>
      <c r="UE107" s="86">
        <f t="shared" si="331"/>
        <v>0</v>
      </c>
      <c r="UF107" s="86">
        <f t="shared" si="331"/>
        <v>0</v>
      </c>
      <c r="UG107" s="86">
        <f t="shared" si="331"/>
        <v>0</v>
      </c>
      <c r="UH107" s="86">
        <f t="shared" si="331"/>
        <v>0</v>
      </c>
      <c r="UI107" s="86">
        <f t="shared" si="331"/>
        <v>0</v>
      </c>
      <c r="UJ107" s="86">
        <f t="shared" si="331"/>
        <v>0</v>
      </c>
      <c r="UK107" s="86">
        <f t="shared" si="331"/>
        <v>0</v>
      </c>
      <c r="UL107" s="86">
        <f t="shared" si="331"/>
        <v>0</v>
      </c>
      <c r="UM107" s="86">
        <f t="shared" si="331"/>
        <v>0</v>
      </c>
      <c r="UN107" s="86">
        <f t="shared" si="331"/>
        <v>0</v>
      </c>
      <c r="UO107" s="86">
        <f t="shared" si="331"/>
        <v>0</v>
      </c>
      <c r="UP107" s="86">
        <f t="shared" si="331"/>
        <v>1</v>
      </c>
      <c r="UQ107" s="86">
        <f t="shared" si="331"/>
        <v>0</v>
      </c>
      <c r="UR107" s="86">
        <f t="shared" si="331"/>
        <v>0</v>
      </c>
      <c r="US107" s="86">
        <f t="shared" si="331"/>
        <v>0</v>
      </c>
      <c r="UT107" s="86">
        <f t="shared" si="331"/>
        <v>0</v>
      </c>
      <c r="UU107" s="86">
        <f t="shared" si="331"/>
        <v>0</v>
      </c>
      <c r="UV107" s="86">
        <f t="shared" si="331"/>
        <v>0</v>
      </c>
      <c r="UW107" s="86">
        <f t="shared" si="331"/>
        <v>0</v>
      </c>
      <c r="UX107" s="86">
        <f t="shared" si="331"/>
        <v>0</v>
      </c>
      <c r="UY107" s="86">
        <f t="shared" si="331"/>
        <v>0</v>
      </c>
      <c r="UZ107" s="86">
        <f t="shared" si="331"/>
        <v>0</v>
      </c>
      <c r="VA107" s="86">
        <f t="shared" si="331"/>
        <v>0</v>
      </c>
      <c r="VB107" s="86">
        <f t="shared" si="331"/>
        <v>0</v>
      </c>
      <c r="VC107" s="86">
        <f t="shared" si="331"/>
        <v>0</v>
      </c>
      <c r="VD107" s="86">
        <f t="shared" si="331"/>
        <v>0</v>
      </c>
      <c r="VE107" s="86">
        <f t="shared" si="331"/>
        <v>0</v>
      </c>
      <c r="VF107" s="86">
        <f t="shared" si="331"/>
        <v>0</v>
      </c>
      <c r="VG107" s="86">
        <f t="shared" ref="VG107:XR107" si="332">IF(VG104+VG105=2,1,0)</f>
        <v>0</v>
      </c>
      <c r="VH107" s="86">
        <f t="shared" si="332"/>
        <v>0</v>
      </c>
      <c r="VI107" s="86">
        <f t="shared" si="332"/>
        <v>0</v>
      </c>
      <c r="VJ107" s="86">
        <f t="shared" si="332"/>
        <v>0</v>
      </c>
      <c r="VK107" s="86">
        <f t="shared" si="332"/>
        <v>0</v>
      </c>
      <c r="VL107" s="86">
        <f t="shared" si="332"/>
        <v>0</v>
      </c>
      <c r="VM107" s="86">
        <f t="shared" si="332"/>
        <v>0</v>
      </c>
      <c r="VN107" s="86">
        <f t="shared" si="332"/>
        <v>0</v>
      </c>
      <c r="VO107" s="86">
        <f t="shared" si="332"/>
        <v>0</v>
      </c>
      <c r="VP107" s="86">
        <f t="shared" si="332"/>
        <v>0</v>
      </c>
      <c r="VQ107" s="86">
        <f t="shared" si="332"/>
        <v>0</v>
      </c>
      <c r="VR107" s="86">
        <f t="shared" si="332"/>
        <v>0</v>
      </c>
      <c r="VS107" s="86">
        <f t="shared" si="332"/>
        <v>0</v>
      </c>
      <c r="VT107" s="86">
        <f t="shared" si="332"/>
        <v>0</v>
      </c>
      <c r="VU107" s="86">
        <f t="shared" si="332"/>
        <v>0</v>
      </c>
      <c r="VV107" s="86">
        <f t="shared" si="332"/>
        <v>0</v>
      </c>
      <c r="VW107" s="86">
        <f t="shared" si="332"/>
        <v>0</v>
      </c>
      <c r="VX107" s="86">
        <f t="shared" si="332"/>
        <v>0</v>
      </c>
      <c r="VY107" s="86">
        <f t="shared" si="332"/>
        <v>0</v>
      </c>
      <c r="VZ107" s="86">
        <f t="shared" si="332"/>
        <v>0</v>
      </c>
      <c r="WA107" s="86">
        <f t="shared" si="332"/>
        <v>0</v>
      </c>
      <c r="WB107" s="86">
        <f t="shared" si="332"/>
        <v>0</v>
      </c>
      <c r="WC107" s="86">
        <f t="shared" si="332"/>
        <v>0</v>
      </c>
      <c r="WD107" s="86">
        <f t="shared" si="332"/>
        <v>0</v>
      </c>
      <c r="WE107" s="86">
        <f t="shared" si="332"/>
        <v>0</v>
      </c>
      <c r="WF107" s="86">
        <f t="shared" si="332"/>
        <v>0</v>
      </c>
      <c r="WG107" s="86">
        <f t="shared" si="332"/>
        <v>0</v>
      </c>
      <c r="WH107" s="86">
        <f t="shared" si="332"/>
        <v>0</v>
      </c>
      <c r="WI107" s="86">
        <f t="shared" si="332"/>
        <v>0</v>
      </c>
      <c r="WJ107" s="86">
        <f t="shared" si="332"/>
        <v>0</v>
      </c>
      <c r="WK107" s="86">
        <f t="shared" si="332"/>
        <v>0</v>
      </c>
      <c r="WL107" s="86">
        <f t="shared" si="332"/>
        <v>0</v>
      </c>
      <c r="WM107" s="86">
        <f t="shared" si="332"/>
        <v>0</v>
      </c>
      <c r="WN107" s="86">
        <f t="shared" si="332"/>
        <v>0</v>
      </c>
      <c r="WO107" s="86">
        <f t="shared" si="332"/>
        <v>0</v>
      </c>
      <c r="WP107" s="86">
        <f t="shared" si="332"/>
        <v>0</v>
      </c>
      <c r="WQ107" s="86">
        <f t="shared" si="332"/>
        <v>0</v>
      </c>
      <c r="WR107" s="86">
        <f t="shared" si="332"/>
        <v>0</v>
      </c>
      <c r="WS107" s="86">
        <f t="shared" si="332"/>
        <v>0</v>
      </c>
      <c r="WT107" s="86">
        <f t="shared" si="332"/>
        <v>0</v>
      </c>
      <c r="WU107" s="86">
        <f t="shared" si="332"/>
        <v>0</v>
      </c>
      <c r="WV107" s="86">
        <f t="shared" si="332"/>
        <v>0</v>
      </c>
      <c r="WW107" s="86">
        <f t="shared" si="332"/>
        <v>0</v>
      </c>
      <c r="WX107" s="86">
        <f t="shared" si="332"/>
        <v>0</v>
      </c>
      <c r="WY107" s="86">
        <f t="shared" si="332"/>
        <v>0</v>
      </c>
      <c r="WZ107" s="86">
        <f t="shared" si="332"/>
        <v>0</v>
      </c>
      <c r="XA107" s="86">
        <f t="shared" si="332"/>
        <v>0</v>
      </c>
      <c r="XB107" s="86">
        <f t="shared" si="332"/>
        <v>0</v>
      </c>
      <c r="XC107" s="86">
        <f t="shared" si="332"/>
        <v>0</v>
      </c>
      <c r="XD107" s="86">
        <f t="shared" si="332"/>
        <v>0</v>
      </c>
      <c r="XE107" s="86">
        <f t="shared" si="332"/>
        <v>0</v>
      </c>
      <c r="XF107" s="86">
        <f t="shared" si="332"/>
        <v>0</v>
      </c>
      <c r="XG107" s="86">
        <f t="shared" si="332"/>
        <v>0</v>
      </c>
      <c r="XH107" s="86">
        <f t="shared" si="332"/>
        <v>0</v>
      </c>
      <c r="XI107" s="86">
        <f t="shared" si="332"/>
        <v>0</v>
      </c>
      <c r="XJ107" s="86">
        <f t="shared" si="332"/>
        <v>0</v>
      </c>
      <c r="XK107" s="86">
        <f t="shared" si="332"/>
        <v>0</v>
      </c>
      <c r="XL107" s="86">
        <f t="shared" si="332"/>
        <v>0</v>
      </c>
      <c r="XM107" s="86">
        <f t="shared" si="332"/>
        <v>0</v>
      </c>
      <c r="XN107" s="86">
        <f t="shared" si="332"/>
        <v>0</v>
      </c>
      <c r="XO107" s="86">
        <f t="shared" si="332"/>
        <v>0</v>
      </c>
      <c r="XP107" s="86">
        <f t="shared" si="332"/>
        <v>0</v>
      </c>
      <c r="XQ107" s="86">
        <f t="shared" si="332"/>
        <v>0</v>
      </c>
      <c r="XR107" s="86">
        <f t="shared" si="332"/>
        <v>0</v>
      </c>
      <c r="XS107" s="86">
        <f t="shared" ref="XS107:YD107" si="333">IF(XS104+XS105=2,1,0)</f>
        <v>0</v>
      </c>
      <c r="XT107" s="86">
        <f t="shared" si="333"/>
        <v>0</v>
      </c>
      <c r="XU107" s="86">
        <f t="shared" si="333"/>
        <v>0</v>
      </c>
      <c r="XV107" s="86">
        <f t="shared" si="333"/>
        <v>0</v>
      </c>
      <c r="XW107" s="86">
        <f t="shared" si="333"/>
        <v>0</v>
      </c>
      <c r="XX107" s="86">
        <f t="shared" si="333"/>
        <v>0</v>
      </c>
      <c r="XY107" s="86">
        <f t="shared" si="333"/>
        <v>0</v>
      </c>
      <c r="XZ107" s="86">
        <f t="shared" si="333"/>
        <v>0</v>
      </c>
      <c r="YA107" s="86">
        <f t="shared" si="333"/>
        <v>0</v>
      </c>
      <c r="YB107" s="86">
        <f t="shared" si="333"/>
        <v>0</v>
      </c>
      <c r="YC107" s="86">
        <f t="shared" si="333"/>
        <v>0</v>
      </c>
      <c r="YD107" s="86">
        <f t="shared" si="333"/>
        <v>0</v>
      </c>
      <c r="YE107" s="23"/>
    </row>
    <row r="108" spans="1:655" x14ac:dyDescent="0.55000000000000004">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c r="BN108" s="86"/>
      <c r="BO108" s="86"/>
      <c r="BP108" s="86"/>
      <c r="BQ108" s="86"/>
      <c r="BR108" s="86"/>
      <c r="BS108" s="86"/>
      <c r="BT108" s="86"/>
      <c r="BU108" s="86"/>
      <c r="BV108" s="86"/>
      <c r="BW108" s="86"/>
      <c r="BX108" s="86"/>
      <c r="BY108" s="86"/>
      <c r="BZ108" s="86"/>
      <c r="CA108" s="86"/>
      <c r="CB108" s="86"/>
      <c r="CC108" s="86"/>
      <c r="CD108" s="86"/>
      <c r="CE108" s="86"/>
      <c r="CF108" s="86"/>
      <c r="CG108" s="86"/>
      <c r="CH108" s="86"/>
      <c r="CI108" s="86"/>
      <c r="CJ108" s="86"/>
      <c r="CK108" s="86"/>
      <c r="CL108" s="86"/>
      <c r="CM108" s="86"/>
      <c r="CN108" s="86"/>
      <c r="CO108" s="86"/>
      <c r="CP108" s="86"/>
      <c r="CQ108" s="86"/>
      <c r="CR108" s="86"/>
      <c r="CS108" s="86"/>
      <c r="CT108" s="86"/>
      <c r="CU108" s="86"/>
      <c r="CV108" s="86"/>
      <c r="CW108" s="86"/>
      <c r="CX108" s="86"/>
      <c r="CY108" s="86"/>
      <c r="CZ108" s="86"/>
      <c r="DA108" s="86"/>
      <c r="DB108" s="86"/>
      <c r="DC108" s="86"/>
      <c r="DD108" s="86"/>
      <c r="DE108" s="86"/>
      <c r="DF108" s="86"/>
      <c r="DG108" s="86"/>
      <c r="DH108" s="86"/>
      <c r="DI108" s="86"/>
      <c r="DJ108" s="86"/>
      <c r="DK108" s="86"/>
      <c r="DL108" s="86"/>
      <c r="DM108" s="86"/>
      <c r="DN108" s="86"/>
      <c r="DO108" s="86"/>
      <c r="DP108" s="86"/>
      <c r="DQ108" s="86"/>
      <c r="DR108" s="86"/>
      <c r="DS108" s="86"/>
      <c r="DT108" s="86"/>
      <c r="DU108" s="86"/>
      <c r="DV108" s="86"/>
      <c r="DW108" s="86"/>
      <c r="DX108" s="86"/>
      <c r="DY108" s="86"/>
      <c r="DZ108" s="86"/>
      <c r="EA108" s="86"/>
      <c r="EB108" s="86"/>
      <c r="EC108" s="86"/>
      <c r="ED108" s="86"/>
      <c r="EE108" s="86"/>
      <c r="EF108" s="86"/>
      <c r="EG108" s="86"/>
      <c r="EH108" s="86"/>
      <c r="EI108" s="86"/>
      <c r="EJ108" s="86"/>
      <c r="EK108" s="86"/>
      <c r="EL108" s="86"/>
      <c r="EM108" s="86"/>
      <c r="EN108" s="86"/>
      <c r="EO108" s="86"/>
      <c r="EP108" s="86"/>
      <c r="EQ108" s="86"/>
      <c r="ER108" s="86"/>
      <c r="ES108" s="86"/>
      <c r="ET108" s="86"/>
      <c r="EU108" s="86"/>
      <c r="EV108" s="86"/>
      <c r="EW108" s="86"/>
      <c r="EX108" s="86"/>
      <c r="EY108" s="86"/>
      <c r="EZ108" s="86"/>
      <c r="FA108" s="86"/>
      <c r="FB108" s="86"/>
      <c r="FC108" s="86"/>
      <c r="FD108" s="86"/>
      <c r="FE108" s="86"/>
      <c r="FF108" s="86"/>
      <c r="FG108" s="86"/>
      <c r="FH108" s="86"/>
      <c r="FI108" s="86"/>
      <c r="FJ108" s="86"/>
      <c r="FK108" s="86"/>
      <c r="FL108" s="86"/>
      <c r="FM108" s="86"/>
      <c r="FN108" s="86"/>
      <c r="FO108" s="86"/>
      <c r="FP108" s="86"/>
      <c r="FQ108" s="86"/>
      <c r="FR108" s="86"/>
      <c r="FS108" s="86"/>
      <c r="FT108" s="86"/>
      <c r="FU108" s="86"/>
      <c r="FV108" s="86"/>
      <c r="FW108" s="86"/>
      <c r="FX108" s="86"/>
      <c r="FY108" s="86"/>
      <c r="FZ108" s="86"/>
      <c r="GA108" s="86"/>
      <c r="GB108" s="86"/>
      <c r="GC108" s="86"/>
      <c r="GD108" s="86"/>
      <c r="GE108" s="86"/>
      <c r="GF108" s="86"/>
      <c r="GG108" s="86"/>
      <c r="GH108" s="86"/>
      <c r="GI108" s="86"/>
      <c r="GJ108" s="86"/>
      <c r="GK108" s="86"/>
      <c r="GL108" s="86"/>
      <c r="GM108" s="86"/>
      <c r="GN108" s="86"/>
      <c r="GO108" s="86"/>
      <c r="GP108" s="86"/>
      <c r="GQ108" s="86"/>
      <c r="GR108" s="86"/>
      <c r="GS108" s="86"/>
      <c r="GT108" s="86"/>
      <c r="GU108" s="86"/>
      <c r="GV108" s="86"/>
      <c r="GW108" s="86"/>
      <c r="GX108" s="86"/>
      <c r="GY108" s="86"/>
      <c r="GZ108" s="86"/>
      <c r="HA108" s="86"/>
      <c r="HB108" s="86"/>
      <c r="HC108" s="86"/>
      <c r="HD108" s="86"/>
      <c r="HE108" s="86"/>
      <c r="HF108" s="86"/>
      <c r="HG108" s="86"/>
      <c r="HH108" s="86"/>
      <c r="HI108" s="86"/>
      <c r="HJ108" s="86"/>
      <c r="HK108" s="86"/>
      <c r="HL108" s="86"/>
      <c r="HM108" s="86"/>
      <c r="HN108" s="86"/>
      <c r="HO108" s="86"/>
      <c r="HP108" s="86"/>
      <c r="HQ108" s="86"/>
      <c r="HR108" s="86"/>
      <c r="HS108" s="86"/>
      <c r="HT108" s="86"/>
      <c r="HU108" s="86"/>
      <c r="HV108" s="86"/>
      <c r="HW108" s="86"/>
      <c r="HX108" s="86"/>
      <c r="HY108" s="86"/>
      <c r="HZ108" s="86"/>
      <c r="IA108" s="86"/>
      <c r="IB108" s="86"/>
      <c r="IC108" s="86"/>
      <c r="ID108" s="86"/>
      <c r="IE108" s="86"/>
      <c r="IF108" s="86"/>
      <c r="IG108" s="86"/>
      <c r="IH108" s="86"/>
      <c r="II108" s="86"/>
      <c r="IJ108" s="86"/>
      <c r="IK108" s="86"/>
      <c r="IL108" s="86"/>
      <c r="IM108" s="86"/>
      <c r="IN108" s="86"/>
      <c r="IO108" s="86"/>
      <c r="IP108" s="86"/>
      <c r="IQ108" s="86"/>
      <c r="IR108" s="86"/>
      <c r="IS108" s="86"/>
      <c r="IT108" s="86"/>
      <c r="IU108" s="86"/>
      <c r="IV108" s="86"/>
      <c r="IW108" s="86"/>
      <c r="IX108" s="86"/>
      <c r="IY108" s="86"/>
      <c r="IZ108" s="86"/>
      <c r="JA108" s="86"/>
      <c r="JB108" s="86"/>
      <c r="JC108" s="86"/>
      <c r="JD108" s="86"/>
      <c r="JE108" s="86"/>
      <c r="JF108" s="86"/>
      <c r="JG108" s="86"/>
      <c r="JH108" s="86"/>
      <c r="JI108" s="86"/>
      <c r="JJ108" s="86"/>
      <c r="JK108" s="86"/>
      <c r="JL108" s="86"/>
      <c r="JM108" s="86"/>
      <c r="JN108" s="86"/>
      <c r="JO108" s="86"/>
      <c r="JP108" s="86"/>
      <c r="JQ108" s="86"/>
      <c r="JR108" s="86"/>
      <c r="JS108" s="86"/>
      <c r="JT108" s="86"/>
      <c r="JU108" s="86"/>
      <c r="JV108" s="86"/>
      <c r="JW108" s="86"/>
      <c r="JX108" s="86"/>
      <c r="JY108" s="86"/>
      <c r="JZ108" s="86"/>
      <c r="KA108" s="86"/>
      <c r="KB108" s="86"/>
      <c r="KC108" s="86"/>
      <c r="KD108" s="86"/>
      <c r="KE108" s="86"/>
      <c r="KF108" s="86"/>
      <c r="KG108" s="86"/>
      <c r="KH108" s="86"/>
      <c r="KI108" s="86"/>
      <c r="KJ108" s="86"/>
      <c r="KK108" s="86"/>
      <c r="KL108" s="86"/>
      <c r="KM108" s="86"/>
      <c r="KN108" s="86"/>
      <c r="KO108" s="86"/>
      <c r="KP108" s="86"/>
      <c r="KQ108" s="86"/>
      <c r="KR108" s="86"/>
      <c r="KS108" s="86"/>
      <c r="KT108" s="86"/>
      <c r="KU108" s="86"/>
      <c r="KV108" s="86"/>
      <c r="KW108" s="86"/>
      <c r="KX108" s="86"/>
      <c r="KY108" s="86"/>
      <c r="KZ108" s="86"/>
      <c r="LA108" s="86"/>
      <c r="LB108" s="86"/>
      <c r="LC108" s="86"/>
      <c r="LD108" s="86"/>
      <c r="LE108" s="86"/>
      <c r="LF108" s="86"/>
      <c r="LG108" s="86"/>
      <c r="LH108" s="86"/>
      <c r="LI108" s="86"/>
      <c r="LJ108" s="86"/>
      <c r="LK108" s="86"/>
      <c r="LL108" s="86"/>
      <c r="LM108" s="86"/>
      <c r="LN108" s="86"/>
      <c r="LO108" s="86"/>
      <c r="LP108" s="86"/>
      <c r="LQ108" s="86"/>
      <c r="LR108" s="86"/>
      <c r="LS108" s="86"/>
      <c r="LT108" s="86"/>
      <c r="LU108" s="86"/>
      <c r="LV108" s="86"/>
      <c r="LW108" s="86"/>
      <c r="LX108" s="86"/>
      <c r="LY108" s="86"/>
      <c r="LZ108" s="86"/>
      <c r="MA108" s="86"/>
      <c r="MB108" s="86"/>
      <c r="MC108" s="86"/>
      <c r="MD108" s="86"/>
      <c r="ME108" s="86"/>
      <c r="MF108" s="86"/>
      <c r="MG108" s="86"/>
      <c r="MH108" s="86"/>
      <c r="MI108" s="86"/>
      <c r="MJ108" s="86"/>
      <c r="MK108" s="86"/>
      <c r="ML108" s="86"/>
      <c r="MM108" s="86"/>
      <c r="MN108" s="86"/>
      <c r="MO108" s="86"/>
      <c r="MP108" s="86"/>
      <c r="MQ108" s="86"/>
      <c r="MR108" s="86"/>
      <c r="MS108" s="86"/>
      <c r="MT108" s="86"/>
      <c r="MU108" s="86"/>
      <c r="MV108" s="86"/>
      <c r="MW108" s="86"/>
      <c r="MX108" s="86"/>
      <c r="MY108" s="86"/>
      <c r="MZ108" s="86"/>
      <c r="NA108" s="86"/>
      <c r="NB108" s="86"/>
      <c r="NC108" s="86"/>
      <c r="ND108" s="86"/>
      <c r="NE108" s="86"/>
      <c r="NF108" s="86"/>
      <c r="NG108" s="86"/>
      <c r="NH108" s="86"/>
      <c r="NI108" s="86"/>
      <c r="NJ108" s="86"/>
      <c r="NK108" s="86"/>
      <c r="NL108" s="86"/>
      <c r="NM108" s="86"/>
      <c r="NN108" s="86"/>
      <c r="NO108" s="86"/>
      <c r="NP108" s="86"/>
      <c r="NQ108" s="86"/>
      <c r="NR108" s="86"/>
      <c r="NS108" s="86"/>
      <c r="NT108" s="86"/>
      <c r="NU108" s="86"/>
      <c r="NV108" s="86"/>
      <c r="NW108" s="86"/>
      <c r="NX108" s="86"/>
      <c r="NY108" s="86"/>
      <c r="NZ108" s="86"/>
      <c r="OA108" s="86"/>
      <c r="OB108" s="86"/>
      <c r="OC108" s="86"/>
      <c r="OD108" s="86"/>
      <c r="OE108" s="86"/>
      <c r="OF108" s="86"/>
      <c r="OG108" s="86"/>
      <c r="OH108" s="86"/>
      <c r="OI108" s="86"/>
      <c r="OJ108" s="86"/>
      <c r="OK108" s="86"/>
      <c r="OL108" s="86"/>
      <c r="OM108" s="86"/>
      <c r="ON108" s="86"/>
      <c r="OO108" s="86"/>
      <c r="OP108" s="86"/>
      <c r="OQ108" s="86"/>
      <c r="OR108" s="86"/>
      <c r="OS108" s="86"/>
      <c r="OT108" s="86"/>
      <c r="OU108" s="86"/>
      <c r="OV108" s="86"/>
      <c r="OW108" s="86"/>
      <c r="OX108" s="86"/>
      <c r="OY108" s="86"/>
      <c r="OZ108" s="86"/>
      <c r="PA108" s="86"/>
      <c r="PB108" s="86"/>
      <c r="PC108" s="86"/>
      <c r="PD108" s="86"/>
      <c r="PE108" s="86"/>
      <c r="PF108" s="86"/>
      <c r="PG108" s="86"/>
      <c r="PH108" s="86"/>
      <c r="PI108" s="86"/>
      <c r="PJ108" s="86"/>
      <c r="PK108" s="86"/>
      <c r="PL108" s="86"/>
      <c r="PM108" s="86"/>
      <c r="PN108" s="86"/>
      <c r="PO108" s="86"/>
      <c r="PP108" s="86"/>
      <c r="PQ108" s="86"/>
      <c r="PR108" s="86"/>
      <c r="PS108" s="86"/>
      <c r="PT108" s="86"/>
      <c r="PU108" s="86"/>
      <c r="PV108" s="86"/>
      <c r="PW108" s="86"/>
      <c r="PX108" s="86"/>
      <c r="PY108" s="86"/>
      <c r="PZ108" s="86"/>
      <c r="QA108" s="86"/>
      <c r="QB108" s="86"/>
      <c r="QC108" s="86"/>
      <c r="QD108" s="86"/>
      <c r="QE108" s="86"/>
      <c r="QF108" s="86"/>
      <c r="QG108" s="86"/>
      <c r="QH108" s="86"/>
      <c r="QI108" s="86"/>
      <c r="QJ108" s="86"/>
      <c r="QK108" s="86"/>
      <c r="QL108" s="86"/>
      <c r="QM108" s="86"/>
      <c r="QN108" s="86"/>
      <c r="QO108" s="86"/>
      <c r="QP108" s="86"/>
      <c r="QQ108" s="86"/>
      <c r="QR108" s="86"/>
      <c r="QS108" s="86"/>
      <c r="QT108" s="86"/>
      <c r="QU108" s="86"/>
      <c r="QV108" s="86"/>
      <c r="QW108" s="86"/>
      <c r="QX108" s="86"/>
      <c r="QY108" s="86"/>
      <c r="QZ108" s="86"/>
      <c r="RA108" s="86"/>
      <c r="RB108" s="86"/>
      <c r="RC108" s="86"/>
      <c r="RD108" s="86"/>
      <c r="RE108" s="86"/>
      <c r="RF108" s="86"/>
      <c r="RG108" s="86"/>
      <c r="RH108" s="86"/>
      <c r="RI108" s="86"/>
      <c r="RJ108" s="86"/>
      <c r="RK108" s="86"/>
      <c r="RL108" s="86"/>
      <c r="RM108" s="86"/>
      <c r="RN108" s="86"/>
      <c r="RO108" s="86"/>
      <c r="RP108" s="86"/>
      <c r="RQ108" s="86"/>
      <c r="RR108" s="86"/>
      <c r="RS108" s="86"/>
      <c r="RT108" s="86"/>
      <c r="RU108" s="86"/>
      <c r="RV108" s="86"/>
      <c r="RW108" s="86"/>
      <c r="RX108" s="86"/>
      <c r="RY108" s="86"/>
      <c r="RZ108" s="86"/>
      <c r="SA108" s="86"/>
      <c r="SB108" s="86"/>
      <c r="SC108" s="86"/>
      <c r="SD108" s="86"/>
      <c r="SE108" s="86"/>
      <c r="SF108" s="86"/>
      <c r="SG108" s="86"/>
      <c r="SH108" s="86"/>
      <c r="SI108" s="86"/>
      <c r="SJ108" s="86"/>
      <c r="SK108" s="86"/>
      <c r="SL108" s="86"/>
      <c r="SM108" s="86"/>
      <c r="SN108" s="86"/>
      <c r="SO108" s="86"/>
      <c r="SP108" s="86"/>
      <c r="SQ108" s="86"/>
      <c r="SR108" s="86"/>
      <c r="SS108" s="86"/>
      <c r="ST108" s="86"/>
      <c r="SU108" s="86"/>
      <c r="SV108" s="86"/>
      <c r="SW108" s="86"/>
      <c r="SX108" s="86"/>
      <c r="SY108" s="86"/>
      <c r="SZ108" s="86"/>
      <c r="TA108" s="86"/>
      <c r="TB108" s="86"/>
      <c r="TC108" s="86"/>
      <c r="TD108" s="86"/>
      <c r="TE108" s="86"/>
      <c r="TF108" s="86"/>
      <c r="TG108" s="86"/>
      <c r="TH108" s="86"/>
      <c r="TI108" s="86"/>
      <c r="TJ108" s="86"/>
      <c r="TK108" s="86"/>
      <c r="TL108" s="86"/>
      <c r="TM108" s="86"/>
      <c r="TN108" s="86"/>
      <c r="TO108" s="86"/>
      <c r="TP108" s="86"/>
      <c r="TQ108" s="86"/>
      <c r="TR108" s="86"/>
      <c r="TS108" s="86"/>
      <c r="TT108" s="86"/>
      <c r="TU108" s="86"/>
      <c r="TV108" s="86"/>
      <c r="TW108" s="86"/>
      <c r="TX108" s="86"/>
      <c r="TY108" s="86"/>
      <c r="TZ108" s="86"/>
      <c r="UA108" s="86"/>
      <c r="UB108" s="86"/>
      <c r="UC108" s="86"/>
      <c r="UD108" s="86"/>
      <c r="UE108" s="86"/>
      <c r="UF108" s="86"/>
      <c r="UG108" s="86"/>
      <c r="UH108" s="86"/>
      <c r="UI108" s="86"/>
      <c r="UJ108" s="86"/>
      <c r="UK108" s="86"/>
      <c r="UL108" s="86"/>
      <c r="UM108" s="86"/>
      <c r="UN108" s="86"/>
      <c r="UO108" s="86"/>
      <c r="UP108" s="86"/>
      <c r="UQ108" s="86"/>
      <c r="UR108" s="86"/>
      <c r="US108" s="86"/>
      <c r="UT108" s="86"/>
      <c r="UU108" s="86"/>
      <c r="UV108" s="86"/>
      <c r="UW108" s="86"/>
      <c r="UX108" s="86"/>
      <c r="UY108" s="86"/>
      <c r="UZ108" s="86"/>
      <c r="VA108" s="86"/>
      <c r="VB108" s="86"/>
      <c r="VC108" s="86"/>
      <c r="VD108" s="86"/>
      <c r="VE108" s="86"/>
      <c r="VF108" s="86"/>
      <c r="VG108" s="86"/>
      <c r="VH108" s="86"/>
      <c r="VI108" s="86"/>
      <c r="VJ108" s="86"/>
      <c r="VK108" s="86"/>
      <c r="VL108" s="86"/>
      <c r="VM108" s="86"/>
      <c r="VN108" s="86"/>
      <c r="VO108" s="86"/>
      <c r="VP108" s="86"/>
      <c r="VQ108" s="86"/>
      <c r="VR108" s="86"/>
      <c r="VS108" s="86"/>
      <c r="VT108" s="86"/>
      <c r="VU108" s="86"/>
      <c r="VV108" s="86"/>
      <c r="VW108" s="86"/>
      <c r="VX108" s="86"/>
      <c r="VY108" s="86"/>
      <c r="VZ108" s="86"/>
      <c r="WA108" s="86"/>
      <c r="WB108" s="86"/>
      <c r="WC108" s="86"/>
      <c r="WD108" s="86"/>
      <c r="WE108" s="86"/>
      <c r="WF108" s="86"/>
      <c r="WG108" s="86"/>
      <c r="WH108" s="86"/>
      <c r="WI108" s="86"/>
      <c r="WJ108" s="86"/>
      <c r="WK108" s="86"/>
      <c r="WL108" s="86"/>
      <c r="WM108" s="86"/>
      <c r="WN108" s="86"/>
      <c r="WO108" s="86"/>
      <c r="WP108" s="86"/>
      <c r="WQ108" s="86"/>
      <c r="WR108" s="86"/>
      <c r="WS108" s="86"/>
      <c r="WT108" s="86"/>
      <c r="WU108" s="86"/>
      <c r="WV108" s="86"/>
      <c r="WW108" s="86"/>
      <c r="WX108" s="86"/>
      <c r="WY108" s="86"/>
      <c r="WZ108" s="86"/>
      <c r="XA108" s="86"/>
      <c r="XB108" s="86"/>
      <c r="XC108" s="86"/>
      <c r="XD108" s="86"/>
      <c r="XE108" s="86"/>
      <c r="XF108" s="86"/>
      <c r="XG108" s="86"/>
      <c r="XH108" s="86"/>
      <c r="XI108" s="86"/>
      <c r="XJ108" s="86"/>
      <c r="XK108" s="86"/>
      <c r="XL108" s="86"/>
      <c r="XM108" s="86"/>
      <c r="XN108" s="86"/>
      <c r="XO108" s="86"/>
      <c r="XP108" s="86"/>
      <c r="XQ108" s="86"/>
      <c r="XR108" s="86"/>
      <c r="XS108" s="86"/>
      <c r="XT108" s="86"/>
      <c r="XU108" s="86"/>
      <c r="XV108" s="86"/>
      <c r="XW108" s="86"/>
      <c r="XX108" s="86"/>
      <c r="XY108" s="86"/>
      <c r="XZ108" s="86"/>
      <c r="YA108" s="86"/>
      <c r="YB108" s="86"/>
      <c r="YC108" s="86"/>
      <c r="YD108" s="86"/>
      <c r="YE108" s="23"/>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A10DD-BB7C-4DDA-AADB-A54F7B49AE04}">
  <sheetPr codeName="Sheet3"/>
  <dimension ref="A1:L4"/>
  <sheetViews>
    <sheetView workbookViewId="0">
      <selection activeCell="D10" sqref="D10"/>
    </sheetView>
  </sheetViews>
  <sheetFormatPr defaultColWidth="9.1015625" defaultRowHeight="14.4" x14ac:dyDescent="0.55000000000000004"/>
  <sheetData>
    <row r="1" spans="1:12" x14ac:dyDescent="0.55000000000000004">
      <c r="B1" s="23" t="s">
        <v>2192</v>
      </c>
    </row>
    <row r="2" spans="1:12" x14ac:dyDescent="0.55000000000000004">
      <c r="B2" t="s">
        <v>352</v>
      </c>
      <c r="C2" t="s">
        <v>492</v>
      </c>
      <c r="D2" t="s">
        <v>113</v>
      </c>
      <c r="E2" t="s">
        <v>73</v>
      </c>
      <c r="F2" t="s">
        <v>1800</v>
      </c>
      <c r="G2" t="s">
        <v>1748</v>
      </c>
      <c r="H2" t="s">
        <v>67</v>
      </c>
      <c r="I2" t="s">
        <v>74</v>
      </c>
      <c r="J2" t="s">
        <v>100</v>
      </c>
      <c r="K2" t="s">
        <v>101</v>
      </c>
      <c r="L2" s="96" t="s">
        <v>1749</v>
      </c>
    </row>
    <row r="3" spans="1:12" x14ac:dyDescent="0.55000000000000004">
      <c r="A3" t="s">
        <v>2078</v>
      </c>
      <c r="B3">
        <v>0</v>
      </c>
      <c r="C3">
        <v>0</v>
      </c>
      <c r="D3">
        <v>1</v>
      </c>
      <c r="E3">
        <v>1</v>
      </c>
      <c r="F3">
        <v>1</v>
      </c>
      <c r="G3">
        <v>1</v>
      </c>
      <c r="H3">
        <v>1</v>
      </c>
      <c r="I3">
        <v>1</v>
      </c>
      <c r="J3">
        <v>0</v>
      </c>
      <c r="K3">
        <v>0</v>
      </c>
      <c r="L3">
        <v>0</v>
      </c>
    </row>
    <row r="4" spans="1:12" x14ac:dyDescent="0.55000000000000004">
      <c r="A4" t="s">
        <v>2079</v>
      </c>
      <c r="B4">
        <v>1</v>
      </c>
      <c r="C4">
        <v>1</v>
      </c>
      <c r="D4">
        <v>0</v>
      </c>
      <c r="E4">
        <v>0</v>
      </c>
      <c r="F4">
        <v>0</v>
      </c>
      <c r="G4">
        <v>0</v>
      </c>
      <c r="H4">
        <v>0</v>
      </c>
      <c r="I4">
        <v>0</v>
      </c>
      <c r="J4">
        <v>1</v>
      </c>
      <c r="K4">
        <v>1</v>
      </c>
      <c r="L4" s="22">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CEB9-E2C8-4D6A-9084-963CE37DFC28}">
  <sheetPr codeName="Sheet4"/>
  <dimension ref="A1:F63"/>
  <sheetViews>
    <sheetView workbookViewId="0">
      <selection activeCell="B1" sqref="B1"/>
    </sheetView>
  </sheetViews>
  <sheetFormatPr defaultColWidth="8.7890625" defaultRowHeight="14.4" x14ac:dyDescent="0.55000000000000004"/>
  <cols>
    <col min="1" max="1" width="15.1015625" customWidth="1"/>
    <col min="2" max="2" width="26.5234375" customWidth="1"/>
    <col min="3" max="3" width="26.7890625" customWidth="1"/>
    <col min="4" max="4" width="17.3671875" customWidth="1"/>
    <col min="5" max="5" width="51.68359375" customWidth="1"/>
    <col min="6" max="6" width="37.05078125" customWidth="1"/>
  </cols>
  <sheetData>
    <row r="1" spans="1:6" x14ac:dyDescent="0.55000000000000004">
      <c r="B1" t="s">
        <v>2194</v>
      </c>
    </row>
    <row r="2" spans="1:6" x14ac:dyDescent="0.55000000000000004">
      <c r="A2" s="26" t="s">
        <v>1</v>
      </c>
      <c r="B2" t="s">
        <v>2121</v>
      </c>
      <c r="C2" t="s">
        <v>2193</v>
      </c>
      <c r="D2" t="s">
        <v>2122</v>
      </c>
      <c r="E2" t="s">
        <v>2123</v>
      </c>
      <c r="F2" t="s">
        <v>2124</v>
      </c>
    </row>
    <row r="3" spans="1:6" x14ac:dyDescent="0.55000000000000004">
      <c r="A3" s="23" t="s">
        <v>60</v>
      </c>
      <c r="B3">
        <v>225300</v>
      </c>
      <c r="C3">
        <v>7</v>
      </c>
      <c r="D3" s="31">
        <f>B3/C3</f>
        <v>32185.714285714286</v>
      </c>
      <c r="E3" s="31">
        <f>D3</f>
        <v>32185.714285714286</v>
      </c>
      <c r="F3">
        <f>E3*C3</f>
        <v>225300</v>
      </c>
    </row>
    <row r="4" spans="1:6" x14ac:dyDescent="0.55000000000000004">
      <c r="A4" s="23" t="s">
        <v>107</v>
      </c>
      <c r="B4">
        <v>25600</v>
      </c>
      <c r="C4">
        <v>1</v>
      </c>
      <c r="D4" s="31">
        <f t="shared" ref="D4:D47" si="0">B4/C4</f>
        <v>25600</v>
      </c>
      <c r="E4" s="31">
        <f t="shared" ref="E4:E48" si="1">D4</f>
        <v>25600</v>
      </c>
      <c r="F4">
        <f t="shared" ref="F4:F48" si="2">E4*C4</f>
        <v>25600</v>
      </c>
    </row>
    <row r="5" spans="1:6" x14ac:dyDescent="0.55000000000000004">
      <c r="A5" s="23" t="s">
        <v>104</v>
      </c>
      <c r="B5">
        <v>129000</v>
      </c>
      <c r="C5">
        <v>7</v>
      </c>
      <c r="D5" s="31">
        <f t="shared" si="0"/>
        <v>18428.571428571428</v>
      </c>
      <c r="E5" s="31">
        <f t="shared" si="1"/>
        <v>18428.571428571428</v>
      </c>
      <c r="F5">
        <f t="shared" si="2"/>
        <v>129000</v>
      </c>
    </row>
    <row r="6" spans="1:6" x14ac:dyDescent="0.55000000000000004">
      <c r="A6" s="23" t="s">
        <v>125</v>
      </c>
      <c r="B6">
        <v>465000</v>
      </c>
      <c r="C6">
        <v>9</v>
      </c>
      <c r="D6" s="31">
        <f t="shared" si="0"/>
        <v>51666.666666666664</v>
      </c>
      <c r="E6" s="31">
        <f t="shared" si="1"/>
        <v>51666.666666666664</v>
      </c>
      <c r="F6">
        <f t="shared" si="2"/>
        <v>465000</v>
      </c>
    </row>
    <row r="7" spans="1:6" x14ac:dyDescent="0.55000000000000004">
      <c r="A7" s="23" t="s">
        <v>443</v>
      </c>
      <c r="B7">
        <v>21000</v>
      </c>
      <c r="C7">
        <v>0</v>
      </c>
      <c r="D7" s="31">
        <v>0</v>
      </c>
      <c r="E7" s="31">
        <f t="shared" si="1"/>
        <v>0</v>
      </c>
      <c r="F7">
        <f t="shared" si="2"/>
        <v>0</v>
      </c>
    </row>
    <row r="8" spans="1:6" x14ac:dyDescent="0.55000000000000004">
      <c r="A8" s="23" t="s">
        <v>450</v>
      </c>
      <c r="B8">
        <v>186100</v>
      </c>
      <c r="C8">
        <v>3</v>
      </c>
      <c r="D8" s="31">
        <f t="shared" si="0"/>
        <v>62033.333333333336</v>
      </c>
      <c r="E8" s="31">
        <f t="shared" si="1"/>
        <v>62033.333333333336</v>
      </c>
      <c r="F8">
        <f t="shared" si="2"/>
        <v>186100</v>
      </c>
    </row>
    <row r="9" spans="1:6" x14ac:dyDescent="0.55000000000000004">
      <c r="A9" s="23" t="s">
        <v>458</v>
      </c>
      <c r="B9">
        <v>0</v>
      </c>
      <c r="C9">
        <v>0</v>
      </c>
      <c r="D9" s="31">
        <v>0</v>
      </c>
      <c r="E9" s="31">
        <f t="shared" si="1"/>
        <v>0</v>
      </c>
      <c r="F9">
        <f t="shared" si="2"/>
        <v>0</v>
      </c>
    </row>
    <row r="10" spans="1:6" x14ac:dyDescent="0.55000000000000004">
      <c r="A10" s="23" t="s">
        <v>462</v>
      </c>
      <c r="B10">
        <v>89000</v>
      </c>
      <c r="C10">
        <v>3</v>
      </c>
      <c r="D10" s="31">
        <f t="shared" si="0"/>
        <v>29666.666666666668</v>
      </c>
      <c r="E10" s="31">
        <f t="shared" si="1"/>
        <v>29666.666666666668</v>
      </c>
      <c r="F10">
        <f t="shared" si="2"/>
        <v>89000</v>
      </c>
    </row>
    <row r="11" spans="1:6" x14ac:dyDescent="0.55000000000000004">
      <c r="A11" s="23" t="s">
        <v>500</v>
      </c>
      <c r="B11">
        <v>0</v>
      </c>
      <c r="C11">
        <v>0</v>
      </c>
      <c r="D11" s="31">
        <v>0</v>
      </c>
      <c r="E11" s="31">
        <f t="shared" si="1"/>
        <v>0</v>
      </c>
      <c r="F11">
        <f t="shared" si="2"/>
        <v>0</v>
      </c>
    </row>
    <row r="12" spans="1:6" x14ac:dyDescent="0.55000000000000004">
      <c r="A12" s="23" t="s">
        <v>504</v>
      </c>
      <c r="B12">
        <v>235000</v>
      </c>
      <c r="C12">
        <v>6</v>
      </c>
      <c r="D12" s="31">
        <f t="shared" si="0"/>
        <v>39166.666666666664</v>
      </c>
      <c r="E12" s="31">
        <f t="shared" si="1"/>
        <v>39166.666666666664</v>
      </c>
      <c r="F12">
        <f t="shared" si="2"/>
        <v>235000</v>
      </c>
    </row>
    <row r="13" spans="1:6" x14ac:dyDescent="0.55000000000000004">
      <c r="A13" s="23" t="s">
        <v>648</v>
      </c>
      <c r="B13">
        <v>0</v>
      </c>
      <c r="C13">
        <v>0</v>
      </c>
      <c r="D13" s="31">
        <v>0</v>
      </c>
      <c r="E13" s="31">
        <f t="shared" si="1"/>
        <v>0</v>
      </c>
      <c r="F13">
        <f t="shared" si="2"/>
        <v>0</v>
      </c>
    </row>
    <row r="14" spans="1:6" x14ac:dyDescent="0.55000000000000004">
      <c r="A14" s="23" t="s">
        <v>652</v>
      </c>
      <c r="B14">
        <v>261000</v>
      </c>
      <c r="C14">
        <v>2</v>
      </c>
      <c r="D14" s="31">
        <f t="shared" si="0"/>
        <v>130500</v>
      </c>
      <c r="E14" s="31">
        <f t="shared" si="1"/>
        <v>130500</v>
      </c>
      <c r="F14">
        <f t="shared" si="2"/>
        <v>261000</v>
      </c>
    </row>
    <row r="15" spans="1:6" x14ac:dyDescent="0.55000000000000004">
      <c r="A15" s="23" t="s">
        <v>706</v>
      </c>
      <c r="B15">
        <v>0</v>
      </c>
      <c r="C15">
        <v>0</v>
      </c>
      <c r="D15" s="31">
        <v>0</v>
      </c>
      <c r="E15" s="31">
        <f t="shared" si="1"/>
        <v>0</v>
      </c>
      <c r="F15">
        <f t="shared" si="2"/>
        <v>0</v>
      </c>
    </row>
    <row r="16" spans="1:6" x14ac:dyDescent="0.55000000000000004">
      <c r="A16" s="23" t="s">
        <v>714</v>
      </c>
      <c r="B16">
        <v>8600</v>
      </c>
      <c r="C16">
        <v>1</v>
      </c>
      <c r="D16" s="31">
        <f t="shared" si="0"/>
        <v>8600</v>
      </c>
      <c r="E16" s="31">
        <v>10000</v>
      </c>
      <c r="F16">
        <f t="shared" si="2"/>
        <v>10000</v>
      </c>
    </row>
    <row r="17" spans="1:6" x14ac:dyDescent="0.55000000000000004">
      <c r="A17" s="23" t="s">
        <v>719</v>
      </c>
      <c r="B17">
        <v>6700</v>
      </c>
      <c r="C17">
        <v>1</v>
      </c>
      <c r="D17" s="31">
        <f t="shared" si="0"/>
        <v>6700</v>
      </c>
      <c r="E17" s="31">
        <v>10000</v>
      </c>
      <c r="F17">
        <f t="shared" si="2"/>
        <v>10000</v>
      </c>
    </row>
    <row r="18" spans="1:6" x14ac:dyDescent="0.55000000000000004">
      <c r="A18" s="23" t="s">
        <v>724</v>
      </c>
      <c r="B18">
        <v>0</v>
      </c>
      <c r="C18">
        <v>0</v>
      </c>
      <c r="D18" s="31">
        <v>0</v>
      </c>
      <c r="E18" s="31">
        <f t="shared" si="1"/>
        <v>0</v>
      </c>
      <c r="F18">
        <f t="shared" si="2"/>
        <v>0</v>
      </c>
    </row>
    <row r="19" spans="1:6" x14ac:dyDescent="0.55000000000000004">
      <c r="A19" s="23" t="s">
        <v>730</v>
      </c>
      <c r="B19">
        <v>6700</v>
      </c>
      <c r="C19">
        <v>0</v>
      </c>
      <c r="D19" s="31">
        <v>0</v>
      </c>
      <c r="E19" s="31">
        <f t="shared" si="1"/>
        <v>0</v>
      </c>
      <c r="F19">
        <f t="shared" si="2"/>
        <v>0</v>
      </c>
    </row>
    <row r="20" spans="1:6" x14ac:dyDescent="0.55000000000000004">
      <c r="A20" s="23" t="s">
        <v>734</v>
      </c>
      <c r="B20">
        <v>0</v>
      </c>
      <c r="C20">
        <v>0</v>
      </c>
      <c r="D20" s="31">
        <v>0</v>
      </c>
      <c r="E20" s="31">
        <f t="shared" si="1"/>
        <v>0</v>
      </c>
      <c r="F20">
        <f t="shared" si="2"/>
        <v>0</v>
      </c>
    </row>
    <row r="21" spans="1:6" x14ac:dyDescent="0.55000000000000004">
      <c r="A21" s="23" t="s">
        <v>737</v>
      </c>
      <c r="B21">
        <v>0</v>
      </c>
      <c r="C21">
        <v>0</v>
      </c>
      <c r="D21" s="31">
        <v>0</v>
      </c>
      <c r="E21" s="31">
        <f t="shared" si="1"/>
        <v>0</v>
      </c>
      <c r="F21">
        <f t="shared" si="2"/>
        <v>0</v>
      </c>
    </row>
    <row r="22" spans="1:6" x14ac:dyDescent="0.55000000000000004">
      <c r="A22" s="23" t="s">
        <v>739</v>
      </c>
      <c r="B22">
        <v>0</v>
      </c>
      <c r="C22">
        <v>0</v>
      </c>
      <c r="D22" s="31">
        <v>0</v>
      </c>
      <c r="E22" s="31">
        <f t="shared" si="1"/>
        <v>0</v>
      </c>
      <c r="F22">
        <f t="shared" si="2"/>
        <v>0</v>
      </c>
    </row>
    <row r="23" spans="1:6" x14ac:dyDescent="0.55000000000000004">
      <c r="A23" s="23" t="s">
        <v>741</v>
      </c>
      <c r="B23">
        <v>16800</v>
      </c>
      <c r="C23">
        <v>0</v>
      </c>
      <c r="D23" s="31">
        <v>0</v>
      </c>
      <c r="E23" s="31">
        <f t="shared" si="1"/>
        <v>0</v>
      </c>
      <c r="F23">
        <f t="shared" si="2"/>
        <v>0</v>
      </c>
    </row>
    <row r="24" spans="1:6" x14ac:dyDescent="0.55000000000000004">
      <c r="A24" s="23" t="s">
        <v>752</v>
      </c>
      <c r="B24">
        <v>10300</v>
      </c>
      <c r="C24">
        <v>3</v>
      </c>
      <c r="D24" s="31">
        <f t="shared" si="0"/>
        <v>3433.3333333333335</v>
      </c>
      <c r="E24" s="31">
        <v>10000</v>
      </c>
      <c r="F24">
        <f t="shared" si="2"/>
        <v>30000</v>
      </c>
    </row>
    <row r="25" spans="1:6" x14ac:dyDescent="0.55000000000000004">
      <c r="A25" s="23" t="s">
        <v>807</v>
      </c>
      <c r="B25">
        <v>101400</v>
      </c>
      <c r="C25">
        <v>2</v>
      </c>
      <c r="D25" s="31">
        <f t="shared" si="0"/>
        <v>50700</v>
      </c>
      <c r="E25" s="31">
        <f t="shared" si="1"/>
        <v>50700</v>
      </c>
      <c r="F25">
        <f t="shared" si="2"/>
        <v>101400</v>
      </c>
    </row>
    <row r="26" spans="1:6" x14ac:dyDescent="0.55000000000000004">
      <c r="A26" s="23" t="s">
        <v>811</v>
      </c>
      <c r="B26">
        <v>16110</v>
      </c>
      <c r="C26" s="22">
        <v>1</v>
      </c>
      <c r="D26" s="31">
        <f t="shared" si="0"/>
        <v>16110</v>
      </c>
      <c r="E26" s="31">
        <f t="shared" si="1"/>
        <v>16110</v>
      </c>
      <c r="F26">
        <f t="shared" si="2"/>
        <v>16110</v>
      </c>
    </row>
    <row r="27" spans="1:6" x14ac:dyDescent="0.55000000000000004">
      <c r="A27" s="23" t="s">
        <v>824</v>
      </c>
      <c r="B27">
        <v>0</v>
      </c>
      <c r="C27">
        <v>1</v>
      </c>
      <c r="D27" s="31">
        <f t="shared" si="0"/>
        <v>0</v>
      </c>
      <c r="E27" s="31">
        <f t="shared" si="1"/>
        <v>0</v>
      </c>
      <c r="F27">
        <f t="shared" si="2"/>
        <v>0</v>
      </c>
    </row>
    <row r="28" spans="1:6" x14ac:dyDescent="0.55000000000000004">
      <c r="A28" s="23" t="s">
        <v>831</v>
      </c>
      <c r="B28">
        <v>0</v>
      </c>
      <c r="C28">
        <v>0</v>
      </c>
      <c r="D28" s="31">
        <v>0</v>
      </c>
      <c r="E28" s="31">
        <f t="shared" si="1"/>
        <v>0</v>
      </c>
      <c r="F28">
        <f t="shared" si="2"/>
        <v>0</v>
      </c>
    </row>
    <row r="29" spans="1:6" x14ac:dyDescent="0.55000000000000004">
      <c r="A29" s="23" t="s">
        <v>838</v>
      </c>
      <c r="B29">
        <v>0</v>
      </c>
      <c r="C29">
        <v>0</v>
      </c>
      <c r="D29" s="31">
        <v>0</v>
      </c>
      <c r="E29" s="31">
        <f t="shared" si="1"/>
        <v>0</v>
      </c>
      <c r="F29">
        <f t="shared" si="2"/>
        <v>0</v>
      </c>
    </row>
    <row r="30" spans="1:6" x14ac:dyDescent="0.55000000000000004">
      <c r="A30" s="23" t="s">
        <v>847</v>
      </c>
      <c r="B30">
        <v>27200</v>
      </c>
      <c r="C30">
        <v>2</v>
      </c>
      <c r="D30" s="31">
        <f t="shared" si="0"/>
        <v>13600</v>
      </c>
      <c r="E30" s="31">
        <f t="shared" si="1"/>
        <v>13600</v>
      </c>
      <c r="F30">
        <f t="shared" si="2"/>
        <v>27200</v>
      </c>
    </row>
    <row r="31" spans="1:6" x14ac:dyDescent="0.55000000000000004">
      <c r="A31" s="23" t="s">
        <v>888</v>
      </c>
      <c r="B31">
        <v>7220</v>
      </c>
      <c r="C31">
        <v>0</v>
      </c>
      <c r="D31" s="31">
        <v>0</v>
      </c>
      <c r="E31" s="31">
        <f t="shared" si="1"/>
        <v>0</v>
      </c>
      <c r="F31">
        <f t="shared" si="2"/>
        <v>0</v>
      </c>
    </row>
    <row r="32" spans="1:6" x14ac:dyDescent="0.55000000000000004">
      <c r="A32" s="23" t="s">
        <v>891</v>
      </c>
      <c r="B32">
        <v>400</v>
      </c>
      <c r="C32">
        <v>0</v>
      </c>
      <c r="D32" s="31">
        <v>0</v>
      </c>
      <c r="E32" s="31">
        <f t="shared" si="1"/>
        <v>0</v>
      </c>
      <c r="F32">
        <f t="shared" si="2"/>
        <v>0</v>
      </c>
    </row>
    <row r="33" spans="1:6" x14ac:dyDescent="0.55000000000000004">
      <c r="A33" s="23" t="s">
        <v>894</v>
      </c>
      <c r="B33">
        <v>0</v>
      </c>
      <c r="C33">
        <v>0</v>
      </c>
      <c r="D33" s="31">
        <v>0</v>
      </c>
      <c r="E33" s="31">
        <f t="shared" si="1"/>
        <v>0</v>
      </c>
      <c r="F33">
        <f t="shared" si="2"/>
        <v>0</v>
      </c>
    </row>
    <row r="34" spans="1:6" x14ac:dyDescent="0.55000000000000004">
      <c r="A34" s="23" t="s">
        <v>898</v>
      </c>
      <c r="B34">
        <v>0</v>
      </c>
      <c r="C34">
        <v>1</v>
      </c>
      <c r="D34" s="31">
        <f t="shared" si="0"/>
        <v>0</v>
      </c>
      <c r="E34" s="31">
        <f t="shared" si="1"/>
        <v>0</v>
      </c>
      <c r="F34">
        <f t="shared" si="2"/>
        <v>0</v>
      </c>
    </row>
    <row r="35" spans="1:6" x14ac:dyDescent="0.55000000000000004">
      <c r="A35" s="23" t="s">
        <v>904</v>
      </c>
      <c r="B35">
        <v>56510</v>
      </c>
      <c r="C35">
        <v>2</v>
      </c>
      <c r="D35" s="31">
        <f t="shared" si="0"/>
        <v>28255</v>
      </c>
      <c r="E35" s="31">
        <f t="shared" si="1"/>
        <v>28255</v>
      </c>
      <c r="F35">
        <f t="shared" si="2"/>
        <v>56510</v>
      </c>
    </row>
    <row r="36" spans="1:6" x14ac:dyDescent="0.55000000000000004">
      <c r="A36" s="23" t="s">
        <v>1799</v>
      </c>
      <c r="B36">
        <v>36700</v>
      </c>
      <c r="C36">
        <v>1</v>
      </c>
      <c r="D36" s="31">
        <f t="shared" si="0"/>
        <v>36700</v>
      </c>
      <c r="E36" s="31">
        <f t="shared" si="1"/>
        <v>36700</v>
      </c>
      <c r="F36">
        <f t="shared" si="2"/>
        <v>36700</v>
      </c>
    </row>
    <row r="37" spans="1:6" x14ac:dyDescent="0.55000000000000004">
      <c r="A37" s="23" t="s">
        <v>925</v>
      </c>
      <c r="B37">
        <v>19800</v>
      </c>
      <c r="C37">
        <v>3</v>
      </c>
      <c r="D37" s="31">
        <f t="shared" si="0"/>
        <v>6600</v>
      </c>
      <c r="E37" s="31">
        <v>10000</v>
      </c>
      <c r="F37">
        <f t="shared" si="2"/>
        <v>30000</v>
      </c>
    </row>
    <row r="38" spans="1:6" x14ac:dyDescent="0.55000000000000004">
      <c r="A38" s="23" t="s">
        <v>933</v>
      </c>
      <c r="B38">
        <v>0</v>
      </c>
      <c r="C38">
        <v>1</v>
      </c>
      <c r="D38" s="31">
        <f t="shared" si="0"/>
        <v>0</v>
      </c>
      <c r="E38" s="31">
        <f t="shared" si="1"/>
        <v>0</v>
      </c>
      <c r="F38">
        <f t="shared" si="2"/>
        <v>0</v>
      </c>
    </row>
    <row r="39" spans="1:6" x14ac:dyDescent="0.55000000000000004">
      <c r="A39" s="23" t="s">
        <v>938</v>
      </c>
      <c r="B39">
        <v>0</v>
      </c>
      <c r="C39">
        <v>0</v>
      </c>
      <c r="D39" s="31">
        <v>0</v>
      </c>
      <c r="E39" s="31">
        <f t="shared" si="1"/>
        <v>0</v>
      </c>
      <c r="F39">
        <f t="shared" si="2"/>
        <v>0</v>
      </c>
    </row>
    <row r="40" spans="1:6" x14ac:dyDescent="0.55000000000000004">
      <c r="A40" s="23" t="s">
        <v>946</v>
      </c>
      <c r="B40">
        <v>47300</v>
      </c>
      <c r="C40">
        <v>1</v>
      </c>
      <c r="D40" s="31">
        <f t="shared" si="0"/>
        <v>47300</v>
      </c>
      <c r="E40" s="31">
        <f t="shared" si="1"/>
        <v>47300</v>
      </c>
      <c r="F40">
        <f t="shared" si="2"/>
        <v>47300</v>
      </c>
    </row>
    <row r="41" spans="1:6" x14ac:dyDescent="0.55000000000000004">
      <c r="A41" s="23" t="s">
        <v>950</v>
      </c>
      <c r="B41">
        <v>53800</v>
      </c>
      <c r="C41">
        <v>3</v>
      </c>
      <c r="D41" s="31">
        <f t="shared" si="0"/>
        <v>17933.333333333332</v>
      </c>
      <c r="E41" s="31">
        <f t="shared" si="1"/>
        <v>17933.333333333332</v>
      </c>
      <c r="F41">
        <f t="shared" si="2"/>
        <v>53800</v>
      </c>
    </row>
    <row r="42" spans="1:6" x14ac:dyDescent="0.55000000000000004">
      <c r="A42" s="23" t="s">
        <v>912</v>
      </c>
      <c r="B42">
        <v>0</v>
      </c>
      <c r="C42">
        <v>0</v>
      </c>
      <c r="D42" s="31">
        <v>0</v>
      </c>
      <c r="E42" s="31">
        <f t="shared" si="1"/>
        <v>0</v>
      </c>
      <c r="F42">
        <f t="shared" si="2"/>
        <v>0</v>
      </c>
    </row>
    <row r="43" spans="1:6" x14ac:dyDescent="0.55000000000000004">
      <c r="A43" s="23" t="s">
        <v>959</v>
      </c>
      <c r="B43">
        <v>200</v>
      </c>
      <c r="C43">
        <v>1</v>
      </c>
      <c r="D43" s="31">
        <f t="shared" si="0"/>
        <v>200</v>
      </c>
      <c r="E43" s="31">
        <f t="shared" si="1"/>
        <v>200</v>
      </c>
      <c r="F43">
        <f t="shared" si="2"/>
        <v>200</v>
      </c>
    </row>
    <row r="44" spans="1:6" x14ac:dyDescent="0.55000000000000004">
      <c r="A44" s="23" t="s">
        <v>962</v>
      </c>
      <c r="B44">
        <v>0</v>
      </c>
      <c r="C44">
        <v>0</v>
      </c>
      <c r="D44" s="31">
        <v>0</v>
      </c>
      <c r="E44" s="31">
        <f t="shared" si="1"/>
        <v>0</v>
      </c>
      <c r="F44">
        <f t="shared" si="2"/>
        <v>0</v>
      </c>
    </row>
    <row r="45" spans="1:6" x14ac:dyDescent="0.55000000000000004">
      <c r="A45" s="23" t="s">
        <v>965</v>
      </c>
      <c r="B45">
        <v>0</v>
      </c>
      <c r="C45">
        <v>0</v>
      </c>
      <c r="D45" s="31">
        <v>0</v>
      </c>
      <c r="E45" s="31">
        <f t="shared" si="1"/>
        <v>0</v>
      </c>
      <c r="F45">
        <f t="shared" si="2"/>
        <v>0</v>
      </c>
    </row>
    <row r="46" spans="1:6" x14ac:dyDescent="0.55000000000000004">
      <c r="A46" t="s">
        <v>968</v>
      </c>
      <c r="B46">
        <v>0</v>
      </c>
      <c r="C46">
        <v>0</v>
      </c>
      <c r="D46" s="31">
        <v>0</v>
      </c>
      <c r="E46" s="31">
        <f t="shared" si="1"/>
        <v>0</v>
      </c>
      <c r="F46">
        <f t="shared" si="2"/>
        <v>0</v>
      </c>
    </row>
    <row r="47" spans="1:6" x14ac:dyDescent="0.55000000000000004">
      <c r="A47" t="s">
        <v>983</v>
      </c>
      <c r="B47">
        <v>56700</v>
      </c>
      <c r="C47">
        <v>2</v>
      </c>
      <c r="D47" s="31">
        <f t="shared" si="0"/>
        <v>28350</v>
      </c>
      <c r="E47" s="31">
        <f t="shared" si="1"/>
        <v>28350</v>
      </c>
      <c r="F47">
        <f t="shared" si="2"/>
        <v>56700</v>
      </c>
    </row>
    <row r="48" spans="1:6" x14ac:dyDescent="0.55000000000000004">
      <c r="A48" t="s">
        <v>1099</v>
      </c>
      <c r="B48">
        <v>0</v>
      </c>
      <c r="C48">
        <v>0</v>
      </c>
      <c r="D48" s="31">
        <v>0</v>
      </c>
      <c r="E48" s="31">
        <f t="shared" si="1"/>
        <v>0</v>
      </c>
      <c r="F48">
        <f t="shared" si="2"/>
        <v>0</v>
      </c>
    </row>
    <row r="49" spans="1:6" x14ac:dyDescent="0.55000000000000004">
      <c r="D49" s="31"/>
      <c r="E49" s="31"/>
    </row>
    <row r="50" spans="1:6" x14ac:dyDescent="0.55000000000000004">
      <c r="A50" t="s">
        <v>2125</v>
      </c>
      <c r="F50" s="24">
        <f>SUM(F3:F48)</f>
        <v>2091920</v>
      </c>
    </row>
    <row r="51" spans="1:6" x14ac:dyDescent="0.55000000000000004">
      <c r="A51" t="s">
        <v>2126</v>
      </c>
      <c r="F51">
        <f>SUM(C3:C48)-C27-C34-C38</f>
        <v>61</v>
      </c>
    </row>
    <row r="52" spans="1:6" x14ac:dyDescent="0.55000000000000004">
      <c r="A52" t="s">
        <v>2127</v>
      </c>
      <c r="F52" s="24">
        <f>F50/F51</f>
        <v>34293.770491803276</v>
      </c>
    </row>
    <row r="54" spans="1:6" x14ac:dyDescent="0.55000000000000004">
      <c r="A54" t="s">
        <v>2128</v>
      </c>
      <c r="F54">
        <v>55</v>
      </c>
    </row>
    <row r="55" spans="1:6" x14ac:dyDescent="0.55000000000000004">
      <c r="F55" s="24">
        <f>F52*F54</f>
        <v>1886157.3770491802</v>
      </c>
    </row>
    <row r="56" spans="1:6" x14ac:dyDescent="0.55000000000000004">
      <c r="F56" s="27">
        <f>F55/F50</f>
        <v>0.90163934426229497</v>
      </c>
    </row>
    <row r="58" spans="1:6" x14ac:dyDescent="0.55000000000000004">
      <c r="B58" t="s">
        <v>2195</v>
      </c>
    </row>
    <row r="59" spans="1:6" x14ac:dyDescent="0.55000000000000004">
      <c r="B59" t="s">
        <v>2196</v>
      </c>
    </row>
    <row r="60" spans="1:6" x14ac:dyDescent="0.55000000000000004">
      <c r="B60" t="s">
        <v>2197</v>
      </c>
    </row>
    <row r="61" spans="1:6" x14ac:dyDescent="0.55000000000000004">
      <c r="B61" t="s">
        <v>2198</v>
      </c>
    </row>
    <row r="62" spans="1:6" x14ac:dyDescent="0.55000000000000004">
      <c r="B62" t="s">
        <v>2199</v>
      </c>
    </row>
    <row r="63" spans="1:6" x14ac:dyDescent="0.55000000000000004">
      <c r="B63" t="s">
        <v>2200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7A610-C45B-42A8-988B-5917B2DF944E}">
  <sheetPr codeName="Sheet5"/>
  <dimension ref="A1:U3276"/>
  <sheetViews>
    <sheetView zoomScaleNormal="100" workbookViewId="0">
      <selection activeCell="W6" sqref="W6"/>
    </sheetView>
  </sheetViews>
  <sheetFormatPr defaultColWidth="9.1015625" defaultRowHeight="14.4" x14ac:dyDescent="0.55000000000000004"/>
  <cols>
    <col min="1" max="2" width="10.41796875" customWidth="1"/>
  </cols>
  <sheetData>
    <row r="1" spans="1:21" x14ac:dyDescent="0.55000000000000004">
      <c r="B1" t="s">
        <v>2201</v>
      </c>
      <c r="G1" s="13"/>
    </row>
    <row r="3" spans="1:21" ht="14.7" x14ac:dyDescent="0.55000000000000004">
      <c r="A3" s="26" t="s">
        <v>14</v>
      </c>
      <c r="B3" t="s">
        <v>29</v>
      </c>
      <c r="C3" s="41" t="s">
        <v>21</v>
      </c>
      <c r="D3" s="41" t="s">
        <v>22</v>
      </c>
      <c r="E3" s="41" t="s">
        <v>23</v>
      </c>
      <c r="F3" s="41" t="s">
        <v>24</v>
      </c>
      <c r="G3" s="41" t="s">
        <v>25</v>
      </c>
      <c r="H3" s="41" t="s">
        <v>26</v>
      </c>
      <c r="I3" s="41" t="s">
        <v>27</v>
      </c>
      <c r="J3" s="41" t="s">
        <v>28</v>
      </c>
      <c r="K3" s="41" t="s">
        <v>30</v>
      </c>
      <c r="L3" s="41" t="s">
        <v>31</v>
      </c>
      <c r="M3" s="41" t="s">
        <v>32</v>
      </c>
      <c r="N3" s="41" t="s">
        <v>33</v>
      </c>
      <c r="O3" s="41" t="s">
        <v>34</v>
      </c>
      <c r="P3" s="41" t="s">
        <v>35</v>
      </c>
      <c r="Q3" s="41" t="s">
        <v>36</v>
      </c>
      <c r="R3" s="41" t="s">
        <v>37</v>
      </c>
      <c r="S3" s="41" t="s">
        <v>38</v>
      </c>
      <c r="T3" s="41" t="s">
        <v>1101</v>
      </c>
      <c r="U3" s="41" t="s">
        <v>39</v>
      </c>
    </row>
    <row r="4" spans="1:21" x14ac:dyDescent="0.55000000000000004">
      <c r="A4" s="41" t="s">
        <v>1118</v>
      </c>
      <c r="B4" s="41">
        <v>1E-3</v>
      </c>
      <c r="C4">
        <f>'[1]Master Data'!S6/100</f>
        <v>4.8999999999999998E-3</v>
      </c>
      <c r="D4">
        <f>'[1]Master Data'!T6/1000000</f>
        <v>0</v>
      </c>
      <c r="E4">
        <f>'[1]Master Data'!U6/1000000</f>
        <v>1.0499999999999999E-5</v>
      </c>
      <c r="F4">
        <f>'[1]Master Data'!V6/100</f>
        <v>0</v>
      </c>
      <c r="G4">
        <f>'[1]Master Data'!W6/100</f>
        <v>0</v>
      </c>
      <c r="H4">
        <f>'[1]Master Data'!X6/100</f>
        <v>0</v>
      </c>
      <c r="I4">
        <f>'[1]Master Data'!Y6/100</f>
        <v>3.32E-2</v>
      </c>
      <c r="J4">
        <f>'[1]Master Data'!Z6/100</f>
        <v>5.4000000000000003E-3</v>
      </c>
      <c r="K4">
        <f>'[1]Master Data'!AB6/100</f>
        <v>1.1999999999999999E-3</v>
      </c>
      <c r="L4">
        <f>'[1]Master Data'!AC6/1000000</f>
        <v>0</v>
      </c>
      <c r="M4">
        <f>'[1]Master Data'!AD6/1000000</f>
        <v>0</v>
      </c>
      <c r="N4">
        <f>'[1]Master Data'!AE6/1000000</f>
        <v>0</v>
      </c>
      <c r="O4">
        <f>'[1]Master Data'!AF6/100</f>
        <v>0</v>
      </c>
      <c r="P4">
        <f>'[1]Master Data'!AG6/100</f>
        <v>0</v>
      </c>
      <c r="Q4">
        <f>'[1]Master Data'!AH6/100</f>
        <v>0</v>
      </c>
      <c r="R4">
        <f>'[1]Master Data'!AI6/1000000</f>
        <v>0</v>
      </c>
      <c r="S4">
        <f>'[1]Master Data'!AK6/1000000</f>
        <v>0</v>
      </c>
      <c r="T4">
        <f>'[1]Master Data'!AL6/100</f>
        <v>0</v>
      </c>
      <c r="U4">
        <f>'[1]Master Data'!AM6/1000000</f>
        <v>0</v>
      </c>
    </row>
    <row r="5" spans="1:21" x14ac:dyDescent="0.55000000000000004">
      <c r="A5" s="41" t="s">
        <v>1119</v>
      </c>
      <c r="B5" s="41">
        <v>0</v>
      </c>
      <c r="C5">
        <f>'[1]Master Data'!S7/100</f>
        <v>0</v>
      </c>
      <c r="D5">
        <f>'[1]Master Data'!T7/1000000</f>
        <v>0</v>
      </c>
      <c r="E5">
        <f>'[1]Master Data'!U7/1000000</f>
        <v>0</v>
      </c>
      <c r="F5">
        <f>'[1]Master Data'!V7/100</f>
        <v>0</v>
      </c>
      <c r="G5">
        <f>'[1]Master Data'!W7/100</f>
        <v>0</v>
      </c>
      <c r="H5">
        <f>'[1]Master Data'!X7/100</f>
        <v>0</v>
      </c>
      <c r="I5">
        <f>'[1]Master Data'!Y7/100</f>
        <v>0</v>
      </c>
      <c r="J5">
        <f>'[1]Master Data'!Z7/100</f>
        <v>0</v>
      </c>
      <c r="K5">
        <f>'[1]Master Data'!AB7/100</f>
        <v>0</v>
      </c>
      <c r="L5">
        <f>'[1]Master Data'!AC7/1000000</f>
        <v>0</v>
      </c>
      <c r="M5">
        <f>'[1]Master Data'!AD7/1000000</f>
        <v>0</v>
      </c>
      <c r="N5">
        <f>'[1]Master Data'!AE7/1000000</f>
        <v>0</v>
      </c>
      <c r="O5">
        <f>'[1]Master Data'!AF7/100</f>
        <v>0</v>
      </c>
      <c r="P5">
        <f>'[1]Master Data'!AG7/100</f>
        <v>0</v>
      </c>
      <c r="Q5">
        <f>'[1]Master Data'!AH7/100</f>
        <v>0</v>
      </c>
      <c r="R5">
        <f>'[1]Master Data'!AI7/1000000</f>
        <v>0</v>
      </c>
      <c r="S5">
        <f>'[1]Master Data'!AK7/1000000</f>
        <v>0</v>
      </c>
      <c r="T5">
        <f>'[1]Master Data'!AL7/100</f>
        <v>0</v>
      </c>
      <c r="U5">
        <f>'[1]Master Data'!AM7/1000000</f>
        <v>0</v>
      </c>
    </row>
    <row r="6" spans="1:21" x14ac:dyDescent="0.55000000000000004">
      <c r="A6" s="41" t="s">
        <v>1120</v>
      </c>
      <c r="B6" s="41">
        <v>0</v>
      </c>
      <c r="C6">
        <f>'[1]Master Data'!S8/100</f>
        <v>0</v>
      </c>
      <c r="D6">
        <f>'[1]Master Data'!T8/1000000</f>
        <v>0</v>
      </c>
      <c r="E6">
        <f>'[1]Master Data'!U8/1000000</f>
        <v>0</v>
      </c>
      <c r="F6">
        <f>'[1]Master Data'!V8/100</f>
        <v>0</v>
      </c>
      <c r="G6">
        <f>'[1]Master Data'!W8/100</f>
        <v>0</v>
      </c>
      <c r="H6">
        <f>'[1]Master Data'!X8/100</f>
        <v>0</v>
      </c>
      <c r="I6">
        <f>'[1]Master Data'!Y8/100</f>
        <v>0</v>
      </c>
      <c r="J6">
        <f>'[1]Master Data'!Z8/100</f>
        <v>0</v>
      </c>
      <c r="K6">
        <f>'[1]Master Data'!AB8/100</f>
        <v>0</v>
      </c>
      <c r="L6">
        <f>'[1]Master Data'!AC8/1000000</f>
        <v>0</v>
      </c>
      <c r="M6">
        <f>'[1]Master Data'!AD8/1000000</f>
        <v>0</v>
      </c>
      <c r="N6">
        <f>'[1]Master Data'!AE8/1000000</f>
        <v>0</v>
      </c>
      <c r="O6">
        <f>'[1]Master Data'!AF8/100</f>
        <v>0</v>
      </c>
      <c r="P6">
        <f>'[1]Master Data'!AG8/100</f>
        <v>0</v>
      </c>
      <c r="Q6">
        <f>'[1]Master Data'!AH8/100</f>
        <v>0</v>
      </c>
      <c r="R6">
        <f>'[1]Master Data'!AI8/1000000</f>
        <v>0</v>
      </c>
      <c r="S6">
        <f>'[1]Master Data'!AK8/1000000</f>
        <v>0</v>
      </c>
      <c r="T6">
        <f>'[1]Master Data'!AL8/100</f>
        <v>0</v>
      </c>
      <c r="U6">
        <f>'[1]Master Data'!AM8/1000000</f>
        <v>0</v>
      </c>
    </row>
    <row r="7" spans="1:21" x14ac:dyDescent="0.55000000000000004">
      <c r="A7" s="41" t="s">
        <v>1121</v>
      </c>
      <c r="B7" s="41">
        <v>0</v>
      </c>
      <c r="C7">
        <f>'[1]Master Data'!S9/100</f>
        <v>0</v>
      </c>
      <c r="D7">
        <f>'[1]Master Data'!T9/1000000</f>
        <v>0</v>
      </c>
      <c r="E7">
        <f>'[1]Master Data'!U9/1000000</f>
        <v>0</v>
      </c>
      <c r="F7">
        <f>'[1]Master Data'!V9/100</f>
        <v>0</v>
      </c>
      <c r="G7">
        <f>'[1]Master Data'!W9/100</f>
        <v>0</v>
      </c>
      <c r="H7">
        <f>'[1]Master Data'!X9/100</f>
        <v>0</v>
      </c>
      <c r="I7">
        <f>'[1]Master Data'!Y9/100</f>
        <v>0</v>
      </c>
      <c r="J7">
        <f>'[1]Master Data'!Z9/100</f>
        <v>0</v>
      </c>
      <c r="K7">
        <f>'[1]Master Data'!AB9/100</f>
        <v>0</v>
      </c>
      <c r="L7">
        <f>'[1]Master Data'!AC9/1000000</f>
        <v>0</v>
      </c>
      <c r="M7">
        <f>'[1]Master Data'!AD9/1000000</f>
        <v>0</v>
      </c>
      <c r="N7">
        <f>'[1]Master Data'!AE9/1000000</f>
        <v>0</v>
      </c>
      <c r="O7">
        <f>'[1]Master Data'!AF9/100</f>
        <v>0</v>
      </c>
      <c r="P7">
        <f>'[1]Master Data'!AG9/100</f>
        <v>0</v>
      </c>
      <c r="Q7">
        <f>'[1]Master Data'!AH9/100</f>
        <v>0</v>
      </c>
      <c r="R7">
        <f>'[1]Master Data'!AI9/1000000</f>
        <v>0</v>
      </c>
      <c r="S7">
        <f>'[1]Master Data'!AK9/1000000</f>
        <v>0</v>
      </c>
      <c r="T7">
        <f>'[1]Master Data'!AL9/100</f>
        <v>0</v>
      </c>
      <c r="U7">
        <f>'[1]Master Data'!AM9/1000000</f>
        <v>0</v>
      </c>
    </row>
    <row r="8" spans="1:21" x14ac:dyDescent="0.55000000000000004">
      <c r="A8" s="41" t="s">
        <v>1122</v>
      </c>
      <c r="B8" s="41">
        <v>0</v>
      </c>
      <c r="C8">
        <f>'[1]Master Data'!S10/100</f>
        <v>0</v>
      </c>
      <c r="D8">
        <f>'[1]Master Data'!T10/1000000</f>
        <v>0</v>
      </c>
      <c r="E8">
        <f>'[1]Master Data'!U10/1000000</f>
        <v>0</v>
      </c>
      <c r="F8">
        <f>'[1]Master Data'!V10/100</f>
        <v>0</v>
      </c>
      <c r="G8">
        <f>'[1]Master Data'!W10/100</f>
        <v>0</v>
      </c>
      <c r="H8">
        <f>'[1]Master Data'!X10/100</f>
        <v>0</v>
      </c>
      <c r="I8">
        <f>'[1]Master Data'!Y10/100</f>
        <v>0</v>
      </c>
      <c r="J8">
        <f>'[1]Master Data'!Z10/100</f>
        <v>0</v>
      </c>
      <c r="K8">
        <f>'[1]Master Data'!AB10/100</f>
        <v>0</v>
      </c>
      <c r="L8">
        <f>'[1]Master Data'!AC10/1000000</f>
        <v>0</v>
      </c>
      <c r="M8">
        <f>'[1]Master Data'!AD10/1000000</f>
        <v>0</v>
      </c>
      <c r="N8">
        <f>'[1]Master Data'!AE10/1000000</f>
        <v>0</v>
      </c>
      <c r="O8">
        <f>'[1]Master Data'!AF10/100</f>
        <v>0</v>
      </c>
      <c r="P8">
        <f>'[1]Master Data'!AG10/100</f>
        <v>0</v>
      </c>
      <c r="Q8">
        <f>'[1]Master Data'!AH10/100</f>
        <v>0</v>
      </c>
      <c r="R8">
        <f>'[1]Master Data'!AI10/1000000</f>
        <v>0</v>
      </c>
      <c r="S8">
        <f>'[1]Master Data'!AK10/1000000</f>
        <v>0</v>
      </c>
      <c r="T8">
        <f>'[1]Master Data'!AL10/100</f>
        <v>0</v>
      </c>
      <c r="U8">
        <f>'[1]Master Data'!AM10/1000000</f>
        <v>0</v>
      </c>
    </row>
    <row r="9" spans="1:21" x14ac:dyDescent="0.55000000000000004">
      <c r="A9" s="41" t="s">
        <v>1123</v>
      </c>
      <c r="B9" s="41">
        <v>0</v>
      </c>
      <c r="C9">
        <f>'[1]Master Data'!S11/100</f>
        <v>0</v>
      </c>
      <c r="D9">
        <f>'[1]Master Data'!T11/1000000</f>
        <v>0</v>
      </c>
      <c r="E9">
        <f>'[1]Master Data'!U11/1000000</f>
        <v>0</v>
      </c>
      <c r="F9">
        <f>'[1]Master Data'!V11/100</f>
        <v>0</v>
      </c>
      <c r="G9">
        <f>'[1]Master Data'!W11/100</f>
        <v>0</v>
      </c>
      <c r="H9">
        <f>'[1]Master Data'!X11/100</f>
        <v>0</v>
      </c>
      <c r="I9">
        <f>'[1]Master Data'!Y11/100</f>
        <v>0</v>
      </c>
      <c r="J9">
        <f>'[1]Master Data'!Z11/100</f>
        <v>0</v>
      </c>
      <c r="K9">
        <f>'[1]Master Data'!AB11/100</f>
        <v>0</v>
      </c>
      <c r="L9">
        <f>'[1]Master Data'!AC11/1000000</f>
        <v>0</v>
      </c>
      <c r="M9">
        <f>'[1]Master Data'!AD11/1000000</f>
        <v>0</v>
      </c>
      <c r="N9">
        <f>'[1]Master Data'!AE11/1000000</f>
        <v>0</v>
      </c>
      <c r="O9">
        <f>'[1]Master Data'!AF11/100</f>
        <v>0</v>
      </c>
      <c r="P9">
        <f>'[1]Master Data'!AG11/100</f>
        <v>0</v>
      </c>
      <c r="Q9">
        <f>'[1]Master Data'!AH11/100</f>
        <v>0</v>
      </c>
      <c r="R9">
        <f>'[1]Master Data'!AI11/1000000</f>
        <v>0</v>
      </c>
      <c r="S9">
        <f>'[1]Master Data'!AK11/1000000</f>
        <v>0</v>
      </c>
      <c r="T9">
        <f>'[1]Master Data'!AL11/100</f>
        <v>0</v>
      </c>
      <c r="U9">
        <f>'[1]Master Data'!AM11/1000000</f>
        <v>0</v>
      </c>
    </row>
    <row r="10" spans="1:21" x14ac:dyDescent="0.55000000000000004">
      <c r="A10" s="41" t="s">
        <v>1124</v>
      </c>
      <c r="B10" s="41">
        <v>0</v>
      </c>
      <c r="C10">
        <f>'[1]Master Data'!S12/100</f>
        <v>0</v>
      </c>
      <c r="D10">
        <f>'[1]Master Data'!T12/1000000</f>
        <v>0</v>
      </c>
      <c r="E10">
        <f>'[1]Master Data'!U12/1000000</f>
        <v>0</v>
      </c>
      <c r="F10">
        <f>'[1]Master Data'!V12/100</f>
        <v>0</v>
      </c>
      <c r="G10">
        <f>'[1]Master Data'!W12/100</f>
        <v>0</v>
      </c>
      <c r="H10">
        <f>'[1]Master Data'!X12/100</f>
        <v>0</v>
      </c>
      <c r="I10">
        <f>'[1]Master Data'!Y12/100</f>
        <v>0</v>
      </c>
      <c r="J10">
        <f>'[1]Master Data'!Z12/100</f>
        <v>0</v>
      </c>
      <c r="K10">
        <f>'[1]Master Data'!AB12/100</f>
        <v>0</v>
      </c>
      <c r="L10">
        <f>'[1]Master Data'!AC12/1000000</f>
        <v>0</v>
      </c>
      <c r="M10">
        <f>'[1]Master Data'!AD12/1000000</f>
        <v>0</v>
      </c>
      <c r="N10">
        <f>'[1]Master Data'!AE12/1000000</f>
        <v>0</v>
      </c>
      <c r="O10">
        <f>'[1]Master Data'!AF12/100</f>
        <v>0</v>
      </c>
      <c r="P10">
        <f>'[1]Master Data'!AG12/100</f>
        <v>0</v>
      </c>
      <c r="Q10">
        <f>'[1]Master Data'!AH12/100</f>
        <v>0</v>
      </c>
      <c r="R10">
        <f>'[1]Master Data'!AI12/1000000</f>
        <v>0</v>
      </c>
      <c r="S10">
        <f>'[1]Master Data'!AK12/1000000</f>
        <v>0</v>
      </c>
      <c r="T10">
        <f>'[1]Master Data'!AL12/100</f>
        <v>0</v>
      </c>
      <c r="U10">
        <f>'[1]Master Data'!AM12/1000000</f>
        <v>0</v>
      </c>
    </row>
    <row r="11" spans="1:21" x14ac:dyDescent="0.55000000000000004">
      <c r="A11" s="41" t="s">
        <v>1125</v>
      </c>
      <c r="B11" s="41">
        <v>0</v>
      </c>
      <c r="C11">
        <f>'[1]Master Data'!S13/100</f>
        <v>0</v>
      </c>
      <c r="D11">
        <f>'[1]Master Data'!T13/1000000</f>
        <v>0</v>
      </c>
      <c r="E11">
        <f>'[1]Master Data'!U13/1000000</f>
        <v>0</v>
      </c>
      <c r="F11">
        <f>'[1]Master Data'!V13/100</f>
        <v>0</v>
      </c>
      <c r="G11">
        <f>'[1]Master Data'!W13/100</f>
        <v>0</v>
      </c>
      <c r="H11">
        <f>'[1]Master Data'!X13/100</f>
        <v>0</v>
      </c>
      <c r="I11">
        <f>'[1]Master Data'!Y13/100</f>
        <v>0</v>
      </c>
      <c r="J11">
        <f>'[1]Master Data'!Z13/100</f>
        <v>0</v>
      </c>
      <c r="K11">
        <f>'[1]Master Data'!AB13/100</f>
        <v>0</v>
      </c>
      <c r="L11">
        <f>'[1]Master Data'!AC13/1000000</f>
        <v>0</v>
      </c>
      <c r="M11">
        <f>'[1]Master Data'!AD13/1000000</f>
        <v>0</v>
      </c>
      <c r="N11">
        <f>'[1]Master Data'!AE13/1000000</f>
        <v>0</v>
      </c>
      <c r="O11">
        <f>'[1]Master Data'!AF13/100</f>
        <v>0</v>
      </c>
      <c r="P11">
        <f>'[1]Master Data'!AG13/100</f>
        <v>0</v>
      </c>
      <c r="Q11">
        <f>'[1]Master Data'!AH13/100</f>
        <v>0</v>
      </c>
      <c r="R11">
        <f>'[1]Master Data'!AI13/1000000</f>
        <v>0</v>
      </c>
      <c r="S11">
        <f>'[1]Master Data'!AK13/1000000</f>
        <v>0</v>
      </c>
      <c r="T11">
        <f>'[1]Master Data'!AL13/100</f>
        <v>0</v>
      </c>
      <c r="U11">
        <f>'[1]Master Data'!AM13/1000000</f>
        <v>0</v>
      </c>
    </row>
    <row r="12" spans="1:21" x14ac:dyDescent="0.55000000000000004">
      <c r="A12" s="41" t="s">
        <v>1126</v>
      </c>
      <c r="B12" s="41">
        <v>0</v>
      </c>
      <c r="C12">
        <f>'[1]Master Data'!S14/100</f>
        <v>0</v>
      </c>
      <c r="D12">
        <f>'[1]Master Data'!T14/1000000</f>
        <v>0</v>
      </c>
      <c r="E12">
        <f>'[1]Master Data'!U14/1000000</f>
        <v>0</v>
      </c>
      <c r="F12">
        <f>'[1]Master Data'!V14/100</f>
        <v>0</v>
      </c>
      <c r="G12">
        <f>'[1]Master Data'!W14/100</f>
        <v>0</v>
      </c>
      <c r="H12">
        <f>'[1]Master Data'!X14/100</f>
        <v>0</v>
      </c>
      <c r="I12">
        <f>'[1]Master Data'!Y14/100</f>
        <v>0</v>
      </c>
      <c r="J12">
        <f>'[1]Master Data'!Z14/100</f>
        <v>0</v>
      </c>
      <c r="K12">
        <f>'[1]Master Data'!AB14/100</f>
        <v>0</v>
      </c>
      <c r="L12">
        <f>'[1]Master Data'!AC14/1000000</f>
        <v>0</v>
      </c>
      <c r="M12">
        <f>'[1]Master Data'!AD14/1000000</f>
        <v>0</v>
      </c>
      <c r="N12">
        <f>'[1]Master Data'!AE14/1000000</f>
        <v>0</v>
      </c>
      <c r="O12">
        <f>'[1]Master Data'!AF14/100</f>
        <v>0</v>
      </c>
      <c r="P12">
        <f>'[1]Master Data'!AG14/100</f>
        <v>0</v>
      </c>
      <c r="Q12">
        <f>'[1]Master Data'!AH14/100</f>
        <v>0</v>
      </c>
      <c r="R12">
        <f>'[1]Master Data'!AI14/1000000</f>
        <v>0</v>
      </c>
      <c r="S12">
        <f>'[1]Master Data'!AK14/1000000</f>
        <v>0</v>
      </c>
      <c r="T12">
        <f>'[1]Master Data'!AL14/100</f>
        <v>0</v>
      </c>
      <c r="U12">
        <f>'[1]Master Data'!AM14/1000000</f>
        <v>0</v>
      </c>
    </row>
    <row r="13" spans="1:21" x14ac:dyDescent="0.55000000000000004">
      <c r="A13" s="41" t="s">
        <v>1127</v>
      </c>
      <c r="B13" s="41">
        <v>1.01E-2</v>
      </c>
      <c r="C13">
        <f>'[1]Master Data'!S15/100</f>
        <v>0</v>
      </c>
      <c r="D13">
        <f>'[1]Master Data'!T15/1000000</f>
        <v>0</v>
      </c>
      <c r="E13">
        <f>'[1]Master Data'!U15/1000000</f>
        <v>0</v>
      </c>
      <c r="F13">
        <f>'[1]Master Data'!V15/100</f>
        <v>0</v>
      </c>
      <c r="G13">
        <f>'[1]Master Data'!W15/100</f>
        <v>0</v>
      </c>
      <c r="H13">
        <f>'[1]Master Data'!X15/100</f>
        <v>0</v>
      </c>
      <c r="I13">
        <f>'[1]Master Data'!Y15/100</f>
        <v>0</v>
      </c>
      <c r="J13">
        <f>'[1]Master Data'!Z15/100</f>
        <v>0</v>
      </c>
      <c r="K13">
        <f>'[1]Master Data'!AB15/100</f>
        <v>7.5000000000000002E-4</v>
      </c>
      <c r="L13">
        <f>'[1]Master Data'!AC15/1000000</f>
        <v>0</v>
      </c>
      <c r="M13">
        <f>'[1]Master Data'!AD15/1000000</f>
        <v>0</v>
      </c>
      <c r="N13">
        <f>'[1]Master Data'!AE15/1000000</f>
        <v>0</v>
      </c>
      <c r="O13">
        <f>'[1]Master Data'!AF15/100</f>
        <v>0</v>
      </c>
      <c r="P13">
        <f>'[1]Master Data'!AG15/100</f>
        <v>0</v>
      </c>
      <c r="Q13">
        <f>'[1]Master Data'!AH15/100</f>
        <v>0</v>
      </c>
      <c r="R13">
        <f>'[1]Master Data'!AI15/1000000</f>
        <v>0</v>
      </c>
      <c r="S13">
        <f>'[1]Master Data'!AK15/1000000</f>
        <v>0</v>
      </c>
      <c r="T13">
        <f>'[1]Master Data'!AL15/100</f>
        <v>0</v>
      </c>
      <c r="U13">
        <f>'[1]Master Data'!AM15/1000000</f>
        <v>0</v>
      </c>
    </row>
    <row r="14" spans="1:21" x14ac:dyDescent="0.55000000000000004">
      <c r="A14" s="41" t="s">
        <v>1128</v>
      </c>
      <c r="B14" s="41">
        <v>6.3451612903225822E-3</v>
      </c>
      <c r="C14">
        <f>'[1]Master Data'!S16/100</f>
        <v>0</v>
      </c>
      <c r="D14">
        <f>'[1]Master Data'!T16/1000000</f>
        <v>0</v>
      </c>
      <c r="E14">
        <f>'[1]Master Data'!U16/1000000</f>
        <v>0</v>
      </c>
      <c r="F14">
        <f>'[1]Master Data'!V16/100</f>
        <v>0</v>
      </c>
      <c r="G14">
        <f>'[1]Master Data'!W16/100</f>
        <v>0</v>
      </c>
      <c r="H14">
        <f>'[1]Master Data'!X16/100</f>
        <v>0</v>
      </c>
      <c r="I14">
        <f>'[1]Master Data'!Y16/100</f>
        <v>0</v>
      </c>
      <c r="J14">
        <f>'[1]Master Data'!Z16/100</f>
        <v>0</v>
      </c>
      <c r="K14">
        <f>'[1]Master Data'!AB16/100</f>
        <v>2.8548387096774189E-4</v>
      </c>
      <c r="L14">
        <f>'[1]Master Data'!AC16/1000000</f>
        <v>0</v>
      </c>
      <c r="M14">
        <f>'[1]Master Data'!AD16/1000000</f>
        <v>0</v>
      </c>
      <c r="N14">
        <f>'[1]Master Data'!AE16/1000000</f>
        <v>0</v>
      </c>
      <c r="O14">
        <f>'[1]Master Data'!AF16/100</f>
        <v>0</v>
      </c>
      <c r="P14">
        <f>'[1]Master Data'!AG16/100</f>
        <v>0</v>
      </c>
      <c r="Q14">
        <f>'[1]Master Data'!AH16/100</f>
        <v>0</v>
      </c>
      <c r="R14">
        <f>'[1]Master Data'!AI16/1000000</f>
        <v>0</v>
      </c>
      <c r="S14">
        <f>'[1]Master Data'!AK16/1000000</f>
        <v>0</v>
      </c>
      <c r="T14">
        <f>'[1]Master Data'!AL16/100</f>
        <v>0</v>
      </c>
      <c r="U14">
        <f>'[1]Master Data'!AM16/1000000</f>
        <v>0</v>
      </c>
    </row>
    <row r="15" spans="1:21" x14ac:dyDescent="0.55000000000000004">
      <c r="A15" s="41" t="s">
        <v>1129</v>
      </c>
      <c r="B15" s="41">
        <v>9.7999999999999997E-3</v>
      </c>
      <c r="C15">
        <f>'[1]Master Data'!S17/100</f>
        <v>0</v>
      </c>
      <c r="D15">
        <f>'[1]Master Data'!T17/1000000</f>
        <v>0</v>
      </c>
      <c r="E15">
        <f>'[1]Master Data'!U17/1000000</f>
        <v>0</v>
      </c>
      <c r="F15">
        <f>'[1]Master Data'!V17/100</f>
        <v>0</v>
      </c>
      <c r="G15">
        <f>'[1]Master Data'!W17/100</f>
        <v>0</v>
      </c>
      <c r="H15">
        <f>'[1]Master Data'!X17/100</f>
        <v>0</v>
      </c>
      <c r="I15">
        <f>'[1]Master Data'!Y17/100</f>
        <v>0</v>
      </c>
      <c r="J15">
        <f>'[1]Master Data'!Z17/100</f>
        <v>0</v>
      </c>
      <c r="K15">
        <f>'[1]Master Data'!AB17/100</f>
        <v>7.000000000000001E-4</v>
      </c>
      <c r="L15">
        <f>'[1]Master Data'!AC17/1000000</f>
        <v>0</v>
      </c>
      <c r="M15">
        <f>'[1]Master Data'!AD17/1000000</f>
        <v>0</v>
      </c>
      <c r="N15">
        <f>'[1]Master Data'!AE17/1000000</f>
        <v>0</v>
      </c>
      <c r="O15">
        <f>'[1]Master Data'!AF17/100</f>
        <v>0</v>
      </c>
      <c r="P15">
        <f>'[1]Master Data'!AG17/100</f>
        <v>0</v>
      </c>
      <c r="Q15">
        <f>'[1]Master Data'!AH17/100</f>
        <v>0</v>
      </c>
      <c r="R15">
        <f>'[1]Master Data'!AI17/1000000</f>
        <v>0</v>
      </c>
      <c r="S15">
        <f>'[1]Master Data'!AK17/1000000</f>
        <v>0</v>
      </c>
      <c r="T15">
        <f>'[1]Master Data'!AL17/100</f>
        <v>0</v>
      </c>
      <c r="U15">
        <f>'[1]Master Data'!AM17/1000000</f>
        <v>0</v>
      </c>
    </row>
    <row r="16" spans="1:21" x14ac:dyDescent="0.55000000000000004">
      <c r="A16" s="41" t="s">
        <v>1130</v>
      </c>
      <c r="B16" s="41">
        <v>0</v>
      </c>
      <c r="C16">
        <f>'[1]Master Data'!S18/100</f>
        <v>0</v>
      </c>
      <c r="D16">
        <f>'[1]Master Data'!T18/1000000</f>
        <v>0</v>
      </c>
      <c r="E16">
        <f>'[1]Master Data'!U18/1000000</f>
        <v>0</v>
      </c>
      <c r="F16">
        <f>'[1]Master Data'!V18/100</f>
        <v>0</v>
      </c>
      <c r="G16">
        <f>'[1]Master Data'!W18/100</f>
        <v>0</v>
      </c>
      <c r="H16">
        <f>'[1]Master Data'!X18/100</f>
        <v>0</v>
      </c>
      <c r="I16">
        <f>'[1]Master Data'!Y18/100</f>
        <v>0</v>
      </c>
      <c r="J16">
        <f>'[1]Master Data'!Z18/100</f>
        <v>0</v>
      </c>
      <c r="K16">
        <f>'[1]Master Data'!AB18/100</f>
        <v>0</v>
      </c>
      <c r="L16">
        <f>'[1]Master Data'!AC18/1000000</f>
        <v>0</v>
      </c>
      <c r="M16">
        <f>'[1]Master Data'!AD18/1000000</f>
        <v>0</v>
      </c>
      <c r="N16">
        <f>'[1]Master Data'!AE18/1000000</f>
        <v>0</v>
      </c>
      <c r="O16">
        <f>'[1]Master Data'!AF18/100</f>
        <v>0</v>
      </c>
      <c r="P16">
        <f>'[1]Master Data'!AG18/100</f>
        <v>0</v>
      </c>
      <c r="Q16">
        <f>'[1]Master Data'!AH18/100</f>
        <v>0</v>
      </c>
      <c r="R16">
        <f>'[1]Master Data'!AI18/1000000</f>
        <v>0</v>
      </c>
      <c r="S16">
        <f>'[1]Master Data'!AK18/1000000</f>
        <v>0</v>
      </c>
      <c r="T16">
        <f>'[1]Master Data'!AL18/100</f>
        <v>0</v>
      </c>
      <c r="U16">
        <f>'[1]Master Data'!AM18/1000000</f>
        <v>0</v>
      </c>
    </row>
    <row r="17" spans="1:21" x14ac:dyDescent="0.55000000000000004">
      <c r="A17" s="41" t="s">
        <v>1131</v>
      </c>
      <c r="B17" s="41">
        <v>0</v>
      </c>
      <c r="C17">
        <f>'[1]Master Data'!S19/100</f>
        <v>0</v>
      </c>
      <c r="D17">
        <f>'[1]Master Data'!T19/1000000</f>
        <v>0</v>
      </c>
      <c r="E17">
        <f>'[1]Master Data'!U19/1000000</f>
        <v>0</v>
      </c>
      <c r="F17">
        <f>'[1]Master Data'!V19/100</f>
        <v>0</v>
      </c>
      <c r="G17">
        <f>'[1]Master Data'!W19/100</f>
        <v>0</v>
      </c>
      <c r="H17">
        <f>'[1]Master Data'!X19/100</f>
        <v>0</v>
      </c>
      <c r="I17">
        <f>'[1]Master Data'!Y19/100</f>
        <v>0</v>
      </c>
      <c r="J17">
        <f>'[1]Master Data'!Z19/100</f>
        <v>0</v>
      </c>
      <c r="K17">
        <f>'[1]Master Data'!AB19/100</f>
        <v>0</v>
      </c>
      <c r="L17">
        <f>'[1]Master Data'!AC19/1000000</f>
        <v>0</v>
      </c>
      <c r="M17">
        <f>'[1]Master Data'!AD19/1000000</f>
        <v>0</v>
      </c>
      <c r="N17">
        <f>'[1]Master Data'!AE19/1000000</f>
        <v>0</v>
      </c>
      <c r="O17">
        <f>'[1]Master Data'!AF19/100</f>
        <v>0</v>
      </c>
      <c r="P17">
        <f>'[1]Master Data'!AG19/100</f>
        <v>0</v>
      </c>
      <c r="Q17">
        <f>'[1]Master Data'!AH19/100</f>
        <v>0</v>
      </c>
      <c r="R17">
        <f>'[1]Master Data'!AI19/1000000</f>
        <v>0</v>
      </c>
      <c r="S17">
        <f>'[1]Master Data'!AK19/1000000</f>
        <v>0</v>
      </c>
      <c r="T17">
        <f>'[1]Master Data'!AL19/100</f>
        <v>0</v>
      </c>
      <c r="U17">
        <f>'[1]Master Data'!AM19/1000000</f>
        <v>0</v>
      </c>
    </row>
    <row r="18" spans="1:21" x14ac:dyDescent="0.55000000000000004">
      <c r="A18" s="41" t="s">
        <v>1132</v>
      </c>
      <c r="B18" s="41">
        <v>6.3E-3</v>
      </c>
      <c r="C18">
        <f>'[1]Master Data'!S20/100</f>
        <v>0</v>
      </c>
      <c r="D18">
        <f>'[1]Master Data'!T20/1000000</f>
        <v>0</v>
      </c>
      <c r="E18">
        <f>'[1]Master Data'!U20/1000000</f>
        <v>0</v>
      </c>
      <c r="F18">
        <f>'[1]Master Data'!V20/100</f>
        <v>0</v>
      </c>
      <c r="G18">
        <f>'[1]Master Data'!W20/100</f>
        <v>0</v>
      </c>
      <c r="H18">
        <f>'[1]Master Data'!X20/100</f>
        <v>0</v>
      </c>
      <c r="I18">
        <f>'[1]Master Data'!Y20/100</f>
        <v>0</v>
      </c>
      <c r="J18">
        <f>'[1]Master Data'!Z20/100</f>
        <v>0</v>
      </c>
      <c r="K18">
        <f>'[1]Master Data'!AB20/100</f>
        <v>1E-3</v>
      </c>
      <c r="L18">
        <f>'[1]Master Data'!AC20/1000000</f>
        <v>0</v>
      </c>
      <c r="M18">
        <f>'[1]Master Data'!AD20/1000000</f>
        <v>0</v>
      </c>
      <c r="N18">
        <f>'[1]Master Data'!AE20/1000000</f>
        <v>0</v>
      </c>
      <c r="O18">
        <f>'[1]Master Data'!AF20/100</f>
        <v>0</v>
      </c>
      <c r="P18">
        <f>'[1]Master Data'!AG20/100</f>
        <v>0</v>
      </c>
      <c r="Q18">
        <f>'[1]Master Data'!AH20/100</f>
        <v>0</v>
      </c>
      <c r="R18">
        <f>'[1]Master Data'!AI20/1000000</f>
        <v>6.2000000000000003E-5</v>
      </c>
      <c r="S18">
        <f>'[1]Master Data'!AK20/1000000</f>
        <v>0</v>
      </c>
      <c r="T18">
        <f>'[1]Master Data'!AL20/100</f>
        <v>0</v>
      </c>
      <c r="U18">
        <f>'[1]Master Data'!AM20/1000000</f>
        <v>0</v>
      </c>
    </row>
    <row r="19" spans="1:21" x14ac:dyDescent="0.55000000000000004">
      <c r="A19" s="41" t="s">
        <v>1133</v>
      </c>
      <c r="B19" s="41">
        <v>9.8999999999999991E-3</v>
      </c>
      <c r="C19">
        <f>'[1]Master Data'!S21/100</f>
        <v>0</v>
      </c>
      <c r="D19">
        <f>'[1]Master Data'!T21/1000000</f>
        <v>0</v>
      </c>
      <c r="E19">
        <f>'[1]Master Data'!U21/1000000</f>
        <v>0</v>
      </c>
      <c r="F19">
        <f>'[1]Master Data'!V21/100</f>
        <v>0</v>
      </c>
      <c r="G19">
        <f>'[1]Master Data'!W21/100</f>
        <v>0</v>
      </c>
      <c r="H19">
        <f>'[1]Master Data'!X21/100</f>
        <v>0</v>
      </c>
      <c r="I19">
        <f>'[1]Master Data'!Y21/100</f>
        <v>0</v>
      </c>
      <c r="J19">
        <f>'[1]Master Data'!Z21/100</f>
        <v>0</v>
      </c>
      <c r="K19">
        <f>'[1]Master Data'!AB21/100</f>
        <v>5.9999999999999995E-4</v>
      </c>
      <c r="L19">
        <f>'[1]Master Data'!AC21/1000000</f>
        <v>0</v>
      </c>
      <c r="M19">
        <f>'[1]Master Data'!AD21/1000000</f>
        <v>0</v>
      </c>
      <c r="N19">
        <f>'[1]Master Data'!AE21/1000000</f>
        <v>0</v>
      </c>
      <c r="O19">
        <f>'[1]Master Data'!AF21/100</f>
        <v>0</v>
      </c>
      <c r="P19">
        <f>'[1]Master Data'!AG21/100</f>
        <v>0.114</v>
      </c>
      <c r="Q19">
        <f>'[1]Master Data'!AH21/100</f>
        <v>0</v>
      </c>
      <c r="R19">
        <f>'[1]Master Data'!AI21/1000000</f>
        <v>0</v>
      </c>
      <c r="S19">
        <f>'[1]Master Data'!AK21/1000000</f>
        <v>0</v>
      </c>
      <c r="T19">
        <f>'[1]Master Data'!AL21/100</f>
        <v>0</v>
      </c>
      <c r="U19">
        <f>'[1]Master Data'!AM21/1000000</f>
        <v>0</v>
      </c>
    </row>
    <row r="20" spans="1:21" x14ac:dyDescent="0.55000000000000004">
      <c r="A20" s="41" t="s">
        <v>1134</v>
      </c>
      <c r="B20" s="41">
        <v>0</v>
      </c>
      <c r="C20">
        <f>'[1]Master Data'!S22/100</f>
        <v>0</v>
      </c>
      <c r="D20">
        <f>'[1]Master Data'!T22/1000000</f>
        <v>0</v>
      </c>
      <c r="E20">
        <f>'[1]Master Data'!U22/1000000</f>
        <v>0</v>
      </c>
      <c r="F20">
        <f>'[1]Master Data'!V22/100</f>
        <v>0</v>
      </c>
      <c r="G20">
        <f>'[1]Master Data'!W22/100</f>
        <v>0</v>
      </c>
      <c r="H20">
        <f>'[1]Master Data'!X22/100</f>
        <v>0</v>
      </c>
      <c r="I20">
        <f>'[1]Master Data'!Y22/100</f>
        <v>0</v>
      </c>
      <c r="J20">
        <f>'[1]Master Data'!Z22/100</f>
        <v>0</v>
      </c>
      <c r="K20">
        <f>'[1]Master Data'!AB22/100</f>
        <v>0</v>
      </c>
      <c r="L20">
        <f>'[1]Master Data'!AC22/1000000</f>
        <v>0</v>
      </c>
      <c r="M20">
        <f>'[1]Master Data'!AD22/1000000</f>
        <v>0</v>
      </c>
      <c r="N20">
        <f>'[1]Master Data'!AE22/1000000</f>
        <v>0</v>
      </c>
      <c r="O20">
        <f>'[1]Master Data'!AF22/100</f>
        <v>0</v>
      </c>
      <c r="P20">
        <f>'[1]Master Data'!AG22/100</f>
        <v>0</v>
      </c>
      <c r="Q20">
        <f>'[1]Master Data'!AH22/100</f>
        <v>0</v>
      </c>
      <c r="R20">
        <f>'[1]Master Data'!AI22/1000000</f>
        <v>0</v>
      </c>
      <c r="S20">
        <f>'[1]Master Data'!AK22/1000000</f>
        <v>0</v>
      </c>
      <c r="T20">
        <f>'[1]Master Data'!AL22/100</f>
        <v>0</v>
      </c>
      <c r="U20">
        <f>'[1]Master Data'!AM22/1000000</f>
        <v>0</v>
      </c>
    </row>
    <row r="21" spans="1:21" x14ac:dyDescent="0.55000000000000004">
      <c r="A21" s="41" t="s">
        <v>1135</v>
      </c>
      <c r="B21" s="41">
        <v>0</v>
      </c>
      <c r="C21">
        <f>'[1]Master Data'!S23/100</f>
        <v>0</v>
      </c>
      <c r="D21">
        <f>'[1]Master Data'!T23/1000000</f>
        <v>0</v>
      </c>
      <c r="E21">
        <f>'[1]Master Data'!U23/1000000</f>
        <v>0</v>
      </c>
      <c r="F21">
        <f>'[1]Master Data'!V23/100</f>
        <v>0</v>
      </c>
      <c r="G21">
        <f>'[1]Master Data'!W23/100</f>
        <v>0</v>
      </c>
      <c r="H21">
        <f>'[1]Master Data'!X23/100</f>
        <v>0</v>
      </c>
      <c r="I21">
        <f>'[1]Master Data'!Y23/100</f>
        <v>0</v>
      </c>
      <c r="J21">
        <f>'[1]Master Data'!Z23/100</f>
        <v>0</v>
      </c>
      <c r="K21">
        <f>'[1]Master Data'!AB23/100</f>
        <v>0</v>
      </c>
      <c r="L21">
        <f>'[1]Master Data'!AC23/1000000</f>
        <v>0</v>
      </c>
      <c r="M21">
        <f>'[1]Master Data'!AD23/1000000</f>
        <v>0</v>
      </c>
      <c r="N21">
        <f>'[1]Master Data'!AE23/1000000</f>
        <v>0</v>
      </c>
      <c r="O21">
        <f>'[1]Master Data'!AF23/100</f>
        <v>0</v>
      </c>
      <c r="P21">
        <f>'[1]Master Data'!AG23/100</f>
        <v>0</v>
      </c>
      <c r="Q21">
        <f>'[1]Master Data'!AH23/100</f>
        <v>0</v>
      </c>
      <c r="R21">
        <f>'[1]Master Data'!AI23/1000000</f>
        <v>0</v>
      </c>
      <c r="S21">
        <f>'[1]Master Data'!AK23/1000000</f>
        <v>0</v>
      </c>
      <c r="T21">
        <f>'[1]Master Data'!AL23/100</f>
        <v>0</v>
      </c>
      <c r="U21">
        <f>'[1]Master Data'!AM23/1000000</f>
        <v>0</v>
      </c>
    </row>
    <row r="22" spans="1:21" x14ac:dyDescent="0.55000000000000004">
      <c r="A22" s="41" t="s">
        <v>1136</v>
      </c>
      <c r="B22" s="41">
        <v>1.0800000000000001E-2</v>
      </c>
      <c r="C22">
        <f>'[1]Master Data'!S24/100</f>
        <v>0</v>
      </c>
      <c r="D22">
        <f>'[1]Master Data'!T24/1000000</f>
        <v>0</v>
      </c>
      <c r="E22">
        <f>'[1]Master Data'!U24/1000000</f>
        <v>0</v>
      </c>
      <c r="F22">
        <f>'[1]Master Data'!V24/100</f>
        <v>0</v>
      </c>
      <c r="G22">
        <f>'[1]Master Data'!W24/100</f>
        <v>0</v>
      </c>
      <c r="H22">
        <f>'[1]Master Data'!X24/100</f>
        <v>0</v>
      </c>
      <c r="I22">
        <f>'[1]Master Data'!Y24/100</f>
        <v>0</v>
      </c>
      <c r="J22">
        <f>'[1]Master Data'!Z24/100</f>
        <v>0</v>
      </c>
      <c r="K22">
        <f>'[1]Master Data'!AB24/100</f>
        <v>1.4000000000000002E-3</v>
      </c>
      <c r="L22">
        <f>'[1]Master Data'!AC24/1000000</f>
        <v>0</v>
      </c>
      <c r="M22">
        <f>'[1]Master Data'!AD24/1000000</f>
        <v>0</v>
      </c>
      <c r="N22">
        <f>'[1]Master Data'!AE24/1000000</f>
        <v>0</v>
      </c>
      <c r="O22">
        <f>'[1]Master Data'!AF24/100</f>
        <v>0</v>
      </c>
      <c r="P22">
        <f>'[1]Master Data'!AG24/100</f>
        <v>0</v>
      </c>
      <c r="Q22">
        <f>'[1]Master Data'!AH24/100</f>
        <v>0</v>
      </c>
      <c r="R22">
        <f>'[1]Master Data'!AI24/1000000</f>
        <v>0</v>
      </c>
      <c r="S22">
        <f>'[1]Master Data'!AK24/1000000</f>
        <v>0</v>
      </c>
      <c r="T22">
        <f>'[1]Master Data'!AL24/100</f>
        <v>0</v>
      </c>
      <c r="U22">
        <f>'[1]Master Data'!AM24/1000000</f>
        <v>0</v>
      </c>
    </row>
    <row r="23" spans="1:21" x14ac:dyDescent="0.55000000000000004">
      <c r="A23" s="41" t="s">
        <v>1137</v>
      </c>
      <c r="B23" s="41">
        <v>0</v>
      </c>
      <c r="C23">
        <f>'[1]Master Data'!S25/100</f>
        <v>0</v>
      </c>
      <c r="D23">
        <f>'[1]Master Data'!T25/1000000</f>
        <v>0</v>
      </c>
      <c r="E23">
        <f>'[1]Master Data'!U25/1000000</f>
        <v>0</v>
      </c>
      <c r="F23">
        <f>'[1]Master Data'!V25/100</f>
        <v>0</v>
      </c>
      <c r="G23">
        <f>'[1]Master Data'!W25/100</f>
        <v>0</v>
      </c>
      <c r="H23">
        <f>'[1]Master Data'!X25/100</f>
        <v>0</v>
      </c>
      <c r="I23">
        <f>'[1]Master Data'!Y25/100</f>
        <v>0</v>
      </c>
      <c r="J23">
        <f>'[1]Master Data'!Z25/100</f>
        <v>0</v>
      </c>
      <c r="K23">
        <f>'[1]Master Data'!AB25/100</f>
        <v>0</v>
      </c>
      <c r="L23">
        <f>'[1]Master Data'!AC25/1000000</f>
        <v>0</v>
      </c>
      <c r="M23">
        <f>'[1]Master Data'!AD25/1000000</f>
        <v>0</v>
      </c>
      <c r="N23">
        <f>'[1]Master Data'!AE25/1000000</f>
        <v>0</v>
      </c>
      <c r="O23">
        <f>'[1]Master Data'!AF25/100</f>
        <v>0</v>
      </c>
      <c r="P23">
        <f>'[1]Master Data'!AG25/100</f>
        <v>0</v>
      </c>
      <c r="Q23">
        <f>'[1]Master Data'!AH25/100</f>
        <v>0</v>
      </c>
      <c r="R23">
        <f>'[1]Master Data'!AI25/1000000</f>
        <v>0</v>
      </c>
      <c r="S23">
        <f>'[1]Master Data'!AK25/1000000</f>
        <v>0</v>
      </c>
      <c r="T23">
        <f>'[1]Master Data'!AL25/100</f>
        <v>0</v>
      </c>
      <c r="U23">
        <f>'[1]Master Data'!AM25/1000000</f>
        <v>0</v>
      </c>
    </row>
    <row r="24" spans="1:21" x14ac:dyDescent="0.55000000000000004">
      <c r="A24" s="41" t="s">
        <v>1138</v>
      </c>
      <c r="B24" s="41">
        <v>0</v>
      </c>
      <c r="C24">
        <f>'[1]Master Data'!S26/100</f>
        <v>0</v>
      </c>
      <c r="D24">
        <f>'[1]Master Data'!T26/1000000</f>
        <v>0</v>
      </c>
      <c r="E24">
        <f>'[1]Master Data'!U26/1000000</f>
        <v>0</v>
      </c>
      <c r="F24">
        <f>'[1]Master Data'!V26/100</f>
        <v>0</v>
      </c>
      <c r="G24">
        <f>'[1]Master Data'!W26/100</f>
        <v>0</v>
      </c>
      <c r="H24">
        <f>'[1]Master Data'!X26/100</f>
        <v>0</v>
      </c>
      <c r="I24">
        <f>'[1]Master Data'!Y26/100</f>
        <v>0</v>
      </c>
      <c r="J24">
        <f>'[1]Master Data'!Z26/100</f>
        <v>0</v>
      </c>
      <c r="K24">
        <f>'[1]Master Data'!AB26/100</f>
        <v>0</v>
      </c>
      <c r="L24">
        <f>'[1]Master Data'!AC26/1000000</f>
        <v>0</v>
      </c>
      <c r="M24">
        <f>'[1]Master Data'!AD26/1000000</f>
        <v>0</v>
      </c>
      <c r="N24">
        <f>'[1]Master Data'!AE26/1000000</f>
        <v>0</v>
      </c>
      <c r="O24">
        <f>'[1]Master Data'!AF26/100</f>
        <v>0</v>
      </c>
      <c r="P24">
        <f>'[1]Master Data'!AG26/100</f>
        <v>0</v>
      </c>
      <c r="Q24">
        <f>'[1]Master Data'!AH26/100</f>
        <v>0</v>
      </c>
      <c r="R24">
        <f>'[1]Master Data'!AI26/1000000</f>
        <v>0</v>
      </c>
      <c r="S24">
        <f>'[1]Master Data'!AK26/1000000</f>
        <v>0</v>
      </c>
      <c r="T24">
        <f>'[1]Master Data'!AL26/100</f>
        <v>0</v>
      </c>
      <c r="U24">
        <f>'[1]Master Data'!AM26/1000000</f>
        <v>0</v>
      </c>
    </row>
    <row r="25" spans="1:21" x14ac:dyDescent="0.55000000000000004">
      <c r="A25" s="41" t="s">
        <v>1139</v>
      </c>
      <c r="B25" s="41">
        <v>0</v>
      </c>
      <c r="C25">
        <f>'[1]Master Data'!S27/100</f>
        <v>0</v>
      </c>
      <c r="D25">
        <f>'[1]Master Data'!T27/1000000</f>
        <v>0</v>
      </c>
      <c r="E25">
        <f>'[1]Master Data'!U27/1000000</f>
        <v>0</v>
      </c>
      <c r="F25">
        <f>'[1]Master Data'!V27/100</f>
        <v>0</v>
      </c>
      <c r="G25">
        <f>'[1]Master Data'!W27/100</f>
        <v>0</v>
      </c>
      <c r="H25">
        <f>'[1]Master Data'!X27/100</f>
        <v>0</v>
      </c>
      <c r="I25">
        <f>'[1]Master Data'!Y27/100</f>
        <v>0</v>
      </c>
      <c r="J25">
        <f>'[1]Master Data'!Z27/100</f>
        <v>0</v>
      </c>
      <c r="K25">
        <f>'[1]Master Data'!AB27/100</f>
        <v>0</v>
      </c>
      <c r="L25">
        <f>'[1]Master Data'!AC27/1000000</f>
        <v>0</v>
      </c>
      <c r="M25">
        <f>'[1]Master Data'!AD27/1000000</f>
        <v>0</v>
      </c>
      <c r="N25">
        <f>'[1]Master Data'!AE27/1000000</f>
        <v>0</v>
      </c>
      <c r="O25">
        <f>'[1]Master Data'!AF27/100</f>
        <v>0</v>
      </c>
      <c r="P25">
        <f>'[1]Master Data'!AG27/100</f>
        <v>0</v>
      </c>
      <c r="Q25">
        <f>'[1]Master Data'!AH27/100</f>
        <v>0</v>
      </c>
      <c r="R25">
        <f>'[1]Master Data'!AI27/1000000</f>
        <v>0</v>
      </c>
      <c r="S25">
        <f>'[1]Master Data'!AK27/1000000</f>
        <v>0</v>
      </c>
      <c r="T25">
        <f>'[1]Master Data'!AL27/100</f>
        <v>0</v>
      </c>
      <c r="U25">
        <f>'[1]Master Data'!AM27/1000000</f>
        <v>0</v>
      </c>
    </row>
    <row r="26" spans="1:21" x14ac:dyDescent="0.55000000000000004">
      <c r="A26" s="41" t="s">
        <v>1140</v>
      </c>
      <c r="B26" s="41">
        <v>9.3999999999999986E-3</v>
      </c>
      <c r="C26">
        <f>'[1]Master Data'!S28/100</f>
        <v>0</v>
      </c>
      <c r="D26">
        <f>'[1]Master Data'!T28/1000000</f>
        <v>0</v>
      </c>
      <c r="E26">
        <f>'[1]Master Data'!U28/1000000</f>
        <v>0</v>
      </c>
      <c r="F26">
        <f>'[1]Master Data'!V28/100</f>
        <v>0</v>
      </c>
      <c r="G26">
        <f>'[1]Master Data'!W28/100</f>
        <v>0</v>
      </c>
      <c r="H26">
        <f>'[1]Master Data'!X28/100</f>
        <v>0</v>
      </c>
      <c r="I26">
        <f>'[1]Master Data'!Y28/100</f>
        <v>0</v>
      </c>
      <c r="J26">
        <f>'[1]Master Data'!Z28/100</f>
        <v>0</v>
      </c>
      <c r="K26">
        <f>'[1]Master Data'!AB28/100</f>
        <v>5.0000000000000001E-4</v>
      </c>
      <c r="L26">
        <f>'[1]Master Data'!AC28/1000000</f>
        <v>0</v>
      </c>
      <c r="M26">
        <f>'[1]Master Data'!AD28/1000000</f>
        <v>0</v>
      </c>
      <c r="N26">
        <f>'[1]Master Data'!AE28/1000000</f>
        <v>0</v>
      </c>
      <c r="O26">
        <f>'[1]Master Data'!AF28/100</f>
        <v>0</v>
      </c>
      <c r="P26">
        <f>'[1]Master Data'!AG28/100</f>
        <v>0</v>
      </c>
      <c r="Q26">
        <f>'[1]Master Data'!AH28/100</f>
        <v>0</v>
      </c>
      <c r="R26">
        <f>'[1]Master Data'!AI28/1000000</f>
        <v>0</v>
      </c>
      <c r="S26">
        <f>'[1]Master Data'!AK28/1000000</f>
        <v>0</v>
      </c>
      <c r="T26">
        <f>'[1]Master Data'!AL28/100</f>
        <v>0</v>
      </c>
      <c r="U26">
        <f>'[1]Master Data'!AM28/1000000</f>
        <v>0</v>
      </c>
    </row>
    <row r="27" spans="1:21" x14ac:dyDescent="0.55000000000000004">
      <c r="A27" s="41" t="s">
        <v>1141</v>
      </c>
      <c r="B27" s="41">
        <v>0</v>
      </c>
      <c r="C27">
        <f>'[1]Master Data'!S29/100</f>
        <v>0</v>
      </c>
      <c r="D27">
        <f>'[1]Master Data'!T29/1000000</f>
        <v>0</v>
      </c>
      <c r="E27">
        <f>'[1]Master Data'!U29/1000000</f>
        <v>0</v>
      </c>
      <c r="F27">
        <f>'[1]Master Data'!V29/100</f>
        <v>0</v>
      </c>
      <c r="G27">
        <f>'[1]Master Data'!W29/100</f>
        <v>0</v>
      </c>
      <c r="H27">
        <f>'[1]Master Data'!X29/100</f>
        <v>0</v>
      </c>
      <c r="I27">
        <f>'[1]Master Data'!Y29/100</f>
        <v>0</v>
      </c>
      <c r="J27">
        <f>'[1]Master Data'!Z29/100</f>
        <v>0</v>
      </c>
      <c r="K27">
        <f>'[1]Master Data'!AB29/100</f>
        <v>0</v>
      </c>
      <c r="L27">
        <f>'[1]Master Data'!AC29/1000000</f>
        <v>0</v>
      </c>
      <c r="M27">
        <f>'[1]Master Data'!AD29/1000000</f>
        <v>0</v>
      </c>
      <c r="N27">
        <f>'[1]Master Data'!AE29/1000000</f>
        <v>0</v>
      </c>
      <c r="O27">
        <f>'[1]Master Data'!AF29/100</f>
        <v>0</v>
      </c>
      <c r="P27">
        <f>'[1]Master Data'!AG29/100</f>
        <v>0</v>
      </c>
      <c r="Q27">
        <f>'[1]Master Data'!AH29/100</f>
        <v>0</v>
      </c>
      <c r="R27">
        <f>'[1]Master Data'!AI29/1000000</f>
        <v>0</v>
      </c>
      <c r="S27">
        <f>'[1]Master Data'!AK29/1000000</f>
        <v>0</v>
      </c>
      <c r="T27">
        <f>'[1]Master Data'!AL29/100</f>
        <v>0</v>
      </c>
      <c r="U27">
        <f>'[1]Master Data'!AM29/1000000</f>
        <v>0</v>
      </c>
    </row>
    <row r="28" spans="1:21" x14ac:dyDescent="0.55000000000000004">
      <c r="A28" s="41" t="s">
        <v>1142</v>
      </c>
      <c r="B28" s="41">
        <v>0</v>
      </c>
      <c r="C28">
        <f>'[1]Master Data'!S30/100</f>
        <v>0</v>
      </c>
      <c r="D28">
        <f>'[1]Master Data'!T30/1000000</f>
        <v>0</v>
      </c>
      <c r="E28">
        <f>'[1]Master Data'!U30/1000000</f>
        <v>0</v>
      </c>
      <c r="F28">
        <f>'[1]Master Data'!V30/100</f>
        <v>0</v>
      </c>
      <c r="G28">
        <f>'[1]Master Data'!W30/100</f>
        <v>0</v>
      </c>
      <c r="H28">
        <f>'[1]Master Data'!X30/100</f>
        <v>0</v>
      </c>
      <c r="I28">
        <f>'[1]Master Data'!Y30/100</f>
        <v>0</v>
      </c>
      <c r="J28">
        <f>'[1]Master Data'!Z30/100</f>
        <v>0</v>
      </c>
      <c r="K28">
        <f>'[1]Master Data'!AB30/100</f>
        <v>0</v>
      </c>
      <c r="L28">
        <f>'[1]Master Data'!AC30/1000000</f>
        <v>0</v>
      </c>
      <c r="M28">
        <f>'[1]Master Data'!AD30/1000000</f>
        <v>0</v>
      </c>
      <c r="N28">
        <f>'[1]Master Data'!AE30/1000000</f>
        <v>0</v>
      </c>
      <c r="O28">
        <f>'[1]Master Data'!AF30/100</f>
        <v>0</v>
      </c>
      <c r="P28">
        <f>'[1]Master Data'!AG30/100</f>
        <v>0</v>
      </c>
      <c r="Q28">
        <f>'[1]Master Data'!AH30/100</f>
        <v>0</v>
      </c>
      <c r="R28">
        <f>'[1]Master Data'!AI30/1000000</f>
        <v>0</v>
      </c>
      <c r="S28">
        <f>'[1]Master Data'!AK30/1000000</f>
        <v>0</v>
      </c>
      <c r="T28">
        <f>'[1]Master Data'!AL30/100</f>
        <v>0</v>
      </c>
      <c r="U28">
        <f>'[1]Master Data'!AM30/1000000</f>
        <v>0</v>
      </c>
    </row>
    <row r="29" spans="1:21" x14ac:dyDescent="0.55000000000000004">
      <c r="A29" s="41" t="s">
        <v>1143</v>
      </c>
      <c r="B29" s="41">
        <v>0</v>
      </c>
      <c r="C29">
        <f>'[1]Master Data'!S31/100</f>
        <v>0</v>
      </c>
      <c r="D29">
        <f>'[1]Master Data'!T31/1000000</f>
        <v>0</v>
      </c>
      <c r="E29">
        <f>'[1]Master Data'!U31/1000000</f>
        <v>0</v>
      </c>
      <c r="F29">
        <f>'[1]Master Data'!V31/100</f>
        <v>0</v>
      </c>
      <c r="G29">
        <f>'[1]Master Data'!W31/100</f>
        <v>0</v>
      </c>
      <c r="H29">
        <f>'[1]Master Data'!X31/100</f>
        <v>0</v>
      </c>
      <c r="I29">
        <f>'[1]Master Data'!Y31/100</f>
        <v>0</v>
      </c>
      <c r="J29">
        <f>'[1]Master Data'!Z31/100</f>
        <v>0</v>
      </c>
      <c r="K29">
        <f>'[1]Master Data'!AB31/100</f>
        <v>0</v>
      </c>
      <c r="L29">
        <f>'[1]Master Data'!AC31/1000000</f>
        <v>0</v>
      </c>
      <c r="M29">
        <f>'[1]Master Data'!AD31/1000000</f>
        <v>0</v>
      </c>
      <c r="N29">
        <f>'[1]Master Data'!AE31/1000000</f>
        <v>0</v>
      </c>
      <c r="O29">
        <f>'[1]Master Data'!AF31/100</f>
        <v>0</v>
      </c>
      <c r="P29">
        <f>'[1]Master Data'!AG31/100</f>
        <v>0</v>
      </c>
      <c r="Q29">
        <f>'[1]Master Data'!AH31/100</f>
        <v>0</v>
      </c>
      <c r="R29">
        <f>'[1]Master Data'!AI31/1000000</f>
        <v>0</v>
      </c>
      <c r="S29">
        <f>'[1]Master Data'!AK31/1000000</f>
        <v>0</v>
      </c>
      <c r="T29">
        <f>'[1]Master Data'!AL31/100</f>
        <v>0</v>
      </c>
      <c r="U29">
        <f>'[1]Master Data'!AM31/1000000</f>
        <v>0</v>
      </c>
    </row>
    <row r="30" spans="1:21" x14ac:dyDescent="0.55000000000000004">
      <c r="A30" s="41" t="s">
        <v>1144</v>
      </c>
      <c r="B30" s="41">
        <v>0</v>
      </c>
      <c r="C30">
        <f>'[1]Master Data'!S32/100</f>
        <v>0</v>
      </c>
      <c r="D30">
        <f>'[1]Master Data'!T32/1000000</f>
        <v>0</v>
      </c>
      <c r="E30">
        <f>'[1]Master Data'!U32/1000000</f>
        <v>0</v>
      </c>
      <c r="F30">
        <f>'[1]Master Data'!V32/100</f>
        <v>0</v>
      </c>
      <c r="G30">
        <f>'[1]Master Data'!W32/100</f>
        <v>0</v>
      </c>
      <c r="H30">
        <f>'[1]Master Data'!X32/100</f>
        <v>0</v>
      </c>
      <c r="I30">
        <f>'[1]Master Data'!Y32/100</f>
        <v>0</v>
      </c>
      <c r="J30">
        <f>'[1]Master Data'!Z32/100</f>
        <v>0</v>
      </c>
      <c r="K30">
        <f>'[1]Master Data'!AB32/100</f>
        <v>0</v>
      </c>
      <c r="L30">
        <f>'[1]Master Data'!AC32/1000000</f>
        <v>0</v>
      </c>
      <c r="M30">
        <f>'[1]Master Data'!AD32/1000000</f>
        <v>0</v>
      </c>
      <c r="N30">
        <f>'[1]Master Data'!AE32/1000000</f>
        <v>0</v>
      </c>
      <c r="O30">
        <f>'[1]Master Data'!AF32/100</f>
        <v>0</v>
      </c>
      <c r="P30">
        <f>'[1]Master Data'!AG32/100</f>
        <v>0</v>
      </c>
      <c r="Q30">
        <f>'[1]Master Data'!AH32/100</f>
        <v>0</v>
      </c>
      <c r="R30">
        <f>'[1]Master Data'!AI32/1000000</f>
        <v>0</v>
      </c>
      <c r="S30">
        <f>'[1]Master Data'!AK32/1000000</f>
        <v>0</v>
      </c>
      <c r="T30">
        <f>'[1]Master Data'!AL32/100</f>
        <v>0</v>
      </c>
      <c r="U30">
        <f>'[1]Master Data'!AM32/1000000</f>
        <v>0</v>
      </c>
    </row>
    <row r="31" spans="1:21" x14ac:dyDescent="0.55000000000000004">
      <c r="A31" s="41" t="s">
        <v>1145</v>
      </c>
      <c r="B31" s="41">
        <v>0</v>
      </c>
      <c r="C31">
        <f>'[1]Master Data'!S33/100</f>
        <v>0</v>
      </c>
      <c r="D31">
        <f>'[1]Master Data'!T33/1000000</f>
        <v>0</v>
      </c>
      <c r="E31">
        <f>'[1]Master Data'!U33/1000000</f>
        <v>0</v>
      </c>
      <c r="F31">
        <f>'[1]Master Data'!V33/100</f>
        <v>0</v>
      </c>
      <c r="G31">
        <f>'[1]Master Data'!W33/100</f>
        <v>0</v>
      </c>
      <c r="H31">
        <f>'[1]Master Data'!X33/100</f>
        <v>0</v>
      </c>
      <c r="I31">
        <f>'[1]Master Data'!Y33/100</f>
        <v>0</v>
      </c>
      <c r="J31">
        <f>'[1]Master Data'!Z33/100</f>
        <v>0</v>
      </c>
      <c r="K31">
        <f>'[1]Master Data'!AB33/100</f>
        <v>0</v>
      </c>
      <c r="L31">
        <f>'[1]Master Data'!AC33/1000000</f>
        <v>0</v>
      </c>
      <c r="M31">
        <f>'[1]Master Data'!AD33/1000000</f>
        <v>0</v>
      </c>
      <c r="N31">
        <f>'[1]Master Data'!AE33/1000000</f>
        <v>0</v>
      </c>
      <c r="O31">
        <f>'[1]Master Data'!AF33/100</f>
        <v>0</v>
      </c>
      <c r="P31">
        <f>'[1]Master Data'!AG33/100</f>
        <v>0</v>
      </c>
      <c r="Q31">
        <f>'[1]Master Data'!AH33/100</f>
        <v>0</v>
      </c>
      <c r="R31">
        <f>'[1]Master Data'!AI33/1000000</f>
        <v>0</v>
      </c>
      <c r="S31">
        <f>'[1]Master Data'!AK33/1000000</f>
        <v>0</v>
      </c>
      <c r="T31">
        <f>'[1]Master Data'!AL33/100</f>
        <v>0</v>
      </c>
      <c r="U31">
        <f>'[1]Master Data'!AM33/1000000</f>
        <v>0</v>
      </c>
    </row>
    <row r="32" spans="1:21" x14ac:dyDescent="0.55000000000000004">
      <c r="A32" s="41" t="s">
        <v>1146</v>
      </c>
      <c r="B32" s="41">
        <v>0</v>
      </c>
      <c r="C32">
        <f>'[1]Master Data'!S34/100</f>
        <v>0</v>
      </c>
      <c r="D32">
        <f>'[1]Master Data'!T34/1000000</f>
        <v>0</v>
      </c>
      <c r="E32">
        <f>'[1]Master Data'!U34/1000000</f>
        <v>0</v>
      </c>
      <c r="F32">
        <f>'[1]Master Data'!V34/100</f>
        <v>0</v>
      </c>
      <c r="G32">
        <f>'[1]Master Data'!W34/100</f>
        <v>0</v>
      </c>
      <c r="H32">
        <f>'[1]Master Data'!X34/100</f>
        <v>0</v>
      </c>
      <c r="I32">
        <f>'[1]Master Data'!Y34/100</f>
        <v>0</v>
      </c>
      <c r="J32">
        <f>'[1]Master Data'!Z34/100</f>
        <v>0</v>
      </c>
      <c r="K32">
        <f>'[1]Master Data'!AB34/100</f>
        <v>0</v>
      </c>
      <c r="L32">
        <f>'[1]Master Data'!AC34/1000000</f>
        <v>0</v>
      </c>
      <c r="M32">
        <f>'[1]Master Data'!AD34/1000000</f>
        <v>0</v>
      </c>
      <c r="N32">
        <f>'[1]Master Data'!AE34/1000000</f>
        <v>0</v>
      </c>
      <c r="O32">
        <f>'[1]Master Data'!AF34/100</f>
        <v>0</v>
      </c>
      <c r="P32">
        <f>'[1]Master Data'!AG34/100</f>
        <v>0</v>
      </c>
      <c r="Q32">
        <f>'[1]Master Data'!AH34/100</f>
        <v>0</v>
      </c>
      <c r="R32">
        <f>'[1]Master Data'!AI34/1000000</f>
        <v>0</v>
      </c>
      <c r="S32">
        <f>'[1]Master Data'!AK34/1000000</f>
        <v>0</v>
      </c>
      <c r="T32">
        <f>'[1]Master Data'!AL34/100</f>
        <v>0</v>
      </c>
      <c r="U32">
        <f>'[1]Master Data'!AM34/1000000</f>
        <v>0</v>
      </c>
    </row>
    <row r="33" spans="1:21" x14ac:dyDescent="0.55000000000000004">
      <c r="A33" s="41" t="s">
        <v>1147</v>
      </c>
      <c r="B33" s="41">
        <v>0</v>
      </c>
      <c r="C33">
        <f>'[1]Master Data'!S35/100</f>
        <v>0</v>
      </c>
      <c r="D33">
        <f>'[1]Master Data'!T35/1000000</f>
        <v>0</v>
      </c>
      <c r="E33">
        <f>'[1]Master Data'!U35/1000000</f>
        <v>0</v>
      </c>
      <c r="F33">
        <f>'[1]Master Data'!V35/100</f>
        <v>0</v>
      </c>
      <c r="G33">
        <f>'[1]Master Data'!W35/100</f>
        <v>0</v>
      </c>
      <c r="H33">
        <f>'[1]Master Data'!X35/100</f>
        <v>0</v>
      </c>
      <c r="I33">
        <f>'[1]Master Data'!Y35/100</f>
        <v>0</v>
      </c>
      <c r="J33">
        <f>'[1]Master Data'!Z35/100</f>
        <v>0</v>
      </c>
      <c r="K33">
        <f>'[1]Master Data'!AB35/100</f>
        <v>0</v>
      </c>
      <c r="L33">
        <f>'[1]Master Data'!AC35/1000000</f>
        <v>0</v>
      </c>
      <c r="M33">
        <f>'[1]Master Data'!AD35/1000000</f>
        <v>0</v>
      </c>
      <c r="N33">
        <f>'[1]Master Data'!AE35/1000000</f>
        <v>0</v>
      </c>
      <c r="O33">
        <f>'[1]Master Data'!AF35/100</f>
        <v>0</v>
      </c>
      <c r="P33">
        <f>'[1]Master Data'!AG35/100</f>
        <v>0</v>
      </c>
      <c r="Q33">
        <f>'[1]Master Data'!AH35/100</f>
        <v>0</v>
      </c>
      <c r="R33">
        <f>'[1]Master Data'!AI35/1000000</f>
        <v>0</v>
      </c>
      <c r="S33">
        <f>'[1]Master Data'!AK35/1000000</f>
        <v>0</v>
      </c>
      <c r="T33">
        <f>'[1]Master Data'!AL35/100</f>
        <v>0</v>
      </c>
      <c r="U33">
        <f>'[1]Master Data'!AM35/1000000</f>
        <v>0</v>
      </c>
    </row>
    <row r="34" spans="1:21" x14ac:dyDescent="0.55000000000000004">
      <c r="A34" s="41" t="s">
        <v>1148</v>
      </c>
      <c r="B34" s="41">
        <v>0</v>
      </c>
      <c r="C34">
        <f>'[1]Master Data'!S36/100</f>
        <v>0</v>
      </c>
      <c r="D34">
        <f>'[1]Master Data'!T36/1000000</f>
        <v>0</v>
      </c>
      <c r="E34">
        <f>'[1]Master Data'!U36/1000000</f>
        <v>0</v>
      </c>
      <c r="F34">
        <f>'[1]Master Data'!V36/100</f>
        <v>0</v>
      </c>
      <c r="G34">
        <f>'[1]Master Data'!W36/100</f>
        <v>0</v>
      </c>
      <c r="H34">
        <f>'[1]Master Data'!X36/100</f>
        <v>0</v>
      </c>
      <c r="I34">
        <f>'[1]Master Data'!Y36/100</f>
        <v>0</v>
      </c>
      <c r="J34">
        <f>'[1]Master Data'!Z36/100</f>
        <v>0</v>
      </c>
      <c r="K34">
        <f>'[1]Master Data'!AB36/100</f>
        <v>0</v>
      </c>
      <c r="L34">
        <f>'[1]Master Data'!AC36/1000000</f>
        <v>0</v>
      </c>
      <c r="M34">
        <f>'[1]Master Data'!AD36/1000000</f>
        <v>0</v>
      </c>
      <c r="N34">
        <f>'[1]Master Data'!AE36/1000000</f>
        <v>0</v>
      </c>
      <c r="O34">
        <f>'[1]Master Data'!AF36/100</f>
        <v>0</v>
      </c>
      <c r="P34">
        <f>'[1]Master Data'!AG36/100</f>
        <v>0</v>
      </c>
      <c r="Q34">
        <f>'[1]Master Data'!AH36/100</f>
        <v>0</v>
      </c>
      <c r="R34">
        <f>'[1]Master Data'!AI36/1000000</f>
        <v>0</v>
      </c>
      <c r="S34">
        <f>'[1]Master Data'!AK36/1000000</f>
        <v>0</v>
      </c>
      <c r="T34">
        <f>'[1]Master Data'!AL36/100</f>
        <v>0</v>
      </c>
      <c r="U34">
        <f>'[1]Master Data'!AM36/1000000</f>
        <v>0</v>
      </c>
    </row>
    <row r="35" spans="1:21" x14ac:dyDescent="0.55000000000000004">
      <c r="A35" s="41" t="s">
        <v>1149</v>
      </c>
      <c r="B35" s="41">
        <v>0</v>
      </c>
      <c r="C35">
        <f>'[1]Master Data'!S37/100</f>
        <v>0</v>
      </c>
      <c r="D35">
        <f>'[1]Master Data'!T37/1000000</f>
        <v>0</v>
      </c>
      <c r="E35">
        <f>'[1]Master Data'!U37/1000000</f>
        <v>0</v>
      </c>
      <c r="F35">
        <f>'[1]Master Data'!V37/100</f>
        <v>0</v>
      </c>
      <c r="G35">
        <f>'[1]Master Data'!W37/100</f>
        <v>0</v>
      </c>
      <c r="H35">
        <f>'[1]Master Data'!X37/100</f>
        <v>0</v>
      </c>
      <c r="I35">
        <f>'[1]Master Data'!Y37/100</f>
        <v>0</v>
      </c>
      <c r="J35">
        <f>'[1]Master Data'!Z37/100</f>
        <v>0</v>
      </c>
      <c r="K35">
        <f>'[1]Master Data'!AB37/100</f>
        <v>0</v>
      </c>
      <c r="L35">
        <f>'[1]Master Data'!AC37/1000000</f>
        <v>0</v>
      </c>
      <c r="M35">
        <f>'[1]Master Data'!AD37/1000000</f>
        <v>0</v>
      </c>
      <c r="N35">
        <f>'[1]Master Data'!AE37/1000000</f>
        <v>0</v>
      </c>
      <c r="O35">
        <f>'[1]Master Data'!AF37/100</f>
        <v>0</v>
      </c>
      <c r="P35">
        <f>'[1]Master Data'!AG37/100</f>
        <v>0</v>
      </c>
      <c r="Q35">
        <f>'[1]Master Data'!AH37/100</f>
        <v>0</v>
      </c>
      <c r="R35">
        <f>'[1]Master Data'!AI37/1000000</f>
        <v>0</v>
      </c>
      <c r="S35">
        <f>'[1]Master Data'!AK37/1000000</f>
        <v>0</v>
      </c>
      <c r="T35">
        <f>'[1]Master Data'!AL37/100</f>
        <v>0</v>
      </c>
      <c r="U35">
        <f>'[1]Master Data'!AM37/1000000</f>
        <v>0</v>
      </c>
    </row>
    <row r="36" spans="1:21" x14ac:dyDescent="0.55000000000000004">
      <c r="A36" s="41" t="s">
        <v>1150</v>
      </c>
      <c r="B36" s="41">
        <v>1.1000000000000001E-2</v>
      </c>
      <c r="C36">
        <f>'[1]Master Data'!S38/100</f>
        <v>0</v>
      </c>
      <c r="D36">
        <f>'[1]Master Data'!T38/1000000</f>
        <v>0</v>
      </c>
      <c r="E36">
        <f>'[1]Master Data'!U38/1000000</f>
        <v>0</v>
      </c>
      <c r="F36">
        <f>'[1]Master Data'!V38/100</f>
        <v>0</v>
      </c>
      <c r="G36">
        <f>'[1]Master Data'!W38/100</f>
        <v>0</v>
      </c>
      <c r="H36">
        <f>'[1]Master Data'!X38/100</f>
        <v>0</v>
      </c>
      <c r="I36">
        <f>'[1]Master Data'!Y38/100</f>
        <v>0</v>
      </c>
      <c r="J36">
        <f>'[1]Master Data'!Z38/100</f>
        <v>0</v>
      </c>
      <c r="K36">
        <f>'[1]Master Data'!AB38/100</f>
        <v>6.3000000000000003E-4</v>
      </c>
      <c r="L36">
        <f>'[1]Master Data'!AC38/1000000</f>
        <v>0</v>
      </c>
      <c r="M36">
        <f>'[1]Master Data'!AD38/1000000</f>
        <v>0</v>
      </c>
      <c r="N36">
        <f>'[1]Master Data'!AE38/1000000</f>
        <v>0</v>
      </c>
      <c r="O36">
        <f>'[1]Master Data'!AF38/100</f>
        <v>0</v>
      </c>
      <c r="P36">
        <f>'[1]Master Data'!AG38/100</f>
        <v>0</v>
      </c>
      <c r="Q36">
        <f>'[1]Master Data'!AH38/100</f>
        <v>0</v>
      </c>
      <c r="R36">
        <f>'[1]Master Data'!AI38/1000000</f>
        <v>0</v>
      </c>
      <c r="S36">
        <f>'[1]Master Data'!AK38/1000000</f>
        <v>0</v>
      </c>
      <c r="T36">
        <f>'[1]Master Data'!AL38/100</f>
        <v>0</v>
      </c>
      <c r="U36">
        <f>'[1]Master Data'!AM38/1000000</f>
        <v>0</v>
      </c>
    </row>
    <row r="37" spans="1:21" x14ac:dyDescent="0.55000000000000004">
      <c r="A37" s="41" t="s">
        <v>1151</v>
      </c>
      <c r="B37" s="41">
        <v>0</v>
      </c>
      <c r="C37">
        <f>'[1]Master Data'!S39/100</f>
        <v>0</v>
      </c>
      <c r="D37">
        <f>'[1]Master Data'!T39/1000000</f>
        <v>0</v>
      </c>
      <c r="E37">
        <f>'[1]Master Data'!U39/1000000</f>
        <v>0</v>
      </c>
      <c r="F37">
        <f>'[1]Master Data'!V39/100</f>
        <v>0</v>
      </c>
      <c r="G37">
        <f>'[1]Master Data'!W39/100</f>
        <v>0</v>
      </c>
      <c r="H37">
        <f>'[1]Master Data'!X39/100</f>
        <v>0</v>
      </c>
      <c r="I37">
        <f>'[1]Master Data'!Y39/100</f>
        <v>0</v>
      </c>
      <c r="J37">
        <f>'[1]Master Data'!Z39/100</f>
        <v>0</v>
      </c>
      <c r="K37">
        <f>'[1]Master Data'!AB39/100</f>
        <v>0</v>
      </c>
      <c r="L37">
        <f>'[1]Master Data'!AC39/1000000</f>
        <v>0</v>
      </c>
      <c r="M37">
        <f>'[1]Master Data'!AD39/1000000</f>
        <v>0</v>
      </c>
      <c r="N37">
        <f>'[1]Master Data'!AE39/1000000</f>
        <v>0</v>
      </c>
      <c r="O37">
        <f>'[1]Master Data'!AF39/100</f>
        <v>0</v>
      </c>
      <c r="P37">
        <f>'[1]Master Data'!AG39/100</f>
        <v>0</v>
      </c>
      <c r="Q37">
        <f>'[1]Master Data'!AH39/100</f>
        <v>0</v>
      </c>
      <c r="R37">
        <f>'[1]Master Data'!AI39/1000000</f>
        <v>0</v>
      </c>
      <c r="S37">
        <f>'[1]Master Data'!AK39/1000000</f>
        <v>0</v>
      </c>
      <c r="T37">
        <f>'[1]Master Data'!AL39/100</f>
        <v>0</v>
      </c>
      <c r="U37">
        <f>'[1]Master Data'!AM39/1000000</f>
        <v>0</v>
      </c>
    </row>
    <row r="38" spans="1:21" x14ac:dyDescent="0.55000000000000004">
      <c r="A38" s="41" t="s">
        <v>1152</v>
      </c>
      <c r="B38" s="41">
        <v>0</v>
      </c>
      <c r="C38">
        <f>'[1]Master Data'!S40/100</f>
        <v>0</v>
      </c>
      <c r="D38">
        <f>'[1]Master Data'!T40/1000000</f>
        <v>0</v>
      </c>
      <c r="E38">
        <f>'[1]Master Data'!U40/1000000</f>
        <v>0</v>
      </c>
      <c r="F38">
        <f>'[1]Master Data'!V40/100</f>
        <v>0</v>
      </c>
      <c r="G38">
        <f>'[1]Master Data'!W40/100</f>
        <v>0</v>
      </c>
      <c r="H38">
        <f>'[1]Master Data'!X40/100</f>
        <v>0</v>
      </c>
      <c r="I38">
        <f>'[1]Master Data'!Y40/100</f>
        <v>0</v>
      </c>
      <c r="J38">
        <f>'[1]Master Data'!Z40/100</f>
        <v>0</v>
      </c>
      <c r="K38">
        <f>'[1]Master Data'!AB40/100</f>
        <v>0</v>
      </c>
      <c r="L38">
        <f>'[1]Master Data'!AC40/1000000</f>
        <v>0</v>
      </c>
      <c r="M38">
        <f>'[1]Master Data'!AD40/1000000</f>
        <v>0</v>
      </c>
      <c r="N38">
        <f>'[1]Master Data'!AE40/1000000</f>
        <v>0</v>
      </c>
      <c r="O38">
        <f>'[1]Master Data'!AF40/100</f>
        <v>0</v>
      </c>
      <c r="P38">
        <f>'[1]Master Data'!AG40/100</f>
        <v>0</v>
      </c>
      <c r="Q38">
        <f>'[1]Master Data'!AH40/100</f>
        <v>0</v>
      </c>
      <c r="R38">
        <f>'[1]Master Data'!AI40/1000000</f>
        <v>0</v>
      </c>
      <c r="S38">
        <f>'[1]Master Data'!AK40/1000000</f>
        <v>0</v>
      </c>
      <c r="T38">
        <f>'[1]Master Data'!AL40/100</f>
        <v>0</v>
      </c>
      <c r="U38">
        <f>'[1]Master Data'!AM40/1000000</f>
        <v>0</v>
      </c>
    </row>
    <row r="39" spans="1:21" x14ac:dyDescent="0.55000000000000004">
      <c r="A39" s="41" t="s">
        <v>1153</v>
      </c>
      <c r="B39" s="41">
        <v>0</v>
      </c>
      <c r="C39">
        <f>'[1]Master Data'!S41/100</f>
        <v>0</v>
      </c>
      <c r="D39">
        <f>'[1]Master Data'!T41/1000000</f>
        <v>0</v>
      </c>
      <c r="E39">
        <f>'[1]Master Data'!U41/1000000</f>
        <v>0</v>
      </c>
      <c r="F39">
        <f>'[1]Master Data'!V41/100</f>
        <v>0</v>
      </c>
      <c r="G39">
        <f>'[1]Master Data'!W41/100</f>
        <v>0</v>
      </c>
      <c r="H39">
        <f>'[1]Master Data'!X41/100</f>
        <v>0</v>
      </c>
      <c r="I39">
        <f>'[1]Master Data'!Y41/100</f>
        <v>0</v>
      </c>
      <c r="J39">
        <f>'[1]Master Data'!Z41/100</f>
        <v>0</v>
      </c>
      <c r="K39">
        <f>'[1]Master Data'!AB41/100</f>
        <v>0</v>
      </c>
      <c r="L39">
        <f>'[1]Master Data'!AC41/1000000</f>
        <v>0</v>
      </c>
      <c r="M39">
        <f>'[1]Master Data'!AD41/1000000</f>
        <v>0</v>
      </c>
      <c r="N39">
        <f>'[1]Master Data'!AE41/1000000</f>
        <v>0</v>
      </c>
      <c r="O39">
        <f>'[1]Master Data'!AF41/100</f>
        <v>0</v>
      </c>
      <c r="P39">
        <f>'[1]Master Data'!AG41/100</f>
        <v>0</v>
      </c>
      <c r="Q39">
        <f>'[1]Master Data'!AH41/100</f>
        <v>0</v>
      </c>
      <c r="R39">
        <f>'[1]Master Data'!AI41/1000000</f>
        <v>0</v>
      </c>
      <c r="S39">
        <f>'[1]Master Data'!AK41/1000000</f>
        <v>0</v>
      </c>
      <c r="T39">
        <f>'[1]Master Data'!AL41/100</f>
        <v>0</v>
      </c>
      <c r="U39">
        <f>'[1]Master Data'!AM41/1000000</f>
        <v>0</v>
      </c>
    </row>
    <row r="40" spans="1:21" x14ac:dyDescent="0.55000000000000004">
      <c r="A40" s="41" t="s">
        <v>1154</v>
      </c>
      <c r="B40" s="41">
        <v>0</v>
      </c>
      <c r="C40">
        <f>'[1]Master Data'!S42/100</f>
        <v>0</v>
      </c>
      <c r="D40">
        <f>'[1]Master Data'!T42/1000000</f>
        <v>0</v>
      </c>
      <c r="E40">
        <f>'[1]Master Data'!U42/1000000</f>
        <v>0</v>
      </c>
      <c r="F40">
        <f>'[1]Master Data'!V42/100</f>
        <v>0</v>
      </c>
      <c r="G40">
        <f>'[1]Master Data'!W42/100</f>
        <v>0</v>
      </c>
      <c r="H40">
        <f>'[1]Master Data'!X42/100</f>
        <v>0</v>
      </c>
      <c r="I40">
        <f>'[1]Master Data'!Y42/100</f>
        <v>0</v>
      </c>
      <c r="J40">
        <f>'[1]Master Data'!Z42/100</f>
        <v>0</v>
      </c>
      <c r="K40">
        <f>'[1]Master Data'!AB42/100</f>
        <v>0</v>
      </c>
      <c r="L40">
        <f>'[1]Master Data'!AC42/1000000</f>
        <v>0</v>
      </c>
      <c r="M40">
        <f>'[1]Master Data'!AD42/1000000</f>
        <v>0</v>
      </c>
      <c r="N40">
        <f>'[1]Master Data'!AE42/1000000</f>
        <v>0</v>
      </c>
      <c r="O40">
        <f>'[1]Master Data'!AF42/100</f>
        <v>0</v>
      </c>
      <c r="P40">
        <f>'[1]Master Data'!AG42/100</f>
        <v>0</v>
      </c>
      <c r="Q40">
        <f>'[1]Master Data'!AH42/100</f>
        <v>0</v>
      </c>
      <c r="R40">
        <f>'[1]Master Data'!AI42/1000000</f>
        <v>0</v>
      </c>
      <c r="S40">
        <f>'[1]Master Data'!AK42/1000000</f>
        <v>0</v>
      </c>
      <c r="T40">
        <f>'[1]Master Data'!AL42/100</f>
        <v>0</v>
      </c>
      <c r="U40">
        <f>'[1]Master Data'!AM42/1000000</f>
        <v>0</v>
      </c>
    </row>
    <row r="41" spans="1:21" x14ac:dyDescent="0.55000000000000004">
      <c r="A41" s="41" t="s">
        <v>1155</v>
      </c>
      <c r="B41" s="41">
        <v>0</v>
      </c>
      <c r="C41">
        <f>'[1]Master Data'!S43/100</f>
        <v>0</v>
      </c>
      <c r="D41">
        <f>'[1]Master Data'!T43/1000000</f>
        <v>0</v>
      </c>
      <c r="E41">
        <f>'[1]Master Data'!U43/1000000</f>
        <v>0</v>
      </c>
      <c r="F41">
        <f>'[1]Master Data'!V43/100</f>
        <v>0</v>
      </c>
      <c r="G41">
        <f>'[1]Master Data'!W43/100</f>
        <v>0</v>
      </c>
      <c r="H41">
        <f>'[1]Master Data'!X43/100</f>
        <v>0</v>
      </c>
      <c r="I41">
        <f>'[1]Master Data'!Y43/100</f>
        <v>0</v>
      </c>
      <c r="J41">
        <f>'[1]Master Data'!Z43/100</f>
        <v>0</v>
      </c>
      <c r="K41">
        <f>'[1]Master Data'!AB43/100</f>
        <v>0</v>
      </c>
      <c r="L41">
        <f>'[1]Master Data'!AC43/1000000</f>
        <v>0</v>
      </c>
      <c r="M41">
        <f>'[1]Master Data'!AD43/1000000</f>
        <v>0</v>
      </c>
      <c r="N41">
        <f>'[1]Master Data'!AE43/1000000</f>
        <v>0</v>
      </c>
      <c r="O41">
        <f>'[1]Master Data'!AF43/100</f>
        <v>0</v>
      </c>
      <c r="P41">
        <f>'[1]Master Data'!AG43/100</f>
        <v>0</v>
      </c>
      <c r="Q41">
        <f>'[1]Master Data'!AH43/100</f>
        <v>0</v>
      </c>
      <c r="R41">
        <f>'[1]Master Data'!AI43/1000000</f>
        <v>0</v>
      </c>
      <c r="S41">
        <f>'[1]Master Data'!AK43/1000000</f>
        <v>0</v>
      </c>
      <c r="T41">
        <f>'[1]Master Data'!AL43/100</f>
        <v>0</v>
      </c>
      <c r="U41">
        <f>'[1]Master Data'!AM43/1000000</f>
        <v>0</v>
      </c>
    </row>
    <row r="42" spans="1:21" x14ac:dyDescent="0.55000000000000004">
      <c r="A42" s="41" t="s">
        <v>1156</v>
      </c>
      <c r="B42" s="41">
        <v>0</v>
      </c>
      <c r="C42">
        <f>'[1]Master Data'!S44/100</f>
        <v>0</v>
      </c>
      <c r="D42">
        <f>'[1]Master Data'!T44/1000000</f>
        <v>0</v>
      </c>
      <c r="E42">
        <f>'[1]Master Data'!U44/1000000</f>
        <v>0</v>
      </c>
      <c r="F42">
        <f>'[1]Master Data'!V44/100</f>
        <v>0</v>
      </c>
      <c r="G42">
        <f>'[1]Master Data'!W44/100</f>
        <v>0</v>
      </c>
      <c r="H42">
        <f>'[1]Master Data'!X44/100</f>
        <v>0</v>
      </c>
      <c r="I42">
        <f>'[1]Master Data'!Y44/100</f>
        <v>0</v>
      </c>
      <c r="J42">
        <f>'[1]Master Data'!Z44/100</f>
        <v>0</v>
      </c>
      <c r="K42">
        <f>'[1]Master Data'!AB44/100</f>
        <v>0</v>
      </c>
      <c r="L42">
        <f>'[1]Master Data'!AC44/1000000</f>
        <v>0</v>
      </c>
      <c r="M42">
        <f>'[1]Master Data'!AD44/1000000</f>
        <v>0</v>
      </c>
      <c r="N42">
        <f>'[1]Master Data'!AE44/1000000</f>
        <v>0</v>
      </c>
      <c r="O42">
        <f>'[1]Master Data'!AF44/100</f>
        <v>0</v>
      </c>
      <c r="P42">
        <f>'[1]Master Data'!AG44/100</f>
        <v>0</v>
      </c>
      <c r="Q42">
        <f>'[1]Master Data'!AH44/100</f>
        <v>0</v>
      </c>
      <c r="R42">
        <f>'[1]Master Data'!AI44/1000000</f>
        <v>0</v>
      </c>
      <c r="S42">
        <f>'[1]Master Data'!AK44/1000000</f>
        <v>0</v>
      </c>
      <c r="T42">
        <f>'[1]Master Data'!AL44/100</f>
        <v>0</v>
      </c>
      <c r="U42">
        <f>'[1]Master Data'!AM44/1000000</f>
        <v>0</v>
      </c>
    </row>
    <row r="43" spans="1:21" x14ac:dyDescent="0.55000000000000004">
      <c r="A43" s="41" t="s">
        <v>1157</v>
      </c>
      <c r="B43" s="41">
        <v>0</v>
      </c>
      <c r="C43">
        <f>'[1]Master Data'!S45/100</f>
        <v>0</v>
      </c>
      <c r="D43">
        <f>'[1]Master Data'!T45/1000000</f>
        <v>0</v>
      </c>
      <c r="E43">
        <f>'[1]Master Data'!U45/1000000</f>
        <v>0</v>
      </c>
      <c r="F43">
        <f>'[1]Master Data'!V45/100</f>
        <v>0</v>
      </c>
      <c r="G43">
        <f>'[1]Master Data'!W45/100</f>
        <v>0</v>
      </c>
      <c r="H43">
        <f>'[1]Master Data'!X45/100</f>
        <v>0</v>
      </c>
      <c r="I43">
        <f>'[1]Master Data'!Y45/100</f>
        <v>0</v>
      </c>
      <c r="J43">
        <f>'[1]Master Data'!Z45/100</f>
        <v>0</v>
      </c>
      <c r="K43">
        <f>'[1]Master Data'!AB45/100</f>
        <v>0</v>
      </c>
      <c r="L43">
        <f>'[1]Master Data'!AC45/1000000</f>
        <v>0</v>
      </c>
      <c r="M43">
        <f>'[1]Master Data'!AD45/1000000</f>
        <v>0</v>
      </c>
      <c r="N43">
        <f>'[1]Master Data'!AE45/1000000</f>
        <v>0</v>
      </c>
      <c r="O43">
        <f>'[1]Master Data'!AF45/100</f>
        <v>0</v>
      </c>
      <c r="P43">
        <f>'[1]Master Data'!AG45/100</f>
        <v>0</v>
      </c>
      <c r="Q43">
        <f>'[1]Master Data'!AH45/100</f>
        <v>0</v>
      </c>
      <c r="R43">
        <f>'[1]Master Data'!AI45/1000000</f>
        <v>0</v>
      </c>
      <c r="S43">
        <f>'[1]Master Data'!AK45/1000000</f>
        <v>0</v>
      </c>
      <c r="T43">
        <f>'[1]Master Data'!AL45/100</f>
        <v>0</v>
      </c>
      <c r="U43">
        <f>'[1]Master Data'!AM45/1000000</f>
        <v>0</v>
      </c>
    </row>
    <row r="44" spans="1:21" x14ac:dyDescent="0.55000000000000004">
      <c r="A44" s="41" t="s">
        <v>1158</v>
      </c>
      <c r="B44" s="41">
        <v>0</v>
      </c>
      <c r="C44">
        <f>'[1]Master Data'!S46/100</f>
        <v>0</v>
      </c>
      <c r="D44">
        <f>'[1]Master Data'!T46/1000000</f>
        <v>0</v>
      </c>
      <c r="E44">
        <f>'[1]Master Data'!U46/1000000</f>
        <v>0</v>
      </c>
      <c r="F44">
        <f>'[1]Master Data'!V46/100</f>
        <v>0</v>
      </c>
      <c r="G44">
        <f>'[1]Master Data'!W46/100</f>
        <v>0</v>
      </c>
      <c r="H44">
        <f>'[1]Master Data'!X46/100</f>
        <v>0</v>
      </c>
      <c r="I44">
        <f>'[1]Master Data'!Y46/100</f>
        <v>0</v>
      </c>
      <c r="J44">
        <f>'[1]Master Data'!Z46/100</f>
        <v>0</v>
      </c>
      <c r="K44">
        <f>'[1]Master Data'!AB46/100</f>
        <v>0</v>
      </c>
      <c r="L44">
        <f>'[1]Master Data'!AC46/1000000</f>
        <v>0</v>
      </c>
      <c r="M44">
        <f>'[1]Master Data'!AD46/1000000</f>
        <v>0</v>
      </c>
      <c r="N44">
        <f>'[1]Master Data'!AE46/1000000</f>
        <v>0</v>
      </c>
      <c r="O44">
        <f>'[1]Master Data'!AF46/100</f>
        <v>0</v>
      </c>
      <c r="P44">
        <f>'[1]Master Data'!AG46/100</f>
        <v>0</v>
      </c>
      <c r="Q44">
        <f>'[1]Master Data'!AH46/100</f>
        <v>0</v>
      </c>
      <c r="R44">
        <f>'[1]Master Data'!AI46/1000000</f>
        <v>0</v>
      </c>
      <c r="S44">
        <f>'[1]Master Data'!AK46/1000000</f>
        <v>0</v>
      </c>
      <c r="T44">
        <f>'[1]Master Data'!AL46/100</f>
        <v>0</v>
      </c>
      <c r="U44">
        <f>'[1]Master Data'!AM46/1000000</f>
        <v>0</v>
      </c>
    </row>
    <row r="45" spans="1:21" x14ac:dyDescent="0.55000000000000004">
      <c r="A45" s="41" t="s">
        <v>1159</v>
      </c>
      <c r="B45" s="41">
        <v>0</v>
      </c>
      <c r="C45">
        <f>'[1]Master Data'!S47/100</f>
        <v>0</v>
      </c>
      <c r="D45">
        <f>'[1]Master Data'!T47/1000000</f>
        <v>0</v>
      </c>
      <c r="E45">
        <f>'[1]Master Data'!U47/1000000</f>
        <v>0</v>
      </c>
      <c r="F45">
        <f>'[1]Master Data'!V47/100</f>
        <v>0</v>
      </c>
      <c r="G45">
        <f>'[1]Master Data'!W47/100</f>
        <v>0</v>
      </c>
      <c r="H45">
        <f>'[1]Master Data'!X47/100</f>
        <v>0</v>
      </c>
      <c r="I45">
        <f>'[1]Master Data'!Y47/100</f>
        <v>0</v>
      </c>
      <c r="J45">
        <f>'[1]Master Data'!Z47/100</f>
        <v>0</v>
      </c>
      <c r="K45">
        <f>'[1]Master Data'!AB47/100</f>
        <v>0</v>
      </c>
      <c r="L45">
        <f>'[1]Master Data'!AC47/1000000</f>
        <v>0</v>
      </c>
      <c r="M45">
        <f>'[1]Master Data'!AD47/1000000</f>
        <v>0</v>
      </c>
      <c r="N45">
        <f>'[1]Master Data'!AE47/1000000</f>
        <v>0</v>
      </c>
      <c r="O45">
        <f>'[1]Master Data'!AF47/100</f>
        <v>0</v>
      </c>
      <c r="P45">
        <f>'[1]Master Data'!AG47/100</f>
        <v>0</v>
      </c>
      <c r="Q45">
        <f>'[1]Master Data'!AH47/100</f>
        <v>0</v>
      </c>
      <c r="R45">
        <f>'[1]Master Data'!AI47/1000000</f>
        <v>0</v>
      </c>
      <c r="S45">
        <f>'[1]Master Data'!AK47/1000000</f>
        <v>0</v>
      </c>
      <c r="T45">
        <f>'[1]Master Data'!AL47/100</f>
        <v>0</v>
      </c>
      <c r="U45">
        <f>'[1]Master Data'!AM47/1000000</f>
        <v>0</v>
      </c>
    </row>
    <row r="46" spans="1:21" x14ac:dyDescent="0.55000000000000004">
      <c r="A46" s="41" t="s">
        <v>1160</v>
      </c>
      <c r="B46" s="41">
        <v>0</v>
      </c>
      <c r="C46">
        <f>'[1]Master Data'!S48/100</f>
        <v>0</v>
      </c>
      <c r="D46">
        <f>'[1]Master Data'!T48/1000000</f>
        <v>0</v>
      </c>
      <c r="E46">
        <f>'[1]Master Data'!U48/1000000</f>
        <v>0</v>
      </c>
      <c r="F46">
        <f>'[1]Master Data'!V48/100</f>
        <v>0</v>
      </c>
      <c r="G46">
        <f>'[1]Master Data'!W48/100</f>
        <v>0</v>
      </c>
      <c r="H46">
        <f>'[1]Master Data'!X48/100</f>
        <v>0</v>
      </c>
      <c r="I46">
        <f>'[1]Master Data'!Y48/100</f>
        <v>0</v>
      </c>
      <c r="J46">
        <f>'[1]Master Data'!Z48/100</f>
        <v>0</v>
      </c>
      <c r="K46">
        <f>'[1]Master Data'!AB48/100</f>
        <v>0</v>
      </c>
      <c r="L46">
        <f>'[1]Master Data'!AC48/1000000</f>
        <v>0</v>
      </c>
      <c r="M46">
        <f>'[1]Master Data'!AD48/1000000</f>
        <v>0</v>
      </c>
      <c r="N46">
        <f>'[1]Master Data'!AE48/1000000</f>
        <v>0</v>
      </c>
      <c r="O46">
        <f>'[1]Master Data'!AF48/100</f>
        <v>0</v>
      </c>
      <c r="P46">
        <f>'[1]Master Data'!AG48/100</f>
        <v>0</v>
      </c>
      <c r="Q46">
        <f>'[1]Master Data'!AH48/100</f>
        <v>0</v>
      </c>
      <c r="R46">
        <f>'[1]Master Data'!AI48/1000000</f>
        <v>0</v>
      </c>
      <c r="S46">
        <f>'[1]Master Data'!AK48/1000000</f>
        <v>0</v>
      </c>
      <c r="T46">
        <f>'[1]Master Data'!AL48/100</f>
        <v>0</v>
      </c>
      <c r="U46">
        <f>'[1]Master Data'!AM48/1000000</f>
        <v>0</v>
      </c>
    </row>
    <row r="47" spans="1:21" x14ac:dyDescent="0.55000000000000004">
      <c r="A47" s="41" t="s">
        <v>1161</v>
      </c>
      <c r="B47" s="41">
        <v>7.7000000000000002E-3</v>
      </c>
      <c r="C47">
        <f>'[1]Master Data'!S49/100</f>
        <v>0</v>
      </c>
      <c r="D47">
        <f>'[1]Master Data'!T49/1000000</f>
        <v>0</v>
      </c>
      <c r="E47">
        <f>'[1]Master Data'!U49/1000000</f>
        <v>0</v>
      </c>
      <c r="F47">
        <f>'[1]Master Data'!V49/100</f>
        <v>0</v>
      </c>
      <c r="G47">
        <f>'[1]Master Data'!W49/100</f>
        <v>0</v>
      </c>
      <c r="H47">
        <f>'[1]Master Data'!X49/100</f>
        <v>0</v>
      </c>
      <c r="I47">
        <f>'[1]Master Data'!Y49/100</f>
        <v>0</v>
      </c>
      <c r="J47">
        <f>'[1]Master Data'!Z49/100</f>
        <v>0</v>
      </c>
      <c r="K47">
        <f>'[1]Master Data'!AB49/100</f>
        <v>6.2E-4</v>
      </c>
      <c r="L47">
        <f>'[1]Master Data'!AC49/1000000</f>
        <v>0</v>
      </c>
      <c r="M47">
        <f>'[1]Master Data'!AD49/1000000</f>
        <v>0</v>
      </c>
      <c r="N47">
        <f>'[1]Master Data'!AE49/1000000</f>
        <v>0</v>
      </c>
      <c r="O47">
        <f>'[1]Master Data'!AF49/100</f>
        <v>0</v>
      </c>
      <c r="P47">
        <f>'[1]Master Data'!AG49/100</f>
        <v>0.25</v>
      </c>
      <c r="Q47">
        <f>'[1]Master Data'!AH49/100</f>
        <v>0</v>
      </c>
      <c r="R47">
        <f>'[1]Master Data'!AI49/1000000</f>
        <v>3.8999999999999999E-5</v>
      </c>
      <c r="S47">
        <f>'[1]Master Data'!AK49/1000000</f>
        <v>0</v>
      </c>
      <c r="T47">
        <f>'[1]Master Data'!AL49/100</f>
        <v>0</v>
      </c>
      <c r="U47">
        <f>'[1]Master Data'!AM49/1000000</f>
        <v>0</v>
      </c>
    </row>
    <row r="48" spans="1:21" x14ac:dyDescent="0.55000000000000004">
      <c r="A48" s="41" t="s">
        <v>1162</v>
      </c>
      <c r="B48" s="41">
        <v>0</v>
      </c>
      <c r="C48">
        <f>'[1]Master Data'!S50/100</f>
        <v>0</v>
      </c>
      <c r="D48">
        <f>'[1]Master Data'!T50/1000000</f>
        <v>0</v>
      </c>
      <c r="E48">
        <f>'[1]Master Data'!U50/1000000</f>
        <v>0</v>
      </c>
      <c r="F48">
        <f>'[1]Master Data'!V50/100</f>
        <v>0</v>
      </c>
      <c r="G48">
        <f>'[1]Master Data'!W50/100</f>
        <v>0</v>
      </c>
      <c r="H48">
        <f>'[1]Master Data'!X50/100</f>
        <v>0</v>
      </c>
      <c r="I48">
        <f>'[1]Master Data'!Y50/100</f>
        <v>0</v>
      </c>
      <c r="J48">
        <f>'[1]Master Data'!Z50/100</f>
        <v>0</v>
      </c>
      <c r="K48">
        <f>'[1]Master Data'!AB50/100</f>
        <v>0</v>
      </c>
      <c r="L48">
        <f>'[1]Master Data'!AC50/1000000</f>
        <v>0</v>
      </c>
      <c r="M48">
        <f>'[1]Master Data'!AD50/1000000</f>
        <v>0</v>
      </c>
      <c r="N48">
        <f>'[1]Master Data'!AE50/1000000</f>
        <v>0</v>
      </c>
      <c r="O48">
        <f>'[1]Master Data'!AF50/100</f>
        <v>0</v>
      </c>
      <c r="P48">
        <f>'[1]Master Data'!AG50/100</f>
        <v>0</v>
      </c>
      <c r="Q48">
        <f>'[1]Master Data'!AH50/100</f>
        <v>0</v>
      </c>
      <c r="R48">
        <f>'[1]Master Data'!AI50/1000000</f>
        <v>0</v>
      </c>
      <c r="S48">
        <f>'[1]Master Data'!AK50/1000000</f>
        <v>0</v>
      </c>
      <c r="T48">
        <f>'[1]Master Data'!AL50/100</f>
        <v>0</v>
      </c>
      <c r="U48">
        <f>'[1]Master Data'!AM50/1000000</f>
        <v>0</v>
      </c>
    </row>
    <row r="49" spans="1:21" x14ac:dyDescent="0.55000000000000004">
      <c r="A49" s="41" t="s">
        <v>1163</v>
      </c>
      <c r="B49" s="41">
        <v>5.6999999999999993E-3</v>
      </c>
      <c r="C49">
        <f>'[1]Master Data'!S51/100</f>
        <v>0</v>
      </c>
      <c r="D49">
        <f>'[1]Master Data'!T51/1000000</f>
        <v>0</v>
      </c>
      <c r="E49">
        <f>'[1]Master Data'!U51/1000000</f>
        <v>0</v>
      </c>
      <c r="F49">
        <f>'[1]Master Data'!V51/100</f>
        <v>0</v>
      </c>
      <c r="G49">
        <f>'[1]Master Data'!W51/100</f>
        <v>0</v>
      </c>
      <c r="H49">
        <f>'[1]Master Data'!X51/100</f>
        <v>0</v>
      </c>
      <c r="I49">
        <f>'[1]Master Data'!Y51/100</f>
        <v>0</v>
      </c>
      <c r="J49">
        <f>'[1]Master Data'!Z51/100</f>
        <v>0</v>
      </c>
      <c r="K49">
        <f>'[1]Master Data'!AB51/100</f>
        <v>1.1000000000000001E-3</v>
      </c>
      <c r="L49">
        <f>'[1]Master Data'!AC51/1000000</f>
        <v>0</v>
      </c>
      <c r="M49">
        <f>'[1]Master Data'!AD51/1000000</f>
        <v>0</v>
      </c>
      <c r="N49">
        <f>'[1]Master Data'!AE51/1000000</f>
        <v>0</v>
      </c>
      <c r="O49">
        <f>'[1]Master Data'!AF51/100</f>
        <v>0</v>
      </c>
      <c r="P49">
        <f>'[1]Master Data'!AG51/100</f>
        <v>0</v>
      </c>
      <c r="Q49">
        <f>'[1]Master Data'!AH51/100</f>
        <v>0</v>
      </c>
      <c r="R49">
        <f>'[1]Master Data'!AI51/1000000</f>
        <v>8.0000000000000007E-5</v>
      </c>
      <c r="S49">
        <f>'[1]Master Data'!AK51/1000000</f>
        <v>0</v>
      </c>
      <c r="T49">
        <f>'[1]Master Data'!AL51/100</f>
        <v>0</v>
      </c>
      <c r="U49">
        <f>'[1]Master Data'!AM51/1000000</f>
        <v>0</v>
      </c>
    </row>
    <row r="50" spans="1:21" x14ac:dyDescent="0.55000000000000004">
      <c r="A50" s="41" t="s">
        <v>1164</v>
      </c>
      <c r="B50" s="41">
        <v>0</v>
      </c>
      <c r="C50">
        <f>'[1]Master Data'!S52/100</f>
        <v>0</v>
      </c>
      <c r="D50">
        <f>'[1]Master Data'!T52/1000000</f>
        <v>0</v>
      </c>
      <c r="E50">
        <f>'[1]Master Data'!U52/1000000</f>
        <v>0</v>
      </c>
      <c r="F50">
        <f>'[1]Master Data'!V52/100</f>
        <v>0</v>
      </c>
      <c r="G50">
        <f>'[1]Master Data'!W52/100</f>
        <v>0</v>
      </c>
      <c r="H50">
        <f>'[1]Master Data'!X52/100</f>
        <v>0</v>
      </c>
      <c r="I50">
        <f>'[1]Master Data'!Y52/100</f>
        <v>0</v>
      </c>
      <c r="J50">
        <f>'[1]Master Data'!Z52/100</f>
        <v>0</v>
      </c>
      <c r="K50">
        <f>'[1]Master Data'!AB52/100</f>
        <v>0</v>
      </c>
      <c r="L50">
        <f>'[1]Master Data'!AC52/1000000</f>
        <v>0</v>
      </c>
      <c r="M50">
        <f>'[1]Master Data'!AD52/1000000</f>
        <v>0</v>
      </c>
      <c r="N50">
        <f>'[1]Master Data'!AE52/1000000</f>
        <v>0</v>
      </c>
      <c r="O50">
        <f>'[1]Master Data'!AF52/100</f>
        <v>0</v>
      </c>
      <c r="P50">
        <f>'[1]Master Data'!AG52/100</f>
        <v>0</v>
      </c>
      <c r="Q50">
        <f>'[1]Master Data'!AH52/100</f>
        <v>0</v>
      </c>
      <c r="R50">
        <f>'[1]Master Data'!AI52/1000000</f>
        <v>0</v>
      </c>
      <c r="S50">
        <f>'[1]Master Data'!AK52/1000000</f>
        <v>0</v>
      </c>
      <c r="T50">
        <f>'[1]Master Data'!AL52/100</f>
        <v>0</v>
      </c>
      <c r="U50">
        <f>'[1]Master Data'!AM52/1000000</f>
        <v>0</v>
      </c>
    </row>
    <row r="51" spans="1:21" x14ac:dyDescent="0.55000000000000004">
      <c r="A51" s="41" t="s">
        <v>1165</v>
      </c>
      <c r="B51" s="41">
        <v>0</v>
      </c>
      <c r="C51">
        <f>'[1]Master Data'!S53/100</f>
        <v>0</v>
      </c>
      <c r="D51">
        <f>'[1]Master Data'!T53/1000000</f>
        <v>0</v>
      </c>
      <c r="E51">
        <f>'[1]Master Data'!U53/1000000</f>
        <v>0</v>
      </c>
      <c r="F51">
        <f>'[1]Master Data'!V53/100</f>
        <v>0</v>
      </c>
      <c r="G51">
        <f>'[1]Master Data'!W53/100</f>
        <v>0</v>
      </c>
      <c r="H51">
        <f>'[1]Master Data'!X53/100</f>
        <v>0</v>
      </c>
      <c r="I51">
        <f>'[1]Master Data'!Y53/100</f>
        <v>0</v>
      </c>
      <c r="J51">
        <f>'[1]Master Data'!Z53/100</f>
        <v>0</v>
      </c>
      <c r="K51">
        <f>'[1]Master Data'!AB53/100</f>
        <v>0</v>
      </c>
      <c r="L51">
        <f>'[1]Master Data'!AC53/1000000</f>
        <v>0</v>
      </c>
      <c r="M51">
        <f>'[1]Master Data'!AD53/1000000</f>
        <v>0</v>
      </c>
      <c r="N51">
        <f>'[1]Master Data'!AE53/1000000</f>
        <v>0</v>
      </c>
      <c r="O51">
        <f>'[1]Master Data'!AF53/100</f>
        <v>0</v>
      </c>
      <c r="P51">
        <f>'[1]Master Data'!AG53/100</f>
        <v>0</v>
      </c>
      <c r="Q51">
        <f>'[1]Master Data'!AH53/100</f>
        <v>0</v>
      </c>
      <c r="R51">
        <f>'[1]Master Data'!AI53/1000000</f>
        <v>0</v>
      </c>
      <c r="S51">
        <f>'[1]Master Data'!AK53/1000000</f>
        <v>0</v>
      </c>
      <c r="T51">
        <f>'[1]Master Data'!AL53/100</f>
        <v>0</v>
      </c>
      <c r="U51">
        <f>'[1]Master Data'!AM53/1000000</f>
        <v>0</v>
      </c>
    </row>
    <row r="52" spans="1:21" x14ac:dyDescent="0.55000000000000004">
      <c r="A52" s="41" t="s">
        <v>1166</v>
      </c>
      <c r="B52" s="41">
        <v>9.5999999999999992E-3</v>
      </c>
      <c r="C52">
        <f>'[1]Master Data'!S54/100</f>
        <v>0</v>
      </c>
      <c r="D52">
        <f>'[1]Master Data'!T54/1000000</f>
        <v>0</v>
      </c>
      <c r="E52">
        <f>'[1]Master Data'!U54/1000000</f>
        <v>0</v>
      </c>
      <c r="F52">
        <f>'[1]Master Data'!V54/100</f>
        <v>0</v>
      </c>
      <c r="G52">
        <f>'[1]Master Data'!W54/100</f>
        <v>0</v>
      </c>
      <c r="H52">
        <f>'[1]Master Data'!X54/100</f>
        <v>0</v>
      </c>
      <c r="I52">
        <f>'[1]Master Data'!Y54/100</f>
        <v>0</v>
      </c>
      <c r="J52">
        <f>'[1]Master Data'!Z54/100</f>
        <v>0</v>
      </c>
      <c r="K52">
        <f>'[1]Master Data'!AB54/100</f>
        <v>7.000000000000001E-4</v>
      </c>
      <c r="L52">
        <f>'[1]Master Data'!AC54/1000000</f>
        <v>0</v>
      </c>
      <c r="M52">
        <f>'[1]Master Data'!AD54/1000000</f>
        <v>0</v>
      </c>
      <c r="N52">
        <f>'[1]Master Data'!AE54/1000000</f>
        <v>0</v>
      </c>
      <c r="O52">
        <f>'[1]Master Data'!AF54/100</f>
        <v>0</v>
      </c>
      <c r="P52">
        <f>'[1]Master Data'!AG54/100</f>
        <v>0</v>
      </c>
      <c r="Q52">
        <f>'[1]Master Data'!AH54/100</f>
        <v>0</v>
      </c>
      <c r="R52">
        <f>'[1]Master Data'!AI54/1000000</f>
        <v>0</v>
      </c>
      <c r="S52">
        <f>'[1]Master Data'!AK54/1000000</f>
        <v>0</v>
      </c>
      <c r="T52">
        <f>'[1]Master Data'!AL54/100</f>
        <v>0</v>
      </c>
      <c r="U52">
        <f>'[1]Master Data'!AM54/1000000</f>
        <v>0</v>
      </c>
    </row>
    <row r="53" spans="1:21" x14ac:dyDescent="0.55000000000000004">
      <c r="A53" s="41" t="s">
        <v>1167</v>
      </c>
      <c r="B53" s="41">
        <v>0</v>
      </c>
      <c r="C53">
        <f>'[1]Master Data'!S55/100</f>
        <v>0</v>
      </c>
      <c r="D53">
        <f>'[1]Master Data'!T55/1000000</f>
        <v>0</v>
      </c>
      <c r="E53">
        <f>'[1]Master Data'!U55/1000000</f>
        <v>0</v>
      </c>
      <c r="F53">
        <f>'[1]Master Data'!V55/100</f>
        <v>0</v>
      </c>
      <c r="G53">
        <f>'[1]Master Data'!W55/100</f>
        <v>0</v>
      </c>
      <c r="H53">
        <f>'[1]Master Data'!X55/100</f>
        <v>0</v>
      </c>
      <c r="I53">
        <f>'[1]Master Data'!Y55/100</f>
        <v>0</v>
      </c>
      <c r="J53">
        <f>'[1]Master Data'!Z55/100</f>
        <v>0</v>
      </c>
      <c r="K53">
        <f>'[1]Master Data'!AB55/100</f>
        <v>0</v>
      </c>
      <c r="L53">
        <f>'[1]Master Data'!AC55/1000000</f>
        <v>0</v>
      </c>
      <c r="M53">
        <f>'[1]Master Data'!AD55/1000000</f>
        <v>0</v>
      </c>
      <c r="N53">
        <f>'[1]Master Data'!AE55/1000000</f>
        <v>0</v>
      </c>
      <c r="O53">
        <f>'[1]Master Data'!AF55/100</f>
        <v>0</v>
      </c>
      <c r="P53">
        <f>'[1]Master Data'!AG55/100</f>
        <v>0</v>
      </c>
      <c r="Q53">
        <f>'[1]Master Data'!AH55/100</f>
        <v>0</v>
      </c>
      <c r="R53">
        <f>'[1]Master Data'!AI55/1000000</f>
        <v>0</v>
      </c>
      <c r="S53">
        <f>'[1]Master Data'!AK55/1000000</f>
        <v>0</v>
      </c>
      <c r="T53">
        <f>'[1]Master Data'!AL55/100</f>
        <v>0</v>
      </c>
      <c r="U53">
        <f>'[1]Master Data'!AM55/1000000</f>
        <v>0</v>
      </c>
    </row>
    <row r="54" spans="1:21" x14ac:dyDescent="0.55000000000000004">
      <c r="A54" s="41" t="s">
        <v>1168</v>
      </c>
      <c r="B54" s="41">
        <v>0</v>
      </c>
      <c r="C54">
        <f>'[1]Master Data'!S56/100</f>
        <v>0</v>
      </c>
      <c r="D54">
        <f>'[1]Master Data'!T56/1000000</f>
        <v>0</v>
      </c>
      <c r="E54">
        <f>'[1]Master Data'!U56/1000000</f>
        <v>0</v>
      </c>
      <c r="F54">
        <f>'[1]Master Data'!V56/100</f>
        <v>0</v>
      </c>
      <c r="G54">
        <f>'[1]Master Data'!W56/100</f>
        <v>0</v>
      </c>
      <c r="H54">
        <f>'[1]Master Data'!X56/100</f>
        <v>0</v>
      </c>
      <c r="I54">
        <f>'[1]Master Data'!Y56/100</f>
        <v>0</v>
      </c>
      <c r="J54">
        <f>'[1]Master Data'!Z56/100</f>
        <v>0</v>
      </c>
      <c r="K54">
        <f>'[1]Master Data'!AB56/100</f>
        <v>0</v>
      </c>
      <c r="L54">
        <f>'[1]Master Data'!AC56/1000000</f>
        <v>0</v>
      </c>
      <c r="M54">
        <f>'[1]Master Data'!AD56/1000000</f>
        <v>0</v>
      </c>
      <c r="N54">
        <f>'[1]Master Data'!AE56/1000000</f>
        <v>0</v>
      </c>
      <c r="O54">
        <f>'[1]Master Data'!AF56/100</f>
        <v>0</v>
      </c>
      <c r="P54">
        <f>'[1]Master Data'!AG56/100</f>
        <v>0</v>
      </c>
      <c r="Q54">
        <f>'[1]Master Data'!AH56/100</f>
        <v>0</v>
      </c>
      <c r="R54">
        <f>'[1]Master Data'!AI56/1000000</f>
        <v>0</v>
      </c>
      <c r="S54">
        <f>'[1]Master Data'!AK56/1000000</f>
        <v>0</v>
      </c>
      <c r="T54">
        <f>'[1]Master Data'!AL56/100</f>
        <v>0</v>
      </c>
      <c r="U54">
        <f>'[1]Master Data'!AM56/1000000</f>
        <v>0</v>
      </c>
    </row>
    <row r="55" spans="1:21" x14ac:dyDescent="0.55000000000000004">
      <c r="A55" s="41" t="s">
        <v>1169</v>
      </c>
      <c r="B55" s="41">
        <v>0.01</v>
      </c>
      <c r="C55">
        <f>'[1]Master Data'!S57/100</f>
        <v>0</v>
      </c>
      <c r="D55">
        <f>'[1]Master Data'!T57/1000000</f>
        <v>0</v>
      </c>
      <c r="E55">
        <f>'[1]Master Data'!U57/1000000</f>
        <v>0</v>
      </c>
      <c r="F55">
        <f>'[1]Master Data'!V57/100</f>
        <v>0</v>
      </c>
      <c r="G55">
        <f>'[1]Master Data'!W57/100</f>
        <v>0</v>
      </c>
      <c r="H55">
        <f>'[1]Master Data'!X57/100</f>
        <v>0</v>
      </c>
      <c r="I55">
        <f>'[1]Master Data'!Y57/100</f>
        <v>0</v>
      </c>
      <c r="J55">
        <f>'[1]Master Data'!Z57/100</f>
        <v>0</v>
      </c>
      <c r="K55">
        <f>'[1]Master Data'!AB57/100</f>
        <v>8.0000000000000004E-4</v>
      </c>
      <c r="L55">
        <f>'[1]Master Data'!AC57/1000000</f>
        <v>0</v>
      </c>
      <c r="M55">
        <f>'[1]Master Data'!AD57/1000000</f>
        <v>0</v>
      </c>
      <c r="N55">
        <f>'[1]Master Data'!AE57/1000000</f>
        <v>0</v>
      </c>
      <c r="O55">
        <f>'[1]Master Data'!AF57/100</f>
        <v>0</v>
      </c>
      <c r="P55">
        <f>'[1]Master Data'!AG57/100</f>
        <v>0</v>
      </c>
      <c r="Q55">
        <f>'[1]Master Data'!AH57/100</f>
        <v>0</v>
      </c>
      <c r="R55">
        <f>'[1]Master Data'!AI57/1000000</f>
        <v>0</v>
      </c>
      <c r="S55">
        <f>'[1]Master Data'!AK57/1000000</f>
        <v>0</v>
      </c>
      <c r="T55">
        <f>'[1]Master Data'!AL57/100</f>
        <v>0</v>
      </c>
      <c r="U55">
        <f>'[1]Master Data'!AM57/1000000</f>
        <v>0</v>
      </c>
    </row>
    <row r="56" spans="1:21" x14ac:dyDescent="0.55000000000000004">
      <c r="A56" s="41" t="s">
        <v>1170</v>
      </c>
      <c r="B56" s="41">
        <v>0</v>
      </c>
      <c r="C56">
        <f>'[1]Master Data'!S58/100</f>
        <v>0</v>
      </c>
      <c r="D56">
        <f>'[1]Master Data'!T58/1000000</f>
        <v>0</v>
      </c>
      <c r="E56">
        <f>'[1]Master Data'!U58/1000000</f>
        <v>0</v>
      </c>
      <c r="F56">
        <f>'[1]Master Data'!V58/100</f>
        <v>0</v>
      </c>
      <c r="G56">
        <f>'[1]Master Data'!W58/100</f>
        <v>0</v>
      </c>
      <c r="H56">
        <f>'[1]Master Data'!X58/100</f>
        <v>0</v>
      </c>
      <c r="I56">
        <f>'[1]Master Data'!Y58/100</f>
        <v>0</v>
      </c>
      <c r="J56">
        <f>'[1]Master Data'!Z58/100</f>
        <v>0</v>
      </c>
      <c r="K56">
        <f>'[1]Master Data'!AB58/100</f>
        <v>0</v>
      </c>
      <c r="L56">
        <f>'[1]Master Data'!AC58/1000000</f>
        <v>0</v>
      </c>
      <c r="M56">
        <f>'[1]Master Data'!AD58/1000000</f>
        <v>0</v>
      </c>
      <c r="N56">
        <f>'[1]Master Data'!AE58/1000000</f>
        <v>0</v>
      </c>
      <c r="O56">
        <f>'[1]Master Data'!AF58/100</f>
        <v>0</v>
      </c>
      <c r="P56">
        <f>'[1]Master Data'!AG58/100</f>
        <v>0</v>
      </c>
      <c r="Q56">
        <f>'[1]Master Data'!AH58/100</f>
        <v>0</v>
      </c>
      <c r="R56">
        <f>'[1]Master Data'!AI58/1000000</f>
        <v>0</v>
      </c>
      <c r="S56">
        <f>'[1]Master Data'!AK58/1000000</f>
        <v>0</v>
      </c>
      <c r="T56">
        <f>'[1]Master Data'!AL58/100</f>
        <v>0</v>
      </c>
      <c r="U56">
        <f>'[1]Master Data'!AM58/1000000</f>
        <v>0</v>
      </c>
    </row>
    <row r="57" spans="1:21" x14ac:dyDescent="0.55000000000000004">
      <c r="A57" s="41" t="s">
        <v>1171</v>
      </c>
      <c r="B57" s="41">
        <v>0</v>
      </c>
      <c r="C57">
        <f>'[1]Master Data'!S59/100</f>
        <v>0</v>
      </c>
      <c r="D57">
        <f>'[1]Master Data'!T59/1000000</f>
        <v>0</v>
      </c>
      <c r="E57">
        <f>'[1]Master Data'!U59/1000000</f>
        <v>0</v>
      </c>
      <c r="F57">
        <f>'[1]Master Data'!V59/100</f>
        <v>0</v>
      </c>
      <c r="G57">
        <f>'[1]Master Data'!W59/100</f>
        <v>0</v>
      </c>
      <c r="H57">
        <f>'[1]Master Data'!X59/100</f>
        <v>0</v>
      </c>
      <c r="I57">
        <f>'[1]Master Data'!Y59/100</f>
        <v>0</v>
      </c>
      <c r="J57">
        <f>'[1]Master Data'!Z59/100</f>
        <v>0</v>
      </c>
      <c r="K57">
        <f>'[1]Master Data'!AB59/100</f>
        <v>0</v>
      </c>
      <c r="L57">
        <f>'[1]Master Data'!AC59/1000000</f>
        <v>0</v>
      </c>
      <c r="M57">
        <f>'[1]Master Data'!AD59/1000000</f>
        <v>0</v>
      </c>
      <c r="N57">
        <f>'[1]Master Data'!AE59/1000000</f>
        <v>0</v>
      </c>
      <c r="O57">
        <f>'[1]Master Data'!AF59/100</f>
        <v>0</v>
      </c>
      <c r="P57">
        <f>'[1]Master Data'!AG59/100</f>
        <v>0</v>
      </c>
      <c r="Q57">
        <f>'[1]Master Data'!AH59/100</f>
        <v>0</v>
      </c>
      <c r="R57">
        <f>'[1]Master Data'!AI59/1000000</f>
        <v>0</v>
      </c>
      <c r="S57">
        <f>'[1]Master Data'!AK59/1000000</f>
        <v>0</v>
      </c>
      <c r="T57">
        <f>'[1]Master Data'!AL59/100</f>
        <v>0</v>
      </c>
      <c r="U57">
        <f>'[1]Master Data'!AM59/1000000</f>
        <v>0</v>
      </c>
    </row>
    <row r="58" spans="1:21" x14ac:dyDescent="0.55000000000000004">
      <c r="A58" s="41" t="s">
        <v>1172</v>
      </c>
      <c r="B58" s="41">
        <v>0</v>
      </c>
      <c r="C58">
        <f>'[1]Master Data'!S60/100</f>
        <v>0</v>
      </c>
      <c r="D58">
        <f>'[1]Master Data'!T60/1000000</f>
        <v>0</v>
      </c>
      <c r="E58">
        <f>'[1]Master Data'!U60/1000000</f>
        <v>0</v>
      </c>
      <c r="F58">
        <f>'[1]Master Data'!V60/100</f>
        <v>0</v>
      </c>
      <c r="G58">
        <f>'[1]Master Data'!W60/100</f>
        <v>0</v>
      </c>
      <c r="H58">
        <f>'[1]Master Data'!X60/100</f>
        <v>0</v>
      </c>
      <c r="I58">
        <f>'[1]Master Data'!Y60/100</f>
        <v>0</v>
      </c>
      <c r="J58">
        <f>'[1]Master Data'!Z60/100</f>
        <v>0</v>
      </c>
      <c r="K58">
        <f>'[1]Master Data'!AB60/100</f>
        <v>0</v>
      </c>
      <c r="L58">
        <f>'[1]Master Data'!AC60/1000000</f>
        <v>0</v>
      </c>
      <c r="M58">
        <f>'[1]Master Data'!AD60/1000000</f>
        <v>0</v>
      </c>
      <c r="N58">
        <f>'[1]Master Data'!AE60/1000000</f>
        <v>0</v>
      </c>
      <c r="O58">
        <f>'[1]Master Data'!AF60/100</f>
        <v>0</v>
      </c>
      <c r="P58">
        <f>'[1]Master Data'!AG60/100</f>
        <v>0</v>
      </c>
      <c r="Q58">
        <f>'[1]Master Data'!AH60/100</f>
        <v>0</v>
      </c>
      <c r="R58">
        <f>'[1]Master Data'!AI60/1000000</f>
        <v>0</v>
      </c>
      <c r="S58">
        <f>'[1]Master Data'!AK60/1000000</f>
        <v>0</v>
      </c>
      <c r="T58">
        <f>'[1]Master Data'!AL60/100</f>
        <v>0</v>
      </c>
      <c r="U58">
        <f>'[1]Master Data'!AM60/1000000</f>
        <v>0</v>
      </c>
    </row>
    <row r="59" spans="1:21" x14ac:dyDescent="0.55000000000000004">
      <c r="A59" s="41" t="s">
        <v>1173</v>
      </c>
      <c r="B59" s="41">
        <v>0</v>
      </c>
      <c r="C59">
        <f>'[1]Master Data'!S61/100</f>
        <v>0</v>
      </c>
      <c r="D59">
        <f>'[1]Master Data'!T61/1000000</f>
        <v>0</v>
      </c>
      <c r="E59">
        <f>'[1]Master Data'!U61/1000000</f>
        <v>0</v>
      </c>
      <c r="F59">
        <f>'[1]Master Data'!V61/100</f>
        <v>0</v>
      </c>
      <c r="G59">
        <f>'[1]Master Data'!W61/100</f>
        <v>0</v>
      </c>
      <c r="H59">
        <f>'[1]Master Data'!X61/100</f>
        <v>0</v>
      </c>
      <c r="I59">
        <f>'[1]Master Data'!Y61/100</f>
        <v>0</v>
      </c>
      <c r="J59">
        <f>'[1]Master Data'!Z61/100</f>
        <v>0</v>
      </c>
      <c r="K59">
        <f>'[1]Master Data'!AB61/100</f>
        <v>0</v>
      </c>
      <c r="L59">
        <f>'[1]Master Data'!AC61/1000000</f>
        <v>0</v>
      </c>
      <c r="M59">
        <f>'[1]Master Data'!AD61/1000000</f>
        <v>0</v>
      </c>
      <c r="N59">
        <f>'[1]Master Data'!AE61/1000000</f>
        <v>0</v>
      </c>
      <c r="O59">
        <f>'[1]Master Data'!AF61/100</f>
        <v>0</v>
      </c>
      <c r="P59">
        <f>'[1]Master Data'!AG61/100</f>
        <v>0</v>
      </c>
      <c r="Q59">
        <f>'[1]Master Data'!AH61/100</f>
        <v>0</v>
      </c>
      <c r="R59">
        <f>'[1]Master Data'!AI61/1000000</f>
        <v>0</v>
      </c>
      <c r="S59">
        <f>'[1]Master Data'!AK61/1000000</f>
        <v>0</v>
      </c>
      <c r="T59">
        <f>'[1]Master Data'!AL61/100</f>
        <v>0</v>
      </c>
      <c r="U59">
        <f>'[1]Master Data'!AM61/1000000</f>
        <v>0</v>
      </c>
    </row>
    <row r="60" spans="1:21" x14ac:dyDescent="0.55000000000000004">
      <c r="A60" s="41" t="s">
        <v>1174</v>
      </c>
      <c r="B60" s="41">
        <v>0</v>
      </c>
      <c r="C60">
        <f>'[1]Master Data'!S62/100</f>
        <v>0</v>
      </c>
      <c r="D60">
        <f>'[1]Master Data'!T62/1000000</f>
        <v>0</v>
      </c>
      <c r="E60">
        <f>'[1]Master Data'!U62/1000000</f>
        <v>0</v>
      </c>
      <c r="F60">
        <f>'[1]Master Data'!V62/100</f>
        <v>0</v>
      </c>
      <c r="G60">
        <f>'[1]Master Data'!W62/100</f>
        <v>0</v>
      </c>
      <c r="H60">
        <f>'[1]Master Data'!X62/100</f>
        <v>0</v>
      </c>
      <c r="I60">
        <f>'[1]Master Data'!Y62/100</f>
        <v>0</v>
      </c>
      <c r="J60">
        <f>'[1]Master Data'!Z62/100</f>
        <v>0</v>
      </c>
      <c r="K60">
        <f>'[1]Master Data'!AB62/100</f>
        <v>0</v>
      </c>
      <c r="L60">
        <f>'[1]Master Data'!AC62/1000000</f>
        <v>0</v>
      </c>
      <c r="M60">
        <f>'[1]Master Data'!AD62/1000000</f>
        <v>0</v>
      </c>
      <c r="N60">
        <f>'[1]Master Data'!AE62/1000000</f>
        <v>0</v>
      </c>
      <c r="O60">
        <f>'[1]Master Data'!AF62/100</f>
        <v>0</v>
      </c>
      <c r="P60">
        <f>'[1]Master Data'!AG62/100</f>
        <v>0</v>
      </c>
      <c r="Q60">
        <f>'[1]Master Data'!AH62/100</f>
        <v>0</v>
      </c>
      <c r="R60">
        <f>'[1]Master Data'!AI62/1000000</f>
        <v>0</v>
      </c>
      <c r="S60">
        <f>'[1]Master Data'!AK62/1000000</f>
        <v>0</v>
      </c>
      <c r="T60">
        <f>'[1]Master Data'!AL62/100</f>
        <v>0</v>
      </c>
      <c r="U60">
        <f>'[1]Master Data'!AM62/1000000</f>
        <v>0</v>
      </c>
    </row>
    <row r="61" spans="1:21" x14ac:dyDescent="0.55000000000000004">
      <c r="A61" s="41" t="s">
        <v>1175</v>
      </c>
      <c r="B61" s="41">
        <v>0</v>
      </c>
      <c r="C61">
        <f>'[1]Master Data'!S63/100</f>
        <v>0</v>
      </c>
      <c r="D61">
        <f>'[1]Master Data'!T63/1000000</f>
        <v>0</v>
      </c>
      <c r="E61">
        <f>'[1]Master Data'!U63/1000000</f>
        <v>0</v>
      </c>
      <c r="F61">
        <f>'[1]Master Data'!V63/100</f>
        <v>0</v>
      </c>
      <c r="G61">
        <f>'[1]Master Data'!W63/100</f>
        <v>0</v>
      </c>
      <c r="H61">
        <f>'[1]Master Data'!X63/100</f>
        <v>0</v>
      </c>
      <c r="I61">
        <f>'[1]Master Data'!Y63/100</f>
        <v>0</v>
      </c>
      <c r="J61">
        <f>'[1]Master Data'!Z63/100</f>
        <v>0</v>
      </c>
      <c r="K61">
        <f>'[1]Master Data'!AB63/100</f>
        <v>0</v>
      </c>
      <c r="L61">
        <f>'[1]Master Data'!AC63/1000000</f>
        <v>0</v>
      </c>
      <c r="M61">
        <f>'[1]Master Data'!AD63/1000000</f>
        <v>0</v>
      </c>
      <c r="N61">
        <f>'[1]Master Data'!AE63/1000000</f>
        <v>0</v>
      </c>
      <c r="O61">
        <f>'[1]Master Data'!AF63/100</f>
        <v>0</v>
      </c>
      <c r="P61">
        <f>'[1]Master Data'!AG63/100</f>
        <v>0</v>
      </c>
      <c r="Q61">
        <f>'[1]Master Data'!AH63/100</f>
        <v>0</v>
      </c>
      <c r="R61">
        <f>'[1]Master Data'!AI63/1000000</f>
        <v>0</v>
      </c>
      <c r="S61">
        <f>'[1]Master Data'!AK63/1000000</f>
        <v>0</v>
      </c>
      <c r="T61">
        <f>'[1]Master Data'!AL63/100</f>
        <v>0</v>
      </c>
      <c r="U61">
        <f>'[1]Master Data'!AM63/1000000</f>
        <v>0</v>
      </c>
    </row>
    <row r="62" spans="1:21" x14ac:dyDescent="0.55000000000000004">
      <c r="A62" s="41" t="s">
        <v>1176</v>
      </c>
      <c r="B62" s="41">
        <v>0</v>
      </c>
      <c r="C62">
        <f>'[1]Master Data'!S64/100</f>
        <v>0</v>
      </c>
      <c r="D62">
        <f>'[1]Master Data'!T64/1000000</f>
        <v>0</v>
      </c>
      <c r="E62">
        <f>'[1]Master Data'!U64/1000000</f>
        <v>0</v>
      </c>
      <c r="F62">
        <f>'[1]Master Data'!V64/100</f>
        <v>0</v>
      </c>
      <c r="G62">
        <f>'[1]Master Data'!W64/100</f>
        <v>0</v>
      </c>
      <c r="H62">
        <f>'[1]Master Data'!X64/100</f>
        <v>0</v>
      </c>
      <c r="I62">
        <f>'[1]Master Data'!Y64/100</f>
        <v>0</v>
      </c>
      <c r="J62">
        <f>'[1]Master Data'!Z64/100</f>
        <v>0</v>
      </c>
      <c r="K62">
        <f>'[1]Master Data'!AB64/100</f>
        <v>0</v>
      </c>
      <c r="L62">
        <f>'[1]Master Data'!AC64/1000000</f>
        <v>0</v>
      </c>
      <c r="M62">
        <f>'[1]Master Data'!AD64/1000000</f>
        <v>0</v>
      </c>
      <c r="N62">
        <f>'[1]Master Data'!AE64/1000000</f>
        <v>0</v>
      </c>
      <c r="O62">
        <f>'[1]Master Data'!AF64/100</f>
        <v>0</v>
      </c>
      <c r="P62">
        <f>'[1]Master Data'!AG64/100</f>
        <v>0</v>
      </c>
      <c r="Q62">
        <f>'[1]Master Data'!AH64/100</f>
        <v>0</v>
      </c>
      <c r="R62">
        <f>'[1]Master Data'!AI64/1000000</f>
        <v>0</v>
      </c>
      <c r="S62">
        <f>'[1]Master Data'!AK64/1000000</f>
        <v>0</v>
      </c>
      <c r="T62">
        <f>'[1]Master Data'!AL64/100</f>
        <v>0</v>
      </c>
      <c r="U62">
        <f>'[1]Master Data'!AM64/1000000</f>
        <v>0</v>
      </c>
    </row>
    <row r="63" spans="1:21" x14ac:dyDescent="0.55000000000000004">
      <c r="A63" s="41" t="s">
        <v>1177</v>
      </c>
      <c r="B63" s="41">
        <v>1.2E-2</v>
      </c>
      <c r="C63">
        <f>'[1]Master Data'!S65/100</f>
        <v>0</v>
      </c>
      <c r="D63">
        <f>'[1]Master Data'!T65/1000000</f>
        <v>0</v>
      </c>
      <c r="E63">
        <f>'[1]Master Data'!U65/1000000</f>
        <v>0</v>
      </c>
      <c r="F63">
        <f>'[1]Master Data'!V65/100</f>
        <v>0</v>
      </c>
      <c r="G63">
        <f>'[1]Master Data'!W65/100</f>
        <v>0</v>
      </c>
      <c r="H63">
        <f>'[1]Master Data'!X65/100</f>
        <v>0</v>
      </c>
      <c r="I63">
        <f>'[1]Master Data'!Y65/100</f>
        <v>0</v>
      </c>
      <c r="J63">
        <f>'[1]Master Data'!Z65/100</f>
        <v>0</v>
      </c>
      <c r="K63">
        <f>'[1]Master Data'!AB65/100</f>
        <v>7.7999999999999999E-4</v>
      </c>
      <c r="L63">
        <f>'[1]Master Data'!AC65/1000000</f>
        <v>0</v>
      </c>
      <c r="M63">
        <f>'[1]Master Data'!AD65/1000000</f>
        <v>0</v>
      </c>
      <c r="N63">
        <f>'[1]Master Data'!AE65/1000000</f>
        <v>0</v>
      </c>
      <c r="O63">
        <f>'[1]Master Data'!AF65/100</f>
        <v>0</v>
      </c>
      <c r="P63">
        <f>'[1]Master Data'!AG65/100</f>
        <v>0</v>
      </c>
      <c r="Q63">
        <f>'[1]Master Data'!AH65/100</f>
        <v>0</v>
      </c>
      <c r="R63">
        <f>'[1]Master Data'!AI65/1000000</f>
        <v>0</v>
      </c>
      <c r="S63">
        <f>'[1]Master Data'!AK65/1000000</f>
        <v>0</v>
      </c>
      <c r="T63">
        <f>'[1]Master Data'!AL65/100</f>
        <v>0</v>
      </c>
      <c r="U63">
        <f>'[1]Master Data'!AM65/1000000</f>
        <v>0</v>
      </c>
    </row>
    <row r="64" spans="1:21" x14ac:dyDescent="0.55000000000000004">
      <c r="A64" s="41" t="s">
        <v>1178</v>
      </c>
      <c r="B64" s="41">
        <v>0</v>
      </c>
      <c r="C64">
        <f>'[1]Master Data'!S66/100</f>
        <v>0</v>
      </c>
      <c r="D64">
        <f>'[1]Master Data'!T66/1000000</f>
        <v>0</v>
      </c>
      <c r="E64">
        <f>'[1]Master Data'!U66/1000000</f>
        <v>0</v>
      </c>
      <c r="F64">
        <f>'[1]Master Data'!V66/100</f>
        <v>0</v>
      </c>
      <c r="G64">
        <f>'[1]Master Data'!W66/100</f>
        <v>0</v>
      </c>
      <c r="H64">
        <f>'[1]Master Data'!X66/100</f>
        <v>0</v>
      </c>
      <c r="I64">
        <f>'[1]Master Data'!Y66/100</f>
        <v>0</v>
      </c>
      <c r="J64">
        <f>'[1]Master Data'!Z66/100</f>
        <v>0</v>
      </c>
      <c r="K64">
        <f>'[1]Master Data'!AB66/100</f>
        <v>0</v>
      </c>
      <c r="L64">
        <f>'[1]Master Data'!AC66/1000000</f>
        <v>0</v>
      </c>
      <c r="M64">
        <f>'[1]Master Data'!AD66/1000000</f>
        <v>0</v>
      </c>
      <c r="N64">
        <f>'[1]Master Data'!AE66/1000000</f>
        <v>0</v>
      </c>
      <c r="O64">
        <f>'[1]Master Data'!AF66/100</f>
        <v>0</v>
      </c>
      <c r="P64">
        <f>'[1]Master Data'!AG66/100</f>
        <v>0</v>
      </c>
      <c r="Q64">
        <f>'[1]Master Data'!AH66/100</f>
        <v>0</v>
      </c>
      <c r="R64">
        <f>'[1]Master Data'!AI66/1000000</f>
        <v>0</v>
      </c>
      <c r="S64">
        <f>'[1]Master Data'!AK66/1000000</f>
        <v>0</v>
      </c>
      <c r="T64">
        <f>'[1]Master Data'!AL66/100</f>
        <v>0</v>
      </c>
      <c r="U64">
        <f>'[1]Master Data'!AM66/1000000</f>
        <v>0</v>
      </c>
    </row>
    <row r="65" spans="1:21" x14ac:dyDescent="0.55000000000000004">
      <c r="A65" s="41" t="s">
        <v>1179</v>
      </c>
      <c r="B65" s="41">
        <v>8.199999999999999E-3</v>
      </c>
      <c r="C65">
        <f>'[1]Master Data'!S67/100</f>
        <v>0</v>
      </c>
      <c r="D65">
        <f>'[1]Master Data'!T67/1000000</f>
        <v>0</v>
      </c>
      <c r="E65">
        <f>'[1]Master Data'!U67/1000000</f>
        <v>0</v>
      </c>
      <c r="F65">
        <f>'[1]Master Data'!V67/100</f>
        <v>0</v>
      </c>
      <c r="G65">
        <f>'[1]Master Data'!W67/100</f>
        <v>0</v>
      </c>
      <c r="H65">
        <f>'[1]Master Data'!X67/100</f>
        <v>0</v>
      </c>
      <c r="I65">
        <f>'[1]Master Data'!Y67/100</f>
        <v>0</v>
      </c>
      <c r="J65">
        <f>'[1]Master Data'!Z67/100</f>
        <v>0</v>
      </c>
      <c r="K65">
        <f>'[1]Master Data'!AB67/100</f>
        <v>5.0000000000000001E-4</v>
      </c>
      <c r="L65">
        <f>'[1]Master Data'!AC67/1000000</f>
        <v>0</v>
      </c>
      <c r="M65">
        <f>'[1]Master Data'!AD67/1000000</f>
        <v>0</v>
      </c>
      <c r="N65">
        <f>'[1]Master Data'!AE67/1000000</f>
        <v>0</v>
      </c>
      <c r="O65">
        <f>'[1]Master Data'!AF67/100</f>
        <v>0</v>
      </c>
      <c r="P65">
        <f>'[1]Master Data'!AG67/100</f>
        <v>0</v>
      </c>
      <c r="Q65">
        <f>'[1]Master Data'!AH67/100</f>
        <v>0</v>
      </c>
      <c r="R65">
        <f>'[1]Master Data'!AI67/1000000</f>
        <v>0</v>
      </c>
      <c r="S65">
        <f>'[1]Master Data'!AK67/1000000</f>
        <v>0</v>
      </c>
      <c r="T65">
        <f>'[1]Master Data'!AL67/100</f>
        <v>0</v>
      </c>
      <c r="U65">
        <f>'[1]Master Data'!AM67/1000000</f>
        <v>0</v>
      </c>
    </row>
    <row r="66" spans="1:21" x14ac:dyDescent="0.55000000000000004">
      <c r="A66" s="41" t="s">
        <v>1180</v>
      </c>
      <c r="B66" s="41">
        <v>0</v>
      </c>
      <c r="C66">
        <f>'[1]Master Data'!S68/100</f>
        <v>0</v>
      </c>
      <c r="D66">
        <f>'[1]Master Data'!T68/1000000</f>
        <v>0</v>
      </c>
      <c r="E66">
        <f>'[1]Master Data'!U68/1000000</f>
        <v>0</v>
      </c>
      <c r="F66">
        <f>'[1]Master Data'!V68/100</f>
        <v>0</v>
      </c>
      <c r="G66">
        <f>'[1]Master Data'!W68/100</f>
        <v>0</v>
      </c>
      <c r="H66">
        <f>'[1]Master Data'!X68/100</f>
        <v>0</v>
      </c>
      <c r="I66">
        <f>'[1]Master Data'!Y68/100</f>
        <v>0</v>
      </c>
      <c r="J66">
        <f>'[1]Master Data'!Z68/100</f>
        <v>0</v>
      </c>
      <c r="K66">
        <f>'[1]Master Data'!AB68/100</f>
        <v>0</v>
      </c>
      <c r="L66">
        <f>'[1]Master Data'!AC68/1000000</f>
        <v>0</v>
      </c>
      <c r="M66">
        <f>'[1]Master Data'!AD68/1000000</f>
        <v>0</v>
      </c>
      <c r="N66">
        <f>'[1]Master Data'!AE68/1000000</f>
        <v>0</v>
      </c>
      <c r="O66">
        <f>'[1]Master Data'!AF68/100</f>
        <v>0</v>
      </c>
      <c r="P66">
        <f>'[1]Master Data'!AG68/100</f>
        <v>0</v>
      </c>
      <c r="Q66">
        <f>'[1]Master Data'!AH68/100</f>
        <v>0</v>
      </c>
      <c r="R66">
        <f>'[1]Master Data'!AI68/1000000</f>
        <v>0</v>
      </c>
      <c r="S66">
        <f>'[1]Master Data'!AK68/1000000</f>
        <v>0</v>
      </c>
      <c r="T66">
        <f>'[1]Master Data'!AL68/100</f>
        <v>0</v>
      </c>
      <c r="U66">
        <f>'[1]Master Data'!AM68/1000000</f>
        <v>0</v>
      </c>
    </row>
    <row r="67" spans="1:21" x14ac:dyDescent="0.55000000000000004">
      <c r="A67" s="41" t="s">
        <v>1181</v>
      </c>
      <c r="B67" s="41">
        <v>4.5000000000000005E-3</v>
      </c>
      <c r="C67">
        <f>'[1]Master Data'!S69/100</f>
        <v>0</v>
      </c>
      <c r="D67">
        <f>'[1]Master Data'!T69/1000000</f>
        <v>0</v>
      </c>
      <c r="E67">
        <f>'[1]Master Data'!U69/1000000</f>
        <v>0</v>
      </c>
      <c r="F67">
        <f>'[1]Master Data'!V69/100</f>
        <v>0</v>
      </c>
      <c r="G67">
        <f>'[1]Master Data'!W69/100</f>
        <v>0</v>
      </c>
      <c r="H67">
        <f>'[1]Master Data'!X69/100</f>
        <v>0</v>
      </c>
      <c r="I67">
        <f>'[1]Master Data'!Y69/100</f>
        <v>0</v>
      </c>
      <c r="J67">
        <f>'[1]Master Data'!Z69/100</f>
        <v>0</v>
      </c>
      <c r="K67">
        <f>'[1]Master Data'!AB69/100</f>
        <v>1E-3</v>
      </c>
      <c r="L67">
        <f>'[1]Master Data'!AC69/1000000</f>
        <v>0</v>
      </c>
      <c r="M67">
        <f>'[1]Master Data'!AD69/1000000</f>
        <v>0</v>
      </c>
      <c r="N67">
        <f>'[1]Master Data'!AE69/1000000</f>
        <v>0</v>
      </c>
      <c r="O67">
        <f>'[1]Master Data'!AF69/100</f>
        <v>0</v>
      </c>
      <c r="P67">
        <f>'[1]Master Data'!AG69/100</f>
        <v>0</v>
      </c>
      <c r="Q67">
        <f>'[1]Master Data'!AH69/100</f>
        <v>0</v>
      </c>
      <c r="R67">
        <f>'[1]Master Data'!AI69/1000000</f>
        <v>1.03E-4</v>
      </c>
      <c r="S67">
        <f>'[1]Master Data'!AK69/1000000</f>
        <v>0</v>
      </c>
      <c r="T67">
        <f>'[1]Master Data'!AL69/100</f>
        <v>0</v>
      </c>
      <c r="U67">
        <f>'[1]Master Data'!AM69/1000000</f>
        <v>0</v>
      </c>
    </row>
    <row r="68" spans="1:21" x14ac:dyDescent="0.55000000000000004">
      <c r="A68" s="41" t="s">
        <v>1182</v>
      </c>
      <c r="B68" s="41">
        <v>0</v>
      </c>
      <c r="C68">
        <f>'[1]Master Data'!S70/100</f>
        <v>0</v>
      </c>
      <c r="D68">
        <f>'[1]Master Data'!T70/1000000</f>
        <v>0</v>
      </c>
      <c r="E68">
        <f>'[1]Master Data'!U70/1000000</f>
        <v>0</v>
      </c>
      <c r="F68">
        <f>'[1]Master Data'!V70/100</f>
        <v>0</v>
      </c>
      <c r="G68">
        <f>'[1]Master Data'!W70/100</f>
        <v>0</v>
      </c>
      <c r="H68">
        <f>'[1]Master Data'!X70/100</f>
        <v>0</v>
      </c>
      <c r="I68">
        <f>'[1]Master Data'!Y70/100</f>
        <v>0</v>
      </c>
      <c r="J68">
        <f>'[1]Master Data'!Z70/100</f>
        <v>0</v>
      </c>
      <c r="K68">
        <f>'[1]Master Data'!AB70/100</f>
        <v>0</v>
      </c>
      <c r="L68">
        <f>'[1]Master Data'!AC70/1000000</f>
        <v>0</v>
      </c>
      <c r="M68">
        <f>'[1]Master Data'!AD70/1000000</f>
        <v>0</v>
      </c>
      <c r="N68">
        <f>'[1]Master Data'!AE70/1000000</f>
        <v>0</v>
      </c>
      <c r="O68">
        <f>'[1]Master Data'!AF70/100</f>
        <v>0</v>
      </c>
      <c r="P68">
        <f>'[1]Master Data'!AG70/100</f>
        <v>0</v>
      </c>
      <c r="Q68">
        <f>'[1]Master Data'!AH70/100</f>
        <v>0</v>
      </c>
      <c r="R68">
        <f>'[1]Master Data'!AI70/1000000</f>
        <v>0</v>
      </c>
      <c r="S68">
        <f>'[1]Master Data'!AK70/1000000</f>
        <v>0</v>
      </c>
      <c r="T68">
        <f>'[1]Master Data'!AL70/100</f>
        <v>0</v>
      </c>
      <c r="U68">
        <f>'[1]Master Data'!AM70/1000000</f>
        <v>0</v>
      </c>
    </row>
    <row r="69" spans="1:21" x14ac:dyDescent="0.55000000000000004">
      <c r="A69" s="41" t="s">
        <v>1183</v>
      </c>
      <c r="B69" s="41">
        <v>0</v>
      </c>
      <c r="C69">
        <f>'[1]Master Data'!S71/100</f>
        <v>0</v>
      </c>
      <c r="D69">
        <f>'[1]Master Data'!T71/1000000</f>
        <v>0</v>
      </c>
      <c r="E69">
        <f>'[1]Master Data'!U71/1000000</f>
        <v>0</v>
      </c>
      <c r="F69">
        <f>'[1]Master Data'!V71/100</f>
        <v>0</v>
      </c>
      <c r="G69">
        <f>'[1]Master Data'!W71/100</f>
        <v>0</v>
      </c>
      <c r="H69">
        <f>'[1]Master Data'!X71/100</f>
        <v>0</v>
      </c>
      <c r="I69">
        <f>'[1]Master Data'!Y71/100</f>
        <v>0</v>
      </c>
      <c r="J69">
        <f>'[1]Master Data'!Z71/100</f>
        <v>0</v>
      </c>
      <c r="K69">
        <f>'[1]Master Data'!AB71/100</f>
        <v>0</v>
      </c>
      <c r="L69">
        <f>'[1]Master Data'!AC71/1000000</f>
        <v>0</v>
      </c>
      <c r="M69">
        <f>'[1]Master Data'!AD71/1000000</f>
        <v>0</v>
      </c>
      <c r="N69">
        <f>'[1]Master Data'!AE71/1000000</f>
        <v>0</v>
      </c>
      <c r="O69">
        <f>'[1]Master Data'!AF71/100</f>
        <v>0</v>
      </c>
      <c r="P69">
        <f>'[1]Master Data'!AG71/100</f>
        <v>0</v>
      </c>
      <c r="Q69">
        <f>'[1]Master Data'!AH71/100</f>
        <v>0</v>
      </c>
      <c r="R69">
        <f>'[1]Master Data'!AI71/1000000</f>
        <v>0</v>
      </c>
      <c r="S69">
        <f>'[1]Master Data'!AK71/1000000</f>
        <v>0</v>
      </c>
      <c r="T69">
        <f>'[1]Master Data'!AL71/100</f>
        <v>0</v>
      </c>
      <c r="U69">
        <f>'[1]Master Data'!AM71/1000000</f>
        <v>0</v>
      </c>
    </row>
    <row r="70" spans="1:21" x14ac:dyDescent="0.55000000000000004">
      <c r="A70" s="41" t="s">
        <v>1184</v>
      </c>
      <c r="B70" s="41">
        <v>1.2999999999999999E-3</v>
      </c>
      <c r="C70">
        <f>'[1]Master Data'!S72/100</f>
        <v>0</v>
      </c>
      <c r="D70">
        <f>'[1]Master Data'!T72/1000000</f>
        <v>0</v>
      </c>
      <c r="E70">
        <f>'[1]Master Data'!U72/1000000</f>
        <v>0</v>
      </c>
      <c r="F70">
        <f>'[1]Master Data'!V72/100</f>
        <v>0</v>
      </c>
      <c r="G70">
        <f>'[1]Master Data'!W72/100</f>
        <v>0</v>
      </c>
      <c r="H70">
        <f>'[1]Master Data'!X72/100</f>
        <v>0</v>
      </c>
      <c r="I70">
        <f>'[1]Master Data'!Y72/100</f>
        <v>0</v>
      </c>
      <c r="J70">
        <f>'[1]Master Data'!Z72/100</f>
        <v>0</v>
      </c>
      <c r="K70">
        <f>'[1]Master Data'!AB72/100</f>
        <v>7.000000000000001E-4</v>
      </c>
      <c r="L70">
        <f>'[1]Master Data'!AC72/1000000</f>
        <v>4.2E-7</v>
      </c>
      <c r="M70">
        <f>'[1]Master Data'!AD72/1000000</f>
        <v>0</v>
      </c>
      <c r="N70">
        <f>'[1]Master Data'!AE72/1000000</f>
        <v>0</v>
      </c>
      <c r="O70">
        <f>'[1]Master Data'!AF72/100</f>
        <v>0</v>
      </c>
      <c r="P70">
        <f>'[1]Master Data'!AG72/100</f>
        <v>0</v>
      </c>
      <c r="Q70">
        <f>'[1]Master Data'!AH72/100</f>
        <v>0</v>
      </c>
      <c r="R70">
        <f>'[1]Master Data'!AI72/1000000</f>
        <v>4.35E-4</v>
      </c>
      <c r="S70">
        <f>'[1]Master Data'!AK72/1000000</f>
        <v>0</v>
      </c>
      <c r="T70">
        <f>'[1]Master Data'!AL72/100</f>
        <v>0</v>
      </c>
      <c r="U70">
        <f>'[1]Master Data'!AM72/1000000</f>
        <v>0</v>
      </c>
    </row>
    <row r="71" spans="1:21" x14ac:dyDescent="0.55000000000000004">
      <c r="A71" s="41" t="s">
        <v>1185</v>
      </c>
      <c r="B71" s="41">
        <v>9.7999999999999997E-3</v>
      </c>
      <c r="C71">
        <f>'[1]Master Data'!S73/100</f>
        <v>0</v>
      </c>
      <c r="D71">
        <f>'[1]Master Data'!T73/1000000</f>
        <v>0</v>
      </c>
      <c r="E71">
        <f>'[1]Master Data'!U73/1000000</f>
        <v>0</v>
      </c>
      <c r="F71">
        <f>'[1]Master Data'!V73/100</f>
        <v>0</v>
      </c>
      <c r="G71">
        <f>'[1]Master Data'!W73/100</f>
        <v>0</v>
      </c>
      <c r="H71">
        <f>'[1]Master Data'!X73/100</f>
        <v>0</v>
      </c>
      <c r="I71">
        <f>'[1]Master Data'!Y73/100</f>
        <v>0</v>
      </c>
      <c r="J71">
        <f>'[1]Master Data'!Z73/100</f>
        <v>0</v>
      </c>
      <c r="K71">
        <f>'[1]Master Data'!AB73/100</f>
        <v>6.2E-4</v>
      </c>
      <c r="L71">
        <f>'[1]Master Data'!AC73/1000000</f>
        <v>0</v>
      </c>
      <c r="M71">
        <f>'[1]Master Data'!AD73/1000000</f>
        <v>0</v>
      </c>
      <c r="N71">
        <f>'[1]Master Data'!AE73/1000000</f>
        <v>0</v>
      </c>
      <c r="O71">
        <f>'[1]Master Data'!AF73/100</f>
        <v>0</v>
      </c>
      <c r="P71">
        <f>'[1]Master Data'!AG73/100</f>
        <v>0</v>
      </c>
      <c r="Q71">
        <f>'[1]Master Data'!AH73/100</f>
        <v>0</v>
      </c>
      <c r="R71">
        <f>'[1]Master Data'!AI73/1000000</f>
        <v>0</v>
      </c>
      <c r="S71">
        <f>'[1]Master Data'!AK73/1000000</f>
        <v>0</v>
      </c>
      <c r="T71">
        <f>'[1]Master Data'!AL73/100</f>
        <v>0</v>
      </c>
      <c r="U71">
        <f>'[1]Master Data'!AM73/1000000</f>
        <v>0</v>
      </c>
    </row>
    <row r="72" spans="1:21" x14ac:dyDescent="0.55000000000000004">
      <c r="A72" s="41" t="s">
        <v>1186</v>
      </c>
      <c r="B72" s="41">
        <v>0</v>
      </c>
      <c r="C72">
        <f>'[1]Master Data'!S74/100</f>
        <v>0</v>
      </c>
      <c r="D72">
        <f>'[1]Master Data'!T74/1000000</f>
        <v>0</v>
      </c>
      <c r="E72">
        <f>'[1]Master Data'!U74/1000000</f>
        <v>0</v>
      </c>
      <c r="F72">
        <f>'[1]Master Data'!V74/100</f>
        <v>0</v>
      </c>
      <c r="G72">
        <f>'[1]Master Data'!W74/100</f>
        <v>0</v>
      </c>
      <c r="H72">
        <f>'[1]Master Data'!X74/100</f>
        <v>0</v>
      </c>
      <c r="I72">
        <f>'[1]Master Data'!Y74/100</f>
        <v>0</v>
      </c>
      <c r="J72">
        <f>'[1]Master Data'!Z74/100</f>
        <v>0</v>
      </c>
      <c r="K72">
        <f>'[1]Master Data'!AB74/100</f>
        <v>0</v>
      </c>
      <c r="L72">
        <f>'[1]Master Data'!AC74/1000000</f>
        <v>0</v>
      </c>
      <c r="M72">
        <f>'[1]Master Data'!AD74/1000000</f>
        <v>0</v>
      </c>
      <c r="N72">
        <f>'[1]Master Data'!AE74/1000000</f>
        <v>0</v>
      </c>
      <c r="O72">
        <f>'[1]Master Data'!AF74/100</f>
        <v>0</v>
      </c>
      <c r="P72">
        <f>'[1]Master Data'!AG74/100</f>
        <v>0</v>
      </c>
      <c r="Q72">
        <f>'[1]Master Data'!AH74/100</f>
        <v>0</v>
      </c>
      <c r="R72">
        <f>'[1]Master Data'!AI74/1000000</f>
        <v>0</v>
      </c>
      <c r="S72">
        <f>'[1]Master Data'!AK74/1000000</f>
        <v>0</v>
      </c>
      <c r="T72">
        <f>'[1]Master Data'!AL74/100</f>
        <v>0</v>
      </c>
      <c r="U72">
        <f>'[1]Master Data'!AM74/1000000</f>
        <v>0</v>
      </c>
    </row>
    <row r="73" spans="1:21" x14ac:dyDescent="0.55000000000000004">
      <c r="A73" s="41" t="s">
        <v>1187</v>
      </c>
      <c r="B73" s="41">
        <v>0</v>
      </c>
      <c r="C73">
        <f>'[1]Master Data'!S75/100</f>
        <v>0</v>
      </c>
      <c r="D73">
        <f>'[1]Master Data'!T75/1000000</f>
        <v>0</v>
      </c>
      <c r="E73">
        <f>'[1]Master Data'!U75/1000000</f>
        <v>0</v>
      </c>
      <c r="F73">
        <f>'[1]Master Data'!V75/100</f>
        <v>0</v>
      </c>
      <c r="G73">
        <f>'[1]Master Data'!W75/100</f>
        <v>0</v>
      </c>
      <c r="H73">
        <f>'[1]Master Data'!X75/100</f>
        <v>0</v>
      </c>
      <c r="I73">
        <f>'[1]Master Data'!Y75/100</f>
        <v>0</v>
      </c>
      <c r="J73">
        <f>'[1]Master Data'!Z75/100</f>
        <v>0</v>
      </c>
      <c r="K73">
        <f>'[1]Master Data'!AB75/100</f>
        <v>0</v>
      </c>
      <c r="L73">
        <f>'[1]Master Data'!AC75/1000000</f>
        <v>0</v>
      </c>
      <c r="M73">
        <f>'[1]Master Data'!AD75/1000000</f>
        <v>0</v>
      </c>
      <c r="N73">
        <f>'[1]Master Data'!AE75/1000000</f>
        <v>0</v>
      </c>
      <c r="O73">
        <f>'[1]Master Data'!AF75/100</f>
        <v>0</v>
      </c>
      <c r="P73">
        <f>'[1]Master Data'!AG75/100</f>
        <v>0</v>
      </c>
      <c r="Q73">
        <f>'[1]Master Data'!AH75/100</f>
        <v>0</v>
      </c>
      <c r="R73">
        <f>'[1]Master Data'!AI75/1000000</f>
        <v>0</v>
      </c>
      <c r="S73">
        <f>'[1]Master Data'!AK75/1000000</f>
        <v>0</v>
      </c>
      <c r="T73">
        <f>'[1]Master Data'!AL75/100</f>
        <v>0</v>
      </c>
      <c r="U73">
        <f>'[1]Master Data'!AM75/1000000</f>
        <v>0</v>
      </c>
    </row>
    <row r="74" spans="1:21" x14ac:dyDescent="0.55000000000000004">
      <c r="A74" s="41" t="s">
        <v>1188</v>
      </c>
      <c r="B74" s="41">
        <v>0</v>
      </c>
      <c r="C74">
        <f>'[1]Master Data'!S76/100</f>
        <v>0</v>
      </c>
      <c r="D74">
        <f>'[1]Master Data'!T76/1000000</f>
        <v>0</v>
      </c>
      <c r="E74">
        <f>'[1]Master Data'!U76/1000000</f>
        <v>0</v>
      </c>
      <c r="F74">
        <f>'[1]Master Data'!V76/100</f>
        <v>0</v>
      </c>
      <c r="G74">
        <f>'[1]Master Data'!W76/100</f>
        <v>0</v>
      </c>
      <c r="H74">
        <f>'[1]Master Data'!X76/100</f>
        <v>0</v>
      </c>
      <c r="I74">
        <f>'[1]Master Data'!Y76/100</f>
        <v>0</v>
      </c>
      <c r="J74">
        <f>'[1]Master Data'!Z76/100</f>
        <v>0</v>
      </c>
      <c r="K74">
        <f>'[1]Master Data'!AB76/100</f>
        <v>0</v>
      </c>
      <c r="L74">
        <f>'[1]Master Data'!AC76/1000000</f>
        <v>0</v>
      </c>
      <c r="M74">
        <f>'[1]Master Data'!AD76/1000000</f>
        <v>0</v>
      </c>
      <c r="N74">
        <f>'[1]Master Data'!AE76/1000000</f>
        <v>0</v>
      </c>
      <c r="O74">
        <f>'[1]Master Data'!AF76/100</f>
        <v>0</v>
      </c>
      <c r="P74">
        <f>'[1]Master Data'!AG76/100</f>
        <v>0</v>
      </c>
      <c r="Q74">
        <f>'[1]Master Data'!AH76/100</f>
        <v>0</v>
      </c>
      <c r="R74">
        <f>'[1]Master Data'!AI76/1000000</f>
        <v>0</v>
      </c>
      <c r="S74">
        <f>'[1]Master Data'!AK76/1000000</f>
        <v>0</v>
      </c>
      <c r="T74">
        <f>'[1]Master Data'!AL76/100</f>
        <v>0</v>
      </c>
      <c r="U74">
        <f>'[1]Master Data'!AM76/1000000</f>
        <v>0</v>
      </c>
    </row>
    <row r="75" spans="1:21" x14ac:dyDescent="0.55000000000000004">
      <c r="A75" s="41" t="s">
        <v>1189</v>
      </c>
      <c r="B75" s="41">
        <v>0</v>
      </c>
      <c r="C75">
        <f>'[1]Master Data'!S77/100</f>
        <v>0</v>
      </c>
      <c r="D75">
        <f>'[1]Master Data'!T77/1000000</f>
        <v>0</v>
      </c>
      <c r="E75">
        <f>'[1]Master Data'!U77/1000000</f>
        <v>0</v>
      </c>
      <c r="F75">
        <f>'[1]Master Data'!V77/100</f>
        <v>0</v>
      </c>
      <c r="G75">
        <f>'[1]Master Data'!W77/100</f>
        <v>0</v>
      </c>
      <c r="H75">
        <f>'[1]Master Data'!X77/100</f>
        <v>0</v>
      </c>
      <c r="I75">
        <f>'[1]Master Data'!Y77/100</f>
        <v>0</v>
      </c>
      <c r="J75">
        <f>'[1]Master Data'!Z77/100</f>
        <v>0</v>
      </c>
      <c r="K75">
        <f>'[1]Master Data'!AB77/100</f>
        <v>0</v>
      </c>
      <c r="L75">
        <f>'[1]Master Data'!AC77/1000000</f>
        <v>0</v>
      </c>
      <c r="M75">
        <f>'[1]Master Data'!AD77/1000000</f>
        <v>0</v>
      </c>
      <c r="N75">
        <f>'[1]Master Data'!AE77/1000000</f>
        <v>0</v>
      </c>
      <c r="O75">
        <f>'[1]Master Data'!AF77/100</f>
        <v>0</v>
      </c>
      <c r="P75">
        <f>'[1]Master Data'!AG77/100</f>
        <v>0</v>
      </c>
      <c r="Q75">
        <f>'[1]Master Data'!AH77/100</f>
        <v>0</v>
      </c>
      <c r="R75">
        <f>'[1]Master Data'!AI77/1000000</f>
        <v>0</v>
      </c>
      <c r="S75">
        <f>'[1]Master Data'!AK77/1000000</f>
        <v>0</v>
      </c>
      <c r="T75">
        <f>'[1]Master Data'!AL77/100</f>
        <v>0</v>
      </c>
      <c r="U75">
        <f>'[1]Master Data'!AM77/1000000</f>
        <v>0</v>
      </c>
    </row>
    <row r="76" spans="1:21" x14ac:dyDescent="0.55000000000000004">
      <c r="A76" s="41" t="s">
        <v>1190</v>
      </c>
      <c r="B76" s="41">
        <v>1.01E-2</v>
      </c>
      <c r="C76">
        <f>'[1]Master Data'!S78/100</f>
        <v>0</v>
      </c>
      <c r="D76">
        <f>'[1]Master Data'!T78/1000000</f>
        <v>0</v>
      </c>
      <c r="E76">
        <f>'[1]Master Data'!U78/1000000</f>
        <v>0</v>
      </c>
      <c r="F76">
        <f>'[1]Master Data'!V78/100</f>
        <v>0</v>
      </c>
      <c r="G76">
        <f>'[1]Master Data'!W78/100</f>
        <v>0</v>
      </c>
      <c r="H76">
        <f>'[1]Master Data'!X78/100</f>
        <v>0</v>
      </c>
      <c r="I76">
        <f>'[1]Master Data'!Y78/100</f>
        <v>0</v>
      </c>
      <c r="J76">
        <f>'[1]Master Data'!Z78/100</f>
        <v>0</v>
      </c>
      <c r="K76">
        <f>'[1]Master Data'!AB78/100</f>
        <v>6.2E-4</v>
      </c>
      <c r="L76">
        <f>'[1]Master Data'!AC78/1000000</f>
        <v>0</v>
      </c>
      <c r="M76">
        <f>'[1]Master Data'!AD78/1000000</f>
        <v>0</v>
      </c>
      <c r="N76">
        <f>'[1]Master Data'!AE78/1000000</f>
        <v>0</v>
      </c>
      <c r="O76">
        <f>'[1]Master Data'!AF78/100</f>
        <v>0</v>
      </c>
      <c r="P76">
        <f>'[1]Master Data'!AG78/100</f>
        <v>0</v>
      </c>
      <c r="Q76">
        <f>'[1]Master Data'!AH78/100</f>
        <v>0</v>
      </c>
      <c r="R76">
        <f>'[1]Master Data'!AI78/1000000</f>
        <v>0</v>
      </c>
      <c r="S76">
        <f>'[1]Master Data'!AK78/1000000</f>
        <v>0</v>
      </c>
      <c r="T76">
        <f>'[1]Master Data'!AL78/100</f>
        <v>0</v>
      </c>
      <c r="U76">
        <f>'[1]Master Data'!AM78/1000000</f>
        <v>0</v>
      </c>
    </row>
    <row r="77" spans="1:21" x14ac:dyDescent="0.55000000000000004">
      <c r="A77" s="41" t="s">
        <v>1191</v>
      </c>
      <c r="B77" s="41">
        <v>0</v>
      </c>
      <c r="C77">
        <f>'[1]Master Data'!S79/100</f>
        <v>0</v>
      </c>
      <c r="D77">
        <f>'[1]Master Data'!T79/1000000</f>
        <v>0</v>
      </c>
      <c r="E77">
        <f>'[1]Master Data'!U79/1000000</f>
        <v>0</v>
      </c>
      <c r="F77">
        <f>'[1]Master Data'!V79/100</f>
        <v>0</v>
      </c>
      <c r="G77">
        <f>'[1]Master Data'!W79/100</f>
        <v>0</v>
      </c>
      <c r="H77">
        <f>'[1]Master Data'!X79/100</f>
        <v>0</v>
      </c>
      <c r="I77">
        <f>'[1]Master Data'!Y79/100</f>
        <v>0</v>
      </c>
      <c r="J77">
        <f>'[1]Master Data'!Z79/100</f>
        <v>0</v>
      </c>
      <c r="K77">
        <f>'[1]Master Data'!AB79/100</f>
        <v>0</v>
      </c>
      <c r="L77">
        <f>'[1]Master Data'!AC79/1000000</f>
        <v>0</v>
      </c>
      <c r="M77">
        <f>'[1]Master Data'!AD79/1000000</f>
        <v>0</v>
      </c>
      <c r="N77">
        <f>'[1]Master Data'!AE79/1000000</f>
        <v>0</v>
      </c>
      <c r="O77">
        <f>'[1]Master Data'!AF79/100</f>
        <v>0</v>
      </c>
      <c r="P77">
        <f>'[1]Master Data'!AG79/100</f>
        <v>0</v>
      </c>
      <c r="Q77">
        <f>'[1]Master Data'!AH79/100</f>
        <v>0</v>
      </c>
      <c r="R77">
        <f>'[1]Master Data'!AI79/1000000</f>
        <v>0</v>
      </c>
      <c r="S77">
        <f>'[1]Master Data'!AK79/1000000</f>
        <v>0</v>
      </c>
      <c r="T77">
        <f>'[1]Master Data'!AL79/100</f>
        <v>0</v>
      </c>
      <c r="U77">
        <f>'[1]Master Data'!AM79/1000000</f>
        <v>0</v>
      </c>
    </row>
    <row r="78" spans="1:21" x14ac:dyDescent="0.55000000000000004">
      <c r="A78" s="41" t="s">
        <v>1192</v>
      </c>
      <c r="B78" s="41">
        <v>0</v>
      </c>
      <c r="C78">
        <f>'[1]Master Data'!S80/100</f>
        <v>0</v>
      </c>
      <c r="D78">
        <f>'[1]Master Data'!T80/1000000</f>
        <v>0</v>
      </c>
      <c r="E78">
        <f>'[1]Master Data'!U80/1000000</f>
        <v>0</v>
      </c>
      <c r="F78">
        <f>'[1]Master Data'!V80/100</f>
        <v>0</v>
      </c>
      <c r="G78">
        <f>'[1]Master Data'!W80/100</f>
        <v>0</v>
      </c>
      <c r="H78">
        <f>'[1]Master Data'!X80/100</f>
        <v>0</v>
      </c>
      <c r="I78">
        <f>'[1]Master Data'!Y80/100</f>
        <v>0</v>
      </c>
      <c r="J78">
        <f>'[1]Master Data'!Z80/100</f>
        <v>0</v>
      </c>
      <c r="K78">
        <f>'[1]Master Data'!AB80/100</f>
        <v>0</v>
      </c>
      <c r="L78">
        <f>'[1]Master Data'!AC80/1000000</f>
        <v>0</v>
      </c>
      <c r="M78">
        <f>'[1]Master Data'!AD80/1000000</f>
        <v>0</v>
      </c>
      <c r="N78">
        <f>'[1]Master Data'!AE80/1000000</f>
        <v>0</v>
      </c>
      <c r="O78">
        <f>'[1]Master Data'!AF80/100</f>
        <v>0</v>
      </c>
      <c r="P78">
        <f>'[1]Master Data'!AG80/100</f>
        <v>0</v>
      </c>
      <c r="Q78">
        <f>'[1]Master Data'!AH80/100</f>
        <v>0</v>
      </c>
      <c r="R78">
        <f>'[1]Master Data'!AI80/1000000</f>
        <v>0</v>
      </c>
      <c r="S78">
        <f>'[1]Master Data'!AK80/1000000</f>
        <v>0</v>
      </c>
      <c r="T78">
        <f>'[1]Master Data'!AL80/100</f>
        <v>0</v>
      </c>
      <c r="U78">
        <f>'[1]Master Data'!AM80/1000000</f>
        <v>0</v>
      </c>
    </row>
    <row r="79" spans="1:21" x14ac:dyDescent="0.55000000000000004">
      <c r="A79" s="41" t="s">
        <v>1193</v>
      </c>
      <c r="B79" s="41">
        <v>0</v>
      </c>
      <c r="C79">
        <f>'[1]Master Data'!S81/100</f>
        <v>0</v>
      </c>
      <c r="D79">
        <f>'[1]Master Data'!T81/1000000</f>
        <v>0</v>
      </c>
      <c r="E79">
        <f>'[1]Master Data'!U81/1000000</f>
        <v>0</v>
      </c>
      <c r="F79">
        <f>'[1]Master Data'!V81/100</f>
        <v>0</v>
      </c>
      <c r="G79">
        <f>'[1]Master Data'!W81/100</f>
        <v>0</v>
      </c>
      <c r="H79">
        <f>'[1]Master Data'!X81/100</f>
        <v>0</v>
      </c>
      <c r="I79">
        <f>'[1]Master Data'!Y81/100</f>
        <v>0</v>
      </c>
      <c r="J79">
        <f>'[1]Master Data'!Z81/100</f>
        <v>0</v>
      </c>
      <c r="K79">
        <f>'[1]Master Data'!AB81/100</f>
        <v>0</v>
      </c>
      <c r="L79">
        <f>'[1]Master Data'!AC81/1000000</f>
        <v>0</v>
      </c>
      <c r="M79">
        <f>'[1]Master Data'!AD81/1000000</f>
        <v>0</v>
      </c>
      <c r="N79">
        <f>'[1]Master Data'!AE81/1000000</f>
        <v>0</v>
      </c>
      <c r="O79">
        <f>'[1]Master Data'!AF81/100</f>
        <v>0</v>
      </c>
      <c r="P79">
        <f>'[1]Master Data'!AG81/100</f>
        <v>0</v>
      </c>
      <c r="Q79">
        <f>'[1]Master Data'!AH81/100</f>
        <v>0</v>
      </c>
      <c r="R79">
        <f>'[1]Master Data'!AI81/1000000</f>
        <v>0</v>
      </c>
      <c r="S79">
        <f>'[1]Master Data'!AK81/1000000</f>
        <v>0</v>
      </c>
      <c r="T79">
        <f>'[1]Master Data'!AL81/100</f>
        <v>0</v>
      </c>
      <c r="U79">
        <f>'[1]Master Data'!AM81/1000000</f>
        <v>0</v>
      </c>
    </row>
    <row r="80" spans="1:21" x14ac:dyDescent="0.55000000000000004">
      <c r="A80" s="41" t="s">
        <v>1194</v>
      </c>
      <c r="B80" s="41">
        <v>0</v>
      </c>
      <c r="C80">
        <f>'[1]Master Data'!S82/100</f>
        <v>0</v>
      </c>
      <c r="D80">
        <f>'[1]Master Data'!T82/1000000</f>
        <v>0</v>
      </c>
      <c r="E80">
        <f>'[1]Master Data'!U82/1000000</f>
        <v>0</v>
      </c>
      <c r="F80">
        <f>'[1]Master Data'!V82/100</f>
        <v>0</v>
      </c>
      <c r="G80">
        <f>'[1]Master Data'!W82/100</f>
        <v>0</v>
      </c>
      <c r="H80">
        <f>'[1]Master Data'!X82/100</f>
        <v>0</v>
      </c>
      <c r="I80">
        <f>'[1]Master Data'!Y82/100</f>
        <v>0</v>
      </c>
      <c r="J80">
        <f>'[1]Master Data'!Z82/100</f>
        <v>0</v>
      </c>
      <c r="K80">
        <f>'[1]Master Data'!AB82/100</f>
        <v>0</v>
      </c>
      <c r="L80">
        <f>'[1]Master Data'!AC82/1000000</f>
        <v>0</v>
      </c>
      <c r="M80">
        <f>'[1]Master Data'!AD82/1000000</f>
        <v>0</v>
      </c>
      <c r="N80">
        <f>'[1]Master Data'!AE82/1000000</f>
        <v>0</v>
      </c>
      <c r="O80">
        <f>'[1]Master Data'!AF82/100</f>
        <v>0</v>
      </c>
      <c r="P80">
        <f>'[1]Master Data'!AG82/100</f>
        <v>0</v>
      </c>
      <c r="Q80">
        <f>'[1]Master Data'!AH82/100</f>
        <v>0</v>
      </c>
      <c r="R80">
        <f>'[1]Master Data'!AI82/1000000</f>
        <v>0</v>
      </c>
      <c r="S80">
        <f>'[1]Master Data'!AK82/1000000</f>
        <v>0</v>
      </c>
      <c r="T80">
        <f>'[1]Master Data'!AL82/100</f>
        <v>0</v>
      </c>
      <c r="U80">
        <f>'[1]Master Data'!AM82/1000000</f>
        <v>0</v>
      </c>
    </row>
    <row r="81" spans="1:21" x14ac:dyDescent="0.55000000000000004">
      <c r="A81" s="41" t="s">
        <v>1195</v>
      </c>
      <c r="B81" s="41">
        <v>0</v>
      </c>
      <c r="C81">
        <f>'[1]Master Data'!S83/100</f>
        <v>0</v>
      </c>
      <c r="D81">
        <f>'[1]Master Data'!T83/1000000</f>
        <v>0</v>
      </c>
      <c r="E81">
        <f>'[1]Master Data'!U83/1000000</f>
        <v>0</v>
      </c>
      <c r="F81">
        <f>'[1]Master Data'!V83/100</f>
        <v>0</v>
      </c>
      <c r="G81">
        <f>'[1]Master Data'!W83/100</f>
        <v>0</v>
      </c>
      <c r="H81">
        <f>'[1]Master Data'!X83/100</f>
        <v>0</v>
      </c>
      <c r="I81">
        <f>'[1]Master Data'!Y83/100</f>
        <v>0</v>
      </c>
      <c r="J81">
        <f>'[1]Master Data'!Z83/100</f>
        <v>0</v>
      </c>
      <c r="K81">
        <f>'[1]Master Data'!AB83/100</f>
        <v>0</v>
      </c>
      <c r="L81">
        <f>'[1]Master Data'!AC83/1000000</f>
        <v>0</v>
      </c>
      <c r="M81">
        <f>'[1]Master Data'!AD83/1000000</f>
        <v>0</v>
      </c>
      <c r="N81">
        <f>'[1]Master Data'!AE83/1000000</f>
        <v>0</v>
      </c>
      <c r="O81">
        <f>'[1]Master Data'!AF83/100</f>
        <v>0</v>
      </c>
      <c r="P81">
        <f>'[1]Master Data'!AG83/100</f>
        <v>0</v>
      </c>
      <c r="Q81">
        <f>'[1]Master Data'!AH83/100</f>
        <v>0</v>
      </c>
      <c r="R81">
        <f>'[1]Master Data'!AI83/1000000</f>
        <v>0</v>
      </c>
      <c r="S81">
        <f>'[1]Master Data'!AK83/1000000</f>
        <v>0</v>
      </c>
      <c r="T81">
        <f>'[1]Master Data'!AL83/100</f>
        <v>0</v>
      </c>
      <c r="U81">
        <f>'[1]Master Data'!AM83/1000000</f>
        <v>0</v>
      </c>
    </row>
    <row r="82" spans="1:21" x14ac:dyDescent="0.55000000000000004">
      <c r="A82" s="41" t="s">
        <v>1196</v>
      </c>
      <c r="B82" s="41">
        <v>0</v>
      </c>
      <c r="C82">
        <f>'[1]Master Data'!S84/100</f>
        <v>0</v>
      </c>
      <c r="D82">
        <f>'[1]Master Data'!T84/1000000</f>
        <v>0</v>
      </c>
      <c r="E82">
        <f>'[1]Master Data'!U84/1000000</f>
        <v>0</v>
      </c>
      <c r="F82">
        <f>'[1]Master Data'!V84/100</f>
        <v>0</v>
      </c>
      <c r="G82">
        <f>'[1]Master Data'!W84/100</f>
        <v>0</v>
      </c>
      <c r="H82">
        <f>'[1]Master Data'!X84/100</f>
        <v>0</v>
      </c>
      <c r="I82">
        <f>'[1]Master Data'!Y84/100</f>
        <v>0</v>
      </c>
      <c r="J82">
        <f>'[1]Master Data'!Z84/100</f>
        <v>0</v>
      </c>
      <c r="K82">
        <f>'[1]Master Data'!AB84/100</f>
        <v>0</v>
      </c>
      <c r="L82">
        <f>'[1]Master Data'!AC84/1000000</f>
        <v>0</v>
      </c>
      <c r="M82">
        <f>'[1]Master Data'!AD84/1000000</f>
        <v>0</v>
      </c>
      <c r="N82">
        <f>'[1]Master Data'!AE84/1000000</f>
        <v>0</v>
      </c>
      <c r="O82">
        <f>'[1]Master Data'!AF84/100</f>
        <v>0</v>
      </c>
      <c r="P82">
        <f>'[1]Master Data'!AG84/100</f>
        <v>0</v>
      </c>
      <c r="Q82">
        <f>'[1]Master Data'!AH84/100</f>
        <v>0</v>
      </c>
      <c r="R82">
        <f>'[1]Master Data'!AI84/1000000</f>
        <v>0</v>
      </c>
      <c r="S82">
        <f>'[1]Master Data'!AK84/1000000</f>
        <v>0</v>
      </c>
      <c r="T82">
        <f>'[1]Master Data'!AL84/100</f>
        <v>0</v>
      </c>
      <c r="U82">
        <f>'[1]Master Data'!AM84/1000000</f>
        <v>0</v>
      </c>
    </row>
    <row r="83" spans="1:21" x14ac:dyDescent="0.55000000000000004">
      <c r="A83" s="41" t="s">
        <v>1197</v>
      </c>
      <c r="B83" s="41">
        <v>0</v>
      </c>
      <c r="C83">
        <f>'[1]Master Data'!S85/100</f>
        <v>0</v>
      </c>
      <c r="D83">
        <f>'[1]Master Data'!T85/1000000</f>
        <v>0</v>
      </c>
      <c r="E83">
        <f>'[1]Master Data'!U85/1000000</f>
        <v>0</v>
      </c>
      <c r="F83">
        <f>'[1]Master Data'!V85/100</f>
        <v>0</v>
      </c>
      <c r="G83">
        <f>'[1]Master Data'!W85/100</f>
        <v>0</v>
      </c>
      <c r="H83">
        <f>'[1]Master Data'!X85/100</f>
        <v>0</v>
      </c>
      <c r="I83">
        <f>'[1]Master Data'!Y85/100</f>
        <v>0</v>
      </c>
      <c r="J83">
        <f>'[1]Master Data'!Z85/100</f>
        <v>0</v>
      </c>
      <c r="K83">
        <f>'[1]Master Data'!AB85/100</f>
        <v>0</v>
      </c>
      <c r="L83">
        <f>'[1]Master Data'!AC85/1000000</f>
        <v>0</v>
      </c>
      <c r="M83">
        <f>'[1]Master Data'!AD85/1000000</f>
        <v>0</v>
      </c>
      <c r="N83">
        <f>'[1]Master Data'!AE85/1000000</f>
        <v>0</v>
      </c>
      <c r="O83">
        <f>'[1]Master Data'!AF85/100</f>
        <v>0</v>
      </c>
      <c r="P83">
        <f>'[1]Master Data'!AG85/100</f>
        <v>0</v>
      </c>
      <c r="Q83">
        <f>'[1]Master Data'!AH85/100</f>
        <v>0</v>
      </c>
      <c r="R83">
        <f>'[1]Master Data'!AI85/1000000</f>
        <v>0</v>
      </c>
      <c r="S83">
        <f>'[1]Master Data'!AK85/1000000</f>
        <v>0</v>
      </c>
      <c r="T83">
        <f>'[1]Master Data'!AL85/100</f>
        <v>0</v>
      </c>
      <c r="U83">
        <f>'[1]Master Data'!AM85/1000000</f>
        <v>0</v>
      </c>
    </row>
    <row r="84" spans="1:21" x14ac:dyDescent="0.55000000000000004">
      <c r="A84" s="41" t="s">
        <v>1198</v>
      </c>
      <c r="B84" s="41">
        <v>0</v>
      </c>
      <c r="C84">
        <f>'[1]Master Data'!S86/100</f>
        <v>0</v>
      </c>
      <c r="D84">
        <f>'[1]Master Data'!T86/1000000</f>
        <v>0</v>
      </c>
      <c r="E84">
        <f>'[1]Master Data'!U86/1000000</f>
        <v>0</v>
      </c>
      <c r="F84">
        <f>'[1]Master Data'!V86/100</f>
        <v>0</v>
      </c>
      <c r="G84">
        <f>'[1]Master Data'!W86/100</f>
        <v>0</v>
      </c>
      <c r="H84">
        <f>'[1]Master Data'!X86/100</f>
        <v>0</v>
      </c>
      <c r="I84">
        <f>'[1]Master Data'!Y86/100</f>
        <v>0</v>
      </c>
      <c r="J84">
        <f>'[1]Master Data'!Z86/100</f>
        <v>0</v>
      </c>
      <c r="K84">
        <f>'[1]Master Data'!AB86/100</f>
        <v>0</v>
      </c>
      <c r="L84">
        <f>'[1]Master Data'!AC86/1000000</f>
        <v>0</v>
      </c>
      <c r="M84">
        <f>'[1]Master Data'!AD86/1000000</f>
        <v>0</v>
      </c>
      <c r="N84">
        <f>'[1]Master Data'!AE86/1000000</f>
        <v>0</v>
      </c>
      <c r="O84">
        <f>'[1]Master Data'!AF86/100</f>
        <v>0</v>
      </c>
      <c r="P84">
        <f>'[1]Master Data'!AG86/100</f>
        <v>0</v>
      </c>
      <c r="Q84">
        <f>'[1]Master Data'!AH86/100</f>
        <v>0</v>
      </c>
      <c r="R84">
        <f>'[1]Master Data'!AI86/1000000</f>
        <v>0</v>
      </c>
      <c r="S84">
        <f>'[1]Master Data'!AK86/1000000</f>
        <v>0</v>
      </c>
      <c r="T84">
        <f>'[1]Master Data'!AL86/100</f>
        <v>0</v>
      </c>
      <c r="U84">
        <f>'[1]Master Data'!AM86/1000000</f>
        <v>0</v>
      </c>
    </row>
    <row r="85" spans="1:21" x14ac:dyDescent="0.55000000000000004">
      <c r="A85" s="41" t="s">
        <v>1199</v>
      </c>
      <c r="B85" s="41">
        <v>0</v>
      </c>
      <c r="C85">
        <f>'[1]Master Data'!S87/100</f>
        <v>0</v>
      </c>
      <c r="D85">
        <f>'[1]Master Data'!T87/1000000</f>
        <v>0</v>
      </c>
      <c r="E85">
        <f>'[1]Master Data'!U87/1000000</f>
        <v>0</v>
      </c>
      <c r="F85">
        <f>'[1]Master Data'!V87/100</f>
        <v>0</v>
      </c>
      <c r="G85">
        <f>'[1]Master Data'!W87/100</f>
        <v>0</v>
      </c>
      <c r="H85">
        <f>'[1]Master Data'!X87/100</f>
        <v>0</v>
      </c>
      <c r="I85">
        <f>'[1]Master Data'!Y87/100</f>
        <v>0</v>
      </c>
      <c r="J85">
        <f>'[1]Master Data'!Z87/100</f>
        <v>0</v>
      </c>
      <c r="K85">
        <f>'[1]Master Data'!AB87/100</f>
        <v>0</v>
      </c>
      <c r="L85">
        <f>'[1]Master Data'!AC87/1000000</f>
        <v>0</v>
      </c>
      <c r="M85">
        <f>'[1]Master Data'!AD87/1000000</f>
        <v>0</v>
      </c>
      <c r="N85">
        <f>'[1]Master Data'!AE87/1000000</f>
        <v>0</v>
      </c>
      <c r="O85">
        <f>'[1]Master Data'!AF87/100</f>
        <v>0</v>
      </c>
      <c r="P85">
        <f>'[1]Master Data'!AG87/100</f>
        <v>0</v>
      </c>
      <c r="Q85">
        <f>'[1]Master Data'!AH87/100</f>
        <v>0</v>
      </c>
      <c r="R85">
        <f>'[1]Master Data'!AI87/1000000</f>
        <v>0</v>
      </c>
      <c r="S85">
        <f>'[1]Master Data'!AK87/1000000</f>
        <v>0</v>
      </c>
      <c r="T85">
        <f>'[1]Master Data'!AL87/100</f>
        <v>0</v>
      </c>
      <c r="U85">
        <f>'[1]Master Data'!AM87/1000000</f>
        <v>0</v>
      </c>
    </row>
    <row r="86" spans="1:21" x14ac:dyDescent="0.55000000000000004">
      <c r="A86" s="41" t="s">
        <v>1200</v>
      </c>
      <c r="B86" s="41">
        <v>0</v>
      </c>
      <c r="C86">
        <f>'[1]Master Data'!S88/100</f>
        <v>0</v>
      </c>
      <c r="D86">
        <f>'[1]Master Data'!T88/1000000</f>
        <v>0</v>
      </c>
      <c r="E86">
        <f>'[1]Master Data'!U88/1000000</f>
        <v>0</v>
      </c>
      <c r="F86">
        <f>'[1]Master Data'!V88/100</f>
        <v>0</v>
      </c>
      <c r="G86">
        <f>'[1]Master Data'!W88/100</f>
        <v>0</v>
      </c>
      <c r="H86">
        <f>'[1]Master Data'!X88/100</f>
        <v>0</v>
      </c>
      <c r="I86">
        <f>'[1]Master Data'!Y88/100</f>
        <v>0</v>
      </c>
      <c r="J86">
        <f>'[1]Master Data'!Z88/100</f>
        <v>0</v>
      </c>
      <c r="K86">
        <f>'[1]Master Data'!AB88/100</f>
        <v>0</v>
      </c>
      <c r="L86">
        <f>'[1]Master Data'!AC88/1000000</f>
        <v>0</v>
      </c>
      <c r="M86">
        <f>'[1]Master Data'!AD88/1000000</f>
        <v>0</v>
      </c>
      <c r="N86">
        <f>'[1]Master Data'!AE88/1000000</f>
        <v>0</v>
      </c>
      <c r="O86">
        <f>'[1]Master Data'!AF88/100</f>
        <v>0</v>
      </c>
      <c r="P86">
        <f>'[1]Master Data'!AG88/100</f>
        <v>0</v>
      </c>
      <c r="Q86">
        <f>'[1]Master Data'!AH88/100</f>
        <v>0</v>
      </c>
      <c r="R86">
        <f>'[1]Master Data'!AI88/1000000</f>
        <v>0</v>
      </c>
      <c r="S86">
        <f>'[1]Master Data'!AK88/1000000</f>
        <v>0</v>
      </c>
      <c r="T86">
        <f>'[1]Master Data'!AL88/100</f>
        <v>0</v>
      </c>
      <c r="U86">
        <f>'[1]Master Data'!AM88/1000000</f>
        <v>0</v>
      </c>
    </row>
    <row r="87" spans="1:21" x14ac:dyDescent="0.55000000000000004">
      <c r="A87" s="41" t="s">
        <v>1201</v>
      </c>
      <c r="B87" s="41">
        <v>0</v>
      </c>
      <c r="C87">
        <f>'[1]Master Data'!S89/100</f>
        <v>0</v>
      </c>
      <c r="D87">
        <f>'[1]Master Data'!T89/1000000</f>
        <v>0</v>
      </c>
      <c r="E87">
        <f>'[1]Master Data'!U89/1000000</f>
        <v>0</v>
      </c>
      <c r="F87">
        <f>'[1]Master Data'!V89/100</f>
        <v>0</v>
      </c>
      <c r="G87">
        <f>'[1]Master Data'!W89/100</f>
        <v>0</v>
      </c>
      <c r="H87">
        <f>'[1]Master Data'!X89/100</f>
        <v>0</v>
      </c>
      <c r="I87">
        <f>'[1]Master Data'!Y89/100</f>
        <v>0</v>
      </c>
      <c r="J87">
        <f>'[1]Master Data'!Z89/100</f>
        <v>0</v>
      </c>
      <c r="K87">
        <f>'[1]Master Data'!AB89/100</f>
        <v>0</v>
      </c>
      <c r="L87">
        <f>'[1]Master Data'!AC89/1000000</f>
        <v>0</v>
      </c>
      <c r="M87">
        <f>'[1]Master Data'!AD89/1000000</f>
        <v>0</v>
      </c>
      <c r="N87">
        <f>'[1]Master Data'!AE89/1000000</f>
        <v>0</v>
      </c>
      <c r="O87">
        <f>'[1]Master Data'!AF89/100</f>
        <v>0</v>
      </c>
      <c r="P87">
        <f>'[1]Master Data'!AG89/100</f>
        <v>0</v>
      </c>
      <c r="Q87">
        <f>'[1]Master Data'!AH89/100</f>
        <v>0</v>
      </c>
      <c r="R87">
        <f>'[1]Master Data'!AI89/1000000</f>
        <v>0</v>
      </c>
      <c r="S87">
        <f>'[1]Master Data'!AK89/1000000</f>
        <v>0</v>
      </c>
      <c r="T87">
        <f>'[1]Master Data'!AL89/100</f>
        <v>0</v>
      </c>
      <c r="U87">
        <f>'[1]Master Data'!AM89/1000000</f>
        <v>0</v>
      </c>
    </row>
    <row r="88" spans="1:21" x14ac:dyDescent="0.55000000000000004">
      <c r="A88" s="41" t="s">
        <v>1202</v>
      </c>
      <c r="B88" s="41">
        <v>0</v>
      </c>
      <c r="C88">
        <f>'[1]Master Data'!S90/100</f>
        <v>0</v>
      </c>
      <c r="D88">
        <f>'[1]Master Data'!T90/1000000</f>
        <v>0</v>
      </c>
      <c r="E88">
        <f>'[1]Master Data'!U90/1000000</f>
        <v>0</v>
      </c>
      <c r="F88">
        <f>'[1]Master Data'!V90/100</f>
        <v>0</v>
      </c>
      <c r="G88">
        <f>'[1]Master Data'!W90/100</f>
        <v>0</v>
      </c>
      <c r="H88">
        <f>'[1]Master Data'!X90/100</f>
        <v>0</v>
      </c>
      <c r="I88">
        <f>'[1]Master Data'!Y90/100</f>
        <v>0</v>
      </c>
      <c r="J88">
        <f>'[1]Master Data'!Z90/100</f>
        <v>0</v>
      </c>
      <c r="K88">
        <f>'[1]Master Data'!AB90/100</f>
        <v>0</v>
      </c>
      <c r="L88">
        <f>'[1]Master Data'!AC90/1000000</f>
        <v>0</v>
      </c>
      <c r="M88">
        <f>'[1]Master Data'!AD90/1000000</f>
        <v>0</v>
      </c>
      <c r="N88">
        <f>'[1]Master Data'!AE90/1000000</f>
        <v>0</v>
      </c>
      <c r="O88">
        <f>'[1]Master Data'!AF90/100</f>
        <v>0</v>
      </c>
      <c r="P88">
        <f>'[1]Master Data'!AG90/100</f>
        <v>0</v>
      </c>
      <c r="Q88">
        <f>'[1]Master Data'!AH90/100</f>
        <v>0</v>
      </c>
      <c r="R88">
        <f>'[1]Master Data'!AI90/1000000</f>
        <v>0</v>
      </c>
      <c r="S88">
        <f>'[1]Master Data'!AK90/1000000</f>
        <v>0</v>
      </c>
      <c r="T88">
        <f>'[1]Master Data'!AL90/100</f>
        <v>0</v>
      </c>
      <c r="U88">
        <f>'[1]Master Data'!AM90/1000000</f>
        <v>0</v>
      </c>
    </row>
    <row r="89" spans="1:21" x14ac:dyDescent="0.55000000000000004">
      <c r="A89" s="41" t="s">
        <v>1203</v>
      </c>
      <c r="B89" s="41">
        <v>0</v>
      </c>
      <c r="C89">
        <f>'[1]Master Data'!S91/100</f>
        <v>0</v>
      </c>
      <c r="D89">
        <f>'[1]Master Data'!T91/1000000</f>
        <v>0</v>
      </c>
      <c r="E89">
        <f>'[1]Master Data'!U91/1000000</f>
        <v>0</v>
      </c>
      <c r="F89">
        <f>'[1]Master Data'!V91/100</f>
        <v>0</v>
      </c>
      <c r="G89">
        <f>'[1]Master Data'!W91/100</f>
        <v>0</v>
      </c>
      <c r="H89">
        <f>'[1]Master Data'!X91/100</f>
        <v>0</v>
      </c>
      <c r="I89">
        <f>'[1]Master Data'!Y91/100</f>
        <v>0</v>
      </c>
      <c r="J89">
        <f>'[1]Master Data'!Z91/100</f>
        <v>0</v>
      </c>
      <c r="K89">
        <f>'[1]Master Data'!AB91/100</f>
        <v>0</v>
      </c>
      <c r="L89">
        <f>'[1]Master Data'!AC91/1000000</f>
        <v>0</v>
      </c>
      <c r="M89">
        <f>'[1]Master Data'!AD91/1000000</f>
        <v>0</v>
      </c>
      <c r="N89">
        <f>'[1]Master Data'!AE91/1000000</f>
        <v>0</v>
      </c>
      <c r="O89">
        <f>'[1]Master Data'!AF91/100</f>
        <v>0</v>
      </c>
      <c r="P89">
        <f>'[1]Master Data'!AG91/100</f>
        <v>0</v>
      </c>
      <c r="Q89">
        <f>'[1]Master Data'!AH91/100</f>
        <v>0</v>
      </c>
      <c r="R89">
        <f>'[1]Master Data'!AI91/1000000</f>
        <v>0</v>
      </c>
      <c r="S89">
        <f>'[1]Master Data'!AK91/1000000</f>
        <v>0</v>
      </c>
      <c r="T89">
        <f>'[1]Master Data'!AL91/100</f>
        <v>0</v>
      </c>
      <c r="U89">
        <f>'[1]Master Data'!AM91/1000000</f>
        <v>0</v>
      </c>
    </row>
    <row r="90" spans="1:21" x14ac:dyDescent="0.55000000000000004">
      <c r="A90" s="41" t="s">
        <v>1204</v>
      </c>
      <c r="B90" s="41">
        <v>5.8999999999999999E-3</v>
      </c>
      <c r="C90">
        <f>'[1]Master Data'!S92/100</f>
        <v>0</v>
      </c>
      <c r="D90">
        <f>'[1]Master Data'!T92/1000000</f>
        <v>0</v>
      </c>
      <c r="E90">
        <f>'[1]Master Data'!U92/1000000</f>
        <v>0</v>
      </c>
      <c r="F90">
        <f>'[1]Master Data'!V92/100</f>
        <v>0</v>
      </c>
      <c r="G90">
        <f>'[1]Master Data'!W92/100</f>
        <v>0</v>
      </c>
      <c r="H90">
        <f>'[1]Master Data'!X92/100</f>
        <v>0</v>
      </c>
      <c r="I90">
        <f>'[1]Master Data'!Y92/100</f>
        <v>0</v>
      </c>
      <c r="J90">
        <f>'[1]Master Data'!Z92/100</f>
        <v>0</v>
      </c>
      <c r="K90">
        <f>'[1]Master Data'!AB92/100</f>
        <v>0</v>
      </c>
      <c r="L90">
        <f>'[1]Master Data'!AC92/1000000</f>
        <v>0</v>
      </c>
      <c r="M90">
        <f>'[1]Master Data'!AD92/1000000</f>
        <v>0</v>
      </c>
      <c r="N90">
        <f>'[1]Master Data'!AE92/1000000</f>
        <v>0</v>
      </c>
      <c r="O90">
        <f>'[1]Master Data'!AF92/100</f>
        <v>0</v>
      </c>
      <c r="P90">
        <f>'[1]Master Data'!AG92/100</f>
        <v>0</v>
      </c>
      <c r="Q90">
        <f>'[1]Master Data'!AH92/100</f>
        <v>0</v>
      </c>
      <c r="R90">
        <f>'[1]Master Data'!AI92/1000000</f>
        <v>0</v>
      </c>
      <c r="S90">
        <f>'[1]Master Data'!AK92/1000000</f>
        <v>0</v>
      </c>
      <c r="T90">
        <f>'[1]Master Data'!AL92/100</f>
        <v>0</v>
      </c>
      <c r="U90">
        <f>'[1]Master Data'!AM92/1000000</f>
        <v>0</v>
      </c>
    </row>
    <row r="91" spans="1:21" x14ac:dyDescent="0.55000000000000004">
      <c r="A91" s="41" t="s">
        <v>1205</v>
      </c>
      <c r="B91" s="41">
        <v>1.6100869565217391E-2</v>
      </c>
      <c r="C91">
        <f>'[1]Master Data'!S93/100</f>
        <v>0</v>
      </c>
      <c r="D91">
        <f>'[1]Master Data'!T93/1000000</f>
        <v>0</v>
      </c>
      <c r="E91">
        <f>'[1]Master Data'!U93/1000000</f>
        <v>0</v>
      </c>
      <c r="F91">
        <f>'[1]Master Data'!V93/100</f>
        <v>0</v>
      </c>
      <c r="G91">
        <f>'[1]Master Data'!W93/100</f>
        <v>0</v>
      </c>
      <c r="H91">
        <f>'[1]Master Data'!X93/100</f>
        <v>0</v>
      </c>
      <c r="I91">
        <f>'[1]Master Data'!Y93/100</f>
        <v>0</v>
      </c>
      <c r="J91">
        <f>'[1]Master Data'!Z93/100</f>
        <v>0</v>
      </c>
      <c r="K91">
        <f>'[1]Master Data'!AB93/100</f>
        <v>0</v>
      </c>
      <c r="L91">
        <f>'[1]Master Data'!AC93/1000000</f>
        <v>0</v>
      </c>
      <c r="M91">
        <f>'[1]Master Data'!AD93/1000000</f>
        <v>0</v>
      </c>
      <c r="N91">
        <f>'[1]Master Data'!AE93/1000000</f>
        <v>0</v>
      </c>
      <c r="O91">
        <f>'[1]Master Data'!AF93/100</f>
        <v>0</v>
      </c>
      <c r="P91">
        <f>'[1]Master Data'!AG93/100</f>
        <v>0</v>
      </c>
      <c r="Q91">
        <f>'[1]Master Data'!AH93/100</f>
        <v>0</v>
      </c>
      <c r="R91">
        <f>'[1]Master Data'!AI93/1000000</f>
        <v>0</v>
      </c>
      <c r="S91">
        <f>'[1]Master Data'!AK93/1000000</f>
        <v>0</v>
      </c>
      <c r="T91">
        <f>'[1]Master Data'!AL93/100</f>
        <v>0</v>
      </c>
      <c r="U91">
        <f>'[1]Master Data'!AM93/1000000</f>
        <v>0</v>
      </c>
    </row>
    <row r="92" spans="1:21" x14ac:dyDescent="0.55000000000000004">
      <c r="A92" s="41" t="s">
        <v>1206</v>
      </c>
      <c r="B92" s="41">
        <v>5.4490066225165567E-3</v>
      </c>
      <c r="C92">
        <f>'[1]Master Data'!S94/100</f>
        <v>0</v>
      </c>
      <c r="D92">
        <f>'[1]Master Data'!T94/1000000</f>
        <v>0</v>
      </c>
      <c r="E92">
        <f>'[1]Master Data'!U94/1000000</f>
        <v>0</v>
      </c>
      <c r="F92">
        <f>'[1]Master Data'!V94/100</f>
        <v>0</v>
      </c>
      <c r="G92">
        <f>'[1]Master Data'!W94/100</f>
        <v>0</v>
      </c>
      <c r="H92">
        <f>'[1]Master Data'!X94/100</f>
        <v>0</v>
      </c>
      <c r="I92">
        <f>'[1]Master Data'!Y94/100</f>
        <v>0</v>
      </c>
      <c r="J92">
        <f>'[1]Master Data'!Z94/100</f>
        <v>0</v>
      </c>
      <c r="K92">
        <f>'[1]Master Data'!AB94/100</f>
        <v>0</v>
      </c>
      <c r="L92">
        <f>'[1]Master Data'!AC94/1000000</f>
        <v>0</v>
      </c>
      <c r="M92">
        <f>'[1]Master Data'!AD94/1000000</f>
        <v>0</v>
      </c>
      <c r="N92">
        <f>'[1]Master Data'!AE94/1000000</f>
        <v>0</v>
      </c>
      <c r="O92">
        <f>'[1]Master Data'!AF94/100</f>
        <v>0</v>
      </c>
      <c r="P92">
        <f>'[1]Master Data'!AG94/100</f>
        <v>0</v>
      </c>
      <c r="Q92">
        <f>'[1]Master Data'!AH94/100</f>
        <v>0</v>
      </c>
      <c r="R92">
        <f>'[1]Master Data'!AI94/1000000</f>
        <v>0</v>
      </c>
      <c r="S92">
        <f>'[1]Master Data'!AK94/1000000</f>
        <v>0</v>
      </c>
      <c r="T92">
        <f>'[1]Master Data'!AL94/100</f>
        <v>0</v>
      </c>
      <c r="U92">
        <f>'[1]Master Data'!AM94/1000000</f>
        <v>0</v>
      </c>
    </row>
    <row r="93" spans="1:21" x14ac:dyDescent="0.55000000000000004">
      <c r="A93" s="41" t="s">
        <v>1207</v>
      </c>
      <c r="B93" s="41">
        <v>0</v>
      </c>
      <c r="C93">
        <f>'[1]Master Data'!S95/100</f>
        <v>0</v>
      </c>
      <c r="D93">
        <f>'[1]Master Data'!T95/1000000</f>
        <v>0</v>
      </c>
      <c r="E93">
        <f>'[1]Master Data'!U95/1000000</f>
        <v>0</v>
      </c>
      <c r="F93">
        <f>'[1]Master Data'!V95/100</f>
        <v>0</v>
      </c>
      <c r="G93">
        <f>'[1]Master Data'!W95/100</f>
        <v>0</v>
      </c>
      <c r="H93">
        <f>'[1]Master Data'!X95/100</f>
        <v>0</v>
      </c>
      <c r="I93">
        <f>'[1]Master Data'!Y95/100</f>
        <v>0</v>
      </c>
      <c r="J93">
        <f>'[1]Master Data'!Z95/100</f>
        <v>0</v>
      </c>
      <c r="K93">
        <f>'[1]Master Data'!AB95/100</f>
        <v>0</v>
      </c>
      <c r="L93">
        <f>'[1]Master Data'!AC95/1000000</f>
        <v>0</v>
      </c>
      <c r="M93">
        <f>'[1]Master Data'!AD95/1000000</f>
        <v>0</v>
      </c>
      <c r="N93">
        <f>'[1]Master Data'!AE95/1000000</f>
        <v>0</v>
      </c>
      <c r="O93">
        <f>'[1]Master Data'!AF95/100</f>
        <v>0</v>
      </c>
      <c r="P93">
        <f>'[1]Master Data'!AG95/100</f>
        <v>0</v>
      </c>
      <c r="Q93">
        <f>'[1]Master Data'!AH95/100</f>
        <v>0</v>
      </c>
      <c r="R93">
        <f>'[1]Master Data'!AI95/1000000</f>
        <v>0</v>
      </c>
      <c r="S93">
        <f>'[1]Master Data'!AK95/1000000</f>
        <v>0</v>
      </c>
      <c r="T93">
        <f>'[1]Master Data'!AL95/100</f>
        <v>0</v>
      </c>
      <c r="U93">
        <f>'[1]Master Data'!AM95/1000000</f>
        <v>0</v>
      </c>
    </row>
    <row r="94" spans="1:21" x14ac:dyDescent="0.55000000000000004">
      <c r="A94" s="41" t="s">
        <v>1208</v>
      </c>
      <c r="B94" s="41">
        <v>0</v>
      </c>
      <c r="C94">
        <f>'[1]Master Data'!S96/100</f>
        <v>0</v>
      </c>
      <c r="D94">
        <f>'[1]Master Data'!T96/1000000</f>
        <v>0</v>
      </c>
      <c r="E94">
        <f>'[1]Master Data'!U96/1000000</f>
        <v>0</v>
      </c>
      <c r="F94">
        <f>'[1]Master Data'!V96/100</f>
        <v>0</v>
      </c>
      <c r="G94">
        <f>'[1]Master Data'!W96/100</f>
        <v>0</v>
      </c>
      <c r="H94">
        <f>'[1]Master Data'!X96/100</f>
        <v>0</v>
      </c>
      <c r="I94">
        <f>'[1]Master Data'!Y96/100</f>
        <v>0</v>
      </c>
      <c r="J94">
        <f>'[1]Master Data'!Z96/100</f>
        <v>0</v>
      </c>
      <c r="K94">
        <f>'[1]Master Data'!AB96/100</f>
        <v>0</v>
      </c>
      <c r="L94">
        <f>'[1]Master Data'!AC96/1000000</f>
        <v>0</v>
      </c>
      <c r="M94">
        <f>'[1]Master Data'!AD96/1000000</f>
        <v>0</v>
      </c>
      <c r="N94">
        <f>'[1]Master Data'!AE96/1000000</f>
        <v>0</v>
      </c>
      <c r="O94">
        <f>'[1]Master Data'!AF96/100</f>
        <v>0</v>
      </c>
      <c r="P94">
        <f>'[1]Master Data'!AG96/100</f>
        <v>0</v>
      </c>
      <c r="Q94">
        <f>'[1]Master Data'!AH96/100</f>
        <v>0</v>
      </c>
      <c r="R94">
        <f>'[1]Master Data'!AI96/1000000</f>
        <v>0</v>
      </c>
      <c r="S94">
        <f>'[1]Master Data'!AK96/1000000</f>
        <v>0</v>
      </c>
      <c r="T94">
        <f>'[1]Master Data'!AL96/100</f>
        <v>0</v>
      </c>
      <c r="U94">
        <f>'[1]Master Data'!AM96/1000000</f>
        <v>0</v>
      </c>
    </row>
    <row r="95" spans="1:21" x14ac:dyDescent="0.55000000000000004">
      <c r="A95" s="41" t="s">
        <v>1209</v>
      </c>
      <c r="B95" s="41">
        <v>8.0000000000000002E-3</v>
      </c>
      <c r="C95">
        <f>'[1]Master Data'!S97/100</f>
        <v>0</v>
      </c>
      <c r="D95">
        <f>'[1]Master Data'!T97/1000000</f>
        <v>0</v>
      </c>
      <c r="E95">
        <f>'[1]Master Data'!U97/1000000</f>
        <v>0</v>
      </c>
      <c r="F95">
        <f>'[1]Master Data'!V97/100</f>
        <v>0</v>
      </c>
      <c r="G95">
        <f>'[1]Master Data'!W97/100</f>
        <v>0</v>
      </c>
      <c r="H95">
        <f>'[1]Master Data'!X97/100</f>
        <v>0</v>
      </c>
      <c r="I95">
        <f>'[1]Master Data'!Y97/100</f>
        <v>0</v>
      </c>
      <c r="J95">
        <f>'[1]Master Data'!Z97/100</f>
        <v>0</v>
      </c>
      <c r="K95">
        <f>'[1]Master Data'!AB97/100</f>
        <v>0</v>
      </c>
      <c r="L95">
        <f>'[1]Master Data'!AC97/1000000</f>
        <v>0</v>
      </c>
      <c r="M95">
        <f>'[1]Master Data'!AD97/1000000</f>
        <v>0</v>
      </c>
      <c r="N95">
        <f>'[1]Master Data'!AE97/1000000</f>
        <v>0</v>
      </c>
      <c r="O95">
        <f>'[1]Master Data'!AF97/100</f>
        <v>0</v>
      </c>
      <c r="P95">
        <f>'[1]Master Data'!AG97/100</f>
        <v>0</v>
      </c>
      <c r="Q95">
        <f>'[1]Master Data'!AH97/100</f>
        <v>0</v>
      </c>
      <c r="R95">
        <f>'[1]Master Data'!AI97/1000000</f>
        <v>0</v>
      </c>
      <c r="S95">
        <f>'[1]Master Data'!AK97/1000000</f>
        <v>0</v>
      </c>
      <c r="T95">
        <f>'[1]Master Data'!AL97/100</f>
        <v>0</v>
      </c>
      <c r="U95">
        <f>'[1]Master Data'!AM97/1000000</f>
        <v>0</v>
      </c>
    </row>
    <row r="96" spans="1:21" x14ac:dyDescent="0.55000000000000004">
      <c r="A96" s="41" t="s">
        <v>1210</v>
      </c>
      <c r="B96" s="41">
        <v>0</v>
      </c>
      <c r="C96">
        <f>'[1]Master Data'!S98/100</f>
        <v>0</v>
      </c>
      <c r="D96">
        <f>'[1]Master Data'!T98/1000000</f>
        <v>0</v>
      </c>
      <c r="E96">
        <f>'[1]Master Data'!U98/1000000</f>
        <v>0</v>
      </c>
      <c r="F96">
        <f>'[1]Master Data'!V98/100</f>
        <v>0</v>
      </c>
      <c r="G96">
        <f>'[1]Master Data'!W98/100</f>
        <v>0</v>
      </c>
      <c r="H96">
        <f>'[1]Master Data'!X98/100</f>
        <v>0</v>
      </c>
      <c r="I96">
        <f>'[1]Master Data'!Y98/100</f>
        <v>0</v>
      </c>
      <c r="J96">
        <f>'[1]Master Data'!Z98/100</f>
        <v>0</v>
      </c>
      <c r="K96">
        <f>'[1]Master Data'!AB98/100</f>
        <v>0</v>
      </c>
      <c r="L96">
        <f>'[1]Master Data'!AC98/1000000</f>
        <v>0</v>
      </c>
      <c r="M96">
        <f>'[1]Master Data'!AD98/1000000</f>
        <v>0</v>
      </c>
      <c r="N96">
        <f>'[1]Master Data'!AE98/1000000</f>
        <v>0</v>
      </c>
      <c r="O96">
        <f>'[1]Master Data'!AF98/100</f>
        <v>0</v>
      </c>
      <c r="P96">
        <f>'[1]Master Data'!AG98/100</f>
        <v>0</v>
      </c>
      <c r="Q96">
        <f>'[1]Master Data'!AH98/100</f>
        <v>0</v>
      </c>
      <c r="R96">
        <f>'[1]Master Data'!AI98/1000000</f>
        <v>0</v>
      </c>
      <c r="S96">
        <f>'[1]Master Data'!AK98/1000000</f>
        <v>0</v>
      </c>
      <c r="T96">
        <f>'[1]Master Data'!AL98/100</f>
        <v>0</v>
      </c>
      <c r="U96">
        <f>'[1]Master Data'!AM98/1000000</f>
        <v>0</v>
      </c>
    </row>
    <row r="97" spans="1:21" x14ac:dyDescent="0.55000000000000004">
      <c r="A97" s="41" t="s">
        <v>1211</v>
      </c>
      <c r="B97" s="41">
        <v>2.1459166666666668E-2</v>
      </c>
      <c r="C97">
        <f>'[1]Master Data'!S99/100</f>
        <v>8.7833333333333322E-3</v>
      </c>
      <c r="D97">
        <f>'[1]Master Data'!T99/1000000</f>
        <v>0</v>
      </c>
      <c r="E97">
        <f>'[1]Master Data'!U99/1000000</f>
        <v>0</v>
      </c>
      <c r="F97">
        <f>'[1]Master Data'!V99/100</f>
        <v>0</v>
      </c>
      <c r="G97">
        <f>'[1]Master Data'!W99/100</f>
        <v>0</v>
      </c>
      <c r="H97">
        <f>'[1]Master Data'!X99/100</f>
        <v>0</v>
      </c>
      <c r="I97">
        <f>'[1]Master Data'!Y99/100</f>
        <v>0</v>
      </c>
      <c r="J97">
        <f>'[1]Master Data'!Z99/100</f>
        <v>0</v>
      </c>
      <c r="K97">
        <f>'[1]Master Data'!AB99/100</f>
        <v>7.000000000000001E-4</v>
      </c>
      <c r="L97">
        <f>'[1]Master Data'!AC99/1000000</f>
        <v>0</v>
      </c>
      <c r="M97">
        <f>'[1]Master Data'!AD99/1000000</f>
        <v>0</v>
      </c>
      <c r="N97">
        <f>'[1]Master Data'!AE99/1000000</f>
        <v>0</v>
      </c>
      <c r="O97">
        <f>'[1]Master Data'!AF99/100</f>
        <v>0</v>
      </c>
      <c r="P97">
        <f>'[1]Master Data'!AG99/100</f>
        <v>0</v>
      </c>
      <c r="Q97">
        <f>'[1]Master Data'!AH99/100</f>
        <v>0</v>
      </c>
      <c r="R97">
        <f>'[1]Master Data'!AI99/1000000</f>
        <v>0</v>
      </c>
      <c r="S97">
        <f>'[1]Master Data'!AK99/1000000</f>
        <v>0</v>
      </c>
      <c r="T97">
        <f>'[1]Master Data'!AL99/100</f>
        <v>0</v>
      </c>
      <c r="U97">
        <f>'[1]Master Data'!AM99/1000000</f>
        <v>0</v>
      </c>
    </row>
    <row r="98" spans="1:21" x14ac:dyDescent="0.55000000000000004">
      <c r="A98" s="41" t="s">
        <v>1212</v>
      </c>
      <c r="B98" s="41">
        <v>0</v>
      </c>
      <c r="C98">
        <f>'[1]Master Data'!S100/100</f>
        <v>0</v>
      </c>
      <c r="D98">
        <f>'[1]Master Data'!T100/1000000</f>
        <v>0</v>
      </c>
      <c r="E98">
        <f>'[1]Master Data'!U100/1000000</f>
        <v>0</v>
      </c>
      <c r="F98">
        <f>'[1]Master Data'!V100/100</f>
        <v>0</v>
      </c>
      <c r="G98">
        <f>'[1]Master Data'!W100/100</f>
        <v>0</v>
      </c>
      <c r="H98">
        <f>'[1]Master Data'!X100/100</f>
        <v>0</v>
      </c>
      <c r="I98">
        <f>'[1]Master Data'!Y100/100</f>
        <v>0</v>
      </c>
      <c r="J98">
        <f>'[1]Master Data'!Z100/100</f>
        <v>0</v>
      </c>
      <c r="K98">
        <f>'[1]Master Data'!AB100/100</f>
        <v>0</v>
      </c>
      <c r="L98">
        <f>'[1]Master Data'!AC100/1000000</f>
        <v>0</v>
      </c>
      <c r="M98">
        <f>'[1]Master Data'!AD100/1000000</f>
        <v>0</v>
      </c>
      <c r="N98">
        <f>'[1]Master Data'!AE100/1000000</f>
        <v>0</v>
      </c>
      <c r="O98">
        <f>'[1]Master Data'!AF100/100</f>
        <v>0</v>
      </c>
      <c r="P98">
        <f>'[1]Master Data'!AG100/100</f>
        <v>0</v>
      </c>
      <c r="Q98">
        <f>'[1]Master Data'!AH100/100</f>
        <v>0</v>
      </c>
      <c r="R98">
        <f>'[1]Master Data'!AI100/1000000</f>
        <v>0</v>
      </c>
      <c r="S98">
        <f>'[1]Master Data'!AK100/1000000</f>
        <v>0</v>
      </c>
      <c r="T98">
        <f>'[1]Master Data'!AL100/100</f>
        <v>0</v>
      </c>
      <c r="U98">
        <f>'[1]Master Data'!AM100/1000000</f>
        <v>0</v>
      </c>
    </row>
    <row r="99" spans="1:21" x14ac:dyDescent="0.55000000000000004">
      <c r="A99" s="41" t="s">
        <v>1213</v>
      </c>
      <c r="B99" s="41">
        <v>1.1000000000000001E-2</v>
      </c>
      <c r="C99">
        <f>'[1]Master Data'!S101/100</f>
        <v>0</v>
      </c>
      <c r="D99">
        <f>'[1]Master Data'!T101/1000000</f>
        <v>0</v>
      </c>
      <c r="E99">
        <f>'[1]Master Data'!U101/1000000</f>
        <v>0</v>
      </c>
      <c r="F99">
        <f>'[1]Master Data'!V101/100</f>
        <v>0</v>
      </c>
      <c r="G99">
        <f>'[1]Master Data'!W101/100</f>
        <v>0</v>
      </c>
      <c r="H99">
        <f>'[1]Master Data'!X101/100</f>
        <v>0</v>
      </c>
      <c r="I99">
        <f>'[1]Master Data'!Y101/100</f>
        <v>0</v>
      </c>
      <c r="J99">
        <f>'[1]Master Data'!Z101/100</f>
        <v>0</v>
      </c>
      <c r="K99">
        <f>'[1]Master Data'!AB101/100</f>
        <v>0</v>
      </c>
      <c r="L99">
        <f>'[1]Master Data'!AC101/1000000</f>
        <v>0</v>
      </c>
      <c r="M99">
        <f>'[1]Master Data'!AD101/1000000</f>
        <v>0</v>
      </c>
      <c r="N99">
        <f>'[1]Master Data'!AE101/1000000</f>
        <v>0</v>
      </c>
      <c r="O99">
        <f>'[1]Master Data'!AF101/100</f>
        <v>0</v>
      </c>
      <c r="P99">
        <f>'[1]Master Data'!AG101/100</f>
        <v>0</v>
      </c>
      <c r="Q99">
        <f>'[1]Master Data'!AH101/100</f>
        <v>0</v>
      </c>
      <c r="R99">
        <f>'[1]Master Data'!AI101/1000000</f>
        <v>0</v>
      </c>
      <c r="S99">
        <f>'[1]Master Data'!AK101/1000000</f>
        <v>0</v>
      </c>
      <c r="T99">
        <f>'[1]Master Data'!AL101/100</f>
        <v>0</v>
      </c>
      <c r="U99">
        <f>'[1]Master Data'!AM101/1000000</f>
        <v>0</v>
      </c>
    </row>
    <row r="100" spans="1:21" x14ac:dyDescent="0.55000000000000004">
      <c r="A100" s="41" t="s">
        <v>1214</v>
      </c>
      <c r="B100" s="41">
        <v>1.5593430656934306E-2</v>
      </c>
      <c r="C100">
        <f>'[1]Master Data'!S102/100</f>
        <v>8.2824817518248189E-3</v>
      </c>
      <c r="D100">
        <f>'[1]Master Data'!T102/1000000</f>
        <v>0</v>
      </c>
      <c r="E100">
        <f>'[1]Master Data'!U102/1000000</f>
        <v>0</v>
      </c>
      <c r="F100">
        <f>'[1]Master Data'!V102/100</f>
        <v>0</v>
      </c>
      <c r="G100">
        <f>'[1]Master Data'!W102/100</f>
        <v>0</v>
      </c>
      <c r="H100">
        <f>'[1]Master Data'!X102/100</f>
        <v>0</v>
      </c>
      <c r="I100">
        <f>'[1]Master Data'!Y102/100</f>
        <v>0</v>
      </c>
      <c r="J100">
        <f>'[1]Master Data'!Z102/100</f>
        <v>0</v>
      </c>
      <c r="K100">
        <f>'[1]Master Data'!AB102/100</f>
        <v>8.1386861313868634E-4</v>
      </c>
      <c r="L100">
        <f>'[1]Master Data'!AC102/1000000</f>
        <v>0</v>
      </c>
      <c r="M100">
        <f>'[1]Master Data'!AD102/1000000</f>
        <v>0</v>
      </c>
      <c r="N100">
        <f>'[1]Master Data'!AE102/1000000</f>
        <v>0</v>
      </c>
      <c r="O100">
        <f>'[1]Master Data'!AF102/100</f>
        <v>0</v>
      </c>
      <c r="P100">
        <f>'[1]Master Data'!AG102/100</f>
        <v>0</v>
      </c>
      <c r="Q100">
        <f>'[1]Master Data'!AH102/100</f>
        <v>0</v>
      </c>
      <c r="R100">
        <f>'[1]Master Data'!AI102/1000000</f>
        <v>0</v>
      </c>
      <c r="S100">
        <f>'[1]Master Data'!AK102/1000000</f>
        <v>0</v>
      </c>
      <c r="T100">
        <f>'[1]Master Data'!AL102/100</f>
        <v>0</v>
      </c>
      <c r="U100">
        <f>'[1]Master Data'!AM102/1000000</f>
        <v>0</v>
      </c>
    </row>
    <row r="101" spans="1:21" x14ac:dyDescent="0.55000000000000004">
      <c r="A101" s="41" t="s">
        <v>1215</v>
      </c>
      <c r="B101" s="41">
        <v>0</v>
      </c>
      <c r="C101">
        <f>'[1]Master Data'!S103/100</f>
        <v>0</v>
      </c>
      <c r="D101">
        <f>'[1]Master Data'!T103/1000000</f>
        <v>0</v>
      </c>
      <c r="E101">
        <f>'[1]Master Data'!U103/1000000</f>
        <v>0</v>
      </c>
      <c r="F101">
        <f>'[1]Master Data'!V103/100</f>
        <v>0</v>
      </c>
      <c r="G101">
        <f>'[1]Master Data'!W103/100</f>
        <v>0</v>
      </c>
      <c r="H101">
        <f>'[1]Master Data'!X103/100</f>
        <v>0</v>
      </c>
      <c r="I101">
        <f>'[1]Master Data'!Y103/100</f>
        <v>0</v>
      </c>
      <c r="J101">
        <f>'[1]Master Data'!Z103/100</f>
        <v>0</v>
      </c>
      <c r="K101">
        <f>'[1]Master Data'!AB103/100</f>
        <v>0</v>
      </c>
      <c r="L101">
        <f>'[1]Master Data'!AC103/1000000</f>
        <v>0</v>
      </c>
      <c r="M101">
        <f>'[1]Master Data'!AD103/1000000</f>
        <v>0</v>
      </c>
      <c r="N101">
        <f>'[1]Master Data'!AE103/1000000</f>
        <v>0</v>
      </c>
      <c r="O101">
        <f>'[1]Master Data'!AF103/100</f>
        <v>0</v>
      </c>
      <c r="P101">
        <f>'[1]Master Data'!AG103/100</f>
        <v>0</v>
      </c>
      <c r="Q101">
        <f>'[1]Master Data'!AH103/100</f>
        <v>0</v>
      </c>
      <c r="R101">
        <f>'[1]Master Data'!AI103/1000000</f>
        <v>0</v>
      </c>
      <c r="S101">
        <f>'[1]Master Data'!AK103/1000000</f>
        <v>0</v>
      </c>
      <c r="T101">
        <f>'[1]Master Data'!AL103/100</f>
        <v>0</v>
      </c>
      <c r="U101">
        <f>'[1]Master Data'!AM103/1000000</f>
        <v>0</v>
      </c>
    </row>
    <row r="102" spans="1:21" x14ac:dyDescent="0.55000000000000004">
      <c r="A102" s="41" t="s">
        <v>1216</v>
      </c>
      <c r="B102" s="41">
        <v>0</v>
      </c>
      <c r="C102">
        <f>'[1]Master Data'!S104/100</f>
        <v>0</v>
      </c>
      <c r="D102">
        <f>'[1]Master Data'!T104/1000000</f>
        <v>0</v>
      </c>
      <c r="E102">
        <f>'[1]Master Data'!U104/1000000</f>
        <v>0</v>
      </c>
      <c r="F102">
        <f>'[1]Master Data'!V104/100</f>
        <v>0</v>
      </c>
      <c r="G102">
        <f>'[1]Master Data'!W104/100</f>
        <v>0</v>
      </c>
      <c r="H102">
        <f>'[1]Master Data'!X104/100</f>
        <v>0</v>
      </c>
      <c r="I102">
        <f>'[1]Master Data'!Y104/100</f>
        <v>0</v>
      </c>
      <c r="J102">
        <f>'[1]Master Data'!Z104/100</f>
        <v>0</v>
      </c>
      <c r="K102">
        <f>'[1]Master Data'!AB104/100</f>
        <v>0</v>
      </c>
      <c r="L102">
        <f>'[1]Master Data'!AC104/1000000</f>
        <v>0</v>
      </c>
      <c r="M102">
        <f>'[1]Master Data'!AD104/1000000</f>
        <v>0</v>
      </c>
      <c r="N102">
        <f>'[1]Master Data'!AE104/1000000</f>
        <v>0</v>
      </c>
      <c r="O102">
        <f>'[1]Master Data'!AF104/100</f>
        <v>0</v>
      </c>
      <c r="P102">
        <f>'[1]Master Data'!AG104/100</f>
        <v>0</v>
      </c>
      <c r="Q102">
        <f>'[1]Master Data'!AH104/100</f>
        <v>0</v>
      </c>
      <c r="R102">
        <f>'[1]Master Data'!AI104/1000000</f>
        <v>0</v>
      </c>
      <c r="S102">
        <f>'[1]Master Data'!AK104/1000000</f>
        <v>0</v>
      </c>
      <c r="T102">
        <f>'[1]Master Data'!AL104/100</f>
        <v>0</v>
      </c>
      <c r="U102">
        <f>'[1]Master Data'!AM104/1000000</f>
        <v>0</v>
      </c>
    </row>
    <row r="103" spans="1:21" x14ac:dyDescent="0.55000000000000004">
      <c r="A103" s="41" t="s">
        <v>1217</v>
      </c>
      <c r="B103" s="41">
        <v>0</v>
      </c>
      <c r="C103">
        <f>'[1]Master Data'!S105/100</f>
        <v>0</v>
      </c>
      <c r="D103">
        <f>'[1]Master Data'!T105/1000000</f>
        <v>0</v>
      </c>
      <c r="E103">
        <f>'[1]Master Data'!U105/1000000</f>
        <v>0</v>
      </c>
      <c r="F103">
        <f>'[1]Master Data'!V105/100</f>
        <v>0</v>
      </c>
      <c r="G103">
        <f>'[1]Master Data'!W105/100</f>
        <v>0</v>
      </c>
      <c r="H103">
        <f>'[1]Master Data'!X105/100</f>
        <v>0</v>
      </c>
      <c r="I103">
        <f>'[1]Master Data'!Y105/100</f>
        <v>0</v>
      </c>
      <c r="J103">
        <f>'[1]Master Data'!Z105/100</f>
        <v>0</v>
      </c>
      <c r="K103">
        <f>'[1]Master Data'!AB105/100</f>
        <v>0</v>
      </c>
      <c r="L103">
        <f>'[1]Master Data'!AC105/1000000</f>
        <v>0</v>
      </c>
      <c r="M103">
        <f>'[1]Master Data'!AD105/1000000</f>
        <v>0</v>
      </c>
      <c r="N103">
        <f>'[1]Master Data'!AE105/1000000</f>
        <v>0</v>
      </c>
      <c r="O103">
        <f>'[1]Master Data'!AF105/100</f>
        <v>0</v>
      </c>
      <c r="P103">
        <f>'[1]Master Data'!AG105/100</f>
        <v>0</v>
      </c>
      <c r="Q103">
        <f>'[1]Master Data'!AH105/100</f>
        <v>0</v>
      </c>
      <c r="R103">
        <f>'[1]Master Data'!AI105/1000000</f>
        <v>0</v>
      </c>
      <c r="S103">
        <f>'[1]Master Data'!AK105/1000000</f>
        <v>0</v>
      </c>
      <c r="T103">
        <f>'[1]Master Data'!AL105/100</f>
        <v>0</v>
      </c>
      <c r="U103">
        <f>'[1]Master Data'!AM105/1000000</f>
        <v>0</v>
      </c>
    </row>
    <row r="104" spans="1:21" x14ac:dyDescent="0.55000000000000004">
      <c r="A104" s="41" t="s">
        <v>1218</v>
      </c>
      <c r="B104" s="41">
        <v>0</v>
      </c>
      <c r="C104">
        <f>'[1]Master Data'!S106/100</f>
        <v>0</v>
      </c>
      <c r="D104">
        <f>'[1]Master Data'!T106/1000000</f>
        <v>0</v>
      </c>
      <c r="E104">
        <f>'[1]Master Data'!U106/1000000</f>
        <v>0</v>
      </c>
      <c r="F104">
        <f>'[1]Master Data'!V106/100</f>
        <v>0</v>
      </c>
      <c r="G104">
        <f>'[1]Master Data'!W106/100</f>
        <v>0</v>
      </c>
      <c r="H104">
        <f>'[1]Master Data'!X106/100</f>
        <v>0</v>
      </c>
      <c r="I104">
        <f>'[1]Master Data'!Y106/100</f>
        <v>0</v>
      </c>
      <c r="J104">
        <f>'[1]Master Data'!Z106/100</f>
        <v>0</v>
      </c>
      <c r="K104">
        <f>'[1]Master Data'!AB106/100</f>
        <v>0</v>
      </c>
      <c r="L104">
        <f>'[1]Master Data'!AC106/1000000</f>
        <v>0</v>
      </c>
      <c r="M104">
        <f>'[1]Master Data'!AD106/1000000</f>
        <v>0</v>
      </c>
      <c r="N104">
        <f>'[1]Master Data'!AE106/1000000</f>
        <v>0</v>
      </c>
      <c r="O104">
        <f>'[1]Master Data'!AF106/100</f>
        <v>0</v>
      </c>
      <c r="P104">
        <f>'[1]Master Data'!AG106/100</f>
        <v>0</v>
      </c>
      <c r="Q104">
        <f>'[1]Master Data'!AH106/100</f>
        <v>0</v>
      </c>
      <c r="R104">
        <f>'[1]Master Data'!AI106/1000000</f>
        <v>0</v>
      </c>
      <c r="S104">
        <f>'[1]Master Data'!AK106/1000000</f>
        <v>0</v>
      </c>
      <c r="T104">
        <f>'[1]Master Data'!AL106/100</f>
        <v>0</v>
      </c>
      <c r="U104">
        <f>'[1]Master Data'!AM106/1000000</f>
        <v>0</v>
      </c>
    </row>
    <row r="105" spans="1:21" x14ac:dyDescent="0.55000000000000004">
      <c r="A105" s="41" t="s">
        <v>1219</v>
      </c>
      <c r="B105" s="41">
        <v>0</v>
      </c>
      <c r="C105">
        <f>'[1]Master Data'!S107/100</f>
        <v>0</v>
      </c>
      <c r="D105">
        <f>'[1]Master Data'!T107/1000000</f>
        <v>0</v>
      </c>
      <c r="E105">
        <f>'[1]Master Data'!U107/1000000</f>
        <v>0</v>
      </c>
      <c r="F105">
        <f>'[1]Master Data'!V107/100</f>
        <v>0</v>
      </c>
      <c r="G105">
        <f>'[1]Master Data'!W107/100</f>
        <v>0</v>
      </c>
      <c r="H105">
        <f>'[1]Master Data'!X107/100</f>
        <v>0</v>
      </c>
      <c r="I105">
        <f>'[1]Master Data'!Y107/100</f>
        <v>0</v>
      </c>
      <c r="J105">
        <f>'[1]Master Data'!Z107/100</f>
        <v>0</v>
      </c>
      <c r="K105">
        <f>'[1]Master Data'!AB107/100</f>
        <v>0</v>
      </c>
      <c r="L105">
        <f>'[1]Master Data'!AC107/1000000</f>
        <v>0</v>
      </c>
      <c r="M105">
        <f>'[1]Master Data'!AD107/1000000</f>
        <v>0</v>
      </c>
      <c r="N105">
        <f>'[1]Master Data'!AE107/1000000</f>
        <v>0</v>
      </c>
      <c r="O105">
        <f>'[1]Master Data'!AF107/100</f>
        <v>0</v>
      </c>
      <c r="P105">
        <f>'[1]Master Data'!AG107/100</f>
        <v>0</v>
      </c>
      <c r="Q105">
        <f>'[1]Master Data'!AH107/100</f>
        <v>0</v>
      </c>
      <c r="R105">
        <f>'[1]Master Data'!AI107/1000000</f>
        <v>0</v>
      </c>
      <c r="S105">
        <f>'[1]Master Data'!AK107/1000000</f>
        <v>0</v>
      </c>
      <c r="T105">
        <f>'[1]Master Data'!AL107/100</f>
        <v>0</v>
      </c>
      <c r="U105">
        <f>'[1]Master Data'!AM107/1000000</f>
        <v>0</v>
      </c>
    </row>
    <row r="106" spans="1:21" x14ac:dyDescent="0.55000000000000004">
      <c r="A106" s="41" t="s">
        <v>1220</v>
      </c>
      <c r="B106" s="41">
        <v>3.4000000000000002E-2</v>
      </c>
      <c r="C106">
        <f>'[1]Master Data'!S108/100</f>
        <v>0</v>
      </c>
      <c r="D106">
        <f>'[1]Master Data'!T108/1000000</f>
        <v>0</v>
      </c>
      <c r="E106">
        <f>'[1]Master Data'!U108/1000000</f>
        <v>0</v>
      </c>
      <c r="F106">
        <f>'[1]Master Data'!V108/100</f>
        <v>0</v>
      </c>
      <c r="G106">
        <f>'[1]Master Data'!W108/100</f>
        <v>0</v>
      </c>
      <c r="H106">
        <f>'[1]Master Data'!X108/100</f>
        <v>0</v>
      </c>
      <c r="I106">
        <f>'[1]Master Data'!Y108/100</f>
        <v>0</v>
      </c>
      <c r="J106">
        <f>'[1]Master Data'!Z108/100</f>
        <v>0</v>
      </c>
      <c r="K106">
        <f>'[1]Master Data'!AB108/100</f>
        <v>0</v>
      </c>
      <c r="L106">
        <f>'[1]Master Data'!AC108/1000000</f>
        <v>0</v>
      </c>
      <c r="M106">
        <f>'[1]Master Data'!AD108/1000000</f>
        <v>0</v>
      </c>
      <c r="N106">
        <f>'[1]Master Data'!AE108/1000000</f>
        <v>0</v>
      </c>
      <c r="O106">
        <f>'[1]Master Data'!AF108/100</f>
        <v>0</v>
      </c>
      <c r="P106">
        <f>'[1]Master Data'!AG108/100</f>
        <v>0</v>
      </c>
      <c r="Q106">
        <f>'[1]Master Data'!AH108/100</f>
        <v>0</v>
      </c>
      <c r="R106">
        <f>'[1]Master Data'!AI108/1000000</f>
        <v>0</v>
      </c>
      <c r="S106">
        <f>'[1]Master Data'!AK108/1000000</f>
        <v>0</v>
      </c>
      <c r="T106">
        <f>'[1]Master Data'!AL108/100</f>
        <v>0</v>
      </c>
      <c r="U106">
        <f>'[1]Master Data'!AM108/1000000</f>
        <v>0</v>
      </c>
    </row>
    <row r="107" spans="1:21" x14ac:dyDescent="0.55000000000000004">
      <c r="A107" s="41" t="s">
        <v>1221</v>
      </c>
      <c r="B107" s="41">
        <v>0</v>
      </c>
      <c r="C107">
        <f>'[1]Master Data'!S109/100</f>
        <v>0</v>
      </c>
      <c r="D107">
        <f>'[1]Master Data'!T109/1000000</f>
        <v>0</v>
      </c>
      <c r="E107">
        <f>'[1]Master Data'!U109/1000000</f>
        <v>0</v>
      </c>
      <c r="F107">
        <f>'[1]Master Data'!V109/100</f>
        <v>0</v>
      </c>
      <c r="G107">
        <f>'[1]Master Data'!W109/100</f>
        <v>0</v>
      </c>
      <c r="H107">
        <f>'[1]Master Data'!X109/100</f>
        <v>0</v>
      </c>
      <c r="I107">
        <f>'[1]Master Data'!Y109/100</f>
        <v>0</v>
      </c>
      <c r="J107">
        <f>'[1]Master Data'!Z109/100</f>
        <v>0</v>
      </c>
      <c r="K107">
        <f>'[1]Master Data'!AB109/100</f>
        <v>0</v>
      </c>
      <c r="L107">
        <f>'[1]Master Data'!AC109/1000000</f>
        <v>0</v>
      </c>
      <c r="M107">
        <f>'[1]Master Data'!AD109/1000000</f>
        <v>0</v>
      </c>
      <c r="N107">
        <f>'[1]Master Data'!AE109/1000000</f>
        <v>0</v>
      </c>
      <c r="O107">
        <f>'[1]Master Data'!AF109/100</f>
        <v>0</v>
      </c>
      <c r="P107">
        <f>'[1]Master Data'!AG109/100</f>
        <v>0</v>
      </c>
      <c r="Q107">
        <f>'[1]Master Data'!AH109/100</f>
        <v>0</v>
      </c>
      <c r="R107">
        <f>'[1]Master Data'!AI109/1000000</f>
        <v>0</v>
      </c>
      <c r="S107">
        <f>'[1]Master Data'!AK109/1000000</f>
        <v>0</v>
      </c>
      <c r="T107">
        <f>'[1]Master Data'!AL109/100</f>
        <v>0</v>
      </c>
      <c r="U107">
        <f>'[1]Master Data'!AM109/1000000</f>
        <v>0</v>
      </c>
    </row>
    <row r="108" spans="1:21" x14ac:dyDescent="0.55000000000000004">
      <c r="A108" s="41" t="s">
        <v>1222</v>
      </c>
      <c r="B108" s="41">
        <v>0</v>
      </c>
      <c r="C108">
        <f>'[1]Master Data'!S110/100</f>
        <v>0</v>
      </c>
      <c r="D108">
        <f>'[1]Master Data'!T110/1000000</f>
        <v>0</v>
      </c>
      <c r="E108">
        <f>'[1]Master Data'!U110/1000000</f>
        <v>0</v>
      </c>
      <c r="F108">
        <f>'[1]Master Data'!V110/100</f>
        <v>0</v>
      </c>
      <c r="G108">
        <f>'[1]Master Data'!W110/100</f>
        <v>0</v>
      </c>
      <c r="H108">
        <f>'[1]Master Data'!X110/100</f>
        <v>0</v>
      </c>
      <c r="I108">
        <f>'[1]Master Data'!Y110/100</f>
        <v>0</v>
      </c>
      <c r="J108">
        <f>'[1]Master Data'!Z110/100</f>
        <v>0</v>
      </c>
      <c r="K108">
        <f>'[1]Master Data'!AB110/100</f>
        <v>0</v>
      </c>
      <c r="L108">
        <f>'[1]Master Data'!AC110/1000000</f>
        <v>0</v>
      </c>
      <c r="M108">
        <f>'[1]Master Data'!AD110/1000000</f>
        <v>0</v>
      </c>
      <c r="N108">
        <f>'[1]Master Data'!AE110/1000000</f>
        <v>0</v>
      </c>
      <c r="O108">
        <f>'[1]Master Data'!AF110/100</f>
        <v>0</v>
      </c>
      <c r="P108">
        <f>'[1]Master Data'!AG110/100</f>
        <v>0</v>
      </c>
      <c r="Q108">
        <f>'[1]Master Data'!AH110/100</f>
        <v>0</v>
      </c>
      <c r="R108">
        <f>'[1]Master Data'!AI110/1000000</f>
        <v>0</v>
      </c>
      <c r="S108">
        <f>'[1]Master Data'!AK110/1000000</f>
        <v>0</v>
      </c>
      <c r="T108">
        <f>'[1]Master Data'!AL110/100</f>
        <v>0</v>
      </c>
      <c r="U108">
        <f>'[1]Master Data'!AM110/1000000</f>
        <v>0</v>
      </c>
    </row>
    <row r="109" spans="1:21" x14ac:dyDescent="0.55000000000000004">
      <c r="A109" s="41" t="s">
        <v>1223</v>
      </c>
      <c r="B109" s="41">
        <v>3.6713375796178345E-2</v>
      </c>
      <c r="C109">
        <f>'[1]Master Data'!S111/100</f>
        <v>2E-3</v>
      </c>
      <c r="D109">
        <f>'[1]Master Data'!T111/1000000</f>
        <v>0</v>
      </c>
      <c r="E109">
        <f>'[1]Master Data'!U111/1000000</f>
        <v>0</v>
      </c>
      <c r="F109">
        <f>'[1]Master Data'!V111/100</f>
        <v>0</v>
      </c>
      <c r="G109">
        <f>'[1]Master Data'!W111/100</f>
        <v>0</v>
      </c>
      <c r="H109">
        <f>'[1]Master Data'!X111/100</f>
        <v>0</v>
      </c>
      <c r="I109">
        <f>'[1]Master Data'!Y111/100</f>
        <v>0</v>
      </c>
      <c r="J109">
        <f>'[1]Master Data'!Z111/100</f>
        <v>0</v>
      </c>
      <c r="K109">
        <f>'[1]Master Data'!AB111/100</f>
        <v>2.9999999999999997E-4</v>
      </c>
      <c r="L109">
        <f>'[1]Master Data'!AC111/1000000</f>
        <v>0</v>
      </c>
      <c r="M109">
        <f>'[1]Master Data'!AD111/1000000</f>
        <v>0</v>
      </c>
      <c r="N109">
        <f>'[1]Master Data'!AE111/1000000</f>
        <v>0</v>
      </c>
      <c r="O109">
        <f>'[1]Master Data'!AF111/100</f>
        <v>0</v>
      </c>
      <c r="P109">
        <f>'[1]Master Data'!AG111/100</f>
        <v>0</v>
      </c>
      <c r="Q109">
        <f>'[1]Master Data'!AH111/100</f>
        <v>0</v>
      </c>
      <c r="R109">
        <f>'[1]Master Data'!AI111/1000000</f>
        <v>0</v>
      </c>
      <c r="S109">
        <f>'[1]Master Data'!AK111/1000000</f>
        <v>0</v>
      </c>
      <c r="T109">
        <f>'[1]Master Data'!AL111/100</f>
        <v>0</v>
      </c>
      <c r="U109">
        <f>'[1]Master Data'!AM111/1000000</f>
        <v>0</v>
      </c>
    </row>
    <row r="110" spans="1:21" x14ac:dyDescent="0.55000000000000004">
      <c r="A110" s="41" t="s">
        <v>1224</v>
      </c>
      <c r="B110" s="41">
        <v>0</v>
      </c>
      <c r="C110">
        <f>'[1]Master Data'!S112/100</f>
        <v>0</v>
      </c>
      <c r="D110">
        <f>'[1]Master Data'!T112/1000000</f>
        <v>0</v>
      </c>
      <c r="E110">
        <f>'[1]Master Data'!U112/1000000</f>
        <v>0</v>
      </c>
      <c r="F110">
        <f>'[1]Master Data'!V112/100</f>
        <v>0</v>
      </c>
      <c r="G110">
        <f>'[1]Master Data'!W112/100</f>
        <v>0</v>
      </c>
      <c r="H110">
        <f>'[1]Master Data'!X112/100</f>
        <v>0</v>
      </c>
      <c r="I110">
        <f>'[1]Master Data'!Y112/100</f>
        <v>0</v>
      </c>
      <c r="J110">
        <f>'[1]Master Data'!Z112/100</f>
        <v>0</v>
      </c>
      <c r="K110">
        <f>'[1]Master Data'!AB112/100</f>
        <v>0</v>
      </c>
      <c r="L110">
        <f>'[1]Master Data'!AC112/1000000</f>
        <v>0</v>
      </c>
      <c r="M110">
        <f>'[1]Master Data'!AD112/1000000</f>
        <v>0</v>
      </c>
      <c r="N110">
        <f>'[1]Master Data'!AE112/1000000</f>
        <v>0</v>
      </c>
      <c r="O110">
        <f>'[1]Master Data'!AF112/100</f>
        <v>0</v>
      </c>
      <c r="P110">
        <f>'[1]Master Data'!AG112/100</f>
        <v>0</v>
      </c>
      <c r="Q110">
        <f>'[1]Master Data'!AH112/100</f>
        <v>0</v>
      </c>
      <c r="R110">
        <f>'[1]Master Data'!AI112/1000000</f>
        <v>0</v>
      </c>
      <c r="S110">
        <f>'[1]Master Data'!AK112/1000000</f>
        <v>0</v>
      </c>
      <c r="T110">
        <f>'[1]Master Data'!AL112/100</f>
        <v>0</v>
      </c>
      <c r="U110">
        <f>'[1]Master Data'!AM112/1000000</f>
        <v>0</v>
      </c>
    </row>
    <row r="111" spans="1:21" x14ac:dyDescent="0.55000000000000004">
      <c r="A111" s="41" t="s">
        <v>1225</v>
      </c>
      <c r="B111" s="41">
        <v>0</v>
      </c>
      <c r="C111">
        <f>'[1]Master Data'!S113/100</f>
        <v>0</v>
      </c>
      <c r="D111">
        <f>'[1]Master Data'!T113/1000000</f>
        <v>0</v>
      </c>
      <c r="E111">
        <f>'[1]Master Data'!U113/1000000</f>
        <v>0</v>
      </c>
      <c r="F111">
        <f>'[1]Master Data'!V113/100</f>
        <v>0</v>
      </c>
      <c r="G111">
        <f>'[1]Master Data'!W113/100</f>
        <v>0</v>
      </c>
      <c r="H111">
        <f>'[1]Master Data'!X113/100</f>
        <v>0</v>
      </c>
      <c r="I111">
        <f>'[1]Master Data'!Y113/100</f>
        <v>0</v>
      </c>
      <c r="J111">
        <f>'[1]Master Data'!Z113/100</f>
        <v>0</v>
      </c>
      <c r="K111">
        <f>'[1]Master Data'!AB113/100</f>
        <v>0</v>
      </c>
      <c r="L111">
        <f>'[1]Master Data'!AC113/1000000</f>
        <v>0</v>
      </c>
      <c r="M111">
        <f>'[1]Master Data'!AD113/1000000</f>
        <v>0</v>
      </c>
      <c r="N111">
        <f>'[1]Master Data'!AE113/1000000</f>
        <v>0</v>
      </c>
      <c r="O111">
        <f>'[1]Master Data'!AF113/100</f>
        <v>0</v>
      </c>
      <c r="P111">
        <f>'[1]Master Data'!AG113/100</f>
        <v>0</v>
      </c>
      <c r="Q111">
        <f>'[1]Master Data'!AH113/100</f>
        <v>0</v>
      </c>
      <c r="R111">
        <f>'[1]Master Data'!AI113/1000000</f>
        <v>0</v>
      </c>
      <c r="S111">
        <f>'[1]Master Data'!AK113/1000000</f>
        <v>0</v>
      </c>
      <c r="T111">
        <f>'[1]Master Data'!AL113/100</f>
        <v>0</v>
      </c>
      <c r="U111">
        <f>'[1]Master Data'!AM113/1000000</f>
        <v>0</v>
      </c>
    </row>
    <row r="112" spans="1:21" x14ac:dyDescent="0.55000000000000004">
      <c r="A112" s="41" t="s">
        <v>1226</v>
      </c>
      <c r="B112" s="41">
        <v>5.9000000000000004E-2</v>
      </c>
      <c r="C112">
        <f>'[1]Master Data'!S114/100</f>
        <v>0</v>
      </c>
      <c r="D112">
        <f>'[1]Master Data'!T114/1000000</f>
        <v>0</v>
      </c>
      <c r="E112">
        <f>'[1]Master Data'!U114/1000000</f>
        <v>0</v>
      </c>
      <c r="F112">
        <f>'[1]Master Data'!V114/100</f>
        <v>0</v>
      </c>
      <c r="G112">
        <f>'[1]Master Data'!W114/100</f>
        <v>0</v>
      </c>
      <c r="H112">
        <f>'[1]Master Data'!X114/100</f>
        <v>0</v>
      </c>
      <c r="I112">
        <f>'[1]Master Data'!Y114/100</f>
        <v>0</v>
      </c>
      <c r="J112">
        <f>'[1]Master Data'!Z114/100</f>
        <v>0</v>
      </c>
      <c r="K112">
        <f>'[1]Master Data'!AB114/100</f>
        <v>0</v>
      </c>
      <c r="L112">
        <f>'[1]Master Data'!AC114/1000000</f>
        <v>0</v>
      </c>
      <c r="M112">
        <f>'[1]Master Data'!AD114/1000000</f>
        <v>0</v>
      </c>
      <c r="N112">
        <f>'[1]Master Data'!AE114/1000000</f>
        <v>0</v>
      </c>
      <c r="O112">
        <f>'[1]Master Data'!AF114/100</f>
        <v>0</v>
      </c>
      <c r="P112">
        <f>'[1]Master Data'!AG114/100</f>
        <v>0</v>
      </c>
      <c r="Q112">
        <f>'[1]Master Data'!AH114/100</f>
        <v>0</v>
      </c>
      <c r="R112">
        <f>'[1]Master Data'!AI114/1000000</f>
        <v>0</v>
      </c>
      <c r="S112">
        <f>'[1]Master Data'!AK114/1000000</f>
        <v>0</v>
      </c>
      <c r="T112">
        <f>'[1]Master Data'!AL114/100</f>
        <v>0</v>
      </c>
      <c r="U112">
        <f>'[1]Master Data'!AM114/1000000</f>
        <v>0</v>
      </c>
    </row>
    <row r="113" spans="1:21" x14ac:dyDescent="0.55000000000000004">
      <c r="A113" s="41" t="s">
        <v>1227</v>
      </c>
      <c r="B113" s="41">
        <v>3.8E-3</v>
      </c>
      <c r="C113">
        <f>'[1]Master Data'!S115/100</f>
        <v>1.1000000000000001E-3</v>
      </c>
      <c r="D113">
        <f>'[1]Master Data'!T115/1000000</f>
        <v>0</v>
      </c>
      <c r="E113">
        <f>'[1]Master Data'!U115/1000000</f>
        <v>0</v>
      </c>
      <c r="F113">
        <f>'[1]Master Data'!V115/100</f>
        <v>0</v>
      </c>
      <c r="G113">
        <f>'[1]Master Data'!W115/100</f>
        <v>0</v>
      </c>
      <c r="H113">
        <f>'[1]Master Data'!X115/100</f>
        <v>0</v>
      </c>
      <c r="I113">
        <f>'[1]Master Data'!Y115/100</f>
        <v>0</v>
      </c>
      <c r="J113">
        <f>'[1]Master Data'!Z115/100</f>
        <v>0</v>
      </c>
      <c r="K113">
        <f>'[1]Master Data'!AB115/100</f>
        <v>2.5000000000000001E-4</v>
      </c>
      <c r="L113">
        <f>'[1]Master Data'!AC115/1000000</f>
        <v>0</v>
      </c>
      <c r="M113">
        <f>'[1]Master Data'!AD115/1000000</f>
        <v>0</v>
      </c>
      <c r="N113">
        <f>'[1]Master Data'!AE115/1000000</f>
        <v>0</v>
      </c>
      <c r="O113">
        <f>'[1]Master Data'!AF115/100</f>
        <v>0</v>
      </c>
      <c r="P113">
        <f>'[1]Master Data'!AG115/100</f>
        <v>0</v>
      </c>
      <c r="Q113">
        <f>'[1]Master Data'!AH115/100</f>
        <v>0</v>
      </c>
      <c r="R113">
        <f>'[1]Master Data'!AI115/1000000</f>
        <v>0</v>
      </c>
      <c r="S113">
        <f>'[1]Master Data'!AK115/1000000</f>
        <v>0</v>
      </c>
      <c r="T113">
        <f>'[1]Master Data'!AL115/100</f>
        <v>0</v>
      </c>
      <c r="U113">
        <f>'[1]Master Data'!AM115/1000000</f>
        <v>0</v>
      </c>
    </row>
    <row r="114" spans="1:21" x14ac:dyDescent="0.55000000000000004">
      <c r="A114" s="41" t="s">
        <v>1228</v>
      </c>
      <c r="B114" s="41">
        <v>0</v>
      </c>
      <c r="C114">
        <f>'[1]Master Data'!S116/100</f>
        <v>0</v>
      </c>
      <c r="D114">
        <f>'[1]Master Data'!T116/1000000</f>
        <v>0</v>
      </c>
      <c r="E114">
        <f>'[1]Master Data'!U116/1000000</f>
        <v>0</v>
      </c>
      <c r="F114">
        <f>'[1]Master Data'!V116/100</f>
        <v>0</v>
      </c>
      <c r="G114">
        <f>'[1]Master Data'!W116/100</f>
        <v>0</v>
      </c>
      <c r="H114">
        <f>'[1]Master Data'!X116/100</f>
        <v>0</v>
      </c>
      <c r="I114">
        <f>'[1]Master Data'!Y116/100</f>
        <v>0</v>
      </c>
      <c r="J114">
        <f>'[1]Master Data'!Z116/100</f>
        <v>0</v>
      </c>
      <c r="K114">
        <f>'[1]Master Data'!AB116/100</f>
        <v>0</v>
      </c>
      <c r="L114">
        <f>'[1]Master Data'!AC116/1000000</f>
        <v>0</v>
      </c>
      <c r="M114">
        <f>'[1]Master Data'!AD116/1000000</f>
        <v>0</v>
      </c>
      <c r="N114">
        <f>'[1]Master Data'!AE116/1000000</f>
        <v>0</v>
      </c>
      <c r="O114">
        <f>'[1]Master Data'!AF116/100</f>
        <v>0</v>
      </c>
      <c r="P114">
        <f>'[1]Master Data'!AG116/100</f>
        <v>0</v>
      </c>
      <c r="Q114">
        <f>'[1]Master Data'!AH116/100</f>
        <v>0</v>
      </c>
      <c r="R114">
        <f>'[1]Master Data'!AI116/1000000</f>
        <v>0</v>
      </c>
      <c r="S114">
        <f>'[1]Master Data'!AK116/1000000</f>
        <v>0</v>
      </c>
      <c r="T114">
        <f>'[1]Master Data'!AL116/100</f>
        <v>0</v>
      </c>
      <c r="U114">
        <f>'[1]Master Data'!AM116/1000000</f>
        <v>0</v>
      </c>
    </row>
    <row r="115" spans="1:21" x14ac:dyDescent="0.55000000000000004">
      <c r="A115" s="41" t="s">
        <v>1229</v>
      </c>
      <c r="B115" s="41">
        <v>3.7436111111111114E-2</v>
      </c>
      <c r="C115">
        <f>'[1]Master Data'!S117/100</f>
        <v>2E-3</v>
      </c>
      <c r="D115">
        <f>'[1]Master Data'!T117/1000000</f>
        <v>0</v>
      </c>
      <c r="E115">
        <f>'[1]Master Data'!U117/1000000</f>
        <v>0</v>
      </c>
      <c r="F115">
        <f>'[1]Master Data'!V117/100</f>
        <v>0</v>
      </c>
      <c r="G115">
        <f>'[1]Master Data'!W117/100</f>
        <v>0</v>
      </c>
      <c r="H115">
        <f>'[1]Master Data'!X117/100</f>
        <v>0</v>
      </c>
      <c r="I115">
        <f>'[1]Master Data'!Y117/100</f>
        <v>0</v>
      </c>
      <c r="J115">
        <f>'[1]Master Data'!Z117/100</f>
        <v>0</v>
      </c>
      <c r="K115">
        <f>'[1]Master Data'!AB117/100</f>
        <v>2.9999999999999997E-4</v>
      </c>
      <c r="L115">
        <f>'[1]Master Data'!AC117/1000000</f>
        <v>0</v>
      </c>
      <c r="M115">
        <f>'[1]Master Data'!AD117/1000000</f>
        <v>0</v>
      </c>
      <c r="N115">
        <f>'[1]Master Data'!AE117/1000000</f>
        <v>0</v>
      </c>
      <c r="O115">
        <f>'[1]Master Data'!AF117/100</f>
        <v>0</v>
      </c>
      <c r="P115">
        <f>'[1]Master Data'!AG117/100</f>
        <v>0</v>
      </c>
      <c r="Q115">
        <f>'[1]Master Data'!AH117/100</f>
        <v>0</v>
      </c>
      <c r="R115">
        <f>'[1]Master Data'!AI117/1000000</f>
        <v>0</v>
      </c>
      <c r="S115">
        <f>'[1]Master Data'!AK117/1000000</f>
        <v>0</v>
      </c>
      <c r="T115">
        <f>'[1]Master Data'!AL117/100</f>
        <v>0</v>
      </c>
      <c r="U115">
        <f>'[1]Master Data'!AM117/1000000</f>
        <v>0</v>
      </c>
    </row>
    <row r="116" spans="1:21" x14ac:dyDescent="0.55000000000000004">
      <c r="A116" s="41" t="s">
        <v>1230</v>
      </c>
      <c r="B116" s="41">
        <v>0</v>
      </c>
      <c r="C116">
        <f>'[1]Master Data'!S118/100</f>
        <v>0</v>
      </c>
      <c r="D116">
        <f>'[1]Master Data'!T118/1000000</f>
        <v>0</v>
      </c>
      <c r="E116">
        <f>'[1]Master Data'!U118/1000000</f>
        <v>0</v>
      </c>
      <c r="F116">
        <f>'[1]Master Data'!V118/100</f>
        <v>0</v>
      </c>
      <c r="G116">
        <f>'[1]Master Data'!W118/100</f>
        <v>0</v>
      </c>
      <c r="H116">
        <f>'[1]Master Data'!X118/100</f>
        <v>0</v>
      </c>
      <c r="I116">
        <f>'[1]Master Data'!Y118/100</f>
        <v>0</v>
      </c>
      <c r="J116">
        <f>'[1]Master Data'!Z118/100</f>
        <v>0</v>
      </c>
      <c r="K116">
        <f>'[1]Master Data'!AB118/100</f>
        <v>0</v>
      </c>
      <c r="L116">
        <f>'[1]Master Data'!AC118/1000000</f>
        <v>0</v>
      </c>
      <c r="M116">
        <f>'[1]Master Data'!AD118/1000000</f>
        <v>0</v>
      </c>
      <c r="N116">
        <f>'[1]Master Data'!AE118/1000000</f>
        <v>0</v>
      </c>
      <c r="O116">
        <f>'[1]Master Data'!AF118/100</f>
        <v>0</v>
      </c>
      <c r="P116">
        <f>'[1]Master Data'!AG118/100</f>
        <v>0</v>
      </c>
      <c r="Q116">
        <f>'[1]Master Data'!AH118/100</f>
        <v>0</v>
      </c>
      <c r="R116">
        <f>'[1]Master Data'!AI118/1000000</f>
        <v>0</v>
      </c>
      <c r="S116">
        <f>'[1]Master Data'!AK118/1000000</f>
        <v>0</v>
      </c>
      <c r="T116">
        <f>'[1]Master Data'!AL118/100</f>
        <v>0</v>
      </c>
      <c r="U116">
        <f>'[1]Master Data'!AM118/1000000</f>
        <v>0</v>
      </c>
    </row>
    <row r="117" spans="1:21" x14ac:dyDescent="0.55000000000000004">
      <c r="A117" s="41" t="s">
        <v>1231</v>
      </c>
      <c r="B117" s="41">
        <v>0</v>
      </c>
      <c r="C117">
        <f>'[1]Master Data'!S119/100</f>
        <v>0</v>
      </c>
      <c r="D117">
        <f>'[1]Master Data'!T119/1000000</f>
        <v>0</v>
      </c>
      <c r="E117">
        <f>'[1]Master Data'!U119/1000000</f>
        <v>0</v>
      </c>
      <c r="F117">
        <f>'[1]Master Data'!V119/100</f>
        <v>0</v>
      </c>
      <c r="G117">
        <f>'[1]Master Data'!W119/100</f>
        <v>0</v>
      </c>
      <c r="H117">
        <f>'[1]Master Data'!X119/100</f>
        <v>0</v>
      </c>
      <c r="I117">
        <f>'[1]Master Data'!Y119/100</f>
        <v>0</v>
      </c>
      <c r="J117">
        <f>'[1]Master Data'!Z119/100</f>
        <v>0</v>
      </c>
      <c r="K117">
        <f>'[1]Master Data'!AB119/100</f>
        <v>0</v>
      </c>
      <c r="L117">
        <f>'[1]Master Data'!AC119/1000000</f>
        <v>0</v>
      </c>
      <c r="M117">
        <f>'[1]Master Data'!AD119/1000000</f>
        <v>0</v>
      </c>
      <c r="N117">
        <f>'[1]Master Data'!AE119/1000000</f>
        <v>0</v>
      </c>
      <c r="O117">
        <f>'[1]Master Data'!AF119/100</f>
        <v>0</v>
      </c>
      <c r="P117">
        <f>'[1]Master Data'!AG119/100</f>
        <v>0</v>
      </c>
      <c r="Q117">
        <f>'[1]Master Data'!AH119/100</f>
        <v>0</v>
      </c>
      <c r="R117">
        <f>'[1]Master Data'!AI119/1000000</f>
        <v>0</v>
      </c>
      <c r="S117">
        <f>'[1]Master Data'!AK119/1000000</f>
        <v>0</v>
      </c>
      <c r="T117">
        <f>'[1]Master Data'!AL119/100</f>
        <v>0</v>
      </c>
      <c r="U117">
        <f>'[1]Master Data'!AM119/1000000</f>
        <v>0</v>
      </c>
    </row>
    <row r="118" spans="1:21" x14ac:dyDescent="0.55000000000000004">
      <c r="A118" s="41" t="s">
        <v>1232</v>
      </c>
      <c r="B118" s="41">
        <v>0</v>
      </c>
      <c r="C118">
        <f>'[1]Master Data'!S120/100</f>
        <v>0</v>
      </c>
      <c r="D118">
        <f>'[1]Master Data'!T120/1000000</f>
        <v>0</v>
      </c>
      <c r="E118">
        <f>'[1]Master Data'!U120/1000000</f>
        <v>0</v>
      </c>
      <c r="F118">
        <f>'[1]Master Data'!V120/100</f>
        <v>0</v>
      </c>
      <c r="G118">
        <f>'[1]Master Data'!W120/100</f>
        <v>0</v>
      </c>
      <c r="H118">
        <f>'[1]Master Data'!X120/100</f>
        <v>0</v>
      </c>
      <c r="I118">
        <f>'[1]Master Data'!Y120/100</f>
        <v>0</v>
      </c>
      <c r="J118">
        <f>'[1]Master Data'!Z120/100</f>
        <v>0</v>
      </c>
      <c r="K118">
        <f>'[1]Master Data'!AB120/100</f>
        <v>0</v>
      </c>
      <c r="L118">
        <f>'[1]Master Data'!AC120/1000000</f>
        <v>0</v>
      </c>
      <c r="M118">
        <f>'[1]Master Data'!AD120/1000000</f>
        <v>0</v>
      </c>
      <c r="N118">
        <f>'[1]Master Data'!AE120/1000000</f>
        <v>0</v>
      </c>
      <c r="O118">
        <f>'[1]Master Data'!AF120/100</f>
        <v>0</v>
      </c>
      <c r="P118">
        <f>'[1]Master Data'!AG120/100</f>
        <v>0</v>
      </c>
      <c r="Q118">
        <f>'[1]Master Data'!AH120/100</f>
        <v>0</v>
      </c>
      <c r="R118">
        <f>'[1]Master Data'!AI120/1000000</f>
        <v>0</v>
      </c>
      <c r="S118">
        <f>'[1]Master Data'!AK120/1000000</f>
        <v>0</v>
      </c>
      <c r="T118">
        <f>'[1]Master Data'!AL120/100</f>
        <v>0</v>
      </c>
      <c r="U118">
        <f>'[1]Master Data'!AM120/1000000</f>
        <v>0</v>
      </c>
    </row>
    <row r="119" spans="1:21" x14ac:dyDescent="0.55000000000000004">
      <c r="A119" s="41" t="s">
        <v>1233</v>
      </c>
      <c r="B119" s="41">
        <v>0</v>
      </c>
      <c r="C119">
        <f>'[1]Master Data'!S121/100</f>
        <v>0</v>
      </c>
      <c r="D119">
        <f>'[1]Master Data'!T121/1000000</f>
        <v>0</v>
      </c>
      <c r="E119">
        <f>'[1]Master Data'!U121/1000000</f>
        <v>0</v>
      </c>
      <c r="F119">
        <f>'[1]Master Data'!V121/100</f>
        <v>0</v>
      </c>
      <c r="G119">
        <f>'[1]Master Data'!W121/100</f>
        <v>0</v>
      </c>
      <c r="H119">
        <f>'[1]Master Data'!X121/100</f>
        <v>0</v>
      </c>
      <c r="I119">
        <f>'[1]Master Data'!Y121/100</f>
        <v>0</v>
      </c>
      <c r="J119">
        <f>'[1]Master Data'!Z121/100</f>
        <v>0</v>
      </c>
      <c r="K119">
        <f>'[1]Master Data'!AB121/100</f>
        <v>0</v>
      </c>
      <c r="L119">
        <f>'[1]Master Data'!AC121/1000000</f>
        <v>0</v>
      </c>
      <c r="M119">
        <f>'[1]Master Data'!AD121/1000000</f>
        <v>0</v>
      </c>
      <c r="N119">
        <f>'[1]Master Data'!AE121/1000000</f>
        <v>0</v>
      </c>
      <c r="O119">
        <f>'[1]Master Data'!AF121/100</f>
        <v>0</v>
      </c>
      <c r="P119">
        <f>'[1]Master Data'!AG121/100</f>
        <v>0</v>
      </c>
      <c r="Q119">
        <f>'[1]Master Data'!AH121/100</f>
        <v>0</v>
      </c>
      <c r="R119">
        <f>'[1]Master Data'!AI121/1000000</f>
        <v>0</v>
      </c>
      <c r="S119">
        <f>'[1]Master Data'!AK121/1000000</f>
        <v>0</v>
      </c>
      <c r="T119">
        <f>'[1]Master Data'!AL121/100</f>
        <v>0</v>
      </c>
      <c r="U119">
        <f>'[1]Master Data'!AM121/1000000</f>
        <v>0</v>
      </c>
    </row>
    <row r="120" spans="1:21" x14ac:dyDescent="0.55000000000000004">
      <c r="A120" s="41" t="s">
        <v>1234</v>
      </c>
      <c r="B120" s="41">
        <v>2.4738131699846861E-3</v>
      </c>
      <c r="C120">
        <f>'[1]Master Data'!S122/100</f>
        <v>6.36906584992343E-4</v>
      </c>
      <c r="D120">
        <f>'[1]Master Data'!T122/1000000</f>
        <v>3.1562021439509952E-7</v>
      </c>
      <c r="E120">
        <f>'[1]Master Data'!U122/1000000</f>
        <v>0</v>
      </c>
      <c r="F120">
        <f>'[1]Master Data'!V122/100</f>
        <v>0</v>
      </c>
      <c r="G120">
        <f>'[1]Master Data'!W122/100</f>
        <v>0</v>
      </c>
      <c r="H120">
        <f>'[1]Master Data'!X122/100</f>
        <v>0</v>
      </c>
      <c r="I120">
        <f>'[1]Master Data'!Y122/100</f>
        <v>0</v>
      </c>
      <c r="J120">
        <f>'[1]Master Data'!Z122/100</f>
        <v>0</v>
      </c>
      <c r="K120">
        <f>'[1]Master Data'!AB122/100</f>
        <v>0</v>
      </c>
      <c r="L120">
        <f>'[1]Master Data'!AC122/1000000</f>
        <v>2.1011944869831545E-6</v>
      </c>
      <c r="M120">
        <f>'[1]Master Data'!AD122/1000000</f>
        <v>2.2624349157733541E-6</v>
      </c>
      <c r="N120">
        <f>'[1]Master Data'!AE122/1000000</f>
        <v>0</v>
      </c>
      <c r="O120">
        <f>'[1]Master Data'!AF122/100</f>
        <v>0</v>
      </c>
      <c r="P120">
        <f>'[1]Master Data'!AG122/100</f>
        <v>0</v>
      </c>
      <c r="Q120">
        <f>'[1]Master Data'!AH122/100</f>
        <v>0</v>
      </c>
      <c r="R120">
        <f>'[1]Master Data'!AI122/1000000</f>
        <v>0</v>
      </c>
      <c r="S120">
        <f>'[1]Master Data'!AK122/1000000</f>
        <v>0</v>
      </c>
      <c r="T120">
        <f>'[1]Master Data'!AL122/100</f>
        <v>0</v>
      </c>
      <c r="U120">
        <f>'[1]Master Data'!AM122/1000000</f>
        <v>0</v>
      </c>
    </row>
    <row r="121" spans="1:21" x14ac:dyDescent="0.55000000000000004">
      <c r="A121" s="41" t="s">
        <v>1235</v>
      </c>
      <c r="B121" s="41">
        <v>0</v>
      </c>
      <c r="C121">
        <f>'[1]Master Data'!S123/100</f>
        <v>0</v>
      </c>
      <c r="D121">
        <f>'[1]Master Data'!T123/1000000</f>
        <v>0</v>
      </c>
      <c r="E121">
        <f>'[1]Master Data'!U123/1000000</f>
        <v>0</v>
      </c>
      <c r="F121">
        <f>'[1]Master Data'!V123/100</f>
        <v>0</v>
      </c>
      <c r="G121">
        <f>'[1]Master Data'!W123/100</f>
        <v>0</v>
      </c>
      <c r="H121">
        <f>'[1]Master Data'!X123/100</f>
        <v>0</v>
      </c>
      <c r="I121">
        <f>'[1]Master Data'!Y123/100</f>
        <v>0</v>
      </c>
      <c r="J121">
        <f>'[1]Master Data'!Z123/100</f>
        <v>0</v>
      </c>
      <c r="K121">
        <f>'[1]Master Data'!AB123/100</f>
        <v>0</v>
      </c>
      <c r="L121">
        <f>'[1]Master Data'!AC123/1000000</f>
        <v>0</v>
      </c>
      <c r="M121">
        <f>'[1]Master Data'!AD123/1000000</f>
        <v>0</v>
      </c>
      <c r="N121">
        <f>'[1]Master Data'!AE123/1000000</f>
        <v>0</v>
      </c>
      <c r="O121">
        <f>'[1]Master Data'!AF123/100</f>
        <v>0</v>
      </c>
      <c r="P121">
        <f>'[1]Master Data'!AG123/100</f>
        <v>0</v>
      </c>
      <c r="Q121">
        <f>'[1]Master Data'!AH123/100</f>
        <v>0</v>
      </c>
      <c r="R121">
        <f>'[1]Master Data'!AI123/1000000</f>
        <v>0</v>
      </c>
      <c r="S121">
        <f>'[1]Master Data'!AK123/1000000</f>
        <v>0</v>
      </c>
      <c r="T121">
        <f>'[1]Master Data'!AL123/100</f>
        <v>0</v>
      </c>
      <c r="U121">
        <f>'[1]Master Data'!AM123/1000000</f>
        <v>0</v>
      </c>
    </row>
    <row r="122" spans="1:21" x14ac:dyDescent="0.55000000000000004">
      <c r="A122" s="41" t="s">
        <v>1236</v>
      </c>
      <c r="B122" s="41">
        <v>0</v>
      </c>
      <c r="C122">
        <f>'[1]Master Data'!S124/100</f>
        <v>0</v>
      </c>
      <c r="D122">
        <f>'[1]Master Data'!T124/1000000</f>
        <v>0</v>
      </c>
      <c r="E122">
        <f>'[1]Master Data'!U124/1000000</f>
        <v>0</v>
      </c>
      <c r="F122">
        <f>'[1]Master Data'!V124/100</f>
        <v>0</v>
      </c>
      <c r="G122">
        <f>'[1]Master Data'!W124/100</f>
        <v>0</v>
      </c>
      <c r="H122">
        <f>'[1]Master Data'!X124/100</f>
        <v>0</v>
      </c>
      <c r="I122">
        <f>'[1]Master Data'!Y124/100</f>
        <v>0</v>
      </c>
      <c r="J122">
        <f>'[1]Master Data'!Z124/100</f>
        <v>0</v>
      </c>
      <c r="K122">
        <f>'[1]Master Data'!AB124/100</f>
        <v>0</v>
      </c>
      <c r="L122">
        <f>'[1]Master Data'!AC124/1000000</f>
        <v>0</v>
      </c>
      <c r="M122">
        <f>'[1]Master Data'!AD124/1000000</f>
        <v>0</v>
      </c>
      <c r="N122">
        <f>'[1]Master Data'!AE124/1000000</f>
        <v>0</v>
      </c>
      <c r="O122">
        <f>'[1]Master Data'!AF124/100</f>
        <v>0</v>
      </c>
      <c r="P122">
        <f>'[1]Master Data'!AG124/100</f>
        <v>0</v>
      </c>
      <c r="Q122">
        <f>'[1]Master Data'!AH124/100</f>
        <v>0</v>
      </c>
      <c r="R122">
        <f>'[1]Master Data'!AI124/1000000</f>
        <v>0</v>
      </c>
      <c r="S122">
        <f>'[1]Master Data'!AK124/1000000</f>
        <v>0</v>
      </c>
      <c r="T122">
        <f>'[1]Master Data'!AL124/100</f>
        <v>0</v>
      </c>
      <c r="U122">
        <f>'[1]Master Data'!AM124/1000000</f>
        <v>0</v>
      </c>
    </row>
    <row r="123" spans="1:21" x14ac:dyDescent="0.55000000000000004">
      <c r="A123" s="41" t="s">
        <v>1237</v>
      </c>
      <c r="B123" s="41">
        <v>0</v>
      </c>
      <c r="C123">
        <f>'[1]Master Data'!S125/100</f>
        <v>0</v>
      </c>
      <c r="D123">
        <f>'[1]Master Data'!T125/1000000</f>
        <v>0</v>
      </c>
      <c r="E123">
        <f>'[1]Master Data'!U125/1000000</f>
        <v>0</v>
      </c>
      <c r="F123">
        <f>'[1]Master Data'!V125/100</f>
        <v>0</v>
      </c>
      <c r="G123">
        <f>'[1]Master Data'!W125/100</f>
        <v>0</v>
      </c>
      <c r="H123">
        <f>'[1]Master Data'!X125/100</f>
        <v>0</v>
      </c>
      <c r="I123">
        <f>'[1]Master Data'!Y125/100</f>
        <v>0</v>
      </c>
      <c r="J123">
        <f>'[1]Master Data'!Z125/100</f>
        <v>0</v>
      </c>
      <c r="K123">
        <f>'[1]Master Data'!AB125/100</f>
        <v>0</v>
      </c>
      <c r="L123">
        <f>'[1]Master Data'!AC125/1000000</f>
        <v>0</v>
      </c>
      <c r="M123">
        <f>'[1]Master Data'!AD125/1000000</f>
        <v>0</v>
      </c>
      <c r="N123">
        <f>'[1]Master Data'!AE125/1000000</f>
        <v>0</v>
      </c>
      <c r="O123">
        <f>'[1]Master Data'!AF125/100</f>
        <v>0</v>
      </c>
      <c r="P123">
        <f>'[1]Master Data'!AG125/100</f>
        <v>0</v>
      </c>
      <c r="Q123">
        <f>'[1]Master Data'!AH125/100</f>
        <v>0</v>
      </c>
      <c r="R123">
        <f>'[1]Master Data'!AI125/1000000</f>
        <v>0</v>
      </c>
      <c r="S123">
        <f>'[1]Master Data'!AK125/1000000</f>
        <v>0</v>
      </c>
      <c r="T123">
        <f>'[1]Master Data'!AL125/100</f>
        <v>0</v>
      </c>
      <c r="U123">
        <f>'[1]Master Data'!AM125/1000000</f>
        <v>0</v>
      </c>
    </row>
    <row r="124" spans="1:21" x14ac:dyDescent="0.55000000000000004">
      <c r="A124" s="41" t="s">
        <v>1238</v>
      </c>
      <c r="B124" s="41">
        <v>0</v>
      </c>
      <c r="C124">
        <f>'[1]Master Data'!S126/100</f>
        <v>0</v>
      </c>
      <c r="D124">
        <f>'[1]Master Data'!T126/1000000</f>
        <v>0</v>
      </c>
      <c r="E124">
        <f>'[1]Master Data'!U126/1000000</f>
        <v>0</v>
      </c>
      <c r="F124">
        <f>'[1]Master Data'!V126/100</f>
        <v>0</v>
      </c>
      <c r="G124">
        <f>'[1]Master Data'!W126/100</f>
        <v>0</v>
      </c>
      <c r="H124">
        <f>'[1]Master Data'!X126/100</f>
        <v>0</v>
      </c>
      <c r="I124">
        <f>'[1]Master Data'!Y126/100</f>
        <v>0</v>
      </c>
      <c r="J124">
        <f>'[1]Master Data'!Z126/100</f>
        <v>0</v>
      </c>
      <c r="K124">
        <f>'[1]Master Data'!AB126/100</f>
        <v>0</v>
      </c>
      <c r="L124">
        <f>'[1]Master Data'!AC126/1000000</f>
        <v>0</v>
      </c>
      <c r="M124">
        <f>'[1]Master Data'!AD126/1000000</f>
        <v>0</v>
      </c>
      <c r="N124">
        <f>'[1]Master Data'!AE126/1000000</f>
        <v>0</v>
      </c>
      <c r="O124">
        <f>'[1]Master Data'!AF126/100</f>
        <v>0</v>
      </c>
      <c r="P124">
        <f>'[1]Master Data'!AG126/100</f>
        <v>0</v>
      </c>
      <c r="Q124">
        <f>'[1]Master Data'!AH126/100</f>
        <v>0</v>
      </c>
      <c r="R124">
        <f>'[1]Master Data'!AI126/1000000</f>
        <v>0</v>
      </c>
      <c r="S124">
        <f>'[1]Master Data'!AK126/1000000</f>
        <v>0</v>
      </c>
      <c r="T124">
        <f>'[1]Master Data'!AL126/100</f>
        <v>0</v>
      </c>
      <c r="U124">
        <f>'[1]Master Data'!AM126/1000000</f>
        <v>0</v>
      </c>
    </row>
    <row r="125" spans="1:21" x14ac:dyDescent="0.55000000000000004">
      <c r="A125" s="41" t="s">
        <v>1239</v>
      </c>
      <c r="B125" s="41">
        <v>0</v>
      </c>
      <c r="C125">
        <f>'[1]Master Data'!S127/100</f>
        <v>0</v>
      </c>
      <c r="D125">
        <f>'[1]Master Data'!T127/1000000</f>
        <v>0</v>
      </c>
      <c r="E125">
        <f>'[1]Master Data'!U127/1000000</f>
        <v>0</v>
      </c>
      <c r="F125">
        <f>'[1]Master Data'!V127/100</f>
        <v>0</v>
      </c>
      <c r="G125">
        <f>'[1]Master Data'!W127/100</f>
        <v>0</v>
      </c>
      <c r="H125">
        <f>'[1]Master Data'!X127/100</f>
        <v>0</v>
      </c>
      <c r="I125">
        <f>'[1]Master Data'!Y127/100</f>
        <v>0</v>
      </c>
      <c r="J125">
        <f>'[1]Master Data'!Z127/100</f>
        <v>0</v>
      </c>
      <c r="K125">
        <f>'[1]Master Data'!AB127/100</f>
        <v>0</v>
      </c>
      <c r="L125">
        <f>'[1]Master Data'!AC127/1000000</f>
        <v>0</v>
      </c>
      <c r="M125">
        <f>'[1]Master Data'!AD127/1000000</f>
        <v>0</v>
      </c>
      <c r="N125">
        <f>'[1]Master Data'!AE127/1000000</f>
        <v>0</v>
      </c>
      <c r="O125">
        <f>'[1]Master Data'!AF127/100</f>
        <v>0</v>
      </c>
      <c r="P125">
        <f>'[1]Master Data'!AG127/100</f>
        <v>0</v>
      </c>
      <c r="Q125">
        <f>'[1]Master Data'!AH127/100</f>
        <v>0</v>
      </c>
      <c r="R125">
        <f>'[1]Master Data'!AI127/1000000</f>
        <v>0</v>
      </c>
      <c r="S125">
        <f>'[1]Master Data'!AK127/1000000</f>
        <v>0</v>
      </c>
      <c r="T125">
        <f>'[1]Master Data'!AL127/100</f>
        <v>0</v>
      </c>
      <c r="U125">
        <f>'[1]Master Data'!AM127/1000000</f>
        <v>0</v>
      </c>
    </row>
    <row r="126" spans="1:21" x14ac:dyDescent="0.55000000000000004">
      <c r="A126" s="41" t="s">
        <v>1240</v>
      </c>
      <c r="B126" s="41">
        <v>0</v>
      </c>
      <c r="C126">
        <f>'[1]Master Data'!S128/100</f>
        <v>0</v>
      </c>
      <c r="D126">
        <f>'[1]Master Data'!T128/1000000</f>
        <v>0</v>
      </c>
      <c r="E126">
        <f>'[1]Master Data'!U128/1000000</f>
        <v>0</v>
      </c>
      <c r="F126">
        <f>'[1]Master Data'!V128/100</f>
        <v>0</v>
      </c>
      <c r="G126">
        <f>'[1]Master Data'!W128/100</f>
        <v>0</v>
      </c>
      <c r="H126">
        <f>'[1]Master Data'!X128/100</f>
        <v>0</v>
      </c>
      <c r="I126">
        <f>'[1]Master Data'!Y128/100</f>
        <v>0</v>
      </c>
      <c r="J126">
        <f>'[1]Master Data'!Z128/100</f>
        <v>0</v>
      </c>
      <c r="K126">
        <f>'[1]Master Data'!AB128/100</f>
        <v>0</v>
      </c>
      <c r="L126">
        <f>'[1]Master Data'!AC128/1000000</f>
        <v>0</v>
      </c>
      <c r="M126">
        <f>'[1]Master Data'!AD128/1000000</f>
        <v>0</v>
      </c>
      <c r="N126">
        <f>'[1]Master Data'!AE128/1000000</f>
        <v>0</v>
      </c>
      <c r="O126">
        <f>'[1]Master Data'!AF128/100</f>
        <v>0</v>
      </c>
      <c r="P126">
        <f>'[1]Master Data'!AG128/100</f>
        <v>0</v>
      </c>
      <c r="Q126">
        <f>'[1]Master Data'!AH128/100</f>
        <v>0</v>
      </c>
      <c r="R126">
        <f>'[1]Master Data'!AI128/1000000</f>
        <v>0</v>
      </c>
      <c r="S126">
        <f>'[1]Master Data'!AK128/1000000</f>
        <v>0</v>
      </c>
      <c r="T126">
        <f>'[1]Master Data'!AL128/100</f>
        <v>0</v>
      </c>
      <c r="U126">
        <f>'[1]Master Data'!AM128/1000000</f>
        <v>0</v>
      </c>
    </row>
    <row r="127" spans="1:21" x14ac:dyDescent="0.55000000000000004">
      <c r="A127" s="41" t="s">
        <v>1241</v>
      </c>
      <c r="B127" s="41">
        <v>4.5999999999999999E-2</v>
      </c>
      <c r="C127">
        <f>'[1]Master Data'!S129/100</f>
        <v>2E-3</v>
      </c>
      <c r="D127">
        <f>'[1]Master Data'!T129/1000000</f>
        <v>0</v>
      </c>
      <c r="E127">
        <f>'[1]Master Data'!U129/1000000</f>
        <v>0</v>
      </c>
      <c r="F127">
        <f>'[1]Master Data'!V129/100</f>
        <v>0</v>
      </c>
      <c r="G127">
        <f>'[1]Master Data'!W129/100</f>
        <v>0</v>
      </c>
      <c r="H127">
        <f>'[1]Master Data'!X129/100</f>
        <v>0</v>
      </c>
      <c r="I127">
        <f>'[1]Master Data'!Y129/100</f>
        <v>0</v>
      </c>
      <c r="J127">
        <f>'[1]Master Data'!Z129/100</f>
        <v>0</v>
      </c>
      <c r="K127">
        <f>'[1]Master Data'!AB129/100</f>
        <v>2.9999999999999997E-4</v>
      </c>
      <c r="L127">
        <f>'[1]Master Data'!AC129/1000000</f>
        <v>0</v>
      </c>
      <c r="M127">
        <f>'[1]Master Data'!AD129/1000000</f>
        <v>0</v>
      </c>
      <c r="N127">
        <f>'[1]Master Data'!AE129/1000000</f>
        <v>0</v>
      </c>
      <c r="O127">
        <f>'[1]Master Data'!AF129/100</f>
        <v>0</v>
      </c>
      <c r="P127">
        <f>'[1]Master Data'!AG129/100</f>
        <v>0</v>
      </c>
      <c r="Q127">
        <f>'[1]Master Data'!AH129/100</f>
        <v>0</v>
      </c>
      <c r="R127">
        <f>'[1]Master Data'!AI129/1000000</f>
        <v>0</v>
      </c>
      <c r="S127">
        <f>'[1]Master Data'!AK129/1000000</f>
        <v>0</v>
      </c>
      <c r="T127">
        <f>'[1]Master Data'!AL129/100</f>
        <v>0</v>
      </c>
      <c r="U127">
        <f>'[1]Master Data'!AM129/1000000</f>
        <v>0</v>
      </c>
    </row>
    <row r="128" spans="1:21" x14ac:dyDescent="0.55000000000000004">
      <c r="A128" s="41" t="s">
        <v>1242</v>
      </c>
      <c r="B128" s="41">
        <v>0</v>
      </c>
      <c r="C128">
        <f>'[1]Master Data'!S130/100</f>
        <v>0</v>
      </c>
      <c r="D128">
        <f>'[1]Master Data'!T130/1000000</f>
        <v>0</v>
      </c>
      <c r="E128">
        <f>'[1]Master Data'!U130/1000000</f>
        <v>0</v>
      </c>
      <c r="F128">
        <f>'[1]Master Data'!V130/100</f>
        <v>0</v>
      </c>
      <c r="G128">
        <f>'[1]Master Data'!W130/100</f>
        <v>0</v>
      </c>
      <c r="H128">
        <f>'[1]Master Data'!X130/100</f>
        <v>0</v>
      </c>
      <c r="I128">
        <f>'[1]Master Data'!Y130/100</f>
        <v>0</v>
      </c>
      <c r="J128">
        <f>'[1]Master Data'!Z130/100</f>
        <v>0</v>
      </c>
      <c r="K128">
        <f>'[1]Master Data'!AB130/100</f>
        <v>0</v>
      </c>
      <c r="L128">
        <f>'[1]Master Data'!AC130/1000000</f>
        <v>0</v>
      </c>
      <c r="M128">
        <f>'[1]Master Data'!AD130/1000000</f>
        <v>0</v>
      </c>
      <c r="N128">
        <f>'[1]Master Data'!AE130/1000000</f>
        <v>0</v>
      </c>
      <c r="O128">
        <f>'[1]Master Data'!AF130/100</f>
        <v>0</v>
      </c>
      <c r="P128">
        <f>'[1]Master Data'!AG130/100</f>
        <v>0</v>
      </c>
      <c r="Q128">
        <f>'[1]Master Data'!AH130/100</f>
        <v>0</v>
      </c>
      <c r="R128">
        <f>'[1]Master Data'!AI130/1000000</f>
        <v>0</v>
      </c>
      <c r="S128">
        <f>'[1]Master Data'!AK130/1000000</f>
        <v>0</v>
      </c>
      <c r="T128">
        <f>'[1]Master Data'!AL130/100</f>
        <v>0</v>
      </c>
      <c r="U128">
        <f>'[1]Master Data'!AM130/1000000</f>
        <v>0</v>
      </c>
    </row>
    <row r="129" spans="1:21" x14ac:dyDescent="0.55000000000000004">
      <c r="A129" s="41" t="s">
        <v>1243</v>
      </c>
      <c r="B129" s="41">
        <v>7.000000000000001E-4</v>
      </c>
      <c r="C129">
        <f>'[1]Master Data'!S131/100</f>
        <v>8.9999999999999998E-4</v>
      </c>
      <c r="D129">
        <f>'[1]Master Data'!T131/1000000</f>
        <v>2.0000000000000002E-7</v>
      </c>
      <c r="E129">
        <f>'[1]Master Data'!U131/1000000</f>
        <v>0</v>
      </c>
      <c r="F129">
        <f>'[1]Master Data'!V131/100</f>
        <v>0</v>
      </c>
      <c r="G129">
        <f>'[1]Master Data'!W131/100</f>
        <v>0</v>
      </c>
      <c r="H129">
        <f>'[1]Master Data'!X131/100</f>
        <v>0</v>
      </c>
      <c r="I129">
        <f>'[1]Master Data'!Y131/100</f>
        <v>0</v>
      </c>
      <c r="J129">
        <f>'[1]Master Data'!Z131/100</f>
        <v>0</v>
      </c>
      <c r="K129">
        <f>'[1]Master Data'!AB131/100</f>
        <v>0</v>
      </c>
      <c r="L129">
        <f>'[1]Master Data'!AC131/1000000</f>
        <v>1.1000000000000001E-6</v>
      </c>
      <c r="M129">
        <f>'[1]Master Data'!AD131/1000000</f>
        <v>1.3999999999999999E-6</v>
      </c>
      <c r="N129">
        <f>'[1]Master Data'!AE131/1000000</f>
        <v>1.0000000000000001E-7</v>
      </c>
      <c r="O129">
        <f>'[1]Master Data'!AF131/100</f>
        <v>0</v>
      </c>
      <c r="P129">
        <f>'[1]Master Data'!AG131/100</f>
        <v>0</v>
      </c>
      <c r="Q129">
        <f>'[1]Master Data'!AH131/100</f>
        <v>0</v>
      </c>
      <c r="R129">
        <f>'[1]Master Data'!AI131/1000000</f>
        <v>0</v>
      </c>
      <c r="S129">
        <f>'[1]Master Data'!AK131/1000000</f>
        <v>0</v>
      </c>
      <c r="T129">
        <f>'[1]Master Data'!AL131/100</f>
        <v>0</v>
      </c>
      <c r="U129">
        <f>'[1]Master Data'!AM131/1000000</f>
        <v>0</v>
      </c>
    </row>
    <row r="130" spans="1:21" x14ac:dyDescent="0.55000000000000004">
      <c r="A130" s="41" t="s">
        <v>1244</v>
      </c>
      <c r="B130" s="41">
        <v>0</v>
      </c>
      <c r="C130">
        <f>'[1]Master Data'!S132/100</f>
        <v>0</v>
      </c>
      <c r="D130">
        <f>'[1]Master Data'!T132/1000000</f>
        <v>0</v>
      </c>
      <c r="E130">
        <f>'[1]Master Data'!U132/1000000</f>
        <v>0</v>
      </c>
      <c r="F130">
        <f>'[1]Master Data'!V132/100</f>
        <v>0</v>
      </c>
      <c r="G130">
        <f>'[1]Master Data'!W132/100</f>
        <v>0</v>
      </c>
      <c r="H130">
        <f>'[1]Master Data'!X132/100</f>
        <v>0</v>
      </c>
      <c r="I130">
        <f>'[1]Master Data'!Y132/100</f>
        <v>0</v>
      </c>
      <c r="J130">
        <f>'[1]Master Data'!Z132/100</f>
        <v>0</v>
      </c>
      <c r="K130">
        <f>'[1]Master Data'!AB132/100</f>
        <v>0</v>
      </c>
      <c r="L130">
        <f>'[1]Master Data'!AC132/1000000</f>
        <v>0</v>
      </c>
      <c r="M130">
        <f>'[1]Master Data'!AD132/1000000</f>
        <v>0</v>
      </c>
      <c r="N130">
        <f>'[1]Master Data'!AE132/1000000</f>
        <v>0</v>
      </c>
      <c r="O130">
        <f>'[1]Master Data'!AF132/100</f>
        <v>0</v>
      </c>
      <c r="P130">
        <f>'[1]Master Data'!AG132/100</f>
        <v>0</v>
      </c>
      <c r="Q130">
        <f>'[1]Master Data'!AH132/100</f>
        <v>0</v>
      </c>
      <c r="R130">
        <f>'[1]Master Data'!AI132/1000000</f>
        <v>0</v>
      </c>
      <c r="S130">
        <f>'[1]Master Data'!AK132/1000000</f>
        <v>0</v>
      </c>
      <c r="T130">
        <f>'[1]Master Data'!AL132/100</f>
        <v>0</v>
      </c>
      <c r="U130">
        <f>'[1]Master Data'!AM132/1000000</f>
        <v>0</v>
      </c>
    </row>
    <row r="131" spans="1:21" x14ac:dyDescent="0.55000000000000004">
      <c r="A131" s="41" t="s">
        <v>1245</v>
      </c>
      <c r="B131" s="41">
        <v>0</v>
      </c>
      <c r="C131">
        <f>'[1]Master Data'!S133/100</f>
        <v>0</v>
      </c>
      <c r="D131">
        <f>'[1]Master Data'!T133/1000000</f>
        <v>0</v>
      </c>
      <c r="E131">
        <f>'[1]Master Data'!U133/1000000</f>
        <v>0</v>
      </c>
      <c r="F131">
        <f>'[1]Master Data'!V133/100</f>
        <v>0</v>
      </c>
      <c r="G131">
        <f>'[1]Master Data'!W133/100</f>
        <v>0</v>
      </c>
      <c r="H131">
        <f>'[1]Master Data'!X133/100</f>
        <v>0</v>
      </c>
      <c r="I131">
        <f>'[1]Master Data'!Y133/100</f>
        <v>0</v>
      </c>
      <c r="J131">
        <f>'[1]Master Data'!Z133/100</f>
        <v>0</v>
      </c>
      <c r="K131">
        <f>'[1]Master Data'!AB133/100</f>
        <v>0</v>
      </c>
      <c r="L131">
        <f>'[1]Master Data'!AC133/1000000</f>
        <v>0</v>
      </c>
      <c r="M131">
        <f>'[1]Master Data'!AD133/1000000</f>
        <v>0</v>
      </c>
      <c r="N131">
        <f>'[1]Master Data'!AE133/1000000</f>
        <v>0</v>
      </c>
      <c r="O131">
        <f>'[1]Master Data'!AF133/100</f>
        <v>0</v>
      </c>
      <c r="P131">
        <f>'[1]Master Data'!AG133/100</f>
        <v>0</v>
      </c>
      <c r="Q131">
        <f>'[1]Master Data'!AH133/100</f>
        <v>0</v>
      </c>
      <c r="R131">
        <f>'[1]Master Data'!AI133/1000000</f>
        <v>0</v>
      </c>
      <c r="S131">
        <f>'[1]Master Data'!AK133/1000000</f>
        <v>0</v>
      </c>
      <c r="T131">
        <f>'[1]Master Data'!AL133/100</f>
        <v>0</v>
      </c>
      <c r="U131">
        <f>'[1]Master Data'!AM133/1000000</f>
        <v>0</v>
      </c>
    </row>
    <row r="132" spans="1:21" x14ac:dyDescent="0.55000000000000004">
      <c r="A132" s="41" t="s">
        <v>1246</v>
      </c>
      <c r="B132" s="41">
        <v>0</v>
      </c>
      <c r="C132">
        <f>'[1]Master Data'!S134/100</f>
        <v>0</v>
      </c>
      <c r="D132">
        <f>'[1]Master Data'!T134/1000000</f>
        <v>0</v>
      </c>
      <c r="E132">
        <f>'[1]Master Data'!U134/1000000</f>
        <v>0</v>
      </c>
      <c r="F132">
        <f>'[1]Master Data'!V134/100</f>
        <v>0</v>
      </c>
      <c r="G132">
        <f>'[1]Master Data'!W134/100</f>
        <v>0</v>
      </c>
      <c r="H132">
        <f>'[1]Master Data'!X134/100</f>
        <v>0</v>
      </c>
      <c r="I132">
        <f>'[1]Master Data'!Y134/100</f>
        <v>0</v>
      </c>
      <c r="J132">
        <f>'[1]Master Data'!Z134/100</f>
        <v>0</v>
      </c>
      <c r="K132">
        <f>'[1]Master Data'!AB134/100</f>
        <v>0</v>
      </c>
      <c r="L132">
        <f>'[1]Master Data'!AC134/1000000</f>
        <v>0</v>
      </c>
      <c r="M132">
        <f>'[1]Master Data'!AD134/1000000</f>
        <v>0</v>
      </c>
      <c r="N132">
        <f>'[1]Master Data'!AE134/1000000</f>
        <v>0</v>
      </c>
      <c r="O132">
        <f>'[1]Master Data'!AF134/100</f>
        <v>0</v>
      </c>
      <c r="P132">
        <f>'[1]Master Data'!AG134/100</f>
        <v>0</v>
      </c>
      <c r="Q132">
        <f>'[1]Master Data'!AH134/100</f>
        <v>0</v>
      </c>
      <c r="R132">
        <f>'[1]Master Data'!AI134/1000000</f>
        <v>0</v>
      </c>
      <c r="S132">
        <f>'[1]Master Data'!AK134/1000000</f>
        <v>0</v>
      </c>
      <c r="T132">
        <f>'[1]Master Data'!AL134/100</f>
        <v>0</v>
      </c>
      <c r="U132">
        <f>'[1]Master Data'!AM134/1000000</f>
        <v>0</v>
      </c>
    </row>
    <row r="133" spans="1:21" x14ac:dyDescent="0.55000000000000004">
      <c r="A133" s="41" t="s">
        <v>1247</v>
      </c>
      <c r="B133" s="41">
        <v>0</v>
      </c>
      <c r="C133">
        <f>'[1]Master Data'!S135/100</f>
        <v>0</v>
      </c>
      <c r="D133">
        <f>'[1]Master Data'!T135/1000000</f>
        <v>0</v>
      </c>
      <c r="E133">
        <f>'[1]Master Data'!U135/1000000</f>
        <v>0</v>
      </c>
      <c r="F133">
        <f>'[1]Master Data'!V135/100</f>
        <v>0</v>
      </c>
      <c r="G133">
        <f>'[1]Master Data'!W135/100</f>
        <v>0</v>
      </c>
      <c r="H133">
        <f>'[1]Master Data'!X135/100</f>
        <v>0</v>
      </c>
      <c r="I133">
        <f>'[1]Master Data'!Y135/100</f>
        <v>0</v>
      </c>
      <c r="J133">
        <f>'[1]Master Data'!Z135/100</f>
        <v>0</v>
      </c>
      <c r="K133">
        <f>'[1]Master Data'!AB135/100</f>
        <v>0</v>
      </c>
      <c r="L133">
        <f>'[1]Master Data'!AC135/1000000</f>
        <v>0</v>
      </c>
      <c r="M133">
        <f>'[1]Master Data'!AD135/1000000</f>
        <v>0</v>
      </c>
      <c r="N133">
        <f>'[1]Master Data'!AE135/1000000</f>
        <v>0</v>
      </c>
      <c r="O133">
        <f>'[1]Master Data'!AF135/100</f>
        <v>0</v>
      </c>
      <c r="P133">
        <f>'[1]Master Data'!AG135/100</f>
        <v>0</v>
      </c>
      <c r="Q133">
        <f>'[1]Master Data'!AH135/100</f>
        <v>0</v>
      </c>
      <c r="R133">
        <f>'[1]Master Data'!AI135/1000000</f>
        <v>0</v>
      </c>
      <c r="S133">
        <f>'[1]Master Data'!AK135/1000000</f>
        <v>0</v>
      </c>
      <c r="T133">
        <f>'[1]Master Data'!AL135/100</f>
        <v>0</v>
      </c>
      <c r="U133">
        <f>'[1]Master Data'!AM135/1000000</f>
        <v>0</v>
      </c>
    </row>
    <row r="134" spans="1:21" x14ac:dyDescent="0.55000000000000004">
      <c r="A134" s="41" t="s">
        <v>1248</v>
      </c>
      <c r="B134" s="41">
        <v>0</v>
      </c>
      <c r="C134">
        <f>'[1]Master Data'!S136/100</f>
        <v>0</v>
      </c>
      <c r="D134">
        <f>'[1]Master Data'!T136/1000000</f>
        <v>0</v>
      </c>
      <c r="E134">
        <f>'[1]Master Data'!U136/1000000</f>
        <v>0</v>
      </c>
      <c r="F134">
        <f>'[1]Master Data'!V136/100</f>
        <v>0</v>
      </c>
      <c r="G134">
        <f>'[1]Master Data'!W136/100</f>
        <v>0</v>
      </c>
      <c r="H134">
        <f>'[1]Master Data'!X136/100</f>
        <v>0</v>
      </c>
      <c r="I134">
        <f>'[1]Master Data'!Y136/100</f>
        <v>0</v>
      </c>
      <c r="J134">
        <f>'[1]Master Data'!Z136/100</f>
        <v>0</v>
      </c>
      <c r="K134">
        <f>'[1]Master Data'!AB136/100</f>
        <v>0</v>
      </c>
      <c r="L134">
        <f>'[1]Master Data'!AC136/1000000</f>
        <v>0</v>
      </c>
      <c r="M134">
        <f>'[1]Master Data'!AD136/1000000</f>
        <v>0</v>
      </c>
      <c r="N134">
        <f>'[1]Master Data'!AE136/1000000</f>
        <v>0</v>
      </c>
      <c r="O134">
        <f>'[1]Master Data'!AF136/100</f>
        <v>0</v>
      </c>
      <c r="P134">
        <f>'[1]Master Data'!AG136/100</f>
        <v>0</v>
      </c>
      <c r="Q134">
        <f>'[1]Master Data'!AH136/100</f>
        <v>0</v>
      </c>
      <c r="R134">
        <f>'[1]Master Data'!AI136/1000000</f>
        <v>0</v>
      </c>
      <c r="S134">
        <f>'[1]Master Data'!AK136/1000000</f>
        <v>0</v>
      </c>
      <c r="T134">
        <f>'[1]Master Data'!AL136/100</f>
        <v>0</v>
      </c>
      <c r="U134">
        <f>'[1]Master Data'!AM136/1000000</f>
        <v>0</v>
      </c>
    </row>
    <row r="135" spans="1:21" x14ac:dyDescent="0.55000000000000004">
      <c r="A135" s="41" t="s">
        <v>1249</v>
      </c>
      <c r="B135" s="41">
        <v>0</v>
      </c>
      <c r="C135">
        <f>'[1]Master Data'!S137/100</f>
        <v>0</v>
      </c>
      <c r="D135">
        <f>'[1]Master Data'!T137/1000000</f>
        <v>0</v>
      </c>
      <c r="E135">
        <f>'[1]Master Data'!U137/1000000</f>
        <v>0</v>
      </c>
      <c r="F135">
        <f>'[1]Master Data'!V137/100</f>
        <v>0</v>
      </c>
      <c r="G135">
        <f>'[1]Master Data'!W137/100</f>
        <v>0</v>
      </c>
      <c r="H135">
        <f>'[1]Master Data'!X137/100</f>
        <v>0</v>
      </c>
      <c r="I135">
        <f>'[1]Master Data'!Y137/100</f>
        <v>0</v>
      </c>
      <c r="J135">
        <f>'[1]Master Data'!Z137/100</f>
        <v>0</v>
      </c>
      <c r="K135">
        <f>'[1]Master Data'!AB137/100</f>
        <v>0</v>
      </c>
      <c r="L135">
        <f>'[1]Master Data'!AC137/1000000</f>
        <v>0</v>
      </c>
      <c r="M135">
        <f>'[1]Master Data'!AD137/1000000</f>
        <v>0</v>
      </c>
      <c r="N135">
        <f>'[1]Master Data'!AE137/1000000</f>
        <v>0</v>
      </c>
      <c r="O135">
        <f>'[1]Master Data'!AF137/100</f>
        <v>0</v>
      </c>
      <c r="P135">
        <f>'[1]Master Data'!AG137/100</f>
        <v>0</v>
      </c>
      <c r="Q135">
        <f>'[1]Master Data'!AH137/100</f>
        <v>0</v>
      </c>
      <c r="R135">
        <f>'[1]Master Data'!AI137/1000000</f>
        <v>0</v>
      </c>
      <c r="S135">
        <f>'[1]Master Data'!AK137/1000000</f>
        <v>0</v>
      </c>
      <c r="T135">
        <f>'[1]Master Data'!AL137/100</f>
        <v>0</v>
      </c>
      <c r="U135">
        <f>'[1]Master Data'!AM137/1000000</f>
        <v>0</v>
      </c>
    </row>
    <row r="136" spans="1:21" x14ac:dyDescent="0.55000000000000004">
      <c r="A136" s="41" t="s">
        <v>1250</v>
      </c>
      <c r="B136" s="41">
        <v>0</v>
      </c>
      <c r="C136">
        <f>'[1]Master Data'!S138/100</f>
        <v>0</v>
      </c>
      <c r="D136">
        <f>'[1]Master Data'!T138/1000000</f>
        <v>0</v>
      </c>
      <c r="E136">
        <f>'[1]Master Data'!U138/1000000</f>
        <v>0</v>
      </c>
      <c r="F136">
        <f>'[1]Master Data'!V138/100</f>
        <v>0</v>
      </c>
      <c r="G136">
        <f>'[1]Master Data'!W138/100</f>
        <v>0</v>
      </c>
      <c r="H136">
        <f>'[1]Master Data'!X138/100</f>
        <v>0</v>
      </c>
      <c r="I136">
        <f>'[1]Master Data'!Y138/100</f>
        <v>0</v>
      </c>
      <c r="J136">
        <f>'[1]Master Data'!Z138/100</f>
        <v>0</v>
      </c>
      <c r="K136">
        <f>'[1]Master Data'!AB138/100</f>
        <v>0</v>
      </c>
      <c r="L136">
        <f>'[1]Master Data'!AC138/1000000</f>
        <v>0</v>
      </c>
      <c r="M136">
        <f>'[1]Master Data'!AD138/1000000</f>
        <v>0</v>
      </c>
      <c r="N136">
        <f>'[1]Master Data'!AE138/1000000</f>
        <v>0</v>
      </c>
      <c r="O136">
        <f>'[1]Master Data'!AF138/100</f>
        <v>0</v>
      </c>
      <c r="P136">
        <f>'[1]Master Data'!AG138/100</f>
        <v>0</v>
      </c>
      <c r="Q136">
        <f>'[1]Master Data'!AH138/100</f>
        <v>0</v>
      </c>
      <c r="R136">
        <f>'[1]Master Data'!AI138/1000000</f>
        <v>0</v>
      </c>
      <c r="S136">
        <f>'[1]Master Data'!AK138/1000000</f>
        <v>0</v>
      </c>
      <c r="T136">
        <f>'[1]Master Data'!AL138/100</f>
        <v>0</v>
      </c>
      <c r="U136">
        <f>'[1]Master Data'!AM138/1000000</f>
        <v>0</v>
      </c>
    </row>
    <row r="137" spans="1:21" x14ac:dyDescent="0.55000000000000004">
      <c r="A137" s="41" t="s">
        <v>1251</v>
      </c>
      <c r="B137" s="41">
        <v>0</v>
      </c>
      <c r="C137">
        <f>'[1]Master Data'!S139/100</f>
        <v>0</v>
      </c>
      <c r="D137">
        <f>'[1]Master Data'!T139/1000000</f>
        <v>0</v>
      </c>
      <c r="E137">
        <f>'[1]Master Data'!U139/1000000</f>
        <v>0</v>
      </c>
      <c r="F137">
        <f>'[1]Master Data'!V139/100</f>
        <v>0</v>
      </c>
      <c r="G137">
        <f>'[1]Master Data'!W139/100</f>
        <v>0</v>
      </c>
      <c r="H137">
        <f>'[1]Master Data'!X139/100</f>
        <v>0</v>
      </c>
      <c r="I137">
        <f>'[1]Master Data'!Y139/100</f>
        <v>0</v>
      </c>
      <c r="J137">
        <f>'[1]Master Data'!Z139/100</f>
        <v>0</v>
      </c>
      <c r="K137">
        <f>'[1]Master Data'!AB139/100</f>
        <v>0</v>
      </c>
      <c r="L137">
        <f>'[1]Master Data'!AC139/1000000</f>
        <v>0</v>
      </c>
      <c r="M137">
        <f>'[1]Master Data'!AD139/1000000</f>
        <v>0</v>
      </c>
      <c r="N137">
        <f>'[1]Master Data'!AE139/1000000</f>
        <v>0</v>
      </c>
      <c r="O137">
        <f>'[1]Master Data'!AF139/100</f>
        <v>0</v>
      </c>
      <c r="P137">
        <f>'[1]Master Data'!AG139/100</f>
        <v>0</v>
      </c>
      <c r="Q137">
        <f>'[1]Master Data'!AH139/100</f>
        <v>0</v>
      </c>
      <c r="R137">
        <f>'[1]Master Data'!AI139/1000000</f>
        <v>0</v>
      </c>
      <c r="S137">
        <f>'[1]Master Data'!AK139/1000000</f>
        <v>0</v>
      </c>
      <c r="T137">
        <f>'[1]Master Data'!AL139/100</f>
        <v>0</v>
      </c>
      <c r="U137">
        <f>'[1]Master Data'!AM139/1000000</f>
        <v>0</v>
      </c>
    </row>
    <row r="138" spans="1:21" x14ac:dyDescent="0.55000000000000004">
      <c r="A138" s="41" t="s">
        <v>1252</v>
      </c>
      <c r="B138" s="41">
        <v>0</v>
      </c>
      <c r="C138">
        <f>'[1]Master Data'!S140/100</f>
        <v>0</v>
      </c>
      <c r="D138">
        <f>'[1]Master Data'!T140/1000000</f>
        <v>0</v>
      </c>
      <c r="E138">
        <f>'[1]Master Data'!U140/1000000</f>
        <v>0</v>
      </c>
      <c r="F138">
        <f>'[1]Master Data'!V140/100</f>
        <v>0</v>
      </c>
      <c r="G138">
        <f>'[1]Master Data'!W140/100</f>
        <v>0</v>
      </c>
      <c r="H138">
        <f>'[1]Master Data'!X140/100</f>
        <v>0</v>
      </c>
      <c r="I138">
        <f>'[1]Master Data'!Y140/100</f>
        <v>0</v>
      </c>
      <c r="J138">
        <f>'[1]Master Data'!Z140/100</f>
        <v>0</v>
      </c>
      <c r="K138">
        <f>'[1]Master Data'!AB140/100</f>
        <v>0</v>
      </c>
      <c r="L138">
        <f>'[1]Master Data'!AC140/1000000</f>
        <v>0</v>
      </c>
      <c r="M138">
        <f>'[1]Master Data'!AD140/1000000</f>
        <v>0</v>
      </c>
      <c r="N138">
        <f>'[1]Master Data'!AE140/1000000</f>
        <v>0</v>
      </c>
      <c r="O138">
        <f>'[1]Master Data'!AF140/100</f>
        <v>0</v>
      </c>
      <c r="P138">
        <f>'[1]Master Data'!AG140/100</f>
        <v>0</v>
      </c>
      <c r="Q138">
        <f>'[1]Master Data'!AH140/100</f>
        <v>0</v>
      </c>
      <c r="R138">
        <f>'[1]Master Data'!AI140/1000000</f>
        <v>0</v>
      </c>
      <c r="S138">
        <f>'[1]Master Data'!AK140/1000000</f>
        <v>0</v>
      </c>
      <c r="T138">
        <f>'[1]Master Data'!AL140/100</f>
        <v>0</v>
      </c>
      <c r="U138">
        <f>'[1]Master Data'!AM140/1000000</f>
        <v>0</v>
      </c>
    </row>
    <row r="139" spans="1:21" x14ac:dyDescent="0.55000000000000004">
      <c r="A139" s="41" t="s">
        <v>1253</v>
      </c>
      <c r="B139" s="41">
        <v>0</v>
      </c>
      <c r="C139">
        <f>'[1]Master Data'!S141/100</f>
        <v>0</v>
      </c>
      <c r="D139">
        <f>'[1]Master Data'!T141/1000000</f>
        <v>0</v>
      </c>
      <c r="E139">
        <f>'[1]Master Data'!U141/1000000</f>
        <v>0</v>
      </c>
      <c r="F139">
        <f>'[1]Master Data'!V141/100</f>
        <v>0</v>
      </c>
      <c r="G139">
        <f>'[1]Master Data'!W141/100</f>
        <v>0</v>
      </c>
      <c r="H139">
        <f>'[1]Master Data'!X141/100</f>
        <v>0</v>
      </c>
      <c r="I139">
        <f>'[1]Master Data'!Y141/100</f>
        <v>0</v>
      </c>
      <c r="J139">
        <f>'[1]Master Data'!Z141/100</f>
        <v>0</v>
      </c>
      <c r="K139">
        <f>'[1]Master Data'!AB141/100</f>
        <v>0</v>
      </c>
      <c r="L139">
        <f>'[1]Master Data'!AC141/1000000</f>
        <v>0</v>
      </c>
      <c r="M139">
        <f>'[1]Master Data'!AD141/1000000</f>
        <v>0</v>
      </c>
      <c r="N139">
        <f>'[1]Master Data'!AE141/1000000</f>
        <v>0</v>
      </c>
      <c r="O139">
        <f>'[1]Master Data'!AF141/100</f>
        <v>0</v>
      </c>
      <c r="P139">
        <f>'[1]Master Data'!AG141/100</f>
        <v>0</v>
      </c>
      <c r="Q139">
        <f>'[1]Master Data'!AH141/100</f>
        <v>0</v>
      </c>
      <c r="R139">
        <f>'[1]Master Data'!AI141/1000000</f>
        <v>0</v>
      </c>
      <c r="S139">
        <f>'[1]Master Data'!AK141/1000000</f>
        <v>0</v>
      </c>
      <c r="T139">
        <f>'[1]Master Data'!AL141/100</f>
        <v>0</v>
      </c>
      <c r="U139">
        <f>'[1]Master Data'!AM141/1000000</f>
        <v>0</v>
      </c>
    </row>
    <row r="140" spans="1:21" x14ac:dyDescent="0.55000000000000004">
      <c r="A140" s="41" t="s">
        <v>1254</v>
      </c>
      <c r="B140" s="41">
        <v>0</v>
      </c>
      <c r="C140">
        <f>'[1]Master Data'!S142/100</f>
        <v>0</v>
      </c>
      <c r="D140">
        <f>'[1]Master Data'!T142/1000000</f>
        <v>0</v>
      </c>
      <c r="E140">
        <f>'[1]Master Data'!U142/1000000</f>
        <v>0</v>
      </c>
      <c r="F140">
        <f>'[1]Master Data'!V142/100</f>
        <v>0</v>
      </c>
      <c r="G140">
        <f>'[1]Master Data'!W142/100</f>
        <v>0</v>
      </c>
      <c r="H140">
        <f>'[1]Master Data'!X142/100</f>
        <v>0</v>
      </c>
      <c r="I140">
        <f>'[1]Master Data'!Y142/100</f>
        <v>0</v>
      </c>
      <c r="J140">
        <f>'[1]Master Data'!Z142/100</f>
        <v>0</v>
      </c>
      <c r="K140">
        <f>'[1]Master Data'!AB142/100</f>
        <v>0</v>
      </c>
      <c r="L140">
        <f>'[1]Master Data'!AC142/1000000</f>
        <v>0</v>
      </c>
      <c r="M140">
        <f>'[1]Master Data'!AD142/1000000</f>
        <v>0</v>
      </c>
      <c r="N140">
        <f>'[1]Master Data'!AE142/1000000</f>
        <v>0</v>
      </c>
      <c r="O140">
        <f>'[1]Master Data'!AF142/100</f>
        <v>0</v>
      </c>
      <c r="P140">
        <f>'[1]Master Data'!AG142/100</f>
        <v>0</v>
      </c>
      <c r="Q140">
        <f>'[1]Master Data'!AH142/100</f>
        <v>0</v>
      </c>
      <c r="R140">
        <f>'[1]Master Data'!AI142/1000000</f>
        <v>0</v>
      </c>
      <c r="S140">
        <f>'[1]Master Data'!AK142/1000000</f>
        <v>0</v>
      </c>
      <c r="T140">
        <f>'[1]Master Data'!AL142/100</f>
        <v>0</v>
      </c>
      <c r="U140">
        <f>'[1]Master Data'!AM142/1000000</f>
        <v>0</v>
      </c>
    </row>
    <row r="141" spans="1:21" x14ac:dyDescent="0.55000000000000004">
      <c r="A141" s="41" t="s">
        <v>1255</v>
      </c>
      <c r="B141" s="41">
        <v>0</v>
      </c>
      <c r="C141">
        <f>'[1]Master Data'!S143/100</f>
        <v>0</v>
      </c>
      <c r="D141">
        <f>'[1]Master Data'!T143/1000000</f>
        <v>0</v>
      </c>
      <c r="E141">
        <f>'[1]Master Data'!U143/1000000</f>
        <v>0</v>
      </c>
      <c r="F141">
        <f>'[1]Master Data'!V143/100</f>
        <v>0</v>
      </c>
      <c r="G141">
        <f>'[1]Master Data'!W143/100</f>
        <v>0</v>
      </c>
      <c r="H141">
        <f>'[1]Master Data'!X143/100</f>
        <v>0</v>
      </c>
      <c r="I141">
        <f>'[1]Master Data'!Y143/100</f>
        <v>0</v>
      </c>
      <c r="J141">
        <f>'[1]Master Data'!Z143/100</f>
        <v>0</v>
      </c>
      <c r="K141">
        <f>'[1]Master Data'!AB143/100</f>
        <v>0</v>
      </c>
      <c r="L141">
        <f>'[1]Master Data'!AC143/1000000</f>
        <v>0</v>
      </c>
      <c r="M141">
        <f>'[1]Master Data'!AD143/1000000</f>
        <v>0</v>
      </c>
      <c r="N141">
        <f>'[1]Master Data'!AE143/1000000</f>
        <v>0</v>
      </c>
      <c r="O141">
        <f>'[1]Master Data'!AF143/100</f>
        <v>0</v>
      </c>
      <c r="P141">
        <f>'[1]Master Data'!AG143/100</f>
        <v>0</v>
      </c>
      <c r="Q141">
        <f>'[1]Master Data'!AH143/100</f>
        <v>0</v>
      </c>
      <c r="R141">
        <f>'[1]Master Data'!AI143/1000000</f>
        <v>0</v>
      </c>
      <c r="S141">
        <f>'[1]Master Data'!AK143/1000000</f>
        <v>0</v>
      </c>
      <c r="T141">
        <f>'[1]Master Data'!AL143/100</f>
        <v>0</v>
      </c>
      <c r="U141">
        <f>'[1]Master Data'!AM143/1000000</f>
        <v>0</v>
      </c>
    </row>
    <row r="142" spans="1:21" x14ac:dyDescent="0.55000000000000004">
      <c r="A142" s="41" t="s">
        <v>1256</v>
      </c>
      <c r="B142" s="41">
        <v>0</v>
      </c>
      <c r="C142">
        <f>'[1]Master Data'!S144/100</f>
        <v>0</v>
      </c>
      <c r="D142">
        <f>'[1]Master Data'!T144/1000000</f>
        <v>0</v>
      </c>
      <c r="E142">
        <f>'[1]Master Data'!U144/1000000</f>
        <v>0</v>
      </c>
      <c r="F142">
        <f>'[1]Master Data'!V144/100</f>
        <v>0</v>
      </c>
      <c r="G142">
        <f>'[1]Master Data'!W144/100</f>
        <v>0</v>
      </c>
      <c r="H142">
        <f>'[1]Master Data'!X144/100</f>
        <v>0</v>
      </c>
      <c r="I142">
        <f>'[1]Master Data'!Y144/100</f>
        <v>0</v>
      </c>
      <c r="J142">
        <f>'[1]Master Data'!Z144/100</f>
        <v>0</v>
      </c>
      <c r="K142">
        <f>'[1]Master Data'!AB144/100</f>
        <v>0</v>
      </c>
      <c r="L142">
        <f>'[1]Master Data'!AC144/1000000</f>
        <v>0</v>
      </c>
      <c r="M142">
        <f>'[1]Master Data'!AD144/1000000</f>
        <v>0</v>
      </c>
      <c r="N142">
        <f>'[1]Master Data'!AE144/1000000</f>
        <v>0</v>
      </c>
      <c r="O142">
        <f>'[1]Master Data'!AF144/100</f>
        <v>0</v>
      </c>
      <c r="P142">
        <f>'[1]Master Data'!AG144/100</f>
        <v>0</v>
      </c>
      <c r="Q142">
        <f>'[1]Master Data'!AH144/100</f>
        <v>0</v>
      </c>
      <c r="R142">
        <f>'[1]Master Data'!AI144/1000000</f>
        <v>0</v>
      </c>
      <c r="S142">
        <f>'[1]Master Data'!AK144/1000000</f>
        <v>0</v>
      </c>
      <c r="T142">
        <f>'[1]Master Data'!AL144/100</f>
        <v>0</v>
      </c>
      <c r="U142">
        <f>'[1]Master Data'!AM144/1000000</f>
        <v>0</v>
      </c>
    </row>
    <row r="143" spans="1:21" x14ac:dyDescent="0.55000000000000004">
      <c r="A143" s="41" t="s">
        <v>1257</v>
      </c>
      <c r="B143" s="41">
        <v>0</v>
      </c>
      <c r="C143">
        <f>'[1]Master Data'!S145/100</f>
        <v>0</v>
      </c>
      <c r="D143">
        <f>'[1]Master Data'!T145/1000000</f>
        <v>0</v>
      </c>
      <c r="E143">
        <f>'[1]Master Data'!U145/1000000</f>
        <v>0</v>
      </c>
      <c r="F143">
        <f>'[1]Master Data'!V145/100</f>
        <v>0</v>
      </c>
      <c r="G143">
        <f>'[1]Master Data'!W145/100</f>
        <v>0</v>
      </c>
      <c r="H143">
        <f>'[1]Master Data'!X145/100</f>
        <v>0</v>
      </c>
      <c r="I143">
        <f>'[1]Master Data'!Y145/100</f>
        <v>0</v>
      </c>
      <c r="J143">
        <f>'[1]Master Data'!Z145/100</f>
        <v>0</v>
      </c>
      <c r="K143">
        <f>'[1]Master Data'!AB145/100</f>
        <v>0</v>
      </c>
      <c r="L143">
        <f>'[1]Master Data'!AC145/1000000</f>
        <v>0</v>
      </c>
      <c r="M143">
        <f>'[1]Master Data'!AD145/1000000</f>
        <v>0</v>
      </c>
      <c r="N143">
        <f>'[1]Master Data'!AE145/1000000</f>
        <v>0</v>
      </c>
      <c r="O143">
        <f>'[1]Master Data'!AF145/100</f>
        <v>0</v>
      </c>
      <c r="P143">
        <f>'[1]Master Data'!AG145/100</f>
        <v>0</v>
      </c>
      <c r="Q143">
        <f>'[1]Master Data'!AH145/100</f>
        <v>0</v>
      </c>
      <c r="R143">
        <f>'[1]Master Data'!AI145/1000000</f>
        <v>0</v>
      </c>
      <c r="S143">
        <f>'[1]Master Data'!AK145/1000000</f>
        <v>0</v>
      </c>
      <c r="T143">
        <f>'[1]Master Data'!AL145/100</f>
        <v>0</v>
      </c>
      <c r="U143">
        <f>'[1]Master Data'!AM145/1000000</f>
        <v>0</v>
      </c>
    </row>
    <row r="144" spans="1:21" x14ac:dyDescent="0.55000000000000004">
      <c r="A144" s="41" t="s">
        <v>1258</v>
      </c>
      <c r="B144" s="41">
        <v>0</v>
      </c>
      <c r="C144">
        <f>'[1]Master Data'!S146/100</f>
        <v>0</v>
      </c>
      <c r="D144">
        <f>'[1]Master Data'!T146/1000000</f>
        <v>0</v>
      </c>
      <c r="E144">
        <f>'[1]Master Data'!U146/1000000</f>
        <v>0</v>
      </c>
      <c r="F144">
        <f>'[1]Master Data'!V146/100</f>
        <v>0</v>
      </c>
      <c r="G144">
        <f>'[1]Master Data'!W146/100</f>
        <v>0</v>
      </c>
      <c r="H144">
        <f>'[1]Master Data'!X146/100</f>
        <v>0</v>
      </c>
      <c r="I144">
        <f>'[1]Master Data'!Y146/100</f>
        <v>0</v>
      </c>
      <c r="J144">
        <f>'[1]Master Data'!Z146/100</f>
        <v>0</v>
      </c>
      <c r="K144">
        <f>'[1]Master Data'!AB146/100</f>
        <v>0</v>
      </c>
      <c r="L144">
        <f>'[1]Master Data'!AC146/1000000</f>
        <v>0</v>
      </c>
      <c r="M144">
        <f>'[1]Master Data'!AD146/1000000</f>
        <v>0</v>
      </c>
      <c r="N144">
        <f>'[1]Master Data'!AE146/1000000</f>
        <v>0</v>
      </c>
      <c r="O144">
        <f>'[1]Master Data'!AF146/100</f>
        <v>0</v>
      </c>
      <c r="P144">
        <f>'[1]Master Data'!AG146/100</f>
        <v>0</v>
      </c>
      <c r="Q144">
        <f>'[1]Master Data'!AH146/100</f>
        <v>0</v>
      </c>
      <c r="R144">
        <f>'[1]Master Data'!AI146/1000000</f>
        <v>0</v>
      </c>
      <c r="S144">
        <f>'[1]Master Data'!AK146/1000000</f>
        <v>0</v>
      </c>
      <c r="T144">
        <f>'[1]Master Data'!AL146/100</f>
        <v>0</v>
      </c>
      <c r="U144">
        <f>'[1]Master Data'!AM146/1000000</f>
        <v>0</v>
      </c>
    </row>
    <row r="145" spans="1:21" x14ac:dyDescent="0.55000000000000004">
      <c r="A145" s="41" t="s">
        <v>1259</v>
      </c>
      <c r="B145" s="41">
        <v>0</v>
      </c>
      <c r="C145">
        <f>'[1]Master Data'!S147/100</f>
        <v>0</v>
      </c>
      <c r="D145">
        <f>'[1]Master Data'!T147/1000000</f>
        <v>0</v>
      </c>
      <c r="E145">
        <f>'[1]Master Data'!U147/1000000</f>
        <v>0</v>
      </c>
      <c r="F145">
        <f>'[1]Master Data'!V147/100</f>
        <v>0</v>
      </c>
      <c r="G145">
        <f>'[1]Master Data'!W147/100</f>
        <v>0</v>
      </c>
      <c r="H145">
        <f>'[1]Master Data'!X147/100</f>
        <v>0</v>
      </c>
      <c r="I145">
        <f>'[1]Master Data'!Y147/100</f>
        <v>0</v>
      </c>
      <c r="J145">
        <f>'[1]Master Data'!Z147/100</f>
        <v>0</v>
      </c>
      <c r="K145">
        <f>'[1]Master Data'!AB147/100</f>
        <v>0</v>
      </c>
      <c r="L145">
        <f>'[1]Master Data'!AC147/1000000</f>
        <v>0</v>
      </c>
      <c r="M145">
        <f>'[1]Master Data'!AD147/1000000</f>
        <v>0</v>
      </c>
      <c r="N145">
        <f>'[1]Master Data'!AE147/1000000</f>
        <v>0</v>
      </c>
      <c r="O145">
        <f>'[1]Master Data'!AF147/100</f>
        <v>0</v>
      </c>
      <c r="P145">
        <f>'[1]Master Data'!AG147/100</f>
        <v>0</v>
      </c>
      <c r="Q145">
        <f>'[1]Master Data'!AH147/100</f>
        <v>0</v>
      </c>
      <c r="R145">
        <f>'[1]Master Data'!AI147/1000000</f>
        <v>0</v>
      </c>
      <c r="S145">
        <f>'[1]Master Data'!AK147/1000000</f>
        <v>0</v>
      </c>
      <c r="T145">
        <f>'[1]Master Data'!AL147/100</f>
        <v>0</v>
      </c>
      <c r="U145">
        <f>'[1]Master Data'!AM147/1000000</f>
        <v>0</v>
      </c>
    </row>
    <row r="146" spans="1:21" x14ac:dyDescent="0.55000000000000004">
      <c r="A146" s="41" t="s">
        <v>1260</v>
      </c>
      <c r="B146" s="41">
        <v>0</v>
      </c>
      <c r="C146">
        <f>'[1]Master Data'!S148/100</f>
        <v>0</v>
      </c>
      <c r="D146">
        <f>'[1]Master Data'!T148/1000000</f>
        <v>0</v>
      </c>
      <c r="E146">
        <f>'[1]Master Data'!U148/1000000</f>
        <v>0</v>
      </c>
      <c r="F146">
        <f>'[1]Master Data'!V148/100</f>
        <v>0</v>
      </c>
      <c r="G146">
        <f>'[1]Master Data'!W148/100</f>
        <v>0</v>
      </c>
      <c r="H146">
        <f>'[1]Master Data'!X148/100</f>
        <v>0</v>
      </c>
      <c r="I146">
        <f>'[1]Master Data'!Y148/100</f>
        <v>0</v>
      </c>
      <c r="J146">
        <f>'[1]Master Data'!Z148/100</f>
        <v>0</v>
      </c>
      <c r="K146">
        <f>'[1]Master Data'!AB148/100</f>
        <v>0</v>
      </c>
      <c r="L146">
        <f>'[1]Master Data'!AC148/1000000</f>
        <v>0</v>
      </c>
      <c r="M146">
        <f>'[1]Master Data'!AD148/1000000</f>
        <v>0</v>
      </c>
      <c r="N146">
        <f>'[1]Master Data'!AE148/1000000</f>
        <v>0</v>
      </c>
      <c r="O146">
        <f>'[1]Master Data'!AF148/100</f>
        <v>0</v>
      </c>
      <c r="P146">
        <f>'[1]Master Data'!AG148/100</f>
        <v>0</v>
      </c>
      <c r="Q146">
        <f>'[1]Master Data'!AH148/100</f>
        <v>0</v>
      </c>
      <c r="R146">
        <f>'[1]Master Data'!AI148/1000000</f>
        <v>0</v>
      </c>
      <c r="S146">
        <f>'[1]Master Data'!AK148/1000000</f>
        <v>0</v>
      </c>
      <c r="T146">
        <f>'[1]Master Data'!AL148/100</f>
        <v>0</v>
      </c>
      <c r="U146">
        <f>'[1]Master Data'!AM148/1000000</f>
        <v>0</v>
      </c>
    </row>
    <row r="147" spans="1:21" x14ac:dyDescent="0.55000000000000004">
      <c r="A147" s="41" t="s">
        <v>1261</v>
      </c>
      <c r="B147" s="41">
        <v>0</v>
      </c>
      <c r="C147">
        <f>'[1]Master Data'!S149/100</f>
        <v>0</v>
      </c>
      <c r="D147">
        <f>'[1]Master Data'!T149/1000000</f>
        <v>0</v>
      </c>
      <c r="E147">
        <f>'[1]Master Data'!U149/1000000</f>
        <v>0</v>
      </c>
      <c r="F147">
        <f>'[1]Master Data'!V149/100</f>
        <v>0</v>
      </c>
      <c r="G147">
        <f>'[1]Master Data'!W149/100</f>
        <v>0</v>
      </c>
      <c r="H147">
        <f>'[1]Master Data'!X149/100</f>
        <v>0</v>
      </c>
      <c r="I147">
        <f>'[1]Master Data'!Y149/100</f>
        <v>0</v>
      </c>
      <c r="J147">
        <f>'[1]Master Data'!Z149/100</f>
        <v>0</v>
      </c>
      <c r="K147">
        <f>'[1]Master Data'!AB149/100</f>
        <v>0</v>
      </c>
      <c r="L147">
        <f>'[1]Master Data'!AC149/1000000</f>
        <v>0</v>
      </c>
      <c r="M147">
        <f>'[1]Master Data'!AD149/1000000</f>
        <v>0</v>
      </c>
      <c r="N147">
        <f>'[1]Master Data'!AE149/1000000</f>
        <v>0</v>
      </c>
      <c r="O147">
        <f>'[1]Master Data'!AF149/100</f>
        <v>0</v>
      </c>
      <c r="P147">
        <f>'[1]Master Data'!AG149/100</f>
        <v>0</v>
      </c>
      <c r="Q147">
        <f>'[1]Master Data'!AH149/100</f>
        <v>0</v>
      </c>
      <c r="R147">
        <f>'[1]Master Data'!AI149/1000000</f>
        <v>0</v>
      </c>
      <c r="S147">
        <f>'[1]Master Data'!AK149/1000000</f>
        <v>0</v>
      </c>
      <c r="T147">
        <f>'[1]Master Data'!AL149/100</f>
        <v>0</v>
      </c>
      <c r="U147">
        <f>'[1]Master Data'!AM149/1000000</f>
        <v>0</v>
      </c>
    </row>
    <row r="148" spans="1:21" x14ac:dyDescent="0.55000000000000004">
      <c r="A148" s="41" t="s">
        <v>1262</v>
      </c>
      <c r="B148" s="41">
        <v>0</v>
      </c>
      <c r="C148">
        <f>'[1]Master Data'!S150/100</f>
        <v>0</v>
      </c>
      <c r="D148">
        <f>'[1]Master Data'!T150/1000000</f>
        <v>0</v>
      </c>
      <c r="E148">
        <f>'[1]Master Data'!U150/1000000</f>
        <v>0</v>
      </c>
      <c r="F148">
        <f>'[1]Master Data'!V150/100</f>
        <v>0</v>
      </c>
      <c r="G148">
        <f>'[1]Master Data'!W150/100</f>
        <v>0</v>
      </c>
      <c r="H148">
        <f>'[1]Master Data'!X150/100</f>
        <v>0</v>
      </c>
      <c r="I148">
        <f>'[1]Master Data'!Y150/100</f>
        <v>0</v>
      </c>
      <c r="J148">
        <f>'[1]Master Data'!Z150/100</f>
        <v>0</v>
      </c>
      <c r="K148">
        <f>'[1]Master Data'!AB150/100</f>
        <v>0</v>
      </c>
      <c r="L148">
        <f>'[1]Master Data'!AC150/1000000</f>
        <v>0</v>
      </c>
      <c r="M148">
        <f>'[1]Master Data'!AD150/1000000</f>
        <v>0</v>
      </c>
      <c r="N148">
        <f>'[1]Master Data'!AE150/1000000</f>
        <v>0</v>
      </c>
      <c r="O148">
        <f>'[1]Master Data'!AF150/100</f>
        <v>0</v>
      </c>
      <c r="P148">
        <f>'[1]Master Data'!AG150/100</f>
        <v>0</v>
      </c>
      <c r="Q148">
        <f>'[1]Master Data'!AH150/100</f>
        <v>0</v>
      </c>
      <c r="R148">
        <f>'[1]Master Data'!AI150/1000000</f>
        <v>0</v>
      </c>
      <c r="S148">
        <f>'[1]Master Data'!AK150/1000000</f>
        <v>0</v>
      </c>
      <c r="T148">
        <f>'[1]Master Data'!AL150/100</f>
        <v>0</v>
      </c>
      <c r="U148">
        <f>'[1]Master Data'!AM150/1000000</f>
        <v>0</v>
      </c>
    </row>
    <row r="149" spans="1:21" x14ac:dyDescent="0.55000000000000004">
      <c r="A149" s="41" t="s">
        <v>1263</v>
      </c>
      <c r="B149" s="41">
        <v>0</v>
      </c>
      <c r="C149">
        <f>'[1]Master Data'!S151/100</f>
        <v>0</v>
      </c>
      <c r="D149">
        <f>'[1]Master Data'!T151/1000000</f>
        <v>0</v>
      </c>
      <c r="E149">
        <f>'[1]Master Data'!U151/1000000</f>
        <v>0</v>
      </c>
      <c r="F149">
        <f>'[1]Master Data'!V151/100</f>
        <v>0</v>
      </c>
      <c r="G149">
        <f>'[1]Master Data'!W151/100</f>
        <v>0</v>
      </c>
      <c r="H149">
        <f>'[1]Master Data'!X151/100</f>
        <v>0</v>
      </c>
      <c r="I149">
        <f>'[1]Master Data'!Y151/100</f>
        <v>0</v>
      </c>
      <c r="J149">
        <f>'[1]Master Data'!Z151/100</f>
        <v>0</v>
      </c>
      <c r="K149">
        <f>'[1]Master Data'!AB151/100</f>
        <v>0</v>
      </c>
      <c r="L149">
        <f>'[1]Master Data'!AC151/1000000</f>
        <v>0</v>
      </c>
      <c r="M149">
        <f>'[1]Master Data'!AD151/1000000</f>
        <v>0</v>
      </c>
      <c r="N149">
        <f>'[1]Master Data'!AE151/1000000</f>
        <v>0</v>
      </c>
      <c r="O149">
        <f>'[1]Master Data'!AF151/100</f>
        <v>0</v>
      </c>
      <c r="P149">
        <f>'[1]Master Data'!AG151/100</f>
        <v>0</v>
      </c>
      <c r="Q149">
        <f>'[1]Master Data'!AH151/100</f>
        <v>0</v>
      </c>
      <c r="R149">
        <f>'[1]Master Data'!AI151/1000000</f>
        <v>0</v>
      </c>
      <c r="S149">
        <f>'[1]Master Data'!AK151/1000000</f>
        <v>0</v>
      </c>
      <c r="T149">
        <f>'[1]Master Data'!AL151/100</f>
        <v>0</v>
      </c>
      <c r="U149">
        <f>'[1]Master Data'!AM151/1000000</f>
        <v>0</v>
      </c>
    </row>
    <row r="150" spans="1:21" x14ac:dyDescent="0.55000000000000004">
      <c r="A150" s="41" t="s">
        <v>1264</v>
      </c>
      <c r="B150" s="41">
        <v>0</v>
      </c>
      <c r="C150">
        <f>'[1]Master Data'!S152/100</f>
        <v>0</v>
      </c>
      <c r="D150">
        <f>'[1]Master Data'!T152/1000000</f>
        <v>0</v>
      </c>
      <c r="E150">
        <f>'[1]Master Data'!U152/1000000</f>
        <v>0</v>
      </c>
      <c r="F150">
        <f>'[1]Master Data'!V152/100</f>
        <v>0</v>
      </c>
      <c r="G150">
        <f>'[1]Master Data'!W152/100</f>
        <v>0</v>
      </c>
      <c r="H150">
        <f>'[1]Master Data'!X152/100</f>
        <v>0</v>
      </c>
      <c r="I150">
        <f>'[1]Master Data'!Y152/100</f>
        <v>0</v>
      </c>
      <c r="J150">
        <f>'[1]Master Data'!Z152/100</f>
        <v>0</v>
      </c>
      <c r="K150">
        <f>'[1]Master Data'!AB152/100</f>
        <v>0</v>
      </c>
      <c r="L150">
        <f>'[1]Master Data'!AC152/1000000</f>
        <v>0</v>
      </c>
      <c r="M150">
        <f>'[1]Master Data'!AD152/1000000</f>
        <v>0</v>
      </c>
      <c r="N150">
        <f>'[1]Master Data'!AE152/1000000</f>
        <v>0</v>
      </c>
      <c r="O150">
        <f>'[1]Master Data'!AF152/100</f>
        <v>0</v>
      </c>
      <c r="P150">
        <f>'[1]Master Data'!AG152/100</f>
        <v>0</v>
      </c>
      <c r="Q150">
        <f>'[1]Master Data'!AH152/100</f>
        <v>0</v>
      </c>
      <c r="R150">
        <f>'[1]Master Data'!AI152/1000000</f>
        <v>0</v>
      </c>
      <c r="S150">
        <f>'[1]Master Data'!AK152/1000000</f>
        <v>0</v>
      </c>
      <c r="T150">
        <f>'[1]Master Data'!AL152/100</f>
        <v>0</v>
      </c>
      <c r="U150">
        <f>'[1]Master Data'!AM152/1000000</f>
        <v>0</v>
      </c>
    </row>
    <row r="151" spans="1:21" x14ac:dyDescent="0.55000000000000004">
      <c r="A151" s="41" t="s">
        <v>1265</v>
      </c>
      <c r="B151" s="41">
        <v>0</v>
      </c>
      <c r="C151">
        <f>'[1]Master Data'!S153/100</f>
        <v>0</v>
      </c>
      <c r="D151">
        <f>'[1]Master Data'!T153/1000000</f>
        <v>0</v>
      </c>
      <c r="E151">
        <f>'[1]Master Data'!U153/1000000</f>
        <v>0</v>
      </c>
      <c r="F151">
        <f>'[1]Master Data'!V153/100</f>
        <v>0</v>
      </c>
      <c r="G151">
        <f>'[1]Master Data'!W153/100</f>
        <v>0</v>
      </c>
      <c r="H151">
        <f>'[1]Master Data'!X153/100</f>
        <v>0</v>
      </c>
      <c r="I151">
        <f>'[1]Master Data'!Y153/100</f>
        <v>0</v>
      </c>
      <c r="J151">
        <f>'[1]Master Data'!Z153/100</f>
        <v>0</v>
      </c>
      <c r="K151">
        <f>'[1]Master Data'!AB153/100</f>
        <v>0</v>
      </c>
      <c r="L151">
        <f>'[1]Master Data'!AC153/1000000</f>
        <v>0</v>
      </c>
      <c r="M151">
        <f>'[1]Master Data'!AD153/1000000</f>
        <v>0</v>
      </c>
      <c r="N151">
        <f>'[1]Master Data'!AE153/1000000</f>
        <v>0</v>
      </c>
      <c r="O151">
        <f>'[1]Master Data'!AF153/100</f>
        <v>0</v>
      </c>
      <c r="P151">
        <f>'[1]Master Data'!AG153/100</f>
        <v>0</v>
      </c>
      <c r="Q151">
        <f>'[1]Master Data'!AH153/100</f>
        <v>0</v>
      </c>
      <c r="R151">
        <f>'[1]Master Data'!AI153/1000000</f>
        <v>0</v>
      </c>
      <c r="S151">
        <f>'[1]Master Data'!AK153/1000000</f>
        <v>0</v>
      </c>
      <c r="T151">
        <f>'[1]Master Data'!AL153/100</f>
        <v>0</v>
      </c>
      <c r="U151">
        <f>'[1]Master Data'!AM153/1000000</f>
        <v>0</v>
      </c>
    </row>
    <row r="152" spans="1:21" x14ac:dyDescent="0.55000000000000004">
      <c r="A152" s="41" t="s">
        <v>1266</v>
      </c>
      <c r="B152" s="41">
        <v>0</v>
      </c>
      <c r="C152">
        <f>'[1]Master Data'!S154/100</f>
        <v>0</v>
      </c>
      <c r="D152">
        <f>'[1]Master Data'!T154/1000000</f>
        <v>0</v>
      </c>
      <c r="E152">
        <f>'[1]Master Data'!U154/1000000</f>
        <v>0</v>
      </c>
      <c r="F152">
        <f>'[1]Master Data'!V154/100</f>
        <v>0</v>
      </c>
      <c r="G152">
        <f>'[1]Master Data'!W154/100</f>
        <v>0</v>
      </c>
      <c r="H152">
        <f>'[1]Master Data'!X154/100</f>
        <v>0</v>
      </c>
      <c r="I152">
        <f>'[1]Master Data'!Y154/100</f>
        <v>0</v>
      </c>
      <c r="J152">
        <f>'[1]Master Data'!Z154/100</f>
        <v>0</v>
      </c>
      <c r="K152">
        <f>'[1]Master Data'!AB154/100</f>
        <v>0</v>
      </c>
      <c r="L152">
        <f>'[1]Master Data'!AC154/1000000</f>
        <v>0</v>
      </c>
      <c r="M152">
        <f>'[1]Master Data'!AD154/1000000</f>
        <v>0</v>
      </c>
      <c r="N152">
        <f>'[1]Master Data'!AE154/1000000</f>
        <v>0</v>
      </c>
      <c r="O152">
        <f>'[1]Master Data'!AF154/100</f>
        <v>0</v>
      </c>
      <c r="P152">
        <f>'[1]Master Data'!AG154/100</f>
        <v>0</v>
      </c>
      <c r="Q152">
        <f>'[1]Master Data'!AH154/100</f>
        <v>0</v>
      </c>
      <c r="R152">
        <f>'[1]Master Data'!AI154/1000000</f>
        <v>0</v>
      </c>
      <c r="S152">
        <f>'[1]Master Data'!AK154/1000000</f>
        <v>0</v>
      </c>
      <c r="T152">
        <f>'[1]Master Data'!AL154/100</f>
        <v>0</v>
      </c>
      <c r="U152">
        <f>'[1]Master Data'!AM154/1000000</f>
        <v>0</v>
      </c>
    </row>
    <row r="153" spans="1:21" x14ac:dyDescent="0.55000000000000004">
      <c r="A153" s="41" t="s">
        <v>1267</v>
      </c>
      <c r="B153" s="41">
        <v>0</v>
      </c>
      <c r="C153">
        <f>'[1]Master Data'!S155/100</f>
        <v>0</v>
      </c>
      <c r="D153">
        <f>'[1]Master Data'!T155/1000000</f>
        <v>0</v>
      </c>
      <c r="E153">
        <f>'[1]Master Data'!U155/1000000</f>
        <v>0</v>
      </c>
      <c r="F153">
        <f>'[1]Master Data'!V155/100</f>
        <v>0</v>
      </c>
      <c r="G153">
        <f>'[1]Master Data'!W155/100</f>
        <v>0</v>
      </c>
      <c r="H153">
        <f>'[1]Master Data'!X155/100</f>
        <v>0</v>
      </c>
      <c r="I153">
        <f>'[1]Master Data'!Y155/100</f>
        <v>0</v>
      </c>
      <c r="J153">
        <f>'[1]Master Data'!Z155/100</f>
        <v>0</v>
      </c>
      <c r="K153">
        <f>'[1]Master Data'!AB155/100</f>
        <v>0</v>
      </c>
      <c r="L153">
        <f>'[1]Master Data'!AC155/1000000</f>
        <v>0</v>
      </c>
      <c r="M153">
        <f>'[1]Master Data'!AD155/1000000</f>
        <v>0</v>
      </c>
      <c r="N153">
        <f>'[1]Master Data'!AE155/1000000</f>
        <v>0</v>
      </c>
      <c r="O153">
        <f>'[1]Master Data'!AF155/100</f>
        <v>0</v>
      </c>
      <c r="P153">
        <f>'[1]Master Data'!AG155/100</f>
        <v>0</v>
      </c>
      <c r="Q153">
        <f>'[1]Master Data'!AH155/100</f>
        <v>0</v>
      </c>
      <c r="R153">
        <f>'[1]Master Data'!AI155/1000000</f>
        <v>0</v>
      </c>
      <c r="S153">
        <f>'[1]Master Data'!AK155/1000000</f>
        <v>0</v>
      </c>
      <c r="T153">
        <f>'[1]Master Data'!AL155/100</f>
        <v>0</v>
      </c>
      <c r="U153">
        <f>'[1]Master Data'!AM155/1000000</f>
        <v>0</v>
      </c>
    </row>
    <row r="154" spans="1:21" x14ac:dyDescent="0.55000000000000004">
      <c r="A154" s="41" t="s">
        <v>1925</v>
      </c>
      <c r="B154" s="41">
        <v>0</v>
      </c>
      <c r="C154">
        <f>'[1]Master Data'!S156/100</f>
        <v>0</v>
      </c>
      <c r="D154">
        <f>'[1]Master Data'!T156/1000000</f>
        <v>0</v>
      </c>
      <c r="E154">
        <f>'[1]Master Data'!U156/1000000</f>
        <v>0</v>
      </c>
      <c r="F154">
        <f>'[1]Master Data'!V156/100</f>
        <v>0</v>
      </c>
      <c r="G154">
        <f>'[1]Master Data'!W156/100</f>
        <v>0</v>
      </c>
      <c r="H154">
        <f>'[1]Master Data'!X156/100</f>
        <v>0</v>
      </c>
      <c r="I154">
        <f>'[1]Master Data'!Y156/100</f>
        <v>0</v>
      </c>
      <c r="J154">
        <f>'[1]Master Data'!Z156/100</f>
        <v>0</v>
      </c>
      <c r="K154">
        <f>'[1]Master Data'!AB156/100</f>
        <v>0</v>
      </c>
      <c r="L154">
        <f>'[1]Master Data'!AC156/1000000</f>
        <v>0</v>
      </c>
      <c r="M154">
        <f>'[1]Master Data'!AD156/1000000</f>
        <v>0</v>
      </c>
      <c r="N154">
        <f>'[1]Master Data'!AE156/1000000</f>
        <v>0</v>
      </c>
      <c r="O154">
        <f>'[1]Master Data'!AF156/100</f>
        <v>0</v>
      </c>
      <c r="P154">
        <f>'[1]Master Data'!AG156/100</f>
        <v>0</v>
      </c>
      <c r="Q154">
        <f>'[1]Master Data'!AH156/100</f>
        <v>0</v>
      </c>
      <c r="R154">
        <f>'[1]Master Data'!AI156/1000000</f>
        <v>0</v>
      </c>
      <c r="S154">
        <f>'[1]Master Data'!AK156/1000000</f>
        <v>0</v>
      </c>
      <c r="T154">
        <f>'[1]Master Data'!AL156/100</f>
        <v>0</v>
      </c>
      <c r="U154">
        <f>'[1]Master Data'!AM156/1000000</f>
        <v>0</v>
      </c>
    </row>
    <row r="155" spans="1:21" x14ac:dyDescent="0.55000000000000004">
      <c r="A155" s="41" t="s">
        <v>1926</v>
      </c>
      <c r="B155" s="41">
        <v>0</v>
      </c>
      <c r="C155">
        <f>'[1]Master Data'!S157/100</f>
        <v>0</v>
      </c>
      <c r="D155">
        <f>'[1]Master Data'!T157/1000000</f>
        <v>0</v>
      </c>
      <c r="E155">
        <f>'[1]Master Data'!U157/1000000</f>
        <v>0</v>
      </c>
      <c r="F155">
        <f>'[1]Master Data'!V157/100</f>
        <v>0</v>
      </c>
      <c r="G155">
        <f>'[1]Master Data'!W157/100</f>
        <v>0</v>
      </c>
      <c r="H155">
        <f>'[1]Master Data'!X157/100</f>
        <v>0</v>
      </c>
      <c r="I155">
        <f>'[1]Master Data'!Y157/100</f>
        <v>0</v>
      </c>
      <c r="J155">
        <f>'[1]Master Data'!Z157/100</f>
        <v>0</v>
      </c>
      <c r="K155">
        <f>'[1]Master Data'!AB157/100</f>
        <v>0</v>
      </c>
      <c r="L155">
        <f>'[1]Master Data'!AC157/1000000</f>
        <v>0</v>
      </c>
      <c r="M155">
        <f>'[1]Master Data'!AD157/1000000</f>
        <v>0</v>
      </c>
      <c r="N155">
        <f>'[1]Master Data'!AE157/1000000</f>
        <v>0</v>
      </c>
      <c r="O155">
        <f>'[1]Master Data'!AF157/100</f>
        <v>0</v>
      </c>
      <c r="P155">
        <f>'[1]Master Data'!AG157/100</f>
        <v>0</v>
      </c>
      <c r="Q155">
        <f>'[1]Master Data'!AH157/100</f>
        <v>0</v>
      </c>
      <c r="R155">
        <f>'[1]Master Data'!AI157/1000000</f>
        <v>0</v>
      </c>
      <c r="S155">
        <f>'[1]Master Data'!AK157/1000000</f>
        <v>0</v>
      </c>
      <c r="T155">
        <f>'[1]Master Data'!AL157/100</f>
        <v>0</v>
      </c>
      <c r="U155">
        <f>'[1]Master Data'!AM157/1000000</f>
        <v>0</v>
      </c>
    </row>
    <row r="156" spans="1:21" x14ac:dyDescent="0.55000000000000004">
      <c r="A156" s="41" t="s">
        <v>1927</v>
      </c>
      <c r="B156" s="41">
        <v>0</v>
      </c>
      <c r="C156">
        <f>'[1]Master Data'!S158/100</f>
        <v>0</v>
      </c>
      <c r="D156">
        <f>'[1]Master Data'!T158/1000000</f>
        <v>0</v>
      </c>
      <c r="E156">
        <f>'[1]Master Data'!U158/1000000</f>
        <v>0</v>
      </c>
      <c r="F156">
        <f>'[1]Master Data'!V158/100</f>
        <v>0</v>
      </c>
      <c r="G156">
        <f>'[1]Master Data'!W158/100</f>
        <v>0</v>
      </c>
      <c r="H156">
        <f>'[1]Master Data'!X158/100</f>
        <v>0</v>
      </c>
      <c r="I156">
        <f>'[1]Master Data'!Y158/100</f>
        <v>0</v>
      </c>
      <c r="J156">
        <f>'[1]Master Data'!Z158/100</f>
        <v>0</v>
      </c>
      <c r="K156">
        <f>'[1]Master Data'!AB158/100</f>
        <v>0</v>
      </c>
      <c r="L156">
        <f>'[1]Master Data'!AC158/1000000</f>
        <v>0</v>
      </c>
      <c r="M156">
        <f>'[1]Master Data'!AD158/1000000</f>
        <v>0</v>
      </c>
      <c r="N156">
        <f>'[1]Master Data'!AE158/1000000</f>
        <v>0</v>
      </c>
      <c r="O156">
        <f>'[1]Master Data'!AF158/100</f>
        <v>0</v>
      </c>
      <c r="P156">
        <f>'[1]Master Data'!AG158/100</f>
        <v>0</v>
      </c>
      <c r="Q156">
        <f>'[1]Master Data'!AH158/100</f>
        <v>0</v>
      </c>
      <c r="R156">
        <f>'[1]Master Data'!AI158/1000000</f>
        <v>0</v>
      </c>
      <c r="S156">
        <f>'[1]Master Data'!AK158/1000000</f>
        <v>0</v>
      </c>
      <c r="T156">
        <f>'[1]Master Data'!AL158/100</f>
        <v>0</v>
      </c>
      <c r="U156">
        <f>'[1]Master Data'!AM158/1000000</f>
        <v>0</v>
      </c>
    </row>
    <row r="157" spans="1:21" x14ac:dyDescent="0.55000000000000004">
      <c r="A157" s="41" t="s">
        <v>1928</v>
      </c>
      <c r="B157" s="41">
        <v>0</v>
      </c>
      <c r="C157">
        <f>'[1]Master Data'!S159/100</f>
        <v>0</v>
      </c>
      <c r="D157">
        <f>'[1]Master Data'!T159/1000000</f>
        <v>0</v>
      </c>
      <c r="E157">
        <f>'[1]Master Data'!U159/1000000</f>
        <v>0</v>
      </c>
      <c r="F157">
        <f>'[1]Master Data'!V159/100</f>
        <v>0</v>
      </c>
      <c r="G157">
        <f>'[1]Master Data'!W159/100</f>
        <v>0</v>
      </c>
      <c r="H157">
        <f>'[1]Master Data'!X159/100</f>
        <v>0</v>
      </c>
      <c r="I157">
        <f>'[1]Master Data'!Y159/100</f>
        <v>0</v>
      </c>
      <c r="J157">
        <f>'[1]Master Data'!Z159/100</f>
        <v>0</v>
      </c>
      <c r="K157">
        <f>'[1]Master Data'!AB159/100</f>
        <v>0</v>
      </c>
      <c r="L157">
        <f>'[1]Master Data'!AC159/1000000</f>
        <v>0</v>
      </c>
      <c r="M157">
        <f>'[1]Master Data'!AD159/1000000</f>
        <v>0</v>
      </c>
      <c r="N157">
        <f>'[1]Master Data'!AE159/1000000</f>
        <v>0</v>
      </c>
      <c r="O157">
        <f>'[1]Master Data'!AF159/100</f>
        <v>0</v>
      </c>
      <c r="P157">
        <f>'[1]Master Data'!AG159/100</f>
        <v>0</v>
      </c>
      <c r="Q157">
        <f>'[1]Master Data'!AH159/100</f>
        <v>0</v>
      </c>
      <c r="R157">
        <f>'[1]Master Data'!AI159/1000000</f>
        <v>0</v>
      </c>
      <c r="S157">
        <f>'[1]Master Data'!AK159/1000000</f>
        <v>0</v>
      </c>
      <c r="T157">
        <f>'[1]Master Data'!AL159/100</f>
        <v>0</v>
      </c>
      <c r="U157">
        <f>'[1]Master Data'!AM159/1000000</f>
        <v>0</v>
      </c>
    </row>
    <row r="158" spans="1:21" x14ac:dyDescent="0.55000000000000004">
      <c r="A158" s="41" t="s">
        <v>1930</v>
      </c>
      <c r="B158" s="41">
        <v>0</v>
      </c>
      <c r="C158">
        <f>'[1]Master Data'!S160/100</f>
        <v>0</v>
      </c>
      <c r="D158">
        <f>'[1]Master Data'!T160/1000000</f>
        <v>0</v>
      </c>
      <c r="E158">
        <f>'[1]Master Data'!U160/1000000</f>
        <v>0</v>
      </c>
      <c r="F158">
        <f>'[1]Master Data'!V160/100</f>
        <v>0</v>
      </c>
      <c r="G158">
        <f>'[1]Master Data'!W160/100</f>
        <v>0</v>
      </c>
      <c r="H158">
        <f>'[1]Master Data'!X160/100</f>
        <v>0</v>
      </c>
      <c r="I158">
        <f>'[1]Master Data'!Y160/100</f>
        <v>0</v>
      </c>
      <c r="J158">
        <f>'[1]Master Data'!Z160/100</f>
        <v>0</v>
      </c>
      <c r="K158">
        <f>'[1]Master Data'!AB160/100</f>
        <v>0</v>
      </c>
      <c r="L158">
        <f>'[1]Master Data'!AC160/1000000</f>
        <v>0</v>
      </c>
      <c r="M158">
        <f>'[1]Master Data'!AD160/1000000</f>
        <v>0</v>
      </c>
      <c r="N158">
        <f>'[1]Master Data'!AE160/1000000</f>
        <v>0</v>
      </c>
      <c r="O158">
        <f>'[1]Master Data'!AF160/100</f>
        <v>0</v>
      </c>
      <c r="P158">
        <f>'[1]Master Data'!AG160/100</f>
        <v>0</v>
      </c>
      <c r="Q158">
        <f>'[1]Master Data'!AH160/100</f>
        <v>0</v>
      </c>
      <c r="R158">
        <f>'[1]Master Data'!AI160/1000000</f>
        <v>0</v>
      </c>
      <c r="S158">
        <f>'[1]Master Data'!AK160/1000000</f>
        <v>0</v>
      </c>
      <c r="T158">
        <f>'[1]Master Data'!AL160/100</f>
        <v>0</v>
      </c>
      <c r="U158">
        <f>'[1]Master Data'!AM160/1000000</f>
        <v>0</v>
      </c>
    </row>
    <row r="159" spans="1:21" x14ac:dyDescent="0.55000000000000004">
      <c r="A159" s="41" t="s">
        <v>1932</v>
      </c>
      <c r="B159" s="41">
        <v>6.0000000000000001E-3</v>
      </c>
      <c r="C159">
        <f>'[1]Master Data'!S161/100</f>
        <v>0</v>
      </c>
      <c r="D159">
        <f>'[1]Master Data'!T161/1000000</f>
        <v>0</v>
      </c>
      <c r="E159">
        <f>'[1]Master Data'!U161/1000000</f>
        <v>0</v>
      </c>
      <c r="F159">
        <f>'[1]Master Data'!V161/100</f>
        <v>0</v>
      </c>
      <c r="G159">
        <f>'[1]Master Data'!W161/100</f>
        <v>0</v>
      </c>
      <c r="H159">
        <f>'[1]Master Data'!X161/100</f>
        <v>0</v>
      </c>
      <c r="I159">
        <f>'[1]Master Data'!Y161/100</f>
        <v>0</v>
      </c>
      <c r="J159">
        <f>'[1]Master Data'!Z161/100</f>
        <v>0</v>
      </c>
      <c r="K159">
        <f>'[1]Master Data'!AB161/100</f>
        <v>0</v>
      </c>
      <c r="L159">
        <f>'[1]Master Data'!AC161/1000000</f>
        <v>0</v>
      </c>
      <c r="M159">
        <f>'[1]Master Data'!AD161/1000000</f>
        <v>0</v>
      </c>
      <c r="N159">
        <f>'[1]Master Data'!AE161/1000000</f>
        <v>0</v>
      </c>
      <c r="O159">
        <f>'[1]Master Data'!AF161/100</f>
        <v>0</v>
      </c>
      <c r="P159">
        <f>'[1]Master Data'!AG161/100</f>
        <v>0</v>
      </c>
      <c r="Q159">
        <f>'[1]Master Data'!AH161/100</f>
        <v>0</v>
      </c>
      <c r="R159">
        <f>'[1]Master Data'!AI161/1000000</f>
        <v>0</v>
      </c>
      <c r="S159">
        <f>'[1]Master Data'!AK161/1000000</f>
        <v>0</v>
      </c>
      <c r="T159">
        <f>'[1]Master Data'!AL161/100</f>
        <v>0</v>
      </c>
      <c r="U159">
        <f>'[1]Master Data'!AM161/1000000</f>
        <v>0</v>
      </c>
    </row>
    <row r="160" spans="1:21" x14ac:dyDescent="0.55000000000000004">
      <c r="A160" s="41" t="s">
        <v>1933</v>
      </c>
      <c r="B160" s="41">
        <v>0</v>
      </c>
      <c r="C160">
        <f>'[1]Master Data'!S162/100</f>
        <v>0</v>
      </c>
      <c r="D160">
        <f>'[1]Master Data'!T162/1000000</f>
        <v>0</v>
      </c>
      <c r="E160">
        <f>'[1]Master Data'!U162/1000000</f>
        <v>0</v>
      </c>
      <c r="F160">
        <f>'[1]Master Data'!V162/100</f>
        <v>0</v>
      </c>
      <c r="G160">
        <f>'[1]Master Data'!W162/100</f>
        <v>0</v>
      </c>
      <c r="H160">
        <f>'[1]Master Data'!X162/100</f>
        <v>0</v>
      </c>
      <c r="I160">
        <f>'[1]Master Data'!Y162/100</f>
        <v>0</v>
      </c>
      <c r="J160">
        <f>'[1]Master Data'!Z162/100</f>
        <v>0</v>
      </c>
      <c r="K160">
        <f>'[1]Master Data'!AB162/100</f>
        <v>0</v>
      </c>
      <c r="L160">
        <f>'[1]Master Data'!AC162/1000000</f>
        <v>0</v>
      </c>
      <c r="M160">
        <f>'[1]Master Data'!AD162/1000000</f>
        <v>0</v>
      </c>
      <c r="N160">
        <f>'[1]Master Data'!AE162/1000000</f>
        <v>0</v>
      </c>
      <c r="O160">
        <f>'[1]Master Data'!AF162/100</f>
        <v>0</v>
      </c>
      <c r="P160">
        <f>'[1]Master Data'!AG162/100</f>
        <v>0</v>
      </c>
      <c r="Q160">
        <f>'[1]Master Data'!AH162/100</f>
        <v>0</v>
      </c>
      <c r="R160">
        <f>'[1]Master Data'!AI162/1000000</f>
        <v>0</v>
      </c>
      <c r="S160">
        <f>'[1]Master Data'!AK162/1000000</f>
        <v>0</v>
      </c>
      <c r="T160">
        <f>'[1]Master Data'!AL162/100</f>
        <v>0</v>
      </c>
      <c r="U160">
        <f>'[1]Master Data'!AM162/1000000</f>
        <v>0</v>
      </c>
    </row>
    <row r="161" spans="1:21" x14ac:dyDescent="0.55000000000000004">
      <c r="A161" s="41" t="s">
        <v>1112</v>
      </c>
      <c r="B161" s="41">
        <v>9.0000000000000011E-3</v>
      </c>
      <c r="C161">
        <f>'[1]Master Data'!S163/100</f>
        <v>0</v>
      </c>
      <c r="D161">
        <f>'[1]Master Data'!T163/1000000</f>
        <v>0</v>
      </c>
      <c r="E161">
        <f>'[1]Master Data'!U163/1000000</f>
        <v>0</v>
      </c>
      <c r="F161">
        <f>'[1]Master Data'!V163/100</f>
        <v>0</v>
      </c>
      <c r="G161">
        <f>'[1]Master Data'!W163/100</f>
        <v>0</v>
      </c>
      <c r="H161">
        <f>'[1]Master Data'!X163/100</f>
        <v>0</v>
      </c>
      <c r="I161">
        <f>'[1]Master Data'!Y163/100</f>
        <v>0</v>
      </c>
      <c r="J161">
        <f>'[1]Master Data'!Z163/100</f>
        <v>0</v>
      </c>
      <c r="K161">
        <f>'[1]Master Data'!AB163/100</f>
        <v>1E-3</v>
      </c>
      <c r="L161">
        <f>'[1]Master Data'!AC163/1000000</f>
        <v>0</v>
      </c>
      <c r="M161">
        <f>'[1]Master Data'!AD163/1000000</f>
        <v>0</v>
      </c>
      <c r="N161">
        <f>'[1]Master Data'!AE163/1000000</f>
        <v>0</v>
      </c>
      <c r="O161">
        <f>'[1]Master Data'!AF163/100</f>
        <v>0</v>
      </c>
      <c r="P161">
        <f>'[1]Master Data'!AG163/100</f>
        <v>0</v>
      </c>
      <c r="Q161">
        <f>'[1]Master Data'!AH163/100</f>
        <v>0</v>
      </c>
      <c r="R161">
        <f>'[1]Master Data'!AI163/1000000</f>
        <v>0</v>
      </c>
      <c r="S161">
        <f>'[1]Master Data'!AK163/1000000</f>
        <v>0</v>
      </c>
      <c r="T161">
        <f>'[1]Master Data'!AL163/100</f>
        <v>0</v>
      </c>
      <c r="U161">
        <f>'[1]Master Data'!AM163/1000000</f>
        <v>0</v>
      </c>
    </row>
    <row r="162" spans="1:21" x14ac:dyDescent="0.55000000000000004">
      <c r="A162" s="41" t="s">
        <v>1113</v>
      </c>
      <c r="B162" s="41">
        <v>0</v>
      </c>
      <c r="C162">
        <f>'[1]Master Data'!S164/100</f>
        <v>0</v>
      </c>
      <c r="D162">
        <f>'[1]Master Data'!T164/1000000</f>
        <v>0</v>
      </c>
      <c r="E162">
        <f>'[1]Master Data'!U164/1000000</f>
        <v>0</v>
      </c>
      <c r="F162">
        <f>'[1]Master Data'!V164/100</f>
        <v>0</v>
      </c>
      <c r="G162">
        <f>'[1]Master Data'!W164/100</f>
        <v>0</v>
      </c>
      <c r="H162">
        <f>'[1]Master Data'!X164/100</f>
        <v>0</v>
      </c>
      <c r="I162">
        <f>'[1]Master Data'!Y164/100</f>
        <v>0</v>
      </c>
      <c r="J162">
        <f>'[1]Master Data'!Z164/100</f>
        <v>0</v>
      </c>
      <c r="K162">
        <f>'[1]Master Data'!AB164/100</f>
        <v>0</v>
      </c>
      <c r="L162">
        <f>'[1]Master Data'!AC164/1000000</f>
        <v>0</v>
      </c>
      <c r="M162">
        <f>'[1]Master Data'!AD164/1000000</f>
        <v>0</v>
      </c>
      <c r="N162">
        <f>'[1]Master Data'!AE164/1000000</f>
        <v>0</v>
      </c>
      <c r="O162">
        <f>'[1]Master Data'!AF164/100</f>
        <v>0</v>
      </c>
      <c r="P162">
        <f>'[1]Master Data'!AG164/100</f>
        <v>0</v>
      </c>
      <c r="Q162">
        <f>'[1]Master Data'!AH164/100</f>
        <v>0</v>
      </c>
      <c r="R162">
        <f>'[1]Master Data'!AI164/1000000</f>
        <v>0</v>
      </c>
      <c r="S162">
        <f>'[1]Master Data'!AK164/1000000</f>
        <v>0</v>
      </c>
      <c r="T162">
        <f>'[1]Master Data'!AL164/100</f>
        <v>0</v>
      </c>
      <c r="U162">
        <f>'[1]Master Data'!AM164/1000000</f>
        <v>0</v>
      </c>
    </row>
    <row r="163" spans="1:21" x14ac:dyDescent="0.55000000000000004">
      <c r="A163" s="41" t="s">
        <v>1114</v>
      </c>
      <c r="B163" s="41">
        <v>0</v>
      </c>
      <c r="C163">
        <f>'[1]Master Data'!S165/100</f>
        <v>0</v>
      </c>
      <c r="D163">
        <f>'[1]Master Data'!T165/1000000</f>
        <v>0</v>
      </c>
      <c r="E163">
        <f>'[1]Master Data'!U165/1000000</f>
        <v>0</v>
      </c>
      <c r="F163">
        <f>'[1]Master Data'!V165/100</f>
        <v>0</v>
      </c>
      <c r="G163">
        <f>'[1]Master Data'!W165/100</f>
        <v>0</v>
      </c>
      <c r="H163">
        <f>'[1]Master Data'!X165/100</f>
        <v>0</v>
      </c>
      <c r="I163">
        <f>'[1]Master Data'!Y165/100</f>
        <v>0</v>
      </c>
      <c r="J163">
        <f>'[1]Master Data'!Z165/100</f>
        <v>0</v>
      </c>
      <c r="K163">
        <f>'[1]Master Data'!AB165/100</f>
        <v>0</v>
      </c>
      <c r="L163">
        <f>'[1]Master Data'!AC165/1000000</f>
        <v>0</v>
      </c>
      <c r="M163">
        <f>'[1]Master Data'!AD165/1000000</f>
        <v>0</v>
      </c>
      <c r="N163">
        <f>'[1]Master Data'!AE165/1000000</f>
        <v>0</v>
      </c>
      <c r="O163">
        <f>'[1]Master Data'!AF165/100</f>
        <v>0</v>
      </c>
      <c r="P163">
        <f>'[1]Master Data'!AG165/100</f>
        <v>0</v>
      </c>
      <c r="Q163">
        <f>'[1]Master Data'!AH165/100</f>
        <v>0</v>
      </c>
      <c r="R163">
        <f>'[1]Master Data'!AI165/1000000</f>
        <v>0</v>
      </c>
      <c r="S163">
        <f>'[1]Master Data'!AK165/1000000</f>
        <v>0</v>
      </c>
      <c r="T163">
        <f>'[1]Master Data'!AL165/100</f>
        <v>0</v>
      </c>
      <c r="U163">
        <f>'[1]Master Data'!AM165/1000000</f>
        <v>0</v>
      </c>
    </row>
    <row r="164" spans="1:21" x14ac:dyDescent="0.55000000000000004">
      <c r="A164" s="41" t="s">
        <v>1115</v>
      </c>
      <c r="B164" s="41">
        <v>0</v>
      </c>
      <c r="C164">
        <f>'[1]Master Data'!S166/100</f>
        <v>0</v>
      </c>
      <c r="D164">
        <f>'[1]Master Data'!T166/1000000</f>
        <v>0</v>
      </c>
      <c r="E164">
        <f>'[1]Master Data'!U166/1000000</f>
        <v>0</v>
      </c>
      <c r="F164">
        <f>'[1]Master Data'!V166/100</f>
        <v>0</v>
      </c>
      <c r="G164">
        <f>'[1]Master Data'!W166/100</f>
        <v>0</v>
      </c>
      <c r="H164">
        <f>'[1]Master Data'!X166/100</f>
        <v>0</v>
      </c>
      <c r="I164">
        <f>'[1]Master Data'!Y166/100</f>
        <v>0</v>
      </c>
      <c r="J164">
        <f>'[1]Master Data'!Z166/100</f>
        <v>0</v>
      </c>
      <c r="K164">
        <f>'[1]Master Data'!AB166/100</f>
        <v>0</v>
      </c>
      <c r="L164">
        <f>'[1]Master Data'!AC166/1000000</f>
        <v>0</v>
      </c>
      <c r="M164">
        <f>'[1]Master Data'!AD166/1000000</f>
        <v>0</v>
      </c>
      <c r="N164">
        <f>'[1]Master Data'!AE166/1000000</f>
        <v>0</v>
      </c>
      <c r="O164">
        <f>'[1]Master Data'!AF166/100</f>
        <v>0</v>
      </c>
      <c r="P164">
        <f>'[1]Master Data'!AG166/100</f>
        <v>0</v>
      </c>
      <c r="Q164">
        <f>'[1]Master Data'!AH166/100</f>
        <v>0</v>
      </c>
      <c r="R164">
        <f>'[1]Master Data'!AI166/1000000</f>
        <v>0</v>
      </c>
      <c r="S164">
        <f>'[1]Master Data'!AK166/1000000</f>
        <v>0</v>
      </c>
      <c r="T164">
        <f>'[1]Master Data'!AL166/100</f>
        <v>0</v>
      </c>
      <c r="U164">
        <f>'[1]Master Data'!AM166/1000000</f>
        <v>0</v>
      </c>
    </row>
    <row r="165" spans="1:21" x14ac:dyDescent="0.55000000000000004">
      <c r="A165" s="41" t="s">
        <v>1116</v>
      </c>
      <c r="B165" s="41">
        <v>0</v>
      </c>
      <c r="C165">
        <f>'[1]Master Data'!S167/100</f>
        <v>0</v>
      </c>
      <c r="D165">
        <f>'[1]Master Data'!T167/1000000</f>
        <v>0</v>
      </c>
      <c r="E165">
        <f>'[1]Master Data'!U167/1000000</f>
        <v>0</v>
      </c>
      <c r="F165">
        <f>'[1]Master Data'!V167/100</f>
        <v>0</v>
      </c>
      <c r="G165">
        <f>'[1]Master Data'!W167/100</f>
        <v>0</v>
      </c>
      <c r="H165">
        <f>'[1]Master Data'!X167/100</f>
        <v>0</v>
      </c>
      <c r="I165">
        <f>'[1]Master Data'!Y167/100</f>
        <v>0</v>
      </c>
      <c r="J165">
        <f>'[1]Master Data'!Z167/100</f>
        <v>0</v>
      </c>
      <c r="K165">
        <f>'[1]Master Data'!AB167/100</f>
        <v>0</v>
      </c>
      <c r="L165">
        <f>'[1]Master Data'!AC167/1000000</f>
        <v>0</v>
      </c>
      <c r="M165">
        <f>'[1]Master Data'!AD167/1000000</f>
        <v>0</v>
      </c>
      <c r="N165">
        <f>'[1]Master Data'!AE167/1000000</f>
        <v>0</v>
      </c>
      <c r="O165">
        <f>'[1]Master Data'!AF167/100</f>
        <v>0</v>
      </c>
      <c r="P165">
        <f>'[1]Master Data'!AG167/100</f>
        <v>0</v>
      </c>
      <c r="Q165">
        <f>'[1]Master Data'!AH167/100</f>
        <v>0</v>
      </c>
      <c r="R165">
        <f>'[1]Master Data'!AI167/1000000</f>
        <v>0</v>
      </c>
      <c r="S165">
        <f>'[1]Master Data'!AK167/1000000</f>
        <v>0</v>
      </c>
      <c r="T165">
        <f>'[1]Master Data'!AL167/100</f>
        <v>0</v>
      </c>
      <c r="U165">
        <f>'[1]Master Data'!AM167/1000000</f>
        <v>0</v>
      </c>
    </row>
    <row r="166" spans="1:21" x14ac:dyDescent="0.55000000000000004">
      <c r="A166" s="41" t="s">
        <v>1117</v>
      </c>
      <c r="B166" s="41">
        <v>0</v>
      </c>
      <c r="C166">
        <f>'[1]Master Data'!S168/100</f>
        <v>0</v>
      </c>
      <c r="D166">
        <f>'[1]Master Data'!T168/1000000</f>
        <v>0</v>
      </c>
      <c r="E166">
        <f>'[1]Master Data'!U168/1000000</f>
        <v>0</v>
      </c>
      <c r="F166">
        <f>'[1]Master Data'!V168/100</f>
        <v>0</v>
      </c>
      <c r="G166">
        <f>'[1]Master Data'!W168/100</f>
        <v>0</v>
      </c>
      <c r="H166">
        <f>'[1]Master Data'!X168/100</f>
        <v>0</v>
      </c>
      <c r="I166">
        <f>'[1]Master Data'!Y168/100</f>
        <v>0</v>
      </c>
      <c r="J166">
        <f>'[1]Master Data'!Z168/100</f>
        <v>0</v>
      </c>
      <c r="K166">
        <f>'[1]Master Data'!AB168/100</f>
        <v>0</v>
      </c>
      <c r="L166">
        <f>'[1]Master Data'!AC168/1000000</f>
        <v>0</v>
      </c>
      <c r="M166">
        <f>'[1]Master Data'!AD168/1000000</f>
        <v>0</v>
      </c>
      <c r="N166">
        <f>'[1]Master Data'!AE168/1000000</f>
        <v>0</v>
      </c>
      <c r="O166">
        <f>'[1]Master Data'!AF168/100</f>
        <v>0</v>
      </c>
      <c r="P166">
        <f>'[1]Master Data'!AG168/100</f>
        <v>0</v>
      </c>
      <c r="Q166">
        <f>'[1]Master Data'!AH168/100</f>
        <v>0</v>
      </c>
      <c r="R166">
        <f>'[1]Master Data'!AI168/1000000</f>
        <v>0</v>
      </c>
      <c r="S166">
        <f>'[1]Master Data'!AK168/1000000</f>
        <v>0</v>
      </c>
      <c r="T166">
        <f>'[1]Master Data'!AL168/100</f>
        <v>0</v>
      </c>
      <c r="U166">
        <f>'[1]Master Data'!AM168/1000000</f>
        <v>0</v>
      </c>
    </row>
    <row r="167" spans="1:21" x14ac:dyDescent="0.55000000000000004">
      <c r="A167" s="41" t="s">
        <v>1269</v>
      </c>
      <c r="B167" s="41">
        <v>1.5898672566371678E-2</v>
      </c>
      <c r="C167">
        <f>'[1]Master Data'!S169/100</f>
        <v>0</v>
      </c>
      <c r="D167">
        <f>'[1]Master Data'!T169/1000000</f>
        <v>0</v>
      </c>
      <c r="E167">
        <f>'[1]Master Data'!U169/1000000</f>
        <v>0</v>
      </c>
      <c r="F167">
        <f>'[1]Master Data'!V169/100</f>
        <v>0</v>
      </c>
      <c r="G167">
        <f>'[1]Master Data'!W169/100</f>
        <v>0</v>
      </c>
      <c r="H167">
        <f>'[1]Master Data'!X169/100</f>
        <v>0</v>
      </c>
      <c r="I167">
        <f>'[1]Master Data'!Y169/100</f>
        <v>0</v>
      </c>
      <c r="J167">
        <f>'[1]Master Data'!Z169/100</f>
        <v>0</v>
      </c>
      <c r="K167">
        <f>'[1]Master Data'!AB169/100</f>
        <v>0</v>
      </c>
      <c r="L167">
        <f>'[1]Master Data'!AC169/1000000</f>
        <v>0</v>
      </c>
      <c r="M167">
        <f>'[1]Master Data'!AD169/1000000</f>
        <v>0</v>
      </c>
      <c r="N167">
        <f>'[1]Master Data'!AE169/1000000</f>
        <v>0</v>
      </c>
      <c r="O167">
        <f>'[1]Master Data'!AF169/100</f>
        <v>0</v>
      </c>
      <c r="P167">
        <f>'[1]Master Data'!AG169/100</f>
        <v>0</v>
      </c>
      <c r="Q167">
        <f>'[1]Master Data'!AH169/100</f>
        <v>0</v>
      </c>
      <c r="R167">
        <f>'[1]Master Data'!AI169/1000000</f>
        <v>0</v>
      </c>
      <c r="S167">
        <f>'[1]Master Data'!AK169/1000000</f>
        <v>0</v>
      </c>
      <c r="T167">
        <f>'[1]Master Data'!AL169/100</f>
        <v>0</v>
      </c>
      <c r="U167">
        <f>'[1]Master Data'!AM169/1000000</f>
        <v>0</v>
      </c>
    </row>
    <row r="168" spans="1:21" x14ac:dyDescent="0.55000000000000004">
      <c r="A168" s="41" t="s">
        <v>1270</v>
      </c>
      <c r="B168" s="41">
        <v>1.5100000000000001E-2</v>
      </c>
      <c r="C168">
        <f>'[1]Master Data'!S170/100</f>
        <v>0</v>
      </c>
      <c r="D168">
        <f>'[1]Master Data'!T170/1000000</f>
        <v>0</v>
      </c>
      <c r="E168">
        <f>'[1]Master Data'!U170/1000000</f>
        <v>0</v>
      </c>
      <c r="F168">
        <f>'[1]Master Data'!V170/100</f>
        <v>0</v>
      </c>
      <c r="G168">
        <f>'[1]Master Data'!W170/100</f>
        <v>0</v>
      </c>
      <c r="H168">
        <f>'[1]Master Data'!X170/100</f>
        <v>0</v>
      </c>
      <c r="I168">
        <f>'[1]Master Data'!Y170/100</f>
        <v>0</v>
      </c>
      <c r="J168">
        <f>'[1]Master Data'!Z170/100</f>
        <v>0</v>
      </c>
      <c r="K168">
        <f>'[1]Master Data'!AB170/100</f>
        <v>0</v>
      </c>
      <c r="L168">
        <f>'[1]Master Data'!AC170/1000000</f>
        <v>0</v>
      </c>
      <c r="M168">
        <f>'[1]Master Data'!AD170/1000000</f>
        <v>0</v>
      </c>
      <c r="N168">
        <f>'[1]Master Data'!AE170/1000000</f>
        <v>0</v>
      </c>
      <c r="O168">
        <f>'[1]Master Data'!AF170/100</f>
        <v>0</v>
      </c>
      <c r="P168">
        <f>'[1]Master Data'!AG170/100</f>
        <v>0</v>
      </c>
      <c r="Q168">
        <f>'[1]Master Data'!AH170/100</f>
        <v>0</v>
      </c>
      <c r="R168">
        <f>'[1]Master Data'!AI170/1000000</f>
        <v>0</v>
      </c>
      <c r="S168">
        <f>'[1]Master Data'!AK170/1000000</f>
        <v>0</v>
      </c>
      <c r="T168">
        <f>'[1]Master Data'!AL170/100</f>
        <v>0</v>
      </c>
      <c r="U168">
        <f>'[1]Master Data'!AM170/1000000</f>
        <v>0</v>
      </c>
    </row>
    <row r="169" spans="1:21" x14ac:dyDescent="0.55000000000000004">
      <c r="A169" s="41" t="s">
        <v>1271</v>
      </c>
      <c r="B169" s="41">
        <v>1.9836474460563205E-2</v>
      </c>
      <c r="C169">
        <f>'[1]Master Data'!S171/100</f>
        <v>0</v>
      </c>
      <c r="D169">
        <f>'[1]Master Data'!T171/1000000</f>
        <v>0</v>
      </c>
      <c r="E169">
        <f>'[1]Master Data'!U171/1000000</f>
        <v>0</v>
      </c>
      <c r="F169">
        <f>'[1]Master Data'!V171/100</f>
        <v>0</v>
      </c>
      <c r="G169">
        <f>'[1]Master Data'!W171/100</f>
        <v>0</v>
      </c>
      <c r="H169">
        <f>'[1]Master Data'!X171/100</f>
        <v>0</v>
      </c>
      <c r="I169">
        <f>'[1]Master Data'!Y171/100</f>
        <v>0</v>
      </c>
      <c r="J169">
        <f>'[1]Master Data'!Z171/100</f>
        <v>0</v>
      </c>
      <c r="K169">
        <f>'[1]Master Data'!AB171/100</f>
        <v>3.3598683408509079E-4</v>
      </c>
      <c r="L169">
        <f>'[1]Master Data'!AC171/1000000</f>
        <v>0</v>
      </c>
      <c r="M169">
        <f>'[1]Master Data'!AD171/1000000</f>
        <v>0</v>
      </c>
      <c r="N169">
        <f>'[1]Master Data'!AE171/1000000</f>
        <v>0</v>
      </c>
      <c r="O169">
        <f>'[1]Master Data'!AF171/100</f>
        <v>0</v>
      </c>
      <c r="P169">
        <f>'[1]Master Data'!AG171/100</f>
        <v>0.1201884920151164</v>
      </c>
      <c r="Q169">
        <f>'[1]Master Data'!AH171/100</f>
        <v>0.40890479093014748</v>
      </c>
      <c r="R169">
        <f>'[1]Master Data'!AI171/1000000</f>
        <v>0</v>
      </c>
      <c r="S169">
        <f>'[1]Master Data'!AK171/1000000</f>
        <v>0</v>
      </c>
      <c r="T169">
        <f>'[1]Master Data'!AL171/100</f>
        <v>0</v>
      </c>
      <c r="U169">
        <f>'[1]Master Data'!AM171/1000000</f>
        <v>0</v>
      </c>
    </row>
    <row r="170" spans="1:21" x14ac:dyDescent="0.55000000000000004">
      <c r="A170" s="41" t="s">
        <v>1272</v>
      </c>
      <c r="B170" s="41">
        <v>1.7022353714661407E-2</v>
      </c>
      <c r="C170">
        <f>'[1]Master Data'!S172/100</f>
        <v>0</v>
      </c>
      <c r="D170">
        <f>'[1]Master Data'!T172/1000000</f>
        <v>0</v>
      </c>
      <c r="E170">
        <f>'[1]Master Data'!U172/1000000</f>
        <v>0</v>
      </c>
      <c r="F170">
        <f>'[1]Master Data'!V172/100</f>
        <v>0</v>
      </c>
      <c r="G170">
        <f>'[1]Master Data'!W172/100</f>
        <v>0</v>
      </c>
      <c r="H170">
        <f>'[1]Master Data'!X172/100</f>
        <v>0</v>
      </c>
      <c r="I170">
        <f>'[1]Master Data'!Y172/100</f>
        <v>0</v>
      </c>
      <c r="J170">
        <f>'[1]Master Data'!Z172/100</f>
        <v>0</v>
      </c>
      <c r="K170">
        <f>'[1]Master Data'!AB172/100</f>
        <v>4.5519395134779753E-4</v>
      </c>
      <c r="L170">
        <f>'[1]Master Data'!AC172/1000000</f>
        <v>0</v>
      </c>
      <c r="M170">
        <f>'[1]Master Data'!AD172/1000000</f>
        <v>0</v>
      </c>
      <c r="N170">
        <f>'[1]Master Data'!AE172/1000000</f>
        <v>0</v>
      </c>
      <c r="O170">
        <f>'[1]Master Data'!AF172/100</f>
        <v>0</v>
      </c>
      <c r="P170">
        <f>'[1]Master Data'!AG172/100</f>
        <v>0.16309056541748848</v>
      </c>
      <c r="Q170">
        <f>'[1]Master Data'!AH172/100</f>
        <v>0.36235062458908618</v>
      </c>
      <c r="R170">
        <f>'[1]Master Data'!AI172/1000000</f>
        <v>0</v>
      </c>
      <c r="S170">
        <f>'[1]Master Data'!AK172/1000000</f>
        <v>0</v>
      </c>
      <c r="T170">
        <f>'[1]Master Data'!AL172/100</f>
        <v>0</v>
      </c>
      <c r="U170">
        <f>'[1]Master Data'!AM172/1000000</f>
        <v>0</v>
      </c>
    </row>
    <row r="171" spans="1:21" x14ac:dyDescent="0.55000000000000004">
      <c r="A171" s="41" t="s">
        <v>1273</v>
      </c>
      <c r="B171" s="41">
        <v>0</v>
      </c>
      <c r="C171">
        <f>'[1]Master Data'!S173/100</f>
        <v>0</v>
      </c>
      <c r="D171">
        <f>'[1]Master Data'!T173/1000000</f>
        <v>0</v>
      </c>
      <c r="E171">
        <f>'[1]Master Data'!U173/1000000</f>
        <v>0</v>
      </c>
      <c r="F171">
        <f>'[1]Master Data'!V173/100</f>
        <v>0</v>
      </c>
      <c r="G171">
        <f>'[1]Master Data'!W173/100</f>
        <v>0</v>
      </c>
      <c r="H171">
        <f>'[1]Master Data'!X173/100</f>
        <v>0</v>
      </c>
      <c r="I171">
        <f>'[1]Master Data'!Y173/100</f>
        <v>0</v>
      </c>
      <c r="J171">
        <f>'[1]Master Data'!Z173/100</f>
        <v>0</v>
      </c>
      <c r="K171">
        <f>'[1]Master Data'!AB173/100</f>
        <v>0</v>
      </c>
      <c r="L171">
        <f>'[1]Master Data'!AC173/1000000</f>
        <v>0</v>
      </c>
      <c r="M171">
        <f>'[1]Master Data'!AD173/1000000</f>
        <v>0</v>
      </c>
      <c r="N171">
        <f>'[1]Master Data'!AE173/1000000</f>
        <v>0</v>
      </c>
      <c r="O171">
        <f>'[1]Master Data'!AF173/100</f>
        <v>0</v>
      </c>
      <c r="P171">
        <f>'[1]Master Data'!AG173/100</f>
        <v>0</v>
      </c>
      <c r="Q171">
        <f>'[1]Master Data'!AH173/100</f>
        <v>0</v>
      </c>
      <c r="R171">
        <f>'[1]Master Data'!AI173/1000000</f>
        <v>0</v>
      </c>
      <c r="S171">
        <f>'[1]Master Data'!AK173/1000000</f>
        <v>0</v>
      </c>
      <c r="T171">
        <f>'[1]Master Data'!AL173/100</f>
        <v>0</v>
      </c>
      <c r="U171">
        <f>'[1]Master Data'!AM173/1000000</f>
        <v>0</v>
      </c>
    </row>
    <row r="172" spans="1:21" x14ac:dyDescent="0.55000000000000004">
      <c r="A172" s="41" t="s">
        <v>1274</v>
      </c>
      <c r="B172" s="41">
        <v>2.06E-2</v>
      </c>
      <c r="C172">
        <f>'[1]Master Data'!S174/100</f>
        <v>0</v>
      </c>
      <c r="D172">
        <f>'[1]Master Data'!T174/1000000</f>
        <v>0</v>
      </c>
      <c r="E172">
        <f>'[1]Master Data'!U174/1000000</f>
        <v>0</v>
      </c>
      <c r="F172">
        <f>'[1]Master Data'!V174/100</f>
        <v>0</v>
      </c>
      <c r="G172">
        <f>'[1]Master Data'!W174/100</f>
        <v>0</v>
      </c>
      <c r="H172">
        <f>'[1]Master Data'!X174/100</f>
        <v>0</v>
      </c>
      <c r="I172">
        <f>'[1]Master Data'!Y174/100</f>
        <v>0</v>
      </c>
      <c r="J172">
        <f>'[1]Master Data'!Z174/100</f>
        <v>0</v>
      </c>
      <c r="K172">
        <f>'[1]Master Data'!AB174/100</f>
        <v>5.0000000000000001E-4</v>
      </c>
      <c r="L172">
        <f>'[1]Master Data'!AC174/1000000</f>
        <v>0</v>
      </c>
      <c r="M172">
        <f>'[1]Master Data'!AD174/1000000</f>
        <v>0</v>
      </c>
      <c r="N172">
        <f>'[1]Master Data'!AE174/1000000</f>
        <v>0</v>
      </c>
      <c r="O172">
        <f>'[1]Master Data'!AF174/100</f>
        <v>0</v>
      </c>
      <c r="P172">
        <f>'[1]Master Data'!AG174/100</f>
        <v>0.16250000000000001</v>
      </c>
      <c r="Q172">
        <f>'[1]Master Data'!AH174/100</f>
        <v>0.36460000000000004</v>
      </c>
      <c r="R172">
        <f>'[1]Master Data'!AI174/1000000</f>
        <v>0</v>
      </c>
      <c r="S172">
        <f>'[1]Master Data'!AK174/1000000</f>
        <v>0</v>
      </c>
      <c r="T172">
        <f>'[1]Master Data'!AL174/100</f>
        <v>0</v>
      </c>
      <c r="U172">
        <f>'[1]Master Data'!AM174/1000000</f>
        <v>0</v>
      </c>
    </row>
    <row r="173" spans="1:21" x14ac:dyDescent="0.55000000000000004">
      <c r="A173" s="41" t="s">
        <v>1275</v>
      </c>
      <c r="B173" s="41">
        <v>1.7600000000000001E-2</v>
      </c>
      <c r="C173">
        <f>'[1]Master Data'!S175/100</f>
        <v>0</v>
      </c>
      <c r="D173">
        <f>'[1]Master Data'!T175/1000000</f>
        <v>0</v>
      </c>
      <c r="E173">
        <f>'[1]Master Data'!U175/1000000</f>
        <v>0</v>
      </c>
      <c r="F173">
        <f>'[1]Master Data'!V175/100</f>
        <v>0</v>
      </c>
      <c r="G173">
        <f>'[1]Master Data'!W175/100</f>
        <v>0</v>
      </c>
      <c r="H173">
        <f>'[1]Master Data'!X175/100</f>
        <v>0</v>
      </c>
      <c r="I173">
        <f>'[1]Master Data'!Y175/100</f>
        <v>0</v>
      </c>
      <c r="J173">
        <f>'[1]Master Data'!Z175/100</f>
        <v>0</v>
      </c>
      <c r="K173">
        <f>'[1]Master Data'!AB175/100</f>
        <v>0</v>
      </c>
      <c r="L173">
        <f>'[1]Master Data'!AC175/1000000</f>
        <v>0</v>
      </c>
      <c r="M173">
        <f>'[1]Master Data'!AD175/1000000</f>
        <v>0</v>
      </c>
      <c r="N173">
        <f>'[1]Master Data'!AE175/1000000</f>
        <v>0</v>
      </c>
      <c r="O173">
        <f>'[1]Master Data'!AF175/100</f>
        <v>0</v>
      </c>
      <c r="P173">
        <f>'[1]Master Data'!AG175/100</f>
        <v>0</v>
      </c>
      <c r="Q173">
        <f>'[1]Master Data'!AH175/100</f>
        <v>0</v>
      </c>
      <c r="R173">
        <f>'[1]Master Data'!AI175/1000000</f>
        <v>0</v>
      </c>
      <c r="S173">
        <f>'[1]Master Data'!AK175/1000000</f>
        <v>0</v>
      </c>
      <c r="T173">
        <f>'[1]Master Data'!AL175/100</f>
        <v>0</v>
      </c>
      <c r="U173">
        <f>'[1]Master Data'!AM175/1000000</f>
        <v>0</v>
      </c>
    </row>
    <row r="174" spans="1:21" x14ac:dyDescent="0.55000000000000004">
      <c r="A174" s="41" t="s">
        <v>1276</v>
      </c>
      <c r="B174" s="41">
        <v>1.4499999999999999E-2</v>
      </c>
      <c r="C174">
        <f>'[1]Master Data'!S176/100</f>
        <v>0</v>
      </c>
      <c r="D174">
        <f>'[1]Master Data'!T176/1000000</f>
        <v>0</v>
      </c>
      <c r="E174">
        <f>'[1]Master Data'!U176/1000000</f>
        <v>0</v>
      </c>
      <c r="F174">
        <f>'[1]Master Data'!V176/100</f>
        <v>0</v>
      </c>
      <c r="G174">
        <f>'[1]Master Data'!W176/100</f>
        <v>0</v>
      </c>
      <c r="H174">
        <f>'[1]Master Data'!X176/100</f>
        <v>0</v>
      </c>
      <c r="I174">
        <f>'[1]Master Data'!Y176/100</f>
        <v>0</v>
      </c>
      <c r="J174">
        <f>'[1]Master Data'!Z176/100</f>
        <v>0</v>
      </c>
      <c r="K174">
        <f>'[1]Master Data'!AB176/100</f>
        <v>1.7000000000000001E-3</v>
      </c>
      <c r="L174">
        <f>'[1]Master Data'!AC176/1000000</f>
        <v>0</v>
      </c>
      <c r="M174">
        <f>'[1]Master Data'!AD176/1000000</f>
        <v>0</v>
      </c>
      <c r="N174">
        <f>'[1]Master Data'!AE176/1000000</f>
        <v>0</v>
      </c>
      <c r="O174">
        <f>'[1]Master Data'!AF176/100</f>
        <v>0</v>
      </c>
      <c r="P174">
        <f>'[1]Master Data'!AG176/100</f>
        <v>0.43290000000000001</v>
      </c>
      <c r="Q174">
        <f>'[1]Master Data'!AH176/100</f>
        <v>9.2499999999999999E-2</v>
      </c>
      <c r="R174">
        <f>'[1]Master Data'!AI176/1000000</f>
        <v>0</v>
      </c>
      <c r="S174">
        <f>'[1]Master Data'!AK176/1000000</f>
        <v>0</v>
      </c>
      <c r="T174">
        <f>'[1]Master Data'!AL176/100</f>
        <v>0</v>
      </c>
      <c r="U174">
        <f>'[1]Master Data'!AM176/1000000</f>
        <v>0</v>
      </c>
    </row>
    <row r="175" spans="1:21" x14ac:dyDescent="0.55000000000000004">
      <c r="A175" s="41" t="s">
        <v>1277</v>
      </c>
      <c r="B175" s="41">
        <v>1.4180184676815571E-2</v>
      </c>
      <c r="C175">
        <f>'[1]Master Data'!S177/100</f>
        <v>0</v>
      </c>
      <c r="D175">
        <f>'[1]Master Data'!T177/1000000</f>
        <v>0</v>
      </c>
      <c r="E175">
        <f>'[1]Master Data'!U177/1000000</f>
        <v>0</v>
      </c>
      <c r="F175">
        <f>'[1]Master Data'!V177/100</f>
        <v>0</v>
      </c>
      <c r="G175">
        <f>'[1]Master Data'!W177/100</f>
        <v>0</v>
      </c>
      <c r="H175">
        <f>'[1]Master Data'!X177/100</f>
        <v>0</v>
      </c>
      <c r="I175">
        <f>'[1]Master Data'!Y177/100</f>
        <v>0</v>
      </c>
      <c r="J175">
        <f>'[1]Master Data'!Z177/100</f>
        <v>0</v>
      </c>
      <c r="K175">
        <f>'[1]Master Data'!AB177/100</f>
        <v>1.4000000000000002E-3</v>
      </c>
      <c r="L175">
        <f>'[1]Master Data'!AC177/1000000</f>
        <v>0</v>
      </c>
      <c r="M175">
        <f>'[1]Master Data'!AD177/1000000</f>
        <v>0</v>
      </c>
      <c r="N175">
        <f>'[1]Master Data'!AE177/1000000</f>
        <v>0</v>
      </c>
      <c r="O175">
        <f>'[1]Master Data'!AF177/100</f>
        <v>0</v>
      </c>
      <c r="P175">
        <f>'[1]Master Data'!AG177/100</f>
        <v>0.42218951834289997</v>
      </c>
      <c r="Q175">
        <f>'[1]Master Data'!AH177/100</f>
        <v>0.10069139006738209</v>
      </c>
      <c r="R175">
        <f>'[1]Master Data'!AI177/1000000</f>
        <v>0</v>
      </c>
      <c r="S175">
        <f>'[1]Master Data'!AK177/1000000</f>
        <v>0</v>
      </c>
      <c r="T175">
        <f>'[1]Master Data'!AL177/100</f>
        <v>0</v>
      </c>
      <c r="U175">
        <f>'[1]Master Data'!AM177/1000000</f>
        <v>0</v>
      </c>
    </row>
    <row r="176" spans="1:21" x14ac:dyDescent="0.55000000000000004">
      <c r="A176" s="41" t="s">
        <v>1278</v>
      </c>
      <c r="B176" s="41">
        <v>0</v>
      </c>
      <c r="C176">
        <f>'[1]Master Data'!S178/100</f>
        <v>0</v>
      </c>
      <c r="D176">
        <f>'[1]Master Data'!T178/1000000</f>
        <v>0</v>
      </c>
      <c r="E176">
        <f>'[1]Master Data'!U178/1000000</f>
        <v>0</v>
      </c>
      <c r="F176">
        <f>'[1]Master Data'!V178/100</f>
        <v>0</v>
      </c>
      <c r="G176">
        <f>'[1]Master Data'!W178/100</f>
        <v>0</v>
      </c>
      <c r="H176">
        <f>'[1]Master Data'!X178/100</f>
        <v>0</v>
      </c>
      <c r="I176">
        <f>'[1]Master Data'!Y178/100</f>
        <v>0</v>
      </c>
      <c r="J176">
        <f>'[1]Master Data'!Z178/100</f>
        <v>0</v>
      </c>
      <c r="K176">
        <f>'[1]Master Data'!AB178/100</f>
        <v>0</v>
      </c>
      <c r="L176">
        <f>'[1]Master Data'!AC178/1000000</f>
        <v>0</v>
      </c>
      <c r="M176">
        <f>'[1]Master Data'!AD178/1000000</f>
        <v>0</v>
      </c>
      <c r="N176">
        <f>'[1]Master Data'!AE178/1000000</f>
        <v>0</v>
      </c>
      <c r="O176">
        <f>'[1]Master Data'!AF178/100</f>
        <v>0</v>
      </c>
      <c r="P176">
        <f>'[1]Master Data'!AG178/100</f>
        <v>0</v>
      </c>
      <c r="Q176">
        <f>'[1]Master Data'!AH178/100</f>
        <v>0</v>
      </c>
      <c r="R176">
        <f>'[1]Master Data'!AI178/1000000</f>
        <v>0</v>
      </c>
      <c r="S176">
        <f>'[1]Master Data'!AK178/1000000</f>
        <v>0</v>
      </c>
      <c r="T176">
        <f>'[1]Master Data'!AL178/100</f>
        <v>0</v>
      </c>
      <c r="U176">
        <f>'[1]Master Data'!AM178/1000000</f>
        <v>0</v>
      </c>
    </row>
    <row r="177" spans="1:21" x14ac:dyDescent="0.55000000000000004">
      <c r="A177" s="41" t="s">
        <v>1279</v>
      </c>
      <c r="B177" s="41">
        <v>1.4674114513981359E-2</v>
      </c>
      <c r="C177">
        <f>'[1]Master Data'!S179/100</f>
        <v>0</v>
      </c>
      <c r="D177">
        <f>'[1]Master Data'!T179/1000000</f>
        <v>0</v>
      </c>
      <c r="E177">
        <f>'[1]Master Data'!U179/1000000</f>
        <v>0</v>
      </c>
      <c r="F177">
        <f>'[1]Master Data'!V179/100</f>
        <v>0</v>
      </c>
      <c r="G177">
        <f>'[1]Master Data'!W179/100</f>
        <v>0</v>
      </c>
      <c r="H177">
        <f>'[1]Master Data'!X179/100</f>
        <v>0</v>
      </c>
      <c r="I177">
        <f>'[1]Master Data'!Y179/100</f>
        <v>0</v>
      </c>
      <c r="J177">
        <f>'[1]Master Data'!Z179/100</f>
        <v>0</v>
      </c>
      <c r="K177">
        <f>'[1]Master Data'!AB179/100</f>
        <v>1.7282556591211721E-3</v>
      </c>
      <c r="L177">
        <f>'[1]Master Data'!AC179/1000000</f>
        <v>0</v>
      </c>
      <c r="M177">
        <f>'[1]Master Data'!AD179/1000000</f>
        <v>0</v>
      </c>
      <c r="N177">
        <f>'[1]Master Data'!AE179/1000000</f>
        <v>0</v>
      </c>
      <c r="O177">
        <f>'[1]Master Data'!AF179/100</f>
        <v>0</v>
      </c>
      <c r="P177">
        <f>'[1]Master Data'!AG179/100</f>
        <v>0.40254415446071912</v>
      </c>
      <c r="Q177">
        <f>'[1]Master Data'!AH179/100</f>
        <v>0.12930910785619176</v>
      </c>
      <c r="R177">
        <f>'[1]Master Data'!AI179/1000000</f>
        <v>0</v>
      </c>
      <c r="S177">
        <f>'[1]Master Data'!AK179/1000000</f>
        <v>0</v>
      </c>
      <c r="T177">
        <f>'[1]Master Data'!AL179/100</f>
        <v>0</v>
      </c>
      <c r="U177">
        <f>'[1]Master Data'!AM179/1000000</f>
        <v>0</v>
      </c>
    </row>
    <row r="178" spans="1:21" x14ac:dyDescent="0.55000000000000004">
      <c r="A178" s="41" t="s">
        <v>1280</v>
      </c>
      <c r="B178" s="41">
        <v>1.797457627118644E-2</v>
      </c>
      <c r="C178">
        <f>'[1]Master Data'!S180/100</f>
        <v>0</v>
      </c>
      <c r="D178">
        <f>'[1]Master Data'!T180/1000000</f>
        <v>0</v>
      </c>
      <c r="E178">
        <f>'[1]Master Data'!U180/1000000</f>
        <v>0</v>
      </c>
      <c r="F178">
        <f>'[1]Master Data'!V180/100</f>
        <v>0</v>
      </c>
      <c r="G178">
        <f>'[1]Master Data'!W180/100</f>
        <v>0</v>
      </c>
      <c r="H178">
        <f>'[1]Master Data'!X180/100</f>
        <v>0</v>
      </c>
      <c r="I178">
        <f>'[1]Master Data'!Y180/100</f>
        <v>0</v>
      </c>
      <c r="J178">
        <f>'[1]Master Data'!Z180/100</f>
        <v>0</v>
      </c>
      <c r="K178">
        <f>'[1]Master Data'!AB180/100</f>
        <v>4.9491525423728808E-4</v>
      </c>
      <c r="L178">
        <f>'[1]Master Data'!AC180/1000000</f>
        <v>0</v>
      </c>
      <c r="M178">
        <f>'[1]Master Data'!AD180/1000000</f>
        <v>0</v>
      </c>
      <c r="N178">
        <f>'[1]Master Data'!AE180/1000000</f>
        <v>0</v>
      </c>
      <c r="O178">
        <f>'[1]Master Data'!AF180/100</f>
        <v>0</v>
      </c>
      <c r="P178">
        <f>'[1]Master Data'!AG180/100</f>
        <v>1.797457627118644E-2</v>
      </c>
      <c r="Q178">
        <f>'[1]Master Data'!AH180/100</f>
        <v>0</v>
      </c>
      <c r="R178">
        <f>'[1]Master Data'!AI180/1000000</f>
        <v>0</v>
      </c>
      <c r="S178">
        <f>'[1]Master Data'!AK180/1000000</f>
        <v>0</v>
      </c>
      <c r="T178">
        <f>'[1]Master Data'!AL180/100</f>
        <v>0</v>
      </c>
      <c r="U178">
        <f>'[1]Master Data'!AM180/1000000</f>
        <v>0</v>
      </c>
    </row>
    <row r="179" spans="1:21" x14ac:dyDescent="0.55000000000000004">
      <c r="A179" s="41" t="s">
        <v>1281</v>
      </c>
      <c r="B179" s="41">
        <v>1.9299999999999998E-2</v>
      </c>
      <c r="C179">
        <f>'[1]Master Data'!S181/100</f>
        <v>0</v>
      </c>
      <c r="D179">
        <f>'[1]Master Data'!T181/1000000</f>
        <v>0</v>
      </c>
      <c r="E179">
        <f>'[1]Master Data'!U181/1000000</f>
        <v>0</v>
      </c>
      <c r="F179">
        <f>'[1]Master Data'!V181/100</f>
        <v>0</v>
      </c>
      <c r="G179">
        <f>'[1]Master Data'!W181/100</f>
        <v>0</v>
      </c>
      <c r="H179">
        <f>'[1]Master Data'!X181/100</f>
        <v>0</v>
      </c>
      <c r="I179">
        <f>'[1]Master Data'!Y181/100</f>
        <v>0</v>
      </c>
      <c r="J179">
        <f>'[1]Master Data'!Z181/100</f>
        <v>0</v>
      </c>
      <c r="K179">
        <f>'[1]Master Data'!AB181/100</f>
        <v>2.9999999999999997E-4</v>
      </c>
      <c r="L179">
        <f>'[1]Master Data'!AC181/1000000</f>
        <v>0</v>
      </c>
      <c r="M179">
        <f>'[1]Master Data'!AD181/1000000</f>
        <v>0</v>
      </c>
      <c r="N179">
        <f>'[1]Master Data'!AE181/1000000</f>
        <v>0</v>
      </c>
      <c r="O179">
        <f>'[1]Master Data'!AF181/100</f>
        <v>0</v>
      </c>
      <c r="P179">
        <f>'[1]Master Data'!AG181/100</f>
        <v>0.1381</v>
      </c>
      <c r="Q179">
        <f>'[1]Master Data'!AH181/100</f>
        <v>0.42840000000000006</v>
      </c>
      <c r="R179">
        <f>'[1]Master Data'!AI181/1000000</f>
        <v>0</v>
      </c>
      <c r="S179">
        <f>'[1]Master Data'!AK181/1000000</f>
        <v>0</v>
      </c>
      <c r="T179">
        <f>'[1]Master Data'!AL181/100</f>
        <v>0</v>
      </c>
      <c r="U179">
        <f>'[1]Master Data'!AM181/1000000</f>
        <v>0</v>
      </c>
    </row>
    <row r="180" spans="1:21" x14ac:dyDescent="0.55000000000000004">
      <c r="A180" s="41" t="s">
        <v>1282</v>
      </c>
      <c r="B180" s="41">
        <v>1.41E-2</v>
      </c>
      <c r="C180">
        <f>'[1]Master Data'!S182/100</f>
        <v>0</v>
      </c>
      <c r="D180">
        <f>'[1]Master Data'!T182/1000000</f>
        <v>0</v>
      </c>
      <c r="E180">
        <f>'[1]Master Data'!U182/1000000</f>
        <v>0</v>
      </c>
      <c r="F180">
        <f>'[1]Master Data'!V182/100</f>
        <v>0</v>
      </c>
      <c r="G180">
        <f>'[1]Master Data'!W182/100</f>
        <v>0</v>
      </c>
      <c r="H180">
        <f>'[1]Master Data'!X182/100</f>
        <v>0</v>
      </c>
      <c r="I180">
        <f>'[1]Master Data'!Y182/100</f>
        <v>0</v>
      </c>
      <c r="J180">
        <f>'[1]Master Data'!Z182/100</f>
        <v>0</v>
      </c>
      <c r="K180">
        <f>'[1]Master Data'!AB182/100</f>
        <v>1.2999999999999999E-3</v>
      </c>
      <c r="L180">
        <f>'[1]Master Data'!AC182/1000000</f>
        <v>0</v>
      </c>
      <c r="M180">
        <f>'[1]Master Data'!AD182/1000000</f>
        <v>0</v>
      </c>
      <c r="N180">
        <f>'[1]Master Data'!AE182/1000000</f>
        <v>0</v>
      </c>
      <c r="O180">
        <f>'[1]Master Data'!AF182/100</f>
        <v>0</v>
      </c>
      <c r="P180">
        <f>'[1]Master Data'!AG182/100</f>
        <v>0.38939999999999997</v>
      </c>
      <c r="Q180">
        <f>'[1]Master Data'!AH182/100</f>
        <v>0.16920000000000002</v>
      </c>
      <c r="R180">
        <f>'[1]Master Data'!AI182/1000000</f>
        <v>0</v>
      </c>
      <c r="S180">
        <f>'[1]Master Data'!AK182/1000000</f>
        <v>0</v>
      </c>
      <c r="T180">
        <f>'[1]Master Data'!AL182/100</f>
        <v>0</v>
      </c>
      <c r="U180">
        <f>'[1]Master Data'!AM182/1000000</f>
        <v>0</v>
      </c>
    </row>
    <row r="181" spans="1:21" x14ac:dyDescent="0.55000000000000004">
      <c r="A181" s="41" t="s">
        <v>1283</v>
      </c>
      <c r="B181" s="41">
        <v>0</v>
      </c>
      <c r="C181">
        <f>'[1]Master Data'!S183/100</f>
        <v>0</v>
      </c>
      <c r="D181">
        <f>'[1]Master Data'!T183/1000000</f>
        <v>0</v>
      </c>
      <c r="E181">
        <f>'[1]Master Data'!U183/1000000</f>
        <v>0</v>
      </c>
      <c r="F181">
        <f>'[1]Master Data'!V183/100</f>
        <v>0</v>
      </c>
      <c r="G181">
        <f>'[1]Master Data'!W183/100</f>
        <v>0</v>
      </c>
      <c r="H181">
        <f>'[1]Master Data'!X183/100</f>
        <v>0</v>
      </c>
      <c r="I181">
        <f>'[1]Master Data'!Y183/100</f>
        <v>0</v>
      </c>
      <c r="J181">
        <f>'[1]Master Data'!Z183/100</f>
        <v>0</v>
      </c>
      <c r="K181">
        <f>'[1]Master Data'!AB183/100</f>
        <v>0</v>
      </c>
      <c r="L181">
        <f>'[1]Master Data'!AC183/1000000</f>
        <v>0</v>
      </c>
      <c r="M181">
        <f>'[1]Master Data'!AD183/1000000</f>
        <v>0</v>
      </c>
      <c r="N181">
        <f>'[1]Master Data'!AE183/1000000</f>
        <v>0</v>
      </c>
      <c r="O181">
        <f>'[1]Master Data'!AF183/100</f>
        <v>0</v>
      </c>
      <c r="P181">
        <f>'[1]Master Data'!AG183/100</f>
        <v>0</v>
      </c>
      <c r="Q181">
        <f>'[1]Master Data'!AH183/100</f>
        <v>0</v>
      </c>
      <c r="R181">
        <f>'[1]Master Data'!AI183/1000000</f>
        <v>0</v>
      </c>
      <c r="S181">
        <f>'[1]Master Data'!AK183/1000000</f>
        <v>0</v>
      </c>
      <c r="T181">
        <f>'[1]Master Data'!AL183/100</f>
        <v>0</v>
      </c>
      <c r="U181">
        <f>'[1]Master Data'!AM183/1000000</f>
        <v>0</v>
      </c>
    </row>
    <row r="182" spans="1:21" x14ac:dyDescent="0.55000000000000004">
      <c r="A182" s="41" t="s">
        <v>1284</v>
      </c>
      <c r="B182" s="41">
        <v>0</v>
      </c>
      <c r="C182">
        <f>'[1]Master Data'!S184/100</f>
        <v>0</v>
      </c>
      <c r="D182">
        <f>'[1]Master Data'!T184/1000000</f>
        <v>0</v>
      </c>
      <c r="E182">
        <f>'[1]Master Data'!U184/1000000</f>
        <v>0</v>
      </c>
      <c r="F182">
        <f>'[1]Master Data'!V184/100</f>
        <v>0</v>
      </c>
      <c r="G182">
        <f>'[1]Master Data'!W184/100</f>
        <v>0</v>
      </c>
      <c r="H182">
        <f>'[1]Master Data'!X184/100</f>
        <v>0</v>
      </c>
      <c r="I182">
        <f>'[1]Master Data'!Y184/100</f>
        <v>0</v>
      </c>
      <c r="J182">
        <f>'[1]Master Data'!Z184/100</f>
        <v>0</v>
      </c>
      <c r="K182">
        <f>'[1]Master Data'!AB184/100</f>
        <v>0</v>
      </c>
      <c r="L182">
        <f>'[1]Master Data'!AC184/1000000</f>
        <v>0</v>
      </c>
      <c r="M182">
        <f>'[1]Master Data'!AD184/1000000</f>
        <v>0</v>
      </c>
      <c r="N182">
        <f>'[1]Master Data'!AE184/1000000</f>
        <v>0</v>
      </c>
      <c r="O182">
        <f>'[1]Master Data'!AF184/100</f>
        <v>0</v>
      </c>
      <c r="P182">
        <f>'[1]Master Data'!AG184/100</f>
        <v>0</v>
      </c>
      <c r="Q182">
        <f>'[1]Master Data'!AH184/100</f>
        <v>0</v>
      </c>
      <c r="R182">
        <f>'[1]Master Data'!AI184/1000000</f>
        <v>0</v>
      </c>
      <c r="S182">
        <f>'[1]Master Data'!AK184/1000000</f>
        <v>0</v>
      </c>
      <c r="T182">
        <f>'[1]Master Data'!AL184/100</f>
        <v>0</v>
      </c>
      <c r="U182">
        <f>'[1]Master Data'!AM184/1000000</f>
        <v>0</v>
      </c>
    </row>
    <row r="183" spans="1:21" x14ac:dyDescent="0.55000000000000004">
      <c r="A183" s="41" t="s">
        <v>1285</v>
      </c>
      <c r="B183" s="41">
        <v>0</v>
      </c>
      <c r="C183">
        <f>'[1]Master Data'!S185/100</f>
        <v>0</v>
      </c>
      <c r="D183">
        <f>'[1]Master Data'!T185/1000000</f>
        <v>0</v>
      </c>
      <c r="E183">
        <f>'[1]Master Data'!U185/1000000</f>
        <v>0</v>
      </c>
      <c r="F183">
        <f>'[1]Master Data'!V185/100</f>
        <v>0</v>
      </c>
      <c r="G183">
        <f>'[1]Master Data'!W185/100</f>
        <v>0</v>
      </c>
      <c r="H183">
        <f>'[1]Master Data'!X185/100</f>
        <v>0</v>
      </c>
      <c r="I183">
        <f>'[1]Master Data'!Y185/100</f>
        <v>0</v>
      </c>
      <c r="J183">
        <f>'[1]Master Data'!Z185/100</f>
        <v>0</v>
      </c>
      <c r="K183">
        <f>'[1]Master Data'!AB185/100</f>
        <v>0</v>
      </c>
      <c r="L183">
        <f>'[1]Master Data'!AC185/1000000</f>
        <v>0</v>
      </c>
      <c r="M183">
        <f>'[1]Master Data'!AD185/1000000</f>
        <v>0</v>
      </c>
      <c r="N183">
        <f>'[1]Master Data'!AE185/1000000</f>
        <v>0</v>
      </c>
      <c r="O183">
        <f>'[1]Master Data'!AF185/100</f>
        <v>0</v>
      </c>
      <c r="P183">
        <f>'[1]Master Data'!AG185/100</f>
        <v>0</v>
      </c>
      <c r="Q183">
        <f>'[1]Master Data'!AH185/100</f>
        <v>0</v>
      </c>
      <c r="R183">
        <f>'[1]Master Data'!AI185/1000000</f>
        <v>0</v>
      </c>
      <c r="S183">
        <f>'[1]Master Data'!AK185/1000000</f>
        <v>0</v>
      </c>
      <c r="T183">
        <f>'[1]Master Data'!AL185/100</f>
        <v>0</v>
      </c>
      <c r="U183">
        <f>'[1]Master Data'!AM185/1000000</f>
        <v>0</v>
      </c>
    </row>
    <row r="184" spans="1:21" x14ac:dyDescent="0.55000000000000004">
      <c r="A184" s="41" t="s">
        <v>1286</v>
      </c>
      <c r="B184" s="41">
        <v>0</v>
      </c>
      <c r="C184">
        <f>'[1]Master Data'!S186/100</f>
        <v>0</v>
      </c>
      <c r="D184">
        <f>'[1]Master Data'!T186/1000000</f>
        <v>0</v>
      </c>
      <c r="E184">
        <f>'[1]Master Data'!U186/1000000</f>
        <v>0</v>
      </c>
      <c r="F184">
        <f>'[1]Master Data'!V186/100</f>
        <v>0</v>
      </c>
      <c r="G184">
        <f>'[1]Master Data'!W186/100</f>
        <v>0</v>
      </c>
      <c r="H184">
        <f>'[1]Master Data'!X186/100</f>
        <v>0</v>
      </c>
      <c r="I184">
        <f>'[1]Master Data'!Y186/100</f>
        <v>0</v>
      </c>
      <c r="J184">
        <f>'[1]Master Data'!Z186/100</f>
        <v>0</v>
      </c>
      <c r="K184">
        <f>'[1]Master Data'!AB186/100</f>
        <v>0</v>
      </c>
      <c r="L184">
        <f>'[1]Master Data'!AC186/1000000</f>
        <v>0</v>
      </c>
      <c r="M184">
        <f>'[1]Master Data'!AD186/1000000</f>
        <v>0</v>
      </c>
      <c r="N184">
        <f>'[1]Master Data'!AE186/1000000</f>
        <v>0</v>
      </c>
      <c r="O184">
        <f>'[1]Master Data'!AF186/100</f>
        <v>0</v>
      </c>
      <c r="P184">
        <f>'[1]Master Data'!AG186/100</f>
        <v>0</v>
      </c>
      <c r="Q184">
        <f>'[1]Master Data'!AH186/100</f>
        <v>0</v>
      </c>
      <c r="R184">
        <f>'[1]Master Data'!AI186/1000000</f>
        <v>0</v>
      </c>
      <c r="S184">
        <f>'[1]Master Data'!AK186/1000000</f>
        <v>0</v>
      </c>
      <c r="T184">
        <f>'[1]Master Data'!AL186/100</f>
        <v>0</v>
      </c>
      <c r="U184">
        <f>'[1]Master Data'!AM186/1000000</f>
        <v>0</v>
      </c>
    </row>
    <row r="185" spans="1:21" x14ac:dyDescent="0.55000000000000004">
      <c r="A185" s="41" t="s">
        <v>1287</v>
      </c>
      <c r="B185" s="41">
        <v>0</v>
      </c>
      <c r="C185">
        <f>'[1]Master Data'!S187/100</f>
        <v>0</v>
      </c>
      <c r="D185">
        <f>'[1]Master Data'!T187/1000000</f>
        <v>0</v>
      </c>
      <c r="E185">
        <f>'[1]Master Data'!U187/1000000</f>
        <v>0</v>
      </c>
      <c r="F185">
        <f>'[1]Master Data'!V187/100</f>
        <v>0</v>
      </c>
      <c r="G185">
        <f>'[1]Master Data'!W187/100</f>
        <v>0</v>
      </c>
      <c r="H185">
        <f>'[1]Master Data'!X187/100</f>
        <v>0</v>
      </c>
      <c r="I185">
        <f>'[1]Master Data'!Y187/100</f>
        <v>0</v>
      </c>
      <c r="J185">
        <f>'[1]Master Data'!Z187/100</f>
        <v>0</v>
      </c>
      <c r="K185">
        <f>'[1]Master Data'!AB187/100</f>
        <v>0</v>
      </c>
      <c r="L185">
        <f>'[1]Master Data'!AC187/1000000</f>
        <v>0</v>
      </c>
      <c r="M185">
        <f>'[1]Master Data'!AD187/1000000</f>
        <v>0</v>
      </c>
      <c r="N185">
        <f>'[1]Master Data'!AE187/1000000</f>
        <v>0</v>
      </c>
      <c r="O185">
        <f>'[1]Master Data'!AF187/100</f>
        <v>0</v>
      </c>
      <c r="P185">
        <f>'[1]Master Data'!AG187/100</f>
        <v>0</v>
      </c>
      <c r="Q185">
        <f>'[1]Master Data'!AH187/100</f>
        <v>0</v>
      </c>
      <c r="R185">
        <f>'[1]Master Data'!AI187/1000000</f>
        <v>0</v>
      </c>
      <c r="S185">
        <f>'[1]Master Data'!AK187/1000000</f>
        <v>0</v>
      </c>
      <c r="T185">
        <f>'[1]Master Data'!AL187/100</f>
        <v>0</v>
      </c>
      <c r="U185">
        <f>'[1]Master Data'!AM187/1000000</f>
        <v>0</v>
      </c>
    </row>
    <row r="186" spans="1:21" x14ac:dyDescent="0.55000000000000004">
      <c r="A186" s="41" t="s">
        <v>1288</v>
      </c>
      <c r="B186" s="41">
        <v>0</v>
      </c>
      <c r="C186">
        <f>'[1]Master Data'!S188/100</f>
        <v>0</v>
      </c>
      <c r="D186">
        <f>'[1]Master Data'!T188/1000000</f>
        <v>0</v>
      </c>
      <c r="E186">
        <f>'[1]Master Data'!U188/1000000</f>
        <v>0</v>
      </c>
      <c r="F186">
        <f>'[1]Master Data'!V188/100</f>
        <v>0</v>
      </c>
      <c r="G186">
        <f>'[1]Master Data'!W188/100</f>
        <v>0</v>
      </c>
      <c r="H186">
        <f>'[1]Master Data'!X188/100</f>
        <v>0</v>
      </c>
      <c r="I186">
        <f>'[1]Master Data'!Y188/100</f>
        <v>0</v>
      </c>
      <c r="J186">
        <f>'[1]Master Data'!Z188/100</f>
        <v>0</v>
      </c>
      <c r="K186">
        <f>'[1]Master Data'!AB188/100</f>
        <v>0</v>
      </c>
      <c r="L186">
        <f>'[1]Master Data'!AC188/1000000</f>
        <v>0</v>
      </c>
      <c r="M186">
        <f>'[1]Master Data'!AD188/1000000</f>
        <v>0</v>
      </c>
      <c r="N186">
        <f>'[1]Master Data'!AE188/1000000</f>
        <v>0</v>
      </c>
      <c r="O186">
        <f>'[1]Master Data'!AF188/100</f>
        <v>0</v>
      </c>
      <c r="P186">
        <f>'[1]Master Data'!AG188/100</f>
        <v>0</v>
      </c>
      <c r="Q186">
        <f>'[1]Master Data'!AH188/100</f>
        <v>0</v>
      </c>
      <c r="R186">
        <f>'[1]Master Data'!AI188/1000000</f>
        <v>0</v>
      </c>
      <c r="S186">
        <f>'[1]Master Data'!AK188/1000000</f>
        <v>0</v>
      </c>
      <c r="T186">
        <f>'[1]Master Data'!AL188/100</f>
        <v>0</v>
      </c>
      <c r="U186">
        <f>'[1]Master Data'!AM188/1000000</f>
        <v>0</v>
      </c>
    </row>
    <row r="187" spans="1:21" x14ac:dyDescent="0.55000000000000004">
      <c r="A187" s="41" t="s">
        <v>1289</v>
      </c>
      <c r="B187" s="41">
        <v>0</v>
      </c>
      <c r="C187">
        <f>'[1]Master Data'!S189/100</f>
        <v>0</v>
      </c>
      <c r="D187">
        <f>'[1]Master Data'!T189/1000000</f>
        <v>0</v>
      </c>
      <c r="E187">
        <f>'[1]Master Data'!U189/1000000</f>
        <v>0</v>
      </c>
      <c r="F187">
        <f>'[1]Master Data'!V189/100</f>
        <v>0</v>
      </c>
      <c r="G187">
        <f>'[1]Master Data'!W189/100</f>
        <v>0</v>
      </c>
      <c r="H187">
        <f>'[1]Master Data'!X189/100</f>
        <v>0</v>
      </c>
      <c r="I187">
        <f>'[1]Master Data'!Y189/100</f>
        <v>0</v>
      </c>
      <c r="J187">
        <f>'[1]Master Data'!Z189/100</f>
        <v>0</v>
      </c>
      <c r="K187">
        <f>'[1]Master Data'!AB189/100</f>
        <v>0</v>
      </c>
      <c r="L187">
        <f>'[1]Master Data'!AC189/1000000</f>
        <v>0</v>
      </c>
      <c r="M187">
        <f>'[1]Master Data'!AD189/1000000</f>
        <v>0</v>
      </c>
      <c r="N187">
        <f>'[1]Master Data'!AE189/1000000</f>
        <v>0</v>
      </c>
      <c r="O187">
        <f>'[1]Master Data'!AF189/100</f>
        <v>0</v>
      </c>
      <c r="P187">
        <f>'[1]Master Data'!AG189/100</f>
        <v>0</v>
      </c>
      <c r="Q187">
        <f>'[1]Master Data'!AH189/100</f>
        <v>0</v>
      </c>
      <c r="R187">
        <f>'[1]Master Data'!AI189/1000000</f>
        <v>0</v>
      </c>
      <c r="S187">
        <f>'[1]Master Data'!AK189/1000000</f>
        <v>0</v>
      </c>
      <c r="T187">
        <f>'[1]Master Data'!AL189/100</f>
        <v>0</v>
      </c>
      <c r="U187">
        <f>'[1]Master Data'!AM189/1000000</f>
        <v>0</v>
      </c>
    </row>
    <row r="188" spans="1:21" x14ac:dyDescent="0.55000000000000004">
      <c r="A188" s="41" t="s">
        <v>1290</v>
      </c>
      <c r="B188" s="41">
        <v>0</v>
      </c>
      <c r="C188">
        <f>'[1]Master Data'!S190/100</f>
        <v>0</v>
      </c>
      <c r="D188">
        <f>'[1]Master Data'!T190/1000000</f>
        <v>0</v>
      </c>
      <c r="E188">
        <f>'[1]Master Data'!U190/1000000</f>
        <v>0</v>
      </c>
      <c r="F188">
        <f>'[1]Master Data'!V190/100</f>
        <v>0</v>
      </c>
      <c r="G188">
        <f>'[1]Master Data'!W190/100</f>
        <v>0</v>
      </c>
      <c r="H188">
        <f>'[1]Master Data'!X190/100</f>
        <v>0</v>
      </c>
      <c r="I188">
        <f>'[1]Master Data'!Y190/100</f>
        <v>0</v>
      </c>
      <c r="J188">
        <f>'[1]Master Data'!Z190/100</f>
        <v>0</v>
      </c>
      <c r="K188">
        <f>'[1]Master Data'!AB190/100</f>
        <v>0</v>
      </c>
      <c r="L188">
        <f>'[1]Master Data'!AC190/1000000</f>
        <v>0</v>
      </c>
      <c r="M188">
        <f>'[1]Master Data'!AD190/1000000</f>
        <v>0</v>
      </c>
      <c r="N188">
        <f>'[1]Master Data'!AE190/1000000</f>
        <v>0</v>
      </c>
      <c r="O188">
        <f>'[1]Master Data'!AF190/100</f>
        <v>0</v>
      </c>
      <c r="P188">
        <f>'[1]Master Data'!AG190/100</f>
        <v>0</v>
      </c>
      <c r="Q188">
        <f>'[1]Master Data'!AH190/100</f>
        <v>0</v>
      </c>
      <c r="R188">
        <f>'[1]Master Data'!AI190/1000000</f>
        <v>0</v>
      </c>
      <c r="S188">
        <f>'[1]Master Data'!AK190/1000000</f>
        <v>0</v>
      </c>
      <c r="T188">
        <f>'[1]Master Data'!AL190/100</f>
        <v>0</v>
      </c>
      <c r="U188">
        <f>'[1]Master Data'!AM190/1000000</f>
        <v>0</v>
      </c>
    </row>
    <row r="189" spans="1:21" x14ac:dyDescent="0.55000000000000004">
      <c r="A189" s="41" t="s">
        <v>1291</v>
      </c>
      <c r="B189" s="41">
        <v>0</v>
      </c>
      <c r="C189">
        <f>'[1]Master Data'!S191/100</f>
        <v>0</v>
      </c>
      <c r="D189">
        <f>'[1]Master Data'!T191/1000000</f>
        <v>0</v>
      </c>
      <c r="E189">
        <f>'[1]Master Data'!U191/1000000</f>
        <v>0</v>
      </c>
      <c r="F189">
        <f>'[1]Master Data'!V191/100</f>
        <v>0</v>
      </c>
      <c r="G189">
        <f>'[1]Master Data'!W191/100</f>
        <v>0</v>
      </c>
      <c r="H189">
        <f>'[1]Master Data'!X191/100</f>
        <v>0</v>
      </c>
      <c r="I189">
        <f>'[1]Master Data'!Y191/100</f>
        <v>0</v>
      </c>
      <c r="J189">
        <f>'[1]Master Data'!Z191/100</f>
        <v>0</v>
      </c>
      <c r="K189">
        <f>'[1]Master Data'!AB191/100</f>
        <v>0</v>
      </c>
      <c r="L189">
        <f>'[1]Master Data'!AC191/1000000</f>
        <v>0</v>
      </c>
      <c r="M189">
        <f>'[1]Master Data'!AD191/1000000</f>
        <v>0</v>
      </c>
      <c r="N189">
        <f>'[1]Master Data'!AE191/1000000</f>
        <v>0</v>
      </c>
      <c r="O189">
        <f>'[1]Master Data'!AF191/100</f>
        <v>0</v>
      </c>
      <c r="P189">
        <f>'[1]Master Data'!AG191/100</f>
        <v>0</v>
      </c>
      <c r="Q189">
        <f>'[1]Master Data'!AH191/100</f>
        <v>0</v>
      </c>
      <c r="R189">
        <f>'[1]Master Data'!AI191/1000000</f>
        <v>0</v>
      </c>
      <c r="S189">
        <f>'[1]Master Data'!AK191/1000000</f>
        <v>0</v>
      </c>
      <c r="T189">
        <f>'[1]Master Data'!AL191/100</f>
        <v>0</v>
      </c>
      <c r="U189">
        <f>'[1]Master Data'!AM191/1000000</f>
        <v>0</v>
      </c>
    </row>
    <row r="190" spans="1:21" x14ac:dyDescent="0.55000000000000004">
      <c r="A190" s="41" t="s">
        <v>1292</v>
      </c>
      <c r="B190" s="41">
        <v>0</v>
      </c>
      <c r="C190">
        <f>'[1]Master Data'!S192/100</f>
        <v>0</v>
      </c>
      <c r="D190">
        <f>'[1]Master Data'!T192/1000000</f>
        <v>0</v>
      </c>
      <c r="E190">
        <f>'[1]Master Data'!U192/1000000</f>
        <v>0</v>
      </c>
      <c r="F190">
        <f>'[1]Master Data'!V192/100</f>
        <v>0</v>
      </c>
      <c r="G190">
        <f>'[1]Master Data'!W192/100</f>
        <v>0</v>
      </c>
      <c r="H190">
        <f>'[1]Master Data'!X192/100</f>
        <v>0</v>
      </c>
      <c r="I190">
        <f>'[1]Master Data'!Y192/100</f>
        <v>0</v>
      </c>
      <c r="J190">
        <f>'[1]Master Data'!Z192/100</f>
        <v>0</v>
      </c>
      <c r="K190">
        <f>'[1]Master Data'!AB192/100</f>
        <v>0</v>
      </c>
      <c r="L190">
        <f>'[1]Master Data'!AC192/1000000</f>
        <v>0</v>
      </c>
      <c r="M190">
        <f>'[1]Master Data'!AD192/1000000</f>
        <v>0</v>
      </c>
      <c r="N190">
        <f>'[1]Master Data'!AE192/1000000</f>
        <v>0</v>
      </c>
      <c r="O190">
        <f>'[1]Master Data'!AF192/100</f>
        <v>0</v>
      </c>
      <c r="P190">
        <f>'[1]Master Data'!AG192/100</f>
        <v>0</v>
      </c>
      <c r="Q190">
        <f>'[1]Master Data'!AH192/100</f>
        <v>0</v>
      </c>
      <c r="R190">
        <f>'[1]Master Data'!AI192/1000000</f>
        <v>0</v>
      </c>
      <c r="S190">
        <f>'[1]Master Data'!AK192/1000000</f>
        <v>0</v>
      </c>
      <c r="T190">
        <f>'[1]Master Data'!AL192/100</f>
        <v>0</v>
      </c>
      <c r="U190">
        <f>'[1]Master Data'!AM192/1000000</f>
        <v>0</v>
      </c>
    </row>
    <row r="191" spans="1:21" x14ac:dyDescent="0.55000000000000004">
      <c r="A191" s="41" t="s">
        <v>1293</v>
      </c>
      <c r="B191" s="41">
        <v>1.6E-2</v>
      </c>
      <c r="C191">
        <f>'[1]Master Data'!S193/100</f>
        <v>0</v>
      </c>
      <c r="D191">
        <f>'[1]Master Data'!T193/1000000</f>
        <v>0</v>
      </c>
      <c r="E191">
        <f>'[1]Master Data'!U193/1000000</f>
        <v>0</v>
      </c>
      <c r="F191">
        <f>'[1]Master Data'!V193/100</f>
        <v>0</v>
      </c>
      <c r="G191">
        <f>'[1]Master Data'!W193/100</f>
        <v>0</v>
      </c>
      <c r="H191">
        <f>'[1]Master Data'!X193/100</f>
        <v>0</v>
      </c>
      <c r="I191">
        <f>'[1]Master Data'!Y193/100</f>
        <v>0</v>
      </c>
      <c r="J191">
        <f>'[1]Master Data'!Z193/100</f>
        <v>0</v>
      </c>
      <c r="K191">
        <f>'[1]Master Data'!AB193/100</f>
        <v>5.9999999999999995E-4</v>
      </c>
      <c r="L191">
        <f>'[1]Master Data'!AC193/1000000</f>
        <v>0</v>
      </c>
      <c r="M191">
        <f>'[1]Master Data'!AD193/1000000</f>
        <v>0</v>
      </c>
      <c r="N191">
        <f>'[1]Master Data'!AE193/1000000</f>
        <v>0</v>
      </c>
      <c r="O191">
        <f>'[1]Master Data'!AF193/100</f>
        <v>0</v>
      </c>
      <c r="P191">
        <f>'[1]Master Data'!AG193/100</f>
        <v>0.21260000000000001</v>
      </c>
      <c r="Q191">
        <f>'[1]Master Data'!AH193/100</f>
        <v>0</v>
      </c>
      <c r="R191">
        <f>'[1]Master Data'!AI193/1000000</f>
        <v>0</v>
      </c>
      <c r="S191">
        <f>'[1]Master Data'!AK193/1000000</f>
        <v>0</v>
      </c>
      <c r="T191">
        <f>'[1]Master Data'!AL193/100</f>
        <v>0</v>
      </c>
      <c r="U191">
        <f>'[1]Master Data'!AM193/1000000</f>
        <v>0</v>
      </c>
    </row>
    <row r="192" spans="1:21" x14ac:dyDescent="0.55000000000000004">
      <c r="A192" s="41" t="s">
        <v>1294</v>
      </c>
      <c r="B192" s="41">
        <v>1.1000000000000001E-2</v>
      </c>
      <c r="C192">
        <f>'[1]Master Data'!S194/100</f>
        <v>0</v>
      </c>
      <c r="D192">
        <f>'[1]Master Data'!T194/1000000</f>
        <v>0</v>
      </c>
      <c r="E192">
        <f>'[1]Master Data'!U194/1000000</f>
        <v>0</v>
      </c>
      <c r="F192">
        <f>'[1]Master Data'!V194/100</f>
        <v>0</v>
      </c>
      <c r="G192">
        <f>'[1]Master Data'!W194/100</f>
        <v>0</v>
      </c>
      <c r="H192">
        <f>'[1]Master Data'!X194/100</f>
        <v>0</v>
      </c>
      <c r="I192">
        <f>'[1]Master Data'!Y194/100</f>
        <v>0</v>
      </c>
      <c r="J192">
        <f>'[1]Master Data'!Z194/100</f>
        <v>0</v>
      </c>
      <c r="K192">
        <f>'[1]Master Data'!AB194/100</f>
        <v>0</v>
      </c>
      <c r="L192">
        <f>'[1]Master Data'!AC194/1000000</f>
        <v>0</v>
      </c>
      <c r="M192">
        <f>'[1]Master Data'!AD194/1000000</f>
        <v>0</v>
      </c>
      <c r="N192">
        <f>'[1]Master Data'!AE194/1000000</f>
        <v>0</v>
      </c>
      <c r="O192">
        <f>'[1]Master Data'!AF194/100</f>
        <v>0</v>
      </c>
      <c r="P192">
        <f>'[1]Master Data'!AG194/100</f>
        <v>0.35200000000000004</v>
      </c>
      <c r="Q192">
        <f>'[1]Master Data'!AH194/100</f>
        <v>0</v>
      </c>
      <c r="R192">
        <f>'[1]Master Data'!AI194/1000000</f>
        <v>0</v>
      </c>
      <c r="S192">
        <f>'[1]Master Data'!AK194/1000000</f>
        <v>0</v>
      </c>
      <c r="T192">
        <f>'[1]Master Data'!AL194/100</f>
        <v>0</v>
      </c>
      <c r="U192">
        <f>'[1]Master Data'!AM194/1000000</f>
        <v>0</v>
      </c>
    </row>
    <row r="193" spans="1:21" x14ac:dyDescent="0.55000000000000004">
      <c r="A193" s="41" t="s">
        <v>1295</v>
      </c>
      <c r="B193" s="41">
        <v>1.0448611142736354E-2</v>
      </c>
      <c r="C193">
        <f>'[1]Master Data'!S195/100</f>
        <v>0</v>
      </c>
      <c r="D193">
        <f>'[1]Master Data'!T195/1000000</f>
        <v>0</v>
      </c>
      <c r="E193">
        <f>'[1]Master Data'!U195/1000000</f>
        <v>0</v>
      </c>
      <c r="F193">
        <f>'[1]Master Data'!V195/100</f>
        <v>0</v>
      </c>
      <c r="G193">
        <f>'[1]Master Data'!W195/100</f>
        <v>0</v>
      </c>
      <c r="H193">
        <f>'[1]Master Data'!X195/100</f>
        <v>0</v>
      </c>
      <c r="I193">
        <f>'[1]Master Data'!Y195/100</f>
        <v>0</v>
      </c>
      <c r="J193">
        <f>'[1]Master Data'!Z195/100</f>
        <v>0</v>
      </c>
      <c r="K193">
        <f>'[1]Master Data'!AB195/100</f>
        <v>0</v>
      </c>
      <c r="L193">
        <f>'[1]Master Data'!AC195/1000000</f>
        <v>0</v>
      </c>
      <c r="M193">
        <f>'[1]Master Data'!AD195/1000000</f>
        <v>0</v>
      </c>
      <c r="N193">
        <f>'[1]Master Data'!AE195/1000000</f>
        <v>0</v>
      </c>
      <c r="O193">
        <f>'[1]Master Data'!AF195/100</f>
        <v>0</v>
      </c>
      <c r="P193">
        <f>'[1]Master Data'!AG195/100</f>
        <v>0</v>
      </c>
      <c r="Q193">
        <f>'[1]Master Data'!AH195/100</f>
        <v>0</v>
      </c>
      <c r="R193">
        <f>'[1]Master Data'!AI195/1000000</f>
        <v>0</v>
      </c>
      <c r="S193">
        <f>'[1]Master Data'!AK195/1000000</f>
        <v>0</v>
      </c>
      <c r="T193">
        <f>'[1]Master Data'!AL195/100</f>
        <v>0</v>
      </c>
      <c r="U193">
        <f>'[1]Master Data'!AM195/1000000</f>
        <v>0</v>
      </c>
    </row>
    <row r="194" spans="1:21" x14ac:dyDescent="0.55000000000000004">
      <c r="A194" s="41" t="s">
        <v>1296</v>
      </c>
      <c r="B194" s="41">
        <v>1.2199999999999999E-2</v>
      </c>
      <c r="C194">
        <f>'[1]Master Data'!S196/100</f>
        <v>0</v>
      </c>
      <c r="D194">
        <f>'[1]Master Data'!T196/1000000</f>
        <v>0</v>
      </c>
      <c r="E194">
        <f>'[1]Master Data'!U196/1000000</f>
        <v>0</v>
      </c>
      <c r="F194">
        <f>'[1]Master Data'!V196/100</f>
        <v>0</v>
      </c>
      <c r="G194">
        <f>'[1]Master Data'!W196/100</f>
        <v>0</v>
      </c>
      <c r="H194">
        <f>'[1]Master Data'!X196/100</f>
        <v>0</v>
      </c>
      <c r="I194">
        <f>'[1]Master Data'!Y196/100</f>
        <v>0</v>
      </c>
      <c r="J194">
        <f>'[1]Master Data'!Z196/100</f>
        <v>0</v>
      </c>
      <c r="K194">
        <f>'[1]Master Data'!AB196/100</f>
        <v>0</v>
      </c>
      <c r="L194">
        <f>'[1]Master Data'!AC196/1000000</f>
        <v>0</v>
      </c>
      <c r="M194">
        <f>'[1]Master Data'!AD196/1000000</f>
        <v>0</v>
      </c>
      <c r="N194">
        <f>'[1]Master Data'!AE196/1000000</f>
        <v>0</v>
      </c>
      <c r="O194">
        <f>'[1]Master Data'!AF196/100</f>
        <v>0</v>
      </c>
      <c r="P194">
        <f>'[1]Master Data'!AG196/100</f>
        <v>0.32409999999999994</v>
      </c>
      <c r="Q194">
        <f>'[1]Master Data'!AH196/100</f>
        <v>0</v>
      </c>
      <c r="R194">
        <f>'[1]Master Data'!AI196/1000000</f>
        <v>0</v>
      </c>
      <c r="S194">
        <f>'[1]Master Data'!AK196/1000000</f>
        <v>0</v>
      </c>
      <c r="T194">
        <f>'[1]Master Data'!AL196/100</f>
        <v>0</v>
      </c>
      <c r="U194">
        <f>'[1]Master Data'!AM196/1000000</f>
        <v>0</v>
      </c>
    </row>
    <row r="195" spans="1:21" x14ac:dyDescent="0.55000000000000004">
      <c r="A195" s="41" t="s">
        <v>1297</v>
      </c>
      <c r="B195" s="41">
        <v>0</v>
      </c>
      <c r="C195">
        <f>'[1]Master Data'!S197/100</f>
        <v>0</v>
      </c>
      <c r="D195">
        <f>'[1]Master Data'!T197/1000000</f>
        <v>0</v>
      </c>
      <c r="E195">
        <f>'[1]Master Data'!U197/1000000</f>
        <v>0</v>
      </c>
      <c r="F195">
        <f>'[1]Master Data'!V197/100</f>
        <v>0</v>
      </c>
      <c r="G195">
        <f>'[1]Master Data'!W197/100</f>
        <v>0</v>
      </c>
      <c r="H195">
        <f>'[1]Master Data'!X197/100</f>
        <v>0</v>
      </c>
      <c r="I195">
        <f>'[1]Master Data'!Y197/100</f>
        <v>0</v>
      </c>
      <c r="J195">
        <f>'[1]Master Data'!Z197/100</f>
        <v>0</v>
      </c>
      <c r="K195">
        <f>'[1]Master Data'!AB197/100</f>
        <v>0</v>
      </c>
      <c r="L195">
        <f>'[1]Master Data'!AC197/1000000</f>
        <v>0</v>
      </c>
      <c r="M195">
        <f>'[1]Master Data'!AD197/1000000</f>
        <v>0</v>
      </c>
      <c r="N195">
        <f>'[1]Master Data'!AE197/1000000</f>
        <v>0</v>
      </c>
      <c r="O195">
        <f>'[1]Master Data'!AF197/100</f>
        <v>0</v>
      </c>
      <c r="P195">
        <f>'[1]Master Data'!AG197/100</f>
        <v>0</v>
      </c>
      <c r="Q195">
        <f>'[1]Master Data'!AH197/100</f>
        <v>0</v>
      </c>
      <c r="R195">
        <f>'[1]Master Data'!AI197/1000000</f>
        <v>0</v>
      </c>
      <c r="S195">
        <f>'[1]Master Data'!AK197/1000000</f>
        <v>0</v>
      </c>
      <c r="T195">
        <f>'[1]Master Data'!AL197/100</f>
        <v>0</v>
      </c>
      <c r="U195">
        <f>'[1]Master Data'!AM197/1000000</f>
        <v>0</v>
      </c>
    </row>
    <row r="196" spans="1:21" x14ac:dyDescent="0.55000000000000004">
      <c r="A196" s="41" t="s">
        <v>1298</v>
      </c>
      <c r="B196" s="41">
        <v>0</v>
      </c>
      <c r="C196">
        <f>'[1]Master Data'!S198/100</f>
        <v>0</v>
      </c>
      <c r="D196">
        <f>'[1]Master Data'!T198/1000000</f>
        <v>0</v>
      </c>
      <c r="E196">
        <f>'[1]Master Data'!U198/1000000</f>
        <v>0</v>
      </c>
      <c r="F196">
        <f>'[1]Master Data'!V198/100</f>
        <v>0</v>
      </c>
      <c r="G196">
        <f>'[1]Master Data'!W198/100</f>
        <v>0</v>
      </c>
      <c r="H196">
        <f>'[1]Master Data'!X198/100</f>
        <v>0</v>
      </c>
      <c r="I196">
        <f>'[1]Master Data'!Y198/100</f>
        <v>0</v>
      </c>
      <c r="J196">
        <f>'[1]Master Data'!Z198/100</f>
        <v>0</v>
      </c>
      <c r="K196">
        <f>'[1]Master Data'!AB198/100</f>
        <v>0</v>
      </c>
      <c r="L196">
        <f>'[1]Master Data'!AC198/1000000</f>
        <v>0</v>
      </c>
      <c r="M196">
        <f>'[1]Master Data'!AD198/1000000</f>
        <v>0</v>
      </c>
      <c r="N196">
        <f>'[1]Master Data'!AE198/1000000</f>
        <v>0</v>
      </c>
      <c r="O196">
        <f>'[1]Master Data'!AF198/100</f>
        <v>0</v>
      </c>
      <c r="P196">
        <f>'[1]Master Data'!AG198/100</f>
        <v>0</v>
      </c>
      <c r="Q196">
        <f>'[1]Master Data'!AH198/100</f>
        <v>0</v>
      </c>
      <c r="R196">
        <f>'[1]Master Data'!AI198/1000000</f>
        <v>0</v>
      </c>
      <c r="S196">
        <f>'[1]Master Data'!AK198/1000000</f>
        <v>0</v>
      </c>
      <c r="T196">
        <f>'[1]Master Data'!AL198/100</f>
        <v>0</v>
      </c>
      <c r="U196">
        <f>'[1]Master Data'!AM198/1000000</f>
        <v>0</v>
      </c>
    </row>
    <row r="197" spans="1:21" x14ac:dyDescent="0.55000000000000004">
      <c r="A197" s="41" t="s">
        <v>1299</v>
      </c>
      <c r="B197" s="41">
        <v>1.1000000000000001E-2</v>
      </c>
      <c r="C197">
        <f>'[1]Master Data'!S199/100</f>
        <v>0</v>
      </c>
      <c r="D197">
        <f>'[1]Master Data'!T199/1000000</f>
        <v>0</v>
      </c>
      <c r="E197">
        <f>'[1]Master Data'!U199/1000000</f>
        <v>0</v>
      </c>
      <c r="F197">
        <f>'[1]Master Data'!V199/100</f>
        <v>0</v>
      </c>
      <c r="G197">
        <f>'[1]Master Data'!W199/100</f>
        <v>0</v>
      </c>
      <c r="H197">
        <f>'[1]Master Data'!X199/100</f>
        <v>0</v>
      </c>
      <c r="I197">
        <f>'[1]Master Data'!Y199/100</f>
        <v>0</v>
      </c>
      <c r="J197">
        <f>'[1]Master Data'!Z199/100</f>
        <v>0</v>
      </c>
      <c r="K197">
        <f>'[1]Master Data'!AB199/100</f>
        <v>5.9999999999999995E-4</v>
      </c>
      <c r="L197">
        <f>'[1]Master Data'!AC199/1000000</f>
        <v>0</v>
      </c>
      <c r="M197">
        <f>'[1]Master Data'!AD199/1000000</f>
        <v>0</v>
      </c>
      <c r="N197">
        <f>'[1]Master Data'!AE199/1000000</f>
        <v>0</v>
      </c>
      <c r="O197">
        <f>'[1]Master Data'!AF199/100</f>
        <v>0</v>
      </c>
      <c r="P197">
        <f>'[1]Master Data'!AG199/100</f>
        <v>0.23</v>
      </c>
      <c r="Q197">
        <f>'[1]Master Data'!AH199/100</f>
        <v>0.3</v>
      </c>
      <c r="R197">
        <f>'[1]Master Data'!AI199/1000000</f>
        <v>0</v>
      </c>
      <c r="S197">
        <f>'[1]Master Data'!AK199/1000000</f>
        <v>0</v>
      </c>
      <c r="T197">
        <f>'[1]Master Data'!AL199/100</f>
        <v>0</v>
      </c>
      <c r="U197">
        <f>'[1]Master Data'!AM199/1000000</f>
        <v>0</v>
      </c>
    </row>
    <row r="198" spans="1:21" x14ac:dyDescent="0.55000000000000004">
      <c r="A198" s="41" t="s">
        <v>1300</v>
      </c>
      <c r="B198" s="41">
        <v>0</v>
      </c>
      <c r="C198">
        <f>'[1]Master Data'!S200/100</f>
        <v>0</v>
      </c>
      <c r="D198">
        <f>'[1]Master Data'!T200/1000000</f>
        <v>0</v>
      </c>
      <c r="E198">
        <f>'[1]Master Data'!U200/1000000</f>
        <v>0</v>
      </c>
      <c r="F198">
        <f>'[1]Master Data'!V200/100</f>
        <v>0</v>
      </c>
      <c r="G198">
        <f>'[1]Master Data'!W200/100</f>
        <v>0</v>
      </c>
      <c r="H198">
        <f>'[1]Master Data'!X200/100</f>
        <v>0</v>
      </c>
      <c r="I198">
        <f>'[1]Master Data'!Y200/100</f>
        <v>0</v>
      </c>
      <c r="J198">
        <f>'[1]Master Data'!Z200/100</f>
        <v>0</v>
      </c>
      <c r="K198">
        <f>'[1]Master Data'!AB200/100</f>
        <v>0</v>
      </c>
      <c r="L198">
        <f>'[1]Master Data'!AC200/1000000</f>
        <v>0</v>
      </c>
      <c r="M198">
        <f>'[1]Master Data'!AD200/1000000</f>
        <v>0</v>
      </c>
      <c r="N198">
        <f>'[1]Master Data'!AE200/1000000</f>
        <v>0</v>
      </c>
      <c r="O198">
        <f>'[1]Master Data'!AF200/100</f>
        <v>0</v>
      </c>
      <c r="P198">
        <f>'[1]Master Data'!AG200/100</f>
        <v>0</v>
      </c>
      <c r="Q198">
        <f>'[1]Master Data'!AH200/100</f>
        <v>0</v>
      </c>
      <c r="R198">
        <f>'[1]Master Data'!AI200/1000000</f>
        <v>0</v>
      </c>
      <c r="S198">
        <f>'[1]Master Data'!AK200/1000000</f>
        <v>0</v>
      </c>
      <c r="T198">
        <f>'[1]Master Data'!AL200/100</f>
        <v>0</v>
      </c>
      <c r="U198">
        <f>'[1]Master Data'!AM200/1000000</f>
        <v>0</v>
      </c>
    </row>
    <row r="199" spans="1:21" x14ac:dyDescent="0.55000000000000004">
      <c r="A199" s="41" t="s">
        <v>1301</v>
      </c>
      <c r="B199" s="41">
        <v>0</v>
      </c>
      <c r="C199">
        <f>'[1]Master Data'!S201/100</f>
        <v>0</v>
      </c>
      <c r="D199">
        <f>'[1]Master Data'!T201/1000000</f>
        <v>0</v>
      </c>
      <c r="E199">
        <f>'[1]Master Data'!U201/1000000</f>
        <v>0</v>
      </c>
      <c r="F199">
        <f>'[1]Master Data'!V201/100</f>
        <v>0</v>
      </c>
      <c r="G199">
        <f>'[1]Master Data'!W201/100</f>
        <v>0</v>
      </c>
      <c r="H199">
        <f>'[1]Master Data'!X201/100</f>
        <v>0</v>
      </c>
      <c r="I199">
        <f>'[1]Master Data'!Y201/100</f>
        <v>0</v>
      </c>
      <c r="J199">
        <f>'[1]Master Data'!Z201/100</f>
        <v>0</v>
      </c>
      <c r="K199">
        <f>'[1]Master Data'!AB201/100</f>
        <v>0</v>
      </c>
      <c r="L199">
        <f>'[1]Master Data'!AC201/1000000</f>
        <v>0</v>
      </c>
      <c r="M199">
        <f>'[1]Master Data'!AD201/1000000</f>
        <v>0</v>
      </c>
      <c r="N199">
        <f>'[1]Master Data'!AE201/1000000</f>
        <v>0</v>
      </c>
      <c r="O199">
        <f>'[1]Master Data'!AF201/100</f>
        <v>0</v>
      </c>
      <c r="P199">
        <f>'[1]Master Data'!AG201/100</f>
        <v>0</v>
      </c>
      <c r="Q199">
        <f>'[1]Master Data'!AH201/100</f>
        <v>0</v>
      </c>
      <c r="R199">
        <f>'[1]Master Data'!AI201/1000000</f>
        <v>0</v>
      </c>
      <c r="S199">
        <f>'[1]Master Data'!AK201/1000000</f>
        <v>0</v>
      </c>
      <c r="T199">
        <f>'[1]Master Data'!AL201/100</f>
        <v>0</v>
      </c>
      <c r="U199">
        <f>'[1]Master Data'!AM201/1000000</f>
        <v>0</v>
      </c>
    </row>
    <row r="200" spans="1:21" x14ac:dyDescent="0.55000000000000004">
      <c r="A200" s="41" t="s">
        <v>1302</v>
      </c>
      <c r="B200" s="41">
        <v>0</v>
      </c>
      <c r="C200">
        <f>'[1]Master Data'!S202/100</f>
        <v>0</v>
      </c>
      <c r="D200">
        <f>'[1]Master Data'!T202/1000000</f>
        <v>0</v>
      </c>
      <c r="E200">
        <f>'[1]Master Data'!U202/1000000</f>
        <v>0</v>
      </c>
      <c r="F200">
        <f>'[1]Master Data'!V202/100</f>
        <v>0</v>
      </c>
      <c r="G200">
        <f>'[1]Master Data'!W202/100</f>
        <v>0</v>
      </c>
      <c r="H200">
        <f>'[1]Master Data'!X202/100</f>
        <v>0</v>
      </c>
      <c r="I200">
        <f>'[1]Master Data'!Y202/100</f>
        <v>0</v>
      </c>
      <c r="J200">
        <f>'[1]Master Data'!Z202/100</f>
        <v>0</v>
      </c>
      <c r="K200">
        <f>'[1]Master Data'!AB202/100</f>
        <v>0</v>
      </c>
      <c r="L200">
        <f>'[1]Master Data'!AC202/1000000</f>
        <v>0</v>
      </c>
      <c r="M200">
        <f>'[1]Master Data'!AD202/1000000</f>
        <v>0</v>
      </c>
      <c r="N200">
        <f>'[1]Master Data'!AE202/1000000</f>
        <v>0</v>
      </c>
      <c r="O200">
        <f>'[1]Master Data'!AF202/100</f>
        <v>0</v>
      </c>
      <c r="P200">
        <f>'[1]Master Data'!AG202/100</f>
        <v>0</v>
      </c>
      <c r="Q200">
        <f>'[1]Master Data'!AH202/100</f>
        <v>0</v>
      </c>
      <c r="R200">
        <f>'[1]Master Data'!AI202/1000000</f>
        <v>0</v>
      </c>
      <c r="S200">
        <f>'[1]Master Data'!AK202/1000000</f>
        <v>0</v>
      </c>
      <c r="T200">
        <f>'[1]Master Data'!AL202/100</f>
        <v>0</v>
      </c>
      <c r="U200">
        <f>'[1]Master Data'!AM202/1000000</f>
        <v>0</v>
      </c>
    </row>
    <row r="201" spans="1:21" x14ac:dyDescent="0.55000000000000004">
      <c r="A201" s="41" t="s">
        <v>1303</v>
      </c>
      <c r="B201" s="41">
        <v>0</v>
      </c>
      <c r="C201">
        <f>'[1]Master Data'!S203/100</f>
        <v>0</v>
      </c>
      <c r="D201">
        <f>'[1]Master Data'!T203/1000000</f>
        <v>0</v>
      </c>
      <c r="E201">
        <f>'[1]Master Data'!U203/1000000</f>
        <v>0</v>
      </c>
      <c r="F201">
        <f>'[1]Master Data'!V203/100</f>
        <v>0</v>
      </c>
      <c r="G201">
        <f>'[1]Master Data'!W203/100</f>
        <v>0</v>
      </c>
      <c r="H201">
        <f>'[1]Master Data'!X203/100</f>
        <v>0</v>
      </c>
      <c r="I201">
        <f>'[1]Master Data'!Y203/100</f>
        <v>0</v>
      </c>
      <c r="J201">
        <f>'[1]Master Data'!Z203/100</f>
        <v>0</v>
      </c>
      <c r="K201">
        <f>'[1]Master Data'!AB203/100</f>
        <v>0</v>
      </c>
      <c r="L201">
        <f>'[1]Master Data'!AC203/1000000</f>
        <v>0</v>
      </c>
      <c r="M201">
        <f>'[1]Master Data'!AD203/1000000</f>
        <v>0</v>
      </c>
      <c r="N201">
        <f>'[1]Master Data'!AE203/1000000</f>
        <v>0</v>
      </c>
      <c r="O201">
        <f>'[1]Master Data'!AF203/100</f>
        <v>0</v>
      </c>
      <c r="P201">
        <f>'[1]Master Data'!AG203/100</f>
        <v>0</v>
      </c>
      <c r="Q201">
        <f>'[1]Master Data'!AH203/100</f>
        <v>0</v>
      </c>
      <c r="R201">
        <f>'[1]Master Data'!AI203/1000000</f>
        <v>0</v>
      </c>
      <c r="S201">
        <f>'[1]Master Data'!AK203/1000000</f>
        <v>0</v>
      </c>
      <c r="T201">
        <f>'[1]Master Data'!AL203/100</f>
        <v>0</v>
      </c>
      <c r="U201">
        <f>'[1]Master Data'!AM203/1000000</f>
        <v>0</v>
      </c>
    </row>
    <row r="202" spans="1:21" x14ac:dyDescent="0.55000000000000004">
      <c r="A202" s="41" t="s">
        <v>1304</v>
      </c>
      <c r="B202" s="41">
        <v>0</v>
      </c>
      <c r="C202">
        <f>'[1]Master Data'!S204/100</f>
        <v>0</v>
      </c>
      <c r="D202">
        <f>'[1]Master Data'!T204/1000000</f>
        <v>0</v>
      </c>
      <c r="E202">
        <f>'[1]Master Data'!U204/1000000</f>
        <v>0</v>
      </c>
      <c r="F202">
        <f>'[1]Master Data'!V204/100</f>
        <v>0</v>
      </c>
      <c r="G202">
        <f>'[1]Master Data'!W204/100</f>
        <v>0</v>
      </c>
      <c r="H202">
        <f>'[1]Master Data'!X204/100</f>
        <v>0</v>
      </c>
      <c r="I202">
        <f>'[1]Master Data'!Y204/100</f>
        <v>0</v>
      </c>
      <c r="J202">
        <f>'[1]Master Data'!Z204/100</f>
        <v>0</v>
      </c>
      <c r="K202">
        <f>'[1]Master Data'!AB204/100</f>
        <v>0</v>
      </c>
      <c r="L202">
        <f>'[1]Master Data'!AC204/1000000</f>
        <v>0</v>
      </c>
      <c r="M202">
        <f>'[1]Master Data'!AD204/1000000</f>
        <v>0</v>
      </c>
      <c r="N202">
        <f>'[1]Master Data'!AE204/1000000</f>
        <v>0</v>
      </c>
      <c r="O202">
        <f>'[1]Master Data'!AF204/100</f>
        <v>0</v>
      </c>
      <c r="P202">
        <f>'[1]Master Data'!AG204/100</f>
        <v>0</v>
      </c>
      <c r="Q202">
        <f>'[1]Master Data'!AH204/100</f>
        <v>0</v>
      </c>
      <c r="R202">
        <f>'[1]Master Data'!AI204/1000000</f>
        <v>0</v>
      </c>
      <c r="S202">
        <f>'[1]Master Data'!AK204/1000000</f>
        <v>0</v>
      </c>
      <c r="T202">
        <f>'[1]Master Data'!AL204/100</f>
        <v>0</v>
      </c>
      <c r="U202">
        <f>'[1]Master Data'!AM204/1000000</f>
        <v>0</v>
      </c>
    </row>
    <row r="203" spans="1:21" x14ac:dyDescent="0.55000000000000004">
      <c r="A203" s="41" t="s">
        <v>1305</v>
      </c>
      <c r="B203" s="41">
        <v>1.43E-2</v>
      </c>
      <c r="C203">
        <f>'[1]Master Data'!S205/100</f>
        <v>0</v>
      </c>
      <c r="D203">
        <f>'[1]Master Data'!T205/1000000</f>
        <v>0</v>
      </c>
      <c r="E203">
        <f>'[1]Master Data'!U205/1000000</f>
        <v>0</v>
      </c>
      <c r="F203">
        <f>'[1]Master Data'!V205/100</f>
        <v>0</v>
      </c>
      <c r="G203">
        <f>'[1]Master Data'!W205/100</f>
        <v>0</v>
      </c>
      <c r="H203">
        <f>'[1]Master Data'!X205/100</f>
        <v>0</v>
      </c>
      <c r="I203">
        <f>'[1]Master Data'!Y205/100</f>
        <v>0</v>
      </c>
      <c r="J203">
        <f>'[1]Master Data'!Z205/100</f>
        <v>0</v>
      </c>
      <c r="K203">
        <f>'[1]Master Data'!AB205/100</f>
        <v>8.0000000000000004E-4</v>
      </c>
      <c r="L203">
        <f>'[1]Master Data'!AC205/1000000</f>
        <v>0</v>
      </c>
      <c r="M203">
        <f>'[1]Master Data'!AD205/1000000</f>
        <v>0</v>
      </c>
      <c r="N203">
        <f>'[1]Master Data'!AE205/1000000</f>
        <v>0</v>
      </c>
      <c r="O203">
        <f>'[1]Master Data'!AF205/100</f>
        <v>0</v>
      </c>
      <c r="P203">
        <f>'[1]Master Data'!AG205/100</f>
        <v>0.34299999999999997</v>
      </c>
      <c r="Q203">
        <f>'[1]Master Data'!AH205/100</f>
        <v>0</v>
      </c>
      <c r="R203">
        <f>'[1]Master Data'!AI205/1000000</f>
        <v>0</v>
      </c>
      <c r="S203">
        <f>'[1]Master Data'!AK205/1000000</f>
        <v>0</v>
      </c>
      <c r="T203">
        <f>'[1]Master Data'!AL205/100</f>
        <v>0</v>
      </c>
      <c r="U203">
        <f>'[1]Master Data'!AM205/1000000</f>
        <v>0</v>
      </c>
    </row>
    <row r="204" spans="1:21" x14ac:dyDescent="0.55000000000000004">
      <c r="A204" s="41" t="s">
        <v>1306</v>
      </c>
      <c r="B204" s="41">
        <v>0</v>
      </c>
      <c r="C204">
        <f>'[1]Master Data'!S206/100</f>
        <v>0</v>
      </c>
      <c r="D204">
        <f>'[1]Master Data'!T206/1000000</f>
        <v>0</v>
      </c>
      <c r="E204">
        <f>'[1]Master Data'!U206/1000000</f>
        <v>0</v>
      </c>
      <c r="F204">
        <f>'[1]Master Data'!V206/100</f>
        <v>0</v>
      </c>
      <c r="G204">
        <f>'[1]Master Data'!W206/100</f>
        <v>0</v>
      </c>
      <c r="H204">
        <f>'[1]Master Data'!X206/100</f>
        <v>0</v>
      </c>
      <c r="I204">
        <f>'[1]Master Data'!Y206/100</f>
        <v>0</v>
      </c>
      <c r="J204">
        <f>'[1]Master Data'!Z206/100</f>
        <v>0</v>
      </c>
      <c r="K204">
        <f>'[1]Master Data'!AB206/100</f>
        <v>0</v>
      </c>
      <c r="L204">
        <f>'[1]Master Data'!AC206/1000000</f>
        <v>0</v>
      </c>
      <c r="M204">
        <f>'[1]Master Data'!AD206/1000000</f>
        <v>0</v>
      </c>
      <c r="N204">
        <f>'[1]Master Data'!AE206/1000000</f>
        <v>0</v>
      </c>
      <c r="O204">
        <f>'[1]Master Data'!AF206/100</f>
        <v>0</v>
      </c>
      <c r="P204">
        <f>'[1]Master Data'!AG206/100</f>
        <v>0</v>
      </c>
      <c r="Q204">
        <f>'[1]Master Data'!AH206/100</f>
        <v>0</v>
      </c>
      <c r="R204">
        <f>'[1]Master Data'!AI206/1000000</f>
        <v>0</v>
      </c>
      <c r="S204">
        <f>'[1]Master Data'!AK206/1000000</f>
        <v>0</v>
      </c>
      <c r="T204">
        <f>'[1]Master Data'!AL206/100</f>
        <v>0</v>
      </c>
      <c r="U204">
        <f>'[1]Master Data'!AM206/1000000</f>
        <v>0</v>
      </c>
    </row>
    <row r="205" spans="1:21" x14ac:dyDescent="0.55000000000000004">
      <c r="A205" s="41" t="s">
        <v>1307</v>
      </c>
      <c r="B205" s="41">
        <v>1.1299999999999999E-2</v>
      </c>
      <c r="C205">
        <f>'[1]Master Data'!S207/100</f>
        <v>0</v>
      </c>
      <c r="D205">
        <f>'[1]Master Data'!T207/1000000</f>
        <v>0</v>
      </c>
      <c r="E205">
        <f>'[1]Master Data'!U207/1000000</f>
        <v>0</v>
      </c>
      <c r="F205">
        <f>'[1]Master Data'!V207/100</f>
        <v>0</v>
      </c>
      <c r="G205">
        <f>'[1]Master Data'!W207/100</f>
        <v>0</v>
      </c>
      <c r="H205">
        <f>'[1]Master Data'!X207/100</f>
        <v>0</v>
      </c>
      <c r="I205">
        <f>'[1]Master Data'!Y207/100</f>
        <v>0</v>
      </c>
      <c r="J205">
        <f>'[1]Master Data'!Z207/100</f>
        <v>0</v>
      </c>
      <c r="K205">
        <f>'[1]Master Data'!AB207/100</f>
        <v>0</v>
      </c>
      <c r="L205">
        <f>'[1]Master Data'!AC207/1000000</f>
        <v>0</v>
      </c>
      <c r="M205">
        <f>'[1]Master Data'!AD207/1000000</f>
        <v>0</v>
      </c>
      <c r="N205">
        <f>'[1]Master Data'!AE207/1000000</f>
        <v>0</v>
      </c>
      <c r="O205">
        <f>'[1]Master Data'!AF207/100</f>
        <v>0</v>
      </c>
      <c r="P205">
        <f>'[1]Master Data'!AG207/100</f>
        <v>0.39490000000000003</v>
      </c>
      <c r="Q205">
        <f>'[1]Master Data'!AH207/100</f>
        <v>0</v>
      </c>
      <c r="R205">
        <f>'[1]Master Data'!AI207/1000000</f>
        <v>0</v>
      </c>
      <c r="S205">
        <f>'[1]Master Data'!AK207/1000000</f>
        <v>0</v>
      </c>
      <c r="T205">
        <f>'[1]Master Data'!AL207/100</f>
        <v>0</v>
      </c>
      <c r="U205">
        <f>'[1]Master Data'!AM207/1000000</f>
        <v>0</v>
      </c>
    </row>
    <row r="206" spans="1:21" x14ac:dyDescent="0.55000000000000004">
      <c r="A206" s="41" t="s">
        <v>1308</v>
      </c>
      <c r="B206" s="41">
        <v>0</v>
      </c>
      <c r="C206">
        <f>'[1]Master Data'!S208/100</f>
        <v>0</v>
      </c>
      <c r="D206">
        <f>'[1]Master Data'!T208/1000000</f>
        <v>0</v>
      </c>
      <c r="E206">
        <f>'[1]Master Data'!U208/1000000</f>
        <v>0</v>
      </c>
      <c r="F206">
        <f>'[1]Master Data'!V208/100</f>
        <v>0</v>
      </c>
      <c r="G206">
        <f>'[1]Master Data'!W208/100</f>
        <v>0</v>
      </c>
      <c r="H206">
        <f>'[1]Master Data'!X208/100</f>
        <v>0</v>
      </c>
      <c r="I206">
        <f>'[1]Master Data'!Y208/100</f>
        <v>0</v>
      </c>
      <c r="J206">
        <f>'[1]Master Data'!Z208/100</f>
        <v>0</v>
      </c>
      <c r="K206">
        <f>'[1]Master Data'!AB208/100</f>
        <v>0</v>
      </c>
      <c r="L206">
        <f>'[1]Master Data'!AC208/1000000</f>
        <v>0</v>
      </c>
      <c r="M206">
        <f>'[1]Master Data'!AD208/1000000</f>
        <v>0</v>
      </c>
      <c r="N206">
        <f>'[1]Master Data'!AE208/1000000</f>
        <v>0</v>
      </c>
      <c r="O206">
        <f>'[1]Master Data'!AF208/100</f>
        <v>0</v>
      </c>
      <c r="P206">
        <f>'[1]Master Data'!AG208/100</f>
        <v>0</v>
      </c>
      <c r="Q206">
        <f>'[1]Master Data'!AH208/100</f>
        <v>0</v>
      </c>
      <c r="R206">
        <f>'[1]Master Data'!AI208/1000000</f>
        <v>0</v>
      </c>
      <c r="S206">
        <f>'[1]Master Data'!AK208/1000000</f>
        <v>0</v>
      </c>
      <c r="T206">
        <f>'[1]Master Data'!AL208/100</f>
        <v>0</v>
      </c>
      <c r="U206">
        <f>'[1]Master Data'!AM208/1000000</f>
        <v>0</v>
      </c>
    </row>
    <row r="207" spans="1:21" x14ac:dyDescent="0.55000000000000004">
      <c r="A207" s="41" t="s">
        <v>1309</v>
      </c>
      <c r="B207" s="41">
        <v>0</v>
      </c>
      <c r="C207">
        <f>'[1]Master Data'!S209/100</f>
        <v>0</v>
      </c>
      <c r="D207">
        <f>'[1]Master Data'!T209/1000000</f>
        <v>0</v>
      </c>
      <c r="E207">
        <f>'[1]Master Data'!U209/1000000</f>
        <v>0</v>
      </c>
      <c r="F207">
        <f>'[1]Master Data'!V209/100</f>
        <v>0</v>
      </c>
      <c r="G207">
        <f>'[1]Master Data'!W209/100</f>
        <v>0</v>
      </c>
      <c r="H207">
        <f>'[1]Master Data'!X209/100</f>
        <v>0</v>
      </c>
      <c r="I207">
        <f>'[1]Master Data'!Y209/100</f>
        <v>0</v>
      </c>
      <c r="J207">
        <f>'[1]Master Data'!Z209/100</f>
        <v>0</v>
      </c>
      <c r="K207">
        <f>'[1]Master Data'!AB209/100</f>
        <v>0</v>
      </c>
      <c r="L207">
        <f>'[1]Master Data'!AC209/1000000</f>
        <v>0</v>
      </c>
      <c r="M207">
        <f>'[1]Master Data'!AD209/1000000</f>
        <v>0</v>
      </c>
      <c r="N207">
        <f>'[1]Master Data'!AE209/1000000</f>
        <v>0</v>
      </c>
      <c r="O207">
        <f>'[1]Master Data'!AF209/100</f>
        <v>0</v>
      </c>
      <c r="P207">
        <f>'[1]Master Data'!AG209/100</f>
        <v>0</v>
      </c>
      <c r="Q207">
        <f>'[1]Master Data'!AH209/100</f>
        <v>0</v>
      </c>
      <c r="R207">
        <f>'[1]Master Data'!AI209/1000000</f>
        <v>0</v>
      </c>
      <c r="S207">
        <f>'[1]Master Data'!AK209/1000000</f>
        <v>0</v>
      </c>
      <c r="T207">
        <f>'[1]Master Data'!AL209/100</f>
        <v>0</v>
      </c>
      <c r="U207">
        <f>'[1]Master Data'!AM209/1000000</f>
        <v>0</v>
      </c>
    </row>
    <row r="208" spans="1:21" x14ac:dyDescent="0.55000000000000004">
      <c r="A208" s="41" t="s">
        <v>1310</v>
      </c>
      <c r="B208" s="41">
        <v>0</v>
      </c>
      <c r="C208">
        <f>'[1]Master Data'!S210/100</f>
        <v>0</v>
      </c>
      <c r="D208">
        <f>'[1]Master Data'!T210/1000000</f>
        <v>0</v>
      </c>
      <c r="E208">
        <f>'[1]Master Data'!U210/1000000</f>
        <v>0</v>
      </c>
      <c r="F208">
        <f>'[1]Master Data'!V210/100</f>
        <v>0</v>
      </c>
      <c r="G208">
        <f>'[1]Master Data'!W210/100</f>
        <v>0</v>
      </c>
      <c r="H208">
        <f>'[1]Master Data'!X210/100</f>
        <v>0</v>
      </c>
      <c r="I208">
        <f>'[1]Master Data'!Y210/100</f>
        <v>0</v>
      </c>
      <c r="J208">
        <f>'[1]Master Data'!Z210/100</f>
        <v>0</v>
      </c>
      <c r="K208">
        <f>'[1]Master Data'!AB210/100</f>
        <v>0</v>
      </c>
      <c r="L208">
        <f>'[1]Master Data'!AC210/1000000</f>
        <v>0</v>
      </c>
      <c r="M208">
        <f>'[1]Master Data'!AD210/1000000</f>
        <v>0</v>
      </c>
      <c r="N208">
        <f>'[1]Master Data'!AE210/1000000</f>
        <v>0</v>
      </c>
      <c r="O208">
        <f>'[1]Master Data'!AF210/100</f>
        <v>0</v>
      </c>
      <c r="P208">
        <f>'[1]Master Data'!AG210/100</f>
        <v>0</v>
      </c>
      <c r="Q208">
        <f>'[1]Master Data'!AH210/100</f>
        <v>0</v>
      </c>
      <c r="R208">
        <f>'[1]Master Data'!AI210/1000000</f>
        <v>0</v>
      </c>
      <c r="S208">
        <f>'[1]Master Data'!AK210/1000000</f>
        <v>0</v>
      </c>
      <c r="T208">
        <f>'[1]Master Data'!AL210/100</f>
        <v>0</v>
      </c>
      <c r="U208">
        <f>'[1]Master Data'!AM210/1000000</f>
        <v>0</v>
      </c>
    </row>
    <row r="209" spans="1:21" x14ac:dyDescent="0.55000000000000004">
      <c r="A209" s="41" t="s">
        <v>1311</v>
      </c>
      <c r="B209" s="41">
        <v>0</v>
      </c>
      <c r="C209">
        <f>'[1]Master Data'!S211/100</f>
        <v>0</v>
      </c>
      <c r="D209">
        <f>'[1]Master Data'!T211/1000000</f>
        <v>0</v>
      </c>
      <c r="E209">
        <f>'[1]Master Data'!U211/1000000</f>
        <v>0</v>
      </c>
      <c r="F209">
        <f>'[1]Master Data'!V211/100</f>
        <v>0</v>
      </c>
      <c r="G209">
        <f>'[1]Master Data'!W211/100</f>
        <v>0</v>
      </c>
      <c r="H209">
        <f>'[1]Master Data'!X211/100</f>
        <v>0</v>
      </c>
      <c r="I209">
        <f>'[1]Master Data'!Y211/100</f>
        <v>0</v>
      </c>
      <c r="J209">
        <f>'[1]Master Data'!Z211/100</f>
        <v>0</v>
      </c>
      <c r="K209">
        <f>'[1]Master Data'!AB211/100</f>
        <v>0</v>
      </c>
      <c r="L209">
        <f>'[1]Master Data'!AC211/1000000</f>
        <v>0</v>
      </c>
      <c r="M209">
        <f>'[1]Master Data'!AD211/1000000</f>
        <v>0</v>
      </c>
      <c r="N209">
        <f>'[1]Master Data'!AE211/1000000</f>
        <v>0</v>
      </c>
      <c r="O209">
        <f>'[1]Master Data'!AF211/100</f>
        <v>0</v>
      </c>
      <c r="P209">
        <f>'[1]Master Data'!AG211/100</f>
        <v>0</v>
      </c>
      <c r="Q209">
        <f>'[1]Master Data'!AH211/100</f>
        <v>0</v>
      </c>
      <c r="R209">
        <f>'[1]Master Data'!AI211/1000000</f>
        <v>0</v>
      </c>
      <c r="S209">
        <f>'[1]Master Data'!AK211/1000000</f>
        <v>0</v>
      </c>
      <c r="T209">
        <f>'[1]Master Data'!AL211/100</f>
        <v>0</v>
      </c>
      <c r="U209">
        <f>'[1]Master Data'!AM211/1000000</f>
        <v>0</v>
      </c>
    </row>
    <row r="210" spans="1:21" x14ac:dyDescent="0.55000000000000004">
      <c r="A210" s="41" t="s">
        <v>1312</v>
      </c>
      <c r="B210" s="41">
        <v>1.34E-2</v>
      </c>
      <c r="C210">
        <f>'[1]Master Data'!S212/100</f>
        <v>0</v>
      </c>
      <c r="D210">
        <f>'[1]Master Data'!T212/1000000</f>
        <v>0</v>
      </c>
      <c r="E210">
        <f>'[1]Master Data'!U212/1000000</f>
        <v>0</v>
      </c>
      <c r="F210">
        <f>'[1]Master Data'!V212/100</f>
        <v>0</v>
      </c>
      <c r="G210">
        <f>'[1]Master Data'!W212/100</f>
        <v>0</v>
      </c>
      <c r="H210">
        <f>'[1]Master Data'!X212/100</f>
        <v>0</v>
      </c>
      <c r="I210">
        <f>'[1]Master Data'!Y212/100</f>
        <v>0</v>
      </c>
      <c r="J210">
        <f>'[1]Master Data'!Z212/100</f>
        <v>0</v>
      </c>
      <c r="K210">
        <f>'[1]Master Data'!AB212/100</f>
        <v>3.1E-4</v>
      </c>
      <c r="L210">
        <f>'[1]Master Data'!AC212/1000000</f>
        <v>0</v>
      </c>
      <c r="M210">
        <f>'[1]Master Data'!AD212/1000000</f>
        <v>0</v>
      </c>
      <c r="N210">
        <f>'[1]Master Data'!AE212/1000000</f>
        <v>0</v>
      </c>
      <c r="O210">
        <f>'[1]Master Data'!AF212/100</f>
        <v>0</v>
      </c>
      <c r="P210">
        <f>'[1]Master Data'!AG212/100</f>
        <v>0.13699999999999998</v>
      </c>
      <c r="Q210">
        <f>'[1]Master Data'!AH212/100</f>
        <v>0</v>
      </c>
      <c r="R210">
        <f>'[1]Master Data'!AI212/1000000</f>
        <v>0</v>
      </c>
      <c r="S210">
        <f>'[1]Master Data'!AK212/1000000</f>
        <v>0</v>
      </c>
      <c r="T210">
        <f>'[1]Master Data'!AL212/100</f>
        <v>0</v>
      </c>
      <c r="U210">
        <f>'[1]Master Data'!AM212/1000000</f>
        <v>0</v>
      </c>
    </row>
    <row r="211" spans="1:21" x14ac:dyDescent="0.55000000000000004">
      <c r="A211" s="41" t="s">
        <v>1313</v>
      </c>
      <c r="B211" s="41">
        <v>1.11E-2</v>
      </c>
      <c r="C211">
        <f>'[1]Master Data'!S213/100</f>
        <v>0</v>
      </c>
      <c r="D211">
        <f>'[1]Master Data'!T213/1000000</f>
        <v>0</v>
      </c>
      <c r="E211">
        <f>'[1]Master Data'!U213/1000000</f>
        <v>0</v>
      </c>
      <c r="F211">
        <f>'[1]Master Data'!V213/100</f>
        <v>0</v>
      </c>
      <c r="G211">
        <f>'[1]Master Data'!W213/100</f>
        <v>0</v>
      </c>
      <c r="H211">
        <f>'[1]Master Data'!X213/100</f>
        <v>0</v>
      </c>
      <c r="I211">
        <f>'[1]Master Data'!Y213/100</f>
        <v>0</v>
      </c>
      <c r="J211">
        <f>'[1]Master Data'!Z213/100</f>
        <v>0</v>
      </c>
      <c r="K211">
        <f>'[1]Master Data'!AB213/100</f>
        <v>5.0000000000000001E-4</v>
      </c>
      <c r="L211">
        <f>'[1]Master Data'!AC213/1000000</f>
        <v>0</v>
      </c>
      <c r="M211">
        <f>'[1]Master Data'!AD213/1000000</f>
        <v>0</v>
      </c>
      <c r="N211">
        <f>'[1]Master Data'!AE213/1000000</f>
        <v>0</v>
      </c>
      <c r="O211">
        <f>'[1]Master Data'!AF213/100</f>
        <v>0</v>
      </c>
      <c r="P211">
        <f>'[1]Master Data'!AG213/100</f>
        <v>0.23</v>
      </c>
      <c r="Q211">
        <f>'[1]Master Data'!AH213/100</f>
        <v>0</v>
      </c>
      <c r="R211">
        <f>'[1]Master Data'!AI213/1000000</f>
        <v>0</v>
      </c>
      <c r="S211">
        <f>'[1]Master Data'!AK213/1000000</f>
        <v>0</v>
      </c>
      <c r="T211">
        <f>'[1]Master Data'!AL213/100</f>
        <v>0</v>
      </c>
      <c r="U211">
        <f>'[1]Master Data'!AM213/1000000</f>
        <v>0</v>
      </c>
    </row>
    <row r="212" spans="1:21" x14ac:dyDescent="0.55000000000000004">
      <c r="A212" s="41" t="s">
        <v>1314</v>
      </c>
      <c r="B212" s="41">
        <v>0</v>
      </c>
      <c r="C212">
        <f>'[1]Master Data'!S214/100</f>
        <v>0</v>
      </c>
      <c r="D212">
        <f>'[1]Master Data'!T214/1000000</f>
        <v>0</v>
      </c>
      <c r="E212">
        <f>'[1]Master Data'!U214/1000000</f>
        <v>0</v>
      </c>
      <c r="F212">
        <f>'[1]Master Data'!V214/100</f>
        <v>0</v>
      </c>
      <c r="G212">
        <f>'[1]Master Data'!W214/100</f>
        <v>0</v>
      </c>
      <c r="H212">
        <f>'[1]Master Data'!X214/100</f>
        <v>0</v>
      </c>
      <c r="I212">
        <f>'[1]Master Data'!Y214/100</f>
        <v>0</v>
      </c>
      <c r="J212">
        <f>'[1]Master Data'!Z214/100</f>
        <v>0</v>
      </c>
      <c r="K212">
        <f>'[1]Master Data'!AB214/100</f>
        <v>0</v>
      </c>
      <c r="L212">
        <f>'[1]Master Data'!AC214/1000000</f>
        <v>0</v>
      </c>
      <c r="M212">
        <f>'[1]Master Data'!AD214/1000000</f>
        <v>0</v>
      </c>
      <c r="N212">
        <f>'[1]Master Data'!AE214/1000000</f>
        <v>0</v>
      </c>
      <c r="O212">
        <f>'[1]Master Data'!AF214/100</f>
        <v>0</v>
      </c>
      <c r="P212">
        <f>'[1]Master Data'!AG214/100</f>
        <v>0</v>
      </c>
      <c r="Q212">
        <f>'[1]Master Data'!AH214/100</f>
        <v>0</v>
      </c>
      <c r="R212">
        <f>'[1]Master Data'!AI214/1000000</f>
        <v>0</v>
      </c>
      <c r="S212">
        <f>'[1]Master Data'!AK214/1000000</f>
        <v>0</v>
      </c>
      <c r="T212">
        <f>'[1]Master Data'!AL214/100</f>
        <v>0</v>
      </c>
      <c r="U212">
        <f>'[1]Master Data'!AM214/1000000</f>
        <v>0</v>
      </c>
    </row>
    <row r="213" spans="1:21" x14ac:dyDescent="0.55000000000000004">
      <c r="A213" s="41" t="s">
        <v>1315</v>
      </c>
      <c r="B213" s="41">
        <v>0</v>
      </c>
      <c r="C213">
        <f>'[1]Master Data'!S215/100</f>
        <v>0</v>
      </c>
      <c r="D213">
        <f>'[1]Master Data'!T215/1000000</f>
        <v>0</v>
      </c>
      <c r="E213">
        <f>'[1]Master Data'!U215/1000000</f>
        <v>0</v>
      </c>
      <c r="F213">
        <f>'[1]Master Data'!V215/100</f>
        <v>0</v>
      </c>
      <c r="G213">
        <f>'[1]Master Data'!W215/100</f>
        <v>0</v>
      </c>
      <c r="H213">
        <f>'[1]Master Data'!X215/100</f>
        <v>0</v>
      </c>
      <c r="I213">
        <f>'[1]Master Data'!Y215/100</f>
        <v>0</v>
      </c>
      <c r="J213">
        <f>'[1]Master Data'!Z215/100</f>
        <v>0</v>
      </c>
      <c r="K213">
        <f>'[1]Master Data'!AB215/100</f>
        <v>0</v>
      </c>
      <c r="L213">
        <f>'[1]Master Data'!AC215/1000000</f>
        <v>0</v>
      </c>
      <c r="M213">
        <f>'[1]Master Data'!AD215/1000000</f>
        <v>0</v>
      </c>
      <c r="N213">
        <f>'[1]Master Data'!AE215/1000000</f>
        <v>0</v>
      </c>
      <c r="O213">
        <f>'[1]Master Data'!AF215/100</f>
        <v>0</v>
      </c>
      <c r="P213">
        <f>'[1]Master Data'!AG215/100</f>
        <v>0</v>
      </c>
      <c r="Q213">
        <f>'[1]Master Data'!AH215/100</f>
        <v>0</v>
      </c>
      <c r="R213">
        <f>'[1]Master Data'!AI215/1000000</f>
        <v>0</v>
      </c>
      <c r="S213">
        <f>'[1]Master Data'!AK215/1000000</f>
        <v>0</v>
      </c>
      <c r="T213">
        <f>'[1]Master Data'!AL215/100</f>
        <v>0</v>
      </c>
      <c r="U213">
        <f>'[1]Master Data'!AM215/1000000</f>
        <v>0</v>
      </c>
    </row>
    <row r="214" spans="1:21" x14ac:dyDescent="0.55000000000000004">
      <c r="A214" s="41" t="s">
        <v>1316</v>
      </c>
      <c r="B214" s="41">
        <v>0</v>
      </c>
      <c r="C214">
        <f>'[1]Master Data'!S216/100</f>
        <v>0</v>
      </c>
      <c r="D214">
        <f>'[1]Master Data'!T216/1000000</f>
        <v>0</v>
      </c>
      <c r="E214">
        <f>'[1]Master Data'!U216/1000000</f>
        <v>0</v>
      </c>
      <c r="F214">
        <f>'[1]Master Data'!V216/100</f>
        <v>0</v>
      </c>
      <c r="G214">
        <f>'[1]Master Data'!W216/100</f>
        <v>0</v>
      </c>
      <c r="H214">
        <f>'[1]Master Data'!X216/100</f>
        <v>0</v>
      </c>
      <c r="I214">
        <f>'[1]Master Data'!Y216/100</f>
        <v>0</v>
      </c>
      <c r="J214">
        <f>'[1]Master Data'!Z216/100</f>
        <v>0</v>
      </c>
      <c r="K214">
        <f>'[1]Master Data'!AB216/100</f>
        <v>0</v>
      </c>
      <c r="L214">
        <f>'[1]Master Data'!AC216/1000000</f>
        <v>0</v>
      </c>
      <c r="M214">
        <f>'[1]Master Data'!AD216/1000000</f>
        <v>0</v>
      </c>
      <c r="N214">
        <f>'[1]Master Data'!AE216/1000000</f>
        <v>0</v>
      </c>
      <c r="O214">
        <f>'[1]Master Data'!AF216/100</f>
        <v>0</v>
      </c>
      <c r="P214">
        <f>'[1]Master Data'!AG216/100</f>
        <v>0</v>
      </c>
      <c r="Q214">
        <f>'[1]Master Data'!AH216/100</f>
        <v>0</v>
      </c>
      <c r="R214">
        <f>'[1]Master Data'!AI216/1000000</f>
        <v>0</v>
      </c>
      <c r="S214">
        <f>'[1]Master Data'!AK216/1000000</f>
        <v>0</v>
      </c>
      <c r="T214">
        <f>'[1]Master Data'!AL216/100</f>
        <v>0</v>
      </c>
      <c r="U214">
        <f>'[1]Master Data'!AM216/1000000</f>
        <v>0</v>
      </c>
    </row>
    <row r="215" spans="1:21" x14ac:dyDescent="0.55000000000000004">
      <c r="A215" s="41" t="s">
        <v>1317</v>
      </c>
      <c r="B215" s="41">
        <v>0</v>
      </c>
      <c r="C215">
        <f>'[1]Master Data'!S217/100</f>
        <v>0</v>
      </c>
      <c r="D215">
        <f>'[1]Master Data'!T217/1000000</f>
        <v>0</v>
      </c>
      <c r="E215">
        <f>'[1]Master Data'!U217/1000000</f>
        <v>0</v>
      </c>
      <c r="F215">
        <f>'[1]Master Data'!V217/100</f>
        <v>0</v>
      </c>
      <c r="G215">
        <f>'[1]Master Data'!W217/100</f>
        <v>0</v>
      </c>
      <c r="H215">
        <f>'[1]Master Data'!X217/100</f>
        <v>0</v>
      </c>
      <c r="I215">
        <f>'[1]Master Data'!Y217/100</f>
        <v>0</v>
      </c>
      <c r="J215">
        <f>'[1]Master Data'!Z217/100</f>
        <v>0</v>
      </c>
      <c r="K215">
        <f>'[1]Master Data'!AB217/100</f>
        <v>0</v>
      </c>
      <c r="L215">
        <f>'[1]Master Data'!AC217/1000000</f>
        <v>0</v>
      </c>
      <c r="M215">
        <f>'[1]Master Data'!AD217/1000000</f>
        <v>0</v>
      </c>
      <c r="N215">
        <f>'[1]Master Data'!AE217/1000000</f>
        <v>0</v>
      </c>
      <c r="O215">
        <f>'[1]Master Data'!AF217/100</f>
        <v>0</v>
      </c>
      <c r="P215">
        <f>'[1]Master Data'!AG217/100</f>
        <v>0</v>
      </c>
      <c r="Q215">
        <f>'[1]Master Data'!AH217/100</f>
        <v>0</v>
      </c>
      <c r="R215">
        <f>'[1]Master Data'!AI217/1000000</f>
        <v>0</v>
      </c>
      <c r="S215">
        <f>'[1]Master Data'!AK217/1000000</f>
        <v>0</v>
      </c>
      <c r="T215">
        <f>'[1]Master Data'!AL217/100</f>
        <v>0</v>
      </c>
      <c r="U215">
        <f>'[1]Master Data'!AM217/1000000</f>
        <v>0</v>
      </c>
    </row>
    <row r="216" spans="1:21" x14ac:dyDescent="0.55000000000000004">
      <c r="A216" s="41" t="s">
        <v>1318</v>
      </c>
      <c r="B216" s="41">
        <v>0</v>
      </c>
      <c r="C216">
        <f>'[1]Master Data'!S218/100</f>
        <v>0</v>
      </c>
      <c r="D216">
        <f>'[1]Master Data'!T218/1000000</f>
        <v>0</v>
      </c>
      <c r="E216">
        <f>'[1]Master Data'!U218/1000000</f>
        <v>0</v>
      </c>
      <c r="F216">
        <f>'[1]Master Data'!V218/100</f>
        <v>0</v>
      </c>
      <c r="G216">
        <f>'[1]Master Data'!W218/100</f>
        <v>0</v>
      </c>
      <c r="H216">
        <f>'[1]Master Data'!X218/100</f>
        <v>0</v>
      </c>
      <c r="I216">
        <f>'[1]Master Data'!Y218/100</f>
        <v>0</v>
      </c>
      <c r="J216">
        <f>'[1]Master Data'!Z218/100</f>
        <v>0</v>
      </c>
      <c r="K216">
        <f>'[1]Master Data'!AB218/100</f>
        <v>0</v>
      </c>
      <c r="L216">
        <f>'[1]Master Data'!AC218/1000000</f>
        <v>0</v>
      </c>
      <c r="M216">
        <f>'[1]Master Data'!AD218/1000000</f>
        <v>0</v>
      </c>
      <c r="N216">
        <f>'[1]Master Data'!AE218/1000000</f>
        <v>0</v>
      </c>
      <c r="O216">
        <f>'[1]Master Data'!AF218/100</f>
        <v>0</v>
      </c>
      <c r="P216">
        <f>'[1]Master Data'!AG218/100</f>
        <v>0</v>
      </c>
      <c r="Q216">
        <f>'[1]Master Data'!AH218/100</f>
        <v>0</v>
      </c>
      <c r="R216">
        <f>'[1]Master Data'!AI218/1000000</f>
        <v>0</v>
      </c>
      <c r="S216">
        <f>'[1]Master Data'!AK218/1000000</f>
        <v>0</v>
      </c>
      <c r="T216">
        <f>'[1]Master Data'!AL218/100</f>
        <v>0</v>
      </c>
      <c r="U216">
        <f>'[1]Master Data'!AM218/1000000</f>
        <v>0</v>
      </c>
    </row>
    <row r="217" spans="1:21" x14ac:dyDescent="0.55000000000000004">
      <c r="A217" s="41" t="s">
        <v>1319</v>
      </c>
      <c r="B217" s="41">
        <v>0</v>
      </c>
      <c r="C217">
        <f>'[1]Master Data'!S219/100</f>
        <v>0</v>
      </c>
      <c r="D217">
        <f>'[1]Master Data'!T219/1000000</f>
        <v>0</v>
      </c>
      <c r="E217">
        <f>'[1]Master Data'!U219/1000000</f>
        <v>0</v>
      </c>
      <c r="F217">
        <f>'[1]Master Data'!V219/100</f>
        <v>0</v>
      </c>
      <c r="G217">
        <f>'[1]Master Data'!W219/100</f>
        <v>0</v>
      </c>
      <c r="H217">
        <f>'[1]Master Data'!X219/100</f>
        <v>0</v>
      </c>
      <c r="I217">
        <f>'[1]Master Data'!Y219/100</f>
        <v>0</v>
      </c>
      <c r="J217">
        <f>'[1]Master Data'!Z219/100</f>
        <v>0</v>
      </c>
      <c r="K217">
        <f>'[1]Master Data'!AB219/100</f>
        <v>0</v>
      </c>
      <c r="L217">
        <f>'[1]Master Data'!AC219/1000000</f>
        <v>0</v>
      </c>
      <c r="M217">
        <f>'[1]Master Data'!AD219/1000000</f>
        <v>0</v>
      </c>
      <c r="N217">
        <f>'[1]Master Data'!AE219/1000000</f>
        <v>0</v>
      </c>
      <c r="O217">
        <f>'[1]Master Data'!AF219/100</f>
        <v>0</v>
      </c>
      <c r="P217">
        <f>'[1]Master Data'!AG219/100</f>
        <v>0</v>
      </c>
      <c r="Q217">
        <f>'[1]Master Data'!AH219/100</f>
        <v>0</v>
      </c>
      <c r="R217">
        <f>'[1]Master Data'!AI219/1000000</f>
        <v>0</v>
      </c>
      <c r="S217">
        <f>'[1]Master Data'!AK219/1000000</f>
        <v>0</v>
      </c>
      <c r="T217">
        <f>'[1]Master Data'!AL219/100</f>
        <v>0</v>
      </c>
      <c r="U217">
        <f>'[1]Master Data'!AM219/1000000</f>
        <v>0</v>
      </c>
    </row>
    <row r="218" spans="1:21" x14ac:dyDescent="0.55000000000000004">
      <c r="A218" s="41" t="s">
        <v>1320</v>
      </c>
      <c r="B218" s="41">
        <v>0</v>
      </c>
      <c r="C218">
        <f>'[1]Master Data'!S220/100</f>
        <v>0</v>
      </c>
      <c r="D218">
        <f>'[1]Master Data'!T220/1000000</f>
        <v>0</v>
      </c>
      <c r="E218">
        <f>'[1]Master Data'!U220/1000000</f>
        <v>0</v>
      </c>
      <c r="F218">
        <f>'[1]Master Data'!V220/100</f>
        <v>0</v>
      </c>
      <c r="G218">
        <f>'[1]Master Data'!W220/100</f>
        <v>0</v>
      </c>
      <c r="H218">
        <f>'[1]Master Data'!X220/100</f>
        <v>0</v>
      </c>
      <c r="I218">
        <f>'[1]Master Data'!Y220/100</f>
        <v>0</v>
      </c>
      <c r="J218">
        <f>'[1]Master Data'!Z220/100</f>
        <v>0</v>
      </c>
      <c r="K218">
        <f>'[1]Master Data'!AB220/100</f>
        <v>0</v>
      </c>
      <c r="L218">
        <f>'[1]Master Data'!AC220/1000000</f>
        <v>0</v>
      </c>
      <c r="M218">
        <f>'[1]Master Data'!AD220/1000000</f>
        <v>0</v>
      </c>
      <c r="N218">
        <f>'[1]Master Data'!AE220/1000000</f>
        <v>0</v>
      </c>
      <c r="O218">
        <f>'[1]Master Data'!AF220/100</f>
        <v>0</v>
      </c>
      <c r="P218">
        <f>'[1]Master Data'!AG220/100</f>
        <v>0</v>
      </c>
      <c r="Q218">
        <f>'[1]Master Data'!AH220/100</f>
        <v>0</v>
      </c>
      <c r="R218">
        <f>'[1]Master Data'!AI220/1000000</f>
        <v>0</v>
      </c>
      <c r="S218">
        <f>'[1]Master Data'!AK220/1000000</f>
        <v>0</v>
      </c>
      <c r="T218">
        <f>'[1]Master Data'!AL220/100</f>
        <v>0</v>
      </c>
      <c r="U218">
        <f>'[1]Master Data'!AM220/1000000</f>
        <v>0</v>
      </c>
    </row>
    <row r="219" spans="1:21" x14ac:dyDescent="0.55000000000000004">
      <c r="A219" s="41" t="s">
        <v>1321</v>
      </c>
      <c r="B219" s="41">
        <v>0</v>
      </c>
      <c r="C219">
        <f>'[1]Master Data'!S221/100</f>
        <v>0</v>
      </c>
      <c r="D219">
        <f>'[1]Master Data'!T221/1000000</f>
        <v>0</v>
      </c>
      <c r="E219">
        <f>'[1]Master Data'!U221/1000000</f>
        <v>0</v>
      </c>
      <c r="F219">
        <f>'[1]Master Data'!V221/100</f>
        <v>0</v>
      </c>
      <c r="G219">
        <f>'[1]Master Data'!W221/100</f>
        <v>0</v>
      </c>
      <c r="H219">
        <f>'[1]Master Data'!X221/100</f>
        <v>0</v>
      </c>
      <c r="I219">
        <f>'[1]Master Data'!Y221/100</f>
        <v>0</v>
      </c>
      <c r="J219">
        <f>'[1]Master Data'!Z221/100</f>
        <v>0</v>
      </c>
      <c r="K219">
        <f>'[1]Master Data'!AB221/100</f>
        <v>0</v>
      </c>
      <c r="L219">
        <f>'[1]Master Data'!AC221/1000000</f>
        <v>0</v>
      </c>
      <c r="M219">
        <f>'[1]Master Data'!AD221/1000000</f>
        <v>0</v>
      </c>
      <c r="N219">
        <f>'[1]Master Data'!AE221/1000000</f>
        <v>0</v>
      </c>
      <c r="O219">
        <f>'[1]Master Data'!AF221/100</f>
        <v>0</v>
      </c>
      <c r="P219">
        <f>'[1]Master Data'!AG221/100</f>
        <v>0</v>
      </c>
      <c r="Q219">
        <f>'[1]Master Data'!AH221/100</f>
        <v>0</v>
      </c>
      <c r="R219">
        <f>'[1]Master Data'!AI221/1000000</f>
        <v>0</v>
      </c>
      <c r="S219">
        <f>'[1]Master Data'!AK221/1000000</f>
        <v>0</v>
      </c>
      <c r="T219">
        <f>'[1]Master Data'!AL221/100</f>
        <v>0</v>
      </c>
      <c r="U219">
        <f>'[1]Master Data'!AM221/1000000</f>
        <v>0</v>
      </c>
    </row>
    <row r="220" spans="1:21" x14ac:dyDescent="0.55000000000000004">
      <c r="A220" s="41" t="s">
        <v>1322</v>
      </c>
      <c r="B220" s="41">
        <v>0</v>
      </c>
      <c r="C220">
        <f>'[1]Master Data'!S222/100</f>
        <v>0</v>
      </c>
      <c r="D220">
        <f>'[1]Master Data'!T222/1000000</f>
        <v>0</v>
      </c>
      <c r="E220">
        <f>'[1]Master Data'!U222/1000000</f>
        <v>0</v>
      </c>
      <c r="F220">
        <f>'[1]Master Data'!V222/100</f>
        <v>0</v>
      </c>
      <c r="G220">
        <f>'[1]Master Data'!W222/100</f>
        <v>0</v>
      </c>
      <c r="H220">
        <f>'[1]Master Data'!X222/100</f>
        <v>0</v>
      </c>
      <c r="I220">
        <f>'[1]Master Data'!Y222/100</f>
        <v>0</v>
      </c>
      <c r="J220">
        <f>'[1]Master Data'!Z222/100</f>
        <v>0</v>
      </c>
      <c r="K220">
        <f>'[1]Master Data'!AB222/100</f>
        <v>0</v>
      </c>
      <c r="L220">
        <f>'[1]Master Data'!AC222/1000000</f>
        <v>0</v>
      </c>
      <c r="M220">
        <f>'[1]Master Data'!AD222/1000000</f>
        <v>0</v>
      </c>
      <c r="N220">
        <f>'[1]Master Data'!AE222/1000000</f>
        <v>0</v>
      </c>
      <c r="O220">
        <f>'[1]Master Data'!AF222/100</f>
        <v>0</v>
      </c>
      <c r="P220">
        <f>'[1]Master Data'!AG222/100</f>
        <v>0</v>
      </c>
      <c r="Q220">
        <f>'[1]Master Data'!AH222/100</f>
        <v>0</v>
      </c>
      <c r="R220">
        <f>'[1]Master Data'!AI222/1000000</f>
        <v>0</v>
      </c>
      <c r="S220">
        <f>'[1]Master Data'!AK222/1000000</f>
        <v>0</v>
      </c>
      <c r="T220">
        <f>'[1]Master Data'!AL222/100</f>
        <v>0</v>
      </c>
      <c r="U220">
        <f>'[1]Master Data'!AM222/1000000</f>
        <v>0</v>
      </c>
    </row>
    <row r="221" spans="1:21" x14ac:dyDescent="0.55000000000000004">
      <c r="A221" s="41" t="s">
        <v>1323</v>
      </c>
      <c r="B221" s="41">
        <v>0</v>
      </c>
      <c r="C221">
        <f>'[1]Master Data'!S223/100</f>
        <v>0</v>
      </c>
      <c r="D221">
        <f>'[1]Master Data'!T223/1000000</f>
        <v>0</v>
      </c>
      <c r="E221">
        <f>'[1]Master Data'!U223/1000000</f>
        <v>0</v>
      </c>
      <c r="F221">
        <f>'[1]Master Data'!V223/100</f>
        <v>0</v>
      </c>
      <c r="G221">
        <f>'[1]Master Data'!W223/100</f>
        <v>0</v>
      </c>
      <c r="H221">
        <f>'[1]Master Data'!X223/100</f>
        <v>0</v>
      </c>
      <c r="I221">
        <f>'[1]Master Data'!Y223/100</f>
        <v>0</v>
      </c>
      <c r="J221">
        <f>'[1]Master Data'!Z223/100</f>
        <v>0</v>
      </c>
      <c r="K221">
        <f>'[1]Master Data'!AB223/100</f>
        <v>0</v>
      </c>
      <c r="L221">
        <f>'[1]Master Data'!AC223/1000000</f>
        <v>0</v>
      </c>
      <c r="M221">
        <f>'[1]Master Data'!AD223/1000000</f>
        <v>0</v>
      </c>
      <c r="N221">
        <f>'[1]Master Data'!AE223/1000000</f>
        <v>0</v>
      </c>
      <c r="O221">
        <f>'[1]Master Data'!AF223/100</f>
        <v>0</v>
      </c>
      <c r="P221">
        <f>'[1]Master Data'!AG223/100</f>
        <v>0</v>
      </c>
      <c r="Q221">
        <f>'[1]Master Data'!AH223/100</f>
        <v>0</v>
      </c>
      <c r="R221">
        <f>'[1]Master Data'!AI223/1000000</f>
        <v>0</v>
      </c>
      <c r="S221">
        <f>'[1]Master Data'!AK223/1000000</f>
        <v>0</v>
      </c>
      <c r="T221">
        <f>'[1]Master Data'!AL223/100</f>
        <v>0</v>
      </c>
      <c r="U221">
        <f>'[1]Master Data'!AM223/1000000</f>
        <v>0</v>
      </c>
    </row>
    <row r="222" spans="1:21" x14ac:dyDescent="0.55000000000000004">
      <c r="A222" s="41" t="s">
        <v>1324</v>
      </c>
      <c r="B222" s="41">
        <v>0</v>
      </c>
      <c r="C222">
        <f>'[1]Master Data'!S224/100</f>
        <v>0</v>
      </c>
      <c r="D222">
        <f>'[1]Master Data'!T224/1000000</f>
        <v>0</v>
      </c>
      <c r="E222">
        <f>'[1]Master Data'!U224/1000000</f>
        <v>0</v>
      </c>
      <c r="F222">
        <f>'[1]Master Data'!V224/100</f>
        <v>0</v>
      </c>
      <c r="G222">
        <f>'[1]Master Data'!W224/100</f>
        <v>0</v>
      </c>
      <c r="H222">
        <f>'[1]Master Data'!X224/100</f>
        <v>0</v>
      </c>
      <c r="I222">
        <f>'[1]Master Data'!Y224/100</f>
        <v>0</v>
      </c>
      <c r="J222">
        <f>'[1]Master Data'!Z224/100</f>
        <v>0</v>
      </c>
      <c r="K222">
        <f>'[1]Master Data'!AB224/100</f>
        <v>0</v>
      </c>
      <c r="L222">
        <f>'[1]Master Data'!AC224/1000000</f>
        <v>0</v>
      </c>
      <c r="M222">
        <f>'[1]Master Data'!AD224/1000000</f>
        <v>0</v>
      </c>
      <c r="N222">
        <f>'[1]Master Data'!AE224/1000000</f>
        <v>0</v>
      </c>
      <c r="O222">
        <f>'[1]Master Data'!AF224/100</f>
        <v>0</v>
      </c>
      <c r="P222">
        <f>'[1]Master Data'!AG224/100</f>
        <v>0</v>
      </c>
      <c r="Q222">
        <f>'[1]Master Data'!AH224/100</f>
        <v>0</v>
      </c>
      <c r="R222">
        <f>'[1]Master Data'!AI224/1000000</f>
        <v>0</v>
      </c>
      <c r="S222">
        <f>'[1]Master Data'!AK224/1000000</f>
        <v>0</v>
      </c>
      <c r="T222">
        <f>'[1]Master Data'!AL224/100</f>
        <v>0</v>
      </c>
      <c r="U222">
        <f>'[1]Master Data'!AM224/1000000</f>
        <v>0</v>
      </c>
    </row>
    <row r="223" spans="1:21" x14ac:dyDescent="0.55000000000000004">
      <c r="A223" s="41" t="s">
        <v>1325</v>
      </c>
      <c r="B223" s="41">
        <v>0</v>
      </c>
      <c r="C223">
        <f>'[1]Master Data'!S225/100</f>
        <v>0</v>
      </c>
      <c r="D223">
        <f>'[1]Master Data'!T225/1000000</f>
        <v>0</v>
      </c>
      <c r="E223">
        <f>'[1]Master Data'!U225/1000000</f>
        <v>0</v>
      </c>
      <c r="F223">
        <f>'[1]Master Data'!V225/100</f>
        <v>0</v>
      </c>
      <c r="G223">
        <f>'[1]Master Data'!W225/100</f>
        <v>0</v>
      </c>
      <c r="H223">
        <f>'[1]Master Data'!X225/100</f>
        <v>0</v>
      </c>
      <c r="I223">
        <f>'[1]Master Data'!Y225/100</f>
        <v>0</v>
      </c>
      <c r="J223">
        <f>'[1]Master Data'!Z225/100</f>
        <v>0</v>
      </c>
      <c r="K223">
        <f>'[1]Master Data'!AB225/100</f>
        <v>0</v>
      </c>
      <c r="L223">
        <f>'[1]Master Data'!AC225/1000000</f>
        <v>0</v>
      </c>
      <c r="M223">
        <f>'[1]Master Data'!AD225/1000000</f>
        <v>0</v>
      </c>
      <c r="N223">
        <f>'[1]Master Data'!AE225/1000000</f>
        <v>0</v>
      </c>
      <c r="O223">
        <f>'[1]Master Data'!AF225/100</f>
        <v>0</v>
      </c>
      <c r="P223">
        <f>'[1]Master Data'!AG225/100</f>
        <v>0</v>
      </c>
      <c r="Q223">
        <f>'[1]Master Data'!AH225/100</f>
        <v>0</v>
      </c>
      <c r="R223">
        <f>'[1]Master Data'!AI225/1000000</f>
        <v>0</v>
      </c>
      <c r="S223">
        <f>'[1]Master Data'!AK225/1000000</f>
        <v>0</v>
      </c>
      <c r="T223">
        <f>'[1]Master Data'!AL225/100</f>
        <v>0</v>
      </c>
      <c r="U223">
        <f>'[1]Master Data'!AM225/1000000</f>
        <v>0</v>
      </c>
    </row>
    <row r="224" spans="1:21" x14ac:dyDescent="0.55000000000000004">
      <c r="A224" s="41" t="s">
        <v>1326</v>
      </c>
      <c r="B224" s="41">
        <v>2.4799999999999999E-2</v>
      </c>
      <c r="C224">
        <f>'[1]Master Data'!S226/100</f>
        <v>0</v>
      </c>
      <c r="D224">
        <f>'[1]Master Data'!T226/1000000</f>
        <v>0</v>
      </c>
      <c r="E224">
        <f>'[1]Master Data'!U226/1000000</f>
        <v>0</v>
      </c>
      <c r="F224">
        <f>'[1]Master Data'!V226/100</f>
        <v>0</v>
      </c>
      <c r="G224">
        <f>'[1]Master Data'!W226/100</f>
        <v>0</v>
      </c>
      <c r="H224">
        <f>'[1]Master Data'!X226/100</f>
        <v>0</v>
      </c>
      <c r="I224">
        <f>'[1]Master Data'!Y226/100</f>
        <v>0</v>
      </c>
      <c r="J224">
        <f>'[1]Master Data'!Z226/100</f>
        <v>0</v>
      </c>
      <c r="K224">
        <f>'[1]Master Data'!AB226/100</f>
        <v>0</v>
      </c>
      <c r="L224">
        <f>'[1]Master Data'!AC226/1000000</f>
        <v>0</v>
      </c>
      <c r="M224">
        <f>'[1]Master Data'!AD226/1000000</f>
        <v>0</v>
      </c>
      <c r="N224">
        <f>'[1]Master Data'!AE226/1000000</f>
        <v>0</v>
      </c>
      <c r="O224">
        <f>'[1]Master Data'!AF226/100</f>
        <v>0</v>
      </c>
      <c r="P224">
        <f>'[1]Master Data'!AG226/100</f>
        <v>0</v>
      </c>
      <c r="Q224">
        <f>'[1]Master Data'!AH226/100</f>
        <v>0</v>
      </c>
      <c r="R224">
        <f>'[1]Master Data'!AI226/1000000</f>
        <v>0</v>
      </c>
      <c r="S224">
        <f>'[1]Master Data'!AK226/1000000</f>
        <v>0</v>
      </c>
      <c r="T224">
        <f>'[1]Master Data'!AL226/100</f>
        <v>0</v>
      </c>
      <c r="U224">
        <f>'[1]Master Data'!AM226/1000000</f>
        <v>0</v>
      </c>
    </row>
    <row r="225" spans="1:21" x14ac:dyDescent="0.55000000000000004">
      <c r="A225" s="41" t="s">
        <v>1327</v>
      </c>
      <c r="B225" s="41">
        <v>2.3900000000000001E-2</v>
      </c>
      <c r="C225">
        <f>'[1]Master Data'!S227/100</f>
        <v>0</v>
      </c>
      <c r="D225">
        <f>'[1]Master Data'!T227/1000000</f>
        <v>0</v>
      </c>
      <c r="E225">
        <f>'[1]Master Data'!U227/1000000</f>
        <v>0</v>
      </c>
      <c r="F225">
        <f>'[1]Master Data'!V227/100</f>
        <v>0</v>
      </c>
      <c r="G225">
        <f>'[1]Master Data'!W227/100</f>
        <v>0</v>
      </c>
      <c r="H225">
        <f>'[1]Master Data'!X227/100</f>
        <v>0</v>
      </c>
      <c r="I225">
        <f>'[1]Master Data'!Y227/100</f>
        <v>0</v>
      </c>
      <c r="J225">
        <f>'[1]Master Data'!Z227/100</f>
        <v>0</v>
      </c>
      <c r="K225">
        <f>'[1]Master Data'!AB227/100</f>
        <v>0</v>
      </c>
      <c r="L225">
        <f>'[1]Master Data'!AC227/1000000</f>
        <v>0</v>
      </c>
      <c r="M225">
        <f>'[1]Master Data'!AD227/1000000</f>
        <v>0</v>
      </c>
      <c r="N225">
        <f>'[1]Master Data'!AE227/1000000</f>
        <v>0</v>
      </c>
      <c r="O225">
        <f>'[1]Master Data'!AF227/100</f>
        <v>0</v>
      </c>
      <c r="P225">
        <f>'[1]Master Data'!AG227/100</f>
        <v>0</v>
      </c>
      <c r="Q225">
        <f>'[1]Master Data'!AH227/100</f>
        <v>0</v>
      </c>
      <c r="R225">
        <f>'[1]Master Data'!AI227/1000000</f>
        <v>0</v>
      </c>
      <c r="S225">
        <f>'[1]Master Data'!AK227/1000000</f>
        <v>0</v>
      </c>
      <c r="T225">
        <f>'[1]Master Data'!AL227/100</f>
        <v>0</v>
      </c>
      <c r="U225">
        <f>'[1]Master Data'!AM227/1000000</f>
        <v>0</v>
      </c>
    </row>
    <row r="226" spans="1:21" x14ac:dyDescent="0.55000000000000004">
      <c r="A226" s="41" t="s">
        <v>1328</v>
      </c>
      <c r="B226" s="41">
        <v>0</v>
      </c>
      <c r="C226">
        <f>'[1]Master Data'!S228/100</f>
        <v>0</v>
      </c>
      <c r="D226">
        <f>'[1]Master Data'!T228/1000000</f>
        <v>0</v>
      </c>
      <c r="E226">
        <f>'[1]Master Data'!U228/1000000</f>
        <v>0</v>
      </c>
      <c r="F226">
        <f>'[1]Master Data'!V228/100</f>
        <v>0</v>
      </c>
      <c r="G226">
        <f>'[1]Master Data'!W228/100</f>
        <v>0</v>
      </c>
      <c r="H226">
        <f>'[1]Master Data'!X228/100</f>
        <v>0</v>
      </c>
      <c r="I226">
        <f>'[1]Master Data'!Y228/100</f>
        <v>0</v>
      </c>
      <c r="J226">
        <f>'[1]Master Data'!Z228/100</f>
        <v>0</v>
      </c>
      <c r="K226">
        <f>'[1]Master Data'!AB228/100</f>
        <v>0</v>
      </c>
      <c r="L226">
        <f>'[1]Master Data'!AC228/1000000</f>
        <v>0</v>
      </c>
      <c r="M226">
        <f>'[1]Master Data'!AD228/1000000</f>
        <v>0</v>
      </c>
      <c r="N226">
        <f>'[1]Master Data'!AE228/1000000</f>
        <v>0</v>
      </c>
      <c r="O226">
        <f>'[1]Master Data'!AF228/100</f>
        <v>0</v>
      </c>
      <c r="P226">
        <f>'[1]Master Data'!AG228/100</f>
        <v>0</v>
      </c>
      <c r="Q226">
        <f>'[1]Master Data'!AH228/100</f>
        <v>0</v>
      </c>
      <c r="R226">
        <f>'[1]Master Data'!AI228/1000000</f>
        <v>0</v>
      </c>
      <c r="S226">
        <f>'[1]Master Data'!AK228/1000000</f>
        <v>0</v>
      </c>
      <c r="T226">
        <f>'[1]Master Data'!AL228/100</f>
        <v>0</v>
      </c>
      <c r="U226">
        <f>'[1]Master Data'!AM228/1000000</f>
        <v>0</v>
      </c>
    </row>
    <row r="227" spans="1:21" x14ac:dyDescent="0.55000000000000004">
      <c r="A227" s="41" t="s">
        <v>1329</v>
      </c>
      <c r="B227" s="41">
        <v>0</v>
      </c>
      <c r="C227">
        <f>'[1]Master Data'!S229/100</f>
        <v>0</v>
      </c>
      <c r="D227">
        <f>'[1]Master Data'!T229/1000000</f>
        <v>0</v>
      </c>
      <c r="E227">
        <f>'[1]Master Data'!U229/1000000</f>
        <v>0</v>
      </c>
      <c r="F227">
        <f>'[1]Master Data'!V229/100</f>
        <v>0</v>
      </c>
      <c r="G227">
        <f>'[1]Master Data'!W229/100</f>
        <v>0</v>
      </c>
      <c r="H227">
        <f>'[1]Master Data'!X229/100</f>
        <v>0</v>
      </c>
      <c r="I227">
        <f>'[1]Master Data'!Y229/100</f>
        <v>0</v>
      </c>
      <c r="J227">
        <f>'[1]Master Data'!Z229/100</f>
        <v>0</v>
      </c>
      <c r="K227">
        <f>'[1]Master Data'!AB229/100</f>
        <v>0</v>
      </c>
      <c r="L227">
        <f>'[1]Master Data'!AC229/1000000</f>
        <v>0</v>
      </c>
      <c r="M227">
        <f>'[1]Master Data'!AD229/1000000</f>
        <v>0</v>
      </c>
      <c r="N227">
        <f>'[1]Master Data'!AE229/1000000</f>
        <v>0</v>
      </c>
      <c r="O227">
        <f>'[1]Master Data'!AF229/100</f>
        <v>0</v>
      </c>
      <c r="P227">
        <f>'[1]Master Data'!AG229/100</f>
        <v>0</v>
      </c>
      <c r="Q227">
        <f>'[1]Master Data'!AH229/100</f>
        <v>0</v>
      </c>
      <c r="R227">
        <f>'[1]Master Data'!AI229/1000000</f>
        <v>0</v>
      </c>
      <c r="S227">
        <f>'[1]Master Data'!AK229/1000000</f>
        <v>0</v>
      </c>
      <c r="T227">
        <f>'[1]Master Data'!AL229/100</f>
        <v>0</v>
      </c>
      <c r="U227">
        <f>'[1]Master Data'!AM229/1000000</f>
        <v>0</v>
      </c>
    </row>
    <row r="228" spans="1:21" x14ac:dyDescent="0.55000000000000004">
      <c r="A228" s="41" t="s">
        <v>1330</v>
      </c>
      <c r="B228" s="41">
        <v>0</v>
      </c>
      <c r="C228">
        <f>'[1]Master Data'!S230/100</f>
        <v>0</v>
      </c>
      <c r="D228">
        <f>'[1]Master Data'!T230/1000000</f>
        <v>0</v>
      </c>
      <c r="E228">
        <f>'[1]Master Data'!U230/1000000</f>
        <v>0</v>
      </c>
      <c r="F228">
        <f>'[1]Master Data'!V230/100</f>
        <v>0</v>
      </c>
      <c r="G228">
        <f>'[1]Master Data'!W230/100</f>
        <v>0</v>
      </c>
      <c r="H228">
        <f>'[1]Master Data'!X230/100</f>
        <v>0</v>
      </c>
      <c r="I228">
        <f>'[1]Master Data'!Y230/100</f>
        <v>0</v>
      </c>
      <c r="J228">
        <f>'[1]Master Data'!Z230/100</f>
        <v>0</v>
      </c>
      <c r="K228">
        <f>'[1]Master Data'!AB230/100</f>
        <v>0</v>
      </c>
      <c r="L228">
        <f>'[1]Master Data'!AC230/1000000</f>
        <v>0</v>
      </c>
      <c r="M228">
        <f>'[1]Master Data'!AD230/1000000</f>
        <v>0</v>
      </c>
      <c r="N228">
        <f>'[1]Master Data'!AE230/1000000</f>
        <v>0</v>
      </c>
      <c r="O228">
        <f>'[1]Master Data'!AF230/100</f>
        <v>0</v>
      </c>
      <c r="P228">
        <f>'[1]Master Data'!AG230/100</f>
        <v>0</v>
      </c>
      <c r="Q228">
        <f>'[1]Master Data'!AH230/100</f>
        <v>0</v>
      </c>
      <c r="R228">
        <f>'[1]Master Data'!AI230/1000000</f>
        <v>0</v>
      </c>
      <c r="S228">
        <f>'[1]Master Data'!AK230/1000000</f>
        <v>0</v>
      </c>
      <c r="T228">
        <f>'[1]Master Data'!AL230/100</f>
        <v>0</v>
      </c>
      <c r="U228">
        <f>'[1]Master Data'!AM230/1000000</f>
        <v>0</v>
      </c>
    </row>
    <row r="229" spans="1:21" x14ac:dyDescent="0.55000000000000004">
      <c r="A229" s="41" t="s">
        <v>1331</v>
      </c>
      <c r="B229" s="41">
        <v>2.457271925958572E-3</v>
      </c>
      <c r="C229">
        <f>'[1]Master Data'!S231/100</f>
        <v>1.2999999999999999E-3</v>
      </c>
      <c r="D229">
        <f>'[1]Master Data'!T231/1000000</f>
        <v>0</v>
      </c>
      <c r="E229">
        <f>'[1]Master Data'!U231/1000000</f>
        <v>0</v>
      </c>
      <c r="F229">
        <f>'[1]Master Data'!V231/100</f>
        <v>0</v>
      </c>
      <c r="G229">
        <f>'[1]Master Data'!W231/100</f>
        <v>0</v>
      </c>
      <c r="H229">
        <f>'[1]Master Data'!X231/100</f>
        <v>0</v>
      </c>
      <c r="I229">
        <f>'[1]Master Data'!Y231/100</f>
        <v>0</v>
      </c>
      <c r="J229">
        <f>'[1]Master Data'!Z231/100</f>
        <v>0</v>
      </c>
      <c r="K229">
        <f>'[1]Master Data'!AB231/100</f>
        <v>1E-4</v>
      </c>
      <c r="L229">
        <f>'[1]Master Data'!AC231/1000000</f>
        <v>0</v>
      </c>
      <c r="M229">
        <f>'[1]Master Data'!AD231/1000000</f>
        <v>0</v>
      </c>
      <c r="N229">
        <f>'[1]Master Data'!AE231/1000000</f>
        <v>0</v>
      </c>
      <c r="O229">
        <f>'[1]Master Data'!AF231/100</f>
        <v>0</v>
      </c>
      <c r="P229">
        <f>'[1]Master Data'!AG231/100</f>
        <v>0</v>
      </c>
      <c r="Q229">
        <f>'[1]Master Data'!AH231/100</f>
        <v>0</v>
      </c>
      <c r="R229">
        <f>'[1]Master Data'!AI231/1000000</f>
        <v>0</v>
      </c>
      <c r="S229">
        <f>'[1]Master Data'!AK231/1000000</f>
        <v>0</v>
      </c>
      <c r="T229">
        <f>'[1]Master Data'!AL231/100</f>
        <v>0</v>
      </c>
      <c r="U229">
        <f>'[1]Master Data'!AM231/1000000</f>
        <v>0</v>
      </c>
    </row>
    <row r="230" spans="1:21" x14ac:dyDescent="0.55000000000000004">
      <c r="A230" s="41" t="s">
        <v>1332</v>
      </c>
      <c r="B230" s="41">
        <v>0</v>
      </c>
      <c r="C230">
        <f>'[1]Master Data'!S232/100</f>
        <v>0</v>
      </c>
      <c r="D230">
        <f>'[1]Master Data'!T232/1000000</f>
        <v>0</v>
      </c>
      <c r="E230">
        <f>'[1]Master Data'!U232/1000000</f>
        <v>0</v>
      </c>
      <c r="F230">
        <f>'[1]Master Data'!V232/100</f>
        <v>0</v>
      </c>
      <c r="G230">
        <f>'[1]Master Data'!W232/100</f>
        <v>0</v>
      </c>
      <c r="H230">
        <f>'[1]Master Data'!X232/100</f>
        <v>0</v>
      </c>
      <c r="I230">
        <f>'[1]Master Data'!Y232/100</f>
        <v>0</v>
      </c>
      <c r="J230">
        <f>'[1]Master Data'!Z232/100</f>
        <v>0</v>
      </c>
      <c r="K230">
        <f>'[1]Master Data'!AB232/100</f>
        <v>0</v>
      </c>
      <c r="L230">
        <f>'[1]Master Data'!AC232/1000000</f>
        <v>0</v>
      </c>
      <c r="M230">
        <f>'[1]Master Data'!AD232/1000000</f>
        <v>0</v>
      </c>
      <c r="N230">
        <f>'[1]Master Data'!AE232/1000000</f>
        <v>0</v>
      </c>
      <c r="O230">
        <f>'[1]Master Data'!AF232/100</f>
        <v>0</v>
      </c>
      <c r="P230">
        <f>'[1]Master Data'!AG232/100</f>
        <v>0</v>
      </c>
      <c r="Q230">
        <f>'[1]Master Data'!AH232/100</f>
        <v>0</v>
      </c>
      <c r="R230">
        <f>'[1]Master Data'!AI232/1000000</f>
        <v>0</v>
      </c>
      <c r="S230">
        <f>'[1]Master Data'!AK232/1000000</f>
        <v>0</v>
      </c>
      <c r="T230">
        <f>'[1]Master Data'!AL232/100</f>
        <v>0</v>
      </c>
      <c r="U230">
        <f>'[1]Master Data'!AM232/1000000</f>
        <v>0</v>
      </c>
    </row>
    <row r="231" spans="1:21" x14ac:dyDescent="0.55000000000000004">
      <c r="A231" s="41" t="s">
        <v>1333</v>
      </c>
      <c r="B231" s="41">
        <v>0</v>
      </c>
      <c r="C231">
        <f>'[1]Master Data'!S233/100</f>
        <v>0</v>
      </c>
      <c r="D231">
        <f>'[1]Master Data'!T233/1000000</f>
        <v>0</v>
      </c>
      <c r="E231">
        <f>'[1]Master Data'!U233/1000000</f>
        <v>0</v>
      </c>
      <c r="F231">
        <f>'[1]Master Data'!V233/100</f>
        <v>0</v>
      </c>
      <c r="G231">
        <f>'[1]Master Data'!W233/100</f>
        <v>0</v>
      </c>
      <c r="H231">
        <f>'[1]Master Data'!X233/100</f>
        <v>0</v>
      </c>
      <c r="I231">
        <f>'[1]Master Data'!Y233/100</f>
        <v>0</v>
      </c>
      <c r="J231">
        <f>'[1]Master Data'!Z233/100</f>
        <v>0</v>
      </c>
      <c r="K231">
        <f>'[1]Master Data'!AB233/100</f>
        <v>0</v>
      </c>
      <c r="L231">
        <f>'[1]Master Data'!AC233/1000000</f>
        <v>0</v>
      </c>
      <c r="M231">
        <f>'[1]Master Data'!AD233/1000000</f>
        <v>0</v>
      </c>
      <c r="N231">
        <f>'[1]Master Data'!AE233/1000000</f>
        <v>0</v>
      </c>
      <c r="O231">
        <f>'[1]Master Data'!AF233/100</f>
        <v>0</v>
      </c>
      <c r="P231">
        <f>'[1]Master Data'!AG233/100</f>
        <v>0</v>
      </c>
      <c r="Q231">
        <f>'[1]Master Data'!AH233/100</f>
        <v>0</v>
      </c>
      <c r="R231">
        <f>'[1]Master Data'!AI233/1000000</f>
        <v>0</v>
      </c>
      <c r="S231">
        <f>'[1]Master Data'!AK233/1000000</f>
        <v>0</v>
      </c>
      <c r="T231">
        <f>'[1]Master Data'!AL233/100</f>
        <v>0</v>
      </c>
      <c r="U231">
        <f>'[1]Master Data'!AM233/1000000</f>
        <v>0</v>
      </c>
    </row>
    <row r="232" spans="1:21" x14ac:dyDescent="0.55000000000000004">
      <c r="A232" s="41" t="s">
        <v>1334</v>
      </c>
      <c r="B232" s="41">
        <v>0</v>
      </c>
      <c r="C232">
        <f>'[1]Master Data'!S234/100</f>
        <v>0</v>
      </c>
      <c r="D232">
        <f>'[1]Master Data'!T234/1000000</f>
        <v>0</v>
      </c>
      <c r="E232">
        <f>'[1]Master Data'!U234/1000000</f>
        <v>0</v>
      </c>
      <c r="F232">
        <f>'[1]Master Data'!V234/100</f>
        <v>0</v>
      </c>
      <c r="G232">
        <f>'[1]Master Data'!W234/100</f>
        <v>0</v>
      </c>
      <c r="H232">
        <f>'[1]Master Data'!X234/100</f>
        <v>0</v>
      </c>
      <c r="I232">
        <f>'[1]Master Data'!Y234/100</f>
        <v>0</v>
      </c>
      <c r="J232">
        <f>'[1]Master Data'!Z234/100</f>
        <v>0</v>
      </c>
      <c r="K232">
        <f>'[1]Master Data'!AB234/100</f>
        <v>0</v>
      </c>
      <c r="L232">
        <f>'[1]Master Data'!AC234/1000000</f>
        <v>0</v>
      </c>
      <c r="M232">
        <f>'[1]Master Data'!AD234/1000000</f>
        <v>0</v>
      </c>
      <c r="N232">
        <f>'[1]Master Data'!AE234/1000000</f>
        <v>0</v>
      </c>
      <c r="O232">
        <f>'[1]Master Data'!AF234/100</f>
        <v>0</v>
      </c>
      <c r="P232">
        <f>'[1]Master Data'!AG234/100</f>
        <v>0</v>
      </c>
      <c r="Q232">
        <f>'[1]Master Data'!AH234/100</f>
        <v>0</v>
      </c>
      <c r="R232">
        <f>'[1]Master Data'!AI234/1000000</f>
        <v>0</v>
      </c>
      <c r="S232">
        <f>'[1]Master Data'!AK234/1000000</f>
        <v>0</v>
      </c>
      <c r="T232">
        <f>'[1]Master Data'!AL234/100</f>
        <v>0</v>
      </c>
      <c r="U232">
        <f>'[1]Master Data'!AM234/1000000</f>
        <v>0</v>
      </c>
    </row>
    <row r="233" spans="1:21" x14ac:dyDescent="0.55000000000000004">
      <c r="A233" s="41" t="s">
        <v>1335</v>
      </c>
      <c r="B233" s="41">
        <v>7.9000000000000008E-3</v>
      </c>
      <c r="C233">
        <f>'[1]Master Data'!S235/100</f>
        <v>5.9999999999999995E-4</v>
      </c>
      <c r="D233">
        <f>'[1]Master Data'!T235/1000000</f>
        <v>0</v>
      </c>
      <c r="E233">
        <f>'[1]Master Data'!U235/1000000</f>
        <v>0</v>
      </c>
      <c r="F233">
        <f>'[1]Master Data'!V235/100</f>
        <v>0</v>
      </c>
      <c r="G233">
        <f>'[1]Master Data'!W235/100</f>
        <v>0</v>
      </c>
      <c r="H233">
        <f>'[1]Master Data'!X235/100</f>
        <v>0</v>
      </c>
      <c r="I233">
        <f>'[1]Master Data'!Y235/100</f>
        <v>0</v>
      </c>
      <c r="J233">
        <f>'[1]Master Data'!Z235/100</f>
        <v>0</v>
      </c>
      <c r="K233">
        <f>'[1]Master Data'!AB235/100</f>
        <v>1.45E-4</v>
      </c>
      <c r="L233">
        <f>'[1]Master Data'!AC235/1000000</f>
        <v>0</v>
      </c>
      <c r="M233">
        <f>'[1]Master Data'!AD235/1000000</f>
        <v>0</v>
      </c>
      <c r="N233">
        <f>'[1]Master Data'!AE235/1000000</f>
        <v>0</v>
      </c>
      <c r="O233">
        <f>'[1]Master Data'!AF235/100</f>
        <v>0</v>
      </c>
      <c r="P233">
        <f>'[1]Master Data'!AG235/100</f>
        <v>0</v>
      </c>
      <c r="Q233">
        <f>'[1]Master Data'!AH235/100</f>
        <v>0</v>
      </c>
      <c r="R233">
        <f>'[1]Master Data'!AI235/1000000</f>
        <v>0</v>
      </c>
      <c r="S233">
        <f>'[1]Master Data'!AK235/1000000</f>
        <v>0</v>
      </c>
      <c r="T233">
        <f>'[1]Master Data'!AL235/100</f>
        <v>0</v>
      </c>
      <c r="U233">
        <f>'[1]Master Data'!AM235/1000000</f>
        <v>0</v>
      </c>
    </row>
    <row r="234" spans="1:21" x14ac:dyDescent="0.55000000000000004">
      <c r="A234" s="41" t="s">
        <v>1336</v>
      </c>
      <c r="B234" s="41">
        <v>1.44E-2</v>
      </c>
      <c r="C234">
        <f>'[1]Master Data'!S236/100</f>
        <v>0</v>
      </c>
      <c r="D234">
        <f>'[1]Master Data'!T236/1000000</f>
        <v>0</v>
      </c>
      <c r="E234">
        <f>'[1]Master Data'!U236/1000000</f>
        <v>0</v>
      </c>
      <c r="F234">
        <f>'[1]Master Data'!V236/100</f>
        <v>0</v>
      </c>
      <c r="G234">
        <f>'[1]Master Data'!W236/100</f>
        <v>0</v>
      </c>
      <c r="H234">
        <f>'[1]Master Data'!X236/100</f>
        <v>0</v>
      </c>
      <c r="I234">
        <f>'[1]Master Data'!Y236/100</f>
        <v>0</v>
      </c>
      <c r="J234">
        <f>'[1]Master Data'!Z236/100</f>
        <v>0</v>
      </c>
      <c r="K234">
        <f>'[1]Master Data'!AB236/100</f>
        <v>5.0000000000000001E-4</v>
      </c>
      <c r="L234">
        <f>'[1]Master Data'!AC236/1000000</f>
        <v>0</v>
      </c>
      <c r="M234">
        <f>'[1]Master Data'!AD236/1000000</f>
        <v>0</v>
      </c>
      <c r="N234">
        <f>'[1]Master Data'!AE236/1000000</f>
        <v>0</v>
      </c>
      <c r="O234">
        <f>'[1]Master Data'!AF236/100</f>
        <v>0</v>
      </c>
      <c r="P234">
        <f>'[1]Master Data'!AG236/100</f>
        <v>0.16260000000000002</v>
      </c>
      <c r="Q234">
        <f>'[1]Master Data'!AH236/100</f>
        <v>0</v>
      </c>
      <c r="R234">
        <f>'[1]Master Data'!AI236/1000000</f>
        <v>0</v>
      </c>
      <c r="S234">
        <f>'[1]Master Data'!AK236/1000000</f>
        <v>0</v>
      </c>
      <c r="T234">
        <f>'[1]Master Data'!AL236/100</f>
        <v>0</v>
      </c>
      <c r="U234">
        <f>'[1]Master Data'!AM236/1000000</f>
        <v>0</v>
      </c>
    </row>
    <row r="235" spans="1:21" x14ac:dyDescent="0.55000000000000004">
      <c r="A235" s="41" t="s">
        <v>1337</v>
      </c>
      <c r="B235" s="41">
        <v>1.3100000000000001E-2</v>
      </c>
      <c r="C235">
        <f>'[1]Master Data'!S237/100</f>
        <v>0</v>
      </c>
      <c r="D235">
        <f>'[1]Master Data'!T237/1000000</f>
        <v>0</v>
      </c>
      <c r="E235">
        <f>'[1]Master Data'!U237/1000000</f>
        <v>0</v>
      </c>
      <c r="F235">
        <f>'[1]Master Data'!V237/100</f>
        <v>0</v>
      </c>
      <c r="G235">
        <f>'[1]Master Data'!W237/100</f>
        <v>0</v>
      </c>
      <c r="H235">
        <f>'[1]Master Data'!X237/100</f>
        <v>0</v>
      </c>
      <c r="I235">
        <f>'[1]Master Data'!Y237/100</f>
        <v>0</v>
      </c>
      <c r="J235">
        <f>'[1]Master Data'!Z237/100</f>
        <v>0</v>
      </c>
      <c r="K235">
        <f>'[1]Master Data'!AB237/100</f>
        <v>5.0000000000000001E-4</v>
      </c>
      <c r="L235">
        <f>'[1]Master Data'!AC237/1000000</f>
        <v>0</v>
      </c>
      <c r="M235">
        <f>'[1]Master Data'!AD237/1000000</f>
        <v>0</v>
      </c>
      <c r="N235">
        <f>'[1]Master Data'!AE237/1000000</f>
        <v>0</v>
      </c>
      <c r="O235">
        <f>'[1]Master Data'!AF237/100</f>
        <v>0</v>
      </c>
      <c r="P235">
        <f>'[1]Master Data'!AG237/100</f>
        <v>0.16420000000000001</v>
      </c>
      <c r="Q235">
        <f>'[1]Master Data'!AH237/100</f>
        <v>0.41270000000000001</v>
      </c>
      <c r="R235">
        <f>'[1]Master Data'!AI237/1000000</f>
        <v>0</v>
      </c>
      <c r="S235">
        <f>'[1]Master Data'!AK237/1000000</f>
        <v>0</v>
      </c>
      <c r="T235">
        <f>'[1]Master Data'!AL237/100</f>
        <v>0</v>
      </c>
      <c r="U235">
        <f>'[1]Master Data'!AM237/1000000</f>
        <v>0</v>
      </c>
    </row>
    <row r="236" spans="1:21" x14ac:dyDescent="0.55000000000000004">
      <c r="A236" s="41" t="s">
        <v>1338</v>
      </c>
      <c r="B236" s="41">
        <v>1.66E-2</v>
      </c>
      <c r="C236">
        <f>'[1]Master Data'!S238/100</f>
        <v>0</v>
      </c>
      <c r="D236">
        <f>'[1]Master Data'!T238/1000000</f>
        <v>0</v>
      </c>
      <c r="E236">
        <f>'[1]Master Data'!U238/1000000</f>
        <v>0</v>
      </c>
      <c r="F236">
        <f>'[1]Master Data'!V238/100</f>
        <v>0</v>
      </c>
      <c r="G236">
        <f>'[1]Master Data'!W238/100</f>
        <v>0</v>
      </c>
      <c r="H236">
        <f>'[1]Master Data'!X238/100</f>
        <v>0</v>
      </c>
      <c r="I236">
        <f>'[1]Master Data'!Y238/100</f>
        <v>0</v>
      </c>
      <c r="J236">
        <f>'[1]Master Data'!Z238/100</f>
        <v>0</v>
      </c>
      <c r="K236">
        <f>'[1]Master Data'!AB238/100</f>
        <v>0</v>
      </c>
      <c r="L236">
        <f>'[1]Master Data'!AC238/1000000</f>
        <v>0</v>
      </c>
      <c r="M236">
        <f>'[1]Master Data'!AD238/1000000</f>
        <v>0</v>
      </c>
      <c r="N236">
        <f>'[1]Master Data'!AE238/1000000</f>
        <v>0</v>
      </c>
      <c r="O236">
        <f>'[1]Master Data'!AF238/100</f>
        <v>0</v>
      </c>
      <c r="P236">
        <f>'[1]Master Data'!AG238/100</f>
        <v>0</v>
      </c>
      <c r="Q236">
        <f>'[1]Master Data'!AH238/100</f>
        <v>0</v>
      </c>
      <c r="R236">
        <f>'[1]Master Data'!AI238/1000000</f>
        <v>0</v>
      </c>
      <c r="S236">
        <f>'[1]Master Data'!AK238/1000000</f>
        <v>0</v>
      </c>
      <c r="T236">
        <f>'[1]Master Data'!AL238/100</f>
        <v>0</v>
      </c>
      <c r="U236">
        <f>'[1]Master Data'!AM238/1000000</f>
        <v>0</v>
      </c>
    </row>
    <row r="237" spans="1:21" x14ac:dyDescent="0.55000000000000004">
      <c r="A237" s="41" t="s">
        <v>1339</v>
      </c>
      <c r="B237" s="41">
        <v>9.5999999999999992E-3</v>
      </c>
      <c r="C237">
        <f>'[1]Master Data'!S239/100</f>
        <v>0</v>
      </c>
      <c r="D237">
        <f>'[1]Master Data'!T239/1000000</f>
        <v>0</v>
      </c>
      <c r="E237">
        <f>'[1]Master Data'!U239/1000000</f>
        <v>0</v>
      </c>
      <c r="F237">
        <f>'[1]Master Data'!V239/100</f>
        <v>0</v>
      </c>
      <c r="G237">
        <f>'[1]Master Data'!W239/100</f>
        <v>0</v>
      </c>
      <c r="H237">
        <f>'[1]Master Data'!X239/100</f>
        <v>0</v>
      </c>
      <c r="I237">
        <f>'[1]Master Data'!Y239/100</f>
        <v>0</v>
      </c>
      <c r="J237">
        <f>'[1]Master Data'!Z239/100</f>
        <v>0</v>
      </c>
      <c r="K237">
        <f>'[1]Master Data'!AB239/100</f>
        <v>5.0000000000000001E-4</v>
      </c>
      <c r="L237">
        <f>'[1]Master Data'!AC239/1000000</f>
        <v>0</v>
      </c>
      <c r="M237">
        <f>'[1]Master Data'!AD239/1000000</f>
        <v>0</v>
      </c>
      <c r="N237">
        <f>'[1]Master Data'!AE239/1000000</f>
        <v>0</v>
      </c>
      <c r="O237">
        <f>'[1]Master Data'!AF239/100</f>
        <v>0</v>
      </c>
      <c r="P237">
        <f>'[1]Master Data'!AG239/100</f>
        <v>0.22052816791168606</v>
      </c>
      <c r="Q237">
        <f>'[1]Master Data'!AH239/100</f>
        <v>0</v>
      </c>
      <c r="R237">
        <f>'[1]Master Data'!AI239/1000000</f>
        <v>0</v>
      </c>
      <c r="S237">
        <f>'[1]Master Data'!AK239/1000000</f>
        <v>0</v>
      </c>
      <c r="T237">
        <f>'[1]Master Data'!AL239/100</f>
        <v>0</v>
      </c>
      <c r="U237">
        <f>'[1]Master Data'!AM239/1000000</f>
        <v>0</v>
      </c>
    </row>
    <row r="238" spans="1:21" x14ac:dyDescent="0.55000000000000004">
      <c r="A238" s="41" t="s">
        <v>1340</v>
      </c>
      <c r="B238" s="41">
        <v>1.4116666666666666E-2</v>
      </c>
      <c r="C238">
        <f>'[1]Master Data'!S240/100</f>
        <v>0</v>
      </c>
      <c r="D238">
        <f>'[1]Master Data'!T240/1000000</f>
        <v>0</v>
      </c>
      <c r="E238">
        <f>'[1]Master Data'!U240/1000000</f>
        <v>0</v>
      </c>
      <c r="F238">
        <f>'[1]Master Data'!V240/100</f>
        <v>0</v>
      </c>
      <c r="G238">
        <f>'[1]Master Data'!W240/100</f>
        <v>0</v>
      </c>
      <c r="H238">
        <f>'[1]Master Data'!X240/100</f>
        <v>0</v>
      </c>
      <c r="I238">
        <f>'[1]Master Data'!Y240/100</f>
        <v>0</v>
      </c>
      <c r="J238">
        <f>'[1]Master Data'!Z240/100</f>
        <v>0</v>
      </c>
      <c r="K238">
        <f>'[1]Master Data'!AB240/100</f>
        <v>0</v>
      </c>
      <c r="L238">
        <f>'[1]Master Data'!AC240/1000000</f>
        <v>0</v>
      </c>
      <c r="M238">
        <f>'[1]Master Data'!AD240/1000000</f>
        <v>0</v>
      </c>
      <c r="N238">
        <f>'[1]Master Data'!AE240/1000000</f>
        <v>0</v>
      </c>
      <c r="O238">
        <f>'[1]Master Data'!AF240/100</f>
        <v>0</v>
      </c>
      <c r="P238">
        <f>'[1]Master Data'!AG240/100</f>
        <v>0</v>
      </c>
      <c r="Q238">
        <f>'[1]Master Data'!AH240/100</f>
        <v>0</v>
      </c>
      <c r="R238">
        <f>'[1]Master Data'!AI240/1000000</f>
        <v>0</v>
      </c>
      <c r="S238">
        <f>'[1]Master Data'!AK240/1000000</f>
        <v>0</v>
      </c>
      <c r="T238">
        <f>'[1]Master Data'!AL240/100</f>
        <v>0</v>
      </c>
      <c r="U238">
        <f>'[1]Master Data'!AM240/1000000</f>
        <v>0</v>
      </c>
    </row>
    <row r="239" spans="1:21" x14ac:dyDescent="0.55000000000000004">
      <c r="A239" s="41" t="s">
        <v>1341</v>
      </c>
      <c r="B239" s="41">
        <v>0</v>
      </c>
      <c r="C239">
        <f>'[1]Master Data'!S241/100</f>
        <v>0</v>
      </c>
      <c r="D239">
        <f>'[1]Master Data'!T241/1000000</f>
        <v>0</v>
      </c>
      <c r="E239">
        <f>'[1]Master Data'!U241/1000000</f>
        <v>0</v>
      </c>
      <c r="F239">
        <f>'[1]Master Data'!V241/100</f>
        <v>0</v>
      </c>
      <c r="G239">
        <f>'[1]Master Data'!W241/100</f>
        <v>0</v>
      </c>
      <c r="H239">
        <f>'[1]Master Data'!X241/100</f>
        <v>0</v>
      </c>
      <c r="I239">
        <f>'[1]Master Data'!Y241/100</f>
        <v>0</v>
      </c>
      <c r="J239">
        <f>'[1]Master Data'!Z241/100</f>
        <v>0</v>
      </c>
      <c r="K239">
        <f>'[1]Master Data'!AB241/100</f>
        <v>0</v>
      </c>
      <c r="L239">
        <f>'[1]Master Data'!AC241/1000000</f>
        <v>0</v>
      </c>
      <c r="M239">
        <f>'[1]Master Data'!AD241/1000000</f>
        <v>0</v>
      </c>
      <c r="N239">
        <f>'[1]Master Data'!AE241/1000000</f>
        <v>0</v>
      </c>
      <c r="O239">
        <f>'[1]Master Data'!AF241/100</f>
        <v>0</v>
      </c>
      <c r="P239">
        <f>'[1]Master Data'!AG241/100</f>
        <v>0</v>
      </c>
      <c r="Q239">
        <f>'[1]Master Data'!AH241/100</f>
        <v>0</v>
      </c>
      <c r="R239">
        <f>'[1]Master Data'!AI241/1000000</f>
        <v>0</v>
      </c>
      <c r="S239">
        <f>'[1]Master Data'!AK241/1000000</f>
        <v>0</v>
      </c>
      <c r="T239">
        <f>'[1]Master Data'!AL241/100</f>
        <v>0</v>
      </c>
      <c r="U239">
        <f>'[1]Master Data'!AM241/1000000</f>
        <v>0</v>
      </c>
    </row>
    <row r="240" spans="1:21" x14ac:dyDescent="0.55000000000000004">
      <c r="A240" s="41" t="s">
        <v>1342</v>
      </c>
      <c r="B240" s="41">
        <v>1.03E-2</v>
      </c>
      <c r="C240">
        <f>'[1]Master Data'!S242/100</f>
        <v>0</v>
      </c>
      <c r="D240">
        <f>'[1]Master Data'!T242/1000000</f>
        <v>0</v>
      </c>
      <c r="E240">
        <f>'[1]Master Data'!U242/1000000</f>
        <v>0</v>
      </c>
      <c r="F240">
        <f>'[1]Master Data'!V242/100</f>
        <v>0</v>
      </c>
      <c r="G240">
        <f>'[1]Master Data'!W242/100</f>
        <v>0</v>
      </c>
      <c r="H240">
        <f>'[1]Master Data'!X242/100</f>
        <v>0</v>
      </c>
      <c r="I240">
        <f>'[1]Master Data'!Y242/100</f>
        <v>0</v>
      </c>
      <c r="J240">
        <f>'[1]Master Data'!Z242/100</f>
        <v>0</v>
      </c>
      <c r="K240">
        <f>'[1]Master Data'!AB242/100</f>
        <v>4.8000000000000001E-4</v>
      </c>
      <c r="L240">
        <f>'[1]Master Data'!AC242/1000000</f>
        <v>0</v>
      </c>
      <c r="M240">
        <f>'[1]Master Data'!AD242/1000000</f>
        <v>0</v>
      </c>
      <c r="N240">
        <f>'[1]Master Data'!AE242/1000000</f>
        <v>0</v>
      </c>
      <c r="O240">
        <f>'[1]Master Data'!AF242/100</f>
        <v>6.8999999999999999E-3</v>
      </c>
      <c r="P240">
        <f>'[1]Master Data'!AG242/100</f>
        <v>0.12477711752440467</v>
      </c>
      <c r="Q240">
        <f>'[1]Master Data'!AH242/100</f>
        <v>0</v>
      </c>
      <c r="R240">
        <f>'[1]Master Data'!AI242/1000000</f>
        <v>0</v>
      </c>
      <c r="S240">
        <f>'[1]Master Data'!AK242/1000000</f>
        <v>0</v>
      </c>
      <c r="T240">
        <f>'[1]Master Data'!AL242/100</f>
        <v>0</v>
      </c>
      <c r="U240">
        <f>'[1]Master Data'!AM242/1000000</f>
        <v>0</v>
      </c>
    </row>
    <row r="241" spans="1:21" x14ac:dyDescent="0.55000000000000004">
      <c r="A241" s="41" t="s">
        <v>1343</v>
      </c>
      <c r="B241" s="41">
        <v>1.15E-2</v>
      </c>
      <c r="C241">
        <f>'[1]Master Data'!S243/100</f>
        <v>0</v>
      </c>
      <c r="D241">
        <f>'[1]Master Data'!T243/1000000</f>
        <v>0</v>
      </c>
      <c r="E241">
        <f>'[1]Master Data'!U243/1000000</f>
        <v>0</v>
      </c>
      <c r="F241">
        <f>'[1]Master Data'!V243/100</f>
        <v>0</v>
      </c>
      <c r="G241">
        <f>'[1]Master Data'!W243/100</f>
        <v>0</v>
      </c>
      <c r="H241">
        <f>'[1]Master Data'!X243/100</f>
        <v>0</v>
      </c>
      <c r="I241">
        <f>'[1]Master Data'!Y243/100</f>
        <v>0</v>
      </c>
      <c r="J241">
        <f>'[1]Master Data'!Z243/100</f>
        <v>0</v>
      </c>
      <c r="K241">
        <f>'[1]Master Data'!AB243/100</f>
        <v>0</v>
      </c>
      <c r="L241">
        <f>'[1]Master Data'!AC243/1000000</f>
        <v>0</v>
      </c>
      <c r="M241">
        <f>'[1]Master Data'!AD243/1000000</f>
        <v>0</v>
      </c>
      <c r="N241">
        <f>'[1]Master Data'!AE243/1000000</f>
        <v>0</v>
      </c>
      <c r="O241">
        <f>'[1]Master Data'!AF243/100</f>
        <v>0</v>
      </c>
      <c r="P241">
        <f>'[1]Master Data'!AG243/100</f>
        <v>0</v>
      </c>
      <c r="Q241">
        <f>'[1]Master Data'!AH243/100</f>
        <v>0</v>
      </c>
      <c r="R241">
        <f>'[1]Master Data'!AI243/1000000</f>
        <v>0</v>
      </c>
      <c r="S241">
        <f>'[1]Master Data'!AK243/1000000</f>
        <v>0</v>
      </c>
      <c r="T241">
        <f>'[1]Master Data'!AL243/100</f>
        <v>0</v>
      </c>
      <c r="U241">
        <f>'[1]Master Data'!AM243/1000000</f>
        <v>0</v>
      </c>
    </row>
    <row r="242" spans="1:21" x14ac:dyDescent="0.55000000000000004">
      <c r="A242" s="41" t="s">
        <v>1344</v>
      </c>
      <c r="B242" s="41">
        <v>0</v>
      </c>
      <c r="C242">
        <f>'[1]Master Data'!S244/100</f>
        <v>0</v>
      </c>
      <c r="D242">
        <f>'[1]Master Data'!T244/1000000</f>
        <v>0</v>
      </c>
      <c r="E242">
        <f>'[1]Master Data'!U244/1000000</f>
        <v>0</v>
      </c>
      <c r="F242">
        <f>'[1]Master Data'!V244/100</f>
        <v>0</v>
      </c>
      <c r="G242">
        <f>'[1]Master Data'!W244/100</f>
        <v>0</v>
      </c>
      <c r="H242">
        <f>'[1]Master Data'!X244/100</f>
        <v>0</v>
      </c>
      <c r="I242">
        <f>'[1]Master Data'!Y244/100</f>
        <v>0</v>
      </c>
      <c r="J242">
        <f>'[1]Master Data'!Z244/100</f>
        <v>0</v>
      </c>
      <c r="K242">
        <f>'[1]Master Data'!AB244/100</f>
        <v>0</v>
      </c>
      <c r="L242">
        <f>'[1]Master Data'!AC244/1000000</f>
        <v>0</v>
      </c>
      <c r="M242">
        <f>'[1]Master Data'!AD244/1000000</f>
        <v>0</v>
      </c>
      <c r="N242">
        <f>'[1]Master Data'!AE244/1000000</f>
        <v>0</v>
      </c>
      <c r="O242">
        <f>'[1]Master Data'!AF244/100</f>
        <v>0</v>
      </c>
      <c r="P242">
        <f>'[1]Master Data'!AG244/100</f>
        <v>0</v>
      </c>
      <c r="Q242">
        <f>'[1]Master Data'!AH244/100</f>
        <v>0</v>
      </c>
      <c r="R242">
        <f>'[1]Master Data'!AI244/1000000</f>
        <v>0</v>
      </c>
      <c r="S242">
        <f>'[1]Master Data'!AK244/1000000</f>
        <v>0</v>
      </c>
      <c r="T242">
        <f>'[1]Master Data'!AL244/100</f>
        <v>0</v>
      </c>
      <c r="U242">
        <f>'[1]Master Data'!AM244/1000000</f>
        <v>0</v>
      </c>
    </row>
    <row r="243" spans="1:21" x14ac:dyDescent="0.55000000000000004">
      <c r="A243" s="41" t="s">
        <v>1345</v>
      </c>
      <c r="B243" s="41">
        <v>0</v>
      </c>
      <c r="C243">
        <f>'[1]Master Data'!S245/100</f>
        <v>0</v>
      </c>
      <c r="D243">
        <f>'[1]Master Data'!T245/1000000</f>
        <v>0</v>
      </c>
      <c r="E243">
        <f>'[1]Master Data'!U245/1000000</f>
        <v>0</v>
      </c>
      <c r="F243">
        <f>'[1]Master Data'!V245/100</f>
        <v>0</v>
      </c>
      <c r="G243">
        <f>'[1]Master Data'!W245/100</f>
        <v>0</v>
      </c>
      <c r="H243">
        <f>'[1]Master Data'!X245/100</f>
        <v>0</v>
      </c>
      <c r="I243">
        <f>'[1]Master Data'!Y245/100</f>
        <v>0</v>
      </c>
      <c r="J243">
        <f>'[1]Master Data'!Z245/100</f>
        <v>0</v>
      </c>
      <c r="K243">
        <f>'[1]Master Data'!AB245/100</f>
        <v>0</v>
      </c>
      <c r="L243">
        <f>'[1]Master Data'!AC245/1000000</f>
        <v>0</v>
      </c>
      <c r="M243">
        <f>'[1]Master Data'!AD245/1000000</f>
        <v>0</v>
      </c>
      <c r="N243">
        <f>'[1]Master Data'!AE245/1000000</f>
        <v>0</v>
      </c>
      <c r="O243">
        <f>'[1]Master Data'!AF245/100</f>
        <v>0</v>
      </c>
      <c r="P243">
        <f>'[1]Master Data'!AG245/100</f>
        <v>0</v>
      </c>
      <c r="Q243">
        <f>'[1]Master Data'!AH245/100</f>
        <v>0</v>
      </c>
      <c r="R243">
        <f>'[1]Master Data'!AI245/1000000</f>
        <v>0</v>
      </c>
      <c r="S243">
        <f>'[1]Master Data'!AK245/1000000</f>
        <v>0</v>
      </c>
      <c r="T243">
        <f>'[1]Master Data'!AL245/100</f>
        <v>0</v>
      </c>
      <c r="U243">
        <f>'[1]Master Data'!AM245/1000000</f>
        <v>0</v>
      </c>
    </row>
    <row r="244" spans="1:21" x14ac:dyDescent="0.55000000000000004">
      <c r="A244" s="41" t="s">
        <v>1346</v>
      </c>
      <c r="B244" s="41">
        <v>0</v>
      </c>
      <c r="C244">
        <f>'[1]Master Data'!S246/100</f>
        <v>0</v>
      </c>
      <c r="D244">
        <f>'[1]Master Data'!T246/1000000</f>
        <v>0</v>
      </c>
      <c r="E244">
        <f>'[1]Master Data'!U246/1000000</f>
        <v>0</v>
      </c>
      <c r="F244">
        <f>'[1]Master Data'!V246/100</f>
        <v>0</v>
      </c>
      <c r="G244">
        <f>'[1]Master Data'!W246/100</f>
        <v>0</v>
      </c>
      <c r="H244">
        <f>'[1]Master Data'!X246/100</f>
        <v>0</v>
      </c>
      <c r="I244">
        <f>'[1]Master Data'!Y246/100</f>
        <v>0</v>
      </c>
      <c r="J244">
        <f>'[1]Master Data'!Z246/100</f>
        <v>0</v>
      </c>
      <c r="K244">
        <f>'[1]Master Data'!AB246/100</f>
        <v>0</v>
      </c>
      <c r="L244">
        <f>'[1]Master Data'!AC246/1000000</f>
        <v>0</v>
      </c>
      <c r="M244">
        <f>'[1]Master Data'!AD246/1000000</f>
        <v>0</v>
      </c>
      <c r="N244">
        <f>'[1]Master Data'!AE246/1000000</f>
        <v>0</v>
      </c>
      <c r="O244">
        <f>'[1]Master Data'!AF246/100</f>
        <v>0</v>
      </c>
      <c r="P244">
        <f>'[1]Master Data'!AG246/100</f>
        <v>0</v>
      </c>
      <c r="Q244">
        <f>'[1]Master Data'!AH246/100</f>
        <v>0</v>
      </c>
      <c r="R244">
        <f>'[1]Master Data'!AI246/1000000</f>
        <v>0</v>
      </c>
      <c r="S244">
        <f>'[1]Master Data'!AK246/1000000</f>
        <v>0</v>
      </c>
      <c r="T244">
        <f>'[1]Master Data'!AL246/100</f>
        <v>0</v>
      </c>
      <c r="U244">
        <f>'[1]Master Data'!AM246/1000000</f>
        <v>0</v>
      </c>
    </row>
    <row r="245" spans="1:21" x14ac:dyDescent="0.55000000000000004">
      <c r="A245" s="41" t="s">
        <v>1347</v>
      </c>
      <c r="B245" s="41">
        <v>0</v>
      </c>
      <c r="C245">
        <f>'[1]Master Data'!S247/100</f>
        <v>0</v>
      </c>
      <c r="D245">
        <f>'[1]Master Data'!T247/1000000</f>
        <v>0</v>
      </c>
      <c r="E245">
        <f>'[1]Master Data'!U247/1000000</f>
        <v>0</v>
      </c>
      <c r="F245">
        <f>'[1]Master Data'!V247/100</f>
        <v>0</v>
      </c>
      <c r="G245">
        <f>'[1]Master Data'!W247/100</f>
        <v>0</v>
      </c>
      <c r="H245">
        <f>'[1]Master Data'!X247/100</f>
        <v>0</v>
      </c>
      <c r="I245">
        <f>'[1]Master Data'!Y247/100</f>
        <v>0</v>
      </c>
      <c r="J245">
        <f>'[1]Master Data'!Z247/100</f>
        <v>0</v>
      </c>
      <c r="K245">
        <f>'[1]Master Data'!AB247/100</f>
        <v>0</v>
      </c>
      <c r="L245">
        <f>'[1]Master Data'!AC247/1000000</f>
        <v>0</v>
      </c>
      <c r="M245">
        <f>'[1]Master Data'!AD247/1000000</f>
        <v>0</v>
      </c>
      <c r="N245">
        <f>'[1]Master Data'!AE247/1000000</f>
        <v>0</v>
      </c>
      <c r="O245">
        <f>'[1]Master Data'!AF247/100</f>
        <v>0</v>
      </c>
      <c r="P245">
        <f>'[1]Master Data'!AG247/100</f>
        <v>0</v>
      </c>
      <c r="Q245">
        <f>'[1]Master Data'!AH247/100</f>
        <v>0</v>
      </c>
      <c r="R245">
        <f>'[1]Master Data'!AI247/1000000</f>
        <v>0</v>
      </c>
      <c r="S245">
        <f>'[1]Master Data'!AK247/1000000</f>
        <v>0</v>
      </c>
      <c r="T245">
        <f>'[1]Master Data'!AL247/100</f>
        <v>0</v>
      </c>
      <c r="U245">
        <f>'[1]Master Data'!AM247/1000000</f>
        <v>0</v>
      </c>
    </row>
    <row r="246" spans="1:21" x14ac:dyDescent="0.55000000000000004">
      <c r="A246" s="41" t="s">
        <v>1348</v>
      </c>
      <c r="B246" s="41">
        <v>0</v>
      </c>
      <c r="C246">
        <f>'[1]Master Data'!S248/100</f>
        <v>0</v>
      </c>
      <c r="D246">
        <f>'[1]Master Data'!T248/1000000</f>
        <v>0</v>
      </c>
      <c r="E246">
        <f>'[1]Master Data'!U248/1000000</f>
        <v>0</v>
      </c>
      <c r="F246">
        <f>'[1]Master Data'!V248/100</f>
        <v>0</v>
      </c>
      <c r="G246">
        <f>'[1]Master Data'!W248/100</f>
        <v>0</v>
      </c>
      <c r="H246">
        <f>'[1]Master Data'!X248/100</f>
        <v>0</v>
      </c>
      <c r="I246">
        <f>'[1]Master Data'!Y248/100</f>
        <v>0</v>
      </c>
      <c r="J246">
        <f>'[1]Master Data'!Z248/100</f>
        <v>0</v>
      </c>
      <c r="K246">
        <f>'[1]Master Data'!AB248/100</f>
        <v>0</v>
      </c>
      <c r="L246">
        <f>'[1]Master Data'!AC248/1000000</f>
        <v>0</v>
      </c>
      <c r="M246">
        <f>'[1]Master Data'!AD248/1000000</f>
        <v>0</v>
      </c>
      <c r="N246">
        <f>'[1]Master Data'!AE248/1000000</f>
        <v>0</v>
      </c>
      <c r="O246">
        <f>'[1]Master Data'!AF248/100</f>
        <v>0</v>
      </c>
      <c r="P246">
        <f>'[1]Master Data'!AG248/100</f>
        <v>0</v>
      </c>
      <c r="Q246">
        <f>'[1]Master Data'!AH248/100</f>
        <v>0</v>
      </c>
      <c r="R246">
        <f>'[1]Master Data'!AI248/1000000</f>
        <v>0</v>
      </c>
      <c r="S246">
        <f>'[1]Master Data'!AK248/1000000</f>
        <v>0</v>
      </c>
      <c r="T246">
        <f>'[1]Master Data'!AL248/100</f>
        <v>0</v>
      </c>
      <c r="U246">
        <f>'[1]Master Data'!AM248/1000000</f>
        <v>0</v>
      </c>
    </row>
    <row r="247" spans="1:21" x14ac:dyDescent="0.55000000000000004">
      <c r="A247" s="41" t="s">
        <v>1349</v>
      </c>
      <c r="B247" s="41">
        <v>0</v>
      </c>
      <c r="C247">
        <f>'[1]Master Data'!S249/100</f>
        <v>0</v>
      </c>
      <c r="D247">
        <f>'[1]Master Data'!T249/1000000</f>
        <v>0</v>
      </c>
      <c r="E247">
        <f>'[1]Master Data'!U249/1000000</f>
        <v>0</v>
      </c>
      <c r="F247">
        <f>'[1]Master Data'!V249/100</f>
        <v>0</v>
      </c>
      <c r="G247">
        <f>'[1]Master Data'!W249/100</f>
        <v>0</v>
      </c>
      <c r="H247">
        <f>'[1]Master Data'!X249/100</f>
        <v>0</v>
      </c>
      <c r="I247">
        <f>'[1]Master Data'!Y249/100</f>
        <v>0</v>
      </c>
      <c r="J247">
        <f>'[1]Master Data'!Z249/100</f>
        <v>0</v>
      </c>
      <c r="K247">
        <f>'[1]Master Data'!AB249/100</f>
        <v>0</v>
      </c>
      <c r="L247">
        <f>'[1]Master Data'!AC249/1000000</f>
        <v>0</v>
      </c>
      <c r="M247">
        <f>'[1]Master Data'!AD249/1000000</f>
        <v>0</v>
      </c>
      <c r="N247">
        <f>'[1]Master Data'!AE249/1000000</f>
        <v>0</v>
      </c>
      <c r="O247">
        <f>'[1]Master Data'!AF249/100</f>
        <v>0</v>
      </c>
      <c r="P247">
        <f>'[1]Master Data'!AG249/100</f>
        <v>0</v>
      </c>
      <c r="Q247">
        <f>'[1]Master Data'!AH249/100</f>
        <v>0</v>
      </c>
      <c r="R247">
        <f>'[1]Master Data'!AI249/1000000</f>
        <v>0</v>
      </c>
      <c r="S247">
        <f>'[1]Master Data'!AK249/1000000</f>
        <v>0</v>
      </c>
      <c r="T247">
        <f>'[1]Master Data'!AL249/100</f>
        <v>0</v>
      </c>
      <c r="U247">
        <f>'[1]Master Data'!AM249/1000000</f>
        <v>0</v>
      </c>
    </row>
    <row r="248" spans="1:21" x14ac:dyDescent="0.55000000000000004">
      <c r="A248" s="41" t="s">
        <v>1350</v>
      </c>
      <c r="B248" s="41">
        <v>0</v>
      </c>
      <c r="C248">
        <f>'[1]Master Data'!S250/100</f>
        <v>0</v>
      </c>
      <c r="D248">
        <f>'[1]Master Data'!T250/1000000</f>
        <v>0</v>
      </c>
      <c r="E248">
        <f>'[1]Master Data'!U250/1000000</f>
        <v>0</v>
      </c>
      <c r="F248">
        <f>'[1]Master Data'!V250/100</f>
        <v>0</v>
      </c>
      <c r="G248">
        <f>'[1]Master Data'!W250/100</f>
        <v>0</v>
      </c>
      <c r="H248">
        <f>'[1]Master Data'!X250/100</f>
        <v>0</v>
      </c>
      <c r="I248">
        <f>'[1]Master Data'!Y250/100</f>
        <v>0</v>
      </c>
      <c r="J248">
        <f>'[1]Master Data'!Z250/100</f>
        <v>0</v>
      </c>
      <c r="K248">
        <f>'[1]Master Data'!AB250/100</f>
        <v>0</v>
      </c>
      <c r="L248">
        <f>'[1]Master Data'!AC250/1000000</f>
        <v>0</v>
      </c>
      <c r="M248">
        <f>'[1]Master Data'!AD250/1000000</f>
        <v>0</v>
      </c>
      <c r="N248">
        <f>'[1]Master Data'!AE250/1000000</f>
        <v>0</v>
      </c>
      <c r="O248">
        <f>'[1]Master Data'!AF250/100</f>
        <v>0</v>
      </c>
      <c r="P248">
        <f>'[1]Master Data'!AG250/100</f>
        <v>0</v>
      </c>
      <c r="Q248">
        <f>'[1]Master Data'!AH250/100</f>
        <v>0</v>
      </c>
      <c r="R248">
        <f>'[1]Master Data'!AI250/1000000</f>
        <v>0</v>
      </c>
      <c r="S248">
        <f>'[1]Master Data'!AK250/1000000</f>
        <v>0</v>
      </c>
      <c r="T248">
        <f>'[1]Master Data'!AL250/100</f>
        <v>0</v>
      </c>
      <c r="U248">
        <f>'[1]Master Data'!AM250/1000000</f>
        <v>0</v>
      </c>
    </row>
    <row r="249" spans="1:21" x14ac:dyDescent="0.55000000000000004">
      <c r="A249" s="41" t="s">
        <v>1351</v>
      </c>
      <c r="B249" s="41">
        <v>0</v>
      </c>
      <c r="C249">
        <f>'[1]Master Data'!S251/100</f>
        <v>0</v>
      </c>
      <c r="D249">
        <f>'[1]Master Data'!T251/1000000</f>
        <v>0</v>
      </c>
      <c r="E249">
        <f>'[1]Master Data'!U251/1000000</f>
        <v>0</v>
      </c>
      <c r="F249">
        <f>'[1]Master Data'!V251/100</f>
        <v>0</v>
      </c>
      <c r="G249">
        <f>'[1]Master Data'!W251/100</f>
        <v>0</v>
      </c>
      <c r="H249">
        <f>'[1]Master Data'!X251/100</f>
        <v>0</v>
      </c>
      <c r="I249">
        <f>'[1]Master Data'!Y251/100</f>
        <v>0</v>
      </c>
      <c r="J249">
        <f>'[1]Master Data'!Z251/100</f>
        <v>0</v>
      </c>
      <c r="K249">
        <f>'[1]Master Data'!AB251/100</f>
        <v>0</v>
      </c>
      <c r="L249">
        <f>'[1]Master Data'!AC251/1000000</f>
        <v>0</v>
      </c>
      <c r="M249">
        <f>'[1]Master Data'!AD251/1000000</f>
        <v>0</v>
      </c>
      <c r="N249">
        <f>'[1]Master Data'!AE251/1000000</f>
        <v>0</v>
      </c>
      <c r="O249">
        <f>'[1]Master Data'!AF251/100</f>
        <v>0</v>
      </c>
      <c r="P249">
        <f>'[1]Master Data'!AG251/100</f>
        <v>0</v>
      </c>
      <c r="Q249">
        <f>'[1]Master Data'!AH251/100</f>
        <v>0</v>
      </c>
      <c r="R249">
        <f>'[1]Master Data'!AI251/1000000</f>
        <v>0</v>
      </c>
      <c r="S249">
        <f>'[1]Master Data'!AK251/1000000</f>
        <v>0</v>
      </c>
      <c r="T249">
        <f>'[1]Master Data'!AL251/100</f>
        <v>0</v>
      </c>
      <c r="U249">
        <f>'[1]Master Data'!AM251/1000000</f>
        <v>0</v>
      </c>
    </row>
    <row r="250" spans="1:21" x14ac:dyDescent="0.55000000000000004">
      <c r="A250" s="41" t="s">
        <v>1956</v>
      </c>
      <c r="B250" s="41">
        <v>0</v>
      </c>
      <c r="C250">
        <f>'[1]Master Data'!S252/100</f>
        <v>0</v>
      </c>
      <c r="D250">
        <f>'[1]Master Data'!T252/1000000</f>
        <v>0</v>
      </c>
      <c r="E250">
        <f>'[1]Master Data'!U252/1000000</f>
        <v>0</v>
      </c>
      <c r="F250">
        <f>'[1]Master Data'!V252/100</f>
        <v>0</v>
      </c>
      <c r="G250">
        <f>'[1]Master Data'!W252/100</f>
        <v>0</v>
      </c>
      <c r="H250">
        <f>'[1]Master Data'!X252/100</f>
        <v>0</v>
      </c>
      <c r="I250">
        <f>'[1]Master Data'!Y252/100</f>
        <v>0</v>
      </c>
      <c r="J250">
        <f>'[1]Master Data'!Z252/100</f>
        <v>0</v>
      </c>
      <c r="K250">
        <f>'[1]Master Data'!AB252/100</f>
        <v>0</v>
      </c>
      <c r="L250">
        <f>'[1]Master Data'!AC252/1000000</f>
        <v>0</v>
      </c>
      <c r="M250">
        <f>'[1]Master Data'!AD252/1000000</f>
        <v>0</v>
      </c>
      <c r="N250">
        <f>'[1]Master Data'!AE252/1000000</f>
        <v>0</v>
      </c>
      <c r="O250">
        <f>'[1]Master Data'!AF252/100</f>
        <v>0</v>
      </c>
      <c r="P250">
        <f>'[1]Master Data'!AG252/100</f>
        <v>0</v>
      </c>
      <c r="Q250">
        <f>'[1]Master Data'!AH252/100</f>
        <v>0</v>
      </c>
      <c r="R250">
        <f>'[1]Master Data'!AI252/1000000</f>
        <v>0</v>
      </c>
      <c r="S250">
        <f>'[1]Master Data'!AK252/1000000</f>
        <v>0</v>
      </c>
      <c r="T250">
        <f>'[1]Master Data'!AL252/100</f>
        <v>0</v>
      </c>
      <c r="U250">
        <f>'[1]Master Data'!AM252/1000000</f>
        <v>0</v>
      </c>
    </row>
    <row r="251" spans="1:21" x14ac:dyDescent="0.55000000000000004">
      <c r="A251" s="41" t="s">
        <v>1958</v>
      </c>
      <c r="B251" s="41">
        <v>0</v>
      </c>
      <c r="C251">
        <f>'[1]Master Data'!S253/100</f>
        <v>0</v>
      </c>
      <c r="D251">
        <f>'[1]Master Data'!T253/1000000</f>
        <v>0</v>
      </c>
      <c r="E251">
        <f>'[1]Master Data'!U253/1000000</f>
        <v>0</v>
      </c>
      <c r="F251">
        <f>'[1]Master Data'!V253/100</f>
        <v>0</v>
      </c>
      <c r="G251">
        <f>'[1]Master Data'!W253/100</f>
        <v>0</v>
      </c>
      <c r="H251">
        <f>'[1]Master Data'!X253/100</f>
        <v>0</v>
      </c>
      <c r="I251">
        <f>'[1]Master Data'!Y253/100</f>
        <v>0</v>
      </c>
      <c r="J251">
        <f>'[1]Master Data'!Z253/100</f>
        <v>0</v>
      </c>
      <c r="K251">
        <f>'[1]Master Data'!AB253/100</f>
        <v>0</v>
      </c>
      <c r="L251">
        <f>'[1]Master Data'!AC253/1000000</f>
        <v>0</v>
      </c>
      <c r="M251">
        <f>'[1]Master Data'!AD253/1000000</f>
        <v>0</v>
      </c>
      <c r="N251">
        <f>'[1]Master Data'!AE253/1000000</f>
        <v>0</v>
      </c>
      <c r="O251">
        <f>'[1]Master Data'!AF253/100</f>
        <v>0</v>
      </c>
      <c r="P251">
        <f>'[1]Master Data'!AG253/100</f>
        <v>0</v>
      </c>
      <c r="Q251">
        <f>'[1]Master Data'!AH253/100</f>
        <v>0</v>
      </c>
      <c r="R251">
        <f>'[1]Master Data'!AI253/1000000</f>
        <v>0</v>
      </c>
      <c r="S251">
        <f>'[1]Master Data'!AK253/1000000</f>
        <v>0</v>
      </c>
      <c r="T251">
        <f>'[1]Master Data'!AL253/100</f>
        <v>0</v>
      </c>
      <c r="U251">
        <f>'[1]Master Data'!AM253/1000000</f>
        <v>0</v>
      </c>
    </row>
    <row r="252" spans="1:21" x14ac:dyDescent="0.55000000000000004">
      <c r="A252" s="41" t="s">
        <v>1960</v>
      </c>
      <c r="B252" s="41">
        <v>0</v>
      </c>
      <c r="C252">
        <f>'[1]Master Data'!S254/100</f>
        <v>0</v>
      </c>
      <c r="D252">
        <f>'[1]Master Data'!T254/1000000</f>
        <v>0</v>
      </c>
      <c r="E252">
        <f>'[1]Master Data'!U254/1000000</f>
        <v>0</v>
      </c>
      <c r="F252">
        <f>'[1]Master Data'!V254/100</f>
        <v>0</v>
      </c>
      <c r="G252">
        <f>'[1]Master Data'!W254/100</f>
        <v>0</v>
      </c>
      <c r="H252">
        <f>'[1]Master Data'!X254/100</f>
        <v>0</v>
      </c>
      <c r="I252">
        <f>'[1]Master Data'!Y254/100</f>
        <v>0</v>
      </c>
      <c r="J252">
        <f>'[1]Master Data'!Z254/100</f>
        <v>0</v>
      </c>
      <c r="K252">
        <f>'[1]Master Data'!AB254/100</f>
        <v>0</v>
      </c>
      <c r="L252">
        <f>'[1]Master Data'!AC254/1000000</f>
        <v>0</v>
      </c>
      <c r="M252">
        <f>'[1]Master Data'!AD254/1000000</f>
        <v>0</v>
      </c>
      <c r="N252">
        <f>'[1]Master Data'!AE254/1000000</f>
        <v>0</v>
      </c>
      <c r="O252">
        <f>'[1]Master Data'!AF254/100</f>
        <v>0</v>
      </c>
      <c r="P252">
        <f>'[1]Master Data'!AG254/100</f>
        <v>0</v>
      </c>
      <c r="Q252">
        <f>'[1]Master Data'!AH254/100</f>
        <v>0</v>
      </c>
      <c r="R252">
        <f>'[1]Master Data'!AI254/1000000</f>
        <v>0</v>
      </c>
      <c r="S252">
        <f>'[1]Master Data'!AK254/1000000</f>
        <v>0</v>
      </c>
      <c r="T252">
        <f>'[1]Master Data'!AL254/100</f>
        <v>0</v>
      </c>
      <c r="U252">
        <f>'[1]Master Data'!AM254/1000000</f>
        <v>0</v>
      </c>
    </row>
    <row r="253" spans="1:21" x14ac:dyDescent="0.55000000000000004">
      <c r="A253" s="41" t="s">
        <v>1352</v>
      </c>
      <c r="B253" s="41">
        <v>0</v>
      </c>
      <c r="C253">
        <f>'[1]Master Data'!S255/100</f>
        <v>0</v>
      </c>
      <c r="D253">
        <f>'[1]Master Data'!T255/1000000</f>
        <v>0</v>
      </c>
      <c r="E253">
        <f>'[1]Master Data'!U255/1000000</f>
        <v>0</v>
      </c>
      <c r="F253">
        <f>'[1]Master Data'!V255/100</f>
        <v>0</v>
      </c>
      <c r="G253">
        <f>'[1]Master Data'!W255/100</f>
        <v>0</v>
      </c>
      <c r="H253">
        <f>'[1]Master Data'!X255/100</f>
        <v>0</v>
      </c>
      <c r="I253">
        <f>'[1]Master Data'!Y255/100</f>
        <v>0</v>
      </c>
      <c r="J253">
        <f>'[1]Master Data'!Z255/100</f>
        <v>0</v>
      </c>
      <c r="K253">
        <f>'[1]Master Data'!AB255/100</f>
        <v>0</v>
      </c>
      <c r="L253">
        <f>'[1]Master Data'!AC255/1000000</f>
        <v>0</v>
      </c>
      <c r="M253">
        <f>'[1]Master Data'!AD255/1000000</f>
        <v>0</v>
      </c>
      <c r="N253">
        <f>'[1]Master Data'!AE255/1000000</f>
        <v>0</v>
      </c>
      <c r="O253">
        <f>'[1]Master Data'!AF255/100</f>
        <v>0</v>
      </c>
      <c r="P253">
        <f>'[1]Master Data'!AG255/100</f>
        <v>0</v>
      </c>
      <c r="Q253">
        <f>'[1]Master Data'!AH255/100</f>
        <v>0</v>
      </c>
      <c r="R253">
        <f>'[1]Master Data'!AI255/1000000</f>
        <v>0</v>
      </c>
      <c r="S253">
        <f>'[1]Master Data'!AK255/1000000</f>
        <v>0</v>
      </c>
      <c r="T253">
        <f>'[1]Master Data'!AL255/100</f>
        <v>0</v>
      </c>
      <c r="U253">
        <f>'[1]Master Data'!AM255/1000000</f>
        <v>0</v>
      </c>
    </row>
    <row r="254" spans="1:21" x14ac:dyDescent="0.55000000000000004">
      <c r="A254" s="41" t="s">
        <v>1353</v>
      </c>
      <c r="B254" s="41">
        <v>8.9999999999999992E-5</v>
      </c>
      <c r="C254">
        <f>'[1]Master Data'!S256/100</f>
        <v>2.0799999999999998E-3</v>
      </c>
      <c r="D254">
        <f>'[1]Master Data'!T256/1000000</f>
        <v>3.7999999999999996E-8</v>
      </c>
      <c r="E254">
        <f>'[1]Master Data'!U256/1000000</f>
        <v>1.8470000000000001E-6</v>
      </c>
      <c r="F254">
        <f>'[1]Master Data'!V256/100</f>
        <v>0</v>
      </c>
      <c r="G254">
        <f>'[1]Master Data'!W256/100</f>
        <v>0</v>
      </c>
      <c r="H254">
        <f>'[1]Master Data'!X256/100</f>
        <v>0</v>
      </c>
      <c r="I254">
        <f>'[1]Master Data'!Y256/100</f>
        <v>0</v>
      </c>
      <c r="J254">
        <f>'[1]Master Data'!Z256/100</f>
        <v>0</v>
      </c>
      <c r="K254">
        <f>'[1]Master Data'!AB256/100</f>
        <v>7.0000000000000007E-5</v>
      </c>
      <c r="L254">
        <f>'[1]Master Data'!AC256/1000000</f>
        <v>2.5999999999999998E-8</v>
      </c>
      <c r="M254">
        <f>'[1]Master Data'!AD256/1000000</f>
        <v>3.4100000000000005E-7</v>
      </c>
      <c r="N254">
        <f>'[1]Master Data'!AE256/1000000</f>
        <v>0</v>
      </c>
      <c r="O254">
        <f>'[1]Master Data'!AF256/100</f>
        <v>0</v>
      </c>
      <c r="P254">
        <f>'[1]Master Data'!AG256/100</f>
        <v>0</v>
      </c>
      <c r="Q254">
        <f>'[1]Master Data'!AH256/100</f>
        <v>0</v>
      </c>
      <c r="R254">
        <f>'[1]Master Data'!AI256/1000000</f>
        <v>0</v>
      </c>
      <c r="S254">
        <f>'[1]Master Data'!AK256/1000000</f>
        <v>0</v>
      </c>
      <c r="T254">
        <f>'[1]Master Data'!AL256/100</f>
        <v>0</v>
      </c>
      <c r="U254">
        <f>'[1]Master Data'!AM256/1000000</f>
        <v>0</v>
      </c>
    </row>
    <row r="255" spans="1:21" x14ac:dyDescent="0.55000000000000004">
      <c r="A255" s="41" t="s">
        <v>1354</v>
      </c>
      <c r="B255" s="41">
        <v>2.8000000000000004E-3</v>
      </c>
      <c r="C255">
        <f>'[1]Master Data'!S257/100</f>
        <v>0</v>
      </c>
      <c r="D255">
        <f>'[1]Master Data'!T257/1000000</f>
        <v>0</v>
      </c>
      <c r="E255">
        <f>'[1]Master Data'!U257/1000000</f>
        <v>0</v>
      </c>
      <c r="F255">
        <f>'[1]Master Data'!V257/100</f>
        <v>0</v>
      </c>
      <c r="G255">
        <f>'[1]Master Data'!W257/100</f>
        <v>0</v>
      </c>
      <c r="H255">
        <f>'[1]Master Data'!X257/100</f>
        <v>0</v>
      </c>
      <c r="I255">
        <f>'[1]Master Data'!Y257/100</f>
        <v>0</v>
      </c>
      <c r="J255">
        <f>'[1]Master Data'!Z257/100</f>
        <v>0</v>
      </c>
      <c r="K255">
        <f>'[1]Master Data'!AB257/100</f>
        <v>1.12E-4</v>
      </c>
      <c r="L255">
        <f>'[1]Master Data'!AC257/1000000</f>
        <v>1.0999999999999999E-8</v>
      </c>
      <c r="M255">
        <f>'[1]Master Data'!AD257/1000000</f>
        <v>2.4E-8</v>
      </c>
      <c r="N255">
        <f>'[1]Master Data'!AE257/1000000</f>
        <v>0</v>
      </c>
      <c r="O255">
        <f>'[1]Master Data'!AF257/100</f>
        <v>0</v>
      </c>
      <c r="P255">
        <f>'[1]Master Data'!AG257/100</f>
        <v>0</v>
      </c>
      <c r="Q255">
        <f>'[1]Master Data'!AH257/100</f>
        <v>0</v>
      </c>
      <c r="R255">
        <f>'[1]Master Data'!AI257/1000000</f>
        <v>0</v>
      </c>
      <c r="S255">
        <f>'[1]Master Data'!AK257/1000000</f>
        <v>0</v>
      </c>
      <c r="T255">
        <f>'[1]Master Data'!AL257/100</f>
        <v>0</v>
      </c>
      <c r="U255">
        <f>'[1]Master Data'!AM257/1000000</f>
        <v>0</v>
      </c>
    </row>
    <row r="256" spans="1:21" x14ac:dyDescent="0.55000000000000004">
      <c r="A256" s="41" t="s">
        <v>1355</v>
      </c>
      <c r="B256" s="41">
        <v>2.3E-3</v>
      </c>
      <c r="C256">
        <f>'[1]Master Data'!S258/100</f>
        <v>0</v>
      </c>
      <c r="D256">
        <f>'[1]Master Data'!T258/1000000</f>
        <v>0</v>
      </c>
      <c r="E256">
        <f>'[1]Master Data'!U258/1000000</f>
        <v>0</v>
      </c>
      <c r="F256">
        <f>'[1]Master Data'!V258/100</f>
        <v>0</v>
      </c>
      <c r="G256">
        <f>'[1]Master Data'!W258/100</f>
        <v>0</v>
      </c>
      <c r="H256">
        <f>'[1]Master Data'!X258/100</f>
        <v>0</v>
      </c>
      <c r="I256">
        <f>'[1]Master Data'!Y258/100</f>
        <v>0</v>
      </c>
      <c r="J256">
        <f>'[1]Master Data'!Z258/100</f>
        <v>0</v>
      </c>
      <c r="K256">
        <f>'[1]Master Data'!AB258/100</f>
        <v>1.4000000000000001E-4</v>
      </c>
      <c r="L256">
        <f>'[1]Master Data'!AC258/1000000</f>
        <v>0</v>
      </c>
      <c r="M256">
        <f>'[1]Master Data'!AD258/1000000</f>
        <v>0</v>
      </c>
      <c r="N256">
        <f>'[1]Master Data'!AE258/1000000</f>
        <v>0</v>
      </c>
      <c r="O256">
        <f>'[1]Master Data'!AF258/100</f>
        <v>0</v>
      </c>
      <c r="P256">
        <f>'[1]Master Data'!AG258/100</f>
        <v>0</v>
      </c>
      <c r="Q256">
        <f>'[1]Master Data'!AH258/100</f>
        <v>0</v>
      </c>
      <c r="R256">
        <f>'[1]Master Data'!AI258/1000000</f>
        <v>0</v>
      </c>
      <c r="S256">
        <f>'[1]Master Data'!AK258/1000000</f>
        <v>0</v>
      </c>
      <c r="T256">
        <f>'[1]Master Data'!AL258/100</f>
        <v>0</v>
      </c>
      <c r="U256">
        <f>'[1]Master Data'!AM258/1000000</f>
        <v>0</v>
      </c>
    </row>
    <row r="257" spans="1:21" x14ac:dyDescent="0.55000000000000004">
      <c r="A257" s="41" t="s">
        <v>1356</v>
      </c>
      <c r="B257" s="41">
        <v>0</v>
      </c>
      <c r="C257">
        <f>'[1]Master Data'!S259/100</f>
        <v>0</v>
      </c>
      <c r="D257">
        <f>'[1]Master Data'!T259/1000000</f>
        <v>0</v>
      </c>
      <c r="E257">
        <f>'[1]Master Data'!U259/1000000</f>
        <v>0</v>
      </c>
      <c r="F257">
        <f>'[1]Master Data'!V259/100</f>
        <v>0</v>
      </c>
      <c r="G257">
        <f>'[1]Master Data'!W259/100</f>
        <v>0</v>
      </c>
      <c r="H257">
        <f>'[1]Master Data'!X259/100</f>
        <v>0</v>
      </c>
      <c r="I257">
        <f>'[1]Master Data'!Y259/100</f>
        <v>0</v>
      </c>
      <c r="J257">
        <f>'[1]Master Data'!Z259/100</f>
        <v>0</v>
      </c>
      <c r="K257">
        <f>'[1]Master Data'!AB259/100</f>
        <v>0</v>
      </c>
      <c r="L257">
        <f>'[1]Master Data'!AC259/1000000</f>
        <v>0</v>
      </c>
      <c r="M257">
        <f>'[1]Master Data'!AD259/1000000</f>
        <v>0</v>
      </c>
      <c r="N257">
        <f>'[1]Master Data'!AE259/1000000</f>
        <v>0</v>
      </c>
      <c r="O257">
        <f>'[1]Master Data'!AF259/100</f>
        <v>0</v>
      </c>
      <c r="P257">
        <f>'[1]Master Data'!AG259/100</f>
        <v>0</v>
      </c>
      <c r="Q257">
        <f>'[1]Master Data'!AH259/100</f>
        <v>0</v>
      </c>
      <c r="R257">
        <f>'[1]Master Data'!AI259/1000000</f>
        <v>0</v>
      </c>
      <c r="S257">
        <f>'[1]Master Data'!AK259/1000000</f>
        <v>0</v>
      </c>
      <c r="T257">
        <f>'[1]Master Data'!AL259/100</f>
        <v>0</v>
      </c>
      <c r="U257">
        <f>'[1]Master Data'!AM259/1000000</f>
        <v>0</v>
      </c>
    </row>
    <row r="258" spans="1:21" x14ac:dyDescent="0.55000000000000004">
      <c r="A258" s="41" t="s">
        <v>1357</v>
      </c>
      <c r="B258" s="41">
        <v>2.5000000000000001E-3</v>
      </c>
      <c r="C258">
        <f>'[1]Master Data'!S260/100</f>
        <v>1.7000000000000001E-3</v>
      </c>
      <c r="D258">
        <f>'[1]Master Data'!T260/1000000</f>
        <v>5.4E-8</v>
      </c>
      <c r="E258">
        <f>'[1]Master Data'!U260/1000000</f>
        <v>0</v>
      </c>
      <c r="F258">
        <f>'[1]Master Data'!V260/100</f>
        <v>0</v>
      </c>
      <c r="G258">
        <f>'[1]Master Data'!W260/100</f>
        <v>0</v>
      </c>
      <c r="H258">
        <f>'[1]Master Data'!X260/100</f>
        <v>0</v>
      </c>
      <c r="I258">
        <f>'[1]Master Data'!Y260/100</f>
        <v>0</v>
      </c>
      <c r="J258">
        <f>'[1]Master Data'!Z260/100</f>
        <v>0</v>
      </c>
      <c r="K258">
        <f>'[1]Master Data'!AB260/100</f>
        <v>1.4999999999999999E-4</v>
      </c>
      <c r="L258">
        <f>'[1]Master Data'!AC260/1000000</f>
        <v>2.6199999999999999E-7</v>
      </c>
      <c r="M258">
        <f>'[1]Master Data'!AD260/1000000</f>
        <v>2.4400000000000001E-7</v>
      </c>
      <c r="N258">
        <f>'[1]Master Data'!AE260/1000000</f>
        <v>0</v>
      </c>
      <c r="O258">
        <f>'[1]Master Data'!AF260/100</f>
        <v>0</v>
      </c>
      <c r="P258">
        <f>'[1]Master Data'!AG260/100</f>
        <v>0</v>
      </c>
      <c r="Q258">
        <f>'[1]Master Data'!AH260/100</f>
        <v>0</v>
      </c>
      <c r="R258">
        <f>'[1]Master Data'!AI260/1000000</f>
        <v>0</v>
      </c>
      <c r="S258">
        <f>'[1]Master Data'!AK260/1000000</f>
        <v>0</v>
      </c>
      <c r="T258">
        <f>'[1]Master Data'!AL260/100</f>
        <v>0</v>
      </c>
      <c r="U258">
        <f>'[1]Master Data'!AM260/1000000</f>
        <v>0</v>
      </c>
    </row>
    <row r="259" spans="1:21" x14ac:dyDescent="0.55000000000000004">
      <c r="A259" s="41" t="s">
        <v>1358</v>
      </c>
      <c r="B259" s="41">
        <v>3.7499999999999999E-2</v>
      </c>
      <c r="C259">
        <f>'[1]Master Data'!S261/100</f>
        <v>9.1999999999999998E-3</v>
      </c>
      <c r="D259">
        <f>'[1]Master Data'!T261/1000000</f>
        <v>0</v>
      </c>
      <c r="E259">
        <f>'[1]Master Data'!U261/1000000</f>
        <v>0</v>
      </c>
      <c r="F259">
        <f>'[1]Master Data'!V261/100</f>
        <v>0</v>
      </c>
      <c r="G259">
        <f>'[1]Master Data'!W261/100</f>
        <v>0</v>
      </c>
      <c r="H259">
        <f>'[1]Master Data'!X261/100</f>
        <v>0</v>
      </c>
      <c r="I259">
        <f>'[1]Master Data'!Y261/100</f>
        <v>0</v>
      </c>
      <c r="J259">
        <f>'[1]Master Data'!Z261/100</f>
        <v>0</v>
      </c>
      <c r="K259">
        <f>'[1]Master Data'!AB261/100</f>
        <v>8.0000000000000004E-4</v>
      </c>
      <c r="L259">
        <f>'[1]Master Data'!AC261/1000000</f>
        <v>9.9999999999999995E-7</v>
      </c>
      <c r="M259">
        <f>'[1]Master Data'!AD261/1000000</f>
        <v>2.4100000000000002E-6</v>
      </c>
      <c r="N259">
        <f>'[1]Master Data'!AE261/1000000</f>
        <v>0</v>
      </c>
      <c r="O259">
        <f>'[1]Master Data'!AF261/100</f>
        <v>0</v>
      </c>
      <c r="P259">
        <f>'[1]Master Data'!AG261/100</f>
        <v>0</v>
      </c>
      <c r="Q259">
        <f>'[1]Master Data'!AH261/100</f>
        <v>0</v>
      </c>
      <c r="R259">
        <f>'[1]Master Data'!AI261/1000000</f>
        <v>0</v>
      </c>
      <c r="S259">
        <f>'[1]Master Data'!AK261/1000000</f>
        <v>0</v>
      </c>
      <c r="T259">
        <f>'[1]Master Data'!AL261/100</f>
        <v>0</v>
      </c>
      <c r="U259">
        <f>'[1]Master Data'!AM261/1000000</f>
        <v>0</v>
      </c>
    </row>
    <row r="260" spans="1:21" x14ac:dyDescent="0.55000000000000004">
      <c r="A260" s="41" t="s">
        <v>1359</v>
      </c>
      <c r="B260" s="41">
        <v>1.6500000000000001E-2</v>
      </c>
      <c r="C260">
        <f>'[1]Master Data'!S262/100</f>
        <v>2.4300000000000002E-2</v>
      </c>
      <c r="D260">
        <f>'[1]Master Data'!T262/1000000</f>
        <v>5.9999999999999997E-7</v>
      </c>
      <c r="E260">
        <f>'[1]Master Data'!U262/1000000</f>
        <v>0</v>
      </c>
      <c r="F260">
        <f>'[1]Master Data'!V262/100</f>
        <v>0</v>
      </c>
      <c r="G260">
        <f>'[1]Master Data'!W262/100</f>
        <v>0</v>
      </c>
      <c r="H260">
        <f>'[1]Master Data'!X262/100</f>
        <v>0</v>
      </c>
      <c r="I260">
        <f>'[1]Master Data'!Y262/100</f>
        <v>0</v>
      </c>
      <c r="J260">
        <f>'[1]Master Data'!Z262/100</f>
        <v>0</v>
      </c>
      <c r="K260">
        <f>'[1]Master Data'!AB262/100</f>
        <v>4.0000000000000002E-4</v>
      </c>
      <c r="L260">
        <f>'[1]Master Data'!AC262/1000000</f>
        <v>1.3E-6</v>
      </c>
      <c r="M260">
        <f>'[1]Master Data'!AD262/1000000</f>
        <v>1.5E-6</v>
      </c>
      <c r="N260">
        <f>'[1]Master Data'!AE262/1000000</f>
        <v>0</v>
      </c>
      <c r="O260">
        <f>'[1]Master Data'!AF262/100</f>
        <v>0</v>
      </c>
      <c r="P260">
        <f>'[1]Master Data'!AG262/100</f>
        <v>0</v>
      </c>
      <c r="Q260">
        <f>'[1]Master Data'!AH262/100</f>
        <v>0</v>
      </c>
      <c r="R260">
        <f>'[1]Master Data'!AI262/1000000</f>
        <v>0</v>
      </c>
      <c r="S260">
        <f>'[1]Master Data'!AK262/1000000</f>
        <v>0</v>
      </c>
      <c r="T260">
        <f>'[1]Master Data'!AL262/100</f>
        <v>0</v>
      </c>
      <c r="U260">
        <f>'[1]Master Data'!AM262/1000000</f>
        <v>0</v>
      </c>
    </row>
    <row r="261" spans="1:21" x14ac:dyDescent="0.55000000000000004">
      <c r="A261" s="41" t="s">
        <v>1360</v>
      </c>
      <c r="B261" s="41">
        <v>1.5900000000000001E-2</v>
      </c>
      <c r="C261">
        <f>'[1]Master Data'!S263/100</f>
        <v>1.49E-2</v>
      </c>
      <c r="D261">
        <f>'[1]Master Data'!T263/1000000</f>
        <v>0</v>
      </c>
      <c r="E261">
        <f>'[1]Master Data'!U263/1000000</f>
        <v>0</v>
      </c>
      <c r="F261">
        <f>'[1]Master Data'!V263/100</f>
        <v>0</v>
      </c>
      <c r="G261">
        <f>'[1]Master Data'!W263/100</f>
        <v>0</v>
      </c>
      <c r="H261">
        <f>'[1]Master Data'!X263/100</f>
        <v>0</v>
      </c>
      <c r="I261">
        <f>'[1]Master Data'!Y263/100</f>
        <v>0</v>
      </c>
      <c r="J261">
        <f>'[1]Master Data'!Z263/100</f>
        <v>0</v>
      </c>
      <c r="K261">
        <f>'[1]Master Data'!AB263/100</f>
        <v>4.0000000000000002E-4</v>
      </c>
      <c r="L261">
        <f>'[1]Master Data'!AC263/1000000</f>
        <v>8.7000000000000003E-7</v>
      </c>
      <c r="M261">
        <f>'[1]Master Data'!AD263/1000000</f>
        <v>8.2999999999999999E-7</v>
      </c>
      <c r="N261">
        <f>'[1]Master Data'!AE263/1000000</f>
        <v>0</v>
      </c>
      <c r="O261">
        <f>'[1]Master Data'!AF263/100</f>
        <v>0</v>
      </c>
      <c r="P261">
        <f>'[1]Master Data'!AG263/100</f>
        <v>0</v>
      </c>
      <c r="Q261">
        <f>'[1]Master Data'!AH263/100</f>
        <v>0</v>
      </c>
      <c r="R261">
        <f>'[1]Master Data'!AI263/1000000</f>
        <v>0</v>
      </c>
      <c r="S261">
        <f>'[1]Master Data'!AK263/1000000</f>
        <v>0</v>
      </c>
      <c r="T261">
        <f>'[1]Master Data'!AL263/100</f>
        <v>0</v>
      </c>
      <c r="U261">
        <f>'[1]Master Data'!AM263/1000000</f>
        <v>0</v>
      </c>
    </row>
    <row r="262" spans="1:21" x14ac:dyDescent="0.55000000000000004">
      <c r="A262" s="41" t="s">
        <v>1361</v>
      </c>
      <c r="B262" s="41">
        <v>2.2400000000000003E-2</v>
      </c>
      <c r="C262">
        <f>'[1]Master Data'!S264/100</f>
        <v>0.01</v>
      </c>
      <c r="D262">
        <f>'[1]Master Data'!T264/1000000</f>
        <v>0</v>
      </c>
      <c r="E262">
        <f>'[1]Master Data'!U264/1000000</f>
        <v>0</v>
      </c>
      <c r="F262">
        <f>'[1]Master Data'!V264/100</f>
        <v>0</v>
      </c>
      <c r="G262">
        <f>'[1]Master Data'!W264/100</f>
        <v>0</v>
      </c>
      <c r="H262">
        <f>'[1]Master Data'!X264/100</f>
        <v>0</v>
      </c>
      <c r="I262">
        <f>'[1]Master Data'!Y264/100</f>
        <v>0</v>
      </c>
      <c r="J262">
        <f>'[1]Master Data'!Z264/100</f>
        <v>0</v>
      </c>
      <c r="K262">
        <f>'[1]Master Data'!AB264/100</f>
        <v>1.2999999999999999E-3</v>
      </c>
      <c r="L262">
        <f>'[1]Master Data'!AC264/1000000</f>
        <v>0</v>
      </c>
      <c r="M262">
        <f>'[1]Master Data'!AD264/1000000</f>
        <v>0</v>
      </c>
      <c r="N262">
        <f>'[1]Master Data'!AE264/1000000</f>
        <v>0</v>
      </c>
      <c r="O262">
        <f>'[1]Master Data'!AF264/100</f>
        <v>0</v>
      </c>
      <c r="P262">
        <f>'[1]Master Data'!AG264/100</f>
        <v>0</v>
      </c>
      <c r="Q262">
        <f>'[1]Master Data'!AH264/100</f>
        <v>0</v>
      </c>
      <c r="R262">
        <f>'[1]Master Data'!AI264/1000000</f>
        <v>0</v>
      </c>
      <c r="S262">
        <f>'[1]Master Data'!AK264/1000000</f>
        <v>0</v>
      </c>
      <c r="T262">
        <f>'[1]Master Data'!AL264/100</f>
        <v>0</v>
      </c>
      <c r="U262">
        <f>'[1]Master Data'!AM264/1000000</f>
        <v>0</v>
      </c>
    </row>
    <row r="263" spans="1:21" x14ac:dyDescent="0.55000000000000004">
      <c r="A263" s="41" t="s">
        <v>1362</v>
      </c>
      <c r="B263" s="41">
        <v>0</v>
      </c>
      <c r="C263">
        <f>'[1]Master Data'!S265/100</f>
        <v>0</v>
      </c>
      <c r="D263">
        <f>'[1]Master Data'!T265/1000000</f>
        <v>0</v>
      </c>
      <c r="E263">
        <f>'[1]Master Data'!U265/1000000</f>
        <v>0</v>
      </c>
      <c r="F263">
        <f>'[1]Master Data'!V265/100</f>
        <v>0</v>
      </c>
      <c r="G263">
        <f>'[1]Master Data'!W265/100</f>
        <v>0</v>
      </c>
      <c r="H263">
        <f>'[1]Master Data'!X265/100</f>
        <v>0</v>
      </c>
      <c r="I263">
        <f>'[1]Master Data'!Y265/100</f>
        <v>0</v>
      </c>
      <c r="J263">
        <f>'[1]Master Data'!Z265/100</f>
        <v>0</v>
      </c>
      <c r="K263">
        <f>'[1]Master Data'!AB265/100</f>
        <v>0</v>
      </c>
      <c r="L263">
        <f>'[1]Master Data'!AC265/1000000</f>
        <v>0</v>
      </c>
      <c r="M263">
        <f>'[1]Master Data'!AD265/1000000</f>
        <v>0</v>
      </c>
      <c r="N263">
        <f>'[1]Master Data'!AE265/1000000</f>
        <v>0</v>
      </c>
      <c r="O263">
        <f>'[1]Master Data'!AF265/100</f>
        <v>0</v>
      </c>
      <c r="P263">
        <f>'[1]Master Data'!AG265/100</f>
        <v>0</v>
      </c>
      <c r="Q263">
        <f>'[1]Master Data'!AH265/100</f>
        <v>0</v>
      </c>
      <c r="R263">
        <f>'[1]Master Data'!AI265/1000000</f>
        <v>0</v>
      </c>
      <c r="S263">
        <f>'[1]Master Data'!AK265/1000000</f>
        <v>0</v>
      </c>
      <c r="T263">
        <f>'[1]Master Data'!AL265/100</f>
        <v>0</v>
      </c>
      <c r="U263">
        <f>'[1]Master Data'!AM265/1000000</f>
        <v>0</v>
      </c>
    </row>
    <row r="264" spans="1:21" x14ac:dyDescent="0.55000000000000004">
      <c r="A264" s="41" t="s">
        <v>1363</v>
      </c>
      <c r="B264" s="41">
        <v>0</v>
      </c>
      <c r="C264">
        <f>'[1]Master Data'!S266/100</f>
        <v>0</v>
      </c>
      <c r="D264">
        <f>'[1]Master Data'!T266/1000000</f>
        <v>0</v>
      </c>
      <c r="E264">
        <f>'[1]Master Data'!U266/1000000</f>
        <v>0</v>
      </c>
      <c r="F264">
        <f>'[1]Master Data'!V266/100</f>
        <v>0</v>
      </c>
      <c r="G264">
        <f>'[1]Master Data'!W266/100</f>
        <v>0</v>
      </c>
      <c r="H264">
        <f>'[1]Master Data'!X266/100</f>
        <v>0</v>
      </c>
      <c r="I264">
        <f>'[1]Master Data'!Y266/100</f>
        <v>0</v>
      </c>
      <c r="J264">
        <f>'[1]Master Data'!Z266/100</f>
        <v>0</v>
      </c>
      <c r="K264">
        <f>'[1]Master Data'!AB266/100</f>
        <v>0</v>
      </c>
      <c r="L264">
        <f>'[1]Master Data'!AC266/1000000</f>
        <v>0</v>
      </c>
      <c r="M264">
        <f>'[1]Master Data'!AD266/1000000</f>
        <v>0</v>
      </c>
      <c r="N264">
        <f>'[1]Master Data'!AE266/1000000</f>
        <v>0</v>
      </c>
      <c r="O264">
        <f>'[1]Master Data'!AF266/100</f>
        <v>0</v>
      </c>
      <c r="P264">
        <f>'[1]Master Data'!AG266/100</f>
        <v>0</v>
      </c>
      <c r="Q264">
        <f>'[1]Master Data'!AH266/100</f>
        <v>0</v>
      </c>
      <c r="R264">
        <f>'[1]Master Data'!AI266/1000000</f>
        <v>0</v>
      </c>
      <c r="S264">
        <f>'[1]Master Data'!AK266/1000000</f>
        <v>0</v>
      </c>
      <c r="T264">
        <f>'[1]Master Data'!AL266/100</f>
        <v>0</v>
      </c>
      <c r="U264">
        <f>'[1]Master Data'!AM266/1000000</f>
        <v>0</v>
      </c>
    </row>
    <row r="265" spans="1:21" x14ac:dyDescent="0.55000000000000004">
      <c r="A265" s="41" t="s">
        <v>1364</v>
      </c>
      <c r="B265" s="41">
        <v>0</v>
      </c>
      <c r="C265">
        <f>'[1]Master Data'!S267/100</f>
        <v>0</v>
      </c>
      <c r="D265">
        <f>'[1]Master Data'!T267/1000000</f>
        <v>0</v>
      </c>
      <c r="E265">
        <f>'[1]Master Data'!U267/1000000</f>
        <v>0</v>
      </c>
      <c r="F265">
        <f>'[1]Master Data'!V267/100</f>
        <v>0</v>
      </c>
      <c r="G265">
        <f>'[1]Master Data'!W267/100</f>
        <v>0</v>
      </c>
      <c r="H265">
        <f>'[1]Master Data'!X267/100</f>
        <v>0</v>
      </c>
      <c r="I265">
        <f>'[1]Master Data'!Y267/100</f>
        <v>0</v>
      </c>
      <c r="J265">
        <f>'[1]Master Data'!Z267/100</f>
        <v>0</v>
      </c>
      <c r="K265">
        <f>'[1]Master Data'!AB267/100</f>
        <v>0</v>
      </c>
      <c r="L265">
        <f>'[1]Master Data'!AC267/1000000</f>
        <v>0</v>
      </c>
      <c r="M265">
        <f>'[1]Master Data'!AD267/1000000</f>
        <v>0</v>
      </c>
      <c r="N265">
        <f>'[1]Master Data'!AE267/1000000</f>
        <v>0</v>
      </c>
      <c r="O265">
        <f>'[1]Master Data'!AF267/100</f>
        <v>0</v>
      </c>
      <c r="P265">
        <f>'[1]Master Data'!AG267/100</f>
        <v>0</v>
      </c>
      <c r="Q265">
        <f>'[1]Master Data'!AH267/100</f>
        <v>0</v>
      </c>
      <c r="R265">
        <f>'[1]Master Data'!AI267/1000000</f>
        <v>0</v>
      </c>
      <c r="S265">
        <f>'[1]Master Data'!AK267/1000000</f>
        <v>0</v>
      </c>
      <c r="T265">
        <f>'[1]Master Data'!AL267/100</f>
        <v>0</v>
      </c>
      <c r="U265">
        <f>'[1]Master Data'!AM267/1000000</f>
        <v>0</v>
      </c>
    </row>
    <row r="266" spans="1:21" x14ac:dyDescent="0.55000000000000004">
      <c r="A266" s="41" t="s">
        <v>1365</v>
      </c>
      <c r="B266" s="41">
        <v>2.0799999999999999E-2</v>
      </c>
      <c r="C266">
        <f>'[1]Master Data'!S268/100</f>
        <v>1.0700000000000001E-2</v>
      </c>
      <c r="D266">
        <f>'[1]Master Data'!T268/1000000</f>
        <v>0</v>
      </c>
      <c r="E266">
        <f>'[1]Master Data'!U268/1000000</f>
        <v>0</v>
      </c>
      <c r="F266">
        <f>'[1]Master Data'!V268/100</f>
        <v>0</v>
      </c>
      <c r="G266">
        <f>'[1]Master Data'!W268/100</f>
        <v>0</v>
      </c>
      <c r="H266">
        <f>'[1]Master Data'!X268/100</f>
        <v>0</v>
      </c>
      <c r="I266">
        <f>'[1]Master Data'!Y268/100</f>
        <v>0</v>
      </c>
      <c r="J266">
        <f>'[1]Master Data'!Z268/100</f>
        <v>0</v>
      </c>
      <c r="K266">
        <f>'[1]Master Data'!AB268/100</f>
        <v>0</v>
      </c>
      <c r="L266">
        <f>'[1]Master Data'!AC268/1000000</f>
        <v>1.04E-6</v>
      </c>
      <c r="M266">
        <f>'[1]Master Data'!AD268/1000000</f>
        <v>3.5499999999999999E-6</v>
      </c>
      <c r="N266">
        <f>'[1]Master Data'!AE268/1000000</f>
        <v>0</v>
      </c>
      <c r="O266">
        <f>'[1]Master Data'!AF268/100</f>
        <v>0</v>
      </c>
      <c r="P266">
        <f>'[1]Master Data'!AG268/100</f>
        <v>0</v>
      </c>
      <c r="Q266">
        <f>'[1]Master Data'!AH268/100</f>
        <v>0</v>
      </c>
      <c r="R266">
        <f>'[1]Master Data'!AI268/1000000</f>
        <v>0</v>
      </c>
      <c r="S266">
        <f>'[1]Master Data'!AK268/1000000</f>
        <v>0</v>
      </c>
      <c r="T266">
        <f>'[1]Master Data'!AL268/100</f>
        <v>0</v>
      </c>
      <c r="U266">
        <f>'[1]Master Data'!AM268/1000000</f>
        <v>0</v>
      </c>
    </row>
    <row r="267" spans="1:21" x14ac:dyDescent="0.55000000000000004">
      <c r="A267" s="41" t="s">
        <v>1366</v>
      </c>
      <c r="B267" s="41">
        <v>1.8668756698821006E-2</v>
      </c>
      <c r="C267">
        <f>'[1]Master Data'!S269/100</f>
        <v>1E-3</v>
      </c>
      <c r="D267">
        <f>'[1]Master Data'!T269/1000000</f>
        <v>1.1999999999999999E-7</v>
      </c>
      <c r="E267">
        <f>'[1]Master Data'!U269/1000000</f>
        <v>3.9999999999999998E-6</v>
      </c>
      <c r="F267">
        <f>'[1]Master Data'!V269/100</f>
        <v>0</v>
      </c>
      <c r="G267">
        <f>'[1]Master Data'!W269/100</f>
        <v>0</v>
      </c>
      <c r="H267">
        <f>'[1]Master Data'!X269/100</f>
        <v>0</v>
      </c>
      <c r="I267">
        <f>'[1]Master Data'!Y269/100</f>
        <v>0</v>
      </c>
      <c r="J267">
        <f>'[1]Master Data'!Z269/100</f>
        <v>0</v>
      </c>
      <c r="K267">
        <f>'[1]Master Data'!AB269/100</f>
        <v>3.6999999999999999E-4</v>
      </c>
      <c r="L267">
        <f>'[1]Master Data'!AC269/1000000</f>
        <v>0</v>
      </c>
      <c r="M267">
        <f>'[1]Master Data'!AD269/1000000</f>
        <v>0</v>
      </c>
      <c r="N267">
        <f>'[1]Master Data'!AE269/1000000</f>
        <v>0</v>
      </c>
      <c r="O267">
        <f>'[1]Master Data'!AF269/100</f>
        <v>0</v>
      </c>
      <c r="P267">
        <f>'[1]Master Data'!AG269/100</f>
        <v>0</v>
      </c>
      <c r="Q267">
        <f>'[1]Master Data'!AH269/100</f>
        <v>0</v>
      </c>
      <c r="R267">
        <f>'[1]Master Data'!AI269/1000000</f>
        <v>0</v>
      </c>
      <c r="S267">
        <f>'[1]Master Data'!AK269/1000000</f>
        <v>0</v>
      </c>
      <c r="T267">
        <f>'[1]Master Data'!AL269/100</f>
        <v>0</v>
      </c>
      <c r="U267">
        <f>'[1]Master Data'!AM269/1000000</f>
        <v>0</v>
      </c>
    </row>
    <row r="268" spans="1:21" x14ac:dyDescent="0.55000000000000004">
      <c r="A268" s="41" t="s">
        <v>1367</v>
      </c>
      <c r="B268" s="41">
        <v>9.300000000000001E-3</v>
      </c>
      <c r="C268">
        <f>'[1]Master Data'!S270/100</f>
        <v>1.1000000000000001E-2</v>
      </c>
      <c r="D268">
        <f>'[1]Master Data'!T270/1000000</f>
        <v>1.0000000000000001E-7</v>
      </c>
      <c r="E268">
        <f>'[1]Master Data'!U270/1000000</f>
        <v>0</v>
      </c>
      <c r="F268">
        <f>'[1]Master Data'!V270/100</f>
        <v>0</v>
      </c>
      <c r="G268">
        <f>'[1]Master Data'!W270/100</f>
        <v>0</v>
      </c>
      <c r="H268">
        <f>'[1]Master Data'!X270/100</f>
        <v>0</v>
      </c>
      <c r="I268">
        <f>'[1]Master Data'!Y270/100</f>
        <v>0</v>
      </c>
      <c r="J268">
        <f>'[1]Master Data'!Z270/100</f>
        <v>0</v>
      </c>
      <c r="K268">
        <f>'[1]Master Data'!AB270/100</f>
        <v>4.0000000000000002E-4</v>
      </c>
      <c r="L268">
        <f>'[1]Master Data'!AC270/1000000</f>
        <v>5.9999999999999997E-7</v>
      </c>
      <c r="M268">
        <f>'[1]Master Data'!AD270/1000000</f>
        <v>2.6599999999999999E-6</v>
      </c>
      <c r="N268">
        <f>'[1]Master Data'!AE270/1000000</f>
        <v>0</v>
      </c>
      <c r="O268">
        <f>'[1]Master Data'!AF270/100</f>
        <v>0</v>
      </c>
      <c r="P268">
        <f>'[1]Master Data'!AG270/100</f>
        <v>0</v>
      </c>
      <c r="Q268">
        <f>'[1]Master Data'!AH270/100</f>
        <v>0</v>
      </c>
      <c r="R268">
        <f>'[1]Master Data'!AI270/1000000</f>
        <v>0</v>
      </c>
      <c r="S268">
        <f>'[1]Master Data'!AK270/1000000</f>
        <v>0</v>
      </c>
      <c r="T268">
        <f>'[1]Master Data'!AL270/100</f>
        <v>0</v>
      </c>
      <c r="U268">
        <f>'[1]Master Data'!AM270/1000000</f>
        <v>0</v>
      </c>
    </row>
    <row r="269" spans="1:21" x14ac:dyDescent="0.55000000000000004">
      <c r="A269" s="41" t="s">
        <v>1368</v>
      </c>
      <c r="B269" s="41">
        <v>0</v>
      </c>
      <c r="C269">
        <f>'[1]Master Data'!S271/100</f>
        <v>0</v>
      </c>
      <c r="D269">
        <f>'[1]Master Data'!T271/1000000</f>
        <v>0</v>
      </c>
      <c r="E269">
        <f>'[1]Master Data'!U271/1000000</f>
        <v>0</v>
      </c>
      <c r="F269">
        <f>'[1]Master Data'!V271/100</f>
        <v>0</v>
      </c>
      <c r="G269">
        <f>'[1]Master Data'!W271/100</f>
        <v>0</v>
      </c>
      <c r="H269">
        <f>'[1]Master Data'!X271/100</f>
        <v>0</v>
      </c>
      <c r="I269">
        <f>'[1]Master Data'!Y271/100</f>
        <v>0</v>
      </c>
      <c r="J269">
        <f>'[1]Master Data'!Z271/100</f>
        <v>0</v>
      </c>
      <c r="K269">
        <f>'[1]Master Data'!AB271/100</f>
        <v>0</v>
      </c>
      <c r="L269">
        <f>'[1]Master Data'!AC271/1000000</f>
        <v>0</v>
      </c>
      <c r="M269">
        <f>'[1]Master Data'!AD271/1000000</f>
        <v>0</v>
      </c>
      <c r="N269">
        <f>'[1]Master Data'!AE271/1000000</f>
        <v>0</v>
      </c>
      <c r="O269">
        <f>'[1]Master Data'!AF271/100</f>
        <v>0</v>
      </c>
      <c r="P269">
        <f>'[1]Master Data'!AG271/100</f>
        <v>0</v>
      </c>
      <c r="Q269">
        <f>'[1]Master Data'!AH271/100</f>
        <v>0</v>
      </c>
      <c r="R269">
        <f>'[1]Master Data'!AI271/1000000</f>
        <v>0</v>
      </c>
      <c r="S269">
        <f>'[1]Master Data'!AK271/1000000</f>
        <v>0</v>
      </c>
      <c r="T269">
        <f>'[1]Master Data'!AL271/100</f>
        <v>0</v>
      </c>
      <c r="U269">
        <f>'[1]Master Data'!AM271/1000000</f>
        <v>0</v>
      </c>
    </row>
    <row r="270" spans="1:21" x14ac:dyDescent="0.55000000000000004">
      <c r="A270" s="41" t="s">
        <v>1369</v>
      </c>
      <c r="B270" s="41">
        <v>3.039257382106655E-3</v>
      </c>
      <c r="C270">
        <f>'[1]Master Data'!S272/100</f>
        <v>0</v>
      </c>
      <c r="D270">
        <f>'[1]Master Data'!T272/1000000</f>
        <v>0</v>
      </c>
      <c r="E270">
        <f>'[1]Master Data'!U272/1000000</f>
        <v>0</v>
      </c>
      <c r="F270">
        <f>'[1]Master Data'!V272/100</f>
        <v>0</v>
      </c>
      <c r="G270">
        <f>'[1]Master Data'!W272/100</f>
        <v>0</v>
      </c>
      <c r="H270">
        <f>'[1]Master Data'!X272/100</f>
        <v>0</v>
      </c>
      <c r="I270">
        <f>'[1]Master Data'!Y272/100</f>
        <v>0</v>
      </c>
      <c r="J270">
        <f>'[1]Master Data'!Z272/100</f>
        <v>0</v>
      </c>
      <c r="K270">
        <f>'[1]Master Data'!AB272/100</f>
        <v>0</v>
      </c>
      <c r="L270">
        <f>'[1]Master Data'!AC272/1000000</f>
        <v>0</v>
      </c>
      <c r="M270">
        <f>'[1]Master Data'!AD272/1000000</f>
        <v>0</v>
      </c>
      <c r="N270">
        <f>'[1]Master Data'!AE272/1000000</f>
        <v>0</v>
      </c>
      <c r="O270">
        <f>'[1]Master Data'!AF272/100</f>
        <v>0</v>
      </c>
      <c r="P270">
        <f>'[1]Master Data'!AG272/100</f>
        <v>0</v>
      </c>
      <c r="Q270">
        <f>'[1]Master Data'!AH272/100</f>
        <v>0</v>
      </c>
      <c r="R270">
        <f>'[1]Master Data'!AI272/1000000</f>
        <v>0</v>
      </c>
      <c r="S270">
        <f>'[1]Master Data'!AK272/1000000</f>
        <v>0</v>
      </c>
      <c r="T270">
        <f>'[1]Master Data'!AL272/100</f>
        <v>0</v>
      </c>
      <c r="U270">
        <f>'[1]Master Data'!AM272/1000000</f>
        <v>0</v>
      </c>
    </row>
    <row r="271" spans="1:21" x14ac:dyDescent="0.55000000000000004">
      <c r="A271" s="41" t="s">
        <v>1370</v>
      </c>
      <c r="B271" s="41">
        <v>1.3970373079736651E-2</v>
      </c>
      <c r="C271">
        <f>'[1]Master Data'!S273/100</f>
        <v>1.1000000000000001E-3</v>
      </c>
      <c r="D271">
        <f>'[1]Master Data'!T273/1000000</f>
        <v>2.5000000000000002E-8</v>
      </c>
      <c r="E271">
        <f>'[1]Master Data'!U273/1000000</f>
        <v>0</v>
      </c>
      <c r="F271">
        <f>'[1]Master Data'!V273/100</f>
        <v>0</v>
      </c>
      <c r="G271">
        <f>'[1]Master Data'!W273/100</f>
        <v>0</v>
      </c>
      <c r="H271">
        <f>'[1]Master Data'!X273/100</f>
        <v>0</v>
      </c>
      <c r="I271">
        <f>'[1]Master Data'!Y273/100</f>
        <v>0</v>
      </c>
      <c r="J271">
        <f>'[1]Master Data'!Z273/100</f>
        <v>0</v>
      </c>
      <c r="K271">
        <f>'[1]Master Data'!AB273/100</f>
        <v>2.3000000000000001E-4</v>
      </c>
      <c r="L271">
        <f>'[1]Master Data'!AC273/1000000</f>
        <v>1.5300000000000001E-7</v>
      </c>
      <c r="M271">
        <f>'[1]Master Data'!AD273/1000000</f>
        <v>3.6300000000000001E-7</v>
      </c>
      <c r="N271">
        <f>'[1]Master Data'!AE273/1000000</f>
        <v>0</v>
      </c>
      <c r="O271">
        <f>'[1]Master Data'!AF273/100</f>
        <v>0</v>
      </c>
      <c r="P271">
        <f>'[1]Master Data'!AG273/100</f>
        <v>0</v>
      </c>
      <c r="Q271">
        <f>'[1]Master Data'!AH273/100</f>
        <v>0</v>
      </c>
      <c r="R271">
        <f>'[1]Master Data'!AI273/1000000</f>
        <v>0</v>
      </c>
      <c r="S271">
        <f>'[1]Master Data'!AK273/1000000</f>
        <v>0</v>
      </c>
      <c r="T271">
        <f>'[1]Master Data'!AL273/100</f>
        <v>0</v>
      </c>
      <c r="U271">
        <f>'[1]Master Data'!AM273/1000000</f>
        <v>0</v>
      </c>
    </row>
    <row r="272" spans="1:21" x14ac:dyDescent="0.55000000000000004">
      <c r="A272" s="41" t="s">
        <v>1371</v>
      </c>
      <c r="B272" s="41">
        <v>0</v>
      </c>
      <c r="C272">
        <f>'[1]Master Data'!S274/100</f>
        <v>0</v>
      </c>
      <c r="D272">
        <f>'[1]Master Data'!T274/1000000</f>
        <v>0</v>
      </c>
      <c r="E272">
        <f>'[1]Master Data'!U274/1000000</f>
        <v>0</v>
      </c>
      <c r="F272">
        <f>'[1]Master Data'!V274/100</f>
        <v>0</v>
      </c>
      <c r="G272">
        <f>'[1]Master Data'!W274/100</f>
        <v>0</v>
      </c>
      <c r="H272">
        <f>'[1]Master Data'!X274/100</f>
        <v>0</v>
      </c>
      <c r="I272">
        <f>'[1]Master Data'!Y274/100</f>
        <v>0</v>
      </c>
      <c r="J272">
        <f>'[1]Master Data'!Z274/100</f>
        <v>0</v>
      </c>
      <c r="K272">
        <f>'[1]Master Data'!AB274/100</f>
        <v>0</v>
      </c>
      <c r="L272">
        <f>'[1]Master Data'!AC274/1000000</f>
        <v>0</v>
      </c>
      <c r="M272">
        <f>'[1]Master Data'!AD274/1000000</f>
        <v>0</v>
      </c>
      <c r="N272">
        <f>'[1]Master Data'!AE274/1000000</f>
        <v>0</v>
      </c>
      <c r="O272">
        <f>'[1]Master Data'!AF274/100</f>
        <v>0</v>
      </c>
      <c r="P272">
        <f>'[1]Master Data'!AG274/100</f>
        <v>0</v>
      </c>
      <c r="Q272">
        <f>'[1]Master Data'!AH274/100</f>
        <v>0</v>
      </c>
      <c r="R272">
        <f>'[1]Master Data'!AI274/1000000</f>
        <v>0</v>
      </c>
      <c r="S272">
        <f>'[1]Master Data'!AK274/1000000</f>
        <v>0</v>
      </c>
      <c r="T272">
        <f>'[1]Master Data'!AL274/100</f>
        <v>0</v>
      </c>
      <c r="U272">
        <f>'[1]Master Data'!AM274/1000000</f>
        <v>0</v>
      </c>
    </row>
    <row r="273" spans="1:21" x14ac:dyDescent="0.55000000000000004">
      <c r="A273" s="41" t="s">
        <v>1372</v>
      </c>
      <c r="B273" s="41">
        <v>0</v>
      </c>
      <c r="C273">
        <f>'[1]Master Data'!S275/100</f>
        <v>0</v>
      </c>
      <c r="D273">
        <f>'[1]Master Data'!T275/1000000</f>
        <v>0</v>
      </c>
      <c r="E273">
        <f>'[1]Master Data'!U275/1000000</f>
        <v>0</v>
      </c>
      <c r="F273">
        <f>'[1]Master Data'!V275/100</f>
        <v>0</v>
      </c>
      <c r="G273">
        <f>'[1]Master Data'!W275/100</f>
        <v>0</v>
      </c>
      <c r="H273">
        <f>'[1]Master Data'!X275/100</f>
        <v>0</v>
      </c>
      <c r="I273">
        <f>'[1]Master Data'!Y275/100</f>
        <v>0</v>
      </c>
      <c r="J273">
        <f>'[1]Master Data'!Z275/100</f>
        <v>0</v>
      </c>
      <c r="K273">
        <f>'[1]Master Data'!AB275/100</f>
        <v>0</v>
      </c>
      <c r="L273">
        <f>'[1]Master Data'!AC275/1000000</f>
        <v>0</v>
      </c>
      <c r="M273">
        <f>'[1]Master Data'!AD275/1000000</f>
        <v>0</v>
      </c>
      <c r="N273">
        <f>'[1]Master Data'!AE275/1000000</f>
        <v>0</v>
      </c>
      <c r="O273">
        <f>'[1]Master Data'!AF275/100</f>
        <v>0</v>
      </c>
      <c r="P273">
        <f>'[1]Master Data'!AG275/100</f>
        <v>0</v>
      </c>
      <c r="Q273">
        <f>'[1]Master Data'!AH275/100</f>
        <v>0</v>
      </c>
      <c r="R273">
        <f>'[1]Master Data'!AI275/1000000</f>
        <v>0</v>
      </c>
      <c r="S273">
        <f>'[1]Master Data'!AK275/1000000</f>
        <v>0</v>
      </c>
      <c r="T273">
        <f>'[1]Master Data'!AL275/100</f>
        <v>0</v>
      </c>
      <c r="U273">
        <f>'[1]Master Data'!AM275/1000000</f>
        <v>0</v>
      </c>
    </row>
    <row r="274" spans="1:21" x14ac:dyDescent="0.55000000000000004">
      <c r="A274" s="41" t="s">
        <v>1373</v>
      </c>
      <c r="B274" s="41">
        <v>0</v>
      </c>
      <c r="C274">
        <f>'[1]Master Data'!S276/100</f>
        <v>0</v>
      </c>
      <c r="D274">
        <f>'[1]Master Data'!T276/1000000</f>
        <v>0</v>
      </c>
      <c r="E274">
        <f>'[1]Master Data'!U276/1000000</f>
        <v>0</v>
      </c>
      <c r="F274">
        <f>'[1]Master Data'!V276/100</f>
        <v>0</v>
      </c>
      <c r="G274">
        <f>'[1]Master Data'!W276/100</f>
        <v>0</v>
      </c>
      <c r="H274">
        <f>'[1]Master Data'!X276/100</f>
        <v>0</v>
      </c>
      <c r="I274">
        <f>'[1]Master Data'!Y276/100</f>
        <v>0</v>
      </c>
      <c r="J274">
        <f>'[1]Master Data'!Z276/100</f>
        <v>0</v>
      </c>
      <c r="K274">
        <f>'[1]Master Data'!AB276/100</f>
        <v>0</v>
      </c>
      <c r="L274">
        <f>'[1]Master Data'!AC276/1000000</f>
        <v>0</v>
      </c>
      <c r="M274">
        <f>'[1]Master Data'!AD276/1000000</f>
        <v>0</v>
      </c>
      <c r="N274">
        <f>'[1]Master Data'!AE276/1000000</f>
        <v>0</v>
      </c>
      <c r="O274">
        <f>'[1]Master Data'!AF276/100</f>
        <v>0</v>
      </c>
      <c r="P274">
        <f>'[1]Master Data'!AG276/100</f>
        <v>0</v>
      </c>
      <c r="Q274">
        <f>'[1]Master Data'!AH276/100</f>
        <v>0</v>
      </c>
      <c r="R274">
        <f>'[1]Master Data'!AI276/1000000</f>
        <v>0</v>
      </c>
      <c r="S274">
        <f>'[1]Master Data'!AK276/1000000</f>
        <v>0</v>
      </c>
      <c r="T274">
        <f>'[1]Master Data'!AL276/100</f>
        <v>0</v>
      </c>
      <c r="U274">
        <f>'[1]Master Data'!AM276/1000000</f>
        <v>0</v>
      </c>
    </row>
    <row r="275" spans="1:21" x14ac:dyDescent="0.55000000000000004">
      <c r="A275" s="41" t="s">
        <v>1374</v>
      </c>
      <c r="B275" s="41">
        <v>7.1436634860905788E-4</v>
      </c>
      <c r="C275">
        <f>'[1]Master Data'!S277/100</f>
        <v>6.7150472606728492E-4</v>
      </c>
      <c r="D275">
        <f>'[1]Master Data'!T277/1000000</f>
        <v>1.7764207319804681E-7</v>
      </c>
      <c r="E275">
        <f>'[1]Master Data'!U277/1000000</f>
        <v>0</v>
      </c>
      <c r="F275">
        <f>'[1]Master Data'!V277/100</f>
        <v>0</v>
      </c>
      <c r="G275">
        <f>'[1]Master Data'!W277/100</f>
        <v>0</v>
      </c>
      <c r="H275">
        <f>'[1]Master Data'!X277/100</f>
        <v>0</v>
      </c>
      <c r="I275">
        <f>'[1]Master Data'!Y277/100</f>
        <v>0</v>
      </c>
      <c r="J275">
        <f>'[1]Master Data'!Z277/100</f>
        <v>0</v>
      </c>
      <c r="K275">
        <f>'[1]Master Data'!AB277/100</f>
        <v>6.0000000000000002E-5</v>
      </c>
      <c r="L275">
        <f>'[1]Master Data'!AC277/1000000</f>
        <v>2.1891260135286477E-7</v>
      </c>
      <c r="M275">
        <f>'[1]Master Data'!AD277/1000000</f>
        <v>2.3834395018590692E-6</v>
      </c>
      <c r="N275">
        <f>'[1]Master Data'!AE277/1000000</f>
        <v>0</v>
      </c>
      <c r="O275">
        <f>'[1]Master Data'!AF277/100</f>
        <v>0</v>
      </c>
      <c r="P275">
        <f>'[1]Master Data'!AG277/100</f>
        <v>0</v>
      </c>
      <c r="Q275">
        <f>'[1]Master Data'!AH277/100</f>
        <v>0</v>
      </c>
      <c r="R275">
        <f>'[1]Master Data'!AI277/1000000</f>
        <v>0</v>
      </c>
      <c r="S275">
        <f>'[1]Master Data'!AK277/1000000</f>
        <v>0</v>
      </c>
      <c r="T275">
        <f>'[1]Master Data'!AL277/100</f>
        <v>0</v>
      </c>
      <c r="U275">
        <f>'[1]Master Data'!AM277/1000000</f>
        <v>0</v>
      </c>
    </row>
    <row r="276" spans="1:21" x14ac:dyDescent="0.55000000000000004">
      <c r="A276" s="41" t="s">
        <v>1375</v>
      </c>
      <c r="B276" s="41">
        <v>0</v>
      </c>
      <c r="C276">
        <f>'[1]Master Data'!S278/100</f>
        <v>0</v>
      </c>
      <c r="D276">
        <f>'[1]Master Data'!T278/1000000</f>
        <v>0</v>
      </c>
      <c r="E276">
        <f>'[1]Master Data'!U278/1000000</f>
        <v>0</v>
      </c>
      <c r="F276">
        <f>'[1]Master Data'!V278/100</f>
        <v>0</v>
      </c>
      <c r="G276">
        <f>'[1]Master Data'!W278/100</f>
        <v>0</v>
      </c>
      <c r="H276">
        <f>'[1]Master Data'!X278/100</f>
        <v>0</v>
      </c>
      <c r="I276">
        <f>'[1]Master Data'!Y278/100</f>
        <v>0</v>
      </c>
      <c r="J276">
        <f>'[1]Master Data'!Z278/100</f>
        <v>0</v>
      </c>
      <c r="K276">
        <f>'[1]Master Data'!AB278/100</f>
        <v>0</v>
      </c>
      <c r="L276">
        <f>'[1]Master Data'!AC278/1000000</f>
        <v>0</v>
      </c>
      <c r="M276">
        <f>'[1]Master Data'!AD278/1000000</f>
        <v>0</v>
      </c>
      <c r="N276">
        <f>'[1]Master Data'!AE278/1000000</f>
        <v>0</v>
      </c>
      <c r="O276">
        <f>'[1]Master Data'!AF278/100</f>
        <v>0</v>
      </c>
      <c r="P276">
        <f>'[1]Master Data'!AG278/100</f>
        <v>0</v>
      </c>
      <c r="Q276">
        <f>'[1]Master Data'!AH278/100</f>
        <v>0</v>
      </c>
      <c r="R276">
        <f>'[1]Master Data'!AI278/1000000</f>
        <v>0</v>
      </c>
      <c r="S276">
        <f>'[1]Master Data'!AK278/1000000</f>
        <v>0</v>
      </c>
      <c r="T276">
        <f>'[1]Master Data'!AL278/100</f>
        <v>0</v>
      </c>
      <c r="U276">
        <f>'[1]Master Data'!AM278/1000000</f>
        <v>0</v>
      </c>
    </row>
    <row r="277" spans="1:21" x14ac:dyDescent="0.55000000000000004">
      <c r="A277" s="41" t="s">
        <v>1376</v>
      </c>
      <c r="B277" s="41">
        <v>3.5999999999999999E-3</v>
      </c>
      <c r="C277">
        <f>'[1]Master Data'!S279/100</f>
        <v>4.2599999999999999E-2</v>
      </c>
      <c r="D277">
        <f>'[1]Master Data'!T279/1000000</f>
        <v>6.8999999999999996E-7</v>
      </c>
      <c r="E277">
        <f>'[1]Master Data'!U279/1000000</f>
        <v>0</v>
      </c>
      <c r="F277">
        <f>'[1]Master Data'!V279/100</f>
        <v>0</v>
      </c>
      <c r="G277">
        <f>'[1]Master Data'!W279/100</f>
        <v>0</v>
      </c>
      <c r="H277">
        <f>'[1]Master Data'!X279/100</f>
        <v>0</v>
      </c>
      <c r="I277">
        <f>'[1]Master Data'!Y279/100</f>
        <v>0</v>
      </c>
      <c r="J277">
        <f>'[1]Master Data'!Z279/100</f>
        <v>0</v>
      </c>
      <c r="K277">
        <f>'[1]Master Data'!AB279/100</f>
        <v>0</v>
      </c>
      <c r="L277">
        <f>'[1]Master Data'!AC279/1000000</f>
        <v>1.3720000000000002E-6</v>
      </c>
      <c r="M277">
        <f>'[1]Master Data'!AD279/1000000</f>
        <v>2.058E-6</v>
      </c>
      <c r="N277">
        <f>'[1]Master Data'!AE279/1000000</f>
        <v>0</v>
      </c>
      <c r="O277">
        <f>'[1]Master Data'!AF279/100</f>
        <v>0</v>
      </c>
      <c r="P277">
        <f>'[1]Master Data'!AG279/100</f>
        <v>0</v>
      </c>
      <c r="Q277">
        <f>'[1]Master Data'!AH279/100</f>
        <v>0</v>
      </c>
      <c r="R277">
        <f>'[1]Master Data'!AI279/1000000</f>
        <v>0</v>
      </c>
      <c r="S277">
        <f>'[1]Master Data'!AK279/1000000</f>
        <v>0</v>
      </c>
      <c r="T277">
        <f>'[1]Master Data'!AL279/100</f>
        <v>0</v>
      </c>
      <c r="U277">
        <f>'[1]Master Data'!AM279/1000000</f>
        <v>0</v>
      </c>
    </row>
    <row r="278" spans="1:21" x14ac:dyDescent="0.55000000000000004">
      <c r="A278" s="41" t="s">
        <v>1377</v>
      </c>
      <c r="B278" s="41">
        <v>0</v>
      </c>
      <c r="C278">
        <f>'[1]Master Data'!S280/100</f>
        <v>0</v>
      </c>
      <c r="D278">
        <f>'[1]Master Data'!T280/1000000</f>
        <v>0</v>
      </c>
      <c r="E278">
        <f>'[1]Master Data'!U280/1000000</f>
        <v>0</v>
      </c>
      <c r="F278">
        <f>'[1]Master Data'!V280/100</f>
        <v>0</v>
      </c>
      <c r="G278">
        <f>'[1]Master Data'!W280/100</f>
        <v>0</v>
      </c>
      <c r="H278">
        <f>'[1]Master Data'!X280/100</f>
        <v>0</v>
      </c>
      <c r="I278">
        <f>'[1]Master Data'!Y280/100</f>
        <v>0</v>
      </c>
      <c r="J278">
        <f>'[1]Master Data'!Z280/100</f>
        <v>0</v>
      </c>
      <c r="K278">
        <f>'[1]Master Data'!AB280/100</f>
        <v>0</v>
      </c>
      <c r="L278">
        <f>'[1]Master Data'!AC280/1000000</f>
        <v>0</v>
      </c>
      <c r="M278">
        <f>'[1]Master Data'!AD280/1000000</f>
        <v>0</v>
      </c>
      <c r="N278">
        <f>'[1]Master Data'!AE280/1000000</f>
        <v>0</v>
      </c>
      <c r="O278">
        <f>'[1]Master Data'!AF280/100</f>
        <v>0</v>
      </c>
      <c r="P278">
        <f>'[1]Master Data'!AG280/100</f>
        <v>0</v>
      </c>
      <c r="Q278">
        <f>'[1]Master Data'!AH280/100</f>
        <v>0</v>
      </c>
      <c r="R278">
        <f>'[1]Master Data'!AI280/1000000</f>
        <v>0</v>
      </c>
      <c r="S278">
        <f>'[1]Master Data'!AK280/1000000</f>
        <v>0</v>
      </c>
      <c r="T278">
        <f>'[1]Master Data'!AL280/100</f>
        <v>0</v>
      </c>
      <c r="U278">
        <f>'[1]Master Data'!AM280/1000000</f>
        <v>0</v>
      </c>
    </row>
    <row r="279" spans="1:21" x14ac:dyDescent="0.55000000000000004">
      <c r="A279" s="41" t="s">
        <v>1378</v>
      </c>
      <c r="B279" s="41">
        <v>0</v>
      </c>
      <c r="C279">
        <f>'[1]Master Data'!S281/100</f>
        <v>0</v>
      </c>
      <c r="D279">
        <f>'[1]Master Data'!T281/1000000</f>
        <v>0</v>
      </c>
      <c r="E279">
        <f>'[1]Master Data'!U281/1000000</f>
        <v>0</v>
      </c>
      <c r="F279">
        <f>'[1]Master Data'!V281/100</f>
        <v>0</v>
      </c>
      <c r="G279">
        <f>'[1]Master Data'!W281/100</f>
        <v>0</v>
      </c>
      <c r="H279">
        <f>'[1]Master Data'!X281/100</f>
        <v>0</v>
      </c>
      <c r="I279">
        <f>'[1]Master Data'!Y281/100</f>
        <v>0</v>
      </c>
      <c r="J279">
        <f>'[1]Master Data'!Z281/100</f>
        <v>0</v>
      </c>
      <c r="K279">
        <f>'[1]Master Data'!AB281/100</f>
        <v>0</v>
      </c>
      <c r="L279">
        <f>'[1]Master Data'!AC281/1000000</f>
        <v>0</v>
      </c>
      <c r="M279">
        <f>'[1]Master Data'!AD281/1000000</f>
        <v>0</v>
      </c>
      <c r="N279">
        <f>'[1]Master Data'!AE281/1000000</f>
        <v>0</v>
      </c>
      <c r="O279">
        <f>'[1]Master Data'!AF281/100</f>
        <v>0</v>
      </c>
      <c r="P279">
        <f>'[1]Master Data'!AG281/100</f>
        <v>0</v>
      </c>
      <c r="Q279">
        <f>'[1]Master Data'!AH281/100</f>
        <v>0</v>
      </c>
      <c r="R279">
        <f>'[1]Master Data'!AI281/1000000</f>
        <v>0</v>
      </c>
      <c r="S279">
        <f>'[1]Master Data'!AK281/1000000</f>
        <v>0</v>
      </c>
      <c r="T279">
        <f>'[1]Master Data'!AL281/100</f>
        <v>0</v>
      </c>
      <c r="U279">
        <f>'[1]Master Data'!AM281/1000000</f>
        <v>0</v>
      </c>
    </row>
    <row r="280" spans="1:21" x14ac:dyDescent="0.55000000000000004">
      <c r="A280" s="41" t="s">
        <v>1379</v>
      </c>
      <c r="B280" s="41">
        <v>4.1999999999999997E-3</v>
      </c>
      <c r="C280">
        <f>'[1]Master Data'!S282/100</f>
        <v>2.3E-3</v>
      </c>
      <c r="D280">
        <f>'[1]Master Data'!T282/1000000</f>
        <v>0</v>
      </c>
      <c r="E280">
        <f>'[1]Master Data'!U282/1000000</f>
        <v>0</v>
      </c>
      <c r="F280">
        <f>'[1]Master Data'!V282/100</f>
        <v>0</v>
      </c>
      <c r="G280">
        <f>'[1]Master Data'!W282/100</f>
        <v>0</v>
      </c>
      <c r="H280">
        <f>'[1]Master Data'!X282/100</f>
        <v>0</v>
      </c>
      <c r="I280">
        <f>'[1]Master Data'!Y282/100</f>
        <v>0</v>
      </c>
      <c r="J280">
        <f>'[1]Master Data'!Z282/100</f>
        <v>0</v>
      </c>
      <c r="K280">
        <f>'[1]Master Data'!AB282/100</f>
        <v>1E-4</v>
      </c>
      <c r="L280">
        <f>'[1]Master Data'!AC282/1000000</f>
        <v>0</v>
      </c>
      <c r="M280">
        <f>'[1]Master Data'!AD282/1000000</f>
        <v>0</v>
      </c>
      <c r="N280">
        <f>'[1]Master Data'!AE282/1000000</f>
        <v>0</v>
      </c>
      <c r="O280">
        <f>'[1]Master Data'!AF282/100</f>
        <v>0</v>
      </c>
      <c r="P280">
        <f>'[1]Master Data'!AG282/100</f>
        <v>0</v>
      </c>
      <c r="Q280">
        <f>'[1]Master Data'!AH282/100</f>
        <v>0</v>
      </c>
      <c r="R280">
        <f>'[1]Master Data'!AI282/1000000</f>
        <v>0</v>
      </c>
      <c r="S280">
        <f>'[1]Master Data'!AK282/1000000</f>
        <v>0</v>
      </c>
      <c r="T280">
        <f>'[1]Master Data'!AL282/100</f>
        <v>0</v>
      </c>
      <c r="U280">
        <f>'[1]Master Data'!AM282/1000000</f>
        <v>0</v>
      </c>
    </row>
    <row r="281" spans="1:21" x14ac:dyDescent="0.55000000000000004">
      <c r="A281" s="41" t="s">
        <v>1380</v>
      </c>
      <c r="B281" s="41">
        <v>0</v>
      </c>
      <c r="C281">
        <f>'[1]Master Data'!S283/100</f>
        <v>0</v>
      </c>
      <c r="D281">
        <f>'[1]Master Data'!T283/1000000</f>
        <v>0</v>
      </c>
      <c r="E281">
        <f>'[1]Master Data'!U283/1000000</f>
        <v>0</v>
      </c>
      <c r="F281">
        <f>'[1]Master Data'!V283/100</f>
        <v>0</v>
      </c>
      <c r="G281">
        <f>'[1]Master Data'!W283/100</f>
        <v>0</v>
      </c>
      <c r="H281">
        <f>'[1]Master Data'!X283/100</f>
        <v>0</v>
      </c>
      <c r="I281">
        <f>'[1]Master Data'!Y283/100</f>
        <v>0</v>
      </c>
      <c r="J281">
        <f>'[1]Master Data'!Z283/100</f>
        <v>0</v>
      </c>
      <c r="K281">
        <f>'[1]Master Data'!AB283/100</f>
        <v>0</v>
      </c>
      <c r="L281">
        <f>'[1]Master Data'!AC283/1000000</f>
        <v>0</v>
      </c>
      <c r="M281">
        <f>'[1]Master Data'!AD283/1000000</f>
        <v>0</v>
      </c>
      <c r="N281">
        <f>'[1]Master Data'!AE283/1000000</f>
        <v>0</v>
      </c>
      <c r="O281">
        <f>'[1]Master Data'!AF283/100</f>
        <v>0</v>
      </c>
      <c r="P281">
        <f>'[1]Master Data'!AG283/100</f>
        <v>0</v>
      </c>
      <c r="Q281">
        <f>'[1]Master Data'!AH283/100</f>
        <v>0</v>
      </c>
      <c r="R281">
        <f>'[1]Master Data'!AI283/1000000</f>
        <v>0</v>
      </c>
      <c r="S281">
        <f>'[1]Master Data'!AK283/1000000</f>
        <v>0</v>
      </c>
      <c r="T281">
        <f>'[1]Master Data'!AL283/100</f>
        <v>0</v>
      </c>
      <c r="U281">
        <f>'[1]Master Data'!AM283/1000000</f>
        <v>0</v>
      </c>
    </row>
    <row r="282" spans="1:21" x14ac:dyDescent="0.55000000000000004">
      <c r="A282" s="41" t="s">
        <v>1381</v>
      </c>
      <c r="B282" s="41">
        <v>0</v>
      </c>
      <c r="C282">
        <f>'[1]Master Data'!S284/100</f>
        <v>0</v>
      </c>
      <c r="D282">
        <f>'[1]Master Data'!T284/1000000</f>
        <v>0</v>
      </c>
      <c r="E282">
        <f>'[1]Master Data'!U284/1000000</f>
        <v>0</v>
      </c>
      <c r="F282">
        <f>'[1]Master Data'!V284/100</f>
        <v>0</v>
      </c>
      <c r="G282">
        <f>'[1]Master Data'!W284/100</f>
        <v>0</v>
      </c>
      <c r="H282">
        <f>'[1]Master Data'!X284/100</f>
        <v>0</v>
      </c>
      <c r="I282">
        <f>'[1]Master Data'!Y284/100</f>
        <v>0</v>
      </c>
      <c r="J282">
        <f>'[1]Master Data'!Z284/100</f>
        <v>0</v>
      </c>
      <c r="K282">
        <f>'[1]Master Data'!AB284/100</f>
        <v>0</v>
      </c>
      <c r="L282">
        <f>'[1]Master Data'!AC284/1000000</f>
        <v>0</v>
      </c>
      <c r="M282">
        <f>'[1]Master Data'!AD284/1000000</f>
        <v>0</v>
      </c>
      <c r="N282">
        <f>'[1]Master Data'!AE284/1000000</f>
        <v>0</v>
      </c>
      <c r="O282">
        <f>'[1]Master Data'!AF284/100</f>
        <v>0</v>
      </c>
      <c r="P282">
        <f>'[1]Master Data'!AG284/100</f>
        <v>0</v>
      </c>
      <c r="Q282">
        <f>'[1]Master Data'!AH284/100</f>
        <v>0</v>
      </c>
      <c r="R282">
        <f>'[1]Master Data'!AI284/1000000</f>
        <v>0</v>
      </c>
      <c r="S282">
        <f>'[1]Master Data'!AK284/1000000</f>
        <v>0</v>
      </c>
      <c r="T282">
        <f>'[1]Master Data'!AL284/100</f>
        <v>0</v>
      </c>
      <c r="U282">
        <f>'[1]Master Data'!AM284/1000000</f>
        <v>0</v>
      </c>
    </row>
    <row r="283" spans="1:21" x14ac:dyDescent="0.55000000000000004">
      <c r="A283" s="41" t="s">
        <v>1382</v>
      </c>
      <c r="B283" s="41">
        <v>0</v>
      </c>
      <c r="C283">
        <f>'[1]Master Data'!S285/100</f>
        <v>0</v>
      </c>
      <c r="D283">
        <f>'[1]Master Data'!T285/1000000</f>
        <v>0</v>
      </c>
      <c r="E283">
        <f>'[1]Master Data'!U285/1000000</f>
        <v>0</v>
      </c>
      <c r="F283">
        <f>'[1]Master Data'!V285/100</f>
        <v>0</v>
      </c>
      <c r="G283">
        <f>'[1]Master Data'!W285/100</f>
        <v>0</v>
      </c>
      <c r="H283">
        <f>'[1]Master Data'!X285/100</f>
        <v>0</v>
      </c>
      <c r="I283">
        <f>'[1]Master Data'!Y285/100</f>
        <v>0</v>
      </c>
      <c r="J283">
        <f>'[1]Master Data'!Z285/100</f>
        <v>0</v>
      </c>
      <c r="K283">
        <f>'[1]Master Data'!AB285/100</f>
        <v>0</v>
      </c>
      <c r="L283">
        <f>'[1]Master Data'!AC285/1000000</f>
        <v>0</v>
      </c>
      <c r="M283">
        <f>'[1]Master Data'!AD285/1000000</f>
        <v>0</v>
      </c>
      <c r="N283">
        <f>'[1]Master Data'!AE285/1000000</f>
        <v>0</v>
      </c>
      <c r="O283">
        <f>'[1]Master Data'!AF285/100</f>
        <v>0</v>
      </c>
      <c r="P283">
        <f>'[1]Master Data'!AG285/100</f>
        <v>0</v>
      </c>
      <c r="Q283">
        <f>'[1]Master Data'!AH285/100</f>
        <v>0</v>
      </c>
      <c r="R283">
        <f>'[1]Master Data'!AI285/1000000</f>
        <v>0</v>
      </c>
      <c r="S283">
        <f>'[1]Master Data'!AK285/1000000</f>
        <v>0</v>
      </c>
      <c r="T283">
        <f>'[1]Master Data'!AL285/100</f>
        <v>0</v>
      </c>
      <c r="U283">
        <f>'[1]Master Data'!AM285/1000000</f>
        <v>0</v>
      </c>
    </row>
    <row r="284" spans="1:21" x14ac:dyDescent="0.55000000000000004">
      <c r="A284" s="41" t="s">
        <v>1383</v>
      </c>
      <c r="B284" s="41">
        <v>0</v>
      </c>
      <c r="C284">
        <f>'[1]Master Data'!S286/100</f>
        <v>0</v>
      </c>
      <c r="D284">
        <f>'[1]Master Data'!T286/1000000</f>
        <v>0</v>
      </c>
      <c r="E284">
        <f>'[1]Master Data'!U286/1000000</f>
        <v>0</v>
      </c>
      <c r="F284">
        <f>'[1]Master Data'!V286/100</f>
        <v>0</v>
      </c>
      <c r="G284">
        <f>'[1]Master Data'!W286/100</f>
        <v>0</v>
      </c>
      <c r="H284">
        <f>'[1]Master Data'!X286/100</f>
        <v>0</v>
      </c>
      <c r="I284">
        <f>'[1]Master Data'!Y286/100</f>
        <v>0</v>
      </c>
      <c r="J284">
        <f>'[1]Master Data'!Z286/100</f>
        <v>0</v>
      </c>
      <c r="K284">
        <f>'[1]Master Data'!AB286/100</f>
        <v>0</v>
      </c>
      <c r="L284">
        <f>'[1]Master Data'!AC286/1000000</f>
        <v>0</v>
      </c>
      <c r="M284">
        <f>'[1]Master Data'!AD286/1000000</f>
        <v>0</v>
      </c>
      <c r="N284">
        <f>'[1]Master Data'!AE286/1000000</f>
        <v>0</v>
      </c>
      <c r="O284">
        <f>'[1]Master Data'!AF286/100</f>
        <v>0</v>
      </c>
      <c r="P284">
        <f>'[1]Master Data'!AG286/100</f>
        <v>0</v>
      </c>
      <c r="Q284">
        <f>'[1]Master Data'!AH286/100</f>
        <v>0</v>
      </c>
      <c r="R284">
        <f>'[1]Master Data'!AI286/1000000</f>
        <v>0</v>
      </c>
      <c r="S284">
        <f>'[1]Master Data'!AK286/1000000</f>
        <v>0</v>
      </c>
      <c r="T284">
        <f>'[1]Master Data'!AL286/100</f>
        <v>0</v>
      </c>
      <c r="U284">
        <f>'[1]Master Data'!AM286/1000000</f>
        <v>0</v>
      </c>
    </row>
    <row r="285" spans="1:21" x14ac:dyDescent="0.55000000000000004">
      <c r="A285" s="41" t="s">
        <v>1384</v>
      </c>
      <c r="B285" s="41">
        <v>2.0000000000000001E-4</v>
      </c>
      <c r="C285">
        <f>'[1]Master Data'!S287/100</f>
        <v>5.9999999999999995E-4</v>
      </c>
      <c r="D285">
        <f>'[1]Master Data'!T287/1000000</f>
        <v>2.9999999999999997E-8</v>
      </c>
      <c r="E285">
        <f>'[1]Master Data'!U287/1000000</f>
        <v>0</v>
      </c>
      <c r="F285">
        <f>'[1]Master Data'!V287/100</f>
        <v>0</v>
      </c>
      <c r="G285">
        <f>'[1]Master Data'!W287/100</f>
        <v>0</v>
      </c>
      <c r="H285">
        <f>'[1]Master Data'!X287/100</f>
        <v>0</v>
      </c>
      <c r="I285">
        <f>'[1]Master Data'!Y287/100</f>
        <v>0</v>
      </c>
      <c r="J285">
        <f>'[1]Master Data'!Z287/100</f>
        <v>0</v>
      </c>
      <c r="K285">
        <f>'[1]Master Data'!AB287/100</f>
        <v>6.0000000000000002E-5</v>
      </c>
      <c r="L285">
        <f>'[1]Master Data'!AC287/1000000</f>
        <v>2.0000000000000002E-7</v>
      </c>
      <c r="M285">
        <f>'[1]Master Data'!AD287/1000000</f>
        <v>5.4000000000000002E-7</v>
      </c>
      <c r="N285">
        <f>'[1]Master Data'!AE287/1000000</f>
        <v>1.2999999999999999E-8</v>
      </c>
      <c r="O285">
        <f>'[1]Master Data'!AF287/100</f>
        <v>0</v>
      </c>
      <c r="P285">
        <f>'[1]Master Data'!AG287/100</f>
        <v>0</v>
      </c>
      <c r="Q285">
        <f>'[1]Master Data'!AH287/100</f>
        <v>0</v>
      </c>
      <c r="R285">
        <f>'[1]Master Data'!AI287/1000000</f>
        <v>0</v>
      </c>
      <c r="S285">
        <f>'[1]Master Data'!AK287/1000000</f>
        <v>0</v>
      </c>
      <c r="T285">
        <f>'[1]Master Data'!AL287/100</f>
        <v>0</v>
      </c>
      <c r="U285">
        <f>'[1]Master Data'!AM287/1000000</f>
        <v>0</v>
      </c>
    </row>
    <row r="286" spans="1:21" x14ac:dyDescent="0.55000000000000004">
      <c r="A286" s="41" t="s">
        <v>1385</v>
      </c>
      <c r="B286" s="41">
        <v>1.09E-2</v>
      </c>
      <c r="C286">
        <f>'[1]Master Data'!S288/100</f>
        <v>5.6000000000000008E-3</v>
      </c>
      <c r="D286">
        <f>'[1]Master Data'!T288/1000000</f>
        <v>0</v>
      </c>
      <c r="E286">
        <f>'[1]Master Data'!U288/1000000</f>
        <v>0</v>
      </c>
      <c r="F286">
        <f>'[1]Master Data'!V288/100</f>
        <v>0</v>
      </c>
      <c r="G286">
        <f>'[1]Master Data'!W288/100</f>
        <v>0</v>
      </c>
      <c r="H286">
        <f>'[1]Master Data'!X288/100</f>
        <v>0</v>
      </c>
      <c r="I286">
        <f>'[1]Master Data'!Y288/100</f>
        <v>0</v>
      </c>
      <c r="J286">
        <f>'[1]Master Data'!Z288/100</f>
        <v>0</v>
      </c>
      <c r="K286">
        <f>'[1]Master Data'!AB288/100</f>
        <v>7.000000000000001E-4</v>
      </c>
      <c r="L286">
        <f>'[1]Master Data'!AC288/1000000</f>
        <v>2.0000000000000002E-7</v>
      </c>
      <c r="M286">
        <f>'[1]Master Data'!AD288/1000000</f>
        <v>1.1100000000000002E-6</v>
      </c>
      <c r="N286">
        <f>'[1]Master Data'!AE288/1000000</f>
        <v>0</v>
      </c>
      <c r="O286">
        <f>'[1]Master Data'!AF288/100</f>
        <v>0</v>
      </c>
      <c r="P286">
        <f>'[1]Master Data'!AG288/100</f>
        <v>0</v>
      </c>
      <c r="Q286">
        <f>'[1]Master Data'!AH288/100</f>
        <v>0</v>
      </c>
      <c r="R286">
        <f>'[1]Master Data'!AI288/1000000</f>
        <v>0</v>
      </c>
      <c r="S286">
        <f>'[1]Master Data'!AK288/1000000</f>
        <v>0</v>
      </c>
      <c r="T286">
        <f>'[1]Master Data'!AL288/100</f>
        <v>0</v>
      </c>
      <c r="U286">
        <f>'[1]Master Data'!AM288/1000000</f>
        <v>0</v>
      </c>
    </row>
    <row r="287" spans="1:21" x14ac:dyDescent="0.55000000000000004">
      <c r="A287" s="41" t="s">
        <v>1386</v>
      </c>
      <c r="B287" s="41">
        <v>8.8999999999999999E-3</v>
      </c>
      <c r="C287">
        <f>'[1]Master Data'!S289/100</f>
        <v>6.6E-3</v>
      </c>
      <c r="D287">
        <f>'[1]Master Data'!T289/1000000</f>
        <v>2.2000000000000001E-7</v>
      </c>
      <c r="E287">
        <f>'[1]Master Data'!U289/1000000</f>
        <v>0</v>
      </c>
      <c r="F287">
        <f>'[1]Master Data'!V289/100</f>
        <v>0</v>
      </c>
      <c r="G287">
        <f>'[1]Master Data'!W289/100</f>
        <v>0</v>
      </c>
      <c r="H287">
        <f>'[1]Master Data'!X289/100</f>
        <v>0</v>
      </c>
      <c r="I287">
        <f>'[1]Master Data'!Y289/100</f>
        <v>0</v>
      </c>
      <c r="J287">
        <f>'[1]Master Data'!Z289/100</f>
        <v>0</v>
      </c>
      <c r="K287">
        <f>'[1]Master Data'!AB289/100</f>
        <v>0</v>
      </c>
      <c r="L287">
        <f>'[1]Master Data'!AC289/1000000</f>
        <v>3.7E-7</v>
      </c>
      <c r="M287">
        <f>'[1]Master Data'!AD289/1000000</f>
        <v>1.19E-6</v>
      </c>
      <c r="N287">
        <f>'[1]Master Data'!AE289/1000000</f>
        <v>0</v>
      </c>
      <c r="O287">
        <f>'[1]Master Data'!AF289/100</f>
        <v>0</v>
      </c>
      <c r="P287">
        <f>'[1]Master Data'!AG289/100</f>
        <v>0</v>
      </c>
      <c r="Q287">
        <f>'[1]Master Data'!AH289/100</f>
        <v>0</v>
      </c>
      <c r="R287">
        <f>'[1]Master Data'!AI289/1000000</f>
        <v>0</v>
      </c>
      <c r="S287">
        <f>'[1]Master Data'!AK289/1000000</f>
        <v>0</v>
      </c>
      <c r="T287">
        <f>'[1]Master Data'!AL289/100</f>
        <v>0</v>
      </c>
      <c r="U287">
        <f>'[1]Master Data'!AM289/1000000</f>
        <v>0</v>
      </c>
    </row>
    <row r="288" spans="1:21" x14ac:dyDescent="0.55000000000000004">
      <c r="A288" s="41" t="s">
        <v>1387</v>
      </c>
      <c r="B288" s="41">
        <v>0</v>
      </c>
      <c r="C288">
        <f>'[1]Master Data'!S290/100</f>
        <v>0</v>
      </c>
      <c r="D288">
        <f>'[1]Master Data'!T290/1000000</f>
        <v>0</v>
      </c>
      <c r="E288">
        <f>'[1]Master Data'!U290/1000000</f>
        <v>0</v>
      </c>
      <c r="F288">
        <f>'[1]Master Data'!V290/100</f>
        <v>0</v>
      </c>
      <c r="G288">
        <f>'[1]Master Data'!W290/100</f>
        <v>0</v>
      </c>
      <c r="H288">
        <f>'[1]Master Data'!X290/100</f>
        <v>0</v>
      </c>
      <c r="I288">
        <f>'[1]Master Data'!Y290/100</f>
        <v>0</v>
      </c>
      <c r="J288">
        <f>'[1]Master Data'!Z290/100</f>
        <v>0</v>
      </c>
      <c r="K288">
        <f>'[1]Master Data'!AB290/100</f>
        <v>0</v>
      </c>
      <c r="L288">
        <f>'[1]Master Data'!AC290/1000000</f>
        <v>0</v>
      </c>
      <c r="M288">
        <f>'[1]Master Data'!AD290/1000000</f>
        <v>0</v>
      </c>
      <c r="N288">
        <f>'[1]Master Data'!AE290/1000000</f>
        <v>0</v>
      </c>
      <c r="O288">
        <f>'[1]Master Data'!AF290/100</f>
        <v>0</v>
      </c>
      <c r="P288">
        <f>'[1]Master Data'!AG290/100</f>
        <v>0</v>
      </c>
      <c r="Q288">
        <f>'[1]Master Data'!AH290/100</f>
        <v>0</v>
      </c>
      <c r="R288">
        <f>'[1]Master Data'!AI290/1000000</f>
        <v>0</v>
      </c>
      <c r="S288">
        <f>'[1]Master Data'!AK290/1000000</f>
        <v>0</v>
      </c>
      <c r="T288">
        <f>'[1]Master Data'!AL290/100</f>
        <v>0</v>
      </c>
      <c r="U288">
        <f>'[1]Master Data'!AM290/1000000</f>
        <v>0</v>
      </c>
    </row>
    <row r="289" spans="1:21" x14ac:dyDescent="0.55000000000000004">
      <c r="A289" s="41" t="s">
        <v>1388</v>
      </c>
      <c r="B289" s="41">
        <v>0</v>
      </c>
      <c r="C289">
        <f>'[1]Master Data'!S291/100</f>
        <v>0</v>
      </c>
      <c r="D289">
        <f>'[1]Master Data'!T291/1000000</f>
        <v>0</v>
      </c>
      <c r="E289">
        <f>'[1]Master Data'!U291/1000000</f>
        <v>0</v>
      </c>
      <c r="F289">
        <f>'[1]Master Data'!V291/100</f>
        <v>0</v>
      </c>
      <c r="G289">
        <f>'[1]Master Data'!W291/100</f>
        <v>0</v>
      </c>
      <c r="H289">
        <f>'[1]Master Data'!X291/100</f>
        <v>0</v>
      </c>
      <c r="I289">
        <f>'[1]Master Data'!Y291/100</f>
        <v>0</v>
      </c>
      <c r="J289">
        <f>'[1]Master Data'!Z291/100</f>
        <v>0</v>
      </c>
      <c r="K289">
        <f>'[1]Master Data'!AB291/100</f>
        <v>0</v>
      </c>
      <c r="L289">
        <f>'[1]Master Data'!AC291/1000000</f>
        <v>0</v>
      </c>
      <c r="M289">
        <f>'[1]Master Data'!AD291/1000000</f>
        <v>0</v>
      </c>
      <c r="N289">
        <f>'[1]Master Data'!AE291/1000000</f>
        <v>0</v>
      </c>
      <c r="O289">
        <f>'[1]Master Data'!AF291/100</f>
        <v>0</v>
      </c>
      <c r="P289">
        <f>'[1]Master Data'!AG291/100</f>
        <v>0</v>
      </c>
      <c r="Q289">
        <f>'[1]Master Data'!AH291/100</f>
        <v>0</v>
      </c>
      <c r="R289">
        <f>'[1]Master Data'!AI291/1000000</f>
        <v>0</v>
      </c>
      <c r="S289">
        <f>'[1]Master Data'!AK291/1000000</f>
        <v>0</v>
      </c>
      <c r="T289">
        <f>'[1]Master Data'!AL291/100</f>
        <v>0</v>
      </c>
      <c r="U289">
        <f>'[1]Master Data'!AM291/1000000</f>
        <v>0</v>
      </c>
    </row>
    <row r="290" spans="1:21" x14ac:dyDescent="0.55000000000000004">
      <c r="A290" s="41" t="s">
        <v>1389</v>
      </c>
      <c r="B290" s="41">
        <v>0</v>
      </c>
      <c r="C290">
        <f>'[1]Master Data'!S292/100</f>
        <v>0</v>
      </c>
      <c r="D290">
        <f>'[1]Master Data'!T292/1000000</f>
        <v>0</v>
      </c>
      <c r="E290">
        <f>'[1]Master Data'!U292/1000000</f>
        <v>0</v>
      </c>
      <c r="F290">
        <f>'[1]Master Data'!V292/100</f>
        <v>0</v>
      </c>
      <c r="G290">
        <f>'[1]Master Data'!W292/100</f>
        <v>0</v>
      </c>
      <c r="H290">
        <f>'[1]Master Data'!X292/100</f>
        <v>0</v>
      </c>
      <c r="I290">
        <f>'[1]Master Data'!Y292/100</f>
        <v>0</v>
      </c>
      <c r="J290">
        <f>'[1]Master Data'!Z292/100</f>
        <v>0</v>
      </c>
      <c r="K290">
        <f>'[1]Master Data'!AB292/100</f>
        <v>0</v>
      </c>
      <c r="L290">
        <f>'[1]Master Data'!AC292/1000000</f>
        <v>0</v>
      </c>
      <c r="M290">
        <f>'[1]Master Data'!AD292/1000000</f>
        <v>0</v>
      </c>
      <c r="N290">
        <f>'[1]Master Data'!AE292/1000000</f>
        <v>0</v>
      </c>
      <c r="O290">
        <f>'[1]Master Data'!AF292/100</f>
        <v>0</v>
      </c>
      <c r="P290">
        <f>'[1]Master Data'!AG292/100</f>
        <v>0</v>
      </c>
      <c r="Q290">
        <f>'[1]Master Data'!AH292/100</f>
        <v>0</v>
      </c>
      <c r="R290">
        <f>'[1]Master Data'!AI292/1000000</f>
        <v>0</v>
      </c>
      <c r="S290">
        <f>'[1]Master Data'!AK292/1000000</f>
        <v>0</v>
      </c>
      <c r="T290">
        <f>'[1]Master Data'!AL292/100</f>
        <v>0</v>
      </c>
      <c r="U290">
        <f>'[1]Master Data'!AM292/1000000</f>
        <v>0</v>
      </c>
    </row>
    <row r="291" spans="1:21" x14ac:dyDescent="0.55000000000000004">
      <c r="A291" s="41" t="s">
        <v>1390</v>
      </c>
      <c r="B291" s="41">
        <v>0</v>
      </c>
      <c r="C291">
        <f>'[1]Master Data'!S293/100</f>
        <v>0</v>
      </c>
      <c r="D291">
        <f>'[1]Master Data'!T293/1000000</f>
        <v>0</v>
      </c>
      <c r="E291">
        <f>'[1]Master Data'!U293/1000000</f>
        <v>0</v>
      </c>
      <c r="F291">
        <f>'[1]Master Data'!V293/100</f>
        <v>0</v>
      </c>
      <c r="G291">
        <f>'[1]Master Data'!W293/100</f>
        <v>0</v>
      </c>
      <c r="H291">
        <f>'[1]Master Data'!X293/100</f>
        <v>0</v>
      </c>
      <c r="I291">
        <f>'[1]Master Data'!Y293/100</f>
        <v>0</v>
      </c>
      <c r="J291">
        <f>'[1]Master Data'!Z293/100</f>
        <v>0</v>
      </c>
      <c r="K291">
        <f>'[1]Master Data'!AB293/100</f>
        <v>0</v>
      </c>
      <c r="L291">
        <f>'[1]Master Data'!AC293/1000000</f>
        <v>0</v>
      </c>
      <c r="M291">
        <f>'[1]Master Data'!AD293/1000000</f>
        <v>0</v>
      </c>
      <c r="N291">
        <f>'[1]Master Data'!AE293/1000000</f>
        <v>0</v>
      </c>
      <c r="O291">
        <f>'[1]Master Data'!AF293/100</f>
        <v>0</v>
      </c>
      <c r="P291">
        <f>'[1]Master Data'!AG293/100</f>
        <v>0</v>
      </c>
      <c r="Q291">
        <f>'[1]Master Data'!AH293/100</f>
        <v>0</v>
      </c>
      <c r="R291">
        <f>'[1]Master Data'!AI293/1000000</f>
        <v>0</v>
      </c>
      <c r="S291">
        <f>'[1]Master Data'!AK293/1000000</f>
        <v>0</v>
      </c>
      <c r="T291">
        <f>'[1]Master Data'!AL293/100</f>
        <v>0</v>
      </c>
      <c r="U291">
        <f>'[1]Master Data'!AM293/1000000</f>
        <v>0</v>
      </c>
    </row>
    <row r="292" spans="1:21" x14ac:dyDescent="0.55000000000000004">
      <c r="A292" s="41" t="s">
        <v>1391</v>
      </c>
      <c r="B292" s="41">
        <v>2.4300000000000002E-2</v>
      </c>
      <c r="C292">
        <f>'[1]Master Data'!S294/100</f>
        <v>2.9999999999999997E-4</v>
      </c>
      <c r="D292">
        <f>'[1]Master Data'!T294/1000000</f>
        <v>0</v>
      </c>
      <c r="E292">
        <f>'[1]Master Data'!U294/1000000</f>
        <v>0</v>
      </c>
      <c r="F292">
        <f>'[1]Master Data'!V294/100</f>
        <v>0</v>
      </c>
      <c r="G292">
        <f>'[1]Master Data'!W294/100</f>
        <v>0</v>
      </c>
      <c r="H292">
        <f>'[1]Master Data'!X294/100</f>
        <v>0</v>
      </c>
      <c r="I292">
        <f>'[1]Master Data'!Y294/100</f>
        <v>0</v>
      </c>
      <c r="J292">
        <f>'[1]Master Data'!Z294/100</f>
        <v>0</v>
      </c>
      <c r="K292">
        <f>'[1]Master Data'!AB294/100</f>
        <v>0</v>
      </c>
      <c r="L292">
        <f>'[1]Master Data'!AC294/1000000</f>
        <v>0</v>
      </c>
      <c r="M292">
        <f>'[1]Master Data'!AD294/1000000</f>
        <v>0</v>
      </c>
      <c r="N292">
        <f>'[1]Master Data'!AE294/1000000</f>
        <v>0</v>
      </c>
      <c r="O292">
        <f>'[1]Master Data'!AF294/100</f>
        <v>0</v>
      </c>
      <c r="P292">
        <f>'[1]Master Data'!AG294/100</f>
        <v>0</v>
      </c>
      <c r="Q292">
        <f>'[1]Master Data'!AH294/100</f>
        <v>0</v>
      </c>
      <c r="R292">
        <f>'[1]Master Data'!AI294/1000000</f>
        <v>0</v>
      </c>
      <c r="S292">
        <f>'[1]Master Data'!AK294/1000000</f>
        <v>0</v>
      </c>
      <c r="T292">
        <f>'[1]Master Data'!AL294/100</f>
        <v>0</v>
      </c>
      <c r="U292">
        <f>'[1]Master Data'!AM294/1000000</f>
        <v>0</v>
      </c>
    </row>
    <row r="293" spans="1:21" x14ac:dyDescent="0.55000000000000004">
      <c r="A293" s="41" t="s">
        <v>1392</v>
      </c>
      <c r="B293" s="41">
        <v>0</v>
      </c>
      <c r="C293">
        <f>'[1]Master Data'!S295/100</f>
        <v>0</v>
      </c>
      <c r="D293">
        <f>'[1]Master Data'!T295/1000000</f>
        <v>0</v>
      </c>
      <c r="E293">
        <f>'[1]Master Data'!U295/1000000</f>
        <v>0</v>
      </c>
      <c r="F293">
        <f>'[1]Master Data'!V295/100</f>
        <v>0</v>
      </c>
      <c r="G293">
        <f>'[1]Master Data'!W295/100</f>
        <v>0</v>
      </c>
      <c r="H293">
        <f>'[1]Master Data'!X295/100</f>
        <v>0</v>
      </c>
      <c r="I293">
        <f>'[1]Master Data'!Y295/100</f>
        <v>0</v>
      </c>
      <c r="J293">
        <f>'[1]Master Data'!Z295/100</f>
        <v>0</v>
      </c>
      <c r="K293">
        <f>'[1]Master Data'!AB295/100</f>
        <v>0</v>
      </c>
      <c r="L293">
        <f>'[1]Master Data'!AC295/1000000</f>
        <v>0</v>
      </c>
      <c r="M293">
        <f>'[1]Master Data'!AD295/1000000</f>
        <v>0</v>
      </c>
      <c r="N293">
        <f>'[1]Master Data'!AE295/1000000</f>
        <v>0</v>
      </c>
      <c r="O293">
        <f>'[1]Master Data'!AF295/100</f>
        <v>0</v>
      </c>
      <c r="P293">
        <f>'[1]Master Data'!AG295/100</f>
        <v>0</v>
      </c>
      <c r="Q293">
        <f>'[1]Master Data'!AH295/100</f>
        <v>0</v>
      </c>
      <c r="R293">
        <f>'[1]Master Data'!AI295/1000000</f>
        <v>0</v>
      </c>
      <c r="S293">
        <f>'[1]Master Data'!AK295/1000000</f>
        <v>0</v>
      </c>
      <c r="T293">
        <f>'[1]Master Data'!AL295/100</f>
        <v>0</v>
      </c>
      <c r="U293">
        <f>'[1]Master Data'!AM295/1000000</f>
        <v>0</v>
      </c>
    </row>
    <row r="294" spans="1:21" x14ac:dyDescent="0.55000000000000004">
      <c r="A294" s="41" t="s">
        <v>1393</v>
      </c>
      <c r="B294" s="41">
        <v>0</v>
      </c>
      <c r="C294">
        <f>'[1]Master Data'!S296/100</f>
        <v>0</v>
      </c>
      <c r="D294">
        <f>'[1]Master Data'!T296/1000000</f>
        <v>0</v>
      </c>
      <c r="E294">
        <f>'[1]Master Data'!U296/1000000</f>
        <v>0</v>
      </c>
      <c r="F294">
        <f>'[1]Master Data'!V296/100</f>
        <v>0</v>
      </c>
      <c r="G294">
        <f>'[1]Master Data'!W296/100</f>
        <v>0</v>
      </c>
      <c r="H294">
        <f>'[1]Master Data'!X296/100</f>
        <v>0</v>
      </c>
      <c r="I294">
        <f>'[1]Master Data'!Y296/100</f>
        <v>0</v>
      </c>
      <c r="J294">
        <f>'[1]Master Data'!Z296/100</f>
        <v>0</v>
      </c>
      <c r="K294">
        <f>'[1]Master Data'!AB296/100</f>
        <v>0</v>
      </c>
      <c r="L294">
        <f>'[1]Master Data'!AC296/1000000</f>
        <v>0</v>
      </c>
      <c r="M294">
        <f>'[1]Master Data'!AD296/1000000</f>
        <v>0</v>
      </c>
      <c r="N294">
        <f>'[1]Master Data'!AE296/1000000</f>
        <v>0</v>
      </c>
      <c r="O294">
        <f>'[1]Master Data'!AF296/100</f>
        <v>0</v>
      </c>
      <c r="P294">
        <f>'[1]Master Data'!AG296/100</f>
        <v>0</v>
      </c>
      <c r="Q294">
        <f>'[1]Master Data'!AH296/100</f>
        <v>0</v>
      </c>
      <c r="R294">
        <f>'[1]Master Data'!AI296/1000000</f>
        <v>0</v>
      </c>
      <c r="S294">
        <f>'[1]Master Data'!AK296/1000000</f>
        <v>0</v>
      </c>
      <c r="T294">
        <f>'[1]Master Data'!AL296/100</f>
        <v>0</v>
      </c>
      <c r="U294">
        <f>'[1]Master Data'!AM296/1000000</f>
        <v>0</v>
      </c>
    </row>
    <row r="295" spans="1:21" x14ac:dyDescent="0.55000000000000004">
      <c r="A295" s="41" t="s">
        <v>1394</v>
      </c>
      <c r="B295" s="41">
        <v>6.7000000000000002E-3</v>
      </c>
      <c r="C295">
        <f>'[1]Master Data'!S297/100</f>
        <v>6.0999999999999995E-3</v>
      </c>
      <c r="D295">
        <f>'[1]Master Data'!T297/1000000</f>
        <v>0</v>
      </c>
      <c r="E295">
        <f>'[1]Master Data'!U297/1000000</f>
        <v>0</v>
      </c>
      <c r="F295">
        <f>'[1]Master Data'!V297/100</f>
        <v>0</v>
      </c>
      <c r="G295">
        <f>'[1]Master Data'!W297/100</f>
        <v>0</v>
      </c>
      <c r="H295">
        <f>'[1]Master Data'!X297/100</f>
        <v>0</v>
      </c>
      <c r="I295">
        <f>'[1]Master Data'!Y297/100</f>
        <v>0</v>
      </c>
      <c r="J295">
        <f>'[1]Master Data'!Z297/100</f>
        <v>0</v>
      </c>
      <c r="K295">
        <f>'[1]Master Data'!AB297/100</f>
        <v>2.9999999999999997E-4</v>
      </c>
      <c r="L295">
        <f>'[1]Master Data'!AC297/1000000</f>
        <v>0</v>
      </c>
      <c r="M295">
        <f>'[1]Master Data'!AD297/1000000</f>
        <v>4.6000000000000004E-7</v>
      </c>
      <c r="N295">
        <f>'[1]Master Data'!AE297/1000000</f>
        <v>0</v>
      </c>
      <c r="O295">
        <f>'[1]Master Data'!AF297/100</f>
        <v>0</v>
      </c>
      <c r="P295">
        <f>'[1]Master Data'!AG297/100</f>
        <v>0</v>
      </c>
      <c r="Q295">
        <f>'[1]Master Data'!AH297/100</f>
        <v>0</v>
      </c>
      <c r="R295">
        <f>'[1]Master Data'!AI297/1000000</f>
        <v>0</v>
      </c>
      <c r="S295">
        <f>'[1]Master Data'!AK297/1000000</f>
        <v>0</v>
      </c>
      <c r="T295">
        <f>'[1]Master Data'!AL297/100</f>
        <v>0</v>
      </c>
      <c r="U295">
        <f>'[1]Master Data'!AM297/1000000</f>
        <v>0</v>
      </c>
    </row>
    <row r="296" spans="1:21" x14ac:dyDescent="0.55000000000000004">
      <c r="A296" s="41" t="s">
        <v>1395</v>
      </c>
      <c r="B296" s="41">
        <v>1.23E-2</v>
      </c>
      <c r="C296">
        <f>'[1]Master Data'!S298/100</f>
        <v>7.7000000000000002E-3</v>
      </c>
      <c r="D296">
        <f>'[1]Master Data'!T298/1000000</f>
        <v>0</v>
      </c>
      <c r="E296">
        <f>'[1]Master Data'!U298/1000000</f>
        <v>0</v>
      </c>
      <c r="F296">
        <f>'[1]Master Data'!V298/100</f>
        <v>0</v>
      </c>
      <c r="G296">
        <f>'[1]Master Data'!W298/100</f>
        <v>0</v>
      </c>
      <c r="H296">
        <f>'[1]Master Data'!X298/100</f>
        <v>0</v>
      </c>
      <c r="I296">
        <f>'[1]Master Data'!Y298/100</f>
        <v>0</v>
      </c>
      <c r="J296">
        <f>'[1]Master Data'!Z298/100</f>
        <v>0</v>
      </c>
      <c r="K296">
        <f>'[1]Master Data'!AB298/100</f>
        <v>2.8899999999999998E-4</v>
      </c>
      <c r="L296">
        <f>'[1]Master Data'!AC298/1000000</f>
        <v>0</v>
      </c>
      <c r="M296">
        <f>'[1]Master Data'!AD298/1000000</f>
        <v>0</v>
      </c>
      <c r="N296">
        <f>'[1]Master Data'!AE298/1000000</f>
        <v>0</v>
      </c>
      <c r="O296">
        <f>'[1]Master Data'!AF298/100</f>
        <v>0</v>
      </c>
      <c r="P296">
        <f>'[1]Master Data'!AG298/100</f>
        <v>0</v>
      </c>
      <c r="Q296">
        <f>'[1]Master Data'!AH298/100</f>
        <v>0</v>
      </c>
      <c r="R296">
        <f>'[1]Master Data'!AI298/1000000</f>
        <v>0</v>
      </c>
      <c r="S296">
        <f>'[1]Master Data'!AK298/1000000</f>
        <v>0</v>
      </c>
      <c r="T296">
        <f>'[1]Master Data'!AL298/100</f>
        <v>0</v>
      </c>
      <c r="U296">
        <f>'[1]Master Data'!AM298/1000000</f>
        <v>0</v>
      </c>
    </row>
    <row r="297" spans="1:21" x14ac:dyDescent="0.55000000000000004">
      <c r="A297" s="41" t="s">
        <v>1396</v>
      </c>
      <c r="B297" s="41">
        <v>0</v>
      </c>
      <c r="C297">
        <f>'[1]Master Data'!S299/100</f>
        <v>0</v>
      </c>
      <c r="D297">
        <f>'[1]Master Data'!T299/1000000</f>
        <v>0</v>
      </c>
      <c r="E297">
        <f>'[1]Master Data'!U299/1000000</f>
        <v>0</v>
      </c>
      <c r="F297">
        <f>'[1]Master Data'!V299/100</f>
        <v>0</v>
      </c>
      <c r="G297">
        <f>'[1]Master Data'!W299/100</f>
        <v>0</v>
      </c>
      <c r="H297">
        <f>'[1]Master Data'!X299/100</f>
        <v>0</v>
      </c>
      <c r="I297">
        <f>'[1]Master Data'!Y299/100</f>
        <v>0</v>
      </c>
      <c r="J297">
        <f>'[1]Master Data'!Z299/100</f>
        <v>0</v>
      </c>
      <c r="K297">
        <f>'[1]Master Data'!AB299/100</f>
        <v>0</v>
      </c>
      <c r="L297">
        <f>'[1]Master Data'!AC299/1000000</f>
        <v>0</v>
      </c>
      <c r="M297">
        <f>'[1]Master Data'!AD299/1000000</f>
        <v>0</v>
      </c>
      <c r="N297">
        <f>'[1]Master Data'!AE299/1000000</f>
        <v>0</v>
      </c>
      <c r="O297">
        <f>'[1]Master Data'!AF299/100</f>
        <v>0</v>
      </c>
      <c r="P297">
        <f>'[1]Master Data'!AG299/100</f>
        <v>0</v>
      </c>
      <c r="Q297">
        <f>'[1]Master Data'!AH299/100</f>
        <v>0</v>
      </c>
      <c r="R297">
        <f>'[1]Master Data'!AI299/1000000</f>
        <v>0</v>
      </c>
      <c r="S297">
        <f>'[1]Master Data'!AK299/1000000</f>
        <v>0</v>
      </c>
      <c r="T297">
        <f>'[1]Master Data'!AL299/100</f>
        <v>0</v>
      </c>
      <c r="U297">
        <f>'[1]Master Data'!AM299/1000000</f>
        <v>0</v>
      </c>
    </row>
    <row r="298" spans="1:21" x14ac:dyDescent="0.55000000000000004">
      <c r="A298" s="41" t="s">
        <v>1397</v>
      </c>
      <c r="B298" s="41">
        <v>0</v>
      </c>
      <c r="C298">
        <f>'[1]Master Data'!S300/100</f>
        <v>0</v>
      </c>
      <c r="D298">
        <f>'[1]Master Data'!T300/1000000</f>
        <v>0</v>
      </c>
      <c r="E298">
        <f>'[1]Master Data'!U300/1000000</f>
        <v>0</v>
      </c>
      <c r="F298">
        <f>'[1]Master Data'!V300/100</f>
        <v>0</v>
      </c>
      <c r="G298">
        <f>'[1]Master Data'!W300/100</f>
        <v>0</v>
      </c>
      <c r="H298">
        <f>'[1]Master Data'!X300/100</f>
        <v>0</v>
      </c>
      <c r="I298">
        <f>'[1]Master Data'!Y300/100</f>
        <v>0</v>
      </c>
      <c r="J298">
        <f>'[1]Master Data'!Z300/100</f>
        <v>0</v>
      </c>
      <c r="K298">
        <f>'[1]Master Data'!AB300/100</f>
        <v>0</v>
      </c>
      <c r="L298">
        <f>'[1]Master Data'!AC300/1000000</f>
        <v>0</v>
      </c>
      <c r="M298">
        <f>'[1]Master Data'!AD300/1000000</f>
        <v>0</v>
      </c>
      <c r="N298">
        <f>'[1]Master Data'!AE300/1000000</f>
        <v>0</v>
      </c>
      <c r="O298">
        <f>'[1]Master Data'!AF300/100</f>
        <v>0</v>
      </c>
      <c r="P298">
        <f>'[1]Master Data'!AG300/100</f>
        <v>0</v>
      </c>
      <c r="Q298">
        <f>'[1]Master Data'!AH300/100</f>
        <v>0</v>
      </c>
      <c r="R298">
        <f>'[1]Master Data'!AI300/1000000</f>
        <v>0</v>
      </c>
      <c r="S298">
        <f>'[1]Master Data'!AK300/1000000</f>
        <v>0</v>
      </c>
      <c r="T298">
        <f>'[1]Master Data'!AL300/100</f>
        <v>0</v>
      </c>
      <c r="U298">
        <f>'[1]Master Data'!AM300/1000000</f>
        <v>0</v>
      </c>
    </row>
    <row r="299" spans="1:21" x14ac:dyDescent="0.55000000000000004">
      <c r="A299" s="41" t="s">
        <v>1398</v>
      </c>
      <c r="B299" s="41">
        <v>0</v>
      </c>
      <c r="C299">
        <f>'[1]Master Data'!S301/100</f>
        <v>0</v>
      </c>
      <c r="D299">
        <f>'[1]Master Data'!T301/1000000</f>
        <v>0</v>
      </c>
      <c r="E299">
        <f>'[1]Master Data'!U301/1000000</f>
        <v>0</v>
      </c>
      <c r="F299">
        <f>'[1]Master Data'!V301/100</f>
        <v>0</v>
      </c>
      <c r="G299">
        <f>'[1]Master Data'!W301/100</f>
        <v>0</v>
      </c>
      <c r="H299">
        <f>'[1]Master Data'!X301/100</f>
        <v>0</v>
      </c>
      <c r="I299">
        <f>'[1]Master Data'!Y301/100</f>
        <v>0</v>
      </c>
      <c r="J299">
        <f>'[1]Master Data'!Z301/100</f>
        <v>0</v>
      </c>
      <c r="K299">
        <f>'[1]Master Data'!AB301/100</f>
        <v>0</v>
      </c>
      <c r="L299">
        <f>'[1]Master Data'!AC301/1000000</f>
        <v>0</v>
      </c>
      <c r="M299">
        <f>'[1]Master Data'!AD301/1000000</f>
        <v>0</v>
      </c>
      <c r="N299">
        <f>'[1]Master Data'!AE301/1000000</f>
        <v>0</v>
      </c>
      <c r="O299">
        <f>'[1]Master Data'!AF301/100</f>
        <v>0</v>
      </c>
      <c r="P299">
        <f>'[1]Master Data'!AG301/100</f>
        <v>0</v>
      </c>
      <c r="Q299">
        <f>'[1]Master Data'!AH301/100</f>
        <v>0</v>
      </c>
      <c r="R299">
        <f>'[1]Master Data'!AI301/1000000</f>
        <v>0</v>
      </c>
      <c r="S299">
        <f>'[1]Master Data'!AK301/1000000</f>
        <v>0</v>
      </c>
      <c r="T299">
        <f>'[1]Master Data'!AL301/100</f>
        <v>0</v>
      </c>
      <c r="U299">
        <f>'[1]Master Data'!AM301/1000000</f>
        <v>0</v>
      </c>
    </row>
    <row r="300" spans="1:21" x14ac:dyDescent="0.55000000000000004">
      <c r="A300" s="41" t="s">
        <v>1399</v>
      </c>
      <c r="B300" s="41">
        <v>0</v>
      </c>
      <c r="C300">
        <f>'[1]Master Data'!S302/100</f>
        <v>0</v>
      </c>
      <c r="D300">
        <f>'[1]Master Data'!T302/1000000</f>
        <v>0</v>
      </c>
      <c r="E300">
        <f>'[1]Master Data'!U302/1000000</f>
        <v>0</v>
      </c>
      <c r="F300">
        <f>'[1]Master Data'!V302/100</f>
        <v>0</v>
      </c>
      <c r="G300">
        <f>'[1]Master Data'!W302/100</f>
        <v>0</v>
      </c>
      <c r="H300">
        <f>'[1]Master Data'!X302/100</f>
        <v>0</v>
      </c>
      <c r="I300">
        <f>'[1]Master Data'!Y302/100</f>
        <v>0</v>
      </c>
      <c r="J300">
        <f>'[1]Master Data'!Z302/100</f>
        <v>0</v>
      </c>
      <c r="K300">
        <f>'[1]Master Data'!AB302/100</f>
        <v>0</v>
      </c>
      <c r="L300">
        <f>'[1]Master Data'!AC302/1000000</f>
        <v>0</v>
      </c>
      <c r="M300">
        <f>'[1]Master Data'!AD302/1000000</f>
        <v>0</v>
      </c>
      <c r="N300">
        <f>'[1]Master Data'!AE302/1000000</f>
        <v>0</v>
      </c>
      <c r="O300">
        <f>'[1]Master Data'!AF302/100</f>
        <v>0</v>
      </c>
      <c r="P300">
        <f>'[1]Master Data'!AG302/100</f>
        <v>0</v>
      </c>
      <c r="Q300">
        <f>'[1]Master Data'!AH302/100</f>
        <v>0</v>
      </c>
      <c r="R300">
        <f>'[1]Master Data'!AI302/1000000</f>
        <v>0</v>
      </c>
      <c r="S300">
        <f>'[1]Master Data'!AK302/1000000</f>
        <v>0</v>
      </c>
      <c r="T300">
        <f>'[1]Master Data'!AL302/100</f>
        <v>0</v>
      </c>
      <c r="U300">
        <f>'[1]Master Data'!AM302/1000000</f>
        <v>0</v>
      </c>
    </row>
    <row r="301" spans="1:21" x14ac:dyDescent="0.55000000000000004">
      <c r="A301" s="41" t="s">
        <v>1400</v>
      </c>
      <c r="B301" s="41">
        <v>0</v>
      </c>
      <c r="C301">
        <f>'[1]Master Data'!S303/100</f>
        <v>0</v>
      </c>
      <c r="D301">
        <f>'[1]Master Data'!T303/1000000</f>
        <v>0</v>
      </c>
      <c r="E301">
        <f>'[1]Master Data'!U303/1000000</f>
        <v>0</v>
      </c>
      <c r="F301">
        <f>'[1]Master Data'!V303/100</f>
        <v>0</v>
      </c>
      <c r="G301">
        <f>'[1]Master Data'!W303/100</f>
        <v>0</v>
      </c>
      <c r="H301">
        <f>'[1]Master Data'!X303/100</f>
        <v>0</v>
      </c>
      <c r="I301">
        <f>'[1]Master Data'!Y303/100</f>
        <v>0</v>
      </c>
      <c r="J301">
        <f>'[1]Master Data'!Z303/100</f>
        <v>0</v>
      </c>
      <c r="K301">
        <f>'[1]Master Data'!AB303/100</f>
        <v>0</v>
      </c>
      <c r="L301">
        <f>'[1]Master Data'!AC303/1000000</f>
        <v>0</v>
      </c>
      <c r="M301">
        <f>'[1]Master Data'!AD303/1000000</f>
        <v>0</v>
      </c>
      <c r="N301">
        <f>'[1]Master Data'!AE303/1000000</f>
        <v>0</v>
      </c>
      <c r="O301">
        <f>'[1]Master Data'!AF303/100</f>
        <v>0</v>
      </c>
      <c r="P301">
        <f>'[1]Master Data'!AG303/100</f>
        <v>0</v>
      </c>
      <c r="Q301">
        <f>'[1]Master Data'!AH303/100</f>
        <v>0</v>
      </c>
      <c r="R301">
        <f>'[1]Master Data'!AI303/1000000</f>
        <v>0</v>
      </c>
      <c r="S301">
        <f>'[1]Master Data'!AK303/1000000</f>
        <v>0</v>
      </c>
      <c r="T301">
        <f>'[1]Master Data'!AL303/100</f>
        <v>0</v>
      </c>
      <c r="U301">
        <f>'[1]Master Data'!AM303/1000000</f>
        <v>0</v>
      </c>
    </row>
    <row r="302" spans="1:21" x14ac:dyDescent="0.55000000000000004">
      <c r="A302" s="41" t="s">
        <v>1401</v>
      </c>
      <c r="B302" s="41">
        <v>0</v>
      </c>
      <c r="C302">
        <f>'[1]Master Data'!S304/100</f>
        <v>0</v>
      </c>
      <c r="D302">
        <f>'[1]Master Data'!T304/1000000</f>
        <v>0</v>
      </c>
      <c r="E302">
        <f>'[1]Master Data'!U304/1000000</f>
        <v>0</v>
      </c>
      <c r="F302">
        <f>'[1]Master Data'!V304/100</f>
        <v>0</v>
      </c>
      <c r="G302">
        <f>'[1]Master Data'!W304/100</f>
        <v>0</v>
      </c>
      <c r="H302">
        <f>'[1]Master Data'!X304/100</f>
        <v>0</v>
      </c>
      <c r="I302">
        <f>'[1]Master Data'!Y304/100</f>
        <v>0</v>
      </c>
      <c r="J302">
        <f>'[1]Master Data'!Z304/100</f>
        <v>0</v>
      </c>
      <c r="K302">
        <f>'[1]Master Data'!AB304/100</f>
        <v>0</v>
      </c>
      <c r="L302">
        <f>'[1]Master Data'!AC304/1000000</f>
        <v>0</v>
      </c>
      <c r="M302">
        <f>'[1]Master Data'!AD304/1000000</f>
        <v>0</v>
      </c>
      <c r="N302">
        <f>'[1]Master Data'!AE304/1000000</f>
        <v>0</v>
      </c>
      <c r="O302">
        <f>'[1]Master Data'!AF304/100</f>
        <v>0</v>
      </c>
      <c r="P302">
        <f>'[1]Master Data'!AG304/100</f>
        <v>0</v>
      </c>
      <c r="Q302">
        <f>'[1]Master Data'!AH304/100</f>
        <v>0</v>
      </c>
      <c r="R302">
        <f>'[1]Master Data'!AI304/1000000</f>
        <v>0</v>
      </c>
      <c r="S302">
        <f>'[1]Master Data'!AK304/1000000</f>
        <v>0</v>
      </c>
      <c r="T302">
        <f>'[1]Master Data'!AL304/100</f>
        <v>0</v>
      </c>
      <c r="U302">
        <f>'[1]Master Data'!AM304/1000000</f>
        <v>0</v>
      </c>
    </row>
    <row r="303" spans="1:21" x14ac:dyDescent="0.55000000000000004">
      <c r="A303" s="41" t="s">
        <v>1402</v>
      </c>
      <c r="B303" s="41">
        <v>0</v>
      </c>
      <c r="C303">
        <f>'[1]Master Data'!S305/100</f>
        <v>0</v>
      </c>
      <c r="D303">
        <f>'[1]Master Data'!T305/1000000</f>
        <v>0</v>
      </c>
      <c r="E303">
        <f>'[1]Master Data'!U305/1000000</f>
        <v>0</v>
      </c>
      <c r="F303">
        <f>'[1]Master Data'!V305/100</f>
        <v>0</v>
      </c>
      <c r="G303">
        <f>'[1]Master Data'!W305/100</f>
        <v>0</v>
      </c>
      <c r="H303">
        <f>'[1]Master Data'!X305/100</f>
        <v>0</v>
      </c>
      <c r="I303">
        <f>'[1]Master Data'!Y305/100</f>
        <v>0</v>
      </c>
      <c r="J303">
        <f>'[1]Master Data'!Z305/100</f>
        <v>0</v>
      </c>
      <c r="K303">
        <f>'[1]Master Data'!AB305/100</f>
        <v>0</v>
      </c>
      <c r="L303">
        <f>'[1]Master Data'!AC305/1000000</f>
        <v>0</v>
      </c>
      <c r="M303">
        <f>'[1]Master Data'!AD305/1000000</f>
        <v>0</v>
      </c>
      <c r="N303">
        <f>'[1]Master Data'!AE305/1000000</f>
        <v>0</v>
      </c>
      <c r="O303">
        <f>'[1]Master Data'!AF305/100</f>
        <v>0</v>
      </c>
      <c r="P303">
        <f>'[1]Master Data'!AG305/100</f>
        <v>0</v>
      </c>
      <c r="Q303">
        <f>'[1]Master Data'!AH305/100</f>
        <v>0</v>
      </c>
      <c r="R303">
        <f>'[1]Master Data'!AI305/1000000</f>
        <v>0</v>
      </c>
      <c r="S303">
        <f>'[1]Master Data'!AK305/1000000</f>
        <v>0</v>
      </c>
      <c r="T303">
        <f>'[1]Master Data'!AL305/100</f>
        <v>0</v>
      </c>
      <c r="U303">
        <f>'[1]Master Data'!AM305/1000000</f>
        <v>0</v>
      </c>
    </row>
    <row r="304" spans="1:21" x14ac:dyDescent="0.55000000000000004">
      <c r="A304" s="41" t="s">
        <v>1403</v>
      </c>
      <c r="B304" s="41">
        <v>0</v>
      </c>
      <c r="C304">
        <f>'[1]Master Data'!S306/100</f>
        <v>0</v>
      </c>
      <c r="D304">
        <f>'[1]Master Data'!T306/1000000</f>
        <v>0</v>
      </c>
      <c r="E304">
        <f>'[1]Master Data'!U306/1000000</f>
        <v>0</v>
      </c>
      <c r="F304">
        <f>'[1]Master Data'!V306/100</f>
        <v>0</v>
      </c>
      <c r="G304">
        <f>'[1]Master Data'!W306/100</f>
        <v>0</v>
      </c>
      <c r="H304">
        <f>'[1]Master Data'!X306/100</f>
        <v>0</v>
      </c>
      <c r="I304">
        <f>'[1]Master Data'!Y306/100</f>
        <v>0</v>
      </c>
      <c r="J304">
        <f>'[1]Master Data'!Z306/100</f>
        <v>0</v>
      </c>
      <c r="K304">
        <f>'[1]Master Data'!AB306/100</f>
        <v>0</v>
      </c>
      <c r="L304">
        <f>'[1]Master Data'!AC306/1000000</f>
        <v>0</v>
      </c>
      <c r="M304">
        <f>'[1]Master Data'!AD306/1000000</f>
        <v>0</v>
      </c>
      <c r="N304">
        <f>'[1]Master Data'!AE306/1000000</f>
        <v>0</v>
      </c>
      <c r="O304">
        <f>'[1]Master Data'!AF306/100</f>
        <v>0</v>
      </c>
      <c r="P304">
        <f>'[1]Master Data'!AG306/100</f>
        <v>0</v>
      </c>
      <c r="Q304">
        <f>'[1]Master Data'!AH306/100</f>
        <v>0</v>
      </c>
      <c r="R304">
        <f>'[1]Master Data'!AI306/1000000</f>
        <v>0</v>
      </c>
      <c r="S304">
        <f>'[1]Master Data'!AK306/1000000</f>
        <v>0</v>
      </c>
      <c r="T304">
        <f>'[1]Master Data'!AL306/100</f>
        <v>0</v>
      </c>
      <c r="U304">
        <f>'[1]Master Data'!AM306/1000000</f>
        <v>0</v>
      </c>
    </row>
    <row r="305" spans="1:21" x14ac:dyDescent="0.55000000000000004">
      <c r="A305" s="41" t="s">
        <v>1404</v>
      </c>
      <c r="B305" s="41">
        <v>0</v>
      </c>
      <c r="C305">
        <f>'[1]Master Data'!S307/100</f>
        <v>0</v>
      </c>
      <c r="D305">
        <f>'[1]Master Data'!T307/1000000</f>
        <v>0</v>
      </c>
      <c r="E305">
        <f>'[1]Master Data'!U307/1000000</f>
        <v>0</v>
      </c>
      <c r="F305">
        <f>'[1]Master Data'!V307/100</f>
        <v>0</v>
      </c>
      <c r="G305">
        <f>'[1]Master Data'!W307/100</f>
        <v>0</v>
      </c>
      <c r="H305">
        <f>'[1]Master Data'!X307/100</f>
        <v>0</v>
      </c>
      <c r="I305">
        <f>'[1]Master Data'!Y307/100</f>
        <v>0</v>
      </c>
      <c r="J305">
        <f>'[1]Master Data'!Z307/100</f>
        <v>0</v>
      </c>
      <c r="K305">
        <f>'[1]Master Data'!AB307/100</f>
        <v>0</v>
      </c>
      <c r="L305">
        <f>'[1]Master Data'!AC307/1000000</f>
        <v>0</v>
      </c>
      <c r="M305">
        <f>'[1]Master Data'!AD307/1000000</f>
        <v>0</v>
      </c>
      <c r="N305">
        <f>'[1]Master Data'!AE307/1000000</f>
        <v>0</v>
      </c>
      <c r="O305">
        <f>'[1]Master Data'!AF307/100</f>
        <v>0</v>
      </c>
      <c r="P305">
        <f>'[1]Master Data'!AG307/100</f>
        <v>0</v>
      </c>
      <c r="Q305">
        <f>'[1]Master Data'!AH307/100</f>
        <v>0</v>
      </c>
      <c r="R305">
        <f>'[1]Master Data'!AI307/1000000</f>
        <v>0</v>
      </c>
      <c r="S305">
        <f>'[1]Master Data'!AK307/1000000</f>
        <v>0</v>
      </c>
      <c r="T305">
        <f>'[1]Master Data'!AL307/100</f>
        <v>0</v>
      </c>
      <c r="U305">
        <f>'[1]Master Data'!AM307/1000000</f>
        <v>0</v>
      </c>
    </row>
    <row r="306" spans="1:21" x14ac:dyDescent="0.55000000000000004">
      <c r="A306" s="41" t="s">
        <v>1405</v>
      </c>
      <c r="B306" s="41">
        <v>0</v>
      </c>
      <c r="C306">
        <f>'[1]Master Data'!S308/100</f>
        <v>0</v>
      </c>
      <c r="D306">
        <f>'[1]Master Data'!T308/1000000</f>
        <v>0</v>
      </c>
      <c r="E306">
        <f>'[1]Master Data'!U308/1000000</f>
        <v>0</v>
      </c>
      <c r="F306">
        <f>'[1]Master Data'!V308/100</f>
        <v>0</v>
      </c>
      <c r="G306">
        <f>'[1]Master Data'!W308/100</f>
        <v>0</v>
      </c>
      <c r="H306">
        <f>'[1]Master Data'!X308/100</f>
        <v>0</v>
      </c>
      <c r="I306">
        <f>'[1]Master Data'!Y308/100</f>
        <v>0</v>
      </c>
      <c r="J306">
        <f>'[1]Master Data'!Z308/100</f>
        <v>0</v>
      </c>
      <c r="K306">
        <f>'[1]Master Data'!AB308/100</f>
        <v>0</v>
      </c>
      <c r="L306">
        <f>'[1]Master Data'!AC308/1000000</f>
        <v>0</v>
      </c>
      <c r="M306">
        <f>'[1]Master Data'!AD308/1000000</f>
        <v>0</v>
      </c>
      <c r="N306">
        <f>'[1]Master Data'!AE308/1000000</f>
        <v>0</v>
      </c>
      <c r="O306">
        <f>'[1]Master Data'!AF308/100</f>
        <v>0</v>
      </c>
      <c r="P306">
        <f>'[1]Master Data'!AG308/100</f>
        <v>0</v>
      </c>
      <c r="Q306">
        <f>'[1]Master Data'!AH308/100</f>
        <v>0</v>
      </c>
      <c r="R306">
        <f>'[1]Master Data'!AI308/1000000</f>
        <v>0</v>
      </c>
      <c r="S306">
        <f>'[1]Master Data'!AK308/1000000</f>
        <v>0</v>
      </c>
      <c r="T306">
        <f>'[1]Master Data'!AL308/100</f>
        <v>0</v>
      </c>
      <c r="U306">
        <f>'[1]Master Data'!AM308/1000000</f>
        <v>0</v>
      </c>
    </row>
    <row r="307" spans="1:21" x14ac:dyDescent="0.55000000000000004">
      <c r="A307" s="41" t="s">
        <v>1406</v>
      </c>
      <c r="B307" s="41">
        <v>0</v>
      </c>
      <c r="C307">
        <f>'[1]Master Data'!S309/100</f>
        <v>0</v>
      </c>
      <c r="D307">
        <f>'[1]Master Data'!T309/1000000</f>
        <v>0</v>
      </c>
      <c r="E307">
        <f>'[1]Master Data'!U309/1000000</f>
        <v>0</v>
      </c>
      <c r="F307">
        <f>'[1]Master Data'!V309/100</f>
        <v>0</v>
      </c>
      <c r="G307">
        <f>'[1]Master Data'!W309/100</f>
        <v>0</v>
      </c>
      <c r="H307">
        <f>'[1]Master Data'!X309/100</f>
        <v>0</v>
      </c>
      <c r="I307">
        <f>'[1]Master Data'!Y309/100</f>
        <v>0</v>
      </c>
      <c r="J307">
        <f>'[1]Master Data'!Z309/100</f>
        <v>0</v>
      </c>
      <c r="K307">
        <f>'[1]Master Data'!AB309/100</f>
        <v>0</v>
      </c>
      <c r="L307">
        <f>'[1]Master Data'!AC309/1000000</f>
        <v>0</v>
      </c>
      <c r="M307">
        <f>'[1]Master Data'!AD309/1000000</f>
        <v>0</v>
      </c>
      <c r="N307">
        <f>'[1]Master Data'!AE309/1000000</f>
        <v>0</v>
      </c>
      <c r="O307">
        <f>'[1]Master Data'!AF309/100</f>
        <v>0</v>
      </c>
      <c r="P307">
        <f>'[1]Master Data'!AG309/100</f>
        <v>0</v>
      </c>
      <c r="Q307">
        <f>'[1]Master Data'!AH309/100</f>
        <v>0</v>
      </c>
      <c r="R307">
        <f>'[1]Master Data'!AI309/1000000</f>
        <v>0</v>
      </c>
      <c r="S307">
        <f>'[1]Master Data'!AK309/1000000</f>
        <v>0</v>
      </c>
      <c r="T307">
        <f>'[1]Master Data'!AL309/100</f>
        <v>0</v>
      </c>
      <c r="U307">
        <f>'[1]Master Data'!AM309/1000000</f>
        <v>0</v>
      </c>
    </row>
    <row r="308" spans="1:21" x14ac:dyDescent="0.55000000000000004">
      <c r="A308" s="41" t="s">
        <v>1407</v>
      </c>
      <c r="B308" s="41">
        <v>0</v>
      </c>
      <c r="C308">
        <f>'[1]Master Data'!S310/100</f>
        <v>0</v>
      </c>
      <c r="D308">
        <f>'[1]Master Data'!T310/1000000</f>
        <v>0</v>
      </c>
      <c r="E308">
        <f>'[1]Master Data'!U310/1000000</f>
        <v>0</v>
      </c>
      <c r="F308">
        <f>'[1]Master Data'!V310/100</f>
        <v>0</v>
      </c>
      <c r="G308">
        <f>'[1]Master Data'!W310/100</f>
        <v>0</v>
      </c>
      <c r="H308">
        <f>'[1]Master Data'!X310/100</f>
        <v>0</v>
      </c>
      <c r="I308">
        <f>'[1]Master Data'!Y310/100</f>
        <v>0</v>
      </c>
      <c r="J308">
        <f>'[1]Master Data'!Z310/100</f>
        <v>0</v>
      </c>
      <c r="K308">
        <f>'[1]Master Data'!AB310/100</f>
        <v>0</v>
      </c>
      <c r="L308">
        <f>'[1]Master Data'!AC310/1000000</f>
        <v>0</v>
      </c>
      <c r="M308">
        <f>'[1]Master Data'!AD310/1000000</f>
        <v>0</v>
      </c>
      <c r="N308">
        <f>'[1]Master Data'!AE310/1000000</f>
        <v>0</v>
      </c>
      <c r="O308">
        <f>'[1]Master Data'!AF310/100</f>
        <v>0</v>
      </c>
      <c r="P308">
        <f>'[1]Master Data'!AG310/100</f>
        <v>0</v>
      </c>
      <c r="Q308">
        <f>'[1]Master Data'!AH310/100</f>
        <v>0</v>
      </c>
      <c r="R308">
        <f>'[1]Master Data'!AI310/1000000</f>
        <v>0</v>
      </c>
      <c r="S308">
        <f>'[1]Master Data'!AK310/1000000</f>
        <v>0</v>
      </c>
      <c r="T308">
        <f>'[1]Master Data'!AL310/100</f>
        <v>0</v>
      </c>
      <c r="U308">
        <f>'[1]Master Data'!AM310/1000000</f>
        <v>0</v>
      </c>
    </row>
    <row r="309" spans="1:21" x14ac:dyDescent="0.55000000000000004">
      <c r="A309" s="41" t="s">
        <v>1408</v>
      </c>
      <c r="B309" s="41">
        <v>0</v>
      </c>
      <c r="C309">
        <f>'[1]Master Data'!S311/100</f>
        <v>0</v>
      </c>
      <c r="D309">
        <f>'[1]Master Data'!T311/1000000</f>
        <v>0</v>
      </c>
      <c r="E309">
        <f>'[1]Master Data'!U311/1000000</f>
        <v>0</v>
      </c>
      <c r="F309">
        <f>'[1]Master Data'!V311/100</f>
        <v>0</v>
      </c>
      <c r="G309">
        <f>'[1]Master Data'!W311/100</f>
        <v>0</v>
      </c>
      <c r="H309">
        <f>'[1]Master Data'!X311/100</f>
        <v>0</v>
      </c>
      <c r="I309">
        <f>'[1]Master Data'!Y311/100</f>
        <v>0</v>
      </c>
      <c r="J309">
        <f>'[1]Master Data'!Z311/100</f>
        <v>0</v>
      </c>
      <c r="K309">
        <f>'[1]Master Data'!AB311/100</f>
        <v>0</v>
      </c>
      <c r="L309">
        <f>'[1]Master Data'!AC311/1000000</f>
        <v>0</v>
      </c>
      <c r="M309">
        <f>'[1]Master Data'!AD311/1000000</f>
        <v>0</v>
      </c>
      <c r="N309">
        <f>'[1]Master Data'!AE311/1000000</f>
        <v>0</v>
      </c>
      <c r="O309">
        <f>'[1]Master Data'!AF311/100</f>
        <v>0</v>
      </c>
      <c r="P309">
        <f>'[1]Master Data'!AG311/100</f>
        <v>0</v>
      </c>
      <c r="Q309">
        <f>'[1]Master Data'!AH311/100</f>
        <v>0</v>
      </c>
      <c r="R309">
        <f>'[1]Master Data'!AI311/1000000</f>
        <v>0</v>
      </c>
      <c r="S309">
        <f>'[1]Master Data'!AK311/1000000</f>
        <v>0</v>
      </c>
      <c r="T309">
        <f>'[1]Master Data'!AL311/100</f>
        <v>0</v>
      </c>
      <c r="U309">
        <f>'[1]Master Data'!AM311/1000000</f>
        <v>0</v>
      </c>
    </row>
    <row r="310" spans="1:21" x14ac:dyDescent="0.55000000000000004">
      <c r="A310" s="41" t="s">
        <v>1409</v>
      </c>
      <c r="B310" s="41">
        <v>0</v>
      </c>
      <c r="C310">
        <f>'[1]Master Data'!S312/100</f>
        <v>0</v>
      </c>
      <c r="D310">
        <f>'[1]Master Data'!T312/1000000</f>
        <v>0</v>
      </c>
      <c r="E310">
        <f>'[1]Master Data'!U312/1000000</f>
        <v>0</v>
      </c>
      <c r="F310">
        <f>'[1]Master Data'!V312/100</f>
        <v>0</v>
      </c>
      <c r="G310">
        <f>'[1]Master Data'!W312/100</f>
        <v>0</v>
      </c>
      <c r="H310">
        <f>'[1]Master Data'!X312/100</f>
        <v>0</v>
      </c>
      <c r="I310">
        <f>'[1]Master Data'!Y312/100</f>
        <v>0</v>
      </c>
      <c r="J310">
        <f>'[1]Master Data'!Z312/100</f>
        <v>0</v>
      </c>
      <c r="K310">
        <f>'[1]Master Data'!AB312/100</f>
        <v>0</v>
      </c>
      <c r="L310">
        <f>'[1]Master Data'!AC312/1000000</f>
        <v>0</v>
      </c>
      <c r="M310">
        <f>'[1]Master Data'!AD312/1000000</f>
        <v>0</v>
      </c>
      <c r="N310">
        <f>'[1]Master Data'!AE312/1000000</f>
        <v>0</v>
      </c>
      <c r="O310">
        <f>'[1]Master Data'!AF312/100</f>
        <v>0</v>
      </c>
      <c r="P310">
        <f>'[1]Master Data'!AG312/100</f>
        <v>0</v>
      </c>
      <c r="Q310">
        <f>'[1]Master Data'!AH312/100</f>
        <v>0</v>
      </c>
      <c r="R310">
        <f>'[1]Master Data'!AI312/1000000</f>
        <v>0</v>
      </c>
      <c r="S310">
        <f>'[1]Master Data'!AK312/1000000</f>
        <v>0</v>
      </c>
      <c r="T310">
        <f>'[1]Master Data'!AL312/100</f>
        <v>0</v>
      </c>
      <c r="U310">
        <f>'[1]Master Data'!AM312/1000000</f>
        <v>0</v>
      </c>
    </row>
    <row r="311" spans="1:21" x14ac:dyDescent="0.55000000000000004">
      <c r="A311" s="41" t="s">
        <v>1410</v>
      </c>
      <c r="B311" s="41">
        <v>0</v>
      </c>
      <c r="C311">
        <f>'[1]Master Data'!S313/100</f>
        <v>0</v>
      </c>
      <c r="D311">
        <f>'[1]Master Data'!T313/1000000</f>
        <v>0</v>
      </c>
      <c r="E311">
        <f>'[1]Master Data'!U313/1000000</f>
        <v>0</v>
      </c>
      <c r="F311">
        <f>'[1]Master Data'!V313/100</f>
        <v>0</v>
      </c>
      <c r="G311">
        <f>'[1]Master Data'!W313/100</f>
        <v>0</v>
      </c>
      <c r="H311">
        <f>'[1]Master Data'!X313/100</f>
        <v>0</v>
      </c>
      <c r="I311">
        <f>'[1]Master Data'!Y313/100</f>
        <v>0</v>
      </c>
      <c r="J311">
        <f>'[1]Master Data'!Z313/100</f>
        <v>0</v>
      </c>
      <c r="K311">
        <f>'[1]Master Data'!AB313/100</f>
        <v>0</v>
      </c>
      <c r="L311">
        <f>'[1]Master Data'!AC313/1000000</f>
        <v>0</v>
      </c>
      <c r="M311">
        <f>'[1]Master Data'!AD313/1000000</f>
        <v>0</v>
      </c>
      <c r="N311">
        <f>'[1]Master Data'!AE313/1000000</f>
        <v>0</v>
      </c>
      <c r="O311">
        <f>'[1]Master Data'!AF313/100</f>
        <v>0</v>
      </c>
      <c r="P311">
        <f>'[1]Master Data'!AG313/100</f>
        <v>0</v>
      </c>
      <c r="Q311">
        <f>'[1]Master Data'!AH313/100</f>
        <v>0</v>
      </c>
      <c r="R311">
        <f>'[1]Master Data'!AI313/1000000</f>
        <v>0</v>
      </c>
      <c r="S311">
        <f>'[1]Master Data'!AK313/1000000</f>
        <v>0</v>
      </c>
      <c r="T311">
        <f>'[1]Master Data'!AL313/100</f>
        <v>0</v>
      </c>
      <c r="U311">
        <f>'[1]Master Data'!AM313/1000000</f>
        <v>0</v>
      </c>
    </row>
    <row r="312" spans="1:21" x14ac:dyDescent="0.55000000000000004">
      <c r="A312" s="41" t="s">
        <v>1411</v>
      </c>
      <c r="B312" s="41">
        <v>0</v>
      </c>
      <c r="C312">
        <f>'[1]Master Data'!S314/100</f>
        <v>0</v>
      </c>
      <c r="D312">
        <f>'[1]Master Data'!T314/1000000</f>
        <v>0</v>
      </c>
      <c r="E312">
        <f>'[1]Master Data'!U314/1000000</f>
        <v>0</v>
      </c>
      <c r="F312">
        <f>'[1]Master Data'!V314/100</f>
        <v>0</v>
      </c>
      <c r="G312">
        <f>'[1]Master Data'!W314/100</f>
        <v>0</v>
      </c>
      <c r="H312">
        <f>'[1]Master Data'!X314/100</f>
        <v>0</v>
      </c>
      <c r="I312">
        <f>'[1]Master Data'!Y314/100</f>
        <v>0</v>
      </c>
      <c r="J312">
        <f>'[1]Master Data'!Z314/100</f>
        <v>0</v>
      </c>
      <c r="K312">
        <f>'[1]Master Data'!AB314/100</f>
        <v>0</v>
      </c>
      <c r="L312">
        <f>'[1]Master Data'!AC314/1000000</f>
        <v>0</v>
      </c>
      <c r="M312">
        <f>'[1]Master Data'!AD314/1000000</f>
        <v>0</v>
      </c>
      <c r="N312">
        <f>'[1]Master Data'!AE314/1000000</f>
        <v>0</v>
      </c>
      <c r="O312">
        <f>'[1]Master Data'!AF314/100</f>
        <v>0</v>
      </c>
      <c r="P312">
        <f>'[1]Master Data'!AG314/100</f>
        <v>0</v>
      </c>
      <c r="Q312">
        <f>'[1]Master Data'!AH314/100</f>
        <v>0</v>
      </c>
      <c r="R312">
        <f>'[1]Master Data'!AI314/1000000</f>
        <v>0</v>
      </c>
      <c r="S312">
        <f>'[1]Master Data'!AK314/1000000</f>
        <v>0</v>
      </c>
      <c r="T312">
        <f>'[1]Master Data'!AL314/100</f>
        <v>0</v>
      </c>
      <c r="U312">
        <f>'[1]Master Data'!AM314/1000000</f>
        <v>0</v>
      </c>
    </row>
    <row r="313" spans="1:21" x14ac:dyDescent="0.55000000000000004">
      <c r="A313" s="41" t="s">
        <v>1412</v>
      </c>
      <c r="B313" s="41">
        <v>0</v>
      </c>
      <c r="C313">
        <f>'[1]Master Data'!S315/100</f>
        <v>0</v>
      </c>
      <c r="D313">
        <f>'[1]Master Data'!T315/1000000</f>
        <v>0</v>
      </c>
      <c r="E313">
        <f>'[1]Master Data'!U315/1000000</f>
        <v>0</v>
      </c>
      <c r="F313">
        <f>'[1]Master Data'!V315/100</f>
        <v>0</v>
      </c>
      <c r="G313">
        <f>'[1]Master Data'!W315/100</f>
        <v>0</v>
      </c>
      <c r="H313">
        <f>'[1]Master Data'!X315/100</f>
        <v>0</v>
      </c>
      <c r="I313">
        <f>'[1]Master Data'!Y315/100</f>
        <v>0</v>
      </c>
      <c r="J313">
        <f>'[1]Master Data'!Z315/100</f>
        <v>0</v>
      </c>
      <c r="K313">
        <f>'[1]Master Data'!AB315/100</f>
        <v>0</v>
      </c>
      <c r="L313">
        <f>'[1]Master Data'!AC315/1000000</f>
        <v>0</v>
      </c>
      <c r="M313">
        <f>'[1]Master Data'!AD315/1000000</f>
        <v>0</v>
      </c>
      <c r="N313">
        <f>'[1]Master Data'!AE315/1000000</f>
        <v>0</v>
      </c>
      <c r="O313">
        <f>'[1]Master Data'!AF315/100</f>
        <v>0</v>
      </c>
      <c r="P313">
        <f>'[1]Master Data'!AG315/100</f>
        <v>0</v>
      </c>
      <c r="Q313">
        <f>'[1]Master Data'!AH315/100</f>
        <v>0</v>
      </c>
      <c r="R313">
        <f>'[1]Master Data'!AI315/1000000</f>
        <v>0</v>
      </c>
      <c r="S313">
        <f>'[1]Master Data'!AK315/1000000</f>
        <v>0</v>
      </c>
      <c r="T313">
        <f>'[1]Master Data'!AL315/100</f>
        <v>0</v>
      </c>
      <c r="U313">
        <f>'[1]Master Data'!AM315/1000000</f>
        <v>0</v>
      </c>
    </row>
    <row r="314" spans="1:21" x14ac:dyDescent="0.55000000000000004">
      <c r="A314" s="41" t="s">
        <v>1413</v>
      </c>
      <c r="B314" s="41">
        <v>0</v>
      </c>
      <c r="C314">
        <f>'[1]Master Data'!S316/100</f>
        <v>0</v>
      </c>
      <c r="D314">
        <f>'[1]Master Data'!T316/1000000</f>
        <v>0</v>
      </c>
      <c r="E314">
        <f>'[1]Master Data'!U316/1000000</f>
        <v>0</v>
      </c>
      <c r="F314">
        <f>'[1]Master Data'!V316/100</f>
        <v>0</v>
      </c>
      <c r="G314">
        <f>'[1]Master Data'!W316/100</f>
        <v>0</v>
      </c>
      <c r="H314">
        <f>'[1]Master Data'!X316/100</f>
        <v>0</v>
      </c>
      <c r="I314">
        <f>'[1]Master Data'!Y316/100</f>
        <v>0</v>
      </c>
      <c r="J314">
        <f>'[1]Master Data'!Z316/100</f>
        <v>0</v>
      </c>
      <c r="K314">
        <f>'[1]Master Data'!AB316/100</f>
        <v>0</v>
      </c>
      <c r="L314">
        <f>'[1]Master Data'!AC316/1000000</f>
        <v>0</v>
      </c>
      <c r="M314">
        <f>'[1]Master Data'!AD316/1000000</f>
        <v>0</v>
      </c>
      <c r="N314">
        <f>'[1]Master Data'!AE316/1000000</f>
        <v>0</v>
      </c>
      <c r="O314">
        <f>'[1]Master Data'!AF316/100</f>
        <v>0</v>
      </c>
      <c r="P314">
        <f>'[1]Master Data'!AG316/100</f>
        <v>0</v>
      </c>
      <c r="Q314">
        <f>'[1]Master Data'!AH316/100</f>
        <v>0</v>
      </c>
      <c r="R314">
        <f>'[1]Master Data'!AI316/1000000</f>
        <v>0</v>
      </c>
      <c r="S314">
        <f>'[1]Master Data'!AK316/1000000</f>
        <v>0</v>
      </c>
      <c r="T314">
        <f>'[1]Master Data'!AL316/100</f>
        <v>0</v>
      </c>
      <c r="U314">
        <f>'[1]Master Data'!AM316/1000000</f>
        <v>0</v>
      </c>
    </row>
    <row r="315" spans="1:21" x14ac:dyDescent="0.55000000000000004">
      <c r="A315" s="41" t="s">
        <v>1414</v>
      </c>
      <c r="B315" s="41">
        <v>0</v>
      </c>
      <c r="C315">
        <f>'[1]Master Data'!S317/100</f>
        <v>0</v>
      </c>
      <c r="D315">
        <f>'[1]Master Data'!T317/1000000</f>
        <v>0</v>
      </c>
      <c r="E315">
        <f>'[1]Master Data'!U317/1000000</f>
        <v>0</v>
      </c>
      <c r="F315">
        <f>'[1]Master Data'!V317/100</f>
        <v>0</v>
      </c>
      <c r="G315">
        <f>'[1]Master Data'!W317/100</f>
        <v>0</v>
      </c>
      <c r="H315">
        <f>'[1]Master Data'!X317/100</f>
        <v>0</v>
      </c>
      <c r="I315">
        <f>'[1]Master Data'!Y317/100</f>
        <v>0</v>
      </c>
      <c r="J315">
        <f>'[1]Master Data'!Z317/100</f>
        <v>0</v>
      </c>
      <c r="K315">
        <f>'[1]Master Data'!AB317/100</f>
        <v>0</v>
      </c>
      <c r="L315">
        <f>'[1]Master Data'!AC317/1000000</f>
        <v>0</v>
      </c>
      <c r="M315">
        <f>'[1]Master Data'!AD317/1000000</f>
        <v>0</v>
      </c>
      <c r="N315">
        <f>'[1]Master Data'!AE317/1000000</f>
        <v>0</v>
      </c>
      <c r="O315">
        <f>'[1]Master Data'!AF317/100</f>
        <v>0</v>
      </c>
      <c r="P315">
        <f>'[1]Master Data'!AG317/100</f>
        <v>0</v>
      </c>
      <c r="Q315">
        <f>'[1]Master Data'!AH317/100</f>
        <v>0</v>
      </c>
      <c r="R315">
        <f>'[1]Master Data'!AI317/1000000</f>
        <v>0</v>
      </c>
      <c r="S315">
        <f>'[1]Master Data'!AK317/1000000</f>
        <v>0</v>
      </c>
      <c r="T315">
        <f>'[1]Master Data'!AL317/100</f>
        <v>0</v>
      </c>
      <c r="U315">
        <f>'[1]Master Data'!AM317/1000000</f>
        <v>0</v>
      </c>
    </row>
    <row r="316" spans="1:21" x14ac:dyDescent="0.55000000000000004">
      <c r="A316" s="41" t="s">
        <v>1415</v>
      </c>
      <c r="B316" s="41">
        <v>0</v>
      </c>
      <c r="C316">
        <f>'[1]Master Data'!S318/100</f>
        <v>0</v>
      </c>
      <c r="D316">
        <f>'[1]Master Data'!T318/1000000</f>
        <v>0</v>
      </c>
      <c r="E316">
        <f>'[1]Master Data'!U318/1000000</f>
        <v>0</v>
      </c>
      <c r="F316">
        <f>'[1]Master Data'!V318/100</f>
        <v>0</v>
      </c>
      <c r="G316">
        <f>'[1]Master Data'!W318/100</f>
        <v>0</v>
      </c>
      <c r="H316">
        <f>'[1]Master Data'!X318/100</f>
        <v>0</v>
      </c>
      <c r="I316">
        <f>'[1]Master Data'!Y318/100</f>
        <v>0</v>
      </c>
      <c r="J316">
        <f>'[1]Master Data'!Z318/100</f>
        <v>0</v>
      </c>
      <c r="K316">
        <f>'[1]Master Data'!AB318/100</f>
        <v>0</v>
      </c>
      <c r="L316">
        <f>'[1]Master Data'!AC318/1000000</f>
        <v>0</v>
      </c>
      <c r="M316">
        <f>'[1]Master Data'!AD318/1000000</f>
        <v>0</v>
      </c>
      <c r="N316">
        <f>'[1]Master Data'!AE318/1000000</f>
        <v>0</v>
      </c>
      <c r="O316">
        <f>'[1]Master Data'!AF318/100</f>
        <v>0</v>
      </c>
      <c r="P316">
        <f>'[1]Master Data'!AG318/100</f>
        <v>0</v>
      </c>
      <c r="Q316">
        <f>'[1]Master Data'!AH318/100</f>
        <v>0</v>
      </c>
      <c r="R316">
        <f>'[1]Master Data'!AI318/1000000</f>
        <v>0</v>
      </c>
      <c r="S316">
        <f>'[1]Master Data'!AK318/1000000</f>
        <v>0</v>
      </c>
      <c r="T316">
        <f>'[1]Master Data'!AL318/100</f>
        <v>0</v>
      </c>
      <c r="U316">
        <f>'[1]Master Data'!AM318/1000000</f>
        <v>0</v>
      </c>
    </row>
    <row r="317" spans="1:21" x14ac:dyDescent="0.55000000000000004">
      <c r="A317" s="41" t="s">
        <v>1416</v>
      </c>
      <c r="B317" s="41">
        <v>0</v>
      </c>
      <c r="C317">
        <f>'[1]Master Data'!S319/100</f>
        <v>0</v>
      </c>
      <c r="D317">
        <f>'[1]Master Data'!T319/1000000</f>
        <v>0</v>
      </c>
      <c r="E317">
        <f>'[1]Master Data'!U319/1000000</f>
        <v>0</v>
      </c>
      <c r="F317">
        <f>'[1]Master Data'!V319/100</f>
        <v>0</v>
      </c>
      <c r="G317">
        <f>'[1]Master Data'!W319/100</f>
        <v>0</v>
      </c>
      <c r="H317">
        <f>'[1]Master Data'!X319/100</f>
        <v>0</v>
      </c>
      <c r="I317">
        <f>'[1]Master Data'!Y319/100</f>
        <v>0</v>
      </c>
      <c r="J317">
        <f>'[1]Master Data'!Z319/100</f>
        <v>0</v>
      </c>
      <c r="K317">
        <f>'[1]Master Data'!AB319/100</f>
        <v>0</v>
      </c>
      <c r="L317">
        <f>'[1]Master Data'!AC319/1000000</f>
        <v>0</v>
      </c>
      <c r="M317">
        <f>'[1]Master Data'!AD319/1000000</f>
        <v>0</v>
      </c>
      <c r="N317">
        <f>'[1]Master Data'!AE319/1000000</f>
        <v>0</v>
      </c>
      <c r="O317">
        <f>'[1]Master Data'!AF319/100</f>
        <v>0</v>
      </c>
      <c r="P317">
        <f>'[1]Master Data'!AG319/100</f>
        <v>0</v>
      </c>
      <c r="Q317">
        <f>'[1]Master Data'!AH319/100</f>
        <v>0</v>
      </c>
      <c r="R317">
        <f>'[1]Master Data'!AI319/1000000</f>
        <v>0</v>
      </c>
      <c r="S317">
        <f>'[1]Master Data'!AK319/1000000</f>
        <v>0</v>
      </c>
      <c r="T317">
        <f>'[1]Master Data'!AL319/100</f>
        <v>0</v>
      </c>
      <c r="U317">
        <f>'[1]Master Data'!AM319/1000000</f>
        <v>0</v>
      </c>
    </row>
    <row r="318" spans="1:21" x14ac:dyDescent="0.55000000000000004">
      <c r="A318" s="41" t="s">
        <v>1417</v>
      </c>
      <c r="B318" s="41">
        <v>0</v>
      </c>
      <c r="C318">
        <f>'[1]Master Data'!S320/100</f>
        <v>0</v>
      </c>
      <c r="D318">
        <f>'[1]Master Data'!T320/1000000</f>
        <v>0</v>
      </c>
      <c r="E318">
        <f>'[1]Master Data'!U320/1000000</f>
        <v>0</v>
      </c>
      <c r="F318">
        <f>'[1]Master Data'!V320/100</f>
        <v>0</v>
      </c>
      <c r="G318">
        <f>'[1]Master Data'!W320/100</f>
        <v>0</v>
      </c>
      <c r="H318">
        <f>'[1]Master Data'!X320/100</f>
        <v>0</v>
      </c>
      <c r="I318">
        <f>'[1]Master Data'!Y320/100</f>
        <v>0</v>
      </c>
      <c r="J318">
        <f>'[1]Master Data'!Z320/100</f>
        <v>0</v>
      </c>
      <c r="K318">
        <f>'[1]Master Data'!AB320/100</f>
        <v>0</v>
      </c>
      <c r="L318">
        <f>'[1]Master Data'!AC320/1000000</f>
        <v>0</v>
      </c>
      <c r="M318">
        <f>'[1]Master Data'!AD320/1000000</f>
        <v>0</v>
      </c>
      <c r="N318">
        <f>'[1]Master Data'!AE320/1000000</f>
        <v>0</v>
      </c>
      <c r="O318">
        <f>'[1]Master Data'!AF320/100</f>
        <v>0</v>
      </c>
      <c r="P318">
        <f>'[1]Master Data'!AG320/100</f>
        <v>0</v>
      </c>
      <c r="Q318">
        <f>'[1]Master Data'!AH320/100</f>
        <v>0</v>
      </c>
      <c r="R318">
        <f>'[1]Master Data'!AI320/1000000</f>
        <v>0</v>
      </c>
      <c r="S318">
        <f>'[1]Master Data'!AK320/1000000</f>
        <v>0</v>
      </c>
      <c r="T318">
        <f>'[1]Master Data'!AL320/100</f>
        <v>0</v>
      </c>
      <c r="U318">
        <f>'[1]Master Data'!AM320/1000000</f>
        <v>0</v>
      </c>
    </row>
    <row r="319" spans="1:21" x14ac:dyDescent="0.55000000000000004">
      <c r="A319" s="41" t="s">
        <v>1418</v>
      </c>
      <c r="B319" s="41">
        <v>0</v>
      </c>
      <c r="C319">
        <f>'[1]Master Data'!S321/100</f>
        <v>0</v>
      </c>
      <c r="D319">
        <f>'[1]Master Data'!T321/1000000</f>
        <v>0</v>
      </c>
      <c r="E319">
        <f>'[1]Master Data'!U321/1000000</f>
        <v>0</v>
      </c>
      <c r="F319">
        <f>'[1]Master Data'!V321/100</f>
        <v>0</v>
      </c>
      <c r="G319">
        <f>'[1]Master Data'!W321/100</f>
        <v>0</v>
      </c>
      <c r="H319">
        <f>'[1]Master Data'!X321/100</f>
        <v>0</v>
      </c>
      <c r="I319">
        <f>'[1]Master Data'!Y321/100</f>
        <v>0</v>
      </c>
      <c r="J319">
        <f>'[1]Master Data'!Z321/100</f>
        <v>0</v>
      </c>
      <c r="K319">
        <f>'[1]Master Data'!AB321/100</f>
        <v>0</v>
      </c>
      <c r="L319">
        <f>'[1]Master Data'!AC321/1000000</f>
        <v>0</v>
      </c>
      <c r="M319">
        <f>'[1]Master Data'!AD321/1000000</f>
        <v>0</v>
      </c>
      <c r="N319">
        <f>'[1]Master Data'!AE321/1000000</f>
        <v>0</v>
      </c>
      <c r="O319">
        <f>'[1]Master Data'!AF321/100</f>
        <v>0</v>
      </c>
      <c r="P319">
        <f>'[1]Master Data'!AG321/100</f>
        <v>0</v>
      </c>
      <c r="Q319">
        <f>'[1]Master Data'!AH321/100</f>
        <v>0</v>
      </c>
      <c r="R319">
        <f>'[1]Master Data'!AI321/1000000</f>
        <v>0</v>
      </c>
      <c r="S319">
        <f>'[1]Master Data'!AK321/1000000</f>
        <v>0</v>
      </c>
      <c r="T319">
        <f>'[1]Master Data'!AL321/100</f>
        <v>0</v>
      </c>
      <c r="U319">
        <f>'[1]Master Data'!AM321/1000000</f>
        <v>0</v>
      </c>
    </row>
    <row r="320" spans="1:21" x14ac:dyDescent="0.55000000000000004">
      <c r="A320" s="41" t="s">
        <v>1419</v>
      </c>
      <c r="B320" s="41">
        <v>0</v>
      </c>
      <c r="C320">
        <f>'[1]Master Data'!S322/100</f>
        <v>0</v>
      </c>
      <c r="D320">
        <f>'[1]Master Data'!T322/1000000</f>
        <v>0</v>
      </c>
      <c r="E320">
        <f>'[1]Master Data'!U322/1000000</f>
        <v>0</v>
      </c>
      <c r="F320">
        <f>'[1]Master Data'!V322/100</f>
        <v>0</v>
      </c>
      <c r="G320">
        <f>'[1]Master Data'!W322/100</f>
        <v>0</v>
      </c>
      <c r="H320">
        <f>'[1]Master Data'!X322/100</f>
        <v>0</v>
      </c>
      <c r="I320">
        <f>'[1]Master Data'!Y322/100</f>
        <v>0</v>
      </c>
      <c r="J320">
        <f>'[1]Master Data'!Z322/100</f>
        <v>0</v>
      </c>
      <c r="K320">
        <f>'[1]Master Data'!AB322/100</f>
        <v>0</v>
      </c>
      <c r="L320">
        <f>'[1]Master Data'!AC322/1000000</f>
        <v>0</v>
      </c>
      <c r="M320">
        <f>'[1]Master Data'!AD322/1000000</f>
        <v>0</v>
      </c>
      <c r="N320">
        <f>'[1]Master Data'!AE322/1000000</f>
        <v>0</v>
      </c>
      <c r="O320">
        <f>'[1]Master Data'!AF322/100</f>
        <v>0</v>
      </c>
      <c r="P320">
        <f>'[1]Master Data'!AG322/100</f>
        <v>0</v>
      </c>
      <c r="Q320">
        <f>'[1]Master Data'!AH322/100</f>
        <v>0</v>
      </c>
      <c r="R320">
        <f>'[1]Master Data'!AI322/1000000</f>
        <v>0</v>
      </c>
      <c r="S320">
        <f>'[1]Master Data'!AK322/1000000</f>
        <v>0</v>
      </c>
      <c r="T320">
        <f>'[1]Master Data'!AL322/100</f>
        <v>0</v>
      </c>
      <c r="U320">
        <f>'[1]Master Data'!AM322/1000000</f>
        <v>0</v>
      </c>
    </row>
    <row r="321" spans="1:21" x14ac:dyDescent="0.55000000000000004">
      <c r="A321" s="41" t="s">
        <v>1420</v>
      </c>
      <c r="B321" s="41">
        <v>0</v>
      </c>
      <c r="C321">
        <f>'[1]Master Data'!S323/100</f>
        <v>0</v>
      </c>
      <c r="D321">
        <f>'[1]Master Data'!T323/1000000</f>
        <v>0</v>
      </c>
      <c r="E321">
        <f>'[1]Master Data'!U323/1000000</f>
        <v>0</v>
      </c>
      <c r="F321">
        <f>'[1]Master Data'!V323/100</f>
        <v>0</v>
      </c>
      <c r="G321">
        <f>'[1]Master Data'!W323/100</f>
        <v>0</v>
      </c>
      <c r="H321">
        <f>'[1]Master Data'!X323/100</f>
        <v>0</v>
      </c>
      <c r="I321">
        <f>'[1]Master Data'!Y323/100</f>
        <v>0</v>
      </c>
      <c r="J321">
        <f>'[1]Master Data'!Z323/100</f>
        <v>0</v>
      </c>
      <c r="K321">
        <f>'[1]Master Data'!AB323/100</f>
        <v>0</v>
      </c>
      <c r="L321">
        <f>'[1]Master Data'!AC323/1000000</f>
        <v>0</v>
      </c>
      <c r="M321">
        <f>'[1]Master Data'!AD323/1000000</f>
        <v>0</v>
      </c>
      <c r="N321">
        <f>'[1]Master Data'!AE323/1000000</f>
        <v>0</v>
      </c>
      <c r="O321">
        <f>'[1]Master Data'!AF323/100</f>
        <v>0</v>
      </c>
      <c r="P321">
        <f>'[1]Master Data'!AG323/100</f>
        <v>0</v>
      </c>
      <c r="Q321">
        <f>'[1]Master Data'!AH323/100</f>
        <v>0</v>
      </c>
      <c r="R321">
        <f>'[1]Master Data'!AI323/1000000</f>
        <v>0</v>
      </c>
      <c r="S321">
        <f>'[1]Master Data'!AK323/1000000</f>
        <v>0</v>
      </c>
      <c r="T321">
        <f>'[1]Master Data'!AL323/100</f>
        <v>0</v>
      </c>
      <c r="U321">
        <f>'[1]Master Data'!AM323/1000000</f>
        <v>0</v>
      </c>
    </row>
    <row r="322" spans="1:21" x14ac:dyDescent="0.55000000000000004">
      <c r="A322" s="41" t="s">
        <v>1421</v>
      </c>
      <c r="B322" s="41">
        <v>0</v>
      </c>
      <c r="C322">
        <f>'[1]Master Data'!S324/100</f>
        <v>0</v>
      </c>
      <c r="D322">
        <f>'[1]Master Data'!T324/1000000</f>
        <v>0</v>
      </c>
      <c r="E322">
        <f>'[1]Master Data'!U324/1000000</f>
        <v>0</v>
      </c>
      <c r="F322">
        <f>'[1]Master Data'!V324/100</f>
        <v>0</v>
      </c>
      <c r="G322">
        <f>'[1]Master Data'!W324/100</f>
        <v>0</v>
      </c>
      <c r="H322">
        <f>'[1]Master Data'!X324/100</f>
        <v>0</v>
      </c>
      <c r="I322">
        <f>'[1]Master Data'!Y324/100</f>
        <v>0</v>
      </c>
      <c r="J322">
        <f>'[1]Master Data'!Z324/100</f>
        <v>0</v>
      </c>
      <c r="K322">
        <f>'[1]Master Data'!AB324/100</f>
        <v>0</v>
      </c>
      <c r="L322">
        <f>'[1]Master Data'!AC324/1000000</f>
        <v>0</v>
      </c>
      <c r="M322">
        <f>'[1]Master Data'!AD324/1000000</f>
        <v>0</v>
      </c>
      <c r="N322">
        <f>'[1]Master Data'!AE324/1000000</f>
        <v>0</v>
      </c>
      <c r="O322">
        <f>'[1]Master Data'!AF324/100</f>
        <v>0</v>
      </c>
      <c r="P322">
        <f>'[1]Master Data'!AG324/100</f>
        <v>0</v>
      </c>
      <c r="Q322">
        <f>'[1]Master Data'!AH324/100</f>
        <v>0</v>
      </c>
      <c r="R322">
        <f>'[1]Master Data'!AI324/1000000</f>
        <v>0</v>
      </c>
      <c r="S322">
        <f>'[1]Master Data'!AK324/1000000</f>
        <v>0</v>
      </c>
      <c r="T322">
        <f>'[1]Master Data'!AL324/100</f>
        <v>0</v>
      </c>
      <c r="U322">
        <f>'[1]Master Data'!AM324/1000000</f>
        <v>0</v>
      </c>
    </row>
    <row r="323" spans="1:21" x14ac:dyDescent="0.55000000000000004">
      <c r="A323" s="41" t="s">
        <v>1422</v>
      </c>
      <c r="B323" s="41">
        <v>0</v>
      </c>
      <c r="C323">
        <f>'[1]Master Data'!S325/100</f>
        <v>0</v>
      </c>
      <c r="D323">
        <f>'[1]Master Data'!T325/1000000</f>
        <v>0</v>
      </c>
      <c r="E323">
        <f>'[1]Master Data'!U325/1000000</f>
        <v>0</v>
      </c>
      <c r="F323">
        <f>'[1]Master Data'!V325/100</f>
        <v>0</v>
      </c>
      <c r="G323">
        <f>'[1]Master Data'!W325/100</f>
        <v>0</v>
      </c>
      <c r="H323">
        <f>'[1]Master Data'!X325/100</f>
        <v>0</v>
      </c>
      <c r="I323">
        <f>'[1]Master Data'!Y325/100</f>
        <v>0</v>
      </c>
      <c r="J323">
        <f>'[1]Master Data'!Z325/100</f>
        <v>0</v>
      </c>
      <c r="K323">
        <f>'[1]Master Data'!AB325/100</f>
        <v>0</v>
      </c>
      <c r="L323">
        <f>'[1]Master Data'!AC325/1000000</f>
        <v>0</v>
      </c>
      <c r="M323">
        <f>'[1]Master Data'!AD325/1000000</f>
        <v>0</v>
      </c>
      <c r="N323">
        <f>'[1]Master Data'!AE325/1000000</f>
        <v>0</v>
      </c>
      <c r="O323">
        <f>'[1]Master Data'!AF325/100</f>
        <v>0</v>
      </c>
      <c r="P323">
        <f>'[1]Master Data'!AG325/100</f>
        <v>0</v>
      </c>
      <c r="Q323">
        <f>'[1]Master Data'!AH325/100</f>
        <v>0</v>
      </c>
      <c r="R323">
        <f>'[1]Master Data'!AI325/1000000</f>
        <v>0</v>
      </c>
      <c r="S323">
        <f>'[1]Master Data'!AK325/1000000</f>
        <v>0</v>
      </c>
      <c r="T323">
        <f>'[1]Master Data'!AL325/100</f>
        <v>0</v>
      </c>
      <c r="U323">
        <f>'[1]Master Data'!AM325/1000000</f>
        <v>0</v>
      </c>
    </row>
    <row r="324" spans="1:21" x14ac:dyDescent="0.55000000000000004">
      <c r="A324" s="41" t="s">
        <v>1423</v>
      </c>
      <c r="B324" s="41">
        <v>7.0999999999999995E-3</v>
      </c>
      <c r="C324">
        <f>'[1]Master Data'!S326/100</f>
        <v>1.8E-3</v>
      </c>
      <c r="D324">
        <f>'[1]Master Data'!T326/1000000</f>
        <v>0</v>
      </c>
      <c r="E324">
        <f>'[1]Master Data'!U326/1000000</f>
        <v>0</v>
      </c>
      <c r="F324">
        <f>'[1]Master Data'!V326/100</f>
        <v>0</v>
      </c>
      <c r="G324">
        <f>'[1]Master Data'!W326/100</f>
        <v>0</v>
      </c>
      <c r="H324">
        <f>'[1]Master Data'!X326/100</f>
        <v>0</v>
      </c>
      <c r="I324">
        <f>'[1]Master Data'!Y326/100</f>
        <v>0</v>
      </c>
      <c r="J324">
        <f>'[1]Master Data'!Z326/100</f>
        <v>0</v>
      </c>
      <c r="K324">
        <f>'[1]Master Data'!AB326/100</f>
        <v>1.0999999999999999E-4</v>
      </c>
      <c r="L324">
        <f>'[1]Master Data'!AC326/1000000</f>
        <v>2.3000000000000002E-7</v>
      </c>
      <c r="M324">
        <f>'[1]Master Data'!AD326/1000000</f>
        <v>2.6E-7</v>
      </c>
      <c r="N324">
        <f>'[1]Master Data'!AE326/1000000</f>
        <v>0</v>
      </c>
      <c r="O324">
        <f>'[1]Master Data'!AF326/100</f>
        <v>0</v>
      </c>
      <c r="P324">
        <f>'[1]Master Data'!AG326/100</f>
        <v>0</v>
      </c>
      <c r="Q324">
        <f>'[1]Master Data'!AH326/100</f>
        <v>0</v>
      </c>
      <c r="R324">
        <f>'[1]Master Data'!AI326/1000000</f>
        <v>0</v>
      </c>
      <c r="S324">
        <f>'[1]Master Data'!AK326/1000000</f>
        <v>0</v>
      </c>
      <c r="T324">
        <f>'[1]Master Data'!AL326/100</f>
        <v>0</v>
      </c>
      <c r="U324">
        <f>'[1]Master Data'!AM326/1000000</f>
        <v>0</v>
      </c>
    </row>
    <row r="325" spans="1:21" x14ac:dyDescent="0.55000000000000004">
      <c r="A325" s="41" t="s">
        <v>1424</v>
      </c>
      <c r="B325" s="41">
        <v>4.4299999999999999E-3</v>
      </c>
      <c r="C325">
        <f>'[1]Master Data'!S327/100</f>
        <v>1.9E-3</v>
      </c>
      <c r="D325">
        <f>'[1]Master Data'!T327/1000000</f>
        <v>1.09E-7</v>
      </c>
      <c r="E325">
        <f>'[1]Master Data'!U327/1000000</f>
        <v>0</v>
      </c>
      <c r="F325">
        <f>'[1]Master Data'!V327/100</f>
        <v>0</v>
      </c>
      <c r="G325">
        <f>'[1]Master Data'!W327/100</f>
        <v>0</v>
      </c>
      <c r="H325">
        <f>'[1]Master Data'!X327/100</f>
        <v>0</v>
      </c>
      <c r="I325">
        <f>'[1]Master Data'!Y327/100</f>
        <v>0</v>
      </c>
      <c r="J325">
        <f>'[1]Master Data'!Z327/100</f>
        <v>0</v>
      </c>
      <c r="K325">
        <f>'[1]Master Data'!AB327/100</f>
        <v>1.6000000000000001E-4</v>
      </c>
      <c r="L325">
        <f>'[1]Master Data'!AC327/1000000</f>
        <v>2.9899999999999996E-7</v>
      </c>
      <c r="M325">
        <f>'[1]Master Data'!AD327/1000000</f>
        <v>3.2500000000000001E-7</v>
      </c>
      <c r="N325">
        <f>'[1]Master Data'!AE327/1000000</f>
        <v>0</v>
      </c>
      <c r="O325">
        <f>'[1]Master Data'!AF327/100</f>
        <v>0</v>
      </c>
      <c r="P325">
        <f>'[1]Master Data'!AG327/100</f>
        <v>0</v>
      </c>
      <c r="Q325">
        <f>'[1]Master Data'!AH327/100</f>
        <v>0</v>
      </c>
      <c r="R325">
        <f>'[1]Master Data'!AI327/1000000</f>
        <v>0</v>
      </c>
      <c r="S325">
        <f>'[1]Master Data'!AK327/1000000</f>
        <v>0</v>
      </c>
      <c r="T325">
        <f>'[1]Master Data'!AL327/100</f>
        <v>0</v>
      </c>
      <c r="U325">
        <f>'[1]Master Data'!AM327/1000000</f>
        <v>0</v>
      </c>
    </row>
    <row r="326" spans="1:21" x14ac:dyDescent="0.55000000000000004">
      <c r="A326" s="41" t="s">
        <v>1425</v>
      </c>
      <c r="B326" s="41">
        <v>4.0400000000000002E-3</v>
      </c>
      <c r="C326">
        <f>'[1]Master Data'!S328/100</f>
        <v>1.91E-3</v>
      </c>
      <c r="D326">
        <f>'[1]Master Data'!T328/1000000</f>
        <v>9.3999999999999995E-8</v>
      </c>
      <c r="E326">
        <f>'[1]Master Data'!U328/1000000</f>
        <v>0</v>
      </c>
      <c r="F326">
        <f>'[1]Master Data'!V328/100</f>
        <v>0</v>
      </c>
      <c r="G326">
        <f>'[1]Master Data'!W328/100</f>
        <v>0</v>
      </c>
      <c r="H326">
        <f>'[1]Master Data'!X328/100</f>
        <v>0</v>
      </c>
      <c r="I326">
        <f>'[1]Master Data'!Y328/100</f>
        <v>0</v>
      </c>
      <c r="J326">
        <f>'[1]Master Data'!Z328/100</f>
        <v>0</v>
      </c>
      <c r="K326">
        <f>'[1]Master Data'!AB328/100</f>
        <v>1.4999999999999999E-4</v>
      </c>
      <c r="L326">
        <f>'[1]Master Data'!AC328/1000000</f>
        <v>3.89E-7</v>
      </c>
      <c r="M326">
        <f>'[1]Master Data'!AD328/1000000</f>
        <v>2.9999999999999999E-7</v>
      </c>
      <c r="N326">
        <f>'[1]Master Data'!AE328/1000000</f>
        <v>0</v>
      </c>
      <c r="O326">
        <f>'[1]Master Data'!AF328/100</f>
        <v>0</v>
      </c>
      <c r="P326">
        <f>'[1]Master Data'!AG328/100</f>
        <v>0</v>
      </c>
      <c r="Q326">
        <f>'[1]Master Data'!AH328/100</f>
        <v>0</v>
      </c>
      <c r="R326">
        <f>'[1]Master Data'!AI328/1000000</f>
        <v>0</v>
      </c>
      <c r="S326">
        <f>'[1]Master Data'!AK328/1000000</f>
        <v>0</v>
      </c>
      <c r="T326">
        <f>'[1]Master Data'!AL328/100</f>
        <v>0</v>
      </c>
      <c r="U326">
        <f>'[1]Master Data'!AM328/1000000</f>
        <v>0</v>
      </c>
    </row>
    <row r="327" spans="1:21" x14ac:dyDescent="0.55000000000000004">
      <c r="A327" s="41" t="s">
        <v>1426</v>
      </c>
      <c r="B327" s="41">
        <v>0</v>
      </c>
      <c r="C327">
        <f>'[1]Master Data'!S329/100</f>
        <v>0</v>
      </c>
      <c r="D327">
        <f>'[1]Master Data'!T329/1000000</f>
        <v>0</v>
      </c>
      <c r="E327">
        <f>'[1]Master Data'!U329/1000000</f>
        <v>0</v>
      </c>
      <c r="F327">
        <f>'[1]Master Data'!V329/100</f>
        <v>0</v>
      </c>
      <c r="G327">
        <f>'[1]Master Data'!W329/100</f>
        <v>0</v>
      </c>
      <c r="H327">
        <f>'[1]Master Data'!X329/100</f>
        <v>0</v>
      </c>
      <c r="I327">
        <f>'[1]Master Data'!Y329/100</f>
        <v>0</v>
      </c>
      <c r="J327">
        <f>'[1]Master Data'!Z329/100</f>
        <v>0</v>
      </c>
      <c r="K327">
        <f>'[1]Master Data'!AB329/100</f>
        <v>0</v>
      </c>
      <c r="L327">
        <f>'[1]Master Data'!AC329/1000000</f>
        <v>0</v>
      </c>
      <c r="M327">
        <f>'[1]Master Data'!AD329/1000000</f>
        <v>0</v>
      </c>
      <c r="N327">
        <f>'[1]Master Data'!AE329/1000000</f>
        <v>0</v>
      </c>
      <c r="O327">
        <f>'[1]Master Data'!AF329/100</f>
        <v>0</v>
      </c>
      <c r="P327">
        <f>'[1]Master Data'!AG329/100</f>
        <v>0</v>
      </c>
      <c r="Q327">
        <f>'[1]Master Data'!AH329/100</f>
        <v>0</v>
      </c>
      <c r="R327">
        <f>'[1]Master Data'!AI329/1000000</f>
        <v>0</v>
      </c>
      <c r="S327">
        <f>'[1]Master Data'!AK329/1000000</f>
        <v>0</v>
      </c>
      <c r="T327">
        <f>'[1]Master Data'!AL329/100</f>
        <v>0</v>
      </c>
      <c r="U327">
        <f>'[1]Master Data'!AM329/1000000</f>
        <v>0</v>
      </c>
    </row>
    <row r="328" spans="1:21" x14ac:dyDescent="0.55000000000000004">
      <c r="A328" s="41" t="s">
        <v>1427</v>
      </c>
      <c r="B328" s="41">
        <v>5.5800000000000008E-3</v>
      </c>
      <c r="C328">
        <f>'[1]Master Data'!S330/100</f>
        <v>3.3900000000000002E-3</v>
      </c>
      <c r="D328">
        <f>'[1]Master Data'!T330/1000000</f>
        <v>1.4000000000000001E-7</v>
      </c>
      <c r="E328">
        <f>'[1]Master Data'!U330/1000000</f>
        <v>0</v>
      </c>
      <c r="F328">
        <f>'[1]Master Data'!V330/100</f>
        <v>0</v>
      </c>
      <c r="G328">
        <f>'[1]Master Data'!W330/100</f>
        <v>0</v>
      </c>
      <c r="H328">
        <f>'[1]Master Data'!X330/100</f>
        <v>0</v>
      </c>
      <c r="I328">
        <f>'[1]Master Data'!Y330/100</f>
        <v>0</v>
      </c>
      <c r="J328">
        <f>'[1]Master Data'!Z330/100</f>
        <v>0</v>
      </c>
      <c r="K328">
        <f>'[1]Master Data'!AB330/100</f>
        <v>1.8999999999999998E-4</v>
      </c>
      <c r="L328">
        <f>'[1]Master Data'!AC330/1000000</f>
        <v>3.0199999999999998E-7</v>
      </c>
      <c r="M328">
        <f>'[1]Master Data'!AD330/1000000</f>
        <v>2.8799999999999998E-7</v>
      </c>
      <c r="N328">
        <f>'[1]Master Data'!AE330/1000000</f>
        <v>0</v>
      </c>
      <c r="O328">
        <f>'[1]Master Data'!AF330/100</f>
        <v>0</v>
      </c>
      <c r="P328">
        <f>'[1]Master Data'!AG330/100</f>
        <v>0</v>
      </c>
      <c r="Q328">
        <f>'[1]Master Data'!AH330/100</f>
        <v>0</v>
      </c>
      <c r="R328">
        <f>'[1]Master Data'!AI330/1000000</f>
        <v>0</v>
      </c>
      <c r="S328">
        <f>'[1]Master Data'!AK330/1000000</f>
        <v>0</v>
      </c>
      <c r="T328">
        <f>'[1]Master Data'!AL330/100</f>
        <v>0</v>
      </c>
      <c r="U328">
        <f>'[1]Master Data'!AM330/1000000</f>
        <v>0</v>
      </c>
    </row>
    <row r="329" spans="1:21" x14ac:dyDescent="0.55000000000000004">
      <c r="A329" s="41" t="s">
        <v>1428</v>
      </c>
      <c r="B329" s="41">
        <v>0</v>
      </c>
      <c r="C329">
        <f>'[1]Master Data'!S331/100</f>
        <v>0</v>
      </c>
      <c r="D329">
        <f>'[1]Master Data'!T331/1000000</f>
        <v>0</v>
      </c>
      <c r="E329">
        <f>'[1]Master Data'!U331/1000000</f>
        <v>0</v>
      </c>
      <c r="F329">
        <f>'[1]Master Data'!V331/100</f>
        <v>0</v>
      </c>
      <c r="G329">
        <f>'[1]Master Data'!W331/100</f>
        <v>0</v>
      </c>
      <c r="H329">
        <f>'[1]Master Data'!X331/100</f>
        <v>0</v>
      </c>
      <c r="I329">
        <f>'[1]Master Data'!Y331/100</f>
        <v>0</v>
      </c>
      <c r="J329">
        <f>'[1]Master Data'!Z331/100</f>
        <v>0</v>
      </c>
      <c r="K329">
        <f>'[1]Master Data'!AB331/100</f>
        <v>0</v>
      </c>
      <c r="L329">
        <f>'[1]Master Data'!AC331/1000000</f>
        <v>0</v>
      </c>
      <c r="M329">
        <f>'[1]Master Data'!AD331/1000000</f>
        <v>0</v>
      </c>
      <c r="N329">
        <f>'[1]Master Data'!AE331/1000000</f>
        <v>0</v>
      </c>
      <c r="O329">
        <f>'[1]Master Data'!AF331/100</f>
        <v>0</v>
      </c>
      <c r="P329">
        <f>'[1]Master Data'!AG331/100</f>
        <v>0</v>
      </c>
      <c r="Q329">
        <f>'[1]Master Data'!AH331/100</f>
        <v>0</v>
      </c>
      <c r="R329">
        <f>'[1]Master Data'!AI331/1000000</f>
        <v>0</v>
      </c>
      <c r="S329">
        <f>'[1]Master Data'!AK331/1000000</f>
        <v>0</v>
      </c>
      <c r="T329">
        <f>'[1]Master Data'!AL331/100</f>
        <v>0</v>
      </c>
      <c r="U329">
        <f>'[1]Master Data'!AM331/1000000</f>
        <v>0</v>
      </c>
    </row>
    <row r="330" spans="1:21" x14ac:dyDescent="0.55000000000000004">
      <c r="A330" s="41" t="s">
        <v>1429</v>
      </c>
      <c r="B330" s="41">
        <v>0</v>
      </c>
      <c r="C330">
        <f>'[1]Master Data'!S332/100</f>
        <v>0</v>
      </c>
      <c r="D330">
        <f>'[1]Master Data'!T332/1000000</f>
        <v>0</v>
      </c>
      <c r="E330">
        <f>'[1]Master Data'!U332/1000000</f>
        <v>0</v>
      </c>
      <c r="F330">
        <f>'[1]Master Data'!V332/100</f>
        <v>0</v>
      </c>
      <c r="G330">
        <f>'[1]Master Data'!W332/100</f>
        <v>0</v>
      </c>
      <c r="H330">
        <f>'[1]Master Data'!X332/100</f>
        <v>0</v>
      </c>
      <c r="I330">
        <f>'[1]Master Data'!Y332/100</f>
        <v>0</v>
      </c>
      <c r="J330">
        <f>'[1]Master Data'!Z332/100</f>
        <v>0</v>
      </c>
      <c r="K330">
        <f>'[1]Master Data'!AB332/100</f>
        <v>0</v>
      </c>
      <c r="L330">
        <f>'[1]Master Data'!AC332/1000000</f>
        <v>0</v>
      </c>
      <c r="M330">
        <f>'[1]Master Data'!AD332/1000000</f>
        <v>0</v>
      </c>
      <c r="N330">
        <f>'[1]Master Data'!AE332/1000000</f>
        <v>0</v>
      </c>
      <c r="O330">
        <f>'[1]Master Data'!AF332/100</f>
        <v>0</v>
      </c>
      <c r="P330">
        <f>'[1]Master Data'!AG332/100</f>
        <v>0</v>
      </c>
      <c r="Q330">
        <f>'[1]Master Data'!AH332/100</f>
        <v>0</v>
      </c>
      <c r="R330">
        <f>'[1]Master Data'!AI332/1000000</f>
        <v>0</v>
      </c>
      <c r="S330">
        <f>'[1]Master Data'!AK332/1000000</f>
        <v>0</v>
      </c>
      <c r="T330">
        <f>'[1]Master Data'!AL332/100</f>
        <v>0</v>
      </c>
      <c r="U330">
        <f>'[1]Master Data'!AM332/1000000</f>
        <v>0</v>
      </c>
    </row>
    <row r="331" spans="1:21" x14ac:dyDescent="0.55000000000000004">
      <c r="A331" s="41" t="s">
        <v>1430</v>
      </c>
      <c r="B331" s="41">
        <v>0</v>
      </c>
      <c r="C331">
        <f>'[1]Master Data'!S333/100</f>
        <v>0</v>
      </c>
      <c r="D331">
        <f>'[1]Master Data'!T333/1000000</f>
        <v>0</v>
      </c>
      <c r="E331">
        <f>'[1]Master Data'!U333/1000000</f>
        <v>0</v>
      </c>
      <c r="F331">
        <f>'[1]Master Data'!V333/100</f>
        <v>0</v>
      </c>
      <c r="G331">
        <f>'[1]Master Data'!W333/100</f>
        <v>0</v>
      </c>
      <c r="H331">
        <f>'[1]Master Data'!X333/100</f>
        <v>0</v>
      </c>
      <c r="I331">
        <f>'[1]Master Data'!Y333/100</f>
        <v>0</v>
      </c>
      <c r="J331">
        <f>'[1]Master Data'!Z333/100</f>
        <v>0</v>
      </c>
      <c r="K331">
        <f>'[1]Master Data'!AB333/100</f>
        <v>0</v>
      </c>
      <c r="L331">
        <f>'[1]Master Data'!AC333/1000000</f>
        <v>0</v>
      </c>
      <c r="M331">
        <f>'[1]Master Data'!AD333/1000000</f>
        <v>0</v>
      </c>
      <c r="N331">
        <f>'[1]Master Data'!AE333/1000000</f>
        <v>0</v>
      </c>
      <c r="O331">
        <f>'[1]Master Data'!AF333/100</f>
        <v>0</v>
      </c>
      <c r="P331">
        <f>'[1]Master Data'!AG333/100</f>
        <v>0</v>
      </c>
      <c r="Q331">
        <f>'[1]Master Data'!AH333/100</f>
        <v>0</v>
      </c>
      <c r="R331">
        <f>'[1]Master Data'!AI333/1000000</f>
        <v>0</v>
      </c>
      <c r="S331">
        <f>'[1]Master Data'!AK333/1000000</f>
        <v>0</v>
      </c>
      <c r="T331">
        <f>'[1]Master Data'!AL333/100</f>
        <v>0</v>
      </c>
      <c r="U331">
        <f>'[1]Master Data'!AM333/1000000</f>
        <v>0</v>
      </c>
    </row>
    <row r="332" spans="1:21" x14ac:dyDescent="0.55000000000000004">
      <c r="A332" s="41" t="s">
        <v>1431</v>
      </c>
      <c r="B332" s="41">
        <v>0</v>
      </c>
      <c r="C332">
        <f>'[1]Master Data'!S334/100</f>
        <v>0</v>
      </c>
      <c r="D332">
        <f>'[1]Master Data'!T334/1000000</f>
        <v>0</v>
      </c>
      <c r="E332">
        <f>'[1]Master Data'!U334/1000000</f>
        <v>0</v>
      </c>
      <c r="F332">
        <f>'[1]Master Data'!V334/100</f>
        <v>0</v>
      </c>
      <c r="G332">
        <f>'[1]Master Data'!W334/100</f>
        <v>0</v>
      </c>
      <c r="H332">
        <f>'[1]Master Data'!X334/100</f>
        <v>0</v>
      </c>
      <c r="I332">
        <f>'[1]Master Data'!Y334/100</f>
        <v>0</v>
      </c>
      <c r="J332">
        <f>'[1]Master Data'!Z334/100</f>
        <v>0</v>
      </c>
      <c r="K332">
        <f>'[1]Master Data'!AB334/100</f>
        <v>0</v>
      </c>
      <c r="L332">
        <f>'[1]Master Data'!AC334/1000000</f>
        <v>0</v>
      </c>
      <c r="M332">
        <f>'[1]Master Data'!AD334/1000000</f>
        <v>0</v>
      </c>
      <c r="N332">
        <f>'[1]Master Data'!AE334/1000000</f>
        <v>0</v>
      </c>
      <c r="O332">
        <f>'[1]Master Data'!AF334/100</f>
        <v>0</v>
      </c>
      <c r="P332">
        <f>'[1]Master Data'!AG334/100</f>
        <v>0</v>
      </c>
      <c r="Q332">
        <f>'[1]Master Data'!AH334/100</f>
        <v>0</v>
      </c>
      <c r="R332">
        <f>'[1]Master Data'!AI334/1000000</f>
        <v>0</v>
      </c>
      <c r="S332">
        <f>'[1]Master Data'!AK334/1000000</f>
        <v>0</v>
      </c>
      <c r="T332">
        <f>'[1]Master Data'!AL334/100</f>
        <v>0</v>
      </c>
      <c r="U332">
        <f>'[1]Master Data'!AM334/1000000</f>
        <v>0</v>
      </c>
    </row>
    <row r="333" spans="1:21" x14ac:dyDescent="0.55000000000000004">
      <c r="A333" s="41" t="s">
        <v>1432</v>
      </c>
      <c r="B333" s="41">
        <v>1.1999999999999999E-3</v>
      </c>
      <c r="C333">
        <f>'[1]Master Data'!S335/100</f>
        <v>1.6000000000000001E-3</v>
      </c>
      <c r="D333">
        <f>'[1]Master Data'!T335/1000000</f>
        <v>1.49E-7</v>
      </c>
      <c r="E333">
        <f>'[1]Master Data'!U335/1000000</f>
        <v>0</v>
      </c>
      <c r="F333">
        <f>'[1]Master Data'!V335/100</f>
        <v>0</v>
      </c>
      <c r="G333">
        <f>'[1]Master Data'!W335/100</f>
        <v>0</v>
      </c>
      <c r="H333">
        <f>'[1]Master Data'!X335/100</f>
        <v>0</v>
      </c>
      <c r="I333">
        <f>'[1]Master Data'!Y335/100</f>
        <v>0</v>
      </c>
      <c r="J333">
        <f>'[1]Master Data'!Z335/100</f>
        <v>0</v>
      </c>
      <c r="K333">
        <f>'[1]Master Data'!AB335/100</f>
        <v>0</v>
      </c>
      <c r="L333">
        <f>'[1]Master Data'!AC335/1000000</f>
        <v>1.4012000000000002E-6</v>
      </c>
      <c r="M333">
        <f>'[1]Master Data'!AD335/1000000</f>
        <v>2.1017999999999999E-6</v>
      </c>
      <c r="N333">
        <f>'[1]Master Data'!AE335/1000000</f>
        <v>0</v>
      </c>
      <c r="O333">
        <f>'[1]Master Data'!AF335/100</f>
        <v>0</v>
      </c>
      <c r="P333">
        <f>'[1]Master Data'!AG335/100</f>
        <v>0</v>
      </c>
      <c r="Q333">
        <f>'[1]Master Data'!AH335/100</f>
        <v>0</v>
      </c>
      <c r="R333">
        <f>'[1]Master Data'!AI335/1000000</f>
        <v>0</v>
      </c>
      <c r="S333">
        <f>'[1]Master Data'!AK335/1000000</f>
        <v>0</v>
      </c>
      <c r="T333">
        <f>'[1]Master Data'!AL335/100</f>
        <v>0</v>
      </c>
      <c r="U333">
        <f>'[1]Master Data'!AM335/1000000</f>
        <v>0</v>
      </c>
    </row>
    <row r="334" spans="1:21" x14ac:dyDescent="0.55000000000000004">
      <c r="A334" s="41" t="s">
        <v>1433</v>
      </c>
      <c r="B334" s="41">
        <v>0</v>
      </c>
      <c r="C334">
        <f>'[1]Master Data'!S336/100</f>
        <v>0</v>
      </c>
      <c r="D334">
        <f>'[1]Master Data'!T336/1000000</f>
        <v>0</v>
      </c>
      <c r="E334">
        <f>'[1]Master Data'!U336/1000000</f>
        <v>0</v>
      </c>
      <c r="F334">
        <f>'[1]Master Data'!V336/100</f>
        <v>0</v>
      </c>
      <c r="G334">
        <f>'[1]Master Data'!W336/100</f>
        <v>0</v>
      </c>
      <c r="H334">
        <f>'[1]Master Data'!X336/100</f>
        <v>0</v>
      </c>
      <c r="I334">
        <f>'[1]Master Data'!Y336/100</f>
        <v>0</v>
      </c>
      <c r="J334">
        <f>'[1]Master Data'!Z336/100</f>
        <v>0</v>
      </c>
      <c r="K334">
        <f>'[1]Master Data'!AB336/100</f>
        <v>0</v>
      </c>
      <c r="L334">
        <f>'[1]Master Data'!AC336/1000000</f>
        <v>0</v>
      </c>
      <c r="M334">
        <f>'[1]Master Data'!AD336/1000000</f>
        <v>0</v>
      </c>
      <c r="N334">
        <f>'[1]Master Data'!AE336/1000000</f>
        <v>0</v>
      </c>
      <c r="O334">
        <f>'[1]Master Data'!AF336/100</f>
        <v>0</v>
      </c>
      <c r="P334">
        <f>'[1]Master Data'!AG336/100</f>
        <v>0</v>
      </c>
      <c r="Q334">
        <f>'[1]Master Data'!AH336/100</f>
        <v>0</v>
      </c>
      <c r="R334">
        <f>'[1]Master Data'!AI336/1000000</f>
        <v>0</v>
      </c>
      <c r="S334">
        <f>'[1]Master Data'!AK336/1000000</f>
        <v>0</v>
      </c>
      <c r="T334">
        <f>'[1]Master Data'!AL336/100</f>
        <v>0</v>
      </c>
      <c r="U334">
        <f>'[1]Master Data'!AM336/1000000</f>
        <v>0</v>
      </c>
    </row>
    <row r="335" spans="1:21" x14ac:dyDescent="0.55000000000000004">
      <c r="A335" s="41" t="s">
        <v>1434</v>
      </c>
      <c r="B335" s="41">
        <v>2.3E-3</v>
      </c>
      <c r="C335">
        <f>'[1]Master Data'!S337/100</f>
        <v>1.7000000000000001E-3</v>
      </c>
      <c r="D335">
        <f>'[1]Master Data'!T337/1000000</f>
        <v>2.6400000000000003E-7</v>
      </c>
      <c r="E335">
        <f>'[1]Master Data'!U337/1000000</f>
        <v>0</v>
      </c>
      <c r="F335">
        <f>'[1]Master Data'!V337/100</f>
        <v>0</v>
      </c>
      <c r="G335">
        <f>'[1]Master Data'!W337/100</f>
        <v>0</v>
      </c>
      <c r="H335">
        <f>'[1]Master Data'!X337/100</f>
        <v>0</v>
      </c>
      <c r="I335">
        <f>'[1]Master Data'!Y337/100</f>
        <v>0</v>
      </c>
      <c r="J335">
        <f>'[1]Master Data'!Z337/100</f>
        <v>0</v>
      </c>
      <c r="K335">
        <f>'[1]Master Data'!AB337/100</f>
        <v>0</v>
      </c>
      <c r="L335">
        <f>'[1]Master Data'!AC337/1000000</f>
        <v>2.5683999999999998E-6</v>
      </c>
      <c r="M335">
        <f>'[1]Master Data'!AD337/1000000</f>
        <v>3.8525999999999993E-6</v>
      </c>
      <c r="N335">
        <f>'[1]Master Data'!AE337/1000000</f>
        <v>0</v>
      </c>
      <c r="O335">
        <f>'[1]Master Data'!AF337/100</f>
        <v>0</v>
      </c>
      <c r="P335">
        <f>'[1]Master Data'!AG337/100</f>
        <v>0</v>
      </c>
      <c r="Q335">
        <f>'[1]Master Data'!AH337/100</f>
        <v>0</v>
      </c>
      <c r="R335">
        <f>'[1]Master Data'!AI337/1000000</f>
        <v>0</v>
      </c>
      <c r="S335">
        <f>'[1]Master Data'!AK337/1000000</f>
        <v>0</v>
      </c>
      <c r="T335">
        <f>'[1]Master Data'!AL337/100</f>
        <v>0</v>
      </c>
      <c r="U335">
        <f>'[1]Master Data'!AM337/1000000</f>
        <v>0</v>
      </c>
    </row>
    <row r="336" spans="1:21" x14ac:dyDescent="0.55000000000000004">
      <c r="A336" s="41" t="s">
        <v>1435</v>
      </c>
      <c r="B336" s="41">
        <v>0</v>
      </c>
      <c r="C336">
        <f>'[1]Master Data'!S338/100</f>
        <v>0</v>
      </c>
      <c r="D336">
        <f>'[1]Master Data'!T338/1000000</f>
        <v>0</v>
      </c>
      <c r="E336">
        <f>'[1]Master Data'!U338/1000000</f>
        <v>0</v>
      </c>
      <c r="F336">
        <f>'[1]Master Data'!V338/100</f>
        <v>0</v>
      </c>
      <c r="G336">
        <f>'[1]Master Data'!W338/100</f>
        <v>0</v>
      </c>
      <c r="H336">
        <f>'[1]Master Data'!X338/100</f>
        <v>0</v>
      </c>
      <c r="I336">
        <f>'[1]Master Data'!Y338/100</f>
        <v>0</v>
      </c>
      <c r="J336">
        <f>'[1]Master Data'!Z338/100</f>
        <v>0</v>
      </c>
      <c r="K336">
        <f>'[1]Master Data'!AB338/100</f>
        <v>0</v>
      </c>
      <c r="L336">
        <f>'[1]Master Data'!AC338/1000000</f>
        <v>0</v>
      </c>
      <c r="M336">
        <f>'[1]Master Data'!AD338/1000000</f>
        <v>0</v>
      </c>
      <c r="N336">
        <f>'[1]Master Data'!AE338/1000000</f>
        <v>0</v>
      </c>
      <c r="O336">
        <f>'[1]Master Data'!AF338/100</f>
        <v>0</v>
      </c>
      <c r="P336">
        <f>'[1]Master Data'!AG338/100</f>
        <v>0</v>
      </c>
      <c r="Q336">
        <f>'[1]Master Data'!AH338/100</f>
        <v>0</v>
      </c>
      <c r="R336">
        <f>'[1]Master Data'!AI338/1000000</f>
        <v>0</v>
      </c>
      <c r="S336">
        <f>'[1]Master Data'!AK338/1000000</f>
        <v>0</v>
      </c>
      <c r="T336">
        <f>'[1]Master Data'!AL338/100</f>
        <v>0</v>
      </c>
      <c r="U336">
        <f>'[1]Master Data'!AM338/1000000</f>
        <v>0</v>
      </c>
    </row>
    <row r="337" spans="1:21" x14ac:dyDescent="0.55000000000000004">
      <c r="A337" s="41" t="s">
        <v>1436</v>
      </c>
      <c r="B337" s="41">
        <v>0</v>
      </c>
      <c r="C337">
        <f>'[1]Master Data'!S339/100</f>
        <v>0</v>
      </c>
      <c r="D337">
        <f>'[1]Master Data'!T339/1000000</f>
        <v>0</v>
      </c>
      <c r="E337">
        <f>'[1]Master Data'!U339/1000000</f>
        <v>0</v>
      </c>
      <c r="F337">
        <f>'[1]Master Data'!V339/100</f>
        <v>0</v>
      </c>
      <c r="G337">
        <f>'[1]Master Data'!W339/100</f>
        <v>0</v>
      </c>
      <c r="H337">
        <f>'[1]Master Data'!X339/100</f>
        <v>0</v>
      </c>
      <c r="I337">
        <f>'[1]Master Data'!Y339/100</f>
        <v>0</v>
      </c>
      <c r="J337">
        <f>'[1]Master Data'!Z339/100</f>
        <v>0</v>
      </c>
      <c r="K337">
        <f>'[1]Master Data'!AB339/100</f>
        <v>0</v>
      </c>
      <c r="L337">
        <f>'[1]Master Data'!AC339/1000000</f>
        <v>0</v>
      </c>
      <c r="M337">
        <f>'[1]Master Data'!AD339/1000000</f>
        <v>0</v>
      </c>
      <c r="N337">
        <f>'[1]Master Data'!AE339/1000000</f>
        <v>0</v>
      </c>
      <c r="O337">
        <f>'[1]Master Data'!AF339/100</f>
        <v>0</v>
      </c>
      <c r="P337">
        <f>'[1]Master Data'!AG339/100</f>
        <v>0</v>
      </c>
      <c r="Q337">
        <f>'[1]Master Data'!AH339/100</f>
        <v>0</v>
      </c>
      <c r="R337">
        <f>'[1]Master Data'!AI339/1000000</f>
        <v>0</v>
      </c>
      <c r="S337">
        <f>'[1]Master Data'!AK339/1000000</f>
        <v>0</v>
      </c>
      <c r="T337">
        <f>'[1]Master Data'!AL339/100</f>
        <v>0</v>
      </c>
      <c r="U337">
        <f>'[1]Master Data'!AM339/1000000</f>
        <v>0</v>
      </c>
    </row>
    <row r="338" spans="1:21" x14ac:dyDescent="0.55000000000000004">
      <c r="A338" s="41" t="s">
        <v>1437</v>
      </c>
      <c r="B338" s="41">
        <v>0</v>
      </c>
      <c r="C338">
        <f>'[1]Master Data'!S340/100</f>
        <v>0</v>
      </c>
      <c r="D338">
        <f>'[1]Master Data'!T340/1000000</f>
        <v>0</v>
      </c>
      <c r="E338">
        <f>'[1]Master Data'!U340/1000000</f>
        <v>0</v>
      </c>
      <c r="F338">
        <f>'[1]Master Data'!V340/100</f>
        <v>0</v>
      </c>
      <c r="G338">
        <f>'[1]Master Data'!W340/100</f>
        <v>0</v>
      </c>
      <c r="H338">
        <f>'[1]Master Data'!X340/100</f>
        <v>0</v>
      </c>
      <c r="I338">
        <f>'[1]Master Data'!Y340/100</f>
        <v>0</v>
      </c>
      <c r="J338">
        <f>'[1]Master Data'!Z340/100</f>
        <v>0</v>
      </c>
      <c r="K338">
        <f>'[1]Master Data'!AB340/100</f>
        <v>0</v>
      </c>
      <c r="L338">
        <f>'[1]Master Data'!AC340/1000000</f>
        <v>0</v>
      </c>
      <c r="M338">
        <f>'[1]Master Data'!AD340/1000000</f>
        <v>0</v>
      </c>
      <c r="N338">
        <f>'[1]Master Data'!AE340/1000000</f>
        <v>0</v>
      </c>
      <c r="O338">
        <f>'[1]Master Data'!AF340/100</f>
        <v>0</v>
      </c>
      <c r="P338">
        <f>'[1]Master Data'!AG340/100</f>
        <v>0</v>
      </c>
      <c r="Q338">
        <f>'[1]Master Data'!AH340/100</f>
        <v>0</v>
      </c>
      <c r="R338">
        <f>'[1]Master Data'!AI340/1000000</f>
        <v>0</v>
      </c>
      <c r="S338">
        <f>'[1]Master Data'!AK340/1000000</f>
        <v>0</v>
      </c>
      <c r="T338">
        <f>'[1]Master Data'!AL340/100</f>
        <v>0</v>
      </c>
      <c r="U338">
        <f>'[1]Master Data'!AM340/1000000</f>
        <v>0</v>
      </c>
    </row>
    <row r="339" spans="1:21" x14ac:dyDescent="0.55000000000000004">
      <c r="A339" s="41" t="s">
        <v>1438</v>
      </c>
      <c r="B339" s="41">
        <v>0</v>
      </c>
      <c r="C339">
        <f>'[1]Master Data'!S341/100</f>
        <v>0</v>
      </c>
      <c r="D339">
        <f>'[1]Master Data'!T341/1000000</f>
        <v>0</v>
      </c>
      <c r="E339">
        <f>'[1]Master Data'!U341/1000000</f>
        <v>0</v>
      </c>
      <c r="F339">
        <f>'[1]Master Data'!V341/100</f>
        <v>0</v>
      </c>
      <c r="G339">
        <f>'[1]Master Data'!W341/100</f>
        <v>0</v>
      </c>
      <c r="H339">
        <f>'[1]Master Data'!X341/100</f>
        <v>0</v>
      </c>
      <c r="I339">
        <f>'[1]Master Data'!Y341/100</f>
        <v>0</v>
      </c>
      <c r="J339">
        <f>'[1]Master Data'!Z341/100</f>
        <v>0</v>
      </c>
      <c r="K339">
        <f>'[1]Master Data'!AB341/100</f>
        <v>0</v>
      </c>
      <c r="L339">
        <f>'[1]Master Data'!AC341/1000000</f>
        <v>0</v>
      </c>
      <c r="M339">
        <f>'[1]Master Data'!AD341/1000000</f>
        <v>0</v>
      </c>
      <c r="N339">
        <f>'[1]Master Data'!AE341/1000000</f>
        <v>0</v>
      </c>
      <c r="O339">
        <f>'[1]Master Data'!AF341/100</f>
        <v>0</v>
      </c>
      <c r="P339">
        <f>'[1]Master Data'!AG341/100</f>
        <v>0</v>
      </c>
      <c r="Q339">
        <f>'[1]Master Data'!AH341/100</f>
        <v>0</v>
      </c>
      <c r="R339">
        <f>'[1]Master Data'!AI341/1000000</f>
        <v>0</v>
      </c>
      <c r="S339">
        <f>'[1]Master Data'!AK341/1000000</f>
        <v>0</v>
      </c>
      <c r="T339">
        <f>'[1]Master Data'!AL341/100</f>
        <v>0</v>
      </c>
      <c r="U339">
        <f>'[1]Master Data'!AM341/1000000</f>
        <v>0</v>
      </c>
    </row>
    <row r="340" spans="1:21" x14ac:dyDescent="0.55000000000000004">
      <c r="A340" s="41" t="s">
        <v>1439</v>
      </c>
      <c r="B340" s="41">
        <v>0</v>
      </c>
      <c r="C340">
        <f>'[1]Master Data'!S342/100</f>
        <v>0</v>
      </c>
      <c r="D340">
        <f>'[1]Master Data'!T342/1000000</f>
        <v>0</v>
      </c>
      <c r="E340">
        <f>'[1]Master Data'!U342/1000000</f>
        <v>0</v>
      </c>
      <c r="F340">
        <f>'[1]Master Data'!V342/100</f>
        <v>0</v>
      </c>
      <c r="G340">
        <f>'[1]Master Data'!W342/100</f>
        <v>0</v>
      </c>
      <c r="H340">
        <f>'[1]Master Data'!X342/100</f>
        <v>0</v>
      </c>
      <c r="I340">
        <f>'[1]Master Data'!Y342/100</f>
        <v>0</v>
      </c>
      <c r="J340">
        <f>'[1]Master Data'!Z342/100</f>
        <v>0</v>
      </c>
      <c r="K340">
        <f>'[1]Master Data'!AB342/100</f>
        <v>0</v>
      </c>
      <c r="L340">
        <f>'[1]Master Data'!AC342/1000000</f>
        <v>0</v>
      </c>
      <c r="M340">
        <f>'[1]Master Data'!AD342/1000000</f>
        <v>0</v>
      </c>
      <c r="N340">
        <f>'[1]Master Data'!AE342/1000000</f>
        <v>0</v>
      </c>
      <c r="O340">
        <f>'[1]Master Data'!AF342/100</f>
        <v>0</v>
      </c>
      <c r="P340">
        <f>'[1]Master Data'!AG342/100</f>
        <v>0</v>
      </c>
      <c r="Q340">
        <f>'[1]Master Data'!AH342/100</f>
        <v>0</v>
      </c>
      <c r="R340">
        <f>'[1]Master Data'!AI342/1000000</f>
        <v>0</v>
      </c>
      <c r="S340">
        <f>'[1]Master Data'!AK342/1000000</f>
        <v>0</v>
      </c>
      <c r="T340">
        <f>'[1]Master Data'!AL342/100</f>
        <v>0</v>
      </c>
      <c r="U340">
        <f>'[1]Master Data'!AM342/1000000</f>
        <v>0</v>
      </c>
    </row>
    <row r="341" spans="1:21" x14ac:dyDescent="0.55000000000000004">
      <c r="A341" s="41" t="s">
        <v>1440</v>
      </c>
      <c r="B341" s="41">
        <v>0</v>
      </c>
      <c r="C341">
        <f>'[1]Master Data'!S343/100</f>
        <v>0</v>
      </c>
      <c r="D341">
        <f>'[1]Master Data'!T343/1000000</f>
        <v>0</v>
      </c>
      <c r="E341">
        <f>'[1]Master Data'!U343/1000000</f>
        <v>0</v>
      </c>
      <c r="F341">
        <f>'[1]Master Data'!V343/100</f>
        <v>0</v>
      </c>
      <c r="G341">
        <f>'[1]Master Data'!W343/100</f>
        <v>0</v>
      </c>
      <c r="H341">
        <f>'[1]Master Data'!X343/100</f>
        <v>0</v>
      </c>
      <c r="I341">
        <f>'[1]Master Data'!Y343/100</f>
        <v>0</v>
      </c>
      <c r="J341">
        <f>'[1]Master Data'!Z343/100</f>
        <v>0</v>
      </c>
      <c r="K341">
        <f>'[1]Master Data'!AB343/100</f>
        <v>0</v>
      </c>
      <c r="L341">
        <f>'[1]Master Data'!AC343/1000000</f>
        <v>0</v>
      </c>
      <c r="M341">
        <f>'[1]Master Data'!AD343/1000000</f>
        <v>0</v>
      </c>
      <c r="N341">
        <f>'[1]Master Data'!AE343/1000000</f>
        <v>0</v>
      </c>
      <c r="O341">
        <f>'[1]Master Data'!AF343/100</f>
        <v>0</v>
      </c>
      <c r="P341">
        <f>'[1]Master Data'!AG343/100</f>
        <v>0</v>
      </c>
      <c r="Q341">
        <f>'[1]Master Data'!AH343/100</f>
        <v>0</v>
      </c>
      <c r="R341">
        <f>'[1]Master Data'!AI343/1000000</f>
        <v>0</v>
      </c>
      <c r="S341">
        <f>'[1]Master Data'!AK343/1000000</f>
        <v>0</v>
      </c>
      <c r="T341">
        <f>'[1]Master Data'!AL343/100</f>
        <v>0</v>
      </c>
      <c r="U341">
        <f>'[1]Master Data'!AM343/1000000</f>
        <v>0</v>
      </c>
    </row>
    <row r="342" spans="1:21" x14ac:dyDescent="0.55000000000000004">
      <c r="A342" s="41" t="s">
        <v>1441</v>
      </c>
      <c r="B342" s="41">
        <v>0</v>
      </c>
      <c r="C342">
        <f>'[1]Master Data'!S344/100</f>
        <v>0</v>
      </c>
      <c r="D342">
        <f>'[1]Master Data'!T344/1000000</f>
        <v>0</v>
      </c>
      <c r="E342">
        <f>'[1]Master Data'!U344/1000000</f>
        <v>0</v>
      </c>
      <c r="F342">
        <f>'[1]Master Data'!V344/100</f>
        <v>0</v>
      </c>
      <c r="G342">
        <f>'[1]Master Data'!W344/100</f>
        <v>0</v>
      </c>
      <c r="H342">
        <f>'[1]Master Data'!X344/100</f>
        <v>0</v>
      </c>
      <c r="I342">
        <f>'[1]Master Data'!Y344/100</f>
        <v>0</v>
      </c>
      <c r="J342">
        <f>'[1]Master Data'!Z344/100</f>
        <v>0</v>
      </c>
      <c r="K342">
        <f>'[1]Master Data'!AB344/100</f>
        <v>0</v>
      </c>
      <c r="L342">
        <f>'[1]Master Data'!AC344/1000000</f>
        <v>0</v>
      </c>
      <c r="M342">
        <f>'[1]Master Data'!AD344/1000000</f>
        <v>0</v>
      </c>
      <c r="N342">
        <f>'[1]Master Data'!AE344/1000000</f>
        <v>0</v>
      </c>
      <c r="O342">
        <f>'[1]Master Data'!AF344/100</f>
        <v>0</v>
      </c>
      <c r="P342">
        <f>'[1]Master Data'!AG344/100</f>
        <v>0</v>
      </c>
      <c r="Q342">
        <f>'[1]Master Data'!AH344/100</f>
        <v>0</v>
      </c>
      <c r="R342">
        <f>'[1]Master Data'!AI344/1000000</f>
        <v>0</v>
      </c>
      <c r="S342">
        <f>'[1]Master Data'!AK344/1000000</f>
        <v>0</v>
      </c>
      <c r="T342">
        <f>'[1]Master Data'!AL344/100</f>
        <v>0</v>
      </c>
      <c r="U342">
        <f>'[1]Master Data'!AM344/1000000</f>
        <v>0</v>
      </c>
    </row>
    <row r="343" spans="1:21" x14ac:dyDescent="0.55000000000000004">
      <c r="A343" s="41" t="s">
        <v>1442</v>
      </c>
      <c r="B343" s="41">
        <v>0</v>
      </c>
      <c r="C343">
        <f>'[1]Master Data'!S345/100</f>
        <v>0</v>
      </c>
      <c r="D343">
        <f>'[1]Master Data'!T345/1000000</f>
        <v>0</v>
      </c>
      <c r="E343">
        <f>'[1]Master Data'!U345/1000000</f>
        <v>0</v>
      </c>
      <c r="F343">
        <f>'[1]Master Data'!V345/100</f>
        <v>0</v>
      </c>
      <c r="G343">
        <f>'[1]Master Data'!W345/100</f>
        <v>0</v>
      </c>
      <c r="H343">
        <f>'[1]Master Data'!X345/100</f>
        <v>0</v>
      </c>
      <c r="I343">
        <f>'[1]Master Data'!Y345/100</f>
        <v>0</v>
      </c>
      <c r="J343">
        <f>'[1]Master Data'!Z345/100</f>
        <v>0</v>
      </c>
      <c r="K343">
        <f>'[1]Master Data'!AB345/100</f>
        <v>0</v>
      </c>
      <c r="L343">
        <f>'[1]Master Data'!AC345/1000000</f>
        <v>0</v>
      </c>
      <c r="M343">
        <f>'[1]Master Data'!AD345/1000000</f>
        <v>0</v>
      </c>
      <c r="N343">
        <f>'[1]Master Data'!AE345/1000000</f>
        <v>0</v>
      </c>
      <c r="O343">
        <f>'[1]Master Data'!AF345/100</f>
        <v>0</v>
      </c>
      <c r="P343">
        <f>'[1]Master Data'!AG345/100</f>
        <v>0</v>
      </c>
      <c r="Q343">
        <f>'[1]Master Data'!AH345/100</f>
        <v>0</v>
      </c>
      <c r="R343">
        <f>'[1]Master Data'!AI345/1000000</f>
        <v>0</v>
      </c>
      <c r="S343">
        <f>'[1]Master Data'!AK345/1000000</f>
        <v>0</v>
      </c>
      <c r="T343">
        <f>'[1]Master Data'!AL345/100</f>
        <v>0</v>
      </c>
      <c r="U343">
        <f>'[1]Master Data'!AM345/1000000</f>
        <v>0</v>
      </c>
    </row>
    <row r="344" spans="1:21" x14ac:dyDescent="0.55000000000000004">
      <c r="A344" s="41" t="s">
        <v>1443</v>
      </c>
      <c r="B344" s="41">
        <v>0</v>
      </c>
      <c r="C344">
        <f>'[1]Master Data'!S346/100</f>
        <v>0</v>
      </c>
      <c r="D344">
        <f>'[1]Master Data'!T346/1000000</f>
        <v>0</v>
      </c>
      <c r="E344">
        <f>'[1]Master Data'!U346/1000000</f>
        <v>0</v>
      </c>
      <c r="F344">
        <f>'[1]Master Data'!V346/100</f>
        <v>0</v>
      </c>
      <c r="G344">
        <f>'[1]Master Data'!W346/100</f>
        <v>0</v>
      </c>
      <c r="H344">
        <f>'[1]Master Data'!X346/100</f>
        <v>0</v>
      </c>
      <c r="I344">
        <f>'[1]Master Data'!Y346/100</f>
        <v>0</v>
      </c>
      <c r="J344">
        <f>'[1]Master Data'!Z346/100</f>
        <v>0</v>
      </c>
      <c r="K344">
        <f>'[1]Master Data'!AB346/100</f>
        <v>0</v>
      </c>
      <c r="L344">
        <f>'[1]Master Data'!AC346/1000000</f>
        <v>0</v>
      </c>
      <c r="M344">
        <f>'[1]Master Data'!AD346/1000000</f>
        <v>0</v>
      </c>
      <c r="N344">
        <f>'[1]Master Data'!AE346/1000000</f>
        <v>0</v>
      </c>
      <c r="O344">
        <f>'[1]Master Data'!AF346/100</f>
        <v>0</v>
      </c>
      <c r="P344">
        <f>'[1]Master Data'!AG346/100</f>
        <v>0</v>
      </c>
      <c r="Q344">
        <f>'[1]Master Data'!AH346/100</f>
        <v>0</v>
      </c>
      <c r="R344">
        <f>'[1]Master Data'!AI346/1000000</f>
        <v>0</v>
      </c>
      <c r="S344">
        <f>'[1]Master Data'!AK346/1000000</f>
        <v>0</v>
      </c>
      <c r="T344">
        <f>'[1]Master Data'!AL346/100</f>
        <v>0</v>
      </c>
      <c r="U344">
        <f>'[1]Master Data'!AM346/1000000</f>
        <v>0</v>
      </c>
    </row>
    <row r="345" spans="1:21" x14ac:dyDescent="0.55000000000000004">
      <c r="A345" s="41" t="s">
        <v>1444</v>
      </c>
      <c r="B345" s="41">
        <v>0</v>
      </c>
      <c r="C345">
        <f>'[1]Master Data'!S347/100</f>
        <v>0</v>
      </c>
      <c r="D345">
        <f>'[1]Master Data'!T347/1000000</f>
        <v>0</v>
      </c>
      <c r="E345">
        <f>'[1]Master Data'!U347/1000000</f>
        <v>0</v>
      </c>
      <c r="F345">
        <f>'[1]Master Data'!V347/100</f>
        <v>0</v>
      </c>
      <c r="G345">
        <f>'[1]Master Data'!W347/100</f>
        <v>0</v>
      </c>
      <c r="H345">
        <f>'[1]Master Data'!X347/100</f>
        <v>0</v>
      </c>
      <c r="I345">
        <f>'[1]Master Data'!Y347/100</f>
        <v>0</v>
      </c>
      <c r="J345">
        <f>'[1]Master Data'!Z347/100</f>
        <v>0</v>
      </c>
      <c r="K345">
        <f>'[1]Master Data'!AB347/100</f>
        <v>0</v>
      </c>
      <c r="L345">
        <f>'[1]Master Data'!AC347/1000000</f>
        <v>0</v>
      </c>
      <c r="M345">
        <f>'[1]Master Data'!AD347/1000000</f>
        <v>0</v>
      </c>
      <c r="N345">
        <f>'[1]Master Data'!AE347/1000000</f>
        <v>0</v>
      </c>
      <c r="O345">
        <f>'[1]Master Data'!AF347/100</f>
        <v>0</v>
      </c>
      <c r="P345">
        <f>'[1]Master Data'!AG347/100</f>
        <v>0</v>
      </c>
      <c r="Q345">
        <f>'[1]Master Data'!AH347/100</f>
        <v>0</v>
      </c>
      <c r="R345">
        <f>'[1]Master Data'!AI347/1000000</f>
        <v>0</v>
      </c>
      <c r="S345">
        <f>'[1]Master Data'!AK347/1000000</f>
        <v>0</v>
      </c>
      <c r="T345">
        <f>'[1]Master Data'!AL347/100</f>
        <v>0</v>
      </c>
      <c r="U345">
        <f>'[1]Master Data'!AM347/1000000</f>
        <v>0</v>
      </c>
    </row>
    <row r="346" spans="1:21" x14ac:dyDescent="0.55000000000000004">
      <c r="A346" s="41" t="s">
        <v>1445</v>
      </c>
      <c r="B346" s="41">
        <v>0</v>
      </c>
      <c r="C346">
        <f>'[1]Master Data'!S348/100</f>
        <v>0</v>
      </c>
      <c r="D346">
        <f>'[1]Master Data'!T348/1000000</f>
        <v>0</v>
      </c>
      <c r="E346">
        <f>'[1]Master Data'!U348/1000000</f>
        <v>0</v>
      </c>
      <c r="F346">
        <f>'[1]Master Data'!V348/100</f>
        <v>0</v>
      </c>
      <c r="G346">
        <f>'[1]Master Data'!W348/100</f>
        <v>0</v>
      </c>
      <c r="H346">
        <f>'[1]Master Data'!X348/100</f>
        <v>0</v>
      </c>
      <c r="I346">
        <f>'[1]Master Data'!Y348/100</f>
        <v>0</v>
      </c>
      <c r="J346">
        <f>'[1]Master Data'!Z348/100</f>
        <v>0</v>
      </c>
      <c r="K346">
        <f>'[1]Master Data'!AB348/100</f>
        <v>0</v>
      </c>
      <c r="L346">
        <f>'[1]Master Data'!AC348/1000000</f>
        <v>0</v>
      </c>
      <c r="M346">
        <f>'[1]Master Data'!AD348/1000000</f>
        <v>0</v>
      </c>
      <c r="N346">
        <f>'[1]Master Data'!AE348/1000000</f>
        <v>0</v>
      </c>
      <c r="O346">
        <f>'[1]Master Data'!AF348/100</f>
        <v>0</v>
      </c>
      <c r="P346">
        <f>'[1]Master Data'!AG348/100</f>
        <v>0</v>
      </c>
      <c r="Q346">
        <f>'[1]Master Data'!AH348/100</f>
        <v>0</v>
      </c>
      <c r="R346">
        <f>'[1]Master Data'!AI348/1000000</f>
        <v>0</v>
      </c>
      <c r="S346">
        <f>'[1]Master Data'!AK348/1000000</f>
        <v>0</v>
      </c>
      <c r="T346">
        <f>'[1]Master Data'!AL348/100</f>
        <v>0</v>
      </c>
      <c r="U346">
        <f>'[1]Master Data'!AM348/1000000</f>
        <v>0</v>
      </c>
    </row>
    <row r="347" spans="1:21" x14ac:dyDescent="0.55000000000000004">
      <c r="A347" s="41" t="s">
        <v>1446</v>
      </c>
      <c r="B347" s="41">
        <v>0</v>
      </c>
      <c r="C347">
        <f>'[1]Master Data'!S349/100</f>
        <v>0</v>
      </c>
      <c r="D347">
        <f>'[1]Master Data'!T349/1000000</f>
        <v>0</v>
      </c>
      <c r="E347">
        <f>'[1]Master Data'!U349/1000000</f>
        <v>0</v>
      </c>
      <c r="F347">
        <f>'[1]Master Data'!V349/100</f>
        <v>0</v>
      </c>
      <c r="G347">
        <f>'[1]Master Data'!W349/100</f>
        <v>0</v>
      </c>
      <c r="H347">
        <f>'[1]Master Data'!X349/100</f>
        <v>0</v>
      </c>
      <c r="I347">
        <f>'[1]Master Data'!Y349/100</f>
        <v>0</v>
      </c>
      <c r="J347">
        <f>'[1]Master Data'!Z349/100</f>
        <v>0</v>
      </c>
      <c r="K347">
        <f>'[1]Master Data'!AB349/100</f>
        <v>0</v>
      </c>
      <c r="L347">
        <f>'[1]Master Data'!AC349/1000000</f>
        <v>0</v>
      </c>
      <c r="M347">
        <f>'[1]Master Data'!AD349/1000000</f>
        <v>0</v>
      </c>
      <c r="N347">
        <f>'[1]Master Data'!AE349/1000000</f>
        <v>0</v>
      </c>
      <c r="O347">
        <f>'[1]Master Data'!AF349/100</f>
        <v>0</v>
      </c>
      <c r="P347">
        <f>'[1]Master Data'!AG349/100</f>
        <v>0</v>
      </c>
      <c r="Q347">
        <f>'[1]Master Data'!AH349/100</f>
        <v>0</v>
      </c>
      <c r="R347">
        <f>'[1]Master Data'!AI349/1000000</f>
        <v>0</v>
      </c>
      <c r="S347">
        <f>'[1]Master Data'!AK349/1000000</f>
        <v>0</v>
      </c>
      <c r="T347">
        <f>'[1]Master Data'!AL349/100</f>
        <v>0</v>
      </c>
      <c r="U347">
        <f>'[1]Master Data'!AM349/1000000</f>
        <v>0</v>
      </c>
    </row>
    <row r="348" spans="1:21" x14ac:dyDescent="0.55000000000000004">
      <c r="A348" s="41" t="s">
        <v>1447</v>
      </c>
      <c r="B348" s="41">
        <v>0</v>
      </c>
      <c r="C348">
        <f>'[1]Master Data'!S350/100</f>
        <v>0</v>
      </c>
      <c r="D348">
        <f>'[1]Master Data'!T350/1000000</f>
        <v>0</v>
      </c>
      <c r="E348">
        <f>'[1]Master Data'!U350/1000000</f>
        <v>0</v>
      </c>
      <c r="F348">
        <f>'[1]Master Data'!V350/100</f>
        <v>0</v>
      </c>
      <c r="G348">
        <f>'[1]Master Data'!W350/100</f>
        <v>0</v>
      </c>
      <c r="H348">
        <f>'[1]Master Data'!X350/100</f>
        <v>0</v>
      </c>
      <c r="I348">
        <f>'[1]Master Data'!Y350/100</f>
        <v>0</v>
      </c>
      <c r="J348">
        <f>'[1]Master Data'!Z350/100</f>
        <v>0</v>
      </c>
      <c r="K348">
        <f>'[1]Master Data'!AB350/100</f>
        <v>0</v>
      </c>
      <c r="L348">
        <f>'[1]Master Data'!AC350/1000000</f>
        <v>0</v>
      </c>
      <c r="M348">
        <f>'[1]Master Data'!AD350/1000000</f>
        <v>0</v>
      </c>
      <c r="N348">
        <f>'[1]Master Data'!AE350/1000000</f>
        <v>0</v>
      </c>
      <c r="O348">
        <f>'[1]Master Data'!AF350/100</f>
        <v>0</v>
      </c>
      <c r="P348">
        <f>'[1]Master Data'!AG350/100</f>
        <v>0</v>
      </c>
      <c r="Q348">
        <f>'[1]Master Data'!AH350/100</f>
        <v>0</v>
      </c>
      <c r="R348">
        <f>'[1]Master Data'!AI350/1000000</f>
        <v>0</v>
      </c>
      <c r="S348">
        <f>'[1]Master Data'!AK350/1000000</f>
        <v>0</v>
      </c>
      <c r="T348">
        <f>'[1]Master Data'!AL350/100</f>
        <v>0</v>
      </c>
      <c r="U348">
        <f>'[1]Master Data'!AM350/1000000</f>
        <v>0</v>
      </c>
    </row>
    <row r="349" spans="1:21" x14ac:dyDescent="0.55000000000000004">
      <c r="A349" s="41" t="s">
        <v>1448</v>
      </c>
      <c r="B349" s="41">
        <v>0</v>
      </c>
      <c r="C349">
        <f>'[1]Master Data'!S351/100</f>
        <v>0</v>
      </c>
      <c r="D349">
        <f>'[1]Master Data'!T351/1000000</f>
        <v>0</v>
      </c>
      <c r="E349">
        <f>'[1]Master Data'!U351/1000000</f>
        <v>0</v>
      </c>
      <c r="F349">
        <f>'[1]Master Data'!V351/100</f>
        <v>0</v>
      </c>
      <c r="G349">
        <f>'[1]Master Data'!W351/100</f>
        <v>0</v>
      </c>
      <c r="H349">
        <f>'[1]Master Data'!X351/100</f>
        <v>0</v>
      </c>
      <c r="I349">
        <f>'[1]Master Data'!Y351/100</f>
        <v>0</v>
      </c>
      <c r="J349">
        <f>'[1]Master Data'!Z351/100</f>
        <v>0</v>
      </c>
      <c r="K349">
        <f>'[1]Master Data'!AB351/100</f>
        <v>0</v>
      </c>
      <c r="L349">
        <f>'[1]Master Data'!AC351/1000000</f>
        <v>0</v>
      </c>
      <c r="M349">
        <f>'[1]Master Data'!AD351/1000000</f>
        <v>0</v>
      </c>
      <c r="N349">
        <f>'[1]Master Data'!AE351/1000000</f>
        <v>0</v>
      </c>
      <c r="O349">
        <f>'[1]Master Data'!AF351/100</f>
        <v>0</v>
      </c>
      <c r="P349">
        <f>'[1]Master Data'!AG351/100</f>
        <v>0</v>
      </c>
      <c r="Q349">
        <f>'[1]Master Data'!AH351/100</f>
        <v>0</v>
      </c>
      <c r="R349">
        <f>'[1]Master Data'!AI351/1000000</f>
        <v>0</v>
      </c>
      <c r="S349">
        <f>'[1]Master Data'!AK351/1000000</f>
        <v>0</v>
      </c>
      <c r="T349">
        <f>'[1]Master Data'!AL351/100</f>
        <v>0</v>
      </c>
      <c r="U349">
        <f>'[1]Master Data'!AM351/1000000</f>
        <v>0</v>
      </c>
    </row>
    <row r="350" spans="1:21" x14ac:dyDescent="0.55000000000000004">
      <c r="A350" s="41" t="s">
        <v>1449</v>
      </c>
      <c r="B350" s="41">
        <v>0</v>
      </c>
      <c r="C350">
        <f>'[1]Master Data'!S352/100</f>
        <v>0</v>
      </c>
      <c r="D350">
        <f>'[1]Master Data'!T352/1000000</f>
        <v>0</v>
      </c>
      <c r="E350">
        <f>'[1]Master Data'!U352/1000000</f>
        <v>0</v>
      </c>
      <c r="F350">
        <f>'[1]Master Data'!V352/100</f>
        <v>0</v>
      </c>
      <c r="G350">
        <f>'[1]Master Data'!W352/100</f>
        <v>0</v>
      </c>
      <c r="H350">
        <f>'[1]Master Data'!X352/100</f>
        <v>0</v>
      </c>
      <c r="I350">
        <f>'[1]Master Data'!Y352/100</f>
        <v>0</v>
      </c>
      <c r="J350">
        <f>'[1]Master Data'!Z352/100</f>
        <v>0</v>
      </c>
      <c r="K350">
        <f>'[1]Master Data'!AB352/100</f>
        <v>0</v>
      </c>
      <c r="L350">
        <f>'[1]Master Data'!AC352/1000000</f>
        <v>0</v>
      </c>
      <c r="M350">
        <f>'[1]Master Data'!AD352/1000000</f>
        <v>0</v>
      </c>
      <c r="N350">
        <f>'[1]Master Data'!AE352/1000000</f>
        <v>0</v>
      </c>
      <c r="O350">
        <f>'[1]Master Data'!AF352/100</f>
        <v>0</v>
      </c>
      <c r="P350">
        <f>'[1]Master Data'!AG352/100</f>
        <v>0</v>
      </c>
      <c r="Q350">
        <f>'[1]Master Data'!AH352/100</f>
        <v>0</v>
      </c>
      <c r="R350">
        <f>'[1]Master Data'!AI352/1000000</f>
        <v>0</v>
      </c>
      <c r="S350">
        <f>'[1]Master Data'!AK352/1000000</f>
        <v>0</v>
      </c>
      <c r="T350">
        <f>'[1]Master Data'!AL352/100</f>
        <v>0</v>
      </c>
      <c r="U350">
        <f>'[1]Master Data'!AM352/1000000</f>
        <v>0</v>
      </c>
    </row>
    <row r="351" spans="1:21" x14ac:dyDescent="0.55000000000000004">
      <c r="A351" s="41" t="s">
        <v>1450</v>
      </c>
      <c r="B351" s="41">
        <v>0</v>
      </c>
      <c r="C351">
        <f>'[1]Master Data'!S353/100</f>
        <v>0</v>
      </c>
      <c r="D351">
        <f>'[1]Master Data'!T353/1000000</f>
        <v>0</v>
      </c>
      <c r="E351">
        <f>'[1]Master Data'!U353/1000000</f>
        <v>0</v>
      </c>
      <c r="F351">
        <f>'[1]Master Data'!V353/100</f>
        <v>0</v>
      </c>
      <c r="G351">
        <f>'[1]Master Data'!W353/100</f>
        <v>0</v>
      </c>
      <c r="H351">
        <f>'[1]Master Data'!X353/100</f>
        <v>0</v>
      </c>
      <c r="I351">
        <f>'[1]Master Data'!Y353/100</f>
        <v>0</v>
      </c>
      <c r="J351">
        <f>'[1]Master Data'!Z353/100</f>
        <v>0</v>
      </c>
      <c r="K351">
        <f>'[1]Master Data'!AB353/100</f>
        <v>0</v>
      </c>
      <c r="L351">
        <f>'[1]Master Data'!AC353/1000000</f>
        <v>0</v>
      </c>
      <c r="M351">
        <f>'[1]Master Data'!AD353/1000000</f>
        <v>0</v>
      </c>
      <c r="N351">
        <f>'[1]Master Data'!AE353/1000000</f>
        <v>0</v>
      </c>
      <c r="O351">
        <f>'[1]Master Data'!AF353/100</f>
        <v>0</v>
      </c>
      <c r="P351">
        <f>'[1]Master Data'!AG353/100</f>
        <v>0</v>
      </c>
      <c r="Q351">
        <f>'[1]Master Data'!AH353/100</f>
        <v>0</v>
      </c>
      <c r="R351">
        <f>'[1]Master Data'!AI353/1000000</f>
        <v>0</v>
      </c>
      <c r="S351">
        <f>'[1]Master Data'!AK353/1000000</f>
        <v>0</v>
      </c>
      <c r="T351">
        <f>'[1]Master Data'!AL353/100</f>
        <v>0</v>
      </c>
      <c r="U351">
        <f>'[1]Master Data'!AM353/1000000</f>
        <v>0</v>
      </c>
    </row>
    <row r="352" spans="1:21" x14ac:dyDescent="0.55000000000000004">
      <c r="A352" s="41" t="s">
        <v>1451</v>
      </c>
      <c r="B352" s="41">
        <v>0</v>
      </c>
      <c r="C352">
        <f>'[1]Master Data'!S354/100</f>
        <v>0</v>
      </c>
      <c r="D352">
        <f>'[1]Master Data'!T354/1000000</f>
        <v>0</v>
      </c>
      <c r="E352">
        <f>'[1]Master Data'!U354/1000000</f>
        <v>0</v>
      </c>
      <c r="F352">
        <f>'[1]Master Data'!V354/100</f>
        <v>0</v>
      </c>
      <c r="G352">
        <f>'[1]Master Data'!W354/100</f>
        <v>0</v>
      </c>
      <c r="H352">
        <f>'[1]Master Data'!X354/100</f>
        <v>0</v>
      </c>
      <c r="I352">
        <f>'[1]Master Data'!Y354/100</f>
        <v>0</v>
      </c>
      <c r="J352">
        <f>'[1]Master Data'!Z354/100</f>
        <v>0</v>
      </c>
      <c r="K352">
        <f>'[1]Master Data'!AB354/100</f>
        <v>0</v>
      </c>
      <c r="L352">
        <f>'[1]Master Data'!AC354/1000000</f>
        <v>0</v>
      </c>
      <c r="M352">
        <f>'[1]Master Data'!AD354/1000000</f>
        <v>0</v>
      </c>
      <c r="N352">
        <f>'[1]Master Data'!AE354/1000000</f>
        <v>0</v>
      </c>
      <c r="O352">
        <f>'[1]Master Data'!AF354/100</f>
        <v>0</v>
      </c>
      <c r="P352">
        <f>'[1]Master Data'!AG354/100</f>
        <v>0</v>
      </c>
      <c r="Q352">
        <f>'[1]Master Data'!AH354/100</f>
        <v>0</v>
      </c>
      <c r="R352">
        <f>'[1]Master Data'!AI354/1000000</f>
        <v>0</v>
      </c>
      <c r="S352">
        <f>'[1]Master Data'!AK354/1000000</f>
        <v>0</v>
      </c>
      <c r="T352">
        <f>'[1]Master Data'!AL354/100</f>
        <v>0</v>
      </c>
      <c r="U352">
        <f>'[1]Master Data'!AM354/1000000</f>
        <v>0</v>
      </c>
    </row>
    <row r="353" spans="1:21" x14ac:dyDescent="0.55000000000000004">
      <c r="A353" s="41" t="s">
        <v>1452</v>
      </c>
      <c r="B353" s="41">
        <v>0</v>
      </c>
      <c r="C353">
        <f>'[1]Master Data'!S355/100</f>
        <v>0</v>
      </c>
      <c r="D353">
        <f>'[1]Master Data'!T355/1000000</f>
        <v>0</v>
      </c>
      <c r="E353">
        <f>'[1]Master Data'!U355/1000000</f>
        <v>0</v>
      </c>
      <c r="F353">
        <f>'[1]Master Data'!V355/100</f>
        <v>0</v>
      </c>
      <c r="G353">
        <f>'[1]Master Data'!W355/100</f>
        <v>0</v>
      </c>
      <c r="H353">
        <f>'[1]Master Data'!X355/100</f>
        <v>0</v>
      </c>
      <c r="I353">
        <f>'[1]Master Data'!Y355/100</f>
        <v>0</v>
      </c>
      <c r="J353">
        <f>'[1]Master Data'!Z355/100</f>
        <v>0</v>
      </c>
      <c r="K353">
        <f>'[1]Master Data'!AB355/100</f>
        <v>0</v>
      </c>
      <c r="L353">
        <f>'[1]Master Data'!AC355/1000000</f>
        <v>0</v>
      </c>
      <c r="M353">
        <f>'[1]Master Data'!AD355/1000000</f>
        <v>0</v>
      </c>
      <c r="N353">
        <f>'[1]Master Data'!AE355/1000000</f>
        <v>0</v>
      </c>
      <c r="O353">
        <f>'[1]Master Data'!AF355/100</f>
        <v>0</v>
      </c>
      <c r="P353">
        <f>'[1]Master Data'!AG355/100</f>
        <v>0</v>
      </c>
      <c r="Q353">
        <f>'[1]Master Data'!AH355/100</f>
        <v>0</v>
      </c>
      <c r="R353">
        <f>'[1]Master Data'!AI355/1000000</f>
        <v>0</v>
      </c>
      <c r="S353">
        <f>'[1]Master Data'!AK355/1000000</f>
        <v>0</v>
      </c>
      <c r="T353">
        <f>'[1]Master Data'!AL355/100</f>
        <v>0</v>
      </c>
      <c r="U353">
        <f>'[1]Master Data'!AM355/1000000</f>
        <v>0</v>
      </c>
    </row>
    <row r="354" spans="1:21" x14ac:dyDescent="0.55000000000000004">
      <c r="A354" s="41" t="s">
        <v>1453</v>
      </c>
      <c r="B354" s="41">
        <v>0</v>
      </c>
      <c r="C354">
        <f>'[1]Master Data'!S356/100</f>
        <v>0</v>
      </c>
      <c r="D354">
        <f>'[1]Master Data'!T356/1000000</f>
        <v>0</v>
      </c>
      <c r="E354">
        <f>'[1]Master Data'!U356/1000000</f>
        <v>0</v>
      </c>
      <c r="F354">
        <f>'[1]Master Data'!V356/100</f>
        <v>0</v>
      </c>
      <c r="G354">
        <f>'[1]Master Data'!W356/100</f>
        <v>0</v>
      </c>
      <c r="H354">
        <f>'[1]Master Data'!X356/100</f>
        <v>0</v>
      </c>
      <c r="I354">
        <f>'[1]Master Data'!Y356/100</f>
        <v>0</v>
      </c>
      <c r="J354">
        <f>'[1]Master Data'!Z356/100</f>
        <v>0</v>
      </c>
      <c r="K354">
        <f>'[1]Master Data'!AB356/100</f>
        <v>0</v>
      </c>
      <c r="L354">
        <f>'[1]Master Data'!AC356/1000000</f>
        <v>0</v>
      </c>
      <c r="M354">
        <f>'[1]Master Data'!AD356/1000000</f>
        <v>0</v>
      </c>
      <c r="N354">
        <f>'[1]Master Data'!AE356/1000000</f>
        <v>0</v>
      </c>
      <c r="O354">
        <f>'[1]Master Data'!AF356/100</f>
        <v>0</v>
      </c>
      <c r="P354">
        <f>'[1]Master Data'!AG356/100</f>
        <v>0</v>
      </c>
      <c r="Q354">
        <f>'[1]Master Data'!AH356/100</f>
        <v>0</v>
      </c>
      <c r="R354">
        <f>'[1]Master Data'!AI356/1000000</f>
        <v>0</v>
      </c>
      <c r="S354">
        <f>'[1]Master Data'!AK356/1000000</f>
        <v>0</v>
      </c>
      <c r="T354">
        <f>'[1]Master Data'!AL356/100</f>
        <v>0</v>
      </c>
      <c r="U354">
        <f>'[1]Master Data'!AM356/1000000</f>
        <v>0</v>
      </c>
    </row>
    <row r="355" spans="1:21" x14ac:dyDescent="0.55000000000000004">
      <c r="A355" s="41" t="s">
        <v>1454</v>
      </c>
      <c r="B355" s="41">
        <v>0</v>
      </c>
      <c r="C355">
        <f>'[1]Master Data'!S357/100</f>
        <v>0</v>
      </c>
      <c r="D355">
        <f>'[1]Master Data'!T357/1000000</f>
        <v>0</v>
      </c>
      <c r="E355">
        <f>'[1]Master Data'!U357/1000000</f>
        <v>0</v>
      </c>
      <c r="F355">
        <f>'[1]Master Data'!V357/100</f>
        <v>0</v>
      </c>
      <c r="G355">
        <f>'[1]Master Data'!W357/100</f>
        <v>0</v>
      </c>
      <c r="H355">
        <f>'[1]Master Data'!X357/100</f>
        <v>0</v>
      </c>
      <c r="I355">
        <f>'[1]Master Data'!Y357/100</f>
        <v>0</v>
      </c>
      <c r="J355">
        <f>'[1]Master Data'!Z357/100</f>
        <v>0</v>
      </c>
      <c r="K355">
        <f>'[1]Master Data'!AB357/100</f>
        <v>0</v>
      </c>
      <c r="L355">
        <f>'[1]Master Data'!AC357/1000000</f>
        <v>0</v>
      </c>
      <c r="M355">
        <f>'[1]Master Data'!AD357/1000000</f>
        <v>0</v>
      </c>
      <c r="N355">
        <f>'[1]Master Data'!AE357/1000000</f>
        <v>0</v>
      </c>
      <c r="O355">
        <f>'[1]Master Data'!AF357/100</f>
        <v>0</v>
      </c>
      <c r="P355">
        <f>'[1]Master Data'!AG357/100</f>
        <v>0</v>
      </c>
      <c r="Q355">
        <f>'[1]Master Data'!AH357/100</f>
        <v>0</v>
      </c>
      <c r="R355">
        <f>'[1]Master Data'!AI357/1000000</f>
        <v>0</v>
      </c>
      <c r="S355">
        <f>'[1]Master Data'!AK357/1000000</f>
        <v>0</v>
      </c>
      <c r="T355">
        <f>'[1]Master Data'!AL357/100</f>
        <v>0</v>
      </c>
      <c r="U355">
        <f>'[1]Master Data'!AM357/1000000</f>
        <v>0</v>
      </c>
    </row>
    <row r="356" spans="1:21" x14ac:dyDescent="0.55000000000000004">
      <c r="A356" s="41" t="s">
        <v>1455</v>
      </c>
      <c r="B356" s="41">
        <v>0</v>
      </c>
      <c r="C356">
        <f>'[1]Master Data'!S358/100</f>
        <v>0</v>
      </c>
      <c r="D356">
        <f>'[1]Master Data'!T358/1000000</f>
        <v>0</v>
      </c>
      <c r="E356">
        <f>'[1]Master Data'!U358/1000000</f>
        <v>0</v>
      </c>
      <c r="F356">
        <f>'[1]Master Data'!V358/100</f>
        <v>0</v>
      </c>
      <c r="G356">
        <f>'[1]Master Data'!W358/100</f>
        <v>0</v>
      </c>
      <c r="H356">
        <f>'[1]Master Data'!X358/100</f>
        <v>0</v>
      </c>
      <c r="I356">
        <f>'[1]Master Data'!Y358/100</f>
        <v>0</v>
      </c>
      <c r="J356">
        <f>'[1]Master Data'!Z358/100</f>
        <v>0</v>
      </c>
      <c r="K356">
        <f>'[1]Master Data'!AB358/100</f>
        <v>0</v>
      </c>
      <c r="L356">
        <f>'[1]Master Data'!AC358/1000000</f>
        <v>0</v>
      </c>
      <c r="M356">
        <f>'[1]Master Data'!AD358/1000000</f>
        <v>0</v>
      </c>
      <c r="N356">
        <f>'[1]Master Data'!AE358/1000000</f>
        <v>0</v>
      </c>
      <c r="O356">
        <f>'[1]Master Data'!AF358/100</f>
        <v>0</v>
      </c>
      <c r="P356">
        <f>'[1]Master Data'!AG358/100</f>
        <v>0</v>
      </c>
      <c r="Q356">
        <f>'[1]Master Data'!AH358/100</f>
        <v>0</v>
      </c>
      <c r="R356">
        <f>'[1]Master Data'!AI358/1000000</f>
        <v>0</v>
      </c>
      <c r="S356">
        <f>'[1]Master Data'!AK358/1000000</f>
        <v>0</v>
      </c>
      <c r="T356">
        <f>'[1]Master Data'!AL358/100</f>
        <v>0</v>
      </c>
      <c r="U356">
        <f>'[1]Master Data'!AM358/1000000</f>
        <v>0</v>
      </c>
    </row>
    <row r="357" spans="1:21" x14ac:dyDescent="0.55000000000000004">
      <c r="A357" s="41" t="s">
        <v>1456</v>
      </c>
      <c r="B357" s="41">
        <v>0</v>
      </c>
      <c r="C357">
        <f>'[1]Master Data'!S359/100</f>
        <v>0</v>
      </c>
      <c r="D357">
        <f>'[1]Master Data'!T359/1000000</f>
        <v>0</v>
      </c>
      <c r="E357">
        <f>'[1]Master Data'!U359/1000000</f>
        <v>0</v>
      </c>
      <c r="F357">
        <f>'[1]Master Data'!V359/100</f>
        <v>0</v>
      </c>
      <c r="G357">
        <f>'[1]Master Data'!W359/100</f>
        <v>0</v>
      </c>
      <c r="H357">
        <f>'[1]Master Data'!X359/100</f>
        <v>0</v>
      </c>
      <c r="I357">
        <f>'[1]Master Data'!Y359/100</f>
        <v>0</v>
      </c>
      <c r="J357">
        <f>'[1]Master Data'!Z359/100</f>
        <v>0</v>
      </c>
      <c r="K357">
        <f>'[1]Master Data'!AB359/100</f>
        <v>0</v>
      </c>
      <c r="L357">
        <f>'[1]Master Data'!AC359/1000000</f>
        <v>0</v>
      </c>
      <c r="M357">
        <f>'[1]Master Data'!AD359/1000000</f>
        <v>0</v>
      </c>
      <c r="N357">
        <f>'[1]Master Data'!AE359/1000000</f>
        <v>0</v>
      </c>
      <c r="O357">
        <f>'[1]Master Data'!AF359/100</f>
        <v>0</v>
      </c>
      <c r="P357">
        <f>'[1]Master Data'!AG359/100</f>
        <v>0</v>
      </c>
      <c r="Q357">
        <f>'[1]Master Data'!AH359/100</f>
        <v>0</v>
      </c>
      <c r="R357">
        <f>'[1]Master Data'!AI359/1000000</f>
        <v>0</v>
      </c>
      <c r="S357">
        <f>'[1]Master Data'!AK359/1000000</f>
        <v>0</v>
      </c>
      <c r="T357">
        <f>'[1]Master Data'!AL359/100</f>
        <v>0</v>
      </c>
      <c r="U357">
        <f>'[1]Master Data'!AM359/1000000</f>
        <v>0</v>
      </c>
    </row>
    <row r="358" spans="1:21" x14ac:dyDescent="0.55000000000000004">
      <c r="A358" s="41" t="s">
        <v>1457</v>
      </c>
      <c r="B358" s="41">
        <v>0</v>
      </c>
      <c r="C358">
        <f>'[1]Master Data'!S360/100</f>
        <v>0</v>
      </c>
      <c r="D358">
        <f>'[1]Master Data'!T360/1000000</f>
        <v>0</v>
      </c>
      <c r="E358">
        <f>'[1]Master Data'!U360/1000000</f>
        <v>0</v>
      </c>
      <c r="F358">
        <f>'[1]Master Data'!V360/100</f>
        <v>0</v>
      </c>
      <c r="G358">
        <f>'[1]Master Data'!W360/100</f>
        <v>0</v>
      </c>
      <c r="H358">
        <f>'[1]Master Data'!X360/100</f>
        <v>0</v>
      </c>
      <c r="I358">
        <f>'[1]Master Data'!Y360/100</f>
        <v>0</v>
      </c>
      <c r="J358">
        <f>'[1]Master Data'!Z360/100</f>
        <v>0</v>
      </c>
      <c r="K358">
        <f>'[1]Master Data'!AB360/100</f>
        <v>0</v>
      </c>
      <c r="L358">
        <f>'[1]Master Data'!AC360/1000000</f>
        <v>0</v>
      </c>
      <c r="M358">
        <f>'[1]Master Data'!AD360/1000000</f>
        <v>0</v>
      </c>
      <c r="N358">
        <f>'[1]Master Data'!AE360/1000000</f>
        <v>0</v>
      </c>
      <c r="O358">
        <f>'[1]Master Data'!AF360/100</f>
        <v>0</v>
      </c>
      <c r="P358">
        <f>'[1]Master Data'!AG360/100</f>
        <v>0</v>
      </c>
      <c r="Q358">
        <f>'[1]Master Data'!AH360/100</f>
        <v>0</v>
      </c>
      <c r="R358">
        <f>'[1]Master Data'!AI360/1000000</f>
        <v>0</v>
      </c>
      <c r="S358">
        <f>'[1]Master Data'!AK360/1000000</f>
        <v>0</v>
      </c>
      <c r="T358">
        <f>'[1]Master Data'!AL360/100</f>
        <v>0</v>
      </c>
      <c r="U358">
        <f>'[1]Master Data'!AM360/1000000</f>
        <v>0</v>
      </c>
    </row>
    <row r="359" spans="1:21" x14ac:dyDescent="0.55000000000000004">
      <c r="A359" s="41" t="s">
        <v>1458</v>
      </c>
      <c r="B359" s="41">
        <v>0</v>
      </c>
      <c r="C359">
        <f>'[1]Master Data'!S361/100</f>
        <v>0</v>
      </c>
      <c r="D359">
        <f>'[1]Master Data'!T361/1000000</f>
        <v>0</v>
      </c>
      <c r="E359">
        <f>'[1]Master Data'!U361/1000000</f>
        <v>0</v>
      </c>
      <c r="F359">
        <f>'[1]Master Data'!V361/100</f>
        <v>0</v>
      </c>
      <c r="G359">
        <f>'[1]Master Data'!W361/100</f>
        <v>0</v>
      </c>
      <c r="H359">
        <f>'[1]Master Data'!X361/100</f>
        <v>0</v>
      </c>
      <c r="I359">
        <f>'[1]Master Data'!Y361/100</f>
        <v>0</v>
      </c>
      <c r="J359">
        <f>'[1]Master Data'!Z361/100</f>
        <v>0</v>
      </c>
      <c r="K359">
        <f>'[1]Master Data'!AB361/100</f>
        <v>0</v>
      </c>
      <c r="L359">
        <f>'[1]Master Data'!AC361/1000000</f>
        <v>0</v>
      </c>
      <c r="M359">
        <f>'[1]Master Data'!AD361/1000000</f>
        <v>0</v>
      </c>
      <c r="N359">
        <f>'[1]Master Data'!AE361/1000000</f>
        <v>0</v>
      </c>
      <c r="O359">
        <f>'[1]Master Data'!AF361/100</f>
        <v>0</v>
      </c>
      <c r="P359">
        <f>'[1]Master Data'!AG361/100</f>
        <v>0</v>
      </c>
      <c r="Q359">
        <f>'[1]Master Data'!AH361/100</f>
        <v>0</v>
      </c>
      <c r="R359">
        <f>'[1]Master Data'!AI361/1000000</f>
        <v>0</v>
      </c>
      <c r="S359">
        <f>'[1]Master Data'!AK361/1000000</f>
        <v>0</v>
      </c>
      <c r="T359">
        <f>'[1]Master Data'!AL361/100</f>
        <v>0</v>
      </c>
      <c r="U359">
        <f>'[1]Master Data'!AM361/1000000</f>
        <v>0</v>
      </c>
    </row>
    <row r="360" spans="1:21" x14ac:dyDescent="0.55000000000000004">
      <c r="A360" s="41" t="s">
        <v>1459</v>
      </c>
      <c r="B360" s="41">
        <v>0</v>
      </c>
      <c r="C360">
        <f>'[1]Master Data'!S362/100</f>
        <v>0</v>
      </c>
      <c r="D360">
        <f>'[1]Master Data'!T362/1000000</f>
        <v>0</v>
      </c>
      <c r="E360">
        <f>'[1]Master Data'!U362/1000000</f>
        <v>0</v>
      </c>
      <c r="F360">
        <f>'[1]Master Data'!V362/100</f>
        <v>0</v>
      </c>
      <c r="G360">
        <f>'[1]Master Data'!W362/100</f>
        <v>0</v>
      </c>
      <c r="H360">
        <f>'[1]Master Data'!X362/100</f>
        <v>0</v>
      </c>
      <c r="I360">
        <f>'[1]Master Data'!Y362/100</f>
        <v>0</v>
      </c>
      <c r="J360">
        <f>'[1]Master Data'!Z362/100</f>
        <v>0</v>
      </c>
      <c r="K360">
        <f>'[1]Master Data'!AB362/100</f>
        <v>0</v>
      </c>
      <c r="L360">
        <f>'[1]Master Data'!AC362/1000000</f>
        <v>0</v>
      </c>
      <c r="M360">
        <f>'[1]Master Data'!AD362/1000000</f>
        <v>0</v>
      </c>
      <c r="N360">
        <f>'[1]Master Data'!AE362/1000000</f>
        <v>0</v>
      </c>
      <c r="O360">
        <f>'[1]Master Data'!AF362/100</f>
        <v>0</v>
      </c>
      <c r="P360">
        <f>'[1]Master Data'!AG362/100</f>
        <v>0</v>
      </c>
      <c r="Q360">
        <f>'[1]Master Data'!AH362/100</f>
        <v>0</v>
      </c>
      <c r="R360">
        <f>'[1]Master Data'!AI362/1000000</f>
        <v>0</v>
      </c>
      <c r="S360">
        <f>'[1]Master Data'!AK362/1000000</f>
        <v>0</v>
      </c>
      <c r="T360">
        <f>'[1]Master Data'!AL362/100</f>
        <v>0</v>
      </c>
      <c r="U360">
        <f>'[1]Master Data'!AM362/1000000</f>
        <v>0</v>
      </c>
    </row>
    <row r="361" spans="1:21" x14ac:dyDescent="0.55000000000000004">
      <c r="A361" s="41" t="s">
        <v>1460</v>
      </c>
      <c r="B361" s="41">
        <v>0</v>
      </c>
      <c r="C361">
        <f>'[1]Master Data'!S363/100</f>
        <v>0</v>
      </c>
      <c r="D361">
        <f>'[1]Master Data'!T363/1000000</f>
        <v>0</v>
      </c>
      <c r="E361">
        <f>'[1]Master Data'!U363/1000000</f>
        <v>0</v>
      </c>
      <c r="F361">
        <f>'[1]Master Data'!V363/100</f>
        <v>0</v>
      </c>
      <c r="G361">
        <f>'[1]Master Data'!W363/100</f>
        <v>0</v>
      </c>
      <c r="H361">
        <f>'[1]Master Data'!X363/100</f>
        <v>0</v>
      </c>
      <c r="I361">
        <f>'[1]Master Data'!Y363/100</f>
        <v>0</v>
      </c>
      <c r="J361">
        <f>'[1]Master Data'!Z363/100</f>
        <v>0</v>
      </c>
      <c r="K361">
        <f>'[1]Master Data'!AB363/100</f>
        <v>0</v>
      </c>
      <c r="L361">
        <f>'[1]Master Data'!AC363/1000000</f>
        <v>0</v>
      </c>
      <c r="M361">
        <f>'[1]Master Data'!AD363/1000000</f>
        <v>0</v>
      </c>
      <c r="N361">
        <f>'[1]Master Data'!AE363/1000000</f>
        <v>0</v>
      </c>
      <c r="O361">
        <f>'[1]Master Data'!AF363/100</f>
        <v>0</v>
      </c>
      <c r="P361">
        <f>'[1]Master Data'!AG363/100</f>
        <v>0</v>
      </c>
      <c r="Q361">
        <f>'[1]Master Data'!AH363/100</f>
        <v>0</v>
      </c>
      <c r="R361">
        <f>'[1]Master Data'!AI363/1000000</f>
        <v>0</v>
      </c>
      <c r="S361">
        <f>'[1]Master Data'!AK363/1000000</f>
        <v>0</v>
      </c>
      <c r="T361">
        <f>'[1]Master Data'!AL363/100</f>
        <v>0</v>
      </c>
      <c r="U361">
        <f>'[1]Master Data'!AM363/1000000</f>
        <v>0</v>
      </c>
    </row>
    <row r="362" spans="1:21" x14ac:dyDescent="0.55000000000000004">
      <c r="A362" s="41" t="s">
        <v>1461</v>
      </c>
      <c r="B362" s="41">
        <v>0</v>
      </c>
      <c r="C362">
        <f>'[1]Master Data'!S364/100</f>
        <v>0</v>
      </c>
      <c r="D362">
        <f>'[1]Master Data'!T364/1000000</f>
        <v>0</v>
      </c>
      <c r="E362">
        <f>'[1]Master Data'!U364/1000000</f>
        <v>0</v>
      </c>
      <c r="F362">
        <f>'[1]Master Data'!V364/100</f>
        <v>0</v>
      </c>
      <c r="G362">
        <f>'[1]Master Data'!W364/100</f>
        <v>0</v>
      </c>
      <c r="H362">
        <f>'[1]Master Data'!X364/100</f>
        <v>0</v>
      </c>
      <c r="I362">
        <f>'[1]Master Data'!Y364/100</f>
        <v>0</v>
      </c>
      <c r="J362">
        <f>'[1]Master Data'!Z364/100</f>
        <v>0</v>
      </c>
      <c r="K362">
        <f>'[1]Master Data'!AB364/100</f>
        <v>0</v>
      </c>
      <c r="L362">
        <f>'[1]Master Data'!AC364/1000000</f>
        <v>0</v>
      </c>
      <c r="M362">
        <f>'[1]Master Data'!AD364/1000000</f>
        <v>0</v>
      </c>
      <c r="N362">
        <f>'[1]Master Data'!AE364/1000000</f>
        <v>0</v>
      </c>
      <c r="O362">
        <f>'[1]Master Data'!AF364/100</f>
        <v>0</v>
      </c>
      <c r="P362">
        <f>'[1]Master Data'!AG364/100</f>
        <v>0</v>
      </c>
      <c r="Q362">
        <f>'[1]Master Data'!AH364/100</f>
        <v>0</v>
      </c>
      <c r="R362">
        <f>'[1]Master Data'!AI364/1000000</f>
        <v>0</v>
      </c>
      <c r="S362">
        <f>'[1]Master Data'!AK364/1000000</f>
        <v>0</v>
      </c>
      <c r="T362">
        <f>'[1]Master Data'!AL364/100</f>
        <v>0</v>
      </c>
      <c r="U362">
        <f>'[1]Master Data'!AM364/1000000</f>
        <v>0</v>
      </c>
    </row>
    <row r="363" spans="1:21" x14ac:dyDescent="0.55000000000000004">
      <c r="A363" s="41" t="s">
        <v>1462</v>
      </c>
      <c r="B363" s="41">
        <v>0</v>
      </c>
      <c r="C363">
        <f>'[1]Master Data'!S365/100</f>
        <v>0</v>
      </c>
      <c r="D363">
        <f>'[1]Master Data'!T365/1000000</f>
        <v>0</v>
      </c>
      <c r="E363">
        <f>'[1]Master Data'!U365/1000000</f>
        <v>0</v>
      </c>
      <c r="F363">
        <f>'[1]Master Data'!V365/100</f>
        <v>0</v>
      </c>
      <c r="G363">
        <f>'[1]Master Data'!W365/100</f>
        <v>0</v>
      </c>
      <c r="H363">
        <f>'[1]Master Data'!X365/100</f>
        <v>0</v>
      </c>
      <c r="I363">
        <f>'[1]Master Data'!Y365/100</f>
        <v>0</v>
      </c>
      <c r="J363">
        <f>'[1]Master Data'!Z365/100</f>
        <v>0</v>
      </c>
      <c r="K363">
        <f>'[1]Master Data'!AB365/100</f>
        <v>0</v>
      </c>
      <c r="L363">
        <f>'[1]Master Data'!AC365/1000000</f>
        <v>0</v>
      </c>
      <c r="M363">
        <f>'[1]Master Data'!AD365/1000000</f>
        <v>0</v>
      </c>
      <c r="N363">
        <f>'[1]Master Data'!AE365/1000000</f>
        <v>0</v>
      </c>
      <c r="O363">
        <f>'[1]Master Data'!AF365/100</f>
        <v>0</v>
      </c>
      <c r="P363">
        <f>'[1]Master Data'!AG365/100</f>
        <v>0</v>
      </c>
      <c r="Q363">
        <f>'[1]Master Data'!AH365/100</f>
        <v>0</v>
      </c>
      <c r="R363">
        <f>'[1]Master Data'!AI365/1000000</f>
        <v>0</v>
      </c>
      <c r="S363">
        <f>'[1]Master Data'!AK365/1000000</f>
        <v>0</v>
      </c>
      <c r="T363">
        <f>'[1]Master Data'!AL365/100</f>
        <v>0</v>
      </c>
      <c r="U363">
        <f>'[1]Master Data'!AM365/1000000</f>
        <v>0</v>
      </c>
    </row>
    <row r="364" spans="1:21" x14ac:dyDescent="0.55000000000000004">
      <c r="A364" s="41" t="s">
        <v>1463</v>
      </c>
      <c r="B364" s="41">
        <v>0</v>
      </c>
      <c r="C364">
        <f>'[1]Master Data'!S366/100</f>
        <v>0</v>
      </c>
      <c r="D364">
        <f>'[1]Master Data'!T366/1000000</f>
        <v>0</v>
      </c>
      <c r="E364">
        <f>'[1]Master Data'!U366/1000000</f>
        <v>0</v>
      </c>
      <c r="F364">
        <f>'[1]Master Data'!V366/100</f>
        <v>0</v>
      </c>
      <c r="G364">
        <f>'[1]Master Data'!W366/100</f>
        <v>0</v>
      </c>
      <c r="H364">
        <f>'[1]Master Data'!X366/100</f>
        <v>0</v>
      </c>
      <c r="I364">
        <f>'[1]Master Data'!Y366/100</f>
        <v>0</v>
      </c>
      <c r="J364">
        <f>'[1]Master Data'!Z366/100</f>
        <v>0</v>
      </c>
      <c r="K364">
        <f>'[1]Master Data'!AB366/100</f>
        <v>0</v>
      </c>
      <c r="L364">
        <f>'[1]Master Data'!AC366/1000000</f>
        <v>0</v>
      </c>
      <c r="M364">
        <f>'[1]Master Data'!AD366/1000000</f>
        <v>0</v>
      </c>
      <c r="N364">
        <f>'[1]Master Data'!AE366/1000000</f>
        <v>0</v>
      </c>
      <c r="O364">
        <f>'[1]Master Data'!AF366/100</f>
        <v>0</v>
      </c>
      <c r="P364">
        <f>'[1]Master Data'!AG366/100</f>
        <v>0</v>
      </c>
      <c r="Q364">
        <f>'[1]Master Data'!AH366/100</f>
        <v>0</v>
      </c>
      <c r="R364">
        <f>'[1]Master Data'!AI366/1000000</f>
        <v>0</v>
      </c>
      <c r="S364">
        <f>'[1]Master Data'!AK366/1000000</f>
        <v>0</v>
      </c>
      <c r="T364">
        <f>'[1]Master Data'!AL366/100</f>
        <v>0</v>
      </c>
      <c r="U364">
        <f>'[1]Master Data'!AM366/1000000</f>
        <v>0</v>
      </c>
    </row>
    <row r="365" spans="1:21" x14ac:dyDescent="0.55000000000000004">
      <c r="A365" s="41" t="s">
        <v>1464</v>
      </c>
      <c r="B365" s="41">
        <v>0</v>
      </c>
      <c r="C365">
        <f>'[1]Master Data'!S367/100</f>
        <v>0</v>
      </c>
      <c r="D365">
        <f>'[1]Master Data'!T367/1000000</f>
        <v>0</v>
      </c>
      <c r="E365">
        <f>'[1]Master Data'!U367/1000000</f>
        <v>0</v>
      </c>
      <c r="F365">
        <f>'[1]Master Data'!V367/100</f>
        <v>0</v>
      </c>
      <c r="G365">
        <f>'[1]Master Data'!W367/100</f>
        <v>0</v>
      </c>
      <c r="H365">
        <f>'[1]Master Data'!X367/100</f>
        <v>0</v>
      </c>
      <c r="I365">
        <f>'[1]Master Data'!Y367/100</f>
        <v>0</v>
      </c>
      <c r="J365">
        <f>'[1]Master Data'!Z367/100</f>
        <v>0</v>
      </c>
      <c r="K365">
        <f>'[1]Master Data'!AB367/100</f>
        <v>0</v>
      </c>
      <c r="L365">
        <f>'[1]Master Data'!AC367/1000000</f>
        <v>0</v>
      </c>
      <c r="M365">
        <f>'[1]Master Data'!AD367/1000000</f>
        <v>0</v>
      </c>
      <c r="N365">
        <f>'[1]Master Data'!AE367/1000000</f>
        <v>0</v>
      </c>
      <c r="O365">
        <f>'[1]Master Data'!AF367/100</f>
        <v>0</v>
      </c>
      <c r="P365">
        <f>'[1]Master Data'!AG367/100</f>
        <v>0</v>
      </c>
      <c r="Q365">
        <f>'[1]Master Data'!AH367/100</f>
        <v>0</v>
      </c>
      <c r="R365">
        <f>'[1]Master Data'!AI367/1000000</f>
        <v>0</v>
      </c>
      <c r="S365">
        <f>'[1]Master Data'!AK367/1000000</f>
        <v>0</v>
      </c>
      <c r="T365">
        <f>'[1]Master Data'!AL367/100</f>
        <v>0</v>
      </c>
      <c r="U365">
        <f>'[1]Master Data'!AM367/1000000</f>
        <v>0</v>
      </c>
    </row>
    <row r="366" spans="1:21" x14ac:dyDescent="0.55000000000000004">
      <c r="A366" s="41" t="s">
        <v>1465</v>
      </c>
      <c r="B366" s="41">
        <v>0</v>
      </c>
      <c r="C366">
        <f>'[1]Master Data'!S368/100</f>
        <v>0</v>
      </c>
      <c r="D366">
        <f>'[1]Master Data'!T368/1000000</f>
        <v>0</v>
      </c>
      <c r="E366">
        <f>'[1]Master Data'!U368/1000000</f>
        <v>0</v>
      </c>
      <c r="F366">
        <f>'[1]Master Data'!V368/100</f>
        <v>0</v>
      </c>
      <c r="G366">
        <f>'[1]Master Data'!W368/100</f>
        <v>0</v>
      </c>
      <c r="H366">
        <f>'[1]Master Data'!X368/100</f>
        <v>0</v>
      </c>
      <c r="I366">
        <f>'[1]Master Data'!Y368/100</f>
        <v>0</v>
      </c>
      <c r="J366">
        <f>'[1]Master Data'!Z368/100</f>
        <v>0</v>
      </c>
      <c r="K366">
        <f>'[1]Master Data'!AB368/100</f>
        <v>0</v>
      </c>
      <c r="L366">
        <f>'[1]Master Data'!AC368/1000000</f>
        <v>0</v>
      </c>
      <c r="M366">
        <f>'[1]Master Data'!AD368/1000000</f>
        <v>0</v>
      </c>
      <c r="N366">
        <f>'[1]Master Data'!AE368/1000000</f>
        <v>0</v>
      </c>
      <c r="O366">
        <f>'[1]Master Data'!AF368/100</f>
        <v>0</v>
      </c>
      <c r="P366">
        <f>'[1]Master Data'!AG368/100</f>
        <v>0</v>
      </c>
      <c r="Q366">
        <f>'[1]Master Data'!AH368/100</f>
        <v>0</v>
      </c>
      <c r="R366">
        <f>'[1]Master Data'!AI368/1000000</f>
        <v>0</v>
      </c>
      <c r="S366">
        <f>'[1]Master Data'!AK368/1000000</f>
        <v>0</v>
      </c>
      <c r="T366">
        <f>'[1]Master Data'!AL368/100</f>
        <v>0</v>
      </c>
      <c r="U366">
        <f>'[1]Master Data'!AM368/1000000</f>
        <v>0</v>
      </c>
    </row>
    <row r="367" spans="1:21" x14ac:dyDescent="0.55000000000000004">
      <c r="A367" s="41" t="s">
        <v>1466</v>
      </c>
      <c r="B367" s="41">
        <v>0</v>
      </c>
      <c r="C367">
        <f>'[1]Master Data'!S369/100</f>
        <v>0</v>
      </c>
      <c r="D367">
        <f>'[1]Master Data'!T369/1000000</f>
        <v>0</v>
      </c>
      <c r="E367">
        <f>'[1]Master Data'!U369/1000000</f>
        <v>0</v>
      </c>
      <c r="F367">
        <f>'[1]Master Data'!V369/100</f>
        <v>0</v>
      </c>
      <c r="G367">
        <f>'[1]Master Data'!W369/100</f>
        <v>0</v>
      </c>
      <c r="H367">
        <f>'[1]Master Data'!X369/100</f>
        <v>0</v>
      </c>
      <c r="I367">
        <f>'[1]Master Data'!Y369/100</f>
        <v>0</v>
      </c>
      <c r="J367">
        <f>'[1]Master Data'!Z369/100</f>
        <v>0</v>
      </c>
      <c r="K367">
        <f>'[1]Master Data'!AB369/100</f>
        <v>0</v>
      </c>
      <c r="L367">
        <f>'[1]Master Data'!AC369/1000000</f>
        <v>0</v>
      </c>
      <c r="M367">
        <f>'[1]Master Data'!AD369/1000000</f>
        <v>0</v>
      </c>
      <c r="N367">
        <f>'[1]Master Data'!AE369/1000000</f>
        <v>0</v>
      </c>
      <c r="O367">
        <f>'[1]Master Data'!AF369/100</f>
        <v>0</v>
      </c>
      <c r="P367">
        <f>'[1]Master Data'!AG369/100</f>
        <v>0</v>
      </c>
      <c r="Q367">
        <f>'[1]Master Data'!AH369/100</f>
        <v>0</v>
      </c>
      <c r="R367">
        <f>'[1]Master Data'!AI369/1000000</f>
        <v>0</v>
      </c>
      <c r="S367">
        <f>'[1]Master Data'!AK369/1000000</f>
        <v>0</v>
      </c>
      <c r="T367">
        <f>'[1]Master Data'!AL369/100</f>
        <v>0</v>
      </c>
      <c r="U367">
        <f>'[1]Master Data'!AM369/1000000</f>
        <v>0</v>
      </c>
    </row>
    <row r="368" spans="1:21" x14ac:dyDescent="0.55000000000000004">
      <c r="A368" s="41" t="s">
        <v>1467</v>
      </c>
      <c r="B368" s="41">
        <v>0</v>
      </c>
      <c r="C368">
        <f>'[1]Master Data'!S370/100</f>
        <v>0</v>
      </c>
      <c r="D368">
        <f>'[1]Master Data'!T370/1000000</f>
        <v>0</v>
      </c>
      <c r="E368">
        <f>'[1]Master Data'!U370/1000000</f>
        <v>0</v>
      </c>
      <c r="F368">
        <f>'[1]Master Data'!V370/100</f>
        <v>0</v>
      </c>
      <c r="G368">
        <f>'[1]Master Data'!W370/100</f>
        <v>0</v>
      </c>
      <c r="H368">
        <f>'[1]Master Data'!X370/100</f>
        <v>0</v>
      </c>
      <c r="I368">
        <f>'[1]Master Data'!Y370/100</f>
        <v>0</v>
      </c>
      <c r="J368">
        <f>'[1]Master Data'!Z370/100</f>
        <v>0</v>
      </c>
      <c r="K368">
        <f>'[1]Master Data'!AB370/100</f>
        <v>0</v>
      </c>
      <c r="L368">
        <f>'[1]Master Data'!AC370/1000000</f>
        <v>0</v>
      </c>
      <c r="M368">
        <f>'[1]Master Data'!AD370/1000000</f>
        <v>0</v>
      </c>
      <c r="N368">
        <f>'[1]Master Data'!AE370/1000000</f>
        <v>0</v>
      </c>
      <c r="O368">
        <f>'[1]Master Data'!AF370/100</f>
        <v>0</v>
      </c>
      <c r="P368">
        <f>'[1]Master Data'!AG370/100</f>
        <v>0</v>
      </c>
      <c r="Q368">
        <f>'[1]Master Data'!AH370/100</f>
        <v>0</v>
      </c>
      <c r="R368">
        <f>'[1]Master Data'!AI370/1000000</f>
        <v>0</v>
      </c>
      <c r="S368">
        <f>'[1]Master Data'!AK370/1000000</f>
        <v>0</v>
      </c>
      <c r="T368">
        <f>'[1]Master Data'!AL370/100</f>
        <v>0</v>
      </c>
      <c r="U368">
        <f>'[1]Master Data'!AM370/1000000</f>
        <v>0</v>
      </c>
    </row>
    <row r="369" spans="1:21" x14ac:dyDescent="0.55000000000000004">
      <c r="A369" s="41" t="s">
        <v>1468</v>
      </c>
      <c r="B369" s="41">
        <v>0</v>
      </c>
      <c r="C369">
        <f>'[1]Master Data'!S371/100</f>
        <v>0</v>
      </c>
      <c r="D369">
        <f>'[1]Master Data'!T371/1000000</f>
        <v>0</v>
      </c>
      <c r="E369">
        <f>'[1]Master Data'!U371/1000000</f>
        <v>0</v>
      </c>
      <c r="F369">
        <f>'[1]Master Data'!V371/100</f>
        <v>0</v>
      </c>
      <c r="G369">
        <f>'[1]Master Data'!W371/100</f>
        <v>0</v>
      </c>
      <c r="H369">
        <f>'[1]Master Data'!X371/100</f>
        <v>0</v>
      </c>
      <c r="I369">
        <f>'[1]Master Data'!Y371/100</f>
        <v>0</v>
      </c>
      <c r="J369">
        <f>'[1]Master Data'!Z371/100</f>
        <v>0</v>
      </c>
      <c r="K369">
        <f>'[1]Master Data'!AB371/100</f>
        <v>0</v>
      </c>
      <c r="L369">
        <f>'[1]Master Data'!AC371/1000000</f>
        <v>0</v>
      </c>
      <c r="M369">
        <f>'[1]Master Data'!AD371/1000000</f>
        <v>0</v>
      </c>
      <c r="N369">
        <f>'[1]Master Data'!AE371/1000000</f>
        <v>0</v>
      </c>
      <c r="O369">
        <f>'[1]Master Data'!AF371/100</f>
        <v>0</v>
      </c>
      <c r="P369">
        <f>'[1]Master Data'!AG371/100</f>
        <v>0</v>
      </c>
      <c r="Q369">
        <f>'[1]Master Data'!AH371/100</f>
        <v>0</v>
      </c>
      <c r="R369">
        <f>'[1]Master Data'!AI371/1000000</f>
        <v>0</v>
      </c>
      <c r="S369">
        <f>'[1]Master Data'!AK371/1000000</f>
        <v>0</v>
      </c>
      <c r="T369">
        <f>'[1]Master Data'!AL371/100</f>
        <v>0</v>
      </c>
      <c r="U369">
        <f>'[1]Master Data'!AM371/1000000</f>
        <v>0</v>
      </c>
    </row>
    <row r="370" spans="1:21" x14ac:dyDescent="0.55000000000000004">
      <c r="A370" s="41" t="s">
        <v>1469</v>
      </c>
      <c r="B370" s="41">
        <v>0</v>
      </c>
      <c r="C370">
        <f>'[1]Master Data'!S372/100</f>
        <v>0</v>
      </c>
      <c r="D370">
        <f>'[1]Master Data'!T372/1000000</f>
        <v>0</v>
      </c>
      <c r="E370">
        <f>'[1]Master Data'!U372/1000000</f>
        <v>0</v>
      </c>
      <c r="F370">
        <f>'[1]Master Data'!V372/100</f>
        <v>0</v>
      </c>
      <c r="G370">
        <f>'[1]Master Data'!W372/100</f>
        <v>0</v>
      </c>
      <c r="H370">
        <f>'[1]Master Data'!X372/100</f>
        <v>0</v>
      </c>
      <c r="I370">
        <f>'[1]Master Data'!Y372/100</f>
        <v>0</v>
      </c>
      <c r="J370">
        <f>'[1]Master Data'!Z372/100</f>
        <v>0</v>
      </c>
      <c r="K370">
        <f>'[1]Master Data'!AB372/100</f>
        <v>0</v>
      </c>
      <c r="L370">
        <f>'[1]Master Data'!AC372/1000000</f>
        <v>0</v>
      </c>
      <c r="M370">
        <f>'[1]Master Data'!AD372/1000000</f>
        <v>0</v>
      </c>
      <c r="N370">
        <f>'[1]Master Data'!AE372/1000000</f>
        <v>0</v>
      </c>
      <c r="O370">
        <f>'[1]Master Data'!AF372/100</f>
        <v>0</v>
      </c>
      <c r="P370">
        <f>'[1]Master Data'!AG372/100</f>
        <v>0</v>
      </c>
      <c r="Q370">
        <f>'[1]Master Data'!AH372/100</f>
        <v>0</v>
      </c>
      <c r="R370">
        <f>'[1]Master Data'!AI372/1000000</f>
        <v>0</v>
      </c>
      <c r="S370">
        <f>'[1]Master Data'!AK372/1000000</f>
        <v>0</v>
      </c>
      <c r="T370">
        <f>'[1]Master Data'!AL372/100</f>
        <v>0</v>
      </c>
      <c r="U370">
        <f>'[1]Master Data'!AM372/1000000</f>
        <v>0</v>
      </c>
    </row>
    <row r="371" spans="1:21" x14ac:dyDescent="0.55000000000000004">
      <c r="A371" s="41" t="s">
        <v>1470</v>
      </c>
      <c r="B371" s="41">
        <v>0</v>
      </c>
      <c r="C371">
        <f>'[1]Master Data'!S373/100</f>
        <v>0</v>
      </c>
      <c r="D371">
        <f>'[1]Master Data'!T373/1000000</f>
        <v>0</v>
      </c>
      <c r="E371">
        <f>'[1]Master Data'!U373/1000000</f>
        <v>0</v>
      </c>
      <c r="F371">
        <f>'[1]Master Data'!V373/100</f>
        <v>0</v>
      </c>
      <c r="G371">
        <f>'[1]Master Data'!W373/100</f>
        <v>0</v>
      </c>
      <c r="H371">
        <f>'[1]Master Data'!X373/100</f>
        <v>0</v>
      </c>
      <c r="I371">
        <f>'[1]Master Data'!Y373/100</f>
        <v>0</v>
      </c>
      <c r="J371">
        <f>'[1]Master Data'!Z373/100</f>
        <v>0</v>
      </c>
      <c r="K371">
        <f>'[1]Master Data'!AB373/100</f>
        <v>0</v>
      </c>
      <c r="L371">
        <f>'[1]Master Data'!AC373/1000000</f>
        <v>0</v>
      </c>
      <c r="M371">
        <f>'[1]Master Data'!AD373/1000000</f>
        <v>0</v>
      </c>
      <c r="N371">
        <f>'[1]Master Data'!AE373/1000000</f>
        <v>0</v>
      </c>
      <c r="O371">
        <f>'[1]Master Data'!AF373/100</f>
        <v>0</v>
      </c>
      <c r="P371">
        <f>'[1]Master Data'!AG373/100</f>
        <v>0</v>
      </c>
      <c r="Q371">
        <f>'[1]Master Data'!AH373/100</f>
        <v>0</v>
      </c>
      <c r="R371">
        <f>'[1]Master Data'!AI373/1000000</f>
        <v>0</v>
      </c>
      <c r="S371">
        <f>'[1]Master Data'!AK373/1000000</f>
        <v>0</v>
      </c>
      <c r="T371">
        <f>'[1]Master Data'!AL373/100</f>
        <v>0</v>
      </c>
      <c r="U371">
        <f>'[1]Master Data'!AM373/1000000</f>
        <v>0</v>
      </c>
    </row>
    <row r="372" spans="1:21" x14ac:dyDescent="0.55000000000000004">
      <c r="A372" s="41" t="s">
        <v>1471</v>
      </c>
      <c r="B372" s="41">
        <v>0</v>
      </c>
      <c r="C372">
        <f>'[1]Master Data'!S374/100</f>
        <v>0</v>
      </c>
      <c r="D372">
        <f>'[1]Master Data'!T374/1000000</f>
        <v>0</v>
      </c>
      <c r="E372">
        <f>'[1]Master Data'!U374/1000000</f>
        <v>0</v>
      </c>
      <c r="F372">
        <f>'[1]Master Data'!V374/100</f>
        <v>0</v>
      </c>
      <c r="G372">
        <f>'[1]Master Data'!W374/100</f>
        <v>0</v>
      </c>
      <c r="H372">
        <f>'[1]Master Data'!X374/100</f>
        <v>0</v>
      </c>
      <c r="I372">
        <f>'[1]Master Data'!Y374/100</f>
        <v>0</v>
      </c>
      <c r="J372">
        <f>'[1]Master Data'!Z374/100</f>
        <v>0</v>
      </c>
      <c r="K372">
        <f>'[1]Master Data'!AB374/100</f>
        <v>0</v>
      </c>
      <c r="L372">
        <f>'[1]Master Data'!AC374/1000000</f>
        <v>0</v>
      </c>
      <c r="M372">
        <f>'[1]Master Data'!AD374/1000000</f>
        <v>0</v>
      </c>
      <c r="N372">
        <f>'[1]Master Data'!AE374/1000000</f>
        <v>0</v>
      </c>
      <c r="O372">
        <f>'[1]Master Data'!AF374/100</f>
        <v>0</v>
      </c>
      <c r="P372">
        <f>'[1]Master Data'!AG374/100</f>
        <v>0</v>
      </c>
      <c r="Q372">
        <f>'[1]Master Data'!AH374/100</f>
        <v>0</v>
      </c>
      <c r="R372">
        <f>'[1]Master Data'!AI374/1000000</f>
        <v>0</v>
      </c>
      <c r="S372">
        <f>'[1]Master Data'!AK374/1000000</f>
        <v>0</v>
      </c>
      <c r="T372">
        <f>'[1]Master Data'!AL374/100</f>
        <v>0</v>
      </c>
      <c r="U372">
        <f>'[1]Master Data'!AM374/1000000</f>
        <v>0</v>
      </c>
    </row>
    <row r="373" spans="1:21" x14ac:dyDescent="0.55000000000000004">
      <c r="A373" s="41" t="s">
        <v>1476</v>
      </c>
      <c r="B373" s="41">
        <v>0</v>
      </c>
      <c r="C373">
        <f>'[1]Master Data'!S375/100</f>
        <v>0</v>
      </c>
      <c r="D373">
        <f>'[1]Master Data'!T375/1000000</f>
        <v>0</v>
      </c>
      <c r="E373">
        <f>'[1]Master Data'!U375/1000000</f>
        <v>0</v>
      </c>
      <c r="F373">
        <f>'[1]Master Data'!V375/100</f>
        <v>0</v>
      </c>
      <c r="G373">
        <f>'[1]Master Data'!W375/100</f>
        <v>0</v>
      </c>
      <c r="H373">
        <f>'[1]Master Data'!X375/100</f>
        <v>0</v>
      </c>
      <c r="I373">
        <f>'[1]Master Data'!Y375/100</f>
        <v>0</v>
      </c>
      <c r="J373">
        <f>'[1]Master Data'!Z375/100</f>
        <v>0</v>
      </c>
      <c r="K373">
        <f>'[1]Master Data'!AB375/100</f>
        <v>0</v>
      </c>
      <c r="L373">
        <f>'[1]Master Data'!AC375/1000000</f>
        <v>0</v>
      </c>
      <c r="M373">
        <f>'[1]Master Data'!AD375/1000000</f>
        <v>0</v>
      </c>
      <c r="N373">
        <f>'[1]Master Data'!AE375/1000000</f>
        <v>0</v>
      </c>
      <c r="O373">
        <f>'[1]Master Data'!AF375/100</f>
        <v>0</v>
      </c>
      <c r="P373">
        <f>'[1]Master Data'!AG375/100</f>
        <v>0</v>
      </c>
      <c r="Q373">
        <f>'[1]Master Data'!AH375/100</f>
        <v>0</v>
      </c>
      <c r="R373">
        <f>'[1]Master Data'!AI375/1000000</f>
        <v>0</v>
      </c>
      <c r="S373">
        <f>'[1]Master Data'!AK375/1000000</f>
        <v>0</v>
      </c>
      <c r="T373">
        <f>'[1]Master Data'!AL375/100</f>
        <v>0</v>
      </c>
      <c r="U373">
        <f>'[1]Master Data'!AM375/1000000</f>
        <v>0</v>
      </c>
    </row>
    <row r="374" spans="1:21" x14ac:dyDescent="0.55000000000000004">
      <c r="A374" s="41" t="s">
        <v>1477</v>
      </c>
      <c r="B374" s="41">
        <v>0</v>
      </c>
      <c r="C374">
        <f>'[1]Master Data'!S376/100</f>
        <v>0</v>
      </c>
      <c r="D374">
        <f>'[1]Master Data'!T376/1000000</f>
        <v>0</v>
      </c>
      <c r="E374">
        <f>'[1]Master Data'!U376/1000000</f>
        <v>0</v>
      </c>
      <c r="F374">
        <f>'[1]Master Data'!V376/100</f>
        <v>0</v>
      </c>
      <c r="G374">
        <f>'[1]Master Data'!W376/100</f>
        <v>0</v>
      </c>
      <c r="H374">
        <f>'[1]Master Data'!X376/100</f>
        <v>0</v>
      </c>
      <c r="I374">
        <f>'[1]Master Data'!Y376/100</f>
        <v>0</v>
      </c>
      <c r="J374">
        <f>'[1]Master Data'!Z376/100</f>
        <v>0</v>
      </c>
      <c r="K374">
        <f>'[1]Master Data'!AB376/100</f>
        <v>0</v>
      </c>
      <c r="L374">
        <f>'[1]Master Data'!AC376/1000000</f>
        <v>0</v>
      </c>
      <c r="M374">
        <f>'[1]Master Data'!AD376/1000000</f>
        <v>0</v>
      </c>
      <c r="N374">
        <f>'[1]Master Data'!AE376/1000000</f>
        <v>0</v>
      </c>
      <c r="O374">
        <f>'[1]Master Data'!AF376/100</f>
        <v>0</v>
      </c>
      <c r="P374">
        <f>'[1]Master Data'!AG376/100</f>
        <v>0</v>
      </c>
      <c r="Q374">
        <f>'[1]Master Data'!AH376/100</f>
        <v>0</v>
      </c>
      <c r="R374">
        <f>'[1]Master Data'!AI376/1000000</f>
        <v>0</v>
      </c>
      <c r="S374">
        <f>'[1]Master Data'!AK376/1000000</f>
        <v>0</v>
      </c>
      <c r="T374">
        <f>'[1]Master Data'!AL376/100</f>
        <v>0</v>
      </c>
      <c r="U374">
        <f>'[1]Master Data'!AM376/1000000</f>
        <v>0</v>
      </c>
    </row>
    <row r="375" spans="1:21" x14ac:dyDescent="0.55000000000000004">
      <c r="A375" s="41" t="s">
        <v>1478</v>
      </c>
      <c r="B375" s="41">
        <v>0</v>
      </c>
      <c r="C375">
        <f>'[1]Master Data'!S377/100</f>
        <v>0</v>
      </c>
      <c r="D375">
        <f>'[1]Master Data'!T377/1000000</f>
        <v>0</v>
      </c>
      <c r="E375">
        <f>'[1]Master Data'!U377/1000000</f>
        <v>0</v>
      </c>
      <c r="F375">
        <f>'[1]Master Data'!V377/100</f>
        <v>0</v>
      </c>
      <c r="G375">
        <f>'[1]Master Data'!W377/100</f>
        <v>0</v>
      </c>
      <c r="H375">
        <f>'[1]Master Data'!X377/100</f>
        <v>0</v>
      </c>
      <c r="I375">
        <f>'[1]Master Data'!Y377/100</f>
        <v>0</v>
      </c>
      <c r="J375">
        <f>'[1]Master Data'!Z377/100</f>
        <v>0</v>
      </c>
      <c r="K375">
        <f>'[1]Master Data'!AB377/100</f>
        <v>0</v>
      </c>
      <c r="L375">
        <f>'[1]Master Data'!AC377/1000000</f>
        <v>0</v>
      </c>
      <c r="M375">
        <f>'[1]Master Data'!AD377/1000000</f>
        <v>0</v>
      </c>
      <c r="N375">
        <f>'[1]Master Data'!AE377/1000000</f>
        <v>0</v>
      </c>
      <c r="O375">
        <f>'[1]Master Data'!AF377/100</f>
        <v>0</v>
      </c>
      <c r="P375">
        <f>'[1]Master Data'!AG377/100</f>
        <v>0</v>
      </c>
      <c r="Q375">
        <f>'[1]Master Data'!AH377/100</f>
        <v>0</v>
      </c>
      <c r="R375">
        <f>'[1]Master Data'!AI377/1000000</f>
        <v>0</v>
      </c>
      <c r="S375">
        <f>'[1]Master Data'!AK377/1000000</f>
        <v>0</v>
      </c>
      <c r="T375">
        <f>'[1]Master Data'!AL377/100</f>
        <v>0</v>
      </c>
      <c r="U375">
        <f>'[1]Master Data'!AM377/1000000</f>
        <v>0</v>
      </c>
    </row>
    <row r="376" spans="1:21" x14ac:dyDescent="0.55000000000000004">
      <c r="A376" s="41" t="s">
        <v>1479</v>
      </c>
      <c r="B376" s="41">
        <v>0</v>
      </c>
      <c r="C376">
        <f>'[1]Master Data'!S378/100</f>
        <v>0</v>
      </c>
      <c r="D376">
        <f>'[1]Master Data'!T378/1000000</f>
        <v>0</v>
      </c>
      <c r="E376">
        <f>'[1]Master Data'!U378/1000000</f>
        <v>0</v>
      </c>
      <c r="F376">
        <f>'[1]Master Data'!V378/100</f>
        <v>0</v>
      </c>
      <c r="G376">
        <f>'[1]Master Data'!W378/100</f>
        <v>0</v>
      </c>
      <c r="H376">
        <f>'[1]Master Data'!X378/100</f>
        <v>0</v>
      </c>
      <c r="I376">
        <f>'[1]Master Data'!Y378/100</f>
        <v>0</v>
      </c>
      <c r="J376">
        <f>'[1]Master Data'!Z378/100</f>
        <v>0</v>
      </c>
      <c r="K376">
        <f>'[1]Master Data'!AB378/100</f>
        <v>0</v>
      </c>
      <c r="L376">
        <f>'[1]Master Data'!AC378/1000000</f>
        <v>0</v>
      </c>
      <c r="M376">
        <f>'[1]Master Data'!AD378/1000000</f>
        <v>0</v>
      </c>
      <c r="N376">
        <f>'[1]Master Data'!AE378/1000000</f>
        <v>0</v>
      </c>
      <c r="O376">
        <f>'[1]Master Data'!AF378/100</f>
        <v>0</v>
      </c>
      <c r="P376">
        <f>'[1]Master Data'!AG378/100</f>
        <v>0</v>
      </c>
      <c r="Q376">
        <f>'[1]Master Data'!AH378/100</f>
        <v>0</v>
      </c>
      <c r="R376">
        <f>'[1]Master Data'!AI378/1000000</f>
        <v>0</v>
      </c>
      <c r="S376">
        <f>'[1]Master Data'!AK378/1000000</f>
        <v>0</v>
      </c>
      <c r="T376">
        <f>'[1]Master Data'!AL378/100</f>
        <v>0</v>
      </c>
      <c r="U376">
        <f>'[1]Master Data'!AM378/1000000</f>
        <v>0</v>
      </c>
    </row>
    <row r="377" spans="1:21" x14ac:dyDescent="0.55000000000000004">
      <c r="A377" s="41" t="s">
        <v>1480</v>
      </c>
      <c r="B377" s="41">
        <v>0</v>
      </c>
      <c r="C377">
        <f>'[1]Master Data'!S379/100</f>
        <v>0</v>
      </c>
      <c r="D377">
        <f>'[1]Master Data'!T379/1000000</f>
        <v>0</v>
      </c>
      <c r="E377">
        <f>'[1]Master Data'!U379/1000000</f>
        <v>0</v>
      </c>
      <c r="F377">
        <f>'[1]Master Data'!V379/100</f>
        <v>0</v>
      </c>
      <c r="G377">
        <f>'[1]Master Data'!W379/100</f>
        <v>0</v>
      </c>
      <c r="H377">
        <f>'[1]Master Data'!X379/100</f>
        <v>0</v>
      </c>
      <c r="I377">
        <f>'[1]Master Data'!Y379/100</f>
        <v>0</v>
      </c>
      <c r="J377">
        <f>'[1]Master Data'!Z379/100</f>
        <v>0</v>
      </c>
      <c r="K377">
        <f>'[1]Master Data'!AB379/100</f>
        <v>0</v>
      </c>
      <c r="L377">
        <f>'[1]Master Data'!AC379/1000000</f>
        <v>0</v>
      </c>
      <c r="M377">
        <f>'[1]Master Data'!AD379/1000000</f>
        <v>0</v>
      </c>
      <c r="N377">
        <f>'[1]Master Data'!AE379/1000000</f>
        <v>0</v>
      </c>
      <c r="O377">
        <f>'[1]Master Data'!AF379/100</f>
        <v>0</v>
      </c>
      <c r="P377">
        <f>'[1]Master Data'!AG379/100</f>
        <v>0</v>
      </c>
      <c r="Q377">
        <f>'[1]Master Data'!AH379/100</f>
        <v>0</v>
      </c>
      <c r="R377">
        <f>'[1]Master Data'!AI379/1000000</f>
        <v>0</v>
      </c>
      <c r="S377">
        <f>'[1]Master Data'!AK379/1000000</f>
        <v>0</v>
      </c>
      <c r="T377">
        <f>'[1]Master Data'!AL379/100</f>
        <v>0</v>
      </c>
      <c r="U377">
        <f>'[1]Master Data'!AM379/1000000</f>
        <v>0</v>
      </c>
    </row>
    <row r="378" spans="1:21" x14ac:dyDescent="0.55000000000000004">
      <c r="A378" s="41" t="s">
        <v>1472</v>
      </c>
      <c r="B378" s="41">
        <v>0</v>
      </c>
      <c r="C378">
        <f>'[1]Master Data'!S380/100</f>
        <v>0</v>
      </c>
      <c r="D378">
        <f>'[1]Master Data'!T380/1000000</f>
        <v>0</v>
      </c>
      <c r="E378">
        <f>'[1]Master Data'!U380/1000000</f>
        <v>0</v>
      </c>
      <c r="F378">
        <f>'[1]Master Data'!V380/100</f>
        <v>0</v>
      </c>
      <c r="G378">
        <f>'[1]Master Data'!W380/100</f>
        <v>0</v>
      </c>
      <c r="H378">
        <f>'[1]Master Data'!X380/100</f>
        <v>0</v>
      </c>
      <c r="I378">
        <f>'[1]Master Data'!Y380/100</f>
        <v>0</v>
      </c>
      <c r="J378">
        <f>'[1]Master Data'!Z380/100</f>
        <v>0</v>
      </c>
      <c r="K378">
        <f>'[1]Master Data'!AB380/100</f>
        <v>0</v>
      </c>
      <c r="L378">
        <f>'[1]Master Data'!AC380/1000000</f>
        <v>0</v>
      </c>
      <c r="M378">
        <f>'[1]Master Data'!AD380/1000000</f>
        <v>0</v>
      </c>
      <c r="N378">
        <f>'[1]Master Data'!AE380/1000000</f>
        <v>0</v>
      </c>
      <c r="O378">
        <f>'[1]Master Data'!AF380/100</f>
        <v>0</v>
      </c>
      <c r="P378">
        <f>'[1]Master Data'!AG380/100</f>
        <v>0</v>
      </c>
      <c r="Q378">
        <f>'[1]Master Data'!AH380/100</f>
        <v>0</v>
      </c>
      <c r="R378">
        <f>'[1]Master Data'!AI380/1000000</f>
        <v>0</v>
      </c>
      <c r="S378">
        <f>'[1]Master Data'!AK380/1000000</f>
        <v>0</v>
      </c>
      <c r="T378">
        <f>'[1]Master Data'!AL380/100</f>
        <v>0</v>
      </c>
      <c r="U378">
        <f>'[1]Master Data'!AM380/1000000</f>
        <v>0</v>
      </c>
    </row>
    <row r="379" spans="1:21" x14ac:dyDescent="0.55000000000000004">
      <c r="A379" s="41" t="s">
        <v>1473</v>
      </c>
      <c r="B379" s="41">
        <v>0</v>
      </c>
      <c r="C379">
        <f>'[1]Master Data'!S381/100</f>
        <v>0</v>
      </c>
      <c r="D379">
        <f>'[1]Master Data'!T381/1000000</f>
        <v>0</v>
      </c>
      <c r="E379">
        <f>'[1]Master Data'!U381/1000000</f>
        <v>0</v>
      </c>
      <c r="F379">
        <f>'[1]Master Data'!V381/100</f>
        <v>0</v>
      </c>
      <c r="G379">
        <f>'[1]Master Data'!W381/100</f>
        <v>0</v>
      </c>
      <c r="H379">
        <f>'[1]Master Data'!X381/100</f>
        <v>0</v>
      </c>
      <c r="I379">
        <f>'[1]Master Data'!Y381/100</f>
        <v>0</v>
      </c>
      <c r="J379">
        <f>'[1]Master Data'!Z381/100</f>
        <v>0</v>
      </c>
      <c r="K379">
        <f>'[1]Master Data'!AB381/100</f>
        <v>0</v>
      </c>
      <c r="L379">
        <f>'[1]Master Data'!AC381/1000000</f>
        <v>0</v>
      </c>
      <c r="M379">
        <f>'[1]Master Data'!AD381/1000000</f>
        <v>0</v>
      </c>
      <c r="N379">
        <f>'[1]Master Data'!AE381/1000000</f>
        <v>0</v>
      </c>
      <c r="O379">
        <f>'[1]Master Data'!AF381/100</f>
        <v>0</v>
      </c>
      <c r="P379">
        <f>'[1]Master Data'!AG381/100</f>
        <v>0</v>
      </c>
      <c r="Q379">
        <f>'[1]Master Data'!AH381/100</f>
        <v>0</v>
      </c>
      <c r="R379">
        <f>'[1]Master Data'!AI381/1000000</f>
        <v>0</v>
      </c>
      <c r="S379">
        <f>'[1]Master Data'!AK381/1000000</f>
        <v>0</v>
      </c>
      <c r="T379">
        <f>'[1]Master Data'!AL381/100</f>
        <v>0</v>
      </c>
      <c r="U379">
        <f>'[1]Master Data'!AM381/1000000</f>
        <v>0</v>
      </c>
    </row>
    <row r="380" spans="1:21" x14ac:dyDescent="0.55000000000000004">
      <c r="A380" s="41" t="s">
        <v>1474</v>
      </c>
      <c r="B380" s="41">
        <v>0</v>
      </c>
      <c r="C380">
        <f>'[1]Master Data'!S382/100</f>
        <v>0</v>
      </c>
      <c r="D380">
        <f>'[1]Master Data'!T382/1000000</f>
        <v>0</v>
      </c>
      <c r="E380">
        <f>'[1]Master Data'!U382/1000000</f>
        <v>0</v>
      </c>
      <c r="F380">
        <f>'[1]Master Data'!V382/100</f>
        <v>0</v>
      </c>
      <c r="G380">
        <f>'[1]Master Data'!W382/100</f>
        <v>0</v>
      </c>
      <c r="H380">
        <f>'[1]Master Data'!X382/100</f>
        <v>0</v>
      </c>
      <c r="I380">
        <f>'[1]Master Data'!Y382/100</f>
        <v>0</v>
      </c>
      <c r="J380">
        <f>'[1]Master Data'!Z382/100</f>
        <v>0</v>
      </c>
      <c r="K380">
        <f>'[1]Master Data'!AB382/100</f>
        <v>0</v>
      </c>
      <c r="L380">
        <f>'[1]Master Data'!AC382/1000000</f>
        <v>0</v>
      </c>
      <c r="M380">
        <f>'[1]Master Data'!AD382/1000000</f>
        <v>0</v>
      </c>
      <c r="N380">
        <f>'[1]Master Data'!AE382/1000000</f>
        <v>0</v>
      </c>
      <c r="O380">
        <f>'[1]Master Data'!AF382/100</f>
        <v>0</v>
      </c>
      <c r="P380">
        <f>'[1]Master Data'!AG382/100</f>
        <v>0</v>
      </c>
      <c r="Q380">
        <f>'[1]Master Data'!AH382/100</f>
        <v>0</v>
      </c>
      <c r="R380">
        <f>'[1]Master Data'!AI382/1000000</f>
        <v>0</v>
      </c>
      <c r="S380">
        <f>'[1]Master Data'!AK382/1000000</f>
        <v>0</v>
      </c>
      <c r="T380">
        <f>'[1]Master Data'!AL382/100</f>
        <v>0</v>
      </c>
      <c r="U380">
        <f>'[1]Master Data'!AM382/1000000</f>
        <v>0</v>
      </c>
    </row>
    <row r="381" spans="1:21" x14ac:dyDescent="0.55000000000000004">
      <c r="A381" s="41" t="s">
        <v>1475</v>
      </c>
      <c r="B381" s="41">
        <v>0</v>
      </c>
      <c r="C381">
        <f>'[1]Master Data'!S383/100</f>
        <v>0</v>
      </c>
      <c r="D381">
        <f>'[1]Master Data'!T383/1000000</f>
        <v>0</v>
      </c>
      <c r="E381">
        <f>'[1]Master Data'!U383/1000000</f>
        <v>0</v>
      </c>
      <c r="F381">
        <f>'[1]Master Data'!V383/100</f>
        <v>0</v>
      </c>
      <c r="G381">
        <f>'[1]Master Data'!W383/100</f>
        <v>0</v>
      </c>
      <c r="H381">
        <f>'[1]Master Data'!X383/100</f>
        <v>0</v>
      </c>
      <c r="I381">
        <f>'[1]Master Data'!Y383/100</f>
        <v>0</v>
      </c>
      <c r="J381">
        <f>'[1]Master Data'!Z383/100</f>
        <v>0</v>
      </c>
      <c r="K381">
        <f>'[1]Master Data'!AB383/100</f>
        <v>0</v>
      </c>
      <c r="L381">
        <f>'[1]Master Data'!AC383/1000000</f>
        <v>0</v>
      </c>
      <c r="M381">
        <f>'[1]Master Data'!AD383/1000000</f>
        <v>0</v>
      </c>
      <c r="N381">
        <f>'[1]Master Data'!AE383/1000000</f>
        <v>0</v>
      </c>
      <c r="O381">
        <f>'[1]Master Data'!AF383/100</f>
        <v>0</v>
      </c>
      <c r="P381">
        <f>'[1]Master Data'!AG383/100</f>
        <v>0</v>
      </c>
      <c r="Q381">
        <f>'[1]Master Data'!AH383/100</f>
        <v>0</v>
      </c>
      <c r="R381">
        <f>'[1]Master Data'!AI383/1000000</f>
        <v>0</v>
      </c>
      <c r="S381">
        <f>'[1]Master Data'!AK383/1000000</f>
        <v>0</v>
      </c>
      <c r="T381">
        <f>'[1]Master Data'!AL383/100</f>
        <v>0</v>
      </c>
      <c r="U381">
        <f>'[1]Master Data'!AM383/1000000</f>
        <v>0</v>
      </c>
    </row>
    <row r="382" spans="1:21" x14ac:dyDescent="0.55000000000000004">
      <c r="A382" s="41" t="s">
        <v>1481</v>
      </c>
      <c r="B382" s="41">
        <v>0</v>
      </c>
      <c r="C382">
        <f>'[1]Master Data'!S384/100</f>
        <v>0</v>
      </c>
      <c r="D382">
        <f>'[1]Master Data'!T384/1000000</f>
        <v>0</v>
      </c>
      <c r="E382">
        <f>'[1]Master Data'!U384/1000000</f>
        <v>0</v>
      </c>
      <c r="F382">
        <f>'[1]Master Data'!V384/100</f>
        <v>0</v>
      </c>
      <c r="G382">
        <f>'[1]Master Data'!W384/100</f>
        <v>0</v>
      </c>
      <c r="H382">
        <f>'[1]Master Data'!X384/100</f>
        <v>0</v>
      </c>
      <c r="I382">
        <f>'[1]Master Data'!Y384/100</f>
        <v>0</v>
      </c>
      <c r="J382">
        <f>'[1]Master Data'!Z384/100</f>
        <v>0</v>
      </c>
      <c r="K382">
        <f>'[1]Master Data'!AB384/100</f>
        <v>0</v>
      </c>
      <c r="L382">
        <f>'[1]Master Data'!AC384/1000000</f>
        <v>0</v>
      </c>
      <c r="M382">
        <f>'[1]Master Data'!AD384/1000000</f>
        <v>0</v>
      </c>
      <c r="N382">
        <f>'[1]Master Data'!AE384/1000000</f>
        <v>0</v>
      </c>
      <c r="O382">
        <f>'[1]Master Data'!AF384/100</f>
        <v>0</v>
      </c>
      <c r="P382">
        <f>'[1]Master Data'!AG384/100</f>
        <v>0</v>
      </c>
      <c r="Q382">
        <f>'[1]Master Data'!AH384/100</f>
        <v>0</v>
      </c>
      <c r="R382">
        <f>'[1]Master Data'!AI384/1000000</f>
        <v>0</v>
      </c>
      <c r="S382">
        <f>'[1]Master Data'!AK384/1000000</f>
        <v>0</v>
      </c>
      <c r="T382">
        <f>'[1]Master Data'!AL384/100</f>
        <v>0</v>
      </c>
      <c r="U382">
        <f>'[1]Master Data'!AM384/1000000</f>
        <v>0</v>
      </c>
    </row>
    <row r="383" spans="1:21" x14ac:dyDescent="0.55000000000000004">
      <c r="A383" s="41" t="s">
        <v>1482</v>
      </c>
      <c r="B383" s="41">
        <v>0</v>
      </c>
      <c r="C383">
        <f>'[1]Master Data'!S385/100</f>
        <v>0</v>
      </c>
      <c r="D383">
        <f>'[1]Master Data'!T385/1000000</f>
        <v>0</v>
      </c>
      <c r="E383">
        <f>'[1]Master Data'!U385/1000000</f>
        <v>0</v>
      </c>
      <c r="F383">
        <f>'[1]Master Data'!V385/100</f>
        <v>0</v>
      </c>
      <c r="G383">
        <f>'[1]Master Data'!W385/100</f>
        <v>0</v>
      </c>
      <c r="H383">
        <f>'[1]Master Data'!X385/100</f>
        <v>0</v>
      </c>
      <c r="I383">
        <f>'[1]Master Data'!Y385/100</f>
        <v>0</v>
      </c>
      <c r="J383">
        <f>'[1]Master Data'!Z385/100</f>
        <v>0</v>
      </c>
      <c r="K383">
        <f>'[1]Master Data'!AB385/100</f>
        <v>0</v>
      </c>
      <c r="L383">
        <f>'[1]Master Data'!AC385/1000000</f>
        <v>0</v>
      </c>
      <c r="M383">
        <f>'[1]Master Data'!AD385/1000000</f>
        <v>0</v>
      </c>
      <c r="N383">
        <f>'[1]Master Data'!AE385/1000000</f>
        <v>0</v>
      </c>
      <c r="O383">
        <f>'[1]Master Data'!AF385/100</f>
        <v>0</v>
      </c>
      <c r="P383">
        <f>'[1]Master Data'!AG385/100</f>
        <v>0</v>
      </c>
      <c r="Q383">
        <f>'[1]Master Data'!AH385/100</f>
        <v>0</v>
      </c>
      <c r="R383">
        <f>'[1]Master Data'!AI385/1000000</f>
        <v>0</v>
      </c>
      <c r="S383">
        <f>'[1]Master Data'!AK385/1000000</f>
        <v>0</v>
      </c>
      <c r="T383">
        <f>'[1]Master Data'!AL385/100</f>
        <v>0</v>
      </c>
      <c r="U383">
        <f>'[1]Master Data'!AM385/1000000</f>
        <v>0</v>
      </c>
    </row>
    <row r="384" spans="1:21" x14ac:dyDescent="0.55000000000000004">
      <c r="A384" s="41" t="s">
        <v>1483</v>
      </c>
      <c r="B384" s="41">
        <v>0</v>
      </c>
      <c r="C384">
        <f>'[1]Master Data'!S386/100</f>
        <v>0</v>
      </c>
      <c r="D384">
        <f>'[1]Master Data'!T386/1000000</f>
        <v>0</v>
      </c>
      <c r="E384">
        <f>'[1]Master Data'!U386/1000000</f>
        <v>0</v>
      </c>
      <c r="F384">
        <f>'[1]Master Data'!V386/100</f>
        <v>0</v>
      </c>
      <c r="G384">
        <f>'[1]Master Data'!W386/100</f>
        <v>0</v>
      </c>
      <c r="H384">
        <f>'[1]Master Data'!X386/100</f>
        <v>0</v>
      </c>
      <c r="I384">
        <f>'[1]Master Data'!Y386/100</f>
        <v>0</v>
      </c>
      <c r="J384">
        <f>'[1]Master Data'!Z386/100</f>
        <v>0</v>
      </c>
      <c r="K384">
        <f>'[1]Master Data'!AB386/100</f>
        <v>0</v>
      </c>
      <c r="L384">
        <f>'[1]Master Data'!AC386/1000000</f>
        <v>0</v>
      </c>
      <c r="M384">
        <f>'[1]Master Data'!AD386/1000000</f>
        <v>0</v>
      </c>
      <c r="N384">
        <f>'[1]Master Data'!AE386/1000000</f>
        <v>0</v>
      </c>
      <c r="O384">
        <f>'[1]Master Data'!AF386/100</f>
        <v>0</v>
      </c>
      <c r="P384">
        <f>'[1]Master Data'!AG386/100</f>
        <v>0</v>
      </c>
      <c r="Q384">
        <f>'[1]Master Data'!AH386/100</f>
        <v>0</v>
      </c>
      <c r="R384">
        <f>'[1]Master Data'!AI386/1000000</f>
        <v>0</v>
      </c>
      <c r="S384">
        <f>'[1]Master Data'!AK386/1000000</f>
        <v>0</v>
      </c>
      <c r="T384">
        <f>'[1]Master Data'!AL386/100</f>
        <v>0</v>
      </c>
      <c r="U384">
        <f>'[1]Master Data'!AM386/1000000</f>
        <v>0</v>
      </c>
    </row>
    <row r="385" spans="1:21" x14ac:dyDescent="0.55000000000000004">
      <c r="A385" s="41" t="s">
        <v>1484</v>
      </c>
      <c r="B385" s="41">
        <v>0</v>
      </c>
      <c r="C385">
        <f>'[1]Master Data'!S387/100</f>
        <v>0</v>
      </c>
      <c r="D385">
        <f>'[1]Master Data'!T387/1000000</f>
        <v>0</v>
      </c>
      <c r="E385">
        <f>'[1]Master Data'!U387/1000000</f>
        <v>0</v>
      </c>
      <c r="F385">
        <f>'[1]Master Data'!V387/100</f>
        <v>0</v>
      </c>
      <c r="G385">
        <f>'[1]Master Data'!W387/100</f>
        <v>0</v>
      </c>
      <c r="H385">
        <f>'[1]Master Data'!X387/100</f>
        <v>0</v>
      </c>
      <c r="I385">
        <f>'[1]Master Data'!Y387/100</f>
        <v>0</v>
      </c>
      <c r="J385">
        <f>'[1]Master Data'!Z387/100</f>
        <v>0</v>
      </c>
      <c r="K385">
        <f>'[1]Master Data'!AB387/100</f>
        <v>0</v>
      </c>
      <c r="L385">
        <f>'[1]Master Data'!AC387/1000000</f>
        <v>0</v>
      </c>
      <c r="M385">
        <f>'[1]Master Data'!AD387/1000000</f>
        <v>0</v>
      </c>
      <c r="N385">
        <f>'[1]Master Data'!AE387/1000000</f>
        <v>0</v>
      </c>
      <c r="O385">
        <f>'[1]Master Data'!AF387/100</f>
        <v>0</v>
      </c>
      <c r="P385">
        <f>'[1]Master Data'!AG387/100</f>
        <v>0</v>
      </c>
      <c r="Q385">
        <f>'[1]Master Data'!AH387/100</f>
        <v>0</v>
      </c>
      <c r="R385">
        <f>'[1]Master Data'!AI387/1000000</f>
        <v>0</v>
      </c>
      <c r="S385">
        <f>'[1]Master Data'!AK387/1000000</f>
        <v>0</v>
      </c>
      <c r="T385">
        <f>'[1]Master Data'!AL387/100</f>
        <v>0</v>
      </c>
      <c r="U385">
        <f>'[1]Master Data'!AM387/1000000</f>
        <v>0</v>
      </c>
    </row>
    <row r="386" spans="1:21" x14ac:dyDescent="0.55000000000000004">
      <c r="A386" s="41" t="s">
        <v>1485</v>
      </c>
      <c r="B386" s="41">
        <v>0</v>
      </c>
      <c r="C386">
        <f>'[1]Master Data'!S388/100</f>
        <v>0</v>
      </c>
      <c r="D386">
        <f>'[1]Master Data'!T388/1000000</f>
        <v>0</v>
      </c>
      <c r="E386">
        <f>'[1]Master Data'!U388/1000000</f>
        <v>0</v>
      </c>
      <c r="F386">
        <f>'[1]Master Data'!V388/100</f>
        <v>0</v>
      </c>
      <c r="G386">
        <f>'[1]Master Data'!W388/100</f>
        <v>0</v>
      </c>
      <c r="H386">
        <f>'[1]Master Data'!X388/100</f>
        <v>0</v>
      </c>
      <c r="I386">
        <f>'[1]Master Data'!Y388/100</f>
        <v>0</v>
      </c>
      <c r="J386">
        <f>'[1]Master Data'!Z388/100</f>
        <v>0</v>
      </c>
      <c r="K386">
        <f>'[1]Master Data'!AB388/100</f>
        <v>0</v>
      </c>
      <c r="L386">
        <f>'[1]Master Data'!AC388/1000000</f>
        <v>0</v>
      </c>
      <c r="M386">
        <f>'[1]Master Data'!AD388/1000000</f>
        <v>0</v>
      </c>
      <c r="N386">
        <f>'[1]Master Data'!AE388/1000000</f>
        <v>0</v>
      </c>
      <c r="O386">
        <f>'[1]Master Data'!AF388/100</f>
        <v>0</v>
      </c>
      <c r="P386">
        <f>'[1]Master Data'!AG388/100</f>
        <v>0</v>
      </c>
      <c r="Q386">
        <f>'[1]Master Data'!AH388/100</f>
        <v>0</v>
      </c>
      <c r="R386">
        <f>'[1]Master Data'!AI388/1000000</f>
        <v>0</v>
      </c>
      <c r="S386">
        <f>'[1]Master Data'!AK388/1000000</f>
        <v>0</v>
      </c>
      <c r="T386">
        <f>'[1]Master Data'!AL388/100</f>
        <v>0</v>
      </c>
      <c r="U386">
        <f>'[1]Master Data'!AM388/1000000</f>
        <v>0</v>
      </c>
    </row>
    <row r="387" spans="1:21" x14ac:dyDescent="0.55000000000000004">
      <c r="A387" s="41" t="s">
        <v>1486</v>
      </c>
      <c r="B387" s="41">
        <v>0</v>
      </c>
      <c r="C387">
        <f>'[1]Master Data'!S389/100</f>
        <v>0</v>
      </c>
      <c r="D387">
        <f>'[1]Master Data'!T389/1000000</f>
        <v>0</v>
      </c>
      <c r="E387">
        <f>'[1]Master Data'!U389/1000000</f>
        <v>0</v>
      </c>
      <c r="F387">
        <f>'[1]Master Data'!V389/100</f>
        <v>0</v>
      </c>
      <c r="G387">
        <f>'[1]Master Data'!W389/100</f>
        <v>0</v>
      </c>
      <c r="H387">
        <f>'[1]Master Data'!X389/100</f>
        <v>0</v>
      </c>
      <c r="I387">
        <f>'[1]Master Data'!Y389/100</f>
        <v>0</v>
      </c>
      <c r="J387">
        <f>'[1]Master Data'!Z389/100</f>
        <v>0</v>
      </c>
      <c r="K387">
        <f>'[1]Master Data'!AB389/100</f>
        <v>0</v>
      </c>
      <c r="L387">
        <f>'[1]Master Data'!AC389/1000000</f>
        <v>0</v>
      </c>
      <c r="M387">
        <f>'[1]Master Data'!AD389/1000000</f>
        <v>0</v>
      </c>
      <c r="N387">
        <f>'[1]Master Data'!AE389/1000000</f>
        <v>0</v>
      </c>
      <c r="O387">
        <f>'[1]Master Data'!AF389/100</f>
        <v>0</v>
      </c>
      <c r="P387">
        <f>'[1]Master Data'!AG389/100</f>
        <v>0</v>
      </c>
      <c r="Q387">
        <f>'[1]Master Data'!AH389/100</f>
        <v>0</v>
      </c>
      <c r="R387">
        <f>'[1]Master Data'!AI389/1000000</f>
        <v>0</v>
      </c>
      <c r="S387">
        <f>'[1]Master Data'!AK389/1000000</f>
        <v>0</v>
      </c>
      <c r="T387">
        <f>'[1]Master Data'!AL389/100</f>
        <v>0</v>
      </c>
      <c r="U387">
        <f>'[1]Master Data'!AM389/1000000</f>
        <v>0</v>
      </c>
    </row>
    <row r="388" spans="1:21" x14ac:dyDescent="0.55000000000000004">
      <c r="A388" s="41" t="s">
        <v>1487</v>
      </c>
      <c r="B388" s="41">
        <v>0</v>
      </c>
      <c r="C388">
        <f>'[1]Master Data'!S390/100</f>
        <v>0</v>
      </c>
      <c r="D388">
        <f>'[1]Master Data'!T390/1000000</f>
        <v>0</v>
      </c>
      <c r="E388">
        <f>'[1]Master Data'!U390/1000000</f>
        <v>0</v>
      </c>
      <c r="F388">
        <f>'[1]Master Data'!V390/100</f>
        <v>0</v>
      </c>
      <c r="G388">
        <f>'[1]Master Data'!W390/100</f>
        <v>0</v>
      </c>
      <c r="H388">
        <f>'[1]Master Data'!X390/100</f>
        <v>0</v>
      </c>
      <c r="I388">
        <f>'[1]Master Data'!Y390/100</f>
        <v>0</v>
      </c>
      <c r="J388">
        <f>'[1]Master Data'!Z390/100</f>
        <v>0</v>
      </c>
      <c r="K388">
        <f>'[1]Master Data'!AB390/100</f>
        <v>0</v>
      </c>
      <c r="L388">
        <f>'[1]Master Data'!AC390/1000000</f>
        <v>0</v>
      </c>
      <c r="M388">
        <f>'[1]Master Data'!AD390/1000000</f>
        <v>0</v>
      </c>
      <c r="N388">
        <f>'[1]Master Data'!AE390/1000000</f>
        <v>0</v>
      </c>
      <c r="O388">
        <f>'[1]Master Data'!AF390/100</f>
        <v>0</v>
      </c>
      <c r="P388">
        <f>'[1]Master Data'!AG390/100</f>
        <v>0</v>
      </c>
      <c r="Q388">
        <f>'[1]Master Data'!AH390/100</f>
        <v>0</v>
      </c>
      <c r="R388">
        <f>'[1]Master Data'!AI390/1000000</f>
        <v>0</v>
      </c>
      <c r="S388">
        <f>'[1]Master Data'!AK390/1000000</f>
        <v>0</v>
      </c>
      <c r="T388">
        <f>'[1]Master Data'!AL390/100</f>
        <v>0</v>
      </c>
      <c r="U388">
        <f>'[1]Master Data'!AM390/1000000</f>
        <v>0</v>
      </c>
    </row>
    <row r="389" spans="1:21" x14ac:dyDescent="0.55000000000000004">
      <c r="A389" s="41" t="s">
        <v>1488</v>
      </c>
      <c r="B389" s="41">
        <v>0</v>
      </c>
      <c r="C389">
        <f>'[1]Master Data'!S391/100</f>
        <v>0</v>
      </c>
      <c r="D389">
        <f>'[1]Master Data'!T391/1000000</f>
        <v>0</v>
      </c>
      <c r="E389">
        <f>'[1]Master Data'!U391/1000000</f>
        <v>0</v>
      </c>
      <c r="F389">
        <f>'[1]Master Data'!V391/100</f>
        <v>0</v>
      </c>
      <c r="G389">
        <f>'[1]Master Data'!W391/100</f>
        <v>0</v>
      </c>
      <c r="H389">
        <f>'[1]Master Data'!X391/100</f>
        <v>0</v>
      </c>
      <c r="I389">
        <f>'[1]Master Data'!Y391/100</f>
        <v>0</v>
      </c>
      <c r="J389">
        <f>'[1]Master Data'!Z391/100</f>
        <v>0</v>
      </c>
      <c r="K389">
        <f>'[1]Master Data'!AB391/100</f>
        <v>0</v>
      </c>
      <c r="L389">
        <f>'[1]Master Data'!AC391/1000000</f>
        <v>0</v>
      </c>
      <c r="M389">
        <f>'[1]Master Data'!AD391/1000000</f>
        <v>0</v>
      </c>
      <c r="N389">
        <f>'[1]Master Data'!AE391/1000000</f>
        <v>0</v>
      </c>
      <c r="O389">
        <f>'[1]Master Data'!AF391/100</f>
        <v>0</v>
      </c>
      <c r="P389">
        <f>'[1]Master Data'!AG391/100</f>
        <v>0</v>
      </c>
      <c r="Q389">
        <f>'[1]Master Data'!AH391/100</f>
        <v>0</v>
      </c>
      <c r="R389">
        <f>'[1]Master Data'!AI391/1000000</f>
        <v>0</v>
      </c>
      <c r="S389">
        <f>'[1]Master Data'!AK391/1000000</f>
        <v>0</v>
      </c>
      <c r="T389">
        <f>'[1]Master Data'!AL391/100</f>
        <v>0</v>
      </c>
      <c r="U389">
        <f>'[1]Master Data'!AM391/1000000</f>
        <v>0</v>
      </c>
    </row>
    <row r="390" spans="1:21" x14ac:dyDescent="0.55000000000000004">
      <c r="A390" s="41" t="s">
        <v>1489</v>
      </c>
      <c r="B390" s="41">
        <v>0</v>
      </c>
      <c r="C390">
        <f>'[1]Master Data'!S392/100</f>
        <v>0</v>
      </c>
      <c r="D390">
        <f>'[1]Master Data'!T392/1000000</f>
        <v>0</v>
      </c>
      <c r="E390">
        <f>'[1]Master Data'!U392/1000000</f>
        <v>0</v>
      </c>
      <c r="F390">
        <f>'[1]Master Data'!V392/100</f>
        <v>0</v>
      </c>
      <c r="G390">
        <f>'[1]Master Data'!W392/100</f>
        <v>0</v>
      </c>
      <c r="H390">
        <f>'[1]Master Data'!X392/100</f>
        <v>0</v>
      </c>
      <c r="I390">
        <f>'[1]Master Data'!Y392/100</f>
        <v>0</v>
      </c>
      <c r="J390">
        <f>'[1]Master Data'!Z392/100</f>
        <v>0</v>
      </c>
      <c r="K390">
        <f>'[1]Master Data'!AB392/100</f>
        <v>0</v>
      </c>
      <c r="L390">
        <f>'[1]Master Data'!AC392/1000000</f>
        <v>0</v>
      </c>
      <c r="M390">
        <f>'[1]Master Data'!AD392/1000000</f>
        <v>0</v>
      </c>
      <c r="N390">
        <f>'[1]Master Data'!AE392/1000000</f>
        <v>0</v>
      </c>
      <c r="O390">
        <f>'[1]Master Data'!AF392/100</f>
        <v>0</v>
      </c>
      <c r="P390">
        <f>'[1]Master Data'!AG392/100</f>
        <v>0</v>
      </c>
      <c r="Q390">
        <f>'[1]Master Data'!AH392/100</f>
        <v>0</v>
      </c>
      <c r="R390">
        <f>'[1]Master Data'!AI392/1000000</f>
        <v>0</v>
      </c>
      <c r="S390">
        <f>'[1]Master Data'!AK392/1000000</f>
        <v>0</v>
      </c>
      <c r="T390">
        <f>'[1]Master Data'!AL392/100</f>
        <v>0</v>
      </c>
      <c r="U390">
        <f>'[1]Master Data'!AM392/1000000</f>
        <v>0</v>
      </c>
    </row>
    <row r="391" spans="1:21" x14ac:dyDescent="0.55000000000000004">
      <c r="A391" s="41" t="s">
        <v>1490</v>
      </c>
      <c r="B391" s="41">
        <v>0</v>
      </c>
      <c r="C391">
        <f>'[1]Master Data'!S393/100</f>
        <v>0</v>
      </c>
      <c r="D391">
        <f>'[1]Master Data'!T393/1000000</f>
        <v>0</v>
      </c>
      <c r="E391">
        <f>'[1]Master Data'!U393/1000000</f>
        <v>0</v>
      </c>
      <c r="F391">
        <f>'[1]Master Data'!V393/100</f>
        <v>0</v>
      </c>
      <c r="G391">
        <f>'[1]Master Data'!W393/100</f>
        <v>0</v>
      </c>
      <c r="H391">
        <f>'[1]Master Data'!X393/100</f>
        <v>0</v>
      </c>
      <c r="I391">
        <f>'[1]Master Data'!Y393/100</f>
        <v>0</v>
      </c>
      <c r="J391">
        <f>'[1]Master Data'!Z393/100</f>
        <v>0</v>
      </c>
      <c r="K391">
        <f>'[1]Master Data'!AB393/100</f>
        <v>0</v>
      </c>
      <c r="L391">
        <f>'[1]Master Data'!AC393/1000000</f>
        <v>0</v>
      </c>
      <c r="M391">
        <f>'[1]Master Data'!AD393/1000000</f>
        <v>0</v>
      </c>
      <c r="N391">
        <f>'[1]Master Data'!AE393/1000000</f>
        <v>0</v>
      </c>
      <c r="O391">
        <f>'[1]Master Data'!AF393/100</f>
        <v>0</v>
      </c>
      <c r="P391">
        <f>'[1]Master Data'!AG393/100</f>
        <v>0</v>
      </c>
      <c r="Q391">
        <f>'[1]Master Data'!AH393/100</f>
        <v>0</v>
      </c>
      <c r="R391">
        <f>'[1]Master Data'!AI393/1000000</f>
        <v>0</v>
      </c>
      <c r="S391">
        <f>'[1]Master Data'!AK393/1000000</f>
        <v>0</v>
      </c>
      <c r="T391">
        <f>'[1]Master Data'!AL393/100</f>
        <v>0</v>
      </c>
      <c r="U391">
        <f>'[1]Master Data'!AM393/1000000</f>
        <v>0</v>
      </c>
    </row>
    <row r="392" spans="1:21" x14ac:dyDescent="0.55000000000000004">
      <c r="A392" s="41" t="s">
        <v>1491</v>
      </c>
      <c r="B392" s="41">
        <v>0</v>
      </c>
      <c r="C392">
        <f>'[1]Master Data'!S394/100</f>
        <v>0</v>
      </c>
      <c r="D392">
        <f>'[1]Master Data'!T394/1000000</f>
        <v>0</v>
      </c>
      <c r="E392">
        <f>'[1]Master Data'!U394/1000000</f>
        <v>0</v>
      </c>
      <c r="F392">
        <f>'[1]Master Data'!V394/100</f>
        <v>0</v>
      </c>
      <c r="G392">
        <f>'[1]Master Data'!W394/100</f>
        <v>0</v>
      </c>
      <c r="H392">
        <f>'[1]Master Data'!X394/100</f>
        <v>0</v>
      </c>
      <c r="I392">
        <f>'[1]Master Data'!Y394/100</f>
        <v>0</v>
      </c>
      <c r="J392">
        <f>'[1]Master Data'!Z394/100</f>
        <v>0</v>
      </c>
      <c r="K392">
        <f>'[1]Master Data'!AB394/100</f>
        <v>0</v>
      </c>
      <c r="L392">
        <f>'[1]Master Data'!AC394/1000000</f>
        <v>0</v>
      </c>
      <c r="M392">
        <f>'[1]Master Data'!AD394/1000000</f>
        <v>0</v>
      </c>
      <c r="N392">
        <f>'[1]Master Data'!AE394/1000000</f>
        <v>0</v>
      </c>
      <c r="O392">
        <f>'[1]Master Data'!AF394/100</f>
        <v>0</v>
      </c>
      <c r="P392">
        <f>'[1]Master Data'!AG394/100</f>
        <v>0</v>
      </c>
      <c r="Q392">
        <f>'[1]Master Data'!AH394/100</f>
        <v>0</v>
      </c>
      <c r="R392">
        <f>'[1]Master Data'!AI394/1000000</f>
        <v>0</v>
      </c>
      <c r="S392">
        <f>'[1]Master Data'!AK394/1000000</f>
        <v>0</v>
      </c>
      <c r="T392">
        <f>'[1]Master Data'!AL394/100</f>
        <v>0</v>
      </c>
      <c r="U392">
        <f>'[1]Master Data'!AM394/1000000</f>
        <v>0</v>
      </c>
    </row>
    <row r="393" spans="1:21" x14ac:dyDescent="0.55000000000000004">
      <c r="A393" s="41" t="s">
        <v>1492</v>
      </c>
      <c r="B393" s="41">
        <v>0</v>
      </c>
      <c r="C393">
        <f>'[1]Master Data'!S395/100</f>
        <v>0</v>
      </c>
      <c r="D393">
        <f>'[1]Master Data'!T395/1000000</f>
        <v>0</v>
      </c>
      <c r="E393">
        <f>'[1]Master Data'!U395/1000000</f>
        <v>0</v>
      </c>
      <c r="F393">
        <f>'[1]Master Data'!V395/100</f>
        <v>0</v>
      </c>
      <c r="G393">
        <f>'[1]Master Data'!W395/100</f>
        <v>0</v>
      </c>
      <c r="H393">
        <f>'[1]Master Data'!X395/100</f>
        <v>0</v>
      </c>
      <c r="I393">
        <f>'[1]Master Data'!Y395/100</f>
        <v>0</v>
      </c>
      <c r="J393">
        <f>'[1]Master Data'!Z395/100</f>
        <v>0</v>
      </c>
      <c r="K393">
        <f>'[1]Master Data'!AB395/100</f>
        <v>0</v>
      </c>
      <c r="L393">
        <f>'[1]Master Data'!AC395/1000000</f>
        <v>0</v>
      </c>
      <c r="M393">
        <f>'[1]Master Data'!AD395/1000000</f>
        <v>0</v>
      </c>
      <c r="N393">
        <f>'[1]Master Data'!AE395/1000000</f>
        <v>0</v>
      </c>
      <c r="O393">
        <f>'[1]Master Data'!AF395/100</f>
        <v>0</v>
      </c>
      <c r="P393">
        <f>'[1]Master Data'!AG395/100</f>
        <v>0</v>
      </c>
      <c r="Q393">
        <f>'[1]Master Data'!AH395/100</f>
        <v>0</v>
      </c>
      <c r="R393">
        <f>'[1]Master Data'!AI395/1000000</f>
        <v>0</v>
      </c>
      <c r="S393">
        <f>'[1]Master Data'!AK395/1000000</f>
        <v>0</v>
      </c>
      <c r="T393">
        <f>'[1]Master Data'!AL395/100</f>
        <v>0</v>
      </c>
      <c r="U393">
        <f>'[1]Master Data'!AM395/1000000</f>
        <v>0</v>
      </c>
    </row>
    <row r="394" spans="1:21" x14ac:dyDescent="0.55000000000000004">
      <c r="A394" s="41" t="s">
        <v>1493</v>
      </c>
      <c r="B394" s="41">
        <v>0</v>
      </c>
      <c r="C394">
        <f>'[1]Master Data'!S396/100</f>
        <v>0</v>
      </c>
      <c r="D394">
        <f>'[1]Master Data'!T396/1000000</f>
        <v>0</v>
      </c>
      <c r="E394">
        <f>'[1]Master Data'!U396/1000000</f>
        <v>0</v>
      </c>
      <c r="F394">
        <f>'[1]Master Data'!V396/100</f>
        <v>0</v>
      </c>
      <c r="G394">
        <f>'[1]Master Data'!W396/100</f>
        <v>0</v>
      </c>
      <c r="H394">
        <f>'[1]Master Data'!X396/100</f>
        <v>0</v>
      </c>
      <c r="I394">
        <f>'[1]Master Data'!Y396/100</f>
        <v>0</v>
      </c>
      <c r="J394">
        <f>'[1]Master Data'!Z396/100</f>
        <v>0</v>
      </c>
      <c r="K394">
        <f>'[1]Master Data'!AB396/100</f>
        <v>0</v>
      </c>
      <c r="L394">
        <f>'[1]Master Data'!AC396/1000000</f>
        <v>0</v>
      </c>
      <c r="M394">
        <f>'[1]Master Data'!AD396/1000000</f>
        <v>0</v>
      </c>
      <c r="N394">
        <f>'[1]Master Data'!AE396/1000000</f>
        <v>0</v>
      </c>
      <c r="O394">
        <f>'[1]Master Data'!AF396/100</f>
        <v>0</v>
      </c>
      <c r="P394">
        <f>'[1]Master Data'!AG396/100</f>
        <v>0</v>
      </c>
      <c r="Q394">
        <f>'[1]Master Data'!AH396/100</f>
        <v>0</v>
      </c>
      <c r="R394">
        <f>'[1]Master Data'!AI396/1000000</f>
        <v>0</v>
      </c>
      <c r="S394">
        <f>'[1]Master Data'!AK396/1000000</f>
        <v>0</v>
      </c>
      <c r="T394">
        <f>'[1]Master Data'!AL396/100</f>
        <v>0</v>
      </c>
      <c r="U394">
        <f>'[1]Master Data'!AM396/1000000</f>
        <v>0</v>
      </c>
    </row>
    <row r="395" spans="1:21" x14ac:dyDescent="0.55000000000000004">
      <c r="A395" s="41" t="s">
        <v>1494</v>
      </c>
      <c r="B395" s="41">
        <v>0</v>
      </c>
      <c r="C395">
        <f>'[1]Master Data'!S397/100</f>
        <v>0</v>
      </c>
      <c r="D395">
        <f>'[1]Master Data'!T397/1000000</f>
        <v>0</v>
      </c>
      <c r="E395">
        <f>'[1]Master Data'!U397/1000000</f>
        <v>0</v>
      </c>
      <c r="F395">
        <f>'[1]Master Data'!V397/100</f>
        <v>0</v>
      </c>
      <c r="G395">
        <f>'[1]Master Data'!W397/100</f>
        <v>0</v>
      </c>
      <c r="H395">
        <f>'[1]Master Data'!X397/100</f>
        <v>0</v>
      </c>
      <c r="I395">
        <f>'[1]Master Data'!Y397/100</f>
        <v>0</v>
      </c>
      <c r="J395">
        <f>'[1]Master Data'!Z397/100</f>
        <v>0</v>
      </c>
      <c r="K395">
        <f>'[1]Master Data'!AB397/100</f>
        <v>0</v>
      </c>
      <c r="L395">
        <f>'[1]Master Data'!AC397/1000000</f>
        <v>0</v>
      </c>
      <c r="M395">
        <f>'[1]Master Data'!AD397/1000000</f>
        <v>0</v>
      </c>
      <c r="N395">
        <f>'[1]Master Data'!AE397/1000000</f>
        <v>0</v>
      </c>
      <c r="O395">
        <f>'[1]Master Data'!AF397/100</f>
        <v>0</v>
      </c>
      <c r="P395">
        <f>'[1]Master Data'!AG397/100</f>
        <v>0</v>
      </c>
      <c r="Q395">
        <f>'[1]Master Data'!AH397/100</f>
        <v>0</v>
      </c>
      <c r="R395">
        <f>'[1]Master Data'!AI397/1000000</f>
        <v>0</v>
      </c>
      <c r="S395">
        <f>'[1]Master Data'!AK397/1000000</f>
        <v>0</v>
      </c>
      <c r="T395">
        <f>'[1]Master Data'!AL397/100</f>
        <v>0</v>
      </c>
      <c r="U395">
        <f>'[1]Master Data'!AM397/1000000</f>
        <v>0</v>
      </c>
    </row>
    <row r="396" spans="1:21" x14ac:dyDescent="0.55000000000000004">
      <c r="A396" s="41" t="s">
        <v>1495</v>
      </c>
      <c r="B396" s="41">
        <v>1E-3</v>
      </c>
      <c r="C396">
        <f>'[1]Master Data'!S398/100</f>
        <v>2.3999999999999998E-3</v>
      </c>
      <c r="D396">
        <f>'[1]Master Data'!T398/1000000</f>
        <v>1.6E-7</v>
      </c>
      <c r="E396">
        <f>'[1]Master Data'!U398/1000000</f>
        <v>0</v>
      </c>
      <c r="F396">
        <f>'[1]Master Data'!V398/100</f>
        <v>0</v>
      </c>
      <c r="G396">
        <f>'[1]Master Data'!W398/100</f>
        <v>0</v>
      </c>
      <c r="H396">
        <f>'[1]Master Data'!X398/100</f>
        <v>0</v>
      </c>
      <c r="I396">
        <f>'[1]Master Data'!Y398/100</f>
        <v>0</v>
      </c>
      <c r="J396">
        <f>'[1]Master Data'!Z398/100</f>
        <v>0</v>
      </c>
      <c r="K396">
        <f>'[1]Master Data'!AB398/100</f>
        <v>0</v>
      </c>
      <c r="L396">
        <f>'[1]Master Data'!AC398/1000000</f>
        <v>4.0999999999999999E-7</v>
      </c>
      <c r="M396">
        <f>'[1]Master Data'!AD398/1000000</f>
        <v>1.68E-6</v>
      </c>
      <c r="N396">
        <f>'[1]Master Data'!AE398/1000000</f>
        <v>0</v>
      </c>
      <c r="O396">
        <f>'[1]Master Data'!AF398/100</f>
        <v>0</v>
      </c>
      <c r="P396">
        <f>'[1]Master Data'!AG398/100</f>
        <v>0</v>
      </c>
      <c r="Q396">
        <f>'[1]Master Data'!AH398/100</f>
        <v>0</v>
      </c>
      <c r="R396">
        <f>'[1]Master Data'!AI398/1000000</f>
        <v>0</v>
      </c>
      <c r="S396">
        <f>'[1]Master Data'!AK398/1000000</f>
        <v>0</v>
      </c>
      <c r="T396">
        <f>'[1]Master Data'!AL398/100</f>
        <v>0</v>
      </c>
      <c r="U396">
        <f>'[1]Master Data'!AM398/1000000</f>
        <v>0</v>
      </c>
    </row>
    <row r="397" spans="1:21" x14ac:dyDescent="0.55000000000000004">
      <c r="A397" s="41" t="s">
        <v>1496</v>
      </c>
      <c r="B397" s="41">
        <v>0</v>
      </c>
      <c r="C397">
        <f>'[1]Master Data'!S399/100</f>
        <v>0</v>
      </c>
      <c r="D397">
        <f>'[1]Master Data'!T399/1000000</f>
        <v>0</v>
      </c>
      <c r="E397">
        <f>'[1]Master Data'!U399/1000000</f>
        <v>0</v>
      </c>
      <c r="F397">
        <f>'[1]Master Data'!V399/100</f>
        <v>0</v>
      </c>
      <c r="G397">
        <f>'[1]Master Data'!W399/100</f>
        <v>0</v>
      </c>
      <c r="H397">
        <f>'[1]Master Data'!X399/100</f>
        <v>0</v>
      </c>
      <c r="I397">
        <f>'[1]Master Data'!Y399/100</f>
        <v>0</v>
      </c>
      <c r="J397">
        <f>'[1]Master Data'!Z399/100</f>
        <v>0</v>
      </c>
      <c r="K397">
        <f>'[1]Master Data'!AB399/100</f>
        <v>0</v>
      </c>
      <c r="L397">
        <f>'[1]Master Data'!AC399/1000000</f>
        <v>0</v>
      </c>
      <c r="M397">
        <f>'[1]Master Data'!AD399/1000000</f>
        <v>0</v>
      </c>
      <c r="N397">
        <f>'[1]Master Data'!AE399/1000000</f>
        <v>0</v>
      </c>
      <c r="O397">
        <f>'[1]Master Data'!AF399/100</f>
        <v>0</v>
      </c>
      <c r="P397">
        <f>'[1]Master Data'!AG399/100</f>
        <v>0</v>
      </c>
      <c r="Q397">
        <f>'[1]Master Data'!AH399/100</f>
        <v>0</v>
      </c>
      <c r="R397">
        <f>'[1]Master Data'!AI399/1000000</f>
        <v>0</v>
      </c>
      <c r="S397">
        <f>'[1]Master Data'!AK399/1000000</f>
        <v>0</v>
      </c>
      <c r="T397">
        <f>'[1]Master Data'!AL399/100</f>
        <v>0</v>
      </c>
      <c r="U397">
        <f>'[1]Master Data'!AM399/1000000</f>
        <v>0</v>
      </c>
    </row>
    <row r="398" spans="1:21" x14ac:dyDescent="0.55000000000000004">
      <c r="A398" s="41" t="s">
        <v>1497</v>
      </c>
      <c r="B398" s="41">
        <v>6.2583710407239819E-3</v>
      </c>
      <c r="C398">
        <f>'[1]Master Data'!S400/100</f>
        <v>2.2932126696832578E-3</v>
      </c>
      <c r="D398">
        <f>'[1]Master Data'!T400/1000000</f>
        <v>0</v>
      </c>
      <c r="E398">
        <f>'[1]Master Data'!U400/1000000</f>
        <v>0</v>
      </c>
      <c r="F398">
        <f>'[1]Master Data'!V400/100</f>
        <v>0</v>
      </c>
      <c r="G398">
        <f>'[1]Master Data'!W400/100</f>
        <v>0</v>
      </c>
      <c r="H398">
        <f>'[1]Master Data'!X400/100</f>
        <v>0</v>
      </c>
      <c r="I398">
        <f>'[1]Master Data'!Y400/100</f>
        <v>0</v>
      </c>
      <c r="J398">
        <f>'[1]Master Data'!Z400/100</f>
        <v>0</v>
      </c>
      <c r="K398">
        <f>'[1]Master Data'!AB400/100</f>
        <v>2.0000000000000001E-4</v>
      </c>
      <c r="L398">
        <f>'[1]Master Data'!AC400/1000000</f>
        <v>1.0000000000000001E-7</v>
      </c>
      <c r="M398">
        <f>'[1]Master Data'!AD400/1000000</f>
        <v>1.0000000000000001E-7</v>
      </c>
      <c r="N398">
        <f>'[1]Master Data'!AE400/1000000</f>
        <v>0</v>
      </c>
      <c r="O398">
        <f>'[1]Master Data'!AF400/100</f>
        <v>0</v>
      </c>
      <c r="P398">
        <f>'[1]Master Data'!AG400/100</f>
        <v>0</v>
      </c>
      <c r="Q398">
        <f>'[1]Master Data'!AH400/100</f>
        <v>0</v>
      </c>
      <c r="R398">
        <f>'[1]Master Data'!AI400/1000000</f>
        <v>0</v>
      </c>
      <c r="S398">
        <f>'[1]Master Data'!AK400/1000000</f>
        <v>0</v>
      </c>
      <c r="T398">
        <f>'[1]Master Data'!AL400/100</f>
        <v>0</v>
      </c>
      <c r="U398">
        <f>'[1]Master Data'!AM400/1000000</f>
        <v>0</v>
      </c>
    </row>
    <row r="399" spans="1:21" x14ac:dyDescent="0.55000000000000004">
      <c r="A399" s="41" t="s">
        <v>1498</v>
      </c>
      <c r="B399" s="41">
        <v>0</v>
      </c>
      <c r="C399">
        <f>'[1]Master Data'!S401/100</f>
        <v>0</v>
      </c>
      <c r="D399">
        <f>'[1]Master Data'!T401/1000000</f>
        <v>0</v>
      </c>
      <c r="E399">
        <f>'[1]Master Data'!U401/1000000</f>
        <v>0</v>
      </c>
      <c r="F399">
        <f>'[1]Master Data'!V401/100</f>
        <v>0</v>
      </c>
      <c r="G399">
        <f>'[1]Master Data'!W401/100</f>
        <v>0</v>
      </c>
      <c r="H399">
        <f>'[1]Master Data'!X401/100</f>
        <v>0</v>
      </c>
      <c r="I399">
        <f>'[1]Master Data'!Y401/100</f>
        <v>0</v>
      </c>
      <c r="J399">
        <f>'[1]Master Data'!Z401/100</f>
        <v>0</v>
      </c>
      <c r="K399">
        <f>'[1]Master Data'!AB401/100</f>
        <v>0</v>
      </c>
      <c r="L399">
        <f>'[1]Master Data'!AC401/1000000</f>
        <v>0</v>
      </c>
      <c r="M399">
        <f>'[1]Master Data'!AD401/1000000</f>
        <v>0</v>
      </c>
      <c r="N399">
        <f>'[1]Master Data'!AE401/1000000</f>
        <v>0</v>
      </c>
      <c r="O399">
        <f>'[1]Master Data'!AF401/100</f>
        <v>0</v>
      </c>
      <c r="P399">
        <f>'[1]Master Data'!AG401/100</f>
        <v>0</v>
      </c>
      <c r="Q399">
        <f>'[1]Master Data'!AH401/100</f>
        <v>0</v>
      </c>
      <c r="R399">
        <f>'[1]Master Data'!AI401/1000000</f>
        <v>0</v>
      </c>
      <c r="S399">
        <f>'[1]Master Data'!AK401/1000000</f>
        <v>0</v>
      </c>
      <c r="T399">
        <f>'[1]Master Data'!AL401/100</f>
        <v>0</v>
      </c>
      <c r="U399">
        <f>'[1]Master Data'!AM401/1000000</f>
        <v>0</v>
      </c>
    </row>
    <row r="400" spans="1:21" x14ac:dyDescent="0.55000000000000004">
      <c r="A400" s="41" t="s">
        <v>1499</v>
      </c>
      <c r="B400" s="41">
        <v>0</v>
      </c>
      <c r="C400">
        <f>'[1]Master Data'!S402/100</f>
        <v>0</v>
      </c>
      <c r="D400">
        <f>'[1]Master Data'!T402/1000000</f>
        <v>0</v>
      </c>
      <c r="E400">
        <f>'[1]Master Data'!U402/1000000</f>
        <v>0</v>
      </c>
      <c r="F400">
        <f>'[1]Master Data'!V402/100</f>
        <v>0</v>
      </c>
      <c r="G400">
        <f>'[1]Master Data'!W402/100</f>
        <v>0</v>
      </c>
      <c r="H400">
        <f>'[1]Master Data'!X402/100</f>
        <v>0</v>
      </c>
      <c r="I400">
        <f>'[1]Master Data'!Y402/100</f>
        <v>0</v>
      </c>
      <c r="J400">
        <f>'[1]Master Data'!Z402/100</f>
        <v>0</v>
      </c>
      <c r="K400">
        <f>'[1]Master Data'!AB402/100</f>
        <v>0</v>
      </c>
      <c r="L400">
        <f>'[1]Master Data'!AC402/1000000</f>
        <v>0</v>
      </c>
      <c r="M400">
        <f>'[1]Master Data'!AD402/1000000</f>
        <v>0</v>
      </c>
      <c r="N400">
        <f>'[1]Master Data'!AE402/1000000</f>
        <v>0</v>
      </c>
      <c r="O400">
        <f>'[1]Master Data'!AF402/100</f>
        <v>0</v>
      </c>
      <c r="P400">
        <f>'[1]Master Data'!AG402/100</f>
        <v>0</v>
      </c>
      <c r="Q400">
        <f>'[1]Master Data'!AH402/100</f>
        <v>0</v>
      </c>
      <c r="R400">
        <f>'[1]Master Data'!AI402/1000000</f>
        <v>0</v>
      </c>
      <c r="S400">
        <f>'[1]Master Data'!AK402/1000000</f>
        <v>0</v>
      </c>
      <c r="T400">
        <f>'[1]Master Data'!AL402/100</f>
        <v>0</v>
      </c>
      <c r="U400">
        <f>'[1]Master Data'!AM402/1000000</f>
        <v>0</v>
      </c>
    </row>
    <row r="401" spans="1:21" x14ac:dyDescent="0.55000000000000004">
      <c r="A401" s="41" t="s">
        <v>1500</v>
      </c>
      <c r="B401" s="41">
        <v>0</v>
      </c>
      <c r="C401">
        <f>'[1]Master Data'!S403/100</f>
        <v>0</v>
      </c>
      <c r="D401">
        <f>'[1]Master Data'!T403/1000000</f>
        <v>0</v>
      </c>
      <c r="E401">
        <f>'[1]Master Data'!U403/1000000</f>
        <v>0</v>
      </c>
      <c r="F401">
        <f>'[1]Master Data'!V403/100</f>
        <v>0</v>
      </c>
      <c r="G401">
        <f>'[1]Master Data'!W403/100</f>
        <v>0</v>
      </c>
      <c r="H401">
        <f>'[1]Master Data'!X403/100</f>
        <v>0</v>
      </c>
      <c r="I401">
        <f>'[1]Master Data'!Y403/100</f>
        <v>0</v>
      </c>
      <c r="J401">
        <f>'[1]Master Data'!Z403/100</f>
        <v>0</v>
      </c>
      <c r="K401">
        <f>'[1]Master Data'!AB403/100</f>
        <v>0</v>
      </c>
      <c r="L401">
        <f>'[1]Master Data'!AC403/1000000</f>
        <v>0</v>
      </c>
      <c r="M401">
        <f>'[1]Master Data'!AD403/1000000</f>
        <v>0</v>
      </c>
      <c r="N401">
        <f>'[1]Master Data'!AE403/1000000</f>
        <v>0</v>
      </c>
      <c r="O401">
        <f>'[1]Master Data'!AF403/100</f>
        <v>0</v>
      </c>
      <c r="P401">
        <f>'[1]Master Data'!AG403/100</f>
        <v>0</v>
      </c>
      <c r="Q401">
        <f>'[1]Master Data'!AH403/100</f>
        <v>0</v>
      </c>
      <c r="R401">
        <f>'[1]Master Data'!AI403/1000000</f>
        <v>0</v>
      </c>
      <c r="S401">
        <f>'[1]Master Data'!AK403/1000000</f>
        <v>0</v>
      </c>
      <c r="T401">
        <f>'[1]Master Data'!AL403/100</f>
        <v>0</v>
      </c>
      <c r="U401">
        <f>'[1]Master Data'!AM403/1000000</f>
        <v>0</v>
      </c>
    </row>
    <row r="402" spans="1:21" x14ac:dyDescent="0.55000000000000004">
      <c r="A402" s="41" t="s">
        <v>1501</v>
      </c>
      <c r="B402" s="41">
        <v>0</v>
      </c>
      <c r="C402">
        <f>'[1]Master Data'!S404/100</f>
        <v>0</v>
      </c>
      <c r="D402">
        <f>'[1]Master Data'!T404/1000000</f>
        <v>0</v>
      </c>
      <c r="E402">
        <f>'[1]Master Data'!U404/1000000</f>
        <v>0</v>
      </c>
      <c r="F402">
        <f>'[1]Master Data'!V404/100</f>
        <v>0</v>
      </c>
      <c r="G402">
        <f>'[1]Master Data'!W404/100</f>
        <v>0</v>
      </c>
      <c r="H402">
        <f>'[1]Master Data'!X404/100</f>
        <v>0</v>
      </c>
      <c r="I402">
        <f>'[1]Master Data'!Y404/100</f>
        <v>0</v>
      </c>
      <c r="J402">
        <f>'[1]Master Data'!Z404/100</f>
        <v>0</v>
      </c>
      <c r="K402">
        <f>'[1]Master Data'!AB404/100</f>
        <v>0</v>
      </c>
      <c r="L402">
        <f>'[1]Master Data'!AC404/1000000</f>
        <v>0</v>
      </c>
      <c r="M402">
        <f>'[1]Master Data'!AD404/1000000</f>
        <v>0</v>
      </c>
      <c r="N402">
        <f>'[1]Master Data'!AE404/1000000</f>
        <v>0</v>
      </c>
      <c r="O402">
        <f>'[1]Master Data'!AF404/100</f>
        <v>0</v>
      </c>
      <c r="P402">
        <f>'[1]Master Data'!AG404/100</f>
        <v>0</v>
      </c>
      <c r="Q402">
        <f>'[1]Master Data'!AH404/100</f>
        <v>0</v>
      </c>
      <c r="R402">
        <f>'[1]Master Data'!AI404/1000000</f>
        <v>0</v>
      </c>
      <c r="S402">
        <f>'[1]Master Data'!AK404/1000000</f>
        <v>0</v>
      </c>
      <c r="T402">
        <f>'[1]Master Data'!AL404/100</f>
        <v>0</v>
      </c>
      <c r="U402">
        <f>'[1]Master Data'!AM404/1000000</f>
        <v>0</v>
      </c>
    </row>
    <row r="403" spans="1:21" x14ac:dyDescent="0.55000000000000004">
      <c r="A403" s="41" t="s">
        <v>1502</v>
      </c>
      <c r="B403" s="41">
        <v>0</v>
      </c>
      <c r="C403">
        <f>'[1]Master Data'!S405/100</f>
        <v>0</v>
      </c>
      <c r="D403">
        <f>'[1]Master Data'!T405/1000000</f>
        <v>0</v>
      </c>
      <c r="E403">
        <f>'[1]Master Data'!U405/1000000</f>
        <v>0</v>
      </c>
      <c r="F403">
        <f>'[1]Master Data'!V405/100</f>
        <v>0</v>
      </c>
      <c r="G403">
        <f>'[1]Master Data'!W405/100</f>
        <v>0</v>
      </c>
      <c r="H403">
        <f>'[1]Master Data'!X405/100</f>
        <v>0</v>
      </c>
      <c r="I403">
        <f>'[1]Master Data'!Y405/100</f>
        <v>0</v>
      </c>
      <c r="J403">
        <f>'[1]Master Data'!Z405/100</f>
        <v>0</v>
      </c>
      <c r="K403">
        <f>'[1]Master Data'!AB405/100</f>
        <v>0</v>
      </c>
      <c r="L403">
        <f>'[1]Master Data'!AC405/1000000</f>
        <v>0</v>
      </c>
      <c r="M403">
        <f>'[1]Master Data'!AD405/1000000</f>
        <v>0</v>
      </c>
      <c r="N403">
        <f>'[1]Master Data'!AE405/1000000</f>
        <v>0</v>
      </c>
      <c r="O403">
        <f>'[1]Master Data'!AF405/100</f>
        <v>0</v>
      </c>
      <c r="P403">
        <f>'[1]Master Data'!AG405/100</f>
        <v>0</v>
      </c>
      <c r="Q403">
        <f>'[1]Master Data'!AH405/100</f>
        <v>0</v>
      </c>
      <c r="R403">
        <f>'[1]Master Data'!AI405/1000000</f>
        <v>0</v>
      </c>
      <c r="S403">
        <f>'[1]Master Data'!AK405/1000000</f>
        <v>0</v>
      </c>
      <c r="T403">
        <f>'[1]Master Data'!AL405/100</f>
        <v>0</v>
      </c>
      <c r="U403">
        <f>'[1]Master Data'!AM405/1000000</f>
        <v>0</v>
      </c>
    </row>
    <row r="404" spans="1:21" x14ac:dyDescent="0.55000000000000004">
      <c r="A404" s="41" t="s">
        <v>1503</v>
      </c>
      <c r="B404" s="41">
        <v>0</v>
      </c>
      <c r="C404">
        <f>'[1]Master Data'!S406/100</f>
        <v>0</v>
      </c>
      <c r="D404">
        <f>'[1]Master Data'!T406/1000000</f>
        <v>0</v>
      </c>
      <c r="E404">
        <f>'[1]Master Data'!U406/1000000</f>
        <v>0</v>
      </c>
      <c r="F404">
        <f>'[1]Master Data'!V406/100</f>
        <v>0</v>
      </c>
      <c r="G404">
        <f>'[1]Master Data'!W406/100</f>
        <v>0</v>
      </c>
      <c r="H404">
        <f>'[1]Master Data'!X406/100</f>
        <v>0</v>
      </c>
      <c r="I404">
        <f>'[1]Master Data'!Y406/100</f>
        <v>0</v>
      </c>
      <c r="J404">
        <f>'[1]Master Data'!Z406/100</f>
        <v>0</v>
      </c>
      <c r="K404">
        <f>'[1]Master Data'!AB406/100</f>
        <v>0</v>
      </c>
      <c r="L404">
        <f>'[1]Master Data'!AC406/1000000</f>
        <v>0</v>
      </c>
      <c r="M404">
        <f>'[1]Master Data'!AD406/1000000</f>
        <v>0</v>
      </c>
      <c r="N404">
        <f>'[1]Master Data'!AE406/1000000</f>
        <v>0</v>
      </c>
      <c r="O404">
        <f>'[1]Master Data'!AF406/100</f>
        <v>0</v>
      </c>
      <c r="P404">
        <f>'[1]Master Data'!AG406/100</f>
        <v>0</v>
      </c>
      <c r="Q404">
        <f>'[1]Master Data'!AH406/100</f>
        <v>0</v>
      </c>
      <c r="R404">
        <f>'[1]Master Data'!AI406/1000000</f>
        <v>0</v>
      </c>
      <c r="S404">
        <f>'[1]Master Data'!AK406/1000000</f>
        <v>0</v>
      </c>
      <c r="T404">
        <f>'[1]Master Data'!AL406/100</f>
        <v>0</v>
      </c>
      <c r="U404">
        <f>'[1]Master Data'!AM406/1000000</f>
        <v>0</v>
      </c>
    </row>
    <row r="405" spans="1:21" x14ac:dyDescent="0.55000000000000004">
      <c r="A405" s="41" t="s">
        <v>1504</v>
      </c>
      <c r="B405" s="41">
        <v>0</v>
      </c>
      <c r="C405">
        <f>'[1]Master Data'!S407/100</f>
        <v>0</v>
      </c>
      <c r="D405">
        <f>'[1]Master Data'!T407/1000000</f>
        <v>0</v>
      </c>
      <c r="E405">
        <f>'[1]Master Data'!U407/1000000</f>
        <v>0</v>
      </c>
      <c r="F405">
        <f>'[1]Master Data'!V407/100</f>
        <v>0</v>
      </c>
      <c r="G405">
        <f>'[1]Master Data'!W407/100</f>
        <v>0</v>
      </c>
      <c r="H405">
        <f>'[1]Master Data'!X407/100</f>
        <v>0</v>
      </c>
      <c r="I405">
        <f>'[1]Master Data'!Y407/100</f>
        <v>0</v>
      </c>
      <c r="J405">
        <f>'[1]Master Data'!Z407/100</f>
        <v>0</v>
      </c>
      <c r="K405">
        <f>'[1]Master Data'!AB407/100</f>
        <v>0</v>
      </c>
      <c r="L405">
        <f>'[1]Master Data'!AC407/1000000</f>
        <v>0</v>
      </c>
      <c r="M405">
        <f>'[1]Master Data'!AD407/1000000</f>
        <v>0</v>
      </c>
      <c r="N405">
        <f>'[1]Master Data'!AE407/1000000</f>
        <v>0</v>
      </c>
      <c r="O405">
        <f>'[1]Master Data'!AF407/100</f>
        <v>0</v>
      </c>
      <c r="P405">
        <f>'[1]Master Data'!AG407/100</f>
        <v>0</v>
      </c>
      <c r="Q405">
        <f>'[1]Master Data'!AH407/100</f>
        <v>0</v>
      </c>
      <c r="R405">
        <f>'[1]Master Data'!AI407/1000000</f>
        <v>0</v>
      </c>
      <c r="S405">
        <f>'[1]Master Data'!AK407/1000000</f>
        <v>0</v>
      </c>
      <c r="T405">
        <f>'[1]Master Data'!AL407/100</f>
        <v>0</v>
      </c>
      <c r="U405">
        <f>'[1]Master Data'!AM407/1000000</f>
        <v>0</v>
      </c>
    </row>
    <row r="406" spans="1:21" x14ac:dyDescent="0.55000000000000004">
      <c r="A406" s="41" t="s">
        <v>1505</v>
      </c>
      <c r="B406" s="41">
        <v>0</v>
      </c>
      <c r="C406">
        <f>'[1]Master Data'!S408/100</f>
        <v>0</v>
      </c>
      <c r="D406">
        <f>'[1]Master Data'!T408/1000000</f>
        <v>0</v>
      </c>
      <c r="E406">
        <f>'[1]Master Data'!U408/1000000</f>
        <v>0</v>
      </c>
      <c r="F406">
        <f>'[1]Master Data'!V408/100</f>
        <v>0</v>
      </c>
      <c r="G406">
        <f>'[1]Master Data'!W408/100</f>
        <v>0</v>
      </c>
      <c r="H406">
        <f>'[1]Master Data'!X408/100</f>
        <v>0</v>
      </c>
      <c r="I406">
        <f>'[1]Master Data'!Y408/100</f>
        <v>0</v>
      </c>
      <c r="J406">
        <f>'[1]Master Data'!Z408/100</f>
        <v>0</v>
      </c>
      <c r="K406">
        <f>'[1]Master Data'!AB408/100</f>
        <v>0</v>
      </c>
      <c r="L406">
        <f>'[1]Master Data'!AC408/1000000</f>
        <v>0</v>
      </c>
      <c r="M406">
        <f>'[1]Master Data'!AD408/1000000</f>
        <v>0</v>
      </c>
      <c r="N406">
        <f>'[1]Master Data'!AE408/1000000</f>
        <v>0</v>
      </c>
      <c r="O406">
        <f>'[1]Master Data'!AF408/100</f>
        <v>0</v>
      </c>
      <c r="P406">
        <f>'[1]Master Data'!AG408/100</f>
        <v>0</v>
      </c>
      <c r="Q406">
        <f>'[1]Master Data'!AH408/100</f>
        <v>0</v>
      </c>
      <c r="R406">
        <f>'[1]Master Data'!AI408/1000000</f>
        <v>0</v>
      </c>
      <c r="S406">
        <f>'[1]Master Data'!AK408/1000000</f>
        <v>0</v>
      </c>
      <c r="T406">
        <f>'[1]Master Data'!AL408/100</f>
        <v>0</v>
      </c>
      <c r="U406">
        <f>'[1]Master Data'!AM408/1000000</f>
        <v>0</v>
      </c>
    </row>
    <row r="407" spans="1:21" x14ac:dyDescent="0.55000000000000004">
      <c r="A407" s="41" t="s">
        <v>1506</v>
      </c>
      <c r="B407" s="41">
        <v>1.3723630834771639E-3</v>
      </c>
      <c r="C407">
        <f>'[1]Master Data'!S409/100</f>
        <v>3.390360046457608E-3</v>
      </c>
      <c r="D407">
        <f>'[1]Master Data'!T409/1000000</f>
        <v>8.7259001161440196E-8</v>
      </c>
      <c r="E407">
        <f>'[1]Master Data'!U409/1000000</f>
        <v>0</v>
      </c>
      <c r="F407">
        <f>'[1]Master Data'!V409/100</f>
        <v>0</v>
      </c>
      <c r="G407">
        <f>'[1]Master Data'!W409/100</f>
        <v>0</v>
      </c>
      <c r="H407">
        <f>'[1]Master Data'!X409/100</f>
        <v>0</v>
      </c>
      <c r="I407">
        <f>'[1]Master Data'!Y409/100</f>
        <v>0</v>
      </c>
      <c r="J407">
        <f>'[1]Master Data'!Z409/100</f>
        <v>0</v>
      </c>
      <c r="K407">
        <f>'[1]Master Data'!AB409/100</f>
        <v>6.4508632138114206E-5</v>
      </c>
      <c r="L407">
        <f>'[1]Master Data'!AC409/1000000</f>
        <v>1.7725900116144018E-7</v>
      </c>
      <c r="M407">
        <f>'[1]Master Data'!AD409/1000000</f>
        <v>1.172590011614402E-7</v>
      </c>
      <c r="N407">
        <f>'[1]Master Data'!AE409/1000000</f>
        <v>0</v>
      </c>
      <c r="O407">
        <f>'[1]Master Data'!AF409/100</f>
        <v>0</v>
      </c>
      <c r="P407">
        <f>'[1]Master Data'!AG409/100</f>
        <v>0</v>
      </c>
      <c r="Q407">
        <f>'[1]Master Data'!AH409/100</f>
        <v>0</v>
      </c>
      <c r="R407">
        <f>'[1]Master Data'!AI409/1000000</f>
        <v>0</v>
      </c>
      <c r="S407">
        <f>'[1]Master Data'!AK409/1000000</f>
        <v>0</v>
      </c>
      <c r="T407">
        <f>'[1]Master Data'!AL409/100</f>
        <v>0</v>
      </c>
      <c r="U407">
        <f>'[1]Master Data'!AM409/1000000</f>
        <v>0</v>
      </c>
    </row>
    <row r="408" spans="1:21" x14ac:dyDescent="0.55000000000000004">
      <c r="A408" s="41" t="s">
        <v>1507</v>
      </c>
      <c r="B408" s="41">
        <v>0</v>
      </c>
      <c r="C408">
        <f>'[1]Master Data'!S410/100</f>
        <v>0</v>
      </c>
      <c r="D408">
        <f>'[1]Master Data'!T410/1000000</f>
        <v>0</v>
      </c>
      <c r="E408">
        <f>'[1]Master Data'!U410/1000000</f>
        <v>0</v>
      </c>
      <c r="F408">
        <f>'[1]Master Data'!V410/100</f>
        <v>0</v>
      </c>
      <c r="G408">
        <f>'[1]Master Data'!W410/100</f>
        <v>0</v>
      </c>
      <c r="H408">
        <f>'[1]Master Data'!X410/100</f>
        <v>0</v>
      </c>
      <c r="I408">
        <f>'[1]Master Data'!Y410/100</f>
        <v>0</v>
      </c>
      <c r="J408">
        <f>'[1]Master Data'!Z410/100</f>
        <v>0</v>
      </c>
      <c r="K408">
        <f>'[1]Master Data'!AB410/100</f>
        <v>0</v>
      </c>
      <c r="L408">
        <f>'[1]Master Data'!AC410/1000000</f>
        <v>0</v>
      </c>
      <c r="M408">
        <f>'[1]Master Data'!AD410/1000000</f>
        <v>0</v>
      </c>
      <c r="N408">
        <f>'[1]Master Data'!AE410/1000000</f>
        <v>0</v>
      </c>
      <c r="O408">
        <f>'[1]Master Data'!AF410/100</f>
        <v>0</v>
      </c>
      <c r="P408">
        <f>'[1]Master Data'!AG410/100</f>
        <v>0</v>
      </c>
      <c r="Q408">
        <f>'[1]Master Data'!AH410/100</f>
        <v>0</v>
      </c>
      <c r="R408">
        <f>'[1]Master Data'!AI410/1000000</f>
        <v>0</v>
      </c>
      <c r="S408">
        <f>'[1]Master Data'!AK410/1000000</f>
        <v>0</v>
      </c>
      <c r="T408">
        <f>'[1]Master Data'!AL410/100</f>
        <v>0</v>
      </c>
      <c r="U408">
        <f>'[1]Master Data'!AM410/1000000</f>
        <v>0</v>
      </c>
    </row>
    <row r="409" spans="1:21" x14ac:dyDescent="0.55000000000000004">
      <c r="A409" s="41" t="s">
        <v>1508</v>
      </c>
      <c r="B409" s="41">
        <v>0</v>
      </c>
      <c r="C409">
        <f>'[1]Master Data'!S411/100</f>
        <v>0</v>
      </c>
      <c r="D409">
        <f>'[1]Master Data'!T411/1000000</f>
        <v>0</v>
      </c>
      <c r="E409">
        <f>'[1]Master Data'!U411/1000000</f>
        <v>0</v>
      </c>
      <c r="F409">
        <f>'[1]Master Data'!V411/100</f>
        <v>0</v>
      </c>
      <c r="G409">
        <f>'[1]Master Data'!W411/100</f>
        <v>0</v>
      </c>
      <c r="H409">
        <f>'[1]Master Data'!X411/100</f>
        <v>0</v>
      </c>
      <c r="I409">
        <f>'[1]Master Data'!Y411/100</f>
        <v>0</v>
      </c>
      <c r="J409">
        <f>'[1]Master Data'!Z411/100</f>
        <v>0</v>
      </c>
      <c r="K409">
        <f>'[1]Master Data'!AB411/100</f>
        <v>0</v>
      </c>
      <c r="L409">
        <f>'[1]Master Data'!AC411/1000000</f>
        <v>0</v>
      </c>
      <c r="M409">
        <f>'[1]Master Data'!AD411/1000000</f>
        <v>0</v>
      </c>
      <c r="N409">
        <f>'[1]Master Data'!AE411/1000000</f>
        <v>0</v>
      </c>
      <c r="O409">
        <f>'[1]Master Data'!AF411/100</f>
        <v>0</v>
      </c>
      <c r="P409">
        <f>'[1]Master Data'!AG411/100</f>
        <v>0</v>
      </c>
      <c r="Q409">
        <f>'[1]Master Data'!AH411/100</f>
        <v>0</v>
      </c>
      <c r="R409">
        <f>'[1]Master Data'!AI411/1000000</f>
        <v>0</v>
      </c>
      <c r="S409">
        <f>'[1]Master Data'!AK411/1000000</f>
        <v>0</v>
      </c>
      <c r="T409">
        <f>'[1]Master Data'!AL411/100</f>
        <v>0</v>
      </c>
      <c r="U409">
        <f>'[1]Master Data'!AM411/1000000</f>
        <v>0</v>
      </c>
    </row>
    <row r="410" spans="1:21" x14ac:dyDescent="0.55000000000000004">
      <c r="A410" s="41" t="s">
        <v>1509</v>
      </c>
      <c r="B410" s="41">
        <v>0</v>
      </c>
      <c r="C410">
        <f>'[1]Master Data'!S412/100</f>
        <v>0</v>
      </c>
      <c r="D410">
        <f>'[1]Master Data'!T412/1000000</f>
        <v>0</v>
      </c>
      <c r="E410">
        <f>'[1]Master Data'!U412/1000000</f>
        <v>0</v>
      </c>
      <c r="F410">
        <f>'[1]Master Data'!V412/100</f>
        <v>0</v>
      </c>
      <c r="G410">
        <f>'[1]Master Data'!W412/100</f>
        <v>0</v>
      </c>
      <c r="H410">
        <f>'[1]Master Data'!X412/100</f>
        <v>0</v>
      </c>
      <c r="I410">
        <f>'[1]Master Data'!Y412/100</f>
        <v>0</v>
      </c>
      <c r="J410">
        <f>'[1]Master Data'!Z412/100</f>
        <v>0</v>
      </c>
      <c r="K410">
        <f>'[1]Master Data'!AB412/100</f>
        <v>0</v>
      </c>
      <c r="L410">
        <f>'[1]Master Data'!AC412/1000000</f>
        <v>0</v>
      </c>
      <c r="M410">
        <f>'[1]Master Data'!AD412/1000000</f>
        <v>0</v>
      </c>
      <c r="N410">
        <f>'[1]Master Data'!AE412/1000000</f>
        <v>0</v>
      </c>
      <c r="O410">
        <f>'[1]Master Data'!AF412/100</f>
        <v>0</v>
      </c>
      <c r="P410">
        <f>'[1]Master Data'!AG412/100</f>
        <v>0</v>
      </c>
      <c r="Q410">
        <f>'[1]Master Data'!AH412/100</f>
        <v>0</v>
      </c>
      <c r="R410">
        <f>'[1]Master Data'!AI412/1000000</f>
        <v>0</v>
      </c>
      <c r="S410">
        <f>'[1]Master Data'!AK412/1000000</f>
        <v>0</v>
      </c>
      <c r="T410">
        <f>'[1]Master Data'!AL412/100</f>
        <v>0</v>
      </c>
      <c r="U410">
        <f>'[1]Master Data'!AM412/1000000</f>
        <v>0</v>
      </c>
    </row>
    <row r="411" spans="1:21" x14ac:dyDescent="0.55000000000000004">
      <c r="A411" s="41" t="s">
        <v>1510</v>
      </c>
      <c r="B411" s="41">
        <v>0</v>
      </c>
      <c r="C411">
        <f>'[1]Master Data'!S413/100</f>
        <v>0</v>
      </c>
      <c r="D411">
        <f>'[1]Master Data'!T413/1000000</f>
        <v>0</v>
      </c>
      <c r="E411">
        <f>'[1]Master Data'!U413/1000000</f>
        <v>0</v>
      </c>
      <c r="F411">
        <f>'[1]Master Data'!V413/100</f>
        <v>0</v>
      </c>
      <c r="G411">
        <f>'[1]Master Data'!W413/100</f>
        <v>0</v>
      </c>
      <c r="H411">
        <f>'[1]Master Data'!X413/100</f>
        <v>0</v>
      </c>
      <c r="I411">
        <f>'[1]Master Data'!Y413/100</f>
        <v>0</v>
      </c>
      <c r="J411">
        <f>'[1]Master Data'!Z413/100</f>
        <v>0</v>
      </c>
      <c r="K411">
        <f>'[1]Master Data'!AB413/100</f>
        <v>0</v>
      </c>
      <c r="L411">
        <f>'[1]Master Data'!AC413/1000000</f>
        <v>0</v>
      </c>
      <c r="M411">
        <f>'[1]Master Data'!AD413/1000000</f>
        <v>0</v>
      </c>
      <c r="N411">
        <f>'[1]Master Data'!AE413/1000000</f>
        <v>0</v>
      </c>
      <c r="O411">
        <f>'[1]Master Data'!AF413/100</f>
        <v>0</v>
      </c>
      <c r="P411">
        <f>'[1]Master Data'!AG413/100</f>
        <v>0</v>
      </c>
      <c r="Q411">
        <f>'[1]Master Data'!AH413/100</f>
        <v>0</v>
      </c>
      <c r="R411">
        <f>'[1]Master Data'!AI413/1000000</f>
        <v>0</v>
      </c>
      <c r="S411">
        <f>'[1]Master Data'!AK413/1000000</f>
        <v>0</v>
      </c>
      <c r="T411">
        <f>'[1]Master Data'!AL413/100</f>
        <v>0</v>
      </c>
      <c r="U411">
        <f>'[1]Master Data'!AM413/1000000</f>
        <v>0</v>
      </c>
    </row>
    <row r="412" spans="1:21" x14ac:dyDescent="0.55000000000000004">
      <c r="A412" s="41" t="s">
        <v>1511</v>
      </c>
      <c r="B412" s="41">
        <v>0</v>
      </c>
      <c r="C412">
        <f>'[1]Master Data'!S414/100</f>
        <v>0</v>
      </c>
      <c r="D412">
        <f>'[1]Master Data'!T414/1000000</f>
        <v>0</v>
      </c>
      <c r="E412">
        <f>'[1]Master Data'!U414/1000000</f>
        <v>0</v>
      </c>
      <c r="F412">
        <f>'[1]Master Data'!V414/100</f>
        <v>0</v>
      </c>
      <c r="G412">
        <f>'[1]Master Data'!W414/100</f>
        <v>0</v>
      </c>
      <c r="H412">
        <f>'[1]Master Data'!X414/100</f>
        <v>0</v>
      </c>
      <c r="I412">
        <f>'[1]Master Data'!Y414/100</f>
        <v>0</v>
      </c>
      <c r="J412">
        <f>'[1]Master Data'!Z414/100</f>
        <v>0</v>
      </c>
      <c r="K412">
        <f>'[1]Master Data'!AB414/100</f>
        <v>0</v>
      </c>
      <c r="L412">
        <f>'[1]Master Data'!AC414/1000000</f>
        <v>0</v>
      </c>
      <c r="M412">
        <f>'[1]Master Data'!AD414/1000000</f>
        <v>0</v>
      </c>
      <c r="N412">
        <f>'[1]Master Data'!AE414/1000000</f>
        <v>0</v>
      </c>
      <c r="O412">
        <f>'[1]Master Data'!AF414/100</f>
        <v>0</v>
      </c>
      <c r="P412">
        <f>'[1]Master Data'!AG414/100</f>
        <v>0</v>
      </c>
      <c r="Q412">
        <f>'[1]Master Data'!AH414/100</f>
        <v>0</v>
      </c>
      <c r="R412">
        <f>'[1]Master Data'!AI414/1000000</f>
        <v>0</v>
      </c>
      <c r="S412">
        <f>'[1]Master Data'!AK414/1000000</f>
        <v>0</v>
      </c>
      <c r="T412">
        <f>'[1]Master Data'!AL414/100</f>
        <v>0</v>
      </c>
      <c r="U412">
        <f>'[1]Master Data'!AM414/1000000</f>
        <v>0</v>
      </c>
    </row>
    <row r="413" spans="1:21" x14ac:dyDescent="0.55000000000000004">
      <c r="A413" s="41" t="s">
        <v>1512</v>
      </c>
      <c r="B413" s="41">
        <v>2.4245750074560093E-3</v>
      </c>
      <c r="C413">
        <f>'[1]Master Data'!S415/100</f>
        <v>6.3793915896212354E-3</v>
      </c>
      <c r="D413">
        <f>'[1]Master Data'!T415/1000000</f>
        <v>3.9839248434237995E-7</v>
      </c>
      <c r="E413">
        <f>'[1]Master Data'!U415/1000000</f>
        <v>0</v>
      </c>
      <c r="F413">
        <f>'[1]Master Data'!V415/100</f>
        <v>0</v>
      </c>
      <c r="G413">
        <f>'[1]Master Data'!W415/100</f>
        <v>0</v>
      </c>
      <c r="H413">
        <f>'[1]Master Data'!X415/100</f>
        <v>0</v>
      </c>
      <c r="I413">
        <f>'[1]Master Data'!Y415/100</f>
        <v>0</v>
      </c>
      <c r="J413">
        <f>'[1]Master Data'!Z415/100</f>
        <v>3.3519832985386216E-3</v>
      </c>
      <c r="K413">
        <f>'[1]Master Data'!AB415/100</f>
        <v>1.5257083209066508E-3</v>
      </c>
      <c r="L413">
        <f>'[1]Master Data'!AC415/1000000</f>
        <v>0</v>
      </c>
      <c r="M413">
        <f>'[1]Master Data'!AD415/1000000</f>
        <v>0</v>
      </c>
      <c r="N413">
        <f>'[1]Master Data'!AE415/1000000</f>
        <v>0</v>
      </c>
      <c r="O413">
        <f>'[1]Master Data'!AF415/100</f>
        <v>0</v>
      </c>
      <c r="P413">
        <f>'[1]Master Data'!AG415/100</f>
        <v>0</v>
      </c>
      <c r="Q413">
        <f>'[1]Master Data'!AH415/100</f>
        <v>0</v>
      </c>
      <c r="R413">
        <f>'[1]Master Data'!AI415/1000000</f>
        <v>0</v>
      </c>
      <c r="S413">
        <f>'[1]Master Data'!AK415/1000000</f>
        <v>0</v>
      </c>
      <c r="T413">
        <f>'[1]Master Data'!AL415/100</f>
        <v>0</v>
      </c>
      <c r="U413">
        <f>'[1]Master Data'!AM415/1000000</f>
        <v>0</v>
      </c>
    </row>
    <row r="414" spans="1:21" x14ac:dyDescent="0.55000000000000004">
      <c r="A414" s="41" t="s">
        <v>1513</v>
      </c>
      <c r="B414" s="41">
        <v>4.6999999999999993E-3</v>
      </c>
      <c r="C414">
        <f>'[1]Master Data'!S416/100</f>
        <v>4.6999999999999993E-3</v>
      </c>
      <c r="D414">
        <f>'[1]Master Data'!T416/1000000</f>
        <v>0</v>
      </c>
      <c r="E414">
        <f>'[1]Master Data'!U416/1000000</f>
        <v>0</v>
      </c>
      <c r="F414">
        <f>'[1]Master Data'!V416/100</f>
        <v>0</v>
      </c>
      <c r="G414">
        <f>'[1]Master Data'!W416/100</f>
        <v>0</v>
      </c>
      <c r="H414">
        <f>'[1]Master Data'!X416/100</f>
        <v>0</v>
      </c>
      <c r="I414">
        <f>'[1]Master Data'!Y416/100</f>
        <v>0</v>
      </c>
      <c r="J414">
        <f>'[1]Master Data'!Z416/100</f>
        <v>5.9999999999999995E-4</v>
      </c>
      <c r="K414">
        <f>'[1]Master Data'!AB416/100</f>
        <v>1.2999999999999999E-3</v>
      </c>
      <c r="L414">
        <f>'[1]Master Data'!AC416/1000000</f>
        <v>0</v>
      </c>
      <c r="M414">
        <f>'[1]Master Data'!AD416/1000000</f>
        <v>0</v>
      </c>
      <c r="N414">
        <f>'[1]Master Data'!AE416/1000000</f>
        <v>0</v>
      </c>
      <c r="O414">
        <f>'[1]Master Data'!AF416/100</f>
        <v>0</v>
      </c>
      <c r="P414">
        <f>'[1]Master Data'!AG416/100</f>
        <v>0</v>
      </c>
      <c r="Q414">
        <f>'[1]Master Data'!AH416/100</f>
        <v>0</v>
      </c>
      <c r="R414">
        <f>'[1]Master Data'!AI416/1000000</f>
        <v>0</v>
      </c>
      <c r="S414">
        <f>'[1]Master Data'!AK416/1000000</f>
        <v>0</v>
      </c>
      <c r="T414">
        <f>'[1]Master Data'!AL416/100</f>
        <v>0</v>
      </c>
      <c r="U414">
        <f>'[1]Master Data'!AM416/1000000</f>
        <v>0</v>
      </c>
    </row>
    <row r="415" spans="1:21" x14ac:dyDescent="0.55000000000000004">
      <c r="A415" s="41" t="s">
        <v>1514</v>
      </c>
      <c r="B415" s="41">
        <v>0</v>
      </c>
      <c r="C415">
        <f>'[1]Master Data'!S417/100</f>
        <v>0</v>
      </c>
      <c r="D415">
        <f>'[1]Master Data'!T417/1000000</f>
        <v>0</v>
      </c>
      <c r="E415">
        <f>'[1]Master Data'!U417/1000000</f>
        <v>0</v>
      </c>
      <c r="F415">
        <f>'[1]Master Data'!V417/100</f>
        <v>0</v>
      </c>
      <c r="G415">
        <f>'[1]Master Data'!W417/100</f>
        <v>0</v>
      </c>
      <c r="H415">
        <f>'[1]Master Data'!X417/100</f>
        <v>0</v>
      </c>
      <c r="I415">
        <f>'[1]Master Data'!Y417/100</f>
        <v>0</v>
      </c>
      <c r="J415">
        <f>'[1]Master Data'!Z417/100</f>
        <v>0</v>
      </c>
      <c r="K415">
        <f>'[1]Master Data'!AB417/100</f>
        <v>0</v>
      </c>
      <c r="L415">
        <f>'[1]Master Data'!AC417/1000000</f>
        <v>0</v>
      </c>
      <c r="M415">
        <f>'[1]Master Data'!AD417/1000000</f>
        <v>0</v>
      </c>
      <c r="N415">
        <f>'[1]Master Data'!AE417/1000000</f>
        <v>0</v>
      </c>
      <c r="O415">
        <f>'[1]Master Data'!AF417/100</f>
        <v>0</v>
      </c>
      <c r="P415">
        <f>'[1]Master Data'!AG417/100</f>
        <v>0</v>
      </c>
      <c r="Q415">
        <f>'[1]Master Data'!AH417/100</f>
        <v>0</v>
      </c>
      <c r="R415">
        <f>'[1]Master Data'!AI417/1000000</f>
        <v>0</v>
      </c>
      <c r="S415">
        <f>'[1]Master Data'!AK417/1000000</f>
        <v>0</v>
      </c>
      <c r="T415">
        <f>'[1]Master Data'!AL417/100</f>
        <v>0</v>
      </c>
      <c r="U415">
        <f>'[1]Master Data'!AM417/1000000</f>
        <v>0</v>
      </c>
    </row>
    <row r="416" spans="1:21" x14ac:dyDescent="0.55000000000000004">
      <c r="A416" s="41" t="s">
        <v>1515</v>
      </c>
      <c r="B416" s="41">
        <v>0</v>
      </c>
      <c r="C416">
        <f>'[1]Master Data'!S418/100</f>
        <v>0</v>
      </c>
      <c r="D416">
        <f>'[1]Master Data'!T418/1000000</f>
        <v>0</v>
      </c>
      <c r="E416">
        <f>'[1]Master Data'!U418/1000000</f>
        <v>0</v>
      </c>
      <c r="F416">
        <f>'[1]Master Data'!V418/100</f>
        <v>0</v>
      </c>
      <c r="G416">
        <f>'[1]Master Data'!W418/100</f>
        <v>0</v>
      </c>
      <c r="H416">
        <f>'[1]Master Data'!X418/100</f>
        <v>0</v>
      </c>
      <c r="I416">
        <f>'[1]Master Data'!Y418/100</f>
        <v>0</v>
      </c>
      <c r="J416">
        <f>'[1]Master Data'!Z418/100</f>
        <v>0</v>
      </c>
      <c r="K416">
        <f>'[1]Master Data'!AB418/100</f>
        <v>0</v>
      </c>
      <c r="L416">
        <f>'[1]Master Data'!AC418/1000000</f>
        <v>0</v>
      </c>
      <c r="M416">
        <f>'[1]Master Data'!AD418/1000000</f>
        <v>0</v>
      </c>
      <c r="N416">
        <f>'[1]Master Data'!AE418/1000000</f>
        <v>0</v>
      </c>
      <c r="O416">
        <f>'[1]Master Data'!AF418/100</f>
        <v>0</v>
      </c>
      <c r="P416">
        <f>'[1]Master Data'!AG418/100</f>
        <v>0</v>
      </c>
      <c r="Q416">
        <f>'[1]Master Data'!AH418/100</f>
        <v>0</v>
      </c>
      <c r="R416">
        <f>'[1]Master Data'!AI418/1000000</f>
        <v>0</v>
      </c>
      <c r="S416">
        <f>'[1]Master Data'!AK418/1000000</f>
        <v>0</v>
      </c>
      <c r="T416">
        <f>'[1]Master Data'!AL418/100</f>
        <v>0</v>
      </c>
      <c r="U416">
        <f>'[1]Master Data'!AM418/1000000</f>
        <v>0</v>
      </c>
    </row>
    <row r="417" spans="1:21" x14ac:dyDescent="0.55000000000000004">
      <c r="A417" s="41" t="s">
        <v>1516</v>
      </c>
      <c r="B417" s="41">
        <v>0</v>
      </c>
      <c r="C417">
        <f>'[1]Master Data'!S419/100</f>
        <v>0</v>
      </c>
      <c r="D417">
        <f>'[1]Master Data'!T419/1000000</f>
        <v>0</v>
      </c>
      <c r="E417">
        <f>'[1]Master Data'!U419/1000000</f>
        <v>0</v>
      </c>
      <c r="F417">
        <f>'[1]Master Data'!V419/100</f>
        <v>0</v>
      </c>
      <c r="G417">
        <f>'[1]Master Data'!W419/100</f>
        <v>0</v>
      </c>
      <c r="H417">
        <f>'[1]Master Data'!X419/100</f>
        <v>0</v>
      </c>
      <c r="I417">
        <f>'[1]Master Data'!Y419/100</f>
        <v>0</v>
      </c>
      <c r="J417">
        <f>'[1]Master Data'!Z419/100</f>
        <v>0</v>
      </c>
      <c r="K417">
        <f>'[1]Master Data'!AB419/100</f>
        <v>0</v>
      </c>
      <c r="L417">
        <f>'[1]Master Data'!AC419/1000000</f>
        <v>0</v>
      </c>
      <c r="M417">
        <f>'[1]Master Data'!AD419/1000000</f>
        <v>0</v>
      </c>
      <c r="N417">
        <f>'[1]Master Data'!AE419/1000000</f>
        <v>0</v>
      </c>
      <c r="O417">
        <f>'[1]Master Data'!AF419/100</f>
        <v>0</v>
      </c>
      <c r="P417">
        <f>'[1]Master Data'!AG419/100</f>
        <v>0</v>
      </c>
      <c r="Q417">
        <f>'[1]Master Data'!AH419/100</f>
        <v>0</v>
      </c>
      <c r="R417">
        <f>'[1]Master Data'!AI419/1000000</f>
        <v>0</v>
      </c>
      <c r="S417">
        <f>'[1]Master Data'!AK419/1000000</f>
        <v>0</v>
      </c>
      <c r="T417">
        <f>'[1]Master Data'!AL419/100</f>
        <v>0</v>
      </c>
      <c r="U417">
        <f>'[1]Master Data'!AM419/1000000</f>
        <v>0</v>
      </c>
    </row>
    <row r="418" spans="1:21" x14ac:dyDescent="0.55000000000000004">
      <c r="A418" s="41" t="s">
        <v>1517</v>
      </c>
      <c r="B418" s="41">
        <v>0</v>
      </c>
      <c r="C418">
        <f>'[1]Master Data'!S420/100</f>
        <v>0</v>
      </c>
      <c r="D418">
        <f>'[1]Master Data'!T420/1000000</f>
        <v>0</v>
      </c>
      <c r="E418">
        <f>'[1]Master Data'!U420/1000000</f>
        <v>0</v>
      </c>
      <c r="F418">
        <f>'[1]Master Data'!V420/100</f>
        <v>0</v>
      </c>
      <c r="G418">
        <f>'[1]Master Data'!W420/100</f>
        <v>0</v>
      </c>
      <c r="H418">
        <f>'[1]Master Data'!X420/100</f>
        <v>0</v>
      </c>
      <c r="I418">
        <f>'[1]Master Data'!Y420/100</f>
        <v>0</v>
      </c>
      <c r="J418">
        <f>'[1]Master Data'!Z420/100</f>
        <v>0</v>
      </c>
      <c r="K418">
        <f>'[1]Master Data'!AB420/100</f>
        <v>0</v>
      </c>
      <c r="L418">
        <f>'[1]Master Data'!AC420/1000000</f>
        <v>0</v>
      </c>
      <c r="M418">
        <f>'[1]Master Data'!AD420/1000000</f>
        <v>0</v>
      </c>
      <c r="N418">
        <f>'[1]Master Data'!AE420/1000000</f>
        <v>0</v>
      </c>
      <c r="O418">
        <f>'[1]Master Data'!AF420/100</f>
        <v>0</v>
      </c>
      <c r="P418">
        <f>'[1]Master Data'!AG420/100</f>
        <v>0</v>
      </c>
      <c r="Q418">
        <f>'[1]Master Data'!AH420/100</f>
        <v>0</v>
      </c>
      <c r="R418">
        <f>'[1]Master Data'!AI420/1000000</f>
        <v>0</v>
      </c>
      <c r="S418">
        <f>'[1]Master Data'!AK420/1000000</f>
        <v>0</v>
      </c>
      <c r="T418">
        <f>'[1]Master Data'!AL420/100</f>
        <v>0</v>
      </c>
      <c r="U418">
        <f>'[1]Master Data'!AM420/1000000</f>
        <v>0</v>
      </c>
    </row>
    <row r="419" spans="1:21" x14ac:dyDescent="0.55000000000000004">
      <c r="A419" s="41" t="s">
        <v>1518</v>
      </c>
      <c r="B419" s="41">
        <v>0</v>
      </c>
      <c r="C419">
        <f>'[1]Master Data'!S421/100</f>
        <v>0</v>
      </c>
      <c r="D419">
        <f>'[1]Master Data'!T421/1000000</f>
        <v>0</v>
      </c>
      <c r="E419">
        <f>'[1]Master Data'!U421/1000000</f>
        <v>0</v>
      </c>
      <c r="F419">
        <f>'[1]Master Data'!V421/100</f>
        <v>0</v>
      </c>
      <c r="G419">
        <f>'[1]Master Data'!W421/100</f>
        <v>0</v>
      </c>
      <c r="H419">
        <f>'[1]Master Data'!X421/100</f>
        <v>0</v>
      </c>
      <c r="I419">
        <f>'[1]Master Data'!Y421/100</f>
        <v>0</v>
      </c>
      <c r="J419">
        <f>'[1]Master Data'!Z421/100</f>
        <v>0</v>
      </c>
      <c r="K419">
        <f>'[1]Master Data'!AB421/100</f>
        <v>0</v>
      </c>
      <c r="L419">
        <f>'[1]Master Data'!AC421/1000000</f>
        <v>0</v>
      </c>
      <c r="M419">
        <f>'[1]Master Data'!AD421/1000000</f>
        <v>0</v>
      </c>
      <c r="N419">
        <f>'[1]Master Data'!AE421/1000000</f>
        <v>0</v>
      </c>
      <c r="O419">
        <f>'[1]Master Data'!AF421/100</f>
        <v>0</v>
      </c>
      <c r="P419">
        <f>'[1]Master Data'!AG421/100</f>
        <v>0</v>
      </c>
      <c r="Q419">
        <f>'[1]Master Data'!AH421/100</f>
        <v>0</v>
      </c>
      <c r="R419">
        <f>'[1]Master Data'!AI421/1000000</f>
        <v>0</v>
      </c>
      <c r="S419">
        <f>'[1]Master Data'!AK421/1000000</f>
        <v>0</v>
      </c>
      <c r="T419">
        <f>'[1]Master Data'!AL421/100</f>
        <v>0</v>
      </c>
      <c r="U419">
        <f>'[1]Master Data'!AM421/1000000</f>
        <v>0</v>
      </c>
    </row>
    <row r="420" spans="1:21" x14ac:dyDescent="0.55000000000000004">
      <c r="A420" s="41" t="s">
        <v>1519</v>
      </c>
      <c r="B420" s="41">
        <v>0</v>
      </c>
      <c r="C420">
        <f>'[1]Master Data'!S422/100</f>
        <v>0</v>
      </c>
      <c r="D420">
        <f>'[1]Master Data'!T422/1000000</f>
        <v>0</v>
      </c>
      <c r="E420">
        <f>'[1]Master Data'!U422/1000000</f>
        <v>0</v>
      </c>
      <c r="F420">
        <f>'[1]Master Data'!V422/100</f>
        <v>0</v>
      </c>
      <c r="G420">
        <f>'[1]Master Data'!W422/100</f>
        <v>0</v>
      </c>
      <c r="H420">
        <f>'[1]Master Data'!X422/100</f>
        <v>0</v>
      </c>
      <c r="I420">
        <f>'[1]Master Data'!Y422/100</f>
        <v>0</v>
      </c>
      <c r="J420">
        <f>'[1]Master Data'!Z422/100</f>
        <v>0</v>
      </c>
      <c r="K420">
        <f>'[1]Master Data'!AB422/100</f>
        <v>0</v>
      </c>
      <c r="L420">
        <f>'[1]Master Data'!AC422/1000000</f>
        <v>0</v>
      </c>
      <c r="M420">
        <f>'[1]Master Data'!AD422/1000000</f>
        <v>0</v>
      </c>
      <c r="N420">
        <f>'[1]Master Data'!AE422/1000000</f>
        <v>0</v>
      </c>
      <c r="O420">
        <f>'[1]Master Data'!AF422/100</f>
        <v>0</v>
      </c>
      <c r="P420">
        <f>'[1]Master Data'!AG422/100</f>
        <v>0</v>
      </c>
      <c r="Q420">
        <f>'[1]Master Data'!AH422/100</f>
        <v>0</v>
      </c>
      <c r="R420">
        <f>'[1]Master Data'!AI422/1000000</f>
        <v>0</v>
      </c>
      <c r="S420">
        <f>'[1]Master Data'!AK422/1000000</f>
        <v>0</v>
      </c>
      <c r="T420">
        <f>'[1]Master Data'!AL422/100</f>
        <v>0</v>
      </c>
      <c r="U420">
        <f>'[1]Master Data'!AM422/1000000</f>
        <v>0</v>
      </c>
    </row>
    <row r="421" spans="1:21" x14ac:dyDescent="0.55000000000000004">
      <c r="A421" s="41" t="s">
        <v>1520</v>
      </c>
      <c r="B421" s="41">
        <v>0</v>
      </c>
      <c r="C421">
        <f>'[1]Master Data'!S423/100</f>
        <v>0</v>
      </c>
      <c r="D421">
        <f>'[1]Master Data'!T423/1000000</f>
        <v>0</v>
      </c>
      <c r="E421">
        <f>'[1]Master Data'!U423/1000000</f>
        <v>0</v>
      </c>
      <c r="F421">
        <f>'[1]Master Data'!V423/100</f>
        <v>0</v>
      </c>
      <c r="G421">
        <f>'[1]Master Data'!W423/100</f>
        <v>0</v>
      </c>
      <c r="H421">
        <f>'[1]Master Data'!X423/100</f>
        <v>0</v>
      </c>
      <c r="I421">
        <f>'[1]Master Data'!Y423/100</f>
        <v>0</v>
      </c>
      <c r="J421">
        <f>'[1]Master Data'!Z423/100</f>
        <v>0</v>
      </c>
      <c r="K421">
        <f>'[1]Master Data'!AB423/100</f>
        <v>0</v>
      </c>
      <c r="L421">
        <f>'[1]Master Data'!AC423/1000000</f>
        <v>0</v>
      </c>
      <c r="M421">
        <f>'[1]Master Data'!AD423/1000000</f>
        <v>0</v>
      </c>
      <c r="N421">
        <f>'[1]Master Data'!AE423/1000000</f>
        <v>0</v>
      </c>
      <c r="O421">
        <f>'[1]Master Data'!AF423/100</f>
        <v>0</v>
      </c>
      <c r="P421">
        <f>'[1]Master Data'!AG423/100</f>
        <v>0</v>
      </c>
      <c r="Q421">
        <f>'[1]Master Data'!AH423/100</f>
        <v>0</v>
      </c>
      <c r="R421">
        <f>'[1]Master Data'!AI423/1000000</f>
        <v>0</v>
      </c>
      <c r="S421">
        <f>'[1]Master Data'!AK423/1000000</f>
        <v>0</v>
      </c>
      <c r="T421">
        <f>'[1]Master Data'!AL423/100</f>
        <v>0</v>
      </c>
      <c r="U421">
        <f>'[1]Master Data'!AM423/1000000</f>
        <v>0</v>
      </c>
    </row>
    <row r="422" spans="1:21" x14ac:dyDescent="0.55000000000000004">
      <c r="A422" s="41" t="s">
        <v>1521</v>
      </c>
      <c r="B422" s="41">
        <v>0</v>
      </c>
      <c r="C422">
        <f>'[1]Master Data'!S424/100</f>
        <v>0</v>
      </c>
      <c r="D422">
        <f>'[1]Master Data'!T424/1000000</f>
        <v>0</v>
      </c>
      <c r="E422">
        <f>'[1]Master Data'!U424/1000000</f>
        <v>0</v>
      </c>
      <c r="F422">
        <f>'[1]Master Data'!V424/100</f>
        <v>0</v>
      </c>
      <c r="G422">
        <f>'[1]Master Data'!W424/100</f>
        <v>0</v>
      </c>
      <c r="H422">
        <f>'[1]Master Data'!X424/100</f>
        <v>0</v>
      </c>
      <c r="I422">
        <f>'[1]Master Data'!Y424/100</f>
        <v>0</v>
      </c>
      <c r="J422">
        <f>'[1]Master Data'!Z424/100</f>
        <v>0</v>
      </c>
      <c r="K422">
        <f>'[1]Master Data'!AB424/100</f>
        <v>0</v>
      </c>
      <c r="L422">
        <f>'[1]Master Data'!AC424/1000000</f>
        <v>0</v>
      </c>
      <c r="M422">
        <f>'[1]Master Data'!AD424/1000000</f>
        <v>0</v>
      </c>
      <c r="N422">
        <f>'[1]Master Data'!AE424/1000000</f>
        <v>0</v>
      </c>
      <c r="O422">
        <f>'[1]Master Data'!AF424/100</f>
        <v>0</v>
      </c>
      <c r="P422">
        <f>'[1]Master Data'!AG424/100</f>
        <v>0</v>
      </c>
      <c r="Q422">
        <f>'[1]Master Data'!AH424/100</f>
        <v>0</v>
      </c>
      <c r="R422">
        <f>'[1]Master Data'!AI424/1000000</f>
        <v>0</v>
      </c>
      <c r="S422">
        <f>'[1]Master Data'!AK424/1000000</f>
        <v>0</v>
      </c>
      <c r="T422">
        <f>'[1]Master Data'!AL424/100</f>
        <v>0</v>
      </c>
      <c r="U422">
        <f>'[1]Master Data'!AM424/1000000</f>
        <v>0</v>
      </c>
    </row>
    <row r="423" spans="1:21" x14ac:dyDescent="0.55000000000000004">
      <c r="A423" s="41" t="s">
        <v>1522</v>
      </c>
      <c r="B423" s="41">
        <v>0</v>
      </c>
      <c r="C423">
        <f>'[1]Master Data'!S425/100</f>
        <v>0</v>
      </c>
      <c r="D423">
        <f>'[1]Master Data'!T425/1000000</f>
        <v>0</v>
      </c>
      <c r="E423">
        <f>'[1]Master Data'!U425/1000000</f>
        <v>0</v>
      </c>
      <c r="F423">
        <f>'[1]Master Data'!V425/100</f>
        <v>0</v>
      </c>
      <c r="G423">
        <f>'[1]Master Data'!W425/100</f>
        <v>0</v>
      </c>
      <c r="H423">
        <f>'[1]Master Data'!X425/100</f>
        <v>0</v>
      </c>
      <c r="I423">
        <f>'[1]Master Data'!Y425/100</f>
        <v>0</v>
      </c>
      <c r="J423">
        <f>'[1]Master Data'!Z425/100</f>
        <v>0</v>
      </c>
      <c r="K423">
        <f>'[1]Master Data'!AB425/100</f>
        <v>0</v>
      </c>
      <c r="L423">
        <f>'[1]Master Data'!AC425/1000000</f>
        <v>0</v>
      </c>
      <c r="M423">
        <f>'[1]Master Data'!AD425/1000000</f>
        <v>0</v>
      </c>
      <c r="N423">
        <f>'[1]Master Data'!AE425/1000000</f>
        <v>0</v>
      </c>
      <c r="O423">
        <f>'[1]Master Data'!AF425/100</f>
        <v>0</v>
      </c>
      <c r="P423">
        <f>'[1]Master Data'!AG425/100</f>
        <v>0</v>
      </c>
      <c r="Q423">
        <f>'[1]Master Data'!AH425/100</f>
        <v>0</v>
      </c>
      <c r="R423">
        <f>'[1]Master Data'!AI425/1000000</f>
        <v>0</v>
      </c>
      <c r="S423">
        <f>'[1]Master Data'!AK425/1000000</f>
        <v>0</v>
      </c>
      <c r="T423">
        <f>'[1]Master Data'!AL425/100</f>
        <v>0</v>
      </c>
      <c r="U423">
        <f>'[1]Master Data'!AM425/1000000</f>
        <v>0</v>
      </c>
    </row>
    <row r="424" spans="1:21" x14ac:dyDescent="0.55000000000000004">
      <c r="A424" s="41" t="s">
        <v>1523</v>
      </c>
      <c r="B424" s="41">
        <v>0</v>
      </c>
      <c r="C424">
        <f>'[1]Master Data'!S426/100</f>
        <v>0</v>
      </c>
      <c r="D424">
        <f>'[1]Master Data'!T426/1000000</f>
        <v>0</v>
      </c>
      <c r="E424">
        <f>'[1]Master Data'!U426/1000000</f>
        <v>0</v>
      </c>
      <c r="F424">
        <f>'[1]Master Data'!V426/100</f>
        <v>0</v>
      </c>
      <c r="G424">
        <f>'[1]Master Data'!W426/100</f>
        <v>0</v>
      </c>
      <c r="H424">
        <f>'[1]Master Data'!X426/100</f>
        <v>0</v>
      </c>
      <c r="I424">
        <f>'[1]Master Data'!Y426/100</f>
        <v>0</v>
      </c>
      <c r="J424">
        <f>'[1]Master Data'!Z426/100</f>
        <v>0</v>
      </c>
      <c r="K424">
        <f>'[1]Master Data'!AB426/100</f>
        <v>0</v>
      </c>
      <c r="L424">
        <f>'[1]Master Data'!AC426/1000000</f>
        <v>0</v>
      </c>
      <c r="M424">
        <f>'[1]Master Data'!AD426/1000000</f>
        <v>0</v>
      </c>
      <c r="N424">
        <f>'[1]Master Data'!AE426/1000000</f>
        <v>0</v>
      </c>
      <c r="O424">
        <f>'[1]Master Data'!AF426/100</f>
        <v>0</v>
      </c>
      <c r="P424">
        <f>'[1]Master Data'!AG426/100</f>
        <v>0</v>
      </c>
      <c r="Q424">
        <f>'[1]Master Data'!AH426/100</f>
        <v>0</v>
      </c>
      <c r="R424">
        <f>'[1]Master Data'!AI426/1000000</f>
        <v>0</v>
      </c>
      <c r="S424">
        <f>'[1]Master Data'!AK426/1000000</f>
        <v>0</v>
      </c>
      <c r="T424">
        <f>'[1]Master Data'!AL426/100</f>
        <v>0</v>
      </c>
      <c r="U424">
        <f>'[1]Master Data'!AM426/1000000</f>
        <v>0</v>
      </c>
    </row>
    <row r="425" spans="1:21" x14ac:dyDescent="0.55000000000000004">
      <c r="A425" s="41" t="s">
        <v>1524</v>
      </c>
      <c r="B425" s="41">
        <v>0</v>
      </c>
      <c r="C425">
        <f>'[1]Master Data'!S427/100</f>
        <v>0</v>
      </c>
      <c r="D425">
        <f>'[1]Master Data'!T427/1000000</f>
        <v>0</v>
      </c>
      <c r="E425">
        <f>'[1]Master Data'!U427/1000000</f>
        <v>0</v>
      </c>
      <c r="F425">
        <f>'[1]Master Data'!V427/100</f>
        <v>0</v>
      </c>
      <c r="G425">
        <f>'[1]Master Data'!W427/100</f>
        <v>0</v>
      </c>
      <c r="H425">
        <f>'[1]Master Data'!X427/100</f>
        <v>0</v>
      </c>
      <c r="I425">
        <f>'[1]Master Data'!Y427/100</f>
        <v>0</v>
      </c>
      <c r="J425">
        <f>'[1]Master Data'!Z427/100</f>
        <v>0</v>
      </c>
      <c r="K425">
        <f>'[1]Master Data'!AB427/100</f>
        <v>0</v>
      </c>
      <c r="L425">
        <f>'[1]Master Data'!AC427/1000000</f>
        <v>0</v>
      </c>
      <c r="M425">
        <f>'[1]Master Data'!AD427/1000000</f>
        <v>0</v>
      </c>
      <c r="N425">
        <f>'[1]Master Data'!AE427/1000000</f>
        <v>0</v>
      </c>
      <c r="O425">
        <f>'[1]Master Data'!AF427/100</f>
        <v>0</v>
      </c>
      <c r="P425">
        <f>'[1]Master Data'!AG427/100</f>
        <v>0</v>
      </c>
      <c r="Q425">
        <f>'[1]Master Data'!AH427/100</f>
        <v>0</v>
      </c>
      <c r="R425">
        <f>'[1]Master Data'!AI427/1000000</f>
        <v>0</v>
      </c>
      <c r="S425">
        <f>'[1]Master Data'!AK427/1000000</f>
        <v>0</v>
      </c>
      <c r="T425">
        <f>'[1]Master Data'!AL427/100</f>
        <v>0</v>
      </c>
      <c r="U425">
        <f>'[1]Master Data'!AM427/1000000</f>
        <v>0</v>
      </c>
    </row>
    <row r="426" spans="1:21" x14ac:dyDescent="0.55000000000000004">
      <c r="A426" s="41" t="s">
        <v>1525</v>
      </c>
      <c r="B426" s="41">
        <v>0</v>
      </c>
      <c r="C426">
        <f>'[1]Master Data'!S428/100</f>
        <v>0</v>
      </c>
      <c r="D426">
        <f>'[1]Master Data'!T428/1000000</f>
        <v>0</v>
      </c>
      <c r="E426">
        <f>'[1]Master Data'!U428/1000000</f>
        <v>0</v>
      </c>
      <c r="F426">
        <f>'[1]Master Data'!V428/100</f>
        <v>0</v>
      </c>
      <c r="G426">
        <f>'[1]Master Data'!W428/100</f>
        <v>0</v>
      </c>
      <c r="H426">
        <f>'[1]Master Data'!X428/100</f>
        <v>0</v>
      </c>
      <c r="I426">
        <f>'[1]Master Data'!Y428/100</f>
        <v>0</v>
      </c>
      <c r="J426">
        <f>'[1]Master Data'!Z428/100</f>
        <v>0</v>
      </c>
      <c r="K426">
        <f>'[1]Master Data'!AB428/100</f>
        <v>0</v>
      </c>
      <c r="L426">
        <f>'[1]Master Data'!AC428/1000000</f>
        <v>0</v>
      </c>
      <c r="M426">
        <f>'[1]Master Data'!AD428/1000000</f>
        <v>0</v>
      </c>
      <c r="N426">
        <f>'[1]Master Data'!AE428/1000000</f>
        <v>0</v>
      </c>
      <c r="O426">
        <f>'[1]Master Data'!AF428/100</f>
        <v>0</v>
      </c>
      <c r="P426">
        <f>'[1]Master Data'!AG428/100</f>
        <v>0</v>
      </c>
      <c r="Q426">
        <f>'[1]Master Data'!AH428/100</f>
        <v>0</v>
      </c>
      <c r="R426">
        <f>'[1]Master Data'!AI428/1000000</f>
        <v>0</v>
      </c>
      <c r="S426">
        <f>'[1]Master Data'!AK428/1000000</f>
        <v>0</v>
      </c>
      <c r="T426">
        <f>'[1]Master Data'!AL428/100</f>
        <v>0</v>
      </c>
      <c r="U426">
        <f>'[1]Master Data'!AM428/1000000</f>
        <v>0</v>
      </c>
    </row>
    <row r="427" spans="1:21" x14ac:dyDescent="0.55000000000000004">
      <c r="A427" s="41" t="s">
        <v>1526</v>
      </c>
      <c r="B427" s="41">
        <v>0</v>
      </c>
      <c r="C427">
        <f>'[1]Master Data'!S429/100</f>
        <v>0</v>
      </c>
      <c r="D427">
        <f>'[1]Master Data'!T429/1000000</f>
        <v>0</v>
      </c>
      <c r="E427">
        <f>'[1]Master Data'!U429/1000000</f>
        <v>0</v>
      </c>
      <c r="F427">
        <f>'[1]Master Data'!V429/100</f>
        <v>0</v>
      </c>
      <c r="G427">
        <f>'[1]Master Data'!W429/100</f>
        <v>0</v>
      </c>
      <c r="H427">
        <f>'[1]Master Data'!X429/100</f>
        <v>0</v>
      </c>
      <c r="I427">
        <f>'[1]Master Data'!Y429/100</f>
        <v>0</v>
      </c>
      <c r="J427">
        <f>'[1]Master Data'!Z429/100</f>
        <v>0</v>
      </c>
      <c r="K427">
        <f>'[1]Master Data'!AB429/100</f>
        <v>0</v>
      </c>
      <c r="L427">
        <f>'[1]Master Data'!AC429/1000000</f>
        <v>0</v>
      </c>
      <c r="M427">
        <f>'[1]Master Data'!AD429/1000000</f>
        <v>0</v>
      </c>
      <c r="N427">
        <f>'[1]Master Data'!AE429/1000000</f>
        <v>0</v>
      </c>
      <c r="O427">
        <f>'[1]Master Data'!AF429/100</f>
        <v>0</v>
      </c>
      <c r="P427">
        <f>'[1]Master Data'!AG429/100</f>
        <v>0</v>
      </c>
      <c r="Q427">
        <f>'[1]Master Data'!AH429/100</f>
        <v>0</v>
      </c>
      <c r="R427">
        <f>'[1]Master Data'!AI429/1000000</f>
        <v>0</v>
      </c>
      <c r="S427">
        <f>'[1]Master Data'!AK429/1000000</f>
        <v>0</v>
      </c>
      <c r="T427">
        <f>'[1]Master Data'!AL429/100</f>
        <v>0</v>
      </c>
      <c r="U427">
        <f>'[1]Master Data'!AM429/1000000</f>
        <v>0</v>
      </c>
    </row>
    <row r="428" spans="1:21" x14ac:dyDescent="0.55000000000000004">
      <c r="A428" s="41" t="s">
        <v>1527</v>
      </c>
      <c r="B428" s="41">
        <v>0</v>
      </c>
      <c r="C428">
        <f>'[1]Master Data'!S430/100</f>
        <v>0</v>
      </c>
      <c r="D428">
        <f>'[1]Master Data'!T430/1000000</f>
        <v>0</v>
      </c>
      <c r="E428">
        <f>'[1]Master Data'!U430/1000000</f>
        <v>0</v>
      </c>
      <c r="F428">
        <f>'[1]Master Data'!V430/100</f>
        <v>0</v>
      </c>
      <c r="G428">
        <f>'[1]Master Data'!W430/100</f>
        <v>0</v>
      </c>
      <c r="H428">
        <f>'[1]Master Data'!X430/100</f>
        <v>0</v>
      </c>
      <c r="I428">
        <f>'[1]Master Data'!Y430/100</f>
        <v>0</v>
      </c>
      <c r="J428">
        <f>'[1]Master Data'!Z430/100</f>
        <v>0</v>
      </c>
      <c r="K428">
        <f>'[1]Master Data'!AB430/100</f>
        <v>0</v>
      </c>
      <c r="L428">
        <f>'[1]Master Data'!AC430/1000000</f>
        <v>0</v>
      </c>
      <c r="M428">
        <f>'[1]Master Data'!AD430/1000000</f>
        <v>0</v>
      </c>
      <c r="N428">
        <f>'[1]Master Data'!AE430/1000000</f>
        <v>0</v>
      </c>
      <c r="O428">
        <f>'[1]Master Data'!AF430/100</f>
        <v>0</v>
      </c>
      <c r="P428">
        <f>'[1]Master Data'!AG430/100</f>
        <v>0</v>
      </c>
      <c r="Q428">
        <f>'[1]Master Data'!AH430/100</f>
        <v>0</v>
      </c>
      <c r="R428">
        <f>'[1]Master Data'!AI430/1000000</f>
        <v>0</v>
      </c>
      <c r="S428">
        <f>'[1]Master Data'!AK430/1000000</f>
        <v>0</v>
      </c>
      <c r="T428">
        <f>'[1]Master Data'!AL430/100</f>
        <v>0</v>
      </c>
      <c r="U428">
        <f>'[1]Master Data'!AM430/1000000</f>
        <v>0</v>
      </c>
    </row>
    <row r="429" spans="1:21" x14ac:dyDescent="0.55000000000000004">
      <c r="A429" s="41" t="s">
        <v>1528</v>
      </c>
      <c r="B429" s="41">
        <v>0</v>
      </c>
      <c r="C429">
        <f>'[1]Master Data'!S431/100</f>
        <v>0</v>
      </c>
      <c r="D429">
        <f>'[1]Master Data'!T431/1000000</f>
        <v>0</v>
      </c>
      <c r="E429">
        <f>'[1]Master Data'!U431/1000000</f>
        <v>0</v>
      </c>
      <c r="F429">
        <f>'[1]Master Data'!V431/100</f>
        <v>0</v>
      </c>
      <c r="G429">
        <f>'[1]Master Data'!W431/100</f>
        <v>0</v>
      </c>
      <c r="H429">
        <f>'[1]Master Data'!X431/100</f>
        <v>0</v>
      </c>
      <c r="I429">
        <f>'[1]Master Data'!Y431/100</f>
        <v>0</v>
      </c>
      <c r="J429">
        <f>'[1]Master Data'!Z431/100</f>
        <v>0</v>
      </c>
      <c r="K429">
        <f>'[1]Master Data'!AB431/100</f>
        <v>0</v>
      </c>
      <c r="L429">
        <f>'[1]Master Data'!AC431/1000000</f>
        <v>0</v>
      </c>
      <c r="M429">
        <f>'[1]Master Data'!AD431/1000000</f>
        <v>0</v>
      </c>
      <c r="N429">
        <f>'[1]Master Data'!AE431/1000000</f>
        <v>0</v>
      </c>
      <c r="O429">
        <f>'[1]Master Data'!AF431/100</f>
        <v>0</v>
      </c>
      <c r="P429">
        <f>'[1]Master Data'!AG431/100</f>
        <v>0</v>
      </c>
      <c r="Q429">
        <f>'[1]Master Data'!AH431/100</f>
        <v>0</v>
      </c>
      <c r="R429">
        <f>'[1]Master Data'!AI431/1000000</f>
        <v>0</v>
      </c>
      <c r="S429">
        <f>'[1]Master Data'!AK431/1000000</f>
        <v>0</v>
      </c>
      <c r="T429">
        <f>'[1]Master Data'!AL431/100</f>
        <v>0</v>
      </c>
      <c r="U429">
        <f>'[1]Master Data'!AM431/1000000</f>
        <v>0</v>
      </c>
    </row>
    <row r="430" spans="1:21" x14ac:dyDescent="0.55000000000000004">
      <c r="A430" s="41" t="s">
        <v>1529</v>
      </c>
      <c r="B430" s="41">
        <v>0</v>
      </c>
      <c r="C430">
        <f>'[1]Master Data'!S432/100</f>
        <v>0</v>
      </c>
      <c r="D430">
        <f>'[1]Master Data'!T432/1000000</f>
        <v>0</v>
      </c>
      <c r="E430">
        <f>'[1]Master Data'!U432/1000000</f>
        <v>0</v>
      </c>
      <c r="F430">
        <f>'[1]Master Data'!V432/100</f>
        <v>0</v>
      </c>
      <c r="G430">
        <f>'[1]Master Data'!W432/100</f>
        <v>0</v>
      </c>
      <c r="H430">
        <f>'[1]Master Data'!X432/100</f>
        <v>0</v>
      </c>
      <c r="I430">
        <f>'[1]Master Data'!Y432/100</f>
        <v>0</v>
      </c>
      <c r="J430">
        <f>'[1]Master Data'!Z432/100</f>
        <v>0</v>
      </c>
      <c r="K430">
        <f>'[1]Master Data'!AB432/100</f>
        <v>0</v>
      </c>
      <c r="L430">
        <f>'[1]Master Data'!AC432/1000000</f>
        <v>0</v>
      </c>
      <c r="M430">
        <f>'[1]Master Data'!AD432/1000000</f>
        <v>0</v>
      </c>
      <c r="N430">
        <f>'[1]Master Data'!AE432/1000000</f>
        <v>0</v>
      </c>
      <c r="O430">
        <f>'[1]Master Data'!AF432/100</f>
        <v>0</v>
      </c>
      <c r="P430">
        <f>'[1]Master Data'!AG432/100</f>
        <v>0</v>
      </c>
      <c r="Q430">
        <f>'[1]Master Data'!AH432/100</f>
        <v>0</v>
      </c>
      <c r="R430">
        <f>'[1]Master Data'!AI432/1000000</f>
        <v>0</v>
      </c>
      <c r="S430">
        <f>'[1]Master Data'!AK432/1000000</f>
        <v>0</v>
      </c>
      <c r="T430">
        <f>'[1]Master Data'!AL432/100</f>
        <v>0</v>
      </c>
      <c r="U430">
        <f>'[1]Master Data'!AM432/1000000</f>
        <v>0</v>
      </c>
    </row>
    <row r="431" spans="1:21" x14ac:dyDescent="0.55000000000000004">
      <c r="A431" s="41" t="s">
        <v>1530</v>
      </c>
      <c r="B431" s="41">
        <v>0</v>
      </c>
      <c r="C431">
        <f>'[1]Master Data'!S433/100</f>
        <v>0</v>
      </c>
      <c r="D431">
        <f>'[1]Master Data'!T433/1000000</f>
        <v>0</v>
      </c>
      <c r="E431">
        <f>'[1]Master Data'!U433/1000000</f>
        <v>0</v>
      </c>
      <c r="F431">
        <f>'[1]Master Data'!V433/100</f>
        <v>0</v>
      </c>
      <c r="G431">
        <f>'[1]Master Data'!W433/100</f>
        <v>0</v>
      </c>
      <c r="H431">
        <f>'[1]Master Data'!X433/100</f>
        <v>0</v>
      </c>
      <c r="I431">
        <f>'[1]Master Data'!Y433/100</f>
        <v>0</v>
      </c>
      <c r="J431">
        <f>'[1]Master Data'!Z433/100</f>
        <v>0</v>
      </c>
      <c r="K431">
        <f>'[1]Master Data'!AB433/100</f>
        <v>0</v>
      </c>
      <c r="L431">
        <f>'[1]Master Data'!AC433/1000000</f>
        <v>0</v>
      </c>
      <c r="M431">
        <f>'[1]Master Data'!AD433/1000000</f>
        <v>0</v>
      </c>
      <c r="N431">
        <f>'[1]Master Data'!AE433/1000000</f>
        <v>0</v>
      </c>
      <c r="O431">
        <f>'[1]Master Data'!AF433/100</f>
        <v>0</v>
      </c>
      <c r="P431">
        <f>'[1]Master Data'!AG433/100</f>
        <v>0</v>
      </c>
      <c r="Q431">
        <f>'[1]Master Data'!AH433/100</f>
        <v>0</v>
      </c>
      <c r="R431">
        <f>'[1]Master Data'!AI433/1000000</f>
        <v>0</v>
      </c>
      <c r="S431">
        <f>'[1]Master Data'!AK433/1000000</f>
        <v>0</v>
      </c>
      <c r="T431">
        <f>'[1]Master Data'!AL433/100</f>
        <v>0</v>
      </c>
      <c r="U431">
        <f>'[1]Master Data'!AM433/1000000</f>
        <v>0</v>
      </c>
    </row>
    <row r="432" spans="1:21" x14ac:dyDescent="0.55000000000000004">
      <c r="A432" s="41" t="s">
        <v>1531</v>
      </c>
      <c r="B432" s="41">
        <v>0</v>
      </c>
      <c r="C432">
        <f>'[1]Master Data'!S434/100</f>
        <v>0</v>
      </c>
      <c r="D432">
        <f>'[1]Master Data'!T434/1000000</f>
        <v>0</v>
      </c>
      <c r="E432">
        <f>'[1]Master Data'!U434/1000000</f>
        <v>0</v>
      </c>
      <c r="F432">
        <f>'[1]Master Data'!V434/100</f>
        <v>0</v>
      </c>
      <c r="G432">
        <f>'[1]Master Data'!W434/100</f>
        <v>0</v>
      </c>
      <c r="H432">
        <f>'[1]Master Data'!X434/100</f>
        <v>0</v>
      </c>
      <c r="I432">
        <f>'[1]Master Data'!Y434/100</f>
        <v>0</v>
      </c>
      <c r="J432">
        <f>'[1]Master Data'!Z434/100</f>
        <v>0</v>
      </c>
      <c r="K432">
        <f>'[1]Master Data'!AB434/100</f>
        <v>0</v>
      </c>
      <c r="L432">
        <f>'[1]Master Data'!AC434/1000000</f>
        <v>0</v>
      </c>
      <c r="M432">
        <f>'[1]Master Data'!AD434/1000000</f>
        <v>0</v>
      </c>
      <c r="N432">
        <f>'[1]Master Data'!AE434/1000000</f>
        <v>0</v>
      </c>
      <c r="O432">
        <f>'[1]Master Data'!AF434/100</f>
        <v>0</v>
      </c>
      <c r="P432">
        <f>'[1]Master Data'!AG434/100</f>
        <v>0</v>
      </c>
      <c r="Q432">
        <f>'[1]Master Data'!AH434/100</f>
        <v>0</v>
      </c>
      <c r="R432">
        <f>'[1]Master Data'!AI434/1000000</f>
        <v>0</v>
      </c>
      <c r="S432">
        <f>'[1]Master Data'!AK434/1000000</f>
        <v>0</v>
      </c>
      <c r="T432">
        <f>'[1]Master Data'!AL434/100</f>
        <v>0</v>
      </c>
      <c r="U432">
        <f>'[1]Master Data'!AM434/1000000</f>
        <v>0</v>
      </c>
    </row>
    <row r="433" spans="1:21" x14ac:dyDescent="0.55000000000000004">
      <c r="A433" s="41" t="s">
        <v>1532</v>
      </c>
      <c r="B433" s="41">
        <v>0</v>
      </c>
      <c r="C433">
        <f>'[1]Master Data'!S435/100</f>
        <v>0</v>
      </c>
      <c r="D433">
        <f>'[1]Master Data'!T435/1000000</f>
        <v>0</v>
      </c>
      <c r="E433">
        <f>'[1]Master Data'!U435/1000000</f>
        <v>0</v>
      </c>
      <c r="F433">
        <f>'[1]Master Data'!V435/100</f>
        <v>0</v>
      </c>
      <c r="G433">
        <f>'[1]Master Data'!W435/100</f>
        <v>0</v>
      </c>
      <c r="H433">
        <f>'[1]Master Data'!X435/100</f>
        <v>0</v>
      </c>
      <c r="I433">
        <f>'[1]Master Data'!Y435/100</f>
        <v>0</v>
      </c>
      <c r="J433">
        <f>'[1]Master Data'!Z435/100</f>
        <v>0</v>
      </c>
      <c r="K433">
        <f>'[1]Master Data'!AB435/100</f>
        <v>0</v>
      </c>
      <c r="L433">
        <f>'[1]Master Data'!AC435/1000000</f>
        <v>0</v>
      </c>
      <c r="M433">
        <f>'[1]Master Data'!AD435/1000000</f>
        <v>0</v>
      </c>
      <c r="N433">
        <f>'[1]Master Data'!AE435/1000000</f>
        <v>0</v>
      </c>
      <c r="O433">
        <f>'[1]Master Data'!AF435/100</f>
        <v>0</v>
      </c>
      <c r="P433">
        <f>'[1]Master Data'!AG435/100</f>
        <v>0</v>
      </c>
      <c r="Q433">
        <f>'[1]Master Data'!AH435/100</f>
        <v>0</v>
      </c>
      <c r="R433">
        <f>'[1]Master Data'!AI435/1000000</f>
        <v>0</v>
      </c>
      <c r="S433">
        <f>'[1]Master Data'!AK435/1000000</f>
        <v>0</v>
      </c>
      <c r="T433">
        <f>'[1]Master Data'!AL435/100</f>
        <v>0</v>
      </c>
      <c r="U433">
        <f>'[1]Master Data'!AM435/1000000</f>
        <v>0</v>
      </c>
    </row>
    <row r="434" spans="1:21" x14ac:dyDescent="0.55000000000000004">
      <c r="A434" s="41" t="s">
        <v>1533</v>
      </c>
      <c r="B434" s="41">
        <v>0</v>
      </c>
      <c r="C434">
        <f>'[1]Master Data'!S436/100</f>
        <v>0</v>
      </c>
      <c r="D434">
        <f>'[1]Master Data'!T436/1000000</f>
        <v>0</v>
      </c>
      <c r="E434">
        <f>'[1]Master Data'!U436/1000000</f>
        <v>0</v>
      </c>
      <c r="F434">
        <f>'[1]Master Data'!V436/100</f>
        <v>0</v>
      </c>
      <c r="G434">
        <f>'[1]Master Data'!W436/100</f>
        <v>0</v>
      </c>
      <c r="H434">
        <f>'[1]Master Data'!X436/100</f>
        <v>0</v>
      </c>
      <c r="I434">
        <f>'[1]Master Data'!Y436/100</f>
        <v>0</v>
      </c>
      <c r="J434">
        <f>'[1]Master Data'!Z436/100</f>
        <v>0</v>
      </c>
      <c r="K434">
        <f>'[1]Master Data'!AB436/100</f>
        <v>0</v>
      </c>
      <c r="L434">
        <f>'[1]Master Data'!AC436/1000000</f>
        <v>0</v>
      </c>
      <c r="M434">
        <f>'[1]Master Data'!AD436/1000000</f>
        <v>0</v>
      </c>
      <c r="N434">
        <f>'[1]Master Data'!AE436/1000000</f>
        <v>0</v>
      </c>
      <c r="O434">
        <f>'[1]Master Data'!AF436/100</f>
        <v>0</v>
      </c>
      <c r="P434">
        <f>'[1]Master Data'!AG436/100</f>
        <v>0</v>
      </c>
      <c r="Q434">
        <f>'[1]Master Data'!AH436/100</f>
        <v>0</v>
      </c>
      <c r="R434">
        <f>'[1]Master Data'!AI436/1000000</f>
        <v>0</v>
      </c>
      <c r="S434">
        <f>'[1]Master Data'!AK436/1000000</f>
        <v>0</v>
      </c>
      <c r="T434">
        <f>'[1]Master Data'!AL436/100</f>
        <v>0</v>
      </c>
      <c r="U434">
        <f>'[1]Master Data'!AM436/1000000</f>
        <v>0</v>
      </c>
    </row>
    <row r="435" spans="1:21" x14ac:dyDescent="0.55000000000000004">
      <c r="A435" s="41" t="s">
        <v>1534</v>
      </c>
      <c r="B435" s="41">
        <v>0</v>
      </c>
      <c r="C435">
        <f>'[1]Master Data'!S437/100</f>
        <v>0</v>
      </c>
      <c r="D435">
        <f>'[1]Master Data'!T437/1000000</f>
        <v>0</v>
      </c>
      <c r="E435">
        <f>'[1]Master Data'!U437/1000000</f>
        <v>0</v>
      </c>
      <c r="F435">
        <f>'[1]Master Data'!V437/100</f>
        <v>0</v>
      </c>
      <c r="G435">
        <f>'[1]Master Data'!W437/100</f>
        <v>0</v>
      </c>
      <c r="H435">
        <f>'[1]Master Data'!X437/100</f>
        <v>0</v>
      </c>
      <c r="I435">
        <f>'[1]Master Data'!Y437/100</f>
        <v>0</v>
      </c>
      <c r="J435">
        <f>'[1]Master Data'!Z437/100</f>
        <v>0</v>
      </c>
      <c r="K435">
        <f>'[1]Master Data'!AB437/100</f>
        <v>0</v>
      </c>
      <c r="L435">
        <f>'[1]Master Data'!AC437/1000000</f>
        <v>0</v>
      </c>
      <c r="M435">
        <f>'[1]Master Data'!AD437/1000000</f>
        <v>0</v>
      </c>
      <c r="N435">
        <f>'[1]Master Data'!AE437/1000000</f>
        <v>0</v>
      </c>
      <c r="O435">
        <f>'[1]Master Data'!AF437/100</f>
        <v>0</v>
      </c>
      <c r="P435">
        <f>'[1]Master Data'!AG437/100</f>
        <v>0</v>
      </c>
      <c r="Q435">
        <f>'[1]Master Data'!AH437/100</f>
        <v>0</v>
      </c>
      <c r="R435">
        <f>'[1]Master Data'!AI437/1000000</f>
        <v>0</v>
      </c>
      <c r="S435">
        <f>'[1]Master Data'!AK437/1000000</f>
        <v>0</v>
      </c>
      <c r="T435">
        <f>'[1]Master Data'!AL437/100</f>
        <v>0</v>
      </c>
      <c r="U435">
        <f>'[1]Master Data'!AM437/1000000</f>
        <v>0</v>
      </c>
    </row>
    <row r="436" spans="1:21" x14ac:dyDescent="0.55000000000000004">
      <c r="A436" s="41" t="s">
        <v>2023</v>
      </c>
      <c r="B436" s="41">
        <v>0</v>
      </c>
      <c r="C436">
        <f>'[1]Master Data'!S438/100</f>
        <v>0</v>
      </c>
      <c r="D436">
        <f>'[1]Master Data'!T438/1000000</f>
        <v>0</v>
      </c>
      <c r="E436">
        <f>'[1]Master Data'!U438/1000000</f>
        <v>0</v>
      </c>
      <c r="F436">
        <f>'[1]Master Data'!V438/100</f>
        <v>0</v>
      </c>
      <c r="G436">
        <f>'[1]Master Data'!W438/100</f>
        <v>0</v>
      </c>
      <c r="H436">
        <f>'[1]Master Data'!X438/100</f>
        <v>0</v>
      </c>
      <c r="I436">
        <f>'[1]Master Data'!Y438/100</f>
        <v>0</v>
      </c>
      <c r="J436">
        <f>'[1]Master Data'!Z438/100</f>
        <v>0</v>
      </c>
      <c r="K436">
        <f>'[1]Master Data'!AB438/100</f>
        <v>0</v>
      </c>
      <c r="L436">
        <f>'[1]Master Data'!AC438/1000000</f>
        <v>0</v>
      </c>
      <c r="M436">
        <f>'[1]Master Data'!AD438/1000000</f>
        <v>0</v>
      </c>
      <c r="N436">
        <f>'[1]Master Data'!AE438/1000000</f>
        <v>0</v>
      </c>
      <c r="O436">
        <f>'[1]Master Data'!AF438/100</f>
        <v>0</v>
      </c>
      <c r="P436">
        <f>'[1]Master Data'!AG438/100</f>
        <v>0</v>
      </c>
      <c r="Q436">
        <f>'[1]Master Data'!AH438/100</f>
        <v>0</v>
      </c>
      <c r="R436">
        <f>'[1]Master Data'!AI438/1000000</f>
        <v>0</v>
      </c>
      <c r="S436">
        <f>'[1]Master Data'!AK438/1000000</f>
        <v>0</v>
      </c>
      <c r="T436">
        <f>'[1]Master Data'!AL438/100</f>
        <v>0</v>
      </c>
      <c r="U436">
        <f>'[1]Master Data'!AM438/1000000</f>
        <v>0</v>
      </c>
    </row>
    <row r="437" spans="1:21" x14ac:dyDescent="0.55000000000000004">
      <c r="A437" s="41" t="s">
        <v>2024</v>
      </c>
      <c r="B437" s="41">
        <v>0</v>
      </c>
      <c r="C437">
        <f>'[1]Master Data'!S439/100</f>
        <v>0</v>
      </c>
      <c r="D437">
        <f>'[1]Master Data'!T439/1000000</f>
        <v>0</v>
      </c>
      <c r="E437">
        <f>'[1]Master Data'!U439/1000000</f>
        <v>0</v>
      </c>
      <c r="F437">
        <f>'[1]Master Data'!V439/100</f>
        <v>0</v>
      </c>
      <c r="G437">
        <f>'[1]Master Data'!W439/100</f>
        <v>0</v>
      </c>
      <c r="H437">
        <f>'[1]Master Data'!X439/100</f>
        <v>0</v>
      </c>
      <c r="I437">
        <f>'[1]Master Data'!Y439/100</f>
        <v>0</v>
      </c>
      <c r="J437">
        <f>'[1]Master Data'!Z439/100</f>
        <v>0</v>
      </c>
      <c r="K437">
        <f>'[1]Master Data'!AB439/100</f>
        <v>0</v>
      </c>
      <c r="L437">
        <f>'[1]Master Data'!AC439/1000000</f>
        <v>0</v>
      </c>
      <c r="M437">
        <f>'[1]Master Data'!AD439/1000000</f>
        <v>0</v>
      </c>
      <c r="N437">
        <f>'[1]Master Data'!AE439/1000000</f>
        <v>0</v>
      </c>
      <c r="O437">
        <f>'[1]Master Data'!AF439/100</f>
        <v>0</v>
      </c>
      <c r="P437">
        <f>'[1]Master Data'!AG439/100</f>
        <v>0</v>
      </c>
      <c r="Q437">
        <f>'[1]Master Data'!AH439/100</f>
        <v>0</v>
      </c>
      <c r="R437">
        <f>'[1]Master Data'!AI439/1000000</f>
        <v>0</v>
      </c>
      <c r="S437">
        <f>'[1]Master Data'!AK439/1000000</f>
        <v>0</v>
      </c>
      <c r="T437">
        <f>'[1]Master Data'!AL439/100</f>
        <v>0</v>
      </c>
      <c r="U437">
        <f>'[1]Master Data'!AM439/1000000</f>
        <v>0</v>
      </c>
    </row>
    <row r="438" spans="1:21" x14ac:dyDescent="0.55000000000000004">
      <c r="A438" s="41" t="s">
        <v>2025</v>
      </c>
      <c r="B438" s="41">
        <v>0</v>
      </c>
      <c r="C438">
        <f>'[1]Master Data'!S440/100</f>
        <v>0</v>
      </c>
      <c r="D438">
        <f>'[1]Master Data'!T440/1000000</f>
        <v>0</v>
      </c>
      <c r="E438">
        <f>'[1]Master Data'!U440/1000000</f>
        <v>0</v>
      </c>
      <c r="F438">
        <f>'[1]Master Data'!V440/100</f>
        <v>0</v>
      </c>
      <c r="G438">
        <f>'[1]Master Data'!W440/100</f>
        <v>0</v>
      </c>
      <c r="H438">
        <f>'[1]Master Data'!X440/100</f>
        <v>0</v>
      </c>
      <c r="I438">
        <f>'[1]Master Data'!Y440/100</f>
        <v>0</v>
      </c>
      <c r="J438">
        <f>'[1]Master Data'!Z440/100</f>
        <v>0</v>
      </c>
      <c r="K438">
        <f>'[1]Master Data'!AB440/100</f>
        <v>0</v>
      </c>
      <c r="L438">
        <f>'[1]Master Data'!AC440/1000000</f>
        <v>0</v>
      </c>
      <c r="M438">
        <f>'[1]Master Data'!AD440/1000000</f>
        <v>0</v>
      </c>
      <c r="N438">
        <f>'[1]Master Data'!AE440/1000000</f>
        <v>0</v>
      </c>
      <c r="O438">
        <f>'[1]Master Data'!AF440/100</f>
        <v>0</v>
      </c>
      <c r="P438">
        <f>'[1]Master Data'!AG440/100</f>
        <v>0</v>
      </c>
      <c r="Q438">
        <f>'[1]Master Data'!AH440/100</f>
        <v>0</v>
      </c>
      <c r="R438">
        <f>'[1]Master Data'!AI440/1000000</f>
        <v>0</v>
      </c>
      <c r="S438">
        <f>'[1]Master Data'!AK440/1000000</f>
        <v>0</v>
      </c>
      <c r="T438">
        <f>'[1]Master Data'!AL440/100</f>
        <v>0</v>
      </c>
      <c r="U438">
        <f>'[1]Master Data'!AM440/1000000</f>
        <v>0</v>
      </c>
    </row>
    <row r="439" spans="1:21" x14ac:dyDescent="0.55000000000000004">
      <c r="A439" s="41" t="s">
        <v>2027</v>
      </c>
      <c r="B439" s="41">
        <v>0</v>
      </c>
      <c r="C439">
        <f>'[1]Master Data'!S441/100</f>
        <v>0</v>
      </c>
      <c r="D439">
        <f>'[1]Master Data'!T441/1000000</f>
        <v>0</v>
      </c>
      <c r="E439">
        <f>'[1]Master Data'!U441/1000000</f>
        <v>0</v>
      </c>
      <c r="F439">
        <f>'[1]Master Data'!V441/100</f>
        <v>0</v>
      </c>
      <c r="G439">
        <f>'[1]Master Data'!W441/100</f>
        <v>0</v>
      </c>
      <c r="H439">
        <f>'[1]Master Data'!X441/100</f>
        <v>0</v>
      </c>
      <c r="I439">
        <f>'[1]Master Data'!Y441/100</f>
        <v>0</v>
      </c>
      <c r="J439">
        <f>'[1]Master Data'!Z441/100</f>
        <v>0</v>
      </c>
      <c r="K439">
        <f>'[1]Master Data'!AB441/100</f>
        <v>0</v>
      </c>
      <c r="L439">
        <f>'[1]Master Data'!AC441/1000000</f>
        <v>0</v>
      </c>
      <c r="M439">
        <f>'[1]Master Data'!AD441/1000000</f>
        <v>0</v>
      </c>
      <c r="N439">
        <f>'[1]Master Data'!AE441/1000000</f>
        <v>0</v>
      </c>
      <c r="O439">
        <f>'[1]Master Data'!AF441/100</f>
        <v>0</v>
      </c>
      <c r="P439">
        <f>'[1]Master Data'!AG441/100</f>
        <v>0</v>
      </c>
      <c r="Q439">
        <f>'[1]Master Data'!AH441/100</f>
        <v>0</v>
      </c>
      <c r="R439">
        <f>'[1]Master Data'!AI441/1000000</f>
        <v>0</v>
      </c>
      <c r="S439">
        <f>'[1]Master Data'!AK441/1000000</f>
        <v>0</v>
      </c>
      <c r="T439">
        <f>'[1]Master Data'!AL441/100</f>
        <v>0</v>
      </c>
      <c r="U439">
        <f>'[1]Master Data'!AM441/1000000</f>
        <v>0</v>
      </c>
    </row>
    <row r="440" spans="1:21" x14ac:dyDescent="0.55000000000000004">
      <c r="A440" s="41" t="s">
        <v>2029</v>
      </c>
      <c r="B440" s="41">
        <v>0</v>
      </c>
      <c r="C440">
        <f>'[1]Master Data'!S442/100</f>
        <v>0</v>
      </c>
      <c r="D440">
        <f>'[1]Master Data'!T442/1000000</f>
        <v>0</v>
      </c>
      <c r="E440">
        <f>'[1]Master Data'!U442/1000000</f>
        <v>0</v>
      </c>
      <c r="F440">
        <f>'[1]Master Data'!V442/100</f>
        <v>0</v>
      </c>
      <c r="G440">
        <f>'[1]Master Data'!W442/100</f>
        <v>0</v>
      </c>
      <c r="H440">
        <f>'[1]Master Data'!X442/100</f>
        <v>0</v>
      </c>
      <c r="I440">
        <f>'[1]Master Data'!Y442/100</f>
        <v>0</v>
      </c>
      <c r="J440">
        <f>'[1]Master Data'!Z442/100</f>
        <v>0</v>
      </c>
      <c r="K440">
        <f>'[1]Master Data'!AB442/100</f>
        <v>0</v>
      </c>
      <c r="L440">
        <f>'[1]Master Data'!AC442/1000000</f>
        <v>0</v>
      </c>
      <c r="M440">
        <f>'[1]Master Data'!AD442/1000000</f>
        <v>0</v>
      </c>
      <c r="N440">
        <f>'[1]Master Data'!AE442/1000000</f>
        <v>0</v>
      </c>
      <c r="O440">
        <f>'[1]Master Data'!AF442/100</f>
        <v>0</v>
      </c>
      <c r="P440">
        <f>'[1]Master Data'!AG442/100</f>
        <v>0</v>
      </c>
      <c r="Q440">
        <f>'[1]Master Data'!AH442/100</f>
        <v>0</v>
      </c>
      <c r="R440">
        <f>'[1]Master Data'!AI442/1000000</f>
        <v>0</v>
      </c>
      <c r="S440">
        <f>'[1]Master Data'!AK442/1000000</f>
        <v>0</v>
      </c>
      <c r="T440">
        <f>'[1]Master Data'!AL442/100</f>
        <v>0</v>
      </c>
      <c r="U440">
        <f>'[1]Master Data'!AM442/1000000</f>
        <v>0</v>
      </c>
    </row>
    <row r="441" spans="1:21" x14ac:dyDescent="0.55000000000000004">
      <c r="A441" s="41" t="s">
        <v>2030</v>
      </c>
      <c r="B441" s="41">
        <v>0</v>
      </c>
      <c r="C441">
        <f>'[1]Master Data'!S443/100</f>
        <v>0</v>
      </c>
      <c r="D441">
        <f>'[1]Master Data'!T443/1000000</f>
        <v>0</v>
      </c>
      <c r="E441">
        <f>'[1]Master Data'!U443/1000000</f>
        <v>0</v>
      </c>
      <c r="F441">
        <f>'[1]Master Data'!V443/100</f>
        <v>0</v>
      </c>
      <c r="G441">
        <f>'[1]Master Data'!W443/100</f>
        <v>0</v>
      </c>
      <c r="H441">
        <f>'[1]Master Data'!X443/100</f>
        <v>0</v>
      </c>
      <c r="I441">
        <f>'[1]Master Data'!Y443/100</f>
        <v>0</v>
      </c>
      <c r="J441">
        <f>'[1]Master Data'!Z443/100</f>
        <v>0</v>
      </c>
      <c r="K441">
        <f>'[1]Master Data'!AB443/100</f>
        <v>0</v>
      </c>
      <c r="L441">
        <f>'[1]Master Data'!AC443/1000000</f>
        <v>0</v>
      </c>
      <c r="M441">
        <f>'[1]Master Data'!AD443/1000000</f>
        <v>0</v>
      </c>
      <c r="N441">
        <f>'[1]Master Data'!AE443/1000000</f>
        <v>0</v>
      </c>
      <c r="O441">
        <f>'[1]Master Data'!AF443/100</f>
        <v>0</v>
      </c>
      <c r="P441">
        <f>'[1]Master Data'!AG443/100</f>
        <v>0</v>
      </c>
      <c r="Q441">
        <f>'[1]Master Data'!AH443/100</f>
        <v>0</v>
      </c>
      <c r="R441">
        <f>'[1]Master Data'!AI443/1000000</f>
        <v>0</v>
      </c>
      <c r="S441">
        <f>'[1]Master Data'!AK443/1000000</f>
        <v>0</v>
      </c>
      <c r="T441">
        <f>'[1]Master Data'!AL443/100</f>
        <v>0</v>
      </c>
      <c r="U441">
        <f>'[1]Master Data'!AM443/1000000</f>
        <v>0</v>
      </c>
    </row>
    <row r="442" spans="1:21" x14ac:dyDescent="0.55000000000000004">
      <c r="A442" s="41" t="s">
        <v>2033</v>
      </c>
      <c r="B442" s="41">
        <v>0</v>
      </c>
      <c r="C442">
        <f>'[1]Master Data'!S444/100</f>
        <v>0</v>
      </c>
      <c r="D442">
        <f>'[1]Master Data'!T444/1000000</f>
        <v>0</v>
      </c>
      <c r="E442">
        <f>'[1]Master Data'!U444/1000000</f>
        <v>0</v>
      </c>
      <c r="F442">
        <f>'[1]Master Data'!V444/100</f>
        <v>0</v>
      </c>
      <c r="G442">
        <f>'[1]Master Data'!W444/100</f>
        <v>0</v>
      </c>
      <c r="H442">
        <f>'[1]Master Data'!X444/100</f>
        <v>0</v>
      </c>
      <c r="I442">
        <f>'[1]Master Data'!Y444/100</f>
        <v>0</v>
      </c>
      <c r="J442">
        <f>'[1]Master Data'!Z444/100</f>
        <v>0</v>
      </c>
      <c r="K442">
        <f>'[1]Master Data'!AB444/100</f>
        <v>0</v>
      </c>
      <c r="L442">
        <f>'[1]Master Data'!AC444/1000000</f>
        <v>0</v>
      </c>
      <c r="M442">
        <f>'[1]Master Data'!AD444/1000000</f>
        <v>0</v>
      </c>
      <c r="N442">
        <f>'[1]Master Data'!AE444/1000000</f>
        <v>0</v>
      </c>
      <c r="O442">
        <f>'[1]Master Data'!AF444/100</f>
        <v>0</v>
      </c>
      <c r="P442">
        <f>'[1]Master Data'!AG444/100</f>
        <v>0</v>
      </c>
      <c r="Q442">
        <f>'[1]Master Data'!AH444/100</f>
        <v>0</v>
      </c>
      <c r="R442">
        <f>'[1]Master Data'!AI444/1000000</f>
        <v>0</v>
      </c>
      <c r="S442">
        <f>'[1]Master Data'!AK444/1000000</f>
        <v>0</v>
      </c>
      <c r="T442">
        <f>'[1]Master Data'!AL444/100</f>
        <v>0</v>
      </c>
      <c r="U442">
        <f>'[1]Master Data'!AM444/1000000</f>
        <v>0</v>
      </c>
    </row>
    <row r="443" spans="1:21" x14ac:dyDescent="0.55000000000000004">
      <c r="A443" s="41" t="s">
        <v>1535</v>
      </c>
      <c r="B443" s="41">
        <v>0</v>
      </c>
      <c r="C443">
        <f>'[1]Master Data'!S445/100</f>
        <v>0</v>
      </c>
      <c r="D443">
        <f>'[1]Master Data'!T445/1000000</f>
        <v>0</v>
      </c>
      <c r="E443">
        <f>'[1]Master Data'!U445/1000000</f>
        <v>0</v>
      </c>
      <c r="F443">
        <f>'[1]Master Data'!V445/100</f>
        <v>0</v>
      </c>
      <c r="G443">
        <f>'[1]Master Data'!W445/100</f>
        <v>0</v>
      </c>
      <c r="H443">
        <f>'[1]Master Data'!X445/100</f>
        <v>0</v>
      </c>
      <c r="I443">
        <f>'[1]Master Data'!Y445/100</f>
        <v>0</v>
      </c>
      <c r="J443">
        <f>'[1]Master Data'!Z445/100</f>
        <v>0</v>
      </c>
      <c r="K443">
        <f>'[1]Master Data'!AB445/100</f>
        <v>0</v>
      </c>
      <c r="L443">
        <f>'[1]Master Data'!AC445/1000000</f>
        <v>0</v>
      </c>
      <c r="M443">
        <f>'[1]Master Data'!AD445/1000000</f>
        <v>0</v>
      </c>
      <c r="N443">
        <f>'[1]Master Data'!AE445/1000000</f>
        <v>0</v>
      </c>
      <c r="O443">
        <f>'[1]Master Data'!AF445/100</f>
        <v>0</v>
      </c>
      <c r="P443">
        <f>'[1]Master Data'!AG445/100</f>
        <v>0</v>
      </c>
      <c r="Q443">
        <f>'[1]Master Data'!AH445/100</f>
        <v>0</v>
      </c>
      <c r="R443">
        <f>'[1]Master Data'!AI445/1000000</f>
        <v>0</v>
      </c>
      <c r="S443">
        <f>'[1]Master Data'!AK445/1000000</f>
        <v>0</v>
      </c>
      <c r="T443">
        <f>'[1]Master Data'!AL445/100</f>
        <v>0</v>
      </c>
      <c r="U443">
        <f>'[1]Master Data'!AM445/1000000</f>
        <v>0</v>
      </c>
    </row>
    <row r="444" spans="1:21" x14ac:dyDescent="0.55000000000000004">
      <c r="A444" s="41" t="s">
        <v>1536</v>
      </c>
      <c r="B444" s="41">
        <v>0</v>
      </c>
      <c r="C444">
        <f>'[1]Master Data'!S446/100</f>
        <v>0</v>
      </c>
      <c r="D444">
        <f>'[1]Master Data'!T446/1000000</f>
        <v>0</v>
      </c>
      <c r="E444">
        <f>'[1]Master Data'!U446/1000000</f>
        <v>0</v>
      </c>
      <c r="F444">
        <f>'[1]Master Data'!V446/100</f>
        <v>0</v>
      </c>
      <c r="G444">
        <f>'[1]Master Data'!W446/100</f>
        <v>0</v>
      </c>
      <c r="H444">
        <f>'[1]Master Data'!X446/100</f>
        <v>0</v>
      </c>
      <c r="I444">
        <f>'[1]Master Data'!Y446/100</f>
        <v>0</v>
      </c>
      <c r="J444">
        <f>'[1]Master Data'!Z446/100</f>
        <v>0</v>
      </c>
      <c r="K444">
        <f>'[1]Master Data'!AB446/100</f>
        <v>0</v>
      </c>
      <c r="L444">
        <f>'[1]Master Data'!AC446/1000000</f>
        <v>0</v>
      </c>
      <c r="M444">
        <f>'[1]Master Data'!AD446/1000000</f>
        <v>0</v>
      </c>
      <c r="N444">
        <f>'[1]Master Data'!AE446/1000000</f>
        <v>0</v>
      </c>
      <c r="O444">
        <f>'[1]Master Data'!AF446/100</f>
        <v>0</v>
      </c>
      <c r="P444">
        <f>'[1]Master Data'!AG446/100</f>
        <v>0</v>
      </c>
      <c r="Q444">
        <f>'[1]Master Data'!AH446/100</f>
        <v>0</v>
      </c>
      <c r="R444">
        <f>'[1]Master Data'!AI446/1000000</f>
        <v>0</v>
      </c>
      <c r="S444">
        <f>'[1]Master Data'!AK446/1000000</f>
        <v>0</v>
      </c>
      <c r="T444">
        <f>'[1]Master Data'!AL446/100</f>
        <v>0</v>
      </c>
      <c r="U444">
        <f>'[1]Master Data'!AM446/1000000</f>
        <v>0</v>
      </c>
    </row>
    <row r="445" spans="1:21" x14ac:dyDescent="0.55000000000000004">
      <c r="A445" s="41" t="s">
        <v>1537</v>
      </c>
      <c r="B445" s="41">
        <v>9.5999999999999992E-3</v>
      </c>
      <c r="C445">
        <f>'[1]Master Data'!S447/100</f>
        <v>0</v>
      </c>
      <c r="D445">
        <f>'[1]Master Data'!T447/1000000</f>
        <v>0</v>
      </c>
      <c r="E445">
        <f>'[1]Master Data'!U447/1000000</f>
        <v>0</v>
      </c>
      <c r="F445">
        <f>'[1]Master Data'!V447/100</f>
        <v>0</v>
      </c>
      <c r="G445">
        <f>'[1]Master Data'!W447/100</f>
        <v>0</v>
      </c>
      <c r="H445">
        <f>'[1]Master Data'!X447/100</f>
        <v>0</v>
      </c>
      <c r="I445">
        <f>'[1]Master Data'!Y447/100</f>
        <v>0</v>
      </c>
      <c r="J445">
        <f>'[1]Master Data'!Z447/100</f>
        <v>0</v>
      </c>
      <c r="K445">
        <f>'[1]Master Data'!AB447/100</f>
        <v>0</v>
      </c>
      <c r="L445">
        <f>'[1]Master Data'!AC447/1000000</f>
        <v>0</v>
      </c>
      <c r="M445">
        <f>'[1]Master Data'!AD447/1000000</f>
        <v>0</v>
      </c>
      <c r="N445">
        <f>'[1]Master Data'!AE447/1000000</f>
        <v>0</v>
      </c>
      <c r="O445">
        <f>'[1]Master Data'!AF447/100</f>
        <v>0</v>
      </c>
      <c r="P445">
        <f>'[1]Master Data'!AG447/100</f>
        <v>0</v>
      </c>
      <c r="Q445">
        <f>'[1]Master Data'!AH447/100</f>
        <v>0</v>
      </c>
      <c r="R445">
        <f>'[1]Master Data'!AI447/1000000</f>
        <v>0</v>
      </c>
      <c r="S445">
        <f>'[1]Master Data'!AK447/1000000</f>
        <v>0</v>
      </c>
      <c r="T445">
        <f>'[1]Master Data'!AL447/100</f>
        <v>0</v>
      </c>
      <c r="U445">
        <f>'[1]Master Data'!AM447/1000000</f>
        <v>0</v>
      </c>
    </row>
    <row r="446" spans="1:21" x14ac:dyDescent="0.55000000000000004">
      <c r="A446" s="41" t="s">
        <v>1538</v>
      </c>
      <c r="B446" s="41">
        <v>2.2000000000000001E-3</v>
      </c>
      <c r="C446">
        <f>'[1]Master Data'!S448/100</f>
        <v>1.4000000000000002E-3</v>
      </c>
      <c r="D446">
        <f>'[1]Master Data'!T448/1000000</f>
        <v>2.9925000000000004E-7</v>
      </c>
      <c r="E446">
        <f>'[1]Master Data'!U448/1000000</f>
        <v>0</v>
      </c>
      <c r="F446">
        <f>'[1]Master Data'!V448/100</f>
        <v>0</v>
      </c>
      <c r="G446">
        <f>'[1]Master Data'!W448/100</f>
        <v>0</v>
      </c>
      <c r="H446">
        <f>'[1]Master Data'!X448/100</f>
        <v>0</v>
      </c>
      <c r="I446">
        <f>'[1]Master Data'!Y448/100</f>
        <v>0</v>
      </c>
      <c r="J446">
        <f>'[1]Master Data'!Z448/100</f>
        <v>0</v>
      </c>
      <c r="K446">
        <f>'[1]Master Data'!AB448/100</f>
        <v>0</v>
      </c>
      <c r="L446">
        <f>'[1]Master Data'!AC448/1000000</f>
        <v>1.93515E-6</v>
      </c>
      <c r="M446">
        <f>'[1]Master Data'!AD448/1000000</f>
        <v>1.5880200000000002E-6</v>
      </c>
      <c r="N446">
        <f>'[1]Master Data'!AE448/1000000</f>
        <v>1.6359000000000002E-7</v>
      </c>
      <c r="O446">
        <f>'[1]Master Data'!AF448/100</f>
        <v>0</v>
      </c>
      <c r="P446">
        <f>'[1]Master Data'!AG448/100</f>
        <v>0</v>
      </c>
      <c r="Q446">
        <f>'[1]Master Data'!AH448/100</f>
        <v>0</v>
      </c>
      <c r="R446">
        <f>'[1]Master Data'!AI448/1000000</f>
        <v>0</v>
      </c>
      <c r="S446">
        <f>'[1]Master Data'!AK448/1000000</f>
        <v>0</v>
      </c>
      <c r="T446">
        <f>'[1]Master Data'!AL448/100</f>
        <v>0</v>
      </c>
      <c r="U446">
        <f>'[1]Master Data'!AM448/1000000</f>
        <v>0</v>
      </c>
    </row>
    <row r="447" spans="1:21" x14ac:dyDescent="0.55000000000000004">
      <c r="A447" s="41" t="s">
        <v>1539</v>
      </c>
      <c r="B447" s="41">
        <v>1.4000000000000002E-3</v>
      </c>
      <c r="C447">
        <f>'[1]Master Data'!S449/100</f>
        <v>1.1000000000000001E-3</v>
      </c>
      <c r="D447">
        <f>'[1]Master Data'!T449/1000000</f>
        <v>2.8859999999999998E-7</v>
      </c>
      <c r="E447">
        <f>'[1]Master Data'!U449/1000000</f>
        <v>0</v>
      </c>
      <c r="F447">
        <f>'[1]Master Data'!V449/100</f>
        <v>0</v>
      </c>
      <c r="G447">
        <f>'[1]Master Data'!W449/100</f>
        <v>0</v>
      </c>
      <c r="H447">
        <f>'[1]Master Data'!X449/100</f>
        <v>0</v>
      </c>
      <c r="I447">
        <f>'[1]Master Data'!Y449/100</f>
        <v>0</v>
      </c>
      <c r="J447">
        <f>'[1]Master Data'!Z449/100</f>
        <v>0</v>
      </c>
      <c r="K447">
        <f>'[1]Master Data'!AB449/100</f>
        <v>5.0000000000000001E-4</v>
      </c>
      <c r="L447">
        <f>'[1]Master Data'!AC449/1000000</f>
        <v>1.7861999999999999E-6</v>
      </c>
      <c r="M447">
        <f>'[1]Master Data'!AD449/1000000</f>
        <v>1.3922999999999998E-6</v>
      </c>
      <c r="N447">
        <f>'[1]Master Data'!AE449/1000000</f>
        <v>1.5209999999999999E-7</v>
      </c>
      <c r="O447">
        <f>'[1]Master Data'!AF449/100</f>
        <v>0</v>
      </c>
      <c r="P447">
        <f>'[1]Master Data'!AG449/100</f>
        <v>0</v>
      </c>
      <c r="Q447">
        <f>'[1]Master Data'!AH449/100</f>
        <v>0</v>
      </c>
      <c r="R447">
        <f>'[1]Master Data'!AI449/1000000</f>
        <v>0</v>
      </c>
      <c r="S447">
        <f>'[1]Master Data'!AK449/1000000</f>
        <v>1.5599999999999999E-7</v>
      </c>
      <c r="T447">
        <f>'[1]Master Data'!AL449/100</f>
        <v>0</v>
      </c>
      <c r="U447">
        <f>'[1]Master Data'!AM449/1000000</f>
        <v>1.2480000000000001E-7</v>
      </c>
    </row>
    <row r="448" spans="1:21" x14ac:dyDescent="0.55000000000000004">
      <c r="A448" s="41" t="s">
        <v>1540</v>
      </c>
      <c r="B448" s="41">
        <v>1.1468801766979569E-3</v>
      </c>
      <c r="C448">
        <f>'[1]Master Data'!S450/100</f>
        <v>7.7813362782992821E-4</v>
      </c>
      <c r="D448">
        <f>'[1]Master Data'!T450/1000000</f>
        <v>2.5274897846493647E-7</v>
      </c>
      <c r="E448">
        <f>'[1]Master Data'!U450/1000000</f>
        <v>0</v>
      </c>
      <c r="F448">
        <f>'[1]Master Data'!V450/100</f>
        <v>0</v>
      </c>
      <c r="G448">
        <f>'[1]Master Data'!W450/100</f>
        <v>0</v>
      </c>
      <c r="H448">
        <f>'[1]Master Data'!X450/100</f>
        <v>0</v>
      </c>
      <c r="I448">
        <f>'[1]Master Data'!Y450/100</f>
        <v>0</v>
      </c>
      <c r="J448">
        <f>'[1]Master Data'!Z450/100</f>
        <v>0</v>
      </c>
      <c r="K448">
        <f>'[1]Master Data'!AB450/100</f>
        <v>0</v>
      </c>
      <c r="L448">
        <f>'[1]Master Data'!AC450/1000000</f>
        <v>1.739507675317504E-6</v>
      </c>
      <c r="M448">
        <f>'[1]Master Data'!AD450/1000000</f>
        <v>1.3826855880728878E-6</v>
      </c>
      <c r="N448">
        <f>'[1]Master Data'!AE450/1000000</f>
        <v>1.4495897294312531E-7</v>
      </c>
      <c r="O448">
        <f>'[1]Master Data'!AF450/100</f>
        <v>0</v>
      </c>
      <c r="P448">
        <f>'[1]Master Data'!AG450/100</f>
        <v>0</v>
      </c>
      <c r="Q448">
        <f>'[1]Master Data'!AH450/100</f>
        <v>0</v>
      </c>
      <c r="R448">
        <f>'[1]Master Data'!AI450/1000000</f>
        <v>0</v>
      </c>
      <c r="S448">
        <f>'[1]Master Data'!AK450/1000000</f>
        <v>1.3009138597459965E-7</v>
      </c>
      <c r="T448">
        <f>'[1]Master Data'!AL450/100</f>
        <v>0</v>
      </c>
      <c r="U448">
        <f>'[1]Master Data'!AM450/1000000</f>
        <v>6.3187244616234118E-8</v>
      </c>
    </row>
    <row r="449" spans="1:21" x14ac:dyDescent="0.55000000000000004">
      <c r="A449" s="41" t="s">
        <v>1541</v>
      </c>
      <c r="B449" s="41">
        <v>0</v>
      </c>
      <c r="C449">
        <f>'[1]Master Data'!S451/100</f>
        <v>0</v>
      </c>
      <c r="D449">
        <f>'[1]Master Data'!T451/1000000</f>
        <v>0</v>
      </c>
      <c r="E449">
        <f>'[1]Master Data'!U451/1000000</f>
        <v>0</v>
      </c>
      <c r="F449">
        <f>'[1]Master Data'!V451/100</f>
        <v>0</v>
      </c>
      <c r="G449">
        <f>'[1]Master Data'!W451/100</f>
        <v>0</v>
      </c>
      <c r="H449">
        <f>'[1]Master Data'!X451/100</f>
        <v>0</v>
      </c>
      <c r="I449">
        <f>'[1]Master Data'!Y451/100</f>
        <v>0</v>
      </c>
      <c r="J449">
        <f>'[1]Master Data'!Z451/100</f>
        <v>0</v>
      </c>
      <c r="K449">
        <f>'[1]Master Data'!AB451/100</f>
        <v>0</v>
      </c>
      <c r="L449">
        <f>'[1]Master Data'!AC451/1000000</f>
        <v>0</v>
      </c>
      <c r="M449">
        <f>'[1]Master Data'!AD451/1000000</f>
        <v>0</v>
      </c>
      <c r="N449">
        <f>'[1]Master Data'!AE451/1000000</f>
        <v>0</v>
      </c>
      <c r="O449">
        <f>'[1]Master Data'!AF451/100</f>
        <v>0</v>
      </c>
      <c r="P449">
        <f>'[1]Master Data'!AG451/100</f>
        <v>0</v>
      </c>
      <c r="Q449">
        <f>'[1]Master Data'!AH451/100</f>
        <v>0</v>
      </c>
      <c r="R449">
        <f>'[1]Master Data'!AI451/1000000</f>
        <v>0</v>
      </c>
      <c r="S449">
        <f>'[1]Master Data'!AK451/1000000</f>
        <v>0</v>
      </c>
      <c r="T449">
        <f>'[1]Master Data'!AL451/100</f>
        <v>0</v>
      </c>
      <c r="U449">
        <f>'[1]Master Data'!AM451/1000000</f>
        <v>0</v>
      </c>
    </row>
    <row r="450" spans="1:21" x14ac:dyDescent="0.55000000000000004">
      <c r="A450" s="41" t="s">
        <v>1542</v>
      </c>
      <c r="B450" s="41">
        <v>0</v>
      </c>
      <c r="C450">
        <f>'[1]Master Data'!S452/100</f>
        <v>0</v>
      </c>
      <c r="D450">
        <f>'[1]Master Data'!T452/1000000</f>
        <v>0</v>
      </c>
      <c r="E450">
        <f>'[1]Master Data'!U452/1000000</f>
        <v>0</v>
      </c>
      <c r="F450">
        <f>'[1]Master Data'!V452/100</f>
        <v>0</v>
      </c>
      <c r="G450">
        <f>'[1]Master Data'!W452/100</f>
        <v>0</v>
      </c>
      <c r="H450">
        <f>'[1]Master Data'!X452/100</f>
        <v>0</v>
      </c>
      <c r="I450">
        <f>'[1]Master Data'!Y452/100</f>
        <v>0</v>
      </c>
      <c r="J450">
        <f>'[1]Master Data'!Z452/100</f>
        <v>0</v>
      </c>
      <c r="K450">
        <f>'[1]Master Data'!AB452/100</f>
        <v>0</v>
      </c>
      <c r="L450">
        <f>'[1]Master Data'!AC452/1000000</f>
        <v>0</v>
      </c>
      <c r="M450">
        <f>'[1]Master Data'!AD452/1000000</f>
        <v>0</v>
      </c>
      <c r="N450">
        <f>'[1]Master Data'!AE452/1000000</f>
        <v>0</v>
      </c>
      <c r="O450">
        <f>'[1]Master Data'!AF452/100</f>
        <v>0</v>
      </c>
      <c r="P450">
        <f>'[1]Master Data'!AG452/100</f>
        <v>0</v>
      </c>
      <c r="Q450">
        <f>'[1]Master Data'!AH452/100</f>
        <v>0</v>
      </c>
      <c r="R450">
        <f>'[1]Master Data'!AI452/1000000</f>
        <v>0</v>
      </c>
      <c r="S450">
        <f>'[1]Master Data'!AK452/1000000</f>
        <v>0</v>
      </c>
      <c r="T450">
        <f>'[1]Master Data'!AL452/100</f>
        <v>0</v>
      </c>
      <c r="U450">
        <f>'[1]Master Data'!AM452/1000000</f>
        <v>0</v>
      </c>
    </row>
    <row r="451" spans="1:21" x14ac:dyDescent="0.55000000000000004">
      <c r="A451" s="41" t="s">
        <v>1543</v>
      </c>
      <c r="B451" s="41">
        <v>1.5600000000000001E-2</v>
      </c>
      <c r="C451">
        <f>'[1]Master Data'!S453/100</f>
        <v>0</v>
      </c>
      <c r="D451">
        <f>'[1]Master Data'!T453/1000000</f>
        <v>0</v>
      </c>
      <c r="E451">
        <f>'[1]Master Data'!U453/1000000</f>
        <v>0</v>
      </c>
      <c r="F451">
        <f>'[1]Master Data'!V453/100</f>
        <v>0</v>
      </c>
      <c r="G451">
        <f>'[1]Master Data'!W453/100</f>
        <v>0</v>
      </c>
      <c r="H451">
        <f>'[1]Master Data'!X453/100</f>
        <v>0</v>
      </c>
      <c r="I451">
        <f>'[1]Master Data'!Y453/100</f>
        <v>0</v>
      </c>
      <c r="J451">
        <f>'[1]Master Data'!Z453/100</f>
        <v>0</v>
      </c>
      <c r="K451">
        <f>'[1]Master Data'!AB453/100</f>
        <v>0</v>
      </c>
      <c r="L451">
        <f>'[1]Master Data'!AC453/1000000</f>
        <v>0</v>
      </c>
      <c r="M451">
        <f>'[1]Master Data'!AD453/1000000</f>
        <v>0</v>
      </c>
      <c r="N451">
        <f>'[1]Master Data'!AE453/1000000</f>
        <v>0</v>
      </c>
      <c r="O451">
        <f>'[1]Master Data'!AF453/100</f>
        <v>0</v>
      </c>
      <c r="P451">
        <f>'[1]Master Data'!AG453/100</f>
        <v>0</v>
      </c>
      <c r="Q451">
        <f>'[1]Master Data'!AH453/100</f>
        <v>0</v>
      </c>
      <c r="R451">
        <f>'[1]Master Data'!AI453/1000000</f>
        <v>0</v>
      </c>
      <c r="S451">
        <f>'[1]Master Data'!AK453/1000000</f>
        <v>0</v>
      </c>
      <c r="T451">
        <f>'[1]Master Data'!AL453/100</f>
        <v>0</v>
      </c>
      <c r="U451">
        <f>'[1]Master Data'!AM453/1000000</f>
        <v>0</v>
      </c>
    </row>
    <row r="452" spans="1:21" x14ac:dyDescent="0.55000000000000004">
      <c r="A452" s="41" t="s">
        <v>1544</v>
      </c>
      <c r="B452" s="41">
        <v>0</v>
      </c>
      <c r="C452">
        <f>'[1]Master Data'!S454/100</f>
        <v>0</v>
      </c>
      <c r="D452">
        <f>'[1]Master Data'!T454/1000000</f>
        <v>0</v>
      </c>
      <c r="E452">
        <f>'[1]Master Data'!U454/1000000</f>
        <v>0</v>
      </c>
      <c r="F452">
        <f>'[1]Master Data'!V454/100</f>
        <v>0</v>
      </c>
      <c r="G452">
        <f>'[1]Master Data'!W454/100</f>
        <v>0</v>
      </c>
      <c r="H452">
        <f>'[1]Master Data'!X454/100</f>
        <v>0</v>
      </c>
      <c r="I452">
        <f>'[1]Master Data'!Y454/100</f>
        <v>0</v>
      </c>
      <c r="J452">
        <f>'[1]Master Data'!Z454/100</f>
        <v>0</v>
      </c>
      <c r="K452">
        <f>'[1]Master Data'!AB454/100</f>
        <v>0</v>
      </c>
      <c r="L452">
        <f>'[1]Master Data'!AC454/1000000</f>
        <v>0</v>
      </c>
      <c r="M452">
        <f>'[1]Master Data'!AD454/1000000</f>
        <v>0</v>
      </c>
      <c r="N452">
        <f>'[1]Master Data'!AE454/1000000</f>
        <v>0</v>
      </c>
      <c r="O452">
        <f>'[1]Master Data'!AF454/100</f>
        <v>0</v>
      </c>
      <c r="P452">
        <f>'[1]Master Data'!AG454/100</f>
        <v>0</v>
      </c>
      <c r="Q452">
        <f>'[1]Master Data'!AH454/100</f>
        <v>0</v>
      </c>
      <c r="R452">
        <f>'[1]Master Data'!AI454/1000000</f>
        <v>0</v>
      </c>
      <c r="S452">
        <f>'[1]Master Data'!AK454/1000000</f>
        <v>0</v>
      </c>
      <c r="T452">
        <f>'[1]Master Data'!AL454/100</f>
        <v>0</v>
      </c>
      <c r="U452">
        <f>'[1]Master Data'!AM454/1000000</f>
        <v>0</v>
      </c>
    </row>
    <row r="453" spans="1:21" x14ac:dyDescent="0.55000000000000004">
      <c r="A453" s="41" t="s">
        <v>1545</v>
      </c>
      <c r="B453" s="41">
        <v>0</v>
      </c>
      <c r="C453">
        <f>'[1]Master Data'!S455/100</f>
        <v>0</v>
      </c>
      <c r="D453">
        <f>'[1]Master Data'!T455/1000000</f>
        <v>0</v>
      </c>
      <c r="E453">
        <f>'[1]Master Data'!U455/1000000</f>
        <v>0</v>
      </c>
      <c r="F453">
        <f>'[1]Master Data'!V455/100</f>
        <v>0</v>
      </c>
      <c r="G453">
        <f>'[1]Master Data'!W455/100</f>
        <v>0</v>
      </c>
      <c r="H453">
        <f>'[1]Master Data'!X455/100</f>
        <v>0</v>
      </c>
      <c r="I453">
        <f>'[1]Master Data'!Y455/100</f>
        <v>0</v>
      </c>
      <c r="J453">
        <f>'[1]Master Data'!Z455/100</f>
        <v>0</v>
      </c>
      <c r="K453">
        <f>'[1]Master Data'!AB455/100</f>
        <v>0</v>
      </c>
      <c r="L453">
        <f>'[1]Master Data'!AC455/1000000</f>
        <v>0</v>
      </c>
      <c r="M453">
        <f>'[1]Master Data'!AD455/1000000</f>
        <v>0</v>
      </c>
      <c r="N453">
        <f>'[1]Master Data'!AE455/1000000</f>
        <v>0</v>
      </c>
      <c r="O453">
        <f>'[1]Master Data'!AF455/100</f>
        <v>0</v>
      </c>
      <c r="P453">
        <f>'[1]Master Data'!AG455/100</f>
        <v>0</v>
      </c>
      <c r="Q453">
        <f>'[1]Master Data'!AH455/100</f>
        <v>0</v>
      </c>
      <c r="R453">
        <f>'[1]Master Data'!AI455/1000000</f>
        <v>0</v>
      </c>
      <c r="S453">
        <f>'[1]Master Data'!AK455/1000000</f>
        <v>0</v>
      </c>
      <c r="T453">
        <f>'[1]Master Data'!AL455/100</f>
        <v>0</v>
      </c>
      <c r="U453">
        <f>'[1]Master Data'!AM455/1000000</f>
        <v>0</v>
      </c>
    </row>
    <row r="454" spans="1:21" x14ac:dyDescent="0.55000000000000004">
      <c r="A454" s="41" t="s">
        <v>1546</v>
      </c>
      <c r="B454" s="41">
        <v>0</v>
      </c>
      <c r="C454">
        <f>'[1]Master Data'!S456/100</f>
        <v>0</v>
      </c>
      <c r="D454">
        <f>'[1]Master Data'!T456/1000000</f>
        <v>0</v>
      </c>
      <c r="E454">
        <f>'[1]Master Data'!U456/1000000</f>
        <v>0</v>
      </c>
      <c r="F454">
        <f>'[1]Master Data'!V456/100</f>
        <v>0</v>
      </c>
      <c r="G454">
        <f>'[1]Master Data'!W456/100</f>
        <v>0</v>
      </c>
      <c r="H454">
        <f>'[1]Master Data'!X456/100</f>
        <v>0</v>
      </c>
      <c r="I454">
        <f>'[1]Master Data'!Y456/100</f>
        <v>0</v>
      </c>
      <c r="J454">
        <f>'[1]Master Data'!Z456/100</f>
        <v>0</v>
      </c>
      <c r="K454">
        <f>'[1]Master Data'!AB456/100</f>
        <v>0</v>
      </c>
      <c r="L454">
        <f>'[1]Master Data'!AC456/1000000</f>
        <v>0</v>
      </c>
      <c r="M454">
        <f>'[1]Master Data'!AD456/1000000</f>
        <v>0</v>
      </c>
      <c r="N454">
        <f>'[1]Master Data'!AE456/1000000</f>
        <v>0</v>
      </c>
      <c r="O454">
        <f>'[1]Master Data'!AF456/100</f>
        <v>0</v>
      </c>
      <c r="P454">
        <f>'[1]Master Data'!AG456/100</f>
        <v>0</v>
      </c>
      <c r="Q454">
        <f>'[1]Master Data'!AH456/100</f>
        <v>0</v>
      </c>
      <c r="R454">
        <f>'[1]Master Data'!AI456/1000000</f>
        <v>0</v>
      </c>
      <c r="S454">
        <f>'[1]Master Data'!AK456/1000000</f>
        <v>0</v>
      </c>
      <c r="T454">
        <f>'[1]Master Data'!AL456/100</f>
        <v>0</v>
      </c>
      <c r="U454">
        <f>'[1]Master Data'!AM456/1000000</f>
        <v>0</v>
      </c>
    </row>
    <row r="455" spans="1:21" x14ac:dyDescent="0.55000000000000004">
      <c r="A455" s="41" t="s">
        <v>1547</v>
      </c>
      <c r="B455" s="41">
        <v>0</v>
      </c>
      <c r="C455">
        <f>'[1]Master Data'!S457/100</f>
        <v>0</v>
      </c>
      <c r="D455">
        <f>'[1]Master Data'!T457/1000000</f>
        <v>0</v>
      </c>
      <c r="E455">
        <f>'[1]Master Data'!U457/1000000</f>
        <v>0</v>
      </c>
      <c r="F455">
        <f>'[1]Master Data'!V457/100</f>
        <v>0</v>
      </c>
      <c r="G455">
        <f>'[1]Master Data'!W457/100</f>
        <v>0</v>
      </c>
      <c r="H455">
        <f>'[1]Master Data'!X457/100</f>
        <v>0</v>
      </c>
      <c r="I455">
        <f>'[1]Master Data'!Y457/100</f>
        <v>0</v>
      </c>
      <c r="J455">
        <f>'[1]Master Data'!Z457/100</f>
        <v>0</v>
      </c>
      <c r="K455">
        <f>'[1]Master Data'!AB457/100</f>
        <v>0</v>
      </c>
      <c r="L455">
        <f>'[1]Master Data'!AC457/1000000</f>
        <v>0</v>
      </c>
      <c r="M455">
        <f>'[1]Master Data'!AD457/1000000</f>
        <v>0</v>
      </c>
      <c r="N455">
        <f>'[1]Master Data'!AE457/1000000</f>
        <v>0</v>
      </c>
      <c r="O455">
        <f>'[1]Master Data'!AF457/100</f>
        <v>0</v>
      </c>
      <c r="P455">
        <f>'[1]Master Data'!AG457/100</f>
        <v>0</v>
      </c>
      <c r="Q455">
        <f>'[1]Master Data'!AH457/100</f>
        <v>0</v>
      </c>
      <c r="R455">
        <f>'[1]Master Data'!AI457/1000000</f>
        <v>0</v>
      </c>
      <c r="S455">
        <f>'[1]Master Data'!AK457/1000000</f>
        <v>0</v>
      </c>
      <c r="T455">
        <f>'[1]Master Data'!AL457/100</f>
        <v>0</v>
      </c>
      <c r="U455">
        <f>'[1]Master Data'!AM457/1000000</f>
        <v>0</v>
      </c>
    </row>
    <row r="456" spans="1:21" x14ac:dyDescent="0.55000000000000004">
      <c r="A456" s="41" t="s">
        <v>1548</v>
      </c>
      <c r="B456" s="41">
        <v>0</v>
      </c>
      <c r="C456">
        <f>'[1]Master Data'!S458/100</f>
        <v>0</v>
      </c>
      <c r="D456">
        <f>'[1]Master Data'!T458/1000000</f>
        <v>0</v>
      </c>
      <c r="E456">
        <f>'[1]Master Data'!U458/1000000</f>
        <v>0</v>
      </c>
      <c r="F456">
        <f>'[1]Master Data'!V458/100</f>
        <v>0</v>
      </c>
      <c r="G456">
        <f>'[1]Master Data'!W458/100</f>
        <v>0</v>
      </c>
      <c r="H456">
        <f>'[1]Master Data'!X458/100</f>
        <v>0</v>
      </c>
      <c r="I456">
        <f>'[1]Master Data'!Y458/100</f>
        <v>0</v>
      </c>
      <c r="J456">
        <f>'[1]Master Data'!Z458/100</f>
        <v>0</v>
      </c>
      <c r="K456">
        <f>'[1]Master Data'!AB458/100</f>
        <v>0</v>
      </c>
      <c r="L456">
        <f>'[1]Master Data'!AC458/1000000</f>
        <v>0</v>
      </c>
      <c r="M456">
        <f>'[1]Master Data'!AD458/1000000</f>
        <v>0</v>
      </c>
      <c r="N456">
        <f>'[1]Master Data'!AE458/1000000</f>
        <v>0</v>
      </c>
      <c r="O456">
        <f>'[1]Master Data'!AF458/100</f>
        <v>0</v>
      </c>
      <c r="P456">
        <f>'[1]Master Data'!AG458/100</f>
        <v>0</v>
      </c>
      <c r="Q456">
        <f>'[1]Master Data'!AH458/100</f>
        <v>0</v>
      </c>
      <c r="R456">
        <f>'[1]Master Data'!AI458/1000000</f>
        <v>0</v>
      </c>
      <c r="S456">
        <f>'[1]Master Data'!AK458/1000000</f>
        <v>0</v>
      </c>
      <c r="T456">
        <f>'[1]Master Data'!AL458/100</f>
        <v>0</v>
      </c>
      <c r="U456">
        <f>'[1]Master Data'!AM458/1000000</f>
        <v>0</v>
      </c>
    </row>
    <row r="457" spans="1:21" x14ac:dyDescent="0.55000000000000004">
      <c r="A457" s="41" t="s">
        <v>1549</v>
      </c>
      <c r="B457" s="41">
        <v>0</v>
      </c>
      <c r="C457">
        <f>'[1]Master Data'!S459/100</f>
        <v>0</v>
      </c>
      <c r="D457">
        <f>'[1]Master Data'!T459/1000000</f>
        <v>0</v>
      </c>
      <c r="E457">
        <f>'[1]Master Data'!U459/1000000</f>
        <v>0</v>
      </c>
      <c r="F457">
        <f>'[1]Master Data'!V459/100</f>
        <v>0</v>
      </c>
      <c r="G457">
        <f>'[1]Master Data'!W459/100</f>
        <v>0</v>
      </c>
      <c r="H457">
        <f>'[1]Master Data'!X459/100</f>
        <v>0</v>
      </c>
      <c r="I457">
        <f>'[1]Master Data'!Y459/100</f>
        <v>0</v>
      </c>
      <c r="J457">
        <f>'[1]Master Data'!Z459/100</f>
        <v>0</v>
      </c>
      <c r="K457">
        <f>'[1]Master Data'!AB459/100</f>
        <v>0</v>
      </c>
      <c r="L457">
        <f>'[1]Master Data'!AC459/1000000</f>
        <v>0</v>
      </c>
      <c r="M457">
        <f>'[1]Master Data'!AD459/1000000</f>
        <v>0</v>
      </c>
      <c r="N457">
        <f>'[1]Master Data'!AE459/1000000</f>
        <v>0</v>
      </c>
      <c r="O457">
        <f>'[1]Master Data'!AF459/100</f>
        <v>0</v>
      </c>
      <c r="P457">
        <f>'[1]Master Data'!AG459/100</f>
        <v>0</v>
      </c>
      <c r="Q457">
        <f>'[1]Master Data'!AH459/100</f>
        <v>0</v>
      </c>
      <c r="R457">
        <f>'[1]Master Data'!AI459/1000000</f>
        <v>0</v>
      </c>
      <c r="S457">
        <f>'[1]Master Data'!AK459/1000000</f>
        <v>0</v>
      </c>
      <c r="T457">
        <f>'[1]Master Data'!AL459/100</f>
        <v>0</v>
      </c>
      <c r="U457">
        <f>'[1]Master Data'!AM459/1000000</f>
        <v>0</v>
      </c>
    </row>
    <row r="458" spans="1:21" x14ac:dyDescent="0.55000000000000004">
      <c r="A458" s="41" t="s">
        <v>1550</v>
      </c>
      <c r="B458" s="41">
        <v>0</v>
      </c>
      <c r="C458">
        <f>'[1]Master Data'!S460/100</f>
        <v>0</v>
      </c>
      <c r="D458">
        <f>'[1]Master Data'!T460/1000000</f>
        <v>0</v>
      </c>
      <c r="E458">
        <f>'[1]Master Data'!U460/1000000</f>
        <v>0</v>
      </c>
      <c r="F458">
        <f>'[1]Master Data'!V460/100</f>
        <v>0</v>
      </c>
      <c r="G458">
        <f>'[1]Master Data'!W460/100</f>
        <v>0</v>
      </c>
      <c r="H458">
        <f>'[1]Master Data'!X460/100</f>
        <v>0</v>
      </c>
      <c r="I458">
        <f>'[1]Master Data'!Y460/100</f>
        <v>0</v>
      </c>
      <c r="J458">
        <f>'[1]Master Data'!Z460/100</f>
        <v>0</v>
      </c>
      <c r="K458">
        <f>'[1]Master Data'!AB460/100</f>
        <v>0</v>
      </c>
      <c r="L458">
        <f>'[1]Master Data'!AC460/1000000</f>
        <v>0</v>
      </c>
      <c r="M458">
        <f>'[1]Master Data'!AD460/1000000</f>
        <v>0</v>
      </c>
      <c r="N458">
        <f>'[1]Master Data'!AE460/1000000</f>
        <v>0</v>
      </c>
      <c r="O458">
        <f>'[1]Master Data'!AF460/100</f>
        <v>0</v>
      </c>
      <c r="P458">
        <f>'[1]Master Data'!AG460/100</f>
        <v>0</v>
      </c>
      <c r="Q458">
        <f>'[1]Master Data'!AH460/100</f>
        <v>0</v>
      </c>
      <c r="R458">
        <f>'[1]Master Data'!AI460/1000000</f>
        <v>0</v>
      </c>
      <c r="S458">
        <f>'[1]Master Data'!AK460/1000000</f>
        <v>0</v>
      </c>
      <c r="T458">
        <f>'[1]Master Data'!AL460/100</f>
        <v>0</v>
      </c>
      <c r="U458">
        <f>'[1]Master Data'!AM460/1000000</f>
        <v>0</v>
      </c>
    </row>
    <row r="459" spans="1:21" x14ac:dyDescent="0.55000000000000004">
      <c r="A459" s="41" t="s">
        <v>1551</v>
      </c>
      <c r="B459" s="41">
        <v>2.4900000000000002E-2</v>
      </c>
      <c r="C459">
        <f>'[1]Master Data'!S461/100</f>
        <v>3.4000000000000002E-3</v>
      </c>
      <c r="D459">
        <f>'[1]Master Data'!T461/1000000</f>
        <v>0</v>
      </c>
      <c r="E459">
        <f>'[1]Master Data'!U461/1000000</f>
        <v>0</v>
      </c>
      <c r="F459">
        <f>'[1]Master Data'!V461/100</f>
        <v>0</v>
      </c>
      <c r="G459">
        <f>'[1]Master Data'!W461/100</f>
        <v>0</v>
      </c>
      <c r="H459">
        <f>'[1]Master Data'!X461/100</f>
        <v>0</v>
      </c>
      <c r="I459">
        <f>'[1]Master Data'!Y461/100</f>
        <v>0</v>
      </c>
      <c r="J459">
        <f>'[1]Master Data'!Z461/100</f>
        <v>0</v>
      </c>
      <c r="K459">
        <f>'[1]Master Data'!AB461/100</f>
        <v>2.0999999999999999E-3</v>
      </c>
      <c r="L459">
        <f>'[1]Master Data'!AC461/1000000</f>
        <v>1.6E-7</v>
      </c>
      <c r="M459">
        <f>'[1]Master Data'!AD461/1000000</f>
        <v>1.9000000000000001E-7</v>
      </c>
      <c r="N459">
        <f>'[1]Master Data'!AE461/1000000</f>
        <v>0</v>
      </c>
      <c r="O459">
        <f>'[1]Master Data'!AF461/100</f>
        <v>0</v>
      </c>
      <c r="P459">
        <f>'[1]Master Data'!AG461/100</f>
        <v>0</v>
      </c>
      <c r="Q459">
        <f>'[1]Master Data'!AH461/100</f>
        <v>0</v>
      </c>
      <c r="R459">
        <f>'[1]Master Data'!AI461/1000000</f>
        <v>0</v>
      </c>
      <c r="S459">
        <f>'[1]Master Data'!AK461/1000000</f>
        <v>0</v>
      </c>
      <c r="T459">
        <f>'[1]Master Data'!AL461/100</f>
        <v>0</v>
      </c>
      <c r="U459">
        <f>'[1]Master Data'!AM461/1000000</f>
        <v>0</v>
      </c>
    </row>
    <row r="460" spans="1:21" x14ac:dyDescent="0.55000000000000004">
      <c r="A460" s="41" t="s">
        <v>1552</v>
      </c>
      <c r="B460" s="41">
        <v>1.7399999999999999E-2</v>
      </c>
      <c r="C460">
        <f>'[1]Master Data'!S462/100</f>
        <v>2.8999999999999998E-3</v>
      </c>
      <c r="D460">
        <f>'[1]Master Data'!T462/1000000</f>
        <v>2E-8</v>
      </c>
      <c r="E460">
        <f>'[1]Master Data'!U462/1000000</f>
        <v>0</v>
      </c>
      <c r="F460">
        <f>'[1]Master Data'!V462/100</f>
        <v>0</v>
      </c>
      <c r="G460">
        <f>'[1]Master Data'!W462/100</f>
        <v>0</v>
      </c>
      <c r="H460">
        <f>'[1]Master Data'!X462/100</f>
        <v>0</v>
      </c>
      <c r="I460">
        <f>'[1]Master Data'!Y462/100</f>
        <v>0</v>
      </c>
      <c r="J460">
        <f>'[1]Master Data'!Z462/100</f>
        <v>0</v>
      </c>
      <c r="K460">
        <f>'[1]Master Data'!AB462/100</f>
        <v>5.9999999999999995E-4</v>
      </c>
      <c r="L460">
        <f>'[1]Master Data'!AC462/1000000</f>
        <v>3.2000000000000002E-8</v>
      </c>
      <c r="M460">
        <f>'[1]Master Data'!AD462/1000000</f>
        <v>3.7999999999999996E-8</v>
      </c>
      <c r="N460">
        <f>'[1]Master Data'!AE462/1000000</f>
        <v>0</v>
      </c>
      <c r="O460">
        <f>'[1]Master Data'!AF462/100</f>
        <v>0</v>
      </c>
      <c r="P460">
        <f>'[1]Master Data'!AG462/100</f>
        <v>0</v>
      </c>
      <c r="Q460">
        <f>'[1]Master Data'!AH462/100</f>
        <v>0</v>
      </c>
      <c r="R460">
        <f>'[1]Master Data'!AI462/1000000</f>
        <v>0</v>
      </c>
      <c r="S460">
        <f>'[1]Master Data'!AK462/1000000</f>
        <v>0</v>
      </c>
      <c r="T460">
        <f>'[1]Master Data'!AL462/100</f>
        <v>0</v>
      </c>
      <c r="U460">
        <f>'[1]Master Data'!AM462/1000000</f>
        <v>0</v>
      </c>
    </row>
    <row r="461" spans="1:21" x14ac:dyDescent="0.55000000000000004">
      <c r="A461" s="41" t="s">
        <v>1553</v>
      </c>
      <c r="B461" s="41">
        <v>0</v>
      </c>
      <c r="C461">
        <f>'[1]Master Data'!S463/100</f>
        <v>0</v>
      </c>
      <c r="D461">
        <f>'[1]Master Data'!T463/1000000</f>
        <v>0</v>
      </c>
      <c r="E461">
        <f>'[1]Master Data'!U463/1000000</f>
        <v>0</v>
      </c>
      <c r="F461">
        <f>'[1]Master Data'!V463/100</f>
        <v>0</v>
      </c>
      <c r="G461">
        <f>'[1]Master Data'!W463/100</f>
        <v>0</v>
      </c>
      <c r="H461">
        <f>'[1]Master Data'!X463/100</f>
        <v>0</v>
      </c>
      <c r="I461">
        <f>'[1]Master Data'!Y463/100</f>
        <v>0</v>
      </c>
      <c r="J461">
        <f>'[1]Master Data'!Z463/100</f>
        <v>0</v>
      </c>
      <c r="K461">
        <f>'[1]Master Data'!AB463/100</f>
        <v>0</v>
      </c>
      <c r="L461">
        <f>'[1]Master Data'!AC463/1000000</f>
        <v>0</v>
      </c>
      <c r="M461">
        <f>'[1]Master Data'!AD463/1000000</f>
        <v>0</v>
      </c>
      <c r="N461">
        <f>'[1]Master Data'!AE463/1000000</f>
        <v>0</v>
      </c>
      <c r="O461">
        <f>'[1]Master Data'!AF463/100</f>
        <v>0</v>
      </c>
      <c r="P461">
        <f>'[1]Master Data'!AG463/100</f>
        <v>0</v>
      </c>
      <c r="Q461">
        <f>'[1]Master Data'!AH463/100</f>
        <v>0</v>
      </c>
      <c r="R461">
        <f>'[1]Master Data'!AI463/1000000</f>
        <v>0</v>
      </c>
      <c r="S461">
        <f>'[1]Master Data'!AK463/1000000</f>
        <v>0</v>
      </c>
      <c r="T461">
        <f>'[1]Master Data'!AL463/100</f>
        <v>0</v>
      </c>
      <c r="U461">
        <f>'[1]Master Data'!AM463/1000000</f>
        <v>0</v>
      </c>
    </row>
    <row r="462" spans="1:21" x14ac:dyDescent="0.55000000000000004">
      <c r="A462" s="41" t="s">
        <v>1554</v>
      </c>
      <c r="B462" s="41">
        <v>2.6000000000000002E-2</v>
      </c>
      <c r="C462">
        <f>'[1]Master Data'!S464/100</f>
        <v>2.4E-2</v>
      </c>
      <c r="D462">
        <f>'[1]Master Data'!T464/1000000</f>
        <v>2.9999999999999999E-7</v>
      </c>
      <c r="E462">
        <f>'[1]Master Data'!U464/1000000</f>
        <v>0</v>
      </c>
      <c r="F462">
        <f>'[1]Master Data'!V464/100</f>
        <v>0</v>
      </c>
      <c r="G462">
        <f>'[1]Master Data'!W464/100</f>
        <v>0</v>
      </c>
      <c r="H462">
        <f>'[1]Master Data'!X464/100</f>
        <v>0</v>
      </c>
      <c r="I462">
        <f>'[1]Master Data'!Y464/100</f>
        <v>0</v>
      </c>
      <c r="J462">
        <f>'[1]Master Data'!Z464/100</f>
        <v>0</v>
      </c>
      <c r="K462">
        <f>'[1]Master Data'!AB464/100</f>
        <v>1E-3</v>
      </c>
      <c r="L462">
        <f>'[1]Master Data'!AC464/1000000</f>
        <v>6.4000000000000001E-7</v>
      </c>
      <c r="M462">
        <f>'[1]Master Data'!AD464/1000000</f>
        <v>4.3000000000000001E-7</v>
      </c>
      <c r="N462">
        <f>'[1]Master Data'!AE464/1000000</f>
        <v>0</v>
      </c>
      <c r="O462">
        <f>'[1]Master Data'!AF464/100</f>
        <v>0</v>
      </c>
      <c r="P462">
        <f>'[1]Master Data'!AG464/100</f>
        <v>0</v>
      </c>
      <c r="Q462">
        <f>'[1]Master Data'!AH464/100</f>
        <v>0</v>
      </c>
      <c r="R462">
        <f>'[1]Master Data'!AI464/1000000</f>
        <v>0</v>
      </c>
      <c r="S462">
        <f>'[1]Master Data'!AK464/1000000</f>
        <v>0</v>
      </c>
      <c r="T462">
        <f>'[1]Master Data'!AL464/100</f>
        <v>0</v>
      </c>
      <c r="U462">
        <f>'[1]Master Data'!AM464/1000000</f>
        <v>0</v>
      </c>
    </row>
    <row r="463" spans="1:21" x14ac:dyDescent="0.55000000000000004">
      <c r="A463" s="41" t="s">
        <v>1555</v>
      </c>
      <c r="B463" s="41">
        <v>2E-3</v>
      </c>
      <c r="C463">
        <f>'[1]Master Data'!S465/100</f>
        <v>6.3E-3</v>
      </c>
      <c r="D463">
        <f>'[1]Master Data'!T465/1000000</f>
        <v>0</v>
      </c>
      <c r="E463">
        <f>'[1]Master Data'!U465/1000000</f>
        <v>0</v>
      </c>
      <c r="F463">
        <f>'[1]Master Data'!V465/100</f>
        <v>0</v>
      </c>
      <c r="G463">
        <f>'[1]Master Data'!W465/100</f>
        <v>0</v>
      </c>
      <c r="H463">
        <f>'[1]Master Data'!X465/100</f>
        <v>0</v>
      </c>
      <c r="I463">
        <f>'[1]Master Data'!Y465/100</f>
        <v>0</v>
      </c>
      <c r="J463">
        <f>'[1]Master Data'!Z465/100</f>
        <v>0</v>
      </c>
      <c r="K463">
        <f>'[1]Master Data'!AB465/100</f>
        <v>0</v>
      </c>
      <c r="L463">
        <f>'[1]Master Data'!AC465/1000000</f>
        <v>0</v>
      </c>
      <c r="M463">
        <f>'[1]Master Data'!AD465/1000000</f>
        <v>0</v>
      </c>
      <c r="N463">
        <f>'[1]Master Data'!AE465/1000000</f>
        <v>0</v>
      </c>
      <c r="O463">
        <f>'[1]Master Data'!AF465/100</f>
        <v>0</v>
      </c>
      <c r="P463">
        <f>'[1]Master Data'!AG465/100</f>
        <v>0</v>
      </c>
      <c r="Q463">
        <f>'[1]Master Data'!AH465/100</f>
        <v>0</v>
      </c>
      <c r="R463">
        <f>'[1]Master Data'!AI465/1000000</f>
        <v>0</v>
      </c>
      <c r="S463">
        <f>'[1]Master Data'!AK465/1000000</f>
        <v>0</v>
      </c>
      <c r="T463">
        <f>'[1]Master Data'!AL465/100</f>
        <v>0</v>
      </c>
      <c r="U463">
        <f>'[1]Master Data'!AM465/1000000</f>
        <v>0</v>
      </c>
    </row>
    <row r="464" spans="1:21" x14ac:dyDescent="0.55000000000000004">
      <c r="A464" s="41" t="s">
        <v>1556</v>
      </c>
      <c r="B464" s="41">
        <v>0</v>
      </c>
      <c r="C464">
        <f>'[1]Master Data'!S466/100</f>
        <v>0</v>
      </c>
      <c r="D464">
        <f>'[1]Master Data'!T466/1000000</f>
        <v>0</v>
      </c>
      <c r="E464">
        <f>'[1]Master Data'!U466/1000000</f>
        <v>0</v>
      </c>
      <c r="F464">
        <f>'[1]Master Data'!V466/100</f>
        <v>0</v>
      </c>
      <c r="G464">
        <f>'[1]Master Data'!W466/100</f>
        <v>0</v>
      </c>
      <c r="H464">
        <f>'[1]Master Data'!X466/100</f>
        <v>0</v>
      </c>
      <c r="I464">
        <f>'[1]Master Data'!Y466/100</f>
        <v>0</v>
      </c>
      <c r="J464">
        <f>'[1]Master Data'!Z466/100</f>
        <v>0</v>
      </c>
      <c r="K464">
        <f>'[1]Master Data'!AB466/100</f>
        <v>0</v>
      </c>
      <c r="L464">
        <f>'[1]Master Data'!AC466/1000000</f>
        <v>0</v>
      </c>
      <c r="M464">
        <f>'[1]Master Data'!AD466/1000000</f>
        <v>0</v>
      </c>
      <c r="N464">
        <f>'[1]Master Data'!AE466/1000000</f>
        <v>0</v>
      </c>
      <c r="O464">
        <f>'[1]Master Data'!AF466/100</f>
        <v>0</v>
      </c>
      <c r="P464">
        <f>'[1]Master Data'!AG466/100</f>
        <v>0</v>
      </c>
      <c r="Q464">
        <f>'[1]Master Data'!AH466/100</f>
        <v>0</v>
      </c>
      <c r="R464">
        <f>'[1]Master Data'!AI466/1000000</f>
        <v>0</v>
      </c>
      <c r="S464">
        <f>'[1]Master Data'!AK466/1000000</f>
        <v>0</v>
      </c>
      <c r="T464">
        <f>'[1]Master Data'!AL466/100</f>
        <v>0</v>
      </c>
      <c r="U464">
        <f>'[1]Master Data'!AM466/1000000</f>
        <v>0</v>
      </c>
    </row>
    <row r="465" spans="1:21" x14ac:dyDescent="0.55000000000000004">
      <c r="A465" s="41" t="s">
        <v>1557</v>
      </c>
      <c r="B465" s="41">
        <v>8.0000000000000004E-4</v>
      </c>
      <c r="C465">
        <f>'[1]Master Data'!S467/100</f>
        <v>2.7000000000000001E-3</v>
      </c>
      <c r="D465">
        <f>'[1]Master Data'!T467/1000000</f>
        <v>3.5000000000000002E-8</v>
      </c>
      <c r="E465">
        <f>'[1]Master Data'!U467/1000000</f>
        <v>9.7000000000000003E-7</v>
      </c>
      <c r="F465">
        <f>'[1]Master Data'!V467/100</f>
        <v>0</v>
      </c>
      <c r="G465">
        <f>'[1]Master Data'!W467/100</f>
        <v>0</v>
      </c>
      <c r="H465">
        <f>'[1]Master Data'!X467/100</f>
        <v>0</v>
      </c>
      <c r="I465">
        <f>'[1]Master Data'!Y467/100</f>
        <v>0</v>
      </c>
      <c r="J465">
        <f>'[1]Master Data'!Z467/100</f>
        <v>0</v>
      </c>
      <c r="K465">
        <f>'[1]Master Data'!AB467/100</f>
        <v>7.2000000000000002E-5</v>
      </c>
      <c r="L465">
        <f>'[1]Master Data'!AC467/1000000</f>
        <v>6.9000000000000009E-8</v>
      </c>
      <c r="M465">
        <f>'[1]Master Data'!AD467/1000000</f>
        <v>2.41E-7</v>
      </c>
      <c r="N465">
        <f>'[1]Master Data'!AE467/1000000</f>
        <v>0</v>
      </c>
      <c r="O465">
        <f>'[1]Master Data'!AF467/100</f>
        <v>0</v>
      </c>
      <c r="P465">
        <f>'[1]Master Data'!AG467/100</f>
        <v>0</v>
      </c>
      <c r="Q465">
        <f>'[1]Master Data'!AH467/100</f>
        <v>0</v>
      </c>
      <c r="R465">
        <f>'[1]Master Data'!AI467/1000000</f>
        <v>0</v>
      </c>
      <c r="S465">
        <f>'[1]Master Data'!AK467/1000000</f>
        <v>0</v>
      </c>
      <c r="T465">
        <f>'[1]Master Data'!AL467/100</f>
        <v>0</v>
      </c>
      <c r="U465">
        <f>'[1]Master Data'!AM467/1000000</f>
        <v>0</v>
      </c>
    </row>
    <row r="466" spans="1:21" x14ac:dyDescent="0.55000000000000004">
      <c r="A466" s="41" t="s">
        <v>1558</v>
      </c>
      <c r="B466" s="41">
        <v>0</v>
      </c>
      <c r="C466">
        <f>'[1]Master Data'!S468/100</f>
        <v>0</v>
      </c>
      <c r="D466">
        <f>'[1]Master Data'!T468/1000000</f>
        <v>0</v>
      </c>
      <c r="E466">
        <f>'[1]Master Data'!U468/1000000</f>
        <v>0</v>
      </c>
      <c r="F466">
        <f>'[1]Master Data'!V468/100</f>
        <v>0</v>
      </c>
      <c r="G466">
        <f>'[1]Master Data'!W468/100</f>
        <v>0</v>
      </c>
      <c r="H466">
        <f>'[1]Master Data'!X468/100</f>
        <v>0</v>
      </c>
      <c r="I466">
        <f>'[1]Master Data'!Y468/100</f>
        <v>0</v>
      </c>
      <c r="J466">
        <f>'[1]Master Data'!Z468/100</f>
        <v>0</v>
      </c>
      <c r="K466">
        <f>'[1]Master Data'!AB468/100</f>
        <v>0</v>
      </c>
      <c r="L466">
        <f>'[1]Master Data'!AC468/1000000</f>
        <v>0</v>
      </c>
      <c r="M466">
        <f>'[1]Master Data'!AD468/1000000</f>
        <v>0</v>
      </c>
      <c r="N466">
        <f>'[1]Master Data'!AE468/1000000</f>
        <v>0</v>
      </c>
      <c r="O466">
        <f>'[1]Master Data'!AF468/100</f>
        <v>0</v>
      </c>
      <c r="P466">
        <f>'[1]Master Data'!AG468/100</f>
        <v>0</v>
      </c>
      <c r="Q466">
        <f>'[1]Master Data'!AH468/100</f>
        <v>0</v>
      </c>
      <c r="R466">
        <f>'[1]Master Data'!AI468/1000000</f>
        <v>0</v>
      </c>
      <c r="S466">
        <f>'[1]Master Data'!AK468/1000000</f>
        <v>0</v>
      </c>
      <c r="T466">
        <f>'[1]Master Data'!AL468/100</f>
        <v>0</v>
      </c>
      <c r="U466">
        <f>'[1]Master Data'!AM468/1000000</f>
        <v>0</v>
      </c>
    </row>
    <row r="467" spans="1:21" x14ac:dyDescent="0.55000000000000004">
      <c r="A467" s="41" t="s">
        <v>1559</v>
      </c>
      <c r="B467" s="41">
        <v>1.0076278475729882E-3</v>
      </c>
      <c r="C467">
        <f>'[1]Master Data'!S469/100</f>
        <v>6.9615541498893726E-4</v>
      </c>
      <c r="D467">
        <f>'[1]Master Data'!T469/1000000</f>
        <v>2.9947964814520069E-7</v>
      </c>
      <c r="E467">
        <f>'[1]Master Data'!U469/1000000</f>
        <v>0</v>
      </c>
      <c r="F467">
        <f>'[1]Master Data'!V469/100</f>
        <v>0</v>
      </c>
      <c r="G467">
        <f>'[1]Master Data'!W469/100</f>
        <v>0</v>
      </c>
      <c r="H467">
        <f>'[1]Master Data'!X469/100</f>
        <v>0</v>
      </c>
      <c r="I467">
        <f>'[1]Master Data'!Y469/100</f>
        <v>0</v>
      </c>
      <c r="J467">
        <f>'[1]Master Data'!Z469/100</f>
        <v>0</v>
      </c>
      <c r="K467">
        <f>'[1]Master Data'!AB469/100</f>
        <v>0</v>
      </c>
      <c r="L467">
        <f>'[1]Master Data'!AC469/1000000</f>
        <v>3.8976599999999997E-6</v>
      </c>
      <c r="M467">
        <f>'[1]Master Data'!AD469/1000000</f>
        <v>1.3635673333333331E-5</v>
      </c>
      <c r="N467">
        <f>'[1]Master Data'!AE469/1000000</f>
        <v>1.0633697651532487E-7</v>
      </c>
      <c r="O467">
        <f>'[1]Master Data'!AF469/100</f>
        <v>0</v>
      </c>
      <c r="P467">
        <f>'[1]Master Data'!AG469/100</f>
        <v>0</v>
      </c>
      <c r="Q467">
        <f>'[1]Master Data'!AH469/100</f>
        <v>0</v>
      </c>
      <c r="R467">
        <f>'[1]Master Data'!AI469/1000000</f>
        <v>0</v>
      </c>
      <c r="S467">
        <f>'[1]Master Data'!AK469/1000000</f>
        <v>0</v>
      </c>
      <c r="T467">
        <f>'[1]Master Data'!AL469/100</f>
        <v>0</v>
      </c>
      <c r="U467">
        <f>'[1]Master Data'!AM469/1000000</f>
        <v>0</v>
      </c>
    </row>
    <row r="468" spans="1:21" x14ac:dyDescent="0.55000000000000004">
      <c r="A468" s="41" t="s">
        <v>1560</v>
      </c>
      <c r="B468" s="41">
        <v>0</v>
      </c>
      <c r="C468">
        <f>'[1]Master Data'!S470/100</f>
        <v>0</v>
      </c>
      <c r="D468">
        <f>'[1]Master Data'!T470/1000000</f>
        <v>0</v>
      </c>
      <c r="E468">
        <f>'[1]Master Data'!U470/1000000</f>
        <v>0</v>
      </c>
      <c r="F468">
        <f>'[1]Master Data'!V470/100</f>
        <v>0</v>
      </c>
      <c r="G468">
        <f>'[1]Master Data'!W470/100</f>
        <v>0</v>
      </c>
      <c r="H468">
        <f>'[1]Master Data'!X470/100</f>
        <v>0</v>
      </c>
      <c r="I468">
        <f>'[1]Master Data'!Y470/100</f>
        <v>0</v>
      </c>
      <c r="J468">
        <f>'[1]Master Data'!Z470/100</f>
        <v>0</v>
      </c>
      <c r="K468">
        <f>'[1]Master Data'!AB470/100</f>
        <v>0</v>
      </c>
      <c r="L468">
        <f>'[1]Master Data'!AC470/1000000</f>
        <v>0</v>
      </c>
      <c r="M468">
        <f>'[1]Master Data'!AD470/1000000</f>
        <v>0</v>
      </c>
      <c r="N468">
        <f>'[1]Master Data'!AE470/1000000</f>
        <v>0</v>
      </c>
      <c r="O468">
        <f>'[1]Master Data'!AF470/100</f>
        <v>0</v>
      </c>
      <c r="P468">
        <f>'[1]Master Data'!AG470/100</f>
        <v>0</v>
      </c>
      <c r="Q468">
        <f>'[1]Master Data'!AH470/100</f>
        <v>0</v>
      </c>
      <c r="R468">
        <f>'[1]Master Data'!AI470/1000000</f>
        <v>0</v>
      </c>
      <c r="S468">
        <f>'[1]Master Data'!AK470/1000000</f>
        <v>0</v>
      </c>
      <c r="T468">
        <f>'[1]Master Data'!AL470/100</f>
        <v>0</v>
      </c>
      <c r="U468">
        <f>'[1]Master Data'!AM470/1000000</f>
        <v>0</v>
      </c>
    </row>
    <row r="469" spans="1:21" x14ac:dyDescent="0.55000000000000004">
      <c r="A469" s="41" t="s">
        <v>1561</v>
      </c>
      <c r="B469" s="41">
        <v>0</v>
      </c>
      <c r="C469">
        <f>'[1]Master Data'!S471/100</f>
        <v>0</v>
      </c>
      <c r="D469">
        <f>'[1]Master Data'!T471/1000000</f>
        <v>0</v>
      </c>
      <c r="E469">
        <f>'[1]Master Data'!U471/1000000</f>
        <v>0</v>
      </c>
      <c r="F469">
        <f>'[1]Master Data'!V471/100</f>
        <v>0</v>
      </c>
      <c r="G469">
        <f>'[1]Master Data'!W471/100</f>
        <v>0</v>
      </c>
      <c r="H469">
        <f>'[1]Master Data'!X471/100</f>
        <v>0</v>
      </c>
      <c r="I469">
        <f>'[1]Master Data'!Y471/100</f>
        <v>0</v>
      </c>
      <c r="J469">
        <f>'[1]Master Data'!Z471/100</f>
        <v>0</v>
      </c>
      <c r="K469">
        <f>'[1]Master Data'!AB471/100</f>
        <v>0</v>
      </c>
      <c r="L469">
        <f>'[1]Master Data'!AC471/1000000</f>
        <v>0</v>
      </c>
      <c r="M469">
        <f>'[1]Master Data'!AD471/1000000</f>
        <v>0</v>
      </c>
      <c r="N469">
        <f>'[1]Master Data'!AE471/1000000</f>
        <v>0</v>
      </c>
      <c r="O469">
        <f>'[1]Master Data'!AF471/100</f>
        <v>0</v>
      </c>
      <c r="P469">
        <f>'[1]Master Data'!AG471/100</f>
        <v>0</v>
      </c>
      <c r="Q469">
        <f>'[1]Master Data'!AH471/100</f>
        <v>0</v>
      </c>
      <c r="R469">
        <f>'[1]Master Data'!AI471/1000000</f>
        <v>0</v>
      </c>
      <c r="S469">
        <f>'[1]Master Data'!AK471/1000000</f>
        <v>0</v>
      </c>
      <c r="T469">
        <f>'[1]Master Data'!AL471/100</f>
        <v>0</v>
      </c>
      <c r="U469">
        <f>'[1]Master Data'!AM471/1000000</f>
        <v>0</v>
      </c>
    </row>
    <row r="470" spans="1:21" x14ac:dyDescent="0.55000000000000004">
      <c r="A470" s="41" t="s">
        <v>1562</v>
      </c>
      <c r="B470" s="41">
        <v>0</v>
      </c>
      <c r="C470">
        <f>'[1]Master Data'!S472/100</f>
        <v>0</v>
      </c>
      <c r="D470">
        <f>'[1]Master Data'!T472/1000000</f>
        <v>0</v>
      </c>
      <c r="E470">
        <f>'[1]Master Data'!U472/1000000</f>
        <v>0</v>
      </c>
      <c r="F470">
        <f>'[1]Master Data'!V472/100</f>
        <v>0</v>
      </c>
      <c r="G470">
        <f>'[1]Master Data'!W472/100</f>
        <v>0</v>
      </c>
      <c r="H470">
        <f>'[1]Master Data'!X472/100</f>
        <v>0</v>
      </c>
      <c r="I470">
        <f>'[1]Master Data'!Y472/100</f>
        <v>0</v>
      </c>
      <c r="J470">
        <f>'[1]Master Data'!Z472/100</f>
        <v>0</v>
      </c>
      <c r="K470">
        <f>'[1]Master Data'!AB472/100</f>
        <v>0</v>
      </c>
      <c r="L470">
        <f>'[1]Master Data'!AC472/1000000</f>
        <v>0</v>
      </c>
      <c r="M470">
        <f>'[1]Master Data'!AD472/1000000</f>
        <v>0</v>
      </c>
      <c r="N470">
        <f>'[1]Master Data'!AE472/1000000</f>
        <v>0</v>
      </c>
      <c r="O470">
        <f>'[1]Master Data'!AF472/100</f>
        <v>0</v>
      </c>
      <c r="P470">
        <f>'[1]Master Data'!AG472/100</f>
        <v>0</v>
      </c>
      <c r="Q470">
        <f>'[1]Master Data'!AH472/100</f>
        <v>0</v>
      </c>
      <c r="R470">
        <f>'[1]Master Data'!AI472/1000000</f>
        <v>0</v>
      </c>
      <c r="S470">
        <f>'[1]Master Data'!AK472/1000000</f>
        <v>0</v>
      </c>
      <c r="T470">
        <f>'[1]Master Data'!AL472/100</f>
        <v>0</v>
      </c>
      <c r="U470">
        <f>'[1]Master Data'!AM472/1000000</f>
        <v>0</v>
      </c>
    </row>
    <row r="471" spans="1:21" x14ac:dyDescent="0.55000000000000004">
      <c r="A471" s="41" t="s">
        <v>1563</v>
      </c>
      <c r="B471" s="41">
        <v>0</v>
      </c>
      <c r="C471">
        <f>'[1]Master Data'!S473/100</f>
        <v>0</v>
      </c>
      <c r="D471">
        <f>'[1]Master Data'!T473/1000000</f>
        <v>0</v>
      </c>
      <c r="E471">
        <f>'[1]Master Data'!U473/1000000</f>
        <v>0</v>
      </c>
      <c r="F471">
        <f>'[1]Master Data'!V473/100</f>
        <v>0</v>
      </c>
      <c r="G471">
        <f>'[1]Master Data'!W473/100</f>
        <v>0</v>
      </c>
      <c r="H471">
        <f>'[1]Master Data'!X473/100</f>
        <v>0</v>
      </c>
      <c r="I471">
        <f>'[1]Master Data'!Y473/100</f>
        <v>0</v>
      </c>
      <c r="J471">
        <f>'[1]Master Data'!Z473/100</f>
        <v>0</v>
      </c>
      <c r="K471">
        <f>'[1]Master Data'!AB473/100</f>
        <v>0</v>
      </c>
      <c r="L471">
        <f>'[1]Master Data'!AC473/1000000</f>
        <v>0</v>
      </c>
      <c r="M471">
        <f>'[1]Master Data'!AD473/1000000</f>
        <v>0</v>
      </c>
      <c r="N471">
        <f>'[1]Master Data'!AE473/1000000</f>
        <v>0</v>
      </c>
      <c r="O471">
        <f>'[1]Master Data'!AF473/100</f>
        <v>0</v>
      </c>
      <c r="P471">
        <f>'[1]Master Data'!AG473/100</f>
        <v>0</v>
      </c>
      <c r="Q471">
        <f>'[1]Master Data'!AH473/100</f>
        <v>0</v>
      </c>
      <c r="R471">
        <f>'[1]Master Data'!AI473/1000000</f>
        <v>0</v>
      </c>
      <c r="S471">
        <f>'[1]Master Data'!AK473/1000000</f>
        <v>0</v>
      </c>
      <c r="T471">
        <f>'[1]Master Data'!AL473/100</f>
        <v>0</v>
      </c>
      <c r="U471">
        <f>'[1]Master Data'!AM473/1000000</f>
        <v>0</v>
      </c>
    </row>
    <row r="472" spans="1:21" x14ac:dyDescent="0.55000000000000004">
      <c r="A472" s="41" t="s">
        <v>1564</v>
      </c>
      <c r="B472" s="41">
        <v>0</v>
      </c>
      <c r="C472">
        <f>'[1]Master Data'!S474/100</f>
        <v>0</v>
      </c>
      <c r="D472">
        <f>'[1]Master Data'!T474/1000000</f>
        <v>0</v>
      </c>
      <c r="E472">
        <f>'[1]Master Data'!U474/1000000</f>
        <v>0</v>
      </c>
      <c r="F472">
        <f>'[1]Master Data'!V474/100</f>
        <v>0</v>
      </c>
      <c r="G472">
        <f>'[1]Master Data'!W474/100</f>
        <v>0</v>
      </c>
      <c r="H472">
        <f>'[1]Master Data'!X474/100</f>
        <v>0</v>
      </c>
      <c r="I472">
        <f>'[1]Master Data'!Y474/100</f>
        <v>0</v>
      </c>
      <c r="J472">
        <f>'[1]Master Data'!Z474/100</f>
        <v>0</v>
      </c>
      <c r="K472">
        <f>'[1]Master Data'!AB474/100</f>
        <v>0</v>
      </c>
      <c r="L472">
        <f>'[1]Master Data'!AC474/1000000</f>
        <v>0</v>
      </c>
      <c r="M472">
        <f>'[1]Master Data'!AD474/1000000</f>
        <v>0</v>
      </c>
      <c r="N472">
        <f>'[1]Master Data'!AE474/1000000</f>
        <v>0</v>
      </c>
      <c r="O472">
        <f>'[1]Master Data'!AF474/100</f>
        <v>0</v>
      </c>
      <c r="P472">
        <f>'[1]Master Data'!AG474/100</f>
        <v>0</v>
      </c>
      <c r="Q472">
        <f>'[1]Master Data'!AH474/100</f>
        <v>0</v>
      </c>
      <c r="R472">
        <f>'[1]Master Data'!AI474/1000000</f>
        <v>0</v>
      </c>
      <c r="S472">
        <f>'[1]Master Data'!AK474/1000000</f>
        <v>0</v>
      </c>
      <c r="T472">
        <f>'[1]Master Data'!AL474/100</f>
        <v>0</v>
      </c>
      <c r="U472">
        <f>'[1]Master Data'!AM474/1000000</f>
        <v>0</v>
      </c>
    </row>
    <row r="473" spans="1:21" x14ac:dyDescent="0.55000000000000004">
      <c r="A473" s="41" t="s">
        <v>1565</v>
      </c>
      <c r="B473" s="41">
        <v>0</v>
      </c>
      <c r="C473">
        <f>'[1]Master Data'!S475/100</f>
        <v>0</v>
      </c>
      <c r="D473">
        <f>'[1]Master Data'!T475/1000000</f>
        <v>0</v>
      </c>
      <c r="E473">
        <f>'[1]Master Data'!U475/1000000</f>
        <v>0</v>
      </c>
      <c r="F473">
        <f>'[1]Master Data'!V475/100</f>
        <v>0</v>
      </c>
      <c r="G473">
        <f>'[1]Master Data'!W475/100</f>
        <v>0</v>
      </c>
      <c r="H473">
        <f>'[1]Master Data'!X475/100</f>
        <v>0</v>
      </c>
      <c r="I473">
        <f>'[1]Master Data'!Y475/100</f>
        <v>0</v>
      </c>
      <c r="J473">
        <f>'[1]Master Data'!Z475/100</f>
        <v>0</v>
      </c>
      <c r="K473">
        <f>'[1]Master Data'!AB475/100</f>
        <v>0</v>
      </c>
      <c r="L473">
        <f>'[1]Master Data'!AC475/1000000</f>
        <v>0</v>
      </c>
      <c r="M473">
        <f>'[1]Master Data'!AD475/1000000</f>
        <v>0</v>
      </c>
      <c r="N473">
        <f>'[1]Master Data'!AE475/1000000</f>
        <v>0</v>
      </c>
      <c r="O473">
        <f>'[1]Master Data'!AF475/100</f>
        <v>0</v>
      </c>
      <c r="P473">
        <f>'[1]Master Data'!AG475/100</f>
        <v>0</v>
      </c>
      <c r="Q473">
        <f>'[1]Master Data'!AH475/100</f>
        <v>0</v>
      </c>
      <c r="R473">
        <f>'[1]Master Data'!AI475/1000000</f>
        <v>0</v>
      </c>
      <c r="S473">
        <f>'[1]Master Data'!AK475/1000000</f>
        <v>0</v>
      </c>
      <c r="T473">
        <f>'[1]Master Data'!AL475/100</f>
        <v>0</v>
      </c>
      <c r="U473">
        <f>'[1]Master Data'!AM475/1000000</f>
        <v>0</v>
      </c>
    </row>
    <row r="474" spans="1:21" x14ac:dyDescent="0.55000000000000004">
      <c r="A474" s="41" t="s">
        <v>1566</v>
      </c>
      <c r="B474" s="41">
        <v>0</v>
      </c>
      <c r="C474">
        <f>'[1]Master Data'!S476/100</f>
        <v>0</v>
      </c>
      <c r="D474">
        <f>'[1]Master Data'!T476/1000000</f>
        <v>0</v>
      </c>
      <c r="E474">
        <f>'[1]Master Data'!U476/1000000</f>
        <v>0</v>
      </c>
      <c r="F474">
        <f>'[1]Master Data'!V476/100</f>
        <v>0</v>
      </c>
      <c r="G474">
        <f>'[1]Master Data'!W476/100</f>
        <v>0</v>
      </c>
      <c r="H474">
        <f>'[1]Master Data'!X476/100</f>
        <v>0</v>
      </c>
      <c r="I474">
        <f>'[1]Master Data'!Y476/100</f>
        <v>0</v>
      </c>
      <c r="J474">
        <f>'[1]Master Data'!Z476/100</f>
        <v>0</v>
      </c>
      <c r="K474">
        <f>'[1]Master Data'!AB476/100</f>
        <v>0</v>
      </c>
      <c r="L474">
        <f>'[1]Master Data'!AC476/1000000</f>
        <v>0</v>
      </c>
      <c r="M474">
        <f>'[1]Master Data'!AD476/1000000</f>
        <v>0</v>
      </c>
      <c r="N474">
        <f>'[1]Master Data'!AE476/1000000</f>
        <v>0</v>
      </c>
      <c r="O474">
        <f>'[1]Master Data'!AF476/100</f>
        <v>0</v>
      </c>
      <c r="P474">
        <f>'[1]Master Data'!AG476/100</f>
        <v>0</v>
      </c>
      <c r="Q474">
        <f>'[1]Master Data'!AH476/100</f>
        <v>0</v>
      </c>
      <c r="R474">
        <f>'[1]Master Data'!AI476/1000000</f>
        <v>0</v>
      </c>
      <c r="S474">
        <f>'[1]Master Data'!AK476/1000000</f>
        <v>0</v>
      </c>
      <c r="T474">
        <f>'[1]Master Data'!AL476/100</f>
        <v>0</v>
      </c>
      <c r="U474">
        <f>'[1]Master Data'!AM476/1000000</f>
        <v>0</v>
      </c>
    </row>
    <row r="475" spans="1:21" x14ac:dyDescent="0.55000000000000004">
      <c r="A475" s="41" t="s">
        <v>1567</v>
      </c>
      <c r="B475" s="41">
        <v>0</v>
      </c>
      <c r="C475">
        <f>'[1]Master Data'!S477/100</f>
        <v>0</v>
      </c>
      <c r="D475">
        <f>'[1]Master Data'!T477/1000000</f>
        <v>0</v>
      </c>
      <c r="E475">
        <f>'[1]Master Data'!U477/1000000</f>
        <v>0</v>
      </c>
      <c r="F475">
        <f>'[1]Master Data'!V477/100</f>
        <v>0</v>
      </c>
      <c r="G475">
        <f>'[1]Master Data'!W477/100</f>
        <v>0</v>
      </c>
      <c r="H475">
        <f>'[1]Master Data'!X477/100</f>
        <v>0</v>
      </c>
      <c r="I475">
        <f>'[1]Master Data'!Y477/100</f>
        <v>0</v>
      </c>
      <c r="J475">
        <f>'[1]Master Data'!Z477/100</f>
        <v>0</v>
      </c>
      <c r="K475">
        <f>'[1]Master Data'!AB477/100</f>
        <v>0</v>
      </c>
      <c r="L475">
        <f>'[1]Master Data'!AC477/1000000</f>
        <v>0</v>
      </c>
      <c r="M475">
        <f>'[1]Master Data'!AD477/1000000</f>
        <v>0</v>
      </c>
      <c r="N475">
        <f>'[1]Master Data'!AE477/1000000</f>
        <v>0</v>
      </c>
      <c r="O475">
        <f>'[1]Master Data'!AF477/100</f>
        <v>0</v>
      </c>
      <c r="P475">
        <f>'[1]Master Data'!AG477/100</f>
        <v>0</v>
      </c>
      <c r="Q475">
        <f>'[1]Master Data'!AH477/100</f>
        <v>0</v>
      </c>
      <c r="R475">
        <f>'[1]Master Data'!AI477/1000000</f>
        <v>0</v>
      </c>
      <c r="S475">
        <f>'[1]Master Data'!AK477/1000000</f>
        <v>0</v>
      </c>
      <c r="T475">
        <f>'[1]Master Data'!AL477/100</f>
        <v>0</v>
      </c>
      <c r="U475">
        <f>'[1]Master Data'!AM477/1000000</f>
        <v>0</v>
      </c>
    </row>
    <row r="476" spans="1:21" x14ac:dyDescent="0.55000000000000004">
      <c r="A476" s="41" t="s">
        <v>1568</v>
      </c>
      <c r="B476" s="41">
        <v>0</v>
      </c>
      <c r="C476">
        <f>'[1]Master Data'!S478/100</f>
        <v>0</v>
      </c>
      <c r="D476">
        <f>'[1]Master Data'!T478/1000000</f>
        <v>0</v>
      </c>
      <c r="E476">
        <f>'[1]Master Data'!U478/1000000</f>
        <v>0</v>
      </c>
      <c r="F476">
        <f>'[1]Master Data'!V478/100</f>
        <v>0</v>
      </c>
      <c r="G476">
        <f>'[1]Master Data'!W478/100</f>
        <v>0</v>
      </c>
      <c r="H476">
        <f>'[1]Master Data'!X478/100</f>
        <v>0</v>
      </c>
      <c r="I476">
        <f>'[1]Master Data'!Y478/100</f>
        <v>0</v>
      </c>
      <c r="J476">
        <f>'[1]Master Data'!Z478/100</f>
        <v>0</v>
      </c>
      <c r="K476">
        <f>'[1]Master Data'!AB478/100</f>
        <v>0</v>
      </c>
      <c r="L476">
        <f>'[1]Master Data'!AC478/1000000</f>
        <v>0</v>
      </c>
      <c r="M476">
        <f>'[1]Master Data'!AD478/1000000</f>
        <v>0</v>
      </c>
      <c r="N476">
        <f>'[1]Master Data'!AE478/1000000</f>
        <v>0</v>
      </c>
      <c r="O476">
        <f>'[1]Master Data'!AF478/100</f>
        <v>0</v>
      </c>
      <c r="P476">
        <f>'[1]Master Data'!AG478/100</f>
        <v>0</v>
      </c>
      <c r="Q476">
        <f>'[1]Master Data'!AH478/100</f>
        <v>0</v>
      </c>
      <c r="R476">
        <f>'[1]Master Data'!AI478/1000000</f>
        <v>0</v>
      </c>
      <c r="S476">
        <f>'[1]Master Data'!AK478/1000000</f>
        <v>0</v>
      </c>
      <c r="T476">
        <f>'[1]Master Data'!AL478/100</f>
        <v>0</v>
      </c>
      <c r="U476">
        <f>'[1]Master Data'!AM478/1000000</f>
        <v>0</v>
      </c>
    </row>
    <row r="477" spans="1:21" x14ac:dyDescent="0.55000000000000004">
      <c r="A477" s="41" t="s">
        <v>1569</v>
      </c>
      <c r="B477" s="41">
        <v>0</v>
      </c>
      <c r="C477">
        <f>'[1]Master Data'!S479/100</f>
        <v>0</v>
      </c>
      <c r="D477">
        <f>'[1]Master Data'!T479/1000000</f>
        <v>0</v>
      </c>
      <c r="E477">
        <f>'[1]Master Data'!U479/1000000</f>
        <v>0</v>
      </c>
      <c r="F477">
        <f>'[1]Master Data'!V479/100</f>
        <v>0</v>
      </c>
      <c r="G477">
        <f>'[1]Master Data'!W479/100</f>
        <v>0</v>
      </c>
      <c r="H477">
        <f>'[1]Master Data'!X479/100</f>
        <v>0</v>
      </c>
      <c r="I477">
        <f>'[1]Master Data'!Y479/100</f>
        <v>0</v>
      </c>
      <c r="J477">
        <f>'[1]Master Data'!Z479/100</f>
        <v>0</v>
      </c>
      <c r="K477">
        <f>'[1]Master Data'!AB479/100</f>
        <v>0</v>
      </c>
      <c r="L477">
        <f>'[1]Master Data'!AC479/1000000</f>
        <v>0</v>
      </c>
      <c r="M477">
        <f>'[1]Master Data'!AD479/1000000</f>
        <v>0</v>
      </c>
      <c r="N477">
        <f>'[1]Master Data'!AE479/1000000</f>
        <v>0</v>
      </c>
      <c r="O477">
        <f>'[1]Master Data'!AF479/100</f>
        <v>0</v>
      </c>
      <c r="P477">
        <f>'[1]Master Data'!AG479/100</f>
        <v>0</v>
      </c>
      <c r="Q477">
        <f>'[1]Master Data'!AH479/100</f>
        <v>0</v>
      </c>
      <c r="R477">
        <f>'[1]Master Data'!AI479/1000000</f>
        <v>0</v>
      </c>
      <c r="S477">
        <f>'[1]Master Data'!AK479/1000000</f>
        <v>0</v>
      </c>
      <c r="T477">
        <f>'[1]Master Data'!AL479/100</f>
        <v>0</v>
      </c>
      <c r="U477">
        <f>'[1]Master Data'!AM479/1000000</f>
        <v>0</v>
      </c>
    </row>
    <row r="478" spans="1:21" x14ac:dyDescent="0.55000000000000004">
      <c r="A478" s="41" t="s">
        <v>1570</v>
      </c>
      <c r="B478" s="41">
        <v>0</v>
      </c>
      <c r="C478">
        <f>'[1]Master Data'!S480/100</f>
        <v>0</v>
      </c>
      <c r="D478">
        <f>'[1]Master Data'!T480/1000000</f>
        <v>0</v>
      </c>
      <c r="E478">
        <f>'[1]Master Data'!U480/1000000</f>
        <v>0</v>
      </c>
      <c r="F478">
        <f>'[1]Master Data'!V480/100</f>
        <v>0</v>
      </c>
      <c r="G478">
        <f>'[1]Master Data'!W480/100</f>
        <v>0</v>
      </c>
      <c r="H478">
        <f>'[1]Master Data'!X480/100</f>
        <v>0</v>
      </c>
      <c r="I478">
        <f>'[1]Master Data'!Y480/100</f>
        <v>0</v>
      </c>
      <c r="J478">
        <f>'[1]Master Data'!Z480/100</f>
        <v>0</v>
      </c>
      <c r="K478">
        <f>'[1]Master Data'!AB480/100</f>
        <v>0</v>
      </c>
      <c r="L478">
        <f>'[1]Master Data'!AC480/1000000</f>
        <v>0</v>
      </c>
      <c r="M478">
        <f>'[1]Master Data'!AD480/1000000</f>
        <v>0</v>
      </c>
      <c r="N478">
        <f>'[1]Master Data'!AE480/1000000</f>
        <v>0</v>
      </c>
      <c r="O478">
        <f>'[1]Master Data'!AF480/100</f>
        <v>0</v>
      </c>
      <c r="P478">
        <f>'[1]Master Data'!AG480/100</f>
        <v>0</v>
      </c>
      <c r="Q478">
        <f>'[1]Master Data'!AH480/100</f>
        <v>0</v>
      </c>
      <c r="R478">
        <f>'[1]Master Data'!AI480/1000000</f>
        <v>0</v>
      </c>
      <c r="S478">
        <f>'[1]Master Data'!AK480/1000000</f>
        <v>0</v>
      </c>
      <c r="T478">
        <f>'[1]Master Data'!AL480/100</f>
        <v>0</v>
      </c>
      <c r="U478">
        <f>'[1]Master Data'!AM480/1000000</f>
        <v>0</v>
      </c>
    </row>
    <row r="479" spans="1:21" x14ac:dyDescent="0.55000000000000004">
      <c r="A479" s="41" t="s">
        <v>1571</v>
      </c>
      <c r="B479" s="41">
        <v>0</v>
      </c>
      <c r="C479">
        <f>'[1]Master Data'!S481/100</f>
        <v>0</v>
      </c>
      <c r="D479">
        <f>'[1]Master Data'!T481/1000000</f>
        <v>0</v>
      </c>
      <c r="E479">
        <f>'[1]Master Data'!U481/1000000</f>
        <v>0</v>
      </c>
      <c r="F479">
        <f>'[1]Master Data'!V481/100</f>
        <v>0</v>
      </c>
      <c r="G479">
        <f>'[1]Master Data'!W481/100</f>
        <v>0</v>
      </c>
      <c r="H479">
        <f>'[1]Master Data'!X481/100</f>
        <v>0</v>
      </c>
      <c r="I479">
        <f>'[1]Master Data'!Y481/100</f>
        <v>0</v>
      </c>
      <c r="J479">
        <f>'[1]Master Data'!Z481/100</f>
        <v>0</v>
      </c>
      <c r="K479">
        <f>'[1]Master Data'!AB481/100</f>
        <v>0</v>
      </c>
      <c r="L479">
        <f>'[1]Master Data'!AC481/1000000</f>
        <v>0</v>
      </c>
      <c r="M479">
        <f>'[1]Master Data'!AD481/1000000</f>
        <v>0</v>
      </c>
      <c r="N479">
        <f>'[1]Master Data'!AE481/1000000</f>
        <v>0</v>
      </c>
      <c r="O479">
        <f>'[1]Master Data'!AF481/100</f>
        <v>0</v>
      </c>
      <c r="P479">
        <f>'[1]Master Data'!AG481/100</f>
        <v>0</v>
      </c>
      <c r="Q479">
        <f>'[1]Master Data'!AH481/100</f>
        <v>0</v>
      </c>
      <c r="R479">
        <f>'[1]Master Data'!AI481/1000000</f>
        <v>0</v>
      </c>
      <c r="S479">
        <f>'[1]Master Data'!AK481/1000000</f>
        <v>0</v>
      </c>
      <c r="T479">
        <f>'[1]Master Data'!AL481/100</f>
        <v>0</v>
      </c>
      <c r="U479">
        <f>'[1]Master Data'!AM481/1000000</f>
        <v>0</v>
      </c>
    </row>
    <row r="480" spans="1:21" x14ac:dyDescent="0.55000000000000004">
      <c r="A480" s="41" t="s">
        <v>1572</v>
      </c>
      <c r="B480" s="41">
        <v>0</v>
      </c>
      <c r="C480">
        <f>'[1]Master Data'!S482/100</f>
        <v>0</v>
      </c>
      <c r="D480">
        <f>'[1]Master Data'!T482/1000000</f>
        <v>0</v>
      </c>
      <c r="E480">
        <f>'[1]Master Data'!U482/1000000</f>
        <v>0</v>
      </c>
      <c r="F480">
        <f>'[1]Master Data'!V482/100</f>
        <v>0</v>
      </c>
      <c r="G480">
        <f>'[1]Master Data'!W482/100</f>
        <v>0</v>
      </c>
      <c r="H480">
        <f>'[1]Master Data'!X482/100</f>
        <v>0</v>
      </c>
      <c r="I480">
        <f>'[1]Master Data'!Y482/100</f>
        <v>0</v>
      </c>
      <c r="J480">
        <f>'[1]Master Data'!Z482/100</f>
        <v>0</v>
      </c>
      <c r="K480">
        <f>'[1]Master Data'!AB482/100</f>
        <v>0</v>
      </c>
      <c r="L480">
        <f>'[1]Master Data'!AC482/1000000</f>
        <v>0</v>
      </c>
      <c r="M480">
        <f>'[1]Master Data'!AD482/1000000</f>
        <v>0</v>
      </c>
      <c r="N480">
        <f>'[1]Master Data'!AE482/1000000</f>
        <v>0</v>
      </c>
      <c r="O480">
        <f>'[1]Master Data'!AF482/100</f>
        <v>0</v>
      </c>
      <c r="P480">
        <f>'[1]Master Data'!AG482/100</f>
        <v>0</v>
      </c>
      <c r="Q480">
        <f>'[1]Master Data'!AH482/100</f>
        <v>0</v>
      </c>
      <c r="R480">
        <f>'[1]Master Data'!AI482/1000000</f>
        <v>0</v>
      </c>
      <c r="S480">
        <f>'[1]Master Data'!AK482/1000000</f>
        <v>0</v>
      </c>
      <c r="T480">
        <f>'[1]Master Data'!AL482/100</f>
        <v>0</v>
      </c>
      <c r="U480">
        <f>'[1]Master Data'!AM482/1000000</f>
        <v>0</v>
      </c>
    </row>
    <row r="481" spans="1:21" x14ac:dyDescent="0.55000000000000004">
      <c r="A481" s="41" t="s">
        <v>1573</v>
      </c>
      <c r="B481" s="41">
        <v>0</v>
      </c>
      <c r="C481">
        <f>'[1]Master Data'!S483/100</f>
        <v>0</v>
      </c>
      <c r="D481">
        <f>'[1]Master Data'!T483/1000000</f>
        <v>0</v>
      </c>
      <c r="E481">
        <f>'[1]Master Data'!U483/1000000</f>
        <v>0</v>
      </c>
      <c r="F481">
        <f>'[1]Master Data'!V483/100</f>
        <v>0</v>
      </c>
      <c r="G481">
        <f>'[1]Master Data'!W483/100</f>
        <v>0</v>
      </c>
      <c r="H481">
        <f>'[1]Master Data'!X483/100</f>
        <v>0</v>
      </c>
      <c r="I481">
        <f>'[1]Master Data'!Y483/100</f>
        <v>0</v>
      </c>
      <c r="J481">
        <f>'[1]Master Data'!Z483/100</f>
        <v>0</v>
      </c>
      <c r="K481">
        <f>'[1]Master Data'!AB483/100</f>
        <v>0</v>
      </c>
      <c r="L481">
        <f>'[1]Master Data'!AC483/1000000</f>
        <v>0</v>
      </c>
      <c r="M481">
        <f>'[1]Master Data'!AD483/1000000</f>
        <v>0</v>
      </c>
      <c r="N481">
        <f>'[1]Master Data'!AE483/1000000</f>
        <v>0</v>
      </c>
      <c r="O481">
        <f>'[1]Master Data'!AF483/100</f>
        <v>0</v>
      </c>
      <c r="P481">
        <f>'[1]Master Data'!AG483/100</f>
        <v>0</v>
      </c>
      <c r="Q481">
        <f>'[1]Master Data'!AH483/100</f>
        <v>0</v>
      </c>
      <c r="R481">
        <f>'[1]Master Data'!AI483/1000000</f>
        <v>0</v>
      </c>
      <c r="S481">
        <f>'[1]Master Data'!AK483/1000000</f>
        <v>0</v>
      </c>
      <c r="T481">
        <f>'[1]Master Data'!AL483/100</f>
        <v>0</v>
      </c>
      <c r="U481">
        <f>'[1]Master Data'!AM483/1000000</f>
        <v>0</v>
      </c>
    </row>
    <row r="482" spans="1:21" x14ac:dyDescent="0.55000000000000004">
      <c r="A482" s="41" t="s">
        <v>1574</v>
      </c>
      <c r="B482" s="41">
        <v>0</v>
      </c>
      <c r="C482">
        <f>'[1]Master Data'!S484/100</f>
        <v>0</v>
      </c>
      <c r="D482">
        <f>'[1]Master Data'!T484/1000000</f>
        <v>0</v>
      </c>
      <c r="E482">
        <f>'[1]Master Data'!U484/1000000</f>
        <v>0</v>
      </c>
      <c r="F482">
        <f>'[1]Master Data'!V484/100</f>
        <v>0</v>
      </c>
      <c r="G482">
        <f>'[1]Master Data'!W484/100</f>
        <v>0</v>
      </c>
      <c r="H482">
        <f>'[1]Master Data'!X484/100</f>
        <v>0</v>
      </c>
      <c r="I482">
        <f>'[1]Master Data'!Y484/100</f>
        <v>0</v>
      </c>
      <c r="J482">
        <f>'[1]Master Data'!Z484/100</f>
        <v>0</v>
      </c>
      <c r="K482">
        <f>'[1]Master Data'!AB484/100</f>
        <v>0</v>
      </c>
      <c r="L482">
        <f>'[1]Master Data'!AC484/1000000</f>
        <v>0</v>
      </c>
      <c r="M482">
        <f>'[1]Master Data'!AD484/1000000</f>
        <v>0</v>
      </c>
      <c r="N482">
        <f>'[1]Master Data'!AE484/1000000</f>
        <v>0</v>
      </c>
      <c r="O482">
        <f>'[1]Master Data'!AF484/100</f>
        <v>0</v>
      </c>
      <c r="P482">
        <f>'[1]Master Data'!AG484/100</f>
        <v>0</v>
      </c>
      <c r="Q482">
        <f>'[1]Master Data'!AH484/100</f>
        <v>0</v>
      </c>
      <c r="R482">
        <f>'[1]Master Data'!AI484/1000000</f>
        <v>0</v>
      </c>
      <c r="S482">
        <f>'[1]Master Data'!AK484/1000000</f>
        <v>0</v>
      </c>
      <c r="T482">
        <f>'[1]Master Data'!AL484/100</f>
        <v>0</v>
      </c>
      <c r="U482">
        <f>'[1]Master Data'!AM484/1000000</f>
        <v>0</v>
      </c>
    </row>
    <row r="483" spans="1:21" x14ac:dyDescent="0.55000000000000004">
      <c r="A483" s="41" t="s">
        <v>1575</v>
      </c>
      <c r="B483" s="41">
        <v>0</v>
      </c>
      <c r="C483">
        <f>'[1]Master Data'!S485/100</f>
        <v>0</v>
      </c>
      <c r="D483">
        <f>'[1]Master Data'!T485/1000000</f>
        <v>0</v>
      </c>
      <c r="E483">
        <f>'[1]Master Data'!U485/1000000</f>
        <v>0</v>
      </c>
      <c r="F483">
        <f>'[1]Master Data'!V485/100</f>
        <v>0</v>
      </c>
      <c r="G483">
        <f>'[1]Master Data'!W485/100</f>
        <v>0</v>
      </c>
      <c r="H483">
        <f>'[1]Master Data'!X485/100</f>
        <v>0</v>
      </c>
      <c r="I483">
        <f>'[1]Master Data'!Y485/100</f>
        <v>0</v>
      </c>
      <c r="J483">
        <f>'[1]Master Data'!Z485/100</f>
        <v>0</v>
      </c>
      <c r="K483">
        <f>'[1]Master Data'!AB485/100</f>
        <v>0</v>
      </c>
      <c r="L483">
        <f>'[1]Master Data'!AC485/1000000</f>
        <v>0</v>
      </c>
      <c r="M483">
        <f>'[1]Master Data'!AD485/1000000</f>
        <v>0</v>
      </c>
      <c r="N483">
        <f>'[1]Master Data'!AE485/1000000</f>
        <v>0</v>
      </c>
      <c r="O483">
        <f>'[1]Master Data'!AF485/100</f>
        <v>0</v>
      </c>
      <c r="P483">
        <f>'[1]Master Data'!AG485/100</f>
        <v>0</v>
      </c>
      <c r="Q483">
        <f>'[1]Master Data'!AH485/100</f>
        <v>0</v>
      </c>
      <c r="R483">
        <f>'[1]Master Data'!AI485/1000000</f>
        <v>0</v>
      </c>
      <c r="S483">
        <f>'[1]Master Data'!AK485/1000000</f>
        <v>0</v>
      </c>
      <c r="T483">
        <f>'[1]Master Data'!AL485/100</f>
        <v>0</v>
      </c>
      <c r="U483">
        <f>'[1]Master Data'!AM485/1000000</f>
        <v>0</v>
      </c>
    </row>
    <row r="484" spans="1:21" x14ac:dyDescent="0.55000000000000004">
      <c r="A484" s="41" t="s">
        <v>1576</v>
      </c>
      <c r="B484" s="41">
        <v>0</v>
      </c>
      <c r="C484">
        <f>'[1]Master Data'!S486/100</f>
        <v>0</v>
      </c>
      <c r="D484">
        <f>'[1]Master Data'!T486/1000000</f>
        <v>0</v>
      </c>
      <c r="E484">
        <f>'[1]Master Data'!U486/1000000</f>
        <v>0</v>
      </c>
      <c r="F484">
        <f>'[1]Master Data'!V486/100</f>
        <v>0</v>
      </c>
      <c r="G484">
        <f>'[1]Master Data'!W486/100</f>
        <v>0</v>
      </c>
      <c r="H484">
        <f>'[1]Master Data'!X486/100</f>
        <v>0</v>
      </c>
      <c r="I484">
        <f>'[1]Master Data'!Y486/100</f>
        <v>0</v>
      </c>
      <c r="J484">
        <f>'[1]Master Data'!Z486/100</f>
        <v>0</v>
      </c>
      <c r="K484">
        <f>'[1]Master Data'!AB486/100</f>
        <v>0</v>
      </c>
      <c r="L484">
        <f>'[1]Master Data'!AC486/1000000</f>
        <v>0</v>
      </c>
      <c r="M484">
        <f>'[1]Master Data'!AD486/1000000</f>
        <v>0</v>
      </c>
      <c r="N484">
        <f>'[1]Master Data'!AE486/1000000</f>
        <v>0</v>
      </c>
      <c r="O484">
        <f>'[1]Master Data'!AF486/100</f>
        <v>0</v>
      </c>
      <c r="P484">
        <f>'[1]Master Data'!AG486/100</f>
        <v>0</v>
      </c>
      <c r="Q484">
        <f>'[1]Master Data'!AH486/100</f>
        <v>0</v>
      </c>
      <c r="R484">
        <f>'[1]Master Data'!AI486/1000000</f>
        <v>0</v>
      </c>
      <c r="S484">
        <f>'[1]Master Data'!AK486/1000000</f>
        <v>0</v>
      </c>
      <c r="T484">
        <f>'[1]Master Data'!AL486/100</f>
        <v>0</v>
      </c>
      <c r="U484">
        <f>'[1]Master Data'!AM486/1000000</f>
        <v>0</v>
      </c>
    </row>
    <row r="485" spans="1:21" x14ac:dyDescent="0.55000000000000004">
      <c r="A485" s="41" t="s">
        <v>1577</v>
      </c>
      <c r="B485" s="41">
        <v>0</v>
      </c>
      <c r="C485">
        <f>'[1]Master Data'!S487/100</f>
        <v>0</v>
      </c>
      <c r="D485">
        <f>'[1]Master Data'!T487/1000000</f>
        <v>0</v>
      </c>
      <c r="E485">
        <f>'[1]Master Data'!U487/1000000</f>
        <v>0</v>
      </c>
      <c r="F485">
        <f>'[1]Master Data'!V487/100</f>
        <v>0</v>
      </c>
      <c r="G485">
        <f>'[1]Master Data'!W487/100</f>
        <v>0</v>
      </c>
      <c r="H485">
        <f>'[1]Master Data'!X487/100</f>
        <v>0</v>
      </c>
      <c r="I485">
        <f>'[1]Master Data'!Y487/100</f>
        <v>0</v>
      </c>
      <c r="J485">
        <f>'[1]Master Data'!Z487/100</f>
        <v>0</v>
      </c>
      <c r="K485">
        <f>'[1]Master Data'!AB487/100</f>
        <v>0</v>
      </c>
      <c r="L485">
        <f>'[1]Master Data'!AC487/1000000</f>
        <v>0</v>
      </c>
      <c r="M485">
        <f>'[1]Master Data'!AD487/1000000</f>
        <v>0</v>
      </c>
      <c r="N485">
        <f>'[1]Master Data'!AE487/1000000</f>
        <v>0</v>
      </c>
      <c r="O485">
        <f>'[1]Master Data'!AF487/100</f>
        <v>0</v>
      </c>
      <c r="P485">
        <f>'[1]Master Data'!AG487/100</f>
        <v>0</v>
      </c>
      <c r="Q485">
        <f>'[1]Master Data'!AH487/100</f>
        <v>0</v>
      </c>
      <c r="R485">
        <f>'[1]Master Data'!AI487/1000000</f>
        <v>0</v>
      </c>
      <c r="S485">
        <f>'[1]Master Data'!AK487/1000000</f>
        <v>0</v>
      </c>
      <c r="T485">
        <f>'[1]Master Data'!AL487/100</f>
        <v>0</v>
      </c>
      <c r="U485">
        <f>'[1]Master Data'!AM487/1000000</f>
        <v>0</v>
      </c>
    </row>
    <row r="486" spans="1:21" x14ac:dyDescent="0.55000000000000004">
      <c r="A486" s="41" t="s">
        <v>1578</v>
      </c>
      <c r="B486" s="41">
        <v>0</v>
      </c>
      <c r="C486">
        <f>'[1]Master Data'!S488/100</f>
        <v>0</v>
      </c>
      <c r="D486">
        <f>'[1]Master Data'!T488/1000000</f>
        <v>0</v>
      </c>
      <c r="E486">
        <f>'[1]Master Data'!U488/1000000</f>
        <v>0</v>
      </c>
      <c r="F486">
        <f>'[1]Master Data'!V488/100</f>
        <v>0</v>
      </c>
      <c r="G486">
        <f>'[1]Master Data'!W488/100</f>
        <v>0</v>
      </c>
      <c r="H486">
        <f>'[1]Master Data'!X488/100</f>
        <v>0</v>
      </c>
      <c r="I486">
        <f>'[1]Master Data'!Y488/100</f>
        <v>0</v>
      </c>
      <c r="J486">
        <f>'[1]Master Data'!Z488/100</f>
        <v>0</v>
      </c>
      <c r="K486">
        <f>'[1]Master Data'!AB488/100</f>
        <v>0</v>
      </c>
      <c r="L486">
        <f>'[1]Master Data'!AC488/1000000</f>
        <v>0</v>
      </c>
      <c r="M486">
        <f>'[1]Master Data'!AD488/1000000</f>
        <v>0</v>
      </c>
      <c r="N486">
        <f>'[1]Master Data'!AE488/1000000</f>
        <v>0</v>
      </c>
      <c r="O486">
        <f>'[1]Master Data'!AF488/100</f>
        <v>0</v>
      </c>
      <c r="P486">
        <f>'[1]Master Data'!AG488/100</f>
        <v>0</v>
      </c>
      <c r="Q486">
        <f>'[1]Master Data'!AH488/100</f>
        <v>0</v>
      </c>
      <c r="R486">
        <f>'[1]Master Data'!AI488/1000000</f>
        <v>0</v>
      </c>
      <c r="S486">
        <f>'[1]Master Data'!AK488/1000000</f>
        <v>0</v>
      </c>
      <c r="T486">
        <f>'[1]Master Data'!AL488/100</f>
        <v>0</v>
      </c>
      <c r="U486">
        <f>'[1]Master Data'!AM488/1000000</f>
        <v>0</v>
      </c>
    </row>
    <row r="487" spans="1:21" x14ac:dyDescent="0.55000000000000004">
      <c r="A487" s="41" t="s">
        <v>1579</v>
      </c>
      <c r="B487" s="41">
        <v>0</v>
      </c>
      <c r="C487">
        <f>'[1]Master Data'!S489/100</f>
        <v>0</v>
      </c>
      <c r="D487">
        <f>'[1]Master Data'!T489/1000000</f>
        <v>0</v>
      </c>
      <c r="E487">
        <f>'[1]Master Data'!U489/1000000</f>
        <v>0</v>
      </c>
      <c r="F487">
        <f>'[1]Master Data'!V489/100</f>
        <v>0</v>
      </c>
      <c r="G487">
        <f>'[1]Master Data'!W489/100</f>
        <v>0</v>
      </c>
      <c r="H487">
        <f>'[1]Master Data'!X489/100</f>
        <v>0</v>
      </c>
      <c r="I487">
        <f>'[1]Master Data'!Y489/100</f>
        <v>0</v>
      </c>
      <c r="J487">
        <f>'[1]Master Data'!Z489/100</f>
        <v>0</v>
      </c>
      <c r="K487">
        <f>'[1]Master Data'!AB489/100</f>
        <v>0</v>
      </c>
      <c r="L487">
        <f>'[1]Master Data'!AC489/1000000</f>
        <v>0</v>
      </c>
      <c r="M487">
        <f>'[1]Master Data'!AD489/1000000</f>
        <v>0</v>
      </c>
      <c r="N487">
        <f>'[1]Master Data'!AE489/1000000</f>
        <v>0</v>
      </c>
      <c r="O487">
        <f>'[1]Master Data'!AF489/100</f>
        <v>0</v>
      </c>
      <c r="P487">
        <f>'[1]Master Data'!AG489/100</f>
        <v>0</v>
      </c>
      <c r="Q487">
        <f>'[1]Master Data'!AH489/100</f>
        <v>0</v>
      </c>
      <c r="R487">
        <f>'[1]Master Data'!AI489/1000000</f>
        <v>0</v>
      </c>
      <c r="S487">
        <f>'[1]Master Data'!AK489/1000000</f>
        <v>0</v>
      </c>
      <c r="T487">
        <f>'[1]Master Data'!AL489/100</f>
        <v>0</v>
      </c>
      <c r="U487">
        <f>'[1]Master Data'!AM489/1000000</f>
        <v>0</v>
      </c>
    </row>
    <row r="488" spans="1:21" x14ac:dyDescent="0.55000000000000004">
      <c r="A488" s="41" t="s">
        <v>1580</v>
      </c>
      <c r="B488" s="41">
        <v>0</v>
      </c>
      <c r="C488">
        <f>'[1]Master Data'!S490/100</f>
        <v>0</v>
      </c>
      <c r="D488">
        <f>'[1]Master Data'!T490/1000000</f>
        <v>0</v>
      </c>
      <c r="E488">
        <f>'[1]Master Data'!U490/1000000</f>
        <v>0</v>
      </c>
      <c r="F488">
        <f>'[1]Master Data'!V490/100</f>
        <v>0</v>
      </c>
      <c r="G488">
        <f>'[1]Master Data'!W490/100</f>
        <v>0</v>
      </c>
      <c r="H488">
        <f>'[1]Master Data'!X490/100</f>
        <v>0</v>
      </c>
      <c r="I488">
        <f>'[1]Master Data'!Y490/100</f>
        <v>0</v>
      </c>
      <c r="J488">
        <f>'[1]Master Data'!Z490/100</f>
        <v>0</v>
      </c>
      <c r="K488">
        <f>'[1]Master Data'!AB490/100</f>
        <v>0</v>
      </c>
      <c r="L488">
        <f>'[1]Master Data'!AC490/1000000</f>
        <v>0</v>
      </c>
      <c r="M488">
        <f>'[1]Master Data'!AD490/1000000</f>
        <v>0</v>
      </c>
      <c r="N488">
        <f>'[1]Master Data'!AE490/1000000</f>
        <v>0</v>
      </c>
      <c r="O488">
        <f>'[1]Master Data'!AF490/100</f>
        <v>0</v>
      </c>
      <c r="P488">
        <f>'[1]Master Data'!AG490/100</f>
        <v>0</v>
      </c>
      <c r="Q488">
        <f>'[1]Master Data'!AH490/100</f>
        <v>0</v>
      </c>
      <c r="R488">
        <f>'[1]Master Data'!AI490/1000000</f>
        <v>0</v>
      </c>
      <c r="S488">
        <f>'[1]Master Data'!AK490/1000000</f>
        <v>0</v>
      </c>
      <c r="T488">
        <f>'[1]Master Data'!AL490/100</f>
        <v>0</v>
      </c>
      <c r="U488">
        <f>'[1]Master Data'!AM490/1000000</f>
        <v>0</v>
      </c>
    </row>
    <row r="489" spans="1:21" x14ac:dyDescent="0.55000000000000004">
      <c r="A489" s="41" t="s">
        <v>1581</v>
      </c>
      <c r="B489" s="41">
        <v>6.0000000000000001E-3</v>
      </c>
      <c r="C489">
        <f>'[1]Master Data'!S491/100</f>
        <v>5.8306754221388365E-3</v>
      </c>
      <c r="D489">
        <f>'[1]Master Data'!T491/1000000</f>
        <v>1.4000000000000001E-7</v>
      </c>
      <c r="E489">
        <f>'[1]Master Data'!U491/1000000</f>
        <v>0</v>
      </c>
      <c r="F489">
        <f>'[1]Master Data'!V491/100</f>
        <v>0</v>
      </c>
      <c r="G489">
        <f>'[1]Master Data'!W491/100</f>
        <v>0</v>
      </c>
      <c r="H489">
        <f>'[1]Master Data'!X491/100</f>
        <v>0</v>
      </c>
      <c r="I489">
        <f>'[1]Master Data'!Y491/100</f>
        <v>0</v>
      </c>
      <c r="J489">
        <f>'[1]Master Data'!Z491/100</f>
        <v>0</v>
      </c>
      <c r="K489">
        <f>'[1]Master Data'!AB491/100</f>
        <v>1E-4</v>
      </c>
      <c r="L489">
        <f>'[1]Master Data'!AC491/1000000</f>
        <v>1.7849999999999999E-7</v>
      </c>
      <c r="M489">
        <f>'[1]Master Data'!AD491/1000000</f>
        <v>2.5499999999999999E-7</v>
      </c>
      <c r="N489">
        <f>'[1]Master Data'!AE491/1000000</f>
        <v>7.6500000000000003E-8</v>
      </c>
      <c r="O489">
        <f>'[1]Master Data'!AF491/100</f>
        <v>0</v>
      </c>
      <c r="P489">
        <f>'[1]Master Data'!AG491/100</f>
        <v>0</v>
      </c>
      <c r="Q489">
        <f>'[1]Master Data'!AH491/100</f>
        <v>0</v>
      </c>
      <c r="R489">
        <f>'[1]Master Data'!AI491/1000000</f>
        <v>0</v>
      </c>
      <c r="S489">
        <f>'[1]Master Data'!AK491/1000000</f>
        <v>0</v>
      </c>
      <c r="T489">
        <f>'[1]Master Data'!AL491/100</f>
        <v>0</v>
      </c>
      <c r="U489">
        <f>'[1]Master Data'!AM491/1000000</f>
        <v>0</v>
      </c>
    </row>
    <row r="490" spans="1:21" x14ac:dyDescent="0.55000000000000004">
      <c r="A490" s="41" t="s">
        <v>1582</v>
      </c>
      <c r="B490" s="41">
        <v>0</v>
      </c>
      <c r="C490">
        <f>'[1]Master Data'!S492/100</f>
        <v>0</v>
      </c>
      <c r="D490">
        <f>'[1]Master Data'!T492/1000000</f>
        <v>0</v>
      </c>
      <c r="E490">
        <f>'[1]Master Data'!U492/1000000</f>
        <v>0</v>
      </c>
      <c r="F490">
        <f>'[1]Master Data'!V492/100</f>
        <v>0</v>
      </c>
      <c r="G490">
        <f>'[1]Master Data'!W492/100</f>
        <v>0</v>
      </c>
      <c r="H490">
        <f>'[1]Master Data'!X492/100</f>
        <v>0</v>
      </c>
      <c r="I490">
        <f>'[1]Master Data'!Y492/100</f>
        <v>0</v>
      </c>
      <c r="J490">
        <f>'[1]Master Data'!Z492/100</f>
        <v>0</v>
      </c>
      <c r="K490">
        <f>'[1]Master Data'!AB492/100</f>
        <v>0</v>
      </c>
      <c r="L490">
        <f>'[1]Master Data'!AC492/1000000</f>
        <v>0</v>
      </c>
      <c r="M490">
        <f>'[1]Master Data'!AD492/1000000</f>
        <v>0</v>
      </c>
      <c r="N490">
        <f>'[1]Master Data'!AE492/1000000</f>
        <v>0</v>
      </c>
      <c r="O490">
        <f>'[1]Master Data'!AF492/100</f>
        <v>0</v>
      </c>
      <c r="P490">
        <f>'[1]Master Data'!AG492/100</f>
        <v>0</v>
      </c>
      <c r="Q490">
        <f>'[1]Master Data'!AH492/100</f>
        <v>0</v>
      </c>
      <c r="R490">
        <f>'[1]Master Data'!AI492/1000000</f>
        <v>0</v>
      </c>
      <c r="S490">
        <f>'[1]Master Data'!AK492/1000000</f>
        <v>0</v>
      </c>
      <c r="T490">
        <f>'[1]Master Data'!AL492/100</f>
        <v>0</v>
      </c>
      <c r="U490">
        <f>'[1]Master Data'!AM492/1000000</f>
        <v>0</v>
      </c>
    </row>
    <row r="491" spans="1:21" x14ac:dyDescent="0.55000000000000004">
      <c r="A491" s="41" t="s">
        <v>1583</v>
      </c>
      <c r="B491" s="41">
        <v>0</v>
      </c>
      <c r="C491">
        <f>'[1]Master Data'!S493/100</f>
        <v>0</v>
      </c>
      <c r="D491">
        <f>'[1]Master Data'!T493/1000000</f>
        <v>0</v>
      </c>
      <c r="E491">
        <f>'[1]Master Data'!U493/1000000</f>
        <v>0</v>
      </c>
      <c r="F491">
        <f>'[1]Master Data'!V493/100</f>
        <v>0</v>
      </c>
      <c r="G491">
        <f>'[1]Master Data'!W493/100</f>
        <v>0</v>
      </c>
      <c r="H491">
        <f>'[1]Master Data'!X493/100</f>
        <v>0</v>
      </c>
      <c r="I491">
        <f>'[1]Master Data'!Y493/100</f>
        <v>0</v>
      </c>
      <c r="J491">
        <f>'[1]Master Data'!Z493/100</f>
        <v>0</v>
      </c>
      <c r="K491">
        <f>'[1]Master Data'!AB493/100</f>
        <v>0</v>
      </c>
      <c r="L491">
        <f>'[1]Master Data'!AC493/1000000</f>
        <v>0</v>
      </c>
      <c r="M491">
        <f>'[1]Master Data'!AD493/1000000</f>
        <v>0</v>
      </c>
      <c r="N491">
        <f>'[1]Master Data'!AE493/1000000</f>
        <v>0</v>
      </c>
      <c r="O491">
        <f>'[1]Master Data'!AF493/100</f>
        <v>0</v>
      </c>
      <c r="P491">
        <f>'[1]Master Data'!AG493/100</f>
        <v>0</v>
      </c>
      <c r="Q491">
        <f>'[1]Master Data'!AH493/100</f>
        <v>0</v>
      </c>
      <c r="R491">
        <f>'[1]Master Data'!AI493/1000000</f>
        <v>0</v>
      </c>
      <c r="S491">
        <f>'[1]Master Data'!AK493/1000000</f>
        <v>0</v>
      </c>
      <c r="T491">
        <f>'[1]Master Data'!AL493/100</f>
        <v>0</v>
      </c>
      <c r="U491">
        <f>'[1]Master Data'!AM493/1000000</f>
        <v>0</v>
      </c>
    </row>
    <row r="492" spans="1:21" x14ac:dyDescent="0.55000000000000004">
      <c r="A492" s="41" t="s">
        <v>1584</v>
      </c>
      <c r="B492" s="41">
        <v>0</v>
      </c>
      <c r="C492">
        <f>'[1]Master Data'!S494/100</f>
        <v>0</v>
      </c>
      <c r="D492">
        <f>'[1]Master Data'!T494/1000000</f>
        <v>0</v>
      </c>
      <c r="E492">
        <f>'[1]Master Data'!U494/1000000</f>
        <v>0</v>
      </c>
      <c r="F492">
        <f>'[1]Master Data'!V494/100</f>
        <v>0</v>
      </c>
      <c r="G492">
        <f>'[1]Master Data'!W494/100</f>
        <v>0</v>
      </c>
      <c r="H492">
        <f>'[1]Master Data'!X494/100</f>
        <v>0</v>
      </c>
      <c r="I492">
        <f>'[1]Master Data'!Y494/100</f>
        <v>0</v>
      </c>
      <c r="J492">
        <f>'[1]Master Data'!Z494/100</f>
        <v>0</v>
      </c>
      <c r="K492">
        <f>'[1]Master Data'!AB494/100</f>
        <v>0</v>
      </c>
      <c r="L492">
        <f>'[1]Master Data'!AC494/1000000</f>
        <v>0</v>
      </c>
      <c r="M492">
        <f>'[1]Master Data'!AD494/1000000</f>
        <v>0</v>
      </c>
      <c r="N492">
        <f>'[1]Master Data'!AE494/1000000</f>
        <v>0</v>
      </c>
      <c r="O492">
        <f>'[1]Master Data'!AF494/100</f>
        <v>0</v>
      </c>
      <c r="P492">
        <f>'[1]Master Data'!AG494/100</f>
        <v>0</v>
      </c>
      <c r="Q492">
        <f>'[1]Master Data'!AH494/100</f>
        <v>0</v>
      </c>
      <c r="R492">
        <f>'[1]Master Data'!AI494/1000000</f>
        <v>0</v>
      </c>
      <c r="S492">
        <f>'[1]Master Data'!AK494/1000000</f>
        <v>0</v>
      </c>
      <c r="T492">
        <f>'[1]Master Data'!AL494/100</f>
        <v>0</v>
      </c>
      <c r="U492">
        <f>'[1]Master Data'!AM494/1000000</f>
        <v>0</v>
      </c>
    </row>
    <row r="493" spans="1:21" x14ac:dyDescent="0.55000000000000004">
      <c r="A493" s="41" t="s">
        <v>1585</v>
      </c>
      <c r="B493" s="41">
        <v>0</v>
      </c>
      <c r="C493">
        <f>'[1]Master Data'!S495/100</f>
        <v>0</v>
      </c>
      <c r="D493">
        <f>'[1]Master Data'!T495/1000000</f>
        <v>0</v>
      </c>
      <c r="E493">
        <f>'[1]Master Data'!U495/1000000</f>
        <v>0</v>
      </c>
      <c r="F493">
        <f>'[1]Master Data'!V495/100</f>
        <v>0</v>
      </c>
      <c r="G493">
        <f>'[1]Master Data'!W495/100</f>
        <v>0</v>
      </c>
      <c r="H493">
        <f>'[1]Master Data'!X495/100</f>
        <v>0</v>
      </c>
      <c r="I493">
        <f>'[1]Master Data'!Y495/100</f>
        <v>0</v>
      </c>
      <c r="J493">
        <f>'[1]Master Data'!Z495/100</f>
        <v>0</v>
      </c>
      <c r="K493">
        <f>'[1]Master Data'!AB495/100</f>
        <v>0</v>
      </c>
      <c r="L493">
        <f>'[1]Master Data'!AC495/1000000</f>
        <v>0</v>
      </c>
      <c r="M493">
        <f>'[1]Master Data'!AD495/1000000</f>
        <v>0</v>
      </c>
      <c r="N493">
        <f>'[1]Master Data'!AE495/1000000</f>
        <v>0</v>
      </c>
      <c r="O493">
        <f>'[1]Master Data'!AF495/100</f>
        <v>0</v>
      </c>
      <c r="P493">
        <f>'[1]Master Data'!AG495/100</f>
        <v>0</v>
      </c>
      <c r="Q493">
        <f>'[1]Master Data'!AH495/100</f>
        <v>0</v>
      </c>
      <c r="R493">
        <f>'[1]Master Data'!AI495/1000000</f>
        <v>0</v>
      </c>
      <c r="S493">
        <f>'[1]Master Data'!AK495/1000000</f>
        <v>0</v>
      </c>
      <c r="T493">
        <f>'[1]Master Data'!AL495/100</f>
        <v>0</v>
      </c>
      <c r="U493">
        <f>'[1]Master Data'!AM495/1000000</f>
        <v>0</v>
      </c>
    </row>
    <row r="494" spans="1:21" x14ac:dyDescent="0.55000000000000004">
      <c r="A494" s="41" t="s">
        <v>1586</v>
      </c>
      <c r="B494" s="41">
        <v>0</v>
      </c>
      <c r="C494">
        <f>'[1]Master Data'!S496/100</f>
        <v>0</v>
      </c>
      <c r="D494">
        <f>'[1]Master Data'!T496/1000000</f>
        <v>0</v>
      </c>
      <c r="E494">
        <f>'[1]Master Data'!U496/1000000</f>
        <v>0</v>
      </c>
      <c r="F494">
        <f>'[1]Master Data'!V496/100</f>
        <v>0</v>
      </c>
      <c r="G494">
        <f>'[1]Master Data'!W496/100</f>
        <v>0</v>
      </c>
      <c r="H494">
        <f>'[1]Master Data'!X496/100</f>
        <v>0</v>
      </c>
      <c r="I494">
        <f>'[1]Master Data'!Y496/100</f>
        <v>0</v>
      </c>
      <c r="J494">
        <f>'[1]Master Data'!Z496/100</f>
        <v>0</v>
      </c>
      <c r="K494">
        <f>'[1]Master Data'!AB496/100</f>
        <v>0</v>
      </c>
      <c r="L494">
        <f>'[1]Master Data'!AC496/1000000</f>
        <v>0</v>
      </c>
      <c r="M494">
        <f>'[1]Master Data'!AD496/1000000</f>
        <v>0</v>
      </c>
      <c r="N494">
        <f>'[1]Master Data'!AE496/1000000</f>
        <v>0</v>
      </c>
      <c r="O494">
        <f>'[1]Master Data'!AF496/100</f>
        <v>0</v>
      </c>
      <c r="P494">
        <f>'[1]Master Data'!AG496/100</f>
        <v>0</v>
      </c>
      <c r="Q494">
        <f>'[1]Master Data'!AH496/100</f>
        <v>0</v>
      </c>
      <c r="R494">
        <f>'[1]Master Data'!AI496/1000000</f>
        <v>0</v>
      </c>
      <c r="S494">
        <f>'[1]Master Data'!AK496/1000000</f>
        <v>0</v>
      </c>
      <c r="T494">
        <f>'[1]Master Data'!AL496/100</f>
        <v>0</v>
      </c>
      <c r="U494">
        <f>'[1]Master Data'!AM496/1000000</f>
        <v>0</v>
      </c>
    </row>
    <row r="495" spans="1:21" x14ac:dyDescent="0.55000000000000004">
      <c r="A495" s="41" t="s">
        <v>1587</v>
      </c>
      <c r="B495" s="41">
        <v>0</v>
      </c>
      <c r="C495">
        <f>'[1]Master Data'!S497/100</f>
        <v>0</v>
      </c>
      <c r="D495">
        <f>'[1]Master Data'!T497/1000000</f>
        <v>0</v>
      </c>
      <c r="E495">
        <f>'[1]Master Data'!U497/1000000</f>
        <v>0</v>
      </c>
      <c r="F495">
        <f>'[1]Master Data'!V497/100</f>
        <v>0</v>
      </c>
      <c r="G495">
        <f>'[1]Master Data'!W497/100</f>
        <v>0</v>
      </c>
      <c r="H495">
        <f>'[1]Master Data'!X497/100</f>
        <v>0</v>
      </c>
      <c r="I495">
        <f>'[1]Master Data'!Y497/100</f>
        <v>0</v>
      </c>
      <c r="J495">
        <f>'[1]Master Data'!Z497/100</f>
        <v>0</v>
      </c>
      <c r="K495">
        <f>'[1]Master Data'!AB497/100</f>
        <v>0</v>
      </c>
      <c r="L495">
        <f>'[1]Master Data'!AC497/1000000</f>
        <v>0</v>
      </c>
      <c r="M495">
        <f>'[1]Master Data'!AD497/1000000</f>
        <v>0</v>
      </c>
      <c r="N495">
        <f>'[1]Master Data'!AE497/1000000</f>
        <v>0</v>
      </c>
      <c r="O495">
        <f>'[1]Master Data'!AF497/100</f>
        <v>0</v>
      </c>
      <c r="P495">
        <f>'[1]Master Data'!AG497/100</f>
        <v>0</v>
      </c>
      <c r="Q495">
        <f>'[1]Master Data'!AH497/100</f>
        <v>0</v>
      </c>
      <c r="R495">
        <f>'[1]Master Data'!AI497/1000000</f>
        <v>0</v>
      </c>
      <c r="S495">
        <f>'[1]Master Data'!AK497/1000000</f>
        <v>0</v>
      </c>
      <c r="T495">
        <f>'[1]Master Data'!AL497/100</f>
        <v>0</v>
      </c>
      <c r="U495">
        <f>'[1]Master Data'!AM497/1000000</f>
        <v>0</v>
      </c>
    </row>
    <row r="496" spans="1:21" x14ac:dyDescent="0.55000000000000004">
      <c r="A496" s="41" t="s">
        <v>1588</v>
      </c>
      <c r="B496" s="41">
        <v>0</v>
      </c>
      <c r="C496">
        <f>'[1]Master Data'!S498/100</f>
        <v>0</v>
      </c>
      <c r="D496">
        <f>'[1]Master Data'!T498/1000000</f>
        <v>0</v>
      </c>
      <c r="E496">
        <f>'[1]Master Data'!U498/1000000</f>
        <v>0</v>
      </c>
      <c r="F496">
        <f>'[1]Master Data'!V498/100</f>
        <v>0</v>
      </c>
      <c r="G496">
        <f>'[1]Master Data'!W498/100</f>
        <v>0</v>
      </c>
      <c r="H496">
        <f>'[1]Master Data'!X498/100</f>
        <v>0</v>
      </c>
      <c r="I496">
        <f>'[1]Master Data'!Y498/100</f>
        <v>0</v>
      </c>
      <c r="J496">
        <f>'[1]Master Data'!Z498/100</f>
        <v>0</v>
      </c>
      <c r="K496">
        <f>'[1]Master Data'!AB498/100</f>
        <v>0</v>
      </c>
      <c r="L496">
        <f>'[1]Master Data'!AC498/1000000</f>
        <v>0</v>
      </c>
      <c r="M496">
        <f>'[1]Master Data'!AD498/1000000</f>
        <v>0</v>
      </c>
      <c r="N496">
        <f>'[1]Master Data'!AE498/1000000</f>
        <v>0</v>
      </c>
      <c r="O496">
        <f>'[1]Master Data'!AF498/100</f>
        <v>0</v>
      </c>
      <c r="P496">
        <f>'[1]Master Data'!AG498/100</f>
        <v>0</v>
      </c>
      <c r="Q496">
        <f>'[1]Master Data'!AH498/100</f>
        <v>0</v>
      </c>
      <c r="R496">
        <f>'[1]Master Data'!AI498/1000000</f>
        <v>0</v>
      </c>
      <c r="S496">
        <f>'[1]Master Data'!AK498/1000000</f>
        <v>0</v>
      </c>
      <c r="T496">
        <f>'[1]Master Data'!AL498/100</f>
        <v>0</v>
      </c>
      <c r="U496">
        <f>'[1]Master Data'!AM498/1000000</f>
        <v>0</v>
      </c>
    </row>
    <row r="497" spans="1:21" x14ac:dyDescent="0.55000000000000004">
      <c r="A497" s="41" t="s">
        <v>1589</v>
      </c>
      <c r="B497" s="41">
        <v>1.3999999999999999E-2</v>
      </c>
      <c r="C497">
        <f>'[1]Master Data'!S499/100</f>
        <v>0</v>
      </c>
      <c r="D497">
        <f>'[1]Master Data'!T499/1000000</f>
        <v>0</v>
      </c>
      <c r="E497">
        <f>'[1]Master Data'!U499/1000000</f>
        <v>0</v>
      </c>
      <c r="F497">
        <f>'[1]Master Data'!V499/100</f>
        <v>0</v>
      </c>
      <c r="G497">
        <f>'[1]Master Data'!W499/100</f>
        <v>0</v>
      </c>
      <c r="H497">
        <f>'[1]Master Data'!X499/100</f>
        <v>0</v>
      </c>
      <c r="I497">
        <f>'[1]Master Data'!Y499/100</f>
        <v>0</v>
      </c>
      <c r="J497">
        <f>'[1]Master Data'!Z499/100</f>
        <v>0</v>
      </c>
      <c r="K497">
        <f>'[1]Master Data'!AB499/100</f>
        <v>7.000000000000001E-4</v>
      </c>
      <c r="L497">
        <f>'[1]Master Data'!AC499/1000000</f>
        <v>0</v>
      </c>
      <c r="M497">
        <f>'[1]Master Data'!AD499/1000000</f>
        <v>0</v>
      </c>
      <c r="N497">
        <f>'[1]Master Data'!AE499/1000000</f>
        <v>0</v>
      </c>
      <c r="O497">
        <f>'[1]Master Data'!AF499/100</f>
        <v>0</v>
      </c>
      <c r="P497">
        <f>'[1]Master Data'!AG499/100</f>
        <v>0</v>
      </c>
      <c r="Q497">
        <f>'[1]Master Data'!AH499/100</f>
        <v>0</v>
      </c>
      <c r="R497">
        <f>'[1]Master Data'!AI499/1000000</f>
        <v>0</v>
      </c>
      <c r="S497">
        <f>'[1]Master Data'!AK499/1000000</f>
        <v>0</v>
      </c>
      <c r="T497">
        <f>'[1]Master Data'!AL499/100</f>
        <v>0</v>
      </c>
      <c r="U497">
        <f>'[1]Master Data'!AM499/1000000</f>
        <v>0</v>
      </c>
    </row>
    <row r="498" spans="1:21" x14ac:dyDescent="0.55000000000000004">
      <c r="A498" s="41" t="s">
        <v>1590</v>
      </c>
      <c r="B498" s="41">
        <v>0</v>
      </c>
      <c r="C498">
        <f>'[1]Master Data'!S500/100</f>
        <v>0</v>
      </c>
      <c r="D498">
        <f>'[1]Master Data'!T500/1000000</f>
        <v>0</v>
      </c>
      <c r="E498">
        <f>'[1]Master Data'!U500/1000000</f>
        <v>0</v>
      </c>
      <c r="F498">
        <f>'[1]Master Data'!V500/100</f>
        <v>0</v>
      </c>
      <c r="G498">
        <f>'[1]Master Data'!W500/100</f>
        <v>0</v>
      </c>
      <c r="H498">
        <f>'[1]Master Data'!X500/100</f>
        <v>0</v>
      </c>
      <c r="I498">
        <f>'[1]Master Data'!Y500/100</f>
        <v>0</v>
      </c>
      <c r="J498">
        <f>'[1]Master Data'!Z500/100</f>
        <v>0</v>
      </c>
      <c r="K498">
        <f>'[1]Master Data'!AB500/100</f>
        <v>0</v>
      </c>
      <c r="L498">
        <f>'[1]Master Data'!AC500/1000000</f>
        <v>0</v>
      </c>
      <c r="M498">
        <f>'[1]Master Data'!AD500/1000000</f>
        <v>0</v>
      </c>
      <c r="N498">
        <f>'[1]Master Data'!AE500/1000000</f>
        <v>0</v>
      </c>
      <c r="O498">
        <f>'[1]Master Data'!AF500/100</f>
        <v>0</v>
      </c>
      <c r="P498">
        <f>'[1]Master Data'!AG500/100</f>
        <v>0</v>
      </c>
      <c r="Q498">
        <f>'[1]Master Data'!AH500/100</f>
        <v>0</v>
      </c>
      <c r="R498">
        <f>'[1]Master Data'!AI500/1000000</f>
        <v>0</v>
      </c>
      <c r="S498">
        <f>'[1]Master Data'!AK500/1000000</f>
        <v>0</v>
      </c>
      <c r="T498">
        <f>'[1]Master Data'!AL500/100</f>
        <v>0</v>
      </c>
      <c r="U498">
        <f>'[1]Master Data'!AM500/1000000</f>
        <v>0</v>
      </c>
    </row>
    <row r="499" spans="1:21" x14ac:dyDescent="0.55000000000000004">
      <c r="A499" s="41" t="s">
        <v>1592</v>
      </c>
      <c r="B499" s="41">
        <v>2.1000000000000001E-2</v>
      </c>
      <c r="C499">
        <f>'[1]Master Data'!S501/100</f>
        <v>0</v>
      </c>
      <c r="D499">
        <f>'[1]Master Data'!T501/1000000</f>
        <v>0</v>
      </c>
      <c r="E499">
        <f>'[1]Master Data'!U501/1000000</f>
        <v>0</v>
      </c>
      <c r="F499">
        <f>'[1]Master Data'!V501/100</f>
        <v>0</v>
      </c>
      <c r="G499">
        <f>'[1]Master Data'!W501/100</f>
        <v>0</v>
      </c>
      <c r="H499">
        <f>'[1]Master Data'!X501/100</f>
        <v>0</v>
      </c>
      <c r="I499">
        <f>'[1]Master Data'!Y501/100</f>
        <v>0</v>
      </c>
      <c r="J499">
        <f>'[1]Master Data'!Z501/100</f>
        <v>0</v>
      </c>
      <c r="K499">
        <f>'[1]Master Data'!AB501/100</f>
        <v>0</v>
      </c>
      <c r="L499">
        <f>'[1]Master Data'!AC501/1000000</f>
        <v>0</v>
      </c>
      <c r="M499">
        <f>'[1]Master Data'!AD501/1000000</f>
        <v>0</v>
      </c>
      <c r="N499">
        <f>'[1]Master Data'!AE501/1000000</f>
        <v>0</v>
      </c>
      <c r="O499">
        <f>'[1]Master Data'!AF501/100</f>
        <v>0</v>
      </c>
      <c r="P499">
        <f>'[1]Master Data'!AG501/100</f>
        <v>0</v>
      </c>
      <c r="Q499">
        <f>'[1]Master Data'!AH501/100</f>
        <v>0</v>
      </c>
      <c r="R499">
        <f>'[1]Master Data'!AI501/1000000</f>
        <v>0</v>
      </c>
      <c r="S499">
        <f>'[1]Master Data'!AK501/1000000</f>
        <v>0</v>
      </c>
      <c r="T499">
        <f>'[1]Master Data'!AL501/100</f>
        <v>0</v>
      </c>
      <c r="U499">
        <f>'[1]Master Data'!AM501/1000000</f>
        <v>0</v>
      </c>
    </row>
    <row r="500" spans="1:21" x14ac:dyDescent="0.55000000000000004">
      <c r="A500" s="41" t="s">
        <v>1593</v>
      </c>
      <c r="B500" s="41">
        <v>1.1190132990132993E-2</v>
      </c>
      <c r="C500">
        <f>'[1]Master Data'!S502/100</f>
        <v>0</v>
      </c>
      <c r="D500">
        <f>'[1]Master Data'!T502/1000000</f>
        <v>0</v>
      </c>
      <c r="E500">
        <f>'[1]Master Data'!U502/1000000</f>
        <v>0</v>
      </c>
      <c r="F500">
        <f>'[1]Master Data'!V502/100</f>
        <v>0</v>
      </c>
      <c r="G500">
        <f>'[1]Master Data'!W502/100</f>
        <v>0</v>
      </c>
      <c r="H500">
        <f>'[1]Master Data'!X502/100</f>
        <v>0</v>
      </c>
      <c r="I500">
        <f>'[1]Master Data'!Y502/100</f>
        <v>0</v>
      </c>
      <c r="J500">
        <f>'[1]Master Data'!Z502/100</f>
        <v>0</v>
      </c>
      <c r="K500">
        <f>'[1]Master Data'!AB502/100</f>
        <v>1.0916130416130417E-3</v>
      </c>
      <c r="L500">
        <f>'[1]Master Data'!AC502/1000000</f>
        <v>0</v>
      </c>
      <c r="M500">
        <f>'[1]Master Data'!AD502/1000000</f>
        <v>0</v>
      </c>
      <c r="N500">
        <f>'[1]Master Data'!AE502/1000000</f>
        <v>0</v>
      </c>
      <c r="O500">
        <f>'[1]Master Data'!AF502/100</f>
        <v>0</v>
      </c>
      <c r="P500">
        <f>'[1]Master Data'!AG502/100</f>
        <v>0.44600000000000001</v>
      </c>
      <c r="Q500">
        <f>'[1]Master Data'!AH502/100</f>
        <v>5.5E-2</v>
      </c>
      <c r="R500">
        <f>'[1]Master Data'!AI502/1000000</f>
        <v>0</v>
      </c>
      <c r="S500">
        <f>'[1]Master Data'!AK502/1000000</f>
        <v>0</v>
      </c>
      <c r="T500">
        <f>'[1]Master Data'!AL502/100</f>
        <v>0</v>
      </c>
      <c r="U500">
        <f>'[1]Master Data'!AM502/1000000</f>
        <v>0</v>
      </c>
    </row>
    <row r="501" spans="1:21" x14ac:dyDescent="0.55000000000000004">
      <c r="A501" s="41" t="s">
        <v>1594</v>
      </c>
      <c r="B501" s="41">
        <v>0</v>
      </c>
      <c r="C501">
        <f>'[1]Master Data'!S503/100</f>
        <v>0</v>
      </c>
      <c r="D501">
        <f>'[1]Master Data'!T503/1000000</f>
        <v>0</v>
      </c>
      <c r="E501">
        <f>'[1]Master Data'!U503/1000000</f>
        <v>0</v>
      </c>
      <c r="F501">
        <f>'[1]Master Data'!V503/100</f>
        <v>0</v>
      </c>
      <c r="G501">
        <f>'[1]Master Data'!W503/100</f>
        <v>0</v>
      </c>
      <c r="H501">
        <f>'[1]Master Data'!X503/100</f>
        <v>0</v>
      </c>
      <c r="I501">
        <f>'[1]Master Data'!Y503/100</f>
        <v>0</v>
      </c>
      <c r="J501">
        <f>'[1]Master Data'!Z503/100</f>
        <v>0</v>
      </c>
      <c r="K501">
        <f>'[1]Master Data'!AB503/100</f>
        <v>0</v>
      </c>
      <c r="L501">
        <f>'[1]Master Data'!AC503/1000000</f>
        <v>0</v>
      </c>
      <c r="M501">
        <f>'[1]Master Data'!AD503/1000000</f>
        <v>0</v>
      </c>
      <c r="N501">
        <f>'[1]Master Data'!AE503/1000000</f>
        <v>0</v>
      </c>
      <c r="O501">
        <f>'[1]Master Data'!AF503/100</f>
        <v>0</v>
      </c>
      <c r="P501">
        <f>'[1]Master Data'!AG503/100</f>
        <v>0</v>
      </c>
      <c r="Q501">
        <f>'[1]Master Data'!AH503/100</f>
        <v>0</v>
      </c>
      <c r="R501">
        <f>'[1]Master Data'!AI503/1000000</f>
        <v>0</v>
      </c>
      <c r="S501">
        <f>'[1]Master Data'!AK503/1000000</f>
        <v>0</v>
      </c>
      <c r="T501">
        <f>'[1]Master Data'!AL503/100</f>
        <v>0</v>
      </c>
      <c r="U501">
        <f>'[1]Master Data'!AM503/1000000</f>
        <v>0</v>
      </c>
    </row>
    <row r="502" spans="1:21" x14ac:dyDescent="0.55000000000000004">
      <c r="A502" s="41" t="s">
        <v>1595</v>
      </c>
      <c r="B502" s="41">
        <v>0</v>
      </c>
      <c r="C502">
        <f>'[1]Master Data'!S504/100</f>
        <v>0</v>
      </c>
      <c r="D502">
        <f>'[1]Master Data'!T504/1000000</f>
        <v>0</v>
      </c>
      <c r="E502">
        <f>'[1]Master Data'!U504/1000000</f>
        <v>0</v>
      </c>
      <c r="F502">
        <f>'[1]Master Data'!V504/100</f>
        <v>0</v>
      </c>
      <c r="G502">
        <f>'[1]Master Data'!W504/100</f>
        <v>0</v>
      </c>
      <c r="H502">
        <f>'[1]Master Data'!X504/100</f>
        <v>0</v>
      </c>
      <c r="I502">
        <f>'[1]Master Data'!Y504/100</f>
        <v>0</v>
      </c>
      <c r="J502">
        <f>'[1]Master Data'!Z504/100</f>
        <v>0</v>
      </c>
      <c r="K502">
        <f>'[1]Master Data'!AB504/100</f>
        <v>0</v>
      </c>
      <c r="L502">
        <f>'[1]Master Data'!AC504/1000000</f>
        <v>0</v>
      </c>
      <c r="M502">
        <f>'[1]Master Data'!AD504/1000000</f>
        <v>0</v>
      </c>
      <c r="N502">
        <f>'[1]Master Data'!AE504/1000000</f>
        <v>0</v>
      </c>
      <c r="O502">
        <f>'[1]Master Data'!AF504/100</f>
        <v>0</v>
      </c>
      <c r="P502">
        <f>'[1]Master Data'!AG504/100</f>
        <v>0</v>
      </c>
      <c r="Q502">
        <f>'[1]Master Data'!AH504/100</f>
        <v>0</v>
      </c>
      <c r="R502">
        <f>'[1]Master Data'!AI504/1000000</f>
        <v>0</v>
      </c>
      <c r="S502">
        <f>'[1]Master Data'!AK504/1000000</f>
        <v>0</v>
      </c>
      <c r="T502">
        <f>'[1]Master Data'!AL504/100</f>
        <v>0</v>
      </c>
      <c r="U502">
        <f>'[1]Master Data'!AM504/1000000</f>
        <v>0</v>
      </c>
    </row>
    <row r="503" spans="1:21" x14ac:dyDescent="0.55000000000000004">
      <c r="A503" s="41" t="s">
        <v>1591</v>
      </c>
      <c r="B503" s="41">
        <v>9.2727272727272728E-3</v>
      </c>
      <c r="C503">
        <f>'[1]Master Data'!S505/100</f>
        <v>0</v>
      </c>
      <c r="D503">
        <f>'[1]Master Data'!T505/1000000</f>
        <v>0</v>
      </c>
      <c r="E503">
        <f>'[1]Master Data'!U505/1000000</f>
        <v>0</v>
      </c>
      <c r="F503">
        <f>'[1]Master Data'!V505/100</f>
        <v>0</v>
      </c>
      <c r="G503">
        <f>'[1]Master Data'!W505/100</f>
        <v>0</v>
      </c>
      <c r="H503">
        <f>'[1]Master Data'!X505/100</f>
        <v>0</v>
      </c>
      <c r="I503">
        <f>'[1]Master Data'!Y505/100</f>
        <v>0</v>
      </c>
      <c r="J503">
        <f>'[1]Master Data'!Z505/100</f>
        <v>0</v>
      </c>
      <c r="K503">
        <f>'[1]Master Data'!AB505/100</f>
        <v>0</v>
      </c>
      <c r="L503">
        <f>'[1]Master Data'!AC505/1000000</f>
        <v>0</v>
      </c>
      <c r="M503">
        <f>'[1]Master Data'!AD505/1000000</f>
        <v>0</v>
      </c>
      <c r="N503">
        <f>'[1]Master Data'!AE505/1000000</f>
        <v>0</v>
      </c>
      <c r="O503">
        <f>'[1]Master Data'!AF505/100</f>
        <v>0</v>
      </c>
      <c r="P503">
        <f>'[1]Master Data'!AG505/100</f>
        <v>0</v>
      </c>
      <c r="Q503">
        <f>'[1]Master Data'!AH505/100</f>
        <v>0</v>
      </c>
      <c r="R503">
        <f>'[1]Master Data'!AI505/1000000</f>
        <v>0</v>
      </c>
      <c r="S503">
        <f>'[1]Master Data'!AK505/1000000</f>
        <v>0</v>
      </c>
      <c r="T503">
        <f>'[1]Master Data'!AL505/100</f>
        <v>0</v>
      </c>
      <c r="U503">
        <f>'[1]Master Data'!AM505/1000000</f>
        <v>0</v>
      </c>
    </row>
    <row r="504" spans="1:21" x14ac:dyDescent="0.55000000000000004">
      <c r="A504" s="41" t="s">
        <v>1600</v>
      </c>
      <c r="B504" s="41">
        <v>0</v>
      </c>
      <c r="C504">
        <f>'[1]Master Data'!S506/100</f>
        <v>0</v>
      </c>
      <c r="D504">
        <f>'[1]Master Data'!T506/1000000</f>
        <v>0</v>
      </c>
      <c r="E504">
        <f>'[1]Master Data'!U506/1000000</f>
        <v>0</v>
      </c>
      <c r="F504">
        <f>'[1]Master Data'!V506/100</f>
        <v>0</v>
      </c>
      <c r="G504">
        <f>'[1]Master Data'!W506/100</f>
        <v>0</v>
      </c>
      <c r="H504">
        <f>'[1]Master Data'!X506/100</f>
        <v>0</v>
      </c>
      <c r="I504">
        <f>'[1]Master Data'!Y506/100</f>
        <v>0</v>
      </c>
      <c r="J504">
        <f>'[1]Master Data'!Z506/100</f>
        <v>0</v>
      </c>
      <c r="K504">
        <f>'[1]Master Data'!AB506/100</f>
        <v>0</v>
      </c>
      <c r="L504">
        <f>'[1]Master Data'!AC506/1000000</f>
        <v>0</v>
      </c>
      <c r="M504">
        <f>'[1]Master Data'!AD506/1000000</f>
        <v>0</v>
      </c>
      <c r="N504">
        <f>'[1]Master Data'!AE506/1000000</f>
        <v>0</v>
      </c>
      <c r="O504">
        <f>'[1]Master Data'!AF506/100</f>
        <v>0</v>
      </c>
      <c r="P504">
        <f>'[1]Master Data'!AG506/100</f>
        <v>0</v>
      </c>
      <c r="Q504">
        <f>'[1]Master Data'!AH506/100</f>
        <v>0</v>
      </c>
      <c r="R504">
        <f>'[1]Master Data'!AI506/1000000</f>
        <v>0</v>
      </c>
      <c r="S504">
        <f>'[1]Master Data'!AK506/1000000</f>
        <v>0</v>
      </c>
      <c r="T504">
        <f>'[1]Master Data'!AL506/100</f>
        <v>0</v>
      </c>
      <c r="U504">
        <f>'[1]Master Data'!AM506/1000000</f>
        <v>0</v>
      </c>
    </row>
    <row r="505" spans="1:21" x14ac:dyDescent="0.55000000000000004">
      <c r="A505" s="41" t="s">
        <v>1601</v>
      </c>
      <c r="B505" s="41">
        <v>0</v>
      </c>
      <c r="C505">
        <f>'[1]Master Data'!S507/100</f>
        <v>0</v>
      </c>
      <c r="D505">
        <f>'[1]Master Data'!T507/1000000</f>
        <v>0</v>
      </c>
      <c r="E505">
        <f>'[1]Master Data'!U507/1000000</f>
        <v>0</v>
      </c>
      <c r="F505">
        <f>'[1]Master Data'!V507/100</f>
        <v>0</v>
      </c>
      <c r="G505">
        <f>'[1]Master Data'!W507/100</f>
        <v>0</v>
      </c>
      <c r="H505">
        <f>'[1]Master Data'!X507/100</f>
        <v>0</v>
      </c>
      <c r="I505">
        <f>'[1]Master Data'!Y507/100</f>
        <v>0</v>
      </c>
      <c r="J505">
        <f>'[1]Master Data'!Z507/100</f>
        <v>0</v>
      </c>
      <c r="K505">
        <f>'[1]Master Data'!AB507/100</f>
        <v>0</v>
      </c>
      <c r="L505">
        <f>'[1]Master Data'!AC507/1000000</f>
        <v>0</v>
      </c>
      <c r="M505">
        <f>'[1]Master Data'!AD507/1000000</f>
        <v>0</v>
      </c>
      <c r="N505">
        <f>'[1]Master Data'!AE507/1000000</f>
        <v>0</v>
      </c>
      <c r="O505">
        <f>'[1]Master Data'!AF507/100</f>
        <v>0</v>
      </c>
      <c r="P505">
        <f>'[1]Master Data'!AG507/100</f>
        <v>0</v>
      </c>
      <c r="Q505">
        <f>'[1]Master Data'!AH507/100</f>
        <v>0</v>
      </c>
      <c r="R505">
        <f>'[1]Master Data'!AI507/1000000</f>
        <v>0</v>
      </c>
      <c r="S505">
        <f>'[1]Master Data'!AK507/1000000</f>
        <v>0</v>
      </c>
      <c r="T505">
        <f>'[1]Master Data'!AL507/100</f>
        <v>0</v>
      </c>
      <c r="U505">
        <f>'[1]Master Data'!AM507/1000000</f>
        <v>0</v>
      </c>
    </row>
    <row r="506" spans="1:21" x14ac:dyDescent="0.55000000000000004">
      <c r="A506" s="41" t="s">
        <v>1602</v>
      </c>
      <c r="B506" s="41">
        <v>0</v>
      </c>
      <c r="C506">
        <f>'[1]Master Data'!S508/100</f>
        <v>0</v>
      </c>
      <c r="D506">
        <f>'[1]Master Data'!T508/1000000</f>
        <v>0</v>
      </c>
      <c r="E506">
        <f>'[1]Master Data'!U508/1000000</f>
        <v>0</v>
      </c>
      <c r="F506">
        <f>'[1]Master Data'!V508/100</f>
        <v>0</v>
      </c>
      <c r="G506">
        <f>'[1]Master Data'!W508/100</f>
        <v>0</v>
      </c>
      <c r="H506">
        <f>'[1]Master Data'!X508/100</f>
        <v>0</v>
      </c>
      <c r="I506">
        <f>'[1]Master Data'!Y508/100</f>
        <v>0</v>
      </c>
      <c r="J506">
        <f>'[1]Master Data'!Z508/100</f>
        <v>0</v>
      </c>
      <c r="K506">
        <f>'[1]Master Data'!AB508/100</f>
        <v>0</v>
      </c>
      <c r="L506">
        <f>'[1]Master Data'!AC508/1000000</f>
        <v>0</v>
      </c>
      <c r="M506">
        <f>'[1]Master Data'!AD508/1000000</f>
        <v>0</v>
      </c>
      <c r="N506">
        <f>'[1]Master Data'!AE508/1000000</f>
        <v>0</v>
      </c>
      <c r="O506">
        <f>'[1]Master Data'!AF508/100</f>
        <v>0</v>
      </c>
      <c r="P506">
        <f>'[1]Master Data'!AG508/100</f>
        <v>0</v>
      </c>
      <c r="Q506">
        <f>'[1]Master Data'!AH508/100</f>
        <v>0</v>
      </c>
      <c r="R506">
        <f>'[1]Master Data'!AI508/1000000</f>
        <v>0</v>
      </c>
      <c r="S506">
        <f>'[1]Master Data'!AK508/1000000</f>
        <v>0</v>
      </c>
      <c r="T506">
        <f>'[1]Master Data'!AL508/100</f>
        <v>0</v>
      </c>
      <c r="U506">
        <f>'[1]Master Data'!AM508/1000000</f>
        <v>0</v>
      </c>
    </row>
    <row r="507" spans="1:21" x14ac:dyDescent="0.55000000000000004">
      <c r="A507" s="41" t="s">
        <v>1603</v>
      </c>
      <c r="B507" s="41">
        <v>1.4199999999999999E-2</v>
      </c>
      <c r="C507">
        <f>'[1]Master Data'!S509/100</f>
        <v>0</v>
      </c>
      <c r="D507">
        <f>'[1]Master Data'!T509/1000000</f>
        <v>0</v>
      </c>
      <c r="E507">
        <f>'[1]Master Data'!U509/1000000</f>
        <v>0</v>
      </c>
      <c r="F507">
        <f>'[1]Master Data'!V509/100</f>
        <v>0</v>
      </c>
      <c r="G507">
        <f>'[1]Master Data'!W509/100</f>
        <v>0</v>
      </c>
      <c r="H507">
        <f>'[1]Master Data'!X509/100</f>
        <v>0</v>
      </c>
      <c r="I507">
        <f>'[1]Master Data'!Y509/100</f>
        <v>0</v>
      </c>
      <c r="J507">
        <f>'[1]Master Data'!Z509/100</f>
        <v>0</v>
      </c>
      <c r="K507">
        <f>'[1]Master Data'!AB509/100</f>
        <v>0</v>
      </c>
      <c r="L507">
        <f>'[1]Master Data'!AC509/1000000</f>
        <v>0</v>
      </c>
      <c r="M507">
        <f>'[1]Master Data'!AD509/1000000</f>
        <v>0</v>
      </c>
      <c r="N507">
        <f>'[1]Master Data'!AE509/1000000</f>
        <v>0</v>
      </c>
      <c r="O507">
        <f>'[1]Master Data'!AF509/100</f>
        <v>0</v>
      </c>
      <c r="P507">
        <f>'[1]Master Data'!AG509/100</f>
        <v>0</v>
      </c>
      <c r="Q507">
        <f>'[1]Master Data'!AH509/100</f>
        <v>0</v>
      </c>
      <c r="R507">
        <f>'[1]Master Data'!AI509/1000000</f>
        <v>0</v>
      </c>
      <c r="S507">
        <f>'[1]Master Data'!AK509/1000000</f>
        <v>0</v>
      </c>
      <c r="T507">
        <f>'[1]Master Data'!AL509/100</f>
        <v>0</v>
      </c>
      <c r="U507">
        <f>'[1]Master Data'!AM509/1000000</f>
        <v>0</v>
      </c>
    </row>
    <row r="508" spans="1:21" x14ac:dyDescent="0.55000000000000004">
      <c r="A508" s="41" t="s">
        <v>1604</v>
      </c>
      <c r="B508" s="41">
        <v>0</v>
      </c>
      <c r="C508">
        <f>'[1]Master Data'!S510/100</f>
        <v>0</v>
      </c>
      <c r="D508">
        <f>'[1]Master Data'!T510/1000000</f>
        <v>0</v>
      </c>
      <c r="E508">
        <f>'[1]Master Data'!U510/1000000</f>
        <v>0</v>
      </c>
      <c r="F508">
        <f>'[1]Master Data'!V510/100</f>
        <v>0</v>
      </c>
      <c r="G508">
        <f>'[1]Master Data'!W510/100</f>
        <v>0</v>
      </c>
      <c r="H508">
        <f>'[1]Master Data'!X510/100</f>
        <v>0</v>
      </c>
      <c r="I508">
        <f>'[1]Master Data'!Y510/100</f>
        <v>0</v>
      </c>
      <c r="J508">
        <f>'[1]Master Data'!Z510/100</f>
        <v>0</v>
      </c>
      <c r="K508">
        <f>'[1]Master Data'!AB510/100</f>
        <v>0</v>
      </c>
      <c r="L508">
        <f>'[1]Master Data'!AC510/1000000</f>
        <v>0</v>
      </c>
      <c r="M508">
        <f>'[1]Master Data'!AD510/1000000</f>
        <v>0</v>
      </c>
      <c r="N508">
        <f>'[1]Master Data'!AE510/1000000</f>
        <v>0</v>
      </c>
      <c r="O508">
        <f>'[1]Master Data'!AF510/100</f>
        <v>0</v>
      </c>
      <c r="P508">
        <f>'[1]Master Data'!AG510/100</f>
        <v>0</v>
      </c>
      <c r="Q508">
        <f>'[1]Master Data'!AH510/100</f>
        <v>0</v>
      </c>
      <c r="R508">
        <f>'[1]Master Data'!AI510/1000000</f>
        <v>0</v>
      </c>
      <c r="S508">
        <f>'[1]Master Data'!AK510/1000000</f>
        <v>0</v>
      </c>
      <c r="T508">
        <f>'[1]Master Data'!AL510/100</f>
        <v>0</v>
      </c>
      <c r="U508">
        <f>'[1]Master Data'!AM510/1000000</f>
        <v>0</v>
      </c>
    </row>
    <row r="509" spans="1:21" x14ac:dyDescent="0.55000000000000004">
      <c r="A509" s="41" t="s">
        <v>1605</v>
      </c>
      <c r="B509" s="41">
        <v>0</v>
      </c>
      <c r="C509">
        <f>'[1]Master Data'!S511/100</f>
        <v>0</v>
      </c>
      <c r="D509">
        <f>'[1]Master Data'!T511/1000000</f>
        <v>0</v>
      </c>
      <c r="E509">
        <f>'[1]Master Data'!U511/1000000</f>
        <v>0</v>
      </c>
      <c r="F509">
        <f>'[1]Master Data'!V511/100</f>
        <v>0</v>
      </c>
      <c r="G509">
        <f>'[1]Master Data'!W511/100</f>
        <v>0</v>
      </c>
      <c r="H509">
        <f>'[1]Master Data'!X511/100</f>
        <v>0</v>
      </c>
      <c r="I509">
        <f>'[1]Master Data'!Y511/100</f>
        <v>0</v>
      </c>
      <c r="J509">
        <f>'[1]Master Data'!Z511/100</f>
        <v>0</v>
      </c>
      <c r="K509">
        <f>'[1]Master Data'!AB511/100</f>
        <v>0</v>
      </c>
      <c r="L509">
        <f>'[1]Master Data'!AC511/1000000</f>
        <v>0</v>
      </c>
      <c r="M509">
        <f>'[1]Master Data'!AD511/1000000</f>
        <v>0</v>
      </c>
      <c r="N509">
        <f>'[1]Master Data'!AE511/1000000</f>
        <v>0</v>
      </c>
      <c r="O509">
        <f>'[1]Master Data'!AF511/100</f>
        <v>0</v>
      </c>
      <c r="P509">
        <f>'[1]Master Data'!AG511/100</f>
        <v>0</v>
      </c>
      <c r="Q509">
        <f>'[1]Master Data'!AH511/100</f>
        <v>0</v>
      </c>
      <c r="R509">
        <f>'[1]Master Data'!AI511/1000000</f>
        <v>0</v>
      </c>
      <c r="S509">
        <f>'[1]Master Data'!AK511/1000000</f>
        <v>0</v>
      </c>
      <c r="T509">
        <f>'[1]Master Data'!AL511/100</f>
        <v>0</v>
      </c>
      <c r="U509">
        <f>'[1]Master Data'!AM511/1000000</f>
        <v>0</v>
      </c>
    </row>
    <row r="510" spans="1:21" x14ac:dyDescent="0.55000000000000004">
      <c r="A510" s="41" t="s">
        <v>1606</v>
      </c>
      <c r="B510" s="41">
        <v>0</v>
      </c>
      <c r="C510">
        <f>'[1]Master Data'!S512/100</f>
        <v>0</v>
      </c>
      <c r="D510">
        <f>'[1]Master Data'!T512/1000000</f>
        <v>0</v>
      </c>
      <c r="E510">
        <f>'[1]Master Data'!U512/1000000</f>
        <v>0</v>
      </c>
      <c r="F510">
        <f>'[1]Master Data'!V512/100</f>
        <v>0</v>
      </c>
      <c r="G510">
        <f>'[1]Master Data'!W512/100</f>
        <v>0</v>
      </c>
      <c r="H510">
        <f>'[1]Master Data'!X512/100</f>
        <v>0</v>
      </c>
      <c r="I510">
        <f>'[1]Master Data'!Y512/100</f>
        <v>0</v>
      </c>
      <c r="J510">
        <f>'[1]Master Data'!Z512/100</f>
        <v>0</v>
      </c>
      <c r="K510">
        <f>'[1]Master Data'!AB512/100</f>
        <v>0</v>
      </c>
      <c r="L510">
        <f>'[1]Master Data'!AC512/1000000</f>
        <v>0</v>
      </c>
      <c r="M510">
        <f>'[1]Master Data'!AD512/1000000</f>
        <v>0</v>
      </c>
      <c r="N510">
        <f>'[1]Master Data'!AE512/1000000</f>
        <v>0</v>
      </c>
      <c r="O510">
        <f>'[1]Master Data'!AF512/100</f>
        <v>0</v>
      </c>
      <c r="P510">
        <f>'[1]Master Data'!AG512/100</f>
        <v>0</v>
      </c>
      <c r="Q510">
        <f>'[1]Master Data'!AH512/100</f>
        <v>0</v>
      </c>
      <c r="R510">
        <f>'[1]Master Data'!AI512/1000000</f>
        <v>0</v>
      </c>
      <c r="S510">
        <f>'[1]Master Data'!AK512/1000000</f>
        <v>0</v>
      </c>
      <c r="T510">
        <f>'[1]Master Data'!AL512/100</f>
        <v>0</v>
      </c>
      <c r="U510">
        <f>'[1]Master Data'!AM512/1000000</f>
        <v>0</v>
      </c>
    </row>
    <row r="511" spans="1:21" x14ac:dyDescent="0.55000000000000004">
      <c r="A511" s="41" t="s">
        <v>1607</v>
      </c>
      <c r="B511" s="41">
        <v>0</v>
      </c>
      <c r="C511">
        <f>'[1]Master Data'!S513/100</f>
        <v>0</v>
      </c>
      <c r="D511">
        <f>'[1]Master Data'!T513/1000000</f>
        <v>0</v>
      </c>
      <c r="E511">
        <f>'[1]Master Data'!U513/1000000</f>
        <v>0</v>
      </c>
      <c r="F511">
        <f>'[1]Master Data'!V513/100</f>
        <v>0</v>
      </c>
      <c r="G511">
        <f>'[1]Master Data'!W513/100</f>
        <v>0</v>
      </c>
      <c r="H511">
        <f>'[1]Master Data'!X513/100</f>
        <v>0</v>
      </c>
      <c r="I511">
        <f>'[1]Master Data'!Y513/100</f>
        <v>0</v>
      </c>
      <c r="J511">
        <f>'[1]Master Data'!Z513/100</f>
        <v>0</v>
      </c>
      <c r="K511">
        <f>'[1]Master Data'!AB513/100</f>
        <v>0</v>
      </c>
      <c r="L511">
        <f>'[1]Master Data'!AC513/1000000</f>
        <v>0</v>
      </c>
      <c r="M511">
        <f>'[1]Master Data'!AD513/1000000</f>
        <v>0</v>
      </c>
      <c r="N511">
        <f>'[1]Master Data'!AE513/1000000</f>
        <v>0</v>
      </c>
      <c r="O511">
        <f>'[1]Master Data'!AF513/100</f>
        <v>0</v>
      </c>
      <c r="P511">
        <f>'[1]Master Data'!AG513/100</f>
        <v>0</v>
      </c>
      <c r="Q511">
        <f>'[1]Master Data'!AH513/100</f>
        <v>0</v>
      </c>
      <c r="R511">
        <f>'[1]Master Data'!AI513/1000000</f>
        <v>0</v>
      </c>
      <c r="S511">
        <f>'[1]Master Data'!AK513/1000000</f>
        <v>0</v>
      </c>
      <c r="T511">
        <f>'[1]Master Data'!AL513/100</f>
        <v>0</v>
      </c>
      <c r="U511">
        <f>'[1]Master Data'!AM513/1000000</f>
        <v>0</v>
      </c>
    </row>
    <row r="512" spans="1:21" x14ac:dyDescent="0.55000000000000004">
      <c r="A512" s="41" t="s">
        <v>1608</v>
      </c>
      <c r="B512" s="41">
        <v>9.4928440366972462E-3</v>
      </c>
      <c r="C512">
        <f>'[1]Master Data'!S514/100</f>
        <v>0</v>
      </c>
      <c r="D512">
        <f>'[1]Master Data'!T514/1000000</f>
        <v>0</v>
      </c>
      <c r="E512">
        <f>'[1]Master Data'!U514/1000000</f>
        <v>0</v>
      </c>
      <c r="F512">
        <f>'[1]Master Data'!V514/100</f>
        <v>0</v>
      </c>
      <c r="G512">
        <f>'[1]Master Data'!W514/100</f>
        <v>0</v>
      </c>
      <c r="H512">
        <f>'[1]Master Data'!X514/100</f>
        <v>0</v>
      </c>
      <c r="I512">
        <f>'[1]Master Data'!Y514/100</f>
        <v>0</v>
      </c>
      <c r="J512">
        <f>'[1]Master Data'!Z514/100</f>
        <v>0</v>
      </c>
      <c r="K512">
        <f>'[1]Master Data'!AB514/100</f>
        <v>8.0000000000000004E-4</v>
      </c>
      <c r="L512">
        <f>'[1]Master Data'!AC514/1000000</f>
        <v>0</v>
      </c>
      <c r="M512">
        <f>'[1]Master Data'!AD514/1000000</f>
        <v>0</v>
      </c>
      <c r="N512">
        <f>'[1]Master Data'!AE514/1000000</f>
        <v>0</v>
      </c>
      <c r="O512">
        <f>'[1]Master Data'!AF514/100</f>
        <v>0</v>
      </c>
      <c r="P512">
        <f>'[1]Master Data'!AG514/100</f>
        <v>0</v>
      </c>
      <c r="Q512">
        <f>'[1]Master Data'!AH514/100</f>
        <v>0</v>
      </c>
      <c r="R512">
        <f>'[1]Master Data'!AI514/1000000</f>
        <v>0</v>
      </c>
      <c r="S512">
        <f>'[1]Master Data'!AK514/1000000</f>
        <v>0</v>
      </c>
      <c r="T512">
        <f>'[1]Master Data'!AL514/100</f>
        <v>0</v>
      </c>
      <c r="U512">
        <f>'[1]Master Data'!AM514/1000000</f>
        <v>0</v>
      </c>
    </row>
    <row r="513" spans="1:21" x14ac:dyDescent="0.55000000000000004">
      <c r="A513" s="41" t="s">
        <v>1609</v>
      </c>
      <c r="B513" s="41">
        <v>0</v>
      </c>
      <c r="C513">
        <f>'[1]Master Data'!S515/100</f>
        <v>0</v>
      </c>
      <c r="D513">
        <f>'[1]Master Data'!T515/1000000</f>
        <v>0</v>
      </c>
      <c r="E513">
        <f>'[1]Master Data'!U515/1000000</f>
        <v>0</v>
      </c>
      <c r="F513">
        <f>'[1]Master Data'!V515/100</f>
        <v>0</v>
      </c>
      <c r="G513">
        <f>'[1]Master Data'!W515/100</f>
        <v>0</v>
      </c>
      <c r="H513">
        <f>'[1]Master Data'!X515/100</f>
        <v>0</v>
      </c>
      <c r="I513">
        <f>'[1]Master Data'!Y515/100</f>
        <v>0</v>
      </c>
      <c r="J513">
        <f>'[1]Master Data'!Z515/100</f>
        <v>0</v>
      </c>
      <c r="K513">
        <f>'[1]Master Data'!AB515/100</f>
        <v>0</v>
      </c>
      <c r="L513">
        <f>'[1]Master Data'!AC515/1000000</f>
        <v>0</v>
      </c>
      <c r="M513">
        <f>'[1]Master Data'!AD515/1000000</f>
        <v>0</v>
      </c>
      <c r="N513">
        <f>'[1]Master Data'!AE515/1000000</f>
        <v>0</v>
      </c>
      <c r="O513">
        <f>'[1]Master Data'!AF515/100</f>
        <v>0</v>
      </c>
      <c r="P513">
        <f>'[1]Master Data'!AG515/100</f>
        <v>0</v>
      </c>
      <c r="Q513">
        <f>'[1]Master Data'!AH515/100</f>
        <v>0</v>
      </c>
      <c r="R513">
        <f>'[1]Master Data'!AI515/1000000</f>
        <v>0</v>
      </c>
      <c r="S513">
        <f>'[1]Master Data'!AK515/1000000</f>
        <v>0</v>
      </c>
      <c r="T513">
        <f>'[1]Master Data'!AL515/100</f>
        <v>0</v>
      </c>
      <c r="U513">
        <f>'[1]Master Data'!AM515/1000000</f>
        <v>0</v>
      </c>
    </row>
    <row r="514" spans="1:21" x14ac:dyDescent="0.55000000000000004">
      <c r="A514" s="41" t="s">
        <v>1610</v>
      </c>
      <c r="B514" s="41">
        <v>1.0200731207955543E-2</v>
      </c>
      <c r="C514">
        <f>'[1]Master Data'!S516/100</f>
        <v>0</v>
      </c>
      <c r="D514">
        <f>'[1]Master Data'!T516/1000000</f>
        <v>0</v>
      </c>
      <c r="E514">
        <f>'[1]Master Data'!U516/1000000</f>
        <v>0</v>
      </c>
      <c r="F514">
        <f>'[1]Master Data'!V516/100</f>
        <v>0</v>
      </c>
      <c r="G514">
        <f>'[1]Master Data'!W516/100</f>
        <v>0</v>
      </c>
      <c r="H514">
        <f>'[1]Master Data'!X516/100</f>
        <v>0</v>
      </c>
      <c r="I514">
        <f>'[1]Master Data'!Y516/100</f>
        <v>0</v>
      </c>
      <c r="J514">
        <f>'[1]Master Data'!Z516/100</f>
        <v>0</v>
      </c>
      <c r="K514">
        <f>'[1]Master Data'!AB516/100</f>
        <v>1.2590231061713954E-3</v>
      </c>
      <c r="L514">
        <f>'[1]Master Data'!AC516/1000000</f>
        <v>0</v>
      </c>
      <c r="M514">
        <f>'[1]Master Data'!AD516/1000000</f>
        <v>0</v>
      </c>
      <c r="N514">
        <f>'[1]Master Data'!AE516/1000000</f>
        <v>0</v>
      </c>
      <c r="O514">
        <f>'[1]Master Data'!AF516/100</f>
        <v>0</v>
      </c>
      <c r="P514">
        <f>'[1]Master Data'!AG516/100</f>
        <v>0.4571389295115531</v>
      </c>
      <c r="Q514">
        <f>'[1]Master Data'!AH516/100</f>
        <v>0</v>
      </c>
      <c r="R514">
        <f>'[1]Master Data'!AI516/1000000</f>
        <v>0</v>
      </c>
      <c r="S514">
        <f>'[1]Master Data'!AK516/1000000</f>
        <v>0</v>
      </c>
      <c r="T514">
        <f>'[1]Master Data'!AL516/100</f>
        <v>0</v>
      </c>
      <c r="U514">
        <f>'[1]Master Data'!AM516/1000000</f>
        <v>0</v>
      </c>
    </row>
    <row r="515" spans="1:21" x14ac:dyDescent="0.55000000000000004">
      <c r="A515" s="41" t="s">
        <v>1611</v>
      </c>
      <c r="B515" s="41">
        <v>1.0670627503337783E-2</v>
      </c>
      <c r="C515">
        <f>'[1]Master Data'!S517/100</f>
        <v>0</v>
      </c>
      <c r="D515">
        <f>'[1]Master Data'!T517/1000000</f>
        <v>0</v>
      </c>
      <c r="E515">
        <f>'[1]Master Data'!U517/1000000</f>
        <v>0</v>
      </c>
      <c r="F515">
        <f>'[1]Master Data'!V517/100</f>
        <v>0</v>
      </c>
      <c r="G515">
        <f>'[1]Master Data'!W517/100</f>
        <v>0</v>
      </c>
      <c r="H515">
        <f>'[1]Master Data'!X517/100</f>
        <v>0</v>
      </c>
      <c r="I515">
        <f>'[1]Master Data'!Y517/100</f>
        <v>0</v>
      </c>
      <c r="J515">
        <f>'[1]Master Data'!Z517/100</f>
        <v>0</v>
      </c>
      <c r="K515">
        <f>'[1]Master Data'!AB517/100</f>
        <v>1.2592408926187298E-3</v>
      </c>
      <c r="L515">
        <f>'[1]Master Data'!AC517/1000000</f>
        <v>0</v>
      </c>
      <c r="M515">
        <f>'[1]Master Data'!AD517/1000000</f>
        <v>0</v>
      </c>
      <c r="N515">
        <f>'[1]Master Data'!AE517/1000000</f>
        <v>0</v>
      </c>
      <c r="O515">
        <f>'[1]Master Data'!AF517/100</f>
        <v>0</v>
      </c>
      <c r="P515">
        <f>'[1]Master Data'!AG517/100</f>
        <v>0.43906055693305357</v>
      </c>
      <c r="Q515">
        <f>'[1]Master Data'!AH517/100</f>
        <v>0</v>
      </c>
      <c r="R515">
        <f>'[1]Master Data'!AI517/1000000</f>
        <v>0</v>
      </c>
      <c r="S515">
        <f>'[1]Master Data'!AK517/1000000</f>
        <v>0</v>
      </c>
      <c r="T515">
        <f>'[1]Master Data'!AL517/100</f>
        <v>0</v>
      </c>
      <c r="U515">
        <f>'[1]Master Data'!AM517/1000000</f>
        <v>0</v>
      </c>
    </row>
    <row r="516" spans="1:21" x14ac:dyDescent="0.55000000000000004">
      <c r="A516" s="41" t="s">
        <v>1612</v>
      </c>
      <c r="B516" s="41">
        <v>9.7572881355932201E-3</v>
      </c>
      <c r="C516">
        <f>'[1]Master Data'!S518/100</f>
        <v>0</v>
      </c>
      <c r="D516">
        <f>'[1]Master Data'!T518/1000000</f>
        <v>0</v>
      </c>
      <c r="E516">
        <f>'[1]Master Data'!U518/1000000</f>
        <v>0</v>
      </c>
      <c r="F516">
        <f>'[1]Master Data'!V518/100</f>
        <v>0</v>
      </c>
      <c r="G516">
        <f>'[1]Master Data'!W518/100</f>
        <v>0</v>
      </c>
      <c r="H516">
        <f>'[1]Master Data'!X518/100</f>
        <v>0</v>
      </c>
      <c r="I516">
        <f>'[1]Master Data'!Y518/100</f>
        <v>0</v>
      </c>
      <c r="J516">
        <f>'[1]Master Data'!Z518/100</f>
        <v>0</v>
      </c>
      <c r="K516">
        <f>'[1]Master Data'!AB518/100</f>
        <v>1.4206026365348398E-3</v>
      </c>
      <c r="L516">
        <f>'[1]Master Data'!AC518/1000000</f>
        <v>0</v>
      </c>
      <c r="M516">
        <f>'[1]Master Data'!AD518/1000000</f>
        <v>0</v>
      </c>
      <c r="N516">
        <f>'[1]Master Data'!AE518/1000000</f>
        <v>0</v>
      </c>
      <c r="O516">
        <f>'[1]Master Data'!AF518/100</f>
        <v>0</v>
      </c>
      <c r="P516">
        <f>'[1]Master Data'!AG518/100</f>
        <v>0.45871804143126177</v>
      </c>
      <c r="Q516">
        <f>'[1]Master Data'!AH518/100</f>
        <v>0</v>
      </c>
      <c r="R516">
        <f>'[1]Master Data'!AI518/1000000</f>
        <v>0</v>
      </c>
      <c r="S516">
        <f>'[1]Master Data'!AK518/1000000</f>
        <v>0</v>
      </c>
      <c r="T516">
        <f>'[1]Master Data'!AL518/100</f>
        <v>0</v>
      </c>
      <c r="U516">
        <f>'[1]Master Data'!AM518/1000000</f>
        <v>0</v>
      </c>
    </row>
    <row r="517" spans="1:21" x14ac:dyDescent="0.55000000000000004">
      <c r="A517" s="41" t="s">
        <v>1613</v>
      </c>
      <c r="B517" s="41">
        <v>0</v>
      </c>
      <c r="C517">
        <f>'[1]Master Data'!S519/100</f>
        <v>0</v>
      </c>
      <c r="D517">
        <f>'[1]Master Data'!T519/1000000</f>
        <v>0</v>
      </c>
      <c r="E517">
        <f>'[1]Master Data'!U519/1000000</f>
        <v>0</v>
      </c>
      <c r="F517">
        <f>'[1]Master Data'!V519/100</f>
        <v>0</v>
      </c>
      <c r="G517">
        <f>'[1]Master Data'!W519/100</f>
        <v>0</v>
      </c>
      <c r="H517">
        <f>'[1]Master Data'!X519/100</f>
        <v>0</v>
      </c>
      <c r="I517">
        <f>'[1]Master Data'!Y519/100</f>
        <v>0</v>
      </c>
      <c r="J517">
        <f>'[1]Master Data'!Z519/100</f>
        <v>0</v>
      </c>
      <c r="K517">
        <f>'[1]Master Data'!AB519/100</f>
        <v>0</v>
      </c>
      <c r="L517">
        <f>'[1]Master Data'!AC519/1000000</f>
        <v>0</v>
      </c>
      <c r="M517">
        <f>'[1]Master Data'!AD519/1000000</f>
        <v>0</v>
      </c>
      <c r="N517">
        <f>'[1]Master Data'!AE519/1000000</f>
        <v>0</v>
      </c>
      <c r="O517">
        <f>'[1]Master Data'!AF519/100</f>
        <v>0</v>
      </c>
      <c r="P517">
        <f>'[1]Master Data'!AG519/100</f>
        <v>0</v>
      </c>
      <c r="Q517">
        <f>'[1]Master Data'!AH519/100</f>
        <v>0</v>
      </c>
      <c r="R517">
        <f>'[1]Master Data'!AI519/1000000</f>
        <v>0</v>
      </c>
      <c r="S517">
        <f>'[1]Master Data'!AK519/1000000</f>
        <v>0</v>
      </c>
      <c r="T517">
        <f>'[1]Master Data'!AL519/100</f>
        <v>0</v>
      </c>
      <c r="U517">
        <f>'[1]Master Data'!AM519/1000000</f>
        <v>0</v>
      </c>
    </row>
    <row r="518" spans="1:21" x14ac:dyDescent="0.55000000000000004">
      <c r="A518" s="41" t="s">
        <v>1614</v>
      </c>
      <c r="B518" s="41">
        <v>0</v>
      </c>
      <c r="C518">
        <f>'[1]Master Data'!S520/100</f>
        <v>0</v>
      </c>
      <c r="D518">
        <f>'[1]Master Data'!T520/1000000</f>
        <v>0</v>
      </c>
      <c r="E518">
        <f>'[1]Master Data'!U520/1000000</f>
        <v>0</v>
      </c>
      <c r="F518">
        <f>'[1]Master Data'!V520/100</f>
        <v>0</v>
      </c>
      <c r="G518">
        <f>'[1]Master Data'!W520/100</f>
        <v>0</v>
      </c>
      <c r="H518">
        <f>'[1]Master Data'!X520/100</f>
        <v>0</v>
      </c>
      <c r="I518">
        <f>'[1]Master Data'!Y520/100</f>
        <v>0</v>
      </c>
      <c r="J518">
        <f>'[1]Master Data'!Z520/100</f>
        <v>0</v>
      </c>
      <c r="K518">
        <f>'[1]Master Data'!AB520/100</f>
        <v>0</v>
      </c>
      <c r="L518">
        <f>'[1]Master Data'!AC520/1000000</f>
        <v>0</v>
      </c>
      <c r="M518">
        <f>'[1]Master Data'!AD520/1000000</f>
        <v>0</v>
      </c>
      <c r="N518">
        <f>'[1]Master Data'!AE520/1000000</f>
        <v>0</v>
      </c>
      <c r="O518">
        <f>'[1]Master Data'!AF520/100</f>
        <v>0</v>
      </c>
      <c r="P518">
        <f>'[1]Master Data'!AG520/100</f>
        <v>0</v>
      </c>
      <c r="Q518">
        <f>'[1]Master Data'!AH520/100</f>
        <v>0</v>
      </c>
      <c r="R518">
        <f>'[1]Master Data'!AI520/1000000</f>
        <v>0</v>
      </c>
      <c r="S518">
        <f>'[1]Master Data'!AK520/1000000</f>
        <v>0</v>
      </c>
      <c r="T518">
        <f>'[1]Master Data'!AL520/100</f>
        <v>0</v>
      </c>
      <c r="U518">
        <f>'[1]Master Data'!AM520/1000000</f>
        <v>0</v>
      </c>
    </row>
    <row r="519" spans="1:21" x14ac:dyDescent="0.55000000000000004">
      <c r="A519" s="41" t="s">
        <v>1615</v>
      </c>
      <c r="B519" s="41">
        <v>0</v>
      </c>
      <c r="C519">
        <f>'[1]Master Data'!S521/100</f>
        <v>0</v>
      </c>
      <c r="D519">
        <f>'[1]Master Data'!T521/1000000</f>
        <v>0</v>
      </c>
      <c r="E519">
        <f>'[1]Master Data'!U521/1000000</f>
        <v>0</v>
      </c>
      <c r="F519">
        <f>'[1]Master Data'!V521/100</f>
        <v>0</v>
      </c>
      <c r="G519">
        <f>'[1]Master Data'!W521/100</f>
        <v>0</v>
      </c>
      <c r="H519">
        <f>'[1]Master Data'!X521/100</f>
        <v>0</v>
      </c>
      <c r="I519">
        <f>'[1]Master Data'!Y521/100</f>
        <v>0</v>
      </c>
      <c r="J519">
        <f>'[1]Master Data'!Z521/100</f>
        <v>0</v>
      </c>
      <c r="K519">
        <f>'[1]Master Data'!AB521/100</f>
        <v>0</v>
      </c>
      <c r="L519">
        <f>'[1]Master Data'!AC521/1000000</f>
        <v>0</v>
      </c>
      <c r="M519">
        <f>'[1]Master Data'!AD521/1000000</f>
        <v>0</v>
      </c>
      <c r="N519">
        <f>'[1]Master Data'!AE521/1000000</f>
        <v>0</v>
      </c>
      <c r="O519">
        <f>'[1]Master Data'!AF521/100</f>
        <v>0</v>
      </c>
      <c r="P519">
        <f>'[1]Master Data'!AG521/100</f>
        <v>0</v>
      </c>
      <c r="Q519">
        <f>'[1]Master Data'!AH521/100</f>
        <v>0</v>
      </c>
      <c r="R519">
        <f>'[1]Master Data'!AI521/1000000</f>
        <v>0</v>
      </c>
      <c r="S519">
        <f>'[1]Master Data'!AK521/1000000</f>
        <v>0</v>
      </c>
      <c r="T519">
        <f>'[1]Master Data'!AL521/100</f>
        <v>0</v>
      </c>
      <c r="U519">
        <f>'[1]Master Data'!AM521/1000000</f>
        <v>0</v>
      </c>
    </row>
    <row r="520" spans="1:21" x14ac:dyDescent="0.55000000000000004">
      <c r="A520" s="41" t="s">
        <v>1616</v>
      </c>
      <c r="B520" s="41">
        <v>0</v>
      </c>
      <c r="C520">
        <f>'[1]Master Data'!S522/100</f>
        <v>0</v>
      </c>
      <c r="D520">
        <f>'[1]Master Data'!T522/1000000</f>
        <v>0</v>
      </c>
      <c r="E520">
        <f>'[1]Master Data'!U522/1000000</f>
        <v>0</v>
      </c>
      <c r="F520">
        <f>'[1]Master Data'!V522/100</f>
        <v>0</v>
      </c>
      <c r="G520">
        <f>'[1]Master Data'!W522/100</f>
        <v>0</v>
      </c>
      <c r="H520">
        <f>'[1]Master Data'!X522/100</f>
        <v>0</v>
      </c>
      <c r="I520">
        <f>'[1]Master Data'!Y522/100</f>
        <v>0</v>
      </c>
      <c r="J520">
        <f>'[1]Master Data'!Z522/100</f>
        <v>0</v>
      </c>
      <c r="K520">
        <f>'[1]Master Data'!AB522/100</f>
        <v>0</v>
      </c>
      <c r="L520">
        <f>'[1]Master Data'!AC522/1000000</f>
        <v>0</v>
      </c>
      <c r="M520">
        <f>'[1]Master Data'!AD522/1000000</f>
        <v>0</v>
      </c>
      <c r="N520">
        <f>'[1]Master Data'!AE522/1000000</f>
        <v>0</v>
      </c>
      <c r="O520">
        <f>'[1]Master Data'!AF522/100</f>
        <v>0</v>
      </c>
      <c r="P520">
        <f>'[1]Master Data'!AG522/100</f>
        <v>0</v>
      </c>
      <c r="Q520">
        <f>'[1]Master Data'!AH522/100</f>
        <v>0</v>
      </c>
      <c r="R520">
        <f>'[1]Master Data'!AI522/1000000</f>
        <v>0</v>
      </c>
      <c r="S520">
        <f>'[1]Master Data'!AK522/1000000</f>
        <v>0</v>
      </c>
      <c r="T520">
        <f>'[1]Master Data'!AL522/100</f>
        <v>0</v>
      </c>
      <c r="U520">
        <f>'[1]Master Data'!AM522/1000000</f>
        <v>0</v>
      </c>
    </row>
    <row r="521" spans="1:21" x14ac:dyDescent="0.55000000000000004">
      <c r="A521" s="41" t="s">
        <v>1617</v>
      </c>
      <c r="B521" s="41">
        <v>0</v>
      </c>
      <c r="C521">
        <f>'[1]Master Data'!S523/100</f>
        <v>0</v>
      </c>
      <c r="D521">
        <f>'[1]Master Data'!T523/1000000</f>
        <v>0</v>
      </c>
      <c r="E521">
        <f>'[1]Master Data'!U523/1000000</f>
        <v>0</v>
      </c>
      <c r="F521">
        <f>'[1]Master Data'!V523/100</f>
        <v>0</v>
      </c>
      <c r="G521">
        <f>'[1]Master Data'!W523/100</f>
        <v>0</v>
      </c>
      <c r="H521">
        <f>'[1]Master Data'!X523/100</f>
        <v>0</v>
      </c>
      <c r="I521">
        <f>'[1]Master Data'!Y523/100</f>
        <v>0</v>
      </c>
      <c r="J521">
        <f>'[1]Master Data'!Z523/100</f>
        <v>0</v>
      </c>
      <c r="K521">
        <f>'[1]Master Data'!AB523/100</f>
        <v>0</v>
      </c>
      <c r="L521">
        <f>'[1]Master Data'!AC523/1000000</f>
        <v>0</v>
      </c>
      <c r="M521">
        <f>'[1]Master Data'!AD523/1000000</f>
        <v>0</v>
      </c>
      <c r="N521">
        <f>'[1]Master Data'!AE523/1000000</f>
        <v>0</v>
      </c>
      <c r="O521">
        <f>'[1]Master Data'!AF523/100</f>
        <v>0</v>
      </c>
      <c r="P521">
        <f>'[1]Master Data'!AG523/100</f>
        <v>0</v>
      </c>
      <c r="Q521">
        <f>'[1]Master Data'!AH523/100</f>
        <v>0</v>
      </c>
      <c r="R521">
        <f>'[1]Master Data'!AI523/1000000</f>
        <v>0</v>
      </c>
      <c r="S521">
        <f>'[1]Master Data'!AK523/1000000</f>
        <v>0</v>
      </c>
      <c r="T521">
        <f>'[1]Master Data'!AL523/100</f>
        <v>0</v>
      </c>
      <c r="U521">
        <f>'[1]Master Data'!AM523/1000000</f>
        <v>0</v>
      </c>
    </row>
    <row r="522" spans="1:21" x14ac:dyDescent="0.55000000000000004">
      <c r="A522" s="41" t="s">
        <v>2056</v>
      </c>
      <c r="B522" s="41">
        <v>0</v>
      </c>
      <c r="C522">
        <f>'[1]Master Data'!S524/100</f>
        <v>0</v>
      </c>
      <c r="D522">
        <f>'[1]Master Data'!T524/1000000</f>
        <v>0</v>
      </c>
      <c r="E522">
        <f>'[1]Master Data'!U524/1000000</f>
        <v>0</v>
      </c>
      <c r="F522">
        <f>'[1]Master Data'!V524/100</f>
        <v>0</v>
      </c>
      <c r="G522">
        <f>'[1]Master Data'!W524/100</f>
        <v>0</v>
      </c>
      <c r="H522">
        <f>'[1]Master Data'!X524/100</f>
        <v>0</v>
      </c>
      <c r="I522">
        <f>'[1]Master Data'!Y524/100</f>
        <v>0</v>
      </c>
      <c r="J522">
        <f>'[1]Master Data'!Z524/100</f>
        <v>0</v>
      </c>
      <c r="K522">
        <f>'[1]Master Data'!AB524/100</f>
        <v>0</v>
      </c>
      <c r="L522">
        <f>'[1]Master Data'!AC524/1000000</f>
        <v>0</v>
      </c>
      <c r="M522">
        <f>'[1]Master Data'!AD524/1000000</f>
        <v>0</v>
      </c>
      <c r="N522">
        <f>'[1]Master Data'!AE524/1000000</f>
        <v>0</v>
      </c>
      <c r="O522">
        <f>'[1]Master Data'!AF524/100</f>
        <v>0</v>
      </c>
      <c r="P522">
        <f>'[1]Master Data'!AG524/100</f>
        <v>0</v>
      </c>
      <c r="Q522">
        <f>'[1]Master Data'!AH524/100</f>
        <v>0</v>
      </c>
      <c r="R522">
        <f>'[1]Master Data'!AI524/1000000</f>
        <v>0</v>
      </c>
      <c r="S522">
        <f>'[1]Master Data'!AK524/1000000</f>
        <v>0</v>
      </c>
      <c r="T522">
        <f>'[1]Master Data'!AL524/100</f>
        <v>0</v>
      </c>
      <c r="U522">
        <f>'[1]Master Data'!AM524/1000000</f>
        <v>0</v>
      </c>
    </row>
    <row r="523" spans="1:21" x14ac:dyDescent="0.55000000000000004">
      <c r="A523" s="41" t="s">
        <v>1268</v>
      </c>
      <c r="B523" s="41">
        <v>0</v>
      </c>
      <c r="C523">
        <f>'[1]Master Data'!S525/100</f>
        <v>0</v>
      </c>
      <c r="D523">
        <f>'[1]Master Data'!T525/1000000</f>
        <v>0</v>
      </c>
      <c r="E523">
        <f>'[1]Master Data'!U525/1000000</f>
        <v>0</v>
      </c>
      <c r="F523">
        <f>'[1]Master Data'!V525/100</f>
        <v>0</v>
      </c>
      <c r="G523">
        <f>'[1]Master Data'!W525/100</f>
        <v>0</v>
      </c>
      <c r="H523">
        <f>'[1]Master Data'!X525/100</f>
        <v>0</v>
      </c>
      <c r="I523">
        <f>'[1]Master Data'!Y525/100</f>
        <v>0</v>
      </c>
      <c r="J523">
        <f>'[1]Master Data'!Z525/100</f>
        <v>0</v>
      </c>
      <c r="K523">
        <f>'[1]Master Data'!AB525/100</f>
        <v>0</v>
      </c>
      <c r="L523">
        <f>'[1]Master Data'!AC525/1000000</f>
        <v>0</v>
      </c>
      <c r="M523">
        <f>'[1]Master Data'!AD525/1000000</f>
        <v>0</v>
      </c>
      <c r="N523">
        <f>'[1]Master Data'!AE525/1000000</f>
        <v>0</v>
      </c>
      <c r="O523">
        <f>'[1]Master Data'!AF525/100</f>
        <v>0</v>
      </c>
      <c r="P523">
        <f>'[1]Master Data'!AG525/100</f>
        <v>0</v>
      </c>
      <c r="Q523">
        <f>'[1]Master Data'!AH525/100</f>
        <v>0</v>
      </c>
      <c r="R523">
        <f>'[1]Master Data'!AI525/1000000</f>
        <v>0</v>
      </c>
      <c r="S523">
        <f>'[1]Master Data'!AK525/1000000</f>
        <v>0</v>
      </c>
      <c r="T523">
        <f>'[1]Master Data'!AL525/100</f>
        <v>0</v>
      </c>
      <c r="U523">
        <f>'[1]Master Data'!AM525/1000000</f>
        <v>0</v>
      </c>
    </row>
    <row r="524" spans="1:21" x14ac:dyDescent="0.55000000000000004">
      <c r="A524" s="41" t="s">
        <v>1596</v>
      </c>
      <c r="B524" s="41">
        <v>0</v>
      </c>
      <c r="C524">
        <f>'[1]Master Data'!S526/100</f>
        <v>0</v>
      </c>
      <c r="D524">
        <f>'[1]Master Data'!T526/1000000</f>
        <v>0</v>
      </c>
      <c r="E524">
        <f>'[1]Master Data'!U526/1000000</f>
        <v>0</v>
      </c>
      <c r="F524">
        <f>'[1]Master Data'!V526/100</f>
        <v>0</v>
      </c>
      <c r="G524">
        <f>'[1]Master Data'!W526/100</f>
        <v>0</v>
      </c>
      <c r="H524">
        <f>'[1]Master Data'!X526/100</f>
        <v>0</v>
      </c>
      <c r="I524">
        <f>'[1]Master Data'!Y526/100</f>
        <v>0</v>
      </c>
      <c r="J524">
        <f>'[1]Master Data'!Z526/100</f>
        <v>0</v>
      </c>
      <c r="K524">
        <f>'[1]Master Data'!AB526/100</f>
        <v>0</v>
      </c>
      <c r="L524">
        <f>'[1]Master Data'!AC526/1000000</f>
        <v>0</v>
      </c>
      <c r="M524">
        <f>'[1]Master Data'!AD526/1000000</f>
        <v>0</v>
      </c>
      <c r="N524">
        <f>'[1]Master Data'!AE526/1000000</f>
        <v>0</v>
      </c>
      <c r="O524">
        <f>'[1]Master Data'!AF526/100</f>
        <v>0</v>
      </c>
      <c r="P524">
        <f>'[1]Master Data'!AG526/100</f>
        <v>0</v>
      </c>
      <c r="Q524">
        <f>'[1]Master Data'!AH526/100</f>
        <v>0</v>
      </c>
      <c r="R524">
        <f>'[1]Master Data'!AI526/1000000</f>
        <v>0</v>
      </c>
      <c r="S524">
        <f>'[1]Master Data'!AK526/1000000</f>
        <v>0</v>
      </c>
      <c r="T524">
        <f>'[1]Master Data'!AL526/100</f>
        <v>0</v>
      </c>
      <c r="U524">
        <f>'[1]Master Data'!AM526/1000000</f>
        <v>0</v>
      </c>
    </row>
    <row r="525" spans="1:21" x14ac:dyDescent="0.55000000000000004">
      <c r="A525" s="41" t="s">
        <v>1597</v>
      </c>
      <c r="B525" s="41">
        <v>0</v>
      </c>
      <c r="C525">
        <f>'[1]Master Data'!S527/100</f>
        <v>0</v>
      </c>
      <c r="D525">
        <f>'[1]Master Data'!T527/1000000</f>
        <v>0</v>
      </c>
      <c r="E525">
        <f>'[1]Master Data'!U527/1000000</f>
        <v>0</v>
      </c>
      <c r="F525">
        <f>'[1]Master Data'!V527/100</f>
        <v>0</v>
      </c>
      <c r="G525">
        <f>'[1]Master Data'!W527/100</f>
        <v>0</v>
      </c>
      <c r="H525">
        <f>'[1]Master Data'!X527/100</f>
        <v>0</v>
      </c>
      <c r="I525">
        <f>'[1]Master Data'!Y527/100</f>
        <v>0</v>
      </c>
      <c r="J525">
        <f>'[1]Master Data'!Z527/100</f>
        <v>0</v>
      </c>
      <c r="K525">
        <f>'[1]Master Data'!AB527/100</f>
        <v>0</v>
      </c>
      <c r="L525">
        <f>'[1]Master Data'!AC527/1000000</f>
        <v>0</v>
      </c>
      <c r="M525">
        <f>'[1]Master Data'!AD527/1000000</f>
        <v>0</v>
      </c>
      <c r="N525">
        <f>'[1]Master Data'!AE527/1000000</f>
        <v>0</v>
      </c>
      <c r="O525">
        <f>'[1]Master Data'!AF527/100</f>
        <v>0</v>
      </c>
      <c r="P525">
        <f>'[1]Master Data'!AG527/100</f>
        <v>0</v>
      </c>
      <c r="Q525">
        <f>'[1]Master Data'!AH527/100</f>
        <v>0</v>
      </c>
      <c r="R525">
        <f>'[1]Master Data'!AI527/1000000</f>
        <v>0</v>
      </c>
      <c r="S525">
        <f>'[1]Master Data'!AK527/1000000</f>
        <v>0</v>
      </c>
      <c r="T525">
        <f>'[1]Master Data'!AL527/100</f>
        <v>0</v>
      </c>
      <c r="U525">
        <f>'[1]Master Data'!AM527/1000000</f>
        <v>0</v>
      </c>
    </row>
    <row r="526" spans="1:21" x14ac:dyDescent="0.55000000000000004">
      <c r="A526" s="41" t="s">
        <v>1598</v>
      </c>
      <c r="B526" s="41">
        <v>0</v>
      </c>
      <c r="C526">
        <f>'[1]Master Data'!S528/100</f>
        <v>0</v>
      </c>
      <c r="D526">
        <f>'[1]Master Data'!T528/1000000</f>
        <v>0</v>
      </c>
      <c r="E526">
        <f>'[1]Master Data'!U528/1000000</f>
        <v>0</v>
      </c>
      <c r="F526">
        <f>'[1]Master Data'!V528/100</f>
        <v>0</v>
      </c>
      <c r="G526">
        <f>'[1]Master Data'!W528/100</f>
        <v>0</v>
      </c>
      <c r="H526">
        <f>'[1]Master Data'!X528/100</f>
        <v>0</v>
      </c>
      <c r="I526">
        <f>'[1]Master Data'!Y528/100</f>
        <v>0</v>
      </c>
      <c r="J526">
        <f>'[1]Master Data'!Z528/100</f>
        <v>0</v>
      </c>
      <c r="K526">
        <f>'[1]Master Data'!AB528/100</f>
        <v>0</v>
      </c>
      <c r="L526">
        <f>'[1]Master Data'!AC528/1000000</f>
        <v>0</v>
      </c>
      <c r="M526">
        <f>'[1]Master Data'!AD528/1000000</f>
        <v>0</v>
      </c>
      <c r="N526">
        <f>'[1]Master Data'!AE528/1000000</f>
        <v>0</v>
      </c>
      <c r="O526">
        <f>'[1]Master Data'!AF528/100</f>
        <v>0</v>
      </c>
      <c r="P526">
        <f>'[1]Master Data'!AG528/100</f>
        <v>0</v>
      </c>
      <c r="Q526">
        <f>'[1]Master Data'!AH528/100</f>
        <v>0</v>
      </c>
      <c r="R526">
        <f>'[1]Master Data'!AI528/1000000</f>
        <v>0</v>
      </c>
      <c r="S526">
        <f>'[1]Master Data'!AK528/1000000</f>
        <v>0</v>
      </c>
      <c r="T526">
        <f>'[1]Master Data'!AL528/100</f>
        <v>0</v>
      </c>
      <c r="U526">
        <f>'[1]Master Data'!AM528/1000000</f>
        <v>0</v>
      </c>
    </row>
    <row r="527" spans="1:21" x14ac:dyDescent="0.55000000000000004">
      <c r="A527" s="41" t="s">
        <v>1599</v>
      </c>
      <c r="B527" s="41">
        <v>0</v>
      </c>
      <c r="C527">
        <f>'[1]Master Data'!S529/100</f>
        <v>0</v>
      </c>
      <c r="D527">
        <f>'[1]Master Data'!T529/1000000</f>
        <v>0</v>
      </c>
      <c r="E527">
        <f>'[1]Master Data'!U529/1000000</f>
        <v>0</v>
      </c>
      <c r="F527">
        <f>'[1]Master Data'!V529/100</f>
        <v>0</v>
      </c>
      <c r="G527">
        <f>'[1]Master Data'!W529/100</f>
        <v>0</v>
      </c>
      <c r="H527">
        <f>'[1]Master Data'!X529/100</f>
        <v>0</v>
      </c>
      <c r="I527">
        <f>'[1]Master Data'!Y529/100</f>
        <v>0</v>
      </c>
      <c r="J527">
        <f>'[1]Master Data'!Z529/100</f>
        <v>0</v>
      </c>
      <c r="K527">
        <f>'[1]Master Data'!AB529/100</f>
        <v>0</v>
      </c>
      <c r="L527">
        <f>'[1]Master Data'!AC529/1000000</f>
        <v>0</v>
      </c>
      <c r="M527">
        <f>'[1]Master Data'!AD529/1000000</f>
        <v>0</v>
      </c>
      <c r="N527">
        <f>'[1]Master Data'!AE529/1000000</f>
        <v>0</v>
      </c>
      <c r="O527">
        <f>'[1]Master Data'!AF529/100</f>
        <v>0</v>
      </c>
      <c r="P527">
        <f>'[1]Master Data'!AG529/100</f>
        <v>0</v>
      </c>
      <c r="Q527">
        <f>'[1]Master Data'!AH529/100</f>
        <v>0</v>
      </c>
      <c r="R527">
        <f>'[1]Master Data'!AI529/1000000</f>
        <v>0</v>
      </c>
      <c r="S527">
        <f>'[1]Master Data'!AK529/1000000</f>
        <v>0</v>
      </c>
      <c r="T527">
        <f>'[1]Master Data'!AL529/100</f>
        <v>0</v>
      </c>
      <c r="U527">
        <f>'[1]Master Data'!AM529/1000000</f>
        <v>0</v>
      </c>
    </row>
    <row r="528" spans="1:21" x14ac:dyDescent="0.55000000000000004">
      <c r="A528" s="12" t="s">
        <v>1618</v>
      </c>
      <c r="B528" s="12">
        <v>0</v>
      </c>
      <c r="C528">
        <f>'[1]Master Data'!S530/100</f>
        <v>0</v>
      </c>
      <c r="D528">
        <f>'[1]Master Data'!T530/1000000</f>
        <v>0</v>
      </c>
      <c r="E528">
        <f>'[1]Master Data'!U530/1000000</f>
        <v>0</v>
      </c>
      <c r="F528">
        <f>'[1]Master Data'!V530/100</f>
        <v>0</v>
      </c>
      <c r="G528">
        <f>'[1]Master Data'!W530/100</f>
        <v>0</v>
      </c>
      <c r="H528">
        <f>'[1]Master Data'!X530/100</f>
        <v>0</v>
      </c>
      <c r="I528">
        <f>'[1]Master Data'!Y530/100</f>
        <v>0</v>
      </c>
      <c r="J528">
        <f>'[1]Master Data'!Z530/100</f>
        <v>0</v>
      </c>
      <c r="K528">
        <f>'[1]Master Data'!AB530/100</f>
        <v>0</v>
      </c>
      <c r="L528">
        <f>'[1]Master Data'!AC530/1000000</f>
        <v>0</v>
      </c>
      <c r="M528">
        <f>'[1]Master Data'!AD530/1000000</f>
        <v>0</v>
      </c>
      <c r="N528">
        <f>'[1]Master Data'!AE530/1000000</f>
        <v>0</v>
      </c>
      <c r="O528">
        <f>'[1]Master Data'!AF530/100</f>
        <v>0</v>
      </c>
      <c r="P528">
        <f>'[1]Master Data'!AG530/100</f>
        <v>0</v>
      </c>
      <c r="Q528">
        <f>'[1]Master Data'!AH530/100</f>
        <v>0</v>
      </c>
      <c r="R528">
        <f>'[1]Master Data'!AI530/1000000</f>
        <v>0</v>
      </c>
      <c r="S528">
        <f>'[1]Master Data'!AK530/1000000</f>
        <v>0</v>
      </c>
      <c r="T528">
        <f>'[1]Master Data'!AL530/100</f>
        <v>0</v>
      </c>
      <c r="U528">
        <f>'[1]Master Data'!AM530/1000000</f>
        <v>0</v>
      </c>
    </row>
    <row r="529" spans="1:21" x14ac:dyDescent="0.55000000000000004">
      <c r="A529" s="41" t="s">
        <v>1619</v>
      </c>
      <c r="B529" s="41">
        <v>6.8000000000000005E-3</v>
      </c>
      <c r="C529">
        <f>'[1]Master Data'!S531/100</f>
        <v>0</v>
      </c>
      <c r="D529">
        <f>'[1]Master Data'!T531/1000000</f>
        <v>0</v>
      </c>
      <c r="E529">
        <f>'[1]Master Data'!U531/1000000</f>
        <v>0</v>
      </c>
      <c r="F529">
        <f>'[1]Master Data'!V531/100</f>
        <v>0</v>
      </c>
      <c r="G529">
        <f>'[1]Master Data'!W531/100</f>
        <v>0</v>
      </c>
      <c r="H529">
        <f>'[1]Master Data'!X531/100</f>
        <v>0</v>
      </c>
      <c r="I529">
        <f>'[1]Master Data'!Y531/100</f>
        <v>0</v>
      </c>
      <c r="J529">
        <f>'[1]Master Data'!Z531/100</f>
        <v>0</v>
      </c>
      <c r="K529">
        <f>'[1]Master Data'!AB531/100</f>
        <v>2.3999999999999998E-3</v>
      </c>
      <c r="L529">
        <f>'[1]Master Data'!AC531/1000000</f>
        <v>0</v>
      </c>
      <c r="M529">
        <f>'[1]Master Data'!AD531/1000000</f>
        <v>0</v>
      </c>
      <c r="N529">
        <f>'[1]Master Data'!AE531/1000000</f>
        <v>0</v>
      </c>
      <c r="O529">
        <f>'[1]Master Data'!AF531/100</f>
        <v>0</v>
      </c>
      <c r="P529">
        <f>'[1]Master Data'!AG531/100</f>
        <v>0</v>
      </c>
      <c r="Q529">
        <f>'[1]Master Data'!AH531/100</f>
        <v>0</v>
      </c>
      <c r="R529">
        <f>'[1]Master Data'!AI531/1000000</f>
        <v>0</v>
      </c>
      <c r="S529">
        <f>'[1]Master Data'!AK531/1000000</f>
        <v>0</v>
      </c>
      <c r="T529">
        <f>'[1]Master Data'!AL531/100</f>
        <v>0</v>
      </c>
      <c r="U529">
        <f>'[1]Master Data'!AM531/1000000</f>
        <v>0</v>
      </c>
    </row>
    <row r="530" spans="1:21" x14ac:dyDescent="0.55000000000000004">
      <c r="A530" s="41" t="s">
        <v>1620</v>
      </c>
      <c r="B530" s="41">
        <v>0</v>
      </c>
      <c r="C530">
        <f>'[1]Master Data'!S532/100</f>
        <v>0</v>
      </c>
      <c r="D530">
        <f>'[1]Master Data'!T532/1000000</f>
        <v>0</v>
      </c>
      <c r="E530">
        <f>'[1]Master Data'!U532/1000000</f>
        <v>0</v>
      </c>
      <c r="F530">
        <f>'[1]Master Data'!V532/100</f>
        <v>0</v>
      </c>
      <c r="G530">
        <f>'[1]Master Data'!W532/100</f>
        <v>0</v>
      </c>
      <c r="H530">
        <f>'[1]Master Data'!X532/100</f>
        <v>0</v>
      </c>
      <c r="I530">
        <f>'[1]Master Data'!Y532/100</f>
        <v>0</v>
      </c>
      <c r="J530">
        <f>'[1]Master Data'!Z532/100</f>
        <v>0</v>
      </c>
      <c r="K530">
        <f>'[1]Master Data'!AB532/100</f>
        <v>0</v>
      </c>
      <c r="L530">
        <f>'[1]Master Data'!AC532/1000000</f>
        <v>0</v>
      </c>
      <c r="M530">
        <f>'[1]Master Data'!AD532/1000000</f>
        <v>0</v>
      </c>
      <c r="N530">
        <f>'[1]Master Data'!AE532/1000000</f>
        <v>0</v>
      </c>
      <c r="O530">
        <f>'[1]Master Data'!AF532/100</f>
        <v>0</v>
      </c>
      <c r="P530">
        <f>'[1]Master Data'!AG532/100</f>
        <v>0</v>
      </c>
      <c r="Q530">
        <f>'[1]Master Data'!AH532/100</f>
        <v>0</v>
      </c>
      <c r="R530">
        <f>'[1]Master Data'!AI532/1000000</f>
        <v>0</v>
      </c>
      <c r="S530">
        <f>'[1]Master Data'!AK532/1000000</f>
        <v>0</v>
      </c>
      <c r="T530">
        <f>'[1]Master Data'!AL532/100</f>
        <v>0</v>
      </c>
      <c r="U530">
        <f>'[1]Master Data'!AM532/1000000</f>
        <v>0</v>
      </c>
    </row>
    <row r="531" spans="1:21" x14ac:dyDescent="0.55000000000000004">
      <c r="A531" s="41" t="s">
        <v>1621</v>
      </c>
      <c r="B531" s="41">
        <v>0</v>
      </c>
      <c r="C531">
        <f>'[1]Master Data'!S533/100</f>
        <v>0</v>
      </c>
      <c r="D531">
        <f>'[1]Master Data'!T533/1000000</f>
        <v>0</v>
      </c>
      <c r="E531">
        <f>'[1]Master Data'!U533/1000000</f>
        <v>0</v>
      </c>
      <c r="F531">
        <f>'[1]Master Data'!V533/100</f>
        <v>0</v>
      </c>
      <c r="G531">
        <f>'[1]Master Data'!W533/100</f>
        <v>0</v>
      </c>
      <c r="H531">
        <f>'[1]Master Data'!X533/100</f>
        <v>0</v>
      </c>
      <c r="I531">
        <f>'[1]Master Data'!Y533/100</f>
        <v>0</v>
      </c>
      <c r="J531">
        <f>'[1]Master Data'!Z533/100</f>
        <v>0</v>
      </c>
      <c r="K531">
        <f>'[1]Master Data'!AB533/100</f>
        <v>0</v>
      </c>
      <c r="L531">
        <f>'[1]Master Data'!AC533/1000000</f>
        <v>0</v>
      </c>
      <c r="M531">
        <f>'[1]Master Data'!AD533/1000000</f>
        <v>0</v>
      </c>
      <c r="N531">
        <f>'[1]Master Data'!AE533/1000000</f>
        <v>0</v>
      </c>
      <c r="O531">
        <f>'[1]Master Data'!AF533/100</f>
        <v>0</v>
      </c>
      <c r="P531">
        <f>'[1]Master Data'!AG533/100</f>
        <v>0</v>
      </c>
      <c r="Q531">
        <f>'[1]Master Data'!AH533/100</f>
        <v>0</v>
      </c>
      <c r="R531">
        <f>'[1]Master Data'!AI533/1000000</f>
        <v>0</v>
      </c>
      <c r="S531">
        <f>'[1]Master Data'!AK533/1000000</f>
        <v>0</v>
      </c>
      <c r="T531">
        <f>'[1]Master Data'!AL533/100</f>
        <v>0</v>
      </c>
      <c r="U531">
        <f>'[1]Master Data'!AM533/1000000</f>
        <v>0</v>
      </c>
    </row>
    <row r="532" spans="1:21" x14ac:dyDescent="0.55000000000000004">
      <c r="A532" s="41" t="s">
        <v>1622</v>
      </c>
      <c r="B532" s="41">
        <v>0</v>
      </c>
      <c r="C532">
        <f>'[1]Master Data'!S534/100</f>
        <v>0</v>
      </c>
      <c r="D532">
        <f>'[1]Master Data'!T534/1000000</f>
        <v>0</v>
      </c>
      <c r="E532">
        <f>'[1]Master Data'!U534/1000000</f>
        <v>0</v>
      </c>
      <c r="F532">
        <f>'[1]Master Data'!V534/100</f>
        <v>0</v>
      </c>
      <c r="G532">
        <f>'[1]Master Data'!W534/100</f>
        <v>0</v>
      </c>
      <c r="H532">
        <f>'[1]Master Data'!X534/100</f>
        <v>0</v>
      </c>
      <c r="I532">
        <f>'[1]Master Data'!Y534/100</f>
        <v>0</v>
      </c>
      <c r="J532">
        <f>'[1]Master Data'!Z534/100</f>
        <v>0</v>
      </c>
      <c r="K532">
        <f>'[1]Master Data'!AB534/100</f>
        <v>0</v>
      </c>
      <c r="L532">
        <f>'[1]Master Data'!AC534/1000000</f>
        <v>0</v>
      </c>
      <c r="M532">
        <f>'[1]Master Data'!AD534/1000000</f>
        <v>0</v>
      </c>
      <c r="N532">
        <f>'[1]Master Data'!AE534/1000000</f>
        <v>0</v>
      </c>
      <c r="O532">
        <f>'[1]Master Data'!AF534/100</f>
        <v>0</v>
      </c>
      <c r="P532">
        <f>'[1]Master Data'!AG534/100</f>
        <v>0</v>
      </c>
      <c r="Q532">
        <f>'[1]Master Data'!AH534/100</f>
        <v>0</v>
      </c>
      <c r="R532">
        <f>'[1]Master Data'!AI534/1000000</f>
        <v>0</v>
      </c>
      <c r="S532">
        <f>'[1]Master Data'!AK534/1000000</f>
        <v>0</v>
      </c>
      <c r="T532">
        <f>'[1]Master Data'!AL534/100</f>
        <v>0</v>
      </c>
      <c r="U532">
        <f>'[1]Master Data'!AM534/1000000</f>
        <v>0</v>
      </c>
    </row>
    <row r="533" spans="1:21" x14ac:dyDescent="0.55000000000000004">
      <c r="A533" s="41" t="s">
        <v>1623</v>
      </c>
      <c r="B533" s="41">
        <v>0</v>
      </c>
      <c r="C533">
        <f>'[1]Master Data'!S535/100</f>
        <v>0</v>
      </c>
      <c r="D533">
        <f>'[1]Master Data'!T535/1000000</f>
        <v>0</v>
      </c>
      <c r="E533">
        <f>'[1]Master Data'!U535/1000000</f>
        <v>0</v>
      </c>
      <c r="F533">
        <f>'[1]Master Data'!V535/100</f>
        <v>0</v>
      </c>
      <c r="G533">
        <f>'[1]Master Data'!W535/100</f>
        <v>0</v>
      </c>
      <c r="H533">
        <f>'[1]Master Data'!X535/100</f>
        <v>0</v>
      </c>
      <c r="I533">
        <f>'[1]Master Data'!Y535/100</f>
        <v>0</v>
      </c>
      <c r="J533">
        <f>'[1]Master Data'!Z535/100</f>
        <v>0</v>
      </c>
      <c r="K533">
        <f>'[1]Master Data'!AB535/100</f>
        <v>0</v>
      </c>
      <c r="L533">
        <f>'[1]Master Data'!AC535/1000000</f>
        <v>0</v>
      </c>
      <c r="M533">
        <f>'[1]Master Data'!AD535/1000000</f>
        <v>0</v>
      </c>
      <c r="N533">
        <f>'[1]Master Data'!AE535/1000000</f>
        <v>0</v>
      </c>
      <c r="O533">
        <f>'[1]Master Data'!AF535/100</f>
        <v>0</v>
      </c>
      <c r="P533">
        <f>'[1]Master Data'!AG535/100</f>
        <v>0</v>
      </c>
      <c r="Q533">
        <f>'[1]Master Data'!AH535/100</f>
        <v>0</v>
      </c>
      <c r="R533">
        <f>'[1]Master Data'!AI535/1000000</f>
        <v>0</v>
      </c>
      <c r="S533">
        <f>'[1]Master Data'!AK535/1000000</f>
        <v>0</v>
      </c>
      <c r="T533">
        <f>'[1]Master Data'!AL535/100</f>
        <v>0</v>
      </c>
      <c r="U533">
        <f>'[1]Master Data'!AM535/1000000</f>
        <v>0</v>
      </c>
    </row>
    <row r="534" spans="1:21" x14ac:dyDescent="0.55000000000000004">
      <c r="A534" s="41" t="s">
        <v>1624</v>
      </c>
      <c r="B534" s="41">
        <v>0</v>
      </c>
      <c r="C534">
        <f>'[1]Master Data'!S536/100</f>
        <v>0</v>
      </c>
      <c r="D534">
        <f>'[1]Master Data'!T536/1000000</f>
        <v>0</v>
      </c>
      <c r="E534">
        <f>'[1]Master Data'!U536/1000000</f>
        <v>0</v>
      </c>
      <c r="F534">
        <f>'[1]Master Data'!V536/100</f>
        <v>0</v>
      </c>
      <c r="G534">
        <f>'[1]Master Data'!W536/100</f>
        <v>0</v>
      </c>
      <c r="H534">
        <f>'[1]Master Data'!X536/100</f>
        <v>0</v>
      </c>
      <c r="I534">
        <f>'[1]Master Data'!Y536/100</f>
        <v>0</v>
      </c>
      <c r="J534">
        <f>'[1]Master Data'!Z536/100</f>
        <v>0</v>
      </c>
      <c r="K534">
        <f>'[1]Master Data'!AB536/100</f>
        <v>0</v>
      </c>
      <c r="L534">
        <f>'[1]Master Data'!AC536/1000000</f>
        <v>0</v>
      </c>
      <c r="M534">
        <f>'[1]Master Data'!AD536/1000000</f>
        <v>0</v>
      </c>
      <c r="N534">
        <f>'[1]Master Data'!AE536/1000000</f>
        <v>0</v>
      </c>
      <c r="O534">
        <f>'[1]Master Data'!AF536/100</f>
        <v>0</v>
      </c>
      <c r="P534">
        <f>'[1]Master Data'!AG536/100</f>
        <v>0</v>
      </c>
      <c r="Q534">
        <f>'[1]Master Data'!AH536/100</f>
        <v>0</v>
      </c>
      <c r="R534">
        <f>'[1]Master Data'!AI536/1000000</f>
        <v>0</v>
      </c>
      <c r="S534">
        <f>'[1]Master Data'!AK536/1000000</f>
        <v>0</v>
      </c>
      <c r="T534">
        <f>'[1]Master Data'!AL536/100</f>
        <v>0</v>
      </c>
      <c r="U534">
        <f>'[1]Master Data'!AM536/1000000</f>
        <v>0</v>
      </c>
    </row>
    <row r="535" spans="1:21" x14ac:dyDescent="0.55000000000000004">
      <c r="A535" s="41" t="s">
        <v>1625</v>
      </c>
      <c r="B535" s="41">
        <v>0</v>
      </c>
      <c r="C535">
        <f>'[1]Master Data'!S537/100</f>
        <v>0</v>
      </c>
      <c r="D535">
        <f>'[1]Master Data'!T537/1000000</f>
        <v>0</v>
      </c>
      <c r="E535">
        <f>'[1]Master Data'!U537/1000000</f>
        <v>0</v>
      </c>
      <c r="F535">
        <f>'[1]Master Data'!V537/100</f>
        <v>0</v>
      </c>
      <c r="G535">
        <f>'[1]Master Data'!W537/100</f>
        <v>0</v>
      </c>
      <c r="H535">
        <f>'[1]Master Data'!X537/100</f>
        <v>0</v>
      </c>
      <c r="I535">
        <f>'[1]Master Data'!Y537/100</f>
        <v>0</v>
      </c>
      <c r="J535">
        <f>'[1]Master Data'!Z537/100</f>
        <v>0</v>
      </c>
      <c r="K535">
        <f>'[1]Master Data'!AB537/100</f>
        <v>0</v>
      </c>
      <c r="L535">
        <f>'[1]Master Data'!AC537/1000000</f>
        <v>0</v>
      </c>
      <c r="M535">
        <f>'[1]Master Data'!AD537/1000000</f>
        <v>0</v>
      </c>
      <c r="N535">
        <f>'[1]Master Data'!AE537/1000000</f>
        <v>0</v>
      </c>
      <c r="O535">
        <f>'[1]Master Data'!AF537/100</f>
        <v>0</v>
      </c>
      <c r="P535">
        <f>'[1]Master Data'!AG537/100</f>
        <v>0</v>
      </c>
      <c r="Q535">
        <f>'[1]Master Data'!AH537/100</f>
        <v>0</v>
      </c>
      <c r="R535">
        <f>'[1]Master Data'!AI537/1000000</f>
        <v>0</v>
      </c>
      <c r="S535">
        <f>'[1]Master Data'!AK537/1000000</f>
        <v>0</v>
      </c>
      <c r="T535">
        <f>'[1]Master Data'!AL537/100</f>
        <v>0</v>
      </c>
      <c r="U535">
        <f>'[1]Master Data'!AM537/1000000</f>
        <v>0</v>
      </c>
    </row>
    <row r="536" spans="1:21" x14ac:dyDescent="0.55000000000000004">
      <c r="A536" s="41" t="s">
        <v>1626</v>
      </c>
      <c r="B536" s="41">
        <v>0</v>
      </c>
      <c r="C536">
        <f>'[1]Master Data'!S538/100</f>
        <v>0</v>
      </c>
      <c r="D536">
        <f>'[1]Master Data'!T538/1000000</f>
        <v>0</v>
      </c>
      <c r="E536">
        <f>'[1]Master Data'!U538/1000000</f>
        <v>0</v>
      </c>
      <c r="F536">
        <f>'[1]Master Data'!V538/100</f>
        <v>0</v>
      </c>
      <c r="G536">
        <f>'[1]Master Data'!W538/100</f>
        <v>0</v>
      </c>
      <c r="H536">
        <f>'[1]Master Data'!X538/100</f>
        <v>0</v>
      </c>
      <c r="I536">
        <f>'[1]Master Data'!Y538/100</f>
        <v>0</v>
      </c>
      <c r="J536">
        <f>'[1]Master Data'!Z538/100</f>
        <v>0</v>
      </c>
      <c r="K536">
        <f>'[1]Master Data'!AB538/100</f>
        <v>0</v>
      </c>
      <c r="L536">
        <f>'[1]Master Data'!AC538/1000000</f>
        <v>0</v>
      </c>
      <c r="M536">
        <f>'[1]Master Data'!AD538/1000000</f>
        <v>0</v>
      </c>
      <c r="N536">
        <f>'[1]Master Data'!AE538/1000000</f>
        <v>0</v>
      </c>
      <c r="O536">
        <f>'[1]Master Data'!AF538/100</f>
        <v>0</v>
      </c>
      <c r="P536">
        <f>'[1]Master Data'!AG538/100</f>
        <v>0</v>
      </c>
      <c r="Q536">
        <f>'[1]Master Data'!AH538/100</f>
        <v>0</v>
      </c>
      <c r="R536">
        <f>'[1]Master Data'!AI538/1000000</f>
        <v>0</v>
      </c>
      <c r="S536">
        <f>'[1]Master Data'!AK538/1000000</f>
        <v>0</v>
      </c>
      <c r="T536">
        <f>'[1]Master Data'!AL538/100</f>
        <v>0</v>
      </c>
      <c r="U536">
        <f>'[1]Master Data'!AM538/1000000</f>
        <v>0</v>
      </c>
    </row>
    <row r="537" spans="1:21" x14ac:dyDescent="0.55000000000000004">
      <c r="A537" s="41" t="s">
        <v>1627</v>
      </c>
      <c r="B537" s="41">
        <v>1.8799999999999999E-3</v>
      </c>
      <c r="C537">
        <f>'[1]Master Data'!S539/100</f>
        <v>0</v>
      </c>
      <c r="D537">
        <f>'[1]Master Data'!T539/1000000</f>
        <v>0</v>
      </c>
      <c r="E537">
        <f>'[1]Master Data'!U539/1000000</f>
        <v>0</v>
      </c>
      <c r="F537">
        <f>'[1]Master Data'!V539/100</f>
        <v>0</v>
      </c>
      <c r="G537">
        <f>'[1]Master Data'!W539/100</f>
        <v>0</v>
      </c>
      <c r="H537">
        <f>'[1]Master Data'!X539/100</f>
        <v>0</v>
      </c>
      <c r="I537">
        <f>'[1]Master Data'!Y539/100</f>
        <v>0</v>
      </c>
      <c r="J537">
        <f>'[1]Master Data'!Z539/100</f>
        <v>0</v>
      </c>
      <c r="K537">
        <f>'[1]Master Data'!AB539/100</f>
        <v>6.0000000000000002E-5</v>
      </c>
      <c r="L537">
        <f>'[1]Master Data'!AC539/1000000</f>
        <v>0</v>
      </c>
      <c r="M537">
        <f>'[1]Master Data'!AD539/1000000</f>
        <v>0</v>
      </c>
      <c r="N537">
        <f>'[1]Master Data'!AE539/1000000</f>
        <v>0</v>
      </c>
      <c r="O537">
        <f>'[1]Master Data'!AF539/100</f>
        <v>0</v>
      </c>
      <c r="P537">
        <f>'[1]Master Data'!AG539/100</f>
        <v>0</v>
      </c>
      <c r="Q537">
        <f>'[1]Master Data'!AH539/100</f>
        <v>0</v>
      </c>
      <c r="R537">
        <f>'[1]Master Data'!AI539/1000000</f>
        <v>0</v>
      </c>
      <c r="S537">
        <f>'[1]Master Data'!AK539/1000000</f>
        <v>0</v>
      </c>
      <c r="T537">
        <f>'[1]Master Data'!AL539/100</f>
        <v>0</v>
      </c>
      <c r="U537">
        <f>'[1]Master Data'!AM539/1000000</f>
        <v>0</v>
      </c>
    </row>
    <row r="538" spans="1:21" x14ac:dyDescent="0.55000000000000004">
      <c r="A538" s="41" t="s">
        <v>1628</v>
      </c>
      <c r="B538" s="41">
        <v>0</v>
      </c>
      <c r="C538">
        <f>'[1]Master Data'!S540/100</f>
        <v>0</v>
      </c>
      <c r="D538">
        <f>'[1]Master Data'!T540/1000000</f>
        <v>0</v>
      </c>
      <c r="E538">
        <f>'[1]Master Data'!U540/1000000</f>
        <v>0</v>
      </c>
      <c r="F538">
        <f>'[1]Master Data'!V540/100</f>
        <v>0</v>
      </c>
      <c r="G538">
        <f>'[1]Master Data'!W540/100</f>
        <v>0</v>
      </c>
      <c r="H538">
        <f>'[1]Master Data'!X540/100</f>
        <v>0</v>
      </c>
      <c r="I538">
        <f>'[1]Master Data'!Y540/100</f>
        <v>0</v>
      </c>
      <c r="J538">
        <f>'[1]Master Data'!Z540/100</f>
        <v>0</v>
      </c>
      <c r="K538">
        <f>'[1]Master Data'!AB540/100</f>
        <v>0</v>
      </c>
      <c r="L538">
        <f>'[1]Master Data'!AC540/1000000</f>
        <v>0</v>
      </c>
      <c r="M538">
        <f>'[1]Master Data'!AD540/1000000</f>
        <v>0</v>
      </c>
      <c r="N538">
        <f>'[1]Master Data'!AE540/1000000</f>
        <v>0</v>
      </c>
      <c r="O538">
        <f>'[1]Master Data'!AF540/100</f>
        <v>0</v>
      </c>
      <c r="P538">
        <f>'[1]Master Data'!AG540/100</f>
        <v>0</v>
      </c>
      <c r="Q538">
        <f>'[1]Master Data'!AH540/100</f>
        <v>0</v>
      </c>
      <c r="R538">
        <f>'[1]Master Data'!AI540/1000000</f>
        <v>0</v>
      </c>
      <c r="S538">
        <f>'[1]Master Data'!AK540/1000000</f>
        <v>0</v>
      </c>
      <c r="T538">
        <f>'[1]Master Data'!AL540/100</f>
        <v>0</v>
      </c>
      <c r="U538">
        <f>'[1]Master Data'!AM540/1000000</f>
        <v>0</v>
      </c>
    </row>
    <row r="539" spans="1:21" x14ac:dyDescent="0.55000000000000004">
      <c r="A539" s="41" t="s">
        <v>1629</v>
      </c>
      <c r="B539" s="41">
        <v>0</v>
      </c>
      <c r="C539">
        <f>'[1]Master Data'!S541/100</f>
        <v>0</v>
      </c>
      <c r="D539">
        <f>'[1]Master Data'!T541/1000000</f>
        <v>0</v>
      </c>
      <c r="E539">
        <f>'[1]Master Data'!U541/1000000</f>
        <v>0</v>
      </c>
      <c r="F539">
        <f>'[1]Master Data'!V541/100</f>
        <v>0</v>
      </c>
      <c r="G539">
        <f>'[1]Master Data'!W541/100</f>
        <v>0</v>
      </c>
      <c r="H539">
        <f>'[1]Master Data'!X541/100</f>
        <v>0</v>
      </c>
      <c r="I539">
        <f>'[1]Master Data'!Y541/100</f>
        <v>0</v>
      </c>
      <c r="J539">
        <f>'[1]Master Data'!Z541/100</f>
        <v>0</v>
      </c>
      <c r="K539">
        <f>'[1]Master Data'!AB541/100</f>
        <v>0</v>
      </c>
      <c r="L539">
        <f>'[1]Master Data'!AC541/1000000</f>
        <v>0</v>
      </c>
      <c r="M539">
        <f>'[1]Master Data'!AD541/1000000</f>
        <v>0</v>
      </c>
      <c r="N539">
        <f>'[1]Master Data'!AE541/1000000</f>
        <v>0</v>
      </c>
      <c r="O539">
        <f>'[1]Master Data'!AF541/100</f>
        <v>0</v>
      </c>
      <c r="P539">
        <f>'[1]Master Data'!AG541/100</f>
        <v>0</v>
      </c>
      <c r="Q539">
        <f>'[1]Master Data'!AH541/100</f>
        <v>0</v>
      </c>
      <c r="R539">
        <f>'[1]Master Data'!AI541/1000000</f>
        <v>0</v>
      </c>
      <c r="S539">
        <f>'[1]Master Data'!AK541/1000000</f>
        <v>0</v>
      </c>
      <c r="T539">
        <f>'[1]Master Data'!AL541/100</f>
        <v>0</v>
      </c>
      <c r="U539">
        <f>'[1]Master Data'!AM541/1000000</f>
        <v>0</v>
      </c>
    </row>
    <row r="540" spans="1:21" x14ac:dyDescent="0.55000000000000004">
      <c r="A540" s="41" t="s">
        <v>1630</v>
      </c>
      <c r="B540" s="41">
        <v>0</v>
      </c>
      <c r="C540">
        <f>'[1]Master Data'!S542/100</f>
        <v>0</v>
      </c>
      <c r="D540">
        <f>'[1]Master Data'!T542/1000000</f>
        <v>0</v>
      </c>
      <c r="E540">
        <f>'[1]Master Data'!U542/1000000</f>
        <v>0</v>
      </c>
      <c r="F540">
        <f>'[1]Master Data'!V542/100</f>
        <v>0</v>
      </c>
      <c r="G540">
        <f>'[1]Master Data'!W542/100</f>
        <v>0</v>
      </c>
      <c r="H540">
        <f>'[1]Master Data'!X542/100</f>
        <v>0</v>
      </c>
      <c r="I540">
        <f>'[1]Master Data'!Y542/100</f>
        <v>0</v>
      </c>
      <c r="J540">
        <f>'[1]Master Data'!Z542/100</f>
        <v>0</v>
      </c>
      <c r="K540">
        <f>'[1]Master Data'!AB542/100</f>
        <v>0</v>
      </c>
      <c r="L540">
        <f>'[1]Master Data'!AC542/1000000</f>
        <v>0</v>
      </c>
      <c r="M540">
        <f>'[1]Master Data'!AD542/1000000</f>
        <v>0</v>
      </c>
      <c r="N540">
        <f>'[1]Master Data'!AE542/1000000</f>
        <v>0</v>
      </c>
      <c r="O540">
        <f>'[1]Master Data'!AF542/100</f>
        <v>0</v>
      </c>
      <c r="P540">
        <f>'[1]Master Data'!AG542/100</f>
        <v>0</v>
      </c>
      <c r="Q540">
        <f>'[1]Master Data'!AH542/100</f>
        <v>0</v>
      </c>
      <c r="R540">
        <f>'[1]Master Data'!AI542/1000000</f>
        <v>0</v>
      </c>
      <c r="S540">
        <f>'[1]Master Data'!AK542/1000000</f>
        <v>0</v>
      </c>
      <c r="T540">
        <f>'[1]Master Data'!AL542/100</f>
        <v>0</v>
      </c>
      <c r="U540">
        <f>'[1]Master Data'!AM542/1000000</f>
        <v>0</v>
      </c>
    </row>
    <row r="541" spans="1:21" x14ac:dyDescent="0.55000000000000004">
      <c r="A541" s="41" t="s">
        <v>1631</v>
      </c>
      <c r="B541" s="41">
        <v>0</v>
      </c>
      <c r="C541">
        <f>'[1]Master Data'!S543/100</f>
        <v>0</v>
      </c>
      <c r="D541">
        <f>'[1]Master Data'!T543/1000000</f>
        <v>0</v>
      </c>
      <c r="E541">
        <f>'[1]Master Data'!U543/1000000</f>
        <v>0</v>
      </c>
      <c r="F541">
        <f>'[1]Master Data'!V543/100</f>
        <v>0</v>
      </c>
      <c r="G541">
        <f>'[1]Master Data'!W543/100</f>
        <v>0</v>
      </c>
      <c r="H541">
        <f>'[1]Master Data'!X543/100</f>
        <v>0</v>
      </c>
      <c r="I541">
        <f>'[1]Master Data'!Y543/100</f>
        <v>0</v>
      </c>
      <c r="J541">
        <f>'[1]Master Data'!Z543/100</f>
        <v>0</v>
      </c>
      <c r="K541">
        <f>'[1]Master Data'!AB543/100</f>
        <v>0</v>
      </c>
      <c r="L541">
        <f>'[1]Master Data'!AC543/1000000</f>
        <v>0</v>
      </c>
      <c r="M541">
        <f>'[1]Master Data'!AD543/1000000</f>
        <v>0</v>
      </c>
      <c r="N541">
        <f>'[1]Master Data'!AE543/1000000</f>
        <v>0</v>
      </c>
      <c r="O541">
        <f>'[1]Master Data'!AF543/100</f>
        <v>0</v>
      </c>
      <c r="P541">
        <f>'[1]Master Data'!AG543/100</f>
        <v>0</v>
      </c>
      <c r="Q541">
        <f>'[1]Master Data'!AH543/100</f>
        <v>0</v>
      </c>
      <c r="R541">
        <f>'[1]Master Data'!AI543/1000000</f>
        <v>0</v>
      </c>
      <c r="S541">
        <f>'[1]Master Data'!AK543/1000000</f>
        <v>0</v>
      </c>
      <c r="T541">
        <f>'[1]Master Data'!AL543/100</f>
        <v>0</v>
      </c>
      <c r="U541">
        <f>'[1]Master Data'!AM543/1000000</f>
        <v>0</v>
      </c>
    </row>
    <row r="542" spans="1:21" x14ac:dyDescent="0.55000000000000004">
      <c r="A542" s="41" t="s">
        <v>1632</v>
      </c>
      <c r="B542" s="41">
        <v>0</v>
      </c>
      <c r="C542">
        <f>'[1]Master Data'!S544/100</f>
        <v>0</v>
      </c>
      <c r="D542">
        <f>'[1]Master Data'!T544/1000000</f>
        <v>0</v>
      </c>
      <c r="E542">
        <f>'[1]Master Data'!U544/1000000</f>
        <v>0</v>
      </c>
      <c r="F542">
        <f>'[1]Master Data'!V544/100</f>
        <v>0</v>
      </c>
      <c r="G542">
        <f>'[1]Master Data'!W544/100</f>
        <v>0</v>
      </c>
      <c r="H542">
        <f>'[1]Master Data'!X544/100</f>
        <v>0</v>
      </c>
      <c r="I542">
        <f>'[1]Master Data'!Y544/100</f>
        <v>0</v>
      </c>
      <c r="J542">
        <f>'[1]Master Data'!Z544/100</f>
        <v>0</v>
      </c>
      <c r="K542">
        <f>'[1]Master Data'!AB544/100</f>
        <v>0</v>
      </c>
      <c r="L542">
        <f>'[1]Master Data'!AC544/1000000</f>
        <v>0</v>
      </c>
      <c r="M542">
        <f>'[1]Master Data'!AD544/1000000</f>
        <v>0</v>
      </c>
      <c r="N542">
        <f>'[1]Master Data'!AE544/1000000</f>
        <v>0</v>
      </c>
      <c r="O542">
        <f>'[1]Master Data'!AF544/100</f>
        <v>0</v>
      </c>
      <c r="P542">
        <f>'[1]Master Data'!AG544/100</f>
        <v>0</v>
      </c>
      <c r="Q542">
        <f>'[1]Master Data'!AH544/100</f>
        <v>0</v>
      </c>
      <c r="R542">
        <f>'[1]Master Data'!AI544/1000000</f>
        <v>0</v>
      </c>
      <c r="S542">
        <f>'[1]Master Data'!AK544/1000000</f>
        <v>0</v>
      </c>
      <c r="T542">
        <f>'[1]Master Data'!AL544/100</f>
        <v>0</v>
      </c>
      <c r="U542">
        <f>'[1]Master Data'!AM544/1000000</f>
        <v>0</v>
      </c>
    </row>
    <row r="543" spans="1:21" x14ac:dyDescent="0.55000000000000004">
      <c r="A543" s="41" t="s">
        <v>1633</v>
      </c>
      <c r="B543" s="41">
        <v>0</v>
      </c>
      <c r="C543">
        <f>'[1]Master Data'!S545/100</f>
        <v>0</v>
      </c>
      <c r="D543">
        <f>'[1]Master Data'!T545/1000000</f>
        <v>0</v>
      </c>
      <c r="E543">
        <f>'[1]Master Data'!U545/1000000</f>
        <v>0</v>
      </c>
      <c r="F543">
        <f>'[1]Master Data'!V545/100</f>
        <v>0</v>
      </c>
      <c r="G543">
        <f>'[1]Master Data'!W545/100</f>
        <v>0</v>
      </c>
      <c r="H543">
        <f>'[1]Master Data'!X545/100</f>
        <v>0</v>
      </c>
      <c r="I543">
        <f>'[1]Master Data'!Y545/100</f>
        <v>0</v>
      </c>
      <c r="J543">
        <f>'[1]Master Data'!Z545/100</f>
        <v>0</v>
      </c>
      <c r="K543">
        <f>'[1]Master Data'!AB545/100</f>
        <v>0</v>
      </c>
      <c r="L543">
        <f>'[1]Master Data'!AC545/1000000</f>
        <v>0</v>
      </c>
      <c r="M543">
        <f>'[1]Master Data'!AD545/1000000</f>
        <v>0</v>
      </c>
      <c r="N543">
        <f>'[1]Master Data'!AE545/1000000</f>
        <v>0</v>
      </c>
      <c r="O543">
        <f>'[1]Master Data'!AF545/100</f>
        <v>0</v>
      </c>
      <c r="P543">
        <f>'[1]Master Data'!AG545/100</f>
        <v>0</v>
      </c>
      <c r="Q543">
        <f>'[1]Master Data'!AH545/100</f>
        <v>0</v>
      </c>
      <c r="R543">
        <f>'[1]Master Data'!AI545/1000000</f>
        <v>0</v>
      </c>
      <c r="S543">
        <f>'[1]Master Data'!AK545/1000000</f>
        <v>0</v>
      </c>
      <c r="T543">
        <f>'[1]Master Data'!AL545/100</f>
        <v>0</v>
      </c>
      <c r="U543">
        <f>'[1]Master Data'!AM545/1000000</f>
        <v>0</v>
      </c>
    </row>
    <row r="544" spans="1:21" x14ac:dyDescent="0.55000000000000004">
      <c r="A544" s="41" t="s">
        <v>1634</v>
      </c>
      <c r="B544" s="41">
        <v>2.9999999999999997E-4</v>
      </c>
      <c r="C544">
        <f>'[1]Master Data'!S546/100</f>
        <v>1E-4</v>
      </c>
      <c r="D544">
        <f>'[1]Master Data'!T546/1000000</f>
        <v>5.8974502899999999E-8</v>
      </c>
      <c r="E544">
        <f>'[1]Master Data'!U546/1000000</f>
        <v>0</v>
      </c>
      <c r="F544">
        <f>'[1]Master Data'!V546/100</f>
        <v>0</v>
      </c>
      <c r="G544">
        <f>'[1]Master Data'!W546/100</f>
        <v>0</v>
      </c>
      <c r="H544">
        <f>'[1]Master Data'!X546/100</f>
        <v>0</v>
      </c>
      <c r="I544">
        <f>'[1]Master Data'!Y546/100</f>
        <v>0</v>
      </c>
      <c r="J544">
        <f>'[1]Master Data'!Z546/100</f>
        <v>0</v>
      </c>
      <c r="K544">
        <f>'[1]Master Data'!AB546/100</f>
        <v>0</v>
      </c>
      <c r="L544">
        <f>'[1]Master Data'!AC546/1000000</f>
        <v>3.1921685999999997E-6</v>
      </c>
      <c r="M544">
        <f>'[1]Master Data'!AD546/1000000</f>
        <v>1.6027613400000001E-6</v>
      </c>
      <c r="N544">
        <f>'[1]Master Data'!AE546/1000000</f>
        <v>5.4552451999999991E-7</v>
      </c>
      <c r="O544">
        <f>'[1]Master Data'!AF546/100</f>
        <v>0.21210107695242861</v>
      </c>
      <c r="P544">
        <f>'[1]Master Data'!AG546/100</f>
        <v>0</v>
      </c>
      <c r="Q544">
        <f>'[1]Master Data'!AH546/100</f>
        <v>0</v>
      </c>
      <c r="R544">
        <f>'[1]Master Data'!AI546/1000000</f>
        <v>0</v>
      </c>
      <c r="S544">
        <f>'[1]Master Data'!AK546/1000000</f>
        <v>8.5477758000000004E-7</v>
      </c>
      <c r="T544">
        <f>'[1]Master Data'!AL546/100</f>
        <v>0</v>
      </c>
      <c r="U544">
        <f>'[1]Master Data'!AM546/1000000</f>
        <v>2.1579908600000001E-7</v>
      </c>
    </row>
    <row r="545" spans="1:21" x14ac:dyDescent="0.55000000000000004">
      <c r="A545" s="41" t="s">
        <v>1635</v>
      </c>
      <c r="B545" s="41">
        <v>2.0999999999999999E-3</v>
      </c>
      <c r="C545">
        <f>'[1]Master Data'!S547/100</f>
        <v>8.0000000000000004E-4</v>
      </c>
      <c r="D545">
        <f>'[1]Master Data'!T547/1000000</f>
        <v>2.6949000000000001E-7</v>
      </c>
      <c r="E545">
        <f>'[1]Master Data'!U547/1000000</f>
        <v>0</v>
      </c>
      <c r="F545">
        <f>'[1]Master Data'!V547/100</f>
        <v>0</v>
      </c>
      <c r="G545">
        <f>'[1]Master Data'!W547/100</f>
        <v>0</v>
      </c>
      <c r="H545">
        <f>'[1]Master Data'!X547/100</f>
        <v>0</v>
      </c>
      <c r="I545">
        <f>'[1]Master Data'!Y547/100</f>
        <v>0</v>
      </c>
      <c r="J545">
        <f>'[1]Master Data'!Z547/100</f>
        <v>0</v>
      </c>
      <c r="K545">
        <f>'[1]Master Data'!AB547/100</f>
        <v>0</v>
      </c>
      <c r="L545">
        <f>'[1]Master Data'!AC547/1000000</f>
        <v>4.33948E-6</v>
      </c>
      <c r="M545">
        <f>'[1]Master Data'!AD547/1000000</f>
        <v>1.9900799999999997E-6</v>
      </c>
      <c r="N545">
        <f>'[1]Master Data'!AE547/1000000</f>
        <v>3.1095000000000001E-7</v>
      </c>
      <c r="O545">
        <f>'[1]Master Data'!AF547/100</f>
        <v>0</v>
      </c>
      <c r="P545">
        <f>'[1]Master Data'!AG547/100</f>
        <v>0</v>
      </c>
      <c r="Q545">
        <f>'[1]Master Data'!AH547/100</f>
        <v>0</v>
      </c>
      <c r="R545">
        <f>'[1]Master Data'!AI547/1000000</f>
        <v>0</v>
      </c>
      <c r="S545">
        <f>'[1]Master Data'!AK547/1000000</f>
        <v>0</v>
      </c>
      <c r="T545">
        <f>'[1]Master Data'!AL547/100</f>
        <v>0</v>
      </c>
      <c r="U545">
        <f>'[1]Master Data'!AM547/1000000</f>
        <v>0</v>
      </c>
    </row>
    <row r="546" spans="1:21" x14ac:dyDescent="0.55000000000000004">
      <c r="A546" s="41" t="s">
        <v>1636</v>
      </c>
      <c r="B546" s="41">
        <v>1.2999999999999999E-3</v>
      </c>
      <c r="C546">
        <f>'[1]Master Data'!S548/100</f>
        <v>1E-4</v>
      </c>
      <c r="D546">
        <f>'[1]Master Data'!T548/1000000</f>
        <v>3.7240000000000001E-8</v>
      </c>
      <c r="E546">
        <f>'[1]Master Data'!U548/1000000</f>
        <v>0</v>
      </c>
      <c r="F546">
        <f>'[1]Master Data'!V548/100</f>
        <v>0</v>
      </c>
      <c r="G546">
        <f>'[1]Master Data'!W548/100</f>
        <v>0</v>
      </c>
      <c r="H546">
        <f>'[1]Master Data'!X548/100</f>
        <v>0</v>
      </c>
      <c r="I546">
        <f>'[1]Master Data'!Y548/100</f>
        <v>0</v>
      </c>
      <c r="J546">
        <f>'[1]Master Data'!Z548/100</f>
        <v>0</v>
      </c>
      <c r="K546">
        <f>'[1]Master Data'!AB548/100</f>
        <v>0</v>
      </c>
      <c r="L546">
        <f>'[1]Master Data'!AC548/1000000</f>
        <v>3.2026400000000003E-6</v>
      </c>
      <c r="M546">
        <f>'[1]Master Data'!AD548/1000000</f>
        <v>1.4736400000000002E-6</v>
      </c>
      <c r="N546">
        <f>'[1]Master Data'!AE548/1000000</f>
        <v>6.0648000000000001E-7</v>
      </c>
      <c r="O546">
        <f>'[1]Master Data'!AF548/100</f>
        <v>0.21620625908699176</v>
      </c>
      <c r="P546">
        <f>'[1]Master Data'!AG548/100</f>
        <v>0</v>
      </c>
      <c r="Q546">
        <f>'[1]Master Data'!AH548/100</f>
        <v>0</v>
      </c>
      <c r="R546">
        <f>'[1]Master Data'!AI548/1000000</f>
        <v>0</v>
      </c>
      <c r="S546">
        <f>'[1]Master Data'!AK548/1000000</f>
        <v>0</v>
      </c>
      <c r="T546">
        <f>'[1]Master Data'!AL548/100</f>
        <v>0</v>
      </c>
      <c r="U546">
        <f>'[1]Master Data'!AM548/1000000</f>
        <v>0</v>
      </c>
    </row>
    <row r="547" spans="1:21" x14ac:dyDescent="0.55000000000000004">
      <c r="A547" s="41" t="s">
        <v>1637</v>
      </c>
      <c r="B547" s="41">
        <v>2.3999999999999998E-3</v>
      </c>
      <c r="C547">
        <f>'[1]Master Data'!S549/100</f>
        <v>8.0000000000000004E-4</v>
      </c>
      <c r="D547">
        <f>'[1]Master Data'!T549/1000000</f>
        <v>2.4659999999999995E-7</v>
      </c>
      <c r="E547">
        <f>'[1]Master Data'!U549/1000000</f>
        <v>0</v>
      </c>
      <c r="F547">
        <f>'[1]Master Data'!V549/100</f>
        <v>0</v>
      </c>
      <c r="G547">
        <f>'[1]Master Data'!W549/100</f>
        <v>0</v>
      </c>
      <c r="H547">
        <f>'[1]Master Data'!X549/100</f>
        <v>0</v>
      </c>
      <c r="I547">
        <f>'[1]Master Data'!Y549/100</f>
        <v>0</v>
      </c>
      <c r="J547">
        <f>'[1]Master Data'!Z549/100</f>
        <v>0</v>
      </c>
      <c r="K547">
        <f>'[1]Master Data'!AB549/100</f>
        <v>0</v>
      </c>
      <c r="L547">
        <f>'[1]Master Data'!AC549/1000000</f>
        <v>4.2401499999999995E-6</v>
      </c>
      <c r="M547">
        <f>'[1]Master Data'!AD549/1000000</f>
        <v>2.0207499999999997E-6</v>
      </c>
      <c r="N547">
        <f>'[1]Master Data'!AE549/1000000</f>
        <v>3.4934999999999994E-7</v>
      </c>
      <c r="O547">
        <f>'[1]Master Data'!AF549/100</f>
        <v>0</v>
      </c>
      <c r="P547">
        <f>'[1]Master Data'!AG549/100</f>
        <v>0</v>
      </c>
      <c r="Q547">
        <f>'[1]Master Data'!AH549/100</f>
        <v>0</v>
      </c>
      <c r="R547">
        <f>'[1]Master Data'!AI549/1000000</f>
        <v>0</v>
      </c>
      <c r="S547">
        <f>'[1]Master Data'!AK549/1000000</f>
        <v>0</v>
      </c>
      <c r="T547">
        <f>'[1]Master Data'!AL549/100</f>
        <v>0</v>
      </c>
      <c r="U547">
        <f>'[1]Master Data'!AM549/1000000</f>
        <v>0</v>
      </c>
    </row>
    <row r="548" spans="1:21" x14ac:dyDescent="0.55000000000000004">
      <c r="A548" s="41" t="s">
        <v>1638</v>
      </c>
      <c r="B548" s="41">
        <v>1.1999999999999999E-3</v>
      </c>
      <c r="C548">
        <f>'[1]Master Data'!S550/100</f>
        <v>1E-4</v>
      </c>
      <c r="D548">
        <f>'[1]Master Data'!T550/1000000</f>
        <v>1.9403999999999996E-7</v>
      </c>
      <c r="E548">
        <f>'[1]Master Data'!U550/1000000</f>
        <v>0</v>
      </c>
      <c r="F548">
        <f>'[1]Master Data'!V550/100</f>
        <v>0</v>
      </c>
      <c r="G548">
        <f>'[1]Master Data'!W550/100</f>
        <v>0</v>
      </c>
      <c r="H548">
        <f>'[1]Master Data'!X550/100</f>
        <v>0</v>
      </c>
      <c r="I548">
        <f>'[1]Master Data'!Y550/100</f>
        <v>0</v>
      </c>
      <c r="J548">
        <f>'[1]Master Data'!Z550/100</f>
        <v>0</v>
      </c>
      <c r="K548">
        <f>'[1]Master Data'!AB550/100</f>
        <v>0</v>
      </c>
      <c r="L548">
        <f>'[1]Master Data'!AC550/1000000</f>
        <v>3.3364099999999998E-6</v>
      </c>
      <c r="M548">
        <f>'[1]Master Data'!AD550/1000000</f>
        <v>1.5900499999999997E-6</v>
      </c>
      <c r="N548">
        <f>'[1]Master Data'!AE550/1000000</f>
        <v>2.7488999999999994E-7</v>
      </c>
      <c r="O548">
        <f>'[1]Master Data'!AF550/100</f>
        <v>0.21825885015427329</v>
      </c>
      <c r="P548">
        <f>'[1]Master Data'!AG550/100</f>
        <v>0</v>
      </c>
      <c r="Q548">
        <f>'[1]Master Data'!AH550/100</f>
        <v>0</v>
      </c>
      <c r="R548">
        <f>'[1]Master Data'!AI550/1000000</f>
        <v>0</v>
      </c>
      <c r="S548">
        <f>'[1]Master Data'!AK550/1000000</f>
        <v>0</v>
      </c>
      <c r="T548">
        <f>'[1]Master Data'!AL550/100</f>
        <v>0</v>
      </c>
      <c r="U548">
        <f>'[1]Master Data'!AM550/1000000</f>
        <v>0</v>
      </c>
    </row>
    <row r="549" spans="1:21" x14ac:dyDescent="0.55000000000000004">
      <c r="A549" s="41" t="s">
        <v>1639</v>
      </c>
      <c r="B549" s="41">
        <v>2.3E-3</v>
      </c>
      <c r="C549">
        <f>'[1]Master Data'!S551/100</f>
        <v>1.1000000000000001E-3</v>
      </c>
      <c r="D549">
        <f>'[1]Master Data'!T551/1000000</f>
        <v>3.171E-7</v>
      </c>
      <c r="E549">
        <f>'[1]Master Data'!U551/1000000</f>
        <v>0</v>
      </c>
      <c r="F549">
        <f>'[1]Master Data'!V551/100</f>
        <v>0</v>
      </c>
      <c r="G549">
        <f>'[1]Master Data'!W551/100</f>
        <v>0</v>
      </c>
      <c r="H549">
        <f>'[1]Master Data'!X551/100</f>
        <v>0</v>
      </c>
      <c r="I549">
        <f>'[1]Master Data'!Y551/100</f>
        <v>0</v>
      </c>
      <c r="J549">
        <f>'[1]Master Data'!Z551/100</f>
        <v>0</v>
      </c>
      <c r="K549">
        <f>'[1]Master Data'!AB551/100</f>
        <v>0</v>
      </c>
      <c r="L549">
        <f>'[1]Master Data'!AC551/1000000</f>
        <v>4.8848500000000003E-6</v>
      </c>
      <c r="M549">
        <f>'[1]Master Data'!AD551/1000000</f>
        <v>2.0158499999999999E-6</v>
      </c>
      <c r="N549">
        <f>'[1]Master Data'!AE551/1000000</f>
        <v>3.2464999999999999E-7</v>
      </c>
      <c r="O549">
        <f>'[1]Master Data'!AF551/100</f>
        <v>0</v>
      </c>
      <c r="P549">
        <f>'[1]Master Data'!AG551/100</f>
        <v>0</v>
      </c>
      <c r="Q549">
        <f>'[1]Master Data'!AH551/100</f>
        <v>0</v>
      </c>
      <c r="R549">
        <f>'[1]Master Data'!AI551/1000000</f>
        <v>0</v>
      </c>
      <c r="S549">
        <f>'[1]Master Data'!AK551/1000000</f>
        <v>0</v>
      </c>
      <c r="T549">
        <f>'[1]Master Data'!AL551/100</f>
        <v>0</v>
      </c>
      <c r="U549">
        <f>'[1]Master Data'!AM551/1000000</f>
        <v>0</v>
      </c>
    </row>
    <row r="550" spans="1:21" x14ac:dyDescent="0.55000000000000004">
      <c r="A550" s="41" t="s">
        <v>1640</v>
      </c>
      <c r="B550" s="41">
        <v>1.1000000000000001E-3</v>
      </c>
      <c r="C550">
        <f>'[1]Master Data'!S552/100</f>
        <v>1E-4</v>
      </c>
      <c r="D550">
        <f>'[1]Master Data'!T552/1000000</f>
        <v>3.1200000000000001E-8</v>
      </c>
      <c r="E550">
        <f>'[1]Master Data'!U552/1000000</f>
        <v>0</v>
      </c>
      <c r="F550">
        <f>'[1]Master Data'!V552/100</f>
        <v>0</v>
      </c>
      <c r="G550">
        <f>'[1]Master Data'!W552/100</f>
        <v>0</v>
      </c>
      <c r="H550">
        <f>'[1]Master Data'!X552/100</f>
        <v>0</v>
      </c>
      <c r="I550">
        <f>'[1]Master Data'!Y552/100</f>
        <v>0</v>
      </c>
      <c r="J550">
        <f>'[1]Master Data'!Z552/100</f>
        <v>0</v>
      </c>
      <c r="K550">
        <f>'[1]Master Data'!AB552/100</f>
        <v>0</v>
      </c>
      <c r="L550">
        <f>'[1]Master Data'!AC552/1000000</f>
        <v>3.0783999999999996E-6</v>
      </c>
      <c r="M550">
        <f>'[1]Master Data'!AD552/1000000</f>
        <v>1.5236000000000001E-6</v>
      </c>
      <c r="N550">
        <f>'[1]Master Data'!AE552/1000000</f>
        <v>5.7200000000000009E-7</v>
      </c>
      <c r="O550">
        <f>'[1]Master Data'!AF552/100</f>
        <v>0</v>
      </c>
      <c r="P550">
        <f>'[1]Master Data'!AG552/100</f>
        <v>0</v>
      </c>
      <c r="Q550">
        <f>'[1]Master Data'!AH552/100</f>
        <v>0</v>
      </c>
      <c r="R550">
        <f>'[1]Master Data'!AI552/1000000</f>
        <v>0</v>
      </c>
      <c r="S550">
        <f>'[1]Master Data'!AK552/1000000</f>
        <v>0</v>
      </c>
      <c r="T550">
        <f>'[1]Master Data'!AL552/100</f>
        <v>0</v>
      </c>
      <c r="U550">
        <f>'[1]Master Data'!AM552/1000000</f>
        <v>0</v>
      </c>
    </row>
    <row r="551" spans="1:21" x14ac:dyDescent="0.55000000000000004">
      <c r="A551" s="41" t="s">
        <v>1641</v>
      </c>
      <c r="B551" s="41">
        <v>2.1562958678689337E-3</v>
      </c>
      <c r="C551">
        <f>'[1]Master Data'!S553/100</f>
        <v>8.8627284768528906E-4</v>
      </c>
      <c r="D551">
        <f>'[1]Master Data'!T553/1000000</f>
        <v>2.3825999999999996E-7</v>
      </c>
      <c r="E551">
        <f>'[1]Master Data'!U553/1000000</f>
        <v>0</v>
      </c>
      <c r="F551">
        <f>'[1]Master Data'!V553/100</f>
        <v>0</v>
      </c>
      <c r="G551">
        <f>'[1]Master Data'!W553/100</f>
        <v>0</v>
      </c>
      <c r="H551">
        <f>'[1]Master Data'!X553/100</f>
        <v>0</v>
      </c>
      <c r="I551">
        <f>'[1]Master Data'!Y553/100</f>
        <v>0</v>
      </c>
      <c r="J551">
        <f>'[1]Master Data'!Z553/100</f>
        <v>0</v>
      </c>
      <c r="K551">
        <f>'[1]Master Data'!AB553/100</f>
        <v>0</v>
      </c>
      <c r="L551">
        <f>'[1]Master Data'!AC553/1000000</f>
        <v>4.0566899999999998E-6</v>
      </c>
      <c r="M551">
        <f>'[1]Master Data'!AD553/1000000</f>
        <v>1.6866300000000001E-6</v>
      </c>
      <c r="N551">
        <f>'[1]Master Data'!AE553/1000000</f>
        <v>2.8841999999999993E-7</v>
      </c>
      <c r="O551">
        <f>'[1]Master Data'!AF553/100</f>
        <v>0</v>
      </c>
      <c r="P551">
        <f>'[1]Master Data'!AG553/100</f>
        <v>0</v>
      </c>
      <c r="Q551">
        <f>'[1]Master Data'!AH553/100</f>
        <v>0</v>
      </c>
      <c r="R551">
        <f>'[1]Master Data'!AI553/1000000</f>
        <v>0</v>
      </c>
      <c r="S551">
        <f>'[1]Master Data'!AK553/1000000</f>
        <v>0</v>
      </c>
      <c r="T551">
        <f>'[1]Master Data'!AL553/100</f>
        <v>0</v>
      </c>
      <c r="U551">
        <f>'[1]Master Data'!AM553/1000000</f>
        <v>0</v>
      </c>
    </row>
    <row r="552" spans="1:21" x14ac:dyDescent="0.55000000000000004">
      <c r="A552" s="41" t="s">
        <v>1642</v>
      </c>
      <c r="B552" s="41">
        <v>0</v>
      </c>
      <c r="C552">
        <f>'[1]Master Data'!S554/100</f>
        <v>0</v>
      </c>
      <c r="D552">
        <f>'[1]Master Data'!T554/1000000</f>
        <v>0</v>
      </c>
      <c r="E552">
        <f>'[1]Master Data'!U554/1000000</f>
        <v>0</v>
      </c>
      <c r="F552">
        <f>'[1]Master Data'!V554/100</f>
        <v>0</v>
      </c>
      <c r="G552">
        <f>'[1]Master Data'!W554/100</f>
        <v>0</v>
      </c>
      <c r="H552">
        <f>'[1]Master Data'!X554/100</f>
        <v>0</v>
      </c>
      <c r="I552">
        <f>'[1]Master Data'!Y554/100</f>
        <v>0</v>
      </c>
      <c r="J552">
        <f>'[1]Master Data'!Z554/100</f>
        <v>0</v>
      </c>
      <c r="K552">
        <f>'[1]Master Data'!AB554/100</f>
        <v>0</v>
      </c>
      <c r="L552">
        <f>'[1]Master Data'!AC554/1000000</f>
        <v>0</v>
      </c>
      <c r="M552">
        <f>'[1]Master Data'!AD554/1000000</f>
        <v>0</v>
      </c>
      <c r="N552">
        <f>'[1]Master Data'!AE554/1000000</f>
        <v>0</v>
      </c>
      <c r="O552">
        <f>'[1]Master Data'!AF554/100</f>
        <v>0</v>
      </c>
      <c r="P552">
        <f>'[1]Master Data'!AG554/100</f>
        <v>0</v>
      </c>
      <c r="Q552">
        <f>'[1]Master Data'!AH554/100</f>
        <v>0</v>
      </c>
      <c r="R552">
        <f>'[1]Master Data'!AI554/1000000</f>
        <v>0</v>
      </c>
      <c r="S552">
        <f>'[1]Master Data'!AK554/1000000</f>
        <v>0</v>
      </c>
      <c r="T552">
        <f>'[1]Master Data'!AL554/100</f>
        <v>0</v>
      </c>
      <c r="U552">
        <f>'[1]Master Data'!AM554/1000000</f>
        <v>0</v>
      </c>
    </row>
    <row r="553" spans="1:21" x14ac:dyDescent="0.55000000000000004">
      <c r="A553" s="41" t="s">
        <v>1643</v>
      </c>
      <c r="B553" s="41">
        <v>0</v>
      </c>
      <c r="C553">
        <f>'[1]Master Data'!S555/100</f>
        <v>0</v>
      </c>
      <c r="D553">
        <f>'[1]Master Data'!T555/1000000</f>
        <v>0</v>
      </c>
      <c r="E553">
        <f>'[1]Master Data'!U555/1000000</f>
        <v>0</v>
      </c>
      <c r="F553">
        <f>'[1]Master Data'!V555/100</f>
        <v>0</v>
      </c>
      <c r="G553">
        <f>'[1]Master Data'!W555/100</f>
        <v>0</v>
      </c>
      <c r="H553">
        <f>'[1]Master Data'!X555/100</f>
        <v>0</v>
      </c>
      <c r="I553">
        <f>'[1]Master Data'!Y555/100</f>
        <v>0</v>
      </c>
      <c r="J553">
        <f>'[1]Master Data'!Z555/100</f>
        <v>0</v>
      </c>
      <c r="K553">
        <f>'[1]Master Data'!AB555/100</f>
        <v>0</v>
      </c>
      <c r="L553">
        <f>'[1]Master Data'!AC555/1000000</f>
        <v>0</v>
      </c>
      <c r="M553">
        <f>'[1]Master Data'!AD555/1000000</f>
        <v>0</v>
      </c>
      <c r="N553">
        <f>'[1]Master Data'!AE555/1000000</f>
        <v>0</v>
      </c>
      <c r="O553">
        <f>'[1]Master Data'!AF555/100</f>
        <v>0</v>
      </c>
      <c r="P553">
        <f>'[1]Master Data'!AG555/100</f>
        <v>0</v>
      </c>
      <c r="Q553">
        <f>'[1]Master Data'!AH555/100</f>
        <v>0</v>
      </c>
      <c r="R553">
        <f>'[1]Master Data'!AI555/1000000</f>
        <v>0</v>
      </c>
      <c r="S553">
        <f>'[1]Master Data'!AK555/1000000</f>
        <v>0</v>
      </c>
      <c r="T553">
        <f>'[1]Master Data'!AL555/100</f>
        <v>0</v>
      </c>
      <c r="U553">
        <f>'[1]Master Data'!AM555/1000000</f>
        <v>0</v>
      </c>
    </row>
    <row r="554" spans="1:21" x14ac:dyDescent="0.55000000000000004">
      <c r="A554" s="41" t="s">
        <v>1644</v>
      </c>
      <c r="B554" s="41">
        <v>1.1240231217618901E-3</v>
      </c>
      <c r="C554">
        <f>'[1]Master Data'!S556/100</f>
        <v>2.9148595329822911E-4</v>
      </c>
      <c r="D554">
        <f>'[1]Master Data'!T556/1000000</f>
        <v>5.60967E-8</v>
      </c>
      <c r="E554">
        <f>'[1]Master Data'!U556/1000000</f>
        <v>0</v>
      </c>
      <c r="F554">
        <f>'[1]Master Data'!V556/100</f>
        <v>0</v>
      </c>
      <c r="G554">
        <f>'[1]Master Data'!W556/100</f>
        <v>0</v>
      </c>
      <c r="H554">
        <f>'[1]Master Data'!X556/100</f>
        <v>0</v>
      </c>
      <c r="I554">
        <f>'[1]Master Data'!Y556/100</f>
        <v>0</v>
      </c>
      <c r="J554">
        <f>'[1]Master Data'!Z556/100</f>
        <v>0</v>
      </c>
      <c r="K554">
        <f>'[1]Master Data'!AB556/100</f>
        <v>0</v>
      </c>
      <c r="L554">
        <f>'[1]Master Data'!AC556/1000000</f>
        <v>1.5734069999999998E-6</v>
      </c>
      <c r="M554">
        <f>'[1]Master Data'!AD556/1000000</f>
        <v>1.387221E-6</v>
      </c>
      <c r="N554">
        <f>'[1]Master Data'!AE556/1000000</f>
        <v>2.832852E-7</v>
      </c>
      <c r="O554">
        <f>'[1]Master Data'!AF556/100</f>
        <v>0</v>
      </c>
      <c r="P554">
        <f>'[1]Master Data'!AG556/100</f>
        <v>0</v>
      </c>
      <c r="Q554">
        <f>'[1]Master Data'!AH556/100</f>
        <v>0</v>
      </c>
      <c r="R554">
        <f>'[1]Master Data'!AI556/1000000</f>
        <v>0</v>
      </c>
      <c r="S554">
        <f>'[1]Master Data'!AK556/1000000</f>
        <v>0</v>
      </c>
      <c r="T554">
        <f>'[1]Master Data'!AL556/100</f>
        <v>0</v>
      </c>
      <c r="U554">
        <f>'[1]Master Data'!AM556/1000000</f>
        <v>0</v>
      </c>
    </row>
    <row r="555" spans="1:21" x14ac:dyDescent="0.55000000000000004">
      <c r="A555" s="41" t="s">
        <v>1645</v>
      </c>
      <c r="B555" s="41">
        <v>2E-3</v>
      </c>
      <c r="C555">
        <f>'[1]Master Data'!S557/100</f>
        <v>8.0000000000000004E-4</v>
      </c>
      <c r="D555">
        <f>'[1]Master Data'!T557/1000000</f>
        <v>2.9401999999999998E-7</v>
      </c>
      <c r="E555">
        <f>'[1]Master Data'!U557/1000000</f>
        <v>0</v>
      </c>
      <c r="F555">
        <f>'[1]Master Data'!V557/100</f>
        <v>0</v>
      </c>
      <c r="G555">
        <f>'[1]Master Data'!W557/100</f>
        <v>0</v>
      </c>
      <c r="H555">
        <f>'[1]Master Data'!X557/100</f>
        <v>0</v>
      </c>
      <c r="I555">
        <f>'[1]Master Data'!Y557/100</f>
        <v>0</v>
      </c>
      <c r="J555">
        <f>'[1]Master Data'!Z557/100</f>
        <v>0</v>
      </c>
      <c r="K555">
        <f>'[1]Master Data'!AB557/100</f>
        <v>0</v>
      </c>
      <c r="L555">
        <f>'[1]Master Data'!AC557/1000000</f>
        <v>2.9643000000000001E-6</v>
      </c>
      <c r="M555">
        <f>'[1]Master Data'!AD557/1000000</f>
        <v>1.3881600000000001E-6</v>
      </c>
      <c r="N555">
        <f>'[1]Master Data'!AE557/1000000</f>
        <v>1.7352000000000001E-7</v>
      </c>
      <c r="O555">
        <f>'[1]Master Data'!AF557/100</f>
        <v>0</v>
      </c>
      <c r="P555">
        <f>'[1]Master Data'!AG557/100</f>
        <v>0</v>
      </c>
      <c r="Q555">
        <f>'[1]Master Data'!AH557/100</f>
        <v>0</v>
      </c>
      <c r="R555">
        <f>'[1]Master Data'!AI557/1000000</f>
        <v>0</v>
      </c>
      <c r="S555">
        <f>'[1]Master Data'!AK557/1000000</f>
        <v>0</v>
      </c>
      <c r="T555">
        <f>'[1]Master Data'!AL557/100</f>
        <v>0</v>
      </c>
      <c r="U555">
        <f>'[1]Master Data'!AM557/1000000</f>
        <v>0</v>
      </c>
    </row>
    <row r="556" spans="1:21" x14ac:dyDescent="0.55000000000000004">
      <c r="A556" s="41" t="s">
        <v>1646</v>
      </c>
      <c r="B556" s="41">
        <v>1.7000000000000001E-3</v>
      </c>
      <c r="C556">
        <f>'[1]Master Data'!S558/100</f>
        <v>5.0000000000000001E-4</v>
      </c>
      <c r="D556">
        <f>'[1]Master Data'!T558/1000000</f>
        <v>1.2216999999999999E-7</v>
      </c>
      <c r="E556">
        <f>'[1]Master Data'!U558/1000000</f>
        <v>0</v>
      </c>
      <c r="F556">
        <f>'[1]Master Data'!V558/100</f>
        <v>0</v>
      </c>
      <c r="G556">
        <f>'[1]Master Data'!W558/100</f>
        <v>0</v>
      </c>
      <c r="H556">
        <f>'[1]Master Data'!X558/100</f>
        <v>0</v>
      </c>
      <c r="I556">
        <f>'[1]Master Data'!Y558/100</f>
        <v>0</v>
      </c>
      <c r="J556">
        <f>'[1]Master Data'!Z558/100</f>
        <v>0</v>
      </c>
      <c r="K556">
        <f>'[1]Master Data'!AB558/100</f>
        <v>0</v>
      </c>
      <c r="L556">
        <f>'[1]Master Data'!AC558/1000000</f>
        <v>2.6427299999999997E-6</v>
      </c>
      <c r="M556">
        <f>'[1]Master Data'!AD558/1000000</f>
        <v>3.1506999999999998E-6</v>
      </c>
      <c r="N556">
        <f>'[1]Master Data'!AE558/1000000</f>
        <v>5.2083000000000004E-7</v>
      </c>
      <c r="O556">
        <f>'[1]Master Data'!AF558/100</f>
        <v>0</v>
      </c>
      <c r="P556">
        <f>'[1]Master Data'!AG558/100</f>
        <v>0</v>
      </c>
      <c r="Q556">
        <f>'[1]Master Data'!AH558/100</f>
        <v>0</v>
      </c>
      <c r="R556">
        <f>'[1]Master Data'!AI558/1000000</f>
        <v>0</v>
      </c>
      <c r="S556">
        <f>'[1]Master Data'!AK558/1000000</f>
        <v>0</v>
      </c>
      <c r="T556">
        <f>'[1]Master Data'!AL558/100</f>
        <v>0</v>
      </c>
      <c r="U556">
        <f>'[1]Master Data'!AM558/1000000</f>
        <v>0</v>
      </c>
    </row>
    <row r="557" spans="1:21" x14ac:dyDescent="0.55000000000000004">
      <c r="A557" s="41" t="s">
        <v>1647</v>
      </c>
      <c r="B557" s="41">
        <v>2.4292428540257475E-3</v>
      </c>
      <c r="C557">
        <f>'[1]Master Data'!S559/100</f>
        <v>1.1066222998036221E-3</v>
      </c>
      <c r="D557">
        <f>'[1]Master Data'!T559/1000000</f>
        <v>2.8365111006566457E-7</v>
      </c>
      <c r="E557">
        <f>'[1]Master Data'!U559/1000000</f>
        <v>0</v>
      </c>
      <c r="F557">
        <f>'[1]Master Data'!V559/100</f>
        <v>0</v>
      </c>
      <c r="G557">
        <f>'[1]Master Data'!W559/100</f>
        <v>0</v>
      </c>
      <c r="H557">
        <f>'[1]Master Data'!X559/100</f>
        <v>0</v>
      </c>
      <c r="I557">
        <f>'[1]Master Data'!Y559/100</f>
        <v>0</v>
      </c>
      <c r="J557">
        <f>'[1]Master Data'!Z559/100</f>
        <v>0</v>
      </c>
      <c r="K557">
        <f>'[1]Master Data'!AB559/100</f>
        <v>0</v>
      </c>
      <c r="L557">
        <f>'[1]Master Data'!AC559/1000000</f>
        <v>2.0330513436970178E-6</v>
      </c>
      <c r="M557">
        <f>'[1]Master Data'!AD559/1000000</f>
        <v>1.089139058799254E-6</v>
      </c>
      <c r="N557">
        <f>'[1]Master Data'!AE559/1000000</f>
        <v>8.557677240424382E-8</v>
      </c>
      <c r="O557">
        <f>'[1]Master Data'!AF559/100</f>
        <v>2.1872806927744379E-3</v>
      </c>
      <c r="P557">
        <f>'[1]Master Data'!AG559/100</f>
        <v>0</v>
      </c>
      <c r="Q557">
        <f>'[1]Master Data'!AH559/100</f>
        <v>0</v>
      </c>
      <c r="R557">
        <f>'[1]Master Data'!AI559/1000000</f>
        <v>0</v>
      </c>
      <c r="S557">
        <f>'[1]Master Data'!AK559/1000000</f>
        <v>0</v>
      </c>
      <c r="T557">
        <f>'[1]Master Data'!AL559/100</f>
        <v>0</v>
      </c>
      <c r="U557">
        <f>'[1]Master Data'!AM559/1000000</f>
        <v>0</v>
      </c>
    </row>
    <row r="558" spans="1:21" x14ac:dyDescent="0.55000000000000004">
      <c r="A558" s="41" t="s">
        <v>1648</v>
      </c>
      <c r="B558" s="41">
        <v>8.8673812154696149E-4</v>
      </c>
      <c r="C558">
        <f>'[1]Master Data'!S560/100</f>
        <v>8.7553591160220988E-5</v>
      </c>
      <c r="D558">
        <f>'[1]Master Data'!T560/1000000</f>
        <v>3.5897453757821799E-8</v>
      </c>
      <c r="E558">
        <f>'[1]Master Data'!U560/1000000</f>
        <v>0</v>
      </c>
      <c r="F558">
        <f>'[1]Master Data'!V560/100</f>
        <v>0</v>
      </c>
      <c r="G558">
        <f>'[1]Master Data'!W560/100</f>
        <v>0</v>
      </c>
      <c r="H558">
        <f>'[1]Master Data'!X560/100</f>
        <v>0</v>
      </c>
      <c r="I558">
        <f>'[1]Master Data'!Y560/100</f>
        <v>0</v>
      </c>
      <c r="J558">
        <f>'[1]Master Data'!Z560/100</f>
        <v>0</v>
      </c>
      <c r="K558">
        <f>'[1]Master Data'!AB560/100</f>
        <v>0</v>
      </c>
      <c r="L558">
        <f>'[1]Master Data'!AC560/1000000</f>
        <v>2.6332587172503888E-6</v>
      </c>
      <c r="M558">
        <f>'[1]Master Data'!AD560/1000000</f>
        <v>1.4344394499508564E-6</v>
      </c>
      <c r="N558">
        <f>'[1]Master Data'!AE560/1000000</f>
        <v>4.3025970145087153E-7</v>
      </c>
      <c r="O558">
        <f>'[1]Master Data'!AF560/100</f>
        <v>0.16898199777461531</v>
      </c>
      <c r="P558">
        <f>'[1]Master Data'!AG560/100</f>
        <v>0</v>
      </c>
      <c r="Q558">
        <f>'[1]Master Data'!AH560/100</f>
        <v>0</v>
      </c>
      <c r="R558">
        <f>'[1]Master Data'!AI560/1000000</f>
        <v>0</v>
      </c>
      <c r="S558">
        <f>'[1]Master Data'!AK560/1000000</f>
        <v>0</v>
      </c>
      <c r="T558">
        <f>'[1]Master Data'!AL560/100</f>
        <v>0</v>
      </c>
      <c r="U558">
        <f>'[1]Master Data'!AM560/1000000</f>
        <v>0</v>
      </c>
    </row>
    <row r="559" spans="1:21" x14ac:dyDescent="0.55000000000000004">
      <c r="A559" s="41" t="s">
        <v>1649</v>
      </c>
      <c r="B559" s="41">
        <v>0</v>
      </c>
      <c r="C559">
        <f>'[1]Master Data'!S561/100</f>
        <v>0</v>
      </c>
      <c r="D559">
        <f>'[1]Master Data'!T561/1000000</f>
        <v>0</v>
      </c>
      <c r="E559">
        <f>'[1]Master Data'!U561/1000000</f>
        <v>0</v>
      </c>
      <c r="F559">
        <f>'[1]Master Data'!V561/100</f>
        <v>0</v>
      </c>
      <c r="G559">
        <f>'[1]Master Data'!W561/100</f>
        <v>0</v>
      </c>
      <c r="H559">
        <f>'[1]Master Data'!X561/100</f>
        <v>0</v>
      </c>
      <c r="I559">
        <f>'[1]Master Data'!Y561/100</f>
        <v>0</v>
      </c>
      <c r="J559">
        <f>'[1]Master Data'!Z561/100</f>
        <v>0</v>
      </c>
      <c r="K559">
        <f>'[1]Master Data'!AB561/100</f>
        <v>0</v>
      </c>
      <c r="L559">
        <f>'[1]Master Data'!AC561/1000000</f>
        <v>0</v>
      </c>
      <c r="M559">
        <f>'[1]Master Data'!AD561/1000000</f>
        <v>0</v>
      </c>
      <c r="N559">
        <f>'[1]Master Data'!AE561/1000000</f>
        <v>0</v>
      </c>
      <c r="O559">
        <f>'[1]Master Data'!AF561/100</f>
        <v>0</v>
      </c>
      <c r="P559">
        <f>'[1]Master Data'!AG561/100</f>
        <v>0</v>
      </c>
      <c r="Q559">
        <f>'[1]Master Data'!AH561/100</f>
        <v>0</v>
      </c>
      <c r="R559">
        <f>'[1]Master Data'!AI561/1000000</f>
        <v>0</v>
      </c>
      <c r="S559">
        <f>'[1]Master Data'!AK561/1000000</f>
        <v>0</v>
      </c>
      <c r="T559">
        <f>'[1]Master Data'!AL561/100</f>
        <v>0</v>
      </c>
      <c r="U559">
        <f>'[1]Master Data'!AM561/1000000</f>
        <v>0</v>
      </c>
    </row>
    <row r="560" spans="1:21" x14ac:dyDescent="0.55000000000000004">
      <c r="A560" s="41" t="s">
        <v>1650</v>
      </c>
      <c r="B560" s="41">
        <v>0</v>
      </c>
      <c r="C560">
        <f>'[1]Master Data'!S562/100</f>
        <v>0</v>
      </c>
      <c r="D560">
        <f>'[1]Master Data'!T562/1000000</f>
        <v>0</v>
      </c>
      <c r="E560">
        <f>'[1]Master Data'!U562/1000000</f>
        <v>0</v>
      </c>
      <c r="F560">
        <f>'[1]Master Data'!V562/100</f>
        <v>0</v>
      </c>
      <c r="G560">
        <f>'[1]Master Data'!W562/100</f>
        <v>0</v>
      </c>
      <c r="H560">
        <f>'[1]Master Data'!X562/100</f>
        <v>0</v>
      </c>
      <c r="I560">
        <f>'[1]Master Data'!Y562/100</f>
        <v>0</v>
      </c>
      <c r="J560">
        <f>'[1]Master Data'!Z562/100</f>
        <v>0</v>
      </c>
      <c r="K560">
        <f>'[1]Master Data'!AB562/100</f>
        <v>0</v>
      </c>
      <c r="L560">
        <f>'[1]Master Data'!AC562/1000000</f>
        <v>0</v>
      </c>
      <c r="M560">
        <f>'[1]Master Data'!AD562/1000000</f>
        <v>0</v>
      </c>
      <c r="N560">
        <f>'[1]Master Data'!AE562/1000000</f>
        <v>0</v>
      </c>
      <c r="O560">
        <f>'[1]Master Data'!AF562/100</f>
        <v>0</v>
      </c>
      <c r="P560">
        <f>'[1]Master Data'!AG562/100</f>
        <v>0</v>
      </c>
      <c r="Q560">
        <f>'[1]Master Data'!AH562/100</f>
        <v>0</v>
      </c>
      <c r="R560">
        <f>'[1]Master Data'!AI562/1000000</f>
        <v>0</v>
      </c>
      <c r="S560">
        <f>'[1]Master Data'!AK562/1000000</f>
        <v>0</v>
      </c>
      <c r="T560">
        <f>'[1]Master Data'!AL562/100</f>
        <v>0</v>
      </c>
      <c r="U560">
        <f>'[1]Master Data'!AM562/1000000</f>
        <v>0</v>
      </c>
    </row>
    <row r="561" spans="1:21" x14ac:dyDescent="0.55000000000000004">
      <c r="A561" s="41" t="s">
        <v>1651</v>
      </c>
      <c r="B561" s="41">
        <v>1.1240231217618901E-3</v>
      </c>
      <c r="C561">
        <f>'[1]Master Data'!S563/100</f>
        <v>1.554223366330867E-4</v>
      </c>
      <c r="D561">
        <f>'[1]Master Data'!T563/1000000</f>
        <v>2.9999999999999997E-8</v>
      </c>
      <c r="E561">
        <f>'[1]Master Data'!U563/1000000</f>
        <v>0</v>
      </c>
      <c r="F561">
        <f>'[1]Master Data'!V563/100</f>
        <v>0</v>
      </c>
      <c r="G561">
        <f>'[1]Master Data'!W563/100</f>
        <v>0</v>
      </c>
      <c r="H561">
        <f>'[1]Master Data'!X563/100</f>
        <v>0</v>
      </c>
      <c r="I561">
        <f>'[1]Master Data'!Y563/100</f>
        <v>0</v>
      </c>
      <c r="J561">
        <f>'[1]Master Data'!Z563/100</f>
        <v>0</v>
      </c>
      <c r="K561">
        <f>'[1]Master Data'!AB563/100</f>
        <v>0</v>
      </c>
      <c r="L561">
        <f>'[1]Master Data'!AC563/1000000</f>
        <v>2.48E-6</v>
      </c>
      <c r="M561">
        <f>'[1]Master Data'!AD563/1000000</f>
        <v>1.04E-6</v>
      </c>
      <c r="N561">
        <f>'[1]Master Data'!AE563/1000000</f>
        <v>4.0999999999999999E-7</v>
      </c>
      <c r="O561">
        <f>'[1]Master Data'!AF563/100</f>
        <v>0</v>
      </c>
      <c r="P561">
        <f>'[1]Master Data'!AG563/100</f>
        <v>0</v>
      </c>
      <c r="Q561">
        <f>'[1]Master Data'!AH563/100</f>
        <v>0</v>
      </c>
      <c r="R561">
        <f>'[1]Master Data'!AI563/1000000</f>
        <v>0</v>
      </c>
      <c r="S561">
        <f>'[1]Master Data'!AK563/1000000</f>
        <v>0</v>
      </c>
      <c r="T561">
        <f>'[1]Master Data'!AL563/100</f>
        <v>0</v>
      </c>
      <c r="U561">
        <f>'[1]Master Data'!AM563/1000000</f>
        <v>0</v>
      </c>
    </row>
    <row r="562" spans="1:21" x14ac:dyDescent="0.55000000000000004">
      <c r="A562" s="41" t="s">
        <v>1652</v>
      </c>
      <c r="B562" s="41">
        <v>2.5999999999999999E-3</v>
      </c>
      <c r="C562">
        <f>'[1]Master Data'!S564/100</f>
        <v>1.1999999999999999E-3</v>
      </c>
      <c r="D562">
        <f>'[1]Master Data'!T564/1000000</f>
        <v>3.7525000000000003E-7</v>
      </c>
      <c r="E562">
        <f>'[1]Master Data'!U564/1000000</f>
        <v>0</v>
      </c>
      <c r="F562">
        <f>'[1]Master Data'!V564/100</f>
        <v>0</v>
      </c>
      <c r="G562">
        <f>'[1]Master Data'!W564/100</f>
        <v>0</v>
      </c>
      <c r="H562">
        <f>'[1]Master Data'!X564/100</f>
        <v>0</v>
      </c>
      <c r="I562">
        <f>'[1]Master Data'!Y564/100</f>
        <v>0</v>
      </c>
      <c r="J562">
        <f>'[1]Master Data'!Z564/100</f>
        <v>0</v>
      </c>
      <c r="K562">
        <f>'[1]Master Data'!AB564/100</f>
        <v>0</v>
      </c>
      <c r="L562">
        <f>'[1]Master Data'!AC564/1000000</f>
        <v>2.8072499999999997E-6</v>
      </c>
      <c r="M562">
        <f>'[1]Master Data'!AD564/1000000</f>
        <v>1.4439999999999999E-6</v>
      </c>
      <c r="N562">
        <f>'[1]Master Data'!AE564/1000000</f>
        <v>1.2349999999999999E-7</v>
      </c>
      <c r="O562">
        <f>'[1]Master Data'!AF564/100</f>
        <v>0</v>
      </c>
      <c r="P562">
        <f>'[1]Master Data'!AG564/100</f>
        <v>0</v>
      </c>
      <c r="Q562">
        <f>'[1]Master Data'!AH564/100</f>
        <v>0</v>
      </c>
      <c r="R562">
        <f>'[1]Master Data'!AI564/1000000</f>
        <v>0</v>
      </c>
      <c r="S562">
        <f>'[1]Master Data'!AK564/1000000</f>
        <v>0</v>
      </c>
      <c r="T562">
        <f>'[1]Master Data'!AL564/100</f>
        <v>0</v>
      </c>
      <c r="U562">
        <f>'[1]Master Data'!AM564/1000000</f>
        <v>0</v>
      </c>
    </row>
    <row r="563" spans="1:21" x14ac:dyDescent="0.55000000000000004">
      <c r="A563" s="41" t="s">
        <v>1653</v>
      </c>
      <c r="B563" s="41">
        <v>1E-3</v>
      </c>
      <c r="C563">
        <f>'[1]Master Data'!S565/100</f>
        <v>1E-4</v>
      </c>
      <c r="D563">
        <f>'[1]Master Data'!T565/1000000</f>
        <v>4.7519999999999998E-8</v>
      </c>
      <c r="E563">
        <f>'[1]Master Data'!U565/1000000</f>
        <v>0</v>
      </c>
      <c r="F563">
        <f>'[1]Master Data'!V565/100</f>
        <v>0</v>
      </c>
      <c r="G563">
        <f>'[1]Master Data'!W565/100</f>
        <v>0</v>
      </c>
      <c r="H563">
        <f>'[1]Master Data'!X565/100</f>
        <v>0</v>
      </c>
      <c r="I563">
        <f>'[1]Master Data'!Y565/100</f>
        <v>0</v>
      </c>
      <c r="J563">
        <f>'[1]Master Data'!Z565/100</f>
        <v>0</v>
      </c>
      <c r="K563">
        <f>'[1]Master Data'!AB565/100</f>
        <v>0</v>
      </c>
      <c r="L563">
        <f>'[1]Master Data'!AC565/1000000</f>
        <v>2.1423600000000002E-6</v>
      </c>
      <c r="M563">
        <f>'[1]Master Data'!AD565/1000000</f>
        <v>1.4137199999999998E-6</v>
      </c>
      <c r="N563">
        <f>'[1]Master Data'!AE565/1000000</f>
        <v>3.5639999999999999E-7</v>
      </c>
      <c r="O563">
        <f>'[1]Master Data'!AF565/100</f>
        <v>0</v>
      </c>
      <c r="P563">
        <f>'[1]Master Data'!AG565/100</f>
        <v>0</v>
      </c>
      <c r="Q563">
        <f>'[1]Master Data'!AH565/100</f>
        <v>0</v>
      </c>
      <c r="R563">
        <f>'[1]Master Data'!AI565/1000000</f>
        <v>0</v>
      </c>
      <c r="S563">
        <f>'[1]Master Data'!AK565/1000000</f>
        <v>0</v>
      </c>
      <c r="T563">
        <f>'[1]Master Data'!AL565/100</f>
        <v>0</v>
      </c>
      <c r="U563">
        <f>'[1]Master Data'!AM565/1000000</f>
        <v>0</v>
      </c>
    </row>
    <row r="564" spans="1:21" x14ac:dyDescent="0.55000000000000004">
      <c r="A564" s="41" t="s">
        <v>1654</v>
      </c>
      <c r="B564" s="41">
        <v>0</v>
      </c>
      <c r="C564">
        <f>'[1]Master Data'!S566/100</f>
        <v>0</v>
      </c>
      <c r="D564">
        <f>'[1]Master Data'!T566/1000000</f>
        <v>0</v>
      </c>
      <c r="E564">
        <f>'[1]Master Data'!U566/1000000</f>
        <v>0</v>
      </c>
      <c r="F564">
        <f>'[1]Master Data'!V566/100</f>
        <v>0</v>
      </c>
      <c r="G564">
        <f>'[1]Master Data'!W566/100</f>
        <v>0</v>
      </c>
      <c r="H564">
        <f>'[1]Master Data'!X566/100</f>
        <v>0</v>
      </c>
      <c r="I564">
        <f>'[1]Master Data'!Y566/100</f>
        <v>0</v>
      </c>
      <c r="J564">
        <f>'[1]Master Data'!Z566/100</f>
        <v>0</v>
      </c>
      <c r="K564">
        <f>'[1]Master Data'!AB566/100</f>
        <v>0</v>
      </c>
      <c r="L564">
        <f>'[1]Master Data'!AC566/1000000</f>
        <v>0</v>
      </c>
      <c r="M564">
        <f>'[1]Master Data'!AD566/1000000</f>
        <v>0</v>
      </c>
      <c r="N564">
        <f>'[1]Master Data'!AE566/1000000</f>
        <v>0</v>
      </c>
      <c r="O564">
        <f>'[1]Master Data'!AF566/100</f>
        <v>0</v>
      </c>
      <c r="P564">
        <f>'[1]Master Data'!AG566/100</f>
        <v>0</v>
      </c>
      <c r="Q564">
        <f>'[1]Master Data'!AH566/100</f>
        <v>0</v>
      </c>
      <c r="R564">
        <f>'[1]Master Data'!AI566/1000000</f>
        <v>0</v>
      </c>
      <c r="S564">
        <f>'[1]Master Data'!AK566/1000000</f>
        <v>0</v>
      </c>
      <c r="T564">
        <f>'[1]Master Data'!AL566/100</f>
        <v>0</v>
      </c>
      <c r="U564">
        <f>'[1]Master Data'!AM566/1000000</f>
        <v>0</v>
      </c>
    </row>
    <row r="565" spans="1:21" x14ac:dyDescent="0.55000000000000004">
      <c r="A565" s="41" t="s">
        <v>1655</v>
      </c>
      <c r="B565" s="41">
        <v>9.7000000000000005E-4</v>
      </c>
      <c r="C565">
        <f>'[1]Master Data'!S567/100</f>
        <v>8.9999999999999992E-5</v>
      </c>
      <c r="D565">
        <f>'[1]Master Data'!T567/1000000</f>
        <v>3.5549999999999997E-8</v>
      </c>
      <c r="E565">
        <f>'[1]Master Data'!U567/1000000</f>
        <v>0</v>
      </c>
      <c r="F565">
        <f>'[1]Master Data'!V567/100</f>
        <v>0</v>
      </c>
      <c r="G565">
        <f>'[1]Master Data'!W567/100</f>
        <v>0</v>
      </c>
      <c r="H565">
        <f>'[1]Master Data'!X567/100</f>
        <v>0</v>
      </c>
      <c r="I565">
        <f>'[1]Master Data'!Y567/100</f>
        <v>0</v>
      </c>
      <c r="J565">
        <f>'[1]Master Data'!Z567/100</f>
        <v>0</v>
      </c>
      <c r="K565">
        <f>'[1]Master Data'!AB567/100</f>
        <v>0</v>
      </c>
      <c r="L565">
        <f>'[1]Master Data'!AC567/1000000</f>
        <v>2.3502500000000001E-6</v>
      </c>
      <c r="M565">
        <f>'[1]Master Data'!AD567/1000000</f>
        <v>1.1573499999999998E-6</v>
      </c>
      <c r="N565">
        <f>'[1]Master Data'!AE567/1000000</f>
        <v>4.0289999999999999E-7</v>
      </c>
      <c r="O565">
        <f>'[1]Master Data'!AF567/100</f>
        <v>0.20389071268330233</v>
      </c>
      <c r="P565">
        <f>'[1]Master Data'!AG567/100</f>
        <v>0</v>
      </c>
      <c r="Q565">
        <f>'[1]Master Data'!AH567/100</f>
        <v>0</v>
      </c>
      <c r="R565">
        <f>'[1]Master Data'!AI567/1000000</f>
        <v>0</v>
      </c>
      <c r="S565">
        <f>'[1]Master Data'!AK567/1000000</f>
        <v>0</v>
      </c>
      <c r="T565">
        <f>'[1]Master Data'!AL567/100</f>
        <v>0</v>
      </c>
      <c r="U565">
        <f>'[1]Master Data'!AM567/1000000</f>
        <v>0</v>
      </c>
    </row>
    <row r="566" spans="1:21" x14ac:dyDescent="0.55000000000000004">
      <c r="A566" s="41" t="s">
        <v>1656</v>
      </c>
      <c r="B566" s="41">
        <v>1.1240231217618901E-3</v>
      </c>
      <c r="C566">
        <f>'[1]Master Data'!S568/100</f>
        <v>2.9148595329822911E-4</v>
      </c>
      <c r="D566">
        <f>'[1]Master Data'!T568/1000000</f>
        <v>5.60967E-8</v>
      </c>
      <c r="E566">
        <f>'[1]Master Data'!U568/1000000</f>
        <v>0</v>
      </c>
      <c r="F566">
        <f>'[1]Master Data'!V568/100</f>
        <v>0</v>
      </c>
      <c r="G566">
        <f>'[1]Master Data'!W568/100</f>
        <v>0</v>
      </c>
      <c r="H566">
        <f>'[1]Master Data'!X568/100</f>
        <v>0</v>
      </c>
      <c r="I566">
        <f>'[1]Master Data'!Y568/100</f>
        <v>0</v>
      </c>
      <c r="J566">
        <f>'[1]Master Data'!Z568/100</f>
        <v>0</v>
      </c>
      <c r="K566">
        <f>'[1]Master Data'!AB568/100</f>
        <v>0</v>
      </c>
      <c r="L566">
        <f>'[1]Master Data'!AC568/1000000</f>
        <v>2.4316289999999995E-6</v>
      </c>
      <c r="M566">
        <f>'[1]Master Data'!AD568/1000000</f>
        <v>2.1438869999999998E-6</v>
      </c>
      <c r="N566">
        <f>'[1]Master Data'!AE568/1000000</f>
        <v>4.3780439999999999E-7</v>
      </c>
      <c r="O566">
        <f>'[1]Master Data'!AF568/100</f>
        <v>0</v>
      </c>
      <c r="P566">
        <f>'[1]Master Data'!AG568/100</f>
        <v>0</v>
      </c>
      <c r="Q566">
        <f>'[1]Master Data'!AH568/100</f>
        <v>0</v>
      </c>
      <c r="R566">
        <f>'[1]Master Data'!AI568/1000000</f>
        <v>0</v>
      </c>
      <c r="S566">
        <f>'[1]Master Data'!AK568/1000000</f>
        <v>0</v>
      </c>
      <c r="T566">
        <f>'[1]Master Data'!AL568/100</f>
        <v>0</v>
      </c>
      <c r="U566">
        <f>'[1]Master Data'!AM568/1000000</f>
        <v>0</v>
      </c>
    </row>
    <row r="567" spans="1:21" x14ac:dyDescent="0.55000000000000004">
      <c r="A567" s="41" t="s">
        <v>1657</v>
      </c>
      <c r="B567" s="41">
        <v>0</v>
      </c>
      <c r="C567">
        <f>'[1]Master Data'!S569/100</f>
        <v>0</v>
      </c>
      <c r="D567">
        <f>'[1]Master Data'!T569/1000000</f>
        <v>0</v>
      </c>
      <c r="E567">
        <f>'[1]Master Data'!U569/1000000</f>
        <v>0</v>
      </c>
      <c r="F567">
        <f>'[1]Master Data'!V569/100</f>
        <v>0</v>
      </c>
      <c r="G567">
        <f>'[1]Master Data'!W569/100</f>
        <v>0</v>
      </c>
      <c r="H567">
        <f>'[1]Master Data'!X569/100</f>
        <v>0</v>
      </c>
      <c r="I567">
        <f>'[1]Master Data'!Y569/100</f>
        <v>0</v>
      </c>
      <c r="J567">
        <f>'[1]Master Data'!Z569/100</f>
        <v>0</v>
      </c>
      <c r="K567">
        <f>'[1]Master Data'!AB569/100</f>
        <v>0</v>
      </c>
      <c r="L567">
        <f>'[1]Master Data'!AC569/1000000</f>
        <v>0</v>
      </c>
      <c r="M567">
        <f>'[1]Master Data'!AD569/1000000</f>
        <v>0</v>
      </c>
      <c r="N567">
        <f>'[1]Master Data'!AE569/1000000</f>
        <v>0</v>
      </c>
      <c r="O567">
        <f>'[1]Master Data'!AF569/100</f>
        <v>0</v>
      </c>
      <c r="P567">
        <f>'[1]Master Data'!AG569/100</f>
        <v>0</v>
      </c>
      <c r="Q567">
        <f>'[1]Master Data'!AH569/100</f>
        <v>0</v>
      </c>
      <c r="R567">
        <f>'[1]Master Data'!AI569/1000000</f>
        <v>0</v>
      </c>
      <c r="S567">
        <f>'[1]Master Data'!AK569/1000000</f>
        <v>0</v>
      </c>
      <c r="T567">
        <f>'[1]Master Data'!AL569/100</f>
        <v>0</v>
      </c>
      <c r="U567">
        <f>'[1]Master Data'!AM569/1000000</f>
        <v>0</v>
      </c>
    </row>
    <row r="568" spans="1:21" x14ac:dyDescent="0.55000000000000004">
      <c r="A568" s="41" t="s">
        <v>1658</v>
      </c>
      <c r="B568" s="41">
        <v>1.9547316805783028E-3</v>
      </c>
      <c r="C568">
        <f>'[1]Master Data'!S570/100</f>
        <v>9.2429583993601278E-4</v>
      </c>
      <c r="D568">
        <f>'[1]Master Data'!T570/1000000</f>
        <v>2.3000000000000002E-7</v>
      </c>
      <c r="E568">
        <f>'[1]Master Data'!U570/1000000</f>
        <v>0</v>
      </c>
      <c r="F568">
        <f>'[1]Master Data'!V570/100</f>
        <v>0</v>
      </c>
      <c r="G568">
        <f>'[1]Master Data'!W570/100</f>
        <v>0</v>
      </c>
      <c r="H568">
        <f>'[1]Master Data'!X570/100</f>
        <v>0</v>
      </c>
      <c r="I568">
        <f>'[1]Master Data'!Y570/100</f>
        <v>0</v>
      </c>
      <c r="J568">
        <f>'[1]Master Data'!Z570/100</f>
        <v>0</v>
      </c>
      <c r="K568">
        <f>'[1]Master Data'!AB570/100</f>
        <v>0</v>
      </c>
      <c r="L568">
        <f>'[1]Master Data'!AC570/1000000</f>
        <v>2.0600000000000002E-6</v>
      </c>
      <c r="M568">
        <f>'[1]Master Data'!AD570/1000000</f>
        <v>9.9999999999999995E-7</v>
      </c>
      <c r="N568">
        <f>'[1]Master Data'!AE570/1000000</f>
        <v>1.1999999999999999E-7</v>
      </c>
      <c r="O568">
        <f>'[1]Master Data'!AF570/100</f>
        <v>0</v>
      </c>
      <c r="P568">
        <f>'[1]Master Data'!AG570/100</f>
        <v>0</v>
      </c>
      <c r="Q568">
        <f>'[1]Master Data'!AH570/100</f>
        <v>0</v>
      </c>
      <c r="R568">
        <f>'[1]Master Data'!AI570/1000000</f>
        <v>0</v>
      </c>
      <c r="S568">
        <f>'[1]Master Data'!AK570/1000000</f>
        <v>0</v>
      </c>
      <c r="T568">
        <f>'[1]Master Data'!AL570/100</f>
        <v>0</v>
      </c>
      <c r="U568">
        <f>'[1]Master Data'!AM570/1000000</f>
        <v>0</v>
      </c>
    </row>
    <row r="569" spans="1:21" x14ac:dyDescent="0.55000000000000004">
      <c r="A569" s="41" t="s">
        <v>1659</v>
      </c>
      <c r="B569" s="41">
        <v>1.1240231217618901E-3</v>
      </c>
      <c r="C569">
        <f>'[1]Master Data'!S571/100</f>
        <v>2.9148595329822911E-4</v>
      </c>
      <c r="D569">
        <f>'[1]Master Data'!T571/1000000</f>
        <v>8.2283146673201812E-8</v>
      </c>
      <c r="E569">
        <f>'[1]Master Data'!U571/1000000</f>
        <v>0</v>
      </c>
      <c r="F569">
        <f>'[1]Master Data'!V571/100</f>
        <v>0</v>
      </c>
      <c r="G569">
        <f>'[1]Master Data'!W571/100</f>
        <v>0</v>
      </c>
      <c r="H569">
        <f>'[1]Master Data'!X571/100</f>
        <v>0</v>
      </c>
      <c r="I569">
        <f>'[1]Master Data'!Y571/100</f>
        <v>0</v>
      </c>
      <c r="J569">
        <f>'[1]Master Data'!Z571/100</f>
        <v>0</v>
      </c>
      <c r="K569">
        <f>'[1]Master Data'!AB571/100</f>
        <v>0</v>
      </c>
      <c r="L569">
        <f>'[1]Master Data'!AC571/1000000</f>
        <v>2.4237341061144465E-6</v>
      </c>
      <c r="M569">
        <f>'[1]Master Data'!AD571/1000000</f>
        <v>2.4659390349221909E-6</v>
      </c>
      <c r="N569">
        <f>'[1]Master Data'!AE571/1000000</f>
        <v>5.3036442396765091E-7</v>
      </c>
      <c r="O569">
        <f>'[1]Master Data'!AF571/100</f>
        <v>0</v>
      </c>
      <c r="P569">
        <f>'[1]Master Data'!AG571/100</f>
        <v>0</v>
      </c>
      <c r="Q569">
        <f>'[1]Master Data'!AH571/100</f>
        <v>0</v>
      </c>
      <c r="R569">
        <f>'[1]Master Data'!AI571/1000000</f>
        <v>0</v>
      </c>
      <c r="S569">
        <f>'[1]Master Data'!AK571/1000000</f>
        <v>0</v>
      </c>
      <c r="T569">
        <f>'[1]Master Data'!AL571/100</f>
        <v>0</v>
      </c>
      <c r="U569">
        <f>'[1]Master Data'!AM571/1000000</f>
        <v>0</v>
      </c>
    </row>
    <row r="570" spans="1:21" x14ac:dyDescent="0.55000000000000004">
      <c r="A570" s="41" t="s">
        <v>1660</v>
      </c>
      <c r="B570" s="41">
        <v>0</v>
      </c>
      <c r="C570">
        <f>'[1]Master Data'!S572/100</f>
        <v>0</v>
      </c>
      <c r="D570">
        <f>'[1]Master Data'!T572/1000000</f>
        <v>0</v>
      </c>
      <c r="E570">
        <f>'[1]Master Data'!U572/1000000</f>
        <v>0</v>
      </c>
      <c r="F570">
        <f>'[1]Master Data'!V572/100</f>
        <v>0</v>
      </c>
      <c r="G570">
        <f>'[1]Master Data'!W572/100</f>
        <v>0</v>
      </c>
      <c r="H570">
        <f>'[1]Master Data'!X572/100</f>
        <v>0</v>
      </c>
      <c r="I570">
        <f>'[1]Master Data'!Y572/100</f>
        <v>0</v>
      </c>
      <c r="J570">
        <f>'[1]Master Data'!Z572/100</f>
        <v>0</v>
      </c>
      <c r="K570">
        <f>'[1]Master Data'!AB572/100</f>
        <v>0</v>
      </c>
      <c r="L570">
        <f>'[1]Master Data'!AC572/1000000</f>
        <v>0</v>
      </c>
      <c r="M570">
        <f>'[1]Master Data'!AD572/1000000</f>
        <v>0</v>
      </c>
      <c r="N570">
        <f>'[1]Master Data'!AE572/1000000</f>
        <v>0</v>
      </c>
      <c r="O570">
        <f>'[1]Master Data'!AF572/100</f>
        <v>0</v>
      </c>
      <c r="P570">
        <f>'[1]Master Data'!AG572/100</f>
        <v>0</v>
      </c>
      <c r="Q570">
        <f>'[1]Master Data'!AH572/100</f>
        <v>0</v>
      </c>
      <c r="R570">
        <f>'[1]Master Data'!AI572/1000000</f>
        <v>0</v>
      </c>
      <c r="S570">
        <f>'[1]Master Data'!AK572/1000000</f>
        <v>0</v>
      </c>
      <c r="T570">
        <f>'[1]Master Data'!AL572/100</f>
        <v>0</v>
      </c>
      <c r="U570">
        <f>'[1]Master Data'!AM572/1000000</f>
        <v>0</v>
      </c>
    </row>
    <row r="571" spans="1:21" x14ac:dyDescent="0.55000000000000004">
      <c r="A571" s="41" t="s">
        <v>1661</v>
      </c>
      <c r="B571" s="41">
        <v>0</v>
      </c>
      <c r="C571">
        <f>'[1]Master Data'!S573/100</f>
        <v>0</v>
      </c>
      <c r="D571">
        <f>'[1]Master Data'!T573/1000000</f>
        <v>0</v>
      </c>
      <c r="E571">
        <f>'[1]Master Data'!U573/1000000</f>
        <v>0</v>
      </c>
      <c r="F571">
        <f>'[1]Master Data'!V573/100</f>
        <v>0</v>
      </c>
      <c r="G571">
        <f>'[1]Master Data'!W573/100</f>
        <v>0</v>
      </c>
      <c r="H571">
        <f>'[1]Master Data'!X573/100</f>
        <v>0</v>
      </c>
      <c r="I571">
        <f>'[1]Master Data'!Y573/100</f>
        <v>0</v>
      </c>
      <c r="J571">
        <f>'[1]Master Data'!Z573/100</f>
        <v>0</v>
      </c>
      <c r="K571">
        <f>'[1]Master Data'!AB573/100</f>
        <v>0</v>
      </c>
      <c r="L571">
        <f>'[1]Master Data'!AC573/1000000</f>
        <v>0</v>
      </c>
      <c r="M571">
        <f>'[1]Master Data'!AD573/1000000</f>
        <v>0</v>
      </c>
      <c r="N571">
        <f>'[1]Master Data'!AE573/1000000</f>
        <v>0</v>
      </c>
      <c r="O571">
        <f>'[1]Master Data'!AF573/100</f>
        <v>0</v>
      </c>
      <c r="P571">
        <f>'[1]Master Data'!AG573/100</f>
        <v>0</v>
      </c>
      <c r="Q571">
        <f>'[1]Master Data'!AH573/100</f>
        <v>0</v>
      </c>
      <c r="R571">
        <f>'[1]Master Data'!AI573/1000000</f>
        <v>0</v>
      </c>
      <c r="S571">
        <f>'[1]Master Data'!AK573/1000000</f>
        <v>0</v>
      </c>
      <c r="T571">
        <f>'[1]Master Data'!AL573/100</f>
        <v>0</v>
      </c>
      <c r="U571">
        <f>'[1]Master Data'!AM573/1000000</f>
        <v>0</v>
      </c>
    </row>
    <row r="572" spans="1:21" x14ac:dyDescent="0.55000000000000004">
      <c r="A572" s="41" t="s">
        <v>1662</v>
      </c>
      <c r="B572" s="41">
        <v>0</v>
      </c>
      <c r="C572">
        <f>'[1]Master Data'!S574/100</f>
        <v>0</v>
      </c>
      <c r="D572">
        <f>'[1]Master Data'!T574/1000000</f>
        <v>0</v>
      </c>
      <c r="E572">
        <f>'[1]Master Data'!U574/1000000</f>
        <v>0</v>
      </c>
      <c r="F572">
        <f>'[1]Master Data'!V574/100</f>
        <v>0</v>
      </c>
      <c r="G572">
        <f>'[1]Master Data'!W574/100</f>
        <v>0</v>
      </c>
      <c r="H572">
        <f>'[1]Master Data'!X574/100</f>
        <v>0</v>
      </c>
      <c r="I572">
        <f>'[1]Master Data'!Y574/100</f>
        <v>0</v>
      </c>
      <c r="J572">
        <f>'[1]Master Data'!Z574/100</f>
        <v>0</v>
      </c>
      <c r="K572">
        <f>'[1]Master Data'!AB574/100</f>
        <v>0</v>
      </c>
      <c r="L572">
        <f>'[1]Master Data'!AC574/1000000</f>
        <v>0</v>
      </c>
      <c r="M572">
        <f>'[1]Master Data'!AD574/1000000</f>
        <v>0</v>
      </c>
      <c r="N572">
        <f>'[1]Master Data'!AE574/1000000</f>
        <v>0</v>
      </c>
      <c r="O572">
        <f>'[1]Master Data'!AF574/100</f>
        <v>0</v>
      </c>
      <c r="P572">
        <f>'[1]Master Data'!AG574/100</f>
        <v>0</v>
      </c>
      <c r="Q572">
        <f>'[1]Master Data'!AH574/100</f>
        <v>0</v>
      </c>
      <c r="R572">
        <f>'[1]Master Data'!AI574/1000000</f>
        <v>0</v>
      </c>
      <c r="S572">
        <f>'[1]Master Data'!AK574/1000000</f>
        <v>0</v>
      </c>
      <c r="T572">
        <f>'[1]Master Data'!AL574/100</f>
        <v>0</v>
      </c>
      <c r="U572">
        <f>'[1]Master Data'!AM574/1000000</f>
        <v>0</v>
      </c>
    </row>
    <row r="573" spans="1:21" x14ac:dyDescent="0.55000000000000004">
      <c r="A573" s="41" t="s">
        <v>1663</v>
      </c>
      <c r="B573" s="41">
        <v>0</v>
      </c>
      <c r="C573">
        <f>'[1]Master Data'!S575/100</f>
        <v>0</v>
      </c>
      <c r="D573">
        <f>'[1]Master Data'!T575/1000000</f>
        <v>0</v>
      </c>
      <c r="E573">
        <f>'[1]Master Data'!U575/1000000</f>
        <v>0</v>
      </c>
      <c r="F573">
        <f>'[1]Master Data'!V575/100</f>
        <v>0</v>
      </c>
      <c r="G573">
        <f>'[1]Master Data'!W575/100</f>
        <v>0</v>
      </c>
      <c r="H573">
        <f>'[1]Master Data'!X575/100</f>
        <v>0</v>
      </c>
      <c r="I573">
        <f>'[1]Master Data'!Y575/100</f>
        <v>0</v>
      </c>
      <c r="J573">
        <f>'[1]Master Data'!Z575/100</f>
        <v>0</v>
      </c>
      <c r="K573">
        <f>'[1]Master Data'!AB575/100</f>
        <v>0</v>
      </c>
      <c r="L573">
        <f>'[1]Master Data'!AC575/1000000</f>
        <v>0</v>
      </c>
      <c r="M573">
        <f>'[1]Master Data'!AD575/1000000</f>
        <v>0</v>
      </c>
      <c r="N573">
        <f>'[1]Master Data'!AE575/1000000</f>
        <v>0</v>
      </c>
      <c r="O573">
        <f>'[1]Master Data'!AF575/100</f>
        <v>0</v>
      </c>
      <c r="P573">
        <f>'[1]Master Data'!AG575/100</f>
        <v>0</v>
      </c>
      <c r="Q573">
        <f>'[1]Master Data'!AH575/100</f>
        <v>0</v>
      </c>
      <c r="R573">
        <f>'[1]Master Data'!AI575/1000000</f>
        <v>0</v>
      </c>
      <c r="S573">
        <f>'[1]Master Data'!AK575/1000000</f>
        <v>0</v>
      </c>
      <c r="T573">
        <f>'[1]Master Data'!AL575/100</f>
        <v>0</v>
      </c>
      <c r="U573">
        <f>'[1]Master Data'!AM575/1000000</f>
        <v>0</v>
      </c>
    </row>
    <row r="574" spans="1:21" x14ac:dyDescent="0.55000000000000004">
      <c r="A574" s="41" t="s">
        <v>1664</v>
      </c>
      <c r="B574" s="41">
        <v>1.6000000000000001E-3</v>
      </c>
      <c r="C574">
        <f>'[1]Master Data'!S576/100</f>
        <v>8.9999999999999998E-4</v>
      </c>
      <c r="D574">
        <f>'[1]Master Data'!T576/1000000</f>
        <v>2.0759999999999998E-7</v>
      </c>
      <c r="E574">
        <f>'[1]Master Data'!U576/1000000</f>
        <v>0</v>
      </c>
      <c r="F574">
        <f>'[1]Master Data'!V576/100</f>
        <v>0</v>
      </c>
      <c r="G574">
        <f>'[1]Master Data'!W576/100</f>
        <v>0</v>
      </c>
      <c r="H574">
        <f>'[1]Master Data'!X576/100</f>
        <v>0</v>
      </c>
      <c r="I574">
        <f>'[1]Master Data'!Y576/100</f>
        <v>0</v>
      </c>
      <c r="J574">
        <f>'[1]Master Data'!Z576/100</f>
        <v>0</v>
      </c>
      <c r="K574">
        <f>'[1]Master Data'!AB576/100</f>
        <v>0</v>
      </c>
      <c r="L574">
        <f>'[1]Master Data'!AC576/1000000</f>
        <v>3.8752000000000006E-6</v>
      </c>
      <c r="M574">
        <f>'[1]Master Data'!AD576/1000000</f>
        <v>1.7161599999999999E-6</v>
      </c>
      <c r="N574">
        <f>'[1]Master Data'!AE576/1000000</f>
        <v>3.4600000000000005E-7</v>
      </c>
      <c r="O574">
        <f>'[1]Master Data'!AF576/100</f>
        <v>0</v>
      </c>
      <c r="P574">
        <f>'[1]Master Data'!AG576/100</f>
        <v>0</v>
      </c>
      <c r="Q574">
        <f>'[1]Master Data'!AH576/100</f>
        <v>0</v>
      </c>
      <c r="R574">
        <f>'[1]Master Data'!AI576/1000000</f>
        <v>0</v>
      </c>
      <c r="S574">
        <f>'[1]Master Data'!AK576/1000000</f>
        <v>6.0895999999999997E-7</v>
      </c>
      <c r="T574">
        <f>'[1]Master Data'!AL576/100</f>
        <v>0</v>
      </c>
      <c r="U574">
        <f>'[1]Master Data'!AM576/1000000</f>
        <v>1.5916E-7</v>
      </c>
    </row>
    <row r="575" spans="1:21" x14ac:dyDescent="0.55000000000000004">
      <c r="A575" s="41" t="s">
        <v>1665</v>
      </c>
      <c r="B575" s="41">
        <v>4.0000000000000002E-4</v>
      </c>
      <c r="C575">
        <f>'[1]Master Data'!S577/100</f>
        <v>1E-4</v>
      </c>
      <c r="D575">
        <f>'[1]Master Data'!T577/1000000</f>
        <v>5.2880000000000001E-8</v>
      </c>
      <c r="E575">
        <f>'[1]Master Data'!U577/1000000</f>
        <v>0</v>
      </c>
      <c r="F575">
        <f>'[1]Master Data'!V577/100</f>
        <v>0</v>
      </c>
      <c r="G575">
        <f>'[1]Master Data'!W577/100</f>
        <v>0</v>
      </c>
      <c r="H575">
        <f>'[1]Master Data'!X577/100</f>
        <v>0</v>
      </c>
      <c r="I575">
        <f>'[1]Master Data'!Y577/100</f>
        <v>0</v>
      </c>
      <c r="J575">
        <f>'[1]Master Data'!Z577/100</f>
        <v>0</v>
      </c>
      <c r="K575">
        <f>'[1]Master Data'!AB577/100</f>
        <v>0</v>
      </c>
      <c r="L575">
        <f>'[1]Master Data'!AC577/1000000</f>
        <v>3.1794099999999999E-6</v>
      </c>
      <c r="M575">
        <f>'[1]Master Data'!AD577/1000000</f>
        <v>1.7053800000000001E-6</v>
      </c>
      <c r="N575">
        <f>'[1]Master Data'!AE577/1000000</f>
        <v>5.7506999999999992E-7</v>
      </c>
      <c r="O575">
        <f>'[1]Master Data'!AF577/100</f>
        <v>0.22578501740097237</v>
      </c>
      <c r="P575">
        <f>'[1]Master Data'!AG577/100</f>
        <v>0</v>
      </c>
      <c r="Q575">
        <f>'[1]Master Data'!AH577/100</f>
        <v>0</v>
      </c>
      <c r="R575">
        <f>'[1]Master Data'!AI577/1000000</f>
        <v>0</v>
      </c>
      <c r="S575">
        <f>'[1]Master Data'!AK577/1000000</f>
        <v>8.5269000000000005E-7</v>
      </c>
      <c r="T575">
        <f>'[1]Master Data'!AL577/100</f>
        <v>0</v>
      </c>
      <c r="U575">
        <f>'[1]Master Data'!AM577/1000000</f>
        <v>2.5118E-7</v>
      </c>
    </row>
    <row r="576" spans="1:21" x14ac:dyDescent="0.55000000000000004">
      <c r="A576" s="41" t="s">
        <v>1666</v>
      </c>
      <c r="B576" s="41">
        <v>2.1562958678689337E-3</v>
      </c>
      <c r="C576">
        <f>'[1]Master Data'!S578/100</f>
        <v>8.8627284768528906E-4</v>
      </c>
      <c r="D576">
        <f>'[1]Master Data'!T578/1000000</f>
        <v>4.5988961200000005E-7</v>
      </c>
      <c r="E576">
        <f>'[1]Master Data'!U578/1000000</f>
        <v>0</v>
      </c>
      <c r="F576">
        <f>'[1]Master Data'!V578/100</f>
        <v>0</v>
      </c>
      <c r="G576">
        <f>'[1]Master Data'!W578/100</f>
        <v>0</v>
      </c>
      <c r="H576">
        <f>'[1]Master Data'!X578/100</f>
        <v>0</v>
      </c>
      <c r="I576">
        <f>'[1]Master Data'!Y578/100</f>
        <v>0</v>
      </c>
      <c r="J576">
        <f>'[1]Master Data'!Z578/100</f>
        <v>0</v>
      </c>
      <c r="K576">
        <f>'[1]Master Data'!AB578/100</f>
        <v>0</v>
      </c>
      <c r="L576">
        <f>'[1]Master Data'!AC578/1000000</f>
        <v>4.1352184799999999E-6</v>
      </c>
      <c r="M576">
        <f>'[1]Master Data'!AD578/1000000</f>
        <v>2.1843235000000001E-6</v>
      </c>
      <c r="N576">
        <f>'[1]Master Data'!AE578/1000000</f>
        <v>2.4731190000000002E-7</v>
      </c>
      <c r="O576">
        <f>'[1]Master Data'!AF578/100</f>
        <v>0</v>
      </c>
      <c r="P576">
        <f>'[1]Master Data'!AG578/100</f>
        <v>0</v>
      </c>
      <c r="Q576">
        <f>'[1]Master Data'!AH578/100</f>
        <v>0</v>
      </c>
      <c r="R576">
        <f>'[1]Master Data'!AI578/1000000</f>
        <v>0</v>
      </c>
      <c r="S576">
        <f>'[1]Master Data'!AK578/1000000</f>
        <v>4.6282223E-7</v>
      </c>
      <c r="T576">
        <f>'[1]Master Data'!AL578/100</f>
        <v>0</v>
      </c>
      <c r="U576">
        <f>'[1]Master Data'!AM578/1000000</f>
        <v>8.044638999999999E-8</v>
      </c>
    </row>
    <row r="577" spans="1:21" x14ac:dyDescent="0.55000000000000004">
      <c r="A577" s="41" t="s">
        <v>1667</v>
      </c>
      <c r="B577" s="41">
        <v>1.1240231217618901E-3</v>
      </c>
      <c r="C577">
        <f>'[1]Master Data'!S579/100</f>
        <v>1.554223366330867E-4</v>
      </c>
      <c r="D577">
        <f>'[1]Master Data'!T579/1000000</f>
        <v>5.7242639599999996E-8</v>
      </c>
      <c r="E577">
        <f>'[1]Master Data'!U579/1000000</f>
        <v>0</v>
      </c>
      <c r="F577">
        <f>'[1]Master Data'!V579/100</f>
        <v>0</v>
      </c>
      <c r="G577">
        <f>'[1]Master Data'!W579/100</f>
        <v>0</v>
      </c>
      <c r="H577">
        <f>'[1]Master Data'!X579/100</f>
        <v>0</v>
      </c>
      <c r="I577">
        <f>'[1]Master Data'!Y579/100</f>
        <v>0</v>
      </c>
      <c r="J577">
        <f>'[1]Master Data'!Z579/100</f>
        <v>0</v>
      </c>
      <c r="K577">
        <f>'[1]Master Data'!AB579/100</f>
        <v>0</v>
      </c>
      <c r="L577">
        <f>'[1]Master Data'!AC579/1000000</f>
        <v>3.0984264000000003E-6</v>
      </c>
      <c r="M577">
        <f>'[1]Master Data'!AD579/1000000</f>
        <v>1.55569416E-6</v>
      </c>
      <c r="N577">
        <f>'[1]Master Data'!AE579/1000000</f>
        <v>5.2950448000000002E-7</v>
      </c>
      <c r="O577">
        <f>'[1]Master Data'!AF579/100</f>
        <v>0</v>
      </c>
      <c r="P577">
        <f>'[1]Master Data'!AG579/100</f>
        <v>0</v>
      </c>
      <c r="Q577">
        <f>'[1]Master Data'!AH579/100</f>
        <v>0</v>
      </c>
      <c r="R577">
        <f>'[1]Master Data'!AI579/1000000</f>
        <v>0</v>
      </c>
      <c r="S577">
        <f>'[1]Master Data'!AK579/1000000</f>
        <v>8.2967592000000008E-7</v>
      </c>
      <c r="T577">
        <f>'[1]Master Data'!AL579/100</f>
        <v>0</v>
      </c>
      <c r="U577">
        <f>'[1]Master Data'!AM579/1000000</f>
        <v>2.0946186400000004E-7</v>
      </c>
    </row>
    <row r="578" spans="1:21" x14ac:dyDescent="0.55000000000000004">
      <c r="A578" s="41" t="s">
        <v>1668</v>
      </c>
      <c r="B578" s="41">
        <v>0</v>
      </c>
      <c r="C578">
        <f>'[1]Master Data'!S580/100</f>
        <v>0</v>
      </c>
      <c r="D578">
        <f>'[1]Master Data'!T580/1000000</f>
        <v>0</v>
      </c>
      <c r="E578">
        <f>'[1]Master Data'!U580/1000000</f>
        <v>0</v>
      </c>
      <c r="F578">
        <f>'[1]Master Data'!V580/100</f>
        <v>0</v>
      </c>
      <c r="G578">
        <f>'[1]Master Data'!W580/100</f>
        <v>0</v>
      </c>
      <c r="H578">
        <f>'[1]Master Data'!X580/100</f>
        <v>0</v>
      </c>
      <c r="I578">
        <f>'[1]Master Data'!Y580/100</f>
        <v>0</v>
      </c>
      <c r="J578">
        <f>'[1]Master Data'!Z580/100</f>
        <v>0</v>
      </c>
      <c r="K578">
        <f>'[1]Master Data'!AB580/100</f>
        <v>0</v>
      </c>
      <c r="L578">
        <f>'[1]Master Data'!AC580/1000000</f>
        <v>0</v>
      </c>
      <c r="M578">
        <f>'[1]Master Data'!AD580/1000000</f>
        <v>0</v>
      </c>
      <c r="N578">
        <f>'[1]Master Data'!AE580/1000000</f>
        <v>0</v>
      </c>
      <c r="O578">
        <f>'[1]Master Data'!AF580/100</f>
        <v>0</v>
      </c>
      <c r="P578">
        <f>'[1]Master Data'!AG580/100</f>
        <v>0</v>
      </c>
      <c r="Q578">
        <f>'[1]Master Data'!AH580/100</f>
        <v>0</v>
      </c>
      <c r="R578">
        <f>'[1]Master Data'!AI580/1000000</f>
        <v>0</v>
      </c>
      <c r="S578">
        <f>'[1]Master Data'!AK580/1000000</f>
        <v>0</v>
      </c>
      <c r="T578">
        <f>'[1]Master Data'!AL580/100</f>
        <v>0</v>
      </c>
      <c r="U578">
        <f>'[1]Master Data'!AM580/1000000</f>
        <v>0</v>
      </c>
    </row>
    <row r="579" spans="1:21" x14ac:dyDescent="0.55000000000000004">
      <c r="A579" s="41" t="s">
        <v>1669</v>
      </c>
      <c r="B579" s="41">
        <v>5.0000000000000001E-4</v>
      </c>
      <c r="C579">
        <f>'[1]Master Data'!S581/100</f>
        <v>1.4000000000000002E-3</v>
      </c>
      <c r="D579">
        <f>'[1]Master Data'!T581/1000000</f>
        <v>2.1090000000000002E-8</v>
      </c>
      <c r="E579">
        <f>'[1]Master Data'!U581/1000000</f>
        <v>0</v>
      </c>
      <c r="F579">
        <f>'[1]Master Data'!V581/100</f>
        <v>0</v>
      </c>
      <c r="G579">
        <f>'[1]Master Data'!W581/100</f>
        <v>0</v>
      </c>
      <c r="H579">
        <f>'[1]Master Data'!X581/100</f>
        <v>0</v>
      </c>
      <c r="I579">
        <f>'[1]Master Data'!Y581/100</f>
        <v>0</v>
      </c>
      <c r="J579">
        <f>'[1]Master Data'!Z581/100</f>
        <v>0</v>
      </c>
      <c r="K579">
        <f>'[1]Master Data'!AB581/100</f>
        <v>7.000000000000001E-4</v>
      </c>
      <c r="L579">
        <f>'[1]Master Data'!AC581/1000000</f>
        <v>1.8381600000000002E-6</v>
      </c>
      <c r="M579">
        <f>'[1]Master Data'!AD581/1000000</f>
        <v>1.0089900000000001E-6</v>
      </c>
      <c r="N579">
        <f>'[1]Master Data'!AE581/1000000</f>
        <v>3.1486999999999996E-7</v>
      </c>
      <c r="O579">
        <f>'[1]Master Data'!AF581/100</f>
        <v>0</v>
      </c>
      <c r="P579">
        <f>'[1]Master Data'!AG581/100</f>
        <v>0</v>
      </c>
      <c r="Q579">
        <f>'[1]Master Data'!AH581/100</f>
        <v>0</v>
      </c>
      <c r="R579">
        <f>'[1]Master Data'!AI581/1000000</f>
        <v>0</v>
      </c>
      <c r="S579">
        <f>'[1]Master Data'!AK581/1000000</f>
        <v>4.0515E-7</v>
      </c>
      <c r="T579">
        <f>'[1]Master Data'!AL581/100</f>
        <v>0</v>
      </c>
      <c r="U579">
        <f>'[1]Master Data'!AM581/1000000</f>
        <v>1.1174000000000001E-7</v>
      </c>
    </row>
    <row r="580" spans="1:21" x14ac:dyDescent="0.55000000000000004">
      <c r="A580" s="41" t="s">
        <v>1670</v>
      </c>
      <c r="B580" s="41">
        <v>0</v>
      </c>
      <c r="C580">
        <f>'[1]Master Data'!S582/100</f>
        <v>0</v>
      </c>
      <c r="D580">
        <f>'[1]Master Data'!T582/1000000</f>
        <v>0</v>
      </c>
      <c r="E580">
        <f>'[1]Master Data'!U582/1000000</f>
        <v>0</v>
      </c>
      <c r="F580">
        <f>'[1]Master Data'!V582/100</f>
        <v>0</v>
      </c>
      <c r="G580">
        <f>'[1]Master Data'!W582/100</f>
        <v>0</v>
      </c>
      <c r="H580">
        <f>'[1]Master Data'!X582/100</f>
        <v>0</v>
      </c>
      <c r="I580">
        <f>'[1]Master Data'!Y582/100</f>
        <v>0</v>
      </c>
      <c r="J580">
        <f>'[1]Master Data'!Z582/100</f>
        <v>0</v>
      </c>
      <c r="K580">
        <f>'[1]Master Data'!AB582/100</f>
        <v>0</v>
      </c>
      <c r="L580">
        <f>'[1]Master Data'!AC582/1000000</f>
        <v>0</v>
      </c>
      <c r="M580">
        <f>'[1]Master Data'!AD582/1000000</f>
        <v>0</v>
      </c>
      <c r="N580">
        <f>'[1]Master Data'!AE582/1000000</f>
        <v>0</v>
      </c>
      <c r="O580">
        <f>'[1]Master Data'!AF582/100</f>
        <v>0</v>
      </c>
      <c r="P580">
        <f>'[1]Master Data'!AG582/100</f>
        <v>0</v>
      </c>
      <c r="Q580">
        <f>'[1]Master Data'!AH582/100</f>
        <v>0</v>
      </c>
      <c r="R580">
        <f>'[1]Master Data'!AI582/1000000</f>
        <v>0</v>
      </c>
      <c r="S580">
        <f>'[1]Master Data'!AK582/1000000</f>
        <v>0</v>
      </c>
      <c r="T580">
        <f>'[1]Master Data'!AL582/100</f>
        <v>0</v>
      </c>
      <c r="U580">
        <f>'[1]Master Data'!AM582/1000000</f>
        <v>0</v>
      </c>
    </row>
    <row r="581" spans="1:21" x14ac:dyDescent="0.55000000000000004">
      <c r="A581" s="41" t="s">
        <v>1671</v>
      </c>
      <c r="B581" s="41">
        <v>0</v>
      </c>
      <c r="C581">
        <f>'[1]Master Data'!S583/100</f>
        <v>0</v>
      </c>
      <c r="D581">
        <f>'[1]Master Data'!T583/1000000</f>
        <v>0</v>
      </c>
      <c r="E581">
        <f>'[1]Master Data'!U583/1000000</f>
        <v>0</v>
      </c>
      <c r="F581">
        <f>'[1]Master Data'!V583/100</f>
        <v>0</v>
      </c>
      <c r="G581">
        <f>'[1]Master Data'!W583/100</f>
        <v>0</v>
      </c>
      <c r="H581">
        <f>'[1]Master Data'!X583/100</f>
        <v>0</v>
      </c>
      <c r="I581">
        <f>'[1]Master Data'!Y583/100</f>
        <v>0</v>
      </c>
      <c r="J581">
        <f>'[1]Master Data'!Z583/100</f>
        <v>0</v>
      </c>
      <c r="K581">
        <f>'[1]Master Data'!AB583/100</f>
        <v>0</v>
      </c>
      <c r="L581">
        <f>'[1]Master Data'!AC583/1000000</f>
        <v>0</v>
      </c>
      <c r="M581">
        <f>'[1]Master Data'!AD583/1000000</f>
        <v>0</v>
      </c>
      <c r="N581">
        <f>'[1]Master Data'!AE583/1000000</f>
        <v>0</v>
      </c>
      <c r="O581">
        <f>'[1]Master Data'!AF583/100</f>
        <v>0</v>
      </c>
      <c r="P581">
        <f>'[1]Master Data'!AG583/100</f>
        <v>0</v>
      </c>
      <c r="Q581">
        <f>'[1]Master Data'!AH583/100</f>
        <v>0</v>
      </c>
      <c r="R581">
        <f>'[1]Master Data'!AI583/1000000</f>
        <v>0</v>
      </c>
      <c r="S581">
        <f>'[1]Master Data'!AK583/1000000</f>
        <v>0</v>
      </c>
      <c r="T581">
        <f>'[1]Master Data'!AL583/100</f>
        <v>0</v>
      </c>
      <c r="U581">
        <f>'[1]Master Data'!AM583/1000000</f>
        <v>0</v>
      </c>
    </row>
    <row r="582" spans="1:21" x14ac:dyDescent="0.55000000000000004">
      <c r="A582" s="41" t="s">
        <v>1672</v>
      </c>
      <c r="B582" s="41">
        <v>2.5000000000000001E-3</v>
      </c>
      <c r="C582">
        <f>'[1]Master Data'!S584/100</f>
        <v>1.1000000000000001E-3</v>
      </c>
      <c r="D582">
        <f>'[1]Master Data'!T584/1000000</f>
        <v>2.8969E-7</v>
      </c>
      <c r="E582">
        <f>'[1]Master Data'!U584/1000000</f>
        <v>0</v>
      </c>
      <c r="F582">
        <f>'[1]Master Data'!V584/100</f>
        <v>0</v>
      </c>
      <c r="G582">
        <f>'[1]Master Data'!W584/100</f>
        <v>0</v>
      </c>
      <c r="H582">
        <f>'[1]Master Data'!X584/100</f>
        <v>0</v>
      </c>
      <c r="I582">
        <f>'[1]Master Data'!Y584/100</f>
        <v>0</v>
      </c>
      <c r="J582">
        <f>'[1]Master Data'!Z584/100</f>
        <v>0</v>
      </c>
      <c r="K582">
        <f>'[1]Master Data'!AB584/100</f>
        <v>0</v>
      </c>
      <c r="L582">
        <f>'[1]Master Data'!AC584/1000000</f>
        <v>2.8478000000000001E-6</v>
      </c>
      <c r="M582">
        <f>'[1]Master Data'!AD584/1000000</f>
        <v>1.6104800000000002E-6</v>
      </c>
      <c r="N582">
        <f>'[1]Master Data'!AE584/1000000</f>
        <v>1.6203E-7</v>
      </c>
      <c r="O582">
        <f>'[1]Master Data'!AF584/100</f>
        <v>0</v>
      </c>
      <c r="P582">
        <f>'[1]Master Data'!AG584/100</f>
        <v>0</v>
      </c>
      <c r="Q582">
        <f>'[1]Master Data'!AH584/100</f>
        <v>0</v>
      </c>
      <c r="R582">
        <f>'[1]Master Data'!AI584/1000000</f>
        <v>0</v>
      </c>
      <c r="S582">
        <f>'[1]Master Data'!AK584/1000000</f>
        <v>0</v>
      </c>
      <c r="T582">
        <f>'[1]Master Data'!AL584/100</f>
        <v>0</v>
      </c>
      <c r="U582">
        <f>'[1]Master Data'!AM584/1000000</f>
        <v>0</v>
      </c>
    </row>
    <row r="583" spans="1:21" x14ac:dyDescent="0.55000000000000004">
      <c r="A583" s="41" t="s">
        <v>1673</v>
      </c>
      <c r="B583" s="41">
        <v>1.6000000000000001E-3</v>
      </c>
      <c r="C583">
        <f>'[1]Master Data'!S585/100</f>
        <v>5.0000000000000001E-4</v>
      </c>
      <c r="D583">
        <f>'[1]Master Data'!T585/1000000</f>
        <v>8.7399999999999989E-8</v>
      </c>
      <c r="E583">
        <f>'[1]Master Data'!U585/1000000</f>
        <v>0</v>
      </c>
      <c r="F583">
        <f>'[1]Master Data'!V585/100</f>
        <v>0</v>
      </c>
      <c r="G583">
        <f>'[1]Master Data'!W585/100</f>
        <v>0</v>
      </c>
      <c r="H583">
        <f>'[1]Master Data'!X585/100</f>
        <v>0</v>
      </c>
      <c r="I583">
        <f>'[1]Master Data'!Y585/100</f>
        <v>0</v>
      </c>
      <c r="J583">
        <f>'[1]Master Data'!Z585/100</f>
        <v>0</v>
      </c>
      <c r="K583">
        <f>'[1]Master Data'!AB585/100</f>
        <v>0</v>
      </c>
      <c r="L583">
        <f>'[1]Master Data'!AC585/1000000</f>
        <v>2.1113999999999998E-6</v>
      </c>
      <c r="M583">
        <f>'[1]Master Data'!AD585/1000000</f>
        <v>2.0377999999999998E-6</v>
      </c>
      <c r="N583">
        <f>'[1]Master Data'!AE585/1000000</f>
        <v>3.6339999999999999E-7</v>
      </c>
      <c r="O583">
        <f>'[1]Master Data'!AF585/100</f>
        <v>0</v>
      </c>
      <c r="P583">
        <f>'[1]Master Data'!AG585/100</f>
        <v>0</v>
      </c>
      <c r="Q583">
        <f>'[1]Master Data'!AH585/100</f>
        <v>0</v>
      </c>
      <c r="R583">
        <f>'[1]Master Data'!AI585/1000000</f>
        <v>0</v>
      </c>
      <c r="S583">
        <f>'[1]Master Data'!AK585/1000000</f>
        <v>0</v>
      </c>
      <c r="T583">
        <f>'[1]Master Data'!AL585/100</f>
        <v>0</v>
      </c>
      <c r="U583">
        <f>'[1]Master Data'!AM585/1000000</f>
        <v>0</v>
      </c>
    </row>
    <row r="584" spans="1:21" x14ac:dyDescent="0.55000000000000004">
      <c r="A584" s="41" t="s">
        <v>1674</v>
      </c>
      <c r="B584" s="41">
        <v>0</v>
      </c>
      <c r="C584">
        <f>'[1]Master Data'!S586/100</f>
        <v>0</v>
      </c>
      <c r="D584">
        <f>'[1]Master Data'!T586/1000000</f>
        <v>0</v>
      </c>
      <c r="E584">
        <f>'[1]Master Data'!U586/1000000</f>
        <v>0</v>
      </c>
      <c r="F584">
        <f>'[1]Master Data'!V586/100</f>
        <v>0</v>
      </c>
      <c r="G584">
        <f>'[1]Master Data'!W586/100</f>
        <v>0</v>
      </c>
      <c r="H584">
        <f>'[1]Master Data'!X586/100</f>
        <v>0</v>
      </c>
      <c r="I584">
        <f>'[1]Master Data'!Y586/100</f>
        <v>0</v>
      </c>
      <c r="J584">
        <f>'[1]Master Data'!Z586/100</f>
        <v>0</v>
      </c>
      <c r="K584">
        <f>'[1]Master Data'!AB586/100</f>
        <v>0</v>
      </c>
      <c r="L584">
        <f>'[1]Master Data'!AC586/1000000</f>
        <v>0</v>
      </c>
      <c r="M584">
        <f>'[1]Master Data'!AD586/1000000</f>
        <v>0</v>
      </c>
      <c r="N584">
        <f>'[1]Master Data'!AE586/1000000</f>
        <v>0</v>
      </c>
      <c r="O584">
        <f>'[1]Master Data'!AF586/100</f>
        <v>0</v>
      </c>
      <c r="P584">
        <f>'[1]Master Data'!AG586/100</f>
        <v>0</v>
      </c>
      <c r="Q584">
        <f>'[1]Master Data'!AH586/100</f>
        <v>0</v>
      </c>
      <c r="R584">
        <f>'[1]Master Data'!AI586/1000000</f>
        <v>0</v>
      </c>
      <c r="S584">
        <f>'[1]Master Data'!AK586/1000000</f>
        <v>0</v>
      </c>
      <c r="T584">
        <f>'[1]Master Data'!AL586/100</f>
        <v>0</v>
      </c>
      <c r="U584">
        <f>'[1]Master Data'!AM586/1000000</f>
        <v>0</v>
      </c>
    </row>
    <row r="585" spans="1:21" x14ac:dyDescent="0.55000000000000004">
      <c r="A585" s="41" t="s">
        <v>1675</v>
      </c>
      <c r="B585" s="41">
        <v>0</v>
      </c>
      <c r="C585">
        <f>'[1]Master Data'!S587/100</f>
        <v>0</v>
      </c>
      <c r="D585">
        <f>'[1]Master Data'!T587/1000000</f>
        <v>0</v>
      </c>
      <c r="E585">
        <f>'[1]Master Data'!U587/1000000</f>
        <v>0</v>
      </c>
      <c r="F585">
        <f>'[1]Master Data'!V587/100</f>
        <v>0</v>
      </c>
      <c r="G585">
        <f>'[1]Master Data'!W587/100</f>
        <v>0</v>
      </c>
      <c r="H585">
        <f>'[1]Master Data'!X587/100</f>
        <v>0</v>
      </c>
      <c r="I585">
        <f>'[1]Master Data'!Y587/100</f>
        <v>0</v>
      </c>
      <c r="J585">
        <f>'[1]Master Data'!Z587/100</f>
        <v>0</v>
      </c>
      <c r="K585">
        <f>'[1]Master Data'!AB587/100</f>
        <v>0</v>
      </c>
      <c r="L585">
        <f>'[1]Master Data'!AC587/1000000</f>
        <v>0</v>
      </c>
      <c r="M585">
        <f>'[1]Master Data'!AD587/1000000</f>
        <v>0</v>
      </c>
      <c r="N585">
        <f>'[1]Master Data'!AE587/1000000</f>
        <v>0</v>
      </c>
      <c r="O585">
        <f>'[1]Master Data'!AF587/100</f>
        <v>0</v>
      </c>
      <c r="P585">
        <f>'[1]Master Data'!AG587/100</f>
        <v>0</v>
      </c>
      <c r="Q585">
        <f>'[1]Master Data'!AH587/100</f>
        <v>0</v>
      </c>
      <c r="R585">
        <f>'[1]Master Data'!AI587/1000000</f>
        <v>0</v>
      </c>
      <c r="S585">
        <f>'[1]Master Data'!AK587/1000000</f>
        <v>0</v>
      </c>
      <c r="T585">
        <f>'[1]Master Data'!AL587/100</f>
        <v>0</v>
      </c>
      <c r="U585">
        <f>'[1]Master Data'!AM587/1000000</f>
        <v>0</v>
      </c>
    </row>
    <row r="586" spans="1:21" x14ac:dyDescent="0.55000000000000004">
      <c r="A586" s="41" t="s">
        <v>1676</v>
      </c>
      <c r="B586" s="41">
        <v>1.7000000000000001E-3</v>
      </c>
      <c r="C586">
        <f>'[1]Master Data'!S588/100</f>
        <v>1.1000000000000001E-3</v>
      </c>
      <c r="D586">
        <f>'[1]Master Data'!T588/1000000</f>
        <v>1.6173399999999998E-7</v>
      </c>
      <c r="E586">
        <f>'[1]Master Data'!U588/1000000</f>
        <v>0</v>
      </c>
      <c r="F586">
        <f>'[1]Master Data'!V588/100</f>
        <v>0</v>
      </c>
      <c r="G586">
        <f>'[1]Master Data'!W588/100</f>
        <v>0</v>
      </c>
      <c r="H586">
        <f>'[1]Master Data'!X588/100</f>
        <v>0</v>
      </c>
      <c r="I586">
        <f>'[1]Master Data'!Y588/100</f>
        <v>0</v>
      </c>
      <c r="J586">
        <f>'[1]Master Data'!Z588/100</f>
        <v>0</v>
      </c>
      <c r="K586">
        <f>'[1]Master Data'!AB588/100</f>
        <v>0</v>
      </c>
      <c r="L586">
        <f>'[1]Master Data'!AC588/1000000</f>
        <v>2.1890059999999999E-6</v>
      </c>
      <c r="M586">
        <f>'[1]Master Data'!AD588/1000000</f>
        <v>1.2328840000000001E-6</v>
      </c>
      <c r="N586">
        <f>'[1]Master Data'!AE588/1000000</f>
        <v>2.7637599999999993E-7</v>
      </c>
      <c r="O586">
        <f>'[1]Master Data'!AF588/100</f>
        <v>0</v>
      </c>
      <c r="P586">
        <f>'[1]Master Data'!AG588/100</f>
        <v>0</v>
      </c>
      <c r="Q586">
        <f>'[1]Master Data'!AH588/100</f>
        <v>0</v>
      </c>
      <c r="R586">
        <f>'[1]Master Data'!AI588/1000000</f>
        <v>0</v>
      </c>
      <c r="S586">
        <f>'[1]Master Data'!AK588/1000000</f>
        <v>0</v>
      </c>
      <c r="T586">
        <f>'[1]Master Data'!AL588/100</f>
        <v>0</v>
      </c>
      <c r="U586">
        <f>'[1]Master Data'!AM588/1000000</f>
        <v>0</v>
      </c>
    </row>
    <row r="587" spans="1:21" x14ac:dyDescent="0.55000000000000004">
      <c r="A587" s="41" t="s">
        <v>1677</v>
      </c>
      <c r="B587" s="41">
        <v>1.4000000000000002E-3</v>
      </c>
      <c r="C587">
        <f>'[1]Master Data'!S589/100</f>
        <v>8.9999999999999998E-4</v>
      </c>
      <c r="D587">
        <f>'[1]Master Data'!T589/1000000</f>
        <v>3.5110499999999999E-7</v>
      </c>
      <c r="E587">
        <f>'[1]Master Data'!U589/1000000</f>
        <v>0</v>
      </c>
      <c r="F587">
        <f>'[1]Master Data'!V589/100</f>
        <v>0</v>
      </c>
      <c r="G587">
        <f>'[1]Master Data'!W589/100</f>
        <v>0</v>
      </c>
      <c r="H587">
        <f>'[1]Master Data'!X589/100</f>
        <v>0</v>
      </c>
      <c r="I587">
        <f>'[1]Master Data'!Y589/100</f>
        <v>0</v>
      </c>
      <c r="J587">
        <f>'[1]Master Data'!Z589/100</f>
        <v>0</v>
      </c>
      <c r="K587">
        <f>'[1]Master Data'!AB589/100</f>
        <v>0</v>
      </c>
      <c r="L587">
        <f>'[1]Master Data'!AC589/1000000</f>
        <v>2.0977299999999998E-6</v>
      </c>
      <c r="M587">
        <f>'[1]Master Data'!AD589/1000000</f>
        <v>1.9054900000000002E-6</v>
      </c>
      <c r="N587">
        <f>'[1]Master Data'!AE589/1000000</f>
        <v>9.5675000000000001E-8</v>
      </c>
      <c r="O587">
        <f>'[1]Master Data'!AF589/100</f>
        <v>0</v>
      </c>
      <c r="P587">
        <f>'[1]Master Data'!AG589/100</f>
        <v>0</v>
      </c>
      <c r="Q587">
        <f>'[1]Master Data'!AH589/100</f>
        <v>0</v>
      </c>
      <c r="R587">
        <f>'[1]Master Data'!AI589/1000000</f>
        <v>0</v>
      </c>
      <c r="S587">
        <f>'[1]Master Data'!AK589/1000000</f>
        <v>0</v>
      </c>
      <c r="T587">
        <f>'[1]Master Data'!AL589/100</f>
        <v>0</v>
      </c>
      <c r="U587">
        <f>'[1]Master Data'!AM589/1000000</f>
        <v>0</v>
      </c>
    </row>
    <row r="588" spans="1:21" x14ac:dyDescent="0.55000000000000004">
      <c r="A588" s="41" t="s">
        <v>1678</v>
      </c>
      <c r="B588" s="41">
        <v>1.4999999999999999E-4</v>
      </c>
      <c r="C588">
        <f>'[1]Master Data'!S590/100</f>
        <v>4.0000000000000003E-5</v>
      </c>
      <c r="D588">
        <f>'[1]Master Data'!T590/1000000</f>
        <v>2E-8</v>
      </c>
      <c r="E588">
        <f>'[1]Master Data'!U590/1000000</f>
        <v>0</v>
      </c>
      <c r="F588">
        <f>'[1]Master Data'!V590/100</f>
        <v>0</v>
      </c>
      <c r="G588">
        <f>'[1]Master Data'!W590/100</f>
        <v>0</v>
      </c>
      <c r="H588">
        <f>'[1]Master Data'!X590/100</f>
        <v>0</v>
      </c>
      <c r="I588">
        <f>'[1]Master Data'!Y590/100</f>
        <v>0</v>
      </c>
      <c r="J588">
        <f>'[1]Master Data'!Z590/100</f>
        <v>0</v>
      </c>
      <c r="K588">
        <f>'[1]Master Data'!AB590/100</f>
        <v>0</v>
      </c>
      <c r="L588">
        <f>'[1]Master Data'!AC590/1000000</f>
        <v>3.3699999999999999E-6</v>
      </c>
      <c r="M588">
        <f>'[1]Master Data'!AD590/1000000</f>
        <v>1.5200000000000001E-6</v>
      </c>
      <c r="N588">
        <f>'[1]Master Data'!AE590/1000000</f>
        <v>6.8000000000000005E-7</v>
      </c>
      <c r="O588">
        <f>'[1]Master Data'!AF590/100</f>
        <v>0</v>
      </c>
      <c r="P588">
        <f>'[1]Master Data'!AG590/100</f>
        <v>0</v>
      </c>
      <c r="Q588">
        <f>'[1]Master Data'!AH590/100</f>
        <v>0</v>
      </c>
      <c r="R588">
        <f>'[1]Master Data'!AI590/1000000</f>
        <v>0</v>
      </c>
      <c r="S588">
        <f>'[1]Master Data'!AK590/1000000</f>
        <v>0</v>
      </c>
      <c r="T588">
        <f>'[1]Master Data'!AL590/100</f>
        <v>0</v>
      </c>
      <c r="U588">
        <f>'[1]Master Data'!AM590/1000000</f>
        <v>0</v>
      </c>
    </row>
    <row r="589" spans="1:21" x14ac:dyDescent="0.55000000000000004">
      <c r="A589" s="41" t="s">
        <v>1679</v>
      </c>
      <c r="B589" s="41">
        <v>1.4999999999999999E-4</v>
      </c>
      <c r="C589">
        <f>'[1]Master Data'!S591/100</f>
        <v>4.0000000000000003E-5</v>
      </c>
      <c r="D589">
        <f>'[1]Master Data'!T591/1000000</f>
        <v>2E-8</v>
      </c>
      <c r="E589">
        <f>'[1]Master Data'!U591/1000000</f>
        <v>0</v>
      </c>
      <c r="F589">
        <f>'[1]Master Data'!V591/100</f>
        <v>0</v>
      </c>
      <c r="G589">
        <f>'[1]Master Data'!W591/100</f>
        <v>0</v>
      </c>
      <c r="H589">
        <f>'[1]Master Data'!X591/100</f>
        <v>0</v>
      </c>
      <c r="I589">
        <f>'[1]Master Data'!Y591/100</f>
        <v>0</v>
      </c>
      <c r="J589">
        <f>'[1]Master Data'!Z591/100</f>
        <v>0</v>
      </c>
      <c r="K589">
        <f>'[1]Master Data'!AB591/100</f>
        <v>0</v>
      </c>
      <c r="L589">
        <f>'[1]Master Data'!AC591/1000000</f>
        <v>3.3699999999999999E-6</v>
      </c>
      <c r="M589">
        <f>'[1]Master Data'!AD591/1000000</f>
        <v>1.5200000000000001E-6</v>
      </c>
      <c r="N589">
        <f>'[1]Master Data'!AE591/1000000</f>
        <v>6.8000000000000005E-7</v>
      </c>
      <c r="O589">
        <f>'[1]Master Data'!AF591/100</f>
        <v>0</v>
      </c>
      <c r="P589">
        <f>'[1]Master Data'!AG591/100</f>
        <v>0</v>
      </c>
      <c r="Q589">
        <f>'[1]Master Data'!AH591/100</f>
        <v>0</v>
      </c>
      <c r="R589">
        <f>'[1]Master Data'!AI591/1000000</f>
        <v>0</v>
      </c>
      <c r="S589">
        <f>'[1]Master Data'!AK591/1000000</f>
        <v>0</v>
      </c>
      <c r="T589">
        <f>'[1]Master Data'!AL591/100</f>
        <v>0</v>
      </c>
      <c r="U589">
        <f>'[1]Master Data'!AM591/1000000</f>
        <v>0</v>
      </c>
    </row>
    <row r="590" spans="1:21" x14ac:dyDescent="0.55000000000000004">
      <c r="A590" s="41" t="s">
        <v>1680</v>
      </c>
      <c r="B590" s="41">
        <v>8.1999999999999998E-4</v>
      </c>
      <c r="C590">
        <f>'[1]Master Data'!S592/100</f>
        <v>3.5000000000000005E-4</v>
      </c>
      <c r="D590">
        <f>'[1]Master Data'!T592/1000000</f>
        <v>8.9414739999999994E-8</v>
      </c>
      <c r="E590">
        <f>'[1]Master Data'!U592/1000000</f>
        <v>0</v>
      </c>
      <c r="F590">
        <f>'[1]Master Data'!V592/100</f>
        <v>0</v>
      </c>
      <c r="G590">
        <f>'[1]Master Data'!W592/100</f>
        <v>0</v>
      </c>
      <c r="H590">
        <f>'[1]Master Data'!X592/100</f>
        <v>0</v>
      </c>
      <c r="I590">
        <f>'[1]Master Data'!Y592/100</f>
        <v>0</v>
      </c>
      <c r="J590">
        <f>'[1]Master Data'!Z592/100</f>
        <v>0</v>
      </c>
      <c r="K590">
        <f>'[1]Master Data'!AB592/100</f>
        <v>0</v>
      </c>
      <c r="L590">
        <f>'[1]Master Data'!AC592/1000000</f>
        <v>2.5079153999999997E-6</v>
      </c>
      <c r="M590">
        <f>'[1]Master Data'!AD592/1000000</f>
        <v>2.2111461999999998E-6</v>
      </c>
      <c r="N590">
        <f>'[1]Master Data'!AE592/1000000</f>
        <v>4.5153944000000001E-7</v>
      </c>
      <c r="O590">
        <f>'[1]Master Data'!AF592/100</f>
        <v>0</v>
      </c>
      <c r="P590">
        <f>'[1]Master Data'!AG592/100</f>
        <v>0</v>
      </c>
      <c r="Q590">
        <f>'[1]Master Data'!AH592/100</f>
        <v>0</v>
      </c>
      <c r="R590">
        <f>'[1]Master Data'!AI592/1000000</f>
        <v>0</v>
      </c>
      <c r="S590">
        <f>'[1]Master Data'!AK592/1000000</f>
        <v>0</v>
      </c>
      <c r="T590">
        <f>'[1]Master Data'!AL592/100</f>
        <v>0</v>
      </c>
      <c r="U590">
        <f>'[1]Master Data'!AM592/1000000</f>
        <v>0</v>
      </c>
    </row>
    <row r="591" spans="1:21" x14ac:dyDescent="0.55000000000000004">
      <c r="A591" s="41" t="s">
        <v>1681</v>
      </c>
      <c r="B591" s="41">
        <v>2.1562958678689337E-3</v>
      </c>
      <c r="C591">
        <f>'[1]Master Data'!S593/100</f>
        <v>8.8627284768528906E-4</v>
      </c>
      <c r="D591">
        <f>'[1]Master Data'!T593/1000000</f>
        <v>2.8115104345528463E-7</v>
      </c>
      <c r="E591">
        <f>'[1]Master Data'!U593/1000000</f>
        <v>0</v>
      </c>
      <c r="F591">
        <f>'[1]Master Data'!V593/100</f>
        <v>0</v>
      </c>
      <c r="G591">
        <f>'[1]Master Data'!W593/100</f>
        <v>0</v>
      </c>
      <c r="H591">
        <f>'[1]Master Data'!X593/100</f>
        <v>0</v>
      </c>
      <c r="I591">
        <f>'[1]Master Data'!Y593/100</f>
        <v>0</v>
      </c>
      <c r="J591">
        <f>'[1]Master Data'!Z593/100</f>
        <v>0</v>
      </c>
      <c r="K591">
        <f>'[1]Master Data'!AB593/100</f>
        <v>0</v>
      </c>
      <c r="L591">
        <f>'[1]Master Data'!AC593/1000000</f>
        <v>3.0704691276829275E-6</v>
      </c>
      <c r="M591">
        <f>'[1]Master Data'!AD593/1000000</f>
        <v>1.2528659727642278E-6</v>
      </c>
      <c r="N591">
        <f>'[1]Master Data'!AE593/1000000</f>
        <v>1.7759871735772362E-7</v>
      </c>
      <c r="O591">
        <f>'[1]Master Data'!AF593/100</f>
        <v>0</v>
      </c>
      <c r="P591">
        <f>'[1]Master Data'!AG593/100</f>
        <v>0</v>
      </c>
      <c r="Q591">
        <f>'[1]Master Data'!AH593/100</f>
        <v>0</v>
      </c>
      <c r="R591">
        <f>'[1]Master Data'!AI593/1000000</f>
        <v>0</v>
      </c>
      <c r="S591">
        <f>'[1]Master Data'!AK593/1000000</f>
        <v>3.2524830321138212E-7</v>
      </c>
      <c r="T591">
        <f>'[1]Master Data'!AL593/100</f>
        <v>0</v>
      </c>
      <c r="U591">
        <f>'[1]Master Data'!AM593/1000000</f>
        <v>5.6698388780487816E-8</v>
      </c>
    </row>
    <row r="592" spans="1:21" x14ac:dyDescent="0.55000000000000004">
      <c r="A592" s="41" t="s">
        <v>1682</v>
      </c>
      <c r="B592" s="41">
        <v>1.1240231217618901E-3</v>
      </c>
      <c r="C592">
        <f>'[1]Master Data'!S594/100</f>
        <v>1.554223366330867E-4</v>
      </c>
      <c r="D592">
        <f>'[1]Master Data'!T594/1000000</f>
        <v>2.6319704372759856E-8</v>
      </c>
      <c r="E592">
        <f>'[1]Master Data'!U594/1000000</f>
        <v>0</v>
      </c>
      <c r="F592">
        <f>'[1]Master Data'!V594/100</f>
        <v>0</v>
      </c>
      <c r="G592">
        <f>'[1]Master Data'!W594/100</f>
        <v>0</v>
      </c>
      <c r="H592">
        <f>'[1]Master Data'!X594/100</f>
        <v>0</v>
      </c>
      <c r="I592">
        <f>'[1]Master Data'!Y594/100</f>
        <v>0</v>
      </c>
      <c r="J592">
        <f>'[1]Master Data'!Z594/100</f>
        <v>0</v>
      </c>
      <c r="K592">
        <f>'[1]Master Data'!AB594/100</f>
        <v>0</v>
      </c>
      <c r="L592">
        <f>'[1]Master Data'!AC594/1000000</f>
        <v>2.9300634584946231E-6</v>
      </c>
      <c r="M592">
        <f>'[1]Master Data'!AD594/1000000</f>
        <v>1.3973432621744324E-6</v>
      </c>
      <c r="N592">
        <f>'[1]Master Data'!AE594/1000000</f>
        <v>5.4512857342891278E-7</v>
      </c>
      <c r="O592">
        <f>'[1]Master Data'!AF594/100</f>
        <v>0</v>
      </c>
      <c r="P592">
        <f>'[1]Master Data'!AG594/100</f>
        <v>0</v>
      </c>
      <c r="Q592">
        <f>'[1]Master Data'!AH594/100</f>
        <v>0</v>
      </c>
      <c r="R592">
        <f>'[1]Master Data'!AI594/1000000</f>
        <v>0</v>
      </c>
      <c r="S592">
        <f>'[1]Master Data'!AK594/1000000</f>
        <v>9.3105822690561528E-7</v>
      </c>
      <c r="T592">
        <f>'[1]Master Data'!AL594/100</f>
        <v>0</v>
      </c>
      <c r="U592">
        <f>'[1]Master Data'!AM594/1000000</f>
        <v>2.2635712955794506E-7</v>
      </c>
    </row>
    <row r="593" spans="1:21" x14ac:dyDescent="0.55000000000000004">
      <c r="A593" s="41" t="s">
        <v>1683</v>
      </c>
      <c r="B593" s="41">
        <v>1.1240231217618901E-3</v>
      </c>
      <c r="C593">
        <f>'[1]Master Data'!S595/100</f>
        <v>1.554223366330867E-4</v>
      </c>
      <c r="D593">
        <f>'[1]Master Data'!T595/1000000</f>
        <v>3.5934696E-8</v>
      </c>
      <c r="E593">
        <f>'[1]Master Data'!U595/1000000</f>
        <v>0</v>
      </c>
      <c r="F593">
        <f>'[1]Master Data'!V595/100</f>
        <v>0</v>
      </c>
      <c r="G593">
        <f>'[1]Master Data'!W595/100</f>
        <v>0</v>
      </c>
      <c r="H593">
        <f>'[1]Master Data'!X595/100</f>
        <v>0</v>
      </c>
      <c r="I593">
        <f>'[1]Master Data'!Y595/100</f>
        <v>0</v>
      </c>
      <c r="J593">
        <f>'[1]Master Data'!Z595/100</f>
        <v>0</v>
      </c>
      <c r="K593">
        <f>'[1]Master Data'!AB595/100</f>
        <v>0</v>
      </c>
      <c r="L593">
        <f>'[1]Master Data'!AC595/1000000</f>
        <v>1.9450644500000002E-6</v>
      </c>
      <c r="M593">
        <f>'[1]Master Data'!AD595/1000000</f>
        <v>9.7660030999999996E-7</v>
      </c>
      <c r="N593">
        <f>'[1]Master Data'!AE595/1000000</f>
        <v>3.32400544E-7</v>
      </c>
      <c r="O593">
        <f>'[1]Master Data'!AF595/100</f>
        <v>0</v>
      </c>
      <c r="P593">
        <f>'[1]Master Data'!AG595/100</f>
        <v>0</v>
      </c>
      <c r="Q593">
        <f>'[1]Master Data'!AH595/100</f>
        <v>0</v>
      </c>
      <c r="R593">
        <f>'[1]Master Data'!AI595/1000000</f>
        <v>0</v>
      </c>
      <c r="S593">
        <f>'[1]Master Data'!AK595/1000000</f>
        <v>0</v>
      </c>
      <c r="T593">
        <f>'[1]Master Data'!AL595/100</f>
        <v>0</v>
      </c>
      <c r="U593">
        <f>'[1]Master Data'!AM595/1000000</f>
        <v>0</v>
      </c>
    </row>
    <row r="594" spans="1:21" x14ac:dyDescent="0.55000000000000004">
      <c r="A594" s="41" t="s">
        <v>1684</v>
      </c>
      <c r="B594" s="41">
        <v>2E-3</v>
      </c>
      <c r="C594">
        <f>'[1]Master Data'!S596/100</f>
        <v>1.1000000000000001E-3</v>
      </c>
      <c r="D594">
        <f>'[1]Master Data'!T596/1000000</f>
        <v>3.2375999999999993E-7</v>
      </c>
      <c r="E594">
        <f>'[1]Master Data'!U596/1000000</f>
        <v>0</v>
      </c>
      <c r="F594">
        <f>'[1]Master Data'!V596/100</f>
        <v>0</v>
      </c>
      <c r="G594">
        <f>'[1]Master Data'!W596/100</f>
        <v>0</v>
      </c>
      <c r="H594">
        <f>'[1]Master Data'!X596/100</f>
        <v>0</v>
      </c>
      <c r="I594">
        <f>'[1]Master Data'!Y596/100</f>
        <v>0</v>
      </c>
      <c r="J594">
        <f>'[1]Master Data'!Z596/100</f>
        <v>0</v>
      </c>
      <c r="K594">
        <f>'[1]Master Data'!AB596/100</f>
        <v>0</v>
      </c>
      <c r="L594">
        <f>'[1]Master Data'!AC596/1000000</f>
        <v>2.4715200000000001E-6</v>
      </c>
      <c r="M594">
        <f>'[1]Master Data'!AD596/1000000</f>
        <v>1.3497599999999999E-6</v>
      </c>
      <c r="N594">
        <f>'[1]Master Data'!AE596/1000000</f>
        <v>1.2311999999999998E-7</v>
      </c>
      <c r="O594">
        <f>'[1]Master Data'!AF596/100</f>
        <v>0</v>
      </c>
      <c r="P594">
        <f>'[1]Master Data'!AG596/100</f>
        <v>0</v>
      </c>
      <c r="Q594">
        <f>'[1]Master Data'!AH596/100</f>
        <v>0</v>
      </c>
      <c r="R594">
        <f>'[1]Master Data'!AI596/1000000</f>
        <v>0</v>
      </c>
      <c r="S594">
        <f>'[1]Master Data'!AK596/1000000</f>
        <v>2.5079999999999994E-7</v>
      </c>
      <c r="T594">
        <f>'[1]Master Data'!AL596/100</f>
        <v>0</v>
      </c>
      <c r="U594">
        <f>'[1]Master Data'!AM596/1000000</f>
        <v>4.1039999999999996E-8</v>
      </c>
    </row>
    <row r="595" spans="1:21" x14ac:dyDescent="0.55000000000000004">
      <c r="A595" s="41" t="s">
        <v>1685</v>
      </c>
      <c r="B595" s="41">
        <v>4.0000000000000002E-4</v>
      </c>
      <c r="C595">
        <f>'[1]Master Data'!S597/100</f>
        <v>2.0000000000000001E-4</v>
      </c>
      <c r="D595">
        <f>'[1]Master Data'!T597/1000000</f>
        <v>7.17E-8</v>
      </c>
      <c r="E595">
        <f>'[1]Master Data'!U597/1000000</f>
        <v>0</v>
      </c>
      <c r="F595">
        <f>'[1]Master Data'!V597/100</f>
        <v>0</v>
      </c>
      <c r="G595">
        <f>'[1]Master Data'!W597/100</f>
        <v>0</v>
      </c>
      <c r="H595">
        <f>'[1]Master Data'!X597/100</f>
        <v>0</v>
      </c>
      <c r="I595">
        <f>'[1]Master Data'!Y597/100</f>
        <v>0</v>
      </c>
      <c r="J595">
        <f>'[1]Master Data'!Z597/100</f>
        <v>0</v>
      </c>
      <c r="K595">
        <f>'[1]Master Data'!AB597/100</f>
        <v>0</v>
      </c>
      <c r="L595">
        <f>'[1]Master Data'!AC597/1000000</f>
        <v>2.7317699999999999E-6</v>
      </c>
      <c r="M595">
        <f>'[1]Master Data'!AD597/1000000</f>
        <v>2.73894E-6</v>
      </c>
      <c r="N595">
        <f>'[1]Master Data'!AE597/1000000</f>
        <v>5.736E-7</v>
      </c>
      <c r="O595">
        <f>'[1]Master Data'!AF597/100</f>
        <v>0</v>
      </c>
      <c r="P595">
        <f>'[1]Master Data'!AG597/100</f>
        <v>0</v>
      </c>
      <c r="Q595">
        <f>'[1]Master Data'!AH597/100</f>
        <v>0</v>
      </c>
      <c r="R595">
        <f>'[1]Master Data'!AI597/1000000</f>
        <v>0</v>
      </c>
      <c r="S595">
        <f>'[1]Master Data'!AK597/1000000</f>
        <v>8.1020999999999995E-7</v>
      </c>
      <c r="T595">
        <f>'[1]Master Data'!AL597/100</f>
        <v>0</v>
      </c>
      <c r="U595">
        <f>'[1]Master Data'!AM597/1000000</f>
        <v>2.5095000000000001E-7</v>
      </c>
    </row>
    <row r="596" spans="1:21" x14ac:dyDescent="0.55000000000000004">
      <c r="A596" s="41" t="s">
        <v>1686</v>
      </c>
      <c r="B596" s="41">
        <v>2.1562958678689337E-3</v>
      </c>
      <c r="C596">
        <f>'[1]Master Data'!S598/100</f>
        <v>8.8627284768528906E-4</v>
      </c>
      <c r="D596">
        <f>'[1]Master Data'!T598/1000000</f>
        <v>3.4230349999999998E-7</v>
      </c>
      <c r="E596">
        <f>'[1]Master Data'!U598/1000000</f>
        <v>0</v>
      </c>
      <c r="F596">
        <f>'[1]Master Data'!V598/100</f>
        <v>0</v>
      </c>
      <c r="G596">
        <f>'[1]Master Data'!W598/100</f>
        <v>0</v>
      </c>
      <c r="H596">
        <f>'[1]Master Data'!X598/100</f>
        <v>0</v>
      </c>
      <c r="I596">
        <f>'[1]Master Data'!Y598/100</f>
        <v>0</v>
      </c>
      <c r="J596">
        <f>'[1]Master Data'!Z598/100</f>
        <v>0</v>
      </c>
      <c r="K596">
        <f>'[1]Master Data'!AB598/100</f>
        <v>0</v>
      </c>
      <c r="L596">
        <f>'[1]Master Data'!AC598/1000000</f>
        <v>3.0778550000000005E-6</v>
      </c>
      <c r="M596">
        <f>'[1]Master Data'!AD598/1000000</f>
        <v>1.6257978000000002E-6</v>
      </c>
      <c r="N596">
        <f>'[1]Master Data'!AE598/1000000</f>
        <v>1.8406775800000003E-7</v>
      </c>
      <c r="O596">
        <f>'[1]Master Data'!AF598/100</f>
        <v>0</v>
      </c>
      <c r="P596">
        <f>'[1]Master Data'!AG598/100</f>
        <v>0</v>
      </c>
      <c r="Q596">
        <f>'[1]Master Data'!AH598/100</f>
        <v>0</v>
      </c>
      <c r="R596">
        <f>'[1]Master Data'!AI598/1000000</f>
        <v>0</v>
      </c>
      <c r="S596">
        <f>'[1]Master Data'!AK598/1000000</f>
        <v>0</v>
      </c>
      <c r="T596">
        <f>'[1]Master Data'!AL598/100</f>
        <v>0</v>
      </c>
      <c r="U596">
        <f>'[1]Master Data'!AM598/1000000</f>
        <v>0</v>
      </c>
    </row>
    <row r="597" spans="1:21" x14ac:dyDescent="0.55000000000000004">
      <c r="A597" s="41" t="s">
        <v>1687</v>
      </c>
      <c r="B597" s="41">
        <v>1.1240231217618901E-3</v>
      </c>
      <c r="C597">
        <f>'[1]Master Data'!S599/100</f>
        <v>1.554223366330867E-4</v>
      </c>
      <c r="D597">
        <f>'[1]Master Data'!T599/1000000</f>
        <v>4.8823128000000001E-8</v>
      </c>
      <c r="E597">
        <f>'[1]Master Data'!U599/1000000</f>
        <v>0</v>
      </c>
      <c r="F597">
        <f>'[1]Master Data'!V599/100</f>
        <v>0</v>
      </c>
      <c r="G597">
        <f>'[1]Master Data'!W599/100</f>
        <v>0</v>
      </c>
      <c r="H597">
        <f>'[1]Master Data'!X599/100</f>
        <v>0</v>
      </c>
      <c r="I597">
        <f>'[1]Master Data'!Y599/100</f>
        <v>0</v>
      </c>
      <c r="J597">
        <f>'[1]Master Data'!Z599/100</f>
        <v>0</v>
      </c>
      <c r="K597">
        <f>'[1]Master Data'!AB599/100</f>
        <v>0</v>
      </c>
      <c r="L597">
        <f>'[1]Master Data'!AC599/1000000</f>
        <v>2.64268635E-6</v>
      </c>
      <c r="M597">
        <f>'[1]Master Data'!AD599/1000000</f>
        <v>1.3268703299999999E-6</v>
      </c>
      <c r="N597">
        <f>'[1]Master Data'!AE599/1000000</f>
        <v>4.5162019199999997E-7</v>
      </c>
      <c r="O597">
        <f>'[1]Master Data'!AF599/100</f>
        <v>0</v>
      </c>
      <c r="P597">
        <f>'[1]Master Data'!AG599/100</f>
        <v>0</v>
      </c>
      <c r="Q597">
        <f>'[1]Master Data'!AH599/100</f>
        <v>0</v>
      </c>
      <c r="R597">
        <f>'[1]Master Data'!AI599/1000000</f>
        <v>0</v>
      </c>
      <c r="S597">
        <f>'[1]Master Data'!AK599/1000000</f>
        <v>0</v>
      </c>
      <c r="T597">
        <f>'[1]Master Data'!AL599/100</f>
        <v>0</v>
      </c>
      <c r="U597">
        <f>'[1]Master Data'!AM599/1000000</f>
        <v>0</v>
      </c>
    </row>
    <row r="598" spans="1:21" x14ac:dyDescent="0.55000000000000004">
      <c r="A598" s="41" t="s">
        <v>1688</v>
      </c>
      <c r="B598" s="41">
        <v>0</v>
      </c>
      <c r="C598">
        <f>'[1]Master Data'!S600/100</f>
        <v>0</v>
      </c>
      <c r="D598">
        <f>'[1]Master Data'!T600/1000000</f>
        <v>0</v>
      </c>
      <c r="E598">
        <f>'[1]Master Data'!U600/1000000</f>
        <v>0</v>
      </c>
      <c r="F598">
        <f>'[1]Master Data'!V600/100</f>
        <v>0</v>
      </c>
      <c r="G598">
        <f>'[1]Master Data'!W600/100</f>
        <v>0</v>
      </c>
      <c r="H598">
        <f>'[1]Master Data'!X600/100</f>
        <v>0</v>
      </c>
      <c r="I598">
        <f>'[1]Master Data'!Y600/100</f>
        <v>0</v>
      </c>
      <c r="J598">
        <f>'[1]Master Data'!Z600/100</f>
        <v>0</v>
      </c>
      <c r="K598">
        <f>'[1]Master Data'!AB600/100</f>
        <v>0</v>
      </c>
      <c r="L598">
        <f>'[1]Master Data'!AC600/1000000</f>
        <v>0</v>
      </c>
      <c r="M598">
        <f>'[1]Master Data'!AD600/1000000</f>
        <v>0</v>
      </c>
      <c r="N598">
        <f>'[1]Master Data'!AE600/1000000</f>
        <v>0</v>
      </c>
      <c r="O598">
        <f>'[1]Master Data'!AF600/100</f>
        <v>0</v>
      </c>
      <c r="P598">
        <f>'[1]Master Data'!AG600/100</f>
        <v>0</v>
      </c>
      <c r="Q598">
        <f>'[1]Master Data'!AH600/100</f>
        <v>0</v>
      </c>
      <c r="R598">
        <f>'[1]Master Data'!AI600/1000000</f>
        <v>0</v>
      </c>
      <c r="S598">
        <f>'[1]Master Data'!AK600/1000000</f>
        <v>0</v>
      </c>
      <c r="T598">
        <f>'[1]Master Data'!AL600/100</f>
        <v>0</v>
      </c>
      <c r="U598">
        <f>'[1]Master Data'!AM600/1000000</f>
        <v>0</v>
      </c>
    </row>
    <row r="599" spans="1:21" x14ac:dyDescent="0.55000000000000004">
      <c r="A599" s="41" t="s">
        <v>1689</v>
      </c>
      <c r="B599" s="41">
        <v>1.4000000000000002E-3</v>
      </c>
      <c r="C599">
        <f>'[1]Master Data'!S601/100</f>
        <v>5.0000000000000001E-4</v>
      </c>
      <c r="D599">
        <f>'[1]Master Data'!T601/1000000</f>
        <v>1.8752000000000003E-7</v>
      </c>
      <c r="E599">
        <f>'[1]Master Data'!U601/1000000</f>
        <v>0</v>
      </c>
      <c r="F599">
        <f>'[1]Master Data'!V601/100</f>
        <v>0</v>
      </c>
      <c r="G599">
        <f>'[1]Master Data'!W601/100</f>
        <v>0</v>
      </c>
      <c r="H599">
        <f>'[1]Master Data'!X601/100</f>
        <v>0</v>
      </c>
      <c r="I599">
        <f>'[1]Master Data'!Y601/100</f>
        <v>0</v>
      </c>
      <c r="J599">
        <f>'[1]Master Data'!Z601/100</f>
        <v>0</v>
      </c>
      <c r="K599">
        <f>'[1]Master Data'!AB601/100</f>
        <v>0</v>
      </c>
      <c r="L599">
        <f>'[1]Master Data'!AC601/1000000</f>
        <v>1.7667900000000001E-6</v>
      </c>
      <c r="M599">
        <f>'[1]Master Data'!AD601/1000000</f>
        <v>8.8485999999999994E-7</v>
      </c>
      <c r="N599">
        <f>'[1]Master Data'!AE601/1000000</f>
        <v>9.0830000000000013E-8</v>
      </c>
      <c r="O599">
        <f>'[1]Master Data'!AF601/100</f>
        <v>0</v>
      </c>
      <c r="P599">
        <f>'[1]Master Data'!AG601/100</f>
        <v>0</v>
      </c>
      <c r="Q599">
        <f>'[1]Master Data'!AH601/100</f>
        <v>0</v>
      </c>
      <c r="R599">
        <f>'[1]Master Data'!AI601/1000000</f>
        <v>0</v>
      </c>
      <c r="S599">
        <f>'[1]Master Data'!AK601/1000000</f>
        <v>0</v>
      </c>
      <c r="T599">
        <f>'[1]Master Data'!AL601/100</f>
        <v>0</v>
      </c>
      <c r="U599">
        <f>'[1]Master Data'!AM601/1000000</f>
        <v>0</v>
      </c>
    </row>
    <row r="600" spans="1:21" x14ac:dyDescent="0.55000000000000004">
      <c r="A600" s="41" t="s">
        <v>1690</v>
      </c>
      <c r="B600" s="41">
        <v>1.2999999999999999E-3</v>
      </c>
      <c r="C600">
        <f>'[1]Master Data'!S602/100</f>
        <v>2.9999999999999997E-4</v>
      </c>
      <c r="D600">
        <f>'[1]Master Data'!T602/1000000</f>
        <v>8.3160000000000011E-8</v>
      </c>
      <c r="E600">
        <f>'[1]Master Data'!U602/1000000</f>
        <v>0</v>
      </c>
      <c r="F600">
        <f>'[1]Master Data'!V602/100</f>
        <v>0</v>
      </c>
      <c r="G600">
        <f>'[1]Master Data'!W602/100</f>
        <v>0</v>
      </c>
      <c r="H600">
        <f>'[1]Master Data'!X602/100</f>
        <v>0</v>
      </c>
      <c r="I600">
        <f>'[1]Master Data'!Y602/100</f>
        <v>0</v>
      </c>
      <c r="J600">
        <f>'[1]Master Data'!Z602/100</f>
        <v>0</v>
      </c>
      <c r="K600">
        <f>'[1]Master Data'!AB602/100</f>
        <v>0</v>
      </c>
      <c r="L600">
        <f>'[1]Master Data'!AC602/1000000</f>
        <v>2.5957800000000001E-6</v>
      </c>
      <c r="M600">
        <f>'[1]Master Data'!AD602/1000000</f>
        <v>2.7324000000000003E-6</v>
      </c>
      <c r="N600">
        <f>'[1]Master Data'!AE602/1000000</f>
        <v>5.2865999999999997E-7</v>
      </c>
      <c r="O600">
        <f>'[1]Master Data'!AF602/100</f>
        <v>0</v>
      </c>
      <c r="P600">
        <f>'[1]Master Data'!AG602/100</f>
        <v>0</v>
      </c>
      <c r="Q600">
        <f>'[1]Master Data'!AH602/100</f>
        <v>0</v>
      </c>
      <c r="R600">
        <f>'[1]Master Data'!AI602/1000000</f>
        <v>0</v>
      </c>
      <c r="S600">
        <f>'[1]Master Data'!AK602/1000000</f>
        <v>0</v>
      </c>
      <c r="T600">
        <f>'[1]Master Data'!AL602/100</f>
        <v>0</v>
      </c>
      <c r="U600">
        <f>'[1]Master Data'!AM602/1000000</f>
        <v>0</v>
      </c>
    </row>
    <row r="601" spans="1:21" x14ac:dyDescent="0.55000000000000004">
      <c r="A601" s="41" t="s">
        <v>1691</v>
      </c>
      <c r="B601" s="41">
        <v>1.1240231217618901E-3</v>
      </c>
      <c r="C601">
        <f>'[1]Master Data'!S603/100</f>
        <v>2.9148595329822911E-4</v>
      </c>
      <c r="D601">
        <f>'[1]Master Data'!T603/1000000</f>
        <v>5.60967E-8</v>
      </c>
      <c r="E601">
        <f>'[1]Master Data'!U603/1000000</f>
        <v>0</v>
      </c>
      <c r="F601">
        <f>'[1]Master Data'!V603/100</f>
        <v>0</v>
      </c>
      <c r="G601">
        <f>'[1]Master Data'!W603/100</f>
        <v>0</v>
      </c>
      <c r="H601">
        <f>'[1]Master Data'!X603/100</f>
        <v>0</v>
      </c>
      <c r="I601">
        <f>'[1]Master Data'!Y603/100</f>
        <v>0</v>
      </c>
      <c r="J601">
        <f>'[1]Master Data'!Z603/100</f>
        <v>0</v>
      </c>
      <c r="K601">
        <f>'[1]Master Data'!AB603/100</f>
        <v>0</v>
      </c>
      <c r="L601">
        <f>'[1]Master Data'!AC603/1000000</f>
        <v>1.9977501E-6</v>
      </c>
      <c r="M601">
        <f>'[1]Master Data'!AD603/1000000</f>
        <v>1.7613503000000001E-6</v>
      </c>
      <c r="N601">
        <f>'[1]Master Data'!AE603/1000000</f>
        <v>3.5968636000000004E-7</v>
      </c>
      <c r="O601">
        <f>'[1]Master Data'!AF603/100</f>
        <v>0</v>
      </c>
      <c r="P601">
        <f>'[1]Master Data'!AG603/100</f>
        <v>0</v>
      </c>
      <c r="Q601">
        <f>'[1]Master Data'!AH603/100</f>
        <v>0</v>
      </c>
      <c r="R601">
        <f>'[1]Master Data'!AI603/1000000</f>
        <v>0</v>
      </c>
      <c r="S601">
        <f>'[1]Master Data'!AK603/1000000</f>
        <v>0</v>
      </c>
      <c r="T601">
        <f>'[1]Master Data'!AL603/100</f>
        <v>0</v>
      </c>
      <c r="U601">
        <f>'[1]Master Data'!AM603/1000000</f>
        <v>0</v>
      </c>
    </row>
    <row r="602" spans="1:21" x14ac:dyDescent="0.55000000000000004">
      <c r="A602" s="41" t="s">
        <v>1692</v>
      </c>
      <c r="B602" s="41">
        <v>0</v>
      </c>
      <c r="C602">
        <f>'[1]Master Data'!S604/100</f>
        <v>0</v>
      </c>
      <c r="D602">
        <f>'[1]Master Data'!T604/1000000</f>
        <v>0</v>
      </c>
      <c r="E602">
        <f>'[1]Master Data'!U604/1000000</f>
        <v>0</v>
      </c>
      <c r="F602">
        <f>'[1]Master Data'!V604/100</f>
        <v>0</v>
      </c>
      <c r="G602">
        <f>'[1]Master Data'!W604/100</f>
        <v>0</v>
      </c>
      <c r="H602">
        <f>'[1]Master Data'!X604/100</f>
        <v>0</v>
      </c>
      <c r="I602">
        <f>'[1]Master Data'!Y604/100</f>
        <v>0</v>
      </c>
      <c r="J602">
        <f>'[1]Master Data'!Z604/100</f>
        <v>0</v>
      </c>
      <c r="K602">
        <f>'[1]Master Data'!AB604/100</f>
        <v>0</v>
      </c>
      <c r="L602">
        <f>'[1]Master Data'!AC604/1000000</f>
        <v>0</v>
      </c>
      <c r="M602">
        <f>'[1]Master Data'!AD604/1000000</f>
        <v>0</v>
      </c>
      <c r="N602">
        <f>'[1]Master Data'!AE604/1000000</f>
        <v>0</v>
      </c>
      <c r="O602">
        <f>'[1]Master Data'!AF604/100</f>
        <v>0</v>
      </c>
      <c r="P602">
        <f>'[1]Master Data'!AG604/100</f>
        <v>0</v>
      </c>
      <c r="Q602">
        <f>'[1]Master Data'!AH604/100</f>
        <v>0</v>
      </c>
      <c r="R602">
        <f>'[1]Master Data'!AI604/1000000</f>
        <v>0</v>
      </c>
      <c r="S602">
        <f>'[1]Master Data'!AK604/1000000</f>
        <v>0</v>
      </c>
      <c r="T602">
        <f>'[1]Master Data'!AL604/100</f>
        <v>0</v>
      </c>
      <c r="U602">
        <f>'[1]Master Data'!AM604/1000000</f>
        <v>0</v>
      </c>
    </row>
    <row r="603" spans="1:21" x14ac:dyDescent="0.55000000000000004">
      <c r="A603" s="41" t="s">
        <v>1693</v>
      </c>
      <c r="B603" s="41">
        <v>0</v>
      </c>
      <c r="C603">
        <f>'[1]Master Data'!S605/100</f>
        <v>0</v>
      </c>
      <c r="D603">
        <f>'[1]Master Data'!T605/1000000</f>
        <v>0</v>
      </c>
      <c r="E603">
        <f>'[1]Master Data'!U605/1000000</f>
        <v>0</v>
      </c>
      <c r="F603">
        <f>'[1]Master Data'!V605/100</f>
        <v>0</v>
      </c>
      <c r="G603">
        <f>'[1]Master Data'!W605/100</f>
        <v>0</v>
      </c>
      <c r="H603">
        <f>'[1]Master Data'!X605/100</f>
        <v>0</v>
      </c>
      <c r="I603">
        <f>'[1]Master Data'!Y605/100</f>
        <v>0</v>
      </c>
      <c r="J603">
        <f>'[1]Master Data'!Z605/100</f>
        <v>0</v>
      </c>
      <c r="K603">
        <f>'[1]Master Data'!AB605/100</f>
        <v>0</v>
      </c>
      <c r="L603">
        <f>'[1]Master Data'!AC605/1000000</f>
        <v>0</v>
      </c>
      <c r="M603">
        <f>'[1]Master Data'!AD605/1000000</f>
        <v>0</v>
      </c>
      <c r="N603">
        <f>'[1]Master Data'!AE605/1000000</f>
        <v>0</v>
      </c>
      <c r="O603">
        <f>'[1]Master Data'!AF605/100</f>
        <v>0</v>
      </c>
      <c r="P603">
        <f>'[1]Master Data'!AG605/100</f>
        <v>0</v>
      </c>
      <c r="Q603">
        <f>'[1]Master Data'!AH605/100</f>
        <v>0</v>
      </c>
      <c r="R603">
        <f>'[1]Master Data'!AI605/1000000</f>
        <v>0</v>
      </c>
      <c r="S603">
        <f>'[1]Master Data'!AK605/1000000</f>
        <v>0</v>
      </c>
      <c r="T603">
        <f>'[1]Master Data'!AL605/100</f>
        <v>0</v>
      </c>
      <c r="U603">
        <f>'[1]Master Data'!AM605/1000000</f>
        <v>0</v>
      </c>
    </row>
    <row r="604" spans="1:21" x14ac:dyDescent="0.55000000000000004">
      <c r="A604" s="41" t="s">
        <v>1694</v>
      </c>
      <c r="B604" s="41">
        <v>1.1240231217618901E-3</v>
      </c>
      <c r="C604">
        <f>'[1]Master Data'!S606/100</f>
        <v>1.554223366330867E-4</v>
      </c>
      <c r="D604">
        <f>'[1]Master Data'!T606/1000000</f>
        <v>1.536E-8</v>
      </c>
      <c r="E604">
        <f>'[1]Master Data'!U606/1000000</f>
        <v>0</v>
      </c>
      <c r="F604">
        <f>'[1]Master Data'!V606/100</f>
        <v>0</v>
      </c>
      <c r="G604">
        <f>'[1]Master Data'!W606/100</f>
        <v>0</v>
      </c>
      <c r="H604">
        <f>'[1]Master Data'!X606/100</f>
        <v>0</v>
      </c>
      <c r="I604">
        <f>'[1]Master Data'!Y606/100</f>
        <v>0</v>
      </c>
      <c r="J604">
        <f>'[1]Master Data'!Z606/100</f>
        <v>0</v>
      </c>
      <c r="K604">
        <f>'[1]Master Data'!AB606/100</f>
        <v>0</v>
      </c>
      <c r="L604">
        <f>'[1]Master Data'!AC606/1000000</f>
        <v>2.9145599999999998E-6</v>
      </c>
      <c r="M604">
        <f>'[1]Master Data'!AD606/1000000</f>
        <v>1.33728E-6</v>
      </c>
      <c r="N604">
        <f>'[1]Master Data'!AE606/1000000</f>
        <v>5.327999999999999E-7</v>
      </c>
      <c r="O604">
        <f>'[1]Master Data'!AF606/100</f>
        <v>0</v>
      </c>
      <c r="P604">
        <f>'[1]Master Data'!AG606/100</f>
        <v>0</v>
      </c>
      <c r="Q604">
        <f>'[1]Master Data'!AH606/100</f>
        <v>0</v>
      </c>
      <c r="R604">
        <f>'[1]Master Data'!AI606/1000000</f>
        <v>0</v>
      </c>
      <c r="S604">
        <f>'[1]Master Data'!AK606/1000000</f>
        <v>0</v>
      </c>
      <c r="T604">
        <f>'[1]Master Data'!AL606/100</f>
        <v>0</v>
      </c>
      <c r="U604">
        <f>'[1]Master Data'!AM606/1000000</f>
        <v>0</v>
      </c>
    </row>
    <row r="605" spans="1:21" x14ac:dyDescent="0.55000000000000004">
      <c r="A605" s="41" t="s">
        <v>1695</v>
      </c>
      <c r="B605" s="41">
        <v>4.3999999999999996E-4</v>
      </c>
      <c r="C605">
        <f>'[1]Master Data'!S607/100</f>
        <v>1.2E-4</v>
      </c>
      <c r="D605">
        <f>'[1]Master Data'!T607/1000000</f>
        <v>5.9999999999999995E-8</v>
      </c>
      <c r="E605">
        <f>'[1]Master Data'!U607/1000000</f>
        <v>0</v>
      </c>
      <c r="F605">
        <f>'[1]Master Data'!V607/100</f>
        <v>0</v>
      </c>
      <c r="G605">
        <f>'[1]Master Data'!W607/100</f>
        <v>0</v>
      </c>
      <c r="H605">
        <f>'[1]Master Data'!X607/100</f>
        <v>0</v>
      </c>
      <c r="I605">
        <f>'[1]Master Data'!Y607/100</f>
        <v>0</v>
      </c>
      <c r="J605">
        <f>'[1]Master Data'!Z607/100</f>
        <v>0</v>
      </c>
      <c r="K605">
        <f>'[1]Master Data'!AB607/100</f>
        <v>0</v>
      </c>
      <c r="L605">
        <f>'[1]Master Data'!AC607/1000000</f>
        <v>2.4500000000000003E-6</v>
      </c>
      <c r="M605">
        <f>'[1]Master Data'!AD607/1000000</f>
        <v>1.2100000000000001E-6</v>
      </c>
      <c r="N605">
        <f>'[1]Master Data'!AE607/1000000</f>
        <v>4.2E-7</v>
      </c>
      <c r="O605">
        <f>'[1]Master Data'!AF607/100</f>
        <v>0</v>
      </c>
      <c r="P605">
        <f>'[1]Master Data'!AG607/100</f>
        <v>0</v>
      </c>
      <c r="Q605">
        <f>'[1]Master Data'!AH607/100</f>
        <v>0</v>
      </c>
      <c r="R605">
        <f>'[1]Master Data'!AI607/1000000</f>
        <v>0</v>
      </c>
      <c r="S605">
        <f>'[1]Master Data'!AK607/1000000</f>
        <v>0</v>
      </c>
      <c r="T605">
        <f>'[1]Master Data'!AL607/100</f>
        <v>0</v>
      </c>
      <c r="U605">
        <f>'[1]Master Data'!AM607/1000000</f>
        <v>0</v>
      </c>
    </row>
    <row r="606" spans="1:21" x14ac:dyDescent="0.55000000000000004">
      <c r="A606" s="41" t="s">
        <v>1696</v>
      </c>
      <c r="B606" s="41">
        <v>4.3999999999999996E-4</v>
      </c>
      <c r="C606">
        <f>'[1]Master Data'!S608/100</f>
        <v>1.2E-4</v>
      </c>
      <c r="D606">
        <f>'[1]Master Data'!T608/1000000</f>
        <v>5.9999999999999995E-8</v>
      </c>
      <c r="E606">
        <f>'[1]Master Data'!U608/1000000</f>
        <v>0</v>
      </c>
      <c r="F606">
        <f>'[1]Master Data'!V608/100</f>
        <v>0</v>
      </c>
      <c r="G606">
        <f>'[1]Master Data'!W608/100</f>
        <v>0</v>
      </c>
      <c r="H606">
        <f>'[1]Master Data'!X608/100</f>
        <v>0</v>
      </c>
      <c r="I606">
        <f>'[1]Master Data'!Y608/100</f>
        <v>0</v>
      </c>
      <c r="J606">
        <f>'[1]Master Data'!Z608/100</f>
        <v>0</v>
      </c>
      <c r="K606">
        <f>'[1]Master Data'!AB608/100</f>
        <v>0</v>
      </c>
      <c r="L606">
        <f>'[1]Master Data'!AC608/1000000</f>
        <v>2.4500000000000003E-6</v>
      </c>
      <c r="M606">
        <f>'[1]Master Data'!AD608/1000000</f>
        <v>1.2100000000000001E-6</v>
      </c>
      <c r="N606">
        <f>'[1]Master Data'!AE608/1000000</f>
        <v>4.2E-7</v>
      </c>
      <c r="O606">
        <f>'[1]Master Data'!AF608/100</f>
        <v>0</v>
      </c>
      <c r="P606">
        <f>'[1]Master Data'!AG608/100</f>
        <v>0</v>
      </c>
      <c r="Q606">
        <f>'[1]Master Data'!AH608/100</f>
        <v>0</v>
      </c>
      <c r="R606">
        <f>'[1]Master Data'!AI608/1000000</f>
        <v>0</v>
      </c>
      <c r="S606">
        <f>'[1]Master Data'!AK608/1000000</f>
        <v>0</v>
      </c>
      <c r="T606">
        <f>'[1]Master Data'!AL608/100</f>
        <v>0</v>
      </c>
      <c r="U606">
        <f>'[1]Master Data'!AM608/1000000</f>
        <v>0</v>
      </c>
    </row>
    <row r="607" spans="1:21" x14ac:dyDescent="0.55000000000000004">
      <c r="A607" s="41" t="s">
        <v>1697</v>
      </c>
      <c r="B607" s="41">
        <v>2.6719999999999999E-3</v>
      </c>
      <c r="C607">
        <f>'[1]Master Data'!S609/100</f>
        <v>1.3309999999999999E-3</v>
      </c>
      <c r="D607">
        <f>'[1]Master Data'!T609/1000000</f>
        <v>3.5999999999999999E-7</v>
      </c>
      <c r="E607">
        <f>'[1]Master Data'!U609/1000000</f>
        <v>0</v>
      </c>
      <c r="F607">
        <f>'[1]Master Data'!V609/100</f>
        <v>0</v>
      </c>
      <c r="G607">
        <f>'[1]Master Data'!W609/100</f>
        <v>0</v>
      </c>
      <c r="H607">
        <f>'[1]Master Data'!X609/100</f>
        <v>0</v>
      </c>
      <c r="I607">
        <f>'[1]Master Data'!Y609/100</f>
        <v>0</v>
      </c>
      <c r="J607">
        <f>'[1]Master Data'!Z609/100</f>
        <v>0</v>
      </c>
      <c r="K607">
        <f>'[1]Master Data'!AB609/100</f>
        <v>0</v>
      </c>
      <c r="L607">
        <f>'[1]Master Data'!AC609/1000000</f>
        <v>6.8700000000000003E-6</v>
      </c>
      <c r="M607">
        <f>'[1]Master Data'!AD609/1000000</f>
        <v>2.8100000000000002E-6</v>
      </c>
      <c r="N607">
        <f>'[1]Master Data'!AE609/1000000</f>
        <v>5.6000000000000004E-7</v>
      </c>
      <c r="O607">
        <f>'[1]Master Data'!AF609/100</f>
        <v>0</v>
      </c>
      <c r="P607">
        <f>'[1]Master Data'!AG609/100</f>
        <v>0</v>
      </c>
      <c r="Q607">
        <f>'[1]Master Data'!AH609/100</f>
        <v>0</v>
      </c>
      <c r="R607">
        <f>'[1]Master Data'!AI609/1000000</f>
        <v>0</v>
      </c>
      <c r="S607">
        <f>'[1]Master Data'!AK609/1000000</f>
        <v>7.1960603000000002E-7</v>
      </c>
      <c r="T607">
        <f>'[1]Master Data'!AL609/100</f>
        <v>0</v>
      </c>
      <c r="U607">
        <f>'[1]Master Data'!AM609/1000000</f>
        <v>1.2507978999999999E-7</v>
      </c>
    </row>
    <row r="608" spans="1:21" x14ac:dyDescent="0.55000000000000004">
      <c r="A608" s="41" t="s">
        <v>1698</v>
      </c>
      <c r="B608" s="41">
        <v>1.1720000000000001E-3</v>
      </c>
      <c r="C608">
        <f>'[1]Master Data'!S610/100</f>
        <v>2.5999999999999998E-5</v>
      </c>
      <c r="D608">
        <f>'[1]Master Data'!T610/1000000</f>
        <v>2E-8</v>
      </c>
      <c r="E608">
        <f>'[1]Master Data'!U610/1000000</f>
        <v>0</v>
      </c>
      <c r="F608">
        <f>'[1]Master Data'!V610/100</f>
        <v>0</v>
      </c>
      <c r="G608">
        <f>'[1]Master Data'!W610/100</f>
        <v>0</v>
      </c>
      <c r="H608">
        <f>'[1]Master Data'!X610/100</f>
        <v>0</v>
      </c>
      <c r="I608">
        <f>'[1]Master Data'!Y610/100</f>
        <v>0</v>
      </c>
      <c r="J608">
        <f>'[1]Master Data'!Z610/100</f>
        <v>0</v>
      </c>
      <c r="K608">
        <f>'[1]Master Data'!AB610/100</f>
        <v>0</v>
      </c>
      <c r="L608">
        <f>'[1]Master Data'!AC610/1000000</f>
        <v>2.9500000000000001E-6</v>
      </c>
      <c r="M608">
        <f>'[1]Master Data'!AD610/1000000</f>
        <v>1.3600000000000001E-6</v>
      </c>
      <c r="N608">
        <f>'[1]Master Data'!AE610/1000000</f>
        <v>6.0999999999999998E-7</v>
      </c>
      <c r="O608">
        <f>'[1]Master Data'!AF610/100</f>
        <v>0</v>
      </c>
      <c r="P608">
        <f>'[1]Master Data'!AG610/100</f>
        <v>0</v>
      </c>
      <c r="Q608">
        <f>'[1]Master Data'!AH610/100</f>
        <v>0</v>
      </c>
      <c r="R608">
        <f>'[1]Master Data'!AI610/1000000</f>
        <v>0</v>
      </c>
      <c r="S608">
        <f>'[1]Master Data'!AK610/1000000</f>
        <v>0</v>
      </c>
      <c r="T608">
        <f>'[1]Master Data'!AL610/100</f>
        <v>0</v>
      </c>
      <c r="U608">
        <f>'[1]Master Data'!AM610/1000000</f>
        <v>0</v>
      </c>
    </row>
    <row r="609" spans="1:21" x14ac:dyDescent="0.55000000000000004">
      <c r="A609" s="41" t="s">
        <v>1699</v>
      </c>
      <c r="B609" s="41">
        <v>0</v>
      </c>
      <c r="C609">
        <f>'[1]Master Data'!S611/100</f>
        <v>0</v>
      </c>
      <c r="D609">
        <f>'[1]Master Data'!T611/1000000</f>
        <v>0</v>
      </c>
      <c r="E609">
        <f>'[1]Master Data'!U611/1000000</f>
        <v>0</v>
      </c>
      <c r="F609">
        <f>'[1]Master Data'!V611/100</f>
        <v>0</v>
      </c>
      <c r="G609">
        <f>'[1]Master Data'!W611/100</f>
        <v>0</v>
      </c>
      <c r="H609">
        <f>'[1]Master Data'!X611/100</f>
        <v>0</v>
      </c>
      <c r="I609">
        <f>'[1]Master Data'!Y611/100</f>
        <v>0</v>
      </c>
      <c r="J609">
        <f>'[1]Master Data'!Z611/100</f>
        <v>0</v>
      </c>
      <c r="K609">
        <f>'[1]Master Data'!AB611/100</f>
        <v>0</v>
      </c>
      <c r="L609">
        <f>'[1]Master Data'!AC611/1000000</f>
        <v>0</v>
      </c>
      <c r="M609">
        <f>'[1]Master Data'!AD611/1000000</f>
        <v>0</v>
      </c>
      <c r="N609">
        <f>'[1]Master Data'!AE611/1000000</f>
        <v>0</v>
      </c>
      <c r="O609">
        <f>'[1]Master Data'!AF611/100</f>
        <v>0</v>
      </c>
      <c r="P609">
        <f>'[1]Master Data'!AG611/100</f>
        <v>0</v>
      </c>
      <c r="Q609">
        <f>'[1]Master Data'!AH611/100</f>
        <v>0</v>
      </c>
      <c r="R609">
        <f>'[1]Master Data'!AI611/1000000</f>
        <v>0</v>
      </c>
      <c r="S609">
        <f>'[1]Master Data'!AK611/1000000</f>
        <v>0</v>
      </c>
      <c r="T609">
        <f>'[1]Master Data'!AL611/100</f>
        <v>0</v>
      </c>
      <c r="U609">
        <f>'[1]Master Data'!AM611/1000000</f>
        <v>0</v>
      </c>
    </row>
    <row r="610" spans="1:21" x14ac:dyDescent="0.55000000000000004">
      <c r="A610" s="41" t="s">
        <v>1700</v>
      </c>
      <c r="B610" s="41">
        <v>0</v>
      </c>
      <c r="C610">
        <f>'[1]Master Data'!S612/100</f>
        <v>0</v>
      </c>
      <c r="D610">
        <f>'[1]Master Data'!T612/1000000</f>
        <v>0</v>
      </c>
      <c r="E610">
        <f>'[1]Master Data'!U612/1000000</f>
        <v>0</v>
      </c>
      <c r="F610">
        <f>'[1]Master Data'!V612/100</f>
        <v>0</v>
      </c>
      <c r="G610">
        <f>'[1]Master Data'!W612/100</f>
        <v>0</v>
      </c>
      <c r="H610">
        <f>'[1]Master Data'!X612/100</f>
        <v>0</v>
      </c>
      <c r="I610">
        <f>'[1]Master Data'!Y612/100</f>
        <v>0</v>
      </c>
      <c r="J610">
        <f>'[1]Master Data'!Z612/100</f>
        <v>0</v>
      </c>
      <c r="K610">
        <f>'[1]Master Data'!AB612/100</f>
        <v>0</v>
      </c>
      <c r="L610">
        <f>'[1]Master Data'!AC612/1000000</f>
        <v>0</v>
      </c>
      <c r="M610">
        <f>'[1]Master Data'!AD612/1000000</f>
        <v>0</v>
      </c>
      <c r="N610">
        <f>'[1]Master Data'!AE612/1000000</f>
        <v>0</v>
      </c>
      <c r="O610">
        <f>'[1]Master Data'!AF612/100</f>
        <v>0</v>
      </c>
      <c r="P610">
        <f>'[1]Master Data'!AG612/100</f>
        <v>0</v>
      </c>
      <c r="Q610">
        <f>'[1]Master Data'!AH612/100</f>
        <v>0</v>
      </c>
      <c r="R610">
        <f>'[1]Master Data'!AI612/1000000</f>
        <v>0</v>
      </c>
      <c r="S610">
        <f>'[1]Master Data'!AK612/1000000</f>
        <v>0</v>
      </c>
      <c r="T610">
        <f>'[1]Master Data'!AL612/100</f>
        <v>0</v>
      </c>
      <c r="U610">
        <f>'[1]Master Data'!AM612/1000000</f>
        <v>0</v>
      </c>
    </row>
    <row r="611" spans="1:21" x14ac:dyDescent="0.55000000000000004">
      <c r="A611" s="41" t="s">
        <v>1701</v>
      </c>
      <c r="B611" s="41">
        <v>0</v>
      </c>
      <c r="C611">
        <f>'[1]Master Data'!S613/100</f>
        <v>0</v>
      </c>
      <c r="D611">
        <f>'[1]Master Data'!T613/1000000</f>
        <v>0</v>
      </c>
      <c r="E611">
        <f>'[1]Master Data'!U613/1000000</f>
        <v>0</v>
      </c>
      <c r="F611">
        <f>'[1]Master Data'!V613/100</f>
        <v>0</v>
      </c>
      <c r="G611">
        <f>'[1]Master Data'!W613/100</f>
        <v>0</v>
      </c>
      <c r="H611">
        <f>'[1]Master Data'!X613/100</f>
        <v>0</v>
      </c>
      <c r="I611">
        <f>'[1]Master Data'!Y613/100</f>
        <v>0</v>
      </c>
      <c r="J611">
        <f>'[1]Master Data'!Z613/100</f>
        <v>0</v>
      </c>
      <c r="K611">
        <f>'[1]Master Data'!AB613/100</f>
        <v>0</v>
      </c>
      <c r="L611">
        <f>'[1]Master Data'!AC613/1000000</f>
        <v>0</v>
      </c>
      <c r="M611">
        <f>'[1]Master Data'!AD613/1000000</f>
        <v>0</v>
      </c>
      <c r="N611">
        <f>'[1]Master Data'!AE613/1000000</f>
        <v>0</v>
      </c>
      <c r="O611">
        <f>'[1]Master Data'!AF613/100</f>
        <v>0</v>
      </c>
      <c r="P611">
        <f>'[1]Master Data'!AG613/100</f>
        <v>0</v>
      </c>
      <c r="Q611">
        <f>'[1]Master Data'!AH613/100</f>
        <v>0</v>
      </c>
      <c r="R611">
        <f>'[1]Master Data'!AI613/1000000</f>
        <v>0</v>
      </c>
      <c r="S611">
        <f>'[1]Master Data'!AK613/1000000</f>
        <v>0</v>
      </c>
      <c r="T611">
        <f>'[1]Master Data'!AL613/100</f>
        <v>0</v>
      </c>
      <c r="U611">
        <f>'[1]Master Data'!AM613/1000000</f>
        <v>0</v>
      </c>
    </row>
    <row r="612" spans="1:21" x14ac:dyDescent="0.55000000000000004">
      <c r="A612" s="41" t="s">
        <v>1702</v>
      </c>
      <c r="B612" s="41">
        <v>0</v>
      </c>
      <c r="C612">
        <f>'[1]Master Data'!S614/100</f>
        <v>0</v>
      </c>
      <c r="D612">
        <f>'[1]Master Data'!T614/1000000</f>
        <v>0</v>
      </c>
      <c r="E612">
        <f>'[1]Master Data'!U614/1000000</f>
        <v>0</v>
      </c>
      <c r="F612">
        <f>'[1]Master Data'!V614/100</f>
        <v>0</v>
      </c>
      <c r="G612">
        <f>'[1]Master Data'!W614/100</f>
        <v>0</v>
      </c>
      <c r="H612">
        <f>'[1]Master Data'!X614/100</f>
        <v>0</v>
      </c>
      <c r="I612">
        <f>'[1]Master Data'!Y614/100</f>
        <v>0</v>
      </c>
      <c r="J612">
        <f>'[1]Master Data'!Z614/100</f>
        <v>0</v>
      </c>
      <c r="K612">
        <f>'[1]Master Data'!AB614/100</f>
        <v>0</v>
      </c>
      <c r="L612">
        <f>'[1]Master Data'!AC614/1000000</f>
        <v>0</v>
      </c>
      <c r="M612">
        <f>'[1]Master Data'!AD614/1000000</f>
        <v>0</v>
      </c>
      <c r="N612">
        <f>'[1]Master Data'!AE614/1000000</f>
        <v>0</v>
      </c>
      <c r="O612">
        <f>'[1]Master Data'!AF614/100</f>
        <v>0</v>
      </c>
      <c r="P612">
        <f>'[1]Master Data'!AG614/100</f>
        <v>0</v>
      </c>
      <c r="Q612">
        <f>'[1]Master Data'!AH614/100</f>
        <v>0</v>
      </c>
      <c r="R612">
        <f>'[1]Master Data'!AI614/1000000</f>
        <v>0</v>
      </c>
      <c r="S612">
        <f>'[1]Master Data'!AK614/1000000</f>
        <v>0</v>
      </c>
      <c r="T612">
        <f>'[1]Master Data'!AL614/100</f>
        <v>0</v>
      </c>
      <c r="U612">
        <f>'[1]Master Data'!AM614/1000000</f>
        <v>0</v>
      </c>
    </row>
    <row r="613" spans="1:21" x14ac:dyDescent="0.55000000000000004">
      <c r="A613" s="41" t="s">
        <v>1703</v>
      </c>
      <c r="B613" s="41">
        <v>2.2000000000000001E-3</v>
      </c>
      <c r="C613">
        <f>'[1]Master Data'!S615/100</f>
        <v>1E-3</v>
      </c>
      <c r="D613">
        <f>'[1]Master Data'!T615/1000000</f>
        <v>3.0012000000000002E-7</v>
      </c>
      <c r="E613">
        <f>'[1]Master Data'!U615/1000000</f>
        <v>0</v>
      </c>
      <c r="F613">
        <f>'[1]Master Data'!V615/100</f>
        <v>0</v>
      </c>
      <c r="G613">
        <f>'[1]Master Data'!W615/100</f>
        <v>0</v>
      </c>
      <c r="H613">
        <f>'[1]Master Data'!X615/100</f>
        <v>0</v>
      </c>
      <c r="I613">
        <f>'[1]Master Data'!Y615/100</f>
        <v>0</v>
      </c>
      <c r="J613">
        <f>'[1]Master Data'!Z615/100</f>
        <v>0</v>
      </c>
      <c r="K613">
        <f>'[1]Master Data'!AB615/100</f>
        <v>0</v>
      </c>
      <c r="L613">
        <f>'[1]Master Data'!AC615/1000000</f>
        <v>3.8924100000000001E-6</v>
      </c>
      <c r="M613">
        <f>'[1]Master Data'!AD615/1000000</f>
        <v>1.6653E-6</v>
      </c>
      <c r="N613">
        <f>'[1]Master Data'!AE615/1000000</f>
        <v>2.4278000000000001E-7</v>
      </c>
      <c r="O613">
        <f>'[1]Master Data'!AF615/100</f>
        <v>0</v>
      </c>
      <c r="P613">
        <f>'[1]Master Data'!AG615/100</f>
        <v>0</v>
      </c>
      <c r="Q613">
        <f>'[1]Master Data'!AH615/100</f>
        <v>0</v>
      </c>
      <c r="R613">
        <f>'[1]Master Data'!AI615/1000000</f>
        <v>0</v>
      </c>
      <c r="S613">
        <f>'[1]Master Data'!AK615/1000000</f>
        <v>0</v>
      </c>
      <c r="T613">
        <f>'[1]Master Data'!AL615/100</f>
        <v>0</v>
      </c>
      <c r="U613">
        <f>'[1]Master Data'!AM615/1000000</f>
        <v>0</v>
      </c>
    </row>
    <row r="614" spans="1:21" x14ac:dyDescent="0.55000000000000004">
      <c r="A614" s="41" t="s">
        <v>1704</v>
      </c>
      <c r="B614" s="41">
        <v>1.1000000000000001E-3</v>
      </c>
      <c r="C614">
        <f>'[1]Master Data'!S616/100</f>
        <v>1E-4</v>
      </c>
      <c r="D614">
        <f>'[1]Master Data'!T616/1000000</f>
        <v>3.7599999999999999E-8</v>
      </c>
      <c r="E614">
        <f>'[1]Master Data'!U616/1000000</f>
        <v>0</v>
      </c>
      <c r="F614">
        <f>'[1]Master Data'!V616/100</f>
        <v>0</v>
      </c>
      <c r="G614">
        <f>'[1]Master Data'!W616/100</f>
        <v>0</v>
      </c>
      <c r="H614">
        <f>'[1]Master Data'!X616/100</f>
        <v>0</v>
      </c>
      <c r="I614">
        <f>'[1]Master Data'!Y616/100</f>
        <v>0</v>
      </c>
      <c r="J614">
        <f>'[1]Master Data'!Z616/100</f>
        <v>0</v>
      </c>
      <c r="K614">
        <f>'[1]Master Data'!AB616/100</f>
        <v>7.000000000000001E-4</v>
      </c>
      <c r="L614">
        <f>'[1]Master Data'!AC616/1000000</f>
        <v>2.5530400000000002E-6</v>
      </c>
      <c r="M614">
        <f>'[1]Master Data'!AD616/1000000</f>
        <v>1.6149200000000001E-6</v>
      </c>
      <c r="N614">
        <f>'[1]Master Data'!AE616/1000000</f>
        <v>4.9490999999999998E-7</v>
      </c>
      <c r="O614">
        <f>'[1]Master Data'!AF616/100</f>
        <v>0.14546028696802041</v>
      </c>
      <c r="P614">
        <f>'[1]Master Data'!AG616/100</f>
        <v>0</v>
      </c>
      <c r="Q614">
        <f>'[1]Master Data'!AH616/100</f>
        <v>0</v>
      </c>
      <c r="R614">
        <f>'[1]Master Data'!AI616/1000000</f>
        <v>0</v>
      </c>
      <c r="S614">
        <f>'[1]Master Data'!AK616/1000000</f>
        <v>0</v>
      </c>
      <c r="T614">
        <f>'[1]Master Data'!AL616/100</f>
        <v>0</v>
      </c>
      <c r="U614">
        <f>'[1]Master Data'!AM616/1000000</f>
        <v>0</v>
      </c>
    </row>
    <row r="615" spans="1:21" x14ac:dyDescent="0.55000000000000004">
      <c r="A615" s="41" t="s">
        <v>1705</v>
      </c>
      <c r="B615" s="41">
        <v>0</v>
      </c>
      <c r="C615">
        <f>'[1]Master Data'!S617/100</f>
        <v>0</v>
      </c>
      <c r="D615">
        <f>'[1]Master Data'!T617/1000000</f>
        <v>0</v>
      </c>
      <c r="E615">
        <f>'[1]Master Data'!U617/1000000</f>
        <v>0</v>
      </c>
      <c r="F615">
        <f>'[1]Master Data'!V617/100</f>
        <v>0</v>
      </c>
      <c r="G615">
        <f>'[1]Master Data'!W617/100</f>
        <v>0</v>
      </c>
      <c r="H615">
        <f>'[1]Master Data'!X617/100</f>
        <v>0</v>
      </c>
      <c r="I615">
        <f>'[1]Master Data'!Y617/100</f>
        <v>0</v>
      </c>
      <c r="J615">
        <f>'[1]Master Data'!Z617/100</f>
        <v>0</v>
      </c>
      <c r="K615">
        <f>'[1]Master Data'!AB617/100</f>
        <v>0</v>
      </c>
      <c r="L615">
        <f>'[1]Master Data'!AC617/1000000</f>
        <v>0</v>
      </c>
      <c r="M615">
        <f>'[1]Master Data'!AD617/1000000</f>
        <v>0</v>
      </c>
      <c r="N615">
        <f>'[1]Master Data'!AE617/1000000</f>
        <v>0</v>
      </c>
      <c r="O615">
        <f>'[1]Master Data'!AF617/100</f>
        <v>0</v>
      </c>
      <c r="P615">
        <f>'[1]Master Data'!AG617/100</f>
        <v>0</v>
      </c>
      <c r="Q615">
        <f>'[1]Master Data'!AH617/100</f>
        <v>0</v>
      </c>
      <c r="R615">
        <f>'[1]Master Data'!AI617/1000000</f>
        <v>0</v>
      </c>
      <c r="S615">
        <f>'[1]Master Data'!AK617/1000000</f>
        <v>0</v>
      </c>
      <c r="T615">
        <f>'[1]Master Data'!AL617/100</f>
        <v>0</v>
      </c>
      <c r="U615">
        <f>'[1]Master Data'!AM617/1000000</f>
        <v>0</v>
      </c>
    </row>
    <row r="616" spans="1:21" x14ac:dyDescent="0.55000000000000004">
      <c r="A616" s="41" t="s">
        <v>1706</v>
      </c>
      <c r="B616" s="41">
        <v>1.4999999999999999E-4</v>
      </c>
      <c r="C616">
        <f>'[1]Master Data'!S618/100</f>
        <v>4.0000000000000003E-5</v>
      </c>
      <c r="D616">
        <f>'[1]Master Data'!T618/1000000</f>
        <v>2E-8</v>
      </c>
      <c r="E616">
        <f>'[1]Master Data'!U618/1000000</f>
        <v>0</v>
      </c>
      <c r="F616">
        <f>'[1]Master Data'!V618/100</f>
        <v>0</v>
      </c>
      <c r="G616">
        <f>'[1]Master Data'!W618/100</f>
        <v>0</v>
      </c>
      <c r="H616">
        <f>'[1]Master Data'!X618/100</f>
        <v>0</v>
      </c>
      <c r="I616">
        <f>'[1]Master Data'!Y618/100</f>
        <v>0</v>
      </c>
      <c r="J616">
        <f>'[1]Master Data'!Z618/100</f>
        <v>0</v>
      </c>
      <c r="K616">
        <f>'[1]Master Data'!AB618/100</f>
        <v>0</v>
      </c>
      <c r="L616">
        <f>'[1]Master Data'!AC618/1000000</f>
        <v>3.3699999999999999E-6</v>
      </c>
      <c r="M616">
        <f>'[1]Master Data'!AD618/1000000</f>
        <v>1.5200000000000001E-6</v>
      </c>
      <c r="N616">
        <f>'[1]Master Data'!AE618/1000000</f>
        <v>6.8000000000000005E-7</v>
      </c>
      <c r="O616">
        <f>'[1]Master Data'!AF618/100</f>
        <v>0</v>
      </c>
      <c r="P616">
        <f>'[1]Master Data'!AG618/100</f>
        <v>0</v>
      </c>
      <c r="Q616">
        <f>'[1]Master Data'!AH618/100</f>
        <v>0</v>
      </c>
      <c r="R616">
        <f>'[1]Master Data'!AI618/1000000</f>
        <v>0</v>
      </c>
      <c r="S616">
        <f>'[1]Master Data'!AK618/1000000</f>
        <v>0</v>
      </c>
      <c r="T616">
        <f>'[1]Master Data'!AL618/100</f>
        <v>0</v>
      </c>
      <c r="U616">
        <f>'[1]Master Data'!AM618/1000000</f>
        <v>0</v>
      </c>
    </row>
    <row r="617" spans="1:21" x14ac:dyDescent="0.55000000000000004">
      <c r="A617" s="41" t="s">
        <v>1707</v>
      </c>
      <c r="B617" s="41">
        <v>1.1240231217618901E-3</v>
      </c>
      <c r="C617">
        <f>'[1]Master Data'!S619/100</f>
        <v>1.554223366330867E-4</v>
      </c>
      <c r="D617">
        <f>'[1]Master Data'!T619/1000000</f>
        <v>3.2985648000000002E-8</v>
      </c>
      <c r="E617">
        <f>'[1]Master Data'!U619/1000000</f>
        <v>0</v>
      </c>
      <c r="F617">
        <f>'[1]Master Data'!V619/100</f>
        <v>0</v>
      </c>
      <c r="G617">
        <f>'[1]Master Data'!W619/100</f>
        <v>0</v>
      </c>
      <c r="H617">
        <f>'[1]Master Data'!X619/100</f>
        <v>0</v>
      </c>
      <c r="I617">
        <f>'[1]Master Data'!Y619/100</f>
        <v>0</v>
      </c>
      <c r="J617">
        <f>'[1]Master Data'!Z619/100</f>
        <v>0</v>
      </c>
      <c r="K617">
        <f>'[1]Master Data'!AB619/100</f>
        <v>0</v>
      </c>
      <c r="L617">
        <f>'[1]Master Data'!AC619/1000000</f>
        <v>1.7854391E-6</v>
      </c>
      <c r="M617">
        <f>'[1]Master Data'!AD619/1000000</f>
        <v>8.9645378000000006E-7</v>
      </c>
      <c r="N617">
        <f>'[1]Master Data'!AE619/1000000</f>
        <v>3.0512147200000001E-7</v>
      </c>
      <c r="O617">
        <f>'[1]Master Data'!AF619/100</f>
        <v>0</v>
      </c>
      <c r="P617">
        <f>'[1]Master Data'!AG619/100</f>
        <v>0</v>
      </c>
      <c r="Q617">
        <f>'[1]Master Data'!AH619/100</f>
        <v>0</v>
      </c>
      <c r="R617">
        <f>'[1]Master Data'!AI619/1000000</f>
        <v>0</v>
      </c>
      <c r="S617">
        <f>'[1]Master Data'!AK619/1000000</f>
        <v>0</v>
      </c>
      <c r="T617">
        <f>'[1]Master Data'!AL619/100</f>
        <v>0</v>
      </c>
      <c r="U617">
        <f>'[1]Master Data'!AM619/1000000</f>
        <v>0</v>
      </c>
    </row>
    <row r="618" spans="1:21" x14ac:dyDescent="0.55000000000000004">
      <c r="A618" s="41" t="s">
        <v>1708</v>
      </c>
      <c r="B618" s="41">
        <v>1.1240231217618901E-3</v>
      </c>
      <c r="C618">
        <f>'[1]Master Data'!S620/100</f>
        <v>2.9148595329822911E-4</v>
      </c>
      <c r="D618">
        <f>'[1]Master Data'!T620/1000000</f>
        <v>5.60967E-8</v>
      </c>
      <c r="E618">
        <f>'[1]Master Data'!U620/1000000</f>
        <v>0</v>
      </c>
      <c r="F618">
        <f>'[1]Master Data'!V620/100</f>
        <v>0</v>
      </c>
      <c r="G618">
        <f>'[1]Master Data'!W620/100</f>
        <v>0</v>
      </c>
      <c r="H618">
        <f>'[1]Master Data'!X620/100</f>
        <v>0</v>
      </c>
      <c r="I618">
        <f>'[1]Master Data'!Y620/100</f>
        <v>0</v>
      </c>
      <c r="J618">
        <f>'[1]Master Data'!Z620/100</f>
        <v>0</v>
      </c>
      <c r="K618">
        <f>'[1]Master Data'!AB620/100</f>
        <v>0</v>
      </c>
      <c r="L618">
        <f>'[1]Master Data'!AC620/1000000</f>
        <v>2.6700239999999997E-6</v>
      </c>
      <c r="M618">
        <f>'[1]Master Data'!AD620/1000000</f>
        <v>2.3540720000000001E-6</v>
      </c>
      <c r="N618">
        <f>'[1]Master Data'!AE620/1000000</f>
        <v>4.8072639999999995E-7</v>
      </c>
      <c r="O618">
        <f>'[1]Master Data'!AF620/100</f>
        <v>0</v>
      </c>
      <c r="P618">
        <f>'[1]Master Data'!AG620/100</f>
        <v>0</v>
      </c>
      <c r="Q618">
        <f>'[1]Master Data'!AH620/100</f>
        <v>0</v>
      </c>
      <c r="R618">
        <f>'[1]Master Data'!AI620/1000000</f>
        <v>0</v>
      </c>
      <c r="S618">
        <f>'[1]Master Data'!AK620/1000000</f>
        <v>0</v>
      </c>
      <c r="T618">
        <f>'[1]Master Data'!AL620/100</f>
        <v>0</v>
      </c>
      <c r="U618">
        <f>'[1]Master Data'!AM620/1000000</f>
        <v>0</v>
      </c>
    </row>
    <row r="619" spans="1:21" x14ac:dyDescent="0.55000000000000004">
      <c r="A619" s="41" t="s">
        <v>1709</v>
      </c>
      <c r="B619" s="41">
        <v>1.1409999999999999E-3</v>
      </c>
      <c r="C619">
        <f>'[1]Master Data'!S621/100</f>
        <v>6.4199999999999988E-4</v>
      </c>
      <c r="D619">
        <f>'[1]Master Data'!T621/1000000</f>
        <v>1.7000000000000001E-7</v>
      </c>
      <c r="E619">
        <f>'[1]Master Data'!U621/1000000</f>
        <v>0</v>
      </c>
      <c r="F619">
        <f>'[1]Master Data'!V621/100</f>
        <v>0</v>
      </c>
      <c r="G619">
        <f>'[1]Master Data'!W621/100</f>
        <v>0</v>
      </c>
      <c r="H619">
        <f>'[1]Master Data'!X621/100</f>
        <v>0</v>
      </c>
      <c r="I619">
        <f>'[1]Master Data'!Y621/100</f>
        <v>0</v>
      </c>
      <c r="J619">
        <f>'[1]Master Data'!Z621/100</f>
        <v>0</v>
      </c>
      <c r="K619">
        <f>'[1]Master Data'!AB621/100</f>
        <v>0</v>
      </c>
      <c r="L619">
        <f>'[1]Master Data'!AC621/1000000</f>
        <v>1.4699999999999999E-6</v>
      </c>
      <c r="M619">
        <f>'[1]Master Data'!AD621/1000000</f>
        <v>8.1999999999999998E-7</v>
      </c>
      <c r="N619">
        <f>'[1]Master Data'!AE621/1000000</f>
        <v>1.1000000000000001E-7</v>
      </c>
      <c r="O619">
        <f>'[1]Master Data'!AF621/100</f>
        <v>0</v>
      </c>
      <c r="P619">
        <f>'[1]Master Data'!AG621/100</f>
        <v>0</v>
      </c>
      <c r="Q619">
        <f>'[1]Master Data'!AH621/100</f>
        <v>0</v>
      </c>
      <c r="R619">
        <f>'[1]Master Data'!AI621/1000000</f>
        <v>0</v>
      </c>
      <c r="S619">
        <f>'[1]Master Data'!AK621/1000000</f>
        <v>0</v>
      </c>
      <c r="T619">
        <f>'[1]Master Data'!AL621/100</f>
        <v>0</v>
      </c>
      <c r="U619">
        <f>'[1]Master Data'!AM621/1000000</f>
        <v>0</v>
      </c>
    </row>
    <row r="620" spans="1:21" x14ac:dyDescent="0.55000000000000004">
      <c r="A620" s="41" t="s">
        <v>1710</v>
      </c>
      <c r="B620" s="41">
        <v>5.3499999999999999E-4</v>
      </c>
      <c r="C620">
        <f>'[1]Master Data'!S622/100</f>
        <v>1.7500000000000003E-4</v>
      </c>
      <c r="D620">
        <f>'[1]Master Data'!T622/1000000</f>
        <v>5.9999999999999995E-8</v>
      </c>
      <c r="E620">
        <f>'[1]Master Data'!U622/1000000</f>
        <v>0</v>
      </c>
      <c r="F620">
        <f>'[1]Master Data'!V622/100</f>
        <v>0</v>
      </c>
      <c r="G620">
        <f>'[1]Master Data'!W622/100</f>
        <v>0</v>
      </c>
      <c r="H620">
        <f>'[1]Master Data'!X622/100</f>
        <v>0</v>
      </c>
      <c r="I620">
        <f>'[1]Master Data'!Y622/100</f>
        <v>0</v>
      </c>
      <c r="J620">
        <f>'[1]Master Data'!Z622/100</f>
        <v>0</v>
      </c>
      <c r="K620">
        <f>'[1]Master Data'!AB622/100</f>
        <v>0</v>
      </c>
      <c r="L620">
        <f>'[1]Master Data'!AC622/1000000</f>
        <v>2.65E-6</v>
      </c>
      <c r="M620">
        <f>'[1]Master Data'!AD622/1000000</f>
        <v>1.75E-6</v>
      </c>
      <c r="N620">
        <f>'[1]Master Data'!AE622/1000000</f>
        <v>4.8999999999999997E-7</v>
      </c>
      <c r="O620">
        <f>'[1]Master Data'!AF622/100</f>
        <v>0</v>
      </c>
      <c r="P620">
        <f>'[1]Master Data'!AG622/100</f>
        <v>0</v>
      </c>
      <c r="Q620">
        <f>'[1]Master Data'!AH622/100</f>
        <v>0</v>
      </c>
      <c r="R620">
        <f>'[1]Master Data'!AI622/1000000</f>
        <v>0</v>
      </c>
      <c r="S620">
        <f>'[1]Master Data'!AK622/1000000</f>
        <v>0</v>
      </c>
      <c r="T620">
        <f>'[1]Master Data'!AL622/100</f>
        <v>0</v>
      </c>
      <c r="U620">
        <f>'[1]Master Data'!AM622/1000000</f>
        <v>0</v>
      </c>
    </row>
    <row r="621" spans="1:21" x14ac:dyDescent="0.55000000000000004">
      <c r="A621" s="41" t="s">
        <v>1711</v>
      </c>
      <c r="B621" s="41">
        <v>0</v>
      </c>
      <c r="C621">
        <f>'[1]Master Data'!S623/100</f>
        <v>0</v>
      </c>
      <c r="D621">
        <f>'[1]Master Data'!T623/1000000</f>
        <v>0</v>
      </c>
      <c r="E621">
        <f>'[1]Master Data'!U623/1000000</f>
        <v>0</v>
      </c>
      <c r="F621">
        <f>'[1]Master Data'!V623/100</f>
        <v>0</v>
      </c>
      <c r="G621">
        <f>'[1]Master Data'!W623/100</f>
        <v>0</v>
      </c>
      <c r="H621">
        <f>'[1]Master Data'!X623/100</f>
        <v>0</v>
      </c>
      <c r="I621">
        <f>'[1]Master Data'!Y623/100</f>
        <v>0</v>
      </c>
      <c r="J621">
        <f>'[1]Master Data'!Z623/100</f>
        <v>0</v>
      </c>
      <c r="K621">
        <f>'[1]Master Data'!AB623/100</f>
        <v>0</v>
      </c>
      <c r="L621">
        <f>'[1]Master Data'!AC623/1000000</f>
        <v>0</v>
      </c>
      <c r="M621">
        <f>'[1]Master Data'!AD623/1000000</f>
        <v>0</v>
      </c>
      <c r="N621">
        <f>'[1]Master Data'!AE623/1000000</f>
        <v>0</v>
      </c>
      <c r="O621">
        <f>'[1]Master Data'!AF623/100</f>
        <v>0</v>
      </c>
      <c r="P621">
        <f>'[1]Master Data'!AG623/100</f>
        <v>0</v>
      </c>
      <c r="Q621">
        <f>'[1]Master Data'!AH623/100</f>
        <v>0</v>
      </c>
      <c r="R621">
        <f>'[1]Master Data'!AI623/1000000</f>
        <v>0</v>
      </c>
      <c r="S621">
        <f>'[1]Master Data'!AK623/1000000</f>
        <v>0</v>
      </c>
      <c r="T621">
        <f>'[1]Master Data'!AL623/100</f>
        <v>0</v>
      </c>
      <c r="U621">
        <f>'[1]Master Data'!AM623/1000000</f>
        <v>0</v>
      </c>
    </row>
    <row r="622" spans="1:21" x14ac:dyDescent="0.55000000000000004">
      <c r="A622" s="41" t="s">
        <v>1712</v>
      </c>
      <c r="B622" s="41">
        <v>0</v>
      </c>
      <c r="C622">
        <f>'[1]Master Data'!S624/100</f>
        <v>0</v>
      </c>
      <c r="D622">
        <f>'[1]Master Data'!T624/1000000</f>
        <v>0</v>
      </c>
      <c r="E622">
        <f>'[1]Master Data'!U624/1000000</f>
        <v>0</v>
      </c>
      <c r="F622">
        <f>'[1]Master Data'!V624/100</f>
        <v>0</v>
      </c>
      <c r="G622">
        <f>'[1]Master Data'!W624/100</f>
        <v>0</v>
      </c>
      <c r="H622">
        <f>'[1]Master Data'!X624/100</f>
        <v>0</v>
      </c>
      <c r="I622">
        <f>'[1]Master Data'!Y624/100</f>
        <v>0</v>
      </c>
      <c r="J622">
        <f>'[1]Master Data'!Z624/100</f>
        <v>0</v>
      </c>
      <c r="K622">
        <f>'[1]Master Data'!AB624/100</f>
        <v>0</v>
      </c>
      <c r="L622">
        <f>'[1]Master Data'!AC624/1000000</f>
        <v>0</v>
      </c>
      <c r="M622">
        <f>'[1]Master Data'!AD624/1000000</f>
        <v>0</v>
      </c>
      <c r="N622">
        <f>'[1]Master Data'!AE624/1000000</f>
        <v>0</v>
      </c>
      <c r="O622">
        <f>'[1]Master Data'!AF624/100</f>
        <v>0</v>
      </c>
      <c r="P622">
        <f>'[1]Master Data'!AG624/100</f>
        <v>0</v>
      </c>
      <c r="Q622">
        <f>'[1]Master Data'!AH624/100</f>
        <v>0</v>
      </c>
      <c r="R622">
        <f>'[1]Master Data'!AI624/1000000</f>
        <v>0</v>
      </c>
      <c r="S622">
        <f>'[1]Master Data'!AK624/1000000</f>
        <v>0</v>
      </c>
      <c r="T622">
        <f>'[1]Master Data'!AL624/100</f>
        <v>0</v>
      </c>
      <c r="U622">
        <f>'[1]Master Data'!AM624/1000000</f>
        <v>0</v>
      </c>
    </row>
    <row r="623" spans="1:21" x14ac:dyDescent="0.55000000000000004">
      <c r="A623" s="41" t="s">
        <v>1713</v>
      </c>
      <c r="B623" s="41">
        <v>0</v>
      </c>
      <c r="C623">
        <f>'[1]Master Data'!S625/100</f>
        <v>0</v>
      </c>
      <c r="D623">
        <f>'[1]Master Data'!T625/1000000</f>
        <v>0</v>
      </c>
      <c r="E623">
        <f>'[1]Master Data'!U625/1000000</f>
        <v>0</v>
      </c>
      <c r="F623">
        <f>'[1]Master Data'!V625/100</f>
        <v>0</v>
      </c>
      <c r="G623">
        <f>'[1]Master Data'!W625/100</f>
        <v>0</v>
      </c>
      <c r="H623">
        <f>'[1]Master Data'!X625/100</f>
        <v>0</v>
      </c>
      <c r="I623">
        <f>'[1]Master Data'!Y625/100</f>
        <v>0</v>
      </c>
      <c r="J623">
        <f>'[1]Master Data'!Z625/100</f>
        <v>0</v>
      </c>
      <c r="K623">
        <f>'[1]Master Data'!AB625/100</f>
        <v>0</v>
      </c>
      <c r="L623">
        <f>'[1]Master Data'!AC625/1000000</f>
        <v>0</v>
      </c>
      <c r="M623">
        <f>'[1]Master Data'!AD625/1000000</f>
        <v>0</v>
      </c>
      <c r="N623">
        <f>'[1]Master Data'!AE625/1000000</f>
        <v>0</v>
      </c>
      <c r="O623">
        <f>'[1]Master Data'!AF625/100</f>
        <v>0</v>
      </c>
      <c r="P623">
        <f>'[1]Master Data'!AG625/100</f>
        <v>0</v>
      </c>
      <c r="Q623">
        <f>'[1]Master Data'!AH625/100</f>
        <v>0</v>
      </c>
      <c r="R623">
        <f>'[1]Master Data'!AI625/1000000</f>
        <v>0</v>
      </c>
      <c r="S623">
        <f>'[1]Master Data'!AK625/1000000</f>
        <v>0</v>
      </c>
      <c r="T623">
        <f>'[1]Master Data'!AL625/100</f>
        <v>0</v>
      </c>
      <c r="U623">
        <f>'[1]Master Data'!AM625/1000000</f>
        <v>0</v>
      </c>
    </row>
    <row r="624" spans="1:21" x14ac:dyDescent="0.55000000000000004">
      <c r="A624" s="41" t="s">
        <v>1714</v>
      </c>
      <c r="B624" s="41">
        <v>0</v>
      </c>
      <c r="C624">
        <f>'[1]Master Data'!S626/100</f>
        <v>0</v>
      </c>
      <c r="D624">
        <f>'[1]Master Data'!T626/1000000</f>
        <v>0</v>
      </c>
      <c r="E624">
        <f>'[1]Master Data'!U626/1000000</f>
        <v>0</v>
      </c>
      <c r="F624">
        <f>'[1]Master Data'!V626/100</f>
        <v>0</v>
      </c>
      <c r="G624">
        <f>'[1]Master Data'!W626/100</f>
        <v>0</v>
      </c>
      <c r="H624">
        <f>'[1]Master Data'!X626/100</f>
        <v>0</v>
      </c>
      <c r="I624">
        <f>'[1]Master Data'!Y626/100</f>
        <v>0</v>
      </c>
      <c r="J624">
        <f>'[1]Master Data'!Z626/100</f>
        <v>0</v>
      </c>
      <c r="K624">
        <f>'[1]Master Data'!AB626/100</f>
        <v>0</v>
      </c>
      <c r="L624">
        <f>'[1]Master Data'!AC626/1000000</f>
        <v>0</v>
      </c>
      <c r="M624">
        <f>'[1]Master Data'!AD626/1000000</f>
        <v>0</v>
      </c>
      <c r="N624">
        <f>'[1]Master Data'!AE626/1000000</f>
        <v>0</v>
      </c>
      <c r="O624">
        <f>'[1]Master Data'!AF626/100</f>
        <v>0</v>
      </c>
      <c r="P624">
        <f>'[1]Master Data'!AG626/100</f>
        <v>0</v>
      </c>
      <c r="Q624">
        <f>'[1]Master Data'!AH626/100</f>
        <v>0</v>
      </c>
      <c r="R624">
        <f>'[1]Master Data'!AI626/1000000</f>
        <v>0</v>
      </c>
      <c r="S624">
        <f>'[1]Master Data'!AK626/1000000</f>
        <v>0</v>
      </c>
      <c r="T624">
        <f>'[1]Master Data'!AL626/100</f>
        <v>0</v>
      </c>
      <c r="U624">
        <f>'[1]Master Data'!AM626/1000000</f>
        <v>0</v>
      </c>
    </row>
    <row r="625" spans="1:21" x14ac:dyDescent="0.55000000000000004">
      <c r="A625" s="41" t="s">
        <v>1715</v>
      </c>
      <c r="B625" s="41">
        <v>2.3999999999999998E-3</v>
      </c>
      <c r="C625">
        <f>'[1]Master Data'!S627/100</f>
        <v>8.9999999999999998E-4</v>
      </c>
      <c r="D625">
        <f>'[1]Master Data'!T627/1000000</f>
        <v>3.3249999999999999E-7</v>
      </c>
      <c r="E625">
        <f>'[1]Master Data'!U627/1000000</f>
        <v>0</v>
      </c>
      <c r="F625">
        <f>'[1]Master Data'!V627/100</f>
        <v>0</v>
      </c>
      <c r="G625">
        <f>'[1]Master Data'!W627/100</f>
        <v>0</v>
      </c>
      <c r="H625">
        <f>'[1]Master Data'!X627/100</f>
        <v>0</v>
      </c>
      <c r="I625">
        <f>'[1]Master Data'!Y627/100</f>
        <v>0</v>
      </c>
      <c r="J625">
        <f>'[1]Master Data'!Z627/100</f>
        <v>0</v>
      </c>
      <c r="K625">
        <f>'[1]Master Data'!AB627/100</f>
        <v>0</v>
      </c>
      <c r="L625">
        <f>'[1]Master Data'!AC627/1000000</f>
        <v>2.7929999999999998E-6</v>
      </c>
      <c r="M625">
        <f>'[1]Master Data'!AD627/1000000</f>
        <v>1.4772499999999999E-6</v>
      </c>
      <c r="N625">
        <f>'[1]Master Data'!AE627/1000000</f>
        <v>1.4725E-7</v>
      </c>
      <c r="O625">
        <f>'[1]Master Data'!AF627/100</f>
        <v>0</v>
      </c>
      <c r="P625">
        <f>'[1]Master Data'!AG627/100</f>
        <v>0</v>
      </c>
      <c r="Q625">
        <f>'[1]Master Data'!AH627/100</f>
        <v>0</v>
      </c>
      <c r="R625">
        <f>'[1]Master Data'!AI627/1000000</f>
        <v>0</v>
      </c>
      <c r="S625">
        <f>'[1]Master Data'!AK627/1000000</f>
        <v>0</v>
      </c>
      <c r="T625">
        <f>'[1]Master Data'!AL627/100</f>
        <v>0</v>
      </c>
      <c r="U625">
        <f>'[1]Master Data'!AM627/1000000</f>
        <v>0</v>
      </c>
    </row>
    <row r="626" spans="1:21" x14ac:dyDescent="0.55000000000000004">
      <c r="A626" s="41" t="s">
        <v>1716</v>
      </c>
      <c r="B626" s="41">
        <v>1.5E-3</v>
      </c>
      <c r="C626">
        <f>'[1]Master Data'!S628/100</f>
        <v>2.9999999999999997E-4</v>
      </c>
      <c r="D626">
        <f>'[1]Master Data'!T628/1000000</f>
        <v>1.0064000000000001E-7</v>
      </c>
      <c r="E626">
        <f>'[1]Master Data'!U628/1000000</f>
        <v>0</v>
      </c>
      <c r="F626">
        <f>'[1]Master Data'!V628/100</f>
        <v>0</v>
      </c>
      <c r="G626">
        <f>'[1]Master Data'!W628/100</f>
        <v>0</v>
      </c>
      <c r="H626">
        <f>'[1]Master Data'!X628/100</f>
        <v>0</v>
      </c>
      <c r="I626">
        <f>'[1]Master Data'!Y628/100</f>
        <v>0</v>
      </c>
      <c r="J626">
        <f>'[1]Master Data'!Z628/100</f>
        <v>0</v>
      </c>
      <c r="K626">
        <f>'[1]Master Data'!AB628/100</f>
        <v>0</v>
      </c>
      <c r="L626">
        <f>'[1]Master Data'!AC628/1000000</f>
        <v>2.6669599999999998E-6</v>
      </c>
      <c r="M626">
        <f>'[1]Master Data'!AD628/1000000</f>
        <v>3.0129099999999998E-6</v>
      </c>
      <c r="N626">
        <f>'[1]Master Data'!AE628/1000000</f>
        <v>5.0948999999999999E-7</v>
      </c>
      <c r="O626">
        <f>'[1]Master Data'!AF628/100</f>
        <v>0.1683124675170885</v>
      </c>
      <c r="P626">
        <f>'[1]Master Data'!AG628/100</f>
        <v>0</v>
      </c>
      <c r="Q626">
        <f>'[1]Master Data'!AH628/100</f>
        <v>0</v>
      </c>
      <c r="R626">
        <f>'[1]Master Data'!AI628/1000000</f>
        <v>0</v>
      </c>
      <c r="S626">
        <f>'[1]Master Data'!AK628/1000000</f>
        <v>0</v>
      </c>
      <c r="T626">
        <f>'[1]Master Data'!AL628/100</f>
        <v>0</v>
      </c>
      <c r="U626">
        <f>'[1]Master Data'!AM628/1000000</f>
        <v>0</v>
      </c>
    </row>
    <row r="627" spans="1:21" x14ac:dyDescent="0.55000000000000004">
      <c r="A627" s="41" t="s">
        <v>1717</v>
      </c>
      <c r="B627" s="41">
        <v>0</v>
      </c>
      <c r="C627">
        <f>'[1]Master Data'!S629/100</f>
        <v>0</v>
      </c>
      <c r="D627">
        <f>'[1]Master Data'!T629/1000000</f>
        <v>0</v>
      </c>
      <c r="E627">
        <f>'[1]Master Data'!U629/1000000</f>
        <v>0</v>
      </c>
      <c r="F627">
        <f>'[1]Master Data'!V629/100</f>
        <v>0</v>
      </c>
      <c r="G627">
        <f>'[1]Master Data'!W629/100</f>
        <v>0</v>
      </c>
      <c r="H627">
        <f>'[1]Master Data'!X629/100</f>
        <v>0</v>
      </c>
      <c r="I627">
        <f>'[1]Master Data'!Y629/100</f>
        <v>0</v>
      </c>
      <c r="J627">
        <f>'[1]Master Data'!Z629/100</f>
        <v>0</v>
      </c>
      <c r="K627">
        <f>'[1]Master Data'!AB629/100</f>
        <v>0</v>
      </c>
      <c r="L627">
        <f>'[1]Master Data'!AC629/1000000</f>
        <v>0</v>
      </c>
      <c r="M627">
        <f>'[1]Master Data'!AD629/1000000</f>
        <v>0</v>
      </c>
      <c r="N627">
        <f>'[1]Master Data'!AE629/1000000</f>
        <v>0</v>
      </c>
      <c r="O627">
        <f>'[1]Master Data'!AF629/100</f>
        <v>0</v>
      </c>
      <c r="P627">
        <f>'[1]Master Data'!AG629/100</f>
        <v>0</v>
      </c>
      <c r="Q627">
        <f>'[1]Master Data'!AH629/100</f>
        <v>0</v>
      </c>
      <c r="R627">
        <f>'[1]Master Data'!AI629/1000000</f>
        <v>0</v>
      </c>
      <c r="S627">
        <f>'[1]Master Data'!AK629/1000000</f>
        <v>0</v>
      </c>
      <c r="T627">
        <f>'[1]Master Data'!AL629/100</f>
        <v>0</v>
      </c>
      <c r="U627">
        <f>'[1]Master Data'!AM629/1000000</f>
        <v>0</v>
      </c>
    </row>
    <row r="628" spans="1:21" x14ac:dyDescent="0.55000000000000004">
      <c r="A628" s="41" t="s">
        <v>1718</v>
      </c>
      <c r="B628" s="41">
        <v>4.0000000000000002E-4</v>
      </c>
      <c r="C628">
        <f>'[1]Master Data'!S630/100</f>
        <v>1E-4</v>
      </c>
      <c r="D628">
        <f>'[1]Master Data'!T630/1000000</f>
        <v>4.9499999999999993E-8</v>
      </c>
      <c r="E628">
        <f>'[1]Master Data'!U630/1000000</f>
        <v>0</v>
      </c>
      <c r="F628">
        <f>'[1]Master Data'!V630/100</f>
        <v>0</v>
      </c>
      <c r="G628">
        <f>'[1]Master Data'!W630/100</f>
        <v>0</v>
      </c>
      <c r="H628">
        <f>'[1]Master Data'!X630/100</f>
        <v>0</v>
      </c>
      <c r="I628">
        <f>'[1]Master Data'!Y630/100</f>
        <v>0</v>
      </c>
      <c r="J628">
        <f>'[1]Master Data'!Z630/100</f>
        <v>0</v>
      </c>
      <c r="K628">
        <f>'[1]Master Data'!AB630/100</f>
        <v>0</v>
      </c>
      <c r="L628">
        <f>'[1]Master Data'!AC630/1000000</f>
        <v>2.5465000000000001E-6</v>
      </c>
      <c r="M628">
        <f>'[1]Master Data'!AD630/1000000</f>
        <v>1.5784999999999998E-6</v>
      </c>
      <c r="N628">
        <f>'[1]Master Data'!AE630/1000000</f>
        <v>4.7849999999999995E-7</v>
      </c>
      <c r="O628">
        <f>'[1]Master Data'!AF630/100</f>
        <v>0</v>
      </c>
      <c r="P628">
        <f>'[1]Master Data'!AG630/100</f>
        <v>0</v>
      </c>
      <c r="Q628">
        <f>'[1]Master Data'!AH630/100</f>
        <v>0</v>
      </c>
      <c r="R628">
        <f>'[1]Master Data'!AI630/1000000</f>
        <v>0</v>
      </c>
      <c r="S628">
        <f>'[1]Master Data'!AK630/1000000</f>
        <v>6.3799999999999997E-7</v>
      </c>
      <c r="T628">
        <f>'[1]Master Data'!AL630/100</f>
        <v>0</v>
      </c>
      <c r="U628">
        <f>'[1]Master Data'!AM630/1000000</f>
        <v>2.0349999999999999E-7</v>
      </c>
    </row>
    <row r="629" spans="1:21" x14ac:dyDescent="0.55000000000000004">
      <c r="A629" s="41" t="s">
        <v>1719</v>
      </c>
      <c r="B629" s="41">
        <v>2.5000000000000001E-3</v>
      </c>
      <c r="C629">
        <f>'[1]Master Data'!S631/100</f>
        <v>7.000000000000001E-4</v>
      </c>
      <c r="D629">
        <f>'[1]Master Data'!T631/1000000</f>
        <v>2.0352000000000001E-7</v>
      </c>
      <c r="E629">
        <f>'[1]Master Data'!U631/1000000</f>
        <v>0</v>
      </c>
      <c r="F629">
        <f>'[1]Master Data'!V631/100</f>
        <v>0</v>
      </c>
      <c r="G629">
        <f>'[1]Master Data'!W631/100</f>
        <v>0</v>
      </c>
      <c r="H629">
        <f>'[1]Master Data'!X631/100</f>
        <v>0</v>
      </c>
      <c r="I629">
        <f>'[1]Master Data'!Y631/100</f>
        <v>0</v>
      </c>
      <c r="J629">
        <f>'[1]Master Data'!Z631/100</f>
        <v>0</v>
      </c>
      <c r="K629">
        <f>'[1]Master Data'!AB631/100</f>
        <v>0</v>
      </c>
      <c r="L629">
        <f>'[1]Master Data'!AC631/1000000</f>
        <v>4.0068000000000003E-6</v>
      </c>
      <c r="M629">
        <f>'[1]Master Data'!AD631/1000000</f>
        <v>1.8189599999999998E-6</v>
      </c>
      <c r="N629">
        <f>'[1]Master Data'!AE631/1000000</f>
        <v>3.3072000000000004E-7</v>
      </c>
      <c r="O629">
        <f>'[1]Master Data'!AF631/100</f>
        <v>0</v>
      </c>
      <c r="P629">
        <f>'[1]Master Data'!AG631/100</f>
        <v>0</v>
      </c>
      <c r="Q629">
        <f>'[1]Master Data'!AH631/100</f>
        <v>0</v>
      </c>
      <c r="R629">
        <f>'[1]Master Data'!AI631/1000000</f>
        <v>0</v>
      </c>
      <c r="S629">
        <f>'[1]Master Data'!AK631/1000000</f>
        <v>0</v>
      </c>
      <c r="T629">
        <f>'[1]Master Data'!AL631/100</f>
        <v>0</v>
      </c>
      <c r="U629">
        <f>'[1]Master Data'!AM631/1000000</f>
        <v>0</v>
      </c>
    </row>
    <row r="630" spans="1:21" x14ac:dyDescent="0.55000000000000004">
      <c r="A630" s="41" t="s">
        <v>1720</v>
      </c>
      <c r="B630" s="41">
        <v>1.1000000000000001E-3</v>
      </c>
      <c r="C630">
        <f>'[1]Master Data'!S632/100</f>
        <v>1E-4</v>
      </c>
      <c r="D630">
        <f>'[1]Master Data'!T632/1000000</f>
        <v>2.6150000000000003E-8</v>
      </c>
      <c r="E630">
        <f>'[1]Master Data'!U632/1000000</f>
        <v>0</v>
      </c>
      <c r="F630">
        <f>'[1]Master Data'!V632/100</f>
        <v>0</v>
      </c>
      <c r="G630">
        <f>'[1]Master Data'!W632/100</f>
        <v>0</v>
      </c>
      <c r="H630">
        <f>'[1]Master Data'!X632/100</f>
        <v>0</v>
      </c>
      <c r="I630">
        <f>'[1]Master Data'!Y632/100</f>
        <v>0</v>
      </c>
      <c r="J630">
        <f>'[1]Master Data'!Z632/100</f>
        <v>0</v>
      </c>
      <c r="K630">
        <f>'[1]Master Data'!AB632/100</f>
        <v>0</v>
      </c>
      <c r="L630">
        <f>'[1]Master Data'!AC632/1000000</f>
        <v>3.0752400000000001E-6</v>
      </c>
      <c r="M630">
        <f>'[1]Master Data'!AD632/1000000</f>
        <v>1.53762E-6</v>
      </c>
      <c r="N630">
        <f>'[1]Master Data'!AE632/1000000</f>
        <v>5.9622000000000013E-7</v>
      </c>
      <c r="O630">
        <f>'[1]Master Data'!AF632/100</f>
        <v>0</v>
      </c>
      <c r="P630">
        <f>'[1]Master Data'!AG632/100</f>
        <v>0</v>
      </c>
      <c r="Q630">
        <f>'[1]Master Data'!AH632/100</f>
        <v>0</v>
      </c>
      <c r="R630">
        <f>'[1]Master Data'!AI632/1000000</f>
        <v>0</v>
      </c>
      <c r="S630">
        <f>'[1]Master Data'!AK632/1000000</f>
        <v>0</v>
      </c>
      <c r="T630">
        <f>'[1]Master Data'!AL632/100</f>
        <v>0</v>
      </c>
      <c r="U630">
        <f>'[1]Master Data'!AM632/1000000</f>
        <v>0</v>
      </c>
    </row>
    <row r="631" spans="1:21" x14ac:dyDescent="0.55000000000000004">
      <c r="A631" s="41" t="s">
        <v>1721</v>
      </c>
      <c r="B631" s="41">
        <v>0</v>
      </c>
      <c r="C631">
        <f>'[1]Master Data'!S633/100</f>
        <v>0</v>
      </c>
      <c r="D631">
        <f>'[1]Master Data'!T633/1000000</f>
        <v>0</v>
      </c>
      <c r="E631">
        <f>'[1]Master Data'!U633/1000000</f>
        <v>0</v>
      </c>
      <c r="F631">
        <f>'[1]Master Data'!V633/100</f>
        <v>0</v>
      </c>
      <c r="G631">
        <f>'[1]Master Data'!W633/100</f>
        <v>0</v>
      </c>
      <c r="H631">
        <f>'[1]Master Data'!X633/100</f>
        <v>0</v>
      </c>
      <c r="I631">
        <f>'[1]Master Data'!Y633/100</f>
        <v>0</v>
      </c>
      <c r="J631">
        <f>'[1]Master Data'!Z633/100</f>
        <v>0</v>
      </c>
      <c r="K631">
        <f>'[1]Master Data'!AB633/100</f>
        <v>0</v>
      </c>
      <c r="L631">
        <f>'[1]Master Data'!AC633/1000000</f>
        <v>0</v>
      </c>
      <c r="M631">
        <f>'[1]Master Data'!AD633/1000000</f>
        <v>0</v>
      </c>
      <c r="N631">
        <f>'[1]Master Data'!AE633/1000000</f>
        <v>0</v>
      </c>
      <c r="O631">
        <f>'[1]Master Data'!AF633/100</f>
        <v>0</v>
      </c>
      <c r="P631">
        <f>'[1]Master Data'!AG633/100</f>
        <v>0</v>
      </c>
      <c r="Q631">
        <f>'[1]Master Data'!AH633/100</f>
        <v>0</v>
      </c>
      <c r="R631">
        <f>'[1]Master Data'!AI633/1000000</f>
        <v>0</v>
      </c>
      <c r="S631">
        <f>'[1]Master Data'!AK633/1000000</f>
        <v>0</v>
      </c>
      <c r="T631">
        <f>'[1]Master Data'!AL633/100</f>
        <v>0</v>
      </c>
      <c r="U631">
        <f>'[1]Master Data'!AM633/1000000</f>
        <v>0</v>
      </c>
    </row>
    <row r="632" spans="1:21" x14ac:dyDescent="0.55000000000000004">
      <c r="A632" s="41" t="s">
        <v>1722</v>
      </c>
      <c r="B632" s="41">
        <v>0</v>
      </c>
      <c r="C632">
        <f>'[1]Master Data'!S634/100</f>
        <v>0</v>
      </c>
      <c r="D632">
        <f>'[1]Master Data'!T634/1000000</f>
        <v>0</v>
      </c>
      <c r="E632">
        <f>'[1]Master Data'!U634/1000000</f>
        <v>0</v>
      </c>
      <c r="F632">
        <f>'[1]Master Data'!V634/100</f>
        <v>0</v>
      </c>
      <c r="G632">
        <f>'[1]Master Data'!W634/100</f>
        <v>0</v>
      </c>
      <c r="H632">
        <f>'[1]Master Data'!X634/100</f>
        <v>0</v>
      </c>
      <c r="I632">
        <f>'[1]Master Data'!Y634/100</f>
        <v>0</v>
      </c>
      <c r="J632">
        <f>'[1]Master Data'!Z634/100</f>
        <v>0</v>
      </c>
      <c r="K632">
        <f>'[1]Master Data'!AB634/100</f>
        <v>0</v>
      </c>
      <c r="L632">
        <f>'[1]Master Data'!AC634/1000000</f>
        <v>0</v>
      </c>
      <c r="M632">
        <f>'[1]Master Data'!AD634/1000000</f>
        <v>0</v>
      </c>
      <c r="N632">
        <f>'[1]Master Data'!AE634/1000000</f>
        <v>0</v>
      </c>
      <c r="O632">
        <f>'[1]Master Data'!AF634/100</f>
        <v>0</v>
      </c>
      <c r="P632">
        <f>'[1]Master Data'!AG634/100</f>
        <v>0</v>
      </c>
      <c r="Q632">
        <f>'[1]Master Data'!AH634/100</f>
        <v>0</v>
      </c>
      <c r="R632">
        <f>'[1]Master Data'!AI634/1000000</f>
        <v>0</v>
      </c>
      <c r="S632">
        <f>'[1]Master Data'!AK634/1000000</f>
        <v>0</v>
      </c>
      <c r="T632">
        <f>'[1]Master Data'!AL634/100</f>
        <v>0</v>
      </c>
      <c r="U632">
        <f>'[1]Master Data'!AM634/1000000</f>
        <v>0</v>
      </c>
    </row>
    <row r="633" spans="1:21" x14ac:dyDescent="0.55000000000000004">
      <c r="A633" s="41" t="s">
        <v>1723</v>
      </c>
      <c r="B633" s="41">
        <v>1.64E-3</v>
      </c>
      <c r="C633">
        <f>'[1]Master Data'!S635/100</f>
        <v>7.1999999999999994E-4</v>
      </c>
      <c r="D633">
        <f>'[1]Master Data'!T635/1000000</f>
        <v>1.9681999999999998E-7</v>
      </c>
      <c r="E633">
        <f>'[1]Master Data'!U635/1000000</f>
        <v>0</v>
      </c>
      <c r="F633">
        <f>'[1]Master Data'!V635/100</f>
        <v>0</v>
      </c>
      <c r="G633">
        <f>'[1]Master Data'!W635/100</f>
        <v>0</v>
      </c>
      <c r="H633">
        <f>'[1]Master Data'!X635/100</f>
        <v>0</v>
      </c>
      <c r="I633">
        <f>'[1]Master Data'!Y635/100</f>
        <v>0</v>
      </c>
      <c r="J633">
        <f>'[1]Master Data'!Z635/100</f>
        <v>0</v>
      </c>
      <c r="K633">
        <f>'[1]Master Data'!AB635/100</f>
        <v>0</v>
      </c>
      <c r="L633">
        <f>'[1]Master Data'!AC635/1000000</f>
        <v>4.7690999999999998E-6</v>
      </c>
      <c r="M633">
        <f>'[1]Master Data'!AD635/1000000</f>
        <v>2.2104399999999999E-6</v>
      </c>
      <c r="N633">
        <f>'[1]Master Data'!AE635/1000000</f>
        <v>3.9363999999999997E-7</v>
      </c>
      <c r="O633">
        <f>'[1]Master Data'!AF635/100</f>
        <v>5.4735761794175129E-3</v>
      </c>
      <c r="P633">
        <f>'[1]Master Data'!AG635/100</f>
        <v>0</v>
      </c>
      <c r="Q633">
        <f>'[1]Master Data'!AH635/100</f>
        <v>0</v>
      </c>
      <c r="R633">
        <f>'[1]Master Data'!AI635/1000000</f>
        <v>0</v>
      </c>
      <c r="S633">
        <f>'[1]Master Data'!AK635/1000000</f>
        <v>0</v>
      </c>
      <c r="T633">
        <f>'[1]Master Data'!AL635/100</f>
        <v>0</v>
      </c>
      <c r="U633">
        <f>'[1]Master Data'!AM635/1000000</f>
        <v>0</v>
      </c>
    </row>
    <row r="634" spans="1:21" x14ac:dyDescent="0.55000000000000004">
      <c r="A634" s="41" t="s">
        <v>1724</v>
      </c>
      <c r="B634" s="41">
        <v>1.23E-3</v>
      </c>
      <c r="C634">
        <f>'[1]Master Data'!S636/100</f>
        <v>2.1000000000000001E-4</v>
      </c>
      <c r="D634">
        <f>'[1]Master Data'!T636/1000000</f>
        <v>4.9800000000000003E-8</v>
      </c>
      <c r="E634">
        <f>'[1]Master Data'!U636/1000000</f>
        <v>0</v>
      </c>
      <c r="F634">
        <f>'[1]Master Data'!V636/100</f>
        <v>0</v>
      </c>
      <c r="G634">
        <f>'[1]Master Data'!W636/100</f>
        <v>0</v>
      </c>
      <c r="H634">
        <f>'[1]Master Data'!X636/100</f>
        <v>0</v>
      </c>
      <c r="I634">
        <f>'[1]Master Data'!Y636/100</f>
        <v>0</v>
      </c>
      <c r="J634">
        <f>'[1]Master Data'!Z636/100</f>
        <v>0</v>
      </c>
      <c r="K634">
        <f>'[1]Master Data'!AB636/100</f>
        <v>0</v>
      </c>
      <c r="L634">
        <f>'[1]Master Data'!AC636/1000000</f>
        <v>2.8784400000000001E-6</v>
      </c>
      <c r="M634">
        <f>'[1]Master Data'!AD636/1000000</f>
        <v>1.5388200000000001E-6</v>
      </c>
      <c r="N634">
        <f>'[1]Master Data'!AE636/1000000</f>
        <v>5.1294000000000004E-7</v>
      </c>
      <c r="O634">
        <f>'[1]Master Data'!AF636/100</f>
        <v>0.18883837818990418</v>
      </c>
      <c r="P634">
        <f>'[1]Master Data'!AG636/100</f>
        <v>0</v>
      </c>
      <c r="Q634">
        <f>'[1]Master Data'!AH636/100</f>
        <v>0</v>
      </c>
      <c r="R634">
        <f>'[1]Master Data'!AI636/1000000</f>
        <v>0</v>
      </c>
      <c r="S634">
        <f>'[1]Master Data'!AK636/1000000</f>
        <v>0</v>
      </c>
      <c r="T634">
        <f>'[1]Master Data'!AL636/100</f>
        <v>0</v>
      </c>
      <c r="U634">
        <f>'[1]Master Data'!AM636/1000000</f>
        <v>0</v>
      </c>
    </row>
    <row r="635" spans="1:21" x14ac:dyDescent="0.55000000000000004">
      <c r="A635" s="41" t="s">
        <v>1725</v>
      </c>
      <c r="B635" s="41">
        <v>0</v>
      </c>
      <c r="C635">
        <f>'[1]Master Data'!S637/100</f>
        <v>0</v>
      </c>
      <c r="D635">
        <f>'[1]Master Data'!T637/1000000</f>
        <v>0</v>
      </c>
      <c r="E635">
        <f>'[1]Master Data'!U637/1000000</f>
        <v>0</v>
      </c>
      <c r="F635">
        <f>'[1]Master Data'!V637/100</f>
        <v>0</v>
      </c>
      <c r="G635">
        <f>'[1]Master Data'!W637/100</f>
        <v>0</v>
      </c>
      <c r="H635">
        <f>'[1]Master Data'!X637/100</f>
        <v>0</v>
      </c>
      <c r="I635">
        <f>'[1]Master Data'!Y637/100</f>
        <v>0</v>
      </c>
      <c r="J635">
        <f>'[1]Master Data'!Z637/100</f>
        <v>0</v>
      </c>
      <c r="K635">
        <f>'[1]Master Data'!AB637/100</f>
        <v>0</v>
      </c>
      <c r="L635">
        <f>'[1]Master Data'!AC637/1000000</f>
        <v>0</v>
      </c>
      <c r="M635">
        <f>'[1]Master Data'!AD637/1000000</f>
        <v>0</v>
      </c>
      <c r="N635">
        <f>'[1]Master Data'!AE637/1000000</f>
        <v>0</v>
      </c>
      <c r="O635">
        <f>'[1]Master Data'!AF637/100</f>
        <v>0</v>
      </c>
      <c r="P635">
        <f>'[1]Master Data'!AG637/100</f>
        <v>0</v>
      </c>
      <c r="Q635">
        <f>'[1]Master Data'!AH637/100</f>
        <v>0</v>
      </c>
      <c r="R635">
        <f>'[1]Master Data'!AI637/1000000</f>
        <v>0</v>
      </c>
      <c r="S635">
        <f>'[1]Master Data'!AK637/1000000</f>
        <v>0</v>
      </c>
      <c r="T635">
        <f>'[1]Master Data'!AL637/100</f>
        <v>0</v>
      </c>
      <c r="U635">
        <f>'[1]Master Data'!AM637/1000000</f>
        <v>0</v>
      </c>
    </row>
    <row r="636" spans="1:21" x14ac:dyDescent="0.55000000000000004">
      <c r="A636" s="41" t="s">
        <v>1726</v>
      </c>
      <c r="B636" s="41">
        <v>0</v>
      </c>
      <c r="C636">
        <f>'[1]Master Data'!S638/100</f>
        <v>0</v>
      </c>
      <c r="D636">
        <f>'[1]Master Data'!T638/1000000</f>
        <v>0</v>
      </c>
      <c r="E636">
        <f>'[1]Master Data'!U638/1000000</f>
        <v>0</v>
      </c>
      <c r="F636">
        <f>'[1]Master Data'!V638/100</f>
        <v>0</v>
      </c>
      <c r="G636">
        <f>'[1]Master Data'!W638/100</f>
        <v>0</v>
      </c>
      <c r="H636">
        <f>'[1]Master Data'!X638/100</f>
        <v>0</v>
      </c>
      <c r="I636">
        <f>'[1]Master Data'!Y638/100</f>
        <v>0</v>
      </c>
      <c r="J636">
        <f>'[1]Master Data'!Z638/100</f>
        <v>0</v>
      </c>
      <c r="K636">
        <f>'[1]Master Data'!AB638/100</f>
        <v>0</v>
      </c>
      <c r="L636">
        <f>'[1]Master Data'!AC638/1000000</f>
        <v>0</v>
      </c>
      <c r="M636">
        <f>'[1]Master Data'!AD638/1000000</f>
        <v>0</v>
      </c>
      <c r="N636">
        <f>'[1]Master Data'!AE638/1000000</f>
        <v>0</v>
      </c>
      <c r="O636">
        <f>'[1]Master Data'!AF638/100</f>
        <v>0</v>
      </c>
      <c r="P636">
        <f>'[1]Master Data'!AG638/100</f>
        <v>0</v>
      </c>
      <c r="Q636">
        <f>'[1]Master Data'!AH638/100</f>
        <v>0</v>
      </c>
      <c r="R636">
        <f>'[1]Master Data'!AI638/1000000</f>
        <v>0</v>
      </c>
      <c r="S636">
        <f>'[1]Master Data'!AK638/1000000</f>
        <v>0</v>
      </c>
      <c r="T636">
        <f>'[1]Master Data'!AL638/100</f>
        <v>0</v>
      </c>
      <c r="U636">
        <f>'[1]Master Data'!AM638/1000000</f>
        <v>0</v>
      </c>
    </row>
    <row r="637" spans="1:21" x14ac:dyDescent="0.55000000000000004">
      <c r="A637" s="41" t="s">
        <v>1727</v>
      </c>
      <c r="B637" s="41">
        <v>0</v>
      </c>
      <c r="C637">
        <f>'[1]Master Data'!S639/100</f>
        <v>0</v>
      </c>
      <c r="D637">
        <f>'[1]Master Data'!T639/1000000</f>
        <v>0</v>
      </c>
      <c r="E637">
        <f>'[1]Master Data'!U639/1000000</f>
        <v>0</v>
      </c>
      <c r="F637">
        <f>'[1]Master Data'!V639/100</f>
        <v>0</v>
      </c>
      <c r="G637">
        <f>'[1]Master Data'!W639/100</f>
        <v>0</v>
      </c>
      <c r="H637">
        <f>'[1]Master Data'!X639/100</f>
        <v>0</v>
      </c>
      <c r="I637">
        <f>'[1]Master Data'!Y639/100</f>
        <v>0</v>
      </c>
      <c r="J637">
        <f>'[1]Master Data'!Z639/100</f>
        <v>0</v>
      </c>
      <c r="K637">
        <f>'[1]Master Data'!AB639/100</f>
        <v>0</v>
      </c>
      <c r="L637">
        <f>'[1]Master Data'!AC639/1000000</f>
        <v>0</v>
      </c>
      <c r="M637">
        <f>'[1]Master Data'!AD639/1000000</f>
        <v>0</v>
      </c>
      <c r="N637">
        <f>'[1]Master Data'!AE639/1000000</f>
        <v>0</v>
      </c>
      <c r="O637">
        <f>'[1]Master Data'!AF639/100</f>
        <v>0</v>
      </c>
      <c r="P637">
        <f>'[1]Master Data'!AG639/100</f>
        <v>0</v>
      </c>
      <c r="Q637">
        <f>'[1]Master Data'!AH639/100</f>
        <v>0</v>
      </c>
      <c r="R637">
        <f>'[1]Master Data'!AI639/1000000</f>
        <v>0</v>
      </c>
      <c r="S637">
        <f>'[1]Master Data'!AK639/1000000</f>
        <v>0</v>
      </c>
      <c r="T637">
        <f>'[1]Master Data'!AL639/100</f>
        <v>0</v>
      </c>
      <c r="U637">
        <f>'[1]Master Data'!AM639/1000000</f>
        <v>0</v>
      </c>
    </row>
    <row r="638" spans="1:21" x14ac:dyDescent="0.55000000000000004">
      <c r="A638" s="41" t="s">
        <v>1728</v>
      </c>
      <c r="B638" s="41">
        <v>1.9E-3</v>
      </c>
      <c r="C638">
        <f>'[1]Master Data'!S640/100</f>
        <v>1E-3</v>
      </c>
      <c r="D638">
        <f>'[1]Master Data'!T640/1000000</f>
        <v>1.7940000000000001E-7</v>
      </c>
      <c r="E638">
        <f>'[1]Master Data'!U640/1000000</f>
        <v>0</v>
      </c>
      <c r="F638">
        <f>'[1]Master Data'!V640/100</f>
        <v>0</v>
      </c>
      <c r="G638">
        <f>'[1]Master Data'!W640/100</f>
        <v>0</v>
      </c>
      <c r="H638">
        <f>'[1]Master Data'!X640/100</f>
        <v>0</v>
      </c>
      <c r="I638">
        <f>'[1]Master Data'!Y640/100</f>
        <v>0</v>
      </c>
      <c r="J638">
        <f>'[1]Master Data'!Z640/100</f>
        <v>0</v>
      </c>
      <c r="K638">
        <f>'[1]Master Data'!AB640/100</f>
        <v>0</v>
      </c>
      <c r="L638">
        <f>'[1]Master Data'!AC640/1000000</f>
        <v>1.16472E-6</v>
      </c>
      <c r="M638">
        <f>'[1]Master Data'!AD640/1000000</f>
        <v>1.3303199999999999E-6</v>
      </c>
      <c r="N638">
        <f>'[1]Master Data'!AE640/1000000</f>
        <v>8.5559999999999993E-8</v>
      </c>
      <c r="O638">
        <f>'[1]Master Data'!AF640/100</f>
        <v>0</v>
      </c>
      <c r="P638">
        <f>'[1]Master Data'!AG640/100</f>
        <v>0</v>
      </c>
      <c r="Q638">
        <f>'[1]Master Data'!AH640/100</f>
        <v>0</v>
      </c>
      <c r="R638">
        <f>'[1]Master Data'!AI640/1000000</f>
        <v>0</v>
      </c>
      <c r="S638">
        <f>'[1]Master Data'!AK640/1000000</f>
        <v>0</v>
      </c>
      <c r="T638">
        <f>'[1]Master Data'!AL640/100</f>
        <v>0</v>
      </c>
      <c r="U638">
        <f>'[1]Master Data'!AM640/1000000</f>
        <v>0</v>
      </c>
    </row>
    <row r="639" spans="1:21" x14ac:dyDescent="0.55000000000000004">
      <c r="A639" s="41" t="s">
        <v>1729</v>
      </c>
      <c r="B639" s="41">
        <v>0</v>
      </c>
      <c r="C639">
        <f>'[1]Master Data'!S641/100</f>
        <v>0</v>
      </c>
      <c r="D639">
        <f>'[1]Master Data'!T641/1000000</f>
        <v>0</v>
      </c>
      <c r="E639">
        <f>'[1]Master Data'!U641/1000000</f>
        <v>0</v>
      </c>
      <c r="F639">
        <f>'[1]Master Data'!V641/100</f>
        <v>0</v>
      </c>
      <c r="G639">
        <f>'[1]Master Data'!W641/100</f>
        <v>0</v>
      </c>
      <c r="H639">
        <f>'[1]Master Data'!X641/100</f>
        <v>0</v>
      </c>
      <c r="I639">
        <f>'[1]Master Data'!Y641/100</f>
        <v>0</v>
      </c>
      <c r="J639">
        <f>'[1]Master Data'!Z641/100</f>
        <v>0</v>
      </c>
      <c r="K639">
        <f>'[1]Master Data'!AB641/100</f>
        <v>0</v>
      </c>
      <c r="L639">
        <f>'[1]Master Data'!AC641/1000000</f>
        <v>0</v>
      </c>
      <c r="M639">
        <f>'[1]Master Data'!AD641/1000000</f>
        <v>0</v>
      </c>
      <c r="N639">
        <f>'[1]Master Data'!AE641/1000000</f>
        <v>0</v>
      </c>
      <c r="O639">
        <f>'[1]Master Data'!AF641/100</f>
        <v>0</v>
      </c>
      <c r="P639">
        <f>'[1]Master Data'!AG641/100</f>
        <v>0</v>
      </c>
      <c r="Q639">
        <f>'[1]Master Data'!AH641/100</f>
        <v>0</v>
      </c>
      <c r="R639">
        <f>'[1]Master Data'!AI641/1000000</f>
        <v>0</v>
      </c>
      <c r="S639">
        <f>'[1]Master Data'!AK641/1000000</f>
        <v>0</v>
      </c>
      <c r="T639">
        <f>'[1]Master Data'!AL641/100</f>
        <v>0</v>
      </c>
      <c r="U639">
        <f>'[1]Master Data'!AM641/1000000</f>
        <v>0</v>
      </c>
    </row>
    <row r="640" spans="1:21" x14ac:dyDescent="0.55000000000000004">
      <c r="A640" s="41" t="s">
        <v>1730</v>
      </c>
      <c r="B640" s="41">
        <v>0</v>
      </c>
      <c r="C640">
        <f>'[1]Master Data'!S642/100</f>
        <v>0</v>
      </c>
      <c r="D640">
        <f>'[1]Master Data'!T642/1000000</f>
        <v>0</v>
      </c>
      <c r="E640">
        <f>'[1]Master Data'!U642/1000000</f>
        <v>0</v>
      </c>
      <c r="F640">
        <f>'[1]Master Data'!V642/100</f>
        <v>0</v>
      </c>
      <c r="G640">
        <f>'[1]Master Data'!W642/100</f>
        <v>0</v>
      </c>
      <c r="H640">
        <f>'[1]Master Data'!X642/100</f>
        <v>0</v>
      </c>
      <c r="I640">
        <f>'[1]Master Data'!Y642/100</f>
        <v>0</v>
      </c>
      <c r="J640">
        <f>'[1]Master Data'!Z642/100</f>
        <v>0</v>
      </c>
      <c r="K640">
        <f>'[1]Master Data'!AB642/100</f>
        <v>0</v>
      </c>
      <c r="L640">
        <f>'[1]Master Data'!AC642/1000000</f>
        <v>0</v>
      </c>
      <c r="M640">
        <f>'[1]Master Data'!AD642/1000000</f>
        <v>0</v>
      </c>
      <c r="N640">
        <f>'[1]Master Data'!AE642/1000000</f>
        <v>0</v>
      </c>
      <c r="O640">
        <f>'[1]Master Data'!AF642/100</f>
        <v>0</v>
      </c>
      <c r="P640">
        <f>'[1]Master Data'!AG642/100</f>
        <v>0</v>
      </c>
      <c r="Q640">
        <f>'[1]Master Data'!AH642/100</f>
        <v>0</v>
      </c>
      <c r="R640">
        <f>'[1]Master Data'!AI642/1000000</f>
        <v>0</v>
      </c>
      <c r="S640">
        <f>'[1]Master Data'!AK642/1000000</f>
        <v>0</v>
      </c>
      <c r="T640">
        <f>'[1]Master Data'!AL642/100</f>
        <v>0</v>
      </c>
      <c r="U640">
        <f>'[1]Master Data'!AM642/1000000</f>
        <v>0</v>
      </c>
    </row>
    <row r="641" spans="1:21" x14ac:dyDescent="0.55000000000000004">
      <c r="A641" s="41" t="s">
        <v>1731</v>
      </c>
      <c r="B641" s="41">
        <v>2.0463110206781227E-3</v>
      </c>
      <c r="C641">
        <f>'[1]Master Data'!S643/100</f>
        <v>1.0798927886436387E-3</v>
      </c>
      <c r="D641">
        <f>'[1]Master Data'!T643/1000000</f>
        <v>8.7932501999999991E-8</v>
      </c>
      <c r="E641">
        <f>'[1]Master Data'!U643/1000000</f>
        <v>0</v>
      </c>
      <c r="F641">
        <f>'[1]Master Data'!V643/100</f>
        <v>0</v>
      </c>
      <c r="G641">
        <f>'[1]Master Data'!W643/100</f>
        <v>0</v>
      </c>
      <c r="H641">
        <f>'[1]Master Data'!X643/100</f>
        <v>0</v>
      </c>
      <c r="I641">
        <f>'[1]Master Data'!Y643/100</f>
        <v>0</v>
      </c>
      <c r="J641">
        <f>'[1]Master Data'!Z643/100</f>
        <v>0</v>
      </c>
      <c r="K641">
        <f>'[1]Master Data'!AB643/100</f>
        <v>0</v>
      </c>
      <c r="L641">
        <f>'[1]Master Data'!AC643/1000000</f>
        <v>5.2758392399999996E-7</v>
      </c>
      <c r="M641">
        <f>'[1]Master Data'!AD643/1000000</f>
        <v>6.4448369999999999E-7</v>
      </c>
      <c r="N641">
        <f>'[1]Master Data'!AE643/1000000</f>
        <v>0</v>
      </c>
      <c r="O641">
        <f>'[1]Master Data'!AF643/100</f>
        <v>0</v>
      </c>
      <c r="P641">
        <f>'[1]Master Data'!AG643/100</f>
        <v>0</v>
      </c>
      <c r="Q641">
        <f>'[1]Master Data'!AH643/100</f>
        <v>0</v>
      </c>
      <c r="R641">
        <f>'[1]Master Data'!AI643/1000000</f>
        <v>0</v>
      </c>
      <c r="S641">
        <f>'[1]Master Data'!AK643/1000000</f>
        <v>0</v>
      </c>
      <c r="T641">
        <f>'[1]Master Data'!AL643/100</f>
        <v>0</v>
      </c>
      <c r="U641">
        <f>'[1]Master Data'!AM643/1000000</f>
        <v>0</v>
      </c>
    </row>
    <row r="642" spans="1:21" x14ac:dyDescent="0.55000000000000004">
      <c r="A642" s="41" t="s">
        <v>1732</v>
      </c>
      <c r="B642" s="41">
        <v>0</v>
      </c>
      <c r="C642">
        <f>'[1]Master Data'!S644/100</f>
        <v>0</v>
      </c>
      <c r="D642">
        <f>'[1]Master Data'!T644/1000000</f>
        <v>0</v>
      </c>
      <c r="E642">
        <f>'[1]Master Data'!U644/1000000</f>
        <v>0</v>
      </c>
      <c r="F642">
        <f>'[1]Master Data'!V644/100</f>
        <v>0</v>
      </c>
      <c r="G642">
        <f>'[1]Master Data'!W644/100</f>
        <v>0</v>
      </c>
      <c r="H642">
        <f>'[1]Master Data'!X644/100</f>
        <v>0</v>
      </c>
      <c r="I642">
        <f>'[1]Master Data'!Y644/100</f>
        <v>0</v>
      </c>
      <c r="J642">
        <f>'[1]Master Data'!Z644/100</f>
        <v>0</v>
      </c>
      <c r="K642">
        <f>'[1]Master Data'!AB644/100</f>
        <v>0</v>
      </c>
      <c r="L642">
        <f>'[1]Master Data'!AC644/1000000</f>
        <v>0</v>
      </c>
      <c r="M642">
        <f>'[1]Master Data'!AD644/1000000</f>
        <v>0</v>
      </c>
      <c r="N642">
        <f>'[1]Master Data'!AE644/1000000</f>
        <v>0</v>
      </c>
      <c r="O642">
        <f>'[1]Master Data'!AF644/100</f>
        <v>0</v>
      </c>
      <c r="P642">
        <f>'[1]Master Data'!AG644/100</f>
        <v>0</v>
      </c>
      <c r="Q642">
        <f>'[1]Master Data'!AH644/100</f>
        <v>0</v>
      </c>
      <c r="R642">
        <f>'[1]Master Data'!AI644/1000000</f>
        <v>0</v>
      </c>
      <c r="S642">
        <f>'[1]Master Data'!AK644/1000000</f>
        <v>0</v>
      </c>
      <c r="T642">
        <f>'[1]Master Data'!AL644/100</f>
        <v>0</v>
      </c>
      <c r="U642">
        <f>'[1]Master Data'!AM644/1000000</f>
        <v>0</v>
      </c>
    </row>
    <row r="643" spans="1:21" x14ac:dyDescent="0.55000000000000004">
      <c r="A643" s="41" t="s">
        <v>1733</v>
      </c>
      <c r="B643" s="41">
        <v>1.8599999999999999E-3</v>
      </c>
      <c r="C643">
        <f>'[1]Master Data'!S645/100</f>
        <v>8.3000000000000001E-4</v>
      </c>
      <c r="D643">
        <f>'[1]Master Data'!T645/1000000</f>
        <v>1.8E-7</v>
      </c>
      <c r="E643">
        <f>'[1]Master Data'!U645/1000000</f>
        <v>0</v>
      </c>
      <c r="F643">
        <f>'[1]Master Data'!V645/100</f>
        <v>0</v>
      </c>
      <c r="G643">
        <f>'[1]Master Data'!W645/100</f>
        <v>0</v>
      </c>
      <c r="H643">
        <f>'[1]Master Data'!X645/100</f>
        <v>0</v>
      </c>
      <c r="I643">
        <f>'[1]Master Data'!Y645/100</f>
        <v>0</v>
      </c>
      <c r="J643">
        <f>'[1]Master Data'!Z645/100</f>
        <v>0</v>
      </c>
      <c r="K643">
        <f>'[1]Master Data'!AB645/100</f>
        <v>0</v>
      </c>
      <c r="L643">
        <f>'[1]Master Data'!AC645/1000000</f>
        <v>8.2999999999999999E-7</v>
      </c>
      <c r="M643">
        <f>'[1]Master Data'!AD645/1000000</f>
        <v>1.9999999999999999E-6</v>
      </c>
      <c r="N643">
        <f>'[1]Master Data'!AE645/1000000</f>
        <v>5.0000000000000004E-8</v>
      </c>
      <c r="O643">
        <f>'[1]Master Data'!AF645/100</f>
        <v>0</v>
      </c>
      <c r="P643">
        <f>'[1]Master Data'!AG645/100</f>
        <v>0</v>
      </c>
      <c r="Q643">
        <f>'[1]Master Data'!AH645/100</f>
        <v>0</v>
      </c>
      <c r="R643">
        <f>'[1]Master Data'!AI645/1000000</f>
        <v>0</v>
      </c>
      <c r="S643">
        <f>'[1]Master Data'!AK645/1000000</f>
        <v>0</v>
      </c>
      <c r="T643">
        <f>'[1]Master Data'!AL645/100</f>
        <v>0</v>
      </c>
      <c r="U643">
        <f>'[1]Master Data'!AM645/1000000</f>
        <v>0</v>
      </c>
    </row>
    <row r="644" spans="1:21" x14ac:dyDescent="0.55000000000000004">
      <c r="A644" s="41" t="s">
        <v>1734</v>
      </c>
      <c r="B644" s="41">
        <v>0</v>
      </c>
      <c r="C644">
        <f>'[1]Master Data'!S646/100</f>
        <v>0</v>
      </c>
      <c r="D644">
        <f>'[1]Master Data'!T646/1000000</f>
        <v>0</v>
      </c>
      <c r="E644">
        <f>'[1]Master Data'!U646/1000000</f>
        <v>0</v>
      </c>
      <c r="F644">
        <f>'[1]Master Data'!V646/100</f>
        <v>0</v>
      </c>
      <c r="G644">
        <f>'[1]Master Data'!W646/100</f>
        <v>0</v>
      </c>
      <c r="H644">
        <f>'[1]Master Data'!X646/100</f>
        <v>0</v>
      </c>
      <c r="I644">
        <f>'[1]Master Data'!Y646/100</f>
        <v>0</v>
      </c>
      <c r="J644">
        <f>'[1]Master Data'!Z646/100</f>
        <v>0</v>
      </c>
      <c r="K644">
        <f>'[1]Master Data'!AB646/100</f>
        <v>0</v>
      </c>
      <c r="L644">
        <f>'[1]Master Data'!AC646/1000000</f>
        <v>0</v>
      </c>
      <c r="M644">
        <f>'[1]Master Data'!AD646/1000000</f>
        <v>0</v>
      </c>
      <c r="N644">
        <f>'[1]Master Data'!AE646/1000000</f>
        <v>0</v>
      </c>
      <c r="O644">
        <f>'[1]Master Data'!AF646/100</f>
        <v>0</v>
      </c>
      <c r="P644">
        <f>'[1]Master Data'!AG646/100</f>
        <v>0</v>
      </c>
      <c r="Q644">
        <f>'[1]Master Data'!AH646/100</f>
        <v>0</v>
      </c>
      <c r="R644">
        <f>'[1]Master Data'!AI646/1000000</f>
        <v>0</v>
      </c>
      <c r="S644">
        <f>'[1]Master Data'!AK646/1000000</f>
        <v>0</v>
      </c>
      <c r="T644">
        <f>'[1]Master Data'!AL646/100</f>
        <v>0</v>
      </c>
      <c r="U644">
        <f>'[1]Master Data'!AM646/1000000</f>
        <v>0</v>
      </c>
    </row>
    <row r="645" spans="1:21" x14ac:dyDescent="0.55000000000000004">
      <c r="A645" s="41" t="s">
        <v>1735</v>
      </c>
      <c r="B645" s="41">
        <v>0</v>
      </c>
      <c r="C645">
        <f>'[1]Master Data'!S647/100</f>
        <v>0</v>
      </c>
      <c r="D645">
        <f>'[1]Master Data'!T647/1000000</f>
        <v>0</v>
      </c>
      <c r="E645">
        <f>'[1]Master Data'!U647/1000000</f>
        <v>0</v>
      </c>
      <c r="F645">
        <f>'[1]Master Data'!V647/100</f>
        <v>0</v>
      </c>
      <c r="G645">
        <f>'[1]Master Data'!W647/100</f>
        <v>0</v>
      </c>
      <c r="H645">
        <f>'[1]Master Data'!X647/100</f>
        <v>0</v>
      </c>
      <c r="I645">
        <f>'[1]Master Data'!Y647/100</f>
        <v>0</v>
      </c>
      <c r="J645">
        <f>'[1]Master Data'!Z647/100</f>
        <v>0</v>
      </c>
      <c r="K645">
        <f>'[1]Master Data'!AB647/100</f>
        <v>0</v>
      </c>
      <c r="L645">
        <f>'[1]Master Data'!AC647/1000000</f>
        <v>0</v>
      </c>
      <c r="M645">
        <f>'[1]Master Data'!AD647/1000000</f>
        <v>0</v>
      </c>
      <c r="N645">
        <f>'[1]Master Data'!AE647/1000000</f>
        <v>0</v>
      </c>
      <c r="O645">
        <f>'[1]Master Data'!AF647/100</f>
        <v>0</v>
      </c>
      <c r="P645">
        <f>'[1]Master Data'!AG647/100</f>
        <v>0</v>
      </c>
      <c r="Q645">
        <f>'[1]Master Data'!AH647/100</f>
        <v>0</v>
      </c>
      <c r="R645">
        <f>'[1]Master Data'!AI647/1000000</f>
        <v>0</v>
      </c>
      <c r="S645">
        <f>'[1]Master Data'!AK647/1000000</f>
        <v>0</v>
      </c>
      <c r="T645">
        <f>'[1]Master Data'!AL647/100</f>
        <v>0</v>
      </c>
      <c r="U645">
        <f>'[1]Master Data'!AM647/1000000</f>
        <v>0</v>
      </c>
    </row>
    <row r="646" spans="1:21" x14ac:dyDescent="0.55000000000000004">
      <c r="A646" s="41" t="s">
        <v>1736</v>
      </c>
      <c r="B646" s="41">
        <v>0</v>
      </c>
      <c r="C646">
        <f>'[1]Master Data'!S648/100</f>
        <v>0</v>
      </c>
      <c r="D646">
        <f>'[1]Master Data'!T648/1000000</f>
        <v>0</v>
      </c>
      <c r="E646">
        <f>'[1]Master Data'!U648/1000000</f>
        <v>0</v>
      </c>
      <c r="F646">
        <f>'[1]Master Data'!V648/100</f>
        <v>0</v>
      </c>
      <c r="G646">
        <f>'[1]Master Data'!W648/100</f>
        <v>0</v>
      </c>
      <c r="H646">
        <f>'[1]Master Data'!X648/100</f>
        <v>0</v>
      </c>
      <c r="I646">
        <f>'[1]Master Data'!Y648/100</f>
        <v>0</v>
      </c>
      <c r="J646">
        <f>'[1]Master Data'!Z648/100</f>
        <v>0</v>
      </c>
      <c r="K646">
        <f>'[1]Master Data'!AB648/100</f>
        <v>0</v>
      </c>
      <c r="L646">
        <f>'[1]Master Data'!AC648/1000000</f>
        <v>0</v>
      </c>
      <c r="M646">
        <f>'[1]Master Data'!AD648/1000000</f>
        <v>0</v>
      </c>
      <c r="N646">
        <f>'[1]Master Data'!AE648/1000000</f>
        <v>0</v>
      </c>
      <c r="O646">
        <f>'[1]Master Data'!AF648/100</f>
        <v>0</v>
      </c>
      <c r="P646">
        <f>'[1]Master Data'!AG648/100</f>
        <v>0</v>
      </c>
      <c r="Q646">
        <f>'[1]Master Data'!AH648/100</f>
        <v>0</v>
      </c>
      <c r="R646">
        <f>'[1]Master Data'!AI648/1000000</f>
        <v>0</v>
      </c>
      <c r="S646">
        <f>'[1]Master Data'!AK648/1000000</f>
        <v>0</v>
      </c>
      <c r="T646">
        <f>'[1]Master Data'!AL648/100</f>
        <v>0</v>
      </c>
      <c r="U646">
        <f>'[1]Master Data'!AM648/1000000</f>
        <v>0</v>
      </c>
    </row>
    <row r="647" spans="1:21" x14ac:dyDescent="0.55000000000000004">
      <c r="A647" s="41" t="s">
        <v>1737</v>
      </c>
      <c r="B647" s="41">
        <v>3.3E-3</v>
      </c>
      <c r="C647">
        <f>'[1]Master Data'!S649/100</f>
        <v>1.2999999999999999E-3</v>
      </c>
      <c r="D647">
        <f>'[1]Master Data'!T649/1000000</f>
        <v>9.3436418330773206E-8</v>
      </c>
      <c r="E647">
        <f>'[1]Master Data'!U649/1000000</f>
        <v>0</v>
      </c>
      <c r="F647">
        <f>'[1]Master Data'!V649/100</f>
        <v>0</v>
      </c>
      <c r="G647">
        <f>'[1]Master Data'!W649/100</f>
        <v>0</v>
      </c>
      <c r="H647">
        <f>'[1]Master Data'!X649/100</f>
        <v>0</v>
      </c>
      <c r="I647">
        <f>'[1]Master Data'!Y649/100</f>
        <v>0</v>
      </c>
      <c r="J647">
        <f>'[1]Master Data'!Z649/100</f>
        <v>0</v>
      </c>
      <c r="K647">
        <f>'[1]Master Data'!AB649/100</f>
        <v>2.0000000000000001E-4</v>
      </c>
      <c r="L647">
        <f>'[1]Master Data'!AC649/1000000</f>
        <v>2.0761200716845878E-7</v>
      </c>
      <c r="M647">
        <f>'[1]Master Data'!AD649/1000000</f>
        <v>5.2551515616999487E-7</v>
      </c>
      <c r="N647">
        <f>'[1]Master Data'!AE649/1000000</f>
        <v>9.3436418330773206E-8</v>
      </c>
      <c r="O647">
        <f>'[1]Master Data'!AF649/100</f>
        <v>3.0953061031440864E-2</v>
      </c>
      <c r="P647">
        <f>'[1]Master Data'!AG649/100</f>
        <v>0</v>
      </c>
      <c r="Q647">
        <f>'[1]Master Data'!AH649/100</f>
        <v>0</v>
      </c>
      <c r="R647">
        <f>'[1]Master Data'!AI649/1000000</f>
        <v>0</v>
      </c>
      <c r="S647">
        <f>'[1]Master Data'!AK649/1000000</f>
        <v>0</v>
      </c>
      <c r="T647">
        <f>'[1]Master Data'!AL649/100</f>
        <v>0</v>
      </c>
      <c r="U647">
        <f>'[1]Master Data'!AM649/1000000</f>
        <v>0</v>
      </c>
    </row>
    <row r="648" spans="1:21" x14ac:dyDescent="0.55000000000000004">
      <c r="A648" s="41" t="s">
        <v>1738</v>
      </c>
      <c r="B648" s="41">
        <v>2E-3</v>
      </c>
      <c r="C648">
        <f>'[1]Master Data'!S650/100</f>
        <v>7.000000000000001E-4</v>
      </c>
      <c r="D648">
        <f>'[1]Master Data'!T650/1000000</f>
        <v>0</v>
      </c>
      <c r="E648">
        <f>'[1]Master Data'!U650/1000000</f>
        <v>0</v>
      </c>
      <c r="F648">
        <f>'[1]Master Data'!V650/100</f>
        <v>0</v>
      </c>
      <c r="G648">
        <f>'[1]Master Data'!W650/100</f>
        <v>0</v>
      </c>
      <c r="H648">
        <f>'[1]Master Data'!X650/100</f>
        <v>0</v>
      </c>
      <c r="I648">
        <f>'[1]Master Data'!Y650/100</f>
        <v>0</v>
      </c>
      <c r="J648">
        <f>'[1]Master Data'!Z650/100</f>
        <v>0</v>
      </c>
      <c r="K648">
        <f>'[1]Master Data'!AB650/100</f>
        <v>0</v>
      </c>
      <c r="L648">
        <f>'[1]Master Data'!AC650/1000000</f>
        <v>0</v>
      </c>
      <c r="M648">
        <f>'[1]Master Data'!AD650/1000000</f>
        <v>0</v>
      </c>
      <c r="N648">
        <f>'[1]Master Data'!AE650/1000000</f>
        <v>0</v>
      </c>
      <c r="O648">
        <f>'[1]Master Data'!AF650/100</f>
        <v>0</v>
      </c>
      <c r="P648">
        <f>'[1]Master Data'!AG650/100</f>
        <v>0</v>
      </c>
      <c r="Q648">
        <f>'[1]Master Data'!AH650/100</f>
        <v>0</v>
      </c>
      <c r="R648">
        <f>'[1]Master Data'!AI650/1000000</f>
        <v>0</v>
      </c>
      <c r="S648">
        <f>'[1]Master Data'!AK650/1000000</f>
        <v>0</v>
      </c>
      <c r="T648">
        <f>'[1]Master Data'!AL650/100</f>
        <v>0</v>
      </c>
      <c r="U648">
        <f>'[1]Master Data'!AM650/1000000</f>
        <v>0</v>
      </c>
    </row>
    <row r="649" spans="1:21" x14ac:dyDescent="0.55000000000000004">
      <c r="A649" s="41" t="s">
        <v>1739</v>
      </c>
      <c r="B649" s="41">
        <v>0</v>
      </c>
      <c r="C649">
        <f>'[1]Master Data'!S651/100</f>
        <v>0</v>
      </c>
      <c r="D649">
        <f>'[1]Master Data'!T651/1000000</f>
        <v>0</v>
      </c>
      <c r="E649">
        <f>'[1]Master Data'!U651/1000000</f>
        <v>0</v>
      </c>
      <c r="F649">
        <f>'[1]Master Data'!V651/100</f>
        <v>0</v>
      </c>
      <c r="G649">
        <f>'[1]Master Data'!W651/100</f>
        <v>0</v>
      </c>
      <c r="H649">
        <f>'[1]Master Data'!X651/100</f>
        <v>0</v>
      </c>
      <c r="I649">
        <f>'[1]Master Data'!Y651/100</f>
        <v>0</v>
      </c>
      <c r="J649">
        <f>'[1]Master Data'!Z651/100</f>
        <v>0</v>
      </c>
      <c r="K649">
        <f>'[1]Master Data'!AB651/100</f>
        <v>0</v>
      </c>
      <c r="L649">
        <f>'[1]Master Data'!AC651/1000000</f>
        <v>0</v>
      </c>
      <c r="M649">
        <f>'[1]Master Data'!AD651/1000000</f>
        <v>0</v>
      </c>
      <c r="N649">
        <f>'[1]Master Data'!AE651/1000000</f>
        <v>0</v>
      </c>
      <c r="O649">
        <f>'[1]Master Data'!AF651/100</f>
        <v>0</v>
      </c>
      <c r="P649">
        <f>'[1]Master Data'!AG651/100</f>
        <v>0</v>
      </c>
      <c r="Q649">
        <f>'[1]Master Data'!AH651/100</f>
        <v>0</v>
      </c>
      <c r="R649">
        <f>'[1]Master Data'!AI651/1000000</f>
        <v>0</v>
      </c>
      <c r="S649">
        <f>'[1]Master Data'!AK651/1000000</f>
        <v>0</v>
      </c>
      <c r="T649">
        <f>'[1]Master Data'!AL651/100</f>
        <v>0</v>
      </c>
      <c r="U649">
        <f>'[1]Master Data'!AM651/1000000</f>
        <v>0</v>
      </c>
    </row>
    <row r="650" spans="1:21" x14ac:dyDescent="0.55000000000000004">
      <c r="A650" s="41" t="s">
        <v>1740</v>
      </c>
      <c r="B650" s="41">
        <v>0</v>
      </c>
      <c r="C650">
        <f>'[1]Master Data'!S652/100</f>
        <v>0</v>
      </c>
      <c r="D650">
        <f>'[1]Master Data'!T652/1000000</f>
        <v>0</v>
      </c>
      <c r="E650">
        <f>'[1]Master Data'!U652/1000000</f>
        <v>0</v>
      </c>
      <c r="F650">
        <f>'[1]Master Data'!V652/100</f>
        <v>0</v>
      </c>
      <c r="G650">
        <f>'[1]Master Data'!W652/100</f>
        <v>0</v>
      </c>
      <c r="H650">
        <f>'[1]Master Data'!X652/100</f>
        <v>0</v>
      </c>
      <c r="I650">
        <f>'[1]Master Data'!Y652/100</f>
        <v>0</v>
      </c>
      <c r="J650">
        <f>'[1]Master Data'!Z652/100</f>
        <v>0</v>
      </c>
      <c r="K650">
        <f>'[1]Master Data'!AB652/100</f>
        <v>0</v>
      </c>
      <c r="L650">
        <f>'[1]Master Data'!AC652/1000000</f>
        <v>0</v>
      </c>
      <c r="M650">
        <f>'[1]Master Data'!AD652/1000000</f>
        <v>0</v>
      </c>
      <c r="N650">
        <f>'[1]Master Data'!AE652/1000000</f>
        <v>0</v>
      </c>
      <c r="O650">
        <f>'[1]Master Data'!AF652/100</f>
        <v>0</v>
      </c>
      <c r="P650">
        <f>'[1]Master Data'!AG652/100</f>
        <v>0</v>
      </c>
      <c r="Q650">
        <f>'[1]Master Data'!AH652/100</f>
        <v>0</v>
      </c>
      <c r="R650">
        <f>'[1]Master Data'!AI652/1000000</f>
        <v>0</v>
      </c>
      <c r="S650">
        <f>'[1]Master Data'!AK652/1000000</f>
        <v>0</v>
      </c>
      <c r="T650">
        <f>'[1]Master Data'!AL652/100</f>
        <v>0</v>
      </c>
      <c r="U650">
        <f>'[1]Master Data'!AM652/1000000</f>
        <v>0</v>
      </c>
    </row>
    <row r="651" spans="1:21" x14ac:dyDescent="0.55000000000000004">
      <c r="A651" s="41" t="s">
        <v>1741</v>
      </c>
      <c r="B651" s="41">
        <v>1.3300000000000001E-2</v>
      </c>
      <c r="C651">
        <f>'[1]Master Data'!S653/100</f>
        <v>1.0500000000000001E-2</v>
      </c>
      <c r="D651">
        <f>'[1]Master Data'!T653/1000000</f>
        <v>0</v>
      </c>
      <c r="E651">
        <f>'[1]Master Data'!U653/1000000</f>
        <v>0</v>
      </c>
      <c r="F651">
        <f>'[1]Master Data'!V653/100</f>
        <v>0</v>
      </c>
      <c r="G651">
        <f>'[1]Master Data'!W653/100</f>
        <v>0</v>
      </c>
      <c r="H651">
        <f>'[1]Master Data'!X653/100</f>
        <v>0</v>
      </c>
      <c r="I651">
        <f>'[1]Master Data'!Y653/100</f>
        <v>0</v>
      </c>
      <c r="J651">
        <f>'[1]Master Data'!Z653/100</f>
        <v>0</v>
      </c>
      <c r="K651">
        <f>'[1]Master Data'!AB653/100</f>
        <v>2.3E-3</v>
      </c>
      <c r="L651">
        <f>'[1]Master Data'!AC653/1000000</f>
        <v>0</v>
      </c>
      <c r="M651">
        <f>'[1]Master Data'!AD653/1000000</f>
        <v>0</v>
      </c>
      <c r="N651">
        <f>'[1]Master Data'!AE653/1000000</f>
        <v>0</v>
      </c>
      <c r="O651">
        <f>'[1]Master Data'!AF653/100</f>
        <v>0</v>
      </c>
      <c r="P651">
        <f>'[1]Master Data'!AG653/100</f>
        <v>0</v>
      </c>
      <c r="Q651">
        <f>'[1]Master Data'!AH653/100</f>
        <v>0</v>
      </c>
      <c r="R651">
        <f>'[1]Master Data'!AI653/1000000</f>
        <v>0</v>
      </c>
      <c r="S651">
        <f>'[1]Master Data'!AK653/1000000</f>
        <v>0</v>
      </c>
      <c r="T651">
        <f>'[1]Master Data'!AL653/100</f>
        <v>0.2757</v>
      </c>
      <c r="U651">
        <f>'[1]Master Data'!AM653/1000000</f>
        <v>0</v>
      </c>
    </row>
    <row r="652" spans="1:21" x14ac:dyDescent="0.55000000000000004">
      <c r="A652" s="41" t="s">
        <v>1742</v>
      </c>
      <c r="B652" s="41">
        <v>1.3999999999999999E-2</v>
      </c>
      <c r="C652">
        <f>'[1]Master Data'!S654/100</f>
        <v>1.1599999999999999E-2</v>
      </c>
      <c r="D652">
        <f>'[1]Master Data'!T654/1000000</f>
        <v>0</v>
      </c>
      <c r="E652">
        <f>'[1]Master Data'!U654/1000000</f>
        <v>0</v>
      </c>
      <c r="F652">
        <f>'[1]Master Data'!V654/100</f>
        <v>0</v>
      </c>
      <c r="G652">
        <f>'[1]Master Data'!W654/100</f>
        <v>0</v>
      </c>
      <c r="H652">
        <f>'[1]Master Data'!X654/100</f>
        <v>0</v>
      </c>
      <c r="I652">
        <f>'[1]Master Data'!Y654/100</f>
        <v>0</v>
      </c>
      <c r="J652">
        <f>'[1]Master Data'!Z654/100</f>
        <v>0</v>
      </c>
      <c r="K652">
        <f>'[1]Master Data'!AB654/100</f>
        <v>1.2999999999999999E-3</v>
      </c>
      <c r="L652">
        <f>'[1]Master Data'!AC654/1000000</f>
        <v>0</v>
      </c>
      <c r="M652">
        <f>'[1]Master Data'!AD654/1000000</f>
        <v>0</v>
      </c>
      <c r="N652">
        <f>'[1]Master Data'!AE654/1000000</f>
        <v>0</v>
      </c>
      <c r="O652">
        <f>'[1]Master Data'!AF654/100</f>
        <v>0</v>
      </c>
      <c r="P652">
        <f>'[1]Master Data'!AG654/100</f>
        <v>0</v>
      </c>
      <c r="Q652">
        <f>'[1]Master Data'!AH654/100</f>
        <v>0</v>
      </c>
      <c r="R652">
        <f>'[1]Master Data'!AI654/1000000</f>
        <v>0</v>
      </c>
      <c r="S652">
        <f>'[1]Master Data'!AK654/1000000</f>
        <v>0</v>
      </c>
      <c r="T652">
        <f>'[1]Master Data'!AL654/100</f>
        <v>0.31900000000000001</v>
      </c>
      <c r="U652">
        <f>'[1]Master Data'!AM654/1000000</f>
        <v>0</v>
      </c>
    </row>
    <row r="653" spans="1:21" x14ac:dyDescent="0.55000000000000004">
      <c r="A653" s="41" t="s">
        <v>1743</v>
      </c>
      <c r="B653" s="41">
        <v>0</v>
      </c>
      <c r="C653">
        <f>'[1]Master Data'!S655/100</f>
        <v>0</v>
      </c>
      <c r="D653">
        <f>'[1]Master Data'!T655/1000000</f>
        <v>0</v>
      </c>
      <c r="E653">
        <f>'[1]Master Data'!U655/1000000</f>
        <v>0</v>
      </c>
      <c r="F653">
        <f>'[1]Master Data'!V655/100</f>
        <v>0</v>
      </c>
      <c r="G653">
        <f>'[1]Master Data'!W655/100</f>
        <v>0</v>
      </c>
      <c r="H653">
        <f>'[1]Master Data'!X655/100</f>
        <v>0</v>
      </c>
      <c r="I653">
        <f>'[1]Master Data'!Y655/100</f>
        <v>0</v>
      </c>
      <c r="J653">
        <f>'[1]Master Data'!Z655/100</f>
        <v>0</v>
      </c>
      <c r="K653">
        <f>'[1]Master Data'!AB655/100</f>
        <v>0</v>
      </c>
      <c r="L653">
        <f>'[1]Master Data'!AC655/1000000</f>
        <v>0</v>
      </c>
      <c r="M653">
        <f>'[1]Master Data'!AD655/1000000</f>
        <v>0</v>
      </c>
      <c r="N653">
        <f>'[1]Master Data'!AE655/1000000</f>
        <v>0</v>
      </c>
      <c r="O653">
        <f>'[1]Master Data'!AF655/100</f>
        <v>0</v>
      </c>
      <c r="P653">
        <f>'[1]Master Data'!AG655/100</f>
        <v>0</v>
      </c>
      <c r="Q653">
        <f>'[1]Master Data'!AH655/100</f>
        <v>0</v>
      </c>
      <c r="R653">
        <f>'[1]Master Data'!AI655/1000000</f>
        <v>0</v>
      </c>
      <c r="S653">
        <f>'[1]Master Data'!AK655/1000000</f>
        <v>0</v>
      </c>
      <c r="T653">
        <f>'[1]Master Data'!AL655/100</f>
        <v>0</v>
      </c>
      <c r="U653">
        <f>'[1]Master Data'!AM655/1000000</f>
        <v>0</v>
      </c>
    </row>
    <row r="654" spans="1:21" x14ac:dyDescent="0.55000000000000004">
      <c r="A654" s="41" t="s">
        <v>1744</v>
      </c>
      <c r="B654" s="41">
        <v>0</v>
      </c>
      <c r="C654">
        <f>'[1]Master Data'!S656/100</f>
        <v>0</v>
      </c>
      <c r="D654">
        <f>'[1]Master Data'!T656/1000000</f>
        <v>0</v>
      </c>
      <c r="E654">
        <f>'[1]Master Data'!U656/1000000</f>
        <v>0</v>
      </c>
      <c r="F654">
        <f>'[1]Master Data'!V656/100</f>
        <v>0</v>
      </c>
      <c r="G654">
        <f>'[1]Master Data'!W656/100</f>
        <v>0</v>
      </c>
      <c r="H654">
        <f>'[1]Master Data'!X656/100</f>
        <v>0</v>
      </c>
      <c r="I654">
        <f>'[1]Master Data'!Y656/100</f>
        <v>0</v>
      </c>
      <c r="J654">
        <f>'[1]Master Data'!Z656/100</f>
        <v>0</v>
      </c>
      <c r="K654">
        <f>'[1]Master Data'!AB656/100</f>
        <v>0</v>
      </c>
      <c r="L654">
        <f>'[1]Master Data'!AC656/1000000</f>
        <v>0</v>
      </c>
      <c r="M654">
        <f>'[1]Master Data'!AD656/1000000</f>
        <v>0</v>
      </c>
      <c r="N654">
        <f>'[1]Master Data'!AE656/1000000</f>
        <v>0</v>
      </c>
      <c r="O654">
        <f>'[1]Master Data'!AF656/100</f>
        <v>0</v>
      </c>
      <c r="P654">
        <f>'[1]Master Data'!AG656/100</f>
        <v>0</v>
      </c>
      <c r="Q654">
        <f>'[1]Master Data'!AH656/100</f>
        <v>0</v>
      </c>
      <c r="R654">
        <f>'[1]Master Data'!AI656/1000000</f>
        <v>0</v>
      </c>
      <c r="S654">
        <f>'[1]Master Data'!AK656/1000000</f>
        <v>0</v>
      </c>
      <c r="T654">
        <f>'[1]Master Data'!AL656/100</f>
        <v>0</v>
      </c>
      <c r="U654">
        <f>'[1]Master Data'!AM656/1000000</f>
        <v>0</v>
      </c>
    </row>
    <row r="655" spans="1:21" x14ac:dyDescent="0.55000000000000004">
      <c r="A655" s="41" t="s">
        <v>2076</v>
      </c>
      <c r="B655" s="41">
        <v>0</v>
      </c>
      <c r="C655">
        <f>'[1]Master Data'!S657/100</f>
        <v>0</v>
      </c>
      <c r="D655">
        <f>'[1]Master Data'!T657/1000000</f>
        <v>0</v>
      </c>
      <c r="E655">
        <f>'[1]Master Data'!U657/1000000</f>
        <v>0</v>
      </c>
      <c r="F655">
        <f>'[1]Master Data'!V657/100</f>
        <v>0</v>
      </c>
      <c r="G655">
        <f>'[1]Master Data'!W657/100</f>
        <v>0</v>
      </c>
      <c r="H655">
        <f>'[1]Master Data'!X657/100</f>
        <v>0</v>
      </c>
      <c r="I655">
        <f>'[1]Master Data'!Y657/100</f>
        <v>0</v>
      </c>
      <c r="J655">
        <f>'[1]Master Data'!Z657/100</f>
        <v>0</v>
      </c>
      <c r="K655">
        <f>'[1]Master Data'!AB657/100</f>
        <v>0</v>
      </c>
      <c r="L655">
        <f>'[1]Master Data'!AC657/1000000</f>
        <v>0</v>
      </c>
      <c r="M655">
        <f>'[1]Master Data'!AD657/1000000</f>
        <v>0</v>
      </c>
      <c r="N655">
        <f>'[1]Master Data'!AE657/1000000</f>
        <v>0</v>
      </c>
      <c r="O655">
        <f>'[1]Master Data'!AF657/100</f>
        <v>0</v>
      </c>
      <c r="P655">
        <f>'[1]Master Data'!AG657/100</f>
        <v>0</v>
      </c>
      <c r="Q655">
        <f>'[1]Master Data'!AH657/100</f>
        <v>0</v>
      </c>
      <c r="R655">
        <f>'[1]Master Data'!AI657/1000000</f>
        <v>0</v>
      </c>
      <c r="S655">
        <f>'[1]Master Data'!AK657/1000000</f>
        <v>0</v>
      </c>
      <c r="T655">
        <f>'[1]Master Data'!AL657/100</f>
        <v>0</v>
      </c>
      <c r="U655">
        <f>'[1]Master Data'!AM657/1000000</f>
        <v>0</v>
      </c>
    </row>
    <row r="656" spans="1:21" x14ac:dyDescent="0.55000000000000004">
      <c r="A656" s="41" t="s">
        <v>1747</v>
      </c>
      <c r="B656" s="41">
        <v>0</v>
      </c>
      <c r="C656">
        <f>'[1]Master Data'!S658/100</f>
        <v>0</v>
      </c>
      <c r="D656">
        <f>'[1]Master Data'!T658/1000000</f>
        <v>0</v>
      </c>
      <c r="E656">
        <f>'[1]Master Data'!U658/1000000</f>
        <v>0</v>
      </c>
      <c r="F656">
        <f>'[1]Master Data'!V658/100</f>
        <v>0</v>
      </c>
      <c r="G656">
        <f>'[1]Master Data'!W658/100</f>
        <v>0</v>
      </c>
      <c r="H656">
        <f>'[1]Master Data'!X658/100</f>
        <v>0</v>
      </c>
      <c r="I656">
        <f>'[1]Master Data'!Y658/100</f>
        <v>0</v>
      </c>
      <c r="J656">
        <f>'[1]Master Data'!Z658/100</f>
        <v>0</v>
      </c>
      <c r="K656">
        <f>'[1]Master Data'!AB658/100</f>
        <v>0</v>
      </c>
      <c r="L656">
        <f>'[1]Master Data'!AC658/1000000</f>
        <v>0</v>
      </c>
      <c r="M656">
        <f>'[1]Master Data'!AD658/1000000</f>
        <v>0</v>
      </c>
      <c r="N656">
        <f>'[1]Master Data'!AE658/1000000</f>
        <v>0</v>
      </c>
      <c r="O656">
        <f>'[1]Master Data'!AF658/100</f>
        <v>0</v>
      </c>
      <c r="P656">
        <f>'[1]Master Data'!AG658/100</f>
        <v>0</v>
      </c>
      <c r="Q656">
        <f>'[1]Master Data'!AH658/100</f>
        <v>0</v>
      </c>
      <c r="R656">
        <f>'[1]Master Data'!AI658/1000000</f>
        <v>0</v>
      </c>
      <c r="S656">
        <f>'[1]Master Data'!AK658/1000000</f>
        <v>0</v>
      </c>
      <c r="T656">
        <f>'[1]Master Data'!AL658/100</f>
        <v>0</v>
      </c>
      <c r="U656">
        <f>'[1]Master Data'!AM658/1000000</f>
        <v>0</v>
      </c>
    </row>
    <row r="658" spans="1:21" ht="14.7" x14ac:dyDescent="0.55000000000000004">
      <c r="A658" s="26" t="s">
        <v>15</v>
      </c>
      <c r="B658" s="26" t="s">
        <v>29</v>
      </c>
      <c r="C658" s="41" t="s">
        <v>21</v>
      </c>
      <c r="D658" s="41" t="s">
        <v>22</v>
      </c>
      <c r="E658" s="41" t="s">
        <v>23</v>
      </c>
      <c r="F658" s="41" t="s">
        <v>24</v>
      </c>
      <c r="G658" s="41" t="s">
        <v>25</v>
      </c>
      <c r="H658" s="41" t="s">
        <v>26</v>
      </c>
      <c r="I658" s="41" t="s">
        <v>27</v>
      </c>
      <c r="J658" s="41" t="s">
        <v>28</v>
      </c>
      <c r="K658" s="41" t="s">
        <v>30</v>
      </c>
      <c r="L658" s="41" t="s">
        <v>31</v>
      </c>
      <c r="M658" s="41" t="s">
        <v>32</v>
      </c>
      <c r="N658" s="41" t="s">
        <v>33</v>
      </c>
      <c r="O658" s="41" t="s">
        <v>34</v>
      </c>
      <c r="P658" s="41" t="s">
        <v>35</v>
      </c>
      <c r="Q658" s="41" t="s">
        <v>36</v>
      </c>
      <c r="R658" s="41" t="s">
        <v>37</v>
      </c>
      <c r="S658" s="41" t="s">
        <v>38</v>
      </c>
      <c r="T658" s="41" t="s">
        <v>1101</v>
      </c>
      <c r="U658" s="41" t="s">
        <v>39</v>
      </c>
    </row>
    <row r="659" spans="1:21" x14ac:dyDescent="0.55000000000000004">
      <c r="A659" s="41" t="s">
        <v>1118</v>
      </c>
      <c r="B659" s="41">
        <v>8.9999999999999998E-4</v>
      </c>
      <c r="C659">
        <f>'[1]Master Data'!AO6/100</f>
        <v>3.8E-3</v>
      </c>
      <c r="D659">
        <f>'[1]Master Data'!AP6/1000000</f>
        <v>0</v>
      </c>
      <c r="E659">
        <f>'[1]Master Data'!AQ6/1000000</f>
        <v>1.38E-5</v>
      </c>
      <c r="F659">
        <f>'[1]Master Data'!AR6/100</f>
        <v>0</v>
      </c>
      <c r="G659">
        <f>'[1]Master Data'!AS6/100</f>
        <v>0</v>
      </c>
      <c r="H659">
        <f>'[1]Master Data'!AT6/100</f>
        <v>0</v>
      </c>
      <c r="I659">
        <f>'[1]Master Data'!AU6/100</f>
        <v>3.4700000000000002E-2</v>
      </c>
      <c r="J659">
        <f>'[1]Master Data'!AV6/100</f>
        <v>7.0999999999999995E-3</v>
      </c>
      <c r="K659">
        <f>'[1]Master Data'!AX6/100</f>
        <v>1.1000000000000001E-3</v>
      </c>
      <c r="L659">
        <f>'[1]Master Data'!AY6/1000000</f>
        <v>0</v>
      </c>
      <c r="M659">
        <f>'[1]Master Data'!AZ6/1000000</f>
        <v>0</v>
      </c>
      <c r="N659">
        <f>'[1]Master Data'!BA6/1000000</f>
        <v>0</v>
      </c>
      <c r="O659">
        <f>'[1]Master Data'!BB6/100</f>
        <v>0</v>
      </c>
      <c r="P659">
        <f>'[1]Master Data'!BC6/100</f>
        <v>0</v>
      </c>
      <c r="Q659">
        <f>'[1]Master Data'!BD6/100</f>
        <v>0</v>
      </c>
      <c r="R659">
        <f>'[1]Master Data'!BE6/1000000</f>
        <v>0</v>
      </c>
      <c r="S659">
        <f>'[1]Master Data'!BG6/1000000</f>
        <v>0</v>
      </c>
      <c r="T659">
        <f>'[1]Master Data'!BH6/100</f>
        <v>0</v>
      </c>
      <c r="U659">
        <f>'[1]Master Data'!BI6/1000000</f>
        <v>0</v>
      </c>
    </row>
    <row r="660" spans="1:21" x14ac:dyDescent="0.55000000000000004">
      <c r="A660" s="41" t="s">
        <v>1119</v>
      </c>
      <c r="B660" s="41">
        <v>2E-3</v>
      </c>
      <c r="C660">
        <f>'[1]Master Data'!AO7/100</f>
        <v>4.8999999999999998E-3</v>
      </c>
      <c r="D660">
        <f>'[1]Master Data'!AP7/1000000</f>
        <v>0</v>
      </c>
      <c r="E660">
        <f>'[1]Master Data'!AQ7/1000000</f>
        <v>0</v>
      </c>
      <c r="F660">
        <f>'[1]Master Data'!AR7/100</f>
        <v>0</v>
      </c>
      <c r="G660">
        <f>'[1]Master Data'!AS7/100</f>
        <v>0</v>
      </c>
      <c r="H660">
        <f>'[1]Master Data'!AT7/100</f>
        <v>0</v>
      </c>
      <c r="I660">
        <f>'[1]Master Data'!AU7/100</f>
        <v>5.6000000000000008E-3</v>
      </c>
      <c r="J660">
        <f>'[1]Master Data'!AV7/100</f>
        <v>0</v>
      </c>
      <c r="K660">
        <f>'[1]Master Data'!AX7/100</f>
        <v>2.0999999999999999E-3</v>
      </c>
      <c r="L660">
        <f>'[1]Master Data'!AY7/1000000</f>
        <v>0</v>
      </c>
      <c r="M660">
        <f>'[1]Master Data'!AZ7/1000000</f>
        <v>0</v>
      </c>
      <c r="N660">
        <f>'[1]Master Data'!BA7/1000000</f>
        <v>0</v>
      </c>
      <c r="O660">
        <f>'[1]Master Data'!BB7/100</f>
        <v>0</v>
      </c>
      <c r="P660">
        <f>'[1]Master Data'!BC7/100</f>
        <v>0</v>
      </c>
      <c r="Q660">
        <f>'[1]Master Data'!BD7/100</f>
        <v>0</v>
      </c>
      <c r="R660">
        <f>'[1]Master Data'!BE7/1000000</f>
        <v>0</v>
      </c>
      <c r="S660">
        <f>'[1]Master Data'!BG7/1000000</f>
        <v>0</v>
      </c>
      <c r="T660">
        <f>'[1]Master Data'!BH7/100</f>
        <v>0</v>
      </c>
      <c r="U660">
        <f>'[1]Master Data'!BI7/1000000</f>
        <v>0</v>
      </c>
    </row>
    <row r="661" spans="1:21" x14ac:dyDescent="0.55000000000000004">
      <c r="A661" s="41" t="s">
        <v>1120</v>
      </c>
      <c r="B661" s="41">
        <v>6.1829383886255918E-4</v>
      </c>
      <c r="C661">
        <f>'[1]Master Data'!AO8/100</f>
        <v>3.6526066350710902E-4</v>
      </c>
      <c r="D661">
        <f>'[1]Master Data'!AP8/1000000</f>
        <v>0</v>
      </c>
      <c r="E661">
        <f>'[1]Master Data'!AQ8/1000000</f>
        <v>0</v>
      </c>
      <c r="F661">
        <f>'[1]Master Data'!AR8/100</f>
        <v>6.0911930345018868E-4</v>
      </c>
      <c r="G661">
        <f>'[1]Master Data'!AS8/100</f>
        <v>0</v>
      </c>
      <c r="H661">
        <f>'[1]Master Data'!AT8/100</f>
        <v>0</v>
      </c>
      <c r="I661">
        <f>'[1]Master Data'!AU8/100</f>
        <v>0</v>
      </c>
      <c r="J661">
        <f>'[1]Master Data'!AV8/100</f>
        <v>1.3363033175355452E-3</v>
      </c>
      <c r="K661">
        <f>'[1]Master Data'!AX8/100</f>
        <v>3.0383886255924171E-4</v>
      </c>
      <c r="L661">
        <f>'[1]Master Data'!AY8/1000000</f>
        <v>0</v>
      </c>
      <c r="M661">
        <f>'[1]Master Data'!AZ8/1000000</f>
        <v>0</v>
      </c>
      <c r="N661">
        <f>'[1]Master Data'!BA8/1000000</f>
        <v>0</v>
      </c>
      <c r="O661">
        <f>'[1]Master Data'!BB8/100</f>
        <v>0</v>
      </c>
      <c r="P661">
        <f>'[1]Master Data'!BC8/100</f>
        <v>0</v>
      </c>
      <c r="Q661">
        <f>'[1]Master Data'!BD8/100</f>
        <v>0</v>
      </c>
      <c r="R661">
        <f>'[1]Master Data'!BE8/1000000</f>
        <v>3.2689655172413797E-5</v>
      </c>
      <c r="S661">
        <f>'[1]Master Data'!BG8/1000000</f>
        <v>0</v>
      </c>
      <c r="T661">
        <f>'[1]Master Data'!BH8/100</f>
        <v>0</v>
      </c>
      <c r="U661">
        <f>'[1]Master Data'!BI8/1000000</f>
        <v>0</v>
      </c>
    </row>
    <row r="662" spans="1:21" x14ac:dyDescent="0.55000000000000004">
      <c r="A662" s="41" t="s">
        <v>1121</v>
      </c>
      <c r="B662" s="41">
        <v>1.2999999999999999E-3</v>
      </c>
      <c r="C662">
        <f>'[1]Master Data'!AO9/100</f>
        <v>3.7000000000000002E-3</v>
      </c>
      <c r="D662">
        <f>'[1]Master Data'!AP9/1000000</f>
        <v>0</v>
      </c>
      <c r="E662">
        <f>'[1]Master Data'!AQ9/1000000</f>
        <v>0</v>
      </c>
      <c r="F662">
        <f>'[1]Master Data'!AR9/100</f>
        <v>0</v>
      </c>
      <c r="G662">
        <f>'[1]Master Data'!AS9/100</f>
        <v>0</v>
      </c>
      <c r="H662">
        <f>'[1]Master Data'!AT9/100</f>
        <v>0</v>
      </c>
      <c r="I662">
        <f>'[1]Master Data'!AU9/100</f>
        <v>0</v>
      </c>
      <c r="J662">
        <f>'[1]Master Data'!AV9/100</f>
        <v>0</v>
      </c>
      <c r="K662">
        <f>'[1]Master Data'!AX9/100</f>
        <v>1E-3</v>
      </c>
      <c r="L662">
        <f>'[1]Master Data'!AY9/1000000</f>
        <v>0</v>
      </c>
      <c r="M662">
        <f>'[1]Master Data'!AZ9/1000000</f>
        <v>0</v>
      </c>
      <c r="N662">
        <f>'[1]Master Data'!BA9/1000000</f>
        <v>0</v>
      </c>
      <c r="O662">
        <f>'[1]Master Data'!BB9/100</f>
        <v>0</v>
      </c>
      <c r="P662">
        <f>'[1]Master Data'!BC9/100</f>
        <v>0</v>
      </c>
      <c r="Q662">
        <f>'[1]Master Data'!BD9/100</f>
        <v>0</v>
      </c>
      <c r="R662">
        <f>'[1]Master Data'!BE9/1000000</f>
        <v>0</v>
      </c>
      <c r="S662">
        <f>'[1]Master Data'!BG9/1000000</f>
        <v>0</v>
      </c>
      <c r="T662">
        <f>'[1]Master Data'!BH9/100</f>
        <v>0</v>
      </c>
      <c r="U662">
        <f>'[1]Master Data'!BI9/1000000</f>
        <v>0</v>
      </c>
    </row>
    <row r="663" spans="1:21" x14ac:dyDescent="0.55000000000000004">
      <c r="A663" s="41" t="s">
        <v>1122</v>
      </c>
      <c r="B663" s="41">
        <v>0</v>
      </c>
      <c r="C663">
        <f>'[1]Master Data'!AO10/100</f>
        <v>0</v>
      </c>
      <c r="D663">
        <f>'[1]Master Data'!AP10/1000000</f>
        <v>0</v>
      </c>
      <c r="E663">
        <f>'[1]Master Data'!AQ10/1000000</f>
        <v>0</v>
      </c>
      <c r="F663">
        <f>'[1]Master Data'!AR10/100</f>
        <v>0</v>
      </c>
      <c r="G663">
        <f>'[1]Master Data'!AS10/100</f>
        <v>0</v>
      </c>
      <c r="H663">
        <f>'[1]Master Data'!AT10/100</f>
        <v>0</v>
      </c>
      <c r="I663">
        <f>'[1]Master Data'!AU10/100</f>
        <v>0</v>
      </c>
      <c r="J663">
        <f>'[1]Master Data'!AV10/100</f>
        <v>0</v>
      </c>
      <c r="K663">
        <f>'[1]Master Data'!AX10/100</f>
        <v>0</v>
      </c>
      <c r="L663">
        <f>'[1]Master Data'!AY10/1000000</f>
        <v>0</v>
      </c>
      <c r="M663">
        <f>'[1]Master Data'!AZ10/1000000</f>
        <v>0</v>
      </c>
      <c r="N663">
        <f>'[1]Master Data'!BA10/1000000</f>
        <v>0</v>
      </c>
      <c r="O663">
        <f>'[1]Master Data'!BB10/100</f>
        <v>0</v>
      </c>
      <c r="P663">
        <f>'[1]Master Data'!BC10/100</f>
        <v>0</v>
      </c>
      <c r="Q663">
        <f>'[1]Master Data'!BD10/100</f>
        <v>0</v>
      </c>
      <c r="R663">
        <f>'[1]Master Data'!BE10/1000000</f>
        <v>0</v>
      </c>
      <c r="S663">
        <f>'[1]Master Data'!BG10/1000000</f>
        <v>0</v>
      </c>
      <c r="T663">
        <f>'[1]Master Data'!BH10/100</f>
        <v>0</v>
      </c>
      <c r="U663">
        <f>'[1]Master Data'!BI10/1000000</f>
        <v>0</v>
      </c>
    </row>
    <row r="664" spans="1:21" x14ac:dyDescent="0.55000000000000004">
      <c r="A664" s="41" t="s">
        <v>1123</v>
      </c>
      <c r="B664" s="41">
        <v>6.6531791907514456E-4</v>
      </c>
      <c r="C664">
        <f>'[1]Master Data'!AO11/100</f>
        <v>1.3106936416184972E-3</v>
      </c>
      <c r="D664">
        <f>'[1]Master Data'!AP11/1000000</f>
        <v>0</v>
      </c>
      <c r="E664">
        <f>'[1]Master Data'!AQ11/1000000</f>
        <v>0</v>
      </c>
      <c r="F664">
        <f>'[1]Master Data'!AR11/100</f>
        <v>0</v>
      </c>
      <c r="G664">
        <f>'[1]Master Data'!AS11/100</f>
        <v>0</v>
      </c>
      <c r="H664">
        <f>'[1]Master Data'!AT11/100</f>
        <v>0</v>
      </c>
      <c r="I664">
        <f>'[1]Master Data'!AU11/100</f>
        <v>0</v>
      </c>
      <c r="J664">
        <f>'[1]Master Data'!AV11/100</f>
        <v>0</v>
      </c>
      <c r="K664">
        <f>'[1]Master Data'!AX11/100</f>
        <v>1.4479768786127168E-3</v>
      </c>
      <c r="L664">
        <f>'[1]Master Data'!AY11/1000000</f>
        <v>0</v>
      </c>
      <c r="M664">
        <f>'[1]Master Data'!AZ11/1000000</f>
        <v>0</v>
      </c>
      <c r="N664">
        <f>'[1]Master Data'!BA11/1000000</f>
        <v>0</v>
      </c>
      <c r="O664">
        <f>'[1]Master Data'!BB11/100</f>
        <v>0</v>
      </c>
      <c r="P664">
        <f>'[1]Master Data'!BC11/100</f>
        <v>0</v>
      </c>
      <c r="Q664">
        <f>'[1]Master Data'!BD11/100</f>
        <v>0</v>
      </c>
      <c r="R664">
        <f>'[1]Master Data'!BE11/1000000</f>
        <v>0</v>
      </c>
      <c r="S664">
        <f>'[1]Master Data'!BG11/1000000</f>
        <v>0</v>
      </c>
      <c r="T664">
        <f>'[1]Master Data'!BH11/100</f>
        <v>0</v>
      </c>
      <c r="U664">
        <f>'[1]Master Data'!BI11/1000000</f>
        <v>0</v>
      </c>
    </row>
    <row r="665" spans="1:21" x14ac:dyDescent="0.55000000000000004">
      <c r="A665" s="41" t="s">
        <v>1124</v>
      </c>
      <c r="B665" s="41">
        <v>0</v>
      </c>
      <c r="C665">
        <f>'[1]Master Data'!AO12/100</f>
        <v>0</v>
      </c>
      <c r="D665">
        <f>'[1]Master Data'!AP12/1000000</f>
        <v>0</v>
      </c>
      <c r="E665">
        <f>'[1]Master Data'!AQ12/1000000</f>
        <v>0</v>
      </c>
      <c r="F665">
        <f>'[1]Master Data'!AR12/100</f>
        <v>0</v>
      </c>
      <c r="G665">
        <f>'[1]Master Data'!AS12/100</f>
        <v>0</v>
      </c>
      <c r="H665">
        <f>'[1]Master Data'!AT12/100</f>
        <v>0</v>
      </c>
      <c r="I665">
        <f>'[1]Master Data'!AU12/100</f>
        <v>0</v>
      </c>
      <c r="J665">
        <f>'[1]Master Data'!AV12/100</f>
        <v>0</v>
      </c>
      <c r="K665">
        <f>'[1]Master Data'!AX12/100</f>
        <v>0</v>
      </c>
      <c r="L665">
        <f>'[1]Master Data'!AY12/1000000</f>
        <v>0</v>
      </c>
      <c r="M665">
        <f>'[1]Master Data'!AZ12/1000000</f>
        <v>0</v>
      </c>
      <c r="N665">
        <f>'[1]Master Data'!BA12/1000000</f>
        <v>0</v>
      </c>
      <c r="O665">
        <f>'[1]Master Data'!BB12/100</f>
        <v>0</v>
      </c>
      <c r="P665">
        <f>'[1]Master Data'!BC12/100</f>
        <v>0</v>
      </c>
      <c r="Q665">
        <f>'[1]Master Data'!BD12/100</f>
        <v>0</v>
      </c>
      <c r="R665">
        <f>'[1]Master Data'!BE12/1000000</f>
        <v>0</v>
      </c>
      <c r="S665">
        <f>'[1]Master Data'!BG12/1000000</f>
        <v>0</v>
      </c>
      <c r="T665">
        <f>'[1]Master Data'!BH12/100</f>
        <v>0</v>
      </c>
      <c r="U665">
        <f>'[1]Master Data'!BI12/1000000</f>
        <v>0</v>
      </c>
    </row>
    <row r="666" spans="1:21" x14ac:dyDescent="0.55000000000000004">
      <c r="A666" s="41" t="s">
        <v>1125</v>
      </c>
      <c r="B666" s="41">
        <v>0</v>
      </c>
      <c r="C666">
        <f>'[1]Master Data'!AO13/100</f>
        <v>0</v>
      </c>
      <c r="D666">
        <f>'[1]Master Data'!AP13/1000000</f>
        <v>0</v>
      </c>
      <c r="E666">
        <f>'[1]Master Data'!AQ13/1000000</f>
        <v>0</v>
      </c>
      <c r="F666">
        <f>'[1]Master Data'!AR13/100</f>
        <v>0</v>
      </c>
      <c r="G666">
        <f>'[1]Master Data'!AS13/100</f>
        <v>0</v>
      </c>
      <c r="H666">
        <f>'[1]Master Data'!AT13/100</f>
        <v>0</v>
      </c>
      <c r="I666">
        <f>'[1]Master Data'!AU13/100</f>
        <v>0</v>
      </c>
      <c r="J666">
        <f>'[1]Master Data'!AV13/100</f>
        <v>0</v>
      </c>
      <c r="K666">
        <f>'[1]Master Data'!AX13/100</f>
        <v>0</v>
      </c>
      <c r="L666">
        <f>'[1]Master Data'!AY13/1000000</f>
        <v>0</v>
      </c>
      <c r="M666">
        <f>'[1]Master Data'!AZ13/1000000</f>
        <v>0</v>
      </c>
      <c r="N666">
        <f>'[1]Master Data'!BA13/1000000</f>
        <v>0</v>
      </c>
      <c r="O666">
        <f>'[1]Master Data'!BB13/100</f>
        <v>0</v>
      </c>
      <c r="P666">
        <f>'[1]Master Data'!BC13/100</f>
        <v>0</v>
      </c>
      <c r="Q666">
        <f>'[1]Master Data'!BD13/100</f>
        <v>0</v>
      </c>
      <c r="R666">
        <f>'[1]Master Data'!BE13/1000000</f>
        <v>0</v>
      </c>
      <c r="S666">
        <f>'[1]Master Data'!BG13/1000000</f>
        <v>0</v>
      </c>
      <c r="T666">
        <f>'[1]Master Data'!BH13/100</f>
        <v>0</v>
      </c>
      <c r="U666">
        <f>'[1]Master Data'!BI13/1000000</f>
        <v>0</v>
      </c>
    </row>
    <row r="667" spans="1:21" x14ac:dyDescent="0.55000000000000004">
      <c r="A667" s="41" t="s">
        <v>1126</v>
      </c>
      <c r="B667" s="41">
        <v>0</v>
      </c>
      <c r="C667">
        <f>'[1]Master Data'!AO14/100</f>
        <v>0</v>
      </c>
      <c r="D667">
        <f>'[1]Master Data'!AP14/1000000</f>
        <v>0</v>
      </c>
      <c r="E667">
        <f>'[1]Master Data'!AQ14/1000000</f>
        <v>0</v>
      </c>
      <c r="F667">
        <f>'[1]Master Data'!AR14/100</f>
        <v>0</v>
      </c>
      <c r="G667">
        <f>'[1]Master Data'!AS14/100</f>
        <v>0</v>
      </c>
      <c r="H667">
        <f>'[1]Master Data'!AT14/100</f>
        <v>0</v>
      </c>
      <c r="I667">
        <f>'[1]Master Data'!AU14/100</f>
        <v>0</v>
      </c>
      <c r="J667">
        <f>'[1]Master Data'!AV14/100</f>
        <v>0</v>
      </c>
      <c r="K667">
        <f>'[1]Master Data'!AX14/100</f>
        <v>0</v>
      </c>
      <c r="L667">
        <f>'[1]Master Data'!AY14/1000000</f>
        <v>0</v>
      </c>
      <c r="M667">
        <f>'[1]Master Data'!AZ14/1000000</f>
        <v>0</v>
      </c>
      <c r="N667">
        <f>'[1]Master Data'!BA14/1000000</f>
        <v>0</v>
      </c>
      <c r="O667">
        <f>'[1]Master Data'!BB14/100</f>
        <v>0</v>
      </c>
      <c r="P667">
        <f>'[1]Master Data'!BC14/100</f>
        <v>0</v>
      </c>
      <c r="Q667">
        <f>'[1]Master Data'!BD14/100</f>
        <v>0</v>
      </c>
      <c r="R667">
        <f>'[1]Master Data'!BE14/1000000</f>
        <v>0</v>
      </c>
      <c r="S667">
        <f>'[1]Master Data'!BG14/1000000</f>
        <v>0</v>
      </c>
      <c r="T667">
        <f>'[1]Master Data'!BH14/100</f>
        <v>0</v>
      </c>
      <c r="U667">
        <f>'[1]Master Data'!BI14/1000000</f>
        <v>0</v>
      </c>
    </row>
    <row r="668" spans="1:21" x14ac:dyDescent="0.55000000000000004">
      <c r="A668" s="41" t="s">
        <v>1127</v>
      </c>
      <c r="B668" s="41">
        <v>9.8999999999999991E-3</v>
      </c>
      <c r="C668">
        <f>'[1]Master Data'!AO15/100</f>
        <v>0</v>
      </c>
      <c r="D668">
        <f>'[1]Master Data'!AP15/1000000</f>
        <v>0</v>
      </c>
      <c r="E668">
        <f>'[1]Master Data'!AQ15/1000000</f>
        <v>0</v>
      </c>
      <c r="F668">
        <f>'[1]Master Data'!AR15/100</f>
        <v>0</v>
      </c>
      <c r="G668">
        <f>'[1]Master Data'!AS15/100</f>
        <v>0</v>
      </c>
      <c r="H668">
        <f>'[1]Master Data'!AT15/100</f>
        <v>0</v>
      </c>
      <c r="I668">
        <f>'[1]Master Data'!AU15/100</f>
        <v>0</v>
      </c>
      <c r="J668">
        <f>'[1]Master Data'!AV15/100</f>
        <v>0</v>
      </c>
      <c r="K668">
        <f>'[1]Master Data'!AX15/100</f>
        <v>8.4000000000000003E-4</v>
      </c>
      <c r="L668">
        <f>'[1]Master Data'!AY15/1000000</f>
        <v>0</v>
      </c>
      <c r="M668">
        <f>'[1]Master Data'!AZ15/1000000</f>
        <v>0</v>
      </c>
      <c r="N668">
        <f>'[1]Master Data'!BA15/1000000</f>
        <v>0</v>
      </c>
      <c r="O668">
        <f>'[1]Master Data'!BB15/100</f>
        <v>0</v>
      </c>
      <c r="P668">
        <f>'[1]Master Data'!BC15/100</f>
        <v>0</v>
      </c>
      <c r="Q668">
        <f>'[1]Master Data'!BD15/100</f>
        <v>0</v>
      </c>
      <c r="R668">
        <f>'[1]Master Data'!BE15/1000000</f>
        <v>0</v>
      </c>
      <c r="S668">
        <f>'[1]Master Data'!BG15/1000000</f>
        <v>0</v>
      </c>
      <c r="T668">
        <f>'[1]Master Data'!BH15/100</f>
        <v>0</v>
      </c>
      <c r="U668">
        <f>'[1]Master Data'!BI15/1000000</f>
        <v>0</v>
      </c>
    </row>
    <row r="669" spans="1:21" x14ac:dyDescent="0.55000000000000004">
      <c r="A669" s="41" t="s">
        <v>1128</v>
      </c>
      <c r="B669" s="41">
        <v>5.7999999999999996E-3</v>
      </c>
      <c r="C669">
        <f>'[1]Master Data'!AO16/100</f>
        <v>0</v>
      </c>
      <c r="D669">
        <f>'[1]Master Data'!AP16/1000000</f>
        <v>0</v>
      </c>
      <c r="E669">
        <f>'[1]Master Data'!AQ16/1000000</f>
        <v>0</v>
      </c>
      <c r="F669">
        <f>'[1]Master Data'!AR16/100</f>
        <v>0</v>
      </c>
      <c r="G669">
        <f>'[1]Master Data'!AS16/100</f>
        <v>0</v>
      </c>
      <c r="H669">
        <f>'[1]Master Data'!AT16/100</f>
        <v>0</v>
      </c>
      <c r="I669">
        <f>'[1]Master Data'!AU16/100</f>
        <v>0</v>
      </c>
      <c r="J669">
        <f>'[1]Master Data'!AV16/100</f>
        <v>0</v>
      </c>
      <c r="K669">
        <f>'[1]Master Data'!AX16/100</f>
        <v>2.9999999999999997E-4</v>
      </c>
      <c r="L669">
        <f>'[1]Master Data'!AY16/1000000</f>
        <v>0</v>
      </c>
      <c r="M669">
        <f>'[1]Master Data'!AZ16/1000000</f>
        <v>0</v>
      </c>
      <c r="N669">
        <f>'[1]Master Data'!BA16/1000000</f>
        <v>0</v>
      </c>
      <c r="O669">
        <f>'[1]Master Data'!BB16/100</f>
        <v>0</v>
      </c>
      <c r="P669">
        <f>'[1]Master Data'!BC16/100</f>
        <v>0</v>
      </c>
      <c r="Q669">
        <f>'[1]Master Data'!BD16/100</f>
        <v>0</v>
      </c>
      <c r="R669">
        <f>'[1]Master Data'!BE16/1000000</f>
        <v>0</v>
      </c>
      <c r="S669">
        <f>'[1]Master Data'!BG16/1000000</f>
        <v>0</v>
      </c>
      <c r="T669">
        <f>'[1]Master Data'!BH16/100</f>
        <v>0</v>
      </c>
      <c r="U669">
        <f>'[1]Master Data'!BI16/1000000</f>
        <v>0</v>
      </c>
    </row>
    <row r="670" spans="1:21" x14ac:dyDescent="0.55000000000000004">
      <c r="A670" s="41" t="s">
        <v>1129</v>
      </c>
      <c r="B670" s="41">
        <v>9.1000000000000004E-3</v>
      </c>
      <c r="C670">
        <f>'[1]Master Data'!AO17/100</f>
        <v>0</v>
      </c>
      <c r="D670">
        <f>'[1]Master Data'!AP17/1000000</f>
        <v>0</v>
      </c>
      <c r="E670">
        <f>'[1]Master Data'!AQ17/1000000</f>
        <v>0</v>
      </c>
      <c r="F670">
        <f>'[1]Master Data'!AR17/100</f>
        <v>0</v>
      </c>
      <c r="G670">
        <f>'[1]Master Data'!AS17/100</f>
        <v>0</v>
      </c>
      <c r="H670">
        <f>'[1]Master Data'!AT17/100</f>
        <v>0</v>
      </c>
      <c r="I670">
        <f>'[1]Master Data'!AU17/100</f>
        <v>0</v>
      </c>
      <c r="J670">
        <f>'[1]Master Data'!AV17/100</f>
        <v>0</v>
      </c>
      <c r="K670">
        <f>'[1]Master Data'!AX17/100</f>
        <v>7.000000000000001E-4</v>
      </c>
      <c r="L670">
        <f>'[1]Master Data'!AY17/1000000</f>
        <v>0</v>
      </c>
      <c r="M670">
        <f>'[1]Master Data'!AZ17/1000000</f>
        <v>0</v>
      </c>
      <c r="N670">
        <f>'[1]Master Data'!BA17/1000000</f>
        <v>0</v>
      </c>
      <c r="O670">
        <f>'[1]Master Data'!BB17/100</f>
        <v>0</v>
      </c>
      <c r="P670">
        <f>'[1]Master Data'!BC17/100</f>
        <v>0</v>
      </c>
      <c r="Q670">
        <f>'[1]Master Data'!BD17/100</f>
        <v>0</v>
      </c>
      <c r="R670">
        <f>'[1]Master Data'!BE17/1000000</f>
        <v>0</v>
      </c>
      <c r="S670">
        <f>'[1]Master Data'!BG17/1000000</f>
        <v>0</v>
      </c>
      <c r="T670">
        <f>'[1]Master Data'!BH17/100</f>
        <v>0</v>
      </c>
      <c r="U670">
        <f>'[1]Master Data'!BI17/1000000</f>
        <v>0</v>
      </c>
    </row>
    <row r="671" spans="1:21" x14ac:dyDescent="0.55000000000000004">
      <c r="A671" s="41" t="s">
        <v>1130</v>
      </c>
      <c r="B671" s="41">
        <v>8.6E-3</v>
      </c>
      <c r="C671">
        <f>'[1]Master Data'!AO18/100</f>
        <v>0</v>
      </c>
      <c r="D671">
        <f>'[1]Master Data'!AP18/1000000</f>
        <v>0</v>
      </c>
      <c r="E671">
        <f>'[1]Master Data'!AQ18/1000000</f>
        <v>0</v>
      </c>
      <c r="F671">
        <f>'[1]Master Data'!AR18/100</f>
        <v>0</v>
      </c>
      <c r="G671">
        <f>'[1]Master Data'!AS18/100</f>
        <v>0</v>
      </c>
      <c r="H671">
        <f>'[1]Master Data'!AT18/100</f>
        <v>0</v>
      </c>
      <c r="I671">
        <f>'[1]Master Data'!AU18/100</f>
        <v>0</v>
      </c>
      <c r="J671">
        <f>'[1]Master Data'!AV18/100</f>
        <v>0</v>
      </c>
      <c r="K671">
        <f>'[1]Master Data'!AX18/100</f>
        <v>5.2999999999999998E-4</v>
      </c>
      <c r="L671">
        <f>'[1]Master Data'!AY18/1000000</f>
        <v>0</v>
      </c>
      <c r="M671">
        <f>'[1]Master Data'!AZ18/1000000</f>
        <v>0</v>
      </c>
      <c r="N671">
        <f>'[1]Master Data'!BA18/1000000</f>
        <v>0</v>
      </c>
      <c r="O671">
        <f>'[1]Master Data'!BB18/100</f>
        <v>0</v>
      </c>
      <c r="P671">
        <f>'[1]Master Data'!BC18/100</f>
        <v>0</v>
      </c>
      <c r="Q671">
        <f>'[1]Master Data'!BD18/100</f>
        <v>0</v>
      </c>
      <c r="R671">
        <f>'[1]Master Data'!BE18/1000000</f>
        <v>0</v>
      </c>
      <c r="S671">
        <f>'[1]Master Data'!BG18/1000000</f>
        <v>0</v>
      </c>
      <c r="T671">
        <f>'[1]Master Data'!BH18/100</f>
        <v>0</v>
      </c>
      <c r="U671">
        <f>'[1]Master Data'!BI18/1000000</f>
        <v>0</v>
      </c>
    </row>
    <row r="672" spans="1:21" x14ac:dyDescent="0.55000000000000004">
      <c r="A672" s="41" t="s">
        <v>1131</v>
      </c>
      <c r="B672" s="41">
        <v>6.4000000000000003E-3</v>
      </c>
      <c r="C672">
        <f>'[1]Master Data'!AO19/100</f>
        <v>0</v>
      </c>
      <c r="D672">
        <f>'[1]Master Data'!AP19/1000000</f>
        <v>0</v>
      </c>
      <c r="E672">
        <f>'[1]Master Data'!AQ19/1000000</f>
        <v>0</v>
      </c>
      <c r="F672">
        <f>'[1]Master Data'!AR19/100</f>
        <v>0</v>
      </c>
      <c r="G672">
        <f>'[1]Master Data'!AS19/100</f>
        <v>0</v>
      </c>
      <c r="H672">
        <f>'[1]Master Data'!AT19/100</f>
        <v>0</v>
      </c>
      <c r="I672">
        <f>'[1]Master Data'!AU19/100</f>
        <v>0</v>
      </c>
      <c r="J672">
        <f>'[1]Master Data'!AV19/100</f>
        <v>0</v>
      </c>
      <c r="K672">
        <f>'[1]Master Data'!AX19/100</f>
        <v>4.0000000000000002E-4</v>
      </c>
      <c r="L672">
        <f>'[1]Master Data'!AY19/1000000</f>
        <v>0</v>
      </c>
      <c r="M672">
        <f>'[1]Master Data'!AZ19/1000000</f>
        <v>0</v>
      </c>
      <c r="N672">
        <f>'[1]Master Data'!BA19/1000000</f>
        <v>0</v>
      </c>
      <c r="O672">
        <f>'[1]Master Data'!BB19/100</f>
        <v>0</v>
      </c>
      <c r="P672">
        <f>'[1]Master Data'!BC19/100</f>
        <v>0</v>
      </c>
      <c r="Q672">
        <f>'[1]Master Data'!BD19/100</f>
        <v>0</v>
      </c>
      <c r="R672">
        <f>'[1]Master Data'!BE19/1000000</f>
        <v>0</v>
      </c>
      <c r="S672">
        <f>'[1]Master Data'!BG19/1000000</f>
        <v>0</v>
      </c>
      <c r="T672">
        <f>'[1]Master Data'!BH19/100</f>
        <v>0</v>
      </c>
      <c r="U672">
        <f>'[1]Master Data'!BI19/1000000</f>
        <v>0</v>
      </c>
    </row>
    <row r="673" spans="1:21" x14ac:dyDescent="0.55000000000000004">
      <c r="A673" s="41" t="s">
        <v>1132</v>
      </c>
      <c r="B673" s="41">
        <v>4.6999999999999993E-3</v>
      </c>
      <c r="C673">
        <f>'[1]Master Data'!AO20/100</f>
        <v>0</v>
      </c>
      <c r="D673">
        <f>'[1]Master Data'!AP20/1000000</f>
        <v>0</v>
      </c>
      <c r="E673">
        <f>'[1]Master Data'!AQ20/1000000</f>
        <v>0</v>
      </c>
      <c r="F673">
        <f>'[1]Master Data'!AR20/100</f>
        <v>0</v>
      </c>
      <c r="G673">
        <f>'[1]Master Data'!AS20/100</f>
        <v>0</v>
      </c>
      <c r="H673">
        <f>'[1]Master Data'!AT20/100</f>
        <v>0</v>
      </c>
      <c r="I673">
        <f>'[1]Master Data'!AU20/100</f>
        <v>0</v>
      </c>
      <c r="J673">
        <f>'[1]Master Data'!AV20/100</f>
        <v>0</v>
      </c>
      <c r="K673">
        <f>'[1]Master Data'!AX20/100</f>
        <v>8.0000000000000004E-4</v>
      </c>
      <c r="L673">
        <f>'[1]Master Data'!AY20/1000000</f>
        <v>0</v>
      </c>
      <c r="M673">
        <f>'[1]Master Data'!AZ20/1000000</f>
        <v>0</v>
      </c>
      <c r="N673">
        <f>'[1]Master Data'!BA20/1000000</f>
        <v>0</v>
      </c>
      <c r="O673">
        <f>'[1]Master Data'!BB20/100</f>
        <v>0</v>
      </c>
      <c r="P673">
        <f>'[1]Master Data'!BC20/100</f>
        <v>0</v>
      </c>
      <c r="Q673">
        <f>'[1]Master Data'!BD20/100</f>
        <v>0</v>
      </c>
      <c r="R673">
        <f>'[1]Master Data'!BE20/1000000</f>
        <v>8.6000000000000003E-5</v>
      </c>
      <c r="S673">
        <f>'[1]Master Data'!BG20/1000000</f>
        <v>0</v>
      </c>
      <c r="T673">
        <f>'[1]Master Data'!BH20/100</f>
        <v>0</v>
      </c>
      <c r="U673">
        <f>'[1]Master Data'!BI20/1000000</f>
        <v>0</v>
      </c>
    </row>
    <row r="674" spans="1:21" x14ac:dyDescent="0.55000000000000004">
      <c r="A674" s="41" t="s">
        <v>1133</v>
      </c>
      <c r="B674" s="41">
        <v>9.1000000000000004E-3</v>
      </c>
      <c r="C674">
        <f>'[1]Master Data'!AO21/100</f>
        <v>0</v>
      </c>
      <c r="D674">
        <f>'[1]Master Data'!AP21/1000000</f>
        <v>0</v>
      </c>
      <c r="E674">
        <f>'[1]Master Data'!AQ21/1000000</f>
        <v>0</v>
      </c>
      <c r="F674">
        <f>'[1]Master Data'!AR21/100</f>
        <v>0</v>
      </c>
      <c r="G674">
        <f>'[1]Master Data'!AS21/100</f>
        <v>0</v>
      </c>
      <c r="H674">
        <f>'[1]Master Data'!AT21/100</f>
        <v>0</v>
      </c>
      <c r="I674">
        <f>'[1]Master Data'!AU21/100</f>
        <v>0</v>
      </c>
      <c r="J674">
        <f>'[1]Master Data'!AV21/100</f>
        <v>0</v>
      </c>
      <c r="K674">
        <f>'[1]Master Data'!AX21/100</f>
        <v>5.9999999999999995E-4</v>
      </c>
      <c r="L674">
        <f>'[1]Master Data'!AY21/1000000</f>
        <v>0</v>
      </c>
      <c r="M674">
        <f>'[1]Master Data'!AZ21/1000000</f>
        <v>0</v>
      </c>
      <c r="N674">
        <f>'[1]Master Data'!BA21/1000000</f>
        <v>0</v>
      </c>
      <c r="O674">
        <f>'[1]Master Data'!BB21/100</f>
        <v>0</v>
      </c>
      <c r="P674">
        <f>'[1]Master Data'!BC21/100</f>
        <v>0.11900000000000001</v>
      </c>
      <c r="Q674">
        <f>'[1]Master Data'!BD21/100</f>
        <v>0</v>
      </c>
      <c r="R674">
        <f>'[1]Master Data'!BE21/1000000</f>
        <v>0</v>
      </c>
      <c r="S674">
        <f>'[1]Master Data'!BG21/1000000</f>
        <v>0</v>
      </c>
      <c r="T674">
        <f>'[1]Master Data'!BH21/100</f>
        <v>0</v>
      </c>
      <c r="U674">
        <f>'[1]Master Data'!BI21/1000000</f>
        <v>0</v>
      </c>
    </row>
    <row r="675" spans="1:21" x14ac:dyDescent="0.55000000000000004">
      <c r="A675" s="41" t="s">
        <v>1134</v>
      </c>
      <c r="B675" s="41">
        <v>0</v>
      </c>
      <c r="C675">
        <f>'[1]Master Data'!AO22/100</f>
        <v>0</v>
      </c>
      <c r="D675">
        <f>'[1]Master Data'!AP22/1000000</f>
        <v>0</v>
      </c>
      <c r="E675">
        <f>'[1]Master Data'!AQ22/1000000</f>
        <v>0</v>
      </c>
      <c r="F675">
        <f>'[1]Master Data'!AR22/100</f>
        <v>0</v>
      </c>
      <c r="G675">
        <f>'[1]Master Data'!AS22/100</f>
        <v>0</v>
      </c>
      <c r="H675">
        <f>'[1]Master Data'!AT22/100</f>
        <v>0</v>
      </c>
      <c r="I675">
        <f>'[1]Master Data'!AU22/100</f>
        <v>0</v>
      </c>
      <c r="J675">
        <f>'[1]Master Data'!AV22/100</f>
        <v>0</v>
      </c>
      <c r="K675">
        <f>'[1]Master Data'!AX22/100</f>
        <v>0</v>
      </c>
      <c r="L675">
        <f>'[1]Master Data'!AY22/1000000</f>
        <v>0</v>
      </c>
      <c r="M675">
        <f>'[1]Master Data'!AZ22/1000000</f>
        <v>0</v>
      </c>
      <c r="N675">
        <f>'[1]Master Data'!BA22/1000000</f>
        <v>0</v>
      </c>
      <c r="O675">
        <f>'[1]Master Data'!BB22/100</f>
        <v>0</v>
      </c>
      <c r="P675">
        <f>'[1]Master Data'!BC22/100</f>
        <v>0</v>
      </c>
      <c r="Q675">
        <f>'[1]Master Data'!BD22/100</f>
        <v>0</v>
      </c>
      <c r="R675">
        <f>'[1]Master Data'!BE22/1000000</f>
        <v>0</v>
      </c>
      <c r="S675">
        <f>'[1]Master Data'!BG22/1000000</f>
        <v>0</v>
      </c>
      <c r="T675">
        <f>'[1]Master Data'!BH22/100</f>
        <v>0</v>
      </c>
      <c r="U675">
        <f>'[1]Master Data'!BI22/1000000</f>
        <v>0</v>
      </c>
    </row>
    <row r="676" spans="1:21" x14ac:dyDescent="0.55000000000000004">
      <c r="A676" s="41" t="s">
        <v>1135</v>
      </c>
      <c r="B676" s="41">
        <v>0</v>
      </c>
      <c r="C676">
        <f>'[1]Master Data'!AO23/100</f>
        <v>0</v>
      </c>
      <c r="D676">
        <f>'[1]Master Data'!AP23/1000000</f>
        <v>0</v>
      </c>
      <c r="E676">
        <f>'[1]Master Data'!AQ23/1000000</f>
        <v>0</v>
      </c>
      <c r="F676">
        <f>'[1]Master Data'!AR23/100</f>
        <v>0</v>
      </c>
      <c r="G676">
        <f>'[1]Master Data'!AS23/100</f>
        <v>0</v>
      </c>
      <c r="H676">
        <f>'[1]Master Data'!AT23/100</f>
        <v>0</v>
      </c>
      <c r="I676">
        <f>'[1]Master Data'!AU23/100</f>
        <v>0</v>
      </c>
      <c r="J676">
        <f>'[1]Master Data'!AV23/100</f>
        <v>0</v>
      </c>
      <c r="K676">
        <f>'[1]Master Data'!AX23/100</f>
        <v>0</v>
      </c>
      <c r="L676">
        <f>'[1]Master Data'!AY23/1000000</f>
        <v>0</v>
      </c>
      <c r="M676">
        <f>'[1]Master Data'!AZ23/1000000</f>
        <v>0</v>
      </c>
      <c r="N676">
        <f>'[1]Master Data'!BA23/1000000</f>
        <v>0</v>
      </c>
      <c r="O676">
        <f>'[1]Master Data'!BB23/100</f>
        <v>0</v>
      </c>
      <c r="P676">
        <f>'[1]Master Data'!BC23/100</f>
        <v>0</v>
      </c>
      <c r="Q676">
        <f>'[1]Master Data'!BD23/100</f>
        <v>0</v>
      </c>
      <c r="R676">
        <f>'[1]Master Data'!BE23/1000000</f>
        <v>0</v>
      </c>
      <c r="S676">
        <f>'[1]Master Data'!BG23/1000000</f>
        <v>0</v>
      </c>
      <c r="T676">
        <f>'[1]Master Data'!BH23/100</f>
        <v>0</v>
      </c>
      <c r="U676">
        <f>'[1]Master Data'!BI23/1000000</f>
        <v>0</v>
      </c>
    </row>
    <row r="677" spans="1:21" x14ac:dyDescent="0.55000000000000004">
      <c r="A677" s="41" t="s">
        <v>1136</v>
      </c>
      <c r="B677" s="41">
        <v>7.8000000000000005E-3</v>
      </c>
      <c r="C677">
        <f>'[1]Master Data'!AO24/100</f>
        <v>0</v>
      </c>
      <c r="D677">
        <f>'[1]Master Data'!AP24/1000000</f>
        <v>0</v>
      </c>
      <c r="E677">
        <f>'[1]Master Data'!AQ24/1000000</f>
        <v>0</v>
      </c>
      <c r="F677">
        <f>'[1]Master Data'!AR24/100</f>
        <v>0</v>
      </c>
      <c r="G677">
        <f>'[1]Master Data'!AS24/100</f>
        <v>0</v>
      </c>
      <c r="H677">
        <f>'[1]Master Data'!AT24/100</f>
        <v>0</v>
      </c>
      <c r="I677">
        <f>'[1]Master Data'!AU24/100</f>
        <v>0</v>
      </c>
      <c r="J677">
        <f>'[1]Master Data'!AV24/100</f>
        <v>0</v>
      </c>
      <c r="K677">
        <f>'[1]Master Data'!AX24/100</f>
        <v>8.0000000000000004E-4</v>
      </c>
      <c r="L677">
        <f>'[1]Master Data'!AY24/1000000</f>
        <v>0</v>
      </c>
      <c r="M677">
        <f>'[1]Master Data'!AZ24/1000000</f>
        <v>0</v>
      </c>
      <c r="N677">
        <f>'[1]Master Data'!BA24/1000000</f>
        <v>0</v>
      </c>
      <c r="O677">
        <f>'[1]Master Data'!BB24/100</f>
        <v>0</v>
      </c>
      <c r="P677">
        <f>'[1]Master Data'!BC24/100</f>
        <v>0</v>
      </c>
      <c r="Q677">
        <f>'[1]Master Data'!BD24/100</f>
        <v>0</v>
      </c>
      <c r="R677">
        <f>'[1]Master Data'!BE24/1000000</f>
        <v>0</v>
      </c>
      <c r="S677">
        <f>'[1]Master Data'!BG24/1000000</f>
        <v>0</v>
      </c>
      <c r="T677">
        <f>'[1]Master Data'!BH24/100</f>
        <v>0</v>
      </c>
      <c r="U677">
        <f>'[1]Master Data'!BI24/1000000</f>
        <v>0</v>
      </c>
    </row>
    <row r="678" spans="1:21" x14ac:dyDescent="0.55000000000000004">
      <c r="A678" s="41" t="s">
        <v>1137</v>
      </c>
      <c r="B678" s="41">
        <v>0</v>
      </c>
      <c r="C678">
        <f>'[1]Master Data'!AO25/100</f>
        <v>0</v>
      </c>
      <c r="D678">
        <f>'[1]Master Data'!AP25/1000000</f>
        <v>0</v>
      </c>
      <c r="E678">
        <f>'[1]Master Data'!AQ25/1000000</f>
        <v>0</v>
      </c>
      <c r="F678">
        <f>'[1]Master Data'!AR25/100</f>
        <v>0</v>
      </c>
      <c r="G678">
        <f>'[1]Master Data'!AS25/100</f>
        <v>0</v>
      </c>
      <c r="H678">
        <f>'[1]Master Data'!AT25/100</f>
        <v>0</v>
      </c>
      <c r="I678">
        <f>'[1]Master Data'!AU25/100</f>
        <v>0</v>
      </c>
      <c r="J678">
        <f>'[1]Master Data'!AV25/100</f>
        <v>0</v>
      </c>
      <c r="K678">
        <f>'[1]Master Data'!AX25/100</f>
        <v>0</v>
      </c>
      <c r="L678">
        <f>'[1]Master Data'!AY25/1000000</f>
        <v>0</v>
      </c>
      <c r="M678">
        <f>'[1]Master Data'!AZ25/1000000</f>
        <v>0</v>
      </c>
      <c r="N678">
        <f>'[1]Master Data'!BA25/1000000</f>
        <v>0</v>
      </c>
      <c r="O678">
        <f>'[1]Master Data'!BB25/100</f>
        <v>0</v>
      </c>
      <c r="P678">
        <f>'[1]Master Data'!BC25/100</f>
        <v>0</v>
      </c>
      <c r="Q678">
        <f>'[1]Master Data'!BD25/100</f>
        <v>0</v>
      </c>
      <c r="R678">
        <f>'[1]Master Data'!BE25/1000000</f>
        <v>0</v>
      </c>
      <c r="S678">
        <f>'[1]Master Data'!BG25/1000000</f>
        <v>0</v>
      </c>
      <c r="T678">
        <f>'[1]Master Data'!BH25/100</f>
        <v>0</v>
      </c>
      <c r="U678">
        <f>'[1]Master Data'!BI25/1000000</f>
        <v>0</v>
      </c>
    </row>
    <row r="679" spans="1:21" x14ac:dyDescent="0.55000000000000004">
      <c r="A679" s="41" t="s">
        <v>1138</v>
      </c>
      <c r="B679" s="41">
        <v>6.6E-3</v>
      </c>
      <c r="C679">
        <f>'[1]Master Data'!AO26/100</f>
        <v>0</v>
      </c>
      <c r="D679">
        <f>'[1]Master Data'!AP26/1000000</f>
        <v>0</v>
      </c>
      <c r="E679">
        <f>'[1]Master Data'!AQ26/1000000</f>
        <v>0</v>
      </c>
      <c r="F679">
        <f>'[1]Master Data'!AR26/100</f>
        <v>0</v>
      </c>
      <c r="G679">
        <f>'[1]Master Data'!AS26/100</f>
        <v>0</v>
      </c>
      <c r="H679">
        <f>'[1]Master Data'!AT26/100</f>
        <v>0</v>
      </c>
      <c r="I679">
        <f>'[1]Master Data'!AU26/100</f>
        <v>0</v>
      </c>
      <c r="J679">
        <f>'[1]Master Data'!AV26/100</f>
        <v>0</v>
      </c>
      <c r="K679">
        <f>'[1]Master Data'!AX26/100</f>
        <v>4.0000000000000002E-4</v>
      </c>
      <c r="L679">
        <f>'[1]Master Data'!AY26/1000000</f>
        <v>0</v>
      </c>
      <c r="M679">
        <f>'[1]Master Data'!AZ26/1000000</f>
        <v>0</v>
      </c>
      <c r="N679">
        <f>'[1]Master Data'!BA26/1000000</f>
        <v>0</v>
      </c>
      <c r="O679">
        <f>'[1]Master Data'!BB26/100</f>
        <v>0</v>
      </c>
      <c r="P679">
        <f>'[1]Master Data'!BC26/100</f>
        <v>0</v>
      </c>
      <c r="Q679">
        <f>'[1]Master Data'!BD26/100</f>
        <v>0</v>
      </c>
      <c r="R679">
        <f>'[1]Master Data'!BE26/1000000</f>
        <v>0</v>
      </c>
      <c r="S679">
        <f>'[1]Master Data'!BG26/1000000</f>
        <v>0</v>
      </c>
      <c r="T679">
        <f>'[1]Master Data'!BH26/100</f>
        <v>0</v>
      </c>
      <c r="U679">
        <f>'[1]Master Data'!BI26/1000000</f>
        <v>0</v>
      </c>
    </row>
    <row r="680" spans="1:21" x14ac:dyDescent="0.55000000000000004">
      <c r="A680" s="41" t="s">
        <v>1139</v>
      </c>
      <c r="B680" s="41">
        <v>0</v>
      </c>
      <c r="C680">
        <f>'[1]Master Data'!AO27/100</f>
        <v>0</v>
      </c>
      <c r="D680">
        <f>'[1]Master Data'!AP27/1000000</f>
        <v>0</v>
      </c>
      <c r="E680">
        <f>'[1]Master Data'!AQ27/1000000</f>
        <v>0</v>
      </c>
      <c r="F680">
        <f>'[1]Master Data'!AR27/100</f>
        <v>0</v>
      </c>
      <c r="G680">
        <f>'[1]Master Data'!AS27/100</f>
        <v>0</v>
      </c>
      <c r="H680">
        <f>'[1]Master Data'!AT27/100</f>
        <v>0</v>
      </c>
      <c r="I680">
        <f>'[1]Master Data'!AU27/100</f>
        <v>0</v>
      </c>
      <c r="J680">
        <f>'[1]Master Data'!AV27/100</f>
        <v>0</v>
      </c>
      <c r="K680">
        <f>'[1]Master Data'!AX27/100</f>
        <v>0</v>
      </c>
      <c r="L680">
        <f>'[1]Master Data'!AY27/1000000</f>
        <v>0</v>
      </c>
      <c r="M680">
        <f>'[1]Master Data'!AZ27/1000000</f>
        <v>0</v>
      </c>
      <c r="N680">
        <f>'[1]Master Data'!BA27/1000000</f>
        <v>0</v>
      </c>
      <c r="O680">
        <f>'[1]Master Data'!BB27/100</f>
        <v>0</v>
      </c>
      <c r="P680">
        <f>'[1]Master Data'!BC27/100</f>
        <v>0</v>
      </c>
      <c r="Q680">
        <f>'[1]Master Data'!BD27/100</f>
        <v>0</v>
      </c>
      <c r="R680">
        <f>'[1]Master Data'!BE27/1000000</f>
        <v>0</v>
      </c>
      <c r="S680">
        <f>'[1]Master Data'!BG27/1000000</f>
        <v>0</v>
      </c>
      <c r="T680">
        <f>'[1]Master Data'!BH27/100</f>
        <v>0</v>
      </c>
      <c r="U680">
        <f>'[1]Master Data'!BI27/1000000</f>
        <v>0</v>
      </c>
    </row>
    <row r="681" spans="1:21" x14ac:dyDescent="0.55000000000000004">
      <c r="A681" s="41" t="s">
        <v>1140</v>
      </c>
      <c r="B681" s="41">
        <v>7.8000000000000005E-3</v>
      </c>
      <c r="C681">
        <f>'[1]Master Data'!AO28/100</f>
        <v>0</v>
      </c>
      <c r="D681">
        <f>'[1]Master Data'!AP28/1000000</f>
        <v>0</v>
      </c>
      <c r="E681">
        <f>'[1]Master Data'!AQ28/1000000</f>
        <v>0</v>
      </c>
      <c r="F681">
        <f>'[1]Master Data'!AR28/100</f>
        <v>0</v>
      </c>
      <c r="G681">
        <f>'[1]Master Data'!AS28/100</f>
        <v>0</v>
      </c>
      <c r="H681">
        <f>'[1]Master Data'!AT28/100</f>
        <v>0</v>
      </c>
      <c r="I681">
        <f>'[1]Master Data'!AU28/100</f>
        <v>0</v>
      </c>
      <c r="J681">
        <f>'[1]Master Data'!AV28/100</f>
        <v>0</v>
      </c>
      <c r="K681">
        <f>'[1]Master Data'!AX28/100</f>
        <v>4.0000000000000002E-4</v>
      </c>
      <c r="L681">
        <f>'[1]Master Data'!AY28/1000000</f>
        <v>0</v>
      </c>
      <c r="M681">
        <f>'[1]Master Data'!AZ28/1000000</f>
        <v>0</v>
      </c>
      <c r="N681">
        <f>'[1]Master Data'!BA28/1000000</f>
        <v>0</v>
      </c>
      <c r="O681">
        <f>'[1]Master Data'!BB28/100</f>
        <v>0</v>
      </c>
      <c r="P681">
        <f>'[1]Master Data'!BC28/100</f>
        <v>0</v>
      </c>
      <c r="Q681">
        <f>'[1]Master Data'!BD28/100</f>
        <v>0</v>
      </c>
      <c r="R681">
        <f>'[1]Master Data'!BE28/1000000</f>
        <v>0</v>
      </c>
      <c r="S681">
        <f>'[1]Master Data'!BG28/1000000</f>
        <v>0</v>
      </c>
      <c r="T681">
        <f>'[1]Master Data'!BH28/100</f>
        <v>0</v>
      </c>
      <c r="U681">
        <f>'[1]Master Data'!BI28/1000000</f>
        <v>0</v>
      </c>
    </row>
    <row r="682" spans="1:21" x14ac:dyDescent="0.55000000000000004">
      <c r="A682" s="41" t="s">
        <v>1141</v>
      </c>
      <c r="B682" s="41">
        <v>6.4000000000000003E-3</v>
      </c>
      <c r="C682">
        <f>'[1]Master Data'!AO29/100</f>
        <v>0</v>
      </c>
      <c r="D682">
        <f>'[1]Master Data'!AP29/1000000</f>
        <v>0</v>
      </c>
      <c r="E682">
        <f>'[1]Master Data'!AQ29/1000000</f>
        <v>0</v>
      </c>
      <c r="F682">
        <f>'[1]Master Data'!AR29/100</f>
        <v>0</v>
      </c>
      <c r="G682">
        <f>'[1]Master Data'!AS29/100</f>
        <v>0</v>
      </c>
      <c r="H682">
        <f>'[1]Master Data'!AT29/100</f>
        <v>0</v>
      </c>
      <c r="I682">
        <f>'[1]Master Data'!AU29/100</f>
        <v>0</v>
      </c>
      <c r="J682">
        <f>'[1]Master Data'!AV29/100</f>
        <v>0</v>
      </c>
      <c r="K682">
        <f>'[1]Master Data'!AX29/100</f>
        <v>5.0000000000000001E-4</v>
      </c>
      <c r="L682">
        <f>'[1]Master Data'!AY29/1000000</f>
        <v>0</v>
      </c>
      <c r="M682">
        <f>'[1]Master Data'!AZ29/1000000</f>
        <v>0</v>
      </c>
      <c r="N682">
        <f>'[1]Master Data'!BA29/1000000</f>
        <v>0</v>
      </c>
      <c r="O682">
        <f>'[1]Master Data'!BB29/100</f>
        <v>0</v>
      </c>
      <c r="P682">
        <f>'[1]Master Data'!BC29/100</f>
        <v>0</v>
      </c>
      <c r="Q682">
        <f>'[1]Master Data'!BD29/100</f>
        <v>0</v>
      </c>
      <c r="R682">
        <f>'[1]Master Data'!BE29/1000000</f>
        <v>0</v>
      </c>
      <c r="S682">
        <f>'[1]Master Data'!BG29/1000000</f>
        <v>0</v>
      </c>
      <c r="T682">
        <f>'[1]Master Data'!BH29/100</f>
        <v>0</v>
      </c>
      <c r="U682">
        <f>'[1]Master Data'!BI29/1000000</f>
        <v>0</v>
      </c>
    </row>
    <row r="683" spans="1:21" x14ac:dyDescent="0.55000000000000004">
      <c r="A683" s="41" t="s">
        <v>1142</v>
      </c>
      <c r="B683" s="41">
        <v>7.1699999999999993E-3</v>
      </c>
      <c r="C683">
        <f>'[1]Master Data'!AO30/100</f>
        <v>0</v>
      </c>
      <c r="D683">
        <f>'[1]Master Data'!AP30/1000000</f>
        <v>0</v>
      </c>
      <c r="E683">
        <f>'[1]Master Data'!AQ30/1000000</f>
        <v>0</v>
      </c>
      <c r="F683">
        <f>'[1]Master Data'!AR30/100</f>
        <v>0</v>
      </c>
      <c r="G683">
        <f>'[1]Master Data'!AS30/100</f>
        <v>0</v>
      </c>
      <c r="H683">
        <f>'[1]Master Data'!AT30/100</f>
        <v>0</v>
      </c>
      <c r="I683">
        <f>'[1]Master Data'!AU30/100</f>
        <v>0</v>
      </c>
      <c r="J683">
        <f>'[1]Master Data'!AV30/100</f>
        <v>0</v>
      </c>
      <c r="K683">
        <f>'[1]Master Data'!AX30/100</f>
        <v>4.0000000000000002E-4</v>
      </c>
      <c r="L683">
        <f>'[1]Master Data'!AY30/1000000</f>
        <v>0</v>
      </c>
      <c r="M683">
        <f>'[1]Master Data'!AZ30/1000000</f>
        <v>0</v>
      </c>
      <c r="N683">
        <f>'[1]Master Data'!BA30/1000000</f>
        <v>0</v>
      </c>
      <c r="O683">
        <f>'[1]Master Data'!BB30/100</f>
        <v>0</v>
      </c>
      <c r="P683">
        <f>'[1]Master Data'!BC30/100</f>
        <v>0</v>
      </c>
      <c r="Q683">
        <f>'[1]Master Data'!BD30/100</f>
        <v>0</v>
      </c>
      <c r="R683">
        <f>'[1]Master Data'!BE30/1000000</f>
        <v>0</v>
      </c>
      <c r="S683">
        <f>'[1]Master Data'!BG30/1000000</f>
        <v>0</v>
      </c>
      <c r="T683">
        <f>'[1]Master Data'!BH30/100</f>
        <v>0</v>
      </c>
      <c r="U683">
        <f>'[1]Master Data'!BI30/1000000</f>
        <v>0</v>
      </c>
    </row>
    <row r="684" spans="1:21" x14ac:dyDescent="0.55000000000000004">
      <c r="A684" s="41" t="s">
        <v>1143</v>
      </c>
      <c r="B684" s="41">
        <v>1.04E-2</v>
      </c>
      <c r="C684">
        <f>'[1]Master Data'!AO31/100</f>
        <v>0</v>
      </c>
      <c r="D684">
        <f>'[1]Master Data'!AP31/1000000</f>
        <v>0</v>
      </c>
      <c r="E684">
        <f>'[1]Master Data'!AQ31/1000000</f>
        <v>0</v>
      </c>
      <c r="F684">
        <f>'[1]Master Data'!AR31/100</f>
        <v>0</v>
      </c>
      <c r="G684">
        <f>'[1]Master Data'!AS31/100</f>
        <v>0</v>
      </c>
      <c r="H684">
        <f>'[1]Master Data'!AT31/100</f>
        <v>0</v>
      </c>
      <c r="I684">
        <f>'[1]Master Data'!AU31/100</f>
        <v>0</v>
      </c>
      <c r="J684">
        <f>'[1]Master Data'!AV31/100</f>
        <v>0</v>
      </c>
      <c r="K684">
        <f>'[1]Master Data'!AX31/100</f>
        <v>6.4000000000000005E-4</v>
      </c>
      <c r="L684">
        <f>'[1]Master Data'!AY31/1000000</f>
        <v>0</v>
      </c>
      <c r="M684">
        <f>'[1]Master Data'!AZ31/1000000</f>
        <v>0</v>
      </c>
      <c r="N684">
        <f>'[1]Master Data'!BA31/1000000</f>
        <v>0</v>
      </c>
      <c r="O684">
        <f>'[1]Master Data'!BB31/100</f>
        <v>0</v>
      </c>
      <c r="P684">
        <f>'[1]Master Data'!BC31/100</f>
        <v>0</v>
      </c>
      <c r="Q684">
        <f>'[1]Master Data'!BD31/100</f>
        <v>0</v>
      </c>
      <c r="R684">
        <f>'[1]Master Data'!BE31/1000000</f>
        <v>0</v>
      </c>
      <c r="S684">
        <f>'[1]Master Data'!BG31/1000000</f>
        <v>0</v>
      </c>
      <c r="T684">
        <f>'[1]Master Data'!BH31/100</f>
        <v>0</v>
      </c>
      <c r="U684">
        <f>'[1]Master Data'!BI31/1000000</f>
        <v>0</v>
      </c>
    </row>
    <row r="685" spans="1:21" x14ac:dyDescent="0.55000000000000004">
      <c r="A685" s="41" t="s">
        <v>1144</v>
      </c>
      <c r="B685" s="41">
        <v>1.06E-2</v>
      </c>
      <c r="C685">
        <f>'[1]Master Data'!AO32/100</f>
        <v>0</v>
      </c>
      <c r="D685">
        <f>'[1]Master Data'!AP32/1000000</f>
        <v>0</v>
      </c>
      <c r="E685">
        <f>'[1]Master Data'!AQ32/1000000</f>
        <v>0</v>
      </c>
      <c r="F685">
        <f>'[1]Master Data'!AR32/100</f>
        <v>0</v>
      </c>
      <c r="G685">
        <f>'[1]Master Data'!AS32/100</f>
        <v>0</v>
      </c>
      <c r="H685">
        <f>'[1]Master Data'!AT32/100</f>
        <v>0</v>
      </c>
      <c r="I685">
        <f>'[1]Master Data'!AU32/100</f>
        <v>0</v>
      </c>
      <c r="J685">
        <f>'[1]Master Data'!AV32/100</f>
        <v>0</v>
      </c>
      <c r="K685">
        <f>'[1]Master Data'!AX32/100</f>
        <v>5.9999999999999995E-4</v>
      </c>
      <c r="L685">
        <f>'[1]Master Data'!AY32/1000000</f>
        <v>0</v>
      </c>
      <c r="M685">
        <f>'[1]Master Data'!AZ32/1000000</f>
        <v>0</v>
      </c>
      <c r="N685">
        <f>'[1]Master Data'!BA32/1000000</f>
        <v>0</v>
      </c>
      <c r="O685">
        <f>'[1]Master Data'!BB32/100</f>
        <v>0</v>
      </c>
      <c r="P685">
        <f>'[1]Master Data'!BC32/100</f>
        <v>0</v>
      </c>
      <c r="Q685">
        <f>'[1]Master Data'!BD32/100</f>
        <v>0</v>
      </c>
      <c r="R685">
        <f>'[1]Master Data'!BE32/1000000</f>
        <v>0</v>
      </c>
      <c r="S685">
        <f>'[1]Master Data'!BG32/1000000</f>
        <v>0</v>
      </c>
      <c r="T685">
        <f>'[1]Master Data'!BH32/100</f>
        <v>0</v>
      </c>
      <c r="U685">
        <f>'[1]Master Data'!BI32/1000000</f>
        <v>0</v>
      </c>
    </row>
    <row r="686" spans="1:21" x14ac:dyDescent="0.55000000000000004">
      <c r="A686" s="41" t="s">
        <v>1145</v>
      </c>
      <c r="B686" s="41">
        <v>0</v>
      </c>
      <c r="C686">
        <f>'[1]Master Data'!AO33/100</f>
        <v>0</v>
      </c>
      <c r="D686">
        <f>'[1]Master Data'!AP33/1000000</f>
        <v>0</v>
      </c>
      <c r="E686">
        <f>'[1]Master Data'!AQ33/1000000</f>
        <v>0</v>
      </c>
      <c r="F686">
        <f>'[1]Master Data'!AR33/100</f>
        <v>0</v>
      </c>
      <c r="G686">
        <f>'[1]Master Data'!AS33/100</f>
        <v>0</v>
      </c>
      <c r="H686">
        <f>'[1]Master Data'!AT33/100</f>
        <v>0</v>
      </c>
      <c r="I686">
        <f>'[1]Master Data'!AU33/100</f>
        <v>0</v>
      </c>
      <c r="J686">
        <f>'[1]Master Data'!AV33/100</f>
        <v>0</v>
      </c>
      <c r="K686">
        <f>'[1]Master Data'!AX33/100</f>
        <v>0</v>
      </c>
      <c r="L686">
        <f>'[1]Master Data'!AY33/1000000</f>
        <v>0</v>
      </c>
      <c r="M686">
        <f>'[1]Master Data'!AZ33/1000000</f>
        <v>0</v>
      </c>
      <c r="N686">
        <f>'[1]Master Data'!BA33/1000000</f>
        <v>0</v>
      </c>
      <c r="O686">
        <f>'[1]Master Data'!BB33/100</f>
        <v>0</v>
      </c>
      <c r="P686">
        <f>'[1]Master Data'!BC33/100</f>
        <v>0</v>
      </c>
      <c r="Q686">
        <f>'[1]Master Data'!BD33/100</f>
        <v>0</v>
      </c>
      <c r="R686">
        <f>'[1]Master Data'!BE33/1000000</f>
        <v>0</v>
      </c>
      <c r="S686">
        <f>'[1]Master Data'!BG33/1000000</f>
        <v>0</v>
      </c>
      <c r="T686">
        <f>'[1]Master Data'!BH33/100</f>
        <v>0</v>
      </c>
      <c r="U686">
        <f>'[1]Master Data'!BI33/1000000</f>
        <v>0</v>
      </c>
    </row>
    <row r="687" spans="1:21" x14ac:dyDescent="0.55000000000000004">
      <c r="A687" s="41" t="s">
        <v>1146</v>
      </c>
      <c r="B687" s="41">
        <v>0</v>
      </c>
      <c r="C687">
        <f>'[1]Master Data'!AO34/100</f>
        <v>0</v>
      </c>
      <c r="D687">
        <f>'[1]Master Data'!AP34/1000000</f>
        <v>0</v>
      </c>
      <c r="E687">
        <f>'[1]Master Data'!AQ34/1000000</f>
        <v>0</v>
      </c>
      <c r="F687">
        <f>'[1]Master Data'!AR34/100</f>
        <v>0</v>
      </c>
      <c r="G687">
        <f>'[1]Master Data'!AS34/100</f>
        <v>0</v>
      </c>
      <c r="H687">
        <f>'[1]Master Data'!AT34/100</f>
        <v>0</v>
      </c>
      <c r="I687">
        <f>'[1]Master Data'!AU34/100</f>
        <v>0</v>
      </c>
      <c r="J687">
        <f>'[1]Master Data'!AV34/100</f>
        <v>0</v>
      </c>
      <c r="K687">
        <f>'[1]Master Data'!AX34/100</f>
        <v>0</v>
      </c>
      <c r="L687">
        <f>'[1]Master Data'!AY34/1000000</f>
        <v>0</v>
      </c>
      <c r="M687">
        <f>'[1]Master Data'!AZ34/1000000</f>
        <v>0</v>
      </c>
      <c r="N687">
        <f>'[1]Master Data'!BA34/1000000</f>
        <v>0</v>
      </c>
      <c r="O687">
        <f>'[1]Master Data'!BB34/100</f>
        <v>0</v>
      </c>
      <c r="P687">
        <f>'[1]Master Data'!BC34/100</f>
        <v>0</v>
      </c>
      <c r="Q687">
        <f>'[1]Master Data'!BD34/100</f>
        <v>0</v>
      </c>
      <c r="R687">
        <f>'[1]Master Data'!BE34/1000000</f>
        <v>0</v>
      </c>
      <c r="S687">
        <f>'[1]Master Data'!BG34/1000000</f>
        <v>0</v>
      </c>
      <c r="T687">
        <f>'[1]Master Data'!BH34/100</f>
        <v>0</v>
      </c>
      <c r="U687">
        <f>'[1]Master Data'!BI34/1000000</f>
        <v>0</v>
      </c>
    </row>
    <row r="688" spans="1:21" x14ac:dyDescent="0.55000000000000004">
      <c r="A688" s="41" t="s">
        <v>1147</v>
      </c>
      <c r="B688" s="41">
        <v>0</v>
      </c>
      <c r="C688">
        <f>'[1]Master Data'!AO35/100</f>
        <v>0</v>
      </c>
      <c r="D688">
        <f>'[1]Master Data'!AP35/1000000</f>
        <v>0</v>
      </c>
      <c r="E688">
        <f>'[1]Master Data'!AQ35/1000000</f>
        <v>0</v>
      </c>
      <c r="F688">
        <f>'[1]Master Data'!AR35/100</f>
        <v>0</v>
      </c>
      <c r="G688">
        <f>'[1]Master Data'!AS35/100</f>
        <v>0</v>
      </c>
      <c r="H688">
        <f>'[1]Master Data'!AT35/100</f>
        <v>0</v>
      </c>
      <c r="I688">
        <f>'[1]Master Data'!AU35/100</f>
        <v>0</v>
      </c>
      <c r="J688">
        <f>'[1]Master Data'!AV35/100</f>
        <v>0</v>
      </c>
      <c r="K688">
        <f>'[1]Master Data'!AX35/100</f>
        <v>0</v>
      </c>
      <c r="L688">
        <f>'[1]Master Data'!AY35/1000000</f>
        <v>0</v>
      </c>
      <c r="M688">
        <f>'[1]Master Data'!AZ35/1000000</f>
        <v>0</v>
      </c>
      <c r="N688">
        <f>'[1]Master Data'!BA35/1000000</f>
        <v>0</v>
      </c>
      <c r="O688">
        <f>'[1]Master Data'!BB35/100</f>
        <v>0</v>
      </c>
      <c r="P688">
        <f>'[1]Master Data'!BC35/100</f>
        <v>0</v>
      </c>
      <c r="Q688">
        <f>'[1]Master Data'!BD35/100</f>
        <v>0</v>
      </c>
      <c r="R688">
        <f>'[1]Master Data'!BE35/1000000</f>
        <v>0</v>
      </c>
      <c r="S688">
        <f>'[1]Master Data'!BG35/1000000</f>
        <v>0</v>
      </c>
      <c r="T688">
        <f>'[1]Master Data'!BH35/100</f>
        <v>0</v>
      </c>
      <c r="U688">
        <f>'[1]Master Data'!BI35/1000000</f>
        <v>0</v>
      </c>
    </row>
    <row r="689" spans="1:21" x14ac:dyDescent="0.55000000000000004">
      <c r="A689" s="41" t="s">
        <v>1148</v>
      </c>
      <c r="B689" s="41">
        <v>0</v>
      </c>
      <c r="C689">
        <f>'[1]Master Data'!AO36/100</f>
        <v>0</v>
      </c>
      <c r="D689">
        <f>'[1]Master Data'!AP36/1000000</f>
        <v>0</v>
      </c>
      <c r="E689">
        <f>'[1]Master Data'!AQ36/1000000</f>
        <v>0</v>
      </c>
      <c r="F689">
        <f>'[1]Master Data'!AR36/100</f>
        <v>0</v>
      </c>
      <c r="G689">
        <f>'[1]Master Data'!AS36/100</f>
        <v>0</v>
      </c>
      <c r="H689">
        <f>'[1]Master Data'!AT36/100</f>
        <v>0</v>
      </c>
      <c r="I689">
        <f>'[1]Master Data'!AU36/100</f>
        <v>0</v>
      </c>
      <c r="J689">
        <f>'[1]Master Data'!AV36/100</f>
        <v>0</v>
      </c>
      <c r="K689">
        <f>'[1]Master Data'!AX36/100</f>
        <v>0</v>
      </c>
      <c r="L689">
        <f>'[1]Master Data'!AY36/1000000</f>
        <v>0</v>
      </c>
      <c r="M689">
        <f>'[1]Master Data'!AZ36/1000000</f>
        <v>0</v>
      </c>
      <c r="N689">
        <f>'[1]Master Data'!BA36/1000000</f>
        <v>0</v>
      </c>
      <c r="O689">
        <f>'[1]Master Data'!BB36/100</f>
        <v>0</v>
      </c>
      <c r="P689">
        <f>'[1]Master Data'!BC36/100</f>
        <v>0</v>
      </c>
      <c r="Q689">
        <f>'[1]Master Data'!BD36/100</f>
        <v>0</v>
      </c>
      <c r="R689">
        <f>'[1]Master Data'!BE36/1000000</f>
        <v>0</v>
      </c>
      <c r="S689">
        <f>'[1]Master Data'!BG36/1000000</f>
        <v>0</v>
      </c>
      <c r="T689">
        <f>'[1]Master Data'!BH36/100</f>
        <v>0</v>
      </c>
      <c r="U689">
        <f>'[1]Master Data'!BI36/1000000</f>
        <v>0</v>
      </c>
    </row>
    <row r="690" spans="1:21" x14ac:dyDescent="0.55000000000000004">
      <c r="A690" s="41" t="s">
        <v>1149</v>
      </c>
      <c r="B690" s="41">
        <v>7.0999999999999995E-3</v>
      </c>
      <c r="C690">
        <f>'[1]Master Data'!AO37/100</f>
        <v>0</v>
      </c>
      <c r="D690">
        <f>'[1]Master Data'!AP37/1000000</f>
        <v>0</v>
      </c>
      <c r="E690">
        <f>'[1]Master Data'!AQ37/1000000</f>
        <v>0</v>
      </c>
      <c r="F690">
        <f>'[1]Master Data'!AR37/100</f>
        <v>0</v>
      </c>
      <c r="G690">
        <f>'[1]Master Data'!AS37/100</f>
        <v>0</v>
      </c>
      <c r="H690">
        <f>'[1]Master Data'!AT37/100</f>
        <v>0</v>
      </c>
      <c r="I690">
        <f>'[1]Master Data'!AU37/100</f>
        <v>0</v>
      </c>
      <c r="J690">
        <f>'[1]Master Data'!AV37/100</f>
        <v>0</v>
      </c>
      <c r="K690">
        <f>'[1]Master Data'!AX37/100</f>
        <v>8.0000000000000004E-4</v>
      </c>
      <c r="L690">
        <f>'[1]Master Data'!AY37/1000000</f>
        <v>0</v>
      </c>
      <c r="M690">
        <f>'[1]Master Data'!AZ37/1000000</f>
        <v>0</v>
      </c>
      <c r="N690">
        <f>'[1]Master Data'!BA37/1000000</f>
        <v>0</v>
      </c>
      <c r="O690">
        <f>'[1]Master Data'!BB37/100</f>
        <v>0</v>
      </c>
      <c r="P690">
        <f>'[1]Master Data'!BC37/100</f>
        <v>0</v>
      </c>
      <c r="Q690">
        <f>'[1]Master Data'!BD37/100</f>
        <v>0</v>
      </c>
      <c r="R690">
        <f>'[1]Master Data'!BE37/1000000</f>
        <v>0</v>
      </c>
      <c r="S690">
        <f>'[1]Master Data'!BG37/1000000</f>
        <v>0</v>
      </c>
      <c r="T690">
        <f>'[1]Master Data'!BH37/100</f>
        <v>0</v>
      </c>
      <c r="U690">
        <f>'[1]Master Data'!BI37/1000000</f>
        <v>0</v>
      </c>
    </row>
    <row r="691" spans="1:21" x14ac:dyDescent="0.55000000000000004">
      <c r="A691" s="41" t="s">
        <v>1150</v>
      </c>
      <c r="B691" s="41">
        <v>1.09E-2</v>
      </c>
      <c r="C691">
        <f>'[1]Master Data'!AO38/100</f>
        <v>0</v>
      </c>
      <c r="D691">
        <f>'[1]Master Data'!AP38/1000000</f>
        <v>0</v>
      </c>
      <c r="E691">
        <f>'[1]Master Data'!AQ38/1000000</f>
        <v>0</v>
      </c>
      <c r="F691">
        <f>'[1]Master Data'!AR38/100</f>
        <v>0</v>
      </c>
      <c r="G691">
        <f>'[1]Master Data'!AS38/100</f>
        <v>0</v>
      </c>
      <c r="H691">
        <f>'[1]Master Data'!AT38/100</f>
        <v>0</v>
      </c>
      <c r="I691">
        <f>'[1]Master Data'!AU38/100</f>
        <v>0</v>
      </c>
      <c r="J691">
        <f>'[1]Master Data'!AV38/100</f>
        <v>0</v>
      </c>
      <c r="K691">
        <f>'[1]Master Data'!AX38/100</f>
        <v>7.9000000000000001E-4</v>
      </c>
      <c r="L691">
        <f>'[1]Master Data'!AY38/1000000</f>
        <v>0</v>
      </c>
      <c r="M691">
        <f>'[1]Master Data'!AZ38/1000000</f>
        <v>0</v>
      </c>
      <c r="N691">
        <f>'[1]Master Data'!BA38/1000000</f>
        <v>0</v>
      </c>
      <c r="O691">
        <f>'[1]Master Data'!BB38/100</f>
        <v>0</v>
      </c>
      <c r="P691">
        <f>'[1]Master Data'!BC38/100</f>
        <v>0</v>
      </c>
      <c r="Q691">
        <f>'[1]Master Data'!BD38/100</f>
        <v>0</v>
      </c>
      <c r="R691">
        <f>'[1]Master Data'!BE38/1000000</f>
        <v>0</v>
      </c>
      <c r="S691">
        <f>'[1]Master Data'!BG38/1000000</f>
        <v>0</v>
      </c>
      <c r="T691">
        <f>'[1]Master Data'!BH38/100</f>
        <v>0</v>
      </c>
      <c r="U691">
        <f>'[1]Master Data'!BI38/1000000</f>
        <v>0</v>
      </c>
    </row>
    <row r="692" spans="1:21" x14ac:dyDescent="0.55000000000000004">
      <c r="A692" s="41" t="s">
        <v>1151</v>
      </c>
      <c r="B692" s="41">
        <v>0</v>
      </c>
      <c r="C692">
        <f>'[1]Master Data'!AO39/100</f>
        <v>0</v>
      </c>
      <c r="D692">
        <f>'[1]Master Data'!AP39/1000000</f>
        <v>0</v>
      </c>
      <c r="E692">
        <f>'[1]Master Data'!AQ39/1000000</f>
        <v>0</v>
      </c>
      <c r="F692">
        <f>'[1]Master Data'!AR39/100</f>
        <v>0</v>
      </c>
      <c r="G692">
        <f>'[1]Master Data'!AS39/100</f>
        <v>0</v>
      </c>
      <c r="H692">
        <f>'[1]Master Data'!AT39/100</f>
        <v>0</v>
      </c>
      <c r="I692">
        <f>'[1]Master Data'!AU39/100</f>
        <v>0</v>
      </c>
      <c r="J692">
        <f>'[1]Master Data'!AV39/100</f>
        <v>0</v>
      </c>
      <c r="K692">
        <f>'[1]Master Data'!AX39/100</f>
        <v>0</v>
      </c>
      <c r="L692">
        <f>'[1]Master Data'!AY39/1000000</f>
        <v>0</v>
      </c>
      <c r="M692">
        <f>'[1]Master Data'!AZ39/1000000</f>
        <v>0</v>
      </c>
      <c r="N692">
        <f>'[1]Master Data'!BA39/1000000</f>
        <v>0</v>
      </c>
      <c r="O692">
        <f>'[1]Master Data'!BB39/100</f>
        <v>0</v>
      </c>
      <c r="P692">
        <f>'[1]Master Data'!BC39/100</f>
        <v>0</v>
      </c>
      <c r="Q692">
        <f>'[1]Master Data'!BD39/100</f>
        <v>0</v>
      </c>
      <c r="R692">
        <f>'[1]Master Data'!BE39/1000000</f>
        <v>0</v>
      </c>
      <c r="S692">
        <f>'[1]Master Data'!BG39/1000000</f>
        <v>0</v>
      </c>
      <c r="T692">
        <f>'[1]Master Data'!BH39/100</f>
        <v>0</v>
      </c>
      <c r="U692">
        <f>'[1]Master Data'!BI39/1000000</f>
        <v>0</v>
      </c>
    </row>
    <row r="693" spans="1:21" x14ac:dyDescent="0.55000000000000004">
      <c r="A693" s="41" t="s">
        <v>1152</v>
      </c>
      <c r="B693" s="41">
        <v>0</v>
      </c>
      <c r="C693">
        <f>'[1]Master Data'!AO40/100</f>
        <v>0</v>
      </c>
      <c r="D693">
        <f>'[1]Master Data'!AP40/1000000</f>
        <v>0</v>
      </c>
      <c r="E693">
        <f>'[1]Master Data'!AQ40/1000000</f>
        <v>0</v>
      </c>
      <c r="F693">
        <f>'[1]Master Data'!AR40/100</f>
        <v>0</v>
      </c>
      <c r="G693">
        <f>'[1]Master Data'!AS40/100</f>
        <v>0</v>
      </c>
      <c r="H693">
        <f>'[1]Master Data'!AT40/100</f>
        <v>0</v>
      </c>
      <c r="I693">
        <f>'[1]Master Data'!AU40/100</f>
        <v>0</v>
      </c>
      <c r="J693">
        <f>'[1]Master Data'!AV40/100</f>
        <v>0</v>
      </c>
      <c r="K693">
        <f>'[1]Master Data'!AX40/100</f>
        <v>0</v>
      </c>
      <c r="L693">
        <f>'[1]Master Data'!AY40/1000000</f>
        <v>0</v>
      </c>
      <c r="M693">
        <f>'[1]Master Data'!AZ40/1000000</f>
        <v>0</v>
      </c>
      <c r="N693">
        <f>'[1]Master Data'!BA40/1000000</f>
        <v>0</v>
      </c>
      <c r="O693">
        <f>'[1]Master Data'!BB40/100</f>
        <v>0</v>
      </c>
      <c r="P693">
        <f>'[1]Master Data'!BC40/100</f>
        <v>0</v>
      </c>
      <c r="Q693">
        <f>'[1]Master Data'!BD40/100</f>
        <v>0</v>
      </c>
      <c r="R693">
        <f>'[1]Master Data'!BE40/1000000</f>
        <v>0</v>
      </c>
      <c r="S693">
        <f>'[1]Master Data'!BG40/1000000</f>
        <v>0</v>
      </c>
      <c r="T693">
        <f>'[1]Master Data'!BH40/100</f>
        <v>0</v>
      </c>
      <c r="U693">
        <f>'[1]Master Data'!BI40/1000000</f>
        <v>0</v>
      </c>
    </row>
    <row r="694" spans="1:21" x14ac:dyDescent="0.55000000000000004">
      <c r="A694" s="41" t="s">
        <v>1153</v>
      </c>
      <c r="B694" s="41">
        <v>0</v>
      </c>
      <c r="C694">
        <f>'[1]Master Data'!AO41/100</f>
        <v>0</v>
      </c>
      <c r="D694">
        <f>'[1]Master Data'!AP41/1000000</f>
        <v>0</v>
      </c>
      <c r="E694">
        <f>'[1]Master Data'!AQ41/1000000</f>
        <v>0</v>
      </c>
      <c r="F694">
        <f>'[1]Master Data'!AR41/100</f>
        <v>0</v>
      </c>
      <c r="G694">
        <f>'[1]Master Data'!AS41/100</f>
        <v>0</v>
      </c>
      <c r="H694">
        <f>'[1]Master Data'!AT41/100</f>
        <v>0</v>
      </c>
      <c r="I694">
        <f>'[1]Master Data'!AU41/100</f>
        <v>0</v>
      </c>
      <c r="J694">
        <f>'[1]Master Data'!AV41/100</f>
        <v>0</v>
      </c>
      <c r="K694">
        <f>'[1]Master Data'!AX41/100</f>
        <v>0</v>
      </c>
      <c r="L694">
        <f>'[1]Master Data'!AY41/1000000</f>
        <v>0</v>
      </c>
      <c r="M694">
        <f>'[1]Master Data'!AZ41/1000000</f>
        <v>0</v>
      </c>
      <c r="N694">
        <f>'[1]Master Data'!BA41/1000000</f>
        <v>0</v>
      </c>
      <c r="O694">
        <f>'[1]Master Data'!BB41/100</f>
        <v>0</v>
      </c>
      <c r="P694">
        <f>'[1]Master Data'!BC41/100</f>
        <v>0</v>
      </c>
      <c r="Q694">
        <f>'[1]Master Data'!BD41/100</f>
        <v>0</v>
      </c>
      <c r="R694">
        <f>'[1]Master Data'!BE41/1000000</f>
        <v>0</v>
      </c>
      <c r="S694">
        <f>'[1]Master Data'!BG41/1000000</f>
        <v>0</v>
      </c>
      <c r="T694">
        <f>'[1]Master Data'!BH41/100</f>
        <v>0</v>
      </c>
      <c r="U694">
        <f>'[1]Master Data'!BI41/1000000</f>
        <v>0</v>
      </c>
    </row>
    <row r="695" spans="1:21" x14ac:dyDescent="0.55000000000000004">
      <c r="A695" s="41" t="s">
        <v>1154</v>
      </c>
      <c r="B695" s="41">
        <v>7.8000000000000005E-3</v>
      </c>
      <c r="C695">
        <f>'[1]Master Data'!AO42/100</f>
        <v>0</v>
      </c>
      <c r="D695">
        <f>'[1]Master Data'!AP42/1000000</f>
        <v>0</v>
      </c>
      <c r="E695">
        <f>'[1]Master Data'!AQ42/1000000</f>
        <v>0</v>
      </c>
      <c r="F695">
        <f>'[1]Master Data'!AR42/100</f>
        <v>0</v>
      </c>
      <c r="G695">
        <f>'[1]Master Data'!AS42/100</f>
        <v>0</v>
      </c>
      <c r="H695">
        <f>'[1]Master Data'!AT42/100</f>
        <v>0</v>
      </c>
      <c r="I695">
        <f>'[1]Master Data'!AU42/100</f>
        <v>0</v>
      </c>
      <c r="J695">
        <f>'[1]Master Data'!AV42/100</f>
        <v>0</v>
      </c>
      <c r="K695">
        <f>'[1]Master Data'!AX42/100</f>
        <v>0</v>
      </c>
      <c r="L695">
        <f>'[1]Master Data'!AY42/1000000</f>
        <v>0</v>
      </c>
      <c r="M695">
        <f>'[1]Master Data'!AZ42/1000000</f>
        <v>0</v>
      </c>
      <c r="N695">
        <f>'[1]Master Data'!BA42/1000000</f>
        <v>0</v>
      </c>
      <c r="O695">
        <f>'[1]Master Data'!BB42/100</f>
        <v>0</v>
      </c>
      <c r="P695">
        <f>'[1]Master Data'!BC42/100</f>
        <v>0</v>
      </c>
      <c r="Q695">
        <f>'[1]Master Data'!BD42/100</f>
        <v>0</v>
      </c>
      <c r="R695">
        <f>'[1]Master Data'!BE42/1000000</f>
        <v>0</v>
      </c>
      <c r="S695">
        <f>'[1]Master Data'!BG42/1000000</f>
        <v>0</v>
      </c>
      <c r="T695">
        <f>'[1]Master Data'!BH42/100</f>
        <v>0</v>
      </c>
      <c r="U695">
        <f>'[1]Master Data'!BI42/1000000</f>
        <v>0</v>
      </c>
    </row>
    <row r="696" spans="1:21" x14ac:dyDescent="0.55000000000000004">
      <c r="A696" s="41" t="s">
        <v>1155</v>
      </c>
      <c r="B696" s="41">
        <v>7.7000000000000002E-3</v>
      </c>
      <c r="C696">
        <f>'[1]Master Data'!AO43/100</f>
        <v>0</v>
      </c>
      <c r="D696">
        <f>'[1]Master Data'!AP43/1000000</f>
        <v>0</v>
      </c>
      <c r="E696">
        <f>'[1]Master Data'!AQ43/1000000</f>
        <v>0</v>
      </c>
      <c r="F696">
        <f>'[1]Master Data'!AR43/100</f>
        <v>0</v>
      </c>
      <c r="G696">
        <f>'[1]Master Data'!AS43/100</f>
        <v>0</v>
      </c>
      <c r="H696">
        <f>'[1]Master Data'!AT43/100</f>
        <v>0</v>
      </c>
      <c r="I696">
        <f>'[1]Master Data'!AU43/100</f>
        <v>0</v>
      </c>
      <c r="J696">
        <f>'[1]Master Data'!AV43/100</f>
        <v>0</v>
      </c>
      <c r="K696">
        <f>'[1]Master Data'!AX43/100</f>
        <v>5.9999999999999995E-4</v>
      </c>
      <c r="L696">
        <f>'[1]Master Data'!AY43/1000000</f>
        <v>0</v>
      </c>
      <c r="M696">
        <f>'[1]Master Data'!AZ43/1000000</f>
        <v>0</v>
      </c>
      <c r="N696">
        <f>'[1]Master Data'!BA43/1000000</f>
        <v>0</v>
      </c>
      <c r="O696">
        <f>'[1]Master Data'!BB43/100</f>
        <v>0</v>
      </c>
      <c r="P696">
        <f>'[1]Master Data'!BC43/100</f>
        <v>0</v>
      </c>
      <c r="Q696">
        <f>'[1]Master Data'!BD43/100</f>
        <v>0</v>
      </c>
      <c r="R696">
        <f>'[1]Master Data'!BE43/1000000</f>
        <v>0</v>
      </c>
      <c r="S696">
        <f>'[1]Master Data'!BG43/1000000</f>
        <v>0</v>
      </c>
      <c r="T696">
        <f>'[1]Master Data'!BH43/100</f>
        <v>0</v>
      </c>
      <c r="U696">
        <f>'[1]Master Data'!BI43/1000000</f>
        <v>0</v>
      </c>
    </row>
    <row r="697" spans="1:21" x14ac:dyDescent="0.55000000000000004">
      <c r="A697" s="41" t="s">
        <v>1156</v>
      </c>
      <c r="B697" s="41">
        <v>8.0185735327676713E-3</v>
      </c>
      <c r="C697">
        <f>'[1]Master Data'!AO44/100</f>
        <v>0</v>
      </c>
      <c r="D697">
        <f>'[1]Master Data'!AP44/1000000</f>
        <v>0</v>
      </c>
      <c r="E697">
        <f>'[1]Master Data'!AQ44/1000000</f>
        <v>0</v>
      </c>
      <c r="F697">
        <f>'[1]Master Data'!AR44/100</f>
        <v>0</v>
      </c>
      <c r="G697">
        <f>'[1]Master Data'!AS44/100</f>
        <v>0</v>
      </c>
      <c r="H697">
        <f>'[1]Master Data'!AT44/100</f>
        <v>0</v>
      </c>
      <c r="I697">
        <f>'[1]Master Data'!AU44/100</f>
        <v>0</v>
      </c>
      <c r="J697">
        <f>'[1]Master Data'!AV44/100</f>
        <v>0</v>
      </c>
      <c r="K697">
        <f>'[1]Master Data'!AX44/100</f>
        <v>0</v>
      </c>
      <c r="L697">
        <f>'[1]Master Data'!AY44/1000000</f>
        <v>0</v>
      </c>
      <c r="M697">
        <f>'[1]Master Data'!AZ44/1000000</f>
        <v>0</v>
      </c>
      <c r="N697">
        <f>'[1]Master Data'!BA44/1000000</f>
        <v>0</v>
      </c>
      <c r="O697">
        <f>'[1]Master Data'!BB44/100</f>
        <v>0</v>
      </c>
      <c r="P697">
        <f>'[1]Master Data'!BC44/100</f>
        <v>0</v>
      </c>
      <c r="Q697">
        <f>'[1]Master Data'!BD44/100</f>
        <v>0</v>
      </c>
      <c r="R697">
        <f>'[1]Master Data'!BE44/1000000</f>
        <v>0</v>
      </c>
      <c r="S697">
        <f>'[1]Master Data'!BG44/1000000</f>
        <v>0</v>
      </c>
      <c r="T697">
        <f>'[1]Master Data'!BH44/100</f>
        <v>0</v>
      </c>
      <c r="U697">
        <f>'[1]Master Data'!BI44/1000000</f>
        <v>0</v>
      </c>
    </row>
    <row r="698" spans="1:21" x14ac:dyDescent="0.55000000000000004">
      <c r="A698" s="41" t="s">
        <v>1157</v>
      </c>
      <c r="B698" s="41">
        <v>0</v>
      </c>
      <c r="C698">
        <f>'[1]Master Data'!AO45/100</f>
        <v>0</v>
      </c>
      <c r="D698">
        <f>'[1]Master Data'!AP45/1000000</f>
        <v>0</v>
      </c>
      <c r="E698">
        <f>'[1]Master Data'!AQ45/1000000</f>
        <v>0</v>
      </c>
      <c r="F698">
        <f>'[1]Master Data'!AR45/100</f>
        <v>0</v>
      </c>
      <c r="G698">
        <f>'[1]Master Data'!AS45/100</f>
        <v>0</v>
      </c>
      <c r="H698">
        <f>'[1]Master Data'!AT45/100</f>
        <v>0</v>
      </c>
      <c r="I698">
        <f>'[1]Master Data'!AU45/100</f>
        <v>0</v>
      </c>
      <c r="J698">
        <f>'[1]Master Data'!AV45/100</f>
        <v>0</v>
      </c>
      <c r="K698">
        <f>'[1]Master Data'!AX45/100</f>
        <v>0</v>
      </c>
      <c r="L698">
        <f>'[1]Master Data'!AY45/1000000</f>
        <v>0</v>
      </c>
      <c r="M698">
        <f>'[1]Master Data'!AZ45/1000000</f>
        <v>0</v>
      </c>
      <c r="N698">
        <f>'[1]Master Data'!BA45/1000000</f>
        <v>0</v>
      </c>
      <c r="O698">
        <f>'[1]Master Data'!BB45/100</f>
        <v>0</v>
      </c>
      <c r="P698">
        <f>'[1]Master Data'!BC45/100</f>
        <v>0</v>
      </c>
      <c r="Q698">
        <f>'[1]Master Data'!BD45/100</f>
        <v>0</v>
      </c>
      <c r="R698">
        <f>'[1]Master Data'!BE45/1000000</f>
        <v>0</v>
      </c>
      <c r="S698">
        <f>'[1]Master Data'!BG45/1000000</f>
        <v>0</v>
      </c>
      <c r="T698">
        <f>'[1]Master Data'!BH45/100</f>
        <v>0</v>
      </c>
      <c r="U698">
        <f>'[1]Master Data'!BI45/1000000</f>
        <v>0</v>
      </c>
    </row>
    <row r="699" spans="1:21" x14ac:dyDescent="0.55000000000000004">
      <c r="A699" s="41" t="s">
        <v>1158</v>
      </c>
      <c r="B699" s="41">
        <v>9.7000000000000003E-3</v>
      </c>
      <c r="C699">
        <f>'[1]Master Data'!AO46/100</f>
        <v>0</v>
      </c>
      <c r="D699">
        <f>'[1]Master Data'!AP46/1000000</f>
        <v>0</v>
      </c>
      <c r="E699">
        <f>'[1]Master Data'!AQ46/1000000</f>
        <v>0</v>
      </c>
      <c r="F699">
        <f>'[1]Master Data'!AR46/100</f>
        <v>0</v>
      </c>
      <c r="G699">
        <f>'[1]Master Data'!AS46/100</f>
        <v>0</v>
      </c>
      <c r="H699">
        <f>'[1]Master Data'!AT46/100</f>
        <v>0</v>
      </c>
      <c r="I699">
        <f>'[1]Master Data'!AU46/100</f>
        <v>0</v>
      </c>
      <c r="J699">
        <f>'[1]Master Data'!AV46/100</f>
        <v>0</v>
      </c>
      <c r="K699">
        <f>'[1]Master Data'!AX46/100</f>
        <v>4.0000000000000002E-4</v>
      </c>
      <c r="L699">
        <f>'[1]Master Data'!AY46/1000000</f>
        <v>0</v>
      </c>
      <c r="M699">
        <f>'[1]Master Data'!AZ46/1000000</f>
        <v>0</v>
      </c>
      <c r="N699">
        <f>'[1]Master Data'!BA46/1000000</f>
        <v>0</v>
      </c>
      <c r="O699">
        <f>'[1]Master Data'!BB46/100</f>
        <v>0</v>
      </c>
      <c r="P699">
        <f>'[1]Master Data'!BC46/100</f>
        <v>0.19</v>
      </c>
      <c r="Q699">
        <f>'[1]Master Data'!BD46/100</f>
        <v>0</v>
      </c>
      <c r="R699">
        <f>'[1]Master Data'!BE46/1000000</f>
        <v>0</v>
      </c>
      <c r="S699">
        <f>'[1]Master Data'!BG46/1000000</f>
        <v>0</v>
      </c>
      <c r="T699">
        <f>'[1]Master Data'!BH46/100</f>
        <v>0</v>
      </c>
      <c r="U699">
        <f>'[1]Master Data'!BI46/1000000</f>
        <v>0</v>
      </c>
    </row>
    <row r="700" spans="1:21" x14ac:dyDescent="0.55000000000000004">
      <c r="A700" s="41" t="s">
        <v>1159</v>
      </c>
      <c r="B700" s="41">
        <v>6.0000000000000001E-3</v>
      </c>
      <c r="C700">
        <f>'[1]Master Data'!AO47/100</f>
        <v>0</v>
      </c>
      <c r="D700">
        <f>'[1]Master Data'!AP47/1000000</f>
        <v>0</v>
      </c>
      <c r="E700">
        <f>'[1]Master Data'!AQ47/1000000</f>
        <v>0</v>
      </c>
      <c r="F700">
        <f>'[1]Master Data'!AR47/100</f>
        <v>0</v>
      </c>
      <c r="G700">
        <f>'[1]Master Data'!AS47/100</f>
        <v>0</v>
      </c>
      <c r="H700">
        <f>'[1]Master Data'!AT47/100</f>
        <v>0</v>
      </c>
      <c r="I700">
        <f>'[1]Master Data'!AU47/100</f>
        <v>0</v>
      </c>
      <c r="J700">
        <f>'[1]Master Data'!AV47/100</f>
        <v>0</v>
      </c>
      <c r="K700">
        <f>'[1]Master Data'!AX47/100</f>
        <v>1.4000000000000002E-3</v>
      </c>
      <c r="L700">
        <f>'[1]Master Data'!AY47/1000000</f>
        <v>0</v>
      </c>
      <c r="M700">
        <f>'[1]Master Data'!AZ47/1000000</f>
        <v>0</v>
      </c>
      <c r="N700">
        <f>'[1]Master Data'!BA47/1000000</f>
        <v>0</v>
      </c>
      <c r="O700">
        <f>'[1]Master Data'!BB47/100</f>
        <v>0</v>
      </c>
      <c r="P700">
        <f>'[1]Master Data'!BC47/100</f>
        <v>0</v>
      </c>
      <c r="Q700">
        <f>'[1]Master Data'!BD47/100</f>
        <v>0</v>
      </c>
      <c r="R700">
        <f>'[1]Master Data'!BE47/1000000</f>
        <v>0</v>
      </c>
      <c r="S700">
        <f>'[1]Master Data'!BG47/1000000</f>
        <v>0</v>
      </c>
      <c r="T700">
        <f>'[1]Master Data'!BH47/100</f>
        <v>0</v>
      </c>
      <c r="U700">
        <f>'[1]Master Data'!BI47/1000000</f>
        <v>0</v>
      </c>
    </row>
    <row r="701" spans="1:21" x14ac:dyDescent="0.55000000000000004">
      <c r="A701" s="41" t="s">
        <v>1160</v>
      </c>
      <c r="B701" s="41">
        <v>7.1999999999999998E-3</v>
      </c>
      <c r="C701">
        <f>'[1]Master Data'!AO48/100</f>
        <v>0</v>
      </c>
      <c r="D701">
        <f>'[1]Master Data'!AP48/1000000</f>
        <v>0</v>
      </c>
      <c r="E701">
        <f>'[1]Master Data'!AQ48/1000000</f>
        <v>0</v>
      </c>
      <c r="F701">
        <f>'[1]Master Data'!AR48/100</f>
        <v>0</v>
      </c>
      <c r="G701">
        <f>'[1]Master Data'!AS48/100</f>
        <v>0</v>
      </c>
      <c r="H701">
        <f>'[1]Master Data'!AT48/100</f>
        <v>0</v>
      </c>
      <c r="I701">
        <f>'[1]Master Data'!AU48/100</f>
        <v>0</v>
      </c>
      <c r="J701">
        <f>'[1]Master Data'!AV48/100</f>
        <v>0</v>
      </c>
      <c r="K701">
        <f>'[1]Master Data'!AX48/100</f>
        <v>4.8999999999999998E-4</v>
      </c>
      <c r="L701">
        <f>'[1]Master Data'!AY48/1000000</f>
        <v>0</v>
      </c>
      <c r="M701">
        <f>'[1]Master Data'!AZ48/1000000</f>
        <v>0</v>
      </c>
      <c r="N701">
        <f>'[1]Master Data'!BA48/1000000</f>
        <v>0</v>
      </c>
      <c r="O701">
        <f>'[1]Master Data'!BB48/100</f>
        <v>0</v>
      </c>
      <c r="P701">
        <f>'[1]Master Data'!BC48/100</f>
        <v>0</v>
      </c>
      <c r="Q701">
        <f>'[1]Master Data'!BD48/100</f>
        <v>0</v>
      </c>
      <c r="R701">
        <f>'[1]Master Data'!BE48/1000000</f>
        <v>0</v>
      </c>
      <c r="S701">
        <f>'[1]Master Data'!BG48/1000000</f>
        <v>0</v>
      </c>
      <c r="T701">
        <f>'[1]Master Data'!BH48/100</f>
        <v>0</v>
      </c>
      <c r="U701">
        <f>'[1]Master Data'!BI48/1000000</f>
        <v>0</v>
      </c>
    </row>
    <row r="702" spans="1:21" x14ac:dyDescent="0.55000000000000004">
      <c r="A702" s="41" t="s">
        <v>1161</v>
      </c>
      <c r="B702" s="41">
        <v>7.1228571428571426E-3</v>
      </c>
      <c r="C702">
        <f>'[1]Master Data'!AO49/100</f>
        <v>0</v>
      </c>
      <c r="D702">
        <f>'[1]Master Data'!AP49/1000000</f>
        <v>0</v>
      </c>
      <c r="E702">
        <f>'[1]Master Data'!AQ49/1000000</f>
        <v>0</v>
      </c>
      <c r="F702">
        <f>'[1]Master Data'!AR49/100</f>
        <v>0</v>
      </c>
      <c r="G702">
        <f>'[1]Master Data'!AS49/100</f>
        <v>0</v>
      </c>
      <c r="H702">
        <f>'[1]Master Data'!AT49/100</f>
        <v>0</v>
      </c>
      <c r="I702">
        <f>'[1]Master Data'!AU49/100</f>
        <v>0</v>
      </c>
      <c r="J702">
        <f>'[1]Master Data'!AV49/100</f>
        <v>0</v>
      </c>
      <c r="K702">
        <f>'[1]Master Data'!AX49/100</f>
        <v>5.117142857142857E-4</v>
      </c>
      <c r="L702">
        <f>'[1]Master Data'!AY49/1000000</f>
        <v>0</v>
      </c>
      <c r="M702">
        <f>'[1]Master Data'!AZ49/1000000</f>
        <v>0</v>
      </c>
      <c r="N702">
        <f>'[1]Master Data'!BA49/1000000</f>
        <v>0</v>
      </c>
      <c r="O702">
        <f>'[1]Master Data'!BB49/100</f>
        <v>0</v>
      </c>
      <c r="P702">
        <f>'[1]Master Data'!BC49/100</f>
        <v>0.21622857142857144</v>
      </c>
      <c r="Q702">
        <f>'[1]Master Data'!BD49/100</f>
        <v>0</v>
      </c>
      <c r="R702">
        <f>'[1]Master Data'!BE49/1000000</f>
        <v>3.5914285714285715E-5</v>
      </c>
      <c r="S702">
        <f>'[1]Master Data'!BG49/1000000</f>
        <v>0</v>
      </c>
      <c r="T702">
        <f>'[1]Master Data'!BH49/100</f>
        <v>0</v>
      </c>
      <c r="U702">
        <f>'[1]Master Data'!BI49/1000000</f>
        <v>0</v>
      </c>
    </row>
    <row r="703" spans="1:21" x14ac:dyDescent="0.55000000000000004">
      <c r="A703" s="41" t="s">
        <v>1162</v>
      </c>
      <c r="B703" s="41">
        <v>0</v>
      </c>
      <c r="C703">
        <f>'[1]Master Data'!AO50/100</f>
        <v>0</v>
      </c>
      <c r="D703">
        <f>'[1]Master Data'!AP50/1000000</f>
        <v>0</v>
      </c>
      <c r="E703">
        <f>'[1]Master Data'!AQ50/1000000</f>
        <v>0</v>
      </c>
      <c r="F703">
        <f>'[1]Master Data'!AR50/100</f>
        <v>0</v>
      </c>
      <c r="G703">
        <f>'[1]Master Data'!AS50/100</f>
        <v>0</v>
      </c>
      <c r="H703">
        <f>'[1]Master Data'!AT50/100</f>
        <v>0</v>
      </c>
      <c r="I703">
        <f>'[1]Master Data'!AU50/100</f>
        <v>0</v>
      </c>
      <c r="J703">
        <f>'[1]Master Data'!AV50/100</f>
        <v>0</v>
      </c>
      <c r="K703">
        <f>'[1]Master Data'!AX50/100</f>
        <v>0</v>
      </c>
      <c r="L703">
        <f>'[1]Master Data'!AY50/1000000</f>
        <v>0</v>
      </c>
      <c r="M703">
        <f>'[1]Master Data'!AZ50/1000000</f>
        <v>0</v>
      </c>
      <c r="N703">
        <f>'[1]Master Data'!BA50/1000000</f>
        <v>0</v>
      </c>
      <c r="O703">
        <f>'[1]Master Data'!BB50/100</f>
        <v>0</v>
      </c>
      <c r="P703">
        <f>'[1]Master Data'!BC50/100</f>
        <v>0</v>
      </c>
      <c r="Q703">
        <f>'[1]Master Data'!BD50/100</f>
        <v>0</v>
      </c>
      <c r="R703">
        <f>'[1]Master Data'!BE50/1000000</f>
        <v>0</v>
      </c>
      <c r="S703">
        <f>'[1]Master Data'!BG50/1000000</f>
        <v>0</v>
      </c>
      <c r="T703">
        <f>'[1]Master Data'!BH50/100</f>
        <v>0</v>
      </c>
      <c r="U703">
        <f>'[1]Master Data'!BI50/1000000</f>
        <v>0</v>
      </c>
    </row>
    <row r="704" spans="1:21" x14ac:dyDescent="0.55000000000000004">
      <c r="A704" s="41" t="s">
        <v>1163</v>
      </c>
      <c r="B704" s="41">
        <v>5.6000000000000008E-3</v>
      </c>
      <c r="C704">
        <f>'[1]Master Data'!AO51/100</f>
        <v>0</v>
      </c>
      <c r="D704">
        <f>'[1]Master Data'!AP51/1000000</f>
        <v>0</v>
      </c>
      <c r="E704">
        <f>'[1]Master Data'!AQ51/1000000</f>
        <v>0</v>
      </c>
      <c r="F704">
        <f>'[1]Master Data'!AR51/100</f>
        <v>0</v>
      </c>
      <c r="G704">
        <f>'[1]Master Data'!AS51/100</f>
        <v>0</v>
      </c>
      <c r="H704">
        <f>'[1]Master Data'!AT51/100</f>
        <v>0</v>
      </c>
      <c r="I704">
        <f>'[1]Master Data'!AU51/100</f>
        <v>0</v>
      </c>
      <c r="J704">
        <f>'[1]Master Data'!AV51/100</f>
        <v>0</v>
      </c>
      <c r="K704">
        <f>'[1]Master Data'!AX51/100</f>
        <v>8.9999999999999998E-4</v>
      </c>
      <c r="L704">
        <f>'[1]Master Data'!AY51/1000000</f>
        <v>0</v>
      </c>
      <c r="M704">
        <f>'[1]Master Data'!AZ51/1000000</f>
        <v>0</v>
      </c>
      <c r="N704">
        <f>'[1]Master Data'!BA51/1000000</f>
        <v>0</v>
      </c>
      <c r="O704">
        <f>'[1]Master Data'!BB51/100</f>
        <v>0</v>
      </c>
      <c r="P704">
        <f>'[1]Master Data'!BC51/100</f>
        <v>0</v>
      </c>
      <c r="Q704">
        <f>'[1]Master Data'!BD51/100</f>
        <v>0</v>
      </c>
      <c r="R704">
        <f>'[1]Master Data'!BE51/1000000</f>
        <v>4.8999999999999998E-5</v>
      </c>
      <c r="S704">
        <f>'[1]Master Data'!BG51/1000000</f>
        <v>0</v>
      </c>
      <c r="T704">
        <f>'[1]Master Data'!BH51/100</f>
        <v>0</v>
      </c>
      <c r="U704">
        <f>'[1]Master Data'!BI51/1000000</f>
        <v>0</v>
      </c>
    </row>
    <row r="705" spans="1:21" x14ac:dyDescent="0.55000000000000004">
      <c r="A705" s="41" t="s">
        <v>1164</v>
      </c>
      <c r="B705" s="41">
        <v>0</v>
      </c>
      <c r="C705">
        <f>'[1]Master Data'!AO52/100</f>
        <v>0</v>
      </c>
      <c r="D705">
        <f>'[1]Master Data'!AP52/1000000</f>
        <v>0</v>
      </c>
      <c r="E705">
        <f>'[1]Master Data'!AQ52/1000000</f>
        <v>0</v>
      </c>
      <c r="F705">
        <f>'[1]Master Data'!AR52/100</f>
        <v>0</v>
      </c>
      <c r="G705">
        <f>'[1]Master Data'!AS52/100</f>
        <v>0</v>
      </c>
      <c r="H705">
        <f>'[1]Master Data'!AT52/100</f>
        <v>0</v>
      </c>
      <c r="I705">
        <f>'[1]Master Data'!AU52/100</f>
        <v>0</v>
      </c>
      <c r="J705">
        <f>'[1]Master Data'!AV52/100</f>
        <v>0</v>
      </c>
      <c r="K705">
        <f>'[1]Master Data'!AX52/100</f>
        <v>0</v>
      </c>
      <c r="L705">
        <f>'[1]Master Data'!AY52/1000000</f>
        <v>0</v>
      </c>
      <c r="M705">
        <f>'[1]Master Data'!AZ52/1000000</f>
        <v>0</v>
      </c>
      <c r="N705">
        <f>'[1]Master Data'!BA52/1000000</f>
        <v>0</v>
      </c>
      <c r="O705">
        <f>'[1]Master Data'!BB52/100</f>
        <v>0</v>
      </c>
      <c r="P705">
        <f>'[1]Master Data'!BC52/100</f>
        <v>0</v>
      </c>
      <c r="Q705">
        <f>'[1]Master Data'!BD52/100</f>
        <v>0</v>
      </c>
      <c r="R705">
        <f>'[1]Master Data'!BE52/1000000</f>
        <v>0</v>
      </c>
      <c r="S705">
        <f>'[1]Master Data'!BG52/1000000</f>
        <v>0</v>
      </c>
      <c r="T705">
        <f>'[1]Master Data'!BH52/100</f>
        <v>0</v>
      </c>
      <c r="U705">
        <f>'[1]Master Data'!BI52/1000000</f>
        <v>0</v>
      </c>
    </row>
    <row r="706" spans="1:21" x14ac:dyDescent="0.55000000000000004">
      <c r="A706" s="41" t="s">
        <v>1165</v>
      </c>
      <c r="B706" s="41">
        <v>0</v>
      </c>
      <c r="C706">
        <f>'[1]Master Data'!AO53/100</f>
        <v>0</v>
      </c>
      <c r="D706">
        <f>'[1]Master Data'!AP53/1000000</f>
        <v>0</v>
      </c>
      <c r="E706">
        <f>'[1]Master Data'!AQ53/1000000</f>
        <v>0</v>
      </c>
      <c r="F706">
        <f>'[1]Master Data'!AR53/100</f>
        <v>0</v>
      </c>
      <c r="G706">
        <f>'[1]Master Data'!AS53/100</f>
        <v>0</v>
      </c>
      <c r="H706">
        <f>'[1]Master Data'!AT53/100</f>
        <v>0</v>
      </c>
      <c r="I706">
        <f>'[1]Master Data'!AU53/100</f>
        <v>0</v>
      </c>
      <c r="J706">
        <f>'[1]Master Data'!AV53/100</f>
        <v>0</v>
      </c>
      <c r="K706">
        <f>'[1]Master Data'!AX53/100</f>
        <v>0</v>
      </c>
      <c r="L706">
        <f>'[1]Master Data'!AY53/1000000</f>
        <v>0</v>
      </c>
      <c r="M706">
        <f>'[1]Master Data'!AZ53/1000000</f>
        <v>0</v>
      </c>
      <c r="N706">
        <f>'[1]Master Data'!BA53/1000000</f>
        <v>0</v>
      </c>
      <c r="O706">
        <f>'[1]Master Data'!BB53/100</f>
        <v>0</v>
      </c>
      <c r="P706">
        <f>'[1]Master Data'!BC53/100</f>
        <v>0</v>
      </c>
      <c r="Q706">
        <f>'[1]Master Data'!BD53/100</f>
        <v>0</v>
      </c>
      <c r="R706">
        <f>'[1]Master Data'!BE53/1000000</f>
        <v>0</v>
      </c>
      <c r="S706">
        <f>'[1]Master Data'!BG53/1000000</f>
        <v>0</v>
      </c>
      <c r="T706">
        <f>'[1]Master Data'!BH53/100</f>
        <v>0</v>
      </c>
      <c r="U706">
        <f>'[1]Master Data'!BI53/1000000</f>
        <v>0</v>
      </c>
    </row>
    <row r="707" spans="1:21" x14ac:dyDescent="0.55000000000000004">
      <c r="A707" s="41" t="s">
        <v>1166</v>
      </c>
      <c r="B707" s="41">
        <v>8.3240000000000015E-3</v>
      </c>
      <c r="C707">
        <f>'[1]Master Data'!AO54/100</f>
        <v>0</v>
      </c>
      <c r="D707">
        <f>'[1]Master Data'!AP54/1000000</f>
        <v>0</v>
      </c>
      <c r="E707">
        <f>'[1]Master Data'!AQ54/1000000</f>
        <v>0</v>
      </c>
      <c r="F707">
        <f>'[1]Master Data'!AR54/100</f>
        <v>0</v>
      </c>
      <c r="G707">
        <f>'[1]Master Data'!AS54/100</f>
        <v>0</v>
      </c>
      <c r="H707">
        <f>'[1]Master Data'!AT54/100</f>
        <v>0</v>
      </c>
      <c r="I707">
        <f>'[1]Master Data'!AU54/100</f>
        <v>0</v>
      </c>
      <c r="J707">
        <f>'[1]Master Data'!AV54/100</f>
        <v>0</v>
      </c>
      <c r="K707">
        <f>'[1]Master Data'!AX54/100</f>
        <v>4.0400000000000006E-4</v>
      </c>
      <c r="L707">
        <f>'[1]Master Data'!AY54/1000000</f>
        <v>0</v>
      </c>
      <c r="M707">
        <f>'[1]Master Data'!AZ54/1000000</f>
        <v>0</v>
      </c>
      <c r="N707">
        <f>'[1]Master Data'!BA54/1000000</f>
        <v>0</v>
      </c>
      <c r="O707">
        <f>'[1]Master Data'!BB54/100</f>
        <v>0</v>
      </c>
      <c r="P707">
        <f>'[1]Master Data'!BC54/100</f>
        <v>0</v>
      </c>
      <c r="Q707">
        <f>'[1]Master Data'!BD54/100</f>
        <v>0</v>
      </c>
      <c r="R707">
        <f>'[1]Master Data'!BE54/1000000</f>
        <v>0</v>
      </c>
      <c r="S707">
        <f>'[1]Master Data'!BG54/1000000</f>
        <v>0</v>
      </c>
      <c r="T707">
        <f>'[1]Master Data'!BH54/100</f>
        <v>0</v>
      </c>
      <c r="U707">
        <f>'[1]Master Data'!BI54/1000000</f>
        <v>0</v>
      </c>
    </row>
    <row r="708" spans="1:21" x14ac:dyDescent="0.55000000000000004">
      <c r="A708" s="41" t="s">
        <v>1167</v>
      </c>
      <c r="B708" s="41">
        <v>1.03E-2</v>
      </c>
      <c r="C708">
        <f>'[1]Master Data'!AO55/100</f>
        <v>0</v>
      </c>
      <c r="D708">
        <f>'[1]Master Data'!AP55/1000000</f>
        <v>0</v>
      </c>
      <c r="E708">
        <f>'[1]Master Data'!AQ55/1000000</f>
        <v>0</v>
      </c>
      <c r="F708">
        <f>'[1]Master Data'!AR55/100</f>
        <v>0</v>
      </c>
      <c r="G708">
        <f>'[1]Master Data'!AS55/100</f>
        <v>0</v>
      </c>
      <c r="H708">
        <f>'[1]Master Data'!AT55/100</f>
        <v>0</v>
      </c>
      <c r="I708">
        <f>'[1]Master Data'!AU55/100</f>
        <v>0</v>
      </c>
      <c r="J708">
        <f>'[1]Master Data'!AV55/100</f>
        <v>0</v>
      </c>
      <c r="K708">
        <f>'[1]Master Data'!AX55/100</f>
        <v>6.6E-4</v>
      </c>
      <c r="L708">
        <f>'[1]Master Data'!AY55/1000000</f>
        <v>0</v>
      </c>
      <c r="M708">
        <f>'[1]Master Data'!AZ55/1000000</f>
        <v>0</v>
      </c>
      <c r="N708">
        <f>'[1]Master Data'!BA55/1000000</f>
        <v>0</v>
      </c>
      <c r="O708">
        <f>'[1]Master Data'!BB55/100</f>
        <v>0</v>
      </c>
      <c r="P708">
        <f>'[1]Master Data'!BC55/100</f>
        <v>0</v>
      </c>
      <c r="Q708">
        <f>'[1]Master Data'!BD55/100</f>
        <v>0</v>
      </c>
      <c r="R708">
        <f>'[1]Master Data'!BE55/1000000</f>
        <v>0</v>
      </c>
      <c r="S708">
        <f>'[1]Master Data'!BG55/1000000</f>
        <v>0</v>
      </c>
      <c r="T708">
        <f>'[1]Master Data'!BH55/100</f>
        <v>0</v>
      </c>
      <c r="U708">
        <f>'[1]Master Data'!BI55/1000000</f>
        <v>0</v>
      </c>
    </row>
    <row r="709" spans="1:21" x14ac:dyDescent="0.55000000000000004">
      <c r="A709" s="41" t="s">
        <v>1168</v>
      </c>
      <c r="B709" s="41">
        <v>7.6E-3</v>
      </c>
      <c r="C709">
        <f>'[1]Master Data'!AO56/100</f>
        <v>0</v>
      </c>
      <c r="D709">
        <f>'[1]Master Data'!AP56/1000000</f>
        <v>0</v>
      </c>
      <c r="E709">
        <f>'[1]Master Data'!AQ56/1000000</f>
        <v>0</v>
      </c>
      <c r="F709">
        <f>'[1]Master Data'!AR56/100</f>
        <v>0</v>
      </c>
      <c r="G709">
        <f>'[1]Master Data'!AS56/100</f>
        <v>0</v>
      </c>
      <c r="H709">
        <f>'[1]Master Data'!AT56/100</f>
        <v>0</v>
      </c>
      <c r="I709">
        <f>'[1]Master Data'!AU56/100</f>
        <v>0</v>
      </c>
      <c r="J709">
        <f>'[1]Master Data'!AV56/100</f>
        <v>0</v>
      </c>
      <c r="K709">
        <f>'[1]Master Data'!AX56/100</f>
        <v>5.0000000000000001E-4</v>
      </c>
      <c r="L709">
        <f>'[1]Master Data'!AY56/1000000</f>
        <v>0</v>
      </c>
      <c r="M709">
        <f>'[1]Master Data'!AZ56/1000000</f>
        <v>0</v>
      </c>
      <c r="N709">
        <f>'[1]Master Data'!BA56/1000000</f>
        <v>0</v>
      </c>
      <c r="O709">
        <f>'[1]Master Data'!BB56/100</f>
        <v>0</v>
      </c>
      <c r="P709">
        <f>'[1]Master Data'!BC56/100</f>
        <v>0</v>
      </c>
      <c r="Q709">
        <f>'[1]Master Data'!BD56/100</f>
        <v>0</v>
      </c>
      <c r="R709">
        <f>'[1]Master Data'!BE56/1000000</f>
        <v>0</v>
      </c>
      <c r="S709">
        <f>'[1]Master Data'!BG56/1000000</f>
        <v>0</v>
      </c>
      <c r="T709">
        <f>'[1]Master Data'!BH56/100</f>
        <v>0</v>
      </c>
      <c r="U709">
        <f>'[1]Master Data'!BI56/1000000</f>
        <v>0</v>
      </c>
    </row>
    <row r="710" spans="1:21" x14ac:dyDescent="0.55000000000000004">
      <c r="A710" s="41" t="s">
        <v>1169</v>
      </c>
      <c r="B710" s="41">
        <v>9.7999999999999997E-3</v>
      </c>
      <c r="C710">
        <f>'[1]Master Data'!AO57/100</f>
        <v>0</v>
      </c>
      <c r="D710">
        <f>'[1]Master Data'!AP57/1000000</f>
        <v>0</v>
      </c>
      <c r="E710">
        <f>'[1]Master Data'!AQ57/1000000</f>
        <v>0</v>
      </c>
      <c r="F710">
        <f>'[1]Master Data'!AR57/100</f>
        <v>0</v>
      </c>
      <c r="G710">
        <f>'[1]Master Data'!AS57/100</f>
        <v>0</v>
      </c>
      <c r="H710">
        <f>'[1]Master Data'!AT57/100</f>
        <v>0</v>
      </c>
      <c r="I710">
        <f>'[1]Master Data'!AU57/100</f>
        <v>0</v>
      </c>
      <c r="J710">
        <f>'[1]Master Data'!AV57/100</f>
        <v>0</v>
      </c>
      <c r="K710">
        <f>'[1]Master Data'!AX57/100</f>
        <v>8.9999999999999998E-4</v>
      </c>
      <c r="L710">
        <f>'[1]Master Data'!AY57/1000000</f>
        <v>0</v>
      </c>
      <c r="M710">
        <f>'[1]Master Data'!AZ57/1000000</f>
        <v>0</v>
      </c>
      <c r="N710">
        <f>'[1]Master Data'!BA57/1000000</f>
        <v>0</v>
      </c>
      <c r="O710">
        <f>'[1]Master Data'!BB57/100</f>
        <v>0</v>
      </c>
      <c r="P710">
        <f>'[1]Master Data'!BC57/100</f>
        <v>0</v>
      </c>
      <c r="Q710">
        <f>'[1]Master Data'!BD57/100</f>
        <v>0</v>
      </c>
      <c r="R710">
        <f>'[1]Master Data'!BE57/1000000</f>
        <v>0</v>
      </c>
      <c r="S710">
        <f>'[1]Master Data'!BG57/1000000</f>
        <v>0</v>
      </c>
      <c r="T710">
        <f>'[1]Master Data'!BH57/100</f>
        <v>0</v>
      </c>
      <c r="U710">
        <f>'[1]Master Data'!BI57/1000000</f>
        <v>0</v>
      </c>
    </row>
    <row r="711" spans="1:21" x14ac:dyDescent="0.55000000000000004">
      <c r="A711" s="41" t="s">
        <v>1170</v>
      </c>
      <c r="B711" s="41">
        <v>0</v>
      </c>
      <c r="C711">
        <f>'[1]Master Data'!AO58/100</f>
        <v>0</v>
      </c>
      <c r="D711">
        <f>'[1]Master Data'!AP58/1000000</f>
        <v>0</v>
      </c>
      <c r="E711">
        <f>'[1]Master Data'!AQ58/1000000</f>
        <v>0</v>
      </c>
      <c r="F711">
        <f>'[1]Master Data'!AR58/100</f>
        <v>0</v>
      </c>
      <c r="G711">
        <f>'[1]Master Data'!AS58/100</f>
        <v>0</v>
      </c>
      <c r="H711">
        <f>'[1]Master Data'!AT58/100</f>
        <v>0</v>
      </c>
      <c r="I711">
        <f>'[1]Master Data'!AU58/100</f>
        <v>0</v>
      </c>
      <c r="J711">
        <f>'[1]Master Data'!AV58/100</f>
        <v>0</v>
      </c>
      <c r="K711">
        <f>'[1]Master Data'!AX58/100</f>
        <v>0</v>
      </c>
      <c r="L711">
        <f>'[1]Master Data'!AY58/1000000</f>
        <v>0</v>
      </c>
      <c r="M711">
        <f>'[1]Master Data'!AZ58/1000000</f>
        <v>0</v>
      </c>
      <c r="N711">
        <f>'[1]Master Data'!BA58/1000000</f>
        <v>0</v>
      </c>
      <c r="O711">
        <f>'[1]Master Data'!BB58/100</f>
        <v>0</v>
      </c>
      <c r="P711">
        <f>'[1]Master Data'!BC58/100</f>
        <v>0</v>
      </c>
      <c r="Q711">
        <f>'[1]Master Data'!BD58/100</f>
        <v>0</v>
      </c>
      <c r="R711">
        <f>'[1]Master Data'!BE58/1000000</f>
        <v>0</v>
      </c>
      <c r="S711">
        <f>'[1]Master Data'!BG58/1000000</f>
        <v>0</v>
      </c>
      <c r="T711">
        <f>'[1]Master Data'!BH58/100</f>
        <v>0</v>
      </c>
      <c r="U711">
        <f>'[1]Master Data'!BI58/1000000</f>
        <v>0</v>
      </c>
    </row>
    <row r="712" spans="1:21" x14ac:dyDescent="0.55000000000000004">
      <c r="A712" s="41" t="s">
        <v>1171</v>
      </c>
      <c r="B712" s="41">
        <v>0</v>
      </c>
      <c r="C712">
        <f>'[1]Master Data'!AO59/100</f>
        <v>0</v>
      </c>
      <c r="D712">
        <f>'[1]Master Data'!AP59/1000000</f>
        <v>0</v>
      </c>
      <c r="E712">
        <f>'[1]Master Data'!AQ59/1000000</f>
        <v>0</v>
      </c>
      <c r="F712">
        <f>'[1]Master Data'!AR59/100</f>
        <v>0</v>
      </c>
      <c r="G712">
        <f>'[1]Master Data'!AS59/100</f>
        <v>0</v>
      </c>
      <c r="H712">
        <f>'[1]Master Data'!AT59/100</f>
        <v>0</v>
      </c>
      <c r="I712">
        <f>'[1]Master Data'!AU59/100</f>
        <v>0</v>
      </c>
      <c r="J712">
        <f>'[1]Master Data'!AV59/100</f>
        <v>0</v>
      </c>
      <c r="K712">
        <f>'[1]Master Data'!AX59/100</f>
        <v>0</v>
      </c>
      <c r="L712">
        <f>'[1]Master Data'!AY59/1000000</f>
        <v>0</v>
      </c>
      <c r="M712">
        <f>'[1]Master Data'!AZ59/1000000</f>
        <v>0</v>
      </c>
      <c r="N712">
        <f>'[1]Master Data'!BA59/1000000</f>
        <v>0</v>
      </c>
      <c r="O712">
        <f>'[1]Master Data'!BB59/100</f>
        <v>0</v>
      </c>
      <c r="P712">
        <f>'[1]Master Data'!BC59/100</f>
        <v>0</v>
      </c>
      <c r="Q712">
        <f>'[1]Master Data'!BD59/100</f>
        <v>0</v>
      </c>
      <c r="R712">
        <f>'[1]Master Data'!BE59/1000000</f>
        <v>0</v>
      </c>
      <c r="S712">
        <f>'[1]Master Data'!BG59/1000000</f>
        <v>0</v>
      </c>
      <c r="T712">
        <f>'[1]Master Data'!BH59/100</f>
        <v>0</v>
      </c>
      <c r="U712">
        <f>'[1]Master Data'!BI59/1000000</f>
        <v>0</v>
      </c>
    </row>
    <row r="713" spans="1:21" x14ac:dyDescent="0.55000000000000004">
      <c r="A713" s="41" t="s">
        <v>1172</v>
      </c>
      <c r="B713" s="41">
        <v>0</v>
      </c>
      <c r="C713">
        <f>'[1]Master Data'!AO60/100</f>
        <v>0</v>
      </c>
      <c r="D713">
        <f>'[1]Master Data'!AP60/1000000</f>
        <v>0</v>
      </c>
      <c r="E713">
        <f>'[1]Master Data'!AQ60/1000000</f>
        <v>0</v>
      </c>
      <c r="F713">
        <f>'[1]Master Data'!AR60/100</f>
        <v>0</v>
      </c>
      <c r="G713">
        <f>'[1]Master Data'!AS60/100</f>
        <v>0</v>
      </c>
      <c r="H713">
        <f>'[1]Master Data'!AT60/100</f>
        <v>0</v>
      </c>
      <c r="I713">
        <f>'[1]Master Data'!AU60/100</f>
        <v>0</v>
      </c>
      <c r="J713">
        <f>'[1]Master Data'!AV60/100</f>
        <v>0</v>
      </c>
      <c r="K713">
        <f>'[1]Master Data'!AX60/100</f>
        <v>0</v>
      </c>
      <c r="L713">
        <f>'[1]Master Data'!AY60/1000000</f>
        <v>0</v>
      </c>
      <c r="M713">
        <f>'[1]Master Data'!AZ60/1000000</f>
        <v>0</v>
      </c>
      <c r="N713">
        <f>'[1]Master Data'!BA60/1000000</f>
        <v>0</v>
      </c>
      <c r="O713">
        <f>'[1]Master Data'!BB60/100</f>
        <v>0</v>
      </c>
      <c r="P713">
        <f>'[1]Master Data'!BC60/100</f>
        <v>0</v>
      </c>
      <c r="Q713">
        <f>'[1]Master Data'!BD60/100</f>
        <v>0</v>
      </c>
      <c r="R713">
        <f>'[1]Master Data'!BE60/1000000</f>
        <v>0</v>
      </c>
      <c r="S713">
        <f>'[1]Master Data'!BG60/1000000</f>
        <v>0</v>
      </c>
      <c r="T713">
        <f>'[1]Master Data'!BH60/100</f>
        <v>0</v>
      </c>
      <c r="U713">
        <f>'[1]Master Data'!BI60/1000000</f>
        <v>0</v>
      </c>
    </row>
    <row r="714" spans="1:21" x14ac:dyDescent="0.55000000000000004">
      <c r="A714" s="41" t="s">
        <v>1173</v>
      </c>
      <c r="B714" s="41">
        <v>0</v>
      </c>
      <c r="C714">
        <f>'[1]Master Data'!AO61/100</f>
        <v>0</v>
      </c>
      <c r="D714">
        <f>'[1]Master Data'!AP61/1000000</f>
        <v>0</v>
      </c>
      <c r="E714">
        <f>'[1]Master Data'!AQ61/1000000</f>
        <v>0</v>
      </c>
      <c r="F714">
        <f>'[1]Master Data'!AR61/100</f>
        <v>0</v>
      </c>
      <c r="G714">
        <f>'[1]Master Data'!AS61/100</f>
        <v>0</v>
      </c>
      <c r="H714">
        <f>'[1]Master Data'!AT61/100</f>
        <v>0</v>
      </c>
      <c r="I714">
        <f>'[1]Master Data'!AU61/100</f>
        <v>0</v>
      </c>
      <c r="J714">
        <f>'[1]Master Data'!AV61/100</f>
        <v>0</v>
      </c>
      <c r="K714">
        <f>'[1]Master Data'!AX61/100</f>
        <v>0</v>
      </c>
      <c r="L714">
        <f>'[1]Master Data'!AY61/1000000</f>
        <v>0</v>
      </c>
      <c r="M714">
        <f>'[1]Master Data'!AZ61/1000000</f>
        <v>0</v>
      </c>
      <c r="N714">
        <f>'[1]Master Data'!BA61/1000000</f>
        <v>0</v>
      </c>
      <c r="O714">
        <f>'[1]Master Data'!BB61/100</f>
        <v>0</v>
      </c>
      <c r="P714">
        <f>'[1]Master Data'!BC61/100</f>
        <v>0</v>
      </c>
      <c r="Q714">
        <f>'[1]Master Data'!BD61/100</f>
        <v>0</v>
      </c>
      <c r="R714">
        <f>'[1]Master Data'!BE61/1000000</f>
        <v>0</v>
      </c>
      <c r="S714">
        <f>'[1]Master Data'!BG61/1000000</f>
        <v>0</v>
      </c>
      <c r="T714">
        <f>'[1]Master Data'!BH61/100</f>
        <v>0</v>
      </c>
      <c r="U714">
        <f>'[1]Master Data'!BI61/1000000</f>
        <v>0</v>
      </c>
    </row>
    <row r="715" spans="1:21" x14ac:dyDescent="0.55000000000000004">
      <c r="A715" s="41" t="s">
        <v>1174</v>
      </c>
      <c r="B715" s="41">
        <v>0</v>
      </c>
      <c r="C715">
        <f>'[1]Master Data'!AO62/100</f>
        <v>0</v>
      </c>
      <c r="D715">
        <f>'[1]Master Data'!AP62/1000000</f>
        <v>0</v>
      </c>
      <c r="E715">
        <f>'[1]Master Data'!AQ62/1000000</f>
        <v>0</v>
      </c>
      <c r="F715">
        <f>'[1]Master Data'!AR62/100</f>
        <v>0</v>
      </c>
      <c r="G715">
        <f>'[1]Master Data'!AS62/100</f>
        <v>0</v>
      </c>
      <c r="H715">
        <f>'[1]Master Data'!AT62/100</f>
        <v>0</v>
      </c>
      <c r="I715">
        <f>'[1]Master Data'!AU62/100</f>
        <v>0</v>
      </c>
      <c r="J715">
        <f>'[1]Master Data'!AV62/100</f>
        <v>0</v>
      </c>
      <c r="K715">
        <f>'[1]Master Data'!AX62/100</f>
        <v>0</v>
      </c>
      <c r="L715">
        <f>'[1]Master Data'!AY62/1000000</f>
        <v>0</v>
      </c>
      <c r="M715">
        <f>'[1]Master Data'!AZ62/1000000</f>
        <v>0</v>
      </c>
      <c r="N715">
        <f>'[1]Master Data'!BA62/1000000</f>
        <v>0</v>
      </c>
      <c r="O715">
        <f>'[1]Master Data'!BB62/100</f>
        <v>0</v>
      </c>
      <c r="P715">
        <f>'[1]Master Data'!BC62/100</f>
        <v>0</v>
      </c>
      <c r="Q715">
        <f>'[1]Master Data'!BD62/100</f>
        <v>0</v>
      </c>
      <c r="R715">
        <f>'[1]Master Data'!BE62/1000000</f>
        <v>0</v>
      </c>
      <c r="S715">
        <f>'[1]Master Data'!BG62/1000000</f>
        <v>0</v>
      </c>
      <c r="T715">
        <f>'[1]Master Data'!BH62/100</f>
        <v>0</v>
      </c>
      <c r="U715">
        <f>'[1]Master Data'!BI62/1000000</f>
        <v>0</v>
      </c>
    </row>
    <row r="716" spans="1:21" x14ac:dyDescent="0.55000000000000004">
      <c r="A716" s="41" t="s">
        <v>1175</v>
      </c>
      <c r="B716" s="41">
        <v>8.199999999999999E-3</v>
      </c>
      <c r="C716">
        <f>'[1]Master Data'!AO63/100</f>
        <v>0</v>
      </c>
      <c r="D716">
        <f>'[1]Master Data'!AP63/1000000</f>
        <v>0</v>
      </c>
      <c r="E716">
        <f>'[1]Master Data'!AQ63/1000000</f>
        <v>0</v>
      </c>
      <c r="F716">
        <f>'[1]Master Data'!AR63/100</f>
        <v>0</v>
      </c>
      <c r="G716">
        <f>'[1]Master Data'!AS63/100</f>
        <v>0</v>
      </c>
      <c r="H716">
        <f>'[1]Master Data'!AT63/100</f>
        <v>0</v>
      </c>
      <c r="I716">
        <f>'[1]Master Data'!AU63/100</f>
        <v>0</v>
      </c>
      <c r="J716">
        <f>'[1]Master Data'!AV63/100</f>
        <v>0</v>
      </c>
      <c r="K716">
        <f>'[1]Master Data'!AX63/100</f>
        <v>5.9999999999999995E-4</v>
      </c>
      <c r="L716">
        <f>'[1]Master Data'!AY63/1000000</f>
        <v>0</v>
      </c>
      <c r="M716">
        <f>'[1]Master Data'!AZ63/1000000</f>
        <v>0</v>
      </c>
      <c r="N716">
        <f>'[1]Master Data'!BA63/1000000</f>
        <v>0</v>
      </c>
      <c r="O716">
        <f>'[1]Master Data'!BB63/100</f>
        <v>0</v>
      </c>
      <c r="P716">
        <f>'[1]Master Data'!BC63/100</f>
        <v>0.18394832908586564</v>
      </c>
      <c r="Q716">
        <f>'[1]Master Data'!BD63/100</f>
        <v>0</v>
      </c>
      <c r="R716">
        <f>'[1]Master Data'!BE63/1000000</f>
        <v>0</v>
      </c>
      <c r="S716">
        <f>'[1]Master Data'!BG63/1000000</f>
        <v>0</v>
      </c>
      <c r="T716">
        <f>'[1]Master Data'!BH63/100</f>
        <v>0</v>
      </c>
      <c r="U716">
        <f>'[1]Master Data'!BI63/1000000</f>
        <v>0</v>
      </c>
    </row>
    <row r="717" spans="1:21" x14ac:dyDescent="0.55000000000000004">
      <c r="A717" s="41" t="s">
        <v>1176</v>
      </c>
      <c r="B717" s="41">
        <v>0</v>
      </c>
      <c r="C717">
        <f>'[1]Master Data'!AO64/100</f>
        <v>0</v>
      </c>
      <c r="D717">
        <f>'[1]Master Data'!AP64/1000000</f>
        <v>0</v>
      </c>
      <c r="E717">
        <f>'[1]Master Data'!AQ64/1000000</f>
        <v>0</v>
      </c>
      <c r="F717">
        <f>'[1]Master Data'!AR64/100</f>
        <v>0</v>
      </c>
      <c r="G717">
        <f>'[1]Master Data'!AS64/100</f>
        <v>0</v>
      </c>
      <c r="H717">
        <f>'[1]Master Data'!AT64/100</f>
        <v>0</v>
      </c>
      <c r="I717">
        <f>'[1]Master Data'!AU64/100</f>
        <v>0</v>
      </c>
      <c r="J717">
        <f>'[1]Master Data'!AV64/100</f>
        <v>0</v>
      </c>
      <c r="K717">
        <f>'[1]Master Data'!AX64/100</f>
        <v>0</v>
      </c>
      <c r="L717">
        <f>'[1]Master Data'!AY64/1000000</f>
        <v>0</v>
      </c>
      <c r="M717">
        <f>'[1]Master Data'!AZ64/1000000</f>
        <v>0</v>
      </c>
      <c r="N717">
        <f>'[1]Master Data'!BA64/1000000</f>
        <v>0</v>
      </c>
      <c r="O717">
        <f>'[1]Master Data'!BB64/100</f>
        <v>0</v>
      </c>
      <c r="P717">
        <f>'[1]Master Data'!BC64/100</f>
        <v>0</v>
      </c>
      <c r="Q717">
        <f>'[1]Master Data'!BD64/100</f>
        <v>0</v>
      </c>
      <c r="R717">
        <f>'[1]Master Data'!BE64/1000000</f>
        <v>0</v>
      </c>
      <c r="S717">
        <f>'[1]Master Data'!BG64/1000000</f>
        <v>0</v>
      </c>
      <c r="T717">
        <f>'[1]Master Data'!BH64/100</f>
        <v>0</v>
      </c>
      <c r="U717">
        <f>'[1]Master Data'!BI64/1000000</f>
        <v>0</v>
      </c>
    </row>
    <row r="718" spans="1:21" x14ac:dyDescent="0.55000000000000004">
      <c r="A718" s="41" t="s">
        <v>1177</v>
      </c>
      <c r="B718" s="41">
        <v>1.01E-2</v>
      </c>
      <c r="C718">
        <f>'[1]Master Data'!AO65/100</f>
        <v>0</v>
      </c>
      <c r="D718">
        <f>'[1]Master Data'!AP65/1000000</f>
        <v>0</v>
      </c>
      <c r="E718">
        <f>'[1]Master Data'!AQ65/1000000</f>
        <v>0</v>
      </c>
      <c r="F718">
        <f>'[1]Master Data'!AR65/100</f>
        <v>0</v>
      </c>
      <c r="G718">
        <f>'[1]Master Data'!AS65/100</f>
        <v>0</v>
      </c>
      <c r="H718">
        <f>'[1]Master Data'!AT65/100</f>
        <v>0</v>
      </c>
      <c r="I718">
        <f>'[1]Master Data'!AU65/100</f>
        <v>0</v>
      </c>
      <c r="J718">
        <f>'[1]Master Data'!AV65/100</f>
        <v>0</v>
      </c>
      <c r="K718">
        <f>'[1]Master Data'!AX65/100</f>
        <v>7.2999999999999996E-4</v>
      </c>
      <c r="L718">
        <f>'[1]Master Data'!AY65/1000000</f>
        <v>0</v>
      </c>
      <c r="M718">
        <f>'[1]Master Data'!AZ65/1000000</f>
        <v>0</v>
      </c>
      <c r="N718">
        <f>'[1]Master Data'!BA65/1000000</f>
        <v>0</v>
      </c>
      <c r="O718">
        <f>'[1]Master Data'!BB65/100</f>
        <v>0</v>
      </c>
      <c r="P718">
        <f>'[1]Master Data'!BC65/100</f>
        <v>0</v>
      </c>
      <c r="Q718">
        <f>'[1]Master Data'!BD65/100</f>
        <v>0</v>
      </c>
      <c r="R718">
        <f>'[1]Master Data'!BE65/1000000</f>
        <v>0</v>
      </c>
      <c r="S718">
        <f>'[1]Master Data'!BG65/1000000</f>
        <v>0</v>
      </c>
      <c r="T718">
        <f>'[1]Master Data'!BH65/100</f>
        <v>0</v>
      </c>
      <c r="U718">
        <f>'[1]Master Data'!BI65/1000000</f>
        <v>0</v>
      </c>
    </row>
    <row r="719" spans="1:21" x14ac:dyDescent="0.55000000000000004">
      <c r="A719" s="41" t="s">
        <v>1178</v>
      </c>
      <c r="B719" s="41">
        <v>0</v>
      </c>
      <c r="C719">
        <f>'[1]Master Data'!AO66/100</f>
        <v>0</v>
      </c>
      <c r="D719">
        <f>'[1]Master Data'!AP66/1000000</f>
        <v>0</v>
      </c>
      <c r="E719">
        <f>'[1]Master Data'!AQ66/1000000</f>
        <v>0</v>
      </c>
      <c r="F719">
        <f>'[1]Master Data'!AR66/100</f>
        <v>0</v>
      </c>
      <c r="G719">
        <f>'[1]Master Data'!AS66/100</f>
        <v>0</v>
      </c>
      <c r="H719">
        <f>'[1]Master Data'!AT66/100</f>
        <v>0</v>
      </c>
      <c r="I719">
        <f>'[1]Master Data'!AU66/100</f>
        <v>0</v>
      </c>
      <c r="J719">
        <f>'[1]Master Data'!AV66/100</f>
        <v>0</v>
      </c>
      <c r="K719">
        <f>'[1]Master Data'!AX66/100</f>
        <v>0</v>
      </c>
      <c r="L719">
        <f>'[1]Master Data'!AY66/1000000</f>
        <v>0</v>
      </c>
      <c r="M719">
        <f>'[1]Master Data'!AZ66/1000000</f>
        <v>0</v>
      </c>
      <c r="N719">
        <f>'[1]Master Data'!BA66/1000000</f>
        <v>0</v>
      </c>
      <c r="O719">
        <f>'[1]Master Data'!BB66/100</f>
        <v>0</v>
      </c>
      <c r="P719">
        <f>'[1]Master Data'!BC66/100</f>
        <v>0</v>
      </c>
      <c r="Q719">
        <f>'[1]Master Data'!BD66/100</f>
        <v>0</v>
      </c>
      <c r="R719">
        <f>'[1]Master Data'!BE66/1000000</f>
        <v>0</v>
      </c>
      <c r="S719">
        <f>'[1]Master Data'!BG66/1000000</f>
        <v>0</v>
      </c>
      <c r="T719">
        <f>'[1]Master Data'!BH66/100</f>
        <v>0</v>
      </c>
      <c r="U719">
        <f>'[1]Master Data'!BI66/1000000</f>
        <v>0</v>
      </c>
    </row>
    <row r="720" spans="1:21" x14ac:dyDescent="0.55000000000000004">
      <c r="A720" s="41" t="s">
        <v>1179</v>
      </c>
      <c r="B720" s="41">
        <v>7.8000000000000005E-3</v>
      </c>
      <c r="C720">
        <f>'[1]Master Data'!AO67/100</f>
        <v>0</v>
      </c>
      <c r="D720">
        <f>'[1]Master Data'!AP67/1000000</f>
        <v>0</v>
      </c>
      <c r="E720">
        <f>'[1]Master Data'!AQ67/1000000</f>
        <v>0</v>
      </c>
      <c r="F720">
        <f>'[1]Master Data'!AR67/100</f>
        <v>0</v>
      </c>
      <c r="G720">
        <f>'[1]Master Data'!AS67/100</f>
        <v>0</v>
      </c>
      <c r="H720">
        <f>'[1]Master Data'!AT67/100</f>
        <v>0</v>
      </c>
      <c r="I720">
        <f>'[1]Master Data'!AU67/100</f>
        <v>0</v>
      </c>
      <c r="J720">
        <f>'[1]Master Data'!AV67/100</f>
        <v>0</v>
      </c>
      <c r="K720">
        <f>'[1]Master Data'!AX67/100</f>
        <v>4.0000000000000002E-4</v>
      </c>
      <c r="L720">
        <f>'[1]Master Data'!AY67/1000000</f>
        <v>0</v>
      </c>
      <c r="M720">
        <f>'[1]Master Data'!AZ67/1000000</f>
        <v>0</v>
      </c>
      <c r="N720">
        <f>'[1]Master Data'!BA67/1000000</f>
        <v>0</v>
      </c>
      <c r="O720">
        <f>'[1]Master Data'!BB67/100</f>
        <v>0</v>
      </c>
      <c r="P720">
        <f>'[1]Master Data'!BC67/100</f>
        <v>0</v>
      </c>
      <c r="Q720">
        <f>'[1]Master Data'!BD67/100</f>
        <v>0</v>
      </c>
      <c r="R720">
        <f>'[1]Master Data'!BE67/1000000</f>
        <v>0</v>
      </c>
      <c r="S720">
        <f>'[1]Master Data'!BG67/1000000</f>
        <v>0</v>
      </c>
      <c r="T720">
        <f>'[1]Master Data'!BH67/100</f>
        <v>0</v>
      </c>
      <c r="U720">
        <f>'[1]Master Data'!BI67/1000000</f>
        <v>0</v>
      </c>
    </row>
    <row r="721" spans="1:21" x14ac:dyDescent="0.55000000000000004">
      <c r="A721" s="41" t="s">
        <v>1180</v>
      </c>
      <c r="B721" s="41">
        <v>0</v>
      </c>
      <c r="C721">
        <f>'[1]Master Data'!AO68/100</f>
        <v>0</v>
      </c>
      <c r="D721">
        <f>'[1]Master Data'!AP68/1000000</f>
        <v>0</v>
      </c>
      <c r="E721">
        <f>'[1]Master Data'!AQ68/1000000</f>
        <v>0</v>
      </c>
      <c r="F721">
        <f>'[1]Master Data'!AR68/100</f>
        <v>0</v>
      </c>
      <c r="G721">
        <f>'[1]Master Data'!AS68/100</f>
        <v>0</v>
      </c>
      <c r="H721">
        <f>'[1]Master Data'!AT68/100</f>
        <v>0</v>
      </c>
      <c r="I721">
        <f>'[1]Master Data'!AU68/100</f>
        <v>0</v>
      </c>
      <c r="J721">
        <f>'[1]Master Data'!AV68/100</f>
        <v>0</v>
      </c>
      <c r="K721">
        <f>'[1]Master Data'!AX68/100</f>
        <v>0</v>
      </c>
      <c r="L721">
        <f>'[1]Master Data'!AY68/1000000</f>
        <v>0</v>
      </c>
      <c r="M721">
        <f>'[1]Master Data'!AZ68/1000000</f>
        <v>0</v>
      </c>
      <c r="N721">
        <f>'[1]Master Data'!BA68/1000000</f>
        <v>0</v>
      </c>
      <c r="O721">
        <f>'[1]Master Data'!BB68/100</f>
        <v>0</v>
      </c>
      <c r="P721">
        <f>'[1]Master Data'!BC68/100</f>
        <v>0</v>
      </c>
      <c r="Q721">
        <f>'[1]Master Data'!BD68/100</f>
        <v>0</v>
      </c>
      <c r="R721">
        <f>'[1]Master Data'!BE68/1000000</f>
        <v>0</v>
      </c>
      <c r="S721">
        <f>'[1]Master Data'!BG68/1000000</f>
        <v>0</v>
      </c>
      <c r="T721">
        <f>'[1]Master Data'!BH68/100</f>
        <v>0</v>
      </c>
      <c r="U721">
        <f>'[1]Master Data'!BI68/1000000</f>
        <v>0</v>
      </c>
    </row>
    <row r="722" spans="1:21" x14ac:dyDescent="0.55000000000000004">
      <c r="A722" s="41" t="s">
        <v>1181</v>
      </c>
      <c r="B722" s="41">
        <v>2.7000000000000001E-3</v>
      </c>
      <c r="C722">
        <f>'[1]Master Data'!AO69/100</f>
        <v>0</v>
      </c>
      <c r="D722">
        <f>'[1]Master Data'!AP69/1000000</f>
        <v>0</v>
      </c>
      <c r="E722">
        <f>'[1]Master Data'!AQ69/1000000</f>
        <v>0</v>
      </c>
      <c r="F722">
        <f>'[1]Master Data'!AR69/100</f>
        <v>0</v>
      </c>
      <c r="G722">
        <f>'[1]Master Data'!AS69/100</f>
        <v>0</v>
      </c>
      <c r="H722">
        <f>'[1]Master Data'!AT69/100</f>
        <v>0</v>
      </c>
      <c r="I722">
        <f>'[1]Master Data'!AU69/100</f>
        <v>0</v>
      </c>
      <c r="J722">
        <f>'[1]Master Data'!AV69/100</f>
        <v>0</v>
      </c>
      <c r="K722">
        <f>'[1]Master Data'!AX69/100</f>
        <v>7.000000000000001E-4</v>
      </c>
      <c r="L722">
        <f>'[1]Master Data'!AY69/1000000</f>
        <v>0</v>
      </c>
      <c r="M722">
        <f>'[1]Master Data'!AZ69/1000000</f>
        <v>0</v>
      </c>
      <c r="N722">
        <f>'[1]Master Data'!BA69/1000000</f>
        <v>0</v>
      </c>
      <c r="O722">
        <f>'[1]Master Data'!BB69/100</f>
        <v>0</v>
      </c>
      <c r="P722">
        <f>'[1]Master Data'!BC69/100</f>
        <v>0</v>
      </c>
      <c r="Q722">
        <f>'[1]Master Data'!BD69/100</f>
        <v>0</v>
      </c>
      <c r="R722">
        <f>'[1]Master Data'!BE69/1000000</f>
        <v>1.2799999999999999E-4</v>
      </c>
      <c r="S722">
        <f>'[1]Master Data'!BG69/1000000</f>
        <v>0</v>
      </c>
      <c r="T722">
        <f>'[1]Master Data'!BH69/100</f>
        <v>0</v>
      </c>
      <c r="U722">
        <f>'[1]Master Data'!BI69/1000000</f>
        <v>0</v>
      </c>
    </row>
    <row r="723" spans="1:21" x14ac:dyDescent="0.55000000000000004">
      <c r="A723" s="41" t="s">
        <v>1182</v>
      </c>
      <c r="B723" s="41">
        <v>0</v>
      </c>
      <c r="C723">
        <f>'[1]Master Data'!AO70/100</f>
        <v>0</v>
      </c>
      <c r="D723">
        <f>'[1]Master Data'!AP70/1000000</f>
        <v>0</v>
      </c>
      <c r="E723">
        <f>'[1]Master Data'!AQ70/1000000</f>
        <v>0</v>
      </c>
      <c r="F723">
        <f>'[1]Master Data'!AR70/100</f>
        <v>0</v>
      </c>
      <c r="G723">
        <f>'[1]Master Data'!AS70/100</f>
        <v>0</v>
      </c>
      <c r="H723">
        <f>'[1]Master Data'!AT70/100</f>
        <v>0</v>
      </c>
      <c r="I723">
        <f>'[1]Master Data'!AU70/100</f>
        <v>0</v>
      </c>
      <c r="J723">
        <f>'[1]Master Data'!AV70/100</f>
        <v>0</v>
      </c>
      <c r="K723">
        <f>'[1]Master Data'!AX70/100</f>
        <v>0</v>
      </c>
      <c r="L723">
        <f>'[1]Master Data'!AY70/1000000</f>
        <v>0</v>
      </c>
      <c r="M723">
        <f>'[1]Master Data'!AZ70/1000000</f>
        <v>0</v>
      </c>
      <c r="N723">
        <f>'[1]Master Data'!BA70/1000000</f>
        <v>0</v>
      </c>
      <c r="O723">
        <f>'[1]Master Data'!BB70/100</f>
        <v>0</v>
      </c>
      <c r="P723">
        <f>'[1]Master Data'!BC70/100</f>
        <v>0</v>
      </c>
      <c r="Q723">
        <f>'[1]Master Data'!BD70/100</f>
        <v>0</v>
      </c>
      <c r="R723">
        <f>'[1]Master Data'!BE70/1000000</f>
        <v>0</v>
      </c>
      <c r="S723">
        <f>'[1]Master Data'!BG70/1000000</f>
        <v>0</v>
      </c>
      <c r="T723">
        <f>'[1]Master Data'!BH70/100</f>
        <v>0</v>
      </c>
      <c r="U723">
        <f>'[1]Master Data'!BI70/1000000</f>
        <v>0</v>
      </c>
    </row>
    <row r="724" spans="1:21" x14ac:dyDescent="0.55000000000000004">
      <c r="A724" s="41" t="s">
        <v>1183</v>
      </c>
      <c r="B724" s="41">
        <v>0</v>
      </c>
      <c r="C724">
        <f>'[1]Master Data'!AO71/100</f>
        <v>0</v>
      </c>
      <c r="D724">
        <f>'[1]Master Data'!AP71/1000000</f>
        <v>0</v>
      </c>
      <c r="E724">
        <f>'[1]Master Data'!AQ71/1000000</f>
        <v>0</v>
      </c>
      <c r="F724">
        <f>'[1]Master Data'!AR71/100</f>
        <v>0</v>
      </c>
      <c r="G724">
        <f>'[1]Master Data'!AS71/100</f>
        <v>0</v>
      </c>
      <c r="H724">
        <f>'[1]Master Data'!AT71/100</f>
        <v>0</v>
      </c>
      <c r="I724">
        <f>'[1]Master Data'!AU71/100</f>
        <v>0</v>
      </c>
      <c r="J724">
        <f>'[1]Master Data'!AV71/100</f>
        <v>0</v>
      </c>
      <c r="K724">
        <f>'[1]Master Data'!AX71/100</f>
        <v>0</v>
      </c>
      <c r="L724">
        <f>'[1]Master Data'!AY71/1000000</f>
        <v>0</v>
      </c>
      <c r="M724">
        <f>'[1]Master Data'!AZ71/1000000</f>
        <v>0</v>
      </c>
      <c r="N724">
        <f>'[1]Master Data'!BA71/1000000</f>
        <v>0</v>
      </c>
      <c r="O724">
        <f>'[1]Master Data'!BB71/100</f>
        <v>0</v>
      </c>
      <c r="P724">
        <f>'[1]Master Data'!BC71/100</f>
        <v>0</v>
      </c>
      <c r="Q724">
        <f>'[1]Master Data'!BD71/100</f>
        <v>0</v>
      </c>
      <c r="R724">
        <f>'[1]Master Data'!BE71/1000000</f>
        <v>0</v>
      </c>
      <c r="S724">
        <f>'[1]Master Data'!BG71/1000000</f>
        <v>0</v>
      </c>
      <c r="T724">
        <f>'[1]Master Data'!BH71/100</f>
        <v>0</v>
      </c>
      <c r="U724">
        <f>'[1]Master Data'!BI71/1000000</f>
        <v>0</v>
      </c>
    </row>
    <row r="725" spans="1:21" x14ac:dyDescent="0.55000000000000004">
      <c r="A725" s="41" t="s">
        <v>1184</v>
      </c>
      <c r="B725" s="41">
        <v>1.1000000000000001E-3</v>
      </c>
      <c r="C725">
        <f>'[1]Master Data'!AO72/100</f>
        <v>0</v>
      </c>
      <c r="D725">
        <f>'[1]Master Data'!AP72/1000000</f>
        <v>0</v>
      </c>
      <c r="E725">
        <f>'[1]Master Data'!AQ72/1000000</f>
        <v>0</v>
      </c>
      <c r="F725">
        <f>'[1]Master Data'!AR72/100</f>
        <v>0</v>
      </c>
      <c r="G725">
        <f>'[1]Master Data'!AS72/100</f>
        <v>0</v>
      </c>
      <c r="H725">
        <f>'[1]Master Data'!AT72/100</f>
        <v>0</v>
      </c>
      <c r="I725">
        <f>'[1]Master Data'!AU72/100</f>
        <v>0</v>
      </c>
      <c r="J725">
        <f>'[1]Master Data'!AV72/100</f>
        <v>0</v>
      </c>
      <c r="K725">
        <f>'[1]Master Data'!AX72/100</f>
        <v>5.9999999999999995E-4</v>
      </c>
      <c r="L725">
        <f>'[1]Master Data'!AY72/1000000</f>
        <v>2.6E-7</v>
      </c>
      <c r="M725">
        <f>'[1]Master Data'!AZ72/1000000</f>
        <v>0</v>
      </c>
      <c r="N725">
        <f>'[1]Master Data'!BA72/1000000</f>
        <v>0</v>
      </c>
      <c r="O725">
        <f>'[1]Master Data'!BB72/100</f>
        <v>0</v>
      </c>
      <c r="P725">
        <f>'[1]Master Data'!BC72/100</f>
        <v>0</v>
      </c>
      <c r="Q725">
        <f>'[1]Master Data'!BD72/100</f>
        <v>0</v>
      </c>
      <c r="R725">
        <f>'[1]Master Data'!BE72/1000000</f>
        <v>4.0999999999999999E-4</v>
      </c>
      <c r="S725">
        <f>'[1]Master Data'!BG72/1000000</f>
        <v>0</v>
      </c>
      <c r="T725">
        <f>'[1]Master Data'!BH72/100</f>
        <v>0</v>
      </c>
      <c r="U725">
        <f>'[1]Master Data'!BI72/1000000</f>
        <v>0</v>
      </c>
    </row>
    <row r="726" spans="1:21" x14ac:dyDescent="0.55000000000000004">
      <c r="A726" s="41" t="s">
        <v>1185</v>
      </c>
      <c r="B726" s="41">
        <v>8.8000000000000005E-3</v>
      </c>
      <c r="C726">
        <f>'[1]Master Data'!AO73/100</f>
        <v>0</v>
      </c>
      <c r="D726">
        <f>'[1]Master Data'!AP73/1000000</f>
        <v>0</v>
      </c>
      <c r="E726">
        <f>'[1]Master Data'!AQ73/1000000</f>
        <v>0</v>
      </c>
      <c r="F726">
        <f>'[1]Master Data'!AR73/100</f>
        <v>0</v>
      </c>
      <c r="G726">
        <f>'[1]Master Data'!AS73/100</f>
        <v>0</v>
      </c>
      <c r="H726">
        <f>'[1]Master Data'!AT73/100</f>
        <v>0</v>
      </c>
      <c r="I726">
        <f>'[1]Master Data'!AU73/100</f>
        <v>0</v>
      </c>
      <c r="J726">
        <f>'[1]Master Data'!AV73/100</f>
        <v>0</v>
      </c>
      <c r="K726">
        <f>'[1]Master Data'!AX73/100</f>
        <v>5.0999999999999993E-4</v>
      </c>
      <c r="L726">
        <f>'[1]Master Data'!AY73/1000000</f>
        <v>0</v>
      </c>
      <c r="M726">
        <f>'[1]Master Data'!AZ73/1000000</f>
        <v>0</v>
      </c>
      <c r="N726">
        <f>'[1]Master Data'!BA73/1000000</f>
        <v>0</v>
      </c>
      <c r="O726">
        <f>'[1]Master Data'!BB73/100</f>
        <v>0</v>
      </c>
      <c r="P726">
        <f>'[1]Master Data'!BC73/100</f>
        <v>0</v>
      </c>
      <c r="Q726">
        <f>'[1]Master Data'!BD73/100</f>
        <v>0</v>
      </c>
      <c r="R726">
        <f>'[1]Master Data'!BE73/1000000</f>
        <v>0</v>
      </c>
      <c r="S726">
        <f>'[1]Master Data'!BG73/1000000</f>
        <v>0</v>
      </c>
      <c r="T726">
        <f>'[1]Master Data'!BH73/100</f>
        <v>0</v>
      </c>
      <c r="U726">
        <f>'[1]Master Data'!BI73/1000000</f>
        <v>0</v>
      </c>
    </row>
    <row r="727" spans="1:21" x14ac:dyDescent="0.55000000000000004">
      <c r="A727" s="41" t="s">
        <v>1186</v>
      </c>
      <c r="B727" s="41">
        <v>0</v>
      </c>
      <c r="C727">
        <f>'[1]Master Data'!AO74/100</f>
        <v>0</v>
      </c>
      <c r="D727">
        <f>'[1]Master Data'!AP74/1000000</f>
        <v>0</v>
      </c>
      <c r="E727">
        <f>'[1]Master Data'!AQ74/1000000</f>
        <v>0</v>
      </c>
      <c r="F727">
        <f>'[1]Master Data'!AR74/100</f>
        <v>0</v>
      </c>
      <c r="G727">
        <f>'[1]Master Data'!AS74/100</f>
        <v>0</v>
      </c>
      <c r="H727">
        <f>'[1]Master Data'!AT74/100</f>
        <v>0</v>
      </c>
      <c r="I727">
        <f>'[1]Master Data'!AU74/100</f>
        <v>0</v>
      </c>
      <c r="J727">
        <f>'[1]Master Data'!AV74/100</f>
        <v>0</v>
      </c>
      <c r="K727">
        <f>'[1]Master Data'!AX74/100</f>
        <v>0</v>
      </c>
      <c r="L727">
        <f>'[1]Master Data'!AY74/1000000</f>
        <v>0</v>
      </c>
      <c r="M727">
        <f>'[1]Master Data'!AZ74/1000000</f>
        <v>0</v>
      </c>
      <c r="N727">
        <f>'[1]Master Data'!BA74/1000000</f>
        <v>0</v>
      </c>
      <c r="O727">
        <f>'[1]Master Data'!BB74/100</f>
        <v>0</v>
      </c>
      <c r="P727">
        <f>'[1]Master Data'!BC74/100</f>
        <v>0</v>
      </c>
      <c r="Q727">
        <f>'[1]Master Data'!BD74/100</f>
        <v>0</v>
      </c>
      <c r="R727">
        <f>'[1]Master Data'!BE74/1000000</f>
        <v>0</v>
      </c>
      <c r="S727">
        <f>'[1]Master Data'!BG74/1000000</f>
        <v>0</v>
      </c>
      <c r="T727">
        <f>'[1]Master Data'!BH74/100</f>
        <v>0</v>
      </c>
      <c r="U727">
        <f>'[1]Master Data'!BI74/1000000</f>
        <v>0</v>
      </c>
    </row>
    <row r="728" spans="1:21" x14ac:dyDescent="0.55000000000000004">
      <c r="A728" s="41" t="s">
        <v>1187</v>
      </c>
      <c r="B728" s="41">
        <v>0</v>
      </c>
      <c r="C728">
        <f>'[1]Master Data'!AO75/100</f>
        <v>0</v>
      </c>
      <c r="D728">
        <f>'[1]Master Data'!AP75/1000000</f>
        <v>0</v>
      </c>
      <c r="E728">
        <f>'[1]Master Data'!AQ75/1000000</f>
        <v>0</v>
      </c>
      <c r="F728">
        <f>'[1]Master Data'!AR75/100</f>
        <v>0</v>
      </c>
      <c r="G728">
        <f>'[1]Master Data'!AS75/100</f>
        <v>0</v>
      </c>
      <c r="H728">
        <f>'[1]Master Data'!AT75/100</f>
        <v>0</v>
      </c>
      <c r="I728">
        <f>'[1]Master Data'!AU75/100</f>
        <v>0</v>
      </c>
      <c r="J728">
        <f>'[1]Master Data'!AV75/100</f>
        <v>0</v>
      </c>
      <c r="K728">
        <f>'[1]Master Data'!AX75/100</f>
        <v>0</v>
      </c>
      <c r="L728">
        <f>'[1]Master Data'!AY75/1000000</f>
        <v>0</v>
      </c>
      <c r="M728">
        <f>'[1]Master Data'!AZ75/1000000</f>
        <v>0</v>
      </c>
      <c r="N728">
        <f>'[1]Master Data'!BA75/1000000</f>
        <v>0</v>
      </c>
      <c r="O728">
        <f>'[1]Master Data'!BB75/100</f>
        <v>0</v>
      </c>
      <c r="P728">
        <f>'[1]Master Data'!BC75/100</f>
        <v>0</v>
      </c>
      <c r="Q728">
        <f>'[1]Master Data'!BD75/100</f>
        <v>0</v>
      </c>
      <c r="R728">
        <f>'[1]Master Data'!BE75/1000000</f>
        <v>0</v>
      </c>
      <c r="S728">
        <f>'[1]Master Data'!BG75/1000000</f>
        <v>0</v>
      </c>
      <c r="T728">
        <f>'[1]Master Data'!BH75/100</f>
        <v>0</v>
      </c>
      <c r="U728">
        <f>'[1]Master Data'!BI75/1000000</f>
        <v>0</v>
      </c>
    </row>
    <row r="729" spans="1:21" x14ac:dyDescent="0.55000000000000004">
      <c r="A729" s="41" t="s">
        <v>1188</v>
      </c>
      <c r="B729" s="41">
        <v>1.01E-2</v>
      </c>
      <c r="C729">
        <f>'[1]Master Data'!AO76/100</f>
        <v>0</v>
      </c>
      <c r="D729">
        <f>'[1]Master Data'!AP76/1000000</f>
        <v>0</v>
      </c>
      <c r="E729">
        <f>'[1]Master Data'!AQ76/1000000</f>
        <v>0</v>
      </c>
      <c r="F729">
        <f>'[1]Master Data'!AR76/100</f>
        <v>0</v>
      </c>
      <c r="G729">
        <f>'[1]Master Data'!AS76/100</f>
        <v>0</v>
      </c>
      <c r="H729">
        <f>'[1]Master Data'!AT76/100</f>
        <v>0</v>
      </c>
      <c r="I729">
        <f>'[1]Master Data'!AU76/100</f>
        <v>0</v>
      </c>
      <c r="J729">
        <f>'[1]Master Data'!AV76/100</f>
        <v>0</v>
      </c>
      <c r="K729">
        <f>'[1]Master Data'!AX76/100</f>
        <v>5.9999999999999995E-4</v>
      </c>
      <c r="L729">
        <f>'[1]Master Data'!AY76/1000000</f>
        <v>0</v>
      </c>
      <c r="M729">
        <f>'[1]Master Data'!AZ76/1000000</f>
        <v>0</v>
      </c>
      <c r="N729">
        <f>'[1]Master Data'!BA76/1000000</f>
        <v>0</v>
      </c>
      <c r="O729">
        <f>'[1]Master Data'!BB76/100</f>
        <v>0</v>
      </c>
      <c r="P729">
        <f>'[1]Master Data'!BC76/100</f>
        <v>0</v>
      </c>
      <c r="Q729">
        <f>'[1]Master Data'!BD76/100</f>
        <v>0</v>
      </c>
      <c r="R729">
        <f>'[1]Master Data'!BE76/1000000</f>
        <v>0</v>
      </c>
      <c r="S729">
        <f>'[1]Master Data'!BG76/1000000</f>
        <v>0</v>
      </c>
      <c r="T729">
        <f>'[1]Master Data'!BH76/100</f>
        <v>0</v>
      </c>
      <c r="U729">
        <f>'[1]Master Data'!BI76/1000000</f>
        <v>0</v>
      </c>
    </row>
    <row r="730" spans="1:21" x14ac:dyDescent="0.55000000000000004">
      <c r="A730" s="41" t="s">
        <v>1189</v>
      </c>
      <c r="B730" s="41">
        <v>9.7999999999999997E-3</v>
      </c>
      <c r="C730">
        <f>'[1]Master Data'!AO77/100</f>
        <v>0</v>
      </c>
      <c r="D730">
        <f>'[1]Master Data'!AP77/1000000</f>
        <v>0</v>
      </c>
      <c r="E730">
        <f>'[1]Master Data'!AQ77/1000000</f>
        <v>0</v>
      </c>
      <c r="F730">
        <f>'[1]Master Data'!AR77/100</f>
        <v>0</v>
      </c>
      <c r="G730">
        <f>'[1]Master Data'!AS77/100</f>
        <v>0</v>
      </c>
      <c r="H730">
        <f>'[1]Master Data'!AT77/100</f>
        <v>0</v>
      </c>
      <c r="I730">
        <f>'[1]Master Data'!AU77/100</f>
        <v>0</v>
      </c>
      <c r="J730">
        <f>'[1]Master Data'!AV77/100</f>
        <v>0</v>
      </c>
      <c r="K730">
        <f>'[1]Master Data'!AX77/100</f>
        <v>7.000000000000001E-4</v>
      </c>
      <c r="L730">
        <f>'[1]Master Data'!AY77/1000000</f>
        <v>0</v>
      </c>
      <c r="M730">
        <f>'[1]Master Data'!AZ77/1000000</f>
        <v>0</v>
      </c>
      <c r="N730">
        <f>'[1]Master Data'!BA77/1000000</f>
        <v>0</v>
      </c>
      <c r="O730">
        <f>'[1]Master Data'!BB77/100</f>
        <v>0</v>
      </c>
      <c r="P730">
        <f>'[1]Master Data'!BC77/100</f>
        <v>0</v>
      </c>
      <c r="Q730">
        <f>'[1]Master Data'!BD77/100</f>
        <v>0</v>
      </c>
      <c r="R730">
        <f>'[1]Master Data'!BE77/1000000</f>
        <v>0</v>
      </c>
      <c r="S730">
        <f>'[1]Master Data'!BG77/1000000</f>
        <v>0</v>
      </c>
      <c r="T730">
        <f>'[1]Master Data'!BH77/100</f>
        <v>0</v>
      </c>
      <c r="U730">
        <f>'[1]Master Data'!BI77/1000000</f>
        <v>0</v>
      </c>
    </row>
    <row r="731" spans="1:21" x14ac:dyDescent="0.55000000000000004">
      <c r="A731" s="41" t="s">
        <v>1190</v>
      </c>
      <c r="B731" s="41">
        <v>9.1000000000000004E-3</v>
      </c>
      <c r="C731">
        <f>'[1]Master Data'!AO78/100</f>
        <v>0</v>
      </c>
      <c r="D731">
        <f>'[1]Master Data'!AP78/1000000</f>
        <v>0</v>
      </c>
      <c r="E731">
        <f>'[1]Master Data'!AQ78/1000000</f>
        <v>0</v>
      </c>
      <c r="F731">
        <f>'[1]Master Data'!AR78/100</f>
        <v>0</v>
      </c>
      <c r="G731">
        <f>'[1]Master Data'!AS78/100</f>
        <v>0</v>
      </c>
      <c r="H731">
        <f>'[1]Master Data'!AT78/100</f>
        <v>0</v>
      </c>
      <c r="I731">
        <f>'[1]Master Data'!AU78/100</f>
        <v>0</v>
      </c>
      <c r="J731">
        <f>'[1]Master Data'!AV78/100</f>
        <v>0</v>
      </c>
      <c r="K731">
        <f>'[1]Master Data'!AX78/100</f>
        <v>2.5000000000000001E-4</v>
      </c>
      <c r="L731">
        <f>'[1]Master Data'!AY78/1000000</f>
        <v>0</v>
      </c>
      <c r="M731">
        <f>'[1]Master Data'!AZ78/1000000</f>
        <v>0</v>
      </c>
      <c r="N731">
        <f>'[1]Master Data'!BA78/1000000</f>
        <v>0</v>
      </c>
      <c r="O731">
        <f>'[1]Master Data'!BB78/100</f>
        <v>0</v>
      </c>
      <c r="P731">
        <f>'[1]Master Data'!BC78/100</f>
        <v>0</v>
      </c>
      <c r="Q731">
        <f>'[1]Master Data'!BD78/100</f>
        <v>0</v>
      </c>
      <c r="R731">
        <f>'[1]Master Data'!BE78/1000000</f>
        <v>0</v>
      </c>
      <c r="S731">
        <f>'[1]Master Data'!BG78/1000000</f>
        <v>0</v>
      </c>
      <c r="T731">
        <f>'[1]Master Data'!BH78/100</f>
        <v>0</v>
      </c>
      <c r="U731">
        <f>'[1]Master Data'!BI78/1000000</f>
        <v>0</v>
      </c>
    </row>
    <row r="732" spans="1:21" x14ac:dyDescent="0.55000000000000004">
      <c r="A732" s="41" t="s">
        <v>1191</v>
      </c>
      <c r="B732" s="41">
        <v>0</v>
      </c>
      <c r="C732">
        <f>'[1]Master Data'!AO79/100</f>
        <v>0</v>
      </c>
      <c r="D732">
        <f>'[1]Master Data'!AP79/1000000</f>
        <v>0</v>
      </c>
      <c r="E732">
        <f>'[1]Master Data'!AQ79/1000000</f>
        <v>0</v>
      </c>
      <c r="F732">
        <f>'[1]Master Data'!AR79/100</f>
        <v>0</v>
      </c>
      <c r="G732">
        <f>'[1]Master Data'!AS79/100</f>
        <v>0</v>
      </c>
      <c r="H732">
        <f>'[1]Master Data'!AT79/100</f>
        <v>0</v>
      </c>
      <c r="I732">
        <f>'[1]Master Data'!AU79/100</f>
        <v>0</v>
      </c>
      <c r="J732">
        <f>'[1]Master Data'!AV79/100</f>
        <v>0</v>
      </c>
      <c r="K732">
        <f>'[1]Master Data'!AX79/100</f>
        <v>0</v>
      </c>
      <c r="L732">
        <f>'[1]Master Data'!AY79/1000000</f>
        <v>0</v>
      </c>
      <c r="M732">
        <f>'[1]Master Data'!AZ79/1000000</f>
        <v>0</v>
      </c>
      <c r="N732">
        <f>'[1]Master Data'!BA79/1000000</f>
        <v>0</v>
      </c>
      <c r="O732">
        <f>'[1]Master Data'!BB79/100</f>
        <v>0</v>
      </c>
      <c r="P732">
        <f>'[1]Master Data'!BC79/100</f>
        <v>0</v>
      </c>
      <c r="Q732">
        <f>'[1]Master Data'!BD79/100</f>
        <v>0</v>
      </c>
      <c r="R732">
        <f>'[1]Master Data'!BE79/1000000</f>
        <v>0</v>
      </c>
      <c r="S732">
        <f>'[1]Master Data'!BG79/1000000</f>
        <v>0</v>
      </c>
      <c r="T732">
        <f>'[1]Master Data'!BH79/100</f>
        <v>0</v>
      </c>
      <c r="U732">
        <f>'[1]Master Data'!BI79/1000000</f>
        <v>0</v>
      </c>
    </row>
    <row r="733" spans="1:21" x14ac:dyDescent="0.55000000000000004">
      <c r="A733" s="41" t="s">
        <v>1192</v>
      </c>
      <c r="B733" s="41">
        <v>0</v>
      </c>
      <c r="C733">
        <f>'[1]Master Data'!AO80/100</f>
        <v>0</v>
      </c>
      <c r="D733">
        <f>'[1]Master Data'!AP80/1000000</f>
        <v>0</v>
      </c>
      <c r="E733">
        <f>'[1]Master Data'!AQ80/1000000</f>
        <v>0</v>
      </c>
      <c r="F733">
        <f>'[1]Master Data'!AR80/100</f>
        <v>0</v>
      </c>
      <c r="G733">
        <f>'[1]Master Data'!AS80/100</f>
        <v>0</v>
      </c>
      <c r="H733">
        <f>'[1]Master Data'!AT80/100</f>
        <v>0</v>
      </c>
      <c r="I733">
        <f>'[1]Master Data'!AU80/100</f>
        <v>0</v>
      </c>
      <c r="J733">
        <f>'[1]Master Data'!AV80/100</f>
        <v>0</v>
      </c>
      <c r="K733">
        <f>'[1]Master Data'!AX80/100</f>
        <v>0</v>
      </c>
      <c r="L733">
        <f>'[1]Master Data'!AY80/1000000</f>
        <v>0</v>
      </c>
      <c r="M733">
        <f>'[1]Master Data'!AZ80/1000000</f>
        <v>0</v>
      </c>
      <c r="N733">
        <f>'[1]Master Data'!BA80/1000000</f>
        <v>0</v>
      </c>
      <c r="O733">
        <f>'[1]Master Data'!BB80/100</f>
        <v>0</v>
      </c>
      <c r="P733">
        <f>'[1]Master Data'!BC80/100</f>
        <v>0</v>
      </c>
      <c r="Q733">
        <f>'[1]Master Data'!BD80/100</f>
        <v>0</v>
      </c>
      <c r="R733">
        <f>'[1]Master Data'!BE80/1000000</f>
        <v>0</v>
      </c>
      <c r="S733">
        <f>'[1]Master Data'!BG80/1000000</f>
        <v>0</v>
      </c>
      <c r="T733">
        <f>'[1]Master Data'!BH80/100</f>
        <v>0</v>
      </c>
      <c r="U733">
        <f>'[1]Master Data'!BI80/1000000</f>
        <v>0</v>
      </c>
    </row>
    <row r="734" spans="1:21" x14ac:dyDescent="0.55000000000000004">
      <c r="A734" s="41" t="s">
        <v>1193</v>
      </c>
      <c r="B734" s="41">
        <v>0</v>
      </c>
      <c r="C734">
        <f>'[1]Master Data'!AO81/100</f>
        <v>0</v>
      </c>
      <c r="D734">
        <f>'[1]Master Data'!AP81/1000000</f>
        <v>0</v>
      </c>
      <c r="E734">
        <f>'[1]Master Data'!AQ81/1000000</f>
        <v>0</v>
      </c>
      <c r="F734">
        <f>'[1]Master Data'!AR81/100</f>
        <v>0</v>
      </c>
      <c r="G734">
        <f>'[1]Master Data'!AS81/100</f>
        <v>0</v>
      </c>
      <c r="H734">
        <f>'[1]Master Data'!AT81/100</f>
        <v>0</v>
      </c>
      <c r="I734">
        <f>'[1]Master Data'!AU81/100</f>
        <v>0</v>
      </c>
      <c r="J734">
        <f>'[1]Master Data'!AV81/100</f>
        <v>0</v>
      </c>
      <c r="K734">
        <f>'[1]Master Data'!AX81/100</f>
        <v>0</v>
      </c>
      <c r="L734">
        <f>'[1]Master Data'!AY81/1000000</f>
        <v>0</v>
      </c>
      <c r="M734">
        <f>'[1]Master Data'!AZ81/1000000</f>
        <v>0</v>
      </c>
      <c r="N734">
        <f>'[1]Master Data'!BA81/1000000</f>
        <v>0</v>
      </c>
      <c r="O734">
        <f>'[1]Master Data'!BB81/100</f>
        <v>0</v>
      </c>
      <c r="P734">
        <f>'[1]Master Data'!BC81/100</f>
        <v>0</v>
      </c>
      <c r="Q734">
        <f>'[1]Master Data'!BD81/100</f>
        <v>0</v>
      </c>
      <c r="R734">
        <f>'[1]Master Data'!BE81/1000000</f>
        <v>0</v>
      </c>
      <c r="S734">
        <f>'[1]Master Data'!BG81/1000000</f>
        <v>0</v>
      </c>
      <c r="T734">
        <f>'[1]Master Data'!BH81/100</f>
        <v>0</v>
      </c>
      <c r="U734">
        <f>'[1]Master Data'!BI81/1000000</f>
        <v>0</v>
      </c>
    </row>
    <row r="735" spans="1:21" x14ac:dyDescent="0.55000000000000004">
      <c r="A735" s="41" t="s">
        <v>1194</v>
      </c>
      <c r="B735" s="41">
        <v>1.1200000000000002E-2</v>
      </c>
      <c r="C735">
        <f>'[1]Master Data'!AO82/100</f>
        <v>0</v>
      </c>
      <c r="D735">
        <f>'[1]Master Data'!AP82/1000000</f>
        <v>0</v>
      </c>
      <c r="E735">
        <f>'[1]Master Data'!AQ82/1000000</f>
        <v>0</v>
      </c>
      <c r="F735">
        <f>'[1]Master Data'!AR82/100</f>
        <v>0</v>
      </c>
      <c r="G735">
        <f>'[1]Master Data'!AS82/100</f>
        <v>0</v>
      </c>
      <c r="H735">
        <f>'[1]Master Data'!AT82/100</f>
        <v>0</v>
      </c>
      <c r="I735">
        <f>'[1]Master Data'!AU82/100</f>
        <v>0</v>
      </c>
      <c r="J735">
        <f>'[1]Master Data'!AV82/100</f>
        <v>0</v>
      </c>
      <c r="K735">
        <f>'[1]Master Data'!AX82/100</f>
        <v>0</v>
      </c>
      <c r="L735">
        <f>'[1]Master Data'!AY82/1000000</f>
        <v>0</v>
      </c>
      <c r="M735">
        <f>'[1]Master Data'!AZ82/1000000</f>
        <v>0</v>
      </c>
      <c r="N735">
        <f>'[1]Master Data'!BA82/1000000</f>
        <v>0</v>
      </c>
      <c r="O735">
        <f>'[1]Master Data'!BB82/100</f>
        <v>0</v>
      </c>
      <c r="P735">
        <f>'[1]Master Data'!BC82/100</f>
        <v>0</v>
      </c>
      <c r="Q735">
        <f>'[1]Master Data'!BD82/100</f>
        <v>0</v>
      </c>
      <c r="R735">
        <f>'[1]Master Data'!BE82/1000000</f>
        <v>0</v>
      </c>
      <c r="S735">
        <f>'[1]Master Data'!BG82/1000000</f>
        <v>0</v>
      </c>
      <c r="T735">
        <f>'[1]Master Data'!BH82/100</f>
        <v>0</v>
      </c>
      <c r="U735">
        <f>'[1]Master Data'!BI82/1000000</f>
        <v>0</v>
      </c>
    </row>
    <row r="736" spans="1:21" x14ac:dyDescent="0.55000000000000004">
      <c r="A736" s="41" t="s">
        <v>1195</v>
      </c>
      <c r="B736" s="41">
        <v>0</v>
      </c>
      <c r="C736">
        <f>'[1]Master Data'!AO83/100</f>
        <v>0</v>
      </c>
      <c r="D736">
        <f>'[1]Master Data'!AP83/1000000</f>
        <v>0</v>
      </c>
      <c r="E736">
        <f>'[1]Master Data'!AQ83/1000000</f>
        <v>0</v>
      </c>
      <c r="F736">
        <f>'[1]Master Data'!AR83/100</f>
        <v>0</v>
      </c>
      <c r="G736">
        <f>'[1]Master Data'!AS83/100</f>
        <v>0</v>
      </c>
      <c r="H736">
        <f>'[1]Master Data'!AT83/100</f>
        <v>0</v>
      </c>
      <c r="I736">
        <f>'[1]Master Data'!AU83/100</f>
        <v>0</v>
      </c>
      <c r="J736">
        <f>'[1]Master Data'!AV83/100</f>
        <v>0</v>
      </c>
      <c r="K736">
        <f>'[1]Master Data'!AX83/100</f>
        <v>0</v>
      </c>
      <c r="L736">
        <f>'[1]Master Data'!AY83/1000000</f>
        <v>0</v>
      </c>
      <c r="M736">
        <f>'[1]Master Data'!AZ83/1000000</f>
        <v>0</v>
      </c>
      <c r="N736">
        <f>'[1]Master Data'!BA83/1000000</f>
        <v>0</v>
      </c>
      <c r="O736">
        <f>'[1]Master Data'!BB83/100</f>
        <v>0</v>
      </c>
      <c r="P736">
        <f>'[1]Master Data'!BC83/100</f>
        <v>0</v>
      </c>
      <c r="Q736">
        <f>'[1]Master Data'!BD83/100</f>
        <v>0</v>
      </c>
      <c r="R736">
        <f>'[1]Master Data'!BE83/1000000</f>
        <v>0</v>
      </c>
      <c r="S736">
        <f>'[1]Master Data'!BG83/1000000</f>
        <v>0</v>
      </c>
      <c r="T736">
        <f>'[1]Master Data'!BH83/100</f>
        <v>0</v>
      </c>
      <c r="U736">
        <f>'[1]Master Data'!BI83/1000000</f>
        <v>0</v>
      </c>
    </row>
    <row r="737" spans="1:21" x14ac:dyDescent="0.55000000000000004">
      <c r="A737" s="41" t="s">
        <v>1196</v>
      </c>
      <c r="B737" s="41">
        <v>0</v>
      </c>
      <c r="C737">
        <f>'[1]Master Data'!AO84/100</f>
        <v>0</v>
      </c>
      <c r="D737">
        <f>'[1]Master Data'!AP84/1000000</f>
        <v>0</v>
      </c>
      <c r="E737">
        <f>'[1]Master Data'!AQ84/1000000</f>
        <v>0</v>
      </c>
      <c r="F737">
        <f>'[1]Master Data'!AR84/100</f>
        <v>0</v>
      </c>
      <c r="G737">
        <f>'[1]Master Data'!AS84/100</f>
        <v>0</v>
      </c>
      <c r="H737">
        <f>'[1]Master Data'!AT84/100</f>
        <v>0</v>
      </c>
      <c r="I737">
        <f>'[1]Master Data'!AU84/100</f>
        <v>0</v>
      </c>
      <c r="J737">
        <f>'[1]Master Data'!AV84/100</f>
        <v>0</v>
      </c>
      <c r="K737">
        <f>'[1]Master Data'!AX84/100</f>
        <v>0</v>
      </c>
      <c r="L737">
        <f>'[1]Master Data'!AY84/1000000</f>
        <v>0</v>
      </c>
      <c r="M737">
        <f>'[1]Master Data'!AZ84/1000000</f>
        <v>0</v>
      </c>
      <c r="N737">
        <f>'[1]Master Data'!BA84/1000000</f>
        <v>0</v>
      </c>
      <c r="O737">
        <f>'[1]Master Data'!BB84/100</f>
        <v>0</v>
      </c>
      <c r="P737">
        <f>'[1]Master Data'!BC84/100</f>
        <v>0</v>
      </c>
      <c r="Q737">
        <f>'[1]Master Data'!BD84/100</f>
        <v>0</v>
      </c>
      <c r="R737">
        <f>'[1]Master Data'!BE84/1000000</f>
        <v>0</v>
      </c>
      <c r="S737">
        <f>'[1]Master Data'!BG84/1000000</f>
        <v>0</v>
      </c>
      <c r="T737">
        <f>'[1]Master Data'!BH84/100</f>
        <v>0</v>
      </c>
      <c r="U737">
        <f>'[1]Master Data'!BI84/1000000</f>
        <v>0</v>
      </c>
    </row>
    <row r="738" spans="1:21" x14ac:dyDescent="0.55000000000000004">
      <c r="A738" s="41" t="s">
        <v>1197</v>
      </c>
      <c r="B738" s="41">
        <v>0</v>
      </c>
      <c r="C738">
        <f>'[1]Master Data'!AO85/100</f>
        <v>0</v>
      </c>
      <c r="D738">
        <f>'[1]Master Data'!AP85/1000000</f>
        <v>0</v>
      </c>
      <c r="E738">
        <f>'[1]Master Data'!AQ85/1000000</f>
        <v>0</v>
      </c>
      <c r="F738">
        <f>'[1]Master Data'!AR85/100</f>
        <v>0</v>
      </c>
      <c r="G738">
        <f>'[1]Master Data'!AS85/100</f>
        <v>0</v>
      </c>
      <c r="H738">
        <f>'[1]Master Data'!AT85/100</f>
        <v>0</v>
      </c>
      <c r="I738">
        <f>'[1]Master Data'!AU85/100</f>
        <v>0</v>
      </c>
      <c r="J738">
        <f>'[1]Master Data'!AV85/100</f>
        <v>0</v>
      </c>
      <c r="K738">
        <f>'[1]Master Data'!AX85/100</f>
        <v>0</v>
      </c>
      <c r="L738">
        <f>'[1]Master Data'!AY85/1000000</f>
        <v>0</v>
      </c>
      <c r="M738">
        <f>'[1]Master Data'!AZ85/1000000</f>
        <v>0</v>
      </c>
      <c r="N738">
        <f>'[1]Master Data'!BA85/1000000</f>
        <v>0</v>
      </c>
      <c r="O738">
        <f>'[1]Master Data'!BB85/100</f>
        <v>0</v>
      </c>
      <c r="P738">
        <f>'[1]Master Data'!BC85/100</f>
        <v>0</v>
      </c>
      <c r="Q738">
        <f>'[1]Master Data'!BD85/100</f>
        <v>0</v>
      </c>
      <c r="R738">
        <f>'[1]Master Data'!BE85/1000000</f>
        <v>0</v>
      </c>
      <c r="S738">
        <f>'[1]Master Data'!BG85/1000000</f>
        <v>0</v>
      </c>
      <c r="T738">
        <f>'[1]Master Data'!BH85/100</f>
        <v>0</v>
      </c>
      <c r="U738">
        <f>'[1]Master Data'!BI85/1000000</f>
        <v>0</v>
      </c>
    </row>
    <row r="739" spans="1:21" x14ac:dyDescent="0.55000000000000004">
      <c r="A739" s="41" t="s">
        <v>1198</v>
      </c>
      <c r="B739" s="41">
        <v>0</v>
      </c>
      <c r="C739">
        <f>'[1]Master Data'!AO86/100</f>
        <v>0</v>
      </c>
      <c r="D739">
        <f>'[1]Master Data'!AP86/1000000</f>
        <v>0</v>
      </c>
      <c r="E739">
        <f>'[1]Master Data'!AQ86/1000000</f>
        <v>0</v>
      </c>
      <c r="F739">
        <f>'[1]Master Data'!AR86/100</f>
        <v>0</v>
      </c>
      <c r="G739">
        <f>'[1]Master Data'!AS86/100</f>
        <v>0</v>
      </c>
      <c r="H739">
        <f>'[1]Master Data'!AT86/100</f>
        <v>0</v>
      </c>
      <c r="I739">
        <f>'[1]Master Data'!AU86/100</f>
        <v>0</v>
      </c>
      <c r="J739">
        <f>'[1]Master Data'!AV86/100</f>
        <v>0</v>
      </c>
      <c r="K739">
        <f>'[1]Master Data'!AX86/100</f>
        <v>0</v>
      </c>
      <c r="L739">
        <f>'[1]Master Data'!AY86/1000000</f>
        <v>0</v>
      </c>
      <c r="M739">
        <f>'[1]Master Data'!AZ86/1000000</f>
        <v>0</v>
      </c>
      <c r="N739">
        <f>'[1]Master Data'!BA86/1000000</f>
        <v>0</v>
      </c>
      <c r="O739">
        <f>'[1]Master Data'!BB86/100</f>
        <v>0</v>
      </c>
      <c r="P739">
        <f>'[1]Master Data'!BC86/100</f>
        <v>0</v>
      </c>
      <c r="Q739">
        <f>'[1]Master Data'!BD86/100</f>
        <v>0</v>
      </c>
      <c r="R739">
        <f>'[1]Master Data'!BE86/1000000</f>
        <v>0</v>
      </c>
      <c r="S739">
        <f>'[1]Master Data'!BG86/1000000</f>
        <v>0</v>
      </c>
      <c r="T739">
        <f>'[1]Master Data'!BH86/100</f>
        <v>0</v>
      </c>
      <c r="U739">
        <f>'[1]Master Data'!BI86/1000000</f>
        <v>0</v>
      </c>
    </row>
    <row r="740" spans="1:21" x14ac:dyDescent="0.55000000000000004">
      <c r="A740" s="41" t="s">
        <v>1199</v>
      </c>
      <c r="B740" s="41">
        <v>0</v>
      </c>
      <c r="C740">
        <f>'[1]Master Data'!AO87/100</f>
        <v>0</v>
      </c>
      <c r="D740">
        <f>'[1]Master Data'!AP87/1000000</f>
        <v>0</v>
      </c>
      <c r="E740">
        <f>'[1]Master Data'!AQ87/1000000</f>
        <v>0</v>
      </c>
      <c r="F740">
        <f>'[1]Master Data'!AR87/100</f>
        <v>0</v>
      </c>
      <c r="G740">
        <f>'[1]Master Data'!AS87/100</f>
        <v>0</v>
      </c>
      <c r="H740">
        <f>'[1]Master Data'!AT87/100</f>
        <v>0</v>
      </c>
      <c r="I740">
        <f>'[1]Master Data'!AU87/100</f>
        <v>0</v>
      </c>
      <c r="J740">
        <f>'[1]Master Data'!AV87/100</f>
        <v>0</v>
      </c>
      <c r="K740">
        <f>'[1]Master Data'!AX87/100</f>
        <v>0</v>
      </c>
      <c r="L740">
        <f>'[1]Master Data'!AY87/1000000</f>
        <v>0</v>
      </c>
      <c r="M740">
        <f>'[1]Master Data'!AZ87/1000000</f>
        <v>0</v>
      </c>
      <c r="N740">
        <f>'[1]Master Data'!BA87/1000000</f>
        <v>0</v>
      </c>
      <c r="O740">
        <f>'[1]Master Data'!BB87/100</f>
        <v>0</v>
      </c>
      <c r="P740">
        <f>'[1]Master Data'!BC87/100</f>
        <v>0</v>
      </c>
      <c r="Q740">
        <f>'[1]Master Data'!BD87/100</f>
        <v>0</v>
      </c>
      <c r="R740">
        <f>'[1]Master Data'!BE87/1000000</f>
        <v>0</v>
      </c>
      <c r="S740">
        <f>'[1]Master Data'!BG87/1000000</f>
        <v>0</v>
      </c>
      <c r="T740">
        <f>'[1]Master Data'!BH87/100</f>
        <v>0</v>
      </c>
      <c r="U740">
        <f>'[1]Master Data'!BI87/1000000</f>
        <v>0</v>
      </c>
    </row>
    <row r="741" spans="1:21" x14ac:dyDescent="0.55000000000000004">
      <c r="A741" s="41" t="s">
        <v>1200</v>
      </c>
      <c r="B741" s="41">
        <v>0</v>
      </c>
      <c r="C741">
        <f>'[1]Master Data'!AO88/100</f>
        <v>0</v>
      </c>
      <c r="D741">
        <f>'[1]Master Data'!AP88/1000000</f>
        <v>0</v>
      </c>
      <c r="E741">
        <f>'[1]Master Data'!AQ88/1000000</f>
        <v>0</v>
      </c>
      <c r="F741">
        <f>'[1]Master Data'!AR88/100</f>
        <v>0</v>
      </c>
      <c r="G741">
        <f>'[1]Master Data'!AS88/100</f>
        <v>0</v>
      </c>
      <c r="H741">
        <f>'[1]Master Data'!AT88/100</f>
        <v>0</v>
      </c>
      <c r="I741">
        <f>'[1]Master Data'!AU88/100</f>
        <v>0</v>
      </c>
      <c r="J741">
        <f>'[1]Master Data'!AV88/100</f>
        <v>0</v>
      </c>
      <c r="K741">
        <f>'[1]Master Data'!AX88/100</f>
        <v>0</v>
      </c>
      <c r="L741">
        <f>'[1]Master Data'!AY88/1000000</f>
        <v>0</v>
      </c>
      <c r="M741">
        <f>'[1]Master Data'!AZ88/1000000</f>
        <v>0</v>
      </c>
      <c r="N741">
        <f>'[1]Master Data'!BA88/1000000</f>
        <v>0</v>
      </c>
      <c r="O741">
        <f>'[1]Master Data'!BB88/100</f>
        <v>0</v>
      </c>
      <c r="P741">
        <f>'[1]Master Data'!BC88/100</f>
        <v>0</v>
      </c>
      <c r="Q741">
        <f>'[1]Master Data'!BD88/100</f>
        <v>0</v>
      </c>
      <c r="R741">
        <f>'[1]Master Data'!BE88/1000000</f>
        <v>0</v>
      </c>
      <c r="S741">
        <f>'[1]Master Data'!BG88/1000000</f>
        <v>0</v>
      </c>
      <c r="T741">
        <f>'[1]Master Data'!BH88/100</f>
        <v>0</v>
      </c>
      <c r="U741">
        <f>'[1]Master Data'!BI88/1000000</f>
        <v>0</v>
      </c>
    </row>
    <row r="742" spans="1:21" x14ac:dyDescent="0.55000000000000004">
      <c r="A742" s="41" t="s">
        <v>1201</v>
      </c>
      <c r="B742" s="41">
        <v>0</v>
      </c>
      <c r="C742">
        <f>'[1]Master Data'!AO89/100</f>
        <v>0</v>
      </c>
      <c r="D742">
        <f>'[1]Master Data'!AP89/1000000</f>
        <v>0</v>
      </c>
      <c r="E742">
        <f>'[1]Master Data'!AQ89/1000000</f>
        <v>0</v>
      </c>
      <c r="F742">
        <f>'[1]Master Data'!AR89/100</f>
        <v>0</v>
      </c>
      <c r="G742">
        <f>'[1]Master Data'!AS89/100</f>
        <v>0</v>
      </c>
      <c r="H742">
        <f>'[1]Master Data'!AT89/100</f>
        <v>0</v>
      </c>
      <c r="I742">
        <f>'[1]Master Data'!AU89/100</f>
        <v>0</v>
      </c>
      <c r="J742">
        <f>'[1]Master Data'!AV89/100</f>
        <v>0</v>
      </c>
      <c r="K742">
        <f>'[1]Master Data'!AX89/100</f>
        <v>0</v>
      </c>
      <c r="L742">
        <f>'[1]Master Data'!AY89/1000000</f>
        <v>0</v>
      </c>
      <c r="M742">
        <f>'[1]Master Data'!AZ89/1000000</f>
        <v>0</v>
      </c>
      <c r="N742">
        <f>'[1]Master Data'!BA89/1000000</f>
        <v>0</v>
      </c>
      <c r="O742">
        <f>'[1]Master Data'!BB89/100</f>
        <v>0</v>
      </c>
      <c r="P742">
        <f>'[1]Master Data'!BC89/100</f>
        <v>0</v>
      </c>
      <c r="Q742">
        <f>'[1]Master Data'!BD89/100</f>
        <v>0</v>
      </c>
      <c r="R742">
        <f>'[1]Master Data'!BE89/1000000</f>
        <v>0</v>
      </c>
      <c r="S742">
        <f>'[1]Master Data'!BG89/1000000</f>
        <v>0</v>
      </c>
      <c r="T742">
        <f>'[1]Master Data'!BH89/100</f>
        <v>0</v>
      </c>
      <c r="U742">
        <f>'[1]Master Data'!BI89/1000000</f>
        <v>0</v>
      </c>
    </row>
    <row r="743" spans="1:21" x14ac:dyDescent="0.55000000000000004">
      <c r="A743" s="41" t="s">
        <v>1202</v>
      </c>
      <c r="B743" s="41">
        <v>0</v>
      </c>
      <c r="C743">
        <f>'[1]Master Data'!AO90/100</f>
        <v>0</v>
      </c>
      <c r="D743">
        <f>'[1]Master Data'!AP90/1000000</f>
        <v>0</v>
      </c>
      <c r="E743">
        <f>'[1]Master Data'!AQ90/1000000</f>
        <v>0</v>
      </c>
      <c r="F743">
        <f>'[1]Master Data'!AR90/100</f>
        <v>0</v>
      </c>
      <c r="G743">
        <f>'[1]Master Data'!AS90/100</f>
        <v>0</v>
      </c>
      <c r="H743">
        <f>'[1]Master Data'!AT90/100</f>
        <v>0</v>
      </c>
      <c r="I743">
        <f>'[1]Master Data'!AU90/100</f>
        <v>0</v>
      </c>
      <c r="J743">
        <f>'[1]Master Data'!AV90/100</f>
        <v>0</v>
      </c>
      <c r="K743">
        <f>'[1]Master Data'!AX90/100</f>
        <v>0</v>
      </c>
      <c r="L743">
        <f>'[1]Master Data'!AY90/1000000</f>
        <v>0</v>
      </c>
      <c r="M743">
        <f>'[1]Master Data'!AZ90/1000000</f>
        <v>0</v>
      </c>
      <c r="N743">
        <f>'[1]Master Data'!BA90/1000000</f>
        <v>0</v>
      </c>
      <c r="O743">
        <f>'[1]Master Data'!BB90/100</f>
        <v>0</v>
      </c>
      <c r="P743">
        <f>'[1]Master Data'!BC90/100</f>
        <v>0</v>
      </c>
      <c r="Q743">
        <f>'[1]Master Data'!BD90/100</f>
        <v>0</v>
      </c>
      <c r="R743">
        <f>'[1]Master Data'!BE90/1000000</f>
        <v>0</v>
      </c>
      <c r="S743">
        <f>'[1]Master Data'!BG90/1000000</f>
        <v>0</v>
      </c>
      <c r="T743">
        <f>'[1]Master Data'!BH90/100</f>
        <v>0</v>
      </c>
      <c r="U743">
        <f>'[1]Master Data'!BI90/1000000</f>
        <v>0</v>
      </c>
    </row>
    <row r="744" spans="1:21" x14ac:dyDescent="0.55000000000000004">
      <c r="A744" s="41" t="s">
        <v>1203</v>
      </c>
      <c r="B744" s="41">
        <v>0</v>
      </c>
      <c r="C744">
        <f>'[1]Master Data'!AO91/100</f>
        <v>0</v>
      </c>
      <c r="D744">
        <f>'[1]Master Data'!AP91/1000000</f>
        <v>0</v>
      </c>
      <c r="E744">
        <f>'[1]Master Data'!AQ91/1000000</f>
        <v>0</v>
      </c>
      <c r="F744">
        <f>'[1]Master Data'!AR91/100</f>
        <v>0</v>
      </c>
      <c r="G744">
        <f>'[1]Master Data'!AS91/100</f>
        <v>0</v>
      </c>
      <c r="H744">
        <f>'[1]Master Data'!AT91/100</f>
        <v>0</v>
      </c>
      <c r="I744">
        <f>'[1]Master Data'!AU91/100</f>
        <v>0</v>
      </c>
      <c r="J744">
        <f>'[1]Master Data'!AV91/100</f>
        <v>0</v>
      </c>
      <c r="K744">
        <f>'[1]Master Data'!AX91/100</f>
        <v>0</v>
      </c>
      <c r="L744">
        <f>'[1]Master Data'!AY91/1000000</f>
        <v>0</v>
      </c>
      <c r="M744">
        <f>'[1]Master Data'!AZ91/1000000</f>
        <v>0</v>
      </c>
      <c r="N744">
        <f>'[1]Master Data'!BA91/1000000</f>
        <v>0</v>
      </c>
      <c r="O744">
        <f>'[1]Master Data'!BB91/100</f>
        <v>0</v>
      </c>
      <c r="P744">
        <f>'[1]Master Data'!BC91/100</f>
        <v>0</v>
      </c>
      <c r="Q744">
        <f>'[1]Master Data'!BD91/100</f>
        <v>0</v>
      </c>
      <c r="R744">
        <f>'[1]Master Data'!BE91/1000000</f>
        <v>0</v>
      </c>
      <c r="S744">
        <f>'[1]Master Data'!BG91/1000000</f>
        <v>0</v>
      </c>
      <c r="T744">
        <f>'[1]Master Data'!BH91/100</f>
        <v>0</v>
      </c>
      <c r="U744">
        <f>'[1]Master Data'!BI91/1000000</f>
        <v>0</v>
      </c>
    </row>
    <row r="745" spans="1:21" x14ac:dyDescent="0.55000000000000004">
      <c r="A745" s="41" t="s">
        <v>1204</v>
      </c>
      <c r="B745" s="41">
        <v>6.1999999999999998E-3</v>
      </c>
      <c r="C745">
        <f>'[1]Master Data'!AO92/100</f>
        <v>0</v>
      </c>
      <c r="D745">
        <f>'[1]Master Data'!AP92/1000000</f>
        <v>0</v>
      </c>
      <c r="E745">
        <f>'[1]Master Data'!AQ92/1000000</f>
        <v>0</v>
      </c>
      <c r="F745">
        <f>'[1]Master Data'!AR92/100</f>
        <v>0</v>
      </c>
      <c r="G745">
        <f>'[1]Master Data'!AS92/100</f>
        <v>0</v>
      </c>
      <c r="H745">
        <f>'[1]Master Data'!AT92/100</f>
        <v>0</v>
      </c>
      <c r="I745">
        <f>'[1]Master Data'!AU92/100</f>
        <v>0</v>
      </c>
      <c r="J745">
        <f>'[1]Master Data'!AV92/100</f>
        <v>0</v>
      </c>
      <c r="K745">
        <f>'[1]Master Data'!AX92/100</f>
        <v>0</v>
      </c>
      <c r="L745">
        <f>'[1]Master Data'!AY92/1000000</f>
        <v>0</v>
      </c>
      <c r="M745">
        <f>'[1]Master Data'!AZ92/1000000</f>
        <v>0</v>
      </c>
      <c r="N745">
        <f>'[1]Master Data'!BA92/1000000</f>
        <v>0</v>
      </c>
      <c r="O745">
        <f>'[1]Master Data'!BB92/100</f>
        <v>0</v>
      </c>
      <c r="P745">
        <f>'[1]Master Data'!BC92/100</f>
        <v>0</v>
      </c>
      <c r="Q745">
        <f>'[1]Master Data'!BD92/100</f>
        <v>0</v>
      </c>
      <c r="R745">
        <f>'[1]Master Data'!BE92/1000000</f>
        <v>0</v>
      </c>
      <c r="S745">
        <f>'[1]Master Data'!BG92/1000000</f>
        <v>0</v>
      </c>
      <c r="T745">
        <f>'[1]Master Data'!BH92/100</f>
        <v>0</v>
      </c>
      <c r="U745">
        <f>'[1]Master Data'!BI92/1000000</f>
        <v>0</v>
      </c>
    </row>
    <row r="746" spans="1:21" x14ac:dyDescent="0.55000000000000004">
      <c r="A746" s="41" t="s">
        <v>1205</v>
      </c>
      <c r="B746" s="41">
        <v>6.715909090909091E-3</v>
      </c>
      <c r="C746">
        <f>'[1]Master Data'!AO93/100</f>
        <v>0</v>
      </c>
      <c r="D746">
        <f>'[1]Master Data'!AP93/1000000</f>
        <v>0</v>
      </c>
      <c r="E746">
        <f>'[1]Master Data'!AQ93/1000000</f>
        <v>0</v>
      </c>
      <c r="F746">
        <f>'[1]Master Data'!AR93/100</f>
        <v>0</v>
      </c>
      <c r="G746">
        <f>'[1]Master Data'!AS93/100</f>
        <v>0</v>
      </c>
      <c r="H746">
        <f>'[1]Master Data'!AT93/100</f>
        <v>0</v>
      </c>
      <c r="I746">
        <f>'[1]Master Data'!AU93/100</f>
        <v>0</v>
      </c>
      <c r="J746">
        <f>'[1]Master Data'!AV93/100</f>
        <v>0</v>
      </c>
      <c r="K746">
        <f>'[1]Master Data'!AX93/100</f>
        <v>0</v>
      </c>
      <c r="L746">
        <f>'[1]Master Data'!AY93/1000000</f>
        <v>0</v>
      </c>
      <c r="M746">
        <f>'[1]Master Data'!AZ93/1000000</f>
        <v>0</v>
      </c>
      <c r="N746">
        <f>'[1]Master Data'!BA93/1000000</f>
        <v>0</v>
      </c>
      <c r="O746">
        <f>'[1]Master Data'!BB93/100</f>
        <v>0</v>
      </c>
      <c r="P746">
        <f>'[1]Master Data'!BC93/100</f>
        <v>0</v>
      </c>
      <c r="Q746">
        <f>'[1]Master Data'!BD93/100</f>
        <v>0</v>
      </c>
      <c r="R746">
        <f>'[1]Master Data'!BE93/1000000</f>
        <v>0</v>
      </c>
      <c r="S746">
        <f>'[1]Master Data'!BG93/1000000</f>
        <v>0</v>
      </c>
      <c r="T746">
        <f>'[1]Master Data'!BH93/100</f>
        <v>0</v>
      </c>
      <c r="U746">
        <f>'[1]Master Data'!BI93/1000000</f>
        <v>0</v>
      </c>
    </row>
    <row r="747" spans="1:21" x14ac:dyDescent="0.55000000000000004">
      <c r="A747" s="41" t="s">
        <v>1206</v>
      </c>
      <c r="B747" s="41">
        <v>5.1999999999999998E-3</v>
      </c>
      <c r="C747">
        <f>'[1]Master Data'!AO94/100</f>
        <v>0</v>
      </c>
      <c r="D747">
        <f>'[1]Master Data'!AP94/1000000</f>
        <v>0</v>
      </c>
      <c r="E747">
        <f>'[1]Master Data'!AQ94/1000000</f>
        <v>0</v>
      </c>
      <c r="F747">
        <f>'[1]Master Data'!AR94/100</f>
        <v>0</v>
      </c>
      <c r="G747">
        <f>'[1]Master Data'!AS94/100</f>
        <v>0</v>
      </c>
      <c r="H747">
        <f>'[1]Master Data'!AT94/100</f>
        <v>0</v>
      </c>
      <c r="I747">
        <f>'[1]Master Data'!AU94/100</f>
        <v>0</v>
      </c>
      <c r="J747">
        <f>'[1]Master Data'!AV94/100</f>
        <v>0</v>
      </c>
      <c r="K747">
        <f>'[1]Master Data'!AX94/100</f>
        <v>0</v>
      </c>
      <c r="L747">
        <f>'[1]Master Data'!AY94/1000000</f>
        <v>0</v>
      </c>
      <c r="M747">
        <f>'[1]Master Data'!AZ94/1000000</f>
        <v>0</v>
      </c>
      <c r="N747">
        <f>'[1]Master Data'!BA94/1000000</f>
        <v>0</v>
      </c>
      <c r="O747">
        <f>'[1]Master Data'!BB94/100</f>
        <v>0</v>
      </c>
      <c r="P747">
        <f>'[1]Master Data'!BC94/100</f>
        <v>0</v>
      </c>
      <c r="Q747">
        <f>'[1]Master Data'!BD94/100</f>
        <v>0</v>
      </c>
      <c r="R747">
        <f>'[1]Master Data'!BE94/1000000</f>
        <v>0</v>
      </c>
      <c r="S747">
        <f>'[1]Master Data'!BG94/1000000</f>
        <v>0</v>
      </c>
      <c r="T747">
        <f>'[1]Master Data'!BH94/100</f>
        <v>0</v>
      </c>
      <c r="U747">
        <f>'[1]Master Data'!BI94/1000000</f>
        <v>0</v>
      </c>
    </row>
    <row r="748" spans="1:21" x14ac:dyDescent="0.55000000000000004">
      <c r="A748" s="41" t="s">
        <v>1207</v>
      </c>
      <c r="B748" s="41">
        <v>6.8000000000000005E-3</v>
      </c>
      <c r="C748">
        <f>'[1]Master Data'!AO95/100</f>
        <v>0</v>
      </c>
      <c r="D748">
        <f>'[1]Master Data'!AP95/1000000</f>
        <v>0</v>
      </c>
      <c r="E748">
        <f>'[1]Master Data'!AQ95/1000000</f>
        <v>0</v>
      </c>
      <c r="F748">
        <f>'[1]Master Data'!AR95/100</f>
        <v>0</v>
      </c>
      <c r="G748">
        <f>'[1]Master Data'!AS95/100</f>
        <v>0</v>
      </c>
      <c r="H748">
        <f>'[1]Master Data'!AT95/100</f>
        <v>0</v>
      </c>
      <c r="I748">
        <f>'[1]Master Data'!AU95/100</f>
        <v>0</v>
      </c>
      <c r="J748">
        <f>'[1]Master Data'!AV95/100</f>
        <v>0</v>
      </c>
      <c r="K748">
        <f>'[1]Master Data'!AX95/100</f>
        <v>0</v>
      </c>
      <c r="L748">
        <f>'[1]Master Data'!AY95/1000000</f>
        <v>0</v>
      </c>
      <c r="M748">
        <f>'[1]Master Data'!AZ95/1000000</f>
        <v>0</v>
      </c>
      <c r="N748">
        <f>'[1]Master Data'!BA95/1000000</f>
        <v>0</v>
      </c>
      <c r="O748">
        <f>'[1]Master Data'!BB95/100</f>
        <v>0</v>
      </c>
      <c r="P748">
        <f>'[1]Master Data'!BC95/100</f>
        <v>0</v>
      </c>
      <c r="Q748">
        <f>'[1]Master Data'!BD95/100</f>
        <v>0</v>
      </c>
      <c r="R748">
        <f>'[1]Master Data'!BE95/1000000</f>
        <v>0</v>
      </c>
      <c r="S748">
        <f>'[1]Master Data'!BG95/1000000</f>
        <v>0</v>
      </c>
      <c r="T748">
        <f>'[1]Master Data'!BH95/100</f>
        <v>0</v>
      </c>
      <c r="U748">
        <f>'[1]Master Data'!BI95/1000000</f>
        <v>0</v>
      </c>
    </row>
    <row r="749" spans="1:21" x14ac:dyDescent="0.55000000000000004">
      <c r="A749" s="41" t="s">
        <v>1208</v>
      </c>
      <c r="B749" s="41">
        <v>3.5999999999999999E-3</v>
      </c>
      <c r="C749">
        <f>'[1]Master Data'!AO96/100</f>
        <v>4.0999999999999995E-3</v>
      </c>
      <c r="D749">
        <f>'[1]Master Data'!AP96/1000000</f>
        <v>5.9999999999999995E-8</v>
      </c>
      <c r="E749">
        <f>'[1]Master Data'!AQ96/1000000</f>
        <v>0</v>
      </c>
      <c r="F749">
        <f>'[1]Master Data'!AR96/100</f>
        <v>0</v>
      </c>
      <c r="G749">
        <f>'[1]Master Data'!AS96/100</f>
        <v>0</v>
      </c>
      <c r="H749">
        <f>'[1]Master Data'!AT96/100</f>
        <v>0</v>
      </c>
      <c r="I749">
        <f>'[1]Master Data'!AU96/100</f>
        <v>0</v>
      </c>
      <c r="J749">
        <f>'[1]Master Data'!AV96/100</f>
        <v>0</v>
      </c>
      <c r="K749">
        <f>'[1]Master Data'!AX96/100</f>
        <v>1.3200000000000001E-4</v>
      </c>
      <c r="L749">
        <f>'[1]Master Data'!AY96/1000000</f>
        <v>8.9999999999999999E-8</v>
      </c>
      <c r="M749">
        <f>'[1]Master Data'!AZ96/1000000</f>
        <v>1.0000000000000001E-7</v>
      </c>
      <c r="N749">
        <f>'[1]Master Data'!BA96/1000000</f>
        <v>0</v>
      </c>
      <c r="O749">
        <f>'[1]Master Data'!BB96/100</f>
        <v>0</v>
      </c>
      <c r="P749">
        <f>'[1]Master Data'!BC96/100</f>
        <v>0</v>
      </c>
      <c r="Q749">
        <f>'[1]Master Data'!BD96/100</f>
        <v>0</v>
      </c>
      <c r="R749">
        <f>'[1]Master Data'!BE96/1000000</f>
        <v>0</v>
      </c>
      <c r="S749">
        <f>'[1]Master Data'!BG96/1000000</f>
        <v>0</v>
      </c>
      <c r="T749">
        <f>'[1]Master Data'!BH96/100</f>
        <v>0</v>
      </c>
      <c r="U749">
        <f>'[1]Master Data'!BI96/1000000</f>
        <v>0</v>
      </c>
    </row>
    <row r="750" spans="1:21" x14ac:dyDescent="0.55000000000000004">
      <c r="A750" s="41" t="s">
        <v>1209</v>
      </c>
      <c r="B750" s="41">
        <v>6.0000000000000001E-3</v>
      </c>
      <c r="C750">
        <f>'[1]Master Data'!AO97/100</f>
        <v>0</v>
      </c>
      <c r="D750">
        <f>'[1]Master Data'!AP97/1000000</f>
        <v>0</v>
      </c>
      <c r="E750">
        <f>'[1]Master Data'!AQ97/1000000</f>
        <v>0</v>
      </c>
      <c r="F750">
        <f>'[1]Master Data'!AR97/100</f>
        <v>0</v>
      </c>
      <c r="G750">
        <f>'[1]Master Data'!AS97/100</f>
        <v>0</v>
      </c>
      <c r="H750">
        <f>'[1]Master Data'!AT97/100</f>
        <v>0</v>
      </c>
      <c r="I750">
        <f>'[1]Master Data'!AU97/100</f>
        <v>0</v>
      </c>
      <c r="J750">
        <f>'[1]Master Data'!AV97/100</f>
        <v>0</v>
      </c>
      <c r="K750">
        <f>'[1]Master Data'!AX97/100</f>
        <v>0</v>
      </c>
      <c r="L750">
        <f>'[1]Master Data'!AY97/1000000</f>
        <v>0</v>
      </c>
      <c r="M750">
        <f>'[1]Master Data'!AZ97/1000000</f>
        <v>0</v>
      </c>
      <c r="N750">
        <f>'[1]Master Data'!BA97/1000000</f>
        <v>0</v>
      </c>
      <c r="O750">
        <f>'[1]Master Data'!BB97/100</f>
        <v>0</v>
      </c>
      <c r="P750">
        <f>'[1]Master Data'!BC97/100</f>
        <v>0</v>
      </c>
      <c r="Q750">
        <f>'[1]Master Data'!BD97/100</f>
        <v>0</v>
      </c>
      <c r="R750">
        <f>'[1]Master Data'!BE97/1000000</f>
        <v>0</v>
      </c>
      <c r="S750">
        <f>'[1]Master Data'!BG97/1000000</f>
        <v>0</v>
      </c>
      <c r="T750">
        <f>'[1]Master Data'!BH97/100</f>
        <v>0</v>
      </c>
      <c r="U750">
        <f>'[1]Master Data'!BI97/1000000</f>
        <v>0</v>
      </c>
    </row>
    <row r="751" spans="1:21" x14ac:dyDescent="0.55000000000000004">
      <c r="A751" s="41" t="s">
        <v>1210</v>
      </c>
      <c r="B751" s="41">
        <v>8.0000000000000002E-3</v>
      </c>
      <c r="C751">
        <f>'[1]Master Data'!AO98/100</f>
        <v>0</v>
      </c>
      <c r="D751">
        <f>'[1]Master Data'!AP98/1000000</f>
        <v>0</v>
      </c>
      <c r="E751">
        <f>'[1]Master Data'!AQ98/1000000</f>
        <v>0</v>
      </c>
      <c r="F751">
        <f>'[1]Master Data'!AR98/100</f>
        <v>0</v>
      </c>
      <c r="G751">
        <f>'[1]Master Data'!AS98/100</f>
        <v>0</v>
      </c>
      <c r="H751">
        <f>'[1]Master Data'!AT98/100</f>
        <v>0</v>
      </c>
      <c r="I751">
        <f>'[1]Master Data'!AU98/100</f>
        <v>0</v>
      </c>
      <c r="J751">
        <f>'[1]Master Data'!AV98/100</f>
        <v>0</v>
      </c>
      <c r="K751">
        <f>'[1]Master Data'!AX98/100</f>
        <v>7.1999999999999994E-4</v>
      </c>
      <c r="L751">
        <f>'[1]Master Data'!AY98/1000000</f>
        <v>0</v>
      </c>
      <c r="M751">
        <f>'[1]Master Data'!AZ98/1000000</f>
        <v>0</v>
      </c>
      <c r="N751">
        <f>'[1]Master Data'!BA98/1000000</f>
        <v>0</v>
      </c>
      <c r="O751">
        <f>'[1]Master Data'!BB98/100</f>
        <v>1.4800000000000001E-2</v>
      </c>
      <c r="P751">
        <f>'[1]Master Data'!BC98/100</f>
        <v>0.41</v>
      </c>
      <c r="Q751">
        <f>'[1]Master Data'!BD98/100</f>
        <v>0.109</v>
      </c>
      <c r="R751">
        <f>'[1]Master Data'!BE98/1000000</f>
        <v>0</v>
      </c>
      <c r="S751">
        <f>'[1]Master Data'!BG98/1000000</f>
        <v>0</v>
      </c>
      <c r="T751">
        <f>'[1]Master Data'!BH98/100</f>
        <v>0</v>
      </c>
      <c r="U751">
        <f>'[1]Master Data'!BI98/1000000</f>
        <v>0</v>
      </c>
    </row>
    <row r="752" spans="1:21" x14ac:dyDescent="0.55000000000000004">
      <c r="A752" s="41" t="s">
        <v>1211</v>
      </c>
      <c r="B752" s="41">
        <v>8.8000000000000005E-3</v>
      </c>
      <c r="C752">
        <f>'[1]Master Data'!AO99/100</f>
        <v>3.9000000000000003E-3</v>
      </c>
      <c r="D752">
        <f>'[1]Master Data'!AP99/1000000</f>
        <v>0</v>
      </c>
      <c r="E752">
        <f>'[1]Master Data'!AQ99/1000000</f>
        <v>0</v>
      </c>
      <c r="F752">
        <f>'[1]Master Data'!AR99/100</f>
        <v>0</v>
      </c>
      <c r="G752">
        <f>'[1]Master Data'!AS99/100</f>
        <v>0</v>
      </c>
      <c r="H752">
        <f>'[1]Master Data'!AT99/100</f>
        <v>0</v>
      </c>
      <c r="I752">
        <f>'[1]Master Data'!AU99/100</f>
        <v>0</v>
      </c>
      <c r="J752">
        <f>'[1]Master Data'!AV99/100</f>
        <v>0</v>
      </c>
      <c r="K752">
        <f>'[1]Master Data'!AX99/100</f>
        <v>4.0000000000000002E-4</v>
      </c>
      <c r="L752">
        <f>'[1]Master Data'!AY99/1000000</f>
        <v>0</v>
      </c>
      <c r="M752">
        <f>'[1]Master Data'!AZ99/1000000</f>
        <v>0</v>
      </c>
      <c r="N752">
        <f>'[1]Master Data'!BA99/1000000</f>
        <v>0</v>
      </c>
      <c r="O752">
        <f>'[1]Master Data'!BB99/100</f>
        <v>0</v>
      </c>
      <c r="P752">
        <f>'[1]Master Data'!BC99/100</f>
        <v>0</v>
      </c>
      <c r="Q752">
        <f>'[1]Master Data'!BD99/100</f>
        <v>0</v>
      </c>
      <c r="R752">
        <f>'[1]Master Data'!BE99/1000000</f>
        <v>0</v>
      </c>
      <c r="S752">
        <f>'[1]Master Data'!BG99/1000000</f>
        <v>0</v>
      </c>
      <c r="T752">
        <f>'[1]Master Data'!BH99/100</f>
        <v>0</v>
      </c>
      <c r="U752">
        <f>'[1]Master Data'!BI99/1000000</f>
        <v>0</v>
      </c>
    </row>
    <row r="753" spans="1:21" x14ac:dyDescent="0.55000000000000004">
      <c r="A753" s="41" t="s">
        <v>1212</v>
      </c>
      <c r="B753" s="41">
        <v>2.4598998605345784E-2</v>
      </c>
      <c r="C753">
        <f>'[1]Master Data'!AO100/100</f>
        <v>0</v>
      </c>
      <c r="D753">
        <f>'[1]Master Data'!AP100/1000000</f>
        <v>0</v>
      </c>
      <c r="E753">
        <f>'[1]Master Data'!AQ100/1000000</f>
        <v>0</v>
      </c>
      <c r="F753">
        <f>'[1]Master Data'!AR100/100</f>
        <v>0</v>
      </c>
      <c r="G753">
        <f>'[1]Master Data'!AS100/100</f>
        <v>0</v>
      </c>
      <c r="H753">
        <f>'[1]Master Data'!AT100/100</f>
        <v>0</v>
      </c>
      <c r="I753">
        <f>'[1]Master Data'!AU100/100</f>
        <v>0</v>
      </c>
      <c r="J753">
        <f>'[1]Master Data'!AV100/100</f>
        <v>0</v>
      </c>
      <c r="K753">
        <f>'[1]Master Data'!AX100/100</f>
        <v>0</v>
      </c>
      <c r="L753">
        <f>'[1]Master Data'!AY100/1000000</f>
        <v>0</v>
      </c>
      <c r="M753">
        <f>'[1]Master Data'!AZ100/1000000</f>
        <v>0</v>
      </c>
      <c r="N753">
        <f>'[1]Master Data'!BA100/1000000</f>
        <v>0</v>
      </c>
      <c r="O753">
        <f>'[1]Master Data'!BB100/100</f>
        <v>0</v>
      </c>
      <c r="P753">
        <f>'[1]Master Data'!BC100/100</f>
        <v>0</v>
      </c>
      <c r="Q753">
        <f>'[1]Master Data'!BD100/100</f>
        <v>0</v>
      </c>
      <c r="R753">
        <f>'[1]Master Data'!BE100/1000000</f>
        <v>0</v>
      </c>
      <c r="S753">
        <f>'[1]Master Data'!BG100/1000000</f>
        <v>0</v>
      </c>
      <c r="T753">
        <f>'[1]Master Data'!BH100/100</f>
        <v>0</v>
      </c>
      <c r="U753">
        <f>'[1]Master Data'!BI100/1000000</f>
        <v>0</v>
      </c>
    </row>
    <row r="754" spans="1:21" x14ac:dyDescent="0.55000000000000004">
      <c r="A754" s="41" t="s">
        <v>1213</v>
      </c>
      <c r="B754" s="41">
        <v>9.0000000000000011E-3</v>
      </c>
      <c r="C754">
        <f>'[1]Master Data'!AO101/100</f>
        <v>0</v>
      </c>
      <c r="D754">
        <f>'[1]Master Data'!AP101/1000000</f>
        <v>0</v>
      </c>
      <c r="E754">
        <f>'[1]Master Data'!AQ101/1000000</f>
        <v>0</v>
      </c>
      <c r="F754">
        <f>'[1]Master Data'!AR101/100</f>
        <v>0</v>
      </c>
      <c r="G754">
        <f>'[1]Master Data'!AS101/100</f>
        <v>0</v>
      </c>
      <c r="H754">
        <f>'[1]Master Data'!AT101/100</f>
        <v>0</v>
      </c>
      <c r="I754">
        <f>'[1]Master Data'!AU101/100</f>
        <v>0</v>
      </c>
      <c r="J754">
        <f>'[1]Master Data'!AV101/100</f>
        <v>0</v>
      </c>
      <c r="K754">
        <f>'[1]Master Data'!AX101/100</f>
        <v>0</v>
      </c>
      <c r="L754">
        <f>'[1]Master Data'!AY101/1000000</f>
        <v>0</v>
      </c>
      <c r="M754">
        <f>'[1]Master Data'!AZ101/1000000</f>
        <v>0</v>
      </c>
      <c r="N754">
        <f>'[1]Master Data'!BA101/1000000</f>
        <v>0</v>
      </c>
      <c r="O754">
        <f>'[1]Master Data'!BB101/100</f>
        <v>0</v>
      </c>
      <c r="P754">
        <f>'[1]Master Data'!BC101/100</f>
        <v>0</v>
      </c>
      <c r="Q754">
        <f>'[1]Master Data'!BD101/100</f>
        <v>0</v>
      </c>
      <c r="R754">
        <f>'[1]Master Data'!BE101/1000000</f>
        <v>0</v>
      </c>
      <c r="S754">
        <f>'[1]Master Data'!BG101/1000000</f>
        <v>0</v>
      </c>
      <c r="T754">
        <f>'[1]Master Data'!BH101/100</f>
        <v>0</v>
      </c>
      <c r="U754">
        <f>'[1]Master Data'!BI101/1000000</f>
        <v>0</v>
      </c>
    </row>
    <row r="755" spans="1:21" x14ac:dyDescent="0.55000000000000004">
      <c r="A755" s="41" t="s">
        <v>1214</v>
      </c>
      <c r="B755" s="41">
        <v>1.7243815201192253E-2</v>
      </c>
      <c r="C755">
        <f>'[1]Master Data'!AO102/100</f>
        <v>7.8114257327372098E-3</v>
      </c>
      <c r="D755">
        <f>'[1]Master Data'!AP102/1000000</f>
        <v>0</v>
      </c>
      <c r="E755">
        <f>'[1]Master Data'!AQ102/1000000</f>
        <v>0</v>
      </c>
      <c r="F755">
        <f>'[1]Master Data'!AR102/100</f>
        <v>0</v>
      </c>
      <c r="G755">
        <f>'[1]Master Data'!AS102/100</f>
        <v>0</v>
      </c>
      <c r="H755">
        <f>'[1]Master Data'!AT102/100</f>
        <v>0</v>
      </c>
      <c r="I755">
        <f>'[1]Master Data'!AU102/100</f>
        <v>0</v>
      </c>
      <c r="J755">
        <f>'[1]Master Data'!AV102/100</f>
        <v>0</v>
      </c>
      <c r="K755">
        <f>'[1]Master Data'!AX102/100</f>
        <v>1.2212121212121215E-3</v>
      </c>
      <c r="L755">
        <f>'[1]Master Data'!AY102/1000000</f>
        <v>0</v>
      </c>
      <c r="M755">
        <f>'[1]Master Data'!AZ102/1000000</f>
        <v>0</v>
      </c>
      <c r="N755">
        <f>'[1]Master Data'!BA102/1000000</f>
        <v>0</v>
      </c>
      <c r="O755">
        <f>'[1]Master Data'!BB102/100</f>
        <v>0</v>
      </c>
      <c r="P755">
        <f>'[1]Master Data'!BC102/100</f>
        <v>0</v>
      </c>
      <c r="Q755">
        <f>'[1]Master Data'!BD102/100</f>
        <v>0</v>
      </c>
      <c r="R755">
        <f>'[1]Master Data'!BE102/1000000</f>
        <v>0</v>
      </c>
      <c r="S755">
        <f>'[1]Master Data'!BG102/1000000</f>
        <v>0</v>
      </c>
      <c r="T755">
        <f>'[1]Master Data'!BH102/100</f>
        <v>0</v>
      </c>
      <c r="U755">
        <f>'[1]Master Data'!BI102/1000000</f>
        <v>0</v>
      </c>
    </row>
    <row r="756" spans="1:21" x14ac:dyDescent="0.55000000000000004">
      <c r="A756" s="41" t="s">
        <v>1215</v>
      </c>
      <c r="B756" s="41">
        <v>4.8999999999999998E-3</v>
      </c>
      <c r="C756">
        <f>'[1]Master Data'!AO103/100</f>
        <v>4.4000000000000003E-3</v>
      </c>
      <c r="D756">
        <f>'[1]Master Data'!AP103/1000000</f>
        <v>4.0000000000000001E-8</v>
      </c>
      <c r="E756">
        <f>'[1]Master Data'!AQ103/1000000</f>
        <v>0</v>
      </c>
      <c r="F756">
        <f>'[1]Master Data'!AR103/100</f>
        <v>0</v>
      </c>
      <c r="G756">
        <f>'[1]Master Data'!AS103/100</f>
        <v>0</v>
      </c>
      <c r="H756">
        <f>'[1]Master Data'!AT103/100</f>
        <v>0</v>
      </c>
      <c r="I756">
        <f>'[1]Master Data'!AU103/100</f>
        <v>0</v>
      </c>
      <c r="J756">
        <f>'[1]Master Data'!AV103/100</f>
        <v>0</v>
      </c>
      <c r="K756">
        <f>'[1]Master Data'!AX103/100</f>
        <v>2.1100000000000001E-4</v>
      </c>
      <c r="L756">
        <f>'[1]Master Data'!AY103/1000000</f>
        <v>7.0000000000000005E-8</v>
      </c>
      <c r="M756">
        <f>'[1]Master Data'!AZ103/1000000</f>
        <v>8.0000000000000002E-8</v>
      </c>
      <c r="N756">
        <f>'[1]Master Data'!BA103/1000000</f>
        <v>0</v>
      </c>
      <c r="O756">
        <f>'[1]Master Data'!BB103/100</f>
        <v>0</v>
      </c>
      <c r="P756">
        <f>'[1]Master Data'!BC103/100</f>
        <v>0</v>
      </c>
      <c r="Q756">
        <f>'[1]Master Data'!BD103/100</f>
        <v>0</v>
      </c>
      <c r="R756">
        <f>'[1]Master Data'!BE103/1000000</f>
        <v>0</v>
      </c>
      <c r="S756">
        <f>'[1]Master Data'!BG103/1000000</f>
        <v>0</v>
      </c>
      <c r="T756">
        <f>'[1]Master Data'!BH103/100</f>
        <v>0</v>
      </c>
      <c r="U756">
        <f>'[1]Master Data'!BI103/1000000</f>
        <v>0</v>
      </c>
    </row>
    <row r="757" spans="1:21" x14ac:dyDescent="0.55000000000000004">
      <c r="A757" s="41" t="s">
        <v>1216</v>
      </c>
      <c r="B757" s="41">
        <v>7.2584749274761714E-3</v>
      </c>
      <c r="C757">
        <f>'[1]Master Data'!AO104/100</f>
        <v>1.9846932157218835E-5</v>
      </c>
      <c r="D757">
        <f>'[1]Master Data'!AP104/1000000</f>
        <v>0</v>
      </c>
      <c r="E757">
        <f>'[1]Master Data'!AQ104/1000000</f>
        <v>0</v>
      </c>
      <c r="F757">
        <f>'[1]Master Data'!AR104/100</f>
        <v>0</v>
      </c>
      <c r="G757">
        <f>'[1]Master Data'!AS104/100</f>
        <v>0</v>
      </c>
      <c r="H757">
        <f>'[1]Master Data'!AT104/100</f>
        <v>0</v>
      </c>
      <c r="I757">
        <f>'[1]Master Data'!AU104/100</f>
        <v>0</v>
      </c>
      <c r="J757">
        <f>'[1]Master Data'!AV104/100</f>
        <v>0</v>
      </c>
      <c r="K757">
        <f>'[1]Master Data'!AX104/100</f>
        <v>1.0705668698923336E-4</v>
      </c>
      <c r="L757">
        <f>'[1]Master Data'!AY104/1000000</f>
        <v>0</v>
      </c>
      <c r="M757">
        <f>'[1]Master Data'!AZ104/1000000</f>
        <v>0</v>
      </c>
      <c r="N757">
        <f>'[1]Master Data'!BA104/1000000</f>
        <v>0</v>
      </c>
      <c r="O757">
        <f>'[1]Master Data'!BB104/100</f>
        <v>0</v>
      </c>
      <c r="P757">
        <f>'[1]Master Data'!BC104/100</f>
        <v>0</v>
      </c>
      <c r="Q757">
        <f>'[1]Master Data'!BD104/100</f>
        <v>0</v>
      </c>
      <c r="R757">
        <f>'[1]Master Data'!BE104/1000000</f>
        <v>0</v>
      </c>
      <c r="S757">
        <f>'[1]Master Data'!BG104/1000000</f>
        <v>0</v>
      </c>
      <c r="T757">
        <f>'[1]Master Data'!BH104/100</f>
        <v>0</v>
      </c>
      <c r="U757">
        <f>'[1]Master Data'!BI104/1000000</f>
        <v>0</v>
      </c>
    </row>
    <row r="758" spans="1:21" x14ac:dyDescent="0.55000000000000004">
      <c r="A758" s="41" t="s">
        <v>1217</v>
      </c>
      <c r="B758" s="41">
        <v>5.9987261146496815E-3</v>
      </c>
      <c r="C758">
        <f>'[1]Master Data'!AO105/100</f>
        <v>0</v>
      </c>
      <c r="D758">
        <f>'[1]Master Data'!AP105/1000000</f>
        <v>0</v>
      </c>
      <c r="E758">
        <f>'[1]Master Data'!AQ105/1000000</f>
        <v>0</v>
      </c>
      <c r="F758">
        <f>'[1]Master Data'!AR105/100</f>
        <v>0</v>
      </c>
      <c r="G758">
        <f>'[1]Master Data'!AS105/100</f>
        <v>0</v>
      </c>
      <c r="H758">
        <f>'[1]Master Data'!AT105/100</f>
        <v>0</v>
      </c>
      <c r="I758">
        <f>'[1]Master Data'!AU105/100</f>
        <v>0</v>
      </c>
      <c r="J758">
        <f>'[1]Master Data'!AV105/100</f>
        <v>0</v>
      </c>
      <c r="K758">
        <f>'[1]Master Data'!AX105/100</f>
        <v>1.2993630573248408E-3</v>
      </c>
      <c r="L758">
        <f>'[1]Master Data'!AY105/1000000</f>
        <v>0</v>
      </c>
      <c r="M758">
        <f>'[1]Master Data'!AZ105/1000000</f>
        <v>0</v>
      </c>
      <c r="N758">
        <f>'[1]Master Data'!BA105/1000000</f>
        <v>0</v>
      </c>
      <c r="O758">
        <f>'[1]Master Data'!BB105/100</f>
        <v>0</v>
      </c>
      <c r="P758">
        <f>'[1]Master Data'!BC105/100</f>
        <v>0</v>
      </c>
      <c r="Q758">
        <f>'[1]Master Data'!BD105/100</f>
        <v>0</v>
      </c>
      <c r="R758">
        <f>'[1]Master Data'!BE105/1000000</f>
        <v>0</v>
      </c>
      <c r="S758">
        <f>'[1]Master Data'!BG105/1000000</f>
        <v>0</v>
      </c>
      <c r="T758">
        <f>'[1]Master Data'!BH105/100</f>
        <v>0</v>
      </c>
      <c r="U758">
        <f>'[1]Master Data'!BI105/1000000</f>
        <v>0</v>
      </c>
    </row>
    <row r="759" spans="1:21" x14ac:dyDescent="0.55000000000000004">
      <c r="A759" s="41" t="s">
        <v>1218</v>
      </c>
      <c r="B759" s="41">
        <v>2.4E-2</v>
      </c>
      <c r="C759">
        <f>'[1]Master Data'!AO106/100</f>
        <v>0</v>
      </c>
      <c r="D759">
        <f>'[1]Master Data'!AP106/1000000</f>
        <v>0</v>
      </c>
      <c r="E759">
        <f>'[1]Master Data'!AQ106/1000000</f>
        <v>0</v>
      </c>
      <c r="F759">
        <f>'[1]Master Data'!AR106/100</f>
        <v>0</v>
      </c>
      <c r="G759">
        <f>'[1]Master Data'!AS106/100</f>
        <v>0</v>
      </c>
      <c r="H759">
        <f>'[1]Master Data'!AT106/100</f>
        <v>0</v>
      </c>
      <c r="I759">
        <f>'[1]Master Data'!AU106/100</f>
        <v>0</v>
      </c>
      <c r="J759">
        <f>'[1]Master Data'!AV106/100</f>
        <v>0</v>
      </c>
      <c r="K759">
        <f>'[1]Master Data'!AX106/100</f>
        <v>0</v>
      </c>
      <c r="L759">
        <f>'[1]Master Data'!AY106/1000000</f>
        <v>0</v>
      </c>
      <c r="M759">
        <f>'[1]Master Data'!AZ106/1000000</f>
        <v>0</v>
      </c>
      <c r="N759">
        <f>'[1]Master Data'!BA106/1000000</f>
        <v>0</v>
      </c>
      <c r="O759">
        <f>'[1]Master Data'!BB106/100</f>
        <v>0</v>
      </c>
      <c r="P759">
        <f>'[1]Master Data'!BC106/100</f>
        <v>0</v>
      </c>
      <c r="Q759">
        <f>'[1]Master Data'!BD106/100</f>
        <v>0</v>
      </c>
      <c r="R759">
        <f>'[1]Master Data'!BE106/1000000</f>
        <v>0</v>
      </c>
      <c r="S759">
        <f>'[1]Master Data'!BG106/1000000</f>
        <v>0</v>
      </c>
      <c r="T759">
        <f>'[1]Master Data'!BH106/100</f>
        <v>0</v>
      </c>
      <c r="U759">
        <f>'[1]Master Data'!BI106/1000000</f>
        <v>0</v>
      </c>
    </row>
    <row r="760" spans="1:21" x14ac:dyDescent="0.55000000000000004">
      <c r="A760" s="41" t="s">
        <v>1219</v>
      </c>
      <c r="B760" s="41">
        <v>0</v>
      </c>
      <c r="C760">
        <f>'[1]Master Data'!AO107/100</f>
        <v>0</v>
      </c>
      <c r="D760">
        <f>'[1]Master Data'!AP107/1000000</f>
        <v>0</v>
      </c>
      <c r="E760">
        <f>'[1]Master Data'!AQ107/1000000</f>
        <v>0</v>
      </c>
      <c r="F760">
        <f>'[1]Master Data'!AR107/100</f>
        <v>0</v>
      </c>
      <c r="G760">
        <f>'[1]Master Data'!AS107/100</f>
        <v>0</v>
      </c>
      <c r="H760">
        <f>'[1]Master Data'!AT107/100</f>
        <v>0</v>
      </c>
      <c r="I760">
        <f>'[1]Master Data'!AU107/100</f>
        <v>0</v>
      </c>
      <c r="J760">
        <f>'[1]Master Data'!AV107/100</f>
        <v>0</v>
      </c>
      <c r="K760">
        <f>'[1]Master Data'!AX107/100</f>
        <v>0</v>
      </c>
      <c r="L760">
        <f>'[1]Master Data'!AY107/1000000</f>
        <v>0</v>
      </c>
      <c r="M760">
        <f>'[1]Master Data'!AZ107/1000000</f>
        <v>0</v>
      </c>
      <c r="N760">
        <f>'[1]Master Data'!BA107/1000000</f>
        <v>0</v>
      </c>
      <c r="O760">
        <f>'[1]Master Data'!BB107/100</f>
        <v>0</v>
      </c>
      <c r="P760">
        <f>'[1]Master Data'!BC107/100</f>
        <v>0</v>
      </c>
      <c r="Q760">
        <f>'[1]Master Data'!BD107/100</f>
        <v>0</v>
      </c>
      <c r="R760">
        <f>'[1]Master Data'!BE107/1000000</f>
        <v>0</v>
      </c>
      <c r="S760">
        <f>'[1]Master Data'!BG107/1000000</f>
        <v>0</v>
      </c>
      <c r="T760">
        <f>'[1]Master Data'!BH107/100</f>
        <v>0</v>
      </c>
      <c r="U760">
        <f>'[1]Master Data'!BI107/1000000</f>
        <v>0</v>
      </c>
    </row>
    <row r="761" spans="1:21" x14ac:dyDescent="0.55000000000000004">
      <c r="A761" s="41" t="s">
        <v>1220</v>
      </c>
      <c r="B761" s="41">
        <v>1.5811764705882355E-2</v>
      </c>
      <c r="C761">
        <f>'[1]Master Data'!AO108/100</f>
        <v>0</v>
      </c>
      <c r="D761">
        <f>'[1]Master Data'!AP108/1000000</f>
        <v>0</v>
      </c>
      <c r="E761">
        <f>'[1]Master Data'!AQ108/1000000</f>
        <v>0</v>
      </c>
      <c r="F761">
        <f>'[1]Master Data'!AR108/100</f>
        <v>0</v>
      </c>
      <c r="G761">
        <f>'[1]Master Data'!AS108/100</f>
        <v>0</v>
      </c>
      <c r="H761">
        <f>'[1]Master Data'!AT108/100</f>
        <v>0</v>
      </c>
      <c r="I761">
        <f>'[1]Master Data'!AU108/100</f>
        <v>0</v>
      </c>
      <c r="J761">
        <f>'[1]Master Data'!AV108/100</f>
        <v>0</v>
      </c>
      <c r="K761">
        <f>'[1]Master Data'!AX108/100</f>
        <v>0</v>
      </c>
      <c r="L761">
        <f>'[1]Master Data'!AY108/1000000</f>
        <v>0</v>
      </c>
      <c r="M761">
        <f>'[1]Master Data'!AZ108/1000000</f>
        <v>0</v>
      </c>
      <c r="N761">
        <f>'[1]Master Data'!BA108/1000000</f>
        <v>0</v>
      </c>
      <c r="O761">
        <f>'[1]Master Data'!BB108/100</f>
        <v>0</v>
      </c>
      <c r="P761">
        <f>'[1]Master Data'!BC108/100</f>
        <v>0</v>
      </c>
      <c r="Q761">
        <f>'[1]Master Data'!BD108/100</f>
        <v>0</v>
      </c>
      <c r="R761">
        <f>'[1]Master Data'!BE108/1000000</f>
        <v>0</v>
      </c>
      <c r="S761">
        <f>'[1]Master Data'!BG108/1000000</f>
        <v>0</v>
      </c>
      <c r="T761">
        <f>'[1]Master Data'!BH108/100</f>
        <v>0</v>
      </c>
      <c r="U761">
        <f>'[1]Master Data'!BI108/1000000</f>
        <v>0</v>
      </c>
    </row>
    <row r="762" spans="1:21" x14ac:dyDescent="0.55000000000000004">
      <c r="A762" s="41" t="s">
        <v>1221</v>
      </c>
      <c r="B762" s="41">
        <v>0</v>
      </c>
      <c r="C762">
        <f>'[1]Master Data'!AO109/100</f>
        <v>0</v>
      </c>
      <c r="D762">
        <f>'[1]Master Data'!AP109/1000000</f>
        <v>0</v>
      </c>
      <c r="E762">
        <f>'[1]Master Data'!AQ109/1000000</f>
        <v>0</v>
      </c>
      <c r="F762">
        <f>'[1]Master Data'!AR109/100</f>
        <v>0</v>
      </c>
      <c r="G762">
        <f>'[1]Master Data'!AS109/100</f>
        <v>0</v>
      </c>
      <c r="H762">
        <f>'[1]Master Data'!AT109/100</f>
        <v>0</v>
      </c>
      <c r="I762">
        <f>'[1]Master Data'!AU109/100</f>
        <v>0</v>
      </c>
      <c r="J762">
        <f>'[1]Master Data'!AV109/100</f>
        <v>0</v>
      </c>
      <c r="K762">
        <f>'[1]Master Data'!AX109/100</f>
        <v>0</v>
      </c>
      <c r="L762">
        <f>'[1]Master Data'!AY109/1000000</f>
        <v>0</v>
      </c>
      <c r="M762">
        <f>'[1]Master Data'!AZ109/1000000</f>
        <v>0</v>
      </c>
      <c r="N762">
        <f>'[1]Master Data'!BA109/1000000</f>
        <v>0</v>
      </c>
      <c r="O762">
        <f>'[1]Master Data'!BB109/100</f>
        <v>0</v>
      </c>
      <c r="P762">
        <f>'[1]Master Data'!BC109/100</f>
        <v>0</v>
      </c>
      <c r="Q762">
        <f>'[1]Master Data'!BD109/100</f>
        <v>0</v>
      </c>
      <c r="R762">
        <f>'[1]Master Data'!BE109/1000000</f>
        <v>0</v>
      </c>
      <c r="S762">
        <f>'[1]Master Data'!BG109/1000000</f>
        <v>0</v>
      </c>
      <c r="T762">
        <f>'[1]Master Data'!BH109/100</f>
        <v>0</v>
      </c>
      <c r="U762">
        <f>'[1]Master Data'!BI109/1000000</f>
        <v>0</v>
      </c>
    </row>
    <row r="763" spans="1:21" x14ac:dyDescent="0.55000000000000004">
      <c r="A763" s="41" t="s">
        <v>1222</v>
      </c>
      <c r="B763" s="41">
        <v>1.267322587866577E-2</v>
      </c>
      <c r="C763">
        <f>'[1]Master Data'!AO110/100</f>
        <v>9.6128499121991525E-4</v>
      </c>
      <c r="D763">
        <f>'[1]Master Data'!AP110/1000000</f>
        <v>0</v>
      </c>
      <c r="E763">
        <f>'[1]Master Data'!AQ110/1000000</f>
        <v>0</v>
      </c>
      <c r="F763">
        <f>'[1]Master Data'!AR110/100</f>
        <v>0</v>
      </c>
      <c r="G763">
        <f>'[1]Master Data'!AS110/100</f>
        <v>0</v>
      </c>
      <c r="H763">
        <f>'[1]Master Data'!AT110/100</f>
        <v>0</v>
      </c>
      <c r="I763">
        <f>'[1]Master Data'!AU110/100</f>
        <v>0</v>
      </c>
      <c r="J763">
        <f>'[1]Master Data'!AV110/100</f>
        <v>0</v>
      </c>
      <c r="K763">
        <f>'[1]Master Data'!AX110/100</f>
        <v>1.3504803222807559E-4</v>
      </c>
      <c r="L763">
        <f>'[1]Master Data'!AY110/1000000</f>
        <v>0</v>
      </c>
      <c r="M763">
        <f>'[1]Master Data'!AZ110/1000000</f>
        <v>0</v>
      </c>
      <c r="N763">
        <f>'[1]Master Data'!BA110/1000000</f>
        <v>0</v>
      </c>
      <c r="O763">
        <f>'[1]Master Data'!BB110/100</f>
        <v>0</v>
      </c>
      <c r="P763">
        <f>'[1]Master Data'!BC110/100</f>
        <v>0</v>
      </c>
      <c r="Q763">
        <f>'[1]Master Data'!BD110/100</f>
        <v>0</v>
      </c>
      <c r="R763">
        <f>'[1]Master Data'!BE110/1000000</f>
        <v>0</v>
      </c>
      <c r="S763">
        <f>'[1]Master Data'!BG110/1000000</f>
        <v>0</v>
      </c>
      <c r="T763">
        <f>'[1]Master Data'!BH110/100</f>
        <v>0</v>
      </c>
      <c r="U763">
        <f>'[1]Master Data'!BI110/1000000</f>
        <v>0</v>
      </c>
    </row>
    <row r="764" spans="1:21" x14ac:dyDescent="0.55000000000000004">
      <c r="A764" s="41" t="s">
        <v>1223</v>
      </c>
      <c r="B764" s="41">
        <v>3.539850560398506E-2</v>
      </c>
      <c r="C764">
        <f>'[1]Master Data'!AO111/100</f>
        <v>2E-3</v>
      </c>
      <c r="D764">
        <f>'[1]Master Data'!AP111/1000000</f>
        <v>0</v>
      </c>
      <c r="E764">
        <f>'[1]Master Data'!AQ111/1000000</f>
        <v>0</v>
      </c>
      <c r="F764">
        <f>'[1]Master Data'!AR111/100</f>
        <v>0</v>
      </c>
      <c r="G764">
        <f>'[1]Master Data'!AS111/100</f>
        <v>0</v>
      </c>
      <c r="H764">
        <f>'[1]Master Data'!AT111/100</f>
        <v>0</v>
      </c>
      <c r="I764">
        <f>'[1]Master Data'!AU111/100</f>
        <v>0</v>
      </c>
      <c r="J764">
        <f>'[1]Master Data'!AV111/100</f>
        <v>0</v>
      </c>
      <c r="K764">
        <f>'[1]Master Data'!AX111/100</f>
        <v>2.9999999999999997E-4</v>
      </c>
      <c r="L764">
        <f>'[1]Master Data'!AY111/1000000</f>
        <v>0</v>
      </c>
      <c r="M764">
        <f>'[1]Master Data'!AZ111/1000000</f>
        <v>0</v>
      </c>
      <c r="N764">
        <f>'[1]Master Data'!BA111/1000000</f>
        <v>0</v>
      </c>
      <c r="O764">
        <f>'[1]Master Data'!BB111/100</f>
        <v>0</v>
      </c>
      <c r="P764">
        <f>'[1]Master Data'!BC111/100</f>
        <v>0</v>
      </c>
      <c r="Q764">
        <f>'[1]Master Data'!BD111/100</f>
        <v>0</v>
      </c>
      <c r="R764">
        <f>'[1]Master Data'!BE111/1000000</f>
        <v>0</v>
      </c>
      <c r="S764">
        <f>'[1]Master Data'!BG111/1000000</f>
        <v>0</v>
      </c>
      <c r="T764">
        <f>'[1]Master Data'!BH111/100</f>
        <v>0</v>
      </c>
      <c r="U764">
        <f>'[1]Master Data'!BI111/1000000</f>
        <v>0</v>
      </c>
    </row>
    <row r="765" spans="1:21" x14ac:dyDescent="0.55000000000000004">
      <c r="A765" s="41" t="s">
        <v>1224</v>
      </c>
      <c r="B765" s="41">
        <v>1.9178558182551705E-2</v>
      </c>
      <c r="C765">
        <f>'[1]Master Data'!AO112/100</f>
        <v>0</v>
      </c>
      <c r="D765">
        <f>'[1]Master Data'!AP112/1000000</f>
        <v>0</v>
      </c>
      <c r="E765">
        <f>'[1]Master Data'!AQ112/1000000</f>
        <v>0</v>
      </c>
      <c r="F765">
        <f>'[1]Master Data'!AR112/100</f>
        <v>0</v>
      </c>
      <c r="G765">
        <f>'[1]Master Data'!AS112/100</f>
        <v>0</v>
      </c>
      <c r="H765">
        <f>'[1]Master Data'!AT112/100</f>
        <v>0</v>
      </c>
      <c r="I765">
        <f>'[1]Master Data'!AU112/100</f>
        <v>0</v>
      </c>
      <c r="J765">
        <f>'[1]Master Data'!AV112/100</f>
        <v>0</v>
      </c>
      <c r="K765">
        <f>'[1]Master Data'!AX112/100</f>
        <v>2.1075973891659206E-4</v>
      </c>
      <c r="L765">
        <f>'[1]Master Data'!AY112/1000000</f>
        <v>0</v>
      </c>
      <c r="M765">
        <f>'[1]Master Data'!AZ112/1000000</f>
        <v>0</v>
      </c>
      <c r="N765">
        <f>'[1]Master Data'!BA112/1000000</f>
        <v>0</v>
      </c>
      <c r="O765">
        <f>'[1]Master Data'!BB112/100</f>
        <v>0</v>
      </c>
      <c r="P765">
        <f>'[1]Master Data'!BC112/100</f>
        <v>0</v>
      </c>
      <c r="Q765">
        <f>'[1]Master Data'!BD112/100</f>
        <v>0</v>
      </c>
      <c r="R765">
        <f>'[1]Master Data'!BE112/1000000</f>
        <v>0</v>
      </c>
      <c r="S765">
        <f>'[1]Master Data'!BG112/1000000</f>
        <v>0</v>
      </c>
      <c r="T765">
        <f>'[1]Master Data'!BH112/100</f>
        <v>0</v>
      </c>
      <c r="U765">
        <f>'[1]Master Data'!BI112/1000000</f>
        <v>0</v>
      </c>
    </row>
    <row r="766" spans="1:21" x14ac:dyDescent="0.55000000000000004">
      <c r="A766" s="41" t="s">
        <v>1225</v>
      </c>
      <c r="B766" s="41">
        <v>0.02</v>
      </c>
      <c r="C766">
        <f>'[1]Master Data'!AO113/100</f>
        <v>2E-3</v>
      </c>
      <c r="D766">
        <f>'[1]Master Data'!AP113/1000000</f>
        <v>0</v>
      </c>
      <c r="E766">
        <f>'[1]Master Data'!AQ113/1000000</f>
        <v>0</v>
      </c>
      <c r="F766">
        <f>'[1]Master Data'!AR113/100</f>
        <v>0</v>
      </c>
      <c r="G766">
        <f>'[1]Master Data'!AS113/100</f>
        <v>0</v>
      </c>
      <c r="H766">
        <f>'[1]Master Data'!AT113/100</f>
        <v>0</v>
      </c>
      <c r="I766">
        <f>'[1]Master Data'!AU113/100</f>
        <v>0</v>
      </c>
      <c r="J766">
        <f>'[1]Master Data'!AV113/100</f>
        <v>0</v>
      </c>
      <c r="K766">
        <f>'[1]Master Data'!AX113/100</f>
        <v>2.9999999999999997E-4</v>
      </c>
      <c r="L766">
        <f>'[1]Master Data'!AY113/1000000</f>
        <v>0</v>
      </c>
      <c r="M766">
        <f>'[1]Master Data'!AZ113/1000000</f>
        <v>0</v>
      </c>
      <c r="N766">
        <f>'[1]Master Data'!BA113/1000000</f>
        <v>0</v>
      </c>
      <c r="O766">
        <f>'[1]Master Data'!BB113/100</f>
        <v>0</v>
      </c>
      <c r="P766">
        <f>'[1]Master Data'!BC113/100</f>
        <v>0</v>
      </c>
      <c r="Q766">
        <f>'[1]Master Data'!BD113/100</f>
        <v>0</v>
      </c>
      <c r="R766">
        <f>'[1]Master Data'!BE113/1000000</f>
        <v>0</v>
      </c>
      <c r="S766">
        <f>'[1]Master Data'!BG113/1000000</f>
        <v>0</v>
      </c>
      <c r="T766">
        <f>'[1]Master Data'!BH113/100</f>
        <v>0</v>
      </c>
      <c r="U766">
        <f>'[1]Master Data'!BI113/1000000</f>
        <v>0</v>
      </c>
    </row>
    <row r="767" spans="1:21" x14ac:dyDescent="0.55000000000000004">
      <c r="A767" s="41" t="s">
        <v>1226</v>
      </c>
      <c r="B767" s="41">
        <v>4.7014469199127946E-2</v>
      </c>
      <c r="C767">
        <f>'[1]Master Data'!AO114/100</f>
        <v>0</v>
      </c>
      <c r="D767">
        <f>'[1]Master Data'!AP114/1000000</f>
        <v>0</v>
      </c>
      <c r="E767">
        <f>'[1]Master Data'!AQ114/1000000</f>
        <v>0</v>
      </c>
      <c r="F767">
        <f>'[1]Master Data'!AR114/100</f>
        <v>0</v>
      </c>
      <c r="G767">
        <f>'[1]Master Data'!AS114/100</f>
        <v>0</v>
      </c>
      <c r="H767">
        <f>'[1]Master Data'!AT114/100</f>
        <v>0</v>
      </c>
      <c r="I767">
        <f>'[1]Master Data'!AU114/100</f>
        <v>0</v>
      </c>
      <c r="J767">
        <f>'[1]Master Data'!AV114/100</f>
        <v>0</v>
      </c>
      <c r="K767">
        <f>'[1]Master Data'!AX114/100</f>
        <v>0</v>
      </c>
      <c r="L767">
        <f>'[1]Master Data'!AY114/1000000</f>
        <v>0</v>
      </c>
      <c r="M767">
        <f>'[1]Master Data'!AZ114/1000000</f>
        <v>0</v>
      </c>
      <c r="N767">
        <f>'[1]Master Data'!BA114/1000000</f>
        <v>0</v>
      </c>
      <c r="O767">
        <f>'[1]Master Data'!BB114/100</f>
        <v>0</v>
      </c>
      <c r="P767">
        <f>'[1]Master Data'!BC114/100</f>
        <v>0</v>
      </c>
      <c r="Q767">
        <f>'[1]Master Data'!BD114/100</f>
        <v>0</v>
      </c>
      <c r="R767">
        <f>'[1]Master Data'!BE114/1000000</f>
        <v>0</v>
      </c>
      <c r="S767">
        <f>'[1]Master Data'!BG114/1000000</f>
        <v>0</v>
      </c>
      <c r="T767">
        <f>'[1]Master Data'!BH114/100</f>
        <v>0</v>
      </c>
      <c r="U767">
        <f>'[1]Master Data'!BI114/1000000</f>
        <v>0</v>
      </c>
    </row>
    <row r="768" spans="1:21" x14ac:dyDescent="0.55000000000000004">
      <c r="A768" s="41" t="s">
        <v>1227</v>
      </c>
      <c r="B768" s="41">
        <v>5.8999999999999999E-3</v>
      </c>
      <c r="C768">
        <f>'[1]Master Data'!AO115/100</f>
        <v>8.0000000000000004E-4</v>
      </c>
      <c r="D768">
        <f>'[1]Master Data'!AP115/1000000</f>
        <v>0</v>
      </c>
      <c r="E768">
        <f>'[1]Master Data'!AQ115/1000000</f>
        <v>0</v>
      </c>
      <c r="F768">
        <f>'[1]Master Data'!AR115/100</f>
        <v>0</v>
      </c>
      <c r="G768">
        <f>'[1]Master Data'!AS115/100</f>
        <v>0</v>
      </c>
      <c r="H768">
        <f>'[1]Master Data'!AT115/100</f>
        <v>0</v>
      </c>
      <c r="I768">
        <f>'[1]Master Data'!AU115/100</f>
        <v>0</v>
      </c>
      <c r="J768">
        <f>'[1]Master Data'!AV115/100</f>
        <v>0</v>
      </c>
      <c r="K768">
        <f>'[1]Master Data'!AX115/100</f>
        <v>2.1999999999999998E-4</v>
      </c>
      <c r="L768">
        <f>'[1]Master Data'!AY115/1000000</f>
        <v>0</v>
      </c>
      <c r="M768">
        <f>'[1]Master Data'!AZ115/1000000</f>
        <v>0</v>
      </c>
      <c r="N768">
        <f>'[1]Master Data'!BA115/1000000</f>
        <v>0</v>
      </c>
      <c r="O768">
        <f>'[1]Master Data'!BB115/100</f>
        <v>0</v>
      </c>
      <c r="P768">
        <f>'[1]Master Data'!BC115/100</f>
        <v>0</v>
      </c>
      <c r="Q768">
        <f>'[1]Master Data'!BD115/100</f>
        <v>0</v>
      </c>
      <c r="R768">
        <f>'[1]Master Data'!BE115/1000000</f>
        <v>0</v>
      </c>
      <c r="S768">
        <f>'[1]Master Data'!BG115/1000000</f>
        <v>0</v>
      </c>
      <c r="T768">
        <f>'[1]Master Data'!BH115/100</f>
        <v>0</v>
      </c>
      <c r="U768">
        <f>'[1]Master Data'!BI115/1000000</f>
        <v>0</v>
      </c>
    </row>
    <row r="769" spans="1:21" x14ac:dyDescent="0.55000000000000004">
      <c r="A769" s="41" t="s">
        <v>1228</v>
      </c>
      <c r="B769" s="41">
        <v>1.0180905298934033E-2</v>
      </c>
      <c r="C769">
        <f>'[1]Master Data'!AO116/100</f>
        <v>0</v>
      </c>
      <c r="D769">
        <f>'[1]Master Data'!AP116/1000000</f>
        <v>0</v>
      </c>
      <c r="E769">
        <f>'[1]Master Data'!AQ116/1000000</f>
        <v>0</v>
      </c>
      <c r="F769">
        <f>'[1]Master Data'!AR116/100</f>
        <v>0</v>
      </c>
      <c r="G769">
        <f>'[1]Master Data'!AS116/100</f>
        <v>0</v>
      </c>
      <c r="H769">
        <f>'[1]Master Data'!AT116/100</f>
        <v>0</v>
      </c>
      <c r="I769">
        <f>'[1]Master Data'!AU116/100</f>
        <v>0</v>
      </c>
      <c r="J769">
        <f>'[1]Master Data'!AV116/100</f>
        <v>0</v>
      </c>
      <c r="K769">
        <f>'[1]Master Data'!AX116/100</f>
        <v>0</v>
      </c>
      <c r="L769">
        <f>'[1]Master Data'!AY116/1000000</f>
        <v>0</v>
      </c>
      <c r="M769">
        <f>'[1]Master Data'!AZ116/1000000</f>
        <v>0</v>
      </c>
      <c r="N769">
        <f>'[1]Master Data'!BA116/1000000</f>
        <v>0</v>
      </c>
      <c r="O769">
        <f>'[1]Master Data'!BB116/100</f>
        <v>0</v>
      </c>
      <c r="P769">
        <f>'[1]Master Data'!BC116/100</f>
        <v>0</v>
      </c>
      <c r="Q769">
        <f>'[1]Master Data'!BD116/100</f>
        <v>0</v>
      </c>
      <c r="R769">
        <f>'[1]Master Data'!BE116/1000000</f>
        <v>0</v>
      </c>
      <c r="S769">
        <f>'[1]Master Data'!BG116/1000000</f>
        <v>0</v>
      </c>
      <c r="T769">
        <f>'[1]Master Data'!BH116/100</f>
        <v>0</v>
      </c>
      <c r="U769">
        <f>'[1]Master Data'!BI116/1000000</f>
        <v>0</v>
      </c>
    </row>
    <row r="770" spans="1:21" x14ac:dyDescent="0.55000000000000004">
      <c r="A770" s="41" t="s">
        <v>1229</v>
      </c>
      <c r="B770" s="41">
        <v>1.7297735399284857E-2</v>
      </c>
      <c r="C770">
        <f>'[1]Master Data'!AO117/100</f>
        <v>2E-3</v>
      </c>
      <c r="D770">
        <f>'[1]Master Data'!AP117/1000000</f>
        <v>0</v>
      </c>
      <c r="E770">
        <f>'[1]Master Data'!AQ117/1000000</f>
        <v>0</v>
      </c>
      <c r="F770">
        <f>'[1]Master Data'!AR117/100</f>
        <v>0</v>
      </c>
      <c r="G770">
        <f>'[1]Master Data'!AS117/100</f>
        <v>0</v>
      </c>
      <c r="H770">
        <f>'[1]Master Data'!AT117/100</f>
        <v>0</v>
      </c>
      <c r="I770">
        <f>'[1]Master Data'!AU117/100</f>
        <v>0</v>
      </c>
      <c r="J770">
        <f>'[1]Master Data'!AV117/100</f>
        <v>0</v>
      </c>
      <c r="K770">
        <f>'[1]Master Data'!AX117/100</f>
        <v>2.9999999999999997E-4</v>
      </c>
      <c r="L770">
        <f>'[1]Master Data'!AY117/1000000</f>
        <v>0</v>
      </c>
      <c r="M770">
        <f>'[1]Master Data'!AZ117/1000000</f>
        <v>0</v>
      </c>
      <c r="N770">
        <f>'[1]Master Data'!BA117/1000000</f>
        <v>0</v>
      </c>
      <c r="O770">
        <f>'[1]Master Data'!BB117/100</f>
        <v>0</v>
      </c>
      <c r="P770">
        <f>'[1]Master Data'!BC117/100</f>
        <v>0</v>
      </c>
      <c r="Q770">
        <f>'[1]Master Data'!BD117/100</f>
        <v>0</v>
      </c>
      <c r="R770">
        <f>'[1]Master Data'!BE117/1000000</f>
        <v>0</v>
      </c>
      <c r="S770">
        <f>'[1]Master Data'!BG117/1000000</f>
        <v>0</v>
      </c>
      <c r="T770">
        <f>'[1]Master Data'!BH117/100</f>
        <v>0</v>
      </c>
      <c r="U770">
        <f>'[1]Master Data'!BI117/1000000</f>
        <v>0</v>
      </c>
    </row>
    <row r="771" spans="1:21" x14ac:dyDescent="0.55000000000000004">
      <c r="A771" s="41" t="s">
        <v>1230</v>
      </c>
      <c r="B771" s="41">
        <v>1.3952292602021433E-2</v>
      </c>
      <c r="C771">
        <f>'[1]Master Data'!AO118/100</f>
        <v>0</v>
      </c>
      <c r="D771">
        <f>'[1]Master Data'!AP118/1000000</f>
        <v>0</v>
      </c>
      <c r="E771">
        <f>'[1]Master Data'!AQ118/1000000</f>
        <v>0</v>
      </c>
      <c r="F771">
        <f>'[1]Master Data'!AR118/100</f>
        <v>0</v>
      </c>
      <c r="G771">
        <f>'[1]Master Data'!AS118/100</f>
        <v>0</v>
      </c>
      <c r="H771">
        <f>'[1]Master Data'!AT118/100</f>
        <v>0</v>
      </c>
      <c r="I771">
        <f>'[1]Master Data'!AU118/100</f>
        <v>0</v>
      </c>
      <c r="J771">
        <f>'[1]Master Data'!AV118/100</f>
        <v>0</v>
      </c>
      <c r="K771">
        <f>'[1]Master Data'!AX118/100</f>
        <v>0</v>
      </c>
      <c r="L771">
        <f>'[1]Master Data'!AY118/1000000</f>
        <v>0</v>
      </c>
      <c r="M771">
        <f>'[1]Master Data'!AZ118/1000000</f>
        <v>0</v>
      </c>
      <c r="N771">
        <f>'[1]Master Data'!BA118/1000000</f>
        <v>0</v>
      </c>
      <c r="O771">
        <f>'[1]Master Data'!BB118/100</f>
        <v>0</v>
      </c>
      <c r="P771">
        <f>'[1]Master Data'!BC118/100</f>
        <v>0</v>
      </c>
      <c r="Q771">
        <f>'[1]Master Data'!BD118/100</f>
        <v>0</v>
      </c>
      <c r="R771">
        <f>'[1]Master Data'!BE118/1000000</f>
        <v>0</v>
      </c>
      <c r="S771">
        <f>'[1]Master Data'!BG118/1000000</f>
        <v>0</v>
      </c>
      <c r="T771">
        <f>'[1]Master Data'!BH118/100</f>
        <v>0</v>
      </c>
      <c r="U771">
        <f>'[1]Master Data'!BI118/1000000</f>
        <v>0</v>
      </c>
    </row>
    <row r="772" spans="1:21" x14ac:dyDescent="0.55000000000000004">
      <c r="A772" s="41" t="s">
        <v>1231</v>
      </c>
      <c r="B772" s="41">
        <v>1.9133689839572192E-2</v>
      </c>
      <c r="C772">
        <f>'[1]Master Data'!AO119/100</f>
        <v>0</v>
      </c>
      <c r="D772">
        <f>'[1]Master Data'!AP119/1000000</f>
        <v>0</v>
      </c>
      <c r="E772">
        <f>'[1]Master Data'!AQ119/1000000</f>
        <v>0</v>
      </c>
      <c r="F772">
        <f>'[1]Master Data'!AR119/100</f>
        <v>0</v>
      </c>
      <c r="G772">
        <f>'[1]Master Data'!AS119/100</f>
        <v>0</v>
      </c>
      <c r="H772">
        <f>'[1]Master Data'!AT119/100</f>
        <v>0</v>
      </c>
      <c r="I772">
        <f>'[1]Master Data'!AU119/100</f>
        <v>0</v>
      </c>
      <c r="J772">
        <f>'[1]Master Data'!AV119/100</f>
        <v>0</v>
      </c>
      <c r="K772">
        <f>'[1]Master Data'!AX119/100</f>
        <v>0</v>
      </c>
      <c r="L772">
        <f>'[1]Master Data'!AY119/1000000</f>
        <v>0</v>
      </c>
      <c r="M772">
        <f>'[1]Master Data'!AZ119/1000000</f>
        <v>0</v>
      </c>
      <c r="N772">
        <f>'[1]Master Data'!BA119/1000000</f>
        <v>0</v>
      </c>
      <c r="O772">
        <f>'[1]Master Data'!BB119/100</f>
        <v>0</v>
      </c>
      <c r="P772">
        <f>'[1]Master Data'!BC119/100</f>
        <v>0</v>
      </c>
      <c r="Q772">
        <f>'[1]Master Data'!BD119/100</f>
        <v>0</v>
      </c>
      <c r="R772">
        <f>'[1]Master Data'!BE119/1000000</f>
        <v>0</v>
      </c>
      <c r="S772">
        <f>'[1]Master Data'!BG119/1000000</f>
        <v>0</v>
      </c>
      <c r="T772">
        <f>'[1]Master Data'!BH119/100</f>
        <v>0</v>
      </c>
      <c r="U772">
        <f>'[1]Master Data'!BI119/1000000</f>
        <v>0</v>
      </c>
    </row>
    <row r="773" spans="1:21" x14ac:dyDescent="0.55000000000000004">
      <c r="A773" s="41" t="s">
        <v>1232</v>
      </c>
      <c r="B773" s="41">
        <v>1.6E-2</v>
      </c>
      <c r="C773">
        <f>'[1]Master Data'!AO120/100</f>
        <v>1E-3</v>
      </c>
      <c r="D773">
        <f>'[1]Master Data'!AP120/1000000</f>
        <v>0</v>
      </c>
      <c r="E773">
        <f>'[1]Master Data'!AQ120/1000000</f>
        <v>0</v>
      </c>
      <c r="F773">
        <f>'[1]Master Data'!AR120/100</f>
        <v>0</v>
      </c>
      <c r="G773">
        <f>'[1]Master Data'!AS120/100</f>
        <v>0</v>
      </c>
      <c r="H773">
        <f>'[1]Master Data'!AT120/100</f>
        <v>0</v>
      </c>
      <c r="I773">
        <f>'[1]Master Data'!AU120/100</f>
        <v>0</v>
      </c>
      <c r="J773">
        <f>'[1]Master Data'!AV120/100</f>
        <v>0</v>
      </c>
      <c r="K773">
        <f>'[1]Master Data'!AX120/100</f>
        <v>5.0000000000000001E-4</v>
      </c>
      <c r="L773">
        <f>'[1]Master Data'!AY120/1000000</f>
        <v>0</v>
      </c>
      <c r="M773">
        <f>'[1]Master Data'!AZ120/1000000</f>
        <v>0</v>
      </c>
      <c r="N773">
        <f>'[1]Master Data'!BA120/1000000</f>
        <v>0</v>
      </c>
      <c r="O773">
        <f>'[1]Master Data'!BB120/100</f>
        <v>0</v>
      </c>
      <c r="P773">
        <f>'[1]Master Data'!BC120/100</f>
        <v>0</v>
      </c>
      <c r="Q773">
        <f>'[1]Master Data'!BD120/100</f>
        <v>0</v>
      </c>
      <c r="R773">
        <f>'[1]Master Data'!BE120/1000000</f>
        <v>0</v>
      </c>
      <c r="S773">
        <f>'[1]Master Data'!BG120/1000000</f>
        <v>0</v>
      </c>
      <c r="T773">
        <f>'[1]Master Data'!BH120/100</f>
        <v>0</v>
      </c>
      <c r="U773">
        <f>'[1]Master Data'!BI120/1000000</f>
        <v>0</v>
      </c>
    </row>
    <row r="774" spans="1:21" x14ac:dyDescent="0.55000000000000004">
      <c r="A774" s="41" t="s">
        <v>1233</v>
      </c>
      <c r="B774" s="41">
        <v>0</v>
      </c>
      <c r="C774">
        <f>'[1]Master Data'!AO121/100</f>
        <v>0</v>
      </c>
      <c r="D774">
        <f>'[1]Master Data'!AP121/1000000</f>
        <v>0</v>
      </c>
      <c r="E774">
        <f>'[1]Master Data'!AQ121/1000000</f>
        <v>0</v>
      </c>
      <c r="F774">
        <f>'[1]Master Data'!AR121/100</f>
        <v>0</v>
      </c>
      <c r="G774">
        <f>'[1]Master Data'!AS121/100</f>
        <v>0</v>
      </c>
      <c r="H774">
        <f>'[1]Master Data'!AT121/100</f>
        <v>0</v>
      </c>
      <c r="I774">
        <f>'[1]Master Data'!AU121/100</f>
        <v>0</v>
      </c>
      <c r="J774">
        <f>'[1]Master Data'!AV121/100</f>
        <v>0</v>
      </c>
      <c r="K774">
        <f>'[1]Master Data'!AX121/100</f>
        <v>0</v>
      </c>
      <c r="L774">
        <f>'[1]Master Data'!AY121/1000000</f>
        <v>0</v>
      </c>
      <c r="M774">
        <f>'[1]Master Data'!AZ121/1000000</f>
        <v>0</v>
      </c>
      <c r="N774">
        <f>'[1]Master Data'!BA121/1000000</f>
        <v>0</v>
      </c>
      <c r="O774">
        <f>'[1]Master Data'!BB121/100</f>
        <v>0</v>
      </c>
      <c r="P774">
        <f>'[1]Master Data'!BC121/100</f>
        <v>0</v>
      </c>
      <c r="Q774">
        <f>'[1]Master Data'!BD121/100</f>
        <v>0</v>
      </c>
      <c r="R774">
        <f>'[1]Master Data'!BE121/1000000</f>
        <v>0</v>
      </c>
      <c r="S774">
        <f>'[1]Master Data'!BG121/1000000</f>
        <v>0</v>
      </c>
      <c r="T774">
        <f>'[1]Master Data'!BH121/100</f>
        <v>0</v>
      </c>
      <c r="U774">
        <f>'[1]Master Data'!BI121/1000000</f>
        <v>0</v>
      </c>
    </row>
    <row r="775" spans="1:21" x14ac:dyDescent="0.55000000000000004">
      <c r="A775" s="41" t="s">
        <v>1234</v>
      </c>
      <c r="B775" s="41">
        <v>2.7802841918294851E-3</v>
      </c>
      <c r="C775">
        <f>'[1]Master Data'!AO122/100</f>
        <v>7.6678507992895199E-4</v>
      </c>
      <c r="D775">
        <f>'[1]Master Data'!AP122/1000000</f>
        <v>3.0539964476021313E-7</v>
      </c>
      <c r="E775">
        <f>'[1]Master Data'!AQ122/1000000</f>
        <v>0</v>
      </c>
      <c r="F775">
        <f>'[1]Master Data'!AR122/100</f>
        <v>0</v>
      </c>
      <c r="G775">
        <f>'[1]Master Data'!AS122/100</f>
        <v>0</v>
      </c>
      <c r="H775">
        <f>'[1]Master Data'!AT122/100</f>
        <v>0</v>
      </c>
      <c r="I775">
        <f>'[1]Master Data'!AU122/100</f>
        <v>0</v>
      </c>
      <c r="J775">
        <f>'[1]Master Data'!AV122/100</f>
        <v>0</v>
      </c>
      <c r="K775">
        <f>'[1]Master Data'!AX122/100</f>
        <v>0</v>
      </c>
      <c r="L775">
        <f>'[1]Master Data'!AY122/1000000</f>
        <v>2.4182770870337477E-6</v>
      </c>
      <c r="M775">
        <f>'[1]Master Data'!AZ122/1000000</f>
        <v>2.6957904085257546E-6</v>
      </c>
      <c r="N775">
        <f>'[1]Master Data'!BA122/1000000</f>
        <v>0</v>
      </c>
      <c r="O775">
        <f>'[1]Master Data'!BB122/100</f>
        <v>0</v>
      </c>
      <c r="P775">
        <f>'[1]Master Data'!BC122/100</f>
        <v>0</v>
      </c>
      <c r="Q775">
        <f>'[1]Master Data'!BD122/100</f>
        <v>0</v>
      </c>
      <c r="R775">
        <f>'[1]Master Data'!BE122/1000000</f>
        <v>0</v>
      </c>
      <c r="S775">
        <f>'[1]Master Data'!BG122/1000000</f>
        <v>0</v>
      </c>
      <c r="T775">
        <f>'[1]Master Data'!BH122/100</f>
        <v>0</v>
      </c>
      <c r="U775">
        <f>'[1]Master Data'!BI122/1000000</f>
        <v>0</v>
      </c>
    </row>
    <row r="776" spans="1:21" x14ac:dyDescent="0.55000000000000004">
      <c r="A776" s="41" t="s">
        <v>1235</v>
      </c>
      <c r="B776" s="41">
        <v>8.0000000000000002E-3</v>
      </c>
      <c r="C776">
        <f>'[1]Master Data'!AO123/100</f>
        <v>6.0000000000000001E-3</v>
      </c>
      <c r="D776">
        <f>'[1]Master Data'!AP123/1000000</f>
        <v>0</v>
      </c>
      <c r="E776">
        <f>'[1]Master Data'!AQ123/1000000</f>
        <v>0</v>
      </c>
      <c r="F776">
        <f>'[1]Master Data'!AR123/100</f>
        <v>0</v>
      </c>
      <c r="G776">
        <f>'[1]Master Data'!AS123/100</f>
        <v>0</v>
      </c>
      <c r="H776">
        <f>'[1]Master Data'!AT123/100</f>
        <v>0</v>
      </c>
      <c r="I776">
        <f>'[1]Master Data'!AU123/100</f>
        <v>0</v>
      </c>
      <c r="J776">
        <f>'[1]Master Data'!AV123/100</f>
        <v>0</v>
      </c>
      <c r="K776">
        <f>'[1]Master Data'!AX123/100</f>
        <v>4.0000000000000002E-4</v>
      </c>
      <c r="L776">
        <f>'[1]Master Data'!AY123/1000000</f>
        <v>0</v>
      </c>
      <c r="M776">
        <f>'[1]Master Data'!AZ123/1000000</f>
        <v>0</v>
      </c>
      <c r="N776">
        <f>'[1]Master Data'!BA123/1000000</f>
        <v>0</v>
      </c>
      <c r="O776">
        <f>'[1]Master Data'!BB123/100</f>
        <v>0</v>
      </c>
      <c r="P776">
        <f>'[1]Master Data'!BC123/100</f>
        <v>0</v>
      </c>
      <c r="Q776">
        <f>'[1]Master Data'!BD123/100</f>
        <v>0</v>
      </c>
      <c r="R776">
        <f>'[1]Master Data'!BE123/1000000</f>
        <v>0</v>
      </c>
      <c r="S776">
        <f>'[1]Master Data'!BG123/1000000</f>
        <v>0</v>
      </c>
      <c r="T776">
        <f>'[1]Master Data'!BH123/100</f>
        <v>0</v>
      </c>
      <c r="U776">
        <f>'[1]Master Data'!BI123/1000000</f>
        <v>0</v>
      </c>
    </row>
    <row r="777" spans="1:21" x14ac:dyDescent="0.55000000000000004">
      <c r="A777" s="41" t="s">
        <v>1236</v>
      </c>
      <c r="B777" s="41">
        <v>1.7000000000000001E-2</v>
      </c>
      <c r="C777">
        <f>'[1]Master Data'!AO124/100</f>
        <v>4.0000000000000001E-3</v>
      </c>
      <c r="D777">
        <f>'[1]Master Data'!AP124/1000000</f>
        <v>0</v>
      </c>
      <c r="E777">
        <f>'[1]Master Data'!AQ124/1000000</f>
        <v>0</v>
      </c>
      <c r="F777">
        <f>'[1]Master Data'!AR124/100</f>
        <v>0</v>
      </c>
      <c r="G777">
        <f>'[1]Master Data'!AS124/100</f>
        <v>0</v>
      </c>
      <c r="H777">
        <f>'[1]Master Data'!AT124/100</f>
        <v>0</v>
      </c>
      <c r="I777">
        <f>'[1]Master Data'!AU124/100</f>
        <v>0</v>
      </c>
      <c r="J777">
        <f>'[1]Master Data'!AV124/100</f>
        <v>0</v>
      </c>
      <c r="K777">
        <f>'[1]Master Data'!AX124/100</f>
        <v>0</v>
      </c>
      <c r="L777">
        <f>'[1]Master Data'!AY124/1000000</f>
        <v>8.0000000000000007E-7</v>
      </c>
      <c r="M777">
        <f>'[1]Master Data'!AZ124/1000000</f>
        <v>9.9999999999999995E-7</v>
      </c>
      <c r="N777">
        <f>'[1]Master Data'!BA124/1000000</f>
        <v>0</v>
      </c>
      <c r="O777">
        <f>'[1]Master Data'!BB124/100</f>
        <v>0</v>
      </c>
      <c r="P777">
        <f>'[1]Master Data'!BC124/100</f>
        <v>0</v>
      </c>
      <c r="Q777">
        <f>'[1]Master Data'!BD124/100</f>
        <v>0</v>
      </c>
      <c r="R777">
        <f>'[1]Master Data'!BE124/1000000</f>
        <v>0</v>
      </c>
      <c r="S777">
        <f>'[1]Master Data'!BG124/1000000</f>
        <v>0</v>
      </c>
      <c r="T777">
        <f>'[1]Master Data'!BH124/100</f>
        <v>0</v>
      </c>
      <c r="U777">
        <f>'[1]Master Data'!BI124/1000000</f>
        <v>0</v>
      </c>
    </row>
    <row r="778" spans="1:21" x14ac:dyDescent="0.55000000000000004">
      <c r="A778" s="41" t="s">
        <v>1237</v>
      </c>
      <c r="B778" s="41">
        <v>4.0099999999999997E-2</v>
      </c>
      <c r="C778">
        <f>'[1]Master Data'!AO125/100</f>
        <v>2E-3</v>
      </c>
      <c r="D778">
        <f>'[1]Master Data'!AP125/1000000</f>
        <v>0</v>
      </c>
      <c r="E778">
        <f>'[1]Master Data'!AQ125/1000000</f>
        <v>0</v>
      </c>
      <c r="F778">
        <f>'[1]Master Data'!AR125/100</f>
        <v>0</v>
      </c>
      <c r="G778">
        <f>'[1]Master Data'!AS125/100</f>
        <v>0</v>
      </c>
      <c r="H778">
        <f>'[1]Master Data'!AT125/100</f>
        <v>0</v>
      </c>
      <c r="I778">
        <f>'[1]Master Data'!AU125/100</f>
        <v>0</v>
      </c>
      <c r="J778">
        <f>'[1]Master Data'!AV125/100</f>
        <v>0</v>
      </c>
      <c r="K778">
        <f>'[1]Master Data'!AX125/100</f>
        <v>2.9999999999999997E-4</v>
      </c>
      <c r="L778">
        <f>'[1]Master Data'!AY125/1000000</f>
        <v>0</v>
      </c>
      <c r="M778">
        <f>'[1]Master Data'!AZ125/1000000</f>
        <v>0</v>
      </c>
      <c r="N778">
        <f>'[1]Master Data'!BA125/1000000</f>
        <v>0</v>
      </c>
      <c r="O778">
        <f>'[1]Master Data'!BB125/100</f>
        <v>0</v>
      </c>
      <c r="P778">
        <f>'[1]Master Data'!BC125/100</f>
        <v>0</v>
      </c>
      <c r="Q778">
        <f>'[1]Master Data'!BD125/100</f>
        <v>0</v>
      </c>
      <c r="R778">
        <f>'[1]Master Data'!BE125/1000000</f>
        <v>0</v>
      </c>
      <c r="S778">
        <f>'[1]Master Data'!BG125/1000000</f>
        <v>0</v>
      </c>
      <c r="T778">
        <f>'[1]Master Data'!BH125/100</f>
        <v>0</v>
      </c>
      <c r="U778">
        <f>'[1]Master Data'!BI125/1000000</f>
        <v>0</v>
      </c>
    </row>
    <row r="779" spans="1:21" x14ac:dyDescent="0.55000000000000004">
      <c r="A779" s="41" t="s">
        <v>1238</v>
      </c>
      <c r="B779" s="41">
        <v>0</v>
      </c>
      <c r="C779">
        <f>'[1]Master Data'!AO126/100</f>
        <v>0</v>
      </c>
      <c r="D779">
        <f>'[1]Master Data'!AP126/1000000</f>
        <v>0</v>
      </c>
      <c r="E779">
        <f>'[1]Master Data'!AQ126/1000000</f>
        <v>0</v>
      </c>
      <c r="F779">
        <f>'[1]Master Data'!AR126/100</f>
        <v>0</v>
      </c>
      <c r="G779">
        <f>'[1]Master Data'!AS126/100</f>
        <v>0</v>
      </c>
      <c r="H779">
        <f>'[1]Master Data'!AT126/100</f>
        <v>0</v>
      </c>
      <c r="I779">
        <f>'[1]Master Data'!AU126/100</f>
        <v>0</v>
      </c>
      <c r="J779">
        <f>'[1]Master Data'!AV126/100</f>
        <v>0</v>
      </c>
      <c r="K779">
        <f>'[1]Master Data'!AX126/100</f>
        <v>0</v>
      </c>
      <c r="L779">
        <f>'[1]Master Data'!AY126/1000000</f>
        <v>0</v>
      </c>
      <c r="M779">
        <f>'[1]Master Data'!AZ126/1000000</f>
        <v>0</v>
      </c>
      <c r="N779">
        <f>'[1]Master Data'!BA126/1000000</f>
        <v>0</v>
      </c>
      <c r="O779">
        <f>'[1]Master Data'!BB126/100</f>
        <v>0</v>
      </c>
      <c r="P779">
        <f>'[1]Master Data'!BC126/100</f>
        <v>0</v>
      </c>
      <c r="Q779">
        <f>'[1]Master Data'!BD126/100</f>
        <v>0</v>
      </c>
      <c r="R779">
        <f>'[1]Master Data'!BE126/1000000</f>
        <v>0</v>
      </c>
      <c r="S779">
        <f>'[1]Master Data'!BG126/1000000</f>
        <v>0</v>
      </c>
      <c r="T779">
        <f>'[1]Master Data'!BH126/100</f>
        <v>0</v>
      </c>
      <c r="U779">
        <f>'[1]Master Data'!BI126/1000000</f>
        <v>0</v>
      </c>
    </row>
    <row r="780" spans="1:21" x14ac:dyDescent="0.55000000000000004">
      <c r="A780" s="41" t="s">
        <v>1239</v>
      </c>
      <c r="B780" s="41">
        <v>2.2099999999999998E-2</v>
      </c>
      <c r="C780">
        <f>'[1]Master Data'!AO127/100</f>
        <v>2E-3</v>
      </c>
      <c r="D780">
        <f>'[1]Master Data'!AP127/1000000</f>
        <v>0</v>
      </c>
      <c r="E780">
        <f>'[1]Master Data'!AQ127/1000000</f>
        <v>0</v>
      </c>
      <c r="F780">
        <f>'[1]Master Data'!AR127/100</f>
        <v>0</v>
      </c>
      <c r="G780">
        <f>'[1]Master Data'!AS127/100</f>
        <v>0</v>
      </c>
      <c r="H780">
        <f>'[1]Master Data'!AT127/100</f>
        <v>0</v>
      </c>
      <c r="I780">
        <f>'[1]Master Data'!AU127/100</f>
        <v>0</v>
      </c>
      <c r="J780">
        <f>'[1]Master Data'!AV127/100</f>
        <v>0</v>
      </c>
      <c r="K780">
        <f>'[1]Master Data'!AX127/100</f>
        <v>2.9999999999999997E-4</v>
      </c>
      <c r="L780">
        <f>'[1]Master Data'!AY127/1000000</f>
        <v>0</v>
      </c>
      <c r="M780">
        <f>'[1]Master Data'!AZ127/1000000</f>
        <v>0</v>
      </c>
      <c r="N780">
        <f>'[1]Master Data'!BA127/1000000</f>
        <v>0</v>
      </c>
      <c r="O780">
        <f>'[1]Master Data'!BB127/100</f>
        <v>0</v>
      </c>
      <c r="P780">
        <f>'[1]Master Data'!BC127/100</f>
        <v>0</v>
      </c>
      <c r="Q780">
        <f>'[1]Master Data'!BD127/100</f>
        <v>0</v>
      </c>
      <c r="R780">
        <f>'[1]Master Data'!BE127/1000000</f>
        <v>0</v>
      </c>
      <c r="S780">
        <f>'[1]Master Data'!BG127/1000000</f>
        <v>0</v>
      </c>
      <c r="T780">
        <f>'[1]Master Data'!BH127/100</f>
        <v>0</v>
      </c>
      <c r="U780">
        <f>'[1]Master Data'!BI127/1000000</f>
        <v>0</v>
      </c>
    </row>
    <row r="781" spans="1:21" x14ac:dyDescent="0.55000000000000004">
      <c r="A781" s="41" t="s">
        <v>1240</v>
      </c>
      <c r="B781" s="41">
        <v>5.2642460917801314E-3</v>
      </c>
      <c r="C781">
        <f>'[1]Master Data'!AO128/100</f>
        <v>6.7357539082198688E-3</v>
      </c>
      <c r="D781">
        <f>'[1]Master Data'!AP128/1000000</f>
        <v>0</v>
      </c>
      <c r="E781">
        <f>'[1]Master Data'!AQ128/1000000</f>
        <v>0</v>
      </c>
      <c r="F781">
        <f>'[1]Master Data'!AR128/100</f>
        <v>0</v>
      </c>
      <c r="G781">
        <f>'[1]Master Data'!AS128/100</f>
        <v>0</v>
      </c>
      <c r="H781">
        <f>'[1]Master Data'!AT128/100</f>
        <v>0</v>
      </c>
      <c r="I781">
        <f>'[1]Master Data'!AU128/100</f>
        <v>0</v>
      </c>
      <c r="J781">
        <f>'[1]Master Data'!AV128/100</f>
        <v>0</v>
      </c>
      <c r="K781">
        <f>'[1]Master Data'!AX128/100</f>
        <v>4.0000000000000002E-4</v>
      </c>
      <c r="L781">
        <f>'[1]Master Data'!AY128/1000000</f>
        <v>0</v>
      </c>
      <c r="M781">
        <f>'[1]Master Data'!AZ128/1000000</f>
        <v>0</v>
      </c>
      <c r="N781">
        <f>'[1]Master Data'!BA128/1000000</f>
        <v>0</v>
      </c>
      <c r="O781">
        <f>'[1]Master Data'!BB128/100</f>
        <v>0</v>
      </c>
      <c r="P781">
        <f>'[1]Master Data'!BC128/100</f>
        <v>0</v>
      </c>
      <c r="Q781">
        <f>'[1]Master Data'!BD128/100</f>
        <v>0</v>
      </c>
      <c r="R781">
        <f>'[1]Master Data'!BE128/1000000</f>
        <v>0</v>
      </c>
      <c r="S781">
        <f>'[1]Master Data'!BG128/1000000</f>
        <v>0</v>
      </c>
      <c r="T781">
        <f>'[1]Master Data'!BH128/100</f>
        <v>0</v>
      </c>
      <c r="U781">
        <f>'[1]Master Data'!BI128/1000000</f>
        <v>0</v>
      </c>
    </row>
    <row r="782" spans="1:21" x14ac:dyDescent="0.55000000000000004">
      <c r="A782" s="41" t="s">
        <v>1241</v>
      </c>
      <c r="B782" s="41">
        <v>0.04</v>
      </c>
      <c r="C782">
        <f>'[1]Master Data'!AO129/100</f>
        <v>2E-3</v>
      </c>
      <c r="D782">
        <f>'[1]Master Data'!AP129/1000000</f>
        <v>0</v>
      </c>
      <c r="E782">
        <f>'[1]Master Data'!AQ129/1000000</f>
        <v>0</v>
      </c>
      <c r="F782">
        <f>'[1]Master Data'!AR129/100</f>
        <v>0</v>
      </c>
      <c r="G782">
        <f>'[1]Master Data'!AS129/100</f>
        <v>0</v>
      </c>
      <c r="H782">
        <f>'[1]Master Data'!AT129/100</f>
        <v>0</v>
      </c>
      <c r="I782">
        <f>'[1]Master Data'!AU129/100</f>
        <v>0</v>
      </c>
      <c r="J782">
        <f>'[1]Master Data'!AV129/100</f>
        <v>0</v>
      </c>
      <c r="K782">
        <f>'[1]Master Data'!AX129/100</f>
        <v>2.9999999999999997E-4</v>
      </c>
      <c r="L782">
        <f>'[1]Master Data'!AY129/1000000</f>
        <v>0</v>
      </c>
      <c r="M782">
        <f>'[1]Master Data'!AZ129/1000000</f>
        <v>0</v>
      </c>
      <c r="N782">
        <f>'[1]Master Data'!BA129/1000000</f>
        <v>0</v>
      </c>
      <c r="O782">
        <f>'[1]Master Data'!BB129/100</f>
        <v>0</v>
      </c>
      <c r="P782">
        <f>'[1]Master Data'!BC129/100</f>
        <v>0</v>
      </c>
      <c r="Q782">
        <f>'[1]Master Data'!BD129/100</f>
        <v>0</v>
      </c>
      <c r="R782">
        <f>'[1]Master Data'!BE129/1000000</f>
        <v>0</v>
      </c>
      <c r="S782">
        <f>'[1]Master Data'!BG129/1000000</f>
        <v>0</v>
      </c>
      <c r="T782">
        <f>'[1]Master Data'!BH129/100</f>
        <v>0</v>
      </c>
      <c r="U782">
        <f>'[1]Master Data'!BI129/1000000</f>
        <v>0</v>
      </c>
    </row>
    <row r="783" spans="1:21" x14ac:dyDescent="0.55000000000000004">
      <c r="A783" s="41" t="s">
        <v>1242</v>
      </c>
      <c r="B783" s="41">
        <v>0</v>
      </c>
      <c r="C783">
        <f>'[1]Master Data'!AO130/100</f>
        <v>0</v>
      </c>
      <c r="D783">
        <f>'[1]Master Data'!AP130/1000000</f>
        <v>0</v>
      </c>
      <c r="E783">
        <f>'[1]Master Data'!AQ130/1000000</f>
        <v>0</v>
      </c>
      <c r="F783">
        <f>'[1]Master Data'!AR130/100</f>
        <v>0</v>
      </c>
      <c r="G783">
        <f>'[1]Master Data'!AS130/100</f>
        <v>0</v>
      </c>
      <c r="H783">
        <f>'[1]Master Data'!AT130/100</f>
        <v>0</v>
      </c>
      <c r="I783">
        <f>'[1]Master Data'!AU130/100</f>
        <v>0</v>
      </c>
      <c r="J783">
        <f>'[1]Master Data'!AV130/100</f>
        <v>0</v>
      </c>
      <c r="K783">
        <f>'[1]Master Data'!AX130/100</f>
        <v>0</v>
      </c>
      <c r="L783">
        <f>'[1]Master Data'!AY130/1000000</f>
        <v>0</v>
      </c>
      <c r="M783">
        <f>'[1]Master Data'!AZ130/1000000</f>
        <v>0</v>
      </c>
      <c r="N783">
        <f>'[1]Master Data'!BA130/1000000</f>
        <v>0</v>
      </c>
      <c r="O783">
        <f>'[1]Master Data'!BB130/100</f>
        <v>0</v>
      </c>
      <c r="P783">
        <f>'[1]Master Data'!BC130/100</f>
        <v>0</v>
      </c>
      <c r="Q783">
        <f>'[1]Master Data'!BD130/100</f>
        <v>0</v>
      </c>
      <c r="R783">
        <f>'[1]Master Data'!BE130/1000000</f>
        <v>0</v>
      </c>
      <c r="S783">
        <f>'[1]Master Data'!BG130/1000000</f>
        <v>0</v>
      </c>
      <c r="T783">
        <f>'[1]Master Data'!BH130/100</f>
        <v>0</v>
      </c>
      <c r="U783">
        <f>'[1]Master Data'!BI130/1000000</f>
        <v>0</v>
      </c>
    </row>
    <row r="784" spans="1:21" x14ac:dyDescent="0.55000000000000004">
      <c r="A784" s="41" t="s">
        <v>1243</v>
      </c>
      <c r="B784" s="41">
        <v>1.1000000000000001E-3</v>
      </c>
      <c r="C784">
        <f>'[1]Master Data'!AO131/100</f>
        <v>2.2000000000000001E-3</v>
      </c>
      <c r="D784">
        <f>'[1]Master Data'!AP131/1000000</f>
        <v>2.9999999999999999E-7</v>
      </c>
      <c r="E784">
        <f>'[1]Master Data'!AQ131/1000000</f>
        <v>0</v>
      </c>
      <c r="F784">
        <f>'[1]Master Data'!AR131/100</f>
        <v>0</v>
      </c>
      <c r="G784">
        <f>'[1]Master Data'!AS131/100</f>
        <v>0</v>
      </c>
      <c r="H784">
        <f>'[1]Master Data'!AT131/100</f>
        <v>0</v>
      </c>
      <c r="I784">
        <f>'[1]Master Data'!AU131/100</f>
        <v>0</v>
      </c>
      <c r="J784">
        <f>'[1]Master Data'!AV131/100</f>
        <v>0</v>
      </c>
      <c r="K784">
        <f>'[1]Master Data'!AX131/100</f>
        <v>0</v>
      </c>
      <c r="L784">
        <f>'[1]Master Data'!AY131/1000000</f>
        <v>1.1000000000000001E-6</v>
      </c>
      <c r="M784">
        <f>'[1]Master Data'!AZ131/1000000</f>
        <v>1.6000000000000001E-6</v>
      </c>
      <c r="N784">
        <f>'[1]Master Data'!BA131/1000000</f>
        <v>1.0000000000000001E-7</v>
      </c>
      <c r="O784">
        <f>'[1]Master Data'!BB131/100</f>
        <v>0</v>
      </c>
      <c r="P784">
        <f>'[1]Master Data'!BC131/100</f>
        <v>0</v>
      </c>
      <c r="Q784">
        <f>'[1]Master Data'!BD131/100</f>
        <v>0</v>
      </c>
      <c r="R784">
        <f>'[1]Master Data'!BE131/1000000</f>
        <v>0</v>
      </c>
      <c r="S784">
        <f>'[1]Master Data'!BG131/1000000</f>
        <v>0</v>
      </c>
      <c r="T784">
        <f>'[1]Master Data'!BH131/100</f>
        <v>0</v>
      </c>
      <c r="U784">
        <f>'[1]Master Data'!BI131/1000000</f>
        <v>0</v>
      </c>
    </row>
    <row r="785" spans="1:21" x14ac:dyDescent="0.55000000000000004">
      <c r="A785" s="41" t="s">
        <v>1244</v>
      </c>
      <c r="B785" s="41">
        <v>6.0999999999999995E-3</v>
      </c>
      <c r="C785">
        <f>'[1]Master Data'!AO132/100</f>
        <v>1.04E-2</v>
      </c>
      <c r="D785">
        <f>'[1]Master Data'!AP132/1000000</f>
        <v>0</v>
      </c>
      <c r="E785">
        <f>'[1]Master Data'!AQ132/1000000</f>
        <v>0</v>
      </c>
      <c r="F785">
        <f>'[1]Master Data'!AR132/100</f>
        <v>0</v>
      </c>
      <c r="G785">
        <f>'[1]Master Data'!AS132/100</f>
        <v>0</v>
      </c>
      <c r="H785">
        <f>'[1]Master Data'!AT132/100</f>
        <v>0</v>
      </c>
      <c r="I785">
        <f>'[1]Master Data'!AU132/100</f>
        <v>0</v>
      </c>
      <c r="J785">
        <f>'[1]Master Data'!AV132/100</f>
        <v>0</v>
      </c>
      <c r="K785">
        <f>'[1]Master Data'!AX132/100</f>
        <v>4.0000000000000002E-4</v>
      </c>
      <c r="L785">
        <f>'[1]Master Data'!AY132/1000000</f>
        <v>0</v>
      </c>
      <c r="M785">
        <f>'[1]Master Data'!AZ132/1000000</f>
        <v>4.9999999999999998E-7</v>
      </c>
      <c r="N785">
        <f>'[1]Master Data'!BA132/1000000</f>
        <v>0</v>
      </c>
      <c r="O785">
        <f>'[1]Master Data'!BB132/100</f>
        <v>0</v>
      </c>
      <c r="P785">
        <f>'[1]Master Data'!BC132/100</f>
        <v>0</v>
      </c>
      <c r="Q785">
        <f>'[1]Master Data'!BD132/100</f>
        <v>0</v>
      </c>
      <c r="R785">
        <f>'[1]Master Data'!BE132/1000000</f>
        <v>0</v>
      </c>
      <c r="S785">
        <f>'[1]Master Data'!BG132/1000000</f>
        <v>0</v>
      </c>
      <c r="T785">
        <f>'[1]Master Data'!BH132/100</f>
        <v>0</v>
      </c>
      <c r="U785">
        <f>'[1]Master Data'!BI132/1000000</f>
        <v>0</v>
      </c>
    </row>
    <row r="786" spans="1:21" x14ac:dyDescent="0.55000000000000004">
      <c r="A786" s="41" t="s">
        <v>1245</v>
      </c>
      <c r="B786" s="41">
        <v>0</v>
      </c>
      <c r="C786">
        <f>'[1]Master Data'!AO133/100</f>
        <v>0</v>
      </c>
      <c r="D786">
        <f>'[1]Master Data'!AP133/1000000</f>
        <v>0</v>
      </c>
      <c r="E786">
        <f>'[1]Master Data'!AQ133/1000000</f>
        <v>0</v>
      </c>
      <c r="F786">
        <f>'[1]Master Data'!AR133/100</f>
        <v>0</v>
      </c>
      <c r="G786">
        <f>'[1]Master Data'!AS133/100</f>
        <v>0</v>
      </c>
      <c r="H786">
        <f>'[1]Master Data'!AT133/100</f>
        <v>0</v>
      </c>
      <c r="I786">
        <f>'[1]Master Data'!AU133/100</f>
        <v>0</v>
      </c>
      <c r="J786">
        <f>'[1]Master Data'!AV133/100</f>
        <v>0</v>
      </c>
      <c r="K786">
        <f>'[1]Master Data'!AX133/100</f>
        <v>0</v>
      </c>
      <c r="L786">
        <f>'[1]Master Data'!AY133/1000000</f>
        <v>0</v>
      </c>
      <c r="M786">
        <f>'[1]Master Data'!AZ133/1000000</f>
        <v>0</v>
      </c>
      <c r="N786">
        <f>'[1]Master Data'!BA133/1000000</f>
        <v>0</v>
      </c>
      <c r="O786">
        <f>'[1]Master Data'!BB133/100</f>
        <v>0</v>
      </c>
      <c r="P786">
        <f>'[1]Master Data'!BC133/100</f>
        <v>0</v>
      </c>
      <c r="Q786">
        <f>'[1]Master Data'!BD133/100</f>
        <v>0</v>
      </c>
      <c r="R786">
        <f>'[1]Master Data'!BE133/1000000</f>
        <v>0</v>
      </c>
      <c r="S786">
        <f>'[1]Master Data'!BG133/1000000</f>
        <v>0</v>
      </c>
      <c r="T786">
        <f>'[1]Master Data'!BH133/100</f>
        <v>0</v>
      </c>
      <c r="U786">
        <f>'[1]Master Data'!BI133/1000000</f>
        <v>0</v>
      </c>
    </row>
    <row r="787" spans="1:21" x14ac:dyDescent="0.55000000000000004">
      <c r="A787" s="41" t="s">
        <v>1246</v>
      </c>
      <c r="B787" s="41">
        <v>2.4E-2</v>
      </c>
      <c r="C787">
        <f>'[1]Master Data'!AO134/100</f>
        <v>0</v>
      </c>
      <c r="D787">
        <f>'[1]Master Data'!AP134/1000000</f>
        <v>0</v>
      </c>
      <c r="E787">
        <f>'[1]Master Data'!AQ134/1000000</f>
        <v>0</v>
      </c>
      <c r="F787">
        <f>'[1]Master Data'!AR134/100</f>
        <v>0</v>
      </c>
      <c r="G787">
        <f>'[1]Master Data'!AS134/100</f>
        <v>0</v>
      </c>
      <c r="H787">
        <f>'[1]Master Data'!AT134/100</f>
        <v>0</v>
      </c>
      <c r="I787">
        <f>'[1]Master Data'!AU134/100</f>
        <v>0</v>
      </c>
      <c r="J787">
        <f>'[1]Master Data'!AV134/100</f>
        <v>0</v>
      </c>
      <c r="K787">
        <f>'[1]Master Data'!AX134/100</f>
        <v>0</v>
      </c>
      <c r="L787">
        <f>'[1]Master Data'!AY134/1000000</f>
        <v>0</v>
      </c>
      <c r="M787">
        <f>'[1]Master Data'!AZ134/1000000</f>
        <v>0</v>
      </c>
      <c r="N787">
        <f>'[1]Master Data'!BA134/1000000</f>
        <v>0</v>
      </c>
      <c r="O787">
        <f>'[1]Master Data'!BB134/100</f>
        <v>0</v>
      </c>
      <c r="P787">
        <f>'[1]Master Data'!BC134/100</f>
        <v>0</v>
      </c>
      <c r="Q787">
        <f>'[1]Master Data'!BD134/100</f>
        <v>0</v>
      </c>
      <c r="R787">
        <f>'[1]Master Data'!BE134/1000000</f>
        <v>0</v>
      </c>
      <c r="S787">
        <f>'[1]Master Data'!BG134/1000000</f>
        <v>0</v>
      </c>
      <c r="T787">
        <f>'[1]Master Data'!BH134/100</f>
        <v>0</v>
      </c>
      <c r="U787">
        <f>'[1]Master Data'!BI134/1000000</f>
        <v>0</v>
      </c>
    </row>
    <row r="788" spans="1:21" x14ac:dyDescent="0.55000000000000004">
      <c r="A788" s="41" t="s">
        <v>1247</v>
      </c>
      <c r="B788" s="41">
        <v>0</v>
      </c>
      <c r="C788">
        <f>'[1]Master Data'!AO135/100</f>
        <v>0</v>
      </c>
      <c r="D788">
        <f>'[1]Master Data'!AP135/1000000</f>
        <v>0</v>
      </c>
      <c r="E788">
        <f>'[1]Master Data'!AQ135/1000000</f>
        <v>0</v>
      </c>
      <c r="F788">
        <f>'[1]Master Data'!AR135/100</f>
        <v>0</v>
      </c>
      <c r="G788">
        <f>'[1]Master Data'!AS135/100</f>
        <v>0</v>
      </c>
      <c r="H788">
        <f>'[1]Master Data'!AT135/100</f>
        <v>0</v>
      </c>
      <c r="I788">
        <f>'[1]Master Data'!AU135/100</f>
        <v>0</v>
      </c>
      <c r="J788">
        <f>'[1]Master Data'!AV135/100</f>
        <v>0</v>
      </c>
      <c r="K788">
        <f>'[1]Master Data'!AX135/100</f>
        <v>0</v>
      </c>
      <c r="L788">
        <f>'[1]Master Data'!AY135/1000000</f>
        <v>0</v>
      </c>
      <c r="M788">
        <f>'[1]Master Data'!AZ135/1000000</f>
        <v>0</v>
      </c>
      <c r="N788">
        <f>'[1]Master Data'!BA135/1000000</f>
        <v>0</v>
      </c>
      <c r="O788">
        <f>'[1]Master Data'!BB135/100</f>
        <v>0</v>
      </c>
      <c r="P788">
        <f>'[1]Master Data'!BC135/100</f>
        <v>0</v>
      </c>
      <c r="Q788">
        <f>'[1]Master Data'!BD135/100</f>
        <v>0</v>
      </c>
      <c r="R788">
        <f>'[1]Master Data'!BE135/1000000</f>
        <v>0</v>
      </c>
      <c r="S788">
        <f>'[1]Master Data'!BG135/1000000</f>
        <v>0</v>
      </c>
      <c r="T788">
        <f>'[1]Master Data'!BH135/100</f>
        <v>0</v>
      </c>
      <c r="U788">
        <f>'[1]Master Data'!BI135/1000000</f>
        <v>0</v>
      </c>
    </row>
    <row r="789" spans="1:21" x14ac:dyDescent="0.55000000000000004">
      <c r="A789" s="41" t="s">
        <v>1248</v>
      </c>
      <c r="B789" s="41">
        <v>0</v>
      </c>
      <c r="C789">
        <f>'[1]Master Data'!AO136/100</f>
        <v>0</v>
      </c>
      <c r="D789">
        <f>'[1]Master Data'!AP136/1000000</f>
        <v>0</v>
      </c>
      <c r="E789">
        <f>'[1]Master Data'!AQ136/1000000</f>
        <v>0</v>
      </c>
      <c r="F789">
        <f>'[1]Master Data'!AR136/100</f>
        <v>0</v>
      </c>
      <c r="G789">
        <f>'[1]Master Data'!AS136/100</f>
        <v>0</v>
      </c>
      <c r="H789">
        <f>'[1]Master Data'!AT136/100</f>
        <v>0</v>
      </c>
      <c r="I789">
        <f>'[1]Master Data'!AU136/100</f>
        <v>0</v>
      </c>
      <c r="J789">
        <f>'[1]Master Data'!AV136/100</f>
        <v>0</v>
      </c>
      <c r="K789">
        <f>'[1]Master Data'!AX136/100</f>
        <v>0</v>
      </c>
      <c r="L789">
        <f>'[1]Master Data'!AY136/1000000</f>
        <v>0</v>
      </c>
      <c r="M789">
        <f>'[1]Master Data'!AZ136/1000000</f>
        <v>0</v>
      </c>
      <c r="N789">
        <f>'[1]Master Data'!BA136/1000000</f>
        <v>0</v>
      </c>
      <c r="O789">
        <f>'[1]Master Data'!BB136/100</f>
        <v>0</v>
      </c>
      <c r="P789">
        <f>'[1]Master Data'!BC136/100</f>
        <v>0</v>
      </c>
      <c r="Q789">
        <f>'[1]Master Data'!BD136/100</f>
        <v>0</v>
      </c>
      <c r="R789">
        <f>'[1]Master Data'!BE136/1000000</f>
        <v>0</v>
      </c>
      <c r="S789">
        <f>'[1]Master Data'!BG136/1000000</f>
        <v>0</v>
      </c>
      <c r="T789">
        <f>'[1]Master Data'!BH136/100</f>
        <v>0</v>
      </c>
      <c r="U789">
        <f>'[1]Master Data'!BI136/1000000</f>
        <v>0</v>
      </c>
    </row>
    <row r="790" spans="1:21" x14ac:dyDescent="0.55000000000000004">
      <c r="A790" s="41" t="s">
        <v>1249</v>
      </c>
      <c r="B790" s="41">
        <v>0</v>
      </c>
      <c r="C790">
        <f>'[1]Master Data'!AO137/100</f>
        <v>0</v>
      </c>
      <c r="D790">
        <f>'[1]Master Data'!AP137/1000000</f>
        <v>0</v>
      </c>
      <c r="E790">
        <f>'[1]Master Data'!AQ137/1000000</f>
        <v>0</v>
      </c>
      <c r="F790">
        <f>'[1]Master Data'!AR137/100</f>
        <v>0</v>
      </c>
      <c r="G790">
        <f>'[1]Master Data'!AS137/100</f>
        <v>0</v>
      </c>
      <c r="H790">
        <f>'[1]Master Data'!AT137/100</f>
        <v>0</v>
      </c>
      <c r="I790">
        <f>'[1]Master Data'!AU137/100</f>
        <v>0</v>
      </c>
      <c r="J790">
        <f>'[1]Master Data'!AV137/100</f>
        <v>0</v>
      </c>
      <c r="K790">
        <f>'[1]Master Data'!AX137/100</f>
        <v>0</v>
      </c>
      <c r="L790">
        <f>'[1]Master Data'!AY137/1000000</f>
        <v>0</v>
      </c>
      <c r="M790">
        <f>'[1]Master Data'!AZ137/1000000</f>
        <v>0</v>
      </c>
      <c r="N790">
        <f>'[1]Master Data'!BA137/1000000</f>
        <v>0</v>
      </c>
      <c r="O790">
        <f>'[1]Master Data'!BB137/100</f>
        <v>0</v>
      </c>
      <c r="P790">
        <f>'[1]Master Data'!BC137/100</f>
        <v>0</v>
      </c>
      <c r="Q790">
        <f>'[1]Master Data'!BD137/100</f>
        <v>0</v>
      </c>
      <c r="R790">
        <f>'[1]Master Data'!BE137/1000000</f>
        <v>0</v>
      </c>
      <c r="S790">
        <f>'[1]Master Data'!BG137/1000000</f>
        <v>0</v>
      </c>
      <c r="T790">
        <f>'[1]Master Data'!BH137/100</f>
        <v>0</v>
      </c>
      <c r="U790">
        <f>'[1]Master Data'!BI137/1000000</f>
        <v>0</v>
      </c>
    </row>
    <row r="791" spans="1:21" x14ac:dyDescent="0.55000000000000004">
      <c r="A791" s="41" t="s">
        <v>1250</v>
      </c>
      <c r="B791" s="41">
        <v>0</v>
      </c>
      <c r="C791">
        <f>'[1]Master Data'!AO138/100</f>
        <v>0</v>
      </c>
      <c r="D791">
        <f>'[1]Master Data'!AP138/1000000</f>
        <v>0</v>
      </c>
      <c r="E791">
        <f>'[1]Master Data'!AQ138/1000000</f>
        <v>0</v>
      </c>
      <c r="F791">
        <f>'[1]Master Data'!AR138/100</f>
        <v>0</v>
      </c>
      <c r="G791">
        <f>'[1]Master Data'!AS138/100</f>
        <v>0</v>
      </c>
      <c r="H791">
        <f>'[1]Master Data'!AT138/100</f>
        <v>0</v>
      </c>
      <c r="I791">
        <f>'[1]Master Data'!AU138/100</f>
        <v>0</v>
      </c>
      <c r="J791">
        <f>'[1]Master Data'!AV138/100</f>
        <v>0</v>
      </c>
      <c r="K791">
        <f>'[1]Master Data'!AX138/100</f>
        <v>0</v>
      </c>
      <c r="L791">
        <f>'[1]Master Data'!AY138/1000000</f>
        <v>0</v>
      </c>
      <c r="M791">
        <f>'[1]Master Data'!AZ138/1000000</f>
        <v>0</v>
      </c>
      <c r="N791">
        <f>'[1]Master Data'!BA138/1000000</f>
        <v>0</v>
      </c>
      <c r="O791">
        <f>'[1]Master Data'!BB138/100</f>
        <v>0</v>
      </c>
      <c r="P791">
        <f>'[1]Master Data'!BC138/100</f>
        <v>0</v>
      </c>
      <c r="Q791">
        <f>'[1]Master Data'!BD138/100</f>
        <v>0</v>
      </c>
      <c r="R791">
        <f>'[1]Master Data'!BE138/1000000</f>
        <v>0</v>
      </c>
      <c r="S791">
        <f>'[1]Master Data'!BG138/1000000</f>
        <v>0</v>
      </c>
      <c r="T791">
        <f>'[1]Master Data'!BH138/100</f>
        <v>0</v>
      </c>
      <c r="U791">
        <f>'[1]Master Data'!BI138/1000000</f>
        <v>0</v>
      </c>
    </row>
    <row r="792" spans="1:21" x14ac:dyDescent="0.55000000000000004">
      <c r="A792" s="41" t="s">
        <v>1251</v>
      </c>
      <c r="B792" s="41">
        <v>0</v>
      </c>
      <c r="C792">
        <f>'[1]Master Data'!AO139/100</f>
        <v>0</v>
      </c>
      <c r="D792">
        <f>'[1]Master Data'!AP139/1000000</f>
        <v>0</v>
      </c>
      <c r="E792">
        <f>'[1]Master Data'!AQ139/1000000</f>
        <v>0</v>
      </c>
      <c r="F792">
        <f>'[1]Master Data'!AR139/100</f>
        <v>0</v>
      </c>
      <c r="G792">
        <f>'[1]Master Data'!AS139/100</f>
        <v>0</v>
      </c>
      <c r="H792">
        <f>'[1]Master Data'!AT139/100</f>
        <v>0</v>
      </c>
      <c r="I792">
        <f>'[1]Master Data'!AU139/100</f>
        <v>0</v>
      </c>
      <c r="J792">
        <f>'[1]Master Data'!AV139/100</f>
        <v>0</v>
      </c>
      <c r="K792">
        <f>'[1]Master Data'!AX139/100</f>
        <v>0</v>
      </c>
      <c r="L792">
        <f>'[1]Master Data'!AY139/1000000</f>
        <v>0</v>
      </c>
      <c r="M792">
        <f>'[1]Master Data'!AZ139/1000000</f>
        <v>0</v>
      </c>
      <c r="N792">
        <f>'[1]Master Data'!BA139/1000000</f>
        <v>0</v>
      </c>
      <c r="O792">
        <f>'[1]Master Data'!BB139/100</f>
        <v>0</v>
      </c>
      <c r="P792">
        <f>'[1]Master Data'!BC139/100</f>
        <v>0</v>
      </c>
      <c r="Q792">
        <f>'[1]Master Data'!BD139/100</f>
        <v>0</v>
      </c>
      <c r="R792">
        <f>'[1]Master Data'!BE139/1000000</f>
        <v>0</v>
      </c>
      <c r="S792">
        <f>'[1]Master Data'!BG139/1000000</f>
        <v>0</v>
      </c>
      <c r="T792">
        <f>'[1]Master Data'!BH139/100</f>
        <v>0</v>
      </c>
      <c r="U792">
        <f>'[1]Master Data'!BI139/1000000</f>
        <v>0</v>
      </c>
    </row>
    <row r="793" spans="1:21" x14ac:dyDescent="0.55000000000000004">
      <c r="A793" s="41" t="s">
        <v>1252</v>
      </c>
      <c r="B793" s="41">
        <v>0</v>
      </c>
      <c r="C793">
        <f>'[1]Master Data'!AO140/100</f>
        <v>0</v>
      </c>
      <c r="D793">
        <f>'[1]Master Data'!AP140/1000000</f>
        <v>0</v>
      </c>
      <c r="E793">
        <f>'[1]Master Data'!AQ140/1000000</f>
        <v>0</v>
      </c>
      <c r="F793">
        <f>'[1]Master Data'!AR140/100</f>
        <v>0</v>
      </c>
      <c r="G793">
        <f>'[1]Master Data'!AS140/100</f>
        <v>0</v>
      </c>
      <c r="H793">
        <f>'[1]Master Data'!AT140/100</f>
        <v>0</v>
      </c>
      <c r="I793">
        <f>'[1]Master Data'!AU140/100</f>
        <v>0</v>
      </c>
      <c r="J793">
        <f>'[1]Master Data'!AV140/100</f>
        <v>0</v>
      </c>
      <c r="K793">
        <f>'[1]Master Data'!AX140/100</f>
        <v>0</v>
      </c>
      <c r="L793">
        <f>'[1]Master Data'!AY140/1000000</f>
        <v>0</v>
      </c>
      <c r="M793">
        <f>'[1]Master Data'!AZ140/1000000</f>
        <v>0</v>
      </c>
      <c r="N793">
        <f>'[1]Master Data'!BA140/1000000</f>
        <v>0</v>
      </c>
      <c r="O793">
        <f>'[1]Master Data'!BB140/100</f>
        <v>0</v>
      </c>
      <c r="P793">
        <f>'[1]Master Data'!BC140/100</f>
        <v>0</v>
      </c>
      <c r="Q793">
        <f>'[1]Master Data'!BD140/100</f>
        <v>0</v>
      </c>
      <c r="R793">
        <f>'[1]Master Data'!BE140/1000000</f>
        <v>0</v>
      </c>
      <c r="S793">
        <f>'[1]Master Data'!BG140/1000000</f>
        <v>0</v>
      </c>
      <c r="T793">
        <f>'[1]Master Data'!BH140/100</f>
        <v>0</v>
      </c>
      <c r="U793">
        <f>'[1]Master Data'!BI140/1000000</f>
        <v>0</v>
      </c>
    </row>
    <row r="794" spans="1:21" x14ac:dyDescent="0.55000000000000004">
      <c r="A794" s="41" t="s">
        <v>1253</v>
      </c>
      <c r="B794" s="41">
        <v>2.3849960095770149E-2</v>
      </c>
      <c r="C794">
        <f>'[1]Master Data'!AO141/100</f>
        <v>0</v>
      </c>
      <c r="D794">
        <f>'[1]Master Data'!AP141/1000000</f>
        <v>0</v>
      </c>
      <c r="E794">
        <f>'[1]Master Data'!AQ141/1000000</f>
        <v>0</v>
      </c>
      <c r="F794">
        <f>'[1]Master Data'!AR141/100</f>
        <v>0</v>
      </c>
      <c r="G794">
        <f>'[1]Master Data'!AS141/100</f>
        <v>0</v>
      </c>
      <c r="H794">
        <f>'[1]Master Data'!AT141/100</f>
        <v>0</v>
      </c>
      <c r="I794">
        <f>'[1]Master Data'!AU141/100</f>
        <v>0</v>
      </c>
      <c r="J794">
        <f>'[1]Master Data'!AV141/100</f>
        <v>0</v>
      </c>
      <c r="K794">
        <f>'[1]Master Data'!AX141/100</f>
        <v>0</v>
      </c>
      <c r="L794">
        <f>'[1]Master Data'!AY141/1000000</f>
        <v>0</v>
      </c>
      <c r="M794">
        <f>'[1]Master Data'!AZ141/1000000</f>
        <v>0</v>
      </c>
      <c r="N794">
        <f>'[1]Master Data'!BA141/1000000</f>
        <v>0</v>
      </c>
      <c r="O794">
        <f>'[1]Master Data'!BB141/100</f>
        <v>0</v>
      </c>
      <c r="P794">
        <f>'[1]Master Data'!BC141/100</f>
        <v>0</v>
      </c>
      <c r="Q794">
        <f>'[1]Master Data'!BD141/100</f>
        <v>0</v>
      </c>
      <c r="R794">
        <f>'[1]Master Data'!BE141/1000000</f>
        <v>0</v>
      </c>
      <c r="S794">
        <f>'[1]Master Data'!BG141/1000000</f>
        <v>0</v>
      </c>
      <c r="T794">
        <f>'[1]Master Data'!BH141/100</f>
        <v>0</v>
      </c>
      <c r="U794">
        <f>'[1]Master Data'!BI141/1000000</f>
        <v>0</v>
      </c>
    </row>
    <row r="795" spans="1:21" x14ac:dyDescent="0.55000000000000004">
      <c r="A795" s="41" t="s">
        <v>1254</v>
      </c>
      <c r="B795" s="41">
        <v>1.39375E-2</v>
      </c>
      <c r="C795">
        <f>'[1]Master Data'!AO142/100</f>
        <v>4.6631944444444455E-3</v>
      </c>
      <c r="D795">
        <f>'[1]Master Data'!AP142/1000000</f>
        <v>0</v>
      </c>
      <c r="E795">
        <f>'[1]Master Data'!AQ142/1000000</f>
        <v>0</v>
      </c>
      <c r="F795">
        <f>'[1]Master Data'!AR142/100</f>
        <v>0</v>
      </c>
      <c r="G795">
        <f>'[1]Master Data'!AS142/100</f>
        <v>0</v>
      </c>
      <c r="H795">
        <f>'[1]Master Data'!AT142/100</f>
        <v>0</v>
      </c>
      <c r="I795">
        <f>'[1]Master Data'!AU142/100</f>
        <v>0</v>
      </c>
      <c r="J795">
        <f>'[1]Master Data'!AV142/100</f>
        <v>0</v>
      </c>
      <c r="K795">
        <f>'[1]Master Data'!AX142/100</f>
        <v>0</v>
      </c>
      <c r="L795">
        <f>'[1]Master Data'!AY142/1000000</f>
        <v>0</v>
      </c>
      <c r="M795">
        <f>'[1]Master Data'!AZ142/1000000</f>
        <v>0</v>
      </c>
      <c r="N795">
        <f>'[1]Master Data'!BA142/1000000</f>
        <v>0</v>
      </c>
      <c r="O795">
        <f>'[1]Master Data'!BB142/100</f>
        <v>0</v>
      </c>
      <c r="P795">
        <f>'[1]Master Data'!BC142/100</f>
        <v>0</v>
      </c>
      <c r="Q795">
        <f>'[1]Master Data'!BD142/100</f>
        <v>0</v>
      </c>
      <c r="R795">
        <f>'[1]Master Data'!BE142/1000000</f>
        <v>0</v>
      </c>
      <c r="S795">
        <f>'[1]Master Data'!BG142/1000000</f>
        <v>0</v>
      </c>
      <c r="T795">
        <f>'[1]Master Data'!BH142/100</f>
        <v>0</v>
      </c>
      <c r="U795">
        <f>'[1]Master Data'!BI142/1000000</f>
        <v>0</v>
      </c>
    </row>
    <row r="796" spans="1:21" x14ac:dyDescent="0.55000000000000004">
      <c r="A796" s="41" t="s">
        <v>1255</v>
      </c>
      <c r="B796" s="41">
        <v>0</v>
      </c>
      <c r="C796">
        <f>'[1]Master Data'!AO143/100</f>
        <v>0</v>
      </c>
      <c r="D796">
        <f>'[1]Master Data'!AP143/1000000</f>
        <v>0</v>
      </c>
      <c r="E796">
        <f>'[1]Master Data'!AQ143/1000000</f>
        <v>0</v>
      </c>
      <c r="F796">
        <f>'[1]Master Data'!AR143/100</f>
        <v>0</v>
      </c>
      <c r="G796">
        <f>'[1]Master Data'!AS143/100</f>
        <v>0</v>
      </c>
      <c r="H796">
        <f>'[1]Master Data'!AT143/100</f>
        <v>0</v>
      </c>
      <c r="I796">
        <f>'[1]Master Data'!AU143/100</f>
        <v>0</v>
      </c>
      <c r="J796">
        <f>'[1]Master Data'!AV143/100</f>
        <v>0</v>
      </c>
      <c r="K796">
        <f>'[1]Master Data'!AX143/100</f>
        <v>0</v>
      </c>
      <c r="L796">
        <f>'[1]Master Data'!AY143/1000000</f>
        <v>0</v>
      </c>
      <c r="M796">
        <f>'[1]Master Data'!AZ143/1000000</f>
        <v>0</v>
      </c>
      <c r="N796">
        <f>'[1]Master Data'!BA143/1000000</f>
        <v>0</v>
      </c>
      <c r="O796">
        <f>'[1]Master Data'!BB143/100</f>
        <v>0</v>
      </c>
      <c r="P796">
        <f>'[1]Master Data'!BC143/100</f>
        <v>0</v>
      </c>
      <c r="Q796">
        <f>'[1]Master Data'!BD143/100</f>
        <v>0</v>
      </c>
      <c r="R796">
        <f>'[1]Master Data'!BE143/1000000</f>
        <v>0</v>
      </c>
      <c r="S796">
        <f>'[1]Master Data'!BG143/1000000</f>
        <v>0</v>
      </c>
      <c r="T796">
        <f>'[1]Master Data'!BH143/100</f>
        <v>0</v>
      </c>
      <c r="U796">
        <f>'[1]Master Data'!BI143/1000000</f>
        <v>0</v>
      </c>
    </row>
    <row r="797" spans="1:21" x14ac:dyDescent="0.55000000000000004">
      <c r="A797" s="41" t="s">
        <v>1256</v>
      </c>
      <c r="B797" s="41">
        <v>2.3739318885448911E-2</v>
      </c>
      <c r="C797">
        <f>'[1]Master Data'!AO144/100</f>
        <v>2E-3</v>
      </c>
      <c r="D797">
        <f>'[1]Master Data'!AP144/1000000</f>
        <v>0</v>
      </c>
      <c r="E797">
        <f>'[1]Master Data'!AQ144/1000000</f>
        <v>0</v>
      </c>
      <c r="F797">
        <f>'[1]Master Data'!AR144/100</f>
        <v>0</v>
      </c>
      <c r="G797">
        <f>'[1]Master Data'!AS144/100</f>
        <v>0</v>
      </c>
      <c r="H797">
        <f>'[1]Master Data'!AT144/100</f>
        <v>0</v>
      </c>
      <c r="I797">
        <f>'[1]Master Data'!AU144/100</f>
        <v>0</v>
      </c>
      <c r="J797">
        <f>'[1]Master Data'!AV144/100</f>
        <v>0</v>
      </c>
      <c r="K797">
        <f>'[1]Master Data'!AX144/100</f>
        <v>2.9999999999999997E-4</v>
      </c>
      <c r="L797">
        <f>'[1]Master Data'!AY144/1000000</f>
        <v>0</v>
      </c>
      <c r="M797">
        <f>'[1]Master Data'!AZ144/1000000</f>
        <v>0</v>
      </c>
      <c r="N797">
        <f>'[1]Master Data'!BA144/1000000</f>
        <v>0</v>
      </c>
      <c r="O797">
        <f>'[1]Master Data'!BB144/100</f>
        <v>0</v>
      </c>
      <c r="P797">
        <f>'[1]Master Data'!BC144/100</f>
        <v>0</v>
      </c>
      <c r="Q797">
        <f>'[1]Master Data'!BD144/100</f>
        <v>0</v>
      </c>
      <c r="R797">
        <f>'[1]Master Data'!BE144/1000000</f>
        <v>0</v>
      </c>
      <c r="S797">
        <f>'[1]Master Data'!BG144/1000000</f>
        <v>0</v>
      </c>
      <c r="T797">
        <f>'[1]Master Data'!BH144/100</f>
        <v>0</v>
      </c>
      <c r="U797">
        <f>'[1]Master Data'!BI144/1000000</f>
        <v>0</v>
      </c>
    </row>
    <row r="798" spans="1:21" x14ac:dyDescent="0.55000000000000004">
      <c r="A798" s="41" t="s">
        <v>1257</v>
      </c>
      <c r="B798" s="41">
        <v>0</v>
      </c>
      <c r="C798">
        <f>'[1]Master Data'!AO145/100</f>
        <v>0</v>
      </c>
      <c r="D798">
        <f>'[1]Master Data'!AP145/1000000</f>
        <v>0</v>
      </c>
      <c r="E798">
        <f>'[1]Master Data'!AQ145/1000000</f>
        <v>0</v>
      </c>
      <c r="F798">
        <f>'[1]Master Data'!AR145/100</f>
        <v>0</v>
      </c>
      <c r="G798">
        <f>'[1]Master Data'!AS145/100</f>
        <v>0</v>
      </c>
      <c r="H798">
        <f>'[1]Master Data'!AT145/100</f>
        <v>0</v>
      </c>
      <c r="I798">
        <f>'[1]Master Data'!AU145/100</f>
        <v>0</v>
      </c>
      <c r="J798">
        <f>'[1]Master Data'!AV145/100</f>
        <v>0</v>
      </c>
      <c r="K798">
        <f>'[1]Master Data'!AX145/100</f>
        <v>0</v>
      </c>
      <c r="L798">
        <f>'[1]Master Data'!AY145/1000000</f>
        <v>0</v>
      </c>
      <c r="M798">
        <f>'[1]Master Data'!AZ145/1000000</f>
        <v>0</v>
      </c>
      <c r="N798">
        <f>'[1]Master Data'!BA145/1000000</f>
        <v>0</v>
      </c>
      <c r="O798">
        <f>'[1]Master Data'!BB145/100</f>
        <v>0</v>
      </c>
      <c r="P798">
        <f>'[1]Master Data'!BC145/100</f>
        <v>0</v>
      </c>
      <c r="Q798">
        <f>'[1]Master Data'!BD145/100</f>
        <v>0</v>
      </c>
      <c r="R798">
        <f>'[1]Master Data'!BE145/1000000</f>
        <v>0</v>
      </c>
      <c r="S798">
        <f>'[1]Master Data'!BG145/1000000</f>
        <v>0</v>
      </c>
      <c r="T798">
        <f>'[1]Master Data'!BH145/100</f>
        <v>0</v>
      </c>
      <c r="U798">
        <f>'[1]Master Data'!BI145/1000000</f>
        <v>0</v>
      </c>
    </row>
    <row r="799" spans="1:21" x14ac:dyDescent="0.55000000000000004">
      <c r="A799" s="41" t="s">
        <v>1258</v>
      </c>
      <c r="B799" s="41">
        <v>0</v>
      </c>
      <c r="C799">
        <f>'[1]Master Data'!AO146/100</f>
        <v>0</v>
      </c>
      <c r="D799">
        <f>'[1]Master Data'!AP146/1000000</f>
        <v>0</v>
      </c>
      <c r="E799">
        <f>'[1]Master Data'!AQ146/1000000</f>
        <v>0</v>
      </c>
      <c r="F799">
        <f>'[1]Master Data'!AR146/100</f>
        <v>0</v>
      </c>
      <c r="G799">
        <f>'[1]Master Data'!AS146/100</f>
        <v>0</v>
      </c>
      <c r="H799">
        <f>'[1]Master Data'!AT146/100</f>
        <v>0</v>
      </c>
      <c r="I799">
        <f>'[1]Master Data'!AU146/100</f>
        <v>0</v>
      </c>
      <c r="J799">
        <f>'[1]Master Data'!AV146/100</f>
        <v>0</v>
      </c>
      <c r="K799">
        <f>'[1]Master Data'!AX146/100</f>
        <v>0</v>
      </c>
      <c r="L799">
        <f>'[1]Master Data'!AY146/1000000</f>
        <v>0</v>
      </c>
      <c r="M799">
        <f>'[1]Master Data'!AZ146/1000000</f>
        <v>0</v>
      </c>
      <c r="N799">
        <f>'[1]Master Data'!BA146/1000000</f>
        <v>0</v>
      </c>
      <c r="O799">
        <f>'[1]Master Data'!BB146/100</f>
        <v>0</v>
      </c>
      <c r="P799">
        <f>'[1]Master Data'!BC146/100</f>
        <v>0</v>
      </c>
      <c r="Q799">
        <f>'[1]Master Data'!BD146/100</f>
        <v>0</v>
      </c>
      <c r="R799">
        <f>'[1]Master Data'!BE146/1000000</f>
        <v>0</v>
      </c>
      <c r="S799">
        <f>'[1]Master Data'!BG146/1000000</f>
        <v>0</v>
      </c>
      <c r="T799">
        <f>'[1]Master Data'!BH146/100</f>
        <v>0</v>
      </c>
      <c r="U799">
        <f>'[1]Master Data'!BI146/1000000</f>
        <v>0</v>
      </c>
    </row>
    <row r="800" spans="1:21" x14ac:dyDescent="0.55000000000000004">
      <c r="A800" s="41" t="s">
        <v>1259</v>
      </c>
      <c r="B800" s="41">
        <v>4.3700000000000003E-2</v>
      </c>
      <c r="C800">
        <f>'[1]Master Data'!AO147/100</f>
        <v>2E-3</v>
      </c>
      <c r="D800">
        <f>'[1]Master Data'!AP147/1000000</f>
        <v>0</v>
      </c>
      <c r="E800">
        <f>'[1]Master Data'!AQ147/1000000</f>
        <v>0</v>
      </c>
      <c r="F800">
        <f>'[1]Master Data'!AR147/100</f>
        <v>0</v>
      </c>
      <c r="G800">
        <f>'[1]Master Data'!AS147/100</f>
        <v>0</v>
      </c>
      <c r="H800">
        <f>'[1]Master Data'!AT147/100</f>
        <v>0</v>
      </c>
      <c r="I800">
        <f>'[1]Master Data'!AU147/100</f>
        <v>0</v>
      </c>
      <c r="J800">
        <f>'[1]Master Data'!AV147/100</f>
        <v>0</v>
      </c>
      <c r="K800">
        <f>'[1]Master Data'!AX147/100</f>
        <v>2.9999999999999997E-4</v>
      </c>
      <c r="L800">
        <f>'[1]Master Data'!AY147/1000000</f>
        <v>0</v>
      </c>
      <c r="M800">
        <f>'[1]Master Data'!AZ147/1000000</f>
        <v>0</v>
      </c>
      <c r="N800">
        <f>'[1]Master Data'!BA147/1000000</f>
        <v>0</v>
      </c>
      <c r="O800">
        <f>'[1]Master Data'!BB147/100</f>
        <v>0</v>
      </c>
      <c r="P800">
        <f>'[1]Master Data'!BC147/100</f>
        <v>0</v>
      </c>
      <c r="Q800">
        <f>'[1]Master Data'!BD147/100</f>
        <v>0</v>
      </c>
      <c r="R800">
        <f>'[1]Master Data'!BE147/1000000</f>
        <v>0</v>
      </c>
      <c r="S800">
        <f>'[1]Master Data'!BG147/1000000</f>
        <v>0</v>
      </c>
      <c r="T800">
        <f>'[1]Master Data'!BH147/100</f>
        <v>0</v>
      </c>
      <c r="U800">
        <f>'[1]Master Data'!BI147/1000000</f>
        <v>0</v>
      </c>
    </row>
    <row r="801" spans="1:21" x14ac:dyDescent="0.55000000000000004">
      <c r="A801" s="41" t="s">
        <v>1260</v>
      </c>
      <c r="B801" s="41">
        <v>0</v>
      </c>
      <c r="C801">
        <f>'[1]Master Data'!AO148/100</f>
        <v>0</v>
      </c>
      <c r="D801">
        <f>'[1]Master Data'!AP148/1000000</f>
        <v>0</v>
      </c>
      <c r="E801">
        <f>'[1]Master Data'!AQ148/1000000</f>
        <v>0</v>
      </c>
      <c r="F801">
        <f>'[1]Master Data'!AR148/100</f>
        <v>0</v>
      </c>
      <c r="G801">
        <f>'[1]Master Data'!AS148/100</f>
        <v>0</v>
      </c>
      <c r="H801">
        <f>'[1]Master Data'!AT148/100</f>
        <v>0</v>
      </c>
      <c r="I801">
        <f>'[1]Master Data'!AU148/100</f>
        <v>0</v>
      </c>
      <c r="J801">
        <f>'[1]Master Data'!AV148/100</f>
        <v>0</v>
      </c>
      <c r="K801">
        <f>'[1]Master Data'!AX148/100</f>
        <v>0</v>
      </c>
      <c r="L801">
        <f>'[1]Master Data'!AY148/1000000</f>
        <v>0</v>
      </c>
      <c r="M801">
        <f>'[1]Master Data'!AZ148/1000000</f>
        <v>0</v>
      </c>
      <c r="N801">
        <f>'[1]Master Data'!BA148/1000000</f>
        <v>0</v>
      </c>
      <c r="O801">
        <f>'[1]Master Data'!BB148/100</f>
        <v>0</v>
      </c>
      <c r="P801">
        <f>'[1]Master Data'!BC148/100</f>
        <v>0</v>
      </c>
      <c r="Q801">
        <f>'[1]Master Data'!BD148/100</f>
        <v>0</v>
      </c>
      <c r="R801">
        <f>'[1]Master Data'!BE148/1000000</f>
        <v>0</v>
      </c>
      <c r="S801">
        <f>'[1]Master Data'!BG148/1000000</f>
        <v>0</v>
      </c>
      <c r="T801">
        <f>'[1]Master Data'!BH148/100</f>
        <v>0</v>
      </c>
      <c r="U801">
        <f>'[1]Master Data'!BI148/1000000</f>
        <v>0</v>
      </c>
    </row>
    <row r="802" spans="1:21" x14ac:dyDescent="0.55000000000000004">
      <c r="A802" s="41" t="s">
        <v>1261</v>
      </c>
      <c r="B802" s="41">
        <v>0</v>
      </c>
      <c r="C802">
        <f>'[1]Master Data'!AO149/100</f>
        <v>0</v>
      </c>
      <c r="D802">
        <f>'[1]Master Data'!AP149/1000000</f>
        <v>0</v>
      </c>
      <c r="E802">
        <f>'[1]Master Data'!AQ149/1000000</f>
        <v>0</v>
      </c>
      <c r="F802">
        <f>'[1]Master Data'!AR149/100</f>
        <v>0</v>
      </c>
      <c r="G802">
        <f>'[1]Master Data'!AS149/100</f>
        <v>0</v>
      </c>
      <c r="H802">
        <f>'[1]Master Data'!AT149/100</f>
        <v>0</v>
      </c>
      <c r="I802">
        <f>'[1]Master Data'!AU149/100</f>
        <v>0</v>
      </c>
      <c r="J802">
        <f>'[1]Master Data'!AV149/100</f>
        <v>0</v>
      </c>
      <c r="K802">
        <f>'[1]Master Data'!AX149/100</f>
        <v>0</v>
      </c>
      <c r="L802">
        <f>'[1]Master Data'!AY149/1000000</f>
        <v>0</v>
      </c>
      <c r="M802">
        <f>'[1]Master Data'!AZ149/1000000</f>
        <v>0</v>
      </c>
      <c r="N802">
        <f>'[1]Master Data'!BA149/1000000</f>
        <v>0</v>
      </c>
      <c r="O802">
        <f>'[1]Master Data'!BB149/100</f>
        <v>0</v>
      </c>
      <c r="P802">
        <f>'[1]Master Data'!BC149/100</f>
        <v>0</v>
      </c>
      <c r="Q802">
        <f>'[1]Master Data'!BD149/100</f>
        <v>0</v>
      </c>
      <c r="R802">
        <f>'[1]Master Data'!BE149/1000000</f>
        <v>0</v>
      </c>
      <c r="S802">
        <f>'[1]Master Data'!BG149/1000000</f>
        <v>0</v>
      </c>
      <c r="T802">
        <f>'[1]Master Data'!BH149/100</f>
        <v>0</v>
      </c>
      <c r="U802">
        <f>'[1]Master Data'!BI149/1000000</f>
        <v>0</v>
      </c>
    </row>
    <row r="803" spans="1:21" x14ac:dyDescent="0.55000000000000004">
      <c r="A803" s="41" t="s">
        <v>1262</v>
      </c>
      <c r="B803" s="41">
        <v>0</v>
      </c>
      <c r="C803">
        <f>'[1]Master Data'!AO150/100</f>
        <v>0</v>
      </c>
      <c r="D803">
        <f>'[1]Master Data'!AP150/1000000</f>
        <v>0</v>
      </c>
      <c r="E803">
        <f>'[1]Master Data'!AQ150/1000000</f>
        <v>0</v>
      </c>
      <c r="F803">
        <f>'[1]Master Data'!AR150/100</f>
        <v>0</v>
      </c>
      <c r="G803">
        <f>'[1]Master Data'!AS150/100</f>
        <v>0</v>
      </c>
      <c r="H803">
        <f>'[1]Master Data'!AT150/100</f>
        <v>0</v>
      </c>
      <c r="I803">
        <f>'[1]Master Data'!AU150/100</f>
        <v>0</v>
      </c>
      <c r="J803">
        <f>'[1]Master Data'!AV150/100</f>
        <v>0</v>
      </c>
      <c r="K803">
        <f>'[1]Master Data'!AX150/100</f>
        <v>0</v>
      </c>
      <c r="L803">
        <f>'[1]Master Data'!AY150/1000000</f>
        <v>0</v>
      </c>
      <c r="M803">
        <f>'[1]Master Data'!AZ150/1000000</f>
        <v>0</v>
      </c>
      <c r="N803">
        <f>'[1]Master Data'!BA150/1000000</f>
        <v>0</v>
      </c>
      <c r="O803">
        <f>'[1]Master Data'!BB150/100</f>
        <v>0</v>
      </c>
      <c r="P803">
        <f>'[1]Master Data'!BC150/100</f>
        <v>0</v>
      </c>
      <c r="Q803">
        <f>'[1]Master Data'!BD150/100</f>
        <v>0</v>
      </c>
      <c r="R803">
        <f>'[1]Master Data'!BE150/1000000</f>
        <v>0</v>
      </c>
      <c r="S803">
        <f>'[1]Master Data'!BG150/1000000</f>
        <v>0</v>
      </c>
      <c r="T803">
        <f>'[1]Master Data'!BH150/100</f>
        <v>0</v>
      </c>
      <c r="U803">
        <f>'[1]Master Data'!BI150/1000000</f>
        <v>0</v>
      </c>
    </row>
    <row r="804" spans="1:21" x14ac:dyDescent="0.55000000000000004">
      <c r="A804" s="41" t="s">
        <v>1263</v>
      </c>
      <c r="B804" s="41">
        <v>0</v>
      </c>
      <c r="C804">
        <f>'[1]Master Data'!AO151/100</f>
        <v>0</v>
      </c>
      <c r="D804">
        <f>'[1]Master Data'!AP151/1000000</f>
        <v>0</v>
      </c>
      <c r="E804">
        <f>'[1]Master Data'!AQ151/1000000</f>
        <v>0</v>
      </c>
      <c r="F804">
        <f>'[1]Master Data'!AR151/100</f>
        <v>0</v>
      </c>
      <c r="G804">
        <f>'[1]Master Data'!AS151/100</f>
        <v>0</v>
      </c>
      <c r="H804">
        <f>'[1]Master Data'!AT151/100</f>
        <v>0</v>
      </c>
      <c r="I804">
        <f>'[1]Master Data'!AU151/100</f>
        <v>0</v>
      </c>
      <c r="J804">
        <f>'[1]Master Data'!AV151/100</f>
        <v>0</v>
      </c>
      <c r="K804">
        <f>'[1]Master Data'!AX151/100</f>
        <v>0</v>
      </c>
      <c r="L804">
        <f>'[1]Master Data'!AY151/1000000</f>
        <v>0</v>
      </c>
      <c r="M804">
        <f>'[1]Master Data'!AZ151/1000000</f>
        <v>0</v>
      </c>
      <c r="N804">
        <f>'[1]Master Data'!BA151/1000000</f>
        <v>0</v>
      </c>
      <c r="O804">
        <f>'[1]Master Data'!BB151/100</f>
        <v>0</v>
      </c>
      <c r="P804">
        <f>'[1]Master Data'!BC151/100</f>
        <v>0</v>
      </c>
      <c r="Q804">
        <f>'[1]Master Data'!BD151/100</f>
        <v>0</v>
      </c>
      <c r="R804">
        <f>'[1]Master Data'!BE151/1000000</f>
        <v>0</v>
      </c>
      <c r="S804">
        <f>'[1]Master Data'!BG151/1000000</f>
        <v>0</v>
      </c>
      <c r="T804">
        <f>'[1]Master Data'!BH151/100</f>
        <v>0</v>
      </c>
      <c r="U804">
        <f>'[1]Master Data'!BI151/1000000</f>
        <v>0</v>
      </c>
    </row>
    <row r="805" spans="1:21" x14ac:dyDescent="0.55000000000000004">
      <c r="A805" s="41" t="s">
        <v>1264</v>
      </c>
      <c r="B805" s="41">
        <v>0</v>
      </c>
      <c r="C805">
        <f>'[1]Master Data'!AO152/100</f>
        <v>0</v>
      </c>
      <c r="D805">
        <f>'[1]Master Data'!AP152/1000000</f>
        <v>0</v>
      </c>
      <c r="E805">
        <f>'[1]Master Data'!AQ152/1000000</f>
        <v>0</v>
      </c>
      <c r="F805">
        <f>'[1]Master Data'!AR152/100</f>
        <v>0</v>
      </c>
      <c r="G805">
        <f>'[1]Master Data'!AS152/100</f>
        <v>0</v>
      </c>
      <c r="H805">
        <f>'[1]Master Data'!AT152/100</f>
        <v>0</v>
      </c>
      <c r="I805">
        <f>'[1]Master Data'!AU152/100</f>
        <v>0</v>
      </c>
      <c r="J805">
        <f>'[1]Master Data'!AV152/100</f>
        <v>0</v>
      </c>
      <c r="K805">
        <f>'[1]Master Data'!AX152/100</f>
        <v>0</v>
      </c>
      <c r="L805">
        <f>'[1]Master Data'!AY152/1000000</f>
        <v>0</v>
      </c>
      <c r="M805">
        <f>'[1]Master Data'!AZ152/1000000</f>
        <v>0</v>
      </c>
      <c r="N805">
        <f>'[1]Master Data'!BA152/1000000</f>
        <v>0</v>
      </c>
      <c r="O805">
        <f>'[1]Master Data'!BB152/100</f>
        <v>0</v>
      </c>
      <c r="P805">
        <f>'[1]Master Data'!BC152/100</f>
        <v>0</v>
      </c>
      <c r="Q805">
        <f>'[1]Master Data'!BD152/100</f>
        <v>0</v>
      </c>
      <c r="R805">
        <f>'[1]Master Data'!BE152/1000000</f>
        <v>0</v>
      </c>
      <c r="S805">
        <f>'[1]Master Data'!BG152/1000000</f>
        <v>0</v>
      </c>
      <c r="T805">
        <f>'[1]Master Data'!BH152/100</f>
        <v>0</v>
      </c>
      <c r="U805">
        <f>'[1]Master Data'!BI152/1000000</f>
        <v>0</v>
      </c>
    </row>
    <row r="806" spans="1:21" x14ac:dyDescent="0.55000000000000004">
      <c r="A806" s="41" t="s">
        <v>1265</v>
      </c>
      <c r="B806" s="41">
        <v>3.5000000000000003E-2</v>
      </c>
      <c r="C806">
        <f>'[1]Master Data'!AO153/100</f>
        <v>0</v>
      </c>
      <c r="D806">
        <f>'[1]Master Data'!AP153/1000000</f>
        <v>0</v>
      </c>
      <c r="E806">
        <f>'[1]Master Data'!AQ153/1000000</f>
        <v>0</v>
      </c>
      <c r="F806">
        <f>'[1]Master Data'!AR153/100</f>
        <v>0</v>
      </c>
      <c r="G806">
        <f>'[1]Master Data'!AS153/100</f>
        <v>0</v>
      </c>
      <c r="H806">
        <f>'[1]Master Data'!AT153/100</f>
        <v>0</v>
      </c>
      <c r="I806">
        <f>'[1]Master Data'!AU153/100</f>
        <v>0</v>
      </c>
      <c r="J806">
        <f>'[1]Master Data'!AV153/100</f>
        <v>0</v>
      </c>
      <c r="K806">
        <f>'[1]Master Data'!AX153/100</f>
        <v>0</v>
      </c>
      <c r="L806">
        <f>'[1]Master Data'!AY153/1000000</f>
        <v>0</v>
      </c>
      <c r="M806">
        <f>'[1]Master Data'!AZ153/1000000</f>
        <v>0</v>
      </c>
      <c r="N806">
        <f>'[1]Master Data'!BA153/1000000</f>
        <v>0</v>
      </c>
      <c r="O806">
        <f>'[1]Master Data'!BB153/100</f>
        <v>0</v>
      </c>
      <c r="P806">
        <f>'[1]Master Data'!BC153/100</f>
        <v>0</v>
      </c>
      <c r="Q806">
        <f>'[1]Master Data'!BD153/100</f>
        <v>0</v>
      </c>
      <c r="R806">
        <f>'[1]Master Data'!BE153/1000000</f>
        <v>0</v>
      </c>
      <c r="S806">
        <f>'[1]Master Data'!BG153/1000000</f>
        <v>0</v>
      </c>
      <c r="T806">
        <f>'[1]Master Data'!BH153/100</f>
        <v>0</v>
      </c>
      <c r="U806">
        <f>'[1]Master Data'!BI153/1000000</f>
        <v>0</v>
      </c>
    </row>
    <row r="807" spans="1:21" x14ac:dyDescent="0.55000000000000004">
      <c r="A807" s="41" t="s">
        <v>1266</v>
      </c>
      <c r="B807" s="41">
        <v>0</v>
      </c>
      <c r="C807">
        <f>'[1]Master Data'!AO154/100</f>
        <v>0</v>
      </c>
      <c r="D807">
        <f>'[1]Master Data'!AP154/1000000</f>
        <v>0</v>
      </c>
      <c r="E807">
        <f>'[1]Master Data'!AQ154/1000000</f>
        <v>0</v>
      </c>
      <c r="F807">
        <f>'[1]Master Data'!AR154/100</f>
        <v>0</v>
      </c>
      <c r="G807">
        <f>'[1]Master Data'!AS154/100</f>
        <v>0</v>
      </c>
      <c r="H807">
        <f>'[1]Master Data'!AT154/100</f>
        <v>0</v>
      </c>
      <c r="I807">
        <f>'[1]Master Data'!AU154/100</f>
        <v>0</v>
      </c>
      <c r="J807">
        <f>'[1]Master Data'!AV154/100</f>
        <v>0</v>
      </c>
      <c r="K807">
        <f>'[1]Master Data'!AX154/100</f>
        <v>0</v>
      </c>
      <c r="L807">
        <f>'[1]Master Data'!AY154/1000000</f>
        <v>0</v>
      </c>
      <c r="M807">
        <f>'[1]Master Data'!AZ154/1000000</f>
        <v>0</v>
      </c>
      <c r="N807">
        <f>'[1]Master Data'!BA154/1000000</f>
        <v>0</v>
      </c>
      <c r="O807">
        <f>'[1]Master Data'!BB154/100</f>
        <v>0</v>
      </c>
      <c r="P807">
        <f>'[1]Master Data'!BC154/100</f>
        <v>0</v>
      </c>
      <c r="Q807">
        <f>'[1]Master Data'!BD154/100</f>
        <v>0</v>
      </c>
      <c r="R807">
        <f>'[1]Master Data'!BE154/1000000</f>
        <v>0</v>
      </c>
      <c r="S807">
        <f>'[1]Master Data'!BG154/1000000</f>
        <v>0</v>
      </c>
      <c r="T807">
        <f>'[1]Master Data'!BH154/100</f>
        <v>0</v>
      </c>
      <c r="U807">
        <f>'[1]Master Data'!BI154/1000000</f>
        <v>0</v>
      </c>
    </row>
    <row r="808" spans="1:21" x14ac:dyDescent="0.55000000000000004">
      <c r="A808" s="41" t="s">
        <v>1267</v>
      </c>
      <c r="B808" s="41">
        <v>9.8999999999999991E-3</v>
      </c>
      <c r="C808">
        <f>'[1]Master Data'!AO155/100</f>
        <v>8.6999999999999994E-3</v>
      </c>
      <c r="D808">
        <f>'[1]Master Data'!AP155/1000000</f>
        <v>0</v>
      </c>
      <c r="E808">
        <f>'[1]Master Data'!AQ155/1000000</f>
        <v>0</v>
      </c>
      <c r="F808">
        <f>'[1]Master Data'!AR155/100</f>
        <v>0</v>
      </c>
      <c r="G808">
        <f>'[1]Master Data'!AS155/100</f>
        <v>0</v>
      </c>
      <c r="H808">
        <f>'[1]Master Data'!AT155/100</f>
        <v>0</v>
      </c>
      <c r="I808">
        <f>'[1]Master Data'!AU155/100</f>
        <v>0</v>
      </c>
      <c r="J808">
        <f>'[1]Master Data'!AV155/100</f>
        <v>0</v>
      </c>
      <c r="K808">
        <f>'[1]Master Data'!AX155/100</f>
        <v>4.0000000000000002E-4</v>
      </c>
      <c r="L808">
        <f>'[1]Master Data'!AY155/1000000</f>
        <v>0</v>
      </c>
      <c r="M808">
        <f>'[1]Master Data'!AZ155/1000000</f>
        <v>2.3999999999999998E-7</v>
      </c>
      <c r="N808">
        <f>'[1]Master Data'!BA155/1000000</f>
        <v>0</v>
      </c>
      <c r="O808">
        <f>'[1]Master Data'!BB155/100</f>
        <v>0</v>
      </c>
      <c r="P808">
        <f>'[1]Master Data'!BC155/100</f>
        <v>0</v>
      </c>
      <c r="Q808">
        <f>'[1]Master Data'!BD155/100</f>
        <v>0</v>
      </c>
      <c r="R808">
        <f>'[1]Master Data'!BE155/1000000</f>
        <v>0</v>
      </c>
      <c r="S808">
        <f>'[1]Master Data'!BG155/1000000</f>
        <v>0</v>
      </c>
      <c r="T808">
        <f>'[1]Master Data'!BH155/100</f>
        <v>0</v>
      </c>
      <c r="U808">
        <f>'[1]Master Data'!BI155/1000000</f>
        <v>0</v>
      </c>
    </row>
    <row r="809" spans="1:21" x14ac:dyDescent="0.55000000000000004">
      <c r="A809" s="41" t="s">
        <v>1925</v>
      </c>
      <c r="B809" s="41">
        <v>0</v>
      </c>
      <c r="C809">
        <f>'[1]Master Data'!AO156/100</f>
        <v>0</v>
      </c>
      <c r="D809">
        <f>'[1]Master Data'!AP156/1000000</f>
        <v>0</v>
      </c>
      <c r="E809">
        <f>'[1]Master Data'!AQ156/1000000</f>
        <v>0</v>
      </c>
      <c r="F809">
        <f>'[1]Master Data'!AR156/100</f>
        <v>0</v>
      </c>
      <c r="G809">
        <f>'[1]Master Data'!AS156/100</f>
        <v>0</v>
      </c>
      <c r="H809">
        <f>'[1]Master Data'!AT156/100</f>
        <v>0</v>
      </c>
      <c r="I809">
        <f>'[1]Master Data'!AU156/100</f>
        <v>0</v>
      </c>
      <c r="J809">
        <f>'[1]Master Data'!AV156/100</f>
        <v>0</v>
      </c>
      <c r="K809">
        <f>'[1]Master Data'!AX156/100</f>
        <v>0</v>
      </c>
      <c r="L809">
        <f>'[1]Master Data'!AY156/1000000</f>
        <v>0</v>
      </c>
      <c r="M809">
        <f>'[1]Master Data'!AZ156/1000000</f>
        <v>0</v>
      </c>
      <c r="N809">
        <f>'[1]Master Data'!BA156/1000000</f>
        <v>0</v>
      </c>
      <c r="O809">
        <f>'[1]Master Data'!BB156/100</f>
        <v>0</v>
      </c>
      <c r="P809">
        <f>'[1]Master Data'!BC156/100</f>
        <v>0</v>
      </c>
      <c r="Q809">
        <f>'[1]Master Data'!BD156/100</f>
        <v>0</v>
      </c>
      <c r="R809">
        <f>'[1]Master Data'!BE156/1000000</f>
        <v>0</v>
      </c>
      <c r="S809">
        <f>'[1]Master Data'!BG156/1000000</f>
        <v>0</v>
      </c>
      <c r="T809">
        <f>'[1]Master Data'!BH156/100</f>
        <v>0</v>
      </c>
      <c r="U809">
        <f>'[1]Master Data'!BI156/1000000</f>
        <v>0</v>
      </c>
    </row>
    <row r="810" spans="1:21" x14ac:dyDescent="0.55000000000000004">
      <c r="A810" s="41" t="s">
        <v>1926</v>
      </c>
      <c r="B810" s="41">
        <v>0</v>
      </c>
      <c r="C810">
        <f>'[1]Master Data'!AO157/100</f>
        <v>0</v>
      </c>
      <c r="D810">
        <f>'[1]Master Data'!AP157/1000000</f>
        <v>0</v>
      </c>
      <c r="E810">
        <f>'[1]Master Data'!AQ157/1000000</f>
        <v>0</v>
      </c>
      <c r="F810">
        <f>'[1]Master Data'!AR157/100</f>
        <v>0</v>
      </c>
      <c r="G810">
        <f>'[1]Master Data'!AS157/100</f>
        <v>0</v>
      </c>
      <c r="H810">
        <f>'[1]Master Data'!AT157/100</f>
        <v>0</v>
      </c>
      <c r="I810">
        <f>'[1]Master Data'!AU157/100</f>
        <v>0</v>
      </c>
      <c r="J810">
        <f>'[1]Master Data'!AV157/100</f>
        <v>0</v>
      </c>
      <c r="K810">
        <f>'[1]Master Data'!AX157/100</f>
        <v>0</v>
      </c>
      <c r="L810">
        <f>'[1]Master Data'!AY157/1000000</f>
        <v>0</v>
      </c>
      <c r="M810">
        <f>'[1]Master Data'!AZ157/1000000</f>
        <v>0</v>
      </c>
      <c r="N810">
        <f>'[1]Master Data'!BA157/1000000</f>
        <v>0</v>
      </c>
      <c r="O810">
        <f>'[1]Master Data'!BB157/100</f>
        <v>0</v>
      </c>
      <c r="P810">
        <f>'[1]Master Data'!BC157/100</f>
        <v>0</v>
      </c>
      <c r="Q810">
        <f>'[1]Master Data'!BD157/100</f>
        <v>0</v>
      </c>
      <c r="R810">
        <f>'[1]Master Data'!BE157/1000000</f>
        <v>0</v>
      </c>
      <c r="S810">
        <f>'[1]Master Data'!BG157/1000000</f>
        <v>0</v>
      </c>
      <c r="T810">
        <f>'[1]Master Data'!BH157/100</f>
        <v>0</v>
      </c>
      <c r="U810">
        <f>'[1]Master Data'!BI157/1000000</f>
        <v>0</v>
      </c>
    </row>
    <row r="811" spans="1:21" x14ac:dyDescent="0.55000000000000004">
      <c r="A811" s="41" t="s">
        <v>1927</v>
      </c>
      <c r="B811" s="41">
        <v>0</v>
      </c>
      <c r="C811">
        <f>'[1]Master Data'!AO158/100</f>
        <v>0</v>
      </c>
      <c r="D811">
        <f>'[1]Master Data'!AP158/1000000</f>
        <v>0</v>
      </c>
      <c r="E811">
        <f>'[1]Master Data'!AQ158/1000000</f>
        <v>0</v>
      </c>
      <c r="F811">
        <f>'[1]Master Data'!AR158/100</f>
        <v>0</v>
      </c>
      <c r="G811">
        <f>'[1]Master Data'!AS158/100</f>
        <v>0</v>
      </c>
      <c r="H811">
        <f>'[1]Master Data'!AT158/100</f>
        <v>0</v>
      </c>
      <c r="I811">
        <f>'[1]Master Data'!AU158/100</f>
        <v>0</v>
      </c>
      <c r="J811">
        <f>'[1]Master Data'!AV158/100</f>
        <v>0</v>
      </c>
      <c r="K811">
        <f>'[1]Master Data'!AX158/100</f>
        <v>0</v>
      </c>
      <c r="L811">
        <f>'[1]Master Data'!AY158/1000000</f>
        <v>0</v>
      </c>
      <c r="M811">
        <f>'[1]Master Data'!AZ158/1000000</f>
        <v>0</v>
      </c>
      <c r="N811">
        <f>'[1]Master Data'!BA158/1000000</f>
        <v>0</v>
      </c>
      <c r="O811">
        <f>'[1]Master Data'!BB158/100</f>
        <v>0</v>
      </c>
      <c r="P811">
        <f>'[1]Master Data'!BC158/100</f>
        <v>0</v>
      </c>
      <c r="Q811">
        <f>'[1]Master Data'!BD158/100</f>
        <v>0</v>
      </c>
      <c r="R811">
        <f>'[1]Master Data'!BE158/1000000</f>
        <v>0</v>
      </c>
      <c r="S811">
        <f>'[1]Master Data'!BG158/1000000</f>
        <v>0</v>
      </c>
      <c r="T811">
        <f>'[1]Master Data'!BH158/100</f>
        <v>0</v>
      </c>
      <c r="U811">
        <f>'[1]Master Data'!BI158/1000000</f>
        <v>0</v>
      </c>
    </row>
    <row r="812" spans="1:21" x14ac:dyDescent="0.55000000000000004">
      <c r="A812" s="41" t="s">
        <v>1928</v>
      </c>
      <c r="B812" s="41">
        <v>0</v>
      </c>
      <c r="C812">
        <f>'[1]Master Data'!AO159/100</f>
        <v>0</v>
      </c>
      <c r="D812">
        <f>'[1]Master Data'!AP159/1000000</f>
        <v>0</v>
      </c>
      <c r="E812">
        <f>'[1]Master Data'!AQ159/1000000</f>
        <v>0</v>
      </c>
      <c r="F812">
        <f>'[1]Master Data'!AR159/100</f>
        <v>0</v>
      </c>
      <c r="G812">
        <f>'[1]Master Data'!AS159/100</f>
        <v>0</v>
      </c>
      <c r="H812">
        <f>'[1]Master Data'!AT159/100</f>
        <v>0</v>
      </c>
      <c r="I812">
        <f>'[1]Master Data'!AU159/100</f>
        <v>0</v>
      </c>
      <c r="J812">
        <f>'[1]Master Data'!AV159/100</f>
        <v>0</v>
      </c>
      <c r="K812">
        <f>'[1]Master Data'!AX159/100</f>
        <v>0</v>
      </c>
      <c r="L812">
        <f>'[1]Master Data'!AY159/1000000</f>
        <v>0</v>
      </c>
      <c r="M812">
        <f>'[1]Master Data'!AZ159/1000000</f>
        <v>0</v>
      </c>
      <c r="N812">
        <f>'[1]Master Data'!BA159/1000000</f>
        <v>0</v>
      </c>
      <c r="O812">
        <f>'[1]Master Data'!BB159/100</f>
        <v>0</v>
      </c>
      <c r="P812">
        <f>'[1]Master Data'!BC159/100</f>
        <v>0</v>
      </c>
      <c r="Q812">
        <f>'[1]Master Data'!BD159/100</f>
        <v>0</v>
      </c>
      <c r="R812">
        <f>'[1]Master Data'!BE159/1000000</f>
        <v>0</v>
      </c>
      <c r="S812">
        <f>'[1]Master Data'!BG159/1000000</f>
        <v>0</v>
      </c>
      <c r="T812">
        <f>'[1]Master Data'!BH159/100</f>
        <v>0</v>
      </c>
      <c r="U812">
        <f>'[1]Master Data'!BI159/1000000</f>
        <v>0</v>
      </c>
    </row>
    <row r="813" spans="1:21" x14ac:dyDescent="0.55000000000000004">
      <c r="A813" s="41" t="s">
        <v>1930</v>
      </c>
      <c r="B813" s="41">
        <v>0</v>
      </c>
      <c r="C813">
        <f>'[1]Master Data'!AO160/100</f>
        <v>0</v>
      </c>
      <c r="D813">
        <f>'[1]Master Data'!AP160/1000000</f>
        <v>0</v>
      </c>
      <c r="E813">
        <f>'[1]Master Data'!AQ160/1000000</f>
        <v>0</v>
      </c>
      <c r="F813">
        <f>'[1]Master Data'!AR160/100</f>
        <v>0</v>
      </c>
      <c r="G813">
        <f>'[1]Master Data'!AS160/100</f>
        <v>0</v>
      </c>
      <c r="H813">
        <f>'[1]Master Data'!AT160/100</f>
        <v>0</v>
      </c>
      <c r="I813">
        <f>'[1]Master Data'!AU160/100</f>
        <v>0</v>
      </c>
      <c r="J813">
        <f>'[1]Master Data'!AV160/100</f>
        <v>0</v>
      </c>
      <c r="K813">
        <f>'[1]Master Data'!AX160/100</f>
        <v>0</v>
      </c>
      <c r="L813">
        <f>'[1]Master Data'!AY160/1000000</f>
        <v>0</v>
      </c>
      <c r="M813">
        <f>'[1]Master Data'!AZ160/1000000</f>
        <v>0</v>
      </c>
      <c r="N813">
        <f>'[1]Master Data'!BA160/1000000</f>
        <v>0</v>
      </c>
      <c r="O813">
        <f>'[1]Master Data'!BB160/100</f>
        <v>0</v>
      </c>
      <c r="P813">
        <f>'[1]Master Data'!BC160/100</f>
        <v>0</v>
      </c>
      <c r="Q813">
        <f>'[1]Master Data'!BD160/100</f>
        <v>0</v>
      </c>
      <c r="R813">
        <f>'[1]Master Data'!BE160/1000000</f>
        <v>0</v>
      </c>
      <c r="S813">
        <f>'[1]Master Data'!BG160/1000000</f>
        <v>0</v>
      </c>
      <c r="T813">
        <f>'[1]Master Data'!BH160/100</f>
        <v>0</v>
      </c>
      <c r="U813">
        <f>'[1]Master Data'!BI160/1000000</f>
        <v>0</v>
      </c>
    </row>
    <row r="814" spans="1:21" x14ac:dyDescent="0.55000000000000004">
      <c r="A814" s="41" t="s">
        <v>1932</v>
      </c>
      <c r="B814" s="41">
        <v>0</v>
      </c>
      <c r="C814">
        <f>'[1]Master Data'!AO161/100</f>
        <v>0</v>
      </c>
      <c r="D814">
        <f>'[1]Master Data'!AP161/1000000</f>
        <v>0</v>
      </c>
      <c r="E814">
        <f>'[1]Master Data'!AQ161/1000000</f>
        <v>0</v>
      </c>
      <c r="F814">
        <f>'[1]Master Data'!AR161/100</f>
        <v>0</v>
      </c>
      <c r="G814">
        <f>'[1]Master Data'!AS161/100</f>
        <v>0</v>
      </c>
      <c r="H814">
        <f>'[1]Master Data'!AT161/100</f>
        <v>0</v>
      </c>
      <c r="I814">
        <f>'[1]Master Data'!AU161/100</f>
        <v>0</v>
      </c>
      <c r="J814">
        <f>'[1]Master Data'!AV161/100</f>
        <v>0</v>
      </c>
      <c r="K814">
        <f>'[1]Master Data'!AX161/100</f>
        <v>0</v>
      </c>
      <c r="L814">
        <f>'[1]Master Data'!AY161/1000000</f>
        <v>0</v>
      </c>
      <c r="M814">
        <f>'[1]Master Data'!AZ161/1000000</f>
        <v>0</v>
      </c>
      <c r="N814">
        <f>'[1]Master Data'!BA161/1000000</f>
        <v>0</v>
      </c>
      <c r="O814">
        <f>'[1]Master Data'!BB161/100</f>
        <v>0</v>
      </c>
      <c r="P814">
        <f>'[1]Master Data'!BC161/100</f>
        <v>0</v>
      </c>
      <c r="Q814">
        <f>'[1]Master Data'!BD161/100</f>
        <v>0</v>
      </c>
      <c r="R814">
        <f>'[1]Master Data'!BE161/1000000</f>
        <v>0</v>
      </c>
      <c r="S814">
        <f>'[1]Master Data'!BG161/1000000</f>
        <v>0</v>
      </c>
      <c r="T814">
        <f>'[1]Master Data'!BH161/100</f>
        <v>0</v>
      </c>
      <c r="U814">
        <f>'[1]Master Data'!BI161/1000000</f>
        <v>0</v>
      </c>
    </row>
    <row r="815" spans="1:21" x14ac:dyDescent="0.55000000000000004">
      <c r="A815" s="41" t="s">
        <v>1933</v>
      </c>
      <c r="B815" s="41">
        <v>0</v>
      </c>
      <c r="C815">
        <f>'[1]Master Data'!AO162/100</f>
        <v>0</v>
      </c>
      <c r="D815">
        <f>'[1]Master Data'!AP162/1000000</f>
        <v>0</v>
      </c>
      <c r="E815">
        <f>'[1]Master Data'!AQ162/1000000</f>
        <v>0</v>
      </c>
      <c r="F815">
        <f>'[1]Master Data'!AR162/100</f>
        <v>0</v>
      </c>
      <c r="G815">
        <f>'[1]Master Data'!AS162/100</f>
        <v>0</v>
      </c>
      <c r="H815">
        <f>'[1]Master Data'!AT162/100</f>
        <v>0</v>
      </c>
      <c r="I815">
        <f>'[1]Master Data'!AU162/100</f>
        <v>0</v>
      </c>
      <c r="J815">
        <f>'[1]Master Data'!AV162/100</f>
        <v>0</v>
      </c>
      <c r="K815">
        <f>'[1]Master Data'!AX162/100</f>
        <v>0</v>
      </c>
      <c r="L815">
        <f>'[1]Master Data'!AY162/1000000</f>
        <v>0</v>
      </c>
      <c r="M815">
        <f>'[1]Master Data'!AZ162/1000000</f>
        <v>0</v>
      </c>
      <c r="N815">
        <f>'[1]Master Data'!BA162/1000000</f>
        <v>0</v>
      </c>
      <c r="O815">
        <f>'[1]Master Data'!BB162/100</f>
        <v>0</v>
      </c>
      <c r="P815">
        <f>'[1]Master Data'!BC162/100</f>
        <v>0</v>
      </c>
      <c r="Q815">
        <f>'[1]Master Data'!BD162/100</f>
        <v>0</v>
      </c>
      <c r="R815">
        <f>'[1]Master Data'!BE162/1000000</f>
        <v>0</v>
      </c>
      <c r="S815">
        <f>'[1]Master Data'!BG162/1000000</f>
        <v>0</v>
      </c>
      <c r="T815">
        <f>'[1]Master Data'!BH162/100</f>
        <v>0</v>
      </c>
      <c r="U815">
        <f>'[1]Master Data'!BI162/1000000</f>
        <v>0</v>
      </c>
    </row>
    <row r="816" spans="1:21" x14ac:dyDescent="0.55000000000000004">
      <c r="A816" s="41" t="s">
        <v>1112</v>
      </c>
      <c r="B816" s="41">
        <v>9.0000000000000011E-3</v>
      </c>
      <c r="C816">
        <f>'[1]Master Data'!AO163/100</f>
        <v>0</v>
      </c>
      <c r="D816">
        <f>'[1]Master Data'!AP163/1000000</f>
        <v>0</v>
      </c>
      <c r="E816">
        <f>'[1]Master Data'!AQ163/1000000</f>
        <v>0</v>
      </c>
      <c r="F816">
        <f>'[1]Master Data'!AR163/100</f>
        <v>0</v>
      </c>
      <c r="G816">
        <f>'[1]Master Data'!AS163/100</f>
        <v>0</v>
      </c>
      <c r="H816">
        <f>'[1]Master Data'!AT163/100</f>
        <v>0</v>
      </c>
      <c r="I816">
        <f>'[1]Master Data'!AU163/100</f>
        <v>0</v>
      </c>
      <c r="J816">
        <f>'[1]Master Data'!AV163/100</f>
        <v>0</v>
      </c>
      <c r="K816">
        <f>'[1]Master Data'!AX163/100</f>
        <v>1E-3</v>
      </c>
      <c r="L816">
        <f>'[1]Master Data'!AY163/1000000</f>
        <v>0</v>
      </c>
      <c r="M816">
        <f>'[1]Master Data'!AZ163/1000000</f>
        <v>0</v>
      </c>
      <c r="N816">
        <f>'[1]Master Data'!BA163/1000000</f>
        <v>0</v>
      </c>
      <c r="O816">
        <f>'[1]Master Data'!BB163/100</f>
        <v>0</v>
      </c>
      <c r="P816">
        <f>'[1]Master Data'!BC163/100</f>
        <v>0</v>
      </c>
      <c r="Q816">
        <f>'[1]Master Data'!BD163/100</f>
        <v>0</v>
      </c>
      <c r="R816">
        <f>'[1]Master Data'!BE163/1000000</f>
        <v>0</v>
      </c>
      <c r="S816">
        <f>'[1]Master Data'!BG163/1000000</f>
        <v>0</v>
      </c>
      <c r="T816">
        <f>'[1]Master Data'!BH163/100</f>
        <v>0</v>
      </c>
      <c r="U816">
        <f>'[1]Master Data'!BI163/1000000</f>
        <v>0</v>
      </c>
    </row>
    <row r="817" spans="1:21" x14ac:dyDescent="0.55000000000000004">
      <c r="A817" s="41" t="s">
        <v>1113</v>
      </c>
      <c r="B817" s="41">
        <v>0</v>
      </c>
      <c r="C817">
        <f>'[1]Master Data'!AO164/100</f>
        <v>0</v>
      </c>
      <c r="D817">
        <f>'[1]Master Data'!AP164/1000000</f>
        <v>0</v>
      </c>
      <c r="E817">
        <f>'[1]Master Data'!AQ164/1000000</f>
        <v>0</v>
      </c>
      <c r="F817">
        <f>'[1]Master Data'!AR164/100</f>
        <v>0</v>
      </c>
      <c r="G817">
        <f>'[1]Master Data'!AS164/100</f>
        <v>0</v>
      </c>
      <c r="H817">
        <f>'[1]Master Data'!AT164/100</f>
        <v>0</v>
      </c>
      <c r="I817">
        <f>'[1]Master Data'!AU164/100</f>
        <v>0</v>
      </c>
      <c r="J817">
        <f>'[1]Master Data'!AV164/100</f>
        <v>0</v>
      </c>
      <c r="K817">
        <f>'[1]Master Data'!AX164/100</f>
        <v>0</v>
      </c>
      <c r="L817">
        <f>'[1]Master Data'!AY164/1000000</f>
        <v>0</v>
      </c>
      <c r="M817">
        <f>'[1]Master Data'!AZ164/1000000</f>
        <v>0</v>
      </c>
      <c r="N817">
        <f>'[1]Master Data'!BA164/1000000</f>
        <v>0</v>
      </c>
      <c r="O817">
        <f>'[1]Master Data'!BB164/100</f>
        <v>0</v>
      </c>
      <c r="P817">
        <f>'[1]Master Data'!BC164/100</f>
        <v>0</v>
      </c>
      <c r="Q817">
        <f>'[1]Master Data'!BD164/100</f>
        <v>0</v>
      </c>
      <c r="R817">
        <f>'[1]Master Data'!BE164/1000000</f>
        <v>0</v>
      </c>
      <c r="S817">
        <f>'[1]Master Data'!BG164/1000000</f>
        <v>0</v>
      </c>
      <c r="T817">
        <f>'[1]Master Data'!BH164/100</f>
        <v>0</v>
      </c>
      <c r="U817">
        <f>'[1]Master Data'!BI164/1000000</f>
        <v>0</v>
      </c>
    </row>
    <row r="818" spans="1:21" x14ac:dyDescent="0.55000000000000004">
      <c r="A818" s="41" t="s">
        <v>1114</v>
      </c>
      <c r="B818" s="41">
        <v>1.03E-2</v>
      </c>
      <c r="C818">
        <f>'[1]Master Data'!AO165/100</f>
        <v>0</v>
      </c>
      <c r="D818">
        <f>'[1]Master Data'!AP165/1000000</f>
        <v>0</v>
      </c>
      <c r="E818">
        <f>'[1]Master Data'!AQ165/1000000</f>
        <v>0</v>
      </c>
      <c r="F818">
        <f>'[1]Master Data'!AR165/100</f>
        <v>0</v>
      </c>
      <c r="G818">
        <f>'[1]Master Data'!AS165/100</f>
        <v>0</v>
      </c>
      <c r="H818">
        <f>'[1]Master Data'!AT165/100</f>
        <v>0</v>
      </c>
      <c r="I818">
        <f>'[1]Master Data'!AU165/100</f>
        <v>0</v>
      </c>
      <c r="J818">
        <f>'[1]Master Data'!AV165/100</f>
        <v>0</v>
      </c>
      <c r="K818">
        <f>'[1]Master Data'!AX165/100</f>
        <v>7.000000000000001E-4</v>
      </c>
      <c r="L818">
        <f>'[1]Master Data'!AY165/1000000</f>
        <v>0</v>
      </c>
      <c r="M818">
        <f>'[1]Master Data'!AZ165/1000000</f>
        <v>0</v>
      </c>
      <c r="N818">
        <f>'[1]Master Data'!BA165/1000000</f>
        <v>0</v>
      </c>
      <c r="O818">
        <f>'[1]Master Data'!BB165/100</f>
        <v>0</v>
      </c>
      <c r="P818">
        <f>'[1]Master Data'!BC165/100</f>
        <v>0</v>
      </c>
      <c r="Q818">
        <f>'[1]Master Data'!BD165/100</f>
        <v>0</v>
      </c>
      <c r="R818">
        <f>'[1]Master Data'!BE165/1000000</f>
        <v>0</v>
      </c>
      <c r="S818">
        <f>'[1]Master Data'!BG165/1000000</f>
        <v>0</v>
      </c>
      <c r="T818">
        <f>'[1]Master Data'!BH165/100</f>
        <v>0</v>
      </c>
      <c r="U818">
        <f>'[1]Master Data'!BI165/1000000</f>
        <v>0</v>
      </c>
    </row>
    <row r="819" spans="1:21" x14ac:dyDescent="0.55000000000000004">
      <c r="A819" s="41" t="s">
        <v>1115</v>
      </c>
      <c r="B819" s="41">
        <v>0</v>
      </c>
      <c r="C819">
        <f>'[1]Master Data'!AO166/100</f>
        <v>0</v>
      </c>
      <c r="D819">
        <f>'[1]Master Data'!AP166/1000000</f>
        <v>0</v>
      </c>
      <c r="E819">
        <f>'[1]Master Data'!AQ166/1000000</f>
        <v>0</v>
      </c>
      <c r="F819">
        <f>'[1]Master Data'!AR166/100</f>
        <v>0</v>
      </c>
      <c r="G819">
        <f>'[1]Master Data'!AS166/100</f>
        <v>0</v>
      </c>
      <c r="H819">
        <f>'[1]Master Data'!AT166/100</f>
        <v>0</v>
      </c>
      <c r="I819">
        <f>'[1]Master Data'!AU166/100</f>
        <v>0</v>
      </c>
      <c r="J819">
        <f>'[1]Master Data'!AV166/100</f>
        <v>0</v>
      </c>
      <c r="K819">
        <f>'[1]Master Data'!AX166/100</f>
        <v>0</v>
      </c>
      <c r="L819">
        <f>'[1]Master Data'!AY166/1000000</f>
        <v>0</v>
      </c>
      <c r="M819">
        <f>'[1]Master Data'!AZ166/1000000</f>
        <v>0</v>
      </c>
      <c r="N819">
        <f>'[1]Master Data'!BA166/1000000</f>
        <v>0</v>
      </c>
      <c r="O819">
        <f>'[1]Master Data'!BB166/100</f>
        <v>0</v>
      </c>
      <c r="P819">
        <f>'[1]Master Data'!BC166/100</f>
        <v>0</v>
      </c>
      <c r="Q819">
        <f>'[1]Master Data'!BD166/100</f>
        <v>0</v>
      </c>
      <c r="R819">
        <f>'[1]Master Data'!BE166/1000000</f>
        <v>0</v>
      </c>
      <c r="S819">
        <f>'[1]Master Data'!BG166/1000000</f>
        <v>0</v>
      </c>
      <c r="T819">
        <f>'[1]Master Data'!BH166/100</f>
        <v>0</v>
      </c>
      <c r="U819">
        <f>'[1]Master Data'!BI166/1000000</f>
        <v>0</v>
      </c>
    </row>
    <row r="820" spans="1:21" x14ac:dyDescent="0.55000000000000004">
      <c r="A820" s="41" t="s">
        <v>1116</v>
      </c>
      <c r="B820" s="41">
        <v>0</v>
      </c>
      <c r="C820">
        <f>'[1]Master Data'!AO167/100</f>
        <v>0</v>
      </c>
      <c r="D820">
        <f>'[1]Master Data'!AP167/1000000</f>
        <v>0</v>
      </c>
      <c r="E820">
        <f>'[1]Master Data'!AQ167/1000000</f>
        <v>0</v>
      </c>
      <c r="F820">
        <f>'[1]Master Data'!AR167/100</f>
        <v>0</v>
      </c>
      <c r="G820">
        <f>'[1]Master Data'!AS167/100</f>
        <v>0</v>
      </c>
      <c r="H820">
        <f>'[1]Master Data'!AT167/100</f>
        <v>0</v>
      </c>
      <c r="I820">
        <f>'[1]Master Data'!AU167/100</f>
        <v>0</v>
      </c>
      <c r="J820">
        <f>'[1]Master Data'!AV167/100</f>
        <v>0</v>
      </c>
      <c r="K820">
        <f>'[1]Master Data'!AX167/100</f>
        <v>0</v>
      </c>
      <c r="L820">
        <f>'[1]Master Data'!AY167/1000000</f>
        <v>0</v>
      </c>
      <c r="M820">
        <f>'[1]Master Data'!AZ167/1000000</f>
        <v>0</v>
      </c>
      <c r="N820">
        <f>'[1]Master Data'!BA167/1000000</f>
        <v>0</v>
      </c>
      <c r="O820">
        <f>'[1]Master Data'!BB167/100</f>
        <v>0</v>
      </c>
      <c r="P820">
        <f>'[1]Master Data'!BC167/100</f>
        <v>0</v>
      </c>
      <c r="Q820">
        <f>'[1]Master Data'!BD167/100</f>
        <v>0</v>
      </c>
      <c r="R820">
        <f>'[1]Master Data'!BE167/1000000</f>
        <v>0</v>
      </c>
      <c r="S820">
        <f>'[1]Master Data'!BG167/1000000</f>
        <v>0</v>
      </c>
      <c r="T820">
        <f>'[1]Master Data'!BH167/100</f>
        <v>0</v>
      </c>
      <c r="U820">
        <f>'[1]Master Data'!BI167/1000000</f>
        <v>0</v>
      </c>
    </row>
    <row r="821" spans="1:21" x14ac:dyDescent="0.55000000000000004">
      <c r="A821" s="41" t="s">
        <v>1117</v>
      </c>
      <c r="B821" s="41">
        <v>0</v>
      </c>
      <c r="C821">
        <f>'[1]Master Data'!AO168/100</f>
        <v>0</v>
      </c>
      <c r="D821">
        <f>'[1]Master Data'!AP168/1000000</f>
        <v>0</v>
      </c>
      <c r="E821">
        <f>'[1]Master Data'!AQ168/1000000</f>
        <v>0</v>
      </c>
      <c r="F821">
        <f>'[1]Master Data'!AR168/100</f>
        <v>0</v>
      </c>
      <c r="G821">
        <f>'[1]Master Data'!AS168/100</f>
        <v>0</v>
      </c>
      <c r="H821">
        <f>'[1]Master Data'!AT168/100</f>
        <v>0</v>
      </c>
      <c r="I821">
        <f>'[1]Master Data'!AU168/100</f>
        <v>0</v>
      </c>
      <c r="J821">
        <f>'[1]Master Data'!AV168/100</f>
        <v>0</v>
      </c>
      <c r="K821">
        <f>'[1]Master Data'!AX168/100</f>
        <v>0</v>
      </c>
      <c r="L821">
        <f>'[1]Master Data'!AY168/1000000</f>
        <v>0</v>
      </c>
      <c r="M821">
        <f>'[1]Master Data'!AZ168/1000000</f>
        <v>0</v>
      </c>
      <c r="N821">
        <f>'[1]Master Data'!BA168/1000000</f>
        <v>0</v>
      </c>
      <c r="O821">
        <f>'[1]Master Data'!BB168/100</f>
        <v>0</v>
      </c>
      <c r="P821">
        <f>'[1]Master Data'!BC168/100</f>
        <v>0</v>
      </c>
      <c r="Q821">
        <f>'[1]Master Data'!BD168/100</f>
        <v>0</v>
      </c>
      <c r="R821">
        <f>'[1]Master Data'!BE168/1000000</f>
        <v>0</v>
      </c>
      <c r="S821">
        <f>'[1]Master Data'!BG168/1000000</f>
        <v>0</v>
      </c>
      <c r="T821">
        <f>'[1]Master Data'!BH168/100</f>
        <v>0</v>
      </c>
      <c r="U821">
        <f>'[1]Master Data'!BI168/1000000</f>
        <v>0</v>
      </c>
    </row>
    <row r="822" spans="1:21" x14ac:dyDescent="0.55000000000000004">
      <c r="A822" s="41" t="s">
        <v>1269</v>
      </c>
      <c r="B822" s="41">
        <v>1.440633019674936E-2</v>
      </c>
      <c r="C822">
        <f>'[1]Master Data'!AO169/100</f>
        <v>0</v>
      </c>
      <c r="D822">
        <f>'[1]Master Data'!AP169/1000000</f>
        <v>0</v>
      </c>
      <c r="E822">
        <f>'[1]Master Data'!AQ169/1000000</f>
        <v>0</v>
      </c>
      <c r="F822">
        <f>'[1]Master Data'!AR169/100</f>
        <v>0</v>
      </c>
      <c r="G822">
        <f>'[1]Master Data'!AS169/100</f>
        <v>0</v>
      </c>
      <c r="H822">
        <f>'[1]Master Data'!AT169/100</f>
        <v>0</v>
      </c>
      <c r="I822">
        <f>'[1]Master Data'!AU169/100</f>
        <v>0</v>
      </c>
      <c r="J822">
        <f>'[1]Master Data'!AV169/100</f>
        <v>0</v>
      </c>
      <c r="K822">
        <f>'[1]Master Data'!AX169/100</f>
        <v>0</v>
      </c>
      <c r="L822">
        <f>'[1]Master Data'!AY169/1000000</f>
        <v>0</v>
      </c>
      <c r="M822">
        <f>'[1]Master Data'!AZ169/1000000</f>
        <v>0</v>
      </c>
      <c r="N822">
        <f>'[1]Master Data'!BA169/1000000</f>
        <v>0</v>
      </c>
      <c r="O822">
        <f>'[1]Master Data'!BB169/100</f>
        <v>0</v>
      </c>
      <c r="P822">
        <f>'[1]Master Data'!BC169/100</f>
        <v>0</v>
      </c>
      <c r="Q822">
        <f>'[1]Master Data'!BD169/100</f>
        <v>0</v>
      </c>
      <c r="R822">
        <f>'[1]Master Data'!BE169/1000000</f>
        <v>0</v>
      </c>
      <c r="S822">
        <f>'[1]Master Data'!BG169/1000000</f>
        <v>0</v>
      </c>
      <c r="T822">
        <f>'[1]Master Data'!BH169/100</f>
        <v>0</v>
      </c>
      <c r="U822">
        <f>'[1]Master Data'!BI169/1000000</f>
        <v>0</v>
      </c>
    </row>
    <row r="823" spans="1:21" x14ac:dyDescent="0.55000000000000004">
      <c r="A823" s="41" t="s">
        <v>1270</v>
      </c>
      <c r="B823" s="41">
        <v>1.3500000000000002E-2</v>
      </c>
      <c r="C823">
        <f>'[1]Master Data'!AO170/100</f>
        <v>0</v>
      </c>
      <c r="D823">
        <f>'[1]Master Data'!AP170/1000000</f>
        <v>0</v>
      </c>
      <c r="E823">
        <f>'[1]Master Data'!AQ170/1000000</f>
        <v>0</v>
      </c>
      <c r="F823">
        <f>'[1]Master Data'!AR170/100</f>
        <v>0</v>
      </c>
      <c r="G823">
        <f>'[1]Master Data'!AS170/100</f>
        <v>0</v>
      </c>
      <c r="H823">
        <f>'[1]Master Data'!AT170/100</f>
        <v>0</v>
      </c>
      <c r="I823">
        <f>'[1]Master Data'!AU170/100</f>
        <v>0</v>
      </c>
      <c r="J823">
        <f>'[1]Master Data'!AV170/100</f>
        <v>0</v>
      </c>
      <c r="K823">
        <f>'[1]Master Data'!AX170/100</f>
        <v>0</v>
      </c>
      <c r="L823">
        <f>'[1]Master Data'!AY170/1000000</f>
        <v>0</v>
      </c>
      <c r="M823">
        <f>'[1]Master Data'!AZ170/1000000</f>
        <v>0</v>
      </c>
      <c r="N823">
        <f>'[1]Master Data'!BA170/1000000</f>
        <v>0</v>
      </c>
      <c r="O823">
        <f>'[1]Master Data'!BB170/100</f>
        <v>0</v>
      </c>
      <c r="P823">
        <f>'[1]Master Data'!BC170/100</f>
        <v>0</v>
      </c>
      <c r="Q823">
        <f>'[1]Master Data'!BD170/100</f>
        <v>0</v>
      </c>
      <c r="R823">
        <f>'[1]Master Data'!BE170/1000000</f>
        <v>0</v>
      </c>
      <c r="S823">
        <f>'[1]Master Data'!BG170/1000000</f>
        <v>0</v>
      </c>
      <c r="T823">
        <f>'[1]Master Data'!BH170/100</f>
        <v>0</v>
      </c>
      <c r="U823">
        <f>'[1]Master Data'!BI170/1000000</f>
        <v>0</v>
      </c>
    </row>
    <row r="824" spans="1:21" x14ac:dyDescent="0.55000000000000004">
      <c r="A824" s="41" t="s">
        <v>1271</v>
      </c>
      <c r="B824" s="41">
        <v>1.853512441012441E-2</v>
      </c>
      <c r="C824">
        <f>'[1]Master Data'!AO171/100</f>
        <v>0</v>
      </c>
      <c r="D824">
        <f>'[1]Master Data'!AP171/1000000</f>
        <v>0</v>
      </c>
      <c r="E824">
        <f>'[1]Master Data'!AQ171/1000000</f>
        <v>0</v>
      </c>
      <c r="F824">
        <f>'[1]Master Data'!AR171/100</f>
        <v>0</v>
      </c>
      <c r="G824">
        <f>'[1]Master Data'!AS171/100</f>
        <v>0</v>
      </c>
      <c r="H824">
        <f>'[1]Master Data'!AT171/100</f>
        <v>0</v>
      </c>
      <c r="I824">
        <f>'[1]Master Data'!AU171/100</f>
        <v>0</v>
      </c>
      <c r="J824">
        <f>'[1]Master Data'!AV171/100</f>
        <v>0</v>
      </c>
      <c r="K824">
        <f>'[1]Master Data'!AX171/100</f>
        <v>3.0203775203775201E-4</v>
      </c>
      <c r="L824">
        <f>'[1]Master Data'!AY171/1000000</f>
        <v>0</v>
      </c>
      <c r="M824">
        <f>'[1]Master Data'!AZ171/1000000</f>
        <v>0</v>
      </c>
      <c r="N824">
        <f>'[1]Master Data'!BA171/1000000</f>
        <v>0</v>
      </c>
      <c r="O824">
        <f>'[1]Master Data'!BB171/100</f>
        <v>0</v>
      </c>
      <c r="P824">
        <f>'[1]Master Data'!BC171/100</f>
        <v>0.11801607679107677</v>
      </c>
      <c r="Q824">
        <f>'[1]Master Data'!BD171/100</f>
        <v>0.41464175246675244</v>
      </c>
      <c r="R824">
        <f>'[1]Master Data'!BE171/1000000</f>
        <v>0</v>
      </c>
      <c r="S824">
        <f>'[1]Master Data'!BG171/1000000</f>
        <v>0</v>
      </c>
      <c r="T824">
        <f>'[1]Master Data'!BH171/100</f>
        <v>0</v>
      </c>
      <c r="U824">
        <f>'[1]Master Data'!BI171/1000000</f>
        <v>0</v>
      </c>
    </row>
    <row r="825" spans="1:21" x14ac:dyDescent="0.55000000000000004">
      <c r="A825" s="41" t="s">
        <v>1272</v>
      </c>
      <c r="B825" s="41">
        <v>1.7428546130688859E-2</v>
      </c>
      <c r="C825">
        <f>'[1]Master Data'!AO172/100</f>
        <v>0</v>
      </c>
      <c r="D825">
        <f>'[1]Master Data'!AP172/1000000</f>
        <v>0</v>
      </c>
      <c r="E825">
        <f>'[1]Master Data'!AQ172/1000000</f>
        <v>0</v>
      </c>
      <c r="F825">
        <f>'[1]Master Data'!AR172/100</f>
        <v>0</v>
      </c>
      <c r="G825">
        <f>'[1]Master Data'!AS172/100</f>
        <v>0</v>
      </c>
      <c r="H825">
        <f>'[1]Master Data'!AT172/100</f>
        <v>0</v>
      </c>
      <c r="I825">
        <f>'[1]Master Data'!AU172/100</f>
        <v>0</v>
      </c>
      <c r="J825">
        <f>'[1]Master Data'!AV172/100</f>
        <v>0</v>
      </c>
      <c r="K825">
        <f>'[1]Master Data'!AX172/100</f>
        <v>3.5801310430316985E-4</v>
      </c>
      <c r="L825">
        <f>'[1]Master Data'!AY172/1000000</f>
        <v>0</v>
      </c>
      <c r="M825">
        <f>'[1]Master Data'!AZ172/1000000</f>
        <v>0</v>
      </c>
      <c r="N825">
        <f>'[1]Master Data'!BA172/1000000</f>
        <v>0</v>
      </c>
      <c r="O825">
        <f>'[1]Master Data'!BB172/100</f>
        <v>0</v>
      </c>
      <c r="P825">
        <f>'[1]Master Data'!BC172/100</f>
        <v>0.15840540109792811</v>
      </c>
      <c r="Q825">
        <f>'[1]Master Data'!BD172/100</f>
        <v>0.36723750664069416</v>
      </c>
      <c r="R825">
        <f>'[1]Master Data'!BE172/1000000</f>
        <v>0</v>
      </c>
      <c r="S825">
        <f>'[1]Master Data'!BG172/1000000</f>
        <v>0</v>
      </c>
      <c r="T825">
        <f>'[1]Master Data'!BH172/100</f>
        <v>0</v>
      </c>
      <c r="U825">
        <f>'[1]Master Data'!BI172/1000000</f>
        <v>0</v>
      </c>
    </row>
    <row r="826" spans="1:21" x14ac:dyDescent="0.55000000000000004">
      <c r="A826" s="41" t="s">
        <v>1273</v>
      </c>
      <c r="B826" s="41">
        <v>0</v>
      </c>
      <c r="C826">
        <f>'[1]Master Data'!AO173/100</f>
        <v>0</v>
      </c>
      <c r="D826">
        <f>'[1]Master Data'!AP173/1000000</f>
        <v>0</v>
      </c>
      <c r="E826">
        <f>'[1]Master Data'!AQ173/1000000</f>
        <v>0</v>
      </c>
      <c r="F826">
        <f>'[1]Master Data'!AR173/100</f>
        <v>0</v>
      </c>
      <c r="G826">
        <f>'[1]Master Data'!AS173/100</f>
        <v>0</v>
      </c>
      <c r="H826">
        <f>'[1]Master Data'!AT173/100</f>
        <v>0</v>
      </c>
      <c r="I826">
        <f>'[1]Master Data'!AU173/100</f>
        <v>0</v>
      </c>
      <c r="J826">
        <f>'[1]Master Data'!AV173/100</f>
        <v>0</v>
      </c>
      <c r="K826">
        <f>'[1]Master Data'!AX173/100</f>
        <v>0</v>
      </c>
      <c r="L826">
        <f>'[1]Master Data'!AY173/1000000</f>
        <v>0</v>
      </c>
      <c r="M826">
        <f>'[1]Master Data'!AZ173/1000000</f>
        <v>0</v>
      </c>
      <c r="N826">
        <f>'[1]Master Data'!BA173/1000000</f>
        <v>0</v>
      </c>
      <c r="O826">
        <f>'[1]Master Data'!BB173/100</f>
        <v>0</v>
      </c>
      <c r="P826">
        <f>'[1]Master Data'!BC173/100</f>
        <v>0</v>
      </c>
      <c r="Q826">
        <f>'[1]Master Data'!BD173/100</f>
        <v>0</v>
      </c>
      <c r="R826">
        <f>'[1]Master Data'!BE173/1000000</f>
        <v>0</v>
      </c>
      <c r="S826">
        <f>'[1]Master Data'!BG173/1000000</f>
        <v>0</v>
      </c>
      <c r="T826">
        <f>'[1]Master Data'!BH173/100</f>
        <v>0</v>
      </c>
      <c r="U826">
        <f>'[1]Master Data'!BI173/1000000</f>
        <v>0</v>
      </c>
    </row>
    <row r="827" spans="1:21" x14ac:dyDescent="0.55000000000000004">
      <c r="A827" s="41" t="s">
        <v>1274</v>
      </c>
      <c r="B827" s="41">
        <v>1.9699999999999999E-2</v>
      </c>
      <c r="C827">
        <f>'[1]Master Data'!AO174/100</f>
        <v>0</v>
      </c>
      <c r="D827">
        <f>'[1]Master Data'!AP174/1000000</f>
        <v>0</v>
      </c>
      <c r="E827">
        <f>'[1]Master Data'!AQ174/1000000</f>
        <v>0</v>
      </c>
      <c r="F827">
        <f>'[1]Master Data'!AR174/100</f>
        <v>0</v>
      </c>
      <c r="G827">
        <f>'[1]Master Data'!AS174/100</f>
        <v>0</v>
      </c>
      <c r="H827">
        <f>'[1]Master Data'!AT174/100</f>
        <v>0</v>
      </c>
      <c r="I827">
        <f>'[1]Master Data'!AU174/100</f>
        <v>0</v>
      </c>
      <c r="J827">
        <f>'[1]Master Data'!AV174/100</f>
        <v>0</v>
      </c>
      <c r="K827">
        <f>'[1]Master Data'!AX174/100</f>
        <v>4.0000000000000002E-4</v>
      </c>
      <c r="L827">
        <f>'[1]Master Data'!AY174/1000000</f>
        <v>0</v>
      </c>
      <c r="M827">
        <f>'[1]Master Data'!AZ174/1000000</f>
        <v>0</v>
      </c>
      <c r="N827">
        <f>'[1]Master Data'!BA174/1000000</f>
        <v>0</v>
      </c>
      <c r="O827">
        <f>'[1]Master Data'!BB174/100</f>
        <v>0</v>
      </c>
      <c r="P827">
        <f>'[1]Master Data'!BC174/100</f>
        <v>0.15340000000000001</v>
      </c>
      <c r="Q827">
        <f>'[1]Master Data'!BD174/100</f>
        <v>0.38829999999999998</v>
      </c>
      <c r="R827">
        <f>'[1]Master Data'!BE174/1000000</f>
        <v>0</v>
      </c>
      <c r="S827">
        <f>'[1]Master Data'!BG174/1000000</f>
        <v>0</v>
      </c>
      <c r="T827">
        <f>'[1]Master Data'!BH174/100</f>
        <v>0</v>
      </c>
      <c r="U827">
        <f>'[1]Master Data'!BI174/1000000</f>
        <v>0</v>
      </c>
    </row>
    <row r="828" spans="1:21" x14ac:dyDescent="0.55000000000000004">
      <c r="A828" s="41" t="s">
        <v>1275</v>
      </c>
      <c r="B828" s="41">
        <v>1.6399999999999998E-2</v>
      </c>
      <c r="C828">
        <f>'[1]Master Data'!AO175/100</f>
        <v>0</v>
      </c>
      <c r="D828">
        <f>'[1]Master Data'!AP175/1000000</f>
        <v>0</v>
      </c>
      <c r="E828">
        <f>'[1]Master Data'!AQ175/1000000</f>
        <v>0</v>
      </c>
      <c r="F828">
        <f>'[1]Master Data'!AR175/100</f>
        <v>0</v>
      </c>
      <c r="G828">
        <f>'[1]Master Data'!AS175/100</f>
        <v>0</v>
      </c>
      <c r="H828">
        <f>'[1]Master Data'!AT175/100</f>
        <v>0</v>
      </c>
      <c r="I828">
        <f>'[1]Master Data'!AU175/100</f>
        <v>0</v>
      </c>
      <c r="J828">
        <f>'[1]Master Data'!AV175/100</f>
        <v>0</v>
      </c>
      <c r="K828">
        <f>'[1]Master Data'!AX175/100</f>
        <v>0</v>
      </c>
      <c r="L828">
        <f>'[1]Master Data'!AY175/1000000</f>
        <v>0</v>
      </c>
      <c r="M828">
        <f>'[1]Master Data'!AZ175/1000000</f>
        <v>0</v>
      </c>
      <c r="N828">
        <f>'[1]Master Data'!BA175/1000000</f>
        <v>0</v>
      </c>
      <c r="O828">
        <f>'[1]Master Data'!BB175/100</f>
        <v>0</v>
      </c>
      <c r="P828">
        <f>'[1]Master Data'!BC175/100</f>
        <v>0</v>
      </c>
      <c r="Q828">
        <f>'[1]Master Data'!BD175/100</f>
        <v>0</v>
      </c>
      <c r="R828">
        <f>'[1]Master Data'!BE175/1000000</f>
        <v>0</v>
      </c>
      <c r="S828">
        <f>'[1]Master Data'!BG175/1000000</f>
        <v>0</v>
      </c>
      <c r="T828">
        <f>'[1]Master Data'!BH175/100</f>
        <v>0</v>
      </c>
      <c r="U828">
        <f>'[1]Master Data'!BI175/1000000</f>
        <v>0</v>
      </c>
    </row>
    <row r="829" spans="1:21" x14ac:dyDescent="0.55000000000000004">
      <c r="A829" s="41" t="s">
        <v>1276</v>
      </c>
      <c r="B829" s="41">
        <v>1.4199999999999999E-2</v>
      </c>
      <c r="C829">
        <f>'[1]Master Data'!AO176/100</f>
        <v>0</v>
      </c>
      <c r="D829">
        <f>'[1]Master Data'!AP176/1000000</f>
        <v>0</v>
      </c>
      <c r="E829">
        <f>'[1]Master Data'!AQ176/1000000</f>
        <v>0</v>
      </c>
      <c r="F829">
        <f>'[1]Master Data'!AR176/100</f>
        <v>0</v>
      </c>
      <c r="G829">
        <f>'[1]Master Data'!AS176/100</f>
        <v>0</v>
      </c>
      <c r="H829">
        <f>'[1]Master Data'!AT176/100</f>
        <v>0</v>
      </c>
      <c r="I829">
        <f>'[1]Master Data'!AU176/100</f>
        <v>0</v>
      </c>
      <c r="J829">
        <f>'[1]Master Data'!AV176/100</f>
        <v>0</v>
      </c>
      <c r="K829">
        <f>'[1]Master Data'!AX176/100</f>
        <v>1.5E-3</v>
      </c>
      <c r="L829">
        <f>'[1]Master Data'!AY176/1000000</f>
        <v>0</v>
      </c>
      <c r="M829">
        <f>'[1]Master Data'!AZ176/1000000</f>
        <v>0</v>
      </c>
      <c r="N829">
        <f>'[1]Master Data'!BA176/1000000</f>
        <v>0</v>
      </c>
      <c r="O829">
        <f>'[1]Master Data'!BB176/100</f>
        <v>0</v>
      </c>
      <c r="P829">
        <f>'[1]Master Data'!BC176/100</f>
        <v>0.42530000000000001</v>
      </c>
      <c r="Q829">
        <f>'[1]Master Data'!BD176/100</f>
        <v>0.1094</v>
      </c>
      <c r="R829">
        <f>'[1]Master Data'!BE176/1000000</f>
        <v>0</v>
      </c>
      <c r="S829">
        <f>'[1]Master Data'!BG176/1000000</f>
        <v>0</v>
      </c>
      <c r="T829">
        <f>'[1]Master Data'!BH176/100</f>
        <v>0</v>
      </c>
      <c r="U829">
        <f>'[1]Master Data'!BI176/1000000</f>
        <v>0</v>
      </c>
    </row>
    <row r="830" spans="1:21" x14ac:dyDescent="0.55000000000000004">
      <c r="A830" s="41" t="s">
        <v>1277</v>
      </c>
      <c r="B830" s="41">
        <v>1.4144165077163168E-2</v>
      </c>
      <c r="C830">
        <f>'[1]Master Data'!AO177/100</f>
        <v>0</v>
      </c>
      <c r="D830">
        <f>'[1]Master Data'!AP177/1000000</f>
        <v>0</v>
      </c>
      <c r="E830">
        <f>'[1]Master Data'!AQ177/1000000</f>
        <v>0</v>
      </c>
      <c r="F830">
        <f>'[1]Master Data'!AR177/100</f>
        <v>0</v>
      </c>
      <c r="G830">
        <f>'[1]Master Data'!AS177/100</f>
        <v>0</v>
      </c>
      <c r="H830">
        <f>'[1]Master Data'!AT177/100</f>
        <v>0</v>
      </c>
      <c r="I830">
        <f>'[1]Master Data'!AU177/100</f>
        <v>0</v>
      </c>
      <c r="J830">
        <f>'[1]Master Data'!AV177/100</f>
        <v>0</v>
      </c>
      <c r="K830">
        <f>'[1]Master Data'!AX177/100</f>
        <v>9.9009883821744404E-4</v>
      </c>
      <c r="L830">
        <f>'[1]Master Data'!AY177/1000000</f>
        <v>0</v>
      </c>
      <c r="M830">
        <f>'[1]Master Data'!AZ177/1000000</f>
        <v>0</v>
      </c>
      <c r="N830">
        <f>'[1]Master Data'!BA177/1000000</f>
        <v>0</v>
      </c>
      <c r="O830">
        <f>'[1]Master Data'!BB177/100</f>
        <v>0</v>
      </c>
      <c r="P830">
        <f>'[1]Master Data'!BC177/100</f>
        <v>0.38631943818276399</v>
      </c>
      <c r="Q830">
        <f>'[1]Master Data'!BD177/100</f>
        <v>0.12550697069533553</v>
      </c>
      <c r="R830">
        <f>'[1]Master Data'!BE177/1000000</f>
        <v>0</v>
      </c>
      <c r="S830">
        <f>'[1]Master Data'!BG177/1000000</f>
        <v>0</v>
      </c>
      <c r="T830">
        <f>'[1]Master Data'!BH177/100</f>
        <v>0</v>
      </c>
      <c r="U830">
        <f>'[1]Master Data'!BI177/1000000</f>
        <v>0</v>
      </c>
    </row>
    <row r="831" spans="1:21" x14ac:dyDescent="0.55000000000000004">
      <c r="A831" s="41" t="s">
        <v>1278</v>
      </c>
      <c r="B831" s="41">
        <v>0</v>
      </c>
      <c r="C831">
        <f>'[1]Master Data'!AO178/100</f>
        <v>0</v>
      </c>
      <c r="D831">
        <f>'[1]Master Data'!AP178/1000000</f>
        <v>0</v>
      </c>
      <c r="E831">
        <f>'[1]Master Data'!AQ178/1000000</f>
        <v>0</v>
      </c>
      <c r="F831">
        <f>'[1]Master Data'!AR178/100</f>
        <v>0</v>
      </c>
      <c r="G831">
        <f>'[1]Master Data'!AS178/100</f>
        <v>0</v>
      </c>
      <c r="H831">
        <f>'[1]Master Data'!AT178/100</f>
        <v>0</v>
      </c>
      <c r="I831">
        <f>'[1]Master Data'!AU178/100</f>
        <v>0</v>
      </c>
      <c r="J831">
        <f>'[1]Master Data'!AV178/100</f>
        <v>0</v>
      </c>
      <c r="K831">
        <f>'[1]Master Data'!AX178/100</f>
        <v>0</v>
      </c>
      <c r="L831">
        <f>'[1]Master Data'!AY178/1000000</f>
        <v>0</v>
      </c>
      <c r="M831">
        <f>'[1]Master Data'!AZ178/1000000</f>
        <v>0</v>
      </c>
      <c r="N831">
        <f>'[1]Master Data'!BA178/1000000</f>
        <v>0</v>
      </c>
      <c r="O831">
        <f>'[1]Master Data'!BB178/100</f>
        <v>0</v>
      </c>
      <c r="P831">
        <f>'[1]Master Data'!BC178/100</f>
        <v>0</v>
      </c>
      <c r="Q831">
        <f>'[1]Master Data'!BD178/100</f>
        <v>0</v>
      </c>
      <c r="R831">
        <f>'[1]Master Data'!BE178/1000000</f>
        <v>0</v>
      </c>
      <c r="S831">
        <f>'[1]Master Data'!BG178/1000000</f>
        <v>0</v>
      </c>
      <c r="T831">
        <f>'[1]Master Data'!BH178/100</f>
        <v>0</v>
      </c>
      <c r="U831">
        <f>'[1]Master Data'!BI178/1000000</f>
        <v>0</v>
      </c>
    </row>
    <row r="832" spans="1:21" x14ac:dyDescent="0.55000000000000004">
      <c r="A832" s="41" t="s">
        <v>1279</v>
      </c>
      <c r="B832" s="41">
        <v>1.3696391554702496E-2</v>
      </c>
      <c r="C832">
        <f>'[1]Master Data'!AO179/100</f>
        <v>0</v>
      </c>
      <c r="D832">
        <f>'[1]Master Data'!AP179/1000000</f>
        <v>0</v>
      </c>
      <c r="E832">
        <f>'[1]Master Data'!AQ179/1000000</f>
        <v>0</v>
      </c>
      <c r="F832">
        <f>'[1]Master Data'!AR179/100</f>
        <v>0</v>
      </c>
      <c r="G832">
        <f>'[1]Master Data'!AS179/100</f>
        <v>0</v>
      </c>
      <c r="H832">
        <f>'[1]Master Data'!AT179/100</f>
        <v>0</v>
      </c>
      <c r="I832">
        <f>'[1]Master Data'!AU179/100</f>
        <v>0</v>
      </c>
      <c r="J832">
        <f>'[1]Master Data'!AV179/100</f>
        <v>0</v>
      </c>
      <c r="K832">
        <f>'[1]Master Data'!AX179/100</f>
        <v>1.6101343570057581E-3</v>
      </c>
      <c r="L832">
        <f>'[1]Master Data'!AY179/1000000</f>
        <v>0</v>
      </c>
      <c r="M832">
        <f>'[1]Master Data'!AZ179/1000000</f>
        <v>0</v>
      </c>
      <c r="N832">
        <f>'[1]Master Data'!BA179/1000000</f>
        <v>0</v>
      </c>
      <c r="O832">
        <f>'[1]Master Data'!BB179/100</f>
        <v>0</v>
      </c>
      <c r="P832">
        <f>'[1]Master Data'!BC179/100</f>
        <v>0.4109904414587332</v>
      </c>
      <c r="Q832">
        <f>'[1]Master Data'!BD179/100</f>
        <v>0.13656241842610364</v>
      </c>
      <c r="R832">
        <f>'[1]Master Data'!BE179/1000000</f>
        <v>0</v>
      </c>
      <c r="S832">
        <f>'[1]Master Data'!BG179/1000000</f>
        <v>0</v>
      </c>
      <c r="T832">
        <f>'[1]Master Data'!BH179/100</f>
        <v>0</v>
      </c>
      <c r="U832">
        <f>'[1]Master Data'!BI179/1000000</f>
        <v>0</v>
      </c>
    </row>
    <row r="833" spans="1:21" x14ac:dyDescent="0.55000000000000004">
      <c r="A833" s="41" t="s">
        <v>1280</v>
      </c>
      <c r="B833" s="41">
        <v>1.8424742268041236E-2</v>
      </c>
      <c r="C833">
        <f>'[1]Master Data'!AO180/100</f>
        <v>0</v>
      </c>
      <c r="D833">
        <f>'[1]Master Data'!AP180/1000000</f>
        <v>0</v>
      </c>
      <c r="E833">
        <f>'[1]Master Data'!AQ180/1000000</f>
        <v>0</v>
      </c>
      <c r="F833">
        <f>'[1]Master Data'!AR180/100</f>
        <v>0</v>
      </c>
      <c r="G833">
        <f>'[1]Master Data'!AS180/100</f>
        <v>0</v>
      </c>
      <c r="H833">
        <f>'[1]Master Data'!AT180/100</f>
        <v>0</v>
      </c>
      <c r="I833">
        <f>'[1]Master Data'!AU180/100</f>
        <v>0</v>
      </c>
      <c r="J833">
        <f>'[1]Master Data'!AV180/100</f>
        <v>0</v>
      </c>
      <c r="K833">
        <f>'[1]Master Data'!AX180/100</f>
        <v>6.2054982817869411E-4</v>
      </c>
      <c r="L833">
        <f>'[1]Master Data'!AY180/1000000</f>
        <v>0</v>
      </c>
      <c r="M833">
        <f>'[1]Master Data'!AZ180/1000000</f>
        <v>0</v>
      </c>
      <c r="N833">
        <f>'[1]Master Data'!BA180/1000000</f>
        <v>0</v>
      </c>
      <c r="O833">
        <f>'[1]Master Data'!BB180/100</f>
        <v>0</v>
      </c>
      <c r="P833">
        <f>'[1]Master Data'!BC180/100</f>
        <v>0.1671340206185567</v>
      </c>
      <c r="Q833">
        <f>'[1]Master Data'!BD180/100</f>
        <v>0</v>
      </c>
      <c r="R833">
        <f>'[1]Master Data'!BE180/1000000</f>
        <v>0</v>
      </c>
      <c r="S833">
        <f>'[1]Master Data'!BG180/1000000</f>
        <v>0</v>
      </c>
      <c r="T833">
        <f>'[1]Master Data'!BH180/100</f>
        <v>0</v>
      </c>
      <c r="U833">
        <f>'[1]Master Data'!BI180/1000000</f>
        <v>0</v>
      </c>
    </row>
    <row r="834" spans="1:21" x14ac:dyDescent="0.55000000000000004">
      <c r="A834" s="41" t="s">
        <v>1281</v>
      </c>
      <c r="B834" s="41">
        <v>1.7899999999999999E-2</v>
      </c>
      <c r="C834">
        <f>'[1]Master Data'!AO181/100</f>
        <v>0</v>
      </c>
      <c r="D834">
        <f>'[1]Master Data'!AP181/1000000</f>
        <v>0</v>
      </c>
      <c r="E834">
        <f>'[1]Master Data'!AQ181/1000000</f>
        <v>0</v>
      </c>
      <c r="F834">
        <f>'[1]Master Data'!AR181/100</f>
        <v>0</v>
      </c>
      <c r="G834">
        <f>'[1]Master Data'!AS181/100</f>
        <v>0</v>
      </c>
      <c r="H834">
        <f>'[1]Master Data'!AT181/100</f>
        <v>0</v>
      </c>
      <c r="I834">
        <f>'[1]Master Data'!AU181/100</f>
        <v>0</v>
      </c>
      <c r="J834">
        <f>'[1]Master Data'!AV181/100</f>
        <v>0</v>
      </c>
      <c r="K834">
        <f>'[1]Master Data'!AX181/100</f>
        <v>2.9999999999999997E-4</v>
      </c>
      <c r="L834">
        <f>'[1]Master Data'!AY181/1000000</f>
        <v>0</v>
      </c>
      <c r="M834">
        <f>'[1]Master Data'!AZ181/1000000</f>
        <v>0</v>
      </c>
      <c r="N834">
        <f>'[1]Master Data'!BA181/1000000</f>
        <v>0</v>
      </c>
      <c r="O834">
        <f>'[1]Master Data'!BB181/100</f>
        <v>0</v>
      </c>
      <c r="P834">
        <f>'[1]Master Data'!BC181/100</f>
        <v>0.13039999999999999</v>
      </c>
      <c r="Q834">
        <f>'[1]Master Data'!BD181/100</f>
        <v>0.42590000000000006</v>
      </c>
      <c r="R834">
        <f>'[1]Master Data'!BE181/1000000</f>
        <v>0</v>
      </c>
      <c r="S834">
        <f>'[1]Master Data'!BG181/1000000</f>
        <v>0</v>
      </c>
      <c r="T834">
        <f>'[1]Master Data'!BH181/100</f>
        <v>0</v>
      </c>
      <c r="U834">
        <f>'[1]Master Data'!BI181/1000000</f>
        <v>0</v>
      </c>
    </row>
    <row r="835" spans="1:21" x14ac:dyDescent="0.55000000000000004">
      <c r="A835" s="41" t="s">
        <v>1282</v>
      </c>
      <c r="B835" s="41">
        <v>1.38E-2</v>
      </c>
      <c r="C835">
        <f>'[1]Master Data'!AO182/100</f>
        <v>0</v>
      </c>
      <c r="D835">
        <f>'[1]Master Data'!AP182/1000000</f>
        <v>0</v>
      </c>
      <c r="E835">
        <f>'[1]Master Data'!AQ182/1000000</f>
        <v>0</v>
      </c>
      <c r="F835">
        <f>'[1]Master Data'!AR182/100</f>
        <v>0</v>
      </c>
      <c r="G835">
        <f>'[1]Master Data'!AS182/100</f>
        <v>0</v>
      </c>
      <c r="H835">
        <f>'[1]Master Data'!AT182/100</f>
        <v>0</v>
      </c>
      <c r="I835">
        <f>'[1]Master Data'!AU182/100</f>
        <v>0</v>
      </c>
      <c r="J835">
        <f>'[1]Master Data'!AV182/100</f>
        <v>0</v>
      </c>
      <c r="K835">
        <f>'[1]Master Data'!AX182/100</f>
        <v>1.2999999999999999E-3</v>
      </c>
      <c r="L835">
        <f>'[1]Master Data'!AY182/1000000</f>
        <v>0</v>
      </c>
      <c r="M835">
        <f>'[1]Master Data'!AZ182/1000000</f>
        <v>0</v>
      </c>
      <c r="N835">
        <f>'[1]Master Data'!BA182/1000000</f>
        <v>0</v>
      </c>
      <c r="O835">
        <f>'[1]Master Data'!BB182/100</f>
        <v>0</v>
      </c>
      <c r="P835">
        <f>'[1]Master Data'!BC182/100</f>
        <v>0.38990000000000002</v>
      </c>
      <c r="Q835">
        <f>'[1]Master Data'!BD182/100</f>
        <v>0.16339999999999999</v>
      </c>
      <c r="R835">
        <f>'[1]Master Data'!BE182/1000000</f>
        <v>0</v>
      </c>
      <c r="S835">
        <f>'[1]Master Data'!BG182/1000000</f>
        <v>0</v>
      </c>
      <c r="T835">
        <f>'[1]Master Data'!BH182/100</f>
        <v>0</v>
      </c>
      <c r="U835">
        <f>'[1]Master Data'!BI182/1000000</f>
        <v>0</v>
      </c>
    </row>
    <row r="836" spans="1:21" x14ac:dyDescent="0.55000000000000004">
      <c r="A836" s="41" t="s">
        <v>1283</v>
      </c>
      <c r="B836" s="41">
        <v>0</v>
      </c>
      <c r="C836">
        <f>'[1]Master Data'!AO183/100</f>
        <v>0</v>
      </c>
      <c r="D836">
        <f>'[1]Master Data'!AP183/1000000</f>
        <v>0</v>
      </c>
      <c r="E836">
        <f>'[1]Master Data'!AQ183/1000000</f>
        <v>0</v>
      </c>
      <c r="F836">
        <f>'[1]Master Data'!AR183/100</f>
        <v>0</v>
      </c>
      <c r="G836">
        <f>'[1]Master Data'!AS183/100</f>
        <v>0</v>
      </c>
      <c r="H836">
        <f>'[1]Master Data'!AT183/100</f>
        <v>0</v>
      </c>
      <c r="I836">
        <f>'[1]Master Data'!AU183/100</f>
        <v>0</v>
      </c>
      <c r="J836">
        <f>'[1]Master Data'!AV183/100</f>
        <v>0</v>
      </c>
      <c r="K836">
        <f>'[1]Master Data'!AX183/100</f>
        <v>0</v>
      </c>
      <c r="L836">
        <f>'[1]Master Data'!AY183/1000000</f>
        <v>0</v>
      </c>
      <c r="M836">
        <f>'[1]Master Data'!AZ183/1000000</f>
        <v>0</v>
      </c>
      <c r="N836">
        <f>'[1]Master Data'!BA183/1000000</f>
        <v>0</v>
      </c>
      <c r="O836">
        <f>'[1]Master Data'!BB183/100</f>
        <v>0</v>
      </c>
      <c r="P836">
        <f>'[1]Master Data'!BC183/100</f>
        <v>0</v>
      </c>
      <c r="Q836">
        <f>'[1]Master Data'!BD183/100</f>
        <v>0</v>
      </c>
      <c r="R836">
        <f>'[1]Master Data'!BE183/1000000</f>
        <v>0</v>
      </c>
      <c r="S836">
        <f>'[1]Master Data'!BG183/1000000</f>
        <v>0</v>
      </c>
      <c r="T836">
        <f>'[1]Master Data'!BH183/100</f>
        <v>0</v>
      </c>
      <c r="U836">
        <f>'[1]Master Data'!BI183/1000000</f>
        <v>0</v>
      </c>
    </row>
    <row r="837" spans="1:21" x14ac:dyDescent="0.55000000000000004">
      <c r="A837" s="41" t="s">
        <v>1284</v>
      </c>
      <c r="B837" s="41">
        <v>0</v>
      </c>
      <c r="C837">
        <f>'[1]Master Data'!AO184/100</f>
        <v>0</v>
      </c>
      <c r="D837">
        <f>'[1]Master Data'!AP184/1000000</f>
        <v>0</v>
      </c>
      <c r="E837">
        <f>'[1]Master Data'!AQ184/1000000</f>
        <v>0</v>
      </c>
      <c r="F837">
        <f>'[1]Master Data'!AR184/100</f>
        <v>0</v>
      </c>
      <c r="G837">
        <f>'[1]Master Data'!AS184/100</f>
        <v>0</v>
      </c>
      <c r="H837">
        <f>'[1]Master Data'!AT184/100</f>
        <v>0</v>
      </c>
      <c r="I837">
        <f>'[1]Master Data'!AU184/100</f>
        <v>0</v>
      </c>
      <c r="J837">
        <f>'[1]Master Data'!AV184/100</f>
        <v>0</v>
      </c>
      <c r="K837">
        <f>'[1]Master Data'!AX184/100</f>
        <v>0</v>
      </c>
      <c r="L837">
        <f>'[1]Master Data'!AY184/1000000</f>
        <v>0</v>
      </c>
      <c r="M837">
        <f>'[1]Master Data'!AZ184/1000000</f>
        <v>0</v>
      </c>
      <c r="N837">
        <f>'[1]Master Data'!BA184/1000000</f>
        <v>0</v>
      </c>
      <c r="O837">
        <f>'[1]Master Data'!BB184/100</f>
        <v>0</v>
      </c>
      <c r="P837">
        <f>'[1]Master Data'!BC184/100</f>
        <v>0</v>
      </c>
      <c r="Q837">
        <f>'[1]Master Data'!BD184/100</f>
        <v>0</v>
      </c>
      <c r="R837">
        <f>'[1]Master Data'!BE184/1000000</f>
        <v>0</v>
      </c>
      <c r="S837">
        <f>'[1]Master Data'!BG184/1000000</f>
        <v>0</v>
      </c>
      <c r="T837">
        <f>'[1]Master Data'!BH184/100</f>
        <v>0</v>
      </c>
      <c r="U837">
        <f>'[1]Master Data'!BI184/1000000</f>
        <v>0</v>
      </c>
    </row>
    <row r="838" spans="1:21" x14ac:dyDescent="0.55000000000000004">
      <c r="A838" s="41" t="s">
        <v>1285</v>
      </c>
      <c r="B838" s="41">
        <v>0</v>
      </c>
      <c r="C838">
        <f>'[1]Master Data'!AO185/100</f>
        <v>0</v>
      </c>
      <c r="D838">
        <f>'[1]Master Data'!AP185/1000000</f>
        <v>0</v>
      </c>
      <c r="E838">
        <f>'[1]Master Data'!AQ185/1000000</f>
        <v>0</v>
      </c>
      <c r="F838">
        <f>'[1]Master Data'!AR185/100</f>
        <v>0</v>
      </c>
      <c r="G838">
        <f>'[1]Master Data'!AS185/100</f>
        <v>0</v>
      </c>
      <c r="H838">
        <f>'[1]Master Data'!AT185/100</f>
        <v>0</v>
      </c>
      <c r="I838">
        <f>'[1]Master Data'!AU185/100</f>
        <v>0</v>
      </c>
      <c r="J838">
        <f>'[1]Master Data'!AV185/100</f>
        <v>0</v>
      </c>
      <c r="K838">
        <f>'[1]Master Data'!AX185/100</f>
        <v>0</v>
      </c>
      <c r="L838">
        <f>'[1]Master Data'!AY185/1000000</f>
        <v>0</v>
      </c>
      <c r="M838">
        <f>'[1]Master Data'!AZ185/1000000</f>
        <v>0</v>
      </c>
      <c r="N838">
        <f>'[1]Master Data'!BA185/1000000</f>
        <v>0</v>
      </c>
      <c r="O838">
        <f>'[1]Master Data'!BB185/100</f>
        <v>0</v>
      </c>
      <c r="P838">
        <f>'[1]Master Data'!BC185/100</f>
        <v>0</v>
      </c>
      <c r="Q838">
        <f>'[1]Master Data'!BD185/100</f>
        <v>0</v>
      </c>
      <c r="R838">
        <f>'[1]Master Data'!BE185/1000000</f>
        <v>0</v>
      </c>
      <c r="S838">
        <f>'[1]Master Data'!BG185/1000000</f>
        <v>0</v>
      </c>
      <c r="T838">
        <f>'[1]Master Data'!BH185/100</f>
        <v>0</v>
      </c>
      <c r="U838">
        <f>'[1]Master Data'!BI185/1000000</f>
        <v>0</v>
      </c>
    </row>
    <row r="839" spans="1:21" x14ac:dyDescent="0.55000000000000004">
      <c r="A839" s="41" t="s">
        <v>1286</v>
      </c>
      <c r="B839" s="41">
        <v>0</v>
      </c>
      <c r="C839">
        <f>'[1]Master Data'!AO186/100</f>
        <v>0</v>
      </c>
      <c r="D839">
        <f>'[1]Master Data'!AP186/1000000</f>
        <v>0</v>
      </c>
      <c r="E839">
        <f>'[1]Master Data'!AQ186/1000000</f>
        <v>0</v>
      </c>
      <c r="F839">
        <f>'[1]Master Data'!AR186/100</f>
        <v>0</v>
      </c>
      <c r="G839">
        <f>'[1]Master Data'!AS186/100</f>
        <v>0</v>
      </c>
      <c r="H839">
        <f>'[1]Master Data'!AT186/100</f>
        <v>0</v>
      </c>
      <c r="I839">
        <f>'[1]Master Data'!AU186/100</f>
        <v>0</v>
      </c>
      <c r="J839">
        <f>'[1]Master Data'!AV186/100</f>
        <v>0</v>
      </c>
      <c r="K839">
        <f>'[1]Master Data'!AX186/100</f>
        <v>0</v>
      </c>
      <c r="L839">
        <f>'[1]Master Data'!AY186/1000000</f>
        <v>0</v>
      </c>
      <c r="M839">
        <f>'[1]Master Data'!AZ186/1000000</f>
        <v>0</v>
      </c>
      <c r="N839">
        <f>'[1]Master Data'!BA186/1000000</f>
        <v>0</v>
      </c>
      <c r="O839">
        <f>'[1]Master Data'!BB186/100</f>
        <v>0</v>
      </c>
      <c r="P839">
        <f>'[1]Master Data'!BC186/100</f>
        <v>0</v>
      </c>
      <c r="Q839">
        <f>'[1]Master Data'!BD186/100</f>
        <v>0</v>
      </c>
      <c r="R839">
        <f>'[1]Master Data'!BE186/1000000</f>
        <v>0</v>
      </c>
      <c r="S839">
        <f>'[1]Master Data'!BG186/1000000</f>
        <v>0</v>
      </c>
      <c r="T839">
        <f>'[1]Master Data'!BH186/100</f>
        <v>0</v>
      </c>
      <c r="U839">
        <f>'[1]Master Data'!BI186/1000000</f>
        <v>0</v>
      </c>
    </row>
    <row r="840" spans="1:21" x14ac:dyDescent="0.55000000000000004">
      <c r="A840" s="41" t="s">
        <v>1287</v>
      </c>
      <c r="B840" s="41">
        <v>0</v>
      </c>
      <c r="C840">
        <f>'[1]Master Data'!AO187/100</f>
        <v>0</v>
      </c>
      <c r="D840">
        <f>'[1]Master Data'!AP187/1000000</f>
        <v>0</v>
      </c>
      <c r="E840">
        <f>'[1]Master Data'!AQ187/1000000</f>
        <v>0</v>
      </c>
      <c r="F840">
        <f>'[1]Master Data'!AR187/100</f>
        <v>0</v>
      </c>
      <c r="G840">
        <f>'[1]Master Data'!AS187/100</f>
        <v>0</v>
      </c>
      <c r="H840">
        <f>'[1]Master Data'!AT187/100</f>
        <v>0</v>
      </c>
      <c r="I840">
        <f>'[1]Master Data'!AU187/100</f>
        <v>0</v>
      </c>
      <c r="J840">
        <f>'[1]Master Data'!AV187/100</f>
        <v>0</v>
      </c>
      <c r="K840">
        <f>'[1]Master Data'!AX187/100</f>
        <v>0</v>
      </c>
      <c r="L840">
        <f>'[1]Master Data'!AY187/1000000</f>
        <v>0</v>
      </c>
      <c r="M840">
        <f>'[1]Master Data'!AZ187/1000000</f>
        <v>0</v>
      </c>
      <c r="N840">
        <f>'[1]Master Data'!BA187/1000000</f>
        <v>0</v>
      </c>
      <c r="O840">
        <f>'[1]Master Data'!BB187/100</f>
        <v>0</v>
      </c>
      <c r="P840">
        <f>'[1]Master Data'!BC187/100</f>
        <v>0</v>
      </c>
      <c r="Q840">
        <f>'[1]Master Data'!BD187/100</f>
        <v>0</v>
      </c>
      <c r="R840">
        <f>'[1]Master Data'!BE187/1000000</f>
        <v>0</v>
      </c>
      <c r="S840">
        <f>'[1]Master Data'!BG187/1000000</f>
        <v>0</v>
      </c>
      <c r="T840">
        <f>'[1]Master Data'!BH187/100</f>
        <v>0</v>
      </c>
      <c r="U840">
        <f>'[1]Master Data'!BI187/1000000</f>
        <v>0</v>
      </c>
    </row>
    <row r="841" spans="1:21" x14ac:dyDescent="0.55000000000000004">
      <c r="A841" s="41" t="s">
        <v>1288</v>
      </c>
      <c r="B841" s="41">
        <v>0</v>
      </c>
      <c r="C841">
        <f>'[1]Master Data'!AO188/100</f>
        <v>0</v>
      </c>
      <c r="D841">
        <f>'[1]Master Data'!AP188/1000000</f>
        <v>0</v>
      </c>
      <c r="E841">
        <f>'[1]Master Data'!AQ188/1000000</f>
        <v>0</v>
      </c>
      <c r="F841">
        <f>'[1]Master Data'!AR188/100</f>
        <v>0</v>
      </c>
      <c r="G841">
        <f>'[1]Master Data'!AS188/100</f>
        <v>0</v>
      </c>
      <c r="H841">
        <f>'[1]Master Data'!AT188/100</f>
        <v>0</v>
      </c>
      <c r="I841">
        <f>'[1]Master Data'!AU188/100</f>
        <v>0</v>
      </c>
      <c r="J841">
        <f>'[1]Master Data'!AV188/100</f>
        <v>0</v>
      </c>
      <c r="K841">
        <f>'[1]Master Data'!AX188/100</f>
        <v>0</v>
      </c>
      <c r="L841">
        <f>'[1]Master Data'!AY188/1000000</f>
        <v>0</v>
      </c>
      <c r="M841">
        <f>'[1]Master Data'!AZ188/1000000</f>
        <v>0</v>
      </c>
      <c r="N841">
        <f>'[1]Master Data'!BA188/1000000</f>
        <v>0</v>
      </c>
      <c r="O841">
        <f>'[1]Master Data'!BB188/100</f>
        <v>0</v>
      </c>
      <c r="P841">
        <f>'[1]Master Data'!BC188/100</f>
        <v>0</v>
      </c>
      <c r="Q841">
        <f>'[1]Master Data'!BD188/100</f>
        <v>0</v>
      </c>
      <c r="R841">
        <f>'[1]Master Data'!BE188/1000000</f>
        <v>0</v>
      </c>
      <c r="S841">
        <f>'[1]Master Data'!BG188/1000000</f>
        <v>0</v>
      </c>
      <c r="T841">
        <f>'[1]Master Data'!BH188/100</f>
        <v>0</v>
      </c>
      <c r="U841">
        <f>'[1]Master Data'!BI188/1000000</f>
        <v>0</v>
      </c>
    </row>
    <row r="842" spans="1:21" x14ac:dyDescent="0.55000000000000004">
      <c r="A842" s="41" t="s">
        <v>1289</v>
      </c>
      <c r="B842" s="41">
        <v>8.6E-3</v>
      </c>
      <c r="C842">
        <f>'[1]Master Data'!AO189/100</f>
        <v>0</v>
      </c>
      <c r="D842">
        <f>'[1]Master Data'!AP189/1000000</f>
        <v>0</v>
      </c>
      <c r="E842">
        <f>'[1]Master Data'!AQ189/1000000</f>
        <v>0</v>
      </c>
      <c r="F842">
        <f>'[1]Master Data'!AR189/100</f>
        <v>0</v>
      </c>
      <c r="G842">
        <f>'[1]Master Data'!AS189/100</f>
        <v>0</v>
      </c>
      <c r="H842">
        <f>'[1]Master Data'!AT189/100</f>
        <v>0</v>
      </c>
      <c r="I842">
        <f>'[1]Master Data'!AU189/100</f>
        <v>0</v>
      </c>
      <c r="J842">
        <f>'[1]Master Data'!AV189/100</f>
        <v>0</v>
      </c>
      <c r="K842">
        <f>'[1]Master Data'!AX189/100</f>
        <v>5.0000000000000001E-4</v>
      </c>
      <c r="L842">
        <f>'[1]Master Data'!AY189/1000000</f>
        <v>0</v>
      </c>
      <c r="M842">
        <f>'[1]Master Data'!AZ189/1000000</f>
        <v>0</v>
      </c>
      <c r="N842">
        <f>'[1]Master Data'!BA189/1000000</f>
        <v>0</v>
      </c>
      <c r="O842">
        <f>'[1]Master Data'!BB189/100</f>
        <v>1.3820779853029218E-2</v>
      </c>
      <c r="P842">
        <f>'[1]Master Data'!BC189/100</f>
        <v>0.26</v>
      </c>
      <c r="Q842">
        <f>'[1]Master Data'!BD189/100</f>
        <v>0.25489999999999996</v>
      </c>
      <c r="R842">
        <f>'[1]Master Data'!BE189/1000000</f>
        <v>0</v>
      </c>
      <c r="S842">
        <f>'[1]Master Data'!BG189/1000000</f>
        <v>0</v>
      </c>
      <c r="T842">
        <f>'[1]Master Data'!BH189/100</f>
        <v>0</v>
      </c>
      <c r="U842">
        <f>'[1]Master Data'!BI189/1000000</f>
        <v>0</v>
      </c>
    </row>
    <row r="843" spans="1:21" x14ac:dyDescent="0.55000000000000004">
      <c r="A843" s="41" t="s">
        <v>1290</v>
      </c>
      <c r="B843" s="41">
        <v>2.3868070096762516E-2</v>
      </c>
      <c r="C843">
        <f>'[1]Master Data'!AO190/100</f>
        <v>0</v>
      </c>
      <c r="D843">
        <f>'[1]Master Data'!AP190/1000000</f>
        <v>0</v>
      </c>
      <c r="E843">
        <f>'[1]Master Data'!AQ190/1000000</f>
        <v>0</v>
      </c>
      <c r="F843">
        <f>'[1]Master Data'!AR190/100</f>
        <v>0</v>
      </c>
      <c r="G843">
        <f>'[1]Master Data'!AS190/100</f>
        <v>0</v>
      </c>
      <c r="H843">
        <f>'[1]Master Data'!AT190/100</f>
        <v>0</v>
      </c>
      <c r="I843">
        <f>'[1]Master Data'!AU190/100</f>
        <v>0</v>
      </c>
      <c r="J843">
        <f>'[1]Master Data'!AV190/100</f>
        <v>0</v>
      </c>
      <c r="K843">
        <f>'[1]Master Data'!AX190/100</f>
        <v>0</v>
      </c>
      <c r="L843">
        <f>'[1]Master Data'!AY190/1000000</f>
        <v>0</v>
      </c>
      <c r="M843">
        <f>'[1]Master Data'!AZ190/1000000</f>
        <v>0</v>
      </c>
      <c r="N843">
        <f>'[1]Master Data'!BA190/1000000</f>
        <v>0</v>
      </c>
      <c r="O843">
        <f>'[1]Master Data'!BB190/100</f>
        <v>0</v>
      </c>
      <c r="P843">
        <f>'[1]Master Data'!BC190/100</f>
        <v>2.495E-2</v>
      </c>
      <c r="Q843">
        <f>'[1]Master Data'!BD190/100</f>
        <v>0</v>
      </c>
      <c r="R843">
        <f>'[1]Master Data'!BE190/1000000</f>
        <v>0</v>
      </c>
      <c r="S843">
        <f>'[1]Master Data'!BG190/1000000</f>
        <v>0</v>
      </c>
      <c r="T843">
        <f>'[1]Master Data'!BH190/100</f>
        <v>0</v>
      </c>
      <c r="U843">
        <f>'[1]Master Data'!BI190/1000000</f>
        <v>0</v>
      </c>
    </row>
    <row r="844" spans="1:21" x14ac:dyDescent="0.55000000000000004">
      <c r="A844" s="41" t="s">
        <v>1291</v>
      </c>
      <c r="B844" s="41">
        <v>2.637759693633316E-2</v>
      </c>
      <c r="C844">
        <f>'[1]Master Data'!AO191/100</f>
        <v>0</v>
      </c>
      <c r="D844">
        <f>'[1]Master Data'!AP191/1000000</f>
        <v>0</v>
      </c>
      <c r="E844">
        <f>'[1]Master Data'!AQ191/1000000</f>
        <v>0</v>
      </c>
      <c r="F844">
        <f>'[1]Master Data'!AR191/100</f>
        <v>0</v>
      </c>
      <c r="G844">
        <f>'[1]Master Data'!AS191/100</f>
        <v>0</v>
      </c>
      <c r="H844">
        <f>'[1]Master Data'!AT191/100</f>
        <v>0</v>
      </c>
      <c r="I844">
        <f>'[1]Master Data'!AU191/100</f>
        <v>0</v>
      </c>
      <c r="J844">
        <f>'[1]Master Data'!AV191/100</f>
        <v>0</v>
      </c>
      <c r="K844">
        <f>'[1]Master Data'!AX191/100</f>
        <v>0</v>
      </c>
      <c r="L844">
        <f>'[1]Master Data'!AY191/1000000</f>
        <v>0</v>
      </c>
      <c r="M844">
        <f>'[1]Master Data'!AZ191/1000000</f>
        <v>0</v>
      </c>
      <c r="N844">
        <f>'[1]Master Data'!BA191/1000000</f>
        <v>0</v>
      </c>
      <c r="O844">
        <f>'[1]Master Data'!BB191/100</f>
        <v>0</v>
      </c>
      <c r="P844">
        <f>'[1]Master Data'!BC191/100</f>
        <v>0.67130550502632802</v>
      </c>
      <c r="Q844">
        <f>'[1]Master Data'!BD191/100</f>
        <v>0</v>
      </c>
      <c r="R844">
        <f>'[1]Master Data'!BE191/1000000</f>
        <v>0</v>
      </c>
      <c r="S844">
        <f>'[1]Master Data'!BG191/1000000</f>
        <v>0</v>
      </c>
      <c r="T844">
        <f>'[1]Master Data'!BH191/100</f>
        <v>0</v>
      </c>
      <c r="U844">
        <f>'[1]Master Data'!BI191/1000000</f>
        <v>0</v>
      </c>
    </row>
    <row r="845" spans="1:21" x14ac:dyDescent="0.55000000000000004">
      <c r="A845" s="41" t="s">
        <v>1292</v>
      </c>
      <c r="B845" s="41">
        <v>2.4517054989511528E-2</v>
      </c>
      <c r="C845">
        <f>'[1]Master Data'!AO192/100</f>
        <v>0</v>
      </c>
      <c r="D845">
        <f>'[1]Master Data'!AP192/1000000</f>
        <v>0</v>
      </c>
      <c r="E845">
        <f>'[1]Master Data'!AQ192/1000000</f>
        <v>0</v>
      </c>
      <c r="F845">
        <f>'[1]Master Data'!AR192/100</f>
        <v>0</v>
      </c>
      <c r="G845">
        <f>'[1]Master Data'!AS192/100</f>
        <v>0</v>
      </c>
      <c r="H845">
        <f>'[1]Master Data'!AT192/100</f>
        <v>0</v>
      </c>
      <c r="I845">
        <f>'[1]Master Data'!AU192/100</f>
        <v>0</v>
      </c>
      <c r="J845">
        <f>'[1]Master Data'!AV192/100</f>
        <v>0</v>
      </c>
      <c r="K845">
        <f>'[1]Master Data'!AX192/100</f>
        <v>0</v>
      </c>
      <c r="L845">
        <f>'[1]Master Data'!AY192/1000000</f>
        <v>0</v>
      </c>
      <c r="M845">
        <f>'[1]Master Data'!AZ192/1000000</f>
        <v>0</v>
      </c>
      <c r="N845">
        <f>'[1]Master Data'!BA192/1000000</f>
        <v>0</v>
      </c>
      <c r="O845">
        <f>'[1]Master Data'!BB192/100</f>
        <v>0</v>
      </c>
      <c r="P845">
        <f>'[1]Master Data'!BC192/100</f>
        <v>0.5644172160623312</v>
      </c>
      <c r="Q845">
        <f>'[1]Master Data'!BD192/100</f>
        <v>0</v>
      </c>
      <c r="R845">
        <f>'[1]Master Data'!BE192/1000000</f>
        <v>0</v>
      </c>
      <c r="S845">
        <f>'[1]Master Data'!BG192/1000000</f>
        <v>0</v>
      </c>
      <c r="T845">
        <f>'[1]Master Data'!BH192/100</f>
        <v>0</v>
      </c>
      <c r="U845">
        <f>'[1]Master Data'!BI192/1000000</f>
        <v>0</v>
      </c>
    </row>
    <row r="846" spans="1:21" x14ac:dyDescent="0.55000000000000004">
      <c r="A846" s="41" t="s">
        <v>1293</v>
      </c>
      <c r="B846" s="41">
        <v>1.5700000000000002E-2</v>
      </c>
      <c r="C846">
        <f>'[1]Master Data'!AO193/100</f>
        <v>0</v>
      </c>
      <c r="D846">
        <f>'[1]Master Data'!AP193/1000000</f>
        <v>0</v>
      </c>
      <c r="E846">
        <f>'[1]Master Data'!AQ193/1000000</f>
        <v>0</v>
      </c>
      <c r="F846">
        <f>'[1]Master Data'!AR193/100</f>
        <v>0</v>
      </c>
      <c r="G846">
        <f>'[1]Master Data'!AS193/100</f>
        <v>0</v>
      </c>
      <c r="H846">
        <f>'[1]Master Data'!AT193/100</f>
        <v>0</v>
      </c>
      <c r="I846">
        <f>'[1]Master Data'!AU193/100</f>
        <v>0</v>
      </c>
      <c r="J846">
        <f>'[1]Master Data'!AV193/100</f>
        <v>0</v>
      </c>
      <c r="K846">
        <f>'[1]Master Data'!AX193/100</f>
        <v>4.0000000000000002E-4</v>
      </c>
      <c r="L846">
        <f>'[1]Master Data'!AY193/1000000</f>
        <v>0</v>
      </c>
      <c r="M846">
        <f>'[1]Master Data'!AZ193/1000000</f>
        <v>0</v>
      </c>
      <c r="N846">
        <f>'[1]Master Data'!BA193/1000000</f>
        <v>0</v>
      </c>
      <c r="O846">
        <f>'[1]Master Data'!BB193/100</f>
        <v>0</v>
      </c>
      <c r="P846">
        <f>'[1]Master Data'!BC193/100</f>
        <v>0.13619999999999999</v>
      </c>
      <c r="Q846">
        <f>'[1]Master Data'!BD193/100</f>
        <v>0</v>
      </c>
      <c r="R846">
        <f>'[1]Master Data'!BE193/1000000</f>
        <v>0</v>
      </c>
      <c r="S846">
        <f>'[1]Master Data'!BG193/1000000</f>
        <v>0</v>
      </c>
      <c r="T846">
        <f>'[1]Master Data'!BH193/100</f>
        <v>0</v>
      </c>
      <c r="U846">
        <f>'[1]Master Data'!BI193/1000000</f>
        <v>0</v>
      </c>
    </row>
    <row r="847" spans="1:21" x14ac:dyDescent="0.55000000000000004">
      <c r="A847" s="41" t="s">
        <v>1294</v>
      </c>
      <c r="B847" s="41">
        <v>1.2E-2</v>
      </c>
      <c r="C847">
        <f>'[1]Master Data'!AO194/100</f>
        <v>0</v>
      </c>
      <c r="D847">
        <f>'[1]Master Data'!AP194/1000000</f>
        <v>0</v>
      </c>
      <c r="E847">
        <f>'[1]Master Data'!AQ194/1000000</f>
        <v>0</v>
      </c>
      <c r="F847">
        <f>'[1]Master Data'!AR194/100</f>
        <v>0</v>
      </c>
      <c r="G847">
        <f>'[1]Master Data'!AS194/100</f>
        <v>0</v>
      </c>
      <c r="H847">
        <f>'[1]Master Data'!AT194/100</f>
        <v>0</v>
      </c>
      <c r="I847">
        <f>'[1]Master Data'!AU194/100</f>
        <v>0</v>
      </c>
      <c r="J847">
        <f>'[1]Master Data'!AV194/100</f>
        <v>0</v>
      </c>
      <c r="K847">
        <f>'[1]Master Data'!AX194/100</f>
        <v>0</v>
      </c>
      <c r="L847">
        <f>'[1]Master Data'!AY194/1000000</f>
        <v>0</v>
      </c>
      <c r="M847">
        <f>'[1]Master Data'!AZ194/1000000</f>
        <v>0</v>
      </c>
      <c r="N847">
        <f>'[1]Master Data'!BA194/1000000</f>
        <v>0</v>
      </c>
      <c r="O847">
        <f>'[1]Master Data'!BB194/100</f>
        <v>0</v>
      </c>
      <c r="P847">
        <f>'[1]Master Data'!BC194/100</f>
        <v>0.25700000000000001</v>
      </c>
      <c r="Q847">
        <f>'[1]Master Data'!BD194/100</f>
        <v>0</v>
      </c>
      <c r="R847">
        <f>'[1]Master Data'!BE194/1000000</f>
        <v>0</v>
      </c>
      <c r="S847">
        <f>'[1]Master Data'!BG194/1000000</f>
        <v>0</v>
      </c>
      <c r="T847">
        <f>'[1]Master Data'!BH194/100</f>
        <v>0</v>
      </c>
      <c r="U847">
        <f>'[1]Master Data'!BI194/1000000</f>
        <v>0</v>
      </c>
    </row>
    <row r="848" spans="1:21" x14ac:dyDescent="0.55000000000000004">
      <c r="A848" s="41" t="s">
        <v>1295</v>
      </c>
      <c r="B848" s="41">
        <v>1.1000000000000001E-2</v>
      </c>
      <c r="C848">
        <f>'[1]Master Data'!AO195/100</f>
        <v>0</v>
      </c>
      <c r="D848">
        <f>'[1]Master Data'!AP195/1000000</f>
        <v>0</v>
      </c>
      <c r="E848">
        <f>'[1]Master Data'!AQ195/1000000</f>
        <v>0</v>
      </c>
      <c r="F848">
        <f>'[1]Master Data'!AR195/100</f>
        <v>0</v>
      </c>
      <c r="G848">
        <f>'[1]Master Data'!AS195/100</f>
        <v>0</v>
      </c>
      <c r="H848">
        <f>'[1]Master Data'!AT195/100</f>
        <v>0</v>
      </c>
      <c r="I848">
        <f>'[1]Master Data'!AU195/100</f>
        <v>0</v>
      </c>
      <c r="J848">
        <f>'[1]Master Data'!AV195/100</f>
        <v>0</v>
      </c>
      <c r="K848">
        <f>'[1]Master Data'!AX195/100</f>
        <v>0</v>
      </c>
      <c r="L848">
        <f>'[1]Master Data'!AY195/1000000</f>
        <v>0</v>
      </c>
      <c r="M848">
        <f>'[1]Master Data'!AZ195/1000000</f>
        <v>0</v>
      </c>
      <c r="N848">
        <f>'[1]Master Data'!BA195/1000000</f>
        <v>0</v>
      </c>
      <c r="O848">
        <f>'[1]Master Data'!BB195/100</f>
        <v>0</v>
      </c>
      <c r="P848">
        <f>'[1]Master Data'!BC195/100</f>
        <v>0</v>
      </c>
      <c r="Q848">
        <f>'[1]Master Data'!BD195/100</f>
        <v>0</v>
      </c>
      <c r="R848">
        <f>'[1]Master Data'!BE195/1000000</f>
        <v>0</v>
      </c>
      <c r="S848">
        <f>'[1]Master Data'!BG195/1000000</f>
        <v>0</v>
      </c>
      <c r="T848">
        <f>'[1]Master Data'!BH195/100</f>
        <v>0</v>
      </c>
      <c r="U848">
        <f>'[1]Master Data'!BI195/1000000</f>
        <v>0</v>
      </c>
    </row>
    <row r="849" spans="1:21" x14ac:dyDescent="0.55000000000000004">
      <c r="A849" s="41" t="s">
        <v>1296</v>
      </c>
      <c r="B849" s="41">
        <v>1.0800000000000001E-2</v>
      </c>
      <c r="C849">
        <f>'[1]Master Data'!AO196/100</f>
        <v>0</v>
      </c>
      <c r="D849">
        <f>'[1]Master Data'!AP196/1000000</f>
        <v>0</v>
      </c>
      <c r="E849">
        <f>'[1]Master Data'!AQ196/1000000</f>
        <v>0</v>
      </c>
      <c r="F849">
        <f>'[1]Master Data'!AR196/100</f>
        <v>0</v>
      </c>
      <c r="G849">
        <f>'[1]Master Data'!AS196/100</f>
        <v>0</v>
      </c>
      <c r="H849">
        <f>'[1]Master Data'!AT196/100</f>
        <v>0</v>
      </c>
      <c r="I849">
        <f>'[1]Master Data'!AU196/100</f>
        <v>0</v>
      </c>
      <c r="J849">
        <f>'[1]Master Data'!AV196/100</f>
        <v>0</v>
      </c>
      <c r="K849">
        <f>'[1]Master Data'!AX196/100</f>
        <v>0</v>
      </c>
      <c r="L849">
        <f>'[1]Master Data'!AY196/1000000</f>
        <v>0</v>
      </c>
      <c r="M849">
        <f>'[1]Master Data'!AZ196/1000000</f>
        <v>0</v>
      </c>
      <c r="N849">
        <f>'[1]Master Data'!BA196/1000000</f>
        <v>0</v>
      </c>
      <c r="O849">
        <f>'[1]Master Data'!BB196/100</f>
        <v>0</v>
      </c>
      <c r="P849">
        <f>'[1]Master Data'!BC196/100</f>
        <v>0.25209999999999999</v>
      </c>
      <c r="Q849">
        <f>'[1]Master Data'!BD196/100</f>
        <v>0</v>
      </c>
      <c r="R849">
        <f>'[1]Master Data'!BE196/1000000</f>
        <v>0</v>
      </c>
      <c r="S849">
        <f>'[1]Master Data'!BG196/1000000</f>
        <v>0</v>
      </c>
      <c r="T849">
        <f>'[1]Master Data'!BH196/100</f>
        <v>0</v>
      </c>
      <c r="U849">
        <f>'[1]Master Data'!BI196/1000000</f>
        <v>0</v>
      </c>
    </row>
    <row r="850" spans="1:21" x14ac:dyDescent="0.55000000000000004">
      <c r="A850" s="41" t="s">
        <v>1297</v>
      </c>
      <c r="B850" s="41">
        <v>0</v>
      </c>
      <c r="C850">
        <f>'[1]Master Data'!AO197/100</f>
        <v>0</v>
      </c>
      <c r="D850">
        <f>'[1]Master Data'!AP197/1000000</f>
        <v>0</v>
      </c>
      <c r="E850">
        <f>'[1]Master Data'!AQ197/1000000</f>
        <v>0</v>
      </c>
      <c r="F850">
        <f>'[1]Master Data'!AR197/100</f>
        <v>0</v>
      </c>
      <c r="G850">
        <f>'[1]Master Data'!AS197/100</f>
        <v>0</v>
      </c>
      <c r="H850">
        <f>'[1]Master Data'!AT197/100</f>
        <v>0</v>
      </c>
      <c r="I850">
        <f>'[1]Master Data'!AU197/100</f>
        <v>0</v>
      </c>
      <c r="J850">
        <f>'[1]Master Data'!AV197/100</f>
        <v>0</v>
      </c>
      <c r="K850">
        <f>'[1]Master Data'!AX197/100</f>
        <v>0</v>
      </c>
      <c r="L850">
        <f>'[1]Master Data'!AY197/1000000</f>
        <v>0</v>
      </c>
      <c r="M850">
        <f>'[1]Master Data'!AZ197/1000000</f>
        <v>0</v>
      </c>
      <c r="N850">
        <f>'[1]Master Data'!BA197/1000000</f>
        <v>0</v>
      </c>
      <c r="O850">
        <f>'[1]Master Data'!BB197/100</f>
        <v>0</v>
      </c>
      <c r="P850">
        <f>'[1]Master Data'!BC197/100</f>
        <v>0</v>
      </c>
      <c r="Q850">
        <f>'[1]Master Data'!BD197/100</f>
        <v>0</v>
      </c>
      <c r="R850">
        <f>'[1]Master Data'!BE197/1000000</f>
        <v>0</v>
      </c>
      <c r="S850">
        <f>'[1]Master Data'!BG197/1000000</f>
        <v>0</v>
      </c>
      <c r="T850">
        <f>'[1]Master Data'!BH197/100</f>
        <v>0</v>
      </c>
      <c r="U850">
        <f>'[1]Master Data'!BI197/1000000</f>
        <v>0</v>
      </c>
    </row>
    <row r="851" spans="1:21" x14ac:dyDescent="0.55000000000000004">
      <c r="A851" s="41" t="s">
        <v>1298</v>
      </c>
      <c r="B851" s="41">
        <v>0</v>
      </c>
      <c r="C851">
        <f>'[1]Master Data'!AO198/100</f>
        <v>0</v>
      </c>
      <c r="D851">
        <f>'[1]Master Data'!AP198/1000000</f>
        <v>0</v>
      </c>
      <c r="E851">
        <f>'[1]Master Data'!AQ198/1000000</f>
        <v>0</v>
      </c>
      <c r="F851">
        <f>'[1]Master Data'!AR198/100</f>
        <v>0</v>
      </c>
      <c r="G851">
        <f>'[1]Master Data'!AS198/100</f>
        <v>0</v>
      </c>
      <c r="H851">
        <f>'[1]Master Data'!AT198/100</f>
        <v>0</v>
      </c>
      <c r="I851">
        <f>'[1]Master Data'!AU198/100</f>
        <v>0</v>
      </c>
      <c r="J851">
        <f>'[1]Master Data'!AV198/100</f>
        <v>0</v>
      </c>
      <c r="K851">
        <f>'[1]Master Data'!AX198/100</f>
        <v>0</v>
      </c>
      <c r="L851">
        <f>'[1]Master Data'!AY198/1000000</f>
        <v>0</v>
      </c>
      <c r="M851">
        <f>'[1]Master Data'!AZ198/1000000</f>
        <v>0</v>
      </c>
      <c r="N851">
        <f>'[1]Master Data'!BA198/1000000</f>
        <v>0</v>
      </c>
      <c r="O851">
        <f>'[1]Master Data'!BB198/100</f>
        <v>0</v>
      </c>
      <c r="P851">
        <f>'[1]Master Data'!BC198/100</f>
        <v>0</v>
      </c>
      <c r="Q851">
        <f>'[1]Master Data'!BD198/100</f>
        <v>0</v>
      </c>
      <c r="R851">
        <f>'[1]Master Data'!BE198/1000000</f>
        <v>0</v>
      </c>
      <c r="S851">
        <f>'[1]Master Data'!BG198/1000000</f>
        <v>0</v>
      </c>
      <c r="T851">
        <f>'[1]Master Data'!BH198/100</f>
        <v>0</v>
      </c>
      <c r="U851">
        <f>'[1]Master Data'!BI198/1000000</f>
        <v>0</v>
      </c>
    </row>
    <row r="852" spans="1:21" x14ac:dyDescent="0.55000000000000004">
      <c r="A852" s="41" t="s">
        <v>1299</v>
      </c>
      <c r="B852" s="41">
        <v>0.01</v>
      </c>
      <c r="C852">
        <f>'[1]Master Data'!AO199/100</f>
        <v>0</v>
      </c>
      <c r="D852">
        <f>'[1]Master Data'!AP199/1000000</f>
        <v>0</v>
      </c>
      <c r="E852">
        <f>'[1]Master Data'!AQ199/1000000</f>
        <v>0</v>
      </c>
      <c r="F852">
        <f>'[1]Master Data'!AR199/100</f>
        <v>0</v>
      </c>
      <c r="G852">
        <f>'[1]Master Data'!AS199/100</f>
        <v>0</v>
      </c>
      <c r="H852">
        <f>'[1]Master Data'!AT199/100</f>
        <v>0</v>
      </c>
      <c r="I852">
        <f>'[1]Master Data'!AU199/100</f>
        <v>0</v>
      </c>
      <c r="J852">
        <f>'[1]Master Data'!AV199/100</f>
        <v>0</v>
      </c>
      <c r="K852">
        <f>'[1]Master Data'!AX199/100</f>
        <v>5.0000000000000001E-4</v>
      </c>
      <c r="L852">
        <f>'[1]Master Data'!AY199/1000000</f>
        <v>0</v>
      </c>
      <c r="M852">
        <f>'[1]Master Data'!AZ199/1000000</f>
        <v>0</v>
      </c>
      <c r="N852">
        <f>'[1]Master Data'!BA199/1000000</f>
        <v>0</v>
      </c>
      <c r="O852">
        <f>'[1]Master Data'!BB199/100</f>
        <v>0</v>
      </c>
      <c r="P852">
        <f>'[1]Master Data'!BC199/100</f>
        <v>0.22</v>
      </c>
      <c r="Q852">
        <f>'[1]Master Data'!BD199/100</f>
        <v>0.28999999999999998</v>
      </c>
      <c r="R852">
        <f>'[1]Master Data'!BE199/1000000</f>
        <v>0</v>
      </c>
      <c r="S852">
        <f>'[1]Master Data'!BG199/1000000</f>
        <v>0</v>
      </c>
      <c r="T852">
        <f>'[1]Master Data'!BH199/100</f>
        <v>0</v>
      </c>
      <c r="U852">
        <f>'[1]Master Data'!BI199/1000000</f>
        <v>0</v>
      </c>
    </row>
    <row r="853" spans="1:21" x14ac:dyDescent="0.55000000000000004">
      <c r="A853" s="41" t="s">
        <v>1300</v>
      </c>
      <c r="B853" s="41">
        <v>2.8235664815195766E-2</v>
      </c>
      <c r="C853">
        <f>'[1]Master Data'!AO200/100</f>
        <v>0</v>
      </c>
      <c r="D853">
        <f>'[1]Master Data'!AP200/1000000</f>
        <v>0</v>
      </c>
      <c r="E853">
        <f>'[1]Master Data'!AQ200/1000000</f>
        <v>0</v>
      </c>
      <c r="F853">
        <f>'[1]Master Data'!AR200/100</f>
        <v>0</v>
      </c>
      <c r="G853">
        <f>'[1]Master Data'!AS200/100</f>
        <v>0</v>
      </c>
      <c r="H853">
        <f>'[1]Master Data'!AT200/100</f>
        <v>0</v>
      </c>
      <c r="I853">
        <f>'[1]Master Data'!AU200/100</f>
        <v>0</v>
      </c>
      <c r="J853">
        <f>'[1]Master Data'!AV200/100</f>
        <v>0</v>
      </c>
      <c r="K853">
        <f>'[1]Master Data'!AX200/100</f>
        <v>0</v>
      </c>
      <c r="L853">
        <f>'[1]Master Data'!AY200/1000000</f>
        <v>0</v>
      </c>
      <c r="M853">
        <f>'[1]Master Data'!AZ200/1000000</f>
        <v>0</v>
      </c>
      <c r="N853">
        <f>'[1]Master Data'!BA200/1000000</f>
        <v>0</v>
      </c>
      <c r="O853">
        <f>'[1]Master Data'!BB200/100</f>
        <v>0</v>
      </c>
      <c r="P853">
        <f>'[1]Master Data'!BC200/100</f>
        <v>0.46829668106699562</v>
      </c>
      <c r="Q853">
        <f>'[1]Master Data'!BD200/100</f>
        <v>0</v>
      </c>
      <c r="R853">
        <f>'[1]Master Data'!BE200/1000000</f>
        <v>0</v>
      </c>
      <c r="S853">
        <f>'[1]Master Data'!BG200/1000000</f>
        <v>0</v>
      </c>
      <c r="T853">
        <f>'[1]Master Data'!BH200/100</f>
        <v>0</v>
      </c>
      <c r="U853">
        <f>'[1]Master Data'!BI200/1000000</f>
        <v>0</v>
      </c>
    </row>
    <row r="854" spans="1:21" x14ac:dyDescent="0.55000000000000004">
      <c r="A854" s="41" t="s">
        <v>1301</v>
      </c>
      <c r="B854" s="41">
        <v>8.8000000000000005E-3</v>
      </c>
      <c r="C854">
        <f>'[1]Master Data'!AO201/100</f>
        <v>0</v>
      </c>
      <c r="D854">
        <f>'[1]Master Data'!AP201/1000000</f>
        <v>0</v>
      </c>
      <c r="E854">
        <f>'[1]Master Data'!AQ201/1000000</f>
        <v>0</v>
      </c>
      <c r="F854">
        <f>'[1]Master Data'!AR201/100</f>
        <v>0</v>
      </c>
      <c r="G854">
        <f>'[1]Master Data'!AS201/100</f>
        <v>0</v>
      </c>
      <c r="H854">
        <f>'[1]Master Data'!AT201/100</f>
        <v>0</v>
      </c>
      <c r="I854">
        <f>'[1]Master Data'!AU201/100</f>
        <v>0</v>
      </c>
      <c r="J854">
        <f>'[1]Master Data'!AV201/100</f>
        <v>0</v>
      </c>
      <c r="K854">
        <f>'[1]Master Data'!AX201/100</f>
        <v>0</v>
      </c>
      <c r="L854">
        <f>'[1]Master Data'!AY201/1000000</f>
        <v>0</v>
      </c>
      <c r="M854">
        <f>'[1]Master Data'!AZ201/1000000</f>
        <v>0</v>
      </c>
      <c r="N854">
        <f>'[1]Master Data'!BA201/1000000</f>
        <v>0</v>
      </c>
      <c r="O854">
        <f>'[1]Master Data'!BB201/100</f>
        <v>0</v>
      </c>
      <c r="P854">
        <f>'[1]Master Data'!BC201/100</f>
        <v>0.44229999999999997</v>
      </c>
      <c r="Q854">
        <f>'[1]Master Data'!BD201/100</f>
        <v>0</v>
      </c>
      <c r="R854">
        <f>'[1]Master Data'!BE201/1000000</f>
        <v>0</v>
      </c>
      <c r="S854">
        <f>'[1]Master Data'!BG201/1000000</f>
        <v>0</v>
      </c>
      <c r="T854">
        <f>'[1]Master Data'!BH201/100</f>
        <v>0</v>
      </c>
      <c r="U854">
        <f>'[1]Master Data'!BI201/1000000</f>
        <v>0</v>
      </c>
    </row>
    <row r="855" spans="1:21" x14ac:dyDescent="0.55000000000000004">
      <c r="A855" s="41" t="s">
        <v>1302</v>
      </c>
      <c r="B855" s="41">
        <v>1.1200000000000002E-2</v>
      </c>
      <c r="C855">
        <f>'[1]Master Data'!AO202/100</f>
        <v>0</v>
      </c>
      <c r="D855">
        <f>'[1]Master Data'!AP202/1000000</f>
        <v>0</v>
      </c>
      <c r="E855">
        <f>'[1]Master Data'!AQ202/1000000</f>
        <v>0</v>
      </c>
      <c r="F855">
        <f>'[1]Master Data'!AR202/100</f>
        <v>0</v>
      </c>
      <c r="G855">
        <f>'[1]Master Data'!AS202/100</f>
        <v>0</v>
      </c>
      <c r="H855">
        <f>'[1]Master Data'!AT202/100</f>
        <v>0</v>
      </c>
      <c r="I855">
        <f>'[1]Master Data'!AU202/100</f>
        <v>0</v>
      </c>
      <c r="J855">
        <f>'[1]Master Data'!AV202/100</f>
        <v>0</v>
      </c>
      <c r="K855">
        <f>'[1]Master Data'!AX202/100</f>
        <v>5.0000000000000001E-4</v>
      </c>
      <c r="L855">
        <f>'[1]Master Data'!AY202/1000000</f>
        <v>0</v>
      </c>
      <c r="M855">
        <f>'[1]Master Data'!AZ202/1000000</f>
        <v>0</v>
      </c>
      <c r="N855">
        <f>'[1]Master Data'!BA202/1000000</f>
        <v>0</v>
      </c>
      <c r="O855">
        <f>'[1]Master Data'!BB202/100</f>
        <v>0</v>
      </c>
      <c r="P855">
        <f>'[1]Master Data'!BC202/100</f>
        <v>0</v>
      </c>
      <c r="Q855">
        <f>'[1]Master Data'!BD202/100</f>
        <v>0</v>
      </c>
      <c r="R855">
        <f>'[1]Master Data'!BE202/1000000</f>
        <v>0</v>
      </c>
      <c r="S855">
        <f>'[1]Master Data'!BG202/1000000</f>
        <v>0</v>
      </c>
      <c r="T855">
        <f>'[1]Master Data'!BH202/100</f>
        <v>0</v>
      </c>
      <c r="U855">
        <f>'[1]Master Data'!BI202/1000000</f>
        <v>0</v>
      </c>
    </row>
    <row r="856" spans="1:21" x14ac:dyDescent="0.55000000000000004">
      <c r="A856" s="41" t="s">
        <v>1303</v>
      </c>
      <c r="B856" s="41">
        <v>0</v>
      </c>
      <c r="C856">
        <f>'[1]Master Data'!AO203/100</f>
        <v>0</v>
      </c>
      <c r="D856">
        <f>'[1]Master Data'!AP203/1000000</f>
        <v>0</v>
      </c>
      <c r="E856">
        <f>'[1]Master Data'!AQ203/1000000</f>
        <v>0</v>
      </c>
      <c r="F856">
        <f>'[1]Master Data'!AR203/100</f>
        <v>0</v>
      </c>
      <c r="G856">
        <f>'[1]Master Data'!AS203/100</f>
        <v>0</v>
      </c>
      <c r="H856">
        <f>'[1]Master Data'!AT203/100</f>
        <v>0</v>
      </c>
      <c r="I856">
        <f>'[1]Master Data'!AU203/100</f>
        <v>0</v>
      </c>
      <c r="J856">
        <f>'[1]Master Data'!AV203/100</f>
        <v>0</v>
      </c>
      <c r="K856">
        <f>'[1]Master Data'!AX203/100</f>
        <v>0</v>
      </c>
      <c r="L856">
        <f>'[1]Master Data'!AY203/1000000</f>
        <v>0</v>
      </c>
      <c r="M856">
        <f>'[1]Master Data'!AZ203/1000000</f>
        <v>0</v>
      </c>
      <c r="N856">
        <f>'[1]Master Data'!BA203/1000000</f>
        <v>0</v>
      </c>
      <c r="O856">
        <f>'[1]Master Data'!BB203/100</f>
        <v>0</v>
      </c>
      <c r="P856">
        <f>'[1]Master Data'!BC203/100</f>
        <v>0</v>
      </c>
      <c r="Q856">
        <f>'[1]Master Data'!BD203/100</f>
        <v>0</v>
      </c>
      <c r="R856">
        <f>'[1]Master Data'!BE203/1000000</f>
        <v>0</v>
      </c>
      <c r="S856">
        <f>'[1]Master Data'!BG203/1000000</f>
        <v>0</v>
      </c>
      <c r="T856">
        <f>'[1]Master Data'!BH203/100</f>
        <v>0</v>
      </c>
      <c r="U856">
        <f>'[1]Master Data'!BI203/1000000</f>
        <v>0</v>
      </c>
    </row>
    <row r="857" spans="1:21" x14ac:dyDescent="0.55000000000000004">
      <c r="A857" s="41" t="s">
        <v>1304</v>
      </c>
      <c r="B857" s="41">
        <v>2.4453988657844986E-2</v>
      </c>
      <c r="C857">
        <f>'[1]Master Data'!AO204/100</f>
        <v>0</v>
      </c>
      <c r="D857">
        <f>'[1]Master Data'!AP204/1000000</f>
        <v>0</v>
      </c>
      <c r="E857">
        <f>'[1]Master Data'!AQ204/1000000</f>
        <v>0</v>
      </c>
      <c r="F857">
        <f>'[1]Master Data'!AR204/100</f>
        <v>0</v>
      </c>
      <c r="G857">
        <f>'[1]Master Data'!AS204/100</f>
        <v>0</v>
      </c>
      <c r="H857">
        <f>'[1]Master Data'!AT204/100</f>
        <v>0</v>
      </c>
      <c r="I857">
        <f>'[1]Master Data'!AU204/100</f>
        <v>0</v>
      </c>
      <c r="J857">
        <f>'[1]Master Data'!AV204/100</f>
        <v>0</v>
      </c>
      <c r="K857">
        <f>'[1]Master Data'!AX204/100</f>
        <v>0</v>
      </c>
      <c r="L857">
        <f>'[1]Master Data'!AY204/1000000</f>
        <v>0</v>
      </c>
      <c r="M857">
        <f>'[1]Master Data'!AZ204/1000000</f>
        <v>0</v>
      </c>
      <c r="N857">
        <f>'[1]Master Data'!BA204/1000000</f>
        <v>0</v>
      </c>
      <c r="O857">
        <f>'[1]Master Data'!BB204/100</f>
        <v>0</v>
      </c>
      <c r="P857">
        <f>'[1]Master Data'!BC204/100</f>
        <v>0.58372903591682401</v>
      </c>
      <c r="Q857">
        <f>'[1]Master Data'!BD204/100</f>
        <v>0</v>
      </c>
      <c r="R857">
        <f>'[1]Master Data'!BE204/1000000</f>
        <v>0</v>
      </c>
      <c r="S857">
        <f>'[1]Master Data'!BG204/1000000</f>
        <v>0</v>
      </c>
      <c r="T857">
        <f>'[1]Master Data'!BH204/100</f>
        <v>0</v>
      </c>
      <c r="U857">
        <f>'[1]Master Data'!BI204/1000000</f>
        <v>0</v>
      </c>
    </row>
    <row r="858" spans="1:21" x14ac:dyDescent="0.55000000000000004">
      <c r="A858" s="41" t="s">
        <v>1305</v>
      </c>
      <c r="B858" s="41">
        <v>1.5800000000000002E-2</v>
      </c>
      <c r="C858">
        <f>'[1]Master Data'!AO205/100</f>
        <v>0</v>
      </c>
      <c r="D858">
        <f>'[1]Master Data'!AP205/1000000</f>
        <v>0</v>
      </c>
      <c r="E858">
        <f>'[1]Master Data'!AQ205/1000000</f>
        <v>0</v>
      </c>
      <c r="F858">
        <f>'[1]Master Data'!AR205/100</f>
        <v>0</v>
      </c>
      <c r="G858">
        <f>'[1]Master Data'!AS205/100</f>
        <v>0</v>
      </c>
      <c r="H858">
        <f>'[1]Master Data'!AT205/100</f>
        <v>0</v>
      </c>
      <c r="I858">
        <f>'[1]Master Data'!AU205/100</f>
        <v>0</v>
      </c>
      <c r="J858">
        <f>'[1]Master Data'!AV205/100</f>
        <v>0</v>
      </c>
      <c r="K858">
        <f>'[1]Master Data'!AX205/100</f>
        <v>5.9999999999999995E-4</v>
      </c>
      <c r="L858">
        <f>'[1]Master Data'!AY205/1000000</f>
        <v>0</v>
      </c>
      <c r="M858">
        <f>'[1]Master Data'!AZ205/1000000</f>
        <v>0</v>
      </c>
      <c r="N858">
        <f>'[1]Master Data'!BA205/1000000</f>
        <v>0</v>
      </c>
      <c r="O858">
        <f>'[1]Master Data'!BB205/100</f>
        <v>0</v>
      </c>
      <c r="P858">
        <f>'[1]Master Data'!BC205/100</f>
        <v>0.21859999999999999</v>
      </c>
      <c r="Q858">
        <f>'[1]Master Data'!BD205/100</f>
        <v>0</v>
      </c>
      <c r="R858">
        <f>'[1]Master Data'!BE205/1000000</f>
        <v>0</v>
      </c>
      <c r="S858">
        <f>'[1]Master Data'!BG205/1000000</f>
        <v>0</v>
      </c>
      <c r="T858">
        <f>'[1]Master Data'!BH205/100</f>
        <v>0</v>
      </c>
      <c r="U858">
        <f>'[1]Master Data'!BI205/1000000</f>
        <v>0</v>
      </c>
    </row>
    <row r="859" spans="1:21" x14ac:dyDescent="0.55000000000000004">
      <c r="A859" s="41" t="s">
        <v>1306</v>
      </c>
      <c r="B859" s="41">
        <v>0</v>
      </c>
      <c r="C859">
        <f>'[1]Master Data'!AO206/100</f>
        <v>0</v>
      </c>
      <c r="D859">
        <f>'[1]Master Data'!AP206/1000000</f>
        <v>0</v>
      </c>
      <c r="E859">
        <f>'[1]Master Data'!AQ206/1000000</f>
        <v>0</v>
      </c>
      <c r="F859">
        <f>'[1]Master Data'!AR206/100</f>
        <v>0</v>
      </c>
      <c r="G859">
        <f>'[1]Master Data'!AS206/100</f>
        <v>0</v>
      </c>
      <c r="H859">
        <f>'[1]Master Data'!AT206/100</f>
        <v>0</v>
      </c>
      <c r="I859">
        <f>'[1]Master Data'!AU206/100</f>
        <v>0</v>
      </c>
      <c r="J859">
        <f>'[1]Master Data'!AV206/100</f>
        <v>0</v>
      </c>
      <c r="K859">
        <f>'[1]Master Data'!AX206/100</f>
        <v>0</v>
      </c>
      <c r="L859">
        <f>'[1]Master Data'!AY206/1000000</f>
        <v>0</v>
      </c>
      <c r="M859">
        <f>'[1]Master Data'!AZ206/1000000</f>
        <v>0</v>
      </c>
      <c r="N859">
        <f>'[1]Master Data'!BA206/1000000</f>
        <v>0</v>
      </c>
      <c r="O859">
        <f>'[1]Master Data'!BB206/100</f>
        <v>0</v>
      </c>
      <c r="P859">
        <f>'[1]Master Data'!BC206/100</f>
        <v>0</v>
      </c>
      <c r="Q859">
        <f>'[1]Master Data'!BD206/100</f>
        <v>0</v>
      </c>
      <c r="R859">
        <f>'[1]Master Data'!BE206/1000000</f>
        <v>0</v>
      </c>
      <c r="S859">
        <f>'[1]Master Data'!BG206/1000000</f>
        <v>0</v>
      </c>
      <c r="T859">
        <f>'[1]Master Data'!BH206/100</f>
        <v>0</v>
      </c>
      <c r="U859">
        <f>'[1]Master Data'!BI206/1000000</f>
        <v>0</v>
      </c>
    </row>
    <row r="860" spans="1:21" x14ac:dyDescent="0.55000000000000004">
      <c r="A860" s="41" t="s">
        <v>1307</v>
      </c>
      <c r="B860" s="41">
        <v>1.04E-2</v>
      </c>
      <c r="C860">
        <f>'[1]Master Data'!AO207/100</f>
        <v>0</v>
      </c>
      <c r="D860">
        <f>'[1]Master Data'!AP207/1000000</f>
        <v>0</v>
      </c>
      <c r="E860">
        <f>'[1]Master Data'!AQ207/1000000</f>
        <v>0</v>
      </c>
      <c r="F860">
        <f>'[1]Master Data'!AR207/100</f>
        <v>0</v>
      </c>
      <c r="G860">
        <f>'[1]Master Data'!AS207/100</f>
        <v>0</v>
      </c>
      <c r="H860">
        <f>'[1]Master Data'!AT207/100</f>
        <v>0</v>
      </c>
      <c r="I860">
        <f>'[1]Master Data'!AU207/100</f>
        <v>0</v>
      </c>
      <c r="J860">
        <f>'[1]Master Data'!AV207/100</f>
        <v>0</v>
      </c>
      <c r="K860">
        <f>'[1]Master Data'!AX207/100</f>
        <v>0</v>
      </c>
      <c r="L860">
        <f>'[1]Master Data'!AY207/1000000</f>
        <v>0</v>
      </c>
      <c r="M860">
        <f>'[1]Master Data'!AZ207/1000000</f>
        <v>0</v>
      </c>
      <c r="N860">
        <f>'[1]Master Data'!BA207/1000000</f>
        <v>0</v>
      </c>
      <c r="O860">
        <f>'[1]Master Data'!BB207/100</f>
        <v>0</v>
      </c>
      <c r="P860">
        <f>'[1]Master Data'!BC207/100</f>
        <v>0.33189999999999997</v>
      </c>
      <c r="Q860">
        <f>'[1]Master Data'!BD207/100</f>
        <v>0</v>
      </c>
      <c r="R860">
        <f>'[1]Master Data'!BE207/1000000</f>
        <v>0</v>
      </c>
      <c r="S860">
        <f>'[1]Master Data'!BG207/1000000</f>
        <v>0</v>
      </c>
      <c r="T860">
        <f>'[1]Master Data'!BH207/100</f>
        <v>0</v>
      </c>
      <c r="U860">
        <f>'[1]Master Data'!BI207/1000000</f>
        <v>0</v>
      </c>
    </row>
    <row r="861" spans="1:21" x14ac:dyDescent="0.55000000000000004">
      <c r="A861" s="41" t="s">
        <v>1308</v>
      </c>
      <c r="B861" s="41">
        <v>0</v>
      </c>
      <c r="C861">
        <f>'[1]Master Data'!AO208/100</f>
        <v>0</v>
      </c>
      <c r="D861">
        <f>'[1]Master Data'!AP208/1000000</f>
        <v>0</v>
      </c>
      <c r="E861">
        <f>'[1]Master Data'!AQ208/1000000</f>
        <v>0</v>
      </c>
      <c r="F861">
        <f>'[1]Master Data'!AR208/100</f>
        <v>0</v>
      </c>
      <c r="G861">
        <f>'[1]Master Data'!AS208/100</f>
        <v>0</v>
      </c>
      <c r="H861">
        <f>'[1]Master Data'!AT208/100</f>
        <v>0</v>
      </c>
      <c r="I861">
        <f>'[1]Master Data'!AU208/100</f>
        <v>0</v>
      </c>
      <c r="J861">
        <f>'[1]Master Data'!AV208/100</f>
        <v>0</v>
      </c>
      <c r="K861">
        <f>'[1]Master Data'!AX208/100</f>
        <v>0</v>
      </c>
      <c r="L861">
        <f>'[1]Master Data'!AY208/1000000</f>
        <v>0</v>
      </c>
      <c r="M861">
        <f>'[1]Master Data'!AZ208/1000000</f>
        <v>0</v>
      </c>
      <c r="N861">
        <f>'[1]Master Data'!BA208/1000000</f>
        <v>0</v>
      </c>
      <c r="O861">
        <f>'[1]Master Data'!BB208/100</f>
        <v>0</v>
      </c>
      <c r="P861">
        <f>'[1]Master Data'!BC208/100</f>
        <v>0</v>
      </c>
      <c r="Q861">
        <f>'[1]Master Data'!BD208/100</f>
        <v>0</v>
      </c>
      <c r="R861">
        <f>'[1]Master Data'!BE208/1000000</f>
        <v>0</v>
      </c>
      <c r="S861">
        <f>'[1]Master Data'!BG208/1000000</f>
        <v>0</v>
      </c>
      <c r="T861">
        <f>'[1]Master Data'!BH208/100</f>
        <v>0</v>
      </c>
      <c r="U861">
        <f>'[1]Master Data'!BI208/1000000</f>
        <v>0</v>
      </c>
    </row>
    <row r="862" spans="1:21" x14ac:dyDescent="0.55000000000000004">
      <c r="A862" s="41" t="s">
        <v>1309</v>
      </c>
      <c r="B862" s="41">
        <v>1.0200000000000001E-2</v>
      </c>
      <c r="C862">
        <f>'[1]Master Data'!AO209/100</f>
        <v>0</v>
      </c>
      <c r="D862">
        <f>'[1]Master Data'!AP209/1000000</f>
        <v>0</v>
      </c>
      <c r="E862">
        <f>'[1]Master Data'!AQ209/1000000</f>
        <v>0</v>
      </c>
      <c r="F862">
        <f>'[1]Master Data'!AR209/100</f>
        <v>0</v>
      </c>
      <c r="G862">
        <f>'[1]Master Data'!AS209/100</f>
        <v>0</v>
      </c>
      <c r="H862">
        <f>'[1]Master Data'!AT209/100</f>
        <v>0</v>
      </c>
      <c r="I862">
        <f>'[1]Master Data'!AU209/100</f>
        <v>0</v>
      </c>
      <c r="J862">
        <f>'[1]Master Data'!AV209/100</f>
        <v>0</v>
      </c>
      <c r="K862">
        <f>'[1]Master Data'!AX209/100</f>
        <v>0</v>
      </c>
      <c r="L862">
        <f>'[1]Master Data'!AY209/1000000</f>
        <v>0</v>
      </c>
      <c r="M862">
        <f>'[1]Master Data'!AZ209/1000000</f>
        <v>0</v>
      </c>
      <c r="N862">
        <f>'[1]Master Data'!BA209/1000000</f>
        <v>0</v>
      </c>
      <c r="O862">
        <f>'[1]Master Data'!BB209/100</f>
        <v>0</v>
      </c>
      <c r="P862">
        <f>'[1]Master Data'!BC209/100</f>
        <v>0.35364251793472767</v>
      </c>
      <c r="Q862">
        <f>'[1]Master Data'!BD209/100</f>
        <v>0</v>
      </c>
      <c r="R862">
        <f>'[1]Master Data'!BE209/1000000</f>
        <v>0</v>
      </c>
      <c r="S862">
        <f>'[1]Master Data'!BG209/1000000</f>
        <v>0</v>
      </c>
      <c r="T862">
        <f>'[1]Master Data'!BH209/100</f>
        <v>0</v>
      </c>
      <c r="U862">
        <f>'[1]Master Data'!BI209/1000000</f>
        <v>0</v>
      </c>
    </row>
    <row r="863" spans="1:21" x14ac:dyDescent="0.55000000000000004">
      <c r="A863" s="41" t="s">
        <v>1310</v>
      </c>
      <c r="B863" s="41">
        <v>1.0700000000000001E-2</v>
      </c>
      <c r="C863">
        <f>'[1]Master Data'!AO210/100</f>
        <v>0</v>
      </c>
      <c r="D863">
        <f>'[1]Master Data'!AP210/1000000</f>
        <v>0</v>
      </c>
      <c r="E863">
        <f>'[1]Master Data'!AQ210/1000000</f>
        <v>0</v>
      </c>
      <c r="F863">
        <f>'[1]Master Data'!AR210/100</f>
        <v>0</v>
      </c>
      <c r="G863">
        <f>'[1]Master Data'!AS210/100</f>
        <v>0</v>
      </c>
      <c r="H863">
        <f>'[1]Master Data'!AT210/100</f>
        <v>0</v>
      </c>
      <c r="I863">
        <f>'[1]Master Data'!AU210/100</f>
        <v>0</v>
      </c>
      <c r="J863">
        <f>'[1]Master Data'!AV210/100</f>
        <v>0</v>
      </c>
      <c r="K863">
        <f>'[1]Master Data'!AX210/100</f>
        <v>0</v>
      </c>
      <c r="L863">
        <f>'[1]Master Data'!AY210/1000000</f>
        <v>0</v>
      </c>
      <c r="M863">
        <f>'[1]Master Data'!AZ210/1000000</f>
        <v>0</v>
      </c>
      <c r="N863">
        <f>'[1]Master Data'!BA210/1000000</f>
        <v>0</v>
      </c>
      <c r="O863">
        <f>'[1]Master Data'!BB210/100</f>
        <v>0</v>
      </c>
      <c r="P863">
        <f>'[1]Master Data'!BC210/100</f>
        <v>0.41910223888827614</v>
      </c>
      <c r="Q863">
        <f>'[1]Master Data'!BD210/100</f>
        <v>0</v>
      </c>
      <c r="R863">
        <f>'[1]Master Data'!BE210/1000000</f>
        <v>0</v>
      </c>
      <c r="S863">
        <f>'[1]Master Data'!BG210/1000000</f>
        <v>0</v>
      </c>
      <c r="T863">
        <f>'[1]Master Data'!BH210/100</f>
        <v>0</v>
      </c>
      <c r="U863">
        <f>'[1]Master Data'!BI210/1000000</f>
        <v>0</v>
      </c>
    </row>
    <row r="864" spans="1:21" x14ac:dyDescent="0.55000000000000004">
      <c r="A864" s="41" t="s">
        <v>1311</v>
      </c>
      <c r="B864" s="41">
        <v>1.0500000000000001E-2</v>
      </c>
      <c r="C864">
        <f>'[1]Master Data'!AO211/100</f>
        <v>0</v>
      </c>
      <c r="D864">
        <f>'[1]Master Data'!AP211/1000000</f>
        <v>0</v>
      </c>
      <c r="E864">
        <f>'[1]Master Data'!AQ211/1000000</f>
        <v>0</v>
      </c>
      <c r="F864">
        <f>'[1]Master Data'!AR211/100</f>
        <v>0</v>
      </c>
      <c r="G864">
        <f>'[1]Master Data'!AS211/100</f>
        <v>0</v>
      </c>
      <c r="H864">
        <f>'[1]Master Data'!AT211/100</f>
        <v>0</v>
      </c>
      <c r="I864">
        <f>'[1]Master Data'!AU211/100</f>
        <v>0</v>
      </c>
      <c r="J864">
        <f>'[1]Master Data'!AV211/100</f>
        <v>0</v>
      </c>
      <c r="K864">
        <f>'[1]Master Data'!AX211/100</f>
        <v>4.0000000000000002E-4</v>
      </c>
      <c r="L864">
        <f>'[1]Master Data'!AY211/1000000</f>
        <v>0</v>
      </c>
      <c r="M864">
        <f>'[1]Master Data'!AZ211/1000000</f>
        <v>0</v>
      </c>
      <c r="N864">
        <f>'[1]Master Data'!BA211/1000000</f>
        <v>0</v>
      </c>
      <c r="O864">
        <f>'[1]Master Data'!BB211/100</f>
        <v>0</v>
      </c>
      <c r="P864">
        <f>'[1]Master Data'!BC211/100</f>
        <v>0.18329999999999999</v>
      </c>
      <c r="Q864">
        <f>'[1]Master Data'!BD211/100</f>
        <v>0</v>
      </c>
      <c r="R864">
        <f>'[1]Master Data'!BE211/1000000</f>
        <v>0</v>
      </c>
      <c r="S864">
        <f>'[1]Master Data'!BG211/1000000</f>
        <v>0</v>
      </c>
      <c r="T864">
        <f>'[1]Master Data'!BH211/100</f>
        <v>0</v>
      </c>
      <c r="U864">
        <f>'[1]Master Data'!BI211/1000000</f>
        <v>0</v>
      </c>
    </row>
    <row r="865" spans="1:21" x14ac:dyDescent="0.55000000000000004">
      <c r="A865" s="41" t="s">
        <v>1312</v>
      </c>
      <c r="B865" s="41">
        <v>1.2199999999999999E-2</v>
      </c>
      <c r="C865">
        <f>'[1]Master Data'!AO212/100</f>
        <v>0</v>
      </c>
      <c r="D865">
        <f>'[1]Master Data'!AP212/1000000</f>
        <v>0</v>
      </c>
      <c r="E865">
        <f>'[1]Master Data'!AQ212/1000000</f>
        <v>0</v>
      </c>
      <c r="F865">
        <f>'[1]Master Data'!AR212/100</f>
        <v>0</v>
      </c>
      <c r="G865">
        <f>'[1]Master Data'!AS212/100</f>
        <v>0</v>
      </c>
      <c r="H865">
        <f>'[1]Master Data'!AT212/100</f>
        <v>0</v>
      </c>
      <c r="I865">
        <f>'[1]Master Data'!AU212/100</f>
        <v>0</v>
      </c>
      <c r="J865">
        <f>'[1]Master Data'!AV212/100</f>
        <v>0</v>
      </c>
      <c r="K865">
        <f>'[1]Master Data'!AX212/100</f>
        <v>3.8999999999999999E-4</v>
      </c>
      <c r="L865">
        <f>'[1]Master Data'!AY212/1000000</f>
        <v>0</v>
      </c>
      <c r="M865">
        <f>'[1]Master Data'!AZ212/1000000</f>
        <v>0</v>
      </c>
      <c r="N865">
        <f>'[1]Master Data'!BA212/1000000</f>
        <v>0</v>
      </c>
      <c r="O865">
        <f>'[1]Master Data'!BB212/100</f>
        <v>0</v>
      </c>
      <c r="P865">
        <f>'[1]Master Data'!BC212/100</f>
        <v>0.17600000000000002</v>
      </c>
      <c r="Q865">
        <f>'[1]Master Data'!BD212/100</f>
        <v>0</v>
      </c>
      <c r="R865">
        <f>'[1]Master Data'!BE212/1000000</f>
        <v>0</v>
      </c>
      <c r="S865">
        <f>'[1]Master Data'!BG212/1000000</f>
        <v>0</v>
      </c>
      <c r="T865">
        <f>'[1]Master Data'!BH212/100</f>
        <v>0</v>
      </c>
      <c r="U865">
        <f>'[1]Master Data'!BI212/1000000</f>
        <v>0</v>
      </c>
    </row>
    <row r="866" spans="1:21" x14ac:dyDescent="0.55000000000000004">
      <c r="A866" s="41" t="s">
        <v>1313</v>
      </c>
      <c r="B866" s="41">
        <v>0.01</v>
      </c>
      <c r="C866">
        <f>'[1]Master Data'!AO213/100</f>
        <v>0</v>
      </c>
      <c r="D866">
        <f>'[1]Master Data'!AP213/1000000</f>
        <v>0</v>
      </c>
      <c r="E866">
        <f>'[1]Master Data'!AQ213/1000000</f>
        <v>0</v>
      </c>
      <c r="F866">
        <f>'[1]Master Data'!AR213/100</f>
        <v>0</v>
      </c>
      <c r="G866">
        <f>'[1]Master Data'!AS213/100</f>
        <v>0</v>
      </c>
      <c r="H866">
        <f>'[1]Master Data'!AT213/100</f>
        <v>0</v>
      </c>
      <c r="I866">
        <f>'[1]Master Data'!AU213/100</f>
        <v>0</v>
      </c>
      <c r="J866">
        <f>'[1]Master Data'!AV213/100</f>
        <v>0</v>
      </c>
      <c r="K866">
        <f>'[1]Master Data'!AX213/100</f>
        <v>4.0000000000000002E-4</v>
      </c>
      <c r="L866">
        <f>'[1]Master Data'!AY213/1000000</f>
        <v>0</v>
      </c>
      <c r="M866">
        <f>'[1]Master Data'!AZ213/1000000</f>
        <v>0</v>
      </c>
      <c r="N866">
        <f>'[1]Master Data'!BA213/1000000</f>
        <v>0</v>
      </c>
      <c r="O866">
        <f>'[1]Master Data'!BB213/100</f>
        <v>0</v>
      </c>
      <c r="P866">
        <f>'[1]Master Data'!BC213/100</f>
        <v>0.22109999999999999</v>
      </c>
      <c r="Q866">
        <f>'[1]Master Data'!BD213/100</f>
        <v>0</v>
      </c>
      <c r="R866">
        <f>'[1]Master Data'!BE213/1000000</f>
        <v>0</v>
      </c>
      <c r="S866">
        <f>'[1]Master Data'!BG213/1000000</f>
        <v>0</v>
      </c>
      <c r="T866">
        <f>'[1]Master Data'!BH213/100</f>
        <v>0</v>
      </c>
      <c r="U866">
        <f>'[1]Master Data'!BI213/1000000</f>
        <v>0</v>
      </c>
    </row>
    <row r="867" spans="1:21" x14ac:dyDescent="0.55000000000000004">
      <c r="A867" s="41" t="s">
        <v>1314</v>
      </c>
      <c r="B867" s="41">
        <v>0</v>
      </c>
      <c r="C867">
        <f>'[1]Master Data'!AO214/100</f>
        <v>0</v>
      </c>
      <c r="D867">
        <f>'[1]Master Data'!AP214/1000000</f>
        <v>0</v>
      </c>
      <c r="E867">
        <f>'[1]Master Data'!AQ214/1000000</f>
        <v>0</v>
      </c>
      <c r="F867">
        <f>'[1]Master Data'!AR214/100</f>
        <v>0</v>
      </c>
      <c r="G867">
        <f>'[1]Master Data'!AS214/100</f>
        <v>0</v>
      </c>
      <c r="H867">
        <f>'[1]Master Data'!AT214/100</f>
        <v>0</v>
      </c>
      <c r="I867">
        <f>'[1]Master Data'!AU214/100</f>
        <v>0</v>
      </c>
      <c r="J867">
        <f>'[1]Master Data'!AV214/100</f>
        <v>0</v>
      </c>
      <c r="K867">
        <f>'[1]Master Data'!AX214/100</f>
        <v>0</v>
      </c>
      <c r="L867">
        <f>'[1]Master Data'!AY214/1000000</f>
        <v>0</v>
      </c>
      <c r="M867">
        <f>'[1]Master Data'!AZ214/1000000</f>
        <v>0</v>
      </c>
      <c r="N867">
        <f>'[1]Master Data'!BA214/1000000</f>
        <v>0</v>
      </c>
      <c r="O867">
        <f>'[1]Master Data'!BB214/100</f>
        <v>0</v>
      </c>
      <c r="P867">
        <f>'[1]Master Data'!BC214/100</f>
        <v>0</v>
      </c>
      <c r="Q867">
        <f>'[1]Master Data'!BD214/100</f>
        <v>0</v>
      </c>
      <c r="R867">
        <f>'[1]Master Data'!BE214/1000000</f>
        <v>0</v>
      </c>
      <c r="S867">
        <f>'[1]Master Data'!BG214/1000000</f>
        <v>0</v>
      </c>
      <c r="T867">
        <f>'[1]Master Data'!BH214/100</f>
        <v>0</v>
      </c>
      <c r="U867">
        <f>'[1]Master Data'!BI214/1000000</f>
        <v>0</v>
      </c>
    </row>
    <row r="868" spans="1:21" x14ac:dyDescent="0.55000000000000004">
      <c r="A868" s="41" t="s">
        <v>1315</v>
      </c>
      <c r="B868" s="41">
        <v>0</v>
      </c>
      <c r="C868">
        <f>'[1]Master Data'!AO215/100</f>
        <v>0</v>
      </c>
      <c r="D868">
        <f>'[1]Master Data'!AP215/1000000</f>
        <v>0</v>
      </c>
      <c r="E868">
        <f>'[1]Master Data'!AQ215/1000000</f>
        <v>0</v>
      </c>
      <c r="F868">
        <f>'[1]Master Data'!AR215/100</f>
        <v>0</v>
      </c>
      <c r="G868">
        <f>'[1]Master Data'!AS215/100</f>
        <v>0</v>
      </c>
      <c r="H868">
        <f>'[1]Master Data'!AT215/100</f>
        <v>0</v>
      </c>
      <c r="I868">
        <f>'[1]Master Data'!AU215/100</f>
        <v>0</v>
      </c>
      <c r="J868">
        <f>'[1]Master Data'!AV215/100</f>
        <v>0</v>
      </c>
      <c r="K868">
        <f>'[1]Master Data'!AX215/100</f>
        <v>0</v>
      </c>
      <c r="L868">
        <f>'[1]Master Data'!AY215/1000000</f>
        <v>0</v>
      </c>
      <c r="M868">
        <f>'[1]Master Data'!AZ215/1000000</f>
        <v>0</v>
      </c>
      <c r="N868">
        <f>'[1]Master Data'!BA215/1000000</f>
        <v>0</v>
      </c>
      <c r="O868">
        <f>'[1]Master Data'!BB215/100</f>
        <v>0</v>
      </c>
      <c r="P868">
        <f>'[1]Master Data'!BC215/100</f>
        <v>0</v>
      </c>
      <c r="Q868">
        <f>'[1]Master Data'!BD215/100</f>
        <v>0</v>
      </c>
      <c r="R868">
        <f>'[1]Master Data'!BE215/1000000</f>
        <v>0</v>
      </c>
      <c r="S868">
        <f>'[1]Master Data'!BG215/1000000</f>
        <v>0</v>
      </c>
      <c r="T868">
        <f>'[1]Master Data'!BH215/100</f>
        <v>0</v>
      </c>
      <c r="U868">
        <f>'[1]Master Data'!BI215/1000000</f>
        <v>0</v>
      </c>
    </row>
    <row r="869" spans="1:21" x14ac:dyDescent="0.55000000000000004">
      <c r="A869" s="41" t="s">
        <v>1316</v>
      </c>
      <c r="B869" s="41">
        <v>0</v>
      </c>
      <c r="C869">
        <f>'[1]Master Data'!AO216/100</f>
        <v>0</v>
      </c>
      <c r="D869">
        <f>'[1]Master Data'!AP216/1000000</f>
        <v>0</v>
      </c>
      <c r="E869">
        <f>'[1]Master Data'!AQ216/1000000</f>
        <v>0</v>
      </c>
      <c r="F869">
        <f>'[1]Master Data'!AR216/100</f>
        <v>0</v>
      </c>
      <c r="G869">
        <f>'[1]Master Data'!AS216/100</f>
        <v>0</v>
      </c>
      <c r="H869">
        <f>'[1]Master Data'!AT216/100</f>
        <v>0</v>
      </c>
      <c r="I869">
        <f>'[1]Master Data'!AU216/100</f>
        <v>0</v>
      </c>
      <c r="J869">
        <f>'[1]Master Data'!AV216/100</f>
        <v>0</v>
      </c>
      <c r="K869">
        <f>'[1]Master Data'!AX216/100</f>
        <v>0</v>
      </c>
      <c r="L869">
        <f>'[1]Master Data'!AY216/1000000</f>
        <v>0</v>
      </c>
      <c r="M869">
        <f>'[1]Master Data'!AZ216/1000000</f>
        <v>0</v>
      </c>
      <c r="N869">
        <f>'[1]Master Data'!BA216/1000000</f>
        <v>0</v>
      </c>
      <c r="O869">
        <f>'[1]Master Data'!BB216/100</f>
        <v>0</v>
      </c>
      <c r="P869">
        <f>'[1]Master Data'!BC216/100</f>
        <v>0</v>
      </c>
      <c r="Q869">
        <f>'[1]Master Data'!BD216/100</f>
        <v>0</v>
      </c>
      <c r="R869">
        <f>'[1]Master Data'!BE216/1000000</f>
        <v>0</v>
      </c>
      <c r="S869">
        <f>'[1]Master Data'!BG216/1000000</f>
        <v>0</v>
      </c>
      <c r="T869">
        <f>'[1]Master Data'!BH216/100</f>
        <v>0</v>
      </c>
      <c r="U869">
        <f>'[1]Master Data'!BI216/1000000</f>
        <v>0</v>
      </c>
    </row>
    <row r="870" spans="1:21" x14ac:dyDescent="0.55000000000000004">
      <c r="A870" s="41" t="s">
        <v>1317</v>
      </c>
      <c r="B870" s="41">
        <v>0</v>
      </c>
      <c r="C870">
        <f>'[1]Master Data'!AO217/100</f>
        <v>0</v>
      </c>
      <c r="D870">
        <f>'[1]Master Data'!AP217/1000000</f>
        <v>0</v>
      </c>
      <c r="E870">
        <f>'[1]Master Data'!AQ217/1000000</f>
        <v>0</v>
      </c>
      <c r="F870">
        <f>'[1]Master Data'!AR217/100</f>
        <v>0</v>
      </c>
      <c r="G870">
        <f>'[1]Master Data'!AS217/100</f>
        <v>0</v>
      </c>
      <c r="H870">
        <f>'[1]Master Data'!AT217/100</f>
        <v>0</v>
      </c>
      <c r="I870">
        <f>'[1]Master Data'!AU217/100</f>
        <v>0</v>
      </c>
      <c r="J870">
        <f>'[1]Master Data'!AV217/100</f>
        <v>0</v>
      </c>
      <c r="K870">
        <f>'[1]Master Data'!AX217/100</f>
        <v>0</v>
      </c>
      <c r="L870">
        <f>'[1]Master Data'!AY217/1000000</f>
        <v>0</v>
      </c>
      <c r="M870">
        <f>'[1]Master Data'!AZ217/1000000</f>
        <v>0</v>
      </c>
      <c r="N870">
        <f>'[1]Master Data'!BA217/1000000</f>
        <v>0</v>
      </c>
      <c r="O870">
        <f>'[1]Master Data'!BB217/100</f>
        <v>0</v>
      </c>
      <c r="P870">
        <f>'[1]Master Data'!BC217/100</f>
        <v>0</v>
      </c>
      <c r="Q870">
        <f>'[1]Master Data'!BD217/100</f>
        <v>0</v>
      </c>
      <c r="R870">
        <f>'[1]Master Data'!BE217/1000000</f>
        <v>0</v>
      </c>
      <c r="S870">
        <f>'[1]Master Data'!BG217/1000000</f>
        <v>0</v>
      </c>
      <c r="T870">
        <f>'[1]Master Data'!BH217/100</f>
        <v>0</v>
      </c>
      <c r="U870">
        <f>'[1]Master Data'!BI217/1000000</f>
        <v>0</v>
      </c>
    </row>
    <row r="871" spans="1:21" x14ac:dyDescent="0.55000000000000004">
      <c r="A871" s="41" t="s">
        <v>1318</v>
      </c>
      <c r="B871" s="41">
        <v>0</v>
      </c>
      <c r="C871">
        <f>'[1]Master Data'!AO218/100</f>
        <v>0</v>
      </c>
      <c r="D871">
        <f>'[1]Master Data'!AP218/1000000</f>
        <v>0</v>
      </c>
      <c r="E871">
        <f>'[1]Master Data'!AQ218/1000000</f>
        <v>0</v>
      </c>
      <c r="F871">
        <f>'[1]Master Data'!AR218/100</f>
        <v>0</v>
      </c>
      <c r="G871">
        <f>'[1]Master Data'!AS218/100</f>
        <v>0</v>
      </c>
      <c r="H871">
        <f>'[1]Master Data'!AT218/100</f>
        <v>0</v>
      </c>
      <c r="I871">
        <f>'[1]Master Data'!AU218/100</f>
        <v>0</v>
      </c>
      <c r="J871">
        <f>'[1]Master Data'!AV218/100</f>
        <v>0</v>
      </c>
      <c r="K871">
        <f>'[1]Master Data'!AX218/100</f>
        <v>0</v>
      </c>
      <c r="L871">
        <f>'[1]Master Data'!AY218/1000000</f>
        <v>0</v>
      </c>
      <c r="M871">
        <f>'[1]Master Data'!AZ218/1000000</f>
        <v>0</v>
      </c>
      <c r="N871">
        <f>'[1]Master Data'!BA218/1000000</f>
        <v>0</v>
      </c>
      <c r="O871">
        <f>'[1]Master Data'!BB218/100</f>
        <v>0</v>
      </c>
      <c r="P871">
        <f>'[1]Master Data'!BC218/100</f>
        <v>0</v>
      </c>
      <c r="Q871">
        <f>'[1]Master Data'!BD218/100</f>
        <v>0</v>
      </c>
      <c r="R871">
        <f>'[1]Master Data'!BE218/1000000</f>
        <v>0</v>
      </c>
      <c r="S871">
        <f>'[1]Master Data'!BG218/1000000</f>
        <v>0</v>
      </c>
      <c r="T871">
        <f>'[1]Master Data'!BH218/100</f>
        <v>0</v>
      </c>
      <c r="U871">
        <f>'[1]Master Data'!BI218/1000000</f>
        <v>0</v>
      </c>
    </row>
    <row r="872" spans="1:21" x14ac:dyDescent="0.55000000000000004">
      <c r="A872" s="41" t="s">
        <v>1319</v>
      </c>
      <c r="B872" s="41">
        <v>0</v>
      </c>
      <c r="C872">
        <f>'[1]Master Data'!AO219/100</f>
        <v>0</v>
      </c>
      <c r="D872">
        <f>'[1]Master Data'!AP219/1000000</f>
        <v>0</v>
      </c>
      <c r="E872">
        <f>'[1]Master Data'!AQ219/1000000</f>
        <v>0</v>
      </c>
      <c r="F872">
        <f>'[1]Master Data'!AR219/100</f>
        <v>0</v>
      </c>
      <c r="G872">
        <f>'[1]Master Data'!AS219/100</f>
        <v>0</v>
      </c>
      <c r="H872">
        <f>'[1]Master Data'!AT219/100</f>
        <v>0</v>
      </c>
      <c r="I872">
        <f>'[1]Master Data'!AU219/100</f>
        <v>0</v>
      </c>
      <c r="J872">
        <f>'[1]Master Data'!AV219/100</f>
        <v>0</v>
      </c>
      <c r="K872">
        <f>'[1]Master Data'!AX219/100</f>
        <v>0</v>
      </c>
      <c r="L872">
        <f>'[1]Master Data'!AY219/1000000</f>
        <v>0</v>
      </c>
      <c r="M872">
        <f>'[1]Master Data'!AZ219/1000000</f>
        <v>0</v>
      </c>
      <c r="N872">
        <f>'[1]Master Data'!BA219/1000000</f>
        <v>0</v>
      </c>
      <c r="O872">
        <f>'[1]Master Data'!BB219/100</f>
        <v>0</v>
      </c>
      <c r="P872">
        <f>'[1]Master Data'!BC219/100</f>
        <v>0</v>
      </c>
      <c r="Q872">
        <f>'[1]Master Data'!BD219/100</f>
        <v>0</v>
      </c>
      <c r="R872">
        <f>'[1]Master Data'!BE219/1000000</f>
        <v>0</v>
      </c>
      <c r="S872">
        <f>'[1]Master Data'!BG219/1000000</f>
        <v>0</v>
      </c>
      <c r="T872">
        <f>'[1]Master Data'!BH219/100</f>
        <v>0</v>
      </c>
      <c r="U872">
        <f>'[1]Master Data'!BI219/1000000</f>
        <v>0</v>
      </c>
    </row>
    <row r="873" spans="1:21" x14ac:dyDescent="0.55000000000000004">
      <c r="A873" s="41" t="s">
        <v>1320</v>
      </c>
      <c r="B873" s="41">
        <v>0</v>
      </c>
      <c r="C873">
        <f>'[1]Master Data'!AO220/100</f>
        <v>0</v>
      </c>
      <c r="D873">
        <f>'[1]Master Data'!AP220/1000000</f>
        <v>0</v>
      </c>
      <c r="E873">
        <f>'[1]Master Data'!AQ220/1000000</f>
        <v>0</v>
      </c>
      <c r="F873">
        <f>'[1]Master Data'!AR220/100</f>
        <v>0</v>
      </c>
      <c r="G873">
        <f>'[1]Master Data'!AS220/100</f>
        <v>0</v>
      </c>
      <c r="H873">
        <f>'[1]Master Data'!AT220/100</f>
        <v>0</v>
      </c>
      <c r="I873">
        <f>'[1]Master Data'!AU220/100</f>
        <v>0</v>
      </c>
      <c r="J873">
        <f>'[1]Master Data'!AV220/100</f>
        <v>0</v>
      </c>
      <c r="K873">
        <f>'[1]Master Data'!AX220/100</f>
        <v>0</v>
      </c>
      <c r="L873">
        <f>'[1]Master Data'!AY220/1000000</f>
        <v>0</v>
      </c>
      <c r="M873">
        <f>'[1]Master Data'!AZ220/1000000</f>
        <v>0</v>
      </c>
      <c r="N873">
        <f>'[1]Master Data'!BA220/1000000</f>
        <v>0</v>
      </c>
      <c r="O873">
        <f>'[1]Master Data'!BB220/100</f>
        <v>0</v>
      </c>
      <c r="P873">
        <f>'[1]Master Data'!BC220/100</f>
        <v>0</v>
      </c>
      <c r="Q873">
        <f>'[1]Master Data'!BD220/100</f>
        <v>0</v>
      </c>
      <c r="R873">
        <f>'[1]Master Data'!BE220/1000000</f>
        <v>0</v>
      </c>
      <c r="S873">
        <f>'[1]Master Data'!BG220/1000000</f>
        <v>0</v>
      </c>
      <c r="T873">
        <f>'[1]Master Data'!BH220/100</f>
        <v>0</v>
      </c>
      <c r="U873">
        <f>'[1]Master Data'!BI220/1000000</f>
        <v>0</v>
      </c>
    </row>
    <row r="874" spans="1:21" x14ac:dyDescent="0.55000000000000004">
      <c r="A874" s="41" t="s">
        <v>1321</v>
      </c>
      <c r="B874" s="41">
        <v>0</v>
      </c>
      <c r="C874">
        <f>'[1]Master Data'!AO221/100</f>
        <v>0</v>
      </c>
      <c r="D874">
        <f>'[1]Master Data'!AP221/1000000</f>
        <v>0</v>
      </c>
      <c r="E874">
        <f>'[1]Master Data'!AQ221/1000000</f>
        <v>0</v>
      </c>
      <c r="F874">
        <f>'[1]Master Data'!AR221/100</f>
        <v>0</v>
      </c>
      <c r="G874">
        <f>'[1]Master Data'!AS221/100</f>
        <v>0</v>
      </c>
      <c r="H874">
        <f>'[1]Master Data'!AT221/100</f>
        <v>0</v>
      </c>
      <c r="I874">
        <f>'[1]Master Data'!AU221/100</f>
        <v>0</v>
      </c>
      <c r="J874">
        <f>'[1]Master Data'!AV221/100</f>
        <v>0</v>
      </c>
      <c r="K874">
        <f>'[1]Master Data'!AX221/100</f>
        <v>0</v>
      </c>
      <c r="L874">
        <f>'[1]Master Data'!AY221/1000000</f>
        <v>0</v>
      </c>
      <c r="M874">
        <f>'[1]Master Data'!AZ221/1000000</f>
        <v>0</v>
      </c>
      <c r="N874">
        <f>'[1]Master Data'!BA221/1000000</f>
        <v>0</v>
      </c>
      <c r="O874">
        <f>'[1]Master Data'!BB221/100</f>
        <v>0</v>
      </c>
      <c r="P874">
        <f>'[1]Master Data'!BC221/100</f>
        <v>0</v>
      </c>
      <c r="Q874">
        <f>'[1]Master Data'!BD221/100</f>
        <v>0</v>
      </c>
      <c r="R874">
        <f>'[1]Master Data'!BE221/1000000</f>
        <v>0</v>
      </c>
      <c r="S874">
        <f>'[1]Master Data'!BG221/1000000</f>
        <v>0</v>
      </c>
      <c r="T874">
        <f>'[1]Master Data'!BH221/100</f>
        <v>0</v>
      </c>
      <c r="U874">
        <f>'[1]Master Data'!BI221/1000000</f>
        <v>0</v>
      </c>
    </row>
    <row r="875" spans="1:21" x14ac:dyDescent="0.55000000000000004">
      <c r="A875" s="41" t="s">
        <v>1322</v>
      </c>
      <c r="B875" s="41">
        <v>0</v>
      </c>
      <c r="C875">
        <f>'[1]Master Data'!AO222/100</f>
        <v>0</v>
      </c>
      <c r="D875">
        <f>'[1]Master Data'!AP222/1000000</f>
        <v>0</v>
      </c>
      <c r="E875">
        <f>'[1]Master Data'!AQ222/1000000</f>
        <v>0</v>
      </c>
      <c r="F875">
        <f>'[1]Master Data'!AR222/100</f>
        <v>0</v>
      </c>
      <c r="G875">
        <f>'[1]Master Data'!AS222/100</f>
        <v>0</v>
      </c>
      <c r="H875">
        <f>'[1]Master Data'!AT222/100</f>
        <v>0</v>
      </c>
      <c r="I875">
        <f>'[1]Master Data'!AU222/100</f>
        <v>0</v>
      </c>
      <c r="J875">
        <f>'[1]Master Data'!AV222/100</f>
        <v>0</v>
      </c>
      <c r="K875">
        <f>'[1]Master Data'!AX222/100</f>
        <v>0</v>
      </c>
      <c r="L875">
        <f>'[1]Master Data'!AY222/1000000</f>
        <v>0</v>
      </c>
      <c r="M875">
        <f>'[1]Master Data'!AZ222/1000000</f>
        <v>0</v>
      </c>
      <c r="N875">
        <f>'[1]Master Data'!BA222/1000000</f>
        <v>0</v>
      </c>
      <c r="O875">
        <f>'[1]Master Data'!BB222/100</f>
        <v>0</v>
      </c>
      <c r="P875">
        <f>'[1]Master Data'!BC222/100</f>
        <v>0</v>
      </c>
      <c r="Q875">
        <f>'[1]Master Data'!BD222/100</f>
        <v>0</v>
      </c>
      <c r="R875">
        <f>'[1]Master Data'!BE222/1000000</f>
        <v>0</v>
      </c>
      <c r="S875">
        <f>'[1]Master Data'!BG222/1000000</f>
        <v>0</v>
      </c>
      <c r="T875">
        <f>'[1]Master Data'!BH222/100</f>
        <v>0</v>
      </c>
      <c r="U875">
        <f>'[1]Master Data'!BI222/1000000</f>
        <v>0</v>
      </c>
    </row>
    <row r="876" spans="1:21" x14ac:dyDescent="0.55000000000000004">
      <c r="A876" s="41" t="s">
        <v>1323</v>
      </c>
      <c r="B876" s="41">
        <v>0</v>
      </c>
      <c r="C876">
        <f>'[1]Master Data'!AO223/100</f>
        <v>0</v>
      </c>
      <c r="D876">
        <f>'[1]Master Data'!AP223/1000000</f>
        <v>0</v>
      </c>
      <c r="E876">
        <f>'[1]Master Data'!AQ223/1000000</f>
        <v>0</v>
      </c>
      <c r="F876">
        <f>'[1]Master Data'!AR223/100</f>
        <v>0</v>
      </c>
      <c r="G876">
        <f>'[1]Master Data'!AS223/100</f>
        <v>0</v>
      </c>
      <c r="H876">
        <f>'[1]Master Data'!AT223/100</f>
        <v>0</v>
      </c>
      <c r="I876">
        <f>'[1]Master Data'!AU223/100</f>
        <v>0</v>
      </c>
      <c r="J876">
        <f>'[1]Master Data'!AV223/100</f>
        <v>0</v>
      </c>
      <c r="K876">
        <f>'[1]Master Data'!AX223/100</f>
        <v>0</v>
      </c>
      <c r="L876">
        <f>'[1]Master Data'!AY223/1000000</f>
        <v>0</v>
      </c>
      <c r="M876">
        <f>'[1]Master Data'!AZ223/1000000</f>
        <v>0</v>
      </c>
      <c r="N876">
        <f>'[1]Master Data'!BA223/1000000</f>
        <v>0</v>
      </c>
      <c r="O876">
        <f>'[1]Master Data'!BB223/100</f>
        <v>0</v>
      </c>
      <c r="P876">
        <f>'[1]Master Data'!BC223/100</f>
        <v>0</v>
      </c>
      <c r="Q876">
        <f>'[1]Master Data'!BD223/100</f>
        <v>0</v>
      </c>
      <c r="R876">
        <f>'[1]Master Data'!BE223/1000000</f>
        <v>0</v>
      </c>
      <c r="S876">
        <f>'[1]Master Data'!BG223/1000000</f>
        <v>0</v>
      </c>
      <c r="T876">
        <f>'[1]Master Data'!BH223/100</f>
        <v>0</v>
      </c>
      <c r="U876">
        <f>'[1]Master Data'!BI223/1000000</f>
        <v>0</v>
      </c>
    </row>
    <row r="877" spans="1:21" x14ac:dyDescent="0.55000000000000004">
      <c r="A877" s="41" t="s">
        <v>1324</v>
      </c>
      <c r="B877" s="41">
        <v>0</v>
      </c>
      <c r="C877">
        <f>'[1]Master Data'!AO224/100</f>
        <v>0</v>
      </c>
      <c r="D877">
        <f>'[1]Master Data'!AP224/1000000</f>
        <v>0</v>
      </c>
      <c r="E877">
        <f>'[1]Master Data'!AQ224/1000000</f>
        <v>0</v>
      </c>
      <c r="F877">
        <f>'[1]Master Data'!AR224/100</f>
        <v>0</v>
      </c>
      <c r="G877">
        <f>'[1]Master Data'!AS224/100</f>
        <v>0</v>
      </c>
      <c r="H877">
        <f>'[1]Master Data'!AT224/100</f>
        <v>0</v>
      </c>
      <c r="I877">
        <f>'[1]Master Data'!AU224/100</f>
        <v>0</v>
      </c>
      <c r="J877">
        <f>'[1]Master Data'!AV224/100</f>
        <v>0</v>
      </c>
      <c r="K877">
        <f>'[1]Master Data'!AX224/100</f>
        <v>0</v>
      </c>
      <c r="L877">
        <f>'[1]Master Data'!AY224/1000000</f>
        <v>0</v>
      </c>
      <c r="M877">
        <f>'[1]Master Data'!AZ224/1000000</f>
        <v>0</v>
      </c>
      <c r="N877">
        <f>'[1]Master Data'!BA224/1000000</f>
        <v>0</v>
      </c>
      <c r="O877">
        <f>'[1]Master Data'!BB224/100</f>
        <v>0</v>
      </c>
      <c r="P877">
        <f>'[1]Master Data'!BC224/100</f>
        <v>0</v>
      </c>
      <c r="Q877">
        <f>'[1]Master Data'!BD224/100</f>
        <v>0</v>
      </c>
      <c r="R877">
        <f>'[1]Master Data'!BE224/1000000</f>
        <v>0</v>
      </c>
      <c r="S877">
        <f>'[1]Master Data'!BG224/1000000</f>
        <v>0</v>
      </c>
      <c r="T877">
        <f>'[1]Master Data'!BH224/100</f>
        <v>0</v>
      </c>
      <c r="U877">
        <f>'[1]Master Data'!BI224/1000000</f>
        <v>0</v>
      </c>
    </row>
    <row r="878" spans="1:21" x14ac:dyDescent="0.55000000000000004">
      <c r="A878" s="41" t="s">
        <v>1325</v>
      </c>
      <c r="B878" s="41">
        <v>0</v>
      </c>
      <c r="C878">
        <f>'[1]Master Data'!AO225/100</f>
        <v>0</v>
      </c>
      <c r="D878">
        <f>'[1]Master Data'!AP225/1000000</f>
        <v>0</v>
      </c>
      <c r="E878">
        <f>'[1]Master Data'!AQ225/1000000</f>
        <v>0</v>
      </c>
      <c r="F878">
        <f>'[1]Master Data'!AR225/100</f>
        <v>0</v>
      </c>
      <c r="G878">
        <f>'[1]Master Data'!AS225/100</f>
        <v>0</v>
      </c>
      <c r="H878">
        <f>'[1]Master Data'!AT225/100</f>
        <v>0</v>
      </c>
      <c r="I878">
        <f>'[1]Master Data'!AU225/100</f>
        <v>0</v>
      </c>
      <c r="J878">
        <f>'[1]Master Data'!AV225/100</f>
        <v>0</v>
      </c>
      <c r="K878">
        <f>'[1]Master Data'!AX225/100</f>
        <v>0</v>
      </c>
      <c r="L878">
        <f>'[1]Master Data'!AY225/1000000</f>
        <v>0</v>
      </c>
      <c r="M878">
        <f>'[1]Master Data'!AZ225/1000000</f>
        <v>0</v>
      </c>
      <c r="N878">
        <f>'[1]Master Data'!BA225/1000000</f>
        <v>0</v>
      </c>
      <c r="O878">
        <f>'[1]Master Data'!BB225/100</f>
        <v>0</v>
      </c>
      <c r="P878">
        <f>'[1]Master Data'!BC225/100</f>
        <v>0</v>
      </c>
      <c r="Q878">
        <f>'[1]Master Data'!BD225/100</f>
        <v>0</v>
      </c>
      <c r="R878">
        <f>'[1]Master Data'!BE225/1000000</f>
        <v>0</v>
      </c>
      <c r="S878">
        <f>'[1]Master Data'!BG225/1000000</f>
        <v>0</v>
      </c>
      <c r="T878">
        <f>'[1]Master Data'!BH225/100</f>
        <v>0</v>
      </c>
      <c r="U878">
        <f>'[1]Master Data'!BI225/1000000</f>
        <v>0</v>
      </c>
    </row>
    <row r="879" spans="1:21" x14ac:dyDescent="0.55000000000000004">
      <c r="A879" s="41" t="s">
        <v>1326</v>
      </c>
      <c r="B879" s="41">
        <v>2.4E-2</v>
      </c>
      <c r="C879">
        <f>'[1]Master Data'!AO226/100</f>
        <v>0</v>
      </c>
      <c r="D879">
        <f>'[1]Master Data'!AP226/1000000</f>
        <v>0</v>
      </c>
      <c r="E879">
        <f>'[1]Master Data'!AQ226/1000000</f>
        <v>0</v>
      </c>
      <c r="F879">
        <f>'[1]Master Data'!AR226/100</f>
        <v>0</v>
      </c>
      <c r="G879">
        <f>'[1]Master Data'!AS226/100</f>
        <v>0</v>
      </c>
      <c r="H879">
        <f>'[1]Master Data'!AT226/100</f>
        <v>0</v>
      </c>
      <c r="I879">
        <f>'[1]Master Data'!AU226/100</f>
        <v>0</v>
      </c>
      <c r="J879">
        <f>'[1]Master Data'!AV226/100</f>
        <v>0</v>
      </c>
      <c r="K879">
        <f>'[1]Master Data'!AX226/100</f>
        <v>0</v>
      </c>
      <c r="L879">
        <f>'[1]Master Data'!AY226/1000000</f>
        <v>0</v>
      </c>
      <c r="M879">
        <f>'[1]Master Data'!AZ226/1000000</f>
        <v>0</v>
      </c>
      <c r="N879">
        <f>'[1]Master Data'!BA226/1000000</f>
        <v>0</v>
      </c>
      <c r="O879">
        <f>'[1]Master Data'!BB226/100</f>
        <v>0</v>
      </c>
      <c r="P879">
        <f>'[1]Master Data'!BC226/100</f>
        <v>0</v>
      </c>
      <c r="Q879">
        <f>'[1]Master Data'!BD226/100</f>
        <v>0</v>
      </c>
      <c r="R879">
        <f>'[1]Master Data'!BE226/1000000</f>
        <v>0</v>
      </c>
      <c r="S879">
        <f>'[1]Master Data'!BG226/1000000</f>
        <v>0</v>
      </c>
      <c r="T879">
        <f>'[1]Master Data'!BH226/100</f>
        <v>0</v>
      </c>
      <c r="U879">
        <f>'[1]Master Data'!BI226/1000000</f>
        <v>0</v>
      </c>
    </row>
    <row r="880" spans="1:21" x14ac:dyDescent="0.55000000000000004">
      <c r="A880" s="41" t="s">
        <v>1327</v>
      </c>
      <c r="B880" s="41">
        <v>2.4199999999999999E-2</v>
      </c>
      <c r="C880">
        <f>'[1]Master Data'!AO227/100</f>
        <v>0</v>
      </c>
      <c r="D880">
        <f>'[1]Master Data'!AP227/1000000</f>
        <v>0</v>
      </c>
      <c r="E880">
        <f>'[1]Master Data'!AQ227/1000000</f>
        <v>0</v>
      </c>
      <c r="F880">
        <f>'[1]Master Data'!AR227/100</f>
        <v>0</v>
      </c>
      <c r="G880">
        <f>'[1]Master Data'!AS227/100</f>
        <v>0</v>
      </c>
      <c r="H880">
        <f>'[1]Master Data'!AT227/100</f>
        <v>0</v>
      </c>
      <c r="I880">
        <f>'[1]Master Data'!AU227/100</f>
        <v>0</v>
      </c>
      <c r="J880">
        <f>'[1]Master Data'!AV227/100</f>
        <v>0</v>
      </c>
      <c r="K880">
        <f>'[1]Master Data'!AX227/100</f>
        <v>0</v>
      </c>
      <c r="L880">
        <f>'[1]Master Data'!AY227/1000000</f>
        <v>0</v>
      </c>
      <c r="M880">
        <f>'[1]Master Data'!AZ227/1000000</f>
        <v>0</v>
      </c>
      <c r="N880">
        <f>'[1]Master Data'!BA227/1000000</f>
        <v>0</v>
      </c>
      <c r="O880">
        <f>'[1]Master Data'!BB227/100</f>
        <v>0</v>
      </c>
      <c r="P880">
        <f>'[1]Master Data'!BC227/100</f>
        <v>0</v>
      </c>
      <c r="Q880">
        <f>'[1]Master Data'!BD227/100</f>
        <v>0</v>
      </c>
      <c r="R880">
        <f>'[1]Master Data'!BE227/1000000</f>
        <v>0</v>
      </c>
      <c r="S880">
        <f>'[1]Master Data'!BG227/1000000</f>
        <v>0</v>
      </c>
      <c r="T880">
        <f>'[1]Master Data'!BH227/100</f>
        <v>0</v>
      </c>
      <c r="U880">
        <f>'[1]Master Data'!BI227/1000000</f>
        <v>0</v>
      </c>
    </row>
    <row r="881" spans="1:21" x14ac:dyDescent="0.55000000000000004">
      <c r="A881" s="41" t="s">
        <v>1328</v>
      </c>
      <c r="B881" s="41">
        <v>0</v>
      </c>
      <c r="C881">
        <f>'[1]Master Data'!AO228/100</f>
        <v>0</v>
      </c>
      <c r="D881">
        <f>'[1]Master Data'!AP228/1000000</f>
        <v>0</v>
      </c>
      <c r="E881">
        <f>'[1]Master Data'!AQ228/1000000</f>
        <v>0</v>
      </c>
      <c r="F881">
        <f>'[1]Master Data'!AR228/100</f>
        <v>0</v>
      </c>
      <c r="G881">
        <f>'[1]Master Data'!AS228/100</f>
        <v>0</v>
      </c>
      <c r="H881">
        <f>'[1]Master Data'!AT228/100</f>
        <v>0</v>
      </c>
      <c r="I881">
        <f>'[1]Master Data'!AU228/100</f>
        <v>0</v>
      </c>
      <c r="J881">
        <f>'[1]Master Data'!AV228/100</f>
        <v>0</v>
      </c>
      <c r="K881">
        <f>'[1]Master Data'!AX228/100</f>
        <v>0</v>
      </c>
      <c r="L881">
        <f>'[1]Master Data'!AY228/1000000</f>
        <v>0</v>
      </c>
      <c r="M881">
        <f>'[1]Master Data'!AZ228/1000000</f>
        <v>0</v>
      </c>
      <c r="N881">
        <f>'[1]Master Data'!BA228/1000000</f>
        <v>0</v>
      </c>
      <c r="O881">
        <f>'[1]Master Data'!BB228/100</f>
        <v>0</v>
      </c>
      <c r="P881">
        <f>'[1]Master Data'!BC228/100</f>
        <v>0</v>
      </c>
      <c r="Q881">
        <f>'[1]Master Data'!BD228/100</f>
        <v>0</v>
      </c>
      <c r="R881">
        <f>'[1]Master Data'!BE228/1000000</f>
        <v>0</v>
      </c>
      <c r="S881">
        <f>'[1]Master Data'!BG228/1000000</f>
        <v>0</v>
      </c>
      <c r="T881">
        <f>'[1]Master Data'!BH228/100</f>
        <v>0</v>
      </c>
      <c r="U881">
        <f>'[1]Master Data'!BI228/1000000</f>
        <v>0</v>
      </c>
    </row>
    <row r="882" spans="1:21" x14ac:dyDescent="0.55000000000000004">
      <c r="A882" s="41" t="s">
        <v>1329</v>
      </c>
      <c r="B882" s="41">
        <v>3.5999999999999999E-3</v>
      </c>
      <c r="C882">
        <f>'[1]Master Data'!AO229/100</f>
        <v>3.8E-3</v>
      </c>
      <c r="D882">
        <f>'[1]Master Data'!AP229/1000000</f>
        <v>4.0000000000000001E-8</v>
      </c>
      <c r="E882">
        <f>'[1]Master Data'!AQ229/1000000</f>
        <v>0</v>
      </c>
      <c r="F882">
        <f>'[1]Master Data'!AR229/100</f>
        <v>0</v>
      </c>
      <c r="G882">
        <f>'[1]Master Data'!AS229/100</f>
        <v>0</v>
      </c>
      <c r="H882">
        <f>'[1]Master Data'!AT229/100</f>
        <v>0</v>
      </c>
      <c r="I882">
        <f>'[1]Master Data'!AU229/100</f>
        <v>0</v>
      </c>
      <c r="J882">
        <f>'[1]Master Data'!AV229/100</f>
        <v>0</v>
      </c>
      <c r="K882">
        <f>'[1]Master Data'!AX229/100</f>
        <v>2.9999999999999997E-4</v>
      </c>
      <c r="L882">
        <f>'[1]Master Data'!AY229/1000000</f>
        <v>1.4000000000000001E-7</v>
      </c>
      <c r="M882">
        <f>'[1]Master Data'!AZ229/1000000</f>
        <v>1.7000000000000001E-7</v>
      </c>
      <c r="N882">
        <f>'[1]Master Data'!BA229/1000000</f>
        <v>0</v>
      </c>
      <c r="O882">
        <f>'[1]Master Data'!BB229/100</f>
        <v>0</v>
      </c>
      <c r="P882">
        <f>'[1]Master Data'!BC229/100</f>
        <v>0</v>
      </c>
      <c r="Q882">
        <f>'[1]Master Data'!BD229/100</f>
        <v>0</v>
      </c>
      <c r="R882">
        <f>'[1]Master Data'!BE229/1000000</f>
        <v>0</v>
      </c>
      <c r="S882">
        <f>'[1]Master Data'!BG229/1000000</f>
        <v>0</v>
      </c>
      <c r="T882">
        <f>'[1]Master Data'!BH229/100</f>
        <v>0</v>
      </c>
      <c r="U882">
        <f>'[1]Master Data'!BI229/1000000</f>
        <v>0</v>
      </c>
    </row>
    <row r="883" spans="1:21" x14ac:dyDescent="0.55000000000000004">
      <c r="A883" s="41" t="s">
        <v>1330</v>
      </c>
      <c r="B883" s="41">
        <v>0</v>
      </c>
      <c r="C883">
        <f>'[1]Master Data'!AO230/100</f>
        <v>0</v>
      </c>
      <c r="D883">
        <f>'[1]Master Data'!AP230/1000000</f>
        <v>0</v>
      </c>
      <c r="E883">
        <f>'[1]Master Data'!AQ230/1000000</f>
        <v>0</v>
      </c>
      <c r="F883">
        <f>'[1]Master Data'!AR230/100</f>
        <v>0</v>
      </c>
      <c r="G883">
        <f>'[1]Master Data'!AS230/100</f>
        <v>0</v>
      </c>
      <c r="H883">
        <f>'[1]Master Data'!AT230/100</f>
        <v>0</v>
      </c>
      <c r="I883">
        <f>'[1]Master Data'!AU230/100</f>
        <v>0</v>
      </c>
      <c r="J883">
        <f>'[1]Master Data'!AV230/100</f>
        <v>0</v>
      </c>
      <c r="K883">
        <f>'[1]Master Data'!AX230/100</f>
        <v>0</v>
      </c>
      <c r="L883">
        <f>'[1]Master Data'!AY230/1000000</f>
        <v>0</v>
      </c>
      <c r="M883">
        <f>'[1]Master Data'!AZ230/1000000</f>
        <v>0</v>
      </c>
      <c r="N883">
        <f>'[1]Master Data'!BA230/1000000</f>
        <v>0</v>
      </c>
      <c r="O883">
        <f>'[1]Master Data'!BB230/100</f>
        <v>0</v>
      </c>
      <c r="P883">
        <f>'[1]Master Data'!BC230/100</f>
        <v>0</v>
      </c>
      <c r="Q883">
        <f>'[1]Master Data'!BD230/100</f>
        <v>0</v>
      </c>
      <c r="R883">
        <f>'[1]Master Data'!BE230/1000000</f>
        <v>0</v>
      </c>
      <c r="S883">
        <f>'[1]Master Data'!BG230/1000000</f>
        <v>0</v>
      </c>
      <c r="T883">
        <f>'[1]Master Data'!BH230/100</f>
        <v>0</v>
      </c>
      <c r="U883">
        <f>'[1]Master Data'!BI230/1000000</f>
        <v>0</v>
      </c>
    </row>
    <row r="884" spans="1:21" x14ac:dyDescent="0.55000000000000004">
      <c r="A884" s="41" t="s">
        <v>1331</v>
      </c>
      <c r="B884" s="41">
        <v>2.0046165711767299E-3</v>
      </c>
      <c r="C884">
        <f>'[1]Master Data'!AO231/100</f>
        <v>1.1000000000000001E-3</v>
      </c>
      <c r="D884">
        <f>'[1]Master Data'!AP231/1000000</f>
        <v>0</v>
      </c>
      <c r="E884">
        <f>'[1]Master Data'!AQ231/1000000</f>
        <v>0</v>
      </c>
      <c r="F884">
        <f>'[1]Master Data'!AR231/100</f>
        <v>0</v>
      </c>
      <c r="G884">
        <f>'[1]Master Data'!AS231/100</f>
        <v>0</v>
      </c>
      <c r="H884">
        <f>'[1]Master Data'!AT231/100</f>
        <v>0</v>
      </c>
      <c r="I884">
        <f>'[1]Master Data'!AU231/100</f>
        <v>0</v>
      </c>
      <c r="J884">
        <f>'[1]Master Data'!AV231/100</f>
        <v>0</v>
      </c>
      <c r="K884">
        <f>'[1]Master Data'!AX231/100</f>
        <v>1E-4</v>
      </c>
      <c r="L884">
        <f>'[1]Master Data'!AY231/1000000</f>
        <v>0</v>
      </c>
      <c r="M884">
        <f>'[1]Master Data'!AZ231/1000000</f>
        <v>0</v>
      </c>
      <c r="N884">
        <f>'[1]Master Data'!BA231/1000000</f>
        <v>0</v>
      </c>
      <c r="O884">
        <f>'[1]Master Data'!BB231/100</f>
        <v>0</v>
      </c>
      <c r="P884">
        <f>'[1]Master Data'!BC231/100</f>
        <v>0</v>
      </c>
      <c r="Q884">
        <f>'[1]Master Data'!BD231/100</f>
        <v>0</v>
      </c>
      <c r="R884">
        <f>'[1]Master Data'!BE231/1000000</f>
        <v>0</v>
      </c>
      <c r="S884">
        <f>'[1]Master Data'!BG231/1000000</f>
        <v>0</v>
      </c>
      <c r="T884">
        <f>'[1]Master Data'!BH231/100</f>
        <v>0</v>
      </c>
      <c r="U884">
        <f>'[1]Master Data'!BI231/1000000</f>
        <v>0</v>
      </c>
    </row>
    <row r="885" spans="1:21" x14ac:dyDescent="0.55000000000000004">
      <c r="A885" s="41" t="s">
        <v>1332</v>
      </c>
      <c r="B885" s="41">
        <v>0</v>
      </c>
      <c r="C885">
        <f>'[1]Master Data'!AO232/100</f>
        <v>0</v>
      </c>
      <c r="D885">
        <f>'[1]Master Data'!AP232/1000000</f>
        <v>0</v>
      </c>
      <c r="E885">
        <f>'[1]Master Data'!AQ232/1000000</f>
        <v>0</v>
      </c>
      <c r="F885">
        <f>'[1]Master Data'!AR232/100</f>
        <v>0</v>
      </c>
      <c r="G885">
        <f>'[1]Master Data'!AS232/100</f>
        <v>0</v>
      </c>
      <c r="H885">
        <f>'[1]Master Data'!AT232/100</f>
        <v>0</v>
      </c>
      <c r="I885">
        <f>'[1]Master Data'!AU232/100</f>
        <v>0</v>
      </c>
      <c r="J885">
        <f>'[1]Master Data'!AV232/100</f>
        <v>0</v>
      </c>
      <c r="K885">
        <f>'[1]Master Data'!AX232/100</f>
        <v>0</v>
      </c>
      <c r="L885">
        <f>'[1]Master Data'!AY232/1000000</f>
        <v>0</v>
      </c>
      <c r="M885">
        <f>'[1]Master Data'!AZ232/1000000</f>
        <v>0</v>
      </c>
      <c r="N885">
        <f>'[1]Master Data'!BA232/1000000</f>
        <v>0</v>
      </c>
      <c r="O885">
        <f>'[1]Master Data'!BB232/100</f>
        <v>0</v>
      </c>
      <c r="P885">
        <f>'[1]Master Data'!BC232/100</f>
        <v>0</v>
      </c>
      <c r="Q885">
        <f>'[1]Master Data'!BD232/100</f>
        <v>0</v>
      </c>
      <c r="R885">
        <f>'[1]Master Data'!BE232/1000000</f>
        <v>0</v>
      </c>
      <c r="S885">
        <f>'[1]Master Data'!BG232/1000000</f>
        <v>0</v>
      </c>
      <c r="T885">
        <f>'[1]Master Data'!BH232/100</f>
        <v>0</v>
      </c>
      <c r="U885">
        <f>'[1]Master Data'!BI232/1000000</f>
        <v>0</v>
      </c>
    </row>
    <row r="886" spans="1:21" x14ac:dyDescent="0.55000000000000004">
      <c r="A886" s="41" t="s">
        <v>1333</v>
      </c>
      <c r="B886" s="41">
        <v>0</v>
      </c>
      <c r="C886">
        <f>'[1]Master Data'!AO233/100</f>
        <v>0</v>
      </c>
      <c r="D886">
        <f>'[1]Master Data'!AP233/1000000</f>
        <v>0</v>
      </c>
      <c r="E886">
        <f>'[1]Master Data'!AQ233/1000000</f>
        <v>0</v>
      </c>
      <c r="F886">
        <f>'[1]Master Data'!AR233/100</f>
        <v>0</v>
      </c>
      <c r="G886">
        <f>'[1]Master Data'!AS233/100</f>
        <v>0</v>
      </c>
      <c r="H886">
        <f>'[1]Master Data'!AT233/100</f>
        <v>0</v>
      </c>
      <c r="I886">
        <f>'[1]Master Data'!AU233/100</f>
        <v>0</v>
      </c>
      <c r="J886">
        <f>'[1]Master Data'!AV233/100</f>
        <v>0</v>
      </c>
      <c r="K886">
        <f>'[1]Master Data'!AX233/100</f>
        <v>0</v>
      </c>
      <c r="L886">
        <f>'[1]Master Data'!AY233/1000000</f>
        <v>0</v>
      </c>
      <c r="M886">
        <f>'[1]Master Data'!AZ233/1000000</f>
        <v>0</v>
      </c>
      <c r="N886">
        <f>'[1]Master Data'!BA233/1000000</f>
        <v>0</v>
      </c>
      <c r="O886">
        <f>'[1]Master Data'!BB233/100</f>
        <v>0</v>
      </c>
      <c r="P886">
        <f>'[1]Master Data'!BC233/100</f>
        <v>0</v>
      </c>
      <c r="Q886">
        <f>'[1]Master Data'!BD233/100</f>
        <v>0</v>
      </c>
      <c r="R886">
        <f>'[1]Master Data'!BE233/1000000</f>
        <v>0</v>
      </c>
      <c r="S886">
        <f>'[1]Master Data'!BG233/1000000</f>
        <v>0</v>
      </c>
      <c r="T886">
        <f>'[1]Master Data'!BH233/100</f>
        <v>0</v>
      </c>
      <c r="U886">
        <f>'[1]Master Data'!BI233/1000000</f>
        <v>0</v>
      </c>
    </row>
    <row r="887" spans="1:21" x14ac:dyDescent="0.55000000000000004">
      <c r="A887" s="41" t="s">
        <v>1334</v>
      </c>
      <c r="B887" s="41">
        <v>0</v>
      </c>
      <c r="C887">
        <f>'[1]Master Data'!AO234/100</f>
        <v>0</v>
      </c>
      <c r="D887">
        <f>'[1]Master Data'!AP234/1000000</f>
        <v>0</v>
      </c>
      <c r="E887">
        <f>'[1]Master Data'!AQ234/1000000</f>
        <v>0</v>
      </c>
      <c r="F887">
        <f>'[1]Master Data'!AR234/100</f>
        <v>0</v>
      </c>
      <c r="G887">
        <f>'[1]Master Data'!AS234/100</f>
        <v>0</v>
      </c>
      <c r="H887">
        <f>'[1]Master Data'!AT234/100</f>
        <v>0</v>
      </c>
      <c r="I887">
        <f>'[1]Master Data'!AU234/100</f>
        <v>0</v>
      </c>
      <c r="J887">
        <f>'[1]Master Data'!AV234/100</f>
        <v>0</v>
      </c>
      <c r="K887">
        <f>'[1]Master Data'!AX234/100</f>
        <v>0</v>
      </c>
      <c r="L887">
        <f>'[1]Master Data'!AY234/1000000</f>
        <v>0</v>
      </c>
      <c r="M887">
        <f>'[1]Master Data'!AZ234/1000000</f>
        <v>0</v>
      </c>
      <c r="N887">
        <f>'[1]Master Data'!BA234/1000000</f>
        <v>0</v>
      </c>
      <c r="O887">
        <f>'[1]Master Data'!BB234/100</f>
        <v>0</v>
      </c>
      <c r="P887">
        <f>'[1]Master Data'!BC234/100</f>
        <v>0</v>
      </c>
      <c r="Q887">
        <f>'[1]Master Data'!BD234/100</f>
        <v>0</v>
      </c>
      <c r="R887">
        <f>'[1]Master Data'!BE234/1000000</f>
        <v>0</v>
      </c>
      <c r="S887">
        <f>'[1]Master Data'!BG234/1000000</f>
        <v>0</v>
      </c>
      <c r="T887">
        <f>'[1]Master Data'!BH234/100</f>
        <v>0</v>
      </c>
      <c r="U887">
        <f>'[1]Master Data'!BI234/1000000</f>
        <v>0</v>
      </c>
    </row>
    <row r="888" spans="1:21" x14ac:dyDescent="0.55000000000000004">
      <c r="A888" s="41" t="s">
        <v>1335</v>
      </c>
      <c r="B888" s="41">
        <v>7.7000000000000002E-3</v>
      </c>
      <c r="C888">
        <f>'[1]Master Data'!AO235/100</f>
        <v>7.000000000000001E-4</v>
      </c>
      <c r="D888">
        <f>'[1]Master Data'!AP235/1000000</f>
        <v>0</v>
      </c>
      <c r="E888">
        <f>'[1]Master Data'!AQ235/1000000</f>
        <v>0</v>
      </c>
      <c r="F888">
        <f>'[1]Master Data'!AR235/100</f>
        <v>0</v>
      </c>
      <c r="G888">
        <f>'[1]Master Data'!AS235/100</f>
        <v>0</v>
      </c>
      <c r="H888">
        <f>'[1]Master Data'!AT235/100</f>
        <v>0</v>
      </c>
      <c r="I888">
        <f>'[1]Master Data'!AU235/100</f>
        <v>0</v>
      </c>
      <c r="J888">
        <f>'[1]Master Data'!AV235/100</f>
        <v>0</v>
      </c>
      <c r="K888">
        <f>'[1]Master Data'!AX235/100</f>
        <v>1.2300000000000001E-4</v>
      </c>
      <c r="L888">
        <f>'[1]Master Data'!AY235/1000000</f>
        <v>0</v>
      </c>
      <c r="M888">
        <f>'[1]Master Data'!AZ235/1000000</f>
        <v>0</v>
      </c>
      <c r="N888">
        <f>'[1]Master Data'!BA235/1000000</f>
        <v>0</v>
      </c>
      <c r="O888">
        <f>'[1]Master Data'!BB235/100</f>
        <v>0</v>
      </c>
      <c r="P888">
        <f>'[1]Master Data'!BC235/100</f>
        <v>0</v>
      </c>
      <c r="Q888">
        <f>'[1]Master Data'!BD235/100</f>
        <v>0</v>
      </c>
      <c r="R888">
        <f>'[1]Master Data'!BE235/1000000</f>
        <v>0</v>
      </c>
      <c r="S888">
        <f>'[1]Master Data'!BG235/1000000</f>
        <v>0</v>
      </c>
      <c r="T888">
        <f>'[1]Master Data'!BH235/100</f>
        <v>0</v>
      </c>
      <c r="U888">
        <f>'[1]Master Data'!BI235/1000000</f>
        <v>0</v>
      </c>
    </row>
    <row r="889" spans="1:21" x14ac:dyDescent="0.55000000000000004">
      <c r="A889" s="41" t="s">
        <v>1336</v>
      </c>
      <c r="B889" s="41">
        <v>1.2500000000000001E-2</v>
      </c>
      <c r="C889">
        <f>'[1]Master Data'!AO236/100</f>
        <v>0</v>
      </c>
      <c r="D889">
        <f>'[1]Master Data'!AP236/1000000</f>
        <v>0</v>
      </c>
      <c r="E889">
        <f>'[1]Master Data'!AQ236/1000000</f>
        <v>0</v>
      </c>
      <c r="F889">
        <f>'[1]Master Data'!AR236/100</f>
        <v>0</v>
      </c>
      <c r="G889">
        <f>'[1]Master Data'!AS236/100</f>
        <v>0</v>
      </c>
      <c r="H889">
        <f>'[1]Master Data'!AT236/100</f>
        <v>0</v>
      </c>
      <c r="I889">
        <f>'[1]Master Data'!AU236/100</f>
        <v>0</v>
      </c>
      <c r="J889">
        <f>'[1]Master Data'!AV236/100</f>
        <v>0</v>
      </c>
      <c r="K889">
        <f>'[1]Master Data'!AX236/100</f>
        <v>5.9999999999999995E-4</v>
      </c>
      <c r="L889">
        <f>'[1]Master Data'!AY236/1000000</f>
        <v>0</v>
      </c>
      <c r="M889">
        <f>'[1]Master Data'!AZ236/1000000</f>
        <v>0</v>
      </c>
      <c r="N889">
        <f>'[1]Master Data'!BA236/1000000</f>
        <v>0</v>
      </c>
      <c r="O889">
        <f>'[1]Master Data'!BB236/100</f>
        <v>0</v>
      </c>
      <c r="P889">
        <f>'[1]Master Data'!BC236/100</f>
        <v>0.19390000000000002</v>
      </c>
      <c r="Q889">
        <f>'[1]Master Data'!BD236/100</f>
        <v>0</v>
      </c>
      <c r="R889">
        <f>'[1]Master Data'!BE236/1000000</f>
        <v>0</v>
      </c>
      <c r="S889">
        <f>'[1]Master Data'!BG236/1000000</f>
        <v>0</v>
      </c>
      <c r="T889">
        <f>'[1]Master Data'!BH236/100</f>
        <v>0</v>
      </c>
      <c r="U889">
        <f>'[1]Master Data'!BI236/1000000</f>
        <v>0</v>
      </c>
    </row>
    <row r="890" spans="1:21" x14ac:dyDescent="0.55000000000000004">
      <c r="A890" s="41" t="s">
        <v>1337</v>
      </c>
      <c r="B890" s="41">
        <v>1.2E-2</v>
      </c>
      <c r="C890">
        <f>'[1]Master Data'!AO237/100</f>
        <v>0</v>
      </c>
      <c r="D890">
        <f>'[1]Master Data'!AP237/1000000</f>
        <v>0</v>
      </c>
      <c r="E890">
        <f>'[1]Master Data'!AQ237/1000000</f>
        <v>0</v>
      </c>
      <c r="F890">
        <f>'[1]Master Data'!AR237/100</f>
        <v>0</v>
      </c>
      <c r="G890">
        <f>'[1]Master Data'!AS237/100</f>
        <v>0</v>
      </c>
      <c r="H890">
        <f>'[1]Master Data'!AT237/100</f>
        <v>0</v>
      </c>
      <c r="I890">
        <f>'[1]Master Data'!AU237/100</f>
        <v>0</v>
      </c>
      <c r="J890">
        <f>'[1]Master Data'!AV237/100</f>
        <v>0</v>
      </c>
      <c r="K890">
        <f>'[1]Master Data'!AX237/100</f>
        <v>5.0000000000000001E-4</v>
      </c>
      <c r="L890">
        <f>'[1]Master Data'!AY237/1000000</f>
        <v>0</v>
      </c>
      <c r="M890">
        <f>'[1]Master Data'!AZ237/1000000</f>
        <v>0</v>
      </c>
      <c r="N890">
        <f>'[1]Master Data'!BA237/1000000</f>
        <v>0</v>
      </c>
      <c r="O890">
        <f>'[1]Master Data'!BB237/100</f>
        <v>0</v>
      </c>
      <c r="P890">
        <f>'[1]Master Data'!BC237/100</f>
        <v>0.17019999999999999</v>
      </c>
      <c r="Q890">
        <f>'[1]Master Data'!BD237/100</f>
        <v>0.40619999999999995</v>
      </c>
      <c r="R890">
        <f>'[1]Master Data'!BE237/1000000</f>
        <v>0</v>
      </c>
      <c r="S890">
        <f>'[1]Master Data'!BG237/1000000</f>
        <v>0</v>
      </c>
      <c r="T890">
        <f>'[1]Master Data'!BH237/100</f>
        <v>0</v>
      </c>
      <c r="U890">
        <f>'[1]Master Data'!BI237/1000000</f>
        <v>0</v>
      </c>
    </row>
    <row r="891" spans="1:21" x14ac:dyDescent="0.55000000000000004">
      <c r="A891" s="41" t="s">
        <v>1338</v>
      </c>
      <c r="B891" s="41">
        <v>1.38E-2</v>
      </c>
      <c r="C891">
        <f>'[1]Master Data'!AO238/100</f>
        <v>0</v>
      </c>
      <c r="D891">
        <f>'[1]Master Data'!AP238/1000000</f>
        <v>0</v>
      </c>
      <c r="E891">
        <f>'[1]Master Data'!AQ238/1000000</f>
        <v>0</v>
      </c>
      <c r="F891">
        <f>'[1]Master Data'!AR238/100</f>
        <v>0</v>
      </c>
      <c r="G891">
        <f>'[1]Master Data'!AS238/100</f>
        <v>0</v>
      </c>
      <c r="H891">
        <f>'[1]Master Data'!AT238/100</f>
        <v>0</v>
      </c>
      <c r="I891">
        <f>'[1]Master Data'!AU238/100</f>
        <v>0</v>
      </c>
      <c r="J891">
        <f>'[1]Master Data'!AV238/100</f>
        <v>0</v>
      </c>
      <c r="K891">
        <f>'[1]Master Data'!AX238/100</f>
        <v>0</v>
      </c>
      <c r="L891">
        <f>'[1]Master Data'!AY238/1000000</f>
        <v>0</v>
      </c>
      <c r="M891">
        <f>'[1]Master Data'!AZ238/1000000</f>
        <v>0</v>
      </c>
      <c r="N891">
        <f>'[1]Master Data'!BA238/1000000</f>
        <v>0</v>
      </c>
      <c r="O891">
        <f>'[1]Master Data'!BB238/100</f>
        <v>0</v>
      </c>
      <c r="P891">
        <f>'[1]Master Data'!BC238/100</f>
        <v>0</v>
      </c>
      <c r="Q891">
        <f>'[1]Master Data'!BD238/100</f>
        <v>0</v>
      </c>
      <c r="R891">
        <f>'[1]Master Data'!BE238/1000000</f>
        <v>0</v>
      </c>
      <c r="S891">
        <f>'[1]Master Data'!BG238/1000000</f>
        <v>0</v>
      </c>
      <c r="T891">
        <f>'[1]Master Data'!BH238/100</f>
        <v>0</v>
      </c>
      <c r="U891">
        <f>'[1]Master Data'!BI238/1000000</f>
        <v>0</v>
      </c>
    </row>
    <row r="892" spans="1:21" x14ac:dyDescent="0.55000000000000004">
      <c r="A892" s="41" t="s">
        <v>1339</v>
      </c>
      <c r="B892" s="41">
        <v>8.8000000000000005E-3</v>
      </c>
      <c r="C892">
        <f>'[1]Master Data'!AO239/100</f>
        <v>0</v>
      </c>
      <c r="D892">
        <f>'[1]Master Data'!AP239/1000000</f>
        <v>0</v>
      </c>
      <c r="E892">
        <f>'[1]Master Data'!AQ239/1000000</f>
        <v>0</v>
      </c>
      <c r="F892">
        <f>'[1]Master Data'!AR239/100</f>
        <v>0</v>
      </c>
      <c r="G892">
        <f>'[1]Master Data'!AS239/100</f>
        <v>0</v>
      </c>
      <c r="H892">
        <f>'[1]Master Data'!AT239/100</f>
        <v>0</v>
      </c>
      <c r="I892">
        <f>'[1]Master Data'!AU239/100</f>
        <v>0</v>
      </c>
      <c r="J892">
        <f>'[1]Master Data'!AV239/100</f>
        <v>0</v>
      </c>
      <c r="K892">
        <f>'[1]Master Data'!AX239/100</f>
        <v>5.9999999999999995E-4</v>
      </c>
      <c r="L892">
        <f>'[1]Master Data'!AY239/1000000</f>
        <v>0</v>
      </c>
      <c r="M892">
        <f>'[1]Master Data'!AZ239/1000000</f>
        <v>0</v>
      </c>
      <c r="N892">
        <f>'[1]Master Data'!BA239/1000000</f>
        <v>0</v>
      </c>
      <c r="O892">
        <f>'[1]Master Data'!BB239/100</f>
        <v>0</v>
      </c>
      <c r="P892">
        <f>'[1]Master Data'!BC239/100</f>
        <v>0.18989342717419208</v>
      </c>
      <c r="Q892">
        <f>'[1]Master Data'!BD239/100</f>
        <v>0</v>
      </c>
      <c r="R892">
        <f>'[1]Master Data'!BE239/1000000</f>
        <v>0</v>
      </c>
      <c r="S892">
        <f>'[1]Master Data'!BG239/1000000</f>
        <v>0</v>
      </c>
      <c r="T892">
        <f>'[1]Master Data'!BH239/100</f>
        <v>0</v>
      </c>
      <c r="U892">
        <f>'[1]Master Data'!BI239/1000000</f>
        <v>0</v>
      </c>
    </row>
    <row r="893" spans="1:21" x14ac:dyDescent="0.55000000000000004">
      <c r="A893" s="41" t="s">
        <v>1340</v>
      </c>
      <c r="B893" s="41">
        <v>1.2409677419354838E-2</v>
      </c>
      <c r="C893">
        <f>'[1]Master Data'!AO240/100</f>
        <v>0</v>
      </c>
      <c r="D893">
        <f>'[1]Master Data'!AP240/1000000</f>
        <v>0</v>
      </c>
      <c r="E893">
        <f>'[1]Master Data'!AQ240/1000000</f>
        <v>0</v>
      </c>
      <c r="F893">
        <f>'[1]Master Data'!AR240/100</f>
        <v>0</v>
      </c>
      <c r="G893">
        <f>'[1]Master Data'!AS240/100</f>
        <v>0</v>
      </c>
      <c r="H893">
        <f>'[1]Master Data'!AT240/100</f>
        <v>0</v>
      </c>
      <c r="I893">
        <f>'[1]Master Data'!AU240/100</f>
        <v>0</v>
      </c>
      <c r="J893">
        <f>'[1]Master Data'!AV240/100</f>
        <v>0</v>
      </c>
      <c r="K893">
        <f>'[1]Master Data'!AX240/100</f>
        <v>0</v>
      </c>
      <c r="L893">
        <f>'[1]Master Data'!AY240/1000000</f>
        <v>0</v>
      </c>
      <c r="M893">
        <f>'[1]Master Data'!AZ240/1000000</f>
        <v>0</v>
      </c>
      <c r="N893">
        <f>'[1]Master Data'!BA240/1000000</f>
        <v>0</v>
      </c>
      <c r="O893">
        <f>'[1]Master Data'!BB240/100</f>
        <v>0</v>
      </c>
      <c r="P893">
        <f>'[1]Master Data'!BC240/100</f>
        <v>0</v>
      </c>
      <c r="Q893">
        <f>'[1]Master Data'!BD240/100</f>
        <v>0</v>
      </c>
      <c r="R893">
        <f>'[1]Master Data'!BE240/1000000</f>
        <v>0</v>
      </c>
      <c r="S893">
        <f>'[1]Master Data'!BG240/1000000</f>
        <v>0</v>
      </c>
      <c r="T893">
        <f>'[1]Master Data'!BH240/100</f>
        <v>0</v>
      </c>
      <c r="U893">
        <f>'[1]Master Data'!BI240/1000000</f>
        <v>0</v>
      </c>
    </row>
    <row r="894" spans="1:21" x14ac:dyDescent="0.55000000000000004">
      <c r="A894" s="41" t="s">
        <v>1341</v>
      </c>
      <c r="B894" s="41">
        <v>1.2616161616161616E-2</v>
      </c>
      <c r="C894">
        <f>'[1]Master Data'!AO241/100</f>
        <v>0</v>
      </c>
      <c r="D894">
        <f>'[1]Master Data'!AP241/1000000</f>
        <v>0</v>
      </c>
      <c r="E894">
        <f>'[1]Master Data'!AQ241/1000000</f>
        <v>0</v>
      </c>
      <c r="F894">
        <f>'[1]Master Data'!AR241/100</f>
        <v>0</v>
      </c>
      <c r="G894">
        <f>'[1]Master Data'!AS241/100</f>
        <v>0</v>
      </c>
      <c r="H894">
        <f>'[1]Master Data'!AT241/100</f>
        <v>0</v>
      </c>
      <c r="I894">
        <f>'[1]Master Data'!AU241/100</f>
        <v>0</v>
      </c>
      <c r="J894">
        <f>'[1]Master Data'!AV241/100</f>
        <v>0</v>
      </c>
      <c r="K894">
        <f>'[1]Master Data'!AX241/100</f>
        <v>0</v>
      </c>
      <c r="L894">
        <f>'[1]Master Data'!AY241/1000000</f>
        <v>0</v>
      </c>
      <c r="M894">
        <f>'[1]Master Data'!AZ241/1000000</f>
        <v>0</v>
      </c>
      <c r="N894">
        <f>'[1]Master Data'!BA241/1000000</f>
        <v>0</v>
      </c>
      <c r="O894">
        <f>'[1]Master Data'!BB241/100</f>
        <v>0</v>
      </c>
      <c r="P894">
        <f>'[1]Master Data'!BC241/100</f>
        <v>0</v>
      </c>
      <c r="Q894">
        <f>'[1]Master Data'!BD241/100</f>
        <v>0</v>
      </c>
      <c r="R894">
        <f>'[1]Master Data'!BE241/1000000</f>
        <v>0</v>
      </c>
      <c r="S894">
        <f>'[1]Master Data'!BG241/1000000</f>
        <v>0</v>
      </c>
      <c r="T894">
        <f>'[1]Master Data'!BH241/100</f>
        <v>0</v>
      </c>
      <c r="U894">
        <f>'[1]Master Data'!BI241/1000000</f>
        <v>0</v>
      </c>
    </row>
    <row r="895" spans="1:21" x14ac:dyDescent="0.55000000000000004">
      <c r="A895" s="41" t="s">
        <v>1342</v>
      </c>
      <c r="B895" s="41">
        <v>9.1999999999999998E-3</v>
      </c>
      <c r="C895">
        <f>'[1]Master Data'!AO242/100</f>
        <v>0</v>
      </c>
      <c r="D895">
        <f>'[1]Master Data'!AP242/1000000</f>
        <v>0</v>
      </c>
      <c r="E895">
        <f>'[1]Master Data'!AQ242/1000000</f>
        <v>0</v>
      </c>
      <c r="F895">
        <f>'[1]Master Data'!AR242/100</f>
        <v>0</v>
      </c>
      <c r="G895">
        <f>'[1]Master Data'!AS242/100</f>
        <v>0</v>
      </c>
      <c r="H895">
        <f>'[1]Master Data'!AT242/100</f>
        <v>0</v>
      </c>
      <c r="I895">
        <f>'[1]Master Data'!AU242/100</f>
        <v>0</v>
      </c>
      <c r="J895">
        <f>'[1]Master Data'!AV242/100</f>
        <v>0</v>
      </c>
      <c r="K895">
        <f>'[1]Master Data'!AX242/100</f>
        <v>4.8000000000000001E-4</v>
      </c>
      <c r="L895">
        <f>'[1]Master Data'!AY242/1000000</f>
        <v>0</v>
      </c>
      <c r="M895">
        <f>'[1]Master Data'!AZ242/1000000</f>
        <v>0</v>
      </c>
      <c r="N895">
        <f>'[1]Master Data'!BA242/1000000</f>
        <v>0</v>
      </c>
      <c r="O895">
        <f>'[1]Master Data'!BB242/100</f>
        <v>8.3999999999999995E-3</v>
      </c>
      <c r="P895">
        <f>'[1]Master Data'!BC242/100</f>
        <v>0.12771469540334246</v>
      </c>
      <c r="Q895">
        <f>'[1]Master Data'!BD242/100</f>
        <v>0</v>
      </c>
      <c r="R895">
        <f>'[1]Master Data'!BE242/1000000</f>
        <v>0</v>
      </c>
      <c r="S895">
        <f>'[1]Master Data'!BG242/1000000</f>
        <v>0</v>
      </c>
      <c r="T895">
        <f>'[1]Master Data'!BH242/100</f>
        <v>0</v>
      </c>
      <c r="U895">
        <f>'[1]Master Data'!BI242/1000000</f>
        <v>0</v>
      </c>
    </row>
    <row r="896" spans="1:21" x14ac:dyDescent="0.55000000000000004">
      <c r="A896" s="41" t="s">
        <v>1343</v>
      </c>
      <c r="B896" s="41">
        <v>1.3287152034261243E-2</v>
      </c>
      <c r="C896">
        <f>'[1]Master Data'!AO243/100</f>
        <v>0</v>
      </c>
      <c r="D896">
        <f>'[1]Master Data'!AP243/1000000</f>
        <v>0</v>
      </c>
      <c r="E896">
        <f>'[1]Master Data'!AQ243/1000000</f>
        <v>0</v>
      </c>
      <c r="F896">
        <f>'[1]Master Data'!AR243/100</f>
        <v>0</v>
      </c>
      <c r="G896">
        <f>'[1]Master Data'!AS243/100</f>
        <v>0</v>
      </c>
      <c r="H896">
        <f>'[1]Master Data'!AT243/100</f>
        <v>0</v>
      </c>
      <c r="I896">
        <f>'[1]Master Data'!AU243/100</f>
        <v>0</v>
      </c>
      <c r="J896">
        <f>'[1]Master Data'!AV243/100</f>
        <v>0</v>
      </c>
      <c r="K896">
        <f>'[1]Master Data'!AX243/100</f>
        <v>0</v>
      </c>
      <c r="L896">
        <f>'[1]Master Data'!AY243/1000000</f>
        <v>0</v>
      </c>
      <c r="M896">
        <f>'[1]Master Data'!AZ243/1000000</f>
        <v>0</v>
      </c>
      <c r="N896">
        <f>'[1]Master Data'!BA243/1000000</f>
        <v>0</v>
      </c>
      <c r="O896">
        <f>'[1]Master Data'!BB243/100</f>
        <v>0</v>
      </c>
      <c r="P896">
        <f>'[1]Master Data'!BC243/100</f>
        <v>0</v>
      </c>
      <c r="Q896">
        <f>'[1]Master Data'!BD243/100</f>
        <v>0</v>
      </c>
      <c r="R896">
        <f>'[1]Master Data'!BE243/1000000</f>
        <v>0</v>
      </c>
      <c r="S896">
        <f>'[1]Master Data'!BG243/1000000</f>
        <v>0</v>
      </c>
      <c r="T896">
        <f>'[1]Master Data'!BH243/100</f>
        <v>0</v>
      </c>
      <c r="U896">
        <f>'[1]Master Data'!BI243/1000000</f>
        <v>0</v>
      </c>
    </row>
    <row r="897" spans="1:21" x14ac:dyDescent="0.55000000000000004">
      <c r="A897" s="41" t="s">
        <v>1344</v>
      </c>
      <c r="B897" s="41">
        <v>0</v>
      </c>
      <c r="C897">
        <f>'[1]Master Data'!AO244/100</f>
        <v>0</v>
      </c>
      <c r="D897">
        <f>'[1]Master Data'!AP244/1000000</f>
        <v>0</v>
      </c>
      <c r="E897">
        <f>'[1]Master Data'!AQ244/1000000</f>
        <v>0</v>
      </c>
      <c r="F897">
        <f>'[1]Master Data'!AR244/100</f>
        <v>0</v>
      </c>
      <c r="G897">
        <f>'[1]Master Data'!AS244/100</f>
        <v>0</v>
      </c>
      <c r="H897">
        <f>'[1]Master Data'!AT244/100</f>
        <v>0</v>
      </c>
      <c r="I897">
        <f>'[1]Master Data'!AU244/100</f>
        <v>0</v>
      </c>
      <c r="J897">
        <f>'[1]Master Data'!AV244/100</f>
        <v>0</v>
      </c>
      <c r="K897">
        <f>'[1]Master Data'!AX244/100</f>
        <v>0</v>
      </c>
      <c r="L897">
        <f>'[1]Master Data'!AY244/1000000</f>
        <v>0</v>
      </c>
      <c r="M897">
        <f>'[1]Master Data'!AZ244/1000000</f>
        <v>0</v>
      </c>
      <c r="N897">
        <f>'[1]Master Data'!BA244/1000000</f>
        <v>0</v>
      </c>
      <c r="O897">
        <f>'[1]Master Data'!BB244/100</f>
        <v>0</v>
      </c>
      <c r="P897">
        <f>'[1]Master Data'!BC244/100</f>
        <v>0</v>
      </c>
      <c r="Q897">
        <f>'[1]Master Data'!BD244/100</f>
        <v>0</v>
      </c>
      <c r="R897">
        <f>'[1]Master Data'!BE244/1000000</f>
        <v>0</v>
      </c>
      <c r="S897">
        <f>'[1]Master Data'!BG244/1000000</f>
        <v>0</v>
      </c>
      <c r="T897">
        <f>'[1]Master Data'!BH244/100</f>
        <v>0</v>
      </c>
      <c r="U897">
        <f>'[1]Master Data'!BI244/1000000</f>
        <v>0</v>
      </c>
    </row>
    <row r="898" spans="1:21" x14ac:dyDescent="0.55000000000000004">
      <c r="A898" s="41" t="s">
        <v>1345</v>
      </c>
      <c r="B898" s="41">
        <v>0</v>
      </c>
      <c r="C898">
        <f>'[1]Master Data'!AO245/100</f>
        <v>0</v>
      </c>
      <c r="D898">
        <f>'[1]Master Data'!AP245/1000000</f>
        <v>0</v>
      </c>
      <c r="E898">
        <f>'[1]Master Data'!AQ245/1000000</f>
        <v>0</v>
      </c>
      <c r="F898">
        <f>'[1]Master Data'!AR245/100</f>
        <v>0</v>
      </c>
      <c r="G898">
        <f>'[1]Master Data'!AS245/100</f>
        <v>0</v>
      </c>
      <c r="H898">
        <f>'[1]Master Data'!AT245/100</f>
        <v>0</v>
      </c>
      <c r="I898">
        <f>'[1]Master Data'!AU245/100</f>
        <v>0</v>
      </c>
      <c r="J898">
        <f>'[1]Master Data'!AV245/100</f>
        <v>0</v>
      </c>
      <c r="K898">
        <f>'[1]Master Data'!AX245/100</f>
        <v>0</v>
      </c>
      <c r="L898">
        <f>'[1]Master Data'!AY245/1000000</f>
        <v>0</v>
      </c>
      <c r="M898">
        <f>'[1]Master Data'!AZ245/1000000</f>
        <v>0</v>
      </c>
      <c r="N898">
        <f>'[1]Master Data'!BA245/1000000</f>
        <v>0</v>
      </c>
      <c r="O898">
        <f>'[1]Master Data'!BB245/100</f>
        <v>0</v>
      </c>
      <c r="P898">
        <f>'[1]Master Data'!BC245/100</f>
        <v>0</v>
      </c>
      <c r="Q898">
        <f>'[1]Master Data'!BD245/100</f>
        <v>0</v>
      </c>
      <c r="R898">
        <f>'[1]Master Data'!BE245/1000000</f>
        <v>0</v>
      </c>
      <c r="S898">
        <f>'[1]Master Data'!BG245/1000000</f>
        <v>0</v>
      </c>
      <c r="T898">
        <f>'[1]Master Data'!BH245/100</f>
        <v>0</v>
      </c>
      <c r="U898">
        <f>'[1]Master Data'!BI245/1000000</f>
        <v>0</v>
      </c>
    </row>
    <row r="899" spans="1:21" x14ac:dyDescent="0.55000000000000004">
      <c r="A899" s="41" t="s">
        <v>1346</v>
      </c>
      <c r="B899" s="41">
        <v>0</v>
      </c>
      <c r="C899">
        <f>'[1]Master Data'!AO246/100</f>
        <v>0</v>
      </c>
      <c r="D899">
        <f>'[1]Master Data'!AP246/1000000</f>
        <v>0</v>
      </c>
      <c r="E899">
        <f>'[1]Master Data'!AQ246/1000000</f>
        <v>0</v>
      </c>
      <c r="F899">
        <f>'[1]Master Data'!AR246/100</f>
        <v>0</v>
      </c>
      <c r="G899">
        <f>'[1]Master Data'!AS246/100</f>
        <v>0</v>
      </c>
      <c r="H899">
        <f>'[1]Master Data'!AT246/100</f>
        <v>0</v>
      </c>
      <c r="I899">
        <f>'[1]Master Data'!AU246/100</f>
        <v>0</v>
      </c>
      <c r="J899">
        <f>'[1]Master Data'!AV246/100</f>
        <v>0</v>
      </c>
      <c r="K899">
        <f>'[1]Master Data'!AX246/100</f>
        <v>0</v>
      </c>
      <c r="L899">
        <f>'[1]Master Data'!AY246/1000000</f>
        <v>0</v>
      </c>
      <c r="M899">
        <f>'[1]Master Data'!AZ246/1000000</f>
        <v>0</v>
      </c>
      <c r="N899">
        <f>'[1]Master Data'!BA246/1000000</f>
        <v>0</v>
      </c>
      <c r="O899">
        <f>'[1]Master Data'!BB246/100</f>
        <v>0</v>
      </c>
      <c r="P899">
        <f>'[1]Master Data'!BC246/100</f>
        <v>0</v>
      </c>
      <c r="Q899">
        <f>'[1]Master Data'!BD246/100</f>
        <v>0</v>
      </c>
      <c r="R899">
        <f>'[1]Master Data'!BE246/1000000</f>
        <v>0</v>
      </c>
      <c r="S899">
        <f>'[1]Master Data'!BG246/1000000</f>
        <v>0</v>
      </c>
      <c r="T899">
        <f>'[1]Master Data'!BH246/100</f>
        <v>0</v>
      </c>
      <c r="U899">
        <f>'[1]Master Data'!BI246/1000000</f>
        <v>0</v>
      </c>
    </row>
    <row r="900" spans="1:21" x14ac:dyDescent="0.55000000000000004">
      <c r="A900" s="41" t="s">
        <v>1347</v>
      </c>
      <c r="B900" s="41">
        <v>0</v>
      </c>
      <c r="C900">
        <f>'[1]Master Data'!AO247/100</f>
        <v>0</v>
      </c>
      <c r="D900">
        <f>'[1]Master Data'!AP247/1000000</f>
        <v>0</v>
      </c>
      <c r="E900">
        <f>'[1]Master Data'!AQ247/1000000</f>
        <v>0</v>
      </c>
      <c r="F900">
        <f>'[1]Master Data'!AR247/100</f>
        <v>0</v>
      </c>
      <c r="G900">
        <f>'[1]Master Data'!AS247/100</f>
        <v>0</v>
      </c>
      <c r="H900">
        <f>'[1]Master Data'!AT247/100</f>
        <v>0</v>
      </c>
      <c r="I900">
        <f>'[1]Master Data'!AU247/100</f>
        <v>0</v>
      </c>
      <c r="J900">
        <f>'[1]Master Data'!AV247/100</f>
        <v>0</v>
      </c>
      <c r="K900">
        <f>'[1]Master Data'!AX247/100</f>
        <v>0</v>
      </c>
      <c r="L900">
        <f>'[1]Master Data'!AY247/1000000</f>
        <v>0</v>
      </c>
      <c r="M900">
        <f>'[1]Master Data'!AZ247/1000000</f>
        <v>0</v>
      </c>
      <c r="N900">
        <f>'[1]Master Data'!BA247/1000000</f>
        <v>0</v>
      </c>
      <c r="O900">
        <f>'[1]Master Data'!BB247/100</f>
        <v>0</v>
      </c>
      <c r="P900">
        <f>'[1]Master Data'!BC247/100</f>
        <v>0</v>
      </c>
      <c r="Q900">
        <f>'[1]Master Data'!BD247/100</f>
        <v>0</v>
      </c>
      <c r="R900">
        <f>'[1]Master Data'!BE247/1000000</f>
        <v>0</v>
      </c>
      <c r="S900">
        <f>'[1]Master Data'!BG247/1000000</f>
        <v>0</v>
      </c>
      <c r="T900">
        <f>'[1]Master Data'!BH247/100</f>
        <v>0</v>
      </c>
      <c r="U900">
        <f>'[1]Master Data'!BI247/1000000</f>
        <v>0</v>
      </c>
    </row>
    <row r="901" spans="1:21" x14ac:dyDescent="0.55000000000000004">
      <c r="A901" s="41" t="s">
        <v>1348</v>
      </c>
      <c r="B901" s="41">
        <v>0</v>
      </c>
      <c r="C901">
        <f>'[1]Master Data'!AO248/100</f>
        <v>0</v>
      </c>
      <c r="D901">
        <f>'[1]Master Data'!AP248/1000000</f>
        <v>0</v>
      </c>
      <c r="E901">
        <f>'[1]Master Data'!AQ248/1000000</f>
        <v>0</v>
      </c>
      <c r="F901">
        <f>'[1]Master Data'!AR248/100</f>
        <v>0</v>
      </c>
      <c r="G901">
        <f>'[1]Master Data'!AS248/100</f>
        <v>0</v>
      </c>
      <c r="H901">
        <f>'[1]Master Data'!AT248/100</f>
        <v>0</v>
      </c>
      <c r="I901">
        <f>'[1]Master Data'!AU248/100</f>
        <v>0</v>
      </c>
      <c r="J901">
        <f>'[1]Master Data'!AV248/100</f>
        <v>0</v>
      </c>
      <c r="K901">
        <f>'[1]Master Data'!AX248/100</f>
        <v>0</v>
      </c>
      <c r="L901">
        <f>'[1]Master Data'!AY248/1000000</f>
        <v>0</v>
      </c>
      <c r="M901">
        <f>'[1]Master Data'!AZ248/1000000</f>
        <v>0</v>
      </c>
      <c r="N901">
        <f>'[1]Master Data'!BA248/1000000</f>
        <v>0</v>
      </c>
      <c r="O901">
        <f>'[1]Master Data'!BB248/100</f>
        <v>0</v>
      </c>
      <c r="P901">
        <f>'[1]Master Data'!BC248/100</f>
        <v>0</v>
      </c>
      <c r="Q901">
        <f>'[1]Master Data'!BD248/100</f>
        <v>0</v>
      </c>
      <c r="R901">
        <f>'[1]Master Data'!BE248/1000000</f>
        <v>0</v>
      </c>
      <c r="S901">
        <f>'[1]Master Data'!BG248/1000000</f>
        <v>0</v>
      </c>
      <c r="T901">
        <f>'[1]Master Data'!BH248/100</f>
        <v>0</v>
      </c>
      <c r="U901">
        <f>'[1]Master Data'!BI248/1000000</f>
        <v>0</v>
      </c>
    </row>
    <row r="902" spans="1:21" x14ac:dyDescent="0.55000000000000004">
      <c r="A902" s="41" t="s">
        <v>1349</v>
      </c>
      <c r="B902" s="41">
        <v>0</v>
      </c>
      <c r="C902">
        <f>'[1]Master Data'!AO249/100</f>
        <v>0</v>
      </c>
      <c r="D902">
        <f>'[1]Master Data'!AP249/1000000</f>
        <v>0</v>
      </c>
      <c r="E902">
        <f>'[1]Master Data'!AQ249/1000000</f>
        <v>0</v>
      </c>
      <c r="F902">
        <f>'[1]Master Data'!AR249/100</f>
        <v>0</v>
      </c>
      <c r="G902">
        <f>'[1]Master Data'!AS249/100</f>
        <v>0</v>
      </c>
      <c r="H902">
        <f>'[1]Master Data'!AT249/100</f>
        <v>0</v>
      </c>
      <c r="I902">
        <f>'[1]Master Data'!AU249/100</f>
        <v>0</v>
      </c>
      <c r="J902">
        <f>'[1]Master Data'!AV249/100</f>
        <v>0</v>
      </c>
      <c r="K902">
        <f>'[1]Master Data'!AX249/100</f>
        <v>0</v>
      </c>
      <c r="L902">
        <f>'[1]Master Data'!AY249/1000000</f>
        <v>0</v>
      </c>
      <c r="M902">
        <f>'[1]Master Data'!AZ249/1000000</f>
        <v>0</v>
      </c>
      <c r="N902">
        <f>'[1]Master Data'!BA249/1000000</f>
        <v>0</v>
      </c>
      <c r="O902">
        <f>'[1]Master Data'!BB249/100</f>
        <v>0</v>
      </c>
      <c r="P902">
        <f>'[1]Master Data'!BC249/100</f>
        <v>0</v>
      </c>
      <c r="Q902">
        <f>'[1]Master Data'!BD249/100</f>
        <v>0</v>
      </c>
      <c r="R902">
        <f>'[1]Master Data'!BE249/1000000</f>
        <v>0</v>
      </c>
      <c r="S902">
        <f>'[1]Master Data'!BG249/1000000</f>
        <v>0</v>
      </c>
      <c r="T902">
        <f>'[1]Master Data'!BH249/100</f>
        <v>0</v>
      </c>
      <c r="U902">
        <f>'[1]Master Data'!BI249/1000000</f>
        <v>0</v>
      </c>
    </row>
    <row r="903" spans="1:21" x14ac:dyDescent="0.55000000000000004">
      <c r="A903" s="41" t="s">
        <v>1350</v>
      </c>
      <c r="B903" s="41">
        <v>0</v>
      </c>
      <c r="C903">
        <f>'[1]Master Data'!AO250/100</f>
        <v>0</v>
      </c>
      <c r="D903">
        <f>'[1]Master Data'!AP250/1000000</f>
        <v>0</v>
      </c>
      <c r="E903">
        <f>'[1]Master Data'!AQ250/1000000</f>
        <v>0</v>
      </c>
      <c r="F903">
        <f>'[1]Master Data'!AR250/100</f>
        <v>0</v>
      </c>
      <c r="G903">
        <f>'[1]Master Data'!AS250/100</f>
        <v>0</v>
      </c>
      <c r="H903">
        <f>'[1]Master Data'!AT250/100</f>
        <v>0</v>
      </c>
      <c r="I903">
        <f>'[1]Master Data'!AU250/100</f>
        <v>0</v>
      </c>
      <c r="J903">
        <f>'[1]Master Data'!AV250/100</f>
        <v>0</v>
      </c>
      <c r="K903">
        <f>'[1]Master Data'!AX250/100</f>
        <v>0</v>
      </c>
      <c r="L903">
        <f>'[1]Master Data'!AY250/1000000</f>
        <v>0</v>
      </c>
      <c r="M903">
        <f>'[1]Master Data'!AZ250/1000000</f>
        <v>0</v>
      </c>
      <c r="N903">
        <f>'[1]Master Data'!BA250/1000000</f>
        <v>0</v>
      </c>
      <c r="O903">
        <f>'[1]Master Data'!BB250/100</f>
        <v>0</v>
      </c>
      <c r="P903">
        <f>'[1]Master Data'!BC250/100</f>
        <v>0</v>
      </c>
      <c r="Q903">
        <f>'[1]Master Data'!BD250/100</f>
        <v>0</v>
      </c>
      <c r="R903">
        <f>'[1]Master Data'!BE250/1000000</f>
        <v>0</v>
      </c>
      <c r="S903">
        <f>'[1]Master Data'!BG250/1000000</f>
        <v>0</v>
      </c>
      <c r="T903">
        <f>'[1]Master Data'!BH250/100</f>
        <v>0</v>
      </c>
      <c r="U903">
        <f>'[1]Master Data'!BI250/1000000</f>
        <v>0</v>
      </c>
    </row>
    <row r="904" spans="1:21" x14ac:dyDescent="0.55000000000000004">
      <c r="A904" s="41" t="s">
        <v>1351</v>
      </c>
      <c r="B904" s="41">
        <v>0</v>
      </c>
      <c r="C904">
        <f>'[1]Master Data'!AO251/100</f>
        <v>0</v>
      </c>
      <c r="D904">
        <f>'[1]Master Data'!AP251/1000000</f>
        <v>0</v>
      </c>
      <c r="E904">
        <f>'[1]Master Data'!AQ251/1000000</f>
        <v>0</v>
      </c>
      <c r="F904">
        <f>'[1]Master Data'!AR251/100</f>
        <v>0</v>
      </c>
      <c r="G904">
        <f>'[1]Master Data'!AS251/100</f>
        <v>0</v>
      </c>
      <c r="H904">
        <f>'[1]Master Data'!AT251/100</f>
        <v>0</v>
      </c>
      <c r="I904">
        <f>'[1]Master Data'!AU251/100</f>
        <v>0</v>
      </c>
      <c r="J904">
        <f>'[1]Master Data'!AV251/100</f>
        <v>0</v>
      </c>
      <c r="K904">
        <f>'[1]Master Data'!AX251/100</f>
        <v>0</v>
      </c>
      <c r="L904">
        <f>'[1]Master Data'!AY251/1000000</f>
        <v>0</v>
      </c>
      <c r="M904">
        <f>'[1]Master Data'!AZ251/1000000</f>
        <v>0</v>
      </c>
      <c r="N904">
        <f>'[1]Master Data'!BA251/1000000</f>
        <v>0</v>
      </c>
      <c r="O904">
        <f>'[1]Master Data'!BB251/100</f>
        <v>0</v>
      </c>
      <c r="P904">
        <f>'[1]Master Data'!BC251/100</f>
        <v>0</v>
      </c>
      <c r="Q904">
        <f>'[1]Master Data'!BD251/100</f>
        <v>0</v>
      </c>
      <c r="R904">
        <f>'[1]Master Data'!BE251/1000000</f>
        <v>0</v>
      </c>
      <c r="S904">
        <f>'[1]Master Data'!BG251/1000000</f>
        <v>0</v>
      </c>
      <c r="T904">
        <f>'[1]Master Data'!BH251/100</f>
        <v>0</v>
      </c>
      <c r="U904">
        <f>'[1]Master Data'!BI251/1000000</f>
        <v>0</v>
      </c>
    </row>
    <row r="905" spans="1:21" x14ac:dyDescent="0.55000000000000004">
      <c r="A905" s="41" t="s">
        <v>1956</v>
      </c>
      <c r="B905" s="41">
        <v>0</v>
      </c>
      <c r="C905">
        <f>'[1]Master Data'!AO252/100</f>
        <v>0</v>
      </c>
      <c r="D905">
        <f>'[1]Master Data'!AP252/1000000</f>
        <v>0</v>
      </c>
      <c r="E905">
        <f>'[1]Master Data'!AQ252/1000000</f>
        <v>0</v>
      </c>
      <c r="F905">
        <f>'[1]Master Data'!AR252/100</f>
        <v>0</v>
      </c>
      <c r="G905">
        <f>'[1]Master Data'!AS252/100</f>
        <v>0</v>
      </c>
      <c r="H905">
        <f>'[1]Master Data'!AT252/100</f>
        <v>0</v>
      </c>
      <c r="I905">
        <f>'[1]Master Data'!AU252/100</f>
        <v>0</v>
      </c>
      <c r="J905">
        <f>'[1]Master Data'!AV252/100</f>
        <v>0</v>
      </c>
      <c r="K905">
        <f>'[1]Master Data'!AX252/100</f>
        <v>0</v>
      </c>
      <c r="L905">
        <f>'[1]Master Data'!AY252/1000000</f>
        <v>0</v>
      </c>
      <c r="M905">
        <f>'[1]Master Data'!AZ252/1000000</f>
        <v>0</v>
      </c>
      <c r="N905">
        <f>'[1]Master Data'!BA252/1000000</f>
        <v>0</v>
      </c>
      <c r="O905">
        <f>'[1]Master Data'!BB252/100</f>
        <v>0</v>
      </c>
      <c r="P905">
        <f>'[1]Master Data'!BC252/100</f>
        <v>0</v>
      </c>
      <c r="Q905">
        <f>'[1]Master Data'!BD252/100</f>
        <v>0</v>
      </c>
      <c r="R905">
        <f>'[1]Master Data'!BE252/1000000</f>
        <v>0</v>
      </c>
      <c r="S905">
        <f>'[1]Master Data'!BG252/1000000</f>
        <v>0</v>
      </c>
      <c r="T905">
        <f>'[1]Master Data'!BH252/100</f>
        <v>0</v>
      </c>
      <c r="U905">
        <f>'[1]Master Data'!BI252/1000000</f>
        <v>0</v>
      </c>
    </row>
    <row r="906" spans="1:21" x14ac:dyDescent="0.55000000000000004">
      <c r="A906" s="41" t="s">
        <v>1958</v>
      </c>
      <c r="B906" s="41">
        <v>0</v>
      </c>
      <c r="C906">
        <f>'[1]Master Data'!AO253/100</f>
        <v>0</v>
      </c>
      <c r="D906">
        <f>'[1]Master Data'!AP253/1000000</f>
        <v>0</v>
      </c>
      <c r="E906">
        <f>'[1]Master Data'!AQ253/1000000</f>
        <v>0</v>
      </c>
      <c r="F906">
        <f>'[1]Master Data'!AR253/100</f>
        <v>0</v>
      </c>
      <c r="G906">
        <f>'[1]Master Data'!AS253/100</f>
        <v>0</v>
      </c>
      <c r="H906">
        <f>'[1]Master Data'!AT253/100</f>
        <v>0</v>
      </c>
      <c r="I906">
        <f>'[1]Master Data'!AU253/100</f>
        <v>0</v>
      </c>
      <c r="J906">
        <f>'[1]Master Data'!AV253/100</f>
        <v>0</v>
      </c>
      <c r="K906">
        <f>'[1]Master Data'!AX253/100</f>
        <v>0</v>
      </c>
      <c r="L906">
        <f>'[1]Master Data'!AY253/1000000</f>
        <v>0</v>
      </c>
      <c r="M906">
        <f>'[1]Master Data'!AZ253/1000000</f>
        <v>0</v>
      </c>
      <c r="N906">
        <f>'[1]Master Data'!BA253/1000000</f>
        <v>0</v>
      </c>
      <c r="O906">
        <f>'[1]Master Data'!BB253/100</f>
        <v>0</v>
      </c>
      <c r="P906">
        <f>'[1]Master Data'!BC253/100</f>
        <v>0</v>
      </c>
      <c r="Q906">
        <f>'[1]Master Data'!BD253/100</f>
        <v>0</v>
      </c>
      <c r="R906">
        <f>'[1]Master Data'!BE253/1000000</f>
        <v>0</v>
      </c>
      <c r="S906">
        <f>'[1]Master Data'!BG253/1000000</f>
        <v>0</v>
      </c>
      <c r="T906">
        <f>'[1]Master Data'!BH253/100</f>
        <v>0</v>
      </c>
      <c r="U906">
        <f>'[1]Master Data'!BI253/1000000</f>
        <v>0</v>
      </c>
    </row>
    <row r="907" spans="1:21" x14ac:dyDescent="0.55000000000000004">
      <c r="A907" s="41" t="s">
        <v>1960</v>
      </c>
      <c r="B907" s="41">
        <v>0</v>
      </c>
      <c r="C907">
        <f>'[1]Master Data'!AO254/100</f>
        <v>0</v>
      </c>
      <c r="D907">
        <f>'[1]Master Data'!AP254/1000000</f>
        <v>0</v>
      </c>
      <c r="E907">
        <f>'[1]Master Data'!AQ254/1000000</f>
        <v>0</v>
      </c>
      <c r="F907">
        <f>'[1]Master Data'!AR254/100</f>
        <v>0</v>
      </c>
      <c r="G907">
        <f>'[1]Master Data'!AS254/100</f>
        <v>0</v>
      </c>
      <c r="H907">
        <f>'[1]Master Data'!AT254/100</f>
        <v>0</v>
      </c>
      <c r="I907">
        <f>'[1]Master Data'!AU254/100</f>
        <v>0</v>
      </c>
      <c r="J907">
        <f>'[1]Master Data'!AV254/100</f>
        <v>0</v>
      </c>
      <c r="K907">
        <f>'[1]Master Data'!AX254/100</f>
        <v>0</v>
      </c>
      <c r="L907">
        <f>'[1]Master Data'!AY254/1000000</f>
        <v>0</v>
      </c>
      <c r="M907">
        <f>'[1]Master Data'!AZ254/1000000</f>
        <v>0</v>
      </c>
      <c r="N907">
        <f>'[1]Master Data'!BA254/1000000</f>
        <v>0</v>
      </c>
      <c r="O907">
        <f>'[1]Master Data'!BB254/100</f>
        <v>0</v>
      </c>
      <c r="P907">
        <f>'[1]Master Data'!BC254/100</f>
        <v>0</v>
      </c>
      <c r="Q907">
        <f>'[1]Master Data'!BD254/100</f>
        <v>0</v>
      </c>
      <c r="R907">
        <f>'[1]Master Data'!BE254/1000000</f>
        <v>0</v>
      </c>
      <c r="S907">
        <f>'[1]Master Data'!BG254/1000000</f>
        <v>0</v>
      </c>
      <c r="T907">
        <f>'[1]Master Data'!BH254/100</f>
        <v>0</v>
      </c>
      <c r="U907">
        <f>'[1]Master Data'!BI254/1000000</f>
        <v>0</v>
      </c>
    </row>
    <row r="908" spans="1:21" x14ac:dyDescent="0.55000000000000004">
      <c r="A908" s="41" t="s">
        <v>1352</v>
      </c>
      <c r="B908" s="41">
        <v>0</v>
      </c>
      <c r="C908">
        <f>'[1]Master Data'!AO255/100</f>
        <v>0</v>
      </c>
      <c r="D908">
        <f>'[1]Master Data'!AP255/1000000</f>
        <v>0</v>
      </c>
      <c r="E908">
        <f>'[1]Master Data'!AQ255/1000000</f>
        <v>0</v>
      </c>
      <c r="F908">
        <f>'[1]Master Data'!AR255/100</f>
        <v>0</v>
      </c>
      <c r="G908">
        <f>'[1]Master Data'!AS255/100</f>
        <v>0</v>
      </c>
      <c r="H908">
        <f>'[1]Master Data'!AT255/100</f>
        <v>0</v>
      </c>
      <c r="I908">
        <f>'[1]Master Data'!AU255/100</f>
        <v>0</v>
      </c>
      <c r="J908">
        <f>'[1]Master Data'!AV255/100</f>
        <v>0</v>
      </c>
      <c r="K908">
        <f>'[1]Master Data'!AX255/100</f>
        <v>0</v>
      </c>
      <c r="L908">
        <f>'[1]Master Data'!AY255/1000000</f>
        <v>0</v>
      </c>
      <c r="M908">
        <f>'[1]Master Data'!AZ255/1000000</f>
        <v>0</v>
      </c>
      <c r="N908">
        <f>'[1]Master Data'!BA255/1000000</f>
        <v>0</v>
      </c>
      <c r="O908">
        <f>'[1]Master Data'!BB255/100</f>
        <v>0</v>
      </c>
      <c r="P908">
        <f>'[1]Master Data'!BC255/100</f>
        <v>0</v>
      </c>
      <c r="Q908">
        <f>'[1]Master Data'!BD255/100</f>
        <v>0</v>
      </c>
      <c r="R908">
        <f>'[1]Master Data'!BE255/1000000</f>
        <v>0</v>
      </c>
      <c r="S908">
        <f>'[1]Master Data'!BG255/1000000</f>
        <v>0</v>
      </c>
      <c r="T908">
        <f>'[1]Master Data'!BH255/100</f>
        <v>0</v>
      </c>
      <c r="U908">
        <f>'[1]Master Data'!BI255/1000000</f>
        <v>0</v>
      </c>
    </row>
    <row r="909" spans="1:21" x14ac:dyDescent="0.55000000000000004">
      <c r="A909" s="41" t="s">
        <v>1353</v>
      </c>
      <c r="B909" s="41">
        <v>1E-4</v>
      </c>
      <c r="C909">
        <f>'[1]Master Data'!AO256/100</f>
        <v>2.16E-3</v>
      </c>
      <c r="D909">
        <f>'[1]Master Data'!AP256/1000000</f>
        <v>3.8999999999999998E-8</v>
      </c>
      <c r="E909">
        <f>'[1]Master Data'!AQ256/1000000</f>
        <v>1.888E-6</v>
      </c>
      <c r="F909">
        <f>'[1]Master Data'!AR256/100</f>
        <v>0</v>
      </c>
      <c r="G909">
        <f>'[1]Master Data'!AS256/100</f>
        <v>0</v>
      </c>
      <c r="H909">
        <f>'[1]Master Data'!AT256/100</f>
        <v>0</v>
      </c>
      <c r="I909">
        <f>'[1]Master Data'!AU256/100</f>
        <v>0</v>
      </c>
      <c r="J909">
        <f>'[1]Master Data'!AV256/100</f>
        <v>0</v>
      </c>
      <c r="K909">
        <f>'[1]Master Data'!AX256/100</f>
        <v>7.0000000000000007E-5</v>
      </c>
      <c r="L909">
        <f>'[1]Master Data'!AY256/1000000</f>
        <v>2.5999999999999998E-8</v>
      </c>
      <c r="M909">
        <f>'[1]Master Data'!AZ256/1000000</f>
        <v>3.6199999999999999E-7</v>
      </c>
      <c r="N909">
        <f>'[1]Master Data'!BA256/1000000</f>
        <v>0</v>
      </c>
      <c r="O909">
        <f>'[1]Master Data'!BB256/100</f>
        <v>0</v>
      </c>
      <c r="P909">
        <f>'[1]Master Data'!BC256/100</f>
        <v>0</v>
      </c>
      <c r="Q909">
        <f>'[1]Master Data'!BD256/100</f>
        <v>0</v>
      </c>
      <c r="R909">
        <f>'[1]Master Data'!BE256/1000000</f>
        <v>0</v>
      </c>
      <c r="S909">
        <f>'[1]Master Data'!BG256/1000000</f>
        <v>0</v>
      </c>
      <c r="T909">
        <f>'[1]Master Data'!BH256/100</f>
        <v>0</v>
      </c>
      <c r="U909">
        <f>'[1]Master Data'!BI256/1000000</f>
        <v>0</v>
      </c>
    </row>
    <row r="910" spans="1:21" x14ac:dyDescent="0.55000000000000004">
      <c r="A910" s="41" t="s">
        <v>1354</v>
      </c>
      <c r="B910" s="41">
        <v>2.5999999999999999E-3</v>
      </c>
      <c r="C910">
        <f>'[1]Master Data'!AO257/100</f>
        <v>0</v>
      </c>
      <c r="D910">
        <f>'[1]Master Data'!AP257/1000000</f>
        <v>0</v>
      </c>
      <c r="E910">
        <f>'[1]Master Data'!AQ257/1000000</f>
        <v>0</v>
      </c>
      <c r="F910">
        <f>'[1]Master Data'!AR257/100</f>
        <v>0</v>
      </c>
      <c r="G910">
        <f>'[1]Master Data'!AS257/100</f>
        <v>0</v>
      </c>
      <c r="H910">
        <f>'[1]Master Data'!AT257/100</f>
        <v>0</v>
      </c>
      <c r="I910">
        <f>'[1]Master Data'!AU257/100</f>
        <v>0</v>
      </c>
      <c r="J910">
        <f>'[1]Master Data'!AV257/100</f>
        <v>0</v>
      </c>
      <c r="K910">
        <f>'[1]Master Data'!AX257/100</f>
        <v>1.06E-4</v>
      </c>
      <c r="L910">
        <f>'[1]Master Data'!AY257/1000000</f>
        <v>8.0000000000000005E-9</v>
      </c>
      <c r="M910">
        <f>'[1]Master Data'!AZ257/1000000</f>
        <v>1.7E-8</v>
      </c>
      <c r="N910">
        <f>'[1]Master Data'!BA257/1000000</f>
        <v>0</v>
      </c>
      <c r="O910">
        <f>'[1]Master Data'!BB257/100</f>
        <v>0</v>
      </c>
      <c r="P910">
        <f>'[1]Master Data'!BC257/100</f>
        <v>0</v>
      </c>
      <c r="Q910">
        <f>'[1]Master Data'!BD257/100</f>
        <v>0</v>
      </c>
      <c r="R910">
        <f>'[1]Master Data'!BE257/1000000</f>
        <v>0</v>
      </c>
      <c r="S910">
        <f>'[1]Master Data'!BG257/1000000</f>
        <v>0</v>
      </c>
      <c r="T910">
        <f>'[1]Master Data'!BH257/100</f>
        <v>0</v>
      </c>
      <c r="U910">
        <f>'[1]Master Data'!BI257/1000000</f>
        <v>0</v>
      </c>
    </row>
    <row r="911" spans="1:21" x14ac:dyDescent="0.55000000000000004">
      <c r="A911" s="41" t="s">
        <v>1355</v>
      </c>
      <c r="B911" s="41">
        <v>2.15E-3</v>
      </c>
      <c r="C911">
        <f>'[1]Master Data'!AO258/100</f>
        <v>0</v>
      </c>
      <c r="D911">
        <f>'[1]Master Data'!AP258/1000000</f>
        <v>0</v>
      </c>
      <c r="E911">
        <f>'[1]Master Data'!AQ258/1000000</f>
        <v>0</v>
      </c>
      <c r="F911">
        <f>'[1]Master Data'!AR258/100</f>
        <v>0</v>
      </c>
      <c r="G911">
        <f>'[1]Master Data'!AS258/100</f>
        <v>0</v>
      </c>
      <c r="H911">
        <f>'[1]Master Data'!AT258/100</f>
        <v>0</v>
      </c>
      <c r="I911">
        <f>'[1]Master Data'!AU258/100</f>
        <v>0</v>
      </c>
      <c r="J911">
        <f>'[1]Master Data'!AV258/100</f>
        <v>0</v>
      </c>
      <c r="K911">
        <f>'[1]Master Data'!AX258/100</f>
        <v>1.2999999999999999E-4</v>
      </c>
      <c r="L911">
        <f>'[1]Master Data'!AY258/1000000</f>
        <v>0</v>
      </c>
      <c r="M911">
        <f>'[1]Master Data'!AZ258/1000000</f>
        <v>0</v>
      </c>
      <c r="N911">
        <f>'[1]Master Data'!BA258/1000000</f>
        <v>0</v>
      </c>
      <c r="O911">
        <f>'[1]Master Data'!BB258/100</f>
        <v>0</v>
      </c>
      <c r="P911">
        <f>'[1]Master Data'!BC258/100</f>
        <v>0</v>
      </c>
      <c r="Q911">
        <f>'[1]Master Data'!BD258/100</f>
        <v>0</v>
      </c>
      <c r="R911">
        <f>'[1]Master Data'!BE258/1000000</f>
        <v>0</v>
      </c>
      <c r="S911">
        <f>'[1]Master Data'!BG258/1000000</f>
        <v>0</v>
      </c>
      <c r="T911">
        <f>'[1]Master Data'!BH258/100</f>
        <v>0</v>
      </c>
      <c r="U911">
        <f>'[1]Master Data'!BI258/1000000</f>
        <v>0</v>
      </c>
    </row>
    <row r="912" spans="1:21" x14ac:dyDescent="0.55000000000000004">
      <c r="A912" s="41" t="s">
        <v>1356</v>
      </c>
      <c r="B912" s="41">
        <v>1.2099999999999999E-3</v>
      </c>
      <c r="C912">
        <f>'[1]Master Data'!AO259/100</f>
        <v>0</v>
      </c>
      <c r="D912">
        <f>'[1]Master Data'!AP259/1000000</f>
        <v>0</v>
      </c>
      <c r="E912">
        <f>'[1]Master Data'!AQ259/1000000</f>
        <v>0</v>
      </c>
      <c r="F912">
        <f>'[1]Master Data'!AR259/100</f>
        <v>0</v>
      </c>
      <c r="G912">
        <f>'[1]Master Data'!AS259/100</f>
        <v>0</v>
      </c>
      <c r="H912">
        <f>'[1]Master Data'!AT259/100</f>
        <v>0</v>
      </c>
      <c r="I912">
        <f>'[1]Master Data'!AU259/100</f>
        <v>0</v>
      </c>
      <c r="J912">
        <f>'[1]Master Data'!AV259/100</f>
        <v>0</v>
      </c>
      <c r="K912">
        <f>'[1]Master Data'!AX259/100</f>
        <v>0</v>
      </c>
      <c r="L912">
        <f>'[1]Master Data'!AY259/1000000</f>
        <v>0</v>
      </c>
      <c r="M912">
        <f>'[1]Master Data'!AZ259/1000000</f>
        <v>0</v>
      </c>
      <c r="N912">
        <f>'[1]Master Data'!BA259/1000000</f>
        <v>0</v>
      </c>
      <c r="O912">
        <f>'[1]Master Data'!BB259/100</f>
        <v>0</v>
      </c>
      <c r="P912">
        <f>'[1]Master Data'!BC259/100</f>
        <v>0</v>
      </c>
      <c r="Q912">
        <f>'[1]Master Data'!BD259/100</f>
        <v>0</v>
      </c>
      <c r="R912">
        <f>'[1]Master Data'!BE259/1000000</f>
        <v>0</v>
      </c>
      <c r="S912">
        <f>'[1]Master Data'!BG259/1000000</f>
        <v>0</v>
      </c>
      <c r="T912">
        <f>'[1]Master Data'!BH259/100</f>
        <v>0</v>
      </c>
      <c r="U912">
        <f>'[1]Master Data'!BI259/1000000</f>
        <v>0</v>
      </c>
    </row>
    <row r="913" spans="1:21" x14ac:dyDescent="0.55000000000000004">
      <c r="A913" s="41" t="s">
        <v>1357</v>
      </c>
      <c r="B913" s="41">
        <v>2.7000000000000001E-3</v>
      </c>
      <c r="C913">
        <f>'[1]Master Data'!AO260/100</f>
        <v>1.5E-3</v>
      </c>
      <c r="D913">
        <f>'[1]Master Data'!AP260/1000000</f>
        <v>4.2999999999999995E-8</v>
      </c>
      <c r="E913">
        <f>'[1]Master Data'!AQ260/1000000</f>
        <v>0</v>
      </c>
      <c r="F913">
        <f>'[1]Master Data'!AR260/100</f>
        <v>0</v>
      </c>
      <c r="G913">
        <f>'[1]Master Data'!AS260/100</f>
        <v>0</v>
      </c>
      <c r="H913">
        <f>'[1]Master Data'!AT260/100</f>
        <v>0</v>
      </c>
      <c r="I913">
        <f>'[1]Master Data'!AU260/100</f>
        <v>0</v>
      </c>
      <c r="J913">
        <f>'[1]Master Data'!AV260/100</f>
        <v>0</v>
      </c>
      <c r="K913">
        <f>'[1]Master Data'!AX260/100</f>
        <v>1.4999999999999999E-4</v>
      </c>
      <c r="L913">
        <f>'[1]Master Data'!AY260/1000000</f>
        <v>2.4900000000000002E-7</v>
      </c>
      <c r="M913">
        <f>'[1]Master Data'!AZ260/1000000</f>
        <v>2.5900000000000003E-7</v>
      </c>
      <c r="N913">
        <f>'[1]Master Data'!BA260/1000000</f>
        <v>0</v>
      </c>
      <c r="O913">
        <f>'[1]Master Data'!BB260/100</f>
        <v>0</v>
      </c>
      <c r="P913">
        <f>'[1]Master Data'!BC260/100</f>
        <v>0</v>
      </c>
      <c r="Q913">
        <f>'[1]Master Data'!BD260/100</f>
        <v>0</v>
      </c>
      <c r="R913">
        <f>'[1]Master Data'!BE260/1000000</f>
        <v>0</v>
      </c>
      <c r="S913">
        <f>'[1]Master Data'!BG260/1000000</f>
        <v>0</v>
      </c>
      <c r="T913">
        <f>'[1]Master Data'!BH260/100</f>
        <v>0</v>
      </c>
      <c r="U913">
        <f>'[1]Master Data'!BI260/1000000</f>
        <v>0</v>
      </c>
    </row>
    <row r="914" spans="1:21" x14ac:dyDescent="0.55000000000000004">
      <c r="A914" s="41" t="s">
        <v>1358</v>
      </c>
      <c r="B914" s="41">
        <v>3.15E-2</v>
      </c>
      <c r="C914">
        <f>'[1]Master Data'!AO261/100</f>
        <v>9.5999999999999992E-3</v>
      </c>
      <c r="D914">
        <f>'[1]Master Data'!AP261/1000000</f>
        <v>0</v>
      </c>
      <c r="E914">
        <f>'[1]Master Data'!AQ261/1000000</f>
        <v>0</v>
      </c>
      <c r="F914">
        <f>'[1]Master Data'!AR261/100</f>
        <v>0</v>
      </c>
      <c r="G914">
        <f>'[1]Master Data'!AS261/100</f>
        <v>0</v>
      </c>
      <c r="H914">
        <f>'[1]Master Data'!AT261/100</f>
        <v>0</v>
      </c>
      <c r="I914">
        <f>'[1]Master Data'!AU261/100</f>
        <v>0</v>
      </c>
      <c r="J914">
        <f>'[1]Master Data'!AV261/100</f>
        <v>0</v>
      </c>
      <c r="K914">
        <f>'[1]Master Data'!AX261/100</f>
        <v>7.000000000000001E-4</v>
      </c>
      <c r="L914">
        <f>'[1]Master Data'!AY261/1000000</f>
        <v>9.3999999999999989E-7</v>
      </c>
      <c r="M914">
        <f>'[1]Master Data'!AZ261/1000000</f>
        <v>2.3499999999999999E-6</v>
      </c>
      <c r="N914">
        <f>'[1]Master Data'!BA261/1000000</f>
        <v>0</v>
      </c>
      <c r="O914">
        <f>'[1]Master Data'!BB261/100</f>
        <v>0</v>
      </c>
      <c r="P914">
        <f>'[1]Master Data'!BC261/100</f>
        <v>0</v>
      </c>
      <c r="Q914">
        <f>'[1]Master Data'!BD261/100</f>
        <v>0</v>
      </c>
      <c r="R914">
        <f>'[1]Master Data'!BE261/1000000</f>
        <v>0</v>
      </c>
      <c r="S914">
        <f>'[1]Master Data'!BG261/1000000</f>
        <v>0</v>
      </c>
      <c r="T914">
        <f>'[1]Master Data'!BH261/100</f>
        <v>0</v>
      </c>
      <c r="U914">
        <f>'[1]Master Data'!BI261/1000000</f>
        <v>0</v>
      </c>
    </row>
    <row r="915" spans="1:21" x14ac:dyDescent="0.55000000000000004">
      <c r="A915" s="41" t="s">
        <v>1359</v>
      </c>
      <c r="B915" s="41">
        <v>1.2699999999999999E-2</v>
      </c>
      <c r="C915">
        <f>'[1]Master Data'!AO262/100</f>
        <v>1.44E-2</v>
      </c>
      <c r="D915">
        <f>'[1]Master Data'!AP262/1000000</f>
        <v>4.0000000000000003E-7</v>
      </c>
      <c r="E915">
        <f>'[1]Master Data'!AQ262/1000000</f>
        <v>0</v>
      </c>
      <c r="F915">
        <f>'[1]Master Data'!AR262/100</f>
        <v>0</v>
      </c>
      <c r="G915">
        <f>'[1]Master Data'!AS262/100</f>
        <v>0</v>
      </c>
      <c r="H915">
        <f>'[1]Master Data'!AT262/100</f>
        <v>0</v>
      </c>
      <c r="I915">
        <f>'[1]Master Data'!AU262/100</f>
        <v>0</v>
      </c>
      <c r="J915">
        <f>'[1]Master Data'!AV262/100</f>
        <v>0</v>
      </c>
      <c r="K915">
        <f>'[1]Master Data'!AX262/100</f>
        <v>2.0000000000000001E-4</v>
      </c>
      <c r="L915">
        <f>'[1]Master Data'!AY262/1000000</f>
        <v>1.1999999999999999E-6</v>
      </c>
      <c r="M915">
        <f>'[1]Master Data'!AZ262/1000000</f>
        <v>1.5E-6</v>
      </c>
      <c r="N915">
        <f>'[1]Master Data'!BA262/1000000</f>
        <v>0</v>
      </c>
      <c r="O915">
        <f>'[1]Master Data'!BB262/100</f>
        <v>0</v>
      </c>
      <c r="P915">
        <f>'[1]Master Data'!BC262/100</f>
        <v>0</v>
      </c>
      <c r="Q915">
        <f>'[1]Master Data'!BD262/100</f>
        <v>0</v>
      </c>
      <c r="R915">
        <f>'[1]Master Data'!BE262/1000000</f>
        <v>0</v>
      </c>
      <c r="S915">
        <f>'[1]Master Data'!BG262/1000000</f>
        <v>0</v>
      </c>
      <c r="T915">
        <f>'[1]Master Data'!BH262/100</f>
        <v>0</v>
      </c>
      <c r="U915">
        <f>'[1]Master Data'!BI262/1000000</f>
        <v>0</v>
      </c>
    </row>
    <row r="916" spans="1:21" x14ac:dyDescent="0.55000000000000004">
      <c r="A916" s="41" t="s">
        <v>1360</v>
      </c>
      <c r="B916" s="41">
        <v>2.1000000000000001E-2</v>
      </c>
      <c r="C916">
        <f>'[1]Master Data'!AO263/100</f>
        <v>2.5000000000000001E-2</v>
      </c>
      <c r="D916">
        <f>'[1]Master Data'!AP263/1000000</f>
        <v>0</v>
      </c>
      <c r="E916">
        <f>'[1]Master Data'!AQ263/1000000</f>
        <v>0</v>
      </c>
      <c r="F916">
        <f>'[1]Master Data'!AR263/100</f>
        <v>0</v>
      </c>
      <c r="G916">
        <f>'[1]Master Data'!AS263/100</f>
        <v>0</v>
      </c>
      <c r="H916">
        <f>'[1]Master Data'!AT263/100</f>
        <v>0</v>
      </c>
      <c r="I916">
        <f>'[1]Master Data'!AU263/100</f>
        <v>0</v>
      </c>
      <c r="J916">
        <f>'[1]Master Data'!AV263/100</f>
        <v>0</v>
      </c>
      <c r="K916">
        <f>'[1]Master Data'!AX263/100</f>
        <v>5.0000000000000001E-4</v>
      </c>
      <c r="L916">
        <f>'[1]Master Data'!AY263/1000000</f>
        <v>9.1000000000000008E-7</v>
      </c>
      <c r="M916">
        <f>'[1]Master Data'!AZ263/1000000</f>
        <v>1.0700000000000001E-6</v>
      </c>
      <c r="N916">
        <f>'[1]Master Data'!BA263/1000000</f>
        <v>0</v>
      </c>
      <c r="O916">
        <f>'[1]Master Data'!BB263/100</f>
        <v>0</v>
      </c>
      <c r="P916">
        <f>'[1]Master Data'!BC263/100</f>
        <v>0</v>
      </c>
      <c r="Q916">
        <f>'[1]Master Data'!BD263/100</f>
        <v>0</v>
      </c>
      <c r="R916">
        <f>'[1]Master Data'!BE263/1000000</f>
        <v>0</v>
      </c>
      <c r="S916">
        <f>'[1]Master Data'!BG263/1000000</f>
        <v>0</v>
      </c>
      <c r="T916">
        <f>'[1]Master Data'!BH263/100</f>
        <v>0</v>
      </c>
      <c r="U916">
        <f>'[1]Master Data'!BI263/1000000</f>
        <v>0</v>
      </c>
    </row>
    <row r="917" spans="1:21" x14ac:dyDescent="0.55000000000000004">
      <c r="A917" s="41" t="s">
        <v>1361</v>
      </c>
      <c r="B917" s="41">
        <v>0.02</v>
      </c>
      <c r="C917">
        <f>'[1]Master Data'!AO264/100</f>
        <v>8.8000000000000005E-3</v>
      </c>
      <c r="D917">
        <f>'[1]Master Data'!AP264/1000000</f>
        <v>0</v>
      </c>
      <c r="E917">
        <f>'[1]Master Data'!AQ264/1000000</f>
        <v>0</v>
      </c>
      <c r="F917">
        <f>'[1]Master Data'!AR264/100</f>
        <v>0</v>
      </c>
      <c r="G917">
        <f>'[1]Master Data'!AS264/100</f>
        <v>0</v>
      </c>
      <c r="H917">
        <f>'[1]Master Data'!AT264/100</f>
        <v>0</v>
      </c>
      <c r="I917">
        <f>'[1]Master Data'!AU264/100</f>
        <v>0</v>
      </c>
      <c r="J917">
        <f>'[1]Master Data'!AV264/100</f>
        <v>0</v>
      </c>
      <c r="K917">
        <f>'[1]Master Data'!AX264/100</f>
        <v>1.1999999999999999E-3</v>
      </c>
      <c r="L917">
        <f>'[1]Master Data'!AY264/1000000</f>
        <v>0</v>
      </c>
      <c r="M917">
        <f>'[1]Master Data'!AZ264/1000000</f>
        <v>0</v>
      </c>
      <c r="N917">
        <f>'[1]Master Data'!BA264/1000000</f>
        <v>0</v>
      </c>
      <c r="O917">
        <f>'[1]Master Data'!BB264/100</f>
        <v>0</v>
      </c>
      <c r="P917">
        <f>'[1]Master Data'!BC264/100</f>
        <v>0</v>
      </c>
      <c r="Q917">
        <f>'[1]Master Data'!BD264/100</f>
        <v>0</v>
      </c>
      <c r="R917">
        <f>'[1]Master Data'!BE264/1000000</f>
        <v>0</v>
      </c>
      <c r="S917">
        <f>'[1]Master Data'!BG264/1000000</f>
        <v>0</v>
      </c>
      <c r="T917">
        <f>'[1]Master Data'!BH264/100</f>
        <v>0</v>
      </c>
      <c r="U917">
        <f>'[1]Master Data'!BI264/1000000</f>
        <v>0</v>
      </c>
    </row>
    <row r="918" spans="1:21" x14ac:dyDescent="0.55000000000000004">
      <c r="A918" s="41" t="s">
        <v>1362</v>
      </c>
      <c r="B918" s="41">
        <v>0</v>
      </c>
      <c r="C918">
        <f>'[1]Master Data'!AO265/100</f>
        <v>0</v>
      </c>
      <c r="D918">
        <f>'[1]Master Data'!AP265/1000000</f>
        <v>0</v>
      </c>
      <c r="E918">
        <f>'[1]Master Data'!AQ265/1000000</f>
        <v>0</v>
      </c>
      <c r="F918">
        <f>'[1]Master Data'!AR265/100</f>
        <v>0</v>
      </c>
      <c r="G918">
        <f>'[1]Master Data'!AS265/100</f>
        <v>0</v>
      </c>
      <c r="H918">
        <f>'[1]Master Data'!AT265/100</f>
        <v>0</v>
      </c>
      <c r="I918">
        <f>'[1]Master Data'!AU265/100</f>
        <v>0</v>
      </c>
      <c r="J918">
        <f>'[1]Master Data'!AV265/100</f>
        <v>0</v>
      </c>
      <c r="K918">
        <f>'[1]Master Data'!AX265/100</f>
        <v>0</v>
      </c>
      <c r="L918">
        <f>'[1]Master Data'!AY265/1000000</f>
        <v>0</v>
      </c>
      <c r="M918">
        <f>'[1]Master Data'!AZ265/1000000</f>
        <v>0</v>
      </c>
      <c r="N918">
        <f>'[1]Master Data'!BA265/1000000</f>
        <v>0</v>
      </c>
      <c r="O918">
        <f>'[1]Master Data'!BB265/100</f>
        <v>0</v>
      </c>
      <c r="P918">
        <f>'[1]Master Data'!BC265/100</f>
        <v>0</v>
      </c>
      <c r="Q918">
        <f>'[1]Master Data'!BD265/100</f>
        <v>0</v>
      </c>
      <c r="R918">
        <f>'[1]Master Data'!BE265/1000000</f>
        <v>0</v>
      </c>
      <c r="S918">
        <f>'[1]Master Data'!BG265/1000000</f>
        <v>0</v>
      </c>
      <c r="T918">
        <f>'[1]Master Data'!BH265/100</f>
        <v>0</v>
      </c>
      <c r="U918">
        <f>'[1]Master Data'!BI265/1000000</f>
        <v>0</v>
      </c>
    </row>
    <row r="919" spans="1:21" x14ac:dyDescent="0.55000000000000004">
      <c r="A919" s="41" t="s">
        <v>1363</v>
      </c>
      <c r="B919" s="41">
        <v>7.0300000000000001E-5</v>
      </c>
      <c r="C919">
        <f>'[1]Master Data'!AO266/100</f>
        <v>4.1599999999999995E-5</v>
      </c>
      <c r="D919">
        <f>'[1]Master Data'!AP266/1000000</f>
        <v>0</v>
      </c>
      <c r="E919">
        <f>'[1]Master Data'!AQ266/1000000</f>
        <v>0</v>
      </c>
      <c r="F919">
        <f>'[1]Master Data'!AR266/100</f>
        <v>9.2451229855810007E-6</v>
      </c>
      <c r="G919">
        <f>'[1]Master Data'!AS266/100</f>
        <v>1.7995873366540925E-5</v>
      </c>
      <c r="H919">
        <f>'[1]Master Data'!AT266/100</f>
        <v>0</v>
      </c>
      <c r="I919">
        <f>'[1]Master Data'!AU266/100</f>
        <v>0</v>
      </c>
      <c r="J919">
        <f>'[1]Master Data'!AV266/100</f>
        <v>1.7479999999999999E-4</v>
      </c>
      <c r="K919">
        <f>'[1]Master Data'!AX266/100</f>
        <v>1.6500000000000001E-5</v>
      </c>
      <c r="L919">
        <f>'[1]Master Data'!AY266/1000000</f>
        <v>0</v>
      </c>
      <c r="M919">
        <f>'[1]Master Data'!AZ266/1000000</f>
        <v>0</v>
      </c>
      <c r="N919">
        <f>'[1]Master Data'!BA266/1000000</f>
        <v>0</v>
      </c>
      <c r="O919">
        <f>'[1]Master Data'!BB266/100</f>
        <v>0</v>
      </c>
      <c r="P919">
        <f>'[1]Master Data'!BC266/100</f>
        <v>0</v>
      </c>
      <c r="Q919">
        <f>'[1]Master Data'!BD266/100</f>
        <v>0</v>
      </c>
      <c r="R919">
        <f>'[1]Master Data'!BE266/1000000</f>
        <v>0</v>
      </c>
      <c r="S919">
        <f>'[1]Master Data'!BG266/1000000</f>
        <v>0</v>
      </c>
      <c r="T919">
        <f>'[1]Master Data'!BH266/100</f>
        <v>0</v>
      </c>
      <c r="U919">
        <f>'[1]Master Data'!BI266/1000000</f>
        <v>0</v>
      </c>
    </row>
    <row r="920" spans="1:21" x14ac:dyDescent="0.55000000000000004">
      <c r="A920" s="41" t="s">
        <v>1364</v>
      </c>
      <c r="B920" s="41">
        <v>6.5000000000000006E-3</v>
      </c>
      <c r="C920">
        <f>'[1]Master Data'!AO267/100</f>
        <v>9.8999999999999991E-3</v>
      </c>
      <c r="D920">
        <f>'[1]Master Data'!AP267/1000000</f>
        <v>0</v>
      </c>
      <c r="E920">
        <f>'[1]Master Data'!AQ267/1000000</f>
        <v>0</v>
      </c>
      <c r="F920">
        <f>'[1]Master Data'!AR267/100</f>
        <v>0</v>
      </c>
      <c r="G920">
        <f>'[1]Master Data'!AS267/100</f>
        <v>0</v>
      </c>
      <c r="H920">
        <f>'[1]Master Data'!AT267/100</f>
        <v>0</v>
      </c>
      <c r="I920">
        <f>'[1]Master Data'!AU267/100</f>
        <v>0</v>
      </c>
      <c r="J920">
        <f>'[1]Master Data'!AV267/100</f>
        <v>0</v>
      </c>
      <c r="K920">
        <f>'[1]Master Data'!AX267/100</f>
        <v>7.000000000000001E-4</v>
      </c>
      <c r="L920">
        <f>'[1]Master Data'!AY267/1000000</f>
        <v>2.4999999999999999E-7</v>
      </c>
      <c r="M920">
        <f>'[1]Master Data'!AZ267/1000000</f>
        <v>1.55E-6</v>
      </c>
      <c r="N920">
        <f>'[1]Master Data'!BA267/1000000</f>
        <v>0</v>
      </c>
      <c r="O920">
        <f>'[1]Master Data'!BB267/100</f>
        <v>0</v>
      </c>
      <c r="P920">
        <f>'[1]Master Data'!BC267/100</f>
        <v>0</v>
      </c>
      <c r="Q920">
        <f>'[1]Master Data'!BD267/100</f>
        <v>0</v>
      </c>
      <c r="R920">
        <f>'[1]Master Data'!BE267/1000000</f>
        <v>0</v>
      </c>
      <c r="S920">
        <f>'[1]Master Data'!BG267/1000000</f>
        <v>0</v>
      </c>
      <c r="T920">
        <f>'[1]Master Data'!BH267/100</f>
        <v>0</v>
      </c>
      <c r="U920">
        <f>'[1]Master Data'!BI267/1000000</f>
        <v>0</v>
      </c>
    </row>
    <row r="921" spans="1:21" x14ac:dyDescent="0.55000000000000004">
      <c r="A921" s="41" t="s">
        <v>1365</v>
      </c>
      <c r="B921" s="41">
        <v>1.4999999999999999E-2</v>
      </c>
      <c r="C921">
        <f>'[1]Master Data'!AO268/100</f>
        <v>8.8999999999999999E-3</v>
      </c>
      <c r="D921">
        <f>'[1]Master Data'!AP268/1000000</f>
        <v>0</v>
      </c>
      <c r="E921">
        <f>'[1]Master Data'!AQ268/1000000</f>
        <v>0</v>
      </c>
      <c r="F921">
        <f>'[1]Master Data'!AR268/100</f>
        <v>0</v>
      </c>
      <c r="G921">
        <f>'[1]Master Data'!AS268/100</f>
        <v>0</v>
      </c>
      <c r="H921">
        <f>'[1]Master Data'!AT268/100</f>
        <v>0</v>
      </c>
      <c r="I921">
        <f>'[1]Master Data'!AU268/100</f>
        <v>0</v>
      </c>
      <c r="J921">
        <f>'[1]Master Data'!AV268/100</f>
        <v>0</v>
      </c>
      <c r="K921">
        <f>'[1]Master Data'!AX268/100</f>
        <v>0</v>
      </c>
      <c r="L921">
        <f>'[1]Master Data'!AY268/1000000</f>
        <v>9.3999999999999989E-7</v>
      </c>
      <c r="M921">
        <f>'[1]Master Data'!AZ268/1000000</f>
        <v>3.27E-6</v>
      </c>
      <c r="N921">
        <f>'[1]Master Data'!BA268/1000000</f>
        <v>0</v>
      </c>
      <c r="O921">
        <f>'[1]Master Data'!BB268/100</f>
        <v>0</v>
      </c>
      <c r="P921">
        <f>'[1]Master Data'!BC268/100</f>
        <v>0</v>
      </c>
      <c r="Q921">
        <f>'[1]Master Data'!BD268/100</f>
        <v>0</v>
      </c>
      <c r="R921">
        <f>'[1]Master Data'!BE268/1000000</f>
        <v>0</v>
      </c>
      <c r="S921">
        <f>'[1]Master Data'!BG268/1000000</f>
        <v>0</v>
      </c>
      <c r="T921">
        <f>'[1]Master Data'!BH268/100</f>
        <v>0</v>
      </c>
      <c r="U921">
        <f>'[1]Master Data'!BI268/1000000</f>
        <v>0</v>
      </c>
    </row>
    <row r="922" spans="1:21" x14ac:dyDescent="0.55000000000000004">
      <c r="A922" s="41" t="s">
        <v>1366</v>
      </c>
      <c r="B922" s="41">
        <v>1.6399999999999998E-2</v>
      </c>
      <c r="C922">
        <f>'[1]Master Data'!AO269/100</f>
        <v>1E-3</v>
      </c>
      <c r="D922">
        <f>'[1]Master Data'!AP269/1000000</f>
        <v>1.1999999999999999E-7</v>
      </c>
      <c r="E922">
        <f>'[1]Master Data'!AQ269/1000000</f>
        <v>3.9999999999999998E-6</v>
      </c>
      <c r="F922">
        <f>'[1]Master Data'!AR269/100</f>
        <v>0</v>
      </c>
      <c r="G922">
        <f>'[1]Master Data'!AS269/100</f>
        <v>0</v>
      </c>
      <c r="H922">
        <f>'[1]Master Data'!AT269/100</f>
        <v>0</v>
      </c>
      <c r="I922">
        <f>'[1]Master Data'!AU269/100</f>
        <v>0</v>
      </c>
      <c r="J922">
        <f>'[1]Master Data'!AV269/100</f>
        <v>0</v>
      </c>
      <c r="K922">
        <f>'[1]Master Data'!AX269/100</f>
        <v>3.6999999999999999E-4</v>
      </c>
      <c r="L922">
        <f>'[1]Master Data'!AY269/1000000</f>
        <v>0</v>
      </c>
      <c r="M922">
        <f>'[1]Master Data'!AZ269/1000000</f>
        <v>0</v>
      </c>
      <c r="N922">
        <f>'[1]Master Data'!BA269/1000000</f>
        <v>0</v>
      </c>
      <c r="O922">
        <f>'[1]Master Data'!BB269/100</f>
        <v>0</v>
      </c>
      <c r="P922">
        <f>'[1]Master Data'!BC269/100</f>
        <v>0</v>
      </c>
      <c r="Q922">
        <f>'[1]Master Data'!BD269/100</f>
        <v>0</v>
      </c>
      <c r="R922">
        <f>'[1]Master Data'!BE269/1000000</f>
        <v>0</v>
      </c>
      <c r="S922">
        <f>'[1]Master Data'!BG269/1000000</f>
        <v>0</v>
      </c>
      <c r="T922">
        <f>'[1]Master Data'!BH269/100</f>
        <v>0</v>
      </c>
      <c r="U922">
        <f>'[1]Master Data'!BI269/1000000</f>
        <v>0</v>
      </c>
    </row>
    <row r="923" spans="1:21" x14ac:dyDescent="0.55000000000000004">
      <c r="A923" s="41" t="s">
        <v>1367</v>
      </c>
      <c r="B923" s="41">
        <v>9.237751215859161E-3</v>
      </c>
      <c r="C923">
        <f>'[1]Master Data'!AO270/100</f>
        <v>1.1348382208009173E-2</v>
      </c>
      <c r="D923">
        <f>'[1]Master Data'!AP270/1000000</f>
        <v>1.3828286631104687E-7</v>
      </c>
      <c r="E923">
        <f>'[1]Master Data'!AQ270/1000000</f>
        <v>0</v>
      </c>
      <c r="F923">
        <f>'[1]Master Data'!AR270/100</f>
        <v>0</v>
      </c>
      <c r="G923">
        <f>'[1]Master Data'!AS270/100</f>
        <v>0</v>
      </c>
      <c r="H923">
        <f>'[1]Master Data'!AT270/100</f>
        <v>0</v>
      </c>
      <c r="I923">
        <f>'[1]Master Data'!AU270/100</f>
        <v>0</v>
      </c>
      <c r="J923">
        <f>'[1]Master Data'!AV270/100</f>
        <v>0</v>
      </c>
      <c r="K923">
        <f>'[1]Master Data'!AX270/100</f>
        <v>4.4435762745195144E-4</v>
      </c>
      <c r="L923">
        <f>'[1]Master Data'!AY270/1000000</f>
        <v>5.3456246264076743E-7</v>
      </c>
      <c r="M923">
        <f>'[1]Master Data'!AZ270/1000000</f>
        <v>2.1708789252440869E-6</v>
      </c>
      <c r="N923">
        <f>'[1]Master Data'!BA270/1000000</f>
        <v>0</v>
      </c>
      <c r="O923">
        <f>'[1]Master Data'!BB270/100</f>
        <v>0</v>
      </c>
      <c r="P923">
        <f>'[1]Master Data'!BC270/100</f>
        <v>0</v>
      </c>
      <c r="Q923">
        <f>'[1]Master Data'!BD270/100</f>
        <v>0</v>
      </c>
      <c r="R923">
        <f>'[1]Master Data'!BE270/1000000</f>
        <v>0</v>
      </c>
      <c r="S923">
        <f>'[1]Master Data'!BG270/1000000</f>
        <v>0</v>
      </c>
      <c r="T923">
        <f>'[1]Master Data'!BH270/100</f>
        <v>0</v>
      </c>
      <c r="U923">
        <f>'[1]Master Data'!BI270/1000000</f>
        <v>0</v>
      </c>
    </row>
    <row r="924" spans="1:21" x14ac:dyDescent="0.55000000000000004">
      <c r="A924" s="41" t="s">
        <v>1368</v>
      </c>
      <c r="B924" s="41">
        <v>3.4999999999999996E-3</v>
      </c>
      <c r="C924">
        <f>'[1]Master Data'!AO271/100</f>
        <v>8.0000000000000004E-4</v>
      </c>
      <c r="D924">
        <f>'[1]Master Data'!AP271/1000000</f>
        <v>0</v>
      </c>
      <c r="E924">
        <f>'[1]Master Data'!AQ271/1000000</f>
        <v>0</v>
      </c>
      <c r="F924">
        <f>'[1]Master Data'!AR271/100</f>
        <v>0</v>
      </c>
      <c r="G924">
        <f>'[1]Master Data'!AS271/100</f>
        <v>0</v>
      </c>
      <c r="H924">
        <f>'[1]Master Data'!AT271/100</f>
        <v>0</v>
      </c>
      <c r="I924">
        <f>'[1]Master Data'!AU271/100</f>
        <v>0</v>
      </c>
      <c r="J924">
        <f>'[1]Master Data'!AV271/100</f>
        <v>0</v>
      </c>
      <c r="K924">
        <f>'[1]Master Data'!AX271/100</f>
        <v>1.6000000000000001E-4</v>
      </c>
      <c r="L924">
        <f>'[1]Master Data'!AY271/1000000</f>
        <v>0</v>
      </c>
      <c r="M924">
        <f>'[1]Master Data'!AZ271/1000000</f>
        <v>0</v>
      </c>
      <c r="N924">
        <f>'[1]Master Data'!BA271/1000000</f>
        <v>0</v>
      </c>
      <c r="O924">
        <f>'[1]Master Data'!BB271/100</f>
        <v>0</v>
      </c>
      <c r="P924">
        <f>'[1]Master Data'!BC271/100</f>
        <v>0</v>
      </c>
      <c r="Q924">
        <f>'[1]Master Data'!BD271/100</f>
        <v>0</v>
      </c>
      <c r="R924">
        <f>'[1]Master Data'!BE271/1000000</f>
        <v>0</v>
      </c>
      <c r="S924">
        <f>'[1]Master Data'!BG271/1000000</f>
        <v>0</v>
      </c>
      <c r="T924">
        <f>'[1]Master Data'!BH271/100</f>
        <v>0</v>
      </c>
      <c r="U924">
        <f>'[1]Master Data'!BI271/1000000</f>
        <v>0</v>
      </c>
    </row>
    <row r="925" spans="1:21" x14ac:dyDescent="0.55000000000000004">
      <c r="A925" s="41" t="s">
        <v>1369</v>
      </c>
      <c r="B925" s="41">
        <v>3.039257382106655E-3</v>
      </c>
      <c r="C925">
        <f>'[1]Master Data'!AO272/100</f>
        <v>0</v>
      </c>
      <c r="D925">
        <f>'[1]Master Data'!AP272/1000000</f>
        <v>0</v>
      </c>
      <c r="E925">
        <f>'[1]Master Data'!AQ272/1000000</f>
        <v>0</v>
      </c>
      <c r="F925">
        <f>'[1]Master Data'!AR272/100</f>
        <v>0</v>
      </c>
      <c r="G925">
        <f>'[1]Master Data'!AS272/100</f>
        <v>0</v>
      </c>
      <c r="H925">
        <f>'[1]Master Data'!AT272/100</f>
        <v>0</v>
      </c>
      <c r="I925">
        <f>'[1]Master Data'!AU272/100</f>
        <v>0</v>
      </c>
      <c r="J925">
        <f>'[1]Master Data'!AV272/100</f>
        <v>0</v>
      </c>
      <c r="K925">
        <f>'[1]Master Data'!AX272/100</f>
        <v>0</v>
      </c>
      <c r="L925">
        <f>'[1]Master Data'!AY272/1000000</f>
        <v>0</v>
      </c>
      <c r="M925">
        <f>'[1]Master Data'!AZ272/1000000</f>
        <v>0</v>
      </c>
      <c r="N925">
        <f>'[1]Master Data'!BA272/1000000</f>
        <v>0</v>
      </c>
      <c r="O925">
        <f>'[1]Master Data'!BB272/100</f>
        <v>0</v>
      </c>
      <c r="P925">
        <f>'[1]Master Data'!BC272/100</f>
        <v>0</v>
      </c>
      <c r="Q925">
        <f>'[1]Master Data'!BD272/100</f>
        <v>0</v>
      </c>
      <c r="R925">
        <f>'[1]Master Data'!BE272/1000000</f>
        <v>0</v>
      </c>
      <c r="S925">
        <f>'[1]Master Data'!BG272/1000000</f>
        <v>0</v>
      </c>
      <c r="T925">
        <f>'[1]Master Data'!BH272/100</f>
        <v>0</v>
      </c>
      <c r="U925">
        <f>'[1]Master Data'!BI272/1000000</f>
        <v>0</v>
      </c>
    </row>
    <row r="926" spans="1:21" x14ac:dyDescent="0.55000000000000004">
      <c r="A926" s="41" t="s">
        <v>1370</v>
      </c>
      <c r="B926" s="41">
        <v>1.3988448026451746E-2</v>
      </c>
      <c r="C926">
        <f>'[1]Master Data'!AO273/100</f>
        <v>1.1000000000000001E-3</v>
      </c>
      <c r="D926">
        <f>'[1]Master Data'!AP273/1000000</f>
        <v>2.5000000000000002E-8</v>
      </c>
      <c r="E926">
        <f>'[1]Master Data'!AQ273/1000000</f>
        <v>0</v>
      </c>
      <c r="F926">
        <f>'[1]Master Data'!AR273/100</f>
        <v>0</v>
      </c>
      <c r="G926">
        <f>'[1]Master Data'!AS273/100</f>
        <v>0</v>
      </c>
      <c r="H926">
        <f>'[1]Master Data'!AT273/100</f>
        <v>0</v>
      </c>
      <c r="I926">
        <f>'[1]Master Data'!AU273/100</f>
        <v>0</v>
      </c>
      <c r="J926">
        <f>'[1]Master Data'!AV273/100</f>
        <v>0</v>
      </c>
      <c r="K926">
        <f>'[1]Master Data'!AX273/100</f>
        <v>2.3000000000000001E-4</v>
      </c>
      <c r="L926">
        <f>'[1]Master Data'!AY273/1000000</f>
        <v>1.5300000000000001E-7</v>
      </c>
      <c r="M926">
        <f>'[1]Master Data'!AZ273/1000000</f>
        <v>3.6300000000000001E-7</v>
      </c>
      <c r="N926">
        <f>'[1]Master Data'!BA273/1000000</f>
        <v>0</v>
      </c>
      <c r="O926">
        <f>'[1]Master Data'!BB273/100</f>
        <v>0</v>
      </c>
      <c r="P926">
        <f>'[1]Master Data'!BC273/100</f>
        <v>0</v>
      </c>
      <c r="Q926">
        <f>'[1]Master Data'!BD273/100</f>
        <v>0</v>
      </c>
      <c r="R926">
        <f>'[1]Master Data'!BE273/1000000</f>
        <v>0</v>
      </c>
      <c r="S926">
        <f>'[1]Master Data'!BG273/1000000</f>
        <v>0</v>
      </c>
      <c r="T926">
        <f>'[1]Master Data'!BH273/100</f>
        <v>0</v>
      </c>
      <c r="U926">
        <f>'[1]Master Data'!BI273/1000000</f>
        <v>0</v>
      </c>
    </row>
    <row r="927" spans="1:21" x14ac:dyDescent="0.55000000000000004">
      <c r="A927" s="41" t="s">
        <v>1371</v>
      </c>
      <c r="B927" s="41">
        <v>7.1999999999999998E-3</v>
      </c>
      <c r="C927">
        <f>'[1]Master Data'!AO274/100</f>
        <v>7.000000000000001E-4</v>
      </c>
      <c r="D927">
        <f>'[1]Master Data'!AP274/1000000</f>
        <v>0</v>
      </c>
      <c r="E927">
        <f>'[1]Master Data'!AQ274/1000000</f>
        <v>0</v>
      </c>
      <c r="F927">
        <f>'[1]Master Data'!AR274/100</f>
        <v>0</v>
      </c>
      <c r="G927">
        <f>'[1]Master Data'!AS274/100</f>
        <v>0</v>
      </c>
      <c r="H927">
        <f>'[1]Master Data'!AT274/100</f>
        <v>0</v>
      </c>
      <c r="I927">
        <f>'[1]Master Data'!AU274/100</f>
        <v>0</v>
      </c>
      <c r="J927">
        <f>'[1]Master Data'!AV274/100</f>
        <v>0</v>
      </c>
      <c r="K927">
        <f>'[1]Master Data'!AX274/100</f>
        <v>2.0000000000000001E-4</v>
      </c>
      <c r="L927">
        <f>'[1]Master Data'!AY274/1000000</f>
        <v>1.4000000000000001E-7</v>
      </c>
      <c r="M927">
        <f>'[1]Master Data'!AZ274/1000000</f>
        <v>3.4000000000000003E-7</v>
      </c>
      <c r="N927">
        <f>'[1]Master Data'!BA274/1000000</f>
        <v>0</v>
      </c>
      <c r="O927">
        <f>'[1]Master Data'!BB274/100</f>
        <v>0</v>
      </c>
      <c r="P927">
        <f>'[1]Master Data'!BC274/100</f>
        <v>0</v>
      </c>
      <c r="Q927">
        <f>'[1]Master Data'!BD274/100</f>
        <v>0</v>
      </c>
      <c r="R927">
        <f>'[1]Master Data'!BE274/1000000</f>
        <v>0</v>
      </c>
      <c r="S927">
        <f>'[1]Master Data'!BG274/1000000</f>
        <v>0</v>
      </c>
      <c r="T927">
        <f>'[1]Master Data'!BH274/100</f>
        <v>0</v>
      </c>
      <c r="U927">
        <f>'[1]Master Data'!BI274/1000000</f>
        <v>0</v>
      </c>
    </row>
    <row r="928" spans="1:21" x14ac:dyDescent="0.55000000000000004">
      <c r="A928" s="41" t="s">
        <v>1372</v>
      </c>
      <c r="B928" s="41">
        <v>6.2512472487311318E-3</v>
      </c>
      <c r="C928">
        <f>'[1]Master Data'!AO275/100</f>
        <v>4.2416506586619804E-3</v>
      </c>
      <c r="D928">
        <f>'[1]Master Data'!AP275/1000000</f>
        <v>0</v>
      </c>
      <c r="E928">
        <f>'[1]Master Data'!AQ275/1000000</f>
        <v>0</v>
      </c>
      <c r="F928">
        <f>'[1]Master Data'!AR275/100</f>
        <v>0</v>
      </c>
      <c r="G928">
        <f>'[1]Master Data'!AS275/100</f>
        <v>0</v>
      </c>
      <c r="H928">
        <f>'[1]Master Data'!AT275/100</f>
        <v>0</v>
      </c>
      <c r="I928">
        <f>'[1]Master Data'!AU275/100</f>
        <v>0</v>
      </c>
      <c r="J928">
        <f>'[1]Master Data'!AV275/100</f>
        <v>0</v>
      </c>
      <c r="K928">
        <f>'[1]Master Data'!AX275/100</f>
        <v>1.7546492337510881E-4</v>
      </c>
      <c r="L928">
        <f>'[1]Master Data'!AY275/1000000</f>
        <v>0</v>
      </c>
      <c r="M928">
        <f>'[1]Master Data'!AZ275/1000000</f>
        <v>0</v>
      </c>
      <c r="N928">
        <f>'[1]Master Data'!BA275/1000000</f>
        <v>0</v>
      </c>
      <c r="O928">
        <f>'[1]Master Data'!BB275/100</f>
        <v>0</v>
      </c>
      <c r="P928">
        <f>'[1]Master Data'!BC275/100</f>
        <v>0</v>
      </c>
      <c r="Q928">
        <f>'[1]Master Data'!BD275/100</f>
        <v>0</v>
      </c>
      <c r="R928">
        <f>'[1]Master Data'!BE275/1000000</f>
        <v>0</v>
      </c>
      <c r="S928">
        <f>'[1]Master Data'!BG275/1000000</f>
        <v>0</v>
      </c>
      <c r="T928">
        <f>'[1]Master Data'!BH275/100</f>
        <v>0</v>
      </c>
      <c r="U928">
        <f>'[1]Master Data'!BI275/1000000</f>
        <v>0</v>
      </c>
    </row>
    <row r="929" spans="1:21" x14ac:dyDescent="0.55000000000000004">
      <c r="A929" s="41" t="s">
        <v>1373</v>
      </c>
      <c r="B929" s="41">
        <v>1.8E-3</v>
      </c>
      <c r="C929">
        <f>'[1]Master Data'!AO276/100</f>
        <v>4.3E-3</v>
      </c>
      <c r="D929">
        <f>'[1]Master Data'!AP276/1000000</f>
        <v>5.0000000000000004E-8</v>
      </c>
      <c r="E929">
        <f>'[1]Master Data'!AQ276/1000000</f>
        <v>0</v>
      </c>
      <c r="F929">
        <f>'[1]Master Data'!AR276/100</f>
        <v>0</v>
      </c>
      <c r="G929">
        <f>'[1]Master Data'!AS276/100</f>
        <v>0</v>
      </c>
      <c r="H929">
        <f>'[1]Master Data'!AT276/100</f>
        <v>0</v>
      </c>
      <c r="I929">
        <f>'[1]Master Data'!AU276/100</f>
        <v>0</v>
      </c>
      <c r="J929">
        <f>'[1]Master Data'!AV276/100</f>
        <v>0</v>
      </c>
      <c r="K929">
        <f>'[1]Master Data'!AX276/100</f>
        <v>0</v>
      </c>
      <c r="L929">
        <f>'[1]Master Data'!AY276/1000000</f>
        <v>5.0000000000000004E-8</v>
      </c>
      <c r="M929">
        <f>'[1]Master Data'!AZ276/1000000</f>
        <v>1.4000000000000001E-7</v>
      </c>
      <c r="N929">
        <f>'[1]Master Data'!BA276/1000000</f>
        <v>0</v>
      </c>
      <c r="O929">
        <f>'[1]Master Data'!BB276/100</f>
        <v>0</v>
      </c>
      <c r="P929">
        <f>'[1]Master Data'!BC276/100</f>
        <v>0</v>
      </c>
      <c r="Q929">
        <f>'[1]Master Data'!BD276/100</f>
        <v>0</v>
      </c>
      <c r="R929">
        <f>'[1]Master Data'!BE276/1000000</f>
        <v>0</v>
      </c>
      <c r="S929">
        <f>'[1]Master Data'!BG276/1000000</f>
        <v>0</v>
      </c>
      <c r="T929">
        <f>'[1]Master Data'!BH276/100</f>
        <v>0</v>
      </c>
      <c r="U929">
        <f>'[1]Master Data'!BI276/1000000</f>
        <v>0</v>
      </c>
    </row>
    <row r="930" spans="1:21" x14ac:dyDescent="0.55000000000000004">
      <c r="A930" s="41" t="s">
        <v>1374</v>
      </c>
      <c r="B930" s="41">
        <v>6.9940778174783355E-4</v>
      </c>
      <c r="C930">
        <f>'[1]Master Data'!AO277/100</f>
        <v>6.0144501253528633E-4</v>
      </c>
      <c r="D930">
        <f>'[1]Master Data'!AP277/1000000</f>
        <v>1.525583433681426E-7</v>
      </c>
      <c r="E930">
        <f>'[1]Master Data'!AQ277/1000000</f>
        <v>0</v>
      </c>
      <c r="F930">
        <f>'[1]Master Data'!AR277/100</f>
        <v>0</v>
      </c>
      <c r="G930">
        <f>'[1]Master Data'!AS277/100</f>
        <v>0</v>
      </c>
      <c r="H930">
        <f>'[1]Master Data'!AT277/100</f>
        <v>0</v>
      </c>
      <c r="I930">
        <f>'[1]Master Data'!AU277/100</f>
        <v>0</v>
      </c>
      <c r="J930">
        <f>'[1]Master Data'!AV277/100</f>
        <v>0</v>
      </c>
      <c r="K930">
        <f>'[1]Master Data'!AX277/100</f>
        <v>6.0000000000000002E-5</v>
      </c>
      <c r="L930">
        <f>'[1]Master Data'!AY277/1000000</f>
        <v>2.0335057346467422E-6</v>
      </c>
      <c r="M930">
        <f>'[1]Master Data'!AZ277/1000000</f>
        <v>2.0999883530410408E-7</v>
      </c>
      <c r="N930">
        <f>'[1]Master Data'!BA277/1000000</f>
        <v>0</v>
      </c>
      <c r="O930">
        <f>'[1]Master Data'!BB277/100</f>
        <v>0</v>
      </c>
      <c r="P930">
        <f>'[1]Master Data'!BC277/100</f>
        <v>0</v>
      </c>
      <c r="Q930">
        <f>'[1]Master Data'!BD277/100</f>
        <v>0</v>
      </c>
      <c r="R930">
        <f>'[1]Master Data'!BE277/1000000</f>
        <v>0</v>
      </c>
      <c r="S930">
        <f>'[1]Master Data'!BG277/1000000</f>
        <v>0</v>
      </c>
      <c r="T930">
        <f>'[1]Master Data'!BH277/100</f>
        <v>0</v>
      </c>
      <c r="U930">
        <f>'[1]Master Data'!BI277/1000000</f>
        <v>0</v>
      </c>
    </row>
    <row r="931" spans="1:21" x14ac:dyDescent="0.55000000000000004">
      <c r="A931" s="41" t="s">
        <v>1375</v>
      </c>
      <c r="B931" s="41">
        <v>3.5256906464731447E-3</v>
      </c>
      <c r="C931">
        <f>'[1]Master Data'!AO278/100</f>
        <v>3.7513812929462907E-3</v>
      </c>
      <c r="D931">
        <f>'[1]Master Data'!AP278/1000000</f>
        <v>2.0144061141494882E-7</v>
      </c>
      <c r="E931">
        <f>'[1]Master Data'!AQ278/1000000</f>
        <v>0</v>
      </c>
      <c r="F931">
        <f>'[1]Master Data'!AR278/100</f>
        <v>0</v>
      </c>
      <c r="G931">
        <f>'[1]Master Data'!AS278/100</f>
        <v>0</v>
      </c>
      <c r="H931">
        <f>'[1]Master Data'!AT278/100</f>
        <v>0</v>
      </c>
      <c r="I931">
        <f>'[1]Master Data'!AU278/100</f>
        <v>0</v>
      </c>
      <c r="J931">
        <f>'[1]Master Data'!AV278/100</f>
        <v>0</v>
      </c>
      <c r="K931">
        <f>'[1]Master Data'!AX278/100</f>
        <v>2.1284532323657271E-4</v>
      </c>
      <c r="L931">
        <f>'[1]Master Data'!AY278/1000000</f>
        <v>3.5228453232365717E-7</v>
      </c>
      <c r="M931">
        <f>'[1]Master Data'!AZ278/1000000</f>
        <v>3.8612845323236573E-7</v>
      </c>
      <c r="N931">
        <f>'[1]Master Data'!BA278/1000000</f>
        <v>0</v>
      </c>
      <c r="O931">
        <f>'[1]Master Data'!BB278/100</f>
        <v>0</v>
      </c>
      <c r="P931">
        <f>'[1]Master Data'!BC278/100</f>
        <v>0</v>
      </c>
      <c r="Q931">
        <f>'[1]Master Data'!BD278/100</f>
        <v>0</v>
      </c>
      <c r="R931">
        <f>'[1]Master Data'!BE278/1000000</f>
        <v>0</v>
      </c>
      <c r="S931">
        <f>'[1]Master Data'!BG278/1000000</f>
        <v>0</v>
      </c>
      <c r="T931">
        <f>'[1]Master Data'!BH278/100</f>
        <v>0</v>
      </c>
      <c r="U931">
        <f>'[1]Master Data'!BI278/1000000</f>
        <v>0</v>
      </c>
    </row>
    <row r="932" spans="1:21" x14ac:dyDescent="0.55000000000000004">
      <c r="A932" s="41" t="s">
        <v>1376</v>
      </c>
      <c r="B932" s="41">
        <v>7.1561194029850748E-3</v>
      </c>
      <c r="C932">
        <f>'[1]Master Data'!AO279/100</f>
        <v>6.2074626865671646E-3</v>
      </c>
      <c r="D932">
        <f>'[1]Master Data'!AP279/1000000</f>
        <v>7.1641791044776117E-8</v>
      </c>
      <c r="E932">
        <f>'[1]Master Data'!AQ279/1000000</f>
        <v>0</v>
      </c>
      <c r="F932">
        <f>'[1]Master Data'!AR279/100</f>
        <v>0</v>
      </c>
      <c r="G932">
        <f>'[1]Master Data'!AS279/100</f>
        <v>0</v>
      </c>
      <c r="H932">
        <f>'[1]Master Data'!AT279/100</f>
        <v>0</v>
      </c>
      <c r="I932">
        <f>'[1]Master Data'!AU279/100</f>
        <v>0</v>
      </c>
      <c r="J932">
        <f>'[1]Master Data'!AV279/100</f>
        <v>0</v>
      </c>
      <c r="K932">
        <f>'[1]Master Data'!AX279/100</f>
        <v>0</v>
      </c>
      <c r="L932">
        <f>'[1]Master Data'!AY279/1000000</f>
        <v>1.3143880597014929E-7</v>
      </c>
      <c r="M932">
        <f>'[1]Master Data'!AZ279/1000000</f>
        <v>1.9715820895522389E-7</v>
      </c>
      <c r="N932">
        <f>'[1]Master Data'!BA279/1000000</f>
        <v>0</v>
      </c>
      <c r="O932">
        <f>'[1]Master Data'!BB279/100</f>
        <v>0</v>
      </c>
      <c r="P932">
        <f>'[1]Master Data'!BC279/100</f>
        <v>0</v>
      </c>
      <c r="Q932">
        <f>'[1]Master Data'!BD279/100</f>
        <v>0</v>
      </c>
      <c r="R932">
        <f>'[1]Master Data'!BE279/1000000</f>
        <v>0</v>
      </c>
      <c r="S932">
        <f>'[1]Master Data'!BG279/1000000</f>
        <v>0</v>
      </c>
      <c r="T932">
        <f>'[1]Master Data'!BH279/100</f>
        <v>0</v>
      </c>
      <c r="U932">
        <f>'[1]Master Data'!BI279/1000000</f>
        <v>0</v>
      </c>
    </row>
    <row r="933" spans="1:21" x14ac:dyDescent="0.55000000000000004">
      <c r="A933" s="41" t="s">
        <v>1377</v>
      </c>
      <c r="B933" s="41">
        <v>0</v>
      </c>
      <c r="C933">
        <f>'[1]Master Data'!AO280/100</f>
        <v>0</v>
      </c>
      <c r="D933">
        <f>'[1]Master Data'!AP280/1000000</f>
        <v>0</v>
      </c>
      <c r="E933">
        <f>'[1]Master Data'!AQ280/1000000</f>
        <v>0</v>
      </c>
      <c r="F933">
        <f>'[1]Master Data'!AR280/100</f>
        <v>0</v>
      </c>
      <c r="G933">
        <f>'[1]Master Data'!AS280/100</f>
        <v>0</v>
      </c>
      <c r="H933">
        <f>'[1]Master Data'!AT280/100</f>
        <v>0</v>
      </c>
      <c r="I933">
        <f>'[1]Master Data'!AU280/100</f>
        <v>0</v>
      </c>
      <c r="J933">
        <f>'[1]Master Data'!AV280/100</f>
        <v>0</v>
      </c>
      <c r="K933">
        <f>'[1]Master Data'!AX280/100</f>
        <v>0</v>
      </c>
      <c r="L933">
        <f>'[1]Master Data'!AY280/1000000</f>
        <v>0</v>
      </c>
      <c r="M933">
        <f>'[1]Master Data'!AZ280/1000000</f>
        <v>0</v>
      </c>
      <c r="N933">
        <f>'[1]Master Data'!BA280/1000000</f>
        <v>0</v>
      </c>
      <c r="O933">
        <f>'[1]Master Data'!BB280/100</f>
        <v>0</v>
      </c>
      <c r="P933">
        <f>'[1]Master Data'!BC280/100</f>
        <v>0</v>
      </c>
      <c r="Q933">
        <f>'[1]Master Data'!BD280/100</f>
        <v>0</v>
      </c>
      <c r="R933">
        <f>'[1]Master Data'!BE280/1000000</f>
        <v>0</v>
      </c>
      <c r="S933">
        <f>'[1]Master Data'!BG280/1000000</f>
        <v>0</v>
      </c>
      <c r="T933">
        <f>'[1]Master Data'!BH280/100</f>
        <v>0</v>
      </c>
      <c r="U933">
        <f>'[1]Master Data'!BI280/1000000</f>
        <v>0</v>
      </c>
    </row>
    <row r="934" spans="1:21" x14ac:dyDescent="0.55000000000000004">
      <c r="A934" s="41" t="s">
        <v>1378</v>
      </c>
      <c r="B934" s="41">
        <v>4.5000000000000005E-3</v>
      </c>
      <c r="C934">
        <f>'[1]Master Data'!AO281/100</f>
        <v>3.0999999999999999E-3</v>
      </c>
      <c r="D934">
        <f>'[1]Master Data'!AP281/1000000</f>
        <v>2.9999999999999997E-8</v>
      </c>
      <c r="E934">
        <f>'[1]Master Data'!AQ281/1000000</f>
        <v>0</v>
      </c>
      <c r="F934">
        <f>'[1]Master Data'!AR281/100</f>
        <v>0</v>
      </c>
      <c r="G934">
        <f>'[1]Master Data'!AS281/100</f>
        <v>0</v>
      </c>
      <c r="H934">
        <f>'[1]Master Data'!AT281/100</f>
        <v>0</v>
      </c>
      <c r="I934">
        <f>'[1]Master Data'!AU281/100</f>
        <v>0</v>
      </c>
      <c r="J934">
        <f>'[1]Master Data'!AV281/100</f>
        <v>0</v>
      </c>
      <c r="K934">
        <f>'[1]Master Data'!AX281/100</f>
        <v>1E-4</v>
      </c>
      <c r="L934">
        <f>'[1]Master Data'!AY281/1000000</f>
        <v>7.0000000000000005E-8</v>
      </c>
      <c r="M934">
        <f>'[1]Master Data'!AZ281/1000000</f>
        <v>2E-8</v>
      </c>
      <c r="N934">
        <f>'[1]Master Data'!BA281/1000000</f>
        <v>0</v>
      </c>
      <c r="O934">
        <f>'[1]Master Data'!BB281/100</f>
        <v>0</v>
      </c>
      <c r="P934">
        <f>'[1]Master Data'!BC281/100</f>
        <v>0</v>
      </c>
      <c r="Q934">
        <f>'[1]Master Data'!BD281/100</f>
        <v>0</v>
      </c>
      <c r="R934">
        <f>'[1]Master Data'!BE281/1000000</f>
        <v>0</v>
      </c>
      <c r="S934">
        <f>'[1]Master Data'!BG281/1000000</f>
        <v>0</v>
      </c>
      <c r="T934">
        <f>'[1]Master Data'!BH281/100</f>
        <v>0</v>
      </c>
      <c r="U934">
        <f>'[1]Master Data'!BI281/1000000</f>
        <v>0</v>
      </c>
    </row>
    <row r="935" spans="1:21" x14ac:dyDescent="0.55000000000000004">
      <c r="A935" s="41" t="s">
        <v>1379</v>
      </c>
      <c r="B935" s="41">
        <v>9.5999999999999992E-3</v>
      </c>
      <c r="C935">
        <f>'[1]Master Data'!AO282/100</f>
        <v>5.0000000000000001E-3</v>
      </c>
      <c r="D935">
        <f>'[1]Master Data'!AP282/1000000</f>
        <v>0</v>
      </c>
      <c r="E935">
        <f>'[1]Master Data'!AQ282/1000000</f>
        <v>0</v>
      </c>
      <c r="F935">
        <f>'[1]Master Data'!AR282/100</f>
        <v>0</v>
      </c>
      <c r="G935">
        <f>'[1]Master Data'!AS282/100</f>
        <v>0</v>
      </c>
      <c r="H935">
        <f>'[1]Master Data'!AT282/100</f>
        <v>0</v>
      </c>
      <c r="I935">
        <f>'[1]Master Data'!AU282/100</f>
        <v>0</v>
      </c>
      <c r="J935">
        <f>'[1]Master Data'!AV282/100</f>
        <v>0</v>
      </c>
      <c r="K935">
        <f>'[1]Master Data'!AX282/100</f>
        <v>2.0000000000000001E-4</v>
      </c>
      <c r="L935">
        <f>'[1]Master Data'!AY282/1000000</f>
        <v>0</v>
      </c>
      <c r="M935">
        <f>'[1]Master Data'!AZ282/1000000</f>
        <v>0</v>
      </c>
      <c r="N935">
        <f>'[1]Master Data'!BA282/1000000</f>
        <v>0</v>
      </c>
      <c r="O935">
        <f>'[1]Master Data'!BB282/100</f>
        <v>0</v>
      </c>
      <c r="P935">
        <f>'[1]Master Data'!BC282/100</f>
        <v>0</v>
      </c>
      <c r="Q935">
        <f>'[1]Master Data'!BD282/100</f>
        <v>0</v>
      </c>
      <c r="R935">
        <f>'[1]Master Data'!BE282/1000000</f>
        <v>0</v>
      </c>
      <c r="S935">
        <f>'[1]Master Data'!BG282/1000000</f>
        <v>0</v>
      </c>
      <c r="T935">
        <f>'[1]Master Data'!BH282/100</f>
        <v>0</v>
      </c>
      <c r="U935">
        <f>'[1]Master Data'!BI282/1000000</f>
        <v>0</v>
      </c>
    </row>
    <row r="936" spans="1:21" x14ac:dyDescent="0.55000000000000004">
      <c r="A936" s="41" t="s">
        <v>1380</v>
      </c>
      <c r="B936" s="41">
        <v>8.7500000000000008E-3</v>
      </c>
      <c r="C936">
        <f>'[1]Master Data'!AO283/100</f>
        <v>0</v>
      </c>
      <c r="D936">
        <f>'[1]Master Data'!AP283/1000000</f>
        <v>0</v>
      </c>
      <c r="E936">
        <f>'[1]Master Data'!AQ283/1000000</f>
        <v>0</v>
      </c>
      <c r="F936">
        <f>'[1]Master Data'!AR283/100</f>
        <v>0</v>
      </c>
      <c r="G936">
        <f>'[1]Master Data'!AS283/100</f>
        <v>0</v>
      </c>
      <c r="H936">
        <f>'[1]Master Data'!AT283/100</f>
        <v>0</v>
      </c>
      <c r="I936">
        <f>'[1]Master Data'!AU283/100</f>
        <v>0</v>
      </c>
      <c r="J936">
        <f>'[1]Master Data'!AV283/100</f>
        <v>0</v>
      </c>
      <c r="K936">
        <f>'[1]Master Data'!AX283/100</f>
        <v>0</v>
      </c>
      <c r="L936">
        <f>'[1]Master Data'!AY283/1000000</f>
        <v>0</v>
      </c>
      <c r="M936">
        <f>'[1]Master Data'!AZ283/1000000</f>
        <v>0</v>
      </c>
      <c r="N936">
        <f>'[1]Master Data'!BA283/1000000</f>
        <v>0</v>
      </c>
      <c r="O936">
        <f>'[1]Master Data'!BB283/100</f>
        <v>0</v>
      </c>
      <c r="P936">
        <f>'[1]Master Data'!BC283/100</f>
        <v>0</v>
      </c>
      <c r="Q936">
        <f>'[1]Master Data'!BD283/100</f>
        <v>0</v>
      </c>
      <c r="R936">
        <f>'[1]Master Data'!BE283/1000000</f>
        <v>0</v>
      </c>
      <c r="S936">
        <f>'[1]Master Data'!BG283/1000000</f>
        <v>0</v>
      </c>
      <c r="T936">
        <f>'[1]Master Data'!BH283/100</f>
        <v>0</v>
      </c>
      <c r="U936">
        <f>'[1]Master Data'!BI283/1000000</f>
        <v>0</v>
      </c>
    </row>
    <row r="937" spans="1:21" x14ac:dyDescent="0.55000000000000004">
      <c r="A937" s="41" t="s">
        <v>1381</v>
      </c>
      <c r="B937" s="41">
        <v>6.0999999999999995E-3</v>
      </c>
      <c r="C937">
        <f>'[1]Master Data'!AO284/100</f>
        <v>1.2999999999999999E-3</v>
      </c>
      <c r="D937">
        <f>'[1]Master Data'!AP284/1000000</f>
        <v>0</v>
      </c>
      <c r="E937">
        <f>'[1]Master Data'!AQ284/1000000</f>
        <v>0</v>
      </c>
      <c r="F937">
        <f>'[1]Master Data'!AR284/100</f>
        <v>0</v>
      </c>
      <c r="G937">
        <f>'[1]Master Data'!AS284/100</f>
        <v>0</v>
      </c>
      <c r="H937">
        <f>'[1]Master Data'!AT284/100</f>
        <v>0</v>
      </c>
      <c r="I937">
        <f>'[1]Master Data'!AU284/100</f>
        <v>0</v>
      </c>
      <c r="J937">
        <f>'[1]Master Data'!AV284/100</f>
        <v>0</v>
      </c>
      <c r="K937">
        <f>'[1]Master Data'!AX284/100</f>
        <v>1E-4</v>
      </c>
      <c r="L937">
        <f>'[1]Master Data'!AY284/1000000</f>
        <v>1.0000000000000001E-7</v>
      </c>
      <c r="M937">
        <f>'[1]Master Data'!AZ284/1000000</f>
        <v>3.5999999999999999E-7</v>
      </c>
      <c r="N937">
        <f>'[1]Master Data'!BA284/1000000</f>
        <v>0</v>
      </c>
      <c r="O937">
        <f>'[1]Master Data'!BB284/100</f>
        <v>0</v>
      </c>
      <c r="P937">
        <f>'[1]Master Data'!BC284/100</f>
        <v>0</v>
      </c>
      <c r="Q937">
        <f>'[1]Master Data'!BD284/100</f>
        <v>0</v>
      </c>
      <c r="R937">
        <f>'[1]Master Data'!BE284/1000000</f>
        <v>0</v>
      </c>
      <c r="S937">
        <f>'[1]Master Data'!BG284/1000000</f>
        <v>0</v>
      </c>
      <c r="T937">
        <f>'[1]Master Data'!BH284/100</f>
        <v>0</v>
      </c>
      <c r="U937">
        <f>'[1]Master Data'!BI284/1000000</f>
        <v>0</v>
      </c>
    </row>
    <row r="938" spans="1:21" x14ac:dyDescent="0.55000000000000004">
      <c r="A938" s="41" t="s">
        <v>1382</v>
      </c>
      <c r="B938" s="41">
        <v>6.0000000000000001E-3</v>
      </c>
      <c r="C938">
        <f>'[1]Master Data'!AO285/100</f>
        <v>6.6E-3</v>
      </c>
      <c r="D938">
        <f>'[1]Master Data'!AP285/1000000</f>
        <v>7.0000000000000005E-8</v>
      </c>
      <c r="E938">
        <f>'[1]Master Data'!AQ285/1000000</f>
        <v>0</v>
      </c>
      <c r="F938">
        <f>'[1]Master Data'!AR285/100</f>
        <v>0</v>
      </c>
      <c r="G938">
        <f>'[1]Master Data'!AS285/100</f>
        <v>0</v>
      </c>
      <c r="H938">
        <f>'[1]Master Data'!AT285/100</f>
        <v>0</v>
      </c>
      <c r="I938">
        <f>'[1]Master Data'!AU285/100</f>
        <v>0</v>
      </c>
      <c r="J938">
        <f>'[1]Master Data'!AV285/100</f>
        <v>0</v>
      </c>
      <c r="K938">
        <f>'[1]Master Data'!AX285/100</f>
        <v>2.9999999999999997E-4</v>
      </c>
      <c r="L938">
        <f>'[1]Master Data'!AY285/1000000</f>
        <v>3.2000000000000001E-7</v>
      </c>
      <c r="M938">
        <f>'[1]Master Data'!AZ285/1000000</f>
        <v>1.31E-6</v>
      </c>
      <c r="N938">
        <f>'[1]Master Data'!BA285/1000000</f>
        <v>0</v>
      </c>
      <c r="O938">
        <f>'[1]Master Data'!BB285/100</f>
        <v>0</v>
      </c>
      <c r="P938">
        <f>'[1]Master Data'!BC285/100</f>
        <v>0</v>
      </c>
      <c r="Q938">
        <f>'[1]Master Data'!BD285/100</f>
        <v>0</v>
      </c>
      <c r="R938">
        <f>'[1]Master Data'!BE285/1000000</f>
        <v>0</v>
      </c>
      <c r="S938">
        <f>'[1]Master Data'!BG285/1000000</f>
        <v>0</v>
      </c>
      <c r="T938">
        <f>'[1]Master Data'!BH285/100</f>
        <v>0</v>
      </c>
      <c r="U938">
        <f>'[1]Master Data'!BI285/1000000</f>
        <v>0</v>
      </c>
    </row>
    <row r="939" spans="1:21" x14ac:dyDescent="0.55000000000000004">
      <c r="A939" s="41" t="s">
        <v>1383</v>
      </c>
      <c r="B939" s="41">
        <v>6.9999999999999993E-3</v>
      </c>
      <c r="C939">
        <f>'[1]Master Data'!AO286/100</f>
        <v>3.3E-3</v>
      </c>
      <c r="D939">
        <f>'[1]Master Data'!AP286/1000000</f>
        <v>0</v>
      </c>
      <c r="E939">
        <f>'[1]Master Data'!AQ286/1000000</f>
        <v>0</v>
      </c>
      <c r="F939">
        <f>'[1]Master Data'!AR286/100</f>
        <v>0</v>
      </c>
      <c r="G939">
        <f>'[1]Master Data'!AS286/100</f>
        <v>0</v>
      </c>
      <c r="H939">
        <f>'[1]Master Data'!AT286/100</f>
        <v>0</v>
      </c>
      <c r="I939">
        <f>'[1]Master Data'!AU286/100</f>
        <v>0</v>
      </c>
      <c r="J939">
        <f>'[1]Master Data'!AV286/100</f>
        <v>0</v>
      </c>
      <c r="K939">
        <f>'[1]Master Data'!AX286/100</f>
        <v>3.4000000000000002E-4</v>
      </c>
      <c r="L939">
        <f>'[1]Master Data'!AY286/1000000</f>
        <v>0</v>
      </c>
      <c r="M939">
        <f>'[1]Master Data'!AZ286/1000000</f>
        <v>0</v>
      </c>
      <c r="N939">
        <f>'[1]Master Data'!BA286/1000000</f>
        <v>0</v>
      </c>
      <c r="O939">
        <f>'[1]Master Data'!BB286/100</f>
        <v>0</v>
      </c>
      <c r="P939">
        <f>'[1]Master Data'!BC286/100</f>
        <v>0</v>
      </c>
      <c r="Q939">
        <f>'[1]Master Data'!BD286/100</f>
        <v>0</v>
      </c>
      <c r="R939">
        <f>'[1]Master Data'!BE286/1000000</f>
        <v>0</v>
      </c>
      <c r="S939">
        <f>'[1]Master Data'!BG286/1000000</f>
        <v>0</v>
      </c>
      <c r="T939">
        <f>'[1]Master Data'!BH286/100</f>
        <v>0</v>
      </c>
      <c r="U939">
        <f>'[1]Master Data'!BI286/1000000</f>
        <v>0</v>
      </c>
    </row>
    <row r="940" spans="1:21" x14ac:dyDescent="0.55000000000000004">
      <c r="A940" s="41" t="s">
        <v>1384</v>
      </c>
      <c r="B940" s="41">
        <v>2.0000000000000001E-4</v>
      </c>
      <c r="C940">
        <f>'[1]Master Data'!AO287/100</f>
        <v>5.0000000000000001E-4</v>
      </c>
      <c r="D940">
        <f>'[1]Master Data'!AP287/1000000</f>
        <v>2.9999999999999997E-8</v>
      </c>
      <c r="E940">
        <f>'[1]Master Data'!AQ287/1000000</f>
        <v>0</v>
      </c>
      <c r="F940">
        <f>'[1]Master Data'!AR287/100</f>
        <v>0</v>
      </c>
      <c r="G940">
        <f>'[1]Master Data'!AS287/100</f>
        <v>0</v>
      </c>
      <c r="H940">
        <f>'[1]Master Data'!AT287/100</f>
        <v>0</v>
      </c>
      <c r="I940">
        <f>'[1]Master Data'!AU287/100</f>
        <v>0</v>
      </c>
      <c r="J940">
        <f>'[1]Master Data'!AV287/100</f>
        <v>0</v>
      </c>
      <c r="K940">
        <f>'[1]Master Data'!AX287/100</f>
        <v>6.0000000000000002E-5</v>
      </c>
      <c r="L940">
        <f>'[1]Master Data'!AY287/1000000</f>
        <v>1.9000000000000001E-7</v>
      </c>
      <c r="M940">
        <f>'[1]Master Data'!AZ287/1000000</f>
        <v>4.8999999999999997E-7</v>
      </c>
      <c r="N940">
        <f>'[1]Master Data'!BA287/1000000</f>
        <v>3E-9</v>
      </c>
      <c r="O940">
        <f>'[1]Master Data'!BB287/100</f>
        <v>0</v>
      </c>
      <c r="P940">
        <f>'[1]Master Data'!BC287/100</f>
        <v>0</v>
      </c>
      <c r="Q940">
        <f>'[1]Master Data'!BD287/100</f>
        <v>0</v>
      </c>
      <c r="R940">
        <f>'[1]Master Data'!BE287/1000000</f>
        <v>0</v>
      </c>
      <c r="S940">
        <f>'[1]Master Data'!BG287/1000000</f>
        <v>0</v>
      </c>
      <c r="T940">
        <f>'[1]Master Data'!BH287/100</f>
        <v>0</v>
      </c>
      <c r="U940">
        <f>'[1]Master Data'!BI287/1000000</f>
        <v>0</v>
      </c>
    </row>
    <row r="941" spans="1:21" x14ac:dyDescent="0.55000000000000004">
      <c r="A941" s="41" t="s">
        <v>1385</v>
      </c>
      <c r="B941" s="41">
        <v>0.01</v>
      </c>
      <c r="C941">
        <f>'[1]Master Data'!AO288/100</f>
        <v>5.3E-3</v>
      </c>
      <c r="D941">
        <f>'[1]Master Data'!AP288/1000000</f>
        <v>0</v>
      </c>
      <c r="E941">
        <f>'[1]Master Data'!AQ288/1000000</f>
        <v>0</v>
      </c>
      <c r="F941">
        <f>'[1]Master Data'!AR288/100</f>
        <v>0</v>
      </c>
      <c r="G941">
        <f>'[1]Master Data'!AS288/100</f>
        <v>0</v>
      </c>
      <c r="H941">
        <f>'[1]Master Data'!AT288/100</f>
        <v>0</v>
      </c>
      <c r="I941">
        <f>'[1]Master Data'!AU288/100</f>
        <v>0</v>
      </c>
      <c r="J941">
        <f>'[1]Master Data'!AV288/100</f>
        <v>0</v>
      </c>
      <c r="K941">
        <f>'[1]Master Data'!AX288/100</f>
        <v>5.9999999999999995E-4</v>
      </c>
      <c r="L941">
        <f>'[1]Master Data'!AY288/1000000</f>
        <v>2.8999999999999998E-7</v>
      </c>
      <c r="M941">
        <f>'[1]Master Data'!AZ288/1000000</f>
        <v>9.1000000000000008E-7</v>
      </c>
      <c r="N941">
        <f>'[1]Master Data'!BA288/1000000</f>
        <v>0</v>
      </c>
      <c r="O941">
        <f>'[1]Master Data'!BB288/100</f>
        <v>0</v>
      </c>
      <c r="P941">
        <f>'[1]Master Data'!BC288/100</f>
        <v>0</v>
      </c>
      <c r="Q941">
        <f>'[1]Master Data'!BD288/100</f>
        <v>0</v>
      </c>
      <c r="R941">
        <f>'[1]Master Data'!BE288/1000000</f>
        <v>0</v>
      </c>
      <c r="S941">
        <f>'[1]Master Data'!BG288/1000000</f>
        <v>0</v>
      </c>
      <c r="T941">
        <f>'[1]Master Data'!BH288/100</f>
        <v>0</v>
      </c>
      <c r="U941">
        <f>'[1]Master Data'!BI288/1000000</f>
        <v>0</v>
      </c>
    </row>
    <row r="942" spans="1:21" x14ac:dyDescent="0.55000000000000004">
      <c r="A942" s="41" t="s">
        <v>1386</v>
      </c>
      <c r="B942" s="41">
        <v>9.1999999999999998E-3</v>
      </c>
      <c r="C942">
        <f>'[1]Master Data'!AO289/100</f>
        <v>6.0000000000000001E-3</v>
      </c>
      <c r="D942">
        <f>'[1]Master Data'!AP289/1000000</f>
        <v>2.3000000000000002E-7</v>
      </c>
      <c r="E942">
        <f>'[1]Master Data'!AQ289/1000000</f>
        <v>0</v>
      </c>
      <c r="F942">
        <f>'[1]Master Data'!AR289/100</f>
        <v>0</v>
      </c>
      <c r="G942">
        <f>'[1]Master Data'!AS289/100</f>
        <v>0</v>
      </c>
      <c r="H942">
        <f>'[1]Master Data'!AT289/100</f>
        <v>0</v>
      </c>
      <c r="I942">
        <f>'[1]Master Data'!AU289/100</f>
        <v>0</v>
      </c>
      <c r="J942">
        <f>'[1]Master Data'!AV289/100</f>
        <v>0</v>
      </c>
      <c r="K942">
        <f>'[1]Master Data'!AX289/100</f>
        <v>0</v>
      </c>
      <c r="L942">
        <f>'[1]Master Data'!AY289/1000000</f>
        <v>3.3000000000000002E-7</v>
      </c>
      <c r="M942">
        <f>'[1]Master Data'!AZ289/1000000</f>
        <v>1.0500000000000001E-6</v>
      </c>
      <c r="N942">
        <f>'[1]Master Data'!BA289/1000000</f>
        <v>0</v>
      </c>
      <c r="O942">
        <f>'[1]Master Data'!BB289/100</f>
        <v>0</v>
      </c>
      <c r="P942">
        <f>'[1]Master Data'!BC289/100</f>
        <v>0</v>
      </c>
      <c r="Q942">
        <f>'[1]Master Data'!BD289/100</f>
        <v>0</v>
      </c>
      <c r="R942">
        <f>'[1]Master Data'!BE289/1000000</f>
        <v>0</v>
      </c>
      <c r="S942">
        <f>'[1]Master Data'!BG289/1000000</f>
        <v>0</v>
      </c>
      <c r="T942">
        <f>'[1]Master Data'!BH289/100</f>
        <v>0</v>
      </c>
      <c r="U942">
        <f>'[1]Master Data'!BI289/1000000</f>
        <v>0</v>
      </c>
    </row>
    <row r="943" spans="1:21" x14ac:dyDescent="0.55000000000000004">
      <c r="A943" s="41" t="s">
        <v>1387</v>
      </c>
      <c r="B943" s="41">
        <v>1.1699999999999999E-2</v>
      </c>
      <c r="C943">
        <f>'[1]Master Data'!AO290/100</f>
        <v>4.8999999999999998E-3</v>
      </c>
      <c r="D943">
        <f>'[1]Master Data'!AP290/1000000</f>
        <v>0</v>
      </c>
      <c r="E943">
        <f>'[1]Master Data'!AQ290/1000000</f>
        <v>0</v>
      </c>
      <c r="F943">
        <f>'[1]Master Data'!AR290/100</f>
        <v>0</v>
      </c>
      <c r="G943">
        <f>'[1]Master Data'!AS290/100</f>
        <v>0</v>
      </c>
      <c r="H943">
        <f>'[1]Master Data'!AT290/100</f>
        <v>0</v>
      </c>
      <c r="I943">
        <f>'[1]Master Data'!AU290/100</f>
        <v>0</v>
      </c>
      <c r="J943">
        <f>'[1]Master Data'!AV290/100</f>
        <v>0</v>
      </c>
      <c r="K943">
        <f>'[1]Master Data'!AX290/100</f>
        <v>0</v>
      </c>
      <c r="L943">
        <f>'[1]Master Data'!AY290/1000000</f>
        <v>0</v>
      </c>
      <c r="M943">
        <f>'[1]Master Data'!AZ290/1000000</f>
        <v>0</v>
      </c>
      <c r="N943">
        <f>'[1]Master Data'!BA290/1000000</f>
        <v>0</v>
      </c>
      <c r="O943">
        <f>'[1]Master Data'!BB290/100</f>
        <v>0</v>
      </c>
      <c r="P943">
        <f>'[1]Master Data'!BC290/100</f>
        <v>0</v>
      </c>
      <c r="Q943">
        <f>'[1]Master Data'!BD290/100</f>
        <v>0</v>
      </c>
      <c r="R943">
        <f>'[1]Master Data'!BE290/1000000</f>
        <v>0</v>
      </c>
      <c r="S943">
        <f>'[1]Master Data'!BG290/1000000</f>
        <v>0</v>
      </c>
      <c r="T943">
        <f>'[1]Master Data'!BH290/100</f>
        <v>0</v>
      </c>
      <c r="U943">
        <f>'[1]Master Data'!BI290/1000000</f>
        <v>0</v>
      </c>
    </row>
    <row r="944" spans="1:21" x14ac:dyDescent="0.55000000000000004">
      <c r="A944" s="41" t="s">
        <v>1388</v>
      </c>
      <c r="B944" s="41">
        <v>1.3999999999999999E-2</v>
      </c>
      <c r="C944">
        <f>'[1]Master Data'!AO291/100</f>
        <v>1E-3</v>
      </c>
      <c r="D944">
        <f>'[1]Master Data'!AP291/1000000</f>
        <v>0</v>
      </c>
      <c r="E944">
        <f>'[1]Master Data'!AQ291/1000000</f>
        <v>0</v>
      </c>
      <c r="F944">
        <f>'[1]Master Data'!AR291/100</f>
        <v>0</v>
      </c>
      <c r="G944">
        <f>'[1]Master Data'!AS291/100</f>
        <v>0</v>
      </c>
      <c r="H944">
        <f>'[1]Master Data'!AT291/100</f>
        <v>0</v>
      </c>
      <c r="I944">
        <f>'[1]Master Data'!AU291/100</f>
        <v>0</v>
      </c>
      <c r="J944">
        <f>'[1]Master Data'!AV291/100</f>
        <v>0</v>
      </c>
      <c r="K944">
        <f>'[1]Master Data'!AX291/100</f>
        <v>0</v>
      </c>
      <c r="L944">
        <f>'[1]Master Data'!AY291/1000000</f>
        <v>0</v>
      </c>
      <c r="M944">
        <f>'[1]Master Data'!AZ291/1000000</f>
        <v>0</v>
      </c>
      <c r="N944">
        <f>'[1]Master Data'!BA291/1000000</f>
        <v>0</v>
      </c>
      <c r="O944">
        <f>'[1]Master Data'!BB291/100</f>
        <v>0</v>
      </c>
      <c r="P944">
        <f>'[1]Master Data'!BC291/100</f>
        <v>0</v>
      </c>
      <c r="Q944">
        <f>'[1]Master Data'!BD291/100</f>
        <v>0</v>
      </c>
      <c r="R944">
        <f>'[1]Master Data'!BE291/1000000</f>
        <v>0</v>
      </c>
      <c r="S944">
        <f>'[1]Master Data'!BG291/1000000</f>
        <v>0</v>
      </c>
      <c r="T944">
        <f>'[1]Master Data'!BH291/100</f>
        <v>0</v>
      </c>
      <c r="U944">
        <f>'[1]Master Data'!BI291/1000000</f>
        <v>0</v>
      </c>
    </row>
    <row r="945" spans="1:21" x14ac:dyDescent="0.55000000000000004">
      <c r="A945" s="41" t="s">
        <v>1389</v>
      </c>
      <c r="B945" s="41">
        <v>6.1999999999999998E-3</v>
      </c>
      <c r="C945">
        <f>'[1]Master Data'!AO292/100</f>
        <v>4.1999999999999997E-3</v>
      </c>
      <c r="D945">
        <f>'[1]Master Data'!AP292/1000000</f>
        <v>2.9999999999999997E-8</v>
      </c>
      <c r="E945">
        <f>'[1]Master Data'!AQ292/1000000</f>
        <v>0</v>
      </c>
      <c r="F945">
        <f>'[1]Master Data'!AR292/100</f>
        <v>0</v>
      </c>
      <c r="G945">
        <f>'[1]Master Data'!AS292/100</f>
        <v>0</v>
      </c>
      <c r="H945">
        <f>'[1]Master Data'!AT292/100</f>
        <v>0</v>
      </c>
      <c r="I945">
        <f>'[1]Master Data'!AU292/100</f>
        <v>0</v>
      </c>
      <c r="J945">
        <f>'[1]Master Data'!AV292/100</f>
        <v>0</v>
      </c>
      <c r="K945">
        <f>'[1]Master Data'!AX292/100</f>
        <v>5.0000000000000001E-4</v>
      </c>
      <c r="L945">
        <f>'[1]Master Data'!AY292/1000000</f>
        <v>1.3E-7</v>
      </c>
      <c r="M945">
        <f>'[1]Master Data'!AZ292/1000000</f>
        <v>5.3000000000000001E-7</v>
      </c>
      <c r="N945">
        <f>'[1]Master Data'!BA292/1000000</f>
        <v>0</v>
      </c>
      <c r="O945">
        <f>'[1]Master Data'!BB292/100</f>
        <v>0</v>
      </c>
      <c r="P945">
        <f>'[1]Master Data'!BC292/100</f>
        <v>0</v>
      </c>
      <c r="Q945">
        <f>'[1]Master Data'!BD292/100</f>
        <v>0</v>
      </c>
      <c r="R945">
        <f>'[1]Master Data'!BE292/1000000</f>
        <v>0</v>
      </c>
      <c r="S945">
        <f>'[1]Master Data'!BG292/1000000</f>
        <v>0</v>
      </c>
      <c r="T945">
        <f>'[1]Master Data'!BH292/100</f>
        <v>0</v>
      </c>
      <c r="U945">
        <f>'[1]Master Data'!BI292/1000000</f>
        <v>0</v>
      </c>
    </row>
    <row r="946" spans="1:21" x14ac:dyDescent="0.55000000000000004">
      <c r="A946" s="41" t="s">
        <v>1390</v>
      </c>
      <c r="B946" s="41">
        <v>0</v>
      </c>
      <c r="C946">
        <f>'[1]Master Data'!AO293/100</f>
        <v>0</v>
      </c>
      <c r="D946">
        <f>'[1]Master Data'!AP293/1000000</f>
        <v>0</v>
      </c>
      <c r="E946">
        <f>'[1]Master Data'!AQ293/1000000</f>
        <v>0</v>
      </c>
      <c r="F946">
        <f>'[1]Master Data'!AR293/100</f>
        <v>0</v>
      </c>
      <c r="G946">
        <f>'[1]Master Data'!AS293/100</f>
        <v>0</v>
      </c>
      <c r="H946">
        <f>'[1]Master Data'!AT293/100</f>
        <v>0</v>
      </c>
      <c r="I946">
        <f>'[1]Master Data'!AU293/100</f>
        <v>0</v>
      </c>
      <c r="J946">
        <f>'[1]Master Data'!AV293/100</f>
        <v>0</v>
      </c>
      <c r="K946">
        <f>'[1]Master Data'!AX293/100</f>
        <v>0</v>
      </c>
      <c r="L946">
        <f>'[1]Master Data'!AY293/1000000</f>
        <v>0</v>
      </c>
      <c r="M946">
        <f>'[1]Master Data'!AZ293/1000000</f>
        <v>0</v>
      </c>
      <c r="N946">
        <f>'[1]Master Data'!BA293/1000000</f>
        <v>0</v>
      </c>
      <c r="O946">
        <f>'[1]Master Data'!BB293/100</f>
        <v>0</v>
      </c>
      <c r="P946">
        <f>'[1]Master Data'!BC293/100</f>
        <v>0</v>
      </c>
      <c r="Q946">
        <f>'[1]Master Data'!BD293/100</f>
        <v>0</v>
      </c>
      <c r="R946">
        <f>'[1]Master Data'!BE293/1000000</f>
        <v>0</v>
      </c>
      <c r="S946">
        <f>'[1]Master Data'!BG293/1000000</f>
        <v>0</v>
      </c>
      <c r="T946">
        <f>'[1]Master Data'!BH293/100</f>
        <v>0</v>
      </c>
      <c r="U946">
        <f>'[1]Master Data'!BI293/1000000</f>
        <v>0</v>
      </c>
    </row>
    <row r="947" spans="1:21" x14ac:dyDescent="0.55000000000000004">
      <c r="A947" s="41" t="s">
        <v>1391</v>
      </c>
      <c r="B947" s="41">
        <v>1.1599999999999999E-2</v>
      </c>
      <c r="C947">
        <f>'[1]Master Data'!AO294/100</f>
        <v>1E-4</v>
      </c>
      <c r="D947">
        <f>'[1]Master Data'!AP294/1000000</f>
        <v>0</v>
      </c>
      <c r="E947">
        <f>'[1]Master Data'!AQ294/1000000</f>
        <v>0</v>
      </c>
      <c r="F947">
        <f>'[1]Master Data'!AR294/100</f>
        <v>0</v>
      </c>
      <c r="G947">
        <f>'[1]Master Data'!AS294/100</f>
        <v>0</v>
      </c>
      <c r="H947">
        <f>'[1]Master Data'!AT294/100</f>
        <v>0</v>
      </c>
      <c r="I947">
        <f>'[1]Master Data'!AU294/100</f>
        <v>0</v>
      </c>
      <c r="J947">
        <f>'[1]Master Data'!AV294/100</f>
        <v>0</v>
      </c>
      <c r="K947">
        <f>'[1]Master Data'!AX294/100</f>
        <v>0</v>
      </c>
      <c r="L947">
        <f>'[1]Master Data'!AY294/1000000</f>
        <v>0</v>
      </c>
      <c r="M947">
        <f>'[1]Master Data'!AZ294/1000000</f>
        <v>0</v>
      </c>
      <c r="N947">
        <f>'[1]Master Data'!BA294/1000000</f>
        <v>0</v>
      </c>
      <c r="O947">
        <f>'[1]Master Data'!BB294/100</f>
        <v>0</v>
      </c>
      <c r="P947">
        <f>'[1]Master Data'!BC294/100</f>
        <v>0</v>
      </c>
      <c r="Q947">
        <f>'[1]Master Data'!BD294/100</f>
        <v>0</v>
      </c>
      <c r="R947">
        <f>'[1]Master Data'!BE294/1000000</f>
        <v>0</v>
      </c>
      <c r="S947">
        <f>'[1]Master Data'!BG294/1000000</f>
        <v>0</v>
      </c>
      <c r="T947">
        <f>'[1]Master Data'!BH294/100</f>
        <v>0</v>
      </c>
      <c r="U947">
        <f>'[1]Master Data'!BI294/1000000</f>
        <v>0</v>
      </c>
    </row>
    <row r="948" spans="1:21" x14ac:dyDescent="0.55000000000000004">
      <c r="A948" s="41" t="s">
        <v>1392</v>
      </c>
      <c r="B948" s="41">
        <v>1.8835690304201851E-3</v>
      </c>
      <c r="C948">
        <f>'[1]Master Data'!AO295/100</f>
        <v>2.7507070912605558E-3</v>
      </c>
      <c r="D948">
        <f>'[1]Master Data'!AP295/1000000</f>
        <v>7.5571268694679025E-8</v>
      </c>
      <c r="E948">
        <f>'[1]Master Data'!AQ295/1000000</f>
        <v>1.1249618475938548E-6</v>
      </c>
      <c r="F948">
        <f>'[1]Master Data'!AR295/100</f>
        <v>0</v>
      </c>
      <c r="G948">
        <f>'[1]Master Data'!AS295/100</f>
        <v>0</v>
      </c>
      <c r="H948">
        <f>'[1]Master Data'!AT295/100</f>
        <v>0</v>
      </c>
      <c r="I948">
        <f>'[1]Master Data'!AU295/100</f>
        <v>0</v>
      </c>
      <c r="J948">
        <f>'[1]Master Data'!AV295/100</f>
        <v>0</v>
      </c>
      <c r="K948">
        <f>'[1]Master Data'!AX295/100</f>
        <v>1.427856343473395E-4</v>
      </c>
      <c r="L948">
        <f>'[1]Master Data'!AY295/1000000</f>
        <v>1.0579977617255061E-6</v>
      </c>
      <c r="M948">
        <f>'[1]Master Data'!AZ295/1000000</f>
        <v>4.5571268694679015E-8</v>
      </c>
      <c r="N948">
        <f>'[1]Master Data'!BA295/1000000</f>
        <v>0</v>
      </c>
      <c r="O948">
        <f>'[1]Master Data'!BB295/100</f>
        <v>0</v>
      </c>
      <c r="P948">
        <f>'[1]Master Data'!BC295/100</f>
        <v>0</v>
      </c>
      <c r="Q948">
        <f>'[1]Master Data'!BD295/100</f>
        <v>0</v>
      </c>
      <c r="R948">
        <f>'[1]Master Data'!BE295/1000000</f>
        <v>0</v>
      </c>
      <c r="S948">
        <f>'[1]Master Data'!BG295/1000000</f>
        <v>0</v>
      </c>
      <c r="T948">
        <f>'[1]Master Data'!BH295/100</f>
        <v>0</v>
      </c>
      <c r="U948">
        <f>'[1]Master Data'!BI295/1000000</f>
        <v>0</v>
      </c>
    </row>
    <row r="949" spans="1:21" x14ac:dyDescent="0.55000000000000004">
      <c r="A949" s="41" t="s">
        <v>1393</v>
      </c>
      <c r="B949" s="41">
        <v>7.0999999999999995E-3</v>
      </c>
      <c r="C949">
        <f>'[1]Master Data'!AO296/100</f>
        <v>3.5999999999999999E-3</v>
      </c>
      <c r="D949">
        <f>'[1]Master Data'!AP296/1000000</f>
        <v>0</v>
      </c>
      <c r="E949">
        <f>'[1]Master Data'!AQ296/1000000</f>
        <v>0</v>
      </c>
      <c r="F949">
        <f>'[1]Master Data'!AR296/100</f>
        <v>0</v>
      </c>
      <c r="G949">
        <f>'[1]Master Data'!AS296/100</f>
        <v>0</v>
      </c>
      <c r="H949">
        <f>'[1]Master Data'!AT296/100</f>
        <v>0</v>
      </c>
      <c r="I949">
        <f>'[1]Master Data'!AU296/100</f>
        <v>0</v>
      </c>
      <c r="J949">
        <f>'[1]Master Data'!AV296/100</f>
        <v>0</v>
      </c>
      <c r="K949">
        <f>'[1]Master Data'!AX296/100</f>
        <v>2.0000000000000001E-4</v>
      </c>
      <c r="L949">
        <f>'[1]Master Data'!AY296/1000000</f>
        <v>0</v>
      </c>
      <c r="M949">
        <f>'[1]Master Data'!AZ296/1000000</f>
        <v>0</v>
      </c>
      <c r="N949">
        <f>'[1]Master Data'!BA296/1000000</f>
        <v>0</v>
      </c>
      <c r="O949">
        <f>'[1]Master Data'!BB296/100</f>
        <v>0</v>
      </c>
      <c r="P949">
        <f>'[1]Master Data'!BC296/100</f>
        <v>0</v>
      </c>
      <c r="Q949">
        <f>'[1]Master Data'!BD296/100</f>
        <v>0</v>
      </c>
      <c r="R949">
        <f>'[1]Master Data'!BE296/1000000</f>
        <v>0</v>
      </c>
      <c r="S949">
        <f>'[1]Master Data'!BG296/1000000</f>
        <v>0</v>
      </c>
      <c r="T949">
        <f>'[1]Master Data'!BH296/100</f>
        <v>0</v>
      </c>
      <c r="U949">
        <f>'[1]Master Data'!BI296/1000000</f>
        <v>0</v>
      </c>
    </row>
    <row r="950" spans="1:21" x14ac:dyDescent="0.55000000000000004">
      <c r="A950" s="41" t="s">
        <v>1394</v>
      </c>
      <c r="B950" s="41">
        <v>6.7000000000000002E-3</v>
      </c>
      <c r="C950">
        <f>'[1]Master Data'!AO297/100</f>
        <v>6.0999999999999995E-3</v>
      </c>
      <c r="D950">
        <f>'[1]Master Data'!AP297/1000000</f>
        <v>0</v>
      </c>
      <c r="E950">
        <f>'[1]Master Data'!AQ297/1000000</f>
        <v>0</v>
      </c>
      <c r="F950">
        <f>'[1]Master Data'!AR297/100</f>
        <v>0</v>
      </c>
      <c r="G950">
        <f>'[1]Master Data'!AS297/100</f>
        <v>0</v>
      </c>
      <c r="H950">
        <f>'[1]Master Data'!AT297/100</f>
        <v>0</v>
      </c>
      <c r="I950">
        <f>'[1]Master Data'!AU297/100</f>
        <v>0</v>
      </c>
      <c r="J950">
        <f>'[1]Master Data'!AV297/100</f>
        <v>0</v>
      </c>
      <c r="K950">
        <f>'[1]Master Data'!AX297/100</f>
        <v>2.9999999999999997E-4</v>
      </c>
      <c r="L950">
        <f>'[1]Master Data'!AY297/1000000</f>
        <v>0</v>
      </c>
      <c r="M950">
        <f>'[1]Master Data'!AZ297/1000000</f>
        <v>4.6999999999999995E-7</v>
      </c>
      <c r="N950">
        <f>'[1]Master Data'!BA297/1000000</f>
        <v>0</v>
      </c>
      <c r="O950">
        <f>'[1]Master Data'!BB297/100</f>
        <v>0</v>
      </c>
      <c r="P950">
        <f>'[1]Master Data'!BC297/100</f>
        <v>0</v>
      </c>
      <c r="Q950">
        <f>'[1]Master Data'!BD297/100</f>
        <v>0</v>
      </c>
      <c r="R950">
        <f>'[1]Master Data'!BE297/1000000</f>
        <v>0</v>
      </c>
      <c r="S950">
        <f>'[1]Master Data'!BG297/1000000</f>
        <v>0</v>
      </c>
      <c r="T950">
        <f>'[1]Master Data'!BH297/100</f>
        <v>0</v>
      </c>
      <c r="U950">
        <f>'[1]Master Data'!BI297/1000000</f>
        <v>0</v>
      </c>
    </row>
    <row r="951" spans="1:21" x14ac:dyDescent="0.55000000000000004">
      <c r="A951" s="41" t="s">
        <v>1395</v>
      </c>
      <c r="B951" s="41">
        <v>1.0500000000000001E-2</v>
      </c>
      <c r="C951">
        <f>'[1]Master Data'!AO298/100</f>
        <v>6.1999999999999998E-3</v>
      </c>
      <c r="D951">
        <f>'[1]Master Data'!AP298/1000000</f>
        <v>0</v>
      </c>
      <c r="E951">
        <f>'[1]Master Data'!AQ298/1000000</f>
        <v>0</v>
      </c>
      <c r="F951">
        <f>'[1]Master Data'!AR298/100</f>
        <v>0</v>
      </c>
      <c r="G951">
        <f>'[1]Master Data'!AS298/100</f>
        <v>0</v>
      </c>
      <c r="H951">
        <f>'[1]Master Data'!AT298/100</f>
        <v>0</v>
      </c>
      <c r="I951">
        <f>'[1]Master Data'!AU298/100</f>
        <v>0</v>
      </c>
      <c r="J951">
        <f>'[1]Master Data'!AV298/100</f>
        <v>0</v>
      </c>
      <c r="K951">
        <f>'[1]Master Data'!AX298/100</f>
        <v>2.8899999999999998E-4</v>
      </c>
      <c r="L951">
        <f>'[1]Master Data'!AY298/1000000</f>
        <v>0</v>
      </c>
      <c r="M951">
        <f>'[1]Master Data'!AZ298/1000000</f>
        <v>0</v>
      </c>
      <c r="N951">
        <f>'[1]Master Data'!BA298/1000000</f>
        <v>0</v>
      </c>
      <c r="O951">
        <f>'[1]Master Data'!BB298/100</f>
        <v>0</v>
      </c>
      <c r="P951">
        <f>'[1]Master Data'!BC298/100</f>
        <v>0</v>
      </c>
      <c r="Q951">
        <f>'[1]Master Data'!BD298/100</f>
        <v>0</v>
      </c>
      <c r="R951">
        <f>'[1]Master Data'!BE298/1000000</f>
        <v>0</v>
      </c>
      <c r="S951">
        <f>'[1]Master Data'!BG298/1000000</f>
        <v>0</v>
      </c>
      <c r="T951">
        <f>'[1]Master Data'!BH298/100</f>
        <v>0</v>
      </c>
      <c r="U951">
        <f>'[1]Master Data'!BI298/1000000</f>
        <v>0</v>
      </c>
    </row>
    <row r="952" spans="1:21" x14ac:dyDescent="0.55000000000000004">
      <c r="A952" s="41" t="s">
        <v>1396</v>
      </c>
      <c r="B952" s="41">
        <v>6.3E-3</v>
      </c>
      <c r="C952">
        <f>'[1]Master Data'!AO299/100</f>
        <v>7.000000000000001E-4</v>
      </c>
      <c r="D952">
        <f>'[1]Master Data'!AP299/1000000</f>
        <v>1E-8</v>
      </c>
      <c r="E952">
        <f>'[1]Master Data'!AQ299/1000000</f>
        <v>0</v>
      </c>
      <c r="F952">
        <f>'[1]Master Data'!AR299/100</f>
        <v>0</v>
      </c>
      <c r="G952">
        <f>'[1]Master Data'!AS299/100</f>
        <v>0</v>
      </c>
      <c r="H952">
        <f>'[1]Master Data'!AT299/100</f>
        <v>0</v>
      </c>
      <c r="I952">
        <f>'[1]Master Data'!AU299/100</f>
        <v>0</v>
      </c>
      <c r="J952">
        <f>'[1]Master Data'!AV299/100</f>
        <v>0</v>
      </c>
      <c r="K952">
        <f>'[1]Master Data'!AX299/100</f>
        <v>2.0000000000000001E-4</v>
      </c>
      <c r="L952">
        <f>'[1]Master Data'!AY299/1000000</f>
        <v>4.0000000000000001E-8</v>
      </c>
      <c r="M952">
        <f>'[1]Master Data'!AZ299/1000000</f>
        <v>5.0000000000000004E-8</v>
      </c>
      <c r="N952">
        <f>'[1]Master Data'!BA299/1000000</f>
        <v>0</v>
      </c>
      <c r="O952">
        <f>'[1]Master Data'!BB299/100</f>
        <v>0</v>
      </c>
      <c r="P952">
        <f>'[1]Master Data'!BC299/100</f>
        <v>0</v>
      </c>
      <c r="Q952">
        <f>'[1]Master Data'!BD299/100</f>
        <v>0</v>
      </c>
      <c r="R952">
        <f>'[1]Master Data'!BE299/1000000</f>
        <v>0</v>
      </c>
      <c r="S952">
        <f>'[1]Master Data'!BG299/1000000</f>
        <v>0</v>
      </c>
      <c r="T952">
        <f>'[1]Master Data'!BH299/100</f>
        <v>0</v>
      </c>
      <c r="U952">
        <f>'[1]Master Data'!BI299/1000000</f>
        <v>0</v>
      </c>
    </row>
    <row r="953" spans="1:21" x14ac:dyDescent="0.55000000000000004">
      <c r="A953" s="41" t="s">
        <v>1397</v>
      </c>
      <c r="B953" s="41">
        <v>0</v>
      </c>
      <c r="C953">
        <f>'[1]Master Data'!AO300/100</f>
        <v>0</v>
      </c>
      <c r="D953">
        <f>'[1]Master Data'!AP300/1000000</f>
        <v>0</v>
      </c>
      <c r="E953">
        <f>'[1]Master Data'!AQ300/1000000</f>
        <v>0</v>
      </c>
      <c r="F953">
        <f>'[1]Master Data'!AR300/100</f>
        <v>0</v>
      </c>
      <c r="G953">
        <f>'[1]Master Data'!AS300/100</f>
        <v>0</v>
      </c>
      <c r="H953">
        <f>'[1]Master Data'!AT300/100</f>
        <v>0</v>
      </c>
      <c r="I953">
        <f>'[1]Master Data'!AU300/100</f>
        <v>0</v>
      </c>
      <c r="J953">
        <f>'[1]Master Data'!AV300/100</f>
        <v>0</v>
      </c>
      <c r="K953">
        <f>'[1]Master Data'!AX300/100</f>
        <v>0</v>
      </c>
      <c r="L953">
        <f>'[1]Master Data'!AY300/1000000</f>
        <v>0</v>
      </c>
      <c r="M953">
        <f>'[1]Master Data'!AZ300/1000000</f>
        <v>0</v>
      </c>
      <c r="N953">
        <f>'[1]Master Data'!BA300/1000000</f>
        <v>0</v>
      </c>
      <c r="O953">
        <f>'[1]Master Data'!BB300/100</f>
        <v>0</v>
      </c>
      <c r="P953">
        <f>'[1]Master Data'!BC300/100</f>
        <v>0</v>
      </c>
      <c r="Q953">
        <f>'[1]Master Data'!BD300/100</f>
        <v>0</v>
      </c>
      <c r="R953">
        <f>'[1]Master Data'!BE300/1000000</f>
        <v>0</v>
      </c>
      <c r="S953">
        <f>'[1]Master Data'!BG300/1000000</f>
        <v>0</v>
      </c>
      <c r="T953">
        <f>'[1]Master Data'!BH300/100</f>
        <v>0</v>
      </c>
      <c r="U953">
        <f>'[1]Master Data'!BI300/1000000</f>
        <v>0</v>
      </c>
    </row>
    <row r="954" spans="1:21" x14ac:dyDescent="0.55000000000000004">
      <c r="A954" s="41" t="s">
        <v>1398</v>
      </c>
      <c r="B954" s="41">
        <v>2.3199999999999998E-2</v>
      </c>
      <c r="C954">
        <f>'[1]Master Data'!AO301/100</f>
        <v>7.8000000000000005E-3</v>
      </c>
      <c r="D954">
        <f>'[1]Master Data'!AP301/1000000</f>
        <v>0</v>
      </c>
      <c r="E954">
        <f>'[1]Master Data'!AQ301/1000000</f>
        <v>0</v>
      </c>
      <c r="F954">
        <f>'[1]Master Data'!AR301/100</f>
        <v>0</v>
      </c>
      <c r="G954">
        <f>'[1]Master Data'!AS301/100</f>
        <v>0</v>
      </c>
      <c r="H954">
        <f>'[1]Master Data'!AT301/100</f>
        <v>0</v>
      </c>
      <c r="I954">
        <f>'[1]Master Data'!AU301/100</f>
        <v>0</v>
      </c>
      <c r="J954">
        <f>'[1]Master Data'!AV301/100</f>
        <v>0</v>
      </c>
      <c r="K954">
        <f>'[1]Master Data'!AX301/100</f>
        <v>0</v>
      </c>
      <c r="L954">
        <f>'[1]Master Data'!AY301/1000000</f>
        <v>0</v>
      </c>
      <c r="M954">
        <f>'[1]Master Data'!AZ301/1000000</f>
        <v>0</v>
      </c>
      <c r="N954">
        <f>'[1]Master Data'!BA301/1000000</f>
        <v>0</v>
      </c>
      <c r="O954">
        <f>'[1]Master Data'!BB301/100</f>
        <v>0</v>
      </c>
      <c r="P954">
        <f>'[1]Master Data'!BC301/100</f>
        <v>0</v>
      </c>
      <c r="Q954">
        <f>'[1]Master Data'!BD301/100</f>
        <v>0</v>
      </c>
      <c r="R954">
        <f>'[1]Master Data'!BE301/1000000</f>
        <v>0</v>
      </c>
      <c r="S954">
        <f>'[1]Master Data'!BG301/1000000</f>
        <v>0</v>
      </c>
      <c r="T954">
        <f>'[1]Master Data'!BH301/100</f>
        <v>0</v>
      </c>
      <c r="U954">
        <f>'[1]Master Data'!BI301/1000000</f>
        <v>0</v>
      </c>
    </row>
    <row r="955" spans="1:21" x14ac:dyDescent="0.55000000000000004">
      <c r="A955" s="41" t="s">
        <v>1399</v>
      </c>
      <c r="B955" s="41">
        <v>9.5999999999999992E-3</v>
      </c>
      <c r="C955">
        <f>'[1]Master Data'!AO302/100</f>
        <v>4.0000000000000002E-4</v>
      </c>
      <c r="D955">
        <f>'[1]Master Data'!AP302/1000000</f>
        <v>1E-8</v>
      </c>
      <c r="E955">
        <f>'[1]Master Data'!AQ302/1000000</f>
        <v>0</v>
      </c>
      <c r="F955">
        <f>'[1]Master Data'!AR302/100</f>
        <v>0</v>
      </c>
      <c r="G955">
        <f>'[1]Master Data'!AS302/100</f>
        <v>0</v>
      </c>
      <c r="H955">
        <f>'[1]Master Data'!AT302/100</f>
        <v>0</v>
      </c>
      <c r="I955">
        <f>'[1]Master Data'!AU302/100</f>
        <v>0</v>
      </c>
      <c r="J955">
        <f>'[1]Master Data'!AV302/100</f>
        <v>0</v>
      </c>
      <c r="K955">
        <f>'[1]Master Data'!AX302/100</f>
        <v>2.9999999999999997E-4</v>
      </c>
      <c r="L955">
        <f>'[1]Master Data'!AY302/1000000</f>
        <v>2.9999999999999997E-8</v>
      </c>
      <c r="M955">
        <f>'[1]Master Data'!AZ302/1000000</f>
        <v>7.0000000000000005E-8</v>
      </c>
      <c r="N955">
        <f>'[1]Master Data'!BA302/1000000</f>
        <v>0</v>
      </c>
      <c r="O955">
        <f>'[1]Master Data'!BB302/100</f>
        <v>0</v>
      </c>
      <c r="P955">
        <f>'[1]Master Data'!BC302/100</f>
        <v>0</v>
      </c>
      <c r="Q955">
        <f>'[1]Master Data'!BD302/100</f>
        <v>0</v>
      </c>
      <c r="R955">
        <f>'[1]Master Data'!BE302/1000000</f>
        <v>0</v>
      </c>
      <c r="S955">
        <f>'[1]Master Data'!BG302/1000000</f>
        <v>0</v>
      </c>
      <c r="T955">
        <f>'[1]Master Data'!BH302/100</f>
        <v>0</v>
      </c>
      <c r="U955">
        <f>'[1]Master Data'!BI302/1000000</f>
        <v>0</v>
      </c>
    </row>
    <row r="956" spans="1:21" x14ac:dyDescent="0.55000000000000004">
      <c r="A956" s="41" t="s">
        <v>1400</v>
      </c>
      <c r="B956" s="41">
        <v>4.0000000000000001E-3</v>
      </c>
      <c r="C956">
        <f>'[1]Master Data'!AO303/100</f>
        <v>5.6999999999999993E-3</v>
      </c>
      <c r="D956">
        <f>'[1]Master Data'!AP303/1000000</f>
        <v>9.3999999999999989E-7</v>
      </c>
      <c r="E956">
        <f>'[1]Master Data'!AQ303/1000000</f>
        <v>0</v>
      </c>
      <c r="F956">
        <f>'[1]Master Data'!AR303/100</f>
        <v>0</v>
      </c>
      <c r="G956">
        <f>'[1]Master Data'!AS303/100</f>
        <v>0</v>
      </c>
      <c r="H956">
        <f>'[1]Master Data'!AT303/100</f>
        <v>0</v>
      </c>
      <c r="I956">
        <f>'[1]Master Data'!AU303/100</f>
        <v>0</v>
      </c>
      <c r="J956">
        <f>'[1]Master Data'!AV303/100</f>
        <v>0</v>
      </c>
      <c r="K956">
        <f>'[1]Master Data'!AX303/100</f>
        <v>1E-4</v>
      </c>
      <c r="L956">
        <f>'[1]Master Data'!AY303/1000000</f>
        <v>3.1E-6</v>
      </c>
      <c r="M956">
        <f>'[1]Master Data'!AZ303/1000000</f>
        <v>2.2299999999999998E-6</v>
      </c>
      <c r="N956">
        <f>'[1]Master Data'!BA303/1000000</f>
        <v>0</v>
      </c>
      <c r="O956">
        <f>'[1]Master Data'!BB303/100</f>
        <v>0</v>
      </c>
      <c r="P956">
        <f>'[1]Master Data'!BC303/100</f>
        <v>0</v>
      </c>
      <c r="Q956">
        <f>'[1]Master Data'!BD303/100</f>
        <v>0</v>
      </c>
      <c r="R956">
        <f>'[1]Master Data'!BE303/1000000</f>
        <v>0</v>
      </c>
      <c r="S956">
        <f>'[1]Master Data'!BG303/1000000</f>
        <v>0</v>
      </c>
      <c r="T956">
        <f>'[1]Master Data'!BH303/100</f>
        <v>0</v>
      </c>
      <c r="U956">
        <f>'[1]Master Data'!BI303/1000000</f>
        <v>0</v>
      </c>
    </row>
    <row r="957" spans="1:21" x14ac:dyDescent="0.55000000000000004">
      <c r="A957" s="41" t="s">
        <v>1401</v>
      </c>
      <c r="B957" s="41">
        <v>0</v>
      </c>
      <c r="C957">
        <f>'[1]Master Data'!AO304/100</f>
        <v>0</v>
      </c>
      <c r="D957">
        <f>'[1]Master Data'!AP304/1000000</f>
        <v>0</v>
      </c>
      <c r="E957">
        <f>'[1]Master Data'!AQ304/1000000</f>
        <v>0</v>
      </c>
      <c r="F957">
        <f>'[1]Master Data'!AR304/100</f>
        <v>0</v>
      </c>
      <c r="G957">
        <f>'[1]Master Data'!AS304/100</f>
        <v>0</v>
      </c>
      <c r="H957">
        <f>'[1]Master Data'!AT304/100</f>
        <v>0</v>
      </c>
      <c r="I957">
        <f>'[1]Master Data'!AU304/100</f>
        <v>0</v>
      </c>
      <c r="J957">
        <f>'[1]Master Data'!AV304/100</f>
        <v>0</v>
      </c>
      <c r="K957">
        <f>'[1]Master Data'!AX304/100</f>
        <v>0</v>
      </c>
      <c r="L957">
        <f>'[1]Master Data'!AY304/1000000</f>
        <v>0</v>
      </c>
      <c r="M957">
        <f>'[1]Master Data'!AZ304/1000000</f>
        <v>0</v>
      </c>
      <c r="N957">
        <f>'[1]Master Data'!BA304/1000000</f>
        <v>0</v>
      </c>
      <c r="O957">
        <f>'[1]Master Data'!BB304/100</f>
        <v>0</v>
      </c>
      <c r="P957">
        <f>'[1]Master Data'!BC304/100</f>
        <v>0</v>
      </c>
      <c r="Q957">
        <f>'[1]Master Data'!BD304/100</f>
        <v>0</v>
      </c>
      <c r="R957">
        <f>'[1]Master Data'!BE304/1000000</f>
        <v>0</v>
      </c>
      <c r="S957">
        <f>'[1]Master Data'!BG304/1000000</f>
        <v>0</v>
      </c>
      <c r="T957">
        <f>'[1]Master Data'!BH304/100</f>
        <v>0</v>
      </c>
      <c r="U957">
        <f>'[1]Master Data'!BI304/1000000</f>
        <v>0</v>
      </c>
    </row>
    <row r="958" spans="1:21" x14ac:dyDescent="0.55000000000000004">
      <c r="A958" s="41" t="s">
        <v>1402</v>
      </c>
      <c r="B958" s="41">
        <v>6.5000000000000006E-3</v>
      </c>
      <c r="C958">
        <f>'[1]Master Data'!AO305/100</f>
        <v>6.9999999999999993E-3</v>
      </c>
      <c r="D958">
        <f>'[1]Master Data'!AP305/1000000</f>
        <v>2.3000000000000002E-7</v>
      </c>
      <c r="E958">
        <f>'[1]Master Data'!AQ305/1000000</f>
        <v>0</v>
      </c>
      <c r="F958">
        <f>'[1]Master Data'!AR305/100</f>
        <v>0</v>
      </c>
      <c r="G958">
        <f>'[1]Master Data'!AS305/100</f>
        <v>0</v>
      </c>
      <c r="H958">
        <f>'[1]Master Data'!AT305/100</f>
        <v>0</v>
      </c>
      <c r="I958">
        <f>'[1]Master Data'!AU305/100</f>
        <v>0</v>
      </c>
      <c r="J958">
        <f>'[1]Master Data'!AV305/100</f>
        <v>0</v>
      </c>
      <c r="K958">
        <f>'[1]Master Data'!AX305/100</f>
        <v>2.9999999999999997E-4</v>
      </c>
      <c r="L958">
        <f>'[1]Master Data'!AY305/1000000</f>
        <v>6.1999999999999999E-7</v>
      </c>
      <c r="M958">
        <f>'[1]Master Data'!AZ305/1000000</f>
        <v>7.9999999999999996E-6</v>
      </c>
      <c r="N958">
        <f>'[1]Master Data'!BA305/1000000</f>
        <v>0</v>
      </c>
      <c r="O958">
        <f>'[1]Master Data'!BB305/100</f>
        <v>0</v>
      </c>
      <c r="P958">
        <f>'[1]Master Data'!BC305/100</f>
        <v>0</v>
      </c>
      <c r="Q958">
        <f>'[1]Master Data'!BD305/100</f>
        <v>0</v>
      </c>
      <c r="R958">
        <f>'[1]Master Data'!BE305/1000000</f>
        <v>0</v>
      </c>
      <c r="S958">
        <f>'[1]Master Data'!BG305/1000000</f>
        <v>0</v>
      </c>
      <c r="T958">
        <f>'[1]Master Data'!BH305/100</f>
        <v>0</v>
      </c>
      <c r="U958">
        <f>'[1]Master Data'!BI305/1000000</f>
        <v>0</v>
      </c>
    </row>
    <row r="959" spans="1:21" x14ac:dyDescent="0.55000000000000004">
      <c r="A959" s="41" t="s">
        <v>1403</v>
      </c>
      <c r="B959" s="41">
        <v>2.214611872146119E-4</v>
      </c>
      <c r="C959">
        <f>'[1]Master Data'!AO306/100</f>
        <v>6.0532724505327239E-4</v>
      </c>
      <c r="D959">
        <f>'[1]Master Data'!AP306/1000000</f>
        <v>0</v>
      </c>
      <c r="E959">
        <f>'[1]Master Data'!AQ306/1000000</f>
        <v>0</v>
      </c>
      <c r="F959">
        <f>'[1]Master Data'!AR306/100</f>
        <v>1.6844241501775749E-2</v>
      </c>
      <c r="G959">
        <f>'[1]Master Data'!AS306/100</f>
        <v>3.2480974124809742E-4</v>
      </c>
      <c r="H959">
        <f>'[1]Master Data'!AT306/100</f>
        <v>0</v>
      </c>
      <c r="I959">
        <f>'[1]Master Data'!AU306/100</f>
        <v>0</v>
      </c>
      <c r="J959">
        <f>'[1]Master Data'!AV306/100</f>
        <v>0</v>
      </c>
      <c r="K959">
        <f>'[1]Master Data'!AX306/100</f>
        <v>4.4292237442922375E-5</v>
      </c>
      <c r="L959">
        <f>'[1]Master Data'!AY306/1000000</f>
        <v>0</v>
      </c>
      <c r="M959">
        <f>'[1]Master Data'!AZ306/1000000</f>
        <v>0</v>
      </c>
      <c r="N959">
        <f>'[1]Master Data'!BA306/1000000</f>
        <v>0</v>
      </c>
      <c r="O959">
        <f>'[1]Master Data'!BB306/100</f>
        <v>0</v>
      </c>
      <c r="P959">
        <f>'[1]Master Data'!BC306/100</f>
        <v>0</v>
      </c>
      <c r="Q959">
        <f>'[1]Master Data'!BD306/100</f>
        <v>0</v>
      </c>
      <c r="R959">
        <f>'[1]Master Data'!BE306/1000000</f>
        <v>0</v>
      </c>
      <c r="S959">
        <f>'[1]Master Data'!BG306/1000000</f>
        <v>0</v>
      </c>
      <c r="T959">
        <f>'[1]Master Data'!BH306/100</f>
        <v>0</v>
      </c>
      <c r="U959">
        <f>'[1]Master Data'!BI306/1000000</f>
        <v>0</v>
      </c>
    </row>
    <row r="960" spans="1:21" x14ac:dyDescent="0.55000000000000004">
      <c r="A960" s="41" t="s">
        <v>1404</v>
      </c>
      <c r="B960" s="41">
        <v>4.0000000000000002E-4</v>
      </c>
      <c r="C960">
        <f>'[1]Master Data'!AO307/100</f>
        <v>1E-4</v>
      </c>
      <c r="D960">
        <f>'[1]Master Data'!AP307/1000000</f>
        <v>8.0000000000000002E-8</v>
      </c>
      <c r="E960">
        <f>'[1]Master Data'!AQ307/1000000</f>
        <v>0</v>
      </c>
      <c r="F960">
        <f>'[1]Master Data'!AR307/100</f>
        <v>8.8210347752332493E-3</v>
      </c>
      <c r="G960">
        <f>'[1]Master Data'!AS307/100</f>
        <v>1E-3</v>
      </c>
      <c r="H960">
        <f>'[1]Master Data'!AT307/100</f>
        <v>0</v>
      </c>
      <c r="I960">
        <f>'[1]Master Data'!AU307/100</f>
        <v>0</v>
      </c>
      <c r="J960">
        <f>'[1]Master Data'!AV307/100</f>
        <v>0</v>
      </c>
      <c r="K960">
        <f>'[1]Master Data'!AX307/100</f>
        <v>1E-4</v>
      </c>
      <c r="L960">
        <f>'[1]Master Data'!AY307/1000000</f>
        <v>0</v>
      </c>
      <c r="M960">
        <f>'[1]Master Data'!AZ307/1000000</f>
        <v>0</v>
      </c>
      <c r="N960">
        <f>'[1]Master Data'!BA307/1000000</f>
        <v>0</v>
      </c>
      <c r="O960">
        <f>'[1]Master Data'!BB307/100</f>
        <v>0</v>
      </c>
      <c r="P960">
        <f>'[1]Master Data'!BC307/100</f>
        <v>0</v>
      </c>
      <c r="Q960">
        <f>'[1]Master Data'!BD307/100</f>
        <v>0</v>
      </c>
      <c r="R960">
        <f>'[1]Master Data'!BE307/1000000</f>
        <v>0</v>
      </c>
      <c r="S960">
        <f>'[1]Master Data'!BG307/1000000</f>
        <v>0</v>
      </c>
      <c r="T960">
        <f>'[1]Master Data'!BH307/100</f>
        <v>0</v>
      </c>
      <c r="U960">
        <f>'[1]Master Data'!BI307/1000000</f>
        <v>0</v>
      </c>
    </row>
    <row r="961" spans="1:21" x14ac:dyDescent="0.55000000000000004">
      <c r="A961" s="41" t="s">
        <v>1405</v>
      </c>
      <c r="B961" s="41">
        <v>0</v>
      </c>
      <c r="C961">
        <f>'[1]Master Data'!AO308/100</f>
        <v>0</v>
      </c>
      <c r="D961">
        <f>'[1]Master Data'!AP308/1000000</f>
        <v>0</v>
      </c>
      <c r="E961">
        <f>'[1]Master Data'!AQ308/1000000</f>
        <v>0</v>
      </c>
      <c r="F961">
        <f>'[1]Master Data'!AR308/100</f>
        <v>0</v>
      </c>
      <c r="G961">
        <f>'[1]Master Data'!AS308/100</f>
        <v>0</v>
      </c>
      <c r="H961">
        <f>'[1]Master Data'!AT308/100</f>
        <v>0</v>
      </c>
      <c r="I961">
        <f>'[1]Master Data'!AU308/100</f>
        <v>0</v>
      </c>
      <c r="J961">
        <f>'[1]Master Data'!AV308/100</f>
        <v>0</v>
      </c>
      <c r="K961">
        <f>'[1]Master Data'!AX308/100</f>
        <v>0</v>
      </c>
      <c r="L961">
        <f>'[1]Master Data'!AY308/1000000</f>
        <v>0</v>
      </c>
      <c r="M961">
        <f>'[1]Master Data'!AZ308/1000000</f>
        <v>0</v>
      </c>
      <c r="N961">
        <f>'[1]Master Data'!BA308/1000000</f>
        <v>0</v>
      </c>
      <c r="O961">
        <f>'[1]Master Data'!BB308/100</f>
        <v>0</v>
      </c>
      <c r="P961">
        <f>'[1]Master Data'!BC308/100</f>
        <v>0</v>
      </c>
      <c r="Q961">
        <f>'[1]Master Data'!BD308/100</f>
        <v>0</v>
      </c>
      <c r="R961">
        <f>'[1]Master Data'!BE308/1000000</f>
        <v>0</v>
      </c>
      <c r="S961">
        <f>'[1]Master Data'!BG308/1000000</f>
        <v>0</v>
      </c>
      <c r="T961">
        <f>'[1]Master Data'!BH308/100</f>
        <v>0</v>
      </c>
      <c r="U961">
        <f>'[1]Master Data'!BI308/1000000</f>
        <v>0</v>
      </c>
    </row>
    <row r="962" spans="1:21" x14ac:dyDescent="0.55000000000000004">
      <c r="A962" s="41" t="s">
        <v>1406</v>
      </c>
      <c r="B962" s="41">
        <v>0</v>
      </c>
      <c r="C962">
        <f>'[1]Master Data'!AO309/100</f>
        <v>0</v>
      </c>
      <c r="D962">
        <f>'[1]Master Data'!AP309/1000000</f>
        <v>0</v>
      </c>
      <c r="E962">
        <f>'[1]Master Data'!AQ309/1000000</f>
        <v>0</v>
      </c>
      <c r="F962">
        <f>'[1]Master Data'!AR309/100</f>
        <v>0</v>
      </c>
      <c r="G962">
        <f>'[1]Master Data'!AS309/100</f>
        <v>0</v>
      </c>
      <c r="H962">
        <f>'[1]Master Data'!AT309/100</f>
        <v>0</v>
      </c>
      <c r="I962">
        <f>'[1]Master Data'!AU309/100</f>
        <v>0</v>
      </c>
      <c r="J962">
        <f>'[1]Master Data'!AV309/100</f>
        <v>0</v>
      </c>
      <c r="K962">
        <f>'[1]Master Data'!AX309/100</f>
        <v>0</v>
      </c>
      <c r="L962">
        <f>'[1]Master Data'!AY309/1000000</f>
        <v>0</v>
      </c>
      <c r="M962">
        <f>'[1]Master Data'!AZ309/1000000</f>
        <v>0</v>
      </c>
      <c r="N962">
        <f>'[1]Master Data'!BA309/1000000</f>
        <v>0</v>
      </c>
      <c r="O962">
        <f>'[1]Master Data'!BB309/100</f>
        <v>0</v>
      </c>
      <c r="P962">
        <f>'[1]Master Data'!BC309/100</f>
        <v>0</v>
      </c>
      <c r="Q962">
        <f>'[1]Master Data'!BD309/100</f>
        <v>0</v>
      </c>
      <c r="R962">
        <f>'[1]Master Data'!BE309/1000000</f>
        <v>0</v>
      </c>
      <c r="S962">
        <f>'[1]Master Data'!BG309/1000000</f>
        <v>0</v>
      </c>
      <c r="T962">
        <f>'[1]Master Data'!BH309/100</f>
        <v>0</v>
      </c>
      <c r="U962">
        <f>'[1]Master Data'!BI309/1000000</f>
        <v>0</v>
      </c>
    </row>
    <row r="963" spans="1:21" x14ac:dyDescent="0.55000000000000004">
      <c r="A963" s="41" t="s">
        <v>1407</v>
      </c>
      <c r="B963" s="41">
        <v>0</v>
      </c>
      <c r="C963">
        <f>'[1]Master Data'!AO310/100</f>
        <v>0</v>
      </c>
      <c r="D963">
        <f>'[1]Master Data'!AP310/1000000</f>
        <v>0</v>
      </c>
      <c r="E963">
        <f>'[1]Master Data'!AQ310/1000000</f>
        <v>0</v>
      </c>
      <c r="F963">
        <f>'[1]Master Data'!AR310/100</f>
        <v>0</v>
      </c>
      <c r="G963">
        <f>'[1]Master Data'!AS310/100</f>
        <v>0</v>
      </c>
      <c r="H963">
        <f>'[1]Master Data'!AT310/100</f>
        <v>0</v>
      </c>
      <c r="I963">
        <f>'[1]Master Data'!AU310/100</f>
        <v>0</v>
      </c>
      <c r="J963">
        <f>'[1]Master Data'!AV310/100</f>
        <v>0</v>
      </c>
      <c r="K963">
        <f>'[1]Master Data'!AX310/100</f>
        <v>0</v>
      </c>
      <c r="L963">
        <f>'[1]Master Data'!AY310/1000000</f>
        <v>0</v>
      </c>
      <c r="M963">
        <f>'[1]Master Data'!AZ310/1000000</f>
        <v>0</v>
      </c>
      <c r="N963">
        <f>'[1]Master Data'!BA310/1000000</f>
        <v>0</v>
      </c>
      <c r="O963">
        <f>'[1]Master Data'!BB310/100</f>
        <v>0</v>
      </c>
      <c r="P963">
        <f>'[1]Master Data'!BC310/100</f>
        <v>0</v>
      </c>
      <c r="Q963">
        <f>'[1]Master Data'!BD310/100</f>
        <v>0</v>
      </c>
      <c r="R963">
        <f>'[1]Master Data'!BE310/1000000</f>
        <v>0</v>
      </c>
      <c r="S963">
        <f>'[1]Master Data'!BG310/1000000</f>
        <v>0</v>
      </c>
      <c r="T963">
        <f>'[1]Master Data'!BH310/100</f>
        <v>0</v>
      </c>
      <c r="U963">
        <f>'[1]Master Data'!BI310/1000000</f>
        <v>0</v>
      </c>
    </row>
    <row r="964" spans="1:21" x14ac:dyDescent="0.55000000000000004">
      <c r="A964" s="41" t="s">
        <v>1408</v>
      </c>
      <c r="B964" s="41">
        <v>0</v>
      </c>
      <c r="C964">
        <f>'[1]Master Data'!AO311/100</f>
        <v>0</v>
      </c>
      <c r="D964">
        <f>'[1]Master Data'!AP311/1000000</f>
        <v>0</v>
      </c>
      <c r="E964">
        <f>'[1]Master Data'!AQ311/1000000</f>
        <v>0</v>
      </c>
      <c r="F964">
        <f>'[1]Master Data'!AR311/100</f>
        <v>0</v>
      </c>
      <c r="G964">
        <f>'[1]Master Data'!AS311/100</f>
        <v>0</v>
      </c>
      <c r="H964">
        <f>'[1]Master Data'!AT311/100</f>
        <v>0</v>
      </c>
      <c r="I964">
        <f>'[1]Master Data'!AU311/100</f>
        <v>0</v>
      </c>
      <c r="J964">
        <f>'[1]Master Data'!AV311/100</f>
        <v>0</v>
      </c>
      <c r="K964">
        <f>'[1]Master Data'!AX311/100</f>
        <v>0</v>
      </c>
      <c r="L964">
        <f>'[1]Master Data'!AY311/1000000</f>
        <v>0</v>
      </c>
      <c r="M964">
        <f>'[1]Master Data'!AZ311/1000000</f>
        <v>0</v>
      </c>
      <c r="N964">
        <f>'[1]Master Data'!BA311/1000000</f>
        <v>0</v>
      </c>
      <c r="O964">
        <f>'[1]Master Data'!BB311/100</f>
        <v>0</v>
      </c>
      <c r="P964">
        <f>'[1]Master Data'!BC311/100</f>
        <v>0</v>
      </c>
      <c r="Q964">
        <f>'[1]Master Data'!BD311/100</f>
        <v>0</v>
      </c>
      <c r="R964">
        <f>'[1]Master Data'!BE311/1000000</f>
        <v>0</v>
      </c>
      <c r="S964">
        <f>'[1]Master Data'!BG311/1000000</f>
        <v>0</v>
      </c>
      <c r="T964">
        <f>'[1]Master Data'!BH311/100</f>
        <v>0</v>
      </c>
      <c r="U964">
        <f>'[1]Master Data'!BI311/1000000</f>
        <v>0</v>
      </c>
    </row>
    <row r="965" spans="1:21" x14ac:dyDescent="0.55000000000000004">
      <c r="A965" s="41" t="s">
        <v>1409</v>
      </c>
      <c r="B965" s="41">
        <v>0</v>
      </c>
      <c r="C965">
        <f>'[1]Master Data'!AO312/100</f>
        <v>0</v>
      </c>
      <c r="D965">
        <f>'[1]Master Data'!AP312/1000000</f>
        <v>0</v>
      </c>
      <c r="E965">
        <f>'[1]Master Data'!AQ312/1000000</f>
        <v>0</v>
      </c>
      <c r="F965">
        <f>'[1]Master Data'!AR312/100</f>
        <v>0</v>
      </c>
      <c r="G965">
        <f>'[1]Master Data'!AS312/100</f>
        <v>0</v>
      </c>
      <c r="H965">
        <f>'[1]Master Data'!AT312/100</f>
        <v>0</v>
      </c>
      <c r="I965">
        <f>'[1]Master Data'!AU312/100</f>
        <v>0</v>
      </c>
      <c r="J965">
        <f>'[1]Master Data'!AV312/100</f>
        <v>0</v>
      </c>
      <c r="K965">
        <f>'[1]Master Data'!AX312/100</f>
        <v>0</v>
      </c>
      <c r="L965">
        <f>'[1]Master Data'!AY312/1000000</f>
        <v>0</v>
      </c>
      <c r="M965">
        <f>'[1]Master Data'!AZ312/1000000</f>
        <v>0</v>
      </c>
      <c r="N965">
        <f>'[1]Master Data'!BA312/1000000</f>
        <v>0</v>
      </c>
      <c r="O965">
        <f>'[1]Master Data'!BB312/100</f>
        <v>0</v>
      </c>
      <c r="P965">
        <f>'[1]Master Data'!BC312/100</f>
        <v>0</v>
      </c>
      <c r="Q965">
        <f>'[1]Master Data'!BD312/100</f>
        <v>0</v>
      </c>
      <c r="R965">
        <f>'[1]Master Data'!BE312/1000000</f>
        <v>0</v>
      </c>
      <c r="S965">
        <f>'[1]Master Data'!BG312/1000000</f>
        <v>0</v>
      </c>
      <c r="T965">
        <f>'[1]Master Data'!BH312/100</f>
        <v>0</v>
      </c>
      <c r="U965">
        <f>'[1]Master Data'!BI312/1000000</f>
        <v>0</v>
      </c>
    </row>
    <row r="966" spans="1:21" x14ac:dyDescent="0.55000000000000004">
      <c r="A966" s="41" t="s">
        <v>1410</v>
      </c>
      <c r="B966" s="41">
        <v>0</v>
      </c>
      <c r="C966">
        <f>'[1]Master Data'!AO313/100</f>
        <v>0</v>
      </c>
      <c r="D966">
        <f>'[1]Master Data'!AP313/1000000</f>
        <v>0</v>
      </c>
      <c r="E966">
        <f>'[1]Master Data'!AQ313/1000000</f>
        <v>0</v>
      </c>
      <c r="F966">
        <f>'[1]Master Data'!AR313/100</f>
        <v>0</v>
      </c>
      <c r="G966">
        <f>'[1]Master Data'!AS313/100</f>
        <v>0</v>
      </c>
      <c r="H966">
        <f>'[1]Master Data'!AT313/100</f>
        <v>0</v>
      </c>
      <c r="I966">
        <f>'[1]Master Data'!AU313/100</f>
        <v>0</v>
      </c>
      <c r="J966">
        <f>'[1]Master Data'!AV313/100</f>
        <v>0</v>
      </c>
      <c r="K966">
        <f>'[1]Master Data'!AX313/100</f>
        <v>0</v>
      </c>
      <c r="L966">
        <f>'[1]Master Data'!AY313/1000000</f>
        <v>0</v>
      </c>
      <c r="M966">
        <f>'[1]Master Data'!AZ313/1000000</f>
        <v>0</v>
      </c>
      <c r="N966">
        <f>'[1]Master Data'!BA313/1000000</f>
        <v>0</v>
      </c>
      <c r="O966">
        <f>'[1]Master Data'!BB313/100</f>
        <v>0</v>
      </c>
      <c r="P966">
        <f>'[1]Master Data'!BC313/100</f>
        <v>0</v>
      </c>
      <c r="Q966">
        <f>'[1]Master Data'!BD313/100</f>
        <v>0</v>
      </c>
      <c r="R966">
        <f>'[1]Master Data'!BE313/1000000</f>
        <v>0</v>
      </c>
      <c r="S966">
        <f>'[1]Master Data'!BG313/1000000</f>
        <v>0</v>
      </c>
      <c r="T966">
        <f>'[1]Master Data'!BH313/100</f>
        <v>0</v>
      </c>
      <c r="U966">
        <f>'[1]Master Data'!BI313/1000000</f>
        <v>0</v>
      </c>
    </row>
    <row r="967" spans="1:21" x14ac:dyDescent="0.55000000000000004">
      <c r="A967" s="41" t="s">
        <v>1411</v>
      </c>
      <c r="B967" s="41">
        <v>0</v>
      </c>
      <c r="C967">
        <f>'[1]Master Data'!AO314/100</f>
        <v>0</v>
      </c>
      <c r="D967">
        <f>'[1]Master Data'!AP314/1000000</f>
        <v>0</v>
      </c>
      <c r="E967">
        <f>'[1]Master Data'!AQ314/1000000</f>
        <v>0</v>
      </c>
      <c r="F967">
        <f>'[1]Master Data'!AR314/100</f>
        <v>0</v>
      </c>
      <c r="G967">
        <f>'[1]Master Data'!AS314/100</f>
        <v>0</v>
      </c>
      <c r="H967">
        <f>'[1]Master Data'!AT314/100</f>
        <v>0</v>
      </c>
      <c r="I967">
        <f>'[1]Master Data'!AU314/100</f>
        <v>0</v>
      </c>
      <c r="J967">
        <f>'[1]Master Data'!AV314/100</f>
        <v>0</v>
      </c>
      <c r="K967">
        <f>'[1]Master Data'!AX314/100</f>
        <v>0</v>
      </c>
      <c r="L967">
        <f>'[1]Master Data'!AY314/1000000</f>
        <v>0</v>
      </c>
      <c r="M967">
        <f>'[1]Master Data'!AZ314/1000000</f>
        <v>0</v>
      </c>
      <c r="N967">
        <f>'[1]Master Data'!BA314/1000000</f>
        <v>0</v>
      </c>
      <c r="O967">
        <f>'[1]Master Data'!BB314/100</f>
        <v>0</v>
      </c>
      <c r="P967">
        <f>'[1]Master Data'!BC314/100</f>
        <v>0</v>
      </c>
      <c r="Q967">
        <f>'[1]Master Data'!BD314/100</f>
        <v>0</v>
      </c>
      <c r="R967">
        <f>'[1]Master Data'!BE314/1000000</f>
        <v>0</v>
      </c>
      <c r="S967">
        <f>'[1]Master Data'!BG314/1000000</f>
        <v>0</v>
      </c>
      <c r="T967">
        <f>'[1]Master Data'!BH314/100</f>
        <v>0</v>
      </c>
      <c r="U967">
        <f>'[1]Master Data'!BI314/1000000</f>
        <v>0</v>
      </c>
    </row>
    <row r="968" spans="1:21" x14ac:dyDescent="0.55000000000000004">
      <c r="A968" s="41" t="s">
        <v>1412</v>
      </c>
      <c r="B968" s="41">
        <v>0</v>
      </c>
      <c r="C968">
        <f>'[1]Master Data'!AO315/100</f>
        <v>0</v>
      </c>
      <c r="D968">
        <f>'[1]Master Data'!AP315/1000000</f>
        <v>0</v>
      </c>
      <c r="E968">
        <f>'[1]Master Data'!AQ315/1000000</f>
        <v>0</v>
      </c>
      <c r="F968">
        <f>'[1]Master Data'!AR315/100</f>
        <v>0</v>
      </c>
      <c r="G968">
        <f>'[1]Master Data'!AS315/100</f>
        <v>0</v>
      </c>
      <c r="H968">
        <f>'[1]Master Data'!AT315/100</f>
        <v>0</v>
      </c>
      <c r="I968">
        <f>'[1]Master Data'!AU315/100</f>
        <v>0</v>
      </c>
      <c r="J968">
        <f>'[1]Master Data'!AV315/100</f>
        <v>0</v>
      </c>
      <c r="K968">
        <f>'[1]Master Data'!AX315/100</f>
        <v>0</v>
      </c>
      <c r="L968">
        <f>'[1]Master Data'!AY315/1000000</f>
        <v>0</v>
      </c>
      <c r="M968">
        <f>'[1]Master Data'!AZ315/1000000</f>
        <v>0</v>
      </c>
      <c r="N968">
        <f>'[1]Master Data'!BA315/1000000</f>
        <v>0</v>
      </c>
      <c r="O968">
        <f>'[1]Master Data'!BB315/100</f>
        <v>0</v>
      </c>
      <c r="P968">
        <f>'[1]Master Data'!BC315/100</f>
        <v>0</v>
      </c>
      <c r="Q968">
        <f>'[1]Master Data'!BD315/100</f>
        <v>0</v>
      </c>
      <c r="R968">
        <f>'[1]Master Data'!BE315/1000000</f>
        <v>0</v>
      </c>
      <c r="S968">
        <f>'[1]Master Data'!BG315/1000000</f>
        <v>0</v>
      </c>
      <c r="T968">
        <f>'[1]Master Data'!BH315/100</f>
        <v>0</v>
      </c>
      <c r="U968">
        <f>'[1]Master Data'!BI315/1000000</f>
        <v>0</v>
      </c>
    </row>
    <row r="969" spans="1:21" x14ac:dyDescent="0.55000000000000004">
      <c r="A969" s="41" t="s">
        <v>1413</v>
      </c>
      <c r="B969" s="41">
        <v>0</v>
      </c>
      <c r="C969">
        <f>'[1]Master Data'!AO316/100</f>
        <v>0</v>
      </c>
      <c r="D969">
        <f>'[1]Master Data'!AP316/1000000</f>
        <v>0</v>
      </c>
      <c r="E969">
        <f>'[1]Master Data'!AQ316/1000000</f>
        <v>0</v>
      </c>
      <c r="F969">
        <f>'[1]Master Data'!AR316/100</f>
        <v>0</v>
      </c>
      <c r="G969">
        <f>'[1]Master Data'!AS316/100</f>
        <v>0</v>
      </c>
      <c r="H969">
        <f>'[1]Master Data'!AT316/100</f>
        <v>0</v>
      </c>
      <c r="I969">
        <f>'[1]Master Data'!AU316/100</f>
        <v>0</v>
      </c>
      <c r="J969">
        <f>'[1]Master Data'!AV316/100</f>
        <v>0</v>
      </c>
      <c r="K969">
        <f>'[1]Master Data'!AX316/100</f>
        <v>0</v>
      </c>
      <c r="L969">
        <f>'[1]Master Data'!AY316/1000000</f>
        <v>0</v>
      </c>
      <c r="M969">
        <f>'[1]Master Data'!AZ316/1000000</f>
        <v>0</v>
      </c>
      <c r="N969">
        <f>'[1]Master Data'!BA316/1000000</f>
        <v>0</v>
      </c>
      <c r="O969">
        <f>'[1]Master Data'!BB316/100</f>
        <v>0</v>
      </c>
      <c r="P969">
        <f>'[1]Master Data'!BC316/100</f>
        <v>0</v>
      </c>
      <c r="Q969">
        <f>'[1]Master Data'!BD316/100</f>
        <v>0</v>
      </c>
      <c r="R969">
        <f>'[1]Master Data'!BE316/1000000</f>
        <v>0</v>
      </c>
      <c r="S969">
        <f>'[1]Master Data'!BG316/1000000</f>
        <v>0</v>
      </c>
      <c r="T969">
        <f>'[1]Master Data'!BH316/100</f>
        <v>0</v>
      </c>
      <c r="U969">
        <f>'[1]Master Data'!BI316/1000000</f>
        <v>0</v>
      </c>
    </row>
    <row r="970" spans="1:21" x14ac:dyDescent="0.55000000000000004">
      <c r="A970" s="41" t="s">
        <v>1414</v>
      </c>
      <c r="B970" s="41">
        <v>0</v>
      </c>
      <c r="C970">
        <f>'[1]Master Data'!AO317/100</f>
        <v>0</v>
      </c>
      <c r="D970">
        <f>'[1]Master Data'!AP317/1000000</f>
        <v>0</v>
      </c>
      <c r="E970">
        <f>'[1]Master Data'!AQ317/1000000</f>
        <v>0</v>
      </c>
      <c r="F970">
        <f>'[1]Master Data'!AR317/100</f>
        <v>0</v>
      </c>
      <c r="G970">
        <f>'[1]Master Data'!AS317/100</f>
        <v>0</v>
      </c>
      <c r="H970">
        <f>'[1]Master Data'!AT317/100</f>
        <v>0</v>
      </c>
      <c r="I970">
        <f>'[1]Master Data'!AU317/100</f>
        <v>0</v>
      </c>
      <c r="J970">
        <f>'[1]Master Data'!AV317/100</f>
        <v>0</v>
      </c>
      <c r="K970">
        <f>'[1]Master Data'!AX317/100</f>
        <v>0</v>
      </c>
      <c r="L970">
        <f>'[1]Master Data'!AY317/1000000</f>
        <v>0</v>
      </c>
      <c r="M970">
        <f>'[1]Master Data'!AZ317/1000000</f>
        <v>0</v>
      </c>
      <c r="N970">
        <f>'[1]Master Data'!BA317/1000000</f>
        <v>0</v>
      </c>
      <c r="O970">
        <f>'[1]Master Data'!BB317/100</f>
        <v>0</v>
      </c>
      <c r="P970">
        <f>'[1]Master Data'!BC317/100</f>
        <v>0</v>
      </c>
      <c r="Q970">
        <f>'[1]Master Data'!BD317/100</f>
        <v>0</v>
      </c>
      <c r="R970">
        <f>'[1]Master Data'!BE317/1000000</f>
        <v>0</v>
      </c>
      <c r="S970">
        <f>'[1]Master Data'!BG317/1000000</f>
        <v>0</v>
      </c>
      <c r="T970">
        <f>'[1]Master Data'!BH317/100</f>
        <v>0</v>
      </c>
      <c r="U970">
        <f>'[1]Master Data'!BI317/1000000</f>
        <v>0</v>
      </c>
    </row>
    <row r="971" spans="1:21" x14ac:dyDescent="0.55000000000000004">
      <c r="A971" s="41" t="s">
        <v>1415</v>
      </c>
      <c r="B971" s="41">
        <v>0</v>
      </c>
      <c r="C971">
        <f>'[1]Master Data'!AO318/100</f>
        <v>0</v>
      </c>
      <c r="D971">
        <f>'[1]Master Data'!AP318/1000000</f>
        <v>0</v>
      </c>
      <c r="E971">
        <f>'[1]Master Data'!AQ318/1000000</f>
        <v>0</v>
      </c>
      <c r="F971">
        <f>'[1]Master Data'!AR318/100</f>
        <v>0</v>
      </c>
      <c r="G971">
        <f>'[1]Master Data'!AS318/100</f>
        <v>0</v>
      </c>
      <c r="H971">
        <f>'[1]Master Data'!AT318/100</f>
        <v>0</v>
      </c>
      <c r="I971">
        <f>'[1]Master Data'!AU318/100</f>
        <v>0</v>
      </c>
      <c r="J971">
        <f>'[1]Master Data'!AV318/100</f>
        <v>0</v>
      </c>
      <c r="K971">
        <f>'[1]Master Data'!AX318/100</f>
        <v>0</v>
      </c>
      <c r="L971">
        <f>'[1]Master Data'!AY318/1000000</f>
        <v>0</v>
      </c>
      <c r="M971">
        <f>'[1]Master Data'!AZ318/1000000</f>
        <v>0</v>
      </c>
      <c r="N971">
        <f>'[1]Master Data'!BA318/1000000</f>
        <v>0</v>
      </c>
      <c r="O971">
        <f>'[1]Master Data'!BB318/100</f>
        <v>0</v>
      </c>
      <c r="P971">
        <f>'[1]Master Data'!BC318/100</f>
        <v>0</v>
      </c>
      <c r="Q971">
        <f>'[1]Master Data'!BD318/100</f>
        <v>0</v>
      </c>
      <c r="R971">
        <f>'[1]Master Data'!BE318/1000000</f>
        <v>0</v>
      </c>
      <c r="S971">
        <f>'[1]Master Data'!BG318/1000000</f>
        <v>0</v>
      </c>
      <c r="T971">
        <f>'[1]Master Data'!BH318/100</f>
        <v>0</v>
      </c>
      <c r="U971">
        <f>'[1]Master Data'!BI318/1000000</f>
        <v>0</v>
      </c>
    </row>
    <row r="972" spans="1:21" x14ac:dyDescent="0.55000000000000004">
      <c r="A972" s="41" t="s">
        <v>1416</v>
      </c>
      <c r="B972" s="41">
        <v>9.3999999999999986E-3</v>
      </c>
      <c r="C972">
        <f>'[1]Master Data'!AO319/100</f>
        <v>4.5999999999999999E-3</v>
      </c>
      <c r="D972">
        <f>'[1]Master Data'!AP319/1000000</f>
        <v>0</v>
      </c>
      <c r="E972">
        <f>'[1]Master Data'!AQ319/1000000</f>
        <v>0</v>
      </c>
      <c r="F972">
        <f>'[1]Master Data'!AR319/100</f>
        <v>0</v>
      </c>
      <c r="G972">
        <f>'[1]Master Data'!AS319/100</f>
        <v>0</v>
      </c>
      <c r="H972">
        <f>'[1]Master Data'!AT319/100</f>
        <v>0</v>
      </c>
      <c r="I972">
        <f>'[1]Master Data'!AU319/100</f>
        <v>0</v>
      </c>
      <c r="J972">
        <f>'[1]Master Data'!AV319/100</f>
        <v>0</v>
      </c>
      <c r="K972">
        <f>'[1]Master Data'!AX319/100</f>
        <v>0</v>
      </c>
      <c r="L972">
        <f>'[1]Master Data'!AY319/1000000</f>
        <v>0</v>
      </c>
      <c r="M972">
        <f>'[1]Master Data'!AZ319/1000000</f>
        <v>0</v>
      </c>
      <c r="N972">
        <f>'[1]Master Data'!BA319/1000000</f>
        <v>0</v>
      </c>
      <c r="O972">
        <f>'[1]Master Data'!BB319/100</f>
        <v>0</v>
      </c>
      <c r="P972">
        <f>'[1]Master Data'!BC319/100</f>
        <v>0</v>
      </c>
      <c r="Q972">
        <f>'[1]Master Data'!BD319/100</f>
        <v>0</v>
      </c>
      <c r="R972">
        <f>'[1]Master Data'!BE319/1000000</f>
        <v>0</v>
      </c>
      <c r="S972">
        <f>'[1]Master Data'!BG319/1000000</f>
        <v>0</v>
      </c>
      <c r="T972">
        <f>'[1]Master Data'!BH319/100</f>
        <v>0</v>
      </c>
      <c r="U972">
        <f>'[1]Master Data'!BI319/1000000</f>
        <v>0</v>
      </c>
    </row>
    <row r="973" spans="1:21" x14ac:dyDescent="0.55000000000000004">
      <c r="A973" s="41" t="s">
        <v>1417</v>
      </c>
      <c r="B973" s="41">
        <v>0</v>
      </c>
      <c r="C973">
        <f>'[1]Master Data'!AO320/100</f>
        <v>0</v>
      </c>
      <c r="D973">
        <f>'[1]Master Data'!AP320/1000000</f>
        <v>0</v>
      </c>
      <c r="E973">
        <f>'[1]Master Data'!AQ320/1000000</f>
        <v>0</v>
      </c>
      <c r="F973">
        <f>'[1]Master Data'!AR320/100</f>
        <v>0</v>
      </c>
      <c r="G973">
        <f>'[1]Master Data'!AS320/100</f>
        <v>0</v>
      </c>
      <c r="H973">
        <f>'[1]Master Data'!AT320/100</f>
        <v>0</v>
      </c>
      <c r="I973">
        <f>'[1]Master Data'!AU320/100</f>
        <v>0</v>
      </c>
      <c r="J973">
        <f>'[1]Master Data'!AV320/100</f>
        <v>0</v>
      </c>
      <c r="K973">
        <f>'[1]Master Data'!AX320/100</f>
        <v>0</v>
      </c>
      <c r="L973">
        <f>'[1]Master Data'!AY320/1000000</f>
        <v>0</v>
      </c>
      <c r="M973">
        <f>'[1]Master Data'!AZ320/1000000</f>
        <v>0</v>
      </c>
      <c r="N973">
        <f>'[1]Master Data'!BA320/1000000</f>
        <v>0</v>
      </c>
      <c r="O973">
        <f>'[1]Master Data'!BB320/100</f>
        <v>0</v>
      </c>
      <c r="P973">
        <f>'[1]Master Data'!BC320/100</f>
        <v>0</v>
      </c>
      <c r="Q973">
        <f>'[1]Master Data'!BD320/100</f>
        <v>0</v>
      </c>
      <c r="R973">
        <f>'[1]Master Data'!BE320/1000000</f>
        <v>0</v>
      </c>
      <c r="S973">
        <f>'[1]Master Data'!BG320/1000000</f>
        <v>0</v>
      </c>
      <c r="T973">
        <f>'[1]Master Data'!BH320/100</f>
        <v>0</v>
      </c>
      <c r="U973">
        <f>'[1]Master Data'!BI320/1000000</f>
        <v>0</v>
      </c>
    </row>
    <row r="974" spans="1:21" x14ac:dyDescent="0.55000000000000004">
      <c r="A974" s="41" t="s">
        <v>1418</v>
      </c>
      <c r="B974" s="41">
        <v>0</v>
      </c>
      <c r="C974">
        <f>'[1]Master Data'!AO321/100</f>
        <v>0</v>
      </c>
      <c r="D974">
        <f>'[1]Master Data'!AP321/1000000</f>
        <v>0</v>
      </c>
      <c r="E974">
        <f>'[1]Master Data'!AQ321/1000000</f>
        <v>0</v>
      </c>
      <c r="F974">
        <f>'[1]Master Data'!AR321/100</f>
        <v>0</v>
      </c>
      <c r="G974">
        <f>'[1]Master Data'!AS321/100</f>
        <v>0</v>
      </c>
      <c r="H974">
        <f>'[1]Master Data'!AT321/100</f>
        <v>0</v>
      </c>
      <c r="I974">
        <f>'[1]Master Data'!AU321/100</f>
        <v>0</v>
      </c>
      <c r="J974">
        <f>'[1]Master Data'!AV321/100</f>
        <v>0</v>
      </c>
      <c r="K974">
        <f>'[1]Master Data'!AX321/100</f>
        <v>0</v>
      </c>
      <c r="L974">
        <f>'[1]Master Data'!AY321/1000000</f>
        <v>0</v>
      </c>
      <c r="M974">
        <f>'[1]Master Data'!AZ321/1000000</f>
        <v>0</v>
      </c>
      <c r="N974">
        <f>'[1]Master Data'!BA321/1000000</f>
        <v>0</v>
      </c>
      <c r="O974">
        <f>'[1]Master Data'!BB321/100</f>
        <v>0</v>
      </c>
      <c r="P974">
        <f>'[1]Master Data'!BC321/100</f>
        <v>0</v>
      </c>
      <c r="Q974">
        <f>'[1]Master Data'!BD321/100</f>
        <v>0</v>
      </c>
      <c r="R974">
        <f>'[1]Master Data'!BE321/1000000</f>
        <v>0</v>
      </c>
      <c r="S974">
        <f>'[1]Master Data'!BG321/1000000</f>
        <v>0</v>
      </c>
      <c r="T974">
        <f>'[1]Master Data'!BH321/100</f>
        <v>0</v>
      </c>
      <c r="U974">
        <f>'[1]Master Data'!BI321/1000000</f>
        <v>0</v>
      </c>
    </row>
    <row r="975" spans="1:21" x14ac:dyDescent="0.55000000000000004">
      <c r="A975" s="41" t="s">
        <v>1419</v>
      </c>
      <c r="B975" s="41">
        <v>2.3999999999999998E-3</v>
      </c>
      <c r="C975">
        <f>'[1]Master Data'!AO322/100</f>
        <v>2E-3</v>
      </c>
      <c r="D975">
        <f>'[1]Master Data'!AP322/1000000</f>
        <v>2.9999999999999997E-8</v>
      </c>
      <c r="E975">
        <f>'[1]Master Data'!AQ322/1000000</f>
        <v>0</v>
      </c>
      <c r="F975">
        <f>'[1]Master Data'!AR322/100</f>
        <v>0</v>
      </c>
      <c r="G975">
        <f>'[1]Master Data'!AS322/100</f>
        <v>0</v>
      </c>
      <c r="H975">
        <f>'[1]Master Data'!AT322/100</f>
        <v>0</v>
      </c>
      <c r="I975">
        <f>'[1]Master Data'!AU322/100</f>
        <v>0</v>
      </c>
      <c r="J975">
        <f>'[1]Master Data'!AV322/100</f>
        <v>0</v>
      </c>
      <c r="K975">
        <f>'[1]Master Data'!AX322/100</f>
        <v>2.0000000000000001E-4</v>
      </c>
      <c r="L975">
        <f>'[1]Master Data'!AY322/1000000</f>
        <v>1.1000000000000001E-7</v>
      </c>
      <c r="M975">
        <f>'[1]Master Data'!AZ322/1000000</f>
        <v>2.8999999999999998E-7</v>
      </c>
      <c r="N975">
        <f>'[1]Master Data'!BA322/1000000</f>
        <v>1E-8</v>
      </c>
      <c r="O975">
        <f>'[1]Master Data'!BB322/100</f>
        <v>0</v>
      </c>
      <c r="P975">
        <f>'[1]Master Data'!BC322/100</f>
        <v>0</v>
      </c>
      <c r="Q975">
        <f>'[1]Master Data'!BD322/100</f>
        <v>0</v>
      </c>
      <c r="R975">
        <f>'[1]Master Data'!BE322/1000000</f>
        <v>0</v>
      </c>
      <c r="S975">
        <f>'[1]Master Data'!BG322/1000000</f>
        <v>0</v>
      </c>
      <c r="T975">
        <f>'[1]Master Data'!BH322/100</f>
        <v>0</v>
      </c>
      <c r="U975">
        <f>'[1]Master Data'!BI322/1000000</f>
        <v>0</v>
      </c>
    </row>
    <row r="976" spans="1:21" x14ac:dyDescent="0.55000000000000004">
      <c r="A976" s="41" t="s">
        <v>1420</v>
      </c>
      <c r="B976" s="41">
        <v>0</v>
      </c>
      <c r="C976">
        <f>'[1]Master Data'!AO323/100</f>
        <v>0</v>
      </c>
      <c r="D976">
        <f>'[1]Master Data'!AP323/1000000</f>
        <v>0</v>
      </c>
      <c r="E976">
        <f>'[1]Master Data'!AQ323/1000000</f>
        <v>0</v>
      </c>
      <c r="F976">
        <f>'[1]Master Data'!AR323/100</f>
        <v>0</v>
      </c>
      <c r="G976">
        <f>'[1]Master Data'!AS323/100</f>
        <v>0</v>
      </c>
      <c r="H976">
        <f>'[1]Master Data'!AT323/100</f>
        <v>0</v>
      </c>
      <c r="I976">
        <f>'[1]Master Data'!AU323/100</f>
        <v>0</v>
      </c>
      <c r="J976">
        <f>'[1]Master Data'!AV323/100</f>
        <v>0</v>
      </c>
      <c r="K976">
        <f>'[1]Master Data'!AX323/100</f>
        <v>0</v>
      </c>
      <c r="L976">
        <f>'[1]Master Data'!AY323/1000000</f>
        <v>0</v>
      </c>
      <c r="M976">
        <f>'[1]Master Data'!AZ323/1000000</f>
        <v>0</v>
      </c>
      <c r="N976">
        <f>'[1]Master Data'!BA323/1000000</f>
        <v>0</v>
      </c>
      <c r="O976">
        <f>'[1]Master Data'!BB323/100</f>
        <v>0</v>
      </c>
      <c r="P976">
        <f>'[1]Master Data'!BC323/100</f>
        <v>0</v>
      </c>
      <c r="Q976">
        <f>'[1]Master Data'!BD323/100</f>
        <v>0</v>
      </c>
      <c r="R976">
        <f>'[1]Master Data'!BE323/1000000</f>
        <v>0</v>
      </c>
      <c r="S976">
        <f>'[1]Master Data'!BG323/1000000</f>
        <v>0</v>
      </c>
      <c r="T976">
        <f>'[1]Master Data'!BH323/100</f>
        <v>0</v>
      </c>
      <c r="U976">
        <f>'[1]Master Data'!BI323/1000000</f>
        <v>0</v>
      </c>
    </row>
    <row r="977" spans="1:21" x14ac:dyDescent="0.55000000000000004">
      <c r="A977" s="41" t="s">
        <v>1421</v>
      </c>
      <c r="B977" s="41">
        <v>6.9999999999999993E-3</v>
      </c>
      <c r="C977">
        <f>'[1]Master Data'!AO324/100</f>
        <v>1.3100000000000001E-2</v>
      </c>
      <c r="D977">
        <f>'[1]Master Data'!AP324/1000000</f>
        <v>2.1E-7</v>
      </c>
      <c r="E977">
        <f>'[1]Master Data'!AQ324/1000000</f>
        <v>0</v>
      </c>
      <c r="F977">
        <f>'[1]Master Data'!AR324/100</f>
        <v>0</v>
      </c>
      <c r="G977">
        <f>'[1]Master Data'!AS324/100</f>
        <v>0</v>
      </c>
      <c r="H977">
        <f>'[1]Master Data'!AT324/100</f>
        <v>0</v>
      </c>
      <c r="I977">
        <f>'[1]Master Data'!AU324/100</f>
        <v>0</v>
      </c>
      <c r="J977">
        <f>'[1]Master Data'!AV324/100</f>
        <v>0</v>
      </c>
      <c r="K977">
        <f>'[1]Master Data'!AX324/100</f>
        <v>2.5610342871319075E-4</v>
      </c>
      <c r="L977">
        <f>'[1]Master Data'!AY324/1000000</f>
        <v>9.9999999999999995E-7</v>
      </c>
      <c r="M977">
        <f>'[1]Master Data'!AZ324/1000000</f>
        <v>3.5600000000000002E-6</v>
      </c>
      <c r="N977">
        <f>'[1]Master Data'!BA324/1000000</f>
        <v>0</v>
      </c>
      <c r="O977">
        <f>'[1]Master Data'!BB324/100</f>
        <v>0</v>
      </c>
      <c r="P977">
        <f>'[1]Master Data'!BC324/100</f>
        <v>0</v>
      </c>
      <c r="Q977">
        <f>'[1]Master Data'!BD324/100</f>
        <v>0</v>
      </c>
      <c r="R977">
        <f>'[1]Master Data'!BE324/1000000</f>
        <v>0</v>
      </c>
      <c r="S977">
        <f>'[1]Master Data'!BG324/1000000</f>
        <v>0</v>
      </c>
      <c r="T977">
        <f>'[1]Master Data'!BH324/100</f>
        <v>0</v>
      </c>
      <c r="U977">
        <f>'[1]Master Data'!BI324/1000000</f>
        <v>0</v>
      </c>
    </row>
    <row r="978" spans="1:21" x14ac:dyDescent="0.55000000000000004">
      <c r="A978" s="41" t="s">
        <v>1422</v>
      </c>
      <c r="B978" s="41">
        <v>6.8999999999999999E-3</v>
      </c>
      <c r="C978">
        <f>'[1]Master Data'!AO325/100</f>
        <v>3.3E-3</v>
      </c>
      <c r="D978">
        <f>'[1]Master Data'!AP325/1000000</f>
        <v>2E-8</v>
      </c>
      <c r="E978">
        <f>'[1]Master Data'!AQ325/1000000</f>
        <v>0</v>
      </c>
      <c r="F978">
        <f>'[1]Master Data'!AR325/100</f>
        <v>0</v>
      </c>
      <c r="G978">
        <f>'[1]Master Data'!AS325/100</f>
        <v>0</v>
      </c>
      <c r="H978">
        <f>'[1]Master Data'!AT325/100</f>
        <v>0</v>
      </c>
      <c r="I978">
        <f>'[1]Master Data'!AU325/100</f>
        <v>0</v>
      </c>
      <c r="J978">
        <f>'[1]Master Data'!AV325/100</f>
        <v>0</v>
      </c>
      <c r="K978">
        <f>'[1]Master Data'!AX325/100</f>
        <v>2.2886784412978246E-4</v>
      </c>
      <c r="L978">
        <f>'[1]Master Data'!AY325/1000000</f>
        <v>2.9999999999999997E-8</v>
      </c>
      <c r="M978">
        <f>'[1]Master Data'!AZ325/1000000</f>
        <v>5.0000000000000004E-8</v>
      </c>
      <c r="N978">
        <f>'[1]Master Data'!BA325/1000000</f>
        <v>0</v>
      </c>
      <c r="O978">
        <f>'[1]Master Data'!BB325/100</f>
        <v>0</v>
      </c>
      <c r="P978">
        <f>'[1]Master Data'!BC325/100</f>
        <v>0</v>
      </c>
      <c r="Q978">
        <f>'[1]Master Data'!BD325/100</f>
        <v>0</v>
      </c>
      <c r="R978">
        <f>'[1]Master Data'!BE325/1000000</f>
        <v>0</v>
      </c>
      <c r="S978">
        <f>'[1]Master Data'!BG325/1000000</f>
        <v>0</v>
      </c>
      <c r="T978">
        <f>'[1]Master Data'!BH325/100</f>
        <v>0</v>
      </c>
      <c r="U978">
        <f>'[1]Master Data'!BI325/1000000</f>
        <v>0</v>
      </c>
    </row>
    <row r="979" spans="1:21" x14ac:dyDescent="0.55000000000000004">
      <c r="A979" s="41" t="s">
        <v>1423</v>
      </c>
      <c r="B979" s="41">
        <v>7.4000000000000003E-3</v>
      </c>
      <c r="C979">
        <f>'[1]Master Data'!AO326/100</f>
        <v>2E-3</v>
      </c>
      <c r="D979">
        <f>'[1]Master Data'!AP326/1000000</f>
        <v>0</v>
      </c>
      <c r="E979">
        <f>'[1]Master Data'!AQ326/1000000</f>
        <v>0</v>
      </c>
      <c r="F979">
        <f>'[1]Master Data'!AR326/100</f>
        <v>0</v>
      </c>
      <c r="G979">
        <f>'[1]Master Data'!AS326/100</f>
        <v>0</v>
      </c>
      <c r="H979">
        <f>'[1]Master Data'!AT326/100</f>
        <v>0</v>
      </c>
      <c r="I979">
        <f>'[1]Master Data'!AU326/100</f>
        <v>0</v>
      </c>
      <c r="J979">
        <f>'[1]Master Data'!AV326/100</f>
        <v>0</v>
      </c>
      <c r="K979">
        <f>'[1]Master Data'!AX326/100</f>
        <v>1.4999999999999999E-4</v>
      </c>
      <c r="L979">
        <f>'[1]Master Data'!AY326/1000000</f>
        <v>1.4999999999999999E-7</v>
      </c>
      <c r="M979">
        <f>'[1]Master Data'!AZ326/1000000</f>
        <v>1.4999999999999999E-7</v>
      </c>
      <c r="N979">
        <f>'[1]Master Data'!BA326/1000000</f>
        <v>0</v>
      </c>
      <c r="O979">
        <f>'[1]Master Data'!BB326/100</f>
        <v>0</v>
      </c>
      <c r="P979">
        <f>'[1]Master Data'!BC326/100</f>
        <v>0</v>
      </c>
      <c r="Q979">
        <f>'[1]Master Data'!BD326/100</f>
        <v>0</v>
      </c>
      <c r="R979">
        <f>'[1]Master Data'!BE326/1000000</f>
        <v>0</v>
      </c>
      <c r="S979">
        <f>'[1]Master Data'!BG326/1000000</f>
        <v>0</v>
      </c>
      <c r="T979">
        <f>'[1]Master Data'!BH326/100</f>
        <v>0</v>
      </c>
      <c r="U979">
        <f>'[1]Master Data'!BI326/1000000</f>
        <v>0</v>
      </c>
    </row>
    <row r="980" spans="1:21" x14ac:dyDescent="0.55000000000000004">
      <c r="A980" s="41" t="s">
        <v>1424</v>
      </c>
      <c r="B980" s="41">
        <v>3.4999999999999996E-3</v>
      </c>
      <c r="C980">
        <f>'[1]Master Data'!AO327/100</f>
        <v>1.4299999999999998E-3</v>
      </c>
      <c r="D980">
        <f>'[1]Master Data'!AP327/1000000</f>
        <v>5.5000000000000003E-8</v>
      </c>
      <c r="E980">
        <f>'[1]Master Data'!AQ327/1000000</f>
        <v>0</v>
      </c>
      <c r="F980">
        <f>'[1]Master Data'!AR327/100</f>
        <v>0</v>
      </c>
      <c r="G980">
        <f>'[1]Master Data'!AS327/100</f>
        <v>0</v>
      </c>
      <c r="H980">
        <f>'[1]Master Data'!AT327/100</f>
        <v>0</v>
      </c>
      <c r="I980">
        <f>'[1]Master Data'!AU327/100</f>
        <v>0</v>
      </c>
      <c r="J980">
        <f>'[1]Master Data'!AV327/100</f>
        <v>0</v>
      </c>
      <c r="K980">
        <f>'[1]Master Data'!AX327/100</f>
        <v>1.6000000000000001E-4</v>
      </c>
      <c r="L980">
        <f>'[1]Master Data'!AY327/1000000</f>
        <v>1.3E-7</v>
      </c>
      <c r="M980">
        <f>'[1]Master Data'!AZ327/1000000</f>
        <v>1.18E-7</v>
      </c>
      <c r="N980">
        <f>'[1]Master Data'!BA327/1000000</f>
        <v>0</v>
      </c>
      <c r="O980">
        <f>'[1]Master Data'!BB327/100</f>
        <v>0</v>
      </c>
      <c r="P980">
        <f>'[1]Master Data'!BC327/100</f>
        <v>0</v>
      </c>
      <c r="Q980">
        <f>'[1]Master Data'!BD327/100</f>
        <v>0</v>
      </c>
      <c r="R980">
        <f>'[1]Master Data'!BE327/1000000</f>
        <v>0</v>
      </c>
      <c r="S980">
        <f>'[1]Master Data'!BG327/1000000</f>
        <v>0</v>
      </c>
      <c r="T980">
        <f>'[1]Master Data'!BH327/100</f>
        <v>0</v>
      </c>
      <c r="U980">
        <f>'[1]Master Data'!BI327/1000000</f>
        <v>0</v>
      </c>
    </row>
    <row r="981" spans="1:21" x14ac:dyDescent="0.55000000000000004">
      <c r="A981" s="41" t="s">
        <v>1425</v>
      </c>
      <c r="B981" s="41">
        <v>3.8800000000000002E-3</v>
      </c>
      <c r="C981">
        <f>'[1]Master Data'!AO328/100</f>
        <v>1.82E-3</v>
      </c>
      <c r="D981">
        <f>'[1]Master Data'!AP328/1000000</f>
        <v>6.4000000000000004E-8</v>
      </c>
      <c r="E981">
        <f>'[1]Master Data'!AQ328/1000000</f>
        <v>0</v>
      </c>
      <c r="F981">
        <f>'[1]Master Data'!AR328/100</f>
        <v>0</v>
      </c>
      <c r="G981">
        <f>'[1]Master Data'!AS328/100</f>
        <v>0</v>
      </c>
      <c r="H981">
        <f>'[1]Master Data'!AT328/100</f>
        <v>0</v>
      </c>
      <c r="I981">
        <f>'[1]Master Data'!AU328/100</f>
        <v>0</v>
      </c>
      <c r="J981">
        <f>'[1]Master Data'!AV328/100</f>
        <v>0</v>
      </c>
      <c r="K981">
        <f>'[1]Master Data'!AX328/100</f>
        <v>1.4999999999999999E-4</v>
      </c>
      <c r="L981">
        <f>'[1]Master Data'!AY328/1000000</f>
        <v>2.0799999999999998E-7</v>
      </c>
      <c r="M981">
        <f>'[1]Master Data'!AZ328/1000000</f>
        <v>2.0200000000000001E-7</v>
      </c>
      <c r="N981">
        <f>'[1]Master Data'!BA328/1000000</f>
        <v>0</v>
      </c>
      <c r="O981">
        <f>'[1]Master Data'!BB328/100</f>
        <v>0</v>
      </c>
      <c r="P981">
        <f>'[1]Master Data'!BC328/100</f>
        <v>0</v>
      </c>
      <c r="Q981">
        <f>'[1]Master Data'!BD328/100</f>
        <v>0</v>
      </c>
      <c r="R981">
        <f>'[1]Master Data'!BE328/1000000</f>
        <v>0</v>
      </c>
      <c r="S981">
        <f>'[1]Master Data'!BG328/1000000</f>
        <v>0</v>
      </c>
      <c r="T981">
        <f>'[1]Master Data'!BH328/100</f>
        <v>0</v>
      </c>
      <c r="U981">
        <f>'[1]Master Data'!BI328/1000000</f>
        <v>0</v>
      </c>
    </row>
    <row r="982" spans="1:21" x14ac:dyDescent="0.55000000000000004">
      <c r="A982" s="41" t="s">
        <v>1426</v>
      </c>
      <c r="B982" s="41">
        <v>3.0000000000000001E-3</v>
      </c>
      <c r="C982">
        <f>'[1]Master Data'!AO329/100</f>
        <v>5.0000000000000001E-3</v>
      </c>
      <c r="D982">
        <f>'[1]Master Data'!AP329/1000000</f>
        <v>2.0000000000000002E-7</v>
      </c>
      <c r="E982">
        <f>'[1]Master Data'!AQ329/1000000</f>
        <v>0</v>
      </c>
      <c r="F982">
        <f>'[1]Master Data'!AR329/100</f>
        <v>0</v>
      </c>
      <c r="G982">
        <f>'[1]Master Data'!AS329/100</f>
        <v>0</v>
      </c>
      <c r="H982">
        <f>'[1]Master Data'!AT329/100</f>
        <v>0</v>
      </c>
      <c r="I982">
        <f>'[1]Master Data'!AU329/100</f>
        <v>0</v>
      </c>
      <c r="J982">
        <f>'[1]Master Data'!AV329/100</f>
        <v>0</v>
      </c>
      <c r="K982">
        <f>'[1]Master Data'!AX329/100</f>
        <v>1E-4</v>
      </c>
      <c r="L982">
        <f>'[1]Master Data'!AY329/1000000</f>
        <v>1.9999999999999999E-6</v>
      </c>
      <c r="M982">
        <f>'[1]Master Data'!AZ329/1000000</f>
        <v>5.0000000000000004E-6</v>
      </c>
      <c r="N982">
        <f>'[1]Master Data'!BA329/1000000</f>
        <v>0</v>
      </c>
      <c r="O982">
        <f>'[1]Master Data'!BB329/100</f>
        <v>0</v>
      </c>
      <c r="P982">
        <f>'[1]Master Data'!BC329/100</f>
        <v>0</v>
      </c>
      <c r="Q982">
        <f>'[1]Master Data'!BD329/100</f>
        <v>0</v>
      </c>
      <c r="R982">
        <f>'[1]Master Data'!BE329/1000000</f>
        <v>0</v>
      </c>
      <c r="S982">
        <f>'[1]Master Data'!BG329/1000000</f>
        <v>0</v>
      </c>
      <c r="T982">
        <f>'[1]Master Data'!BH329/100</f>
        <v>0</v>
      </c>
      <c r="U982">
        <f>'[1]Master Data'!BI329/1000000</f>
        <v>0</v>
      </c>
    </row>
    <row r="983" spans="1:21" x14ac:dyDescent="0.55000000000000004">
      <c r="A983" s="41" t="s">
        <v>1427</v>
      </c>
      <c r="B983" s="41">
        <v>5.0800000000000003E-3</v>
      </c>
      <c r="C983">
        <f>'[1]Master Data'!AO330/100</f>
        <v>2.9299999999999999E-3</v>
      </c>
      <c r="D983">
        <f>'[1]Master Data'!AP330/1000000</f>
        <v>1.23E-7</v>
      </c>
      <c r="E983">
        <f>'[1]Master Data'!AQ330/1000000</f>
        <v>0</v>
      </c>
      <c r="F983">
        <f>'[1]Master Data'!AR330/100</f>
        <v>0</v>
      </c>
      <c r="G983">
        <f>'[1]Master Data'!AS330/100</f>
        <v>0</v>
      </c>
      <c r="H983">
        <f>'[1]Master Data'!AT330/100</f>
        <v>0</v>
      </c>
      <c r="I983">
        <f>'[1]Master Data'!AU330/100</f>
        <v>0</v>
      </c>
      <c r="J983">
        <f>'[1]Master Data'!AV330/100</f>
        <v>0</v>
      </c>
      <c r="K983">
        <f>'[1]Master Data'!AX330/100</f>
        <v>1.8999999999999998E-4</v>
      </c>
      <c r="L983">
        <f>'[1]Master Data'!AY330/1000000</f>
        <v>2.8299999999999998E-7</v>
      </c>
      <c r="M983">
        <f>'[1]Master Data'!AZ330/1000000</f>
        <v>2.5499999999999999E-7</v>
      </c>
      <c r="N983">
        <f>'[1]Master Data'!BA330/1000000</f>
        <v>0</v>
      </c>
      <c r="O983">
        <f>'[1]Master Data'!BB330/100</f>
        <v>0</v>
      </c>
      <c r="P983">
        <f>'[1]Master Data'!BC330/100</f>
        <v>0</v>
      </c>
      <c r="Q983">
        <f>'[1]Master Data'!BD330/100</f>
        <v>0</v>
      </c>
      <c r="R983">
        <f>'[1]Master Data'!BE330/1000000</f>
        <v>0</v>
      </c>
      <c r="S983">
        <f>'[1]Master Data'!BG330/1000000</f>
        <v>0</v>
      </c>
      <c r="T983">
        <f>'[1]Master Data'!BH330/100</f>
        <v>0</v>
      </c>
      <c r="U983">
        <f>'[1]Master Data'!BI330/1000000</f>
        <v>0</v>
      </c>
    </row>
    <row r="984" spans="1:21" x14ac:dyDescent="0.55000000000000004">
      <c r="A984" s="41" t="s">
        <v>1428</v>
      </c>
      <c r="B984" s="41">
        <v>0</v>
      </c>
      <c r="C984">
        <f>'[1]Master Data'!AO331/100</f>
        <v>0</v>
      </c>
      <c r="D984">
        <f>'[1]Master Data'!AP331/1000000</f>
        <v>0</v>
      </c>
      <c r="E984">
        <f>'[1]Master Data'!AQ331/1000000</f>
        <v>0</v>
      </c>
      <c r="F984">
        <f>'[1]Master Data'!AR331/100</f>
        <v>0</v>
      </c>
      <c r="G984">
        <f>'[1]Master Data'!AS331/100</f>
        <v>0</v>
      </c>
      <c r="H984">
        <f>'[1]Master Data'!AT331/100</f>
        <v>0</v>
      </c>
      <c r="I984">
        <f>'[1]Master Data'!AU331/100</f>
        <v>0</v>
      </c>
      <c r="J984">
        <f>'[1]Master Data'!AV331/100</f>
        <v>0</v>
      </c>
      <c r="K984">
        <f>'[1]Master Data'!AX331/100</f>
        <v>0</v>
      </c>
      <c r="L984">
        <f>'[1]Master Data'!AY331/1000000</f>
        <v>0</v>
      </c>
      <c r="M984">
        <f>'[1]Master Data'!AZ331/1000000</f>
        <v>0</v>
      </c>
      <c r="N984">
        <f>'[1]Master Data'!BA331/1000000</f>
        <v>0</v>
      </c>
      <c r="O984">
        <f>'[1]Master Data'!BB331/100</f>
        <v>0</v>
      </c>
      <c r="P984">
        <f>'[1]Master Data'!BC331/100</f>
        <v>0</v>
      </c>
      <c r="Q984">
        <f>'[1]Master Data'!BD331/100</f>
        <v>0</v>
      </c>
      <c r="R984">
        <f>'[1]Master Data'!BE331/1000000</f>
        <v>0</v>
      </c>
      <c r="S984">
        <f>'[1]Master Data'!BG331/1000000</f>
        <v>0</v>
      </c>
      <c r="T984">
        <f>'[1]Master Data'!BH331/100</f>
        <v>0</v>
      </c>
      <c r="U984">
        <f>'[1]Master Data'!BI331/1000000</f>
        <v>0</v>
      </c>
    </row>
    <row r="985" spans="1:21" x14ac:dyDescent="0.55000000000000004">
      <c r="A985" s="41" t="s">
        <v>1429</v>
      </c>
      <c r="B985" s="41">
        <v>0</v>
      </c>
      <c r="C985">
        <f>'[1]Master Data'!AO332/100</f>
        <v>0</v>
      </c>
      <c r="D985">
        <f>'[1]Master Data'!AP332/1000000</f>
        <v>0</v>
      </c>
      <c r="E985">
        <f>'[1]Master Data'!AQ332/1000000</f>
        <v>0</v>
      </c>
      <c r="F985">
        <f>'[1]Master Data'!AR332/100</f>
        <v>0</v>
      </c>
      <c r="G985">
        <f>'[1]Master Data'!AS332/100</f>
        <v>0</v>
      </c>
      <c r="H985">
        <f>'[1]Master Data'!AT332/100</f>
        <v>0</v>
      </c>
      <c r="I985">
        <f>'[1]Master Data'!AU332/100</f>
        <v>0</v>
      </c>
      <c r="J985">
        <f>'[1]Master Data'!AV332/100</f>
        <v>0</v>
      </c>
      <c r="K985">
        <f>'[1]Master Data'!AX332/100</f>
        <v>0</v>
      </c>
      <c r="L985">
        <f>'[1]Master Data'!AY332/1000000</f>
        <v>0</v>
      </c>
      <c r="M985">
        <f>'[1]Master Data'!AZ332/1000000</f>
        <v>0</v>
      </c>
      <c r="N985">
        <f>'[1]Master Data'!BA332/1000000</f>
        <v>0</v>
      </c>
      <c r="O985">
        <f>'[1]Master Data'!BB332/100</f>
        <v>0</v>
      </c>
      <c r="P985">
        <f>'[1]Master Data'!BC332/100</f>
        <v>0</v>
      </c>
      <c r="Q985">
        <f>'[1]Master Data'!BD332/100</f>
        <v>0</v>
      </c>
      <c r="R985">
        <f>'[1]Master Data'!BE332/1000000</f>
        <v>0</v>
      </c>
      <c r="S985">
        <f>'[1]Master Data'!BG332/1000000</f>
        <v>0</v>
      </c>
      <c r="T985">
        <f>'[1]Master Data'!BH332/100</f>
        <v>0</v>
      </c>
      <c r="U985">
        <f>'[1]Master Data'!BI332/1000000</f>
        <v>0</v>
      </c>
    </row>
    <row r="986" spans="1:21" x14ac:dyDescent="0.55000000000000004">
      <c r="A986" s="41" t="s">
        <v>1430</v>
      </c>
      <c r="B986" s="41">
        <v>2.7000000000000001E-3</v>
      </c>
      <c r="C986">
        <f>'[1]Master Data'!AO333/100</f>
        <v>4.5500000000000002E-3</v>
      </c>
      <c r="D986">
        <f>'[1]Master Data'!AP333/1000000</f>
        <v>0</v>
      </c>
      <c r="E986">
        <f>'[1]Master Data'!AQ333/1000000</f>
        <v>0</v>
      </c>
      <c r="F986">
        <f>'[1]Master Data'!AR333/100</f>
        <v>0</v>
      </c>
      <c r="G986">
        <f>'[1]Master Data'!AS333/100</f>
        <v>0</v>
      </c>
      <c r="H986">
        <f>'[1]Master Data'!AT333/100</f>
        <v>0</v>
      </c>
      <c r="I986">
        <f>'[1]Master Data'!AU333/100</f>
        <v>0</v>
      </c>
      <c r="J986">
        <f>'[1]Master Data'!AV333/100</f>
        <v>0</v>
      </c>
      <c r="K986">
        <f>'[1]Master Data'!AX333/100</f>
        <v>0</v>
      </c>
      <c r="L986">
        <f>'[1]Master Data'!AY333/1000000</f>
        <v>2.0000000000000002E-7</v>
      </c>
      <c r="M986">
        <f>'[1]Master Data'!AZ333/1000000</f>
        <v>2.0499999999999999E-6</v>
      </c>
      <c r="N986">
        <f>'[1]Master Data'!BA333/1000000</f>
        <v>0</v>
      </c>
      <c r="O986">
        <f>'[1]Master Data'!BB333/100</f>
        <v>0</v>
      </c>
      <c r="P986">
        <f>'[1]Master Data'!BC333/100</f>
        <v>0</v>
      </c>
      <c r="Q986">
        <f>'[1]Master Data'!BD333/100</f>
        <v>0</v>
      </c>
      <c r="R986">
        <f>'[1]Master Data'!BE333/1000000</f>
        <v>0</v>
      </c>
      <c r="S986">
        <f>'[1]Master Data'!BG333/1000000</f>
        <v>0</v>
      </c>
      <c r="T986">
        <f>'[1]Master Data'!BH333/100</f>
        <v>0</v>
      </c>
      <c r="U986">
        <f>'[1]Master Data'!BI333/1000000</f>
        <v>0</v>
      </c>
    </row>
    <row r="987" spans="1:21" x14ac:dyDescent="0.55000000000000004">
      <c r="A987" s="41" t="s">
        <v>1431</v>
      </c>
      <c r="B987" s="41">
        <v>3.7000000000000002E-3</v>
      </c>
      <c r="C987">
        <f>'[1]Master Data'!AO334/100</f>
        <v>1E-3</v>
      </c>
      <c r="D987">
        <f>'[1]Master Data'!AP334/1000000</f>
        <v>1.01E-7</v>
      </c>
      <c r="E987">
        <f>'[1]Master Data'!AQ334/1000000</f>
        <v>2.6800000000000002E-6</v>
      </c>
      <c r="F987">
        <f>'[1]Master Data'!AR334/100</f>
        <v>0</v>
      </c>
      <c r="G987">
        <f>'[1]Master Data'!AS334/100</f>
        <v>0</v>
      </c>
      <c r="H987">
        <f>'[1]Master Data'!AT334/100</f>
        <v>0</v>
      </c>
      <c r="I987">
        <f>'[1]Master Data'!AU334/100</f>
        <v>0</v>
      </c>
      <c r="J987">
        <f>'[1]Master Data'!AV334/100</f>
        <v>0</v>
      </c>
      <c r="K987">
        <f>'[1]Master Data'!AX334/100</f>
        <v>3.1E-4</v>
      </c>
      <c r="L987">
        <f>'[1]Master Data'!AY334/1000000</f>
        <v>9.9599999999999992E-8</v>
      </c>
      <c r="M987">
        <f>'[1]Master Data'!AZ334/1000000</f>
        <v>1.4939999999999997E-7</v>
      </c>
      <c r="N987">
        <f>'[1]Master Data'!BA334/1000000</f>
        <v>0</v>
      </c>
      <c r="O987">
        <f>'[1]Master Data'!BB334/100</f>
        <v>0</v>
      </c>
      <c r="P987">
        <f>'[1]Master Data'!BC334/100</f>
        <v>0</v>
      </c>
      <c r="Q987">
        <f>'[1]Master Data'!BD334/100</f>
        <v>0</v>
      </c>
      <c r="R987">
        <f>'[1]Master Data'!BE334/1000000</f>
        <v>0</v>
      </c>
      <c r="S987">
        <f>'[1]Master Data'!BG334/1000000</f>
        <v>0</v>
      </c>
      <c r="T987">
        <f>'[1]Master Data'!BH334/100</f>
        <v>0</v>
      </c>
      <c r="U987">
        <f>'[1]Master Data'!BI334/1000000</f>
        <v>0</v>
      </c>
    </row>
    <row r="988" spans="1:21" x14ac:dyDescent="0.55000000000000004">
      <c r="A988" s="41" t="s">
        <v>1432</v>
      </c>
      <c r="B988" s="41">
        <v>0</v>
      </c>
      <c r="C988">
        <f>'[1]Master Data'!AO335/100</f>
        <v>0</v>
      </c>
      <c r="D988">
        <f>'[1]Master Data'!AP335/1000000</f>
        <v>0</v>
      </c>
      <c r="E988">
        <f>'[1]Master Data'!AQ335/1000000</f>
        <v>0</v>
      </c>
      <c r="F988">
        <f>'[1]Master Data'!AR335/100</f>
        <v>0</v>
      </c>
      <c r="G988">
        <f>'[1]Master Data'!AS335/100</f>
        <v>0</v>
      </c>
      <c r="H988">
        <f>'[1]Master Data'!AT335/100</f>
        <v>0</v>
      </c>
      <c r="I988">
        <f>'[1]Master Data'!AU335/100</f>
        <v>0</v>
      </c>
      <c r="J988">
        <f>'[1]Master Data'!AV335/100</f>
        <v>0</v>
      </c>
      <c r="K988">
        <f>'[1]Master Data'!AX335/100</f>
        <v>0</v>
      </c>
      <c r="L988">
        <f>'[1]Master Data'!AY335/1000000</f>
        <v>0</v>
      </c>
      <c r="M988">
        <f>'[1]Master Data'!AZ335/1000000</f>
        <v>0</v>
      </c>
      <c r="N988">
        <f>'[1]Master Data'!BA335/1000000</f>
        <v>0</v>
      </c>
      <c r="O988">
        <f>'[1]Master Data'!BB335/100</f>
        <v>0</v>
      </c>
      <c r="P988">
        <f>'[1]Master Data'!BC335/100</f>
        <v>0</v>
      </c>
      <c r="Q988">
        <f>'[1]Master Data'!BD335/100</f>
        <v>0</v>
      </c>
      <c r="R988">
        <f>'[1]Master Data'!BE335/1000000</f>
        <v>0</v>
      </c>
      <c r="S988">
        <f>'[1]Master Data'!BG335/1000000</f>
        <v>0</v>
      </c>
      <c r="T988">
        <f>'[1]Master Data'!BH335/100</f>
        <v>0</v>
      </c>
      <c r="U988">
        <f>'[1]Master Data'!BI335/1000000</f>
        <v>0</v>
      </c>
    </row>
    <row r="989" spans="1:21" x14ac:dyDescent="0.55000000000000004">
      <c r="A989" s="41" t="s">
        <v>1433</v>
      </c>
      <c r="B989" s="41">
        <v>1.2999999999999999E-3</v>
      </c>
      <c r="C989">
        <f>'[1]Master Data'!AO336/100</f>
        <v>1.7000000000000001E-3</v>
      </c>
      <c r="D989">
        <f>'[1]Master Data'!AP336/1000000</f>
        <v>2.0200000000000001E-7</v>
      </c>
      <c r="E989">
        <f>'[1]Master Data'!AQ336/1000000</f>
        <v>0</v>
      </c>
      <c r="F989">
        <f>'[1]Master Data'!AR336/100</f>
        <v>0</v>
      </c>
      <c r="G989">
        <f>'[1]Master Data'!AS336/100</f>
        <v>0</v>
      </c>
      <c r="H989">
        <f>'[1]Master Data'!AT336/100</f>
        <v>0</v>
      </c>
      <c r="I989">
        <f>'[1]Master Data'!AU336/100</f>
        <v>0</v>
      </c>
      <c r="J989">
        <f>'[1]Master Data'!AV336/100</f>
        <v>0</v>
      </c>
      <c r="K989">
        <f>'[1]Master Data'!AX336/100</f>
        <v>0</v>
      </c>
      <c r="L989">
        <f>'[1]Master Data'!AY336/1000000</f>
        <v>1.7100000000000001E-6</v>
      </c>
      <c r="M989">
        <f>'[1]Master Data'!AZ336/1000000</f>
        <v>2.565E-6</v>
      </c>
      <c r="N989">
        <f>'[1]Master Data'!BA336/1000000</f>
        <v>0</v>
      </c>
      <c r="O989">
        <f>'[1]Master Data'!BB336/100</f>
        <v>0</v>
      </c>
      <c r="P989">
        <f>'[1]Master Data'!BC336/100</f>
        <v>0</v>
      </c>
      <c r="Q989">
        <f>'[1]Master Data'!BD336/100</f>
        <v>0</v>
      </c>
      <c r="R989">
        <f>'[1]Master Data'!BE336/1000000</f>
        <v>0</v>
      </c>
      <c r="S989">
        <f>'[1]Master Data'!BG336/1000000</f>
        <v>0</v>
      </c>
      <c r="T989">
        <f>'[1]Master Data'!BH336/100</f>
        <v>0</v>
      </c>
      <c r="U989">
        <f>'[1]Master Data'!BI336/1000000</f>
        <v>0</v>
      </c>
    </row>
    <row r="990" spans="1:21" x14ac:dyDescent="0.55000000000000004">
      <c r="A990" s="41" t="s">
        <v>1434</v>
      </c>
      <c r="B990" s="41">
        <v>0</v>
      </c>
      <c r="C990">
        <f>'[1]Master Data'!AO337/100</f>
        <v>0</v>
      </c>
      <c r="D990">
        <f>'[1]Master Data'!AP337/1000000</f>
        <v>0</v>
      </c>
      <c r="E990">
        <f>'[1]Master Data'!AQ337/1000000</f>
        <v>0</v>
      </c>
      <c r="F990">
        <f>'[1]Master Data'!AR337/100</f>
        <v>0</v>
      </c>
      <c r="G990">
        <f>'[1]Master Data'!AS337/100</f>
        <v>0</v>
      </c>
      <c r="H990">
        <f>'[1]Master Data'!AT337/100</f>
        <v>0</v>
      </c>
      <c r="I990">
        <f>'[1]Master Data'!AU337/100</f>
        <v>0</v>
      </c>
      <c r="J990">
        <f>'[1]Master Data'!AV337/100</f>
        <v>0</v>
      </c>
      <c r="K990">
        <f>'[1]Master Data'!AX337/100</f>
        <v>0</v>
      </c>
      <c r="L990">
        <f>'[1]Master Data'!AY337/1000000</f>
        <v>0</v>
      </c>
      <c r="M990">
        <f>'[1]Master Data'!AZ337/1000000</f>
        <v>0</v>
      </c>
      <c r="N990">
        <f>'[1]Master Data'!BA337/1000000</f>
        <v>0</v>
      </c>
      <c r="O990">
        <f>'[1]Master Data'!BB337/100</f>
        <v>0</v>
      </c>
      <c r="P990">
        <f>'[1]Master Data'!BC337/100</f>
        <v>0</v>
      </c>
      <c r="Q990">
        <f>'[1]Master Data'!BD337/100</f>
        <v>0</v>
      </c>
      <c r="R990">
        <f>'[1]Master Data'!BE337/1000000</f>
        <v>0</v>
      </c>
      <c r="S990">
        <f>'[1]Master Data'!BG337/1000000</f>
        <v>0</v>
      </c>
      <c r="T990">
        <f>'[1]Master Data'!BH337/100</f>
        <v>0</v>
      </c>
      <c r="U990">
        <f>'[1]Master Data'!BI337/1000000</f>
        <v>0</v>
      </c>
    </row>
    <row r="991" spans="1:21" x14ac:dyDescent="0.55000000000000004">
      <c r="A991" s="41" t="s">
        <v>1435</v>
      </c>
      <c r="B991" s="41">
        <v>0</v>
      </c>
      <c r="C991">
        <f>'[1]Master Data'!AO338/100</f>
        <v>0</v>
      </c>
      <c r="D991">
        <f>'[1]Master Data'!AP338/1000000</f>
        <v>0</v>
      </c>
      <c r="E991">
        <f>'[1]Master Data'!AQ338/1000000</f>
        <v>0</v>
      </c>
      <c r="F991">
        <f>'[1]Master Data'!AR338/100</f>
        <v>0</v>
      </c>
      <c r="G991">
        <f>'[1]Master Data'!AS338/100</f>
        <v>0</v>
      </c>
      <c r="H991">
        <f>'[1]Master Data'!AT338/100</f>
        <v>0</v>
      </c>
      <c r="I991">
        <f>'[1]Master Data'!AU338/100</f>
        <v>0</v>
      </c>
      <c r="J991">
        <f>'[1]Master Data'!AV338/100</f>
        <v>0</v>
      </c>
      <c r="K991">
        <f>'[1]Master Data'!AX338/100</f>
        <v>0</v>
      </c>
      <c r="L991">
        <f>'[1]Master Data'!AY338/1000000</f>
        <v>0</v>
      </c>
      <c r="M991">
        <f>'[1]Master Data'!AZ338/1000000</f>
        <v>0</v>
      </c>
      <c r="N991">
        <f>'[1]Master Data'!BA338/1000000</f>
        <v>0</v>
      </c>
      <c r="O991">
        <f>'[1]Master Data'!BB338/100</f>
        <v>0</v>
      </c>
      <c r="P991">
        <f>'[1]Master Data'!BC338/100</f>
        <v>0</v>
      </c>
      <c r="Q991">
        <f>'[1]Master Data'!BD338/100</f>
        <v>0</v>
      </c>
      <c r="R991">
        <f>'[1]Master Data'!BE338/1000000</f>
        <v>0</v>
      </c>
      <c r="S991">
        <f>'[1]Master Data'!BG338/1000000</f>
        <v>0</v>
      </c>
      <c r="T991">
        <f>'[1]Master Data'!BH338/100</f>
        <v>0</v>
      </c>
      <c r="U991">
        <f>'[1]Master Data'!BI338/1000000</f>
        <v>0</v>
      </c>
    </row>
    <row r="992" spans="1:21" x14ac:dyDescent="0.55000000000000004">
      <c r="A992" s="41" t="s">
        <v>1436</v>
      </c>
      <c r="B992" s="41">
        <v>0</v>
      </c>
      <c r="C992">
        <f>'[1]Master Data'!AO339/100</f>
        <v>0</v>
      </c>
      <c r="D992">
        <f>'[1]Master Data'!AP339/1000000</f>
        <v>0</v>
      </c>
      <c r="E992">
        <f>'[1]Master Data'!AQ339/1000000</f>
        <v>0</v>
      </c>
      <c r="F992">
        <f>'[1]Master Data'!AR339/100</f>
        <v>0</v>
      </c>
      <c r="G992">
        <f>'[1]Master Data'!AS339/100</f>
        <v>0</v>
      </c>
      <c r="H992">
        <f>'[1]Master Data'!AT339/100</f>
        <v>0</v>
      </c>
      <c r="I992">
        <f>'[1]Master Data'!AU339/100</f>
        <v>0</v>
      </c>
      <c r="J992">
        <f>'[1]Master Data'!AV339/100</f>
        <v>0</v>
      </c>
      <c r="K992">
        <f>'[1]Master Data'!AX339/100</f>
        <v>0</v>
      </c>
      <c r="L992">
        <f>'[1]Master Data'!AY339/1000000</f>
        <v>0</v>
      </c>
      <c r="M992">
        <f>'[1]Master Data'!AZ339/1000000</f>
        <v>0</v>
      </c>
      <c r="N992">
        <f>'[1]Master Data'!BA339/1000000</f>
        <v>0</v>
      </c>
      <c r="O992">
        <f>'[1]Master Data'!BB339/100</f>
        <v>0</v>
      </c>
      <c r="P992">
        <f>'[1]Master Data'!BC339/100</f>
        <v>0</v>
      </c>
      <c r="Q992">
        <f>'[1]Master Data'!BD339/100</f>
        <v>0</v>
      </c>
      <c r="R992">
        <f>'[1]Master Data'!BE339/1000000</f>
        <v>0</v>
      </c>
      <c r="S992">
        <f>'[1]Master Data'!BG339/1000000</f>
        <v>0</v>
      </c>
      <c r="T992">
        <f>'[1]Master Data'!BH339/100</f>
        <v>0</v>
      </c>
      <c r="U992">
        <f>'[1]Master Data'!BI339/1000000</f>
        <v>0</v>
      </c>
    </row>
    <row r="993" spans="1:21" x14ac:dyDescent="0.55000000000000004">
      <c r="A993" s="41" t="s">
        <v>1437</v>
      </c>
      <c r="B993" s="41">
        <v>0</v>
      </c>
      <c r="C993">
        <f>'[1]Master Data'!AO340/100</f>
        <v>0</v>
      </c>
      <c r="D993">
        <f>'[1]Master Data'!AP340/1000000</f>
        <v>0</v>
      </c>
      <c r="E993">
        <f>'[1]Master Data'!AQ340/1000000</f>
        <v>0</v>
      </c>
      <c r="F993">
        <f>'[1]Master Data'!AR340/100</f>
        <v>0</v>
      </c>
      <c r="G993">
        <f>'[1]Master Data'!AS340/100</f>
        <v>0</v>
      </c>
      <c r="H993">
        <f>'[1]Master Data'!AT340/100</f>
        <v>0</v>
      </c>
      <c r="I993">
        <f>'[1]Master Data'!AU340/100</f>
        <v>0</v>
      </c>
      <c r="J993">
        <f>'[1]Master Data'!AV340/100</f>
        <v>0</v>
      </c>
      <c r="K993">
        <f>'[1]Master Data'!AX340/100</f>
        <v>0</v>
      </c>
      <c r="L993">
        <f>'[1]Master Data'!AY340/1000000</f>
        <v>0</v>
      </c>
      <c r="M993">
        <f>'[1]Master Data'!AZ340/1000000</f>
        <v>0</v>
      </c>
      <c r="N993">
        <f>'[1]Master Data'!BA340/1000000</f>
        <v>0</v>
      </c>
      <c r="O993">
        <f>'[1]Master Data'!BB340/100</f>
        <v>0</v>
      </c>
      <c r="P993">
        <f>'[1]Master Data'!BC340/100</f>
        <v>0</v>
      </c>
      <c r="Q993">
        <f>'[1]Master Data'!BD340/100</f>
        <v>0</v>
      </c>
      <c r="R993">
        <f>'[1]Master Data'!BE340/1000000</f>
        <v>0</v>
      </c>
      <c r="S993">
        <f>'[1]Master Data'!BG340/1000000</f>
        <v>0</v>
      </c>
      <c r="T993">
        <f>'[1]Master Data'!BH340/100</f>
        <v>0</v>
      </c>
      <c r="U993">
        <f>'[1]Master Data'!BI340/1000000</f>
        <v>0</v>
      </c>
    </row>
    <row r="994" spans="1:21" x14ac:dyDescent="0.55000000000000004">
      <c r="A994" s="41" t="s">
        <v>1438</v>
      </c>
      <c r="B994" s="41">
        <v>0</v>
      </c>
      <c r="C994">
        <f>'[1]Master Data'!AO341/100</f>
        <v>0</v>
      </c>
      <c r="D994">
        <f>'[1]Master Data'!AP341/1000000</f>
        <v>0</v>
      </c>
      <c r="E994">
        <f>'[1]Master Data'!AQ341/1000000</f>
        <v>0</v>
      </c>
      <c r="F994">
        <f>'[1]Master Data'!AR341/100</f>
        <v>0</v>
      </c>
      <c r="G994">
        <f>'[1]Master Data'!AS341/100</f>
        <v>0</v>
      </c>
      <c r="H994">
        <f>'[1]Master Data'!AT341/100</f>
        <v>0</v>
      </c>
      <c r="I994">
        <f>'[1]Master Data'!AU341/100</f>
        <v>0</v>
      </c>
      <c r="J994">
        <f>'[1]Master Data'!AV341/100</f>
        <v>0</v>
      </c>
      <c r="K994">
        <f>'[1]Master Data'!AX341/100</f>
        <v>0</v>
      </c>
      <c r="L994">
        <f>'[1]Master Data'!AY341/1000000</f>
        <v>0</v>
      </c>
      <c r="M994">
        <f>'[1]Master Data'!AZ341/1000000</f>
        <v>0</v>
      </c>
      <c r="N994">
        <f>'[1]Master Data'!BA341/1000000</f>
        <v>0</v>
      </c>
      <c r="O994">
        <f>'[1]Master Data'!BB341/100</f>
        <v>0</v>
      </c>
      <c r="P994">
        <f>'[1]Master Data'!BC341/100</f>
        <v>0</v>
      </c>
      <c r="Q994">
        <f>'[1]Master Data'!BD341/100</f>
        <v>0</v>
      </c>
      <c r="R994">
        <f>'[1]Master Data'!BE341/1000000</f>
        <v>0</v>
      </c>
      <c r="S994">
        <f>'[1]Master Data'!BG341/1000000</f>
        <v>0</v>
      </c>
      <c r="T994">
        <f>'[1]Master Data'!BH341/100</f>
        <v>0</v>
      </c>
      <c r="U994">
        <f>'[1]Master Data'!BI341/1000000</f>
        <v>0</v>
      </c>
    </row>
    <row r="995" spans="1:21" x14ac:dyDescent="0.55000000000000004">
      <c r="A995" s="41" t="s">
        <v>1439</v>
      </c>
      <c r="B995" s="41">
        <v>0</v>
      </c>
      <c r="C995">
        <f>'[1]Master Data'!AO342/100</f>
        <v>0</v>
      </c>
      <c r="D995">
        <f>'[1]Master Data'!AP342/1000000</f>
        <v>0</v>
      </c>
      <c r="E995">
        <f>'[1]Master Data'!AQ342/1000000</f>
        <v>0</v>
      </c>
      <c r="F995">
        <f>'[1]Master Data'!AR342/100</f>
        <v>0</v>
      </c>
      <c r="G995">
        <f>'[1]Master Data'!AS342/100</f>
        <v>0</v>
      </c>
      <c r="H995">
        <f>'[1]Master Data'!AT342/100</f>
        <v>0</v>
      </c>
      <c r="I995">
        <f>'[1]Master Data'!AU342/100</f>
        <v>0</v>
      </c>
      <c r="J995">
        <f>'[1]Master Data'!AV342/100</f>
        <v>0</v>
      </c>
      <c r="K995">
        <f>'[1]Master Data'!AX342/100</f>
        <v>0</v>
      </c>
      <c r="L995">
        <f>'[1]Master Data'!AY342/1000000</f>
        <v>0</v>
      </c>
      <c r="M995">
        <f>'[1]Master Data'!AZ342/1000000</f>
        <v>0</v>
      </c>
      <c r="N995">
        <f>'[1]Master Data'!BA342/1000000</f>
        <v>0</v>
      </c>
      <c r="O995">
        <f>'[1]Master Data'!BB342/100</f>
        <v>0</v>
      </c>
      <c r="P995">
        <f>'[1]Master Data'!BC342/100</f>
        <v>0</v>
      </c>
      <c r="Q995">
        <f>'[1]Master Data'!BD342/100</f>
        <v>0</v>
      </c>
      <c r="R995">
        <f>'[1]Master Data'!BE342/1000000</f>
        <v>0</v>
      </c>
      <c r="S995">
        <f>'[1]Master Data'!BG342/1000000</f>
        <v>0</v>
      </c>
      <c r="T995">
        <f>'[1]Master Data'!BH342/100</f>
        <v>0</v>
      </c>
      <c r="U995">
        <f>'[1]Master Data'!BI342/1000000</f>
        <v>0</v>
      </c>
    </row>
    <row r="996" spans="1:21" x14ac:dyDescent="0.55000000000000004">
      <c r="A996" s="41" t="s">
        <v>1440</v>
      </c>
      <c r="B996" s="41">
        <v>0</v>
      </c>
      <c r="C996">
        <f>'[1]Master Data'!AO343/100</f>
        <v>0</v>
      </c>
      <c r="D996">
        <f>'[1]Master Data'!AP343/1000000</f>
        <v>0</v>
      </c>
      <c r="E996">
        <f>'[1]Master Data'!AQ343/1000000</f>
        <v>0</v>
      </c>
      <c r="F996">
        <f>'[1]Master Data'!AR343/100</f>
        <v>0</v>
      </c>
      <c r="G996">
        <f>'[1]Master Data'!AS343/100</f>
        <v>0</v>
      </c>
      <c r="H996">
        <f>'[1]Master Data'!AT343/100</f>
        <v>0</v>
      </c>
      <c r="I996">
        <f>'[1]Master Data'!AU343/100</f>
        <v>0</v>
      </c>
      <c r="J996">
        <f>'[1]Master Data'!AV343/100</f>
        <v>0</v>
      </c>
      <c r="K996">
        <f>'[1]Master Data'!AX343/100</f>
        <v>0</v>
      </c>
      <c r="L996">
        <f>'[1]Master Data'!AY343/1000000</f>
        <v>0</v>
      </c>
      <c r="M996">
        <f>'[1]Master Data'!AZ343/1000000</f>
        <v>0</v>
      </c>
      <c r="N996">
        <f>'[1]Master Data'!BA343/1000000</f>
        <v>0</v>
      </c>
      <c r="O996">
        <f>'[1]Master Data'!BB343/100</f>
        <v>0</v>
      </c>
      <c r="P996">
        <f>'[1]Master Data'!BC343/100</f>
        <v>0</v>
      </c>
      <c r="Q996">
        <f>'[1]Master Data'!BD343/100</f>
        <v>0</v>
      </c>
      <c r="R996">
        <f>'[1]Master Data'!BE343/1000000</f>
        <v>0</v>
      </c>
      <c r="S996">
        <f>'[1]Master Data'!BG343/1000000</f>
        <v>0</v>
      </c>
      <c r="T996">
        <f>'[1]Master Data'!BH343/100</f>
        <v>0</v>
      </c>
      <c r="U996">
        <f>'[1]Master Data'!BI343/1000000</f>
        <v>0</v>
      </c>
    </row>
    <row r="997" spans="1:21" x14ac:dyDescent="0.55000000000000004">
      <c r="A997" s="41" t="s">
        <v>1441</v>
      </c>
      <c r="B997" s="41">
        <v>0</v>
      </c>
      <c r="C997">
        <f>'[1]Master Data'!AO344/100</f>
        <v>0</v>
      </c>
      <c r="D997">
        <f>'[1]Master Data'!AP344/1000000</f>
        <v>0</v>
      </c>
      <c r="E997">
        <f>'[1]Master Data'!AQ344/1000000</f>
        <v>0</v>
      </c>
      <c r="F997">
        <f>'[1]Master Data'!AR344/100</f>
        <v>0</v>
      </c>
      <c r="G997">
        <f>'[1]Master Data'!AS344/100</f>
        <v>0</v>
      </c>
      <c r="H997">
        <f>'[1]Master Data'!AT344/100</f>
        <v>0</v>
      </c>
      <c r="I997">
        <f>'[1]Master Data'!AU344/100</f>
        <v>0</v>
      </c>
      <c r="J997">
        <f>'[1]Master Data'!AV344/100</f>
        <v>0</v>
      </c>
      <c r="K997">
        <f>'[1]Master Data'!AX344/100</f>
        <v>0</v>
      </c>
      <c r="L997">
        <f>'[1]Master Data'!AY344/1000000</f>
        <v>0</v>
      </c>
      <c r="M997">
        <f>'[1]Master Data'!AZ344/1000000</f>
        <v>0</v>
      </c>
      <c r="N997">
        <f>'[1]Master Data'!BA344/1000000</f>
        <v>0</v>
      </c>
      <c r="O997">
        <f>'[1]Master Data'!BB344/100</f>
        <v>0</v>
      </c>
      <c r="P997">
        <f>'[1]Master Data'!BC344/100</f>
        <v>0</v>
      </c>
      <c r="Q997">
        <f>'[1]Master Data'!BD344/100</f>
        <v>0</v>
      </c>
      <c r="R997">
        <f>'[1]Master Data'!BE344/1000000</f>
        <v>0</v>
      </c>
      <c r="S997">
        <f>'[1]Master Data'!BG344/1000000</f>
        <v>0</v>
      </c>
      <c r="T997">
        <f>'[1]Master Data'!BH344/100</f>
        <v>0</v>
      </c>
      <c r="U997">
        <f>'[1]Master Data'!BI344/1000000</f>
        <v>0</v>
      </c>
    </row>
    <row r="998" spans="1:21" x14ac:dyDescent="0.55000000000000004">
      <c r="A998" s="41" t="s">
        <v>1442</v>
      </c>
      <c r="B998" s="41">
        <v>0</v>
      </c>
      <c r="C998">
        <f>'[1]Master Data'!AO345/100</f>
        <v>0</v>
      </c>
      <c r="D998">
        <f>'[1]Master Data'!AP345/1000000</f>
        <v>0</v>
      </c>
      <c r="E998">
        <f>'[1]Master Data'!AQ345/1000000</f>
        <v>0</v>
      </c>
      <c r="F998">
        <f>'[1]Master Data'!AR345/100</f>
        <v>0</v>
      </c>
      <c r="G998">
        <f>'[1]Master Data'!AS345/100</f>
        <v>0</v>
      </c>
      <c r="H998">
        <f>'[1]Master Data'!AT345/100</f>
        <v>0</v>
      </c>
      <c r="I998">
        <f>'[1]Master Data'!AU345/100</f>
        <v>0</v>
      </c>
      <c r="J998">
        <f>'[1]Master Data'!AV345/100</f>
        <v>0</v>
      </c>
      <c r="K998">
        <f>'[1]Master Data'!AX345/100</f>
        <v>0</v>
      </c>
      <c r="L998">
        <f>'[1]Master Data'!AY345/1000000</f>
        <v>0</v>
      </c>
      <c r="M998">
        <f>'[1]Master Data'!AZ345/1000000</f>
        <v>0</v>
      </c>
      <c r="N998">
        <f>'[1]Master Data'!BA345/1000000</f>
        <v>0</v>
      </c>
      <c r="O998">
        <f>'[1]Master Data'!BB345/100</f>
        <v>0</v>
      </c>
      <c r="P998">
        <f>'[1]Master Data'!BC345/100</f>
        <v>0</v>
      </c>
      <c r="Q998">
        <f>'[1]Master Data'!BD345/100</f>
        <v>0</v>
      </c>
      <c r="R998">
        <f>'[1]Master Data'!BE345/1000000</f>
        <v>0</v>
      </c>
      <c r="S998">
        <f>'[1]Master Data'!BG345/1000000</f>
        <v>0</v>
      </c>
      <c r="T998">
        <f>'[1]Master Data'!BH345/100</f>
        <v>0</v>
      </c>
      <c r="U998">
        <f>'[1]Master Data'!BI345/1000000</f>
        <v>0</v>
      </c>
    </row>
    <row r="999" spans="1:21" x14ac:dyDescent="0.55000000000000004">
      <c r="A999" s="41" t="s">
        <v>1443</v>
      </c>
      <c r="B999" s="41">
        <v>0</v>
      </c>
      <c r="C999">
        <f>'[1]Master Data'!AO346/100</f>
        <v>0</v>
      </c>
      <c r="D999">
        <f>'[1]Master Data'!AP346/1000000</f>
        <v>0</v>
      </c>
      <c r="E999">
        <f>'[1]Master Data'!AQ346/1000000</f>
        <v>0</v>
      </c>
      <c r="F999">
        <f>'[1]Master Data'!AR346/100</f>
        <v>0</v>
      </c>
      <c r="G999">
        <f>'[1]Master Data'!AS346/100</f>
        <v>0</v>
      </c>
      <c r="H999">
        <f>'[1]Master Data'!AT346/100</f>
        <v>0</v>
      </c>
      <c r="I999">
        <f>'[1]Master Data'!AU346/100</f>
        <v>0</v>
      </c>
      <c r="J999">
        <f>'[1]Master Data'!AV346/100</f>
        <v>0</v>
      </c>
      <c r="K999">
        <f>'[1]Master Data'!AX346/100</f>
        <v>0</v>
      </c>
      <c r="L999">
        <f>'[1]Master Data'!AY346/1000000</f>
        <v>0</v>
      </c>
      <c r="M999">
        <f>'[1]Master Data'!AZ346/1000000</f>
        <v>0</v>
      </c>
      <c r="N999">
        <f>'[1]Master Data'!BA346/1000000</f>
        <v>0</v>
      </c>
      <c r="O999">
        <f>'[1]Master Data'!BB346/100</f>
        <v>0</v>
      </c>
      <c r="P999">
        <f>'[1]Master Data'!BC346/100</f>
        <v>0</v>
      </c>
      <c r="Q999">
        <f>'[1]Master Data'!BD346/100</f>
        <v>0</v>
      </c>
      <c r="R999">
        <f>'[1]Master Data'!BE346/1000000</f>
        <v>0</v>
      </c>
      <c r="S999">
        <f>'[1]Master Data'!BG346/1000000</f>
        <v>0</v>
      </c>
      <c r="T999">
        <f>'[1]Master Data'!BH346/100</f>
        <v>0</v>
      </c>
      <c r="U999">
        <f>'[1]Master Data'!BI346/1000000</f>
        <v>0</v>
      </c>
    </row>
    <row r="1000" spans="1:21" x14ac:dyDescent="0.55000000000000004">
      <c r="A1000" s="41" t="s">
        <v>1444</v>
      </c>
      <c r="B1000" s="41">
        <v>0</v>
      </c>
      <c r="C1000">
        <f>'[1]Master Data'!AO347/100</f>
        <v>0</v>
      </c>
      <c r="D1000">
        <f>'[1]Master Data'!AP347/1000000</f>
        <v>0</v>
      </c>
      <c r="E1000">
        <f>'[1]Master Data'!AQ347/1000000</f>
        <v>0</v>
      </c>
      <c r="F1000">
        <f>'[1]Master Data'!AR347/100</f>
        <v>0</v>
      </c>
      <c r="G1000">
        <f>'[1]Master Data'!AS347/100</f>
        <v>0</v>
      </c>
      <c r="H1000">
        <f>'[1]Master Data'!AT347/100</f>
        <v>0</v>
      </c>
      <c r="I1000">
        <f>'[1]Master Data'!AU347/100</f>
        <v>0</v>
      </c>
      <c r="J1000">
        <f>'[1]Master Data'!AV347/100</f>
        <v>0</v>
      </c>
      <c r="K1000">
        <f>'[1]Master Data'!AX347/100</f>
        <v>0</v>
      </c>
      <c r="L1000">
        <f>'[1]Master Data'!AY347/1000000</f>
        <v>0</v>
      </c>
      <c r="M1000">
        <f>'[1]Master Data'!AZ347/1000000</f>
        <v>0</v>
      </c>
      <c r="N1000">
        <f>'[1]Master Data'!BA347/1000000</f>
        <v>0</v>
      </c>
      <c r="O1000">
        <f>'[1]Master Data'!BB347/100</f>
        <v>0</v>
      </c>
      <c r="P1000">
        <f>'[1]Master Data'!BC347/100</f>
        <v>0</v>
      </c>
      <c r="Q1000">
        <f>'[1]Master Data'!BD347/100</f>
        <v>0</v>
      </c>
      <c r="R1000">
        <f>'[1]Master Data'!BE347/1000000</f>
        <v>0</v>
      </c>
      <c r="S1000">
        <f>'[1]Master Data'!BG347/1000000</f>
        <v>0</v>
      </c>
      <c r="T1000">
        <f>'[1]Master Data'!BH347/100</f>
        <v>0</v>
      </c>
      <c r="U1000">
        <f>'[1]Master Data'!BI347/1000000</f>
        <v>0</v>
      </c>
    </row>
    <row r="1001" spans="1:21" x14ac:dyDescent="0.55000000000000004">
      <c r="A1001" s="41" t="s">
        <v>1445</v>
      </c>
      <c r="B1001" s="41">
        <v>0</v>
      </c>
      <c r="C1001">
        <f>'[1]Master Data'!AO348/100</f>
        <v>0</v>
      </c>
      <c r="D1001">
        <f>'[1]Master Data'!AP348/1000000</f>
        <v>0</v>
      </c>
      <c r="E1001">
        <f>'[1]Master Data'!AQ348/1000000</f>
        <v>0</v>
      </c>
      <c r="F1001">
        <f>'[1]Master Data'!AR348/100</f>
        <v>0</v>
      </c>
      <c r="G1001">
        <f>'[1]Master Data'!AS348/100</f>
        <v>0</v>
      </c>
      <c r="H1001">
        <f>'[1]Master Data'!AT348/100</f>
        <v>0</v>
      </c>
      <c r="I1001">
        <f>'[1]Master Data'!AU348/100</f>
        <v>0</v>
      </c>
      <c r="J1001">
        <f>'[1]Master Data'!AV348/100</f>
        <v>0</v>
      </c>
      <c r="K1001">
        <f>'[1]Master Data'!AX348/100</f>
        <v>0</v>
      </c>
      <c r="L1001">
        <f>'[1]Master Data'!AY348/1000000</f>
        <v>0</v>
      </c>
      <c r="M1001">
        <f>'[1]Master Data'!AZ348/1000000</f>
        <v>0</v>
      </c>
      <c r="N1001">
        <f>'[1]Master Data'!BA348/1000000</f>
        <v>0</v>
      </c>
      <c r="O1001">
        <f>'[1]Master Data'!BB348/100</f>
        <v>0</v>
      </c>
      <c r="P1001">
        <f>'[1]Master Data'!BC348/100</f>
        <v>0</v>
      </c>
      <c r="Q1001">
        <f>'[1]Master Data'!BD348/100</f>
        <v>0</v>
      </c>
      <c r="R1001">
        <f>'[1]Master Data'!BE348/1000000</f>
        <v>0</v>
      </c>
      <c r="S1001">
        <f>'[1]Master Data'!BG348/1000000</f>
        <v>0</v>
      </c>
      <c r="T1001">
        <f>'[1]Master Data'!BH348/100</f>
        <v>0</v>
      </c>
      <c r="U1001">
        <f>'[1]Master Data'!BI348/1000000</f>
        <v>0</v>
      </c>
    </row>
    <row r="1002" spans="1:21" x14ac:dyDescent="0.55000000000000004">
      <c r="A1002" s="41" t="s">
        <v>1446</v>
      </c>
      <c r="B1002" s="41">
        <v>0</v>
      </c>
      <c r="C1002">
        <f>'[1]Master Data'!AO349/100</f>
        <v>0</v>
      </c>
      <c r="D1002">
        <f>'[1]Master Data'!AP349/1000000</f>
        <v>0</v>
      </c>
      <c r="E1002">
        <f>'[1]Master Data'!AQ349/1000000</f>
        <v>0</v>
      </c>
      <c r="F1002">
        <f>'[1]Master Data'!AR349/100</f>
        <v>0</v>
      </c>
      <c r="G1002">
        <f>'[1]Master Data'!AS349/100</f>
        <v>0</v>
      </c>
      <c r="H1002">
        <f>'[1]Master Data'!AT349/100</f>
        <v>0</v>
      </c>
      <c r="I1002">
        <f>'[1]Master Data'!AU349/100</f>
        <v>0</v>
      </c>
      <c r="J1002">
        <f>'[1]Master Data'!AV349/100</f>
        <v>0</v>
      </c>
      <c r="K1002">
        <f>'[1]Master Data'!AX349/100</f>
        <v>0</v>
      </c>
      <c r="L1002">
        <f>'[1]Master Data'!AY349/1000000</f>
        <v>0</v>
      </c>
      <c r="M1002">
        <f>'[1]Master Data'!AZ349/1000000</f>
        <v>0</v>
      </c>
      <c r="N1002">
        <f>'[1]Master Data'!BA349/1000000</f>
        <v>0</v>
      </c>
      <c r="O1002">
        <f>'[1]Master Data'!BB349/100</f>
        <v>0</v>
      </c>
      <c r="P1002">
        <f>'[1]Master Data'!BC349/100</f>
        <v>0</v>
      </c>
      <c r="Q1002">
        <f>'[1]Master Data'!BD349/100</f>
        <v>0</v>
      </c>
      <c r="R1002">
        <f>'[1]Master Data'!BE349/1000000</f>
        <v>0</v>
      </c>
      <c r="S1002">
        <f>'[1]Master Data'!BG349/1000000</f>
        <v>0</v>
      </c>
      <c r="T1002">
        <f>'[1]Master Data'!BH349/100</f>
        <v>0</v>
      </c>
      <c r="U1002">
        <f>'[1]Master Data'!BI349/1000000</f>
        <v>0</v>
      </c>
    </row>
    <row r="1003" spans="1:21" x14ac:dyDescent="0.55000000000000004">
      <c r="A1003" s="41" t="s">
        <v>1447</v>
      </c>
      <c r="B1003" s="41">
        <v>0</v>
      </c>
      <c r="C1003">
        <f>'[1]Master Data'!AO350/100</f>
        <v>0</v>
      </c>
      <c r="D1003">
        <f>'[1]Master Data'!AP350/1000000</f>
        <v>0</v>
      </c>
      <c r="E1003">
        <f>'[1]Master Data'!AQ350/1000000</f>
        <v>0</v>
      </c>
      <c r="F1003">
        <f>'[1]Master Data'!AR350/100</f>
        <v>0</v>
      </c>
      <c r="G1003">
        <f>'[1]Master Data'!AS350/100</f>
        <v>0</v>
      </c>
      <c r="H1003">
        <f>'[1]Master Data'!AT350/100</f>
        <v>0</v>
      </c>
      <c r="I1003">
        <f>'[1]Master Data'!AU350/100</f>
        <v>0</v>
      </c>
      <c r="J1003">
        <f>'[1]Master Data'!AV350/100</f>
        <v>0</v>
      </c>
      <c r="K1003">
        <f>'[1]Master Data'!AX350/100</f>
        <v>0</v>
      </c>
      <c r="L1003">
        <f>'[1]Master Data'!AY350/1000000</f>
        <v>0</v>
      </c>
      <c r="M1003">
        <f>'[1]Master Data'!AZ350/1000000</f>
        <v>0</v>
      </c>
      <c r="N1003">
        <f>'[1]Master Data'!BA350/1000000</f>
        <v>0</v>
      </c>
      <c r="O1003">
        <f>'[1]Master Data'!BB350/100</f>
        <v>0</v>
      </c>
      <c r="P1003">
        <f>'[1]Master Data'!BC350/100</f>
        <v>0</v>
      </c>
      <c r="Q1003">
        <f>'[1]Master Data'!BD350/100</f>
        <v>0</v>
      </c>
      <c r="R1003">
        <f>'[1]Master Data'!BE350/1000000</f>
        <v>0</v>
      </c>
      <c r="S1003">
        <f>'[1]Master Data'!BG350/1000000</f>
        <v>0</v>
      </c>
      <c r="T1003">
        <f>'[1]Master Data'!BH350/100</f>
        <v>0</v>
      </c>
      <c r="U1003">
        <f>'[1]Master Data'!BI350/1000000</f>
        <v>0</v>
      </c>
    </row>
    <row r="1004" spans="1:21" x14ac:dyDescent="0.55000000000000004">
      <c r="A1004" s="41" t="s">
        <v>1448</v>
      </c>
      <c r="B1004" s="41">
        <v>0</v>
      </c>
      <c r="C1004">
        <f>'[1]Master Data'!AO351/100</f>
        <v>0</v>
      </c>
      <c r="D1004">
        <f>'[1]Master Data'!AP351/1000000</f>
        <v>0</v>
      </c>
      <c r="E1004">
        <f>'[1]Master Data'!AQ351/1000000</f>
        <v>0</v>
      </c>
      <c r="F1004">
        <f>'[1]Master Data'!AR351/100</f>
        <v>0</v>
      </c>
      <c r="G1004">
        <f>'[1]Master Data'!AS351/100</f>
        <v>0</v>
      </c>
      <c r="H1004">
        <f>'[1]Master Data'!AT351/100</f>
        <v>0</v>
      </c>
      <c r="I1004">
        <f>'[1]Master Data'!AU351/100</f>
        <v>0</v>
      </c>
      <c r="J1004">
        <f>'[1]Master Data'!AV351/100</f>
        <v>0</v>
      </c>
      <c r="K1004">
        <f>'[1]Master Data'!AX351/100</f>
        <v>0</v>
      </c>
      <c r="L1004">
        <f>'[1]Master Data'!AY351/1000000</f>
        <v>0</v>
      </c>
      <c r="M1004">
        <f>'[1]Master Data'!AZ351/1000000</f>
        <v>0</v>
      </c>
      <c r="N1004">
        <f>'[1]Master Data'!BA351/1000000</f>
        <v>0</v>
      </c>
      <c r="O1004">
        <f>'[1]Master Data'!BB351/100</f>
        <v>0</v>
      </c>
      <c r="P1004">
        <f>'[1]Master Data'!BC351/100</f>
        <v>0</v>
      </c>
      <c r="Q1004">
        <f>'[1]Master Data'!BD351/100</f>
        <v>0</v>
      </c>
      <c r="R1004">
        <f>'[1]Master Data'!BE351/1000000</f>
        <v>0</v>
      </c>
      <c r="S1004">
        <f>'[1]Master Data'!BG351/1000000</f>
        <v>0</v>
      </c>
      <c r="T1004">
        <f>'[1]Master Data'!BH351/100</f>
        <v>0</v>
      </c>
      <c r="U1004">
        <f>'[1]Master Data'!BI351/1000000</f>
        <v>0</v>
      </c>
    </row>
    <row r="1005" spans="1:21" x14ac:dyDescent="0.55000000000000004">
      <c r="A1005" s="41" t="s">
        <v>1449</v>
      </c>
      <c r="B1005" s="41">
        <v>0</v>
      </c>
      <c r="C1005">
        <f>'[1]Master Data'!AO352/100</f>
        <v>0</v>
      </c>
      <c r="D1005">
        <f>'[1]Master Data'!AP352/1000000</f>
        <v>0</v>
      </c>
      <c r="E1005">
        <f>'[1]Master Data'!AQ352/1000000</f>
        <v>0</v>
      </c>
      <c r="F1005">
        <f>'[1]Master Data'!AR352/100</f>
        <v>0</v>
      </c>
      <c r="G1005">
        <f>'[1]Master Data'!AS352/100</f>
        <v>0</v>
      </c>
      <c r="H1005">
        <f>'[1]Master Data'!AT352/100</f>
        <v>0</v>
      </c>
      <c r="I1005">
        <f>'[1]Master Data'!AU352/100</f>
        <v>0</v>
      </c>
      <c r="J1005">
        <f>'[1]Master Data'!AV352/100</f>
        <v>0</v>
      </c>
      <c r="K1005">
        <f>'[1]Master Data'!AX352/100</f>
        <v>0</v>
      </c>
      <c r="L1005">
        <f>'[1]Master Data'!AY352/1000000</f>
        <v>0</v>
      </c>
      <c r="M1005">
        <f>'[1]Master Data'!AZ352/1000000</f>
        <v>0</v>
      </c>
      <c r="N1005">
        <f>'[1]Master Data'!BA352/1000000</f>
        <v>0</v>
      </c>
      <c r="O1005">
        <f>'[1]Master Data'!BB352/100</f>
        <v>0</v>
      </c>
      <c r="P1005">
        <f>'[1]Master Data'!BC352/100</f>
        <v>0</v>
      </c>
      <c r="Q1005">
        <f>'[1]Master Data'!BD352/100</f>
        <v>0</v>
      </c>
      <c r="R1005">
        <f>'[1]Master Data'!BE352/1000000</f>
        <v>0</v>
      </c>
      <c r="S1005">
        <f>'[1]Master Data'!BG352/1000000</f>
        <v>0</v>
      </c>
      <c r="T1005">
        <f>'[1]Master Data'!BH352/100</f>
        <v>0</v>
      </c>
      <c r="U1005">
        <f>'[1]Master Data'!BI352/1000000</f>
        <v>0</v>
      </c>
    </row>
    <row r="1006" spans="1:21" x14ac:dyDescent="0.55000000000000004">
      <c r="A1006" s="41" t="s">
        <v>1450</v>
      </c>
      <c r="B1006" s="41">
        <v>0</v>
      </c>
      <c r="C1006">
        <f>'[1]Master Data'!AO353/100</f>
        <v>0</v>
      </c>
      <c r="D1006">
        <f>'[1]Master Data'!AP353/1000000</f>
        <v>0</v>
      </c>
      <c r="E1006">
        <f>'[1]Master Data'!AQ353/1000000</f>
        <v>0</v>
      </c>
      <c r="F1006">
        <f>'[1]Master Data'!AR353/100</f>
        <v>0</v>
      </c>
      <c r="G1006">
        <f>'[1]Master Data'!AS353/100</f>
        <v>0</v>
      </c>
      <c r="H1006">
        <f>'[1]Master Data'!AT353/100</f>
        <v>0</v>
      </c>
      <c r="I1006">
        <f>'[1]Master Data'!AU353/100</f>
        <v>0</v>
      </c>
      <c r="J1006">
        <f>'[1]Master Data'!AV353/100</f>
        <v>0</v>
      </c>
      <c r="K1006">
        <f>'[1]Master Data'!AX353/100</f>
        <v>0</v>
      </c>
      <c r="L1006">
        <f>'[1]Master Data'!AY353/1000000</f>
        <v>0</v>
      </c>
      <c r="M1006">
        <f>'[1]Master Data'!AZ353/1000000</f>
        <v>0</v>
      </c>
      <c r="N1006">
        <f>'[1]Master Data'!BA353/1000000</f>
        <v>0</v>
      </c>
      <c r="O1006">
        <f>'[1]Master Data'!BB353/100</f>
        <v>0</v>
      </c>
      <c r="P1006">
        <f>'[1]Master Data'!BC353/100</f>
        <v>0</v>
      </c>
      <c r="Q1006">
        <f>'[1]Master Data'!BD353/100</f>
        <v>0</v>
      </c>
      <c r="R1006">
        <f>'[1]Master Data'!BE353/1000000</f>
        <v>0</v>
      </c>
      <c r="S1006">
        <f>'[1]Master Data'!BG353/1000000</f>
        <v>0</v>
      </c>
      <c r="T1006">
        <f>'[1]Master Data'!BH353/100</f>
        <v>0</v>
      </c>
      <c r="U1006">
        <f>'[1]Master Data'!BI353/1000000</f>
        <v>0</v>
      </c>
    </row>
    <row r="1007" spans="1:21" x14ac:dyDescent="0.55000000000000004">
      <c r="A1007" s="41" t="s">
        <v>1451</v>
      </c>
      <c r="B1007" s="41">
        <v>0</v>
      </c>
      <c r="C1007">
        <f>'[1]Master Data'!AO354/100</f>
        <v>0</v>
      </c>
      <c r="D1007">
        <f>'[1]Master Data'!AP354/1000000</f>
        <v>0</v>
      </c>
      <c r="E1007">
        <f>'[1]Master Data'!AQ354/1000000</f>
        <v>0</v>
      </c>
      <c r="F1007">
        <f>'[1]Master Data'!AR354/100</f>
        <v>0</v>
      </c>
      <c r="G1007">
        <f>'[1]Master Data'!AS354/100</f>
        <v>0</v>
      </c>
      <c r="H1007">
        <f>'[1]Master Data'!AT354/100</f>
        <v>0</v>
      </c>
      <c r="I1007">
        <f>'[1]Master Data'!AU354/100</f>
        <v>0</v>
      </c>
      <c r="J1007">
        <f>'[1]Master Data'!AV354/100</f>
        <v>0</v>
      </c>
      <c r="K1007">
        <f>'[1]Master Data'!AX354/100</f>
        <v>0</v>
      </c>
      <c r="L1007">
        <f>'[1]Master Data'!AY354/1000000</f>
        <v>0</v>
      </c>
      <c r="M1007">
        <f>'[1]Master Data'!AZ354/1000000</f>
        <v>0</v>
      </c>
      <c r="N1007">
        <f>'[1]Master Data'!BA354/1000000</f>
        <v>0</v>
      </c>
      <c r="O1007">
        <f>'[1]Master Data'!BB354/100</f>
        <v>0</v>
      </c>
      <c r="P1007">
        <f>'[1]Master Data'!BC354/100</f>
        <v>0</v>
      </c>
      <c r="Q1007">
        <f>'[1]Master Data'!BD354/100</f>
        <v>0</v>
      </c>
      <c r="R1007">
        <f>'[1]Master Data'!BE354/1000000</f>
        <v>0</v>
      </c>
      <c r="S1007">
        <f>'[1]Master Data'!BG354/1000000</f>
        <v>0</v>
      </c>
      <c r="T1007">
        <f>'[1]Master Data'!BH354/100</f>
        <v>0</v>
      </c>
      <c r="U1007">
        <f>'[1]Master Data'!BI354/1000000</f>
        <v>0</v>
      </c>
    </row>
    <row r="1008" spans="1:21" x14ac:dyDescent="0.55000000000000004">
      <c r="A1008" s="41" t="s">
        <v>1452</v>
      </c>
      <c r="B1008" s="41">
        <v>0</v>
      </c>
      <c r="C1008">
        <f>'[1]Master Data'!AO355/100</f>
        <v>0</v>
      </c>
      <c r="D1008">
        <f>'[1]Master Data'!AP355/1000000</f>
        <v>0</v>
      </c>
      <c r="E1008">
        <f>'[1]Master Data'!AQ355/1000000</f>
        <v>0</v>
      </c>
      <c r="F1008">
        <f>'[1]Master Data'!AR355/100</f>
        <v>0</v>
      </c>
      <c r="G1008">
        <f>'[1]Master Data'!AS355/100</f>
        <v>0</v>
      </c>
      <c r="H1008">
        <f>'[1]Master Data'!AT355/100</f>
        <v>0</v>
      </c>
      <c r="I1008">
        <f>'[1]Master Data'!AU355/100</f>
        <v>0</v>
      </c>
      <c r="J1008">
        <f>'[1]Master Data'!AV355/100</f>
        <v>0</v>
      </c>
      <c r="K1008">
        <f>'[1]Master Data'!AX355/100</f>
        <v>0</v>
      </c>
      <c r="L1008">
        <f>'[1]Master Data'!AY355/1000000</f>
        <v>0</v>
      </c>
      <c r="M1008">
        <f>'[1]Master Data'!AZ355/1000000</f>
        <v>0</v>
      </c>
      <c r="N1008">
        <f>'[1]Master Data'!BA355/1000000</f>
        <v>0</v>
      </c>
      <c r="O1008">
        <f>'[1]Master Data'!BB355/100</f>
        <v>0</v>
      </c>
      <c r="P1008">
        <f>'[1]Master Data'!BC355/100</f>
        <v>0</v>
      </c>
      <c r="Q1008">
        <f>'[1]Master Data'!BD355/100</f>
        <v>0</v>
      </c>
      <c r="R1008">
        <f>'[1]Master Data'!BE355/1000000</f>
        <v>0</v>
      </c>
      <c r="S1008">
        <f>'[1]Master Data'!BG355/1000000</f>
        <v>0</v>
      </c>
      <c r="T1008">
        <f>'[1]Master Data'!BH355/100</f>
        <v>0</v>
      </c>
      <c r="U1008">
        <f>'[1]Master Data'!BI355/1000000</f>
        <v>0</v>
      </c>
    </row>
    <row r="1009" spans="1:21" x14ac:dyDescent="0.55000000000000004">
      <c r="A1009" s="41" t="s">
        <v>1453</v>
      </c>
      <c r="B1009" s="41">
        <v>0</v>
      </c>
      <c r="C1009">
        <f>'[1]Master Data'!AO356/100</f>
        <v>0</v>
      </c>
      <c r="D1009">
        <f>'[1]Master Data'!AP356/1000000</f>
        <v>0</v>
      </c>
      <c r="E1009">
        <f>'[1]Master Data'!AQ356/1000000</f>
        <v>0</v>
      </c>
      <c r="F1009">
        <f>'[1]Master Data'!AR356/100</f>
        <v>0</v>
      </c>
      <c r="G1009">
        <f>'[1]Master Data'!AS356/100</f>
        <v>0</v>
      </c>
      <c r="H1009">
        <f>'[1]Master Data'!AT356/100</f>
        <v>0</v>
      </c>
      <c r="I1009">
        <f>'[1]Master Data'!AU356/100</f>
        <v>0</v>
      </c>
      <c r="J1009">
        <f>'[1]Master Data'!AV356/100</f>
        <v>0</v>
      </c>
      <c r="K1009">
        <f>'[1]Master Data'!AX356/100</f>
        <v>0</v>
      </c>
      <c r="L1009">
        <f>'[1]Master Data'!AY356/1000000</f>
        <v>0</v>
      </c>
      <c r="M1009">
        <f>'[1]Master Data'!AZ356/1000000</f>
        <v>0</v>
      </c>
      <c r="N1009">
        <f>'[1]Master Data'!BA356/1000000</f>
        <v>0</v>
      </c>
      <c r="O1009">
        <f>'[1]Master Data'!BB356/100</f>
        <v>0</v>
      </c>
      <c r="P1009">
        <f>'[1]Master Data'!BC356/100</f>
        <v>0</v>
      </c>
      <c r="Q1009">
        <f>'[1]Master Data'!BD356/100</f>
        <v>0</v>
      </c>
      <c r="R1009">
        <f>'[1]Master Data'!BE356/1000000</f>
        <v>0</v>
      </c>
      <c r="S1009">
        <f>'[1]Master Data'!BG356/1000000</f>
        <v>0</v>
      </c>
      <c r="T1009">
        <f>'[1]Master Data'!BH356/100</f>
        <v>0</v>
      </c>
      <c r="U1009">
        <f>'[1]Master Data'!BI356/1000000</f>
        <v>0</v>
      </c>
    </row>
    <row r="1010" spans="1:21" x14ac:dyDescent="0.55000000000000004">
      <c r="A1010" s="41" t="s">
        <v>1454</v>
      </c>
      <c r="B1010" s="41">
        <v>0</v>
      </c>
      <c r="C1010">
        <f>'[1]Master Data'!AO357/100</f>
        <v>0</v>
      </c>
      <c r="D1010">
        <f>'[1]Master Data'!AP357/1000000</f>
        <v>0</v>
      </c>
      <c r="E1010">
        <f>'[1]Master Data'!AQ357/1000000</f>
        <v>0</v>
      </c>
      <c r="F1010">
        <f>'[1]Master Data'!AR357/100</f>
        <v>0</v>
      </c>
      <c r="G1010">
        <f>'[1]Master Data'!AS357/100</f>
        <v>0</v>
      </c>
      <c r="H1010">
        <f>'[1]Master Data'!AT357/100</f>
        <v>0</v>
      </c>
      <c r="I1010">
        <f>'[1]Master Data'!AU357/100</f>
        <v>0</v>
      </c>
      <c r="J1010">
        <f>'[1]Master Data'!AV357/100</f>
        <v>0</v>
      </c>
      <c r="K1010">
        <f>'[1]Master Data'!AX357/100</f>
        <v>0</v>
      </c>
      <c r="L1010">
        <f>'[1]Master Data'!AY357/1000000</f>
        <v>0</v>
      </c>
      <c r="M1010">
        <f>'[1]Master Data'!AZ357/1000000</f>
        <v>0</v>
      </c>
      <c r="N1010">
        <f>'[1]Master Data'!BA357/1000000</f>
        <v>0</v>
      </c>
      <c r="O1010">
        <f>'[1]Master Data'!BB357/100</f>
        <v>0</v>
      </c>
      <c r="P1010">
        <f>'[1]Master Data'!BC357/100</f>
        <v>0</v>
      </c>
      <c r="Q1010">
        <f>'[1]Master Data'!BD357/100</f>
        <v>0</v>
      </c>
      <c r="R1010">
        <f>'[1]Master Data'!BE357/1000000</f>
        <v>0</v>
      </c>
      <c r="S1010">
        <f>'[1]Master Data'!BG357/1000000</f>
        <v>0</v>
      </c>
      <c r="T1010">
        <f>'[1]Master Data'!BH357/100</f>
        <v>0</v>
      </c>
      <c r="U1010">
        <f>'[1]Master Data'!BI357/1000000</f>
        <v>0</v>
      </c>
    </row>
    <row r="1011" spans="1:21" x14ac:dyDescent="0.55000000000000004">
      <c r="A1011" s="41" t="s">
        <v>1455</v>
      </c>
      <c r="B1011" s="41">
        <v>0</v>
      </c>
      <c r="C1011">
        <f>'[1]Master Data'!AO358/100</f>
        <v>0</v>
      </c>
      <c r="D1011">
        <f>'[1]Master Data'!AP358/1000000</f>
        <v>0</v>
      </c>
      <c r="E1011">
        <f>'[1]Master Data'!AQ358/1000000</f>
        <v>0</v>
      </c>
      <c r="F1011">
        <f>'[1]Master Data'!AR358/100</f>
        <v>0</v>
      </c>
      <c r="G1011">
        <f>'[1]Master Data'!AS358/100</f>
        <v>0</v>
      </c>
      <c r="H1011">
        <f>'[1]Master Data'!AT358/100</f>
        <v>0</v>
      </c>
      <c r="I1011">
        <f>'[1]Master Data'!AU358/100</f>
        <v>0</v>
      </c>
      <c r="J1011">
        <f>'[1]Master Data'!AV358/100</f>
        <v>0</v>
      </c>
      <c r="K1011">
        <f>'[1]Master Data'!AX358/100</f>
        <v>0</v>
      </c>
      <c r="L1011">
        <f>'[1]Master Data'!AY358/1000000</f>
        <v>0</v>
      </c>
      <c r="M1011">
        <f>'[1]Master Data'!AZ358/1000000</f>
        <v>0</v>
      </c>
      <c r="N1011">
        <f>'[1]Master Data'!BA358/1000000</f>
        <v>0</v>
      </c>
      <c r="O1011">
        <f>'[1]Master Data'!BB358/100</f>
        <v>0</v>
      </c>
      <c r="P1011">
        <f>'[1]Master Data'!BC358/100</f>
        <v>0</v>
      </c>
      <c r="Q1011">
        <f>'[1]Master Data'!BD358/100</f>
        <v>0</v>
      </c>
      <c r="R1011">
        <f>'[1]Master Data'!BE358/1000000</f>
        <v>0</v>
      </c>
      <c r="S1011">
        <f>'[1]Master Data'!BG358/1000000</f>
        <v>0</v>
      </c>
      <c r="T1011">
        <f>'[1]Master Data'!BH358/100</f>
        <v>0</v>
      </c>
      <c r="U1011">
        <f>'[1]Master Data'!BI358/1000000</f>
        <v>0</v>
      </c>
    </row>
    <row r="1012" spans="1:21" x14ac:dyDescent="0.55000000000000004">
      <c r="A1012" s="41" t="s">
        <v>1456</v>
      </c>
      <c r="B1012" s="41">
        <v>0</v>
      </c>
      <c r="C1012">
        <f>'[1]Master Data'!AO359/100</f>
        <v>0</v>
      </c>
      <c r="D1012">
        <f>'[1]Master Data'!AP359/1000000</f>
        <v>0</v>
      </c>
      <c r="E1012">
        <f>'[1]Master Data'!AQ359/1000000</f>
        <v>0</v>
      </c>
      <c r="F1012">
        <f>'[1]Master Data'!AR359/100</f>
        <v>0</v>
      </c>
      <c r="G1012">
        <f>'[1]Master Data'!AS359/100</f>
        <v>0</v>
      </c>
      <c r="H1012">
        <f>'[1]Master Data'!AT359/100</f>
        <v>0</v>
      </c>
      <c r="I1012">
        <f>'[1]Master Data'!AU359/100</f>
        <v>0</v>
      </c>
      <c r="J1012">
        <f>'[1]Master Data'!AV359/100</f>
        <v>0</v>
      </c>
      <c r="K1012">
        <f>'[1]Master Data'!AX359/100</f>
        <v>0</v>
      </c>
      <c r="L1012">
        <f>'[1]Master Data'!AY359/1000000</f>
        <v>0</v>
      </c>
      <c r="M1012">
        <f>'[1]Master Data'!AZ359/1000000</f>
        <v>0</v>
      </c>
      <c r="N1012">
        <f>'[1]Master Data'!BA359/1000000</f>
        <v>0</v>
      </c>
      <c r="O1012">
        <f>'[1]Master Data'!BB359/100</f>
        <v>0</v>
      </c>
      <c r="P1012">
        <f>'[1]Master Data'!BC359/100</f>
        <v>0</v>
      </c>
      <c r="Q1012">
        <f>'[1]Master Data'!BD359/100</f>
        <v>0</v>
      </c>
      <c r="R1012">
        <f>'[1]Master Data'!BE359/1000000</f>
        <v>0</v>
      </c>
      <c r="S1012">
        <f>'[1]Master Data'!BG359/1000000</f>
        <v>0</v>
      </c>
      <c r="T1012">
        <f>'[1]Master Data'!BH359/100</f>
        <v>0</v>
      </c>
      <c r="U1012">
        <f>'[1]Master Data'!BI359/1000000</f>
        <v>0</v>
      </c>
    </row>
    <row r="1013" spans="1:21" x14ac:dyDescent="0.55000000000000004">
      <c r="A1013" s="41" t="s">
        <v>1457</v>
      </c>
      <c r="B1013" s="41">
        <v>0</v>
      </c>
      <c r="C1013">
        <f>'[1]Master Data'!AO360/100</f>
        <v>0</v>
      </c>
      <c r="D1013">
        <f>'[1]Master Data'!AP360/1000000</f>
        <v>0</v>
      </c>
      <c r="E1013">
        <f>'[1]Master Data'!AQ360/1000000</f>
        <v>0</v>
      </c>
      <c r="F1013">
        <f>'[1]Master Data'!AR360/100</f>
        <v>0</v>
      </c>
      <c r="G1013">
        <f>'[1]Master Data'!AS360/100</f>
        <v>0</v>
      </c>
      <c r="H1013">
        <f>'[1]Master Data'!AT360/100</f>
        <v>0</v>
      </c>
      <c r="I1013">
        <f>'[1]Master Data'!AU360/100</f>
        <v>0</v>
      </c>
      <c r="J1013">
        <f>'[1]Master Data'!AV360/100</f>
        <v>0</v>
      </c>
      <c r="K1013">
        <f>'[1]Master Data'!AX360/100</f>
        <v>0</v>
      </c>
      <c r="L1013">
        <f>'[1]Master Data'!AY360/1000000</f>
        <v>0</v>
      </c>
      <c r="M1013">
        <f>'[1]Master Data'!AZ360/1000000</f>
        <v>0</v>
      </c>
      <c r="N1013">
        <f>'[1]Master Data'!BA360/1000000</f>
        <v>0</v>
      </c>
      <c r="O1013">
        <f>'[1]Master Data'!BB360/100</f>
        <v>0</v>
      </c>
      <c r="P1013">
        <f>'[1]Master Data'!BC360/100</f>
        <v>0</v>
      </c>
      <c r="Q1013">
        <f>'[1]Master Data'!BD360/100</f>
        <v>0</v>
      </c>
      <c r="R1013">
        <f>'[1]Master Data'!BE360/1000000</f>
        <v>0</v>
      </c>
      <c r="S1013">
        <f>'[1]Master Data'!BG360/1000000</f>
        <v>0</v>
      </c>
      <c r="T1013">
        <f>'[1]Master Data'!BH360/100</f>
        <v>0</v>
      </c>
      <c r="U1013">
        <f>'[1]Master Data'!BI360/1000000</f>
        <v>0</v>
      </c>
    </row>
    <row r="1014" spans="1:21" x14ac:dyDescent="0.55000000000000004">
      <c r="A1014" s="41" t="s">
        <v>1458</v>
      </c>
      <c r="B1014" s="41">
        <v>0</v>
      </c>
      <c r="C1014">
        <f>'[1]Master Data'!AO361/100</f>
        <v>0</v>
      </c>
      <c r="D1014">
        <f>'[1]Master Data'!AP361/1000000</f>
        <v>0</v>
      </c>
      <c r="E1014">
        <f>'[1]Master Data'!AQ361/1000000</f>
        <v>0</v>
      </c>
      <c r="F1014">
        <f>'[1]Master Data'!AR361/100</f>
        <v>0</v>
      </c>
      <c r="G1014">
        <f>'[1]Master Data'!AS361/100</f>
        <v>0</v>
      </c>
      <c r="H1014">
        <f>'[1]Master Data'!AT361/100</f>
        <v>0</v>
      </c>
      <c r="I1014">
        <f>'[1]Master Data'!AU361/100</f>
        <v>0</v>
      </c>
      <c r="J1014">
        <f>'[1]Master Data'!AV361/100</f>
        <v>0</v>
      </c>
      <c r="K1014">
        <f>'[1]Master Data'!AX361/100</f>
        <v>0</v>
      </c>
      <c r="L1014">
        <f>'[1]Master Data'!AY361/1000000</f>
        <v>0</v>
      </c>
      <c r="M1014">
        <f>'[1]Master Data'!AZ361/1000000</f>
        <v>0</v>
      </c>
      <c r="N1014">
        <f>'[1]Master Data'!BA361/1000000</f>
        <v>0</v>
      </c>
      <c r="O1014">
        <f>'[1]Master Data'!BB361/100</f>
        <v>0</v>
      </c>
      <c r="P1014">
        <f>'[1]Master Data'!BC361/100</f>
        <v>0</v>
      </c>
      <c r="Q1014">
        <f>'[1]Master Data'!BD361/100</f>
        <v>0</v>
      </c>
      <c r="R1014">
        <f>'[1]Master Data'!BE361/1000000</f>
        <v>0</v>
      </c>
      <c r="S1014">
        <f>'[1]Master Data'!BG361/1000000</f>
        <v>0</v>
      </c>
      <c r="T1014">
        <f>'[1]Master Data'!BH361/100</f>
        <v>0</v>
      </c>
      <c r="U1014">
        <f>'[1]Master Data'!BI361/1000000</f>
        <v>0</v>
      </c>
    </row>
    <row r="1015" spans="1:21" x14ac:dyDescent="0.55000000000000004">
      <c r="A1015" s="41" t="s">
        <v>1459</v>
      </c>
      <c r="B1015" s="41">
        <v>0</v>
      </c>
      <c r="C1015">
        <f>'[1]Master Data'!AO362/100</f>
        <v>0</v>
      </c>
      <c r="D1015">
        <f>'[1]Master Data'!AP362/1000000</f>
        <v>0</v>
      </c>
      <c r="E1015">
        <f>'[1]Master Data'!AQ362/1000000</f>
        <v>0</v>
      </c>
      <c r="F1015">
        <f>'[1]Master Data'!AR362/100</f>
        <v>0</v>
      </c>
      <c r="G1015">
        <f>'[1]Master Data'!AS362/100</f>
        <v>0</v>
      </c>
      <c r="H1015">
        <f>'[1]Master Data'!AT362/100</f>
        <v>0</v>
      </c>
      <c r="I1015">
        <f>'[1]Master Data'!AU362/100</f>
        <v>0</v>
      </c>
      <c r="J1015">
        <f>'[1]Master Data'!AV362/100</f>
        <v>0</v>
      </c>
      <c r="K1015">
        <f>'[1]Master Data'!AX362/100</f>
        <v>0</v>
      </c>
      <c r="L1015">
        <f>'[1]Master Data'!AY362/1000000</f>
        <v>0</v>
      </c>
      <c r="M1015">
        <f>'[1]Master Data'!AZ362/1000000</f>
        <v>0</v>
      </c>
      <c r="N1015">
        <f>'[1]Master Data'!BA362/1000000</f>
        <v>0</v>
      </c>
      <c r="O1015">
        <f>'[1]Master Data'!BB362/100</f>
        <v>0</v>
      </c>
      <c r="P1015">
        <f>'[1]Master Data'!BC362/100</f>
        <v>0</v>
      </c>
      <c r="Q1015">
        <f>'[1]Master Data'!BD362/100</f>
        <v>0</v>
      </c>
      <c r="R1015">
        <f>'[1]Master Data'!BE362/1000000</f>
        <v>0</v>
      </c>
      <c r="S1015">
        <f>'[1]Master Data'!BG362/1000000</f>
        <v>0</v>
      </c>
      <c r="T1015">
        <f>'[1]Master Data'!BH362/100</f>
        <v>0</v>
      </c>
      <c r="U1015">
        <f>'[1]Master Data'!BI362/1000000</f>
        <v>0</v>
      </c>
    </row>
    <row r="1016" spans="1:21" x14ac:dyDescent="0.55000000000000004">
      <c r="A1016" s="41" t="s">
        <v>1460</v>
      </c>
      <c r="B1016" s="41">
        <v>0</v>
      </c>
      <c r="C1016">
        <f>'[1]Master Data'!AO363/100</f>
        <v>0</v>
      </c>
      <c r="D1016">
        <f>'[1]Master Data'!AP363/1000000</f>
        <v>0</v>
      </c>
      <c r="E1016">
        <f>'[1]Master Data'!AQ363/1000000</f>
        <v>0</v>
      </c>
      <c r="F1016">
        <f>'[1]Master Data'!AR363/100</f>
        <v>0</v>
      </c>
      <c r="G1016">
        <f>'[1]Master Data'!AS363/100</f>
        <v>0</v>
      </c>
      <c r="H1016">
        <f>'[1]Master Data'!AT363/100</f>
        <v>0</v>
      </c>
      <c r="I1016">
        <f>'[1]Master Data'!AU363/100</f>
        <v>0</v>
      </c>
      <c r="J1016">
        <f>'[1]Master Data'!AV363/100</f>
        <v>0</v>
      </c>
      <c r="K1016">
        <f>'[1]Master Data'!AX363/100</f>
        <v>0</v>
      </c>
      <c r="L1016">
        <f>'[1]Master Data'!AY363/1000000</f>
        <v>0</v>
      </c>
      <c r="M1016">
        <f>'[1]Master Data'!AZ363/1000000</f>
        <v>0</v>
      </c>
      <c r="N1016">
        <f>'[1]Master Data'!BA363/1000000</f>
        <v>0</v>
      </c>
      <c r="O1016">
        <f>'[1]Master Data'!BB363/100</f>
        <v>0</v>
      </c>
      <c r="P1016">
        <f>'[1]Master Data'!BC363/100</f>
        <v>0</v>
      </c>
      <c r="Q1016">
        <f>'[1]Master Data'!BD363/100</f>
        <v>0</v>
      </c>
      <c r="R1016">
        <f>'[1]Master Data'!BE363/1000000</f>
        <v>0</v>
      </c>
      <c r="S1016">
        <f>'[1]Master Data'!BG363/1000000</f>
        <v>0</v>
      </c>
      <c r="T1016">
        <f>'[1]Master Data'!BH363/100</f>
        <v>0</v>
      </c>
      <c r="U1016">
        <f>'[1]Master Data'!BI363/1000000</f>
        <v>0</v>
      </c>
    </row>
    <row r="1017" spans="1:21" x14ac:dyDescent="0.55000000000000004">
      <c r="A1017" s="41" t="s">
        <v>1461</v>
      </c>
      <c r="B1017" s="41">
        <v>0</v>
      </c>
      <c r="C1017">
        <f>'[1]Master Data'!AO364/100</f>
        <v>0</v>
      </c>
      <c r="D1017">
        <f>'[1]Master Data'!AP364/1000000</f>
        <v>0</v>
      </c>
      <c r="E1017">
        <f>'[1]Master Data'!AQ364/1000000</f>
        <v>0</v>
      </c>
      <c r="F1017">
        <f>'[1]Master Data'!AR364/100</f>
        <v>0</v>
      </c>
      <c r="G1017">
        <f>'[1]Master Data'!AS364/100</f>
        <v>0</v>
      </c>
      <c r="H1017">
        <f>'[1]Master Data'!AT364/100</f>
        <v>0</v>
      </c>
      <c r="I1017">
        <f>'[1]Master Data'!AU364/100</f>
        <v>0</v>
      </c>
      <c r="J1017">
        <f>'[1]Master Data'!AV364/100</f>
        <v>0</v>
      </c>
      <c r="K1017">
        <f>'[1]Master Data'!AX364/100</f>
        <v>0</v>
      </c>
      <c r="L1017">
        <f>'[1]Master Data'!AY364/1000000</f>
        <v>0</v>
      </c>
      <c r="M1017">
        <f>'[1]Master Data'!AZ364/1000000</f>
        <v>0</v>
      </c>
      <c r="N1017">
        <f>'[1]Master Data'!BA364/1000000</f>
        <v>0</v>
      </c>
      <c r="O1017">
        <f>'[1]Master Data'!BB364/100</f>
        <v>0</v>
      </c>
      <c r="P1017">
        <f>'[1]Master Data'!BC364/100</f>
        <v>0</v>
      </c>
      <c r="Q1017">
        <f>'[1]Master Data'!BD364/100</f>
        <v>0</v>
      </c>
      <c r="R1017">
        <f>'[1]Master Data'!BE364/1000000</f>
        <v>0</v>
      </c>
      <c r="S1017">
        <f>'[1]Master Data'!BG364/1000000</f>
        <v>0</v>
      </c>
      <c r="T1017">
        <f>'[1]Master Data'!BH364/100</f>
        <v>0</v>
      </c>
      <c r="U1017">
        <f>'[1]Master Data'!BI364/1000000</f>
        <v>0</v>
      </c>
    </row>
    <row r="1018" spans="1:21" x14ac:dyDescent="0.55000000000000004">
      <c r="A1018" s="41" t="s">
        <v>1462</v>
      </c>
      <c r="B1018" s="41">
        <v>0</v>
      </c>
      <c r="C1018">
        <f>'[1]Master Data'!AO365/100</f>
        <v>0</v>
      </c>
      <c r="D1018">
        <f>'[1]Master Data'!AP365/1000000</f>
        <v>0</v>
      </c>
      <c r="E1018">
        <f>'[1]Master Data'!AQ365/1000000</f>
        <v>0</v>
      </c>
      <c r="F1018">
        <f>'[1]Master Data'!AR365/100</f>
        <v>0</v>
      </c>
      <c r="G1018">
        <f>'[1]Master Data'!AS365/100</f>
        <v>0</v>
      </c>
      <c r="H1018">
        <f>'[1]Master Data'!AT365/100</f>
        <v>0</v>
      </c>
      <c r="I1018">
        <f>'[1]Master Data'!AU365/100</f>
        <v>0</v>
      </c>
      <c r="J1018">
        <f>'[1]Master Data'!AV365/100</f>
        <v>0</v>
      </c>
      <c r="K1018">
        <f>'[1]Master Data'!AX365/100</f>
        <v>0</v>
      </c>
      <c r="L1018">
        <f>'[1]Master Data'!AY365/1000000</f>
        <v>0</v>
      </c>
      <c r="M1018">
        <f>'[1]Master Data'!AZ365/1000000</f>
        <v>0</v>
      </c>
      <c r="N1018">
        <f>'[1]Master Data'!BA365/1000000</f>
        <v>0</v>
      </c>
      <c r="O1018">
        <f>'[1]Master Data'!BB365/100</f>
        <v>0</v>
      </c>
      <c r="P1018">
        <f>'[1]Master Data'!BC365/100</f>
        <v>0</v>
      </c>
      <c r="Q1018">
        <f>'[1]Master Data'!BD365/100</f>
        <v>0</v>
      </c>
      <c r="R1018">
        <f>'[1]Master Data'!BE365/1000000</f>
        <v>0</v>
      </c>
      <c r="S1018">
        <f>'[1]Master Data'!BG365/1000000</f>
        <v>0</v>
      </c>
      <c r="T1018">
        <f>'[1]Master Data'!BH365/100</f>
        <v>0</v>
      </c>
      <c r="U1018">
        <f>'[1]Master Data'!BI365/1000000</f>
        <v>0</v>
      </c>
    </row>
    <row r="1019" spans="1:21" x14ac:dyDescent="0.55000000000000004">
      <c r="A1019" s="41" t="s">
        <v>1463</v>
      </c>
      <c r="B1019" s="41">
        <v>0</v>
      </c>
      <c r="C1019">
        <f>'[1]Master Data'!AO366/100</f>
        <v>0</v>
      </c>
      <c r="D1019">
        <f>'[1]Master Data'!AP366/1000000</f>
        <v>0</v>
      </c>
      <c r="E1019">
        <f>'[1]Master Data'!AQ366/1000000</f>
        <v>0</v>
      </c>
      <c r="F1019">
        <f>'[1]Master Data'!AR366/100</f>
        <v>0</v>
      </c>
      <c r="G1019">
        <f>'[1]Master Data'!AS366/100</f>
        <v>0</v>
      </c>
      <c r="H1019">
        <f>'[1]Master Data'!AT366/100</f>
        <v>0</v>
      </c>
      <c r="I1019">
        <f>'[1]Master Data'!AU366/100</f>
        <v>0</v>
      </c>
      <c r="J1019">
        <f>'[1]Master Data'!AV366/100</f>
        <v>0</v>
      </c>
      <c r="K1019">
        <f>'[1]Master Data'!AX366/100</f>
        <v>0</v>
      </c>
      <c r="L1019">
        <f>'[1]Master Data'!AY366/1000000</f>
        <v>0</v>
      </c>
      <c r="M1019">
        <f>'[1]Master Data'!AZ366/1000000</f>
        <v>0</v>
      </c>
      <c r="N1019">
        <f>'[1]Master Data'!BA366/1000000</f>
        <v>0</v>
      </c>
      <c r="O1019">
        <f>'[1]Master Data'!BB366/100</f>
        <v>0</v>
      </c>
      <c r="P1019">
        <f>'[1]Master Data'!BC366/100</f>
        <v>0</v>
      </c>
      <c r="Q1019">
        <f>'[1]Master Data'!BD366/100</f>
        <v>0</v>
      </c>
      <c r="R1019">
        <f>'[1]Master Data'!BE366/1000000</f>
        <v>0</v>
      </c>
      <c r="S1019">
        <f>'[1]Master Data'!BG366/1000000</f>
        <v>0</v>
      </c>
      <c r="T1019">
        <f>'[1]Master Data'!BH366/100</f>
        <v>0</v>
      </c>
      <c r="U1019">
        <f>'[1]Master Data'!BI366/1000000</f>
        <v>0</v>
      </c>
    </row>
    <row r="1020" spans="1:21" x14ac:dyDescent="0.55000000000000004">
      <c r="A1020" s="41" t="s">
        <v>1464</v>
      </c>
      <c r="B1020" s="41">
        <v>0</v>
      </c>
      <c r="C1020">
        <f>'[1]Master Data'!AO367/100</f>
        <v>0</v>
      </c>
      <c r="D1020">
        <f>'[1]Master Data'!AP367/1000000</f>
        <v>0</v>
      </c>
      <c r="E1020">
        <f>'[1]Master Data'!AQ367/1000000</f>
        <v>0</v>
      </c>
      <c r="F1020">
        <f>'[1]Master Data'!AR367/100</f>
        <v>0</v>
      </c>
      <c r="G1020">
        <f>'[1]Master Data'!AS367/100</f>
        <v>0</v>
      </c>
      <c r="H1020">
        <f>'[1]Master Data'!AT367/100</f>
        <v>0</v>
      </c>
      <c r="I1020">
        <f>'[1]Master Data'!AU367/100</f>
        <v>0</v>
      </c>
      <c r="J1020">
        <f>'[1]Master Data'!AV367/100</f>
        <v>0</v>
      </c>
      <c r="K1020">
        <f>'[1]Master Data'!AX367/100</f>
        <v>0</v>
      </c>
      <c r="L1020">
        <f>'[1]Master Data'!AY367/1000000</f>
        <v>0</v>
      </c>
      <c r="M1020">
        <f>'[1]Master Data'!AZ367/1000000</f>
        <v>0</v>
      </c>
      <c r="N1020">
        <f>'[1]Master Data'!BA367/1000000</f>
        <v>0</v>
      </c>
      <c r="O1020">
        <f>'[1]Master Data'!BB367/100</f>
        <v>0</v>
      </c>
      <c r="P1020">
        <f>'[1]Master Data'!BC367/100</f>
        <v>0</v>
      </c>
      <c r="Q1020">
        <f>'[1]Master Data'!BD367/100</f>
        <v>0</v>
      </c>
      <c r="R1020">
        <f>'[1]Master Data'!BE367/1000000</f>
        <v>0</v>
      </c>
      <c r="S1020">
        <f>'[1]Master Data'!BG367/1000000</f>
        <v>0</v>
      </c>
      <c r="T1020">
        <f>'[1]Master Data'!BH367/100</f>
        <v>0</v>
      </c>
      <c r="U1020">
        <f>'[1]Master Data'!BI367/1000000</f>
        <v>0</v>
      </c>
    </row>
    <row r="1021" spans="1:21" x14ac:dyDescent="0.55000000000000004">
      <c r="A1021" s="41" t="s">
        <v>1465</v>
      </c>
      <c r="B1021" s="41">
        <v>0</v>
      </c>
      <c r="C1021">
        <f>'[1]Master Data'!AO368/100</f>
        <v>0</v>
      </c>
      <c r="D1021">
        <f>'[1]Master Data'!AP368/1000000</f>
        <v>0</v>
      </c>
      <c r="E1021">
        <f>'[1]Master Data'!AQ368/1000000</f>
        <v>0</v>
      </c>
      <c r="F1021">
        <f>'[1]Master Data'!AR368/100</f>
        <v>0</v>
      </c>
      <c r="G1021">
        <f>'[1]Master Data'!AS368/100</f>
        <v>0</v>
      </c>
      <c r="H1021">
        <f>'[1]Master Data'!AT368/100</f>
        <v>0</v>
      </c>
      <c r="I1021">
        <f>'[1]Master Data'!AU368/100</f>
        <v>0</v>
      </c>
      <c r="J1021">
        <f>'[1]Master Data'!AV368/100</f>
        <v>0</v>
      </c>
      <c r="K1021">
        <f>'[1]Master Data'!AX368/100</f>
        <v>0</v>
      </c>
      <c r="L1021">
        <f>'[1]Master Data'!AY368/1000000</f>
        <v>0</v>
      </c>
      <c r="M1021">
        <f>'[1]Master Data'!AZ368/1000000</f>
        <v>0</v>
      </c>
      <c r="N1021">
        <f>'[1]Master Data'!BA368/1000000</f>
        <v>0</v>
      </c>
      <c r="O1021">
        <f>'[1]Master Data'!BB368/100</f>
        <v>0</v>
      </c>
      <c r="P1021">
        <f>'[1]Master Data'!BC368/100</f>
        <v>0</v>
      </c>
      <c r="Q1021">
        <f>'[1]Master Data'!BD368/100</f>
        <v>0</v>
      </c>
      <c r="R1021">
        <f>'[1]Master Data'!BE368/1000000</f>
        <v>0</v>
      </c>
      <c r="S1021">
        <f>'[1]Master Data'!BG368/1000000</f>
        <v>0</v>
      </c>
      <c r="T1021">
        <f>'[1]Master Data'!BH368/100</f>
        <v>0</v>
      </c>
      <c r="U1021">
        <f>'[1]Master Data'!BI368/1000000</f>
        <v>0</v>
      </c>
    </row>
    <row r="1022" spans="1:21" x14ac:dyDescent="0.55000000000000004">
      <c r="A1022" s="41" t="s">
        <v>1466</v>
      </c>
      <c r="B1022" s="41">
        <v>0</v>
      </c>
      <c r="C1022">
        <f>'[1]Master Data'!AO369/100</f>
        <v>0</v>
      </c>
      <c r="D1022">
        <f>'[1]Master Data'!AP369/1000000</f>
        <v>0</v>
      </c>
      <c r="E1022">
        <f>'[1]Master Data'!AQ369/1000000</f>
        <v>0</v>
      </c>
      <c r="F1022">
        <f>'[1]Master Data'!AR369/100</f>
        <v>0</v>
      </c>
      <c r="G1022">
        <f>'[1]Master Data'!AS369/100</f>
        <v>0</v>
      </c>
      <c r="H1022">
        <f>'[1]Master Data'!AT369/100</f>
        <v>0</v>
      </c>
      <c r="I1022">
        <f>'[1]Master Data'!AU369/100</f>
        <v>0</v>
      </c>
      <c r="J1022">
        <f>'[1]Master Data'!AV369/100</f>
        <v>0</v>
      </c>
      <c r="K1022">
        <f>'[1]Master Data'!AX369/100</f>
        <v>0</v>
      </c>
      <c r="L1022">
        <f>'[1]Master Data'!AY369/1000000</f>
        <v>0</v>
      </c>
      <c r="M1022">
        <f>'[1]Master Data'!AZ369/1000000</f>
        <v>0</v>
      </c>
      <c r="N1022">
        <f>'[1]Master Data'!BA369/1000000</f>
        <v>0</v>
      </c>
      <c r="O1022">
        <f>'[1]Master Data'!BB369/100</f>
        <v>0</v>
      </c>
      <c r="P1022">
        <f>'[1]Master Data'!BC369/100</f>
        <v>0</v>
      </c>
      <c r="Q1022">
        <f>'[1]Master Data'!BD369/100</f>
        <v>0</v>
      </c>
      <c r="R1022">
        <f>'[1]Master Data'!BE369/1000000</f>
        <v>0</v>
      </c>
      <c r="S1022">
        <f>'[1]Master Data'!BG369/1000000</f>
        <v>0</v>
      </c>
      <c r="T1022">
        <f>'[1]Master Data'!BH369/100</f>
        <v>0</v>
      </c>
      <c r="U1022">
        <f>'[1]Master Data'!BI369/1000000</f>
        <v>0</v>
      </c>
    </row>
    <row r="1023" spans="1:21" x14ac:dyDescent="0.55000000000000004">
      <c r="A1023" s="41" t="s">
        <v>1467</v>
      </c>
      <c r="B1023" s="41">
        <v>0</v>
      </c>
      <c r="C1023">
        <f>'[1]Master Data'!AO370/100</f>
        <v>0</v>
      </c>
      <c r="D1023">
        <f>'[1]Master Data'!AP370/1000000</f>
        <v>0</v>
      </c>
      <c r="E1023">
        <f>'[1]Master Data'!AQ370/1000000</f>
        <v>0</v>
      </c>
      <c r="F1023">
        <f>'[1]Master Data'!AR370/100</f>
        <v>0</v>
      </c>
      <c r="G1023">
        <f>'[1]Master Data'!AS370/100</f>
        <v>0</v>
      </c>
      <c r="H1023">
        <f>'[1]Master Data'!AT370/100</f>
        <v>0</v>
      </c>
      <c r="I1023">
        <f>'[1]Master Data'!AU370/100</f>
        <v>0</v>
      </c>
      <c r="J1023">
        <f>'[1]Master Data'!AV370/100</f>
        <v>0</v>
      </c>
      <c r="K1023">
        <f>'[1]Master Data'!AX370/100</f>
        <v>0</v>
      </c>
      <c r="L1023">
        <f>'[1]Master Data'!AY370/1000000</f>
        <v>0</v>
      </c>
      <c r="M1023">
        <f>'[1]Master Data'!AZ370/1000000</f>
        <v>0</v>
      </c>
      <c r="N1023">
        <f>'[1]Master Data'!BA370/1000000</f>
        <v>0</v>
      </c>
      <c r="O1023">
        <f>'[1]Master Data'!BB370/100</f>
        <v>0</v>
      </c>
      <c r="P1023">
        <f>'[1]Master Data'!BC370/100</f>
        <v>0</v>
      </c>
      <c r="Q1023">
        <f>'[1]Master Data'!BD370/100</f>
        <v>0</v>
      </c>
      <c r="R1023">
        <f>'[1]Master Data'!BE370/1000000</f>
        <v>0</v>
      </c>
      <c r="S1023">
        <f>'[1]Master Data'!BG370/1000000</f>
        <v>0</v>
      </c>
      <c r="T1023">
        <f>'[1]Master Data'!BH370/100</f>
        <v>0</v>
      </c>
      <c r="U1023">
        <f>'[1]Master Data'!BI370/1000000</f>
        <v>0</v>
      </c>
    </row>
    <row r="1024" spans="1:21" x14ac:dyDescent="0.55000000000000004">
      <c r="A1024" s="41" t="s">
        <v>1468</v>
      </c>
      <c r="B1024" s="41">
        <v>0</v>
      </c>
      <c r="C1024">
        <f>'[1]Master Data'!AO371/100</f>
        <v>0</v>
      </c>
      <c r="D1024">
        <f>'[1]Master Data'!AP371/1000000</f>
        <v>0</v>
      </c>
      <c r="E1024">
        <f>'[1]Master Data'!AQ371/1000000</f>
        <v>0</v>
      </c>
      <c r="F1024">
        <f>'[1]Master Data'!AR371/100</f>
        <v>0</v>
      </c>
      <c r="G1024">
        <f>'[1]Master Data'!AS371/100</f>
        <v>0</v>
      </c>
      <c r="H1024">
        <f>'[1]Master Data'!AT371/100</f>
        <v>0</v>
      </c>
      <c r="I1024">
        <f>'[1]Master Data'!AU371/100</f>
        <v>0</v>
      </c>
      <c r="J1024">
        <f>'[1]Master Data'!AV371/100</f>
        <v>0</v>
      </c>
      <c r="K1024">
        <f>'[1]Master Data'!AX371/100</f>
        <v>0</v>
      </c>
      <c r="L1024">
        <f>'[1]Master Data'!AY371/1000000</f>
        <v>0</v>
      </c>
      <c r="M1024">
        <f>'[1]Master Data'!AZ371/1000000</f>
        <v>0</v>
      </c>
      <c r="N1024">
        <f>'[1]Master Data'!BA371/1000000</f>
        <v>0</v>
      </c>
      <c r="O1024">
        <f>'[1]Master Data'!BB371/100</f>
        <v>0</v>
      </c>
      <c r="P1024">
        <f>'[1]Master Data'!BC371/100</f>
        <v>0</v>
      </c>
      <c r="Q1024">
        <f>'[1]Master Data'!BD371/100</f>
        <v>0</v>
      </c>
      <c r="R1024">
        <f>'[1]Master Data'!BE371/1000000</f>
        <v>0</v>
      </c>
      <c r="S1024">
        <f>'[1]Master Data'!BG371/1000000</f>
        <v>0</v>
      </c>
      <c r="T1024">
        <f>'[1]Master Data'!BH371/100</f>
        <v>0</v>
      </c>
      <c r="U1024">
        <f>'[1]Master Data'!BI371/1000000</f>
        <v>0</v>
      </c>
    </row>
    <row r="1025" spans="1:21" x14ac:dyDescent="0.55000000000000004">
      <c r="A1025" s="41" t="s">
        <v>1469</v>
      </c>
      <c r="B1025" s="41">
        <v>0</v>
      </c>
      <c r="C1025">
        <f>'[1]Master Data'!AO372/100</f>
        <v>0</v>
      </c>
      <c r="D1025">
        <f>'[1]Master Data'!AP372/1000000</f>
        <v>0</v>
      </c>
      <c r="E1025">
        <f>'[1]Master Data'!AQ372/1000000</f>
        <v>0</v>
      </c>
      <c r="F1025">
        <f>'[1]Master Data'!AR372/100</f>
        <v>0</v>
      </c>
      <c r="G1025">
        <f>'[1]Master Data'!AS372/100</f>
        <v>0</v>
      </c>
      <c r="H1025">
        <f>'[1]Master Data'!AT372/100</f>
        <v>0</v>
      </c>
      <c r="I1025">
        <f>'[1]Master Data'!AU372/100</f>
        <v>0</v>
      </c>
      <c r="J1025">
        <f>'[1]Master Data'!AV372/100</f>
        <v>0</v>
      </c>
      <c r="K1025">
        <f>'[1]Master Data'!AX372/100</f>
        <v>0</v>
      </c>
      <c r="L1025">
        <f>'[1]Master Data'!AY372/1000000</f>
        <v>0</v>
      </c>
      <c r="M1025">
        <f>'[1]Master Data'!AZ372/1000000</f>
        <v>0</v>
      </c>
      <c r="N1025">
        <f>'[1]Master Data'!BA372/1000000</f>
        <v>0</v>
      </c>
      <c r="O1025">
        <f>'[1]Master Data'!BB372/100</f>
        <v>0</v>
      </c>
      <c r="P1025">
        <f>'[1]Master Data'!BC372/100</f>
        <v>0</v>
      </c>
      <c r="Q1025">
        <f>'[1]Master Data'!BD372/100</f>
        <v>0</v>
      </c>
      <c r="R1025">
        <f>'[1]Master Data'!BE372/1000000</f>
        <v>0</v>
      </c>
      <c r="S1025">
        <f>'[1]Master Data'!BG372/1000000</f>
        <v>0</v>
      </c>
      <c r="T1025">
        <f>'[1]Master Data'!BH372/100</f>
        <v>0</v>
      </c>
      <c r="U1025">
        <f>'[1]Master Data'!BI372/1000000</f>
        <v>0</v>
      </c>
    </row>
    <row r="1026" spans="1:21" x14ac:dyDescent="0.55000000000000004">
      <c r="A1026" s="41" t="s">
        <v>1470</v>
      </c>
      <c r="B1026" s="41">
        <v>0</v>
      </c>
      <c r="C1026">
        <f>'[1]Master Data'!AO373/100</f>
        <v>0</v>
      </c>
      <c r="D1026">
        <f>'[1]Master Data'!AP373/1000000</f>
        <v>0</v>
      </c>
      <c r="E1026">
        <f>'[1]Master Data'!AQ373/1000000</f>
        <v>0</v>
      </c>
      <c r="F1026">
        <f>'[1]Master Data'!AR373/100</f>
        <v>0</v>
      </c>
      <c r="G1026">
        <f>'[1]Master Data'!AS373/100</f>
        <v>0</v>
      </c>
      <c r="H1026">
        <f>'[1]Master Data'!AT373/100</f>
        <v>0</v>
      </c>
      <c r="I1026">
        <f>'[1]Master Data'!AU373/100</f>
        <v>0</v>
      </c>
      <c r="J1026">
        <f>'[1]Master Data'!AV373/100</f>
        <v>0</v>
      </c>
      <c r="K1026">
        <f>'[1]Master Data'!AX373/100</f>
        <v>0</v>
      </c>
      <c r="L1026">
        <f>'[1]Master Data'!AY373/1000000</f>
        <v>0</v>
      </c>
      <c r="M1026">
        <f>'[1]Master Data'!AZ373/1000000</f>
        <v>0</v>
      </c>
      <c r="N1026">
        <f>'[1]Master Data'!BA373/1000000</f>
        <v>0</v>
      </c>
      <c r="O1026">
        <f>'[1]Master Data'!BB373/100</f>
        <v>0</v>
      </c>
      <c r="P1026">
        <f>'[1]Master Data'!BC373/100</f>
        <v>0</v>
      </c>
      <c r="Q1026">
        <f>'[1]Master Data'!BD373/100</f>
        <v>0</v>
      </c>
      <c r="R1026">
        <f>'[1]Master Data'!BE373/1000000</f>
        <v>0</v>
      </c>
      <c r="S1026">
        <f>'[1]Master Data'!BG373/1000000</f>
        <v>0</v>
      </c>
      <c r="T1026">
        <f>'[1]Master Data'!BH373/100</f>
        <v>0</v>
      </c>
      <c r="U1026">
        <f>'[1]Master Data'!BI373/1000000</f>
        <v>0</v>
      </c>
    </row>
    <row r="1027" spans="1:21" x14ac:dyDescent="0.55000000000000004">
      <c r="A1027" s="41" t="s">
        <v>1471</v>
      </c>
      <c r="B1027" s="41">
        <v>0</v>
      </c>
      <c r="C1027">
        <f>'[1]Master Data'!AO374/100</f>
        <v>0</v>
      </c>
      <c r="D1027">
        <f>'[1]Master Data'!AP374/1000000</f>
        <v>0</v>
      </c>
      <c r="E1027">
        <f>'[1]Master Data'!AQ374/1000000</f>
        <v>0</v>
      </c>
      <c r="F1027">
        <f>'[1]Master Data'!AR374/100</f>
        <v>0</v>
      </c>
      <c r="G1027">
        <f>'[1]Master Data'!AS374/100</f>
        <v>0</v>
      </c>
      <c r="H1027">
        <f>'[1]Master Data'!AT374/100</f>
        <v>0</v>
      </c>
      <c r="I1027">
        <f>'[1]Master Data'!AU374/100</f>
        <v>0</v>
      </c>
      <c r="J1027">
        <f>'[1]Master Data'!AV374/100</f>
        <v>0</v>
      </c>
      <c r="K1027">
        <f>'[1]Master Data'!AX374/100</f>
        <v>0</v>
      </c>
      <c r="L1027">
        <f>'[1]Master Data'!AY374/1000000</f>
        <v>0</v>
      </c>
      <c r="M1027">
        <f>'[1]Master Data'!AZ374/1000000</f>
        <v>0</v>
      </c>
      <c r="N1027">
        <f>'[1]Master Data'!BA374/1000000</f>
        <v>0</v>
      </c>
      <c r="O1027">
        <f>'[1]Master Data'!BB374/100</f>
        <v>0</v>
      </c>
      <c r="P1027">
        <f>'[1]Master Data'!BC374/100</f>
        <v>0</v>
      </c>
      <c r="Q1027">
        <f>'[1]Master Data'!BD374/100</f>
        <v>0</v>
      </c>
      <c r="R1027">
        <f>'[1]Master Data'!BE374/1000000</f>
        <v>0</v>
      </c>
      <c r="S1027">
        <f>'[1]Master Data'!BG374/1000000</f>
        <v>0</v>
      </c>
      <c r="T1027">
        <f>'[1]Master Data'!BH374/100</f>
        <v>0</v>
      </c>
      <c r="U1027">
        <f>'[1]Master Data'!BI374/1000000</f>
        <v>0</v>
      </c>
    </row>
    <row r="1028" spans="1:21" x14ac:dyDescent="0.55000000000000004">
      <c r="A1028" s="41" t="s">
        <v>1476</v>
      </c>
      <c r="B1028" s="41">
        <v>0</v>
      </c>
      <c r="C1028">
        <f>'[1]Master Data'!AO375/100</f>
        <v>0</v>
      </c>
      <c r="D1028">
        <f>'[1]Master Data'!AP375/1000000</f>
        <v>0</v>
      </c>
      <c r="E1028">
        <f>'[1]Master Data'!AQ375/1000000</f>
        <v>0</v>
      </c>
      <c r="F1028">
        <f>'[1]Master Data'!AR375/100</f>
        <v>0</v>
      </c>
      <c r="G1028">
        <f>'[1]Master Data'!AS375/100</f>
        <v>0</v>
      </c>
      <c r="H1028">
        <f>'[1]Master Data'!AT375/100</f>
        <v>0</v>
      </c>
      <c r="I1028">
        <f>'[1]Master Data'!AU375/100</f>
        <v>0</v>
      </c>
      <c r="J1028">
        <f>'[1]Master Data'!AV375/100</f>
        <v>0</v>
      </c>
      <c r="K1028">
        <f>'[1]Master Data'!AX375/100</f>
        <v>0</v>
      </c>
      <c r="L1028">
        <f>'[1]Master Data'!AY375/1000000</f>
        <v>0</v>
      </c>
      <c r="M1028">
        <f>'[1]Master Data'!AZ375/1000000</f>
        <v>0</v>
      </c>
      <c r="N1028">
        <f>'[1]Master Data'!BA375/1000000</f>
        <v>0</v>
      </c>
      <c r="O1028">
        <f>'[1]Master Data'!BB375/100</f>
        <v>0</v>
      </c>
      <c r="P1028">
        <f>'[1]Master Data'!BC375/100</f>
        <v>0</v>
      </c>
      <c r="Q1028">
        <f>'[1]Master Data'!BD375/100</f>
        <v>0</v>
      </c>
      <c r="R1028">
        <f>'[1]Master Data'!BE375/1000000</f>
        <v>0</v>
      </c>
      <c r="S1028">
        <f>'[1]Master Data'!BG375/1000000</f>
        <v>0</v>
      </c>
      <c r="T1028">
        <f>'[1]Master Data'!BH375/100</f>
        <v>0</v>
      </c>
      <c r="U1028">
        <f>'[1]Master Data'!BI375/1000000</f>
        <v>0</v>
      </c>
    </row>
    <row r="1029" spans="1:21" x14ac:dyDescent="0.55000000000000004">
      <c r="A1029" s="41" t="s">
        <v>1477</v>
      </c>
      <c r="B1029" s="41">
        <v>0</v>
      </c>
      <c r="C1029">
        <f>'[1]Master Data'!AO376/100</f>
        <v>0</v>
      </c>
      <c r="D1029">
        <f>'[1]Master Data'!AP376/1000000</f>
        <v>0</v>
      </c>
      <c r="E1029">
        <f>'[1]Master Data'!AQ376/1000000</f>
        <v>0</v>
      </c>
      <c r="F1029">
        <f>'[1]Master Data'!AR376/100</f>
        <v>0</v>
      </c>
      <c r="G1029">
        <f>'[1]Master Data'!AS376/100</f>
        <v>0</v>
      </c>
      <c r="H1029">
        <f>'[1]Master Data'!AT376/100</f>
        <v>0</v>
      </c>
      <c r="I1029">
        <f>'[1]Master Data'!AU376/100</f>
        <v>0</v>
      </c>
      <c r="J1029">
        <f>'[1]Master Data'!AV376/100</f>
        <v>0</v>
      </c>
      <c r="K1029">
        <f>'[1]Master Data'!AX376/100</f>
        <v>0</v>
      </c>
      <c r="L1029">
        <f>'[1]Master Data'!AY376/1000000</f>
        <v>0</v>
      </c>
      <c r="M1029">
        <f>'[1]Master Data'!AZ376/1000000</f>
        <v>0</v>
      </c>
      <c r="N1029">
        <f>'[1]Master Data'!BA376/1000000</f>
        <v>0</v>
      </c>
      <c r="O1029">
        <f>'[1]Master Data'!BB376/100</f>
        <v>0</v>
      </c>
      <c r="P1029">
        <f>'[1]Master Data'!BC376/100</f>
        <v>0</v>
      </c>
      <c r="Q1029">
        <f>'[1]Master Data'!BD376/100</f>
        <v>0</v>
      </c>
      <c r="R1029">
        <f>'[1]Master Data'!BE376/1000000</f>
        <v>0</v>
      </c>
      <c r="S1029">
        <f>'[1]Master Data'!BG376/1000000</f>
        <v>0</v>
      </c>
      <c r="T1029">
        <f>'[1]Master Data'!BH376/100</f>
        <v>0</v>
      </c>
      <c r="U1029">
        <f>'[1]Master Data'!BI376/1000000</f>
        <v>0</v>
      </c>
    </row>
    <row r="1030" spans="1:21" x14ac:dyDescent="0.55000000000000004">
      <c r="A1030" s="41" t="s">
        <v>1478</v>
      </c>
      <c r="B1030" s="41">
        <v>0</v>
      </c>
      <c r="C1030">
        <f>'[1]Master Data'!AO377/100</f>
        <v>0</v>
      </c>
      <c r="D1030">
        <f>'[1]Master Data'!AP377/1000000</f>
        <v>0</v>
      </c>
      <c r="E1030">
        <f>'[1]Master Data'!AQ377/1000000</f>
        <v>0</v>
      </c>
      <c r="F1030">
        <f>'[1]Master Data'!AR377/100</f>
        <v>0</v>
      </c>
      <c r="G1030">
        <f>'[1]Master Data'!AS377/100</f>
        <v>0</v>
      </c>
      <c r="H1030">
        <f>'[1]Master Data'!AT377/100</f>
        <v>0</v>
      </c>
      <c r="I1030">
        <f>'[1]Master Data'!AU377/100</f>
        <v>0</v>
      </c>
      <c r="J1030">
        <f>'[1]Master Data'!AV377/100</f>
        <v>0</v>
      </c>
      <c r="K1030">
        <f>'[1]Master Data'!AX377/100</f>
        <v>0</v>
      </c>
      <c r="L1030">
        <f>'[1]Master Data'!AY377/1000000</f>
        <v>0</v>
      </c>
      <c r="M1030">
        <f>'[1]Master Data'!AZ377/1000000</f>
        <v>0</v>
      </c>
      <c r="N1030">
        <f>'[1]Master Data'!BA377/1000000</f>
        <v>0</v>
      </c>
      <c r="O1030">
        <f>'[1]Master Data'!BB377/100</f>
        <v>0</v>
      </c>
      <c r="P1030">
        <f>'[1]Master Data'!BC377/100</f>
        <v>0</v>
      </c>
      <c r="Q1030">
        <f>'[1]Master Data'!BD377/100</f>
        <v>0</v>
      </c>
      <c r="R1030">
        <f>'[1]Master Data'!BE377/1000000</f>
        <v>0</v>
      </c>
      <c r="S1030">
        <f>'[1]Master Data'!BG377/1000000</f>
        <v>0</v>
      </c>
      <c r="T1030">
        <f>'[1]Master Data'!BH377/100</f>
        <v>0</v>
      </c>
      <c r="U1030">
        <f>'[1]Master Data'!BI377/1000000</f>
        <v>0</v>
      </c>
    </row>
    <row r="1031" spans="1:21" x14ac:dyDescent="0.55000000000000004">
      <c r="A1031" s="41" t="s">
        <v>1479</v>
      </c>
      <c r="B1031" s="41">
        <v>0</v>
      </c>
      <c r="C1031">
        <f>'[1]Master Data'!AO378/100</f>
        <v>0</v>
      </c>
      <c r="D1031">
        <f>'[1]Master Data'!AP378/1000000</f>
        <v>0</v>
      </c>
      <c r="E1031">
        <f>'[1]Master Data'!AQ378/1000000</f>
        <v>0</v>
      </c>
      <c r="F1031">
        <f>'[1]Master Data'!AR378/100</f>
        <v>0</v>
      </c>
      <c r="G1031">
        <f>'[1]Master Data'!AS378/100</f>
        <v>0</v>
      </c>
      <c r="H1031">
        <f>'[1]Master Data'!AT378/100</f>
        <v>0</v>
      </c>
      <c r="I1031">
        <f>'[1]Master Data'!AU378/100</f>
        <v>0</v>
      </c>
      <c r="J1031">
        <f>'[1]Master Data'!AV378/100</f>
        <v>0</v>
      </c>
      <c r="K1031">
        <f>'[1]Master Data'!AX378/100</f>
        <v>0</v>
      </c>
      <c r="L1031">
        <f>'[1]Master Data'!AY378/1000000</f>
        <v>0</v>
      </c>
      <c r="M1031">
        <f>'[1]Master Data'!AZ378/1000000</f>
        <v>0</v>
      </c>
      <c r="N1031">
        <f>'[1]Master Data'!BA378/1000000</f>
        <v>0</v>
      </c>
      <c r="O1031">
        <f>'[1]Master Data'!BB378/100</f>
        <v>0</v>
      </c>
      <c r="P1031">
        <f>'[1]Master Data'!BC378/100</f>
        <v>0</v>
      </c>
      <c r="Q1031">
        <f>'[1]Master Data'!BD378/100</f>
        <v>0</v>
      </c>
      <c r="R1031">
        <f>'[1]Master Data'!BE378/1000000</f>
        <v>0</v>
      </c>
      <c r="S1031">
        <f>'[1]Master Data'!BG378/1000000</f>
        <v>0</v>
      </c>
      <c r="T1031">
        <f>'[1]Master Data'!BH378/100</f>
        <v>0</v>
      </c>
      <c r="U1031">
        <f>'[1]Master Data'!BI378/1000000</f>
        <v>0</v>
      </c>
    </row>
    <row r="1032" spans="1:21" x14ac:dyDescent="0.55000000000000004">
      <c r="A1032" s="41" t="s">
        <v>1480</v>
      </c>
      <c r="B1032" s="41">
        <v>0</v>
      </c>
      <c r="C1032">
        <f>'[1]Master Data'!AO379/100</f>
        <v>0</v>
      </c>
      <c r="D1032">
        <f>'[1]Master Data'!AP379/1000000</f>
        <v>0</v>
      </c>
      <c r="E1032">
        <f>'[1]Master Data'!AQ379/1000000</f>
        <v>0</v>
      </c>
      <c r="F1032">
        <f>'[1]Master Data'!AR379/100</f>
        <v>0</v>
      </c>
      <c r="G1032">
        <f>'[1]Master Data'!AS379/100</f>
        <v>0</v>
      </c>
      <c r="H1032">
        <f>'[1]Master Data'!AT379/100</f>
        <v>0</v>
      </c>
      <c r="I1032">
        <f>'[1]Master Data'!AU379/100</f>
        <v>0</v>
      </c>
      <c r="J1032">
        <f>'[1]Master Data'!AV379/100</f>
        <v>0</v>
      </c>
      <c r="K1032">
        <f>'[1]Master Data'!AX379/100</f>
        <v>0</v>
      </c>
      <c r="L1032">
        <f>'[1]Master Data'!AY379/1000000</f>
        <v>0</v>
      </c>
      <c r="M1032">
        <f>'[1]Master Data'!AZ379/1000000</f>
        <v>0</v>
      </c>
      <c r="N1032">
        <f>'[1]Master Data'!BA379/1000000</f>
        <v>0</v>
      </c>
      <c r="O1032">
        <f>'[1]Master Data'!BB379/100</f>
        <v>0</v>
      </c>
      <c r="P1032">
        <f>'[1]Master Data'!BC379/100</f>
        <v>0</v>
      </c>
      <c r="Q1032">
        <f>'[1]Master Data'!BD379/100</f>
        <v>0</v>
      </c>
      <c r="R1032">
        <f>'[1]Master Data'!BE379/1000000</f>
        <v>0</v>
      </c>
      <c r="S1032">
        <f>'[1]Master Data'!BG379/1000000</f>
        <v>0</v>
      </c>
      <c r="T1032">
        <f>'[1]Master Data'!BH379/100</f>
        <v>0</v>
      </c>
      <c r="U1032">
        <f>'[1]Master Data'!BI379/1000000</f>
        <v>0</v>
      </c>
    </row>
    <row r="1033" spans="1:21" x14ac:dyDescent="0.55000000000000004">
      <c r="A1033" s="41" t="s">
        <v>1472</v>
      </c>
      <c r="B1033" s="41">
        <v>0</v>
      </c>
      <c r="C1033">
        <f>'[1]Master Data'!AO380/100</f>
        <v>0</v>
      </c>
      <c r="D1033">
        <f>'[1]Master Data'!AP380/1000000</f>
        <v>0</v>
      </c>
      <c r="E1033">
        <f>'[1]Master Data'!AQ380/1000000</f>
        <v>0</v>
      </c>
      <c r="F1033">
        <f>'[1]Master Data'!AR380/100</f>
        <v>0</v>
      </c>
      <c r="G1033">
        <f>'[1]Master Data'!AS380/100</f>
        <v>0</v>
      </c>
      <c r="H1033">
        <f>'[1]Master Data'!AT380/100</f>
        <v>0</v>
      </c>
      <c r="I1033">
        <f>'[1]Master Data'!AU380/100</f>
        <v>0</v>
      </c>
      <c r="J1033">
        <f>'[1]Master Data'!AV380/100</f>
        <v>0</v>
      </c>
      <c r="K1033">
        <f>'[1]Master Data'!AX380/100</f>
        <v>0</v>
      </c>
      <c r="L1033">
        <f>'[1]Master Data'!AY380/1000000</f>
        <v>0</v>
      </c>
      <c r="M1033">
        <f>'[1]Master Data'!AZ380/1000000</f>
        <v>0</v>
      </c>
      <c r="N1033">
        <f>'[1]Master Data'!BA380/1000000</f>
        <v>0</v>
      </c>
      <c r="O1033">
        <f>'[1]Master Data'!BB380/100</f>
        <v>0</v>
      </c>
      <c r="P1033">
        <f>'[1]Master Data'!BC380/100</f>
        <v>0</v>
      </c>
      <c r="Q1033">
        <f>'[1]Master Data'!BD380/100</f>
        <v>0</v>
      </c>
      <c r="R1033">
        <f>'[1]Master Data'!BE380/1000000</f>
        <v>0</v>
      </c>
      <c r="S1033">
        <f>'[1]Master Data'!BG380/1000000</f>
        <v>0</v>
      </c>
      <c r="T1033">
        <f>'[1]Master Data'!BH380/100</f>
        <v>0</v>
      </c>
      <c r="U1033">
        <f>'[1]Master Data'!BI380/1000000</f>
        <v>0</v>
      </c>
    </row>
    <row r="1034" spans="1:21" x14ac:dyDescent="0.55000000000000004">
      <c r="A1034" s="41" t="s">
        <v>1473</v>
      </c>
      <c r="B1034" s="41">
        <v>0</v>
      </c>
      <c r="C1034">
        <f>'[1]Master Data'!AO381/100</f>
        <v>0</v>
      </c>
      <c r="D1034">
        <f>'[1]Master Data'!AP381/1000000</f>
        <v>0</v>
      </c>
      <c r="E1034">
        <f>'[1]Master Data'!AQ381/1000000</f>
        <v>0</v>
      </c>
      <c r="F1034">
        <f>'[1]Master Data'!AR381/100</f>
        <v>0</v>
      </c>
      <c r="G1034">
        <f>'[1]Master Data'!AS381/100</f>
        <v>0</v>
      </c>
      <c r="H1034">
        <f>'[1]Master Data'!AT381/100</f>
        <v>0</v>
      </c>
      <c r="I1034">
        <f>'[1]Master Data'!AU381/100</f>
        <v>0</v>
      </c>
      <c r="J1034">
        <f>'[1]Master Data'!AV381/100</f>
        <v>0</v>
      </c>
      <c r="K1034">
        <f>'[1]Master Data'!AX381/100</f>
        <v>0</v>
      </c>
      <c r="L1034">
        <f>'[1]Master Data'!AY381/1000000</f>
        <v>0</v>
      </c>
      <c r="M1034">
        <f>'[1]Master Data'!AZ381/1000000</f>
        <v>0</v>
      </c>
      <c r="N1034">
        <f>'[1]Master Data'!BA381/1000000</f>
        <v>0</v>
      </c>
      <c r="O1034">
        <f>'[1]Master Data'!BB381/100</f>
        <v>0</v>
      </c>
      <c r="P1034">
        <f>'[1]Master Data'!BC381/100</f>
        <v>0</v>
      </c>
      <c r="Q1034">
        <f>'[1]Master Data'!BD381/100</f>
        <v>0</v>
      </c>
      <c r="R1034">
        <f>'[1]Master Data'!BE381/1000000</f>
        <v>0</v>
      </c>
      <c r="S1034">
        <f>'[1]Master Data'!BG381/1000000</f>
        <v>0</v>
      </c>
      <c r="T1034">
        <f>'[1]Master Data'!BH381/100</f>
        <v>0</v>
      </c>
      <c r="U1034">
        <f>'[1]Master Data'!BI381/1000000</f>
        <v>0</v>
      </c>
    </row>
    <row r="1035" spans="1:21" x14ac:dyDescent="0.55000000000000004">
      <c r="A1035" s="41" t="s">
        <v>1474</v>
      </c>
      <c r="B1035" s="41">
        <v>0</v>
      </c>
      <c r="C1035">
        <f>'[1]Master Data'!AO382/100</f>
        <v>0</v>
      </c>
      <c r="D1035">
        <f>'[1]Master Data'!AP382/1000000</f>
        <v>0</v>
      </c>
      <c r="E1035">
        <f>'[1]Master Data'!AQ382/1000000</f>
        <v>0</v>
      </c>
      <c r="F1035">
        <f>'[1]Master Data'!AR382/100</f>
        <v>0</v>
      </c>
      <c r="G1035">
        <f>'[1]Master Data'!AS382/100</f>
        <v>0</v>
      </c>
      <c r="H1035">
        <f>'[1]Master Data'!AT382/100</f>
        <v>0</v>
      </c>
      <c r="I1035">
        <f>'[1]Master Data'!AU382/100</f>
        <v>0</v>
      </c>
      <c r="J1035">
        <f>'[1]Master Data'!AV382/100</f>
        <v>0</v>
      </c>
      <c r="K1035">
        <f>'[1]Master Data'!AX382/100</f>
        <v>0</v>
      </c>
      <c r="L1035">
        <f>'[1]Master Data'!AY382/1000000</f>
        <v>0</v>
      </c>
      <c r="M1035">
        <f>'[1]Master Data'!AZ382/1000000</f>
        <v>0</v>
      </c>
      <c r="N1035">
        <f>'[1]Master Data'!BA382/1000000</f>
        <v>0</v>
      </c>
      <c r="O1035">
        <f>'[1]Master Data'!BB382/100</f>
        <v>0</v>
      </c>
      <c r="P1035">
        <f>'[1]Master Data'!BC382/100</f>
        <v>0</v>
      </c>
      <c r="Q1035">
        <f>'[1]Master Data'!BD382/100</f>
        <v>0</v>
      </c>
      <c r="R1035">
        <f>'[1]Master Data'!BE382/1000000</f>
        <v>0</v>
      </c>
      <c r="S1035">
        <f>'[1]Master Data'!BG382/1000000</f>
        <v>0</v>
      </c>
      <c r="T1035">
        <f>'[1]Master Data'!BH382/100</f>
        <v>0</v>
      </c>
      <c r="U1035">
        <f>'[1]Master Data'!BI382/1000000</f>
        <v>0</v>
      </c>
    </row>
    <row r="1036" spans="1:21" x14ac:dyDescent="0.55000000000000004">
      <c r="A1036" s="41" t="s">
        <v>1475</v>
      </c>
      <c r="B1036" s="41">
        <v>0</v>
      </c>
      <c r="C1036">
        <f>'[1]Master Data'!AO383/100</f>
        <v>0</v>
      </c>
      <c r="D1036">
        <f>'[1]Master Data'!AP383/1000000</f>
        <v>0</v>
      </c>
      <c r="E1036">
        <f>'[1]Master Data'!AQ383/1000000</f>
        <v>0</v>
      </c>
      <c r="F1036">
        <f>'[1]Master Data'!AR383/100</f>
        <v>0</v>
      </c>
      <c r="G1036">
        <f>'[1]Master Data'!AS383/100</f>
        <v>0</v>
      </c>
      <c r="H1036">
        <f>'[1]Master Data'!AT383/100</f>
        <v>0</v>
      </c>
      <c r="I1036">
        <f>'[1]Master Data'!AU383/100</f>
        <v>0</v>
      </c>
      <c r="J1036">
        <f>'[1]Master Data'!AV383/100</f>
        <v>0</v>
      </c>
      <c r="K1036">
        <f>'[1]Master Data'!AX383/100</f>
        <v>0</v>
      </c>
      <c r="L1036">
        <f>'[1]Master Data'!AY383/1000000</f>
        <v>0</v>
      </c>
      <c r="M1036">
        <f>'[1]Master Data'!AZ383/1000000</f>
        <v>0</v>
      </c>
      <c r="N1036">
        <f>'[1]Master Data'!BA383/1000000</f>
        <v>0</v>
      </c>
      <c r="O1036">
        <f>'[1]Master Data'!BB383/100</f>
        <v>0</v>
      </c>
      <c r="P1036">
        <f>'[1]Master Data'!BC383/100</f>
        <v>0</v>
      </c>
      <c r="Q1036">
        <f>'[1]Master Data'!BD383/100</f>
        <v>0</v>
      </c>
      <c r="R1036">
        <f>'[1]Master Data'!BE383/1000000</f>
        <v>0</v>
      </c>
      <c r="S1036">
        <f>'[1]Master Data'!BG383/1000000</f>
        <v>0</v>
      </c>
      <c r="T1036">
        <f>'[1]Master Data'!BH383/100</f>
        <v>0</v>
      </c>
      <c r="U1036">
        <f>'[1]Master Data'!BI383/1000000</f>
        <v>0</v>
      </c>
    </row>
    <row r="1037" spans="1:21" x14ac:dyDescent="0.55000000000000004">
      <c r="A1037" s="41" t="s">
        <v>1481</v>
      </c>
      <c r="B1037" s="41">
        <v>0</v>
      </c>
      <c r="C1037">
        <f>'[1]Master Data'!AO384/100</f>
        <v>0</v>
      </c>
      <c r="D1037">
        <f>'[1]Master Data'!AP384/1000000</f>
        <v>0</v>
      </c>
      <c r="E1037">
        <f>'[1]Master Data'!AQ384/1000000</f>
        <v>0</v>
      </c>
      <c r="F1037">
        <f>'[1]Master Data'!AR384/100</f>
        <v>0</v>
      </c>
      <c r="G1037">
        <f>'[1]Master Data'!AS384/100</f>
        <v>0</v>
      </c>
      <c r="H1037">
        <f>'[1]Master Data'!AT384/100</f>
        <v>0</v>
      </c>
      <c r="I1037">
        <f>'[1]Master Data'!AU384/100</f>
        <v>0</v>
      </c>
      <c r="J1037">
        <f>'[1]Master Data'!AV384/100</f>
        <v>0</v>
      </c>
      <c r="K1037">
        <f>'[1]Master Data'!AX384/100</f>
        <v>0</v>
      </c>
      <c r="L1037">
        <f>'[1]Master Data'!AY384/1000000</f>
        <v>0</v>
      </c>
      <c r="M1037">
        <f>'[1]Master Data'!AZ384/1000000</f>
        <v>0</v>
      </c>
      <c r="N1037">
        <f>'[1]Master Data'!BA384/1000000</f>
        <v>0</v>
      </c>
      <c r="O1037">
        <f>'[1]Master Data'!BB384/100</f>
        <v>0</v>
      </c>
      <c r="P1037">
        <f>'[1]Master Data'!BC384/100</f>
        <v>0</v>
      </c>
      <c r="Q1037">
        <f>'[1]Master Data'!BD384/100</f>
        <v>0</v>
      </c>
      <c r="R1037">
        <f>'[1]Master Data'!BE384/1000000</f>
        <v>0</v>
      </c>
      <c r="S1037">
        <f>'[1]Master Data'!BG384/1000000</f>
        <v>0</v>
      </c>
      <c r="T1037">
        <f>'[1]Master Data'!BH384/100</f>
        <v>0</v>
      </c>
      <c r="U1037">
        <f>'[1]Master Data'!BI384/1000000</f>
        <v>0</v>
      </c>
    </row>
    <row r="1038" spans="1:21" x14ac:dyDescent="0.55000000000000004">
      <c r="A1038" s="41" t="s">
        <v>1482</v>
      </c>
      <c r="B1038" s="41">
        <v>0</v>
      </c>
      <c r="C1038">
        <f>'[1]Master Data'!AO385/100</f>
        <v>0</v>
      </c>
      <c r="D1038">
        <f>'[1]Master Data'!AP385/1000000</f>
        <v>0</v>
      </c>
      <c r="E1038">
        <f>'[1]Master Data'!AQ385/1000000</f>
        <v>0</v>
      </c>
      <c r="F1038">
        <f>'[1]Master Data'!AR385/100</f>
        <v>0</v>
      </c>
      <c r="G1038">
        <f>'[1]Master Data'!AS385/100</f>
        <v>0</v>
      </c>
      <c r="H1038">
        <f>'[1]Master Data'!AT385/100</f>
        <v>0</v>
      </c>
      <c r="I1038">
        <f>'[1]Master Data'!AU385/100</f>
        <v>0</v>
      </c>
      <c r="J1038">
        <f>'[1]Master Data'!AV385/100</f>
        <v>0</v>
      </c>
      <c r="K1038">
        <f>'[1]Master Data'!AX385/100</f>
        <v>0</v>
      </c>
      <c r="L1038">
        <f>'[1]Master Data'!AY385/1000000</f>
        <v>0</v>
      </c>
      <c r="M1038">
        <f>'[1]Master Data'!AZ385/1000000</f>
        <v>0</v>
      </c>
      <c r="N1038">
        <f>'[1]Master Data'!BA385/1000000</f>
        <v>0</v>
      </c>
      <c r="O1038">
        <f>'[1]Master Data'!BB385/100</f>
        <v>0</v>
      </c>
      <c r="P1038">
        <f>'[1]Master Data'!BC385/100</f>
        <v>0</v>
      </c>
      <c r="Q1038">
        <f>'[1]Master Data'!BD385/100</f>
        <v>0</v>
      </c>
      <c r="R1038">
        <f>'[1]Master Data'!BE385/1000000</f>
        <v>0</v>
      </c>
      <c r="S1038">
        <f>'[1]Master Data'!BG385/1000000</f>
        <v>0</v>
      </c>
      <c r="T1038">
        <f>'[1]Master Data'!BH385/100</f>
        <v>0</v>
      </c>
      <c r="U1038">
        <f>'[1]Master Data'!BI385/1000000</f>
        <v>0</v>
      </c>
    </row>
    <row r="1039" spans="1:21" x14ac:dyDescent="0.55000000000000004">
      <c r="A1039" s="41" t="s">
        <v>1483</v>
      </c>
      <c r="B1039" s="41">
        <v>0</v>
      </c>
      <c r="C1039">
        <f>'[1]Master Data'!AO386/100</f>
        <v>0</v>
      </c>
      <c r="D1039">
        <f>'[1]Master Data'!AP386/1000000</f>
        <v>0</v>
      </c>
      <c r="E1039">
        <f>'[1]Master Data'!AQ386/1000000</f>
        <v>0</v>
      </c>
      <c r="F1039">
        <f>'[1]Master Data'!AR386/100</f>
        <v>0</v>
      </c>
      <c r="G1039">
        <f>'[1]Master Data'!AS386/100</f>
        <v>0</v>
      </c>
      <c r="H1039">
        <f>'[1]Master Data'!AT386/100</f>
        <v>0</v>
      </c>
      <c r="I1039">
        <f>'[1]Master Data'!AU386/100</f>
        <v>0</v>
      </c>
      <c r="J1039">
        <f>'[1]Master Data'!AV386/100</f>
        <v>0</v>
      </c>
      <c r="K1039">
        <f>'[1]Master Data'!AX386/100</f>
        <v>0</v>
      </c>
      <c r="L1039">
        <f>'[1]Master Data'!AY386/1000000</f>
        <v>0</v>
      </c>
      <c r="M1039">
        <f>'[1]Master Data'!AZ386/1000000</f>
        <v>0</v>
      </c>
      <c r="N1039">
        <f>'[1]Master Data'!BA386/1000000</f>
        <v>0</v>
      </c>
      <c r="O1039">
        <f>'[1]Master Data'!BB386/100</f>
        <v>0</v>
      </c>
      <c r="P1039">
        <f>'[1]Master Data'!BC386/100</f>
        <v>0</v>
      </c>
      <c r="Q1039">
        <f>'[1]Master Data'!BD386/100</f>
        <v>0</v>
      </c>
      <c r="R1039">
        <f>'[1]Master Data'!BE386/1000000</f>
        <v>0</v>
      </c>
      <c r="S1039">
        <f>'[1]Master Data'!BG386/1000000</f>
        <v>0</v>
      </c>
      <c r="T1039">
        <f>'[1]Master Data'!BH386/100</f>
        <v>0</v>
      </c>
      <c r="U1039">
        <f>'[1]Master Data'!BI386/1000000</f>
        <v>0</v>
      </c>
    </row>
    <row r="1040" spans="1:21" x14ac:dyDescent="0.55000000000000004">
      <c r="A1040" s="41" t="s">
        <v>1484</v>
      </c>
      <c r="B1040" s="41">
        <v>0</v>
      </c>
      <c r="C1040">
        <f>'[1]Master Data'!AO387/100</f>
        <v>0</v>
      </c>
      <c r="D1040">
        <f>'[1]Master Data'!AP387/1000000</f>
        <v>0</v>
      </c>
      <c r="E1040">
        <f>'[1]Master Data'!AQ387/1000000</f>
        <v>0</v>
      </c>
      <c r="F1040">
        <f>'[1]Master Data'!AR387/100</f>
        <v>0</v>
      </c>
      <c r="G1040">
        <f>'[1]Master Data'!AS387/100</f>
        <v>0</v>
      </c>
      <c r="H1040">
        <f>'[1]Master Data'!AT387/100</f>
        <v>0</v>
      </c>
      <c r="I1040">
        <f>'[1]Master Data'!AU387/100</f>
        <v>0</v>
      </c>
      <c r="J1040">
        <f>'[1]Master Data'!AV387/100</f>
        <v>0</v>
      </c>
      <c r="K1040">
        <f>'[1]Master Data'!AX387/100</f>
        <v>0</v>
      </c>
      <c r="L1040">
        <f>'[1]Master Data'!AY387/1000000</f>
        <v>0</v>
      </c>
      <c r="M1040">
        <f>'[1]Master Data'!AZ387/1000000</f>
        <v>0</v>
      </c>
      <c r="N1040">
        <f>'[1]Master Data'!BA387/1000000</f>
        <v>0</v>
      </c>
      <c r="O1040">
        <f>'[1]Master Data'!BB387/100</f>
        <v>0</v>
      </c>
      <c r="P1040">
        <f>'[1]Master Data'!BC387/100</f>
        <v>0</v>
      </c>
      <c r="Q1040">
        <f>'[1]Master Data'!BD387/100</f>
        <v>0</v>
      </c>
      <c r="R1040">
        <f>'[1]Master Data'!BE387/1000000</f>
        <v>0</v>
      </c>
      <c r="S1040">
        <f>'[1]Master Data'!BG387/1000000</f>
        <v>0</v>
      </c>
      <c r="T1040">
        <f>'[1]Master Data'!BH387/100</f>
        <v>0</v>
      </c>
      <c r="U1040">
        <f>'[1]Master Data'!BI387/1000000</f>
        <v>0</v>
      </c>
    </row>
    <row r="1041" spans="1:21" x14ac:dyDescent="0.55000000000000004">
      <c r="A1041" s="41" t="s">
        <v>1485</v>
      </c>
      <c r="B1041" s="41">
        <v>0</v>
      </c>
      <c r="C1041">
        <f>'[1]Master Data'!AO388/100</f>
        <v>0</v>
      </c>
      <c r="D1041">
        <f>'[1]Master Data'!AP388/1000000</f>
        <v>0</v>
      </c>
      <c r="E1041">
        <f>'[1]Master Data'!AQ388/1000000</f>
        <v>0</v>
      </c>
      <c r="F1041">
        <f>'[1]Master Data'!AR388/100</f>
        <v>0</v>
      </c>
      <c r="G1041">
        <f>'[1]Master Data'!AS388/100</f>
        <v>0</v>
      </c>
      <c r="H1041">
        <f>'[1]Master Data'!AT388/100</f>
        <v>0</v>
      </c>
      <c r="I1041">
        <f>'[1]Master Data'!AU388/100</f>
        <v>0</v>
      </c>
      <c r="J1041">
        <f>'[1]Master Data'!AV388/100</f>
        <v>0</v>
      </c>
      <c r="K1041">
        <f>'[1]Master Data'!AX388/100</f>
        <v>0</v>
      </c>
      <c r="L1041">
        <f>'[1]Master Data'!AY388/1000000</f>
        <v>0</v>
      </c>
      <c r="M1041">
        <f>'[1]Master Data'!AZ388/1000000</f>
        <v>0</v>
      </c>
      <c r="N1041">
        <f>'[1]Master Data'!BA388/1000000</f>
        <v>0</v>
      </c>
      <c r="O1041">
        <f>'[1]Master Data'!BB388/100</f>
        <v>0</v>
      </c>
      <c r="P1041">
        <f>'[1]Master Data'!BC388/100</f>
        <v>0</v>
      </c>
      <c r="Q1041">
        <f>'[1]Master Data'!BD388/100</f>
        <v>0</v>
      </c>
      <c r="R1041">
        <f>'[1]Master Data'!BE388/1000000</f>
        <v>0</v>
      </c>
      <c r="S1041">
        <f>'[1]Master Data'!BG388/1000000</f>
        <v>0</v>
      </c>
      <c r="T1041">
        <f>'[1]Master Data'!BH388/100</f>
        <v>0</v>
      </c>
      <c r="U1041">
        <f>'[1]Master Data'!BI388/1000000</f>
        <v>0</v>
      </c>
    </row>
    <row r="1042" spans="1:21" x14ac:dyDescent="0.55000000000000004">
      <c r="A1042" s="41" t="s">
        <v>1486</v>
      </c>
      <c r="B1042" s="41">
        <v>0</v>
      </c>
      <c r="C1042">
        <f>'[1]Master Data'!AO389/100</f>
        <v>0</v>
      </c>
      <c r="D1042">
        <f>'[1]Master Data'!AP389/1000000</f>
        <v>0</v>
      </c>
      <c r="E1042">
        <f>'[1]Master Data'!AQ389/1000000</f>
        <v>0</v>
      </c>
      <c r="F1042">
        <f>'[1]Master Data'!AR389/100</f>
        <v>0</v>
      </c>
      <c r="G1042">
        <f>'[1]Master Data'!AS389/100</f>
        <v>0</v>
      </c>
      <c r="H1042">
        <f>'[1]Master Data'!AT389/100</f>
        <v>0</v>
      </c>
      <c r="I1042">
        <f>'[1]Master Data'!AU389/100</f>
        <v>0</v>
      </c>
      <c r="J1042">
        <f>'[1]Master Data'!AV389/100</f>
        <v>0</v>
      </c>
      <c r="K1042">
        <f>'[1]Master Data'!AX389/100</f>
        <v>0</v>
      </c>
      <c r="L1042">
        <f>'[1]Master Data'!AY389/1000000</f>
        <v>0</v>
      </c>
      <c r="M1042">
        <f>'[1]Master Data'!AZ389/1000000</f>
        <v>0</v>
      </c>
      <c r="N1042">
        <f>'[1]Master Data'!BA389/1000000</f>
        <v>0</v>
      </c>
      <c r="O1042">
        <f>'[1]Master Data'!BB389/100</f>
        <v>0</v>
      </c>
      <c r="P1042">
        <f>'[1]Master Data'!BC389/100</f>
        <v>0</v>
      </c>
      <c r="Q1042">
        <f>'[1]Master Data'!BD389/100</f>
        <v>0</v>
      </c>
      <c r="R1042">
        <f>'[1]Master Data'!BE389/1000000</f>
        <v>0</v>
      </c>
      <c r="S1042">
        <f>'[1]Master Data'!BG389/1000000</f>
        <v>0</v>
      </c>
      <c r="T1042">
        <f>'[1]Master Data'!BH389/100</f>
        <v>0</v>
      </c>
      <c r="U1042">
        <f>'[1]Master Data'!BI389/1000000</f>
        <v>0</v>
      </c>
    </row>
    <row r="1043" spans="1:21" x14ac:dyDescent="0.55000000000000004">
      <c r="A1043" s="41" t="s">
        <v>1487</v>
      </c>
      <c r="B1043" s="41">
        <v>0</v>
      </c>
      <c r="C1043">
        <f>'[1]Master Data'!AO390/100</f>
        <v>0</v>
      </c>
      <c r="D1043">
        <f>'[1]Master Data'!AP390/1000000</f>
        <v>0</v>
      </c>
      <c r="E1043">
        <f>'[1]Master Data'!AQ390/1000000</f>
        <v>0</v>
      </c>
      <c r="F1043">
        <f>'[1]Master Data'!AR390/100</f>
        <v>0</v>
      </c>
      <c r="G1043">
        <f>'[1]Master Data'!AS390/100</f>
        <v>0</v>
      </c>
      <c r="H1043">
        <f>'[1]Master Data'!AT390/100</f>
        <v>0</v>
      </c>
      <c r="I1043">
        <f>'[1]Master Data'!AU390/100</f>
        <v>0</v>
      </c>
      <c r="J1043">
        <f>'[1]Master Data'!AV390/100</f>
        <v>0</v>
      </c>
      <c r="K1043">
        <f>'[1]Master Data'!AX390/100</f>
        <v>0</v>
      </c>
      <c r="L1043">
        <f>'[1]Master Data'!AY390/1000000</f>
        <v>0</v>
      </c>
      <c r="M1043">
        <f>'[1]Master Data'!AZ390/1000000</f>
        <v>0</v>
      </c>
      <c r="N1043">
        <f>'[1]Master Data'!BA390/1000000</f>
        <v>0</v>
      </c>
      <c r="O1043">
        <f>'[1]Master Data'!BB390/100</f>
        <v>0</v>
      </c>
      <c r="P1043">
        <f>'[1]Master Data'!BC390/100</f>
        <v>0</v>
      </c>
      <c r="Q1043">
        <f>'[1]Master Data'!BD390/100</f>
        <v>0</v>
      </c>
      <c r="R1043">
        <f>'[1]Master Data'!BE390/1000000</f>
        <v>0</v>
      </c>
      <c r="S1043">
        <f>'[1]Master Data'!BG390/1000000</f>
        <v>0</v>
      </c>
      <c r="T1043">
        <f>'[1]Master Data'!BH390/100</f>
        <v>0</v>
      </c>
      <c r="U1043">
        <f>'[1]Master Data'!BI390/1000000</f>
        <v>0</v>
      </c>
    </row>
    <row r="1044" spans="1:21" x14ac:dyDescent="0.55000000000000004">
      <c r="A1044" s="41" t="s">
        <v>1488</v>
      </c>
      <c r="B1044" s="41">
        <v>2.3E-3</v>
      </c>
      <c r="C1044">
        <f>'[1]Master Data'!AO391/100</f>
        <v>2.7000000000000001E-3</v>
      </c>
      <c r="D1044">
        <f>'[1]Master Data'!AP391/1000000</f>
        <v>0</v>
      </c>
      <c r="E1044">
        <f>'[1]Master Data'!AQ391/1000000</f>
        <v>0</v>
      </c>
      <c r="F1044">
        <f>'[1]Master Data'!AR391/100</f>
        <v>0</v>
      </c>
      <c r="G1044">
        <f>'[1]Master Data'!AS391/100</f>
        <v>0</v>
      </c>
      <c r="H1044">
        <f>'[1]Master Data'!AT391/100</f>
        <v>0</v>
      </c>
      <c r="I1044">
        <f>'[1]Master Data'!AU391/100</f>
        <v>0</v>
      </c>
      <c r="J1044">
        <f>'[1]Master Data'!AV391/100</f>
        <v>0</v>
      </c>
      <c r="K1044">
        <f>'[1]Master Data'!AX391/100</f>
        <v>0</v>
      </c>
      <c r="L1044">
        <f>'[1]Master Data'!AY391/1000000</f>
        <v>0</v>
      </c>
      <c r="M1044">
        <f>'[1]Master Data'!AZ391/1000000</f>
        <v>0</v>
      </c>
      <c r="N1044">
        <f>'[1]Master Data'!BA391/1000000</f>
        <v>0</v>
      </c>
      <c r="O1044">
        <f>'[1]Master Data'!BB391/100</f>
        <v>0</v>
      </c>
      <c r="P1044">
        <f>'[1]Master Data'!BC391/100</f>
        <v>0</v>
      </c>
      <c r="Q1044">
        <f>'[1]Master Data'!BD391/100</f>
        <v>0</v>
      </c>
      <c r="R1044">
        <f>'[1]Master Data'!BE391/1000000</f>
        <v>0</v>
      </c>
      <c r="S1044">
        <f>'[1]Master Data'!BG391/1000000</f>
        <v>0</v>
      </c>
      <c r="T1044">
        <f>'[1]Master Data'!BH391/100</f>
        <v>0</v>
      </c>
      <c r="U1044">
        <f>'[1]Master Data'!BI391/1000000</f>
        <v>0</v>
      </c>
    </row>
    <row r="1045" spans="1:21" x14ac:dyDescent="0.55000000000000004">
      <c r="A1045" s="41" t="s">
        <v>1489</v>
      </c>
      <c r="B1045" s="41">
        <v>2.0999999999999999E-3</v>
      </c>
      <c r="C1045">
        <f>'[1]Master Data'!AO392/100</f>
        <v>1.7000000000000001E-3</v>
      </c>
      <c r="D1045">
        <f>'[1]Master Data'!AP392/1000000</f>
        <v>0</v>
      </c>
      <c r="E1045">
        <f>'[1]Master Data'!AQ392/1000000</f>
        <v>0</v>
      </c>
      <c r="F1045">
        <f>'[1]Master Data'!AR392/100</f>
        <v>0</v>
      </c>
      <c r="G1045">
        <f>'[1]Master Data'!AS392/100</f>
        <v>0</v>
      </c>
      <c r="H1045">
        <f>'[1]Master Data'!AT392/100</f>
        <v>0</v>
      </c>
      <c r="I1045">
        <f>'[1]Master Data'!AU392/100</f>
        <v>0</v>
      </c>
      <c r="J1045">
        <f>'[1]Master Data'!AV392/100</f>
        <v>0</v>
      </c>
      <c r="K1045">
        <f>'[1]Master Data'!AX392/100</f>
        <v>0</v>
      </c>
      <c r="L1045">
        <f>'[1]Master Data'!AY392/1000000</f>
        <v>0</v>
      </c>
      <c r="M1045">
        <f>'[1]Master Data'!AZ392/1000000</f>
        <v>0</v>
      </c>
      <c r="N1045">
        <f>'[1]Master Data'!BA392/1000000</f>
        <v>0</v>
      </c>
      <c r="O1045">
        <f>'[1]Master Data'!BB392/100</f>
        <v>0</v>
      </c>
      <c r="P1045">
        <f>'[1]Master Data'!BC392/100</f>
        <v>0</v>
      </c>
      <c r="Q1045">
        <f>'[1]Master Data'!BD392/100</f>
        <v>0</v>
      </c>
      <c r="R1045">
        <f>'[1]Master Data'!BE392/1000000</f>
        <v>0</v>
      </c>
      <c r="S1045">
        <f>'[1]Master Data'!BG392/1000000</f>
        <v>0</v>
      </c>
      <c r="T1045">
        <f>'[1]Master Data'!BH392/100</f>
        <v>0</v>
      </c>
      <c r="U1045">
        <f>'[1]Master Data'!BI392/1000000</f>
        <v>0</v>
      </c>
    </row>
    <row r="1046" spans="1:21" x14ac:dyDescent="0.55000000000000004">
      <c r="A1046" s="41" t="s">
        <v>1490</v>
      </c>
      <c r="B1046" s="41">
        <v>0</v>
      </c>
      <c r="C1046">
        <f>'[1]Master Data'!AO393/100</f>
        <v>0</v>
      </c>
      <c r="D1046">
        <f>'[1]Master Data'!AP393/1000000</f>
        <v>0</v>
      </c>
      <c r="E1046">
        <f>'[1]Master Data'!AQ393/1000000</f>
        <v>0</v>
      </c>
      <c r="F1046">
        <f>'[1]Master Data'!AR393/100</f>
        <v>0</v>
      </c>
      <c r="G1046">
        <f>'[1]Master Data'!AS393/100</f>
        <v>0</v>
      </c>
      <c r="H1046">
        <f>'[1]Master Data'!AT393/100</f>
        <v>0</v>
      </c>
      <c r="I1046">
        <f>'[1]Master Data'!AU393/100</f>
        <v>0</v>
      </c>
      <c r="J1046">
        <f>'[1]Master Data'!AV393/100</f>
        <v>0</v>
      </c>
      <c r="K1046">
        <f>'[1]Master Data'!AX393/100</f>
        <v>0</v>
      </c>
      <c r="L1046">
        <f>'[1]Master Data'!AY393/1000000</f>
        <v>0</v>
      </c>
      <c r="M1046">
        <f>'[1]Master Data'!AZ393/1000000</f>
        <v>0</v>
      </c>
      <c r="N1046">
        <f>'[1]Master Data'!BA393/1000000</f>
        <v>0</v>
      </c>
      <c r="O1046">
        <f>'[1]Master Data'!BB393/100</f>
        <v>0</v>
      </c>
      <c r="P1046">
        <f>'[1]Master Data'!BC393/100</f>
        <v>0</v>
      </c>
      <c r="Q1046">
        <f>'[1]Master Data'!BD393/100</f>
        <v>0</v>
      </c>
      <c r="R1046">
        <f>'[1]Master Data'!BE393/1000000</f>
        <v>0</v>
      </c>
      <c r="S1046">
        <f>'[1]Master Data'!BG393/1000000</f>
        <v>0</v>
      </c>
      <c r="T1046">
        <f>'[1]Master Data'!BH393/100</f>
        <v>0</v>
      </c>
      <c r="U1046">
        <f>'[1]Master Data'!BI393/1000000</f>
        <v>0</v>
      </c>
    </row>
    <row r="1047" spans="1:21" x14ac:dyDescent="0.55000000000000004">
      <c r="A1047" s="41" t="s">
        <v>1491</v>
      </c>
      <c r="B1047" s="41">
        <v>0</v>
      </c>
      <c r="C1047">
        <f>'[1]Master Data'!AO394/100</f>
        <v>0</v>
      </c>
      <c r="D1047">
        <f>'[1]Master Data'!AP394/1000000</f>
        <v>0</v>
      </c>
      <c r="E1047">
        <f>'[1]Master Data'!AQ394/1000000</f>
        <v>0</v>
      </c>
      <c r="F1047">
        <f>'[1]Master Data'!AR394/100</f>
        <v>0</v>
      </c>
      <c r="G1047">
        <f>'[1]Master Data'!AS394/100</f>
        <v>0</v>
      </c>
      <c r="H1047">
        <f>'[1]Master Data'!AT394/100</f>
        <v>0</v>
      </c>
      <c r="I1047">
        <f>'[1]Master Data'!AU394/100</f>
        <v>0</v>
      </c>
      <c r="J1047">
        <f>'[1]Master Data'!AV394/100</f>
        <v>0</v>
      </c>
      <c r="K1047">
        <f>'[1]Master Data'!AX394/100</f>
        <v>0</v>
      </c>
      <c r="L1047">
        <f>'[1]Master Data'!AY394/1000000</f>
        <v>0</v>
      </c>
      <c r="M1047">
        <f>'[1]Master Data'!AZ394/1000000</f>
        <v>0</v>
      </c>
      <c r="N1047">
        <f>'[1]Master Data'!BA394/1000000</f>
        <v>0</v>
      </c>
      <c r="O1047">
        <f>'[1]Master Data'!BB394/100</f>
        <v>0</v>
      </c>
      <c r="P1047">
        <f>'[1]Master Data'!BC394/100</f>
        <v>0</v>
      </c>
      <c r="Q1047">
        <f>'[1]Master Data'!BD394/100</f>
        <v>0</v>
      </c>
      <c r="R1047">
        <f>'[1]Master Data'!BE394/1000000</f>
        <v>0</v>
      </c>
      <c r="S1047">
        <f>'[1]Master Data'!BG394/1000000</f>
        <v>0</v>
      </c>
      <c r="T1047">
        <f>'[1]Master Data'!BH394/100</f>
        <v>0</v>
      </c>
      <c r="U1047">
        <f>'[1]Master Data'!BI394/1000000</f>
        <v>0</v>
      </c>
    </row>
    <row r="1048" spans="1:21" x14ac:dyDescent="0.55000000000000004">
      <c r="A1048" s="41" t="s">
        <v>1492</v>
      </c>
      <c r="B1048" s="41">
        <v>0</v>
      </c>
      <c r="C1048">
        <f>'[1]Master Data'!AO395/100</f>
        <v>0</v>
      </c>
      <c r="D1048">
        <f>'[1]Master Data'!AP395/1000000</f>
        <v>0</v>
      </c>
      <c r="E1048">
        <f>'[1]Master Data'!AQ395/1000000</f>
        <v>0</v>
      </c>
      <c r="F1048">
        <f>'[1]Master Data'!AR395/100</f>
        <v>0</v>
      </c>
      <c r="G1048">
        <f>'[1]Master Data'!AS395/100</f>
        <v>0</v>
      </c>
      <c r="H1048">
        <f>'[1]Master Data'!AT395/100</f>
        <v>0</v>
      </c>
      <c r="I1048">
        <f>'[1]Master Data'!AU395/100</f>
        <v>0</v>
      </c>
      <c r="J1048">
        <f>'[1]Master Data'!AV395/100</f>
        <v>0</v>
      </c>
      <c r="K1048">
        <f>'[1]Master Data'!AX395/100</f>
        <v>0</v>
      </c>
      <c r="L1048">
        <f>'[1]Master Data'!AY395/1000000</f>
        <v>0</v>
      </c>
      <c r="M1048">
        <f>'[1]Master Data'!AZ395/1000000</f>
        <v>0</v>
      </c>
      <c r="N1048">
        <f>'[1]Master Data'!BA395/1000000</f>
        <v>0</v>
      </c>
      <c r="O1048">
        <f>'[1]Master Data'!BB395/100</f>
        <v>0</v>
      </c>
      <c r="P1048">
        <f>'[1]Master Data'!BC395/100</f>
        <v>0</v>
      </c>
      <c r="Q1048">
        <f>'[1]Master Data'!BD395/100</f>
        <v>0</v>
      </c>
      <c r="R1048">
        <f>'[1]Master Data'!BE395/1000000</f>
        <v>0</v>
      </c>
      <c r="S1048">
        <f>'[1]Master Data'!BG395/1000000</f>
        <v>0</v>
      </c>
      <c r="T1048">
        <f>'[1]Master Data'!BH395/100</f>
        <v>0</v>
      </c>
      <c r="U1048">
        <f>'[1]Master Data'!BI395/1000000</f>
        <v>0</v>
      </c>
    </row>
    <row r="1049" spans="1:21" x14ac:dyDescent="0.55000000000000004">
      <c r="A1049" s="41" t="s">
        <v>1493</v>
      </c>
      <c r="B1049" s="41">
        <v>0</v>
      </c>
      <c r="C1049">
        <f>'[1]Master Data'!AO396/100</f>
        <v>0</v>
      </c>
      <c r="D1049">
        <f>'[1]Master Data'!AP396/1000000</f>
        <v>0</v>
      </c>
      <c r="E1049">
        <f>'[1]Master Data'!AQ396/1000000</f>
        <v>0</v>
      </c>
      <c r="F1049">
        <f>'[1]Master Data'!AR396/100</f>
        <v>0</v>
      </c>
      <c r="G1049">
        <f>'[1]Master Data'!AS396/100</f>
        <v>0</v>
      </c>
      <c r="H1049">
        <f>'[1]Master Data'!AT396/100</f>
        <v>0</v>
      </c>
      <c r="I1049">
        <f>'[1]Master Data'!AU396/100</f>
        <v>0</v>
      </c>
      <c r="J1049">
        <f>'[1]Master Data'!AV396/100</f>
        <v>0</v>
      </c>
      <c r="K1049">
        <f>'[1]Master Data'!AX396/100</f>
        <v>0</v>
      </c>
      <c r="L1049">
        <f>'[1]Master Data'!AY396/1000000</f>
        <v>0</v>
      </c>
      <c r="M1049">
        <f>'[1]Master Data'!AZ396/1000000</f>
        <v>0</v>
      </c>
      <c r="N1049">
        <f>'[1]Master Data'!BA396/1000000</f>
        <v>0</v>
      </c>
      <c r="O1049">
        <f>'[1]Master Data'!BB396/100</f>
        <v>0</v>
      </c>
      <c r="P1049">
        <f>'[1]Master Data'!BC396/100</f>
        <v>0</v>
      </c>
      <c r="Q1049">
        <f>'[1]Master Data'!BD396/100</f>
        <v>0</v>
      </c>
      <c r="R1049">
        <f>'[1]Master Data'!BE396/1000000</f>
        <v>0</v>
      </c>
      <c r="S1049">
        <f>'[1]Master Data'!BG396/1000000</f>
        <v>0</v>
      </c>
      <c r="T1049">
        <f>'[1]Master Data'!BH396/100</f>
        <v>0</v>
      </c>
      <c r="U1049">
        <f>'[1]Master Data'!BI396/1000000</f>
        <v>0</v>
      </c>
    </row>
    <row r="1050" spans="1:21" x14ac:dyDescent="0.55000000000000004">
      <c r="A1050" s="41" t="s">
        <v>1494</v>
      </c>
      <c r="B1050" s="41">
        <v>0</v>
      </c>
      <c r="C1050">
        <f>'[1]Master Data'!AO397/100</f>
        <v>0</v>
      </c>
      <c r="D1050">
        <f>'[1]Master Data'!AP397/1000000</f>
        <v>0</v>
      </c>
      <c r="E1050">
        <f>'[1]Master Data'!AQ397/1000000</f>
        <v>0</v>
      </c>
      <c r="F1050">
        <f>'[1]Master Data'!AR397/100</f>
        <v>0</v>
      </c>
      <c r="G1050">
        <f>'[1]Master Data'!AS397/100</f>
        <v>0</v>
      </c>
      <c r="H1050">
        <f>'[1]Master Data'!AT397/100</f>
        <v>0</v>
      </c>
      <c r="I1050">
        <f>'[1]Master Data'!AU397/100</f>
        <v>0</v>
      </c>
      <c r="J1050">
        <f>'[1]Master Data'!AV397/100</f>
        <v>0</v>
      </c>
      <c r="K1050">
        <f>'[1]Master Data'!AX397/100</f>
        <v>0</v>
      </c>
      <c r="L1050">
        <f>'[1]Master Data'!AY397/1000000</f>
        <v>0</v>
      </c>
      <c r="M1050">
        <f>'[1]Master Data'!AZ397/1000000</f>
        <v>0</v>
      </c>
      <c r="N1050">
        <f>'[1]Master Data'!BA397/1000000</f>
        <v>0</v>
      </c>
      <c r="O1050">
        <f>'[1]Master Data'!BB397/100</f>
        <v>0</v>
      </c>
      <c r="P1050">
        <f>'[1]Master Data'!BC397/100</f>
        <v>0</v>
      </c>
      <c r="Q1050">
        <f>'[1]Master Data'!BD397/100</f>
        <v>0</v>
      </c>
      <c r="R1050">
        <f>'[1]Master Data'!BE397/1000000</f>
        <v>0</v>
      </c>
      <c r="S1050">
        <f>'[1]Master Data'!BG397/1000000</f>
        <v>0</v>
      </c>
      <c r="T1050">
        <f>'[1]Master Data'!BH397/100</f>
        <v>0</v>
      </c>
      <c r="U1050">
        <f>'[1]Master Data'!BI397/1000000</f>
        <v>0</v>
      </c>
    </row>
    <row r="1051" spans="1:21" x14ac:dyDescent="0.55000000000000004">
      <c r="A1051" s="41" t="s">
        <v>1495</v>
      </c>
      <c r="B1051" s="41">
        <v>8.9999999999999998E-4</v>
      </c>
      <c r="C1051">
        <f>'[1]Master Data'!AO398/100</f>
        <v>2.2000000000000001E-3</v>
      </c>
      <c r="D1051">
        <f>'[1]Master Data'!AP398/1000000</f>
        <v>1.1000000000000001E-7</v>
      </c>
      <c r="E1051">
        <f>'[1]Master Data'!AQ398/1000000</f>
        <v>0</v>
      </c>
      <c r="F1051">
        <f>'[1]Master Data'!AR398/100</f>
        <v>0</v>
      </c>
      <c r="G1051">
        <f>'[1]Master Data'!AS398/100</f>
        <v>0</v>
      </c>
      <c r="H1051">
        <f>'[1]Master Data'!AT398/100</f>
        <v>0</v>
      </c>
      <c r="I1051">
        <f>'[1]Master Data'!AU398/100</f>
        <v>0</v>
      </c>
      <c r="J1051">
        <f>'[1]Master Data'!AV398/100</f>
        <v>0</v>
      </c>
      <c r="K1051">
        <f>'[1]Master Data'!AX398/100</f>
        <v>0</v>
      </c>
      <c r="L1051">
        <f>'[1]Master Data'!AY398/1000000</f>
        <v>3.1E-7</v>
      </c>
      <c r="M1051">
        <f>'[1]Master Data'!AZ398/1000000</f>
        <v>1.28E-6</v>
      </c>
      <c r="N1051">
        <f>'[1]Master Data'!BA398/1000000</f>
        <v>0</v>
      </c>
      <c r="O1051">
        <f>'[1]Master Data'!BB398/100</f>
        <v>0</v>
      </c>
      <c r="P1051">
        <f>'[1]Master Data'!BC398/100</f>
        <v>0</v>
      </c>
      <c r="Q1051">
        <f>'[1]Master Data'!BD398/100</f>
        <v>0</v>
      </c>
      <c r="R1051">
        <f>'[1]Master Data'!BE398/1000000</f>
        <v>0</v>
      </c>
      <c r="S1051">
        <f>'[1]Master Data'!BG398/1000000</f>
        <v>0</v>
      </c>
      <c r="T1051">
        <f>'[1]Master Data'!BH398/100</f>
        <v>0</v>
      </c>
      <c r="U1051">
        <f>'[1]Master Data'!BI398/1000000</f>
        <v>0</v>
      </c>
    </row>
    <row r="1052" spans="1:21" x14ac:dyDescent="0.55000000000000004">
      <c r="A1052" s="41" t="s">
        <v>1496</v>
      </c>
      <c r="B1052" s="41">
        <v>0</v>
      </c>
      <c r="C1052">
        <f>'[1]Master Data'!AO399/100</f>
        <v>0</v>
      </c>
      <c r="D1052">
        <f>'[1]Master Data'!AP399/1000000</f>
        <v>0</v>
      </c>
      <c r="E1052">
        <f>'[1]Master Data'!AQ399/1000000</f>
        <v>0</v>
      </c>
      <c r="F1052">
        <f>'[1]Master Data'!AR399/100</f>
        <v>0</v>
      </c>
      <c r="G1052">
        <f>'[1]Master Data'!AS399/100</f>
        <v>0</v>
      </c>
      <c r="H1052">
        <f>'[1]Master Data'!AT399/100</f>
        <v>0</v>
      </c>
      <c r="I1052">
        <f>'[1]Master Data'!AU399/100</f>
        <v>0</v>
      </c>
      <c r="J1052">
        <f>'[1]Master Data'!AV399/100</f>
        <v>0</v>
      </c>
      <c r="K1052">
        <f>'[1]Master Data'!AX399/100</f>
        <v>0</v>
      </c>
      <c r="L1052">
        <f>'[1]Master Data'!AY399/1000000</f>
        <v>0</v>
      </c>
      <c r="M1052">
        <f>'[1]Master Data'!AZ399/1000000</f>
        <v>0</v>
      </c>
      <c r="N1052">
        <f>'[1]Master Data'!BA399/1000000</f>
        <v>0</v>
      </c>
      <c r="O1052">
        <f>'[1]Master Data'!BB399/100</f>
        <v>0</v>
      </c>
      <c r="P1052">
        <f>'[1]Master Data'!BC399/100</f>
        <v>0</v>
      </c>
      <c r="Q1052">
        <f>'[1]Master Data'!BD399/100</f>
        <v>0</v>
      </c>
      <c r="R1052">
        <f>'[1]Master Data'!BE399/1000000</f>
        <v>0</v>
      </c>
      <c r="S1052">
        <f>'[1]Master Data'!BG399/1000000</f>
        <v>0</v>
      </c>
      <c r="T1052">
        <f>'[1]Master Data'!BH399/100</f>
        <v>0</v>
      </c>
      <c r="U1052">
        <f>'[1]Master Data'!BI399/1000000</f>
        <v>0</v>
      </c>
    </row>
    <row r="1053" spans="1:21" x14ac:dyDescent="0.55000000000000004">
      <c r="A1053" s="41" t="s">
        <v>1497</v>
      </c>
      <c r="B1053" s="41">
        <v>4.8456952003958446E-3</v>
      </c>
      <c r="C1053">
        <f>'[1]Master Data'!AO400/100</f>
        <v>1.6869619000494808E-3</v>
      </c>
      <c r="D1053">
        <f>'[1]Master Data'!AP400/1000000</f>
        <v>0</v>
      </c>
      <c r="E1053">
        <f>'[1]Master Data'!AQ400/1000000</f>
        <v>0</v>
      </c>
      <c r="F1053">
        <f>'[1]Master Data'!AR400/100</f>
        <v>0</v>
      </c>
      <c r="G1053">
        <f>'[1]Master Data'!AS400/100</f>
        <v>0</v>
      </c>
      <c r="H1053">
        <f>'[1]Master Data'!AT400/100</f>
        <v>0</v>
      </c>
      <c r="I1053">
        <f>'[1]Master Data'!AU400/100</f>
        <v>0</v>
      </c>
      <c r="J1053">
        <f>'[1]Master Data'!AV400/100</f>
        <v>0</v>
      </c>
      <c r="K1053">
        <f>'[1]Master Data'!AX400/100</f>
        <v>2.0000000000000001E-4</v>
      </c>
      <c r="L1053">
        <f>'[1]Master Data'!AY400/1000000</f>
        <v>1.0000000000000001E-7</v>
      </c>
      <c r="M1053">
        <f>'[1]Master Data'!AZ400/1000000</f>
        <v>1.0000000000000001E-7</v>
      </c>
      <c r="N1053">
        <f>'[1]Master Data'!BA400/1000000</f>
        <v>0</v>
      </c>
      <c r="O1053">
        <f>'[1]Master Data'!BB400/100</f>
        <v>0</v>
      </c>
      <c r="P1053">
        <f>'[1]Master Data'!BC400/100</f>
        <v>0</v>
      </c>
      <c r="Q1053">
        <f>'[1]Master Data'!BD400/100</f>
        <v>0</v>
      </c>
      <c r="R1053">
        <f>'[1]Master Data'!BE400/1000000</f>
        <v>0</v>
      </c>
      <c r="S1053">
        <f>'[1]Master Data'!BG400/1000000</f>
        <v>0</v>
      </c>
      <c r="T1053">
        <f>'[1]Master Data'!BH400/100</f>
        <v>0</v>
      </c>
      <c r="U1053">
        <f>'[1]Master Data'!BI400/1000000</f>
        <v>0</v>
      </c>
    </row>
    <row r="1054" spans="1:21" x14ac:dyDescent="0.55000000000000004">
      <c r="A1054" s="41" t="s">
        <v>1498</v>
      </c>
      <c r="B1054" s="41">
        <v>0</v>
      </c>
      <c r="C1054">
        <f>'[1]Master Data'!AO401/100</f>
        <v>0</v>
      </c>
      <c r="D1054">
        <f>'[1]Master Data'!AP401/1000000</f>
        <v>0</v>
      </c>
      <c r="E1054">
        <f>'[1]Master Data'!AQ401/1000000</f>
        <v>0</v>
      </c>
      <c r="F1054">
        <f>'[1]Master Data'!AR401/100</f>
        <v>0</v>
      </c>
      <c r="G1054">
        <f>'[1]Master Data'!AS401/100</f>
        <v>0</v>
      </c>
      <c r="H1054">
        <f>'[1]Master Data'!AT401/100</f>
        <v>0</v>
      </c>
      <c r="I1054">
        <f>'[1]Master Data'!AU401/100</f>
        <v>0</v>
      </c>
      <c r="J1054">
        <f>'[1]Master Data'!AV401/100</f>
        <v>0</v>
      </c>
      <c r="K1054">
        <f>'[1]Master Data'!AX401/100</f>
        <v>0</v>
      </c>
      <c r="L1054">
        <f>'[1]Master Data'!AY401/1000000</f>
        <v>0</v>
      </c>
      <c r="M1054">
        <f>'[1]Master Data'!AZ401/1000000</f>
        <v>0</v>
      </c>
      <c r="N1054">
        <f>'[1]Master Data'!BA401/1000000</f>
        <v>0</v>
      </c>
      <c r="O1054">
        <f>'[1]Master Data'!BB401/100</f>
        <v>0</v>
      </c>
      <c r="P1054">
        <f>'[1]Master Data'!BC401/100</f>
        <v>0</v>
      </c>
      <c r="Q1054">
        <f>'[1]Master Data'!BD401/100</f>
        <v>0</v>
      </c>
      <c r="R1054">
        <f>'[1]Master Data'!BE401/1000000</f>
        <v>0</v>
      </c>
      <c r="S1054">
        <f>'[1]Master Data'!BG401/1000000</f>
        <v>0</v>
      </c>
      <c r="T1054">
        <f>'[1]Master Data'!BH401/100</f>
        <v>0</v>
      </c>
      <c r="U1054">
        <f>'[1]Master Data'!BI401/1000000</f>
        <v>0</v>
      </c>
    </row>
    <row r="1055" spans="1:21" x14ac:dyDescent="0.55000000000000004">
      <c r="A1055" s="41" t="s">
        <v>1499</v>
      </c>
      <c r="B1055" s="41">
        <v>0</v>
      </c>
      <c r="C1055">
        <f>'[1]Master Data'!AO402/100</f>
        <v>0</v>
      </c>
      <c r="D1055">
        <f>'[1]Master Data'!AP402/1000000</f>
        <v>0</v>
      </c>
      <c r="E1055">
        <f>'[1]Master Data'!AQ402/1000000</f>
        <v>0</v>
      </c>
      <c r="F1055">
        <f>'[1]Master Data'!AR402/100</f>
        <v>0</v>
      </c>
      <c r="G1055">
        <f>'[1]Master Data'!AS402/100</f>
        <v>0</v>
      </c>
      <c r="H1055">
        <f>'[1]Master Data'!AT402/100</f>
        <v>0</v>
      </c>
      <c r="I1055">
        <f>'[1]Master Data'!AU402/100</f>
        <v>0</v>
      </c>
      <c r="J1055">
        <f>'[1]Master Data'!AV402/100</f>
        <v>0</v>
      </c>
      <c r="K1055">
        <f>'[1]Master Data'!AX402/100</f>
        <v>0</v>
      </c>
      <c r="L1055">
        <f>'[1]Master Data'!AY402/1000000</f>
        <v>0</v>
      </c>
      <c r="M1055">
        <f>'[1]Master Data'!AZ402/1000000</f>
        <v>0</v>
      </c>
      <c r="N1055">
        <f>'[1]Master Data'!BA402/1000000</f>
        <v>0</v>
      </c>
      <c r="O1055">
        <f>'[1]Master Data'!BB402/100</f>
        <v>0</v>
      </c>
      <c r="P1055">
        <f>'[1]Master Data'!BC402/100</f>
        <v>0</v>
      </c>
      <c r="Q1055">
        <f>'[1]Master Data'!BD402/100</f>
        <v>0</v>
      </c>
      <c r="R1055">
        <f>'[1]Master Data'!BE402/1000000</f>
        <v>0</v>
      </c>
      <c r="S1055">
        <f>'[1]Master Data'!BG402/1000000</f>
        <v>0</v>
      </c>
      <c r="T1055">
        <f>'[1]Master Data'!BH402/100</f>
        <v>0</v>
      </c>
      <c r="U1055">
        <f>'[1]Master Data'!BI402/1000000</f>
        <v>0</v>
      </c>
    </row>
    <row r="1056" spans="1:21" x14ac:dyDescent="0.55000000000000004">
      <c r="A1056" s="41" t="s">
        <v>1500</v>
      </c>
      <c r="B1056" s="41">
        <v>0</v>
      </c>
      <c r="C1056">
        <f>'[1]Master Data'!AO403/100</f>
        <v>0</v>
      </c>
      <c r="D1056">
        <f>'[1]Master Data'!AP403/1000000</f>
        <v>0</v>
      </c>
      <c r="E1056">
        <f>'[1]Master Data'!AQ403/1000000</f>
        <v>0</v>
      </c>
      <c r="F1056">
        <f>'[1]Master Data'!AR403/100</f>
        <v>0</v>
      </c>
      <c r="G1056">
        <f>'[1]Master Data'!AS403/100</f>
        <v>0</v>
      </c>
      <c r="H1056">
        <f>'[1]Master Data'!AT403/100</f>
        <v>0</v>
      </c>
      <c r="I1056">
        <f>'[1]Master Data'!AU403/100</f>
        <v>0</v>
      </c>
      <c r="J1056">
        <f>'[1]Master Data'!AV403/100</f>
        <v>0</v>
      </c>
      <c r="K1056">
        <f>'[1]Master Data'!AX403/100</f>
        <v>0</v>
      </c>
      <c r="L1056">
        <f>'[1]Master Data'!AY403/1000000</f>
        <v>0</v>
      </c>
      <c r="M1056">
        <f>'[1]Master Data'!AZ403/1000000</f>
        <v>0</v>
      </c>
      <c r="N1056">
        <f>'[1]Master Data'!BA403/1000000</f>
        <v>0</v>
      </c>
      <c r="O1056">
        <f>'[1]Master Data'!BB403/100</f>
        <v>0</v>
      </c>
      <c r="P1056">
        <f>'[1]Master Data'!BC403/100</f>
        <v>0</v>
      </c>
      <c r="Q1056">
        <f>'[1]Master Data'!BD403/100</f>
        <v>0</v>
      </c>
      <c r="R1056">
        <f>'[1]Master Data'!BE403/1000000</f>
        <v>0</v>
      </c>
      <c r="S1056">
        <f>'[1]Master Data'!BG403/1000000</f>
        <v>0</v>
      </c>
      <c r="T1056">
        <f>'[1]Master Data'!BH403/100</f>
        <v>0</v>
      </c>
      <c r="U1056">
        <f>'[1]Master Data'!BI403/1000000</f>
        <v>0</v>
      </c>
    </row>
    <row r="1057" spans="1:21" x14ac:dyDescent="0.55000000000000004">
      <c r="A1057" s="41" t="s">
        <v>1501</v>
      </c>
      <c r="B1057" s="41">
        <v>0</v>
      </c>
      <c r="C1057">
        <f>'[1]Master Data'!AO404/100</f>
        <v>0</v>
      </c>
      <c r="D1057">
        <f>'[1]Master Data'!AP404/1000000</f>
        <v>0</v>
      </c>
      <c r="E1057">
        <f>'[1]Master Data'!AQ404/1000000</f>
        <v>0</v>
      </c>
      <c r="F1057">
        <f>'[1]Master Data'!AR404/100</f>
        <v>0</v>
      </c>
      <c r="G1057">
        <f>'[1]Master Data'!AS404/100</f>
        <v>0</v>
      </c>
      <c r="H1057">
        <f>'[1]Master Data'!AT404/100</f>
        <v>0</v>
      </c>
      <c r="I1057">
        <f>'[1]Master Data'!AU404/100</f>
        <v>0</v>
      </c>
      <c r="J1057">
        <f>'[1]Master Data'!AV404/100</f>
        <v>0</v>
      </c>
      <c r="K1057">
        <f>'[1]Master Data'!AX404/100</f>
        <v>0</v>
      </c>
      <c r="L1057">
        <f>'[1]Master Data'!AY404/1000000</f>
        <v>0</v>
      </c>
      <c r="M1057">
        <f>'[1]Master Data'!AZ404/1000000</f>
        <v>0</v>
      </c>
      <c r="N1057">
        <f>'[1]Master Data'!BA404/1000000</f>
        <v>0</v>
      </c>
      <c r="O1057">
        <f>'[1]Master Data'!BB404/100</f>
        <v>0</v>
      </c>
      <c r="P1057">
        <f>'[1]Master Data'!BC404/100</f>
        <v>0</v>
      </c>
      <c r="Q1057">
        <f>'[1]Master Data'!BD404/100</f>
        <v>0</v>
      </c>
      <c r="R1057">
        <f>'[1]Master Data'!BE404/1000000</f>
        <v>0</v>
      </c>
      <c r="S1057">
        <f>'[1]Master Data'!BG404/1000000</f>
        <v>0</v>
      </c>
      <c r="T1057">
        <f>'[1]Master Data'!BH404/100</f>
        <v>0</v>
      </c>
      <c r="U1057">
        <f>'[1]Master Data'!BI404/1000000</f>
        <v>0</v>
      </c>
    </row>
    <row r="1058" spans="1:21" x14ac:dyDescent="0.55000000000000004">
      <c r="A1058" s="41" t="s">
        <v>1502</v>
      </c>
      <c r="B1058" s="41">
        <v>0</v>
      </c>
      <c r="C1058">
        <f>'[1]Master Data'!AO405/100</f>
        <v>0</v>
      </c>
      <c r="D1058">
        <f>'[1]Master Data'!AP405/1000000</f>
        <v>0</v>
      </c>
      <c r="E1058">
        <f>'[1]Master Data'!AQ405/1000000</f>
        <v>0</v>
      </c>
      <c r="F1058">
        <f>'[1]Master Data'!AR405/100</f>
        <v>0</v>
      </c>
      <c r="G1058">
        <f>'[1]Master Data'!AS405/100</f>
        <v>0</v>
      </c>
      <c r="H1058">
        <f>'[1]Master Data'!AT405/100</f>
        <v>0</v>
      </c>
      <c r="I1058">
        <f>'[1]Master Data'!AU405/100</f>
        <v>0</v>
      </c>
      <c r="J1058">
        <f>'[1]Master Data'!AV405/100</f>
        <v>0</v>
      </c>
      <c r="K1058">
        <f>'[1]Master Data'!AX405/100</f>
        <v>0</v>
      </c>
      <c r="L1058">
        <f>'[1]Master Data'!AY405/1000000</f>
        <v>0</v>
      </c>
      <c r="M1058">
        <f>'[1]Master Data'!AZ405/1000000</f>
        <v>0</v>
      </c>
      <c r="N1058">
        <f>'[1]Master Data'!BA405/1000000</f>
        <v>0</v>
      </c>
      <c r="O1058">
        <f>'[1]Master Data'!BB405/100</f>
        <v>0</v>
      </c>
      <c r="P1058">
        <f>'[1]Master Data'!BC405/100</f>
        <v>0</v>
      </c>
      <c r="Q1058">
        <f>'[1]Master Data'!BD405/100</f>
        <v>0</v>
      </c>
      <c r="R1058">
        <f>'[1]Master Data'!BE405/1000000</f>
        <v>0</v>
      </c>
      <c r="S1058">
        <f>'[1]Master Data'!BG405/1000000</f>
        <v>0</v>
      </c>
      <c r="T1058">
        <f>'[1]Master Data'!BH405/100</f>
        <v>0</v>
      </c>
      <c r="U1058">
        <f>'[1]Master Data'!BI405/1000000</f>
        <v>0</v>
      </c>
    </row>
    <row r="1059" spans="1:21" x14ac:dyDescent="0.55000000000000004">
      <c r="A1059" s="41" t="s">
        <v>1503</v>
      </c>
      <c r="B1059" s="41">
        <v>0</v>
      </c>
      <c r="C1059">
        <f>'[1]Master Data'!AO406/100</f>
        <v>0</v>
      </c>
      <c r="D1059">
        <f>'[1]Master Data'!AP406/1000000</f>
        <v>0</v>
      </c>
      <c r="E1059">
        <f>'[1]Master Data'!AQ406/1000000</f>
        <v>0</v>
      </c>
      <c r="F1059">
        <f>'[1]Master Data'!AR406/100</f>
        <v>0</v>
      </c>
      <c r="G1059">
        <f>'[1]Master Data'!AS406/100</f>
        <v>0</v>
      </c>
      <c r="H1059">
        <f>'[1]Master Data'!AT406/100</f>
        <v>0</v>
      </c>
      <c r="I1059">
        <f>'[1]Master Data'!AU406/100</f>
        <v>0</v>
      </c>
      <c r="J1059">
        <f>'[1]Master Data'!AV406/100</f>
        <v>0</v>
      </c>
      <c r="K1059">
        <f>'[1]Master Data'!AX406/100</f>
        <v>0</v>
      </c>
      <c r="L1059">
        <f>'[1]Master Data'!AY406/1000000</f>
        <v>0</v>
      </c>
      <c r="M1059">
        <f>'[1]Master Data'!AZ406/1000000</f>
        <v>0</v>
      </c>
      <c r="N1059">
        <f>'[1]Master Data'!BA406/1000000</f>
        <v>0</v>
      </c>
      <c r="O1059">
        <f>'[1]Master Data'!BB406/100</f>
        <v>0</v>
      </c>
      <c r="P1059">
        <f>'[1]Master Data'!BC406/100</f>
        <v>0</v>
      </c>
      <c r="Q1059">
        <f>'[1]Master Data'!BD406/100</f>
        <v>0</v>
      </c>
      <c r="R1059">
        <f>'[1]Master Data'!BE406/1000000</f>
        <v>0</v>
      </c>
      <c r="S1059">
        <f>'[1]Master Data'!BG406/1000000</f>
        <v>0</v>
      </c>
      <c r="T1059">
        <f>'[1]Master Data'!BH406/100</f>
        <v>0</v>
      </c>
      <c r="U1059">
        <f>'[1]Master Data'!BI406/1000000</f>
        <v>0</v>
      </c>
    </row>
    <row r="1060" spans="1:21" x14ac:dyDescent="0.55000000000000004">
      <c r="A1060" s="41" t="s">
        <v>1504</v>
      </c>
      <c r="B1060" s="41">
        <v>0</v>
      </c>
      <c r="C1060">
        <f>'[1]Master Data'!AO407/100</f>
        <v>0</v>
      </c>
      <c r="D1060">
        <f>'[1]Master Data'!AP407/1000000</f>
        <v>0</v>
      </c>
      <c r="E1060">
        <f>'[1]Master Data'!AQ407/1000000</f>
        <v>0</v>
      </c>
      <c r="F1060">
        <f>'[1]Master Data'!AR407/100</f>
        <v>0</v>
      </c>
      <c r="G1060">
        <f>'[1]Master Data'!AS407/100</f>
        <v>0</v>
      </c>
      <c r="H1060">
        <f>'[1]Master Data'!AT407/100</f>
        <v>0</v>
      </c>
      <c r="I1060">
        <f>'[1]Master Data'!AU407/100</f>
        <v>0</v>
      </c>
      <c r="J1060">
        <f>'[1]Master Data'!AV407/100</f>
        <v>0</v>
      </c>
      <c r="K1060">
        <f>'[1]Master Data'!AX407/100</f>
        <v>0</v>
      </c>
      <c r="L1060">
        <f>'[1]Master Data'!AY407/1000000</f>
        <v>0</v>
      </c>
      <c r="M1060">
        <f>'[1]Master Data'!AZ407/1000000</f>
        <v>0</v>
      </c>
      <c r="N1060">
        <f>'[1]Master Data'!BA407/1000000</f>
        <v>0</v>
      </c>
      <c r="O1060">
        <f>'[1]Master Data'!BB407/100</f>
        <v>0</v>
      </c>
      <c r="P1060">
        <f>'[1]Master Data'!BC407/100</f>
        <v>0</v>
      </c>
      <c r="Q1060">
        <f>'[1]Master Data'!BD407/100</f>
        <v>0</v>
      </c>
      <c r="R1060">
        <f>'[1]Master Data'!BE407/1000000</f>
        <v>0</v>
      </c>
      <c r="S1060">
        <f>'[1]Master Data'!BG407/1000000</f>
        <v>0</v>
      </c>
      <c r="T1060">
        <f>'[1]Master Data'!BH407/100</f>
        <v>0</v>
      </c>
      <c r="U1060">
        <f>'[1]Master Data'!BI407/1000000</f>
        <v>0</v>
      </c>
    </row>
    <row r="1061" spans="1:21" x14ac:dyDescent="0.55000000000000004">
      <c r="A1061" s="41" t="s">
        <v>1505</v>
      </c>
      <c r="B1061" s="41">
        <v>8.9999999999999998E-4</v>
      </c>
      <c r="C1061">
        <f>'[1]Master Data'!AO408/100</f>
        <v>1.5E-3</v>
      </c>
      <c r="D1061">
        <f>'[1]Master Data'!AP408/1000000</f>
        <v>8.9999999999999999E-8</v>
      </c>
      <c r="E1061">
        <f>'[1]Master Data'!AQ408/1000000</f>
        <v>0</v>
      </c>
      <c r="F1061">
        <f>'[1]Master Data'!AR408/100</f>
        <v>0</v>
      </c>
      <c r="G1061">
        <f>'[1]Master Data'!AS408/100</f>
        <v>0</v>
      </c>
      <c r="H1061">
        <f>'[1]Master Data'!AT408/100</f>
        <v>0</v>
      </c>
      <c r="I1061">
        <f>'[1]Master Data'!AU408/100</f>
        <v>0</v>
      </c>
      <c r="J1061">
        <f>'[1]Master Data'!AV408/100</f>
        <v>0</v>
      </c>
      <c r="K1061">
        <f>'[1]Master Data'!AX408/100</f>
        <v>6.3999999999999997E-5</v>
      </c>
      <c r="L1061">
        <f>'[1]Master Data'!AY408/1000000</f>
        <v>2.7000000000000001E-7</v>
      </c>
      <c r="M1061">
        <f>'[1]Master Data'!AZ408/1000000</f>
        <v>8.1000000000000008E-7</v>
      </c>
      <c r="N1061">
        <f>'[1]Master Data'!BA408/1000000</f>
        <v>0</v>
      </c>
      <c r="O1061">
        <f>'[1]Master Data'!BB408/100</f>
        <v>0</v>
      </c>
      <c r="P1061">
        <f>'[1]Master Data'!BC408/100</f>
        <v>0</v>
      </c>
      <c r="Q1061">
        <f>'[1]Master Data'!BD408/100</f>
        <v>0</v>
      </c>
      <c r="R1061">
        <f>'[1]Master Data'!BE408/1000000</f>
        <v>0</v>
      </c>
      <c r="S1061">
        <f>'[1]Master Data'!BG408/1000000</f>
        <v>0</v>
      </c>
      <c r="T1061">
        <f>'[1]Master Data'!BH408/100</f>
        <v>0</v>
      </c>
      <c r="U1061">
        <f>'[1]Master Data'!BI408/1000000</f>
        <v>0</v>
      </c>
    </row>
    <row r="1062" spans="1:21" x14ac:dyDescent="0.55000000000000004">
      <c r="A1062" s="41" t="s">
        <v>1506</v>
      </c>
      <c r="B1062" s="41">
        <v>1.5072566639519269E-3</v>
      </c>
      <c r="C1062">
        <f>'[1]Master Data'!AO409/100</f>
        <v>3.4000000000000002E-3</v>
      </c>
      <c r="D1062">
        <f>'[1]Master Data'!AP409/1000000</f>
        <v>8.7303867403314916E-8</v>
      </c>
      <c r="E1062">
        <f>'[1]Master Data'!AQ409/1000000</f>
        <v>0</v>
      </c>
      <c r="F1062">
        <f>'[1]Master Data'!AR409/100</f>
        <v>0</v>
      </c>
      <c r="G1062">
        <f>'[1]Master Data'!AS409/100</f>
        <v>0</v>
      </c>
      <c r="H1062">
        <f>'[1]Master Data'!AT409/100</f>
        <v>0</v>
      </c>
      <c r="I1062">
        <f>'[1]Master Data'!AU409/100</f>
        <v>0</v>
      </c>
      <c r="J1062">
        <f>'[1]Master Data'!AV409/100</f>
        <v>0</v>
      </c>
      <c r="K1062">
        <f>'[1]Master Data'!AX409/100</f>
        <v>6.4508632138114206E-5</v>
      </c>
      <c r="L1062">
        <f>'[1]Master Data'!AY409/1000000</f>
        <v>1.8460773480662984E-7</v>
      </c>
      <c r="M1062">
        <f>'[1]Master Data'!AZ409/1000000</f>
        <v>1.0825966850828728E-7</v>
      </c>
      <c r="N1062">
        <f>'[1]Master Data'!BA409/1000000</f>
        <v>0</v>
      </c>
      <c r="O1062">
        <f>'[1]Master Data'!BB409/100</f>
        <v>0</v>
      </c>
      <c r="P1062">
        <f>'[1]Master Data'!BC409/100</f>
        <v>0</v>
      </c>
      <c r="Q1062">
        <f>'[1]Master Data'!BD409/100</f>
        <v>0</v>
      </c>
      <c r="R1062">
        <f>'[1]Master Data'!BE409/1000000</f>
        <v>0</v>
      </c>
      <c r="S1062">
        <f>'[1]Master Data'!BG409/1000000</f>
        <v>0</v>
      </c>
      <c r="T1062">
        <f>'[1]Master Data'!BH409/100</f>
        <v>0</v>
      </c>
      <c r="U1062">
        <f>'[1]Master Data'!BI409/1000000</f>
        <v>0</v>
      </c>
    </row>
    <row r="1063" spans="1:21" x14ac:dyDescent="0.55000000000000004">
      <c r="A1063" s="41" t="s">
        <v>1507</v>
      </c>
      <c r="B1063" s="41">
        <v>0</v>
      </c>
      <c r="C1063">
        <f>'[1]Master Data'!AO410/100</f>
        <v>0</v>
      </c>
      <c r="D1063">
        <f>'[1]Master Data'!AP410/1000000</f>
        <v>0</v>
      </c>
      <c r="E1063">
        <f>'[1]Master Data'!AQ410/1000000</f>
        <v>0</v>
      </c>
      <c r="F1063">
        <f>'[1]Master Data'!AR410/100</f>
        <v>0</v>
      </c>
      <c r="G1063">
        <f>'[1]Master Data'!AS410/100</f>
        <v>0</v>
      </c>
      <c r="H1063">
        <f>'[1]Master Data'!AT410/100</f>
        <v>0</v>
      </c>
      <c r="I1063">
        <f>'[1]Master Data'!AU410/100</f>
        <v>0</v>
      </c>
      <c r="J1063">
        <f>'[1]Master Data'!AV410/100</f>
        <v>0</v>
      </c>
      <c r="K1063">
        <f>'[1]Master Data'!AX410/100</f>
        <v>0</v>
      </c>
      <c r="L1063">
        <f>'[1]Master Data'!AY410/1000000</f>
        <v>0</v>
      </c>
      <c r="M1063">
        <f>'[1]Master Data'!AZ410/1000000</f>
        <v>0</v>
      </c>
      <c r="N1063">
        <f>'[1]Master Data'!BA410/1000000</f>
        <v>0</v>
      </c>
      <c r="O1063">
        <f>'[1]Master Data'!BB410/100</f>
        <v>0</v>
      </c>
      <c r="P1063">
        <f>'[1]Master Data'!BC410/100</f>
        <v>0</v>
      </c>
      <c r="Q1063">
        <f>'[1]Master Data'!BD410/100</f>
        <v>0</v>
      </c>
      <c r="R1063">
        <f>'[1]Master Data'!BE410/1000000</f>
        <v>0</v>
      </c>
      <c r="S1063">
        <f>'[1]Master Data'!BG410/1000000</f>
        <v>0</v>
      </c>
      <c r="T1063">
        <f>'[1]Master Data'!BH410/100</f>
        <v>0</v>
      </c>
      <c r="U1063">
        <f>'[1]Master Data'!BI410/1000000</f>
        <v>0</v>
      </c>
    </row>
    <row r="1064" spans="1:21" x14ac:dyDescent="0.55000000000000004">
      <c r="A1064" s="41" t="s">
        <v>1508</v>
      </c>
      <c r="B1064" s="41">
        <v>8.5000000000000006E-3</v>
      </c>
      <c r="C1064">
        <f>'[1]Master Data'!AO411/100</f>
        <v>4.4000000000000003E-3</v>
      </c>
      <c r="D1064">
        <f>'[1]Master Data'!AP411/1000000</f>
        <v>0</v>
      </c>
      <c r="E1064">
        <f>'[1]Master Data'!AQ411/1000000</f>
        <v>0</v>
      </c>
      <c r="F1064">
        <f>'[1]Master Data'!AR411/100</f>
        <v>0</v>
      </c>
      <c r="G1064">
        <f>'[1]Master Data'!AS411/100</f>
        <v>0</v>
      </c>
      <c r="H1064">
        <f>'[1]Master Data'!AT411/100</f>
        <v>0</v>
      </c>
      <c r="I1064">
        <f>'[1]Master Data'!AU411/100</f>
        <v>0</v>
      </c>
      <c r="J1064">
        <f>'[1]Master Data'!AV411/100</f>
        <v>0</v>
      </c>
      <c r="K1064">
        <f>'[1]Master Data'!AX411/100</f>
        <v>5.9999999999999995E-4</v>
      </c>
      <c r="L1064">
        <f>'[1]Master Data'!AY411/1000000</f>
        <v>5.3000000000000001E-7</v>
      </c>
      <c r="M1064">
        <f>'[1]Master Data'!AZ411/1000000</f>
        <v>1.2500000000000001E-6</v>
      </c>
      <c r="N1064">
        <f>'[1]Master Data'!BA411/1000000</f>
        <v>0</v>
      </c>
      <c r="O1064">
        <f>'[1]Master Data'!BB411/100</f>
        <v>0</v>
      </c>
      <c r="P1064">
        <f>'[1]Master Data'!BC411/100</f>
        <v>0</v>
      </c>
      <c r="Q1064">
        <f>'[1]Master Data'!BD411/100</f>
        <v>0</v>
      </c>
      <c r="R1064">
        <f>'[1]Master Data'!BE411/1000000</f>
        <v>0</v>
      </c>
      <c r="S1064">
        <f>'[1]Master Data'!BG411/1000000</f>
        <v>0</v>
      </c>
      <c r="T1064">
        <f>'[1]Master Data'!BH411/100</f>
        <v>0</v>
      </c>
      <c r="U1064">
        <f>'[1]Master Data'!BI411/1000000</f>
        <v>0</v>
      </c>
    </row>
    <row r="1065" spans="1:21" x14ac:dyDescent="0.55000000000000004">
      <c r="A1065" s="41" t="s">
        <v>1509</v>
      </c>
      <c r="B1065" s="41">
        <v>6.3E-3</v>
      </c>
      <c r="C1065">
        <f>'[1]Master Data'!AO412/100</f>
        <v>2.8999999999999998E-3</v>
      </c>
      <c r="D1065">
        <f>'[1]Master Data'!AP412/1000000</f>
        <v>0</v>
      </c>
      <c r="E1065">
        <f>'[1]Master Data'!AQ412/1000000</f>
        <v>0</v>
      </c>
      <c r="F1065">
        <f>'[1]Master Data'!AR412/100</f>
        <v>0</v>
      </c>
      <c r="G1065">
        <f>'[1]Master Data'!AS412/100</f>
        <v>0</v>
      </c>
      <c r="H1065">
        <f>'[1]Master Data'!AT412/100</f>
        <v>0</v>
      </c>
      <c r="I1065">
        <f>'[1]Master Data'!AU412/100</f>
        <v>0</v>
      </c>
      <c r="J1065">
        <f>'[1]Master Data'!AV412/100</f>
        <v>0</v>
      </c>
      <c r="K1065">
        <f>'[1]Master Data'!AX412/100</f>
        <v>4.0000000000000002E-4</v>
      </c>
      <c r="L1065">
        <f>'[1]Master Data'!AY412/1000000</f>
        <v>2.8000000000000002E-7</v>
      </c>
      <c r="M1065">
        <f>'[1]Master Data'!AZ412/1000000</f>
        <v>6.1999999999999999E-7</v>
      </c>
      <c r="N1065">
        <f>'[1]Master Data'!BA412/1000000</f>
        <v>0</v>
      </c>
      <c r="O1065">
        <f>'[1]Master Data'!BB412/100</f>
        <v>0</v>
      </c>
      <c r="P1065">
        <f>'[1]Master Data'!BC412/100</f>
        <v>0</v>
      </c>
      <c r="Q1065">
        <f>'[1]Master Data'!BD412/100</f>
        <v>0</v>
      </c>
      <c r="R1065">
        <f>'[1]Master Data'!BE412/1000000</f>
        <v>0</v>
      </c>
      <c r="S1065">
        <f>'[1]Master Data'!BG412/1000000</f>
        <v>0</v>
      </c>
      <c r="T1065">
        <f>'[1]Master Data'!BH412/100</f>
        <v>0</v>
      </c>
      <c r="U1065">
        <f>'[1]Master Data'!BI412/1000000</f>
        <v>0</v>
      </c>
    </row>
    <row r="1066" spans="1:21" x14ac:dyDescent="0.55000000000000004">
      <c r="A1066" s="41" t="s">
        <v>1510</v>
      </c>
      <c r="B1066" s="41">
        <v>0</v>
      </c>
      <c r="C1066">
        <f>'[1]Master Data'!AO413/100</f>
        <v>0</v>
      </c>
      <c r="D1066">
        <f>'[1]Master Data'!AP413/1000000</f>
        <v>0</v>
      </c>
      <c r="E1066">
        <f>'[1]Master Data'!AQ413/1000000</f>
        <v>0</v>
      </c>
      <c r="F1066">
        <f>'[1]Master Data'!AR413/100</f>
        <v>0</v>
      </c>
      <c r="G1066">
        <f>'[1]Master Data'!AS413/100</f>
        <v>0</v>
      </c>
      <c r="H1066">
        <f>'[1]Master Data'!AT413/100</f>
        <v>0</v>
      </c>
      <c r="I1066">
        <f>'[1]Master Data'!AU413/100</f>
        <v>0</v>
      </c>
      <c r="J1066">
        <f>'[1]Master Data'!AV413/100</f>
        <v>0</v>
      </c>
      <c r="K1066">
        <f>'[1]Master Data'!AX413/100</f>
        <v>0</v>
      </c>
      <c r="L1066">
        <f>'[1]Master Data'!AY413/1000000</f>
        <v>0</v>
      </c>
      <c r="M1066">
        <f>'[1]Master Data'!AZ413/1000000</f>
        <v>0</v>
      </c>
      <c r="N1066">
        <f>'[1]Master Data'!BA413/1000000</f>
        <v>0</v>
      </c>
      <c r="O1066">
        <f>'[1]Master Data'!BB413/100</f>
        <v>0</v>
      </c>
      <c r="P1066">
        <f>'[1]Master Data'!BC413/100</f>
        <v>0</v>
      </c>
      <c r="Q1066">
        <f>'[1]Master Data'!BD413/100</f>
        <v>0</v>
      </c>
      <c r="R1066">
        <f>'[1]Master Data'!BE413/1000000</f>
        <v>0</v>
      </c>
      <c r="S1066">
        <f>'[1]Master Data'!BG413/1000000</f>
        <v>0</v>
      </c>
      <c r="T1066">
        <f>'[1]Master Data'!BH413/100</f>
        <v>0</v>
      </c>
      <c r="U1066">
        <f>'[1]Master Data'!BI413/1000000</f>
        <v>0</v>
      </c>
    </row>
    <row r="1067" spans="1:21" x14ac:dyDescent="0.55000000000000004">
      <c r="A1067" s="41" t="s">
        <v>1511</v>
      </c>
      <c r="B1067" s="41">
        <v>3.2000000000000002E-3</v>
      </c>
      <c r="C1067">
        <f>'[1]Master Data'!AO414/100</f>
        <v>2.0000000000000001E-4</v>
      </c>
      <c r="D1067">
        <f>'[1]Master Data'!AP414/1000000</f>
        <v>0</v>
      </c>
      <c r="E1067">
        <f>'[1]Master Data'!AQ414/1000000</f>
        <v>0</v>
      </c>
      <c r="F1067">
        <f>'[1]Master Data'!AR414/100</f>
        <v>0</v>
      </c>
      <c r="G1067">
        <f>'[1]Master Data'!AS414/100</f>
        <v>0</v>
      </c>
      <c r="H1067">
        <f>'[1]Master Data'!AT414/100</f>
        <v>0</v>
      </c>
      <c r="I1067">
        <f>'[1]Master Data'!AU414/100</f>
        <v>0</v>
      </c>
      <c r="J1067">
        <f>'[1]Master Data'!AV414/100</f>
        <v>0</v>
      </c>
      <c r="K1067">
        <f>'[1]Master Data'!AX414/100</f>
        <v>1E-4</v>
      </c>
      <c r="L1067">
        <f>'[1]Master Data'!AY414/1000000</f>
        <v>7.0000000000000005E-8</v>
      </c>
      <c r="M1067">
        <f>'[1]Master Data'!AZ414/1000000</f>
        <v>1.4999999999999999E-7</v>
      </c>
      <c r="N1067">
        <f>'[1]Master Data'!BA414/1000000</f>
        <v>0</v>
      </c>
      <c r="O1067">
        <f>'[1]Master Data'!BB414/100</f>
        <v>0</v>
      </c>
      <c r="P1067">
        <f>'[1]Master Data'!BC414/100</f>
        <v>0</v>
      </c>
      <c r="Q1067">
        <f>'[1]Master Data'!BD414/100</f>
        <v>0</v>
      </c>
      <c r="R1067">
        <f>'[1]Master Data'!BE414/1000000</f>
        <v>0</v>
      </c>
      <c r="S1067">
        <f>'[1]Master Data'!BG414/1000000</f>
        <v>0</v>
      </c>
      <c r="T1067">
        <f>'[1]Master Data'!BH414/100</f>
        <v>0</v>
      </c>
      <c r="U1067">
        <f>'[1]Master Data'!BI414/1000000</f>
        <v>0</v>
      </c>
    </row>
    <row r="1068" spans="1:21" x14ac:dyDescent="0.55000000000000004">
      <c r="A1068" s="41" t="s">
        <v>1512</v>
      </c>
      <c r="B1068" s="41">
        <v>2.7000000000000001E-3</v>
      </c>
      <c r="C1068">
        <f>'[1]Master Data'!AO415/100</f>
        <v>3.4119312681510166E-3</v>
      </c>
      <c r="D1068">
        <f>'[1]Master Data'!AP415/1000000</f>
        <v>4.4948451113262337E-7</v>
      </c>
      <c r="E1068">
        <f>'[1]Master Data'!AQ415/1000000</f>
        <v>0</v>
      </c>
      <c r="F1068">
        <f>'[1]Master Data'!AR415/100</f>
        <v>0</v>
      </c>
      <c r="G1068">
        <f>'[1]Master Data'!AS415/100</f>
        <v>0</v>
      </c>
      <c r="H1068">
        <f>'[1]Master Data'!AT415/100</f>
        <v>0</v>
      </c>
      <c r="I1068">
        <f>'[1]Master Data'!AU415/100</f>
        <v>0</v>
      </c>
      <c r="J1068">
        <f>'[1]Master Data'!AV415/100</f>
        <v>2.0045498547918684E-3</v>
      </c>
      <c r="K1068">
        <f>'[1]Master Data'!AX415/100</f>
        <v>1.1238625363020329E-3</v>
      </c>
      <c r="L1068">
        <f>'[1]Master Data'!AY415/1000000</f>
        <v>0</v>
      </c>
      <c r="M1068">
        <f>'[1]Master Data'!AZ415/1000000</f>
        <v>0</v>
      </c>
      <c r="N1068">
        <f>'[1]Master Data'!BA415/1000000</f>
        <v>0</v>
      </c>
      <c r="O1068">
        <f>'[1]Master Data'!BB415/100</f>
        <v>0</v>
      </c>
      <c r="P1068">
        <f>'[1]Master Data'!BC415/100</f>
        <v>0</v>
      </c>
      <c r="Q1068">
        <f>'[1]Master Data'!BD415/100</f>
        <v>0</v>
      </c>
      <c r="R1068">
        <f>'[1]Master Data'!BE415/1000000</f>
        <v>0</v>
      </c>
      <c r="S1068">
        <f>'[1]Master Data'!BG415/1000000</f>
        <v>0</v>
      </c>
      <c r="T1068">
        <f>'[1]Master Data'!BH415/100</f>
        <v>0</v>
      </c>
      <c r="U1068">
        <f>'[1]Master Data'!BI415/1000000</f>
        <v>0</v>
      </c>
    </row>
    <row r="1069" spans="1:21" x14ac:dyDescent="0.55000000000000004">
      <c r="A1069" s="41" t="s">
        <v>1513</v>
      </c>
      <c r="B1069" s="41">
        <v>4.1999999999999997E-3</v>
      </c>
      <c r="C1069">
        <f>'[1]Master Data'!AO416/100</f>
        <v>3.0000000000000001E-3</v>
      </c>
      <c r="D1069">
        <f>'[1]Master Data'!AP416/1000000</f>
        <v>0</v>
      </c>
      <c r="E1069">
        <f>'[1]Master Data'!AQ416/1000000</f>
        <v>0</v>
      </c>
      <c r="F1069">
        <f>'[1]Master Data'!AR416/100</f>
        <v>0</v>
      </c>
      <c r="G1069">
        <f>'[1]Master Data'!AS416/100</f>
        <v>0</v>
      </c>
      <c r="H1069">
        <f>'[1]Master Data'!AT416/100</f>
        <v>0</v>
      </c>
      <c r="I1069">
        <f>'[1]Master Data'!AU416/100</f>
        <v>0</v>
      </c>
      <c r="J1069">
        <f>'[1]Master Data'!AV416/100</f>
        <v>7.000000000000001E-4</v>
      </c>
      <c r="K1069">
        <f>'[1]Master Data'!AX416/100</f>
        <v>1.1000000000000001E-3</v>
      </c>
      <c r="L1069">
        <f>'[1]Master Data'!AY416/1000000</f>
        <v>0</v>
      </c>
      <c r="M1069">
        <f>'[1]Master Data'!AZ416/1000000</f>
        <v>0</v>
      </c>
      <c r="N1069">
        <f>'[1]Master Data'!BA416/1000000</f>
        <v>0</v>
      </c>
      <c r="O1069">
        <f>'[1]Master Data'!BB416/100</f>
        <v>0</v>
      </c>
      <c r="P1069">
        <f>'[1]Master Data'!BC416/100</f>
        <v>0</v>
      </c>
      <c r="Q1069">
        <f>'[1]Master Data'!BD416/100</f>
        <v>0</v>
      </c>
      <c r="R1069">
        <f>'[1]Master Data'!BE416/1000000</f>
        <v>0</v>
      </c>
      <c r="S1069">
        <f>'[1]Master Data'!BG416/1000000</f>
        <v>0</v>
      </c>
      <c r="T1069">
        <f>'[1]Master Data'!BH416/100</f>
        <v>0</v>
      </c>
      <c r="U1069">
        <f>'[1]Master Data'!BI416/1000000</f>
        <v>0</v>
      </c>
    </row>
    <row r="1070" spans="1:21" x14ac:dyDescent="0.55000000000000004">
      <c r="A1070" s="41" t="s">
        <v>1514</v>
      </c>
      <c r="B1070" s="41">
        <v>1.6000000000000001E-3</v>
      </c>
      <c r="C1070">
        <f>'[1]Master Data'!AO417/100</f>
        <v>1.6899999999999998E-2</v>
      </c>
      <c r="D1070">
        <f>'[1]Master Data'!AP417/1000000</f>
        <v>0</v>
      </c>
      <c r="E1070">
        <f>'[1]Master Data'!AQ417/1000000</f>
        <v>0</v>
      </c>
      <c r="F1070">
        <f>'[1]Master Data'!AR417/100</f>
        <v>0</v>
      </c>
      <c r="G1070">
        <f>'[1]Master Data'!AS417/100</f>
        <v>0</v>
      </c>
      <c r="H1070">
        <f>'[1]Master Data'!AT417/100</f>
        <v>0</v>
      </c>
      <c r="I1070">
        <f>'[1]Master Data'!AU417/100</f>
        <v>0</v>
      </c>
      <c r="J1070">
        <f>'[1]Master Data'!AV417/100</f>
        <v>0</v>
      </c>
      <c r="K1070">
        <f>'[1]Master Data'!AX417/100</f>
        <v>4.0000000000000002E-4</v>
      </c>
      <c r="L1070">
        <f>'[1]Master Data'!AY417/1000000</f>
        <v>0</v>
      </c>
      <c r="M1070">
        <f>'[1]Master Data'!AZ417/1000000</f>
        <v>0</v>
      </c>
      <c r="N1070">
        <f>'[1]Master Data'!BA417/1000000</f>
        <v>0</v>
      </c>
      <c r="O1070">
        <f>'[1]Master Data'!BB417/100</f>
        <v>0</v>
      </c>
      <c r="P1070">
        <f>'[1]Master Data'!BC417/100</f>
        <v>0</v>
      </c>
      <c r="Q1070">
        <f>'[1]Master Data'!BD417/100</f>
        <v>0</v>
      </c>
      <c r="R1070">
        <f>'[1]Master Data'!BE417/1000000</f>
        <v>0</v>
      </c>
      <c r="S1070">
        <f>'[1]Master Data'!BG417/1000000</f>
        <v>0</v>
      </c>
      <c r="T1070">
        <f>'[1]Master Data'!BH417/100</f>
        <v>0</v>
      </c>
      <c r="U1070">
        <f>'[1]Master Data'!BI417/1000000</f>
        <v>0</v>
      </c>
    </row>
    <row r="1071" spans="1:21" x14ac:dyDescent="0.55000000000000004">
      <c r="A1071" s="41" t="s">
        <v>1515</v>
      </c>
      <c r="B1071" s="41">
        <v>0</v>
      </c>
      <c r="C1071">
        <f>'[1]Master Data'!AO418/100</f>
        <v>0</v>
      </c>
      <c r="D1071">
        <f>'[1]Master Data'!AP418/1000000</f>
        <v>0</v>
      </c>
      <c r="E1071">
        <f>'[1]Master Data'!AQ418/1000000</f>
        <v>0</v>
      </c>
      <c r="F1071">
        <f>'[1]Master Data'!AR418/100</f>
        <v>0</v>
      </c>
      <c r="G1071">
        <f>'[1]Master Data'!AS418/100</f>
        <v>0</v>
      </c>
      <c r="H1071">
        <f>'[1]Master Data'!AT418/100</f>
        <v>0</v>
      </c>
      <c r="I1071">
        <f>'[1]Master Data'!AU418/100</f>
        <v>0</v>
      </c>
      <c r="J1071">
        <f>'[1]Master Data'!AV418/100</f>
        <v>0</v>
      </c>
      <c r="K1071">
        <f>'[1]Master Data'!AX418/100</f>
        <v>0</v>
      </c>
      <c r="L1071">
        <f>'[1]Master Data'!AY418/1000000</f>
        <v>0</v>
      </c>
      <c r="M1071">
        <f>'[1]Master Data'!AZ418/1000000</f>
        <v>0</v>
      </c>
      <c r="N1071">
        <f>'[1]Master Data'!BA418/1000000</f>
        <v>0</v>
      </c>
      <c r="O1071">
        <f>'[1]Master Data'!BB418/100</f>
        <v>0</v>
      </c>
      <c r="P1071">
        <f>'[1]Master Data'!BC418/100</f>
        <v>0</v>
      </c>
      <c r="Q1071">
        <f>'[1]Master Data'!BD418/100</f>
        <v>0</v>
      </c>
      <c r="R1071">
        <f>'[1]Master Data'!BE418/1000000</f>
        <v>0</v>
      </c>
      <c r="S1071">
        <f>'[1]Master Data'!BG418/1000000</f>
        <v>0</v>
      </c>
      <c r="T1071">
        <f>'[1]Master Data'!BH418/100</f>
        <v>0</v>
      </c>
      <c r="U1071">
        <f>'[1]Master Data'!BI418/1000000</f>
        <v>0</v>
      </c>
    </row>
    <row r="1072" spans="1:21" x14ac:dyDescent="0.55000000000000004">
      <c r="A1072" s="41" t="s">
        <v>1516</v>
      </c>
      <c r="B1072" s="41">
        <v>0</v>
      </c>
      <c r="C1072">
        <f>'[1]Master Data'!AO419/100</f>
        <v>0</v>
      </c>
      <c r="D1072">
        <f>'[1]Master Data'!AP419/1000000</f>
        <v>0</v>
      </c>
      <c r="E1072">
        <f>'[1]Master Data'!AQ419/1000000</f>
        <v>0</v>
      </c>
      <c r="F1072">
        <f>'[1]Master Data'!AR419/100</f>
        <v>0</v>
      </c>
      <c r="G1072">
        <f>'[1]Master Data'!AS419/100</f>
        <v>0</v>
      </c>
      <c r="H1072">
        <f>'[1]Master Data'!AT419/100</f>
        <v>0</v>
      </c>
      <c r="I1072">
        <f>'[1]Master Data'!AU419/100</f>
        <v>0</v>
      </c>
      <c r="J1072">
        <f>'[1]Master Data'!AV419/100</f>
        <v>0</v>
      </c>
      <c r="K1072">
        <f>'[1]Master Data'!AX419/100</f>
        <v>0</v>
      </c>
      <c r="L1072">
        <f>'[1]Master Data'!AY419/1000000</f>
        <v>0</v>
      </c>
      <c r="M1072">
        <f>'[1]Master Data'!AZ419/1000000</f>
        <v>0</v>
      </c>
      <c r="N1072">
        <f>'[1]Master Data'!BA419/1000000</f>
        <v>0</v>
      </c>
      <c r="O1072">
        <f>'[1]Master Data'!BB419/100</f>
        <v>0</v>
      </c>
      <c r="P1072">
        <f>'[1]Master Data'!BC419/100</f>
        <v>0</v>
      </c>
      <c r="Q1072">
        <f>'[1]Master Data'!BD419/100</f>
        <v>0</v>
      </c>
      <c r="R1072">
        <f>'[1]Master Data'!BE419/1000000</f>
        <v>0</v>
      </c>
      <c r="S1072">
        <f>'[1]Master Data'!BG419/1000000</f>
        <v>0</v>
      </c>
      <c r="T1072">
        <f>'[1]Master Data'!BH419/100</f>
        <v>0</v>
      </c>
      <c r="U1072">
        <f>'[1]Master Data'!BI419/1000000</f>
        <v>0</v>
      </c>
    </row>
    <row r="1073" spans="1:21" x14ac:dyDescent="0.55000000000000004">
      <c r="A1073" s="41" t="s">
        <v>1517</v>
      </c>
      <c r="B1073" s="41">
        <v>6.9999999999999993E-3</v>
      </c>
      <c r="C1073">
        <f>'[1]Master Data'!AO420/100</f>
        <v>3.4999999999999996E-3</v>
      </c>
      <c r="D1073">
        <f>'[1]Master Data'!AP420/1000000</f>
        <v>0</v>
      </c>
      <c r="E1073">
        <f>'[1]Master Data'!AQ420/1000000</f>
        <v>0</v>
      </c>
      <c r="F1073">
        <f>'[1]Master Data'!AR420/100</f>
        <v>0</v>
      </c>
      <c r="G1073">
        <f>'[1]Master Data'!AS420/100</f>
        <v>0</v>
      </c>
      <c r="H1073">
        <f>'[1]Master Data'!AT420/100</f>
        <v>0</v>
      </c>
      <c r="I1073">
        <f>'[1]Master Data'!AU420/100</f>
        <v>0</v>
      </c>
      <c r="J1073">
        <f>'[1]Master Data'!AV420/100</f>
        <v>0</v>
      </c>
      <c r="K1073">
        <f>'[1]Master Data'!AX420/100</f>
        <v>5.0000000000000001E-4</v>
      </c>
      <c r="L1073">
        <f>'[1]Master Data'!AY420/1000000</f>
        <v>0</v>
      </c>
      <c r="M1073">
        <f>'[1]Master Data'!AZ420/1000000</f>
        <v>0</v>
      </c>
      <c r="N1073">
        <f>'[1]Master Data'!BA420/1000000</f>
        <v>0</v>
      </c>
      <c r="O1073">
        <f>'[1]Master Data'!BB420/100</f>
        <v>0</v>
      </c>
      <c r="P1073">
        <f>'[1]Master Data'!BC420/100</f>
        <v>0</v>
      </c>
      <c r="Q1073">
        <f>'[1]Master Data'!BD420/100</f>
        <v>0</v>
      </c>
      <c r="R1073">
        <f>'[1]Master Data'!BE420/1000000</f>
        <v>0</v>
      </c>
      <c r="S1073">
        <f>'[1]Master Data'!BG420/1000000</f>
        <v>0</v>
      </c>
      <c r="T1073">
        <f>'[1]Master Data'!BH420/100</f>
        <v>0</v>
      </c>
      <c r="U1073">
        <f>'[1]Master Data'!BI420/1000000</f>
        <v>0</v>
      </c>
    </row>
    <row r="1074" spans="1:21" x14ac:dyDescent="0.55000000000000004">
      <c r="A1074" s="41" t="s">
        <v>1518</v>
      </c>
      <c r="B1074" s="41">
        <v>7.0999999999999995E-3</v>
      </c>
      <c r="C1074">
        <f>'[1]Master Data'!AO421/100</f>
        <v>2.8999999999999998E-3</v>
      </c>
      <c r="D1074">
        <f>'[1]Master Data'!AP421/1000000</f>
        <v>0</v>
      </c>
      <c r="E1074">
        <f>'[1]Master Data'!AQ421/1000000</f>
        <v>0</v>
      </c>
      <c r="F1074">
        <f>'[1]Master Data'!AR421/100</f>
        <v>0</v>
      </c>
      <c r="G1074">
        <f>'[1]Master Data'!AS421/100</f>
        <v>0</v>
      </c>
      <c r="H1074">
        <f>'[1]Master Data'!AT421/100</f>
        <v>0</v>
      </c>
      <c r="I1074">
        <f>'[1]Master Data'!AU421/100</f>
        <v>0</v>
      </c>
      <c r="J1074">
        <f>'[1]Master Data'!AV421/100</f>
        <v>0</v>
      </c>
      <c r="K1074">
        <f>'[1]Master Data'!AX421/100</f>
        <v>2.9999999999999997E-4</v>
      </c>
      <c r="L1074">
        <f>'[1]Master Data'!AY421/1000000</f>
        <v>0</v>
      </c>
      <c r="M1074">
        <f>'[1]Master Data'!AZ421/1000000</f>
        <v>0</v>
      </c>
      <c r="N1074">
        <f>'[1]Master Data'!BA421/1000000</f>
        <v>0</v>
      </c>
      <c r="O1074">
        <f>'[1]Master Data'!BB421/100</f>
        <v>0</v>
      </c>
      <c r="P1074">
        <f>'[1]Master Data'!BC421/100</f>
        <v>0</v>
      </c>
      <c r="Q1074">
        <f>'[1]Master Data'!BD421/100</f>
        <v>0</v>
      </c>
      <c r="R1074">
        <f>'[1]Master Data'!BE421/1000000</f>
        <v>0</v>
      </c>
      <c r="S1074">
        <f>'[1]Master Data'!BG421/1000000</f>
        <v>0</v>
      </c>
      <c r="T1074">
        <f>'[1]Master Data'!BH421/100</f>
        <v>0</v>
      </c>
      <c r="U1074">
        <f>'[1]Master Data'!BI421/1000000</f>
        <v>0</v>
      </c>
    </row>
    <row r="1075" spans="1:21" x14ac:dyDescent="0.55000000000000004">
      <c r="A1075" s="41" t="s">
        <v>1519</v>
      </c>
      <c r="B1075" s="41">
        <v>0</v>
      </c>
      <c r="C1075">
        <f>'[1]Master Data'!AO422/100</f>
        <v>0</v>
      </c>
      <c r="D1075">
        <f>'[1]Master Data'!AP422/1000000</f>
        <v>0</v>
      </c>
      <c r="E1075">
        <f>'[1]Master Data'!AQ422/1000000</f>
        <v>0</v>
      </c>
      <c r="F1075">
        <f>'[1]Master Data'!AR422/100</f>
        <v>0</v>
      </c>
      <c r="G1075">
        <f>'[1]Master Data'!AS422/100</f>
        <v>0</v>
      </c>
      <c r="H1075">
        <f>'[1]Master Data'!AT422/100</f>
        <v>0</v>
      </c>
      <c r="I1075">
        <f>'[1]Master Data'!AU422/100</f>
        <v>0</v>
      </c>
      <c r="J1075">
        <f>'[1]Master Data'!AV422/100</f>
        <v>0</v>
      </c>
      <c r="K1075">
        <f>'[1]Master Data'!AX422/100</f>
        <v>0</v>
      </c>
      <c r="L1075">
        <f>'[1]Master Data'!AY422/1000000</f>
        <v>0</v>
      </c>
      <c r="M1075">
        <f>'[1]Master Data'!AZ422/1000000</f>
        <v>0</v>
      </c>
      <c r="N1075">
        <f>'[1]Master Data'!BA422/1000000</f>
        <v>0</v>
      </c>
      <c r="O1075">
        <f>'[1]Master Data'!BB422/100</f>
        <v>0</v>
      </c>
      <c r="P1075">
        <f>'[1]Master Data'!BC422/100</f>
        <v>0</v>
      </c>
      <c r="Q1075">
        <f>'[1]Master Data'!BD422/100</f>
        <v>0</v>
      </c>
      <c r="R1075">
        <f>'[1]Master Data'!BE422/1000000</f>
        <v>0</v>
      </c>
      <c r="S1075">
        <f>'[1]Master Data'!BG422/1000000</f>
        <v>0</v>
      </c>
      <c r="T1075">
        <f>'[1]Master Data'!BH422/100</f>
        <v>0</v>
      </c>
      <c r="U1075">
        <f>'[1]Master Data'!BI422/1000000</f>
        <v>0</v>
      </c>
    </row>
    <row r="1076" spans="1:21" x14ac:dyDescent="0.55000000000000004">
      <c r="A1076" s="41" t="s">
        <v>1520</v>
      </c>
      <c r="B1076" s="41">
        <v>1.92E-3</v>
      </c>
      <c r="C1076">
        <f>'[1]Master Data'!AO423/100</f>
        <v>1.01E-3</v>
      </c>
      <c r="D1076">
        <f>'[1]Master Data'!AP423/1000000</f>
        <v>0</v>
      </c>
      <c r="E1076">
        <f>'[1]Master Data'!AQ423/1000000</f>
        <v>0</v>
      </c>
      <c r="F1076">
        <f>'[1]Master Data'!AR423/100</f>
        <v>0</v>
      </c>
      <c r="G1076">
        <f>'[1]Master Data'!AS423/100</f>
        <v>0</v>
      </c>
      <c r="H1076">
        <f>'[1]Master Data'!AT423/100</f>
        <v>0</v>
      </c>
      <c r="I1076">
        <f>'[1]Master Data'!AU423/100</f>
        <v>0</v>
      </c>
      <c r="J1076">
        <f>'[1]Master Data'!AV423/100</f>
        <v>3.7799999999999999E-3</v>
      </c>
      <c r="K1076">
        <f>'[1]Master Data'!AX423/100</f>
        <v>1.2E-4</v>
      </c>
      <c r="L1076">
        <f>'[1]Master Data'!AY423/1000000</f>
        <v>0</v>
      </c>
      <c r="M1076">
        <f>'[1]Master Data'!AZ423/1000000</f>
        <v>0</v>
      </c>
      <c r="N1076">
        <f>'[1]Master Data'!BA423/1000000</f>
        <v>0</v>
      </c>
      <c r="O1076">
        <f>'[1]Master Data'!BB423/100</f>
        <v>0</v>
      </c>
      <c r="P1076">
        <f>'[1]Master Data'!BC423/100</f>
        <v>0</v>
      </c>
      <c r="Q1076">
        <f>'[1]Master Data'!BD423/100</f>
        <v>0</v>
      </c>
      <c r="R1076">
        <f>'[1]Master Data'!BE423/1000000</f>
        <v>0</v>
      </c>
      <c r="S1076">
        <f>'[1]Master Data'!BG423/1000000</f>
        <v>0</v>
      </c>
      <c r="T1076">
        <f>'[1]Master Data'!BH423/100</f>
        <v>0</v>
      </c>
      <c r="U1076">
        <f>'[1]Master Data'!BI423/1000000</f>
        <v>0</v>
      </c>
    </row>
    <row r="1077" spans="1:21" x14ac:dyDescent="0.55000000000000004">
      <c r="A1077" s="41" t="s">
        <v>1521</v>
      </c>
      <c r="B1077" s="41">
        <v>0</v>
      </c>
      <c r="C1077">
        <f>'[1]Master Data'!AO424/100</f>
        <v>0</v>
      </c>
      <c r="D1077">
        <f>'[1]Master Data'!AP424/1000000</f>
        <v>0</v>
      </c>
      <c r="E1077">
        <f>'[1]Master Data'!AQ424/1000000</f>
        <v>0</v>
      </c>
      <c r="F1077">
        <f>'[1]Master Data'!AR424/100</f>
        <v>0</v>
      </c>
      <c r="G1077">
        <f>'[1]Master Data'!AS424/100</f>
        <v>0</v>
      </c>
      <c r="H1077">
        <f>'[1]Master Data'!AT424/100</f>
        <v>0</v>
      </c>
      <c r="I1077">
        <f>'[1]Master Data'!AU424/100</f>
        <v>0</v>
      </c>
      <c r="J1077">
        <f>'[1]Master Data'!AV424/100</f>
        <v>0</v>
      </c>
      <c r="K1077">
        <f>'[1]Master Data'!AX424/100</f>
        <v>0</v>
      </c>
      <c r="L1077">
        <f>'[1]Master Data'!AY424/1000000</f>
        <v>0</v>
      </c>
      <c r="M1077">
        <f>'[1]Master Data'!AZ424/1000000</f>
        <v>0</v>
      </c>
      <c r="N1077">
        <f>'[1]Master Data'!BA424/1000000</f>
        <v>0</v>
      </c>
      <c r="O1077">
        <f>'[1]Master Data'!BB424/100</f>
        <v>0</v>
      </c>
      <c r="P1077">
        <f>'[1]Master Data'!BC424/100</f>
        <v>0</v>
      </c>
      <c r="Q1077">
        <f>'[1]Master Data'!BD424/100</f>
        <v>0</v>
      </c>
      <c r="R1077">
        <f>'[1]Master Data'!BE424/1000000</f>
        <v>0</v>
      </c>
      <c r="S1077">
        <f>'[1]Master Data'!BG424/1000000</f>
        <v>0</v>
      </c>
      <c r="T1077">
        <f>'[1]Master Data'!BH424/100</f>
        <v>0</v>
      </c>
      <c r="U1077">
        <f>'[1]Master Data'!BI424/1000000</f>
        <v>0</v>
      </c>
    </row>
    <row r="1078" spans="1:21" x14ac:dyDescent="0.55000000000000004">
      <c r="A1078" s="41" t="s">
        <v>1522</v>
      </c>
      <c r="B1078" s="41">
        <v>0</v>
      </c>
      <c r="C1078">
        <f>'[1]Master Data'!AO425/100</f>
        <v>0</v>
      </c>
      <c r="D1078">
        <f>'[1]Master Data'!AP425/1000000</f>
        <v>0</v>
      </c>
      <c r="E1078">
        <f>'[1]Master Data'!AQ425/1000000</f>
        <v>0</v>
      </c>
      <c r="F1078">
        <f>'[1]Master Data'!AR425/100</f>
        <v>0</v>
      </c>
      <c r="G1078">
        <f>'[1]Master Data'!AS425/100</f>
        <v>0</v>
      </c>
      <c r="H1078">
        <f>'[1]Master Data'!AT425/100</f>
        <v>0</v>
      </c>
      <c r="I1078">
        <f>'[1]Master Data'!AU425/100</f>
        <v>0</v>
      </c>
      <c r="J1078">
        <f>'[1]Master Data'!AV425/100</f>
        <v>0</v>
      </c>
      <c r="K1078">
        <f>'[1]Master Data'!AX425/100</f>
        <v>0</v>
      </c>
      <c r="L1078">
        <f>'[1]Master Data'!AY425/1000000</f>
        <v>0</v>
      </c>
      <c r="M1078">
        <f>'[1]Master Data'!AZ425/1000000</f>
        <v>0</v>
      </c>
      <c r="N1078">
        <f>'[1]Master Data'!BA425/1000000</f>
        <v>0</v>
      </c>
      <c r="O1078">
        <f>'[1]Master Data'!BB425/100</f>
        <v>0</v>
      </c>
      <c r="P1078">
        <f>'[1]Master Data'!BC425/100</f>
        <v>0</v>
      </c>
      <c r="Q1078">
        <f>'[1]Master Data'!BD425/100</f>
        <v>0</v>
      </c>
      <c r="R1078">
        <f>'[1]Master Data'!BE425/1000000</f>
        <v>0</v>
      </c>
      <c r="S1078">
        <f>'[1]Master Data'!BG425/1000000</f>
        <v>0</v>
      </c>
      <c r="T1078">
        <f>'[1]Master Data'!BH425/100</f>
        <v>0</v>
      </c>
      <c r="U1078">
        <f>'[1]Master Data'!BI425/1000000</f>
        <v>0</v>
      </c>
    </row>
    <row r="1079" spans="1:21" x14ac:dyDescent="0.55000000000000004">
      <c r="A1079" s="41" t="s">
        <v>1523</v>
      </c>
      <c r="B1079" s="41">
        <v>0</v>
      </c>
      <c r="C1079">
        <f>'[1]Master Data'!AO426/100</f>
        <v>0</v>
      </c>
      <c r="D1079">
        <f>'[1]Master Data'!AP426/1000000</f>
        <v>0</v>
      </c>
      <c r="E1079">
        <f>'[1]Master Data'!AQ426/1000000</f>
        <v>0</v>
      </c>
      <c r="F1079">
        <f>'[1]Master Data'!AR426/100</f>
        <v>0</v>
      </c>
      <c r="G1079">
        <f>'[1]Master Data'!AS426/100</f>
        <v>0</v>
      </c>
      <c r="H1079">
        <f>'[1]Master Data'!AT426/100</f>
        <v>0</v>
      </c>
      <c r="I1079">
        <f>'[1]Master Data'!AU426/100</f>
        <v>0</v>
      </c>
      <c r="J1079">
        <f>'[1]Master Data'!AV426/100</f>
        <v>0</v>
      </c>
      <c r="K1079">
        <f>'[1]Master Data'!AX426/100</f>
        <v>0</v>
      </c>
      <c r="L1079">
        <f>'[1]Master Data'!AY426/1000000</f>
        <v>0</v>
      </c>
      <c r="M1079">
        <f>'[1]Master Data'!AZ426/1000000</f>
        <v>0</v>
      </c>
      <c r="N1079">
        <f>'[1]Master Data'!BA426/1000000</f>
        <v>0</v>
      </c>
      <c r="O1079">
        <f>'[1]Master Data'!BB426/100</f>
        <v>0</v>
      </c>
      <c r="P1079">
        <f>'[1]Master Data'!BC426/100</f>
        <v>0</v>
      </c>
      <c r="Q1079">
        <f>'[1]Master Data'!BD426/100</f>
        <v>0</v>
      </c>
      <c r="R1079">
        <f>'[1]Master Data'!BE426/1000000</f>
        <v>0</v>
      </c>
      <c r="S1079">
        <f>'[1]Master Data'!BG426/1000000</f>
        <v>0</v>
      </c>
      <c r="T1079">
        <f>'[1]Master Data'!BH426/100</f>
        <v>0</v>
      </c>
      <c r="U1079">
        <f>'[1]Master Data'!BI426/1000000</f>
        <v>0</v>
      </c>
    </row>
    <row r="1080" spans="1:21" x14ac:dyDescent="0.55000000000000004">
      <c r="A1080" s="41" t="s">
        <v>1524</v>
      </c>
      <c r="B1080" s="41">
        <v>0</v>
      </c>
      <c r="C1080">
        <f>'[1]Master Data'!AO427/100</f>
        <v>0</v>
      </c>
      <c r="D1080">
        <f>'[1]Master Data'!AP427/1000000</f>
        <v>0</v>
      </c>
      <c r="E1080">
        <f>'[1]Master Data'!AQ427/1000000</f>
        <v>0</v>
      </c>
      <c r="F1080">
        <f>'[1]Master Data'!AR427/100</f>
        <v>0</v>
      </c>
      <c r="G1080">
        <f>'[1]Master Data'!AS427/100</f>
        <v>0</v>
      </c>
      <c r="H1080">
        <f>'[1]Master Data'!AT427/100</f>
        <v>0</v>
      </c>
      <c r="I1080">
        <f>'[1]Master Data'!AU427/100</f>
        <v>0</v>
      </c>
      <c r="J1080">
        <f>'[1]Master Data'!AV427/100</f>
        <v>0</v>
      </c>
      <c r="K1080">
        <f>'[1]Master Data'!AX427/100</f>
        <v>0</v>
      </c>
      <c r="L1080">
        <f>'[1]Master Data'!AY427/1000000</f>
        <v>0</v>
      </c>
      <c r="M1080">
        <f>'[1]Master Data'!AZ427/1000000</f>
        <v>0</v>
      </c>
      <c r="N1080">
        <f>'[1]Master Data'!BA427/1000000</f>
        <v>0</v>
      </c>
      <c r="O1080">
        <f>'[1]Master Data'!BB427/100</f>
        <v>0</v>
      </c>
      <c r="P1080">
        <f>'[1]Master Data'!BC427/100</f>
        <v>0</v>
      </c>
      <c r="Q1080">
        <f>'[1]Master Data'!BD427/100</f>
        <v>0</v>
      </c>
      <c r="R1080">
        <f>'[1]Master Data'!BE427/1000000</f>
        <v>0</v>
      </c>
      <c r="S1080">
        <f>'[1]Master Data'!BG427/1000000</f>
        <v>0</v>
      </c>
      <c r="T1080">
        <f>'[1]Master Data'!BH427/100</f>
        <v>0</v>
      </c>
      <c r="U1080">
        <f>'[1]Master Data'!BI427/1000000</f>
        <v>0</v>
      </c>
    </row>
    <row r="1081" spans="1:21" x14ac:dyDescent="0.55000000000000004">
      <c r="A1081" s="41" t="s">
        <v>1525</v>
      </c>
      <c r="B1081" s="41">
        <v>0</v>
      </c>
      <c r="C1081">
        <f>'[1]Master Data'!AO428/100</f>
        <v>0</v>
      </c>
      <c r="D1081">
        <f>'[1]Master Data'!AP428/1000000</f>
        <v>0</v>
      </c>
      <c r="E1081">
        <f>'[1]Master Data'!AQ428/1000000</f>
        <v>0</v>
      </c>
      <c r="F1081">
        <f>'[1]Master Data'!AR428/100</f>
        <v>0</v>
      </c>
      <c r="G1081">
        <f>'[1]Master Data'!AS428/100</f>
        <v>0</v>
      </c>
      <c r="H1081">
        <f>'[1]Master Data'!AT428/100</f>
        <v>0</v>
      </c>
      <c r="I1081">
        <f>'[1]Master Data'!AU428/100</f>
        <v>0</v>
      </c>
      <c r="J1081">
        <f>'[1]Master Data'!AV428/100</f>
        <v>0</v>
      </c>
      <c r="K1081">
        <f>'[1]Master Data'!AX428/100</f>
        <v>0</v>
      </c>
      <c r="L1081">
        <f>'[1]Master Data'!AY428/1000000</f>
        <v>0</v>
      </c>
      <c r="M1081">
        <f>'[1]Master Data'!AZ428/1000000</f>
        <v>0</v>
      </c>
      <c r="N1081">
        <f>'[1]Master Data'!BA428/1000000</f>
        <v>0</v>
      </c>
      <c r="O1081">
        <f>'[1]Master Data'!BB428/100</f>
        <v>0</v>
      </c>
      <c r="P1081">
        <f>'[1]Master Data'!BC428/100</f>
        <v>0</v>
      </c>
      <c r="Q1081">
        <f>'[1]Master Data'!BD428/100</f>
        <v>0</v>
      </c>
      <c r="R1081">
        <f>'[1]Master Data'!BE428/1000000</f>
        <v>0</v>
      </c>
      <c r="S1081">
        <f>'[1]Master Data'!BG428/1000000</f>
        <v>0</v>
      </c>
      <c r="T1081">
        <f>'[1]Master Data'!BH428/100</f>
        <v>0</v>
      </c>
      <c r="U1081">
        <f>'[1]Master Data'!BI428/1000000</f>
        <v>0</v>
      </c>
    </row>
    <row r="1082" spans="1:21" x14ac:dyDescent="0.55000000000000004">
      <c r="A1082" s="41" t="s">
        <v>1526</v>
      </c>
      <c r="B1082" s="41">
        <v>0</v>
      </c>
      <c r="C1082">
        <f>'[1]Master Data'!AO429/100</f>
        <v>0</v>
      </c>
      <c r="D1082">
        <f>'[1]Master Data'!AP429/1000000</f>
        <v>0</v>
      </c>
      <c r="E1082">
        <f>'[1]Master Data'!AQ429/1000000</f>
        <v>0</v>
      </c>
      <c r="F1082">
        <f>'[1]Master Data'!AR429/100</f>
        <v>0</v>
      </c>
      <c r="G1082">
        <f>'[1]Master Data'!AS429/100</f>
        <v>0</v>
      </c>
      <c r="H1082">
        <f>'[1]Master Data'!AT429/100</f>
        <v>0</v>
      </c>
      <c r="I1082">
        <f>'[1]Master Data'!AU429/100</f>
        <v>0</v>
      </c>
      <c r="J1082">
        <f>'[1]Master Data'!AV429/100</f>
        <v>0</v>
      </c>
      <c r="K1082">
        <f>'[1]Master Data'!AX429/100</f>
        <v>0</v>
      </c>
      <c r="L1082">
        <f>'[1]Master Data'!AY429/1000000</f>
        <v>0</v>
      </c>
      <c r="M1082">
        <f>'[1]Master Data'!AZ429/1000000</f>
        <v>0</v>
      </c>
      <c r="N1082">
        <f>'[1]Master Data'!BA429/1000000</f>
        <v>0</v>
      </c>
      <c r="O1082">
        <f>'[1]Master Data'!BB429/100</f>
        <v>0</v>
      </c>
      <c r="P1082">
        <f>'[1]Master Data'!BC429/100</f>
        <v>0</v>
      </c>
      <c r="Q1082">
        <f>'[1]Master Data'!BD429/100</f>
        <v>0</v>
      </c>
      <c r="R1082">
        <f>'[1]Master Data'!BE429/1000000</f>
        <v>0</v>
      </c>
      <c r="S1082">
        <f>'[1]Master Data'!BG429/1000000</f>
        <v>0</v>
      </c>
      <c r="T1082">
        <f>'[1]Master Data'!BH429/100</f>
        <v>0</v>
      </c>
      <c r="U1082">
        <f>'[1]Master Data'!BI429/1000000</f>
        <v>0</v>
      </c>
    </row>
    <row r="1083" spans="1:21" x14ac:dyDescent="0.55000000000000004">
      <c r="A1083" s="41" t="s">
        <v>1527</v>
      </c>
      <c r="B1083" s="41">
        <v>0</v>
      </c>
      <c r="C1083">
        <f>'[1]Master Data'!AO430/100</f>
        <v>0</v>
      </c>
      <c r="D1083">
        <f>'[1]Master Data'!AP430/1000000</f>
        <v>0</v>
      </c>
      <c r="E1083">
        <f>'[1]Master Data'!AQ430/1000000</f>
        <v>0</v>
      </c>
      <c r="F1083">
        <f>'[1]Master Data'!AR430/100</f>
        <v>0</v>
      </c>
      <c r="G1083">
        <f>'[1]Master Data'!AS430/100</f>
        <v>0</v>
      </c>
      <c r="H1083">
        <f>'[1]Master Data'!AT430/100</f>
        <v>0</v>
      </c>
      <c r="I1083">
        <f>'[1]Master Data'!AU430/100</f>
        <v>0</v>
      </c>
      <c r="J1083">
        <f>'[1]Master Data'!AV430/100</f>
        <v>0</v>
      </c>
      <c r="K1083">
        <f>'[1]Master Data'!AX430/100</f>
        <v>0</v>
      </c>
      <c r="L1083">
        <f>'[1]Master Data'!AY430/1000000</f>
        <v>0</v>
      </c>
      <c r="M1083">
        <f>'[1]Master Data'!AZ430/1000000</f>
        <v>0</v>
      </c>
      <c r="N1083">
        <f>'[1]Master Data'!BA430/1000000</f>
        <v>0</v>
      </c>
      <c r="O1083">
        <f>'[1]Master Data'!BB430/100</f>
        <v>0</v>
      </c>
      <c r="P1083">
        <f>'[1]Master Data'!BC430/100</f>
        <v>0</v>
      </c>
      <c r="Q1083">
        <f>'[1]Master Data'!BD430/100</f>
        <v>0</v>
      </c>
      <c r="R1083">
        <f>'[1]Master Data'!BE430/1000000</f>
        <v>0</v>
      </c>
      <c r="S1083">
        <f>'[1]Master Data'!BG430/1000000</f>
        <v>0</v>
      </c>
      <c r="T1083">
        <f>'[1]Master Data'!BH430/100</f>
        <v>0</v>
      </c>
      <c r="U1083">
        <f>'[1]Master Data'!BI430/1000000</f>
        <v>0</v>
      </c>
    </row>
    <row r="1084" spans="1:21" x14ac:dyDescent="0.55000000000000004">
      <c r="A1084" s="41" t="s">
        <v>1528</v>
      </c>
      <c r="B1084" s="41">
        <v>0</v>
      </c>
      <c r="C1084">
        <f>'[1]Master Data'!AO431/100</f>
        <v>0</v>
      </c>
      <c r="D1084">
        <f>'[1]Master Data'!AP431/1000000</f>
        <v>0</v>
      </c>
      <c r="E1084">
        <f>'[1]Master Data'!AQ431/1000000</f>
        <v>0</v>
      </c>
      <c r="F1084">
        <f>'[1]Master Data'!AR431/100</f>
        <v>0</v>
      </c>
      <c r="G1084">
        <f>'[1]Master Data'!AS431/100</f>
        <v>0</v>
      </c>
      <c r="H1084">
        <f>'[1]Master Data'!AT431/100</f>
        <v>0</v>
      </c>
      <c r="I1084">
        <f>'[1]Master Data'!AU431/100</f>
        <v>0</v>
      </c>
      <c r="J1084">
        <f>'[1]Master Data'!AV431/100</f>
        <v>0</v>
      </c>
      <c r="K1084">
        <f>'[1]Master Data'!AX431/100</f>
        <v>0</v>
      </c>
      <c r="L1084">
        <f>'[1]Master Data'!AY431/1000000</f>
        <v>0</v>
      </c>
      <c r="M1084">
        <f>'[1]Master Data'!AZ431/1000000</f>
        <v>0</v>
      </c>
      <c r="N1084">
        <f>'[1]Master Data'!BA431/1000000</f>
        <v>0</v>
      </c>
      <c r="O1084">
        <f>'[1]Master Data'!BB431/100</f>
        <v>0</v>
      </c>
      <c r="P1084">
        <f>'[1]Master Data'!BC431/100</f>
        <v>0</v>
      </c>
      <c r="Q1084">
        <f>'[1]Master Data'!BD431/100</f>
        <v>0</v>
      </c>
      <c r="R1084">
        <f>'[1]Master Data'!BE431/1000000</f>
        <v>0</v>
      </c>
      <c r="S1084">
        <f>'[1]Master Data'!BG431/1000000</f>
        <v>0</v>
      </c>
      <c r="T1084">
        <f>'[1]Master Data'!BH431/100</f>
        <v>0</v>
      </c>
      <c r="U1084">
        <f>'[1]Master Data'!BI431/1000000</f>
        <v>0</v>
      </c>
    </row>
    <row r="1085" spans="1:21" x14ac:dyDescent="0.55000000000000004">
      <c r="A1085" s="41" t="s">
        <v>1529</v>
      </c>
      <c r="B1085" s="41">
        <v>0</v>
      </c>
      <c r="C1085">
        <f>'[1]Master Data'!AO432/100</f>
        <v>0</v>
      </c>
      <c r="D1085">
        <f>'[1]Master Data'!AP432/1000000</f>
        <v>0</v>
      </c>
      <c r="E1085">
        <f>'[1]Master Data'!AQ432/1000000</f>
        <v>0</v>
      </c>
      <c r="F1085">
        <f>'[1]Master Data'!AR432/100</f>
        <v>0</v>
      </c>
      <c r="G1085">
        <f>'[1]Master Data'!AS432/100</f>
        <v>0</v>
      </c>
      <c r="H1085">
        <f>'[1]Master Data'!AT432/100</f>
        <v>0</v>
      </c>
      <c r="I1085">
        <f>'[1]Master Data'!AU432/100</f>
        <v>0</v>
      </c>
      <c r="J1085">
        <f>'[1]Master Data'!AV432/100</f>
        <v>0</v>
      </c>
      <c r="K1085">
        <f>'[1]Master Data'!AX432/100</f>
        <v>0</v>
      </c>
      <c r="L1085">
        <f>'[1]Master Data'!AY432/1000000</f>
        <v>0</v>
      </c>
      <c r="M1085">
        <f>'[1]Master Data'!AZ432/1000000</f>
        <v>0</v>
      </c>
      <c r="N1085">
        <f>'[1]Master Data'!BA432/1000000</f>
        <v>0</v>
      </c>
      <c r="O1085">
        <f>'[1]Master Data'!BB432/100</f>
        <v>0</v>
      </c>
      <c r="P1085">
        <f>'[1]Master Data'!BC432/100</f>
        <v>0</v>
      </c>
      <c r="Q1085">
        <f>'[1]Master Data'!BD432/100</f>
        <v>0</v>
      </c>
      <c r="R1085">
        <f>'[1]Master Data'!BE432/1000000</f>
        <v>0</v>
      </c>
      <c r="S1085">
        <f>'[1]Master Data'!BG432/1000000</f>
        <v>0</v>
      </c>
      <c r="T1085">
        <f>'[1]Master Data'!BH432/100</f>
        <v>0</v>
      </c>
      <c r="U1085">
        <f>'[1]Master Data'!BI432/1000000</f>
        <v>0</v>
      </c>
    </row>
    <row r="1086" spans="1:21" x14ac:dyDescent="0.55000000000000004">
      <c r="A1086" s="41" t="s">
        <v>1530</v>
      </c>
      <c r="B1086" s="41">
        <v>0</v>
      </c>
      <c r="C1086">
        <f>'[1]Master Data'!AO433/100</f>
        <v>0</v>
      </c>
      <c r="D1086">
        <f>'[1]Master Data'!AP433/1000000</f>
        <v>0</v>
      </c>
      <c r="E1086">
        <f>'[1]Master Data'!AQ433/1000000</f>
        <v>0</v>
      </c>
      <c r="F1086">
        <f>'[1]Master Data'!AR433/100</f>
        <v>0</v>
      </c>
      <c r="G1086">
        <f>'[1]Master Data'!AS433/100</f>
        <v>0</v>
      </c>
      <c r="H1086">
        <f>'[1]Master Data'!AT433/100</f>
        <v>0</v>
      </c>
      <c r="I1086">
        <f>'[1]Master Data'!AU433/100</f>
        <v>0</v>
      </c>
      <c r="J1086">
        <f>'[1]Master Data'!AV433/100</f>
        <v>0</v>
      </c>
      <c r="K1086">
        <f>'[1]Master Data'!AX433/100</f>
        <v>0</v>
      </c>
      <c r="L1086">
        <f>'[1]Master Data'!AY433/1000000</f>
        <v>0</v>
      </c>
      <c r="M1086">
        <f>'[1]Master Data'!AZ433/1000000</f>
        <v>0</v>
      </c>
      <c r="N1086">
        <f>'[1]Master Data'!BA433/1000000</f>
        <v>0</v>
      </c>
      <c r="O1086">
        <f>'[1]Master Data'!BB433/100</f>
        <v>0</v>
      </c>
      <c r="P1086">
        <f>'[1]Master Data'!BC433/100</f>
        <v>0</v>
      </c>
      <c r="Q1086">
        <f>'[1]Master Data'!BD433/100</f>
        <v>0</v>
      </c>
      <c r="R1086">
        <f>'[1]Master Data'!BE433/1000000</f>
        <v>0</v>
      </c>
      <c r="S1086">
        <f>'[1]Master Data'!BG433/1000000</f>
        <v>0</v>
      </c>
      <c r="T1086">
        <f>'[1]Master Data'!BH433/100</f>
        <v>0</v>
      </c>
      <c r="U1086">
        <f>'[1]Master Data'!BI433/1000000</f>
        <v>0</v>
      </c>
    </row>
    <row r="1087" spans="1:21" x14ac:dyDescent="0.55000000000000004">
      <c r="A1087" s="41" t="s">
        <v>1531</v>
      </c>
      <c r="B1087" s="41">
        <v>0</v>
      </c>
      <c r="C1087">
        <f>'[1]Master Data'!AO434/100</f>
        <v>0</v>
      </c>
      <c r="D1087">
        <f>'[1]Master Data'!AP434/1000000</f>
        <v>0</v>
      </c>
      <c r="E1087">
        <f>'[1]Master Data'!AQ434/1000000</f>
        <v>0</v>
      </c>
      <c r="F1087">
        <f>'[1]Master Data'!AR434/100</f>
        <v>0</v>
      </c>
      <c r="G1087">
        <f>'[1]Master Data'!AS434/100</f>
        <v>0</v>
      </c>
      <c r="H1087">
        <f>'[1]Master Data'!AT434/100</f>
        <v>0</v>
      </c>
      <c r="I1087">
        <f>'[1]Master Data'!AU434/100</f>
        <v>0</v>
      </c>
      <c r="J1087">
        <f>'[1]Master Data'!AV434/100</f>
        <v>0</v>
      </c>
      <c r="K1087">
        <f>'[1]Master Data'!AX434/100</f>
        <v>0</v>
      </c>
      <c r="L1087">
        <f>'[1]Master Data'!AY434/1000000</f>
        <v>0</v>
      </c>
      <c r="M1087">
        <f>'[1]Master Data'!AZ434/1000000</f>
        <v>0</v>
      </c>
      <c r="N1087">
        <f>'[1]Master Data'!BA434/1000000</f>
        <v>0</v>
      </c>
      <c r="O1087">
        <f>'[1]Master Data'!BB434/100</f>
        <v>0</v>
      </c>
      <c r="P1087">
        <f>'[1]Master Data'!BC434/100</f>
        <v>0</v>
      </c>
      <c r="Q1087">
        <f>'[1]Master Data'!BD434/100</f>
        <v>0</v>
      </c>
      <c r="R1087">
        <f>'[1]Master Data'!BE434/1000000</f>
        <v>0</v>
      </c>
      <c r="S1087">
        <f>'[1]Master Data'!BG434/1000000</f>
        <v>0</v>
      </c>
      <c r="T1087">
        <f>'[1]Master Data'!BH434/100</f>
        <v>0</v>
      </c>
      <c r="U1087">
        <f>'[1]Master Data'!BI434/1000000</f>
        <v>0</v>
      </c>
    </row>
    <row r="1088" spans="1:21" x14ac:dyDescent="0.55000000000000004">
      <c r="A1088" s="41" t="s">
        <v>1532</v>
      </c>
      <c r="B1088" s="41">
        <v>0</v>
      </c>
      <c r="C1088">
        <f>'[1]Master Data'!AO435/100</f>
        <v>0</v>
      </c>
      <c r="D1088">
        <f>'[1]Master Data'!AP435/1000000</f>
        <v>0</v>
      </c>
      <c r="E1088">
        <f>'[1]Master Data'!AQ435/1000000</f>
        <v>0</v>
      </c>
      <c r="F1088">
        <f>'[1]Master Data'!AR435/100</f>
        <v>0</v>
      </c>
      <c r="G1088">
        <f>'[1]Master Data'!AS435/100</f>
        <v>0</v>
      </c>
      <c r="H1088">
        <f>'[1]Master Data'!AT435/100</f>
        <v>0</v>
      </c>
      <c r="I1088">
        <f>'[1]Master Data'!AU435/100</f>
        <v>0</v>
      </c>
      <c r="J1088">
        <f>'[1]Master Data'!AV435/100</f>
        <v>0</v>
      </c>
      <c r="K1088">
        <f>'[1]Master Data'!AX435/100</f>
        <v>0</v>
      </c>
      <c r="L1088">
        <f>'[1]Master Data'!AY435/1000000</f>
        <v>0</v>
      </c>
      <c r="M1088">
        <f>'[1]Master Data'!AZ435/1000000</f>
        <v>0</v>
      </c>
      <c r="N1088">
        <f>'[1]Master Data'!BA435/1000000</f>
        <v>0</v>
      </c>
      <c r="O1088">
        <f>'[1]Master Data'!BB435/100</f>
        <v>0</v>
      </c>
      <c r="P1088">
        <f>'[1]Master Data'!BC435/100</f>
        <v>0</v>
      </c>
      <c r="Q1088">
        <f>'[1]Master Data'!BD435/100</f>
        <v>0</v>
      </c>
      <c r="R1088">
        <f>'[1]Master Data'!BE435/1000000</f>
        <v>0</v>
      </c>
      <c r="S1088">
        <f>'[1]Master Data'!BG435/1000000</f>
        <v>0</v>
      </c>
      <c r="T1088">
        <f>'[1]Master Data'!BH435/100</f>
        <v>0</v>
      </c>
      <c r="U1088">
        <f>'[1]Master Data'!BI435/1000000</f>
        <v>0</v>
      </c>
    </row>
    <row r="1089" spans="1:21" x14ac:dyDescent="0.55000000000000004">
      <c r="A1089" s="41" t="s">
        <v>1533</v>
      </c>
      <c r="B1089" s="41">
        <v>0</v>
      </c>
      <c r="C1089">
        <f>'[1]Master Data'!AO436/100</f>
        <v>0</v>
      </c>
      <c r="D1089">
        <f>'[1]Master Data'!AP436/1000000</f>
        <v>0</v>
      </c>
      <c r="E1089">
        <f>'[1]Master Data'!AQ436/1000000</f>
        <v>0</v>
      </c>
      <c r="F1089">
        <f>'[1]Master Data'!AR436/100</f>
        <v>0</v>
      </c>
      <c r="G1089">
        <f>'[1]Master Data'!AS436/100</f>
        <v>0</v>
      </c>
      <c r="H1089">
        <f>'[1]Master Data'!AT436/100</f>
        <v>0</v>
      </c>
      <c r="I1089">
        <f>'[1]Master Data'!AU436/100</f>
        <v>0</v>
      </c>
      <c r="J1089">
        <f>'[1]Master Data'!AV436/100</f>
        <v>0</v>
      </c>
      <c r="K1089">
        <f>'[1]Master Data'!AX436/100</f>
        <v>0</v>
      </c>
      <c r="L1089">
        <f>'[1]Master Data'!AY436/1000000</f>
        <v>0</v>
      </c>
      <c r="M1089">
        <f>'[1]Master Data'!AZ436/1000000</f>
        <v>0</v>
      </c>
      <c r="N1089">
        <f>'[1]Master Data'!BA436/1000000</f>
        <v>0</v>
      </c>
      <c r="O1089">
        <f>'[1]Master Data'!BB436/100</f>
        <v>0</v>
      </c>
      <c r="P1089">
        <f>'[1]Master Data'!BC436/100</f>
        <v>0</v>
      </c>
      <c r="Q1089">
        <f>'[1]Master Data'!BD436/100</f>
        <v>0</v>
      </c>
      <c r="R1089">
        <f>'[1]Master Data'!BE436/1000000</f>
        <v>0</v>
      </c>
      <c r="S1089">
        <f>'[1]Master Data'!BG436/1000000</f>
        <v>0</v>
      </c>
      <c r="T1089">
        <f>'[1]Master Data'!BH436/100</f>
        <v>0</v>
      </c>
      <c r="U1089">
        <f>'[1]Master Data'!BI436/1000000</f>
        <v>0</v>
      </c>
    </row>
    <row r="1090" spans="1:21" x14ac:dyDescent="0.55000000000000004">
      <c r="A1090" s="41" t="s">
        <v>1534</v>
      </c>
      <c r="B1090" s="41">
        <v>0</v>
      </c>
      <c r="C1090">
        <f>'[1]Master Data'!AO437/100</f>
        <v>0</v>
      </c>
      <c r="D1090">
        <f>'[1]Master Data'!AP437/1000000</f>
        <v>0</v>
      </c>
      <c r="E1090">
        <f>'[1]Master Data'!AQ437/1000000</f>
        <v>0</v>
      </c>
      <c r="F1090">
        <f>'[1]Master Data'!AR437/100</f>
        <v>0</v>
      </c>
      <c r="G1090">
        <f>'[1]Master Data'!AS437/100</f>
        <v>0</v>
      </c>
      <c r="H1090">
        <f>'[1]Master Data'!AT437/100</f>
        <v>0</v>
      </c>
      <c r="I1090">
        <f>'[1]Master Data'!AU437/100</f>
        <v>0</v>
      </c>
      <c r="J1090">
        <f>'[1]Master Data'!AV437/100</f>
        <v>0</v>
      </c>
      <c r="K1090">
        <f>'[1]Master Data'!AX437/100</f>
        <v>0</v>
      </c>
      <c r="L1090">
        <f>'[1]Master Data'!AY437/1000000</f>
        <v>0</v>
      </c>
      <c r="M1090">
        <f>'[1]Master Data'!AZ437/1000000</f>
        <v>0</v>
      </c>
      <c r="N1090">
        <f>'[1]Master Data'!BA437/1000000</f>
        <v>0</v>
      </c>
      <c r="O1090">
        <f>'[1]Master Data'!BB437/100</f>
        <v>0</v>
      </c>
      <c r="P1090">
        <f>'[1]Master Data'!BC437/100</f>
        <v>0</v>
      </c>
      <c r="Q1090">
        <f>'[1]Master Data'!BD437/100</f>
        <v>0</v>
      </c>
      <c r="R1090">
        <f>'[1]Master Data'!BE437/1000000</f>
        <v>0</v>
      </c>
      <c r="S1090">
        <f>'[1]Master Data'!BG437/1000000</f>
        <v>0</v>
      </c>
      <c r="T1090">
        <f>'[1]Master Data'!BH437/100</f>
        <v>0</v>
      </c>
      <c r="U1090">
        <f>'[1]Master Data'!BI437/1000000</f>
        <v>0</v>
      </c>
    </row>
    <row r="1091" spans="1:21" x14ac:dyDescent="0.55000000000000004">
      <c r="A1091" s="41" t="s">
        <v>2023</v>
      </c>
      <c r="B1091" s="41">
        <v>0</v>
      </c>
      <c r="C1091">
        <f>'[1]Master Data'!AO438/100</f>
        <v>0</v>
      </c>
      <c r="D1091">
        <f>'[1]Master Data'!AP438/1000000</f>
        <v>0</v>
      </c>
      <c r="E1091">
        <f>'[1]Master Data'!AQ438/1000000</f>
        <v>0</v>
      </c>
      <c r="F1091">
        <f>'[1]Master Data'!AR438/100</f>
        <v>0</v>
      </c>
      <c r="G1091">
        <f>'[1]Master Data'!AS438/100</f>
        <v>0</v>
      </c>
      <c r="H1091">
        <f>'[1]Master Data'!AT438/100</f>
        <v>0</v>
      </c>
      <c r="I1091">
        <f>'[1]Master Data'!AU438/100</f>
        <v>0</v>
      </c>
      <c r="J1091">
        <f>'[1]Master Data'!AV438/100</f>
        <v>0</v>
      </c>
      <c r="K1091">
        <f>'[1]Master Data'!AX438/100</f>
        <v>0</v>
      </c>
      <c r="L1091">
        <f>'[1]Master Data'!AY438/1000000</f>
        <v>0</v>
      </c>
      <c r="M1091">
        <f>'[1]Master Data'!AZ438/1000000</f>
        <v>0</v>
      </c>
      <c r="N1091">
        <f>'[1]Master Data'!BA438/1000000</f>
        <v>0</v>
      </c>
      <c r="O1091">
        <f>'[1]Master Data'!BB438/100</f>
        <v>0</v>
      </c>
      <c r="P1091">
        <f>'[1]Master Data'!BC438/100</f>
        <v>0</v>
      </c>
      <c r="Q1091">
        <f>'[1]Master Data'!BD438/100</f>
        <v>0</v>
      </c>
      <c r="R1091">
        <f>'[1]Master Data'!BE438/1000000</f>
        <v>0</v>
      </c>
      <c r="S1091">
        <f>'[1]Master Data'!BG438/1000000</f>
        <v>0</v>
      </c>
      <c r="T1091">
        <f>'[1]Master Data'!BH438/100</f>
        <v>0</v>
      </c>
      <c r="U1091">
        <f>'[1]Master Data'!BI438/1000000</f>
        <v>0</v>
      </c>
    </row>
    <row r="1092" spans="1:21" x14ac:dyDescent="0.55000000000000004">
      <c r="A1092" s="41" t="s">
        <v>2024</v>
      </c>
      <c r="B1092" s="41">
        <v>0</v>
      </c>
      <c r="C1092">
        <f>'[1]Master Data'!AO439/100</f>
        <v>0</v>
      </c>
      <c r="D1092">
        <f>'[1]Master Data'!AP439/1000000</f>
        <v>0</v>
      </c>
      <c r="E1092">
        <f>'[1]Master Data'!AQ439/1000000</f>
        <v>0</v>
      </c>
      <c r="F1092">
        <f>'[1]Master Data'!AR439/100</f>
        <v>0</v>
      </c>
      <c r="G1092">
        <f>'[1]Master Data'!AS439/100</f>
        <v>0</v>
      </c>
      <c r="H1092">
        <f>'[1]Master Data'!AT439/100</f>
        <v>0</v>
      </c>
      <c r="I1092">
        <f>'[1]Master Data'!AU439/100</f>
        <v>0</v>
      </c>
      <c r="J1092">
        <f>'[1]Master Data'!AV439/100</f>
        <v>0</v>
      </c>
      <c r="K1092">
        <f>'[1]Master Data'!AX439/100</f>
        <v>0</v>
      </c>
      <c r="L1092">
        <f>'[1]Master Data'!AY439/1000000</f>
        <v>0</v>
      </c>
      <c r="M1092">
        <f>'[1]Master Data'!AZ439/1000000</f>
        <v>0</v>
      </c>
      <c r="N1092">
        <f>'[1]Master Data'!BA439/1000000</f>
        <v>0</v>
      </c>
      <c r="O1092">
        <f>'[1]Master Data'!BB439/100</f>
        <v>0</v>
      </c>
      <c r="P1092">
        <f>'[1]Master Data'!BC439/100</f>
        <v>0</v>
      </c>
      <c r="Q1092">
        <f>'[1]Master Data'!BD439/100</f>
        <v>0</v>
      </c>
      <c r="R1092">
        <f>'[1]Master Data'!BE439/1000000</f>
        <v>0</v>
      </c>
      <c r="S1092">
        <f>'[1]Master Data'!BG439/1000000</f>
        <v>0</v>
      </c>
      <c r="T1092">
        <f>'[1]Master Data'!BH439/100</f>
        <v>0</v>
      </c>
      <c r="U1092">
        <f>'[1]Master Data'!BI439/1000000</f>
        <v>0</v>
      </c>
    </row>
    <row r="1093" spans="1:21" x14ac:dyDescent="0.55000000000000004">
      <c r="A1093" s="41" t="s">
        <v>2025</v>
      </c>
      <c r="B1093" s="41">
        <v>0</v>
      </c>
      <c r="C1093">
        <f>'[1]Master Data'!AO440/100</f>
        <v>0</v>
      </c>
      <c r="D1093">
        <f>'[1]Master Data'!AP440/1000000</f>
        <v>0</v>
      </c>
      <c r="E1093">
        <f>'[1]Master Data'!AQ440/1000000</f>
        <v>0</v>
      </c>
      <c r="F1093">
        <f>'[1]Master Data'!AR440/100</f>
        <v>0</v>
      </c>
      <c r="G1093">
        <f>'[1]Master Data'!AS440/100</f>
        <v>0</v>
      </c>
      <c r="H1093">
        <f>'[1]Master Data'!AT440/100</f>
        <v>0</v>
      </c>
      <c r="I1093">
        <f>'[1]Master Data'!AU440/100</f>
        <v>0</v>
      </c>
      <c r="J1093">
        <f>'[1]Master Data'!AV440/100</f>
        <v>0</v>
      </c>
      <c r="K1093">
        <f>'[1]Master Data'!AX440/100</f>
        <v>0</v>
      </c>
      <c r="L1093">
        <f>'[1]Master Data'!AY440/1000000</f>
        <v>0</v>
      </c>
      <c r="M1093">
        <f>'[1]Master Data'!AZ440/1000000</f>
        <v>0</v>
      </c>
      <c r="N1093">
        <f>'[1]Master Data'!BA440/1000000</f>
        <v>0</v>
      </c>
      <c r="O1093">
        <f>'[1]Master Data'!BB440/100</f>
        <v>0</v>
      </c>
      <c r="P1093">
        <f>'[1]Master Data'!BC440/100</f>
        <v>0</v>
      </c>
      <c r="Q1093">
        <f>'[1]Master Data'!BD440/100</f>
        <v>0</v>
      </c>
      <c r="R1093">
        <f>'[1]Master Data'!BE440/1000000</f>
        <v>0</v>
      </c>
      <c r="S1093">
        <f>'[1]Master Data'!BG440/1000000</f>
        <v>0</v>
      </c>
      <c r="T1093">
        <f>'[1]Master Data'!BH440/100</f>
        <v>0</v>
      </c>
      <c r="U1093">
        <f>'[1]Master Data'!BI440/1000000</f>
        <v>0</v>
      </c>
    </row>
    <row r="1094" spans="1:21" x14ac:dyDescent="0.55000000000000004">
      <c r="A1094" s="41" t="s">
        <v>2027</v>
      </c>
      <c r="B1094" s="41">
        <v>0</v>
      </c>
      <c r="C1094">
        <f>'[1]Master Data'!AO441/100</f>
        <v>0</v>
      </c>
      <c r="D1094">
        <f>'[1]Master Data'!AP441/1000000</f>
        <v>0</v>
      </c>
      <c r="E1094">
        <f>'[1]Master Data'!AQ441/1000000</f>
        <v>0</v>
      </c>
      <c r="F1094">
        <f>'[1]Master Data'!AR441/100</f>
        <v>0</v>
      </c>
      <c r="G1094">
        <f>'[1]Master Data'!AS441/100</f>
        <v>0</v>
      </c>
      <c r="H1094">
        <f>'[1]Master Data'!AT441/100</f>
        <v>0</v>
      </c>
      <c r="I1094">
        <f>'[1]Master Data'!AU441/100</f>
        <v>0</v>
      </c>
      <c r="J1094">
        <f>'[1]Master Data'!AV441/100</f>
        <v>0</v>
      </c>
      <c r="K1094">
        <f>'[1]Master Data'!AX441/100</f>
        <v>0</v>
      </c>
      <c r="L1094">
        <f>'[1]Master Data'!AY441/1000000</f>
        <v>0</v>
      </c>
      <c r="M1094">
        <f>'[1]Master Data'!AZ441/1000000</f>
        <v>0</v>
      </c>
      <c r="N1094">
        <f>'[1]Master Data'!BA441/1000000</f>
        <v>0</v>
      </c>
      <c r="O1094">
        <f>'[1]Master Data'!BB441/100</f>
        <v>0</v>
      </c>
      <c r="P1094">
        <f>'[1]Master Data'!BC441/100</f>
        <v>0</v>
      </c>
      <c r="Q1094">
        <f>'[1]Master Data'!BD441/100</f>
        <v>0</v>
      </c>
      <c r="R1094">
        <f>'[1]Master Data'!BE441/1000000</f>
        <v>0</v>
      </c>
      <c r="S1094">
        <f>'[1]Master Data'!BG441/1000000</f>
        <v>0</v>
      </c>
      <c r="T1094">
        <f>'[1]Master Data'!BH441/100</f>
        <v>0</v>
      </c>
      <c r="U1094">
        <f>'[1]Master Data'!BI441/1000000</f>
        <v>0</v>
      </c>
    </row>
    <row r="1095" spans="1:21" x14ac:dyDescent="0.55000000000000004">
      <c r="A1095" s="41" t="s">
        <v>2029</v>
      </c>
      <c r="B1095" s="41">
        <v>0</v>
      </c>
      <c r="C1095">
        <f>'[1]Master Data'!AO442/100</f>
        <v>0</v>
      </c>
      <c r="D1095">
        <f>'[1]Master Data'!AP442/1000000</f>
        <v>0</v>
      </c>
      <c r="E1095">
        <f>'[1]Master Data'!AQ442/1000000</f>
        <v>0</v>
      </c>
      <c r="F1095">
        <f>'[1]Master Data'!AR442/100</f>
        <v>0</v>
      </c>
      <c r="G1095">
        <f>'[1]Master Data'!AS442/100</f>
        <v>0</v>
      </c>
      <c r="H1095">
        <f>'[1]Master Data'!AT442/100</f>
        <v>0</v>
      </c>
      <c r="I1095">
        <f>'[1]Master Data'!AU442/100</f>
        <v>0</v>
      </c>
      <c r="J1095">
        <f>'[1]Master Data'!AV442/100</f>
        <v>0</v>
      </c>
      <c r="K1095">
        <f>'[1]Master Data'!AX442/100</f>
        <v>0</v>
      </c>
      <c r="L1095">
        <f>'[1]Master Data'!AY442/1000000</f>
        <v>0</v>
      </c>
      <c r="M1095">
        <f>'[1]Master Data'!AZ442/1000000</f>
        <v>0</v>
      </c>
      <c r="N1095">
        <f>'[1]Master Data'!BA442/1000000</f>
        <v>0</v>
      </c>
      <c r="O1095">
        <f>'[1]Master Data'!BB442/100</f>
        <v>0</v>
      </c>
      <c r="P1095">
        <f>'[1]Master Data'!BC442/100</f>
        <v>0</v>
      </c>
      <c r="Q1095">
        <f>'[1]Master Data'!BD442/100</f>
        <v>0</v>
      </c>
      <c r="R1095">
        <f>'[1]Master Data'!BE442/1000000</f>
        <v>0</v>
      </c>
      <c r="S1095">
        <f>'[1]Master Data'!BG442/1000000</f>
        <v>0</v>
      </c>
      <c r="T1095">
        <f>'[1]Master Data'!BH442/100</f>
        <v>0</v>
      </c>
      <c r="U1095">
        <f>'[1]Master Data'!BI442/1000000</f>
        <v>0</v>
      </c>
    </row>
    <row r="1096" spans="1:21" x14ac:dyDescent="0.55000000000000004">
      <c r="A1096" s="41" t="s">
        <v>2030</v>
      </c>
      <c r="B1096" s="41">
        <v>0</v>
      </c>
      <c r="C1096">
        <f>'[1]Master Data'!AO443/100</f>
        <v>0</v>
      </c>
      <c r="D1096">
        <f>'[1]Master Data'!AP443/1000000</f>
        <v>0</v>
      </c>
      <c r="E1096">
        <f>'[1]Master Data'!AQ443/1000000</f>
        <v>0</v>
      </c>
      <c r="F1096">
        <f>'[1]Master Data'!AR443/100</f>
        <v>0</v>
      </c>
      <c r="G1096">
        <f>'[1]Master Data'!AS443/100</f>
        <v>0</v>
      </c>
      <c r="H1096">
        <f>'[1]Master Data'!AT443/100</f>
        <v>0</v>
      </c>
      <c r="I1096">
        <f>'[1]Master Data'!AU443/100</f>
        <v>0</v>
      </c>
      <c r="J1096">
        <f>'[1]Master Data'!AV443/100</f>
        <v>0</v>
      </c>
      <c r="K1096">
        <f>'[1]Master Data'!AX443/100</f>
        <v>0</v>
      </c>
      <c r="L1096">
        <f>'[1]Master Data'!AY443/1000000</f>
        <v>0</v>
      </c>
      <c r="M1096">
        <f>'[1]Master Data'!AZ443/1000000</f>
        <v>0</v>
      </c>
      <c r="N1096">
        <f>'[1]Master Data'!BA443/1000000</f>
        <v>0</v>
      </c>
      <c r="O1096">
        <f>'[1]Master Data'!BB443/100</f>
        <v>0</v>
      </c>
      <c r="P1096">
        <f>'[1]Master Data'!BC443/100</f>
        <v>0</v>
      </c>
      <c r="Q1096">
        <f>'[1]Master Data'!BD443/100</f>
        <v>0</v>
      </c>
      <c r="R1096">
        <f>'[1]Master Data'!BE443/1000000</f>
        <v>0</v>
      </c>
      <c r="S1096">
        <f>'[1]Master Data'!BG443/1000000</f>
        <v>0</v>
      </c>
      <c r="T1096">
        <f>'[1]Master Data'!BH443/100</f>
        <v>0</v>
      </c>
      <c r="U1096">
        <f>'[1]Master Data'!BI443/1000000</f>
        <v>0</v>
      </c>
    </row>
    <row r="1097" spans="1:21" x14ac:dyDescent="0.55000000000000004">
      <c r="A1097" s="41" t="s">
        <v>2033</v>
      </c>
      <c r="B1097" s="41">
        <v>0</v>
      </c>
      <c r="C1097">
        <f>'[1]Master Data'!AO444/100</f>
        <v>0</v>
      </c>
      <c r="D1097">
        <f>'[1]Master Data'!AP444/1000000</f>
        <v>0</v>
      </c>
      <c r="E1097">
        <f>'[1]Master Data'!AQ444/1000000</f>
        <v>0</v>
      </c>
      <c r="F1097">
        <f>'[1]Master Data'!AR444/100</f>
        <v>0</v>
      </c>
      <c r="G1097">
        <f>'[1]Master Data'!AS444/100</f>
        <v>0</v>
      </c>
      <c r="H1097">
        <f>'[1]Master Data'!AT444/100</f>
        <v>0</v>
      </c>
      <c r="I1097">
        <f>'[1]Master Data'!AU444/100</f>
        <v>0</v>
      </c>
      <c r="J1097">
        <f>'[1]Master Data'!AV444/100</f>
        <v>0</v>
      </c>
      <c r="K1097">
        <f>'[1]Master Data'!AX444/100</f>
        <v>0</v>
      </c>
      <c r="L1097">
        <f>'[1]Master Data'!AY444/1000000</f>
        <v>0</v>
      </c>
      <c r="M1097">
        <f>'[1]Master Data'!AZ444/1000000</f>
        <v>0</v>
      </c>
      <c r="N1097">
        <f>'[1]Master Data'!BA444/1000000</f>
        <v>0</v>
      </c>
      <c r="O1097">
        <f>'[1]Master Data'!BB444/100</f>
        <v>0</v>
      </c>
      <c r="P1097">
        <f>'[1]Master Data'!BC444/100</f>
        <v>0</v>
      </c>
      <c r="Q1097">
        <f>'[1]Master Data'!BD444/100</f>
        <v>0</v>
      </c>
      <c r="R1097">
        <f>'[1]Master Data'!BE444/1000000</f>
        <v>0</v>
      </c>
      <c r="S1097">
        <f>'[1]Master Data'!BG444/1000000</f>
        <v>0</v>
      </c>
      <c r="T1097">
        <f>'[1]Master Data'!BH444/100</f>
        <v>0</v>
      </c>
      <c r="U1097">
        <f>'[1]Master Data'!BI444/1000000</f>
        <v>0</v>
      </c>
    </row>
    <row r="1098" spans="1:21" x14ac:dyDescent="0.55000000000000004">
      <c r="A1098" s="41" t="s">
        <v>1535</v>
      </c>
      <c r="B1098" s="41">
        <v>0</v>
      </c>
      <c r="C1098">
        <f>'[1]Master Data'!AO445/100</f>
        <v>0</v>
      </c>
      <c r="D1098">
        <f>'[1]Master Data'!AP445/1000000</f>
        <v>0</v>
      </c>
      <c r="E1098">
        <f>'[1]Master Data'!AQ445/1000000</f>
        <v>0</v>
      </c>
      <c r="F1098">
        <f>'[1]Master Data'!AR445/100</f>
        <v>0</v>
      </c>
      <c r="G1098">
        <f>'[1]Master Data'!AS445/100</f>
        <v>0</v>
      </c>
      <c r="H1098">
        <f>'[1]Master Data'!AT445/100</f>
        <v>0</v>
      </c>
      <c r="I1098">
        <f>'[1]Master Data'!AU445/100</f>
        <v>0</v>
      </c>
      <c r="J1098">
        <f>'[1]Master Data'!AV445/100</f>
        <v>0</v>
      </c>
      <c r="K1098">
        <f>'[1]Master Data'!AX445/100</f>
        <v>0</v>
      </c>
      <c r="L1098">
        <f>'[1]Master Data'!AY445/1000000</f>
        <v>0</v>
      </c>
      <c r="M1098">
        <f>'[1]Master Data'!AZ445/1000000</f>
        <v>0</v>
      </c>
      <c r="N1098">
        <f>'[1]Master Data'!BA445/1000000</f>
        <v>0</v>
      </c>
      <c r="O1098">
        <f>'[1]Master Data'!BB445/100</f>
        <v>0</v>
      </c>
      <c r="P1098">
        <f>'[1]Master Data'!BC445/100</f>
        <v>0</v>
      </c>
      <c r="Q1098">
        <f>'[1]Master Data'!BD445/100</f>
        <v>0</v>
      </c>
      <c r="R1098">
        <f>'[1]Master Data'!BE445/1000000</f>
        <v>0</v>
      </c>
      <c r="S1098">
        <f>'[1]Master Data'!BG445/1000000</f>
        <v>0</v>
      </c>
      <c r="T1098">
        <f>'[1]Master Data'!BH445/100</f>
        <v>0</v>
      </c>
      <c r="U1098">
        <f>'[1]Master Data'!BI445/1000000</f>
        <v>0</v>
      </c>
    </row>
    <row r="1099" spans="1:21" x14ac:dyDescent="0.55000000000000004">
      <c r="A1099" s="41" t="s">
        <v>1536</v>
      </c>
      <c r="B1099" s="41">
        <v>0</v>
      </c>
      <c r="C1099">
        <f>'[1]Master Data'!AO446/100</f>
        <v>0</v>
      </c>
      <c r="D1099">
        <f>'[1]Master Data'!AP446/1000000</f>
        <v>0</v>
      </c>
      <c r="E1099">
        <f>'[1]Master Data'!AQ446/1000000</f>
        <v>0</v>
      </c>
      <c r="F1099">
        <f>'[1]Master Data'!AR446/100</f>
        <v>0</v>
      </c>
      <c r="G1099">
        <f>'[1]Master Data'!AS446/100</f>
        <v>0</v>
      </c>
      <c r="H1099">
        <f>'[1]Master Data'!AT446/100</f>
        <v>0</v>
      </c>
      <c r="I1099">
        <f>'[1]Master Data'!AU446/100</f>
        <v>0</v>
      </c>
      <c r="J1099">
        <f>'[1]Master Data'!AV446/100</f>
        <v>0</v>
      </c>
      <c r="K1099">
        <f>'[1]Master Data'!AX446/100</f>
        <v>0</v>
      </c>
      <c r="L1099">
        <f>'[1]Master Data'!AY446/1000000</f>
        <v>0</v>
      </c>
      <c r="M1099">
        <f>'[1]Master Data'!AZ446/1000000</f>
        <v>0</v>
      </c>
      <c r="N1099">
        <f>'[1]Master Data'!BA446/1000000</f>
        <v>0</v>
      </c>
      <c r="O1099">
        <f>'[1]Master Data'!BB446/100</f>
        <v>0</v>
      </c>
      <c r="P1099">
        <f>'[1]Master Data'!BC446/100</f>
        <v>0</v>
      </c>
      <c r="Q1099">
        <f>'[1]Master Data'!BD446/100</f>
        <v>0</v>
      </c>
      <c r="R1099">
        <f>'[1]Master Data'!BE446/1000000</f>
        <v>0</v>
      </c>
      <c r="S1099">
        <f>'[1]Master Data'!BG446/1000000</f>
        <v>0</v>
      </c>
      <c r="T1099">
        <f>'[1]Master Data'!BH446/100</f>
        <v>0</v>
      </c>
      <c r="U1099">
        <f>'[1]Master Data'!BI446/1000000</f>
        <v>0</v>
      </c>
    </row>
    <row r="1100" spans="1:21" x14ac:dyDescent="0.55000000000000004">
      <c r="A1100" s="41" t="s">
        <v>1537</v>
      </c>
      <c r="B1100" s="41">
        <v>5.6999999999999993E-3</v>
      </c>
      <c r="C1100">
        <f>'[1]Master Data'!AO447/100</f>
        <v>0</v>
      </c>
      <c r="D1100">
        <f>'[1]Master Data'!AP447/1000000</f>
        <v>0</v>
      </c>
      <c r="E1100">
        <f>'[1]Master Data'!AQ447/1000000</f>
        <v>0</v>
      </c>
      <c r="F1100">
        <f>'[1]Master Data'!AR447/100</f>
        <v>0</v>
      </c>
      <c r="G1100">
        <f>'[1]Master Data'!AS447/100</f>
        <v>0</v>
      </c>
      <c r="H1100">
        <f>'[1]Master Data'!AT447/100</f>
        <v>0</v>
      </c>
      <c r="I1100">
        <f>'[1]Master Data'!AU447/100</f>
        <v>0</v>
      </c>
      <c r="J1100">
        <f>'[1]Master Data'!AV447/100</f>
        <v>0</v>
      </c>
      <c r="K1100">
        <f>'[1]Master Data'!AX447/100</f>
        <v>0</v>
      </c>
      <c r="L1100">
        <f>'[1]Master Data'!AY447/1000000</f>
        <v>0</v>
      </c>
      <c r="M1100">
        <f>'[1]Master Data'!AZ447/1000000</f>
        <v>0</v>
      </c>
      <c r="N1100">
        <f>'[1]Master Data'!BA447/1000000</f>
        <v>0</v>
      </c>
      <c r="O1100">
        <f>'[1]Master Data'!BB447/100</f>
        <v>0</v>
      </c>
      <c r="P1100">
        <f>'[1]Master Data'!BC447/100</f>
        <v>0</v>
      </c>
      <c r="Q1100">
        <f>'[1]Master Data'!BD447/100</f>
        <v>0</v>
      </c>
      <c r="R1100">
        <f>'[1]Master Data'!BE447/1000000</f>
        <v>0</v>
      </c>
      <c r="S1100">
        <f>'[1]Master Data'!BG447/1000000</f>
        <v>0</v>
      </c>
      <c r="T1100">
        <f>'[1]Master Data'!BH447/100</f>
        <v>0</v>
      </c>
      <c r="U1100">
        <f>'[1]Master Data'!BI447/1000000</f>
        <v>0</v>
      </c>
    </row>
    <row r="1101" spans="1:21" x14ac:dyDescent="0.55000000000000004">
      <c r="A1101" s="41" t="s">
        <v>1538</v>
      </c>
      <c r="B1101" s="41">
        <v>2.2000000000000001E-3</v>
      </c>
      <c r="C1101">
        <f>'[1]Master Data'!AO448/100</f>
        <v>1.4000000000000002E-3</v>
      </c>
      <c r="D1101">
        <f>'[1]Master Data'!AP448/1000000</f>
        <v>3.1574999999999995E-7</v>
      </c>
      <c r="E1101">
        <f>'[1]Master Data'!AQ448/1000000</f>
        <v>0</v>
      </c>
      <c r="F1101">
        <f>'[1]Master Data'!AR448/100</f>
        <v>0</v>
      </c>
      <c r="G1101">
        <f>'[1]Master Data'!AS448/100</f>
        <v>0</v>
      </c>
      <c r="H1101">
        <f>'[1]Master Data'!AT448/100</f>
        <v>0</v>
      </c>
      <c r="I1101">
        <f>'[1]Master Data'!AU448/100</f>
        <v>0</v>
      </c>
      <c r="J1101">
        <f>'[1]Master Data'!AV448/100</f>
        <v>0</v>
      </c>
      <c r="K1101">
        <f>'[1]Master Data'!AX448/100</f>
        <v>0</v>
      </c>
      <c r="L1101">
        <f>'[1]Master Data'!AY448/1000000</f>
        <v>2.0418499999999998E-6</v>
      </c>
      <c r="M1101">
        <f>'[1]Master Data'!AZ448/1000000</f>
        <v>1.67558E-6</v>
      </c>
      <c r="N1101">
        <f>'[1]Master Data'!BA448/1000000</f>
        <v>1.7261000000000001E-7</v>
      </c>
      <c r="O1101">
        <f>'[1]Master Data'!BB448/100</f>
        <v>0</v>
      </c>
      <c r="P1101">
        <f>'[1]Master Data'!BC448/100</f>
        <v>0</v>
      </c>
      <c r="Q1101">
        <f>'[1]Master Data'!BD448/100</f>
        <v>0</v>
      </c>
      <c r="R1101">
        <f>'[1]Master Data'!BE448/1000000</f>
        <v>0</v>
      </c>
      <c r="S1101">
        <f>'[1]Master Data'!BG448/1000000</f>
        <v>0</v>
      </c>
      <c r="T1101">
        <f>'[1]Master Data'!BH448/100</f>
        <v>0</v>
      </c>
      <c r="U1101">
        <f>'[1]Master Data'!BI448/1000000</f>
        <v>0</v>
      </c>
    </row>
    <row r="1102" spans="1:21" x14ac:dyDescent="0.55000000000000004">
      <c r="A1102" s="41" t="s">
        <v>1539</v>
      </c>
      <c r="B1102" s="41">
        <v>1.4000000000000002E-3</v>
      </c>
      <c r="C1102">
        <f>'[1]Master Data'!AO449/100</f>
        <v>1.1000000000000001E-3</v>
      </c>
      <c r="D1102">
        <f>'[1]Master Data'!AP449/1000000</f>
        <v>2.8119999999999995E-7</v>
      </c>
      <c r="E1102">
        <f>'[1]Master Data'!AQ449/1000000</f>
        <v>0</v>
      </c>
      <c r="F1102">
        <f>'[1]Master Data'!AR449/100</f>
        <v>0</v>
      </c>
      <c r="G1102">
        <f>'[1]Master Data'!AS449/100</f>
        <v>0</v>
      </c>
      <c r="H1102">
        <f>'[1]Master Data'!AT449/100</f>
        <v>0</v>
      </c>
      <c r="I1102">
        <f>'[1]Master Data'!AU449/100</f>
        <v>0</v>
      </c>
      <c r="J1102">
        <f>'[1]Master Data'!AV449/100</f>
        <v>0</v>
      </c>
      <c r="K1102">
        <f>'[1]Master Data'!AX449/100</f>
        <v>5.0000000000000001E-4</v>
      </c>
      <c r="L1102">
        <f>'[1]Master Data'!AY449/1000000</f>
        <v>1.7403999999999999E-6</v>
      </c>
      <c r="M1102">
        <f>'[1]Master Data'!AZ449/1000000</f>
        <v>1.3565999999999999E-6</v>
      </c>
      <c r="N1102">
        <f>'[1]Master Data'!BA449/1000000</f>
        <v>1.4819999999999999E-7</v>
      </c>
      <c r="O1102">
        <f>'[1]Master Data'!BB449/100</f>
        <v>0</v>
      </c>
      <c r="P1102">
        <f>'[1]Master Data'!BC449/100</f>
        <v>0</v>
      </c>
      <c r="Q1102">
        <f>'[1]Master Data'!BD449/100</f>
        <v>0</v>
      </c>
      <c r="R1102">
        <f>'[1]Master Data'!BE449/1000000</f>
        <v>0</v>
      </c>
      <c r="S1102">
        <f>'[1]Master Data'!BG449/1000000</f>
        <v>1.5199999999999998E-7</v>
      </c>
      <c r="T1102">
        <f>'[1]Master Data'!BH449/100</f>
        <v>0</v>
      </c>
      <c r="U1102">
        <f>'[1]Master Data'!BI449/1000000</f>
        <v>1.216E-7</v>
      </c>
    </row>
    <row r="1103" spans="1:21" x14ac:dyDescent="0.55000000000000004">
      <c r="A1103" s="41" t="s">
        <v>1540</v>
      </c>
      <c r="B1103" s="41">
        <v>1.2181121617215519E-3</v>
      </c>
      <c r="C1103">
        <f>'[1]Master Data'!AO450/100</f>
        <v>9.4144114770133684E-4</v>
      </c>
      <c r="D1103">
        <f>'[1]Master Data'!AP450/1000000</f>
        <v>2.5417732637756769E-7</v>
      </c>
      <c r="E1103">
        <f>'[1]Master Data'!AQ450/1000000</f>
        <v>0</v>
      </c>
      <c r="F1103">
        <f>'[1]Master Data'!AR450/100</f>
        <v>0</v>
      </c>
      <c r="G1103">
        <f>'[1]Master Data'!AS450/100</f>
        <v>0</v>
      </c>
      <c r="H1103">
        <f>'[1]Master Data'!AT450/100</f>
        <v>0</v>
      </c>
      <c r="I1103">
        <f>'[1]Master Data'!AU450/100</f>
        <v>0</v>
      </c>
      <c r="J1103">
        <f>'[1]Master Data'!AV450/100</f>
        <v>0</v>
      </c>
      <c r="K1103">
        <f>'[1]Master Data'!AX450/100</f>
        <v>0</v>
      </c>
      <c r="L1103">
        <f>'[1]Master Data'!AY450/1000000</f>
        <v>1.7493380697750246E-6</v>
      </c>
      <c r="M1103">
        <f>'[1]Master Data'!AZ450/1000000</f>
        <v>1.390499491359635E-6</v>
      </c>
      <c r="N1103">
        <f>'[1]Master Data'!BA450/1000000</f>
        <v>1.4577817248125205E-7</v>
      </c>
      <c r="O1103">
        <f>'[1]Master Data'!BB450/100</f>
        <v>0</v>
      </c>
      <c r="P1103">
        <f>'[1]Master Data'!BC450/100</f>
        <v>0</v>
      </c>
      <c r="Q1103">
        <f>'[1]Master Data'!BD450/100</f>
        <v>0</v>
      </c>
      <c r="R1103">
        <f>'[1]Master Data'!BE450/1000000</f>
        <v>0</v>
      </c>
      <c r="S1103">
        <f>'[1]Master Data'!BG450/1000000</f>
        <v>1.3082656504727748E-7</v>
      </c>
      <c r="T1103">
        <f>'[1]Master Data'!BH450/100</f>
        <v>0</v>
      </c>
      <c r="U1103">
        <f>'[1]Master Data'!BI450/1000000</f>
        <v>6.3544331594391923E-8</v>
      </c>
    </row>
    <row r="1104" spans="1:21" x14ac:dyDescent="0.55000000000000004">
      <c r="A1104" s="41" t="s">
        <v>1541</v>
      </c>
      <c r="B1104" s="41">
        <v>2.2000000000000001E-3</v>
      </c>
      <c r="C1104">
        <f>'[1]Master Data'!AO451/100</f>
        <v>1.8E-3</v>
      </c>
      <c r="D1104">
        <f>'[1]Master Data'!AP451/1000000</f>
        <v>4.0000000000000003E-7</v>
      </c>
      <c r="E1104">
        <f>'[1]Master Data'!AQ451/1000000</f>
        <v>0</v>
      </c>
      <c r="F1104">
        <f>'[1]Master Data'!AR451/100</f>
        <v>0</v>
      </c>
      <c r="G1104">
        <f>'[1]Master Data'!AS451/100</f>
        <v>0</v>
      </c>
      <c r="H1104">
        <f>'[1]Master Data'!AT451/100</f>
        <v>0</v>
      </c>
      <c r="I1104">
        <f>'[1]Master Data'!AU451/100</f>
        <v>0</v>
      </c>
      <c r="J1104">
        <f>'[1]Master Data'!AV451/100</f>
        <v>0</v>
      </c>
      <c r="K1104">
        <f>'[1]Master Data'!AX451/100</f>
        <v>0</v>
      </c>
      <c r="L1104">
        <f>'[1]Master Data'!AY451/1000000</f>
        <v>1.8600000000000002E-6</v>
      </c>
      <c r="M1104">
        <f>'[1]Master Data'!AZ451/1000000</f>
        <v>1.42E-6</v>
      </c>
      <c r="N1104">
        <f>'[1]Master Data'!BA451/1000000</f>
        <v>1.3E-7</v>
      </c>
      <c r="O1104">
        <f>'[1]Master Data'!BB451/100</f>
        <v>0</v>
      </c>
      <c r="P1104">
        <f>'[1]Master Data'!BC451/100</f>
        <v>0</v>
      </c>
      <c r="Q1104">
        <f>'[1]Master Data'!BD451/100</f>
        <v>0</v>
      </c>
      <c r="R1104">
        <f>'[1]Master Data'!BE451/1000000</f>
        <v>0</v>
      </c>
      <c r="S1104">
        <f>'[1]Master Data'!BG451/1000000</f>
        <v>0</v>
      </c>
      <c r="T1104">
        <f>'[1]Master Data'!BH451/100</f>
        <v>0</v>
      </c>
      <c r="U1104">
        <f>'[1]Master Data'!BI451/1000000</f>
        <v>0</v>
      </c>
    </row>
    <row r="1105" spans="1:21" x14ac:dyDescent="0.55000000000000004">
      <c r="A1105" s="41" t="s">
        <v>1542</v>
      </c>
      <c r="B1105" s="41">
        <v>0</v>
      </c>
      <c r="C1105">
        <f>'[1]Master Data'!AO452/100</f>
        <v>0</v>
      </c>
      <c r="D1105">
        <f>'[1]Master Data'!AP452/1000000</f>
        <v>0</v>
      </c>
      <c r="E1105">
        <f>'[1]Master Data'!AQ452/1000000</f>
        <v>0</v>
      </c>
      <c r="F1105">
        <f>'[1]Master Data'!AR452/100</f>
        <v>0</v>
      </c>
      <c r="G1105">
        <f>'[1]Master Data'!AS452/100</f>
        <v>0</v>
      </c>
      <c r="H1105">
        <f>'[1]Master Data'!AT452/100</f>
        <v>0</v>
      </c>
      <c r="I1105">
        <f>'[1]Master Data'!AU452/100</f>
        <v>0</v>
      </c>
      <c r="J1105">
        <f>'[1]Master Data'!AV452/100</f>
        <v>0</v>
      </c>
      <c r="K1105">
        <f>'[1]Master Data'!AX452/100</f>
        <v>0</v>
      </c>
      <c r="L1105">
        <f>'[1]Master Data'!AY452/1000000</f>
        <v>0</v>
      </c>
      <c r="M1105">
        <f>'[1]Master Data'!AZ452/1000000</f>
        <v>0</v>
      </c>
      <c r="N1105">
        <f>'[1]Master Data'!BA452/1000000</f>
        <v>0</v>
      </c>
      <c r="O1105">
        <f>'[1]Master Data'!BB452/100</f>
        <v>0</v>
      </c>
      <c r="P1105">
        <f>'[1]Master Data'!BC452/100</f>
        <v>0</v>
      </c>
      <c r="Q1105">
        <f>'[1]Master Data'!BD452/100</f>
        <v>0</v>
      </c>
      <c r="R1105">
        <f>'[1]Master Data'!BE452/1000000</f>
        <v>0</v>
      </c>
      <c r="S1105">
        <f>'[1]Master Data'!BG452/1000000</f>
        <v>0</v>
      </c>
      <c r="T1105">
        <f>'[1]Master Data'!BH452/100</f>
        <v>0</v>
      </c>
      <c r="U1105">
        <f>'[1]Master Data'!BI452/1000000</f>
        <v>0</v>
      </c>
    </row>
    <row r="1106" spans="1:21" x14ac:dyDescent="0.55000000000000004">
      <c r="A1106" s="41" t="s">
        <v>1543</v>
      </c>
      <c r="B1106" s="41">
        <v>9.2644508670520227E-3</v>
      </c>
      <c r="C1106">
        <f>'[1]Master Data'!AO453/100</f>
        <v>0</v>
      </c>
      <c r="D1106">
        <f>'[1]Master Data'!AP453/1000000</f>
        <v>0</v>
      </c>
      <c r="E1106">
        <f>'[1]Master Data'!AQ453/1000000</f>
        <v>0</v>
      </c>
      <c r="F1106">
        <f>'[1]Master Data'!AR453/100</f>
        <v>0</v>
      </c>
      <c r="G1106">
        <f>'[1]Master Data'!AS453/100</f>
        <v>0</v>
      </c>
      <c r="H1106">
        <f>'[1]Master Data'!AT453/100</f>
        <v>0</v>
      </c>
      <c r="I1106">
        <f>'[1]Master Data'!AU453/100</f>
        <v>0</v>
      </c>
      <c r="J1106">
        <f>'[1]Master Data'!AV453/100</f>
        <v>0</v>
      </c>
      <c r="K1106">
        <f>'[1]Master Data'!AX453/100</f>
        <v>0</v>
      </c>
      <c r="L1106">
        <f>'[1]Master Data'!AY453/1000000</f>
        <v>0</v>
      </c>
      <c r="M1106">
        <f>'[1]Master Data'!AZ453/1000000</f>
        <v>0</v>
      </c>
      <c r="N1106">
        <f>'[1]Master Data'!BA453/1000000</f>
        <v>0</v>
      </c>
      <c r="O1106">
        <f>'[1]Master Data'!BB453/100</f>
        <v>0</v>
      </c>
      <c r="P1106">
        <f>'[1]Master Data'!BC453/100</f>
        <v>0</v>
      </c>
      <c r="Q1106">
        <f>'[1]Master Data'!BD453/100</f>
        <v>0</v>
      </c>
      <c r="R1106">
        <f>'[1]Master Data'!BE453/1000000</f>
        <v>0</v>
      </c>
      <c r="S1106">
        <f>'[1]Master Data'!BG453/1000000</f>
        <v>0</v>
      </c>
      <c r="T1106">
        <f>'[1]Master Data'!BH453/100</f>
        <v>0</v>
      </c>
      <c r="U1106">
        <f>'[1]Master Data'!BI453/1000000</f>
        <v>0</v>
      </c>
    </row>
    <row r="1107" spans="1:21" x14ac:dyDescent="0.55000000000000004">
      <c r="A1107" s="41" t="s">
        <v>1544</v>
      </c>
      <c r="B1107" s="41">
        <v>1.01E-2</v>
      </c>
      <c r="C1107">
        <f>'[1]Master Data'!AO454/100</f>
        <v>0</v>
      </c>
      <c r="D1107">
        <f>'[1]Master Data'!AP454/1000000</f>
        <v>0</v>
      </c>
      <c r="E1107">
        <f>'[1]Master Data'!AQ454/1000000</f>
        <v>0</v>
      </c>
      <c r="F1107">
        <f>'[1]Master Data'!AR454/100</f>
        <v>0</v>
      </c>
      <c r="G1107">
        <f>'[1]Master Data'!AS454/100</f>
        <v>0</v>
      </c>
      <c r="H1107">
        <f>'[1]Master Data'!AT454/100</f>
        <v>0</v>
      </c>
      <c r="I1107">
        <f>'[1]Master Data'!AU454/100</f>
        <v>0</v>
      </c>
      <c r="J1107">
        <f>'[1]Master Data'!AV454/100</f>
        <v>0</v>
      </c>
      <c r="K1107">
        <f>'[1]Master Data'!AX454/100</f>
        <v>0</v>
      </c>
      <c r="L1107">
        <f>'[1]Master Data'!AY454/1000000</f>
        <v>0</v>
      </c>
      <c r="M1107">
        <f>'[1]Master Data'!AZ454/1000000</f>
        <v>0</v>
      </c>
      <c r="N1107">
        <f>'[1]Master Data'!BA454/1000000</f>
        <v>0</v>
      </c>
      <c r="O1107">
        <f>'[1]Master Data'!BB454/100</f>
        <v>0</v>
      </c>
      <c r="P1107">
        <f>'[1]Master Data'!BC454/100</f>
        <v>0</v>
      </c>
      <c r="Q1107">
        <f>'[1]Master Data'!BD454/100</f>
        <v>0</v>
      </c>
      <c r="R1107">
        <f>'[1]Master Data'!BE454/1000000</f>
        <v>0</v>
      </c>
      <c r="S1107">
        <f>'[1]Master Data'!BG454/1000000</f>
        <v>0</v>
      </c>
      <c r="T1107">
        <f>'[1]Master Data'!BH454/100</f>
        <v>0</v>
      </c>
      <c r="U1107">
        <f>'[1]Master Data'!BI454/1000000</f>
        <v>0</v>
      </c>
    </row>
    <row r="1108" spans="1:21" x14ac:dyDescent="0.55000000000000004">
      <c r="A1108" s="41" t="s">
        <v>1545</v>
      </c>
      <c r="B1108" s="41">
        <v>1.8510616688649422E-4</v>
      </c>
      <c r="C1108">
        <f>'[1]Master Data'!AO455/100</f>
        <v>4.4836439156070224E-4</v>
      </c>
      <c r="D1108">
        <f>'[1]Master Data'!AP455/1000000</f>
        <v>0</v>
      </c>
      <c r="E1108">
        <f>'[1]Master Data'!AQ455/1000000</f>
        <v>0</v>
      </c>
      <c r="F1108">
        <f>'[1]Master Data'!AR455/100</f>
        <v>0</v>
      </c>
      <c r="G1108">
        <f>'[1]Master Data'!AS455/100</f>
        <v>0</v>
      </c>
      <c r="H1108">
        <f>'[1]Master Data'!AT455/100</f>
        <v>0</v>
      </c>
      <c r="I1108">
        <f>'[1]Master Data'!AU455/100</f>
        <v>0</v>
      </c>
      <c r="J1108">
        <f>'[1]Master Data'!AV455/100</f>
        <v>0</v>
      </c>
      <c r="K1108">
        <f>'[1]Master Data'!AX455/100</f>
        <v>5.5557283551545755E-4</v>
      </c>
      <c r="L1108">
        <f>'[1]Master Data'!AY455/1000000</f>
        <v>0</v>
      </c>
      <c r="M1108">
        <f>'[1]Master Data'!AZ455/1000000</f>
        <v>0</v>
      </c>
      <c r="N1108">
        <f>'[1]Master Data'!BA455/1000000</f>
        <v>0</v>
      </c>
      <c r="O1108">
        <f>'[1]Master Data'!BB455/100</f>
        <v>0</v>
      </c>
      <c r="P1108">
        <f>'[1]Master Data'!BC455/100</f>
        <v>0</v>
      </c>
      <c r="Q1108">
        <f>'[1]Master Data'!BD455/100</f>
        <v>0</v>
      </c>
      <c r="R1108">
        <f>'[1]Master Data'!BE455/1000000</f>
        <v>0</v>
      </c>
      <c r="S1108">
        <f>'[1]Master Data'!BG455/1000000</f>
        <v>0</v>
      </c>
      <c r="T1108">
        <f>'[1]Master Data'!BH455/100</f>
        <v>0</v>
      </c>
      <c r="U1108">
        <f>'[1]Master Data'!BI455/1000000</f>
        <v>0</v>
      </c>
    </row>
    <row r="1109" spans="1:21" x14ac:dyDescent="0.55000000000000004">
      <c r="A1109" s="41" t="s">
        <v>1546</v>
      </c>
      <c r="B1109" s="41">
        <v>1.5866780529461996E-2</v>
      </c>
      <c r="C1109">
        <f>'[1]Master Data'!AO456/100</f>
        <v>2.8968403074295474E-3</v>
      </c>
      <c r="D1109">
        <f>'[1]Master Data'!AP456/1000000</f>
        <v>6.7904995730145173E-8</v>
      </c>
      <c r="E1109">
        <f>'[1]Master Data'!AQ456/1000000</f>
        <v>0</v>
      </c>
      <c r="F1109">
        <f>'[1]Master Data'!AR456/100</f>
        <v>0</v>
      </c>
      <c r="G1109">
        <f>'[1]Master Data'!AS456/100</f>
        <v>0</v>
      </c>
      <c r="H1109">
        <f>'[1]Master Data'!AT456/100</f>
        <v>0</v>
      </c>
      <c r="I1109">
        <f>'[1]Master Data'!AU456/100</f>
        <v>0</v>
      </c>
      <c r="J1109">
        <f>'[1]Master Data'!AV456/100</f>
        <v>0</v>
      </c>
      <c r="K1109">
        <f>'[1]Master Data'!AX456/100</f>
        <v>1.2260888129803586E-3</v>
      </c>
      <c r="L1109">
        <f>'[1]Master Data'!AY456/1000000</f>
        <v>2.8275640478223742E-7</v>
      </c>
      <c r="M1109">
        <f>'[1]Master Data'!AZ456/1000000</f>
        <v>5.3873633646456021E-7</v>
      </c>
      <c r="N1109">
        <f>'[1]Master Data'!BA456/1000000</f>
        <v>0</v>
      </c>
      <c r="O1109">
        <f>'[1]Master Data'!BB456/100</f>
        <v>0</v>
      </c>
      <c r="P1109">
        <f>'[1]Master Data'!BC456/100</f>
        <v>0</v>
      </c>
      <c r="Q1109">
        <f>'[1]Master Data'!BD456/100</f>
        <v>0</v>
      </c>
      <c r="R1109">
        <f>'[1]Master Data'!BE456/1000000</f>
        <v>0</v>
      </c>
      <c r="S1109">
        <f>'[1]Master Data'!BG456/1000000</f>
        <v>0</v>
      </c>
      <c r="T1109">
        <f>'[1]Master Data'!BH456/100</f>
        <v>0</v>
      </c>
      <c r="U1109">
        <f>'[1]Master Data'!BI456/1000000</f>
        <v>0</v>
      </c>
    </row>
    <row r="1110" spans="1:21" x14ac:dyDescent="0.55000000000000004">
      <c r="A1110" s="41" t="s">
        <v>1547</v>
      </c>
      <c r="B1110" s="41">
        <v>0</v>
      </c>
      <c r="C1110">
        <f>'[1]Master Data'!AO457/100</f>
        <v>0</v>
      </c>
      <c r="D1110">
        <f>'[1]Master Data'!AP457/1000000</f>
        <v>0</v>
      </c>
      <c r="E1110">
        <f>'[1]Master Data'!AQ457/1000000</f>
        <v>0</v>
      </c>
      <c r="F1110">
        <f>'[1]Master Data'!AR457/100</f>
        <v>0</v>
      </c>
      <c r="G1110">
        <f>'[1]Master Data'!AS457/100</f>
        <v>0</v>
      </c>
      <c r="H1110">
        <f>'[1]Master Data'!AT457/100</f>
        <v>0</v>
      </c>
      <c r="I1110">
        <f>'[1]Master Data'!AU457/100</f>
        <v>0</v>
      </c>
      <c r="J1110">
        <f>'[1]Master Data'!AV457/100</f>
        <v>0</v>
      </c>
      <c r="K1110">
        <f>'[1]Master Data'!AX457/100</f>
        <v>0</v>
      </c>
      <c r="L1110">
        <f>'[1]Master Data'!AY457/1000000</f>
        <v>0</v>
      </c>
      <c r="M1110">
        <f>'[1]Master Data'!AZ457/1000000</f>
        <v>0</v>
      </c>
      <c r="N1110">
        <f>'[1]Master Data'!BA457/1000000</f>
        <v>0</v>
      </c>
      <c r="O1110">
        <f>'[1]Master Data'!BB457/100</f>
        <v>0</v>
      </c>
      <c r="P1110">
        <f>'[1]Master Data'!BC457/100</f>
        <v>0</v>
      </c>
      <c r="Q1110">
        <f>'[1]Master Data'!BD457/100</f>
        <v>0</v>
      </c>
      <c r="R1110">
        <f>'[1]Master Data'!BE457/1000000</f>
        <v>0</v>
      </c>
      <c r="S1110">
        <f>'[1]Master Data'!BG457/1000000</f>
        <v>0</v>
      </c>
      <c r="T1110">
        <f>'[1]Master Data'!BH457/100</f>
        <v>0</v>
      </c>
      <c r="U1110">
        <f>'[1]Master Data'!BI457/1000000</f>
        <v>0</v>
      </c>
    </row>
    <row r="1111" spans="1:21" x14ac:dyDescent="0.55000000000000004">
      <c r="A1111" s="41" t="s">
        <v>1548</v>
      </c>
      <c r="B1111" s="41">
        <v>0</v>
      </c>
      <c r="C1111">
        <f>'[1]Master Data'!AO458/100</f>
        <v>0</v>
      </c>
      <c r="D1111">
        <f>'[1]Master Data'!AP458/1000000</f>
        <v>0</v>
      </c>
      <c r="E1111">
        <f>'[1]Master Data'!AQ458/1000000</f>
        <v>0</v>
      </c>
      <c r="F1111">
        <f>'[1]Master Data'!AR458/100</f>
        <v>0</v>
      </c>
      <c r="G1111">
        <f>'[1]Master Data'!AS458/100</f>
        <v>0</v>
      </c>
      <c r="H1111">
        <f>'[1]Master Data'!AT458/100</f>
        <v>0</v>
      </c>
      <c r="I1111">
        <f>'[1]Master Data'!AU458/100</f>
        <v>0</v>
      </c>
      <c r="J1111">
        <f>'[1]Master Data'!AV458/100</f>
        <v>0</v>
      </c>
      <c r="K1111">
        <f>'[1]Master Data'!AX458/100</f>
        <v>0</v>
      </c>
      <c r="L1111">
        <f>'[1]Master Data'!AY458/1000000</f>
        <v>0</v>
      </c>
      <c r="M1111">
        <f>'[1]Master Data'!AZ458/1000000</f>
        <v>0</v>
      </c>
      <c r="N1111">
        <f>'[1]Master Data'!BA458/1000000</f>
        <v>0</v>
      </c>
      <c r="O1111">
        <f>'[1]Master Data'!BB458/100</f>
        <v>0</v>
      </c>
      <c r="P1111">
        <f>'[1]Master Data'!BC458/100</f>
        <v>0</v>
      </c>
      <c r="Q1111">
        <f>'[1]Master Data'!BD458/100</f>
        <v>0</v>
      </c>
      <c r="R1111">
        <f>'[1]Master Data'!BE458/1000000</f>
        <v>0</v>
      </c>
      <c r="S1111">
        <f>'[1]Master Data'!BG458/1000000</f>
        <v>0</v>
      </c>
      <c r="T1111">
        <f>'[1]Master Data'!BH458/100</f>
        <v>0</v>
      </c>
      <c r="U1111">
        <f>'[1]Master Data'!BI458/1000000</f>
        <v>0</v>
      </c>
    </row>
    <row r="1112" spans="1:21" x14ac:dyDescent="0.55000000000000004">
      <c r="A1112" s="41" t="s">
        <v>1549</v>
      </c>
      <c r="B1112" s="41">
        <v>9.2776900296150048E-3</v>
      </c>
      <c r="C1112">
        <f>'[1]Master Data'!AO459/100</f>
        <v>0</v>
      </c>
      <c r="D1112">
        <f>'[1]Master Data'!AP459/1000000</f>
        <v>0</v>
      </c>
      <c r="E1112">
        <f>'[1]Master Data'!AQ459/1000000</f>
        <v>0</v>
      </c>
      <c r="F1112">
        <f>'[1]Master Data'!AR459/100</f>
        <v>0</v>
      </c>
      <c r="G1112">
        <f>'[1]Master Data'!AS459/100</f>
        <v>0</v>
      </c>
      <c r="H1112">
        <f>'[1]Master Data'!AT459/100</f>
        <v>0</v>
      </c>
      <c r="I1112">
        <f>'[1]Master Data'!AU459/100</f>
        <v>0</v>
      </c>
      <c r="J1112">
        <f>'[1]Master Data'!AV459/100</f>
        <v>0</v>
      </c>
      <c r="K1112">
        <f>'[1]Master Data'!AX459/100</f>
        <v>2.8427443237907205E-4</v>
      </c>
      <c r="L1112">
        <f>'[1]Master Data'!AY459/1000000</f>
        <v>0</v>
      </c>
      <c r="M1112">
        <f>'[1]Master Data'!AZ459/1000000</f>
        <v>0</v>
      </c>
      <c r="N1112">
        <f>'[1]Master Data'!BA459/1000000</f>
        <v>0</v>
      </c>
      <c r="O1112">
        <f>'[1]Master Data'!BB459/100</f>
        <v>0</v>
      </c>
      <c r="P1112">
        <f>'[1]Master Data'!BC459/100</f>
        <v>8.6623196517321047E-2</v>
      </c>
      <c r="Q1112">
        <f>'[1]Master Data'!BD459/100</f>
        <v>0.6575008884501482</v>
      </c>
      <c r="R1112">
        <f>'[1]Master Data'!BE459/1000000</f>
        <v>0</v>
      </c>
      <c r="S1112">
        <f>'[1]Master Data'!BG459/1000000</f>
        <v>0</v>
      </c>
      <c r="T1112">
        <f>'[1]Master Data'!BH459/100</f>
        <v>0</v>
      </c>
      <c r="U1112">
        <f>'[1]Master Data'!BI459/1000000</f>
        <v>0</v>
      </c>
    </row>
    <row r="1113" spans="1:21" x14ac:dyDescent="0.55000000000000004">
      <c r="A1113" s="41" t="s">
        <v>1550</v>
      </c>
      <c r="B1113" s="41">
        <v>0</v>
      </c>
      <c r="C1113">
        <f>'[1]Master Data'!AO460/100</f>
        <v>0</v>
      </c>
      <c r="D1113">
        <f>'[1]Master Data'!AP460/1000000</f>
        <v>0</v>
      </c>
      <c r="E1113">
        <f>'[1]Master Data'!AQ460/1000000</f>
        <v>0</v>
      </c>
      <c r="F1113">
        <f>'[1]Master Data'!AR460/100</f>
        <v>0</v>
      </c>
      <c r="G1113">
        <f>'[1]Master Data'!AS460/100</f>
        <v>0</v>
      </c>
      <c r="H1113">
        <f>'[1]Master Data'!AT460/100</f>
        <v>0</v>
      </c>
      <c r="I1113">
        <f>'[1]Master Data'!AU460/100</f>
        <v>0</v>
      </c>
      <c r="J1113">
        <f>'[1]Master Data'!AV460/100</f>
        <v>0</v>
      </c>
      <c r="K1113">
        <f>'[1]Master Data'!AX460/100</f>
        <v>0</v>
      </c>
      <c r="L1113">
        <f>'[1]Master Data'!AY460/1000000</f>
        <v>0</v>
      </c>
      <c r="M1113">
        <f>'[1]Master Data'!AZ460/1000000</f>
        <v>0</v>
      </c>
      <c r="N1113">
        <f>'[1]Master Data'!BA460/1000000</f>
        <v>0</v>
      </c>
      <c r="O1113">
        <f>'[1]Master Data'!BB460/100</f>
        <v>0</v>
      </c>
      <c r="P1113">
        <f>'[1]Master Data'!BC460/100</f>
        <v>0</v>
      </c>
      <c r="Q1113">
        <f>'[1]Master Data'!BD460/100</f>
        <v>0</v>
      </c>
      <c r="R1113">
        <f>'[1]Master Data'!BE460/1000000</f>
        <v>0</v>
      </c>
      <c r="S1113">
        <f>'[1]Master Data'!BG460/1000000</f>
        <v>0</v>
      </c>
      <c r="T1113">
        <f>'[1]Master Data'!BH460/100</f>
        <v>0</v>
      </c>
      <c r="U1113">
        <f>'[1]Master Data'!BI460/1000000</f>
        <v>0</v>
      </c>
    </row>
    <row r="1114" spans="1:21" x14ac:dyDescent="0.55000000000000004">
      <c r="A1114" s="41" t="s">
        <v>1551</v>
      </c>
      <c r="B1114" s="41">
        <v>2.7200000000000002E-2</v>
      </c>
      <c r="C1114">
        <f>'[1]Master Data'!AO461/100</f>
        <v>3.5999999999999999E-3</v>
      </c>
      <c r="D1114">
        <f>'[1]Master Data'!AP461/1000000</f>
        <v>0</v>
      </c>
      <c r="E1114">
        <f>'[1]Master Data'!AQ461/1000000</f>
        <v>0</v>
      </c>
      <c r="F1114">
        <f>'[1]Master Data'!AR461/100</f>
        <v>0</v>
      </c>
      <c r="G1114">
        <f>'[1]Master Data'!AS461/100</f>
        <v>0</v>
      </c>
      <c r="H1114">
        <f>'[1]Master Data'!AT461/100</f>
        <v>0</v>
      </c>
      <c r="I1114">
        <f>'[1]Master Data'!AU461/100</f>
        <v>0</v>
      </c>
      <c r="J1114">
        <f>'[1]Master Data'!AV461/100</f>
        <v>0</v>
      </c>
      <c r="K1114">
        <f>'[1]Master Data'!AX461/100</f>
        <v>1.9E-3</v>
      </c>
      <c r="L1114">
        <f>'[1]Master Data'!AY461/1000000</f>
        <v>4.0999999999999999E-7</v>
      </c>
      <c r="M1114">
        <f>'[1]Master Data'!AZ461/1000000</f>
        <v>2.8000000000000002E-7</v>
      </c>
      <c r="N1114">
        <f>'[1]Master Data'!BA461/1000000</f>
        <v>0</v>
      </c>
      <c r="O1114">
        <f>'[1]Master Data'!BB461/100</f>
        <v>0</v>
      </c>
      <c r="P1114">
        <f>'[1]Master Data'!BC461/100</f>
        <v>0</v>
      </c>
      <c r="Q1114">
        <f>'[1]Master Data'!BD461/100</f>
        <v>0</v>
      </c>
      <c r="R1114">
        <f>'[1]Master Data'!BE461/1000000</f>
        <v>0</v>
      </c>
      <c r="S1114">
        <f>'[1]Master Data'!BG461/1000000</f>
        <v>0</v>
      </c>
      <c r="T1114">
        <f>'[1]Master Data'!BH461/100</f>
        <v>0</v>
      </c>
      <c r="U1114">
        <f>'[1]Master Data'!BI461/1000000</f>
        <v>0</v>
      </c>
    </row>
    <row r="1115" spans="1:21" x14ac:dyDescent="0.55000000000000004">
      <c r="A1115" s="41" t="s">
        <v>1552</v>
      </c>
      <c r="B1115" s="41">
        <v>5.1000000000000004E-3</v>
      </c>
      <c r="C1115">
        <f>'[1]Master Data'!AO462/100</f>
        <v>1.1999999999999999E-3</v>
      </c>
      <c r="D1115">
        <f>'[1]Master Data'!AP462/1000000</f>
        <v>2.7999999999999999E-8</v>
      </c>
      <c r="E1115">
        <f>'[1]Master Data'!AQ462/1000000</f>
        <v>0</v>
      </c>
      <c r="F1115">
        <f>'[1]Master Data'!AR462/100</f>
        <v>0</v>
      </c>
      <c r="G1115">
        <f>'[1]Master Data'!AS462/100</f>
        <v>0</v>
      </c>
      <c r="H1115">
        <f>'[1]Master Data'!AT462/100</f>
        <v>0</v>
      </c>
      <c r="I1115">
        <f>'[1]Master Data'!AU462/100</f>
        <v>0</v>
      </c>
      <c r="J1115">
        <f>'[1]Master Data'!AV462/100</f>
        <v>0</v>
      </c>
      <c r="K1115">
        <f>'[1]Master Data'!AX462/100</f>
        <v>2.0000000000000001E-4</v>
      </c>
      <c r="L1115">
        <f>'[1]Master Data'!AY462/1000000</f>
        <v>3.5000000000000002E-8</v>
      </c>
      <c r="M1115">
        <f>'[1]Master Data'!AZ462/1000000</f>
        <v>4.4999999999999999E-8</v>
      </c>
      <c r="N1115">
        <f>'[1]Master Data'!BA462/1000000</f>
        <v>0</v>
      </c>
      <c r="O1115">
        <f>'[1]Master Data'!BB462/100</f>
        <v>0</v>
      </c>
      <c r="P1115">
        <f>'[1]Master Data'!BC462/100</f>
        <v>0</v>
      </c>
      <c r="Q1115">
        <f>'[1]Master Data'!BD462/100</f>
        <v>0</v>
      </c>
      <c r="R1115">
        <f>'[1]Master Data'!BE462/1000000</f>
        <v>0</v>
      </c>
      <c r="S1115">
        <f>'[1]Master Data'!BG462/1000000</f>
        <v>0</v>
      </c>
      <c r="T1115">
        <f>'[1]Master Data'!BH462/100</f>
        <v>0</v>
      </c>
      <c r="U1115">
        <f>'[1]Master Data'!BI462/1000000</f>
        <v>0</v>
      </c>
    </row>
    <row r="1116" spans="1:21" x14ac:dyDescent="0.55000000000000004">
      <c r="A1116" s="41" t="s">
        <v>1553</v>
      </c>
      <c r="B1116" s="41">
        <v>1.6000000000000001E-3</v>
      </c>
      <c r="C1116">
        <f>'[1]Master Data'!AO463/100</f>
        <v>5.1999999999999998E-3</v>
      </c>
      <c r="D1116">
        <f>'[1]Master Data'!AP463/1000000</f>
        <v>0</v>
      </c>
      <c r="E1116">
        <f>'[1]Master Data'!AQ463/1000000</f>
        <v>0</v>
      </c>
      <c r="F1116">
        <f>'[1]Master Data'!AR463/100</f>
        <v>0</v>
      </c>
      <c r="G1116">
        <f>'[1]Master Data'!AS463/100</f>
        <v>0</v>
      </c>
      <c r="H1116">
        <f>'[1]Master Data'!AT463/100</f>
        <v>0</v>
      </c>
      <c r="I1116">
        <f>'[1]Master Data'!AU463/100</f>
        <v>0</v>
      </c>
      <c r="J1116">
        <f>'[1]Master Data'!AV463/100</f>
        <v>0</v>
      </c>
      <c r="K1116">
        <f>'[1]Master Data'!AX463/100</f>
        <v>0</v>
      </c>
      <c r="L1116">
        <f>'[1]Master Data'!AY463/1000000</f>
        <v>0</v>
      </c>
      <c r="M1116">
        <f>'[1]Master Data'!AZ463/1000000</f>
        <v>0</v>
      </c>
      <c r="N1116">
        <f>'[1]Master Data'!BA463/1000000</f>
        <v>0</v>
      </c>
      <c r="O1116">
        <f>'[1]Master Data'!BB463/100</f>
        <v>0</v>
      </c>
      <c r="P1116">
        <f>'[1]Master Data'!BC463/100</f>
        <v>0</v>
      </c>
      <c r="Q1116">
        <f>'[1]Master Data'!BD463/100</f>
        <v>0</v>
      </c>
      <c r="R1116">
        <f>'[1]Master Data'!BE463/1000000</f>
        <v>0</v>
      </c>
      <c r="S1116">
        <f>'[1]Master Data'!BG463/1000000</f>
        <v>0</v>
      </c>
      <c r="T1116">
        <f>'[1]Master Data'!BH463/100</f>
        <v>0</v>
      </c>
      <c r="U1116">
        <f>'[1]Master Data'!BI463/1000000</f>
        <v>0</v>
      </c>
    </row>
    <row r="1117" spans="1:21" x14ac:dyDescent="0.55000000000000004">
      <c r="A1117" s="41" t="s">
        <v>1554</v>
      </c>
      <c r="B1117" s="41">
        <v>4.1133932796971126E-2</v>
      </c>
      <c r="C1117">
        <f>'[1]Master Data'!AO464/100</f>
        <v>3.2686228111689537E-2</v>
      </c>
      <c r="D1117">
        <f>'[1]Master Data'!AP464/1000000</f>
        <v>3.8357785139611928E-7</v>
      </c>
      <c r="E1117">
        <f>'[1]Master Data'!AQ464/1000000</f>
        <v>0</v>
      </c>
      <c r="F1117">
        <f>'[1]Master Data'!AR464/100</f>
        <v>0</v>
      </c>
      <c r="G1117">
        <f>'[1]Master Data'!AS464/100</f>
        <v>0</v>
      </c>
      <c r="H1117">
        <f>'[1]Master Data'!AT464/100</f>
        <v>0</v>
      </c>
      <c r="I1117">
        <f>'[1]Master Data'!AU464/100</f>
        <v>0</v>
      </c>
      <c r="J1117">
        <f>'[1]Master Data'!AV464/100</f>
        <v>0</v>
      </c>
      <c r="K1117">
        <f>'[1]Master Data'!AX464/100</f>
        <v>1E-3</v>
      </c>
      <c r="L1117">
        <f>'[1]Master Data'!AY464/1000000</f>
        <v>6.4000000000000001E-7</v>
      </c>
      <c r="M1117">
        <f>'[1]Master Data'!AZ464/1000000</f>
        <v>4.3000000000000001E-7</v>
      </c>
      <c r="N1117">
        <f>'[1]Master Data'!BA464/1000000</f>
        <v>0</v>
      </c>
      <c r="O1117">
        <f>'[1]Master Data'!BB464/100</f>
        <v>0</v>
      </c>
      <c r="P1117">
        <f>'[1]Master Data'!BC464/100</f>
        <v>0</v>
      </c>
      <c r="Q1117">
        <f>'[1]Master Data'!BD464/100</f>
        <v>0</v>
      </c>
      <c r="R1117">
        <f>'[1]Master Data'!BE464/1000000</f>
        <v>0</v>
      </c>
      <c r="S1117">
        <f>'[1]Master Data'!BG464/1000000</f>
        <v>0</v>
      </c>
      <c r="T1117">
        <f>'[1]Master Data'!BH464/100</f>
        <v>0</v>
      </c>
      <c r="U1117">
        <f>'[1]Master Data'!BI464/1000000</f>
        <v>0</v>
      </c>
    </row>
    <row r="1118" spans="1:21" x14ac:dyDescent="0.55000000000000004">
      <c r="A1118" s="41" t="s">
        <v>1555</v>
      </c>
      <c r="B1118" s="41">
        <v>1.8E-3</v>
      </c>
      <c r="C1118">
        <f>'[1]Master Data'!AO465/100</f>
        <v>5.6999999999999993E-3</v>
      </c>
      <c r="D1118">
        <f>'[1]Master Data'!AP465/1000000</f>
        <v>0</v>
      </c>
      <c r="E1118">
        <f>'[1]Master Data'!AQ465/1000000</f>
        <v>0</v>
      </c>
      <c r="F1118">
        <f>'[1]Master Data'!AR465/100</f>
        <v>0</v>
      </c>
      <c r="G1118">
        <f>'[1]Master Data'!AS465/100</f>
        <v>0</v>
      </c>
      <c r="H1118">
        <f>'[1]Master Data'!AT465/100</f>
        <v>0</v>
      </c>
      <c r="I1118">
        <f>'[1]Master Data'!AU465/100</f>
        <v>0</v>
      </c>
      <c r="J1118">
        <f>'[1]Master Data'!AV465/100</f>
        <v>0</v>
      </c>
      <c r="K1118">
        <f>'[1]Master Data'!AX465/100</f>
        <v>0</v>
      </c>
      <c r="L1118">
        <f>'[1]Master Data'!AY465/1000000</f>
        <v>0</v>
      </c>
      <c r="M1118">
        <f>'[1]Master Data'!AZ465/1000000</f>
        <v>0</v>
      </c>
      <c r="N1118">
        <f>'[1]Master Data'!BA465/1000000</f>
        <v>0</v>
      </c>
      <c r="O1118">
        <f>'[1]Master Data'!BB465/100</f>
        <v>0</v>
      </c>
      <c r="P1118">
        <f>'[1]Master Data'!BC465/100</f>
        <v>0</v>
      </c>
      <c r="Q1118">
        <f>'[1]Master Data'!BD465/100</f>
        <v>0</v>
      </c>
      <c r="R1118">
        <f>'[1]Master Data'!BE465/1000000</f>
        <v>0</v>
      </c>
      <c r="S1118">
        <f>'[1]Master Data'!BG465/1000000</f>
        <v>0</v>
      </c>
      <c r="T1118">
        <f>'[1]Master Data'!BH465/100</f>
        <v>0</v>
      </c>
      <c r="U1118">
        <f>'[1]Master Data'!BI465/1000000</f>
        <v>0</v>
      </c>
    </row>
    <row r="1119" spans="1:21" x14ac:dyDescent="0.55000000000000004">
      <c r="A1119" s="41" t="s">
        <v>1556</v>
      </c>
      <c r="B1119" s="41">
        <v>1.7000000000000001E-3</v>
      </c>
      <c r="C1119">
        <f>'[1]Master Data'!AO466/100</f>
        <v>4.7999999999999996E-3</v>
      </c>
      <c r="D1119">
        <f>'[1]Master Data'!AP466/1000000</f>
        <v>0</v>
      </c>
      <c r="E1119">
        <f>'[1]Master Data'!AQ466/1000000</f>
        <v>0</v>
      </c>
      <c r="F1119">
        <f>'[1]Master Data'!AR466/100</f>
        <v>0</v>
      </c>
      <c r="G1119">
        <f>'[1]Master Data'!AS466/100</f>
        <v>0</v>
      </c>
      <c r="H1119">
        <f>'[1]Master Data'!AT466/100</f>
        <v>0</v>
      </c>
      <c r="I1119">
        <f>'[1]Master Data'!AU466/100</f>
        <v>0</v>
      </c>
      <c r="J1119">
        <f>'[1]Master Data'!AV466/100</f>
        <v>0</v>
      </c>
      <c r="K1119">
        <f>'[1]Master Data'!AX466/100</f>
        <v>0</v>
      </c>
      <c r="L1119">
        <f>'[1]Master Data'!AY466/1000000</f>
        <v>0</v>
      </c>
      <c r="M1119">
        <f>'[1]Master Data'!AZ466/1000000</f>
        <v>0</v>
      </c>
      <c r="N1119">
        <f>'[1]Master Data'!BA466/1000000</f>
        <v>0</v>
      </c>
      <c r="O1119">
        <f>'[1]Master Data'!BB466/100</f>
        <v>0</v>
      </c>
      <c r="P1119">
        <f>'[1]Master Data'!BC466/100</f>
        <v>0</v>
      </c>
      <c r="Q1119">
        <f>'[1]Master Data'!BD466/100</f>
        <v>0</v>
      </c>
      <c r="R1119">
        <f>'[1]Master Data'!BE466/1000000</f>
        <v>0</v>
      </c>
      <c r="S1119">
        <f>'[1]Master Data'!BG466/1000000</f>
        <v>0</v>
      </c>
      <c r="T1119">
        <f>'[1]Master Data'!BH466/100</f>
        <v>0</v>
      </c>
      <c r="U1119">
        <f>'[1]Master Data'!BI466/1000000</f>
        <v>0</v>
      </c>
    </row>
    <row r="1120" spans="1:21" x14ac:dyDescent="0.55000000000000004">
      <c r="A1120" s="41" t="s">
        <v>1557</v>
      </c>
      <c r="B1120" s="41">
        <v>7.000000000000001E-4</v>
      </c>
      <c r="C1120">
        <f>'[1]Master Data'!AO467/100</f>
        <v>2.3E-3</v>
      </c>
      <c r="D1120">
        <f>'[1]Master Data'!AP467/1000000</f>
        <v>3.2000000000000002E-8</v>
      </c>
      <c r="E1120">
        <f>'[1]Master Data'!AQ467/1000000</f>
        <v>8.7000000000000003E-7</v>
      </c>
      <c r="F1120">
        <f>'[1]Master Data'!AR467/100</f>
        <v>0</v>
      </c>
      <c r="G1120">
        <f>'[1]Master Data'!AS467/100</f>
        <v>0</v>
      </c>
      <c r="H1120">
        <f>'[1]Master Data'!AT467/100</f>
        <v>0</v>
      </c>
      <c r="I1120">
        <f>'[1]Master Data'!AU467/100</f>
        <v>0</v>
      </c>
      <c r="J1120">
        <f>'[1]Master Data'!AV467/100</f>
        <v>0</v>
      </c>
      <c r="K1120">
        <f>'[1]Master Data'!AX467/100</f>
        <v>7.0000000000000007E-5</v>
      </c>
      <c r="L1120">
        <f>'[1]Master Data'!AY467/1000000</f>
        <v>6.2999999999999995E-8</v>
      </c>
      <c r="M1120">
        <f>'[1]Master Data'!AZ467/1000000</f>
        <v>2.1E-7</v>
      </c>
      <c r="N1120">
        <f>'[1]Master Data'!BA467/1000000</f>
        <v>0</v>
      </c>
      <c r="O1120">
        <f>'[1]Master Data'!BB467/100</f>
        <v>0</v>
      </c>
      <c r="P1120">
        <f>'[1]Master Data'!BC467/100</f>
        <v>0</v>
      </c>
      <c r="Q1120">
        <f>'[1]Master Data'!BD467/100</f>
        <v>0</v>
      </c>
      <c r="R1120">
        <f>'[1]Master Data'!BE467/1000000</f>
        <v>0</v>
      </c>
      <c r="S1120">
        <f>'[1]Master Data'!BG467/1000000</f>
        <v>0</v>
      </c>
      <c r="T1120">
        <f>'[1]Master Data'!BH467/100</f>
        <v>0</v>
      </c>
      <c r="U1120">
        <f>'[1]Master Data'!BI467/1000000</f>
        <v>0</v>
      </c>
    </row>
    <row r="1121" spans="1:21" x14ac:dyDescent="0.55000000000000004">
      <c r="A1121" s="41" t="s">
        <v>1558</v>
      </c>
      <c r="B1121" s="41">
        <v>1.83E-2</v>
      </c>
      <c r="C1121">
        <f>'[1]Master Data'!AO468/100</f>
        <v>9.8999999999999991E-3</v>
      </c>
      <c r="D1121">
        <f>'[1]Master Data'!AP468/1000000</f>
        <v>2.0000000000000002E-7</v>
      </c>
      <c r="E1121">
        <f>'[1]Master Data'!AQ468/1000000</f>
        <v>0</v>
      </c>
      <c r="F1121">
        <f>'[1]Master Data'!AR468/100</f>
        <v>0</v>
      </c>
      <c r="G1121">
        <f>'[1]Master Data'!AS468/100</f>
        <v>0</v>
      </c>
      <c r="H1121">
        <f>'[1]Master Data'!AT468/100</f>
        <v>0</v>
      </c>
      <c r="I1121">
        <f>'[1]Master Data'!AU468/100</f>
        <v>0</v>
      </c>
      <c r="J1121">
        <f>'[1]Master Data'!AV468/100</f>
        <v>0</v>
      </c>
      <c r="K1121">
        <f>'[1]Master Data'!AX468/100</f>
        <v>5.0000000000000001E-4</v>
      </c>
      <c r="L1121">
        <f>'[1]Master Data'!AY468/1000000</f>
        <v>4.2E-7</v>
      </c>
      <c r="M1121">
        <f>'[1]Master Data'!AZ468/1000000</f>
        <v>2.6E-7</v>
      </c>
      <c r="N1121">
        <f>'[1]Master Data'!BA468/1000000</f>
        <v>0</v>
      </c>
      <c r="O1121">
        <f>'[1]Master Data'!BB468/100</f>
        <v>0</v>
      </c>
      <c r="P1121">
        <f>'[1]Master Data'!BC468/100</f>
        <v>0</v>
      </c>
      <c r="Q1121">
        <f>'[1]Master Data'!BD468/100</f>
        <v>0</v>
      </c>
      <c r="R1121">
        <f>'[1]Master Data'!BE468/1000000</f>
        <v>0</v>
      </c>
      <c r="S1121">
        <f>'[1]Master Data'!BG468/1000000</f>
        <v>0</v>
      </c>
      <c r="T1121">
        <f>'[1]Master Data'!BH468/100</f>
        <v>0</v>
      </c>
      <c r="U1121">
        <f>'[1]Master Data'!BI468/1000000</f>
        <v>0</v>
      </c>
    </row>
    <row r="1122" spans="1:21" x14ac:dyDescent="0.55000000000000004">
      <c r="A1122" s="41" t="s">
        <v>1559</v>
      </c>
      <c r="B1122" s="41">
        <v>1.0076278475729882E-3</v>
      </c>
      <c r="C1122">
        <f>'[1]Master Data'!AO469/100</f>
        <v>6.9615541498893726E-4</v>
      </c>
      <c r="D1122">
        <f>'[1]Master Data'!AP469/1000000</f>
        <v>2.9947964814520069E-7</v>
      </c>
      <c r="E1122">
        <f>'[1]Master Data'!AQ469/1000000</f>
        <v>0</v>
      </c>
      <c r="F1122">
        <f>'[1]Master Data'!AR469/100</f>
        <v>0</v>
      </c>
      <c r="G1122">
        <f>'[1]Master Data'!AS469/100</f>
        <v>0</v>
      </c>
      <c r="H1122">
        <f>'[1]Master Data'!AT469/100</f>
        <v>0</v>
      </c>
      <c r="I1122">
        <f>'[1]Master Data'!AU469/100</f>
        <v>0</v>
      </c>
      <c r="J1122">
        <f>'[1]Master Data'!AV469/100</f>
        <v>0</v>
      </c>
      <c r="K1122">
        <f>'[1]Master Data'!AX469/100</f>
        <v>0</v>
      </c>
      <c r="L1122">
        <f>'[1]Master Data'!AY469/1000000</f>
        <v>3.6169895306859198E-6</v>
      </c>
      <c r="M1122">
        <f>'[1]Master Data'!AZ469/1000000</f>
        <v>1.2653768592057761E-5</v>
      </c>
      <c r="N1122">
        <f>'[1]Master Data'!BA469/1000000</f>
        <v>1.0633697651532487E-7</v>
      </c>
      <c r="O1122">
        <f>'[1]Master Data'!BB469/100</f>
        <v>0</v>
      </c>
      <c r="P1122">
        <f>'[1]Master Data'!BC469/100</f>
        <v>0</v>
      </c>
      <c r="Q1122">
        <f>'[1]Master Data'!BD469/100</f>
        <v>0</v>
      </c>
      <c r="R1122">
        <f>'[1]Master Data'!BE469/1000000</f>
        <v>0</v>
      </c>
      <c r="S1122">
        <f>'[1]Master Data'!BG469/1000000</f>
        <v>0</v>
      </c>
      <c r="T1122">
        <f>'[1]Master Data'!BH469/100</f>
        <v>0</v>
      </c>
      <c r="U1122">
        <f>'[1]Master Data'!BI469/1000000</f>
        <v>0</v>
      </c>
    </row>
    <row r="1123" spans="1:21" x14ac:dyDescent="0.55000000000000004">
      <c r="A1123" s="41" t="s">
        <v>1560</v>
      </c>
      <c r="B1123" s="41">
        <v>0</v>
      </c>
      <c r="C1123">
        <f>'[1]Master Data'!AO470/100</f>
        <v>0</v>
      </c>
      <c r="D1123">
        <f>'[1]Master Data'!AP470/1000000</f>
        <v>0</v>
      </c>
      <c r="E1123">
        <f>'[1]Master Data'!AQ470/1000000</f>
        <v>0</v>
      </c>
      <c r="F1123">
        <f>'[1]Master Data'!AR470/100</f>
        <v>0</v>
      </c>
      <c r="G1123">
        <f>'[1]Master Data'!AS470/100</f>
        <v>0</v>
      </c>
      <c r="H1123">
        <f>'[1]Master Data'!AT470/100</f>
        <v>0</v>
      </c>
      <c r="I1123">
        <f>'[1]Master Data'!AU470/100</f>
        <v>0</v>
      </c>
      <c r="J1123">
        <f>'[1]Master Data'!AV470/100</f>
        <v>0</v>
      </c>
      <c r="K1123">
        <f>'[1]Master Data'!AX470/100</f>
        <v>0</v>
      </c>
      <c r="L1123">
        <f>'[1]Master Data'!AY470/1000000</f>
        <v>0</v>
      </c>
      <c r="M1123">
        <f>'[1]Master Data'!AZ470/1000000</f>
        <v>0</v>
      </c>
      <c r="N1123">
        <f>'[1]Master Data'!BA470/1000000</f>
        <v>0</v>
      </c>
      <c r="O1123">
        <f>'[1]Master Data'!BB470/100</f>
        <v>0</v>
      </c>
      <c r="P1123">
        <f>'[1]Master Data'!BC470/100</f>
        <v>0</v>
      </c>
      <c r="Q1123">
        <f>'[1]Master Data'!BD470/100</f>
        <v>0</v>
      </c>
      <c r="R1123">
        <f>'[1]Master Data'!BE470/1000000</f>
        <v>0</v>
      </c>
      <c r="S1123">
        <f>'[1]Master Data'!BG470/1000000</f>
        <v>0</v>
      </c>
      <c r="T1123">
        <f>'[1]Master Data'!BH470/100</f>
        <v>0</v>
      </c>
      <c r="U1123">
        <f>'[1]Master Data'!BI470/1000000</f>
        <v>0</v>
      </c>
    </row>
    <row r="1124" spans="1:21" x14ac:dyDescent="0.55000000000000004">
      <c r="A1124" s="41" t="s">
        <v>1561</v>
      </c>
      <c r="B1124" s="41">
        <v>0</v>
      </c>
      <c r="C1124">
        <f>'[1]Master Data'!AO471/100</f>
        <v>0</v>
      </c>
      <c r="D1124">
        <f>'[1]Master Data'!AP471/1000000</f>
        <v>0</v>
      </c>
      <c r="E1124">
        <f>'[1]Master Data'!AQ471/1000000</f>
        <v>0</v>
      </c>
      <c r="F1124">
        <f>'[1]Master Data'!AR471/100</f>
        <v>0</v>
      </c>
      <c r="G1124">
        <f>'[1]Master Data'!AS471/100</f>
        <v>0</v>
      </c>
      <c r="H1124">
        <f>'[1]Master Data'!AT471/100</f>
        <v>0</v>
      </c>
      <c r="I1124">
        <f>'[1]Master Data'!AU471/100</f>
        <v>0</v>
      </c>
      <c r="J1124">
        <f>'[1]Master Data'!AV471/100</f>
        <v>0</v>
      </c>
      <c r="K1124">
        <f>'[1]Master Data'!AX471/100</f>
        <v>0</v>
      </c>
      <c r="L1124">
        <f>'[1]Master Data'!AY471/1000000</f>
        <v>0</v>
      </c>
      <c r="M1124">
        <f>'[1]Master Data'!AZ471/1000000</f>
        <v>0</v>
      </c>
      <c r="N1124">
        <f>'[1]Master Data'!BA471/1000000</f>
        <v>0</v>
      </c>
      <c r="O1124">
        <f>'[1]Master Data'!BB471/100</f>
        <v>0</v>
      </c>
      <c r="P1124">
        <f>'[1]Master Data'!BC471/100</f>
        <v>0</v>
      </c>
      <c r="Q1124">
        <f>'[1]Master Data'!BD471/100</f>
        <v>0</v>
      </c>
      <c r="R1124">
        <f>'[1]Master Data'!BE471/1000000</f>
        <v>0</v>
      </c>
      <c r="S1124">
        <f>'[1]Master Data'!BG471/1000000</f>
        <v>0</v>
      </c>
      <c r="T1124">
        <f>'[1]Master Data'!BH471/100</f>
        <v>0</v>
      </c>
      <c r="U1124">
        <f>'[1]Master Data'!BI471/1000000</f>
        <v>0</v>
      </c>
    </row>
    <row r="1125" spans="1:21" x14ac:dyDescent="0.55000000000000004">
      <c r="A1125" s="41" t="s">
        <v>1562</v>
      </c>
      <c r="B1125" s="41">
        <v>0</v>
      </c>
      <c r="C1125">
        <f>'[1]Master Data'!AO472/100</f>
        <v>0</v>
      </c>
      <c r="D1125">
        <f>'[1]Master Data'!AP472/1000000</f>
        <v>0</v>
      </c>
      <c r="E1125">
        <f>'[1]Master Data'!AQ472/1000000</f>
        <v>0</v>
      </c>
      <c r="F1125">
        <f>'[1]Master Data'!AR472/100</f>
        <v>0</v>
      </c>
      <c r="G1125">
        <f>'[1]Master Data'!AS472/100</f>
        <v>0</v>
      </c>
      <c r="H1125">
        <f>'[1]Master Data'!AT472/100</f>
        <v>0</v>
      </c>
      <c r="I1125">
        <f>'[1]Master Data'!AU472/100</f>
        <v>0</v>
      </c>
      <c r="J1125">
        <f>'[1]Master Data'!AV472/100</f>
        <v>0</v>
      </c>
      <c r="K1125">
        <f>'[1]Master Data'!AX472/100</f>
        <v>0</v>
      </c>
      <c r="L1125">
        <f>'[1]Master Data'!AY472/1000000</f>
        <v>0</v>
      </c>
      <c r="M1125">
        <f>'[1]Master Data'!AZ472/1000000</f>
        <v>0</v>
      </c>
      <c r="N1125">
        <f>'[1]Master Data'!BA472/1000000</f>
        <v>0</v>
      </c>
      <c r="O1125">
        <f>'[1]Master Data'!BB472/100</f>
        <v>0</v>
      </c>
      <c r="P1125">
        <f>'[1]Master Data'!BC472/100</f>
        <v>0</v>
      </c>
      <c r="Q1125">
        <f>'[1]Master Data'!BD472/100</f>
        <v>0</v>
      </c>
      <c r="R1125">
        <f>'[1]Master Data'!BE472/1000000</f>
        <v>0</v>
      </c>
      <c r="S1125">
        <f>'[1]Master Data'!BG472/1000000</f>
        <v>0</v>
      </c>
      <c r="T1125">
        <f>'[1]Master Data'!BH472/100</f>
        <v>0</v>
      </c>
      <c r="U1125">
        <f>'[1]Master Data'!BI472/1000000</f>
        <v>0</v>
      </c>
    </row>
    <row r="1126" spans="1:21" x14ac:dyDescent="0.55000000000000004">
      <c r="A1126" s="41" t="s">
        <v>1563</v>
      </c>
      <c r="B1126" s="41">
        <v>0</v>
      </c>
      <c r="C1126">
        <f>'[1]Master Data'!AO473/100</f>
        <v>0</v>
      </c>
      <c r="D1126">
        <f>'[1]Master Data'!AP473/1000000</f>
        <v>0</v>
      </c>
      <c r="E1126">
        <f>'[1]Master Data'!AQ473/1000000</f>
        <v>0</v>
      </c>
      <c r="F1126">
        <f>'[1]Master Data'!AR473/100</f>
        <v>0</v>
      </c>
      <c r="G1126">
        <f>'[1]Master Data'!AS473/100</f>
        <v>0</v>
      </c>
      <c r="H1126">
        <f>'[1]Master Data'!AT473/100</f>
        <v>0</v>
      </c>
      <c r="I1126">
        <f>'[1]Master Data'!AU473/100</f>
        <v>0</v>
      </c>
      <c r="J1126">
        <f>'[1]Master Data'!AV473/100</f>
        <v>0</v>
      </c>
      <c r="K1126">
        <f>'[1]Master Data'!AX473/100</f>
        <v>0</v>
      </c>
      <c r="L1126">
        <f>'[1]Master Data'!AY473/1000000</f>
        <v>0</v>
      </c>
      <c r="M1126">
        <f>'[1]Master Data'!AZ473/1000000</f>
        <v>0</v>
      </c>
      <c r="N1126">
        <f>'[1]Master Data'!BA473/1000000</f>
        <v>0</v>
      </c>
      <c r="O1126">
        <f>'[1]Master Data'!BB473/100</f>
        <v>0</v>
      </c>
      <c r="P1126">
        <f>'[1]Master Data'!BC473/100</f>
        <v>0</v>
      </c>
      <c r="Q1126">
        <f>'[1]Master Data'!BD473/100</f>
        <v>0</v>
      </c>
      <c r="R1126">
        <f>'[1]Master Data'!BE473/1000000</f>
        <v>0</v>
      </c>
      <c r="S1126">
        <f>'[1]Master Data'!BG473/1000000</f>
        <v>0</v>
      </c>
      <c r="T1126">
        <f>'[1]Master Data'!BH473/100</f>
        <v>0</v>
      </c>
      <c r="U1126">
        <f>'[1]Master Data'!BI473/1000000</f>
        <v>0</v>
      </c>
    </row>
    <row r="1127" spans="1:21" x14ac:dyDescent="0.55000000000000004">
      <c r="A1127" s="41" t="s">
        <v>1564</v>
      </c>
      <c r="B1127" s="41">
        <v>0</v>
      </c>
      <c r="C1127">
        <f>'[1]Master Data'!AO474/100</f>
        <v>0</v>
      </c>
      <c r="D1127">
        <f>'[1]Master Data'!AP474/1000000</f>
        <v>0</v>
      </c>
      <c r="E1127">
        <f>'[1]Master Data'!AQ474/1000000</f>
        <v>0</v>
      </c>
      <c r="F1127">
        <f>'[1]Master Data'!AR474/100</f>
        <v>0</v>
      </c>
      <c r="G1127">
        <f>'[1]Master Data'!AS474/100</f>
        <v>0</v>
      </c>
      <c r="H1127">
        <f>'[1]Master Data'!AT474/100</f>
        <v>0</v>
      </c>
      <c r="I1127">
        <f>'[1]Master Data'!AU474/100</f>
        <v>0</v>
      </c>
      <c r="J1127">
        <f>'[1]Master Data'!AV474/100</f>
        <v>0</v>
      </c>
      <c r="K1127">
        <f>'[1]Master Data'!AX474/100</f>
        <v>0</v>
      </c>
      <c r="L1127">
        <f>'[1]Master Data'!AY474/1000000</f>
        <v>0</v>
      </c>
      <c r="M1127">
        <f>'[1]Master Data'!AZ474/1000000</f>
        <v>0</v>
      </c>
      <c r="N1127">
        <f>'[1]Master Data'!BA474/1000000</f>
        <v>0</v>
      </c>
      <c r="O1127">
        <f>'[1]Master Data'!BB474/100</f>
        <v>0</v>
      </c>
      <c r="P1127">
        <f>'[1]Master Data'!BC474/100</f>
        <v>0</v>
      </c>
      <c r="Q1127">
        <f>'[1]Master Data'!BD474/100</f>
        <v>0</v>
      </c>
      <c r="R1127">
        <f>'[1]Master Data'!BE474/1000000</f>
        <v>0</v>
      </c>
      <c r="S1127">
        <f>'[1]Master Data'!BG474/1000000</f>
        <v>0</v>
      </c>
      <c r="T1127">
        <f>'[1]Master Data'!BH474/100</f>
        <v>0</v>
      </c>
      <c r="U1127">
        <f>'[1]Master Data'!BI474/1000000</f>
        <v>0</v>
      </c>
    </row>
    <row r="1128" spans="1:21" x14ac:dyDescent="0.55000000000000004">
      <c r="A1128" s="41" t="s">
        <v>1565</v>
      </c>
      <c r="B1128" s="41">
        <v>0</v>
      </c>
      <c r="C1128">
        <f>'[1]Master Data'!AO475/100</f>
        <v>0</v>
      </c>
      <c r="D1128">
        <f>'[1]Master Data'!AP475/1000000</f>
        <v>0</v>
      </c>
      <c r="E1128">
        <f>'[1]Master Data'!AQ475/1000000</f>
        <v>0</v>
      </c>
      <c r="F1128">
        <f>'[1]Master Data'!AR475/100</f>
        <v>0</v>
      </c>
      <c r="G1128">
        <f>'[1]Master Data'!AS475/100</f>
        <v>0</v>
      </c>
      <c r="H1128">
        <f>'[1]Master Data'!AT475/100</f>
        <v>0</v>
      </c>
      <c r="I1128">
        <f>'[1]Master Data'!AU475/100</f>
        <v>0</v>
      </c>
      <c r="J1128">
        <f>'[1]Master Data'!AV475/100</f>
        <v>0</v>
      </c>
      <c r="K1128">
        <f>'[1]Master Data'!AX475/100</f>
        <v>0</v>
      </c>
      <c r="L1128">
        <f>'[1]Master Data'!AY475/1000000</f>
        <v>0</v>
      </c>
      <c r="M1128">
        <f>'[1]Master Data'!AZ475/1000000</f>
        <v>0</v>
      </c>
      <c r="N1128">
        <f>'[1]Master Data'!BA475/1000000</f>
        <v>0</v>
      </c>
      <c r="O1128">
        <f>'[1]Master Data'!BB475/100</f>
        <v>0</v>
      </c>
      <c r="P1128">
        <f>'[1]Master Data'!BC475/100</f>
        <v>0</v>
      </c>
      <c r="Q1128">
        <f>'[1]Master Data'!BD475/100</f>
        <v>0</v>
      </c>
      <c r="R1128">
        <f>'[1]Master Data'!BE475/1000000</f>
        <v>0</v>
      </c>
      <c r="S1128">
        <f>'[1]Master Data'!BG475/1000000</f>
        <v>0</v>
      </c>
      <c r="T1128">
        <f>'[1]Master Data'!BH475/100</f>
        <v>0</v>
      </c>
      <c r="U1128">
        <f>'[1]Master Data'!BI475/1000000</f>
        <v>0</v>
      </c>
    </row>
    <row r="1129" spans="1:21" x14ac:dyDescent="0.55000000000000004">
      <c r="A1129" s="41" t="s">
        <v>1566</v>
      </c>
      <c r="B1129" s="41">
        <v>0</v>
      </c>
      <c r="C1129">
        <f>'[1]Master Data'!AO476/100</f>
        <v>0</v>
      </c>
      <c r="D1129">
        <f>'[1]Master Data'!AP476/1000000</f>
        <v>0</v>
      </c>
      <c r="E1129">
        <f>'[1]Master Data'!AQ476/1000000</f>
        <v>0</v>
      </c>
      <c r="F1129">
        <f>'[1]Master Data'!AR476/100</f>
        <v>0</v>
      </c>
      <c r="G1129">
        <f>'[1]Master Data'!AS476/100</f>
        <v>0</v>
      </c>
      <c r="H1129">
        <f>'[1]Master Data'!AT476/100</f>
        <v>0</v>
      </c>
      <c r="I1129">
        <f>'[1]Master Data'!AU476/100</f>
        <v>0</v>
      </c>
      <c r="J1129">
        <f>'[1]Master Data'!AV476/100</f>
        <v>0</v>
      </c>
      <c r="K1129">
        <f>'[1]Master Data'!AX476/100</f>
        <v>0</v>
      </c>
      <c r="L1129">
        <f>'[1]Master Data'!AY476/1000000</f>
        <v>0</v>
      </c>
      <c r="M1129">
        <f>'[1]Master Data'!AZ476/1000000</f>
        <v>0</v>
      </c>
      <c r="N1129">
        <f>'[1]Master Data'!BA476/1000000</f>
        <v>0</v>
      </c>
      <c r="O1129">
        <f>'[1]Master Data'!BB476/100</f>
        <v>0</v>
      </c>
      <c r="P1129">
        <f>'[1]Master Data'!BC476/100</f>
        <v>0</v>
      </c>
      <c r="Q1129">
        <f>'[1]Master Data'!BD476/100</f>
        <v>0</v>
      </c>
      <c r="R1129">
        <f>'[1]Master Data'!BE476/1000000</f>
        <v>0</v>
      </c>
      <c r="S1129">
        <f>'[1]Master Data'!BG476/1000000</f>
        <v>0</v>
      </c>
      <c r="T1129">
        <f>'[1]Master Data'!BH476/100</f>
        <v>0</v>
      </c>
      <c r="U1129">
        <f>'[1]Master Data'!BI476/1000000</f>
        <v>0</v>
      </c>
    </row>
    <row r="1130" spans="1:21" x14ac:dyDescent="0.55000000000000004">
      <c r="A1130" s="41" t="s">
        <v>1567</v>
      </c>
      <c r="B1130" s="41">
        <v>0</v>
      </c>
      <c r="C1130">
        <f>'[1]Master Data'!AO477/100</f>
        <v>0</v>
      </c>
      <c r="D1130">
        <f>'[1]Master Data'!AP477/1000000</f>
        <v>0</v>
      </c>
      <c r="E1130">
        <f>'[1]Master Data'!AQ477/1000000</f>
        <v>0</v>
      </c>
      <c r="F1130">
        <f>'[1]Master Data'!AR477/100</f>
        <v>0</v>
      </c>
      <c r="G1130">
        <f>'[1]Master Data'!AS477/100</f>
        <v>0</v>
      </c>
      <c r="H1130">
        <f>'[1]Master Data'!AT477/100</f>
        <v>0</v>
      </c>
      <c r="I1130">
        <f>'[1]Master Data'!AU477/100</f>
        <v>0</v>
      </c>
      <c r="J1130">
        <f>'[1]Master Data'!AV477/100</f>
        <v>0</v>
      </c>
      <c r="K1130">
        <f>'[1]Master Data'!AX477/100</f>
        <v>0</v>
      </c>
      <c r="L1130">
        <f>'[1]Master Data'!AY477/1000000</f>
        <v>0</v>
      </c>
      <c r="M1130">
        <f>'[1]Master Data'!AZ477/1000000</f>
        <v>0</v>
      </c>
      <c r="N1130">
        <f>'[1]Master Data'!BA477/1000000</f>
        <v>0</v>
      </c>
      <c r="O1130">
        <f>'[1]Master Data'!BB477/100</f>
        <v>0</v>
      </c>
      <c r="P1130">
        <f>'[1]Master Data'!BC477/100</f>
        <v>0</v>
      </c>
      <c r="Q1130">
        <f>'[1]Master Data'!BD477/100</f>
        <v>0</v>
      </c>
      <c r="R1130">
        <f>'[1]Master Data'!BE477/1000000</f>
        <v>0</v>
      </c>
      <c r="S1130">
        <f>'[1]Master Data'!BG477/1000000</f>
        <v>0</v>
      </c>
      <c r="T1130">
        <f>'[1]Master Data'!BH477/100</f>
        <v>0</v>
      </c>
      <c r="U1130">
        <f>'[1]Master Data'!BI477/1000000</f>
        <v>0</v>
      </c>
    </row>
    <row r="1131" spans="1:21" x14ac:dyDescent="0.55000000000000004">
      <c r="A1131" s="41" t="s">
        <v>1568</v>
      </c>
      <c r="B1131" s="41">
        <v>0</v>
      </c>
      <c r="C1131">
        <f>'[1]Master Data'!AO478/100</f>
        <v>0</v>
      </c>
      <c r="D1131">
        <f>'[1]Master Data'!AP478/1000000</f>
        <v>0</v>
      </c>
      <c r="E1131">
        <f>'[1]Master Data'!AQ478/1000000</f>
        <v>0</v>
      </c>
      <c r="F1131">
        <f>'[1]Master Data'!AR478/100</f>
        <v>0</v>
      </c>
      <c r="G1131">
        <f>'[1]Master Data'!AS478/100</f>
        <v>0</v>
      </c>
      <c r="H1131">
        <f>'[1]Master Data'!AT478/100</f>
        <v>0</v>
      </c>
      <c r="I1131">
        <f>'[1]Master Data'!AU478/100</f>
        <v>0</v>
      </c>
      <c r="J1131">
        <f>'[1]Master Data'!AV478/100</f>
        <v>0</v>
      </c>
      <c r="K1131">
        <f>'[1]Master Data'!AX478/100</f>
        <v>0</v>
      </c>
      <c r="L1131">
        <f>'[1]Master Data'!AY478/1000000</f>
        <v>0</v>
      </c>
      <c r="M1131">
        <f>'[1]Master Data'!AZ478/1000000</f>
        <v>0</v>
      </c>
      <c r="N1131">
        <f>'[1]Master Data'!BA478/1000000</f>
        <v>0</v>
      </c>
      <c r="O1131">
        <f>'[1]Master Data'!BB478/100</f>
        <v>0</v>
      </c>
      <c r="P1131">
        <f>'[1]Master Data'!BC478/100</f>
        <v>0</v>
      </c>
      <c r="Q1131">
        <f>'[1]Master Data'!BD478/100</f>
        <v>0</v>
      </c>
      <c r="R1131">
        <f>'[1]Master Data'!BE478/1000000</f>
        <v>0</v>
      </c>
      <c r="S1131">
        <f>'[1]Master Data'!BG478/1000000</f>
        <v>0</v>
      </c>
      <c r="T1131">
        <f>'[1]Master Data'!BH478/100</f>
        <v>0</v>
      </c>
      <c r="U1131">
        <f>'[1]Master Data'!BI478/1000000</f>
        <v>0</v>
      </c>
    </row>
    <row r="1132" spans="1:21" x14ac:dyDescent="0.55000000000000004">
      <c r="A1132" s="41" t="s">
        <v>1569</v>
      </c>
      <c r="B1132" s="41">
        <v>0</v>
      </c>
      <c r="C1132">
        <f>'[1]Master Data'!AO479/100</f>
        <v>0</v>
      </c>
      <c r="D1132">
        <f>'[1]Master Data'!AP479/1000000</f>
        <v>0</v>
      </c>
      <c r="E1132">
        <f>'[1]Master Data'!AQ479/1000000</f>
        <v>0</v>
      </c>
      <c r="F1132">
        <f>'[1]Master Data'!AR479/100</f>
        <v>0</v>
      </c>
      <c r="G1132">
        <f>'[1]Master Data'!AS479/100</f>
        <v>0</v>
      </c>
      <c r="H1132">
        <f>'[1]Master Data'!AT479/100</f>
        <v>0</v>
      </c>
      <c r="I1132">
        <f>'[1]Master Data'!AU479/100</f>
        <v>0</v>
      </c>
      <c r="J1132">
        <f>'[1]Master Data'!AV479/100</f>
        <v>0</v>
      </c>
      <c r="K1132">
        <f>'[1]Master Data'!AX479/100</f>
        <v>0</v>
      </c>
      <c r="L1132">
        <f>'[1]Master Data'!AY479/1000000</f>
        <v>0</v>
      </c>
      <c r="M1132">
        <f>'[1]Master Data'!AZ479/1000000</f>
        <v>0</v>
      </c>
      <c r="N1132">
        <f>'[1]Master Data'!BA479/1000000</f>
        <v>0</v>
      </c>
      <c r="O1132">
        <f>'[1]Master Data'!BB479/100</f>
        <v>0</v>
      </c>
      <c r="P1132">
        <f>'[1]Master Data'!BC479/100</f>
        <v>0</v>
      </c>
      <c r="Q1132">
        <f>'[1]Master Data'!BD479/100</f>
        <v>0</v>
      </c>
      <c r="R1132">
        <f>'[1]Master Data'!BE479/1000000</f>
        <v>0</v>
      </c>
      <c r="S1132">
        <f>'[1]Master Data'!BG479/1000000</f>
        <v>0</v>
      </c>
      <c r="T1132">
        <f>'[1]Master Data'!BH479/100</f>
        <v>0</v>
      </c>
      <c r="U1132">
        <f>'[1]Master Data'!BI479/1000000</f>
        <v>0</v>
      </c>
    </row>
    <row r="1133" spans="1:21" x14ac:dyDescent="0.55000000000000004">
      <c r="A1133" s="41" t="s">
        <v>1570</v>
      </c>
      <c r="B1133" s="41">
        <v>0</v>
      </c>
      <c r="C1133">
        <f>'[1]Master Data'!AO480/100</f>
        <v>0</v>
      </c>
      <c r="D1133">
        <f>'[1]Master Data'!AP480/1000000</f>
        <v>0</v>
      </c>
      <c r="E1133">
        <f>'[1]Master Data'!AQ480/1000000</f>
        <v>0</v>
      </c>
      <c r="F1133">
        <f>'[1]Master Data'!AR480/100</f>
        <v>0</v>
      </c>
      <c r="G1133">
        <f>'[1]Master Data'!AS480/100</f>
        <v>0</v>
      </c>
      <c r="H1133">
        <f>'[1]Master Data'!AT480/100</f>
        <v>0</v>
      </c>
      <c r="I1133">
        <f>'[1]Master Data'!AU480/100</f>
        <v>0</v>
      </c>
      <c r="J1133">
        <f>'[1]Master Data'!AV480/100</f>
        <v>0</v>
      </c>
      <c r="K1133">
        <f>'[1]Master Data'!AX480/100</f>
        <v>0</v>
      </c>
      <c r="L1133">
        <f>'[1]Master Data'!AY480/1000000</f>
        <v>0</v>
      </c>
      <c r="M1133">
        <f>'[1]Master Data'!AZ480/1000000</f>
        <v>0</v>
      </c>
      <c r="N1133">
        <f>'[1]Master Data'!BA480/1000000</f>
        <v>0</v>
      </c>
      <c r="O1133">
        <f>'[1]Master Data'!BB480/100</f>
        <v>0</v>
      </c>
      <c r="P1133">
        <f>'[1]Master Data'!BC480/100</f>
        <v>0</v>
      </c>
      <c r="Q1133">
        <f>'[1]Master Data'!BD480/100</f>
        <v>0</v>
      </c>
      <c r="R1133">
        <f>'[1]Master Data'!BE480/1000000</f>
        <v>0</v>
      </c>
      <c r="S1133">
        <f>'[1]Master Data'!BG480/1000000</f>
        <v>0</v>
      </c>
      <c r="T1133">
        <f>'[1]Master Data'!BH480/100</f>
        <v>0</v>
      </c>
      <c r="U1133">
        <f>'[1]Master Data'!BI480/1000000</f>
        <v>0</v>
      </c>
    </row>
    <row r="1134" spans="1:21" x14ac:dyDescent="0.55000000000000004">
      <c r="A1134" s="41" t="s">
        <v>1571</v>
      </c>
      <c r="B1134" s="41">
        <v>0</v>
      </c>
      <c r="C1134">
        <f>'[1]Master Data'!AO481/100</f>
        <v>0</v>
      </c>
      <c r="D1134">
        <f>'[1]Master Data'!AP481/1000000</f>
        <v>0</v>
      </c>
      <c r="E1134">
        <f>'[1]Master Data'!AQ481/1000000</f>
        <v>0</v>
      </c>
      <c r="F1134">
        <f>'[1]Master Data'!AR481/100</f>
        <v>0</v>
      </c>
      <c r="G1134">
        <f>'[1]Master Data'!AS481/100</f>
        <v>0</v>
      </c>
      <c r="H1134">
        <f>'[1]Master Data'!AT481/100</f>
        <v>0</v>
      </c>
      <c r="I1134">
        <f>'[1]Master Data'!AU481/100</f>
        <v>0</v>
      </c>
      <c r="J1134">
        <f>'[1]Master Data'!AV481/100</f>
        <v>0</v>
      </c>
      <c r="K1134">
        <f>'[1]Master Data'!AX481/100</f>
        <v>0</v>
      </c>
      <c r="L1134">
        <f>'[1]Master Data'!AY481/1000000</f>
        <v>0</v>
      </c>
      <c r="M1134">
        <f>'[1]Master Data'!AZ481/1000000</f>
        <v>0</v>
      </c>
      <c r="N1134">
        <f>'[1]Master Data'!BA481/1000000</f>
        <v>0</v>
      </c>
      <c r="O1134">
        <f>'[1]Master Data'!BB481/100</f>
        <v>0</v>
      </c>
      <c r="P1134">
        <f>'[1]Master Data'!BC481/100</f>
        <v>0</v>
      </c>
      <c r="Q1134">
        <f>'[1]Master Data'!BD481/100</f>
        <v>0</v>
      </c>
      <c r="R1134">
        <f>'[1]Master Data'!BE481/1000000</f>
        <v>0</v>
      </c>
      <c r="S1134">
        <f>'[1]Master Data'!BG481/1000000</f>
        <v>0</v>
      </c>
      <c r="T1134">
        <f>'[1]Master Data'!BH481/100</f>
        <v>0</v>
      </c>
      <c r="U1134">
        <f>'[1]Master Data'!BI481/1000000</f>
        <v>0</v>
      </c>
    </row>
    <row r="1135" spans="1:21" x14ac:dyDescent="0.55000000000000004">
      <c r="A1135" s="41" t="s">
        <v>1572</v>
      </c>
      <c r="B1135" s="41">
        <v>0</v>
      </c>
      <c r="C1135">
        <f>'[1]Master Data'!AO482/100</f>
        <v>0</v>
      </c>
      <c r="D1135">
        <f>'[1]Master Data'!AP482/1000000</f>
        <v>0</v>
      </c>
      <c r="E1135">
        <f>'[1]Master Data'!AQ482/1000000</f>
        <v>0</v>
      </c>
      <c r="F1135">
        <f>'[1]Master Data'!AR482/100</f>
        <v>0</v>
      </c>
      <c r="G1135">
        <f>'[1]Master Data'!AS482/100</f>
        <v>0</v>
      </c>
      <c r="H1135">
        <f>'[1]Master Data'!AT482/100</f>
        <v>0</v>
      </c>
      <c r="I1135">
        <f>'[1]Master Data'!AU482/100</f>
        <v>0</v>
      </c>
      <c r="J1135">
        <f>'[1]Master Data'!AV482/100</f>
        <v>0</v>
      </c>
      <c r="K1135">
        <f>'[1]Master Data'!AX482/100</f>
        <v>0</v>
      </c>
      <c r="L1135">
        <f>'[1]Master Data'!AY482/1000000</f>
        <v>0</v>
      </c>
      <c r="M1135">
        <f>'[1]Master Data'!AZ482/1000000</f>
        <v>0</v>
      </c>
      <c r="N1135">
        <f>'[1]Master Data'!BA482/1000000</f>
        <v>0</v>
      </c>
      <c r="O1135">
        <f>'[1]Master Data'!BB482/100</f>
        <v>0</v>
      </c>
      <c r="P1135">
        <f>'[1]Master Data'!BC482/100</f>
        <v>0</v>
      </c>
      <c r="Q1135">
        <f>'[1]Master Data'!BD482/100</f>
        <v>0</v>
      </c>
      <c r="R1135">
        <f>'[1]Master Data'!BE482/1000000</f>
        <v>0</v>
      </c>
      <c r="S1135">
        <f>'[1]Master Data'!BG482/1000000</f>
        <v>0</v>
      </c>
      <c r="T1135">
        <f>'[1]Master Data'!BH482/100</f>
        <v>0</v>
      </c>
      <c r="U1135">
        <f>'[1]Master Data'!BI482/1000000</f>
        <v>0</v>
      </c>
    </row>
    <row r="1136" spans="1:21" x14ac:dyDescent="0.55000000000000004">
      <c r="A1136" s="41" t="s">
        <v>1573</v>
      </c>
      <c r="B1136" s="41">
        <v>0</v>
      </c>
      <c r="C1136">
        <f>'[1]Master Data'!AO483/100</f>
        <v>0</v>
      </c>
      <c r="D1136">
        <f>'[1]Master Data'!AP483/1000000</f>
        <v>0</v>
      </c>
      <c r="E1136">
        <f>'[1]Master Data'!AQ483/1000000</f>
        <v>0</v>
      </c>
      <c r="F1136">
        <f>'[1]Master Data'!AR483/100</f>
        <v>0</v>
      </c>
      <c r="G1136">
        <f>'[1]Master Data'!AS483/100</f>
        <v>0</v>
      </c>
      <c r="H1136">
        <f>'[1]Master Data'!AT483/100</f>
        <v>0</v>
      </c>
      <c r="I1136">
        <f>'[1]Master Data'!AU483/100</f>
        <v>0</v>
      </c>
      <c r="J1136">
        <f>'[1]Master Data'!AV483/100</f>
        <v>0</v>
      </c>
      <c r="K1136">
        <f>'[1]Master Data'!AX483/100</f>
        <v>0</v>
      </c>
      <c r="L1136">
        <f>'[1]Master Data'!AY483/1000000</f>
        <v>0</v>
      </c>
      <c r="M1136">
        <f>'[1]Master Data'!AZ483/1000000</f>
        <v>0</v>
      </c>
      <c r="N1136">
        <f>'[1]Master Data'!BA483/1000000</f>
        <v>0</v>
      </c>
      <c r="O1136">
        <f>'[1]Master Data'!BB483/100</f>
        <v>0</v>
      </c>
      <c r="P1136">
        <f>'[1]Master Data'!BC483/100</f>
        <v>0</v>
      </c>
      <c r="Q1136">
        <f>'[1]Master Data'!BD483/100</f>
        <v>0</v>
      </c>
      <c r="R1136">
        <f>'[1]Master Data'!BE483/1000000</f>
        <v>0</v>
      </c>
      <c r="S1136">
        <f>'[1]Master Data'!BG483/1000000</f>
        <v>0</v>
      </c>
      <c r="T1136">
        <f>'[1]Master Data'!BH483/100</f>
        <v>0</v>
      </c>
      <c r="U1136">
        <f>'[1]Master Data'!BI483/1000000</f>
        <v>0</v>
      </c>
    </row>
    <row r="1137" spans="1:21" x14ac:dyDescent="0.55000000000000004">
      <c r="A1137" s="41" t="s">
        <v>1574</v>
      </c>
      <c r="B1137" s="41">
        <v>0</v>
      </c>
      <c r="C1137">
        <f>'[1]Master Data'!AO484/100</f>
        <v>0</v>
      </c>
      <c r="D1137">
        <f>'[1]Master Data'!AP484/1000000</f>
        <v>0</v>
      </c>
      <c r="E1137">
        <f>'[1]Master Data'!AQ484/1000000</f>
        <v>0</v>
      </c>
      <c r="F1137">
        <f>'[1]Master Data'!AR484/100</f>
        <v>0</v>
      </c>
      <c r="G1137">
        <f>'[1]Master Data'!AS484/100</f>
        <v>0</v>
      </c>
      <c r="H1137">
        <f>'[1]Master Data'!AT484/100</f>
        <v>0</v>
      </c>
      <c r="I1137">
        <f>'[1]Master Data'!AU484/100</f>
        <v>0</v>
      </c>
      <c r="J1137">
        <f>'[1]Master Data'!AV484/100</f>
        <v>0</v>
      </c>
      <c r="K1137">
        <f>'[1]Master Data'!AX484/100</f>
        <v>0</v>
      </c>
      <c r="L1137">
        <f>'[1]Master Data'!AY484/1000000</f>
        <v>0</v>
      </c>
      <c r="M1137">
        <f>'[1]Master Data'!AZ484/1000000</f>
        <v>0</v>
      </c>
      <c r="N1137">
        <f>'[1]Master Data'!BA484/1000000</f>
        <v>0</v>
      </c>
      <c r="O1137">
        <f>'[1]Master Data'!BB484/100</f>
        <v>0</v>
      </c>
      <c r="P1137">
        <f>'[1]Master Data'!BC484/100</f>
        <v>0</v>
      </c>
      <c r="Q1137">
        <f>'[1]Master Data'!BD484/100</f>
        <v>0</v>
      </c>
      <c r="R1137">
        <f>'[1]Master Data'!BE484/1000000</f>
        <v>0</v>
      </c>
      <c r="S1137">
        <f>'[1]Master Data'!BG484/1000000</f>
        <v>0</v>
      </c>
      <c r="T1137">
        <f>'[1]Master Data'!BH484/100</f>
        <v>0</v>
      </c>
      <c r="U1137">
        <f>'[1]Master Data'!BI484/1000000</f>
        <v>0</v>
      </c>
    </row>
    <row r="1138" spans="1:21" x14ac:dyDescent="0.55000000000000004">
      <c r="A1138" s="41" t="s">
        <v>1575</v>
      </c>
      <c r="B1138" s="41">
        <v>0</v>
      </c>
      <c r="C1138">
        <f>'[1]Master Data'!AO485/100</f>
        <v>0</v>
      </c>
      <c r="D1138">
        <f>'[1]Master Data'!AP485/1000000</f>
        <v>0</v>
      </c>
      <c r="E1138">
        <f>'[1]Master Data'!AQ485/1000000</f>
        <v>0</v>
      </c>
      <c r="F1138">
        <f>'[1]Master Data'!AR485/100</f>
        <v>0</v>
      </c>
      <c r="G1138">
        <f>'[1]Master Data'!AS485/100</f>
        <v>0</v>
      </c>
      <c r="H1138">
        <f>'[1]Master Data'!AT485/100</f>
        <v>0</v>
      </c>
      <c r="I1138">
        <f>'[1]Master Data'!AU485/100</f>
        <v>0</v>
      </c>
      <c r="J1138">
        <f>'[1]Master Data'!AV485/100</f>
        <v>0</v>
      </c>
      <c r="K1138">
        <f>'[1]Master Data'!AX485/100</f>
        <v>0</v>
      </c>
      <c r="L1138">
        <f>'[1]Master Data'!AY485/1000000</f>
        <v>0</v>
      </c>
      <c r="M1138">
        <f>'[1]Master Data'!AZ485/1000000</f>
        <v>0</v>
      </c>
      <c r="N1138">
        <f>'[1]Master Data'!BA485/1000000</f>
        <v>0</v>
      </c>
      <c r="O1138">
        <f>'[1]Master Data'!BB485/100</f>
        <v>0</v>
      </c>
      <c r="P1138">
        <f>'[1]Master Data'!BC485/100</f>
        <v>0</v>
      </c>
      <c r="Q1138">
        <f>'[1]Master Data'!BD485/100</f>
        <v>0</v>
      </c>
      <c r="R1138">
        <f>'[1]Master Data'!BE485/1000000</f>
        <v>0</v>
      </c>
      <c r="S1138">
        <f>'[1]Master Data'!BG485/1000000</f>
        <v>0</v>
      </c>
      <c r="T1138">
        <f>'[1]Master Data'!BH485/100</f>
        <v>0</v>
      </c>
      <c r="U1138">
        <f>'[1]Master Data'!BI485/1000000</f>
        <v>0</v>
      </c>
    </row>
    <row r="1139" spans="1:21" x14ac:dyDescent="0.55000000000000004">
      <c r="A1139" s="41" t="s">
        <v>1576</v>
      </c>
      <c r="B1139" s="41">
        <v>0</v>
      </c>
      <c r="C1139">
        <f>'[1]Master Data'!AO486/100</f>
        <v>0</v>
      </c>
      <c r="D1139">
        <f>'[1]Master Data'!AP486/1000000</f>
        <v>0</v>
      </c>
      <c r="E1139">
        <f>'[1]Master Data'!AQ486/1000000</f>
        <v>0</v>
      </c>
      <c r="F1139">
        <f>'[1]Master Data'!AR486/100</f>
        <v>0</v>
      </c>
      <c r="G1139">
        <f>'[1]Master Data'!AS486/100</f>
        <v>0</v>
      </c>
      <c r="H1139">
        <f>'[1]Master Data'!AT486/100</f>
        <v>0</v>
      </c>
      <c r="I1139">
        <f>'[1]Master Data'!AU486/100</f>
        <v>0</v>
      </c>
      <c r="J1139">
        <f>'[1]Master Data'!AV486/100</f>
        <v>0</v>
      </c>
      <c r="K1139">
        <f>'[1]Master Data'!AX486/100</f>
        <v>0</v>
      </c>
      <c r="L1139">
        <f>'[1]Master Data'!AY486/1000000</f>
        <v>0</v>
      </c>
      <c r="M1139">
        <f>'[1]Master Data'!AZ486/1000000</f>
        <v>0</v>
      </c>
      <c r="N1139">
        <f>'[1]Master Data'!BA486/1000000</f>
        <v>0</v>
      </c>
      <c r="O1139">
        <f>'[1]Master Data'!BB486/100</f>
        <v>0</v>
      </c>
      <c r="P1139">
        <f>'[1]Master Data'!BC486/100</f>
        <v>0</v>
      </c>
      <c r="Q1139">
        <f>'[1]Master Data'!BD486/100</f>
        <v>0</v>
      </c>
      <c r="R1139">
        <f>'[1]Master Data'!BE486/1000000</f>
        <v>0</v>
      </c>
      <c r="S1139">
        <f>'[1]Master Data'!BG486/1000000</f>
        <v>0</v>
      </c>
      <c r="T1139">
        <f>'[1]Master Data'!BH486/100</f>
        <v>0</v>
      </c>
      <c r="U1139">
        <f>'[1]Master Data'!BI486/1000000</f>
        <v>0</v>
      </c>
    </row>
    <row r="1140" spans="1:21" x14ac:dyDescent="0.55000000000000004">
      <c r="A1140" s="41" t="s">
        <v>1577</v>
      </c>
      <c r="B1140" s="41">
        <v>0</v>
      </c>
      <c r="C1140">
        <f>'[1]Master Data'!AO487/100</f>
        <v>0</v>
      </c>
      <c r="D1140">
        <f>'[1]Master Data'!AP487/1000000</f>
        <v>0</v>
      </c>
      <c r="E1140">
        <f>'[1]Master Data'!AQ487/1000000</f>
        <v>0</v>
      </c>
      <c r="F1140">
        <f>'[1]Master Data'!AR487/100</f>
        <v>0</v>
      </c>
      <c r="G1140">
        <f>'[1]Master Data'!AS487/100</f>
        <v>0</v>
      </c>
      <c r="H1140">
        <f>'[1]Master Data'!AT487/100</f>
        <v>0</v>
      </c>
      <c r="I1140">
        <f>'[1]Master Data'!AU487/100</f>
        <v>0</v>
      </c>
      <c r="J1140">
        <f>'[1]Master Data'!AV487/100</f>
        <v>0</v>
      </c>
      <c r="K1140">
        <f>'[1]Master Data'!AX487/100</f>
        <v>0</v>
      </c>
      <c r="L1140">
        <f>'[1]Master Data'!AY487/1000000</f>
        <v>0</v>
      </c>
      <c r="M1140">
        <f>'[1]Master Data'!AZ487/1000000</f>
        <v>0</v>
      </c>
      <c r="N1140">
        <f>'[1]Master Data'!BA487/1000000</f>
        <v>0</v>
      </c>
      <c r="O1140">
        <f>'[1]Master Data'!BB487/100</f>
        <v>0</v>
      </c>
      <c r="P1140">
        <f>'[1]Master Data'!BC487/100</f>
        <v>0</v>
      </c>
      <c r="Q1140">
        <f>'[1]Master Data'!BD487/100</f>
        <v>0</v>
      </c>
      <c r="R1140">
        <f>'[1]Master Data'!BE487/1000000</f>
        <v>0</v>
      </c>
      <c r="S1140">
        <f>'[1]Master Data'!BG487/1000000</f>
        <v>0</v>
      </c>
      <c r="T1140">
        <f>'[1]Master Data'!BH487/100</f>
        <v>0</v>
      </c>
      <c r="U1140">
        <f>'[1]Master Data'!BI487/1000000</f>
        <v>0</v>
      </c>
    </row>
    <row r="1141" spans="1:21" x14ac:dyDescent="0.55000000000000004">
      <c r="A1141" s="41" t="s">
        <v>1578</v>
      </c>
      <c r="B1141" s="41">
        <v>0</v>
      </c>
      <c r="C1141">
        <f>'[1]Master Data'!AO488/100</f>
        <v>0</v>
      </c>
      <c r="D1141">
        <f>'[1]Master Data'!AP488/1000000</f>
        <v>0</v>
      </c>
      <c r="E1141">
        <f>'[1]Master Data'!AQ488/1000000</f>
        <v>0</v>
      </c>
      <c r="F1141">
        <f>'[1]Master Data'!AR488/100</f>
        <v>0</v>
      </c>
      <c r="G1141">
        <f>'[1]Master Data'!AS488/100</f>
        <v>0</v>
      </c>
      <c r="H1141">
        <f>'[1]Master Data'!AT488/100</f>
        <v>0</v>
      </c>
      <c r="I1141">
        <f>'[1]Master Data'!AU488/100</f>
        <v>0</v>
      </c>
      <c r="J1141">
        <f>'[1]Master Data'!AV488/100</f>
        <v>0</v>
      </c>
      <c r="K1141">
        <f>'[1]Master Data'!AX488/100</f>
        <v>0</v>
      </c>
      <c r="L1141">
        <f>'[1]Master Data'!AY488/1000000</f>
        <v>0</v>
      </c>
      <c r="M1141">
        <f>'[1]Master Data'!AZ488/1000000</f>
        <v>0</v>
      </c>
      <c r="N1141">
        <f>'[1]Master Data'!BA488/1000000</f>
        <v>0</v>
      </c>
      <c r="O1141">
        <f>'[1]Master Data'!BB488/100</f>
        <v>0</v>
      </c>
      <c r="P1141">
        <f>'[1]Master Data'!BC488/100</f>
        <v>0</v>
      </c>
      <c r="Q1141">
        <f>'[1]Master Data'!BD488/100</f>
        <v>0</v>
      </c>
      <c r="R1141">
        <f>'[1]Master Data'!BE488/1000000</f>
        <v>0</v>
      </c>
      <c r="S1141">
        <f>'[1]Master Data'!BG488/1000000</f>
        <v>0</v>
      </c>
      <c r="T1141">
        <f>'[1]Master Data'!BH488/100</f>
        <v>0</v>
      </c>
      <c r="U1141">
        <f>'[1]Master Data'!BI488/1000000</f>
        <v>0</v>
      </c>
    </row>
    <row r="1142" spans="1:21" x14ac:dyDescent="0.55000000000000004">
      <c r="A1142" s="41" t="s">
        <v>1579</v>
      </c>
      <c r="B1142" s="41">
        <v>0</v>
      </c>
      <c r="C1142">
        <f>'[1]Master Data'!AO489/100</f>
        <v>0</v>
      </c>
      <c r="D1142">
        <f>'[1]Master Data'!AP489/1000000</f>
        <v>0</v>
      </c>
      <c r="E1142">
        <f>'[1]Master Data'!AQ489/1000000</f>
        <v>0</v>
      </c>
      <c r="F1142">
        <f>'[1]Master Data'!AR489/100</f>
        <v>0</v>
      </c>
      <c r="G1142">
        <f>'[1]Master Data'!AS489/100</f>
        <v>0</v>
      </c>
      <c r="H1142">
        <f>'[1]Master Data'!AT489/100</f>
        <v>0</v>
      </c>
      <c r="I1142">
        <f>'[1]Master Data'!AU489/100</f>
        <v>0</v>
      </c>
      <c r="J1142">
        <f>'[1]Master Data'!AV489/100</f>
        <v>0</v>
      </c>
      <c r="K1142">
        <f>'[1]Master Data'!AX489/100</f>
        <v>0</v>
      </c>
      <c r="L1142">
        <f>'[1]Master Data'!AY489/1000000</f>
        <v>0</v>
      </c>
      <c r="M1142">
        <f>'[1]Master Data'!AZ489/1000000</f>
        <v>0</v>
      </c>
      <c r="N1142">
        <f>'[1]Master Data'!BA489/1000000</f>
        <v>0</v>
      </c>
      <c r="O1142">
        <f>'[1]Master Data'!BB489/100</f>
        <v>0</v>
      </c>
      <c r="P1142">
        <f>'[1]Master Data'!BC489/100</f>
        <v>0</v>
      </c>
      <c r="Q1142">
        <f>'[1]Master Data'!BD489/100</f>
        <v>0</v>
      </c>
      <c r="R1142">
        <f>'[1]Master Data'!BE489/1000000</f>
        <v>0</v>
      </c>
      <c r="S1142">
        <f>'[1]Master Data'!BG489/1000000</f>
        <v>0</v>
      </c>
      <c r="T1142">
        <f>'[1]Master Data'!BH489/100</f>
        <v>0</v>
      </c>
      <c r="U1142">
        <f>'[1]Master Data'!BI489/1000000</f>
        <v>0</v>
      </c>
    </row>
    <row r="1143" spans="1:21" x14ac:dyDescent="0.55000000000000004">
      <c r="A1143" s="41" t="s">
        <v>1580</v>
      </c>
      <c r="B1143" s="41">
        <v>0</v>
      </c>
      <c r="C1143">
        <f>'[1]Master Data'!AO490/100</f>
        <v>0</v>
      </c>
      <c r="D1143">
        <f>'[1]Master Data'!AP490/1000000</f>
        <v>0</v>
      </c>
      <c r="E1143">
        <f>'[1]Master Data'!AQ490/1000000</f>
        <v>0</v>
      </c>
      <c r="F1143">
        <f>'[1]Master Data'!AR490/100</f>
        <v>0</v>
      </c>
      <c r="G1143">
        <f>'[1]Master Data'!AS490/100</f>
        <v>0</v>
      </c>
      <c r="H1143">
        <f>'[1]Master Data'!AT490/100</f>
        <v>0</v>
      </c>
      <c r="I1143">
        <f>'[1]Master Data'!AU490/100</f>
        <v>0</v>
      </c>
      <c r="J1143">
        <f>'[1]Master Data'!AV490/100</f>
        <v>0</v>
      </c>
      <c r="K1143">
        <f>'[1]Master Data'!AX490/100</f>
        <v>0</v>
      </c>
      <c r="L1143">
        <f>'[1]Master Data'!AY490/1000000</f>
        <v>0</v>
      </c>
      <c r="M1143">
        <f>'[1]Master Data'!AZ490/1000000</f>
        <v>0</v>
      </c>
      <c r="N1143">
        <f>'[1]Master Data'!BA490/1000000</f>
        <v>0</v>
      </c>
      <c r="O1143">
        <f>'[1]Master Data'!BB490/100</f>
        <v>0</v>
      </c>
      <c r="P1143">
        <f>'[1]Master Data'!BC490/100</f>
        <v>0</v>
      </c>
      <c r="Q1143">
        <f>'[1]Master Data'!BD490/100</f>
        <v>0</v>
      </c>
      <c r="R1143">
        <f>'[1]Master Data'!BE490/1000000</f>
        <v>0</v>
      </c>
      <c r="S1143">
        <f>'[1]Master Data'!BG490/1000000</f>
        <v>0</v>
      </c>
      <c r="T1143">
        <f>'[1]Master Data'!BH490/100</f>
        <v>0</v>
      </c>
      <c r="U1143">
        <f>'[1]Master Data'!BI490/1000000</f>
        <v>0</v>
      </c>
    </row>
    <row r="1144" spans="1:21" x14ac:dyDescent="0.55000000000000004">
      <c r="A1144" s="41" t="s">
        <v>1581</v>
      </c>
      <c r="B1144" s="41">
        <v>6.0000000000000001E-3</v>
      </c>
      <c r="C1144">
        <f>'[1]Master Data'!AO491/100</f>
        <v>5.0000000000000001E-3</v>
      </c>
      <c r="D1144">
        <f>'[1]Master Data'!AP491/1000000</f>
        <v>1.4000000000000001E-7</v>
      </c>
      <c r="E1144">
        <f>'[1]Master Data'!AQ491/1000000</f>
        <v>0</v>
      </c>
      <c r="F1144">
        <f>'[1]Master Data'!AR491/100</f>
        <v>0</v>
      </c>
      <c r="G1144">
        <f>'[1]Master Data'!AS491/100</f>
        <v>0</v>
      </c>
      <c r="H1144">
        <f>'[1]Master Data'!AT491/100</f>
        <v>0</v>
      </c>
      <c r="I1144">
        <f>'[1]Master Data'!AU491/100</f>
        <v>0</v>
      </c>
      <c r="J1144">
        <f>'[1]Master Data'!AV491/100</f>
        <v>0</v>
      </c>
      <c r="K1144">
        <f>'[1]Master Data'!AX491/100</f>
        <v>1E-4</v>
      </c>
      <c r="L1144">
        <f>'[1]Master Data'!AY491/1000000</f>
        <v>1.7849999999999999E-7</v>
      </c>
      <c r="M1144">
        <f>'[1]Master Data'!AZ491/1000000</f>
        <v>2.5499999999999999E-7</v>
      </c>
      <c r="N1144">
        <f>'[1]Master Data'!BA491/1000000</f>
        <v>7.6500000000000003E-8</v>
      </c>
      <c r="O1144">
        <f>'[1]Master Data'!BB491/100</f>
        <v>0</v>
      </c>
      <c r="P1144">
        <f>'[1]Master Data'!BC491/100</f>
        <v>0</v>
      </c>
      <c r="Q1144">
        <f>'[1]Master Data'!BD491/100</f>
        <v>0</v>
      </c>
      <c r="R1144">
        <f>'[1]Master Data'!BE491/1000000</f>
        <v>0</v>
      </c>
      <c r="S1144">
        <f>'[1]Master Data'!BG491/1000000</f>
        <v>0</v>
      </c>
      <c r="T1144">
        <f>'[1]Master Data'!BH491/100</f>
        <v>0</v>
      </c>
      <c r="U1144">
        <f>'[1]Master Data'!BI491/1000000</f>
        <v>0</v>
      </c>
    </row>
    <row r="1145" spans="1:21" x14ac:dyDescent="0.55000000000000004">
      <c r="A1145" s="41" t="s">
        <v>1582</v>
      </c>
      <c r="B1145" s="41">
        <v>2.8999999999999998E-3</v>
      </c>
      <c r="C1145">
        <f>'[1]Master Data'!AO492/100</f>
        <v>1.1999999999999999E-3</v>
      </c>
      <c r="D1145">
        <f>'[1]Master Data'!AP492/1000000</f>
        <v>0</v>
      </c>
      <c r="E1145">
        <f>'[1]Master Data'!AQ492/1000000</f>
        <v>0</v>
      </c>
      <c r="F1145">
        <f>'[1]Master Data'!AR492/100</f>
        <v>0</v>
      </c>
      <c r="G1145">
        <f>'[1]Master Data'!AS492/100</f>
        <v>0</v>
      </c>
      <c r="H1145">
        <f>'[1]Master Data'!AT492/100</f>
        <v>0</v>
      </c>
      <c r="I1145">
        <f>'[1]Master Data'!AU492/100</f>
        <v>0</v>
      </c>
      <c r="J1145">
        <f>'[1]Master Data'!AV492/100</f>
        <v>0</v>
      </c>
      <c r="K1145">
        <f>'[1]Master Data'!AX492/100</f>
        <v>2.0000000000000001E-4</v>
      </c>
      <c r="L1145">
        <f>'[1]Master Data'!AY492/1000000</f>
        <v>0</v>
      </c>
      <c r="M1145">
        <f>'[1]Master Data'!AZ492/1000000</f>
        <v>0</v>
      </c>
      <c r="N1145">
        <f>'[1]Master Data'!BA492/1000000</f>
        <v>0</v>
      </c>
      <c r="O1145">
        <f>'[1]Master Data'!BB492/100</f>
        <v>0</v>
      </c>
      <c r="P1145">
        <f>'[1]Master Data'!BC492/100</f>
        <v>0</v>
      </c>
      <c r="Q1145">
        <f>'[1]Master Data'!BD492/100</f>
        <v>0</v>
      </c>
      <c r="R1145">
        <f>'[1]Master Data'!BE492/1000000</f>
        <v>0</v>
      </c>
      <c r="S1145">
        <f>'[1]Master Data'!BG492/1000000</f>
        <v>0</v>
      </c>
      <c r="T1145">
        <f>'[1]Master Data'!BH492/100</f>
        <v>0</v>
      </c>
      <c r="U1145">
        <f>'[1]Master Data'!BI492/1000000</f>
        <v>0</v>
      </c>
    </row>
    <row r="1146" spans="1:21" x14ac:dyDescent="0.55000000000000004">
      <c r="A1146" s="41" t="s">
        <v>1583</v>
      </c>
      <c r="B1146" s="41">
        <v>0</v>
      </c>
      <c r="C1146">
        <f>'[1]Master Data'!AO493/100</f>
        <v>0</v>
      </c>
      <c r="D1146">
        <f>'[1]Master Data'!AP493/1000000</f>
        <v>0</v>
      </c>
      <c r="E1146">
        <f>'[1]Master Data'!AQ493/1000000</f>
        <v>0</v>
      </c>
      <c r="F1146">
        <f>'[1]Master Data'!AR493/100</f>
        <v>0</v>
      </c>
      <c r="G1146">
        <f>'[1]Master Data'!AS493/100</f>
        <v>0</v>
      </c>
      <c r="H1146">
        <f>'[1]Master Data'!AT493/100</f>
        <v>0</v>
      </c>
      <c r="I1146">
        <f>'[1]Master Data'!AU493/100</f>
        <v>0</v>
      </c>
      <c r="J1146">
        <f>'[1]Master Data'!AV493/100</f>
        <v>0</v>
      </c>
      <c r="K1146">
        <f>'[1]Master Data'!AX493/100</f>
        <v>0</v>
      </c>
      <c r="L1146">
        <f>'[1]Master Data'!AY493/1000000</f>
        <v>0</v>
      </c>
      <c r="M1146">
        <f>'[1]Master Data'!AZ493/1000000</f>
        <v>0</v>
      </c>
      <c r="N1146">
        <f>'[1]Master Data'!BA493/1000000</f>
        <v>0</v>
      </c>
      <c r="O1146">
        <f>'[1]Master Data'!BB493/100</f>
        <v>0</v>
      </c>
      <c r="P1146">
        <f>'[1]Master Data'!BC493/100</f>
        <v>0</v>
      </c>
      <c r="Q1146">
        <f>'[1]Master Data'!BD493/100</f>
        <v>0</v>
      </c>
      <c r="R1146">
        <f>'[1]Master Data'!BE493/1000000</f>
        <v>0</v>
      </c>
      <c r="S1146">
        <f>'[1]Master Data'!BG493/1000000</f>
        <v>0</v>
      </c>
      <c r="T1146">
        <f>'[1]Master Data'!BH493/100</f>
        <v>0</v>
      </c>
      <c r="U1146">
        <f>'[1]Master Data'!BI493/1000000</f>
        <v>0</v>
      </c>
    </row>
    <row r="1147" spans="1:21" x14ac:dyDescent="0.55000000000000004">
      <c r="A1147" s="41" t="s">
        <v>1584</v>
      </c>
      <c r="B1147" s="41">
        <v>0</v>
      </c>
      <c r="C1147">
        <f>'[1]Master Data'!AO494/100</f>
        <v>0</v>
      </c>
      <c r="D1147">
        <f>'[1]Master Data'!AP494/1000000</f>
        <v>0</v>
      </c>
      <c r="E1147">
        <f>'[1]Master Data'!AQ494/1000000</f>
        <v>0</v>
      </c>
      <c r="F1147">
        <f>'[1]Master Data'!AR494/100</f>
        <v>0</v>
      </c>
      <c r="G1147">
        <f>'[1]Master Data'!AS494/100</f>
        <v>0</v>
      </c>
      <c r="H1147">
        <f>'[1]Master Data'!AT494/100</f>
        <v>0</v>
      </c>
      <c r="I1147">
        <f>'[1]Master Data'!AU494/100</f>
        <v>0</v>
      </c>
      <c r="J1147">
        <f>'[1]Master Data'!AV494/100</f>
        <v>0</v>
      </c>
      <c r="K1147">
        <f>'[1]Master Data'!AX494/100</f>
        <v>0</v>
      </c>
      <c r="L1147">
        <f>'[1]Master Data'!AY494/1000000</f>
        <v>0</v>
      </c>
      <c r="M1147">
        <f>'[1]Master Data'!AZ494/1000000</f>
        <v>0</v>
      </c>
      <c r="N1147">
        <f>'[1]Master Data'!BA494/1000000</f>
        <v>0</v>
      </c>
      <c r="O1147">
        <f>'[1]Master Data'!BB494/100</f>
        <v>0</v>
      </c>
      <c r="P1147">
        <f>'[1]Master Data'!BC494/100</f>
        <v>0</v>
      </c>
      <c r="Q1147">
        <f>'[1]Master Data'!BD494/100</f>
        <v>0</v>
      </c>
      <c r="R1147">
        <f>'[1]Master Data'!BE494/1000000</f>
        <v>0</v>
      </c>
      <c r="S1147">
        <f>'[1]Master Data'!BG494/1000000</f>
        <v>0</v>
      </c>
      <c r="T1147">
        <f>'[1]Master Data'!BH494/100</f>
        <v>0</v>
      </c>
      <c r="U1147">
        <f>'[1]Master Data'!BI494/1000000</f>
        <v>0</v>
      </c>
    </row>
    <row r="1148" spans="1:21" x14ac:dyDescent="0.55000000000000004">
      <c r="A1148" s="41" t="s">
        <v>1585</v>
      </c>
      <c r="B1148" s="41">
        <v>0</v>
      </c>
      <c r="C1148">
        <f>'[1]Master Data'!AO495/100</f>
        <v>0</v>
      </c>
      <c r="D1148">
        <f>'[1]Master Data'!AP495/1000000</f>
        <v>0</v>
      </c>
      <c r="E1148">
        <f>'[1]Master Data'!AQ495/1000000</f>
        <v>0</v>
      </c>
      <c r="F1148">
        <f>'[1]Master Data'!AR495/100</f>
        <v>0</v>
      </c>
      <c r="G1148">
        <f>'[1]Master Data'!AS495/100</f>
        <v>0</v>
      </c>
      <c r="H1148">
        <f>'[1]Master Data'!AT495/100</f>
        <v>0</v>
      </c>
      <c r="I1148">
        <f>'[1]Master Data'!AU495/100</f>
        <v>0</v>
      </c>
      <c r="J1148">
        <f>'[1]Master Data'!AV495/100</f>
        <v>0</v>
      </c>
      <c r="K1148">
        <f>'[1]Master Data'!AX495/100</f>
        <v>0</v>
      </c>
      <c r="L1148">
        <f>'[1]Master Data'!AY495/1000000</f>
        <v>0</v>
      </c>
      <c r="M1148">
        <f>'[1]Master Data'!AZ495/1000000</f>
        <v>0</v>
      </c>
      <c r="N1148">
        <f>'[1]Master Data'!BA495/1000000</f>
        <v>0</v>
      </c>
      <c r="O1148">
        <f>'[1]Master Data'!BB495/100</f>
        <v>0</v>
      </c>
      <c r="P1148">
        <f>'[1]Master Data'!BC495/100</f>
        <v>0</v>
      </c>
      <c r="Q1148">
        <f>'[1]Master Data'!BD495/100</f>
        <v>0</v>
      </c>
      <c r="R1148">
        <f>'[1]Master Data'!BE495/1000000</f>
        <v>0</v>
      </c>
      <c r="S1148">
        <f>'[1]Master Data'!BG495/1000000</f>
        <v>0</v>
      </c>
      <c r="T1148">
        <f>'[1]Master Data'!BH495/100</f>
        <v>0</v>
      </c>
      <c r="U1148">
        <f>'[1]Master Data'!BI495/1000000</f>
        <v>0</v>
      </c>
    </row>
    <row r="1149" spans="1:21" x14ac:dyDescent="0.55000000000000004">
      <c r="A1149" s="41" t="s">
        <v>1586</v>
      </c>
      <c r="B1149" s="41">
        <v>0</v>
      </c>
      <c r="C1149">
        <f>'[1]Master Data'!AO496/100</f>
        <v>0</v>
      </c>
      <c r="D1149">
        <f>'[1]Master Data'!AP496/1000000</f>
        <v>0</v>
      </c>
      <c r="E1149">
        <f>'[1]Master Data'!AQ496/1000000</f>
        <v>0</v>
      </c>
      <c r="F1149">
        <f>'[1]Master Data'!AR496/100</f>
        <v>0</v>
      </c>
      <c r="G1149">
        <f>'[1]Master Data'!AS496/100</f>
        <v>0</v>
      </c>
      <c r="H1149">
        <f>'[1]Master Data'!AT496/100</f>
        <v>0</v>
      </c>
      <c r="I1149">
        <f>'[1]Master Data'!AU496/100</f>
        <v>0</v>
      </c>
      <c r="J1149">
        <f>'[1]Master Data'!AV496/100</f>
        <v>0</v>
      </c>
      <c r="K1149">
        <f>'[1]Master Data'!AX496/100</f>
        <v>0</v>
      </c>
      <c r="L1149">
        <f>'[1]Master Data'!AY496/1000000</f>
        <v>0</v>
      </c>
      <c r="M1149">
        <f>'[1]Master Data'!AZ496/1000000</f>
        <v>0</v>
      </c>
      <c r="N1149">
        <f>'[1]Master Data'!BA496/1000000</f>
        <v>0</v>
      </c>
      <c r="O1149">
        <f>'[1]Master Data'!BB496/100</f>
        <v>0</v>
      </c>
      <c r="P1149">
        <f>'[1]Master Data'!BC496/100</f>
        <v>0</v>
      </c>
      <c r="Q1149">
        <f>'[1]Master Data'!BD496/100</f>
        <v>0</v>
      </c>
      <c r="R1149">
        <f>'[1]Master Data'!BE496/1000000</f>
        <v>0</v>
      </c>
      <c r="S1149">
        <f>'[1]Master Data'!BG496/1000000</f>
        <v>0</v>
      </c>
      <c r="T1149">
        <f>'[1]Master Data'!BH496/100</f>
        <v>0</v>
      </c>
      <c r="U1149">
        <f>'[1]Master Data'!BI496/1000000</f>
        <v>0</v>
      </c>
    </row>
    <row r="1150" spans="1:21" x14ac:dyDescent="0.55000000000000004">
      <c r="A1150" s="41" t="s">
        <v>1587</v>
      </c>
      <c r="B1150" s="41">
        <v>0</v>
      </c>
      <c r="C1150">
        <f>'[1]Master Data'!AO497/100</f>
        <v>0</v>
      </c>
      <c r="D1150">
        <f>'[1]Master Data'!AP497/1000000</f>
        <v>0</v>
      </c>
      <c r="E1150">
        <f>'[1]Master Data'!AQ497/1000000</f>
        <v>0</v>
      </c>
      <c r="F1150">
        <f>'[1]Master Data'!AR497/100</f>
        <v>0</v>
      </c>
      <c r="G1150">
        <f>'[1]Master Data'!AS497/100</f>
        <v>0</v>
      </c>
      <c r="H1150">
        <f>'[1]Master Data'!AT497/100</f>
        <v>0</v>
      </c>
      <c r="I1150">
        <f>'[1]Master Data'!AU497/100</f>
        <v>0</v>
      </c>
      <c r="J1150">
        <f>'[1]Master Data'!AV497/100</f>
        <v>0</v>
      </c>
      <c r="K1150">
        <f>'[1]Master Data'!AX497/100</f>
        <v>0</v>
      </c>
      <c r="L1150">
        <f>'[1]Master Data'!AY497/1000000</f>
        <v>0</v>
      </c>
      <c r="M1150">
        <f>'[1]Master Data'!AZ497/1000000</f>
        <v>0</v>
      </c>
      <c r="N1150">
        <f>'[1]Master Data'!BA497/1000000</f>
        <v>0</v>
      </c>
      <c r="O1150">
        <f>'[1]Master Data'!BB497/100</f>
        <v>0</v>
      </c>
      <c r="P1150">
        <f>'[1]Master Data'!BC497/100</f>
        <v>0</v>
      </c>
      <c r="Q1150">
        <f>'[1]Master Data'!BD497/100</f>
        <v>0</v>
      </c>
      <c r="R1150">
        <f>'[1]Master Data'!BE497/1000000</f>
        <v>0</v>
      </c>
      <c r="S1150">
        <f>'[1]Master Data'!BG497/1000000</f>
        <v>0</v>
      </c>
      <c r="T1150">
        <f>'[1]Master Data'!BH497/100</f>
        <v>0</v>
      </c>
      <c r="U1150">
        <f>'[1]Master Data'!BI497/1000000</f>
        <v>0</v>
      </c>
    </row>
    <row r="1151" spans="1:21" x14ac:dyDescent="0.55000000000000004">
      <c r="A1151" s="41" t="s">
        <v>1588</v>
      </c>
      <c r="B1151" s="41">
        <v>3.9000000000000003E-3</v>
      </c>
      <c r="C1151">
        <f>'[1]Master Data'!AO498/100</f>
        <v>0</v>
      </c>
      <c r="D1151">
        <f>'[1]Master Data'!AP498/1000000</f>
        <v>0</v>
      </c>
      <c r="E1151">
        <f>'[1]Master Data'!AQ498/1000000</f>
        <v>0</v>
      </c>
      <c r="F1151">
        <f>'[1]Master Data'!AR498/100</f>
        <v>0</v>
      </c>
      <c r="G1151">
        <f>'[1]Master Data'!AS498/100</f>
        <v>0</v>
      </c>
      <c r="H1151">
        <f>'[1]Master Data'!AT498/100</f>
        <v>0</v>
      </c>
      <c r="I1151">
        <f>'[1]Master Data'!AU498/100</f>
        <v>0</v>
      </c>
      <c r="J1151">
        <f>'[1]Master Data'!AV498/100</f>
        <v>0</v>
      </c>
      <c r="K1151">
        <f>'[1]Master Data'!AX498/100</f>
        <v>2.9999999999999997E-4</v>
      </c>
      <c r="L1151">
        <f>'[1]Master Data'!AY498/1000000</f>
        <v>0</v>
      </c>
      <c r="M1151">
        <f>'[1]Master Data'!AZ498/1000000</f>
        <v>0</v>
      </c>
      <c r="N1151">
        <f>'[1]Master Data'!BA498/1000000</f>
        <v>0</v>
      </c>
      <c r="O1151">
        <f>'[1]Master Data'!BB498/100</f>
        <v>5.6999999999999993E-3</v>
      </c>
      <c r="P1151">
        <f>'[1]Master Data'!BC498/100</f>
        <v>0</v>
      </c>
      <c r="Q1151">
        <f>'[1]Master Data'!BD498/100</f>
        <v>0</v>
      </c>
      <c r="R1151">
        <f>'[1]Master Data'!BE498/1000000</f>
        <v>0</v>
      </c>
      <c r="S1151">
        <f>'[1]Master Data'!BG498/1000000</f>
        <v>0</v>
      </c>
      <c r="T1151">
        <f>'[1]Master Data'!BH498/100</f>
        <v>0</v>
      </c>
      <c r="U1151">
        <f>'[1]Master Data'!BI498/1000000</f>
        <v>0</v>
      </c>
    </row>
    <row r="1152" spans="1:21" x14ac:dyDescent="0.55000000000000004">
      <c r="A1152" s="41" t="s">
        <v>1589</v>
      </c>
      <c r="B1152" s="41">
        <v>1.3000000000000001E-2</v>
      </c>
      <c r="C1152">
        <f>'[1]Master Data'!AO499/100</f>
        <v>0</v>
      </c>
      <c r="D1152">
        <f>'[1]Master Data'!AP499/1000000</f>
        <v>0</v>
      </c>
      <c r="E1152">
        <f>'[1]Master Data'!AQ499/1000000</f>
        <v>0</v>
      </c>
      <c r="F1152">
        <f>'[1]Master Data'!AR499/100</f>
        <v>0</v>
      </c>
      <c r="G1152">
        <f>'[1]Master Data'!AS499/100</f>
        <v>0</v>
      </c>
      <c r="H1152">
        <f>'[1]Master Data'!AT499/100</f>
        <v>0</v>
      </c>
      <c r="I1152">
        <f>'[1]Master Data'!AU499/100</f>
        <v>0</v>
      </c>
      <c r="J1152">
        <f>'[1]Master Data'!AV499/100</f>
        <v>0</v>
      </c>
      <c r="K1152">
        <f>'[1]Master Data'!AX499/100</f>
        <v>7.000000000000001E-4</v>
      </c>
      <c r="L1152">
        <f>'[1]Master Data'!AY499/1000000</f>
        <v>0</v>
      </c>
      <c r="M1152">
        <f>'[1]Master Data'!AZ499/1000000</f>
        <v>0</v>
      </c>
      <c r="N1152">
        <f>'[1]Master Data'!BA499/1000000</f>
        <v>0</v>
      </c>
      <c r="O1152">
        <f>'[1]Master Data'!BB499/100</f>
        <v>0</v>
      </c>
      <c r="P1152">
        <f>'[1]Master Data'!BC499/100</f>
        <v>0</v>
      </c>
      <c r="Q1152">
        <f>'[1]Master Data'!BD499/100</f>
        <v>0</v>
      </c>
      <c r="R1152">
        <f>'[1]Master Data'!BE499/1000000</f>
        <v>0</v>
      </c>
      <c r="S1152">
        <f>'[1]Master Data'!BG499/1000000</f>
        <v>0</v>
      </c>
      <c r="T1152">
        <f>'[1]Master Data'!BH499/100</f>
        <v>0</v>
      </c>
      <c r="U1152">
        <f>'[1]Master Data'!BI499/1000000</f>
        <v>0</v>
      </c>
    </row>
    <row r="1153" spans="1:21" x14ac:dyDescent="0.55000000000000004">
      <c r="A1153" s="41" t="s">
        <v>1590</v>
      </c>
      <c r="B1153" s="41">
        <v>0</v>
      </c>
      <c r="C1153">
        <f>'[1]Master Data'!AO500/100</f>
        <v>0</v>
      </c>
      <c r="D1153">
        <f>'[1]Master Data'!AP500/1000000</f>
        <v>0</v>
      </c>
      <c r="E1153">
        <f>'[1]Master Data'!AQ500/1000000</f>
        <v>0</v>
      </c>
      <c r="F1153">
        <f>'[1]Master Data'!AR500/100</f>
        <v>0</v>
      </c>
      <c r="G1153">
        <f>'[1]Master Data'!AS500/100</f>
        <v>0</v>
      </c>
      <c r="H1153">
        <f>'[1]Master Data'!AT500/100</f>
        <v>0</v>
      </c>
      <c r="I1153">
        <f>'[1]Master Data'!AU500/100</f>
        <v>0</v>
      </c>
      <c r="J1153">
        <f>'[1]Master Data'!AV500/100</f>
        <v>0</v>
      </c>
      <c r="K1153">
        <f>'[1]Master Data'!AX500/100</f>
        <v>0</v>
      </c>
      <c r="L1153">
        <f>'[1]Master Data'!AY500/1000000</f>
        <v>0</v>
      </c>
      <c r="M1153">
        <f>'[1]Master Data'!AZ500/1000000</f>
        <v>0</v>
      </c>
      <c r="N1153">
        <f>'[1]Master Data'!BA500/1000000</f>
        <v>0</v>
      </c>
      <c r="O1153">
        <f>'[1]Master Data'!BB500/100</f>
        <v>0</v>
      </c>
      <c r="P1153">
        <f>'[1]Master Data'!BC500/100</f>
        <v>0</v>
      </c>
      <c r="Q1153">
        <f>'[1]Master Data'!BD500/100</f>
        <v>0</v>
      </c>
      <c r="R1153">
        <f>'[1]Master Data'!BE500/1000000</f>
        <v>0</v>
      </c>
      <c r="S1153">
        <f>'[1]Master Data'!BG500/1000000</f>
        <v>0</v>
      </c>
      <c r="T1153">
        <f>'[1]Master Data'!BH500/100</f>
        <v>0</v>
      </c>
      <c r="U1153">
        <f>'[1]Master Data'!BI500/1000000</f>
        <v>0</v>
      </c>
    </row>
    <row r="1154" spans="1:21" x14ac:dyDescent="0.55000000000000004">
      <c r="A1154" s="41" t="s">
        <v>1592</v>
      </c>
      <c r="B1154" s="41">
        <v>1.8700000000000001E-2</v>
      </c>
      <c r="C1154">
        <f>'[1]Master Data'!AO501/100</f>
        <v>0</v>
      </c>
      <c r="D1154">
        <f>'[1]Master Data'!AP501/1000000</f>
        <v>0</v>
      </c>
      <c r="E1154">
        <f>'[1]Master Data'!AQ501/1000000</f>
        <v>0</v>
      </c>
      <c r="F1154">
        <f>'[1]Master Data'!AR501/100</f>
        <v>0</v>
      </c>
      <c r="G1154">
        <f>'[1]Master Data'!AS501/100</f>
        <v>0</v>
      </c>
      <c r="H1154">
        <f>'[1]Master Data'!AT501/100</f>
        <v>0</v>
      </c>
      <c r="I1154">
        <f>'[1]Master Data'!AU501/100</f>
        <v>0</v>
      </c>
      <c r="J1154">
        <f>'[1]Master Data'!AV501/100</f>
        <v>0</v>
      </c>
      <c r="K1154">
        <f>'[1]Master Data'!AX501/100</f>
        <v>0</v>
      </c>
      <c r="L1154">
        <f>'[1]Master Data'!AY501/1000000</f>
        <v>0</v>
      </c>
      <c r="M1154">
        <f>'[1]Master Data'!AZ501/1000000</f>
        <v>0</v>
      </c>
      <c r="N1154">
        <f>'[1]Master Data'!BA501/1000000</f>
        <v>0</v>
      </c>
      <c r="O1154">
        <f>'[1]Master Data'!BB501/100</f>
        <v>0</v>
      </c>
      <c r="P1154">
        <f>'[1]Master Data'!BC501/100</f>
        <v>0</v>
      </c>
      <c r="Q1154">
        <f>'[1]Master Data'!BD501/100</f>
        <v>0</v>
      </c>
      <c r="R1154">
        <f>'[1]Master Data'!BE501/1000000</f>
        <v>0</v>
      </c>
      <c r="S1154">
        <f>'[1]Master Data'!BG501/1000000</f>
        <v>0</v>
      </c>
      <c r="T1154">
        <f>'[1]Master Data'!BH501/100</f>
        <v>0</v>
      </c>
      <c r="U1154">
        <f>'[1]Master Data'!BI501/1000000</f>
        <v>0</v>
      </c>
    </row>
    <row r="1155" spans="1:21" x14ac:dyDescent="0.55000000000000004">
      <c r="A1155" s="41" t="s">
        <v>1593</v>
      </c>
      <c r="B1155" s="41">
        <v>1.1682488405565329E-2</v>
      </c>
      <c r="C1155">
        <f>'[1]Master Data'!AO502/100</f>
        <v>0</v>
      </c>
      <c r="D1155">
        <f>'[1]Master Data'!AP502/1000000</f>
        <v>0</v>
      </c>
      <c r="E1155">
        <f>'[1]Master Data'!AQ502/1000000</f>
        <v>0</v>
      </c>
      <c r="F1155">
        <f>'[1]Master Data'!AR502/100</f>
        <v>0</v>
      </c>
      <c r="G1155">
        <f>'[1]Master Data'!AS502/100</f>
        <v>0</v>
      </c>
      <c r="H1155">
        <f>'[1]Master Data'!AT502/100</f>
        <v>0</v>
      </c>
      <c r="I1155">
        <f>'[1]Master Data'!AU502/100</f>
        <v>0</v>
      </c>
      <c r="J1155">
        <f>'[1]Master Data'!AV502/100</f>
        <v>0</v>
      </c>
      <c r="K1155">
        <f>'[1]Master Data'!AX502/100</f>
        <v>1.0047081400927557E-3</v>
      </c>
      <c r="L1155">
        <f>'[1]Master Data'!AY502/1000000</f>
        <v>0</v>
      </c>
      <c r="M1155">
        <f>'[1]Master Data'!AZ502/1000000</f>
        <v>0</v>
      </c>
      <c r="N1155">
        <f>'[1]Master Data'!BA502/1000000</f>
        <v>0</v>
      </c>
      <c r="O1155">
        <f>'[1]Master Data'!BB502/100</f>
        <v>0</v>
      </c>
      <c r="P1155">
        <f>'[1]Master Data'!BC502/100</f>
        <v>0.43</v>
      </c>
      <c r="Q1155">
        <f>'[1]Master Data'!BD502/100</f>
        <v>7.0999999999999994E-2</v>
      </c>
      <c r="R1155">
        <f>'[1]Master Data'!BE502/1000000</f>
        <v>0</v>
      </c>
      <c r="S1155">
        <f>'[1]Master Data'!BG502/1000000</f>
        <v>0</v>
      </c>
      <c r="T1155">
        <f>'[1]Master Data'!BH502/100</f>
        <v>0</v>
      </c>
      <c r="U1155">
        <f>'[1]Master Data'!BI502/1000000</f>
        <v>0</v>
      </c>
    </row>
    <row r="1156" spans="1:21" x14ac:dyDescent="0.55000000000000004">
      <c r="A1156" s="41" t="s">
        <v>1594</v>
      </c>
      <c r="B1156" s="41">
        <v>1.29E-2</v>
      </c>
      <c r="C1156">
        <f>'[1]Master Data'!AO503/100</f>
        <v>0</v>
      </c>
      <c r="D1156">
        <f>'[1]Master Data'!AP503/1000000</f>
        <v>0</v>
      </c>
      <c r="E1156">
        <f>'[1]Master Data'!AQ503/1000000</f>
        <v>0</v>
      </c>
      <c r="F1156">
        <f>'[1]Master Data'!AR503/100</f>
        <v>0</v>
      </c>
      <c r="G1156">
        <f>'[1]Master Data'!AS503/100</f>
        <v>0</v>
      </c>
      <c r="H1156">
        <f>'[1]Master Data'!AT503/100</f>
        <v>0</v>
      </c>
      <c r="I1156">
        <f>'[1]Master Data'!AU503/100</f>
        <v>0</v>
      </c>
      <c r="J1156">
        <f>'[1]Master Data'!AV503/100</f>
        <v>0</v>
      </c>
      <c r="K1156">
        <f>'[1]Master Data'!AX503/100</f>
        <v>5.528571428571428E-4</v>
      </c>
      <c r="L1156">
        <f>'[1]Master Data'!AY503/1000000</f>
        <v>0</v>
      </c>
      <c r="M1156">
        <f>'[1]Master Data'!AZ503/1000000</f>
        <v>0</v>
      </c>
      <c r="N1156">
        <f>'[1]Master Data'!BA503/1000000</f>
        <v>0</v>
      </c>
      <c r="O1156">
        <f>'[1]Master Data'!BB503/100</f>
        <v>0</v>
      </c>
      <c r="P1156">
        <f>'[1]Master Data'!BC503/100</f>
        <v>0</v>
      </c>
      <c r="Q1156">
        <f>'[1]Master Data'!BD503/100</f>
        <v>0</v>
      </c>
      <c r="R1156">
        <f>'[1]Master Data'!BE503/1000000</f>
        <v>0</v>
      </c>
      <c r="S1156">
        <f>'[1]Master Data'!BG503/1000000</f>
        <v>0</v>
      </c>
      <c r="T1156">
        <f>'[1]Master Data'!BH503/100</f>
        <v>0</v>
      </c>
      <c r="U1156">
        <f>'[1]Master Data'!BI503/1000000</f>
        <v>0</v>
      </c>
    </row>
    <row r="1157" spans="1:21" x14ac:dyDescent="0.55000000000000004">
      <c r="A1157" s="41" t="s">
        <v>1595</v>
      </c>
      <c r="B1157" s="41">
        <v>0</v>
      </c>
      <c r="C1157">
        <f>'[1]Master Data'!AO504/100</f>
        <v>0</v>
      </c>
      <c r="D1157">
        <f>'[1]Master Data'!AP504/1000000</f>
        <v>0</v>
      </c>
      <c r="E1157">
        <f>'[1]Master Data'!AQ504/1000000</f>
        <v>0</v>
      </c>
      <c r="F1157">
        <f>'[1]Master Data'!AR504/100</f>
        <v>0</v>
      </c>
      <c r="G1157">
        <f>'[1]Master Data'!AS504/100</f>
        <v>0</v>
      </c>
      <c r="H1157">
        <f>'[1]Master Data'!AT504/100</f>
        <v>0</v>
      </c>
      <c r="I1157">
        <f>'[1]Master Data'!AU504/100</f>
        <v>0</v>
      </c>
      <c r="J1157">
        <f>'[1]Master Data'!AV504/100</f>
        <v>0</v>
      </c>
      <c r="K1157">
        <f>'[1]Master Data'!AX504/100</f>
        <v>0</v>
      </c>
      <c r="L1157">
        <f>'[1]Master Data'!AY504/1000000</f>
        <v>0</v>
      </c>
      <c r="M1157">
        <f>'[1]Master Data'!AZ504/1000000</f>
        <v>0</v>
      </c>
      <c r="N1157">
        <f>'[1]Master Data'!BA504/1000000</f>
        <v>0</v>
      </c>
      <c r="O1157">
        <f>'[1]Master Data'!BB504/100</f>
        <v>0</v>
      </c>
      <c r="P1157">
        <f>'[1]Master Data'!BC504/100</f>
        <v>0</v>
      </c>
      <c r="Q1157">
        <f>'[1]Master Data'!BD504/100</f>
        <v>0</v>
      </c>
      <c r="R1157">
        <f>'[1]Master Data'!BE504/1000000</f>
        <v>0</v>
      </c>
      <c r="S1157">
        <f>'[1]Master Data'!BG504/1000000</f>
        <v>0</v>
      </c>
      <c r="T1157">
        <f>'[1]Master Data'!BH504/100</f>
        <v>0</v>
      </c>
      <c r="U1157">
        <f>'[1]Master Data'!BI504/1000000</f>
        <v>0</v>
      </c>
    </row>
    <row r="1158" spans="1:21" x14ac:dyDescent="0.55000000000000004">
      <c r="A1158" s="41" t="s">
        <v>1591</v>
      </c>
      <c r="B1158" s="41">
        <v>9.0000000000000011E-3</v>
      </c>
      <c r="C1158">
        <f>'[1]Master Data'!AO505/100</f>
        <v>0</v>
      </c>
      <c r="D1158">
        <f>'[1]Master Data'!AP505/1000000</f>
        <v>0</v>
      </c>
      <c r="E1158">
        <f>'[1]Master Data'!AQ505/1000000</f>
        <v>0</v>
      </c>
      <c r="F1158">
        <f>'[1]Master Data'!AR505/100</f>
        <v>0</v>
      </c>
      <c r="G1158">
        <f>'[1]Master Data'!AS505/100</f>
        <v>0</v>
      </c>
      <c r="H1158">
        <f>'[1]Master Data'!AT505/100</f>
        <v>0</v>
      </c>
      <c r="I1158">
        <f>'[1]Master Data'!AU505/100</f>
        <v>0</v>
      </c>
      <c r="J1158">
        <f>'[1]Master Data'!AV505/100</f>
        <v>0</v>
      </c>
      <c r="K1158">
        <f>'[1]Master Data'!AX505/100</f>
        <v>0</v>
      </c>
      <c r="L1158">
        <f>'[1]Master Data'!AY505/1000000</f>
        <v>0</v>
      </c>
      <c r="M1158">
        <f>'[1]Master Data'!AZ505/1000000</f>
        <v>0</v>
      </c>
      <c r="N1158">
        <f>'[1]Master Data'!BA505/1000000</f>
        <v>0</v>
      </c>
      <c r="O1158">
        <f>'[1]Master Data'!BB505/100</f>
        <v>0</v>
      </c>
      <c r="P1158">
        <f>'[1]Master Data'!BC505/100</f>
        <v>0</v>
      </c>
      <c r="Q1158">
        <f>'[1]Master Data'!BD505/100</f>
        <v>0</v>
      </c>
      <c r="R1158">
        <f>'[1]Master Data'!BE505/1000000</f>
        <v>0</v>
      </c>
      <c r="S1158">
        <f>'[1]Master Data'!BG505/1000000</f>
        <v>0</v>
      </c>
      <c r="T1158">
        <f>'[1]Master Data'!BH505/100</f>
        <v>0</v>
      </c>
      <c r="U1158">
        <f>'[1]Master Data'!BI505/1000000</f>
        <v>0</v>
      </c>
    </row>
    <row r="1159" spans="1:21" x14ac:dyDescent="0.55000000000000004">
      <c r="A1159" s="41" t="s">
        <v>1600</v>
      </c>
      <c r="B1159" s="41">
        <v>0</v>
      </c>
      <c r="C1159">
        <f>'[1]Master Data'!AO506/100</f>
        <v>0</v>
      </c>
      <c r="D1159">
        <f>'[1]Master Data'!AP506/1000000</f>
        <v>0</v>
      </c>
      <c r="E1159">
        <f>'[1]Master Data'!AQ506/1000000</f>
        <v>0</v>
      </c>
      <c r="F1159">
        <f>'[1]Master Data'!AR506/100</f>
        <v>0</v>
      </c>
      <c r="G1159">
        <f>'[1]Master Data'!AS506/100</f>
        <v>0</v>
      </c>
      <c r="H1159">
        <f>'[1]Master Data'!AT506/100</f>
        <v>0</v>
      </c>
      <c r="I1159">
        <f>'[1]Master Data'!AU506/100</f>
        <v>0</v>
      </c>
      <c r="J1159">
        <f>'[1]Master Data'!AV506/100</f>
        <v>0</v>
      </c>
      <c r="K1159">
        <f>'[1]Master Data'!AX506/100</f>
        <v>0</v>
      </c>
      <c r="L1159">
        <f>'[1]Master Data'!AY506/1000000</f>
        <v>0</v>
      </c>
      <c r="M1159">
        <f>'[1]Master Data'!AZ506/1000000</f>
        <v>0</v>
      </c>
      <c r="N1159">
        <f>'[1]Master Data'!BA506/1000000</f>
        <v>0</v>
      </c>
      <c r="O1159">
        <f>'[1]Master Data'!BB506/100</f>
        <v>0</v>
      </c>
      <c r="P1159">
        <f>'[1]Master Data'!BC506/100</f>
        <v>0</v>
      </c>
      <c r="Q1159">
        <f>'[1]Master Data'!BD506/100</f>
        <v>0</v>
      </c>
      <c r="R1159">
        <f>'[1]Master Data'!BE506/1000000</f>
        <v>0</v>
      </c>
      <c r="S1159">
        <f>'[1]Master Data'!BG506/1000000</f>
        <v>0</v>
      </c>
      <c r="T1159">
        <f>'[1]Master Data'!BH506/100</f>
        <v>0</v>
      </c>
      <c r="U1159">
        <f>'[1]Master Data'!BI506/1000000</f>
        <v>0</v>
      </c>
    </row>
    <row r="1160" spans="1:21" x14ac:dyDescent="0.55000000000000004">
      <c r="A1160" s="41" t="s">
        <v>1601</v>
      </c>
      <c r="B1160" s="41">
        <v>0</v>
      </c>
      <c r="C1160">
        <f>'[1]Master Data'!AO507/100</f>
        <v>0</v>
      </c>
      <c r="D1160">
        <f>'[1]Master Data'!AP507/1000000</f>
        <v>0</v>
      </c>
      <c r="E1160">
        <f>'[1]Master Data'!AQ507/1000000</f>
        <v>0</v>
      </c>
      <c r="F1160">
        <f>'[1]Master Data'!AR507/100</f>
        <v>0</v>
      </c>
      <c r="G1160">
        <f>'[1]Master Data'!AS507/100</f>
        <v>0</v>
      </c>
      <c r="H1160">
        <f>'[1]Master Data'!AT507/100</f>
        <v>0</v>
      </c>
      <c r="I1160">
        <f>'[1]Master Data'!AU507/100</f>
        <v>0</v>
      </c>
      <c r="J1160">
        <f>'[1]Master Data'!AV507/100</f>
        <v>0</v>
      </c>
      <c r="K1160">
        <f>'[1]Master Data'!AX507/100</f>
        <v>0</v>
      </c>
      <c r="L1160">
        <f>'[1]Master Data'!AY507/1000000</f>
        <v>0</v>
      </c>
      <c r="M1160">
        <f>'[1]Master Data'!AZ507/1000000</f>
        <v>0</v>
      </c>
      <c r="N1160">
        <f>'[1]Master Data'!BA507/1000000</f>
        <v>0</v>
      </c>
      <c r="O1160">
        <f>'[1]Master Data'!BB507/100</f>
        <v>0</v>
      </c>
      <c r="P1160">
        <f>'[1]Master Data'!BC507/100</f>
        <v>0</v>
      </c>
      <c r="Q1160">
        <f>'[1]Master Data'!BD507/100</f>
        <v>0</v>
      </c>
      <c r="R1160">
        <f>'[1]Master Data'!BE507/1000000</f>
        <v>0</v>
      </c>
      <c r="S1160">
        <f>'[1]Master Data'!BG507/1000000</f>
        <v>0</v>
      </c>
      <c r="T1160">
        <f>'[1]Master Data'!BH507/100</f>
        <v>0</v>
      </c>
      <c r="U1160">
        <f>'[1]Master Data'!BI507/1000000</f>
        <v>0</v>
      </c>
    </row>
    <row r="1161" spans="1:21" x14ac:dyDescent="0.55000000000000004">
      <c r="A1161" s="41" t="s">
        <v>1602</v>
      </c>
      <c r="B1161" s="41">
        <v>0</v>
      </c>
      <c r="C1161">
        <f>'[1]Master Data'!AO508/100</f>
        <v>0</v>
      </c>
      <c r="D1161">
        <f>'[1]Master Data'!AP508/1000000</f>
        <v>0</v>
      </c>
      <c r="E1161">
        <f>'[1]Master Data'!AQ508/1000000</f>
        <v>0</v>
      </c>
      <c r="F1161">
        <f>'[1]Master Data'!AR508/100</f>
        <v>0</v>
      </c>
      <c r="G1161">
        <f>'[1]Master Data'!AS508/100</f>
        <v>0</v>
      </c>
      <c r="H1161">
        <f>'[1]Master Data'!AT508/100</f>
        <v>0</v>
      </c>
      <c r="I1161">
        <f>'[1]Master Data'!AU508/100</f>
        <v>0</v>
      </c>
      <c r="J1161">
        <f>'[1]Master Data'!AV508/100</f>
        <v>0</v>
      </c>
      <c r="K1161">
        <f>'[1]Master Data'!AX508/100</f>
        <v>0</v>
      </c>
      <c r="L1161">
        <f>'[1]Master Data'!AY508/1000000</f>
        <v>0</v>
      </c>
      <c r="M1161">
        <f>'[1]Master Data'!AZ508/1000000</f>
        <v>0</v>
      </c>
      <c r="N1161">
        <f>'[1]Master Data'!BA508/1000000</f>
        <v>0</v>
      </c>
      <c r="O1161">
        <f>'[1]Master Data'!BB508/100</f>
        <v>0</v>
      </c>
      <c r="P1161">
        <f>'[1]Master Data'!BC508/100</f>
        <v>0</v>
      </c>
      <c r="Q1161">
        <f>'[1]Master Data'!BD508/100</f>
        <v>0</v>
      </c>
      <c r="R1161">
        <f>'[1]Master Data'!BE508/1000000</f>
        <v>0</v>
      </c>
      <c r="S1161">
        <f>'[1]Master Data'!BG508/1000000</f>
        <v>0</v>
      </c>
      <c r="T1161">
        <f>'[1]Master Data'!BH508/100</f>
        <v>0</v>
      </c>
      <c r="U1161">
        <f>'[1]Master Data'!BI508/1000000</f>
        <v>0</v>
      </c>
    </row>
    <row r="1162" spans="1:21" x14ac:dyDescent="0.55000000000000004">
      <c r="A1162" s="41" t="s">
        <v>1603</v>
      </c>
      <c r="B1162" s="41">
        <v>1.5300000000000001E-2</v>
      </c>
      <c r="C1162">
        <f>'[1]Master Data'!AO509/100</f>
        <v>0</v>
      </c>
      <c r="D1162">
        <f>'[1]Master Data'!AP509/1000000</f>
        <v>0</v>
      </c>
      <c r="E1162">
        <f>'[1]Master Data'!AQ509/1000000</f>
        <v>0</v>
      </c>
      <c r="F1162">
        <f>'[1]Master Data'!AR509/100</f>
        <v>0</v>
      </c>
      <c r="G1162">
        <f>'[1]Master Data'!AS509/100</f>
        <v>0</v>
      </c>
      <c r="H1162">
        <f>'[1]Master Data'!AT509/100</f>
        <v>0</v>
      </c>
      <c r="I1162">
        <f>'[1]Master Data'!AU509/100</f>
        <v>0</v>
      </c>
      <c r="J1162">
        <f>'[1]Master Data'!AV509/100</f>
        <v>0</v>
      </c>
      <c r="K1162">
        <f>'[1]Master Data'!AX509/100</f>
        <v>0</v>
      </c>
      <c r="L1162">
        <f>'[1]Master Data'!AY509/1000000</f>
        <v>0</v>
      </c>
      <c r="M1162">
        <f>'[1]Master Data'!AZ509/1000000</f>
        <v>0</v>
      </c>
      <c r="N1162">
        <f>'[1]Master Data'!BA509/1000000</f>
        <v>0</v>
      </c>
      <c r="O1162">
        <f>'[1]Master Data'!BB509/100</f>
        <v>0</v>
      </c>
      <c r="P1162">
        <f>'[1]Master Data'!BC509/100</f>
        <v>0</v>
      </c>
      <c r="Q1162">
        <f>'[1]Master Data'!BD509/100</f>
        <v>0</v>
      </c>
      <c r="R1162">
        <f>'[1]Master Data'!BE509/1000000</f>
        <v>0</v>
      </c>
      <c r="S1162">
        <f>'[1]Master Data'!BG509/1000000</f>
        <v>0</v>
      </c>
      <c r="T1162">
        <f>'[1]Master Data'!BH509/100</f>
        <v>0</v>
      </c>
      <c r="U1162">
        <f>'[1]Master Data'!BI509/1000000</f>
        <v>0</v>
      </c>
    </row>
    <row r="1163" spans="1:21" x14ac:dyDescent="0.55000000000000004">
      <c r="A1163" s="41" t="s">
        <v>1604</v>
      </c>
      <c r="B1163" s="41">
        <v>1.49E-2</v>
      </c>
      <c r="C1163">
        <f>'[1]Master Data'!AO510/100</f>
        <v>0</v>
      </c>
      <c r="D1163">
        <f>'[1]Master Data'!AP510/1000000</f>
        <v>0</v>
      </c>
      <c r="E1163">
        <f>'[1]Master Data'!AQ510/1000000</f>
        <v>0</v>
      </c>
      <c r="F1163">
        <f>'[1]Master Data'!AR510/100</f>
        <v>0</v>
      </c>
      <c r="G1163">
        <f>'[1]Master Data'!AS510/100</f>
        <v>0</v>
      </c>
      <c r="H1163">
        <f>'[1]Master Data'!AT510/100</f>
        <v>0</v>
      </c>
      <c r="I1163">
        <f>'[1]Master Data'!AU510/100</f>
        <v>0</v>
      </c>
      <c r="J1163">
        <f>'[1]Master Data'!AV510/100</f>
        <v>0</v>
      </c>
      <c r="K1163">
        <f>'[1]Master Data'!AX510/100</f>
        <v>0</v>
      </c>
      <c r="L1163">
        <f>'[1]Master Data'!AY510/1000000</f>
        <v>0</v>
      </c>
      <c r="M1163">
        <f>'[1]Master Data'!AZ510/1000000</f>
        <v>0</v>
      </c>
      <c r="N1163">
        <f>'[1]Master Data'!BA510/1000000</f>
        <v>0</v>
      </c>
      <c r="O1163">
        <f>'[1]Master Data'!BB510/100</f>
        <v>0</v>
      </c>
      <c r="P1163">
        <f>'[1]Master Data'!BC510/100</f>
        <v>0</v>
      </c>
      <c r="Q1163">
        <f>'[1]Master Data'!BD510/100</f>
        <v>0</v>
      </c>
      <c r="R1163">
        <f>'[1]Master Data'!BE510/1000000</f>
        <v>0</v>
      </c>
      <c r="S1163">
        <f>'[1]Master Data'!BG510/1000000</f>
        <v>0</v>
      </c>
      <c r="T1163">
        <f>'[1]Master Data'!BH510/100</f>
        <v>0</v>
      </c>
      <c r="U1163">
        <f>'[1]Master Data'!BI510/1000000</f>
        <v>0</v>
      </c>
    </row>
    <row r="1164" spans="1:21" x14ac:dyDescent="0.55000000000000004">
      <c r="A1164" s="41" t="s">
        <v>1605</v>
      </c>
      <c r="B1164" s="41">
        <v>0</v>
      </c>
      <c r="C1164">
        <f>'[1]Master Data'!AO511/100</f>
        <v>0</v>
      </c>
      <c r="D1164">
        <f>'[1]Master Data'!AP511/1000000</f>
        <v>0</v>
      </c>
      <c r="E1164">
        <f>'[1]Master Data'!AQ511/1000000</f>
        <v>0</v>
      </c>
      <c r="F1164">
        <f>'[1]Master Data'!AR511/100</f>
        <v>0</v>
      </c>
      <c r="G1164">
        <f>'[1]Master Data'!AS511/100</f>
        <v>0</v>
      </c>
      <c r="H1164">
        <f>'[1]Master Data'!AT511/100</f>
        <v>0</v>
      </c>
      <c r="I1164">
        <f>'[1]Master Data'!AU511/100</f>
        <v>0</v>
      </c>
      <c r="J1164">
        <f>'[1]Master Data'!AV511/100</f>
        <v>0</v>
      </c>
      <c r="K1164">
        <f>'[1]Master Data'!AX511/100</f>
        <v>0</v>
      </c>
      <c r="L1164">
        <f>'[1]Master Data'!AY511/1000000</f>
        <v>0</v>
      </c>
      <c r="M1164">
        <f>'[1]Master Data'!AZ511/1000000</f>
        <v>0</v>
      </c>
      <c r="N1164">
        <f>'[1]Master Data'!BA511/1000000</f>
        <v>0</v>
      </c>
      <c r="O1164">
        <f>'[1]Master Data'!BB511/100</f>
        <v>0</v>
      </c>
      <c r="P1164">
        <f>'[1]Master Data'!BC511/100</f>
        <v>0</v>
      </c>
      <c r="Q1164">
        <f>'[1]Master Data'!BD511/100</f>
        <v>0</v>
      </c>
      <c r="R1164">
        <f>'[1]Master Data'!BE511/1000000</f>
        <v>0</v>
      </c>
      <c r="S1164">
        <f>'[1]Master Data'!BG511/1000000</f>
        <v>0</v>
      </c>
      <c r="T1164">
        <f>'[1]Master Data'!BH511/100</f>
        <v>0</v>
      </c>
      <c r="U1164">
        <f>'[1]Master Data'!BI511/1000000</f>
        <v>0</v>
      </c>
    </row>
    <row r="1165" spans="1:21" x14ac:dyDescent="0.55000000000000004">
      <c r="A1165" s="41" t="s">
        <v>1606</v>
      </c>
      <c r="B1165" s="41">
        <v>0</v>
      </c>
      <c r="C1165">
        <f>'[1]Master Data'!AO512/100</f>
        <v>0</v>
      </c>
      <c r="D1165">
        <f>'[1]Master Data'!AP512/1000000</f>
        <v>0</v>
      </c>
      <c r="E1165">
        <f>'[1]Master Data'!AQ512/1000000</f>
        <v>0</v>
      </c>
      <c r="F1165">
        <f>'[1]Master Data'!AR512/100</f>
        <v>0</v>
      </c>
      <c r="G1165">
        <f>'[1]Master Data'!AS512/100</f>
        <v>0</v>
      </c>
      <c r="H1165">
        <f>'[1]Master Data'!AT512/100</f>
        <v>0</v>
      </c>
      <c r="I1165">
        <f>'[1]Master Data'!AU512/100</f>
        <v>0</v>
      </c>
      <c r="J1165">
        <f>'[1]Master Data'!AV512/100</f>
        <v>0</v>
      </c>
      <c r="K1165">
        <f>'[1]Master Data'!AX512/100</f>
        <v>0</v>
      </c>
      <c r="L1165">
        <f>'[1]Master Data'!AY512/1000000</f>
        <v>0</v>
      </c>
      <c r="M1165">
        <f>'[1]Master Data'!AZ512/1000000</f>
        <v>0</v>
      </c>
      <c r="N1165">
        <f>'[1]Master Data'!BA512/1000000</f>
        <v>0</v>
      </c>
      <c r="O1165">
        <f>'[1]Master Data'!BB512/100</f>
        <v>0</v>
      </c>
      <c r="P1165">
        <f>'[1]Master Data'!BC512/100</f>
        <v>0</v>
      </c>
      <c r="Q1165">
        <f>'[1]Master Data'!BD512/100</f>
        <v>0</v>
      </c>
      <c r="R1165">
        <f>'[1]Master Data'!BE512/1000000</f>
        <v>0</v>
      </c>
      <c r="S1165">
        <f>'[1]Master Data'!BG512/1000000</f>
        <v>0</v>
      </c>
      <c r="T1165">
        <f>'[1]Master Data'!BH512/100</f>
        <v>0</v>
      </c>
      <c r="U1165">
        <f>'[1]Master Data'!BI512/1000000</f>
        <v>0</v>
      </c>
    </row>
    <row r="1166" spans="1:21" x14ac:dyDescent="0.55000000000000004">
      <c r="A1166" s="41" t="s">
        <v>1607</v>
      </c>
      <c r="B1166" s="41">
        <v>0</v>
      </c>
      <c r="C1166">
        <f>'[1]Master Data'!AO513/100</f>
        <v>0</v>
      </c>
      <c r="D1166">
        <f>'[1]Master Data'!AP513/1000000</f>
        <v>0</v>
      </c>
      <c r="E1166">
        <f>'[1]Master Data'!AQ513/1000000</f>
        <v>0</v>
      </c>
      <c r="F1166">
        <f>'[1]Master Data'!AR513/100</f>
        <v>0</v>
      </c>
      <c r="G1166">
        <f>'[1]Master Data'!AS513/100</f>
        <v>0</v>
      </c>
      <c r="H1166">
        <f>'[1]Master Data'!AT513/100</f>
        <v>0</v>
      </c>
      <c r="I1166">
        <f>'[1]Master Data'!AU513/100</f>
        <v>0</v>
      </c>
      <c r="J1166">
        <f>'[1]Master Data'!AV513/100</f>
        <v>0</v>
      </c>
      <c r="K1166">
        <f>'[1]Master Data'!AX513/100</f>
        <v>0</v>
      </c>
      <c r="L1166">
        <f>'[1]Master Data'!AY513/1000000</f>
        <v>0</v>
      </c>
      <c r="M1166">
        <f>'[1]Master Data'!AZ513/1000000</f>
        <v>0</v>
      </c>
      <c r="N1166">
        <f>'[1]Master Data'!BA513/1000000</f>
        <v>0</v>
      </c>
      <c r="O1166">
        <f>'[1]Master Data'!BB513/100</f>
        <v>0</v>
      </c>
      <c r="P1166">
        <f>'[1]Master Data'!BC513/100</f>
        <v>0</v>
      </c>
      <c r="Q1166">
        <f>'[1]Master Data'!BD513/100</f>
        <v>0</v>
      </c>
      <c r="R1166">
        <f>'[1]Master Data'!BE513/1000000</f>
        <v>0</v>
      </c>
      <c r="S1166">
        <f>'[1]Master Data'!BG513/1000000</f>
        <v>0</v>
      </c>
      <c r="T1166">
        <f>'[1]Master Data'!BH513/100</f>
        <v>0</v>
      </c>
      <c r="U1166">
        <f>'[1]Master Data'!BI513/1000000</f>
        <v>0</v>
      </c>
    </row>
    <row r="1167" spans="1:21" x14ac:dyDescent="0.55000000000000004">
      <c r="A1167" s="41" t="s">
        <v>1608</v>
      </c>
      <c r="B1167" s="41">
        <v>9.1581280788177351E-3</v>
      </c>
      <c r="C1167">
        <f>'[1]Master Data'!AO514/100</f>
        <v>0</v>
      </c>
      <c r="D1167">
        <f>'[1]Master Data'!AP514/1000000</f>
        <v>0</v>
      </c>
      <c r="E1167">
        <f>'[1]Master Data'!AQ514/1000000</f>
        <v>0</v>
      </c>
      <c r="F1167">
        <f>'[1]Master Data'!AR514/100</f>
        <v>0</v>
      </c>
      <c r="G1167">
        <f>'[1]Master Data'!AS514/100</f>
        <v>0</v>
      </c>
      <c r="H1167">
        <f>'[1]Master Data'!AT514/100</f>
        <v>0</v>
      </c>
      <c r="I1167">
        <f>'[1]Master Data'!AU514/100</f>
        <v>0</v>
      </c>
      <c r="J1167">
        <f>'[1]Master Data'!AV514/100</f>
        <v>0</v>
      </c>
      <c r="K1167">
        <f>'[1]Master Data'!AX514/100</f>
        <v>7.8423645320197053E-4</v>
      </c>
      <c r="L1167">
        <f>'[1]Master Data'!AY514/1000000</f>
        <v>0</v>
      </c>
      <c r="M1167">
        <f>'[1]Master Data'!AZ514/1000000</f>
        <v>0</v>
      </c>
      <c r="N1167">
        <f>'[1]Master Data'!BA514/1000000</f>
        <v>0</v>
      </c>
      <c r="O1167">
        <f>'[1]Master Data'!BB514/100</f>
        <v>0</v>
      </c>
      <c r="P1167">
        <f>'[1]Master Data'!BC514/100</f>
        <v>0</v>
      </c>
      <c r="Q1167">
        <f>'[1]Master Data'!BD514/100</f>
        <v>0</v>
      </c>
      <c r="R1167">
        <f>'[1]Master Data'!BE514/1000000</f>
        <v>0</v>
      </c>
      <c r="S1167">
        <f>'[1]Master Data'!BG514/1000000</f>
        <v>0</v>
      </c>
      <c r="T1167">
        <f>'[1]Master Data'!BH514/100</f>
        <v>0</v>
      </c>
      <c r="U1167">
        <f>'[1]Master Data'!BI514/1000000</f>
        <v>0</v>
      </c>
    </row>
    <row r="1168" spans="1:21" x14ac:dyDescent="0.55000000000000004">
      <c r="A1168" s="41" t="s">
        <v>1609</v>
      </c>
      <c r="B1168" s="41">
        <v>0</v>
      </c>
      <c r="C1168">
        <f>'[1]Master Data'!AO515/100</f>
        <v>0</v>
      </c>
      <c r="D1168">
        <f>'[1]Master Data'!AP515/1000000</f>
        <v>0</v>
      </c>
      <c r="E1168">
        <f>'[1]Master Data'!AQ515/1000000</f>
        <v>0</v>
      </c>
      <c r="F1168">
        <f>'[1]Master Data'!AR515/100</f>
        <v>0</v>
      </c>
      <c r="G1168">
        <f>'[1]Master Data'!AS515/100</f>
        <v>0</v>
      </c>
      <c r="H1168">
        <f>'[1]Master Data'!AT515/100</f>
        <v>0</v>
      </c>
      <c r="I1168">
        <f>'[1]Master Data'!AU515/100</f>
        <v>0</v>
      </c>
      <c r="J1168">
        <f>'[1]Master Data'!AV515/100</f>
        <v>0</v>
      </c>
      <c r="K1168">
        <f>'[1]Master Data'!AX515/100</f>
        <v>0</v>
      </c>
      <c r="L1168">
        <f>'[1]Master Data'!AY515/1000000</f>
        <v>0</v>
      </c>
      <c r="M1168">
        <f>'[1]Master Data'!AZ515/1000000</f>
        <v>0</v>
      </c>
      <c r="N1168">
        <f>'[1]Master Data'!BA515/1000000</f>
        <v>0</v>
      </c>
      <c r="O1168">
        <f>'[1]Master Data'!BB515/100</f>
        <v>0</v>
      </c>
      <c r="P1168">
        <f>'[1]Master Data'!BC515/100</f>
        <v>0</v>
      </c>
      <c r="Q1168">
        <f>'[1]Master Data'!BD515/100</f>
        <v>0</v>
      </c>
      <c r="R1168">
        <f>'[1]Master Data'!BE515/1000000</f>
        <v>0</v>
      </c>
      <c r="S1168">
        <f>'[1]Master Data'!BG515/1000000</f>
        <v>0</v>
      </c>
      <c r="T1168">
        <f>'[1]Master Data'!BH515/100</f>
        <v>0</v>
      </c>
      <c r="U1168">
        <f>'[1]Master Data'!BI515/1000000</f>
        <v>0</v>
      </c>
    </row>
    <row r="1169" spans="1:21" x14ac:dyDescent="0.55000000000000004">
      <c r="A1169" s="41" t="s">
        <v>1610</v>
      </c>
      <c r="B1169" s="41">
        <v>9.0678111587982838E-3</v>
      </c>
      <c r="C1169">
        <f>'[1]Master Data'!AO516/100</f>
        <v>0</v>
      </c>
      <c r="D1169">
        <f>'[1]Master Data'!AP516/1000000</f>
        <v>0</v>
      </c>
      <c r="E1169">
        <f>'[1]Master Data'!AQ516/1000000</f>
        <v>0</v>
      </c>
      <c r="F1169">
        <f>'[1]Master Data'!AR516/100</f>
        <v>0</v>
      </c>
      <c r="G1169">
        <f>'[1]Master Data'!AS516/100</f>
        <v>0</v>
      </c>
      <c r="H1169">
        <f>'[1]Master Data'!AT516/100</f>
        <v>0</v>
      </c>
      <c r="I1169">
        <f>'[1]Master Data'!AU516/100</f>
        <v>0</v>
      </c>
      <c r="J1169">
        <f>'[1]Master Data'!AV516/100</f>
        <v>0</v>
      </c>
      <c r="K1169">
        <f>'[1]Master Data'!AX516/100</f>
        <v>1.112703862660944E-3</v>
      </c>
      <c r="L1169">
        <f>'[1]Master Data'!AY516/1000000</f>
        <v>0</v>
      </c>
      <c r="M1169">
        <f>'[1]Master Data'!AZ516/1000000</f>
        <v>0</v>
      </c>
      <c r="N1169">
        <f>'[1]Master Data'!BA516/1000000</f>
        <v>0</v>
      </c>
      <c r="O1169">
        <f>'[1]Master Data'!BB516/100</f>
        <v>0</v>
      </c>
      <c r="P1169">
        <f>'[1]Master Data'!BC516/100</f>
        <v>0.44409193133047209</v>
      </c>
      <c r="Q1169">
        <f>'[1]Master Data'!BD516/100</f>
        <v>0</v>
      </c>
      <c r="R1169">
        <f>'[1]Master Data'!BE516/1000000</f>
        <v>0</v>
      </c>
      <c r="S1169">
        <f>'[1]Master Data'!BG516/1000000</f>
        <v>0</v>
      </c>
      <c r="T1169">
        <f>'[1]Master Data'!BH516/100</f>
        <v>0</v>
      </c>
      <c r="U1169">
        <f>'[1]Master Data'!BI516/1000000</f>
        <v>0</v>
      </c>
    </row>
    <row r="1170" spans="1:21" x14ac:dyDescent="0.55000000000000004">
      <c r="A1170" s="41" t="s">
        <v>1611</v>
      </c>
      <c r="B1170" s="41">
        <v>9.7408660351826788E-3</v>
      </c>
      <c r="C1170">
        <f>'[1]Master Data'!AO517/100</f>
        <v>0</v>
      </c>
      <c r="D1170">
        <f>'[1]Master Data'!AP517/1000000</f>
        <v>0</v>
      </c>
      <c r="E1170">
        <f>'[1]Master Data'!AQ517/1000000</f>
        <v>0</v>
      </c>
      <c r="F1170">
        <f>'[1]Master Data'!AR517/100</f>
        <v>0</v>
      </c>
      <c r="G1170">
        <f>'[1]Master Data'!AS517/100</f>
        <v>0</v>
      </c>
      <c r="H1170">
        <f>'[1]Master Data'!AT517/100</f>
        <v>0</v>
      </c>
      <c r="I1170">
        <f>'[1]Master Data'!AU517/100</f>
        <v>0</v>
      </c>
      <c r="J1170">
        <f>'[1]Master Data'!AV517/100</f>
        <v>0</v>
      </c>
      <c r="K1170">
        <f>'[1]Master Data'!AX517/100</f>
        <v>1.1397834912043299E-3</v>
      </c>
      <c r="L1170">
        <f>'[1]Master Data'!AY517/1000000</f>
        <v>0</v>
      </c>
      <c r="M1170">
        <f>'[1]Master Data'!AZ517/1000000</f>
        <v>0</v>
      </c>
      <c r="N1170">
        <f>'[1]Master Data'!BA517/1000000</f>
        <v>0</v>
      </c>
      <c r="O1170">
        <f>'[1]Master Data'!BB517/100</f>
        <v>0</v>
      </c>
      <c r="P1170">
        <f>'[1]Master Data'!BC517/100</f>
        <v>0.42296211096075781</v>
      </c>
      <c r="Q1170">
        <f>'[1]Master Data'!BD517/100</f>
        <v>0</v>
      </c>
      <c r="R1170">
        <f>'[1]Master Data'!BE517/1000000</f>
        <v>0</v>
      </c>
      <c r="S1170">
        <f>'[1]Master Data'!BG517/1000000</f>
        <v>0</v>
      </c>
      <c r="T1170">
        <f>'[1]Master Data'!BH517/100</f>
        <v>0</v>
      </c>
      <c r="U1170">
        <f>'[1]Master Data'!BI517/1000000</f>
        <v>0</v>
      </c>
    </row>
    <row r="1171" spans="1:21" x14ac:dyDescent="0.55000000000000004">
      <c r="A1171" s="41" t="s">
        <v>1612</v>
      </c>
      <c r="B1171" s="41">
        <v>9.2923895253682505E-3</v>
      </c>
      <c r="C1171">
        <f>'[1]Master Data'!AO518/100</f>
        <v>0</v>
      </c>
      <c r="D1171">
        <f>'[1]Master Data'!AP518/1000000</f>
        <v>0</v>
      </c>
      <c r="E1171">
        <f>'[1]Master Data'!AQ518/1000000</f>
        <v>0</v>
      </c>
      <c r="F1171">
        <f>'[1]Master Data'!AR518/100</f>
        <v>0</v>
      </c>
      <c r="G1171">
        <f>'[1]Master Data'!AS518/100</f>
        <v>0</v>
      </c>
      <c r="H1171">
        <f>'[1]Master Data'!AT518/100</f>
        <v>0</v>
      </c>
      <c r="I1171">
        <f>'[1]Master Data'!AU518/100</f>
        <v>0</v>
      </c>
      <c r="J1171">
        <f>'[1]Master Data'!AV518/100</f>
        <v>0</v>
      </c>
      <c r="K1171">
        <f>'[1]Master Data'!AX518/100</f>
        <v>1.327823240589198E-3</v>
      </c>
      <c r="L1171">
        <f>'[1]Master Data'!AY518/1000000</f>
        <v>0</v>
      </c>
      <c r="M1171">
        <f>'[1]Master Data'!AZ518/1000000</f>
        <v>0</v>
      </c>
      <c r="N1171">
        <f>'[1]Master Data'!BA518/1000000</f>
        <v>0</v>
      </c>
      <c r="O1171">
        <f>'[1]Master Data'!BB518/100</f>
        <v>0</v>
      </c>
      <c r="P1171">
        <f>'[1]Master Data'!BC518/100</f>
        <v>0.45330261865793781</v>
      </c>
      <c r="Q1171">
        <f>'[1]Master Data'!BD518/100</f>
        <v>0</v>
      </c>
      <c r="R1171">
        <f>'[1]Master Data'!BE518/1000000</f>
        <v>0</v>
      </c>
      <c r="S1171">
        <f>'[1]Master Data'!BG518/1000000</f>
        <v>0</v>
      </c>
      <c r="T1171">
        <f>'[1]Master Data'!BH518/100</f>
        <v>0</v>
      </c>
      <c r="U1171">
        <f>'[1]Master Data'!BI518/1000000</f>
        <v>0</v>
      </c>
    </row>
    <row r="1172" spans="1:21" x14ac:dyDescent="0.55000000000000004">
      <c r="A1172" s="41" t="s">
        <v>1613</v>
      </c>
      <c r="B1172" s="41">
        <v>0</v>
      </c>
      <c r="C1172">
        <f>'[1]Master Data'!AO519/100</f>
        <v>0</v>
      </c>
      <c r="D1172">
        <f>'[1]Master Data'!AP519/1000000</f>
        <v>0</v>
      </c>
      <c r="E1172">
        <f>'[1]Master Data'!AQ519/1000000</f>
        <v>0</v>
      </c>
      <c r="F1172">
        <f>'[1]Master Data'!AR519/100</f>
        <v>0</v>
      </c>
      <c r="G1172">
        <f>'[1]Master Data'!AS519/100</f>
        <v>0</v>
      </c>
      <c r="H1172">
        <f>'[1]Master Data'!AT519/100</f>
        <v>0</v>
      </c>
      <c r="I1172">
        <f>'[1]Master Data'!AU519/100</f>
        <v>0</v>
      </c>
      <c r="J1172">
        <f>'[1]Master Data'!AV519/100</f>
        <v>0</v>
      </c>
      <c r="K1172">
        <f>'[1]Master Data'!AX519/100</f>
        <v>0</v>
      </c>
      <c r="L1172">
        <f>'[1]Master Data'!AY519/1000000</f>
        <v>0</v>
      </c>
      <c r="M1172">
        <f>'[1]Master Data'!AZ519/1000000</f>
        <v>0</v>
      </c>
      <c r="N1172">
        <f>'[1]Master Data'!BA519/1000000</f>
        <v>0</v>
      </c>
      <c r="O1172">
        <f>'[1]Master Data'!BB519/100</f>
        <v>0</v>
      </c>
      <c r="P1172">
        <f>'[1]Master Data'!BC519/100</f>
        <v>0</v>
      </c>
      <c r="Q1172">
        <f>'[1]Master Data'!BD519/100</f>
        <v>0</v>
      </c>
      <c r="R1172">
        <f>'[1]Master Data'!BE519/1000000</f>
        <v>0</v>
      </c>
      <c r="S1172">
        <f>'[1]Master Data'!BG519/1000000</f>
        <v>0</v>
      </c>
      <c r="T1172">
        <f>'[1]Master Data'!BH519/100</f>
        <v>0</v>
      </c>
      <c r="U1172">
        <f>'[1]Master Data'!BI519/1000000</f>
        <v>0</v>
      </c>
    </row>
    <row r="1173" spans="1:21" x14ac:dyDescent="0.55000000000000004">
      <c r="A1173" s="41" t="s">
        <v>1614</v>
      </c>
      <c r="B1173" s="41">
        <v>0</v>
      </c>
      <c r="C1173">
        <f>'[1]Master Data'!AO520/100</f>
        <v>0</v>
      </c>
      <c r="D1173">
        <f>'[1]Master Data'!AP520/1000000</f>
        <v>0</v>
      </c>
      <c r="E1173">
        <f>'[1]Master Data'!AQ520/1000000</f>
        <v>0</v>
      </c>
      <c r="F1173">
        <f>'[1]Master Data'!AR520/100</f>
        <v>0</v>
      </c>
      <c r="G1173">
        <f>'[1]Master Data'!AS520/100</f>
        <v>0</v>
      </c>
      <c r="H1173">
        <f>'[1]Master Data'!AT520/100</f>
        <v>0</v>
      </c>
      <c r="I1173">
        <f>'[1]Master Data'!AU520/100</f>
        <v>0</v>
      </c>
      <c r="J1173">
        <f>'[1]Master Data'!AV520/100</f>
        <v>0</v>
      </c>
      <c r="K1173">
        <f>'[1]Master Data'!AX520/100</f>
        <v>0</v>
      </c>
      <c r="L1173">
        <f>'[1]Master Data'!AY520/1000000</f>
        <v>0</v>
      </c>
      <c r="M1173">
        <f>'[1]Master Data'!AZ520/1000000</f>
        <v>0</v>
      </c>
      <c r="N1173">
        <f>'[1]Master Data'!BA520/1000000</f>
        <v>0</v>
      </c>
      <c r="O1173">
        <f>'[1]Master Data'!BB520/100</f>
        <v>0</v>
      </c>
      <c r="P1173">
        <f>'[1]Master Data'!BC520/100</f>
        <v>0</v>
      </c>
      <c r="Q1173">
        <f>'[1]Master Data'!BD520/100</f>
        <v>0</v>
      </c>
      <c r="R1173">
        <f>'[1]Master Data'!BE520/1000000</f>
        <v>0</v>
      </c>
      <c r="S1173">
        <f>'[1]Master Data'!BG520/1000000</f>
        <v>0</v>
      </c>
      <c r="T1173">
        <f>'[1]Master Data'!BH520/100</f>
        <v>0</v>
      </c>
      <c r="U1173">
        <f>'[1]Master Data'!BI520/1000000</f>
        <v>0</v>
      </c>
    </row>
    <row r="1174" spans="1:21" x14ac:dyDescent="0.55000000000000004">
      <c r="A1174" s="41" t="s">
        <v>1615</v>
      </c>
      <c r="B1174" s="41">
        <v>0</v>
      </c>
      <c r="C1174">
        <f>'[1]Master Data'!AO521/100</f>
        <v>0</v>
      </c>
      <c r="D1174">
        <f>'[1]Master Data'!AP521/1000000</f>
        <v>0</v>
      </c>
      <c r="E1174">
        <f>'[1]Master Data'!AQ521/1000000</f>
        <v>0</v>
      </c>
      <c r="F1174">
        <f>'[1]Master Data'!AR521/100</f>
        <v>0</v>
      </c>
      <c r="G1174">
        <f>'[1]Master Data'!AS521/100</f>
        <v>0</v>
      </c>
      <c r="H1174">
        <f>'[1]Master Data'!AT521/100</f>
        <v>0</v>
      </c>
      <c r="I1174">
        <f>'[1]Master Data'!AU521/100</f>
        <v>0</v>
      </c>
      <c r="J1174">
        <f>'[1]Master Data'!AV521/100</f>
        <v>0</v>
      </c>
      <c r="K1174">
        <f>'[1]Master Data'!AX521/100</f>
        <v>0</v>
      </c>
      <c r="L1174">
        <f>'[1]Master Data'!AY521/1000000</f>
        <v>0</v>
      </c>
      <c r="M1174">
        <f>'[1]Master Data'!AZ521/1000000</f>
        <v>0</v>
      </c>
      <c r="N1174">
        <f>'[1]Master Data'!BA521/1000000</f>
        <v>0</v>
      </c>
      <c r="O1174">
        <f>'[1]Master Data'!BB521/100</f>
        <v>0</v>
      </c>
      <c r="P1174">
        <f>'[1]Master Data'!BC521/100</f>
        <v>0</v>
      </c>
      <c r="Q1174">
        <f>'[1]Master Data'!BD521/100</f>
        <v>0</v>
      </c>
      <c r="R1174">
        <f>'[1]Master Data'!BE521/1000000</f>
        <v>0</v>
      </c>
      <c r="S1174">
        <f>'[1]Master Data'!BG521/1000000</f>
        <v>0</v>
      </c>
      <c r="T1174">
        <f>'[1]Master Data'!BH521/100</f>
        <v>0</v>
      </c>
      <c r="U1174">
        <f>'[1]Master Data'!BI521/1000000</f>
        <v>0</v>
      </c>
    </row>
    <row r="1175" spans="1:21" x14ac:dyDescent="0.55000000000000004">
      <c r="A1175" s="41" t="s">
        <v>1616</v>
      </c>
      <c r="B1175" s="41">
        <v>0</v>
      </c>
      <c r="C1175">
        <f>'[1]Master Data'!AO522/100</f>
        <v>0</v>
      </c>
      <c r="D1175">
        <f>'[1]Master Data'!AP522/1000000</f>
        <v>0</v>
      </c>
      <c r="E1175">
        <f>'[1]Master Data'!AQ522/1000000</f>
        <v>0</v>
      </c>
      <c r="F1175">
        <f>'[1]Master Data'!AR522/100</f>
        <v>0</v>
      </c>
      <c r="G1175">
        <f>'[1]Master Data'!AS522/100</f>
        <v>0</v>
      </c>
      <c r="H1175">
        <f>'[1]Master Data'!AT522/100</f>
        <v>0</v>
      </c>
      <c r="I1175">
        <f>'[1]Master Data'!AU522/100</f>
        <v>0</v>
      </c>
      <c r="J1175">
        <f>'[1]Master Data'!AV522/100</f>
        <v>0</v>
      </c>
      <c r="K1175">
        <f>'[1]Master Data'!AX522/100</f>
        <v>0</v>
      </c>
      <c r="L1175">
        <f>'[1]Master Data'!AY522/1000000</f>
        <v>0</v>
      </c>
      <c r="M1175">
        <f>'[1]Master Data'!AZ522/1000000</f>
        <v>0</v>
      </c>
      <c r="N1175">
        <f>'[1]Master Data'!BA522/1000000</f>
        <v>0</v>
      </c>
      <c r="O1175">
        <f>'[1]Master Data'!BB522/100</f>
        <v>0</v>
      </c>
      <c r="P1175">
        <f>'[1]Master Data'!BC522/100</f>
        <v>0</v>
      </c>
      <c r="Q1175">
        <f>'[1]Master Data'!BD522/100</f>
        <v>0</v>
      </c>
      <c r="R1175">
        <f>'[1]Master Data'!BE522/1000000</f>
        <v>0</v>
      </c>
      <c r="S1175">
        <f>'[1]Master Data'!BG522/1000000</f>
        <v>0</v>
      </c>
      <c r="T1175">
        <f>'[1]Master Data'!BH522/100</f>
        <v>0</v>
      </c>
      <c r="U1175">
        <f>'[1]Master Data'!BI522/1000000</f>
        <v>0</v>
      </c>
    </row>
    <row r="1176" spans="1:21" x14ac:dyDescent="0.55000000000000004">
      <c r="A1176" s="41" t="s">
        <v>1617</v>
      </c>
      <c r="B1176" s="41">
        <v>0</v>
      </c>
      <c r="C1176">
        <f>'[1]Master Data'!AO523/100</f>
        <v>0</v>
      </c>
      <c r="D1176">
        <f>'[1]Master Data'!AP523/1000000</f>
        <v>0</v>
      </c>
      <c r="E1176">
        <f>'[1]Master Data'!AQ523/1000000</f>
        <v>0</v>
      </c>
      <c r="F1176">
        <f>'[1]Master Data'!AR523/100</f>
        <v>0</v>
      </c>
      <c r="G1176">
        <f>'[1]Master Data'!AS523/100</f>
        <v>0</v>
      </c>
      <c r="H1176">
        <f>'[1]Master Data'!AT523/100</f>
        <v>0</v>
      </c>
      <c r="I1176">
        <f>'[1]Master Data'!AU523/100</f>
        <v>0</v>
      </c>
      <c r="J1176">
        <f>'[1]Master Data'!AV523/100</f>
        <v>0</v>
      </c>
      <c r="K1176">
        <f>'[1]Master Data'!AX523/100</f>
        <v>0</v>
      </c>
      <c r="L1176">
        <f>'[1]Master Data'!AY523/1000000</f>
        <v>0</v>
      </c>
      <c r="M1176">
        <f>'[1]Master Data'!AZ523/1000000</f>
        <v>0</v>
      </c>
      <c r="N1176">
        <f>'[1]Master Data'!BA523/1000000</f>
        <v>0</v>
      </c>
      <c r="O1176">
        <f>'[1]Master Data'!BB523/100</f>
        <v>0</v>
      </c>
      <c r="P1176">
        <f>'[1]Master Data'!BC523/100</f>
        <v>0</v>
      </c>
      <c r="Q1176">
        <f>'[1]Master Data'!BD523/100</f>
        <v>0</v>
      </c>
      <c r="R1176">
        <f>'[1]Master Data'!BE523/1000000</f>
        <v>0</v>
      </c>
      <c r="S1176">
        <f>'[1]Master Data'!BG523/1000000</f>
        <v>0</v>
      </c>
      <c r="T1176">
        <f>'[1]Master Data'!BH523/100</f>
        <v>0</v>
      </c>
      <c r="U1176">
        <f>'[1]Master Data'!BI523/1000000</f>
        <v>0</v>
      </c>
    </row>
    <row r="1177" spans="1:21" x14ac:dyDescent="0.55000000000000004">
      <c r="A1177" s="41" t="s">
        <v>2056</v>
      </c>
      <c r="B1177" s="41">
        <v>0</v>
      </c>
      <c r="C1177">
        <f>'[1]Master Data'!AO524/100</f>
        <v>0</v>
      </c>
      <c r="D1177">
        <f>'[1]Master Data'!AP524/1000000</f>
        <v>0</v>
      </c>
      <c r="E1177">
        <f>'[1]Master Data'!AQ524/1000000</f>
        <v>0</v>
      </c>
      <c r="F1177">
        <f>'[1]Master Data'!AR524/100</f>
        <v>0</v>
      </c>
      <c r="G1177">
        <f>'[1]Master Data'!AS524/100</f>
        <v>0</v>
      </c>
      <c r="H1177">
        <f>'[1]Master Data'!AT524/100</f>
        <v>0</v>
      </c>
      <c r="I1177">
        <f>'[1]Master Data'!AU524/100</f>
        <v>0</v>
      </c>
      <c r="J1177">
        <f>'[1]Master Data'!AV524/100</f>
        <v>0</v>
      </c>
      <c r="K1177">
        <f>'[1]Master Data'!AX524/100</f>
        <v>0</v>
      </c>
      <c r="L1177">
        <f>'[1]Master Data'!AY524/1000000</f>
        <v>0</v>
      </c>
      <c r="M1177">
        <f>'[1]Master Data'!AZ524/1000000</f>
        <v>0</v>
      </c>
      <c r="N1177">
        <f>'[1]Master Data'!BA524/1000000</f>
        <v>0</v>
      </c>
      <c r="O1177">
        <f>'[1]Master Data'!BB524/100</f>
        <v>0</v>
      </c>
      <c r="P1177">
        <f>'[1]Master Data'!BC524/100</f>
        <v>0</v>
      </c>
      <c r="Q1177">
        <f>'[1]Master Data'!BD524/100</f>
        <v>0</v>
      </c>
      <c r="R1177">
        <f>'[1]Master Data'!BE524/1000000</f>
        <v>0</v>
      </c>
      <c r="S1177">
        <f>'[1]Master Data'!BG524/1000000</f>
        <v>0</v>
      </c>
      <c r="T1177">
        <f>'[1]Master Data'!BH524/100</f>
        <v>0</v>
      </c>
      <c r="U1177">
        <f>'[1]Master Data'!BI524/1000000</f>
        <v>0</v>
      </c>
    </row>
    <row r="1178" spans="1:21" x14ac:dyDescent="0.55000000000000004">
      <c r="A1178" s="41" t="s">
        <v>1268</v>
      </c>
      <c r="B1178" s="41">
        <v>0</v>
      </c>
      <c r="C1178">
        <f>'[1]Master Data'!AO525/100</f>
        <v>0</v>
      </c>
      <c r="D1178">
        <f>'[1]Master Data'!AP525/1000000</f>
        <v>0</v>
      </c>
      <c r="E1178">
        <f>'[1]Master Data'!AQ525/1000000</f>
        <v>0</v>
      </c>
      <c r="F1178">
        <f>'[1]Master Data'!AR525/100</f>
        <v>0</v>
      </c>
      <c r="G1178">
        <f>'[1]Master Data'!AS525/100</f>
        <v>0</v>
      </c>
      <c r="H1178">
        <f>'[1]Master Data'!AT525/100</f>
        <v>0</v>
      </c>
      <c r="I1178">
        <f>'[1]Master Data'!AU525/100</f>
        <v>0</v>
      </c>
      <c r="J1178">
        <f>'[1]Master Data'!AV525/100</f>
        <v>0</v>
      </c>
      <c r="K1178">
        <f>'[1]Master Data'!AX525/100</f>
        <v>0</v>
      </c>
      <c r="L1178">
        <f>'[1]Master Data'!AY525/1000000</f>
        <v>0</v>
      </c>
      <c r="M1178">
        <f>'[1]Master Data'!AZ525/1000000</f>
        <v>0</v>
      </c>
      <c r="N1178">
        <f>'[1]Master Data'!BA525/1000000</f>
        <v>0</v>
      </c>
      <c r="O1178">
        <f>'[1]Master Data'!BB525/100</f>
        <v>0</v>
      </c>
      <c r="P1178">
        <f>'[1]Master Data'!BC525/100</f>
        <v>0</v>
      </c>
      <c r="Q1178">
        <f>'[1]Master Data'!BD525/100</f>
        <v>0</v>
      </c>
      <c r="R1178">
        <f>'[1]Master Data'!BE525/1000000</f>
        <v>0</v>
      </c>
      <c r="S1178">
        <f>'[1]Master Data'!BG525/1000000</f>
        <v>0</v>
      </c>
      <c r="T1178">
        <f>'[1]Master Data'!BH525/100</f>
        <v>0</v>
      </c>
      <c r="U1178">
        <f>'[1]Master Data'!BI525/1000000</f>
        <v>0</v>
      </c>
    </row>
    <row r="1179" spans="1:21" x14ac:dyDescent="0.55000000000000004">
      <c r="A1179" s="41" t="s">
        <v>1596</v>
      </c>
      <c r="B1179" s="41">
        <v>0</v>
      </c>
      <c r="C1179">
        <f>'[1]Master Data'!AO526/100</f>
        <v>0</v>
      </c>
      <c r="D1179">
        <f>'[1]Master Data'!AP526/1000000</f>
        <v>0</v>
      </c>
      <c r="E1179">
        <f>'[1]Master Data'!AQ526/1000000</f>
        <v>0</v>
      </c>
      <c r="F1179">
        <f>'[1]Master Data'!AR526/100</f>
        <v>0</v>
      </c>
      <c r="G1179">
        <f>'[1]Master Data'!AS526/100</f>
        <v>0</v>
      </c>
      <c r="H1179">
        <f>'[1]Master Data'!AT526/100</f>
        <v>0</v>
      </c>
      <c r="I1179">
        <f>'[1]Master Data'!AU526/100</f>
        <v>0</v>
      </c>
      <c r="J1179">
        <f>'[1]Master Data'!AV526/100</f>
        <v>0</v>
      </c>
      <c r="K1179">
        <f>'[1]Master Data'!AX526/100</f>
        <v>0</v>
      </c>
      <c r="L1179">
        <f>'[1]Master Data'!AY526/1000000</f>
        <v>0</v>
      </c>
      <c r="M1179">
        <f>'[1]Master Data'!AZ526/1000000</f>
        <v>0</v>
      </c>
      <c r="N1179">
        <f>'[1]Master Data'!BA526/1000000</f>
        <v>0</v>
      </c>
      <c r="O1179">
        <f>'[1]Master Data'!BB526/100</f>
        <v>0</v>
      </c>
      <c r="P1179">
        <f>'[1]Master Data'!BC526/100</f>
        <v>0</v>
      </c>
      <c r="Q1179">
        <f>'[1]Master Data'!BD526/100</f>
        <v>0</v>
      </c>
      <c r="R1179">
        <f>'[1]Master Data'!BE526/1000000</f>
        <v>0</v>
      </c>
      <c r="S1179">
        <f>'[1]Master Data'!BG526/1000000</f>
        <v>0</v>
      </c>
      <c r="T1179">
        <f>'[1]Master Data'!BH526/100</f>
        <v>0</v>
      </c>
      <c r="U1179">
        <f>'[1]Master Data'!BI526/1000000</f>
        <v>0</v>
      </c>
    </row>
    <row r="1180" spans="1:21" x14ac:dyDescent="0.55000000000000004">
      <c r="A1180" s="41" t="s">
        <v>1597</v>
      </c>
      <c r="B1180" s="41">
        <v>0</v>
      </c>
      <c r="C1180">
        <f>'[1]Master Data'!AO527/100</f>
        <v>0</v>
      </c>
      <c r="D1180">
        <f>'[1]Master Data'!AP527/1000000</f>
        <v>0</v>
      </c>
      <c r="E1180">
        <f>'[1]Master Data'!AQ527/1000000</f>
        <v>0</v>
      </c>
      <c r="F1180">
        <f>'[1]Master Data'!AR527/100</f>
        <v>0</v>
      </c>
      <c r="G1180">
        <f>'[1]Master Data'!AS527/100</f>
        <v>0</v>
      </c>
      <c r="H1180">
        <f>'[1]Master Data'!AT527/100</f>
        <v>0</v>
      </c>
      <c r="I1180">
        <f>'[1]Master Data'!AU527/100</f>
        <v>0</v>
      </c>
      <c r="J1180">
        <f>'[1]Master Data'!AV527/100</f>
        <v>0</v>
      </c>
      <c r="K1180">
        <f>'[1]Master Data'!AX527/100</f>
        <v>0</v>
      </c>
      <c r="L1180">
        <f>'[1]Master Data'!AY527/1000000</f>
        <v>0</v>
      </c>
      <c r="M1180">
        <f>'[1]Master Data'!AZ527/1000000</f>
        <v>0</v>
      </c>
      <c r="N1180">
        <f>'[1]Master Data'!BA527/1000000</f>
        <v>0</v>
      </c>
      <c r="O1180">
        <f>'[1]Master Data'!BB527/100</f>
        <v>0</v>
      </c>
      <c r="P1180">
        <f>'[1]Master Data'!BC527/100</f>
        <v>0</v>
      </c>
      <c r="Q1180">
        <f>'[1]Master Data'!BD527/100</f>
        <v>0</v>
      </c>
      <c r="R1180">
        <f>'[1]Master Data'!BE527/1000000</f>
        <v>0</v>
      </c>
      <c r="S1180">
        <f>'[1]Master Data'!BG527/1000000</f>
        <v>0</v>
      </c>
      <c r="T1180">
        <f>'[1]Master Data'!BH527/100</f>
        <v>0</v>
      </c>
      <c r="U1180">
        <f>'[1]Master Data'!BI527/1000000</f>
        <v>0</v>
      </c>
    </row>
    <row r="1181" spans="1:21" x14ac:dyDescent="0.55000000000000004">
      <c r="A1181" s="41" t="s">
        <v>1598</v>
      </c>
      <c r="B1181" s="41">
        <v>0</v>
      </c>
      <c r="C1181">
        <f>'[1]Master Data'!AO528/100</f>
        <v>0</v>
      </c>
      <c r="D1181">
        <f>'[1]Master Data'!AP528/1000000</f>
        <v>0</v>
      </c>
      <c r="E1181">
        <f>'[1]Master Data'!AQ528/1000000</f>
        <v>0</v>
      </c>
      <c r="F1181">
        <f>'[1]Master Data'!AR528/100</f>
        <v>0</v>
      </c>
      <c r="G1181">
        <f>'[1]Master Data'!AS528/100</f>
        <v>0</v>
      </c>
      <c r="H1181">
        <f>'[1]Master Data'!AT528/100</f>
        <v>0</v>
      </c>
      <c r="I1181">
        <f>'[1]Master Data'!AU528/100</f>
        <v>0</v>
      </c>
      <c r="J1181">
        <f>'[1]Master Data'!AV528/100</f>
        <v>0</v>
      </c>
      <c r="K1181">
        <f>'[1]Master Data'!AX528/100</f>
        <v>0</v>
      </c>
      <c r="L1181">
        <f>'[1]Master Data'!AY528/1000000</f>
        <v>0</v>
      </c>
      <c r="M1181">
        <f>'[1]Master Data'!AZ528/1000000</f>
        <v>0</v>
      </c>
      <c r="N1181">
        <f>'[1]Master Data'!BA528/1000000</f>
        <v>0</v>
      </c>
      <c r="O1181">
        <f>'[1]Master Data'!BB528/100</f>
        <v>0</v>
      </c>
      <c r="P1181">
        <f>'[1]Master Data'!BC528/100</f>
        <v>0</v>
      </c>
      <c r="Q1181">
        <f>'[1]Master Data'!BD528/100</f>
        <v>0</v>
      </c>
      <c r="R1181">
        <f>'[1]Master Data'!BE528/1000000</f>
        <v>0</v>
      </c>
      <c r="S1181">
        <f>'[1]Master Data'!BG528/1000000</f>
        <v>0</v>
      </c>
      <c r="T1181">
        <f>'[1]Master Data'!BH528/100</f>
        <v>0</v>
      </c>
      <c r="U1181">
        <f>'[1]Master Data'!BI528/1000000</f>
        <v>0</v>
      </c>
    </row>
    <row r="1182" spans="1:21" x14ac:dyDescent="0.55000000000000004">
      <c r="A1182" s="41" t="s">
        <v>1599</v>
      </c>
      <c r="B1182" s="41">
        <v>0</v>
      </c>
      <c r="C1182">
        <f>'[1]Master Data'!AO529/100</f>
        <v>0</v>
      </c>
      <c r="D1182">
        <f>'[1]Master Data'!AP529/1000000</f>
        <v>0</v>
      </c>
      <c r="E1182">
        <f>'[1]Master Data'!AQ529/1000000</f>
        <v>0</v>
      </c>
      <c r="F1182">
        <f>'[1]Master Data'!AR529/100</f>
        <v>0</v>
      </c>
      <c r="G1182">
        <f>'[1]Master Data'!AS529/100</f>
        <v>0</v>
      </c>
      <c r="H1182">
        <f>'[1]Master Data'!AT529/100</f>
        <v>0</v>
      </c>
      <c r="I1182">
        <f>'[1]Master Data'!AU529/100</f>
        <v>0</v>
      </c>
      <c r="J1182">
        <f>'[1]Master Data'!AV529/100</f>
        <v>0</v>
      </c>
      <c r="K1182">
        <f>'[1]Master Data'!AX529/100</f>
        <v>0</v>
      </c>
      <c r="L1182">
        <f>'[1]Master Data'!AY529/1000000</f>
        <v>0</v>
      </c>
      <c r="M1182">
        <f>'[1]Master Data'!AZ529/1000000</f>
        <v>0</v>
      </c>
      <c r="N1182">
        <f>'[1]Master Data'!BA529/1000000</f>
        <v>0</v>
      </c>
      <c r="O1182">
        <f>'[1]Master Data'!BB529/100</f>
        <v>0</v>
      </c>
      <c r="P1182">
        <f>'[1]Master Data'!BC529/100</f>
        <v>0</v>
      </c>
      <c r="Q1182">
        <f>'[1]Master Data'!BD529/100</f>
        <v>0</v>
      </c>
      <c r="R1182">
        <f>'[1]Master Data'!BE529/1000000</f>
        <v>0</v>
      </c>
      <c r="S1182">
        <f>'[1]Master Data'!BG529/1000000</f>
        <v>0</v>
      </c>
      <c r="T1182">
        <f>'[1]Master Data'!BH529/100</f>
        <v>0</v>
      </c>
      <c r="U1182">
        <f>'[1]Master Data'!BI529/1000000</f>
        <v>0</v>
      </c>
    </row>
    <row r="1183" spans="1:21" x14ac:dyDescent="0.55000000000000004">
      <c r="A1183" s="12" t="s">
        <v>1618</v>
      </c>
      <c r="B1183" s="12">
        <v>0</v>
      </c>
      <c r="C1183">
        <f>'[1]Master Data'!AO530/100</f>
        <v>0</v>
      </c>
      <c r="D1183">
        <f>'[1]Master Data'!AP530/1000000</f>
        <v>0</v>
      </c>
      <c r="E1183">
        <f>'[1]Master Data'!AQ530/1000000</f>
        <v>0</v>
      </c>
      <c r="F1183">
        <f>'[1]Master Data'!AR530/100</f>
        <v>0</v>
      </c>
      <c r="G1183">
        <f>'[1]Master Data'!AS530/100</f>
        <v>0</v>
      </c>
      <c r="H1183">
        <f>'[1]Master Data'!AT530/100</f>
        <v>0</v>
      </c>
      <c r="I1183">
        <f>'[1]Master Data'!AU530/100</f>
        <v>0</v>
      </c>
      <c r="J1183">
        <f>'[1]Master Data'!AV530/100</f>
        <v>0</v>
      </c>
      <c r="K1183">
        <f>'[1]Master Data'!AX530/100</f>
        <v>0</v>
      </c>
      <c r="L1183">
        <f>'[1]Master Data'!AY530/1000000</f>
        <v>0</v>
      </c>
      <c r="M1183">
        <f>'[1]Master Data'!AZ530/1000000</f>
        <v>0</v>
      </c>
      <c r="N1183">
        <f>'[1]Master Data'!BA530/1000000</f>
        <v>0</v>
      </c>
      <c r="O1183">
        <f>'[1]Master Data'!BB530/100</f>
        <v>0</v>
      </c>
      <c r="P1183">
        <f>'[1]Master Data'!BC530/100</f>
        <v>0</v>
      </c>
      <c r="Q1183">
        <f>'[1]Master Data'!BD530/100</f>
        <v>0</v>
      </c>
      <c r="R1183">
        <f>'[1]Master Data'!BE530/1000000</f>
        <v>0</v>
      </c>
      <c r="S1183">
        <f>'[1]Master Data'!BG530/1000000</f>
        <v>0</v>
      </c>
      <c r="T1183">
        <f>'[1]Master Data'!BH530/100</f>
        <v>0</v>
      </c>
      <c r="U1183">
        <f>'[1]Master Data'!BI530/1000000</f>
        <v>0</v>
      </c>
    </row>
    <row r="1184" spans="1:21" x14ac:dyDescent="0.55000000000000004">
      <c r="A1184" s="41" t="s">
        <v>1619</v>
      </c>
      <c r="B1184" s="41">
        <v>6.2703132788126045E-3</v>
      </c>
      <c r="C1184">
        <f>'[1]Master Data'!AO531/100</f>
        <v>0</v>
      </c>
      <c r="D1184">
        <f>'[1]Master Data'!AP531/1000000</f>
        <v>0</v>
      </c>
      <c r="E1184">
        <f>'[1]Master Data'!AQ531/1000000</f>
        <v>0</v>
      </c>
      <c r="F1184">
        <f>'[1]Master Data'!AR531/100</f>
        <v>0</v>
      </c>
      <c r="G1184">
        <f>'[1]Master Data'!AS531/100</f>
        <v>0</v>
      </c>
      <c r="H1184">
        <f>'[1]Master Data'!AT531/100</f>
        <v>0</v>
      </c>
      <c r="I1184">
        <f>'[1]Master Data'!AU531/100</f>
        <v>0</v>
      </c>
      <c r="J1184">
        <f>'[1]Master Data'!AV531/100</f>
        <v>0</v>
      </c>
      <c r="K1184">
        <f>'[1]Master Data'!AX531/100</f>
        <v>2.0227676346249702E-3</v>
      </c>
      <c r="L1184">
        <f>'[1]Master Data'!AY531/1000000</f>
        <v>0</v>
      </c>
      <c r="M1184">
        <f>'[1]Master Data'!AZ531/1000000</f>
        <v>0</v>
      </c>
      <c r="N1184">
        <f>'[1]Master Data'!BA531/1000000</f>
        <v>0</v>
      </c>
      <c r="O1184">
        <f>'[1]Master Data'!BB531/100</f>
        <v>0</v>
      </c>
      <c r="P1184">
        <f>'[1]Master Data'!BC531/100</f>
        <v>0</v>
      </c>
      <c r="Q1184">
        <f>'[1]Master Data'!BD531/100</f>
        <v>0</v>
      </c>
      <c r="R1184">
        <f>'[1]Master Data'!BE531/1000000</f>
        <v>0</v>
      </c>
      <c r="S1184">
        <f>'[1]Master Data'!BG531/1000000</f>
        <v>0</v>
      </c>
      <c r="T1184">
        <f>'[1]Master Data'!BH531/100</f>
        <v>0</v>
      </c>
      <c r="U1184">
        <f>'[1]Master Data'!BI531/1000000</f>
        <v>0</v>
      </c>
    </row>
    <row r="1185" spans="1:21" x14ac:dyDescent="0.55000000000000004">
      <c r="A1185" s="41" t="s">
        <v>1620</v>
      </c>
      <c r="B1185" s="41">
        <v>0</v>
      </c>
      <c r="C1185">
        <f>'[1]Master Data'!AO532/100</f>
        <v>0</v>
      </c>
      <c r="D1185">
        <f>'[1]Master Data'!AP532/1000000</f>
        <v>0</v>
      </c>
      <c r="E1185">
        <f>'[1]Master Data'!AQ532/1000000</f>
        <v>0</v>
      </c>
      <c r="F1185">
        <f>'[1]Master Data'!AR532/100</f>
        <v>0</v>
      </c>
      <c r="G1185">
        <f>'[1]Master Data'!AS532/100</f>
        <v>0</v>
      </c>
      <c r="H1185">
        <f>'[1]Master Data'!AT532/100</f>
        <v>0</v>
      </c>
      <c r="I1185">
        <f>'[1]Master Data'!AU532/100</f>
        <v>0</v>
      </c>
      <c r="J1185">
        <f>'[1]Master Data'!AV532/100</f>
        <v>0</v>
      </c>
      <c r="K1185">
        <f>'[1]Master Data'!AX532/100</f>
        <v>0</v>
      </c>
      <c r="L1185">
        <f>'[1]Master Data'!AY532/1000000</f>
        <v>0</v>
      </c>
      <c r="M1185">
        <f>'[1]Master Data'!AZ532/1000000</f>
        <v>0</v>
      </c>
      <c r="N1185">
        <f>'[1]Master Data'!BA532/1000000</f>
        <v>0</v>
      </c>
      <c r="O1185">
        <f>'[1]Master Data'!BB532/100</f>
        <v>0</v>
      </c>
      <c r="P1185">
        <f>'[1]Master Data'!BC532/100</f>
        <v>0</v>
      </c>
      <c r="Q1185">
        <f>'[1]Master Data'!BD532/100</f>
        <v>0</v>
      </c>
      <c r="R1185">
        <f>'[1]Master Data'!BE532/1000000</f>
        <v>0</v>
      </c>
      <c r="S1185">
        <f>'[1]Master Data'!BG532/1000000</f>
        <v>0</v>
      </c>
      <c r="T1185">
        <f>'[1]Master Data'!BH532/100</f>
        <v>0</v>
      </c>
      <c r="U1185">
        <f>'[1]Master Data'!BI532/1000000</f>
        <v>0</v>
      </c>
    </row>
    <row r="1186" spans="1:21" x14ac:dyDescent="0.55000000000000004">
      <c r="A1186" s="41" t="s">
        <v>1621</v>
      </c>
      <c r="B1186" s="41">
        <v>0</v>
      </c>
      <c r="C1186">
        <f>'[1]Master Data'!AO533/100</f>
        <v>0</v>
      </c>
      <c r="D1186">
        <f>'[1]Master Data'!AP533/1000000</f>
        <v>0</v>
      </c>
      <c r="E1186">
        <f>'[1]Master Data'!AQ533/1000000</f>
        <v>0</v>
      </c>
      <c r="F1186">
        <f>'[1]Master Data'!AR533/100</f>
        <v>0</v>
      </c>
      <c r="G1186">
        <f>'[1]Master Data'!AS533/100</f>
        <v>0</v>
      </c>
      <c r="H1186">
        <f>'[1]Master Data'!AT533/100</f>
        <v>0</v>
      </c>
      <c r="I1186">
        <f>'[1]Master Data'!AU533/100</f>
        <v>0</v>
      </c>
      <c r="J1186">
        <f>'[1]Master Data'!AV533/100</f>
        <v>0</v>
      </c>
      <c r="K1186">
        <f>'[1]Master Data'!AX533/100</f>
        <v>0</v>
      </c>
      <c r="L1186">
        <f>'[1]Master Data'!AY533/1000000</f>
        <v>0</v>
      </c>
      <c r="M1186">
        <f>'[1]Master Data'!AZ533/1000000</f>
        <v>0</v>
      </c>
      <c r="N1186">
        <f>'[1]Master Data'!BA533/1000000</f>
        <v>0</v>
      </c>
      <c r="O1186">
        <f>'[1]Master Data'!BB533/100</f>
        <v>0</v>
      </c>
      <c r="P1186">
        <f>'[1]Master Data'!BC533/100</f>
        <v>0</v>
      </c>
      <c r="Q1186">
        <f>'[1]Master Data'!BD533/100</f>
        <v>0</v>
      </c>
      <c r="R1186">
        <f>'[1]Master Data'!BE533/1000000</f>
        <v>0</v>
      </c>
      <c r="S1186">
        <f>'[1]Master Data'!BG533/1000000</f>
        <v>0</v>
      </c>
      <c r="T1186">
        <f>'[1]Master Data'!BH533/100</f>
        <v>0</v>
      </c>
      <c r="U1186">
        <f>'[1]Master Data'!BI533/1000000</f>
        <v>0</v>
      </c>
    </row>
    <row r="1187" spans="1:21" x14ac:dyDescent="0.55000000000000004">
      <c r="A1187" s="41" t="s">
        <v>1622</v>
      </c>
      <c r="B1187" s="41">
        <v>0</v>
      </c>
      <c r="C1187">
        <f>'[1]Master Data'!AO534/100</f>
        <v>0</v>
      </c>
      <c r="D1187">
        <f>'[1]Master Data'!AP534/1000000</f>
        <v>0</v>
      </c>
      <c r="E1187">
        <f>'[1]Master Data'!AQ534/1000000</f>
        <v>0</v>
      </c>
      <c r="F1187">
        <f>'[1]Master Data'!AR534/100</f>
        <v>0</v>
      </c>
      <c r="G1187">
        <f>'[1]Master Data'!AS534/100</f>
        <v>0</v>
      </c>
      <c r="H1187">
        <f>'[1]Master Data'!AT534/100</f>
        <v>0</v>
      </c>
      <c r="I1187">
        <f>'[1]Master Data'!AU534/100</f>
        <v>0</v>
      </c>
      <c r="J1187">
        <f>'[1]Master Data'!AV534/100</f>
        <v>0</v>
      </c>
      <c r="K1187">
        <f>'[1]Master Data'!AX534/100</f>
        <v>0</v>
      </c>
      <c r="L1187">
        <f>'[1]Master Data'!AY534/1000000</f>
        <v>0</v>
      </c>
      <c r="M1187">
        <f>'[1]Master Data'!AZ534/1000000</f>
        <v>0</v>
      </c>
      <c r="N1187">
        <f>'[1]Master Data'!BA534/1000000</f>
        <v>0</v>
      </c>
      <c r="O1187">
        <f>'[1]Master Data'!BB534/100</f>
        <v>0</v>
      </c>
      <c r="P1187">
        <f>'[1]Master Data'!BC534/100</f>
        <v>0</v>
      </c>
      <c r="Q1187">
        <f>'[1]Master Data'!BD534/100</f>
        <v>0</v>
      </c>
      <c r="R1187">
        <f>'[1]Master Data'!BE534/1000000</f>
        <v>0</v>
      </c>
      <c r="S1187">
        <f>'[1]Master Data'!BG534/1000000</f>
        <v>0</v>
      </c>
      <c r="T1187">
        <f>'[1]Master Data'!BH534/100</f>
        <v>0</v>
      </c>
      <c r="U1187">
        <f>'[1]Master Data'!BI534/1000000</f>
        <v>0</v>
      </c>
    </row>
    <row r="1188" spans="1:21" x14ac:dyDescent="0.55000000000000004">
      <c r="A1188" s="41" t="s">
        <v>1623</v>
      </c>
      <c r="B1188" s="41">
        <v>0</v>
      </c>
      <c r="C1188">
        <f>'[1]Master Data'!AO535/100</f>
        <v>0</v>
      </c>
      <c r="D1188">
        <f>'[1]Master Data'!AP535/1000000</f>
        <v>0</v>
      </c>
      <c r="E1188">
        <f>'[1]Master Data'!AQ535/1000000</f>
        <v>0</v>
      </c>
      <c r="F1188">
        <f>'[1]Master Data'!AR535/100</f>
        <v>0</v>
      </c>
      <c r="G1188">
        <f>'[1]Master Data'!AS535/100</f>
        <v>0</v>
      </c>
      <c r="H1188">
        <f>'[1]Master Data'!AT535/100</f>
        <v>0</v>
      </c>
      <c r="I1188">
        <f>'[1]Master Data'!AU535/100</f>
        <v>0</v>
      </c>
      <c r="J1188">
        <f>'[1]Master Data'!AV535/100</f>
        <v>0</v>
      </c>
      <c r="K1188">
        <f>'[1]Master Data'!AX535/100</f>
        <v>0</v>
      </c>
      <c r="L1188">
        <f>'[1]Master Data'!AY535/1000000</f>
        <v>0</v>
      </c>
      <c r="M1188">
        <f>'[1]Master Data'!AZ535/1000000</f>
        <v>0</v>
      </c>
      <c r="N1188">
        <f>'[1]Master Data'!BA535/1000000</f>
        <v>0</v>
      </c>
      <c r="O1188">
        <f>'[1]Master Data'!BB535/100</f>
        <v>0</v>
      </c>
      <c r="P1188">
        <f>'[1]Master Data'!BC535/100</f>
        <v>0</v>
      </c>
      <c r="Q1188">
        <f>'[1]Master Data'!BD535/100</f>
        <v>0</v>
      </c>
      <c r="R1188">
        <f>'[1]Master Data'!BE535/1000000</f>
        <v>0</v>
      </c>
      <c r="S1188">
        <f>'[1]Master Data'!BG535/1000000</f>
        <v>0</v>
      </c>
      <c r="T1188">
        <f>'[1]Master Data'!BH535/100</f>
        <v>0</v>
      </c>
      <c r="U1188">
        <f>'[1]Master Data'!BI535/1000000</f>
        <v>0</v>
      </c>
    </row>
    <row r="1189" spans="1:21" x14ac:dyDescent="0.55000000000000004">
      <c r="A1189" s="41" t="s">
        <v>1624</v>
      </c>
      <c r="B1189" s="41">
        <v>3.4000000000000002E-4</v>
      </c>
      <c r="C1189">
        <f>'[1]Master Data'!AO536/100</f>
        <v>1E-4</v>
      </c>
      <c r="D1189">
        <f>'[1]Master Data'!AP536/1000000</f>
        <v>0</v>
      </c>
      <c r="E1189">
        <f>'[1]Master Data'!AQ536/1000000</f>
        <v>0</v>
      </c>
      <c r="F1189">
        <f>'[1]Master Data'!AR536/100</f>
        <v>1.6115351993214587E-4</v>
      </c>
      <c r="G1189">
        <f>'[1]Master Data'!AS536/100</f>
        <v>0</v>
      </c>
      <c r="H1189">
        <f>'[1]Master Data'!AT536/100</f>
        <v>0</v>
      </c>
      <c r="I1189">
        <f>'[1]Master Data'!AU536/100</f>
        <v>0</v>
      </c>
      <c r="J1189">
        <f>'[1]Master Data'!AV536/100</f>
        <v>4.0999999999999999E-4</v>
      </c>
      <c r="K1189">
        <f>'[1]Master Data'!AX536/100</f>
        <v>0</v>
      </c>
      <c r="L1189">
        <f>'[1]Master Data'!AY536/1000000</f>
        <v>0</v>
      </c>
      <c r="M1189">
        <f>'[1]Master Data'!AZ536/1000000</f>
        <v>0</v>
      </c>
      <c r="N1189">
        <f>'[1]Master Data'!BA536/1000000</f>
        <v>0</v>
      </c>
      <c r="O1189">
        <f>'[1]Master Data'!BB536/100</f>
        <v>0</v>
      </c>
      <c r="P1189">
        <f>'[1]Master Data'!BC536/100</f>
        <v>0</v>
      </c>
      <c r="Q1189">
        <f>'[1]Master Data'!BD536/100</f>
        <v>0</v>
      </c>
      <c r="R1189">
        <f>'[1]Master Data'!BE536/1000000</f>
        <v>0</v>
      </c>
      <c r="S1189">
        <f>'[1]Master Data'!BG536/1000000</f>
        <v>0</v>
      </c>
      <c r="T1189">
        <f>'[1]Master Data'!BH536/100</f>
        <v>0</v>
      </c>
      <c r="U1189">
        <f>'[1]Master Data'!BI536/1000000</f>
        <v>0</v>
      </c>
    </row>
    <row r="1190" spans="1:21" x14ac:dyDescent="0.55000000000000004">
      <c r="A1190" s="41" t="s">
        <v>1625</v>
      </c>
      <c r="B1190" s="41">
        <v>3.0000000000000001E-5</v>
      </c>
      <c r="C1190">
        <f>'[1]Master Data'!AO537/100</f>
        <v>0</v>
      </c>
      <c r="D1190">
        <f>'[1]Master Data'!AP537/1000000</f>
        <v>0</v>
      </c>
      <c r="E1190">
        <f>'[1]Master Data'!AQ537/1000000</f>
        <v>0</v>
      </c>
      <c r="F1190">
        <f>'[1]Master Data'!AR537/100</f>
        <v>0</v>
      </c>
      <c r="G1190">
        <f>'[1]Master Data'!AS537/100</f>
        <v>0</v>
      </c>
      <c r="H1190">
        <f>'[1]Master Data'!AT537/100</f>
        <v>0</v>
      </c>
      <c r="I1190">
        <f>'[1]Master Data'!AU537/100</f>
        <v>0</v>
      </c>
      <c r="J1190">
        <f>'[1]Master Data'!AV537/100</f>
        <v>1.7599999999999998E-3</v>
      </c>
      <c r="K1190">
        <f>'[1]Master Data'!AX537/100</f>
        <v>0</v>
      </c>
      <c r="L1190">
        <f>'[1]Master Data'!AY537/1000000</f>
        <v>0</v>
      </c>
      <c r="M1190">
        <f>'[1]Master Data'!AZ537/1000000</f>
        <v>0</v>
      </c>
      <c r="N1190">
        <f>'[1]Master Data'!BA537/1000000</f>
        <v>0</v>
      </c>
      <c r="O1190">
        <f>'[1]Master Data'!BB537/100</f>
        <v>0</v>
      </c>
      <c r="P1190">
        <f>'[1]Master Data'!BC537/100</f>
        <v>0</v>
      </c>
      <c r="Q1190">
        <f>'[1]Master Data'!BD537/100</f>
        <v>0</v>
      </c>
      <c r="R1190">
        <f>'[1]Master Data'!BE537/1000000</f>
        <v>0</v>
      </c>
      <c r="S1190">
        <f>'[1]Master Data'!BG537/1000000</f>
        <v>0</v>
      </c>
      <c r="T1190">
        <f>'[1]Master Data'!BH537/100</f>
        <v>0</v>
      </c>
      <c r="U1190">
        <f>'[1]Master Data'!BI537/1000000</f>
        <v>0</v>
      </c>
    </row>
    <row r="1191" spans="1:21" x14ac:dyDescent="0.55000000000000004">
      <c r="A1191" s="41" t="s">
        <v>1626</v>
      </c>
      <c r="B1191" s="41">
        <v>0</v>
      </c>
      <c r="C1191">
        <f>'[1]Master Data'!AO538/100</f>
        <v>0</v>
      </c>
      <c r="D1191">
        <f>'[1]Master Data'!AP538/1000000</f>
        <v>0</v>
      </c>
      <c r="E1191">
        <f>'[1]Master Data'!AQ538/1000000</f>
        <v>0</v>
      </c>
      <c r="F1191">
        <f>'[1]Master Data'!AR538/100</f>
        <v>0</v>
      </c>
      <c r="G1191">
        <f>'[1]Master Data'!AS538/100</f>
        <v>0</v>
      </c>
      <c r="H1191">
        <f>'[1]Master Data'!AT538/100</f>
        <v>0</v>
      </c>
      <c r="I1191">
        <f>'[1]Master Data'!AU538/100</f>
        <v>0</v>
      </c>
      <c r="J1191">
        <f>'[1]Master Data'!AV538/100</f>
        <v>0</v>
      </c>
      <c r="K1191">
        <f>'[1]Master Data'!AX538/100</f>
        <v>0</v>
      </c>
      <c r="L1191">
        <f>'[1]Master Data'!AY538/1000000</f>
        <v>0</v>
      </c>
      <c r="M1191">
        <f>'[1]Master Data'!AZ538/1000000</f>
        <v>0</v>
      </c>
      <c r="N1191">
        <f>'[1]Master Data'!BA538/1000000</f>
        <v>0</v>
      </c>
      <c r="O1191">
        <f>'[1]Master Data'!BB538/100</f>
        <v>0</v>
      </c>
      <c r="P1191">
        <f>'[1]Master Data'!BC538/100</f>
        <v>0</v>
      </c>
      <c r="Q1191">
        <f>'[1]Master Data'!BD538/100</f>
        <v>0</v>
      </c>
      <c r="R1191">
        <f>'[1]Master Data'!BE538/1000000</f>
        <v>0</v>
      </c>
      <c r="S1191">
        <f>'[1]Master Data'!BG538/1000000</f>
        <v>0</v>
      </c>
      <c r="T1191">
        <f>'[1]Master Data'!BH538/100</f>
        <v>0</v>
      </c>
      <c r="U1191">
        <f>'[1]Master Data'!BI538/1000000</f>
        <v>0</v>
      </c>
    </row>
    <row r="1192" spans="1:21" x14ac:dyDescent="0.55000000000000004">
      <c r="A1192" s="41" t="s">
        <v>1627</v>
      </c>
      <c r="B1192" s="41">
        <v>6.0000000000000002E-5</v>
      </c>
      <c r="C1192">
        <f>'[1]Master Data'!AO539/100</f>
        <v>0</v>
      </c>
      <c r="D1192">
        <f>'[1]Master Data'!AP539/1000000</f>
        <v>0</v>
      </c>
      <c r="E1192">
        <f>'[1]Master Data'!AQ539/1000000</f>
        <v>0</v>
      </c>
      <c r="F1192">
        <f>'[1]Master Data'!AR539/100</f>
        <v>0</v>
      </c>
      <c r="G1192">
        <f>'[1]Master Data'!AS539/100</f>
        <v>0</v>
      </c>
      <c r="H1192">
        <f>'[1]Master Data'!AT539/100</f>
        <v>0</v>
      </c>
      <c r="I1192">
        <f>'[1]Master Data'!AU539/100</f>
        <v>0</v>
      </c>
      <c r="J1192">
        <f>'[1]Master Data'!AV539/100</f>
        <v>1.83E-3</v>
      </c>
      <c r="K1192">
        <f>'[1]Master Data'!AX539/100</f>
        <v>0</v>
      </c>
      <c r="L1192">
        <f>'[1]Master Data'!AY539/1000000</f>
        <v>0</v>
      </c>
      <c r="M1192">
        <f>'[1]Master Data'!AZ539/1000000</f>
        <v>0</v>
      </c>
      <c r="N1192">
        <f>'[1]Master Data'!BA539/1000000</f>
        <v>0</v>
      </c>
      <c r="O1192">
        <f>'[1]Master Data'!BB539/100</f>
        <v>0</v>
      </c>
      <c r="P1192">
        <f>'[1]Master Data'!BC539/100</f>
        <v>0</v>
      </c>
      <c r="Q1192">
        <f>'[1]Master Data'!BD539/100</f>
        <v>0</v>
      </c>
      <c r="R1192">
        <f>'[1]Master Data'!BE539/1000000</f>
        <v>0</v>
      </c>
      <c r="S1192">
        <f>'[1]Master Data'!BG539/1000000</f>
        <v>0</v>
      </c>
      <c r="T1192">
        <f>'[1]Master Data'!BH539/100</f>
        <v>0</v>
      </c>
      <c r="U1192">
        <f>'[1]Master Data'!BI539/1000000</f>
        <v>0</v>
      </c>
    </row>
    <row r="1193" spans="1:21" x14ac:dyDescent="0.55000000000000004">
      <c r="A1193" s="41" t="s">
        <v>1628</v>
      </c>
      <c r="B1193" s="41">
        <v>0</v>
      </c>
      <c r="C1193">
        <f>'[1]Master Data'!AO540/100</f>
        <v>0</v>
      </c>
      <c r="D1193">
        <f>'[1]Master Data'!AP540/1000000</f>
        <v>0</v>
      </c>
      <c r="E1193">
        <f>'[1]Master Data'!AQ540/1000000</f>
        <v>0</v>
      </c>
      <c r="F1193">
        <f>'[1]Master Data'!AR540/100</f>
        <v>0</v>
      </c>
      <c r="G1193">
        <f>'[1]Master Data'!AS540/100</f>
        <v>0</v>
      </c>
      <c r="H1193">
        <f>'[1]Master Data'!AT540/100</f>
        <v>0</v>
      </c>
      <c r="I1193">
        <f>'[1]Master Data'!AU540/100</f>
        <v>0</v>
      </c>
      <c r="J1193">
        <f>'[1]Master Data'!AV540/100</f>
        <v>0</v>
      </c>
      <c r="K1193">
        <f>'[1]Master Data'!AX540/100</f>
        <v>0</v>
      </c>
      <c r="L1193">
        <f>'[1]Master Data'!AY540/1000000</f>
        <v>0</v>
      </c>
      <c r="M1193">
        <f>'[1]Master Data'!AZ540/1000000</f>
        <v>0</v>
      </c>
      <c r="N1193">
        <f>'[1]Master Data'!BA540/1000000</f>
        <v>0</v>
      </c>
      <c r="O1193">
        <f>'[1]Master Data'!BB540/100</f>
        <v>0</v>
      </c>
      <c r="P1193">
        <f>'[1]Master Data'!BC540/100</f>
        <v>0</v>
      </c>
      <c r="Q1193">
        <f>'[1]Master Data'!BD540/100</f>
        <v>0</v>
      </c>
      <c r="R1193">
        <f>'[1]Master Data'!BE540/1000000</f>
        <v>0</v>
      </c>
      <c r="S1193">
        <f>'[1]Master Data'!BG540/1000000</f>
        <v>0</v>
      </c>
      <c r="T1193">
        <f>'[1]Master Data'!BH540/100</f>
        <v>0</v>
      </c>
      <c r="U1193">
        <f>'[1]Master Data'!BI540/1000000</f>
        <v>0</v>
      </c>
    </row>
    <row r="1194" spans="1:21" x14ac:dyDescent="0.55000000000000004">
      <c r="A1194" s="41" t="s">
        <v>1629</v>
      </c>
      <c r="B1194" s="41">
        <v>0</v>
      </c>
      <c r="C1194">
        <f>'[1]Master Data'!AO541/100</f>
        <v>0</v>
      </c>
      <c r="D1194">
        <f>'[1]Master Data'!AP541/1000000</f>
        <v>0</v>
      </c>
      <c r="E1194">
        <f>'[1]Master Data'!AQ541/1000000</f>
        <v>0</v>
      </c>
      <c r="F1194">
        <f>'[1]Master Data'!AR541/100</f>
        <v>0</v>
      </c>
      <c r="G1194">
        <f>'[1]Master Data'!AS541/100</f>
        <v>0</v>
      </c>
      <c r="H1194">
        <f>'[1]Master Data'!AT541/100</f>
        <v>0</v>
      </c>
      <c r="I1194">
        <f>'[1]Master Data'!AU541/100</f>
        <v>0</v>
      </c>
      <c r="J1194">
        <f>'[1]Master Data'!AV541/100</f>
        <v>0</v>
      </c>
      <c r="K1194">
        <f>'[1]Master Data'!AX541/100</f>
        <v>0</v>
      </c>
      <c r="L1194">
        <f>'[1]Master Data'!AY541/1000000</f>
        <v>0</v>
      </c>
      <c r="M1194">
        <f>'[1]Master Data'!AZ541/1000000</f>
        <v>0</v>
      </c>
      <c r="N1194">
        <f>'[1]Master Data'!BA541/1000000</f>
        <v>0</v>
      </c>
      <c r="O1194">
        <f>'[1]Master Data'!BB541/100</f>
        <v>0</v>
      </c>
      <c r="P1194">
        <f>'[1]Master Data'!BC541/100</f>
        <v>0</v>
      </c>
      <c r="Q1194">
        <f>'[1]Master Data'!BD541/100</f>
        <v>0</v>
      </c>
      <c r="R1194">
        <f>'[1]Master Data'!BE541/1000000</f>
        <v>0</v>
      </c>
      <c r="S1194">
        <f>'[1]Master Data'!BG541/1000000</f>
        <v>0</v>
      </c>
      <c r="T1194">
        <f>'[1]Master Data'!BH541/100</f>
        <v>0</v>
      </c>
      <c r="U1194">
        <f>'[1]Master Data'!BI541/1000000</f>
        <v>0</v>
      </c>
    </row>
    <row r="1195" spans="1:21" x14ac:dyDescent="0.55000000000000004">
      <c r="A1195" s="41" t="s">
        <v>1630</v>
      </c>
      <c r="B1195" s="41">
        <v>0</v>
      </c>
      <c r="C1195">
        <f>'[1]Master Data'!AO542/100</f>
        <v>0</v>
      </c>
      <c r="D1195">
        <f>'[1]Master Data'!AP542/1000000</f>
        <v>0</v>
      </c>
      <c r="E1195">
        <f>'[1]Master Data'!AQ542/1000000</f>
        <v>0</v>
      </c>
      <c r="F1195">
        <f>'[1]Master Data'!AR542/100</f>
        <v>0</v>
      </c>
      <c r="G1195">
        <f>'[1]Master Data'!AS542/100</f>
        <v>0</v>
      </c>
      <c r="H1195">
        <f>'[1]Master Data'!AT542/100</f>
        <v>0</v>
      </c>
      <c r="I1195">
        <f>'[1]Master Data'!AU542/100</f>
        <v>0</v>
      </c>
      <c r="J1195">
        <f>'[1]Master Data'!AV542/100</f>
        <v>0</v>
      </c>
      <c r="K1195">
        <f>'[1]Master Data'!AX542/100</f>
        <v>0</v>
      </c>
      <c r="L1195">
        <f>'[1]Master Data'!AY542/1000000</f>
        <v>0</v>
      </c>
      <c r="M1195">
        <f>'[1]Master Data'!AZ542/1000000</f>
        <v>0</v>
      </c>
      <c r="N1195">
        <f>'[1]Master Data'!BA542/1000000</f>
        <v>0</v>
      </c>
      <c r="O1195">
        <f>'[1]Master Data'!BB542/100</f>
        <v>0</v>
      </c>
      <c r="P1195">
        <f>'[1]Master Data'!BC542/100</f>
        <v>0</v>
      </c>
      <c r="Q1195">
        <f>'[1]Master Data'!BD542/100</f>
        <v>0</v>
      </c>
      <c r="R1195">
        <f>'[1]Master Data'!BE542/1000000</f>
        <v>0</v>
      </c>
      <c r="S1195">
        <f>'[1]Master Data'!BG542/1000000</f>
        <v>0</v>
      </c>
      <c r="T1195">
        <f>'[1]Master Data'!BH542/100</f>
        <v>0</v>
      </c>
      <c r="U1195">
        <f>'[1]Master Data'!BI542/1000000</f>
        <v>0</v>
      </c>
    </row>
    <row r="1196" spans="1:21" x14ac:dyDescent="0.55000000000000004">
      <c r="A1196" s="41" t="s">
        <v>1631</v>
      </c>
      <c r="B1196" s="41">
        <v>0</v>
      </c>
      <c r="C1196">
        <f>'[1]Master Data'!AO543/100</f>
        <v>0</v>
      </c>
      <c r="D1196">
        <f>'[1]Master Data'!AP543/1000000</f>
        <v>0</v>
      </c>
      <c r="E1196">
        <f>'[1]Master Data'!AQ543/1000000</f>
        <v>0</v>
      </c>
      <c r="F1196">
        <f>'[1]Master Data'!AR543/100</f>
        <v>0</v>
      </c>
      <c r="G1196">
        <f>'[1]Master Data'!AS543/100</f>
        <v>0</v>
      </c>
      <c r="H1196">
        <f>'[1]Master Data'!AT543/100</f>
        <v>0</v>
      </c>
      <c r="I1196">
        <f>'[1]Master Data'!AU543/100</f>
        <v>0</v>
      </c>
      <c r="J1196">
        <f>'[1]Master Data'!AV543/100</f>
        <v>0</v>
      </c>
      <c r="K1196">
        <f>'[1]Master Data'!AX543/100</f>
        <v>0</v>
      </c>
      <c r="L1196">
        <f>'[1]Master Data'!AY543/1000000</f>
        <v>0</v>
      </c>
      <c r="M1196">
        <f>'[1]Master Data'!AZ543/1000000</f>
        <v>0</v>
      </c>
      <c r="N1196">
        <f>'[1]Master Data'!BA543/1000000</f>
        <v>0</v>
      </c>
      <c r="O1196">
        <f>'[1]Master Data'!BB543/100</f>
        <v>0</v>
      </c>
      <c r="P1196">
        <f>'[1]Master Data'!BC543/100</f>
        <v>0</v>
      </c>
      <c r="Q1196">
        <f>'[1]Master Data'!BD543/100</f>
        <v>0</v>
      </c>
      <c r="R1196">
        <f>'[1]Master Data'!BE543/1000000</f>
        <v>0</v>
      </c>
      <c r="S1196">
        <f>'[1]Master Data'!BG543/1000000</f>
        <v>0</v>
      </c>
      <c r="T1196">
        <f>'[1]Master Data'!BH543/100</f>
        <v>0</v>
      </c>
      <c r="U1196">
        <f>'[1]Master Data'!BI543/1000000</f>
        <v>0</v>
      </c>
    </row>
    <row r="1197" spans="1:21" x14ac:dyDescent="0.55000000000000004">
      <c r="A1197" s="41" t="s">
        <v>1632</v>
      </c>
      <c r="B1197" s="41">
        <v>0</v>
      </c>
      <c r="C1197">
        <f>'[1]Master Data'!AO544/100</f>
        <v>0</v>
      </c>
      <c r="D1197">
        <f>'[1]Master Data'!AP544/1000000</f>
        <v>0</v>
      </c>
      <c r="E1197">
        <f>'[1]Master Data'!AQ544/1000000</f>
        <v>0</v>
      </c>
      <c r="F1197">
        <f>'[1]Master Data'!AR544/100</f>
        <v>0</v>
      </c>
      <c r="G1197">
        <f>'[1]Master Data'!AS544/100</f>
        <v>0</v>
      </c>
      <c r="H1197">
        <f>'[1]Master Data'!AT544/100</f>
        <v>0</v>
      </c>
      <c r="I1197">
        <f>'[1]Master Data'!AU544/100</f>
        <v>0</v>
      </c>
      <c r="J1197">
        <f>'[1]Master Data'!AV544/100</f>
        <v>0</v>
      </c>
      <c r="K1197">
        <f>'[1]Master Data'!AX544/100</f>
        <v>0</v>
      </c>
      <c r="L1197">
        <f>'[1]Master Data'!AY544/1000000</f>
        <v>0</v>
      </c>
      <c r="M1197">
        <f>'[1]Master Data'!AZ544/1000000</f>
        <v>0</v>
      </c>
      <c r="N1197">
        <f>'[1]Master Data'!BA544/1000000</f>
        <v>0</v>
      </c>
      <c r="O1197">
        <f>'[1]Master Data'!BB544/100</f>
        <v>0</v>
      </c>
      <c r="P1197">
        <f>'[1]Master Data'!BC544/100</f>
        <v>0</v>
      </c>
      <c r="Q1197">
        <f>'[1]Master Data'!BD544/100</f>
        <v>0</v>
      </c>
      <c r="R1197">
        <f>'[1]Master Data'!BE544/1000000</f>
        <v>0</v>
      </c>
      <c r="S1197">
        <f>'[1]Master Data'!BG544/1000000</f>
        <v>0</v>
      </c>
      <c r="T1197">
        <f>'[1]Master Data'!BH544/100</f>
        <v>0</v>
      </c>
      <c r="U1197">
        <f>'[1]Master Data'!BI544/1000000</f>
        <v>0</v>
      </c>
    </row>
    <row r="1198" spans="1:21" x14ac:dyDescent="0.55000000000000004">
      <c r="A1198" s="41" t="s">
        <v>1633</v>
      </c>
      <c r="B1198" s="41">
        <v>2.9999999999999997E-4</v>
      </c>
      <c r="C1198">
        <f>'[1]Master Data'!AO545/100</f>
        <v>1E-4</v>
      </c>
      <c r="D1198">
        <f>'[1]Master Data'!AP545/1000000</f>
        <v>2.4090489073881373E-8</v>
      </c>
      <c r="E1198">
        <f>'[1]Master Data'!AQ545/1000000</f>
        <v>0</v>
      </c>
      <c r="F1198">
        <f>'[1]Master Data'!AR545/100</f>
        <v>0</v>
      </c>
      <c r="G1198">
        <f>'[1]Master Data'!AS545/100</f>
        <v>0</v>
      </c>
      <c r="H1198">
        <f>'[1]Master Data'!AT545/100</f>
        <v>0</v>
      </c>
      <c r="I1198">
        <f>'[1]Master Data'!AU545/100</f>
        <v>0</v>
      </c>
      <c r="J1198">
        <f>'[1]Master Data'!AV545/100</f>
        <v>0</v>
      </c>
      <c r="K1198">
        <f>'[1]Master Data'!AX545/100</f>
        <v>0</v>
      </c>
      <c r="L1198">
        <f>'[1]Master Data'!AY545/1000000</f>
        <v>2.9450622892819975E-6</v>
      </c>
      <c r="M1198">
        <f>'[1]Master Data'!AZ545/1000000</f>
        <v>1.3189542767950052E-6</v>
      </c>
      <c r="N1198">
        <f>'[1]Master Data'!BA545/1000000</f>
        <v>5.5408124869927151E-7</v>
      </c>
      <c r="O1198">
        <f>'[1]Master Data'!BB545/100</f>
        <v>0</v>
      </c>
      <c r="P1198">
        <f>'[1]Master Data'!BC545/100</f>
        <v>0</v>
      </c>
      <c r="Q1198">
        <f>'[1]Master Data'!BD545/100</f>
        <v>0</v>
      </c>
      <c r="R1198">
        <f>'[1]Master Data'!BE545/1000000</f>
        <v>0</v>
      </c>
      <c r="S1198">
        <f>'[1]Master Data'!BG545/1000000</f>
        <v>9.5759694068678455E-7</v>
      </c>
      <c r="T1198">
        <f>'[1]Master Data'!BH545/100</f>
        <v>0</v>
      </c>
      <c r="U1198">
        <f>'[1]Master Data'!BI545/1000000</f>
        <v>2.2283702393340268E-7</v>
      </c>
    </row>
    <row r="1199" spans="1:21" x14ac:dyDescent="0.55000000000000004">
      <c r="A1199" s="41" t="s">
        <v>1634</v>
      </c>
      <c r="B1199" s="41">
        <v>2.9999999999999997E-4</v>
      </c>
      <c r="C1199">
        <f>'[1]Master Data'!AO546/100</f>
        <v>1E-4</v>
      </c>
      <c r="D1199">
        <f>'[1]Master Data'!AP546/1000000</f>
        <v>0</v>
      </c>
      <c r="E1199">
        <f>'[1]Master Data'!AQ546/1000000</f>
        <v>0</v>
      </c>
      <c r="F1199">
        <f>'[1]Master Data'!AR546/100</f>
        <v>0</v>
      </c>
      <c r="G1199">
        <f>'[1]Master Data'!AS546/100</f>
        <v>0</v>
      </c>
      <c r="H1199">
        <f>'[1]Master Data'!AT546/100</f>
        <v>0</v>
      </c>
      <c r="I1199">
        <f>'[1]Master Data'!AU546/100</f>
        <v>0</v>
      </c>
      <c r="J1199">
        <f>'[1]Master Data'!AV546/100</f>
        <v>0</v>
      </c>
      <c r="K1199">
        <f>'[1]Master Data'!AX546/100</f>
        <v>0</v>
      </c>
      <c r="L1199">
        <f>'[1]Master Data'!AY546/1000000</f>
        <v>0</v>
      </c>
      <c r="M1199">
        <f>'[1]Master Data'!AZ546/1000000</f>
        <v>0</v>
      </c>
      <c r="N1199">
        <f>'[1]Master Data'!BA546/1000000</f>
        <v>0</v>
      </c>
      <c r="O1199">
        <f>'[1]Master Data'!BB546/100</f>
        <v>0.21210107695242861</v>
      </c>
      <c r="P1199">
        <f>'[1]Master Data'!BC546/100</f>
        <v>0</v>
      </c>
      <c r="Q1199">
        <f>'[1]Master Data'!BD546/100</f>
        <v>0</v>
      </c>
      <c r="R1199">
        <f>'[1]Master Data'!BE546/1000000</f>
        <v>0</v>
      </c>
      <c r="S1199">
        <f>'[1]Master Data'!BG546/1000000</f>
        <v>0</v>
      </c>
      <c r="T1199">
        <f>'[1]Master Data'!BH546/100</f>
        <v>0</v>
      </c>
      <c r="U1199">
        <f>'[1]Master Data'!BI546/1000000</f>
        <v>0</v>
      </c>
    </row>
    <row r="1200" spans="1:21" x14ac:dyDescent="0.55000000000000004">
      <c r="A1200" s="41" t="s">
        <v>1635</v>
      </c>
      <c r="B1200" s="41">
        <v>2.0999999999999999E-3</v>
      </c>
      <c r="C1200">
        <f>'[1]Master Data'!AO547/100</f>
        <v>8.0000000000000004E-4</v>
      </c>
      <c r="D1200">
        <f>'[1]Master Data'!AP547/1000000</f>
        <v>2.6012999999999999E-7</v>
      </c>
      <c r="E1200">
        <f>'[1]Master Data'!AQ547/1000000</f>
        <v>0</v>
      </c>
      <c r="F1200">
        <f>'[1]Master Data'!AR547/100</f>
        <v>0</v>
      </c>
      <c r="G1200">
        <f>'[1]Master Data'!AS547/100</f>
        <v>0</v>
      </c>
      <c r="H1200">
        <f>'[1]Master Data'!AT547/100</f>
        <v>0</v>
      </c>
      <c r="I1200">
        <f>'[1]Master Data'!AU547/100</f>
        <v>0</v>
      </c>
      <c r="J1200">
        <f>'[1]Master Data'!AV547/100</f>
        <v>0</v>
      </c>
      <c r="K1200">
        <f>'[1]Master Data'!AX547/100</f>
        <v>0</v>
      </c>
      <c r="L1200">
        <f>'[1]Master Data'!AY547/1000000</f>
        <v>4.1887600000000002E-6</v>
      </c>
      <c r="M1200">
        <f>'[1]Master Data'!AZ547/1000000</f>
        <v>1.9209599999999996E-6</v>
      </c>
      <c r="N1200">
        <f>'[1]Master Data'!BA547/1000000</f>
        <v>3.0015E-7</v>
      </c>
      <c r="O1200">
        <f>'[1]Master Data'!BB547/100</f>
        <v>0</v>
      </c>
      <c r="P1200">
        <f>'[1]Master Data'!BC547/100</f>
        <v>0</v>
      </c>
      <c r="Q1200">
        <f>'[1]Master Data'!BD547/100</f>
        <v>0</v>
      </c>
      <c r="R1200">
        <f>'[1]Master Data'!BE547/1000000</f>
        <v>0</v>
      </c>
      <c r="S1200">
        <f>'[1]Master Data'!BG547/1000000</f>
        <v>0</v>
      </c>
      <c r="T1200">
        <f>'[1]Master Data'!BH547/100</f>
        <v>0</v>
      </c>
      <c r="U1200">
        <f>'[1]Master Data'!BI547/1000000</f>
        <v>0</v>
      </c>
    </row>
    <row r="1201" spans="1:21" x14ac:dyDescent="0.55000000000000004">
      <c r="A1201" s="41" t="s">
        <v>1636</v>
      </c>
      <c r="B1201" s="41">
        <v>1.2999999999999999E-3</v>
      </c>
      <c r="C1201">
        <f>'[1]Master Data'!AO548/100</f>
        <v>1E-4</v>
      </c>
      <c r="D1201">
        <f>'[1]Master Data'!AP548/1000000</f>
        <v>3.955E-8</v>
      </c>
      <c r="E1201">
        <f>'[1]Master Data'!AQ548/1000000</f>
        <v>0</v>
      </c>
      <c r="F1201">
        <f>'[1]Master Data'!AR548/100</f>
        <v>0</v>
      </c>
      <c r="G1201">
        <f>'[1]Master Data'!AS548/100</f>
        <v>0</v>
      </c>
      <c r="H1201">
        <f>'[1]Master Data'!AT548/100</f>
        <v>0</v>
      </c>
      <c r="I1201">
        <f>'[1]Master Data'!AU548/100</f>
        <v>0</v>
      </c>
      <c r="J1201">
        <f>'[1]Master Data'!AV548/100</f>
        <v>0</v>
      </c>
      <c r="K1201">
        <f>'[1]Master Data'!AX548/100</f>
        <v>0</v>
      </c>
      <c r="L1201">
        <f>'[1]Master Data'!AY548/1000000</f>
        <v>3.4012999999999999E-6</v>
      </c>
      <c r="M1201">
        <f>'[1]Master Data'!AZ548/1000000</f>
        <v>1.5650500000000004E-6</v>
      </c>
      <c r="N1201">
        <f>'[1]Master Data'!BA548/1000000</f>
        <v>6.4410000000000011E-7</v>
      </c>
      <c r="O1201">
        <f>'[1]Master Data'!BB548/100</f>
        <v>0.21620625908699176</v>
      </c>
      <c r="P1201">
        <f>'[1]Master Data'!BC548/100</f>
        <v>0</v>
      </c>
      <c r="Q1201">
        <f>'[1]Master Data'!BD548/100</f>
        <v>0</v>
      </c>
      <c r="R1201">
        <f>'[1]Master Data'!BE548/1000000</f>
        <v>0</v>
      </c>
      <c r="S1201">
        <f>'[1]Master Data'!BG548/1000000</f>
        <v>0</v>
      </c>
      <c r="T1201">
        <f>'[1]Master Data'!BH548/100</f>
        <v>0</v>
      </c>
      <c r="U1201">
        <f>'[1]Master Data'!BI548/1000000</f>
        <v>0</v>
      </c>
    </row>
    <row r="1202" spans="1:21" x14ac:dyDescent="0.55000000000000004">
      <c r="A1202" s="41" t="s">
        <v>1637</v>
      </c>
      <c r="B1202" s="41">
        <v>2.3999999999999998E-3</v>
      </c>
      <c r="C1202">
        <f>'[1]Master Data'!AO549/100</f>
        <v>8.0000000000000004E-4</v>
      </c>
      <c r="D1202">
        <f>'[1]Master Data'!AP549/1000000</f>
        <v>2.5379999999999996E-7</v>
      </c>
      <c r="E1202">
        <f>'[1]Master Data'!AQ549/1000000</f>
        <v>0</v>
      </c>
      <c r="F1202">
        <f>'[1]Master Data'!AR549/100</f>
        <v>0</v>
      </c>
      <c r="G1202">
        <f>'[1]Master Data'!AS549/100</f>
        <v>0</v>
      </c>
      <c r="H1202">
        <f>'[1]Master Data'!AT549/100</f>
        <v>0</v>
      </c>
      <c r="I1202">
        <f>'[1]Master Data'!AU549/100</f>
        <v>0</v>
      </c>
      <c r="J1202">
        <f>'[1]Master Data'!AV549/100</f>
        <v>0</v>
      </c>
      <c r="K1202">
        <f>'[1]Master Data'!AX549/100</f>
        <v>0</v>
      </c>
      <c r="L1202">
        <f>'[1]Master Data'!AY549/1000000</f>
        <v>4.36395E-6</v>
      </c>
      <c r="M1202">
        <f>'[1]Master Data'!AZ549/1000000</f>
        <v>2.0797499999999999E-6</v>
      </c>
      <c r="N1202">
        <f>'[1]Master Data'!BA549/1000000</f>
        <v>3.5954999999999996E-7</v>
      </c>
      <c r="O1202">
        <f>'[1]Master Data'!BB549/100</f>
        <v>0</v>
      </c>
      <c r="P1202">
        <f>'[1]Master Data'!BC549/100</f>
        <v>0</v>
      </c>
      <c r="Q1202">
        <f>'[1]Master Data'!BD549/100</f>
        <v>0</v>
      </c>
      <c r="R1202">
        <f>'[1]Master Data'!BE549/1000000</f>
        <v>0</v>
      </c>
      <c r="S1202">
        <f>'[1]Master Data'!BG549/1000000</f>
        <v>0</v>
      </c>
      <c r="T1202">
        <f>'[1]Master Data'!BH549/100</f>
        <v>0</v>
      </c>
      <c r="U1202">
        <f>'[1]Master Data'!BI549/1000000</f>
        <v>0</v>
      </c>
    </row>
    <row r="1203" spans="1:21" x14ac:dyDescent="0.55000000000000004">
      <c r="A1203" s="41" t="s">
        <v>1638</v>
      </c>
      <c r="B1203" s="41">
        <v>1.1999999999999999E-3</v>
      </c>
      <c r="C1203">
        <f>'[1]Master Data'!AO550/100</f>
        <v>1E-4</v>
      </c>
      <c r="D1203">
        <f>'[1]Master Data'!AP550/1000000</f>
        <v>1.9871999999999997E-7</v>
      </c>
      <c r="E1203">
        <f>'[1]Master Data'!AQ550/1000000</f>
        <v>0</v>
      </c>
      <c r="F1203">
        <f>'[1]Master Data'!AR550/100</f>
        <v>0</v>
      </c>
      <c r="G1203">
        <f>'[1]Master Data'!AS550/100</f>
        <v>0</v>
      </c>
      <c r="H1203">
        <f>'[1]Master Data'!AT550/100</f>
        <v>0</v>
      </c>
      <c r="I1203">
        <f>'[1]Master Data'!AU550/100</f>
        <v>0</v>
      </c>
      <c r="J1203">
        <f>'[1]Master Data'!AV550/100</f>
        <v>0</v>
      </c>
      <c r="K1203">
        <f>'[1]Master Data'!AX550/100</f>
        <v>0</v>
      </c>
      <c r="L1203">
        <f>'[1]Master Data'!AY550/1000000</f>
        <v>3.4168799999999997E-6</v>
      </c>
      <c r="M1203">
        <f>'[1]Master Data'!AZ550/1000000</f>
        <v>1.6283999999999999E-6</v>
      </c>
      <c r="N1203">
        <f>'[1]Master Data'!BA550/1000000</f>
        <v>2.8151999999999994E-7</v>
      </c>
      <c r="O1203">
        <f>'[1]Master Data'!BB550/100</f>
        <v>0.21825885015427329</v>
      </c>
      <c r="P1203">
        <f>'[1]Master Data'!BC550/100</f>
        <v>0</v>
      </c>
      <c r="Q1203">
        <f>'[1]Master Data'!BD550/100</f>
        <v>0</v>
      </c>
      <c r="R1203">
        <f>'[1]Master Data'!BE550/1000000</f>
        <v>0</v>
      </c>
      <c r="S1203">
        <f>'[1]Master Data'!BG550/1000000</f>
        <v>0</v>
      </c>
      <c r="T1203">
        <f>'[1]Master Data'!BH550/100</f>
        <v>0</v>
      </c>
      <c r="U1203">
        <f>'[1]Master Data'!BI550/1000000</f>
        <v>0</v>
      </c>
    </row>
    <row r="1204" spans="1:21" x14ac:dyDescent="0.55000000000000004">
      <c r="A1204" s="41" t="s">
        <v>1639</v>
      </c>
      <c r="B1204" s="41">
        <v>2.3E-3</v>
      </c>
      <c r="C1204">
        <f>'[1]Master Data'!AO551/100</f>
        <v>1.1000000000000001E-3</v>
      </c>
      <c r="D1204">
        <f>'[1]Master Data'!AP551/1000000</f>
        <v>2.9694000000000006E-7</v>
      </c>
      <c r="E1204">
        <f>'[1]Master Data'!AQ551/1000000</f>
        <v>0</v>
      </c>
      <c r="F1204">
        <f>'[1]Master Data'!AR551/100</f>
        <v>0</v>
      </c>
      <c r="G1204">
        <f>'[1]Master Data'!AS551/100</f>
        <v>0</v>
      </c>
      <c r="H1204">
        <f>'[1]Master Data'!AT551/100</f>
        <v>0</v>
      </c>
      <c r="I1204">
        <f>'[1]Master Data'!AU551/100</f>
        <v>0</v>
      </c>
      <c r="J1204">
        <f>'[1]Master Data'!AV551/100</f>
        <v>0</v>
      </c>
      <c r="K1204">
        <f>'[1]Master Data'!AX551/100</f>
        <v>0</v>
      </c>
      <c r="L1204">
        <f>'[1]Master Data'!AY551/1000000</f>
        <v>4.5742900000000005E-6</v>
      </c>
      <c r="M1204">
        <f>'[1]Master Data'!AZ551/1000000</f>
        <v>1.8876900000000001E-6</v>
      </c>
      <c r="N1204">
        <f>'[1]Master Data'!BA551/1000000</f>
        <v>3.0400999999999998E-7</v>
      </c>
      <c r="O1204">
        <f>'[1]Master Data'!BB551/100</f>
        <v>0</v>
      </c>
      <c r="P1204">
        <f>'[1]Master Data'!BC551/100</f>
        <v>0</v>
      </c>
      <c r="Q1204">
        <f>'[1]Master Data'!BD551/100</f>
        <v>0</v>
      </c>
      <c r="R1204">
        <f>'[1]Master Data'!BE551/1000000</f>
        <v>0</v>
      </c>
      <c r="S1204">
        <f>'[1]Master Data'!BG551/1000000</f>
        <v>0</v>
      </c>
      <c r="T1204">
        <f>'[1]Master Data'!BH551/100</f>
        <v>0</v>
      </c>
      <c r="U1204">
        <f>'[1]Master Data'!BI551/1000000</f>
        <v>0</v>
      </c>
    </row>
    <row r="1205" spans="1:21" x14ac:dyDescent="0.55000000000000004">
      <c r="A1205" s="41" t="s">
        <v>1640</v>
      </c>
      <c r="B1205" s="41">
        <v>1.1000000000000001E-3</v>
      </c>
      <c r="C1205">
        <f>'[1]Master Data'!AO552/100</f>
        <v>1E-4</v>
      </c>
      <c r="D1205">
        <f>'[1]Master Data'!AP552/1000000</f>
        <v>2.9940000000000002E-8</v>
      </c>
      <c r="E1205">
        <f>'[1]Master Data'!AQ552/1000000</f>
        <v>0</v>
      </c>
      <c r="F1205">
        <f>'[1]Master Data'!AR552/100</f>
        <v>0</v>
      </c>
      <c r="G1205">
        <f>'[1]Master Data'!AS552/100</f>
        <v>0</v>
      </c>
      <c r="H1205">
        <f>'[1]Master Data'!AT552/100</f>
        <v>0</v>
      </c>
      <c r="I1205">
        <f>'[1]Master Data'!AU552/100</f>
        <v>0</v>
      </c>
      <c r="J1205">
        <f>'[1]Master Data'!AV552/100</f>
        <v>0</v>
      </c>
      <c r="K1205">
        <f>'[1]Master Data'!AX552/100</f>
        <v>0</v>
      </c>
      <c r="L1205">
        <f>'[1]Master Data'!AY552/1000000</f>
        <v>2.9540799999999997E-6</v>
      </c>
      <c r="M1205">
        <f>'[1]Master Data'!AZ552/1000000</f>
        <v>1.46207E-6</v>
      </c>
      <c r="N1205">
        <f>'[1]Master Data'!BA552/1000000</f>
        <v>5.4890000000000005E-7</v>
      </c>
      <c r="O1205">
        <f>'[1]Master Data'!BB552/100</f>
        <v>0</v>
      </c>
      <c r="P1205">
        <f>'[1]Master Data'!BC552/100</f>
        <v>0</v>
      </c>
      <c r="Q1205">
        <f>'[1]Master Data'!BD552/100</f>
        <v>0</v>
      </c>
      <c r="R1205">
        <f>'[1]Master Data'!BE552/1000000</f>
        <v>0</v>
      </c>
      <c r="S1205">
        <f>'[1]Master Data'!BG552/1000000</f>
        <v>0</v>
      </c>
      <c r="T1205">
        <f>'[1]Master Data'!BH552/100</f>
        <v>0</v>
      </c>
      <c r="U1205">
        <f>'[1]Master Data'!BI552/1000000</f>
        <v>0</v>
      </c>
    </row>
    <row r="1206" spans="1:21" x14ac:dyDescent="0.55000000000000004">
      <c r="A1206" s="41" t="s">
        <v>1641</v>
      </c>
      <c r="B1206" s="41">
        <v>2.1562958678689337E-3</v>
      </c>
      <c r="C1206">
        <f>'[1]Master Data'!AO553/100</f>
        <v>8.8627284768528906E-4</v>
      </c>
      <c r="D1206">
        <f>'[1]Master Data'!AP553/1000000</f>
        <v>2.3103999999999998E-7</v>
      </c>
      <c r="E1206">
        <f>'[1]Master Data'!AQ553/1000000</f>
        <v>0</v>
      </c>
      <c r="F1206">
        <f>'[1]Master Data'!AR553/100</f>
        <v>0</v>
      </c>
      <c r="G1206">
        <f>'[1]Master Data'!AS553/100</f>
        <v>0</v>
      </c>
      <c r="H1206">
        <f>'[1]Master Data'!AT553/100</f>
        <v>0</v>
      </c>
      <c r="I1206">
        <f>'[1]Master Data'!AU553/100</f>
        <v>0</v>
      </c>
      <c r="J1206">
        <f>'[1]Master Data'!AV553/100</f>
        <v>0</v>
      </c>
      <c r="K1206">
        <f>'[1]Master Data'!AX553/100</f>
        <v>0</v>
      </c>
      <c r="L1206">
        <f>'[1]Master Data'!AY553/1000000</f>
        <v>3.9337600000000001E-6</v>
      </c>
      <c r="M1206">
        <f>'[1]Master Data'!AZ553/1000000</f>
        <v>1.6355200000000002E-6</v>
      </c>
      <c r="N1206">
        <f>'[1]Master Data'!BA553/1000000</f>
        <v>2.7967999999999997E-7</v>
      </c>
      <c r="O1206">
        <f>'[1]Master Data'!BB553/100</f>
        <v>0</v>
      </c>
      <c r="P1206">
        <f>'[1]Master Data'!BC553/100</f>
        <v>0</v>
      </c>
      <c r="Q1206">
        <f>'[1]Master Data'!BD553/100</f>
        <v>0</v>
      </c>
      <c r="R1206">
        <f>'[1]Master Data'!BE553/1000000</f>
        <v>0</v>
      </c>
      <c r="S1206">
        <f>'[1]Master Data'!BG553/1000000</f>
        <v>0</v>
      </c>
      <c r="T1206">
        <f>'[1]Master Data'!BH553/100</f>
        <v>0</v>
      </c>
      <c r="U1206">
        <f>'[1]Master Data'!BI553/1000000</f>
        <v>0</v>
      </c>
    </row>
    <row r="1207" spans="1:21" x14ac:dyDescent="0.55000000000000004">
      <c r="A1207" s="41" t="s">
        <v>1642</v>
      </c>
      <c r="B1207" s="41">
        <v>1.1240231217618901E-3</v>
      </c>
      <c r="C1207">
        <f>'[1]Master Data'!AO554/100</f>
        <v>1.554223366330867E-4</v>
      </c>
      <c r="D1207">
        <f>'[1]Master Data'!AP554/1000000</f>
        <v>1.852E-8</v>
      </c>
      <c r="E1207">
        <f>'[1]Master Data'!AQ554/1000000</f>
        <v>0</v>
      </c>
      <c r="F1207">
        <f>'[1]Master Data'!AR554/100</f>
        <v>0</v>
      </c>
      <c r="G1207">
        <f>'[1]Master Data'!AS554/100</f>
        <v>0</v>
      </c>
      <c r="H1207">
        <f>'[1]Master Data'!AT554/100</f>
        <v>0</v>
      </c>
      <c r="I1207">
        <f>'[1]Master Data'!AU554/100</f>
        <v>0</v>
      </c>
      <c r="J1207">
        <f>'[1]Master Data'!AV554/100</f>
        <v>0</v>
      </c>
      <c r="K1207">
        <f>'[1]Master Data'!AX554/100</f>
        <v>0</v>
      </c>
      <c r="L1207">
        <f>'[1]Master Data'!AY554/1000000</f>
        <v>2.7641099999999998E-6</v>
      </c>
      <c r="M1207">
        <f>'[1]Master Data'!AZ554/1000000</f>
        <v>1.3519599999999999E-6</v>
      </c>
      <c r="N1207">
        <f>'[1]Master Data'!BA554/1000000</f>
        <v>4.9078E-7</v>
      </c>
      <c r="O1207">
        <f>'[1]Master Data'!BB554/100</f>
        <v>0</v>
      </c>
      <c r="P1207">
        <f>'[1]Master Data'!BC554/100</f>
        <v>0</v>
      </c>
      <c r="Q1207">
        <f>'[1]Master Data'!BD554/100</f>
        <v>0</v>
      </c>
      <c r="R1207">
        <f>'[1]Master Data'!BE554/1000000</f>
        <v>0</v>
      </c>
      <c r="S1207">
        <f>'[1]Master Data'!BG554/1000000</f>
        <v>0</v>
      </c>
      <c r="T1207">
        <f>'[1]Master Data'!BH554/100</f>
        <v>0</v>
      </c>
      <c r="U1207">
        <f>'[1]Master Data'!BI554/1000000</f>
        <v>0</v>
      </c>
    </row>
    <row r="1208" spans="1:21" x14ac:dyDescent="0.55000000000000004">
      <c r="A1208" s="41" t="s">
        <v>1643</v>
      </c>
      <c r="B1208" s="41">
        <v>1.1240231217618901E-3</v>
      </c>
      <c r="C1208">
        <f>'[1]Master Data'!AO555/100</f>
        <v>2.9148595329822911E-4</v>
      </c>
      <c r="D1208">
        <f>'[1]Master Data'!AP555/1000000</f>
        <v>2E-8</v>
      </c>
      <c r="E1208">
        <f>'[1]Master Data'!AQ555/1000000</f>
        <v>0</v>
      </c>
      <c r="F1208">
        <f>'[1]Master Data'!AR555/100</f>
        <v>0</v>
      </c>
      <c r="G1208">
        <f>'[1]Master Data'!AS555/100</f>
        <v>0</v>
      </c>
      <c r="H1208">
        <f>'[1]Master Data'!AT555/100</f>
        <v>0</v>
      </c>
      <c r="I1208">
        <f>'[1]Master Data'!AU555/100</f>
        <v>0</v>
      </c>
      <c r="J1208">
        <f>'[1]Master Data'!AV555/100</f>
        <v>0</v>
      </c>
      <c r="K1208">
        <f>'[1]Master Data'!AX555/100</f>
        <v>0</v>
      </c>
      <c r="L1208">
        <f>'[1]Master Data'!AY555/1000000</f>
        <v>1.3200000000000001E-6</v>
      </c>
      <c r="M1208">
        <f>'[1]Master Data'!AZ555/1000000</f>
        <v>5.8999999999999996E-7</v>
      </c>
      <c r="N1208">
        <f>'[1]Master Data'!BA555/1000000</f>
        <v>2.3999999999999998E-7</v>
      </c>
      <c r="O1208">
        <f>'[1]Master Data'!BB555/100</f>
        <v>0</v>
      </c>
      <c r="P1208">
        <f>'[1]Master Data'!BC555/100</f>
        <v>0</v>
      </c>
      <c r="Q1208">
        <f>'[1]Master Data'!BD555/100</f>
        <v>0</v>
      </c>
      <c r="R1208">
        <f>'[1]Master Data'!BE555/1000000</f>
        <v>0</v>
      </c>
      <c r="S1208">
        <f>'[1]Master Data'!BG555/1000000</f>
        <v>0</v>
      </c>
      <c r="T1208">
        <f>'[1]Master Data'!BH555/100</f>
        <v>0</v>
      </c>
      <c r="U1208">
        <f>'[1]Master Data'!BI555/1000000</f>
        <v>0</v>
      </c>
    </row>
    <row r="1209" spans="1:21" x14ac:dyDescent="0.55000000000000004">
      <c r="A1209" s="41" t="s">
        <v>1644</v>
      </c>
      <c r="B1209" s="41">
        <v>1.1240231217618901E-3</v>
      </c>
      <c r="C1209">
        <f>'[1]Master Data'!AO556/100</f>
        <v>2.9148595329822911E-4</v>
      </c>
      <c r="D1209">
        <f>'[1]Master Data'!AP556/1000000</f>
        <v>5.4396800000000003E-8</v>
      </c>
      <c r="E1209">
        <f>'[1]Master Data'!AQ556/1000000</f>
        <v>0</v>
      </c>
      <c r="F1209">
        <f>'[1]Master Data'!AR556/100</f>
        <v>0</v>
      </c>
      <c r="G1209">
        <f>'[1]Master Data'!AS556/100</f>
        <v>0</v>
      </c>
      <c r="H1209">
        <f>'[1]Master Data'!AT556/100</f>
        <v>0</v>
      </c>
      <c r="I1209">
        <f>'[1]Master Data'!AU556/100</f>
        <v>0</v>
      </c>
      <c r="J1209">
        <f>'[1]Master Data'!AV556/100</f>
        <v>0</v>
      </c>
      <c r="K1209">
        <f>'[1]Master Data'!AX556/100</f>
        <v>0</v>
      </c>
      <c r="L1209">
        <f>'[1]Master Data'!AY556/1000000</f>
        <v>1.525728E-6</v>
      </c>
      <c r="M1209">
        <f>'[1]Master Data'!AZ556/1000000</f>
        <v>1.3451840000000002E-6</v>
      </c>
      <c r="N1209">
        <f>'[1]Master Data'!BA556/1000000</f>
        <v>2.7470080000000003E-7</v>
      </c>
      <c r="O1209">
        <f>'[1]Master Data'!BB556/100</f>
        <v>0</v>
      </c>
      <c r="P1209">
        <f>'[1]Master Data'!BC556/100</f>
        <v>0</v>
      </c>
      <c r="Q1209">
        <f>'[1]Master Data'!BD556/100</f>
        <v>0</v>
      </c>
      <c r="R1209">
        <f>'[1]Master Data'!BE556/1000000</f>
        <v>0</v>
      </c>
      <c r="S1209">
        <f>'[1]Master Data'!BG556/1000000</f>
        <v>0</v>
      </c>
      <c r="T1209">
        <f>'[1]Master Data'!BH556/100</f>
        <v>0</v>
      </c>
      <c r="U1209">
        <f>'[1]Master Data'!BI556/1000000</f>
        <v>0</v>
      </c>
    </row>
    <row r="1210" spans="1:21" x14ac:dyDescent="0.55000000000000004">
      <c r="A1210" s="41" t="s">
        <v>1645</v>
      </c>
      <c r="B1210" s="41">
        <v>2E-3</v>
      </c>
      <c r="C1210">
        <f>'[1]Master Data'!AO557/100</f>
        <v>8.0000000000000004E-4</v>
      </c>
      <c r="D1210">
        <f>'[1]Master Data'!AP557/1000000</f>
        <v>2.9584999999999994E-7</v>
      </c>
      <c r="E1210">
        <f>'[1]Master Data'!AQ557/1000000</f>
        <v>0</v>
      </c>
      <c r="F1210">
        <f>'[1]Master Data'!AR557/100</f>
        <v>0</v>
      </c>
      <c r="G1210">
        <f>'[1]Master Data'!AS557/100</f>
        <v>0</v>
      </c>
      <c r="H1210">
        <f>'[1]Master Data'!AT557/100</f>
        <v>0</v>
      </c>
      <c r="I1210">
        <f>'[1]Master Data'!AU557/100</f>
        <v>0</v>
      </c>
      <c r="J1210">
        <f>'[1]Master Data'!AV557/100</f>
        <v>0</v>
      </c>
      <c r="K1210">
        <f>'[1]Master Data'!AX557/100</f>
        <v>0</v>
      </c>
      <c r="L1210">
        <f>'[1]Master Data'!AY557/1000000</f>
        <v>2.9827499999999999E-6</v>
      </c>
      <c r="M1210">
        <f>'[1]Master Data'!AZ557/1000000</f>
        <v>1.3967999999999999E-6</v>
      </c>
      <c r="N1210">
        <f>'[1]Master Data'!BA557/1000000</f>
        <v>1.7459999999999999E-7</v>
      </c>
      <c r="O1210">
        <f>'[1]Master Data'!BB557/100</f>
        <v>0</v>
      </c>
      <c r="P1210">
        <f>'[1]Master Data'!BC557/100</f>
        <v>0</v>
      </c>
      <c r="Q1210">
        <f>'[1]Master Data'!BD557/100</f>
        <v>0</v>
      </c>
      <c r="R1210">
        <f>'[1]Master Data'!BE557/1000000</f>
        <v>0</v>
      </c>
      <c r="S1210">
        <f>'[1]Master Data'!BG557/1000000</f>
        <v>0</v>
      </c>
      <c r="T1210">
        <f>'[1]Master Data'!BH557/100</f>
        <v>0</v>
      </c>
      <c r="U1210">
        <f>'[1]Master Data'!BI557/1000000</f>
        <v>0</v>
      </c>
    </row>
    <row r="1211" spans="1:21" x14ac:dyDescent="0.55000000000000004">
      <c r="A1211" s="41" t="s">
        <v>1646</v>
      </c>
      <c r="B1211" s="41">
        <v>1.7000000000000001E-3</v>
      </c>
      <c r="C1211">
        <f>'[1]Master Data'!AO558/100</f>
        <v>5.0000000000000001E-4</v>
      </c>
      <c r="D1211">
        <f>'[1]Master Data'!AP558/1000000</f>
        <v>1.2482999999999999E-7</v>
      </c>
      <c r="E1211">
        <f>'[1]Master Data'!AQ558/1000000</f>
        <v>0</v>
      </c>
      <c r="F1211">
        <f>'[1]Master Data'!AR558/100</f>
        <v>0</v>
      </c>
      <c r="G1211">
        <f>'[1]Master Data'!AS558/100</f>
        <v>0</v>
      </c>
      <c r="H1211">
        <f>'[1]Master Data'!AT558/100</f>
        <v>0</v>
      </c>
      <c r="I1211">
        <f>'[1]Master Data'!AU558/100</f>
        <v>0</v>
      </c>
      <c r="J1211">
        <f>'[1]Master Data'!AV558/100</f>
        <v>0</v>
      </c>
      <c r="K1211">
        <f>'[1]Master Data'!AX558/100</f>
        <v>0</v>
      </c>
      <c r="L1211">
        <f>'[1]Master Data'!AY558/1000000</f>
        <v>2.7002700000000002E-6</v>
      </c>
      <c r="M1211">
        <f>'[1]Master Data'!AZ558/1000000</f>
        <v>3.2193000000000002E-6</v>
      </c>
      <c r="N1211">
        <f>'[1]Master Data'!BA558/1000000</f>
        <v>5.3216999999999998E-7</v>
      </c>
      <c r="O1211">
        <f>'[1]Master Data'!BB558/100</f>
        <v>0</v>
      </c>
      <c r="P1211">
        <f>'[1]Master Data'!BC558/100</f>
        <v>0</v>
      </c>
      <c r="Q1211">
        <f>'[1]Master Data'!BD558/100</f>
        <v>0</v>
      </c>
      <c r="R1211">
        <f>'[1]Master Data'!BE558/1000000</f>
        <v>0</v>
      </c>
      <c r="S1211">
        <f>'[1]Master Data'!BG558/1000000</f>
        <v>0</v>
      </c>
      <c r="T1211">
        <f>'[1]Master Data'!BH558/100</f>
        <v>0</v>
      </c>
      <c r="U1211">
        <f>'[1]Master Data'!BI558/1000000</f>
        <v>0</v>
      </c>
    </row>
    <row r="1212" spans="1:21" x14ac:dyDescent="0.55000000000000004">
      <c r="A1212" s="41" t="s">
        <v>1647</v>
      </c>
      <c r="B1212" s="41">
        <v>2.7586538959358015E-3</v>
      </c>
      <c r="C1212">
        <f>'[1]Master Data'!AO559/100</f>
        <v>2.4021951850893091E-3</v>
      </c>
      <c r="D1212">
        <f>'[1]Master Data'!AP559/1000000</f>
        <v>2.9401777834194182E-7</v>
      </c>
      <c r="E1212">
        <f>'[1]Master Data'!AQ559/1000000</f>
        <v>0</v>
      </c>
      <c r="F1212">
        <f>'[1]Master Data'!AR559/100</f>
        <v>0</v>
      </c>
      <c r="G1212">
        <f>'[1]Master Data'!AS559/100</f>
        <v>0</v>
      </c>
      <c r="H1212">
        <f>'[1]Master Data'!AT559/100</f>
        <v>0</v>
      </c>
      <c r="I1212">
        <f>'[1]Master Data'!AU559/100</f>
        <v>0</v>
      </c>
      <c r="J1212">
        <f>'[1]Master Data'!AV559/100</f>
        <v>0</v>
      </c>
      <c r="K1212">
        <f>'[1]Master Data'!AX559/100</f>
        <v>0</v>
      </c>
      <c r="L1212">
        <f>'[1]Master Data'!AY559/1000000</f>
        <v>2.280343087487316E-6</v>
      </c>
      <c r="M1212">
        <f>'[1]Master Data'!AZ559/1000000</f>
        <v>1.2350785680834438E-6</v>
      </c>
      <c r="N1212">
        <f>'[1]Master Data'!BA559/1000000</f>
        <v>9.3742031269799886E-8</v>
      </c>
      <c r="O1212">
        <f>'[1]Master Data'!BB559/100</f>
        <v>2.9570134528166948E-3</v>
      </c>
      <c r="P1212">
        <f>'[1]Master Data'!BC559/100</f>
        <v>0</v>
      </c>
      <c r="Q1212">
        <f>'[1]Master Data'!BD559/100</f>
        <v>0</v>
      </c>
      <c r="R1212">
        <f>'[1]Master Data'!BE559/1000000</f>
        <v>0</v>
      </c>
      <c r="S1212">
        <f>'[1]Master Data'!BG559/1000000</f>
        <v>0</v>
      </c>
      <c r="T1212">
        <f>'[1]Master Data'!BH559/100</f>
        <v>0</v>
      </c>
      <c r="U1212">
        <f>'[1]Master Data'!BI559/1000000</f>
        <v>0</v>
      </c>
    </row>
    <row r="1213" spans="1:21" x14ac:dyDescent="0.55000000000000004">
      <c r="A1213" s="41" t="s">
        <v>1648</v>
      </c>
      <c r="B1213" s="41">
        <v>7.3120328167730175E-4</v>
      </c>
      <c r="C1213">
        <f>'[1]Master Data'!AO560/100</f>
        <v>9.5855363111516274E-5</v>
      </c>
      <c r="D1213">
        <f>'[1]Master Data'!AP560/1000000</f>
        <v>4.3073465988888431E-8</v>
      </c>
      <c r="E1213">
        <f>'[1]Master Data'!AQ560/1000000</f>
        <v>0</v>
      </c>
      <c r="F1213">
        <f>'[1]Master Data'!AR560/100</f>
        <v>0</v>
      </c>
      <c r="G1213">
        <f>'[1]Master Data'!AS560/100</f>
        <v>0</v>
      </c>
      <c r="H1213">
        <f>'[1]Master Data'!AT560/100</f>
        <v>0</v>
      </c>
      <c r="I1213">
        <f>'[1]Master Data'!AU560/100</f>
        <v>0</v>
      </c>
      <c r="J1213">
        <f>'[1]Master Data'!AV560/100</f>
        <v>0</v>
      </c>
      <c r="K1213">
        <f>'[1]Master Data'!AX560/100</f>
        <v>0</v>
      </c>
      <c r="L1213">
        <f>'[1]Master Data'!AY560/1000000</f>
        <v>2.2813111057227156E-6</v>
      </c>
      <c r="M1213">
        <f>'[1]Master Data'!AZ560/1000000</f>
        <v>1.1080608494645908E-6</v>
      </c>
      <c r="N1213">
        <f>'[1]Master Data'!BA560/1000000</f>
        <v>3.5735035588657824E-7</v>
      </c>
      <c r="O1213">
        <f>'[1]Master Data'!BB560/100</f>
        <v>0.17991408727993469</v>
      </c>
      <c r="P1213">
        <f>'[1]Master Data'!BC560/100</f>
        <v>0</v>
      </c>
      <c r="Q1213">
        <f>'[1]Master Data'!BD560/100</f>
        <v>0</v>
      </c>
      <c r="R1213">
        <f>'[1]Master Data'!BE560/1000000</f>
        <v>0</v>
      </c>
      <c r="S1213">
        <f>'[1]Master Data'!BG560/1000000</f>
        <v>0</v>
      </c>
      <c r="T1213">
        <f>'[1]Master Data'!BH560/100</f>
        <v>0</v>
      </c>
      <c r="U1213">
        <f>'[1]Master Data'!BI560/1000000</f>
        <v>0</v>
      </c>
    </row>
    <row r="1214" spans="1:21" x14ac:dyDescent="0.55000000000000004">
      <c r="A1214" s="41" t="s">
        <v>1649</v>
      </c>
      <c r="B1214" s="41">
        <v>0</v>
      </c>
      <c r="C1214">
        <f>'[1]Master Data'!AO561/100</f>
        <v>0</v>
      </c>
      <c r="D1214">
        <f>'[1]Master Data'!AP561/1000000</f>
        <v>0</v>
      </c>
      <c r="E1214">
        <f>'[1]Master Data'!AQ561/1000000</f>
        <v>0</v>
      </c>
      <c r="F1214">
        <f>'[1]Master Data'!AR561/100</f>
        <v>0</v>
      </c>
      <c r="G1214">
        <f>'[1]Master Data'!AS561/100</f>
        <v>0</v>
      </c>
      <c r="H1214">
        <f>'[1]Master Data'!AT561/100</f>
        <v>0</v>
      </c>
      <c r="I1214">
        <f>'[1]Master Data'!AU561/100</f>
        <v>0</v>
      </c>
      <c r="J1214">
        <f>'[1]Master Data'!AV561/100</f>
        <v>0</v>
      </c>
      <c r="K1214">
        <f>'[1]Master Data'!AX561/100</f>
        <v>0</v>
      </c>
      <c r="L1214">
        <f>'[1]Master Data'!AY561/1000000</f>
        <v>0</v>
      </c>
      <c r="M1214">
        <f>'[1]Master Data'!AZ561/1000000</f>
        <v>0</v>
      </c>
      <c r="N1214">
        <f>'[1]Master Data'!BA561/1000000</f>
        <v>0</v>
      </c>
      <c r="O1214">
        <f>'[1]Master Data'!BB561/100</f>
        <v>0</v>
      </c>
      <c r="P1214">
        <f>'[1]Master Data'!BC561/100</f>
        <v>0</v>
      </c>
      <c r="Q1214">
        <f>'[1]Master Data'!BD561/100</f>
        <v>0</v>
      </c>
      <c r="R1214">
        <f>'[1]Master Data'!BE561/1000000</f>
        <v>0</v>
      </c>
      <c r="S1214">
        <f>'[1]Master Data'!BG561/1000000</f>
        <v>0</v>
      </c>
      <c r="T1214">
        <f>'[1]Master Data'!BH561/100</f>
        <v>0</v>
      </c>
      <c r="U1214">
        <f>'[1]Master Data'!BI561/1000000</f>
        <v>0</v>
      </c>
    </row>
    <row r="1215" spans="1:21" x14ac:dyDescent="0.55000000000000004">
      <c r="A1215" s="41" t="s">
        <v>1650</v>
      </c>
      <c r="B1215" s="41">
        <v>0</v>
      </c>
      <c r="C1215">
        <f>'[1]Master Data'!AO562/100</f>
        <v>0</v>
      </c>
      <c r="D1215">
        <f>'[1]Master Data'!AP562/1000000</f>
        <v>0</v>
      </c>
      <c r="E1215">
        <f>'[1]Master Data'!AQ562/1000000</f>
        <v>0</v>
      </c>
      <c r="F1215">
        <f>'[1]Master Data'!AR562/100</f>
        <v>0</v>
      </c>
      <c r="G1215">
        <f>'[1]Master Data'!AS562/100</f>
        <v>0</v>
      </c>
      <c r="H1215">
        <f>'[1]Master Data'!AT562/100</f>
        <v>0</v>
      </c>
      <c r="I1215">
        <f>'[1]Master Data'!AU562/100</f>
        <v>0</v>
      </c>
      <c r="J1215">
        <f>'[1]Master Data'!AV562/100</f>
        <v>0</v>
      </c>
      <c r="K1215">
        <f>'[1]Master Data'!AX562/100</f>
        <v>0</v>
      </c>
      <c r="L1215">
        <f>'[1]Master Data'!AY562/1000000</f>
        <v>0</v>
      </c>
      <c r="M1215">
        <f>'[1]Master Data'!AZ562/1000000</f>
        <v>0</v>
      </c>
      <c r="N1215">
        <f>'[1]Master Data'!BA562/1000000</f>
        <v>0</v>
      </c>
      <c r="O1215">
        <f>'[1]Master Data'!BB562/100</f>
        <v>0</v>
      </c>
      <c r="P1215">
        <f>'[1]Master Data'!BC562/100</f>
        <v>0</v>
      </c>
      <c r="Q1215">
        <f>'[1]Master Data'!BD562/100</f>
        <v>0</v>
      </c>
      <c r="R1215">
        <f>'[1]Master Data'!BE562/1000000</f>
        <v>0</v>
      </c>
      <c r="S1215">
        <f>'[1]Master Data'!BG562/1000000</f>
        <v>0</v>
      </c>
      <c r="T1215">
        <f>'[1]Master Data'!BH562/100</f>
        <v>0</v>
      </c>
      <c r="U1215">
        <f>'[1]Master Data'!BI562/1000000</f>
        <v>0</v>
      </c>
    </row>
    <row r="1216" spans="1:21" x14ac:dyDescent="0.55000000000000004">
      <c r="A1216" s="41" t="s">
        <v>1651</v>
      </c>
      <c r="B1216" s="41">
        <v>1.1240231217618901E-3</v>
      </c>
      <c r="C1216">
        <f>'[1]Master Data'!AO563/100</f>
        <v>1.554223366330867E-4</v>
      </c>
      <c r="D1216">
        <f>'[1]Master Data'!AP563/1000000</f>
        <v>2E-8</v>
      </c>
      <c r="E1216">
        <f>'[1]Master Data'!AQ563/1000000</f>
        <v>0</v>
      </c>
      <c r="F1216">
        <f>'[1]Master Data'!AR563/100</f>
        <v>0</v>
      </c>
      <c r="G1216">
        <f>'[1]Master Data'!AS563/100</f>
        <v>0</v>
      </c>
      <c r="H1216">
        <f>'[1]Master Data'!AT563/100</f>
        <v>0</v>
      </c>
      <c r="I1216">
        <f>'[1]Master Data'!AU563/100</f>
        <v>0</v>
      </c>
      <c r="J1216">
        <f>'[1]Master Data'!AV563/100</f>
        <v>0</v>
      </c>
      <c r="K1216">
        <f>'[1]Master Data'!AX563/100</f>
        <v>0</v>
      </c>
      <c r="L1216">
        <f>'[1]Master Data'!AY563/1000000</f>
        <v>2.5499999999999997E-6</v>
      </c>
      <c r="M1216">
        <f>'[1]Master Data'!AZ563/1000000</f>
        <v>1.0500000000000001E-6</v>
      </c>
      <c r="N1216">
        <f>'[1]Master Data'!BA563/1000000</f>
        <v>4.2E-7</v>
      </c>
      <c r="O1216">
        <f>'[1]Master Data'!BB563/100</f>
        <v>0</v>
      </c>
      <c r="P1216">
        <f>'[1]Master Data'!BC563/100</f>
        <v>0</v>
      </c>
      <c r="Q1216">
        <f>'[1]Master Data'!BD563/100</f>
        <v>0</v>
      </c>
      <c r="R1216">
        <f>'[1]Master Data'!BE563/1000000</f>
        <v>0</v>
      </c>
      <c r="S1216">
        <f>'[1]Master Data'!BG563/1000000</f>
        <v>0</v>
      </c>
      <c r="T1216">
        <f>'[1]Master Data'!BH563/100</f>
        <v>0</v>
      </c>
      <c r="U1216">
        <f>'[1]Master Data'!BI563/1000000</f>
        <v>0</v>
      </c>
    </row>
    <row r="1217" spans="1:21" x14ac:dyDescent="0.55000000000000004">
      <c r="A1217" s="41" t="s">
        <v>1652</v>
      </c>
      <c r="B1217" s="41">
        <v>2.5999999999999999E-3</v>
      </c>
      <c r="C1217">
        <f>'[1]Master Data'!AO564/100</f>
        <v>1.1999999999999999E-3</v>
      </c>
      <c r="D1217">
        <f>'[1]Master Data'!AP564/1000000</f>
        <v>3.5628999999999997E-7</v>
      </c>
      <c r="E1217">
        <f>'[1]Master Data'!AQ564/1000000</f>
        <v>0</v>
      </c>
      <c r="F1217">
        <f>'[1]Master Data'!AR564/100</f>
        <v>0</v>
      </c>
      <c r="G1217">
        <f>'[1]Master Data'!AS564/100</f>
        <v>0</v>
      </c>
      <c r="H1217">
        <f>'[1]Master Data'!AT564/100</f>
        <v>0</v>
      </c>
      <c r="I1217">
        <f>'[1]Master Data'!AU564/100</f>
        <v>0</v>
      </c>
      <c r="J1217">
        <f>'[1]Master Data'!AV564/100</f>
        <v>0</v>
      </c>
      <c r="K1217">
        <f>'[1]Master Data'!AX564/100</f>
        <v>0</v>
      </c>
      <c r="L1217">
        <f>'[1]Master Data'!AY564/1000000</f>
        <v>2.6654099999999998E-6</v>
      </c>
      <c r="M1217">
        <f>'[1]Master Data'!AZ564/1000000</f>
        <v>1.3710399999999997E-6</v>
      </c>
      <c r="N1217">
        <f>'[1]Master Data'!BA564/1000000</f>
        <v>1.1725999999999999E-7</v>
      </c>
      <c r="O1217">
        <f>'[1]Master Data'!BB564/100</f>
        <v>0</v>
      </c>
      <c r="P1217">
        <f>'[1]Master Data'!BC564/100</f>
        <v>0</v>
      </c>
      <c r="Q1217">
        <f>'[1]Master Data'!BD564/100</f>
        <v>0</v>
      </c>
      <c r="R1217">
        <f>'[1]Master Data'!BE564/1000000</f>
        <v>0</v>
      </c>
      <c r="S1217">
        <f>'[1]Master Data'!BG564/1000000</f>
        <v>0</v>
      </c>
      <c r="T1217">
        <f>'[1]Master Data'!BH564/100</f>
        <v>0</v>
      </c>
      <c r="U1217">
        <f>'[1]Master Data'!BI564/1000000</f>
        <v>0</v>
      </c>
    </row>
    <row r="1218" spans="1:21" x14ac:dyDescent="0.55000000000000004">
      <c r="A1218" s="41" t="s">
        <v>1653</v>
      </c>
      <c r="B1218" s="41">
        <v>1E-3</v>
      </c>
      <c r="C1218">
        <f>'[1]Master Data'!AO565/100</f>
        <v>1E-4</v>
      </c>
      <c r="D1218">
        <f>'[1]Master Data'!AP565/1000000</f>
        <v>4.7519999999999998E-8</v>
      </c>
      <c r="E1218">
        <f>'[1]Master Data'!AQ565/1000000</f>
        <v>0</v>
      </c>
      <c r="F1218">
        <f>'[1]Master Data'!AR565/100</f>
        <v>0</v>
      </c>
      <c r="G1218">
        <f>'[1]Master Data'!AS565/100</f>
        <v>0</v>
      </c>
      <c r="H1218">
        <f>'[1]Master Data'!AT565/100</f>
        <v>0</v>
      </c>
      <c r="I1218">
        <f>'[1]Master Data'!AU565/100</f>
        <v>0</v>
      </c>
      <c r="J1218">
        <f>'[1]Master Data'!AV565/100</f>
        <v>0</v>
      </c>
      <c r="K1218">
        <f>'[1]Master Data'!AX565/100</f>
        <v>0</v>
      </c>
      <c r="L1218">
        <f>'[1]Master Data'!AY565/1000000</f>
        <v>2.1423600000000002E-6</v>
      </c>
      <c r="M1218">
        <f>'[1]Master Data'!AZ565/1000000</f>
        <v>1.4137199999999998E-6</v>
      </c>
      <c r="N1218">
        <f>'[1]Master Data'!BA565/1000000</f>
        <v>3.5639999999999999E-7</v>
      </c>
      <c r="O1218">
        <f>'[1]Master Data'!BB565/100</f>
        <v>0</v>
      </c>
      <c r="P1218">
        <f>'[1]Master Data'!BC565/100</f>
        <v>0</v>
      </c>
      <c r="Q1218">
        <f>'[1]Master Data'!BD565/100</f>
        <v>0</v>
      </c>
      <c r="R1218">
        <f>'[1]Master Data'!BE565/1000000</f>
        <v>0</v>
      </c>
      <c r="S1218">
        <f>'[1]Master Data'!BG565/1000000</f>
        <v>0</v>
      </c>
      <c r="T1218">
        <f>'[1]Master Data'!BH565/100</f>
        <v>0</v>
      </c>
      <c r="U1218">
        <f>'[1]Master Data'!BI565/1000000</f>
        <v>0</v>
      </c>
    </row>
    <row r="1219" spans="1:21" x14ac:dyDescent="0.55000000000000004">
      <c r="A1219" s="41" t="s">
        <v>1654</v>
      </c>
      <c r="B1219" s="41">
        <v>1.0399999999999999E-3</v>
      </c>
      <c r="C1219">
        <f>'[1]Master Data'!AO566/100</f>
        <v>4.2000000000000002E-4</v>
      </c>
      <c r="D1219">
        <f>'[1]Master Data'!AP566/1000000</f>
        <v>1.113E-7</v>
      </c>
      <c r="E1219">
        <f>'[1]Master Data'!AQ566/1000000</f>
        <v>0</v>
      </c>
      <c r="F1219">
        <f>'[1]Master Data'!AR566/100</f>
        <v>0</v>
      </c>
      <c r="G1219">
        <f>'[1]Master Data'!AS566/100</f>
        <v>0</v>
      </c>
      <c r="H1219">
        <f>'[1]Master Data'!AT566/100</f>
        <v>0</v>
      </c>
      <c r="I1219">
        <f>'[1]Master Data'!AU566/100</f>
        <v>0</v>
      </c>
      <c r="J1219">
        <f>'[1]Master Data'!AV566/100</f>
        <v>0</v>
      </c>
      <c r="K1219">
        <f>'[1]Master Data'!AX566/100</f>
        <v>0</v>
      </c>
      <c r="L1219">
        <f>'[1]Master Data'!AY566/1000000</f>
        <v>5.8065000000000011E-7</v>
      </c>
      <c r="M1219">
        <f>'[1]Master Data'!AZ566/1000000</f>
        <v>3.2445000000000002E-7</v>
      </c>
      <c r="N1219">
        <f>'[1]Master Data'!BA566/1000000</f>
        <v>3.3600000000000003E-8</v>
      </c>
      <c r="O1219">
        <f>'[1]Master Data'!BB566/100</f>
        <v>0</v>
      </c>
      <c r="P1219">
        <f>'[1]Master Data'!BC566/100</f>
        <v>0</v>
      </c>
      <c r="Q1219">
        <f>'[1]Master Data'!BD566/100</f>
        <v>0</v>
      </c>
      <c r="R1219">
        <f>'[1]Master Data'!BE566/1000000</f>
        <v>0</v>
      </c>
      <c r="S1219">
        <f>'[1]Master Data'!BG566/1000000</f>
        <v>0</v>
      </c>
      <c r="T1219">
        <f>'[1]Master Data'!BH566/100</f>
        <v>0</v>
      </c>
      <c r="U1219">
        <f>'[1]Master Data'!BI566/1000000</f>
        <v>0</v>
      </c>
    </row>
    <row r="1220" spans="1:21" x14ac:dyDescent="0.55000000000000004">
      <c r="A1220" s="41" t="s">
        <v>1655</v>
      </c>
      <c r="B1220" s="41">
        <v>9.7000000000000005E-4</v>
      </c>
      <c r="C1220">
        <f>'[1]Master Data'!AO567/100</f>
        <v>8.9999999999999992E-5</v>
      </c>
      <c r="D1220">
        <f>'[1]Master Data'!AP567/1000000</f>
        <v>3.3749999999999995E-8</v>
      </c>
      <c r="E1220">
        <f>'[1]Master Data'!AQ567/1000000</f>
        <v>0</v>
      </c>
      <c r="F1220">
        <f>'[1]Master Data'!AR567/100</f>
        <v>0</v>
      </c>
      <c r="G1220">
        <f>'[1]Master Data'!AS567/100</f>
        <v>0</v>
      </c>
      <c r="H1220">
        <f>'[1]Master Data'!AT567/100</f>
        <v>0</v>
      </c>
      <c r="I1220">
        <f>'[1]Master Data'!AU567/100</f>
        <v>0</v>
      </c>
      <c r="J1220">
        <f>'[1]Master Data'!AV567/100</f>
        <v>0</v>
      </c>
      <c r="K1220">
        <f>'[1]Master Data'!AX567/100</f>
        <v>0</v>
      </c>
      <c r="L1220">
        <f>'[1]Master Data'!AY567/1000000</f>
        <v>2.2312499999999996E-6</v>
      </c>
      <c r="M1220">
        <f>'[1]Master Data'!AZ567/1000000</f>
        <v>1.0987499999999999E-6</v>
      </c>
      <c r="N1220">
        <f>'[1]Master Data'!BA567/1000000</f>
        <v>3.8249999999999994E-7</v>
      </c>
      <c r="O1220">
        <f>'[1]Master Data'!BB567/100</f>
        <v>0.20389071268330233</v>
      </c>
      <c r="P1220">
        <f>'[1]Master Data'!BC567/100</f>
        <v>0</v>
      </c>
      <c r="Q1220">
        <f>'[1]Master Data'!BD567/100</f>
        <v>0</v>
      </c>
      <c r="R1220">
        <f>'[1]Master Data'!BE567/1000000</f>
        <v>0</v>
      </c>
      <c r="S1220">
        <f>'[1]Master Data'!BG567/1000000</f>
        <v>0</v>
      </c>
      <c r="T1220">
        <f>'[1]Master Data'!BH567/100</f>
        <v>0</v>
      </c>
      <c r="U1220">
        <f>'[1]Master Data'!BI567/1000000</f>
        <v>0</v>
      </c>
    </row>
    <row r="1221" spans="1:21" x14ac:dyDescent="0.55000000000000004">
      <c r="A1221" s="41" t="s">
        <v>1656</v>
      </c>
      <c r="B1221" s="41">
        <v>0</v>
      </c>
      <c r="C1221">
        <f>'[1]Master Data'!AO568/100</f>
        <v>0</v>
      </c>
      <c r="D1221">
        <f>'[1]Master Data'!AP568/1000000</f>
        <v>0</v>
      </c>
      <c r="E1221">
        <f>'[1]Master Data'!AQ568/1000000</f>
        <v>0</v>
      </c>
      <c r="F1221">
        <f>'[1]Master Data'!AR568/100</f>
        <v>0</v>
      </c>
      <c r="G1221">
        <f>'[1]Master Data'!AS568/100</f>
        <v>0</v>
      </c>
      <c r="H1221">
        <f>'[1]Master Data'!AT568/100</f>
        <v>0</v>
      </c>
      <c r="I1221">
        <f>'[1]Master Data'!AU568/100</f>
        <v>0</v>
      </c>
      <c r="J1221">
        <f>'[1]Master Data'!AV568/100</f>
        <v>0</v>
      </c>
      <c r="K1221">
        <f>'[1]Master Data'!AX568/100</f>
        <v>0</v>
      </c>
      <c r="L1221">
        <f>'[1]Master Data'!AY568/1000000</f>
        <v>0</v>
      </c>
      <c r="M1221">
        <f>'[1]Master Data'!AZ568/1000000</f>
        <v>0</v>
      </c>
      <c r="N1221">
        <f>'[1]Master Data'!BA568/1000000</f>
        <v>0</v>
      </c>
      <c r="O1221">
        <f>'[1]Master Data'!BB568/100</f>
        <v>0</v>
      </c>
      <c r="P1221">
        <f>'[1]Master Data'!BC568/100</f>
        <v>0</v>
      </c>
      <c r="Q1221">
        <f>'[1]Master Data'!BD568/100</f>
        <v>0</v>
      </c>
      <c r="R1221">
        <f>'[1]Master Data'!BE568/1000000</f>
        <v>0</v>
      </c>
      <c r="S1221">
        <f>'[1]Master Data'!BG568/1000000</f>
        <v>0</v>
      </c>
      <c r="T1221">
        <f>'[1]Master Data'!BH568/100</f>
        <v>0</v>
      </c>
      <c r="U1221">
        <f>'[1]Master Data'!BI568/1000000</f>
        <v>0</v>
      </c>
    </row>
    <row r="1222" spans="1:21" x14ac:dyDescent="0.55000000000000004">
      <c r="A1222" s="41" t="s">
        <v>1657</v>
      </c>
      <c r="B1222" s="41">
        <v>1.1240231217618901E-3</v>
      </c>
      <c r="C1222">
        <f>'[1]Master Data'!AO569/100</f>
        <v>2.9148595329822911E-4</v>
      </c>
      <c r="D1222">
        <f>'[1]Master Data'!AP569/1000000</f>
        <v>5.3716839999999999E-8</v>
      </c>
      <c r="E1222">
        <f>'[1]Master Data'!AQ569/1000000</f>
        <v>0</v>
      </c>
      <c r="F1222">
        <f>'[1]Master Data'!AR569/100</f>
        <v>0</v>
      </c>
      <c r="G1222">
        <f>'[1]Master Data'!AS569/100</f>
        <v>0</v>
      </c>
      <c r="H1222">
        <f>'[1]Master Data'!AT569/100</f>
        <v>0</v>
      </c>
      <c r="I1222">
        <f>'[1]Master Data'!AU569/100</f>
        <v>0</v>
      </c>
      <c r="J1222">
        <f>'[1]Master Data'!AV569/100</f>
        <v>0</v>
      </c>
      <c r="K1222">
        <f>'[1]Master Data'!AX569/100</f>
        <v>0</v>
      </c>
      <c r="L1222">
        <f>'[1]Master Data'!AY569/1000000</f>
        <v>1.5066563999999999E-6</v>
      </c>
      <c r="M1222">
        <f>'[1]Master Data'!AZ569/1000000</f>
        <v>1.3283691999999999E-6</v>
      </c>
      <c r="N1222">
        <f>'[1]Master Data'!BA569/1000000</f>
        <v>2.7126704000000003E-7</v>
      </c>
      <c r="O1222">
        <f>'[1]Master Data'!BB569/100</f>
        <v>0</v>
      </c>
      <c r="P1222">
        <f>'[1]Master Data'!BC569/100</f>
        <v>0</v>
      </c>
      <c r="Q1222">
        <f>'[1]Master Data'!BD569/100</f>
        <v>0</v>
      </c>
      <c r="R1222">
        <f>'[1]Master Data'!BE569/1000000</f>
        <v>0</v>
      </c>
      <c r="S1222">
        <f>'[1]Master Data'!BG569/1000000</f>
        <v>0</v>
      </c>
      <c r="T1222">
        <f>'[1]Master Data'!BH569/100</f>
        <v>0</v>
      </c>
      <c r="U1222">
        <f>'[1]Master Data'!BI569/1000000</f>
        <v>0</v>
      </c>
    </row>
    <row r="1223" spans="1:21" x14ac:dyDescent="0.55000000000000004">
      <c r="A1223" s="41" t="s">
        <v>1658</v>
      </c>
      <c r="B1223" s="41">
        <v>1.9547316805783028E-3</v>
      </c>
      <c r="C1223">
        <f>'[1]Master Data'!AO570/100</f>
        <v>9.2429583993601278E-4</v>
      </c>
      <c r="D1223">
        <f>'[1]Master Data'!AP570/1000000</f>
        <v>1.9558036350826575E-7</v>
      </c>
      <c r="E1223">
        <f>'[1]Master Data'!AQ570/1000000</f>
        <v>0</v>
      </c>
      <c r="F1223">
        <f>'[1]Master Data'!AR570/100</f>
        <v>0</v>
      </c>
      <c r="G1223">
        <f>'[1]Master Data'!AS570/100</f>
        <v>0</v>
      </c>
      <c r="H1223">
        <f>'[1]Master Data'!AT570/100</f>
        <v>0</v>
      </c>
      <c r="I1223">
        <f>'[1]Master Data'!AU570/100</f>
        <v>0</v>
      </c>
      <c r="J1223">
        <f>'[1]Master Data'!AV570/100</f>
        <v>0</v>
      </c>
      <c r="K1223">
        <f>'[1]Master Data'!AX570/100</f>
        <v>0</v>
      </c>
      <c r="L1223">
        <f>'[1]Master Data'!AY570/1000000</f>
        <v>1.6958036350826576E-6</v>
      </c>
      <c r="M1223">
        <f>'[1]Master Data'!AZ570/1000000</f>
        <v>8.0569199929546156E-7</v>
      </c>
      <c r="N1223">
        <f>'[1]Master Data'!BA570/1000000</f>
        <v>9.7790181754132874E-8</v>
      </c>
      <c r="O1223">
        <f>'[1]Master Data'!BB570/100</f>
        <v>0</v>
      </c>
      <c r="P1223">
        <f>'[1]Master Data'!BC570/100</f>
        <v>0</v>
      </c>
      <c r="Q1223">
        <f>'[1]Master Data'!BD570/100</f>
        <v>0</v>
      </c>
      <c r="R1223">
        <f>'[1]Master Data'!BE570/1000000</f>
        <v>0</v>
      </c>
      <c r="S1223">
        <f>'[1]Master Data'!BG570/1000000</f>
        <v>0</v>
      </c>
      <c r="T1223">
        <f>'[1]Master Data'!BH570/100</f>
        <v>0</v>
      </c>
      <c r="U1223">
        <f>'[1]Master Data'!BI570/1000000</f>
        <v>0</v>
      </c>
    </row>
    <row r="1224" spans="1:21" x14ac:dyDescent="0.55000000000000004">
      <c r="A1224" s="41" t="s">
        <v>1659</v>
      </c>
      <c r="B1224" s="41">
        <v>1.1240231217618901E-3</v>
      </c>
      <c r="C1224">
        <f>'[1]Master Data'!AO571/100</f>
        <v>2.9148595329822911E-4</v>
      </c>
      <c r="D1224">
        <f>'[1]Master Data'!AP571/1000000</f>
        <v>8.0000000000000002E-8</v>
      </c>
      <c r="E1224">
        <f>'[1]Master Data'!AQ571/1000000</f>
        <v>0</v>
      </c>
      <c r="F1224">
        <f>'[1]Master Data'!AR571/100</f>
        <v>0</v>
      </c>
      <c r="G1224">
        <f>'[1]Master Data'!AS571/100</f>
        <v>0</v>
      </c>
      <c r="H1224">
        <f>'[1]Master Data'!AT571/100</f>
        <v>0</v>
      </c>
      <c r="I1224">
        <f>'[1]Master Data'!AU571/100</f>
        <v>0</v>
      </c>
      <c r="J1224">
        <f>'[1]Master Data'!AV571/100</f>
        <v>0</v>
      </c>
      <c r="K1224">
        <f>'[1]Master Data'!AX571/100</f>
        <v>0</v>
      </c>
      <c r="L1224">
        <f>'[1]Master Data'!AY571/1000000</f>
        <v>2.3E-6</v>
      </c>
      <c r="M1224">
        <f>'[1]Master Data'!AZ571/1000000</f>
        <v>2.26E-6</v>
      </c>
      <c r="N1224">
        <f>'[1]Master Data'!BA571/1000000</f>
        <v>4.9999999999999998E-7</v>
      </c>
      <c r="O1224">
        <f>'[1]Master Data'!BB571/100</f>
        <v>0</v>
      </c>
      <c r="P1224">
        <f>'[1]Master Data'!BC571/100</f>
        <v>0</v>
      </c>
      <c r="Q1224">
        <f>'[1]Master Data'!BD571/100</f>
        <v>0</v>
      </c>
      <c r="R1224">
        <f>'[1]Master Data'!BE571/1000000</f>
        <v>0</v>
      </c>
      <c r="S1224">
        <f>'[1]Master Data'!BG571/1000000</f>
        <v>0</v>
      </c>
      <c r="T1224">
        <f>'[1]Master Data'!BH571/100</f>
        <v>0</v>
      </c>
      <c r="U1224">
        <f>'[1]Master Data'!BI571/1000000</f>
        <v>0</v>
      </c>
    </row>
    <row r="1225" spans="1:21" x14ac:dyDescent="0.55000000000000004">
      <c r="A1225" s="41" t="s">
        <v>1660</v>
      </c>
      <c r="B1225" s="41">
        <v>1.9547316805783028E-3</v>
      </c>
      <c r="C1225">
        <f>'[1]Master Data'!AO572/100</f>
        <v>9.2429583993601278E-4</v>
      </c>
      <c r="D1225">
        <f>'[1]Master Data'!AP572/1000000</f>
        <v>5.9999999999999995E-8</v>
      </c>
      <c r="E1225">
        <f>'[1]Master Data'!AQ572/1000000</f>
        <v>0</v>
      </c>
      <c r="F1225">
        <f>'[1]Master Data'!AR572/100</f>
        <v>0</v>
      </c>
      <c r="G1225">
        <f>'[1]Master Data'!AS572/100</f>
        <v>0</v>
      </c>
      <c r="H1225">
        <f>'[1]Master Data'!AT572/100</f>
        <v>0</v>
      </c>
      <c r="I1225">
        <f>'[1]Master Data'!AU572/100</f>
        <v>0</v>
      </c>
      <c r="J1225">
        <f>'[1]Master Data'!AV572/100</f>
        <v>0</v>
      </c>
      <c r="K1225">
        <f>'[1]Master Data'!AX572/100</f>
        <v>0</v>
      </c>
      <c r="L1225">
        <f>'[1]Master Data'!AY572/1000000</f>
        <v>2.3499999999999999E-6</v>
      </c>
      <c r="M1225">
        <f>'[1]Master Data'!AZ572/1000000</f>
        <v>1.8300000000000001E-6</v>
      </c>
      <c r="N1225">
        <f>'[1]Master Data'!BA572/1000000</f>
        <v>3.4000000000000003E-7</v>
      </c>
      <c r="O1225">
        <f>'[1]Master Data'!BB572/100</f>
        <v>0</v>
      </c>
      <c r="P1225">
        <f>'[1]Master Data'!BC572/100</f>
        <v>0</v>
      </c>
      <c r="Q1225">
        <f>'[1]Master Data'!BD572/100</f>
        <v>0</v>
      </c>
      <c r="R1225">
        <f>'[1]Master Data'!BE572/1000000</f>
        <v>0</v>
      </c>
      <c r="S1225">
        <f>'[1]Master Data'!BG572/1000000</f>
        <v>0</v>
      </c>
      <c r="T1225">
        <f>'[1]Master Data'!BH572/100</f>
        <v>0</v>
      </c>
      <c r="U1225">
        <f>'[1]Master Data'!BI572/1000000</f>
        <v>0</v>
      </c>
    </row>
    <row r="1226" spans="1:21" x14ac:dyDescent="0.55000000000000004">
      <c r="A1226" s="41" t="s">
        <v>1661</v>
      </c>
      <c r="B1226" s="41">
        <v>1.1240231217618901E-3</v>
      </c>
      <c r="C1226">
        <f>'[1]Master Data'!AO573/100</f>
        <v>2.9148595329822911E-4</v>
      </c>
      <c r="D1226">
        <f>'[1]Master Data'!AP573/1000000</f>
        <v>5.9999999999999995E-8</v>
      </c>
      <c r="E1226">
        <f>'[1]Master Data'!AQ573/1000000</f>
        <v>0</v>
      </c>
      <c r="F1226">
        <f>'[1]Master Data'!AR573/100</f>
        <v>0</v>
      </c>
      <c r="G1226">
        <f>'[1]Master Data'!AS573/100</f>
        <v>0</v>
      </c>
      <c r="H1226">
        <f>'[1]Master Data'!AT573/100</f>
        <v>0</v>
      </c>
      <c r="I1226">
        <f>'[1]Master Data'!AU573/100</f>
        <v>0</v>
      </c>
      <c r="J1226">
        <f>'[1]Master Data'!AV573/100</f>
        <v>0</v>
      </c>
      <c r="K1226">
        <f>'[1]Master Data'!AX573/100</f>
        <v>0</v>
      </c>
      <c r="L1226">
        <f>'[1]Master Data'!AY573/1000000</f>
        <v>2.3499999999999999E-6</v>
      </c>
      <c r="M1226">
        <f>'[1]Master Data'!AZ573/1000000</f>
        <v>1.8300000000000001E-6</v>
      </c>
      <c r="N1226">
        <f>'[1]Master Data'!BA573/1000000</f>
        <v>3.4000000000000003E-7</v>
      </c>
      <c r="O1226">
        <f>'[1]Master Data'!BB573/100</f>
        <v>0</v>
      </c>
      <c r="P1226">
        <f>'[1]Master Data'!BC573/100</f>
        <v>0</v>
      </c>
      <c r="Q1226">
        <f>'[1]Master Data'!BD573/100</f>
        <v>0</v>
      </c>
      <c r="R1226">
        <f>'[1]Master Data'!BE573/1000000</f>
        <v>0</v>
      </c>
      <c r="S1226">
        <f>'[1]Master Data'!BG573/1000000</f>
        <v>0</v>
      </c>
      <c r="T1226">
        <f>'[1]Master Data'!BH573/100</f>
        <v>0</v>
      </c>
      <c r="U1226">
        <f>'[1]Master Data'!BI573/1000000</f>
        <v>0</v>
      </c>
    </row>
    <row r="1227" spans="1:21" x14ac:dyDescent="0.55000000000000004">
      <c r="A1227" s="41" t="s">
        <v>1662</v>
      </c>
      <c r="B1227" s="41">
        <v>2.1562958678689337E-3</v>
      </c>
      <c r="C1227">
        <f>'[1]Master Data'!AO574/100</f>
        <v>8.8627284768528906E-4</v>
      </c>
      <c r="D1227">
        <f>'[1]Master Data'!AP574/1000000</f>
        <v>3.5997499999999999E-7</v>
      </c>
      <c r="E1227">
        <f>'[1]Master Data'!AQ574/1000000</f>
        <v>0</v>
      </c>
      <c r="F1227">
        <f>'[1]Master Data'!AR574/100</f>
        <v>0</v>
      </c>
      <c r="G1227">
        <f>'[1]Master Data'!AS574/100</f>
        <v>0</v>
      </c>
      <c r="H1227">
        <f>'[1]Master Data'!AT574/100</f>
        <v>0</v>
      </c>
      <c r="I1227">
        <f>'[1]Master Data'!AU574/100</f>
        <v>0</v>
      </c>
      <c r="J1227">
        <f>'[1]Master Data'!AV574/100</f>
        <v>0</v>
      </c>
      <c r="K1227">
        <f>'[1]Master Data'!AX574/100</f>
        <v>0</v>
      </c>
      <c r="L1227">
        <f>'[1]Master Data'!AY574/1000000</f>
        <v>3.2367500000000004E-6</v>
      </c>
      <c r="M1227">
        <f>'[1]Master Data'!AZ574/1000000</f>
        <v>1.7097300000000001E-6</v>
      </c>
      <c r="N1227">
        <f>'[1]Master Data'!BA574/1000000</f>
        <v>1.9357030000000001E-7</v>
      </c>
      <c r="O1227">
        <f>'[1]Master Data'!BB574/100</f>
        <v>0</v>
      </c>
      <c r="P1227">
        <f>'[1]Master Data'!BC574/100</f>
        <v>0</v>
      </c>
      <c r="Q1227">
        <f>'[1]Master Data'!BD574/100</f>
        <v>0</v>
      </c>
      <c r="R1227">
        <f>'[1]Master Data'!BE574/1000000</f>
        <v>0</v>
      </c>
      <c r="S1227">
        <f>'[1]Master Data'!BG574/1000000</f>
        <v>0</v>
      </c>
      <c r="T1227">
        <f>'[1]Master Data'!BH574/100</f>
        <v>0</v>
      </c>
      <c r="U1227">
        <f>'[1]Master Data'!BI574/1000000</f>
        <v>0</v>
      </c>
    </row>
    <row r="1228" spans="1:21" x14ac:dyDescent="0.55000000000000004">
      <c r="A1228" s="41" t="s">
        <v>1663</v>
      </c>
      <c r="B1228" s="41">
        <v>1.1240231217618901E-3</v>
      </c>
      <c r="C1228">
        <f>'[1]Master Data'!AO575/100</f>
        <v>1.554223366330867E-4</v>
      </c>
      <c r="D1228">
        <f>'[1]Master Data'!AP575/1000000</f>
        <v>6.116544E-8</v>
      </c>
      <c r="E1228">
        <f>'[1]Master Data'!AQ575/1000000</f>
        <v>0</v>
      </c>
      <c r="F1228">
        <f>'[1]Master Data'!AR575/100</f>
        <v>0</v>
      </c>
      <c r="G1228">
        <f>'[1]Master Data'!AS575/100</f>
        <v>0</v>
      </c>
      <c r="H1228">
        <f>'[1]Master Data'!AT575/100</f>
        <v>0</v>
      </c>
      <c r="I1228">
        <f>'[1]Master Data'!AU575/100</f>
        <v>0</v>
      </c>
      <c r="J1228">
        <f>'[1]Master Data'!AV575/100</f>
        <v>0</v>
      </c>
      <c r="K1228">
        <f>'[1]Master Data'!AX575/100</f>
        <v>0</v>
      </c>
      <c r="L1228">
        <f>'[1]Master Data'!AY575/1000000</f>
        <v>3.310748E-6</v>
      </c>
      <c r="M1228">
        <f>'[1]Master Data'!AZ575/1000000</f>
        <v>1.6622984000000001E-6</v>
      </c>
      <c r="N1228">
        <f>'[1]Master Data'!BA575/1000000</f>
        <v>5.6578815999999998E-7</v>
      </c>
      <c r="O1228">
        <f>'[1]Master Data'!BB575/100</f>
        <v>0</v>
      </c>
      <c r="P1228">
        <f>'[1]Master Data'!BC575/100</f>
        <v>0</v>
      </c>
      <c r="Q1228">
        <f>'[1]Master Data'!BD575/100</f>
        <v>0</v>
      </c>
      <c r="R1228">
        <f>'[1]Master Data'!BE575/1000000</f>
        <v>0</v>
      </c>
      <c r="S1228">
        <f>'[1]Master Data'!BG575/1000000</f>
        <v>0</v>
      </c>
      <c r="T1228">
        <f>'[1]Master Data'!BH575/100</f>
        <v>0</v>
      </c>
      <c r="U1228">
        <f>'[1]Master Data'!BI575/1000000</f>
        <v>0</v>
      </c>
    </row>
    <row r="1229" spans="1:21" x14ac:dyDescent="0.55000000000000004">
      <c r="A1229" s="41" t="s">
        <v>1664</v>
      </c>
      <c r="B1229" s="41">
        <v>1.7000000000000001E-3</v>
      </c>
      <c r="C1229">
        <f>'[1]Master Data'!AO576/100</f>
        <v>8.9999999999999998E-4</v>
      </c>
      <c r="D1229">
        <f>'[1]Master Data'!AP576/1000000</f>
        <v>2.0729999999999998E-7</v>
      </c>
      <c r="E1229">
        <f>'[1]Master Data'!AQ576/1000000</f>
        <v>0</v>
      </c>
      <c r="F1229">
        <f>'[1]Master Data'!AR576/100</f>
        <v>0</v>
      </c>
      <c r="G1229">
        <f>'[1]Master Data'!AS576/100</f>
        <v>0</v>
      </c>
      <c r="H1229">
        <f>'[1]Master Data'!AT576/100</f>
        <v>0</v>
      </c>
      <c r="I1229">
        <f>'[1]Master Data'!AU576/100</f>
        <v>0</v>
      </c>
      <c r="J1229">
        <f>'[1]Master Data'!AV576/100</f>
        <v>0</v>
      </c>
      <c r="K1229">
        <f>'[1]Master Data'!AX576/100</f>
        <v>0</v>
      </c>
      <c r="L1229">
        <f>'[1]Master Data'!AY576/1000000</f>
        <v>3.8696000000000002E-6</v>
      </c>
      <c r="M1229">
        <f>'[1]Master Data'!AZ576/1000000</f>
        <v>1.7136800000000001E-6</v>
      </c>
      <c r="N1229">
        <f>'[1]Master Data'!BA576/1000000</f>
        <v>3.4550000000000002E-7</v>
      </c>
      <c r="O1229">
        <f>'[1]Master Data'!BB576/100</f>
        <v>0</v>
      </c>
      <c r="P1229">
        <f>'[1]Master Data'!BC576/100</f>
        <v>0</v>
      </c>
      <c r="Q1229">
        <f>'[1]Master Data'!BD576/100</f>
        <v>0</v>
      </c>
      <c r="R1229">
        <f>'[1]Master Data'!BE576/1000000</f>
        <v>0</v>
      </c>
      <c r="S1229">
        <f>'[1]Master Data'!BG576/1000000</f>
        <v>6.0807999999999992E-7</v>
      </c>
      <c r="T1229">
        <f>'[1]Master Data'!BH576/100</f>
        <v>0</v>
      </c>
      <c r="U1229">
        <f>'[1]Master Data'!BI576/1000000</f>
        <v>1.5892999999999998E-7</v>
      </c>
    </row>
    <row r="1230" spans="1:21" x14ac:dyDescent="0.55000000000000004">
      <c r="A1230" s="41" t="s">
        <v>1665</v>
      </c>
      <c r="B1230" s="41">
        <v>5.0000000000000001E-4</v>
      </c>
      <c r="C1230">
        <f>'[1]Master Data'!AO577/100</f>
        <v>1E-4</v>
      </c>
      <c r="D1230">
        <f>'[1]Master Data'!AP577/1000000</f>
        <v>5.2880000000000001E-8</v>
      </c>
      <c r="E1230">
        <f>'[1]Master Data'!AQ577/1000000</f>
        <v>0</v>
      </c>
      <c r="F1230">
        <f>'[1]Master Data'!AR577/100</f>
        <v>0</v>
      </c>
      <c r="G1230">
        <f>'[1]Master Data'!AS577/100</f>
        <v>0</v>
      </c>
      <c r="H1230">
        <f>'[1]Master Data'!AT577/100</f>
        <v>0</v>
      </c>
      <c r="I1230">
        <f>'[1]Master Data'!AU577/100</f>
        <v>0</v>
      </c>
      <c r="J1230">
        <f>'[1]Master Data'!AV577/100</f>
        <v>0</v>
      </c>
      <c r="K1230">
        <f>'[1]Master Data'!AX577/100</f>
        <v>0</v>
      </c>
      <c r="L1230">
        <f>'[1]Master Data'!AY577/1000000</f>
        <v>3.1794099999999999E-6</v>
      </c>
      <c r="M1230">
        <f>'[1]Master Data'!AZ577/1000000</f>
        <v>1.7053800000000001E-6</v>
      </c>
      <c r="N1230">
        <f>'[1]Master Data'!BA577/1000000</f>
        <v>5.7506999999999992E-7</v>
      </c>
      <c r="O1230">
        <f>'[1]Master Data'!BB577/100</f>
        <v>0.22578501740097237</v>
      </c>
      <c r="P1230">
        <f>'[1]Master Data'!BC577/100</f>
        <v>0</v>
      </c>
      <c r="Q1230">
        <f>'[1]Master Data'!BD577/100</f>
        <v>0</v>
      </c>
      <c r="R1230">
        <f>'[1]Master Data'!BE577/1000000</f>
        <v>0</v>
      </c>
      <c r="S1230">
        <f>'[1]Master Data'!BG577/1000000</f>
        <v>8.5269000000000005E-7</v>
      </c>
      <c r="T1230">
        <f>'[1]Master Data'!BH577/100</f>
        <v>0</v>
      </c>
      <c r="U1230">
        <f>'[1]Master Data'!BI577/1000000</f>
        <v>2.5118E-7</v>
      </c>
    </row>
    <row r="1231" spans="1:21" x14ac:dyDescent="0.55000000000000004">
      <c r="A1231" s="41" t="s">
        <v>1666</v>
      </c>
      <c r="B1231" s="41">
        <v>2.1562958678689337E-3</v>
      </c>
      <c r="C1231">
        <f>'[1]Master Data'!AO578/100</f>
        <v>8.8627284768528906E-4</v>
      </c>
      <c r="D1231">
        <f>'[1]Master Data'!AP578/1000000</f>
        <v>4.8783534800000002E-7</v>
      </c>
      <c r="E1231">
        <f>'[1]Master Data'!AQ578/1000000</f>
        <v>0</v>
      </c>
      <c r="F1231">
        <f>'[1]Master Data'!AR578/100</f>
        <v>0</v>
      </c>
      <c r="G1231">
        <f>'[1]Master Data'!AS578/100</f>
        <v>0</v>
      </c>
      <c r="H1231">
        <f>'[1]Master Data'!AT578/100</f>
        <v>0</v>
      </c>
      <c r="I1231">
        <f>'[1]Master Data'!AU578/100</f>
        <v>0</v>
      </c>
      <c r="J1231">
        <f>'[1]Master Data'!AV578/100</f>
        <v>0</v>
      </c>
      <c r="K1231">
        <f>'[1]Master Data'!AX578/100</f>
        <v>0</v>
      </c>
      <c r="L1231">
        <f>'[1]Master Data'!AY578/1000000</f>
        <v>4.3864999199999991E-6</v>
      </c>
      <c r="M1231">
        <f>'[1]Master Data'!AZ578/1000000</f>
        <v>2.3170564999999996E-6</v>
      </c>
      <c r="N1231">
        <f>'[1]Master Data'!BA578/1000000</f>
        <v>2.6234009999999994E-7</v>
      </c>
      <c r="O1231">
        <f>'[1]Master Data'!BB578/100</f>
        <v>0</v>
      </c>
      <c r="P1231">
        <f>'[1]Master Data'!BC578/100</f>
        <v>0</v>
      </c>
      <c r="Q1231">
        <f>'[1]Master Data'!BD578/100</f>
        <v>0</v>
      </c>
      <c r="R1231">
        <f>'[1]Master Data'!BE578/1000000</f>
        <v>0</v>
      </c>
      <c r="S1231">
        <f>'[1]Master Data'!BG578/1000000</f>
        <v>4.9094616999999991E-7</v>
      </c>
      <c r="T1231">
        <f>'[1]Master Data'!BH578/100</f>
        <v>0</v>
      </c>
      <c r="U1231">
        <f>'[1]Master Data'!BI578/1000000</f>
        <v>8.5334809999999989E-8</v>
      </c>
    </row>
    <row r="1232" spans="1:21" x14ac:dyDescent="0.55000000000000004">
      <c r="A1232" s="41" t="s">
        <v>1667</v>
      </c>
      <c r="B1232" s="41">
        <v>1.1240231217618901E-3</v>
      </c>
      <c r="C1232">
        <f>'[1]Master Data'!AO579/100</f>
        <v>1.554223366330867E-4</v>
      </c>
      <c r="D1232">
        <f>'[1]Master Data'!AP579/1000000</f>
        <v>6.7542668700000003E-8</v>
      </c>
      <c r="E1232">
        <f>'[1]Master Data'!AQ579/1000000</f>
        <v>0</v>
      </c>
      <c r="F1232">
        <f>'[1]Master Data'!AR579/100</f>
        <v>0</v>
      </c>
      <c r="G1232">
        <f>'[1]Master Data'!AS579/100</f>
        <v>0</v>
      </c>
      <c r="H1232">
        <f>'[1]Master Data'!AT579/100</f>
        <v>0</v>
      </c>
      <c r="I1232">
        <f>'[1]Master Data'!AU579/100</f>
        <v>0</v>
      </c>
      <c r="J1232">
        <f>'[1]Master Data'!AV579/100</f>
        <v>0</v>
      </c>
      <c r="K1232">
        <f>'[1]Master Data'!AX579/100</f>
        <v>0</v>
      </c>
      <c r="L1232">
        <f>'[1]Master Data'!AY579/1000000</f>
        <v>3.6559458000000001E-6</v>
      </c>
      <c r="M1232">
        <f>'[1]Master Data'!AZ579/1000000</f>
        <v>1.8356200199999998E-6</v>
      </c>
      <c r="N1232">
        <f>'[1]Master Data'!BA579/1000000</f>
        <v>6.2478156000000006E-7</v>
      </c>
      <c r="O1232">
        <f>'[1]Master Data'!BB579/100</f>
        <v>0</v>
      </c>
      <c r="P1232">
        <f>'[1]Master Data'!BC579/100</f>
        <v>0</v>
      </c>
      <c r="Q1232">
        <f>'[1]Master Data'!BD579/100</f>
        <v>0</v>
      </c>
      <c r="R1232">
        <f>'[1]Master Data'!BE579/1000000</f>
        <v>0</v>
      </c>
      <c r="S1232">
        <f>'[1]Master Data'!BG579/1000000</f>
        <v>9.7896474000000007E-7</v>
      </c>
      <c r="T1232">
        <f>'[1]Master Data'!BH579/100</f>
        <v>0</v>
      </c>
      <c r="U1232">
        <f>'[1]Master Data'!BI579/1000000</f>
        <v>2.4715165800000002E-7</v>
      </c>
    </row>
    <row r="1233" spans="1:21" x14ac:dyDescent="0.55000000000000004">
      <c r="A1233" s="41" t="s">
        <v>1668</v>
      </c>
      <c r="B1233" s="41">
        <v>0</v>
      </c>
      <c r="C1233">
        <f>'[1]Master Data'!AO580/100</f>
        <v>0</v>
      </c>
      <c r="D1233">
        <f>'[1]Master Data'!AP580/1000000</f>
        <v>0</v>
      </c>
      <c r="E1233">
        <f>'[1]Master Data'!AQ580/1000000</f>
        <v>0</v>
      </c>
      <c r="F1233">
        <f>'[1]Master Data'!AR580/100</f>
        <v>0</v>
      </c>
      <c r="G1233">
        <f>'[1]Master Data'!AS580/100</f>
        <v>0</v>
      </c>
      <c r="H1233">
        <f>'[1]Master Data'!AT580/100</f>
        <v>0</v>
      </c>
      <c r="I1233">
        <f>'[1]Master Data'!AU580/100</f>
        <v>0</v>
      </c>
      <c r="J1233">
        <f>'[1]Master Data'!AV580/100</f>
        <v>0</v>
      </c>
      <c r="K1233">
        <f>'[1]Master Data'!AX580/100</f>
        <v>0</v>
      </c>
      <c r="L1233">
        <f>'[1]Master Data'!AY580/1000000</f>
        <v>0</v>
      </c>
      <c r="M1233">
        <f>'[1]Master Data'!AZ580/1000000</f>
        <v>0</v>
      </c>
      <c r="N1233">
        <f>'[1]Master Data'!BA580/1000000</f>
        <v>0</v>
      </c>
      <c r="O1233">
        <f>'[1]Master Data'!BB580/100</f>
        <v>0</v>
      </c>
      <c r="P1233">
        <f>'[1]Master Data'!BC580/100</f>
        <v>0</v>
      </c>
      <c r="Q1233">
        <f>'[1]Master Data'!BD580/100</f>
        <v>0</v>
      </c>
      <c r="R1233">
        <f>'[1]Master Data'!BE580/1000000</f>
        <v>0</v>
      </c>
      <c r="S1233">
        <f>'[1]Master Data'!BG580/1000000</f>
        <v>0</v>
      </c>
      <c r="T1233">
        <f>'[1]Master Data'!BH580/100</f>
        <v>0</v>
      </c>
      <c r="U1233">
        <f>'[1]Master Data'!BI580/1000000</f>
        <v>0</v>
      </c>
    </row>
    <row r="1234" spans="1:21" x14ac:dyDescent="0.55000000000000004">
      <c r="A1234" s="41" t="s">
        <v>1669</v>
      </c>
      <c r="B1234" s="41">
        <v>5.0000000000000001E-4</v>
      </c>
      <c r="C1234">
        <f>'[1]Master Data'!AO581/100</f>
        <v>1.4000000000000002E-3</v>
      </c>
      <c r="D1234">
        <f>'[1]Master Data'!AP581/1000000</f>
        <v>2.508E-8</v>
      </c>
      <c r="E1234">
        <f>'[1]Master Data'!AQ581/1000000</f>
        <v>0</v>
      </c>
      <c r="F1234">
        <f>'[1]Master Data'!AR581/100</f>
        <v>0</v>
      </c>
      <c r="G1234">
        <f>'[1]Master Data'!AS581/100</f>
        <v>0</v>
      </c>
      <c r="H1234">
        <f>'[1]Master Data'!AT581/100</f>
        <v>0</v>
      </c>
      <c r="I1234">
        <f>'[1]Master Data'!AU581/100</f>
        <v>0</v>
      </c>
      <c r="J1234">
        <f>'[1]Master Data'!AV581/100</f>
        <v>0</v>
      </c>
      <c r="K1234">
        <f>'[1]Master Data'!AX581/100</f>
        <v>7.000000000000001E-4</v>
      </c>
      <c r="L1234">
        <f>'[1]Master Data'!AY581/1000000</f>
        <v>2.1859200000000002E-6</v>
      </c>
      <c r="M1234">
        <f>'[1]Master Data'!AZ581/1000000</f>
        <v>1.19988E-6</v>
      </c>
      <c r="N1234">
        <f>'[1]Master Data'!BA581/1000000</f>
        <v>3.7444000000000001E-7</v>
      </c>
      <c r="O1234">
        <f>'[1]Master Data'!BB581/100</f>
        <v>0</v>
      </c>
      <c r="P1234">
        <f>'[1]Master Data'!BC581/100</f>
        <v>0</v>
      </c>
      <c r="Q1234">
        <f>'[1]Master Data'!BD581/100</f>
        <v>0</v>
      </c>
      <c r="R1234">
        <f>'[1]Master Data'!BE581/1000000</f>
        <v>0</v>
      </c>
      <c r="S1234">
        <f>'[1]Master Data'!BG581/1000000</f>
        <v>4.8180000000000009E-7</v>
      </c>
      <c r="T1234">
        <f>'[1]Master Data'!BH581/100</f>
        <v>0</v>
      </c>
      <c r="U1234">
        <f>'[1]Master Data'!BI581/1000000</f>
        <v>1.3288000000000004E-7</v>
      </c>
    </row>
    <row r="1235" spans="1:21" x14ac:dyDescent="0.55000000000000004">
      <c r="A1235" s="41" t="s">
        <v>1670</v>
      </c>
      <c r="B1235" s="41">
        <v>0</v>
      </c>
      <c r="C1235">
        <f>'[1]Master Data'!AO582/100</f>
        <v>0</v>
      </c>
      <c r="D1235">
        <f>'[1]Master Data'!AP582/1000000</f>
        <v>0</v>
      </c>
      <c r="E1235">
        <f>'[1]Master Data'!AQ582/1000000</f>
        <v>0</v>
      </c>
      <c r="F1235">
        <f>'[1]Master Data'!AR582/100</f>
        <v>0</v>
      </c>
      <c r="G1235">
        <f>'[1]Master Data'!AS582/100</f>
        <v>0</v>
      </c>
      <c r="H1235">
        <f>'[1]Master Data'!AT582/100</f>
        <v>0</v>
      </c>
      <c r="I1235">
        <f>'[1]Master Data'!AU582/100</f>
        <v>0</v>
      </c>
      <c r="J1235">
        <f>'[1]Master Data'!AV582/100</f>
        <v>0</v>
      </c>
      <c r="K1235">
        <f>'[1]Master Data'!AX582/100</f>
        <v>0</v>
      </c>
      <c r="L1235">
        <f>'[1]Master Data'!AY582/1000000</f>
        <v>0</v>
      </c>
      <c r="M1235">
        <f>'[1]Master Data'!AZ582/1000000</f>
        <v>0</v>
      </c>
      <c r="N1235">
        <f>'[1]Master Data'!BA582/1000000</f>
        <v>0</v>
      </c>
      <c r="O1235">
        <f>'[1]Master Data'!BB582/100</f>
        <v>0</v>
      </c>
      <c r="P1235">
        <f>'[1]Master Data'!BC582/100</f>
        <v>0</v>
      </c>
      <c r="Q1235">
        <f>'[1]Master Data'!BD582/100</f>
        <v>0</v>
      </c>
      <c r="R1235">
        <f>'[1]Master Data'!BE582/1000000</f>
        <v>0</v>
      </c>
      <c r="S1235">
        <f>'[1]Master Data'!BG582/1000000</f>
        <v>0</v>
      </c>
      <c r="T1235">
        <f>'[1]Master Data'!BH582/100</f>
        <v>0</v>
      </c>
      <c r="U1235">
        <f>'[1]Master Data'!BI582/1000000</f>
        <v>0</v>
      </c>
    </row>
    <row r="1236" spans="1:21" x14ac:dyDescent="0.55000000000000004">
      <c r="A1236" s="41" t="s">
        <v>1671</v>
      </c>
      <c r="B1236" s="41">
        <v>0</v>
      </c>
      <c r="C1236">
        <f>'[1]Master Data'!AO583/100</f>
        <v>0</v>
      </c>
      <c r="D1236">
        <f>'[1]Master Data'!AP583/1000000</f>
        <v>0</v>
      </c>
      <c r="E1236">
        <f>'[1]Master Data'!AQ583/1000000</f>
        <v>0</v>
      </c>
      <c r="F1236">
        <f>'[1]Master Data'!AR583/100</f>
        <v>0</v>
      </c>
      <c r="G1236">
        <f>'[1]Master Data'!AS583/100</f>
        <v>0</v>
      </c>
      <c r="H1236">
        <f>'[1]Master Data'!AT583/100</f>
        <v>0</v>
      </c>
      <c r="I1236">
        <f>'[1]Master Data'!AU583/100</f>
        <v>0</v>
      </c>
      <c r="J1236">
        <f>'[1]Master Data'!AV583/100</f>
        <v>0</v>
      </c>
      <c r="K1236">
        <f>'[1]Master Data'!AX583/100</f>
        <v>0</v>
      </c>
      <c r="L1236">
        <f>'[1]Master Data'!AY583/1000000</f>
        <v>0</v>
      </c>
      <c r="M1236">
        <f>'[1]Master Data'!AZ583/1000000</f>
        <v>0</v>
      </c>
      <c r="N1236">
        <f>'[1]Master Data'!BA583/1000000</f>
        <v>0</v>
      </c>
      <c r="O1236">
        <f>'[1]Master Data'!BB583/100</f>
        <v>0</v>
      </c>
      <c r="P1236">
        <f>'[1]Master Data'!BC583/100</f>
        <v>0</v>
      </c>
      <c r="Q1236">
        <f>'[1]Master Data'!BD583/100</f>
        <v>0</v>
      </c>
      <c r="R1236">
        <f>'[1]Master Data'!BE583/1000000</f>
        <v>0</v>
      </c>
      <c r="S1236">
        <f>'[1]Master Data'!BG583/1000000</f>
        <v>0</v>
      </c>
      <c r="T1236">
        <f>'[1]Master Data'!BH583/100</f>
        <v>0</v>
      </c>
      <c r="U1236">
        <f>'[1]Master Data'!BI583/1000000</f>
        <v>0</v>
      </c>
    </row>
    <row r="1237" spans="1:21" x14ac:dyDescent="0.55000000000000004">
      <c r="A1237" s="41" t="s">
        <v>1672</v>
      </c>
      <c r="B1237" s="41">
        <v>2.5000000000000001E-3</v>
      </c>
      <c r="C1237">
        <f>'[1]Master Data'!AO584/100</f>
        <v>1.1999999999999999E-3</v>
      </c>
      <c r="D1237">
        <f>'[1]Master Data'!AP584/1000000</f>
        <v>3.2214E-7</v>
      </c>
      <c r="E1237">
        <f>'[1]Master Data'!AQ584/1000000</f>
        <v>0</v>
      </c>
      <c r="F1237">
        <f>'[1]Master Data'!AR584/100</f>
        <v>0</v>
      </c>
      <c r="G1237">
        <f>'[1]Master Data'!AS584/100</f>
        <v>0</v>
      </c>
      <c r="H1237">
        <f>'[1]Master Data'!AT584/100</f>
        <v>0</v>
      </c>
      <c r="I1237">
        <f>'[1]Master Data'!AU584/100</f>
        <v>0</v>
      </c>
      <c r="J1237">
        <f>'[1]Master Data'!AV584/100</f>
        <v>0</v>
      </c>
      <c r="K1237">
        <f>'[1]Master Data'!AX584/100</f>
        <v>0</v>
      </c>
      <c r="L1237">
        <f>'[1]Master Data'!AY584/1000000</f>
        <v>3.1667999999999999E-6</v>
      </c>
      <c r="M1237">
        <f>'[1]Master Data'!AZ584/1000000</f>
        <v>1.79088E-6</v>
      </c>
      <c r="N1237">
        <f>'[1]Master Data'!BA584/1000000</f>
        <v>1.8018000000000002E-7</v>
      </c>
      <c r="O1237">
        <f>'[1]Master Data'!BB584/100</f>
        <v>0</v>
      </c>
      <c r="P1237">
        <f>'[1]Master Data'!BC584/100</f>
        <v>0</v>
      </c>
      <c r="Q1237">
        <f>'[1]Master Data'!BD584/100</f>
        <v>0</v>
      </c>
      <c r="R1237">
        <f>'[1]Master Data'!BE584/1000000</f>
        <v>0</v>
      </c>
      <c r="S1237">
        <f>'[1]Master Data'!BG584/1000000</f>
        <v>0</v>
      </c>
      <c r="T1237">
        <f>'[1]Master Data'!BH584/100</f>
        <v>0</v>
      </c>
      <c r="U1237">
        <f>'[1]Master Data'!BI584/1000000</f>
        <v>0</v>
      </c>
    </row>
    <row r="1238" spans="1:21" x14ac:dyDescent="0.55000000000000004">
      <c r="A1238" s="41" t="s">
        <v>1673</v>
      </c>
      <c r="B1238" s="41">
        <v>1.6000000000000001E-3</v>
      </c>
      <c r="C1238">
        <f>'[1]Master Data'!AO585/100</f>
        <v>5.0000000000000001E-4</v>
      </c>
      <c r="D1238">
        <f>'[1]Master Data'!AP585/1000000</f>
        <v>1.0659E-7</v>
      </c>
      <c r="E1238">
        <f>'[1]Master Data'!AQ585/1000000</f>
        <v>0</v>
      </c>
      <c r="F1238">
        <f>'[1]Master Data'!AR585/100</f>
        <v>0</v>
      </c>
      <c r="G1238">
        <f>'[1]Master Data'!AS585/100</f>
        <v>0</v>
      </c>
      <c r="H1238">
        <f>'[1]Master Data'!AT585/100</f>
        <v>0</v>
      </c>
      <c r="I1238">
        <f>'[1]Master Data'!AU585/100</f>
        <v>0</v>
      </c>
      <c r="J1238">
        <f>'[1]Master Data'!AV585/100</f>
        <v>0</v>
      </c>
      <c r="K1238">
        <f>'[1]Master Data'!AX585/100</f>
        <v>0</v>
      </c>
      <c r="L1238">
        <f>'[1]Master Data'!AY585/1000000</f>
        <v>2.5749900000000001E-6</v>
      </c>
      <c r="M1238">
        <f>'[1]Master Data'!AZ585/1000000</f>
        <v>2.4852299999999999E-6</v>
      </c>
      <c r="N1238">
        <f>'[1]Master Data'!BA585/1000000</f>
        <v>4.4319000000000004E-7</v>
      </c>
      <c r="O1238">
        <f>'[1]Master Data'!BB585/100</f>
        <v>0</v>
      </c>
      <c r="P1238">
        <f>'[1]Master Data'!BC585/100</f>
        <v>0</v>
      </c>
      <c r="Q1238">
        <f>'[1]Master Data'!BD585/100</f>
        <v>0</v>
      </c>
      <c r="R1238">
        <f>'[1]Master Data'!BE585/1000000</f>
        <v>0</v>
      </c>
      <c r="S1238">
        <f>'[1]Master Data'!BG585/1000000</f>
        <v>0</v>
      </c>
      <c r="T1238">
        <f>'[1]Master Data'!BH585/100</f>
        <v>0</v>
      </c>
      <c r="U1238">
        <f>'[1]Master Data'!BI585/1000000</f>
        <v>0</v>
      </c>
    </row>
    <row r="1239" spans="1:21" x14ac:dyDescent="0.55000000000000004">
      <c r="A1239" s="41" t="s">
        <v>1674</v>
      </c>
      <c r="B1239" s="41">
        <v>0</v>
      </c>
      <c r="C1239">
        <f>'[1]Master Data'!AO586/100</f>
        <v>0</v>
      </c>
      <c r="D1239">
        <f>'[1]Master Data'!AP586/1000000</f>
        <v>0</v>
      </c>
      <c r="E1239">
        <f>'[1]Master Data'!AQ586/1000000</f>
        <v>0</v>
      </c>
      <c r="F1239">
        <f>'[1]Master Data'!AR586/100</f>
        <v>0</v>
      </c>
      <c r="G1239">
        <f>'[1]Master Data'!AS586/100</f>
        <v>0</v>
      </c>
      <c r="H1239">
        <f>'[1]Master Data'!AT586/100</f>
        <v>0</v>
      </c>
      <c r="I1239">
        <f>'[1]Master Data'!AU586/100</f>
        <v>0</v>
      </c>
      <c r="J1239">
        <f>'[1]Master Data'!AV586/100</f>
        <v>0</v>
      </c>
      <c r="K1239">
        <f>'[1]Master Data'!AX586/100</f>
        <v>0</v>
      </c>
      <c r="L1239">
        <f>'[1]Master Data'!AY586/1000000</f>
        <v>0</v>
      </c>
      <c r="M1239">
        <f>'[1]Master Data'!AZ586/1000000</f>
        <v>0</v>
      </c>
      <c r="N1239">
        <f>'[1]Master Data'!BA586/1000000</f>
        <v>0</v>
      </c>
      <c r="O1239">
        <f>'[1]Master Data'!BB586/100</f>
        <v>0</v>
      </c>
      <c r="P1239">
        <f>'[1]Master Data'!BC586/100</f>
        <v>0</v>
      </c>
      <c r="Q1239">
        <f>'[1]Master Data'!BD586/100</f>
        <v>0</v>
      </c>
      <c r="R1239">
        <f>'[1]Master Data'!BE586/1000000</f>
        <v>0</v>
      </c>
      <c r="S1239">
        <f>'[1]Master Data'!BG586/1000000</f>
        <v>0</v>
      </c>
      <c r="T1239">
        <f>'[1]Master Data'!BH586/100</f>
        <v>0</v>
      </c>
      <c r="U1239">
        <f>'[1]Master Data'!BI586/1000000</f>
        <v>0</v>
      </c>
    </row>
    <row r="1240" spans="1:21" x14ac:dyDescent="0.55000000000000004">
      <c r="A1240" s="41" t="s">
        <v>1675</v>
      </c>
      <c r="B1240" s="41">
        <v>0</v>
      </c>
      <c r="C1240">
        <f>'[1]Master Data'!AO587/100</f>
        <v>0</v>
      </c>
      <c r="D1240">
        <f>'[1]Master Data'!AP587/1000000</f>
        <v>0</v>
      </c>
      <c r="E1240">
        <f>'[1]Master Data'!AQ587/1000000</f>
        <v>0</v>
      </c>
      <c r="F1240">
        <f>'[1]Master Data'!AR587/100</f>
        <v>0</v>
      </c>
      <c r="G1240">
        <f>'[1]Master Data'!AS587/100</f>
        <v>0</v>
      </c>
      <c r="H1240">
        <f>'[1]Master Data'!AT587/100</f>
        <v>0</v>
      </c>
      <c r="I1240">
        <f>'[1]Master Data'!AU587/100</f>
        <v>0</v>
      </c>
      <c r="J1240">
        <f>'[1]Master Data'!AV587/100</f>
        <v>0</v>
      </c>
      <c r="K1240">
        <f>'[1]Master Data'!AX587/100</f>
        <v>0</v>
      </c>
      <c r="L1240">
        <f>'[1]Master Data'!AY587/1000000</f>
        <v>0</v>
      </c>
      <c r="M1240">
        <f>'[1]Master Data'!AZ587/1000000</f>
        <v>0</v>
      </c>
      <c r="N1240">
        <f>'[1]Master Data'!BA587/1000000</f>
        <v>0</v>
      </c>
      <c r="O1240">
        <f>'[1]Master Data'!BB587/100</f>
        <v>0</v>
      </c>
      <c r="P1240">
        <f>'[1]Master Data'!BC587/100</f>
        <v>0</v>
      </c>
      <c r="Q1240">
        <f>'[1]Master Data'!BD587/100</f>
        <v>0</v>
      </c>
      <c r="R1240">
        <f>'[1]Master Data'!BE587/1000000</f>
        <v>0</v>
      </c>
      <c r="S1240">
        <f>'[1]Master Data'!BG587/1000000</f>
        <v>0</v>
      </c>
      <c r="T1240">
        <f>'[1]Master Data'!BH587/100</f>
        <v>0</v>
      </c>
      <c r="U1240">
        <f>'[1]Master Data'!BI587/1000000</f>
        <v>0</v>
      </c>
    </row>
    <row r="1241" spans="1:21" x14ac:dyDescent="0.55000000000000004">
      <c r="A1241" s="41" t="s">
        <v>1676</v>
      </c>
      <c r="B1241" s="41">
        <v>1.7000000000000001E-3</v>
      </c>
      <c r="C1241">
        <f>'[1]Master Data'!AO588/100</f>
        <v>1.1000000000000001E-3</v>
      </c>
      <c r="D1241">
        <f>'[1]Master Data'!AP588/1000000</f>
        <v>2.0028200000000002E-7</v>
      </c>
      <c r="E1241">
        <f>'[1]Master Data'!AQ588/1000000</f>
        <v>0</v>
      </c>
      <c r="F1241">
        <f>'[1]Master Data'!AR588/100</f>
        <v>0</v>
      </c>
      <c r="G1241">
        <f>'[1]Master Data'!AS588/100</f>
        <v>0</v>
      </c>
      <c r="H1241">
        <f>'[1]Master Data'!AT588/100</f>
        <v>0</v>
      </c>
      <c r="I1241">
        <f>'[1]Master Data'!AU588/100</f>
        <v>0</v>
      </c>
      <c r="J1241">
        <f>'[1]Master Data'!AV588/100</f>
        <v>0</v>
      </c>
      <c r="K1241">
        <f>'[1]Master Data'!AX588/100</f>
        <v>0</v>
      </c>
      <c r="L1241">
        <f>'[1]Master Data'!AY588/1000000</f>
        <v>2.7107380000000004E-6</v>
      </c>
      <c r="M1241">
        <f>'[1]Master Data'!AZ588/1000000</f>
        <v>1.5267320000000002E-6</v>
      </c>
      <c r="N1241">
        <f>'[1]Master Data'!BA588/1000000</f>
        <v>3.4224799999999998E-7</v>
      </c>
      <c r="O1241">
        <f>'[1]Master Data'!BB588/100</f>
        <v>0</v>
      </c>
      <c r="P1241">
        <f>'[1]Master Data'!BC588/100</f>
        <v>0</v>
      </c>
      <c r="Q1241">
        <f>'[1]Master Data'!BD588/100</f>
        <v>0</v>
      </c>
      <c r="R1241">
        <f>'[1]Master Data'!BE588/1000000</f>
        <v>0</v>
      </c>
      <c r="S1241">
        <f>'[1]Master Data'!BG588/1000000</f>
        <v>0</v>
      </c>
      <c r="T1241">
        <f>'[1]Master Data'!BH588/100</f>
        <v>0</v>
      </c>
      <c r="U1241">
        <f>'[1]Master Data'!BI588/1000000</f>
        <v>0</v>
      </c>
    </row>
    <row r="1242" spans="1:21" x14ac:dyDescent="0.55000000000000004">
      <c r="A1242" s="41" t="s">
        <v>1677</v>
      </c>
      <c r="B1242" s="41">
        <v>1.4000000000000002E-3</v>
      </c>
      <c r="C1242">
        <f>'[1]Master Data'!AO589/100</f>
        <v>8.9999999999999998E-4</v>
      </c>
      <c r="D1242">
        <f>'[1]Master Data'!AP589/1000000</f>
        <v>3.4716000000000005E-7</v>
      </c>
      <c r="E1242">
        <f>'[1]Master Data'!AQ589/1000000</f>
        <v>0</v>
      </c>
      <c r="F1242">
        <f>'[1]Master Data'!AR589/100</f>
        <v>0</v>
      </c>
      <c r="G1242">
        <f>'[1]Master Data'!AS589/100</f>
        <v>0</v>
      </c>
      <c r="H1242">
        <f>'[1]Master Data'!AT589/100</f>
        <v>0</v>
      </c>
      <c r="I1242">
        <f>'[1]Master Data'!AU589/100</f>
        <v>0</v>
      </c>
      <c r="J1242">
        <f>'[1]Master Data'!AV589/100</f>
        <v>0</v>
      </c>
      <c r="K1242">
        <f>'[1]Master Data'!AX589/100</f>
        <v>0</v>
      </c>
      <c r="L1242">
        <f>'[1]Master Data'!AY589/1000000</f>
        <v>2.0741600000000001E-6</v>
      </c>
      <c r="M1242">
        <f>'[1]Master Data'!AZ589/1000000</f>
        <v>1.8840800000000002E-6</v>
      </c>
      <c r="N1242">
        <f>'[1]Master Data'!BA589/1000000</f>
        <v>9.46E-8</v>
      </c>
      <c r="O1242">
        <f>'[1]Master Data'!BB589/100</f>
        <v>0</v>
      </c>
      <c r="P1242">
        <f>'[1]Master Data'!BC589/100</f>
        <v>0</v>
      </c>
      <c r="Q1242">
        <f>'[1]Master Data'!BD589/100</f>
        <v>0</v>
      </c>
      <c r="R1242">
        <f>'[1]Master Data'!BE589/1000000</f>
        <v>0</v>
      </c>
      <c r="S1242">
        <f>'[1]Master Data'!BG589/1000000</f>
        <v>0</v>
      </c>
      <c r="T1242">
        <f>'[1]Master Data'!BH589/100</f>
        <v>0</v>
      </c>
      <c r="U1242">
        <f>'[1]Master Data'!BI589/1000000</f>
        <v>0</v>
      </c>
    </row>
    <row r="1243" spans="1:21" x14ac:dyDescent="0.55000000000000004">
      <c r="A1243" s="41" t="s">
        <v>1678</v>
      </c>
      <c r="B1243" s="41">
        <v>8.0000000000000004E-4</v>
      </c>
      <c r="C1243">
        <f>'[1]Master Data'!AO590/100</f>
        <v>2.7E-4</v>
      </c>
      <c r="D1243">
        <f>'[1]Master Data'!AP590/1000000</f>
        <v>8.0000000000000002E-8</v>
      </c>
      <c r="E1243">
        <f>'[1]Master Data'!AQ590/1000000</f>
        <v>0</v>
      </c>
      <c r="F1243">
        <f>'[1]Master Data'!AR590/100</f>
        <v>0</v>
      </c>
      <c r="G1243">
        <f>'[1]Master Data'!AS590/100</f>
        <v>0</v>
      </c>
      <c r="H1243">
        <f>'[1]Master Data'!AT590/100</f>
        <v>0</v>
      </c>
      <c r="I1243">
        <f>'[1]Master Data'!AU590/100</f>
        <v>0</v>
      </c>
      <c r="J1243">
        <f>'[1]Master Data'!AV590/100</f>
        <v>0</v>
      </c>
      <c r="K1243">
        <f>'[1]Master Data'!AX590/100</f>
        <v>0</v>
      </c>
      <c r="L1243">
        <f>'[1]Master Data'!AY590/1000000</f>
        <v>2.57E-6</v>
      </c>
      <c r="M1243">
        <f>'[1]Master Data'!AZ590/1000000</f>
        <v>1.15E-6</v>
      </c>
      <c r="N1243">
        <f>'[1]Master Data'!BA590/1000000</f>
        <v>3.7E-7</v>
      </c>
      <c r="O1243">
        <f>'[1]Master Data'!BB590/100</f>
        <v>0</v>
      </c>
      <c r="P1243">
        <f>'[1]Master Data'!BC590/100</f>
        <v>0</v>
      </c>
      <c r="Q1243">
        <f>'[1]Master Data'!BD590/100</f>
        <v>0</v>
      </c>
      <c r="R1243">
        <f>'[1]Master Data'!BE590/1000000</f>
        <v>0</v>
      </c>
      <c r="S1243">
        <f>'[1]Master Data'!BG590/1000000</f>
        <v>0</v>
      </c>
      <c r="T1243">
        <f>'[1]Master Data'!BH590/100</f>
        <v>0</v>
      </c>
      <c r="U1243">
        <f>'[1]Master Data'!BI590/1000000</f>
        <v>0</v>
      </c>
    </row>
    <row r="1244" spans="1:21" x14ac:dyDescent="0.55000000000000004">
      <c r="A1244" s="41" t="s">
        <v>1679</v>
      </c>
      <c r="B1244" s="41">
        <v>8.0000000000000004E-4</v>
      </c>
      <c r="C1244">
        <f>'[1]Master Data'!AO591/100</f>
        <v>2.7E-4</v>
      </c>
      <c r="D1244">
        <f>'[1]Master Data'!AP591/1000000</f>
        <v>8.0000000000000002E-8</v>
      </c>
      <c r="E1244">
        <f>'[1]Master Data'!AQ591/1000000</f>
        <v>0</v>
      </c>
      <c r="F1244">
        <f>'[1]Master Data'!AR591/100</f>
        <v>0</v>
      </c>
      <c r="G1244">
        <f>'[1]Master Data'!AS591/100</f>
        <v>0</v>
      </c>
      <c r="H1244">
        <f>'[1]Master Data'!AT591/100</f>
        <v>0</v>
      </c>
      <c r="I1244">
        <f>'[1]Master Data'!AU591/100</f>
        <v>0</v>
      </c>
      <c r="J1244">
        <f>'[1]Master Data'!AV591/100</f>
        <v>0</v>
      </c>
      <c r="K1244">
        <f>'[1]Master Data'!AX591/100</f>
        <v>0</v>
      </c>
      <c r="L1244">
        <f>'[1]Master Data'!AY591/1000000</f>
        <v>2.57E-6</v>
      </c>
      <c r="M1244">
        <f>'[1]Master Data'!AZ591/1000000</f>
        <v>1.15E-6</v>
      </c>
      <c r="N1244">
        <f>'[1]Master Data'!BA591/1000000</f>
        <v>3.7E-7</v>
      </c>
      <c r="O1244">
        <f>'[1]Master Data'!BB591/100</f>
        <v>0</v>
      </c>
      <c r="P1244">
        <f>'[1]Master Data'!BC591/100</f>
        <v>0</v>
      </c>
      <c r="Q1244">
        <f>'[1]Master Data'!BD591/100</f>
        <v>0</v>
      </c>
      <c r="R1244">
        <f>'[1]Master Data'!BE591/1000000</f>
        <v>0</v>
      </c>
      <c r="S1244">
        <f>'[1]Master Data'!BG591/1000000</f>
        <v>0</v>
      </c>
      <c r="T1244">
        <f>'[1]Master Data'!BH591/100</f>
        <v>0</v>
      </c>
      <c r="U1244">
        <f>'[1]Master Data'!BI591/1000000</f>
        <v>0</v>
      </c>
    </row>
    <row r="1245" spans="1:21" x14ac:dyDescent="0.55000000000000004">
      <c r="A1245" s="41" t="s">
        <v>1680</v>
      </c>
      <c r="B1245" s="41">
        <v>5.6000000000000006E-4</v>
      </c>
      <c r="C1245">
        <f>'[1]Master Data'!AO592/100</f>
        <v>1.4999999999999999E-4</v>
      </c>
      <c r="D1245">
        <f>'[1]Master Data'!AP592/1000000</f>
        <v>3.722781E-8</v>
      </c>
      <c r="E1245">
        <f>'[1]Master Data'!AQ592/1000000</f>
        <v>0</v>
      </c>
      <c r="F1245">
        <f>'[1]Master Data'!AR592/100</f>
        <v>0</v>
      </c>
      <c r="G1245">
        <f>'[1]Master Data'!AS592/100</f>
        <v>0</v>
      </c>
      <c r="H1245">
        <f>'[1]Master Data'!AT592/100</f>
        <v>0</v>
      </c>
      <c r="I1245">
        <f>'[1]Master Data'!AU592/100</f>
        <v>0</v>
      </c>
      <c r="J1245">
        <f>'[1]Master Data'!AV592/100</f>
        <v>0</v>
      </c>
      <c r="K1245">
        <f>'[1]Master Data'!AX592/100</f>
        <v>0</v>
      </c>
      <c r="L1245">
        <f>'[1]Master Data'!AY592/1000000</f>
        <v>1.0441700999999998E-6</v>
      </c>
      <c r="M1245">
        <f>'[1]Master Data'!AZ592/1000000</f>
        <v>9.2061030000000001E-7</v>
      </c>
      <c r="N1245">
        <f>'[1]Master Data'!BA592/1000000</f>
        <v>1.8799836E-7</v>
      </c>
      <c r="O1245">
        <f>'[1]Master Data'!BB592/100</f>
        <v>0</v>
      </c>
      <c r="P1245">
        <f>'[1]Master Data'!BC592/100</f>
        <v>0</v>
      </c>
      <c r="Q1245">
        <f>'[1]Master Data'!BD592/100</f>
        <v>0</v>
      </c>
      <c r="R1245">
        <f>'[1]Master Data'!BE592/1000000</f>
        <v>0</v>
      </c>
      <c r="S1245">
        <f>'[1]Master Data'!BG592/1000000</f>
        <v>0</v>
      </c>
      <c r="T1245">
        <f>'[1]Master Data'!BH592/100</f>
        <v>0</v>
      </c>
      <c r="U1245">
        <f>'[1]Master Data'!BI592/1000000</f>
        <v>0</v>
      </c>
    </row>
    <row r="1246" spans="1:21" x14ac:dyDescent="0.55000000000000004">
      <c r="A1246" s="41" t="s">
        <v>1681</v>
      </c>
      <c r="B1246" s="41">
        <v>2.1562958678689337E-3</v>
      </c>
      <c r="C1246">
        <f>'[1]Master Data'!AO593/100</f>
        <v>8.8627284768528906E-4</v>
      </c>
      <c r="D1246">
        <f>'[1]Master Data'!AP593/1000000</f>
        <v>2.7274694723114962E-7</v>
      </c>
      <c r="E1246">
        <f>'[1]Master Data'!AQ593/1000000</f>
        <v>0</v>
      </c>
      <c r="F1246">
        <f>'[1]Master Data'!AR593/100</f>
        <v>0</v>
      </c>
      <c r="G1246">
        <f>'[1]Master Data'!AS593/100</f>
        <v>0</v>
      </c>
      <c r="H1246">
        <f>'[1]Master Data'!AT593/100</f>
        <v>0</v>
      </c>
      <c r="I1246">
        <f>'[1]Master Data'!AU593/100</f>
        <v>0</v>
      </c>
      <c r="J1246">
        <f>'[1]Master Data'!AV593/100</f>
        <v>0</v>
      </c>
      <c r="K1246">
        <f>'[1]Master Data'!AX593/100</f>
        <v>0</v>
      </c>
      <c r="L1246">
        <f>'[1]Master Data'!AY593/1000000</f>
        <v>3.1888199691965385E-6</v>
      </c>
      <c r="M1246">
        <f>'[1]Master Data'!AZ593/1000000</f>
        <v>1.3205968080964152E-6</v>
      </c>
      <c r="N1246">
        <f>'[1]Master Data'!BA593/1000000</f>
        <v>1.8701422080346108E-7</v>
      </c>
      <c r="O1246">
        <f>'[1]Master Data'!BB593/100</f>
        <v>0</v>
      </c>
      <c r="P1246">
        <f>'[1]Master Data'!BC593/100</f>
        <v>0</v>
      </c>
      <c r="Q1246">
        <f>'[1]Master Data'!BD593/100</f>
        <v>0</v>
      </c>
      <c r="R1246">
        <f>'[1]Master Data'!BE593/1000000</f>
        <v>0</v>
      </c>
      <c r="S1246">
        <f>'[1]Master Data'!BG593/1000000</f>
        <v>3.6731930505562429E-7</v>
      </c>
      <c r="T1246">
        <f>'[1]Master Data'!BH593/100</f>
        <v>0</v>
      </c>
      <c r="U1246">
        <f>'[1]Master Data'!BI593/1000000</f>
        <v>6.6577338207663795E-8</v>
      </c>
    </row>
    <row r="1247" spans="1:21" x14ac:dyDescent="0.55000000000000004">
      <c r="A1247" s="41" t="s">
        <v>1682</v>
      </c>
      <c r="B1247" s="41">
        <v>1.1240231217618901E-3</v>
      </c>
      <c r="C1247">
        <f>'[1]Master Data'!AO594/100</f>
        <v>1.554223366330867E-4</v>
      </c>
      <c r="D1247">
        <f>'[1]Master Data'!AP594/1000000</f>
        <v>2.8276825672950461E-8</v>
      </c>
      <c r="E1247">
        <f>'[1]Master Data'!AQ594/1000000</f>
        <v>0</v>
      </c>
      <c r="F1247">
        <f>'[1]Master Data'!AR594/100</f>
        <v>0</v>
      </c>
      <c r="G1247">
        <f>'[1]Master Data'!AS594/100</f>
        <v>0</v>
      </c>
      <c r="H1247">
        <f>'[1]Master Data'!AT594/100</f>
        <v>0</v>
      </c>
      <c r="I1247">
        <f>'[1]Master Data'!AU594/100</f>
        <v>0</v>
      </c>
      <c r="J1247">
        <f>'[1]Master Data'!AV594/100</f>
        <v>0</v>
      </c>
      <c r="K1247">
        <f>'[1]Master Data'!AX594/100</f>
        <v>0</v>
      </c>
      <c r="L1247">
        <f>'[1]Master Data'!AY594/1000000</f>
        <v>2.8942442331959666E-6</v>
      </c>
      <c r="M1247">
        <f>'[1]Master Data'!AZ594/1000000</f>
        <v>1.3891967774017245E-6</v>
      </c>
      <c r="N1247">
        <f>'[1]Master Data'!BA594/1000000</f>
        <v>5.4245403067660388E-7</v>
      </c>
      <c r="O1247">
        <f>'[1]Master Data'!BB594/100</f>
        <v>0</v>
      </c>
      <c r="P1247">
        <f>'[1]Master Data'!BC594/100</f>
        <v>0</v>
      </c>
      <c r="Q1247">
        <f>'[1]Master Data'!BD594/100</f>
        <v>0</v>
      </c>
      <c r="R1247">
        <f>'[1]Master Data'!BE594/1000000</f>
        <v>0</v>
      </c>
      <c r="S1247">
        <f>'[1]Master Data'!BG594/1000000</f>
        <v>9.3163967248282913E-7</v>
      </c>
      <c r="T1247">
        <f>'[1]Master Data'!BH594/100</f>
        <v>0</v>
      </c>
      <c r="U1247">
        <f>'[1]Master Data'!BI594/1000000</f>
        <v>2.204775084845828E-7</v>
      </c>
    </row>
    <row r="1248" spans="1:21" x14ac:dyDescent="0.55000000000000004">
      <c r="A1248" s="41" t="s">
        <v>1683</v>
      </c>
      <c r="B1248" s="41">
        <v>1.1240231217618901E-3</v>
      </c>
      <c r="C1248">
        <f>'[1]Master Data'!AO595/100</f>
        <v>1.554223366330867E-4</v>
      </c>
      <c r="D1248">
        <f>'[1]Master Data'!AP595/1000000</f>
        <v>4.0959000000000003E-8</v>
      </c>
      <c r="E1248">
        <f>'[1]Master Data'!AQ595/1000000</f>
        <v>0</v>
      </c>
      <c r="F1248">
        <f>'[1]Master Data'!AR595/100</f>
        <v>0</v>
      </c>
      <c r="G1248">
        <f>'[1]Master Data'!AS595/100</f>
        <v>0</v>
      </c>
      <c r="H1248">
        <f>'[1]Master Data'!AT595/100</f>
        <v>0</v>
      </c>
      <c r="I1248">
        <f>'[1]Master Data'!AU595/100</f>
        <v>0</v>
      </c>
      <c r="J1248">
        <f>'[1]Master Data'!AV595/100</f>
        <v>0</v>
      </c>
      <c r="K1248">
        <f>'[1]Master Data'!AX595/100</f>
        <v>0</v>
      </c>
      <c r="L1248">
        <f>'[1]Master Data'!AY595/1000000</f>
        <v>2.2170187499999997E-6</v>
      </c>
      <c r="M1248">
        <f>'[1]Master Data'!AZ595/1000000</f>
        <v>1.11314625E-6</v>
      </c>
      <c r="N1248">
        <f>'[1]Master Data'!BA595/1000000</f>
        <v>3.7887600000000001E-7</v>
      </c>
      <c r="O1248">
        <f>'[1]Master Data'!BB595/100</f>
        <v>0</v>
      </c>
      <c r="P1248">
        <f>'[1]Master Data'!BC595/100</f>
        <v>0</v>
      </c>
      <c r="Q1248">
        <f>'[1]Master Data'!BD595/100</f>
        <v>0</v>
      </c>
      <c r="R1248">
        <f>'[1]Master Data'!BE595/1000000</f>
        <v>0</v>
      </c>
      <c r="S1248">
        <f>'[1]Master Data'!BG595/1000000</f>
        <v>0</v>
      </c>
      <c r="T1248">
        <f>'[1]Master Data'!BH595/100</f>
        <v>0</v>
      </c>
      <c r="U1248">
        <f>'[1]Master Data'!BI595/1000000</f>
        <v>0</v>
      </c>
    </row>
    <row r="1249" spans="1:21" x14ac:dyDescent="0.55000000000000004">
      <c r="A1249" s="41" t="s">
        <v>1684</v>
      </c>
      <c r="B1249" s="41">
        <v>1.9E-3</v>
      </c>
      <c r="C1249">
        <f>'[1]Master Data'!AO596/100</f>
        <v>1.1000000000000001E-3</v>
      </c>
      <c r="D1249">
        <f>'[1]Master Data'!AP596/1000000</f>
        <v>3.1949999999999997E-7</v>
      </c>
      <c r="E1249">
        <f>'[1]Master Data'!AQ596/1000000</f>
        <v>0</v>
      </c>
      <c r="F1249">
        <f>'[1]Master Data'!AR596/100</f>
        <v>0</v>
      </c>
      <c r="G1249">
        <f>'[1]Master Data'!AS596/100</f>
        <v>0</v>
      </c>
      <c r="H1249">
        <f>'[1]Master Data'!AT596/100</f>
        <v>0</v>
      </c>
      <c r="I1249">
        <f>'[1]Master Data'!AU596/100</f>
        <v>0</v>
      </c>
      <c r="J1249">
        <f>'[1]Master Data'!AV596/100</f>
        <v>0</v>
      </c>
      <c r="K1249">
        <f>'[1]Master Data'!AX596/100</f>
        <v>0</v>
      </c>
      <c r="L1249">
        <f>'[1]Master Data'!AY596/1000000</f>
        <v>2.4389999999999999E-6</v>
      </c>
      <c r="M1249">
        <f>'[1]Master Data'!AZ596/1000000</f>
        <v>1.3319999999999999E-6</v>
      </c>
      <c r="N1249">
        <f>'[1]Master Data'!BA596/1000000</f>
        <v>1.215E-7</v>
      </c>
      <c r="O1249">
        <f>'[1]Master Data'!BB596/100</f>
        <v>0</v>
      </c>
      <c r="P1249">
        <f>'[1]Master Data'!BC596/100</f>
        <v>0</v>
      </c>
      <c r="Q1249">
        <f>'[1]Master Data'!BD596/100</f>
        <v>0</v>
      </c>
      <c r="R1249">
        <f>'[1]Master Data'!BE596/1000000</f>
        <v>0</v>
      </c>
      <c r="S1249">
        <f>'[1]Master Data'!BG596/1000000</f>
        <v>2.4750000000000001E-7</v>
      </c>
      <c r="T1249">
        <f>'[1]Master Data'!BH596/100</f>
        <v>0</v>
      </c>
      <c r="U1249">
        <f>'[1]Master Data'!BI596/1000000</f>
        <v>4.0499999999999992E-8</v>
      </c>
    </row>
    <row r="1250" spans="1:21" x14ac:dyDescent="0.55000000000000004">
      <c r="A1250" s="41" t="s">
        <v>1685</v>
      </c>
      <c r="B1250" s="41">
        <v>5.0000000000000001E-4</v>
      </c>
      <c r="C1250">
        <f>'[1]Master Data'!AO597/100</f>
        <v>2.0000000000000001E-4</v>
      </c>
      <c r="D1250">
        <f>'[1]Master Data'!AP597/1000000</f>
        <v>7.2499999999999994E-8</v>
      </c>
      <c r="E1250">
        <f>'[1]Master Data'!AQ597/1000000</f>
        <v>0</v>
      </c>
      <c r="F1250">
        <f>'[1]Master Data'!AR597/100</f>
        <v>0</v>
      </c>
      <c r="G1250">
        <f>'[1]Master Data'!AS597/100</f>
        <v>0</v>
      </c>
      <c r="H1250">
        <f>'[1]Master Data'!AT597/100</f>
        <v>0</v>
      </c>
      <c r="I1250">
        <f>'[1]Master Data'!AU597/100</f>
        <v>0</v>
      </c>
      <c r="J1250">
        <f>'[1]Master Data'!AV597/100</f>
        <v>0</v>
      </c>
      <c r="K1250">
        <f>'[1]Master Data'!AX597/100</f>
        <v>0</v>
      </c>
      <c r="L1250">
        <f>'[1]Master Data'!AY597/1000000</f>
        <v>2.7622499999999997E-6</v>
      </c>
      <c r="M1250">
        <f>'[1]Master Data'!AZ597/1000000</f>
        <v>2.7694999999999999E-6</v>
      </c>
      <c r="N1250">
        <f>'[1]Master Data'!BA597/1000000</f>
        <v>5.7999999999999995E-7</v>
      </c>
      <c r="O1250">
        <f>'[1]Master Data'!BB597/100</f>
        <v>0</v>
      </c>
      <c r="P1250">
        <f>'[1]Master Data'!BC597/100</f>
        <v>0</v>
      </c>
      <c r="Q1250">
        <f>'[1]Master Data'!BD597/100</f>
        <v>0</v>
      </c>
      <c r="R1250">
        <f>'[1]Master Data'!BE597/1000000</f>
        <v>0</v>
      </c>
      <c r="S1250">
        <f>'[1]Master Data'!BG597/1000000</f>
        <v>8.1925000000000003E-7</v>
      </c>
      <c r="T1250">
        <f>'[1]Master Data'!BH597/100</f>
        <v>0</v>
      </c>
      <c r="U1250">
        <f>'[1]Master Data'!BI597/1000000</f>
        <v>2.5375000000000001E-7</v>
      </c>
    </row>
    <row r="1251" spans="1:21" x14ac:dyDescent="0.55000000000000004">
      <c r="A1251" s="41" t="s">
        <v>1686</v>
      </c>
      <c r="B1251" s="41">
        <v>2.1562958678689337E-3</v>
      </c>
      <c r="C1251">
        <f>'[1]Master Data'!AO598/100</f>
        <v>8.8627284768528906E-4</v>
      </c>
      <c r="D1251">
        <f>'[1]Master Data'!AP598/1000000</f>
        <v>3.7371949999999997E-7</v>
      </c>
      <c r="E1251">
        <f>'[1]Master Data'!AQ598/1000000</f>
        <v>0</v>
      </c>
      <c r="F1251">
        <f>'[1]Master Data'!AR598/100</f>
        <v>0</v>
      </c>
      <c r="G1251">
        <f>'[1]Master Data'!AS598/100</f>
        <v>0</v>
      </c>
      <c r="H1251">
        <f>'[1]Master Data'!AT598/100</f>
        <v>0</v>
      </c>
      <c r="I1251">
        <f>'[1]Master Data'!AU598/100</f>
        <v>0</v>
      </c>
      <c r="J1251">
        <f>'[1]Master Data'!AV598/100</f>
        <v>0</v>
      </c>
      <c r="K1251">
        <f>'[1]Master Data'!AX598/100</f>
        <v>0</v>
      </c>
      <c r="L1251">
        <f>'[1]Master Data'!AY598/1000000</f>
        <v>3.3603350000000002E-6</v>
      </c>
      <c r="M1251">
        <f>'[1]Master Data'!AZ598/1000000</f>
        <v>1.7750106000000001E-6</v>
      </c>
      <c r="N1251">
        <f>'[1]Master Data'!BA598/1000000</f>
        <v>2.0096116599999999E-7</v>
      </c>
      <c r="O1251">
        <f>'[1]Master Data'!BB598/100</f>
        <v>0</v>
      </c>
      <c r="P1251">
        <f>'[1]Master Data'!BC598/100</f>
        <v>0</v>
      </c>
      <c r="Q1251">
        <f>'[1]Master Data'!BD598/100</f>
        <v>0</v>
      </c>
      <c r="R1251">
        <f>'[1]Master Data'!BE598/1000000</f>
        <v>0</v>
      </c>
      <c r="S1251">
        <f>'[1]Master Data'!BG598/1000000</f>
        <v>0</v>
      </c>
      <c r="T1251">
        <f>'[1]Master Data'!BH598/100</f>
        <v>0</v>
      </c>
      <c r="U1251">
        <f>'[1]Master Data'!BI598/1000000</f>
        <v>0</v>
      </c>
    </row>
    <row r="1252" spans="1:21" x14ac:dyDescent="0.55000000000000004">
      <c r="A1252" s="41" t="s">
        <v>1687</v>
      </c>
      <c r="B1252" s="41">
        <v>1.1240231217618901E-3</v>
      </c>
      <c r="C1252">
        <f>'[1]Master Data'!AO599/100</f>
        <v>1.554223366330867E-4</v>
      </c>
      <c r="D1252">
        <f>'[1]Master Data'!AP599/1000000</f>
        <v>7.8414494350962757E-9</v>
      </c>
      <c r="E1252">
        <f>'[1]Master Data'!AQ599/1000000</f>
        <v>0</v>
      </c>
      <c r="F1252">
        <f>'[1]Master Data'!AR599/100</f>
        <v>0</v>
      </c>
      <c r="G1252">
        <f>'[1]Master Data'!AS599/100</f>
        <v>0</v>
      </c>
      <c r="H1252">
        <f>'[1]Master Data'!AT599/100</f>
        <v>0</v>
      </c>
      <c r="I1252">
        <f>'[1]Master Data'!AU599/100</f>
        <v>0</v>
      </c>
      <c r="J1252">
        <f>'[1]Master Data'!AV599/100</f>
        <v>0</v>
      </c>
      <c r="K1252">
        <f>'[1]Master Data'!AX599/100</f>
        <v>0</v>
      </c>
      <c r="L1252">
        <f>'[1]Master Data'!AY599/1000000</f>
        <v>4.2444006017689273E-7</v>
      </c>
      <c r="M1252">
        <f>'[1]Master Data'!AZ599/1000000</f>
        <v>2.1310774269982269E-7</v>
      </c>
      <c r="N1252">
        <f>'[1]Master Data'!BA599/1000000</f>
        <v>7.2534412367771096E-8</v>
      </c>
      <c r="O1252">
        <f>'[1]Master Data'!BB599/100</f>
        <v>0</v>
      </c>
      <c r="P1252">
        <f>'[1]Master Data'!BC599/100</f>
        <v>0</v>
      </c>
      <c r="Q1252">
        <f>'[1]Master Data'!BD599/100</f>
        <v>0</v>
      </c>
      <c r="R1252">
        <f>'[1]Master Data'!BE599/1000000</f>
        <v>0</v>
      </c>
      <c r="S1252">
        <f>'[1]Master Data'!BG599/1000000</f>
        <v>0</v>
      </c>
      <c r="T1252">
        <f>'[1]Master Data'!BH599/100</f>
        <v>0</v>
      </c>
      <c r="U1252">
        <f>'[1]Master Data'!BI599/1000000</f>
        <v>0</v>
      </c>
    </row>
    <row r="1253" spans="1:21" x14ac:dyDescent="0.55000000000000004">
      <c r="A1253" s="41" t="s">
        <v>1688</v>
      </c>
      <c r="B1253" s="41">
        <v>1.1240231217618901E-3</v>
      </c>
      <c r="C1253">
        <f>'[1]Master Data'!AO600/100</f>
        <v>2.9148595329822911E-4</v>
      </c>
      <c r="D1253">
        <f>'[1]Master Data'!AP600/1000000</f>
        <v>5.218693E-8</v>
      </c>
      <c r="E1253">
        <f>'[1]Master Data'!AQ600/1000000</f>
        <v>0</v>
      </c>
      <c r="F1253">
        <f>'[1]Master Data'!AR600/100</f>
        <v>0</v>
      </c>
      <c r="G1253">
        <f>'[1]Master Data'!AS600/100</f>
        <v>0</v>
      </c>
      <c r="H1253">
        <f>'[1]Master Data'!AT600/100</f>
        <v>0</v>
      </c>
      <c r="I1253">
        <f>'[1]Master Data'!AU600/100</f>
        <v>0</v>
      </c>
      <c r="J1253">
        <f>'[1]Master Data'!AV600/100</f>
        <v>0</v>
      </c>
      <c r="K1253">
        <f>'[1]Master Data'!AX600/100</f>
        <v>0</v>
      </c>
      <c r="L1253">
        <f>'[1]Master Data'!AY600/1000000</f>
        <v>1.4637452999999999E-6</v>
      </c>
      <c r="M1253">
        <f>'[1]Master Data'!AZ600/1000000</f>
        <v>1.2905359E-6</v>
      </c>
      <c r="N1253">
        <f>'[1]Master Data'!BA600/1000000</f>
        <v>2.6354107999999999E-7</v>
      </c>
      <c r="O1253">
        <f>'[1]Master Data'!BB600/100</f>
        <v>0</v>
      </c>
      <c r="P1253">
        <f>'[1]Master Data'!BC600/100</f>
        <v>0</v>
      </c>
      <c r="Q1253">
        <f>'[1]Master Data'!BD600/100</f>
        <v>0</v>
      </c>
      <c r="R1253">
        <f>'[1]Master Data'!BE600/1000000</f>
        <v>0</v>
      </c>
      <c r="S1253">
        <f>'[1]Master Data'!BG600/1000000</f>
        <v>0</v>
      </c>
      <c r="T1253">
        <f>'[1]Master Data'!BH600/100</f>
        <v>0</v>
      </c>
      <c r="U1253">
        <f>'[1]Master Data'!BI600/1000000</f>
        <v>0</v>
      </c>
    </row>
    <row r="1254" spans="1:21" x14ac:dyDescent="0.55000000000000004">
      <c r="A1254" s="41" t="s">
        <v>1689</v>
      </c>
      <c r="B1254" s="41">
        <v>1.4000000000000002E-3</v>
      </c>
      <c r="C1254">
        <f>'[1]Master Data'!AO601/100</f>
        <v>5.0000000000000001E-4</v>
      </c>
      <c r="D1254">
        <f>'[1]Master Data'!AP601/1000000</f>
        <v>1.7408000000000001E-7</v>
      </c>
      <c r="E1254">
        <f>'[1]Master Data'!AQ601/1000000</f>
        <v>0</v>
      </c>
      <c r="F1254">
        <f>'[1]Master Data'!AR601/100</f>
        <v>0</v>
      </c>
      <c r="G1254">
        <f>'[1]Master Data'!AS601/100</f>
        <v>0</v>
      </c>
      <c r="H1254">
        <f>'[1]Master Data'!AT601/100</f>
        <v>0</v>
      </c>
      <c r="I1254">
        <f>'[1]Master Data'!AU601/100</f>
        <v>0</v>
      </c>
      <c r="J1254">
        <f>'[1]Master Data'!AV601/100</f>
        <v>0</v>
      </c>
      <c r="K1254">
        <f>'[1]Master Data'!AX601/100</f>
        <v>0</v>
      </c>
      <c r="L1254">
        <f>'[1]Master Data'!AY601/1000000</f>
        <v>1.6401600000000001E-6</v>
      </c>
      <c r="M1254">
        <f>'[1]Master Data'!AZ601/1000000</f>
        <v>8.2144000000000003E-7</v>
      </c>
      <c r="N1254">
        <f>'[1]Master Data'!BA601/1000000</f>
        <v>8.4320000000000003E-8</v>
      </c>
      <c r="O1254">
        <f>'[1]Master Data'!BB601/100</f>
        <v>0</v>
      </c>
      <c r="P1254">
        <f>'[1]Master Data'!BC601/100</f>
        <v>0</v>
      </c>
      <c r="Q1254">
        <f>'[1]Master Data'!BD601/100</f>
        <v>0</v>
      </c>
      <c r="R1254">
        <f>'[1]Master Data'!BE601/1000000</f>
        <v>0</v>
      </c>
      <c r="S1254">
        <f>'[1]Master Data'!BG601/1000000</f>
        <v>0</v>
      </c>
      <c r="T1254">
        <f>'[1]Master Data'!BH601/100</f>
        <v>0</v>
      </c>
      <c r="U1254">
        <f>'[1]Master Data'!BI601/1000000</f>
        <v>0</v>
      </c>
    </row>
    <row r="1255" spans="1:21" x14ac:dyDescent="0.55000000000000004">
      <c r="A1255" s="41" t="s">
        <v>1690</v>
      </c>
      <c r="B1255" s="41">
        <v>1.2999999999999999E-3</v>
      </c>
      <c r="C1255">
        <f>'[1]Master Data'!AO602/100</f>
        <v>2.9999999999999997E-4</v>
      </c>
      <c r="D1255">
        <f>'[1]Master Data'!AP602/1000000</f>
        <v>8.2879999999999998E-8</v>
      </c>
      <c r="E1255">
        <f>'[1]Master Data'!AQ602/1000000</f>
        <v>0</v>
      </c>
      <c r="F1255">
        <f>'[1]Master Data'!AR602/100</f>
        <v>0</v>
      </c>
      <c r="G1255">
        <f>'[1]Master Data'!AS602/100</f>
        <v>0</v>
      </c>
      <c r="H1255">
        <f>'[1]Master Data'!AT602/100</f>
        <v>0</v>
      </c>
      <c r="I1255">
        <f>'[1]Master Data'!AU602/100</f>
        <v>0</v>
      </c>
      <c r="J1255">
        <f>'[1]Master Data'!AV602/100</f>
        <v>0</v>
      </c>
      <c r="K1255">
        <f>'[1]Master Data'!AX602/100</f>
        <v>0</v>
      </c>
      <c r="L1255">
        <f>'[1]Master Data'!AY602/1000000</f>
        <v>2.5870399999999998E-6</v>
      </c>
      <c r="M1255">
        <f>'[1]Master Data'!AZ602/1000000</f>
        <v>2.7232000000000005E-6</v>
      </c>
      <c r="N1255">
        <f>'[1]Master Data'!BA602/1000000</f>
        <v>5.2687999999999996E-7</v>
      </c>
      <c r="O1255">
        <f>'[1]Master Data'!BB602/100</f>
        <v>0</v>
      </c>
      <c r="P1255">
        <f>'[1]Master Data'!BC602/100</f>
        <v>0</v>
      </c>
      <c r="Q1255">
        <f>'[1]Master Data'!BD602/100</f>
        <v>0</v>
      </c>
      <c r="R1255">
        <f>'[1]Master Data'!BE602/1000000</f>
        <v>0</v>
      </c>
      <c r="S1255">
        <f>'[1]Master Data'!BG602/1000000</f>
        <v>0</v>
      </c>
      <c r="T1255">
        <f>'[1]Master Data'!BH602/100</f>
        <v>0</v>
      </c>
      <c r="U1255">
        <f>'[1]Master Data'!BI602/1000000</f>
        <v>0</v>
      </c>
    </row>
    <row r="1256" spans="1:21" x14ac:dyDescent="0.55000000000000004">
      <c r="A1256" s="41" t="s">
        <v>1691</v>
      </c>
      <c r="B1256" s="41">
        <v>0</v>
      </c>
      <c r="C1256">
        <f>'[1]Master Data'!AO603/100</f>
        <v>0</v>
      </c>
      <c r="D1256">
        <f>'[1]Master Data'!AP603/1000000</f>
        <v>0</v>
      </c>
      <c r="E1256">
        <f>'[1]Master Data'!AQ603/1000000</f>
        <v>0</v>
      </c>
      <c r="F1256">
        <f>'[1]Master Data'!AR603/100</f>
        <v>0</v>
      </c>
      <c r="G1256">
        <f>'[1]Master Data'!AS603/100</f>
        <v>0</v>
      </c>
      <c r="H1256">
        <f>'[1]Master Data'!AT603/100</f>
        <v>0</v>
      </c>
      <c r="I1256">
        <f>'[1]Master Data'!AU603/100</f>
        <v>0</v>
      </c>
      <c r="J1256">
        <f>'[1]Master Data'!AV603/100</f>
        <v>0</v>
      </c>
      <c r="K1256">
        <f>'[1]Master Data'!AX603/100</f>
        <v>0</v>
      </c>
      <c r="L1256">
        <f>'[1]Master Data'!AY603/1000000</f>
        <v>0</v>
      </c>
      <c r="M1256">
        <f>'[1]Master Data'!AZ603/1000000</f>
        <v>0</v>
      </c>
      <c r="N1256">
        <f>'[1]Master Data'!BA603/1000000</f>
        <v>0</v>
      </c>
      <c r="O1256">
        <f>'[1]Master Data'!BB603/100</f>
        <v>0</v>
      </c>
      <c r="P1256">
        <f>'[1]Master Data'!BC603/100</f>
        <v>0</v>
      </c>
      <c r="Q1256">
        <f>'[1]Master Data'!BD603/100</f>
        <v>0</v>
      </c>
      <c r="R1256">
        <f>'[1]Master Data'!BE603/1000000</f>
        <v>0</v>
      </c>
      <c r="S1256">
        <f>'[1]Master Data'!BG603/1000000</f>
        <v>0</v>
      </c>
      <c r="T1256">
        <f>'[1]Master Data'!BH603/100</f>
        <v>0</v>
      </c>
      <c r="U1256">
        <f>'[1]Master Data'!BI603/1000000</f>
        <v>0</v>
      </c>
    </row>
    <row r="1257" spans="1:21" x14ac:dyDescent="0.55000000000000004">
      <c r="A1257" s="41" t="s">
        <v>1692</v>
      </c>
      <c r="B1257" s="41">
        <v>8.0000000000000004E-4</v>
      </c>
      <c r="C1257">
        <f>'[1]Master Data'!AO604/100</f>
        <v>2.7E-4</v>
      </c>
      <c r="D1257">
        <f>'[1]Master Data'!AP604/1000000</f>
        <v>1.6E-7</v>
      </c>
      <c r="E1257">
        <f>'[1]Master Data'!AQ604/1000000</f>
        <v>0</v>
      </c>
      <c r="F1257">
        <f>'[1]Master Data'!AR604/100</f>
        <v>0</v>
      </c>
      <c r="G1257">
        <f>'[1]Master Data'!AS604/100</f>
        <v>0</v>
      </c>
      <c r="H1257">
        <f>'[1]Master Data'!AT604/100</f>
        <v>0</v>
      </c>
      <c r="I1257">
        <f>'[1]Master Data'!AU604/100</f>
        <v>0</v>
      </c>
      <c r="J1257">
        <f>'[1]Master Data'!AV604/100</f>
        <v>0</v>
      </c>
      <c r="K1257">
        <f>'[1]Master Data'!AX604/100</f>
        <v>0</v>
      </c>
      <c r="L1257">
        <f>'[1]Master Data'!AY604/1000000</f>
        <v>2.2000000000000001E-6</v>
      </c>
      <c r="M1257">
        <f>'[1]Master Data'!AZ604/1000000</f>
        <v>1.5099999999999999E-6</v>
      </c>
      <c r="N1257">
        <f>'[1]Master Data'!BA604/1000000</f>
        <v>2.9999999999999999E-7</v>
      </c>
      <c r="O1257">
        <f>'[1]Master Data'!BB604/100</f>
        <v>0</v>
      </c>
      <c r="P1257">
        <f>'[1]Master Data'!BC604/100</f>
        <v>0</v>
      </c>
      <c r="Q1257">
        <f>'[1]Master Data'!BD604/100</f>
        <v>0</v>
      </c>
      <c r="R1257">
        <f>'[1]Master Data'!BE604/1000000</f>
        <v>0</v>
      </c>
      <c r="S1257">
        <f>'[1]Master Data'!BG604/1000000</f>
        <v>0</v>
      </c>
      <c r="T1257">
        <f>'[1]Master Data'!BH604/100</f>
        <v>0</v>
      </c>
      <c r="U1257">
        <f>'[1]Master Data'!BI604/1000000</f>
        <v>0</v>
      </c>
    </row>
    <row r="1258" spans="1:21" x14ac:dyDescent="0.55000000000000004">
      <c r="A1258" s="41" t="s">
        <v>1693</v>
      </c>
      <c r="B1258" s="41">
        <v>8.0000000000000004E-4</v>
      </c>
      <c r="C1258">
        <f>'[1]Master Data'!AO605/100</f>
        <v>2.7E-4</v>
      </c>
      <c r="D1258">
        <f>'[1]Master Data'!AP605/1000000</f>
        <v>1.6E-7</v>
      </c>
      <c r="E1258">
        <f>'[1]Master Data'!AQ605/1000000</f>
        <v>0</v>
      </c>
      <c r="F1258">
        <f>'[1]Master Data'!AR605/100</f>
        <v>0</v>
      </c>
      <c r="G1258">
        <f>'[1]Master Data'!AS605/100</f>
        <v>0</v>
      </c>
      <c r="H1258">
        <f>'[1]Master Data'!AT605/100</f>
        <v>0</v>
      </c>
      <c r="I1258">
        <f>'[1]Master Data'!AU605/100</f>
        <v>0</v>
      </c>
      <c r="J1258">
        <f>'[1]Master Data'!AV605/100</f>
        <v>0</v>
      </c>
      <c r="K1258">
        <f>'[1]Master Data'!AX605/100</f>
        <v>0</v>
      </c>
      <c r="L1258">
        <f>'[1]Master Data'!AY605/1000000</f>
        <v>2.2000000000000001E-6</v>
      </c>
      <c r="M1258">
        <f>'[1]Master Data'!AZ605/1000000</f>
        <v>1.5099999999999999E-6</v>
      </c>
      <c r="N1258">
        <f>'[1]Master Data'!BA605/1000000</f>
        <v>2.9999999999999999E-7</v>
      </c>
      <c r="O1258">
        <f>'[1]Master Data'!BB605/100</f>
        <v>0</v>
      </c>
      <c r="P1258">
        <f>'[1]Master Data'!BC605/100</f>
        <v>0</v>
      </c>
      <c r="Q1258">
        <f>'[1]Master Data'!BD605/100</f>
        <v>0</v>
      </c>
      <c r="R1258">
        <f>'[1]Master Data'!BE605/1000000</f>
        <v>0</v>
      </c>
      <c r="S1258">
        <f>'[1]Master Data'!BG605/1000000</f>
        <v>0</v>
      </c>
      <c r="T1258">
        <f>'[1]Master Data'!BH605/100</f>
        <v>0</v>
      </c>
      <c r="U1258">
        <f>'[1]Master Data'!BI605/1000000</f>
        <v>0</v>
      </c>
    </row>
    <row r="1259" spans="1:21" x14ac:dyDescent="0.55000000000000004">
      <c r="A1259" s="41" t="s">
        <v>1694</v>
      </c>
      <c r="B1259" s="41">
        <v>1.1240231217618901E-3</v>
      </c>
      <c r="C1259">
        <f>'[1]Master Data'!AO606/100</f>
        <v>1.554223366330867E-4</v>
      </c>
      <c r="D1259">
        <f>'[1]Master Data'!AP606/1000000</f>
        <v>1.4719999999999999E-8</v>
      </c>
      <c r="E1259">
        <f>'[1]Master Data'!AQ606/1000000</f>
        <v>0</v>
      </c>
      <c r="F1259">
        <f>'[1]Master Data'!AR606/100</f>
        <v>0</v>
      </c>
      <c r="G1259">
        <f>'[1]Master Data'!AS606/100</f>
        <v>0</v>
      </c>
      <c r="H1259">
        <f>'[1]Master Data'!AT606/100</f>
        <v>0</v>
      </c>
      <c r="I1259">
        <f>'[1]Master Data'!AU606/100</f>
        <v>0</v>
      </c>
      <c r="J1259">
        <f>'[1]Master Data'!AV606/100</f>
        <v>0</v>
      </c>
      <c r="K1259">
        <f>'[1]Master Data'!AX606/100</f>
        <v>0</v>
      </c>
      <c r="L1259">
        <f>'[1]Master Data'!AY606/1000000</f>
        <v>2.7931199999999997E-6</v>
      </c>
      <c r="M1259">
        <f>'[1]Master Data'!AZ606/1000000</f>
        <v>1.2815600000000001E-6</v>
      </c>
      <c r="N1259">
        <f>'[1]Master Data'!BA606/1000000</f>
        <v>5.1059999999999993E-7</v>
      </c>
      <c r="O1259">
        <f>'[1]Master Data'!BB606/100</f>
        <v>0</v>
      </c>
      <c r="P1259">
        <f>'[1]Master Data'!BC606/100</f>
        <v>0</v>
      </c>
      <c r="Q1259">
        <f>'[1]Master Data'!BD606/100</f>
        <v>0</v>
      </c>
      <c r="R1259">
        <f>'[1]Master Data'!BE606/1000000</f>
        <v>0</v>
      </c>
      <c r="S1259">
        <f>'[1]Master Data'!BG606/1000000</f>
        <v>0</v>
      </c>
      <c r="T1259">
        <f>'[1]Master Data'!BH606/100</f>
        <v>0</v>
      </c>
      <c r="U1259">
        <f>'[1]Master Data'!BI606/1000000</f>
        <v>0</v>
      </c>
    </row>
    <row r="1260" spans="1:21" x14ac:dyDescent="0.55000000000000004">
      <c r="A1260" s="41" t="s">
        <v>1695</v>
      </c>
      <c r="B1260" s="41">
        <v>1.0916251830161052E-3</v>
      </c>
      <c r="C1260">
        <f>'[1]Master Data'!AO607/100</f>
        <v>2.2102489019033676E-4</v>
      </c>
      <c r="D1260">
        <f>'[1]Master Data'!AP607/1000000</f>
        <v>6.9999999999999992E-8</v>
      </c>
      <c r="E1260">
        <f>'[1]Master Data'!AQ607/1000000</f>
        <v>0</v>
      </c>
      <c r="F1260">
        <f>'[1]Master Data'!AR607/100</f>
        <v>0</v>
      </c>
      <c r="G1260">
        <f>'[1]Master Data'!AS607/100</f>
        <v>0</v>
      </c>
      <c r="H1260">
        <f>'[1]Master Data'!AT607/100</f>
        <v>0</v>
      </c>
      <c r="I1260">
        <f>'[1]Master Data'!AU607/100</f>
        <v>0</v>
      </c>
      <c r="J1260">
        <f>'[1]Master Data'!AV607/100</f>
        <v>0</v>
      </c>
      <c r="K1260">
        <f>'[1]Master Data'!AX607/100</f>
        <v>0</v>
      </c>
      <c r="L1260">
        <f>'[1]Master Data'!AY607/1000000</f>
        <v>1.6506002928257685E-6</v>
      </c>
      <c r="M1260">
        <f>'[1]Master Data'!AZ607/1000000</f>
        <v>7.9999999999999986E-7</v>
      </c>
      <c r="N1260">
        <f>'[1]Master Data'!BA607/1000000</f>
        <v>2.2734992679355783E-7</v>
      </c>
      <c r="O1260">
        <f>'[1]Master Data'!BB607/100</f>
        <v>0</v>
      </c>
      <c r="P1260">
        <f>'[1]Master Data'!BC607/100</f>
        <v>0</v>
      </c>
      <c r="Q1260">
        <f>'[1]Master Data'!BD607/100</f>
        <v>0</v>
      </c>
      <c r="R1260">
        <f>'[1]Master Data'!BE607/1000000</f>
        <v>0</v>
      </c>
      <c r="S1260">
        <f>'[1]Master Data'!BG607/1000000</f>
        <v>0</v>
      </c>
      <c r="T1260">
        <f>'[1]Master Data'!BH607/100</f>
        <v>0</v>
      </c>
      <c r="U1260">
        <f>'[1]Master Data'!BI607/1000000</f>
        <v>0</v>
      </c>
    </row>
    <row r="1261" spans="1:21" x14ac:dyDescent="0.55000000000000004">
      <c r="A1261" s="41" t="s">
        <v>1696</v>
      </c>
      <c r="B1261" s="41">
        <v>1.0916251830161052E-3</v>
      </c>
      <c r="C1261">
        <f>'[1]Master Data'!AO608/100</f>
        <v>2.2102489019033676E-4</v>
      </c>
      <c r="D1261">
        <f>'[1]Master Data'!AP608/1000000</f>
        <v>6.9999999999999992E-8</v>
      </c>
      <c r="E1261">
        <f>'[1]Master Data'!AQ608/1000000</f>
        <v>0</v>
      </c>
      <c r="F1261">
        <f>'[1]Master Data'!AR608/100</f>
        <v>0</v>
      </c>
      <c r="G1261">
        <f>'[1]Master Data'!AS608/100</f>
        <v>0</v>
      </c>
      <c r="H1261">
        <f>'[1]Master Data'!AT608/100</f>
        <v>0</v>
      </c>
      <c r="I1261">
        <f>'[1]Master Data'!AU608/100</f>
        <v>0</v>
      </c>
      <c r="J1261">
        <f>'[1]Master Data'!AV608/100</f>
        <v>0</v>
      </c>
      <c r="K1261">
        <f>'[1]Master Data'!AX608/100</f>
        <v>0</v>
      </c>
      <c r="L1261">
        <f>'[1]Master Data'!AY608/1000000</f>
        <v>1.6506002928257685E-6</v>
      </c>
      <c r="M1261">
        <f>'[1]Master Data'!AZ608/1000000</f>
        <v>7.9999999999999986E-7</v>
      </c>
      <c r="N1261">
        <f>'[1]Master Data'!BA608/1000000</f>
        <v>2.2734992679355783E-7</v>
      </c>
      <c r="O1261">
        <f>'[1]Master Data'!BB608/100</f>
        <v>0</v>
      </c>
      <c r="P1261">
        <f>'[1]Master Data'!BC608/100</f>
        <v>0</v>
      </c>
      <c r="Q1261">
        <f>'[1]Master Data'!BD608/100</f>
        <v>0</v>
      </c>
      <c r="R1261">
        <f>'[1]Master Data'!BE608/1000000</f>
        <v>0</v>
      </c>
      <c r="S1261">
        <f>'[1]Master Data'!BG608/1000000</f>
        <v>0</v>
      </c>
      <c r="T1261">
        <f>'[1]Master Data'!BH608/100</f>
        <v>0</v>
      </c>
      <c r="U1261">
        <f>'[1]Master Data'!BI608/1000000</f>
        <v>0</v>
      </c>
    </row>
    <row r="1262" spans="1:21" x14ac:dyDescent="0.55000000000000004">
      <c r="A1262" s="41" t="s">
        <v>1697</v>
      </c>
      <c r="B1262" s="41">
        <v>2.3240000000000001E-3</v>
      </c>
      <c r="C1262">
        <f>'[1]Master Data'!AO609/100</f>
        <v>1.1799999999999998E-3</v>
      </c>
      <c r="D1262">
        <f>'[1]Master Data'!AP609/1000000</f>
        <v>2.9999999999999999E-7</v>
      </c>
      <c r="E1262">
        <f>'[1]Master Data'!AQ609/1000000</f>
        <v>0</v>
      </c>
      <c r="F1262">
        <f>'[1]Master Data'!AR609/100</f>
        <v>0</v>
      </c>
      <c r="G1262">
        <f>'[1]Master Data'!AS609/100</f>
        <v>0</v>
      </c>
      <c r="H1262">
        <f>'[1]Master Data'!AT609/100</f>
        <v>0</v>
      </c>
      <c r="I1262">
        <f>'[1]Master Data'!AU609/100</f>
        <v>0</v>
      </c>
      <c r="J1262">
        <f>'[1]Master Data'!AV609/100</f>
        <v>0</v>
      </c>
      <c r="K1262">
        <f>'[1]Master Data'!AX609/100</f>
        <v>0</v>
      </c>
      <c r="L1262">
        <f>'[1]Master Data'!AY609/1000000</f>
        <v>5.4199999999999998E-6</v>
      </c>
      <c r="M1262">
        <f>'[1]Master Data'!AZ609/1000000</f>
        <v>2.12E-6</v>
      </c>
      <c r="N1262">
        <f>'[1]Master Data'!BA609/1000000</f>
        <v>4.6000000000000004E-7</v>
      </c>
      <c r="O1262">
        <f>'[1]Master Data'!BB609/100</f>
        <v>0</v>
      </c>
      <c r="P1262">
        <f>'[1]Master Data'!BC609/100</f>
        <v>0</v>
      </c>
      <c r="Q1262">
        <f>'[1]Master Data'!BD609/100</f>
        <v>0</v>
      </c>
      <c r="R1262">
        <f>'[1]Master Data'!BE609/1000000</f>
        <v>0</v>
      </c>
      <c r="S1262">
        <f>'[1]Master Data'!BG609/1000000</f>
        <v>5.6614713999999997E-7</v>
      </c>
      <c r="T1262">
        <f>'[1]Master Data'!BH609/100</f>
        <v>0</v>
      </c>
      <c r="U1262">
        <f>'[1]Master Data'!BI609/1000000</f>
        <v>9.8406019999999994E-8</v>
      </c>
    </row>
    <row r="1263" spans="1:21" x14ac:dyDescent="0.55000000000000004">
      <c r="A1263" s="41" t="s">
        <v>1698</v>
      </c>
      <c r="B1263" s="41">
        <v>1.15E-3</v>
      </c>
      <c r="C1263">
        <f>'[1]Master Data'!AO610/100</f>
        <v>3.4E-5</v>
      </c>
      <c r="D1263">
        <f>'[1]Master Data'!AP610/1000000</f>
        <v>2E-8</v>
      </c>
      <c r="E1263">
        <f>'[1]Master Data'!AQ610/1000000</f>
        <v>0</v>
      </c>
      <c r="F1263">
        <f>'[1]Master Data'!AR610/100</f>
        <v>0</v>
      </c>
      <c r="G1263">
        <f>'[1]Master Data'!AS610/100</f>
        <v>0</v>
      </c>
      <c r="H1263">
        <f>'[1]Master Data'!AT610/100</f>
        <v>0</v>
      </c>
      <c r="I1263">
        <f>'[1]Master Data'!AU610/100</f>
        <v>0</v>
      </c>
      <c r="J1263">
        <f>'[1]Master Data'!AV610/100</f>
        <v>0</v>
      </c>
      <c r="K1263">
        <f>'[1]Master Data'!AX610/100</f>
        <v>0</v>
      </c>
      <c r="L1263">
        <f>'[1]Master Data'!AY610/1000000</f>
        <v>3.0199999999999999E-6</v>
      </c>
      <c r="M1263">
        <f>'[1]Master Data'!AZ610/1000000</f>
        <v>1.35E-6</v>
      </c>
      <c r="N1263">
        <f>'[1]Master Data'!BA610/1000000</f>
        <v>6.1999999999999999E-7</v>
      </c>
      <c r="O1263">
        <f>'[1]Master Data'!BB610/100</f>
        <v>0</v>
      </c>
      <c r="P1263">
        <f>'[1]Master Data'!BC610/100</f>
        <v>0</v>
      </c>
      <c r="Q1263">
        <f>'[1]Master Data'!BD610/100</f>
        <v>0</v>
      </c>
      <c r="R1263">
        <f>'[1]Master Data'!BE610/1000000</f>
        <v>0</v>
      </c>
      <c r="S1263">
        <f>'[1]Master Data'!BG610/1000000</f>
        <v>0</v>
      </c>
      <c r="T1263">
        <f>'[1]Master Data'!BH610/100</f>
        <v>0</v>
      </c>
      <c r="U1263">
        <f>'[1]Master Data'!BI610/1000000</f>
        <v>0</v>
      </c>
    </row>
    <row r="1264" spans="1:21" x14ac:dyDescent="0.55000000000000004">
      <c r="A1264" s="41" t="s">
        <v>1699</v>
      </c>
      <c r="B1264" s="41">
        <v>0</v>
      </c>
      <c r="C1264">
        <f>'[1]Master Data'!AO611/100</f>
        <v>0</v>
      </c>
      <c r="D1264">
        <f>'[1]Master Data'!AP611/1000000</f>
        <v>0</v>
      </c>
      <c r="E1264">
        <f>'[1]Master Data'!AQ611/1000000</f>
        <v>0</v>
      </c>
      <c r="F1264">
        <f>'[1]Master Data'!AR611/100</f>
        <v>0</v>
      </c>
      <c r="G1264">
        <f>'[1]Master Data'!AS611/100</f>
        <v>0</v>
      </c>
      <c r="H1264">
        <f>'[1]Master Data'!AT611/100</f>
        <v>0</v>
      </c>
      <c r="I1264">
        <f>'[1]Master Data'!AU611/100</f>
        <v>0</v>
      </c>
      <c r="J1264">
        <f>'[1]Master Data'!AV611/100</f>
        <v>0</v>
      </c>
      <c r="K1264">
        <f>'[1]Master Data'!AX611/100</f>
        <v>0</v>
      </c>
      <c r="L1264">
        <f>'[1]Master Data'!AY611/1000000</f>
        <v>0</v>
      </c>
      <c r="M1264">
        <f>'[1]Master Data'!AZ611/1000000</f>
        <v>0</v>
      </c>
      <c r="N1264">
        <f>'[1]Master Data'!BA611/1000000</f>
        <v>0</v>
      </c>
      <c r="O1264">
        <f>'[1]Master Data'!BB611/100</f>
        <v>0</v>
      </c>
      <c r="P1264">
        <f>'[1]Master Data'!BC611/100</f>
        <v>0</v>
      </c>
      <c r="Q1264">
        <f>'[1]Master Data'!BD611/100</f>
        <v>0</v>
      </c>
      <c r="R1264">
        <f>'[1]Master Data'!BE611/1000000</f>
        <v>0</v>
      </c>
      <c r="S1264">
        <f>'[1]Master Data'!BG611/1000000</f>
        <v>0</v>
      </c>
      <c r="T1264">
        <f>'[1]Master Data'!BH611/100</f>
        <v>0</v>
      </c>
      <c r="U1264">
        <f>'[1]Master Data'!BI611/1000000</f>
        <v>0</v>
      </c>
    </row>
    <row r="1265" spans="1:21" x14ac:dyDescent="0.55000000000000004">
      <c r="A1265" s="41" t="s">
        <v>1700</v>
      </c>
      <c r="B1265" s="41">
        <v>0</v>
      </c>
      <c r="C1265">
        <f>'[1]Master Data'!AO612/100</f>
        <v>0</v>
      </c>
      <c r="D1265">
        <f>'[1]Master Data'!AP612/1000000</f>
        <v>0</v>
      </c>
      <c r="E1265">
        <f>'[1]Master Data'!AQ612/1000000</f>
        <v>0</v>
      </c>
      <c r="F1265">
        <f>'[1]Master Data'!AR612/100</f>
        <v>0</v>
      </c>
      <c r="G1265">
        <f>'[1]Master Data'!AS612/100</f>
        <v>0</v>
      </c>
      <c r="H1265">
        <f>'[1]Master Data'!AT612/100</f>
        <v>0</v>
      </c>
      <c r="I1265">
        <f>'[1]Master Data'!AU612/100</f>
        <v>0</v>
      </c>
      <c r="J1265">
        <f>'[1]Master Data'!AV612/100</f>
        <v>0</v>
      </c>
      <c r="K1265">
        <f>'[1]Master Data'!AX612/100</f>
        <v>0</v>
      </c>
      <c r="L1265">
        <f>'[1]Master Data'!AY612/1000000</f>
        <v>0</v>
      </c>
      <c r="M1265">
        <f>'[1]Master Data'!AZ612/1000000</f>
        <v>0</v>
      </c>
      <c r="N1265">
        <f>'[1]Master Data'!BA612/1000000</f>
        <v>0</v>
      </c>
      <c r="O1265">
        <f>'[1]Master Data'!BB612/100</f>
        <v>0</v>
      </c>
      <c r="P1265">
        <f>'[1]Master Data'!BC612/100</f>
        <v>0</v>
      </c>
      <c r="Q1265">
        <f>'[1]Master Data'!BD612/100</f>
        <v>0</v>
      </c>
      <c r="R1265">
        <f>'[1]Master Data'!BE612/1000000</f>
        <v>0</v>
      </c>
      <c r="S1265">
        <f>'[1]Master Data'!BG612/1000000</f>
        <v>0</v>
      </c>
      <c r="T1265">
        <f>'[1]Master Data'!BH612/100</f>
        <v>0</v>
      </c>
      <c r="U1265">
        <f>'[1]Master Data'!BI612/1000000</f>
        <v>0</v>
      </c>
    </row>
    <row r="1266" spans="1:21" x14ac:dyDescent="0.55000000000000004">
      <c r="A1266" s="41" t="s">
        <v>1701</v>
      </c>
      <c r="B1266" s="41">
        <v>8.3000000000000001E-4</v>
      </c>
      <c r="C1266">
        <f>'[1]Master Data'!AO613/100</f>
        <v>1.8999999999999998E-4</v>
      </c>
      <c r="D1266">
        <f>'[1]Master Data'!AP613/1000000</f>
        <v>8.9999999999999999E-8</v>
      </c>
      <c r="E1266">
        <f>'[1]Master Data'!AQ613/1000000</f>
        <v>0</v>
      </c>
      <c r="F1266">
        <f>'[1]Master Data'!AR613/100</f>
        <v>0</v>
      </c>
      <c r="G1266">
        <f>'[1]Master Data'!AS613/100</f>
        <v>0</v>
      </c>
      <c r="H1266">
        <f>'[1]Master Data'!AT613/100</f>
        <v>0</v>
      </c>
      <c r="I1266">
        <f>'[1]Master Data'!AU613/100</f>
        <v>0</v>
      </c>
      <c r="J1266">
        <f>'[1]Master Data'!AV613/100</f>
        <v>0</v>
      </c>
      <c r="K1266">
        <f>'[1]Master Data'!AX613/100</f>
        <v>0</v>
      </c>
      <c r="L1266">
        <f>'[1]Master Data'!AY613/1000000</f>
        <v>1.9099999999999999E-6</v>
      </c>
      <c r="M1266">
        <f>'[1]Master Data'!AZ613/1000000</f>
        <v>8.5000000000000001E-7</v>
      </c>
      <c r="N1266">
        <f>'[1]Master Data'!BA613/1000000</f>
        <v>2.2000000000000001E-7</v>
      </c>
      <c r="O1266">
        <f>'[1]Master Data'!BB613/100</f>
        <v>0</v>
      </c>
      <c r="P1266">
        <f>'[1]Master Data'!BC613/100</f>
        <v>0</v>
      </c>
      <c r="Q1266">
        <f>'[1]Master Data'!BD613/100</f>
        <v>0</v>
      </c>
      <c r="R1266">
        <f>'[1]Master Data'!BE613/1000000</f>
        <v>0</v>
      </c>
      <c r="S1266">
        <f>'[1]Master Data'!BG613/1000000</f>
        <v>0</v>
      </c>
      <c r="T1266">
        <f>'[1]Master Data'!BH613/100</f>
        <v>0</v>
      </c>
      <c r="U1266">
        <f>'[1]Master Data'!BI613/1000000</f>
        <v>0</v>
      </c>
    </row>
    <row r="1267" spans="1:21" x14ac:dyDescent="0.55000000000000004">
      <c r="A1267" s="41" t="s">
        <v>1702</v>
      </c>
      <c r="B1267" s="41">
        <v>8.3000000000000001E-4</v>
      </c>
      <c r="C1267">
        <f>'[1]Master Data'!AO614/100</f>
        <v>1.8999999999999998E-4</v>
      </c>
      <c r="D1267">
        <f>'[1]Master Data'!AP614/1000000</f>
        <v>8.9999999999999999E-8</v>
      </c>
      <c r="E1267">
        <f>'[1]Master Data'!AQ614/1000000</f>
        <v>0</v>
      </c>
      <c r="F1267">
        <f>'[1]Master Data'!AR614/100</f>
        <v>0</v>
      </c>
      <c r="G1267">
        <f>'[1]Master Data'!AS614/100</f>
        <v>0</v>
      </c>
      <c r="H1267">
        <f>'[1]Master Data'!AT614/100</f>
        <v>0</v>
      </c>
      <c r="I1267">
        <f>'[1]Master Data'!AU614/100</f>
        <v>0</v>
      </c>
      <c r="J1267">
        <f>'[1]Master Data'!AV614/100</f>
        <v>0</v>
      </c>
      <c r="K1267">
        <f>'[1]Master Data'!AX614/100</f>
        <v>0</v>
      </c>
      <c r="L1267">
        <f>'[1]Master Data'!AY614/1000000</f>
        <v>1.9099999999999999E-6</v>
      </c>
      <c r="M1267">
        <f>'[1]Master Data'!AZ614/1000000</f>
        <v>8.5000000000000001E-7</v>
      </c>
      <c r="N1267">
        <f>'[1]Master Data'!BA614/1000000</f>
        <v>2.2000000000000001E-7</v>
      </c>
      <c r="O1267">
        <f>'[1]Master Data'!BB614/100</f>
        <v>0</v>
      </c>
      <c r="P1267">
        <f>'[1]Master Data'!BC614/100</f>
        <v>0</v>
      </c>
      <c r="Q1267">
        <f>'[1]Master Data'!BD614/100</f>
        <v>0</v>
      </c>
      <c r="R1267">
        <f>'[1]Master Data'!BE614/1000000</f>
        <v>0</v>
      </c>
      <c r="S1267">
        <f>'[1]Master Data'!BG614/1000000</f>
        <v>0</v>
      </c>
      <c r="T1267">
        <f>'[1]Master Data'!BH614/100</f>
        <v>0</v>
      </c>
      <c r="U1267">
        <f>'[1]Master Data'!BI614/1000000</f>
        <v>0</v>
      </c>
    </row>
    <row r="1268" spans="1:21" x14ac:dyDescent="0.55000000000000004">
      <c r="A1268" s="41" t="s">
        <v>1703</v>
      </c>
      <c r="B1268" s="41">
        <v>2.2000000000000001E-3</v>
      </c>
      <c r="C1268">
        <f>'[1]Master Data'!AO615/100</f>
        <v>1E-3</v>
      </c>
      <c r="D1268">
        <f>'[1]Master Data'!AP615/1000000</f>
        <v>2.9028000000000003E-7</v>
      </c>
      <c r="E1268">
        <f>'[1]Master Data'!AQ615/1000000</f>
        <v>0</v>
      </c>
      <c r="F1268">
        <f>'[1]Master Data'!AR615/100</f>
        <v>0</v>
      </c>
      <c r="G1268">
        <f>'[1]Master Data'!AS615/100</f>
        <v>0</v>
      </c>
      <c r="H1268">
        <f>'[1]Master Data'!AT615/100</f>
        <v>0</v>
      </c>
      <c r="I1268">
        <f>'[1]Master Data'!AU615/100</f>
        <v>0</v>
      </c>
      <c r="J1268">
        <f>'[1]Master Data'!AV615/100</f>
        <v>0</v>
      </c>
      <c r="K1268">
        <f>'[1]Master Data'!AX615/100</f>
        <v>0</v>
      </c>
      <c r="L1268">
        <f>'[1]Master Data'!AY615/1000000</f>
        <v>3.7647900000000001E-6</v>
      </c>
      <c r="M1268">
        <f>'[1]Master Data'!AZ615/1000000</f>
        <v>1.6107000000000003E-6</v>
      </c>
      <c r="N1268">
        <f>'[1]Master Data'!BA615/1000000</f>
        <v>2.3482000000000003E-7</v>
      </c>
      <c r="O1268">
        <f>'[1]Master Data'!BB615/100</f>
        <v>0</v>
      </c>
      <c r="P1268">
        <f>'[1]Master Data'!BC615/100</f>
        <v>0</v>
      </c>
      <c r="Q1268">
        <f>'[1]Master Data'!BD615/100</f>
        <v>0</v>
      </c>
      <c r="R1268">
        <f>'[1]Master Data'!BE615/1000000</f>
        <v>0</v>
      </c>
      <c r="S1268">
        <f>'[1]Master Data'!BG615/1000000</f>
        <v>0</v>
      </c>
      <c r="T1268">
        <f>'[1]Master Data'!BH615/100</f>
        <v>0</v>
      </c>
      <c r="U1268">
        <f>'[1]Master Data'!BI615/1000000</f>
        <v>0</v>
      </c>
    </row>
    <row r="1269" spans="1:21" x14ac:dyDescent="0.55000000000000004">
      <c r="A1269" s="41" t="s">
        <v>1704</v>
      </c>
      <c r="B1269" s="41">
        <v>1.1000000000000001E-3</v>
      </c>
      <c r="C1269">
        <f>'[1]Master Data'!AO616/100</f>
        <v>1E-4</v>
      </c>
      <c r="D1269">
        <f>'[1]Master Data'!AP616/1000000</f>
        <v>4.0000000000000001E-8</v>
      </c>
      <c r="E1269">
        <f>'[1]Master Data'!AQ616/1000000</f>
        <v>0</v>
      </c>
      <c r="F1269">
        <f>'[1]Master Data'!AR616/100</f>
        <v>0</v>
      </c>
      <c r="G1269">
        <f>'[1]Master Data'!AS616/100</f>
        <v>0</v>
      </c>
      <c r="H1269">
        <f>'[1]Master Data'!AT616/100</f>
        <v>0</v>
      </c>
      <c r="I1269">
        <f>'[1]Master Data'!AU616/100</f>
        <v>0</v>
      </c>
      <c r="J1269">
        <f>'[1]Master Data'!AV616/100</f>
        <v>0</v>
      </c>
      <c r="K1269">
        <f>'[1]Master Data'!AX616/100</f>
        <v>7.000000000000001E-4</v>
      </c>
      <c r="L1269">
        <f>'[1]Master Data'!AY616/1000000</f>
        <v>2.7160000000000003E-6</v>
      </c>
      <c r="M1269">
        <f>'[1]Master Data'!AZ616/1000000</f>
        <v>1.7179999999999999E-6</v>
      </c>
      <c r="N1269">
        <f>'[1]Master Data'!BA616/1000000</f>
        <v>5.2649999999999996E-7</v>
      </c>
      <c r="O1269">
        <f>'[1]Master Data'!BB616/100</f>
        <v>0.14546028696802041</v>
      </c>
      <c r="P1269">
        <f>'[1]Master Data'!BC616/100</f>
        <v>0</v>
      </c>
      <c r="Q1269">
        <f>'[1]Master Data'!BD616/100</f>
        <v>0</v>
      </c>
      <c r="R1269">
        <f>'[1]Master Data'!BE616/1000000</f>
        <v>0</v>
      </c>
      <c r="S1269">
        <f>'[1]Master Data'!BG616/1000000</f>
        <v>0</v>
      </c>
      <c r="T1269">
        <f>'[1]Master Data'!BH616/100</f>
        <v>0</v>
      </c>
      <c r="U1269">
        <f>'[1]Master Data'!BI616/1000000</f>
        <v>0</v>
      </c>
    </row>
    <row r="1270" spans="1:21" x14ac:dyDescent="0.55000000000000004">
      <c r="A1270" s="41" t="s">
        <v>1705</v>
      </c>
      <c r="B1270" s="41">
        <v>6.7923497267759561E-4</v>
      </c>
      <c r="C1270">
        <f>'[1]Master Data'!AO617/100</f>
        <v>2.1999999999999998E-4</v>
      </c>
      <c r="D1270">
        <f>'[1]Master Data'!AP617/1000000</f>
        <v>6.0000000000000008E-8</v>
      </c>
      <c r="E1270">
        <f>'[1]Master Data'!AQ617/1000000</f>
        <v>0</v>
      </c>
      <c r="F1270">
        <f>'[1]Master Data'!AR617/100</f>
        <v>0</v>
      </c>
      <c r="G1270">
        <f>'[1]Master Data'!AS617/100</f>
        <v>0</v>
      </c>
      <c r="H1270">
        <f>'[1]Master Data'!AT617/100</f>
        <v>0</v>
      </c>
      <c r="I1270">
        <f>'[1]Master Data'!AU617/100</f>
        <v>0</v>
      </c>
      <c r="J1270">
        <f>'[1]Master Data'!AV617/100</f>
        <v>0</v>
      </c>
      <c r="K1270">
        <f>'[1]Master Data'!AX617/100</f>
        <v>0</v>
      </c>
      <c r="L1270">
        <f>'[1]Master Data'!AY617/1000000</f>
        <v>3.3215300546448088E-6</v>
      </c>
      <c r="M1270">
        <f>'[1]Master Data'!AZ617/1000000</f>
        <v>1.5907650273224046E-6</v>
      </c>
      <c r="N1270">
        <f>'[1]Master Data'!BA617/1000000</f>
        <v>4.7967213114754102E-7</v>
      </c>
      <c r="O1270">
        <f>'[1]Master Data'!BB617/100</f>
        <v>0</v>
      </c>
      <c r="P1270">
        <f>'[1]Master Data'!BC617/100</f>
        <v>0</v>
      </c>
      <c r="Q1270">
        <f>'[1]Master Data'!BD617/100</f>
        <v>0</v>
      </c>
      <c r="R1270">
        <f>'[1]Master Data'!BE617/1000000</f>
        <v>0</v>
      </c>
      <c r="S1270">
        <f>'[1]Master Data'!BG617/1000000</f>
        <v>0</v>
      </c>
      <c r="T1270">
        <f>'[1]Master Data'!BH617/100</f>
        <v>0</v>
      </c>
      <c r="U1270">
        <f>'[1]Master Data'!BI617/1000000</f>
        <v>0</v>
      </c>
    </row>
    <row r="1271" spans="1:21" x14ac:dyDescent="0.55000000000000004">
      <c r="A1271" s="41" t="s">
        <v>1706</v>
      </c>
      <c r="B1271" s="41">
        <v>8.0000000000000004E-4</v>
      </c>
      <c r="C1271">
        <f>'[1]Master Data'!AO618/100</f>
        <v>2.7E-4</v>
      </c>
      <c r="D1271">
        <f>'[1]Master Data'!AP618/1000000</f>
        <v>8.0000000000000002E-8</v>
      </c>
      <c r="E1271">
        <f>'[1]Master Data'!AQ618/1000000</f>
        <v>0</v>
      </c>
      <c r="F1271">
        <f>'[1]Master Data'!AR618/100</f>
        <v>0</v>
      </c>
      <c r="G1271">
        <f>'[1]Master Data'!AS618/100</f>
        <v>0</v>
      </c>
      <c r="H1271">
        <f>'[1]Master Data'!AT618/100</f>
        <v>0</v>
      </c>
      <c r="I1271">
        <f>'[1]Master Data'!AU618/100</f>
        <v>0</v>
      </c>
      <c r="J1271">
        <f>'[1]Master Data'!AV618/100</f>
        <v>0</v>
      </c>
      <c r="K1271">
        <f>'[1]Master Data'!AX618/100</f>
        <v>0</v>
      </c>
      <c r="L1271">
        <f>'[1]Master Data'!AY618/1000000</f>
        <v>2.57E-6</v>
      </c>
      <c r="M1271">
        <f>'[1]Master Data'!AZ618/1000000</f>
        <v>1.15E-6</v>
      </c>
      <c r="N1271">
        <f>'[1]Master Data'!BA618/1000000</f>
        <v>3.7E-7</v>
      </c>
      <c r="O1271">
        <f>'[1]Master Data'!BB618/100</f>
        <v>0</v>
      </c>
      <c r="P1271">
        <f>'[1]Master Data'!BC618/100</f>
        <v>0</v>
      </c>
      <c r="Q1271">
        <f>'[1]Master Data'!BD618/100</f>
        <v>0</v>
      </c>
      <c r="R1271">
        <f>'[1]Master Data'!BE618/1000000</f>
        <v>0</v>
      </c>
      <c r="S1271">
        <f>'[1]Master Data'!BG618/1000000</f>
        <v>0</v>
      </c>
      <c r="T1271">
        <f>'[1]Master Data'!BH618/100</f>
        <v>0</v>
      </c>
      <c r="U1271">
        <f>'[1]Master Data'!BI618/1000000</f>
        <v>0</v>
      </c>
    </row>
    <row r="1272" spans="1:21" x14ac:dyDescent="0.55000000000000004">
      <c r="A1272" s="41" t="s">
        <v>1707</v>
      </c>
      <c r="B1272" s="41">
        <v>0</v>
      </c>
      <c r="C1272">
        <f>'[1]Master Data'!AO619/100</f>
        <v>0</v>
      </c>
      <c r="D1272">
        <f>'[1]Master Data'!AP619/1000000</f>
        <v>0</v>
      </c>
      <c r="E1272">
        <f>'[1]Master Data'!AQ619/1000000</f>
        <v>0</v>
      </c>
      <c r="F1272">
        <f>'[1]Master Data'!AR619/100</f>
        <v>0</v>
      </c>
      <c r="G1272">
        <f>'[1]Master Data'!AS619/100</f>
        <v>0</v>
      </c>
      <c r="H1272">
        <f>'[1]Master Data'!AT619/100</f>
        <v>0</v>
      </c>
      <c r="I1272">
        <f>'[1]Master Data'!AU619/100</f>
        <v>0</v>
      </c>
      <c r="J1272">
        <f>'[1]Master Data'!AV619/100</f>
        <v>0</v>
      </c>
      <c r="K1272">
        <f>'[1]Master Data'!AX619/100</f>
        <v>0</v>
      </c>
      <c r="L1272">
        <f>'[1]Master Data'!AY619/1000000</f>
        <v>0</v>
      </c>
      <c r="M1272">
        <f>'[1]Master Data'!AZ619/1000000</f>
        <v>0</v>
      </c>
      <c r="N1272">
        <f>'[1]Master Data'!BA619/1000000</f>
        <v>0</v>
      </c>
      <c r="O1272">
        <f>'[1]Master Data'!BB619/100</f>
        <v>0</v>
      </c>
      <c r="P1272">
        <f>'[1]Master Data'!BC619/100</f>
        <v>0</v>
      </c>
      <c r="Q1272">
        <f>'[1]Master Data'!BD619/100</f>
        <v>0</v>
      </c>
      <c r="R1272">
        <f>'[1]Master Data'!BE619/1000000</f>
        <v>0</v>
      </c>
      <c r="S1272">
        <f>'[1]Master Data'!BG619/1000000</f>
        <v>0</v>
      </c>
      <c r="T1272">
        <f>'[1]Master Data'!BH619/100</f>
        <v>0</v>
      </c>
      <c r="U1272">
        <f>'[1]Master Data'!BI619/1000000</f>
        <v>0</v>
      </c>
    </row>
    <row r="1273" spans="1:21" x14ac:dyDescent="0.55000000000000004">
      <c r="A1273" s="41" t="s">
        <v>1708</v>
      </c>
      <c r="B1273" s="41">
        <v>1.1240231217618901E-3</v>
      </c>
      <c r="C1273">
        <f>'[1]Master Data'!AO620/100</f>
        <v>2.9148595329822911E-4</v>
      </c>
      <c r="D1273">
        <f>'[1]Master Data'!AP620/1000000</f>
        <v>9.5874359999999998E-8</v>
      </c>
      <c r="E1273">
        <f>'[1]Master Data'!AQ620/1000000</f>
        <v>0</v>
      </c>
      <c r="F1273">
        <f>'[1]Master Data'!AR620/100</f>
        <v>0</v>
      </c>
      <c r="G1273">
        <f>'[1]Master Data'!AS620/100</f>
        <v>0</v>
      </c>
      <c r="H1273">
        <f>'[1]Master Data'!AT620/100</f>
        <v>0</v>
      </c>
      <c r="I1273">
        <f>'[1]Master Data'!AU620/100</f>
        <v>0</v>
      </c>
      <c r="J1273">
        <f>'[1]Master Data'!AV620/100</f>
        <v>0</v>
      </c>
      <c r="K1273">
        <f>'[1]Master Data'!AX620/100</f>
        <v>0</v>
      </c>
      <c r="L1273">
        <f>'[1]Master Data'!AY620/1000000</f>
        <v>2.6890955999999999E-6</v>
      </c>
      <c r="M1273">
        <f>'[1]Master Data'!AZ620/1000000</f>
        <v>2.3708868E-6</v>
      </c>
      <c r="N1273">
        <f>'[1]Master Data'!BA620/1000000</f>
        <v>4.8416015999999996E-7</v>
      </c>
      <c r="O1273">
        <f>'[1]Master Data'!BB620/100</f>
        <v>0</v>
      </c>
      <c r="P1273">
        <f>'[1]Master Data'!BC620/100</f>
        <v>0</v>
      </c>
      <c r="Q1273">
        <f>'[1]Master Data'!BD620/100</f>
        <v>0</v>
      </c>
      <c r="R1273">
        <f>'[1]Master Data'!BE620/1000000</f>
        <v>0</v>
      </c>
      <c r="S1273">
        <f>'[1]Master Data'!BG620/1000000</f>
        <v>0</v>
      </c>
      <c r="T1273">
        <f>'[1]Master Data'!BH620/100</f>
        <v>0</v>
      </c>
      <c r="U1273">
        <f>'[1]Master Data'!BI620/1000000</f>
        <v>0</v>
      </c>
    </row>
    <row r="1274" spans="1:21" x14ac:dyDescent="0.55000000000000004">
      <c r="A1274" s="41" t="s">
        <v>1709</v>
      </c>
      <c r="B1274" s="41">
        <v>1.2979999999999999E-3</v>
      </c>
      <c r="C1274">
        <f>'[1]Master Data'!AO621/100</f>
        <v>6.4199999999999988E-4</v>
      </c>
      <c r="D1274">
        <f>'[1]Master Data'!AP621/1000000</f>
        <v>2.0000000000000002E-7</v>
      </c>
      <c r="E1274">
        <f>'[1]Master Data'!AQ621/1000000</f>
        <v>0</v>
      </c>
      <c r="F1274">
        <f>'[1]Master Data'!AR621/100</f>
        <v>0</v>
      </c>
      <c r="G1274">
        <f>'[1]Master Data'!AS621/100</f>
        <v>0</v>
      </c>
      <c r="H1274">
        <f>'[1]Master Data'!AT621/100</f>
        <v>0</v>
      </c>
      <c r="I1274">
        <f>'[1]Master Data'!AU621/100</f>
        <v>0</v>
      </c>
      <c r="J1274">
        <f>'[1]Master Data'!AV621/100</f>
        <v>0</v>
      </c>
      <c r="K1274">
        <f>'[1]Master Data'!AX621/100</f>
        <v>0</v>
      </c>
      <c r="L1274">
        <f>'[1]Master Data'!AY621/1000000</f>
        <v>1.8799999999999998E-6</v>
      </c>
      <c r="M1274">
        <f>'[1]Master Data'!AZ621/1000000</f>
        <v>1.1399999999999999E-6</v>
      </c>
      <c r="N1274">
        <f>'[1]Master Data'!BA621/1000000</f>
        <v>1.4000000000000001E-7</v>
      </c>
      <c r="O1274">
        <f>'[1]Master Data'!BB621/100</f>
        <v>0</v>
      </c>
      <c r="P1274">
        <f>'[1]Master Data'!BC621/100</f>
        <v>0</v>
      </c>
      <c r="Q1274">
        <f>'[1]Master Data'!BD621/100</f>
        <v>0</v>
      </c>
      <c r="R1274">
        <f>'[1]Master Data'!BE621/1000000</f>
        <v>0</v>
      </c>
      <c r="S1274">
        <f>'[1]Master Data'!BG621/1000000</f>
        <v>0</v>
      </c>
      <c r="T1274">
        <f>'[1]Master Data'!BH621/100</f>
        <v>0</v>
      </c>
      <c r="U1274">
        <f>'[1]Master Data'!BI621/1000000</f>
        <v>0</v>
      </c>
    </row>
    <row r="1275" spans="1:21" x14ac:dyDescent="0.55000000000000004">
      <c r="A1275" s="41" t="s">
        <v>1710</v>
      </c>
      <c r="B1275" s="41">
        <v>5.3699999999999993E-4</v>
      </c>
      <c r="C1275">
        <f>'[1]Master Data'!AO622/100</f>
        <v>1.7699999999999999E-4</v>
      </c>
      <c r="D1275">
        <f>'[1]Master Data'!AP622/1000000</f>
        <v>5.0000000000000004E-8</v>
      </c>
      <c r="E1275">
        <f>'[1]Master Data'!AQ622/1000000</f>
        <v>0</v>
      </c>
      <c r="F1275">
        <f>'[1]Master Data'!AR622/100</f>
        <v>0</v>
      </c>
      <c r="G1275">
        <f>'[1]Master Data'!AS622/100</f>
        <v>0</v>
      </c>
      <c r="H1275">
        <f>'[1]Master Data'!AT622/100</f>
        <v>0</v>
      </c>
      <c r="I1275">
        <f>'[1]Master Data'!AU622/100</f>
        <v>0</v>
      </c>
      <c r="J1275">
        <f>'[1]Master Data'!AV622/100</f>
        <v>0</v>
      </c>
      <c r="K1275">
        <f>'[1]Master Data'!AX622/100</f>
        <v>0</v>
      </c>
      <c r="L1275">
        <f>'[1]Master Data'!AY622/1000000</f>
        <v>2.3099999999999999E-6</v>
      </c>
      <c r="M1275">
        <f>'[1]Master Data'!AZ622/1000000</f>
        <v>1.5E-6</v>
      </c>
      <c r="N1275">
        <f>'[1]Master Data'!BA622/1000000</f>
        <v>4.3000000000000001E-7</v>
      </c>
      <c r="O1275">
        <f>'[1]Master Data'!BB622/100</f>
        <v>0</v>
      </c>
      <c r="P1275">
        <f>'[1]Master Data'!BC622/100</f>
        <v>0</v>
      </c>
      <c r="Q1275">
        <f>'[1]Master Data'!BD622/100</f>
        <v>0</v>
      </c>
      <c r="R1275">
        <f>'[1]Master Data'!BE622/1000000</f>
        <v>0</v>
      </c>
      <c r="S1275">
        <f>'[1]Master Data'!BG622/1000000</f>
        <v>0</v>
      </c>
      <c r="T1275">
        <f>'[1]Master Data'!BH622/100</f>
        <v>0</v>
      </c>
      <c r="U1275">
        <f>'[1]Master Data'!BI622/1000000</f>
        <v>0</v>
      </c>
    </row>
    <row r="1276" spans="1:21" x14ac:dyDescent="0.55000000000000004">
      <c r="A1276" s="41" t="s">
        <v>1711</v>
      </c>
      <c r="B1276" s="41">
        <v>1.9547316805783028E-3</v>
      </c>
      <c r="C1276">
        <f>'[1]Master Data'!AO623/100</f>
        <v>9.2429583993601278E-4</v>
      </c>
      <c r="D1276">
        <f>'[1]Master Data'!AP623/1000000</f>
        <v>3.0499699999999996E-7</v>
      </c>
      <c r="E1276">
        <f>'[1]Master Data'!AQ623/1000000</f>
        <v>0</v>
      </c>
      <c r="F1276">
        <f>'[1]Master Data'!AR623/100</f>
        <v>0</v>
      </c>
      <c r="G1276">
        <f>'[1]Master Data'!AS623/100</f>
        <v>0</v>
      </c>
      <c r="H1276">
        <f>'[1]Master Data'!AT623/100</f>
        <v>0</v>
      </c>
      <c r="I1276">
        <f>'[1]Master Data'!AU623/100</f>
        <v>0</v>
      </c>
      <c r="J1276">
        <f>'[1]Master Data'!AV623/100</f>
        <v>0</v>
      </c>
      <c r="K1276">
        <f>'[1]Master Data'!AX623/100</f>
        <v>0</v>
      </c>
      <c r="L1276">
        <f>'[1]Master Data'!AY623/1000000</f>
        <v>2.7424100000000001E-6</v>
      </c>
      <c r="M1276">
        <f>'[1]Master Data'!AZ623/1000000</f>
        <v>1.4486076E-6</v>
      </c>
      <c r="N1276">
        <f>'[1]Master Data'!BA623/1000000</f>
        <v>1.6400683599999998E-7</v>
      </c>
      <c r="O1276">
        <f>'[1]Master Data'!BB623/100</f>
        <v>0</v>
      </c>
      <c r="P1276">
        <f>'[1]Master Data'!BC623/100</f>
        <v>4.6600000000000003E-2</v>
      </c>
      <c r="Q1276">
        <f>'[1]Master Data'!BD623/100</f>
        <v>0</v>
      </c>
      <c r="R1276">
        <f>'[1]Master Data'!BE623/1000000</f>
        <v>0</v>
      </c>
      <c r="S1276">
        <f>'[1]Master Data'!BG623/1000000</f>
        <v>0</v>
      </c>
      <c r="T1276">
        <f>'[1]Master Data'!BH623/100</f>
        <v>0</v>
      </c>
      <c r="U1276">
        <f>'[1]Master Data'!BI623/1000000</f>
        <v>0</v>
      </c>
    </row>
    <row r="1277" spans="1:21" x14ac:dyDescent="0.55000000000000004">
      <c r="A1277" s="41" t="s">
        <v>1712</v>
      </c>
      <c r="B1277" s="41">
        <v>1.1240231217618901E-3</v>
      </c>
      <c r="C1277">
        <f>'[1]Master Data'!AO624/100</f>
        <v>2.9148595329822911E-4</v>
      </c>
      <c r="D1277">
        <f>'[1]Master Data'!AP624/1000000</f>
        <v>1.0012411000000001E-7</v>
      </c>
      <c r="E1277">
        <f>'[1]Master Data'!AQ624/1000000</f>
        <v>0</v>
      </c>
      <c r="F1277">
        <f>'[1]Master Data'!AR624/100</f>
        <v>0</v>
      </c>
      <c r="G1277">
        <f>'[1]Master Data'!AS624/100</f>
        <v>0</v>
      </c>
      <c r="H1277">
        <f>'[1]Master Data'!AT624/100</f>
        <v>0</v>
      </c>
      <c r="I1277">
        <f>'[1]Master Data'!AU624/100</f>
        <v>0</v>
      </c>
      <c r="J1277">
        <f>'[1]Master Data'!AV624/100</f>
        <v>0</v>
      </c>
      <c r="K1277">
        <f>'[1]Master Data'!AX624/100</f>
        <v>0</v>
      </c>
      <c r="L1277">
        <f>'[1]Master Data'!AY624/1000000</f>
        <v>2.8082930999999998E-6</v>
      </c>
      <c r="M1277">
        <f>'[1]Master Data'!AZ624/1000000</f>
        <v>2.4759793E-6</v>
      </c>
      <c r="N1277">
        <f>'[1]Master Data'!BA624/1000000</f>
        <v>5.0562115999999997E-7</v>
      </c>
      <c r="O1277">
        <f>'[1]Master Data'!BB624/100</f>
        <v>0</v>
      </c>
      <c r="P1277">
        <f>'[1]Master Data'!BC624/100</f>
        <v>0</v>
      </c>
      <c r="Q1277">
        <f>'[1]Master Data'!BD624/100</f>
        <v>0</v>
      </c>
      <c r="R1277">
        <f>'[1]Master Data'!BE624/1000000</f>
        <v>0</v>
      </c>
      <c r="S1277">
        <f>'[1]Master Data'!BG624/1000000</f>
        <v>0</v>
      </c>
      <c r="T1277">
        <f>'[1]Master Data'!BH624/100</f>
        <v>0</v>
      </c>
      <c r="U1277">
        <f>'[1]Master Data'!BI624/1000000</f>
        <v>0</v>
      </c>
    </row>
    <row r="1278" spans="1:21" x14ac:dyDescent="0.55000000000000004">
      <c r="A1278" s="41" t="s">
        <v>1713</v>
      </c>
      <c r="B1278" s="41">
        <v>0</v>
      </c>
      <c r="C1278">
        <f>'[1]Master Data'!AO625/100</f>
        <v>0</v>
      </c>
      <c r="D1278">
        <f>'[1]Master Data'!AP625/1000000</f>
        <v>0</v>
      </c>
      <c r="E1278">
        <f>'[1]Master Data'!AQ625/1000000</f>
        <v>0</v>
      </c>
      <c r="F1278">
        <f>'[1]Master Data'!AR625/100</f>
        <v>0</v>
      </c>
      <c r="G1278">
        <f>'[1]Master Data'!AS625/100</f>
        <v>0</v>
      </c>
      <c r="H1278">
        <f>'[1]Master Data'!AT625/100</f>
        <v>0</v>
      </c>
      <c r="I1278">
        <f>'[1]Master Data'!AU625/100</f>
        <v>0</v>
      </c>
      <c r="J1278">
        <f>'[1]Master Data'!AV625/100</f>
        <v>0</v>
      </c>
      <c r="K1278">
        <f>'[1]Master Data'!AX625/100</f>
        <v>0</v>
      </c>
      <c r="L1278">
        <f>'[1]Master Data'!AY625/1000000</f>
        <v>0</v>
      </c>
      <c r="M1278">
        <f>'[1]Master Data'!AZ625/1000000</f>
        <v>0</v>
      </c>
      <c r="N1278">
        <f>'[1]Master Data'!BA625/1000000</f>
        <v>0</v>
      </c>
      <c r="O1278">
        <f>'[1]Master Data'!BB625/100</f>
        <v>0</v>
      </c>
      <c r="P1278">
        <f>'[1]Master Data'!BC625/100</f>
        <v>0</v>
      </c>
      <c r="Q1278">
        <f>'[1]Master Data'!BD625/100</f>
        <v>0</v>
      </c>
      <c r="R1278">
        <f>'[1]Master Data'!BE625/1000000</f>
        <v>0</v>
      </c>
      <c r="S1278">
        <f>'[1]Master Data'!BG625/1000000</f>
        <v>0</v>
      </c>
      <c r="T1278">
        <f>'[1]Master Data'!BH625/100</f>
        <v>0</v>
      </c>
      <c r="U1278">
        <f>'[1]Master Data'!BI625/1000000</f>
        <v>0</v>
      </c>
    </row>
    <row r="1279" spans="1:21" x14ac:dyDescent="0.55000000000000004">
      <c r="A1279" s="41" t="s">
        <v>1714</v>
      </c>
      <c r="B1279" s="41">
        <v>0</v>
      </c>
      <c r="C1279">
        <f>'[1]Master Data'!AO626/100</f>
        <v>0</v>
      </c>
      <c r="D1279">
        <f>'[1]Master Data'!AP626/1000000</f>
        <v>0</v>
      </c>
      <c r="E1279">
        <f>'[1]Master Data'!AQ626/1000000</f>
        <v>0</v>
      </c>
      <c r="F1279">
        <f>'[1]Master Data'!AR626/100</f>
        <v>0</v>
      </c>
      <c r="G1279">
        <f>'[1]Master Data'!AS626/100</f>
        <v>0</v>
      </c>
      <c r="H1279">
        <f>'[1]Master Data'!AT626/100</f>
        <v>0</v>
      </c>
      <c r="I1279">
        <f>'[1]Master Data'!AU626/100</f>
        <v>0</v>
      </c>
      <c r="J1279">
        <f>'[1]Master Data'!AV626/100</f>
        <v>0</v>
      </c>
      <c r="K1279">
        <f>'[1]Master Data'!AX626/100</f>
        <v>0</v>
      </c>
      <c r="L1279">
        <f>'[1]Master Data'!AY626/1000000</f>
        <v>0</v>
      </c>
      <c r="M1279">
        <f>'[1]Master Data'!AZ626/1000000</f>
        <v>0</v>
      </c>
      <c r="N1279">
        <f>'[1]Master Data'!BA626/1000000</f>
        <v>0</v>
      </c>
      <c r="O1279">
        <f>'[1]Master Data'!BB626/100</f>
        <v>0</v>
      </c>
      <c r="P1279">
        <f>'[1]Master Data'!BC626/100</f>
        <v>0</v>
      </c>
      <c r="Q1279">
        <f>'[1]Master Data'!BD626/100</f>
        <v>0</v>
      </c>
      <c r="R1279">
        <f>'[1]Master Data'!BE626/1000000</f>
        <v>0</v>
      </c>
      <c r="S1279">
        <f>'[1]Master Data'!BG626/1000000</f>
        <v>0</v>
      </c>
      <c r="T1279">
        <f>'[1]Master Data'!BH626/100</f>
        <v>0</v>
      </c>
      <c r="U1279">
        <f>'[1]Master Data'!BI626/1000000</f>
        <v>0</v>
      </c>
    </row>
    <row r="1280" spans="1:21" x14ac:dyDescent="0.55000000000000004">
      <c r="A1280" s="41" t="s">
        <v>1715</v>
      </c>
      <c r="B1280" s="41">
        <v>2.3999999999999998E-3</v>
      </c>
      <c r="C1280">
        <f>'[1]Master Data'!AO627/100</f>
        <v>8.9999999999999998E-4</v>
      </c>
      <c r="D1280">
        <f>'[1]Master Data'!AP627/1000000</f>
        <v>3.4790000000000004E-7</v>
      </c>
      <c r="E1280">
        <f>'[1]Master Data'!AQ627/1000000</f>
        <v>0</v>
      </c>
      <c r="F1280">
        <f>'[1]Master Data'!AR627/100</f>
        <v>0</v>
      </c>
      <c r="G1280">
        <f>'[1]Master Data'!AS627/100</f>
        <v>0</v>
      </c>
      <c r="H1280">
        <f>'[1]Master Data'!AT627/100</f>
        <v>0</v>
      </c>
      <c r="I1280">
        <f>'[1]Master Data'!AU627/100</f>
        <v>0</v>
      </c>
      <c r="J1280">
        <f>'[1]Master Data'!AV627/100</f>
        <v>0</v>
      </c>
      <c r="K1280">
        <f>'[1]Master Data'!AX627/100</f>
        <v>0</v>
      </c>
      <c r="L1280">
        <f>'[1]Master Data'!AY627/1000000</f>
        <v>2.9223599999999999E-6</v>
      </c>
      <c r="M1280">
        <f>'[1]Master Data'!AZ627/1000000</f>
        <v>1.5456699999999999E-6</v>
      </c>
      <c r="N1280">
        <f>'[1]Master Data'!BA627/1000000</f>
        <v>1.5406999999999998E-7</v>
      </c>
      <c r="O1280">
        <f>'[1]Master Data'!BB627/100</f>
        <v>0</v>
      </c>
      <c r="P1280">
        <f>'[1]Master Data'!BC627/100</f>
        <v>0</v>
      </c>
      <c r="Q1280">
        <f>'[1]Master Data'!BD627/100</f>
        <v>0</v>
      </c>
      <c r="R1280">
        <f>'[1]Master Data'!BE627/1000000</f>
        <v>0</v>
      </c>
      <c r="S1280">
        <f>'[1]Master Data'!BG627/1000000</f>
        <v>0</v>
      </c>
      <c r="T1280">
        <f>'[1]Master Data'!BH627/100</f>
        <v>0</v>
      </c>
      <c r="U1280">
        <f>'[1]Master Data'!BI627/1000000</f>
        <v>0</v>
      </c>
    </row>
    <row r="1281" spans="1:21" x14ac:dyDescent="0.55000000000000004">
      <c r="A1281" s="41" t="s">
        <v>1716</v>
      </c>
      <c r="B1281" s="41">
        <v>1.5E-3</v>
      </c>
      <c r="C1281">
        <f>'[1]Master Data'!AO628/100</f>
        <v>2.9999999999999997E-4</v>
      </c>
      <c r="D1281">
        <f>'[1]Master Data'!AP628/1000000</f>
        <v>9.6799999999999993E-8</v>
      </c>
      <c r="E1281">
        <f>'[1]Master Data'!AQ628/1000000</f>
        <v>0</v>
      </c>
      <c r="F1281">
        <f>'[1]Master Data'!AR628/100</f>
        <v>0</v>
      </c>
      <c r="G1281">
        <f>'[1]Master Data'!AS628/100</f>
        <v>0</v>
      </c>
      <c r="H1281">
        <f>'[1]Master Data'!AT628/100</f>
        <v>0</v>
      </c>
      <c r="I1281">
        <f>'[1]Master Data'!AU628/100</f>
        <v>0</v>
      </c>
      <c r="J1281">
        <f>'[1]Master Data'!AV628/100</f>
        <v>0</v>
      </c>
      <c r="K1281">
        <f>'[1]Master Data'!AX628/100</f>
        <v>0</v>
      </c>
      <c r="L1281">
        <f>'[1]Master Data'!AY628/1000000</f>
        <v>2.5652E-6</v>
      </c>
      <c r="M1281">
        <f>'[1]Master Data'!AZ628/1000000</f>
        <v>2.8979499999999999E-6</v>
      </c>
      <c r="N1281">
        <f>'[1]Master Data'!BA628/1000000</f>
        <v>4.9004999999999997E-7</v>
      </c>
      <c r="O1281">
        <f>'[1]Master Data'!BB628/100</f>
        <v>0.1683124675170885</v>
      </c>
      <c r="P1281">
        <f>'[1]Master Data'!BC628/100</f>
        <v>0</v>
      </c>
      <c r="Q1281">
        <f>'[1]Master Data'!BD628/100</f>
        <v>0</v>
      </c>
      <c r="R1281">
        <f>'[1]Master Data'!BE628/1000000</f>
        <v>0</v>
      </c>
      <c r="S1281">
        <f>'[1]Master Data'!BG628/1000000</f>
        <v>0</v>
      </c>
      <c r="T1281">
        <f>'[1]Master Data'!BH628/100</f>
        <v>0</v>
      </c>
      <c r="U1281">
        <f>'[1]Master Data'!BI628/1000000</f>
        <v>0</v>
      </c>
    </row>
    <row r="1282" spans="1:21" x14ac:dyDescent="0.55000000000000004">
      <c r="A1282" s="41" t="s">
        <v>1717</v>
      </c>
      <c r="B1282" s="41">
        <v>1.4000000000000002E-3</v>
      </c>
      <c r="C1282">
        <f>'[1]Master Data'!AO629/100</f>
        <v>8.0000000000000004E-4</v>
      </c>
      <c r="D1282">
        <f>'[1]Master Data'!AP629/1000000</f>
        <v>2.0708E-7</v>
      </c>
      <c r="E1282">
        <f>'[1]Master Data'!AQ629/1000000</f>
        <v>0</v>
      </c>
      <c r="F1282">
        <f>'[1]Master Data'!AR629/100</f>
        <v>0</v>
      </c>
      <c r="G1282">
        <f>'[1]Master Data'!AS629/100</f>
        <v>0</v>
      </c>
      <c r="H1282">
        <f>'[1]Master Data'!AT629/100</f>
        <v>0</v>
      </c>
      <c r="I1282">
        <f>'[1]Master Data'!AU629/100</f>
        <v>0</v>
      </c>
      <c r="J1282">
        <f>'[1]Master Data'!AV629/100</f>
        <v>0</v>
      </c>
      <c r="K1282">
        <f>'[1]Master Data'!AX629/100</f>
        <v>0</v>
      </c>
      <c r="L1282">
        <f>'[1]Master Data'!AY629/1000000</f>
        <v>1.79692E-6</v>
      </c>
      <c r="M1282">
        <f>'[1]Master Data'!AZ629/1000000</f>
        <v>9.6191999999999997E-7</v>
      </c>
      <c r="N1282">
        <f>'[1]Master Data'!BA629/1000000</f>
        <v>1.0688E-7</v>
      </c>
      <c r="O1282">
        <f>'[1]Master Data'!BB629/100</f>
        <v>0</v>
      </c>
      <c r="P1282">
        <f>'[1]Master Data'!BC629/100</f>
        <v>0</v>
      </c>
      <c r="Q1282">
        <f>'[1]Master Data'!BD629/100</f>
        <v>0</v>
      </c>
      <c r="R1282">
        <f>'[1]Master Data'!BE629/1000000</f>
        <v>0</v>
      </c>
      <c r="S1282">
        <f>'[1]Master Data'!BG629/1000000</f>
        <v>2.2712000000000001E-7</v>
      </c>
      <c r="T1282">
        <f>'[1]Master Data'!BH629/100</f>
        <v>0</v>
      </c>
      <c r="U1282">
        <f>'[1]Master Data'!BI629/1000000</f>
        <v>4.0079999999999999E-8</v>
      </c>
    </row>
    <row r="1283" spans="1:21" x14ac:dyDescent="0.55000000000000004">
      <c r="A1283" s="41" t="s">
        <v>1718</v>
      </c>
      <c r="B1283" s="41">
        <v>4.0000000000000002E-4</v>
      </c>
      <c r="C1283">
        <f>'[1]Master Data'!AO630/100</f>
        <v>1E-4</v>
      </c>
      <c r="D1283">
        <f>'[1]Master Data'!AP630/1000000</f>
        <v>5.066999999999999E-8</v>
      </c>
      <c r="E1283">
        <f>'[1]Master Data'!AQ630/1000000</f>
        <v>0</v>
      </c>
      <c r="F1283">
        <f>'[1]Master Data'!AR630/100</f>
        <v>0</v>
      </c>
      <c r="G1283">
        <f>'[1]Master Data'!AS630/100</f>
        <v>0</v>
      </c>
      <c r="H1283">
        <f>'[1]Master Data'!AT630/100</f>
        <v>0</v>
      </c>
      <c r="I1283">
        <f>'[1]Master Data'!AU630/100</f>
        <v>0</v>
      </c>
      <c r="J1283">
        <f>'[1]Master Data'!AV630/100</f>
        <v>0</v>
      </c>
      <c r="K1283">
        <f>'[1]Master Data'!AX630/100</f>
        <v>0</v>
      </c>
      <c r="L1283">
        <f>'[1]Master Data'!AY630/1000000</f>
        <v>2.6066900000000001E-6</v>
      </c>
      <c r="M1283">
        <f>'[1]Master Data'!AZ630/1000000</f>
        <v>1.6158099999999997E-6</v>
      </c>
      <c r="N1283">
        <f>'[1]Master Data'!BA630/1000000</f>
        <v>4.8981000000000002E-7</v>
      </c>
      <c r="O1283">
        <f>'[1]Master Data'!BB630/100</f>
        <v>0</v>
      </c>
      <c r="P1283">
        <f>'[1]Master Data'!BC630/100</f>
        <v>0</v>
      </c>
      <c r="Q1283">
        <f>'[1]Master Data'!BD630/100</f>
        <v>0</v>
      </c>
      <c r="R1283">
        <f>'[1]Master Data'!BE630/1000000</f>
        <v>0</v>
      </c>
      <c r="S1283">
        <f>'[1]Master Data'!BG630/1000000</f>
        <v>6.5308000000000002E-7</v>
      </c>
      <c r="T1283">
        <f>'[1]Master Data'!BH630/100</f>
        <v>0</v>
      </c>
      <c r="U1283">
        <f>'[1]Master Data'!BI630/1000000</f>
        <v>2.0830999999999999E-7</v>
      </c>
    </row>
    <row r="1284" spans="1:21" x14ac:dyDescent="0.55000000000000004">
      <c r="A1284" s="41" t="s">
        <v>1719</v>
      </c>
      <c r="B1284" s="41">
        <v>2.5000000000000001E-3</v>
      </c>
      <c r="C1284">
        <f>'[1]Master Data'!AO631/100</f>
        <v>7.000000000000001E-4</v>
      </c>
      <c r="D1284">
        <f>'[1]Master Data'!AP631/1000000</f>
        <v>1.92E-7</v>
      </c>
      <c r="E1284">
        <f>'[1]Master Data'!AQ631/1000000</f>
        <v>0</v>
      </c>
      <c r="F1284">
        <f>'[1]Master Data'!AR631/100</f>
        <v>0</v>
      </c>
      <c r="G1284">
        <f>'[1]Master Data'!AS631/100</f>
        <v>0</v>
      </c>
      <c r="H1284">
        <f>'[1]Master Data'!AT631/100</f>
        <v>0</v>
      </c>
      <c r="I1284">
        <f>'[1]Master Data'!AU631/100</f>
        <v>0</v>
      </c>
      <c r="J1284">
        <f>'[1]Master Data'!AV631/100</f>
        <v>0</v>
      </c>
      <c r="K1284">
        <f>'[1]Master Data'!AX631/100</f>
        <v>0</v>
      </c>
      <c r="L1284">
        <f>'[1]Master Data'!AY631/1000000</f>
        <v>3.7800000000000002E-6</v>
      </c>
      <c r="M1284">
        <f>'[1]Master Data'!AZ631/1000000</f>
        <v>1.7159999999999997E-6</v>
      </c>
      <c r="N1284">
        <f>'[1]Master Data'!BA631/1000000</f>
        <v>3.1199999999999999E-7</v>
      </c>
      <c r="O1284">
        <f>'[1]Master Data'!BB631/100</f>
        <v>0</v>
      </c>
      <c r="P1284">
        <f>'[1]Master Data'!BC631/100</f>
        <v>0</v>
      </c>
      <c r="Q1284">
        <f>'[1]Master Data'!BD631/100</f>
        <v>0</v>
      </c>
      <c r="R1284">
        <f>'[1]Master Data'!BE631/1000000</f>
        <v>0</v>
      </c>
      <c r="S1284">
        <f>'[1]Master Data'!BG631/1000000</f>
        <v>0</v>
      </c>
      <c r="T1284">
        <f>'[1]Master Data'!BH631/100</f>
        <v>0</v>
      </c>
      <c r="U1284">
        <f>'[1]Master Data'!BI631/1000000</f>
        <v>0</v>
      </c>
    </row>
    <row r="1285" spans="1:21" x14ac:dyDescent="0.55000000000000004">
      <c r="A1285" s="41" t="s">
        <v>1720</v>
      </c>
      <c r="B1285" s="41">
        <v>1.1000000000000001E-3</v>
      </c>
      <c r="C1285">
        <f>'[1]Master Data'!AO632/100</f>
        <v>1E-4</v>
      </c>
      <c r="D1285">
        <f>'[1]Master Data'!AP632/1000000</f>
        <v>2.7450000000000001E-8</v>
      </c>
      <c r="E1285">
        <f>'[1]Master Data'!AQ632/1000000</f>
        <v>0</v>
      </c>
      <c r="F1285">
        <f>'[1]Master Data'!AR632/100</f>
        <v>0</v>
      </c>
      <c r="G1285">
        <f>'[1]Master Data'!AS632/100</f>
        <v>0</v>
      </c>
      <c r="H1285">
        <f>'[1]Master Data'!AT632/100</f>
        <v>0</v>
      </c>
      <c r="I1285">
        <f>'[1]Master Data'!AU632/100</f>
        <v>0</v>
      </c>
      <c r="J1285">
        <f>'[1]Master Data'!AV632/100</f>
        <v>0</v>
      </c>
      <c r="K1285">
        <f>'[1]Master Data'!AX632/100</f>
        <v>0</v>
      </c>
      <c r="L1285">
        <f>'[1]Master Data'!AY632/1000000</f>
        <v>3.2281200000000002E-6</v>
      </c>
      <c r="M1285">
        <f>'[1]Master Data'!AZ632/1000000</f>
        <v>1.6140600000000001E-6</v>
      </c>
      <c r="N1285">
        <f>'[1]Master Data'!BA632/1000000</f>
        <v>6.2586000000000007E-7</v>
      </c>
      <c r="O1285">
        <f>'[1]Master Data'!BB632/100</f>
        <v>0</v>
      </c>
      <c r="P1285">
        <f>'[1]Master Data'!BC632/100</f>
        <v>0</v>
      </c>
      <c r="Q1285">
        <f>'[1]Master Data'!BD632/100</f>
        <v>0</v>
      </c>
      <c r="R1285">
        <f>'[1]Master Data'!BE632/1000000</f>
        <v>0</v>
      </c>
      <c r="S1285">
        <f>'[1]Master Data'!BG632/1000000</f>
        <v>0</v>
      </c>
      <c r="T1285">
        <f>'[1]Master Data'!BH632/100</f>
        <v>0</v>
      </c>
      <c r="U1285">
        <f>'[1]Master Data'!BI632/1000000</f>
        <v>0</v>
      </c>
    </row>
    <row r="1286" spans="1:21" x14ac:dyDescent="0.55000000000000004">
      <c r="A1286" s="41" t="s">
        <v>1721</v>
      </c>
      <c r="B1286" s="41">
        <v>0</v>
      </c>
      <c r="C1286">
        <f>'[1]Master Data'!AO633/100</f>
        <v>0</v>
      </c>
      <c r="D1286">
        <f>'[1]Master Data'!AP633/1000000</f>
        <v>0</v>
      </c>
      <c r="E1286">
        <f>'[1]Master Data'!AQ633/1000000</f>
        <v>0</v>
      </c>
      <c r="F1286">
        <f>'[1]Master Data'!AR633/100</f>
        <v>0</v>
      </c>
      <c r="G1286">
        <f>'[1]Master Data'!AS633/100</f>
        <v>0</v>
      </c>
      <c r="H1286">
        <f>'[1]Master Data'!AT633/100</f>
        <v>0</v>
      </c>
      <c r="I1286">
        <f>'[1]Master Data'!AU633/100</f>
        <v>0</v>
      </c>
      <c r="J1286">
        <f>'[1]Master Data'!AV633/100</f>
        <v>0</v>
      </c>
      <c r="K1286">
        <f>'[1]Master Data'!AX633/100</f>
        <v>0</v>
      </c>
      <c r="L1286">
        <f>'[1]Master Data'!AY633/1000000</f>
        <v>0</v>
      </c>
      <c r="M1286">
        <f>'[1]Master Data'!AZ633/1000000</f>
        <v>0</v>
      </c>
      <c r="N1286">
        <f>'[1]Master Data'!BA633/1000000</f>
        <v>0</v>
      </c>
      <c r="O1286">
        <f>'[1]Master Data'!BB633/100</f>
        <v>0</v>
      </c>
      <c r="P1286">
        <f>'[1]Master Data'!BC633/100</f>
        <v>0</v>
      </c>
      <c r="Q1286">
        <f>'[1]Master Data'!BD633/100</f>
        <v>0</v>
      </c>
      <c r="R1286">
        <f>'[1]Master Data'!BE633/1000000</f>
        <v>0</v>
      </c>
      <c r="S1286">
        <f>'[1]Master Data'!BG633/1000000</f>
        <v>0</v>
      </c>
      <c r="T1286">
        <f>'[1]Master Data'!BH633/100</f>
        <v>0</v>
      </c>
      <c r="U1286">
        <f>'[1]Master Data'!BI633/1000000</f>
        <v>0</v>
      </c>
    </row>
    <row r="1287" spans="1:21" x14ac:dyDescent="0.55000000000000004">
      <c r="A1287" s="41" t="s">
        <v>1722</v>
      </c>
      <c r="B1287" s="41">
        <v>0</v>
      </c>
      <c r="C1287">
        <f>'[1]Master Data'!AO634/100</f>
        <v>0</v>
      </c>
      <c r="D1287">
        <f>'[1]Master Data'!AP634/1000000</f>
        <v>0</v>
      </c>
      <c r="E1287">
        <f>'[1]Master Data'!AQ634/1000000</f>
        <v>0</v>
      </c>
      <c r="F1287">
        <f>'[1]Master Data'!AR634/100</f>
        <v>0</v>
      </c>
      <c r="G1287">
        <f>'[1]Master Data'!AS634/100</f>
        <v>0</v>
      </c>
      <c r="H1287">
        <f>'[1]Master Data'!AT634/100</f>
        <v>0</v>
      </c>
      <c r="I1287">
        <f>'[1]Master Data'!AU634/100</f>
        <v>0</v>
      </c>
      <c r="J1287">
        <f>'[1]Master Data'!AV634/100</f>
        <v>0</v>
      </c>
      <c r="K1287">
        <f>'[1]Master Data'!AX634/100</f>
        <v>0</v>
      </c>
      <c r="L1287">
        <f>'[1]Master Data'!AY634/1000000</f>
        <v>0</v>
      </c>
      <c r="M1287">
        <f>'[1]Master Data'!AZ634/1000000</f>
        <v>0</v>
      </c>
      <c r="N1287">
        <f>'[1]Master Data'!BA634/1000000</f>
        <v>0</v>
      </c>
      <c r="O1287">
        <f>'[1]Master Data'!BB634/100</f>
        <v>0</v>
      </c>
      <c r="P1287">
        <f>'[1]Master Data'!BC634/100</f>
        <v>0</v>
      </c>
      <c r="Q1287">
        <f>'[1]Master Data'!BD634/100</f>
        <v>0</v>
      </c>
      <c r="R1287">
        <f>'[1]Master Data'!BE634/1000000</f>
        <v>0</v>
      </c>
      <c r="S1287">
        <f>'[1]Master Data'!BG634/1000000</f>
        <v>0</v>
      </c>
      <c r="T1287">
        <f>'[1]Master Data'!BH634/100</f>
        <v>0</v>
      </c>
      <c r="U1287">
        <f>'[1]Master Data'!BI634/1000000</f>
        <v>0</v>
      </c>
    </row>
    <row r="1288" spans="1:21" x14ac:dyDescent="0.55000000000000004">
      <c r="A1288" s="41" t="s">
        <v>1723</v>
      </c>
      <c r="B1288" s="41">
        <v>1.64E-3</v>
      </c>
      <c r="C1288">
        <f>'[1]Master Data'!AO635/100</f>
        <v>7.1999999999999994E-4</v>
      </c>
      <c r="D1288">
        <f>'[1]Master Data'!AP635/1000000</f>
        <v>2.0046000000000001E-7</v>
      </c>
      <c r="E1288">
        <f>'[1]Master Data'!AQ635/1000000</f>
        <v>0</v>
      </c>
      <c r="F1288">
        <f>'[1]Master Data'!AR635/100</f>
        <v>0</v>
      </c>
      <c r="G1288">
        <f>'[1]Master Data'!AS635/100</f>
        <v>0</v>
      </c>
      <c r="H1288">
        <f>'[1]Master Data'!AT635/100</f>
        <v>0</v>
      </c>
      <c r="I1288">
        <f>'[1]Master Data'!AU635/100</f>
        <v>0</v>
      </c>
      <c r="J1288">
        <f>'[1]Master Data'!AV635/100</f>
        <v>0</v>
      </c>
      <c r="K1288">
        <f>'[1]Master Data'!AX635/100</f>
        <v>0</v>
      </c>
      <c r="L1288">
        <f>'[1]Master Data'!AY635/1000000</f>
        <v>4.8573000000000001E-6</v>
      </c>
      <c r="M1288">
        <f>'[1]Master Data'!AZ635/1000000</f>
        <v>2.2513199999999996E-6</v>
      </c>
      <c r="N1288">
        <f>'[1]Master Data'!BA635/1000000</f>
        <v>4.0092000000000002E-7</v>
      </c>
      <c r="O1288">
        <f>'[1]Master Data'!BB635/100</f>
        <v>5.4735761794175129E-3</v>
      </c>
      <c r="P1288">
        <f>'[1]Master Data'!BC635/100</f>
        <v>0</v>
      </c>
      <c r="Q1288">
        <f>'[1]Master Data'!BD635/100</f>
        <v>0</v>
      </c>
      <c r="R1288">
        <f>'[1]Master Data'!BE635/1000000</f>
        <v>0</v>
      </c>
      <c r="S1288">
        <f>'[1]Master Data'!BG635/1000000</f>
        <v>0</v>
      </c>
      <c r="T1288">
        <f>'[1]Master Data'!BH635/100</f>
        <v>0</v>
      </c>
      <c r="U1288">
        <f>'[1]Master Data'!BI635/1000000</f>
        <v>0</v>
      </c>
    </row>
    <row r="1289" spans="1:21" x14ac:dyDescent="0.55000000000000004">
      <c r="A1289" s="41" t="s">
        <v>1724</v>
      </c>
      <c r="B1289" s="41">
        <v>1.23E-3</v>
      </c>
      <c r="C1289">
        <f>'[1]Master Data'!AO636/100</f>
        <v>2.1000000000000001E-4</v>
      </c>
      <c r="D1289">
        <f>'[1]Master Data'!AP636/1000000</f>
        <v>4.9800000000000003E-8</v>
      </c>
      <c r="E1289">
        <f>'[1]Master Data'!AQ636/1000000</f>
        <v>0</v>
      </c>
      <c r="F1289">
        <f>'[1]Master Data'!AR636/100</f>
        <v>0</v>
      </c>
      <c r="G1289">
        <f>'[1]Master Data'!AS636/100</f>
        <v>0</v>
      </c>
      <c r="H1289">
        <f>'[1]Master Data'!AT636/100</f>
        <v>0</v>
      </c>
      <c r="I1289">
        <f>'[1]Master Data'!AU636/100</f>
        <v>0</v>
      </c>
      <c r="J1289">
        <f>'[1]Master Data'!AV636/100</f>
        <v>0</v>
      </c>
      <c r="K1289">
        <f>'[1]Master Data'!AX636/100</f>
        <v>0</v>
      </c>
      <c r="L1289">
        <f>'[1]Master Data'!AY636/1000000</f>
        <v>2.8784400000000001E-6</v>
      </c>
      <c r="M1289">
        <f>'[1]Master Data'!AZ636/1000000</f>
        <v>1.5388200000000001E-6</v>
      </c>
      <c r="N1289">
        <f>'[1]Master Data'!BA636/1000000</f>
        <v>5.1294000000000004E-7</v>
      </c>
      <c r="O1289">
        <f>'[1]Master Data'!BB636/100</f>
        <v>0.18883837818990418</v>
      </c>
      <c r="P1289">
        <f>'[1]Master Data'!BC636/100</f>
        <v>0</v>
      </c>
      <c r="Q1289">
        <f>'[1]Master Data'!BD636/100</f>
        <v>0</v>
      </c>
      <c r="R1289">
        <f>'[1]Master Data'!BE636/1000000</f>
        <v>0</v>
      </c>
      <c r="S1289">
        <f>'[1]Master Data'!BG636/1000000</f>
        <v>0</v>
      </c>
      <c r="T1289">
        <f>'[1]Master Data'!BH636/100</f>
        <v>0</v>
      </c>
      <c r="U1289">
        <f>'[1]Master Data'!BI636/1000000</f>
        <v>0</v>
      </c>
    </row>
    <row r="1290" spans="1:21" x14ac:dyDescent="0.55000000000000004">
      <c r="A1290" s="41" t="s">
        <v>1725</v>
      </c>
      <c r="B1290" s="41">
        <v>0</v>
      </c>
      <c r="C1290">
        <f>'[1]Master Data'!AO637/100</f>
        <v>0</v>
      </c>
      <c r="D1290">
        <f>'[1]Master Data'!AP637/1000000</f>
        <v>0</v>
      </c>
      <c r="E1290">
        <f>'[1]Master Data'!AQ637/1000000</f>
        <v>0</v>
      </c>
      <c r="F1290">
        <f>'[1]Master Data'!AR637/100</f>
        <v>0</v>
      </c>
      <c r="G1290">
        <f>'[1]Master Data'!AS637/100</f>
        <v>0</v>
      </c>
      <c r="H1290">
        <f>'[1]Master Data'!AT637/100</f>
        <v>0</v>
      </c>
      <c r="I1290">
        <f>'[1]Master Data'!AU637/100</f>
        <v>0</v>
      </c>
      <c r="J1290">
        <f>'[1]Master Data'!AV637/100</f>
        <v>0</v>
      </c>
      <c r="K1290">
        <f>'[1]Master Data'!AX637/100</f>
        <v>0</v>
      </c>
      <c r="L1290">
        <f>'[1]Master Data'!AY637/1000000</f>
        <v>0</v>
      </c>
      <c r="M1290">
        <f>'[1]Master Data'!AZ637/1000000</f>
        <v>0</v>
      </c>
      <c r="N1290">
        <f>'[1]Master Data'!BA637/1000000</f>
        <v>0</v>
      </c>
      <c r="O1290">
        <f>'[1]Master Data'!BB637/100</f>
        <v>0</v>
      </c>
      <c r="P1290">
        <f>'[1]Master Data'!BC637/100</f>
        <v>0</v>
      </c>
      <c r="Q1290">
        <f>'[1]Master Data'!BD637/100</f>
        <v>0</v>
      </c>
      <c r="R1290">
        <f>'[1]Master Data'!BE637/1000000</f>
        <v>0</v>
      </c>
      <c r="S1290">
        <f>'[1]Master Data'!BG637/1000000</f>
        <v>0</v>
      </c>
      <c r="T1290">
        <f>'[1]Master Data'!BH637/100</f>
        <v>0</v>
      </c>
      <c r="U1290">
        <f>'[1]Master Data'!BI637/1000000</f>
        <v>0</v>
      </c>
    </row>
    <row r="1291" spans="1:21" x14ac:dyDescent="0.55000000000000004">
      <c r="A1291" s="41" t="s">
        <v>1726</v>
      </c>
      <c r="B1291" s="41">
        <v>0</v>
      </c>
      <c r="C1291">
        <f>'[1]Master Data'!AO638/100</f>
        <v>0</v>
      </c>
      <c r="D1291">
        <f>'[1]Master Data'!AP638/1000000</f>
        <v>0</v>
      </c>
      <c r="E1291">
        <f>'[1]Master Data'!AQ638/1000000</f>
        <v>0</v>
      </c>
      <c r="F1291">
        <f>'[1]Master Data'!AR638/100</f>
        <v>0</v>
      </c>
      <c r="G1291">
        <f>'[1]Master Data'!AS638/100</f>
        <v>0</v>
      </c>
      <c r="H1291">
        <f>'[1]Master Data'!AT638/100</f>
        <v>0</v>
      </c>
      <c r="I1291">
        <f>'[1]Master Data'!AU638/100</f>
        <v>0</v>
      </c>
      <c r="J1291">
        <f>'[1]Master Data'!AV638/100</f>
        <v>0</v>
      </c>
      <c r="K1291">
        <f>'[1]Master Data'!AX638/100</f>
        <v>0</v>
      </c>
      <c r="L1291">
        <f>'[1]Master Data'!AY638/1000000</f>
        <v>0</v>
      </c>
      <c r="M1291">
        <f>'[1]Master Data'!AZ638/1000000</f>
        <v>0</v>
      </c>
      <c r="N1291">
        <f>'[1]Master Data'!BA638/1000000</f>
        <v>0</v>
      </c>
      <c r="O1291">
        <f>'[1]Master Data'!BB638/100</f>
        <v>0</v>
      </c>
      <c r="P1291">
        <f>'[1]Master Data'!BC638/100</f>
        <v>0</v>
      </c>
      <c r="Q1291">
        <f>'[1]Master Data'!BD638/100</f>
        <v>0</v>
      </c>
      <c r="R1291">
        <f>'[1]Master Data'!BE638/1000000</f>
        <v>0</v>
      </c>
      <c r="S1291">
        <f>'[1]Master Data'!BG638/1000000</f>
        <v>0</v>
      </c>
      <c r="T1291">
        <f>'[1]Master Data'!BH638/100</f>
        <v>0</v>
      </c>
      <c r="U1291">
        <f>'[1]Master Data'!BI638/1000000</f>
        <v>0</v>
      </c>
    </row>
    <row r="1292" spans="1:21" x14ac:dyDescent="0.55000000000000004">
      <c r="A1292" s="41" t="s">
        <v>1727</v>
      </c>
      <c r="B1292" s="41">
        <v>3.2000000000000002E-3</v>
      </c>
      <c r="C1292">
        <f>'[1]Master Data'!AO639/100</f>
        <v>1.6000000000000001E-3</v>
      </c>
      <c r="D1292">
        <f>'[1]Master Data'!AP639/1000000</f>
        <v>2.8000000000000002E-7</v>
      </c>
      <c r="E1292">
        <f>'[1]Master Data'!AQ639/1000000</f>
        <v>0</v>
      </c>
      <c r="F1292">
        <f>'[1]Master Data'!AR639/100</f>
        <v>0</v>
      </c>
      <c r="G1292">
        <f>'[1]Master Data'!AS639/100</f>
        <v>0</v>
      </c>
      <c r="H1292">
        <f>'[1]Master Data'!AT639/100</f>
        <v>0</v>
      </c>
      <c r="I1292">
        <f>'[1]Master Data'!AU639/100</f>
        <v>0</v>
      </c>
      <c r="J1292">
        <f>'[1]Master Data'!AV639/100</f>
        <v>0</v>
      </c>
      <c r="K1292">
        <f>'[1]Master Data'!AX639/100</f>
        <v>0</v>
      </c>
      <c r="L1292">
        <f>'[1]Master Data'!AY639/1000000</f>
        <v>1.68E-6</v>
      </c>
      <c r="M1292">
        <f>'[1]Master Data'!AZ639/1000000</f>
        <v>1.7E-6</v>
      </c>
      <c r="N1292">
        <f>'[1]Master Data'!BA639/1000000</f>
        <v>1.1000000000000001E-7</v>
      </c>
      <c r="O1292">
        <f>'[1]Master Data'!BB639/100</f>
        <v>0</v>
      </c>
      <c r="P1292">
        <f>'[1]Master Data'!BC639/100</f>
        <v>0</v>
      </c>
      <c r="Q1292">
        <f>'[1]Master Data'!BD639/100</f>
        <v>0</v>
      </c>
      <c r="R1292">
        <f>'[1]Master Data'!BE639/1000000</f>
        <v>0</v>
      </c>
      <c r="S1292">
        <f>'[1]Master Data'!BG639/1000000</f>
        <v>0</v>
      </c>
      <c r="T1292">
        <f>'[1]Master Data'!BH639/100</f>
        <v>0</v>
      </c>
      <c r="U1292">
        <f>'[1]Master Data'!BI639/1000000</f>
        <v>0</v>
      </c>
    </row>
    <row r="1293" spans="1:21" x14ac:dyDescent="0.55000000000000004">
      <c r="A1293" s="41" t="s">
        <v>1728</v>
      </c>
      <c r="B1293" s="41">
        <v>1.9E-3</v>
      </c>
      <c r="C1293">
        <f>'[1]Master Data'!AO640/100</f>
        <v>1E-3</v>
      </c>
      <c r="D1293">
        <f>'[1]Master Data'!AP640/1000000</f>
        <v>1.586E-7</v>
      </c>
      <c r="E1293">
        <f>'[1]Master Data'!AQ640/1000000</f>
        <v>0</v>
      </c>
      <c r="F1293">
        <f>'[1]Master Data'!AR640/100</f>
        <v>0</v>
      </c>
      <c r="G1293">
        <f>'[1]Master Data'!AS640/100</f>
        <v>0</v>
      </c>
      <c r="H1293">
        <f>'[1]Master Data'!AT640/100</f>
        <v>0</v>
      </c>
      <c r="I1293">
        <f>'[1]Master Data'!AU640/100</f>
        <v>0</v>
      </c>
      <c r="J1293">
        <f>'[1]Master Data'!AV640/100</f>
        <v>0</v>
      </c>
      <c r="K1293">
        <f>'[1]Master Data'!AX640/100</f>
        <v>0</v>
      </c>
      <c r="L1293">
        <f>'[1]Master Data'!AY640/1000000</f>
        <v>1.0296799999999999E-6</v>
      </c>
      <c r="M1293">
        <f>'[1]Master Data'!AZ640/1000000</f>
        <v>1.1760799999999999E-6</v>
      </c>
      <c r="N1293">
        <f>'[1]Master Data'!BA640/1000000</f>
        <v>7.5639999999999994E-8</v>
      </c>
      <c r="O1293">
        <f>'[1]Master Data'!BB640/100</f>
        <v>0</v>
      </c>
      <c r="P1293">
        <f>'[1]Master Data'!BC640/100</f>
        <v>0</v>
      </c>
      <c r="Q1293">
        <f>'[1]Master Data'!BD640/100</f>
        <v>0</v>
      </c>
      <c r="R1293">
        <f>'[1]Master Data'!BE640/1000000</f>
        <v>0</v>
      </c>
      <c r="S1293">
        <f>'[1]Master Data'!BG640/1000000</f>
        <v>0</v>
      </c>
      <c r="T1293">
        <f>'[1]Master Data'!BH640/100</f>
        <v>0</v>
      </c>
      <c r="U1293">
        <f>'[1]Master Data'!BI640/1000000</f>
        <v>0</v>
      </c>
    </row>
    <row r="1294" spans="1:21" x14ac:dyDescent="0.55000000000000004">
      <c r="A1294" s="41" t="s">
        <v>1729</v>
      </c>
      <c r="B1294" s="41">
        <v>2.3797893350888748E-3</v>
      </c>
      <c r="C1294">
        <f>'[1]Master Data'!AO641/100</f>
        <v>1.279921000658328E-3</v>
      </c>
      <c r="D1294">
        <f>'[1]Master Data'!AP641/1000000</f>
        <v>2.4148430941408829E-7</v>
      </c>
      <c r="E1294">
        <f>'[1]Master Data'!AQ641/1000000</f>
        <v>0</v>
      </c>
      <c r="F1294">
        <f>'[1]Master Data'!AR641/100</f>
        <v>0</v>
      </c>
      <c r="G1294">
        <f>'[1]Master Data'!AS641/100</f>
        <v>0</v>
      </c>
      <c r="H1294">
        <f>'[1]Master Data'!AT641/100</f>
        <v>0</v>
      </c>
      <c r="I1294">
        <f>'[1]Master Data'!AU641/100</f>
        <v>0</v>
      </c>
      <c r="J1294">
        <f>'[1]Master Data'!AV641/100</f>
        <v>0</v>
      </c>
      <c r="K1294">
        <f>'[1]Master Data'!AX641/100</f>
        <v>0</v>
      </c>
      <c r="L1294">
        <f>'[1]Master Data'!AY641/1000000</f>
        <v>1.729208267281106E-6</v>
      </c>
      <c r="M1294">
        <f>'[1]Master Data'!AZ641/1000000</f>
        <v>2.0413440895325876E-6</v>
      </c>
      <c r="N1294">
        <f>'[1]Master Data'!BA641/1000000</f>
        <v>1.5165019486504283E-7</v>
      </c>
      <c r="O1294">
        <f>'[1]Master Data'!BB641/100</f>
        <v>0</v>
      </c>
      <c r="P1294">
        <f>'[1]Master Data'!BC641/100</f>
        <v>0</v>
      </c>
      <c r="Q1294">
        <f>'[1]Master Data'!BD641/100</f>
        <v>0</v>
      </c>
      <c r="R1294">
        <f>'[1]Master Data'!BE641/1000000</f>
        <v>0</v>
      </c>
      <c r="S1294">
        <f>'[1]Master Data'!BG641/1000000</f>
        <v>0</v>
      </c>
      <c r="T1294">
        <f>'[1]Master Data'!BH641/100</f>
        <v>0</v>
      </c>
      <c r="U1294">
        <f>'[1]Master Data'!BI641/1000000</f>
        <v>0</v>
      </c>
    </row>
    <row r="1295" spans="1:21" x14ac:dyDescent="0.55000000000000004">
      <c r="A1295" s="41" t="s">
        <v>1730</v>
      </c>
      <c r="B1295" s="41">
        <v>0</v>
      </c>
      <c r="C1295">
        <f>'[1]Master Data'!AO642/100</f>
        <v>0</v>
      </c>
      <c r="D1295">
        <f>'[1]Master Data'!AP642/1000000</f>
        <v>0</v>
      </c>
      <c r="E1295">
        <f>'[1]Master Data'!AQ642/1000000</f>
        <v>0</v>
      </c>
      <c r="F1295">
        <f>'[1]Master Data'!AR642/100</f>
        <v>0</v>
      </c>
      <c r="G1295">
        <f>'[1]Master Data'!AS642/100</f>
        <v>0</v>
      </c>
      <c r="H1295">
        <f>'[1]Master Data'!AT642/100</f>
        <v>0</v>
      </c>
      <c r="I1295">
        <f>'[1]Master Data'!AU642/100</f>
        <v>0</v>
      </c>
      <c r="J1295">
        <f>'[1]Master Data'!AV642/100</f>
        <v>0</v>
      </c>
      <c r="K1295">
        <f>'[1]Master Data'!AX642/100</f>
        <v>0</v>
      </c>
      <c r="L1295">
        <f>'[1]Master Data'!AY642/1000000</f>
        <v>0</v>
      </c>
      <c r="M1295">
        <f>'[1]Master Data'!AZ642/1000000</f>
        <v>0</v>
      </c>
      <c r="N1295">
        <f>'[1]Master Data'!BA642/1000000</f>
        <v>0</v>
      </c>
      <c r="O1295">
        <f>'[1]Master Data'!BB642/100</f>
        <v>0</v>
      </c>
      <c r="P1295">
        <f>'[1]Master Data'!BC642/100</f>
        <v>0</v>
      </c>
      <c r="Q1295">
        <f>'[1]Master Data'!BD642/100</f>
        <v>0</v>
      </c>
      <c r="R1295">
        <f>'[1]Master Data'!BE642/1000000</f>
        <v>0</v>
      </c>
      <c r="S1295">
        <f>'[1]Master Data'!BG642/1000000</f>
        <v>0</v>
      </c>
      <c r="T1295">
        <f>'[1]Master Data'!BH642/100</f>
        <v>0</v>
      </c>
      <c r="U1295">
        <f>'[1]Master Data'!BI642/1000000</f>
        <v>0</v>
      </c>
    </row>
    <row r="1296" spans="1:21" x14ac:dyDescent="0.55000000000000004">
      <c r="A1296" s="41" t="s">
        <v>1731</v>
      </c>
      <c r="B1296" s="41">
        <v>2.0463110206781227E-3</v>
      </c>
      <c r="C1296">
        <f>'[1]Master Data'!AO643/100</f>
        <v>1.0798927886436387E-3</v>
      </c>
      <c r="D1296">
        <f>'[1]Master Data'!AP643/1000000</f>
        <v>8.0953731999999992E-8</v>
      </c>
      <c r="E1296">
        <f>'[1]Master Data'!AQ643/1000000</f>
        <v>0</v>
      </c>
      <c r="F1296">
        <f>'[1]Master Data'!AR643/100</f>
        <v>0</v>
      </c>
      <c r="G1296">
        <f>'[1]Master Data'!AS643/100</f>
        <v>0</v>
      </c>
      <c r="H1296">
        <f>'[1]Master Data'!AT643/100</f>
        <v>0</v>
      </c>
      <c r="I1296">
        <f>'[1]Master Data'!AU643/100</f>
        <v>0</v>
      </c>
      <c r="J1296">
        <f>'[1]Master Data'!AV643/100</f>
        <v>0</v>
      </c>
      <c r="K1296">
        <f>'[1]Master Data'!AX643/100</f>
        <v>0</v>
      </c>
      <c r="L1296">
        <f>'[1]Master Data'!AY643/1000000</f>
        <v>4.8571218400000001E-7</v>
      </c>
      <c r="M1296">
        <f>'[1]Master Data'!AZ643/1000000</f>
        <v>5.9333420000000007E-7</v>
      </c>
      <c r="N1296">
        <f>'[1]Master Data'!BA643/1000000</f>
        <v>0</v>
      </c>
      <c r="O1296">
        <f>'[1]Master Data'!BB643/100</f>
        <v>0</v>
      </c>
      <c r="P1296">
        <f>'[1]Master Data'!BC643/100</f>
        <v>0</v>
      </c>
      <c r="Q1296">
        <f>'[1]Master Data'!BD643/100</f>
        <v>0</v>
      </c>
      <c r="R1296">
        <f>'[1]Master Data'!BE643/1000000</f>
        <v>0</v>
      </c>
      <c r="S1296">
        <f>'[1]Master Data'!BG643/1000000</f>
        <v>0</v>
      </c>
      <c r="T1296">
        <f>'[1]Master Data'!BH643/100</f>
        <v>0</v>
      </c>
      <c r="U1296">
        <f>'[1]Master Data'!BI643/1000000</f>
        <v>0</v>
      </c>
    </row>
    <row r="1297" spans="1:21" x14ac:dyDescent="0.55000000000000004">
      <c r="A1297" s="41" t="s">
        <v>1732</v>
      </c>
      <c r="B1297" s="41">
        <v>0</v>
      </c>
      <c r="C1297">
        <f>'[1]Master Data'!AO644/100</f>
        <v>0</v>
      </c>
      <c r="D1297">
        <f>'[1]Master Data'!AP644/1000000</f>
        <v>0</v>
      </c>
      <c r="E1297">
        <f>'[1]Master Data'!AQ644/1000000</f>
        <v>0</v>
      </c>
      <c r="F1297">
        <f>'[1]Master Data'!AR644/100</f>
        <v>0</v>
      </c>
      <c r="G1297">
        <f>'[1]Master Data'!AS644/100</f>
        <v>0</v>
      </c>
      <c r="H1297">
        <f>'[1]Master Data'!AT644/100</f>
        <v>0</v>
      </c>
      <c r="I1297">
        <f>'[1]Master Data'!AU644/100</f>
        <v>0</v>
      </c>
      <c r="J1297">
        <f>'[1]Master Data'!AV644/100</f>
        <v>0</v>
      </c>
      <c r="K1297">
        <f>'[1]Master Data'!AX644/100</f>
        <v>0</v>
      </c>
      <c r="L1297">
        <f>'[1]Master Data'!AY644/1000000</f>
        <v>0</v>
      </c>
      <c r="M1297">
        <f>'[1]Master Data'!AZ644/1000000</f>
        <v>0</v>
      </c>
      <c r="N1297">
        <f>'[1]Master Data'!BA644/1000000</f>
        <v>0</v>
      </c>
      <c r="O1297">
        <f>'[1]Master Data'!BB644/100</f>
        <v>0</v>
      </c>
      <c r="P1297">
        <f>'[1]Master Data'!BC644/100</f>
        <v>0</v>
      </c>
      <c r="Q1297">
        <f>'[1]Master Data'!BD644/100</f>
        <v>0</v>
      </c>
      <c r="R1297">
        <f>'[1]Master Data'!BE644/1000000</f>
        <v>0</v>
      </c>
      <c r="S1297">
        <f>'[1]Master Data'!BG644/1000000</f>
        <v>0</v>
      </c>
      <c r="T1297">
        <f>'[1]Master Data'!BH644/100</f>
        <v>0</v>
      </c>
      <c r="U1297">
        <f>'[1]Master Data'!BI644/1000000</f>
        <v>0</v>
      </c>
    </row>
    <row r="1298" spans="1:21" x14ac:dyDescent="0.55000000000000004">
      <c r="A1298" s="41" t="s">
        <v>1733</v>
      </c>
      <c r="B1298" s="41">
        <v>1.7399999999999998E-3</v>
      </c>
      <c r="C1298">
        <f>'[1]Master Data'!AO645/100</f>
        <v>8.1999999999999998E-4</v>
      </c>
      <c r="D1298">
        <f>'[1]Master Data'!AP645/1000000</f>
        <v>1.9000000000000001E-7</v>
      </c>
      <c r="E1298">
        <f>'[1]Master Data'!AQ645/1000000</f>
        <v>0</v>
      </c>
      <c r="F1298">
        <f>'[1]Master Data'!AR645/100</f>
        <v>0</v>
      </c>
      <c r="G1298">
        <f>'[1]Master Data'!AS645/100</f>
        <v>0</v>
      </c>
      <c r="H1298">
        <f>'[1]Master Data'!AT645/100</f>
        <v>0</v>
      </c>
      <c r="I1298">
        <f>'[1]Master Data'!AU645/100</f>
        <v>0</v>
      </c>
      <c r="J1298">
        <f>'[1]Master Data'!AV645/100</f>
        <v>0</v>
      </c>
      <c r="K1298">
        <f>'[1]Master Data'!AX645/100</f>
        <v>0</v>
      </c>
      <c r="L1298">
        <f>'[1]Master Data'!AY645/1000000</f>
        <v>8.2999999999999999E-7</v>
      </c>
      <c r="M1298">
        <f>'[1]Master Data'!AZ645/1000000</f>
        <v>1.8600000000000002E-6</v>
      </c>
      <c r="N1298">
        <f>'[1]Master Data'!BA645/1000000</f>
        <v>4.0000000000000001E-8</v>
      </c>
      <c r="O1298">
        <f>'[1]Master Data'!BB645/100</f>
        <v>0</v>
      </c>
      <c r="P1298">
        <f>'[1]Master Data'!BC645/100</f>
        <v>0</v>
      </c>
      <c r="Q1298">
        <f>'[1]Master Data'!BD645/100</f>
        <v>0</v>
      </c>
      <c r="R1298">
        <f>'[1]Master Data'!BE645/1000000</f>
        <v>0</v>
      </c>
      <c r="S1298">
        <f>'[1]Master Data'!BG645/1000000</f>
        <v>0</v>
      </c>
      <c r="T1298">
        <f>'[1]Master Data'!BH645/100</f>
        <v>0</v>
      </c>
      <c r="U1298">
        <f>'[1]Master Data'!BI645/1000000</f>
        <v>0</v>
      </c>
    </row>
    <row r="1299" spans="1:21" x14ac:dyDescent="0.55000000000000004">
      <c r="A1299" s="41" t="s">
        <v>1734</v>
      </c>
      <c r="B1299" s="41">
        <v>0</v>
      </c>
      <c r="C1299">
        <f>'[1]Master Data'!AO646/100</f>
        <v>0</v>
      </c>
      <c r="D1299">
        <f>'[1]Master Data'!AP646/1000000</f>
        <v>0</v>
      </c>
      <c r="E1299">
        <f>'[1]Master Data'!AQ646/1000000</f>
        <v>0</v>
      </c>
      <c r="F1299">
        <f>'[1]Master Data'!AR646/100</f>
        <v>0</v>
      </c>
      <c r="G1299">
        <f>'[1]Master Data'!AS646/100</f>
        <v>0</v>
      </c>
      <c r="H1299">
        <f>'[1]Master Data'!AT646/100</f>
        <v>0</v>
      </c>
      <c r="I1299">
        <f>'[1]Master Data'!AU646/100</f>
        <v>0</v>
      </c>
      <c r="J1299">
        <f>'[1]Master Data'!AV646/100</f>
        <v>0</v>
      </c>
      <c r="K1299">
        <f>'[1]Master Data'!AX646/100</f>
        <v>0</v>
      </c>
      <c r="L1299">
        <f>'[1]Master Data'!AY646/1000000</f>
        <v>0</v>
      </c>
      <c r="M1299">
        <f>'[1]Master Data'!AZ646/1000000</f>
        <v>0</v>
      </c>
      <c r="N1299">
        <f>'[1]Master Data'!BA646/1000000</f>
        <v>0</v>
      </c>
      <c r="O1299">
        <f>'[1]Master Data'!BB646/100</f>
        <v>0</v>
      </c>
      <c r="P1299">
        <f>'[1]Master Data'!BC646/100</f>
        <v>0</v>
      </c>
      <c r="Q1299">
        <f>'[1]Master Data'!BD646/100</f>
        <v>0</v>
      </c>
      <c r="R1299">
        <f>'[1]Master Data'!BE646/1000000</f>
        <v>0</v>
      </c>
      <c r="S1299">
        <f>'[1]Master Data'!BG646/1000000</f>
        <v>0</v>
      </c>
      <c r="T1299">
        <f>'[1]Master Data'!BH646/100</f>
        <v>0</v>
      </c>
      <c r="U1299">
        <f>'[1]Master Data'!BI646/1000000</f>
        <v>0</v>
      </c>
    </row>
    <row r="1300" spans="1:21" x14ac:dyDescent="0.55000000000000004">
      <c r="A1300" s="41" t="s">
        <v>1735</v>
      </c>
      <c r="B1300" s="41">
        <v>0</v>
      </c>
      <c r="C1300">
        <f>'[1]Master Data'!AO647/100</f>
        <v>0</v>
      </c>
      <c r="D1300">
        <f>'[1]Master Data'!AP647/1000000</f>
        <v>0</v>
      </c>
      <c r="E1300">
        <f>'[1]Master Data'!AQ647/1000000</f>
        <v>0</v>
      </c>
      <c r="F1300">
        <f>'[1]Master Data'!AR647/100</f>
        <v>0</v>
      </c>
      <c r="G1300">
        <f>'[1]Master Data'!AS647/100</f>
        <v>0</v>
      </c>
      <c r="H1300">
        <f>'[1]Master Data'!AT647/100</f>
        <v>0</v>
      </c>
      <c r="I1300">
        <f>'[1]Master Data'!AU647/100</f>
        <v>0</v>
      </c>
      <c r="J1300">
        <f>'[1]Master Data'!AV647/100</f>
        <v>0</v>
      </c>
      <c r="K1300">
        <f>'[1]Master Data'!AX647/100</f>
        <v>0</v>
      </c>
      <c r="L1300">
        <f>'[1]Master Data'!AY647/1000000</f>
        <v>0</v>
      </c>
      <c r="M1300">
        <f>'[1]Master Data'!AZ647/1000000</f>
        <v>0</v>
      </c>
      <c r="N1300">
        <f>'[1]Master Data'!BA647/1000000</f>
        <v>0</v>
      </c>
      <c r="O1300">
        <f>'[1]Master Data'!BB647/100</f>
        <v>0</v>
      </c>
      <c r="P1300">
        <f>'[1]Master Data'!BC647/100</f>
        <v>0</v>
      </c>
      <c r="Q1300">
        <f>'[1]Master Data'!BD647/100</f>
        <v>0</v>
      </c>
      <c r="R1300">
        <f>'[1]Master Data'!BE647/1000000</f>
        <v>0</v>
      </c>
      <c r="S1300">
        <f>'[1]Master Data'!BG647/1000000</f>
        <v>0</v>
      </c>
      <c r="T1300">
        <f>'[1]Master Data'!BH647/100</f>
        <v>0</v>
      </c>
      <c r="U1300">
        <f>'[1]Master Data'!BI647/1000000</f>
        <v>0</v>
      </c>
    </row>
    <row r="1301" spans="1:21" x14ac:dyDescent="0.55000000000000004">
      <c r="A1301" s="41" t="s">
        <v>1736</v>
      </c>
      <c r="B1301" s="41">
        <v>0</v>
      </c>
      <c r="C1301">
        <f>'[1]Master Data'!AO648/100</f>
        <v>0</v>
      </c>
      <c r="D1301">
        <f>'[1]Master Data'!AP648/1000000</f>
        <v>0</v>
      </c>
      <c r="E1301">
        <f>'[1]Master Data'!AQ648/1000000</f>
        <v>0</v>
      </c>
      <c r="F1301">
        <f>'[1]Master Data'!AR648/100</f>
        <v>0</v>
      </c>
      <c r="G1301">
        <f>'[1]Master Data'!AS648/100</f>
        <v>0</v>
      </c>
      <c r="H1301">
        <f>'[1]Master Data'!AT648/100</f>
        <v>0</v>
      </c>
      <c r="I1301">
        <f>'[1]Master Data'!AU648/100</f>
        <v>0</v>
      </c>
      <c r="J1301">
        <f>'[1]Master Data'!AV648/100</f>
        <v>0</v>
      </c>
      <c r="K1301">
        <f>'[1]Master Data'!AX648/100</f>
        <v>0</v>
      </c>
      <c r="L1301">
        <f>'[1]Master Data'!AY648/1000000</f>
        <v>0</v>
      </c>
      <c r="M1301">
        <f>'[1]Master Data'!AZ648/1000000</f>
        <v>0</v>
      </c>
      <c r="N1301">
        <f>'[1]Master Data'!BA648/1000000</f>
        <v>0</v>
      </c>
      <c r="O1301">
        <f>'[1]Master Data'!BB648/100</f>
        <v>0</v>
      </c>
      <c r="P1301">
        <f>'[1]Master Data'!BC648/100</f>
        <v>0</v>
      </c>
      <c r="Q1301">
        <f>'[1]Master Data'!BD648/100</f>
        <v>0</v>
      </c>
      <c r="R1301">
        <f>'[1]Master Data'!BE648/1000000</f>
        <v>0</v>
      </c>
      <c r="S1301">
        <f>'[1]Master Data'!BG648/1000000</f>
        <v>0</v>
      </c>
      <c r="T1301">
        <f>'[1]Master Data'!BH648/100</f>
        <v>0</v>
      </c>
      <c r="U1301">
        <f>'[1]Master Data'!BI648/1000000</f>
        <v>0</v>
      </c>
    </row>
    <row r="1302" spans="1:21" x14ac:dyDescent="0.55000000000000004">
      <c r="A1302" s="41" t="s">
        <v>1737</v>
      </c>
      <c r="B1302" s="41">
        <v>3.7000000000000002E-3</v>
      </c>
      <c r="C1302">
        <f>'[1]Master Data'!AO649/100</f>
        <v>1.5E-3</v>
      </c>
      <c r="D1302">
        <f>'[1]Master Data'!AP649/1000000</f>
        <v>1.2343641833077312E-7</v>
      </c>
      <c r="E1302">
        <f>'[1]Master Data'!AQ649/1000000</f>
        <v>0</v>
      </c>
      <c r="F1302">
        <f>'[1]Master Data'!AR649/100</f>
        <v>0</v>
      </c>
      <c r="G1302">
        <f>'[1]Master Data'!AS649/100</f>
        <v>0</v>
      </c>
      <c r="H1302">
        <f>'[1]Master Data'!AT649/100</f>
        <v>0</v>
      </c>
      <c r="I1302">
        <f>'[1]Master Data'!AU649/100</f>
        <v>0</v>
      </c>
      <c r="J1302">
        <f>'[1]Master Data'!AV649/100</f>
        <v>0</v>
      </c>
      <c r="K1302">
        <f>'[1]Master Data'!AX649/100</f>
        <v>2.0000000000000001E-4</v>
      </c>
      <c r="L1302">
        <f>'[1]Master Data'!AY649/1000000</f>
        <v>2.0761200716845878E-7</v>
      </c>
      <c r="M1302">
        <f>'[1]Master Data'!AZ649/1000000</f>
        <v>5.2551515616999487E-7</v>
      </c>
      <c r="N1302">
        <f>'[1]Master Data'!BA649/1000000</f>
        <v>1.2343641833077312E-7</v>
      </c>
      <c r="O1302">
        <f>'[1]Master Data'!BB649/100</f>
        <v>3.0953061031440864E-2</v>
      </c>
      <c r="P1302">
        <f>'[1]Master Data'!BC649/100</f>
        <v>0</v>
      </c>
      <c r="Q1302">
        <f>'[1]Master Data'!BD649/100</f>
        <v>0</v>
      </c>
      <c r="R1302">
        <f>'[1]Master Data'!BE649/1000000</f>
        <v>0</v>
      </c>
      <c r="S1302">
        <f>'[1]Master Data'!BG649/1000000</f>
        <v>0</v>
      </c>
      <c r="T1302">
        <f>'[1]Master Data'!BH649/100</f>
        <v>0</v>
      </c>
      <c r="U1302">
        <f>'[1]Master Data'!BI649/1000000</f>
        <v>0</v>
      </c>
    </row>
    <row r="1303" spans="1:21" x14ac:dyDescent="0.55000000000000004">
      <c r="A1303" s="41" t="s">
        <v>1738</v>
      </c>
      <c r="B1303" s="41">
        <v>1.8E-3</v>
      </c>
      <c r="C1303">
        <f>'[1]Master Data'!AO650/100</f>
        <v>7.000000000000001E-4</v>
      </c>
      <c r="D1303">
        <f>'[1]Master Data'!AP650/1000000</f>
        <v>0</v>
      </c>
      <c r="E1303">
        <f>'[1]Master Data'!AQ650/1000000</f>
        <v>0</v>
      </c>
      <c r="F1303">
        <f>'[1]Master Data'!AR650/100</f>
        <v>0</v>
      </c>
      <c r="G1303">
        <f>'[1]Master Data'!AS650/100</f>
        <v>0</v>
      </c>
      <c r="H1303">
        <f>'[1]Master Data'!AT650/100</f>
        <v>0</v>
      </c>
      <c r="I1303">
        <f>'[1]Master Data'!AU650/100</f>
        <v>0</v>
      </c>
      <c r="J1303">
        <f>'[1]Master Data'!AV650/100</f>
        <v>0</v>
      </c>
      <c r="K1303">
        <f>'[1]Master Data'!AX650/100</f>
        <v>0</v>
      </c>
      <c r="L1303">
        <f>'[1]Master Data'!AY650/1000000</f>
        <v>0</v>
      </c>
      <c r="M1303">
        <f>'[1]Master Data'!AZ650/1000000</f>
        <v>0</v>
      </c>
      <c r="N1303">
        <f>'[1]Master Data'!BA650/1000000</f>
        <v>0</v>
      </c>
      <c r="O1303">
        <f>'[1]Master Data'!BB650/100</f>
        <v>0</v>
      </c>
      <c r="P1303">
        <f>'[1]Master Data'!BC650/100</f>
        <v>0</v>
      </c>
      <c r="Q1303">
        <f>'[1]Master Data'!BD650/100</f>
        <v>0</v>
      </c>
      <c r="R1303">
        <f>'[1]Master Data'!BE650/1000000</f>
        <v>0</v>
      </c>
      <c r="S1303">
        <f>'[1]Master Data'!BG650/1000000</f>
        <v>0</v>
      </c>
      <c r="T1303">
        <f>'[1]Master Data'!BH650/100</f>
        <v>0</v>
      </c>
      <c r="U1303">
        <f>'[1]Master Data'!BI650/1000000</f>
        <v>0</v>
      </c>
    </row>
    <row r="1304" spans="1:21" x14ac:dyDescent="0.55000000000000004">
      <c r="A1304" s="41" t="s">
        <v>1739</v>
      </c>
      <c r="B1304" s="41">
        <v>0</v>
      </c>
      <c r="C1304">
        <f>'[1]Master Data'!AO651/100</f>
        <v>0</v>
      </c>
      <c r="D1304">
        <f>'[1]Master Data'!AP651/1000000</f>
        <v>0</v>
      </c>
      <c r="E1304">
        <f>'[1]Master Data'!AQ651/1000000</f>
        <v>0</v>
      </c>
      <c r="F1304">
        <f>'[1]Master Data'!AR651/100</f>
        <v>0</v>
      </c>
      <c r="G1304">
        <f>'[1]Master Data'!AS651/100</f>
        <v>0</v>
      </c>
      <c r="H1304">
        <f>'[1]Master Data'!AT651/100</f>
        <v>0</v>
      </c>
      <c r="I1304">
        <f>'[1]Master Data'!AU651/100</f>
        <v>0</v>
      </c>
      <c r="J1304">
        <f>'[1]Master Data'!AV651/100</f>
        <v>0</v>
      </c>
      <c r="K1304">
        <f>'[1]Master Data'!AX651/100</f>
        <v>0</v>
      </c>
      <c r="L1304">
        <f>'[1]Master Data'!AY651/1000000</f>
        <v>0</v>
      </c>
      <c r="M1304">
        <f>'[1]Master Data'!AZ651/1000000</f>
        <v>0</v>
      </c>
      <c r="N1304">
        <f>'[1]Master Data'!BA651/1000000</f>
        <v>0</v>
      </c>
      <c r="O1304">
        <f>'[1]Master Data'!BB651/100</f>
        <v>0</v>
      </c>
      <c r="P1304">
        <f>'[1]Master Data'!BC651/100</f>
        <v>0</v>
      </c>
      <c r="Q1304">
        <f>'[1]Master Data'!BD651/100</f>
        <v>0</v>
      </c>
      <c r="R1304">
        <f>'[1]Master Data'!BE651/1000000</f>
        <v>0</v>
      </c>
      <c r="S1304">
        <f>'[1]Master Data'!BG651/1000000</f>
        <v>0</v>
      </c>
      <c r="T1304">
        <f>'[1]Master Data'!BH651/100</f>
        <v>0</v>
      </c>
      <c r="U1304">
        <f>'[1]Master Data'!BI651/1000000</f>
        <v>0</v>
      </c>
    </row>
    <row r="1305" spans="1:21" x14ac:dyDescent="0.55000000000000004">
      <c r="A1305" s="41" t="s">
        <v>1740</v>
      </c>
      <c r="B1305" s="41">
        <v>0</v>
      </c>
      <c r="C1305">
        <f>'[1]Master Data'!AO652/100</f>
        <v>0</v>
      </c>
      <c r="D1305">
        <f>'[1]Master Data'!AP652/1000000</f>
        <v>0</v>
      </c>
      <c r="E1305">
        <f>'[1]Master Data'!AQ652/1000000</f>
        <v>0</v>
      </c>
      <c r="F1305">
        <f>'[1]Master Data'!AR652/100</f>
        <v>0</v>
      </c>
      <c r="G1305">
        <f>'[1]Master Data'!AS652/100</f>
        <v>0</v>
      </c>
      <c r="H1305">
        <f>'[1]Master Data'!AT652/100</f>
        <v>0</v>
      </c>
      <c r="I1305">
        <f>'[1]Master Data'!AU652/100</f>
        <v>0</v>
      </c>
      <c r="J1305">
        <f>'[1]Master Data'!AV652/100</f>
        <v>0</v>
      </c>
      <c r="K1305">
        <f>'[1]Master Data'!AX652/100</f>
        <v>0</v>
      </c>
      <c r="L1305">
        <f>'[1]Master Data'!AY652/1000000</f>
        <v>0</v>
      </c>
      <c r="M1305">
        <f>'[1]Master Data'!AZ652/1000000</f>
        <v>0</v>
      </c>
      <c r="N1305">
        <f>'[1]Master Data'!BA652/1000000</f>
        <v>0</v>
      </c>
      <c r="O1305">
        <f>'[1]Master Data'!BB652/100</f>
        <v>0</v>
      </c>
      <c r="P1305">
        <f>'[1]Master Data'!BC652/100</f>
        <v>0</v>
      </c>
      <c r="Q1305">
        <f>'[1]Master Data'!BD652/100</f>
        <v>0</v>
      </c>
      <c r="R1305">
        <f>'[1]Master Data'!BE652/1000000</f>
        <v>0</v>
      </c>
      <c r="S1305">
        <f>'[1]Master Data'!BG652/1000000</f>
        <v>0</v>
      </c>
      <c r="T1305">
        <f>'[1]Master Data'!BH652/100</f>
        <v>0</v>
      </c>
      <c r="U1305">
        <f>'[1]Master Data'!BI652/1000000</f>
        <v>0</v>
      </c>
    </row>
    <row r="1306" spans="1:21" x14ac:dyDescent="0.55000000000000004">
      <c r="A1306" s="41" t="s">
        <v>1741</v>
      </c>
      <c r="B1306" s="41">
        <v>1.3500000000000002E-2</v>
      </c>
      <c r="C1306">
        <f>'[1]Master Data'!AO653/100</f>
        <v>1.18E-2</v>
      </c>
      <c r="D1306">
        <f>'[1]Master Data'!AP653/1000000</f>
        <v>0</v>
      </c>
      <c r="E1306">
        <f>'[1]Master Data'!AQ653/1000000</f>
        <v>0</v>
      </c>
      <c r="F1306">
        <f>'[1]Master Data'!AR653/100</f>
        <v>0</v>
      </c>
      <c r="G1306">
        <f>'[1]Master Data'!AS653/100</f>
        <v>0</v>
      </c>
      <c r="H1306">
        <f>'[1]Master Data'!AT653/100</f>
        <v>0</v>
      </c>
      <c r="I1306">
        <f>'[1]Master Data'!AU653/100</f>
        <v>0</v>
      </c>
      <c r="J1306">
        <f>'[1]Master Data'!AV653/100</f>
        <v>0</v>
      </c>
      <c r="K1306">
        <f>'[1]Master Data'!AX653/100</f>
        <v>2.0999999999999999E-3</v>
      </c>
      <c r="L1306">
        <f>'[1]Master Data'!AY653/1000000</f>
        <v>0</v>
      </c>
      <c r="M1306">
        <f>'[1]Master Data'!AZ653/1000000</f>
        <v>0</v>
      </c>
      <c r="N1306">
        <f>'[1]Master Data'!BA653/1000000</f>
        <v>0</v>
      </c>
      <c r="O1306">
        <f>'[1]Master Data'!BB653/100</f>
        <v>0</v>
      </c>
      <c r="P1306">
        <f>'[1]Master Data'!BC653/100</f>
        <v>0</v>
      </c>
      <c r="Q1306">
        <f>'[1]Master Data'!BD653/100</f>
        <v>0</v>
      </c>
      <c r="R1306">
        <f>'[1]Master Data'!BE653/1000000</f>
        <v>0</v>
      </c>
      <c r="S1306">
        <f>'[1]Master Data'!BG653/1000000</f>
        <v>0</v>
      </c>
      <c r="T1306">
        <f>'[1]Master Data'!BH653/100</f>
        <v>0.30320000000000003</v>
      </c>
      <c r="U1306">
        <f>'[1]Master Data'!BI653/1000000</f>
        <v>0</v>
      </c>
    </row>
    <row r="1307" spans="1:21" x14ac:dyDescent="0.55000000000000004">
      <c r="A1307" s="41" t="s">
        <v>1742</v>
      </c>
      <c r="B1307" s="41">
        <v>1.3500000000000002E-2</v>
      </c>
      <c r="C1307">
        <f>'[1]Master Data'!AO654/100</f>
        <v>1.15E-2</v>
      </c>
      <c r="D1307">
        <f>'[1]Master Data'!AP654/1000000</f>
        <v>0</v>
      </c>
      <c r="E1307">
        <f>'[1]Master Data'!AQ654/1000000</f>
        <v>0</v>
      </c>
      <c r="F1307">
        <f>'[1]Master Data'!AR654/100</f>
        <v>0</v>
      </c>
      <c r="G1307">
        <f>'[1]Master Data'!AS654/100</f>
        <v>0</v>
      </c>
      <c r="H1307">
        <f>'[1]Master Data'!AT654/100</f>
        <v>0</v>
      </c>
      <c r="I1307">
        <f>'[1]Master Data'!AU654/100</f>
        <v>0</v>
      </c>
      <c r="J1307">
        <f>'[1]Master Data'!AV654/100</f>
        <v>0</v>
      </c>
      <c r="K1307">
        <f>'[1]Master Data'!AX654/100</f>
        <v>1.2999999999999999E-3</v>
      </c>
      <c r="L1307">
        <f>'[1]Master Data'!AY654/1000000</f>
        <v>0</v>
      </c>
      <c r="M1307">
        <f>'[1]Master Data'!AZ654/1000000</f>
        <v>0</v>
      </c>
      <c r="N1307">
        <f>'[1]Master Data'!BA654/1000000</f>
        <v>0</v>
      </c>
      <c r="O1307">
        <f>'[1]Master Data'!BB654/100</f>
        <v>0</v>
      </c>
      <c r="P1307">
        <f>'[1]Master Data'!BC654/100</f>
        <v>0</v>
      </c>
      <c r="Q1307">
        <f>'[1]Master Data'!BD654/100</f>
        <v>0</v>
      </c>
      <c r="R1307">
        <f>'[1]Master Data'!BE654/1000000</f>
        <v>0</v>
      </c>
      <c r="S1307">
        <f>'[1]Master Data'!BG654/1000000</f>
        <v>0</v>
      </c>
      <c r="T1307">
        <f>'[1]Master Data'!BH654/100</f>
        <v>0.311</v>
      </c>
      <c r="U1307">
        <f>'[1]Master Data'!BI654/1000000</f>
        <v>0</v>
      </c>
    </row>
    <row r="1308" spans="1:21" x14ac:dyDescent="0.55000000000000004">
      <c r="A1308" s="41" t="s">
        <v>1743</v>
      </c>
      <c r="B1308" s="41">
        <v>0</v>
      </c>
      <c r="C1308">
        <f>'[1]Master Data'!AO655/100</f>
        <v>0</v>
      </c>
      <c r="D1308">
        <f>'[1]Master Data'!AP655/1000000</f>
        <v>0</v>
      </c>
      <c r="E1308">
        <f>'[1]Master Data'!AQ655/1000000</f>
        <v>0</v>
      </c>
      <c r="F1308">
        <f>'[1]Master Data'!AR655/100</f>
        <v>0</v>
      </c>
      <c r="G1308">
        <f>'[1]Master Data'!AS655/100</f>
        <v>0</v>
      </c>
      <c r="H1308">
        <f>'[1]Master Data'!AT655/100</f>
        <v>0</v>
      </c>
      <c r="I1308">
        <f>'[1]Master Data'!AU655/100</f>
        <v>0</v>
      </c>
      <c r="J1308">
        <f>'[1]Master Data'!AV655/100</f>
        <v>0</v>
      </c>
      <c r="K1308">
        <f>'[1]Master Data'!AX655/100</f>
        <v>0</v>
      </c>
      <c r="L1308">
        <f>'[1]Master Data'!AY655/1000000</f>
        <v>0</v>
      </c>
      <c r="M1308">
        <f>'[1]Master Data'!AZ655/1000000</f>
        <v>0</v>
      </c>
      <c r="N1308">
        <f>'[1]Master Data'!BA655/1000000</f>
        <v>0</v>
      </c>
      <c r="O1308">
        <f>'[1]Master Data'!BB655/100</f>
        <v>0</v>
      </c>
      <c r="P1308">
        <f>'[1]Master Data'!BC655/100</f>
        <v>0</v>
      </c>
      <c r="Q1308">
        <f>'[1]Master Data'!BD655/100</f>
        <v>0</v>
      </c>
      <c r="R1308">
        <f>'[1]Master Data'!BE655/1000000</f>
        <v>0</v>
      </c>
      <c r="S1308">
        <f>'[1]Master Data'!BG655/1000000</f>
        <v>0</v>
      </c>
      <c r="T1308">
        <f>'[1]Master Data'!BH655/100</f>
        <v>0</v>
      </c>
      <c r="U1308">
        <f>'[1]Master Data'!BI655/1000000</f>
        <v>0</v>
      </c>
    </row>
    <row r="1309" spans="1:21" x14ac:dyDescent="0.55000000000000004">
      <c r="A1309" s="41" t="s">
        <v>1744</v>
      </c>
      <c r="B1309" s="41">
        <v>0</v>
      </c>
      <c r="C1309">
        <f>'[1]Master Data'!AO656/100</f>
        <v>0</v>
      </c>
      <c r="D1309">
        <f>'[1]Master Data'!AP656/1000000</f>
        <v>0</v>
      </c>
      <c r="E1309">
        <f>'[1]Master Data'!AQ656/1000000</f>
        <v>0</v>
      </c>
      <c r="F1309">
        <f>'[1]Master Data'!AR656/100</f>
        <v>0</v>
      </c>
      <c r="G1309">
        <f>'[1]Master Data'!AS656/100</f>
        <v>0</v>
      </c>
      <c r="H1309">
        <f>'[1]Master Data'!AT656/100</f>
        <v>0</v>
      </c>
      <c r="I1309">
        <f>'[1]Master Data'!AU656/100</f>
        <v>0</v>
      </c>
      <c r="J1309">
        <f>'[1]Master Data'!AV656/100</f>
        <v>0</v>
      </c>
      <c r="K1309">
        <f>'[1]Master Data'!AX656/100</f>
        <v>0</v>
      </c>
      <c r="L1309">
        <f>'[1]Master Data'!AY656/1000000</f>
        <v>0</v>
      </c>
      <c r="M1309">
        <f>'[1]Master Data'!AZ656/1000000</f>
        <v>0</v>
      </c>
      <c r="N1309">
        <f>'[1]Master Data'!BA656/1000000</f>
        <v>0</v>
      </c>
      <c r="O1309">
        <f>'[1]Master Data'!BB656/100</f>
        <v>0</v>
      </c>
      <c r="P1309">
        <f>'[1]Master Data'!BC656/100</f>
        <v>0</v>
      </c>
      <c r="Q1309">
        <f>'[1]Master Data'!BD656/100</f>
        <v>0</v>
      </c>
      <c r="R1309">
        <f>'[1]Master Data'!BE656/1000000</f>
        <v>0</v>
      </c>
      <c r="S1309">
        <f>'[1]Master Data'!BG656/1000000</f>
        <v>0</v>
      </c>
      <c r="T1309">
        <f>'[1]Master Data'!BH656/100</f>
        <v>0</v>
      </c>
      <c r="U1309">
        <f>'[1]Master Data'!BI656/1000000</f>
        <v>0</v>
      </c>
    </row>
    <row r="1310" spans="1:21" x14ac:dyDescent="0.55000000000000004">
      <c r="A1310" s="41" t="s">
        <v>2076</v>
      </c>
      <c r="B1310" s="41">
        <v>0</v>
      </c>
      <c r="C1310">
        <f>'[1]Master Data'!AO657/100</f>
        <v>0</v>
      </c>
      <c r="D1310">
        <f>'[1]Master Data'!AP657/1000000</f>
        <v>0</v>
      </c>
      <c r="E1310">
        <f>'[1]Master Data'!AQ657/1000000</f>
        <v>0</v>
      </c>
      <c r="F1310">
        <f>'[1]Master Data'!AR657/100</f>
        <v>0</v>
      </c>
      <c r="G1310">
        <f>'[1]Master Data'!AS657/100</f>
        <v>0</v>
      </c>
      <c r="H1310">
        <f>'[1]Master Data'!AT657/100</f>
        <v>0</v>
      </c>
      <c r="I1310">
        <f>'[1]Master Data'!AU657/100</f>
        <v>0</v>
      </c>
      <c r="J1310">
        <f>'[1]Master Data'!AV657/100</f>
        <v>0</v>
      </c>
      <c r="K1310">
        <f>'[1]Master Data'!AX657/100</f>
        <v>0</v>
      </c>
      <c r="L1310">
        <f>'[1]Master Data'!AY657/1000000</f>
        <v>0</v>
      </c>
      <c r="M1310">
        <f>'[1]Master Data'!AZ657/1000000</f>
        <v>0</v>
      </c>
      <c r="N1310">
        <f>'[1]Master Data'!BA657/1000000</f>
        <v>0</v>
      </c>
      <c r="O1310">
        <f>'[1]Master Data'!BB657/100</f>
        <v>0</v>
      </c>
      <c r="P1310">
        <f>'[1]Master Data'!BC657/100</f>
        <v>0</v>
      </c>
      <c r="Q1310">
        <f>'[1]Master Data'!BD657/100</f>
        <v>0</v>
      </c>
      <c r="R1310">
        <f>'[1]Master Data'!BE657/1000000</f>
        <v>0</v>
      </c>
      <c r="S1310">
        <f>'[1]Master Data'!BG657/1000000</f>
        <v>0</v>
      </c>
      <c r="T1310">
        <f>'[1]Master Data'!BH657/100</f>
        <v>0</v>
      </c>
      <c r="U1310">
        <f>'[1]Master Data'!BI657/1000000</f>
        <v>0</v>
      </c>
    </row>
    <row r="1311" spans="1:21" x14ac:dyDescent="0.55000000000000004">
      <c r="A1311" s="41" t="s">
        <v>1747</v>
      </c>
      <c r="B1311" s="41">
        <v>0</v>
      </c>
      <c r="C1311">
        <f>'[1]Master Data'!AO658/100</f>
        <v>0</v>
      </c>
      <c r="D1311">
        <f>'[1]Master Data'!AP658/1000000</f>
        <v>0</v>
      </c>
      <c r="E1311">
        <f>'[1]Master Data'!AQ658/1000000</f>
        <v>0</v>
      </c>
      <c r="F1311">
        <f>'[1]Master Data'!AR658/100</f>
        <v>0</v>
      </c>
      <c r="G1311">
        <f>'[1]Master Data'!AS658/100</f>
        <v>0</v>
      </c>
      <c r="H1311">
        <f>'[1]Master Data'!AT658/100</f>
        <v>0</v>
      </c>
      <c r="I1311">
        <f>'[1]Master Data'!AU658/100</f>
        <v>0</v>
      </c>
      <c r="J1311">
        <f>'[1]Master Data'!AV658/100</f>
        <v>0</v>
      </c>
      <c r="K1311">
        <f>'[1]Master Data'!AX658/100</f>
        <v>0</v>
      </c>
      <c r="L1311">
        <f>'[1]Master Data'!AY658/1000000</f>
        <v>0</v>
      </c>
      <c r="M1311">
        <f>'[1]Master Data'!AZ658/1000000</f>
        <v>0</v>
      </c>
      <c r="N1311">
        <f>'[1]Master Data'!BA658/1000000</f>
        <v>0</v>
      </c>
      <c r="O1311">
        <f>'[1]Master Data'!BB658/100</f>
        <v>0</v>
      </c>
      <c r="P1311">
        <f>'[1]Master Data'!BC658/100</f>
        <v>0</v>
      </c>
      <c r="Q1311">
        <f>'[1]Master Data'!BD658/100</f>
        <v>0</v>
      </c>
      <c r="R1311">
        <f>'[1]Master Data'!BE658/1000000</f>
        <v>0</v>
      </c>
      <c r="S1311">
        <f>'[1]Master Data'!BG658/1000000</f>
        <v>0</v>
      </c>
      <c r="T1311">
        <f>'[1]Master Data'!BH658/100</f>
        <v>0</v>
      </c>
      <c r="U1311">
        <f>'[1]Master Data'!BI658/1000000</f>
        <v>0</v>
      </c>
    </row>
    <row r="1313" spans="1:21" ht="14.7" x14ac:dyDescent="0.55000000000000004">
      <c r="A1313" s="26" t="s">
        <v>16</v>
      </c>
      <c r="B1313" s="26" t="s">
        <v>29</v>
      </c>
      <c r="C1313" s="41" t="s">
        <v>21</v>
      </c>
      <c r="D1313" s="41" t="s">
        <v>22</v>
      </c>
      <c r="E1313" s="41" t="s">
        <v>23</v>
      </c>
      <c r="F1313" s="41" t="s">
        <v>24</v>
      </c>
      <c r="G1313" s="41" t="s">
        <v>25</v>
      </c>
      <c r="H1313" s="41" t="s">
        <v>26</v>
      </c>
      <c r="I1313" s="41" t="s">
        <v>27</v>
      </c>
      <c r="J1313" s="41" t="s">
        <v>28</v>
      </c>
      <c r="K1313" s="41" t="s">
        <v>30</v>
      </c>
      <c r="L1313" s="41" t="s">
        <v>31</v>
      </c>
      <c r="M1313" s="41" t="s">
        <v>32</v>
      </c>
      <c r="N1313" s="41" t="s">
        <v>33</v>
      </c>
      <c r="O1313" s="41" t="s">
        <v>34</v>
      </c>
      <c r="P1313" s="41" t="s">
        <v>35</v>
      </c>
      <c r="Q1313" s="41" t="s">
        <v>36</v>
      </c>
      <c r="R1313" s="41" t="s">
        <v>37</v>
      </c>
      <c r="S1313" s="41" t="s">
        <v>38</v>
      </c>
      <c r="T1313" s="41" t="s">
        <v>1101</v>
      </c>
      <c r="U1313" s="41" t="s">
        <v>39</v>
      </c>
    </row>
    <row r="1314" spans="1:21" x14ac:dyDescent="0.55000000000000004">
      <c r="A1314" s="41" t="s">
        <v>1118</v>
      </c>
      <c r="B1314" s="41">
        <v>8.9999999999999998E-4</v>
      </c>
      <c r="C1314">
        <f>'[1]Master Data'!BK6/100</f>
        <v>6.5000000000000006E-3</v>
      </c>
      <c r="D1314">
        <f>'[1]Master Data'!BL6/1000000</f>
        <v>0</v>
      </c>
      <c r="E1314">
        <f>'[1]Master Data'!BM6/1000000</f>
        <v>1.43E-5</v>
      </c>
      <c r="F1314">
        <f>'[1]Master Data'!BN6/100</f>
        <v>0</v>
      </c>
      <c r="G1314">
        <f>'[1]Master Data'!BO6/100</f>
        <v>0</v>
      </c>
      <c r="H1314">
        <f>'[1]Master Data'!BP6/100</f>
        <v>0</v>
      </c>
      <c r="I1314">
        <f>'[1]Master Data'!BQ6/100</f>
        <v>2.7000000000000003E-2</v>
      </c>
      <c r="J1314">
        <f>'[1]Master Data'!BR6/100</f>
        <v>0</v>
      </c>
      <c r="K1314">
        <f>'[1]Master Data'!BT6/100</f>
        <v>8.9999999999999998E-4</v>
      </c>
      <c r="L1314">
        <f>'[1]Master Data'!BU6/1000000</f>
        <v>0</v>
      </c>
      <c r="M1314">
        <f>'[1]Master Data'!BV6/1000000</f>
        <v>0</v>
      </c>
      <c r="N1314">
        <f>'[1]Master Data'!BW6/1000000</f>
        <v>0</v>
      </c>
      <c r="O1314">
        <f>'[1]Master Data'!BX6/100</f>
        <v>0</v>
      </c>
      <c r="P1314">
        <f>'[1]Master Data'!BY6/100</f>
        <v>0</v>
      </c>
      <c r="Q1314">
        <f>'[1]Master Data'!BZ6/100</f>
        <v>0</v>
      </c>
      <c r="R1314">
        <f>'[1]Master Data'!CA6/1000000</f>
        <v>0</v>
      </c>
      <c r="S1314">
        <f>'[1]Master Data'!CC6/1000000</f>
        <v>0</v>
      </c>
      <c r="T1314">
        <f>'[1]Master Data'!CD6/100</f>
        <v>0</v>
      </c>
      <c r="U1314">
        <f>'[1]Master Data'!CE6/1000000</f>
        <v>0</v>
      </c>
    </row>
    <row r="1315" spans="1:21" x14ac:dyDescent="0.55000000000000004">
      <c r="A1315" s="41" t="s">
        <v>1119</v>
      </c>
      <c r="B1315" s="41">
        <v>0</v>
      </c>
      <c r="C1315">
        <f>'[1]Master Data'!BK7/100</f>
        <v>0</v>
      </c>
      <c r="D1315">
        <f>'[1]Master Data'!BL7/1000000</f>
        <v>0</v>
      </c>
      <c r="E1315">
        <f>'[1]Master Data'!BM7/1000000</f>
        <v>0</v>
      </c>
      <c r="F1315">
        <f>'[1]Master Data'!BN7/100</f>
        <v>0</v>
      </c>
      <c r="G1315">
        <f>'[1]Master Data'!BO7/100</f>
        <v>0</v>
      </c>
      <c r="H1315">
        <f>'[1]Master Data'!BP7/100</f>
        <v>0</v>
      </c>
      <c r="I1315">
        <f>'[1]Master Data'!BQ7/100</f>
        <v>0</v>
      </c>
      <c r="J1315">
        <f>'[1]Master Data'!BR7/100</f>
        <v>0</v>
      </c>
      <c r="K1315">
        <f>'[1]Master Data'!BT7/100</f>
        <v>0</v>
      </c>
      <c r="L1315">
        <f>'[1]Master Data'!BU7/1000000</f>
        <v>0</v>
      </c>
      <c r="M1315">
        <f>'[1]Master Data'!BV7/1000000</f>
        <v>0</v>
      </c>
      <c r="N1315">
        <f>'[1]Master Data'!BW7/1000000</f>
        <v>0</v>
      </c>
      <c r="O1315">
        <f>'[1]Master Data'!BX7/100</f>
        <v>0</v>
      </c>
      <c r="P1315">
        <f>'[1]Master Data'!BY7/100</f>
        <v>0</v>
      </c>
      <c r="Q1315">
        <f>'[1]Master Data'!BZ7/100</f>
        <v>0</v>
      </c>
      <c r="R1315">
        <f>'[1]Master Data'!CA7/1000000</f>
        <v>0</v>
      </c>
      <c r="S1315">
        <f>'[1]Master Data'!CC7/1000000</f>
        <v>0</v>
      </c>
      <c r="T1315">
        <f>'[1]Master Data'!CD7/100</f>
        <v>0</v>
      </c>
      <c r="U1315">
        <f>'[1]Master Data'!CE7/1000000</f>
        <v>0</v>
      </c>
    </row>
    <row r="1316" spans="1:21" x14ac:dyDescent="0.55000000000000004">
      <c r="A1316" s="41" t="s">
        <v>1120</v>
      </c>
      <c r="B1316" s="41">
        <v>2.5000000000000001E-4</v>
      </c>
      <c r="C1316">
        <f>'[1]Master Data'!BK8/100</f>
        <v>1.4100775193798449E-4</v>
      </c>
      <c r="D1316">
        <f>'[1]Master Data'!BL8/1000000</f>
        <v>0</v>
      </c>
      <c r="E1316">
        <f>'[1]Master Data'!BM8/1000000</f>
        <v>0</v>
      </c>
      <c r="F1316">
        <f>'[1]Master Data'!BN8/100</f>
        <v>2.8811698259594584E-4</v>
      </c>
      <c r="G1316">
        <f>'[1]Master Data'!BO8/100</f>
        <v>0</v>
      </c>
      <c r="H1316">
        <f>'[1]Master Data'!BP8/100</f>
        <v>0</v>
      </c>
      <c r="I1316">
        <f>'[1]Master Data'!BQ8/100</f>
        <v>0</v>
      </c>
      <c r="J1316">
        <f>'[1]Master Data'!BR8/100</f>
        <v>3.5488372093023262E-4</v>
      </c>
      <c r="K1316">
        <f>'[1]Master Data'!BT8/100</f>
        <v>1.4000000000000001E-4</v>
      </c>
      <c r="L1316">
        <f>'[1]Master Data'!BU8/1000000</f>
        <v>0</v>
      </c>
      <c r="M1316">
        <f>'[1]Master Data'!BV8/1000000</f>
        <v>0</v>
      </c>
      <c r="N1316">
        <f>'[1]Master Data'!BW8/1000000</f>
        <v>0</v>
      </c>
      <c r="O1316">
        <f>'[1]Master Data'!BX8/100</f>
        <v>0</v>
      </c>
      <c r="P1316">
        <f>'[1]Master Data'!BY8/100</f>
        <v>0</v>
      </c>
      <c r="Q1316">
        <f>'[1]Master Data'!BZ8/100</f>
        <v>0</v>
      </c>
      <c r="R1316">
        <f>'[1]Master Data'!CA8/1000000</f>
        <v>2.0000000000000002E-5</v>
      </c>
      <c r="S1316">
        <f>'[1]Master Data'!CC8/1000000</f>
        <v>0</v>
      </c>
      <c r="T1316">
        <f>'[1]Master Data'!CD8/100</f>
        <v>0</v>
      </c>
      <c r="U1316">
        <f>'[1]Master Data'!CE8/1000000</f>
        <v>0</v>
      </c>
    </row>
    <row r="1317" spans="1:21" x14ac:dyDescent="0.55000000000000004">
      <c r="A1317" s="41" t="s">
        <v>1121</v>
      </c>
      <c r="B1317" s="41">
        <v>1.1000000000000001E-3</v>
      </c>
      <c r="C1317">
        <f>'[1]Master Data'!BK9/100</f>
        <v>3.0999999999999999E-3</v>
      </c>
      <c r="D1317">
        <f>'[1]Master Data'!BL9/1000000</f>
        <v>0</v>
      </c>
      <c r="E1317">
        <f>'[1]Master Data'!BM9/1000000</f>
        <v>0</v>
      </c>
      <c r="F1317">
        <f>'[1]Master Data'!BN9/100</f>
        <v>0</v>
      </c>
      <c r="G1317">
        <f>'[1]Master Data'!BO9/100</f>
        <v>0</v>
      </c>
      <c r="H1317">
        <f>'[1]Master Data'!BP9/100</f>
        <v>0</v>
      </c>
      <c r="I1317">
        <f>'[1]Master Data'!BQ9/100</f>
        <v>0</v>
      </c>
      <c r="J1317">
        <f>'[1]Master Data'!BR9/100</f>
        <v>0</v>
      </c>
      <c r="K1317">
        <f>'[1]Master Data'!BT9/100</f>
        <v>8.0000000000000004E-4</v>
      </c>
      <c r="L1317">
        <f>'[1]Master Data'!BU9/1000000</f>
        <v>0</v>
      </c>
      <c r="M1317">
        <f>'[1]Master Data'!BV9/1000000</f>
        <v>0</v>
      </c>
      <c r="N1317">
        <f>'[1]Master Data'!BW9/1000000</f>
        <v>0</v>
      </c>
      <c r="O1317">
        <f>'[1]Master Data'!BX9/100</f>
        <v>0</v>
      </c>
      <c r="P1317">
        <f>'[1]Master Data'!BY9/100</f>
        <v>0</v>
      </c>
      <c r="Q1317">
        <f>'[1]Master Data'!BZ9/100</f>
        <v>0</v>
      </c>
      <c r="R1317">
        <f>'[1]Master Data'!CA9/1000000</f>
        <v>0</v>
      </c>
      <c r="S1317">
        <f>'[1]Master Data'!CC9/1000000</f>
        <v>0</v>
      </c>
      <c r="T1317">
        <f>'[1]Master Data'!CD9/100</f>
        <v>0</v>
      </c>
      <c r="U1317">
        <f>'[1]Master Data'!CE9/1000000</f>
        <v>0</v>
      </c>
    </row>
    <row r="1318" spans="1:21" x14ac:dyDescent="0.55000000000000004">
      <c r="A1318" s="41" t="s">
        <v>1122</v>
      </c>
      <c r="B1318" s="41">
        <v>8.0000000000000002E-3</v>
      </c>
      <c r="C1318">
        <f>'[1]Master Data'!BK10/100</f>
        <v>0.01</v>
      </c>
      <c r="D1318">
        <f>'[1]Master Data'!BL10/1000000</f>
        <v>0</v>
      </c>
      <c r="E1318">
        <f>'[1]Master Data'!BM10/1000000</f>
        <v>0</v>
      </c>
      <c r="F1318">
        <f>'[1]Master Data'!BN10/100</f>
        <v>0</v>
      </c>
      <c r="G1318">
        <f>'[1]Master Data'!BO10/100</f>
        <v>0</v>
      </c>
      <c r="H1318">
        <f>'[1]Master Data'!BP10/100</f>
        <v>0</v>
      </c>
      <c r="I1318">
        <f>'[1]Master Data'!BQ10/100</f>
        <v>0</v>
      </c>
      <c r="J1318">
        <f>'[1]Master Data'!BR10/100</f>
        <v>0</v>
      </c>
      <c r="K1318">
        <f>'[1]Master Data'!BT10/100</f>
        <v>0</v>
      </c>
      <c r="L1318">
        <f>'[1]Master Data'!BU10/1000000</f>
        <v>0</v>
      </c>
      <c r="M1318">
        <f>'[1]Master Data'!BV10/1000000</f>
        <v>0</v>
      </c>
      <c r="N1318">
        <f>'[1]Master Data'!BW10/1000000</f>
        <v>0</v>
      </c>
      <c r="O1318">
        <f>'[1]Master Data'!BX10/100</f>
        <v>0</v>
      </c>
      <c r="P1318">
        <f>'[1]Master Data'!BY10/100</f>
        <v>0</v>
      </c>
      <c r="Q1318">
        <f>'[1]Master Data'!BZ10/100</f>
        <v>0</v>
      </c>
      <c r="R1318">
        <f>'[1]Master Data'!CA10/1000000</f>
        <v>0</v>
      </c>
      <c r="S1318">
        <f>'[1]Master Data'!CC10/1000000</f>
        <v>0</v>
      </c>
      <c r="T1318">
        <f>'[1]Master Data'!CD10/100</f>
        <v>0</v>
      </c>
      <c r="U1318">
        <f>'[1]Master Data'!CE10/1000000</f>
        <v>0</v>
      </c>
    </row>
    <row r="1319" spans="1:21" x14ac:dyDescent="0.55000000000000004">
      <c r="A1319" s="41" t="s">
        <v>1123</v>
      </c>
      <c r="B1319" s="41">
        <v>3.968E-4</v>
      </c>
      <c r="C1319">
        <f>'[1]Master Data'!BK11/100</f>
        <v>8.4159999999999997E-4</v>
      </c>
      <c r="D1319">
        <f>'[1]Master Data'!BL11/1000000</f>
        <v>0</v>
      </c>
      <c r="E1319">
        <f>'[1]Master Data'!BM11/1000000</f>
        <v>0</v>
      </c>
      <c r="F1319">
        <f>'[1]Master Data'!BN11/100</f>
        <v>0</v>
      </c>
      <c r="G1319">
        <f>'[1]Master Data'!BO11/100</f>
        <v>0</v>
      </c>
      <c r="H1319">
        <f>'[1]Master Data'!BP11/100</f>
        <v>0</v>
      </c>
      <c r="I1319">
        <f>'[1]Master Data'!BQ11/100</f>
        <v>0</v>
      </c>
      <c r="J1319">
        <f>'[1]Master Data'!BR11/100</f>
        <v>0</v>
      </c>
      <c r="K1319">
        <f>'[1]Master Data'!BT11/100</f>
        <v>7.9040000000000002E-4</v>
      </c>
      <c r="L1319">
        <f>'[1]Master Data'!BU11/1000000</f>
        <v>0</v>
      </c>
      <c r="M1319">
        <f>'[1]Master Data'!BV11/1000000</f>
        <v>0</v>
      </c>
      <c r="N1319">
        <f>'[1]Master Data'!BW11/1000000</f>
        <v>0</v>
      </c>
      <c r="O1319">
        <f>'[1]Master Data'!BX11/100</f>
        <v>0</v>
      </c>
      <c r="P1319">
        <f>'[1]Master Data'!BY11/100</f>
        <v>0</v>
      </c>
      <c r="Q1319">
        <f>'[1]Master Data'!BZ11/100</f>
        <v>0</v>
      </c>
      <c r="R1319">
        <f>'[1]Master Data'!CA11/1000000</f>
        <v>0</v>
      </c>
      <c r="S1319">
        <f>'[1]Master Data'!CC11/1000000</f>
        <v>0</v>
      </c>
      <c r="T1319">
        <f>'[1]Master Data'!CD11/100</f>
        <v>0</v>
      </c>
      <c r="U1319">
        <f>'[1]Master Data'!CE11/1000000</f>
        <v>0</v>
      </c>
    </row>
    <row r="1320" spans="1:21" x14ac:dyDescent="0.55000000000000004">
      <c r="A1320" s="41" t="s">
        <v>1124</v>
      </c>
      <c r="B1320" s="41">
        <v>3.0000000000000001E-3</v>
      </c>
      <c r="C1320">
        <f>'[1]Master Data'!BK12/100</f>
        <v>0</v>
      </c>
      <c r="D1320">
        <f>'[1]Master Data'!BL12/1000000</f>
        <v>0</v>
      </c>
      <c r="E1320">
        <f>'[1]Master Data'!BM12/1000000</f>
        <v>0</v>
      </c>
      <c r="F1320">
        <f>'[1]Master Data'!BN12/100</f>
        <v>0</v>
      </c>
      <c r="G1320">
        <f>'[1]Master Data'!BO12/100</f>
        <v>0</v>
      </c>
      <c r="H1320">
        <f>'[1]Master Data'!BP12/100</f>
        <v>0</v>
      </c>
      <c r="I1320">
        <f>'[1]Master Data'!BQ12/100</f>
        <v>0</v>
      </c>
      <c r="J1320">
        <f>'[1]Master Data'!BR12/100</f>
        <v>0</v>
      </c>
      <c r="K1320">
        <f>'[1]Master Data'!BT12/100</f>
        <v>4.4600000000000004E-3</v>
      </c>
      <c r="L1320">
        <f>'[1]Master Data'!BU12/1000000</f>
        <v>0</v>
      </c>
      <c r="M1320">
        <f>'[1]Master Data'!BV12/1000000</f>
        <v>0</v>
      </c>
      <c r="N1320">
        <f>'[1]Master Data'!BW12/1000000</f>
        <v>0</v>
      </c>
      <c r="O1320">
        <f>'[1]Master Data'!BX12/100</f>
        <v>0</v>
      </c>
      <c r="P1320">
        <f>'[1]Master Data'!BY12/100</f>
        <v>0</v>
      </c>
      <c r="Q1320">
        <f>'[1]Master Data'!BZ12/100</f>
        <v>0</v>
      </c>
      <c r="R1320">
        <f>'[1]Master Data'!CA12/1000000</f>
        <v>0</v>
      </c>
      <c r="S1320">
        <f>'[1]Master Data'!CC12/1000000</f>
        <v>0</v>
      </c>
      <c r="T1320">
        <f>'[1]Master Data'!CD12/100</f>
        <v>0</v>
      </c>
      <c r="U1320">
        <f>'[1]Master Data'!CE12/1000000</f>
        <v>0</v>
      </c>
    </row>
    <row r="1321" spans="1:21" x14ac:dyDescent="0.55000000000000004">
      <c r="A1321" s="41" t="s">
        <v>1125</v>
      </c>
      <c r="B1321" s="41">
        <v>8.1000000000000013E-3</v>
      </c>
      <c r="C1321">
        <f>'[1]Master Data'!BK13/100</f>
        <v>0</v>
      </c>
      <c r="D1321">
        <f>'[1]Master Data'!BL13/1000000</f>
        <v>0</v>
      </c>
      <c r="E1321">
        <f>'[1]Master Data'!BM13/1000000</f>
        <v>0</v>
      </c>
      <c r="F1321">
        <f>'[1]Master Data'!BN13/100</f>
        <v>0</v>
      </c>
      <c r="G1321">
        <f>'[1]Master Data'!BO13/100</f>
        <v>0</v>
      </c>
      <c r="H1321">
        <f>'[1]Master Data'!BP13/100</f>
        <v>0</v>
      </c>
      <c r="I1321">
        <f>'[1]Master Data'!BQ13/100</f>
        <v>0</v>
      </c>
      <c r="J1321">
        <f>'[1]Master Data'!BR13/100</f>
        <v>0</v>
      </c>
      <c r="K1321">
        <f>'[1]Master Data'!BT13/100</f>
        <v>5.0000000000000001E-4</v>
      </c>
      <c r="L1321">
        <f>'[1]Master Data'!BU13/1000000</f>
        <v>0</v>
      </c>
      <c r="M1321">
        <f>'[1]Master Data'!BV13/1000000</f>
        <v>0</v>
      </c>
      <c r="N1321">
        <f>'[1]Master Data'!BW13/1000000</f>
        <v>0</v>
      </c>
      <c r="O1321">
        <f>'[1]Master Data'!BX13/100</f>
        <v>0</v>
      </c>
      <c r="P1321">
        <f>'[1]Master Data'!BY13/100</f>
        <v>0</v>
      </c>
      <c r="Q1321">
        <f>'[1]Master Data'!BZ13/100</f>
        <v>0</v>
      </c>
      <c r="R1321">
        <f>'[1]Master Data'!CA13/1000000</f>
        <v>0</v>
      </c>
      <c r="S1321">
        <f>'[1]Master Data'!CC13/1000000</f>
        <v>0</v>
      </c>
      <c r="T1321">
        <f>'[1]Master Data'!CD13/100</f>
        <v>0</v>
      </c>
      <c r="U1321">
        <f>'[1]Master Data'!CE13/1000000</f>
        <v>0</v>
      </c>
    </row>
    <row r="1322" spans="1:21" x14ac:dyDescent="0.55000000000000004">
      <c r="A1322" s="41" t="s">
        <v>1126</v>
      </c>
      <c r="B1322" s="41">
        <v>7.4999999999999997E-3</v>
      </c>
      <c r="C1322">
        <f>'[1]Master Data'!BK14/100</f>
        <v>0</v>
      </c>
      <c r="D1322">
        <f>'[1]Master Data'!BL14/1000000</f>
        <v>0</v>
      </c>
      <c r="E1322">
        <f>'[1]Master Data'!BM14/1000000</f>
        <v>0</v>
      </c>
      <c r="F1322">
        <f>'[1]Master Data'!BN14/100</f>
        <v>0</v>
      </c>
      <c r="G1322">
        <f>'[1]Master Data'!BO14/100</f>
        <v>0</v>
      </c>
      <c r="H1322">
        <f>'[1]Master Data'!BP14/100</f>
        <v>0</v>
      </c>
      <c r="I1322">
        <f>'[1]Master Data'!BQ14/100</f>
        <v>0</v>
      </c>
      <c r="J1322">
        <f>'[1]Master Data'!BR14/100</f>
        <v>0</v>
      </c>
      <c r="K1322">
        <f>'[1]Master Data'!BT14/100</f>
        <v>5.9999999999999995E-4</v>
      </c>
      <c r="L1322">
        <f>'[1]Master Data'!BU14/1000000</f>
        <v>0</v>
      </c>
      <c r="M1322">
        <f>'[1]Master Data'!BV14/1000000</f>
        <v>0</v>
      </c>
      <c r="N1322">
        <f>'[1]Master Data'!BW14/1000000</f>
        <v>0</v>
      </c>
      <c r="O1322">
        <f>'[1]Master Data'!BX14/100</f>
        <v>0</v>
      </c>
      <c r="P1322">
        <f>'[1]Master Data'!BY14/100</f>
        <v>0</v>
      </c>
      <c r="Q1322">
        <f>'[1]Master Data'!BZ14/100</f>
        <v>0</v>
      </c>
      <c r="R1322">
        <f>'[1]Master Data'!CA14/1000000</f>
        <v>0</v>
      </c>
      <c r="S1322">
        <f>'[1]Master Data'!CC14/1000000</f>
        <v>0</v>
      </c>
      <c r="T1322">
        <f>'[1]Master Data'!CD14/100</f>
        <v>0</v>
      </c>
      <c r="U1322">
        <f>'[1]Master Data'!CE14/1000000</f>
        <v>0</v>
      </c>
    </row>
    <row r="1323" spans="1:21" x14ac:dyDescent="0.55000000000000004">
      <c r="A1323" s="41" t="s">
        <v>1127</v>
      </c>
      <c r="B1323" s="41">
        <v>9.0000000000000011E-3</v>
      </c>
      <c r="C1323">
        <f>'[1]Master Data'!BK15/100</f>
        <v>0</v>
      </c>
      <c r="D1323">
        <f>'[1]Master Data'!BL15/1000000</f>
        <v>0</v>
      </c>
      <c r="E1323">
        <f>'[1]Master Data'!BM15/1000000</f>
        <v>0</v>
      </c>
      <c r="F1323">
        <f>'[1]Master Data'!BN15/100</f>
        <v>0</v>
      </c>
      <c r="G1323">
        <f>'[1]Master Data'!BO15/100</f>
        <v>0</v>
      </c>
      <c r="H1323">
        <f>'[1]Master Data'!BP15/100</f>
        <v>0</v>
      </c>
      <c r="I1323">
        <f>'[1]Master Data'!BQ15/100</f>
        <v>0</v>
      </c>
      <c r="J1323">
        <f>'[1]Master Data'!BR15/100</f>
        <v>0</v>
      </c>
      <c r="K1323">
        <f>'[1]Master Data'!BT15/100</f>
        <v>7.000000000000001E-4</v>
      </c>
      <c r="L1323">
        <f>'[1]Master Data'!BU15/1000000</f>
        <v>0</v>
      </c>
      <c r="M1323">
        <f>'[1]Master Data'!BV15/1000000</f>
        <v>0</v>
      </c>
      <c r="N1323">
        <f>'[1]Master Data'!BW15/1000000</f>
        <v>0</v>
      </c>
      <c r="O1323">
        <f>'[1]Master Data'!BX15/100</f>
        <v>0</v>
      </c>
      <c r="P1323">
        <f>'[1]Master Data'!BY15/100</f>
        <v>0</v>
      </c>
      <c r="Q1323">
        <f>'[1]Master Data'!BZ15/100</f>
        <v>0</v>
      </c>
      <c r="R1323">
        <f>'[1]Master Data'!CA15/1000000</f>
        <v>0</v>
      </c>
      <c r="S1323">
        <f>'[1]Master Data'!CC15/1000000</f>
        <v>0</v>
      </c>
      <c r="T1323">
        <f>'[1]Master Data'!CD15/100</f>
        <v>0</v>
      </c>
      <c r="U1323">
        <f>'[1]Master Data'!CE15/1000000</f>
        <v>0</v>
      </c>
    </row>
    <row r="1324" spans="1:21" x14ac:dyDescent="0.55000000000000004">
      <c r="A1324" s="41" t="s">
        <v>1128</v>
      </c>
      <c r="B1324" s="41">
        <v>5.1999999999999998E-3</v>
      </c>
      <c r="C1324">
        <f>'[1]Master Data'!BK16/100</f>
        <v>0</v>
      </c>
      <c r="D1324">
        <f>'[1]Master Data'!BL16/1000000</f>
        <v>0</v>
      </c>
      <c r="E1324">
        <f>'[1]Master Data'!BM16/1000000</f>
        <v>0</v>
      </c>
      <c r="F1324">
        <f>'[1]Master Data'!BN16/100</f>
        <v>0</v>
      </c>
      <c r="G1324">
        <f>'[1]Master Data'!BO16/100</f>
        <v>0</v>
      </c>
      <c r="H1324">
        <f>'[1]Master Data'!BP16/100</f>
        <v>0</v>
      </c>
      <c r="I1324">
        <f>'[1]Master Data'!BQ16/100</f>
        <v>0</v>
      </c>
      <c r="J1324">
        <f>'[1]Master Data'!BR16/100</f>
        <v>0</v>
      </c>
      <c r="K1324">
        <f>'[1]Master Data'!BT16/100</f>
        <v>2.0000000000000001E-4</v>
      </c>
      <c r="L1324">
        <f>'[1]Master Data'!BU16/1000000</f>
        <v>0</v>
      </c>
      <c r="M1324">
        <f>'[1]Master Data'!BV16/1000000</f>
        <v>0</v>
      </c>
      <c r="N1324">
        <f>'[1]Master Data'!BW16/1000000</f>
        <v>0</v>
      </c>
      <c r="O1324">
        <f>'[1]Master Data'!BX16/100</f>
        <v>0</v>
      </c>
      <c r="P1324">
        <f>'[1]Master Data'!BY16/100</f>
        <v>0</v>
      </c>
      <c r="Q1324">
        <f>'[1]Master Data'!BZ16/100</f>
        <v>0</v>
      </c>
      <c r="R1324">
        <f>'[1]Master Data'!CA16/1000000</f>
        <v>0</v>
      </c>
      <c r="S1324">
        <f>'[1]Master Data'!CC16/1000000</f>
        <v>0</v>
      </c>
      <c r="T1324">
        <f>'[1]Master Data'!CD16/100</f>
        <v>0</v>
      </c>
      <c r="U1324">
        <f>'[1]Master Data'!CE16/1000000</f>
        <v>0</v>
      </c>
    </row>
    <row r="1325" spans="1:21" x14ac:dyDescent="0.55000000000000004">
      <c r="A1325" s="41" t="s">
        <v>1129</v>
      </c>
      <c r="B1325" s="41">
        <v>8.6999999999999994E-3</v>
      </c>
      <c r="C1325">
        <f>'[1]Master Data'!BK17/100</f>
        <v>0</v>
      </c>
      <c r="D1325">
        <f>'[1]Master Data'!BL17/1000000</f>
        <v>0</v>
      </c>
      <c r="E1325">
        <f>'[1]Master Data'!BM17/1000000</f>
        <v>0</v>
      </c>
      <c r="F1325">
        <f>'[1]Master Data'!BN17/100</f>
        <v>0</v>
      </c>
      <c r="G1325">
        <f>'[1]Master Data'!BO17/100</f>
        <v>0</v>
      </c>
      <c r="H1325">
        <f>'[1]Master Data'!BP17/100</f>
        <v>0</v>
      </c>
      <c r="I1325">
        <f>'[1]Master Data'!BQ17/100</f>
        <v>0</v>
      </c>
      <c r="J1325">
        <f>'[1]Master Data'!BR17/100</f>
        <v>0</v>
      </c>
      <c r="K1325">
        <f>'[1]Master Data'!BT17/100</f>
        <v>5.9999999999999995E-4</v>
      </c>
      <c r="L1325">
        <f>'[1]Master Data'!BU17/1000000</f>
        <v>0</v>
      </c>
      <c r="M1325">
        <f>'[1]Master Data'!BV17/1000000</f>
        <v>0</v>
      </c>
      <c r="N1325">
        <f>'[1]Master Data'!BW17/1000000</f>
        <v>0</v>
      </c>
      <c r="O1325">
        <f>'[1]Master Data'!BX17/100</f>
        <v>0</v>
      </c>
      <c r="P1325">
        <f>'[1]Master Data'!BY17/100</f>
        <v>0</v>
      </c>
      <c r="Q1325">
        <f>'[1]Master Data'!BZ17/100</f>
        <v>0</v>
      </c>
      <c r="R1325">
        <f>'[1]Master Data'!CA17/1000000</f>
        <v>0</v>
      </c>
      <c r="S1325">
        <f>'[1]Master Data'!CC17/1000000</f>
        <v>0</v>
      </c>
      <c r="T1325">
        <f>'[1]Master Data'!CD17/100</f>
        <v>0</v>
      </c>
      <c r="U1325">
        <f>'[1]Master Data'!CE17/1000000</f>
        <v>0</v>
      </c>
    </row>
    <row r="1326" spans="1:21" x14ac:dyDescent="0.55000000000000004">
      <c r="A1326" s="41" t="s">
        <v>1130</v>
      </c>
      <c r="B1326" s="41">
        <v>7.9000000000000008E-3</v>
      </c>
      <c r="C1326">
        <f>'[1]Master Data'!BK18/100</f>
        <v>0</v>
      </c>
      <c r="D1326">
        <f>'[1]Master Data'!BL18/1000000</f>
        <v>0</v>
      </c>
      <c r="E1326">
        <f>'[1]Master Data'!BM18/1000000</f>
        <v>0</v>
      </c>
      <c r="F1326">
        <f>'[1]Master Data'!BN18/100</f>
        <v>0</v>
      </c>
      <c r="G1326">
        <f>'[1]Master Data'!BO18/100</f>
        <v>0</v>
      </c>
      <c r="H1326">
        <f>'[1]Master Data'!BP18/100</f>
        <v>0</v>
      </c>
      <c r="I1326">
        <f>'[1]Master Data'!BQ18/100</f>
        <v>0</v>
      </c>
      <c r="J1326">
        <f>'[1]Master Data'!BR18/100</f>
        <v>0</v>
      </c>
      <c r="K1326">
        <f>'[1]Master Data'!BT18/100</f>
        <v>5.9999999999999995E-4</v>
      </c>
      <c r="L1326">
        <f>'[1]Master Data'!BU18/1000000</f>
        <v>0</v>
      </c>
      <c r="M1326">
        <f>'[1]Master Data'!BV18/1000000</f>
        <v>0</v>
      </c>
      <c r="N1326">
        <f>'[1]Master Data'!BW18/1000000</f>
        <v>0</v>
      </c>
      <c r="O1326">
        <f>'[1]Master Data'!BX18/100</f>
        <v>0</v>
      </c>
      <c r="P1326">
        <f>'[1]Master Data'!BY18/100</f>
        <v>0</v>
      </c>
      <c r="Q1326">
        <f>'[1]Master Data'!BZ18/100</f>
        <v>0</v>
      </c>
      <c r="R1326">
        <f>'[1]Master Data'!CA18/1000000</f>
        <v>0</v>
      </c>
      <c r="S1326">
        <f>'[1]Master Data'!CC18/1000000</f>
        <v>0</v>
      </c>
      <c r="T1326">
        <f>'[1]Master Data'!CD18/100</f>
        <v>0</v>
      </c>
      <c r="U1326">
        <f>'[1]Master Data'!CE18/1000000</f>
        <v>0</v>
      </c>
    </row>
    <row r="1327" spans="1:21" x14ac:dyDescent="0.55000000000000004">
      <c r="A1327" s="41" t="s">
        <v>1131</v>
      </c>
      <c r="B1327" s="41">
        <v>6.0000000000000001E-3</v>
      </c>
      <c r="C1327">
        <f>'[1]Master Data'!BK19/100</f>
        <v>0</v>
      </c>
      <c r="D1327">
        <f>'[1]Master Data'!BL19/1000000</f>
        <v>0</v>
      </c>
      <c r="E1327">
        <f>'[1]Master Data'!BM19/1000000</f>
        <v>0</v>
      </c>
      <c r="F1327">
        <f>'[1]Master Data'!BN19/100</f>
        <v>0</v>
      </c>
      <c r="G1327">
        <f>'[1]Master Data'!BO19/100</f>
        <v>0</v>
      </c>
      <c r="H1327">
        <f>'[1]Master Data'!BP19/100</f>
        <v>0</v>
      </c>
      <c r="I1327">
        <f>'[1]Master Data'!BQ19/100</f>
        <v>0</v>
      </c>
      <c r="J1327">
        <f>'[1]Master Data'!BR19/100</f>
        <v>0</v>
      </c>
      <c r="K1327">
        <f>'[1]Master Data'!BT19/100</f>
        <v>4.0999999999999999E-4</v>
      </c>
      <c r="L1327">
        <f>'[1]Master Data'!BU19/1000000</f>
        <v>0</v>
      </c>
      <c r="M1327">
        <f>'[1]Master Data'!BV19/1000000</f>
        <v>0</v>
      </c>
      <c r="N1327">
        <f>'[1]Master Data'!BW19/1000000</f>
        <v>0</v>
      </c>
      <c r="O1327">
        <f>'[1]Master Data'!BX19/100</f>
        <v>0</v>
      </c>
      <c r="P1327">
        <f>'[1]Master Data'!BY19/100</f>
        <v>0</v>
      </c>
      <c r="Q1327">
        <f>'[1]Master Data'!BZ19/100</f>
        <v>0</v>
      </c>
      <c r="R1327">
        <f>'[1]Master Data'!CA19/1000000</f>
        <v>0</v>
      </c>
      <c r="S1327">
        <f>'[1]Master Data'!CC19/1000000</f>
        <v>0</v>
      </c>
      <c r="T1327">
        <f>'[1]Master Data'!CD19/100</f>
        <v>0</v>
      </c>
      <c r="U1327">
        <f>'[1]Master Data'!CE19/1000000</f>
        <v>0</v>
      </c>
    </row>
    <row r="1328" spans="1:21" x14ac:dyDescent="0.55000000000000004">
      <c r="A1328" s="41" t="s">
        <v>1132</v>
      </c>
      <c r="B1328" s="41">
        <v>2.3E-3</v>
      </c>
      <c r="C1328">
        <f>'[1]Master Data'!BK20/100</f>
        <v>0</v>
      </c>
      <c r="D1328">
        <f>'[1]Master Data'!BL20/1000000</f>
        <v>0</v>
      </c>
      <c r="E1328">
        <f>'[1]Master Data'!BM20/1000000</f>
        <v>0</v>
      </c>
      <c r="F1328">
        <f>'[1]Master Data'!BN20/100</f>
        <v>0</v>
      </c>
      <c r="G1328">
        <f>'[1]Master Data'!BO20/100</f>
        <v>0</v>
      </c>
      <c r="H1328">
        <f>'[1]Master Data'!BP20/100</f>
        <v>0</v>
      </c>
      <c r="I1328">
        <f>'[1]Master Data'!BQ20/100</f>
        <v>0</v>
      </c>
      <c r="J1328">
        <f>'[1]Master Data'!BR20/100</f>
        <v>0</v>
      </c>
      <c r="K1328">
        <f>'[1]Master Data'!BT20/100</f>
        <v>8.9999999999999998E-4</v>
      </c>
      <c r="L1328">
        <f>'[1]Master Data'!BU20/1000000</f>
        <v>0</v>
      </c>
      <c r="M1328">
        <f>'[1]Master Data'!BV20/1000000</f>
        <v>0</v>
      </c>
      <c r="N1328">
        <f>'[1]Master Data'!BW20/1000000</f>
        <v>0</v>
      </c>
      <c r="O1328">
        <f>'[1]Master Data'!BX20/100</f>
        <v>0</v>
      </c>
      <c r="P1328">
        <f>'[1]Master Data'!BY20/100</f>
        <v>0</v>
      </c>
      <c r="Q1328">
        <f>'[1]Master Data'!BZ20/100</f>
        <v>0</v>
      </c>
      <c r="R1328">
        <f>'[1]Master Data'!CA20/1000000</f>
        <v>2.8299999999999999E-4</v>
      </c>
      <c r="S1328">
        <f>'[1]Master Data'!CC20/1000000</f>
        <v>0</v>
      </c>
      <c r="T1328">
        <f>'[1]Master Data'!CD20/100</f>
        <v>0</v>
      </c>
      <c r="U1328">
        <f>'[1]Master Data'!CE20/1000000</f>
        <v>0</v>
      </c>
    </row>
    <row r="1329" spans="1:21" x14ac:dyDescent="0.55000000000000004">
      <c r="A1329" s="41" t="s">
        <v>1133</v>
      </c>
      <c r="B1329" s="41">
        <v>8.8000000000000005E-3</v>
      </c>
      <c r="C1329">
        <f>'[1]Master Data'!BK21/100</f>
        <v>0</v>
      </c>
      <c r="D1329">
        <f>'[1]Master Data'!BL21/1000000</f>
        <v>0</v>
      </c>
      <c r="E1329">
        <f>'[1]Master Data'!BM21/1000000</f>
        <v>0</v>
      </c>
      <c r="F1329">
        <f>'[1]Master Data'!BN21/100</f>
        <v>0</v>
      </c>
      <c r="G1329">
        <f>'[1]Master Data'!BO21/100</f>
        <v>0</v>
      </c>
      <c r="H1329">
        <f>'[1]Master Data'!BP21/100</f>
        <v>0</v>
      </c>
      <c r="I1329">
        <f>'[1]Master Data'!BQ21/100</f>
        <v>0</v>
      </c>
      <c r="J1329">
        <f>'[1]Master Data'!BR21/100</f>
        <v>0</v>
      </c>
      <c r="K1329">
        <f>'[1]Master Data'!BT21/100</f>
        <v>5.9999999999999995E-4</v>
      </c>
      <c r="L1329">
        <f>'[1]Master Data'!BU21/1000000</f>
        <v>0</v>
      </c>
      <c r="M1329">
        <f>'[1]Master Data'!BV21/1000000</f>
        <v>0</v>
      </c>
      <c r="N1329">
        <f>'[1]Master Data'!BW21/1000000</f>
        <v>0</v>
      </c>
      <c r="O1329">
        <f>'[1]Master Data'!BX21/100</f>
        <v>0</v>
      </c>
      <c r="P1329">
        <f>'[1]Master Data'!BY21/100</f>
        <v>0.11800000000000001</v>
      </c>
      <c r="Q1329">
        <f>'[1]Master Data'!BZ21/100</f>
        <v>0</v>
      </c>
      <c r="R1329">
        <f>'[1]Master Data'!CA21/1000000</f>
        <v>0</v>
      </c>
      <c r="S1329">
        <f>'[1]Master Data'!CC21/1000000</f>
        <v>0</v>
      </c>
      <c r="T1329">
        <f>'[1]Master Data'!CD21/100</f>
        <v>0</v>
      </c>
      <c r="U1329">
        <f>'[1]Master Data'!CE21/1000000</f>
        <v>0</v>
      </c>
    </row>
    <row r="1330" spans="1:21" x14ac:dyDescent="0.55000000000000004">
      <c r="A1330" s="41" t="s">
        <v>1134</v>
      </c>
      <c r="B1330" s="41">
        <v>5.6000000000000008E-3</v>
      </c>
      <c r="C1330">
        <f>'[1]Master Data'!BK22/100</f>
        <v>0</v>
      </c>
      <c r="D1330">
        <f>'[1]Master Data'!BL22/1000000</f>
        <v>0</v>
      </c>
      <c r="E1330">
        <f>'[1]Master Data'!BM22/1000000</f>
        <v>0</v>
      </c>
      <c r="F1330">
        <f>'[1]Master Data'!BN22/100</f>
        <v>0</v>
      </c>
      <c r="G1330">
        <f>'[1]Master Data'!BO22/100</f>
        <v>0</v>
      </c>
      <c r="H1330">
        <f>'[1]Master Data'!BP22/100</f>
        <v>0</v>
      </c>
      <c r="I1330">
        <f>'[1]Master Data'!BQ22/100</f>
        <v>0</v>
      </c>
      <c r="J1330">
        <f>'[1]Master Data'!BR22/100</f>
        <v>0</v>
      </c>
      <c r="K1330">
        <f>'[1]Master Data'!BT22/100</f>
        <v>5.9999999999999995E-4</v>
      </c>
      <c r="L1330">
        <f>'[1]Master Data'!BU22/1000000</f>
        <v>0</v>
      </c>
      <c r="M1330">
        <f>'[1]Master Data'!BV22/1000000</f>
        <v>0</v>
      </c>
      <c r="N1330">
        <f>'[1]Master Data'!BW22/1000000</f>
        <v>0</v>
      </c>
      <c r="O1330">
        <f>'[1]Master Data'!BX22/100</f>
        <v>0</v>
      </c>
      <c r="P1330">
        <f>'[1]Master Data'!BY22/100</f>
        <v>0</v>
      </c>
      <c r="Q1330">
        <f>'[1]Master Data'!BZ22/100</f>
        <v>0</v>
      </c>
      <c r="R1330">
        <f>'[1]Master Data'!CA22/1000000</f>
        <v>5.0000000000000002E-5</v>
      </c>
      <c r="S1330">
        <f>'[1]Master Data'!CC22/1000000</f>
        <v>0</v>
      </c>
      <c r="T1330">
        <f>'[1]Master Data'!CD22/100</f>
        <v>0</v>
      </c>
      <c r="U1330">
        <f>'[1]Master Data'!CE22/1000000</f>
        <v>0</v>
      </c>
    </row>
    <row r="1331" spans="1:21" x14ac:dyDescent="0.55000000000000004">
      <c r="A1331" s="41" t="s">
        <v>1135</v>
      </c>
      <c r="B1331" s="41">
        <v>6.5000000000000006E-3</v>
      </c>
      <c r="C1331">
        <f>'[1]Master Data'!BK23/100</f>
        <v>0</v>
      </c>
      <c r="D1331">
        <f>'[1]Master Data'!BL23/1000000</f>
        <v>0</v>
      </c>
      <c r="E1331">
        <f>'[1]Master Data'!BM23/1000000</f>
        <v>0</v>
      </c>
      <c r="F1331">
        <f>'[1]Master Data'!BN23/100</f>
        <v>0</v>
      </c>
      <c r="G1331">
        <f>'[1]Master Data'!BO23/100</f>
        <v>0</v>
      </c>
      <c r="H1331">
        <f>'[1]Master Data'!BP23/100</f>
        <v>0</v>
      </c>
      <c r="I1331">
        <f>'[1]Master Data'!BQ23/100</f>
        <v>0</v>
      </c>
      <c r="J1331">
        <f>'[1]Master Data'!BR23/100</f>
        <v>0</v>
      </c>
      <c r="K1331">
        <f>'[1]Master Data'!BT23/100</f>
        <v>2.9999999999999997E-4</v>
      </c>
      <c r="L1331">
        <f>'[1]Master Data'!BU23/1000000</f>
        <v>0</v>
      </c>
      <c r="M1331">
        <f>'[1]Master Data'!BV23/1000000</f>
        <v>0</v>
      </c>
      <c r="N1331">
        <f>'[1]Master Data'!BW23/1000000</f>
        <v>0</v>
      </c>
      <c r="O1331">
        <f>'[1]Master Data'!BX23/100</f>
        <v>0</v>
      </c>
      <c r="P1331">
        <f>'[1]Master Data'!BY23/100</f>
        <v>0</v>
      </c>
      <c r="Q1331">
        <f>'[1]Master Data'!BZ23/100</f>
        <v>0</v>
      </c>
      <c r="R1331">
        <f>'[1]Master Data'!CA23/1000000</f>
        <v>0</v>
      </c>
      <c r="S1331">
        <f>'[1]Master Data'!CC23/1000000</f>
        <v>0</v>
      </c>
      <c r="T1331">
        <f>'[1]Master Data'!CD23/100</f>
        <v>0</v>
      </c>
      <c r="U1331">
        <f>'[1]Master Data'!CE23/1000000</f>
        <v>0</v>
      </c>
    </row>
    <row r="1332" spans="1:21" x14ac:dyDescent="0.55000000000000004">
      <c r="A1332" s="41" t="s">
        <v>1136</v>
      </c>
      <c r="B1332" s="41">
        <v>6.3E-3</v>
      </c>
      <c r="C1332">
        <f>'[1]Master Data'!BK24/100</f>
        <v>0</v>
      </c>
      <c r="D1332">
        <f>'[1]Master Data'!BL24/1000000</f>
        <v>0</v>
      </c>
      <c r="E1332">
        <f>'[1]Master Data'!BM24/1000000</f>
        <v>0</v>
      </c>
      <c r="F1332">
        <f>'[1]Master Data'!BN24/100</f>
        <v>0</v>
      </c>
      <c r="G1332">
        <f>'[1]Master Data'!BO24/100</f>
        <v>0</v>
      </c>
      <c r="H1332">
        <f>'[1]Master Data'!BP24/100</f>
        <v>0</v>
      </c>
      <c r="I1332">
        <f>'[1]Master Data'!BQ24/100</f>
        <v>0</v>
      </c>
      <c r="J1332">
        <f>'[1]Master Data'!BR24/100</f>
        <v>0</v>
      </c>
      <c r="K1332">
        <f>'[1]Master Data'!BT24/100</f>
        <v>7.000000000000001E-4</v>
      </c>
      <c r="L1332">
        <f>'[1]Master Data'!BU24/1000000</f>
        <v>0</v>
      </c>
      <c r="M1332">
        <f>'[1]Master Data'!BV24/1000000</f>
        <v>0</v>
      </c>
      <c r="N1332">
        <f>'[1]Master Data'!BW24/1000000</f>
        <v>0</v>
      </c>
      <c r="O1332">
        <f>'[1]Master Data'!BX24/100</f>
        <v>0</v>
      </c>
      <c r="P1332">
        <f>'[1]Master Data'!BY24/100</f>
        <v>0</v>
      </c>
      <c r="Q1332">
        <f>'[1]Master Data'!BZ24/100</f>
        <v>0</v>
      </c>
      <c r="R1332">
        <f>'[1]Master Data'!CA24/1000000</f>
        <v>0</v>
      </c>
      <c r="S1332">
        <f>'[1]Master Data'!CC24/1000000</f>
        <v>0</v>
      </c>
      <c r="T1332">
        <f>'[1]Master Data'!CD24/100</f>
        <v>0</v>
      </c>
      <c r="U1332">
        <f>'[1]Master Data'!CE24/1000000</f>
        <v>0</v>
      </c>
    </row>
    <row r="1333" spans="1:21" x14ac:dyDescent="0.55000000000000004">
      <c r="A1333" s="41" t="s">
        <v>1137</v>
      </c>
      <c r="B1333" s="41">
        <v>7.7000000000000002E-3</v>
      </c>
      <c r="C1333">
        <f>'[1]Master Data'!BK25/100</f>
        <v>0</v>
      </c>
      <c r="D1333">
        <f>'[1]Master Data'!BL25/1000000</f>
        <v>0</v>
      </c>
      <c r="E1333">
        <f>'[1]Master Data'!BM25/1000000</f>
        <v>0</v>
      </c>
      <c r="F1333">
        <f>'[1]Master Data'!BN25/100</f>
        <v>0</v>
      </c>
      <c r="G1333">
        <f>'[1]Master Data'!BO25/100</f>
        <v>0</v>
      </c>
      <c r="H1333">
        <f>'[1]Master Data'!BP25/100</f>
        <v>0</v>
      </c>
      <c r="I1333">
        <f>'[1]Master Data'!BQ25/100</f>
        <v>0</v>
      </c>
      <c r="J1333">
        <f>'[1]Master Data'!BR25/100</f>
        <v>0</v>
      </c>
      <c r="K1333">
        <f>'[1]Master Data'!BT25/100</f>
        <v>5.9999999999999995E-4</v>
      </c>
      <c r="L1333">
        <f>'[1]Master Data'!BU25/1000000</f>
        <v>0</v>
      </c>
      <c r="M1333">
        <f>'[1]Master Data'!BV25/1000000</f>
        <v>0</v>
      </c>
      <c r="N1333">
        <f>'[1]Master Data'!BW25/1000000</f>
        <v>0</v>
      </c>
      <c r="O1333">
        <f>'[1]Master Data'!BX25/100</f>
        <v>0</v>
      </c>
      <c r="P1333">
        <f>'[1]Master Data'!BY25/100</f>
        <v>0</v>
      </c>
      <c r="Q1333">
        <f>'[1]Master Data'!BZ25/100</f>
        <v>0</v>
      </c>
      <c r="R1333">
        <f>'[1]Master Data'!CA25/1000000</f>
        <v>0</v>
      </c>
      <c r="S1333">
        <f>'[1]Master Data'!CC25/1000000</f>
        <v>0</v>
      </c>
      <c r="T1333">
        <f>'[1]Master Data'!CD25/100</f>
        <v>0</v>
      </c>
      <c r="U1333">
        <f>'[1]Master Data'!CE25/1000000</f>
        <v>0</v>
      </c>
    </row>
    <row r="1334" spans="1:21" x14ac:dyDescent="0.55000000000000004">
      <c r="A1334" s="41" t="s">
        <v>1138</v>
      </c>
      <c r="B1334" s="41">
        <v>6.4000000000000003E-3</v>
      </c>
      <c r="C1334">
        <f>'[1]Master Data'!BK26/100</f>
        <v>0</v>
      </c>
      <c r="D1334">
        <f>'[1]Master Data'!BL26/1000000</f>
        <v>0</v>
      </c>
      <c r="E1334">
        <f>'[1]Master Data'!BM26/1000000</f>
        <v>0</v>
      </c>
      <c r="F1334">
        <f>'[1]Master Data'!BN26/100</f>
        <v>0</v>
      </c>
      <c r="G1334">
        <f>'[1]Master Data'!BO26/100</f>
        <v>0</v>
      </c>
      <c r="H1334">
        <f>'[1]Master Data'!BP26/100</f>
        <v>0</v>
      </c>
      <c r="I1334">
        <f>'[1]Master Data'!BQ26/100</f>
        <v>0</v>
      </c>
      <c r="J1334">
        <f>'[1]Master Data'!BR26/100</f>
        <v>0</v>
      </c>
      <c r="K1334">
        <f>'[1]Master Data'!BT26/100</f>
        <v>4.0000000000000002E-4</v>
      </c>
      <c r="L1334">
        <f>'[1]Master Data'!BU26/1000000</f>
        <v>0</v>
      </c>
      <c r="M1334">
        <f>'[1]Master Data'!BV26/1000000</f>
        <v>0</v>
      </c>
      <c r="N1334">
        <f>'[1]Master Data'!BW26/1000000</f>
        <v>0</v>
      </c>
      <c r="O1334">
        <f>'[1]Master Data'!BX26/100</f>
        <v>0</v>
      </c>
      <c r="P1334">
        <f>'[1]Master Data'!BY26/100</f>
        <v>0</v>
      </c>
      <c r="Q1334">
        <f>'[1]Master Data'!BZ26/100</f>
        <v>0</v>
      </c>
      <c r="R1334">
        <f>'[1]Master Data'!CA26/1000000</f>
        <v>0</v>
      </c>
      <c r="S1334">
        <f>'[1]Master Data'!CC26/1000000</f>
        <v>0</v>
      </c>
      <c r="T1334">
        <f>'[1]Master Data'!CD26/100</f>
        <v>0</v>
      </c>
      <c r="U1334">
        <f>'[1]Master Data'!CE26/1000000</f>
        <v>0</v>
      </c>
    </row>
    <row r="1335" spans="1:21" x14ac:dyDescent="0.55000000000000004">
      <c r="A1335" s="41" t="s">
        <v>1139</v>
      </c>
      <c r="B1335" s="41">
        <v>7.3000000000000001E-3</v>
      </c>
      <c r="C1335">
        <f>'[1]Master Data'!BK27/100</f>
        <v>0</v>
      </c>
      <c r="D1335">
        <f>'[1]Master Data'!BL27/1000000</f>
        <v>0</v>
      </c>
      <c r="E1335">
        <f>'[1]Master Data'!BM27/1000000</f>
        <v>0</v>
      </c>
      <c r="F1335">
        <f>'[1]Master Data'!BN27/100</f>
        <v>0</v>
      </c>
      <c r="G1335">
        <f>'[1]Master Data'!BO27/100</f>
        <v>0</v>
      </c>
      <c r="H1335">
        <f>'[1]Master Data'!BP27/100</f>
        <v>0</v>
      </c>
      <c r="I1335">
        <f>'[1]Master Data'!BQ27/100</f>
        <v>0</v>
      </c>
      <c r="J1335">
        <f>'[1]Master Data'!BR27/100</f>
        <v>0</v>
      </c>
      <c r="K1335">
        <f>'[1]Master Data'!BT27/100</f>
        <v>4.3999999999999996E-4</v>
      </c>
      <c r="L1335">
        <f>'[1]Master Data'!BU27/1000000</f>
        <v>0</v>
      </c>
      <c r="M1335">
        <f>'[1]Master Data'!BV27/1000000</f>
        <v>0</v>
      </c>
      <c r="N1335">
        <f>'[1]Master Data'!BW27/1000000</f>
        <v>0</v>
      </c>
      <c r="O1335">
        <f>'[1]Master Data'!BX27/100</f>
        <v>0</v>
      </c>
      <c r="P1335">
        <f>'[1]Master Data'!BY27/100</f>
        <v>0</v>
      </c>
      <c r="Q1335">
        <f>'[1]Master Data'!BZ27/100</f>
        <v>0</v>
      </c>
      <c r="R1335">
        <f>'[1]Master Data'!CA27/1000000</f>
        <v>0</v>
      </c>
      <c r="S1335">
        <f>'[1]Master Data'!CC27/1000000</f>
        <v>0</v>
      </c>
      <c r="T1335">
        <f>'[1]Master Data'!CD27/100</f>
        <v>0</v>
      </c>
      <c r="U1335">
        <f>'[1]Master Data'!CE27/1000000</f>
        <v>0</v>
      </c>
    </row>
    <row r="1336" spans="1:21" x14ac:dyDescent="0.55000000000000004">
      <c r="A1336" s="41" t="s">
        <v>1140</v>
      </c>
      <c r="B1336" s="41">
        <v>6.3E-3</v>
      </c>
      <c r="C1336">
        <f>'[1]Master Data'!BK28/100</f>
        <v>0</v>
      </c>
      <c r="D1336">
        <f>'[1]Master Data'!BL28/1000000</f>
        <v>0</v>
      </c>
      <c r="E1336">
        <f>'[1]Master Data'!BM28/1000000</f>
        <v>0</v>
      </c>
      <c r="F1336">
        <f>'[1]Master Data'!BN28/100</f>
        <v>0</v>
      </c>
      <c r="G1336">
        <f>'[1]Master Data'!BO28/100</f>
        <v>0</v>
      </c>
      <c r="H1336">
        <f>'[1]Master Data'!BP28/100</f>
        <v>0</v>
      </c>
      <c r="I1336">
        <f>'[1]Master Data'!BQ28/100</f>
        <v>0</v>
      </c>
      <c r="J1336">
        <f>'[1]Master Data'!BR28/100</f>
        <v>0</v>
      </c>
      <c r="K1336">
        <f>'[1]Master Data'!BT28/100</f>
        <v>2.9999999999999997E-4</v>
      </c>
      <c r="L1336">
        <f>'[1]Master Data'!BU28/1000000</f>
        <v>0</v>
      </c>
      <c r="M1336">
        <f>'[1]Master Data'!BV28/1000000</f>
        <v>0</v>
      </c>
      <c r="N1336">
        <f>'[1]Master Data'!BW28/1000000</f>
        <v>0</v>
      </c>
      <c r="O1336">
        <f>'[1]Master Data'!BX28/100</f>
        <v>0</v>
      </c>
      <c r="P1336">
        <f>'[1]Master Data'!BY28/100</f>
        <v>0</v>
      </c>
      <c r="Q1336">
        <f>'[1]Master Data'!BZ28/100</f>
        <v>0</v>
      </c>
      <c r="R1336">
        <f>'[1]Master Data'!CA28/1000000</f>
        <v>0</v>
      </c>
      <c r="S1336">
        <f>'[1]Master Data'!CC28/1000000</f>
        <v>0</v>
      </c>
      <c r="T1336">
        <f>'[1]Master Data'!CD28/100</f>
        <v>0</v>
      </c>
      <c r="U1336">
        <f>'[1]Master Data'!CE28/1000000</f>
        <v>0</v>
      </c>
    </row>
    <row r="1337" spans="1:21" x14ac:dyDescent="0.55000000000000004">
      <c r="A1337" s="41" t="s">
        <v>1141</v>
      </c>
      <c r="B1337" s="41">
        <v>6.5000000000000006E-3</v>
      </c>
      <c r="C1337">
        <f>'[1]Master Data'!BK29/100</f>
        <v>0</v>
      </c>
      <c r="D1337">
        <f>'[1]Master Data'!BL29/1000000</f>
        <v>0</v>
      </c>
      <c r="E1337">
        <f>'[1]Master Data'!BM29/1000000</f>
        <v>0</v>
      </c>
      <c r="F1337">
        <f>'[1]Master Data'!BN29/100</f>
        <v>0</v>
      </c>
      <c r="G1337">
        <f>'[1]Master Data'!BO29/100</f>
        <v>0</v>
      </c>
      <c r="H1337">
        <f>'[1]Master Data'!BP29/100</f>
        <v>0</v>
      </c>
      <c r="I1337">
        <f>'[1]Master Data'!BQ29/100</f>
        <v>0</v>
      </c>
      <c r="J1337">
        <f>'[1]Master Data'!BR29/100</f>
        <v>0</v>
      </c>
      <c r="K1337">
        <f>'[1]Master Data'!BT29/100</f>
        <v>4.0000000000000002E-4</v>
      </c>
      <c r="L1337">
        <f>'[1]Master Data'!BU29/1000000</f>
        <v>0</v>
      </c>
      <c r="M1337">
        <f>'[1]Master Data'!BV29/1000000</f>
        <v>0</v>
      </c>
      <c r="N1337">
        <f>'[1]Master Data'!BW29/1000000</f>
        <v>0</v>
      </c>
      <c r="O1337">
        <f>'[1]Master Data'!BX29/100</f>
        <v>0</v>
      </c>
      <c r="P1337">
        <f>'[1]Master Data'!BY29/100</f>
        <v>0</v>
      </c>
      <c r="Q1337">
        <f>'[1]Master Data'!BZ29/100</f>
        <v>0</v>
      </c>
      <c r="R1337">
        <f>'[1]Master Data'!CA29/1000000</f>
        <v>0</v>
      </c>
      <c r="S1337">
        <f>'[1]Master Data'!CC29/1000000</f>
        <v>0</v>
      </c>
      <c r="T1337">
        <f>'[1]Master Data'!CD29/100</f>
        <v>0</v>
      </c>
      <c r="U1337">
        <f>'[1]Master Data'!CE29/1000000</f>
        <v>0</v>
      </c>
    </row>
    <row r="1338" spans="1:21" x14ac:dyDescent="0.55000000000000004">
      <c r="A1338" s="41" t="s">
        <v>1142</v>
      </c>
      <c r="B1338" s="41">
        <v>0</v>
      </c>
      <c r="C1338">
        <f>'[1]Master Data'!BK30/100</f>
        <v>0</v>
      </c>
      <c r="D1338">
        <f>'[1]Master Data'!BL30/1000000</f>
        <v>0</v>
      </c>
      <c r="E1338">
        <f>'[1]Master Data'!BM30/1000000</f>
        <v>0</v>
      </c>
      <c r="F1338">
        <f>'[1]Master Data'!BN30/100</f>
        <v>0</v>
      </c>
      <c r="G1338">
        <f>'[1]Master Data'!BO30/100</f>
        <v>0</v>
      </c>
      <c r="H1338">
        <f>'[1]Master Data'!BP30/100</f>
        <v>0</v>
      </c>
      <c r="I1338">
        <f>'[1]Master Data'!BQ30/100</f>
        <v>0</v>
      </c>
      <c r="J1338">
        <f>'[1]Master Data'!BR30/100</f>
        <v>0</v>
      </c>
      <c r="K1338">
        <f>'[1]Master Data'!BT30/100</f>
        <v>0</v>
      </c>
      <c r="L1338">
        <f>'[1]Master Data'!BU30/1000000</f>
        <v>0</v>
      </c>
      <c r="M1338">
        <f>'[1]Master Data'!BV30/1000000</f>
        <v>0</v>
      </c>
      <c r="N1338">
        <f>'[1]Master Data'!BW30/1000000</f>
        <v>0</v>
      </c>
      <c r="O1338">
        <f>'[1]Master Data'!BX30/100</f>
        <v>0</v>
      </c>
      <c r="P1338">
        <f>'[1]Master Data'!BY30/100</f>
        <v>0</v>
      </c>
      <c r="Q1338">
        <f>'[1]Master Data'!BZ30/100</f>
        <v>0</v>
      </c>
      <c r="R1338">
        <f>'[1]Master Data'!CA30/1000000</f>
        <v>0</v>
      </c>
      <c r="S1338">
        <f>'[1]Master Data'!CC30/1000000</f>
        <v>0</v>
      </c>
      <c r="T1338">
        <f>'[1]Master Data'!CD30/100</f>
        <v>0</v>
      </c>
      <c r="U1338">
        <f>'[1]Master Data'!CE30/1000000</f>
        <v>0</v>
      </c>
    </row>
    <row r="1339" spans="1:21" x14ac:dyDescent="0.55000000000000004">
      <c r="A1339" s="41" t="s">
        <v>1143</v>
      </c>
      <c r="B1339" s="41">
        <v>9.4999999999999998E-3</v>
      </c>
      <c r="C1339">
        <f>'[1]Master Data'!BK31/100</f>
        <v>0</v>
      </c>
      <c r="D1339">
        <f>'[1]Master Data'!BL31/1000000</f>
        <v>0</v>
      </c>
      <c r="E1339">
        <f>'[1]Master Data'!BM31/1000000</f>
        <v>0</v>
      </c>
      <c r="F1339">
        <f>'[1]Master Data'!BN31/100</f>
        <v>0</v>
      </c>
      <c r="G1339">
        <f>'[1]Master Data'!BO31/100</f>
        <v>0</v>
      </c>
      <c r="H1339">
        <f>'[1]Master Data'!BP31/100</f>
        <v>0</v>
      </c>
      <c r="I1339">
        <f>'[1]Master Data'!BQ31/100</f>
        <v>0</v>
      </c>
      <c r="J1339">
        <f>'[1]Master Data'!BR31/100</f>
        <v>0</v>
      </c>
      <c r="K1339">
        <f>'[1]Master Data'!BT31/100</f>
        <v>5.6000000000000006E-4</v>
      </c>
      <c r="L1339">
        <f>'[1]Master Data'!BU31/1000000</f>
        <v>0</v>
      </c>
      <c r="M1339">
        <f>'[1]Master Data'!BV31/1000000</f>
        <v>0</v>
      </c>
      <c r="N1339">
        <f>'[1]Master Data'!BW31/1000000</f>
        <v>0</v>
      </c>
      <c r="O1339">
        <f>'[1]Master Data'!BX31/100</f>
        <v>0</v>
      </c>
      <c r="P1339">
        <f>'[1]Master Data'!BY31/100</f>
        <v>0</v>
      </c>
      <c r="Q1339">
        <f>'[1]Master Data'!BZ31/100</f>
        <v>0</v>
      </c>
      <c r="R1339">
        <f>'[1]Master Data'!CA31/1000000</f>
        <v>0</v>
      </c>
      <c r="S1339">
        <f>'[1]Master Data'!CC31/1000000</f>
        <v>0</v>
      </c>
      <c r="T1339">
        <f>'[1]Master Data'!CD31/100</f>
        <v>0</v>
      </c>
      <c r="U1339">
        <f>'[1]Master Data'!CE31/1000000</f>
        <v>0</v>
      </c>
    </row>
    <row r="1340" spans="1:21" x14ac:dyDescent="0.55000000000000004">
      <c r="A1340" s="41" t="s">
        <v>1144</v>
      </c>
      <c r="B1340" s="41">
        <v>7.9000000000000008E-3</v>
      </c>
      <c r="C1340">
        <f>'[1]Master Data'!BK32/100</f>
        <v>0</v>
      </c>
      <c r="D1340">
        <f>'[1]Master Data'!BL32/1000000</f>
        <v>0</v>
      </c>
      <c r="E1340">
        <f>'[1]Master Data'!BM32/1000000</f>
        <v>0</v>
      </c>
      <c r="F1340">
        <f>'[1]Master Data'!BN32/100</f>
        <v>0</v>
      </c>
      <c r="G1340">
        <f>'[1]Master Data'!BO32/100</f>
        <v>0</v>
      </c>
      <c r="H1340">
        <f>'[1]Master Data'!BP32/100</f>
        <v>0</v>
      </c>
      <c r="I1340">
        <f>'[1]Master Data'!BQ32/100</f>
        <v>0</v>
      </c>
      <c r="J1340">
        <f>'[1]Master Data'!BR32/100</f>
        <v>0</v>
      </c>
      <c r="K1340">
        <f>'[1]Master Data'!BT32/100</f>
        <v>5.0000000000000001E-4</v>
      </c>
      <c r="L1340">
        <f>'[1]Master Data'!BU32/1000000</f>
        <v>0</v>
      </c>
      <c r="M1340">
        <f>'[1]Master Data'!BV32/1000000</f>
        <v>0</v>
      </c>
      <c r="N1340">
        <f>'[1]Master Data'!BW32/1000000</f>
        <v>0</v>
      </c>
      <c r="O1340">
        <f>'[1]Master Data'!BX32/100</f>
        <v>0</v>
      </c>
      <c r="P1340">
        <f>'[1]Master Data'!BY32/100</f>
        <v>0</v>
      </c>
      <c r="Q1340">
        <f>'[1]Master Data'!BZ32/100</f>
        <v>0</v>
      </c>
      <c r="R1340">
        <f>'[1]Master Data'!CA32/1000000</f>
        <v>0</v>
      </c>
      <c r="S1340">
        <f>'[1]Master Data'!CC32/1000000</f>
        <v>0</v>
      </c>
      <c r="T1340">
        <f>'[1]Master Data'!CD32/100</f>
        <v>0</v>
      </c>
      <c r="U1340">
        <f>'[1]Master Data'!CE32/1000000</f>
        <v>0</v>
      </c>
    </row>
    <row r="1341" spans="1:21" x14ac:dyDescent="0.55000000000000004">
      <c r="A1341" s="41" t="s">
        <v>1145</v>
      </c>
      <c r="B1341" s="41">
        <v>6.6E-3</v>
      </c>
      <c r="C1341">
        <f>'[1]Master Data'!BK33/100</f>
        <v>0</v>
      </c>
      <c r="D1341">
        <f>'[1]Master Data'!BL33/1000000</f>
        <v>0</v>
      </c>
      <c r="E1341">
        <f>'[1]Master Data'!BM33/1000000</f>
        <v>0</v>
      </c>
      <c r="F1341">
        <f>'[1]Master Data'!BN33/100</f>
        <v>0</v>
      </c>
      <c r="G1341">
        <f>'[1]Master Data'!BO33/100</f>
        <v>0</v>
      </c>
      <c r="H1341">
        <f>'[1]Master Data'!BP33/100</f>
        <v>0</v>
      </c>
      <c r="I1341">
        <f>'[1]Master Data'!BQ33/100</f>
        <v>0</v>
      </c>
      <c r="J1341">
        <f>'[1]Master Data'!BR33/100</f>
        <v>0</v>
      </c>
      <c r="K1341">
        <f>'[1]Master Data'!BT33/100</f>
        <v>5.0000000000000001E-4</v>
      </c>
      <c r="L1341">
        <f>'[1]Master Data'!BU33/1000000</f>
        <v>0</v>
      </c>
      <c r="M1341">
        <f>'[1]Master Data'!BV33/1000000</f>
        <v>0</v>
      </c>
      <c r="N1341">
        <f>'[1]Master Data'!BW33/1000000</f>
        <v>0</v>
      </c>
      <c r="O1341">
        <f>'[1]Master Data'!BX33/100</f>
        <v>0</v>
      </c>
      <c r="P1341">
        <f>'[1]Master Data'!BY33/100</f>
        <v>0</v>
      </c>
      <c r="Q1341">
        <f>'[1]Master Data'!BZ33/100</f>
        <v>0</v>
      </c>
      <c r="R1341">
        <f>'[1]Master Data'!CA33/1000000</f>
        <v>5.0000000000000002E-5</v>
      </c>
      <c r="S1341">
        <f>'[1]Master Data'!CC33/1000000</f>
        <v>0</v>
      </c>
      <c r="T1341">
        <f>'[1]Master Data'!CD33/100</f>
        <v>0</v>
      </c>
      <c r="U1341">
        <f>'[1]Master Data'!CE33/1000000</f>
        <v>0</v>
      </c>
    </row>
    <row r="1342" spans="1:21" x14ac:dyDescent="0.55000000000000004">
      <c r="A1342" s="41" t="s">
        <v>1146</v>
      </c>
      <c r="B1342" s="41">
        <v>6.9999999999999993E-3</v>
      </c>
      <c r="C1342">
        <f>'[1]Master Data'!BK34/100</f>
        <v>0</v>
      </c>
      <c r="D1342">
        <f>'[1]Master Data'!BL34/1000000</f>
        <v>0</v>
      </c>
      <c r="E1342">
        <f>'[1]Master Data'!BM34/1000000</f>
        <v>0</v>
      </c>
      <c r="F1342">
        <f>'[1]Master Data'!BN34/100</f>
        <v>0</v>
      </c>
      <c r="G1342">
        <f>'[1]Master Data'!BO34/100</f>
        <v>0</v>
      </c>
      <c r="H1342">
        <f>'[1]Master Data'!BP34/100</f>
        <v>0</v>
      </c>
      <c r="I1342">
        <f>'[1]Master Data'!BQ34/100</f>
        <v>0</v>
      </c>
      <c r="J1342">
        <f>'[1]Master Data'!BR34/100</f>
        <v>0</v>
      </c>
      <c r="K1342">
        <f>'[1]Master Data'!BT34/100</f>
        <v>7.000000000000001E-4</v>
      </c>
      <c r="L1342">
        <f>'[1]Master Data'!BU34/1000000</f>
        <v>0</v>
      </c>
      <c r="M1342">
        <f>'[1]Master Data'!BV34/1000000</f>
        <v>0</v>
      </c>
      <c r="N1342">
        <f>'[1]Master Data'!BW34/1000000</f>
        <v>0</v>
      </c>
      <c r="O1342">
        <f>'[1]Master Data'!BX34/100</f>
        <v>0</v>
      </c>
      <c r="P1342">
        <f>'[1]Master Data'!BY34/100</f>
        <v>0</v>
      </c>
      <c r="Q1342">
        <f>'[1]Master Data'!BZ34/100</f>
        <v>0</v>
      </c>
      <c r="R1342">
        <f>'[1]Master Data'!CA34/1000000</f>
        <v>0</v>
      </c>
      <c r="S1342">
        <f>'[1]Master Data'!CC34/1000000</f>
        <v>0</v>
      </c>
      <c r="T1342">
        <f>'[1]Master Data'!CD34/100</f>
        <v>0</v>
      </c>
      <c r="U1342">
        <f>'[1]Master Data'!CE34/1000000</f>
        <v>0</v>
      </c>
    </row>
    <row r="1343" spans="1:21" x14ac:dyDescent="0.55000000000000004">
      <c r="A1343" s="41" t="s">
        <v>1147</v>
      </c>
      <c r="B1343" s="41">
        <v>6.0000000000000001E-3</v>
      </c>
      <c r="C1343">
        <f>'[1]Master Data'!BK35/100</f>
        <v>0</v>
      </c>
      <c r="D1343">
        <f>'[1]Master Data'!BL35/1000000</f>
        <v>0</v>
      </c>
      <c r="E1343">
        <f>'[1]Master Data'!BM35/1000000</f>
        <v>0</v>
      </c>
      <c r="F1343">
        <f>'[1]Master Data'!BN35/100</f>
        <v>0</v>
      </c>
      <c r="G1343">
        <f>'[1]Master Data'!BO35/100</f>
        <v>0</v>
      </c>
      <c r="H1343">
        <f>'[1]Master Data'!BP35/100</f>
        <v>0</v>
      </c>
      <c r="I1343">
        <f>'[1]Master Data'!BQ35/100</f>
        <v>0</v>
      </c>
      <c r="J1343">
        <f>'[1]Master Data'!BR35/100</f>
        <v>0</v>
      </c>
      <c r="K1343">
        <f>'[1]Master Data'!BT35/100</f>
        <v>4.0000000000000002E-4</v>
      </c>
      <c r="L1343">
        <f>'[1]Master Data'!BU35/1000000</f>
        <v>0</v>
      </c>
      <c r="M1343">
        <f>'[1]Master Data'!BV35/1000000</f>
        <v>0</v>
      </c>
      <c r="N1343">
        <f>'[1]Master Data'!BW35/1000000</f>
        <v>0</v>
      </c>
      <c r="O1343">
        <f>'[1]Master Data'!BX35/100</f>
        <v>0</v>
      </c>
      <c r="P1343">
        <f>'[1]Master Data'!BY35/100</f>
        <v>0</v>
      </c>
      <c r="Q1343">
        <f>'[1]Master Data'!BZ35/100</f>
        <v>0</v>
      </c>
      <c r="R1343">
        <f>'[1]Master Data'!CA35/1000000</f>
        <v>0</v>
      </c>
      <c r="S1343">
        <f>'[1]Master Data'!CC35/1000000</f>
        <v>0</v>
      </c>
      <c r="T1343">
        <f>'[1]Master Data'!CD35/100</f>
        <v>0</v>
      </c>
      <c r="U1343">
        <f>'[1]Master Data'!CE35/1000000</f>
        <v>0</v>
      </c>
    </row>
    <row r="1344" spans="1:21" x14ac:dyDescent="0.55000000000000004">
      <c r="A1344" s="41" t="s">
        <v>1148</v>
      </c>
      <c r="B1344" s="41">
        <v>6.6E-3</v>
      </c>
      <c r="C1344">
        <f>'[1]Master Data'!BK36/100</f>
        <v>0</v>
      </c>
      <c r="D1344">
        <f>'[1]Master Data'!BL36/1000000</f>
        <v>0</v>
      </c>
      <c r="E1344">
        <f>'[1]Master Data'!BM36/1000000</f>
        <v>0</v>
      </c>
      <c r="F1344">
        <f>'[1]Master Data'!BN36/100</f>
        <v>0</v>
      </c>
      <c r="G1344">
        <f>'[1]Master Data'!BO36/100</f>
        <v>0</v>
      </c>
      <c r="H1344">
        <f>'[1]Master Data'!BP36/100</f>
        <v>0</v>
      </c>
      <c r="I1344">
        <f>'[1]Master Data'!BQ36/100</f>
        <v>0</v>
      </c>
      <c r="J1344">
        <f>'[1]Master Data'!BR36/100</f>
        <v>0</v>
      </c>
      <c r="K1344">
        <f>'[1]Master Data'!BT36/100</f>
        <v>4.0000000000000002E-4</v>
      </c>
      <c r="L1344">
        <f>'[1]Master Data'!BU36/1000000</f>
        <v>0</v>
      </c>
      <c r="M1344">
        <f>'[1]Master Data'!BV36/1000000</f>
        <v>0</v>
      </c>
      <c r="N1344">
        <f>'[1]Master Data'!BW36/1000000</f>
        <v>0</v>
      </c>
      <c r="O1344">
        <f>'[1]Master Data'!BX36/100</f>
        <v>0</v>
      </c>
      <c r="P1344">
        <f>'[1]Master Data'!BY36/100</f>
        <v>0</v>
      </c>
      <c r="Q1344">
        <f>'[1]Master Data'!BZ36/100</f>
        <v>0</v>
      </c>
      <c r="R1344">
        <f>'[1]Master Data'!CA36/1000000</f>
        <v>0</v>
      </c>
      <c r="S1344">
        <f>'[1]Master Data'!CC36/1000000</f>
        <v>0</v>
      </c>
      <c r="T1344">
        <f>'[1]Master Data'!CD36/100</f>
        <v>0</v>
      </c>
      <c r="U1344">
        <f>'[1]Master Data'!CE36/1000000</f>
        <v>0</v>
      </c>
    </row>
    <row r="1345" spans="1:21" x14ac:dyDescent="0.55000000000000004">
      <c r="A1345" s="41" t="s">
        <v>1149</v>
      </c>
      <c r="B1345" s="41">
        <v>6.0999999999999995E-3</v>
      </c>
      <c r="C1345">
        <f>'[1]Master Data'!BK37/100</f>
        <v>0</v>
      </c>
      <c r="D1345">
        <f>'[1]Master Data'!BL37/1000000</f>
        <v>0</v>
      </c>
      <c r="E1345">
        <f>'[1]Master Data'!BM37/1000000</f>
        <v>0</v>
      </c>
      <c r="F1345">
        <f>'[1]Master Data'!BN37/100</f>
        <v>0</v>
      </c>
      <c r="G1345">
        <f>'[1]Master Data'!BO37/100</f>
        <v>0</v>
      </c>
      <c r="H1345">
        <f>'[1]Master Data'!BP37/100</f>
        <v>0</v>
      </c>
      <c r="I1345">
        <f>'[1]Master Data'!BQ37/100</f>
        <v>0</v>
      </c>
      <c r="J1345">
        <f>'[1]Master Data'!BR37/100</f>
        <v>0</v>
      </c>
      <c r="K1345">
        <f>'[1]Master Data'!BT37/100</f>
        <v>8.9999999999999998E-4</v>
      </c>
      <c r="L1345">
        <f>'[1]Master Data'!BU37/1000000</f>
        <v>0</v>
      </c>
      <c r="M1345">
        <f>'[1]Master Data'!BV37/1000000</f>
        <v>0</v>
      </c>
      <c r="N1345">
        <f>'[1]Master Data'!BW37/1000000</f>
        <v>0</v>
      </c>
      <c r="O1345">
        <f>'[1]Master Data'!BX37/100</f>
        <v>0</v>
      </c>
      <c r="P1345">
        <f>'[1]Master Data'!BY37/100</f>
        <v>0</v>
      </c>
      <c r="Q1345">
        <f>'[1]Master Data'!BZ37/100</f>
        <v>0</v>
      </c>
      <c r="R1345">
        <f>'[1]Master Data'!CA37/1000000</f>
        <v>0</v>
      </c>
      <c r="S1345">
        <f>'[1]Master Data'!CC37/1000000</f>
        <v>0</v>
      </c>
      <c r="T1345">
        <f>'[1]Master Data'!CD37/100</f>
        <v>0</v>
      </c>
      <c r="U1345">
        <f>'[1]Master Data'!CE37/1000000</f>
        <v>0</v>
      </c>
    </row>
    <row r="1346" spans="1:21" x14ac:dyDescent="0.55000000000000004">
      <c r="A1346" s="41" t="s">
        <v>1150</v>
      </c>
      <c r="B1346" s="41">
        <v>9.7999999999999997E-3</v>
      </c>
      <c r="C1346">
        <f>'[1]Master Data'!BK38/100</f>
        <v>0</v>
      </c>
      <c r="D1346">
        <f>'[1]Master Data'!BL38/1000000</f>
        <v>0</v>
      </c>
      <c r="E1346">
        <f>'[1]Master Data'!BM38/1000000</f>
        <v>0</v>
      </c>
      <c r="F1346">
        <f>'[1]Master Data'!BN38/100</f>
        <v>0</v>
      </c>
      <c r="G1346">
        <f>'[1]Master Data'!BO38/100</f>
        <v>0</v>
      </c>
      <c r="H1346">
        <f>'[1]Master Data'!BP38/100</f>
        <v>0</v>
      </c>
      <c r="I1346">
        <f>'[1]Master Data'!BQ38/100</f>
        <v>0</v>
      </c>
      <c r="J1346">
        <f>'[1]Master Data'!BR38/100</f>
        <v>0</v>
      </c>
      <c r="K1346">
        <f>'[1]Master Data'!BT38/100</f>
        <v>5.0999999999999993E-4</v>
      </c>
      <c r="L1346">
        <f>'[1]Master Data'!BU38/1000000</f>
        <v>0</v>
      </c>
      <c r="M1346">
        <f>'[1]Master Data'!BV38/1000000</f>
        <v>0</v>
      </c>
      <c r="N1346">
        <f>'[1]Master Data'!BW38/1000000</f>
        <v>0</v>
      </c>
      <c r="O1346">
        <f>'[1]Master Data'!BX38/100</f>
        <v>0</v>
      </c>
      <c r="P1346">
        <f>'[1]Master Data'!BY38/100</f>
        <v>0</v>
      </c>
      <c r="Q1346">
        <f>'[1]Master Data'!BZ38/100</f>
        <v>0</v>
      </c>
      <c r="R1346">
        <f>'[1]Master Data'!CA38/1000000</f>
        <v>0</v>
      </c>
      <c r="S1346">
        <f>'[1]Master Data'!CC38/1000000</f>
        <v>0</v>
      </c>
      <c r="T1346">
        <f>'[1]Master Data'!CD38/100</f>
        <v>0</v>
      </c>
      <c r="U1346">
        <f>'[1]Master Data'!CE38/1000000</f>
        <v>0</v>
      </c>
    </row>
    <row r="1347" spans="1:21" x14ac:dyDescent="0.55000000000000004">
      <c r="A1347" s="41" t="s">
        <v>1151</v>
      </c>
      <c r="B1347" s="41">
        <v>5.6102040816326535E-3</v>
      </c>
      <c r="C1347">
        <f>'[1]Master Data'!BK39/100</f>
        <v>0</v>
      </c>
      <c r="D1347">
        <f>'[1]Master Data'!BL39/1000000</f>
        <v>0</v>
      </c>
      <c r="E1347">
        <f>'[1]Master Data'!BM39/1000000</f>
        <v>0</v>
      </c>
      <c r="F1347">
        <f>'[1]Master Data'!BN39/100</f>
        <v>0</v>
      </c>
      <c r="G1347">
        <f>'[1]Master Data'!BO39/100</f>
        <v>0</v>
      </c>
      <c r="H1347">
        <f>'[1]Master Data'!BP39/100</f>
        <v>0</v>
      </c>
      <c r="I1347">
        <f>'[1]Master Data'!BQ39/100</f>
        <v>0</v>
      </c>
      <c r="J1347">
        <f>'[1]Master Data'!BR39/100</f>
        <v>0</v>
      </c>
      <c r="K1347">
        <f>'[1]Master Data'!BT39/100</f>
        <v>2.1142857142857145E-4</v>
      </c>
      <c r="L1347">
        <f>'[1]Master Data'!BU39/1000000</f>
        <v>0</v>
      </c>
      <c r="M1347">
        <f>'[1]Master Data'!BV39/1000000</f>
        <v>0</v>
      </c>
      <c r="N1347">
        <f>'[1]Master Data'!BW39/1000000</f>
        <v>0</v>
      </c>
      <c r="O1347">
        <f>'[1]Master Data'!BX39/100</f>
        <v>0</v>
      </c>
      <c r="P1347">
        <f>'[1]Master Data'!BY39/100</f>
        <v>7.1489795918367349E-2</v>
      </c>
      <c r="Q1347">
        <f>'[1]Master Data'!BZ39/100</f>
        <v>0</v>
      </c>
      <c r="R1347">
        <f>'[1]Master Data'!CA39/1000000</f>
        <v>0</v>
      </c>
      <c r="S1347">
        <f>'[1]Master Data'!CC39/1000000</f>
        <v>0</v>
      </c>
      <c r="T1347">
        <f>'[1]Master Data'!CD39/100</f>
        <v>0</v>
      </c>
      <c r="U1347">
        <f>'[1]Master Data'!CE39/1000000</f>
        <v>0</v>
      </c>
    </row>
    <row r="1348" spans="1:21" x14ac:dyDescent="0.55000000000000004">
      <c r="A1348" s="41" t="s">
        <v>1152</v>
      </c>
      <c r="B1348" s="41">
        <v>8.1000000000000013E-3</v>
      </c>
      <c r="C1348">
        <f>'[1]Master Data'!BK40/100</f>
        <v>0</v>
      </c>
      <c r="D1348">
        <f>'[1]Master Data'!BL40/1000000</f>
        <v>0</v>
      </c>
      <c r="E1348">
        <f>'[1]Master Data'!BM40/1000000</f>
        <v>0</v>
      </c>
      <c r="F1348">
        <f>'[1]Master Data'!BN40/100</f>
        <v>0</v>
      </c>
      <c r="G1348">
        <f>'[1]Master Data'!BO40/100</f>
        <v>0</v>
      </c>
      <c r="H1348">
        <f>'[1]Master Data'!BP40/100</f>
        <v>0</v>
      </c>
      <c r="I1348">
        <f>'[1]Master Data'!BQ40/100</f>
        <v>0</v>
      </c>
      <c r="J1348">
        <f>'[1]Master Data'!BR40/100</f>
        <v>0</v>
      </c>
      <c r="K1348">
        <f>'[1]Master Data'!BT40/100</f>
        <v>7.000000000000001E-4</v>
      </c>
      <c r="L1348">
        <f>'[1]Master Data'!BU40/1000000</f>
        <v>0</v>
      </c>
      <c r="M1348">
        <f>'[1]Master Data'!BV40/1000000</f>
        <v>0</v>
      </c>
      <c r="N1348">
        <f>'[1]Master Data'!BW40/1000000</f>
        <v>0</v>
      </c>
      <c r="O1348">
        <f>'[1]Master Data'!BX40/100</f>
        <v>0</v>
      </c>
      <c r="P1348">
        <f>'[1]Master Data'!BY40/100</f>
        <v>0</v>
      </c>
      <c r="Q1348">
        <f>'[1]Master Data'!BZ40/100</f>
        <v>0</v>
      </c>
      <c r="R1348">
        <f>'[1]Master Data'!CA40/1000000</f>
        <v>0</v>
      </c>
      <c r="S1348">
        <f>'[1]Master Data'!CC40/1000000</f>
        <v>0</v>
      </c>
      <c r="T1348">
        <f>'[1]Master Data'!CD40/100</f>
        <v>0</v>
      </c>
      <c r="U1348">
        <f>'[1]Master Data'!CE40/1000000</f>
        <v>0</v>
      </c>
    </row>
    <row r="1349" spans="1:21" x14ac:dyDescent="0.55000000000000004">
      <c r="A1349" s="41" t="s">
        <v>1153</v>
      </c>
      <c r="B1349" s="41">
        <v>3.8E-3</v>
      </c>
      <c r="C1349">
        <f>'[1]Master Data'!BK41/100</f>
        <v>0</v>
      </c>
      <c r="D1349">
        <f>'[1]Master Data'!BL41/1000000</f>
        <v>0</v>
      </c>
      <c r="E1349">
        <f>'[1]Master Data'!BM41/1000000</f>
        <v>0</v>
      </c>
      <c r="F1349">
        <f>'[1]Master Data'!BN41/100</f>
        <v>0</v>
      </c>
      <c r="G1349">
        <f>'[1]Master Data'!BO41/100</f>
        <v>0</v>
      </c>
      <c r="H1349">
        <f>'[1]Master Data'!BP41/100</f>
        <v>0</v>
      </c>
      <c r="I1349">
        <f>'[1]Master Data'!BQ41/100</f>
        <v>0</v>
      </c>
      <c r="J1349">
        <f>'[1]Master Data'!BR41/100</f>
        <v>0</v>
      </c>
      <c r="K1349">
        <f>'[1]Master Data'!BT41/100</f>
        <v>0</v>
      </c>
      <c r="L1349">
        <f>'[1]Master Data'!BU41/1000000</f>
        <v>0</v>
      </c>
      <c r="M1349">
        <f>'[1]Master Data'!BV41/1000000</f>
        <v>0</v>
      </c>
      <c r="N1349">
        <f>'[1]Master Data'!BW41/1000000</f>
        <v>0</v>
      </c>
      <c r="O1349">
        <f>'[1]Master Data'!BX41/100</f>
        <v>5.2199999999999996E-2</v>
      </c>
      <c r="P1349">
        <f>'[1]Master Data'!BY41/100</f>
        <v>0.38079999999999997</v>
      </c>
      <c r="Q1349">
        <f>'[1]Master Data'!BZ41/100</f>
        <v>0</v>
      </c>
      <c r="R1349">
        <f>'[1]Master Data'!CA41/1000000</f>
        <v>0</v>
      </c>
      <c r="S1349">
        <f>'[1]Master Data'!CC41/1000000</f>
        <v>0</v>
      </c>
      <c r="T1349">
        <f>'[1]Master Data'!CD41/100</f>
        <v>0</v>
      </c>
      <c r="U1349">
        <f>'[1]Master Data'!CE41/1000000</f>
        <v>0</v>
      </c>
    </row>
    <row r="1350" spans="1:21" x14ac:dyDescent="0.55000000000000004">
      <c r="A1350" s="41" t="s">
        <v>1154</v>
      </c>
      <c r="B1350" s="41">
        <v>6.9999999999999993E-3</v>
      </c>
      <c r="C1350">
        <f>'[1]Master Data'!BK42/100</f>
        <v>0</v>
      </c>
      <c r="D1350">
        <f>'[1]Master Data'!BL42/1000000</f>
        <v>0</v>
      </c>
      <c r="E1350">
        <f>'[1]Master Data'!BM42/1000000</f>
        <v>0</v>
      </c>
      <c r="F1350">
        <f>'[1]Master Data'!BN42/100</f>
        <v>0</v>
      </c>
      <c r="G1350">
        <f>'[1]Master Data'!BO42/100</f>
        <v>0</v>
      </c>
      <c r="H1350">
        <f>'[1]Master Data'!BP42/100</f>
        <v>0</v>
      </c>
      <c r="I1350">
        <f>'[1]Master Data'!BQ42/100</f>
        <v>0</v>
      </c>
      <c r="J1350">
        <f>'[1]Master Data'!BR42/100</f>
        <v>0</v>
      </c>
      <c r="K1350">
        <f>'[1]Master Data'!BT42/100</f>
        <v>0</v>
      </c>
      <c r="L1350">
        <f>'[1]Master Data'!BU42/1000000</f>
        <v>0</v>
      </c>
      <c r="M1350">
        <f>'[1]Master Data'!BV42/1000000</f>
        <v>0</v>
      </c>
      <c r="N1350">
        <f>'[1]Master Data'!BW42/1000000</f>
        <v>0</v>
      </c>
      <c r="O1350">
        <f>'[1]Master Data'!BX42/100</f>
        <v>0</v>
      </c>
      <c r="P1350">
        <f>'[1]Master Data'!BY42/100</f>
        <v>0</v>
      </c>
      <c r="Q1350">
        <f>'[1]Master Data'!BZ42/100</f>
        <v>0</v>
      </c>
      <c r="R1350">
        <f>'[1]Master Data'!CA42/1000000</f>
        <v>0</v>
      </c>
      <c r="S1350">
        <f>'[1]Master Data'!CC42/1000000</f>
        <v>0</v>
      </c>
      <c r="T1350">
        <f>'[1]Master Data'!CD42/100</f>
        <v>0</v>
      </c>
      <c r="U1350">
        <f>'[1]Master Data'!CE42/1000000</f>
        <v>0</v>
      </c>
    </row>
    <row r="1351" spans="1:21" x14ac:dyDescent="0.55000000000000004">
      <c r="A1351" s="41" t="s">
        <v>1155</v>
      </c>
      <c r="B1351" s="41">
        <v>0</v>
      </c>
      <c r="C1351">
        <f>'[1]Master Data'!BK43/100</f>
        <v>0</v>
      </c>
      <c r="D1351">
        <f>'[1]Master Data'!BL43/1000000</f>
        <v>0</v>
      </c>
      <c r="E1351">
        <f>'[1]Master Data'!BM43/1000000</f>
        <v>0</v>
      </c>
      <c r="F1351">
        <f>'[1]Master Data'!BN43/100</f>
        <v>0</v>
      </c>
      <c r="G1351">
        <f>'[1]Master Data'!BO43/100</f>
        <v>0</v>
      </c>
      <c r="H1351">
        <f>'[1]Master Data'!BP43/100</f>
        <v>0</v>
      </c>
      <c r="I1351">
        <f>'[1]Master Data'!BQ43/100</f>
        <v>0</v>
      </c>
      <c r="J1351">
        <f>'[1]Master Data'!BR43/100</f>
        <v>0</v>
      </c>
      <c r="K1351">
        <f>'[1]Master Data'!BT43/100</f>
        <v>0</v>
      </c>
      <c r="L1351">
        <f>'[1]Master Data'!BU43/1000000</f>
        <v>0</v>
      </c>
      <c r="M1351">
        <f>'[1]Master Data'!BV43/1000000</f>
        <v>0</v>
      </c>
      <c r="N1351">
        <f>'[1]Master Data'!BW43/1000000</f>
        <v>0</v>
      </c>
      <c r="O1351">
        <f>'[1]Master Data'!BX43/100</f>
        <v>0</v>
      </c>
      <c r="P1351">
        <f>'[1]Master Data'!BY43/100</f>
        <v>0</v>
      </c>
      <c r="Q1351">
        <f>'[1]Master Data'!BZ43/100</f>
        <v>0</v>
      </c>
      <c r="R1351">
        <f>'[1]Master Data'!CA43/1000000</f>
        <v>0</v>
      </c>
      <c r="S1351">
        <f>'[1]Master Data'!CC43/1000000</f>
        <v>0</v>
      </c>
      <c r="T1351">
        <f>'[1]Master Data'!CD43/100</f>
        <v>0</v>
      </c>
      <c r="U1351">
        <f>'[1]Master Data'!CE43/1000000</f>
        <v>0</v>
      </c>
    </row>
    <row r="1352" spans="1:21" x14ac:dyDescent="0.55000000000000004">
      <c r="A1352" s="41" t="s">
        <v>1156</v>
      </c>
      <c r="B1352" s="41">
        <v>7.2961176041424856E-3</v>
      </c>
      <c r="C1352">
        <f>'[1]Master Data'!BK44/100</f>
        <v>0</v>
      </c>
      <c r="D1352">
        <f>'[1]Master Data'!BL44/1000000</f>
        <v>0</v>
      </c>
      <c r="E1352">
        <f>'[1]Master Data'!BM44/1000000</f>
        <v>0</v>
      </c>
      <c r="F1352">
        <f>'[1]Master Data'!BN44/100</f>
        <v>0</v>
      </c>
      <c r="G1352">
        <f>'[1]Master Data'!BO44/100</f>
        <v>0</v>
      </c>
      <c r="H1352">
        <f>'[1]Master Data'!BP44/100</f>
        <v>0</v>
      </c>
      <c r="I1352">
        <f>'[1]Master Data'!BQ44/100</f>
        <v>0</v>
      </c>
      <c r="J1352">
        <f>'[1]Master Data'!BR44/100</f>
        <v>0</v>
      </c>
      <c r="K1352">
        <f>'[1]Master Data'!BT44/100</f>
        <v>0</v>
      </c>
      <c r="L1352">
        <f>'[1]Master Data'!BU44/1000000</f>
        <v>0</v>
      </c>
      <c r="M1352">
        <f>'[1]Master Data'!BV44/1000000</f>
        <v>0</v>
      </c>
      <c r="N1352">
        <f>'[1]Master Data'!BW44/1000000</f>
        <v>0</v>
      </c>
      <c r="O1352">
        <f>'[1]Master Data'!BX44/100</f>
        <v>0</v>
      </c>
      <c r="P1352">
        <f>'[1]Master Data'!BY44/100</f>
        <v>0</v>
      </c>
      <c r="Q1352">
        <f>'[1]Master Data'!BZ44/100</f>
        <v>0</v>
      </c>
      <c r="R1352">
        <f>'[1]Master Data'!CA44/1000000</f>
        <v>0</v>
      </c>
      <c r="S1352">
        <f>'[1]Master Data'!CC44/1000000</f>
        <v>0</v>
      </c>
      <c r="T1352">
        <f>'[1]Master Data'!CD44/100</f>
        <v>0</v>
      </c>
      <c r="U1352">
        <f>'[1]Master Data'!CE44/1000000</f>
        <v>0</v>
      </c>
    </row>
    <row r="1353" spans="1:21" x14ac:dyDescent="0.55000000000000004">
      <c r="A1353" s="41" t="s">
        <v>1157</v>
      </c>
      <c r="B1353" s="41">
        <v>6.4000000000000003E-3</v>
      </c>
      <c r="C1353">
        <f>'[1]Master Data'!BK45/100</f>
        <v>0</v>
      </c>
      <c r="D1353">
        <f>'[1]Master Data'!BL45/1000000</f>
        <v>0</v>
      </c>
      <c r="E1353">
        <f>'[1]Master Data'!BM45/1000000</f>
        <v>0</v>
      </c>
      <c r="F1353">
        <f>'[1]Master Data'!BN45/100</f>
        <v>0</v>
      </c>
      <c r="G1353">
        <f>'[1]Master Data'!BO45/100</f>
        <v>0</v>
      </c>
      <c r="H1353">
        <f>'[1]Master Data'!BP45/100</f>
        <v>0</v>
      </c>
      <c r="I1353">
        <f>'[1]Master Data'!BQ45/100</f>
        <v>0</v>
      </c>
      <c r="J1353">
        <f>'[1]Master Data'!BR45/100</f>
        <v>0</v>
      </c>
      <c r="K1353">
        <f>'[1]Master Data'!BT45/100</f>
        <v>2.9999999999999997E-4</v>
      </c>
      <c r="L1353">
        <f>'[1]Master Data'!BU45/1000000</f>
        <v>0</v>
      </c>
      <c r="M1353">
        <f>'[1]Master Data'!BV45/1000000</f>
        <v>0</v>
      </c>
      <c r="N1353">
        <f>'[1]Master Data'!BW45/1000000</f>
        <v>0</v>
      </c>
      <c r="O1353">
        <f>'[1]Master Data'!BX45/100</f>
        <v>0</v>
      </c>
      <c r="P1353">
        <f>'[1]Master Data'!BY45/100</f>
        <v>0.1298</v>
      </c>
      <c r="Q1353">
        <f>'[1]Master Data'!BZ45/100</f>
        <v>0</v>
      </c>
      <c r="R1353">
        <f>'[1]Master Data'!CA45/1000000</f>
        <v>0</v>
      </c>
      <c r="S1353">
        <f>'[1]Master Data'!CC45/1000000</f>
        <v>0</v>
      </c>
      <c r="T1353">
        <f>'[1]Master Data'!CD45/100</f>
        <v>0</v>
      </c>
      <c r="U1353">
        <f>'[1]Master Data'!CE45/1000000</f>
        <v>0</v>
      </c>
    </row>
    <row r="1354" spans="1:21" x14ac:dyDescent="0.55000000000000004">
      <c r="A1354" s="41" t="s">
        <v>1158</v>
      </c>
      <c r="B1354" s="41">
        <v>8.3999999999999995E-3</v>
      </c>
      <c r="C1354">
        <f>'[1]Master Data'!BK46/100</f>
        <v>0</v>
      </c>
      <c r="D1354">
        <f>'[1]Master Data'!BL46/1000000</f>
        <v>0</v>
      </c>
      <c r="E1354">
        <f>'[1]Master Data'!BM46/1000000</f>
        <v>0</v>
      </c>
      <c r="F1354">
        <f>'[1]Master Data'!BN46/100</f>
        <v>0</v>
      </c>
      <c r="G1354">
        <f>'[1]Master Data'!BO46/100</f>
        <v>0</v>
      </c>
      <c r="H1354">
        <f>'[1]Master Data'!BP46/100</f>
        <v>0</v>
      </c>
      <c r="I1354">
        <f>'[1]Master Data'!BQ46/100</f>
        <v>0</v>
      </c>
      <c r="J1354">
        <f>'[1]Master Data'!BR46/100</f>
        <v>0</v>
      </c>
      <c r="K1354">
        <f>'[1]Master Data'!BT46/100</f>
        <v>5.9999999999999995E-4</v>
      </c>
      <c r="L1354">
        <f>'[1]Master Data'!BU46/1000000</f>
        <v>0</v>
      </c>
      <c r="M1354">
        <f>'[1]Master Data'!BV46/1000000</f>
        <v>0</v>
      </c>
      <c r="N1354">
        <f>'[1]Master Data'!BW46/1000000</f>
        <v>0</v>
      </c>
      <c r="O1354">
        <f>'[1]Master Data'!BX46/100</f>
        <v>0</v>
      </c>
      <c r="P1354">
        <f>'[1]Master Data'!BY46/100</f>
        <v>0.23</v>
      </c>
      <c r="Q1354">
        <f>'[1]Master Data'!BZ46/100</f>
        <v>0</v>
      </c>
      <c r="R1354">
        <f>'[1]Master Data'!CA46/1000000</f>
        <v>0</v>
      </c>
      <c r="S1354">
        <f>'[1]Master Data'!CC46/1000000</f>
        <v>0</v>
      </c>
      <c r="T1354">
        <f>'[1]Master Data'!CD46/100</f>
        <v>0</v>
      </c>
      <c r="U1354">
        <f>'[1]Master Data'!CE46/1000000</f>
        <v>0</v>
      </c>
    </row>
    <row r="1355" spans="1:21" x14ac:dyDescent="0.55000000000000004">
      <c r="A1355" s="41" t="s">
        <v>1159</v>
      </c>
      <c r="B1355" s="41">
        <v>5.1000000000000004E-3</v>
      </c>
      <c r="C1355">
        <f>'[1]Master Data'!BK47/100</f>
        <v>0</v>
      </c>
      <c r="D1355">
        <f>'[1]Master Data'!BL47/1000000</f>
        <v>0</v>
      </c>
      <c r="E1355">
        <f>'[1]Master Data'!BM47/1000000</f>
        <v>0</v>
      </c>
      <c r="F1355">
        <f>'[1]Master Data'!BN47/100</f>
        <v>0</v>
      </c>
      <c r="G1355">
        <f>'[1]Master Data'!BO47/100</f>
        <v>0</v>
      </c>
      <c r="H1355">
        <f>'[1]Master Data'!BP47/100</f>
        <v>0</v>
      </c>
      <c r="I1355">
        <f>'[1]Master Data'!BQ47/100</f>
        <v>0</v>
      </c>
      <c r="J1355">
        <f>'[1]Master Data'!BR47/100</f>
        <v>0</v>
      </c>
      <c r="K1355">
        <f>'[1]Master Data'!BT47/100</f>
        <v>1.1000000000000001E-3</v>
      </c>
      <c r="L1355">
        <f>'[1]Master Data'!BU47/1000000</f>
        <v>0</v>
      </c>
      <c r="M1355">
        <f>'[1]Master Data'!BV47/1000000</f>
        <v>0</v>
      </c>
      <c r="N1355">
        <f>'[1]Master Data'!BW47/1000000</f>
        <v>0</v>
      </c>
      <c r="O1355">
        <f>'[1]Master Data'!BX47/100</f>
        <v>0</v>
      </c>
      <c r="P1355">
        <f>'[1]Master Data'!BY47/100</f>
        <v>0</v>
      </c>
      <c r="Q1355">
        <f>'[1]Master Data'!BZ47/100</f>
        <v>0</v>
      </c>
      <c r="R1355">
        <f>'[1]Master Data'!CA47/1000000</f>
        <v>0</v>
      </c>
      <c r="S1355">
        <f>'[1]Master Data'!CC47/1000000</f>
        <v>0</v>
      </c>
      <c r="T1355">
        <f>'[1]Master Data'!CD47/100</f>
        <v>0</v>
      </c>
      <c r="U1355">
        <f>'[1]Master Data'!CE47/1000000</f>
        <v>0</v>
      </c>
    </row>
    <row r="1356" spans="1:21" x14ac:dyDescent="0.55000000000000004">
      <c r="A1356" s="41" t="s">
        <v>1160</v>
      </c>
      <c r="B1356" s="41">
        <v>6.3E-3</v>
      </c>
      <c r="C1356">
        <f>'[1]Master Data'!BK48/100</f>
        <v>0</v>
      </c>
      <c r="D1356">
        <f>'[1]Master Data'!BL48/1000000</f>
        <v>0</v>
      </c>
      <c r="E1356">
        <f>'[1]Master Data'!BM48/1000000</f>
        <v>0</v>
      </c>
      <c r="F1356">
        <f>'[1]Master Data'!BN48/100</f>
        <v>0</v>
      </c>
      <c r="G1356">
        <f>'[1]Master Data'!BO48/100</f>
        <v>0</v>
      </c>
      <c r="H1356">
        <f>'[1]Master Data'!BP48/100</f>
        <v>0</v>
      </c>
      <c r="I1356">
        <f>'[1]Master Data'!BQ48/100</f>
        <v>0</v>
      </c>
      <c r="J1356">
        <f>'[1]Master Data'!BR48/100</f>
        <v>0</v>
      </c>
      <c r="K1356">
        <f>'[1]Master Data'!BT48/100</f>
        <v>4.2000000000000002E-4</v>
      </c>
      <c r="L1356">
        <f>'[1]Master Data'!BU48/1000000</f>
        <v>0</v>
      </c>
      <c r="M1356">
        <f>'[1]Master Data'!BV48/1000000</f>
        <v>0</v>
      </c>
      <c r="N1356">
        <f>'[1]Master Data'!BW48/1000000</f>
        <v>0</v>
      </c>
      <c r="O1356">
        <f>'[1]Master Data'!BX48/100</f>
        <v>0</v>
      </c>
      <c r="P1356">
        <f>'[1]Master Data'!BY48/100</f>
        <v>0</v>
      </c>
      <c r="Q1356">
        <f>'[1]Master Data'!BZ48/100</f>
        <v>0</v>
      </c>
      <c r="R1356">
        <f>'[1]Master Data'!CA48/1000000</f>
        <v>0</v>
      </c>
      <c r="S1356">
        <f>'[1]Master Data'!CC48/1000000</f>
        <v>0</v>
      </c>
      <c r="T1356">
        <f>'[1]Master Data'!CD48/100</f>
        <v>0</v>
      </c>
      <c r="U1356">
        <f>'[1]Master Data'!CE48/1000000</f>
        <v>0</v>
      </c>
    </row>
    <row r="1357" spans="1:21" x14ac:dyDescent="0.55000000000000004">
      <c r="A1357" s="41" t="s">
        <v>1161</v>
      </c>
      <c r="B1357" s="41">
        <v>4.2782608695652175E-3</v>
      </c>
      <c r="C1357">
        <f>'[1]Master Data'!BK49/100</f>
        <v>0</v>
      </c>
      <c r="D1357">
        <f>'[1]Master Data'!BL49/1000000</f>
        <v>0</v>
      </c>
      <c r="E1357">
        <f>'[1]Master Data'!BM49/1000000</f>
        <v>0</v>
      </c>
      <c r="F1357">
        <f>'[1]Master Data'!BN49/100</f>
        <v>0</v>
      </c>
      <c r="G1357">
        <f>'[1]Master Data'!BO49/100</f>
        <v>0</v>
      </c>
      <c r="H1357">
        <f>'[1]Master Data'!BP49/100</f>
        <v>0</v>
      </c>
      <c r="I1357">
        <f>'[1]Master Data'!BQ49/100</f>
        <v>0</v>
      </c>
      <c r="J1357">
        <f>'[1]Master Data'!BR49/100</f>
        <v>0</v>
      </c>
      <c r="K1357">
        <f>'[1]Master Data'!BT49/100</f>
        <v>3.4652173913043483E-4</v>
      </c>
      <c r="L1357">
        <f>'[1]Master Data'!BU49/1000000</f>
        <v>0</v>
      </c>
      <c r="M1357">
        <f>'[1]Master Data'!BV49/1000000</f>
        <v>0</v>
      </c>
      <c r="N1357">
        <f>'[1]Master Data'!BW49/1000000</f>
        <v>0</v>
      </c>
      <c r="O1357">
        <f>'[1]Master Data'!BX49/100</f>
        <v>0</v>
      </c>
      <c r="P1357">
        <f>'[1]Master Data'!BY49/100</f>
        <v>0.3096521739130435</v>
      </c>
      <c r="Q1357">
        <f>'[1]Master Data'!BZ49/100</f>
        <v>0</v>
      </c>
      <c r="R1357">
        <f>'[1]Master Data'!CA49/1000000</f>
        <v>4.4217391304347825E-5</v>
      </c>
      <c r="S1357">
        <f>'[1]Master Data'!CC49/1000000</f>
        <v>0</v>
      </c>
      <c r="T1357">
        <f>'[1]Master Data'!CD49/100</f>
        <v>0</v>
      </c>
      <c r="U1357">
        <f>'[1]Master Data'!CE49/1000000</f>
        <v>0</v>
      </c>
    </row>
    <row r="1358" spans="1:21" x14ac:dyDescent="0.55000000000000004">
      <c r="A1358" s="41" t="s">
        <v>1162</v>
      </c>
      <c r="B1358" s="41">
        <v>7.4999999999999997E-3</v>
      </c>
      <c r="C1358">
        <f>'[1]Master Data'!BK50/100</f>
        <v>0</v>
      </c>
      <c r="D1358">
        <f>'[1]Master Data'!BL50/1000000</f>
        <v>0</v>
      </c>
      <c r="E1358">
        <f>'[1]Master Data'!BM50/1000000</f>
        <v>0</v>
      </c>
      <c r="F1358">
        <f>'[1]Master Data'!BN50/100</f>
        <v>0</v>
      </c>
      <c r="G1358">
        <f>'[1]Master Data'!BO50/100</f>
        <v>0</v>
      </c>
      <c r="H1358">
        <f>'[1]Master Data'!BP50/100</f>
        <v>0</v>
      </c>
      <c r="I1358">
        <f>'[1]Master Data'!BQ50/100</f>
        <v>0</v>
      </c>
      <c r="J1358">
        <f>'[1]Master Data'!BR50/100</f>
        <v>0</v>
      </c>
      <c r="K1358">
        <f>'[1]Master Data'!BT50/100</f>
        <v>1.0299999999999999E-3</v>
      </c>
      <c r="L1358">
        <f>'[1]Master Data'!BU50/1000000</f>
        <v>8.9999999999999999E-8</v>
      </c>
      <c r="M1358">
        <f>'[1]Master Data'!BV50/1000000</f>
        <v>1.3E-7</v>
      </c>
      <c r="N1358">
        <f>'[1]Master Data'!BW50/1000000</f>
        <v>0</v>
      </c>
      <c r="O1358">
        <f>'[1]Master Data'!BX50/100</f>
        <v>0</v>
      </c>
      <c r="P1358">
        <f>'[1]Master Data'!BY50/100</f>
        <v>0</v>
      </c>
      <c r="Q1358">
        <f>'[1]Master Data'!BZ50/100</f>
        <v>0</v>
      </c>
      <c r="R1358">
        <f>'[1]Master Data'!CA50/1000000</f>
        <v>3.3399999999999999E-5</v>
      </c>
      <c r="S1358">
        <f>'[1]Master Data'!CC50/1000000</f>
        <v>0</v>
      </c>
      <c r="T1358">
        <f>'[1]Master Data'!CD50/100</f>
        <v>0</v>
      </c>
      <c r="U1358">
        <f>'[1]Master Data'!CE50/1000000</f>
        <v>0</v>
      </c>
    </row>
    <row r="1359" spans="1:21" x14ac:dyDescent="0.55000000000000004">
      <c r="A1359" s="41" t="s">
        <v>1163</v>
      </c>
      <c r="B1359" s="41">
        <v>3.5999999999999999E-3</v>
      </c>
      <c r="C1359">
        <f>'[1]Master Data'!BK51/100</f>
        <v>0</v>
      </c>
      <c r="D1359">
        <f>'[1]Master Data'!BL51/1000000</f>
        <v>0</v>
      </c>
      <c r="E1359">
        <f>'[1]Master Data'!BM51/1000000</f>
        <v>0</v>
      </c>
      <c r="F1359">
        <f>'[1]Master Data'!BN51/100</f>
        <v>0</v>
      </c>
      <c r="G1359">
        <f>'[1]Master Data'!BO51/100</f>
        <v>0</v>
      </c>
      <c r="H1359">
        <f>'[1]Master Data'!BP51/100</f>
        <v>0</v>
      </c>
      <c r="I1359">
        <f>'[1]Master Data'!BQ51/100</f>
        <v>0</v>
      </c>
      <c r="J1359">
        <f>'[1]Master Data'!BR51/100</f>
        <v>0</v>
      </c>
      <c r="K1359">
        <f>'[1]Master Data'!BT51/100</f>
        <v>4.0000000000000002E-4</v>
      </c>
      <c r="L1359">
        <f>'[1]Master Data'!BU51/1000000</f>
        <v>0</v>
      </c>
      <c r="M1359">
        <f>'[1]Master Data'!BV51/1000000</f>
        <v>0</v>
      </c>
      <c r="N1359">
        <f>'[1]Master Data'!BW51/1000000</f>
        <v>0</v>
      </c>
      <c r="O1359">
        <f>'[1]Master Data'!BX51/100</f>
        <v>0</v>
      </c>
      <c r="P1359">
        <f>'[1]Master Data'!BY51/100</f>
        <v>0</v>
      </c>
      <c r="Q1359">
        <f>'[1]Master Data'!BZ51/100</f>
        <v>0</v>
      </c>
      <c r="R1359">
        <f>'[1]Master Data'!CA51/1000000</f>
        <v>5.8999999999999998E-5</v>
      </c>
      <c r="S1359">
        <f>'[1]Master Data'!CC51/1000000</f>
        <v>0</v>
      </c>
      <c r="T1359">
        <f>'[1]Master Data'!CD51/100</f>
        <v>0</v>
      </c>
      <c r="U1359">
        <f>'[1]Master Data'!CE51/1000000</f>
        <v>0</v>
      </c>
    </row>
    <row r="1360" spans="1:21" x14ac:dyDescent="0.55000000000000004">
      <c r="A1360" s="41" t="s">
        <v>1164</v>
      </c>
      <c r="B1360" s="41">
        <v>8.5000000000000006E-3</v>
      </c>
      <c r="C1360">
        <f>'[1]Master Data'!BK52/100</f>
        <v>0</v>
      </c>
      <c r="D1360">
        <f>'[1]Master Data'!BL52/1000000</f>
        <v>0</v>
      </c>
      <c r="E1360">
        <f>'[1]Master Data'!BM52/1000000</f>
        <v>0</v>
      </c>
      <c r="F1360">
        <f>'[1]Master Data'!BN52/100</f>
        <v>0</v>
      </c>
      <c r="G1360">
        <f>'[1]Master Data'!BO52/100</f>
        <v>0</v>
      </c>
      <c r="H1360">
        <f>'[1]Master Data'!BP52/100</f>
        <v>0</v>
      </c>
      <c r="I1360">
        <f>'[1]Master Data'!BQ52/100</f>
        <v>0</v>
      </c>
      <c r="J1360">
        <f>'[1]Master Data'!BR52/100</f>
        <v>0</v>
      </c>
      <c r="K1360">
        <f>'[1]Master Data'!BT52/100</f>
        <v>5.0000000000000001E-4</v>
      </c>
      <c r="L1360">
        <f>'[1]Master Data'!BU52/1000000</f>
        <v>0</v>
      </c>
      <c r="M1360">
        <f>'[1]Master Data'!BV52/1000000</f>
        <v>0</v>
      </c>
      <c r="N1360">
        <f>'[1]Master Data'!BW52/1000000</f>
        <v>0</v>
      </c>
      <c r="O1360">
        <f>'[1]Master Data'!BX52/100</f>
        <v>0</v>
      </c>
      <c r="P1360">
        <f>'[1]Master Data'!BY52/100</f>
        <v>0.20199999999999999</v>
      </c>
      <c r="Q1360">
        <f>'[1]Master Data'!BZ52/100</f>
        <v>0</v>
      </c>
      <c r="R1360">
        <f>'[1]Master Data'!CA52/1000000</f>
        <v>0</v>
      </c>
      <c r="S1360">
        <f>'[1]Master Data'!CC52/1000000</f>
        <v>0</v>
      </c>
      <c r="T1360">
        <f>'[1]Master Data'!CD52/100</f>
        <v>0</v>
      </c>
      <c r="U1360">
        <f>'[1]Master Data'!CE52/1000000</f>
        <v>0</v>
      </c>
    </row>
    <row r="1361" spans="1:21" x14ac:dyDescent="0.55000000000000004">
      <c r="A1361" s="41" t="s">
        <v>1165</v>
      </c>
      <c r="B1361" s="41">
        <v>8.3999999999999995E-3</v>
      </c>
      <c r="C1361">
        <f>'[1]Master Data'!BK53/100</f>
        <v>0</v>
      </c>
      <c r="D1361">
        <f>'[1]Master Data'!BL53/1000000</f>
        <v>0</v>
      </c>
      <c r="E1361">
        <f>'[1]Master Data'!BM53/1000000</f>
        <v>0</v>
      </c>
      <c r="F1361">
        <f>'[1]Master Data'!BN53/100</f>
        <v>0</v>
      </c>
      <c r="G1361">
        <f>'[1]Master Data'!BO53/100</f>
        <v>0</v>
      </c>
      <c r="H1361">
        <f>'[1]Master Data'!BP53/100</f>
        <v>0</v>
      </c>
      <c r="I1361">
        <f>'[1]Master Data'!BQ53/100</f>
        <v>0</v>
      </c>
      <c r="J1361">
        <f>'[1]Master Data'!BR53/100</f>
        <v>0</v>
      </c>
      <c r="K1361">
        <f>'[1]Master Data'!BT53/100</f>
        <v>5.0000000000000001E-4</v>
      </c>
      <c r="L1361">
        <f>'[1]Master Data'!BU53/1000000</f>
        <v>0</v>
      </c>
      <c r="M1361">
        <f>'[1]Master Data'!BV53/1000000</f>
        <v>0</v>
      </c>
      <c r="N1361">
        <f>'[1]Master Data'!BW53/1000000</f>
        <v>0</v>
      </c>
      <c r="O1361">
        <f>'[1]Master Data'!BX53/100</f>
        <v>0</v>
      </c>
      <c r="P1361">
        <f>'[1]Master Data'!BY53/100</f>
        <v>0</v>
      </c>
      <c r="Q1361">
        <f>'[1]Master Data'!BZ53/100</f>
        <v>0</v>
      </c>
      <c r="R1361">
        <f>'[1]Master Data'!CA53/1000000</f>
        <v>0</v>
      </c>
      <c r="S1361">
        <f>'[1]Master Data'!CC53/1000000</f>
        <v>0</v>
      </c>
      <c r="T1361">
        <f>'[1]Master Data'!CD53/100</f>
        <v>0</v>
      </c>
      <c r="U1361">
        <f>'[1]Master Data'!CE53/1000000</f>
        <v>0</v>
      </c>
    </row>
    <row r="1362" spans="1:21" x14ac:dyDescent="0.55000000000000004">
      <c r="A1362" s="41" t="s">
        <v>1166</v>
      </c>
      <c r="B1362" s="41">
        <v>0</v>
      </c>
      <c r="C1362">
        <f>'[1]Master Data'!BK54/100</f>
        <v>0</v>
      </c>
      <c r="D1362">
        <f>'[1]Master Data'!BL54/1000000</f>
        <v>0</v>
      </c>
      <c r="E1362">
        <f>'[1]Master Data'!BM54/1000000</f>
        <v>0</v>
      </c>
      <c r="F1362">
        <f>'[1]Master Data'!BN54/100</f>
        <v>0</v>
      </c>
      <c r="G1362">
        <f>'[1]Master Data'!BO54/100</f>
        <v>0</v>
      </c>
      <c r="H1362">
        <f>'[1]Master Data'!BP54/100</f>
        <v>0</v>
      </c>
      <c r="I1362">
        <f>'[1]Master Data'!BQ54/100</f>
        <v>0</v>
      </c>
      <c r="J1362">
        <f>'[1]Master Data'!BR54/100</f>
        <v>0</v>
      </c>
      <c r="K1362">
        <f>'[1]Master Data'!BT54/100</f>
        <v>0</v>
      </c>
      <c r="L1362">
        <f>'[1]Master Data'!BU54/1000000</f>
        <v>0</v>
      </c>
      <c r="M1362">
        <f>'[1]Master Data'!BV54/1000000</f>
        <v>0</v>
      </c>
      <c r="N1362">
        <f>'[1]Master Data'!BW54/1000000</f>
        <v>0</v>
      </c>
      <c r="O1362">
        <f>'[1]Master Data'!BX54/100</f>
        <v>0</v>
      </c>
      <c r="P1362">
        <f>'[1]Master Data'!BY54/100</f>
        <v>0</v>
      </c>
      <c r="Q1362">
        <f>'[1]Master Data'!BZ54/100</f>
        <v>0</v>
      </c>
      <c r="R1362">
        <f>'[1]Master Data'!CA54/1000000</f>
        <v>0</v>
      </c>
      <c r="S1362">
        <f>'[1]Master Data'!CC54/1000000</f>
        <v>0</v>
      </c>
      <c r="T1362">
        <f>'[1]Master Data'!CD54/100</f>
        <v>0</v>
      </c>
      <c r="U1362">
        <f>'[1]Master Data'!CE54/1000000</f>
        <v>0</v>
      </c>
    </row>
    <row r="1363" spans="1:21" x14ac:dyDescent="0.55000000000000004">
      <c r="A1363" s="41" t="s">
        <v>1167</v>
      </c>
      <c r="B1363" s="41">
        <v>9.8999999999999991E-3</v>
      </c>
      <c r="C1363">
        <f>'[1]Master Data'!BK55/100</f>
        <v>0</v>
      </c>
      <c r="D1363">
        <f>'[1]Master Data'!BL55/1000000</f>
        <v>0</v>
      </c>
      <c r="E1363">
        <f>'[1]Master Data'!BM55/1000000</f>
        <v>0</v>
      </c>
      <c r="F1363">
        <f>'[1]Master Data'!BN55/100</f>
        <v>0</v>
      </c>
      <c r="G1363">
        <f>'[1]Master Data'!BO55/100</f>
        <v>0</v>
      </c>
      <c r="H1363">
        <f>'[1]Master Data'!BP55/100</f>
        <v>0</v>
      </c>
      <c r="I1363">
        <f>'[1]Master Data'!BQ55/100</f>
        <v>0</v>
      </c>
      <c r="J1363">
        <f>'[1]Master Data'!BR55/100</f>
        <v>0</v>
      </c>
      <c r="K1363">
        <f>'[1]Master Data'!BT55/100</f>
        <v>7.000000000000001E-4</v>
      </c>
      <c r="L1363">
        <f>'[1]Master Data'!BU55/1000000</f>
        <v>0</v>
      </c>
      <c r="M1363">
        <f>'[1]Master Data'!BV55/1000000</f>
        <v>0</v>
      </c>
      <c r="N1363">
        <f>'[1]Master Data'!BW55/1000000</f>
        <v>0</v>
      </c>
      <c r="O1363">
        <f>'[1]Master Data'!BX55/100</f>
        <v>0</v>
      </c>
      <c r="P1363">
        <f>'[1]Master Data'!BY55/100</f>
        <v>0</v>
      </c>
      <c r="Q1363">
        <f>'[1]Master Data'!BZ55/100</f>
        <v>0</v>
      </c>
      <c r="R1363">
        <f>'[1]Master Data'!CA55/1000000</f>
        <v>0</v>
      </c>
      <c r="S1363">
        <f>'[1]Master Data'!CC55/1000000</f>
        <v>0</v>
      </c>
      <c r="T1363">
        <f>'[1]Master Data'!CD55/100</f>
        <v>0</v>
      </c>
      <c r="U1363">
        <f>'[1]Master Data'!CE55/1000000</f>
        <v>0</v>
      </c>
    </row>
    <row r="1364" spans="1:21" x14ac:dyDescent="0.55000000000000004">
      <c r="A1364" s="41" t="s">
        <v>1168</v>
      </c>
      <c r="B1364" s="41">
        <v>7.4000000000000003E-3</v>
      </c>
      <c r="C1364">
        <f>'[1]Master Data'!BK56/100</f>
        <v>0</v>
      </c>
      <c r="D1364">
        <f>'[1]Master Data'!BL56/1000000</f>
        <v>0</v>
      </c>
      <c r="E1364">
        <f>'[1]Master Data'!BM56/1000000</f>
        <v>0</v>
      </c>
      <c r="F1364">
        <f>'[1]Master Data'!BN56/100</f>
        <v>0</v>
      </c>
      <c r="G1364">
        <f>'[1]Master Data'!BO56/100</f>
        <v>0</v>
      </c>
      <c r="H1364">
        <f>'[1]Master Data'!BP56/100</f>
        <v>0</v>
      </c>
      <c r="I1364">
        <f>'[1]Master Data'!BQ56/100</f>
        <v>0</v>
      </c>
      <c r="J1364">
        <f>'[1]Master Data'!BR56/100</f>
        <v>0</v>
      </c>
      <c r="K1364">
        <f>'[1]Master Data'!BT56/100</f>
        <v>4.6999999999999999E-4</v>
      </c>
      <c r="L1364">
        <f>'[1]Master Data'!BU56/1000000</f>
        <v>0</v>
      </c>
      <c r="M1364">
        <f>'[1]Master Data'!BV56/1000000</f>
        <v>0</v>
      </c>
      <c r="N1364">
        <f>'[1]Master Data'!BW56/1000000</f>
        <v>0</v>
      </c>
      <c r="O1364">
        <f>'[1]Master Data'!BX56/100</f>
        <v>0</v>
      </c>
      <c r="P1364">
        <f>'[1]Master Data'!BY56/100</f>
        <v>0</v>
      </c>
      <c r="Q1364">
        <f>'[1]Master Data'!BZ56/100</f>
        <v>0</v>
      </c>
      <c r="R1364">
        <f>'[1]Master Data'!CA56/1000000</f>
        <v>0</v>
      </c>
      <c r="S1364">
        <f>'[1]Master Data'!CC56/1000000</f>
        <v>0</v>
      </c>
      <c r="T1364">
        <f>'[1]Master Data'!CD56/100</f>
        <v>0</v>
      </c>
      <c r="U1364">
        <f>'[1]Master Data'!CE56/1000000</f>
        <v>0</v>
      </c>
    </row>
    <row r="1365" spans="1:21" x14ac:dyDescent="0.55000000000000004">
      <c r="A1365" s="41" t="s">
        <v>1169</v>
      </c>
      <c r="B1365" s="41">
        <v>0</v>
      </c>
      <c r="C1365">
        <f>'[1]Master Data'!BK57/100</f>
        <v>0</v>
      </c>
      <c r="D1365">
        <f>'[1]Master Data'!BL57/1000000</f>
        <v>0</v>
      </c>
      <c r="E1365">
        <f>'[1]Master Data'!BM57/1000000</f>
        <v>0</v>
      </c>
      <c r="F1365">
        <f>'[1]Master Data'!BN57/100</f>
        <v>0</v>
      </c>
      <c r="G1365">
        <f>'[1]Master Data'!BO57/100</f>
        <v>0</v>
      </c>
      <c r="H1365">
        <f>'[1]Master Data'!BP57/100</f>
        <v>0</v>
      </c>
      <c r="I1365">
        <f>'[1]Master Data'!BQ57/100</f>
        <v>0</v>
      </c>
      <c r="J1365">
        <f>'[1]Master Data'!BR57/100</f>
        <v>0</v>
      </c>
      <c r="K1365">
        <f>'[1]Master Data'!BT57/100</f>
        <v>0</v>
      </c>
      <c r="L1365">
        <f>'[1]Master Data'!BU57/1000000</f>
        <v>0</v>
      </c>
      <c r="M1365">
        <f>'[1]Master Data'!BV57/1000000</f>
        <v>0</v>
      </c>
      <c r="N1365">
        <f>'[1]Master Data'!BW57/1000000</f>
        <v>0</v>
      </c>
      <c r="O1365">
        <f>'[1]Master Data'!BX57/100</f>
        <v>0</v>
      </c>
      <c r="P1365">
        <f>'[1]Master Data'!BY57/100</f>
        <v>0</v>
      </c>
      <c r="Q1365">
        <f>'[1]Master Data'!BZ57/100</f>
        <v>0</v>
      </c>
      <c r="R1365">
        <f>'[1]Master Data'!CA57/1000000</f>
        <v>0</v>
      </c>
      <c r="S1365">
        <f>'[1]Master Data'!CC57/1000000</f>
        <v>0</v>
      </c>
      <c r="T1365">
        <f>'[1]Master Data'!CD57/100</f>
        <v>0</v>
      </c>
      <c r="U1365">
        <f>'[1]Master Data'!CE57/1000000</f>
        <v>0</v>
      </c>
    </row>
    <row r="1366" spans="1:21" x14ac:dyDescent="0.55000000000000004">
      <c r="A1366" s="41" t="s">
        <v>1170</v>
      </c>
      <c r="B1366" s="41">
        <v>7.7000000000000002E-3</v>
      </c>
      <c r="C1366">
        <f>'[1]Master Data'!BK58/100</f>
        <v>0</v>
      </c>
      <c r="D1366">
        <f>'[1]Master Data'!BL58/1000000</f>
        <v>0</v>
      </c>
      <c r="E1366">
        <f>'[1]Master Data'!BM58/1000000</f>
        <v>0</v>
      </c>
      <c r="F1366">
        <f>'[1]Master Data'!BN58/100</f>
        <v>0</v>
      </c>
      <c r="G1366">
        <f>'[1]Master Data'!BO58/100</f>
        <v>0</v>
      </c>
      <c r="H1366">
        <f>'[1]Master Data'!BP58/100</f>
        <v>0</v>
      </c>
      <c r="I1366">
        <f>'[1]Master Data'!BQ58/100</f>
        <v>0</v>
      </c>
      <c r="J1366">
        <f>'[1]Master Data'!BR58/100</f>
        <v>0</v>
      </c>
      <c r="K1366">
        <f>'[1]Master Data'!BT58/100</f>
        <v>8.0000000000000004E-4</v>
      </c>
      <c r="L1366">
        <f>'[1]Master Data'!BU58/1000000</f>
        <v>0</v>
      </c>
      <c r="M1366">
        <f>'[1]Master Data'!BV58/1000000</f>
        <v>0</v>
      </c>
      <c r="N1366">
        <f>'[1]Master Data'!BW58/1000000</f>
        <v>0</v>
      </c>
      <c r="O1366">
        <f>'[1]Master Data'!BX58/100</f>
        <v>0</v>
      </c>
      <c r="P1366">
        <f>'[1]Master Data'!BY58/100</f>
        <v>0</v>
      </c>
      <c r="Q1366">
        <f>'[1]Master Data'!BZ58/100</f>
        <v>0</v>
      </c>
      <c r="R1366">
        <f>'[1]Master Data'!CA58/1000000</f>
        <v>0</v>
      </c>
      <c r="S1366">
        <f>'[1]Master Data'!CC58/1000000</f>
        <v>0</v>
      </c>
      <c r="T1366">
        <f>'[1]Master Data'!CD58/100</f>
        <v>0</v>
      </c>
      <c r="U1366">
        <f>'[1]Master Data'!CE58/1000000</f>
        <v>0</v>
      </c>
    </row>
    <row r="1367" spans="1:21" x14ac:dyDescent="0.55000000000000004">
      <c r="A1367" s="41" t="s">
        <v>1171</v>
      </c>
      <c r="B1367" s="41">
        <v>1.0009791827293755E-2</v>
      </c>
      <c r="C1367">
        <f>'[1]Master Data'!BK59/100</f>
        <v>0</v>
      </c>
      <c r="D1367">
        <f>'[1]Master Data'!BL59/1000000</f>
        <v>0</v>
      </c>
      <c r="E1367">
        <f>'[1]Master Data'!BM59/1000000</f>
        <v>0</v>
      </c>
      <c r="F1367">
        <f>'[1]Master Data'!BN59/100</f>
        <v>0</v>
      </c>
      <c r="G1367">
        <f>'[1]Master Data'!BO59/100</f>
        <v>0</v>
      </c>
      <c r="H1367">
        <f>'[1]Master Data'!BP59/100</f>
        <v>0</v>
      </c>
      <c r="I1367">
        <f>'[1]Master Data'!BQ59/100</f>
        <v>0</v>
      </c>
      <c r="J1367">
        <f>'[1]Master Data'!BR59/100</f>
        <v>0</v>
      </c>
      <c r="K1367">
        <f>'[1]Master Data'!BT59/100</f>
        <v>8.178720123361605E-4</v>
      </c>
      <c r="L1367">
        <f>'[1]Master Data'!BU59/1000000</f>
        <v>0</v>
      </c>
      <c r="M1367">
        <f>'[1]Master Data'!BV59/1000000</f>
        <v>0</v>
      </c>
      <c r="N1367">
        <f>'[1]Master Data'!BW59/1000000</f>
        <v>0</v>
      </c>
      <c r="O1367">
        <f>'[1]Master Data'!BX59/100</f>
        <v>0</v>
      </c>
      <c r="P1367">
        <f>'[1]Master Data'!BY59/100</f>
        <v>0.19772320740169622</v>
      </c>
      <c r="Q1367">
        <f>'[1]Master Data'!BZ59/100</f>
        <v>0</v>
      </c>
      <c r="R1367">
        <f>'[1]Master Data'!CA59/1000000</f>
        <v>0</v>
      </c>
      <c r="S1367">
        <f>'[1]Master Data'!CC59/1000000</f>
        <v>0</v>
      </c>
      <c r="T1367">
        <f>'[1]Master Data'!CD59/100</f>
        <v>0</v>
      </c>
      <c r="U1367">
        <f>'[1]Master Data'!CE59/1000000</f>
        <v>0</v>
      </c>
    </row>
    <row r="1368" spans="1:21" x14ac:dyDescent="0.55000000000000004">
      <c r="A1368" s="41" t="s">
        <v>1172</v>
      </c>
      <c r="B1368" s="41">
        <v>8.0000000000000002E-3</v>
      </c>
      <c r="C1368">
        <f>'[1]Master Data'!BK60/100</f>
        <v>0</v>
      </c>
      <c r="D1368">
        <f>'[1]Master Data'!BL60/1000000</f>
        <v>0</v>
      </c>
      <c r="E1368">
        <f>'[1]Master Data'!BM60/1000000</f>
        <v>0</v>
      </c>
      <c r="F1368">
        <f>'[1]Master Data'!BN60/100</f>
        <v>0</v>
      </c>
      <c r="G1368">
        <f>'[1]Master Data'!BO60/100</f>
        <v>0</v>
      </c>
      <c r="H1368">
        <f>'[1]Master Data'!BP60/100</f>
        <v>0</v>
      </c>
      <c r="I1368">
        <f>'[1]Master Data'!BQ60/100</f>
        <v>0</v>
      </c>
      <c r="J1368">
        <f>'[1]Master Data'!BR60/100</f>
        <v>0</v>
      </c>
      <c r="K1368">
        <f>'[1]Master Data'!BT60/100</f>
        <v>8.9999999999999998E-4</v>
      </c>
      <c r="L1368">
        <f>'[1]Master Data'!BU60/1000000</f>
        <v>0</v>
      </c>
      <c r="M1368">
        <f>'[1]Master Data'!BV60/1000000</f>
        <v>0</v>
      </c>
      <c r="N1368">
        <f>'[1]Master Data'!BW60/1000000</f>
        <v>0</v>
      </c>
      <c r="O1368">
        <f>'[1]Master Data'!BX60/100</f>
        <v>0</v>
      </c>
      <c r="P1368">
        <f>'[1]Master Data'!BY60/100</f>
        <v>0</v>
      </c>
      <c r="Q1368">
        <f>'[1]Master Data'!BZ60/100</f>
        <v>0</v>
      </c>
      <c r="R1368">
        <f>'[1]Master Data'!CA60/1000000</f>
        <v>0</v>
      </c>
      <c r="S1368">
        <f>'[1]Master Data'!CC60/1000000</f>
        <v>0</v>
      </c>
      <c r="T1368">
        <f>'[1]Master Data'!CD60/100</f>
        <v>0</v>
      </c>
      <c r="U1368">
        <f>'[1]Master Data'!CE60/1000000</f>
        <v>0</v>
      </c>
    </row>
    <row r="1369" spans="1:21" x14ac:dyDescent="0.55000000000000004">
      <c r="A1369" s="41" t="s">
        <v>1173</v>
      </c>
      <c r="B1369" s="41">
        <v>0.01</v>
      </c>
      <c r="C1369">
        <f>'[1]Master Data'!BK61/100</f>
        <v>0</v>
      </c>
      <c r="D1369">
        <f>'[1]Master Data'!BL61/1000000</f>
        <v>0</v>
      </c>
      <c r="E1369">
        <f>'[1]Master Data'!BM61/1000000</f>
        <v>0</v>
      </c>
      <c r="F1369">
        <f>'[1]Master Data'!BN61/100</f>
        <v>0</v>
      </c>
      <c r="G1369">
        <f>'[1]Master Data'!BO61/100</f>
        <v>0</v>
      </c>
      <c r="H1369">
        <f>'[1]Master Data'!BP61/100</f>
        <v>0</v>
      </c>
      <c r="I1369">
        <f>'[1]Master Data'!BQ61/100</f>
        <v>0</v>
      </c>
      <c r="J1369">
        <f>'[1]Master Data'!BR61/100</f>
        <v>0</v>
      </c>
      <c r="K1369">
        <f>'[1]Master Data'!BT61/100</f>
        <v>8.0000000000000004E-4</v>
      </c>
      <c r="L1369">
        <f>'[1]Master Data'!BU61/1000000</f>
        <v>0</v>
      </c>
      <c r="M1369">
        <f>'[1]Master Data'!BV61/1000000</f>
        <v>0</v>
      </c>
      <c r="N1369">
        <f>'[1]Master Data'!BW61/1000000</f>
        <v>0</v>
      </c>
      <c r="O1369">
        <f>'[1]Master Data'!BX61/100</f>
        <v>0</v>
      </c>
      <c r="P1369">
        <f>'[1]Master Data'!BY61/100</f>
        <v>0</v>
      </c>
      <c r="Q1369">
        <f>'[1]Master Data'!BZ61/100</f>
        <v>0</v>
      </c>
      <c r="R1369">
        <f>'[1]Master Data'!CA61/1000000</f>
        <v>0</v>
      </c>
      <c r="S1369">
        <f>'[1]Master Data'!CC61/1000000</f>
        <v>0</v>
      </c>
      <c r="T1369">
        <f>'[1]Master Data'!CD61/100</f>
        <v>0</v>
      </c>
      <c r="U1369">
        <f>'[1]Master Data'!CE61/1000000</f>
        <v>0</v>
      </c>
    </row>
    <row r="1370" spans="1:21" x14ac:dyDescent="0.55000000000000004">
      <c r="A1370" s="41" t="s">
        <v>1174</v>
      </c>
      <c r="B1370" s="41">
        <v>8.199999999999999E-3</v>
      </c>
      <c r="C1370">
        <f>'[1]Master Data'!BK62/100</f>
        <v>0</v>
      </c>
      <c r="D1370">
        <f>'[1]Master Data'!BL62/1000000</f>
        <v>0</v>
      </c>
      <c r="E1370">
        <f>'[1]Master Data'!BM62/1000000</f>
        <v>0</v>
      </c>
      <c r="F1370">
        <f>'[1]Master Data'!BN62/100</f>
        <v>0</v>
      </c>
      <c r="G1370">
        <f>'[1]Master Data'!BO62/100</f>
        <v>0</v>
      </c>
      <c r="H1370">
        <f>'[1]Master Data'!BP62/100</f>
        <v>0</v>
      </c>
      <c r="I1370">
        <f>'[1]Master Data'!BQ62/100</f>
        <v>0</v>
      </c>
      <c r="J1370">
        <f>'[1]Master Data'!BR62/100</f>
        <v>0</v>
      </c>
      <c r="K1370">
        <f>'[1]Master Data'!BT62/100</f>
        <v>4.0000000000000002E-4</v>
      </c>
      <c r="L1370">
        <f>'[1]Master Data'!BU62/1000000</f>
        <v>0</v>
      </c>
      <c r="M1370">
        <f>'[1]Master Data'!BV62/1000000</f>
        <v>0</v>
      </c>
      <c r="N1370">
        <f>'[1]Master Data'!BW62/1000000</f>
        <v>0</v>
      </c>
      <c r="O1370">
        <f>'[1]Master Data'!BX62/100</f>
        <v>0</v>
      </c>
      <c r="P1370">
        <f>'[1]Master Data'!BY62/100</f>
        <v>0.19699999999999998</v>
      </c>
      <c r="Q1370">
        <f>'[1]Master Data'!BZ62/100</f>
        <v>0</v>
      </c>
      <c r="R1370">
        <f>'[1]Master Data'!CA62/1000000</f>
        <v>0</v>
      </c>
      <c r="S1370">
        <f>'[1]Master Data'!CC62/1000000</f>
        <v>0</v>
      </c>
      <c r="T1370">
        <f>'[1]Master Data'!CD62/100</f>
        <v>0</v>
      </c>
      <c r="U1370">
        <f>'[1]Master Data'!CE62/1000000</f>
        <v>0</v>
      </c>
    </row>
    <row r="1371" spans="1:21" x14ac:dyDescent="0.55000000000000004">
      <c r="A1371" s="41" t="s">
        <v>1175</v>
      </c>
      <c r="B1371" s="41">
        <v>7.7000000000000002E-3</v>
      </c>
      <c r="C1371">
        <f>'[1]Master Data'!BK63/100</f>
        <v>0</v>
      </c>
      <c r="D1371">
        <f>'[1]Master Data'!BL63/1000000</f>
        <v>0</v>
      </c>
      <c r="E1371">
        <f>'[1]Master Data'!BM63/1000000</f>
        <v>0</v>
      </c>
      <c r="F1371">
        <f>'[1]Master Data'!BN63/100</f>
        <v>0</v>
      </c>
      <c r="G1371">
        <f>'[1]Master Data'!BO63/100</f>
        <v>0</v>
      </c>
      <c r="H1371">
        <f>'[1]Master Data'!BP63/100</f>
        <v>0</v>
      </c>
      <c r="I1371">
        <f>'[1]Master Data'!BQ63/100</f>
        <v>0</v>
      </c>
      <c r="J1371">
        <f>'[1]Master Data'!BR63/100</f>
        <v>0</v>
      </c>
      <c r="K1371">
        <f>'[1]Master Data'!BT63/100</f>
        <v>5.0000000000000001E-4</v>
      </c>
      <c r="L1371">
        <f>'[1]Master Data'!BU63/1000000</f>
        <v>0</v>
      </c>
      <c r="M1371">
        <f>'[1]Master Data'!BV63/1000000</f>
        <v>0</v>
      </c>
      <c r="N1371">
        <f>'[1]Master Data'!BW63/1000000</f>
        <v>0</v>
      </c>
      <c r="O1371">
        <f>'[1]Master Data'!BX63/100</f>
        <v>0</v>
      </c>
      <c r="P1371">
        <f>'[1]Master Data'!BY63/100</f>
        <v>0.17275755621372169</v>
      </c>
      <c r="Q1371">
        <f>'[1]Master Data'!BZ63/100</f>
        <v>0</v>
      </c>
      <c r="R1371">
        <f>'[1]Master Data'!CA63/1000000</f>
        <v>0</v>
      </c>
      <c r="S1371">
        <f>'[1]Master Data'!CC63/1000000</f>
        <v>0</v>
      </c>
      <c r="T1371">
        <f>'[1]Master Data'!CD63/100</f>
        <v>0</v>
      </c>
      <c r="U1371">
        <f>'[1]Master Data'!CE63/1000000</f>
        <v>0</v>
      </c>
    </row>
    <row r="1372" spans="1:21" x14ac:dyDescent="0.55000000000000004">
      <c r="A1372" s="41" t="s">
        <v>1176</v>
      </c>
      <c r="B1372" s="41">
        <v>9.6299999999999997E-3</v>
      </c>
      <c r="C1372">
        <f>'[1]Master Data'!BK64/100</f>
        <v>0</v>
      </c>
      <c r="D1372">
        <f>'[1]Master Data'!BL64/1000000</f>
        <v>0</v>
      </c>
      <c r="E1372">
        <f>'[1]Master Data'!BM64/1000000</f>
        <v>0</v>
      </c>
      <c r="F1372">
        <f>'[1]Master Data'!BN64/100</f>
        <v>0</v>
      </c>
      <c r="G1372">
        <f>'[1]Master Data'!BO64/100</f>
        <v>0</v>
      </c>
      <c r="H1372">
        <f>'[1]Master Data'!BP64/100</f>
        <v>0</v>
      </c>
      <c r="I1372">
        <f>'[1]Master Data'!BQ64/100</f>
        <v>0</v>
      </c>
      <c r="J1372">
        <f>'[1]Master Data'!BR64/100</f>
        <v>0</v>
      </c>
      <c r="K1372">
        <f>'[1]Master Data'!BT64/100</f>
        <v>8.4000000000000003E-4</v>
      </c>
      <c r="L1372">
        <f>'[1]Master Data'!BU64/1000000</f>
        <v>0</v>
      </c>
      <c r="M1372">
        <f>'[1]Master Data'!BV64/1000000</f>
        <v>0</v>
      </c>
      <c r="N1372">
        <f>'[1]Master Data'!BW64/1000000</f>
        <v>0</v>
      </c>
      <c r="O1372">
        <f>'[1]Master Data'!BX64/100</f>
        <v>0</v>
      </c>
      <c r="P1372">
        <f>'[1]Master Data'!BY64/100</f>
        <v>0.21100000000000002</v>
      </c>
      <c r="Q1372">
        <f>'[1]Master Data'!BZ64/100</f>
        <v>0</v>
      </c>
      <c r="R1372">
        <f>'[1]Master Data'!CA64/1000000</f>
        <v>0</v>
      </c>
      <c r="S1372">
        <f>'[1]Master Data'!CC64/1000000</f>
        <v>0</v>
      </c>
      <c r="T1372">
        <f>'[1]Master Data'!CD64/100</f>
        <v>0</v>
      </c>
      <c r="U1372">
        <f>'[1]Master Data'!CE64/1000000</f>
        <v>0</v>
      </c>
    </row>
    <row r="1373" spans="1:21" x14ac:dyDescent="0.55000000000000004">
      <c r="A1373" s="41" t="s">
        <v>1177</v>
      </c>
      <c r="B1373" s="41">
        <v>9.4999999999999998E-3</v>
      </c>
      <c r="C1373">
        <f>'[1]Master Data'!BK65/100</f>
        <v>0</v>
      </c>
      <c r="D1373">
        <f>'[1]Master Data'!BL65/1000000</f>
        <v>0</v>
      </c>
      <c r="E1373">
        <f>'[1]Master Data'!BM65/1000000</f>
        <v>0</v>
      </c>
      <c r="F1373">
        <f>'[1]Master Data'!BN65/100</f>
        <v>0</v>
      </c>
      <c r="G1373">
        <f>'[1]Master Data'!BO65/100</f>
        <v>0</v>
      </c>
      <c r="H1373">
        <f>'[1]Master Data'!BP65/100</f>
        <v>0</v>
      </c>
      <c r="I1373">
        <f>'[1]Master Data'!BQ65/100</f>
        <v>0</v>
      </c>
      <c r="J1373">
        <f>'[1]Master Data'!BR65/100</f>
        <v>0</v>
      </c>
      <c r="K1373">
        <f>'[1]Master Data'!BT65/100</f>
        <v>7.3999999999999999E-4</v>
      </c>
      <c r="L1373">
        <f>'[1]Master Data'!BU65/1000000</f>
        <v>0</v>
      </c>
      <c r="M1373">
        <f>'[1]Master Data'!BV65/1000000</f>
        <v>0</v>
      </c>
      <c r="N1373">
        <f>'[1]Master Data'!BW65/1000000</f>
        <v>0</v>
      </c>
      <c r="O1373">
        <f>'[1]Master Data'!BX65/100</f>
        <v>0</v>
      </c>
      <c r="P1373">
        <f>'[1]Master Data'!BY65/100</f>
        <v>0</v>
      </c>
      <c r="Q1373">
        <f>'[1]Master Data'!BZ65/100</f>
        <v>0</v>
      </c>
      <c r="R1373">
        <f>'[1]Master Data'!CA65/1000000</f>
        <v>0</v>
      </c>
      <c r="S1373">
        <f>'[1]Master Data'!CC65/1000000</f>
        <v>0</v>
      </c>
      <c r="T1373">
        <f>'[1]Master Data'!CD65/100</f>
        <v>0</v>
      </c>
      <c r="U1373">
        <f>'[1]Master Data'!CE65/1000000</f>
        <v>0</v>
      </c>
    </row>
    <row r="1374" spans="1:21" x14ac:dyDescent="0.55000000000000004">
      <c r="A1374" s="41" t="s">
        <v>1178</v>
      </c>
      <c r="B1374" s="41">
        <v>9.7999999999999997E-3</v>
      </c>
      <c r="C1374">
        <f>'[1]Master Data'!BK66/100</f>
        <v>0</v>
      </c>
      <c r="D1374">
        <f>'[1]Master Data'!BL66/1000000</f>
        <v>0</v>
      </c>
      <c r="E1374">
        <f>'[1]Master Data'!BM66/1000000</f>
        <v>0</v>
      </c>
      <c r="F1374">
        <f>'[1]Master Data'!BN66/100</f>
        <v>0</v>
      </c>
      <c r="G1374">
        <f>'[1]Master Data'!BO66/100</f>
        <v>0</v>
      </c>
      <c r="H1374">
        <f>'[1]Master Data'!BP66/100</f>
        <v>0</v>
      </c>
      <c r="I1374">
        <f>'[1]Master Data'!BQ66/100</f>
        <v>0</v>
      </c>
      <c r="J1374">
        <f>'[1]Master Data'!BR66/100</f>
        <v>0</v>
      </c>
      <c r="K1374">
        <f>'[1]Master Data'!BT66/100</f>
        <v>6.9000000000000008E-4</v>
      </c>
      <c r="L1374">
        <f>'[1]Master Data'!BU66/1000000</f>
        <v>0</v>
      </c>
      <c r="M1374">
        <f>'[1]Master Data'!BV66/1000000</f>
        <v>0</v>
      </c>
      <c r="N1374">
        <f>'[1]Master Data'!BW66/1000000</f>
        <v>0</v>
      </c>
      <c r="O1374">
        <f>'[1]Master Data'!BX66/100</f>
        <v>0</v>
      </c>
      <c r="P1374">
        <f>'[1]Master Data'!BY66/100</f>
        <v>0.185</v>
      </c>
      <c r="Q1374">
        <f>'[1]Master Data'!BZ66/100</f>
        <v>0</v>
      </c>
      <c r="R1374">
        <f>'[1]Master Data'!CA66/1000000</f>
        <v>0</v>
      </c>
      <c r="S1374">
        <f>'[1]Master Data'!CC66/1000000</f>
        <v>0</v>
      </c>
      <c r="T1374">
        <f>'[1]Master Data'!CD66/100</f>
        <v>0</v>
      </c>
      <c r="U1374">
        <f>'[1]Master Data'!CE66/1000000</f>
        <v>0</v>
      </c>
    </row>
    <row r="1375" spans="1:21" x14ac:dyDescent="0.55000000000000004">
      <c r="A1375" s="41" t="s">
        <v>1179</v>
      </c>
      <c r="B1375" s="41">
        <v>0</v>
      </c>
      <c r="C1375">
        <f>'[1]Master Data'!BK67/100</f>
        <v>0</v>
      </c>
      <c r="D1375">
        <f>'[1]Master Data'!BL67/1000000</f>
        <v>0</v>
      </c>
      <c r="E1375">
        <f>'[1]Master Data'!BM67/1000000</f>
        <v>0</v>
      </c>
      <c r="F1375">
        <f>'[1]Master Data'!BN67/100</f>
        <v>0</v>
      </c>
      <c r="G1375">
        <f>'[1]Master Data'!BO67/100</f>
        <v>0</v>
      </c>
      <c r="H1375">
        <f>'[1]Master Data'!BP67/100</f>
        <v>0</v>
      </c>
      <c r="I1375">
        <f>'[1]Master Data'!BQ67/100</f>
        <v>0</v>
      </c>
      <c r="J1375">
        <f>'[1]Master Data'!BR67/100</f>
        <v>0</v>
      </c>
      <c r="K1375">
        <f>'[1]Master Data'!BT67/100</f>
        <v>0</v>
      </c>
      <c r="L1375">
        <f>'[1]Master Data'!BU67/1000000</f>
        <v>0</v>
      </c>
      <c r="M1375">
        <f>'[1]Master Data'!BV67/1000000</f>
        <v>0</v>
      </c>
      <c r="N1375">
        <f>'[1]Master Data'!BW67/1000000</f>
        <v>0</v>
      </c>
      <c r="O1375">
        <f>'[1]Master Data'!BX67/100</f>
        <v>0</v>
      </c>
      <c r="P1375">
        <f>'[1]Master Data'!BY67/100</f>
        <v>0</v>
      </c>
      <c r="Q1375">
        <f>'[1]Master Data'!BZ67/100</f>
        <v>0</v>
      </c>
      <c r="R1375">
        <f>'[1]Master Data'!CA67/1000000</f>
        <v>0</v>
      </c>
      <c r="S1375">
        <f>'[1]Master Data'!CC67/1000000</f>
        <v>0</v>
      </c>
      <c r="T1375">
        <f>'[1]Master Data'!CD67/100</f>
        <v>0</v>
      </c>
      <c r="U1375">
        <f>'[1]Master Data'!CE67/1000000</f>
        <v>0</v>
      </c>
    </row>
    <row r="1376" spans="1:21" x14ac:dyDescent="0.55000000000000004">
      <c r="A1376" s="41" t="s">
        <v>1180</v>
      </c>
      <c r="B1376" s="41">
        <v>1.0200000000000001E-2</v>
      </c>
      <c r="C1376">
        <f>'[1]Master Data'!BK68/100</f>
        <v>0</v>
      </c>
      <c r="D1376">
        <f>'[1]Master Data'!BL68/1000000</f>
        <v>0</v>
      </c>
      <c r="E1376">
        <f>'[1]Master Data'!BM68/1000000</f>
        <v>0</v>
      </c>
      <c r="F1376">
        <f>'[1]Master Data'!BN68/100</f>
        <v>0</v>
      </c>
      <c r="G1376">
        <f>'[1]Master Data'!BO68/100</f>
        <v>0</v>
      </c>
      <c r="H1376">
        <f>'[1]Master Data'!BP68/100</f>
        <v>0</v>
      </c>
      <c r="I1376">
        <f>'[1]Master Data'!BQ68/100</f>
        <v>0</v>
      </c>
      <c r="J1376">
        <f>'[1]Master Data'!BR68/100</f>
        <v>0</v>
      </c>
      <c r="K1376">
        <f>'[1]Master Data'!BT68/100</f>
        <v>6.3000000000000003E-4</v>
      </c>
      <c r="L1376">
        <f>'[1]Master Data'!BU68/1000000</f>
        <v>0</v>
      </c>
      <c r="M1376">
        <f>'[1]Master Data'!BV68/1000000</f>
        <v>0</v>
      </c>
      <c r="N1376">
        <f>'[1]Master Data'!BW68/1000000</f>
        <v>0</v>
      </c>
      <c r="O1376">
        <f>'[1]Master Data'!BX68/100</f>
        <v>0</v>
      </c>
      <c r="P1376">
        <f>'[1]Master Data'!BY68/100</f>
        <v>0</v>
      </c>
      <c r="Q1376">
        <f>'[1]Master Data'!BZ68/100</f>
        <v>0</v>
      </c>
      <c r="R1376">
        <f>'[1]Master Data'!CA68/1000000</f>
        <v>0</v>
      </c>
      <c r="S1376">
        <f>'[1]Master Data'!CC68/1000000</f>
        <v>0</v>
      </c>
      <c r="T1376">
        <f>'[1]Master Data'!CD68/100</f>
        <v>0</v>
      </c>
      <c r="U1376">
        <f>'[1]Master Data'!CE68/1000000</f>
        <v>0</v>
      </c>
    </row>
    <row r="1377" spans="1:21" x14ac:dyDescent="0.55000000000000004">
      <c r="A1377" s="41" t="s">
        <v>1181</v>
      </c>
      <c r="B1377" s="41">
        <v>4.0000000000000001E-3</v>
      </c>
      <c r="C1377">
        <f>'[1]Master Data'!BK69/100</f>
        <v>0</v>
      </c>
      <c r="D1377">
        <f>'[1]Master Data'!BL69/1000000</f>
        <v>0</v>
      </c>
      <c r="E1377">
        <f>'[1]Master Data'!BM69/1000000</f>
        <v>0</v>
      </c>
      <c r="F1377">
        <f>'[1]Master Data'!BN69/100</f>
        <v>0</v>
      </c>
      <c r="G1377">
        <f>'[1]Master Data'!BO69/100</f>
        <v>0</v>
      </c>
      <c r="H1377">
        <f>'[1]Master Data'!BP69/100</f>
        <v>0</v>
      </c>
      <c r="I1377">
        <f>'[1]Master Data'!BQ69/100</f>
        <v>0</v>
      </c>
      <c r="J1377">
        <f>'[1]Master Data'!BR69/100</f>
        <v>0</v>
      </c>
      <c r="K1377">
        <f>'[1]Master Data'!BT69/100</f>
        <v>7.000000000000001E-4</v>
      </c>
      <c r="L1377">
        <f>'[1]Master Data'!BU69/1000000</f>
        <v>0</v>
      </c>
      <c r="M1377">
        <f>'[1]Master Data'!BV69/1000000</f>
        <v>0</v>
      </c>
      <c r="N1377">
        <f>'[1]Master Data'!BW69/1000000</f>
        <v>0</v>
      </c>
      <c r="O1377">
        <f>'[1]Master Data'!BX69/100</f>
        <v>0</v>
      </c>
      <c r="P1377">
        <f>'[1]Master Data'!BY69/100</f>
        <v>0</v>
      </c>
      <c r="Q1377">
        <f>'[1]Master Data'!BZ69/100</f>
        <v>0</v>
      </c>
      <c r="R1377">
        <f>'[1]Master Data'!CA69/1000000</f>
        <v>4.1E-5</v>
      </c>
      <c r="S1377">
        <f>'[1]Master Data'!CC69/1000000</f>
        <v>0</v>
      </c>
      <c r="T1377">
        <f>'[1]Master Data'!CD69/100</f>
        <v>0</v>
      </c>
      <c r="U1377">
        <f>'[1]Master Data'!CE69/1000000</f>
        <v>0</v>
      </c>
    </row>
    <row r="1378" spans="1:21" x14ac:dyDescent="0.55000000000000004">
      <c r="A1378" s="41" t="s">
        <v>1182</v>
      </c>
      <c r="B1378" s="41">
        <v>8.0000000000000002E-3</v>
      </c>
      <c r="C1378">
        <f>'[1]Master Data'!BK70/100</f>
        <v>0</v>
      </c>
      <c r="D1378">
        <f>'[1]Master Data'!BL70/1000000</f>
        <v>0</v>
      </c>
      <c r="E1378">
        <f>'[1]Master Data'!BM70/1000000</f>
        <v>0</v>
      </c>
      <c r="F1378">
        <f>'[1]Master Data'!BN70/100</f>
        <v>0</v>
      </c>
      <c r="G1378">
        <f>'[1]Master Data'!BO70/100</f>
        <v>0</v>
      </c>
      <c r="H1378">
        <f>'[1]Master Data'!BP70/100</f>
        <v>0</v>
      </c>
      <c r="I1378">
        <f>'[1]Master Data'!BQ70/100</f>
        <v>0</v>
      </c>
      <c r="J1378">
        <f>'[1]Master Data'!BR70/100</f>
        <v>0</v>
      </c>
      <c r="K1378">
        <f>'[1]Master Data'!BT70/100</f>
        <v>8.0000000000000004E-4</v>
      </c>
      <c r="L1378">
        <f>'[1]Master Data'!BU70/1000000</f>
        <v>0</v>
      </c>
      <c r="M1378">
        <f>'[1]Master Data'!BV70/1000000</f>
        <v>0</v>
      </c>
      <c r="N1378">
        <f>'[1]Master Data'!BW70/1000000</f>
        <v>0</v>
      </c>
      <c r="O1378">
        <f>'[1]Master Data'!BX70/100</f>
        <v>0</v>
      </c>
      <c r="P1378">
        <f>'[1]Master Data'!BY70/100</f>
        <v>0</v>
      </c>
      <c r="Q1378">
        <f>'[1]Master Data'!BZ70/100</f>
        <v>0</v>
      </c>
      <c r="R1378">
        <f>'[1]Master Data'!CA70/1000000</f>
        <v>0</v>
      </c>
      <c r="S1378">
        <f>'[1]Master Data'!CC70/1000000</f>
        <v>0</v>
      </c>
      <c r="T1378">
        <f>'[1]Master Data'!CD70/100</f>
        <v>0</v>
      </c>
      <c r="U1378">
        <f>'[1]Master Data'!CE70/1000000</f>
        <v>0</v>
      </c>
    </row>
    <row r="1379" spans="1:21" x14ac:dyDescent="0.55000000000000004">
      <c r="A1379" s="41" t="s">
        <v>1183</v>
      </c>
      <c r="B1379" s="41">
        <v>1.04E-2</v>
      </c>
      <c r="C1379">
        <f>'[1]Master Data'!BK71/100</f>
        <v>0</v>
      </c>
      <c r="D1379">
        <f>'[1]Master Data'!BL71/1000000</f>
        <v>0</v>
      </c>
      <c r="E1379">
        <f>'[1]Master Data'!BM71/1000000</f>
        <v>0</v>
      </c>
      <c r="F1379">
        <f>'[1]Master Data'!BN71/100</f>
        <v>0</v>
      </c>
      <c r="G1379">
        <f>'[1]Master Data'!BO71/100</f>
        <v>0</v>
      </c>
      <c r="H1379">
        <f>'[1]Master Data'!BP71/100</f>
        <v>0</v>
      </c>
      <c r="I1379">
        <f>'[1]Master Data'!BQ71/100</f>
        <v>0</v>
      </c>
      <c r="J1379">
        <f>'[1]Master Data'!BR71/100</f>
        <v>0</v>
      </c>
      <c r="K1379">
        <f>'[1]Master Data'!BT71/100</f>
        <v>4.0000000000000002E-4</v>
      </c>
      <c r="L1379">
        <f>'[1]Master Data'!BU71/1000000</f>
        <v>0</v>
      </c>
      <c r="M1379">
        <f>'[1]Master Data'!BV71/1000000</f>
        <v>0</v>
      </c>
      <c r="N1379">
        <f>'[1]Master Data'!BW71/1000000</f>
        <v>0</v>
      </c>
      <c r="O1379">
        <f>'[1]Master Data'!BX71/100</f>
        <v>0</v>
      </c>
      <c r="P1379">
        <f>'[1]Master Data'!BY71/100</f>
        <v>0</v>
      </c>
      <c r="Q1379">
        <f>'[1]Master Data'!BZ71/100</f>
        <v>0</v>
      </c>
      <c r="R1379">
        <f>'[1]Master Data'!CA71/1000000</f>
        <v>0</v>
      </c>
      <c r="S1379">
        <f>'[1]Master Data'!CC71/1000000</f>
        <v>0</v>
      </c>
      <c r="T1379">
        <f>'[1]Master Data'!CD71/100</f>
        <v>0</v>
      </c>
      <c r="U1379">
        <f>'[1]Master Data'!CE71/1000000</f>
        <v>0</v>
      </c>
    </row>
    <row r="1380" spans="1:21" x14ac:dyDescent="0.55000000000000004">
      <c r="A1380" s="41" t="s">
        <v>1184</v>
      </c>
      <c r="B1380" s="41">
        <v>8.0000000000000004E-4</v>
      </c>
      <c r="C1380">
        <f>'[1]Master Data'!BK72/100</f>
        <v>0</v>
      </c>
      <c r="D1380">
        <f>'[1]Master Data'!BL72/1000000</f>
        <v>0</v>
      </c>
      <c r="E1380">
        <f>'[1]Master Data'!BM72/1000000</f>
        <v>0</v>
      </c>
      <c r="F1380">
        <f>'[1]Master Data'!BN72/100</f>
        <v>0</v>
      </c>
      <c r="G1380">
        <f>'[1]Master Data'!BO72/100</f>
        <v>0</v>
      </c>
      <c r="H1380">
        <f>'[1]Master Data'!BP72/100</f>
        <v>0</v>
      </c>
      <c r="I1380">
        <f>'[1]Master Data'!BQ72/100</f>
        <v>0</v>
      </c>
      <c r="J1380">
        <f>'[1]Master Data'!BR72/100</f>
        <v>0</v>
      </c>
      <c r="K1380">
        <f>'[1]Master Data'!BT72/100</f>
        <v>5.0000000000000001E-4</v>
      </c>
      <c r="L1380">
        <f>'[1]Master Data'!BU72/1000000</f>
        <v>2.2000000000000001E-7</v>
      </c>
      <c r="M1380">
        <f>'[1]Master Data'!BV72/1000000</f>
        <v>0</v>
      </c>
      <c r="N1380">
        <f>'[1]Master Data'!BW72/1000000</f>
        <v>0</v>
      </c>
      <c r="O1380">
        <f>'[1]Master Data'!BX72/100</f>
        <v>0</v>
      </c>
      <c r="P1380">
        <f>'[1]Master Data'!BY72/100</f>
        <v>0</v>
      </c>
      <c r="Q1380">
        <f>'[1]Master Data'!BZ72/100</f>
        <v>0</v>
      </c>
      <c r="R1380">
        <f>'[1]Master Data'!CA72/1000000</f>
        <v>3.8000000000000002E-4</v>
      </c>
      <c r="S1380">
        <f>'[1]Master Data'!CC72/1000000</f>
        <v>0</v>
      </c>
      <c r="T1380">
        <f>'[1]Master Data'!CD72/100</f>
        <v>0</v>
      </c>
      <c r="U1380">
        <f>'[1]Master Data'!CE72/1000000</f>
        <v>0</v>
      </c>
    </row>
    <row r="1381" spans="1:21" x14ac:dyDescent="0.55000000000000004">
      <c r="A1381" s="41" t="s">
        <v>1185</v>
      </c>
      <c r="B1381" s="41">
        <v>8.6E-3</v>
      </c>
      <c r="C1381">
        <f>'[1]Master Data'!BK73/100</f>
        <v>0</v>
      </c>
      <c r="D1381">
        <f>'[1]Master Data'!BL73/1000000</f>
        <v>0</v>
      </c>
      <c r="E1381">
        <f>'[1]Master Data'!BM73/1000000</f>
        <v>0</v>
      </c>
      <c r="F1381">
        <f>'[1]Master Data'!BN73/100</f>
        <v>0</v>
      </c>
      <c r="G1381">
        <f>'[1]Master Data'!BO73/100</f>
        <v>0</v>
      </c>
      <c r="H1381">
        <f>'[1]Master Data'!BP73/100</f>
        <v>0</v>
      </c>
      <c r="I1381">
        <f>'[1]Master Data'!BQ73/100</f>
        <v>0</v>
      </c>
      <c r="J1381">
        <f>'[1]Master Data'!BR73/100</f>
        <v>0</v>
      </c>
      <c r="K1381">
        <f>'[1]Master Data'!BT73/100</f>
        <v>8.3000000000000001E-4</v>
      </c>
      <c r="L1381">
        <f>'[1]Master Data'!BU73/1000000</f>
        <v>0</v>
      </c>
      <c r="M1381">
        <f>'[1]Master Data'!BV73/1000000</f>
        <v>0</v>
      </c>
      <c r="N1381">
        <f>'[1]Master Data'!BW73/1000000</f>
        <v>0</v>
      </c>
      <c r="O1381">
        <f>'[1]Master Data'!BX73/100</f>
        <v>0</v>
      </c>
      <c r="P1381">
        <f>'[1]Master Data'!BY73/100</f>
        <v>0</v>
      </c>
      <c r="Q1381">
        <f>'[1]Master Data'!BZ73/100</f>
        <v>0</v>
      </c>
      <c r="R1381">
        <f>'[1]Master Data'!CA73/1000000</f>
        <v>0</v>
      </c>
      <c r="S1381">
        <f>'[1]Master Data'!CC73/1000000</f>
        <v>0</v>
      </c>
      <c r="T1381">
        <f>'[1]Master Data'!CD73/100</f>
        <v>0</v>
      </c>
      <c r="U1381">
        <f>'[1]Master Data'!CE73/1000000</f>
        <v>0</v>
      </c>
    </row>
    <row r="1382" spans="1:21" x14ac:dyDescent="0.55000000000000004">
      <c r="A1382" s="41" t="s">
        <v>1186</v>
      </c>
      <c r="B1382" s="41">
        <v>1.11E-2</v>
      </c>
      <c r="C1382">
        <f>'[1]Master Data'!BK74/100</f>
        <v>0</v>
      </c>
      <c r="D1382">
        <f>'[1]Master Data'!BL74/1000000</f>
        <v>0</v>
      </c>
      <c r="E1382">
        <f>'[1]Master Data'!BM74/1000000</f>
        <v>0</v>
      </c>
      <c r="F1382">
        <f>'[1]Master Data'!BN74/100</f>
        <v>0</v>
      </c>
      <c r="G1382">
        <f>'[1]Master Data'!BO74/100</f>
        <v>0</v>
      </c>
      <c r="H1382">
        <f>'[1]Master Data'!BP74/100</f>
        <v>0</v>
      </c>
      <c r="I1382">
        <f>'[1]Master Data'!BQ74/100</f>
        <v>0</v>
      </c>
      <c r="J1382">
        <f>'[1]Master Data'!BR74/100</f>
        <v>0</v>
      </c>
      <c r="K1382">
        <f>'[1]Master Data'!BT74/100</f>
        <v>4.8000000000000001E-4</v>
      </c>
      <c r="L1382">
        <f>'[1]Master Data'!BU74/1000000</f>
        <v>0</v>
      </c>
      <c r="M1382">
        <f>'[1]Master Data'!BV74/1000000</f>
        <v>0</v>
      </c>
      <c r="N1382">
        <f>'[1]Master Data'!BW74/1000000</f>
        <v>0</v>
      </c>
      <c r="O1382">
        <f>'[1]Master Data'!BX74/100</f>
        <v>0</v>
      </c>
      <c r="P1382">
        <f>'[1]Master Data'!BY74/100</f>
        <v>0</v>
      </c>
      <c r="Q1382">
        <f>'[1]Master Data'!BZ74/100</f>
        <v>0</v>
      </c>
      <c r="R1382">
        <f>'[1]Master Data'!CA74/1000000</f>
        <v>0</v>
      </c>
      <c r="S1382">
        <f>'[1]Master Data'!CC74/1000000</f>
        <v>0</v>
      </c>
      <c r="T1382">
        <f>'[1]Master Data'!CD74/100</f>
        <v>0</v>
      </c>
      <c r="U1382">
        <f>'[1]Master Data'!CE74/1000000</f>
        <v>0</v>
      </c>
    </row>
    <row r="1383" spans="1:21" x14ac:dyDescent="0.55000000000000004">
      <c r="A1383" s="41" t="s">
        <v>1187</v>
      </c>
      <c r="B1383" s="41">
        <v>9.1000000000000004E-3</v>
      </c>
      <c r="C1383">
        <f>'[1]Master Data'!BK75/100</f>
        <v>0</v>
      </c>
      <c r="D1383">
        <f>'[1]Master Data'!BL75/1000000</f>
        <v>0</v>
      </c>
      <c r="E1383">
        <f>'[1]Master Data'!BM75/1000000</f>
        <v>0</v>
      </c>
      <c r="F1383">
        <f>'[1]Master Data'!BN75/100</f>
        <v>0</v>
      </c>
      <c r="G1383">
        <f>'[1]Master Data'!BO75/100</f>
        <v>0</v>
      </c>
      <c r="H1383">
        <f>'[1]Master Data'!BP75/100</f>
        <v>0</v>
      </c>
      <c r="I1383">
        <f>'[1]Master Data'!BQ75/100</f>
        <v>0</v>
      </c>
      <c r="J1383">
        <f>'[1]Master Data'!BR75/100</f>
        <v>0</v>
      </c>
      <c r="K1383">
        <f>'[1]Master Data'!BT75/100</f>
        <v>8.9999999999999998E-4</v>
      </c>
      <c r="L1383">
        <f>'[1]Master Data'!BU75/1000000</f>
        <v>0</v>
      </c>
      <c r="M1383">
        <f>'[1]Master Data'!BV75/1000000</f>
        <v>0</v>
      </c>
      <c r="N1383">
        <f>'[1]Master Data'!BW75/1000000</f>
        <v>0</v>
      </c>
      <c r="O1383">
        <f>'[1]Master Data'!BX75/100</f>
        <v>0</v>
      </c>
      <c r="P1383">
        <f>'[1]Master Data'!BY75/100</f>
        <v>0</v>
      </c>
      <c r="Q1383">
        <f>'[1]Master Data'!BZ75/100</f>
        <v>0</v>
      </c>
      <c r="R1383">
        <f>'[1]Master Data'!CA75/1000000</f>
        <v>0</v>
      </c>
      <c r="S1383">
        <f>'[1]Master Data'!CC75/1000000</f>
        <v>0</v>
      </c>
      <c r="T1383">
        <f>'[1]Master Data'!CD75/100</f>
        <v>0</v>
      </c>
      <c r="U1383">
        <f>'[1]Master Data'!CE75/1000000</f>
        <v>0</v>
      </c>
    </row>
    <row r="1384" spans="1:21" x14ac:dyDescent="0.55000000000000004">
      <c r="A1384" s="41" t="s">
        <v>1188</v>
      </c>
      <c r="B1384" s="41">
        <v>0</v>
      </c>
      <c r="C1384">
        <f>'[1]Master Data'!BK76/100</f>
        <v>0</v>
      </c>
      <c r="D1384">
        <f>'[1]Master Data'!BL76/1000000</f>
        <v>0</v>
      </c>
      <c r="E1384">
        <f>'[1]Master Data'!BM76/1000000</f>
        <v>0</v>
      </c>
      <c r="F1384">
        <f>'[1]Master Data'!BN76/100</f>
        <v>0</v>
      </c>
      <c r="G1384">
        <f>'[1]Master Data'!BO76/100</f>
        <v>0</v>
      </c>
      <c r="H1384">
        <f>'[1]Master Data'!BP76/100</f>
        <v>0</v>
      </c>
      <c r="I1384">
        <f>'[1]Master Data'!BQ76/100</f>
        <v>0</v>
      </c>
      <c r="J1384">
        <f>'[1]Master Data'!BR76/100</f>
        <v>0</v>
      </c>
      <c r="K1384">
        <f>'[1]Master Data'!BT76/100</f>
        <v>0</v>
      </c>
      <c r="L1384">
        <f>'[1]Master Data'!BU76/1000000</f>
        <v>0</v>
      </c>
      <c r="M1384">
        <f>'[1]Master Data'!BV76/1000000</f>
        <v>0</v>
      </c>
      <c r="N1384">
        <f>'[1]Master Data'!BW76/1000000</f>
        <v>0</v>
      </c>
      <c r="O1384">
        <f>'[1]Master Data'!BX76/100</f>
        <v>0</v>
      </c>
      <c r="P1384">
        <f>'[1]Master Data'!BY76/100</f>
        <v>0</v>
      </c>
      <c r="Q1384">
        <f>'[1]Master Data'!BZ76/100</f>
        <v>0</v>
      </c>
      <c r="R1384">
        <f>'[1]Master Data'!CA76/1000000</f>
        <v>0</v>
      </c>
      <c r="S1384">
        <f>'[1]Master Data'!CC76/1000000</f>
        <v>0</v>
      </c>
      <c r="T1384">
        <f>'[1]Master Data'!CD76/100</f>
        <v>0</v>
      </c>
      <c r="U1384">
        <f>'[1]Master Data'!CE76/1000000</f>
        <v>0</v>
      </c>
    </row>
    <row r="1385" spans="1:21" x14ac:dyDescent="0.55000000000000004">
      <c r="A1385" s="41" t="s">
        <v>1189</v>
      </c>
      <c r="B1385" s="41">
        <v>0</v>
      </c>
      <c r="C1385">
        <f>'[1]Master Data'!BK77/100</f>
        <v>0</v>
      </c>
      <c r="D1385">
        <f>'[1]Master Data'!BL77/1000000</f>
        <v>0</v>
      </c>
      <c r="E1385">
        <f>'[1]Master Data'!BM77/1000000</f>
        <v>0</v>
      </c>
      <c r="F1385">
        <f>'[1]Master Data'!BN77/100</f>
        <v>0</v>
      </c>
      <c r="G1385">
        <f>'[1]Master Data'!BO77/100</f>
        <v>0</v>
      </c>
      <c r="H1385">
        <f>'[1]Master Data'!BP77/100</f>
        <v>0</v>
      </c>
      <c r="I1385">
        <f>'[1]Master Data'!BQ77/100</f>
        <v>0</v>
      </c>
      <c r="J1385">
        <f>'[1]Master Data'!BR77/100</f>
        <v>0</v>
      </c>
      <c r="K1385">
        <f>'[1]Master Data'!BT77/100</f>
        <v>0</v>
      </c>
      <c r="L1385">
        <f>'[1]Master Data'!BU77/1000000</f>
        <v>0</v>
      </c>
      <c r="M1385">
        <f>'[1]Master Data'!BV77/1000000</f>
        <v>0</v>
      </c>
      <c r="N1385">
        <f>'[1]Master Data'!BW77/1000000</f>
        <v>0</v>
      </c>
      <c r="O1385">
        <f>'[1]Master Data'!BX77/100</f>
        <v>0</v>
      </c>
      <c r="P1385">
        <f>'[1]Master Data'!BY77/100</f>
        <v>0</v>
      </c>
      <c r="Q1385">
        <f>'[1]Master Data'!BZ77/100</f>
        <v>0</v>
      </c>
      <c r="R1385">
        <f>'[1]Master Data'!CA77/1000000</f>
        <v>0</v>
      </c>
      <c r="S1385">
        <f>'[1]Master Data'!CC77/1000000</f>
        <v>0</v>
      </c>
      <c r="T1385">
        <f>'[1]Master Data'!CD77/100</f>
        <v>0</v>
      </c>
      <c r="U1385">
        <f>'[1]Master Data'!CE77/1000000</f>
        <v>0</v>
      </c>
    </row>
    <row r="1386" spans="1:21" x14ac:dyDescent="0.55000000000000004">
      <c r="A1386" s="41" t="s">
        <v>1190</v>
      </c>
      <c r="B1386" s="41">
        <v>0</v>
      </c>
      <c r="C1386">
        <f>'[1]Master Data'!BK78/100</f>
        <v>0</v>
      </c>
      <c r="D1386">
        <f>'[1]Master Data'!BL78/1000000</f>
        <v>0</v>
      </c>
      <c r="E1386">
        <f>'[1]Master Data'!BM78/1000000</f>
        <v>0</v>
      </c>
      <c r="F1386">
        <f>'[1]Master Data'!BN78/100</f>
        <v>0</v>
      </c>
      <c r="G1386">
        <f>'[1]Master Data'!BO78/100</f>
        <v>0</v>
      </c>
      <c r="H1386">
        <f>'[1]Master Data'!BP78/100</f>
        <v>0</v>
      </c>
      <c r="I1386">
        <f>'[1]Master Data'!BQ78/100</f>
        <v>0</v>
      </c>
      <c r="J1386">
        <f>'[1]Master Data'!BR78/100</f>
        <v>0</v>
      </c>
      <c r="K1386">
        <f>'[1]Master Data'!BT78/100</f>
        <v>0</v>
      </c>
      <c r="L1386">
        <f>'[1]Master Data'!BU78/1000000</f>
        <v>0</v>
      </c>
      <c r="M1386">
        <f>'[1]Master Data'!BV78/1000000</f>
        <v>0</v>
      </c>
      <c r="N1386">
        <f>'[1]Master Data'!BW78/1000000</f>
        <v>0</v>
      </c>
      <c r="O1386">
        <f>'[1]Master Data'!BX78/100</f>
        <v>0</v>
      </c>
      <c r="P1386">
        <f>'[1]Master Data'!BY78/100</f>
        <v>0</v>
      </c>
      <c r="Q1386">
        <f>'[1]Master Data'!BZ78/100</f>
        <v>0</v>
      </c>
      <c r="R1386">
        <f>'[1]Master Data'!CA78/1000000</f>
        <v>0</v>
      </c>
      <c r="S1386">
        <f>'[1]Master Data'!CC78/1000000</f>
        <v>0</v>
      </c>
      <c r="T1386">
        <f>'[1]Master Data'!CD78/100</f>
        <v>0</v>
      </c>
      <c r="U1386">
        <f>'[1]Master Data'!CE78/1000000</f>
        <v>0</v>
      </c>
    </row>
    <row r="1387" spans="1:21" x14ac:dyDescent="0.55000000000000004">
      <c r="A1387" s="41" t="s">
        <v>1191</v>
      </c>
      <c r="B1387" s="41">
        <v>6.9999999999999993E-3</v>
      </c>
      <c r="C1387">
        <f>'[1]Master Data'!BK79/100</f>
        <v>0</v>
      </c>
      <c r="D1387">
        <f>'[1]Master Data'!BL79/1000000</f>
        <v>0</v>
      </c>
      <c r="E1387">
        <f>'[1]Master Data'!BM79/1000000</f>
        <v>0</v>
      </c>
      <c r="F1387">
        <f>'[1]Master Data'!BN79/100</f>
        <v>0</v>
      </c>
      <c r="G1387">
        <f>'[1]Master Data'!BO79/100</f>
        <v>0</v>
      </c>
      <c r="H1387">
        <f>'[1]Master Data'!BP79/100</f>
        <v>0</v>
      </c>
      <c r="I1387">
        <f>'[1]Master Data'!BQ79/100</f>
        <v>0</v>
      </c>
      <c r="J1387">
        <f>'[1]Master Data'!BR79/100</f>
        <v>0</v>
      </c>
      <c r="K1387">
        <f>'[1]Master Data'!BT79/100</f>
        <v>5.0000000000000001E-4</v>
      </c>
      <c r="L1387">
        <f>'[1]Master Data'!BU79/1000000</f>
        <v>0</v>
      </c>
      <c r="M1387">
        <f>'[1]Master Data'!BV79/1000000</f>
        <v>0</v>
      </c>
      <c r="N1387">
        <f>'[1]Master Data'!BW79/1000000</f>
        <v>0</v>
      </c>
      <c r="O1387">
        <f>'[1]Master Data'!BX79/100</f>
        <v>0</v>
      </c>
      <c r="P1387">
        <f>'[1]Master Data'!BY79/100</f>
        <v>0</v>
      </c>
      <c r="Q1387">
        <f>'[1]Master Data'!BZ79/100</f>
        <v>0</v>
      </c>
      <c r="R1387">
        <f>'[1]Master Data'!CA79/1000000</f>
        <v>0</v>
      </c>
      <c r="S1387">
        <f>'[1]Master Data'!CC79/1000000</f>
        <v>0</v>
      </c>
      <c r="T1387">
        <f>'[1]Master Data'!CD79/100</f>
        <v>0</v>
      </c>
      <c r="U1387">
        <f>'[1]Master Data'!CE79/1000000</f>
        <v>0</v>
      </c>
    </row>
    <row r="1388" spans="1:21" x14ac:dyDescent="0.55000000000000004">
      <c r="A1388" s="41" t="s">
        <v>1192</v>
      </c>
      <c r="B1388" s="41">
        <v>9.0000000000000011E-3</v>
      </c>
      <c r="C1388">
        <f>'[1]Master Data'!BK80/100</f>
        <v>0</v>
      </c>
      <c r="D1388">
        <f>'[1]Master Data'!BL80/1000000</f>
        <v>0</v>
      </c>
      <c r="E1388">
        <f>'[1]Master Data'!BM80/1000000</f>
        <v>0</v>
      </c>
      <c r="F1388">
        <f>'[1]Master Data'!BN80/100</f>
        <v>0</v>
      </c>
      <c r="G1388">
        <f>'[1]Master Data'!BO80/100</f>
        <v>0</v>
      </c>
      <c r="H1388">
        <f>'[1]Master Data'!BP80/100</f>
        <v>0</v>
      </c>
      <c r="I1388">
        <f>'[1]Master Data'!BQ80/100</f>
        <v>0</v>
      </c>
      <c r="J1388">
        <f>'[1]Master Data'!BR80/100</f>
        <v>0</v>
      </c>
      <c r="K1388">
        <f>'[1]Master Data'!BT80/100</f>
        <v>7.000000000000001E-4</v>
      </c>
      <c r="L1388">
        <f>'[1]Master Data'!BU80/1000000</f>
        <v>0</v>
      </c>
      <c r="M1388">
        <f>'[1]Master Data'!BV80/1000000</f>
        <v>0</v>
      </c>
      <c r="N1388">
        <f>'[1]Master Data'!BW80/1000000</f>
        <v>0</v>
      </c>
      <c r="O1388">
        <f>'[1]Master Data'!BX80/100</f>
        <v>0</v>
      </c>
      <c r="P1388">
        <f>'[1]Master Data'!BY80/100</f>
        <v>0</v>
      </c>
      <c r="Q1388">
        <f>'[1]Master Data'!BZ80/100</f>
        <v>0</v>
      </c>
      <c r="R1388">
        <f>'[1]Master Data'!CA80/1000000</f>
        <v>0</v>
      </c>
      <c r="S1388">
        <f>'[1]Master Data'!CC80/1000000</f>
        <v>0</v>
      </c>
      <c r="T1388">
        <f>'[1]Master Data'!CD80/100</f>
        <v>0</v>
      </c>
      <c r="U1388">
        <f>'[1]Master Data'!CE80/1000000</f>
        <v>0</v>
      </c>
    </row>
    <row r="1389" spans="1:21" x14ac:dyDescent="0.55000000000000004">
      <c r="A1389" s="41" t="s">
        <v>1193</v>
      </c>
      <c r="B1389" s="41">
        <v>0.01</v>
      </c>
      <c r="C1389">
        <f>'[1]Master Data'!BK81/100</f>
        <v>0</v>
      </c>
      <c r="D1389">
        <f>'[1]Master Data'!BL81/1000000</f>
        <v>0</v>
      </c>
      <c r="E1389">
        <f>'[1]Master Data'!BM81/1000000</f>
        <v>0</v>
      </c>
      <c r="F1389">
        <f>'[1]Master Data'!BN81/100</f>
        <v>0</v>
      </c>
      <c r="G1389">
        <f>'[1]Master Data'!BO81/100</f>
        <v>0</v>
      </c>
      <c r="H1389">
        <f>'[1]Master Data'!BP81/100</f>
        <v>0</v>
      </c>
      <c r="I1389">
        <f>'[1]Master Data'!BQ81/100</f>
        <v>0</v>
      </c>
      <c r="J1389">
        <f>'[1]Master Data'!BR81/100</f>
        <v>0</v>
      </c>
      <c r="K1389">
        <f>'[1]Master Data'!BT81/100</f>
        <v>0</v>
      </c>
      <c r="L1389">
        <f>'[1]Master Data'!BU81/1000000</f>
        <v>0</v>
      </c>
      <c r="M1389">
        <f>'[1]Master Data'!BV81/1000000</f>
        <v>0</v>
      </c>
      <c r="N1389">
        <f>'[1]Master Data'!BW81/1000000</f>
        <v>0</v>
      </c>
      <c r="O1389">
        <f>'[1]Master Data'!BX81/100</f>
        <v>0</v>
      </c>
      <c r="P1389">
        <f>'[1]Master Data'!BY81/100</f>
        <v>0</v>
      </c>
      <c r="Q1389">
        <f>'[1]Master Data'!BZ81/100</f>
        <v>0</v>
      </c>
      <c r="R1389">
        <f>'[1]Master Data'!CA81/1000000</f>
        <v>0</v>
      </c>
      <c r="S1389">
        <f>'[1]Master Data'!CC81/1000000</f>
        <v>0</v>
      </c>
      <c r="T1389">
        <f>'[1]Master Data'!CD81/100</f>
        <v>0</v>
      </c>
      <c r="U1389">
        <f>'[1]Master Data'!CE81/1000000</f>
        <v>0</v>
      </c>
    </row>
    <row r="1390" spans="1:21" x14ac:dyDescent="0.55000000000000004">
      <c r="A1390" s="41" t="s">
        <v>1194</v>
      </c>
      <c r="B1390" s="41">
        <v>1.15E-2</v>
      </c>
      <c r="C1390">
        <f>'[1]Master Data'!BK82/100</f>
        <v>0</v>
      </c>
      <c r="D1390">
        <f>'[1]Master Data'!BL82/1000000</f>
        <v>0</v>
      </c>
      <c r="E1390">
        <f>'[1]Master Data'!BM82/1000000</f>
        <v>0</v>
      </c>
      <c r="F1390">
        <f>'[1]Master Data'!BN82/100</f>
        <v>0</v>
      </c>
      <c r="G1390">
        <f>'[1]Master Data'!BO82/100</f>
        <v>0</v>
      </c>
      <c r="H1390">
        <f>'[1]Master Data'!BP82/100</f>
        <v>0</v>
      </c>
      <c r="I1390">
        <f>'[1]Master Data'!BQ82/100</f>
        <v>0</v>
      </c>
      <c r="J1390">
        <f>'[1]Master Data'!BR82/100</f>
        <v>0</v>
      </c>
      <c r="K1390">
        <f>'[1]Master Data'!BT82/100</f>
        <v>0</v>
      </c>
      <c r="L1390">
        <f>'[1]Master Data'!BU82/1000000</f>
        <v>0</v>
      </c>
      <c r="M1390">
        <f>'[1]Master Data'!BV82/1000000</f>
        <v>0</v>
      </c>
      <c r="N1390">
        <f>'[1]Master Data'!BW82/1000000</f>
        <v>0</v>
      </c>
      <c r="O1390">
        <f>'[1]Master Data'!BX82/100</f>
        <v>0</v>
      </c>
      <c r="P1390">
        <f>'[1]Master Data'!BY82/100</f>
        <v>0</v>
      </c>
      <c r="Q1390">
        <f>'[1]Master Data'!BZ82/100</f>
        <v>0</v>
      </c>
      <c r="R1390">
        <f>'[1]Master Data'!CA82/1000000</f>
        <v>0</v>
      </c>
      <c r="S1390">
        <f>'[1]Master Data'!CC82/1000000</f>
        <v>0</v>
      </c>
      <c r="T1390">
        <f>'[1]Master Data'!CD82/100</f>
        <v>0</v>
      </c>
      <c r="U1390">
        <f>'[1]Master Data'!CE82/1000000</f>
        <v>0</v>
      </c>
    </row>
    <row r="1391" spans="1:21" x14ac:dyDescent="0.55000000000000004">
      <c r="A1391" s="41" t="s">
        <v>1195</v>
      </c>
      <c r="B1391" s="41">
        <v>9.0430000000000007E-3</v>
      </c>
      <c r="C1391">
        <f>'[1]Master Data'!BK83/100</f>
        <v>0</v>
      </c>
      <c r="D1391">
        <f>'[1]Master Data'!BL83/1000000</f>
        <v>0</v>
      </c>
      <c r="E1391">
        <f>'[1]Master Data'!BM83/1000000</f>
        <v>0</v>
      </c>
      <c r="F1391">
        <f>'[1]Master Data'!BN83/100</f>
        <v>0</v>
      </c>
      <c r="G1391">
        <f>'[1]Master Data'!BO83/100</f>
        <v>0</v>
      </c>
      <c r="H1391">
        <f>'[1]Master Data'!BP83/100</f>
        <v>0</v>
      </c>
      <c r="I1391">
        <f>'[1]Master Data'!BQ83/100</f>
        <v>0</v>
      </c>
      <c r="J1391">
        <f>'[1]Master Data'!BR83/100</f>
        <v>0</v>
      </c>
      <c r="K1391">
        <f>'[1]Master Data'!BT83/100</f>
        <v>1.157E-3</v>
      </c>
      <c r="L1391">
        <f>'[1]Master Data'!BU83/1000000</f>
        <v>0</v>
      </c>
      <c r="M1391">
        <f>'[1]Master Data'!BV83/1000000</f>
        <v>0</v>
      </c>
      <c r="N1391">
        <f>'[1]Master Data'!BW83/1000000</f>
        <v>0</v>
      </c>
      <c r="O1391">
        <f>'[1]Master Data'!BX83/100</f>
        <v>0</v>
      </c>
      <c r="P1391">
        <f>'[1]Master Data'!BY83/100</f>
        <v>0</v>
      </c>
      <c r="Q1391">
        <f>'[1]Master Data'!BZ83/100</f>
        <v>0</v>
      </c>
      <c r="R1391">
        <f>'[1]Master Data'!CA83/1000000</f>
        <v>3.9499999999999998E-5</v>
      </c>
      <c r="S1391">
        <f>'[1]Master Data'!CC83/1000000</f>
        <v>0</v>
      </c>
      <c r="T1391">
        <f>'[1]Master Data'!CD83/100</f>
        <v>0</v>
      </c>
      <c r="U1391">
        <f>'[1]Master Data'!CE83/1000000</f>
        <v>0</v>
      </c>
    </row>
    <row r="1392" spans="1:21" x14ac:dyDescent="0.55000000000000004">
      <c r="A1392" s="41" t="s">
        <v>1196</v>
      </c>
      <c r="B1392" s="41">
        <v>8.3000000000000001E-3</v>
      </c>
      <c r="C1392">
        <f>'[1]Master Data'!BK84/100</f>
        <v>0</v>
      </c>
      <c r="D1392">
        <f>'[1]Master Data'!BL84/1000000</f>
        <v>0</v>
      </c>
      <c r="E1392">
        <f>'[1]Master Data'!BM84/1000000</f>
        <v>0</v>
      </c>
      <c r="F1392">
        <f>'[1]Master Data'!BN84/100</f>
        <v>0</v>
      </c>
      <c r="G1392">
        <f>'[1]Master Data'!BO84/100</f>
        <v>0</v>
      </c>
      <c r="H1392">
        <f>'[1]Master Data'!BP84/100</f>
        <v>0</v>
      </c>
      <c r="I1392">
        <f>'[1]Master Data'!BQ84/100</f>
        <v>0</v>
      </c>
      <c r="J1392">
        <f>'[1]Master Data'!BR84/100</f>
        <v>0</v>
      </c>
      <c r="K1392">
        <f>'[1]Master Data'!BT84/100</f>
        <v>4.0000000000000002E-4</v>
      </c>
      <c r="L1392">
        <f>'[1]Master Data'!BU84/1000000</f>
        <v>0</v>
      </c>
      <c r="M1392">
        <f>'[1]Master Data'!BV84/1000000</f>
        <v>0</v>
      </c>
      <c r="N1392">
        <f>'[1]Master Data'!BW84/1000000</f>
        <v>0</v>
      </c>
      <c r="O1392">
        <f>'[1]Master Data'!BX84/100</f>
        <v>0</v>
      </c>
      <c r="P1392">
        <f>'[1]Master Data'!BY84/100</f>
        <v>0</v>
      </c>
      <c r="Q1392">
        <f>'[1]Master Data'!BZ84/100</f>
        <v>0</v>
      </c>
      <c r="R1392">
        <f>'[1]Master Data'!CA84/1000000</f>
        <v>0</v>
      </c>
      <c r="S1392">
        <f>'[1]Master Data'!CC84/1000000</f>
        <v>0</v>
      </c>
      <c r="T1392">
        <f>'[1]Master Data'!CD84/100</f>
        <v>0</v>
      </c>
      <c r="U1392">
        <f>'[1]Master Data'!CE84/1000000</f>
        <v>0</v>
      </c>
    </row>
    <row r="1393" spans="1:21" x14ac:dyDescent="0.55000000000000004">
      <c r="A1393" s="41" t="s">
        <v>1197</v>
      </c>
      <c r="B1393" s="41">
        <v>1.3999999999999999E-2</v>
      </c>
      <c r="C1393">
        <f>'[1]Master Data'!BK85/100</f>
        <v>0</v>
      </c>
      <c r="D1393">
        <f>'[1]Master Data'!BL85/1000000</f>
        <v>0</v>
      </c>
      <c r="E1393">
        <f>'[1]Master Data'!BM85/1000000</f>
        <v>0</v>
      </c>
      <c r="F1393">
        <f>'[1]Master Data'!BN85/100</f>
        <v>0</v>
      </c>
      <c r="G1393">
        <f>'[1]Master Data'!BO85/100</f>
        <v>0</v>
      </c>
      <c r="H1393">
        <f>'[1]Master Data'!BP85/100</f>
        <v>0</v>
      </c>
      <c r="I1393">
        <f>'[1]Master Data'!BQ85/100</f>
        <v>0</v>
      </c>
      <c r="J1393">
        <f>'[1]Master Data'!BR85/100</f>
        <v>0</v>
      </c>
      <c r="K1393">
        <f>'[1]Master Data'!BT85/100</f>
        <v>1.5E-3</v>
      </c>
      <c r="L1393">
        <f>'[1]Master Data'!BU85/1000000</f>
        <v>0</v>
      </c>
      <c r="M1393">
        <f>'[1]Master Data'!BV85/1000000</f>
        <v>0</v>
      </c>
      <c r="N1393">
        <f>'[1]Master Data'!BW85/1000000</f>
        <v>0</v>
      </c>
      <c r="O1393">
        <f>'[1]Master Data'!BX85/100</f>
        <v>0</v>
      </c>
      <c r="P1393">
        <f>'[1]Master Data'!BY85/100</f>
        <v>0</v>
      </c>
      <c r="Q1393">
        <f>'[1]Master Data'!BZ85/100</f>
        <v>0</v>
      </c>
      <c r="R1393">
        <f>'[1]Master Data'!CA85/1000000</f>
        <v>0</v>
      </c>
      <c r="S1393">
        <f>'[1]Master Data'!CC85/1000000</f>
        <v>0</v>
      </c>
      <c r="T1393">
        <f>'[1]Master Data'!CD85/100</f>
        <v>0</v>
      </c>
      <c r="U1393">
        <f>'[1]Master Data'!CE85/1000000</f>
        <v>0</v>
      </c>
    </row>
    <row r="1394" spans="1:21" x14ac:dyDescent="0.55000000000000004">
      <c r="A1394" s="41" t="s">
        <v>1198</v>
      </c>
      <c r="B1394" s="41">
        <v>7.4999999999999997E-3</v>
      </c>
      <c r="C1394">
        <f>'[1]Master Data'!BK86/100</f>
        <v>0</v>
      </c>
      <c r="D1394">
        <f>'[1]Master Data'!BL86/1000000</f>
        <v>0</v>
      </c>
      <c r="E1394">
        <f>'[1]Master Data'!BM86/1000000</f>
        <v>0</v>
      </c>
      <c r="F1394">
        <f>'[1]Master Data'!BN86/100</f>
        <v>0</v>
      </c>
      <c r="G1394">
        <f>'[1]Master Data'!BO86/100</f>
        <v>0</v>
      </c>
      <c r="H1394">
        <f>'[1]Master Data'!BP86/100</f>
        <v>0</v>
      </c>
      <c r="I1394">
        <f>'[1]Master Data'!BQ86/100</f>
        <v>0</v>
      </c>
      <c r="J1394">
        <f>'[1]Master Data'!BR86/100</f>
        <v>0</v>
      </c>
      <c r="K1394">
        <f>'[1]Master Data'!BT86/100</f>
        <v>4.0000000000000002E-4</v>
      </c>
      <c r="L1394">
        <f>'[1]Master Data'!BU86/1000000</f>
        <v>0</v>
      </c>
      <c r="M1394">
        <f>'[1]Master Data'!BV86/1000000</f>
        <v>0</v>
      </c>
      <c r="N1394">
        <f>'[1]Master Data'!BW86/1000000</f>
        <v>0</v>
      </c>
      <c r="O1394">
        <f>'[1]Master Data'!BX86/100</f>
        <v>0</v>
      </c>
      <c r="P1394">
        <f>'[1]Master Data'!BY86/100</f>
        <v>0</v>
      </c>
      <c r="Q1394">
        <f>'[1]Master Data'!BZ86/100</f>
        <v>0</v>
      </c>
      <c r="R1394">
        <f>'[1]Master Data'!CA86/1000000</f>
        <v>0</v>
      </c>
      <c r="S1394">
        <f>'[1]Master Data'!CC86/1000000</f>
        <v>0</v>
      </c>
      <c r="T1394">
        <f>'[1]Master Data'!CD86/100</f>
        <v>0</v>
      </c>
      <c r="U1394">
        <f>'[1]Master Data'!CE86/1000000</f>
        <v>0</v>
      </c>
    </row>
    <row r="1395" spans="1:21" x14ac:dyDescent="0.55000000000000004">
      <c r="A1395" s="41" t="s">
        <v>1199</v>
      </c>
      <c r="B1395" s="41">
        <v>6.3E-3</v>
      </c>
      <c r="C1395">
        <f>'[1]Master Data'!BK87/100</f>
        <v>0</v>
      </c>
      <c r="D1395">
        <f>'[1]Master Data'!BL87/1000000</f>
        <v>0</v>
      </c>
      <c r="E1395">
        <f>'[1]Master Data'!BM87/1000000</f>
        <v>0</v>
      </c>
      <c r="F1395">
        <f>'[1]Master Data'!BN87/100</f>
        <v>0</v>
      </c>
      <c r="G1395">
        <f>'[1]Master Data'!BO87/100</f>
        <v>0</v>
      </c>
      <c r="H1395">
        <f>'[1]Master Data'!BP87/100</f>
        <v>0</v>
      </c>
      <c r="I1395">
        <f>'[1]Master Data'!BQ87/100</f>
        <v>0</v>
      </c>
      <c r="J1395">
        <f>'[1]Master Data'!BR87/100</f>
        <v>0</v>
      </c>
      <c r="K1395">
        <f>'[1]Master Data'!BT87/100</f>
        <v>1E-3</v>
      </c>
      <c r="L1395">
        <f>'[1]Master Data'!BU87/1000000</f>
        <v>0</v>
      </c>
      <c r="M1395">
        <f>'[1]Master Data'!BV87/1000000</f>
        <v>0</v>
      </c>
      <c r="N1395">
        <f>'[1]Master Data'!BW87/1000000</f>
        <v>0</v>
      </c>
      <c r="O1395">
        <f>'[1]Master Data'!BX87/100</f>
        <v>0</v>
      </c>
      <c r="P1395">
        <f>'[1]Master Data'!BY87/100</f>
        <v>0</v>
      </c>
      <c r="Q1395">
        <f>'[1]Master Data'!BZ87/100</f>
        <v>0</v>
      </c>
      <c r="R1395">
        <f>'[1]Master Data'!CA87/1000000</f>
        <v>4.0000000000000003E-5</v>
      </c>
      <c r="S1395">
        <f>'[1]Master Data'!CC87/1000000</f>
        <v>0</v>
      </c>
      <c r="T1395">
        <f>'[1]Master Data'!CD87/100</f>
        <v>0</v>
      </c>
      <c r="U1395">
        <f>'[1]Master Data'!CE87/1000000</f>
        <v>0</v>
      </c>
    </row>
    <row r="1396" spans="1:21" x14ac:dyDescent="0.55000000000000004">
      <c r="A1396" s="41" t="s">
        <v>1200</v>
      </c>
      <c r="B1396" s="41">
        <v>0.01</v>
      </c>
      <c r="C1396">
        <f>'[1]Master Data'!BK88/100</f>
        <v>0</v>
      </c>
      <c r="D1396">
        <f>'[1]Master Data'!BL88/1000000</f>
        <v>0</v>
      </c>
      <c r="E1396">
        <f>'[1]Master Data'!BM88/1000000</f>
        <v>0</v>
      </c>
      <c r="F1396">
        <f>'[1]Master Data'!BN88/100</f>
        <v>0</v>
      </c>
      <c r="G1396">
        <f>'[1]Master Data'!BO88/100</f>
        <v>0</v>
      </c>
      <c r="H1396">
        <f>'[1]Master Data'!BP88/100</f>
        <v>0</v>
      </c>
      <c r="I1396">
        <f>'[1]Master Data'!BQ88/100</f>
        <v>0</v>
      </c>
      <c r="J1396">
        <f>'[1]Master Data'!BR88/100</f>
        <v>0</v>
      </c>
      <c r="K1396">
        <f>'[1]Master Data'!BT88/100</f>
        <v>0</v>
      </c>
      <c r="L1396">
        <f>'[1]Master Data'!BU88/1000000</f>
        <v>0</v>
      </c>
      <c r="M1396">
        <f>'[1]Master Data'!BV88/1000000</f>
        <v>0</v>
      </c>
      <c r="N1396">
        <f>'[1]Master Data'!BW88/1000000</f>
        <v>0</v>
      </c>
      <c r="O1396">
        <f>'[1]Master Data'!BX88/100</f>
        <v>0</v>
      </c>
      <c r="P1396">
        <f>'[1]Master Data'!BY88/100</f>
        <v>0</v>
      </c>
      <c r="Q1396">
        <f>'[1]Master Data'!BZ88/100</f>
        <v>0</v>
      </c>
      <c r="R1396">
        <f>'[1]Master Data'!CA88/1000000</f>
        <v>0</v>
      </c>
      <c r="S1396">
        <f>'[1]Master Data'!CC88/1000000</f>
        <v>0</v>
      </c>
      <c r="T1396">
        <f>'[1]Master Data'!CD88/100</f>
        <v>0</v>
      </c>
      <c r="U1396">
        <f>'[1]Master Data'!CE88/1000000</f>
        <v>0</v>
      </c>
    </row>
    <row r="1397" spans="1:21" x14ac:dyDescent="0.55000000000000004">
      <c r="A1397" s="41" t="s">
        <v>1201</v>
      </c>
      <c r="B1397" s="41">
        <v>4.4000000000000003E-3</v>
      </c>
      <c r="C1397">
        <f>'[1]Master Data'!BK89/100</f>
        <v>0</v>
      </c>
      <c r="D1397">
        <f>'[1]Master Data'!BL89/1000000</f>
        <v>0</v>
      </c>
      <c r="E1397">
        <f>'[1]Master Data'!BM89/1000000</f>
        <v>0</v>
      </c>
      <c r="F1397">
        <f>'[1]Master Data'!BN89/100</f>
        <v>0</v>
      </c>
      <c r="G1397">
        <f>'[1]Master Data'!BO89/100</f>
        <v>0</v>
      </c>
      <c r="H1397">
        <f>'[1]Master Data'!BP89/100</f>
        <v>0</v>
      </c>
      <c r="I1397">
        <f>'[1]Master Data'!BQ89/100</f>
        <v>0</v>
      </c>
      <c r="J1397">
        <f>'[1]Master Data'!BR89/100</f>
        <v>0</v>
      </c>
      <c r="K1397">
        <f>'[1]Master Data'!BT89/100</f>
        <v>8.0000000000000004E-4</v>
      </c>
      <c r="L1397">
        <f>'[1]Master Data'!BU89/1000000</f>
        <v>0</v>
      </c>
      <c r="M1397">
        <f>'[1]Master Data'!BV89/1000000</f>
        <v>0</v>
      </c>
      <c r="N1397">
        <f>'[1]Master Data'!BW89/1000000</f>
        <v>0</v>
      </c>
      <c r="O1397">
        <f>'[1]Master Data'!BX89/100</f>
        <v>0</v>
      </c>
      <c r="P1397">
        <f>'[1]Master Data'!BY89/100</f>
        <v>0</v>
      </c>
      <c r="Q1397">
        <f>'[1]Master Data'!BZ89/100</f>
        <v>0</v>
      </c>
      <c r="R1397">
        <f>'[1]Master Data'!CA89/1000000</f>
        <v>4.7500000000000003E-5</v>
      </c>
      <c r="S1397">
        <f>'[1]Master Data'!CC89/1000000</f>
        <v>0</v>
      </c>
      <c r="T1397">
        <f>'[1]Master Data'!CD89/100</f>
        <v>0</v>
      </c>
      <c r="U1397">
        <f>'[1]Master Data'!CE89/1000000</f>
        <v>0</v>
      </c>
    </row>
    <row r="1398" spans="1:21" x14ac:dyDescent="0.55000000000000004">
      <c r="A1398" s="41" t="s">
        <v>1202</v>
      </c>
      <c r="B1398" s="41">
        <v>5.1000000000000004E-3</v>
      </c>
      <c r="C1398">
        <f>'[1]Master Data'!BK90/100</f>
        <v>0</v>
      </c>
      <c r="D1398">
        <f>'[1]Master Data'!BL90/1000000</f>
        <v>0</v>
      </c>
      <c r="E1398">
        <f>'[1]Master Data'!BM90/1000000</f>
        <v>0</v>
      </c>
      <c r="F1398">
        <f>'[1]Master Data'!BN90/100</f>
        <v>0</v>
      </c>
      <c r="G1398">
        <f>'[1]Master Data'!BO90/100</f>
        <v>0</v>
      </c>
      <c r="H1398">
        <f>'[1]Master Data'!BP90/100</f>
        <v>0</v>
      </c>
      <c r="I1398">
        <f>'[1]Master Data'!BQ90/100</f>
        <v>0</v>
      </c>
      <c r="J1398">
        <f>'[1]Master Data'!BR90/100</f>
        <v>0</v>
      </c>
      <c r="K1398">
        <f>'[1]Master Data'!BT90/100</f>
        <v>4.0000000000000002E-4</v>
      </c>
      <c r="L1398">
        <f>'[1]Master Data'!BU90/1000000</f>
        <v>0</v>
      </c>
      <c r="M1398">
        <f>'[1]Master Data'!BV90/1000000</f>
        <v>0</v>
      </c>
      <c r="N1398">
        <f>'[1]Master Data'!BW90/1000000</f>
        <v>0</v>
      </c>
      <c r="O1398">
        <f>'[1]Master Data'!BX90/100</f>
        <v>0</v>
      </c>
      <c r="P1398">
        <f>'[1]Master Data'!BY90/100</f>
        <v>0</v>
      </c>
      <c r="Q1398">
        <f>'[1]Master Data'!BZ90/100</f>
        <v>0</v>
      </c>
      <c r="R1398">
        <f>'[1]Master Data'!CA90/1000000</f>
        <v>4.0200000000000001E-5</v>
      </c>
      <c r="S1398">
        <f>'[1]Master Data'!CC90/1000000</f>
        <v>0</v>
      </c>
      <c r="T1398">
        <f>'[1]Master Data'!CD90/100</f>
        <v>0</v>
      </c>
      <c r="U1398">
        <f>'[1]Master Data'!CE90/1000000</f>
        <v>0</v>
      </c>
    </row>
    <row r="1399" spans="1:21" x14ac:dyDescent="0.55000000000000004">
      <c r="A1399" s="41" t="s">
        <v>1203</v>
      </c>
      <c r="B1399" s="41">
        <v>3.3E-3</v>
      </c>
      <c r="C1399">
        <f>'[1]Master Data'!BK91/100</f>
        <v>0</v>
      </c>
      <c r="D1399">
        <f>'[1]Master Data'!BL91/1000000</f>
        <v>0</v>
      </c>
      <c r="E1399">
        <f>'[1]Master Data'!BM91/1000000</f>
        <v>0</v>
      </c>
      <c r="F1399">
        <f>'[1]Master Data'!BN91/100</f>
        <v>0</v>
      </c>
      <c r="G1399">
        <f>'[1]Master Data'!BO91/100</f>
        <v>0</v>
      </c>
      <c r="H1399">
        <f>'[1]Master Data'!BP91/100</f>
        <v>0</v>
      </c>
      <c r="I1399">
        <f>'[1]Master Data'!BQ91/100</f>
        <v>0</v>
      </c>
      <c r="J1399">
        <f>'[1]Master Data'!BR91/100</f>
        <v>0</v>
      </c>
      <c r="K1399">
        <f>'[1]Master Data'!BT91/100</f>
        <v>4.0000000000000002E-4</v>
      </c>
      <c r="L1399">
        <f>'[1]Master Data'!BU91/1000000</f>
        <v>0</v>
      </c>
      <c r="M1399">
        <f>'[1]Master Data'!BV91/1000000</f>
        <v>0</v>
      </c>
      <c r="N1399">
        <f>'[1]Master Data'!BW91/1000000</f>
        <v>0</v>
      </c>
      <c r="O1399">
        <f>'[1]Master Data'!BX91/100</f>
        <v>0</v>
      </c>
      <c r="P1399">
        <f>'[1]Master Data'!BY91/100</f>
        <v>0</v>
      </c>
      <c r="Q1399">
        <f>'[1]Master Data'!BZ91/100</f>
        <v>0</v>
      </c>
      <c r="R1399">
        <f>'[1]Master Data'!CA91/1000000</f>
        <v>5.3899999999999996E-5</v>
      </c>
      <c r="S1399">
        <f>'[1]Master Data'!CC91/1000000</f>
        <v>0</v>
      </c>
      <c r="T1399">
        <f>'[1]Master Data'!CD91/100</f>
        <v>0</v>
      </c>
      <c r="U1399">
        <f>'[1]Master Data'!CE91/1000000</f>
        <v>0</v>
      </c>
    </row>
    <row r="1400" spans="1:21" x14ac:dyDescent="0.55000000000000004">
      <c r="A1400" s="41" t="s">
        <v>1204</v>
      </c>
      <c r="B1400" s="41">
        <v>6.0999999999999995E-3</v>
      </c>
      <c r="C1400">
        <f>'[1]Master Data'!BK92/100</f>
        <v>0</v>
      </c>
      <c r="D1400">
        <f>'[1]Master Data'!BL92/1000000</f>
        <v>0</v>
      </c>
      <c r="E1400">
        <f>'[1]Master Data'!BM92/1000000</f>
        <v>0</v>
      </c>
      <c r="F1400">
        <f>'[1]Master Data'!BN92/100</f>
        <v>0</v>
      </c>
      <c r="G1400">
        <f>'[1]Master Data'!BO92/100</f>
        <v>0</v>
      </c>
      <c r="H1400">
        <f>'[1]Master Data'!BP92/100</f>
        <v>0</v>
      </c>
      <c r="I1400">
        <f>'[1]Master Data'!BQ92/100</f>
        <v>0</v>
      </c>
      <c r="J1400">
        <f>'[1]Master Data'!BR92/100</f>
        <v>0</v>
      </c>
      <c r="K1400">
        <f>'[1]Master Data'!BT92/100</f>
        <v>0</v>
      </c>
      <c r="L1400">
        <f>'[1]Master Data'!BU92/1000000</f>
        <v>0</v>
      </c>
      <c r="M1400">
        <f>'[1]Master Data'!BV92/1000000</f>
        <v>0</v>
      </c>
      <c r="N1400">
        <f>'[1]Master Data'!BW92/1000000</f>
        <v>0</v>
      </c>
      <c r="O1400">
        <f>'[1]Master Data'!BX92/100</f>
        <v>0</v>
      </c>
      <c r="P1400">
        <f>'[1]Master Data'!BY92/100</f>
        <v>0</v>
      </c>
      <c r="Q1400">
        <f>'[1]Master Data'!BZ92/100</f>
        <v>0</v>
      </c>
      <c r="R1400">
        <f>'[1]Master Data'!CA92/1000000</f>
        <v>0</v>
      </c>
      <c r="S1400">
        <f>'[1]Master Data'!CC92/1000000</f>
        <v>0</v>
      </c>
      <c r="T1400">
        <f>'[1]Master Data'!CD92/100</f>
        <v>0</v>
      </c>
      <c r="U1400">
        <f>'[1]Master Data'!CE92/1000000</f>
        <v>0</v>
      </c>
    </row>
    <row r="1401" spans="1:21" x14ac:dyDescent="0.55000000000000004">
      <c r="A1401" s="41" t="s">
        <v>1205</v>
      </c>
      <c r="B1401" s="41">
        <v>6.5159362549800795E-3</v>
      </c>
      <c r="C1401">
        <f>'[1]Master Data'!BK93/100</f>
        <v>0</v>
      </c>
      <c r="D1401">
        <f>'[1]Master Data'!BL93/1000000</f>
        <v>0</v>
      </c>
      <c r="E1401">
        <f>'[1]Master Data'!BM93/1000000</f>
        <v>0</v>
      </c>
      <c r="F1401">
        <f>'[1]Master Data'!BN93/100</f>
        <v>0</v>
      </c>
      <c r="G1401">
        <f>'[1]Master Data'!BO93/100</f>
        <v>0</v>
      </c>
      <c r="H1401">
        <f>'[1]Master Data'!BP93/100</f>
        <v>0</v>
      </c>
      <c r="I1401">
        <f>'[1]Master Data'!BQ93/100</f>
        <v>0</v>
      </c>
      <c r="J1401">
        <f>'[1]Master Data'!BR93/100</f>
        <v>0</v>
      </c>
      <c r="K1401">
        <f>'[1]Master Data'!BT93/100</f>
        <v>0</v>
      </c>
      <c r="L1401">
        <f>'[1]Master Data'!BU93/1000000</f>
        <v>0</v>
      </c>
      <c r="M1401">
        <f>'[1]Master Data'!BV93/1000000</f>
        <v>0</v>
      </c>
      <c r="N1401">
        <f>'[1]Master Data'!BW93/1000000</f>
        <v>0</v>
      </c>
      <c r="O1401">
        <f>'[1]Master Data'!BX93/100</f>
        <v>0</v>
      </c>
      <c r="P1401">
        <f>'[1]Master Data'!BY93/100</f>
        <v>0</v>
      </c>
      <c r="Q1401">
        <f>'[1]Master Data'!BZ93/100</f>
        <v>0</v>
      </c>
      <c r="R1401">
        <f>'[1]Master Data'!CA93/1000000</f>
        <v>0</v>
      </c>
      <c r="S1401">
        <f>'[1]Master Data'!CC93/1000000</f>
        <v>0</v>
      </c>
      <c r="T1401">
        <f>'[1]Master Data'!CD93/100</f>
        <v>0</v>
      </c>
      <c r="U1401">
        <f>'[1]Master Data'!CE93/1000000</f>
        <v>0</v>
      </c>
    </row>
    <row r="1402" spans="1:21" x14ac:dyDescent="0.55000000000000004">
      <c r="A1402" s="41" t="s">
        <v>1206</v>
      </c>
      <c r="B1402" s="41">
        <v>5.1999999999999998E-3</v>
      </c>
      <c r="C1402">
        <f>'[1]Master Data'!BK94/100</f>
        <v>0</v>
      </c>
      <c r="D1402">
        <f>'[1]Master Data'!BL94/1000000</f>
        <v>0</v>
      </c>
      <c r="E1402">
        <f>'[1]Master Data'!BM94/1000000</f>
        <v>0</v>
      </c>
      <c r="F1402">
        <f>'[1]Master Data'!BN94/100</f>
        <v>0</v>
      </c>
      <c r="G1402">
        <f>'[1]Master Data'!BO94/100</f>
        <v>0</v>
      </c>
      <c r="H1402">
        <f>'[1]Master Data'!BP94/100</f>
        <v>0</v>
      </c>
      <c r="I1402">
        <f>'[1]Master Data'!BQ94/100</f>
        <v>0</v>
      </c>
      <c r="J1402">
        <f>'[1]Master Data'!BR94/100</f>
        <v>0</v>
      </c>
      <c r="K1402">
        <f>'[1]Master Data'!BT94/100</f>
        <v>0</v>
      </c>
      <c r="L1402">
        <f>'[1]Master Data'!BU94/1000000</f>
        <v>0</v>
      </c>
      <c r="M1402">
        <f>'[1]Master Data'!BV94/1000000</f>
        <v>0</v>
      </c>
      <c r="N1402">
        <f>'[1]Master Data'!BW94/1000000</f>
        <v>0</v>
      </c>
      <c r="O1402">
        <f>'[1]Master Data'!BX94/100</f>
        <v>0</v>
      </c>
      <c r="P1402">
        <f>'[1]Master Data'!BY94/100</f>
        <v>0</v>
      </c>
      <c r="Q1402">
        <f>'[1]Master Data'!BZ94/100</f>
        <v>0</v>
      </c>
      <c r="R1402">
        <f>'[1]Master Data'!CA94/1000000</f>
        <v>0</v>
      </c>
      <c r="S1402">
        <f>'[1]Master Data'!CC94/1000000</f>
        <v>0</v>
      </c>
      <c r="T1402">
        <f>'[1]Master Data'!CD94/100</f>
        <v>0</v>
      </c>
      <c r="U1402">
        <f>'[1]Master Data'!CE94/1000000</f>
        <v>0</v>
      </c>
    </row>
    <row r="1403" spans="1:21" x14ac:dyDescent="0.55000000000000004">
      <c r="A1403" s="41" t="s">
        <v>1207</v>
      </c>
      <c r="B1403" s="41">
        <v>6.8000000000000005E-3</v>
      </c>
      <c r="C1403">
        <f>'[1]Master Data'!BK95/100</f>
        <v>0</v>
      </c>
      <c r="D1403">
        <f>'[1]Master Data'!BL95/1000000</f>
        <v>0</v>
      </c>
      <c r="E1403">
        <f>'[1]Master Data'!BM95/1000000</f>
        <v>0</v>
      </c>
      <c r="F1403">
        <f>'[1]Master Data'!BN95/100</f>
        <v>0</v>
      </c>
      <c r="G1403">
        <f>'[1]Master Data'!BO95/100</f>
        <v>0</v>
      </c>
      <c r="H1403">
        <f>'[1]Master Data'!BP95/100</f>
        <v>0</v>
      </c>
      <c r="I1403">
        <f>'[1]Master Data'!BQ95/100</f>
        <v>0</v>
      </c>
      <c r="J1403">
        <f>'[1]Master Data'!BR95/100</f>
        <v>0</v>
      </c>
      <c r="K1403">
        <f>'[1]Master Data'!BT95/100</f>
        <v>0</v>
      </c>
      <c r="L1403">
        <f>'[1]Master Data'!BU95/1000000</f>
        <v>0</v>
      </c>
      <c r="M1403">
        <f>'[1]Master Data'!BV95/1000000</f>
        <v>0</v>
      </c>
      <c r="N1403">
        <f>'[1]Master Data'!BW95/1000000</f>
        <v>0</v>
      </c>
      <c r="O1403">
        <f>'[1]Master Data'!BX95/100</f>
        <v>0</v>
      </c>
      <c r="P1403">
        <f>'[1]Master Data'!BY95/100</f>
        <v>0</v>
      </c>
      <c r="Q1403">
        <f>'[1]Master Data'!BZ95/100</f>
        <v>0</v>
      </c>
      <c r="R1403">
        <f>'[1]Master Data'!CA95/1000000</f>
        <v>0</v>
      </c>
      <c r="S1403">
        <f>'[1]Master Data'!CC95/1000000</f>
        <v>0</v>
      </c>
      <c r="T1403">
        <f>'[1]Master Data'!CD95/100</f>
        <v>0</v>
      </c>
      <c r="U1403">
        <f>'[1]Master Data'!CE95/1000000</f>
        <v>0</v>
      </c>
    </row>
    <row r="1404" spans="1:21" x14ac:dyDescent="0.55000000000000004">
      <c r="A1404" s="41" t="s">
        <v>1208</v>
      </c>
      <c r="B1404" s="41">
        <v>3.3E-3</v>
      </c>
      <c r="C1404">
        <f>'[1]Master Data'!BK96/100</f>
        <v>3.7000000000000002E-3</v>
      </c>
      <c r="D1404">
        <f>'[1]Master Data'!BL96/1000000</f>
        <v>5.9999999999999995E-8</v>
      </c>
      <c r="E1404">
        <f>'[1]Master Data'!BM96/1000000</f>
        <v>0</v>
      </c>
      <c r="F1404">
        <f>'[1]Master Data'!BN96/100</f>
        <v>0</v>
      </c>
      <c r="G1404">
        <f>'[1]Master Data'!BO96/100</f>
        <v>0</v>
      </c>
      <c r="H1404">
        <f>'[1]Master Data'!BP96/100</f>
        <v>0</v>
      </c>
      <c r="I1404">
        <f>'[1]Master Data'!BQ96/100</f>
        <v>0</v>
      </c>
      <c r="J1404">
        <f>'[1]Master Data'!BR96/100</f>
        <v>0</v>
      </c>
      <c r="K1404">
        <f>'[1]Master Data'!BT96/100</f>
        <v>1.2300000000000001E-4</v>
      </c>
      <c r="L1404">
        <f>'[1]Master Data'!BU96/1000000</f>
        <v>8.9999999999999999E-8</v>
      </c>
      <c r="M1404">
        <f>'[1]Master Data'!BV96/1000000</f>
        <v>1.0000000000000001E-7</v>
      </c>
      <c r="N1404">
        <f>'[1]Master Data'!BW96/1000000</f>
        <v>0</v>
      </c>
      <c r="O1404">
        <f>'[1]Master Data'!BX96/100</f>
        <v>0</v>
      </c>
      <c r="P1404">
        <f>'[1]Master Data'!BY96/100</f>
        <v>0</v>
      </c>
      <c r="Q1404">
        <f>'[1]Master Data'!BZ96/100</f>
        <v>0</v>
      </c>
      <c r="R1404">
        <f>'[1]Master Data'!CA96/1000000</f>
        <v>0</v>
      </c>
      <c r="S1404">
        <f>'[1]Master Data'!CC96/1000000</f>
        <v>0</v>
      </c>
      <c r="T1404">
        <f>'[1]Master Data'!CD96/100</f>
        <v>0</v>
      </c>
      <c r="U1404">
        <f>'[1]Master Data'!CE96/1000000</f>
        <v>0</v>
      </c>
    </row>
    <row r="1405" spans="1:21" x14ac:dyDescent="0.55000000000000004">
      <c r="A1405" s="41" t="s">
        <v>1209</v>
      </c>
      <c r="B1405" s="41">
        <v>5.0000000000000001E-3</v>
      </c>
      <c r="C1405">
        <f>'[1]Master Data'!BK97/100</f>
        <v>0</v>
      </c>
      <c r="D1405">
        <f>'[1]Master Data'!BL97/1000000</f>
        <v>0</v>
      </c>
      <c r="E1405">
        <f>'[1]Master Data'!BM97/1000000</f>
        <v>0</v>
      </c>
      <c r="F1405">
        <f>'[1]Master Data'!BN97/100</f>
        <v>0</v>
      </c>
      <c r="G1405">
        <f>'[1]Master Data'!BO97/100</f>
        <v>0</v>
      </c>
      <c r="H1405">
        <f>'[1]Master Data'!BP97/100</f>
        <v>0</v>
      </c>
      <c r="I1405">
        <f>'[1]Master Data'!BQ97/100</f>
        <v>0</v>
      </c>
      <c r="J1405">
        <f>'[1]Master Data'!BR97/100</f>
        <v>0</v>
      </c>
      <c r="K1405">
        <f>'[1]Master Data'!BT97/100</f>
        <v>0</v>
      </c>
      <c r="L1405">
        <f>'[1]Master Data'!BU97/1000000</f>
        <v>0</v>
      </c>
      <c r="M1405">
        <f>'[1]Master Data'!BV97/1000000</f>
        <v>0</v>
      </c>
      <c r="N1405">
        <f>'[1]Master Data'!BW97/1000000</f>
        <v>0</v>
      </c>
      <c r="O1405">
        <f>'[1]Master Data'!BX97/100</f>
        <v>0</v>
      </c>
      <c r="P1405">
        <f>'[1]Master Data'!BY97/100</f>
        <v>0</v>
      </c>
      <c r="Q1405">
        <f>'[1]Master Data'!BZ97/100</f>
        <v>0</v>
      </c>
      <c r="R1405">
        <f>'[1]Master Data'!CA97/1000000</f>
        <v>0</v>
      </c>
      <c r="S1405">
        <f>'[1]Master Data'!CC97/1000000</f>
        <v>0</v>
      </c>
      <c r="T1405">
        <f>'[1]Master Data'!CD97/100</f>
        <v>0</v>
      </c>
      <c r="U1405">
        <f>'[1]Master Data'!CE97/1000000</f>
        <v>0</v>
      </c>
    </row>
    <row r="1406" spans="1:21" x14ac:dyDescent="0.55000000000000004">
      <c r="A1406" s="41" t="s">
        <v>1210</v>
      </c>
      <c r="B1406" s="41">
        <v>4.1999999999999997E-3</v>
      </c>
      <c r="C1406">
        <f>'[1]Master Data'!BK98/100</f>
        <v>0</v>
      </c>
      <c r="D1406">
        <f>'[1]Master Data'!BL98/1000000</f>
        <v>0</v>
      </c>
      <c r="E1406">
        <f>'[1]Master Data'!BM98/1000000</f>
        <v>0</v>
      </c>
      <c r="F1406">
        <f>'[1]Master Data'!BN98/100</f>
        <v>0</v>
      </c>
      <c r="G1406">
        <f>'[1]Master Data'!BO98/100</f>
        <v>0</v>
      </c>
      <c r="H1406">
        <f>'[1]Master Data'!BP98/100</f>
        <v>0</v>
      </c>
      <c r="I1406">
        <f>'[1]Master Data'!BQ98/100</f>
        <v>0</v>
      </c>
      <c r="J1406">
        <f>'[1]Master Data'!BR98/100</f>
        <v>0</v>
      </c>
      <c r="K1406">
        <f>'[1]Master Data'!BT98/100</f>
        <v>3.5000000000000005E-4</v>
      </c>
      <c r="L1406">
        <f>'[1]Master Data'!BU98/1000000</f>
        <v>0</v>
      </c>
      <c r="M1406">
        <f>'[1]Master Data'!BV98/1000000</f>
        <v>0</v>
      </c>
      <c r="N1406">
        <f>'[1]Master Data'!BW98/1000000</f>
        <v>0</v>
      </c>
      <c r="O1406">
        <f>'[1]Master Data'!BX98/100</f>
        <v>1.77E-2</v>
      </c>
      <c r="P1406">
        <f>'[1]Master Data'!BY98/100</f>
        <v>0.41</v>
      </c>
      <c r="Q1406">
        <f>'[1]Master Data'!BZ98/100</f>
        <v>0.109</v>
      </c>
      <c r="R1406">
        <f>'[1]Master Data'!CA98/1000000</f>
        <v>0</v>
      </c>
      <c r="S1406">
        <f>'[1]Master Data'!CC98/1000000</f>
        <v>0</v>
      </c>
      <c r="T1406">
        <f>'[1]Master Data'!CD98/100</f>
        <v>0</v>
      </c>
      <c r="U1406">
        <f>'[1]Master Data'!CE98/1000000</f>
        <v>0</v>
      </c>
    </row>
    <row r="1407" spans="1:21" x14ac:dyDescent="0.55000000000000004">
      <c r="A1407" s="41" t="s">
        <v>1211</v>
      </c>
      <c r="B1407" s="41">
        <v>6.0000000000000001E-3</v>
      </c>
      <c r="C1407">
        <f>'[1]Master Data'!BK99/100</f>
        <v>4.0000000000000001E-3</v>
      </c>
      <c r="D1407">
        <f>'[1]Master Data'!BL99/1000000</f>
        <v>0</v>
      </c>
      <c r="E1407">
        <f>'[1]Master Data'!BM99/1000000</f>
        <v>0</v>
      </c>
      <c r="F1407">
        <f>'[1]Master Data'!BN99/100</f>
        <v>0</v>
      </c>
      <c r="G1407">
        <f>'[1]Master Data'!BO99/100</f>
        <v>0</v>
      </c>
      <c r="H1407">
        <f>'[1]Master Data'!BP99/100</f>
        <v>0</v>
      </c>
      <c r="I1407">
        <f>'[1]Master Data'!BQ99/100</f>
        <v>0</v>
      </c>
      <c r="J1407">
        <f>'[1]Master Data'!BR99/100</f>
        <v>0</v>
      </c>
      <c r="K1407">
        <f>'[1]Master Data'!BT99/100</f>
        <v>2.0000000000000001E-4</v>
      </c>
      <c r="L1407">
        <f>'[1]Master Data'!BU99/1000000</f>
        <v>0</v>
      </c>
      <c r="M1407">
        <f>'[1]Master Data'!BV99/1000000</f>
        <v>0</v>
      </c>
      <c r="N1407">
        <f>'[1]Master Data'!BW99/1000000</f>
        <v>0</v>
      </c>
      <c r="O1407">
        <f>'[1]Master Data'!BX99/100</f>
        <v>0</v>
      </c>
      <c r="P1407">
        <f>'[1]Master Data'!BY99/100</f>
        <v>0</v>
      </c>
      <c r="Q1407">
        <f>'[1]Master Data'!BZ99/100</f>
        <v>0</v>
      </c>
      <c r="R1407">
        <f>'[1]Master Data'!CA99/1000000</f>
        <v>0</v>
      </c>
      <c r="S1407">
        <f>'[1]Master Data'!CC99/1000000</f>
        <v>0</v>
      </c>
      <c r="T1407">
        <f>'[1]Master Data'!CD99/100</f>
        <v>0</v>
      </c>
      <c r="U1407">
        <f>'[1]Master Data'!CE99/1000000</f>
        <v>0</v>
      </c>
    </row>
    <row r="1408" spans="1:21" x14ac:dyDescent="0.55000000000000004">
      <c r="A1408" s="41" t="s">
        <v>1212</v>
      </c>
      <c r="B1408" s="41">
        <v>3.5858948943696185E-2</v>
      </c>
      <c r="C1408">
        <f>'[1]Master Data'!BK100/100</f>
        <v>0</v>
      </c>
      <c r="D1408">
        <f>'[1]Master Data'!BL100/1000000</f>
        <v>0</v>
      </c>
      <c r="E1408">
        <f>'[1]Master Data'!BM100/1000000</f>
        <v>0</v>
      </c>
      <c r="F1408">
        <f>'[1]Master Data'!BN100/100</f>
        <v>0</v>
      </c>
      <c r="G1408">
        <f>'[1]Master Data'!BO100/100</f>
        <v>0</v>
      </c>
      <c r="H1408">
        <f>'[1]Master Data'!BP100/100</f>
        <v>0</v>
      </c>
      <c r="I1408">
        <f>'[1]Master Data'!BQ100/100</f>
        <v>0</v>
      </c>
      <c r="J1408">
        <f>'[1]Master Data'!BR100/100</f>
        <v>0</v>
      </c>
      <c r="K1408">
        <f>'[1]Master Data'!BT100/100</f>
        <v>0</v>
      </c>
      <c r="L1408">
        <f>'[1]Master Data'!BU100/1000000</f>
        <v>0</v>
      </c>
      <c r="M1408">
        <f>'[1]Master Data'!BV100/1000000</f>
        <v>0</v>
      </c>
      <c r="N1408">
        <f>'[1]Master Data'!BW100/1000000</f>
        <v>0</v>
      </c>
      <c r="O1408">
        <f>'[1]Master Data'!BX100/100</f>
        <v>0</v>
      </c>
      <c r="P1408">
        <f>'[1]Master Data'!BY100/100</f>
        <v>0</v>
      </c>
      <c r="Q1408">
        <f>'[1]Master Data'!BZ100/100</f>
        <v>0</v>
      </c>
      <c r="R1408">
        <f>'[1]Master Data'!CA100/1000000</f>
        <v>0</v>
      </c>
      <c r="S1408">
        <f>'[1]Master Data'!CC100/1000000</f>
        <v>0</v>
      </c>
      <c r="T1408">
        <f>'[1]Master Data'!CD100/100</f>
        <v>0</v>
      </c>
      <c r="U1408">
        <f>'[1]Master Data'!CE100/1000000</f>
        <v>0</v>
      </c>
    </row>
    <row r="1409" spans="1:21" x14ac:dyDescent="0.55000000000000004">
      <c r="A1409" s="41" t="s">
        <v>1213</v>
      </c>
      <c r="B1409" s="41">
        <v>8.0000000000000002E-3</v>
      </c>
      <c r="C1409">
        <f>'[1]Master Data'!BK101/100</f>
        <v>0</v>
      </c>
      <c r="D1409">
        <f>'[1]Master Data'!BL101/1000000</f>
        <v>0</v>
      </c>
      <c r="E1409">
        <f>'[1]Master Data'!BM101/1000000</f>
        <v>0</v>
      </c>
      <c r="F1409">
        <f>'[1]Master Data'!BN101/100</f>
        <v>0</v>
      </c>
      <c r="G1409">
        <f>'[1]Master Data'!BO101/100</f>
        <v>0</v>
      </c>
      <c r="H1409">
        <f>'[1]Master Data'!BP101/100</f>
        <v>0</v>
      </c>
      <c r="I1409">
        <f>'[1]Master Data'!BQ101/100</f>
        <v>0</v>
      </c>
      <c r="J1409">
        <f>'[1]Master Data'!BR101/100</f>
        <v>0</v>
      </c>
      <c r="K1409">
        <f>'[1]Master Data'!BT101/100</f>
        <v>0</v>
      </c>
      <c r="L1409">
        <f>'[1]Master Data'!BU101/1000000</f>
        <v>0</v>
      </c>
      <c r="M1409">
        <f>'[1]Master Data'!BV101/1000000</f>
        <v>0</v>
      </c>
      <c r="N1409">
        <f>'[1]Master Data'!BW101/1000000</f>
        <v>0</v>
      </c>
      <c r="O1409">
        <f>'[1]Master Data'!BX101/100</f>
        <v>0</v>
      </c>
      <c r="P1409">
        <f>'[1]Master Data'!BY101/100</f>
        <v>0</v>
      </c>
      <c r="Q1409">
        <f>'[1]Master Data'!BZ101/100</f>
        <v>0</v>
      </c>
      <c r="R1409">
        <f>'[1]Master Data'!CA101/1000000</f>
        <v>0</v>
      </c>
      <c r="S1409">
        <f>'[1]Master Data'!CC101/1000000</f>
        <v>0</v>
      </c>
      <c r="T1409">
        <f>'[1]Master Data'!CD101/100</f>
        <v>0</v>
      </c>
      <c r="U1409">
        <f>'[1]Master Data'!CE101/1000000</f>
        <v>0</v>
      </c>
    </row>
    <row r="1410" spans="1:21" x14ac:dyDescent="0.55000000000000004">
      <c r="A1410" s="41" t="s">
        <v>1214</v>
      </c>
      <c r="B1410" s="41">
        <v>1.5282190016103059E-2</v>
      </c>
      <c r="C1410">
        <f>'[1]Master Data'!BK102/100</f>
        <v>6.1722705314009663E-3</v>
      </c>
      <c r="D1410">
        <f>'[1]Master Data'!BL102/1000000</f>
        <v>0</v>
      </c>
      <c r="E1410">
        <f>'[1]Master Data'!BM102/1000000</f>
        <v>0</v>
      </c>
      <c r="F1410">
        <f>'[1]Master Data'!BN102/100</f>
        <v>0</v>
      </c>
      <c r="G1410">
        <f>'[1]Master Data'!BO102/100</f>
        <v>0</v>
      </c>
      <c r="H1410">
        <f>'[1]Master Data'!BP102/100</f>
        <v>0</v>
      </c>
      <c r="I1410">
        <f>'[1]Master Data'!BQ102/100</f>
        <v>0</v>
      </c>
      <c r="J1410">
        <f>'[1]Master Data'!BR102/100</f>
        <v>0</v>
      </c>
      <c r="K1410">
        <f>'[1]Master Data'!BT102/100</f>
        <v>1.09829307568438E-3</v>
      </c>
      <c r="L1410">
        <f>'[1]Master Data'!BU102/1000000</f>
        <v>0</v>
      </c>
      <c r="M1410">
        <f>'[1]Master Data'!BV102/1000000</f>
        <v>0</v>
      </c>
      <c r="N1410">
        <f>'[1]Master Data'!BW102/1000000</f>
        <v>0</v>
      </c>
      <c r="O1410">
        <f>'[1]Master Data'!BX102/100</f>
        <v>0</v>
      </c>
      <c r="P1410">
        <f>'[1]Master Data'!BY102/100</f>
        <v>0</v>
      </c>
      <c r="Q1410">
        <f>'[1]Master Data'!BZ102/100</f>
        <v>0</v>
      </c>
      <c r="R1410">
        <f>'[1]Master Data'!CA102/1000000</f>
        <v>0</v>
      </c>
      <c r="S1410">
        <f>'[1]Master Data'!CC102/1000000</f>
        <v>0</v>
      </c>
      <c r="T1410">
        <f>'[1]Master Data'!CD102/100</f>
        <v>0</v>
      </c>
      <c r="U1410">
        <f>'[1]Master Data'!CE102/1000000</f>
        <v>0</v>
      </c>
    </row>
    <row r="1411" spans="1:21" x14ac:dyDescent="0.55000000000000004">
      <c r="A1411" s="41" t="s">
        <v>1215</v>
      </c>
      <c r="B1411" s="41">
        <v>3.7000000000000002E-3</v>
      </c>
      <c r="C1411">
        <f>'[1]Master Data'!BK103/100</f>
        <v>3.4000000000000002E-3</v>
      </c>
      <c r="D1411">
        <f>'[1]Master Data'!BL103/1000000</f>
        <v>4.0000000000000001E-8</v>
      </c>
      <c r="E1411">
        <f>'[1]Master Data'!BM103/1000000</f>
        <v>0</v>
      </c>
      <c r="F1411">
        <f>'[1]Master Data'!BN103/100</f>
        <v>0</v>
      </c>
      <c r="G1411">
        <f>'[1]Master Data'!BO103/100</f>
        <v>0</v>
      </c>
      <c r="H1411">
        <f>'[1]Master Data'!BP103/100</f>
        <v>0</v>
      </c>
      <c r="I1411">
        <f>'[1]Master Data'!BQ103/100</f>
        <v>0</v>
      </c>
      <c r="J1411">
        <f>'[1]Master Data'!BR103/100</f>
        <v>0</v>
      </c>
      <c r="K1411">
        <f>'[1]Master Data'!BT103/100</f>
        <v>2.2900000000000001E-4</v>
      </c>
      <c r="L1411">
        <f>'[1]Master Data'!BU103/1000000</f>
        <v>8.0000000000000002E-8</v>
      </c>
      <c r="M1411">
        <f>'[1]Master Data'!BV103/1000000</f>
        <v>7.0000000000000005E-8</v>
      </c>
      <c r="N1411">
        <f>'[1]Master Data'!BW103/1000000</f>
        <v>0</v>
      </c>
      <c r="O1411">
        <f>'[1]Master Data'!BX103/100</f>
        <v>0</v>
      </c>
      <c r="P1411">
        <f>'[1]Master Data'!BY103/100</f>
        <v>0</v>
      </c>
      <c r="Q1411">
        <f>'[1]Master Data'!BZ103/100</f>
        <v>0</v>
      </c>
      <c r="R1411">
        <f>'[1]Master Data'!CA103/1000000</f>
        <v>0</v>
      </c>
      <c r="S1411">
        <f>'[1]Master Data'!CC103/1000000</f>
        <v>0</v>
      </c>
      <c r="T1411">
        <f>'[1]Master Data'!CD103/100</f>
        <v>0</v>
      </c>
      <c r="U1411">
        <f>'[1]Master Data'!CE103/1000000</f>
        <v>0</v>
      </c>
    </row>
    <row r="1412" spans="1:21" x14ac:dyDescent="0.55000000000000004">
      <c r="A1412" s="41" t="s">
        <v>1216</v>
      </c>
      <c r="B1412" s="41">
        <v>5.7358572507552876E-3</v>
      </c>
      <c r="C1412">
        <f>'[1]Master Data'!BK104/100</f>
        <v>1.9846932157218835E-5</v>
      </c>
      <c r="D1412">
        <f>'[1]Master Data'!BL104/1000000</f>
        <v>0</v>
      </c>
      <c r="E1412">
        <f>'[1]Master Data'!BM104/1000000</f>
        <v>0</v>
      </c>
      <c r="F1412">
        <f>'[1]Master Data'!BN104/100</f>
        <v>0</v>
      </c>
      <c r="G1412">
        <f>'[1]Master Data'!BO104/100</f>
        <v>0</v>
      </c>
      <c r="H1412">
        <f>'[1]Master Data'!BP104/100</f>
        <v>0</v>
      </c>
      <c r="I1412">
        <f>'[1]Master Data'!BQ104/100</f>
        <v>0</v>
      </c>
      <c r="J1412">
        <f>'[1]Master Data'!BR104/100</f>
        <v>0</v>
      </c>
      <c r="K1412">
        <f>'[1]Master Data'!BT104/100</f>
        <v>1.0705668698923336E-4</v>
      </c>
      <c r="L1412">
        <f>'[1]Master Data'!BU104/1000000</f>
        <v>0</v>
      </c>
      <c r="M1412">
        <f>'[1]Master Data'!BV104/1000000</f>
        <v>0</v>
      </c>
      <c r="N1412">
        <f>'[1]Master Data'!BW104/1000000</f>
        <v>0</v>
      </c>
      <c r="O1412">
        <f>'[1]Master Data'!BX104/100</f>
        <v>0</v>
      </c>
      <c r="P1412">
        <f>'[1]Master Data'!BY104/100</f>
        <v>0</v>
      </c>
      <c r="Q1412">
        <f>'[1]Master Data'!BZ104/100</f>
        <v>0</v>
      </c>
      <c r="R1412">
        <f>'[1]Master Data'!CA104/1000000</f>
        <v>0</v>
      </c>
      <c r="S1412">
        <f>'[1]Master Data'!CC104/1000000</f>
        <v>0</v>
      </c>
      <c r="T1412">
        <f>'[1]Master Data'!CD104/100</f>
        <v>0</v>
      </c>
      <c r="U1412">
        <f>'[1]Master Data'!CE104/1000000</f>
        <v>0</v>
      </c>
    </row>
    <row r="1413" spans="1:21" x14ac:dyDescent="0.55000000000000004">
      <c r="A1413" s="41" t="s">
        <v>1217</v>
      </c>
      <c r="B1413" s="41">
        <v>4.6744360902255637E-3</v>
      </c>
      <c r="C1413">
        <f>'[1]Master Data'!BK105/100</f>
        <v>0</v>
      </c>
      <c r="D1413">
        <f>'[1]Master Data'!BL105/1000000</f>
        <v>0</v>
      </c>
      <c r="E1413">
        <f>'[1]Master Data'!BM105/1000000</f>
        <v>0</v>
      </c>
      <c r="F1413">
        <f>'[1]Master Data'!BN105/100</f>
        <v>0</v>
      </c>
      <c r="G1413">
        <f>'[1]Master Data'!BO105/100</f>
        <v>0</v>
      </c>
      <c r="H1413">
        <f>'[1]Master Data'!BP105/100</f>
        <v>0</v>
      </c>
      <c r="I1413">
        <f>'[1]Master Data'!BQ105/100</f>
        <v>0</v>
      </c>
      <c r="J1413">
        <f>'[1]Master Data'!BR105/100</f>
        <v>0</v>
      </c>
      <c r="K1413">
        <f>'[1]Master Data'!BT105/100</f>
        <v>1.2082706766917291E-3</v>
      </c>
      <c r="L1413">
        <f>'[1]Master Data'!BU105/1000000</f>
        <v>0</v>
      </c>
      <c r="M1413">
        <f>'[1]Master Data'!BV105/1000000</f>
        <v>0</v>
      </c>
      <c r="N1413">
        <f>'[1]Master Data'!BW105/1000000</f>
        <v>0</v>
      </c>
      <c r="O1413">
        <f>'[1]Master Data'!BX105/100</f>
        <v>0</v>
      </c>
      <c r="P1413">
        <f>'[1]Master Data'!BY105/100</f>
        <v>0</v>
      </c>
      <c r="Q1413">
        <f>'[1]Master Data'!BZ105/100</f>
        <v>0</v>
      </c>
      <c r="R1413">
        <f>'[1]Master Data'!CA105/1000000</f>
        <v>0</v>
      </c>
      <c r="S1413">
        <f>'[1]Master Data'!CC105/1000000</f>
        <v>0</v>
      </c>
      <c r="T1413">
        <f>'[1]Master Data'!CD105/100</f>
        <v>0</v>
      </c>
      <c r="U1413">
        <f>'[1]Master Data'!CE105/1000000</f>
        <v>0</v>
      </c>
    </row>
    <row r="1414" spans="1:21" x14ac:dyDescent="0.55000000000000004">
      <c r="A1414" s="41" t="s">
        <v>1218</v>
      </c>
      <c r="B1414" s="41">
        <v>2.5913043478260865E-2</v>
      </c>
      <c r="C1414">
        <f>'[1]Master Data'!BK106/100</f>
        <v>0</v>
      </c>
      <c r="D1414">
        <f>'[1]Master Data'!BL106/1000000</f>
        <v>0</v>
      </c>
      <c r="E1414">
        <f>'[1]Master Data'!BM106/1000000</f>
        <v>0</v>
      </c>
      <c r="F1414">
        <f>'[1]Master Data'!BN106/100</f>
        <v>0</v>
      </c>
      <c r="G1414">
        <f>'[1]Master Data'!BO106/100</f>
        <v>0</v>
      </c>
      <c r="H1414">
        <f>'[1]Master Data'!BP106/100</f>
        <v>0</v>
      </c>
      <c r="I1414">
        <f>'[1]Master Data'!BQ106/100</f>
        <v>0</v>
      </c>
      <c r="J1414">
        <f>'[1]Master Data'!BR106/100</f>
        <v>0</v>
      </c>
      <c r="K1414">
        <f>'[1]Master Data'!BT106/100</f>
        <v>0</v>
      </c>
      <c r="L1414">
        <f>'[1]Master Data'!BU106/1000000</f>
        <v>0</v>
      </c>
      <c r="M1414">
        <f>'[1]Master Data'!BV106/1000000</f>
        <v>0</v>
      </c>
      <c r="N1414">
        <f>'[1]Master Data'!BW106/1000000</f>
        <v>0</v>
      </c>
      <c r="O1414">
        <f>'[1]Master Data'!BX106/100</f>
        <v>0</v>
      </c>
      <c r="P1414">
        <f>'[1]Master Data'!BY106/100</f>
        <v>0</v>
      </c>
      <c r="Q1414">
        <f>'[1]Master Data'!BZ106/100</f>
        <v>0</v>
      </c>
      <c r="R1414">
        <f>'[1]Master Data'!CA106/1000000</f>
        <v>0</v>
      </c>
      <c r="S1414">
        <f>'[1]Master Data'!CC106/1000000</f>
        <v>0</v>
      </c>
      <c r="T1414">
        <f>'[1]Master Data'!CD106/100</f>
        <v>0</v>
      </c>
      <c r="U1414">
        <f>'[1]Master Data'!CE106/1000000</f>
        <v>0</v>
      </c>
    </row>
    <row r="1415" spans="1:21" x14ac:dyDescent="0.55000000000000004">
      <c r="A1415" s="41" t="s">
        <v>1219</v>
      </c>
      <c r="B1415" s="41">
        <v>5.8999999999999999E-3</v>
      </c>
      <c r="C1415">
        <f>'[1]Master Data'!BK107/100</f>
        <v>0</v>
      </c>
      <c r="D1415">
        <f>'[1]Master Data'!BL107/1000000</f>
        <v>0</v>
      </c>
      <c r="E1415">
        <f>'[1]Master Data'!BM107/1000000</f>
        <v>0</v>
      </c>
      <c r="F1415">
        <f>'[1]Master Data'!BN107/100</f>
        <v>0</v>
      </c>
      <c r="G1415">
        <f>'[1]Master Data'!BO107/100</f>
        <v>0</v>
      </c>
      <c r="H1415">
        <f>'[1]Master Data'!BP107/100</f>
        <v>0</v>
      </c>
      <c r="I1415">
        <f>'[1]Master Data'!BQ107/100</f>
        <v>0</v>
      </c>
      <c r="J1415">
        <f>'[1]Master Data'!BR107/100</f>
        <v>0</v>
      </c>
      <c r="K1415">
        <f>'[1]Master Data'!BT107/100</f>
        <v>0</v>
      </c>
      <c r="L1415">
        <f>'[1]Master Data'!BU107/1000000</f>
        <v>0</v>
      </c>
      <c r="M1415">
        <f>'[1]Master Data'!BV107/1000000</f>
        <v>0</v>
      </c>
      <c r="N1415">
        <f>'[1]Master Data'!BW107/1000000</f>
        <v>0</v>
      </c>
      <c r="O1415">
        <f>'[1]Master Data'!BX107/100</f>
        <v>0</v>
      </c>
      <c r="P1415">
        <f>'[1]Master Data'!BY107/100</f>
        <v>0</v>
      </c>
      <c r="Q1415">
        <f>'[1]Master Data'!BZ107/100</f>
        <v>0</v>
      </c>
      <c r="R1415">
        <f>'[1]Master Data'!CA107/1000000</f>
        <v>0</v>
      </c>
      <c r="S1415">
        <f>'[1]Master Data'!CC107/1000000</f>
        <v>0</v>
      </c>
      <c r="T1415">
        <f>'[1]Master Data'!CD107/100</f>
        <v>0</v>
      </c>
      <c r="U1415">
        <f>'[1]Master Data'!CE107/1000000</f>
        <v>0</v>
      </c>
    </row>
    <row r="1416" spans="1:21" x14ac:dyDescent="0.55000000000000004">
      <c r="A1416" s="41" t="s">
        <v>1220</v>
      </c>
      <c r="B1416" s="41">
        <v>1.3607954545454546E-2</v>
      </c>
      <c r="C1416">
        <f>'[1]Master Data'!BK108/100</f>
        <v>0</v>
      </c>
      <c r="D1416">
        <f>'[1]Master Data'!BL108/1000000</f>
        <v>0</v>
      </c>
      <c r="E1416">
        <f>'[1]Master Data'!BM108/1000000</f>
        <v>0</v>
      </c>
      <c r="F1416">
        <f>'[1]Master Data'!BN108/100</f>
        <v>0</v>
      </c>
      <c r="G1416">
        <f>'[1]Master Data'!BO108/100</f>
        <v>0</v>
      </c>
      <c r="H1416">
        <f>'[1]Master Data'!BP108/100</f>
        <v>0</v>
      </c>
      <c r="I1416">
        <f>'[1]Master Data'!BQ108/100</f>
        <v>0</v>
      </c>
      <c r="J1416">
        <f>'[1]Master Data'!BR108/100</f>
        <v>0</v>
      </c>
      <c r="K1416">
        <f>'[1]Master Data'!BT108/100</f>
        <v>0</v>
      </c>
      <c r="L1416">
        <f>'[1]Master Data'!BU108/1000000</f>
        <v>0</v>
      </c>
      <c r="M1416">
        <f>'[1]Master Data'!BV108/1000000</f>
        <v>0</v>
      </c>
      <c r="N1416">
        <f>'[1]Master Data'!BW108/1000000</f>
        <v>0</v>
      </c>
      <c r="O1416">
        <f>'[1]Master Data'!BX108/100</f>
        <v>0</v>
      </c>
      <c r="P1416">
        <f>'[1]Master Data'!BY108/100</f>
        <v>0</v>
      </c>
      <c r="Q1416">
        <f>'[1]Master Data'!BZ108/100</f>
        <v>0</v>
      </c>
      <c r="R1416">
        <f>'[1]Master Data'!CA108/1000000</f>
        <v>0</v>
      </c>
      <c r="S1416">
        <f>'[1]Master Data'!CC108/1000000</f>
        <v>0</v>
      </c>
      <c r="T1416">
        <f>'[1]Master Data'!CD108/100</f>
        <v>0</v>
      </c>
      <c r="U1416">
        <f>'[1]Master Data'!CE108/1000000</f>
        <v>0</v>
      </c>
    </row>
    <row r="1417" spans="1:21" x14ac:dyDescent="0.55000000000000004">
      <c r="A1417" s="41" t="s">
        <v>1221</v>
      </c>
      <c r="B1417" s="41">
        <v>3.0340000000000002E-3</v>
      </c>
      <c r="C1417">
        <f>'[1]Master Data'!BK109/100</f>
        <v>1.266E-3</v>
      </c>
      <c r="D1417">
        <f>'[1]Master Data'!BL109/1000000</f>
        <v>0</v>
      </c>
      <c r="E1417">
        <f>'[1]Master Data'!BM109/1000000</f>
        <v>0</v>
      </c>
      <c r="F1417">
        <f>'[1]Master Data'!BN109/100</f>
        <v>0</v>
      </c>
      <c r="G1417">
        <f>'[1]Master Data'!BO109/100</f>
        <v>0</v>
      </c>
      <c r="H1417">
        <f>'[1]Master Data'!BP109/100</f>
        <v>0</v>
      </c>
      <c r="I1417">
        <f>'[1]Master Data'!BQ109/100</f>
        <v>0</v>
      </c>
      <c r="J1417">
        <f>'[1]Master Data'!BR109/100</f>
        <v>0</v>
      </c>
      <c r="K1417">
        <f>'[1]Master Data'!BT109/100</f>
        <v>2.9999999999999997E-4</v>
      </c>
      <c r="L1417">
        <f>'[1]Master Data'!BU109/1000000</f>
        <v>0</v>
      </c>
      <c r="M1417">
        <f>'[1]Master Data'!BV109/1000000</f>
        <v>0</v>
      </c>
      <c r="N1417">
        <f>'[1]Master Data'!BW109/1000000</f>
        <v>0</v>
      </c>
      <c r="O1417">
        <f>'[1]Master Data'!BX109/100</f>
        <v>0</v>
      </c>
      <c r="P1417">
        <f>'[1]Master Data'!BY109/100</f>
        <v>0</v>
      </c>
      <c r="Q1417">
        <f>'[1]Master Data'!BZ109/100</f>
        <v>0</v>
      </c>
      <c r="R1417">
        <f>'[1]Master Data'!CA109/1000000</f>
        <v>0</v>
      </c>
      <c r="S1417">
        <f>'[1]Master Data'!CC109/1000000</f>
        <v>0</v>
      </c>
      <c r="T1417">
        <f>'[1]Master Data'!CD109/100</f>
        <v>0</v>
      </c>
      <c r="U1417">
        <f>'[1]Master Data'!CE109/1000000</f>
        <v>0</v>
      </c>
    </row>
    <row r="1418" spans="1:21" x14ac:dyDescent="0.55000000000000004">
      <c r="A1418" s="41" t="s">
        <v>1222</v>
      </c>
      <c r="B1418" s="41">
        <v>1.7452512466436518E-2</v>
      </c>
      <c r="C1418">
        <f>'[1]Master Data'!BK110/100</f>
        <v>9.6128499121991525E-4</v>
      </c>
      <c r="D1418">
        <f>'[1]Master Data'!BL110/1000000</f>
        <v>0</v>
      </c>
      <c r="E1418">
        <f>'[1]Master Data'!BM110/1000000</f>
        <v>0</v>
      </c>
      <c r="F1418">
        <f>'[1]Master Data'!BN110/100</f>
        <v>0</v>
      </c>
      <c r="G1418">
        <f>'[1]Master Data'!BO110/100</f>
        <v>0</v>
      </c>
      <c r="H1418">
        <f>'[1]Master Data'!BP110/100</f>
        <v>0</v>
      </c>
      <c r="I1418">
        <f>'[1]Master Data'!BQ110/100</f>
        <v>0</v>
      </c>
      <c r="J1418">
        <f>'[1]Master Data'!BR110/100</f>
        <v>0</v>
      </c>
      <c r="K1418">
        <f>'[1]Master Data'!BT110/100</f>
        <v>1.3504803222807559E-4</v>
      </c>
      <c r="L1418">
        <f>'[1]Master Data'!BU110/1000000</f>
        <v>0</v>
      </c>
      <c r="M1418">
        <f>'[1]Master Data'!BV110/1000000</f>
        <v>0</v>
      </c>
      <c r="N1418">
        <f>'[1]Master Data'!BW110/1000000</f>
        <v>0</v>
      </c>
      <c r="O1418">
        <f>'[1]Master Data'!BX110/100</f>
        <v>0</v>
      </c>
      <c r="P1418">
        <f>'[1]Master Data'!BY110/100</f>
        <v>0</v>
      </c>
      <c r="Q1418">
        <f>'[1]Master Data'!BZ110/100</f>
        <v>0</v>
      </c>
      <c r="R1418">
        <f>'[1]Master Data'!CA110/1000000</f>
        <v>0</v>
      </c>
      <c r="S1418">
        <f>'[1]Master Data'!CC110/1000000</f>
        <v>0</v>
      </c>
      <c r="T1418">
        <f>'[1]Master Data'!CD110/100</f>
        <v>0</v>
      </c>
      <c r="U1418">
        <f>'[1]Master Data'!CE110/1000000</f>
        <v>0</v>
      </c>
    </row>
    <row r="1419" spans="1:21" x14ac:dyDescent="0.55000000000000004">
      <c r="A1419" s="41" t="s">
        <v>1223</v>
      </c>
      <c r="B1419" s="41">
        <v>3.7843556168159889E-2</v>
      </c>
      <c r="C1419">
        <f>'[1]Master Data'!BK111/100</f>
        <v>2E-3</v>
      </c>
      <c r="D1419">
        <f>'[1]Master Data'!BL111/1000000</f>
        <v>0</v>
      </c>
      <c r="E1419">
        <f>'[1]Master Data'!BM111/1000000</f>
        <v>0</v>
      </c>
      <c r="F1419">
        <f>'[1]Master Data'!BN111/100</f>
        <v>0</v>
      </c>
      <c r="G1419">
        <f>'[1]Master Data'!BO111/100</f>
        <v>0</v>
      </c>
      <c r="H1419">
        <f>'[1]Master Data'!BP111/100</f>
        <v>0</v>
      </c>
      <c r="I1419">
        <f>'[1]Master Data'!BQ111/100</f>
        <v>0</v>
      </c>
      <c r="J1419">
        <f>'[1]Master Data'!BR111/100</f>
        <v>0</v>
      </c>
      <c r="K1419">
        <f>'[1]Master Data'!BT111/100</f>
        <v>2.9999999999999997E-4</v>
      </c>
      <c r="L1419">
        <f>'[1]Master Data'!BU111/1000000</f>
        <v>0</v>
      </c>
      <c r="M1419">
        <f>'[1]Master Data'!BV111/1000000</f>
        <v>0</v>
      </c>
      <c r="N1419">
        <f>'[1]Master Data'!BW111/1000000</f>
        <v>0</v>
      </c>
      <c r="O1419">
        <f>'[1]Master Data'!BX111/100</f>
        <v>0</v>
      </c>
      <c r="P1419">
        <f>'[1]Master Data'!BY111/100</f>
        <v>0</v>
      </c>
      <c r="Q1419">
        <f>'[1]Master Data'!BZ111/100</f>
        <v>0</v>
      </c>
      <c r="R1419">
        <f>'[1]Master Data'!CA111/1000000</f>
        <v>0</v>
      </c>
      <c r="S1419">
        <f>'[1]Master Data'!CC111/1000000</f>
        <v>0</v>
      </c>
      <c r="T1419">
        <f>'[1]Master Data'!CD111/100</f>
        <v>0</v>
      </c>
      <c r="U1419">
        <f>'[1]Master Data'!CE111/1000000</f>
        <v>0</v>
      </c>
    </row>
    <row r="1420" spans="1:21" x14ac:dyDescent="0.55000000000000004">
      <c r="A1420" s="41" t="s">
        <v>1224</v>
      </c>
      <c r="B1420" s="41">
        <v>1.7335332688442357E-2</v>
      </c>
      <c r="C1420">
        <f>'[1]Master Data'!BK112/100</f>
        <v>0</v>
      </c>
      <c r="D1420">
        <f>'[1]Master Data'!BL112/1000000</f>
        <v>0</v>
      </c>
      <c r="E1420">
        <f>'[1]Master Data'!BM112/1000000</f>
        <v>0</v>
      </c>
      <c r="F1420">
        <f>'[1]Master Data'!BN112/100</f>
        <v>0</v>
      </c>
      <c r="G1420">
        <f>'[1]Master Data'!BO112/100</f>
        <v>0</v>
      </c>
      <c r="H1420">
        <f>'[1]Master Data'!BP112/100</f>
        <v>0</v>
      </c>
      <c r="I1420">
        <f>'[1]Master Data'!BQ112/100</f>
        <v>0</v>
      </c>
      <c r="J1420">
        <f>'[1]Master Data'!BR112/100</f>
        <v>0</v>
      </c>
      <c r="K1420">
        <f>'[1]Master Data'!BT112/100</f>
        <v>2.1075973891659206E-4</v>
      </c>
      <c r="L1420">
        <f>'[1]Master Data'!BU112/1000000</f>
        <v>0</v>
      </c>
      <c r="M1420">
        <f>'[1]Master Data'!BV112/1000000</f>
        <v>0</v>
      </c>
      <c r="N1420">
        <f>'[1]Master Data'!BW112/1000000</f>
        <v>0</v>
      </c>
      <c r="O1420">
        <f>'[1]Master Data'!BX112/100</f>
        <v>0</v>
      </c>
      <c r="P1420">
        <f>'[1]Master Data'!BY112/100</f>
        <v>0</v>
      </c>
      <c r="Q1420">
        <f>'[1]Master Data'!BZ112/100</f>
        <v>0</v>
      </c>
      <c r="R1420">
        <f>'[1]Master Data'!CA112/1000000</f>
        <v>0</v>
      </c>
      <c r="S1420">
        <f>'[1]Master Data'!CC112/1000000</f>
        <v>0</v>
      </c>
      <c r="T1420">
        <f>'[1]Master Data'!CD112/100</f>
        <v>0</v>
      </c>
      <c r="U1420">
        <f>'[1]Master Data'!CE112/1000000</f>
        <v>0</v>
      </c>
    </row>
    <row r="1421" spans="1:21" x14ac:dyDescent="0.55000000000000004">
      <c r="A1421" s="41" t="s">
        <v>1225</v>
      </c>
      <c r="B1421" s="41">
        <v>1.4999999999999999E-2</v>
      </c>
      <c r="C1421">
        <f>'[1]Master Data'!BK113/100</f>
        <v>2E-3</v>
      </c>
      <c r="D1421">
        <f>'[1]Master Data'!BL113/1000000</f>
        <v>0</v>
      </c>
      <c r="E1421">
        <f>'[1]Master Data'!BM113/1000000</f>
        <v>0</v>
      </c>
      <c r="F1421">
        <f>'[1]Master Data'!BN113/100</f>
        <v>0</v>
      </c>
      <c r="G1421">
        <f>'[1]Master Data'!BO113/100</f>
        <v>0</v>
      </c>
      <c r="H1421">
        <f>'[1]Master Data'!BP113/100</f>
        <v>0</v>
      </c>
      <c r="I1421">
        <f>'[1]Master Data'!BQ113/100</f>
        <v>0</v>
      </c>
      <c r="J1421">
        <f>'[1]Master Data'!BR113/100</f>
        <v>0</v>
      </c>
      <c r="K1421">
        <f>'[1]Master Data'!BT113/100</f>
        <v>2.9999999999999997E-4</v>
      </c>
      <c r="L1421">
        <f>'[1]Master Data'!BU113/1000000</f>
        <v>0</v>
      </c>
      <c r="M1421">
        <f>'[1]Master Data'!BV113/1000000</f>
        <v>0</v>
      </c>
      <c r="N1421">
        <f>'[1]Master Data'!BW113/1000000</f>
        <v>0</v>
      </c>
      <c r="O1421">
        <f>'[1]Master Data'!BX113/100</f>
        <v>0</v>
      </c>
      <c r="P1421">
        <f>'[1]Master Data'!BY113/100</f>
        <v>0</v>
      </c>
      <c r="Q1421">
        <f>'[1]Master Data'!BZ113/100</f>
        <v>0</v>
      </c>
      <c r="R1421">
        <f>'[1]Master Data'!CA113/1000000</f>
        <v>0</v>
      </c>
      <c r="S1421">
        <f>'[1]Master Data'!CC113/1000000</f>
        <v>0</v>
      </c>
      <c r="T1421">
        <f>'[1]Master Data'!CD113/100</f>
        <v>0</v>
      </c>
      <c r="U1421">
        <f>'[1]Master Data'!CE113/1000000</f>
        <v>0</v>
      </c>
    </row>
    <row r="1422" spans="1:21" x14ac:dyDescent="0.55000000000000004">
      <c r="A1422" s="41" t="s">
        <v>1226</v>
      </c>
      <c r="B1422" s="41">
        <v>5.5999999999999994E-2</v>
      </c>
      <c r="C1422">
        <f>'[1]Master Data'!BK114/100</f>
        <v>0</v>
      </c>
      <c r="D1422">
        <f>'[1]Master Data'!BL114/1000000</f>
        <v>0</v>
      </c>
      <c r="E1422">
        <f>'[1]Master Data'!BM114/1000000</f>
        <v>0</v>
      </c>
      <c r="F1422">
        <f>'[1]Master Data'!BN114/100</f>
        <v>0</v>
      </c>
      <c r="G1422">
        <f>'[1]Master Data'!BO114/100</f>
        <v>0</v>
      </c>
      <c r="H1422">
        <f>'[1]Master Data'!BP114/100</f>
        <v>0</v>
      </c>
      <c r="I1422">
        <f>'[1]Master Data'!BQ114/100</f>
        <v>0</v>
      </c>
      <c r="J1422">
        <f>'[1]Master Data'!BR114/100</f>
        <v>0</v>
      </c>
      <c r="K1422">
        <f>'[1]Master Data'!BT114/100</f>
        <v>0</v>
      </c>
      <c r="L1422">
        <f>'[1]Master Data'!BU114/1000000</f>
        <v>0</v>
      </c>
      <c r="M1422">
        <f>'[1]Master Data'!BV114/1000000</f>
        <v>0</v>
      </c>
      <c r="N1422">
        <f>'[1]Master Data'!BW114/1000000</f>
        <v>0</v>
      </c>
      <c r="O1422">
        <f>'[1]Master Data'!BX114/100</f>
        <v>0</v>
      </c>
      <c r="P1422">
        <f>'[1]Master Data'!BY114/100</f>
        <v>0</v>
      </c>
      <c r="Q1422">
        <f>'[1]Master Data'!BZ114/100</f>
        <v>0</v>
      </c>
      <c r="R1422">
        <f>'[1]Master Data'!CA114/1000000</f>
        <v>0</v>
      </c>
      <c r="S1422">
        <f>'[1]Master Data'!CC114/1000000</f>
        <v>0</v>
      </c>
      <c r="T1422">
        <f>'[1]Master Data'!CD114/100</f>
        <v>0</v>
      </c>
      <c r="U1422">
        <f>'[1]Master Data'!CE114/1000000</f>
        <v>0</v>
      </c>
    </row>
    <row r="1423" spans="1:21" x14ac:dyDescent="0.55000000000000004">
      <c r="A1423" s="41" t="s">
        <v>1227</v>
      </c>
      <c r="B1423" s="41">
        <v>2.7000000000000001E-3</v>
      </c>
      <c r="C1423">
        <f>'[1]Master Data'!BK115/100</f>
        <v>5.9999999999999995E-4</v>
      </c>
      <c r="D1423">
        <f>'[1]Master Data'!BL115/1000000</f>
        <v>0</v>
      </c>
      <c r="E1423">
        <f>'[1]Master Data'!BM115/1000000</f>
        <v>0</v>
      </c>
      <c r="F1423">
        <f>'[1]Master Data'!BN115/100</f>
        <v>0</v>
      </c>
      <c r="G1423">
        <f>'[1]Master Data'!BO115/100</f>
        <v>0</v>
      </c>
      <c r="H1423">
        <f>'[1]Master Data'!BP115/100</f>
        <v>0</v>
      </c>
      <c r="I1423">
        <f>'[1]Master Data'!BQ115/100</f>
        <v>0</v>
      </c>
      <c r="J1423">
        <f>'[1]Master Data'!BR115/100</f>
        <v>0</v>
      </c>
      <c r="K1423">
        <f>'[1]Master Data'!BT115/100</f>
        <v>1.6000000000000001E-4</v>
      </c>
      <c r="L1423">
        <f>'[1]Master Data'!BU115/1000000</f>
        <v>0</v>
      </c>
      <c r="M1423">
        <f>'[1]Master Data'!BV115/1000000</f>
        <v>0</v>
      </c>
      <c r="N1423">
        <f>'[1]Master Data'!BW115/1000000</f>
        <v>0</v>
      </c>
      <c r="O1423">
        <f>'[1]Master Data'!BX115/100</f>
        <v>0</v>
      </c>
      <c r="P1423">
        <f>'[1]Master Data'!BY115/100</f>
        <v>0</v>
      </c>
      <c r="Q1423">
        <f>'[1]Master Data'!BZ115/100</f>
        <v>0</v>
      </c>
      <c r="R1423">
        <f>'[1]Master Data'!CA115/1000000</f>
        <v>0</v>
      </c>
      <c r="S1423">
        <f>'[1]Master Data'!CC115/1000000</f>
        <v>0</v>
      </c>
      <c r="T1423">
        <f>'[1]Master Data'!CD115/100</f>
        <v>0</v>
      </c>
      <c r="U1423">
        <f>'[1]Master Data'!CE115/1000000</f>
        <v>0</v>
      </c>
    </row>
    <row r="1424" spans="1:21" x14ac:dyDescent="0.55000000000000004">
      <c r="A1424" s="41" t="s">
        <v>1228</v>
      </c>
      <c r="B1424" s="41">
        <v>7.4271989090683678E-3</v>
      </c>
      <c r="C1424">
        <f>'[1]Master Data'!BK116/100</f>
        <v>0</v>
      </c>
      <c r="D1424">
        <f>'[1]Master Data'!BL116/1000000</f>
        <v>0</v>
      </c>
      <c r="E1424">
        <f>'[1]Master Data'!BM116/1000000</f>
        <v>0</v>
      </c>
      <c r="F1424">
        <f>'[1]Master Data'!BN116/100</f>
        <v>0</v>
      </c>
      <c r="G1424">
        <f>'[1]Master Data'!BO116/100</f>
        <v>0</v>
      </c>
      <c r="H1424">
        <f>'[1]Master Data'!BP116/100</f>
        <v>0</v>
      </c>
      <c r="I1424">
        <f>'[1]Master Data'!BQ116/100</f>
        <v>0</v>
      </c>
      <c r="J1424">
        <f>'[1]Master Data'!BR116/100</f>
        <v>0</v>
      </c>
      <c r="K1424">
        <f>'[1]Master Data'!BT116/100</f>
        <v>0</v>
      </c>
      <c r="L1424">
        <f>'[1]Master Data'!BU116/1000000</f>
        <v>0</v>
      </c>
      <c r="M1424">
        <f>'[1]Master Data'!BV116/1000000</f>
        <v>0</v>
      </c>
      <c r="N1424">
        <f>'[1]Master Data'!BW116/1000000</f>
        <v>0</v>
      </c>
      <c r="O1424">
        <f>'[1]Master Data'!BX116/100</f>
        <v>0</v>
      </c>
      <c r="P1424">
        <f>'[1]Master Data'!BY116/100</f>
        <v>0</v>
      </c>
      <c r="Q1424">
        <f>'[1]Master Data'!BZ116/100</f>
        <v>0</v>
      </c>
      <c r="R1424">
        <f>'[1]Master Data'!CA116/1000000</f>
        <v>0</v>
      </c>
      <c r="S1424">
        <f>'[1]Master Data'!CC116/1000000</f>
        <v>0</v>
      </c>
      <c r="T1424">
        <f>'[1]Master Data'!CD116/100</f>
        <v>0</v>
      </c>
      <c r="U1424">
        <f>'[1]Master Data'!CE116/1000000</f>
        <v>0</v>
      </c>
    </row>
    <row r="1425" spans="1:21" x14ac:dyDescent="0.55000000000000004">
      <c r="A1425" s="41" t="s">
        <v>1229</v>
      </c>
      <c r="B1425" s="41">
        <v>1.5188734776725303E-2</v>
      </c>
      <c r="C1425">
        <f>'[1]Master Data'!BK117/100</f>
        <v>2E-3</v>
      </c>
      <c r="D1425">
        <f>'[1]Master Data'!BL117/1000000</f>
        <v>0</v>
      </c>
      <c r="E1425">
        <f>'[1]Master Data'!BM117/1000000</f>
        <v>0</v>
      </c>
      <c r="F1425">
        <f>'[1]Master Data'!BN117/100</f>
        <v>0</v>
      </c>
      <c r="G1425">
        <f>'[1]Master Data'!BO117/100</f>
        <v>0</v>
      </c>
      <c r="H1425">
        <f>'[1]Master Data'!BP117/100</f>
        <v>0</v>
      </c>
      <c r="I1425">
        <f>'[1]Master Data'!BQ117/100</f>
        <v>0</v>
      </c>
      <c r="J1425">
        <f>'[1]Master Data'!BR117/100</f>
        <v>0</v>
      </c>
      <c r="K1425">
        <f>'[1]Master Data'!BT117/100</f>
        <v>2.9999999999999997E-4</v>
      </c>
      <c r="L1425">
        <f>'[1]Master Data'!BU117/1000000</f>
        <v>0</v>
      </c>
      <c r="M1425">
        <f>'[1]Master Data'!BV117/1000000</f>
        <v>0</v>
      </c>
      <c r="N1425">
        <f>'[1]Master Data'!BW117/1000000</f>
        <v>0</v>
      </c>
      <c r="O1425">
        <f>'[1]Master Data'!BX117/100</f>
        <v>0</v>
      </c>
      <c r="P1425">
        <f>'[1]Master Data'!BY117/100</f>
        <v>0</v>
      </c>
      <c r="Q1425">
        <f>'[1]Master Data'!BZ117/100</f>
        <v>0</v>
      </c>
      <c r="R1425">
        <f>'[1]Master Data'!CA117/1000000</f>
        <v>0</v>
      </c>
      <c r="S1425">
        <f>'[1]Master Data'!CC117/1000000</f>
        <v>0</v>
      </c>
      <c r="T1425">
        <f>'[1]Master Data'!CD117/100</f>
        <v>0</v>
      </c>
      <c r="U1425">
        <f>'[1]Master Data'!CE117/1000000</f>
        <v>0</v>
      </c>
    </row>
    <row r="1426" spans="1:21" x14ac:dyDescent="0.55000000000000004">
      <c r="A1426" s="41" t="s">
        <v>1230</v>
      </c>
      <c r="B1426" s="41">
        <v>1.3788333511345872E-2</v>
      </c>
      <c r="C1426">
        <f>'[1]Master Data'!BK118/100</f>
        <v>0</v>
      </c>
      <c r="D1426">
        <f>'[1]Master Data'!BL118/1000000</f>
        <v>0</v>
      </c>
      <c r="E1426">
        <f>'[1]Master Data'!BM118/1000000</f>
        <v>0</v>
      </c>
      <c r="F1426">
        <f>'[1]Master Data'!BN118/100</f>
        <v>0</v>
      </c>
      <c r="G1426">
        <f>'[1]Master Data'!BO118/100</f>
        <v>0</v>
      </c>
      <c r="H1426">
        <f>'[1]Master Data'!BP118/100</f>
        <v>0</v>
      </c>
      <c r="I1426">
        <f>'[1]Master Data'!BQ118/100</f>
        <v>0</v>
      </c>
      <c r="J1426">
        <f>'[1]Master Data'!BR118/100</f>
        <v>0</v>
      </c>
      <c r="K1426">
        <f>'[1]Master Data'!BT118/100</f>
        <v>0</v>
      </c>
      <c r="L1426">
        <f>'[1]Master Data'!BU118/1000000</f>
        <v>0</v>
      </c>
      <c r="M1426">
        <f>'[1]Master Data'!BV118/1000000</f>
        <v>0</v>
      </c>
      <c r="N1426">
        <f>'[1]Master Data'!BW118/1000000</f>
        <v>0</v>
      </c>
      <c r="O1426">
        <f>'[1]Master Data'!BX118/100</f>
        <v>0</v>
      </c>
      <c r="P1426">
        <f>'[1]Master Data'!BY118/100</f>
        <v>0</v>
      </c>
      <c r="Q1426">
        <f>'[1]Master Data'!BZ118/100</f>
        <v>0</v>
      </c>
      <c r="R1426">
        <f>'[1]Master Data'!CA118/1000000</f>
        <v>0</v>
      </c>
      <c r="S1426">
        <f>'[1]Master Data'!CC118/1000000</f>
        <v>0</v>
      </c>
      <c r="T1426">
        <f>'[1]Master Data'!CD118/100</f>
        <v>0</v>
      </c>
      <c r="U1426">
        <f>'[1]Master Data'!CE118/1000000</f>
        <v>0</v>
      </c>
    </row>
    <row r="1427" spans="1:21" x14ac:dyDescent="0.55000000000000004">
      <c r="A1427" s="41" t="s">
        <v>1231</v>
      </c>
      <c r="B1427" s="41">
        <v>1.5190476190476188E-2</v>
      </c>
      <c r="C1427">
        <f>'[1]Master Data'!BK119/100</f>
        <v>0</v>
      </c>
      <c r="D1427">
        <f>'[1]Master Data'!BL119/1000000</f>
        <v>0</v>
      </c>
      <c r="E1427">
        <f>'[1]Master Data'!BM119/1000000</f>
        <v>0</v>
      </c>
      <c r="F1427">
        <f>'[1]Master Data'!BN119/100</f>
        <v>0</v>
      </c>
      <c r="G1427">
        <f>'[1]Master Data'!BO119/100</f>
        <v>0</v>
      </c>
      <c r="H1427">
        <f>'[1]Master Data'!BP119/100</f>
        <v>0</v>
      </c>
      <c r="I1427">
        <f>'[1]Master Data'!BQ119/100</f>
        <v>0</v>
      </c>
      <c r="J1427">
        <f>'[1]Master Data'!BR119/100</f>
        <v>0</v>
      </c>
      <c r="K1427">
        <f>'[1]Master Data'!BT119/100</f>
        <v>0</v>
      </c>
      <c r="L1427">
        <f>'[1]Master Data'!BU119/1000000</f>
        <v>0</v>
      </c>
      <c r="M1427">
        <f>'[1]Master Data'!BV119/1000000</f>
        <v>0</v>
      </c>
      <c r="N1427">
        <f>'[1]Master Data'!BW119/1000000</f>
        <v>0</v>
      </c>
      <c r="O1427">
        <f>'[1]Master Data'!BX119/100</f>
        <v>0</v>
      </c>
      <c r="P1427">
        <f>'[1]Master Data'!BY119/100</f>
        <v>0</v>
      </c>
      <c r="Q1427">
        <f>'[1]Master Data'!BZ119/100</f>
        <v>0</v>
      </c>
      <c r="R1427">
        <f>'[1]Master Data'!CA119/1000000</f>
        <v>0</v>
      </c>
      <c r="S1427">
        <f>'[1]Master Data'!CC119/1000000</f>
        <v>0</v>
      </c>
      <c r="T1427">
        <f>'[1]Master Data'!CD119/100</f>
        <v>0</v>
      </c>
      <c r="U1427">
        <f>'[1]Master Data'!CE119/1000000</f>
        <v>0</v>
      </c>
    </row>
    <row r="1428" spans="1:21" x14ac:dyDescent="0.55000000000000004">
      <c r="A1428" s="41" t="s">
        <v>1232</v>
      </c>
      <c r="B1428" s="41">
        <v>1.1699999999999999E-2</v>
      </c>
      <c r="C1428">
        <f>'[1]Master Data'!BK120/100</f>
        <v>1E-3</v>
      </c>
      <c r="D1428">
        <f>'[1]Master Data'!BL120/1000000</f>
        <v>0</v>
      </c>
      <c r="E1428">
        <f>'[1]Master Data'!BM120/1000000</f>
        <v>0</v>
      </c>
      <c r="F1428">
        <f>'[1]Master Data'!BN120/100</f>
        <v>0</v>
      </c>
      <c r="G1428">
        <f>'[1]Master Data'!BO120/100</f>
        <v>0</v>
      </c>
      <c r="H1428">
        <f>'[1]Master Data'!BP120/100</f>
        <v>0</v>
      </c>
      <c r="I1428">
        <f>'[1]Master Data'!BQ120/100</f>
        <v>0</v>
      </c>
      <c r="J1428">
        <f>'[1]Master Data'!BR120/100</f>
        <v>0</v>
      </c>
      <c r="K1428">
        <f>'[1]Master Data'!BT120/100</f>
        <v>5.0000000000000001E-4</v>
      </c>
      <c r="L1428">
        <f>'[1]Master Data'!BU120/1000000</f>
        <v>0</v>
      </c>
      <c r="M1428">
        <f>'[1]Master Data'!BV120/1000000</f>
        <v>0</v>
      </c>
      <c r="N1428">
        <f>'[1]Master Data'!BW120/1000000</f>
        <v>0</v>
      </c>
      <c r="O1428">
        <f>'[1]Master Data'!BX120/100</f>
        <v>0</v>
      </c>
      <c r="P1428">
        <f>'[1]Master Data'!BY120/100</f>
        <v>0</v>
      </c>
      <c r="Q1428">
        <f>'[1]Master Data'!BZ120/100</f>
        <v>0</v>
      </c>
      <c r="R1428">
        <f>'[1]Master Data'!CA120/1000000</f>
        <v>0</v>
      </c>
      <c r="S1428">
        <f>'[1]Master Data'!CC120/1000000</f>
        <v>0</v>
      </c>
      <c r="T1428">
        <f>'[1]Master Data'!CD120/100</f>
        <v>0</v>
      </c>
      <c r="U1428">
        <f>'[1]Master Data'!CE120/1000000</f>
        <v>0</v>
      </c>
    </row>
    <row r="1429" spans="1:21" x14ac:dyDescent="0.55000000000000004">
      <c r="A1429" s="41" t="s">
        <v>1233</v>
      </c>
      <c r="B1429" s="41">
        <v>6.9999999999999993E-3</v>
      </c>
      <c r="C1429">
        <f>'[1]Master Data'!BK121/100</f>
        <v>4.0000000000000002E-4</v>
      </c>
      <c r="D1429">
        <f>'[1]Master Data'!BL121/1000000</f>
        <v>0</v>
      </c>
      <c r="E1429">
        <f>'[1]Master Data'!BM121/1000000</f>
        <v>0</v>
      </c>
      <c r="F1429">
        <f>'[1]Master Data'!BN121/100</f>
        <v>0</v>
      </c>
      <c r="G1429">
        <f>'[1]Master Data'!BO121/100</f>
        <v>0</v>
      </c>
      <c r="H1429">
        <f>'[1]Master Data'!BP121/100</f>
        <v>0</v>
      </c>
      <c r="I1429">
        <f>'[1]Master Data'!BQ121/100</f>
        <v>0</v>
      </c>
      <c r="J1429">
        <f>'[1]Master Data'!BR121/100</f>
        <v>0</v>
      </c>
      <c r="K1429">
        <f>'[1]Master Data'!BT121/100</f>
        <v>0</v>
      </c>
      <c r="L1429">
        <f>'[1]Master Data'!BU121/1000000</f>
        <v>6.1000000000000004E-8</v>
      </c>
      <c r="M1429">
        <f>'[1]Master Data'!BV121/1000000</f>
        <v>8.2000000000000006E-8</v>
      </c>
      <c r="N1429">
        <f>'[1]Master Data'!BW121/1000000</f>
        <v>0</v>
      </c>
      <c r="O1429">
        <f>'[1]Master Data'!BX121/100</f>
        <v>0</v>
      </c>
      <c r="P1429">
        <f>'[1]Master Data'!BY121/100</f>
        <v>0</v>
      </c>
      <c r="Q1429">
        <f>'[1]Master Data'!BZ121/100</f>
        <v>0</v>
      </c>
      <c r="R1429">
        <f>'[1]Master Data'!CA121/1000000</f>
        <v>0</v>
      </c>
      <c r="S1429">
        <f>'[1]Master Data'!CC121/1000000</f>
        <v>0</v>
      </c>
      <c r="T1429">
        <f>'[1]Master Data'!CD121/100</f>
        <v>0</v>
      </c>
      <c r="U1429">
        <f>'[1]Master Data'!CE121/1000000</f>
        <v>0</v>
      </c>
    </row>
    <row r="1430" spans="1:21" x14ac:dyDescent="0.55000000000000004">
      <c r="A1430" s="41" t="s">
        <v>1234</v>
      </c>
      <c r="B1430" s="41">
        <v>3.1277777777777775E-3</v>
      </c>
      <c r="C1430">
        <f>'[1]Master Data'!BK122/100</f>
        <v>1.0777777777777778E-3</v>
      </c>
      <c r="D1430">
        <f>'[1]Master Data'!BL122/1000000</f>
        <v>3.0222222222222225E-7</v>
      </c>
      <c r="E1430">
        <f>'[1]Master Data'!BM122/1000000</f>
        <v>0</v>
      </c>
      <c r="F1430">
        <f>'[1]Master Data'!BN122/100</f>
        <v>0</v>
      </c>
      <c r="G1430">
        <f>'[1]Master Data'!BO122/100</f>
        <v>0</v>
      </c>
      <c r="H1430">
        <f>'[1]Master Data'!BP122/100</f>
        <v>0</v>
      </c>
      <c r="I1430">
        <f>'[1]Master Data'!BQ122/100</f>
        <v>0</v>
      </c>
      <c r="J1430">
        <f>'[1]Master Data'!BR122/100</f>
        <v>0</v>
      </c>
      <c r="K1430">
        <f>'[1]Master Data'!BT122/100</f>
        <v>0</v>
      </c>
      <c r="L1430">
        <f>'[1]Master Data'!BU122/1000000</f>
        <v>1.8555555555555555E-6</v>
      </c>
      <c r="M1430">
        <f>'[1]Master Data'!BV122/1000000</f>
        <v>1.9944444444444447E-6</v>
      </c>
      <c r="N1430">
        <f>'[1]Master Data'!BW122/1000000</f>
        <v>0</v>
      </c>
      <c r="O1430">
        <f>'[1]Master Data'!BX122/100</f>
        <v>0</v>
      </c>
      <c r="P1430">
        <f>'[1]Master Data'!BY122/100</f>
        <v>0</v>
      </c>
      <c r="Q1430">
        <f>'[1]Master Data'!BZ122/100</f>
        <v>0</v>
      </c>
      <c r="R1430">
        <f>'[1]Master Data'!CA122/1000000</f>
        <v>0</v>
      </c>
      <c r="S1430">
        <f>'[1]Master Data'!CC122/1000000</f>
        <v>0</v>
      </c>
      <c r="T1430">
        <f>'[1]Master Data'!CD122/100</f>
        <v>0</v>
      </c>
      <c r="U1430">
        <f>'[1]Master Data'!CE122/1000000</f>
        <v>0</v>
      </c>
    </row>
    <row r="1431" spans="1:21" x14ac:dyDescent="0.55000000000000004">
      <c r="A1431" s="41" t="s">
        <v>1235</v>
      </c>
      <c r="B1431" s="41">
        <v>6.0000000000000001E-3</v>
      </c>
      <c r="C1431">
        <f>'[1]Master Data'!BK123/100</f>
        <v>3.0000000000000001E-3</v>
      </c>
      <c r="D1431">
        <f>'[1]Master Data'!BL123/1000000</f>
        <v>0</v>
      </c>
      <c r="E1431">
        <f>'[1]Master Data'!BM123/1000000</f>
        <v>0</v>
      </c>
      <c r="F1431">
        <f>'[1]Master Data'!BN123/100</f>
        <v>0</v>
      </c>
      <c r="G1431">
        <f>'[1]Master Data'!BO123/100</f>
        <v>0</v>
      </c>
      <c r="H1431">
        <f>'[1]Master Data'!BP123/100</f>
        <v>0</v>
      </c>
      <c r="I1431">
        <f>'[1]Master Data'!BQ123/100</f>
        <v>0</v>
      </c>
      <c r="J1431">
        <f>'[1]Master Data'!BR123/100</f>
        <v>0</v>
      </c>
      <c r="K1431">
        <f>'[1]Master Data'!BT123/100</f>
        <v>2.9999999999999997E-4</v>
      </c>
      <c r="L1431">
        <f>'[1]Master Data'!BU123/1000000</f>
        <v>0</v>
      </c>
      <c r="M1431">
        <f>'[1]Master Data'!BV123/1000000</f>
        <v>0</v>
      </c>
      <c r="N1431">
        <f>'[1]Master Data'!BW123/1000000</f>
        <v>0</v>
      </c>
      <c r="O1431">
        <f>'[1]Master Data'!BX123/100</f>
        <v>0</v>
      </c>
      <c r="P1431">
        <f>'[1]Master Data'!BY123/100</f>
        <v>0</v>
      </c>
      <c r="Q1431">
        <f>'[1]Master Data'!BZ123/100</f>
        <v>0</v>
      </c>
      <c r="R1431">
        <f>'[1]Master Data'!CA123/1000000</f>
        <v>0</v>
      </c>
      <c r="S1431">
        <f>'[1]Master Data'!CC123/1000000</f>
        <v>0</v>
      </c>
      <c r="T1431">
        <f>'[1]Master Data'!CD123/100</f>
        <v>0</v>
      </c>
      <c r="U1431">
        <f>'[1]Master Data'!CE123/1000000</f>
        <v>0</v>
      </c>
    </row>
    <row r="1432" spans="1:21" x14ac:dyDescent="0.55000000000000004">
      <c r="A1432" s="41" t="s">
        <v>1236</v>
      </c>
      <c r="B1432" s="41">
        <v>1.6E-2</v>
      </c>
      <c r="C1432">
        <f>'[1]Master Data'!BK124/100</f>
        <v>4.0000000000000001E-3</v>
      </c>
      <c r="D1432">
        <f>'[1]Master Data'!BL124/1000000</f>
        <v>0</v>
      </c>
      <c r="E1432">
        <f>'[1]Master Data'!BM124/1000000</f>
        <v>0</v>
      </c>
      <c r="F1432">
        <f>'[1]Master Data'!BN124/100</f>
        <v>0</v>
      </c>
      <c r="G1432">
        <f>'[1]Master Data'!BO124/100</f>
        <v>0</v>
      </c>
      <c r="H1432">
        <f>'[1]Master Data'!BP124/100</f>
        <v>0</v>
      </c>
      <c r="I1432">
        <f>'[1]Master Data'!BQ124/100</f>
        <v>0</v>
      </c>
      <c r="J1432">
        <f>'[1]Master Data'!BR124/100</f>
        <v>0</v>
      </c>
      <c r="K1432">
        <f>'[1]Master Data'!BT124/100</f>
        <v>0</v>
      </c>
      <c r="L1432">
        <f>'[1]Master Data'!BU124/1000000</f>
        <v>9.0000000000000007E-7</v>
      </c>
      <c r="M1432">
        <f>'[1]Master Data'!BV124/1000000</f>
        <v>1.3E-6</v>
      </c>
      <c r="N1432">
        <f>'[1]Master Data'!BW124/1000000</f>
        <v>0</v>
      </c>
      <c r="O1432">
        <f>'[1]Master Data'!BX124/100</f>
        <v>0</v>
      </c>
      <c r="P1432">
        <f>'[1]Master Data'!BY124/100</f>
        <v>0</v>
      </c>
      <c r="Q1432">
        <f>'[1]Master Data'!BZ124/100</f>
        <v>0</v>
      </c>
      <c r="R1432">
        <f>'[1]Master Data'!CA124/1000000</f>
        <v>0</v>
      </c>
      <c r="S1432">
        <f>'[1]Master Data'!CC124/1000000</f>
        <v>0</v>
      </c>
      <c r="T1432">
        <f>'[1]Master Data'!CD124/100</f>
        <v>0</v>
      </c>
      <c r="U1432">
        <f>'[1]Master Data'!CE124/1000000</f>
        <v>0</v>
      </c>
    </row>
    <row r="1433" spans="1:21" x14ac:dyDescent="0.55000000000000004">
      <c r="A1433" s="41" t="s">
        <v>1237</v>
      </c>
      <c r="B1433" s="41">
        <v>4.4000000000000004E-2</v>
      </c>
      <c r="C1433">
        <f>'[1]Master Data'!BK125/100</f>
        <v>2E-3</v>
      </c>
      <c r="D1433">
        <f>'[1]Master Data'!BL125/1000000</f>
        <v>0</v>
      </c>
      <c r="E1433">
        <f>'[1]Master Data'!BM125/1000000</f>
        <v>0</v>
      </c>
      <c r="F1433">
        <f>'[1]Master Data'!BN125/100</f>
        <v>0</v>
      </c>
      <c r="G1433">
        <f>'[1]Master Data'!BO125/100</f>
        <v>0</v>
      </c>
      <c r="H1433">
        <f>'[1]Master Data'!BP125/100</f>
        <v>0</v>
      </c>
      <c r="I1433">
        <f>'[1]Master Data'!BQ125/100</f>
        <v>0</v>
      </c>
      <c r="J1433">
        <f>'[1]Master Data'!BR125/100</f>
        <v>0</v>
      </c>
      <c r="K1433">
        <f>'[1]Master Data'!BT125/100</f>
        <v>2.9999999999999997E-4</v>
      </c>
      <c r="L1433">
        <f>'[1]Master Data'!BU125/1000000</f>
        <v>0</v>
      </c>
      <c r="M1433">
        <f>'[1]Master Data'!BV125/1000000</f>
        <v>0</v>
      </c>
      <c r="N1433">
        <f>'[1]Master Data'!BW125/1000000</f>
        <v>0</v>
      </c>
      <c r="O1433">
        <f>'[1]Master Data'!BX125/100</f>
        <v>0</v>
      </c>
      <c r="P1433">
        <f>'[1]Master Data'!BY125/100</f>
        <v>0</v>
      </c>
      <c r="Q1433">
        <f>'[1]Master Data'!BZ125/100</f>
        <v>0</v>
      </c>
      <c r="R1433">
        <f>'[1]Master Data'!CA125/1000000</f>
        <v>0</v>
      </c>
      <c r="S1433">
        <f>'[1]Master Data'!CC125/1000000</f>
        <v>0</v>
      </c>
      <c r="T1433">
        <f>'[1]Master Data'!CD125/100</f>
        <v>0</v>
      </c>
      <c r="U1433">
        <f>'[1]Master Data'!CE125/1000000</f>
        <v>0</v>
      </c>
    </row>
    <row r="1434" spans="1:21" x14ac:dyDescent="0.55000000000000004">
      <c r="A1434" s="41" t="s">
        <v>1238</v>
      </c>
      <c r="B1434" s="41">
        <v>9.5629139072847676E-4</v>
      </c>
      <c r="C1434">
        <f>'[1]Master Data'!BK126/100</f>
        <v>1.2629139072847684E-3</v>
      </c>
      <c r="D1434">
        <f>'[1]Master Data'!BL126/1000000</f>
        <v>1.1566225165562914E-7</v>
      </c>
      <c r="E1434">
        <f>'[1]Master Data'!BM126/1000000</f>
        <v>0</v>
      </c>
      <c r="F1434">
        <f>'[1]Master Data'!BN126/100</f>
        <v>0</v>
      </c>
      <c r="G1434">
        <f>'[1]Master Data'!BO126/100</f>
        <v>0</v>
      </c>
      <c r="H1434">
        <f>'[1]Master Data'!BP126/100</f>
        <v>0</v>
      </c>
      <c r="I1434">
        <f>'[1]Master Data'!BQ126/100</f>
        <v>0</v>
      </c>
      <c r="J1434">
        <f>'[1]Master Data'!BR126/100</f>
        <v>0</v>
      </c>
      <c r="K1434">
        <f>'[1]Master Data'!BT126/100</f>
        <v>0</v>
      </c>
      <c r="L1434">
        <f>'[1]Master Data'!BU126/1000000</f>
        <v>5.3543046357615886E-7</v>
      </c>
      <c r="M1434">
        <f>'[1]Master Data'!BV126/1000000</f>
        <v>4.6582781456953642E-7</v>
      </c>
      <c r="N1434">
        <f>'[1]Master Data'!BW126/1000000</f>
        <v>0</v>
      </c>
      <c r="O1434">
        <f>'[1]Master Data'!BX126/100</f>
        <v>0</v>
      </c>
      <c r="P1434">
        <f>'[1]Master Data'!BY126/100</f>
        <v>0</v>
      </c>
      <c r="Q1434">
        <f>'[1]Master Data'!BZ126/100</f>
        <v>0</v>
      </c>
      <c r="R1434">
        <f>'[1]Master Data'!CA126/1000000</f>
        <v>0</v>
      </c>
      <c r="S1434">
        <f>'[1]Master Data'!CC126/1000000</f>
        <v>0</v>
      </c>
      <c r="T1434">
        <f>'[1]Master Data'!CD126/100</f>
        <v>0</v>
      </c>
      <c r="U1434">
        <f>'[1]Master Data'!CE126/1000000</f>
        <v>0</v>
      </c>
    </row>
    <row r="1435" spans="1:21" x14ac:dyDescent="0.55000000000000004">
      <c r="A1435" s="41" t="s">
        <v>1239</v>
      </c>
      <c r="B1435" s="41">
        <v>2.9738875305623472E-2</v>
      </c>
      <c r="C1435">
        <f>'[1]Master Data'!BK127/100</f>
        <v>2E-3</v>
      </c>
      <c r="D1435">
        <f>'[1]Master Data'!BL127/1000000</f>
        <v>0</v>
      </c>
      <c r="E1435">
        <f>'[1]Master Data'!BM127/1000000</f>
        <v>0</v>
      </c>
      <c r="F1435">
        <f>'[1]Master Data'!BN127/100</f>
        <v>0</v>
      </c>
      <c r="G1435">
        <f>'[1]Master Data'!BO127/100</f>
        <v>0</v>
      </c>
      <c r="H1435">
        <f>'[1]Master Data'!BP127/100</f>
        <v>0</v>
      </c>
      <c r="I1435">
        <f>'[1]Master Data'!BQ127/100</f>
        <v>0</v>
      </c>
      <c r="J1435">
        <f>'[1]Master Data'!BR127/100</f>
        <v>0</v>
      </c>
      <c r="K1435">
        <f>'[1]Master Data'!BT127/100</f>
        <v>2.9999999999999997E-4</v>
      </c>
      <c r="L1435">
        <f>'[1]Master Data'!BU127/1000000</f>
        <v>0</v>
      </c>
      <c r="M1435">
        <f>'[1]Master Data'!BV127/1000000</f>
        <v>0</v>
      </c>
      <c r="N1435">
        <f>'[1]Master Data'!BW127/1000000</f>
        <v>0</v>
      </c>
      <c r="O1435">
        <f>'[1]Master Data'!BX127/100</f>
        <v>0</v>
      </c>
      <c r="P1435">
        <f>'[1]Master Data'!BY127/100</f>
        <v>0</v>
      </c>
      <c r="Q1435">
        <f>'[1]Master Data'!BZ127/100</f>
        <v>0</v>
      </c>
      <c r="R1435">
        <f>'[1]Master Data'!CA127/1000000</f>
        <v>0</v>
      </c>
      <c r="S1435">
        <f>'[1]Master Data'!CC127/1000000</f>
        <v>0</v>
      </c>
      <c r="T1435">
        <f>'[1]Master Data'!CD127/100</f>
        <v>0</v>
      </c>
      <c r="U1435">
        <f>'[1]Master Data'!CE127/1000000</f>
        <v>0</v>
      </c>
    </row>
    <row r="1436" spans="1:21" x14ac:dyDescent="0.55000000000000004">
      <c r="A1436" s="41" t="s">
        <v>1240</v>
      </c>
      <c r="B1436" s="41">
        <v>4.4646687697160875E-3</v>
      </c>
      <c r="C1436">
        <f>'[1]Master Data'!BK128/100</f>
        <v>5.517507886435331E-3</v>
      </c>
      <c r="D1436">
        <f>'[1]Master Data'!BL128/1000000</f>
        <v>0</v>
      </c>
      <c r="E1436">
        <f>'[1]Master Data'!BM128/1000000</f>
        <v>0</v>
      </c>
      <c r="F1436">
        <f>'[1]Master Data'!BN128/100</f>
        <v>0</v>
      </c>
      <c r="G1436">
        <f>'[1]Master Data'!BO128/100</f>
        <v>0</v>
      </c>
      <c r="H1436">
        <f>'[1]Master Data'!BP128/100</f>
        <v>0</v>
      </c>
      <c r="I1436">
        <f>'[1]Master Data'!BQ128/100</f>
        <v>0</v>
      </c>
      <c r="J1436">
        <f>'[1]Master Data'!BR128/100</f>
        <v>0</v>
      </c>
      <c r="K1436">
        <f>'[1]Master Data'!BT128/100</f>
        <v>4.0000000000000002E-4</v>
      </c>
      <c r="L1436">
        <f>'[1]Master Data'!BU128/1000000</f>
        <v>0</v>
      </c>
      <c r="M1436">
        <f>'[1]Master Data'!BV128/1000000</f>
        <v>4.0466246056782336E-7</v>
      </c>
      <c r="N1436">
        <f>'[1]Master Data'!BW128/1000000</f>
        <v>0</v>
      </c>
      <c r="O1436">
        <f>'[1]Master Data'!BX128/100</f>
        <v>0</v>
      </c>
      <c r="P1436">
        <f>'[1]Master Data'!BY128/100</f>
        <v>0</v>
      </c>
      <c r="Q1436">
        <f>'[1]Master Data'!BZ128/100</f>
        <v>0</v>
      </c>
      <c r="R1436">
        <f>'[1]Master Data'!CA128/1000000</f>
        <v>0</v>
      </c>
      <c r="S1436">
        <f>'[1]Master Data'!CC128/1000000</f>
        <v>0</v>
      </c>
      <c r="T1436">
        <f>'[1]Master Data'!CD128/100</f>
        <v>0</v>
      </c>
      <c r="U1436">
        <f>'[1]Master Data'!CE128/1000000</f>
        <v>0</v>
      </c>
    </row>
    <row r="1437" spans="1:21" x14ac:dyDescent="0.55000000000000004">
      <c r="A1437" s="41" t="s">
        <v>1241</v>
      </c>
      <c r="B1437" s="41">
        <v>3.4000000000000002E-2</v>
      </c>
      <c r="C1437">
        <f>'[1]Master Data'!BK129/100</f>
        <v>2E-3</v>
      </c>
      <c r="D1437">
        <f>'[1]Master Data'!BL129/1000000</f>
        <v>0</v>
      </c>
      <c r="E1437">
        <f>'[1]Master Data'!BM129/1000000</f>
        <v>0</v>
      </c>
      <c r="F1437">
        <f>'[1]Master Data'!BN129/100</f>
        <v>0</v>
      </c>
      <c r="G1437">
        <f>'[1]Master Data'!BO129/100</f>
        <v>0</v>
      </c>
      <c r="H1437">
        <f>'[1]Master Data'!BP129/100</f>
        <v>0</v>
      </c>
      <c r="I1437">
        <f>'[1]Master Data'!BQ129/100</f>
        <v>0</v>
      </c>
      <c r="J1437">
        <f>'[1]Master Data'!BR129/100</f>
        <v>0</v>
      </c>
      <c r="K1437">
        <f>'[1]Master Data'!BT129/100</f>
        <v>2.9999999999999997E-4</v>
      </c>
      <c r="L1437">
        <f>'[1]Master Data'!BU129/1000000</f>
        <v>0</v>
      </c>
      <c r="M1437">
        <f>'[1]Master Data'!BV129/1000000</f>
        <v>0</v>
      </c>
      <c r="N1437">
        <f>'[1]Master Data'!BW129/1000000</f>
        <v>0</v>
      </c>
      <c r="O1437">
        <f>'[1]Master Data'!BX129/100</f>
        <v>0</v>
      </c>
      <c r="P1437">
        <f>'[1]Master Data'!BY129/100</f>
        <v>0</v>
      </c>
      <c r="Q1437">
        <f>'[1]Master Data'!BZ129/100</f>
        <v>0</v>
      </c>
      <c r="R1437">
        <f>'[1]Master Data'!CA129/1000000</f>
        <v>0</v>
      </c>
      <c r="S1437">
        <f>'[1]Master Data'!CC129/1000000</f>
        <v>0</v>
      </c>
      <c r="T1437">
        <f>'[1]Master Data'!CD129/100</f>
        <v>0</v>
      </c>
      <c r="U1437">
        <f>'[1]Master Data'!CE129/1000000</f>
        <v>0</v>
      </c>
    </row>
    <row r="1438" spans="1:21" x14ac:dyDescent="0.55000000000000004">
      <c r="A1438" s="41" t="s">
        <v>1242</v>
      </c>
      <c r="B1438" s="41">
        <v>0.02</v>
      </c>
      <c r="C1438">
        <f>'[1]Master Data'!BK130/100</f>
        <v>2E-3</v>
      </c>
      <c r="D1438">
        <f>'[1]Master Data'!BL130/1000000</f>
        <v>0</v>
      </c>
      <c r="E1438">
        <f>'[1]Master Data'!BM130/1000000</f>
        <v>0</v>
      </c>
      <c r="F1438">
        <f>'[1]Master Data'!BN130/100</f>
        <v>0</v>
      </c>
      <c r="G1438">
        <f>'[1]Master Data'!BO130/100</f>
        <v>0</v>
      </c>
      <c r="H1438">
        <f>'[1]Master Data'!BP130/100</f>
        <v>0</v>
      </c>
      <c r="I1438">
        <f>'[1]Master Data'!BQ130/100</f>
        <v>0</v>
      </c>
      <c r="J1438">
        <f>'[1]Master Data'!BR130/100</f>
        <v>0</v>
      </c>
      <c r="K1438">
        <f>'[1]Master Data'!BT130/100</f>
        <v>5.9999999999999995E-4</v>
      </c>
      <c r="L1438">
        <f>'[1]Master Data'!BU130/1000000</f>
        <v>0</v>
      </c>
      <c r="M1438">
        <f>'[1]Master Data'!BV130/1000000</f>
        <v>0</v>
      </c>
      <c r="N1438">
        <f>'[1]Master Data'!BW130/1000000</f>
        <v>0</v>
      </c>
      <c r="O1438">
        <f>'[1]Master Data'!BX130/100</f>
        <v>0</v>
      </c>
      <c r="P1438">
        <f>'[1]Master Data'!BY130/100</f>
        <v>0</v>
      </c>
      <c r="Q1438">
        <f>'[1]Master Data'!BZ130/100</f>
        <v>0</v>
      </c>
      <c r="R1438">
        <f>'[1]Master Data'!CA130/1000000</f>
        <v>0</v>
      </c>
      <c r="S1438">
        <f>'[1]Master Data'!CC130/1000000</f>
        <v>0</v>
      </c>
      <c r="T1438">
        <f>'[1]Master Data'!CD130/100</f>
        <v>0</v>
      </c>
      <c r="U1438">
        <f>'[1]Master Data'!CE130/1000000</f>
        <v>0</v>
      </c>
    </row>
    <row r="1439" spans="1:21" x14ac:dyDescent="0.55000000000000004">
      <c r="A1439" s="41" t="s">
        <v>1243</v>
      </c>
      <c r="B1439" s="41">
        <v>8.9999999999999998E-4</v>
      </c>
      <c r="C1439">
        <f>'[1]Master Data'!BK131/100</f>
        <v>1.5E-3</v>
      </c>
      <c r="D1439">
        <f>'[1]Master Data'!BL131/1000000</f>
        <v>2.9999999999999999E-7</v>
      </c>
      <c r="E1439">
        <f>'[1]Master Data'!BM131/1000000</f>
        <v>0</v>
      </c>
      <c r="F1439">
        <f>'[1]Master Data'!BN131/100</f>
        <v>0</v>
      </c>
      <c r="G1439">
        <f>'[1]Master Data'!BO131/100</f>
        <v>0</v>
      </c>
      <c r="H1439">
        <f>'[1]Master Data'!BP131/100</f>
        <v>0</v>
      </c>
      <c r="I1439">
        <f>'[1]Master Data'!BQ131/100</f>
        <v>0</v>
      </c>
      <c r="J1439">
        <f>'[1]Master Data'!BR131/100</f>
        <v>0</v>
      </c>
      <c r="K1439">
        <f>'[1]Master Data'!BT131/100</f>
        <v>0</v>
      </c>
      <c r="L1439">
        <f>'[1]Master Data'!BU131/1000000</f>
        <v>1.1000000000000001E-6</v>
      </c>
      <c r="M1439">
        <f>'[1]Master Data'!BV131/1000000</f>
        <v>1.6000000000000001E-6</v>
      </c>
      <c r="N1439">
        <f>'[1]Master Data'!BW131/1000000</f>
        <v>1.0000000000000001E-7</v>
      </c>
      <c r="O1439">
        <f>'[1]Master Data'!BX131/100</f>
        <v>0</v>
      </c>
      <c r="P1439">
        <f>'[1]Master Data'!BY131/100</f>
        <v>0</v>
      </c>
      <c r="Q1439">
        <f>'[1]Master Data'!BZ131/100</f>
        <v>0</v>
      </c>
      <c r="R1439">
        <f>'[1]Master Data'!CA131/1000000</f>
        <v>0</v>
      </c>
      <c r="S1439">
        <f>'[1]Master Data'!CC131/1000000</f>
        <v>0</v>
      </c>
      <c r="T1439">
        <f>'[1]Master Data'!CD131/100</f>
        <v>0</v>
      </c>
      <c r="U1439">
        <f>'[1]Master Data'!CE131/1000000</f>
        <v>0</v>
      </c>
    </row>
    <row r="1440" spans="1:21" x14ac:dyDescent="0.55000000000000004">
      <c r="A1440" s="41" t="s">
        <v>1244</v>
      </c>
      <c r="B1440" s="41">
        <v>4.1999999999999997E-3</v>
      </c>
      <c r="C1440">
        <f>'[1]Master Data'!BK132/100</f>
        <v>7.3000000000000001E-3</v>
      </c>
      <c r="D1440">
        <f>'[1]Master Data'!BL132/1000000</f>
        <v>0</v>
      </c>
      <c r="E1440">
        <f>'[1]Master Data'!BM132/1000000</f>
        <v>0</v>
      </c>
      <c r="F1440">
        <f>'[1]Master Data'!BN132/100</f>
        <v>0</v>
      </c>
      <c r="G1440">
        <f>'[1]Master Data'!BO132/100</f>
        <v>0</v>
      </c>
      <c r="H1440">
        <f>'[1]Master Data'!BP132/100</f>
        <v>0</v>
      </c>
      <c r="I1440">
        <f>'[1]Master Data'!BQ132/100</f>
        <v>0</v>
      </c>
      <c r="J1440">
        <f>'[1]Master Data'!BR132/100</f>
        <v>0</v>
      </c>
      <c r="K1440">
        <f>'[1]Master Data'!BT132/100</f>
        <v>4.0000000000000002E-4</v>
      </c>
      <c r="L1440">
        <f>'[1]Master Data'!BU132/1000000</f>
        <v>0</v>
      </c>
      <c r="M1440">
        <f>'[1]Master Data'!BV132/1000000</f>
        <v>4.9999999999999998E-7</v>
      </c>
      <c r="N1440">
        <f>'[1]Master Data'!BW132/1000000</f>
        <v>0</v>
      </c>
      <c r="O1440">
        <f>'[1]Master Data'!BX132/100</f>
        <v>0</v>
      </c>
      <c r="P1440">
        <f>'[1]Master Data'!BY132/100</f>
        <v>0</v>
      </c>
      <c r="Q1440">
        <f>'[1]Master Data'!BZ132/100</f>
        <v>0</v>
      </c>
      <c r="R1440">
        <f>'[1]Master Data'!CA132/1000000</f>
        <v>0</v>
      </c>
      <c r="S1440">
        <f>'[1]Master Data'!CC132/1000000</f>
        <v>0</v>
      </c>
      <c r="T1440">
        <f>'[1]Master Data'!CD132/100</f>
        <v>0</v>
      </c>
      <c r="U1440">
        <f>'[1]Master Data'!CE132/1000000</f>
        <v>0</v>
      </c>
    </row>
    <row r="1441" spans="1:21" x14ac:dyDescent="0.55000000000000004">
      <c r="A1441" s="41" t="s">
        <v>1245</v>
      </c>
      <c r="B1441" s="41">
        <v>1.004263208656166E-2</v>
      </c>
      <c r="C1441">
        <f>'[1]Master Data'!BK133/100</f>
        <v>0</v>
      </c>
      <c r="D1441">
        <f>'[1]Master Data'!BL133/1000000</f>
        <v>0</v>
      </c>
      <c r="E1441">
        <f>'[1]Master Data'!BM133/1000000</f>
        <v>0</v>
      </c>
      <c r="F1441">
        <f>'[1]Master Data'!BN133/100</f>
        <v>0</v>
      </c>
      <c r="G1441">
        <f>'[1]Master Data'!BO133/100</f>
        <v>0</v>
      </c>
      <c r="H1441">
        <f>'[1]Master Data'!BP133/100</f>
        <v>0</v>
      </c>
      <c r="I1441">
        <f>'[1]Master Data'!BQ133/100</f>
        <v>0</v>
      </c>
      <c r="J1441">
        <f>'[1]Master Data'!BR133/100</f>
        <v>0</v>
      </c>
      <c r="K1441">
        <f>'[1]Master Data'!BT133/100</f>
        <v>0</v>
      </c>
      <c r="L1441">
        <f>'[1]Master Data'!BU133/1000000</f>
        <v>0</v>
      </c>
      <c r="M1441">
        <f>'[1]Master Data'!BV133/1000000</f>
        <v>0</v>
      </c>
      <c r="N1441">
        <f>'[1]Master Data'!BW133/1000000</f>
        <v>0</v>
      </c>
      <c r="O1441">
        <f>'[1]Master Data'!BX133/100</f>
        <v>0</v>
      </c>
      <c r="P1441">
        <f>'[1]Master Data'!BY133/100</f>
        <v>0</v>
      </c>
      <c r="Q1441">
        <f>'[1]Master Data'!BZ133/100</f>
        <v>0</v>
      </c>
      <c r="R1441">
        <f>'[1]Master Data'!CA133/1000000</f>
        <v>0</v>
      </c>
      <c r="S1441">
        <f>'[1]Master Data'!CC133/1000000</f>
        <v>0</v>
      </c>
      <c r="T1441">
        <f>'[1]Master Data'!CD133/100</f>
        <v>0</v>
      </c>
      <c r="U1441">
        <f>'[1]Master Data'!CE133/1000000</f>
        <v>0</v>
      </c>
    </row>
    <row r="1442" spans="1:21" x14ac:dyDescent="0.55000000000000004">
      <c r="A1442" s="41" t="s">
        <v>1246</v>
      </c>
      <c r="B1442" s="41">
        <v>2.2000000000000002E-2</v>
      </c>
      <c r="C1442">
        <f>'[1]Master Data'!BK134/100</f>
        <v>0</v>
      </c>
      <c r="D1442">
        <f>'[1]Master Data'!BL134/1000000</f>
        <v>0</v>
      </c>
      <c r="E1442">
        <f>'[1]Master Data'!BM134/1000000</f>
        <v>0</v>
      </c>
      <c r="F1442">
        <f>'[1]Master Data'!BN134/100</f>
        <v>0</v>
      </c>
      <c r="G1442">
        <f>'[1]Master Data'!BO134/100</f>
        <v>0</v>
      </c>
      <c r="H1442">
        <f>'[1]Master Data'!BP134/100</f>
        <v>0</v>
      </c>
      <c r="I1442">
        <f>'[1]Master Data'!BQ134/100</f>
        <v>0</v>
      </c>
      <c r="J1442">
        <f>'[1]Master Data'!BR134/100</f>
        <v>0</v>
      </c>
      <c r="K1442">
        <f>'[1]Master Data'!BT134/100</f>
        <v>0</v>
      </c>
      <c r="L1442">
        <f>'[1]Master Data'!BU134/1000000</f>
        <v>0</v>
      </c>
      <c r="M1442">
        <f>'[1]Master Data'!BV134/1000000</f>
        <v>0</v>
      </c>
      <c r="N1442">
        <f>'[1]Master Data'!BW134/1000000</f>
        <v>0</v>
      </c>
      <c r="O1442">
        <f>'[1]Master Data'!BX134/100</f>
        <v>0</v>
      </c>
      <c r="P1442">
        <f>'[1]Master Data'!BY134/100</f>
        <v>0</v>
      </c>
      <c r="Q1442">
        <f>'[1]Master Data'!BZ134/100</f>
        <v>0</v>
      </c>
      <c r="R1442">
        <f>'[1]Master Data'!CA134/1000000</f>
        <v>0</v>
      </c>
      <c r="S1442">
        <f>'[1]Master Data'!CC134/1000000</f>
        <v>0</v>
      </c>
      <c r="T1442">
        <f>'[1]Master Data'!CD134/100</f>
        <v>0</v>
      </c>
      <c r="U1442">
        <f>'[1]Master Data'!CE134/1000000</f>
        <v>0</v>
      </c>
    </row>
    <row r="1443" spans="1:21" x14ac:dyDescent="0.55000000000000004">
      <c r="A1443" s="41" t="s">
        <v>1247</v>
      </c>
      <c r="B1443" s="41">
        <v>3.78E-2</v>
      </c>
      <c r="C1443">
        <f>'[1]Master Data'!BK135/100</f>
        <v>0</v>
      </c>
      <c r="D1443">
        <f>'[1]Master Data'!BL135/1000000</f>
        <v>0</v>
      </c>
      <c r="E1443">
        <f>'[1]Master Data'!BM135/1000000</f>
        <v>0</v>
      </c>
      <c r="F1443">
        <f>'[1]Master Data'!BN135/100</f>
        <v>0</v>
      </c>
      <c r="G1443">
        <f>'[1]Master Data'!BO135/100</f>
        <v>0</v>
      </c>
      <c r="H1443">
        <f>'[1]Master Data'!BP135/100</f>
        <v>0</v>
      </c>
      <c r="I1443">
        <f>'[1]Master Data'!BQ135/100</f>
        <v>0</v>
      </c>
      <c r="J1443">
        <f>'[1]Master Data'!BR135/100</f>
        <v>0</v>
      </c>
      <c r="K1443">
        <f>'[1]Master Data'!BT135/100</f>
        <v>0</v>
      </c>
      <c r="L1443">
        <f>'[1]Master Data'!BU135/1000000</f>
        <v>0</v>
      </c>
      <c r="M1443">
        <f>'[1]Master Data'!BV135/1000000</f>
        <v>0</v>
      </c>
      <c r="N1443">
        <f>'[1]Master Data'!BW135/1000000</f>
        <v>0</v>
      </c>
      <c r="O1443">
        <f>'[1]Master Data'!BX135/100</f>
        <v>0</v>
      </c>
      <c r="P1443">
        <f>'[1]Master Data'!BY135/100</f>
        <v>0</v>
      </c>
      <c r="Q1443">
        <f>'[1]Master Data'!BZ135/100</f>
        <v>0</v>
      </c>
      <c r="R1443">
        <f>'[1]Master Data'!CA135/1000000</f>
        <v>0</v>
      </c>
      <c r="S1443">
        <f>'[1]Master Data'!CC135/1000000</f>
        <v>0</v>
      </c>
      <c r="T1443">
        <f>'[1]Master Data'!CD135/100</f>
        <v>0</v>
      </c>
      <c r="U1443">
        <f>'[1]Master Data'!CE135/1000000</f>
        <v>0</v>
      </c>
    </row>
    <row r="1444" spans="1:21" x14ac:dyDescent="0.55000000000000004">
      <c r="A1444" s="41" t="s">
        <v>1248</v>
      </c>
      <c r="B1444" s="41">
        <v>2.1000000000000001E-2</v>
      </c>
      <c r="C1444">
        <f>'[1]Master Data'!BK136/100</f>
        <v>0</v>
      </c>
      <c r="D1444">
        <f>'[1]Master Data'!BL136/1000000</f>
        <v>0</v>
      </c>
      <c r="E1444">
        <f>'[1]Master Data'!BM136/1000000</f>
        <v>0</v>
      </c>
      <c r="F1444">
        <f>'[1]Master Data'!BN136/100</f>
        <v>0</v>
      </c>
      <c r="G1444">
        <f>'[1]Master Data'!BO136/100</f>
        <v>0</v>
      </c>
      <c r="H1444">
        <f>'[1]Master Data'!BP136/100</f>
        <v>0</v>
      </c>
      <c r="I1444">
        <f>'[1]Master Data'!BQ136/100</f>
        <v>0</v>
      </c>
      <c r="J1444">
        <f>'[1]Master Data'!BR136/100</f>
        <v>0</v>
      </c>
      <c r="K1444">
        <f>'[1]Master Data'!BT136/100</f>
        <v>0</v>
      </c>
      <c r="L1444">
        <f>'[1]Master Data'!BU136/1000000</f>
        <v>0</v>
      </c>
      <c r="M1444">
        <f>'[1]Master Data'!BV136/1000000</f>
        <v>0</v>
      </c>
      <c r="N1444">
        <f>'[1]Master Data'!BW136/1000000</f>
        <v>0</v>
      </c>
      <c r="O1444">
        <f>'[1]Master Data'!BX136/100</f>
        <v>0</v>
      </c>
      <c r="P1444">
        <f>'[1]Master Data'!BY136/100</f>
        <v>0</v>
      </c>
      <c r="Q1444">
        <f>'[1]Master Data'!BZ136/100</f>
        <v>0</v>
      </c>
      <c r="R1444">
        <f>'[1]Master Data'!CA136/1000000</f>
        <v>0</v>
      </c>
      <c r="S1444">
        <f>'[1]Master Data'!CC136/1000000</f>
        <v>0</v>
      </c>
      <c r="T1444">
        <f>'[1]Master Data'!CD136/100</f>
        <v>0</v>
      </c>
      <c r="U1444">
        <f>'[1]Master Data'!CE136/1000000</f>
        <v>0</v>
      </c>
    </row>
    <row r="1445" spans="1:21" x14ac:dyDescent="0.55000000000000004">
      <c r="A1445" s="41" t="s">
        <v>1249</v>
      </c>
      <c r="B1445" s="41">
        <v>2.2000000000000002E-2</v>
      </c>
      <c r="C1445">
        <f>'[1]Master Data'!BK137/100</f>
        <v>0</v>
      </c>
      <c r="D1445">
        <f>'[1]Master Data'!BL137/1000000</f>
        <v>0</v>
      </c>
      <c r="E1445">
        <f>'[1]Master Data'!BM137/1000000</f>
        <v>0</v>
      </c>
      <c r="F1445">
        <f>'[1]Master Data'!BN137/100</f>
        <v>0</v>
      </c>
      <c r="G1445">
        <f>'[1]Master Data'!BO137/100</f>
        <v>0</v>
      </c>
      <c r="H1445">
        <f>'[1]Master Data'!BP137/100</f>
        <v>0</v>
      </c>
      <c r="I1445">
        <f>'[1]Master Data'!BQ137/100</f>
        <v>0</v>
      </c>
      <c r="J1445">
        <f>'[1]Master Data'!BR137/100</f>
        <v>0</v>
      </c>
      <c r="K1445">
        <f>'[1]Master Data'!BT137/100</f>
        <v>0</v>
      </c>
      <c r="L1445">
        <f>'[1]Master Data'!BU137/1000000</f>
        <v>0</v>
      </c>
      <c r="M1445">
        <f>'[1]Master Data'!BV137/1000000</f>
        <v>0</v>
      </c>
      <c r="N1445">
        <f>'[1]Master Data'!BW137/1000000</f>
        <v>0</v>
      </c>
      <c r="O1445">
        <f>'[1]Master Data'!BX137/100</f>
        <v>0</v>
      </c>
      <c r="P1445">
        <f>'[1]Master Data'!BY137/100</f>
        <v>0</v>
      </c>
      <c r="Q1445">
        <f>'[1]Master Data'!BZ137/100</f>
        <v>0</v>
      </c>
      <c r="R1445">
        <f>'[1]Master Data'!CA137/1000000</f>
        <v>0</v>
      </c>
      <c r="S1445">
        <f>'[1]Master Data'!CC137/1000000</f>
        <v>0</v>
      </c>
      <c r="T1445">
        <f>'[1]Master Data'!CD137/100</f>
        <v>0</v>
      </c>
      <c r="U1445">
        <f>'[1]Master Data'!CE137/1000000</f>
        <v>0</v>
      </c>
    </row>
    <row r="1446" spans="1:21" x14ac:dyDescent="0.55000000000000004">
      <c r="A1446" s="41" t="s">
        <v>1250</v>
      </c>
      <c r="B1446" s="41">
        <v>5.1999999999999998E-3</v>
      </c>
      <c r="C1446">
        <f>'[1]Master Data'!BK138/100</f>
        <v>0</v>
      </c>
      <c r="D1446">
        <f>'[1]Master Data'!BL138/1000000</f>
        <v>0</v>
      </c>
      <c r="E1446">
        <f>'[1]Master Data'!BM138/1000000</f>
        <v>0</v>
      </c>
      <c r="F1446">
        <f>'[1]Master Data'!BN138/100</f>
        <v>0</v>
      </c>
      <c r="G1446">
        <f>'[1]Master Data'!BO138/100</f>
        <v>0</v>
      </c>
      <c r="H1446">
        <f>'[1]Master Data'!BP138/100</f>
        <v>0</v>
      </c>
      <c r="I1446">
        <f>'[1]Master Data'!BQ138/100</f>
        <v>0</v>
      </c>
      <c r="J1446">
        <f>'[1]Master Data'!BR138/100</f>
        <v>0</v>
      </c>
      <c r="K1446">
        <f>'[1]Master Data'!BT138/100</f>
        <v>0</v>
      </c>
      <c r="L1446">
        <f>'[1]Master Data'!BU138/1000000</f>
        <v>0</v>
      </c>
      <c r="M1446">
        <f>'[1]Master Data'!BV138/1000000</f>
        <v>0</v>
      </c>
      <c r="N1446">
        <f>'[1]Master Data'!BW138/1000000</f>
        <v>0</v>
      </c>
      <c r="O1446">
        <f>'[1]Master Data'!BX138/100</f>
        <v>0</v>
      </c>
      <c r="P1446">
        <f>'[1]Master Data'!BY138/100</f>
        <v>0</v>
      </c>
      <c r="Q1446">
        <f>'[1]Master Data'!BZ138/100</f>
        <v>0</v>
      </c>
      <c r="R1446">
        <f>'[1]Master Data'!CA138/1000000</f>
        <v>0</v>
      </c>
      <c r="S1446">
        <f>'[1]Master Data'!CC138/1000000</f>
        <v>0</v>
      </c>
      <c r="T1446">
        <f>'[1]Master Data'!CD138/100</f>
        <v>0</v>
      </c>
      <c r="U1446">
        <f>'[1]Master Data'!CE138/1000000</f>
        <v>0</v>
      </c>
    </row>
    <row r="1447" spans="1:21" x14ac:dyDescent="0.55000000000000004">
      <c r="A1447" s="41" t="s">
        <v>1251</v>
      </c>
      <c r="B1447" s="41">
        <v>6.6600000000000003E-4</v>
      </c>
      <c r="C1447">
        <f>'[1]Master Data'!BK139/100</f>
        <v>2.1700000000000002E-4</v>
      </c>
      <c r="D1447">
        <f>'[1]Master Data'!BL139/1000000</f>
        <v>0</v>
      </c>
      <c r="E1447">
        <f>'[1]Master Data'!BM139/1000000</f>
        <v>0</v>
      </c>
      <c r="F1447">
        <f>'[1]Master Data'!BN139/100</f>
        <v>0</v>
      </c>
      <c r="G1447">
        <f>'[1]Master Data'!BO139/100</f>
        <v>0</v>
      </c>
      <c r="H1447">
        <f>'[1]Master Data'!BP139/100</f>
        <v>0</v>
      </c>
      <c r="I1447">
        <f>'[1]Master Data'!BQ139/100</f>
        <v>0</v>
      </c>
      <c r="J1447">
        <f>'[1]Master Data'!BR139/100</f>
        <v>0</v>
      </c>
      <c r="K1447">
        <f>'[1]Master Data'!BT139/100</f>
        <v>2.0799999999999999E-4</v>
      </c>
      <c r="L1447">
        <f>'[1]Master Data'!BU139/1000000</f>
        <v>0</v>
      </c>
      <c r="M1447">
        <f>'[1]Master Data'!BV139/1000000</f>
        <v>0</v>
      </c>
      <c r="N1447">
        <f>'[1]Master Data'!BW139/1000000</f>
        <v>0</v>
      </c>
      <c r="O1447">
        <f>'[1]Master Data'!BX139/100</f>
        <v>0</v>
      </c>
      <c r="P1447">
        <f>'[1]Master Data'!BY139/100</f>
        <v>0</v>
      </c>
      <c r="Q1447">
        <f>'[1]Master Data'!BZ139/100</f>
        <v>0</v>
      </c>
      <c r="R1447">
        <f>'[1]Master Data'!CA139/1000000</f>
        <v>0</v>
      </c>
      <c r="S1447">
        <f>'[1]Master Data'!CC139/1000000</f>
        <v>0</v>
      </c>
      <c r="T1447">
        <f>'[1]Master Data'!CD139/100</f>
        <v>0</v>
      </c>
      <c r="U1447">
        <f>'[1]Master Data'!CE139/1000000</f>
        <v>0</v>
      </c>
    </row>
    <row r="1448" spans="1:21" x14ac:dyDescent="0.55000000000000004">
      <c r="A1448" s="41" t="s">
        <v>1252</v>
      </c>
      <c r="B1448" s="41">
        <v>1.6299999999999999E-2</v>
      </c>
      <c r="C1448">
        <f>'[1]Master Data'!BK140/100</f>
        <v>1.1899999999999999E-2</v>
      </c>
      <c r="D1448">
        <f>'[1]Master Data'!BL140/1000000</f>
        <v>0</v>
      </c>
      <c r="E1448">
        <f>'[1]Master Data'!BM140/1000000</f>
        <v>0</v>
      </c>
      <c r="F1448">
        <f>'[1]Master Data'!BN140/100</f>
        <v>0</v>
      </c>
      <c r="G1448">
        <f>'[1]Master Data'!BO140/100</f>
        <v>0</v>
      </c>
      <c r="H1448">
        <f>'[1]Master Data'!BP140/100</f>
        <v>0</v>
      </c>
      <c r="I1448">
        <f>'[1]Master Data'!BQ140/100</f>
        <v>0</v>
      </c>
      <c r="J1448">
        <f>'[1]Master Data'!BR140/100</f>
        <v>0</v>
      </c>
      <c r="K1448">
        <f>'[1]Master Data'!BT140/100</f>
        <v>8.1999999999999998E-4</v>
      </c>
      <c r="L1448">
        <f>'[1]Master Data'!BU140/1000000</f>
        <v>8.5000000000000001E-7</v>
      </c>
      <c r="M1448">
        <f>'[1]Master Data'!BV140/1000000</f>
        <v>1.4899999999999999E-6</v>
      </c>
      <c r="N1448">
        <f>'[1]Master Data'!BW140/1000000</f>
        <v>0</v>
      </c>
      <c r="O1448">
        <f>'[1]Master Data'!BX140/100</f>
        <v>0</v>
      </c>
      <c r="P1448">
        <f>'[1]Master Data'!BY140/100</f>
        <v>0</v>
      </c>
      <c r="Q1448">
        <f>'[1]Master Data'!BZ140/100</f>
        <v>0</v>
      </c>
      <c r="R1448">
        <f>'[1]Master Data'!CA140/1000000</f>
        <v>0</v>
      </c>
      <c r="S1448">
        <f>'[1]Master Data'!CC140/1000000</f>
        <v>0</v>
      </c>
      <c r="T1448">
        <f>'[1]Master Data'!CD140/100</f>
        <v>0</v>
      </c>
      <c r="U1448">
        <f>'[1]Master Data'!CE140/1000000</f>
        <v>0</v>
      </c>
    </row>
    <row r="1449" spans="1:21" x14ac:dyDescent="0.55000000000000004">
      <c r="A1449" s="41" t="s">
        <v>1253</v>
      </c>
      <c r="B1449" s="41">
        <v>0</v>
      </c>
      <c r="C1449">
        <f>'[1]Master Data'!BK141/100</f>
        <v>0</v>
      </c>
      <c r="D1449">
        <f>'[1]Master Data'!BL141/1000000</f>
        <v>0</v>
      </c>
      <c r="E1449">
        <f>'[1]Master Data'!BM141/1000000</f>
        <v>0</v>
      </c>
      <c r="F1449">
        <f>'[1]Master Data'!BN141/100</f>
        <v>0</v>
      </c>
      <c r="G1449">
        <f>'[1]Master Data'!BO141/100</f>
        <v>0</v>
      </c>
      <c r="H1449">
        <f>'[1]Master Data'!BP141/100</f>
        <v>0</v>
      </c>
      <c r="I1449">
        <f>'[1]Master Data'!BQ141/100</f>
        <v>0</v>
      </c>
      <c r="J1449">
        <f>'[1]Master Data'!BR141/100</f>
        <v>0</v>
      </c>
      <c r="K1449">
        <f>'[1]Master Data'!BT141/100</f>
        <v>0</v>
      </c>
      <c r="L1449">
        <f>'[1]Master Data'!BU141/1000000</f>
        <v>0</v>
      </c>
      <c r="M1449">
        <f>'[1]Master Data'!BV141/1000000</f>
        <v>0</v>
      </c>
      <c r="N1449">
        <f>'[1]Master Data'!BW141/1000000</f>
        <v>0</v>
      </c>
      <c r="O1449">
        <f>'[1]Master Data'!BX141/100</f>
        <v>0</v>
      </c>
      <c r="P1449">
        <f>'[1]Master Data'!BY141/100</f>
        <v>0</v>
      </c>
      <c r="Q1449">
        <f>'[1]Master Data'!BZ141/100</f>
        <v>0</v>
      </c>
      <c r="R1449">
        <f>'[1]Master Data'!CA141/1000000</f>
        <v>0</v>
      </c>
      <c r="S1449">
        <f>'[1]Master Data'!CC141/1000000</f>
        <v>0</v>
      </c>
      <c r="T1449">
        <f>'[1]Master Data'!CD141/100</f>
        <v>0</v>
      </c>
      <c r="U1449">
        <f>'[1]Master Data'!CE141/1000000</f>
        <v>0</v>
      </c>
    </row>
    <row r="1450" spans="1:21" x14ac:dyDescent="0.55000000000000004">
      <c r="A1450" s="41" t="s">
        <v>1254</v>
      </c>
      <c r="B1450" s="41">
        <v>1.5679999999999999E-2</v>
      </c>
      <c r="C1450">
        <f>'[1]Master Data'!BK142/100</f>
        <v>4.1600000000000005E-3</v>
      </c>
      <c r="D1450">
        <f>'[1]Master Data'!BL142/1000000</f>
        <v>0</v>
      </c>
      <c r="E1450">
        <f>'[1]Master Data'!BM142/1000000</f>
        <v>0</v>
      </c>
      <c r="F1450">
        <f>'[1]Master Data'!BN142/100</f>
        <v>0</v>
      </c>
      <c r="G1450">
        <f>'[1]Master Data'!BO142/100</f>
        <v>0</v>
      </c>
      <c r="H1450">
        <f>'[1]Master Data'!BP142/100</f>
        <v>0</v>
      </c>
      <c r="I1450">
        <f>'[1]Master Data'!BQ142/100</f>
        <v>0</v>
      </c>
      <c r="J1450">
        <f>'[1]Master Data'!BR142/100</f>
        <v>0</v>
      </c>
      <c r="K1450">
        <f>'[1]Master Data'!BT142/100</f>
        <v>0</v>
      </c>
      <c r="L1450">
        <f>'[1]Master Data'!BU142/1000000</f>
        <v>0</v>
      </c>
      <c r="M1450">
        <f>'[1]Master Data'!BV142/1000000</f>
        <v>0</v>
      </c>
      <c r="N1450">
        <f>'[1]Master Data'!BW142/1000000</f>
        <v>0</v>
      </c>
      <c r="O1450">
        <f>'[1]Master Data'!BX142/100</f>
        <v>0</v>
      </c>
      <c r="P1450">
        <f>'[1]Master Data'!BY142/100</f>
        <v>0</v>
      </c>
      <c r="Q1450">
        <f>'[1]Master Data'!BZ142/100</f>
        <v>0</v>
      </c>
      <c r="R1450">
        <f>'[1]Master Data'!CA142/1000000</f>
        <v>0</v>
      </c>
      <c r="S1450">
        <f>'[1]Master Data'!CC142/1000000</f>
        <v>0</v>
      </c>
      <c r="T1450">
        <f>'[1]Master Data'!CD142/100</f>
        <v>0</v>
      </c>
      <c r="U1450">
        <f>'[1]Master Data'!CE142/1000000</f>
        <v>0</v>
      </c>
    </row>
    <row r="1451" spans="1:21" x14ac:dyDescent="0.55000000000000004">
      <c r="A1451" s="41" t="s">
        <v>1255</v>
      </c>
      <c r="B1451" s="41">
        <v>1.3899999999999999E-2</v>
      </c>
      <c r="C1451">
        <f>'[1]Master Data'!BK143/100</f>
        <v>3.0000000000000001E-3</v>
      </c>
      <c r="D1451">
        <f>'[1]Master Data'!BL143/1000000</f>
        <v>0</v>
      </c>
      <c r="E1451">
        <f>'[1]Master Data'!BM143/1000000</f>
        <v>0</v>
      </c>
      <c r="F1451">
        <f>'[1]Master Data'!BN143/100</f>
        <v>0</v>
      </c>
      <c r="G1451">
        <f>'[1]Master Data'!BO143/100</f>
        <v>0</v>
      </c>
      <c r="H1451">
        <f>'[1]Master Data'!BP143/100</f>
        <v>0</v>
      </c>
      <c r="I1451">
        <f>'[1]Master Data'!BQ143/100</f>
        <v>0</v>
      </c>
      <c r="J1451">
        <f>'[1]Master Data'!BR143/100</f>
        <v>0</v>
      </c>
      <c r="K1451">
        <f>'[1]Master Data'!BT143/100</f>
        <v>0</v>
      </c>
      <c r="L1451">
        <f>'[1]Master Data'!BU143/1000000</f>
        <v>1.4999999999999999E-7</v>
      </c>
      <c r="M1451">
        <f>'[1]Master Data'!BV143/1000000</f>
        <v>2.9999999999999999E-7</v>
      </c>
      <c r="N1451">
        <f>'[1]Master Data'!BW143/1000000</f>
        <v>5.0000000000000004E-8</v>
      </c>
      <c r="O1451">
        <f>'[1]Master Data'!BX143/100</f>
        <v>0</v>
      </c>
      <c r="P1451">
        <f>'[1]Master Data'!BY143/100</f>
        <v>0</v>
      </c>
      <c r="Q1451">
        <f>'[1]Master Data'!BZ143/100</f>
        <v>0</v>
      </c>
      <c r="R1451">
        <f>'[1]Master Data'!CA143/1000000</f>
        <v>0</v>
      </c>
      <c r="S1451">
        <f>'[1]Master Data'!CC143/1000000</f>
        <v>0</v>
      </c>
      <c r="T1451">
        <f>'[1]Master Data'!CD143/100</f>
        <v>0</v>
      </c>
      <c r="U1451">
        <f>'[1]Master Data'!CE143/1000000</f>
        <v>0</v>
      </c>
    </row>
    <row r="1452" spans="1:21" x14ac:dyDescent="0.55000000000000004">
      <c r="A1452" s="41" t="s">
        <v>1256</v>
      </c>
      <c r="B1452" s="41">
        <v>2.3707823285780031E-2</v>
      </c>
      <c r="C1452">
        <f>'[1]Master Data'!BK144/100</f>
        <v>2E-3</v>
      </c>
      <c r="D1452">
        <f>'[1]Master Data'!BL144/1000000</f>
        <v>0</v>
      </c>
      <c r="E1452">
        <f>'[1]Master Data'!BM144/1000000</f>
        <v>0</v>
      </c>
      <c r="F1452">
        <f>'[1]Master Data'!BN144/100</f>
        <v>0</v>
      </c>
      <c r="G1452">
        <f>'[1]Master Data'!BO144/100</f>
        <v>0</v>
      </c>
      <c r="H1452">
        <f>'[1]Master Data'!BP144/100</f>
        <v>0</v>
      </c>
      <c r="I1452">
        <f>'[1]Master Data'!BQ144/100</f>
        <v>0</v>
      </c>
      <c r="J1452">
        <f>'[1]Master Data'!BR144/100</f>
        <v>0</v>
      </c>
      <c r="K1452">
        <f>'[1]Master Data'!BT144/100</f>
        <v>2.9999999999999997E-4</v>
      </c>
      <c r="L1452">
        <f>'[1]Master Data'!BU144/1000000</f>
        <v>0</v>
      </c>
      <c r="M1452">
        <f>'[1]Master Data'!BV144/1000000</f>
        <v>0</v>
      </c>
      <c r="N1452">
        <f>'[1]Master Data'!BW144/1000000</f>
        <v>0</v>
      </c>
      <c r="O1452">
        <f>'[1]Master Data'!BX144/100</f>
        <v>0</v>
      </c>
      <c r="P1452">
        <f>'[1]Master Data'!BY144/100</f>
        <v>0</v>
      </c>
      <c r="Q1452">
        <f>'[1]Master Data'!BZ144/100</f>
        <v>0</v>
      </c>
      <c r="R1452">
        <f>'[1]Master Data'!CA144/1000000</f>
        <v>0</v>
      </c>
      <c r="S1452">
        <f>'[1]Master Data'!CC144/1000000</f>
        <v>0</v>
      </c>
      <c r="T1452">
        <f>'[1]Master Data'!CD144/100</f>
        <v>0</v>
      </c>
      <c r="U1452">
        <f>'[1]Master Data'!CE144/1000000</f>
        <v>0</v>
      </c>
    </row>
    <row r="1453" spans="1:21" x14ac:dyDescent="0.55000000000000004">
      <c r="A1453" s="41" t="s">
        <v>1257</v>
      </c>
      <c r="B1453" s="41">
        <v>8.0000000000000002E-3</v>
      </c>
      <c r="C1453">
        <f>'[1]Master Data'!BK145/100</f>
        <v>0</v>
      </c>
      <c r="D1453">
        <f>'[1]Master Data'!BL145/1000000</f>
        <v>0</v>
      </c>
      <c r="E1453">
        <f>'[1]Master Data'!BM145/1000000</f>
        <v>0</v>
      </c>
      <c r="F1453">
        <f>'[1]Master Data'!BN145/100</f>
        <v>0</v>
      </c>
      <c r="G1453">
        <f>'[1]Master Data'!BO145/100</f>
        <v>0</v>
      </c>
      <c r="H1453">
        <f>'[1]Master Data'!BP145/100</f>
        <v>0</v>
      </c>
      <c r="I1453">
        <f>'[1]Master Data'!BQ145/100</f>
        <v>0</v>
      </c>
      <c r="J1453">
        <f>'[1]Master Data'!BR145/100</f>
        <v>0</v>
      </c>
      <c r="K1453">
        <f>'[1]Master Data'!BT145/100</f>
        <v>0</v>
      </c>
      <c r="L1453">
        <f>'[1]Master Data'!BU145/1000000</f>
        <v>0</v>
      </c>
      <c r="M1453">
        <f>'[1]Master Data'!BV145/1000000</f>
        <v>0</v>
      </c>
      <c r="N1453">
        <f>'[1]Master Data'!BW145/1000000</f>
        <v>0</v>
      </c>
      <c r="O1453">
        <f>'[1]Master Data'!BX145/100</f>
        <v>0</v>
      </c>
      <c r="P1453">
        <f>'[1]Master Data'!BY145/100</f>
        <v>0</v>
      </c>
      <c r="Q1453">
        <f>'[1]Master Data'!BZ145/100</f>
        <v>0</v>
      </c>
      <c r="R1453">
        <f>'[1]Master Data'!CA145/1000000</f>
        <v>0</v>
      </c>
      <c r="S1453">
        <f>'[1]Master Data'!CC145/1000000</f>
        <v>0</v>
      </c>
      <c r="T1453">
        <f>'[1]Master Data'!CD145/100</f>
        <v>0</v>
      </c>
      <c r="U1453">
        <f>'[1]Master Data'!CE145/1000000</f>
        <v>0</v>
      </c>
    </row>
    <row r="1454" spans="1:21" x14ac:dyDescent="0.55000000000000004">
      <c r="A1454" s="41" t="s">
        <v>1258</v>
      </c>
      <c r="B1454" s="41">
        <v>3.0384615384615385E-2</v>
      </c>
      <c r="C1454">
        <f>'[1]Master Data'!BK146/100</f>
        <v>0</v>
      </c>
      <c r="D1454">
        <f>'[1]Master Data'!BL146/1000000</f>
        <v>0</v>
      </c>
      <c r="E1454">
        <f>'[1]Master Data'!BM146/1000000</f>
        <v>0</v>
      </c>
      <c r="F1454">
        <f>'[1]Master Data'!BN146/100</f>
        <v>0</v>
      </c>
      <c r="G1454">
        <f>'[1]Master Data'!BO146/100</f>
        <v>0</v>
      </c>
      <c r="H1454">
        <f>'[1]Master Data'!BP146/100</f>
        <v>0</v>
      </c>
      <c r="I1454">
        <f>'[1]Master Data'!BQ146/100</f>
        <v>0</v>
      </c>
      <c r="J1454">
        <f>'[1]Master Data'!BR146/100</f>
        <v>0</v>
      </c>
      <c r="K1454">
        <f>'[1]Master Data'!BT146/100</f>
        <v>0</v>
      </c>
      <c r="L1454">
        <f>'[1]Master Data'!BU146/1000000</f>
        <v>0</v>
      </c>
      <c r="M1454">
        <f>'[1]Master Data'!BV146/1000000</f>
        <v>0</v>
      </c>
      <c r="N1454">
        <f>'[1]Master Data'!BW146/1000000</f>
        <v>0</v>
      </c>
      <c r="O1454">
        <f>'[1]Master Data'!BX146/100</f>
        <v>0</v>
      </c>
      <c r="P1454">
        <f>'[1]Master Data'!BY146/100</f>
        <v>0</v>
      </c>
      <c r="Q1454">
        <f>'[1]Master Data'!BZ146/100</f>
        <v>0</v>
      </c>
      <c r="R1454">
        <f>'[1]Master Data'!CA146/1000000</f>
        <v>0</v>
      </c>
      <c r="S1454">
        <f>'[1]Master Data'!CC146/1000000</f>
        <v>0</v>
      </c>
      <c r="T1454">
        <f>'[1]Master Data'!CD146/100</f>
        <v>0</v>
      </c>
      <c r="U1454">
        <f>'[1]Master Data'!CE146/1000000</f>
        <v>0</v>
      </c>
    </row>
    <row r="1455" spans="1:21" x14ac:dyDescent="0.55000000000000004">
      <c r="A1455" s="41" t="s">
        <v>1259</v>
      </c>
      <c r="B1455" s="41">
        <v>2.18E-2</v>
      </c>
      <c r="C1455">
        <f>'[1]Master Data'!BK147/100</f>
        <v>2E-3</v>
      </c>
      <c r="D1455">
        <f>'[1]Master Data'!BL147/1000000</f>
        <v>0</v>
      </c>
      <c r="E1455">
        <f>'[1]Master Data'!BM147/1000000</f>
        <v>0</v>
      </c>
      <c r="F1455">
        <f>'[1]Master Data'!BN147/100</f>
        <v>0</v>
      </c>
      <c r="G1455">
        <f>'[1]Master Data'!BO147/100</f>
        <v>0</v>
      </c>
      <c r="H1455">
        <f>'[1]Master Data'!BP147/100</f>
        <v>0</v>
      </c>
      <c r="I1455">
        <f>'[1]Master Data'!BQ147/100</f>
        <v>0</v>
      </c>
      <c r="J1455">
        <f>'[1]Master Data'!BR147/100</f>
        <v>0</v>
      </c>
      <c r="K1455">
        <f>'[1]Master Data'!BT147/100</f>
        <v>2.9999999999999997E-4</v>
      </c>
      <c r="L1455">
        <f>'[1]Master Data'!BU147/1000000</f>
        <v>0</v>
      </c>
      <c r="M1455">
        <f>'[1]Master Data'!BV147/1000000</f>
        <v>0</v>
      </c>
      <c r="N1455">
        <f>'[1]Master Data'!BW147/1000000</f>
        <v>0</v>
      </c>
      <c r="O1455">
        <f>'[1]Master Data'!BX147/100</f>
        <v>0</v>
      </c>
      <c r="P1455">
        <f>'[1]Master Data'!BY147/100</f>
        <v>0</v>
      </c>
      <c r="Q1455">
        <f>'[1]Master Data'!BZ147/100</f>
        <v>0</v>
      </c>
      <c r="R1455">
        <f>'[1]Master Data'!CA147/1000000</f>
        <v>0</v>
      </c>
      <c r="S1455">
        <f>'[1]Master Data'!CC147/1000000</f>
        <v>0</v>
      </c>
      <c r="T1455">
        <f>'[1]Master Data'!CD147/100</f>
        <v>0</v>
      </c>
      <c r="U1455">
        <f>'[1]Master Data'!CE147/1000000</f>
        <v>0</v>
      </c>
    </row>
    <row r="1456" spans="1:21" x14ac:dyDescent="0.55000000000000004">
      <c r="A1456" s="41" t="s">
        <v>1260</v>
      </c>
      <c r="B1456" s="41">
        <v>2.3599999999999999E-2</v>
      </c>
      <c r="C1456">
        <f>'[1]Master Data'!BK148/100</f>
        <v>0</v>
      </c>
      <c r="D1456">
        <f>'[1]Master Data'!BL148/1000000</f>
        <v>0</v>
      </c>
      <c r="E1456">
        <f>'[1]Master Data'!BM148/1000000</f>
        <v>0</v>
      </c>
      <c r="F1456">
        <f>'[1]Master Data'!BN148/100</f>
        <v>0</v>
      </c>
      <c r="G1456">
        <f>'[1]Master Data'!BO148/100</f>
        <v>0</v>
      </c>
      <c r="H1456">
        <f>'[1]Master Data'!BP148/100</f>
        <v>0</v>
      </c>
      <c r="I1456">
        <f>'[1]Master Data'!BQ148/100</f>
        <v>0</v>
      </c>
      <c r="J1456">
        <f>'[1]Master Data'!BR148/100</f>
        <v>0</v>
      </c>
      <c r="K1456">
        <f>'[1]Master Data'!BT148/100</f>
        <v>0</v>
      </c>
      <c r="L1456">
        <f>'[1]Master Data'!BU148/1000000</f>
        <v>0</v>
      </c>
      <c r="M1456">
        <f>'[1]Master Data'!BV148/1000000</f>
        <v>0</v>
      </c>
      <c r="N1456">
        <f>'[1]Master Data'!BW148/1000000</f>
        <v>0</v>
      </c>
      <c r="O1456">
        <f>'[1]Master Data'!BX148/100</f>
        <v>0</v>
      </c>
      <c r="P1456">
        <f>'[1]Master Data'!BY148/100</f>
        <v>0</v>
      </c>
      <c r="Q1456">
        <f>'[1]Master Data'!BZ148/100</f>
        <v>0</v>
      </c>
      <c r="R1456">
        <f>'[1]Master Data'!CA148/1000000</f>
        <v>0</v>
      </c>
      <c r="S1456">
        <f>'[1]Master Data'!CC148/1000000</f>
        <v>0</v>
      </c>
      <c r="T1456">
        <f>'[1]Master Data'!CD148/100</f>
        <v>0</v>
      </c>
      <c r="U1456">
        <f>'[1]Master Data'!CE148/1000000</f>
        <v>0</v>
      </c>
    </row>
    <row r="1457" spans="1:21" x14ac:dyDescent="0.55000000000000004">
      <c r="A1457" s="41" t="s">
        <v>1261</v>
      </c>
      <c r="B1457" s="41">
        <v>9.0000000000000011E-3</v>
      </c>
      <c r="C1457">
        <f>'[1]Master Data'!BK149/100</f>
        <v>0</v>
      </c>
      <c r="D1457">
        <f>'[1]Master Data'!BL149/1000000</f>
        <v>0</v>
      </c>
      <c r="E1457">
        <f>'[1]Master Data'!BM149/1000000</f>
        <v>0</v>
      </c>
      <c r="F1457">
        <f>'[1]Master Data'!BN149/100</f>
        <v>0</v>
      </c>
      <c r="G1457">
        <f>'[1]Master Data'!BO149/100</f>
        <v>0</v>
      </c>
      <c r="H1457">
        <f>'[1]Master Data'!BP149/100</f>
        <v>0</v>
      </c>
      <c r="I1457">
        <f>'[1]Master Data'!BQ149/100</f>
        <v>0</v>
      </c>
      <c r="J1457">
        <f>'[1]Master Data'!BR149/100</f>
        <v>0</v>
      </c>
      <c r="K1457">
        <f>'[1]Master Data'!BT149/100</f>
        <v>0</v>
      </c>
      <c r="L1457">
        <f>'[1]Master Data'!BU149/1000000</f>
        <v>0</v>
      </c>
      <c r="M1457">
        <f>'[1]Master Data'!BV149/1000000</f>
        <v>0</v>
      </c>
      <c r="N1457">
        <f>'[1]Master Data'!BW149/1000000</f>
        <v>0</v>
      </c>
      <c r="O1457">
        <f>'[1]Master Data'!BX149/100</f>
        <v>0</v>
      </c>
      <c r="P1457">
        <f>'[1]Master Data'!BY149/100</f>
        <v>0</v>
      </c>
      <c r="Q1457">
        <f>'[1]Master Data'!BZ149/100</f>
        <v>0</v>
      </c>
      <c r="R1457">
        <f>'[1]Master Data'!CA149/1000000</f>
        <v>0</v>
      </c>
      <c r="S1457">
        <f>'[1]Master Data'!CC149/1000000</f>
        <v>0</v>
      </c>
      <c r="T1457">
        <f>'[1]Master Data'!CD149/100</f>
        <v>0</v>
      </c>
      <c r="U1457">
        <f>'[1]Master Data'!CE149/1000000</f>
        <v>0</v>
      </c>
    </row>
    <row r="1458" spans="1:21" x14ac:dyDescent="0.55000000000000004">
      <c r="A1458" s="41" t="s">
        <v>1262</v>
      </c>
      <c r="B1458" s="41">
        <v>1.7000000000000001E-2</v>
      </c>
      <c r="C1458">
        <f>'[1]Master Data'!BK150/100</f>
        <v>5.9999999999999995E-4</v>
      </c>
      <c r="D1458">
        <f>'[1]Master Data'!BL150/1000000</f>
        <v>0</v>
      </c>
      <c r="E1458">
        <f>'[1]Master Data'!BM150/1000000</f>
        <v>0</v>
      </c>
      <c r="F1458">
        <f>'[1]Master Data'!BN150/100</f>
        <v>0</v>
      </c>
      <c r="G1458">
        <f>'[1]Master Data'!BO150/100</f>
        <v>0</v>
      </c>
      <c r="H1458">
        <f>'[1]Master Data'!BP150/100</f>
        <v>0</v>
      </c>
      <c r="I1458">
        <f>'[1]Master Data'!BQ150/100</f>
        <v>0</v>
      </c>
      <c r="J1458">
        <f>'[1]Master Data'!BR150/100</f>
        <v>0</v>
      </c>
      <c r="K1458">
        <f>'[1]Master Data'!BT150/100</f>
        <v>0</v>
      </c>
      <c r="L1458">
        <f>'[1]Master Data'!BU150/1000000</f>
        <v>0</v>
      </c>
      <c r="M1458">
        <f>'[1]Master Data'!BV150/1000000</f>
        <v>0</v>
      </c>
      <c r="N1458">
        <f>'[1]Master Data'!BW150/1000000</f>
        <v>0</v>
      </c>
      <c r="O1458">
        <f>'[1]Master Data'!BX150/100</f>
        <v>0</v>
      </c>
      <c r="P1458">
        <f>'[1]Master Data'!BY150/100</f>
        <v>0</v>
      </c>
      <c r="Q1458">
        <f>'[1]Master Data'!BZ150/100</f>
        <v>0</v>
      </c>
      <c r="R1458">
        <f>'[1]Master Data'!CA150/1000000</f>
        <v>0</v>
      </c>
      <c r="S1458">
        <f>'[1]Master Data'!CC150/1000000</f>
        <v>0</v>
      </c>
      <c r="T1458">
        <f>'[1]Master Data'!CD150/100</f>
        <v>0</v>
      </c>
      <c r="U1458">
        <f>'[1]Master Data'!CE150/1000000</f>
        <v>0</v>
      </c>
    </row>
    <row r="1459" spans="1:21" x14ac:dyDescent="0.55000000000000004">
      <c r="A1459" s="41" t="s">
        <v>1263</v>
      </c>
      <c r="B1459" s="41">
        <v>2.3199999999999998E-2</v>
      </c>
      <c r="C1459">
        <f>'[1]Master Data'!BK151/100</f>
        <v>0</v>
      </c>
      <c r="D1459">
        <f>'[1]Master Data'!BL151/1000000</f>
        <v>0</v>
      </c>
      <c r="E1459">
        <f>'[1]Master Data'!BM151/1000000</f>
        <v>0</v>
      </c>
      <c r="F1459">
        <f>'[1]Master Data'!BN151/100</f>
        <v>0</v>
      </c>
      <c r="G1459">
        <f>'[1]Master Data'!BO151/100</f>
        <v>0</v>
      </c>
      <c r="H1459">
        <f>'[1]Master Data'!BP151/100</f>
        <v>0</v>
      </c>
      <c r="I1459">
        <f>'[1]Master Data'!BQ151/100</f>
        <v>0</v>
      </c>
      <c r="J1459">
        <f>'[1]Master Data'!BR151/100</f>
        <v>0</v>
      </c>
      <c r="K1459">
        <f>'[1]Master Data'!BT151/100</f>
        <v>0</v>
      </c>
      <c r="L1459">
        <f>'[1]Master Data'!BU151/1000000</f>
        <v>0</v>
      </c>
      <c r="M1459">
        <f>'[1]Master Data'!BV151/1000000</f>
        <v>0</v>
      </c>
      <c r="N1459">
        <f>'[1]Master Data'!BW151/1000000</f>
        <v>0</v>
      </c>
      <c r="O1459">
        <f>'[1]Master Data'!BX151/100</f>
        <v>0</v>
      </c>
      <c r="P1459">
        <f>'[1]Master Data'!BY151/100</f>
        <v>0</v>
      </c>
      <c r="Q1459">
        <f>'[1]Master Data'!BZ151/100</f>
        <v>0</v>
      </c>
      <c r="R1459">
        <f>'[1]Master Data'!CA151/1000000</f>
        <v>0</v>
      </c>
      <c r="S1459">
        <f>'[1]Master Data'!CC151/1000000</f>
        <v>0</v>
      </c>
      <c r="T1459">
        <f>'[1]Master Data'!CD151/100</f>
        <v>0</v>
      </c>
      <c r="U1459">
        <f>'[1]Master Data'!CE151/1000000</f>
        <v>0</v>
      </c>
    </row>
    <row r="1460" spans="1:21" x14ac:dyDescent="0.55000000000000004">
      <c r="A1460" s="41" t="s">
        <v>1264</v>
      </c>
      <c r="B1460" s="41">
        <v>9.0000000000000011E-3</v>
      </c>
      <c r="C1460">
        <f>'[1]Master Data'!BK152/100</f>
        <v>0</v>
      </c>
      <c r="D1460">
        <f>'[1]Master Data'!BL152/1000000</f>
        <v>0</v>
      </c>
      <c r="E1460">
        <f>'[1]Master Data'!BM152/1000000</f>
        <v>0</v>
      </c>
      <c r="F1460">
        <f>'[1]Master Data'!BN152/100</f>
        <v>0</v>
      </c>
      <c r="G1460">
        <f>'[1]Master Data'!BO152/100</f>
        <v>0</v>
      </c>
      <c r="H1460">
        <f>'[1]Master Data'!BP152/100</f>
        <v>0</v>
      </c>
      <c r="I1460">
        <f>'[1]Master Data'!BQ152/100</f>
        <v>0</v>
      </c>
      <c r="J1460">
        <f>'[1]Master Data'!BR152/100</f>
        <v>0</v>
      </c>
      <c r="K1460">
        <f>'[1]Master Data'!BT152/100</f>
        <v>0</v>
      </c>
      <c r="L1460">
        <f>'[1]Master Data'!BU152/1000000</f>
        <v>0</v>
      </c>
      <c r="M1460">
        <f>'[1]Master Data'!BV152/1000000</f>
        <v>0</v>
      </c>
      <c r="N1460">
        <f>'[1]Master Data'!BW152/1000000</f>
        <v>0</v>
      </c>
      <c r="O1460">
        <f>'[1]Master Data'!BX152/100</f>
        <v>0</v>
      </c>
      <c r="P1460">
        <f>'[1]Master Data'!BY152/100</f>
        <v>0</v>
      </c>
      <c r="Q1460">
        <f>'[1]Master Data'!BZ152/100</f>
        <v>0</v>
      </c>
      <c r="R1460">
        <f>'[1]Master Data'!CA152/1000000</f>
        <v>0</v>
      </c>
      <c r="S1460">
        <f>'[1]Master Data'!CC152/1000000</f>
        <v>0</v>
      </c>
      <c r="T1460">
        <f>'[1]Master Data'!CD152/100</f>
        <v>0</v>
      </c>
      <c r="U1460">
        <f>'[1]Master Data'!CE152/1000000</f>
        <v>0</v>
      </c>
    </row>
    <row r="1461" spans="1:21" x14ac:dyDescent="0.55000000000000004">
      <c r="A1461" s="41" t="s">
        <v>1265</v>
      </c>
      <c r="B1461" s="41">
        <v>0</v>
      </c>
      <c r="C1461">
        <f>'[1]Master Data'!BK153/100</f>
        <v>0</v>
      </c>
      <c r="D1461">
        <f>'[1]Master Data'!BL153/1000000</f>
        <v>0</v>
      </c>
      <c r="E1461">
        <f>'[1]Master Data'!BM153/1000000</f>
        <v>0</v>
      </c>
      <c r="F1461">
        <f>'[1]Master Data'!BN153/100</f>
        <v>0</v>
      </c>
      <c r="G1461">
        <f>'[1]Master Data'!BO153/100</f>
        <v>0</v>
      </c>
      <c r="H1461">
        <f>'[1]Master Data'!BP153/100</f>
        <v>0</v>
      </c>
      <c r="I1461">
        <f>'[1]Master Data'!BQ153/100</f>
        <v>0</v>
      </c>
      <c r="J1461">
        <f>'[1]Master Data'!BR153/100</f>
        <v>0</v>
      </c>
      <c r="K1461">
        <f>'[1]Master Data'!BT153/100</f>
        <v>0</v>
      </c>
      <c r="L1461">
        <f>'[1]Master Data'!BU153/1000000</f>
        <v>0</v>
      </c>
      <c r="M1461">
        <f>'[1]Master Data'!BV153/1000000</f>
        <v>0</v>
      </c>
      <c r="N1461">
        <f>'[1]Master Data'!BW153/1000000</f>
        <v>0</v>
      </c>
      <c r="O1461">
        <f>'[1]Master Data'!BX153/100</f>
        <v>0</v>
      </c>
      <c r="P1461">
        <f>'[1]Master Data'!BY153/100</f>
        <v>0</v>
      </c>
      <c r="Q1461">
        <f>'[1]Master Data'!BZ153/100</f>
        <v>0</v>
      </c>
      <c r="R1461">
        <f>'[1]Master Data'!CA153/1000000</f>
        <v>0</v>
      </c>
      <c r="S1461">
        <f>'[1]Master Data'!CC153/1000000</f>
        <v>0</v>
      </c>
      <c r="T1461">
        <f>'[1]Master Data'!CD153/100</f>
        <v>0</v>
      </c>
      <c r="U1461">
        <f>'[1]Master Data'!CE153/1000000</f>
        <v>0</v>
      </c>
    </row>
    <row r="1462" spans="1:21" x14ac:dyDescent="0.55000000000000004">
      <c r="A1462" s="41" t="s">
        <v>1266</v>
      </c>
      <c r="B1462" s="41">
        <v>0.02</v>
      </c>
      <c r="C1462">
        <f>'[1]Master Data'!BK154/100</f>
        <v>0</v>
      </c>
      <c r="D1462">
        <f>'[1]Master Data'!BL154/1000000</f>
        <v>0</v>
      </c>
      <c r="E1462">
        <f>'[1]Master Data'!BM154/1000000</f>
        <v>0</v>
      </c>
      <c r="F1462">
        <f>'[1]Master Data'!BN154/100</f>
        <v>0</v>
      </c>
      <c r="G1462">
        <f>'[1]Master Data'!BO154/100</f>
        <v>0</v>
      </c>
      <c r="H1462">
        <f>'[1]Master Data'!BP154/100</f>
        <v>0</v>
      </c>
      <c r="I1462">
        <f>'[1]Master Data'!BQ154/100</f>
        <v>0</v>
      </c>
      <c r="J1462">
        <f>'[1]Master Data'!BR154/100</f>
        <v>0</v>
      </c>
      <c r="K1462">
        <f>'[1]Master Data'!BT154/100</f>
        <v>0</v>
      </c>
      <c r="L1462">
        <f>'[1]Master Data'!BU154/1000000</f>
        <v>0</v>
      </c>
      <c r="M1462">
        <f>'[1]Master Data'!BV154/1000000</f>
        <v>0</v>
      </c>
      <c r="N1462">
        <f>'[1]Master Data'!BW154/1000000</f>
        <v>0</v>
      </c>
      <c r="O1462">
        <f>'[1]Master Data'!BX154/100</f>
        <v>0</v>
      </c>
      <c r="P1462">
        <f>'[1]Master Data'!BY154/100</f>
        <v>0</v>
      </c>
      <c r="Q1462">
        <f>'[1]Master Data'!BZ154/100</f>
        <v>0</v>
      </c>
      <c r="R1462">
        <f>'[1]Master Data'!CA154/1000000</f>
        <v>0</v>
      </c>
      <c r="S1462">
        <f>'[1]Master Data'!CC154/1000000</f>
        <v>0</v>
      </c>
      <c r="T1462">
        <f>'[1]Master Data'!CD154/100</f>
        <v>0</v>
      </c>
      <c r="U1462">
        <f>'[1]Master Data'!CE154/1000000</f>
        <v>0</v>
      </c>
    </row>
    <row r="1463" spans="1:21" x14ac:dyDescent="0.55000000000000004">
      <c r="A1463" s="41" t="s">
        <v>1267</v>
      </c>
      <c r="B1463" s="41">
        <v>1.0500000000000001E-2</v>
      </c>
      <c r="C1463">
        <f>'[1]Master Data'!BK155/100</f>
        <v>8.6999999999999994E-3</v>
      </c>
      <c r="D1463">
        <f>'[1]Master Data'!BL155/1000000</f>
        <v>0</v>
      </c>
      <c r="E1463">
        <f>'[1]Master Data'!BM155/1000000</f>
        <v>0</v>
      </c>
      <c r="F1463">
        <f>'[1]Master Data'!BN155/100</f>
        <v>0</v>
      </c>
      <c r="G1463">
        <f>'[1]Master Data'!BO155/100</f>
        <v>0</v>
      </c>
      <c r="H1463">
        <f>'[1]Master Data'!BP155/100</f>
        <v>0</v>
      </c>
      <c r="I1463">
        <f>'[1]Master Data'!BQ155/100</f>
        <v>0</v>
      </c>
      <c r="J1463">
        <f>'[1]Master Data'!BR155/100</f>
        <v>0</v>
      </c>
      <c r="K1463">
        <f>'[1]Master Data'!BT155/100</f>
        <v>4.0000000000000002E-4</v>
      </c>
      <c r="L1463">
        <f>'[1]Master Data'!BU155/1000000</f>
        <v>0</v>
      </c>
      <c r="M1463">
        <f>'[1]Master Data'!BV155/1000000</f>
        <v>2.3999999999999998E-7</v>
      </c>
      <c r="N1463">
        <f>'[1]Master Data'!BW155/1000000</f>
        <v>0</v>
      </c>
      <c r="O1463">
        <f>'[1]Master Data'!BX155/100</f>
        <v>0</v>
      </c>
      <c r="P1463">
        <f>'[1]Master Data'!BY155/100</f>
        <v>0</v>
      </c>
      <c r="Q1463">
        <f>'[1]Master Data'!BZ155/100</f>
        <v>0</v>
      </c>
      <c r="R1463">
        <f>'[1]Master Data'!CA155/1000000</f>
        <v>0</v>
      </c>
      <c r="S1463">
        <f>'[1]Master Data'!CC155/1000000</f>
        <v>0</v>
      </c>
      <c r="T1463">
        <f>'[1]Master Data'!CD155/100</f>
        <v>0</v>
      </c>
      <c r="U1463">
        <f>'[1]Master Data'!CE155/1000000</f>
        <v>0</v>
      </c>
    </row>
    <row r="1464" spans="1:21" x14ac:dyDescent="0.55000000000000004">
      <c r="A1464" s="41" t="s">
        <v>1925</v>
      </c>
      <c r="B1464" s="41">
        <v>6.5000000000000006E-3</v>
      </c>
      <c r="C1464">
        <f>'[1]Master Data'!BK156/100</f>
        <v>2.3999999999999998E-3</v>
      </c>
      <c r="D1464">
        <f>'[1]Master Data'!BL156/1000000</f>
        <v>0</v>
      </c>
      <c r="E1464">
        <f>'[1]Master Data'!BM156/1000000</f>
        <v>0</v>
      </c>
      <c r="F1464">
        <f>'[1]Master Data'!BN156/100</f>
        <v>0</v>
      </c>
      <c r="G1464">
        <f>'[1]Master Data'!BO156/100</f>
        <v>0</v>
      </c>
      <c r="H1464">
        <f>'[1]Master Data'!BP156/100</f>
        <v>0</v>
      </c>
      <c r="I1464">
        <f>'[1]Master Data'!BQ156/100</f>
        <v>0</v>
      </c>
      <c r="J1464">
        <f>'[1]Master Data'!BR156/100</f>
        <v>0</v>
      </c>
      <c r="K1464">
        <f>'[1]Master Data'!BT156/100</f>
        <v>2.9999999999999997E-4</v>
      </c>
      <c r="L1464">
        <f>'[1]Master Data'!BU156/1000000</f>
        <v>0</v>
      </c>
      <c r="M1464">
        <f>'[1]Master Data'!BV156/1000000</f>
        <v>0</v>
      </c>
      <c r="N1464">
        <f>'[1]Master Data'!BW156/1000000</f>
        <v>0</v>
      </c>
      <c r="O1464">
        <f>'[1]Master Data'!BX156/100</f>
        <v>0</v>
      </c>
      <c r="P1464">
        <f>'[1]Master Data'!BY156/100</f>
        <v>0</v>
      </c>
      <c r="Q1464">
        <f>'[1]Master Data'!BZ156/100</f>
        <v>0</v>
      </c>
      <c r="R1464">
        <f>'[1]Master Data'!CA156/1000000</f>
        <v>0</v>
      </c>
      <c r="S1464">
        <f>'[1]Master Data'!CC156/1000000</f>
        <v>0</v>
      </c>
      <c r="T1464">
        <f>'[1]Master Data'!CD156/100</f>
        <v>0</v>
      </c>
      <c r="U1464">
        <f>'[1]Master Data'!CE156/1000000</f>
        <v>0</v>
      </c>
    </row>
    <row r="1465" spans="1:21" x14ac:dyDescent="0.55000000000000004">
      <c r="A1465" s="41" t="s">
        <v>1926</v>
      </c>
      <c r="B1465" s="41">
        <v>1.3999999999999999E-2</v>
      </c>
      <c r="C1465">
        <f>'[1]Master Data'!BK157/100</f>
        <v>0</v>
      </c>
      <c r="D1465">
        <f>'[1]Master Data'!BL157/1000000</f>
        <v>0</v>
      </c>
      <c r="E1465">
        <f>'[1]Master Data'!BM157/1000000</f>
        <v>0</v>
      </c>
      <c r="F1465">
        <f>'[1]Master Data'!BN157/100</f>
        <v>0</v>
      </c>
      <c r="G1465">
        <f>'[1]Master Data'!BO157/100</f>
        <v>0</v>
      </c>
      <c r="H1465">
        <f>'[1]Master Data'!BP157/100</f>
        <v>0</v>
      </c>
      <c r="I1465">
        <f>'[1]Master Data'!BQ157/100</f>
        <v>0</v>
      </c>
      <c r="J1465">
        <f>'[1]Master Data'!BR157/100</f>
        <v>0</v>
      </c>
      <c r="K1465">
        <f>'[1]Master Data'!BT157/100</f>
        <v>0</v>
      </c>
      <c r="L1465">
        <f>'[1]Master Data'!BU157/1000000</f>
        <v>0</v>
      </c>
      <c r="M1465">
        <f>'[1]Master Data'!BV157/1000000</f>
        <v>0</v>
      </c>
      <c r="N1465">
        <f>'[1]Master Data'!BW157/1000000</f>
        <v>0</v>
      </c>
      <c r="O1465">
        <f>'[1]Master Data'!BX157/100</f>
        <v>0</v>
      </c>
      <c r="P1465">
        <f>'[1]Master Data'!BY157/100</f>
        <v>0</v>
      </c>
      <c r="Q1465">
        <f>'[1]Master Data'!BZ157/100</f>
        <v>0</v>
      </c>
      <c r="R1465">
        <f>'[1]Master Data'!CA157/1000000</f>
        <v>0</v>
      </c>
      <c r="S1465">
        <f>'[1]Master Data'!CC157/1000000</f>
        <v>0</v>
      </c>
      <c r="T1465">
        <f>'[1]Master Data'!CD157/100</f>
        <v>0</v>
      </c>
      <c r="U1465">
        <f>'[1]Master Data'!CE157/1000000</f>
        <v>0</v>
      </c>
    </row>
    <row r="1466" spans="1:21" x14ac:dyDescent="0.55000000000000004">
      <c r="A1466" s="41" t="s">
        <v>1927</v>
      </c>
      <c r="B1466" s="41">
        <v>2.7000000000000003E-2</v>
      </c>
      <c r="C1466">
        <f>'[1]Master Data'!BK158/100</f>
        <v>1.5E-3</v>
      </c>
      <c r="D1466">
        <f>'[1]Master Data'!BL158/1000000</f>
        <v>0</v>
      </c>
      <c r="E1466">
        <f>'[1]Master Data'!BM158/1000000</f>
        <v>0</v>
      </c>
      <c r="F1466">
        <f>'[1]Master Data'!BN158/100</f>
        <v>0</v>
      </c>
      <c r="G1466">
        <f>'[1]Master Data'!BO158/100</f>
        <v>0</v>
      </c>
      <c r="H1466">
        <f>'[1]Master Data'!BP158/100</f>
        <v>0</v>
      </c>
      <c r="I1466">
        <f>'[1]Master Data'!BQ158/100</f>
        <v>0</v>
      </c>
      <c r="J1466">
        <f>'[1]Master Data'!BR158/100</f>
        <v>0</v>
      </c>
      <c r="K1466">
        <f>'[1]Master Data'!BT158/100</f>
        <v>0</v>
      </c>
      <c r="L1466">
        <f>'[1]Master Data'!BU158/1000000</f>
        <v>0</v>
      </c>
      <c r="M1466">
        <f>'[1]Master Data'!BV158/1000000</f>
        <v>0</v>
      </c>
      <c r="N1466">
        <f>'[1]Master Data'!BW158/1000000</f>
        <v>0</v>
      </c>
      <c r="O1466">
        <f>'[1]Master Data'!BX158/100</f>
        <v>0</v>
      </c>
      <c r="P1466">
        <f>'[1]Master Data'!BY158/100</f>
        <v>0</v>
      </c>
      <c r="Q1466">
        <f>'[1]Master Data'!BZ158/100</f>
        <v>0</v>
      </c>
      <c r="R1466">
        <f>'[1]Master Data'!CA158/1000000</f>
        <v>0</v>
      </c>
      <c r="S1466">
        <f>'[1]Master Data'!CC158/1000000</f>
        <v>0</v>
      </c>
      <c r="T1466">
        <f>'[1]Master Data'!CD158/100</f>
        <v>0</v>
      </c>
      <c r="U1466">
        <f>'[1]Master Data'!CE158/1000000</f>
        <v>0</v>
      </c>
    </row>
    <row r="1467" spans="1:21" x14ac:dyDescent="0.55000000000000004">
      <c r="A1467" s="41" t="s">
        <v>1928</v>
      </c>
      <c r="B1467" s="41">
        <v>1.9743125355585053E-3</v>
      </c>
      <c r="C1467">
        <f>'[1]Master Data'!BK159/100</f>
        <v>5.6471881914153862E-3</v>
      </c>
      <c r="D1467">
        <f>'[1]Master Data'!BL159/1000000</f>
        <v>0</v>
      </c>
      <c r="E1467">
        <f>'[1]Master Data'!BM159/1000000</f>
        <v>0</v>
      </c>
      <c r="F1467">
        <f>'[1]Master Data'!BN159/100</f>
        <v>0</v>
      </c>
      <c r="G1467">
        <f>'[1]Master Data'!BO159/100</f>
        <v>0</v>
      </c>
      <c r="H1467">
        <f>'[1]Master Data'!BP159/100</f>
        <v>0</v>
      </c>
      <c r="I1467">
        <f>'[1]Master Data'!BQ159/100</f>
        <v>0</v>
      </c>
      <c r="J1467">
        <f>'[1]Master Data'!BR159/100</f>
        <v>0</v>
      </c>
      <c r="K1467">
        <f>'[1]Master Data'!BT159/100</f>
        <v>0</v>
      </c>
      <c r="L1467">
        <f>'[1]Master Data'!BU159/1000000</f>
        <v>0</v>
      </c>
      <c r="M1467">
        <f>'[1]Master Data'!BV159/1000000</f>
        <v>0</v>
      </c>
      <c r="N1467">
        <f>'[1]Master Data'!BW159/1000000</f>
        <v>0</v>
      </c>
      <c r="O1467">
        <f>'[1]Master Data'!BX159/100</f>
        <v>0</v>
      </c>
      <c r="P1467">
        <f>'[1]Master Data'!BY159/100</f>
        <v>0</v>
      </c>
      <c r="Q1467">
        <f>'[1]Master Data'!BZ159/100</f>
        <v>0</v>
      </c>
      <c r="R1467">
        <f>'[1]Master Data'!CA159/1000000</f>
        <v>0</v>
      </c>
      <c r="S1467">
        <f>'[1]Master Data'!CC159/1000000</f>
        <v>0</v>
      </c>
      <c r="T1467">
        <f>'[1]Master Data'!CD159/100</f>
        <v>0</v>
      </c>
      <c r="U1467">
        <f>'[1]Master Data'!CE159/1000000</f>
        <v>0</v>
      </c>
    </row>
    <row r="1468" spans="1:21" x14ac:dyDescent="0.55000000000000004">
      <c r="A1468" s="41" t="s">
        <v>1930</v>
      </c>
      <c r="B1468" s="41">
        <v>2.0999999999999999E-3</v>
      </c>
      <c r="C1468">
        <f>'[1]Master Data'!BK160/100</f>
        <v>0</v>
      </c>
      <c r="D1468">
        <f>'[1]Master Data'!BL160/1000000</f>
        <v>0</v>
      </c>
      <c r="E1468">
        <f>'[1]Master Data'!BM160/1000000</f>
        <v>0</v>
      </c>
      <c r="F1468">
        <f>'[1]Master Data'!BN160/100</f>
        <v>0</v>
      </c>
      <c r="G1468">
        <f>'[1]Master Data'!BO160/100</f>
        <v>0</v>
      </c>
      <c r="H1468">
        <f>'[1]Master Data'!BP160/100</f>
        <v>0</v>
      </c>
      <c r="I1468">
        <f>'[1]Master Data'!BQ160/100</f>
        <v>0</v>
      </c>
      <c r="J1468">
        <f>'[1]Master Data'!BR160/100</f>
        <v>0</v>
      </c>
      <c r="K1468">
        <f>'[1]Master Data'!BT160/100</f>
        <v>0</v>
      </c>
      <c r="L1468">
        <f>'[1]Master Data'!BU160/1000000</f>
        <v>0</v>
      </c>
      <c r="M1468">
        <f>'[1]Master Data'!BV160/1000000</f>
        <v>0</v>
      </c>
      <c r="N1468">
        <f>'[1]Master Data'!BW160/1000000</f>
        <v>0</v>
      </c>
      <c r="O1468">
        <f>'[1]Master Data'!BX160/100</f>
        <v>0</v>
      </c>
      <c r="P1468">
        <f>'[1]Master Data'!BY160/100</f>
        <v>0</v>
      </c>
      <c r="Q1468">
        <f>'[1]Master Data'!BZ160/100</f>
        <v>0</v>
      </c>
      <c r="R1468">
        <f>'[1]Master Data'!CA160/1000000</f>
        <v>0</v>
      </c>
      <c r="S1468">
        <f>'[1]Master Data'!CC160/1000000</f>
        <v>0</v>
      </c>
      <c r="T1468">
        <f>'[1]Master Data'!CD160/100</f>
        <v>0</v>
      </c>
      <c r="U1468">
        <f>'[1]Master Data'!CE160/1000000</f>
        <v>0</v>
      </c>
    </row>
    <row r="1469" spans="1:21" x14ac:dyDescent="0.55000000000000004">
      <c r="A1469" s="41" t="s">
        <v>1932</v>
      </c>
      <c r="B1469" s="41">
        <v>4.4000000000000003E-3</v>
      </c>
      <c r="C1469">
        <f>'[1]Master Data'!BK161/100</f>
        <v>0</v>
      </c>
      <c r="D1469">
        <f>'[1]Master Data'!BL161/1000000</f>
        <v>0</v>
      </c>
      <c r="E1469">
        <f>'[1]Master Data'!BM161/1000000</f>
        <v>0</v>
      </c>
      <c r="F1469">
        <f>'[1]Master Data'!BN161/100</f>
        <v>0</v>
      </c>
      <c r="G1469">
        <f>'[1]Master Data'!BO161/100</f>
        <v>0</v>
      </c>
      <c r="H1469">
        <f>'[1]Master Data'!BP161/100</f>
        <v>0</v>
      </c>
      <c r="I1469">
        <f>'[1]Master Data'!BQ161/100</f>
        <v>0</v>
      </c>
      <c r="J1469">
        <f>'[1]Master Data'!BR161/100</f>
        <v>0</v>
      </c>
      <c r="K1469">
        <f>'[1]Master Data'!BT161/100</f>
        <v>0</v>
      </c>
      <c r="L1469">
        <f>'[1]Master Data'!BU161/1000000</f>
        <v>0</v>
      </c>
      <c r="M1469">
        <f>'[1]Master Data'!BV161/1000000</f>
        <v>0</v>
      </c>
      <c r="N1469">
        <f>'[1]Master Data'!BW161/1000000</f>
        <v>0</v>
      </c>
      <c r="O1469">
        <f>'[1]Master Data'!BX161/100</f>
        <v>0</v>
      </c>
      <c r="P1469">
        <f>'[1]Master Data'!BY161/100</f>
        <v>0</v>
      </c>
      <c r="Q1469">
        <f>'[1]Master Data'!BZ161/100</f>
        <v>0</v>
      </c>
      <c r="R1469">
        <f>'[1]Master Data'!CA161/1000000</f>
        <v>0</v>
      </c>
      <c r="S1469">
        <f>'[1]Master Data'!CC161/1000000</f>
        <v>0</v>
      </c>
      <c r="T1469">
        <f>'[1]Master Data'!CD161/100</f>
        <v>0</v>
      </c>
      <c r="U1469">
        <f>'[1]Master Data'!CE161/1000000</f>
        <v>0</v>
      </c>
    </row>
    <row r="1470" spans="1:21" x14ac:dyDescent="0.55000000000000004">
      <c r="A1470" s="41" t="s">
        <v>1933</v>
      </c>
      <c r="B1470" s="41">
        <v>4.0999999999999995E-3</v>
      </c>
      <c r="C1470">
        <f>'[1]Master Data'!BK162/100</f>
        <v>1E-3</v>
      </c>
      <c r="D1470">
        <f>'[1]Master Data'!BL162/1000000</f>
        <v>0</v>
      </c>
      <c r="E1470">
        <f>'[1]Master Data'!BM162/1000000</f>
        <v>0</v>
      </c>
      <c r="F1470">
        <f>'[1]Master Data'!BN162/100</f>
        <v>0</v>
      </c>
      <c r="G1470">
        <f>'[1]Master Data'!BO162/100</f>
        <v>0</v>
      </c>
      <c r="H1470">
        <f>'[1]Master Data'!BP162/100</f>
        <v>0</v>
      </c>
      <c r="I1470">
        <f>'[1]Master Data'!BQ162/100</f>
        <v>0</v>
      </c>
      <c r="J1470">
        <f>'[1]Master Data'!BR162/100</f>
        <v>0</v>
      </c>
      <c r="K1470">
        <f>'[1]Master Data'!BT162/100</f>
        <v>0</v>
      </c>
      <c r="L1470">
        <f>'[1]Master Data'!BU162/1000000</f>
        <v>0</v>
      </c>
      <c r="M1470">
        <f>'[1]Master Data'!BV162/1000000</f>
        <v>0</v>
      </c>
      <c r="N1470">
        <f>'[1]Master Data'!BW162/1000000</f>
        <v>0</v>
      </c>
      <c r="O1470">
        <f>'[1]Master Data'!BX162/100</f>
        <v>0</v>
      </c>
      <c r="P1470">
        <f>'[1]Master Data'!BY162/100</f>
        <v>0</v>
      </c>
      <c r="Q1470">
        <f>'[1]Master Data'!BZ162/100</f>
        <v>0</v>
      </c>
      <c r="R1470">
        <f>'[1]Master Data'!CA162/1000000</f>
        <v>0</v>
      </c>
      <c r="S1470">
        <f>'[1]Master Data'!CC162/1000000</f>
        <v>0</v>
      </c>
      <c r="T1470">
        <f>'[1]Master Data'!CD162/100</f>
        <v>0</v>
      </c>
      <c r="U1470">
        <f>'[1]Master Data'!CE162/1000000</f>
        <v>0</v>
      </c>
    </row>
    <row r="1471" spans="1:21" x14ac:dyDescent="0.55000000000000004">
      <c r="A1471" s="41" t="s">
        <v>1112</v>
      </c>
      <c r="B1471" s="41">
        <v>0.01</v>
      </c>
      <c r="C1471">
        <f>'[1]Master Data'!BK163/100</f>
        <v>0</v>
      </c>
      <c r="D1471">
        <f>'[1]Master Data'!BL163/1000000</f>
        <v>0</v>
      </c>
      <c r="E1471">
        <f>'[1]Master Data'!BM163/1000000</f>
        <v>0</v>
      </c>
      <c r="F1471">
        <f>'[1]Master Data'!BN163/100</f>
        <v>0</v>
      </c>
      <c r="G1471">
        <f>'[1]Master Data'!BO163/100</f>
        <v>0</v>
      </c>
      <c r="H1471">
        <f>'[1]Master Data'!BP163/100</f>
        <v>0</v>
      </c>
      <c r="I1471">
        <f>'[1]Master Data'!BQ163/100</f>
        <v>0</v>
      </c>
      <c r="J1471">
        <f>'[1]Master Data'!BR163/100</f>
        <v>0</v>
      </c>
      <c r="K1471">
        <f>'[1]Master Data'!BT163/100</f>
        <v>1E-3</v>
      </c>
      <c r="L1471">
        <f>'[1]Master Data'!BU163/1000000</f>
        <v>0</v>
      </c>
      <c r="M1471">
        <f>'[1]Master Data'!BV163/1000000</f>
        <v>0</v>
      </c>
      <c r="N1471">
        <f>'[1]Master Data'!BW163/1000000</f>
        <v>0</v>
      </c>
      <c r="O1471">
        <f>'[1]Master Data'!BX163/100</f>
        <v>0</v>
      </c>
      <c r="P1471">
        <f>'[1]Master Data'!BY163/100</f>
        <v>0</v>
      </c>
      <c r="Q1471">
        <f>'[1]Master Data'!BZ163/100</f>
        <v>0</v>
      </c>
      <c r="R1471">
        <f>'[1]Master Data'!CA163/1000000</f>
        <v>0</v>
      </c>
      <c r="S1471">
        <f>'[1]Master Data'!CC163/1000000</f>
        <v>0</v>
      </c>
      <c r="T1471">
        <f>'[1]Master Data'!CD163/100</f>
        <v>0</v>
      </c>
      <c r="U1471">
        <f>'[1]Master Data'!CE163/1000000</f>
        <v>0</v>
      </c>
    </row>
    <row r="1472" spans="1:21" x14ac:dyDescent="0.55000000000000004">
      <c r="A1472" s="41" t="s">
        <v>1113</v>
      </c>
      <c r="B1472" s="41">
        <v>9.3999999999999986E-3</v>
      </c>
      <c r="C1472">
        <f>'[1]Master Data'!BK164/100</f>
        <v>0</v>
      </c>
      <c r="D1472">
        <f>'[1]Master Data'!BL164/1000000</f>
        <v>0</v>
      </c>
      <c r="E1472">
        <f>'[1]Master Data'!BM164/1000000</f>
        <v>0</v>
      </c>
      <c r="F1472">
        <f>'[1]Master Data'!BN164/100</f>
        <v>0</v>
      </c>
      <c r="G1472">
        <f>'[1]Master Data'!BO164/100</f>
        <v>0</v>
      </c>
      <c r="H1472">
        <f>'[1]Master Data'!BP164/100</f>
        <v>0</v>
      </c>
      <c r="I1472">
        <f>'[1]Master Data'!BQ164/100</f>
        <v>0</v>
      </c>
      <c r="J1472">
        <f>'[1]Master Data'!BR164/100</f>
        <v>0</v>
      </c>
      <c r="K1472">
        <f>'[1]Master Data'!BT164/100</f>
        <v>8.9999999999999998E-4</v>
      </c>
      <c r="L1472">
        <f>'[1]Master Data'!BU164/1000000</f>
        <v>0</v>
      </c>
      <c r="M1472">
        <f>'[1]Master Data'!BV164/1000000</f>
        <v>0</v>
      </c>
      <c r="N1472">
        <f>'[1]Master Data'!BW164/1000000</f>
        <v>0</v>
      </c>
      <c r="O1472">
        <f>'[1]Master Data'!BX164/100</f>
        <v>0</v>
      </c>
      <c r="P1472">
        <f>'[1]Master Data'!BY164/100</f>
        <v>0</v>
      </c>
      <c r="Q1472">
        <f>'[1]Master Data'!BZ164/100</f>
        <v>0</v>
      </c>
      <c r="R1472">
        <f>'[1]Master Data'!CA164/1000000</f>
        <v>0</v>
      </c>
      <c r="S1472">
        <f>'[1]Master Data'!CC164/1000000</f>
        <v>0</v>
      </c>
      <c r="T1472">
        <f>'[1]Master Data'!CD164/100</f>
        <v>0</v>
      </c>
      <c r="U1472">
        <f>'[1]Master Data'!CE164/1000000</f>
        <v>0</v>
      </c>
    </row>
    <row r="1473" spans="1:21" x14ac:dyDescent="0.55000000000000004">
      <c r="A1473" s="41" t="s">
        <v>1114</v>
      </c>
      <c r="B1473" s="41">
        <v>1.0800000000000001E-2</v>
      </c>
      <c r="C1473">
        <f>'[1]Master Data'!BK165/100</f>
        <v>0</v>
      </c>
      <c r="D1473">
        <f>'[1]Master Data'!BL165/1000000</f>
        <v>0</v>
      </c>
      <c r="E1473">
        <f>'[1]Master Data'!BM165/1000000</f>
        <v>0</v>
      </c>
      <c r="F1473">
        <f>'[1]Master Data'!BN165/100</f>
        <v>0</v>
      </c>
      <c r="G1473">
        <f>'[1]Master Data'!BO165/100</f>
        <v>0</v>
      </c>
      <c r="H1473">
        <f>'[1]Master Data'!BP165/100</f>
        <v>0</v>
      </c>
      <c r="I1473">
        <f>'[1]Master Data'!BQ165/100</f>
        <v>0</v>
      </c>
      <c r="J1473">
        <f>'[1]Master Data'!BR165/100</f>
        <v>0</v>
      </c>
      <c r="K1473">
        <f>'[1]Master Data'!BT165/100</f>
        <v>5.9999999999999995E-4</v>
      </c>
      <c r="L1473">
        <f>'[1]Master Data'!BU165/1000000</f>
        <v>0</v>
      </c>
      <c r="M1473">
        <f>'[1]Master Data'!BV165/1000000</f>
        <v>0</v>
      </c>
      <c r="N1473">
        <f>'[1]Master Data'!BW165/1000000</f>
        <v>0</v>
      </c>
      <c r="O1473">
        <f>'[1]Master Data'!BX165/100</f>
        <v>0</v>
      </c>
      <c r="P1473">
        <f>'[1]Master Data'!BY165/100</f>
        <v>0</v>
      </c>
      <c r="Q1473">
        <f>'[1]Master Data'!BZ165/100</f>
        <v>0</v>
      </c>
      <c r="R1473">
        <f>'[1]Master Data'!CA165/1000000</f>
        <v>0</v>
      </c>
      <c r="S1473">
        <f>'[1]Master Data'!CC165/1000000</f>
        <v>0</v>
      </c>
      <c r="T1473">
        <f>'[1]Master Data'!CD165/100</f>
        <v>0</v>
      </c>
      <c r="U1473">
        <f>'[1]Master Data'!CE165/1000000</f>
        <v>0</v>
      </c>
    </row>
    <row r="1474" spans="1:21" x14ac:dyDescent="0.55000000000000004">
      <c r="A1474" s="41" t="s">
        <v>1115</v>
      </c>
      <c r="B1474" s="41">
        <v>6.8000000000000005E-3</v>
      </c>
      <c r="C1474">
        <f>'[1]Master Data'!BK166/100</f>
        <v>0</v>
      </c>
      <c r="D1474">
        <f>'[1]Master Data'!BL166/1000000</f>
        <v>0</v>
      </c>
      <c r="E1474">
        <f>'[1]Master Data'!BM166/1000000</f>
        <v>0</v>
      </c>
      <c r="F1474">
        <f>'[1]Master Data'!BN166/100</f>
        <v>0</v>
      </c>
      <c r="G1474">
        <f>'[1]Master Data'!BO166/100</f>
        <v>0</v>
      </c>
      <c r="H1474">
        <f>'[1]Master Data'!BP166/100</f>
        <v>0</v>
      </c>
      <c r="I1474">
        <f>'[1]Master Data'!BQ166/100</f>
        <v>0</v>
      </c>
      <c r="J1474">
        <f>'[1]Master Data'!BR166/100</f>
        <v>0</v>
      </c>
      <c r="K1474">
        <f>'[1]Master Data'!BT166/100</f>
        <v>0</v>
      </c>
      <c r="L1474">
        <f>'[1]Master Data'!BU166/1000000</f>
        <v>0</v>
      </c>
      <c r="M1474">
        <f>'[1]Master Data'!BV166/1000000</f>
        <v>0</v>
      </c>
      <c r="N1474">
        <f>'[1]Master Data'!BW166/1000000</f>
        <v>0</v>
      </c>
      <c r="O1474">
        <f>'[1]Master Data'!BX166/100</f>
        <v>0</v>
      </c>
      <c r="P1474">
        <f>'[1]Master Data'!BY166/100</f>
        <v>0</v>
      </c>
      <c r="Q1474">
        <f>'[1]Master Data'!BZ166/100</f>
        <v>0</v>
      </c>
      <c r="R1474">
        <f>'[1]Master Data'!CA166/1000000</f>
        <v>0</v>
      </c>
      <c r="S1474">
        <f>'[1]Master Data'!CC166/1000000</f>
        <v>0</v>
      </c>
      <c r="T1474">
        <f>'[1]Master Data'!CD166/100</f>
        <v>0</v>
      </c>
      <c r="U1474">
        <f>'[1]Master Data'!CE166/1000000</f>
        <v>0</v>
      </c>
    </row>
    <row r="1475" spans="1:21" x14ac:dyDescent="0.55000000000000004">
      <c r="A1475" s="41" t="s">
        <v>1116</v>
      </c>
      <c r="B1475" s="41">
        <v>9.0000000000000011E-3</v>
      </c>
      <c r="C1475">
        <f>'[1]Master Data'!BK167/100</f>
        <v>0</v>
      </c>
      <c r="D1475">
        <f>'[1]Master Data'!BL167/1000000</f>
        <v>0</v>
      </c>
      <c r="E1475">
        <f>'[1]Master Data'!BM167/1000000</f>
        <v>0</v>
      </c>
      <c r="F1475">
        <f>'[1]Master Data'!BN167/100</f>
        <v>0</v>
      </c>
      <c r="G1475">
        <f>'[1]Master Data'!BO167/100</f>
        <v>0</v>
      </c>
      <c r="H1475">
        <f>'[1]Master Data'!BP167/100</f>
        <v>0</v>
      </c>
      <c r="I1475">
        <f>'[1]Master Data'!BQ167/100</f>
        <v>0</v>
      </c>
      <c r="J1475">
        <f>'[1]Master Data'!BR167/100</f>
        <v>0</v>
      </c>
      <c r="K1475">
        <f>'[1]Master Data'!BT167/100</f>
        <v>0</v>
      </c>
      <c r="L1475">
        <f>'[1]Master Data'!BU167/1000000</f>
        <v>0</v>
      </c>
      <c r="M1475">
        <f>'[1]Master Data'!BV167/1000000</f>
        <v>0</v>
      </c>
      <c r="N1475">
        <f>'[1]Master Data'!BW167/1000000</f>
        <v>0</v>
      </c>
      <c r="O1475">
        <f>'[1]Master Data'!BX167/100</f>
        <v>0</v>
      </c>
      <c r="P1475">
        <f>'[1]Master Data'!BY167/100</f>
        <v>0</v>
      </c>
      <c r="Q1475">
        <f>'[1]Master Data'!BZ167/100</f>
        <v>0</v>
      </c>
      <c r="R1475">
        <f>'[1]Master Data'!CA167/1000000</f>
        <v>0</v>
      </c>
      <c r="S1475">
        <f>'[1]Master Data'!CC167/1000000</f>
        <v>0</v>
      </c>
      <c r="T1475">
        <f>'[1]Master Data'!CD167/100</f>
        <v>0</v>
      </c>
      <c r="U1475">
        <f>'[1]Master Data'!CE167/1000000</f>
        <v>0</v>
      </c>
    </row>
    <row r="1476" spans="1:21" x14ac:dyDescent="0.55000000000000004">
      <c r="A1476" s="41" t="s">
        <v>1117</v>
      </c>
      <c r="B1476" s="41">
        <v>7.1356924954240376E-3</v>
      </c>
      <c r="C1476">
        <f>'[1]Master Data'!BK168/100</f>
        <v>0</v>
      </c>
      <c r="D1476">
        <f>'[1]Master Data'!BL168/1000000</f>
        <v>0</v>
      </c>
      <c r="E1476">
        <f>'[1]Master Data'!BM168/1000000</f>
        <v>0</v>
      </c>
      <c r="F1476">
        <f>'[1]Master Data'!BN168/100</f>
        <v>0</v>
      </c>
      <c r="G1476">
        <f>'[1]Master Data'!BO168/100</f>
        <v>0</v>
      </c>
      <c r="H1476">
        <f>'[1]Master Data'!BP168/100</f>
        <v>0</v>
      </c>
      <c r="I1476">
        <f>'[1]Master Data'!BQ168/100</f>
        <v>0</v>
      </c>
      <c r="J1476">
        <f>'[1]Master Data'!BR168/100</f>
        <v>0</v>
      </c>
      <c r="K1476">
        <f>'[1]Master Data'!BT168/100</f>
        <v>0</v>
      </c>
      <c r="L1476">
        <f>'[1]Master Data'!BU168/1000000</f>
        <v>0</v>
      </c>
      <c r="M1476">
        <f>'[1]Master Data'!BV168/1000000</f>
        <v>0</v>
      </c>
      <c r="N1476">
        <f>'[1]Master Data'!BW168/1000000</f>
        <v>0</v>
      </c>
      <c r="O1476">
        <f>'[1]Master Data'!BX168/100</f>
        <v>0</v>
      </c>
      <c r="P1476">
        <f>'[1]Master Data'!BY168/100</f>
        <v>0</v>
      </c>
      <c r="Q1476">
        <f>'[1]Master Data'!BZ168/100</f>
        <v>0</v>
      </c>
      <c r="R1476">
        <f>'[1]Master Data'!CA168/1000000</f>
        <v>0</v>
      </c>
      <c r="S1476">
        <f>'[1]Master Data'!CC168/1000000</f>
        <v>0</v>
      </c>
      <c r="T1476">
        <f>'[1]Master Data'!CD168/100</f>
        <v>0</v>
      </c>
      <c r="U1476">
        <f>'[1]Master Data'!CE168/1000000</f>
        <v>0</v>
      </c>
    </row>
    <row r="1477" spans="1:21" x14ac:dyDescent="0.55000000000000004">
      <c r="A1477" s="41" t="s">
        <v>1269</v>
      </c>
      <c r="B1477" s="41">
        <v>1.4347590361445785E-2</v>
      </c>
      <c r="C1477">
        <f>'[1]Master Data'!BK169/100</f>
        <v>0</v>
      </c>
      <c r="D1477">
        <f>'[1]Master Data'!BL169/1000000</f>
        <v>0</v>
      </c>
      <c r="E1477">
        <f>'[1]Master Data'!BM169/1000000</f>
        <v>0</v>
      </c>
      <c r="F1477">
        <f>'[1]Master Data'!BN169/100</f>
        <v>0</v>
      </c>
      <c r="G1477">
        <f>'[1]Master Data'!BO169/100</f>
        <v>0</v>
      </c>
      <c r="H1477">
        <f>'[1]Master Data'!BP169/100</f>
        <v>0</v>
      </c>
      <c r="I1477">
        <f>'[1]Master Data'!BQ169/100</f>
        <v>0</v>
      </c>
      <c r="J1477">
        <f>'[1]Master Data'!BR169/100</f>
        <v>0</v>
      </c>
      <c r="K1477">
        <f>'[1]Master Data'!BT169/100</f>
        <v>0</v>
      </c>
      <c r="L1477">
        <f>'[1]Master Data'!BU169/1000000</f>
        <v>0</v>
      </c>
      <c r="M1477">
        <f>'[1]Master Data'!BV169/1000000</f>
        <v>0</v>
      </c>
      <c r="N1477">
        <f>'[1]Master Data'!BW169/1000000</f>
        <v>0</v>
      </c>
      <c r="O1477">
        <f>'[1]Master Data'!BX169/100</f>
        <v>0</v>
      </c>
      <c r="P1477">
        <f>'[1]Master Data'!BY169/100</f>
        <v>0</v>
      </c>
      <c r="Q1477">
        <f>'[1]Master Data'!BZ169/100</f>
        <v>0</v>
      </c>
      <c r="R1477">
        <f>'[1]Master Data'!CA169/1000000</f>
        <v>0</v>
      </c>
      <c r="S1477">
        <f>'[1]Master Data'!CC169/1000000</f>
        <v>0</v>
      </c>
      <c r="T1477">
        <f>'[1]Master Data'!CD169/100</f>
        <v>0</v>
      </c>
      <c r="U1477">
        <f>'[1]Master Data'!CE169/1000000</f>
        <v>0</v>
      </c>
    </row>
    <row r="1478" spans="1:21" x14ac:dyDescent="0.55000000000000004">
      <c r="A1478" s="41" t="s">
        <v>1270</v>
      </c>
      <c r="B1478" s="41">
        <v>1.0211184377964413E-2</v>
      </c>
      <c r="C1478">
        <f>'[1]Master Data'!BK170/100</f>
        <v>0</v>
      </c>
      <c r="D1478">
        <f>'[1]Master Data'!BL170/1000000</f>
        <v>0</v>
      </c>
      <c r="E1478">
        <f>'[1]Master Data'!BM170/1000000</f>
        <v>0</v>
      </c>
      <c r="F1478">
        <f>'[1]Master Data'!BN170/100</f>
        <v>0</v>
      </c>
      <c r="G1478">
        <f>'[1]Master Data'!BO170/100</f>
        <v>0</v>
      </c>
      <c r="H1478">
        <f>'[1]Master Data'!BP170/100</f>
        <v>0</v>
      </c>
      <c r="I1478">
        <f>'[1]Master Data'!BQ170/100</f>
        <v>0</v>
      </c>
      <c r="J1478">
        <f>'[1]Master Data'!BR170/100</f>
        <v>0</v>
      </c>
      <c r="K1478">
        <f>'[1]Master Data'!BT170/100</f>
        <v>0</v>
      </c>
      <c r="L1478">
        <f>'[1]Master Data'!BU170/1000000</f>
        <v>0</v>
      </c>
      <c r="M1478">
        <f>'[1]Master Data'!BV170/1000000</f>
        <v>0</v>
      </c>
      <c r="N1478">
        <f>'[1]Master Data'!BW170/1000000</f>
        <v>0</v>
      </c>
      <c r="O1478">
        <f>'[1]Master Data'!BX170/100</f>
        <v>0</v>
      </c>
      <c r="P1478">
        <f>'[1]Master Data'!BY170/100</f>
        <v>0</v>
      </c>
      <c r="Q1478">
        <f>'[1]Master Data'!BZ170/100</f>
        <v>0</v>
      </c>
      <c r="R1478">
        <f>'[1]Master Data'!CA170/1000000</f>
        <v>0</v>
      </c>
      <c r="S1478">
        <f>'[1]Master Data'!CC170/1000000</f>
        <v>0</v>
      </c>
      <c r="T1478">
        <f>'[1]Master Data'!CD170/100</f>
        <v>0</v>
      </c>
      <c r="U1478">
        <f>'[1]Master Data'!CE170/1000000</f>
        <v>0</v>
      </c>
    </row>
    <row r="1479" spans="1:21" x14ac:dyDescent="0.55000000000000004">
      <c r="A1479" s="41" t="s">
        <v>1271</v>
      </c>
      <c r="B1479" s="41">
        <v>1.8410401509027216E-2</v>
      </c>
      <c r="C1479">
        <f>'[1]Master Data'!BK171/100</f>
        <v>0</v>
      </c>
      <c r="D1479">
        <f>'[1]Master Data'!BL171/1000000</f>
        <v>0</v>
      </c>
      <c r="E1479">
        <f>'[1]Master Data'!BM171/1000000</f>
        <v>0</v>
      </c>
      <c r="F1479">
        <f>'[1]Master Data'!BN171/100</f>
        <v>0</v>
      </c>
      <c r="G1479">
        <f>'[1]Master Data'!BO171/100</f>
        <v>0</v>
      </c>
      <c r="H1479">
        <f>'[1]Master Data'!BP171/100</f>
        <v>0</v>
      </c>
      <c r="I1479">
        <f>'[1]Master Data'!BQ171/100</f>
        <v>0</v>
      </c>
      <c r="J1479">
        <f>'[1]Master Data'!BR171/100</f>
        <v>0</v>
      </c>
      <c r="K1479">
        <f>'[1]Master Data'!BT171/100</f>
        <v>3.8697565795383097E-4</v>
      </c>
      <c r="L1479">
        <f>'[1]Master Data'!BU171/1000000</f>
        <v>0</v>
      </c>
      <c r="M1479">
        <f>'[1]Master Data'!BV171/1000000</f>
        <v>0</v>
      </c>
      <c r="N1479">
        <f>'[1]Master Data'!BW171/1000000</f>
        <v>0</v>
      </c>
      <c r="O1479">
        <f>'[1]Master Data'!BX171/100</f>
        <v>0</v>
      </c>
      <c r="P1479">
        <f>'[1]Master Data'!BY171/100</f>
        <v>0.12475540285637293</v>
      </c>
      <c r="Q1479">
        <f>'[1]Master Data'!BZ171/100</f>
        <v>0.40773740231743466</v>
      </c>
      <c r="R1479">
        <f>'[1]Master Data'!CA171/1000000</f>
        <v>0</v>
      </c>
      <c r="S1479">
        <f>'[1]Master Data'!CC171/1000000</f>
        <v>0</v>
      </c>
      <c r="T1479">
        <f>'[1]Master Data'!CD171/100</f>
        <v>0</v>
      </c>
      <c r="U1479">
        <f>'[1]Master Data'!CE171/1000000</f>
        <v>0</v>
      </c>
    </row>
    <row r="1480" spans="1:21" x14ac:dyDescent="0.55000000000000004">
      <c r="A1480" s="41" t="s">
        <v>1272</v>
      </c>
      <c r="B1480" s="41">
        <v>1.5620969560315673E-2</v>
      </c>
      <c r="C1480">
        <f>'[1]Master Data'!BK172/100</f>
        <v>0</v>
      </c>
      <c r="D1480">
        <f>'[1]Master Data'!BL172/1000000</f>
        <v>0</v>
      </c>
      <c r="E1480">
        <f>'[1]Master Data'!BM172/1000000</f>
        <v>0</v>
      </c>
      <c r="F1480">
        <f>'[1]Master Data'!BN172/100</f>
        <v>0</v>
      </c>
      <c r="G1480">
        <f>'[1]Master Data'!BO172/100</f>
        <v>0</v>
      </c>
      <c r="H1480">
        <f>'[1]Master Data'!BP172/100</f>
        <v>0</v>
      </c>
      <c r="I1480">
        <f>'[1]Master Data'!BQ172/100</f>
        <v>0</v>
      </c>
      <c r="J1480">
        <f>'[1]Master Data'!BR172/100</f>
        <v>0</v>
      </c>
      <c r="K1480">
        <f>'[1]Master Data'!BT172/100</f>
        <v>3.9705624451960423E-4</v>
      </c>
      <c r="L1480">
        <f>'[1]Master Data'!BU172/1000000</f>
        <v>0</v>
      </c>
      <c r="M1480">
        <f>'[1]Master Data'!BV172/1000000</f>
        <v>0</v>
      </c>
      <c r="N1480">
        <f>'[1]Master Data'!BW172/1000000</f>
        <v>0</v>
      </c>
      <c r="O1480">
        <f>'[1]Master Data'!BX172/100</f>
        <v>0</v>
      </c>
      <c r="P1480">
        <f>'[1]Master Data'!BY172/100</f>
        <v>0.15267321808843795</v>
      </c>
      <c r="Q1480">
        <f>'[1]Master Data'!BZ172/100</f>
        <v>0.37407648753601408</v>
      </c>
      <c r="R1480">
        <f>'[1]Master Data'!CA172/1000000</f>
        <v>0</v>
      </c>
      <c r="S1480">
        <f>'[1]Master Data'!CC172/1000000</f>
        <v>0</v>
      </c>
      <c r="T1480">
        <f>'[1]Master Data'!CD172/100</f>
        <v>0</v>
      </c>
      <c r="U1480">
        <f>'[1]Master Data'!CE172/1000000</f>
        <v>0</v>
      </c>
    </row>
    <row r="1481" spans="1:21" x14ac:dyDescent="0.55000000000000004">
      <c r="A1481" s="41" t="s">
        <v>1273</v>
      </c>
      <c r="B1481" s="41">
        <v>1.6200000000000003E-2</v>
      </c>
      <c r="C1481">
        <f>'[1]Master Data'!BK173/100</f>
        <v>0</v>
      </c>
      <c r="D1481">
        <f>'[1]Master Data'!BL173/1000000</f>
        <v>0</v>
      </c>
      <c r="E1481">
        <f>'[1]Master Data'!BM173/1000000</f>
        <v>0</v>
      </c>
      <c r="F1481">
        <f>'[1]Master Data'!BN173/100</f>
        <v>0</v>
      </c>
      <c r="G1481">
        <f>'[1]Master Data'!BO173/100</f>
        <v>0</v>
      </c>
      <c r="H1481">
        <f>'[1]Master Data'!BP173/100</f>
        <v>0</v>
      </c>
      <c r="I1481">
        <f>'[1]Master Data'!BQ173/100</f>
        <v>0</v>
      </c>
      <c r="J1481">
        <f>'[1]Master Data'!BR173/100</f>
        <v>0</v>
      </c>
      <c r="K1481">
        <f>'[1]Master Data'!BT173/100</f>
        <v>8.0000000000000004E-4</v>
      </c>
      <c r="L1481">
        <f>'[1]Master Data'!BU173/1000000</f>
        <v>0</v>
      </c>
      <c r="M1481">
        <f>'[1]Master Data'!BV173/1000000</f>
        <v>0</v>
      </c>
      <c r="N1481">
        <f>'[1]Master Data'!BW173/1000000</f>
        <v>0</v>
      </c>
      <c r="O1481">
        <f>'[1]Master Data'!BX173/100</f>
        <v>0</v>
      </c>
      <c r="P1481">
        <f>'[1]Master Data'!BY173/100</f>
        <v>0</v>
      </c>
      <c r="Q1481">
        <f>'[1]Master Data'!BZ173/100</f>
        <v>0</v>
      </c>
      <c r="R1481">
        <f>'[1]Master Data'!CA173/1000000</f>
        <v>0</v>
      </c>
      <c r="S1481">
        <f>'[1]Master Data'!CC173/1000000</f>
        <v>0</v>
      </c>
      <c r="T1481">
        <f>'[1]Master Data'!CD173/100</f>
        <v>0</v>
      </c>
      <c r="U1481">
        <f>'[1]Master Data'!CE173/1000000</f>
        <v>0</v>
      </c>
    </row>
    <row r="1482" spans="1:21" x14ac:dyDescent="0.55000000000000004">
      <c r="A1482" s="41" t="s">
        <v>1274</v>
      </c>
      <c r="B1482" s="41">
        <v>1.8799999999999997E-2</v>
      </c>
      <c r="C1482">
        <f>'[1]Master Data'!BK174/100</f>
        <v>0</v>
      </c>
      <c r="D1482">
        <f>'[1]Master Data'!BL174/1000000</f>
        <v>0</v>
      </c>
      <c r="E1482">
        <f>'[1]Master Data'!BM174/1000000</f>
        <v>0</v>
      </c>
      <c r="F1482">
        <f>'[1]Master Data'!BN174/100</f>
        <v>0</v>
      </c>
      <c r="G1482">
        <f>'[1]Master Data'!BO174/100</f>
        <v>0</v>
      </c>
      <c r="H1482">
        <f>'[1]Master Data'!BP174/100</f>
        <v>0</v>
      </c>
      <c r="I1482">
        <f>'[1]Master Data'!BQ174/100</f>
        <v>0</v>
      </c>
      <c r="J1482">
        <f>'[1]Master Data'!BR174/100</f>
        <v>0</v>
      </c>
      <c r="K1482">
        <f>'[1]Master Data'!BT174/100</f>
        <v>4.0000000000000002E-4</v>
      </c>
      <c r="L1482">
        <f>'[1]Master Data'!BU174/1000000</f>
        <v>0</v>
      </c>
      <c r="M1482">
        <f>'[1]Master Data'!BV174/1000000</f>
        <v>0</v>
      </c>
      <c r="N1482">
        <f>'[1]Master Data'!BW174/1000000</f>
        <v>0</v>
      </c>
      <c r="O1482">
        <f>'[1]Master Data'!BX174/100</f>
        <v>0</v>
      </c>
      <c r="P1482">
        <f>'[1]Master Data'!BY174/100</f>
        <v>0.16260000000000002</v>
      </c>
      <c r="Q1482">
        <f>'[1]Master Data'!BZ174/100</f>
        <v>0.376</v>
      </c>
      <c r="R1482">
        <f>'[1]Master Data'!CA174/1000000</f>
        <v>0</v>
      </c>
      <c r="S1482">
        <f>'[1]Master Data'!CC174/1000000</f>
        <v>0</v>
      </c>
      <c r="T1482">
        <f>'[1]Master Data'!CD174/100</f>
        <v>0</v>
      </c>
      <c r="U1482">
        <f>'[1]Master Data'!CE174/1000000</f>
        <v>0</v>
      </c>
    </row>
    <row r="1483" spans="1:21" x14ac:dyDescent="0.55000000000000004">
      <c r="A1483" s="41" t="s">
        <v>1275</v>
      </c>
      <c r="B1483" s="41">
        <v>0</v>
      </c>
      <c r="C1483">
        <f>'[1]Master Data'!BK175/100</f>
        <v>0</v>
      </c>
      <c r="D1483">
        <f>'[1]Master Data'!BL175/1000000</f>
        <v>0</v>
      </c>
      <c r="E1483">
        <f>'[1]Master Data'!BM175/1000000</f>
        <v>0</v>
      </c>
      <c r="F1483">
        <f>'[1]Master Data'!BN175/100</f>
        <v>0</v>
      </c>
      <c r="G1483">
        <f>'[1]Master Data'!BO175/100</f>
        <v>0</v>
      </c>
      <c r="H1483">
        <f>'[1]Master Data'!BP175/100</f>
        <v>0</v>
      </c>
      <c r="I1483">
        <f>'[1]Master Data'!BQ175/100</f>
        <v>0</v>
      </c>
      <c r="J1483">
        <f>'[1]Master Data'!BR175/100</f>
        <v>0</v>
      </c>
      <c r="K1483">
        <f>'[1]Master Data'!BT175/100</f>
        <v>0</v>
      </c>
      <c r="L1483">
        <f>'[1]Master Data'!BU175/1000000</f>
        <v>0</v>
      </c>
      <c r="M1483">
        <f>'[1]Master Data'!BV175/1000000</f>
        <v>0</v>
      </c>
      <c r="N1483">
        <f>'[1]Master Data'!BW175/1000000</f>
        <v>0</v>
      </c>
      <c r="O1483">
        <f>'[1]Master Data'!BX175/100</f>
        <v>0</v>
      </c>
      <c r="P1483">
        <f>'[1]Master Data'!BY175/100</f>
        <v>0</v>
      </c>
      <c r="Q1483">
        <f>'[1]Master Data'!BZ175/100</f>
        <v>0</v>
      </c>
      <c r="R1483">
        <f>'[1]Master Data'!CA175/1000000</f>
        <v>0</v>
      </c>
      <c r="S1483">
        <f>'[1]Master Data'!CC175/1000000</f>
        <v>0</v>
      </c>
      <c r="T1483">
        <f>'[1]Master Data'!CD175/100</f>
        <v>0</v>
      </c>
      <c r="U1483">
        <f>'[1]Master Data'!CE175/1000000</f>
        <v>0</v>
      </c>
    </row>
    <row r="1484" spans="1:21" x14ac:dyDescent="0.55000000000000004">
      <c r="A1484" s="41" t="s">
        <v>1276</v>
      </c>
      <c r="B1484" s="41">
        <v>1.46E-2</v>
      </c>
      <c r="C1484">
        <f>'[1]Master Data'!BK176/100</f>
        <v>0</v>
      </c>
      <c r="D1484">
        <f>'[1]Master Data'!BL176/1000000</f>
        <v>0</v>
      </c>
      <c r="E1484">
        <f>'[1]Master Data'!BM176/1000000</f>
        <v>0</v>
      </c>
      <c r="F1484">
        <f>'[1]Master Data'!BN176/100</f>
        <v>0</v>
      </c>
      <c r="G1484">
        <f>'[1]Master Data'!BO176/100</f>
        <v>0</v>
      </c>
      <c r="H1484">
        <f>'[1]Master Data'!BP176/100</f>
        <v>0</v>
      </c>
      <c r="I1484">
        <f>'[1]Master Data'!BQ176/100</f>
        <v>0</v>
      </c>
      <c r="J1484">
        <f>'[1]Master Data'!BR176/100</f>
        <v>0</v>
      </c>
      <c r="K1484">
        <f>'[1]Master Data'!BT176/100</f>
        <v>1.5E-3</v>
      </c>
      <c r="L1484">
        <f>'[1]Master Data'!BU176/1000000</f>
        <v>0</v>
      </c>
      <c r="M1484">
        <f>'[1]Master Data'!BV176/1000000</f>
        <v>0</v>
      </c>
      <c r="N1484">
        <f>'[1]Master Data'!BW176/1000000</f>
        <v>0</v>
      </c>
      <c r="O1484">
        <f>'[1]Master Data'!BX176/100</f>
        <v>0</v>
      </c>
      <c r="P1484">
        <f>'[1]Master Data'!BY176/100</f>
        <v>0.43290000000000001</v>
      </c>
      <c r="Q1484">
        <f>'[1]Master Data'!BZ176/100</f>
        <v>9.2499999999999999E-2</v>
      </c>
      <c r="R1484">
        <f>'[1]Master Data'!CA176/1000000</f>
        <v>0</v>
      </c>
      <c r="S1484">
        <f>'[1]Master Data'!CC176/1000000</f>
        <v>0</v>
      </c>
      <c r="T1484">
        <f>'[1]Master Data'!CD176/100</f>
        <v>0</v>
      </c>
      <c r="U1484">
        <f>'[1]Master Data'!CE176/1000000</f>
        <v>0</v>
      </c>
    </row>
    <row r="1485" spans="1:21" x14ac:dyDescent="0.55000000000000004">
      <c r="A1485" s="41" t="s">
        <v>1277</v>
      </c>
      <c r="B1485" s="41">
        <v>1.3810876042908225E-2</v>
      </c>
      <c r="C1485">
        <f>'[1]Master Data'!BK177/100</f>
        <v>0</v>
      </c>
      <c r="D1485">
        <f>'[1]Master Data'!BL177/1000000</f>
        <v>0</v>
      </c>
      <c r="E1485">
        <f>'[1]Master Data'!BM177/1000000</f>
        <v>0</v>
      </c>
      <c r="F1485">
        <f>'[1]Master Data'!BN177/100</f>
        <v>0</v>
      </c>
      <c r="G1485">
        <f>'[1]Master Data'!BO177/100</f>
        <v>0</v>
      </c>
      <c r="H1485">
        <f>'[1]Master Data'!BP177/100</f>
        <v>0</v>
      </c>
      <c r="I1485">
        <f>'[1]Master Data'!BQ177/100</f>
        <v>0</v>
      </c>
      <c r="J1485">
        <f>'[1]Master Data'!BR177/100</f>
        <v>0</v>
      </c>
      <c r="K1485">
        <f>'[1]Master Data'!BT177/100</f>
        <v>9.5244338498212146E-4</v>
      </c>
      <c r="L1485">
        <f>'[1]Master Data'!BU177/1000000</f>
        <v>0</v>
      </c>
      <c r="M1485">
        <f>'[1]Master Data'!BV177/1000000</f>
        <v>0</v>
      </c>
      <c r="N1485">
        <f>'[1]Master Data'!BW177/1000000</f>
        <v>0</v>
      </c>
      <c r="O1485">
        <f>'[1]Master Data'!BX177/100</f>
        <v>0</v>
      </c>
      <c r="P1485">
        <f>'[1]Master Data'!BY177/100</f>
        <v>0.34795187723480331</v>
      </c>
      <c r="Q1485">
        <f>'[1]Master Data'!BZ177/100</f>
        <v>0.16282187127532777</v>
      </c>
      <c r="R1485">
        <f>'[1]Master Data'!CA177/1000000</f>
        <v>0</v>
      </c>
      <c r="S1485">
        <f>'[1]Master Data'!CC177/1000000</f>
        <v>0</v>
      </c>
      <c r="T1485">
        <f>'[1]Master Data'!CD177/100</f>
        <v>0</v>
      </c>
      <c r="U1485">
        <f>'[1]Master Data'!CE177/1000000</f>
        <v>0</v>
      </c>
    </row>
    <row r="1486" spans="1:21" x14ac:dyDescent="0.55000000000000004">
      <c r="A1486" s="41" t="s">
        <v>1278</v>
      </c>
      <c r="B1486" s="41">
        <v>1.78E-2</v>
      </c>
      <c r="C1486">
        <f>'[1]Master Data'!BK178/100</f>
        <v>0</v>
      </c>
      <c r="D1486">
        <f>'[1]Master Data'!BL178/1000000</f>
        <v>0</v>
      </c>
      <c r="E1486">
        <f>'[1]Master Data'!BM178/1000000</f>
        <v>0</v>
      </c>
      <c r="F1486">
        <f>'[1]Master Data'!BN178/100</f>
        <v>0</v>
      </c>
      <c r="G1486">
        <f>'[1]Master Data'!BO178/100</f>
        <v>0</v>
      </c>
      <c r="H1486">
        <f>'[1]Master Data'!BP178/100</f>
        <v>0</v>
      </c>
      <c r="I1486">
        <f>'[1]Master Data'!BQ178/100</f>
        <v>0</v>
      </c>
      <c r="J1486">
        <f>'[1]Master Data'!BR178/100</f>
        <v>0</v>
      </c>
      <c r="K1486">
        <f>'[1]Master Data'!BT178/100</f>
        <v>0</v>
      </c>
      <c r="L1486">
        <f>'[1]Master Data'!BU178/1000000</f>
        <v>0</v>
      </c>
      <c r="M1486">
        <f>'[1]Master Data'!BV178/1000000</f>
        <v>0</v>
      </c>
      <c r="N1486">
        <f>'[1]Master Data'!BW178/1000000</f>
        <v>0</v>
      </c>
      <c r="O1486">
        <f>'[1]Master Data'!BX178/100</f>
        <v>0</v>
      </c>
      <c r="P1486">
        <f>'[1]Master Data'!BY178/100</f>
        <v>0</v>
      </c>
      <c r="Q1486">
        <f>'[1]Master Data'!BZ178/100</f>
        <v>0</v>
      </c>
      <c r="R1486">
        <f>'[1]Master Data'!CA178/1000000</f>
        <v>0</v>
      </c>
      <c r="S1486">
        <f>'[1]Master Data'!CC178/1000000</f>
        <v>0</v>
      </c>
      <c r="T1486">
        <f>'[1]Master Data'!CD178/100</f>
        <v>0</v>
      </c>
      <c r="U1486">
        <f>'[1]Master Data'!CE178/1000000</f>
        <v>0</v>
      </c>
    </row>
    <row r="1487" spans="1:21" x14ac:dyDescent="0.55000000000000004">
      <c r="A1487" s="41" t="s">
        <v>1279</v>
      </c>
      <c r="B1487" s="41">
        <v>1.3846477732793523E-2</v>
      </c>
      <c r="C1487">
        <f>'[1]Master Data'!BK179/100</f>
        <v>0</v>
      </c>
      <c r="D1487">
        <f>'[1]Master Data'!BL179/1000000</f>
        <v>0</v>
      </c>
      <c r="E1487">
        <f>'[1]Master Data'!BM179/1000000</f>
        <v>0</v>
      </c>
      <c r="F1487">
        <f>'[1]Master Data'!BN179/100</f>
        <v>0</v>
      </c>
      <c r="G1487">
        <f>'[1]Master Data'!BO179/100</f>
        <v>0</v>
      </c>
      <c r="H1487">
        <f>'[1]Master Data'!BP179/100</f>
        <v>0</v>
      </c>
      <c r="I1487">
        <f>'[1]Master Data'!BQ179/100</f>
        <v>0</v>
      </c>
      <c r="J1487">
        <f>'[1]Master Data'!BR179/100</f>
        <v>0</v>
      </c>
      <c r="K1487">
        <f>'[1]Master Data'!BT179/100</f>
        <v>1.6895141700404858E-3</v>
      </c>
      <c r="L1487">
        <f>'[1]Master Data'!BU179/1000000</f>
        <v>0</v>
      </c>
      <c r="M1487">
        <f>'[1]Master Data'!BV179/1000000</f>
        <v>0</v>
      </c>
      <c r="N1487">
        <f>'[1]Master Data'!BW179/1000000</f>
        <v>0</v>
      </c>
      <c r="O1487">
        <f>'[1]Master Data'!BX179/100</f>
        <v>0</v>
      </c>
      <c r="P1487">
        <f>'[1]Master Data'!BY179/100</f>
        <v>0.41582356275303645</v>
      </c>
      <c r="Q1487">
        <f>'[1]Master Data'!BZ179/100</f>
        <v>0.11843299595141703</v>
      </c>
      <c r="R1487">
        <f>'[1]Master Data'!CA179/1000000</f>
        <v>0</v>
      </c>
      <c r="S1487">
        <f>'[1]Master Data'!CC179/1000000</f>
        <v>0</v>
      </c>
      <c r="T1487">
        <f>'[1]Master Data'!CD179/100</f>
        <v>0</v>
      </c>
      <c r="U1487">
        <f>'[1]Master Data'!CE179/1000000</f>
        <v>0</v>
      </c>
    </row>
    <row r="1488" spans="1:21" x14ac:dyDescent="0.55000000000000004">
      <c r="A1488" s="41" t="s">
        <v>1280</v>
      </c>
      <c r="B1488" s="41">
        <v>1.8004587155963304E-2</v>
      </c>
      <c r="C1488">
        <f>'[1]Master Data'!BK180/100</f>
        <v>0</v>
      </c>
      <c r="D1488">
        <f>'[1]Master Data'!BL180/1000000</f>
        <v>0</v>
      </c>
      <c r="E1488">
        <f>'[1]Master Data'!BM180/1000000</f>
        <v>0</v>
      </c>
      <c r="F1488">
        <f>'[1]Master Data'!BN180/100</f>
        <v>0</v>
      </c>
      <c r="G1488">
        <f>'[1]Master Data'!BO180/100</f>
        <v>0</v>
      </c>
      <c r="H1488">
        <f>'[1]Master Data'!BP180/100</f>
        <v>0</v>
      </c>
      <c r="I1488">
        <f>'[1]Master Data'!BQ180/100</f>
        <v>0</v>
      </c>
      <c r="J1488">
        <f>'[1]Master Data'!BR180/100</f>
        <v>0</v>
      </c>
      <c r="K1488">
        <f>'[1]Master Data'!BT180/100</f>
        <v>5.334862385321102E-4</v>
      </c>
      <c r="L1488">
        <f>'[1]Master Data'!BU180/1000000</f>
        <v>0</v>
      </c>
      <c r="M1488">
        <f>'[1]Master Data'!BV180/1000000</f>
        <v>0</v>
      </c>
      <c r="N1488">
        <f>'[1]Master Data'!BW180/1000000</f>
        <v>0</v>
      </c>
      <c r="O1488">
        <f>'[1]Master Data'!BX180/100</f>
        <v>0</v>
      </c>
      <c r="P1488">
        <f>'[1]Master Data'!BY180/100</f>
        <v>0.16954128440366972</v>
      </c>
      <c r="Q1488">
        <f>'[1]Master Data'!BZ180/100</f>
        <v>0</v>
      </c>
      <c r="R1488">
        <f>'[1]Master Data'!CA180/1000000</f>
        <v>0</v>
      </c>
      <c r="S1488">
        <f>'[1]Master Data'!CC180/1000000</f>
        <v>0</v>
      </c>
      <c r="T1488">
        <f>'[1]Master Data'!CD180/100</f>
        <v>0</v>
      </c>
      <c r="U1488">
        <f>'[1]Master Data'!CE180/1000000</f>
        <v>0</v>
      </c>
    </row>
    <row r="1489" spans="1:21" x14ac:dyDescent="0.55000000000000004">
      <c r="A1489" s="41" t="s">
        <v>1281</v>
      </c>
      <c r="B1489" s="41">
        <v>1.7299999999999999E-2</v>
      </c>
      <c r="C1489">
        <f>'[1]Master Data'!BK181/100</f>
        <v>0</v>
      </c>
      <c r="D1489">
        <f>'[1]Master Data'!BL181/1000000</f>
        <v>0</v>
      </c>
      <c r="E1489">
        <f>'[1]Master Data'!BM181/1000000</f>
        <v>0</v>
      </c>
      <c r="F1489">
        <f>'[1]Master Data'!BN181/100</f>
        <v>0</v>
      </c>
      <c r="G1489">
        <f>'[1]Master Data'!BO181/100</f>
        <v>0</v>
      </c>
      <c r="H1489">
        <f>'[1]Master Data'!BP181/100</f>
        <v>0</v>
      </c>
      <c r="I1489">
        <f>'[1]Master Data'!BQ181/100</f>
        <v>0</v>
      </c>
      <c r="J1489">
        <f>'[1]Master Data'!BR181/100</f>
        <v>0</v>
      </c>
      <c r="K1489">
        <f>'[1]Master Data'!BT181/100</f>
        <v>2.9999999999999997E-4</v>
      </c>
      <c r="L1489">
        <f>'[1]Master Data'!BU181/1000000</f>
        <v>0</v>
      </c>
      <c r="M1489">
        <f>'[1]Master Data'!BV181/1000000</f>
        <v>0</v>
      </c>
      <c r="N1489">
        <f>'[1]Master Data'!BW181/1000000</f>
        <v>0</v>
      </c>
      <c r="O1489">
        <f>'[1]Master Data'!BX181/100</f>
        <v>0</v>
      </c>
      <c r="P1489">
        <f>'[1]Master Data'!BY181/100</f>
        <v>0.12380000000000001</v>
      </c>
      <c r="Q1489">
        <f>'[1]Master Data'!BZ181/100</f>
        <v>0.42759999999999998</v>
      </c>
      <c r="R1489">
        <f>'[1]Master Data'!CA181/1000000</f>
        <v>0</v>
      </c>
      <c r="S1489">
        <f>'[1]Master Data'!CC181/1000000</f>
        <v>0</v>
      </c>
      <c r="T1489">
        <f>'[1]Master Data'!CD181/100</f>
        <v>0</v>
      </c>
      <c r="U1489">
        <f>'[1]Master Data'!CE181/1000000</f>
        <v>0</v>
      </c>
    </row>
    <row r="1490" spans="1:21" x14ac:dyDescent="0.55000000000000004">
      <c r="A1490" s="41" t="s">
        <v>1282</v>
      </c>
      <c r="B1490" s="41">
        <v>1.41E-2</v>
      </c>
      <c r="C1490">
        <f>'[1]Master Data'!BK182/100</f>
        <v>0</v>
      </c>
      <c r="D1490">
        <f>'[1]Master Data'!BL182/1000000</f>
        <v>0</v>
      </c>
      <c r="E1490">
        <f>'[1]Master Data'!BM182/1000000</f>
        <v>0</v>
      </c>
      <c r="F1490">
        <f>'[1]Master Data'!BN182/100</f>
        <v>0</v>
      </c>
      <c r="G1490">
        <f>'[1]Master Data'!BO182/100</f>
        <v>0</v>
      </c>
      <c r="H1490">
        <f>'[1]Master Data'!BP182/100</f>
        <v>0</v>
      </c>
      <c r="I1490">
        <f>'[1]Master Data'!BQ182/100</f>
        <v>0</v>
      </c>
      <c r="J1490">
        <f>'[1]Master Data'!BR182/100</f>
        <v>0</v>
      </c>
      <c r="K1490">
        <f>'[1]Master Data'!BT182/100</f>
        <v>1.1000000000000001E-3</v>
      </c>
      <c r="L1490">
        <f>'[1]Master Data'!BU182/1000000</f>
        <v>0</v>
      </c>
      <c r="M1490">
        <f>'[1]Master Data'!BV182/1000000</f>
        <v>0</v>
      </c>
      <c r="N1490">
        <f>'[1]Master Data'!BW182/1000000</f>
        <v>0</v>
      </c>
      <c r="O1490">
        <f>'[1]Master Data'!BX182/100</f>
        <v>0</v>
      </c>
      <c r="P1490">
        <f>'[1]Master Data'!BY182/100</f>
        <v>0.29799999999999999</v>
      </c>
      <c r="Q1490">
        <f>'[1]Master Data'!BZ182/100</f>
        <v>0.18820000000000001</v>
      </c>
      <c r="R1490">
        <f>'[1]Master Data'!CA182/1000000</f>
        <v>0</v>
      </c>
      <c r="S1490">
        <f>'[1]Master Data'!CC182/1000000</f>
        <v>0</v>
      </c>
      <c r="T1490">
        <f>'[1]Master Data'!CD182/100</f>
        <v>0</v>
      </c>
      <c r="U1490">
        <f>'[1]Master Data'!CE182/1000000</f>
        <v>0</v>
      </c>
    </row>
    <row r="1491" spans="1:21" x14ac:dyDescent="0.55000000000000004">
      <c r="A1491" s="41" t="s">
        <v>1283</v>
      </c>
      <c r="B1491" s="41">
        <v>1.77E-2</v>
      </c>
      <c r="C1491">
        <f>'[1]Master Data'!BK183/100</f>
        <v>0</v>
      </c>
      <c r="D1491">
        <f>'[1]Master Data'!BL183/1000000</f>
        <v>0</v>
      </c>
      <c r="E1491">
        <f>'[1]Master Data'!BM183/1000000</f>
        <v>0</v>
      </c>
      <c r="F1491">
        <f>'[1]Master Data'!BN183/100</f>
        <v>0</v>
      </c>
      <c r="G1491">
        <f>'[1]Master Data'!BO183/100</f>
        <v>0</v>
      </c>
      <c r="H1491">
        <f>'[1]Master Data'!BP183/100</f>
        <v>0</v>
      </c>
      <c r="I1491">
        <f>'[1]Master Data'!BQ183/100</f>
        <v>0</v>
      </c>
      <c r="J1491">
        <f>'[1]Master Data'!BR183/100</f>
        <v>0</v>
      </c>
      <c r="K1491">
        <f>'[1]Master Data'!BT183/100</f>
        <v>0</v>
      </c>
      <c r="L1491">
        <f>'[1]Master Data'!BU183/1000000</f>
        <v>0</v>
      </c>
      <c r="M1491">
        <f>'[1]Master Data'!BV183/1000000</f>
        <v>0</v>
      </c>
      <c r="N1491">
        <f>'[1]Master Data'!BW183/1000000</f>
        <v>0</v>
      </c>
      <c r="O1491">
        <f>'[1]Master Data'!BX183/100</f>
        <v>0</v>
      </c>
      <c r="P1491">
        <f>'[1]Master Data'!BY183/100</f>
        <v>0</v>
      </c>
      <c r="Q1491">
        <f>'[1]Master Data'!BZ183/100</f>
        <v>0</v>
      </c>
      <c r="R1491">
        <f>'[1]Master Data'!CA183/1000000</f>
        <v>0</v>
      </c>
      <c r="S1491">
        <f>'[1]Master Data'!CC183/1000000</f>
        <v>0</v>
      </c>
      <c r="T1491">
        <f>'[1]Master Data'!CD183/100</f>
        <v>0</v>
      </c>
      <c r="U1491">
        <f>'[1]Master Data'!CE183/1000000</f>
        <v>0</v>
      </c>
    </row>
    <row r="1492" spans="1:21" x14ac:dyDescent="0.55000000000000004">
      <c r="A1492" s="41" t="s">
        <v>1284</v>
      </c>
      <c r="B1492" s="41">
        <v>1.1000000000000001E-2</v>
      </c>
      <c r="C1492">
        <f>'[1]Master Data'!BK184/100</f>
        <v>0</v>
      </c>
      <c r="D1492">
        <f>'[1]Master Data'!BL184/1000000</f>
        <v>0</v>
      </c>
      <c r="E1492">
        <f>'[1]Master Data'!BM184/1000000</f>
        <v>0</v>
      </c>
      <c r="F1492">
        <f>'[1]Master Data'!BN184/100</f>
        <v>0</v>
      </c>
      <c r="G1492">
        <f>'[1]Master Data'!BO184/100</f>
        <v>0</v>
      </c>
      <c r="H1492">
        <f>'[1]Master Data'!BP184/100</f>
        <v>0</v>
      </c>
      <c r="I1492">
        <f>'[1]Master Data'!BQ184/100</f>
        <v>0</v>
      </c>
      <c r="J1492">
        <f>'[1]Master Data'!BR184/100</f>
        <v>0</v>
      </c>
      <c r="K1492">
        <f>'[1]Master Data'!BT184/100</f>
        <v>0</v>
      </c>
      <c r="L1492">
        <f>'[1]Master Data'!BU184/1000000</f>
        <v>0</v>
      </c>
      <c r="M1492">
        <f>'[1]Master Data'!BV184/1000000</f>
        <v>0</v>
      </c>
      <c r="N1492">
        <f>'[1]Master Data'!BW184/1000000</f>
        <v>0</v>
      </c>
      <c r="O1492">
        <f>'[1]Master Data'!BX184/100</f>
        <v>0</v>
      </c>
      <c r="P1492">
        <f>'[1]Master Data'!BY184/100</f>
        <v>0</v>
      </c>
      <c r="Q1492">
        <f>'[1]Master Data'!BZ184/100</f>
        <v>0</v>
      </c>
      <c r="R1492">
        <f>'[1]Master Data'!CA184/1000000</f>
        <v>0</v>
      </c>
      <c r="S1492">
        <f>'[1]Master Data'!CC184/1000000</f>
        <v>0</v>
      </c>
      <c r="T1492">
        <f>'[1]Master Data'!CD184/100</f>
        <v>0</v>
      </c>
      <c r="U1492">
        <f>'[1]Master Data'!CE184/1000000</f>
        <v>0</v>
      </c>
    </row>
    <row r="1493" spans="1:21" x14ac:dyDescent="0.55000000000000004">
      <c r="A1493" s="41" t="s">
        <v>1285</v>
      </c>
      <c r="B1493" s="41">
        <v>1.2E-2</v>
      </c>
      <c r="C1493">
        <f>'[1]Master Data'!BK185/100</f>
        <v>0</v>
      </c>
      <c r="D1493">
        <f>'[1]Master Data'!BL185/1000000</f>
        <v>0</v>
      </c>
      <c r="E1493">
        <f>'[1]Master Data'!BM185/1000000</f>
        <v>0</v>
      </c>
      <c r="F1493">
        <f>'[1]Master Data'!BN185/100</f>
        <v>0</v>
      </c>
      <c r="G1493">
        <f>'[1]Master Data'!BO185/100</f>
        <v>0</v>
      </c>
      <c r="H1493">
        <f>'[1]Master Data'!BP185/100</f>
        <v>0</v>
      </c>
      <c r="I1493">
        <f>'[1]Master Data'!BQ185/100</f>
        <v>0</v>
      </c>
      <c r="J1493">
        <f>'[1]Master Data'!BR185/100</f>
        <v>0</v>
      </c>
      <c r="K1493">
        <f>'[1]Master Data'!BT185/100</f>
        <v>0</v>
      </c>
      <c r="L1493">
        <f>'[1]Master Data'!BU185/1000000</f>
        <v>0</v>
      </c>
      <c r="M1493">
        <f>'[1]Master Data'!BV185/1000000</f>
        <v>0</v>
      </c>
      <c r="N1493">
        <f>'[1]Master Data'!BW185/1000000</f>
        <v>0</v>
      </c>
      <c r="O1493">
        <f>'[1]Master Data'!BX185/100</f>
        <v>0</v>
      </c>
      <c r="P1493">
        <f>'[1]Master Data'!BY185/100</f>
        <v>0</v>
      </c>
      <c r="Q1493">
        <f>'[1]Master Data'!BZ185/100</f>
        <v>0</v>
      </c>
      <c r="R1493">
        <f>'[1]Master Data'!CA185/1000000</f>
        <v>0</v>
      </c>
      <c r="S1493">
        <f>'[1]Master Data'!CC185/1000000</f>
        <v>0</v>
      </c>
      <c r="T1493">
        <f>'[1]Master Data'!CD185/100</f>
        <v>0</v>
      </c>
      <c r="U1493">
        <f>'[1]Master Data'!CE185/1000000</f>
        <v>0</v>
      </c>
    </row>
    <row r="1494" spans="1:21" x14ac:dyDescent="0.55000000000000004">
      <c r="A1494" s="41" t="s">
        <v>1286</v>
      </c>
      <c r="B1494" s="41">
        <v>1.4999999999999999E-2</v>
      </c>
      <c r="C1494">
        <f>'[1]Master Data'!BK186/100</f>
        <v>0</v>
      </c>
      <c r="D1494">
        <f>'[1]Master Data'!BL186/1000000</f>
        <v>0</v>
      </c>
      <c r="E1494">
        <f>'[1]Master Data'!BM186/1000000</f>
        <v>0</v>
      </c>
      <c r="F1494">
        <f>'[1]Master Data'!BN186/100</f>
        <v>0</v>
      </c>
      <c r="G1494">
        <f>'[1]Master Data'!BO186/100</f>
        <v>0</v>
      </c>
      <c r="H1494">
        <f>'[1]Master Data'!BP186/100</f>
        <v>0</v>
      </c>
      <c r="I1494">
        <f>'[1]Master Data'!BQ186/100</f>
        <v>0</v>
      </c>
      <c r="J1494">
        <f>'[1]Master Data'!BR186/100</f>
        <v>0</v>
      </c>
      <c r="K1494">
        <f>'[1]Master Data'!BT186/100</f>
        <v>0</v>
      </c>
      <c r="L1494">
        <f>'[1]Master Data'!BU186/1000000</f>
        <v>0</v>
      </c>
      <c r="M1494">
        <f>'[1]Master Data'!BV186/1000000</f>
        <v>0</v>
      </c>
      <c r="N1494">
        <f>'[1]Master Data'!BW186/1000000</f>
        <v>0</v>
      </c>
      <c r="O1494">
        <f>'[1]Master Data'!BX186/100</f>
        <v>0</v>
      </c>
      <c r="P1494">
        <f>'[1]Master Data'!BY186/100</f>
        <v>0</v>
      </c>
      <c r="Q1494">
        <f>'[1]Master Data'!BZ186/100</f>
        <v>0</v>
      </c>
      <c r="R1494">
        <f>'[1]Master Data'!CA186/1000000</f>
        <v>0</v>
      </c>
      <c r="S1494">
        <f>'[1]Master Data'!CC186/1000000</f>
        <v>0</v>
      </c>
      <c r="T1494">
        <f>'[1]Master Data'!CD186/100</f>
        <v>0</v>
      </c>
      <c r="U1494">
        <f>'[1]Master Data'!CE186/1000000</f>
        <v>0</v>
      </c>
    </row>
    <row r="1495" spans="1:21" x14ac:dyDescent="0.55000000000000004">
      <c r="A1495" s="41" t="s">
        <v>1287</v>
      </c>
      <c r="B1495" s="41">
        <v>2.2000000000000002E-2</v>
      </c>
      <c r="C1495">
        <f>'[1]Master Data'!BK187/100</f>
        <v>0</v>
      </c>
      <c r="D1495">
        <f>'[1]Master Data'!BL187/1000000</f>
        <v>0</v>
      </c>
      <c r="E1495">
        <f>'[1]Master Data'!BM187/1000000</f>
        <v>0</v>
      </c>
      <c r="F1495">
        <f>'[1]Master Data'!BN187/100</f>
        <v>0</v>
      </c>
      <c r="G1495">
        <f>'[1]Master Data'!BO187/100</f>
        <v>0</v>
      </c>
      <c r="H1495">
        <f>'[1]Master Data'!BP187/100</f>
        <v>0</v>
      </c>
      <c r="I1495">
        <f>'[1]Master Data'!BQ187/100</f>
        <v>0</v>
      </c>
      <c r="J1495">
        <f>'[1]Master Data'!BR187/100</f>
        <v>0</v>
      </c>
      <c r="K1495">
        <f>'[1]Master Data'!BT187/100</f>
        <v>0</v>
      </c>
      <c r="L1495">
        <f>'[1]Master Data'!BU187/1000000</f>
        <v>0</v>
      </c>
      <c r="M1495">
        <f>'[1]Master Data'!BV187/1000000</f>
        <v>0</v>
      </c>
      <c r="N1495">
        <f>'[1]Master Data'!BW187/1000000</f>
        <v>0</v>
      </c>
      <c r="O1495">
        <f>'[1]Master Data'!BX187/100</f>
        <v>0</v>
      </c>
      <c r="P1495">
        <f>'[1]Master Data'!BY187/100</f>
        <v>0</v>
      </c>
      <c r="Q1495">
        <f>'[1]Master Data'!BZ187/100</f>
        <v>0</v>
      </c>
      <c r="R1495">
        <f>'[1]Master Data'!CA187/1000000</f>
        <v>0</v>
      </c>
      <c r="S1495">
        <f>'[1]Master Data'!CC187/1000000</f>
        <v>0</v>
      </c>
      <c r="T1495">
        <f>'[1]Master Data'!CD187/100</f>
        <v>0</v>
      </c>
      <c r="U1495">
        <f>'[1]Master Data'!CE187/1000000</f>
        <v>0</v>
      </c>
    </row>
    <row r="1496" spans="1:21" x14ac:dyDescent="0.55000000000000004">
      <c r="A1496" s="41" t="s">
        <v>1288</v>
      </c>
      <c r="B1496" s="41">
        <v>1.3100000000000001E-2</v>
      </c>
      <c r="C1496">
        <f>'[1]Master Data'!BK188/100</f>
        <v>0</v>
      </c>
      <c r="D1496">
        <f>'[1]Master Data'!BL188/1000000</f>
        <v>0</v>
      </c>
      <c r="E1496">
        <f>'[1]Master Data'!BM188/1000000</f>
        <v>0</v>
      </c>
      <c r="F1496">
        <f>'[1]Master Data'!BN188/100</f>
        <v>0</v>
      </c>
      <c r="G1496">
        <f>'[1]Master Data'!BO188/100</f>
        <v>0</v>
      </c>
      <c r="H1496">
        <f>'[1]Master Data'!BP188/100</f>
        <v>0</v>
      </c>
      <c r="I1496">
        <f>'[1]Master Data'!BQ188/100</f>
        <v>0</v>
      </c>
      <c r="J1496">
        <f>'[1]Master Data'!BR188/100</f>
        <v>0</v>
      </c>
      <c r="K1496">
        <f>'[1]Master Data'!BT188/100</f>
        <v>0</v>
      </c>
      <c r="L1496">
        <f>'[1]Master Data'!BU188/1000000</f>
        <v>0</v>
      </c>
      <c r="M1496">
        <f>'[1]Master Data'!BV188/1000000</f>
        <v>0</v>
      </c>
      <c r="N1496">
        <f>'[1]Master Data'!BW188/1000000</f>
        <v>0</v>
      </c>
      <c r="O1496">
        <f>'[1]Master Data'!BX188/100</f>
        <v>0</v>
      </c>
      <c r="P1496">
        <f>'[1]Master Data'!BY188/100</f>
        <v>0</v>
      </c>
      <c r="Q1496">
        <f>'[1]Master Data'!BZ188/100</f>
        <v>0</v>
      </c>
      <c r="R1496">
        <f>'[1]Master Data'!CA188/1000000</f>
        <v>0</v>
      </c>
      <c r="S1496">
        <f>'[1]Master Data'!CC188/1000000</f>
        <v>0</v>
      </c>
      <c r="T1496">
        <f>'[1]Master Data'!CD188/100</f>
        <v>0</v>
      </c>
      <c r="U1496">
        <f>'[1]Master Data'!CE188/1000000</f>
        <v>0</v>
      </c>
    </row>
    <row r="1497" spans="1:21" x14ac:dyDescent="0.55000000000000004">
      <c r="A1497" s="41" t="s">
        <v>1289</v>
      </c>
      <c r="B1497" s="41">
        <v>0</v>
      </c>
      <c r="C1497">
        <f>'[1]Master Data'!BK189/100</f>
        <v>0</v>
      </c>
      <c r="D1497">
        <f>'[1]Master Data'!BL189/1000000</f>
        <v>0</v>
      </c>
      <c r="E1497">
        <f>'[1]Master Data'!BM189/1000000</f>
        <v>0</v>
      </c>
      <c r="F1497">
        <f>'[1]Master Data'!BN189/100</f>
        <v>0</v>
      </c>
      <c r="G1497">
        <f>'[1]Master Data'!BO189/100</f>
        <v>0</v>
      </c>
      <c r="H1497">
        <f>'[1]Master Data'!BP189/100</f>
        <v>0</v>
      </c>
      <c r="I1497">
        <f>'[1]Master Data'!BQ189/100</f>
        <v>0</v>
      </c>
      <c r="J1497">
        <f>'[1]Master Data'!BR189/100</f>
        <v>0</v>
      </c>
      <c r="K1497">
        <f>'[1]Master Data'!BT189/100</f>
        <v>0</v>
      </c>
      <c r="L1497">
        <f>'[1]Master Data'!BU189/1000000</f>
        <v>0</v>
      </c>
      <c r="M1497">
        <f>'[1]Master Data'!BV189/1000000</f>
        <v>0</v>
      </c>
      <c r="N1497">
        <f>'[1]Master Data'!BW189/1000000</f>
        <v>0</v>
      </c>
      <c r="O1497">
        <f>'[1]Master Data'!BX189/100</f>
        <v>0</v>
      </c>
      <c r="P1497">
        <f>'[1]Master Data'!BY189/100</f>
        <v>0</v>
      </c>
      <c r="Q1497">
        <f>'[1]Master Data'!BZ189/100</f>
        <v>0</v>
      </c>
      <c r="R1497">
        <f>'[1]Master Data'!CA189/1000000</f>
        <v>0</v>
      </c>
      <c r="S1497">
        <f>'[1]Master Data'!CC189/1000000</f>
        <v>0</v>
      </c>
      <c r="T1497">
        <f>'[1]Master Data'!CD189/100</f>
        <v>0</v>
      </c>
      <c r="U1497">
        <f>'[1]Master Data'!CE189/1000000</f>
        <v>0</v>
      </c>
    </row>
    <row r="1498" spans="1:21" x14ac:dyDescent="0.55000000000000004">
      <c r="A1498" s="41" t="s">
        <v>1290</v>
      </c>
      <c r="B1498" s="41">
        <v>1.5600000000000001E-2</v>
      </c>
      <c r="C1498">
        <f>'[1]Master Data'!BK190/100</f>
        <v>0</v>
      </c>
      <c r="D1498">
        <f>'[1]Master Data'!BL190/1000000</f>
        <v>0</v>
      </c>
      <c r="E1498">
        <f>'[1]Master Data'!BM190/1000000</f>
        <v>0</v>
      </c>
      <c r="F1498">
        <f>'[1]Master Data'!BN190/100</f>
        <v>0</v>
      </c>
      <c r="G1498">
        <f>'[1]Master Data'!BO190/100</f>
        <v>0</v>
      </c>
      <c r="H1498">
        <f>'[1]Master Data'!BP190/100</f>
        <v>0</v>
      </c>
      <c r="I1498">
        <f>'[1]Master Data'!BQ190/100</f>
        <v>0</v>
      </c>
      <c r="J1498">
        <f>'[1]Master Data'!BR190/100</f>
        <v>0</v>
      </c>
      <c r="K1498">
        <f>'[1]Master Data'!BT190/100</f>
        <v>0</v>
      </c>
      <c r="L1498">
        <f>'[1]Master Data'!BU190/1000000</f>
        <v>0</v>
      </c>
      <c r="M1498">
        <f>'[1]Master Data'!BV190/1000000</f>
        <v>0</v>
      </c>
      <c r="N1498">
        <f>'[1]Master Data'!BW190/1000000</f>
        <v>0</v>
      </c>
      <c r="O1498">
        <f>'[1]Master Data'!BX190/100</f>
        <v>0</v>
      </c>
      <c r="P1498">
        <f>'[1]Master Data'!BY190/100</f>
        <v>0.1188</v>
      </c>
      <c r="Q1498">
        <f>'[1]Master Data'!BZ190/100</f>
        <v>0</v>
      </c>
      <c r="R1498">
        <f>'[1]Master Data'!CA190/1000000</f>
        <v>0</v>
      </c>
      <c r="S1498">
        <f>'[1]Master Data'!CC190/1000000</f>
        <v>0</v>
      </c>
      <c r="T1498">
        <f>'[1]Master Data'!CD190/100</f>
        <v>0</v>
      </c>
      <c r="U1498">
        <f>'[1]Master Data'!CE190/1000000</f>
        <v>0</v>
      </c>
    </row>
    <row r="1499" spans="1:21" x14ac:dyDescent="0.55000000000000004">
      <c r="A1499" s="41" t="s">
        <v>1291</v>
      </c>
      <c r="B1499" s="41">
        <v>2.4248965924758722E-2</v>
      </c>
      <c r="C1499">
        <f>'[1]Master Data'!BK191/100</f>
        <v>0</v>
      </c>
      <c r="D1499">
        <f>'[1]Master Data'!BL191/1000000</f>
        <v>0</v>
      </c>
      <c r="E1499">
        <f>'[1]Master Data'!BM191/1000000</f>
        <v>0</v>
      </c>
      <c r="F1499">
        <f>'[1]Master Data'!BN191/100</f>
        <v>0</v>
      </c>
      <c r="G1499">
        <f>'[1]Master Data'!BO191/100</f>
        <v>0</v>
      </c>
      <c r="H1499">
        <f>'[1]Master Data'!BP191/100</f>
        <v>0</v>
      </c>
      <c r="I1499">
        <f>'[1]Master Data'!BQ191/100</f>
        <v>0</v>
      </c>
      <c r="J1499">
        <f>'[1]Master Data'!BR191/100</f>
        <v>0</v>
      </c>
      <c r="K1499">
        <f>'[1]Master Data'!BT191/100</f>
        <v>0</v>
      </c>
      <c r="L1499">
        <f>'[1]Master Data'!BU191/1000000</f>
        <v>0</v>
      </c>
      <c r="M1499">
        <f>'[1]Master Data'!BV191/1000000</f>
        <v>0</v>
      </c>
      <c r="N1499">
        <f>'[1]Master Data'!BW191/1000000</f>
        <v>0</v>
      </c>
      <c r="O1499">
        <f>'[1]Master Data'!BX191/100</f>
        <v>0</v>
      </c>
      <c r="P1499">
        <f>'[1]Master Data'!BY191/100</f>
        <v>0.46211699822729968</v>
      </c>
      <c r="Q1499">
        <f>'[1]Master Data'!BZ191/100</f>
        <v>0</v>
      </c>
      <c r="R1499">
        <f>'[1]Master Data'!CA191/1000000</f>
        <v>0</v>
      </c>
      <c r="S1499">
        <f>'[1]Master Data'!CC191/1000000</f>
        <v>0</v>
      </c>
      <c r="T1499">
        <f>'[1]Master Data'!CD191/100</f>
        <v>0</v>
      </c>
      <c r="U1499">
        <f>'[1]Master Data'!CE191/1000000</f>
        <v>0</v>
      </c>
    </row>
    <row r="1500" spans="1:21" x14ac:dyDescent="0.55000000000000004">
      <c r="A1500" s="41" t="s">
        <v>1292</v>
      </c>
      <c r="B1500" s="41">
        <v>4.0404056482670078E-2</v>
      </c>
      <c r="C1500">
        <f>'[1]Master Data'!BK192/100</f>
        <v>0</v>
      </c>
      <c r="D1500">
        <f>'[1]Master Data'!BL192/1000000</f>
        <v>0</v>
      </c>
      <c r="E1500">
        <f>'[1]Master Data'!BM192/1000000</f>
        <v>0</v>
      </c>
      <c r="F1500">
        <f>'[1]Master Data'!BN192/100</f>
        <v>0</v>
      </c>
      <c r="G1500">
        <f>'[1]Master Data'!BO192/100</f>
        <v>0</v>
      </c>
      <c r="H1500">
        <f>'[1]Master Data'!BP192/100</f>
        <v>0</v>
      </c>
      <c r="I1500">
        <f>'[1]Master Data'!BQ192/100</f>
        <v>0</v>
      </c>
      <c r="J1500">
        <f>'[1]Master Data'!BR192/100</f>
        <v>0</v>
      </c>
      <c r="K1500">
        <f>'[1]Master Data'!BT192/100</f>
        <v>0</v>
      </c>
      <c r="L1500">
        <f>'[1]Master Data'!BU192/1000000</f>
        <v>0</v>
      </c>
      <c r="M1500">
        <f>'[1]Master Data'!BV192/1000000</f>
        <v>0</v>
      </c>
      <c r="N1500">
        <f>'[1]Master Data'!BW192/1000000</f>
        <v>0</v>
      </c>
      <c r="O1500">
        <f>'[1]Master Data'!BX192/100</f>
        <v>0</v>
      </c>
      <c r="P1500">
        <f>'[1]Master Data'!BY192/100</f>
        <v>0.29784146341463408</v>
      </c>
      <c r="Q1500">
        <f>'[1]Master Data'!BZ192/100</f>
        <v>0</v>
      </c>
      <c r="R1500">
        <f>'[1]Master Data'!CA192/1000000</f>
        <v>0</v>
      </c>
      <c r="S1500">
        <f>'[1]Master Data'!CC192/1000000</f>
        <v>0</v>
      </c>
      <c r="T1500">
        <f>'[1]Master Data'!CD192/100</f>
        <v>0</v>
      </c>
      <c r="U1500">
        <f>'[1]Master Data'!CE192/1000000</f>
        <v>0</v>
      </c>
    </row>
    <row r="1501" spans="1:21" x14ac:dyDescent="0.55000000000000004">
      <c r="A1501" s="41" t="s">
        <v>1293</v>
      </c>
      <c r="B1501" s="41">
        <v>1.5100000000000001E-2</v>
      </c>
      <c r="C1501">
        <f>'[1]Master Data'!BK193/100</f>
        <v>0</v>
      </c>
      <c r="D1501">
        <f>'[1]Master Data'!BL193/1000000</f>
        <v>0</v>
      </c>
      <c r="E1501">
        <f>'[1]Master Data'!BM193/1000000</f>
        <v>0</v>
      </c>
      <c r="F1501">
        <f>'[1]Master Data'!BN193/100</f>
        <v>0</v>
      </c>
      <c r="G1501">
        <f>'[1]Master Data'!BO193/100</f>
        <v>0</v>
      </c>
      <c r="H1501">
        <f>'[1]Master Data'!BP193/100</f>
        <v>0</v>
      </c>
      <c r="I1501">
        <f>'[1]Master Data'!BQ193/100</f>
        <v>0</v>
      </c>
      <c r="J1501">
        <f>'[1]Master Data'!BR193/100</f>
        <v>0</v>
      </c>
      <c r="K1501">
        <f>'[1]Master Data'!BT193/100</f>
        <v>2.9999999999999997E-4</v>
      </c>
      <c r="L1501">
        <f>'[1]Master Data'!BU193/1000000</f>
        <v>0</v>
      </c>
      <c r="M1501">
        <f>'[1]Master Data'!BV193/1000000</f>
        <v>0</v>
      </c>
      <c r="N1501">
        <f>'[1]Master Data'!BW193/1000000</f>
        <v>0</v>
      </c>
      <c r="O1501">
        <f>'[1]Master Data'!BX193/100</f>
        <v>0</v>
      </c>
      <c r="P1501">
        <f>'[1]Master Data'!BY193/100</f>
        <v>0.13109999999999999</v>
      </c>
      <c r="Q1501">
        <f>'[1]Master Data'!BZ193/100</f>
        <v>0</v>
      </c>
      <c r="R1501">
        <f>'[1]Master Data'!CA193/1000000</f>
        <v>0</v>
      </c>
      <c r="S1501">
        <f>'[1]Master Data'!CC193/1000000</f>
        <v>0</v>
      </c>
      <c r="T1501">
        <f>'[1]Master Data'!CD193/100</f>
        <v>0</v>
      </c>
      <c r="U1501">
        <f>'[1]Master Data'!CE193/1000000</f>
        <v>0</v>
      </c>
    </row>
    <row r="1502" spans="1:21" x14ac:dyDescent="0.55000000000000004">
      <c r="A1502" s="41" t="s">
        <v>1294</v>
      </c>
      <c r="B1502" s="41">
        <v>0</v>
      </c>
      <c r="C1502">
        <f>'[1]Master Data'!BK194/100</f>
        <v>0</v>
      </c>
      <c r="D1502">
        <f>'[1]Master Data'!BL194/1000000</f>
        <v>0</v>
      </c>
      <c r="E1502">
        <f>'[1]Master Data'!BM194/1000000</f>
        <v>0</v>
      </c>
      <c r="F1502">
        <f>'[1]Master Data'!BN194/100</f>
        <v>0</v>
      </c>
      <c r="G1502">
        <f>'[1]Master Data'!BO194/100</f>
        <v>0</v>
      </c>
      <c r="H1502">
        <f>'[1]Master Data'!BP194/100</f>
        <v>0</v>
      </c>
      <c r="I1502">
        <f>'[1]Master Data'!BQ194/100</f>
        <v>0</v>
      </c>
      <c r="J1502">
        <f>'[1]Master Data'!BR194/100</f>
        <v>0</v>
      </c>
      <c r="K1502">
        <f>'[1]Master Data'!BT194/100</f>
        <v>0</v>
      </c>
      <c r="L1502">
        <f>'[1]Master Data'!BU194/1000000</f>
        <v>0</v>
      </c>
      <c r="M1502">
        <f>'[1]Master Data'!BV194/1000000</f>
        <v>0</v>
      </c>
      <c r="N1502">
        <f>'[1]Master Data'!BW194/1000000</f>
        <v>0</v>
      </c>
      <c r="O1502">
        <f>'[1]Master Data'!BX194/100</f>
        <v>0</v>
      </c>
      <c r="P1502">
        <f>'[1]Master Data'!BY194/100</f>
        <v>0</v>
      </c>
      <c r="Q1502">
        <f>'[1]Master Data'!BZ194/100</f>
        <v>0</v>
      </c>
      <c r="R1502">
        <f>'[1]Master Data'!CA194/1000000</f>
        <v>0</v>
      </c>
      <c r="S1502">
        <f>'[1]Master Data'!CC194/1000000</f>
        <v>0</v>
      </c>
      <c r="T1502">
        <f>'[1]Master Data'!CD194/100</f>
        <v>0</v>
      </c>
      <c r="U1502">
        <f>'[1]Master Data'!CE194/1000000</f>
        <v>0</v>
      </c>
    </row>
    <row r="1503" spans="1:21" x14ac:dyDescent="0.55000000000000004">
      <c r="A1503" s="41" t="s">
        <v>1295</v>
      </c>
      <c r="B1503" s="41">
        <v>1.1000000000000001E-2</v>
      </c>
      <c r="C1503">
        <f>'[1]Master Data'!BK195/100</f>
        <v>0</v>
      </c>
      <c r="D1503">
        <f>'[1]Master Data'!BL195/1000000</f>
        <v>0</v>
      </c>
      <c r="E1503">
        <f>'[1]Master Data'!BM195/1000000</f>
        <v>0</v>
      </c>
      <c r="F1503">
        <f>'[1]Master Data'!BN195/100</f>
        <v>0</v>
      </c>
      <c r="G1503">
        <f>'[1]Master Data'!BO195/100</f>
        <v>0</v>
      </c>
      <c r="H1503">
        <f>'[1]Master Data'!BP195/100</f>
        <v>0</v>
      </c>
      <c r="I1503">
        <f>'[1]Master Data'!BQ195/100</f>
        <v>0</v>
      </c>
      <c r="J1503">
        <f>'[1]Master Data'!BR195/100</f>
        <v>0</v>
      </c>
      <c r="K1503">
        <f>'[1]Master Data'!BT195/100</f>
        <v>0</v>
      </c>
      <c r="L1503">
        <f>'[1]Master Data'!BU195/1000000</f>
        <v>0</v>
      </c>
      <c r="M1503">
        <f>'[1]Master Data'!BV195/1000000</f>
        <v>0</v>
      </c>
      <c r="N1503">
        <f>'[1]Master Data'!BW195/1000000</f>
        <v>0</v>
      </c>
      <c r="O1503">
        <f>'[1]Master Data'!BX195/100</f>
        <v>0</v>
      </c>
      <c r="P1503">
        <f>'[1]Master Data'!BY195/100</f>
        <v>0</v>
      </c>
      <c r="Q1503">
        <f>'[1]Master Data'!BZ195/100</f>
        <v>0</v>
      </c>
      <c r="R1503">
        <f>'[1]Master Data'!CA195/1000000</f>
        <v>0</v>
      </c>
      <c r="S1503">
        <f>'[1]Master Data'!CC195/1000000</f>
        <v>0</v>
      </c>
      <c r="T1503">
        <f>'[1]Master Data'!CD195/100</f>
        <v>0</v>
      </c>
      <c r="U1503">
        <f>'[1]Master Data'!CE195/1000000</f>
        <v>0</v>
      </c>
    </row>
    <row r="1504" spans="1:21" x14ac:dyDescent="0.55000000000000004">
      <c r="A1504" s="41" t="s">
        <v>1296</v>
      </c>
      <c r="B1504" s="41">
        <v>1.04E-2</v>
      </c>
      <c r="C1504">
        <f>'[1]Master Data'!BK196/100</f>
        <v>0</v>
      </c>
      <c r="D1504">
        <f>'[1]Master Data'!BL196/1000000</f>
        <v>0</v>
      </c>
      <c r="E1504">
        <f>'[1]Master Data'!BM196/1000000</f>
        <v>0</v>
      </c>
      <c r="F1504">
        <f>'[1]Master Data'!BN196/100</f>
        <v>0</v>
      </c>
      <c r="G1504">
        <f>'[1]Master Data'!BO196/100</f>
        <v>0</v>
      </c>
      <c r="H1504">
        <f>'[1]Master Data'!BP196/100</f>
        <v>0</v>
      </c>
      <c r="I1504">
        <f>'[1]Master Data'!BQ196/100</f>
        <v>0</v>
      </c>
      <c r="J1504">
        <f>'[1]Master Data'!BR196/100</f>
        <v>0</v>
      </c>
      <c r="K1504">
        <f>'[1]Master Data'!BT196/100</f>
        <v>0</v>
      </c>
      <c r="L1504">
        <f>'[1]Master Data'!BU196/1000000</f>
        <v>0</v>
      </c>
      <c r="M1504">
        <f>'[1]Master Data'!BV196/1000000</f>
        <v>0</v>
      </c>
      <c r="N1504">
        <f>'[1]Master Data'!BW196/1000000</f>
        <v>0</v>
      </c>
      <c r="O1504">
        <f>'[1]Master Data'!BX196/100</f>
        <v>0</v>
      </c>
      <c r="P1504">
        <f>'[1]Master Data'!BY196/100</f>
        <v>0.27289999999999998</v>
      </c>
      <c r="Q1504">
        <f>'[1]Master Data'!BZ196/100</f>
        <v>0</v>
      </c>
      <c r="R1504">
        <f>'[1]Master Data'!CA196/1000000</f>
        <v>0</v>
      </c>
      <c r="S1504">
        <f>'[1]Master Data'!CC196/1000000</f>
        <v>0</v>
      </c>
      <c r="T1504">
        <f>'[1]Master Data'!CD196/100</f>
        <v>0</v>
      </c>
      <c r="U1504">
        <f>'[1]Master Data'!CE196/1000000</f>
        <v>0</v>
      </c>
    </row>
    <row r="1505" spans="1:21" x14ac:dyDescent="0.55000000000000004">
      <c r="A1505" s="41" t="s">
        <v>1297</v>
      </c>
      <c r="B1505" s="41">
        <v>8.0000000000000002E-3</v>
      </c>
      <c r="C1505">
        <f>'[1]Master Data'!BK197/100</f>
        <v>0</v>
      </c>
      <c r="D1505">
        <f>'[1]Master Data'!BL197/1000000</f>
        <v>0</v>
      </c>
      <c r="E1505">
        <f>'[1]Master Data'!BM197/1000000</f>
        <v>0</v>
      </c>
      <c r="F1505">
        <f>'[1]Master Data'!BN197/100</f>
        <v>0</v>
      </c>
      <c r="G1505">
        <f>'[1]Master Data'!BO197/100</f>
        <v>0</v>
      </c>
      <c r="H1505">
        <f>'[1]Master Data'!BP197/100</f>
        <v>0</v>
      </c>
      <c r="I1505">
        <f>'[1]Master Data'!BQ197/100</f>
        <v>0</v>
      </c>
      <c r="J1505">
        <f>'[1]Master Data'!BR197/100</f>
        <v>0</v>
      </c>
      <c r="K1505">
        <f>'[1]Master Data'!BT197/100</f>
        <v>0</v>
      </c>
      <c r="L1505">
        <f>'[1]Master Data'!BU197/1000000</f>
        <v>0</v>
      </c>
      <c r="M1505">
        <f>'[1]Master Data'!BV197/1000000</f>
        <v>0</v>
      </c>
      <c r="N1505">
        <f>'[1]Master Data'!BW197/1000000</f>
        <v>0</v>
      </c>
      <c r="O1505">
        <f>'[1]Master Data'!BX197/100</f>
        <v>0</v>
      </c>
      <c r="P1505">
        <f>'[1]Master Data'!BY197/100</f>
        <v>0</v>
      </c>
      <c r="Q1505">
        <f>'[1]Master Data'!BZ197/100</f>
        <v>0</v>
      </c>
      <c r="R1505">
        <f>'[1]Master Data'!CA197/1000000</f>
        <v>0</v>
      </c>
      <c r="S1505">
        <f>'[1]Master Data'!CC197/1000000</f>
        <v>0</v>
      </c>
      <c r="T1505">
        <f>'[1]Master Data'!CD197/100</f>
        <v>0</v>
      </c>
      <c r="U1505">
        <f>'[1]Master Data'!CE197/1000000</f>
        <v>0</v>
      </c>
    </row>
    <row r="1506" spans="1:21" x14ac:dyDescent="0.55000000000000004">
      <c r="A1506" s="41" t="s">
        <v>1298</v>
      </c>
      <c r="B1506" s="41">
        <v>1.2E-2</v>
      </c>
      <c r="C1506">
        <f>'[1]Master Data'!BK198/100</f>
        <v>0</v>
      </c>
      <c r="D1506">
        <f>'[1]Master Data'!BL198/1000000</f>
        <v>0</v>
      </c>
      <c r="E1506">
        <f>'[1]Master Data'!BM198/1000000</f>
        <v>0</v>
      </c>
      <c r="F1506">
        <f>'[1]Master Data'!BN198/100</f>
        <v>0</v>
      </c>
      <c r="G1506">
        <f>'[1]Master Data'!BO198/100</f>
        <v>0</v>
      </c>
      <c r="H1506">
        <f>'[1]Master Data'!BP198/100</f>
        <v>0</v>
      </c>
      <c r="I1506">
        <f>'[1]Master Data'!BQ198/100</f>
        <v>0</v>
      </c>
      <c r="J1506">
        <f>'[1]Master Data'!BR198/100</f>
        <v>0</v>
      </c>
      <c r="K1506">
        <f>'[1]Master Data'!BT198/100</f>
        <v>0</v>
      </c>
      <c r="L1506">
        <f>'[1]Master Data'!BU198/1000000</f>
        <v>0</v>
      </c>
      <c r="M1506">
        <f>'[1]Master Data'!BV198/1000000</f>
        <v>0</v>
      </c>
      <c r="N1506">
        <f>'[1]Master Data'!BW198/1000000</f>
        <v>0</v>
      </c>
      <c r="O1506">
        <f>'[1]Master Data'!BX198/100</f>
        <v>0</v>
      </c>
      <c r="P1506">
        <f>'[1]Master Data'!BY198/100</f>
        <v>0</v>
      </c>
      <c r="Q1506">
        <f>'[1]Master Data'!BZ198/100</f>
        <v>0</v>
      </c>
      <c r="R1506">
        <f>'[1]Master Data'!CA198/1000000</f>
        <v>0</v>
      </c>
      <c r="S1506">
        <f>'[1]Master Data'!CC198/1000000</f>
        <v>0</v>
      </c>
      <c r="T1506">
        <f>'[1]Master Data'!CD198/100</f>
        <v>0</v>
      </c>
      <c r="U1506">
        <f>'[1]Master Data'!CE198/1000000</f>
        <v>0</v>
      </c>
    </row>
    <row r="1507" spans="1:21" x14ac:dyDescent="0.55000000000000004">
      <c r="A1507" s="41" t="s">
        <v>1299</v>
      </c>
      <c r="B1507" s="41">
        <v>0.01</v>
      </c>
      <c r="C1507">
        <f>'[1]Master Data'!BK199/100</f>
        <v>0</v>
      </c>
      <c r="D1507">
        <f>'[1]Master Data'!BL199/1000000</f>
        <v>0</v>
      </c>
      <c r="E1507">
        <f>'[1]Master Data'!BM199/1000000</f>
        <v>0</v>
      </c>
      <c r="F1507">
        <f>'[1]Master Data'!BN199/100</f>
        <v>0</v>
      </c>
      <c r="G1507">
        <f>'[1]Master Data'!BO199/100</f>
        <v>0</v>
      </c>
      <c r="H1507">
        <f>'[1]Master Data'!BP199/100</f>
        <v>0</v>
      </c>
      <c r="I1507">
        <f>'[1]Master Data'!BQ199/100</f>
        <v>0</v>
      </c>
      <c r="J1507">
        <f>'[1]Master Data'!BR199/100</f>
        <v>0</v>
      </c>
      <c r="K1507">
        <f>'[1]Master Data'!BT199/100</f>
        <v>4.0000000000000002E-4</v>
      </c>
      <c r="L1507">
        <f>'[1]Master Data'!BU199/1000000</f>
        <v>0</v>
      </c>
      <c r="M1507">
        <f>'[1]Master Data'!BV199/1000000</f>
        <v>0</v>
      </c>
      <c r="N1507">
        <f>'[1]Master Data'!BW199/1000000</f>
        <v>0</v>
      </c>
      <c r="O1507">
        <f>'[1]Master Data'!BX199/100</f>
        <v>0</v>
      </c>
      <c r="P1507">
        <f>'[1]Master Data'!BY199/100</f>
        <v>0.2</v>
      </c>
      <c r="Q1507">
        <f>'[1]Master Data'!BZ199/100</f>
        <v>0.33</v>
      </c>
      <c r="R1507">
        <f>'[1]Master Data'!CA199/1000000</f>
        <v>0</v>
      </c>
      <c r="S1507">
        <f>'[1]Master Data'!CC199/1000000</f>
        <v>0</v>
      </c>
      <c r="T1507">
        <f>'[1]Master Data'!CD199/100</f>
        <v>0</v>
      </c>
      <c r="U1507">
        <f>'[1]Master Data'!CE199/1000000</f>
        <v>0</v>
      </c>
    </row>
    <row r="1508" spans="1:21" x14ac:dyDescent="0.55000000000000004">
      <c r="A1508" s="41" t="s">
        <v>1300</v>
      </c>
      <c r="B1508" s="41">
        <v>2.5703141361256562E-2</v>
      </c>
      <c r="C1508">
        <f>'[1]Master Data'!BK200/100</f>
        <v>0</v>
      </c>
      <c r="D1508">
        <f>'[1]Master Data'!BL200/1000000</f>
        <v>0</v>
      </c>
      <c r="E1508">
        <f>'[1]Master Data'!BM200/1000000</f>
        <v>0</v>
      </c>
      <c r="F1508">
        <f>'[1]Master Data'!BN200/100</f>
        <v>0</v>
      </c>
      <c r="G1508">
        <f>'[1]Master Data'!BO200/100</f>
        <v>0</v>
      </c>
      <c r="H1508">
        <f>'[1]Master Data'!BP200/100</f>
        <v>0</v>
      </c>
      <c r="I1508">
        <f>'[1]Master Data'!BQ200/100</f>
        <v>0</v>
      </c>
      <c r="J1508">
        <f>'[1]Master Data'!BR200/100</f>
        <v>0</v>
      </c>
      <c r="K1508">
        <f>'[1]Master Data'!BT200/100</f>
        <v>0</v>
      </c>
      <c r="L1508">
        <f>'[1]Master Data'!BU200/1000000</f>
        <v>0</v>
      </c>
      <c r="M1508">
        <f>'[1]Master Data'!BV200/1000000</f>
        <v>0</v>
      </c>
      <c r="N1508">
        <f>'[1]Master Data'!BW200/1000000</f>
        <v>0</v>
      </c>
      <c r="O1508">
        <f>'[1]Master Data'!BX200/100</f>
        <v>0</v>
      </c>
      <c r="P1508">
        <f>'[1]Master Data'!BY200/100</f>
        <v>0.38287966841186766</v>
      </c>
      <c r="Q1508">
        <f>'[1]Master Data'!BZ200/100</f>
        <v>0</v>
      </c>
      <c r="R1508">
        <f>'[1]Master Data'!CA200/1000000</f>
        <v>0</v>
      </c>
      <c r="S1508">
        <f>'[1]Master Data'!CC200/1000000</f>
        <v>0</v>
      </c>
      <c r="T1508">
        <f>'[1]Master Data'!CD200/100</f>
        <v>0</v>
      </c>
      <c r="U1508">
        <f>'[1]Master Data'!CE200/1000000</f>
        <v>0</v>
      </c>
    </row>
    <row r="1509" spans="1:21" x14ac:dyDescent="0.55000000000000004">
      <c r="A1509" s="41" t="s">
        <v>1301</v>
      </c>
      <c r="B1509" s="41">
        <v>1.3000000000000001E-2</v>
      </c>
      <c r="C1509">
        <f>'[1]Master Data'!BK201/100</f>
        <v>0</v>
      </c>
      <c r="D1509">
        <f>'[1]Master Data'!BL201/1000000</f>
        <v>0</v>
      </c>
      <c r="E1509">
        <f>'[1]Master Data'!BM201/1000000</f>
        <v>0</v>
      </c>
      <c r="F1509">
        <f>'[1]Master Data'!BN201/100</f>
        <v>0</v>
      </c>
      <c r="G1509">
        <f>'[1]Master Data'!BO201/100</f>
        <v>0</v>
      </c>
      <c r="H1509">
        <f>'[1]Master Data'!BP201/100</f>
        <v>0</v>
      </c>
      <c r="I1509">
        <f>'[1]Master Data'!BQ201/100</f>
        <v>0</v>
      </c>
      <c r="J1509">
        <f>'[1]Master Data'!BR201/100</f>
        <v>0</v>
      </c>
      <c r="K1509">
        <f>'[1]Master Data'!BT201/100</f>
        <v>0</v>
      </c>
      <c r="L1509">
        <f>'[1]Master Data'!BU201/1000000</f>
        <v>0</v>
      </c>
      <c r="M1509">
        <f>'[1]Master Data'!BV201/1000000</f>
        <v>0</v>
      </c>
      <c r="N1509">
        <f>'[1]Master Data'!BW201/1000000</f>
        <v>0</v>
      </c>
      <c r="O1509">
        <f>'[1]Master Data'!BX201/100</f>
        <v>0</v>
      </c>
      <c r="P1509">
        <f>'[1]Master Data'!BY201/100</f>
        <v>0.129</v>
      </c>
      <c r="Q1509">
        <f>'[1]Master Data'!BZ201/100</f>
        <v>0</v>
      </c>
      <c r="R1509">
        <f>'[1]Master Data'!CA201/1000000</f>
        <v>0</v>
      </c>
      <c r="S1509">
        <f>'[1]Master Data'!CC201/1000000</f>
        <v>0</v>
      </c>
      <c r="T1509">
        <f>'[1]Master Data'!CD201/100</f>
        <v>0</v>
      </c>
      <c r="U1509">
        <f>'[1]Master Data'!CE201/1000000</f>
        <v>0</v>
      </c>
    </row>
    <row r="1510" spans="1:21" x14ac:dyDescent="0.55000000000000004">
      <c r="A1510" s="41" t="s">
        <v>1302</v>
      </c>
      <c r="B1510" s="41">
        <v>0</v>
      </c>
      <c r="C1510">
        <f>'[1]Master Data'!BK202/100</f>
        <v>0</v>
      </c>
      <c r="D1510">
        <f>'[1]Master Data'!BL202/1000000</f>
        <v>0</v>
      </c>
      <c r="E1510">
        <f>'[1]Master Data'!BM202/1000000</f>
        <v>0</v>
      </c>
      <c r="F1510">
        <f>'[1]Master Data'!BN202/100</f>
        <v>0</v>
      </c>
      <c r="G1510">
        <f>'[1]Master Data'!BO202/100</f>
        <v>0</v>
      </c>
      <c r="H1510">
        <f>'[1]Master Data'!BP202/100</f>
        <v>0</v>
      </c>
      <c r="I1510">
        <f>'[1]Master Data'!BQ202/100</f>
        <v>0</v>
      </c>
      <c r="J1510">
        <f>'[1]Master Data'!BR202/100</f>
        <v>0</v>
      </c>
      <c r="K1510">
        <f>'[1]Master Data'!BT202/100</f>
        <v>0</v>
      </c>
      <c r="L1510">
        <f>'[1]Master Data'!BU202/1000000</f>
        <v>0</v>
      </c>
      <c r="M1510">
        <f>'[1]Master Data'!BV202/1000000</f>
        <v>0</v>
      </c>
      <c r="N1510">
        <f>'[1]Master Data'!BW202/1000000</f>
        <v>0</v>
      </c>
      <c r="O1510">
        <f>'[1]Master Data'!BX202/100</f>
        <v>0</v>
      </c>
      <c r="P1510">
        <f>'[1]Master Data'!BY202/100</f>
        <v>0</v>
      </c>
      <c r="Q1510">
        <f>'[1]Master Data'!BZ202/100</f>
        <v>0</v>
      </c>
      <c r="R1510">
        <f>'[1]Master Data'!CA202/1000000</f>
        <v>0</v>
      </c>
      <c r="S1510">
        <f>'[1]Master Data'!CC202/1000000</f>
        <v>0</v>
      </c>
      <c r="T1510">
        <f>'[1]Master Data'!CD202/100</f>
        <v>0</v>
      </c>
      <c r="U1510">
        <f>'[1]Master Data'!CE202/1000000</f>
        <v>0</v>
      </c>
    </row>
    <row r="1511" spans="1:21" x14ac:dyDescent="0.55000000000000004">
      <c r="A1511" s="41" t="s">
        <v>1303</v>
      </c>
      <c r="B1511" s="41">
        <v>1.18E-2</v>
      </c>
      <c r="C1511">
        <f>'[1]Master Data'!BK203/100</f>
        <v>0</v>
      </c>
      <c r="D1511">
        <f>'[1]Master Data'!BL203/1000000</f>
        <v>0</v>
      </c>
      <c r="E1511">
        <f>'[1]Master Data'!BM203/1000000</f>
        <v>0</v>
      </c>
      <c r="F1511">
        <f>'[1]Master Data'!BN203/100</f>
        <v>0</v>
      </c>
      <c r="G1511">
        <f>'[1]Master Data'!BO203/100</f>
        <v>0</v>
      </c>
      <c r="H1511">
        <f>'[1]Master Data'!BP203/100</f>
        <v>0</v>
      </c>
      <c r="I1511">
        <f>'[1]Master Data'!BQ203/100</f>
        <v>0</v>
      </c>
      <c r="J1511">
        <f>'[1]Master Data'!BR203/100</f>
        <v>0</v>
      </c>
      <c r="K1511">
        <f>'[1]Master Data'!BT203/100</f>
        <v>0</v>
      </c>
      <c r="L1511">
        <f>'[1]Master Data'!BU203/1000000</f>
        <v>0</v>
      </c>
      <c r="M1511">
        <f>'[1]Master Data'!BV203/1000000</f>
        <v>0</v>
      </c>
      <c r="N1511">
        <f>'[1]Master Data'!BW203/1000000</f>
        <v>0</v>
      </c>
      <c r="O1511">
        <f>'[1]Master Data'!BX203/100</f>
        <v>0</v>
      </c>
      <c r="P1511">
        <f>'[1]Master Data'!BY203/100</f>
        <v>0</v>
      </c>
      <c r="Q1511">
        <f>'[1]Master Data'!BZ203/100</f>
        <v>0</v>
      </c>
      <c r="R1511">
        <f>'[1]Master Data'!CA203/1000000</f>
        <v>0</v>
      </c>
      <c r="S1511">
        <f>'[1]Master Data'!CC203/1000000</f>
        <v>0</v>
      </c>
      <c r="T1511">
        <f>'[1]Master Data'!CD203/100</f>
        <v>0</v>
      </c>
      <c r="U1511">
        <f>'[1]Master Data'!CE203/1000000</f>
        <v>0</v>
      </c>
    </row>
    <row r="1512" spans="1:21" x14ac:dyDescent="0.55000000000000004">
      <c r="A1512" s="41" t="s">
        <v>1304</v>
      </c>
      <c r="B1512" s="41">
        <v>2.6092906707787189E-2</v>
      </c>
      <c r="C1512">
        <f>'[1]Master Data'!BK204/100</f>
        <v>0</v>
      </c>
      <c r="D1512">
        <f>'[1]Master Data'!BL204/1000000</f>
        <v>0</v>
      </c>
      <c r="E1512">
        <f>'[1]Master Data'!BM204/1000000</f>
        <v>0</v>
      </c>
      <c r="F1512">
        <f>'[1]Master Data'!BN204/100</f>
        <v>0</v>
      </c>
      <c r="G1512">
        <f>'[1]Master Data'!BO204/100</f>
        <v>0</v>
      </c>
      <c r="H1512">
        <f>'[1]Master Data'!BP204/100</f>
        <v>0</v>
      </c>
      <c r="I1512">
        <f>'[1]Master Data'!BQ204/100</f>
        <v>0</v>
      </c>
      <c r="J1512">
        <f>'[1]Master Data'!BR204/100</f>
        <v>0</v>
      </c>
      <c r="K1512">
        <f>'[1]Master Data'!BT204/100</f>
        <v>0</v>
      </c>
      <c r="L1512">
        <f>'[1]Master Data'!BU204/1000000</f>
        <v>0</v>
      </c>
      <c r="M1512">
        <f>'[1]Master Data'!BV204/1000000</f>
        <v>0</v>
      </c>
      <c r="N1512">
        <f>'[1]Master Data'!BW204/1000000</f>
        <v>0</v>
      </c>
      <c r="O1512">
        <f>'[1]Master Data'!BX204/100</f>
        <v>0</v>
      </c>
      <c r="P1512">
        <f>'[1]Master Data'!BY204/100</f>
        <v>0.44750400925212014</v>
      </c>
      <c r="Q1512">
        <f>'[1]Master Data'!BZ204/100</f>
        <v>0</v>
      </c>
      <c r="R1512">
        <f>'[1]Master Data'!CA204/1000000</f>
        <v>0</v>
      </c>
      <c r="S1512">
        <f>'[1]Master Data'!CC204/1000000</f>
        <v>0</v>
      </c>
      <c r="T1512">
        <f>'[1]Master Data'!CD204/100</f>
        <v>0</v>
      </c>
      <c r="U1512">
        <f>'[1]Master Data'!CE204/1000000</f>
        <v>0</v>
      </c>
    </row>
    <row r="1513" spans="1:21" x14ac:dyDescent="0.55000000000000004">
      <c r="A1513" s="41" t="s">
        <v>1305</v>
      </c>
      <c r="B1513" s="41">
        <v>1.5900000000000001E-2</v>
      </c>
      <c r="C1513">
        <f>'[1]Master Data'!BK205/100</f>
        <v>0</v>
      </c>
      <c r="D1513">
        <f>'[1]Master Data'!BL205/1000000</f>
        <v>0</v>
      </c>
      <c r="E1513">
        <f>'[1]Master Data'!BM205/1000000</f>
        <v>0</v>
      </c>
      <c r="F1513">
        <f>'[1]Master Data'!BN205/100</f>
        <v>0</v>
      </c>
      <c r="G1513">
        <f>'[1]Master Data'!BO205/100</f>
        <v>0</v>
      </c>
      <c r="H1513">
        <f>'[1]Master Data'!BP205/100</f>
        <v>0</v>
      </c>
      <c r="I1513">
        <f>'[1]Master Data'!BQ205/100</f>
        <v>0</v>
      </c>
      <c r="J1513">
        <f>'[1]Master Data'!BR205/100</f>
        <v>0</v>
      </c>
      <c r="K1513">
        <f>'[1]Master Data'!BT205/100</f>
        <v>5.9999999999999995E-4</v>
      </c>
      <c r="L1513">
        <f>'[1]Master Data'!BU205/1000000</f>
        <v>0</v>
      </c>
      <c r="M1513">
        <f>'[1]Master Data'!BV205/1000000</f>
        <v>0</v>
      </c>
      <c r="N1513">
        <f>'[1]Master Data'!BW205/1000000</f>
        <v>0</v>
      </c>
      <c r="O1513">
        <f>'[1]Master Data'!BX205/100</f>
        <v>0</v>
      </c>
      <c r="P1513">
        <f>'[1]Master Data'!BY205/100</f>
        <v>0.19750000000000001</v>
      </c>
      <c r="Q1513">
        <f>'[1]Master Data'!BZ205/100</f>
        <v>0</v>
      </c>
      <c r="R1513">
        <f>'[1]Master Data'!CA205/1000000</f>
        <v>0</v>
      </c>
      <c r="S1513">
        <f>'[1]Master Data'!CC205/1000000</f>
        <v>0</v>
      </c>
      <c r="T1513">
        <f>'[1]Master Data'!CD205/100</f>
        <v>0</v>
      </c>
      <c r="U1513">
        <f>'[1]Master Data'!CE205/1000000</f>
        <v>0</v>
      </c>
    </row>
    <row r="1514" spans="1:21" x14ac:dyDescent="0.55000000000000004">
      <c r="A1514" s="41" t="s">
        <v>1306</v>
      </c>
      <c r="B1514" s="41">
        <v>1.55E-2</v>
      </c>
      <c r="C1514">
        <f>'[1]Master Data'!BK206/100</f>
        <v>0</v>
      </c>
      <c r="D1514">
        <f>'[1]Master Data'!BL206/1000000</f>
        <v>0</v>
      </c>
      <c r="E1514">
        <f>'[1]Master Data'!BM206/1000000</f>
        <v>0</v>
      </c>
      <c r="F1514">
        <f>'[1]Master Data'!BN206/100</f>
        <v>0</v>
      </c>
      <c r="G1514">
        <f>'[1]Master Data'!BO206/100</f>
        <v>0</v>
      </c>
      <c r="H1514">
        <f>'[1]Master Data'!BP206/100</f>
        <v>0</v>
      </c>
      <c r="I1514">
        <f>'[1]Master Data'!BQ206/100</f>
        <v>0</v>
      </c>
      <c r="J1514">
        <f>'[1]Master Data'!BR206/100</f>
        <v>0</v>
      </c>
      <c r="K1514">
        <f>'[1]Master Data'!BT206/100</f>
        <v>8.0000000000000004E-4</v>
      </c>
      <c r="L1514">
        <f>'[1]Master Data'!BU206/1000000</f>
        <v>0</v>
      </c>
      <c r="M1514">
        <f>'[1]Master Data'!BV206/1000000</f>
        <v>0</v>
      </c>
      <c r="N1514">
        <f>'[1]Master Data'!BW206/1000000</f>
        <v>0</v>
      </c>
      <c r="O1514">
        <f>'[1]Master Data'!BX206/100</f>
        <v>0</v>
      </c>
      <c r="P1514">
        <f>'[1]Master Data'!BY206/100</f>
        <v>0</v>
      </c>
      <c r="Q1514">
        <f>'[1]Master Data'!BZ206/100</f>
        <v>0</v>
      </c>
      <c r="R1514">
        <f>'[1]Master Data'!CA206/1000000</f>
        <v>0</v>
      </c>
      <c r="S1514">
        <f>'[1]Master Data'!CC206/1000000</f>
        <v>0</v>
      </c>
      <c r="T1514">
        <f>'[1]Master Data'!CD206/100</f>
        <v>0</v>
      </c>
      <c r="U1514">
        <f>'[1]Master Data'!CE206/1000000</f>
        <v>0</v>
      </c>
    </row>
    <row r="1515" spans="1:21" x14ac:dyDescent="0.55000000000000004">
      <c r="A1515" s="41" t="s">
        <v>1307</v>
      </c>
      <c r="B1515" s="41">
        <v>9.4999999999999998E-3</v>
      </c>
      <c r="C1515">
        <f>'[1]Master Data'!BK207/100</f>
        <v>0</v>
      </c>
      <c r="D1515">
        <f>'[1]Master Data'!BL207/1000000</f>
        <v>0</v>
      </c>
      <c r="E1515">
        <f>'[1]Master Data'!BM207/1000000</f>
        <v>0</v>
      </c>
      <c r="F1515">
        <f>'[1]Master Data'!BN207/100</f>
        <v>0</v>
      </c>
      <c r="G1515">
        <f>'[1]Master Data'!BO207/100</f>
        <v>0</v>
      </c>
      <c r="H1515">
        <f>'[1]Master Data'!BP207/100</f>
        <v>0</v>
      </c>
      <c r="I1515">
        <f>'[1]Master Data'!BQ207/100</f>
        <v>0</v>
      </c>
      <c r="J1515">
        <f>'[1]Master Data'!BR207/100</f>
        <v>0</v>
      </c>
      <c r="K1515">
        <f>'[1]Master Data'!BT207/100</f>
        <v>0</v>
      </c>
      <c r="L1515">
        <f>'[1]Master Data'!BU207/1000000</f>
        <v>0</v>
      </c>
      <c r="M1515">
        <f>'[1]Master Data'!BV207/1000000</f>
        <v>0</v>
      </c>
      <c r="N1515">
        <f>'[1]Master Data'!BW207/1000000</f>
        <v>0</v>
      </c>
      <c r="O1515">
        <f>'[1]Master Data'!BX207/100</f>
        <v>0</v>
      </c>
      <c r="P1515">
        <f>'[1]Master Data'!BY207/100</f>
        <v>0.3795</v>
      </c>
      <c r="Q1515">
        <f>'[1]Master Data'!BZ207/100</f>
        <v>0</v>
      </c>
      <c r="R1515">
        <f>'[1]Master Data'!CA207/1000000</f>
        <v>0</v>
      </c>
      <c r="S1515">
        <f>'[1]Master Data'!CC207/1000000</f>
        <v>0</v>
      </c>
      <c r="T1515">
        <f>'[1]Master Data'!CD207/100</f>
        <v>0</v>
      </c>
      <c r="U1515">
        <f>'[1]Master Data'!CE207/1000000</f>
        <v>0</v>
      </c>
    </row>
    <row r="1516" spans="1:21" x14ac:dyDescent="0.55000000000000004">
      <c r="A1516" s="41" t="s">
        <v>1308</v>
      </c>
      <c r="B1516" s="41">
        <v>1.54E-2</v>
      </c>
      <c r="C1516">
        <f>'[1]Master Data'!BK208/100</f>
        <v>0</v>
      </c>
      <c r="D1516">
        <f>'[1]Master Data'!BL208/1000000</f>
        <v>0</v>
      </c>
      <c r="E1516">
        <f>'[1]Master Data'!BM208/1000000</f>
        <v>0</v>
      </c>
      <c r="F1516">
        <f>'[1]Master Data'!BN208/100</f>
        <v>0</v>
      </c>
      <c r="G1516">
        <f>'[1]Master Data'!BO208/100</f>
        <v>0</v>
      </c>
      <c r="H1516">
        <f>'[1]Master Data'!BP208/100</f>
        <v>0</v>
      </c>
      <c r="I1516">
        <f>'[1]Master Data'!BQ208/100</f>
        <v>0</v>
      </c>
      <c r="J1516">
        <f>'[1]Master Data'!BR208/100</f>
        <v>0</v>
      </c>
      <c r="K1516">
        <f>'[1]Master Data'!BT208/100</f>
        <v>0</v>
      </c>
      <c r="L1516">
        <f>'[1]Master Data'!BU208/1000000</f>
        <v>0</v>
      </c>
      <c r="M1516">
        <f>'[1]Master Data'!BV208/1000000</f>
        <v>0</v>
      </c>
      <c r="N1516">
        <f>'[1]Master Data'!BW208/1000000</f>
        <v>0</v>
      </c>
      <c r="O1516">
        <f>'[1]Master Data'!BX208/100</f>
        <v>0</v>
      </c>
      <c r="P1516">
        <f>'[1]Master Data'!BY208/100</f>
        <v>0</v>
      </c>
      <c r="Q1516">
        <f>'[1]Master Data'!BZ208/100</f>
        <v>0</v>
      </c>
      <c r="R1516">
        <f>'[1]Master Data'!CA208/1000000</f>
        <v>0</v>
      </c>
      <c r="S1516">
        <f>'[1]Master Data'!CC208/1000000</f>
        <v>0</v>
      </c>
      <c r="T1516">
        <f>'[1]Master Data'!CD208/100</f>
        <v>0</v>
      </c>
      <c r="U1516">
        <f>'[1]Master Data'!CE208/1000000</f>
        <v>0</v>
      </c>
    </row>
    <row r="1517" spans="1:21" x14ac:dyDescent="0.55000000000000004">
      <c r="A1517" s="41" t="s">
        <v>1309</v>
      </c>
      <c r="B1517" s="41">
        <v>0</v>
      </c>
      <c r="C1517">
        <f>'[1]Master Data'!BK209/100</f>
        <v>0</v>
      </c>
      <c r="D1517">
        <f>'[1]Master Data'!BL209/1000000</f>
        <v>0</v>
      </c>
      <c r="E1517">
        <f>'[1]Master Data'!BM209/1000000</f>
        <v>0</v>
      </c>
      <c r="F1517">
        <f>'[1]Master Data'!BN209/100</f>
        <v>0</v>
      </c>
      <c r="G1517">
        <f>'[1]Master Data'!BO209/100</f>
        <v>0</v>
      </c>
      <c r="H1517">
        <f>'[1]Master Data'!BP209/100</f>
        <v>0</v>
      </c>
      <c r="I1517">
        <f>'[1]Master Data'!BQ209/100</f>
        <v>0</v>
      </c>
      <c r="J1517">
        <f>'[1]Master Data'!BR209/100</f>
        <v>0</v>
      </c>
      <c r="K1517">
        <f>'[1]Master Data'!BT209/100</f>
        <v>0</v>
      </c>
      <c r="L1517">
        <f>'[1]Master Data'!BU209/1000000</f>
        <v>0</v>
      </c>
      <c r="M1517">
        <f>'[1]Master Data'!BV209/1000000</f>
        <v>0</v>
      </c>
      <c r="N1517">
        <f>'[1]Master Data'!BW209/1000000</f>
        <v>0</v>
      </c>
      <c r="O1517">
        <f>'[1]Master Data'!BX209/100</f>
        <v>0</v>
      </c>
      <c r="P1517">
        <f>'[1]Master Data'!BY209/100</f>
        <v>0</v>
      </c>
      <c r="Q1517">
        <f>'[1]Master Data'!BZ209/100</f>
        <v>0</v>
      </c>
      <c r="R1517">
        <f>'[1]Master Data'!CA209/1000000</f>
        <v>0</v>
      </c>
      <c r="S1517">
        <f>'[1]Master Data'!CC209/1000000</f>
        <v>0</v>
      </c>
      <c r="T1517">
        <f>'[1]Master Data'!CD209/100</f>
        <v>0</v>
      </c>
      <c r="U1517">
        <f>'[1]Master Data'!CE209/1000000</f>
        <v>0</v>
      </c>
    </row>
    <row r="1518" spans="1:21" x14ac:dyDescent="0.55000000000000004">
      <c r="A1518" s="41" t="s">
        <v>1310</v>
      </c>
      <c r="B1518" s="41">
        <v>0</v>
      </c>
      <c r="C1518">
        <f>'[1]Master Data'!BK210/100</f>
        <v>0</v>
      </c>
      <c r="D1518">
        <f>'[1]Master Data'!BL210/1000000</f>
        <v>0</v>
      </c>
      <c r="E1518">
        <f>'[1]Master Data'!BM210/1000000</f>
        <v>0</v>
      </c>
      <c r="F1518">
        <f>'[1]Master Data'!BN210/100</f>
        <v>0</v>
      </c>
      <c r="G1518">
        <f>'[1]Master Data'!BO210/100</f>
        <v>0</v>
      </c>
      <c r="H1518">
        <f>'[1]Master Data'!BP210/100</f>
        <v>0</v>
      </c>
      <c r="I1518">
        <f>'[1]Master Data'!BQ210/100</f>
        <v>0</v>
      </c>
      <c r="J1518">
        <f>'[1]Master Data'!BR210/100</f>
        <v>0</v>
      </c>
      <c r="K1518">
        <f>'[1]Master Data'!BT210/100</f>
        <v>0</v>
      </c>
      <c r="L1518">
        <f>'[1]Master Data'!BU210/1000000</f>
        <v>0</v>
      </c>
      <c r="M1518">
        <f>'[1]Master Data'!BV210/1000000</f>
        <v>0</v>
      </c>
      <c r="N1518">
        <f>'[1]Master Data'!BW210/1000000</f>
        <v>0</v>
      </c>
      <c r="O1518">
        <f>'[1]Master Data'!BX210/100</f>
        <v>0</v>
      </c>
      <c r="P1518">
        <f>'[1]Master Data'!BY210/100</f>
        <v>0</v>
      </c>
      <c r="Q1518">
        <f>'[1]Master Data'!BZ210/100</f>
        <v>0</v>
      </c>
      <c r="R1518">
        <f>'[1]Master Data'!CA210/1000000</f>
        <v>0</v>
      </c>
      <c r="S1518">
        <f>'[1]Master Data'!CC210/1000000</f>
        <v>0</v>
      </c>
      <c r="T1518">
        <f>'[1]Master Data'!CD210/100</f>
        <v>0</v>
      </c>
      <c r="U1518">
        <f>'[1]Master Data'!CE210/1000000</f>
        <v>0</v>
      </c>
    </row>
    <row r="1519" spans="1:21" x14ac:dyDescent="0.55000000000000004">
      <c r="A1519" s="41" t="s">
        <v>1311</v>
      </c>
      <c r="B1519" s="41">
        <v>1.092084196635738E-2</v>
      </c>
      <c r="C1519">
        <f>'[1]Master Data'!BK211/100</f>
        <v>0</v>
      </c>
      <c r="D1519">
        <f>'[1]Master Data'!BL211/1000000</f>
        <v>0</v>
      </c>
      <c r="E1519">
        <f>'[1]Master Data'!BM211/1000000</f>
        <v>0</v>
      </c>
      <c r="F1519">
        <f>'[1]Master Data'!BN211/100</f>
        <v>0</v>
      </c>
      <c r="G1519">
        <f>'[1]Master Data'!BO211/100</f>
        <v>0</v>
      </c>
      <c r="H1519">
        <f>'[1]Master Data'!BP211/100</f>
        <v>0</v>
      </c>
      <c r="I1519">
        <f>'[1]Master Data'!BQ211/100</f>
        <v>0</v>
      </c>
      <c r="J1519">
        <f>'[1]Master Data'!BR211/100</f>
        <v>0</v>
      </c>
      <c r="K1519">
        <f>'[1]Master Data'!BT211/100</f>
        <v>0</v>
      </c>
      <c r="L1519">
        <f>'[1]Master Data'!BU211/1000000</f>
        <v>0</v>
      </c>
      <c r="M1519">
        <f>'[1]Master Data'!BV211/1000000</f>
        <v>0</v>
      </c>
      <c r="N1519">
        <f>'[1]Master Data'!BW211/1000000</f>
        <v>0</v>
      </c>
      <c r="O1519">
        <f>'[1]Master Data'!BX211/100</f>
        <v>0</v>
      </c>
      <c r="P1519">
        <f>'[1]Master Data'!BY211/100</f>
        <v>0.24085160677721806</v>
      </c>
      <c r="Q1519">
        <f>'[1]Master Data'!BZ211/100</f>
        <v>0</v>
      </c>
      <c r="R1519">
        <f>'[1]Master Data'!CA211/1000000</f>
        <v>0</v>
      </c>
      <c r="S1519">
        <f>'[1]Master Data'!CC211/1000000</f>
        <v>0</v>
      </c>
      <c r="T1519">
        <f>'[1]Master Data'!CD211/100</f>
        <v>0</v>
      </c>
      <c r="U1519">
        <f>'[1]Master Data'!CE211/1000000</f>
        <v>0</v>
      </c>
    </row>
    <row r="1520" spans="1:21" x14ac:dyDescent="0.55000000000000004">
      <c r="A1520" s="41" t="s">
        <v>1312</v>
      </c>
      <c r="B1520" s="41">
        <v>1.23E-2</v>
      </c>
      <c r="C1520">
        <f>'[1]Master Data'!BK212/100</f>
        <v>0</v>
      </c>
      <c r="D1520">
        <f>'[1]Master Data'!BL212/1000000</f>
        <v>0</v>
      </c>
      <c r="E1520">
        <f>'[1]Master Data'!BM212/1000000</f>
        <v>0</v>
      </c>
      <c r="F1520">
        <f>'[1]Master Data'!BN212/100</f>
        <v>0</v>
      </c>
      <c r="G1520">
        <f>'[1]Master Data'!BO212/100</f>
        <v>0</v>
      </c>
      <c r="H1520">
        <f>'[1]Master Data'!BP212/100</f>
        <v>0</v>
      </c>
      <c r="I1520">
        <f>'[1]Master Data'!BQ212/100</f>
        <v>0</v>
      </c>
      <c r="J1520">
        <f>'[1]Master Data'!BR212/100</f>
        <v>0</v>
      </c>
      <c r="K1520">
        <f>'[1]Master Data'!BT212/100</f>
        <v>4.3999999999999996E-4</v>
      </c>
      <c r="L1520">
        <f>'[1]Master Data'!BU212/1000000</f>
        <v>0</v>
      </c>
      <c r="M1520">
        <f>'[1]Master Data'!BV212/1000000</f>
        <v>0</v>
      </c>
      <c r="N1520">
        <f>'[1]Master Data'!BW212/1000000</f>
        <v>0</v>
      </c>
      <c r="O1520">
        <f>'[1]Master Data'!BX212/100</f>
        <v>0</v>
      </c>
      <c r="P1520">
        <f>'[1]Master Data'!BY212/100</f>
        <v>0.191</v>
      </c>
      <c r="Q1520">
        <f>'[1]Master Data'!BZ212/100</f>
        <v>0</v>
      </c>
      <c r="R1520">
        <f>'[1]Master Data'!CA212/1000000</f>
        <v>0</v>
      </c>
      <c r="S1520">
        <f>'[1]Master Data'!CC212/1000000</f>
        <v>0</v>
      </c>
      <c r="T1520">
        <f>'[1]Master Data'!CD212/100</f>
        <v>0</v>
      </c>
      <c r="U1520">
        <f>'[1]Master Data'!CE212/1000000</f>
        <v>0</v>
      </c>
    </row>
    <row r="1521" spans="1:21" x14ac:dyDescent="0.55000000000000004">
      <c r="A1521" s="41" t="s">
        <v>1313</v>
      </c>
      <c r="B1521" s="41">
        <v>0</v>
      </c>
      <c r="C1521">
        <f>'[1]Master Data'!BK213/100</f>
        <v>0</v>
      </c>
      <c r="D1521">
        <f>'[1]Master Data'!BL213/1000000</f>
        <v>0</v>
      </c>
      <c r="E1521">
        <f>'[1]Master Data'!BM213/1000000</f>
        <v>0</v>
      </c>
      <c r="F1521">
        <f>'[1]Master Data'!BN213/100</f>
        <v>0</v>
      </c>
      <c r="G1521">
        <f>'[1]Master Data'!BO213/100</f>
        <v>0</v>
      </c>
      <c r="H1521">
        <f>'[1]Master Data'!BP213/100</f>
        <v>0</v>
      </c>
      <c r="I1521">
        <f>'[1]Master Data'!BQ213/100</f>
        <v>0</v>
      </c>
      <c r="J1521">
        <f>'[1]Master Data'!BR213/100</f>
        <v>0</v>
      </c>
      <c r="K1521">
        <f>'[1]Master Data'!BT213/100</f>
        <v>0</v>
      </c>
      <c r="L1521">
        <f>'[1]Master Data'!BU213/1000000</f>
        <v>0</v>
      </c>
      <c r="M1521">
        <f>'[1]Master Data'!BV213/1000000</f>
        <v>0</v>
      </c>
      <c r="N1521">
        <f>'[1]Master Data'!BW213/1000000</f>
        <v>0</v>
      </c>
      <c r="O1521">
        <f>'[1]Master Data'!BX213/100</f>
        <v>0</v>
      </c>
      <c r="P1521">
        <f>'[1]Master Data'!BY213/100</f>
        <v>0</v>
      </c>
      <c r="Q1521">
        <f>'[1]Master Data'!BZ213/100</f>
        <v>0</v>
      </c>
      <c r="R1521">
        <f>'[1]Master Data'!CA213/1000000</f>
        <v>0</v>
      </c>
      <c r="S1521">
        <f>'[1]Master Data'!CC213/1000000</f>
        <v>0</v>
      </c>
      <c r="T1521">
        <f>'[1]Master Data'!CD213/100</f>
        <v>0</v>
      </c>
      <c r="U1521">
        <f>'[1]Master Data'!CE213/1000000</f>
        <v>0</v>
      </c>
    </row>
    <row r="1522" spans="1:21" x14ac:dyDescent="0.55000000000000004">
      <c r="A1522" s="41" t="s">
        <v>1314</v>
      </c>
      <c r="B1522" s="41">
        <v>1.3000000000000001E-2</v>
      </c>
      <c r="C1522">
        <f>'[1]Master Data'!BK214/100</f>
        <v>0</v>
      </c>
      <c r="D1522">
        <f>'[1]Master Data'!BL214/1000000</f>
        <v>0</v>
      </c>
      <c r="E1522">
        <f>'[1]Master Data'!BM214/1000000</f>
        <v>0</v>
      </c>
      <c r="F1522">
        <f>'[1]Master Data'!BN214/100</f>
        <v>0</v>
      </c>
      <c r="G1522">
        <f>'[1]Master Data'!BO214/100</f>
        <v>0</v>
      </c>
      <c r="H1522">
        <f>'[1]Master Data'!BP214/100</f>
        <v>0</v>
      </c>
      <c r="I1522">
        <f>'[1]Master Data'!BQ214/100</f>
        <v>0</v>
      </c>
      <c r="J1522">
        <f>'[1]Master Data'!BR214/100</f>
        <v>0</v>
      </c>
      <c r="K1522">
        <f>'[1]Master Data'!BT214/100</f>
        <v>5.9999999999999995E-4</v>
      </c>
      <c r="L1522">
        <f>'[1]Master Data'!BU214/1000000</f>
        <v>0</v>
      </c>
      <c r="M1522">
        <f>'[1]Master Data'!BV214/1000000</f>
        <v>0</v>
      </c>
      <c r="N1522">
        <f>'[1]Master Data'!BW214/1000000</f>
        <v>0</v>
      </c>
      <c r="O1522">
        <f>'[1]Master Data'!BX214/100</f>
        <v>0</v>
      </c>
      <c r="P1522">
        <f>'[1]Master Data'!BY214/100</f>
        <v>0</v>
      </c>
      <c r="Q1522">
        <f>'[1]Master Data'!BZ214/100</f>
        <v>0</v>
      </c>
      <c r="R1522">
        <f>'[1]Master Data'!CA214/1000000</f>
        <v>0</v>
      </c>
      <c r="S1522">
        <f>'[1]Master Data'!CC214/1000000</f>
        <v>0</v>
      </c>
      <c r="T1522">
        <f>'[1]Master Data'!CD214/100</f>
        <v>0</v>
      </c>
      <c r="U1522">
        <f>'[1]Master Data'!CE214/1000000</f>
        <v>0</v>
      </c>
    </row>
    <row r="1523" spans="1:21" x14ac:dyDescent="0.55000000000000004">
      <c r="A1523" s="41" t="s">
        <v>1315</v>
      </c>
      <c r="B1523" s="41">
        <v>1.1000000000000001E-2</v>
      </c>
      <c r="C1523">
        <f>'[1]Master Data'!BK215/100</f>
        <v>0</v>
      </c>
      <c r="D1523">
        <f>'[1]Master Data'!BL215/1000000</f>
        <v>0</v>
      </c>
      <c r="E1523">
        <f>'[1]Master Data'!BM215/1000000</f>
        <v>0</v>
      </c>
      <c r="F1523">
        <f>'[1]Master Data'!BN215/100</f>
        <v>0</v>
      </c>
      <c r="G1523">
        <f>'[1]Master Data'!BO215/100</f>
        <v>0</v>
      </c>
      <c r="H1523">
        <f>'[1]Master Data'!BP215/100</f>
        <v>0</v>
      </c>
      <c r="I1523">
        <f>'[1]Master Data'!BQ215/100</f>
        <v>0</v>
      </c>
      <c r="J1523">
        <f>'[1]Master Data'!BR215/100</f>
        <v>0</v>
      </c>
      <c r="K1523">
        <f>'[1]Master Data'!BT215/100</f>
        <v>1.1000000000000001E-3</v>
      </c>
      <c r="L1523">
        <f>'[1]Master Data'!BU215/1000000</f>
        <v>0</v>
      </c>
      <c r="M1523">
        <f>'[1]Master Data'!BV215/1000000</f>
        <v>0</v>
      </c>
      <c r="N1523">
        <f>'[1]Master Data'!BW215/1000000</f>
        <v>0</v>
      </c>
      <c r="O1523">
        <f>'[1]Master Data'!BX215/100</f>
        <v>0</v>
      </c>
      <c r="P1523">
        <f>'[1]Master Data'!BY215/100</f>
        <v>0</v>
      </c>
      <c r="Q1523">
        <f>'[1]Master Data'!BZ215/100</f>
        <v>0</v>
      </c>
      <c r="R1523">
        <f>'[1]Master Data'!CA215/1000000</f>
        <v>0</v>
      </c>
      <c r="S1523">
        <f>'[1]Master Data'!CC215/1000000</f>
        <v>0</v>
      </c>
      <c r="T1523">
        <f>'[1]Master Data'!CD215/100</f>
        <v>0</v>
      </c>
      <c r="U1523">
        <f>'[1]Master Data'!CE215/1000000</f>
        <v>0</v>
      </c>
    </row>
    <row r="1524" spans="1:21" x14ac:dyDescent="0.55000000000000004">
      <c r="A1524" s="41" t="s">
        <v>1316</v>
      </c>
      <c r="B1524" s="41">
        <v>1.37E-2</v>
      </c>
      <c r="C1524">
        <f>'[1]Master Data'!BK216/100</f>
        <v>0</v>
      </c>
      <c r="D1524">
        <f>'[1]Master Data'!BL216/1000000</f>
        <v>0</v>
      </c>
      <c r="E1524">
        <f>'[1]Master Data'!BM216/1000000</f>
        <v>0</v>
      </c>
      <c r="F1524">
        <f>'[1]Master Data'!BN216/100</f>
        <v>0</v>
      </c>
      <c r="G1524">
        <f>'[1]Master Data'!BO216/100</f>
        <v>0</v>
      </c>
      <c r="H1524">
        <f>'[1]Master Data'!BP216/100</f>
        <v>0</v>
      </c>
      <c r="I1524">
        <f>'[1]Master Data'!BQ216/100</f>
        <v>0</v>
      </c>
      <c r="J1524">
        <f>'[1]Master Data'!BR216/100</f>
        <v>0</v>
      </c>
      <c r="K1524">
        <f>'[1]Master Data'!BT216/100</f>
        <v>0</v>
      </c>
      <c r="L1524">
        <f>'[1]Master Data'!BU216/1000000</f>
        <v>0</v>
      </c>
      <c r="M1524">
        <f>'[1]Master Data'!BV216/1000000</f>
        <v>0</v>
      </c>
      <c r="N1524">
        <f>'[1]Master Data'!BW216/1000000</f>
        <v>0</v>
      </c>
      <c r="O1524">
        <f>'[1]Master Data'!BX216/100</f>
        <v>0</v>
      </c>
      <c r="P1524">
        <f>'[1]Master Data'!BY216/100</f>
        <v>0</v>
      </c>
      <c r="Q1524">
        <f>'[1]Master Data'!BZ216/100</f>
        <v>0</v>
      </c>
      <c r="R1524">
        <f>'[1]Master Data'!CA216/1000000</f>
        <v>0</v>
      </c>
      <c r="S1524">
        <f>'[1]Master Data'!CC216/1000000</f>
        <v>0</v>
      </c>
      <c r="T1524">
        <f>'[1]Master Data'!CD216/100</f>
        <v>0</v>
      </c>
      <c r="U1524">
        <f>'[1]Master Data'!CE216/1000000</f>
        <v>0</v>
      </c>
    </row>
    <row r="1525" spans="1:21" x14ac:dyDescent="0.55000000000000004">
      <c r="A1525" s="41" t="s">
        <v>1317</v>
      </c>
      <c r="B1525" s="41">
        <v>1.1599999999999999E-2</v>
      </c>
      <c r="C1525">
        <f>'[1]Master Data'!BK217/100</f>
        <v>0</v>
      </c>
      <c r="D1525">
        <f>'[1]Master Data'!BL217/1000000</f>
        <v>0</v>
      </c>
      <c r="E1525">
        <f>'[1]Master Data'!BM217/1000000</f>
        <v>0</v>
      </c>
      <c r="F1525">
        <f>'[1]Master Data'!BN217/100</f>
        <v>0</v>
      </c>
      <c r="G1525">
        <f>'[1]Master Data'!BO217/100</f>
        <v>0</v>
      </c>
      <c r="H1525">
        <f>'[1]Master Data'!BP217/100</f>
        <v>0</v>
      </c>
      <c r="I1525">
        <f>'[1]Master Data'!BQ217/100</f>
        <v>0</v>
      </c>
      <c r="J1525">
        <f>'[1]Master Data'!BR217/100</f>
        <v>0</v>
      </c>
      <c r="K1525">
        <f>'[1]Master Data'!BT217/100</f>
        <v>0</v>
      </c>
      <c r="L1525">
        <f>'[1]Master Data'!BU217/1000000</f>
        <v>0</v>
      </c>
      <c r="M1525">
        <f>'[1]Master Data'!BV217/1000000</f>
        <v>0</v>
      </c>
      <c r="N1525">
        <f>'[1]Master Data'!BW217/1000000</f>
        <v>0</v>
      </c>
      <c r="O1525">
        <f>'[1]Master Data'!BX217/100</f>
        <v>0</v>
      </c>
      <c r="P1525">
        <f>'[1]Master Data'!BY217/100</f>
        <v>0</v>
      </c>
      <c r="Q1525">
        <f>'[1]Master Data'!BZ217/100</f>
        <v>0</v>
      </c>
      <c r="R1525">
        <f>'[1]Master Data'!CA217/1000000</f>
        <v>0</v>
      </c>
      <c r="S1525">
        <f>'[1]Master Data'!CC217/1000000</f>
        <v>0</v>
      </c>
      <c r="T1525">
        <f>'[1]Master Data'!CD217/100</f>
        <v>0</v>
      </c>
      <c r="U1525">
        <f>'[1]Master Data'!CE217/1000000</f>
        <v>0</v>
      </c>
    </row>
    <row r="1526" spans="1:21" x14ac:dyDescent="0.55000000000000004">
      <c r="A1526" s="41" t="s">
        <v>1318</v>
      </c>
      <c r="B1526" s="41">
        <v>1.11E-2</v>
      </c>
      <c r="C1526">
        <f>'[1]Master Data'!BK218/100</f>
        <v>0</v>
      </c>
      <c r="D1526">
        <f>'[1]Master Data'!BL218/1000000</f>
        <v>0</v>
      </c>
      <c r="E1526">
        <f>'[1]Master Data'!BM218/1000000</f>
        <v>0</v>
      </c>
      <c r="F1526">
        <f>'[1]Master Data'!BN218/100</f>
        <v>0</v>
      </c>
      <c r="G1526">
        <f>'[1]Master Data'!BO218/100</f>
        <v>0</v>
      </c>
      <c r="H1526">
        <f>'[1]Master Data'!BP218/100</f>
        <v>0</v>
      </c>
      <c r="I1526">
        <f>'[1]Master Data'!BQ218/100</f>
        <v>0</v>
      </c>
      <c r="J1526">
        <f>'[1]Master Data'!BR218/100</f>
        <v>0</v>
      </c>
      <c r="K1526">
        <f>'[1]Master Data'!BT218/100</f>
        <v>0</v>
      </c>
      <c r="L1526">
        <f>'[1]Master Data'!BU218/1000000</f>
        <v>0</v>
      </c>
      <c r="M1526">
        <f>'[1]Master Data'!BV218/1000000</f>
        <v>0</v>
      </c>
      <c r="N1526">
        <f>'[1]Master Data'!BW218/1000000</f>
        <v>0</v>
      </c>
      <c r="O1526">
        <f>'[1]Master Data'!BX218/100</f>
        <v>0</v>
      </c>
      <c r="P1526">
        <f>'[1]Master Data'!BY218/100</f>
        <v>0</v>
      </c>
      <c r="Q1526">
        <f>'[1]Master Data'!BZ218/100</f>
        <v>0</v>
      </c>
      <c r="R1526">
        <f>'[1]Master Data'!CA218/1000000</f>
        <v>0</v>
      </c>
      <c r="S1526">
        <f>'[1]Master Data'!CC218/1000000</f>
        <v>0</v>
      </c>
      <c r="T1526">
        <f>'[1]Master Data'!CD218/100</f>
        <v>0</v>
      </c>
      <c r="U1526">
        <f>'[1]Master Data'!CE218/1000000</f>
        <v>0</v>
      </c>
    </row>
    <row r="1527" spans="1:21" x14ac:dyDescent="0.55000000000000004">
      <c r="A1527" s="41" t="s">
        <v>1319</v>
      </c>
      <c r="B1527" s="41">
        <v>1.1000000000000001E-2</v>
      </c>
      <c r="C1527">
        <f>'[1]Master Data'!BK219/100</f>
        <v>0</v>
      </c>
      <c r="D1527">
        <f>'[1]Master Data'!BL219/1000000</f>
        <v>0</v>
      </c>
      <c r="E1527">
        <f>'[1]Master Data'!BM219/1000000</f>
        <v>0</v>
      </c>
      <c r="F1527">
        <f>'[1]Master Data'!BN219/100</f>
        <v>0</v>
      </c>
      <c r="G1527">
        <f>'[1]Master Data'!BO219/100</f>
        <v>0</v>
      </c>
      <c r="H1527">
        <f>'[1]Master Data'!BP219/100</f>
        <v>0</v>
      </c>
      <c r="I1527">
        <f>'[1]Master Data'!BQ219/100</f>
        <v>0</v>
      </c>
      <c r="J1527">
        <f>'[1]Master Data'!BR219/100</f>
        <v>0</v>
      </c>
      <c r="K1527">
        <f>'[1]Master Data'!BT219/100</f>
        <v>0</v>
      </c>
      <c r="L1527">
        <f>'[1]Master Data'!BU219/1000000</f>
        <v>0</v>
      </c>
      <c r="M1527">
        <f>'[1]Master Data'!BV219/1000000</f>
        <v>0</v>
      </c>
      <c r="N1527">
        <f>'[1]Master Data'!BW219/1000000</f>
        <v>0</v>
      </c>
      <c r="O1527">
        <f>'[1]Master Data'!BX219/100</f>
        <v>0</v>
      </c>
      <c r="P1527">
        <f>'[1]Master Data'!BY219/100</f>
        <v>0</v>
      </c>
      <c r="Q1527">
        <f>'[1]Master Data'!BZ219/100</f>
        <v>0</v>
      </c>
      <c r="R1527">
        <f>'[1]Master Data'!CA219/1000000</f>
        <v>0</v>
      </c>
      <c r="S1527">
        <f>'[1]Master Data'!CC219/1000000</f>
        <v>0</v>
      </c>
      <c r="T1527">
        <f>'[1]Master Data'!CD219/100</f>
        <v>0</v>
      </c>
      <c r="U1527">
        <f>'[1]Master Data'!CE219/1000000</f>
        <v>0</v>
      </c>
    </row>
    <row r="1528" spans="1:21" x14ac:dyDescent="0.55000000000000004">
      <c r="A1528" s="41" t="s">
        <v>1320</v>
      </c>
      <c r="B1528" s="41">
        <v>6.5000000000000006E-3</v>
      </c>
      <c r="C1528">
        <f>'[1]Master Data'!BK220/100</f>
        <v>0</v>
      </c>
      <c r="D1528">
        <f>'[1]Master Data'!BL220/1000000</f>
        <v>0</v>
      </c>
      <c r="E1528">
        <f>'[1]Master Data'!BM220/1000000</f>
        <v>0</v>
      </c>
      <c r="F1528">
        <f>'[1]Master Data'!BN220/100</f>
        <v>0</v>
      </c>
      <c r="G1528">
        <f>'[1]Master Data'!BO220/100</f>
        <v>0</v>
      </c>
      <c r="H1528">
        <f>'[1]Master Data'!BP220/100</f>
        <v>0</v>
      </c>
      <c r="I1528">
        <f>'[1]Master Data'!BQ220/100</f>
        <v>0</v>
      </c>
      <c r="J1528">
        <f>'[1]Master Data'!BR220/100</f>
        <v>0</v>
      </c>
      <c r="K1528">
        <f>'[1]Master Data'!BT220/100</f>
        <v>0</v>
      </c>
      <c r="L1528">
        <f>'[1]Master Data'!BU220/1000000</f>
        <v>0</v>
      </c>
      <c r="M1528">
        <f>'[1]Master Data'!BV220/1000000</f>
        <v>0</v>
      </c>
      <c r="N1528">
        <f>'[1]Master Data'!BW220/1000000</f>
        <v>0</v>
      </c>
      <c r="O1528">
        <f>'[1]Master Data'!BX220/100</f>
        <v>0</v>
      </c>
      <c r="P1528">
        <f>'[1]Master Data'!BY220/100</f>
        <v>0</v>
      </c>
      <c r="Q1528">
        <f>'[1]Master Data'!BZ220/100</f>
        <v>0</v>
      </c>
      <c r="R1528">
        <f>'[1]Master Data'!CA220/1000000</f>
        <v>0</v>
      </c>
      <c r="S1528">
        <f>'[1]Master Data'!CC220/1000000</f>
        <v>0</v>
      </c>
      <c r="T1528">
        <f>'[1]Master Data'!CD220/100</f>
        <v>0</v>
      </c>
      <c r="U1528">
        <f>'[1]Master Data'!CE220/1000000</f>
        <v>0</v>
      </c>
    </row>
    <row r="1529" spans="1:21" x14ac:dyDescent="0.55000000000000004">
      <c r="A1529" s="41" t="s">
        <v>1321</v>
      </c>
      <c r="B1529" s="41">
        <v>1.7500000000000002E-2</v>
      </c>
      <c r="C1529">
        <f>'[1]Master Data'!BK221/100</f>
        <v>0</v>
      </c>
      <c r="D1529">
        <f>'[1]Master Data'!BL221/1000000</f>
        <v>0</v>
      </c>
      <c r="E1529">
        <f>'[1]Master Data'!BM221/1000000</f>
        <v>0</v>
      </c>
      <c r="F1529">
        <f>'[1]Master Data'!BN221/100</f>
        <v>0</v>
      </c>
      <c r="G1529">
        <f>'[1]Master Data'!BO221/100</f>
        <v>0</v>
      </c>
      <c r="H1529">
        <f>'[1]Master Data'!BP221/100</f>
        <v>0</v>
      </c>
      <c r="I1529">
        <f>'[1]Master Data'!BQ221/100</f>
        <v>0</v>
      </c>
      <c r="J1529">
        <f>'[1]Master Data'!BR221/100</f>
        <v>0</v>
      </c>
      <c r="K1529">
        <f>'[1]Master Data'!BT221/100</f>
        <v>0</v>
      </c>
      <c r="L1529">
        <f>'[1]Master Data'!BU221/1000000</f>
        <v>0</v>
      </c>
      <c r="M1529">
        <f>'[1]Master Data'!BV221/1000000</f>
        <v>0</v>
      </c>
      <c r="N1529">
        <f>'[1]Master Data'!BW221/1000000</f>
        <v>0</v>
      </c>
      <c r="O1529">
        <f>'[1]Master Data'!BX221/100</f>
        <v>0</v>
      </c>
      <c r="P1529">
        <f>'[1]Master Data'!BY221/100</f>
        <v>0</v>
      </c>
      <c r="Q1529">
        <f>'[1]Master Data'!BZ221/100</f>
        <v>0</v>
      </c>
      <c r="R1529">
        <f>'[1]Master Data'!CA221/1000000</f>
        <v>0</v>
      </c>
      <c r="S1529">
        <f>'[1]Master Data'!CC221/1000000</f>
        <v>0</v>
      </c>
      <c r="T1529">
        <f>'[1]Master Data'!CD221/100</f>
        <v>0</v>
      </c>
      <c r="U1529">
        <f>'[1]Master Data'!CE221/1000000</f>
        <v>0</v>
      </c>
    </row>
    <row r="1530" spans="1:21" x14ac:dyDescent="0.55000000000000004">
      <c r="A1530" s="41" t="s">
        <v>1322</v>
      </c>
      <c r="B1530" s="41">
        <v>1.6799999999999999E-2</v>
      </c>
      <c r="C1530">
        <f>'[1]Master Data'!BK222/100</f>
        <v>0</v>
      </c>
      <c r="D1530">
        <f>'[1]Master Data'!BL222/1000000</f>
        <v>0</v>
      </c>
      <c r="E1530">
        <f>'[1]Master Data'!BM222/1000000</f>
        <v>0</v>
      </c>
      <c r="F1530">
        <f>'[1]Master Data'!BN222/100</f>
        <v>0</v>
      </c>
      <c r="G1530">
        <f>'[1]Master Data'!BO222/100</f>
        <v>0</v>
      </c>
      <c r="H1530">
        <f>'[1]Master Data'!BP222/100</f>
        <v>0</v>
      </c>
      <c r="I1530">
        <f>'[1]Master Data'!BQ222/100</f>
        <v>0</v>
      </c>
      <c r="J1530">
        <f>'[1]Master Data'!BR222/100</f>
        <v>0</v>
      </c>
      <c r="K1530">
        <f>'[1]Master Data'!BT222/100</f>
        <v>0</v>
      </c>
      <c r="L1530">
        <f>'[1]Master Data'!BU222/1000000</f>
        <v>0</v>
      </c>
      <c r="M1530">
        <f>'[1]Master Data'!BV222/1000000</f>
        <v>0</v>
      </c>
      <c r="N1530">
        <f>'[1]Master Data'!BW222/1000000</f>
        <v>0</v>
      </c>
      <c r="O1530">
        <f>'[1]Master Data'!BX222/100</f>
        <v>0</v>
      </c>
      <c r="P1530">
        <f>'[1]Master Data'!BY222/100</f>
        <v>0</v>
      </c>
      <c r="Q1530">
        <f>'[1]Master Data'!BZ222/100</f>
        <v>0</v>
      </c>
      <c r="R1530">
        <f>'[1]Master Data'!CA222/1000000</f>
        <v>0</v>
      </c>
      <c r="S1530">
        <f>'[1]Master Data'!CC222/1000000</f>
        <v>0</v>
      </c>
      <c r="T1530">
        <f>'[1]Master Data'!CD222/100</f>
        <v>0</v>
      </c>
      <c r="U1530">
        <f>'[1]Master Data'!CE222/1000000</f>
        <v>0</v>
      </c>
    </row>
    <row r="1531" spans="1:21" x14ac:dyDescent="0.55000000000000004">
      <c r="A1531" s="41" t="s">
        <v>1323</v>
      </c>
      <c r="B1531" s="41">
        <v>1.09E-2</v>
      </c>
      <c r="C1531">
        <f>'[1]Master Data'!BK223/100</f>
        <v>0</v>
      </c>
      <c r="D1531">
        <f>'[1]Master Data'!BL223/1000000</f>
        <v>0</v>
      </c>
      <c r="E1531">
        <f>'[1]Master Data'!BM223/1000000</f>
        <v>0</v>
      </c>
      <c r="F1531">
        <f>'[1]Master Data'!BN223/100</f>
        <v>0</v>
      </c>
      <c r="G1531">
        <f>'[1]Master Data'!BO223/100</f>
        <v>0</v>
      </c>
      <c r="H1531">
        <f>'[1]Master Data'!BP223/100</f>
        <v>0</v>
      </c>
      <c r="I1531">
        <f>'[1]Master Data'!BQ223/100</f>
        <v>0</v>
      </c>
      <c r="J1531">
        <f>'[1]Master Data'!BR223/100</f>
        <v>0</v>
      </c>
      <c r="K1531">
        <f>'[1]Master Data'!BT223/100</f>
        <v>0</v>
      </c>
      <c r="L1531">
        <f>'[1]Master Data'!BU223/1000000</f>
        <v>0</v>
      </c>
      <c r="M1531">
        <f>'[1]Master Data'!BV223/1000000</f>
        <v>0</v>
      </c>
      <c r="N1531">
        <f>'[1]Master Data'!BW223/1000000</f>
        <v>0</v>
      </c>
      <c r="O1531">
        <f>'[1]Master Data'!BX223/100</f>
        <v>0</v>
      </c>
      <c r="P1531">
        <f>'[1]Master Data'!BY223/100</f>
        <v>0</v>
      </c>
      <c r="Q1531">
        <f>'[1]Master Data'!BZ223/100</f>
        <v>0</v>
      </c>
      <c r="R1531">
        <f>'[1]Master Data'!CA223/1000000</f>
        <v>0</v>
      </c>
      <c r="S1531">
        <f>'[1]Master Data'!CC223/1000000</f>
        <v>0</v>
      </c>
      <c r="T1531">
        <f>'[1]Master Data'!CD223/100</f>
        <v>0</v>
      </c>
      <c r="U1531">
        <f>'[1]Master Data'!CE223/1000000</f>
        <v>0</v>
      </c>
    </row>
    <row r="1532" spans="1:21" x14ac:dyDescent="0.55000000000000004">
      <c r="A1532" s="41" t="s">
        <v>1324</v>
      </c>
      <c r="B1532" s="41">
        <v>2.1499999999999998E-2</v>
      </c>
      <c r="C1532">
        <f>'[1]Master Data'!BK224/100</f>
        <v>0</v>
      </c>
      <c r="D1532">
        <f>'[1]Master Data'!BL224/1000000</f>
        <v>0</v>
      </c>
      <c r="E1532">
        <f>'[1]Master Data'!BM224/1000000</f>
        <v>0</v>
      </c>
      <c r="F1532">
        <f>'[1]Master Data'!BN224/100</f>
        <v>0</v>
      </c>
      <c r="G1532">
        <f>'[1]Master Data'!BO224/100</f>
        <v>0</v>
      </c>
      <c r="H1532">
        <f>'[1]Master Data'!BP224/100</f>
        <v>0</v>
      </c>
      <c r="I1532">
        <f>'[1]Master Data'!BQ224/100</f>
        <v>0</v>
      </c>
      <c r="J1532">
        <f>'[1]Master Data'!BR224/100</f>
        <v>0</v>
      </c>
      <c r="K1532">
        <f>'[1]Master Data'!BT224/100</f>
        <v>0</v>
      </c>
      <c r="L1532">
        <f>'[1]Master Data'!BU224/1000000</f>
        <v>0</v>
      </c>
      <c r="M1532">
        <f>'[1]Master Data'!BV224/1000000</f>
        <v>0</v>
      </c>
      <c r="N1532">
        <f>'[1]Master Data'!BW224/1000000</f>
        <v>0</v>
      </c>
      <c r="O1532">
        <f>'[1]Master Data'!BX224/100</f>
        <v>0</v>
      </c>
      <c r="P1532">
        <f>'[1]Master Data'!BY224/100</f>
        <v>0</v>
      </c>
      <c r="Q1532">
        <f>'[1]Master Data'!BZ224/100</f>
        <v>0</v>
      </c>
      <c r="R1532">
        <f>'[1]Master Data'!CA224/1000000</f>
        <v>0</v>
      </c>
      <c r="S1532">
        <f>'[1]Master Data'!CC224/1000000</f>
        <v>0</v>
      </c>
      <c r="T1532">
        <f>'[1]Master Data'!CD224/100</f>
        <v>0</v>
      </c>
      <c r="U1532">
        <f>'[1]Master Data'!CE224/1000000</f>
        <v>0</v>
      </c>
    </row>
    <row r="1533" spans="1:21" x14ac:dyDescent="0.55000000000000004">
      <c r="A1533" s="41" t="s">
        <v>1325</v>
      </c>
      <c r="B1533" s="41">
        <v>1.4150366105963839E-2</v>
      </c>
      <c r="C1533">
        <f>'[1]Master Data'!BK225/100</f>
        <v>0</v>
      </c>
      <c r="D1533">
        <f>'[1]Master Data'!BL225/1000000</f>
        <v>0</v>
      </c>
      <c r="E1533">
        <f>'[1]Master Data'!BM225/1000000</f>
        <v>0</v>
      </c>
      <c r="F1533">
        <f>'[1]Master Data'!BN225/100</f>
        <v>0</v>
      </c>
      <c r="G1533">
        <f>'[1]Master Data'!BO225/100</f>
        <v>0</v>
      </c>
      <c r="H1533">
        <f>'[1]Master Data'!BP225/100</f>
        <v>0</v>
      </c>
      <c r="I1533">
        <f>'[1]Master Data'!BQ225/100</f>
        <v>0</v>
      </c>
      <c r="J1533">
        <f>'[1]Master Data'!BR225/100</f>
        <v>0</v>
      </c>
      <c r="K1533">
        <f>'[1]Master Data'!BT225/100</f>
        <v>1.1000000000000001E-3</v>
      </c>
      <c r="L1533">
        <f>'[1]Master Data'!BU225/1000000</f>
        <v>0</v>
      </c>
      <c r="M1533">
        <f>'[1]Master Data'!BV225/1000000</f>
        <v>0</v>
      </c>
      <c r="N1533">
        <f>'[1]Master Data'!BW225/1000000</f>
        <v>0</v>
      </c>
      <c r="O1533">
        <f>'[1]Master Data'!BX225/100</f>
        <v>0</v>
      </c>
      <c r="P1533">
        <f>'[1]Master Data'!BY225/100</f>
        <v>0</v>
      </c>
      <c r="Q1533">
        <f>'[1]Master Data'!BZ225/100</f>
        <v>0</v>
      </c>
      <c r="R1533">
        <f>'[1]Master Data'!CA225/1000000</f>
        <v>0</v>
      </c>
      <c r="S1533">
        <f>'[1]Master Data'!CC225/1000000</f>
        <v>0</v>
      </c>
      <c r="T1533">
        <f>'[1]Master Data'!CD225/100</f>
        <v>0</v>
      </c>
      <c r="U1533">
        <f>'[1]Master Data'!CE225/1000000</f>
        <v>0</v>
      </c>
    </row>
    <row r="1534" spans="1:21" x14ac:dyDescent="0.55000000000000004">
      <c r="A1534" s="41" t="s">
        <v>1326</v>
      </c>
      <c r="B1534" s="41">
        <v>2.5000000000000001E-2</v>
      </c>
      <c r="C1534">
        <f>'[1]Master Data'!BK226/100</f>
        <v>0</v>
      </c>
      <c r="D1534">
        <f>'[1]Master Data'!BL226/1000000</f>
        <v>0</v>
      </c>
      <c r="E1534">
        <f>'[1]Master Data'!BM226/1000000</f>
        <v>0</v>
      </c>
      <c r="F1534">
        <f>'[1]Master Data'!BN226/100</f>
        <v>0</v>
      </c>
      <c r="G1534">
        <f>'[1]Master Data'!BO226/100</f>
        <v>0</v>
      </c>
      <c r="H1534">
        <f>'[1]Master Data'!BP226/100</f>
        <v>0</v>
      </c>
      <c r="I1534">
        <f>'[1]Master Data'!BQ226/100</f>
        <v>0</v>
      </c>
      <c r="J1534">
        <f>'[1]Master Data'!BR226/100</f>
        <v>0</v>
      </c>
      <c r="K1534">
        <f>'[1]Master Data'!BT226/100</f>
        <v>0</v>
      </c>
      <c r="L1534">
        <f>'[1]Master Data'!BU226/1000000</f>
        <v>0</v>
      </c>
      <c r="M1534">
        <f>'[1]Master Data'!BV226/1000000</f>
        <v>0</v>
      </c>
      <c r="N1534">
        <f>'[1]Master Data'!BW226/1000000</f>
        <v>0</v>
      </c>
      <c r="O1534">
        <f>'[1]Master Data'!BX226/100</f>
        <v>0</v>
      </c>
      <c r="P1534">
        <f>'[1]Master Data'!BY226/100</f>
        <v>0</v>
      </c>
      <c r="Q1534">
        <f>'[1]Master Data'!BZ226/100</f>
        <v>0</v>
      </c>
      <c r="R1534">
        <f>'[1]Master Data'!CA226/1000000</f>
        <v>0</v>
      </c>
      <c r="S1534">
        <f>'[1]Master Data'!CC226/1000000</f>
        <v>0</v>
      </c>
      <c r="T1534">
        <f>'[1]Master Data'!CD226/100</f>
        <v>0</v>
      </c>
      <c r="U1534">
        <f>'[1]Master Data'!CE226/1000000</f>
        <v>0</v>
      </c>
    </row>
    <row r="1535" spans="1:21" x14ac:dyDescent="0.55000000000000004">
      <c r="A1535" s="41" t="s">
        <v>1327</v>
      </c>
      <c r="B1535" s="41">
        <v>2.4300000000000002E-2</v>
      </c>
      <c r="C1535">
        <f>'[1]Master Data'!BK227/100</f>
        <v>0</v>
      </c>
      <c r="D1535">
        <f>'[1]Master Data'!BL227/1000000</f>
        <v>0</v>
      </c>
      <c r="E1535">
        <f>'[1]Master Data'!BM227/1000000</f>
        <v>0</v>
      </c>
      <c r="F1535">
        <f>'[1]Master Data'!BN227/100</f>
        <v>0</v>
      </c>
      <c r="G1535">
        <f>'[1]Master Data'!BO227/100</f>
        <v>0</v>
      </c>
      <c r="H1535">
        <f>'[1]Master Data'!BP227/100</f>
        <v>0</v>
      </c>
      <c r="I1535">
        <f>'[1]Master Data'!BQ227/100</f>
        <v>0</v>
      </c>
      <c r="J1535">
        <f>'[1]Master Data'!BR227/100</f>
        <v>0</v>
      </c>
      <c r="K1535">
        <f>'[1]Master Data'!BT227/100</f>
        <v>0</v>
      </c>
      <c r="L1535">
        <f>'[1]Master Data'!BU227/1000000</f>
        <v>0</v>
      </c>
      <c r="M1535">
        <f>'[1]Master Data'!BV227/1000000</f>
        <v>0</v>
      </c>
      <c r="N1535">
        <f>'[1]Master Data'!BW227/1000000</f>
        <v>0</v>
      </c>
      <c r="O1535">
        <f>'[1]Master Data'!BX227/100</f>
        <v>0</v>
      </c>
      <c r="P1535">
        <f>'[1]Master Data'!BY227/100</f>
        <v>0</v>
      </c>
      <c r="Q1535">
        <f>'[1]Master Data'!BZ227/100</f>
        <v>0</v>
      </c>
      <c r="R1535">
        <f>'[1]Master Data'!CA227/1000000</f>
        <v>0</v>
      </c>
      <c r="S1535">
        <f>'[1]Master Data'!CC227/1000000</f>
        <v>0</v>
      </c>
      <c r="T1535">
        <f>'[1]Master Data'!CD227/100</f>
        <v>0</v>
      </c>
      <c r="U1535">
        <f>'[1]Master Data'!CE227/1000000</f>
        <v>0</v>
      </c>
    </row>
    <row r="1536" spans="1:21" x14ac:dyDescent="0.55000000000000004">
      <c r="A1536" s="41" t="s">
        <v>1328</v>
      </c>
      <c r="B1536" s="41">
        <v>1.38E-2</v>
      </c>
      <c r="C1536">
        <f>'[1]Master Data'!BK228/100</f>
        <v>0</v>
      </c>
      <c r="D1536">
        <f>'[1]Master Data'!BL228/1000000</f>
        <v>0</v>
      </c>
      <c r="E1536">
        <f>'[1]Master Data'!BM228/1000000</f>
        <v>0</v>
      </c>
      <c r="F1536">
        <f>'[1]Master Data'!BN228/100</f>
        <v>0</v>
      </c>
      <c r="G1536">
        <f>'[1]Master Data'!BO228/100</f>
        <v>0</v>
      </c>
      <c r="H1536">
        <f>'[1]Master Data'!BP228/100</f>
        <v>0</v>
      </c>
      <c r="I1536">
        <f>'[1]Master Data'!BQ228/100</f>
        <v>0</v>
      </c>
      <c r="J1536">
        <f>'[1]Master Data'!BR228/100</f>
        <v>0</v>
      </c>
      <c r="K1536">
        <f>'[1]Master Data'!BT228/100</f>
        <v>0</v>
      </c>
      <c r="L1536">
        <f>'[1]Master Data'!BU228/1000000</f>
        <v>0</v>
      </c>
      <c r="M1536">
        <f>'[1]Master Data'!BV228/1000000</f>
        <v>0</v>
      </c>
      <c r="N1536">
        <f>'[1]Master Data'!BW228/1000000</f>
        <v>0</v>
      </c>
      <c r="O1536">
        <f>'[1]Master Data'!BX228/100</f>
        <v>0</v>
      </c>
      <c r="P1536">
        <f>'[1]Master Data'!BY228/100</f>
        <v>0</v>
      </c>
      <c r="Q1536">
        <f>'[1]Master Data'!BZ228/100</f>
        <v>0</v>
      </c>
      <c r="R1536">
        <f>'[1]Master Data'!CA228/1000000</f>
        <v>0</v>
      </c>
      <c r="S1536">
        <f>'[1]Master Data'!CC228/1000000</f>
        <v>0</v>
      </c>
      <c r="T1536">
        <f>'[1]Master Data'!CD228/100</f>
        <v>0</v>
      </c>
      <c r="U1536">
        <f>'[1]Master Data'!CE228/1000000</f>
        <v>0</v>
      </c>
    </row>
    <row r="1537" spans="1:21" x14ac:dyDescent="0.55000000000000004">
      <c r="A1537" s="41" t="s">
        <v>1329</v>
      </c>
      <c r="B1537" s="41">
        <v>3.3E-3</v>
      </c>
      <c r="C1537">
        <f>'[1]Master Data'!BK229/100</f>
        <v>3.4000000000000002E-3</v>
      </c>
      <c r="D1537">
        <f>'[1]Master Data'!BL229/1000000</f>
        <v>2E-8</v>
      </c>
      <c r="E1537">
        <f>'[1]Master Data'!BM229/1000000</f>
        <v>0</v>
      </c>
      <c r="F1537">
        <f>'[1]Master Data'!BN229/100</f>
        <v>0</v>
      </c>
      <c r="G1537">
        <f>'[1]Master Data'!BO229/100</f>
        <v>0</v>
      </c>
      <c r="H1537">
        <f>'[1]Master Data'!BP229/100</f>
        <v>0</v>
      </c>
      <c r="I1537">
        <f>'[1]Master Data'!BQ229/100</f>
        <v>0</v>
      </c>
      <c r="J1537">
        <f>'[1]Master Data'!BR229/100</f>
        <v>0</v>
      </c>
      <c r="K1537">
        <f>'[1]Master Data'!BT229/100</f>
        <v>2.0000000000000001E-4</v>
      </c>
      <c r="L1537">
        <f>'[1]Master Data'!BU229/1000000</f>
        <v>2E-8</v>
      </c>
      <c r="M1537">
        <f>'[1]Master Data'!BV229/1000000</f>
        <v>2E-8</v>
      </c>
      <c r="N1537">
        <f>'[1]Master Data'!BW229/1000000</f>
        <v>0</v>
      </c>
      <c r="O1537">
        <f>'[1]Master Data'!BX229/100</f>
        <v>0</v>
      </c>
      <c r="P1537">
        <f>'[1]Master Data'!BY229/100</f>
        <v>0</v>
      </c>
      <c r="Q1537">
        <f>'[1]Master Data'!BZ229/100</f>
        <v>0</v>
      </c>
      <c r="R1537">
        <f>'[1]Master Data'!CA229/1000000</f>
        <v>0</v>
      </c>
      <c r="S1537">
        <f>'[1]Master Data'!CC229/1000000</f>
        <v>0</v>
      </c>
      <c r="T1537">
        <f>'[1]Master Data'!CD229/100</f>
        <v>0</v>
      </c>
      <c r="U1537">
        <f>'[1]Master Data'!CE229/1000000</f>
        <v>0</v>
      </c>
    </row>
    <row r="1538" spans="1:21" x14ac:dyDescent="0.55000000000000004">
      <c r="A1538" s="41" t="s">
        <v>1330</v>
      </c>
      <c r="B1538" s="41">
        <v>1.8E-3</v>
      </c>
      <c r="C1538">
        <f>'[1]Master Data'!BK230/100</f>
        <v>2.9999999999999997E-4</v>
      </c>
      <c r="D1538">
        <f>'[1]Master Data'!BL230/1000000</f>
        <v>2E-8</v>
      </c>
      <c r="E1538">
        <f>'[1]Master Data'!BM230/1000000</f>
        <v>0</v>
      </c>
      <c r="F1538">
        <f>'[1]Master Data'!BN230/100</f>
        <v>0</v>
      </c>
      <c r="G1538">
        <f>'[1]Master Data'!BO230/100</f>
        <v>0</v>
      </c>
      <c r="H1538">
        <f>'[1]Master Data'!BP230/100</f>
        <v>0</v>
      </c>
      <c r="I1538">
        <f>'[1]Master Data'!BQ230/100</f>
        <v>0</v>
      </c>
      <c r="J1538">
        <f>'[1]Master Data'!BR230/100</f>
        <v>0</v>
      </c>
      <c r="K1538">
        <f>'[1]Master Data'!BT230/100</f>
        <v>1.149E-4</v>
      </c>
      <c r="L1538">
        <f>'[1]Master Data'!BU230/1000000</f>
        <v>4.2E-7</v>
      </c>
      <c r="M1538">
        <f>'[1]Master Data'!BV230/1000000</f>
        <v>7.7000000000000004E-7</v>
      </c>
      <c r="N1538">
        <f>'[1]Master Data'!BW230/1000000</f>
        <v>0</v>
      </c>
      <c r="O1538">
        <f>'[1]Master Data'!BX230/100</f>
        <v>5.815674690631106E-3</v>
      </c>
      <c r="P1538">
        <f>'[1]Master Data'!BY230/100</f>
        <v>0</v>
      </c>
      <c r="Q1538">
        <f>'[1]Master Data'!BZ230/100</f>
        <v>0</v>
      </c>
      <c r="R1538">
        <f>'[1]Master Data'!CA230/1000000</f>
        <v>0</v>
      </c>
      <c r="S1538">
        <f>'[1]Master Data'!CC230/1000000</f>
        <v>0</v>
      </c>
      <c r="T1538">
        <f>'[1]Master Data'!CD230/100</f>
        <v>0</v>
      </c>
      <c r="U1538">
        <f>'[1]Master Data'!CE230/1000000</f>
        <v>0</v>
      </c>
    </row>
    <row r="1539" spans="1:21" x14ac:dyDescent="0.55000000000000004">
      <c r="A1539" s="41" t="s">
        <v>1331</v>
      </c>
      <c r="B1539" s="41">
        <v>1.6166262670780078E-3</v>
      </c>
      <c r="C1539">
        <f>'[1]Master Data'!BK231/100</f>
        <v>1E-3</v>
      </c>
      <c r="D1539">
        <f>'[1]Master Data'!BL231/1000000</f>
        <v>0</v>
      </c>
      <c r="E1539">
        <f>'[1]Master Data'!BM231/1000000</f>
        <v>0</v>
      </c>
      <c r="F1539">
        <f>'[1]Master Data'!BN231/100</f>
        <v>0</v>
      </c>
      <c r="G1539">
        <f>'[1]Master Data'!BO231/100</f>
        <v>0</v>
      </c>
      <c r="H1539">
        <f>'[1]Master Data'!BP231/100</f>
        <v>0</v>
      </c>
      <c r="I1539">
        <f>'[1]Master Data'!BQ231/100</f>
        <v>0</v>
      </c>
      <c r="J1539">
        <f>'[1]Master Data'!BR231/100</f>
        <v>0</v>
      </c>
      <c r="K1539">
        <f>'[1]Master Data'!BT231/100</f>
        <v>1E-4</v>
      </c>
      <c r="L1539">
        <f>'[1]Master Data'!BU231/1000000</f>
        <v>0</v>
      </c>
      <c r="M1539">
        <f>'[1]Master Data'!BV231/1000000</f>
        <v>0</v>
      </c>
      <c r="N1539">
        <f>'[1]Master Data'!BW231/1000000</f>
        <v>0</v>
      </c>
      <c r="O1539">
        <f>'[1]Master Data'!BX231/100</f>
        <v>0</v>
      </c>
      <c r="P1539">
        <f>'[1]Master Data'!BY231/100</f>
        <v>0</v>
      </c>
      <c r="Q1539">
        <f>'[1]Master Data'!BZ231/100</f>
        <v>0</v>
      </c>
      <c r="R1539">
        <f>'[1]Master Data'!CA231/1000000</f>
        <v>0</v>
      </c>
      <c r="S1539">
        <f>'[1]Master Data'!CC231/1000000</f>
        <v>0</v>
      </c>
      <c r="T1539">
        <f>'[1]Master Data'!CD231/100</f>
        <v>0</v>
      </c>
      <c r="U1539">
        <f>'[1]Master Data'!CE231/1000000</f>
        <v>0</v>
      </c>
    </row>
    <row r="1540" spans="1:21" x14ac:dyDescent="0.55000000000000004">
      <c r="A1540" s="41" t="s">
        <v>1332</v>
      </c>
      <c r="B1540" s="41">
        <v>2E-3</v>
      </c>
      <c r="C1540">
        <f>'[1]Master Data'!BK232/100</f>
        <v>1.2999999999999999E-3</v>
      </c>
      <c r="D1540">
        <f>'[1]Master Data'!BL232/1000000</f>
        <v>0</v>
      </c>
      <c r="E1540">
        <f>'[1]Master Data'!BM232/1000000</f>
        <v>0</v>
      </c>
      <c r="F1540">
        <f>'[1]Master Data'!BN232/100</f>
        <v>0</v>
      </c>
      <c r="G1540">
        <f>'[1]Master Data'!BO232/100</f>
        <v>0</v>
      </c>
      <c r="H1540">
        <f>'[1]Master Data'!BP232/100</f>
        <v>0</v>
      </c>
      <c r="I1540">
        <f>'[1]Master Data'!BQ232/100</f>
        <v>0</v>
      </c>
      <c r="J1540">
        <f>'[1]Master Data'!BR232/100</f>
        <v>0</v>
      </c>
      <c r="K1540">
        <f>'[1]Master Data'!BT232/100</f>
        <v>1.6000000000000001E-4</v>
      </c>
      <c r="L1540">
        <f>'[1]Master Data'!BU232/1000000</f>
        <v>0</v>
      </c>
      <c r="M1540">
        <f>'[1]Master Data'!BV232/1000000</f>
        <v>0</v>
      </c>
      <c r="N1540">
        <f>'[1]Master Data'!BW232/1000000</f>
        <v>0</v>
      </c>
      <c r="O1540">
        <f>'[1]Master Data'!BX232/100</f>
        <v>0</v>
      </c>
      <c r="P1540">
        <f>'[1]Master Data'!BY232/100</f>
        <v>0</v>
      </c>
      <c r="Q1540">
        <f>'[1]Master Data'!BZ232/100</f>
        <v>0</v>
      </c>
      <c r="R1540">
        <f>'[1]Master Data'!CA232/1000000</f>
        <v>0</v>
      </c>
      <c r="S1540">
        <f>'[1]Master Data'!CC232/1000000</f>
        <v>0</v>
      </c>
      <c r="T1540">
        <f>'[1]Master Data'!CD232/100</f>
        <v>0</v>
      </c>
      <c r="U1540">
        <f>'[1]Master Data'!CE232/1000000</f>
        <v>0</v>
      </c>
    </row>
    <row r="1541" spans="1:21" x14ac:dyDescent="0.55000000000000004">
      <c r="A1541" s="41" t="s">
        <v>1333</v>
      </c>
      <c r="B1541" s="41">
        <v>1.1200000000000002E-2</v>
      </c>
      <c r="C1541">
        <f>'[1]Master Data'!BK233/100</f>
        <v>1.0200000000000001E-2</v>
      </c>
      <c r="D1541">
        <f>'[1]Master Data'!BL233/1000000</f>
        <v>0</v>
      </c>
      <c r="E1541">
        <f>'[1]Master Data'!BM233/1000000</f>
        <v>0</v>
      </c>
      <c r="F1541">
        <f>'[1]Master Data'!BN233/100</f>
        <v>0</v>
      </c>
      <c r="G1541">
        <f>'[1]Master Data'!BO233/100</f>
        <v>0</v>
      </c>
      <c r="H1541">
        <f>'[1]Master Data'!BP233/100</f>
        <v>0</v>
      </c>
      <c r="I1541">
        <f>'[1]Master Data'!BQ233/100</f>
        <v>0</v>
      </c>
      <c r="J1541">
        <f>'[1]Master Data'!BR233/100</f>
        <v>0</v>
      </c>
      <c r="K1541">
        <f>'[1]Master Data'!BT233/100</f>
        <v>6.6199999999999994E-4</v>
      </c>
      <c r="L1541">
        <f>'[1]Master Data'!BU233/1000000</f>
        <v>0</v>
      </c>
      <c r="M1541">
        <f>'[1]Master Data'!BV233/1000000</f>
        <v>0</v>
      </c>
      <c r="N1541">
        <f>'[1]Master Data'!BW233/1000000</f>
        <v>0</v>
      </c>
      <c r="O1541">
        <f>'[1]Master Data'!BX233/100</f>
        <v>0</v>
      </c>
      <c r="P1541">
        <f>'[1]Master Data'!BY233/100</f>
        <v>0</v>
      </c>
      <c r="Q1541">
        <f>'[1]Master Data'!BZ233/100</f>
        <v>0</v>
      </c>
      <c r="R1541">
        <f>'[1]Master Data'!CA233/1000000</f>
        <v>0</v>
      </c>
      <c r="S1541">
        <f>'[1]Master Data'!CC233/1000000</f>
        <v>0</v>
      </c>
      <c r="T1541">
        <f>'[1]Master Data'!CD233/100</f>
        <v>0</v>
      </c>
      <c r="U1541">
        <f>'[1]Master Data'!CE233/1000000</f>
        <v>0</v>
      </c>
    </row>
    <row r="1542" spans="1:21" x14ac:dyDescent="0.55000000000000004">
      <c r="A1542" s="41" t="s">
        <v>1334</v>
      </c>
      <c r="B1542" s="41">
        <v>2.5000000000000001E-3</v>
      </c>
      <c r="C1542">
        <f>'[1]Master Data'!BK234/100</f>
        <v>2.7000000000000001E-3</v>
      </c>
      <c r="D1542">
        <f>'[1]Master Data'!BL234/1000000</f>
        <v>0</v>
      </c>
      <c r="E1542">
        <f>'[1]Master Data'!BM234/1000000</f>
        <v>0</v>
      </c>
      <c r="F1542">
        <f>'[1]Master Data'!BN234/100</f>
        <v>0</v>
      </c>
      <c r="G1542">
        <f>'[1]Master Data'!BO234/100</f>
        <v>0</v>
      </c>
      <c r="H1542">
        <f>'[1]Master Data'!BP234/100</f>
        <v>0</v>
      </c>
      <c r="I1542">
        <f>'[1]Master Data'!BQ234/100</f>
        <v>0</v>
      </c>
      <c r="J1542">
        <f>'[1]Master Data'!BR234/100</f>
        <v>0</v>
      </c>
      <c r="K1542">
        <f>'[1]Master Data'!BT234/100</f>
        <v>0</v>
      </c>
      <c r="L1542">
        <f>'[1]Master Data'!BU234/1000000</f>
        <v>1.6E-7</v>
      </c>
      <c r="M1542">
        <f>'[1]Master Data'!BV234/1000000</f>
        <v>4.0000000000000003E-7</v>
      </c>
      <c r="N1542">
        <f>'[1]Master Data'!BW234/1000000</f>
        <v>0</v>
      </c>
      <c r="O1542">
        <f>'[1]Master Data'!BX234/100</f>
        <v>0</v>
      </c>
      <c r="P1542">
        <f>'[1]Master Data'!BY234/100</f>
        <v>0</v>
      </c>
      <c r="Q1542">
        <f>'[1]Master Data'!BZ234/100</f>
        <v>0</v>
      </c>
      <c r="R1542">
        <f>'[1]Master Data'!CA234/1000000</f>
        <v>0</v>
      </c>
      <c r="S1542">
        <f>'[1]Master Data'!CC234/1000000</f>
        <v>0</v>
      </c>
      <c r="T1542">
        <f>'[1]Master Data'!CD234/100</f>
        <v>0</v>
      </c>
      <c r="U1542">
        <f>'[1]Master Data'!CE234/1000000</f>
        <v>0</v>
      </c>
    </row>
    <row r="1543" spans="1:21" x14ac:dyDescent="0.55000000000000004">
      <c r="A1543" s="41" t="s">
        <v>1335</v>
      </c>
      <c r="B1543" s="41">
        <v>0</v>
      </c>
      <c r="C1543">
        <f>'[1]Master Data'!BK235/100</f>
        <v>0</v>
      </c>
      <c r="D1543">
        <f>'[1]Master Data'!BL235/1000000</f>
        <v>0</v>
      </c>
      <c r="E1543">
        <f>'[1]Master Data'!BM235/1000000</f>
        <v>0</v>
      </c>
      <c r="F1543">
        <f>'[1]Master Data'!BN235/100</f>
        <v>0</v>
      </c>
      <c r="G1543">
        <f>'[1]Master Data'!BO235/100</f>
        <v>0</v>
      </c>
      <c r="H1543">
        <f>'[1]Master Data'!BP235/100</f>
        <v>0</v>
      </c>
      <c r="I1543">
        <f>'[1]Master Data'!BQ235/100</f>
        <v>0</v>
      </c>
      <c r="J1543">
        <f>'[1]Master Data'!BR235/100</f>
        <v>0</v>
      </c>
      <c r="K1543">
        <f>'[1]Master Data'!BT235/100</f>
        <v>0</v>
      </c>
      <c r="L1543">
        <f>'[1]Master Data'!BU235/1000000</f>
        <v>0</v>
      </c>
      <c r="M1543">
        <f>'[1]Master Data'!BV235/1000000</f>
        <v>0</v>
      </c>
      <c r="N1543">
        <f>'[1]Master Data'!BW235/1000000</f>
        <v>0</v>
      </c>
      <c r="O1543">
        <f>'[1]Master Data'!BX235/100</f>
        <v>0</v>
      </c>
      <c r="P1543">
        <f>'[1]Master Data'!BY235/100</f>
        <v>0</v>
      </c>
      <c r="Q1543">
        <f>'[1]Master Data'!BZ235/100</f>
        <v>0</v>
      </c>
      <c r="R1543">
        <f>'[1]Master Data'!CA235/1000000</f>
        <v>0</v>
      </c>
      <c r="S1543">
        <f>'[1]Master Data'!CC235/1000000</f>
        <v>0</v>
      </c>
      <c r="T1543">
        <f>'[1]Master Data'!CD235/100</f>
        <v>0</v>
      </c>
      <c r="U1543">
        <f>'[1]Master Data'!CE235/1000000</f>
        <v>0</v>
      </c>
    </row>
    <row r="1544" spans="1:21" x14ac:dyDescent="0.55000000000000004">
      <c r="A1544" s="41" t="s">
        <v>1336</v>
      </c>
      <c r="B1544" s="41">
        <v>1.1899999999999999E-2</v>
      </c>
      <c r="C1544">
        <f>'[1]Master Data'!BK236/100</f>
        <v>0</v>
      </c>
      <c r="D1544">
        <f>'[1]Master Data'!BL236/1000000</f>
        <v>0</v>
      </c>
      <c r="E1544">
        <f>'[1]Master Data'!BM236/1000000</f>
        <v>0</v>
      </c>
      <c r="F1544">
        <f>'[1]Master Data'!BN236/100</f>
        <v>0</v>
      </c>
      <c r="G1544">
        <f>'[1]Master Data'!BO236/100</f>
        <v>0</v>
      </c>
      <c r="H1544">
        <f>'[1]Master Data'!BP236/100</f>
        <v>0</v>
      </c>
      <c r="I1544">
        <f>'[1]Master Data'!BQ236/100</f>
        <v>0</v>
      </c>
      <c r="J1544">
        <f>'[1]Master Data'!BR236/100</f>
        <v>0</v>
      </c>
      <c r="K1544">
        <f>'[1]Master Data'!BT236/100</f>
        <v>5.9999999999999995E-4</v>
      </c>
      <c r="L1544">
        <f>'[1]Master Data'!BU236/1000000</f>
        <v>0</v>
      </c>
      <c r="M1544">
        <f>'[1]Master Data'!BV236/1000000</f>
        <v>0</v>
      </c>
      <c r="N1544">
        <f>'[1]Master Data'!BW236/1000000</f>
        <v>0</v>
      </c>
      <c r="O1544">
        <f>'[1]Master Data'!BX236/100</f>
        <v>0</v>
      </c>
      <c r="P1544">
        <f>'[1]Master Data'!BY236/100</f>
        <v>0.2021</v>
      </c>
      <c r="Q1544">
        <f>'[1]Master Data'!BZ236/100</f>
        <v>0</v>
      </c>
      <c r="R1544">
        <f>'[1]Master Data'!CA236/1000000</f>
        <v>0</v>
      </c>
      <c r="S1544">
        <f>'[1]Master Data'!CC236/1000000</f>
        <v>0</v>
      </c>
      <c r="T1544">
        <f>'[1]Master Data'!CD236/100</f>
        <v>0</v>
      </c>
      <c r="U1544">
        <f>'[1]Master Data'!CE236/1000000</f>
        <v>0</v>
      </c>
    </row>
    <row r="1545" spans="1:21" x14ac:dyDescent="0.55000000000000004">
      <c r="A1545" s="41" t="s">
        <v>1337</v>
      </c>
      <c r="B1545" s="41">
        <v>1.1399999999999999E-2</v>
      </c>
      <c r="C1545">
        <f>'[1]Master Data'!BK237/100</f>
        <v>0</v>
      </c>
      <c r="D1545">
        <f>'[1]Master Data'!BL237/1000000</f>
        <v>0</v>
      </c>
      <c r="E1545">
        <f>'[1]Master Data'!BM237/1000000</f>
        <v>0</v>
      </c>
      <c r="F1545">
        <f>'[1]Master Data'!BN237/100</f>
        <v>0</v>
      </c>
      <c r="G1545">
        <f>'[1]Master Data'!BO237/100</f>
        <v>0</v>
      </c>
      <c r="H1545">
        <f>'[1]Master Data'!BP237/100</f>
        <v>0</v>
      </c>
      <c r="I1545">
        <f>'[1]Master Data'!BQ237/100</f>
        <v>0</v>
      </c>
      <c r="J1545">
        <f>'[1]Master Data'!BR237/100</f>
        <v>0</v>
      </c>
      <c r="K1545">
        <f>'[1]Master Data'!BT237/100</f>
        <v>5.9999999999999995E-4</v>
      </c>
      <c r="L1545">
        <f>'[1]Master Data'!BU237/1000000</f>
        <v>0</v>
      </c>
      <c r="M1545">
        <f>'[1]Master Data'!BV237/1000000</f>
        <v>0</v>
      </c>
      <c r="N1545">
        <f>'[1]Master Data'!BW237/1000000</f>
        <v>0</v>
      </c>
      <c r="O1545">
        <f>'[1]Master Data'!BX237/100</f>
        <v>0</v>
      </c>
      <c r="P1545">
        <f>'[1]Master Data'!BY237/100</f>
        <v>0.22320000000000001</v>
      </c>
      <c r="Q1545">
        <f>'[1]Master Data'!BZ237/100</f>
        <v>0.35869999999999996</v>
      </c>
      <c r="R1545">
        <f>'[1]Master Data'!CA237/1000000</f>
        <v>0</v>
      </c>
      <c r="S1545">
        <f>'[1]Master Data'!CC237/1000000</f>
        <v>0</v>
      </c>
      <c r="T1545">
        <f>'[1]Master Data'!CD237/100</f>
        <v>0</v>
      </c>
      <c r="U1545">
        <f>'[1]Master Data'!CE237/1000000</f>
        <v>0</v>
      </c>
    </row>
    <row r="1546" spans="1:21" x14ac:dyDescent="0.55000000000000004">
      <c r="A1546" s="41" t="s">
        <v>1338</v>
      </c>
      <c r="B1546" s="41">
        <v>0</v>
      </c>
      <c r="C1546">
        <f>'[1]Master Data'!BK238/100</f>
        <v>0</v>
      </c>
      <c r="D1546">
        <f>'[1]Master Data'!BL238/1000000</f>
        <v>0</v>
      </c>
      <c r="E1546">
        <f>'[1]Master Data'!BM238/1000000</f>
        <v>0</v>
      </c>
      <c r="F1546">
        <f>'[1]Master Data'!BN238/100</f>
        <v>0</v>
      </c>
      <c r="G1546">
        <f>'[1]Master Data'!BO238/100</f>
        <v>0</v>
      </c>
      <c r="H1546">
        <f>'[1]Master Data'!BP238/100</f>
        <v>0</v>
      </c>
      <c r="I1546">
        <f>'[1]Master Data'!BQ238/100</f>
        <v>0</v>
      </c>
      <c r="J1546">
        <f>'[1]Master Data'!BR238/100</f>
        <v>0</v>
      </c>
      <c r="K1546">
        <f>'[1]Master Data'!BT238/100</f>
        <v>0</v>
      </c>
      <c r="L1546">
        <f>'[1]Master Data'!BU238/1000000</f>
        <v>0</v>
      </c>
      <c r="M1546">
        <f>'[1]Master Data'!BV238/1000000</f>
        <v>0</v>
      </c>
      <c r="N1546">
        <f>'[1]Master Data'!BW238/1000000</f>
        <v>0</v>
      </c>
      <c r="O1546">
        <f>'[1]Master Data'!BX238/100</f>
        <v>0</v>
      </c>
      <c r="P1546">
        <f>'[1]Master Data'!BY238/100</f>
        <v>0</v>
      </c>
      <c r="Q1546">
        <f>'[1]Master Data'!BZ238/100</f>
        <v>0</v>
      </c>
      <c r="R1546">
        <f>'[1]Master Data'!CA238/1000000</f>
        <v>0</v>
      </c>
      <c r="S1546">
        <f>'[1]Master Data'!CC238/1000000</f>
        <v>0</v>
      </c>
      <c r="T1546">
        <f>'[1]Master Data'!CD238/100</f>
        <v>0</v>
      </c>
      <c r="U1546">
        <f>'[1]Master Data'!CE238/1000000</f>
        <v>0</v>
      </c>
    </row>
    <row r="1547" spans="1:21" x14ac:dyDescent="0.55000000000000004">
      <c r="A1547" s="41" t="s">
        <v>1339</v>
      </c>
      <c r="B1547" s="41">
        <v>8.6999999999999994E-3</v>
      </c>
      <c r="C1547">
        <f>'[1]Master Data'!BK239/100</f>
        <v>0</v>
      </c>
      <c r="D1547">
        <f>'[1]Master Data'!BL239/1000000</f>
        <v>0</v>
      </c>
      <c r="E1547">
        <f>'[1]Master Data'!BM239/1000000</f>
        <v>0</v>
      </c>
      <c r="F1547">
        <f>'[1]Master Data'!BN239/100</f>
        <v>0</v>
      </c>
      <c r="G1547">
        <f>'[1]Master Data'!BO239/100</f>
        <v>0</v>
      </c>
      <c r="H1547">
        <f>'[1]Master Data'!BP239/100</f>
        <v>0</v>
      </c>
      <c r="I1547">
        <f>'[1]Master Data'!BQ239/100</f>
        <v>0</v>
      </c>
      <c r="J1547">
        <f>'[1]Master Data'!BR239/100</f>
        <v>0</v>
      </c>
      <c r="K1547">
        <f>'[1]Master Data'!BT239/100</f>
        <v>4.0000000000000002E-4</v>
      </c>
      <c r="L1547">
        <f>'[1]Master Data'!BU239/1000000</f>
        <v>0</v>
      </c>
      <c r="M1547">
        <f>'[1]Master Data'!BV239/1000000</f>
        <v>0</v>
      </c>
      <c r="N1547">
        <f>'[1]Master Data'!BW239/1000000</f>
        <v>0</v>
      </c>
      <c r="O1547">
        <f>'[1]Master Data'!BX239/100</f>
        <v>0</v>
      </c>
      <c r="P1547">
        <f>'[1]Master Data'!BY239/100</f>
        <v>0.22052816791168606</v>
      </c>
      <c r="Q1547">
        <f>'[1]Master Data'!BZ239/100</f>
        <v>0</v>
      </c>
      <c r="R1547">
        <f>'[1]Master Data'!CA239/1000000</f>
        <v>0</v>
      </c>
      <c r="S1547">
        <f>'[1]Master Data'!CC239/1000000</f>
        <v>0</v>
      </c>
      <c r="T1547">
        <f>'[1]Master Data'!CD239/100</f>
        <v>0</v>
      </c>
      <c r="U1547">
        <f>'[1]Master Data'!CE239/1000000</f>
        <v>0</v>
      </c>
    </row>
    <row r="1548" spans="1:21" x14ac:dyDescent="0.55000000000000004">
      <c r="A1548" s="41" t="s">
        <v>1340</v>
      </c>
      <c r="B1548" s="41">
        <v>1.2688571428571428E-2</v>
      </c>
      <c r="C1548">
        <f>'[1]Master Data'!BK240/100</f>
        <v>0</v>
      </c>
      <c r="D1548">
        <f>'[1]Master Data'!BL240/1000000</f>
        <v>0</v>
      </c>
      <c r="E1548">
        <f>'[1]Master Data'!BM240/1000000</f>
        <v>0</v>
      </c>
      <c r="F1548">
        <f>'[1]Master Data'!BN240/100</f>
        <v>0</v>
      </c>
      <c r="G1548">
        <f>'[1]Master Data'!BO240/100</f>
        <v>0</v>
      </c>
      <c r="H1548">
        <f>'[1]Master Data'!BP240/100</f>
        <v>0</v>
      </c>
      <c r="I1548">
        <f>'[1]Master Data'!BQ240/100</f>
        <v>0</v>
      </c>
      <c r="J1548">
        <f>'[1]Master Data'!BR240/100</f>
        <v>0</v>
      </c>
      <c r="K1548">
        <f>'[1]Master Data'!BT240/100</f>
        <v>0</v>
      </c>
      <c r="L1548">
        <f>'[1]Master Data'!BU240/1000000</f>
        <v>0</v>
      </c>
      <c r="M1548">
        <f>'[1]Master Data'!BV240/1000000</f>
        <v>0</v>
      </c>
      <c r="N1548">
        <f>'[1]Master Data'!BW240/1000000</f>
        <v>0</v>
      </c>
      <c r="O1548">
        <f>'[1]Master Data'!BX240/100</f>
        <v>0</v>
      </c>
      <c r="P1548">
        <f>'[1]Master Data'!BY240/100</f>
        <v>0</v>
      </c>
      <c r="Q1548">
        <f>'[1]Master Data'!BZ240/100</f>
        <v>0</v>
      </c>
      <c r="R1548">
        <f>'[1]Master Data'!CA240/1000000</f>
        <v>0</v>
      </c>
      <c r="S1548">
        <f>'[1]Master Data'!CC240/1000000</f>
        <v>0</v>
      </c>
      <c r="T1548">
        <f>'[1]Master Data'!CD240/100</f>
        <v>0</v>
      </c>
      <c r="U1548">
        <f>'[1]Master Data'!CE240/1000000</f>
        <v>0</v>
      </c>
    </row>
    <row r="1549" spans="1:21" x14ac:dyDescent="0.55000000000000004">
      <c r="A1549" s="41" t="s">
        <v>1341</v>
      </c>
      <c r="B1549" s="41">
        <v>1.21E-2</v>
      </c>
      <c r="C1549">
        <f>'[1]Master Data'!BK241/100</f>
        <v>0</v>
      </c>
      <c r="D1549">
        <f>'[1]Master Data'!BL241/1000000</f>
        <v>0</v>
      </c>
      <c r="E1549">
        <f>'[1]Master Data'!BM241/1000000</f>
        <v>0</v>
      </c>
      <c r="F1549">
        <f>'[1]Master Data'!BN241/100</f>
        <v>0</v>
      </c>
      <c r="G1549">
        <f>'[1]Master Data'!BO241/100</f>
        <v>0</v>
      </c>
      <c r="H1549">
        <f>'[1]Master Data'!BP241/100</f>
        <v>0</v>
      </c>
      <c r="I1549">
        <f>'[1]Master Data'!BQ241/100</f>
        <v>0</v>
      </c>
      <c r="J1549">
        <f>'[1]Master Data'!BR241/100</f>
        <v>0</v>
      </c>
      <c r="K1549">
        <f>'[1]Master Data'!BT241/100</f>
        <v>0</v>
      </c>
      <c r="L1549">
        <f>'[1]Master Data'!BU241/1000000</f>
        <v>0</v>
      </c>
      <c r="M1549">
        <f>'[1]Master Data'!BV241/1000000</f>
        <v>0</v>
      </c>
      <c r="N1549">
        <f>'[1]Master Data'!BW241/1000000</f>
        <v>0</v>
      </c>
      <c r="O1549">
        <f>'[1]Master Data'!BX241/100</f>
        <v>0</v>
      </c>
      <c r="P1549">
        <f>'[1]Master Data'!BY241/100</f>
        <v>0</v>
      </c>
      <c r="Q1549">
        <f>'[1]Master Data'!BZ241/100</f>
        <v>0</v>
      </c>
      <c r="R1549">
        <f>'[1]Master Data'!CA241/1000000</f>
        <v>0</v>
      </c>
      <c r="S1549">
        <f>'[1]Master Data'!CC241/1000000</f>
        <v>0</v>
      </c>
      <c r="T1549">
        <f>'[1]Master Data'!CD241/100</f>
        <v>0</v>
      </c>
      <c r="U1549">
        <f>'[1]Master Data'!CE241/1000000</f>
        <v>0</v>
      </c>
    </row>
    <row r="1550" spans="1:21" x14ac:dyDescent="0.55000000000000004">
      <c r="A1550" s="41" t="s">
        <v>1342</v>
      </c>
      <c r="B1550" s="41">
        <v>0</v>
      </c>
      <c r="C1550">
        <f>'[1]Master Data'!BK242/100</f>
        <v>0</v>
      </c>
      <c r="D1550">
        <f>'[1]Master Data'!BL242/1000000</f>
        <v>0</v>
      </c>
      <c r="E1550">
        <f>'[1]Master Data'!BM242/1000000</f>
        <v>0</v>
      </c>
      <c r="F1550">
        <f>'[1]Master Data'!BN242/100</f>
        <v>0</v>
      </c>
      <c r="G1550">
        <f>'[1]Master Data'!BO242/100</f>
        <v>0</v>
      </c>
      <c r="H1550">
        <f>'[1]Master Data'!BP242/100</f>
        <v>0</v>
      </c>
      <c r="I1550">
        <f>'[1]Master Data'!BQ242/100</f>
        <v>0</v>
      </c>
      <c r="J1550">
        <f>'[1]Master Data'!BR242/100</f>
        <v>0</v>
      </c>
      <c r="K1550">
        <f>'[1]Master Data'!BT242/100</f>
        <v>0</v>
      </c>
      <c r="L1550">
        <f>'[1]Master Data'!BU242/1000000</f>
        <v>0</v>
      </c>
      <c r="M1550">
        <f>'[1]Master Data'!BV242/1000000</f>
        <v>0</v>
      </c>
      <c r="N1550">
        <f>'[1]Master Data'!BW242/1000000</f>
        <v>0</v>
      </c>
      <c r="O1550">
        <f>'[1]Master Data'!BX242/100</f>
        <v>0</v>
      </c>
      <c r="P1550">
        <f>'[1]Master Data'!BY242/100</f>
        <v>0</v>
      </c>
      <c r="Q1550">
        <f>'[1]Master Data'!BZ242/100</f>
        <v>0</v>
      </c>
      <c r="R1550">
        <f>'[1]Master Data'!CA242/1000000</f>
        <v>0</v>
      </c>
      <c r="S1550">
        <f>'[1]Master Data'!CC242/1000000</f>
        <v>0</v>
      </c>
      <c r="T1550">
        <f>'[1]Master Data'!CD242/100</f>
        <v>0</v>
      </c>
      <c r="U1550">
        <f>'[1]Master Data'!CE242/1000000</f>
        <v>0</v>
      </c>
    </row>
    <row r="1551" spans="1:21" x14ac:dyDescent="0.55000000000000004">
      <c r="A1551" s="41" t="s">
        <v>1343</v>
      </c>
      <c r="B1551" s="41">
        <v>1.2570855485741906E-2</v>
      </c>
      <c r="C1551">
        <f>'[1]Master Data'!BK243/100</f>
        <v>0</v>
      </c>
      <c r="D1551">
        <f>'[1]Master Data'!BL243/1000000</f>
        <v>0</v>
      </c>
      <c r="E1551">
        <f>'[1]Master Data'!BM243/1000000</f>
        <v>0</v>
      </c>
      <c r="F1551">
        <f>'[1]Master Data'!BN243/100</f>
        <v>0</v>
      </c>
      <c r="G1551">
        <f>'[1]Master Data'!BO243/100</f>
        <v>0</v>
      </c>
      <c r="H1551">
        <f>'[1]Master Data'!BP243/100</f>
        <v>0</v>
      </c>
      <c r="I1551">
        <f>'[1]Master Data'!BQ243/100</f>
        <v>0</v>
      </c>
      <c r="J1551">
        <f>'[1]Master Data'!BR243/100</f>
        <v>0</v>
      </c>
      <c r="K1551">
        <f>'[1]Master Data'!BT243/100</f>
        <v>0</v>
      </c>
      <c r="L1551">
        <f>'[1]Master Data'!BU243/1000000</f>
        <v>0</v>
      </c>
      <c r="M1551">
        <f>'[1]Master Data'!BV243/1000000</f>
        <v>0</v>
      </c>
      <c r="N1551">
        <f>'[1]Master Data'!BW243/1000000</f>
        <v>0</v>
      </c>
      <c r="O1551">
        <f>'[1]Master Data'!BX243/100</f>
        <v>0</v>
      </c>
      <c r="P1551">
        <f>'[1]Master Data'!BY243/100</f>
        <v>0</v>
      </c>
      <c r="Q1551">
        <f>'[1]Master Data'!BZ243/100</f>
        <v>0</v>
      </c>
      <c r="R1551">
        <f>'[1]Master Data'!CA243/1000000</f>
        <v>0</v>
      </c>
      <c r="S1551">
        <f>'[1]Master Data'!CC243/1000000</f>
        <v>0</v>
      </c>
      <c r="T1551">
        <f>'[1]Master Data'!CD243/100</f>
        <v>0</v>
      </c>
      <c r="U1551">
        <f>'[1]Master Data'!CE243/1000000</f>
        <v>0</v>
      </c>
    </row>
    <row r="1552" spans="1:21" x14ac:dyDescent="0.55000000000000004">
      <c r="A1552" s="41" t="s">
        <v>1344</v>
      </c>
      <c r="B1552" s="41">
        <v>1.2E-2</v>
      </c>
      <c r="C1552">
        <f>'[1]Master Data'!BK244/100</f>
        <v>0</v>
      </c>
      <c r="D1552">
        <f>'[1]Master Data'!BL244/1000000</f>
        <v>0</v>
      </c>
      <c r="E1552">
        <f>'[1]Master Data'!BM244/1000000</f>
        <v>0</v>
      </c>
      <c r="F1552">
        <f>'[1]Master Data'!BN244/100</f>
        <v>0</v>
      </c>
      <c r="G1552">
        <f>'[1]Master Data'!BO244/100</f>
        <v>0</v>
      </c>
      <c r="H1552">
        <f>'[1]Master Data'!BP244/100</f>
        <v>0</v>
      </c>
      <c r="I1552">
        <f>'[1]Master Data'!BQ244/100</f>
        <v>0</v>
      </c>
      <c r="J1552">
        <f>'[1]Master Data'!BR244/100</f>
        <v>0</v>
      </c>
      <c r="K1552">
        <f>'[1]Master Data'!BT244/100</f>
        <v>0</v>
      </c>
      <c r="L1552">
        <f>'[1]Master Data'!BU244/1000000</f>
        <v>0</v>
      </c>
      <c r="M1552">
        <f>'[1]Master Data'!BV244/1000000</f>
        <v>0</v>
      </c>
      <c r="N1552">
        <f>'[1]Master Data'!BW244/1000000</f>
        <v>0</v>
      </c>
      <c r="O1552">
        <f>'[1]Master Data'!BX244/100</f>
        <v>0</v>
      </c>
      <c r="P1552">
        <f>'[1]Master Data'!BY244/100</f>
        <v>0</v>
      </c>
      <c r="Q1552">
        <f>'[1]Master Data'!BZ244/100</f>
        <v>0</v>
      </c>
      <c r="R1552">
        <f>'[1]Master Data'!CA244/1000000</f>
        <v>0</v>
      </c>
      <c r="S1552">
        <f>'[1]Master Data'!CC244/1000000</f>
        <v>0</v>
      </c>
      <c r="T1552">
        <f>'[1]Master Data'!CD244/100</f>
        <v>0</v>
      </c>
      <c r="U1552">
        <f>'[1]Master Data'!CE244/1000000</f>
        <v>0</v>
      </c>
    </row>
    <row r="1553" spans="1:21" x14ac:dyDescent="0.55000000000000004">
      <c r="A1553" s="41" t="s">
        <v>1345</v>
      </c>
      <c r="B1553" s="41">
        <v>1.3999999999999999E-2</v>
      </c>
      <c r="C1553">
        <f>'[1]Master Data'!BK245/100</f>
        <v>0</v>
      </c>
      <c r="D1553">
        <f>'[1]Master Data'!BL245/1000000</f>
        <v>0</v>
      </c>
      <c r="E1553">
        <f>'[1]Master Data'!BM245/1000000</f>
        <v>0</v>
      </c>
      <c r="F1553">
        <f>'[1]Master Data'!BN245/100</f>
        <v>0</v>
      </c>
      <c r="G1553">
        <f>'[1]Master Data'!BO245/100</f>
        <v>0</v>
      </c>
      <c r="H1553">
        <f>'[1]Master Data'!BP245/100</f>
        <v>0</v>
      </c>
      <c r="I1553">
        <f>'[1]Master Data'!BQ245/100</f>
        <v>0</v>
      </c>
      <c r="J1553">
        <f>'[1]Master Data'!BR245/100</f>
        <v>0</v>
      </c>
      <c r="K1553">
        <f>'[1]Master Data'!BT245/100</f>
        <v>0</v>
      </c>
      <c r="L1553">
        <f>'[1]Master Data'!BU245/1000000</f>
        <v>0</v>
      </c>
      <c r="M1553">
        <f>'[1]Master Data'!BV245/1000000</f>
        <v>0</v>
      </c>
      <c r="N1553">
        <f>'[1]Master Data'!BW245/1000000</f>
        <v>0</v>
      </c>
      <c r="O1553">
        <f>'[1]Master Data'!BX245/100</f>
        <v>0</v>
      </c>
      <c r="P1553">
        <f>'[1]Master Data'!BY245/100</f>
        <v>0</v>
      </c>
      <c r="Q1553">
        <f>'[1]Master Data'!BZ245/100</f>
        <v>0</v>
      </c>
      <c r="R1553">
        <f>'[1]Master Data'!CA245/1000000</f>
        <v>0</v>
      </c>
      <c r="S1553">
        <f>'[1]Master Data'!CC245/1000000</f>
        <v>0</v>
      </c>
      <c r="T1553">
        <f>'[1]Master Data'!CD245/100</f>
        <v>0</v>
      </c>
      <c r="U1553">
        <f>'[1]Master Data'!CE245/1000000</f>
        <v>0</v>
      </c>
    </row>
    <row r="1554" spans="1:21" x14ac:dyDescent="0.55000000000000004">
      <c r="A1554" s="41" t="s">
        <v>1346</v>
      </c>
      <c r="B1554" s="41">
        <v>1.1000000000000001E-2</v>
      </c>
      <c r="C1554">
        <f>'[1]Master Data'!BK246/100</f>
        <v>0</v>
      </c>
      <c r="D1554">
        <f>'[1]Master Data'!BL246/1000000</f>
        <v>0</v>
      </c>
      <c r="E1554">
        <f>'[1]Master Data'!BM246/1000000</f>
        <v>0</v>
      </c>
      <c r="F1554">
        <f>'[1]Master Data'!BN246/100</f>
        <v>0</v>
      </c>
      <c r="G1554">
        <f>'[1]Master Data'!BO246/100</f>
        <v>0</v>
      </c>
      <c r="H1554">
        <f>'[1]Master Data'!BP246/100</f>
        <v>0</v>
      </c>
      <c r="I1554">
        <f>'[1]Master Data'!BQ246/100</f>
        <v>0</v>
      </c>
      <c r="J1554">
        <f>'[1]Master Data'!BR246/100</f>
        <v>0</v>
      </c>
      <c r="K1554">
        <f>'[1]Master Data'!BT246/100</f>
        <v>0</v>
      </c>
      <c r="L1554">
        <f>'[1]Master Data'!BU246/1000000</f>
        <v>0</v>
      </c>
      <c r="M1554">
        <f>'[1]Master Data'!BV246/1000000</f>
        <v>0</v>
      </c>
      <c r="N1554">
        <f>'[1]Master Data'!BW246/1000000</f>
        <v>0</v>
      </c>
      <c r="O1554">
        <f>'[1]Master Data'!BX246/100</f>
        <v>0</v>
      </c>
      <c r="P1554">
        <f>'[1]Master Data'!BY246/100</f>
        <v>0</v>
      </c>
      <c r="Q1554">
        <f>'[1]Master Data'!BZ246/100</f>
        <v>0</v>
      </c>
      <c r="R1554">
        <f>'[1]Master Data'!CA246/1000000</f>
        <v>0</v>
      </c>
      <c r="S1554">
        <f>'[1]Master Data'!CC246/1000000</f>
        <v>0</v>
      </c>
      <c r="T1554">
        <f>'[1]Master Data'!CD246/100</f>
        <v>0</v>
      </c>
      <c r="U1554">
        <f>'[1]Master Data'!CE246/1000000</f>
        <v>0</v>
      </c>
    </row>
    <row r="1555" spans="1:21" x14ac:dyDescent="0.55000000000000004">
      <c r="A1555" s="41" t="s">
        <v>1347</v>
      </c>
      <c r="B1555" s="41">
        <v>1.3000000000000001E-2</v>
      </c>
      <c r="C1555">
        <f>'[1]Master Data'!BK247/100</f>
        <v>0</v>
      </c>
      <c r="D1555">
        <f>'[1]Master Data'!BL247/1000000</f>
        <v>0</v>
      </c>
      <c r="E1555">
        <f>'[1]Master Data'!BM247/1000000</f>
        <v>0</v>
      </c>
      <c r="F1555">
        <f>'[1]Master Data'!BN247/100</f>
        <v>0</v>
      </c>
      <c r="G1555">
        <f>'[1]Master Data'!BO247/100</f>
        <v>0</v>
      </c>
      <c r="H1555">
        <f>'[1]Master Data'!BP247/100</f>
        <v>0</v>
      </c>
      <c r="I1555">
        <f>'[1]Master Data'!BQ247/100</f>
        <v>0</v>
      </c>
      <c r="J1555">
        <f>'[1]Master Data'!BR247/100</f>
        <v>0</v>
      </c>
      <c r="K1555">
        <f>'[1]Master Data'!BT247/100</f>
        <v>0</v>
      </c>
      <c r="L1555">
        <f>'[1]Master Data'!BU247/1000000</f>
        <v>0</v>
      </c>
      <c r="M1555">
        <f>'[1]Master Data'!BV247/1000000</f>
        <v>0</v>
      </c>
      <c r="N1555">
        <f>'[1]Master Data'!BW247/1000000</f>
        <v>0</v>
      </c>
      <c r="O1555">
        <f>'[1]Master Data'!BX247/100</f>
        <v>0</v>
      </c>
      <c r="P1555">
        <f>'[1]Master Data'!BY247/100</f>
        <v>0</v>
      </c>
      <c r="Q1555">
        <f>'[1]Master Data'!BZ247/100</f>
        <v>0</v>
      </c>
      <c r="R1555">
        <f>'[1]Master Data'!CA247/1000000</f>
        <v>0</v>
      </c>
      <c r="S1555">
        <f>'[1]Master Data'!CC247/1000000</f>
        <v>0</v>
      </c>
      <c r="T1555">
        <f>'[1]Master Data'!CD247/100</f>
        <v>0</v>
      </c>
      <c r="U1555">
        <f>'[1]Master Data'!CE247/1000000</f>
        <v>0</v>
      </c>
    </row>
    <row r="1556" spans="1:21" x14ac:dyDescent="0.55000000000000004">
      <c r="A1556" s="41" t="s">
        <v>1348</v>
      </c>
      <c r="B1556" s="41">
        <v>1.3000000000000001E-2</v>
      </c>
      <c r="C1556">
        <f>'[1]Master Data'!BK248/100</f>
        <v>0</v>
      </c>
      <c r="D1556">
        <f>'[1]Master Data'!BL248/1000000</f>
        <v>0</v>
      </c>
      <c r="E1556">
        <f>'[1]Master Data'!BM248/1000000</f>
        <v>0</v>
      </c>
      <c r="F1556">
        <f>'[1]Master Data'!BN248/100</f>
        <v>0</v>
      </c>
      <c r="G1556">
        <f>'[1]Master Data'!BO248/100</f>
        <v>0</v>
      </c>
      <c r="H1556">
        <f>'[1]Master Data'!BP248/100</f>
        <v>0</v>
      </c>
      <c r="I1556">
        <f>'[1]Master Data'!BQ248/100</f>
        <v>0</v>
      </c>
      <c r="J1556">
        <f>'[1]Master Data'!BR248/100</f>
        <v>0</v>
      </c>
      <c r="K1556">
        <f>'[1]Master Data'!BT248/100</f>
        <v>0</v>
      </c>
      <c r="L1556">
        <f>'[1]Master Data'!BU248/1000000</f>
        <v>0</v>
      </c>
      <c r="M1556">
        <f>'[1]Master Data'!BV248/1000000</f>
        <v>0</v>
      </c>
      <c r="N1556">
        <f>'[1]Master Data'!BW248/1000000</f>
        <v>0</v>
      </c>
      <c r="O1556">
        <f>'[1]Master Data'!BX248/100</f>
        <v>0</v>
      </c>
      <c r="P1556">
        <f>'[1]Master Data'!BY248/100</f>
        <v>0</v>
      </c>
      <c r="Q1556">
        <f>'[1]Master Data'!BZ248/100</f>
        <v>0</v>
      </c>
      <c r="R1556">
        <f>'[1]Master Data'!CA248/1000000</f>
        <v>0</v>
      </c>
      <c r="S1556">
        <f>'[1]Master Data'!CC248/1000000</f>
        <v>0</v>
      </c>
      <c r="T1556">
        <f>'[1]Master Data'!CD248/100</f>
        <v>0</v>
      </c>
      <c r="U1556">
        <f>'[1]Master Data'!CE248/1000000</f>
        <v>0</v>
      </c>
    </row>
    <row r="1557" spans="1:21" x14ac:dyDescent="0.55000000000000004">
      <c r="A1557" s="41" t="s">
        <v>1349</v>
      </c>
      <c r="B1557" s="41">
        <v>1.4999999999999999E-2</v>
      </c>
      <c r="C1557">
        <f>'[1]Master Data'!BK249/100</f>
        <v>0</v>
      </c>
      <c r="D1557">
        <f>'[1]Master Data'!BL249/1000000</f>
        <v>0</v>
      </c>
      <c r="E1557">
        <f>'[1]Master Data'!BM249/1000000</f>
        <v>0</v>
      </c>
      <c r="F1557">
        <f>'[1]Master Data'!BN249/100</f>
        <v>0</v>
      </c>
      <c r="G1557">
        <f>'[1]Master Data'!BO249/100</f>
        <v>0</v>
      </c>
      <c r="H1557">
        <f>'[1]Master Data'!BP249/100</f>
        <v>0</v>
      </c>
      <c r="I1557">
        <f>'[1]Master Data'!BQ249/100</f>
        <v>0</v>
      </c>
      <c r="J1557">
        <f>'[1]Master Data'!BR249/100</f>
        <v>0</v>
      </c>
      <c r="K1557">
        <f>'[1]Master Data'!BT249/100</f>
        <v>5.9999999999999995E-4</v>
      </c>
      <c r="L1557">
        <f>'[1]Master Data'!BU249/1000000</f>
        <v>0</v>
      </c>
      <c r="M1557">
        <f>'[1]Master Data'!BV249/1000000</f>
        <v>0</v>
      </c>
      <c r="N1557">
        <f>'[1]Master Data'!BW249/1000000</f>
        <v>0</v>
      </c>
      <c r="O1557">
        <f>'[1]Master Data'!BX249/100</f>
        <v>0</v>
      </c>
      <c r="P1557">
        <f>'[1]Master Data'!BY249/100</f>
        <v>0</v>
      </c>
      <c r="Q1557">
        <f>'[1]Master Data'!BZ249/100</f>
        <v>0</v>
      </c>
      <c r="R1557">
        <f>'[1]Master Data'!CA249/1000000</f>
        <v>0</v>
      </c>
      <c r="S1557">
        <f>'[1]Master Data'!CC249/1000000</f>
        <v>0</v>
      </c>
      <c r="T1557">
        <f>'[1]Master Data'!CD249/100</f>
        <v>0</v>
      </c>
      <c r="U1557">
        <f>'[1]Master Data'!CE249/1000000</f>
        <v>0</v>
      </c>
    </row>
    <row r="1558" spans="1:21" x14ac:dyDescent="0.55000000000000004">
      <c r="A1558" s="41" t="s">
        <v>1350</v>
      </c>
      <c r="B1558" s="41">
        <v>1.3999999999999999E-2</v>
      </c>
      <c r="C1558">
        <f>'[1]Master Data'!BK250/100</f>
        <v>0</v>
      </c>
      <c r="D1558">
        <f>'[1]Master Data'!BL250/1000000</f>
        <v>0</v>
      </c>
      <c r="E1558">
        <f>'[1]Master Data'!BM250/1000000</f>
        <v>0</v>
      </c>
      <c r="F1558">
        <f>'[1]Master Data'!BN250/100</f>
        <v>0</v>
      </c>
      <c r="G1558">
        <f>'[1]Master Data'!BO250/100</f>
        <v>0</v>
      </c>
      <c r="H1558">
        <f>'[1]Master Data'!BP250/100</f>
        <v>0</v>
      </c>
      <c r="I1558">
        <f>'[1]Master Data'!BQ250/100</f>
        <v>0</v>
      </c>
      <c r="J1558">
        <f>'[1]Master Data'!BR250/100</f>
        <v>0</v>
      </c>
      <c r="K1558">
        <f>'[1]Master Data'!BT250/100</f>
        <v>0</v>
      </c>
      <c r="L1558">
        <f>'[1]Master Data'!BU250/1000000</f>
        <v>0</v>
      </c>
      <c r="M1558">
        <f>'[1]Master Data'!BV250/1000000</f>
        <v>0</v>
      </c>
      <c r="N1558">
        <f>'[1]Master Data'!BW250/1000000</f>
        <v>0</v>
      </c>
      <c r="O1558">
        <f>'[1]Master Data'!BX250/100</f>
        <v>0</v>
      </c>
      <c r="P1558">
        <f>'[1]Master Data'!BY250/100</f>
        <v>0</v>
      </c>
      <c r="Q1558">
        <f>'[1]Master Data'!BZ250/100</f>
        <v>0</v>
      </c>
      <c r="R1558">
        <f>'[1]Master Data'!CA250/1000000</f>
        <v>0</v>
      </c>
      <c r="S1558">
        <f>'[1]Master Data'!CC250/1000000</f>
        <v>0</v>
      </c>
      <c r="T1558">
        <f>'[1]Master Data'!CD250/100</f>
        <v>0</v>
      </c>
      <c r="U1558">
        <f>'[1]Master Data'!CE250/1000000</f>
        <v>0</v>
      </c>
    </row>
    <row r="1559" spans="1:21" x14ac:dyDescent="0.55000000000000004">
      <c r="A1559" s="41" t="s">
        <v>1351</v>
      </c>
      <c r="B1559" s="41">
        <v>1.3300000000000001E-2</v>
      </c>
      <c r="C1559">
        <f>'[1]Master Data'!BK251/100</f>
        <v>0</v>
      </c>
      <c r="D1559">
        <f>'[1]Master Data'!BL251/1000000</f>
        <v>0</v>
      </c>
      <c r="E1559">
        <f>'[1]Master Data'!BM251/1000000</f>
        <v>0</v>
      </c>
      <c r="F1559">
        <f>'[1]Master Data'!BN251/100</f>
        <v>0</v>
      </c>
      <c r="G1559">
        <f>'[1]Master Data'!BO251/100</f>
        <v>0</v>
      </c>
      <c r="H1559">
        <f>'[1]Master Data'!BP251/100</f>
        <v>0</v>
      </c>
      <c r="I1559">
        <f>'[1]Master Data'!BQ251/100</f>
        <v>0</v>
      </c>
      <c r="J1559">
        <f>'[1]Master Data'!BR251/100</f>
        <v>0</v>
      </c>
      <c r="K1559">
        <f>'[1]Master Data'!BT251/100</f>
        <v>0</v>
      </c>
      <c r="L1559">
        <f>'[1]Master Data'!BU251/1000000</f>
        <v>0</v>
      </c>
      <c r="M1559">
        <f>'[1]Master Data'!BV251/1000000</f>
        <v>0</v>
      </c>
      <c r="N1559">
        <f>'[1]Master Data'!BW251/1000000</f>
        <v>0</v>
      </c>
      <c r="O1559">
        <f>'[1]Master Data'!BX251/100</f>
        <v>0</v>
      </c>
      <c r="P1559">
        <f>'[1]Master Data'!BY251/100</f>
        <v>0</v>
      </c>
      <c r="Q1559">
        <f>'[1]Master Data'!BZ251/100</f>
        <v>0</v>
      </c>
      <c r="R1559">
        <f>'[1]Master Data'!CA251/1000000</f>
        <v>0</v>
      </c>
      <c r="S1559">
        <f>'[1]Master Data'!CC251/1000000</f>
        <v>0</v>
      </c>
      <c r="T1559">
        <f>'[1]Master Data'!CD251/100</f>
        <v>0</v>
      </c>
      <c r="U1559">
        <f>'[1]Master Data'!CE251/1000000</f>
        <v>0</v>
      </c>
    </row>
    <row r="1560" spans="1:21" x14ac:dyDescent="0.55000000000000004">
      <c r="A1560" s="41" t="s">
        <v>1956</v>
      </c>
      <c r="B1560" s="41">
        <v>1.55E-2</v>
      </c>
      <c r="C1560">
        <f>'[1]Master Data'!BK252/100</f>
        <v>0</v>
      </c>
      <c r="D1560">
        <f>'[1]Master Data'!BL252/1000000</f>
        <v>0</v>
      </c>
      <c r="E1560">
        <f>'[1]Master Data'!BM252/1000000</f>
        <v>0</v>
      </c>
      <c r="F1560">
        <f>'[1]Master Data'!BN252/100</f>
        <v>0</v>
      </c>
      <c r="G1560">
        <f>'[1]Master Data'!BO252/100</f>
        <v>0</v>
      </c>
      <c r="H1560">
        <f>'[1]Master Data'!BP252/100</f>
        <v>0</v>
      </c>
      <c r="I1560">
        <f>'[1]Master Data'!BQ252/100</f>
        <v>0</v>
      </c>
      <c r="J1560">
        <f>'[1]Master Data'!BR252/100</f>
        <v>0</v>
      </c>
      <c r="K1560">
        <f>'[1]Master Data'!BT252/100</f>
        <v>0</v>
      </c>
      <c r="L1560">
        <f>'[1]Master Data'!BU252/1000000</f>
        <v>0</v>
      </c>
      <c r="M1560">
        <f>'[1]Master Data'!BV252/1000000</f>
        <v>0</v>
      </c>
      <c r="N1560">
        <f>'[1]Master Data'!BW252/1000000</f>
        <v>0</v>
      </c>
      <c r="O1560">
        <f>'[1]Master Data'!BX252/100</f>
        <v>0</v>
      </c>
      <c r="P1560">
        <f>'[1]Master Data'!BY252/100</f>
        <v>0</v>
      </c>
      <c r="Q1560">
        <f>'[1]Master Data'!BZ252/100</f>
        <v>0</v>
      </c>
      <c r="R1560">
        <f>'[1]Master Data'!CA252/1000000</f>
        <v>0</v>
      </c>
      <c r="S1560">
        <f>'[1]Master Data'!CC252/1000000</f>
        <v>0</v>
      </c>
      <c r="T1560">
        <f>'[1]Master Data'!CD252/100</f>
        <v>0</v>
      </c>
      <c r="U1560">
        <f>'[1]Master Data'!CE252/1000000</f>
        <v>0</v>
      </c>
    </row>
    <row r="1561" spans="1:21" x14ac:dyDescent="0.55000000000000004">
      <c r="A1561" s="41" t="s">
        <v>1958</v>
      </c>
      <c r="B1561" s="41">
        <v>1.26E-2</v>
      </c>
      <c r="C1561">
        <f>'[1]Master Data'!BK253/100</f>
        <v>0</v>
      </c>
      <c r="D1561">
        <f>'[1]Master Data'!BL253/1000000</f>
        <v>0</v>
      </c>
      <c r="E1561">
        <f>'[1]Master Data'!BM253/1000000</f>
        <v>0</v>
      </c>
      <c r="F1561">
        <f>'[1]Master Data'!BN253/100</f>
        <v>0</v>
      </c>
      <c r="G1561">
        <f>'[1]Master Data'!BO253/100</f>
        <v>0</v>
      </c>
      <c r="H1561">
        <f>'[1]Master Data'!BP253/100</f>
        <v>0</v>
      </c>
      <c r="I1561">
        <f>'[1]Master Data'!BQ253/100</f>
        <v>0</v>
      </c>
      <c r="J1561">
        <f>'[1]Master Data'!BR253/100</f>
        <v>0</v>
      </c>
      <c r="K1561">
        <f>'[1]Master Data'!BT253/100</f>
        <v>0</v>
      </c>
      <c r="L1561">
        <f>'[1]Master Data'!BU253/1000000</f>
        <v>0</v>
      </c>
      <c r="M1561">
        <f>'[1]Master Data'!BV253/1000000</f>
        <v>0</v>
      </c>
      <c r="N1561">
        <f>'[1]Master Data'!BW253/1000000</f>
        <v>0</v>
      </c>
      <c r="O1561">
        <f>'[1]Master Data'!BX253/100</f>
        <v>0</v>
      </c>
      <c r="P1561">
        <f>'[1]Master Data'!BY253/100</f>
        <v>0</v>
      </c>
      <c r="Q1561">
        <f>'[1]Master Data'!BZ253/100</f>
        <v>0</v>
      </c>
      <c r="R1561">
        <f>'[1]Master Data'!CA253/1000000</f>
        <v>0</v>
      </c>
      <c r="S1561">
        <f>'[1]Master Data'!CC253/1000000</f>
        <v>0</v>
      </c>
      <c r="T1561">
        <f>'[1]Master Data'!CD253/100</f>
        <v>0</v>
      </c>
      <c r="U1561">
        <f>'[1]Master Data'!CE253/1000000</f>
        <v>0</v>
      </c>
    </row>
    <row r="1562" spans="1:21" x14ac:dyDescent="0.55000000000000004">
      <c r="A1562" s="41" t="s">
        <v>1960</v>
      </c>
      <c r="B1562" s="41">
        <v>1.771674051342172E-2</v>
      </c>
      <c r="C1562">
        <f>'[1]Master Data'!BK254/100</f>
        <v>0</v>
      </c>
      <c r="D1562">
        <f>'[1]Master Data'!BL254/1000000</f>
        <v>0</v>
      </c>
      <c r="E1562">
        <f>'[1]Master Data'!BM254/1000000</f>
        <v>0</v>
      </c>
      <c r="F1562">
        <f>'[1]Master Data'!BN254/100</f>
        <v>0</v>
      </c>
      <c r="G1562">
        <f>'[1]Master Data'!BO254/100</f>
        <v>0</v>
      </c>
      <c r="H1562">
        <f>'[1]Master Data'!BP254/100</f>
        <v>0</v>
      </c>
      <c r="I1562">
        <f>'[1]Master Data'!BQ254/100</f>
        <v>0</v>
      </c>
      <c r="J1562">
        <f>'[1]Master Data'!BR254/100</f>
        <v>0</v>
      </c>
      <c r="K1562">
        <f>'[1]Master Data'!BT254/100</f>
        <v>0</v>
      </c>
      <c r="L1562">
        <f>'[1]Master Data'!BU254/1000000</f>
        <v>0</v>
      </c>
      <c r="M1562">
        <f>'[1]Master Data'!BV254/1000000</f>
        <v>0</v>
      </c>
      <c r="N1562">
        <f>'[1]Master Data'!BW254/1000000</f>
        <v>0</v>
      </c>
      <c r="O1562">
        <f>'[1]Master Data'!BX254/100</f>
        <v>0</v>
      </c>
      <c r="P1562">
        <f>'[1]Master Data'!BY254/100</f>
        <v>0</v>
      </c>
      <c r="Q1562">
        <f>'[1]Master Data'!BZ254/100</f>
        <v>0</v>
      </c>
      <c r="R1562">
        <f>'[1]Master Data'!CA254/1000000</f>
        <v>0</v>
      </c>
      <c r="S1562">
        <f>'[1]Master Data'!CC254/1000000</f>
        <v>0</v>
      </c>
      <c r="T1562">
        <f>'[1]Master Data'!CD254/100</f>
        <v>0</v>
      </c>
      <c r="U1562">
        <f>'[1]Master Data'!CE254/1000000</f>
        <v>0</v>
      </c>
    </row>
    <row r="1563" spans="1:21" x14ac:dyDescent="0.55000000000000004">
      <c r="A1563" s="41" t="s">
        <v>1352</v>
      </c>
      <c r="B1563" s="41">
        <v>1.2800000000000001E-2</v>
      </c>
      <c r="C1563">
        <f>'[1]Master Data'!BK255/100</f>
        <v>0</v>
      </c>
      <c r="D1563">
        <f>'[1]Master Data'!BL255/1000000</f>
        <v>0</v>
      </c>
      <c r="E1563">
        <f>'[1]Master Data'!BM255/1000000</f>
        <v>0</v>
      </c>
      <c r="F1563">
        <f>'[1]Master Data'!BN255/100</f>
        <v>0</v>
      </c>
      <c r="G1563">
        <f>'[1]Master Data'!BO255/100</f>
        <v>0</v>
      </c>
      <c r="H1563">
        <f>'[1]Master Data'!BP255/100</f>
        <v>0</v>
      </c>
      <c r="I1563">
        <f>'[1]Master Data'!BQ255/100</f>
        <v>0</v>
      </c>
      <c r="J1563">
        <f>'[1]Master Data'!BR255/100</f>
        <v>0</v>
      </c>
      <c r="K1563">
        <f>'[1]Master Data'!BT255/100</f>
        <v>1.2999999999999999E-3</v>
      </c>
      <c r="L1563">
        <f>'[1]Master Data'!BU255/1000000</f>
        <v>0</v>
      </c>
      <c r="M1563">
        <f>'[1]Master Data'!BV255/1000000</f>
        <v>0</v>
      </c>
      <c r="N1563">
        <f>'[1]Master Data'!BW255/1000000</f>
        <v>0</v>
      </c>
      <c r="O1563">
        <f>'[1]Master Data'!BX255/100</f>
        <v>0</v>
      </c>
      <c r="P1563">
        <f>'[1]Master Data'!BY255/100</f>
        <v>0.41270000000000001</v>
      </c>
      <c r="Q1563">
        <f>'[1]Master Data'!BZ255/100</f>
        <v>0</v>
      </c>
      <c r="R1563">
        <f>'[1]Master Data'!CA255/1000000</f>
        <v>2.9E-5</v>
      </c>
      <c r="S1563">
        <f>'[1]Master Data'!CC255/1000000</f>
        <v>0</v>
      </c>
      <c r="T1563">
        <f>'[1]Master Data'!CD255/100</f>
        <v>0</v>
      </c>
      <c r="U1563">
        <f>'[1]Master Data'!CE255/1000000</f>
        <v>0</v>
      </c>
    </row>
    <row r="1564" spans="1:21" x14ac:dyDescent="0.55000000000000004">
      <c r="A1564" s="41" t="s">
        <v>1353</v>
      </c>
      <c r="B1564" s="41">
        <v>8.9999999999999992E-5</v>
      </c>
      <c r="C1564">
        <f>'[1]Master Data'!BK256/100</f>
        <v>2.0300000000000001E-3</v>
      </c>
      <c r="D1564">
        <f>'[1]Master Data'!BL256/1000000</f>
        <v>3.7E-8</v>
      </c>
      <c r="E1564">
        <f>'[1]Master Data'!BM256/1000000</f>
        <v>1.6200000000000002E-6</v>
      </c>
      <c r="F1564">
        <f>'[1]Master Data'!BN256/100</f>
        <v>0</v>
      </c>
      <c r="G1564">
        <f>'[1]Master Data'!BO256/100</f>
        <v>0</v>
      </c>
      <c r="H1564">
        <f>'[1]Master Data'!BP256/100</f>
        <v>0</v>
      </c>
      <c r="I1564">
        <f>'[1]Master Data'!BQ256/100</f>
        <v>0</v>
      </c>
      <c r="J1564">
        <f>'[1]Master Data'!BR256/100</f>
        <v>0</v>
      </c>
      <c r="K1564">
        <f>'[1]Master Data'!BT256/100</f>
        <v>6.0000000000000002E-5</v>
      </c>
      <c r="L1564">
        <f>'[1]Master Data'!BU256/1000000</f>
        <v>2.5000000000000002E-8</v>
      </c>
      <c r="M1564">
        <f>'[1]Master Data'!BV256/1000000</f>
        <v>3.4899999999999996E-7</v>
      </c>
      <c r="N1564">
        <f>'[1]Master Data'!BW256/1000000</f>
        <v>0</v>
      </c>
      <c r="O1564">
        <f>'[1]Master Data'!BX256/100</f>
        <v>0</v>
      </c>
      <c r="P1564">
        <f>'[1]Master Data'!BY256/100</f>
        <v>0</v>
      </c>
      <c r="Q1564">
        <f>'[1]Master Data'!BZ256/100</f>
        <v>0</v>
      </c>
      <c r="R1564">
        <f>'[1]Master Data'!CA256/1000000</f>
        <v>0</v>
      </c>
      <c r="S1564">
        <f>'[1]Master Data'!CC256/1000000</f>
        <v>0</v>
      </c>
      <c r="T1564">
        <f>'[1]Master Data'!CD256/100</f>
        <v>0</v>
      </c>
      <c r="U1564">
        <f>'[1]Master Data'!CE256/1000000</f>
        <v>0</v>
      </c>
    </row>
    <row r="1565" spans="1:21" x14ac:dyDescent="0.55000000000000004">
      <c r="A1565" s="41" t="s">
        <v>1354</v>
      </c>
      <c r="B1565" s="41">
        <v>2.5999999999999999E-3</v>
      </c>
      <c r="C1565">
        <f>'[1]Master Data'!BK257/100</f>
        <v>0</v>
      </c>
      <c r="D1565">
        <f>'[1]Master Data'!BL257/1000000</f>
        <v>0</v>
      </c>
      <c r="E1565">
        <f>'[1]Master Data'!BM257/1000000</f>
        <v>0</v>
      </c>
      <c r="F1565">
        <f>'[1]Master Data'!BN257/100</f>
        <v>0</v>
      </c>
      <c r="G1565">
        <f>'[1]Master Data'!BO257/100</f>
        <v>0</v>
      </c>
      <c r="H1565">
        <f>'[1]Master Data'!BP257/100</f>
        <v>0</v>
      </c>
      <c r="I1565">
        <f>'[1]Master Data'!BQ257/100</f>
        <v>0</v>
      </c>
      <c r="J1565">
        <f>'[1]Master Data'!BR257/100</f>
        <v>0</v>
      </c>
      <c r="K1565">
        <f>'[1]Master Data'!BT257/100</f>
        <v>1.01E-4</v>
      </c>
      <c r="L1565">
        <f>'[1]Master Data'!BU257/1000000</f>
        <v>6E-9</v>
      </c>
      <c r="M1565">
        <f>'[1]Master Data'!BV257/1000000</f>
        <v>1.4E-8</v>
      </c>
      <c r="N1565">
        <f>'[1]Master Data'!BW257/1000000</f>
        <v>0</v>
      </c>
      <c r="O1565">
        <f>'[1]Master Data'!BX257/100</f>
        <v>0</v>
      </c>
      <c r="P1565">
        <f>'[1]Master Data'!BY257/100</f>
        <v>0</v>
      </c>
      <c r="Q1565">
        <f>'[1]Master Data'!BZ257/100</f>
        <v>0</v>
      </c>
      <c r="R1565">
        <f>'[1]Master Data'!CA257/1000000</f>
        <v>0</v>
      </c>
      <c r="S1565">
        <f>'[1]Master Data'!CC257/1000000</f>
        <v>0</v>
      </c>
      <c r="T1565">
        <f>'[1]Master Data'!CD257/100</f>
        <v>0</v>
      </c>
      <c r="U1565">
        <f>'[1]Master Data'!CE257/1000000</f>
        <v>0</v>
      </c>
    </row>
    <row r="1566" spans="1:21" x14ac:dyDescent="0.55000000000000004">
      <c r="A1566" s="41" t="s">
        <v>1355</v>
      </c>
      <c r="B1566" s="41">
        <v>2.2000000000000001E-3</v>
      </c>
      <c r="C1566">
        <f>'[1]Master Data'!BK258/100</f>
        <v>0</v>
      </c>
      <c r="D1566">
        <f>'[1]Master Data'!BL258/1000000</f>
        <v>0</v>
      </c>
      <c r="E1566">
        <f>'[1]Master Data'!BM258/1000000</f>
        <v>0</v>
      </c>
      <c r="F1566">
        <f>'[1]Master Data'!BN258/100</f>
        <v>0</v>
      </c>
      <c r="G1566">
        <f>'[1]Master Data'!BO258/100</f>
        <v>0</v>
      </c>
      <c r="H1566">
        <f>'[1]Master Data'!BP258/100</f>
        <v>0</v>
      </c>
      <c r="I1566">
        <f>'[1]Master Data'!BQ258/100</f>
        <v>0</v>
      </c>
      <c r="J1566">
        <f>'[1]Master Data'!BR258/100</f>
        <v>0</v>
      </c>
      <c r="K1566">
        <f>'[1]Master Data'!BT258/100</f>
        <v>1.2999999999999999E-4</v>
      </c>
      <c r="L1566">
        <f>'[1]Master Data'!BU258/1000000</f>
        <v>0</v>
      </c>
      <c r="M1566">
        <f>'[1]Master Data'!BV258/1000000</f>
        <v>0</v>
      </c>
      <c r="N1566">
        <f>'[1]Master Data'!BW258/1000000</f>
        <v>0</v>
      </c>
      <c r="O1566">
        <f>'[1]Master Data'!BX258/100</f>
        <v>0</v>
      </c>
      <c r="P1566">
        <f>'[1]Master Data'!BY258/100</f>
        <v>0</v>
      </c>
      <c r="Q1566">
        <f>'[1]Master Data'!BZ258/100</f>
        <v>0</v>
      </c>
      <c r="R1566">
        <f>'[1]Master Data'!CA258/1000000</f>
        <v>0</v>
      </c>
      <c r="S1566">
        <f>'[1]Master Data'!CC258/1000000</f>
        <v>0</v>
      </c>
      <c r="T1566">
        <f>'[1]Master Data'!CD258/100</f>
        <v>0</v>
      </c>
      <c r="U1566">
        <f>'[1]Master Data'!CE258/1000000</f>
        <v>0</v>
      </c>
    </row>
    <row r="1567" spans="1:21" x14ac:dyDescent="0.55000000000000004">
      <c r="A1567" s="41" t="s">
        <v>1356</v>
      </c>
      <c r="B1567" s="41">
        <v>9.7000000000000005E-4</v>
      </c>
      <c r="C1567">
        <f>'[1]Master Data'!BK259/100</f>
        <v>0</v>
      </c>
      <c r="D1567">
        <f>'[1]Master Data'!BL259/1000000</f>
        <v>0</v>
      </c>
      <c r="E1567">
        <f>'[1]Master Data'!BM259/1000000</f>
        <v>0</v>
      </c>
      <c r="F1567">
        <f>'[1]Master Data'!BN259/100</f>
        <v>0</v>
      </c>
      <c r="G1567">
        <f>'[1]Master Data'!BO259/100</f>
        <v>0</v>
      </c>
      <c r="H1567">
        <f>'[1]Master Data'!BP259/100</f>
        <v>0</v>
      </c>
      <c r="I1567">
        <f>'[1]Master Data'!BQ259/100</f>
        <v>0</v>
      </c>
      <c r="J1567">
        <f>'[1]Master Data'!BR259/100</f>
        <v>0</v>
      </c>
      <c r="K1567">
        <f>'[1]Master Data'!BT259/100</f>
        <v>0</v>
      </c>
      <c r="L1567">
        <f>'[1]Master Data'!BU259/1000000</f>
        <v>0</v>
      </c>
      <c r="M1567">
        <f>'[1]Master Data'!BV259/1000000</f>
        <v>0</v>
      </c>
      <c r="N1567">
        <f>'[1]Master Data'!BW259/1000000</f>
        <v>0</v>
      </c>
      <c r="O1567">
        <f>'[1]Master Data'!BX259/100</f>
        <v>0</v>
      </c>
      <c r="P1567">
        <f>'[1]Master Data'!BY259/100</f>
        <v>0</v>
      </c>
      <c r="Q1567">
        <f>'[1]Master Data'!BZ259/100</f>
        <v>0</v>
      </c>
      <c r="R1567">
        <f>'[1]Master Data'!CA259/1000000</f>
        <v>0</v>
      </c>
      <c r="S1567">
        <f>'[1]Master Data'!CC259/1000000</f>
        <v>0</v>
      </c>
      <c r="T1567">
        <f>'[1]Master Data'!CD259/100</f>
        <v>0</v>
      </c>
      <c r="U1567">
        <f>'[1]Master Data'!CE259/1000000</f>
        <v>0</v>
      </c>
    </row>
    <row r="1568" spans="1:21" x14ac:dyDescent="0.55000000000000004">
      <c r="A1568" s="41" t="s">
        <v>1357</v>
      </c>
      <c r="B1568" s="41">
        <v>2.8999999999999998E-3</v>
      </c>
      <c r="C1568">
        <f>'[1]Master Data'!BK260/100</f>
        <v>1.5E-3</v>
      </c>
      <c r="D1568">
        <f>'[1]Master Data'!BL260/1000000</f>
        <v>4.0000000000000001E-8</v>
      </c>
      <c r="E1568">
        <f>'[1]Master Data'!BM260/1000000</f>
        <v>0</v>
      </c>
      <c r="F1568">
        <f>'[1]Master Data'!BN260/100</f>
        <v>0</v>
      </c>
      <c r="G1568">
        <f>'[1]Master Data'!BO260/100</f>
        <v>0</v>
      </c>
      <c r="H1568">
        <f>'[1]Master Data'!BP260/100</f>
        <v>0</v>
      </c>
      <c r="I1568">
        <f>'[1]Master Data'!BQ260/100</f>
        <v>0</v>
      </c>
      <c r="J1568">
        <f>'[1]Master Data'!BR260/100</f>
        <v>0</v>
      </c>
      <c r="K1568">
        <f>'[1]Master Data'!BT260/100</f>
        <v>1.6000000000000001E-4</v>
      </c>
      <c r="L1568">
        <f>'[1]Master Data'!BU260/1000000</f>
        <v>2.5600000000000002E-7</v>
      </c>
      <c r="M1568">
        <f>'[1]Master Data'!BV260/1000000</f>
        <v>2.7900000000000005E-7</v>
      </c>
      <c r="N1568">
        <f>'[1]Master Data'!BW260/1000000</f>
        <v>0</v>
      </c>
      <c r="O1568">
        <f>'[1]Master Data'!BX260/100</f>
        <v>0</v>
      </c>
      <c r="P1568">
        <f>'[1]Master Data'!BY260/100</f>
        <v>0</v>
      </c>
      <c r="Q1568">
        <f>'[1]Master Data'!BZ260/100</f>
        <v>0</v>
      </c>
      <c r="R1568">
        <f>'[1]Master Data'!CA260/1000000</f>
        <v>0</v>
      </c>
      <c r="S1568">
        <f>'[1]Master Data'!CC260/1000000</f>
        <v>0</v>
      </c>
      <c r="T1568">
        <f>'[1]Master Data'!CD260/100</f>
        <v>0</v>
      </c>
      <c r="U1568">
        <f>'[1]Master Data'!CE260/1000000</f>
        <v>0</v>
      </c>
    </row>
    <row r="1569" spans="1:21" x14ac:dyDescent="0.55000000000000004">
      <c r="A1569" s="41" t="s">
        <v>1358</v>
      </c>
      <c r="B1569" s="41">
        <v>0.03</v>
      </c>
      <c r="C1569">
        <f>'[1]Master Data'!BK261/100</f>
        <v>9.0000000000000011E-3</v>
      </c>
      <c r="D1569">
        <f>'[1]Master Data'!BL261/1000000</f>
        <v>0</v>
      </c>
      <c r="E1569">
        <f>'[1]Master Data'!BM261/1000000</f>
        <v>0</v>
      </c>
      <c r="F1569">
        <f>'[1]Master Data'!BN261/100</f>
        <v>0</v>
      </c>
      <c r="G1569">
        <f>'[1]Master Data'!BO261/100</f>
        <v>0</v>
      </c>
      <c r="H1569">
        <f>'[1]Master Data'!BP261/100</f>
        <v>0</v>
      </c>
      <c r="I1569">
        <f>'[1]Master Data'!BQ261/100</f>
        <v>0</v>
      </c>
      <c r="J1569">
        <f>'[1]Master Data'!BR261/100</f>
        <v>0</v>
      </c>
      <c r="K1569">
        <f>'[1]Master Data'!BT261/100</f>
        <v>7.000000000000001E-4</v>
      </c>
      <c r="L1569">
        <f>'[1]Master Data'!BU261/1000000</f>
        <v>9.0000000000000007E-7</v>
      </c>
      <c r="M1569">
        <f>'[1]Master Data'!BV261/1000000</f>
        <v>2.2000000000000001E-6</v>
      </c>
      <c r="N1569">
        <f>'[1]Master Data'!BW261/1000000</f>
        <v>0</v>
      </c>
      <c r="O1569">
        <f>'[1]Master Data'!BX261/100</f>
        <v>0</v>
      </c>
      <c r="P1569">
        <f>'[1]Master Data'!BY261/100</f>
        <v>0</v>
      </c>
      <c r="Q1569">
        <f>'[1]Master Data'!BZ261/100</f>
        <v>0</v>
      </c>
      <c r="R1569">
        <f>'[1]Master Data'!CA261/1000000</f>
        <v>0</v>
      </c>
      <c r="S1569">
        <f>'[1]Master Data'!CC261/1000000</f>
        <v>0</v>
      </c>
      <c r="T1569">
        <f>'[1]Master Data'!CD261/100</f>
        <v>0</v>
      </c>
      <c r="U1569">
        <f>'[1]Master Data'!CE261/1000000</f>
        <v>0</v>
      </c>
    </row>
    <row r="1570" spans="1:21" x14ac:dyDescent="0.55000000000000004">
      <c r="A1570" s="41" t="s">
        <v>1359</v>
      </c>
      <c r="B1570" s="41">
        <v>0</v>
      </c>
      <c r="C1570">
        <f>'[1]Master Data'!BK262/100</f>
        <v>0</v>
      </c>
      <c r="D1570">
        <f>'[1]Master Data'!BL262/1000000</f>
        <v>0</v>
      </c>
      <c r="E1570">
        <f>'[1]Master Data'!BM262/1000000</f>
        <v>0</v>
      </c>
      <c r="F1570">
        <f>'[1]Master Data'!BN262/100</f>
        <v>0</v>
      </c>
      <c r="G1570">
        <f>'[1]Master Data'!BO262/100</f>
        <v>0</v>
      </c>
      <c r="H1570">
        <f>'[1]Master Data'!BP262/100</f>
        <v>0</v>
      </c>
      <c r="I1570">
        <f>'[1]Master Data'!BQ262/100</f>
        <v>0</v>
      </c>
      <c r="J1570">
        <f>'[1]Master Data'!BR262/100</f>
        <v>0</v>
      </c>
      <c r="K1570">
        <f>'[1]Master Data'!BT262/100</f>
        <v>0</v>
      </c>
      <c r="L1570">
        <f>'[1]Master Data'!BU262/1000000</f>
        <v>0</v>
      </c>
      <c r="M1570">
        <f>'[1]Master Data'!BV262/1000000</f>
        <v>0</v>
      </c>
      <c r="N1570">
        <f>'[1]Master Data'!BW262/1000000</f>
        <v>0</v>
      </c>
      <c r="O1570">
        <f>'[1]Master Data'!BX262/100</f>
        <v>0</v>
      </c>
      <c r="P1570">
        <f>'[1]Master Data'!BY262/100</f>
        <v>0</v>
      </c>
      <c r="Q1570">
        <f>'[1]Master Data'!BZ262/100</f>
        <v>0</v>
      </c>
      <c r="R1570">
        <f>'[1]Master Data'!CA262/1000000</f>
        <v>0</v>
      </c>
      <c r="S1570">
        <f>'[1]Master Data'!CC262/1000000</f>
        <v>0</v>
      </c>
      <c r="T1570">
        <f>'[1]Master Data'!CD262/100</f>
        <v>0</v>
      </c>
      <c r="U1570">
        <f>'[1]Master Data'!CE262/1000000</f>
        <v>0</v>
      </c>
    </row>
    <row r="1571" spans="1:21" x14ac:dyDescent="0.55000000000000004">
      <c r="A1571" s="41" t="s">
        <v>1360</v>
      </c>
      <c r="B1571" s="41">
        <v>9.0000000000000011E-3</v>
      </c>
      <c r="C1571">
        <f>'[1]Master Data'!BK263/100</f>
        <v>2.6000000000000002E-2</v>
      </c>
      <c r="D1571">
        <f>'[1]Master Data'!BL263/1000000</f>
        <v>0</v>
      </c>
      <c r="E1571">
        <f>'[1]Master Data'!BM263/1000000</f>
        <v>0</v>
      </c>
      <c r="F1571">
        <f>'[1]Master Data'!BN263/100</f>
        <v>0</v>
      </c>
      <c r="G1571">
        <f>'[1]Master Data'!BO263/100</f>
        <v>0</v>
      </c>
      <c r="H1571">
        <f>'[1]Master Data'!BP263/100</f>
        <v>0</v>
      </c>
      <c r="I1571">
        <f>'[1]Master Data'!BQ263/100</f>
        <v>0</v>
      </c>
      <c r="J1571">
        <f>'[1]Master Data'!BR263/100</f>
        <v>0</v>
      </c>
      <c r="K1571">
        <f>'[1]Master Data'!BT263/100</f>
        <v>2.9999999999999997E-4</v>
      </c>
      <c r="L1571">
        <f>'[1]Master Data'!BU263/1000000</f>
        <v>9.9999999999999995E-7</v>
      </c>
      <c r="M1571">
        <f>'[1]Master Data'!BV263/1000000</f>
        <v>1.1999999999999999E-6</v>
      </c>
      <c r="N1571">
        <f>'[1]Master Data'!BW263/1000000</f>
        <v>0</v>
      </c>
      <c r="O1571">
        <f>'[1]Master Data'!BX263/100</f>
        <v>0</v>
      </c>
      <c r="P1571">
        <f>'[1]Master Data'!BY263/100</f>
        <v>0</v>
      </c>
      <c r="Q1571">
        <f>'[1]Master Data'!BZ263/100</f>
        <v>0</v>
      </c>
      <c r="R1571">
        <f>'[1]Master Data'!CA263/1000000</f>
        <v>0</v>
      </c>
      <c r="S1571">
        <f>'[1]Master Data'!CC263/1000000</f>
        <v>0</v>
      </c>
      <c r="T1571">
        <f>'[1]Master Data'!CD263/100</f>
        <v>0</v>
      </c>
      <c r="U1571">
        <f>'[1]Master Data'!CE263/1000000</f>
        <v>0</v>
      </c>
    </row>
    <row r="1572" spans="1:21" x14ac:dyDescent="0.55000000000000004">
      <c r="A1572" s="41" t="s">
        <v>1361</v>
      </c>
      <c r="B1572" s="41">
        <v>0</v>
      </c>
      <c r="C1572">
        <f>'[1]Master Data'!BK264/100</f>
        <v>0</v>
      </c>
      <c r="D1572">
        <f>'[1]Master Data'!BL264/1000000</f>
        <v>0</v>
      </c>
      <c r="E1572">
        <f>'[1]Master Data'!BM264/1000000</f>
        <v>0</v>
      </c>
      <c r="F1572">
        <f>'[1]Master Data'!BN264/100</f>
        <v>0</v>
      </c>
      <c r="G1572">
        <f>'[1]Master Data'!BO264/100</f>
        <v>0</v>
      </c>
      <c r="H1572">
        <f>'[1]Master Data'!BP264/100</f>
        <v>0</v>
      </c>
      <c r="I1572">
        <f>'[1]Master Data'!BQ264/100</f>
        <v>0</v>
      </c>
      <c r="J1572">
        <f>'[1]Master Data'!BR264/100</f>
        <v>0</v>
      </c>
      <c r="K1572">
        <f>'[1]Master Data'!BT264/100</f>
        <v>0</v>
      </c>
      <c r="L1572">
        <f>'[1]Master Data'!BU264/1000000</f>
        <v>0</v>
      </c>
      <c r="M1572">
        <f>'[1]Master Data'!BV264/1000000</f>
        <v>0</v>
      </c>
      <c r="N1572">
        <f>'[1]Master Data'!BW264/1000000</f>
        <v>0</v>
      </c>
      <c r="O1572">
        <f>'[1]Master Data'!BX264/100</f>
        <v>0</v>
      </c>
      <c r="P1572">
        <f>'[1]Master Data'!BY264/100</f>
        <v>0</v>
      </c>
      <c r="Q1572">
        <f>'[1]Master Data'!BZ264/100</f>
        <v>0</v>
      </c>
      <c r="R1572">
        <f>'[1]Master Data'!CA264/1000000</f>
        <v>0</v>
      </c>
      <c r="S1572">
        <f>'[1]Master Data'!CC264/1000000</f>
        <v>0</v>
      </c>
      <c r="T1572">
        <f>'[1]Master Data'!CD264/100</f>
        <v>0</v>
      </c>
      <c r="U1572">
        <f>'[1]Master Data'!CE264/1000000</f>
        <v>0</v>
      </c>
    </row>
    <row r="1573" spans="1:21" x14ac:dyDescent="0.55000000000000004">
      <c r="A1573" s="41" t="s">
        <v>1362</v>
      </c>
      <c r="B1573" s="41">
        <v>2.5000000000000001E-2</v>
      </c>
      <c r="C1573">
        <f>'[1]Master Data'!BK265/100</f>
        <v>2.5000000000000001E-2</v>
      </c>
      <c r="D1573">
        <f>'[1]Master Data'!BL265/1000000</f>
        <v>1.0284391534391536E-6</v>
      </c>
      <c r="E1573">
        <f>'[1]Master Data'!BM265/1000000</f>
        <v>1.371252204585538E-5</v>
      </c>
      <c r="F1573">
        <f>'[1]Master Data'!BN265/100</f>
        <v>0</v>
      </c>
      <c r="G1573">
        <f>'[1]Master Data'!BO265/100</f>
        <v>0</v>
      </c>
      <c r="H1573">
        <f>'[1]Master Data'!BP265/100</f>
        <v>0</v>
      </c>
      <c r="I1573">
        <f>'[1]Master Data'!BQ265/100</f>
        <v>0</v>
      </c>
      <c r="J1573">
        <f>'[1]Master Data'!BR265/100</f>
        <v>0</v>
      </c>
      <c r="K1573">
        <f>'[1]Master Data'!BT265/100</f>
        <v>5.0000000000000001E-4</v>
      </c>
      <c r="L1573">
        <f>'[1]Master Data'!BU265/1000000</f>
        <v>2.7425044091710759E-6</v>
      </c>
      <c r="M1573">
        <f>'[1]Master Data'!BV265/1000000</f>
        <v>4.1137566137566143E-6</v>
      </c>
      <c r="N1573">
        <f>'[1]Master Data'!BW265/1000000</f>
        <v>0</v>
      </c>
      <c r="O1573">
        <f>'[1]Master Data'!BX265/100</f>
        <v>0</v>
      </c>
      <c r="P1573">
        <f>'[1]Master Data'!BY265/100</f>
        <v>0</v>
      </c>
      <c r="Q1573">
        <f>'[1]Master Data'!BZ265/100</f>
        <v>0</v>
      </c>
      <c r="R1573">
        <f>'[1]Master Data'!CA265/1000000</f>
        <v>0</v>
      </c>
      <c r="S1573">
        <f>'[1]Master Data'!CC265/1000000</f>
        <v>0</v>
      </c>
      <c r="T1573">
        <f>'[1]Master Data'!CD265/100</f>
        <v>0</v>
      </c>
      <c r="U1573">
        <f>'[1]Master Data'!CE265/1000000</f>
        <v>0</v>
      </c>
    </row>
    <row r="1574" spans="1:21" x14ac:dyDescent="0.55000000000000004">
      <c r="A1574" s="41" t="s">
        <v>1363</v>
      </c>
      <c r="B1574" s="41">
        <v>6.7792575206397301E-5</v>
      </c>
      <c r="C1574">
        <f>'[1]Master Data'!BK266/100</f>
        <v>4.0904622165328493E-5</v>
      </c>
      <c r="D1574">
        <f>'[1]Master Data'!BL266/1000000</f>
        <v>0</v>
      </c>
      <c r="E1574">
        <f>'[1]Master Data'!BM266/1000000</f>
        <v>0</v>
      </c>
      <c r="F1574">
        <f>'[1]Master Data'!BN266/100</f>
        <v>9.1694031724053475E-6</v>
      </c>
      <c r="G1574">
        <f>'[1]Master Data'!BO266/100</f>
        <v>1.5524383368586062E-5</v>
      </c>
      <c r="H1574">
        <f>'[1]Master Data'!BP266/100</f>
        <v>0</v>
      </c>
      <c r="I1574">
        <f>'[1]Master Data'!BQ266/100</f>
        <v>0</v>
      </c>
      <c r="J1574">
        <f>'[1]Master Data'!BR266/100</f>
        <v>1.7111997067092291E-4</v>
      </c>
      <c r="K1574">
        <f>'[1]Master Data'!BT266/100</f>
        <v>1.5289933969066737E-5</v>
      </c>
      <c r="L1574">
        <f>'[1]Master Data'!BU266/1000000</f>
        <v>0</v>
      </c>
      <c r="M1574">
        <f>'[1]Master Data'!BV266/1000000</f>
        <v>0</v>
      </c>
      <c r="N1574">
        <f>'[1]Master Data'!BW266/1000000</f>
        <v>0</v>
      </c>
      <c r="O1574">
        <f>'[1]Master Data'!BX266/100</f>
        <v>0</v>
      </c>
      <c r="P1574">
        <f>'[1]Master Data'!BY266/100</f>
        <v>0</v>
      </c>
      <c r="Q1574">
        <f>'[1]Master Data'!BZ266/100</f>
        <v>0</v>
      </c>
      <c r="R1574">
        <f>'[1]Master Data'!CA266/1000000</f>
        <v>0</v>
      </c>
      <c r="S1574">
        <f>'[1]Master Data'!CC266/1000000</f>
        <v>0</v>
      </c>
      <c r="T1574">
        <f>'[1]Master Data'!CD266/100</f>
        <v>0</v>
      </c>
      <c r="U1574">
        <f>'[1]Master Data'!CE266/1000000</f>
        <v>0</v>
      </c>
    </row>
    <row r="1575" spans="1:21" x14ac:dyDescent="0.55000000000000004">
      <c r="A1575" s="41" t="s">
        <v>1364</v>
      </c>
      <c r="B1575" s="41">
        <v>6.7000000000000002E-3</v>
      </c>
      <c r="C1575">
        <f>'[1]Master Data'!BK267/100</f>
        <v>0.01</v>
      </c>
      <c r="D1575">
        <f>'[1]Master Data'!BL267/1000000</f>
        <v>0</v>
      </c>
      <c r="E1575">
        <f>'[1]Master Data'!BM267/1000000</f>
        <v>0</v>
      </c>
      <c r="F1575">
        <f>'[1]Master Data'!BN267/100</f>
        <v>0</v>
      </c>
      <c r="G1575">
        <f>'[1]Master Data'!BO267/100</f>
        <v>0</v>
      </c>
      <c r="H1575">
        <f>'[1]Master Data'!BP267/100</f>
        <v>0</v>
      </c>
      <c r="I1575">
        <f>'[1]Master Data'!BQ267/100</f>
        <v>0</v>
      </c>
      <c r="J1575">
        <f>'[1]Master Data'!BR267/100</f>
        <v>0</v>
      </c>
      <c r="K1575">
        <f>'[1]Master Data'!BT267/100</f>
        <v>5.0000000000000001E-4</v>
      </c>
      <c r="L1575">
        <f>'[1]Master Data'!BU267/1000000</f>
        <v>1.9000000000000001E-7</v>
      </c>
      <c r="M1575">
        <f>'[1]Master Data'!BV267/1000000</f>
        <v>1.1799999999999999E-6</v>
      </c>
      <c r="N1575">
        <f>'[1]Master Data'!BW267/1000000</f>
        <v>0</v>
      </c>
      <c r="O1575">
        <f>'[1]Master Data'!BX267/100</f>
        <v>0</v>
      </c>
      <c r="P1575">
        <f>'[1]Master Data'!BY267/100</f>
        <v>0</v>
      </c>
      <c r="Q1575">
        <f>'[1]Master Data'!BZ267/100</f>
        <v>0</v>
      </c>
      <c r="R1575">
        <f>'[1]Master Data'!CA267/1000000</f>
        <v>0</v>
      </c>
      <c r="S1575">
        <f>'[1]Master Data'!CC267/1000000</f>
        <v>0</v>
      </c>
      <c r="T1575">
        <f>'[1]Master Data'!CD267/100</f>
        <v>0</v>
      </c>
      <c r="U1575">
        <f>'[1]Master Data'!CE267/1000000</f>
        <v>0</v>
      </c>
    </row>
    <row r="1576" spans="1:21" x14ac:dyDescent="0.55000000000000004">
      <c r="A1576" s="41" t="s">
        <v>1365</v>
      </c>
      <c r="B1576" s="41">
        <v>1.1000000000000001E-2</v>
      </c>
      <c r="C1576">
        <f>'[1]Master Data'!BK268/100</f>
        <v>1.1399999999999999E-2</v>
      </c>
      <c r="D1576">
        <f>'[1]Master Data'!BL268/1000000</f>
        <v>0</v>
      </c>
      <c r="E1576">
        <f>'[1]Master Data'!BM268/1000000</f>
        <v>0</v>
      </c>
      <c r="F1576">
        <f>'[1]Master Data'!BN268/100</f>
        <v>0</v>
      </c>
      <c r="G1576">
        <f>'[1]Master Data'!BO268/100</f>
        <v>0</v>
      </c>
      <c r="H1576">
        <f>'[1]Master Data'!BP268/100</f>
        <v>0</v>
      </c>
      <c r="I1576">
        <f>'[1]Master Data'!BQ268/100</f>
        <v>0</v>
      </c>
      <c r="J1576">
        <f>'[1]Master Data'!BR268/100</f>
        <v>0</v>
      </c>
      <c r="K1576">
        <f>'[1]Master Data'!BT268/100</f>
        <v>0</v>
      </c>
      <c r="L1576">
        <f>'[1]Master Data'!BU268/1000000</f>
        <v>1.1599999999999999E-6</v>
      </c>
      <c r="M1576">
        <f>'[1]Master Data'!BV268/1000000</f>
        <v>3.49E-6</v>
      </c>
      <c r="N1576">
        <f>'[1]Master Data'!BW268/1000000</f>
        <v>0</v>
      </c>
      <c r="O1576">
        <f>'[1]Master Data'!BX268/100</f>
        <v>0</v>
      </c>
      <c r="P1576">
        <f>'[1]Master Data'!BY268/100</f>
        <v>0</v>
      </c>
      <c r="Q1576">
        <f>'[1]Master Data'!BZ268/100</f>
        <v>0</v>
      </c>
      <c r="R1576">
        <f>'[1]Master Data'!CA268/1000000</f>
        <v>0</v>
      </c>
      <c r="S1576">
        <f>'[1]Master Data'!CC268/1000000</f>
        <v>0</v>
      </c>
      <c r="T1576">
        <f>'[1]Master Data'!CD268/100</f>
        <v>0</v>
      </c>
      <c r="U1576">
        <f>'[1]Master Data'!CE268/1000000</f>
        <v>0</v>
      </c>
    </row>
    <row r="1577" spans="1:21" x14ac:dyDescent="0.55000000000000004">
      <c r="A1577" s="41" t="s">
        <v>1366</v>
      </c>
      <c r="B1577" s="41">
        <v>0</v>
      </c>
      <c r="C1577">
        <f>'[1]Master Data'!BK269/100</f>
        <v>0</v>
      </c>
      <c r="D1577">
        <f>'[1]Master Data'!BL269/1000000</f>
        <v>0</v>
      </c>
      <c r="E1577">
        <f>'[1]Master Data'!BM269/1000000</f>
        <v>0</v>
      </c>
      <c r="F1577">
        <f>'[1]Master Data'!BN269/100</f>
        <v>0</v>
      </c>
      <c r="G1577">
        <f>'[1]Master Data'!BO269/100</f>
        <v>0</v>
      </c>
      <c r="H1577">
        <f>'[1]Master Data'!BP269/100</f>
        <v>0</v>
      </c>
      <c r="I1577">
        <f>'[1]Master Data'!BQ269/100</f>
        <v>0</v>
      </c>
      <c r="J1577">
        <f>'[1]Master Data'!BR269/100</f>
        <v>0</v>
      </c>
      <c r="K1577">
        <f>'[1]Master Data'!BT269/100</f>
        <v>0</v>
      </c>
      <c r="L1577">
        <f>'[1]Master Data'!BU269/1000000</f>
        <v>0</v>
      </c>
      <c r="M1577">
        <f>'[1]Master Data'!BV269/1000000</f>
        <v>0</v>
      </c>
      <c r="N1577">
        <f>'[1]Master Data'!BW269/1000000</f>
        <v>0</v>
      </c>
      <c r="O1577">
        <f>'[1]Master Data'!BX269/100</f>
        <v>0</v>
      </c>
      <c r="P1577">
        <f>'[1]Master Data'!BY269/100</f>
        <v>0</v>
      </c>
      <c r="Q1577">
        <f>'[1]Master Data'!BZ269/100</f>
        <v>0</v>
      </c>
      <c r="R1577">
        <f>'[1]Master Data'!CA269/1000000</f>
        <v>0</v>
      </c>
      <c r="S1577">
        <f>'[1]Master Data'!CC269/1000000</f>
        <v>0</v>
      </c>
      <c r="T1577">
        <f>'[1]Master Data'!CD269/100</f>
        <v>0</v>
      </c>
      <c r="U1577">
        <f>'[1]Master Data'!CE269/1000000</f>
        <v>0</v>
      </c>
    </row>
    <row r="1578" spans="1:21" x14ac:dyDescent="0.55000000000000004">
      <c r="A1578" s="41" t="s">
        <v>1367</v>
      </c>
      <c r="B1578" s="41">
        <v>7.204827192665254E-3</v>
      </c>
      <c r="C1578">
        <f>'[1]Master Data'!BK270/100</f>
        <v>9.1918070037481144E-3</v>
      </c>
      <c r="D1578">
        <f>'[1]Master Data'!BL270/1000000</f>
        <v>1.3260598205727208E-7</v>
      </c>
      <c r="E1578">
        <f>'[1]Master Data'!BM270/1000000</f>
        <v>0</v>
      </c>
      <c r="F1578">
        <f>'[1]Master Data'!BN270/100</f>
        <v>0</v>
      </c>
      <c r="G1578">
        <f>'[1]Master Data'!BO270/100</f>
        <v>0</v>
      </c>
      <c r="H1578">
        <f>'[1]Master Data'!BP270/100</f>
        <v>0</v>
      </c>
      <c r="I1578">
        <f>'[1]Master Data'!BQ270/100</f>
        <v>0</v>
      </c>
      <c r="J1578">
        <f>'[1]Master Data'!BR270/100</f>
        <v>0</v>
      </c>
      <c r="K1578">
        <f>'[1]Master Data'!BT270/100</f>
        <v>3.4191055804600661E-4</v>
      </c>
      <c r="L1578">
        <f>'[1]Master Data'!BU270/1000000</f>
        <v>5.0718984335987062E-7</v>
      </c>
      <c r="M1578">
        <f>'[1]Master Data'!BV270/1000000</f>
        <v>2.0327564874498483E-6</v>
      </c>
      <c r="N1578">
        <f>'[1]Master Data'!BW270/1000000</f>
        <v>0</v>
      </c>
      <c r="O1578">
        <f>'[1]Master Data'!BX270/100</f>
        <v>0</v>
      </c>
      <c r="P1578">
        <f>'[1]Master Data'!BY270/100</f>
        <v>0</v>
      </c>
      <c r="Q1578">
        <f>'[1]Master Data'!BZ270/100</f>
        <v>0</v>
      </c>
      <c r="R1578">
        <f>'[1]Master Data'!CA270/1000000</f>
        <v>0</v>
      </c>
      <c r="S1578">
        <f>'[1]Master Data'!CC270/1000000</f>
        <v>0</v>
      </c>
      <c r="T1578">
        <f>'[1]Master Data'!CD270/100</f>
        <v>0</v>
      </c>
      <c r="U1578">
        <f>'[1]Master Data'!CE270/1000000</f>
        <v>0</v>
      </c>
    </row>
    <row r="1579" spans="1:21" x14ac:dyDescent="0.55000000000000004">
      <c r="A1579" s="41" t="s">
        <v>1368</v>
      </c>
      <c r="B1579" s="41">
        <v>3.0999999999999999E-3</v>
      </c>
      <c r="C1579">
        <f>'[1]Master Data'!BK271/100</f>
        <v>8.0000000000000004E-4</v>
      </c>
      <c r="D1579">
        <f>'[1]Master Data'!BL271/1000000</f>
        <v>0</v>
      </c>
      <c r="E1579">
        <f>'[1]Master Data'!BM271/1000000</f>
        <v>0</v>
      </c>
      <c r="F1579">
        <f>'[1]Master Data'!BN271/100</f>
        <v>0</v>
      </c>
      <c r="G1579">
        <f>'[1]Master Data'!BO271/100</f>
        <v>0</v>
      </c>
      <c r="H1579">
        <f>'[1]Master Data'!BP271/100</f>
        <v>0</v>
      </c>
      <c r="I1579">
        <f>'[1]Master Data'!BQ271/100</f>
        <v>0</v>
      </c>
      <c r="J1579">
        <f>'[1]Master Data'!BR271/100</f>
        <v>0</v>
      </c>
      <c r="K1579">
        <f>'[1]Master Data'!BT271/100</f>
        <v>1.4999999999999999E-4</v>
      </c>
      <c r="L1579">
        <f>'[1]Master Data'!BU271/1000000</f>
        <v>0</v>
      </c>
      <c r="M1579">
        <f>'[1]Master Data'!BV271/1000000</f>
        <v>0</v>
      </c>
      <c r="N1579">
        <f>'[1]Master Data'!BW271/1000000</f>
        <v>0</v>
      </c>
      <c r="O1579">
        <f>'[1]Master Data'!BX271/100</f>
        <v>0</v>
      </c>
      <c r="P1579">
        <f>'[1]Master Data'!BY271/100</f>
        <v>0</v>
      </c>
      <c r="Q1579">
        <f>'[1]Master Data'!BZ271/100</f>
        <v>0</v>
      </c>
      <c r="R1579">
        <f>'[1]Master Data'!CA271/1000000</f>
        <v>0</v>
      </c>
      <c r="S1579">
        <f>'[1]Master Data'!CC271/1000000</f>
        <v>0</v>
      </c>
      <c r="T1579">
        <f>'[1]Master Data'!CD271/100</f>
        <v>0</v>
      </c>
      <c r="U1579">
        <f>'[1]Master Data'!CE271/1000000</f>
        <v>0</v>
      </c>
    </row>
    <row r="1580" spans="1:21" x14ac:dyDescent="0.55000000000000004">
      <c r="A1580" s="41" t="s">
        <v>1369</v>
      </c>
      <c r="B1580" s="41">
        <v>3.039257382106655E-3</v>
      </c>
      <c r="C1580">
        <f>'[1]Master Data'!BK272/100</f>
        <v>0</v>
      </c>
      <c r="D1580">
        <f>'[1]Master Data'!BL272/1000000</f>
        <v>0</v>
      </c>
      <c r="E1580">
        <f>'[1]Master Data'!BM272/1000000</f>
        <v>0</v>
      </c>
      <c r="F1580">
        <f>'[1]Master Data'!BN272/100</f>
        <v>0</v>
      </c>
      <c r="G1580">
        <f>'[1]Master Data'!BO272/100</f>
        <v>0</v>
      </c>
      <c r="H1580">
        <f>'[1]Master Data'!BP272/100</f>
        <v>0</v>
      </c>
      <c r="I1580">
        <f>'[1]Master Data'!BQ272/100</f>
        <v>0</v>
      </c>
      <c r="J1580">
        <f>'[1]Master Data'!BR272/100</f>
        <v>0</v>
      </c>
      <c r="K1580">
        <f>'[1]Master Data'!BT272/100</f>
        <v>0</v>
      </c>
      <c r="L1580">
        <f>'[1]Master Data'!BU272/1000000</f>
        <v>0</v>
      </c>
      <c r="M1580">
        <f>'[1]Master Data'!BV272/1000000</f>
        <v>0</v>
      </c>
      <c r="N1580">
        <f>'[1]Master Data'!BW272/1000000</f>
        <v>0</v>
      </c>
      <c r="O1580">
        <f>'[1]Master Data'!BX272/100</f>
        <v>0</v>
      </c>
      <c r="P1580">
        <f>'[1]Master Data'!BY272/100</f>
        <v>0</v>
      </c>
      <c r="Q1580">
        <f>'[1]Master Data'!BZ272/100</f>
        <v>0</v>
      </c>
      <c r="R1580">
        <f>'[1]Master Data'!CA272/1000000</f>
        <v>0</v>
      </c>
      <c r="S1580">
        <f>'[1]Master Data'!CC272/1000000</f>
        <v>0</v>
      </c>
      <c r="T1580">
        <f>'[1]Master Data'!CD272/100</f>
        <v>0</v>
      </c>
      <c r="U1580">
        <f>'[1]Master Data'!CE272/1000000</f>
        <v>0</v>
      </c>
    </row>
    <row r="1581" spans="1:21" x14ac:dyDescent="0.55000000000000004">
      <c r="A1581" s="41" t="s">
        <v>1370</v>
      </c>
      <c r="B1581" s="41">
        <v>1.41E-2</v>
      </c>
      <c r="C1581">
        <f>'[1]Master Data'!BK273/100</f>
        <v>1.1000000000000001E-3</v>
      </c>
      <c r="D1581">
        <f>'[1]Master Data'!BL273/1000000</f>
        <v>2.5000000000000002E-8</v>
      </c>
      <c r="E1581">
        <f>'[1]Master Data'!BM273/1000000</f>
        <v>0</v>
      </c>
      <c r="F1581">
        <f>'[1]Master Data'!BN273/100</f>
        <v>0</v>
      </c>
      <c r="G1581">
        <f>'[1]Master Data'!BO273/100</f>
        <v>0</v>
      </c>
      <c r="H1581">
        <f>'[1]Master Data'!BP273/100</f>
        <v>0</v>
      </c>
      <c r="I1581">
        <f>'[1]Master Data'!BQ273/100</f>
        <v>0</v>
      </c>
      <c r="J1581">
        <f>'[1]Master Data'!BR273/100</f>
        <v>0</v>
      </c>
      <c r="K1581">
        <f>'[1]Master Data'!BT273/100</f>
        <v>2.3000000000000001E-4</v>
      </c>
      <c r="L1581">
        <f>'[1]Master Data'!BU273/1000000</f>
        <v>1.5300000000000001E-7</v>
      </c>
      <c r="M1581">
        <f>'[1]Master Data'!BV273/1000000</f>
        <v>3.6300000000000001E-7</v>
      </c>
      <c r="N1581">
        <f>'[1]Master Data'!BW273/1000000</f>
        <v>0</v>
      </c>
      <c r="O1581">
        <f>'[1]Master Data'!BX273/100</f>
        <v>0</v>
      </c>
      <c r="P1581">
        <f>'[1]Master Data'!BY273/100</f>
        <v>0</v>
      </c>
      <c r="Q1581">
        <f>'[1]Master Data'!BZ273/100</f>
        <v>0</v>
      </c>
      <c r="R1581">
        <f>'[1]Master Data'!CA273/1000000</f>
        <v>0</v>
      </c>
      <c r="S1581">
        <f>'[1]Master Data'!CC273/1000000</f>
        <v>0</v>
      </c>
      <c r="T1581">
        <f>'[1]Master Data'!CD273/100</f>
        <v>0</v>
      </c>
      <c r="U1581">
        <f>'[1]Master Data'!CE273/1000000</f>
        <v>0</v>
      </c>
    </row>
    <row r="1582" spans="1:21" x14ac:dyDescent="0.55000000000000004">
      <c r="A1582" s="41" t="s">
        <v>1371</v>
      </c>
      <c r="B1582" s="41">
        <v>4.3E-3</v>
      </c>
      <c r="C1582">
        <f>'[1]Master Data'!BK274/100</f>
        <v>4.0000000000000002E-4</v>
      </c>
      <c r="D1582">
        <f>'[1]Master Data'!BL274/1000000</f>
        <v>0</v>
      </c>
      <c r="E1582">
        <f>'[1]Master Data'!BM274/1000000</f>
        <v>0</v>
      </c>
      <c r="F1582">
        <f>'[1]Master Data'!BN274/100</f>
        <v>0</v>
      </c>
      <c r="G1582">
        <f>'[1]Master Data'!BO274/100</f>
        <v>0</v>
      </c>
      <c r="H1582">
        <f>'[1]Master Data'!BP274/100</f>
        <v>0</v>
      </c>
      <c r="I1582">
        <f>'[1]Master Data'!BQ274/100</f>
        <v>0</v>
      </c>
      <c r="J1582">
        <f>'[1]Master Data'!BR274/100</f>
        <v>0</v>
      </c>
      <c r="K1582">
        <f>'[1]Master Data'!BT274/100</f>
        <v>1E-4</v>
      </c>
      <c r="L1582">
        <f>'[1]Master Data'!BU274/1000000</f>
        <v>5.9999999999999995E-8</v>
      </c>
      <c r="M1582">
        <f>'[1]Master Data'!BV274/1000000</f>
        <v>1.4999999999999999E-7</v>
      </c>
      <c r="N1582">
        <f>'[1]Master Data'!BW274/1000000</f>
        <v>0</v>
      </c>
      <c r="O1582">
        <f>'[1]Master Data'!BX274/100</f>
        <v>0</v>
      </c>
      <c r="P1582">
        <f>'[1]Master Data'!BY274/100</f>
        <v>0</v>
      </c>
      <c r="Q1582">
        <f>'[1]Master Data'!BZ274/100</f>
        <v>0</v>
      </c>
      <c r="R1582">
        <f>'[1]Master Data'!CA274/1000000</f>
        <v>0</v>
      </c>
      <c r="S1582">
        <f>'[1]Master Data'!CC274/1000000</f>
        <v>0</v>
      </c>
      <c r="T1582">
        <f>'[1]Master Data'!CD274/100</f>
        <v>0</v>
      </c>
      <c r="U1582">
        <f>'[1]Master Data'!CE274/1000000</f>
        <v>0</v>
      </c>
    </row>
    <row r="1583" spans="1:21" x14ac:dyDescent="0.55000000000000004">
      <c r="A1583" s="41" t="s">
        <v>1372</v>
      </c>
      <c r="B1583" s="41">
        <v>6.9999999999999993E-3</v>
      </c>
      <c r="C1583">
        <f>'[1]Master Data'!BK275/100</f>
        <v>5.0000000000000001E-3</v>
      </c>
      <c r="D1583">
        <f>'[1]Master Data'!BL275/1000000</f>
        <v>0</v>
      </c>
      <c r="E1583">
        <f>'[1]Master Data'!BM275/1000000</f>
        <v>0</v>
      </c>
      <c r="F1583">
        <f>'[1]Master Data'!BN275/100</f>
        <v>0</v>
      </c>
      <c r="G1583">
        <f>'[1]Master Data'!BO275/100</f>
        <v>0</v>
      </c>
      <c r="H1583">
        <f>'[1]Master Data'!BP275/100</f>
        <v>0</v>
      </c>
      <c r="I1583">
        <f>'[1]Master Data'!BQ275/100</f>
        <v>0</v>
      </c>
      <c r="J1583">
        <f>'[1]Master Data'!BR275/100</f>
        <v>0</v>
      </c>
      <c r="K1583">
        <f>'[1]Master Data'!BT275/100</f>
        <v>2.0000000000000001E-4</v>
      </c>
      <c r="L1583">
        <f>'[1]Master Data'!BU275/1000000</f>
        <v>0</v>
      </c>
      <c r="M1583">
        <f>'[1]Master Data'!BV275/1000000</f>
        <v>0</v>
      </c>
      <c r="N1583">
        <f>'[1]Master Data'!BW275/1000000</f>
        <v>0</v>
      </c>
      <c r="O1583">
        <f>'[1]Master Data'!BX275/100</f>
        <v>0</v>
      </c>
      <c r="P1583">
        <f>'[1]Master Data'!BY275/100</f>
        <v>0</v>
      </c>
      <c r="Q1583">
        <f>'[1]Master Data'!BZ275/100</f>
        <v>0</v>
      </c>
      <c r="R1583">
        <f>'[1]Master Data'!CA275/1000000</f>
        <v>0</v>
      </c>
      <c r="S1583">
        <f>'[1]Master Data'!CC275/1000000</f>
        <v>0</v>
      </c>
      <c r="T1583">
        <f>'[1]Master Data'!CD275/100</f>
        <v>0</v>
      </c>
      <c r="U1583">
        <f>'[1]Master Data'!CE275/1000000</f>
        <v>0</v>
      </c>
    </row>
    <row r="1584" spans="1:21" x14ac:dyDescent="0.55000000000000004">
      <c r="A1584" s="41" t="s">
        <v>1373</v>
      </c>
      <c r="B1584" s="41">
        <v>1.8E-3</v>
      </c>
      <c r="C1584">
        <f>'[1]Master Data'!BK276/100</f>
        <v>4.7999999999999996E-3</v>
      </c>
      <c r="D1584">
        <f>'[1]Master Data'!BL276/1000000</f>
        <v>4.0000000000000001E-8</v>
      </c>
      <c r="E1584">
        <f>'[1]Master Data'!BM276/1000000</f>
        <v>0</v>
      </c>
      <c r="F1584">
        <f>'[1]Master Data'!BN276/100</f>
        <v>0</v>
      </c>
      <c r="G1584">
        <f>'[1]Master Data'!BO276/100</f>
        <v>0</v>
      </c>
      <c r="H1584">
        <f>'[1]Master Data'!BP276/100</f>
        <v>0</v>
      </c>
      <c r="I1584">
        <f>'[1]Master Data'!BQ276/100</f>
        <v>0</v>
      </c>
      <c r="J1584">
        <f>'[1]Master Data'!BR276/100</f>
        <v>0</v>
      </c>
      <c r="K1584">
        <f>'[1]Master Data'!BT276/100</f>
        <v>0</v>
      </c>
      <c r="L1584">
        <f>'[1]Master Data'!BU276/1000000</f>
        <v>5.9999999999999995E-8</v>
      </c>
      <c r="M1584">
        <f>'[1]Master Data'!BV276/1000000</f>
        <v>1.4999999999999999E-7</v>
      </c>
      <c r="N1584">
        <f>'[1]Master Data'!BW276/1000000</f>
        <v>0</v>
      </c>
      <c r="O1584">
        <f>'[1]Master Data'!BX276/100</f>
        <v>0</v>
      </c>
      <c r="P1584">
        <f>'[1]Master Data'!BY276/100</f>
        <v>0</v>
      </c>
      <c r="Q1584">
        <f>'[1]Master Data'!BZ276/100</f>
        <v>0</v>
      </c>
      <c r="R1584">
        <f>'[1]Master Data'!CA276/1000000</f>
        <v>0</v>
      </c>
      <c r="S1584">
        <f>'[1]Master Data'!CC276/1000000</f>
        <v>0</v>
      </c>
      <c r="T1584">
        <f>'[1]Master Data'!CD276/100</f>
        <v>0</v>
      </c>
      <c r="U1584">
        <f>'[1]Master Data'!CE276/1000000</f>
        <v>0</v>
      </c>
    </row>
    <row r="1585" spans="1:21" x14ac:dyDescent="0.55000000000000004">
      <c r="A1585" s="41" t="s">
        <v>1374</v>
      </c>
      <c r="B1585" s="41">
        <v>7.000000000000001E-4</v>
      </c>
      <c r="C1585">
        <f>'[1]Master Data'!BK277/100</f>
        <v>6.6E-4</v>
      </c>
      <c r="D1585">
        <f>'[1]Master Data'!BL277/1000000</f>
        <v>1.4599999999999998E-7</v>
      </c>
      <c r="E1585">
        <f>'[1]Master Data'!BM277/1000000</f>
        <v>0</v>
      </c>
      <c r="F1585">
        <f>'[1]Master Data'!BN277/100</f>
        <v>0</v>
      </c>
      <c r="G1585">
        <f>'[1]Master Data'!BO277/100</f>
        <v>0</v>
      </c>
      <c r="H1585">
        <f>'[1]Master Data'!BP277/100</f>
        <v>0</v>
      </c>
      <c r="I1585">
        <f>'[1]Master Data'!BQ277/100</f>
        <v>0</v>
      </c>
      <c r="J1585">
        <f>'[1]Master Data'!BR277/100</f>
        <v>0</v>
      </c>
      <c r="K1585">
        <f>'[1]Master Data'!BT277/100</f>
        <v>6.0000000000000002E-5</v>
      </c>
      <c r="L1585">
        <f>'[1]Master Data'!BU277/1000000</f>
        <v>2.16E-7</v>
      </c>
      <c r="M1585">
        <f>'[1]Master Data'!BV277/1000000</f>
        <v>2.2200000000000003E-6</v>
      </c>
      <c r="N1585">
        <f>'[1]Master Data'!BW277/1000000</f>
        <v>0</v>
      </c>
      <c r="O1585">
        <f>'[1]Master Data'!BX277/100</f>
        <v>0</v>
      </c>
      <c r="P1585">
        <f>'[1]Master Data'!BY277/100</f>
        <v>0</v>
      </c>
      <c r="Q1585">
        <f>'[1]Master Data'!BZ277/100</f>
        <v>0</v>
      </c>
      <c r="R1585">
        <f>'[1]Master Data'!CA277/1000000</f>
        <v>0</v>
      </c>
      <c r="S1585">
        <f>'[1]Master Data'!CC277/1000000</f>
        <v>0</v>
      </c>
      <c r="T1585">
        <f>'[1]Master Data'!CD277/100</f>
        <v>0</v>
      </c>
      <c r="U1585">
        <f>'[1]Master Data'!CE277/1000000</f>
        <v>0</v>
      </c>
    </row>
    <row r="1586" spans="1:21" x14ac:dyDescent="0.55000000000000004">
      <c r="A1586" s="41" t="s">
        <v>1375</v>
      </c>
      <c r="B1586" s="41">
        <v>3.5732251521298176E-3</v>
      </c>
      <c r="C1586">
        <f>'[1]Master Data'!BK278/100</f>
        <v>3.570385395537526E-3</v>
      </c>
      <c r="D1586">
        <f>'[1]Master Data'!BL278/1000000</f>
        <v>1.6782961460446247E-7</v>
      </c>
      <c r="E1586">
        <f>'[1]Master Data'!BM278/1000000</f>
        <v>0</v>
      </c>
      <c r="F1586">
        <f>'[1]Master Data'!BN278/100</f>
        <v>0</v>
      </c>
      <c r="G1586">
        <f>'[1]Master Data'!BO278/100</f>
        <v>0</v>
      </c>
      <c r="H1586">
        <f>'[1]Master Data'!BP278/100</f>
        <v>0</v>
      </c>
      <c r="I1586">
        <f>'[1]Master Data'!BQ278/100</f>
        <v>0</v>
      </c>
      <c r="J1586">
        <f>'[1]Master Data'!BR278/100</f>
        <v>0</v>
      </c>
      <c r="K1586">
        <f>'[1]Master Data'!BT278/100</f>
        <v>2.7464503042596346E-4</v>
      </c>
      <c r="L1586">
        <f>'[1]Master Data'!BU278/1000000</f>
        <v>2.9520892494929007E-7</v>
      </c>
      <c r="M1586">
        <f>'[1]Master Data'!BV278/1000000</f>
        <v>3.0485598377281945E-7</v>
      </c>
      <c r="N1586">
        <f>'[1]Master Data'!BW278/1000000</f>
        <v>0</v>
      </c>
      <c r="O1586">
        <f>'[1]Master Data'!BX278/100</f>
        <v>0</v>
      </c>
      <c r="P1586">
        <f>'[1]Master Data'!BY278/100</f>
        <v>0</v>
      </c>
      <c r="Q1586">
        <f>'[1]Master Data'!BZ278/100</f>
        <v>0</v>
      </c>
      <c r="R1586">
        <f>'[1]Master Data'!CA278/1000000</f>
        <v>0</v>
      </c>
      <c r="S1586">
        <f>'[1]Master Data'!CC278/1000000</f>
        <v>0</v>
      </c>
      <c r="T1586">
        <f>'[1]Master Data'!CD278/100</f>
        <v>0</v>
      </c>
      <c r="U1586">
        <f>'[1]Master Data'!CE278/1000000</f>
        <v>0</v>
      </c>
    </row>
    <row r="1587" spans="1:21" x14ac:dyDescent="0.55000000000000004">
      <c r="A1587" s="41" t="s">
        <v>1376</v>
      </c>
      <c r="B1587" s="41">
        <v>3.2000000000000002E-3</v>
      </c>
      <c r="C1587">
        <f>'[1]Master Data'!BK279/100</f>
        <v>3.44E-2</v>
      </c>
      <c r="D1587">
        <f>'[1]Master Data'!BL279/1000000</f>
        <v>5.2E-7</v>
      </c>
      <c r="E1587">
        <f>'[1]Master Data'!BM279/1000000</f>
        <v>0</v>
      </c>
      <c r="F1587">
        <f>'[1]Master Data'!BN279/100</f>
        <v>0</v>
      </c>
      <c r="G1587">
        <f>'[1]Master Data'!BO279/100</f>
        <v>0</v>
      </c>
      <c r="H1587">
        <f>'[1]Master Data'!BP279/100</f>
        <v>0</v>
      </c>
      <c r="I1587">
        <f>'[1]Master Data'!BQ279/100</f>
        <v>0</v>
      </c>
      <c r="J1587">
        <f>'[1]Master Data'!BR279/100</f>
        <v>0</v>
      </c>
      <c r="K1587">
        <f>'[1]Master Data'!BT279/100</f>
        <v>0</v>
      </c>
      <c r="L1587">
        <f>'[1]Master Data'!BU279/1000000</f>
        <v>1.1119999999999999E-6</v>
      </c>
      <c r="M1587">
        <f>'[1]Master Data'!BV279/1000000</f>
        <v>1.668E-6</v>
      </c>
      <c r="N1587">
        <f>'[1]Master Data'!BW279/1000000</f>
        <v>0</v>
      </c>
      <c r="O1587">
        <f>'[1]Master Data'!BX279/100</f>
        <v>0</v>
      </c>
      <c r="P1587">
        <f>'[1]Master Data'!BY279/100</f>
        <v>0</v>
      </c>
      <c r="Q1587">
        <f>'[1]Master Data'!BZ279/100</f>
        <v>0</v>
      </c>
      <c r="R1587">
        <f>'[1]Master Data'!CA279/1000000</f>
        <v>0</v>
      </c>
      <c r="S1587">
        <f>'[1]Master Data'!CC279/1000000</f>
        <v>0</v>
      </c>
      <c r="T1587">
        <f>'[1]Master Data'!CD279/100</f>
        <v>0</v>
      </c>
      <c r="U1587">
        <f>'[1]Master Data'!CE279/1000000</f>
        <v>0</v>
      </c>
    </row>
    <row r="1588" spans="1:21" x14ac:dyDescent="0.55000000000000004">
      <c r="A1588" s="41" t="s">
        <v>1377</v>
      </c>
      <c r="B1588" s="41">
        <v>1.6020000000000001E-3</v>
      </c>
      <c r="C1588">
        <f>'[1]Master Data'!BK280/100</f>
        <v>0</v>
      </c>
      <c r="D1588">
        <f>'[1]Master Data'!BL280/1000000</f>
        <v>0</v>
      </c>
      <c r="E1588">
        <f>'[1]Master Data'!BM280/1000000</f>
        <v>0</v>
      </c>
      <c r="F1588">
        <f>'[1]Master Data'!BN280/100</f>
        <v>0</v>
      </c>
      <c r="G1588">
        <f>'[1]Master Data'!BO280/100</f>
        <v>0</v>
      </c>
      <c r="H1588">
        <f>'[1]Master Data'!BP280/100</f>
        <v>0</v>
      </c>
      <c r="I1588">
        <f>'[1]Master Data'!BQ280/100</f>
        <v>0</v>
      </c>
      <c r="J1588">
        <f>'[1]Master Data'!BR280/100</f>
        <v>0</v>
      </c>
      <c r="K1588">
        <f>'[1]Master Data'!BT280/100</f>
        <v>8.2999999999999998E-5</v>
      </c>
      <c r="L1588">
        <f>'[1]Master Data'!BU280/1000000</f>
        <v>0</v>
      </c>
      <c r="M1588">
        <f>'[1]Master Data'!BV280/1000000</f>
        <v>0</v>
      </c>
      <c r="N1588">
        <f>'[1]Master Data'!BW280/1000000</f>
        <v>0</v>
      </c>
      <c r="O1588">
        <f>'[1]Master Data'!BX280/100</f>
        <v>0</v>
      </c>
      <c r="P1588">
        <f>'[1]Master Data'!BY280/100</f>
        <v>0</v>
      </c>
      <c r="Q1588">
        <f>'[1]Master Data'!BZ280/100</f>
        <v>0</v>
      </c>
      <c r="R1588">
        <f>'[1]Master Data'!CA280/1000000</f>
        <v>0</v>
      </c>
      <c r="S1588">
        <f>'[1]Master Data'!CC280/1000000</f>
        <v>0</v>
      </c>
      <c r="T1588">
        <f>'[1]Master Data'!CD280/100</f>
        <v>0</v>
      </c>
      <c r="U1588">
        <f>'[1]Master Data'!CE280/1000000</f>
        <v>0</v>
      </c>
    </row>
    <row r="1589" spans="1:21" x14ac:dyDescent="0.55000000000000004">
      <c r="A1589" s="41" t="s">
        <v>1378</v>
      </c>
      <c r="B1589" s="41">
        <v>3.8E-3</v>
      </c>
      <c r="C1589">
        <f>'[1]Master Data'!BK281/100</f>
        <v>3.0000000000000001E-3</v>
      </c>
      <c r="D1589">
        <f>'[1]Master Data'!BL281/1000000</f>
        <v>4.0000000000000001E-8</v>
      </c>
      <c r="E1589">
        <f>'[1]Master Data'!BM281/1000000</f>
        <v>0</v>
      </c>
      <c r="F1589">
        <f>'[1]Master Data'!BN281/100</f>
        <v>0</v>
      </c>
      <c r="G1589">
        <f>'[1]Master Data'!BO281/100</f>
        <v>0</v>
      </c>
      <c r="H1589">
        <f>'[1]Master Data'!BP281/100</f>
        <v>0</v>
      </c>
      <c r="I1589">
        <f>'[1]Master Data'!BQ281/100</f>
        <v>0</v>
      </c>
      <c r="J1589">
        <f>'[1]Master Data'!BR281/100</f>
        <v>0</v>
      </c>
      <c r="K1589">
        <f>'[1]Master Data'!BT281/100</f>
        <v>1E-4</v>
      </c>
      <c r="L1589">
        <f>'[1]Master Data'!BU281/1000000</f>
        <v>8.9999999999999999E-8</v>
      </c>
      <c r="M1589">
        <f>'[1]Master Data'!BV281/1000000</f>
        <v>2.9999999999999997E-8</v>
      </c>
      <c r="N1589">
        <f>'[1]Master Data'!BW281/1000000</f>
        <v>0</v>
      </c>
      <c r="O1589">
        <f>'[1]Master Data'!BX281/100</f>
        <v>0</v>
      </c>
      <c r="P1589">
        <f>'[1]Master Data'!BY281/100</f>
        <v>0</v>
      </c>
      <c r="Q1589">
        <f>'[1]Master Data'!BZ281/100</f>
        <v>0</v>
      </c>
      <c r="R1589">
        <f>'[1]Master Data'!CA281/1000000</f>
        <v>0</v>
      </c>
      <c r="S1589">
        <f>'[1]Master Data'!CC281/1000000</f>
        <v>0</v>
      </c>
      <c r="T1589">
        <f>'[1]Master Data'!CD281/100</f>
        <v>0</v>
      </c>
      <c r="U1589">
        <f>'[1]Master Data'!CE281/1000000</f>
        <v>0</v>
      </c>
    </row>
    <row r="1590" spans="1:21" x14ac:dyDescent="0.55000000000000004">
      <c r="A1590" s="41" t="s">
        <v>1379</v>
      </c>
      <c r="B1590" s="41">
        <v>1.38E-2</v>
      </c>
      <c r="C1590">
        <f>'[1]Master Data'!BK282/100</f>
        <v>8.8000000000000005E-3</v>
      </c>
      <c r="D1590">
        <f>'[1]Master Data'!BL282/1000000</f>
        <v>0</v>
      </c>
      <c r="E1590">
        <f>'[1]Master Data'!BM282/1000000</f>
        <v>0</v>
      </c>
      <c r="F1590">
        <f>'[1]Master Data'!BN282/100</f>
        <v>0</v>
      </c>
      <c r="G1590">
        <f>'[1]Master Data'!BO282/100</f>
        <v>0</v>
      </c>
      <c r="H1590">
        <f>'[1]Master Data'!BP282/100</f>
        <v>0</v>
      </c>
      <c r="I1590">
        <f>'[1]Master Data'!BQ282/100</f>
        <v>0</v>
      </c>
      <c r="J1590">
        <f>'[1]Master Data'!BR282/100</f>
        <v>0</v>
      </c>
      <c r="K1590">
        <f>'[1]Master Data'!BT282/100</f>
        <v>3.0000000000000001E-5</v>
      </c>
      <c r="L1590">
        <f>'[1]Master Data'!BU282/1000000</f>
        <v>0</v>
      </c>
      <c r="M1590">
        <f>'[1]Master Data'!BV282/1000000</f>
        <v>0</v>
      </c>
      <c r="N1590">
        <f>'[1]Master Data'!BW282/1000000</f>
        <v>0</v>
      </c>
      <c r="O1590">
        <f>'[1]Master Data'!BX282/100</f>
        <v>0</v>
      </c>
      <c r="P1590">
        <f>'[1]Master Data'!BY282/100</f>
        <v>0</v>
      </c>
      <c r="Q1590">
        <f>'[1]Master Data'!BZ282/100</f>
        <v>0</v>
      </c>
      <c r="R1590">
        <f>'[1]Master Data'!CA282/1000000</f>
        <v>0</v>
      </c>
      <c r="S1590">
        <f>'[1]Master Data'!CC282/1000000</f>
        <v>0</v>
      </c>
      <c r="T1590">
        <f>'[1]Master Data'!CD282/100</f>
        <v>0</v>
      </c>
      <c r="U1590">
        <f>'[1]Master Data'!CE282/1000000</f>
        <v>0</v>
      </c>
    </row>
    <row r="1591" spans="1:21" x14ac:dyDescent="0.55000000000000004">
      <c r="A1591" s="41" t="s">
        <v>1380</v>
      </c>
      <c r="B1591" s="41">
        <v>8.3899999999999999E-3</v>
      </c>
      <c r="C1591">
        <f>'[1]Master Data'!BK283/100</f>
        <v>0</v>
      </c>
      <c r="D1591">
        <f>'[1]Master Data'!BL283/1000000</f>
        <v>0</v>
      </c>
      <c r="E1591">
        <f>'[1]Master Data'!BM283/1000000</f>
        <v>0</v>
      </c>
      <c r="F1591">
        <f>'[1]Master Data'!BN283/100</f>
        <v>0</v>
      </c>
      <c r="G1591">
        <f>'[1]Master Data'!BO283/100</f>
        <v>0</v>
      </c>
      <c r="H1591">
        <f>'[1]Master Data'!BP283/100</f>
        <v>0</v>
      </c>
      <c r="I1591">
        <f>'[1]Master Data'!BQ283/100</f>
        <v>0</v>
      </c>
      <c r="J1591">
        <f>'[1]Master Data'!BR283/100</f>
        <v>0</v>
      </c>
      <c r="K1591">
        <f>'[1]Master Data'!BT283/100</f>
        <v>0</v>
      </c>
      <c r="L1591">
        <f>'[1]Master Data'!BU283/1000000</f>
        <v>0</v>
      </c>
      <c r="M1591">
        <f>'[1]Master Data'!BV283/1000000</f>
        <v>0</v>
      </c>
      <c r="N1591">
        <f>'[1]Master Data'!BW283/1000000</f>
        <v>0</v>
      </c>
      <c r="O1591">
        <f>'[1]Master Data'!BX283/100</f>
        <v>0</v>
      </c>
      <c r="P1591">
        <f>'[1]Master Data'!BY283/100</f>
        <v>0</v>
      </c>
      <c r="Q1591">
        <f>'[1]Master Data'!BZ283/100</f>
        <v>0</v>
      </c>
      <c r="R1591">
        <f>'[1]Master Data'!CA283/1000000</f>
        <v>0</v>
      </c>
      <c r="S1591">
        <f>'[1]Master Data'!CC283/1000000</f>
        <v>0</v>
      </c>
      <c r="T1591">
        <f>'[1]Master Data'!CD283/100</f>
        <v>0</v>
      </c>
      <c r="U1591">
        <f>'[1]Master Data'!CE283/1000000</f>
        <v>0</v>
      </c>
    </row>
    <row r="1592" spans="1:21" x14ac:dyDescent="0.55000000000000004">
      <c r="A1592" s="41" t="s">
        <v>1381</v>
      </c>
      <c r="B1592" s="41">
        <v>2.7000000000000001E-3</v>
      </c>
      <c r="C1592">
        <f>'[1]Master Data'!BK284/100</f>
        <v>8.0000000000000004E-4</v>
      </c>
      <c r="D1592">
        <f>'[1]Master Data'!BL284/1000000</f>
        <v>0</v>
      </c>
      <c r="E1592">
        <f>'[1]Master Data'!BM284/1000000</f>
        <v>0</v>
      </c>
      <c r="F1592">
        <f>'[1]Master Data'!BN284/100</f>
        <v>0</v>
      </c>
      <c r="G1592">
        <f>'[1]Master Data'!BO284/100</f>
        <v>0</v>
      </c>
      <c r="H1592">
        <f>'[1]Master Data'!BP284/100</f>
        <v>0</v>
      </c>
      <c r="I1592">
        <f>'[1]Master Data'!BQ284/100</f>
        <v>0</v>
      </c>
      <c r="J1592">
        <f>'[1]Master Data'!BR284/100</f>
        <v>0</v>
      </c>
      <c r="K1592">
        <f>'[1]Master Data'!BT284/100</f>
        <v>2.0000000000000001E-4</v>
      </c>
      <c r="L1592">
        <f>'[1]Master Data'!BU284/1000000</f>
        <v>5.0000000000000004E-8</v>
      </c>
      <c r="M1592">
        <f>'[1]Master Data'!BV284/1000000</f>
        <v>1.4000000000000001E-7</v>
      </c>
      <c r="N1592">
        <f>'[1]Master Data'!BW284/1000000</f>
        <v>0</v>
      </c>
      <c r="O1592">
        <f>'[1]Master Data'!BX284/100</f>
        <v>0</v>
      </c>
      <c r="P1592">
        <f>'[1]Master Data'!BY284/100</f>
        <v>0</v>
      </c>
      <c r="Q1592">
        <f>'[1]Master Data'!BZ284/100</f>
        <v>0</v>
      </c>
      <c r="R1592">
        <f>'[1]Master Data'!CA284/1000000</f>
        <v>0</v>
      </c>
      <c r="S1592">
        <f>'[1]Master Data'!CC284/1000000</f>
        <v>0</v>
      </c>
      <c r="T1592">
        <f>'[1]Master Data'!CD284/100</f>
        <v>0</v>
      </c>
      <c r="U1592">
        <f>'[1]Master Data'!CE284/1000000</f>
        <v>0</v>
      </c>
    </row>
    <row r="1593" spans="1:21" x14ac:dyDescent="0.55000000000000004">
      <c r="A1593" s="41" t="s">
        <v>1382</v>
      </c>
      <c r="B1593" s="41">
        <v>5.6000000000000008E-3</v>
      </c>
      <c r="C1593">
        <f>'[1]Master Data'!BK285/100</f>
        <v>5.5000000000000005E-3</v>
      </c>
      <c r="D1593">
        <f>'[1]Master Data'!BL285/1000000</f>
        <v>5.9999999999999995E-8</v>
      </c>
      <c r="E1593">
        <f>'[1]Master Data'!BM285/1000000</f>
        <v>0</v>
      </c>
      <c r="F1593">
        <f>'[1]Master Data'!BN285/100</f>
        <v>0</v>
      </c>
      <c r="G1593">
        <f>'[1]Master Data'!BO285/100</f>
        <v>0</v>
      </c>
      <c r="H1593">
        <f>'[1]Master Data'!BP285/100</f>
        <v>0</v>
      </c>
      <c r="I1593">
        <f>'[1]Master Data'!BQ285/100</f>
        <v>0</v>
      </c>
      <c r="J1593">
        <f>'[1]Master Data'!BR285/100</f>
        <v>0</v>
      </c>
      <c r="K1593">
        <f>'[1]Master Data'!BT285/100</f>
        <v>2.9999999999999997E-4</v>
      </c>
      <c r="L1593">
        <f>'[1]Master Data'!BU285/1000000</f>
        <v>2.8999999999999998E-7</v>
      </c>
      <c r="M1593">
        <f>'[1]Master Data'!BV285/1000000</f>
        <v>1.2700000000000001E-6</v>
      </c>
      <c r="N1593">
        <f>'[1]Master Data'!BW285/1000000</f>
        <v>0</v>
      </c>
      <c r="O1593">
        <f>'[1]Master Data'!BX285/100</f>
        <v>0</v>
      </c>
      <c r="P1593">
        <f>'[1]Master Data'!BY285/100</f>
        <v>0</v>
      </c>
      <c r="Q1593">
        <f>'[1]Master Data'!BZ285/100</f>
        <v>0</v>
      </c>
      <c r="R1593">
        <f>'[1]Master Data'!CA285/1000000</f>
        <v>0</v>
      </c>
      <c r="S1593">
        <f>'[1]Master Data'!CC285/1000000</f>
        <v>0</v>
      </c>
      <c r="T1593">
        <f>'[1]Master Data'!CD285/100</f>
        <v>0</v>
      </c>
      <c r="U1593">
        <f>'[1]Master Data'!CE285/1000000</f>
        <v>0</v>
      </c>
    </row>
    <row r="1594" spans="1:21" x14ac:dyDescent="0.55000000000000004">
      <c r="A1594" s="41" t="s">
        <v>1383</v>
      </c>
      <c r="B1594" s="41">
        <v>8.6E-3</v>
      </c>
      <c r="C1594">
        <f>'[1]Master Data'!BK286/100</f>
        <v>3.4999999999999996E-3</v>
      </c>
      <c r="D1594">
        <f>'[1]Master Data'!BL286/1000000</f>
        <v>0</v>
      </c>
      <c r="E1594">
        <f>'[1]Master Data'!BM286/1000000</f>
        <v>0</v>
      </c>
      <c r="F1594">
        <f>'[1]Master Data'!BN286/100</f>
        <v>0</v>
      </c>
      <c r="G1594">
        <f>'[1]Master Data'!BO286/100</f>
        <v>0</v>
      </c>
      <c r="H1594">
        <f>'[1]Master Data'!BP286/100</f>
        <v>0</v>
      </c>
      <c r="I1594">
        <f>'[1]Master Data'!BQ286/100</f>
        <v>0</v>
      </c>
      <c r="J1594">
        <f>'[1]Master Data'!BR286/100</f>
        <v>0</v>
      </c>
      <c r="K1594">
        <f>'[1]Master Data'!BT286/100</f>
        <v>3.4000000000000002E-4</v>
      </c>
      <c r="L1594">
        <f>'[1]Master Data'!BU286/1000000</f>
        <v>0</v>
      </c>
      <c r="M1594">
        <f>'[1]Master Data'!BV286/1000000</f>
        <v>0</v>
      </c>
      <c r="N1594">
        <f>'[1]Master Data'!BW286/1000000</f>
        <v>0</v>
      </c>
      <c r="O1594">
        <f>'[1]Master Data'!BX286/100</f>
        <v>0</v>
      </c>
      <c r="P1594">
        <f>'[1]Master Data'!BY286/100</f>
        <v>0</v>
      </c>
      <c r="Q1594">
        <f>'[1]Master Data'!BZ286/100</f>
        <v>0</v>
      </c>
      <c r="R1594">
        <f>'[1]Master Data'!CA286/1000000</f>
        <v>0</v>
      </c>
      <c r="S1594">
        <f>'[1]Master Data'!CC286/1000000</f>
        <v>0</v>
      </c>
      <c r="T1594">
        <f>'[1]Master Data'!CD286/100</f>
        <v>0</v>
      </c>
      <c r="U1594">
        <f>'[1]Master Data'!CE286/1000000</f>
        <v>0</v>
      </c>
    </row>
    <row r="1595" spans="1:21" x14ac:dyDescent="0.55000000000000004">
      <c r="A1595" s="41" t="s">
        <v>1384</v>
      </c>
      <c r="B1595" s="41">
        <v>2.0000000000000001E-4</v>
      </c>
      <c r="C1595">
        <f>'[1]Master Data'!BK287/100</f>
        <v>4.0000000000000002E-4</v>
      </c>
      <c r="D1595">
        <f>'[1]Master Data'!BL287/1000000</f>
        <v>4.0000000000000001E-8</v>
      </c>
      <c r="E1595">
        <f>'[1]Master Data'!BM287/1000000</f>
        <v>0</v>
      </c>
      <c r="F1595">
        <f>'[1]Master Data'!BN287/100</f>
        <v>0</v>
      </c>
      <c r="G1595">
        <f>'[1]Master Data'!BO287/100</f>
        <v>0</v>
      </c>
      <c r="H1595">
        <f>'[1]Master Data'!BP287/100</f>
        <v>0</v>
      </c>
      <c r="I1595">
        <f>'[1]Master Data'!BQ287/100</f>
        <v>0</v>
      </c>
      <c r="J1595">
        <f>'[1]Master Data'!BR287/100</f>
        <v>0</v>
      </c>
      <c r="K1595">
        <f>'[1]Master Data'!BT287/100</f>
        <v>1.0000000000000001E-5</v>
      </c>
      <c r="L1595">
        <f>'[1]Master Data'!BU287/1000000</f>
        <v>1.4999999999999999E-7</v>
      </c>
      <c r="M1595">
        <f>'[1]Master Data'!BV287/1000000</f>
        <v>3.1E-7</v>
      </c>
      <c r="N1595">
        <f>'[1]Master Data'!BW287/1000000</f>
        <v>1.2E-8</v>
      </c>
      <c r="O1595">
        <f>'[1]Master Data'!BX287/100</f>
        <v>0</v>
      </c>
      <c r="P1595">
        <f>'[1]Master Data'!BY287/100</f>
        <v>0</v>
      </c>
      <c r="Q1595">
        <f>'[1]Master Data'!BZ287/100</f>
        <v>0</v>
      </c>
      <c r="R1595">
        <f>'[1]Master Data'!CA287/1000000</f>
        <v>0</v>
      </c>
      <c r="S1595">
        <f>'[1]Master Data'!CC287/1000000</f>
        <v>0</v>
      </c>
      <c r="T1595">
        <f>'[1]Master Data'!CD287/100</f>
        <v>0</v>
      </c>
      <c r="U1595">
        <f>'[1]Master Data'!CE287/1000000</f>
        <v>0</v>
      </c>
    </row>
    <row r="1596" spans="1:21" x14ac:dyDescent="0.55000000000000004">
      <c r="A1596" s="41" t="s">
        <v>1385</v>
      </c>
      <c r="B1596" s="41">
        <v>8.1000000000000013E-3</v>
      </c>
      <c r="C1596">
        <f>'[1]Master Data'!BK288/100</f>
        <v>3.2000000000000002E-3</v>
      </c>
      <c r="D1596">
        <f>'[1]Master Data'!BL288/1000000</f>
        <v>0</v>
      </c>
      <c r="E1596">
        <f>'[1]Master Data'!BM288/1000000</f>
        <v>0</v>
      </c>
      <c r="F1596">
        <f>'[1]Master Data'!BN288/100</f>
        <v>0</v>
      </c>
      <c r="G1596">
        <f>'[1]Master Data'!BO288/100</f>
        <v>0</v>
      </c>
      <c r="H1596">
        <f>'[1]Master Data'!BP288/100</f>
        <v>0</v>
      </c>
      <c r="I1596">
        <f>'[1]Master Data'!BQ288/100</f>
        <v>0</v>
      </c>
      <c r="J1596">
        <f>'[1]Master Data'!BR288/100</f>
        <v>0</v>
      </c>
      <c r="K1596">
        <f>'[1]Master Data'!BT288/100</f>
        <v>5.9999999999999995E-4</v>
      </c>
      <c r="L1596">
        <f>'[1]Master Data'!BU288/1000000</f>
        <v>4.9999999999999998E-7</v>
      </c>
      <c r="M1596">
        <f>'[1]Master Data'!BV288/1000000</f>
        <v>1.06E-6</v>
      </c>
      <c r="N1596">
        <f>'[1]Master Data'!BW288/1000000</f>
        <v>0</v>
      </c>
      <c r="O1596">
        <f>'[1]Master Data'!BX288/100</f>
        <v>0</v>
      </c>
      <c r="P1596">
        <f>'[1]Master Data'!BY288/100</f>
        <v>0</v>
      </c>
      <c r="Q1596">
        <f>'[1]Master Data'!BZ288/100</f>
        <v>0</v>
      </c>
      <c r="R1596">
        <f>'[1]Master Data'!CA288/1000000</f>
        <v>0</v>
      </c>
      <c r="S1596">
        <f>'[1]Master Data'!CC288/1000000</f>
        <v>0</v>
      </c>
      <c r="T1596">
        <f>'[1]Master Data'!CD288/100</f>
        <v>0</v>
      </c>
      <c r="U1596">
        <f>'[1]Master Data'!CE288/1000000</f>
        <v>0</v>
      </c>
    </row>
    <row r="1597" spans="1:21" x14ac:dyDescent="0.55000000000000004">
      <c r="A1597" s="41" t="s">
        <v>1386</v>
      </c>
      <c r="B1597" s="41">
        <v>1.11E-2</v>
      </c>
      <c r="C1597">
        <f>'[1]Master Data'!BK289/100</f>
        <v>6.0999999999999995E-3</v>
      </c>
      <c r="D1597">
        <f>'[1]Master Data'!BL289/1000000</f>
        <v>1.8E-7</v>
      </c>
      <c r="E1597">
        <f>'[1]Master Data'!BM289/1000000</f>
        <v>0</v>
      </c>
      <c r="F1597">
        <f>'[1]Master Data'!BN289/100</f>
        <v>0</v>
      </c>
      <c r="G1597">
        <f>'[1]Master Data'!BO289/100</f>
        <v>0</v>
      </c>
      <c r="H1597">
        <f>'[1]Master Data'!BP289/100</f>
        <v>0</v>
      </c>
      <c r="I1597">
        <f>'[1]Master Data'!BQ289/100</f>
        <v>0</v>
      </c>
      <c r="J1597">
        <f>'[1]Master Data'!BR289/100</f>
        <v>0</v>
      </c>
      <c r="K1597">
        <f>'[1]Master Data'!BT289/100</f>
        <v>0</v>
      </c>
      <c r="L1597">
        <f>'[1]Master Data'!BU289/1000000</f>
        <v>2.7000000000000001E-7</v>
      </c>
      <c r="M1597">
        <f>'[1]Master Data'!BV289/1000000</f>
        <v>9.7000000000000003E-7</v>
      </c>
      <c r="N1597">
        <f>'[1]Master Data'!BW289/1000000</f>
        <v>0</v>
      </c>
      <c r="O1597">
        <f>'[1]Master Data'!BX289/100</f>
        <v>0</v>
      </c>
      <c r="P1597">
        <f>'[1]Master Data'!BY289/100</f>
        <v>0</v>
      </c>
      <c r="Q1597">
        <f>'[1]Master Data'!BZ289/100</f>
        <v>0</v>
      </c>
      <c r="R1597">
        <f>'[1]Master Data'!CA289/1000000</f>
        <v>0</v>
      </c>
      <c r="S1597">
        <f>'[1]Master Data'!CC289/1000000</f>
        <v>0</v>
      </c>
      <c r="T1597">
        <f>'[1]Master Data'!CD289/100</f>
        <v>0</v>
      </c>
      <c r="U1597">
        <f>'[1]Master Data'!CE289/1000000</f>
        <v>0</v>
      </c>
    </row>
    <row r="1598" spans="1:21" x14ac:dyDescent="0.55000000000000004">
      <c r="A1598" s="41" t="s">
        <v>1387</v>
      </c>
      <c r="B1598" s="41">
        <v>1.2699999999999999E-2</v>
      </c>
      <c r="C1598">
        <f>'[1]Master Data'!BK290/100</f>
        <v>9.7000000000000003E-3</v>
      </c>
      <c r="D1598">
        <f>'[1]Master Data'!BL290/1000000</f>
        <v>0</v>
      </c>
      <c r="E1598">
        <f>'[1]Master Data'!BM290/1000000</f>
        <v>0</v>
      </c>
      <c r="F1598">
        <f>'[1]Master Data'!BN290/100</f>
        <v>0</v>
      </c>
      <c r="G1598">
        <f>'[1]Master Data'!BO290/100</f>
        <v>0</v>
      </c>
      <c r="H1598">
        <f>'[1]Master Data'!BP290/100</f>
        <v>0</v>
      </c>
      <c r="I1598">
        <f>'[1]Master Data'!BQ290/100</f>
        <v>0</v>
      </c>
      <c r="J1598">
        <f>'[1]Master Data'!BR290/100</f>
        <v>0</v>
      </c>
      <c r="K1598">
        <f>'[1]Master Data'!BT290/100</f>
        <v>0</v>
      </c>
      <c r="L1598">
        <f>'[1]Master Data'!BU290/1000000</f>
        <v>0</v>
      </c>
      <c r="M1598">
        <f>'[1]Master Data'!BV290/1000000</f>
        <v>0</v>
      </c>
      <c r="N1598">
        <f>'[1]Master Data'!BW290/1000000</f>
        <v>0</v>
      </c>
      <c r="O1598">
        <f>'[1]Master Data'!BX290/100</f>
        <v>0</v>
      </c>
      <c r="P1598">
        <f>'[1]Master Data'!BY290/100</f>
        <v>0</v>
      </c>
      <c r="Q1598">
        <f>'[1]Master Data'!BZ290/100</f>
        <v>0</v>
      </c>
      <c r="R1598">
        <f>'[1]Master Data'!CA290/1000000</f>
        <v>0</v>
      </c>
      <c r="S1598">
        <f>'[1]Master Data'!CC290/1000000</f>
        <v>0</v>
      </c>
      <c r="T1598">
        <f>'[1]Master Data'!CD290/100</f>
        <v>0</v>
      </c>
      <c r="U1598">
        <f>'[1]Master Data'!CE290/1000000</f>
        <v>0</v>
      </c>
    </row>
    <row r="1599" spans="1:21" x14ac:dyDescent="0.55000000000000004">
      <c r="A1599" s="41" t="s">
        <v>1388</v>
      </c>
      <c r="B1599" s="41">
        <v>1.2680373831775702E-2</v>
      </c>
      <c r="C1599">
        <f>'[1]Master Data'!BK291/100</f>
        <v>8.0000000000000004E-4</v>
      </c>
      <c r="D1599">
        <f>'[1]Master Data'!BL291/1000000</f>
        <v>0</v>
      </c>
      <c r="E1599">
        <f>'[1]Master Data'!BM291/1000000</f>
        <v>0</v>
      </c>
      <c r="F1599">
        <f>'[1]Master Data'!BN291/100</f>
        <v>0</v>
      </c>
      <c r="G1599">
        <f>'[1]Master Data'!BO291/100</f>
        <v>0</v>
      </c>
      <c r="H1599">
        <f>'[1]Master Data'!BP291/100</f>
        <v>0</v>
      </c>
      <c r="I1599">
        <f>'[1]Master Data'!BQ291/100</f>
        <v>0</v>
      </c>
      <c r="J1599">
        <f>'[1]Master Data'!BR291/100</f>
        <v>0</v>
      </c>
      <c r="K1599">
        <f>'[1]Master Data'!BT291/100</f>
        <v>0</v>
      </c>
      <c r="L1599">
        <f>'[1]Master Data'!BU291/1000000</f>
        <v>0</v>
      </c>
      <c r="M1599">
        <f>'[1]Master Data'!BV291/1000000</f>
        <v>0</v>
      </c>
      <c r="N1599">
        <f>'[1]Master Data'!BW291/1000000</f>
        <v>0</v>
      </c>
      <c r="O1599">
        <f>'[1]Master Data'!BX291/100</f>
        <v>0</v>
      </c>
      <c r="P1599">
        <f>'[1]Master Data'!BY291/100</f>
        <v>0</v>
      </c>
      <c r="Q1599">
        <f>'[1]Master Data'!BZ291/100</f>
        <v>0</v>
      </c>
      <c r="R1599">
        <f>'[1]Master Data'!CA291/1000000</f>
        <v>0</v>
      </c>
      <c r="S1599">
        <f>'[1]Master Data'!CC291/1000000</f>
        <v>0</v>
      </c>
      <c r="T1599">
        <f>'[1]Master Data'!CD291/100</f>
        <v>0</v>
      </c>
      <c r="U1599">
        <f>'[1]Master Data'!CE291/1000000</f>
        <v>0</v>
      </c>
    </row>
    <row r="1600" spans="1:21" x14ac:dyDescent="0.55000000000000004">
      <c r="A1600" s="41" t="s">
        <v>1389</v>
      </c>
      <c r="B1600" s="41">
        <v>6.0999999999999995E-3</v>
      </c>
      <c r="C1600">
        <f>'[1]Master Data'!BK292/100</f>
        <v>5.1999999999999998E-3</v>
      </c>
      <c r="D1600">
        <f>'[1]Master Data'!BL292/1000000</f>
        <v>2.9999999999999997E-8</v>
      </c>
      <c r="E1600">
        <f>'[1]Master Data'!BM292/1000000</f>
        <v>0</v>
      </c>
      <c r="F1600">
        <f>'[1]Master Data'!BN292/100</f>
        <v>0</v>
      </c>
      <c r="G1600">
        <f>'[1]Master Data'!BO292/100</f>
        <v>0</v>
      </c>
      <c r="H1600">
        <f>'[1]Master Data'!BP292/100</f>
        <v>0</v>
      </c>
      <c r="I1600">
        <f>'[1]Master Data'!BQ292/100</f>
        <v>0</v>
      </c>
      <c r="J1600">
        <f>'[1]Master Data'!BR292/100</f>
        <v>0</v>
      </c>
      <c r="K1600">
        <f>'[1]Master Data'!BT292/100</f>
        <v>5.0000000000000001E-4</v>
      </c>
      <c r="L1600">
        <f>'[1]Master Data'!BU292/1000000</f>
        <v>8.0000000000000002E-8</v>
      </c>
      <c r="M1600">
        <f>'[1]Master Data'!BV292/1000000</f>
        <v>4.9999999999999998E-7</v>
      </c>
      <c r="N1600">
        <f>'[1]Master Data'!BW292/1000000</f>
        <v>0</v>
      </c>
      <c r="O1600">
        <f>'[1]Master Data'!BX292/100</f>
        <v>0</v>
      </c>
      <c r="P1600">
        <f>'[1]Master Data'!BY292/100</f>
        <v>0</v>
      </c>
      <c r="Q1600">
        <f>'[1]Master Data'!BZ292/100</f>
        <v>0</v>
      </c>
      <c r="R1600">
        <f>'[1]Master Data'!CA292/1000000</f>
        <v>0</v>
      </c>
      <c r="S1600">
        <f>'[1]Master Data'!CC292/1000000</f>
        <v>0</v>
      </c>
      <c r="T1600">
        <f>'[1]Master Data'!CD292/100</f>
        <v>0</v>
      </c>
      <c r="U1600">
        <f>'[1]Master Data'!CE292/1000000</f>
        <v>0</v>
      </c>
    </row>
    <row r="1601" spans="1:21" x14ac:dyDescent="0.55000000000000004">
      <c r="A1601" s="41" t="s">
        <v>1390</v>
      </c>
      <c r="B1601" s="41">
        <v>5.1999999999999998E-3</v>
      </c>
      <c r="C1601">
        <f>'[1]Master Data'!BK293/100</f>
        <v>8.6999999999999994E-3</v>
      </c>
      <c r="D1601">
        <f>'[1]Master Data'!BL293/1000000</f>
        <v>0</v>
      </c>
      <c r="E1601">
        <f>'[1]Master Data'!BM293/1000000</f>
        <v>0</v>
      </c>
      <c r="F1601">
        <f>'[1]Master Data'!BN293/100</f>
        <v>0</v>
      </c>
      <c r="G1601">
        <f>'[1]Master Data'!BO293/100</f>
        <v>0</v>
      </c>
      <c r="H1601">
        <f>'[1]Master Data'!BP293/100</f>
        <v>0</v>
      </c>
      <c r="I1601">
        <f>'[1]Master Data'!BQ293/100</f>
        <v>0</v>
      </c>
      <c r="J1601">
        <f>'[1]Master Data'!BR293/100</f>
        <v>0</v>
      </c>
      <c r="K1601">
        <f>'[1]Master Data'!BT293/100</f>
        <v>0</v>
      </c>
      <c r="L1601">
        <f>'[1]Master Data'!BU293/1000000</f>
        <v>0</v>
      </c>
      <c r="M1601">
        <f>'[1]Master Data'!BV293/1000000</f>
        <v>0</v>
      </c>
      <c r="N1601">
        <f>'[1]Master Data'!BW293/1000000</f>
        <v>0</v>
      </c>
      <c r="O1601">
        <f>'[1]Master Data'!BX293/100</f>
        <v>0</v>
      </c>
      <c r="P1601">
        <f>'[1]Master Data'!BY293/100</f>
        <v>0</v>
      </c>
      <c r="Q1601">
        <f>'[1]Master Data'!BZ293/100</f>
        <v>0</v>
      </c>
      <c r="R1601">
        <f>'[1]Master Data'!CA293/1000000</f>
        <v>0</v>
      </c>
      <c r="S1601">
        <f>'[1]Master Data'!CC293/1000000</f>
        <v>0</v>
      </c>
      <c r="T1601">
        <f>'[1]Master Data'!CD293/100</f>
        <v>0</v>
      </c>
      <c r="U1601">
        <f>'[1]Master Data'!CE293/1000000</f>
        <v>0</v>
      </c>
    </row>
    <row r="1602" spans="1:21" x14ac:dyDescent="0.55000000000000004">
      <c r="A1602" s="41" t="s">
        <v>1391</v>
      </c>
      <c r="B1602" s="41">
        <v>1.5700000000000002E-2</v>
      </c>
      <c r="C1602">
        <f>'[1]Master Data'!BK294/100</f>
        <v>2.9999999999999997E-4</v>
      </c>
      <c r="D1602">
        <f>'[1]Master Data'!BL294/1000000</f>
        <v>0</v>
      </c>
      <c r="E1602">
        <f>'[1]Master Data'!BM294/1000000</f>
        <v>0</v>
      </c>
      <c r="F1602">
        <f>'[1]Master Data'!BN294/100</f>
        <v>0</v>
      </c>
      <c r="G1602">
        <f>'[1]Master Data'!BO294/100</f>
        <v>0</v>
      </c>
      <c r="H1602">
        <f>'[1]Master Data'!BP294/100</f>
        <v>0</v>
      </c>
      <c r="I1602">
        <f>'[1]Master Data'!BQ294/100</f>
        <v>0</v>
      </c>
      <c r="J1602">
        <f>'[1]Master Data'!BR294/100</f>
        <v>0</v>
      </c>
      <c r="K1602">
        <f>'[1]Master Data'!BT294/100</f>
        <v>0</v>
      </c>
      <c r="L1602">
        <f>'[1]Master Data'!BU294/1000000</f>
        <v>0</v>
      </c>
      <c r="M1602">
        <f>'[1]Master Data'!BV294/1000000</f>
        <v>0</v>
      </c>
      <c r="N1602">
        <f>'[1]Master Data'!BW294/1000000</f>
        <v>0</v>
      </c>
      <c r="O1602">
        <f>'[1]Master Data'!BX294/100</f>
        <v>0</v>
      </c>
      <c r="P1602">
        <f>'[1]Master Data'!BY294/100</f>
        <v>0</v>
      </c>
      <c r="Q1602">
        <f>'[1]Master Data'!BZ294/100</f>
        <v>0</v>
      </c>
      <c r="R1602">
        <f>'[1]Master Data'!CA294/1000000</f>
        <v>0</v>
      </c>
      <c r="S1602">
        <f>'[1]Master Data'!CC294/1000000</f>
        <v>0</v>
      </c>
      <c r="T1602">
        <f>'[1]Master Data'!CD294/100</f>
        <v>0</v>
      </c>
      <c r="U1602">
        <f>'[1]Master Data'!CE294/1000000</f>
        <v>0</v>
      </c>
    </row>
    <row r="1603" spans="1:21" x14ac:dyDescent="0.55000000000000004">
      <c r="A1603" s="41" t="s">
        <v>1392</v>
      </c>
      <c r="B1603" s="41">
        <v>1.8899047619047619E-3</v>
      </c>
      <c r="C1603">
        <f>'[1]Master Data'!BK295/100</f>
        <v>3.4586666666666667E-3</v>
      </c>
      <c r="D1603">
        <f>'[1]Master Data'!BL295/1000000</f>
        <v>8.7980952380952363E-8</v>
      </c>
      <c r="E1603">
        <f>'[1]Master Data'!BM295/1000000</f>
        <v>1.283657142857143E-6</v>
      </c>
      <c r="F1603">
        <f>'[1]Master Data'!BN295/100</f>
        <v>0</v>
      </c>
      <c r="G1603">
        <f>'[1]Master Data'!BO295/100</f>
        <v>0</v>
      </c>
      <c r="H1603">
        <f>'[1]Master Data'!BP295/100</f>
        <v>0</v>
      </c>
      <c r="I1603">
        <f>'[1]Master Data'!BQ295/100</f>
        <v>0</v>
      </c>
      <c r="J1603">
        <f>'[1]Master Data'!BR295/100</f>
        <v>0</v>
      </c>
      <c r="K1603">
        <f>'[1]Master Data'!BT295/100</f>
        <v>1.1302857142857143E-4</v>
      </c>
      <c r="L1603">
        <f>'[1]Master Data'!BU295/1000000</f>
        <v>1.2136571428571428E-6</v>
      </c>
      <c r="M1603">
        <f>'[1]Master Data'!BV295/1000000</f>
        <v>5.7980952380952379E-8</v>
      </c>
      <c r="N1603">
        <f>'[1]Master Data'!BW295/1000000</f>
        <v>0</v>
      </c>
      <c r="O1603">
        <f>'[1]Master Data'!BX295/100</f>
        <v>0</v>
      </c>
      <c r="P1603">
        <f>'[1]Master Data'!BY295/100</f>
        <v>0</v>
      </c>
      <c r="Q1603">
        <f>'[1]Master Data'!BZ295/100</f>
        <v>0</v>
      </c>
      <c r="R1603">
        <f>'[1]Master Data'!CA295/1000000</f>
        <v>0</v>
      </c>
      <c r="S1603">
        <f>'[1]Master Data'!CC295/1000000</f>
        <v>0</v>
      </c>
      <c r="T1603">
        <f>'[1]Master Data'!CD295/100</f>
        <v>0</v>
      </c>
      <c r="U1603">
        <f>'[1]Master Data'!CE295/1000000</f>
        <v>0</v>
      </c>
    </row>
    <row r="1604" spans="1:21" x14ac:dyDescent="0.55000000000000004">
      <c r="A1604" s="41" t="s">
        <v>1393</v>
      </c>
      <c r="B1604" s="41">
        <v>6.7000000000000002E-3</v>
      </c>
      <c r="C1604">
        <f>'[1]Master Data'!BK296/100</f>
        <v>3.5999999999999999E-3</v>
      </c>
      <c r="D1604">
        <f>'[1]Master Data'!BL296/1000000</f>
        <v>0</v>
      </c>
      <c r="E1604">
        <f>'[1]Master Data'!BM296/1000000</f>
        <v>0</v>
      </c>
      <c r="F1604">
        <f>'[1]Master Data'!BN296/100</f>
        <v>0</v>
      </c>
      <c r="G1604">
        <f>'[1]Master Data'!BO296/100</f>
        <v>0</v>
      </c>
      <c r="H1604">
        <f>'[1]Master Data'!BP296/100</f>
        <v>0</v>
      </c>
      <c r="I1604">
        <f>'[1]Master Data'!BQ296/100</f>
        <v>0</v>
      </c>
      <c r="J1604">
        <f>'[1]Master Data'!BR296/100</f>
        <v>0</v>
      </c>
      <c r="K1604">
        <f>'[1]Master Data'!BT296/100</f>
        <v>2.9999999999999997E-4</v>
      </c>
      <c r="L1604">
        <f>'[1]Master Data'!BU296/1000000</f>
        <v>0</v>
      </c>
      <c r="M1604">
        <f>'[1]Master Data'!BV296/1000000</f>
        <v>0</v>
      </c>
      <c r="N1604">
        <f>'[1]Master Data'!BW296/1000000</f>
        <v>0</v>
      </c>
      <c r="O1604">
        <f>'[1]Master Data'!BX296/100</f>
        <v>0</v>
      </c>
      <c r="P1604">
        <f>'[1]Master Data'!BY296/100</f>
        <v>0</v>
      </c>
      <c r="Q1604">
        <f>'[1]Master Data'!BZ296/100</f>
        <v>0</v>
      </c>
      <c r="R1604">
        <f>'[1]Master Data'!CA296/1000000</f>
        <v>0</v>
      </c>
      <c r="S1604">
        <f>'[1]Master Data'!CC296/1000000</f>
        <v>0</v>
      </c>
      <c r="T1604">
        <f>'[1]Master Data'!CD296/100</f>
        <v>0</v>
      </c>
      <c r="U1604">
        <f>'[1]Master Data'!CE296/1000000</f>
        <v>0</v>
      </c>
    </row>
    <row r="1605" spans="1:21" x14ac:dyDescent="0.55000000000000004">
      <c r="A1605" s="41" t="s">
        <v>1394</v>
      </c>
      <c r="B1605" s="41">
        <v>6.6E-3</v>
      </c>
      <c r="C1605">
        <f>'[1]Master Data'!BK297/100</f>
        <v>5.8999999999999999E-3</v>
      </c>
      <c r="D1605">
        <f>'[1]Master Data'!BL297/1000000</f>
        <v>0</v>
      </c>
      <c r="E1605">
        <f>'[1]Master Data'!BM297/1000000</f>
        <v>0</v>
      </c>
      <c r="F1605">
        <f>'[1]Master Data'!BN297/100</f>
        <v>0</v>
      </c>
      <c r="G1605">
        <f>'[1]Master Data'!BO297/100</f>
        <v>0</v>
      </c>
      <c r="H1605">
        <f>'[1]Master Data'!BP297/100</f>
        <v>0</v>
      </c>
      <c r="I1605">
        <f>'[1]Master Data'!BQ297/100</f>
        <v>0</v>
      </c>
      <c r="J1605">
        <f>'[1]Master Data'!BR297/100</f>
        <v>0</v>
      </c>
      <c r="K1605">
        <f>'[1]Master Data'!BT297/100</f>
        <v>2.9999999999999997E-4</v>
      </c>
      <c r="L1605">
        <f>'[1]Master Data'!BU297/1000000</f>
        <v>0</v>
      </c>
      <c r="M1605">
        <f>'[1]Master Data'!BV297/1000000</f>
        <v>4.6999999999999995E-7</v>
      </c>
      <c r="N1605">
        <f>'[1]Master Data'!BW297/1000000</f>
        <v>0</v>
      </c>
      <c r="O1605">
        <f>'[1]Master Data'!BX297/100</f>
        <v>0</v>
      </c>
      <c r="P1605">
        <f>'[1]Master Data'!BY297/100</f>
        <v>0</v>
      </c>
      <c r="Q1605">
        <f>'[1]Master Data'!BZ297/100</f>
        <v>0</v>
      </c>
      <c r="R1605">
        <f>'[1]Master Data'!CA297/1000000</f>
        <v>0</v>
      </c>
      <c r="S1605">
        <f>'[1]Master Data'!CC297/1000000</f>
        <v>0</v>
      </c>
      <c r="T1605">
        <f>'[1]Master Data'!CD297/100</f>
        <v>0</v>
      </c>
      <c r="U1605">
        <f>'[1]Master Data'!CE297/1000000</f>
        <v>0</v>
      </c>
    </row>
    <row r="1606" spans="1:21" x14ac:dyDescent="0.55000000000000004">
      <c r="A1606" s="41" t="s">
        <v>1395</v>
      </c>
      <c r="B1606" s="41">
        <v>6.5000000000000006E-3</v>
      </c>
      <c r="C1606">
        <f>'[1]Master Data'!BK298/100</f>
        <v>4.0999999999999995E-3</v>
      </c>
      <c r="D1606">
        <f>'[1]Master Data'!BL298/1000000</f>
        <v>0</v>
      </c>
      <c r="E1606">
        <f>'[1]Master Data'!BM298/1000000</f>
        <v>0</v>
      </c>
      <c r="F1606">
        <f>'[1]Master Data'!BN298/100</f>
        <v>0</v>
      </c>
      <c r="G1606">
        <f>'[1]Master Data'!BO298/100</f>
        <v>0</v>
      </c>
      <c r="H1606">
        <f>'[1]Master Data'!BP298/100</f>
        <v>0</v>
      </c>
      <c r="I1606">
        <f>'[1]Master Data'!BQ298/100</f>
        <v>0</v>
      </c>
      <c r="J1606">
        <f>'[1]Master Data'!BR298/100</f>
        <v>0</v>
      </c>
      <c r="K1606">
        <f>'[1]Master Data'!BT298/100</f>
        <v>2.8899999999999998E-4</v>
      </c>
      <c r="L1606">
        <f>'[1]Master Data'!BU298/1000000</f>
        <v>0</v>
      </c>
      <c r="M1606">
        <f>'[1]Master Data'!BV298/1000000</f>
        <v>0</v>
      </c>
      <c r="N1606">
        <f>'[1]Master Data'!BW298/1000000</f>
        <v>0</v>
      </c>
      <c r="O1606">
        <f>'[1]Master Data'!BX298/100</f>
        <v>0</v>
      </c>
      <c r="P1606">
        <f>'[1]Master Data'!BY298/100</f>
        <v>0</v>
      </c>
      <c r="Q1606">
        <f>'[1]Master Data'!BZ298/100</f>
        <v>0</v>
      </c>
      <c r="R1606">
        <f>'[1]Master Data'!CA298/1000000</f>
        <v>0</v>
      </c>
      <c r="S1606">
        <f>'[1]Master Data'!CC298/1000000</f>
        <v>0</v>
      </c>
      <c r="T1606">
        <f>'[1]Master Data'!CD298/100</f>
        <v>0</v>
      </c>
      <c r="U1606">
        <f>'[1]Master Data'!CE298/1000000</f>
        <v>0</v>
      </c>
    </row>
    <row r="1607" spans="1:21" x14ac:dyDescent="0.55000000000000004">
      <c r="A1607" s="41" t="s">
        <v>1396</v>
      </c>
      <c r="B1607" s="41">
        <v>6.0000000000000001E-3</v>
      </c>
      <c r="C1607">
        <f>'[1]Master Data'!BK299/100</f>
        <v>7.000000000000001E-4</v>
      </c>
      <c r="D1607">
        <f>'[1]Master Data'!BL299/1000000</f>
        <v>1E-8</v>
      </c>
      <c r="E1607">
        <f>'[1]Master Data'!BM299/1000000</f>
        <v>0</v>
      </c>
      <c r="F1607">
        <f>'[1]Master Data'!BN299/100</f>
        <v>0</v>
      </c>
      <c r="G1607">
        <f>'[1]Master Data'!BO299/100</f>
        <v>0</v>
      </c>
      <c r="H1607">
        <f>'[1]Master Data'!BP299/100</f>
        <v>0</v>
      </c>
      <c r="I1607">
        <f>'[1]Master Data'!BQ299/100</f>
        <v>0</v>
      </c>
      <c r="J1607">
        <f>'[1]Master Data'!BR299/100</f>
        <v>0</v>
      </c>
      <c r="K1607">
        <f>'[1]Master Data'!BT299/100</f>
        <v>2.0000000000000001E-4</v>
      </c>
      <c r="L1607">
        <f>'[1]Master Data'!BU299/1000000</f>
        <v>2E-8</v>
      </c>
      <c r="M1607">
        <f>'[1]Master Data'!BV299/1000000</f>
        <v>4.0000000000000001E-8</v>
      </c>
      <c r="N1607">
        <f>'[1]Master Data'!BW299/1000000</f>
        <v>0</v>
      </c>
      <c r="O1607">
        <f>'[1]Master Data'!BX299/100</f>
        <v>0</v>
      </c>
      <c r="P1607">
        <f>'[1]Master Data'!BY299/100</f>
        <v>0</v>
      </c>
      <c r="Q1607">
        <f>'[1]Master Data'!BZ299/100</f>
        <v>0</v>
      </c>
      <c r="R1607">
        <f>'[1]Master Data'!CA299/1000000</f>
        <v>0</v>
      </c>
      <c r="S1607">
        <f>'[1]Master Data'!CC299/1000000</f>
        <v>0</v>
      </c>
      <c r="T1607">
        <f>'[1]Master Data'!CD299/100</f>
        <v>0</v>
      </c>
      <c r="U1607">
        <f>'[1]Master Data'!CE299/1000000</f>
        <v>0</v>
      </c>
    </row>
    <row r="1608" spans="1:21" x14ac:dyDescent="0.55000000000000004">
      <c r="A1608" s="41" t="s">
        <v>1397</v>
      </c>
      <c r="B1608" s="41">
        <v>8.1000000000000013E-3</v>
      </c>
      <c r="C1608">
        <f>'[1]Master Data'!BK300/100</f>
        <v>0</v>
      </c>
      <c r="D1608">
        <f>'[1]Master Data'!BL300/1000000</f>
        <v>0</v>
      </c>
      <c r="E1608">
        <f>'[1]Master Data'!BM300/1000000</f>
        <v>0</v>
      </c>
      <c r="F1608">
        <f>'[1]Master Data'!BN300/100</f>
        <v>0</v>
      </c>
      <c r="G1608">
        <f>'[1]Master Data'!BO300/100</f>
        <v>0</v>
      </c>
      <c r="H1608">
        <f>'[1]Master Data'!BP300/100</f>
        <v>0</v>
      </c>
      <c r="I1608">
        <f>'[1]Master Data'!BQ300/100</f>
        <v>0</v>
      </c>
      <c r="J1608">
        <f>'[1]Master Data'!BR300/100</f>
        <v>0</v>
      </c>
      <c r="K1608">
        <f>'[1]Master Data'!BT300/100</f>
        <v>0</v>
      </c>
      <c r="L1608">
        <f>'[1]Master Data'!BU300/1000000</f>
        <v>0</v>
      </c>
      <c r="M1608">
        <f>'[1]Master Data'!BV300/1000000</f>
        <v>0</v>
      </c>
      <c r="N1608">
        <f>'[1]Master Data'!BW300/1000000</f>
        <v>0</v>
      </c>
      <c r="O1608">
        <f>'[1]Master Data'!BX300/100</f>
        <v>0</v>
      </c>
      <c r="P1608">
        <f>'[1]Master Data'!BY300/100</f>
        <v>0</v>
      </c>
      <c r="Q1608">
        <f>'[1]Master Data'!BZ300/100</f>
        <v>0</v>
      </c>
      <c r="R1608">
        <f>'[1]Master Data'!CA300/1000000</f>
        <v>0</v>
      </c>
      <c r="S1608">
        <f>'[1]Master Data'!CC300/1000000</f>
        <v>0</v>
      </c>
      <c r="T1608">
        <f>'[1]Master Data'!CD300/100</f>
        <v>0</v>
      </c>
      <c r="U1608">
        <f>'[1]Master Data'!CE300/1000000</f>
        <v>0</v>
      </c>
    </row>
    <row r="1609" spans="1:21" x14ac:dyDescent="0.55000000000000004">
      <c r="A1609" s="41" t="s">
        <v>1398</v>
      </c>
      <c r="B1609" s="41">
        <v>2.9300000000000003E-2</v>
      </c>
      <c r="C1609">
        <f>'[1]Master Data'!BK301/100</f>
        <v>8.0000000000000002E-3</v>
      </c>
      <c r="D1609">
        <f>'[1]Master Data'!BL301/1000000</f>
        <v>0</v>
      </c>
      <c r="E1609">
        <f>'[1]Master Data'!BM301/1000000</f>
        <v>0</v>
      </c>
      <c r="F1609">
        <f>'[1]Master Data'!BN301/100</f>
        <v>0</v>
      </c>
      <c r="G1609">
        <f>'[1]Master Data'!BO301/100</f>
        <v>0</v>
      </c>
      <c r="H1609">
        <f>'[1]Master Data'!BP301/100</f>
        <v>0</v>
      </c>
      <c r="I1609">
        <f>'[1]Master Data'!BQ301/100</f>
        <v>0</v>
      </c>
      <c r="J1609">
        <f>'[1]Master Data'!BR301/100</f>
        <v>0</v>
      </c>
      <c r="K1609">
        <f>'[1]Master Data'!BT301/100</f>
        <v>0</v>
      </c>
      <c r="L1609">
        <f>'[1]Master Data'!BU301/1000000</f>
        <v>0</v>
      </c>
      <c r="M1609">
        <f>'[1]Master Data'!BV301/1000000</f>
        <v>0</v>
      </c>
      <c r="N1609">
        <f>'[1]Master Data'!BW301/1000000</f>
        <v>0</v>
      </c>
      <c r="O1609">
        <f>'[1]Master Data'!BX301/100</f>
        <v>0</v>
      </c>
      <c r="P1609">
        <f>'[1]Master Data'!BY301/100</f>
        <v>0</v>
      </c>
      <c r="Q1609">
        <f>'[1]Master Data'!BZ301/100</f>
        <v>0</v>
      </c>
      <c r="R1609">
        <f>'[1]Master Data'!CA301/1000000</f>
        <v>0</v>
      </c>
      <c r="S1609">
        <f>'[1]Master Data'!CC301/1000000</f>
        <v>0</v>
      </c>
      <c r="T1609">
        <f>'[1]Master Data'!CD301/100</f>
        <v>0</v>
      </c>
      <c r="U1609">
        <f>'[1]Master Data'!CE301/1000000</f>
        <v>0</v>
      </c>
    </row>
    <row r="1610" spans="1:21" x14ac:dyDescent="0.55000000000000004">
      <c r="A1610" s="41" t="s">
        <v>1399</v>
      </c>
      <c r="B1610" s="41">
        <v>8.199999999999999E-3</v>
      </c>
      <c r="C1610">
        <f>'[1]Master Data'!BK302/100</f>
        <v>4.0000000000000002E-4</v>
      </c>
      <c r="D1610">
        <f>'[1]Master Data'!BL302/1000000</f>
        <v>1E-8</v>
      </c>
      <c r="E1610">
        <f>'[1]Master Data'!BM302/1000000</f>
        <v>0</v>
      </c>
      <c r="F1610">
        <f>'[1]Master Data'!BN302/100</f>
        <v>0</v>
      </c>
      <c r="G1610">
        <f>'[1]Master Data'!BO302/100</f>
        <v>0</v>
      </c>
      <c r="H1610">
        <f>'[1]Master Data'!BP302/100</f>
        <v>0</v>
      </c>
      <c r="I1610">
        <f>'[1]Master Data'!BQ302/100</f>
        <v>0</v>
      </c>
      <c r="J1610">
        <f>'[1]Master Data'!BR302/100</f>
        <v>0</v>
      </c>
      <c r="K1610">
        <f>'[1]Master Data'!BT302/100</f>
        <v>2.0000000000000001E-4</v>
      </c>
      <c r="L1610">
        <f>'[1]Master Data'!BU302/1000000</f>
        <v>1E-8</v>
      </c>
      <c r="M1610">
        <f>'[1]Master Data'!BV302/1000000</f>
        <v>2E-8</v>
      </c>
      <c r="N1610">
        <f>'[1]Master Data'!BW302/1000000</f>
        <v>0</v>
      </c>
      <c r="O1610">
        <f>'[1]Master Data'!BX302/100</f>
        <v>0</v>
      </c>
      <c r="P1610">
        <f>'[1]Master Data'!BY302/100</f>
        <v>0</v>
      </c>
      <c r="Q1610">
        <f>'[1]Master Data'!BZ302/100</f>
        <v>0</v>
      </c>
      <c r="R1610">
        <f>'[1]Master Data'!CA302/1000000</f>
        <v>0</v>
      </c>
      <c r="S1610">
        <f>'[1]Master Data'!CC302/1000000</f>
        <v>0</v>
      </c>
      <c r="T1610">
        <f>'[1]Master Data'!CD302/100</f>
        <v>0</v>
      </c>
      <c r="U1610">
        <f>'[1]Master Data'!CE302/1000000</f>
        <v>0</v>
      </c>
    </row>
    <row r="1611" spans="1:21" x14ac:dyDescent="0.55000000000000004">
      <c r="A1611" s="41" t="s">
        <v>1400</v>
      </c>
      <c r="B1611" s="41">
        <v>5.1000000000000004E-3</v>
      </c>
      <c r="C1611">
        <f>'[1]Master Data'!BK303/100</f>
        <v>6.0999999999999995E-3</v>
      </c>
      <c r="D1611">
        <f>'[1]Master Data'!BL303/1000000</f>
        <v>1.3200000000000001E-6</v>
      </c>
      <c r="E1611">
        <f>'[1]Master Data'!BM303/1000000</f>
        <v>0</v>
      </c>
      <c r="F1611">
        <f>'[1]Master Data'!BN303/100</f>
        <v>0</v>
      </c>
      <c r="G1611">
        <f>'[1]Master Data'!BO303/100</f>
        <v>0</v>
      </c>
      <c r="H1611">
        <f>'[1]Master Data'!BP303/100</f>
        <v>0</v>
      </c>
      <c r="I1611">
        <f>'[1]Master Data'!BQ303/100</f>
        <v>0</v>
      </c>
      <c r="J1611">
        <f>'[1]Master Data'!BR303/100</f>
        <v>0</v>
      </c>
      <c r="K1611">
        <f>'[1]Master Data'!BT303/100</f>
        <v>2.0000000000000001E-4</v>
      </c>
      <c r="L1611">
        <f>'[1]Master Data'!BU303/1000000</f>
        <v>3.6600000000000001E-6</v>
      </c>
      <c r="M1611">
        <f>'[1]Master Data'!BV303/1000000</f>
        <v>4.4900000000000002E-6</v>
      </c>
      <c r="N1611">
        <f>'[1]Master Data'!BW303/1000000</f>
        <v>0</v>
      </c>
      <c r="O1611">
        <f>'[1]Master Data'!BX303/100</f>
        <v>0</v>
      </c>
      <c r="P1611">
        <f>'[1]Master Data'!BY303/100</f>
        <v>0</v>
      </c>
      <c r="Q1611">
        <f>'[1]Master Data'!BZ303/100</f>
        <v>0</v>
      </c>
      <c r="R1611">
        <f>'[1]Master Data'!CA303/1000000</f>
        <v>0</v>
      </c>
      <c r="S1611">
        <f>'[1]Master Data'!CC303/1000000</f>
        <v>0</v>
      </c>
      <c r="T1611">
        <f>'[1]Master Data'!CD303/100</f>
        <v>0</v>
      </c>
      <c r="U1611">
        <f>'[1]Master Data'!CE303/1000000</f>
        <v>0</v>
      </c>
    </row>
    <row r="1612" spans="1:21" x14ac:dyDescent="0.55000000000000004">
      <c r="A1612" s="41" t="s">
        <v>1401</v>
      </c>
      <c r="B1612" s="41">
        <v>3.1600000000000003E-2</v>
      </c>
      <c r="C1612">
        <f>'[1]Master Data'!BK304/100</f>
        <v>0</v>
      </c>
      <c r="D1612">
        <f>'[1]Master Data'!BL304/1000000</f>
        <v>0</v>
      </c>
      <c r="E1612">
        <f>'[1]Master Data'!BM304/1000000</f>
        <v>0</v>
      </c>
      <c r="F1612">
        <f>'[1]Master Data'!BN304/100</f>
        <v>0</v>
      </c>
      <c r="G1612">
        <f>'[1]Master Data'!BO304/100</f>
        <v>0</v>
      </c>
      <c r="H1612">
        <f>'[1]Master Data'!BP304/100</f>
        <v>0</v>
      </c>
      <c r="I1612">
        <f>'[1]Master Data'!BQ304/100</f>
        <v>0</v>
      </c>
      <c r="J1612">
        <f>'[1]Master Data'!BR304/100</f>
        <v>0</v>
      </c>
      <c r="K1612">
        <f>'[1]Master Data'!BT304/100</f>
        <v>0</v>
      </c>
      <c r="L1612">
        <f>'[1]Master Data'!BU304/1000000</f>
        <v>0</v>
      </c>
      <c r="M1612">
        <f>'[1]Master Data'!BV304/1000000</f>
        <v>0</v>
      </c>
      <c r="N1612">
        <f>'[1]Master Data'!BW304/1000000</f>
        <v>0</v>
      </c>
      <c r="O1612">
        <f>'[1]Master Data'!BX304/100</f>
        <v>0</v>
      </c>
      <c r="P1612">
        <f>'[1]Master Data'!BY304/100</f>
        <v>0</v>
      </c>
      <c r="Q1612">
        <f>'[1]Master Data'!BZ304/100</f>
        <v>0</v>
      </c>
      <c r="R1612">
        <f>'[1]Master Data'!CA304/1000000</f>
        <v>0</v>
      </c>
      <c r="S1612">
        <f>'[1]Master Data'!CC304/1000000</f>
        <v>0</v>
      </c>
      <c r="T1612">
        <f>'[1]Master Data'!CD304/100</f>
        <v>0</v>
      </c>
      <c r="U1612">
        <f>'[1]Master Data'!CE304/1000000</f>
        <v>0</v>
      </c>
    </row>
    <row r="1613" spans="1:21" x14ac:dyDescent="0.55000000000000004">
      <c r="A1613" s="41" t="s">
        <v>1402</v>
      </c>
      <c r="B1613" s="41">
        <v>4.0000000000000001E-3</v>
      </c>
      <c r="C1613">
        <f>'[1]Master Data'!BK305/100</f>
        <v>6.9999999999999993E-3</v>
      </c>
      <c r="D1613">
        <f>'[1]Master Data'!BL305/1000000</f>
        <v>5.9999999999999997E-7</v>
      </c>
      <c r="E1613">
        <f>'[1]Master Data'!BM305/1000000</f>
        <v>0</v>
      </c>
      <c r="F1613">
        <f>'[1]Master Data'!BN305/100</f>
        <v>0</v>
      </c>
      <c r="G1613">
        <f>'[1]Master Data'!BO305/100</f>
        <v>0</v>
      </c>
      <c r="H1613">
        <f>'[1]Master Data'!BP305/100</f>
        <v>0</v>
      </c>
      <c r="I1613">
        <f>'[1]Master Data'!BQ305/100</f>
        <v>0</v>
      </c>
      <c r="J1613">
        <f>'[1]Master Data'!BR305/100</f>
        <v>0</v>
      </c>
      <c r="K1613">
        <f>'[1]Master Data'!BT305/100</f>
        <v>2.0000000000000001E-4</v>
      </c>
      <c r="L1613">
        <f>'[1]Master Data'!BU305/1000000</f>
        <v>1.1999999999999999E-6</v>
      </c>
      <c r="M1613">
        <f>'[1]Master Data'!BV305/1000000</f>
        <v>1.1000000000000001E-6</v>
      </c>
      <c r="N1613">
        <f>'[1]Master Data'!BW305/1000000</f>
        <v>0</v>
      </c>
      <c r="O1613">
        <f>'[1]Master Data'!BX305/100</f>
        <v>0</v>
      </c>
      <c r="P1613">
        <f>'[1]Master Data'!BY305/100</f>
        <v>0</v>
      </c>
      <c r="Q1613">
        <f>'[1]Master Data'!BZ305/100</f>
        <v>0</v>
      </c>
      <c r="R1613">
        <f>'[1]Master Data'!CA305/1000000</f>
        <v>0</v>
      </c>
      <c r="S1613">
        <f>'[1]Master Data'!CC305/1000000</f>
        <v>0</v>
      </c>
      <c r="T1613">
        <f>'[1]Master Data'!CD305/100</f>
        <v>0</v>
      </c>
      <c r="U1613">
        <f>'[1]Master Data'!CE305/1000000</f>
        <v>0</v>
      </c>
    </row>
    <row r="1614" spans="1:21" x14ac:dyDescent="0.55000000000000004">
      <c r="A1614" s="41" t="s">
        <v>1403</v>
      </c>
      <c r="B1614" s="41">
        <v>1.3917079207920794E-3</v>
      </c>
      <c r="C1614">
        <f>'[1]Master Data'!BK306/100</f>
        <v>7.5706683168316824E-3</v>
      </c>
      <c r="D1614">
        <f>'[1]Master Data'!BL306/1000000</f>
        <v>0</v>
      </c>
      <c r="E1614">
        <f>'[1]Master Data'!BM306/1000000</f>
        <v>0</v>
      </c>
      <c r="F1614">
        <f>'[1]Master Data'!BN306/100</f>
        <v>9.6940476490397123E-2</v>
      </c>
      <c r="G1614">
        <f>'[1]Master Data'!BO306/100</f>
        <v>1.3190594059405941E-3</v>
      </c>
      <c r="H1614">
        <f>'[1]Master Data'!BP306/100</f>
        <v>0</v>
      </c>
      <c r="I1614">
        <f>'[1]Master Data'!BQ306/100</f>
        <v>0</v>
      </c>
      <c r="J1614">
        <f>'[1]Master Data'!BR306/100</f>
        <v>0</v>
      </c>
      <c r="K1614">
        <f>'[1]Master Data'!BT306/100</f>
        <v>2.9950495049504955E-4</v>
      </c>
      <c r="L1614">
        <f>'[1]Master Data'!BU306/1000000</f>
        <v>0</v>
      </c>
      <c r="M1614">
        <f>'[1]Master Data'!BV306/1000000</f>
        <v>0</v>
      </c>
      <c r="N1614">
        <f>'[1]Master Data'!BW306/1000000</f>
        <v>0</v>
      </c>
      <c r="O1614">
        <f>'[1]Master Data'!BX306/100</f>
        <v>0</v>
      </c>
      <c r="P1614">
        <f>'[1]Master Data'!BY306/100</f>
        <v>0</v>
      </c>
      <c r="Q1614">
        <f>'[1]Master Data'!BZ306/100</f>
        <v>0</v>
      </c>
      <c r="R1614">
        <f>'[1]Master Data'!CA306/1000000</f>
        <v>0</v>
      </c>
      <c r="S1614">
        <f>'[1]Master Data'!CC306/1000000</f>
        <v>0</v>
      </c>
      <c r="T1614">
        <f>'[1]Master Data'!CD306/100</f>
        <v>0</v>
      </c>
      <c r="U1614">
        <f>'[1]Master Data'!CE306/1000000</f>
        <v>0</v>
      </c>
    </row>
    <row r="1615" spans="1:21" x14ac:dyDescent="0.55000000000000004">
      <c r="A1615" s="41" t="s">
        <v>1404</v>
      </c>
      <c r="B1615" s="41">
        <v>2.0000000000000001E-4</v>
      </c>
      <c r="C1615">
        <f>'[1]Master Data'!BK307/100</f>
        <v>2.0000000000000001E-4</v>
      </c>
      <c r="D1615">
        <f>'[1]Master Data'!BL307/1000000</f>
        <v>4.0000000000000001E-8</v>
      </c>
      <c r="E1615">
        <f>'[1]Master Data'!BM307/1000000</f>
        <v>0</v>
      </c>
      <c r="F1615">
        <f>'[1]Master Data'!BN307/100</f>
        <v>4.5801526717557254E-3</v>
      </c>
      <c r="G1615">
        <f>'[1]Master Data'!BO307/100</f>
        <v>7.000000000000001E-4</v>
      </c>
      <c r="H1615">
        <f>'[1]Master Data'!BP307/100</f>
        <v>0</v>
      </c>
      <c r="I1615">
        <f>'[1]Master Data'!BQ307/100</f>
        <v>0</v>
      </c>
      <c r="J1615">
        <f>'[1]Master Data'!BR307/100</f>
        <v>0</v>
      </c>
      <c r="K1615">
        <f>'[1]Master Data'!BT307/100</f>
        <v>1E-4</v>
      </c>
      <c r="L1615">
        <f>'[1]Master Data'!BU307/1000000</f>
        <v>0</v>
      </c>
      <c r="M1615">
        <f>'[1]Master Data'!BV307/1000000</f>
        <v>0</v>
      </c>
      <c r="N1615">
        <f>'[1]Master Data'!BW307/1000000</f>
        <v>0</v>
      </c>
      <c r="O1615">
        <f>'[1]Master Data'!BX307/100</f>
        <v>0</v>
      </c>
      <c r="P1615">
        <f>'[1]Master Data'!BY307/100</f>
        <v>0</v>
      </c>
      <c r="Q1615">
        <f>'[1]Master Data'!BZ307/100</f>
        <v>0</v>
      </c>
      <c r="R1615">
        <f>'[1]Master Data'!CA307/1000000</f>
        <v>0</v>
      </c>
      <c r="S1615">
        <f>'[1]Master Data'!CC307/1000000</f>
        <v>0</v>
      </c>
      <c r="T1615">
        <f>'[1]Master Data'!CD307/100</f>
        <v>0</v>
      </c>
      <c r="U1615">
        <f>'[1]Master Data'!CE307/1000000</f>
        <v>0</v>
      </c>
    </row>
    <row r="1616" spans="1:21" x14ac:dyDescent="0.55000000000000004">
      <c r="A1616" s="41" t="s">
        <v>1405</v>
      </c>
      <c r="B1616" s="41">
        <v>9.1999999999999998E-3</v>
      </c>
      <c r="C1616">
        <f>'[1]Master Data'!BK308/100</f>
        <v>0</v>
      </c>
      <c r="D1616">
        <f>'[1]Master Data'!BL308/1000000</f>
        <v>0</v>
      </c>
      <c r="E1616">
        <f>'[1]Master Data'!BM308/1000000</f>
        <v>0</v>
      </c>
      <c r="F1616">
        <f>'[1]Master Data'!BN308/100</f>
        <v>0</v>
      </c>
      <c r="G1616">
        <f>'[1]Master Data'!BO308/100</f>
        <v>0</v>
      </c>
      <c r="H1616">
        <f>'[1]Master Data'!BP308/100</f>
        <v>0</v>
      </c>
      <c r="I1616">
        <f>'[1]Master Data'!BQ308/100</f>
        <v>0</v>
      </c>
      <c r="J1616">
        <f>'[1]Master Data'!BR308/100</f>
        <v>0</v>
      </c>
      <c r="K1616">
        <f>'[1]Master Data'!BT308/100</f>
        <v>0</v>
      </c>
      <c r="L1616">
        <f>'[1]Master Data'!BU308/1000000</f>
        <v>0</v>
      </c>
      <c r="M1616">
        <f>'[1]Master Data'!BV308/1000000</f>
        <v>0</v>
      </c>
      <c r="N1616">
        <f>'[1]Master Data'!BW308/1000000</f>
        <v>0</v>
      </c>
      <c r="O1616">
        <f>'[1]Master Data'!BX308/100</f>
        <v>0</v>
      </c>
      <c r="P1616">
        <f>'[1]Master Data'!BY308/100</f>
        <v>0</v>
      </c>
      <c r="Q1616">
        <f>'[1]Master Data'!BZ308/100</f>
        <v>0</v>
      </c>
      <c r="R1616">
        <f>'[1]Master Data'!CA308/1000000</f>
        <v>0</v>
      </c>
      <c r="S1616">
        <f>'[1]Master Data'!CC308/1000000</f>
        <v>0</v>
      </c>
      <c r="T1616">
        <f>'[1]Master Data'!CD308/100</f>
        <v>0</v>
      </c>
      <c r="U1616">
        <f>'[1]Master Data'!CE308/1000000</f>
        <v>0</v>
      </c>
    </row>
    <row r="1617" spans="1:21" x14ac:dyDescent="0.55000000000000004">
      <c r="A1617" s="41" t="s">
        <v>1406</v>
      </c>
      <c r="B1617" s="41">
        <v>1.2E-2</v>
      </c>
      <c r="C1617">
        <f>'[1]Master Data'!BK309/100</f>
        <v>5.0000000000000001E-3</v>
      </c>
      <c r="D1617">
        <f>'[1]Master Data'!BL309/1000000</f>
        <v>0</v>
      </c>
      <c r="E1617">
        <f>'[1]Master Data'!BM309/1000000</f>
        <v>0</v>
      </c>
      <c r="F1617">
        <f>'[1]Master Data'!BN309/100</f>
        <v>0</v>
      </c>
      <c r="G1617">
        <f>'[1]Master Data'!BO309/100</f>
        <v>0</v>
      </c>
      <c r="H1617">
        <f>'[1]Master Data'!BP309/100</f>
        <v>0</v>
      </c>
      <c r="I1617">
        <f>'[1]Master Data'!BQ309/100</f>
        <v>0</v>
      </c>
      <c r="J1617">
        <f>'[1]Master Data'!BR309/100</f>
        <v>0</v>
      </c>
      <c r="K1617">
        <f>'[1]Master Data'!BT309/100</f>
        <v>0</v>
      </c>
      <c r="L1617">
        <f>'[1]Master Data'!BU309/1000000</f>
        <v>0</v>
      </c>
      <c r="M1617">
        <f>'[1]Master Data'!BV309/1000000</f>
        <v>0</v>
      </c>
      <c r="N1617">
        <f>'[1]Master Data'!BW309/1000000</f>
        <v>0</v>
      </c>
      <c r="O1617">
        <f>'[1]Master Data'!BX309/100</f>
        <v>0</v>
      </c>
      <c r="P1617">
        <f>'[1]Master Data'!BY309/100</f>
        <v>0</v>
      </c>
      <c r="Q1617">
        <f>'[1]Master Data'!BZ309/100</f>
        <v>0</v>
      </c>
      <c r="R1617">
        <f>'[1]Master Data'!CA309/1000000</f>
        <v>0</v>
      </c>
      <c r="S1617">
        <f>'[1]Master Data'!CC309/1000000</f>
        <v>0</v>
      </c>
      <c r="T1617">
        <f>'[1]Master Data'!CD309/100</f>
        <v>0</v>
      </c>
      <c r="U1617">
        <f>'[1]Master Data'!CE309/1000000</f>
        <v>0</v>
      </c>
    </row>
    <row r="1618" spans="1:21" x14ac:dyDescent="0.55000000000000004">
      <c r="A1618" s="41" t="s">
        <v>1407</v>
      </c>
      <c r="B1618" s="41">
        <v>6.9999999999999993E-3</v>
      </c>
      <c r="C1618">
        <f>'[1]Master Data'!BK310/100</f>
        <v>6.9999999999999993E-3</v>
      </c>
      <c r="D1618">
        <f>'[1]Master Data'!BL310/1000000</f>
        <v>0</v>
      </c>
      <c r="E1618">
        <f>'[1]Master Data'!BM310/1000000</f>
        <v>0</v>
      </c>
      <c r="F1618">
        <f>'[1]Master Data'!BN310/100</f>
        <v>0</v>
      </c>
      <c r="G1618">
        <f>'[1]Master Data'!BO310/100</f>
        <v>0</v>
      </c>
      <c r="H1618">
        <f>'[1]Master Data'!BP310/100</f>
        <v>0</v>
      </c>
      <c r="I1618">
        <f>'[1]Master Data'!BQ310/100</f>
        <v>0</v>
      </c>
      <c r="J1618">
        <f>'[1]Master Data'!BR310/100</f>
        <v>0</v>
      </c>
      <c r="K1618">
        <f>'[1]Master Data'!BT310/100</f>
        <v>0</v>
      </c>
      <c r="L1618">
        <f>'[1]Master Data'!BU310/1000000</f>
        <v>9.9999999999999995E-7</v>
      </c>
      <c r="M1618">
        <f>'[1]Master Data'!BV310/1000000</f>
        <v>3.0000000000000001E-6</v>
      </c>
      <c r="N1618">
        <f>'[1]Master Data'!BW310/1000000</f>
        <v>0</v>
      </c>
      <c r="O1618">
        <f>'[1]Master Data'!BX310/100</f>
        <v>0</v>
      </c>
      <c r="P1618">
        <f>'[1]Master Data'!BY310/100</f>
        <v>0</v>
      </c>
      <c r="Q1618">
        <f>'[1]Master Data'!BZ310/100</f>
        <v>0</v>
      </c>
      <c r="R1618">
        <f>'[1]Master Data'!CA310/1000000</f>
        <v>0</v>
      </c>
      <c r="S1618">
        <f>'[1]Master Data'!CC310/1000000</f>
        <v>0</v>
      </c>
      <c r="T1618">
        <f>'[1]Master Data'!CD310/100</f>
        <v>0</v>
      </c>
      <c r="U1618">
        <f>'[1]Master Data'!CE310/1000000</f>
        <v>0</v>
      </c>
    </row>
    <row r="1619" spans="1:21" x14ac:dyDescent="0.55000000000000004">
      <c r="A1619" s="41" t="s">
        <v>1408</v>
      </c>
      <c r="B1619" s="41">
        <v>5.5000000000000005E-3</v>
      </c>
      <c r="C1619">
        <f>'[1]Master Data'!BK311/100</f>
        <v>4.7999999999999996E-3</v>
      </c>
      <c r="D1619">
        <f>'[1]Master Data'!BL311/1000000</f>
        <v>0</v>
      </c>
      <c r="E1619">
        <f>'[1]Master Data'!BM311/1000000</f>
        <v>0</v>
      </c>
      <c r="F1619">
        <f>'[1]Master Data'!BN311/100</f>
        <v>0</v>
      </c>
      <c r="G1619">
        <f>'[1]Master Data'!BO311/100</f>
        <v>0</v>
      </c>
      <c r="H1619">
        <f>'[1]Master Data'!BP311/100</f>
        <v>0</v>
      </c>
      <c r="I1619">
        <f>'[1]Master Data'!BQ311/100</f>
        <v>0</v>
      </c>
      <c r="J1619">
        <f>'[1]Master Data'!BR311/100</f>
        <v>0</v>
      </c>
      <c r="K1619">
        <f>'[1]Master Data'!BT311/100</f>
        <v>0</v>
      </c>
      <c r="L1619">
        <f>'[1]Master Data'!BU311/1000000</f>
        <v>0</v>
      </c>
      <c r="M1619">
        <f>'[1]Master Data'!BV311/1000000</f>
        <v>0</v>
      </c>
      <c r="N1619">
        <f>'[1]Master Data'!BW311/1000000</f>
        <v>0</v>
      </c>
      <c r="O1619">
        <f>'[1]Master Data'!BX311/100</f>
        <v>0</v>
      </c>
      <c r="P1619">
        <f>'[1]Master Data'!BY311/100</f>
        <v>0</v>
      </c>
      <c r="Q1619">
        <f>'[1]Master Data'!BZ311/100</f>
        <v>0</v>
      </c>
      <c r="R1619">
        <f>'[1]Master Data'!CA311/1000000</f>
        <v>0</v>
      </c>
      <c r="S1619">
        <f>'[1]Master Data'!CC311/1000000</f>
        <v>0</v>
      </c>
      <c r="T1619">
        <f>'[1]Master Data'!CD311/100</f>
        <v>0</v>
      </c>
      <c r="U1619">
        <f>'[1]Master Data'!CE311/1000000</f>
        <v>0</v>
      </c>
    </row>
    <row r="1620" spans="1:21" x14ac:dyDescent="0.55000000000000004">
      <c r="A1620" s="41" t="s">
        <v>1409</v>
      </c>
      <c r="B1620" s="41">
        <v>4.6999999999999993E-3</v>
      </c>
      <c r="C1620">
        <f>'[1]Master Data'!BK312/100</f>
        <v>2.5000000000000001E-3</v>
      </c>
      <c r="D1620">
        <f>'[1]Master Data'!BL312/1000000</f>
        <v>0</v>
      </c>
      <c r="E1620">
        <f>'[1]Master Data'!BM312/1000000</f>
        <v>0</v>
      </c>
      <c r="F1620">
        <f>'[1]Master Data'!BN312/100</f>
        <v>0</v>
      </c>
      <c r="G1620">
        <f>'[1]Master Data'!BO312/100</f>
        <v>0</v>
      </c>
      <c r="H1620">
        <f>'[1]Master Data'!BP312/100</f>
        <v>0</v>
      </c>
      <c r="I1620">
        <f>'[1]Master Data'!BQ312/100</f>
        <v>0</v>
      </c>
      <c r="J1620">
        <f>'[1]Master Data'!BR312/100</f>
        <v>0</v>
      </c>
      <c r="K1620">
        <f>'[1]Master Data'!BT312/100</f>
        <v>0</v>
      </c>
      <c r="L1620">
        <f>'[1]Master Data'!BU312/1000000</f>
        <v>0</v>
      </c>
      <c r="M1620">
        <f>'[1]Master Data'!BV312/1000000</f>
        <v>0</v>
      </c>
      <c r="N1620">
        <f>'[1]Master Data'!BW312/1000000</f>
        <v>0</v>
      </c>
      <c r="O1620">
        <f>'[1]Master Data'!BX312/100</f>
        <v>0</v>
      </c>
      <c r="P1620">
        <f>'[1]Master Data'!BY312/100</f>
        <v>0</v>
      </c>
      <c r="Q1620">
        <f>'[1]Master Data'!BZ312/100</f>
        <v>0</v>
      </c>
      <c r="R1620">
        <f>'[1]Master Data'!CA312/1000000</f>
        <v>0</v>
      </c>
      <c r="S1620">
        <f>'[1]Master Data'!CC312/1000000</f>
        <v>0</v>
      </c>
      <c r="T1620">
        <f>'[1]Master Data'!CD312/100</f>
        <v>0</v>
      </c>
      <c r="U1620">
        <f>'[1]Master Data'!CE312/1000000</f>
        <v>0</v>
      </c>
    </row>
    <row r="1621" spans="1:21" x14ac:dyDescent="0.55000000000000004">
      <c r="A1621" s="41" t="s">
        <v>1410</v>
      </c>
      <c r="B1621" s="41">
        <v>3.3E-3</v>
      </c>
      <c r="C1621">
        <f>'[1]Master Data'!BK313/100</f>
        <v>7.4999999999999997E-3</v>
      </c>
      <c r="D1621">
        <f>'[1]Master Data'!BL313/1000000</f>
        <v>0</v>
      </c>
      <c r="E1621">
        <f>'[1]Master Data'!BM313/1000000</f>
        <v>0</v>
      </c>
      <c r="F1621">
        <f>'[1]Master Data'!BN313/100</f>
        <v>0</v>
      </c>
      <c r="G1621">
        <f>'[1]Master Data'!BO313/100</f>
        <v>0</v>
      </c>
      <c r="H1621">
        <f>'[1]Master Data'!BP313/100</f>
        <v>0</v>
      </c>
      <c r="I1621">
        <f>'[1]Master Data'!BQ313/100</f>
        <v>0</v>
      </c>
      <c r="J1621">
        <f>'[1]Master Data'!BR313/100</f>
        <v>0</v>
      </c>
      <c r="K1621">
        <f>'[1]Master Data'!BT313/100</f>
        <v>0</v>
      </c>
      <c r="L1621">
        <f>'[1]Master Data'!BU313/1000000</f>
        <v>0</v>
      </c>
      <c r="M1621">
        <f>'[1]Master Data'!BV313/1000000</f>
        <v>0</v>
      </c>
      <c r="N1621">
        <f>'[1]Master Data'!BW313/1000000</f>
        <v>0</v>
      </c>
      <c r="O1621">
        <f>'[1]Master Data'!BX313/100</f>
        <v>0</v>
      </c>
      <c r="P1621">
        <f>'[1]Master Data'!BY313/100</f>
        <v>0</v>
      </c>
      <c r="Q1621">
        <f>'[1]Master Data'!BZ313/100</f>
        <v>0</v>
      </c>
      <c r="R1621">
        <f>'[1]Master Data'!CA313/1000000</f>
        <v>0</v>
      </c>
      <c r="S1621">
        <f>'[1]Master Data'!CC313/1000000</f>
        <v>0</v>
      </c>
      <c r="T1621">
        <f>'[1]Master Data'!CD313/100</f>
        <v>0</v>
      </c>
      <c r="U1621">
        <f>'[1]Master Data'!CE313/1000000</f>
        <v>0</v>
      </c>
    </row>
    <row r="1622" spans="1:21" x14ac:dyDescent="0.55000000000000004">
      <c r="A1622" s="41" t="s">
        <v>1411</v>
      </c>
      <c r="B1622" s="41">
        <v>1.3500000000000002E-2</v>
      </c>
      <c r="C1622">
        <f>'[1]Master Data'!BK314/100</f>
        <v>0</v>
      </c>
      <c r="D1622">
        <f>'[1]Master Data'!BL314/1000000</f>
        <v>0</v>
      </c>
      <c r="E1622">
        <f>'[1]Master Data'!BM314/1000000</f>
        <v>0</v>
      </c>
      <c r="F1622">
        <f>'[1]Master Data'!BN314/100</f>
        <v>0</v>
      </c>
      <c r="G1622">
        <f>'[1]Master Data'!BO314/100</f>
        <v>0</v>
      </c>
      <c r="H1622">
        <f>'[1]Master Data'!BP314/100</f>
        <v>0</v>
      </c>
      <c r="I1622">
        <f>'[1]Master Data'!BQ314/100</f>
        <v>0</v>
      </c>
      <c r="J1622">
        <f>'[1]Master Data'!BR314/100</f>
        <v>0</v>
      </c>
      <c r="K1622">
        <f>'[1]Master Data'!BT314/100</f>
        <v>0</v>
      </c>
      <c r="L1622">
        <f>'[1]Master Data'!BU314/1000000</f>
        <v>0</v>
      </c>
      <c r="M1622">
        <f>'[1]Master Data'!BV314/1000000</f>
        <v>0</v>
      </c>
      <c r="N1622">
        <f>'[1]Master Data'!BW314/1000000</f>
        <v>0</v>
      </c>
      <c r="O1622">
        <f>'[1]Master Data'!BX314/100</f>
        <v>0</v>
      </c>
      <c r="P1622">
        <f>'[1]Master Data'!BY314/100</f>
        <v>0</v>
      </c>
      <c r="Q1622">
        <f>'[1]Master Data'!BZ314/100</f>
        <v>0</v>
      </c>
      <c r="R1622">
        <f>'[1]Master Data'!CA314/1000000</f>
        <v>0</v>
      </c>
      <c r="S1622">
        <f>'[1]Master Data'!CC314/1000000</f>
        <v>0</v>
      </c>
      <c r="T1622">
        <f>'[1]Master Data'!CD314/100</f>
        <v>0</v>
      </c>
      <c r="U1622">
        <f>'[1]Master Data'!CE314/1000000</f>
        <v>0</v>
      </c>
    </row>
    <row r="1623" spans="1:21" x14ac:dyDescent="0.55000000000000004">
      <c r="A1623" s="41" t="s">
        <v>1412</v>
      </c>
      <c r="B1623" s="41">
        <v>5.6999999999999993E-3</v>
      </c>
      <c r="C1623">
        <f>'[1]Master Data'!BK315/100</f>
        <v>7.6E-3</v>
      </c>
      <c r="D1623">
        <f>'[1]Master Data'!BL315/1000000</f>
        <v>0</v>
      </c>
      <c r="E1623">
        <f>'[1]Master Data'!BM315/1000000</f>
        <v>0</v>
      </c>
      <c r="F1623">
        <f>'[1]Master Data'!BN315/100</f>
        <v>0</v>
      </c>
      <c r="G1623">
        <f>'[1]Master Data'!BO315/100</f>
        <v>0</v>
      </c>
      <c r="H1623">
        <f>'[1]Master Data'!BP315/100</f>
        <v>0</v>
      </c>
      <c r="I1623">
        <f>'[1]Master Data'!BQ315/100</f>
        <v>0</v>
      </c>
      <c r="J1623">
        <f>'[1]Master Data'!BR315/100</f>
        <v>0</v>
      </c>
      <c r="K1623">
        <f>'[1]Master Data'!BT315/100</f>
        <v>0</v>
      </c>
      <c r="L1623">
        <f>'[1]Master Data'!BU315/1000000</f>
        <v>0</v>
      </c>
      <c r="M1623">
        <f>'[1]Master Data'!BV315/1000000</f>
        <v>0</v>
      </c>
      <c r="N1623">
        <f>'[1]Master Data'!BW315/1000000</f>
        <v>0</v>
      </c>
      <c r="O1623">
        <f>'[1]Master Data'!BX315/100</f>
        <v>0</v>
      </c>
      <c r="P1623">
        <f>'[1]Master Data'!BY315/100</f>
        <v>0</v>
      </c>
      <c r="Q1623">
        <f>'[1]Master Data'!BZ315/100</f>
        <v>0</v>
      </c>
      <c r="R1623">
        <f>'[1]Master Data'!CA315/1000000</f>
        <v>0</v>
      </c>
      <c r="S1623">
        <f>'[1]Master Data'!CC315/1000000</f>
        <v>0</v>
      </c>
      <c r="T1623">
        <f>'[1]Master Data'!CD315/100</f>
        <v>0</v>
      </c>
      <c r="U1623">
        <f>'[1]Master Data'!CE315/1000000</f>
        <v>0</v>
      </c>
    </row>
    <row r="1624" spans="1:21" x14ac:dyDescent="0.55000000000000004">
      <c r="A1624" s="41" t="s">
        <v>1413</v>
      </c>
      <c r="B1624" s="41">
        <v>8.5000000000000006E-3</v>
      </c>
      <c r="C1624">
        <f>'[1]Master Data'!BK316/100</f>
        <v>0</v>
      </c>
      <c r="D1624">
        <f>'[1]Master Data'!BL316/1000000</f>
        <v>0</v>
      </c>
      <c r="E1624">
        <f>'[1]Master Data'!BM316/1000000</f>
        <v>0</v>
      </c>
      <c r="F1624">
        <f>'[1]Master Data'!BN316/100</f>
        <v>0</v>
      </c>
      <c r="G1624">
        <f>'[1]Master Data'!BO316/100</f>
        <v>0</v>
      </c>
      <c r="H1624">
        <f>'[1]Master Data'!BP316/100</f>
        <v>0</v>
      </c>
      <c r="I1624">
        <f>'[1]Master Data'!BQ316/100</f>
        <v>0</v>
      </c>
      <c r="J1624">
        <f>'[1]Master Data'!BR316/100</f>
        <v>0</v>
      </c>
      <c r="K1624">
        <f>'[1]Master Data'!BT316/100</f>
        <v>0</v>
      </c>
      <c r="L1624">
        <f>'[1]Master Data'!BU316/1000000</f>
        <v>0</v>
      </c>
      <c r="M1624">
        <f>'[1]Master Data'!BV316/1000000</f>
        <v>0</v>
      </c>
      <c r="N1624">
        <f>'[1]Master Data'!BW316/1000000</f>
        <v>0</v>
      </c>
      <c r="O1624">
        <f>'[1]Master Data'!BX316/100</f>
        <v>0</v>
      </c>
      <c r="P1624">
        <f>'[1]Master Data'!BY316/100</f>
        <v>0</v>
      </c>
      <c r="Q1624">
        <f>'[1]Master Data'!BZ316/100</f>
        <v>0</v>
      </c>
      <c r="R1624">
        <f>'[1]Master Data'!CA316/1000000</f>
        <v>0</v>
      </c>
      <c r="S1624">
        <f>'[1]Master Data'!CC316/1000000</f>
        <v>0</v>
      </c>
      <c r="T1624">
        <f>'[1]Master Data'!CD316/100</f>
        <v>0</v>
      </c>
      <c r="U1624">
        <f>'[1]Master Data'!CE316/1000000</f>
        <v>0</v>
      </c>
    </row>
    <row r="1625" spans="1:21" x14ac:dyDescent="0.55000000000000004">
      <c r="A1625" s="41" t="s">
        <v>1414</v>
      </c>
      <c r="B1625" s="41">
        <v>6.1999999999999998E-3</v>
      </c>
      <c r="C1625">
        <f>'[1]Master Data'!BK317/100</f>
        <v>2.5999999999999999E-3</v>
      </c>
      <c r="D1625">
        <f>'[1]Master Data'!BL317/1000000</f>
        <v>0</v>
      </c>
      <c r="E1625">
        <f>'[1]Master Data'!BM317/1000000</f>
        <v>0</v>
      </c>
      <c r="F1625">
        <f>'[1]Master Data'!BN317/100</f>
        <v>0</v>
      </c>
      <c r="G1625">
        <f>'[1]Master Data'!BO317/100</f>
        <v>0</v>
      </c>
      <c r="H1625">
        <f>'[1]Master Data'!BP317/100</f>
        <v>0</v>
      </c>
      <c r="I1625">
        <f>'[1]Master Data'!BQ317/100</f>
        <v>0</v>
      </c>
      <c r="J1625">
        <f>'[1]Master Data'!BR317/100</f>
        <v>0</v>
      </c>
      <c r="K1625">
        <f>'[1]Master Data'!BT317/100</f>
        <v>2.0000000000000001E-4</v>
      </c>
      <c r="L1625">
        <f>'[1]Master Data'!BU317/1000000</f>
        <v>2.7989999999999996E-7</v>
      </c>
      <c r="M1625">
        <f>'[1]Master Data'!BV317/1000000</f>
        <v>9.33E-7</v>
      </c>
      <c r="N1625">
        <f>'[1]Master Data'!BW317/1000000</f>
        <v>0</v>
      </c>
      <c r="O1625">
        <f>'[1]Master Data'!BX317/100</f>
        <v>0</v>
      </c>
      <c r="P1625">
        <f>'[1]Master Data'!BY317/100</f>
        <v>0</v>
      </c>
      <c r="Q1625">
        <f>'[1]Master Data'!BZ317/100</f>
        <v>0</v>
      </c>
      <c r="R1625">
        <f>'[1]Master Data'!CA317/1000000</f>
        <v>0</v>
      </c>
      <c r="S1625">
        <f>'[1]Master Data'!CC317/1000000</f>
        <v>0</v>
      </c>
      <c r="T1625">
        <f>'[1]Master Data'!CD317/100</f>
        <v>0</v>
      </c>
      <c r="U1625">
        <f>'[1]Master Data'!CE317/1000000</f>
        <v>0</v>
      </c>
    </row>
    <row r="1626" spans="1:21" x14ac:dyDescent="0.55000000000000004">
      <c r="A1626" s="41" t="s">
        <v>1415</v>
      </c>
      <c r="B1626" s="41">
        <v>5.3E-3</v>
      </c>
      <c r="C1626">
        <f>'[1]Master Data'!BK318/100</f>
        <v>2.7000000000000001E-3</v>
      </c>
      <c r="D1626">
        <f>'[1]Master Data'!BL318/1000000</f>
        <v>0</v>
      </c>
      <c r="E1626">
        <f>'[1]Master Data'!BM318/1000000</f>
        <v>0</v>
      </c>
      <c r="F1626">
        <f>'[1]Master Data'!BN318/100</f>
        <v>0</v>
      </c>
      <c r="G1626">
        <f>'[1]Master Data'!BO318/100</f>
        <v>0</v>
      </c>
      <c r="H1626">
        <f>'[1]Master Data'!BP318/100</f>
        <v>0</v>
      </c>
      <c r="I1626">
        <f>'[1]Master Data'!BQ318/100</f>
        <v>0</v>
      </c>
      <c r="J1626">
        <f>'[1]Master Data'!BR318/100</f>
        <v>0</v>
      </c>
      <c r="K1626">
        <f>'[1]Master Data'!BT318/100</f>
        <v>0</v>
      </c>
      <c r="L1626">
        <f>'[1]Master Data'!BU318/1000000</f>
        <v>0</v>
      </c>
      <c r="M1626">
        <f>'[1]Master Data'!BV318/1000000</f>
        <v>0</v>
      </c>
      <c r="N1626">
        <f>'[1]Master Data'!BW318/1000000</f>
        <v>0</v>
      </c>
      <c r="O1626">
        <f>'[1]Master Data'!BX318/100</f>
        <v>0</v>
      </c>
      <c r="P1626">
        <f>'[1]Master Data'!BY318/100</f>
        <v>0</v>
      </c>
      <c r="Q1626">
        <f>'[1]Master Data'!BZ318/100</f>
        <v>0</v>
      </c>
      <c r="R1626">
        <f>'[1]Master Data'!CA318/1000000</f>
        <v>0</v>
      </c>
      <c r="S1626">
        <f>'[1]Master Data'!CC318/1000000</f>
        <v>0</v>
      </c>
      <c r="T1626">
        <f>'[1]Master Data'!CD318/100</f>
        <v>0</v>
      </c>
      <c r="U1626">
        <f>'[1]Master Data'!CE318/1000000</f>
        <v>0</v>
      </c>
    </row>
    <row r="1627" spans="1:21" x14ac:dyDescent="0.55000000000000004">
      <c r="A1627" s="41" t="s">
        <v>1416</v>
      </c>
      <c r="B1627" s="41">
        <v>1.1699999999999999E-2</v>
      </c>
      <c r="C1627">
        <f>'[1]Master Data'!BK319/100</f>
        <v>5.6999999999999993E-3</v>
      </c>
      <c r="D1627">
        <f>'[1]Master Data'!BL319/1000000</f>
        <v>0</v>
      </c>
      <c r="E1627">
        <f>'[1]Master Data'!BM319/1000000</f>
        <v>0</v>
      </c>
      <c r="F1627">
        <f>'[1]Master Data'!BN319/100</f>
        <v>0</v>
      </c>
      <c r="G1627">
        <f>'[1]Master Data'!BO319/100</f>
        <v>0</v>
      </c>
      <c r="H1627">
        <f>'[1]Master Data'!BP319/100</f>
        <v>0</v>
      </c>
      <c r="I1627">
        <f>'[1]Master Data'!BQ319/100</f>
        <v>0</v>
      </c>
      <c r="J1627">
        <f>'[1]Master Data'!BR319/100</f>
        <v>0</v>
      </c>
      <c r="K1627">
        <f>'[1]Master Data'!BT319/100</f>
        <v>0</v>
      </c>
      <c r="L1627">
        <f>'[1]Master Data'!BU319/1000000</f>
        <v>0</v>
      </c>
      <c r="M1627">
        <f>'[1]Master Data'!BV319/1000000</f>
        <v>0</v>
      </c>
      <c r="N1627">
        <f>'[1]Master Data'!BW319/1000000</f>
        <v>0</v>
      </c>
      <c r="O1627">
        <f>'[1]Master Data'!BX319/100</f>
        <v>0</v>
      </c>
      <c r="P1627">
        <f>'[1]Master Data'!BY319/100</f>
        <v>0</v>
      </c>
      <c r="Q1627">
        <f>'[1]Master Data'!BZ319/100</f>
        <v>0</v>
      </c>
      <c r="R1627">
        <f>'[1]Master Data'!CA319/1000000</f>
        <v>0</v>
      </c>
      <c r="S1627">
        <f>'[1]Master Data'!CC319/1000000</f>
        <v>0</v>
      </c>
      <c r="T1627">
        <f>'[1]Master Data'!CD319/100</f>
        <v>0</v>
      </c>
      <c r="U1627">
        <f>'[1]Master Data'!CE319/1000000</f>
        <v>0</v>
      </c>
    </row>
    <row r="1628" spans="1:21" x14ac:dyDescent="0.55000000000000004">
      <c r="A1628" s="41" t="s">
        <v>1417</v>
      </c>
      <c r="B1628" s="41">
        <v>5.0000000000000001E-3</v>
      </c>
      <c r="C1628">
        <f>'[1]Master Data'!BK320/100</f>
        <v>5.0000000000000001E-3</v>
      </c>
      <c r="D1628">
        <f>'[1]Master Data'!BL320/1000000</f>
        <v>0</v>
      </c>
      <c r="E1628">
        <f>'[1]Master Data'!BM320/1000000</f>
        <v>0</v>
      </c>
      <c r="F1628">
        <f>'[1]Master Data'!BN320/100</f>
        <v>0</v>
      </c>
      <c r="G1628">
        <f>'[1]Master Data'!BO320/100</f>
        <v>0</v>
      </c>
      <c r="H1628">
        <f>'[1]Master Data'!BP320/100</f>
        <v>0</v>
      </c>
      <c r="I1628">
        <f>'[1]Master Data'!BQ320/100</f>
        <v>0</v>
      </c>
      <c r="J1628">
        <f>'[1]Master Data'!BR320/100</f>
        <v>0</v>
      </c>
      <c r="K1628">
        <f>'[1]Master Data'!BT320/100</f>
        <v>0</v>
      </c>
      <c r="L1628">
        <f>'[1]Master Data'!BU320/1000000</f>
        <v>0</v>
      </c>
      <c r="M1628">
        <f>'[1]Master Data'!BV320/1000000</f>
        <v>0</v>
      </c>
      <c r="N1628">
        <f>'[1]Master Data'!BW320/1000000</f>
        <v>0</v>
      </c>
      <c r="O1628">
        <f>'[1]Master Data'!BX320/100</f>
        <v>0</v>
      </c>
      <c r="P1628">
        <f>'[1]Master Data'!BY320/100</f>
        <v>0</v>
      </c>
      <c r="Q1628">
        <f>'[1]Master Data'!BZ320/100</f>
        <v>0</v>
      </c>
      <c r="R1628">
        <f>'[1]Master Data'!CA320/1000000</f>
        <v>0</v>
      </c>
      <c r="S1628">
        <f>'[1]Master Data'!CC320/1000000</f>
        <v>0</v>
      </c>
      <c r="T1628">
        <f>'[1]Master Data'!CD320/100</f>
        <v>0</v>
      </c>
      <c r="U1628">
        <f>'[1]Master Data'!CE320/1000000</f>
        <v>0</v>
      </c>
    </row>
    <row r="1629" spans="1:21" x14ac:dyDescent="0.55000000000000004">
      <c r="A1629" s="41" t="s">
        <v>1418</v>
      </c>
      <c r="B1629" s="41">
        <v>5.0000000000000001E-4</v>
      </c>
      <c r="C1629">
        <f>'[1]Master Data'!BK321/100</f>
        <v>2.7300000000000002E-3</v>
      </c>
      <c r="D1629">
        <f>'[1]Master Data'!BL321/1000000</f>
        <v>0</v>
      </c>
      <c r="E1629">
        <f>'[1]Master Data'!BM321/1000000</f>
        <v>1.54E-4</v>
      </c>
      <c r="F1629">
        <f>'[1]Master Data'!BN321/100</f>
        <v>6.7005937234944867E-4</v>
      </c>
      <c r="G1629">
        <f>'[1]Master Data'!BO321/100</f>
        <v>0</v>
      </c>
      <c r="H1629">
        <f>'[1]Master Data'!BP321/100</f>
        <v>0</v>
      </c>
      <c r="I1629">
        <f>'[1]Master Data'!BQ321/100</f>
        <v>0</v>
      </c>
      <c r="J1629">
        <f>'[1]Master Data'!BR321/100</f>
        <v>0</v>
      </c>
      <c r="K1629">
        <f>'[1]Master Data'!BT321/100</f>
        <v>7.2999999999999996E-4</v>
      </c>
      <c r="L1629">
        <f>'[1]Master Data'!BU321/1000000</f>
        <v>0</v>
      </c>
      <c r="M1629">
        <f>'[1]Master Data'!BV321/1000000</f>
        <v>0</v>
      </c>
      <c r="N1629">
        <f>'[1]Master Data'!BW321/1000000</f>
        <v>0</v>
      </c>
      <c r="O1629">
        <f>'[1]Master Data'!BX321/100</f>
        <v>0</v>
      </c>
      <c r="P1629">
        <f>'[1]Master Data'!BY321/100</f>
        <v>0</v>
      </c>
      <c r="Q1629">
        <f>'[1]Master Data'!BZ321/100</f>
        <v>0</v>
      </c>
      <c r="R1629">
        <f>'[1]Master Data'!CA321/1000000</f>
        <v>0</v>
      </c>
      <c r="S1629">
        <f>'[1]Master Data'!CC321/1000000</f>
        <v>0</v>
      </c>
      <c r="T1629">
        <f>'[1]Master Data'!CD321/100</f>
        <v>0</v>
      </c>
      <c r="U1629">
        <f>'[1]Master Data'!CE321/1000000</f>
        <v>0</v>
      </c>
    </row>
    <row r="1630" spans="1:21" x14ac:dyDescent="0.55000000000000004">
      <c r="A1630" s="41" t="s">
        <v>1419</v>
      </c>
      <c r="B1630" s="41">
        <v>2.3999999999999998E-3</v>
      </c>
      <c r="C1630">
        <f>'[1]Master Data'!BK322/100</f>
        <v>1.8E-3</v>
      </c>
      <c r="D1630">
        <f>'[1]Master Data'!BL322/1000000</f>
        <v>2.9999999999999997E-8</v>
      </c>
      <c r="E1630">
        <f>'[1]Master Data'!BM322/1000000</f>
        <v>0</v>
      </c>
      <c r="F1630">
        <f>'[1]Master Data'!BN322/100</f>
        <v>0</v>
      </c>
      <c r="G1630">
        <f>'[1]Master Data'!BO322/100</f>
        <v>0</v>
      </c>
      <c r="H1630">
        <f>'[1]Master Data'!BP322/100</f>
        <v>0</v>
      </c>
      <c r="I1630">
        <f>'[1]Master Data'!BQ322/100</f>
        <v>0</v>
      </c>
      <c r="J1630">
        <f>'[1]Master Data'!BR322/100</f>
        <v>0</v>
      </c>
      <c r="K1630">
        <f>'[1]Master Data'!BT322/100</f>
        <v>1E-4</v>
      </c>
      <c r="L1630">
        <f>'[1]Master Data'!BU322/1000000</f>
        <v>8.9999999999999999E-8</v>
      </c>
      <c r="M1630">
        <f>'[1]Master Data'!BV322/1000000</f>
        <v>3.1E-7</v>
      </c>
      <c r="N1630">
        <f>'[1]Master Data'!BW322/1000000</f>
        <v>1E-8</v>
      </c>
      <c r="O1630">
        <f>'[1]Master Data'!BX322/100</f>
        <v>0</v>
      </c>
      <c r="P1630">
        <f>'[1]Master Data'!BY322/100</f>
        <v>0</v>
      </c>
      <c r="Q1630">
        <f>'[1]Master Data'!BZ322/100</f>
        <v>0</v>
      </c>
      <c r="R1630">
        <f>'[1]Master Data'!CA322/1000000</f>
        <v>0</v>
      </c>
      <c r="S1630">
        <f>'[1]Master Data'!CC322/1000000</f>
        <v>0</v>
      </c>
      <c r="T1630">
        <f>'[1]Master Data'!CD322/100</f>
        <v>0</v>
      </c>
      <c r="U1630">
        <f>'[1]Master Data'!CE322/1000000</f>
        <v>0</v>
      </c>
    </row>
    <row r="1631" spans="1:21" x14ac:dyDescent="0.55000000000000004">
      <c r="A1631" s="41" t="s">
        <v>1420</v>
      </c>
      <c r="B1631" s="41">
        <v>1.46E-2</v>
      </c>
      <c r="C1631">
        <f>'[1]Master Data'!BK323/100</f>
        <v>0</v>
      </c>
      <c r="D1631">
        <f>'[1]Master Data'!BL323/1000000</f>
        <v>0</v>
      </c>
      <c r="E1631">
        <f>'[1]Master Data'!BM323/1000000</f>
        <v>0</v>
      </c>
      <c r="F1631">
        <f>'[1]Master Data'!BN323/100</f>
        <v>0</v>
      </c>
      <c r="G1631">
        <f>'[1]Master Data'!BO323/100</f>
        <v>0</v>
      </c>
      <c r="H1631">
        <f>'[1]Master Data'!BP323/100</f>
        <v>0</v>
      </c>
      <c r="I1631">
        <f>'[1]Master Data'!BQ323/100</f>
        <v>0</v>
      </c>
      <c r="J1631">
        <f>'[1]Master Data'!BR323/100</f>
        <v>0</v>
      </c>
      <c r="K1631">
        <f>'[1]Master Data'!BT323/100</f>
        <v>1.1000000000000001E-3</v>
      </c>
      <c r="L1631">
        <f>'[1]Master Data'!BU323/1000000</f>
        <v>0</v>
      </c>
      <c r="M1631">
        <f>'[1]Master Data'!BV323/1000000</f>
        <v>0</v>
      </c>
      <c r="N1631">
        <f>'[1]Master Data'!BW323/1000000</f>
        <v>0</v>
      </c>
      <c r="O1631">
        <f>'[1]Master Data'!BX323/100</f>
        <v>0</v>
      </c>
      <c r="P1631">
        <f>'[1]Master Data'!BY323/100</f>
        <v>0</v>
      </c>
      <c r="Q1631">
        <f>'[1]Master Data'!BZ323/100</f>
        <v>0</v>
      </c>
      <c r="R1631">
        <f>'[1]Master Data'!CA323/1000000</f>
        <v>0</v>
      </c>
      <c r="S1631">
        <f>'[1]Master Data'!CC323/1000000</f>
        <v>0</v>
      </c>
      <c r="T1631">
        <f>'[1]Master Data'!CD323/100</f>
        <v>0</v>
      </c>
      <c r="U1631">
        <f>'[1]Master Data'!CE323/1000000</f>
        <v>0</v>
      </c>
    </row>
    <row r="1632" spans="1:21" x14ac:dyDescent="0.55000000000000004">
      <c r="A1632" s="41" t="s">
        <v>1421</v>
      </c>
      <c r="B1632" s="41">
        <v>8.5000000000000006E-3</v>
      </c>
      <c r="C1632">
        <f>'[1]Master Data'!BK324/100</f>
        <v>1.7399999999999999E-2</v>
      </c>
      <c r="D1632">
        <f>'[1]Master Data'!BL324/1000000</f>
        <v>2.4999999999999999E-7</v>
      </c>
      <c r="E1632">
        <f>'[1]Master Data'!BM324/1000000</f>
        <v>0</v>
      </c>
      <c r="F1632">
        <f>'[1]Master Data'!BN324/100</f>
        <v>0</v>
      </c>
      <c r="G1632">
        <f>'[1]Master Data'!BO324/100</f>
        <v>0</v>
      </c>
      <c r="H1632">
        <f>'[1]Master Data'!BP324/100</f>
        <v>0</v>
      </c>
      <c r="I1632">
        <f>'[1]Master Data'!BQ324/100</f>
        <v>0</v>
      </c>
      <c r="J1632">
        <f>'[1]Master Data'!BR324/100</f>
        <v>0</v>
      </c>
      <c r="K1632">
        <f>'[1]Master Data'!BT324/100</f>
        <v>2.5610342871319075E-4</v>
      </c>
      <c r="L1632">
        <f>'[1]Master Data'!BU324/1000000</f>
        <v>1.0900000000000002E-6</v>
      </c>
      <c r="M1632">
        <f>'[1]Master Data'!BV324/1000000</f>
        <v>4.2199999999999994E-6</v>
      </c>
      <c r="N1632">
        <f>'[1]Master Data'!BW324/1000000</f>
        <v>0</v>
      </c>
      <c r="O1632">
        <f>'[1]Master Data'!BX324/100</f>
        <v>0</v>
      </c>
      <c r="P1632">
        <f>'[1]Master Data'!BY324/100</f>
        <v>0</v>
      </c>
      <c r="Q1632">
        <f>'[1]Master Data'!BZ324/100</f>
        <v>0</v>
      </c>
      <c r="R1632">
        <f>'[1]Master Data'!CA324/1000000</f>
        <v>0</v>
      </c>
      <c r="S1632">
        <f>'[1]Master Data'!CC324/1000000</f>
        <v>0</v>
      </c>
      <c r="T1632">
        <f>'[1]Master Data'!CD324/100</f>
        <v>0</v>
      </c>
      <c r="U1632">
        <f>'[1]Master Data'!CE324/1000000</f>
        <v>0</v>
      </c>
    </row>
    <row r="1633" spans="1:21" x14ac:dyDescent="0.55000000000000004">
      <c r="A1633" s="41" t="s">
        <v>1422</v>
      </c>
      <c r="B1633" s="41">
        <v>6.3E-3</v>
      </c>
      <c r="C1633">
        <f>'[1]Master Data'!BK325/100</f>
        <v>3.0999999999999999E-3</v>
      </c>
      <c r="D1633">
        <f>'[1]Master Data'!BL325/1000000</f>
        <v>1E-8</v>
      </c>
      <c r="E1633">
        <f>'[1]Master Data'!BM325/1000000</f>
        <v>0</v>
      </c>
      <c r="F1633">
        <f>'[1]Master Data'!BN325/100</f>
        <v>0</v>
      </c>
      <c r="G1633">
        <f>'[1]Master Data'!BO325/100</f>
        <v>0</v>
      </c>
      <c r="H1633">
        <f>'[1]Master Data'!BP325/100</f>
        <v>0</v>
      </c>
      <c r="I1633">
        <f>'[1]Master Data'!BQ325/100</f>
        <v>0</v>
      </c>
      <c r="J1633">
        <f>'[1]Master Data'!BR325/100</f>
        <v>0</v>
      </c>
      <c r="K1633">
        <f>'[1]Master Data'!BT325/100</f>
        <v>2.2886784412978246E-4</v>
      </c>
      <c r="L1633">
        <f>'[1]Master Data'!BU325/1000000</f>
        <v>4.0000000000000001E-8</v>
      </c>
      <c r="M1633">
        <f>'[1]Master Data'!BV325/1000000</f>
        <v>2.9999999999999997E-8</v>
      </c>
      <c r="N1633">
        <f>'[1]Master Data'!BW325/1000000</f>
        <v>0</v>
      </c>
      <c r="O1633">
        <f>'[1]Master Data'!BX325/100</f>
        <v>0</v>
      </c>
      <c r="P1633">
        <f>'[1]Master Data'!BY325/100</f>
        <v>0</v>
      </c>
      <c r="Q1633">
        <f>'[1]Master Data'!BZ325/100</f>
        <v>0</v>
      </c>
      <c r="R1633">
        <f>'[1]Master Data'!CA325/1000000</f>
        <v>0</v>
      </c>
      <c r="S1633">
        <f>'[1]Master Data'!CC325/1000000</f>
        <v>0</v>
      </c>
      <c r="T1633">
        <f>'[1]Master Data'!CD325/100</f>
        <v>0</v>
      </c>
      <c r="U1633">
        <f>'[1]Master Data'!CE325/1000000</f>
        <v>0</v>
      </c>
    </row>
    <row r="1634" spans="1:21" x14ac:dyDescent="0.55000000000000004">
      <c r="A1634" s="41" t="s">
        <v>1423</v>
      </c>
      <c r="B1634" s="41">
        <v>7.9000000000000008E-3</v>
      </c>
      <c r="C1634">
        <f>'[1]Master Data'!BK326/100</f>
        <v>2.2000000000000001E-3</v>
      </c>
      <c r="D1634">
        <f>'[1]Master Data'!BL326/1000000</f>
        <v>0</v>
      </c>
      <c r="E1634">
        <f>'[1]Master Data'!BM326/1000000</f>
        <v>0</v>
      </c>
      <c r="F1634">
        <f>'[1]Master Data'!BN326/100</f>
        <v>0</v>
      </c>
      <c r="G1634">
        <f>'[1]Master Data'!BO326/100</f>
        <v>0</v>
      </c>
      <c r="H1634">
        <f>'[1]Master Data'!BP326/100</f>
        <v>0</v>
      </c>
      <c r="I1634">
        <f>'[1]Master Data'!BQ326/100</f>
        <v>0</v>
      </c>
      <c r="J1634">
        <f>'[1]Master Data'!BR326/100</f>
        <v>0</v>
      </c>
      <c r="K1634">
        <f>'[1]Master Data'!BT326/100</f>
        <v>1.7000000000000001E-4</v>
      </c>
      <c r="L1634">
        <f>'[1]Master Data'!BU326/1000000</f>
        <v>1.7000000000000001E-7</v>
      </c>
      <c r="M1634">
        <f>'[1]Master Data'!BV326/1000000</f>
        <v>1.8E-7</v>
      </c>
      <c r="N1634">
        <f>'[1]Master Data'!BW326/1000000</f>
        <v>0</v>
      </c>
      <c r="O1634">
        <f>'[1]Master Data'!BX326/100</f>
        <v>0</v>
      </c>
      <c r="P1634">
        <f>'[1]Master Data'!BY326/100</f>
        <v>0</v>
      </c>
      <c r="Q1634">
        <f>'[1]Master Data'!BZ326/100</f>
        <v>0</v>
      </c>
      <c r="R1634">
        <f>'[1]Master Data'!CA326/1000000</f>
        <v>0</v>
      </c>
      <c r="S1634">
        <f>'[1]Master Data'!CC326/1000000</f>
        <v>0</v>
      </c>
      <c r="T1634">
        <f>'[1]Master Data'!CD326/100</f>
        <v>0</v>
      </c>
      <c r="U1634">
        <f>'[1]Master Data'!CE326/1000000</f>
        <v>0</v>
      </c>
    </row>
    <row r="1635" spans="1:21" x14ac:dyDescent="0.55000000000000004">
      <c r="A1635" s="41" t="s">
        <v>1424</v>
      </c>
      <c r="B1635" s="41">
        <v>2.99E-3</v>
      </c>
      <c r="C1635">
        <f>'[1]Master Data'!BK327/100</f>
        <v>1.0399999999999999E-3</v>
      </c>
      <c r="D1635">
        <f>'[1]Master Data'!BL327/1000000</f>
        <v>4.4999999999999999E-8</v>
      </c>
      <c r="E1635">
        <f>'[1]Master Data'!BM327/1000000</f>
        <v>0</v>
      </c>
      <c r="F1635">
        <f>'[1]Master Data'!BN327/100</f>
        <v>0</v>
      </c>
      <c r="G1635">
        <f>'[1]Master Data'!BO327/100</f>
        <v>0</v>
      </c>
      <c r="H1635">
        <f>'[1]Master Data'!BP327/100</f>
        <v>0</v>
      </c>
      <c r="I1635">
        <f>'[1]Master Data'!BQ327/100</f>
        <v>0</v>
      </c>
      <c r="J1635">
        <f>'[1]Master Data'!BR327/100</f>
        <v>0</v>
      </c>
      <c r="K1635">
        <f>'[1]Master Data'!BT327/100</f>
        <v>1.4999999999999999E-4</v>
      </c>
      <c r="L1635">
        <f>'[1]Master Data'!BU327/1000000</f>
        <v>1.06E-7</v>
      </c>
      <c r="M1635">
        <f>'[1]Master Data'!BV327/1000000</f>
        <v>8.2000000000000006E-8</v>
      </c>
      <c r="N1635">
        <f>'[1]Master Data'!BW327/1000000</f>
        <v>0</v>
      </c>
      <c r="O1635">
        <f>'[1]Master Data'!BX327/100</f>
        <v>0</v>
      </c>
      <c r="P1635">
        <f>'[1]Master Data'!BY327/100</f>
        <v>0</v>
      </c>
      <c r="Q1635">
        <f>'[1]Master Data'!BZ327/100</f>
        <v>0</v>
      </c>
      <c r="R1635">
        <f>'[1]Master Data'!CA327/1000000</f>
        <v>0</v>
      </c>
      <c r="S1635">
        <f>'[1]Master Data'!CC327/1000000</f>
        <v>0</v>
      </c>
      <c r="T1635">
        <f>'[1]Master Data'!CD327/100</f>
        <v>0</v>
      </c>
      <c r="U1635">
        <f>'[1]Master Data'!CE327/1000000</f>
        <v>0</v>
      </c>
    </row>
    <row r="1636" spans="1:21" x14ac:dyDescent="0.55000000000000004">
      <c r="A1636" s="41" t="s">
        <v>1425</v>
      </c>
      <c r="B1636" s="41">
        <v>3.4000000000000002E-3</v>
      </c>
      <c r="C1636">
        <f>'[1]Master Data'!BK328/100</f>
        <v>1.6100000000000001E-3</v>
      </c>
      <c r="D1636">
        <f>'[1]Master Data'!BL328/1000000</f>
        <v>5.8999999999999999E-8</v>
      </c>
      <c r="E1636">
        <f>'[1]Master Data'!BM328/1000000</f>
        <v>0</v>
      </c>
      <c r="F1636">
        <f>'[1]Master Data'!BN328/100</f>
        <v>0</v>
      </c>
      <c r="G1636">
        <f>'[1]Master Data'!BO328/100</f>
        <v>0</v>
      </c>
      <c r="H1636">
        <f>'[1]Master Data'!BP328/100</f>
        <v>0</v>
      </c>
      <c r="I1636">
        <f>'[1]Master Data'!BQ328/100</f>
        <v>0</v>
      </c>
      <c r="J1636">
        <f>'[1]Master Data'!BR328/100</f>
        <v>0</v>
      </c>
      <c r="K1636">
        <f>'[1]Master Data'!BT328/100</f>
        <v>1.4000000000000001E-4</v>
      </c>
      <c r="L1636">
        <f>'[1]Master Data'!BU328/1000000</f>
        <v>2.0399999999999997E-7</v>
      </c>
      <c r="M1636">
        <f>'[1]Master Data'!BV328/1000000</f>
        <v>2.0599999999999999E-7</v>
      </c>
      <c r="N1636">
        <f>'[1]Master Data'!BW328/1000000</f>
        <v>0</v>
      </c>
      <c r="O1636">
        <f>'[1]Master Data'!BX328/100</f>
        <v>0</v>
      </c>
      <c r="P1636">
        <f>'[1]Master Data'!BY328/100</f>
        <v>0</v>
      </c>
      <c r="Q1636">
        <f>'[1]Master Data'!BZ328/100</f>
        <v>0</v>
      </c>
      <c r="R1636">
        <f>'[1]Master Data'!CA328/1000000</f>
        <v>0</v>
      </c>
      <c r="S1636">
        <f>'[1]Master Data'!CC328/1000000</f>
        <v>0</v>
      </c>
      <c r="T1636">
        <f>'[1]Master Data'!CD328/100</f>
        <v>0</v>
      </c>
      <c r="U1636">
        <f>'[1]Master Data'!CE328/1000000</f>
        <v>0</v>
      </c>
    </row>
    <row r="1637" spans="1:21" x14ac:dyDescent="0.55000000000000004">
      <c r="A1637" s="41" t="s">
        <v>1426</v>
      </c>
      <c r="B1637" s="41">
        <v>0</v>
      </c>
      <c r="C1637">
        <f>'[1]Master Data'!BK329/100</f>
        <v>0</v>
      </c>
      <c r="D1637">
        <f>'[1]Master Data'!BL329/1000000</f>
        <v>0</v>
      </c>
      <c r="E1637">
        <f>'[1]Master Data'!BM329/1000000</f>
        <v>0</v>
      </c>
      <c r="F1637">
        <f>'[1]Master Data'!BN329/100</f>
        <v>0</v>
      </c>
      <c r="G1637">
        <f>'[1]Master Data'!BO329/100</f>
        <v>0</v>
      </c>
      <c r="H1637">
        <f>'[1]Master Data'!BP329/100</f>
        <v>0</v>
      </c>
      <c r="I1637">
        <f>'[1]Master Data'!BQ329/100</f>
        <v>0</v>
      </c>
      <c r="J1637">
        <f>'[1]Master Data'!BR329/100</f>
        <v>0</v>
      </c>
      <c r="K1637">
        <f>'[1]Master Data'!BT329/100</f>
        <v>0</v>
      </c>
      <c r="L1637">
        <f>'[1]Master Data'!BU329/1000000</f>
        <v>0</v>
      </c>
      <c r="M1637">
        <f>'[1]Master Data'!BV329/1000000</f>
        <v>0</v>
      </c>
      <c r="N1637">
        <f>'[1]Master Data'!BW329/1000000</f>
        <v>0</v>
      </c>
      <c r="O1637">
        <f>'[1]Master Data'!BX329/100</f>
        <v>0</v>
      </c>
      <c r="P1637">
        <f>'[1]Master Data'!BY329/100</f>
        <v>0</v>
      </c>
      <c r="Q1637">
        <f>'[1]Master Data'!BZ329/100</f>
        <v>0</v>
      </c>
      <c r="R1637">
        <f>'[1]Master Data'!CA329/1000000</f>
        <v>0</v>
      </c>
      <c r="S1637">
        <f>'[1]Master Data'!CC329/1000000</f>
        <v>0</v>
      </c>
      <c r="T1637">
        <f>'[1]Master Data'!CD329/100</f>
        <v>0</v>
      </c>
      <c r="U1637">
        <f>'[1]Master Data'!CE329/1000000</f>
        <v>0</v>
      </c>
    </row>
    <row r="1638" spans="1:21" x14ac:dyDescent="0.55000000000000004">
      <c r="A1638" s="41" t="s">
        <v>1427</v>
      </c>
      <c r="B1638" s="41">
        <v>0</v>
      </c>
      <c r="C1638">
        <f>'[1]Master Data'!BK330/100</f>
        <v>0</v>
      </c>
      <c r="D1638">
        <f>'[1]Master Data'!BL330/1000000</f>
        <v>0</v>
      </c>
      <c r="E1638">
        <f>'[1]Master Data'!BM330/1000000</f>
        <v>0</v>
      </c>
      <c r="F1638">
        <f>'[1]Master Data'!BN330/100</f>
        <v>0</v>
      </c>
      <c r="G1638">
        <f>'[1]Master Data'!BO330/100</f>
        <v>0</v>
      </c>
      <c r="H1638">
        <f>'[1]Master Data'!BP330/100</f>
        <v>0</v>
      </c>
      <c r="I1638">
        <f>'[1]Master Data'!BQ330/100</f>
        <v>0</v>
      </c>
      <c r="J1638">
        <f>'[1]Master Data'!BR330/100</f>
        <v>0</v>
      </c>
      <c r="K1638">
        <f>'[1]Master Data'!BT330/100</f>
        <v>0</v>
      </c>
      <c r="L1638">
        <f>'[1]Master Data'!BU330/1000000</f>
        <v>0</v>
      </c>
      <c r="M1638">
        <f>'[1]Master Data'!BV330/1000000</f>
        <v>0</v>
      </c>
      <c r="N1638">
        <f>'[1]Master Data'!BW330/1000000</f>
        <v>0</v>
      </c>
      <c r="O1638">
        <f>'[1]Master Data'!BX330/100</f>
        <v>0</v>
      </c>
      <c r="P1638">
        <f>'[1]Master Data'!BY330/100</f>
        <v>0</v>
      </c>
      <c r="Q1638">
        <f>'[1]Master Data'!BZ330/100</f>
        <v>0</v>
      </c>
      <c r="R1638">
        <f>'[1]Master Data'!CA330/1000000</f>
        <v>0</v>
      </c>
      <c r="S1638">
        <f>'[1]Master Data'!CC330/1000000</f>
        <v>0</v>
      </c>
      <c r="T1638">
        <f>'[1]Master Data'!CD330/100</f>
        <v>0</v>
      </c>
      <c r="U1638">
        <f>'[1]Master Data'!CE330/1000000</f>
        <v>0</v>
      </c>
    </row>
    <row r="1639" spans="1:21" x14ac:dyDescent="0.55000000000000004">
      <c r="A1639" s="41" t="s">
        <v>1428</v>
      </c>
      <c r="B1639" s="41">
        <v>2.8999999999999998E-3</v>
      </c>
      <c r="C1639">
        <f>'[1]Master Data'!BK331/100</f>
        <v>2.2000000000000001E-3</v>
      </c>
      <c r="D1639">
        <f>'[1]Master Data'!BL331/1000000</f>
        <v>0</v>
      </c>
      <c r="E1639">
        <f>'[1]Master Data'!BM331/1000000</f>
        <v>0</v>
      </c>
      <c r="F1639">
        <f>'[1]Master Data'!BN331/100</f>
        <v>0</v>
      </c>
      <c r="G1639">
        <f>'[1]Master Data'!BO331/100</f>
        <v>0</v>
      </c>
      <c r="H1639">
        <f>'[1]Master Data'!BP331/100</f>
        <v>0</v>
      </c>
      <c r="I1639">
        <f>'[1]Master Data'!BQ331/100</f>
        <v>0</v>
      </c>
      <c r="J1639">
        <f>'[1]Master Data'!BR331/100</f>
        <v>0</v>
      </c>
      <c r="K1639">
        <f>'[1]Master Data'!BT331/100</f>
        <v>1.4999999999999999E-4</v>
      </c>
      <c r="L1639">
        <f>'[1]Master Data'!BU331/1000000</f>
        <v>0</v>
      </c>
      <c r="M1639">
        <f>'[1]Master Data'!BV331/1000000</f>
        <v>0</v>
      </c>
      <c r="N1639">
        <f>'[1]Master Data'!BW331/1000000</f>
        <v>0</v>
      </c>
      <c r="O1639">
        <f>'[1]Master Data'!BX331/100</f>
        <v>0</v>
      </c>
      <c r="P1639">
        <f>'[1]Master Data'!BY331/100</f>
        <v>0</v>
      </c>
      <c r="Q1639">
        <f>'[1]Master Data'!BZ331/100</f>
        <v>0</v>
      </c>
      <c r="R1639">
        <f>'[1]Master Data'!CA331/1000000</f>
        <v>0</v>
      </c>
      <c r="S1639">
        <f>'[1]Master Data'!CC331/1000000</f>
        <v>0</v>
      </c>
      <c r="T1639">
        <f>'[1]Master Data'!CD331/100</f>
        <v>0</v>
      </c>
      <c r="U1639">
        <f>'[1]Master Data'!CE331/1000000</f>
        <v>0</v>
      </c>
    </row>
    <row r="1640" spans="1:21" x14ac:dyDescent="0.55000000000000004">
      <c r="A1640" s="41" t="s">
        <v>1429</v>
      </c>
      <c r="B1640" s="41">
        <v>6.9999999999999993E-3</v>
      </c>
      <c r="C1640">
        <f>'[1]Master Data'!BK332/100</f>
        <v>2.5999999999999999E-3</v>
      </c>
      <c r="D1640">
        <f>'[1]Master Data'!BL332/1000000</f>
        <v>0</v>
      </c>
      <c r="E1640">
        <f>'[1]Master Data'!BM332/1000000</f>
        <v>0</v>
      </c>
      <c r="F1640">
        <f>'[1]Master Data'!BN332/100</f>
        <v>0</v>
      </c>
      <c r="G1640">
        <f>'[1]Master Data'!BO332/100</f>
        <v>0</v>
      </c>
      <c r="H1640">
        <f>'[1]Master Data'!BP332/100</f>
        <v>0</v>
      </c>
      <c r="I1640">
        <f>'[1]Master Data'!BQ332/100</f>
        <v>0</v>
      </c>
      <c r="J1640">
        <f>'[1]Master Data'!BR332/100</f>
        <v>0</v>
      </c>
      <c r="K1640">
        <f>'[1]Master Data'!BT332/100</f>
        <v>0</v>
      </c>
      <c r="L1640">
        <f>'[1]Master Data'!BU332/1000000</f>
        <v>0</v>
      </c>
      <c r="M1640">
        <f>'[1]Master Data'!BV332/1000000</f>
        <v>0</v>
      </c>
      <c r="N1640">
        <f>'[1]Master Data'!BW332/1000000</f>
        <v>0</v>
      </c>
      <c r="O1640">
        <f>'[1]Master Data'!BX332/100</f>
        <v>0</v>
      </c>
      <c r="P1640">
        <f>'[1]Master Data'!BY332/100</f>
        <v>0</v>
      </c>
      <c r="Q1640">
        <f>'[1]Master Data'!BZ332/100</f>
        <v>0</v>
      </c>
      <c r="R1640">
        <f>'[1]Master Data'!CA332/1000000</f>
        <v>0</v>
      </c>
      <c r="S1640">
        <f>'[1]Master Data'!CC332/1000000</f>
        <v>0</v>
      </c>
      <c r="T1640">
        <f>'[1]Master Data'!CD332/100</f>
        <v>0</v>
      </c>
      <c r="U1640">
        <f>'[1]Master Data'!CE332/1000000</f>
        <v>0</v>
      </c>
    </row>
    <row r="1641" spans="1:21" x14ac:dyDescent="0.55000000000000004">
      <c r="A1641" s="41" t="s">
        <v>1430</v>
      </c>
      <c r="B1641" s="41">
        <v>0</v>
      </c>
      <c r="C1641">
        <f>'[1]Master Data'!BK333/100</f>
        <v>0</v>
      </c>
      <c r="D1641">
        <f>'[1]Master Data'!BL333/1000000</f>
        <v>0</v>
      </c>
      <c r="E1641">
        <f>'[1]Master Data'!BM333/1000000</f>
        <v>0</v>
      </c>
      <c r="F1641">
        <f>'[1]Master Data'!BN333/100</f>
        <v>0</v>
      </c>
      <c r="G1641">
        <f>'[1]Master Data'!BO333/100</f>
        <v>0</v>
      </c>
      <c r="H1641">
        <f>'[1]Master Data'!BP333/100</f>
        <v>0</v>
      </c>
      <c r="I1641">
        <f>'[1]Master Data'!BQ333/100</f>
        <v>0</v>
      </c>
      <c r="J1641">
        <f>'[1]Master Data'!BR333/100</f>
        <v>0</v>
      </c>
      <c r="K1641">
        <f>'[1]Master Data'!BT333/100</f>
        <v>0</v>
      </c>
      <c r="L1641">
        <f>'[1]Master Data'!BU333/1000000</f>
        <v>0</v>
      </c>
      <c r="M1641">
        <f>'[1]Master Data'!BV333/1000000</f>
        <v>0</v>
      </c>
      <c r="N1641">
        <f>'[1]Master Data'!BW333/1000000</f>
        <v>0</v>
      </c>
      <c r="O1641">
        <f>'[1]Master Data'!BX333/100</f>
        <v>0</v>
      </c>
      <c r="P1641">
        <f>'[1]Master Data'!BY333/100</f>
        <v>0</v>
      </c>
      <c r="Q1641">
        <f>'[1]Master Data'!BZ333/100</f>
        <v>0</v>
      </c>
      <c r="R1641">
        <f>'[1]Master Data'!CA333/1000000</f>
        <v>0</v>
      </c>
      <c r="S1641">
        <f>'[1]Master Data'!CC333/1000000</f>
        <v>0</v>
      </c>
      <c r="T1641">
        <f>'[1]Master Data'!CD333/100</f>
        <v>0</v>
      </c>
      <c r="U1641">
        <f>'[1]Master Data'!CE333/1000000</f>
        <v>0</v>
      </c>
    </row>
    <row r="1642" spans="1:21" x14ac:dyDescent="0.55000000000000004">
      <c r="A1642" s="41" t="s">
        <v>1431</v>
      </c>
      <c r="B1642" s="41">
        <v>0</v>
      </c>
      <c r="C1642">
        <f>'[1]Master Data'!BK334/100</f>
        <v>0</v>
      </c>
      <c r="D1642">
        <f>'[1]Master Data'!BL334/1000000</f>
        <v>0</v>
      </c>
      <c r="E1642">
        <f>'[1]Master Data'!BM334/1000000</f>
        <v>0</v>
      </c>
      <c r="F1642">
        <f>'[1]Master Data'!BN334/100</f>
        <v>0</v>
      </c>
      <c r="G1642">
        <f>'[1]Master Data'!BO334/100</f>
        <v>0</v>
      </c>
      <c r="H1642">
        <f>'[1]Master Data'!BP334/100</f>
        <v>0</v>
      </c>
      <c r="I1642">
        <f>'[1]Master Data'!BQ334/100</f>
        <v>0</v>
      </c>
      <c r="J1642">
        <f>'[1]Master Data'!BR334/100</f>
        <v>0</v>
      </c>
      <c r="K1642">
        <f>'[1]Master Data'!BT334/100</f>
        <v>0</v>
      </c>
      <c r="L1642">
        <f>'[1]Master Data'!BU334/1000000</f>
        <v>0</v>
      </c>
      <c r="M1642">
        <f>'[1]Master Data'!BV334/1000000</f>
        <v>0</v>
      </c>
      <c r="N1642">
        <f>'[1]Master Data'!BW334/1000000</f>
        <v>0</v>
      </c>
      <c r="O1642">
        <f>'[1]Master Data'!BX334/100</f>
        <v>0</v>
      </c>
      <c r="P1642">
        <f>'[1]Master Data'!BY334/100</f>
        <v>0</v>
      </c>
      <c r="Q1642">
        <f>'[1]Master Data'!BZ334/100</f>
        <v>0</v>
      </c>
      <c r="R1642">
        <f>'[1]Master Data'!CA334/1000000</f>
        <v>0</v>
      </c>
      <c r="S1642">
        <f>'[1]Master Data'!CC334/1000000</f>
        <v>0</v>
      </c>
      <c r="T1642">
        <f>'[1]Master Data'!CD334/100</f>
        <v>0</v>
      </c>
      <c r="U1642">
        <f>'[1]Master Data'!CE334/1000000</f>
        <v>0</v>
      </c>
    </row>
    <row r="1643" spans="1:21" x14ac:dyDescent="0.55000000000000004">
      <c r="A1643" s="41" t="s">
        <v>1432</v>
      </c>
      <c r="B1643" s="41">
        <v>0</v>
      </c>
      <c r="C1643">
        <f>'[1]Master Data'!BK335/100</f>
        <v>0</v>
      </c>
      <c r="D1643">
        <f>'[1]Master Data'!BL335/1000000</f>
        <v>0</v>
      </c>
      <c r="E1643">
        <f>'[1]Master Data'!BM335/1000000</f>
        <v>0</v>
      </c>
      <c r="F1643">
        <f>'[1]Master Data'!BN335/100</f>
        <v>0</v>
      </c>
      <c r="G1643">
        <f>'[1]Master Data'!BO335/100</f>
        <v>0</v>
      </c>
      <c r="H1643">
        <f>'[1]Master Data'!BP335/100</f>
        <v>0</v>
      </c>
      <c r="I1643">
        <f>'[1]Master Data'!BQ335/100</f>
        <v>0</v>
      </c>
      <c r="J1643">
        <f>'[1]Master Data'!BR335/100</f>
        <v>0</v>
      </c>
      <c r="K1643">
        <f>'[1]Master Data'!BT335/100</f>
        <v>0</v>
      </c>
      <c r="L1643">
        <f>'[1]Master Data'!BU335/1000000</f>
        <v>0</v>
      </c>
      <c r="M1643">
        <f>'[1]Master Data'!BV335/1000000</f>
        <v>0</v>
      </c>
      <c r="N1643">
        <f>'[1]Master Data'!BW335/1000000</f>
        <v>0</v>
      </c>
      <c r="O1643">
        <f>'[1]Master Data'!BX335/100</f>
        <v>0</v>
      </c>
      <c r="P1643">
        <f>'[1]Master Data'!BY335/100</f>
        <v>0</v>
      </c>
      <c r="Q1643">
        <f>'[1]Master Data'!BZ335/100</f>
        <v>0</v>
      </c>
      <c r="R1643">
        <f>'[1]Master Data'!CA335/1000000</f>
        <v>0</v>
      </c>
      <c r="S1643">
        <f>'[1]Master Data'!CC335/1000000</f>
        <v>0</v>
      </c>
      <c r="T1643">
        <f>'[1]Master Data'!CD335/100</f>
        <v>0</v>
      </c>
      <c r="U1643">
        <f>'[1]Master Data'!CE335/1000000</f>
        <v>0</v>
      </c>
    </row>
    <row r="1644" spans="1:21" x14ac:dyDescent="0.55000000000000004">
      <c r="A1644" s="41" t="s">
        <v>1433</v>
      </c>
      <c r="B1644" s="41">
        <v>0</v>
      </c>
      <c r="C1644">
        <f>'[1]Master Data'!BK336/100</f>
        <v>0</v>
      </c>
      <c r="D1644">
        <f>'[1]Master Data'!BL336/1000000</f>
        <v>0</v>
      </c>
      <c r="E1644">
        <f>'[1]Master Data'!BM336/1000000</f>
        <v>0</v>
      </c>
      <c r="F1644">
        <f>'[1]Master Data'!BN336/100</f>
        <v>0</v>
      </c>
      <c r="G1644">
        <f>'[1]Master Data'!BO336/100</f>
        <v>0</v>
      </c>
      <c r="H1644">
        <f>'[1]Master Data'!BP336/100</f>
        <v>0</v>
      </c>
      <c r="I1644">
        <f>'[1]Master Data'!BQ336/100</f>
        <v>0</v>
      </c>
      <c r="J1644">
        <f>'[1]Master Data'!BR336/100</f>
        <v>0</v>
      </c>
      <c r="K1644">
        <f>'[1]Master Data'!BT336/100</f>
        <v>0</v>
      </c>
      <c r="L1644">
        <f>'[1]Master Data'!BU336/1000000</f>
        <v>0</v>
      </c>
      <c r="M1644">
        <f>'[1]Master Data'!BV336/1000000</f>
        <v>0</v>
      </c>
      <c r="N1644">
        <f>'[1]Master Data'!BW336/1000000</f>
        <v>0</v>
      </c>
      <c r="O1644">
        <f>'[1]Master Data'!BX336/100</f>
        <v>0</v>
      </c>
      <c r="P1644">
        <f>'[1]Master Data'!BY336/100</f>
        <v>0</v>
      </c>
      <c r="Q1644">
        <f>'[1]Master Data'!BZ336/100</f>
        <v>0</v>
      </c>
      <c r="R1644">
        <f>'[1]Master Data'!CA336/1000000</f>
        <v>0</v>
      </c>
      <c r="S1644">
        <f>'[1]Master Data'!CC336/1000000</f>
        <v>0</v>
      </c>
      <c r="T1644">
        <f>'[1]Master Data'!CD336/100</f>
        <v>0</v>
      </c>
      <c r="U1644">
        <f>'[1]Master Data'!CE336/1000000</f>
        <v>0</v>
      </c>
    </row>
    <row r="1645" spans="1:21" x14ac:dyDescent="0.55000000000000004">
      <c r="A1645" s="41" t="s">
        <v>1434</v>
      </c>
      <c r="B1645" s="41">
        <v>0</v>
      </c>
      <c r="C1645">
        <f>'[1]Master Data'!BK337/100</f>
        <v>0</v>
      </c>
      <c r="D1645">
        <f>'[1]Master Data'!BL337/1000000</f>
        <v>0</v>
      </c>
      <c r="E1645">
        <f>'[1]Master Data'!BM337/1000000</f>
        <v>0</v>
      </c>
      <c r="F1645">
        <f>'[1]Master Data'!BN337/100</f>
        <v>0</v>
      </c>
      <c r="G1645">
        <f>'[1]Master Data'!BO337/100</f>
        <v>0</v>
      </c>
      <c r="H1645">
        <f>'[1]Master Data'!BP337/100</f>
        <v>0</v>
      </c>
      <c r="I1645">
        <f>'[1]Master Data'!BQ337/100</f>
        <v>0</v>
      </c>
      <c r="J1645">
        <f>'[1]Master Data'!BR337/100</f>
        <v>0</v>
      </c>
      <c r="K1645">
        <f>'[1]Master Data'!BT337/100</f>
        <v>0</v>
      </c>
      <c r="L1645">
        <f>'[1]Master Data'!BU337/1000000</f>
        <v>0</v>
      </c>
      <c r="M1645">
        <f>'[1]Master Data'!BV337/1000000</f>
        <v>0</v>
      </c>
      <c r="N1645">
        <f>'[1]Master Data'!BW337/1000000</f>
        <v>0</v>
      </c>
      <c r="O1645">
        <f>'[1]Master Data'!BX337/100</f>
        <v>0</v>
      </c>
      <c r="P1645">
        <f>'[1]Master Data'!BY337/100</f>
        <v>0</v>
      </c>
      <c r="Q1645">
        <f>'[1]Master Data'!BZ337/100</f>
        <v>0</v>
      </c>
      <c r="R1645">
        <f>'[1]Master Data'!CA337/1000000</f>
        <v>0</v>
      </c>
      <c r="S1645">
        <f>'[1]Master Data'!CC337/1000000</f>
        <v>0</v>
      </c>
      <c r="T1645">
        <f>'[1]Master Data'!CD337/100</f>
        <v>0</v>
      </c>
      <c r="U1645">
        <f>'[1]Master Data'!CE337/1000000</f>
        <v>0</v>
      </c>
    </row>
    <row r="1646" spans="1:21" x14ac:dyDescent="0.55000000000000004">
      <c r="A1646" s="41" t="s">
        <v>1435</v>
      </c>
      <c r="B1646" s="41">
        <v>2.8999999999999998E-3</v>
      </c>
      <c r="C1646">
        <f>'[1]Master Data'!BK338/100</f>
        <v>0</v>
      </c>
      <c r="D1646">
        <f>'[1]Master Data'!BL338/1000000</f>
        <v>0</v>
      </c>
      <c r="E1646">
        <f>'[1]Master Data'!BM338/1000000</f>
        <v>0</v>
      </c>
      <c r="F1646">
        <f>'[1]Master Data'!BN338/100</f>
        <v>0</v>
      </c>
      <c r="G1646">
        <f>'[1]Master Data'!BO338/100</f>
        <v>0</v>
      </c>
      <c r="H1646">
        <f>'[1]Master Data'!BP338/100</f>
        <v>0</v>
      </c>
      <c r="I1646">
        <f>'[1]Master Data'!BQ338/100</f>
        <v>0</v>
      </c>
      <c r="J1646">
        <f>'[1]Master Data'!BR338/100</f>
        <v>0</v>
      </c>
      <c r="K1646">
        <f>'[1]Master Data'!BT338/100</f>
        <v>0</v>
      </c>
      <c r="L1646">
        <f>'[1]Master Data'!BU338/1000000</f>
        <v>0</v>
      </c>
      <c r="M1646">
        <f>'[1]Master Data'!BV338/1000000</f>
        <v>0</v>
      </c>
      <c r="N1646">
        <f>'[1]Master Data'!BW338/1000000</f>
        <v>0</v>
      </c>
      <c r="O1646">
        <f>'[1]Master Data'!BX338/100</f>
        <v>0</v>
      </c>
      <c r="P1646">
        <f>'[1]Master Data'!BY338/100</f>
        <v>0</v>
      </c>
      <c r="Q1646">
        <f>'[1]Master Data'!BZ338/100</f>
        <v>0</v>
      </c>
      <c r="R1646">
        <f>'[1]Master Data'!CA338/1000000</f>
        <v>0</v>
      </c>
      <c r="S1646">
        <f>'[1]Master Data'!CC338/1000000</f>
        <v>0</v>
      </c>
      <c r="T1646">
        <f>'[1]Master Data'!CD338/100</f>
        <v>0</v>
      </c>
      <c r="U1646">
        <f>'[1]Master Data'!CE338/1000000</f>
        <v>0</v>
      </c>
    </row>
    <row r="1647" spans="1:21" x14ac:dyDescent="0.55000000000000004">
      <c r="A1647" s="41" t="s">
        <v>1436</v>
      </c>
      <c r="B1647" s="41">
        <v>4.0000000000000001E-3</v>
      </c>
      <c r="C1647">
        <f>'[1]Master Data'!BK339/100</f>
        <v>0</v>
      </c>
      <c r="D1647">
        <f>'[1]Master Data'!BL339/1000000</f>
        <v>0</v>
      </c>
      <c r="E1647">
        <f>'[1]Master Data'!BM339/1000000</f>
        <v>0</v>
      </c>
      <c r="F1647">
        <f>'[1]Master Data'!BN339/100</f>
        <v>0</v>
      </c>
      <c r="G1647">
        <f>'[1]Master Data'!BO339/100</f>
        <v>0</v>
      </c>
      <c r="H1647">
        <f>'[1]Master Data'!BP339/100</f>
        <v>0</v>
      </c>
      <c r="I1647">
        <f>'[1]Master Data'!BQ339/100</f>
        <v>0</v>
      </c>
      <c r="J1647">
        <f>'[1]Master Data'!BR339/100</f>
        <v>0</v>
      </c>
      <c r="K1647">
        <f>'[1]Master Data'!BT339/100</f>
        <v>0</v>
      </c>
      <c r="L1647">
        <f>'[1]Master Data'!BU339/1000000</f>
        <v>0</v>
      </c>
      <c r="M1647">
        <f>'[1]Master Data'!BV339/1000000</f>
        <v>0</v>
      </c>
      <c r="N1647">
        <f>'[1]Master Data'!BW339/1000000</f>
        <v>0</v>
      </c>
      <c r="O1647">
        <f>'[1]Master Data'!BX339/100</f>
        <v>0</v>
      </c>
      <c r="P1647">
        <f>'[1]Master Data'!BY339/100</f>
        <v>0</v>
      </c>
      <c r="Q1647">
        <f>'[1]Master Data'!BZ339/100</f>
        <v>0</v>
      </c>
      <c r="R1647">
        <f>'[1]Master Data'!CA339/1000000</f>
        <v>0</v>
      </c>
      <c r="S1647">
        <f>'[1]Master Data'!CC339/1000000</f>
        <v>0</v>
      </c>
      <c r="T1647">
        <f>'[1]Master Data'!CD339/100</f>
        <v>0</v>
      </c>
      <c r="U1647">
        <f>'[1]Master Data'!CE339/1000000</f>
        <v>0</v>
      </c>
    </row>
    <row r="1648" spans="1:21" x14ac:dyDescent="0.55000000000000004">
      <c r="A1648" s="41" t="s">
        <v>1437</v>
      </c>
      <c r="B1648" s="41">
        <v>3.3E-3</v>
      </c>
      <c r="C1648">
        <f>'[1]Master Data'!BK340/100</f>
        <v>1.7000000000000001E-3</v>
      </c>
      <c r="D1648">
        <f>'[1]Master Data'!BL340/1000000</f>
        <v>0</v>
      </c>
      <c r="E1648">
        <f>'[1]Master Data'!BM340/1000000</f>
        <v>0</v>
      </c>
      <c r="F1648">
        <f>'[1]Master Data'!BN340/100</f>
        <v>0</v>
      </c>
      <c r="G1648">
        <f>'[1]Master Data'!BO340/100</f>
        <v>0</v>
      </c>
      <c r="H1648">
        <f>'[1]Master Data'!BP340/100</f>
        <v>0</v>
      </c>
      <c r="I1648">
        <f>'[1]Master Data'!BQ340/100</f>
        <v>0</v>
      </c>
      <c r="J1648">
        <f>'[1]Master Data'!BR340/100</f>
        <v>0</v>
      </c>
      <c r="K1648">
        <f>'[1]Master Data'!BT340/100</f>
        <v>1.4000000000000001E-4</v>
      </c>
      <c r="L1648">
        <f>'[1]Master Data'!BU340/1000000</f>
        <v>0</v>
      </c>
      <c r="M1648">
        <f>'[1]Master Data'!BV340/1000000</f>
        <v>0</v>
      </c>
      <c r="N1648">
        <f>'[1]Master Data'!BW340/1000000</f>
        <v>0</v>
      </c>
      <c r="O1648">
        <f>'[1]Master Data'!BX340/100</f>
        <v>0</v>
      </c>
      <c r="P1648">
        <f>'[1]Master Data'!BY340/100</f>
        <v>0</v>
      </c>
      <c r="Q1648">
        <f>'[1]Master Data'!BZ340/100</f>
        <v>0</v>
      </c>
      <c r="R1648">
        <f>'[1]Master Data'!CA340/1000000</f>
        <v>0</v>
      </c>
      <c r="S1648">
        <f>'[1]Master Data'!CC340/1000000</f>
        <v>0</v>
      </c>
      <c r="T1648">
        <f>'[1]Master Data'!CD340/100</f>
        <v>0</v>
      </c>
      <c r="U1648">
        <f>'[1]Master Data'!CE340/1000000</f>
        <v>0</v>
      </c>
    </row>
    <row r="1649" spans="1:21" x14ac:dyDescent="0.55000000000000004">
      <c r="A1649" s="41" t="s">
        <v>1438</v>
      </c>
      <c r="B1649" s="41">
        <v>5.0999999999999997E-2</v>
      </c>
      <c r="C1649">
        <f>'[1]Master Data'!BK341/100</f>
        <v>2.8999999999999998E-2</v>
      </c>
      <c r="D1649">
        <f>'[1]Master Data'!BL341/1000000</f>
        <v>2.2000000000000001E-6</v>
      </c>
      <c r="E1649">
        <f>'[1]Master Data'!BM341/1000000</f>
        <v>5.2000000000000002E-6</v>
      </c>
      <c r="F1649">
        <f>'[1]Master Data'!BN341/100</f>
        <v>0</v>
      </c>
      <c r="G1649">
        <f>'[1]Master Data'!BO341/100</f>
        <v>0</v>
      </c>
      <c r="H1649">
        <f>'[1]Master Data'!BP341/100</f>
        <v>0</v>
      </c>
      <c r="I1649">
        <f>'[1]Master Data'!BQ341/100</f>
        <v>0</v>
      </c>
      <c r="J1649">
        <f>'[1]Master Data'!BR341/100</f>
        <v>0</v>
      </c>
      <c r="K1649">
        <f>'[1]Master Data'!BT341/100</f>
        <v>2.3E-3</v>
      </c>
      <c r="L1649">
        <f>'[1]Master Data'!BU341/1000000</f>
        <v>0</v>
      </c>
      <c r="M1649">
        <f>'[1]Master Data'!BV341/1000000</f>
        <v>0</v>
      </c>
      <c r="N1649">
        <f>'[1]Master Data'!BW341/1000000</f>
        <v>0</v>
      </c>
      <c r="O1649">
        <f>'[1]Master Data'!BX341/100</f>
        <v>0</v>
      </c>
      <c r="P1649">
        <f>'[1]Master Data'!BY341/100</f>
        <v>0</v>
      </c>
      <c r="Q1649">
        <f>'[1]Master Data'!BZ341/100</f>
        <v>0</v>
      </c>
      <c r="R1649">
        <f>'[1]Master Data'!CA341/1000000</f>
        <v>0</v>
      </c>
      <c r="S1649">
        <f>'[1]Master Data'!CC341/1000000</f>
        <v>0</v>
      </c>
      <c r="T1649">
        <f>'[1]Master Data'!CD341/100</f>
        <v>0</v>
      </c>
      <c r="U1649">
        <f>'[1]Master Data'!CE341/1000000</f>
        <v>0</v>
      </c>
    </row>
    <row r="1650" spans="1:21" x14ac:dyDescent="0.55000000000000004">
      <c r="A1650" s="41" t="s">
        <v>1439</v>
      </c>
      <c r="B1650" s="41">
        <v>8.8000000000000005E-3</v>
      </c>
      <c r="C1650">
        <f>'[1]Master Data'!BK342/100</f>
        <v>4.3E-3</v>
      </c>
      <c r="D1650">
        <f>'[1]Master Data'!BL342/1000000</f>
        <v>0</v>
      </c>
      <c r="E1650">
        <f>'[1]Master Data'!BM342/1000000</f>
        <v>0</v>
      </c>
      <c r="F1650">
        <f>'[1]Master Data'!BN342/100</f>
        <v>0</v>
      </c>
      <c r="G1650">
        <f>'[1]Master Data'!BO342/100</f>
        <v>0</v>
      </c>
      <c r="H1650">
        <f>'[1]Master Data'!BP342/100</f>
        <v>0</v>
      </c>
      <c r="I1650">
        <f>'[1]Master Data'!BQ342/100</f>
        <v>0</v>
      </c>
      <c r="J1650">
        <f>'[1]Master Data'!BR342/100</f>
        <v>0</v>
      </c>
      <c r="K1650">
        <f>'[1]Master Data'!BT342/100</f>
        <v>0</v>
      </c>
      <c r="L1650">
        <f>'[1]Master Data'!BU342/1000000</f>
        <v>0</v>
      </c>
      <c r="M1650">
        <f>'[1]Master Data'!BV342/1000000</f>
        <v>0</v>
      </c>
      <c r="N1650">
        <f>'[1]Master Data'!BW342/1000000</f>
        <v>0</v>
      </c>
      <c r="O1650">
        <f>'[1]Master Data'!BX342/100</f>
        <v>0</v>
      </c>
      <c r="P1650">
        <f>'[1]Master Data'!BY342/100</f>
        <v>0</v>
      </c>
      <c r="Q1650">
        <f>'[1]Master Data'!BZ342/100</f>
        <v>0</v>
      </c>
      <c r="R1650">
        <f>'[1]Master Data'!CA342/1000000</f>
        <v>0</v>
      </c>
      <c r="S1650">
        <f>'[1]Master Data'!CC342/1000000</f>
        <v>0</v>
      </c>
      <c r="T1650">
        <f>'[1]Master Data'!CD342/100</f>
        <v>0</v>
      </c>
      <c r="U1650">
        <f>'[1]Master Data'!CE342/1000000</f>
        <v>0</v>
      </c>
    </row>
    <row r="1651" spans="1:21" x14ac:dyDescent="0.55000000000000004">
      <c r="A1651" s="41" t="s">
        <v>1440</v>
      </c>
      <c r="B1651" s="41">
        <v>7.000000000000001E-4</v>
      </c>
      <c r="C1651">
        <f>'[1]Master Data'!BK343/100</f>
        <v>1.1000000000000001E-3</v>
      </c>
      <c r="D1651">
        <f>'[1]Master Data'!BL343/1000000</f>
        <v>7.0999999999999987E-8</v>
      </c>
      <c r="E1651">
        <f>'[1]Master Data'!BM343/1000000</f>
        <v>0</v>
      </c>
      <c r="F1651">
        <f>'[1]Master Data'!BN343/100</f>
        <v>0</v>
      </c>
      <c r="G1651">
        <f>'[1]Master Data'!BO343/100</f>
        <v>0</v>
      </c>
      <c r="H1651">
        <f>'[1]Master Data'!BP343/100</f>
        <v>0</v>
      </c>
      <c r="I1651">
        <f>'[1]Master Data'!BQ343/100</f>
        <v>0</v>
      </c>
      <c r="J1651">
        <f>'[1]Master Data'!BR343/100</f>
        <v>0</v>
      </c>
      <c r="K1651">
        <f>'[1]Master Data'!BT343/100</f>
        <v>0</v>
      </c>
      <c r="L1651">
        <f>'[1]Master Data'!BU343/1000000</f>
        <v>6.5000000000000002E-7</v>
      </c>
      <c r="M1651">
        <f>'[1]Master Data'!BV343/1000000</f>
        <v>6.5000000000000002E-7</v>
      </c>
      <c r="N1651">
        <f>'[1]Master Data'!BW343/1000000</f>
        <v>0</v>
      </c>
      <c r="O1651">
        <f>'[1]Master Data'!BX343/100</f>
        <v>0</v>
      </c>
      <c r="P1651">
        <f>'[1]Master Data'!BY343/100</f>
        <v>0</v>
      </c>
      <c r="Q1651">
        <f>'[1]Master Data'!BZ343/100</f>
        <v>0</v>
      </c>
      <c r="R1651">
        <f>'[1]Master Data'!CA343/1000000</f>
        <v>0</v>
      </c>
      <c r="S1651">
        <f>'[1]Master Data'!CC343/1000000</f>
        <v>0</v>
      </c>
      <c r="T1651">
        <f>'[1]Master Data'!CD343/100</f>
        <v>0</v>
      </c>
      <c r="U1651">
        <f>'[1]Master Data'!CE343/1000000</f>
        <v>0</v>
      </c>
    </row>
    <row r="1652" spans="1:21" x14ac:dyDescent="0.55000000000000004">
      <c r="A1652" s="41" t="s">
        <v>1441</v>
      </c>
      <c r="B1652" s="41">
        <v>6.5000000000000006E-3</v>
      </c>
      <c r="C1652">
        <f>'[1]Master Data'!BK344/100</f>
        <v>4.5000000000000005E-3</v>
      </c>
      <c r="D1652">
        <f>'[1]Master Data'!BL344/1000000</f>
        <v>0</v>
      </c>
      <c r="E1652">
        <f>'[1]Master Data'!BM344/1000000</f>
        <v>0</v>
      </c>
      <c r="F1652">
        <f>'[1]Master Data'!BN344/100</f>
        <v>0</v>
      </c>
      <c r="G1652">
        <f>'[1]Master Data'!BO344/100</f>
        <v>0</v>
      </c>
      <c r="H1652">
        <f>'[1]Master Data'!BP344/100</f>
        <v>0</v>
      </c>
      <c r="I1652">
        <f>'[1]Master Data'!BQ344/100</f>
        <v>0</v>
      </c>
      <c r="J1652">
        <f>'[1]Master Data'!BR344/100</f>
        <v>0</v>
      </c>
      <c r="K1652">
        <f>'[1]Master Data'!BT344/100</f>
        <v>0</v>
      </c>
      <c r="L1652">
        <f>'[1]Master Data'!BU344/1000000</f>
        <v>0</v>
      </c>
      <c r="M1652">
        <f>'[1]Master Data'!BV344/1000000</f>
        <v>0</v>
      </c>
      <c r="N1652">
        <f>'[1]Master Data'!BW344/1000000</f>
        <v>0</v>
      </c>
      <c r="O1652">
        <f>'[1]Master Data'!BX344/100</f>
        <v>0</v>
      </c>
      <c r="P1652">
        <f>'[1]Master Data'!BY344/100</f>
        <v>0</v>
      </c>
      <c r="Q1652">
        <f>'[1]Master Data'!BZ344/100</f>
        <v>0</v>
      </c>
      <c r="R1652">
        <f>'[1]Master Data'!CA344/1000000</f>
        <v>0</v>
      </c>
      <c r="S1652">
        <f>'[1]Master Data'!CC344/1000000</f>
        <v>0</v>
      </c>
      <c r="T1652">
        <f>'[1]Master Data'!CD344/100</f>
        <v>0</v>
      </c>
      <c r="U1652">
        <f>'[1]Master Data'!CE344/1000000</f>
        <v>0</v>
      </c>
    </row>
    <row r="1653" spans="1:21" x14ac:dyDescent="0.55000000000000004">
      <c r="A1653" s="41" t="s">
        <v>1442</v>
      </c>
      <c r="B1653" s="41">
        <v>7.4000000000000003E-3</v>
      </c>
      <c r="C1653">
        <f>'[1]Master Data'!BK345/100</f>
        <v>4.1999999999999997E-3</v>
      </c>
      <c r="D1653">
        <f>'[1]Master Data'!BL345/1000000</f>
        <v>0</v>
      </c>
      <c r="E1653">
        <f>'[1]Master Data'!BM345/1000000</f>
        <v>0</v>
      </c>
      <c r="F1653">
        <f>'[1]Master Data'!BN345/100</f>
        <v>0</v>
      </c>
      <c r="G1653">
        <f>'[1]Master Data'!BO345/100</f>
        <v>0</v>
      </c>
      <c r="H1653">
        <f>'[1]Master Data'!BP345/100</f>
        <v>0</v>
      </c>
      <c r="I1653">
        <f>'[1]Master Data'!BQ345/100</f>
        <v>0</v>
      </c>
      <c r="J1653">
        <f>'[1]Master Data'!BR345/100</f>
        <v>0</v>
      </c>
      <c r="K1653">
        <f>'[1]Master Data'!BT345/100</f>
        <v>0</v>
      </c>
      <c r="L1653">
        <f>'[1]Master Data'!BU345/1000000</f>
        <v>0</v>
      </c>
      <c r="M1653">
        <f>'[1]Master Data'!BV345/1000000</f>
        <v>0</v>
      </c>
      <c r="N1653">
        <f>'[1]Master Data'!BW345/1000000</f>
        <v>0</v>
      </c>
      <c r="O1653">
        <f>'[1]Master Data'!BX345/100</f>
        <v>0</v>
      </c>
      <c r="P1653">
        <f>'[1]Master Data'!BY345/100</f>
        <v>0</v>
      </c>
      <c r="Q1653">
        <f>'[1]Master Data'!BZ345/100</f>
        <v>0</v>
      </c>
      <c r="R1653">
        <f>'[1]Master Data'!CA345/1000000</f>
        <v>0</v>
      </c>
      <c r="S1653">
        <f>'[1]Master Data'!CC345/1000000</f>
        <v>0</v>
      </c>
      <c r="T1653">
        <f>'[1]Master Data'!CD345/100</f>
        <v>0</v>
      </c>
      <c r="U1653">
        <f>'[1]Master Data'!CE345/1000000</f>
        <v>0</v>
      </c>
    </row>
    <row r="1654" spans="1:21" x14ac:dyDescent="0.55000000000000004">
      <c r="A1654" s="41" t="s">
        <v>1443</v>
      </c>
      <c r="B1654" s="41">
        <v>7.9000000000000008E-3</v>
      </c>
      <c r="C1654">
        <f>'[1]Master Data'!BK346/100</f>
        <v>2E-3</v>
      </c>
      <c r="D1654">
        <f>'[1]Master Data'!BL346/1000000</f>
        <v>0</v>
      </c>
      <c r="E1654">
        <f>'[1]Master Data'!BM346/1000000</f>
        <v>0</v>
      </c>
      <c r="F1654">
        <f>'[1]Master Data'!BN346/100</f>
        <v>0</v>
      </c>
      <c r="G1654">
        <f>'[1]Master Data'!BO346/100</f>
        <v>0</v>
      </c>
      <c r="H1654">
        <f>'[1]Master Data'!BP346/100</f>
        <v>0</v>
      </c>
      <c r="I1654">
        <f>'[1]Master Data'!BQ346/100</f>
        <v>0</v>
      </c>
      <c r="J1654">
        <f>'[1]Master Data'!BR346/100</f>
        <v>0</v>
      </c>
      <c r="K1654">
        <f>'[1]Master Data'!BT346/100</f>
        <v>0</v>
      </c>
      <c r="L1654">
        <f>'[1]Master Data'!BU346/1000000</f>
        <v>0</v>
      </c>
      <c r="M1654">
        <f>'[1]Master Data'!BV346/1000000</f>
        <v>0</v>
      </c>
      <c r="N1654">
        <f>'[1]Master Data'!BW346/1000000</f>
        <v>0</v>
      </c>
      <c r="O1654">
        <f>'[1]Master Data'!BX346/100</f>
        <v>0</v>
      </c>
      <c r="P1654">
        <f>'[1]Master Data'!BY346/100</f>
        <v>0</v>
      </c>
      <c r="Q1654">
        <f>'[1]Master Data'!BZ346/100</f>
        <v>0</v>
      </c>
      <c r="R1654">
        <f>'[1]Master Data'!CA346/1000000</f>
        <v>0</v>
      </c>
      <c r="S1654">
        <f>'[1]Master Data'!CC346/1000000</f>
        <v>0</v>
      </c>
      <c r="T1654">
        <f>'[1]Master Data'!CD346/100</f>
        <v>0</v>
      </c>
      <c r="U1654">
        <f>'[1]Master Data'!CE346/1000000</f>
        <v>0</v>
      </c>
    </row>
    <row r="1655" spans="1:21" x14ac:dyDescent="0.55000000000000004">
      <c r="A1655" s="41" t="s">
        <v>1444</v>
      </c>
      <c r="B1655" s="41">
        <v>2.3999999999999998E-3</v>
      </c>
      <c r="C1655">
        <f>'[1]Master Data'!BK347/100</f>
        <v>2E-3</v>
      </c>
      <c r="D1655">
        <f>'[1]Master Data'!BL347/1000000</f>
        <v>0</v>
      </c>
      <c r="E1655">
        <f>'[1]Master Data'!BM347/1000000</f>
        <v>0</v>
      </c>
      <c r="F1655">
        <f>'[1]Master Data'!BN347/100</f>
        <v>0</v>
      </c>
      <c r="G1655">
        <f>'[1]Master Data'!BO347/100</f>
        <v>0</v>
      </c>
      <c r="H1655">
        <f>'[1]Master Data'!BP347/100</f>
        <v>0</v>
      </c>
      <c r="I1655">
        <f>'[1]Master Data'!BQ347/100</f>
        <v>0</v>
      </c>
      <c r="J1655">
        <f>'[1]Master Data'!BR347/100</f>
        <v>0</v>
      </c>
      <c r="K1655">
        <f>'[1]Master Data'!BT347/100</f>
        <v>0</v>
      </c>
      <c r="L1655">
        <f>'[1]Master Data'!BU347/1000000</f>
        <v>0</v>
      </c>
      <c r="M1655">
        <f>'[1]Master Data'!BV347/1000000</f>
        <v>0</v>
      </c>
      <c r="N1655">
        <f>'[1]Master Data'!BW347/1000000</f>
        <v>0</v>
      </c>
      <c r="O1655">
        <f>'[1]Master Data'!BX347/100</f>
        <v>0</v>
      </c>
      <c r="P1655">
        <f>'[1]Master Data'!BY347/100</f>
        <v>0</v>
      </c>
      <c r="Q1655">
        <f>'[1]Master Data'!BZ347/100</f>
        <v>0</v>
      </c>
      <c r="R1655">
        <f>'[1]Master Data'!CA347/1000000</f>
        <v>0</v>
      </c>
      <c r="S1655">
        <f>'[1]Master Data'!CC347/1000000</f>
        <v>0</v>
      </c>
      <c r="T1655">
        <f>'[1]Master Data'!CD347/100</f>
        <v>0</v>
      </c>
      <c r="U1655">
        <f>'[1]Master Data'!CE347/1000000</f>
        <v>0</v>
      </c>
    </row>
    <row r="1656" spans="1:21" x14ac:dyDescent="0.55000000000000004">
      <c r="A1656" s="41" t="s">
        <v>1445</v>
      </c>
      <c r="B1656" s="41">
        <v>3.4999999999999996E-3</v>
      </c>
      <c r="C1656">
        <f>'[1]Master Data'!BK348/100</f>
        <v>0</v>
      </c>
      <c r="D1656">
        <f>'[1]Master Data'!BL348/1000000</f>
        <v>0</v>
      </c>
      <c r="E1656">
        <f>'[1]Master Data'!BM348/1000000</f>
        <v>0</v>
      </c>
      <c r="F1656">
        <f>'[1]Master Data'!BN348/100</f>
        <v>0</v>
      </c>
      <c r="G1656">
        <f>'[1]Master Data'!BO348/100</f>
        <v>0</v>
      </c>
      <c r="H1656">
        <f>'[1]Master Data'!BP348/100</f>
        <v>0</v>
      </c>
      <c r="I1656">
        <f>'[1]Master Data'!BQ348/100</f>
        <v>0</v>
      </c>
      <c r="J1656">
        <f>'[1]Master Data'!BR348/100</f>
        <v>0</v>
      </c>
      <c r="K1656">
        <f>'[1]Master Data'!BT348/100</f>
        <v>0</v>
      </c>
      <c r="L1656">
        <f>'[1]Master Data'!BU348/1000000</f>
        <v>0</v>
      </c>
      <c r="M1656">
        <f>'[1]Master Data'!BV348/1000000</f>
        <v>0</v>
      </c>
      <c r="N1656">
        <f>'[1]Master Data'!BW348/1000000</f>
        <v>0</v>
      </c>
      <c r="O1656">
        <f>'[1]Master Data'!BX348/100</f>
        <v>0</v>
      </c>
      <c r="P1656">
        <f>'[1]Master Data'!BY348/100</f>
        <v>0</v>
      </c>
      <c r="Q1656">
        <f>'[1]Master Data'!BZ348/100</f>
        <v>0</v>
      </c>
      <c r="R1656">
        <f>'[1]Master Data'!CA348/1000000</f>
        <v>0</v>
      </c>
      <c r="S1656">
        <f>'[1]Master Data'!CC348/1000000</f>
        <v>0</v>
      </c>
      <c r="T1656">
        <f>'[1]Master Data'!CD348/100</f>
        <v>0</v>
      </c>
      <c r="U1656">
        <f>'[1]Master Data'!CE348/1000000</f>
        <v>0</v>
      </c>
    </row>
    <row r="1657" spans="1:21" x14ac:dyDescent="0.55000000000000004">
      <c r="A1657" s="41" t="s">
        <v>1446</v>
      </c>
      <c r="B1657" s="41">
        <v>3.2300000000000002E-2</v>
      </c>
      <c r="C1657">
        <f>'[1]Master Data'!BK349/100</f>
        <v>2.06E-2</v>
      </c>
      <c r="D1657">
        <f>'[1]Master Data'!BL349/1000000</f>
        <v>2.2000000000000001E-6</v>
      </c>
      <c r="E1657">
        <f>'[1]Master Data'!BM349/1000000</f>
        <v>5.2000000000000002E-6</v>
      </c>
      <c r="F1657">
        <f>'[1]Master Data'!BN349/100</f>
        <v>0</v>
      </c>
      <c r="G1657">
        <f>'[1]Master Data'!BO349/100</f>
        <v>0</v>
      </c>
      <c r="H1657">
        <f>'[1]Master Data'!BP349/100</f>
        <v>0</v>
      </c>
      <c r="I1657">
        <f>'[1]Master Data'!BQ349/100</f>
        <v>0</v>
      </c>
      <c r="J1657">
        <f>'[1]Master Data'!BR349/100</f>
        <v>0</v>
      </c>
      <c r="K1657">
        <f>'[1]Master Data'!BT349/100</f>
        <v>1.5E-3</v>
      </c>
      <c r="L1657">
        <f>'[1]Master Data'!BU349/1000000</f>
        <v>0</v>
      </c>
      <c r="M1657">
        <f>'[1]Master Data'!BV349/1000000</f>
        <v>0</v>
      </c>
      <c r="N1657">
        <f>'[1]Master Data'!BW349/1000000</f>
        <v>0</v>
      </c>
      <c r="O1657">
        <f>'[1]Master Data'!BX349/100</f>
        <v>0</v>
      </c>
      <c r="P1657">
        <f>'[1]Master Data'!BY349/100</f>
        <v>0</v>
      </c>
      <c r="Q1657">
        <f>'[1]Master Data'!BZ349/100</f>
        <v>0</v>
      </c>
      <c r="R1657">
        <f>'[1]Master Data'!CA349/1000000</f>
        <v>0</v>
      </c>
      <c r="S1657">
        <f>'[1]Master Data'!CC349/1000000</f>
        <v>0</v>
      </c>
      <c r="T1657">
        <f>'[1]Master Data'!CD349/100</f>
        <v>0</v>
      </c>
      <c r="U1657">
        <f>'[1]Master Data'!CE349/1000000</f>
        <v>0</v>
      </c>
    </row>
    <row r="1658" spans="1:21" x14ac:dyDescent="0.55000000000000004">
      <c r="A1658" s="41" t="s">
        <v>1447</v>
      </c>
      <c r="B1658" s="41">
        <v>5.0000000000000001E-3</v>
      </c>
      <c r="C1658">
        <f>'[1]Master Data'!BK350/100</f>
        <v>0</v>
      </c>
      <c r="D1658">
        <f>'[1]Master Data'!BL350/1000000</f>
        <v>0</v>
      </c>
      <c r="E1658">
        <f>'[1]Master Data'!BM350/1000000</f>
        <v>0</v>
      </c>
      <c r="F1658">
        <f>'[1]Master Data'!BN350/100</f>
        <v>0</v>
      </c>
      <c r="G1658">
        <f>'[1]Master Data'!BO350/100</f>
        <v>0</v>
      </c>
      <c r="H1658">
        <f>'[1]Master Data'!BP350/100</f>
        <v>0</v>
      </c>
      <c r="I1658">
        <f>'[1]Master Data'!BQ350/100</f>
        <v>0</v>
      </c>
      <c r="J1658">
        <f>'[1]Master Data'!BR350/100</f>
        <v>0</v>
      </c>
      <c r="K1658">
        <f>'[1]Master Data'!BT350/100</f>
        <v>0</v>
      </c>
      <c r="L1658">
        <f>'[1]Master Data'!BU350/1000000</f>
        <v>0</v>
      </c>
      <c r="M1658">
        <f>'[1]Master Data'!BV350/1000000</f>
        <v>0</v>
      </c>
      <c r="N1658">
        <f>'[1]Master Data'!BW350/1000000</f>
        <v>0</v>
      </c>
      <c r="O1658">
        <f>'[1]Master Data'!BX350/100</f>
        <v>0</v>
      </c>
      <c r="P1658">
        <f>'[1]Master Data'!BY350/100</f>
        <v>0</v>
      </c>
      <c r="Q1658">
        <f>'[1]Master Data'!BZ350/100</f>
        <v>0</v>
      </c>
      <c r="R1658">
        <f>'[1]Master Data'!CA350/1000000</f>
        <v>0</v>
      </c>
      <c r="S1658">
        <f>'[1]Master Data'!CC350/1000000</f>
        <v>0</v>
      </c>
      <c r="T1658">
        <f>'[1]Master Data'!CD350/100</f>
        <v>0</v>
      </c>
      <c r="U1658">
        <f>'[1]Master Data'!CE350/1000000</f>
        <v>0</v>
      </c>
    </row>
    <row r="1659" spans="1:21" x14ac:dyDescent="0.55000000000000004">
      <c r="A1659" s="41" t="s">
        <v>1448</v>
      </c>
      <c r="B1659" s="41">
        <v>3.8E-3</v>
      </c>
      <c r="C1659">
        <f>'[1]Master Data'!BK351/100</f>
        <v>0</v>
      </c>
      <c r="D1659">
        <f>'[1]Master Data'!BL351/1000000</f>
        <v>0</v>
      </c>
      <c r="E1659">
        <f>'[1]Master Data'!BM351/1000000</f>
        <v>0</v>
      </c>
      <c r="F1659">
        <f>'[1]Master Data'!BN351/100</f>
        <v>0</v>
      </c>
      <c r="G1659">
        <f>'[1]Master Data'!BO351/100</f>
        <v>0</v>
      </c>
      <c r="H1659">
        <f>'[1]Master Data'!BP351/100</f>
        <v>0</v>
      </c>
      <c r="I1659">
        <f>'[1]Master Data'!BQ351/100</f>
        <v>0</v>
      </c>
      <c r="J1659">
        <f>'[1]Master Data'!BR351/100</f>
        <v>0</v>
      </c>
      <c r="K1659">
        <f>'[1]Master Data'!BT351/100</f>
        <v>0</v>
      </c>
      <c r="L1659">
        <f>'[1]Master Data'!BU351/1000000</f>
        <v>0</v>
      </c>
      <c r="M1659">
        <f>'[1]Master Data'!BV351/1000000</f>
        <v>0</v>
      </c>
      <c r="N1659">
        <f>'[1]Master Data'!BW351/1000000</f>
        <v>0</v>
      </c>
      <c r="O1659">
        <f>'[1]Master Data'!BX351/100</f>
        <v>0</v>
      </c>
      <c r="P1659">
        <f>'[1]Master Data'!BY351/100</f>
        <v>0</v>
      </c>
      <c r="Q1659">
        <f>'[1]Master Data'!BZ351/100</f>
        <v>0</v>
      </c>
      <c r="R1659">
        <f>'[1]Master Data'!CA351/1000000</f>
        <v>0</v>
      </c>
      <c r="S1659">
        <f>'[1]Master Data'!CC351/1000000</f>
        <v>0</v>
      </c>
      <c r="T1659">
        <f>'[1]Master Data'!CD351/100</f>
        <v>0</v>
      </c>
      <c r="U1659">
        <f>'[1]Master Data'!CE351/1000000</f>
        <v>0</v>
      </c>
    </row>
    <row r="1660" spans="1:21" x14ac:dyDescent="0.55000000000000004">
      <c r="A1660" s="41" t="s">
        <v>1449</v>
      </c>
      <c r="B1660" s="41">
        <v>1.2099999999999999E-3</v>
      </c>
      <c r="C1660">
        <f>'[1]Master Data'!BK352/100</f>
        <v>1.4000000000000002E-3</v>
      </c>
      <c r="D1660">
        <f>'[1]Master Data'!BL352/1000000</f>
        <v>1.43E-7</v>
      </c>
      <c r="E1660">
        <f>'[1]Master Data'!BM352/1000000</f>
        <v>0</v>
      </c>
      <c r="F1660">
        <f>'[1]Master Data'!BN352/100</f>
        <v>0</v>
      </c>
      <c r="G1660">
        <f>'[1]Master Data'!BO352/100</f>
        <v>0</v>
      </c>
      <c r="H1660">
        <f>'[1]Master Data'!BP352/100</f>
        <v>0</v>
      </c>
      <c r="I1660">
        <f>'[1]Master Data'!BQ352/100</f>
        <v>0</v>
      </c>
      <c r="J1660">
        <f>'[1]Master Data'!BR352/100</f>
        <v>0</v>
      </c>
      <c r="K1660">
        <f>'[1]Master Data'!BT352/100</f>
        <v>0</v>
      </c>
      <c r="L1660">
        <f>'[1]Master Data'!BU352/1000000</f>
        <v>5.2699999999999999E-7</v>
      </c>
      <c r="M1660">
        <f>'[1]Master Data'!BV352/1000000</f>
        <v>3.2170000000000003E-6</v>
      </c>
      <c r="N1660">
        <f>'[1]Master Data'!BW352/1000000</f>
        <v>0</v>
      </c>
      <c r="O1660">
        <f>'[1]Master Data'!BX352/100</f>
        <v>0</v>
      </c>
      <c r="P1660">
        <f>'[1]Master Data'!BY352/100</f>
        <v>0</v>
      </c>
      <c r="Q1660">
        <f>'[1]Master Data'!BZ352/100</f>
        <v>0</v>
      </c>
      <c r="R1660">
        <f>'[1]Master Data'!CA352/1000000</f>
        <v>0</v>
      </c>
      <c r="S1660">
        <f>'[1]Master Data'!CC352/1000000</f>
        <v>0</v>
      </c>
      <c r="T1660">
        <f>'[1]Master Data'!CD352/100</f>
        <v>0</v>
      </c>
      <c r="U1660">
        <f>'[1]Master Data'!CE352/1000000</f>
        <v>0</v>
      </c>
    </row>
    <row r="1661" spans="1:21" x14ac:dyDescent="0.55000000000000004">
      <c r="A1661" s="41" t="s">
        <v>1450</v>
      </c>
      <c r="B1661" s="41">
        <v>5.1999999999999998E-3</v>
      </c>
      <c r="C1661">
        <f>'[1]Master Data'!BK353/100</f>
        <v>0</v>
      </c>
      <c r="D1661">
        <f>'[1]Master Data'!BL353/1000000</f>
        <v>0</v>
      </c>
      <c r="E1661">
        <f>'[1]Master Data'!BM353/1000000</f>
        <v>0</v>
      </c>
      <c r="F1661">
        <f>'[1]Master Data'!BN353/100</f>
        <v>0</v>
      </c>
      <c r="G1661">
        <f>'[1]Master Data'!BO353/100</f>
        <v>0</v>
      </c>
      <c r="H1661">
        <f>'[1]Master Data'!BP353/100</f>
        <v>0</v>
      </c>
      <c r="I1661">
        <f>'[1]Master Data'!BQ353/100</f>
        <v>0</v>
      </c>
      <c r="J1661">
        <f>'[1]Master Data'!BR353/100</f>
        <v>0</v>
      </c>
      <c r="K1661">
        <f>'[1]Master Data'!BT353/100</f>
        <v>0</v>
      </c>
      <c r="L1661">
        <f>'[1]Master Data'!BU353/1000000</f>
        <v>0</v>
      </c>
      <c r="M1661">
        <f>'[1]Master Data'!BV353/1000000</f>
        <v>0</v>
      </c>
      <c r="N1661">
        <f>'[1]Master Data'!BW353/1000000</f>
        <v>0</v>
      </c>
      <c r="O1661">
        <f>'[1]Master Data'!BX353/100</f>
        <v>0</v>
      </c>
      <c r="P1661">
        <f>'[1]Master Data'!BY353/100</f>
        <v>0</v>
      </c>
      <c r="Q1661">
        <f>'[1]Master Data'!BZ353/100</f>
        <v>0</v>
      </c>
      <c r="R1661">
        <f>'[1]Master Data'!CA353/1000000</f>
        <v>0</v>
      </c>
      <c r="S1661">
        <f>'[1]Master Data'!CC353/1000000</f>
        <v>0</v>
      </c>
      <c r="T1661">
        <f>'[1]Master Data'!CD353/100</f>
        <v>0</v>
      </c>
      <c r="U1661">
        <f>'[1]Master Data'!CE353/1000000</f>
        <v>0</v>
      </c>
    </row>
    <row r="1662" spans="1:21" x14ac:dyDescent="0.55000000000000004">
      <c r="A1662" s="41" t="s">
        <v>1451</v>
      </c>
      <c r="B1662" s="41">
        <v>3.8E-3</v>
      </c>
      <c r="C1662">
        <f>'[1]Master Data'!BK354/100</f>
        <v>0</v>
      </c>
      <c r="D1662">
        <f>'[1]Master Data'!BL354/1000000</f>
        <v>0</v>
      </c>
      <c r="E1662">
        <f>'[1]Master Data'!BM354/1000000</f>
        <v>0</v>
      </c>
      <c r="F1662">
        <f>'[1]Master Data'!BN354/100</f>
        <v>0</v>
      </c>
      <c r="G1662">
        <f>'[1]Master Data'!BO354/100</f>
        <v>0</v>
      </c>
      <c r="H1662">
        <f>'[1]Master Data'!BP354/100</f>
        <v>0</v>
      </c>
      <c r="I1662">
        <f>'[1]Master Data'!BQ354/100</f>
        <v>0</v>
      </c>
      <c r="J1662">
        <f>'[1]Master Data'!BR354/100</f>
        <v>0</v>
      </c>
      <c r="K1662">
        <f>'[1]Master Data'!BT354/100</f>
        <v>0</v>
      </c>
      <c r="L1662">
        <f>'[1]Master Data'!BU354/1000000</f>
        <v>0</v>
      </c>
      <c r="M1662">
        <f>'[1]Master Data'!BV354/1000000</f>
        <v>0</v>
      </c>
      <c r="N1662">
        <f>'[1]Master Data'!BW354/1000000</f>
        <v>0</v>
      </c>
      <c r="O1662">
        <f>'[1]Master Data'!BX354/100</f>
        <v>0</v>
      </c>
      <c r="P1662">
        <f>'[1]Master Data'!BY354/100</f>
        <v>0</v>
      </c>
      <c r="Q1662">
        <f>'[1]Master Data'!BZ354/100</f>
        <v>0</v>
      </c>
      <c r="R1662">
        <f>'[1]Master Data'!CA354/1000000</f>
        <v>0</v>
      </c>
      <c r="S1662">
        <f>'[1]Master Data'!CC354/1000000</f>
        <v>0</v>
      </c>
      <c r="T1662">
        <f>'[1]Master Data'!CD354/100</f>
        <v>0</v>
      </c>
      <c r="U1662">
        <f>'[1]Master Data'!CE354/1000000</f>
        <v>0</v>
      </c>
    </row>
    <row r="1663" spans="1:21" x14ac:dyDescent="0.55000000000000004">
      <c r="A1663" s="41" t="s">
        <v>1452</v>
      </c>
      <c r="B1663" s="41">
        <v>3.4000000000000002E-3</v>
      </c>
      <c r="C1663">
        <f>'[1]Master Data'!BK355/100</f>
        <v>0</v>
      </c>
      <c r="D1663">
        <f>'[1]Master Data'!BL355/1000000</f>
        <v>0</v>
      </c>
      <c r="E1663">
        <f>'[1]Master Data'!BM355/1000000</f>
        <v>0</v>
      </c>
      <c r="F1663">
        <f>'[1]Master Data'!BN355/100</f>
        <v>0</v>
      </c>
      <c r="G1663">
        <f>'[1]Master Data'!BO355/100</f>
        <v>0</v>
      </c>
      <c r="H1663">
        <f>'[1]Master Data'!BP355/100</f>
        <v>0</v>
      </c>
      <c r="I1663">
        <f>'[1]Master Data'!BQ355/100</f>
        <v>0</v>
      </c>
      <c r="J1663">
        <f>'[1]Master Data'!BR355/100</f>
        <v>0</v>
      </c>
      <c r="K1663">
        <f>'[1]Master Data'!BT355/100</f>
        <v>0</v>
      </c>
      <c r="L1663">
        <f>'[1]Master Data'!BU355/1000000</f>
        <v>0</v>
      </c>
      <c r="M1663">
        <f>'[1]Master Data'!BV355/1000000</f>
        <v>0</v>
      </c>
      <c r="N1663">
        <f>'[1]Master Data'!BW355/1000000</f>
        <v>0</v>
      </c>
      <c r="O1663">
        <f>'[1]Master Data'!BX355/100</f>
        <v>0</v>
      </c>
      <c r="P1663">
        <f>'[1]Master Data'!BY355/100</f>
        <v>0</v>
      </c>
      <c r="Q1663">
        <f>'[1]Master Data'!BZ355/100</f>
        <v>0</v>
      </c>
      <c r="R1663">
        <f>'[1]Master Data'!CA355/1000000</f>
        <v>0</v>
      </c>
      <c r="S1663">
        <f>'[1]Master Data'!CC355/1000000</f>
        <v>0</v>
      </c>
      <c r="T1663">
        <f>'[1]Master Data'!CD355/100</f>
        <v>0</v>
      </c>
      <c r="U1663">
        <f>'[1]Master Data'!CE355/1000000</f>
        <v>0</v>
      </c>
    </row>
    <row r="1664" spans="1:21" x14ac:dyDescent="0.55000000000000004">
      <c r="A1664" s="41" t="s">
        <v>1453</v>
      </c>
      <c r="B1664" s="41">
        <v>5.8999999999999999E-3</v>
      </c>
      <c r="C1664">
        <f>'[1]Master Data'!BK356/100</f>
        <v>0</v>
      </c>
      <c r="D1664">
        <f>'[1]Master Data'!BL356/1000000</f>
        <v>0</v>
      </c>
      <c r="E1664">
        <f>'[1]Master Data'!BM356/1000000</f>
        <v>0</v>
      </c>
      <c r="F1664">
        <f>'[1]Master Data'!BN356/100</f>
        <v>0</v>
      </c>
      <c r="G1664">
        <f>'[1]Master Data'!BO356/100</f>
        <v>0</v>
      </c>
      <c r="H1664">
        <f>'[1]Master Data'!BP356/100</f>
        <v>0</v>
      </c>
      <c r="I1664">
        <f>'[1]Master Data'!BQ356/100</f>
        <v>0</v>
      </c>
      <c r="J1664">
        <f>'[1]Master Data'!BR356/100</f>
        <v>0</v>
      </c>
      <c r="K1664">
        <f>'[1]Master Data'!BT356/100</f>
        <v>0</v>
      </c>
      <c r="L1664">
        <f>'[1]Master Data'!BU356/1000000</f>
        <v>0</v>
      </c>
      <c r="M1664">
        <f>'[1]Master Data'!BV356/1000000</f>
        <v>0</v>
      </c>
      <c r="N1664">
        <f>'[1]Master Data'!BW356/1000000</f>
        <v>0</v>
      </c>
      <c r="O1664">
        <f>'[1]Master Data'!BX356/100</f>
        <v>0</v>
      </c>
      <c r="P1664">
        <f>'[1]Master Data'!BY356/100</f>
        <v>0</v>
      </c>
      <c r="Q1664">
        <f>'[1]Master Data'!BZ356/100</f>
        <v>0</v>
      </c>
      <c r="R1664">
        <f>'[1]Master Data'!CA356/1000000</f>
        <v>0</v>
      </c>
      <c r="S1664">
        <f>'[1]Master Data'!CC356/1000000</f>
        <v>0</v>
      </c>
      <c r="T1664">
        <f>'[1]Master Data'!CD356/100</f>
        <v>0</v>
      </c>
      <c r="U1664">
        <f>'[1]Master Data'!CE356/1000000</f>
        <v>0</v>
      </c>
    </row>
    <row r="1665" spans="1:21" x14ac:dyDescent="0.55000000000000004">
      <c r="A1665" s="41" t="s">
        <v>1454</v>
      </c>
      <c r="B1665" s="41">
        <v>4.6999999999999993E-3</v>
      </c>
      <c r="C1665">
        <f>'[1]Master Data'!BK357/100</f>
        <v>1.7000000000000001E-3</v>
      </c>
      <c r="D1665">
        <f>'[1]Master Data'!BL357/1000000</f>
        <v>0</v>
      </c>
      <c r="E1665">
        <f>'[1]Master Data'!BM357/1000000</f>
        <v>0</v>
      </c>
      <c r="F1665">
        <f>'[1]Master Data'!BN357/100</f>
        <v>0</v>
      </c>
      <c r="G1665">
        <f>'[1]Master Data'!BO357/100</f>
        <v>0</v>
      </c>
      <c r="H1665">
        <f>'[1]Master Data'!BP357/100</f>
        <v>0</v>
      </c>
      <c r="I1665">
        <f>'[1]Master Data'!BQ357/100</f>
        <v>0</v>
      </c>
      <c r="J1665">
        <f>'[1]Master Data'!BR357/100</f>
        <v>0</v>
      </c>
      <c r="K1665">
        <f>'[1]Master Data'!BT357/100</f>
        <v>0</v>
      </c>
      <c r="L1665">
        <f>'[1]Master Data'!BU357/1000000</f>
        <v>0</v>
      </c>
      <c r="M1665">
        <f>'[1]Master Data'!BV357/1000000</f>
        <v>0</v>
      </c>
      <c r="N1665">
        <f>'[1]Master Data'!BW357/1000000</f>
        <v>0</v>
      </c>
      <c r="O1665">
        <f>'[1]Master Data'!BX357/100</f>
        <v>0</v>
      </c>
      <c r="P1665">
        <f>'[1]Master Data'!BY357/100</f>
        <v>0</v>
      </c>
      <c r="Q1665">
        <f>'[1]Master Data'!BZ357/100</f>
        <v>0</v>
      </c>
      <c r="R1665">
        <f>'[1]Master Data'!CA357/1000000</f>
        <v>0</v>
      </c>
      <c r="S1665">
        <f>'[1]Master Data'!CC357/1000000</f>
        <v>0</v>
      </c>
      <c r="T1665">
        <f>'[1]Master Data'!CD357/100</f>
        <v>0</v>
      </c>
      <c r="U1665">
        <f>'[1]Master Data'!CE357/1000000</f>
        <v>0</v>
      </c>
    </row>
    <row r="1666" spans="1:21" x14ac:dyDescent="0.55000000000000004">
      <c r="A1666" s="41" t="s">
        <v>1455</v>
      </c>
      <c r="B1666" s="41">
        <v>5.6999999999999993E-3</v>
      </c>
      <c r="C1666">
        <f>'[1]Master Data'!BK358/100</f>
        <v>0</v>
      </c>
      <c r="D1666">
        <f>'[1]Master Data'!BL358/1000000</f>
        <v>0</v>
      </c>
      <c r="E1666">
        <f>'[1]Master Data'!BM358/1000000</f>
        <v>0</v>
      </c>
      <c r="F1666">
        <f>'[1]Master Data'!BN358/100</f>
        <v>0</v>
      </c>
      <c r="G1666">
        <f>'[1]Master Data'!BO358/100</f>
        <v>0</v>
      </c>
      <c r="H1666">
        <f>'[1]Master Data'!BP358/100</f>
        <v>0</v>
      </c>
      <c r="I1666">
        <f>'[1]Master Data'!BQ358/100</f>
        <v>0</v>
      </c>
      <c r="J1666">
        <f>'[1]Master Data'!BR358/100</f>
        <v>0</v>
      </c>
      <c r="K1666">
        <f>'[1]Master Data'!BT358/100</f>
        <v>0</v>
      </c>
      <c r="L1666">
        <f>'[1]Master Data'!BU358/1000000</f>
        <v>0</v>
      </c>
      <c r="M1666">
        <f>'[1]Master Data'!BV358/1000000</f>
        <v>0</v>
      </c>
      <c r="N1666">
        <f>'[1]Master Data'!BW358/1000000</f>
        <v>0</v>
      </c>
      <c r="O1666">
        <f>'[1]Master Data'!BX358/100</f>
        <v>0</v>
      </c>
      <c r="P1666">
        <f>'[1]Master Data'!BY358/100</f>
        <v>0</v>
      </c>
      <c r="Q1666">
        <f>'[1]Master Data'!BZ358/100</f>
        <v>0</v>
      </c>
      <c r="R1666">
        <f>'[1]Master Data'!CA358/1000000</f>
        <v>0</v>
      </c>
      <c r="S1666">
        <f>'[1]Master Data'!CC358/1000000</f>
        <v>0</v>
      </c>
      <c r="T1666">
        <f>'[1]Master Data'!CD358/100</f>
        <v>0</v>
      </c>
      <c r="U1666">
        <f>'[1]Master Data'!CE358/1000000</f>
        <v>0</v>
      </c>
    </row>
    <row r="1667" spans="1:21" x14ac:dyDescent="0.55000000000000004">
      <c r="A1667" s="41" t="s">
        <v>1456</v>
      </c>
      <c r="B1667" s="41">
        <v>5.1500000000000001E-3</v>
      </c>
      <c r="C1667">
        <f>'[1]Master Data'!BK359/100</f>
        <v>3.0000000000000001E-3</v>
      </c>
      <c r="D1667">
        <f>'[1]Master Data'!BL359/1000000</f>
        <v>0</v>
      </c>
      <c r="E1667">
        <f>'[1]Master Data'!BM359/1000000</f>
        <v>0</v>
      </c>
      <c r="F1667">
        <f>'[1]Master Data'!BN359/100</f>
        <v>0</v>
      </c>
      <c r="G1667">
        <f>'[1]Master Data'!BO359/100</f>
        <v>0</v>
      </c>
      <c r="H1667">
        <f>'[1]Master Data'!BP359/100</f>
        <v>0</v>
      </c>
      <c r="I1667">
        <f>'[1]Master Data'!BQ359/100</f>
        <v>0</v>
      </c>
      <c r="J1667">
        <f>'[1]Master Data'!BR359/100</f>
        <v>0</v>
      </c>
      <c r="K1667">
        <f>'[1]Master Data'!BT359/100</f>
        <v>0</v>
      </c>
      <c r="L1667">
        <f>'[1]Master Data'!BU359/1000000</f>
        <v>0</v>
      </c>
      <c r="M1667">
        <f>'[1]Master Data'!BV359/1000000</f>
        <v>0</v>
      </c>
      <c r="N1667">
        <f>'[1]Master Data'!BW359/1000000</f>
        <v>0</v>
      </c>
      <c r="O1667">
        <f>'[1]Master Data'!BX359/100</f>
        <v>0</v>
      </c>
      <c r="P1667">
        <f>'[1]Master Data'!BY359/100</f>
        <v>0</v>
      </c>
      <c r="Q1667">
        <f>'[1]Master Data'!BZ359/100</f>
        <v>0</v>
      </c>
      <c r="R1667">
        <f>'[1]Master Data'!CA359/1000000</f>
        <v>0</v>
      </c>
      <c r="S1667">
        <f>'[1]Master Data'!CC359/1000000</f>
        <v>0</v>
      </c>
      <c r="T1667">
        <f>'[1]Master Data'!CD359/100</f>
        <v>0</v>
      </c>
      <c r="U1667">
        <f>'[1]Master Data'!CE359/1000000</f>
        <v>0</v>
      </c>
    </row>
    <row r="1668" spans="1:21" x14ac:dyDescent="0.55000000000000004">
      <c r="A1668" s="41" t="s">
        <v>1457</v>
      </c>
      <c r="B1668" s="41">
        <v>4.6999999999999993E-3</v>
      </c>
      <c r="C1668">
        <f>'[1]Master Data'!BK360/100</f>
        <v>3.3500000000000001E-3</v>
      </c>
      <c r="D1668">
        <f>'[1]Master Data'!BL360/1000000</f>
        <v>0</v>
      </c>
      <c r="E1668">
        <f>'[1]Master Data'!BM360/1000000</f>
        <v>0</v>
      </c>
      <c r="F1668">
        <f>'[1]Master Data'!BN360/100</f>
        <v>0</v>
      </c>
      <c r="G1668">
        <f>'[1]Master Data'!BO360/100</f>
        <v>0</v>
      </c>
      <c r="H1668">
        <f>'[1]Master Data'!BP360/100</f>
        <v>0</v>
      </c>
      <c r="I1668">
        <f>'[1]Master Data'!BQ360/100</f>
        <v>0</v>
      </c>
      <c r="J1668">
        <f>'[1]Master Data'!BR360/100</f>
        <v>0</v>
      </c>
      <c r="K1668">
        <f>'[1]Master Data'!BT360/100</f>
        <v>0</v>
      </c>
      <c r="L1668">
        <f>'[1]Master Data'!BU360/1000000</f>
        <v>0</v>
      </c>
      <c r="M1668">
        <f>'[1]Master Data'!BV360/1000000</f>
        <v>0</v>
      </c>
      <c r="N1668">
        <f>'[1]Master Data'!BW360/1000000</f>
        <v>0</v>
      </c>
      <c r="O1668">
        <f>'[1]Master Data'!BX360/100</f>
        <v>0</v>
      </c>
      <c r="P1668">
        <f>'[1]Master Data'!BY360/100</f>
        <v>0</v>
      </c>
      <c r="Q1668">
        <f>'[1]Master Data'!BZ360/100</f>
        <v>0</v>
      </c>
      <c r="R1668">
        <f>'[1]Master Data'!CA360/1000000</f>
        <v>0</v>
      </c>
      <c r="S1668">
        <f>'[1]Master Data'!CC360/1000000</f>
        <v>0</v>
      </c>
      <c r="T1668">
        <f>'[1]Master Data'!CD360/100</f>
        <v>0</v>
      </c>
      <c r="U1668">
        <f>'[1]Master Data'!CE360/1000000</f>
        <v>0</v>
      </c>
    </row>
    <row r="1669" spans="1:21" x14ac:dyDescent="0.55000000000000004">
      <c r="A1669" s="41" t="s">
        <v>1458</v>
      </c>
      <c r="B1669" s="41">
        <v>3.0000000000000001E-3</v>
      </c>
      <c r="C1669">
        <f>'[1]Master Data'!BK361/100</f>
        <v>2.5000000000000001E-3</v>
      </c>
      <c r="D1669">
        <f>'[1]Master Data'!BL361/1000000</f>
        <v>0</v>
      </c>
      <c r="E1669">
        <f>'[1]Master Data'!BM361/1000000</f>
        <v>0</v>
      </c>
      <c r="F1669">
        <f>'[1]Master Data'!BN361/100</f>
        <v>0</v>
      </c>
      <c r="G1669">
        <f>'[1]Master Data'!BO361/100</f>
        <v>0</v>
      </c>
      <c r="H1669">
        <f>'[1]Master Data'!BP361/100</f>
        <v>0</v>
      </c>
      <c r="I1669">
        <f>'[1]Master Data'!BQ361/100</f>
        <v>0</v>
      </c>
      <c r="J1669">
        <f>'[1]Master Data'!BR361/100</f>
        <v>0</v>
      </c>
      <c r="K1669">
        <f>'[1]Master Data'!BT361/100</f>
        <v>0</v>
      </c>
      <c r="L1669">
        <f>'[1]Master Data'!BU361/1000000</f>
        <v>0</v>
      </c>
      <c r="M1669">
        <f>'[1]Master Data'!BV361/1000000</f>
        <v>0</v>
      </c>
      <c r="N1669">
        <f>'[1]Master Data'!BW361/1000000</f>
        <v>0</v>
      </c>
      <c r="O1669">
        <f>'[1]Master Data'!BX361/100</f>
        <v>0</v>
      </c>
      <c r="P1669">
        <f>'[1]Master Data'!BY361/100</f>
        <v>0</v>
      </c>
      <c r="Q1669">
        <f>'[1]Master Data'!BZ361/100</f>
        <v>0</v>
      </c>
      <c r="R1669">
        <f>'[1]Master Data'!CA361/1000000</f>
        <v>0</v>
      </c>
      <c r="S1669">
        <f>'[1]Master Data'!CC361/1000000</f>
        <v>0</v>
      </c>
      <c r="T1669">
        <f>'[1]Master Data'!CD361/100</f>
        <v>0</v>
      </c>
      <c r="U1669">
        <f>'[1]Master Data'!CE361/1000000</f>
        <v>0</v>
      </c>
    </row>
    <row r="1670" spans="1:21" x14ac:dyDescent="0.55000000000000004">
      <c r="A1670" s="41" t="s">
        <v>1459</v>
      </c>
      <c r="B1670" s="41">
        <v>3.0000000000000001E-3</v>
      </c>
      <c r="C1670">
        <f>'[1]Master Data'!BK362/100</f>
        <v>6.4000000000000001E-2</v>
      </c>
      <c r="D1670">
        <f>'[1]Master Data'!BL362/1000000</f>
        <v>1.3999999999999999E-6</v>
      </c>
      <c r="E1670">
        <f>'[1]Master Data'!BM362/1000000</f>
        <v>5.0999999999999995E-6</v>
      </c>
      <c r="F1670">
        <f>'[1]Master Data'!BN362/100</f>
        <v>0</v>
      </c>
      <c r="G1670">
        <f>'[1]Master Data'!BO362/100</f>
        <v>0</v>
      </c>
      <c r="H1670">
        <f>'[1]Master Data'!BP362/100</f>
        <v>0</v>
      </c>
      <c r="I1670">
        <f>'[1]Master Data'!BQ362/100</f>
        <v>0</v>
      </c>
      <c r="J1670">
        <f>'[1]Master Data'!BR362/100</f>
        <v>0</v>
      </c>
      <c r="K1670">
        <f>'[1]Master Data'!BT362/100</f>
        <v>2E-3</v>
      </c>
      <c r="L1670">
        <f>'[1]Master Data'!BU362/1000000</f>
        <v>9.9999999999999995E-7</v>
      </c>
      <c r="M1670">
        <f>'[1]Master Data'!BV362/1000000</f>
        <v>0</v>
      </c>
      <c r="N1670">
        <f>'[1]Master Data'!BW362/1000000</f>
        <v>0</v>
      </c>
      <c r="O1670">
        <f>'[1]Master Data'!BX362/100</f>
        <v>0</v>
      </c>
      <c r="P1670">
        <f>'[1]Master Data'!BY362/100</f>
        <v>0</v>
      </c>
      <c r="Q1670">
        <f>'[1]Master Data'!BZ362/100</f>
        <v>0</v>
      </c>
      <c r="R1670">
        <f>'[1]Master Data'!CA362/1000000</f>
        <v>0</v>
      </c>
      <c r="S1670">
        <f>'[1]Master Data'!CC362/1000000</f>
        <v>0</v>
      </c>
      <c r="T1670">
        <f>'[1]Master Data'!CD362/100</f>
        <v>0</v>
      </c>
      <c r="U1670">
        <f>'[1]Master Data'!CE362/1000000</f>
        <v>0</v>
      </c>
    </row>
    <row r="1671" spans="1:21" x14ac:dyDescent="0.55000000000000004">
      <c r="A1671" s="41" t="s">
        <v>1460</v>
      </c>
      <c r="B1671" s="41">
        <v>3.8E-3</v>
      </c>
      <c r="C1671">
        <f>'[1]Master Data'!BK363/100</f>
        <v>1.5E-3</v>
      </c>
      <c r="D1671">
        <f>'[1]Master Data'!BL363/1000000</f>
        <v>0</v>
      </c>
      <c r="E1671">
        <f>'[1]Master Data'!BM363/1000000</f>
        <v>0</v>
      </c>
      <c r="F1671">
        <f>'[1]Master Data'!BN363/100</f>
        <v>0</v>
      </c>
      <c r="G1671">
        <f>'[1]Master Data'!BO363/100</f>
        <v>0</v>
      </c>
      <c r="H1671">
        <f>'[1]Master Data'!BP363/100</f>
        <v>0</v>
      </c>
      <c r="I1671">
        <f>'[1]Master Data'!BQ363/100</f>
        <v>0</v>
      </c>
      <c r="J1671">
        <f>'[1]Master Data'!BR363/100</f>
        <v>0</v>
      </c>
      <c r="K1671">
        <f>'[1]Master Data'!BT363/100</f>
        <v>0</v>
      </c>
      <c r="L1671">
        <f>'[1]Master Data'!BU363/1000000</f>
        <v>0</v>
      </c>
      <c r="M1671">
        <f>'[1]Master Data'!BV363/1000000</f>
        <v>0</v>
      </c>
      <c r="N1671">
        <f>'[1]Master Data'!BW363/1000000</f>
        <v>0</v>
      </c>
      <c r="O1671">
        <f>'[1]Master Data'!BX363/100</f>
        <v>0</v>
      </c>
      <c r="P1671">
        <f>'[1]Master Data'!BY363/100</f>
        <v>0</v>
      </c>
      <c r="Q1671">
        <f>'[1]Master Data'!BZ363/100</f>
        <v>0</v>
      </c>
      <c r="R1671">
        <f>'[1]Master Data'!CA363/1000000</f>
        <v>0</v>
      </c>
      <c r="S1671">
        <f>'[1]Master Data'!CC363/1000000</f>
        <v>0</v>
      </c>
      <c r="T1671">
        <f>'[1]Master Data'!CD363/100</f>
        <v>0</v>
      </c>
      <c r="U1671">
        <f>'[1]Master Data'!CE363/1000000</f>
        <v>0</v>
      </c>
    </row>
    <row r="1672" spans="1:21" x14ac:dyDescent="0.55000000000000004">
      <c r="A1672" s="41" t="s">
        <v>1461</v>
      </c>
      <c r="B1672" s="41">
        <v>3.8E-3</v>
      </c>
      <c r="C1672">
        <f>'[1]Master Data'!BK364/100</f>
        <v>1.5E-3</v>
      </c>
      <c r="D1672">
        <f>'[1]Master Data'!BL364/1000000</f>
        <v>0</v>
      </c>
      <c r="E1672">
        <f>'[1]Master Data'!BM364/1000000</f>
        <v>0</v>
      </c>
      <c r="F1672">
        <f>'[1]Master Data'!BN364/100</f>
        <v>0</v>
      </c>
      <c r="G1672">
        <f>'[1]Master Data'!BO364/100</f>
        <v>0</v>
      </c>
      <c r="H1672">
        <f>'[1]Master Data'!BP364/100</f>
        <v>0</v>
      </c>
      <c r="I1672">
        <f>'[1]Master Data'!BQ364/100</f>
        <v>0</v>
      </c>
      <c r="J1672">
        <f>'[1]Master Data'!BR364/100</f>
        <v>0</v>
      </c>
      <c r="K1672">
        <f>'[1]Master Data'!BT364/100</f>
        <v>0</v>
      </c>
      <c r="L1672">
        <f>'[1]Master Data'!BU364/1000000</f>
        <v>0</v>
      </c>
      <c r="M1672">
        <f>'[1]Master Data'!BV364/1000000</f>
        <v>0</v>
      </c>
      <c r="N1672">
        <f>'[1]Master Data'!BW364/1000000</f>
        <v>0</v>
      </c>
      <c r="O1672">
        <f>'[1]Master Data'!BX364/100</f>
        <v>0</v>
      </c>
      <c r="P1672">
        <f>'[1]Master Data'!BY364/100</f>
        <v>0</v>
      </c>
      <c r="Q1672">
        <f>'[1]Master Data'!BZ364/100</f>
        <v>0</v>
      </c>
      <c r="R1672">
        <f>'[1]Master Data'!CA364/1000000</f>
        <v>0</v>
      </c>
      <c r="S1672">
        <f>'[1]Master Data'!CC364/1000000</f>
        <v>0</v>
      </c>
      <c r="T1672">
        <f>'[1]Master Data'!CD364/100</f>
        <v>0</v>
      </c>
      <c r="U1672">
        <f>'[1]Master Data'!CE364/1000000</f>
        <v>0</v>
      </c>
    </row>
    <row r="1673" spans="1:21" x14ac:dyDescent="0.55000000000000004">
      <c r="A1673" s="41" t="s">
        <v>1462</v>
      </c>
      <c r="B1673" s="41">
        <v>4.8999999999999998E-3</v>
      </c>
      <c r="C1673">
        <f>'[1]Master Data'!BK365/100</f>
        <v>5.8999999999999999E-3</v>
      </c>
      <c r="D1673">
        <f>'[1]Master Data'!BL365/1000000</f>
        <v>0</v>
      </c>
      <c r="E1673">
        <f>'[1]Master Data'!BM365/1000000</f>
        <v>0</v>
      </c>
      <c r="F1673">
        <f>'[1]Master Data'!BN365/100</f>
        <v>0</v>
      </c>
      <c r="G1673">
        <f>'[1]Master Data'!BO365/100</f>
        <v>0</v>
      </c>
      <c r="H1673">
        <f>'[1]Master Data'!BP365/100</f>
        <v>0</v>
      </c>
      <c r="I1673">
        <f>'[1]Master Data'!BQ365/100</f>
        <v>0</v>
      </c>
      <c r="J1673">
        <f>'[1]Master Data'!BR365/100</f>
        <v>6.9999999999999993E-3</v>
      </c>
      <c r="K1673">
        <f>'[1]Master Data'!BT365/100</f>
        <v>0</v>
      </c>
      <c r="L1673">
        <f>'[1]Master Data'!BU365/1000000</f>
        <v>0</v>
      </c>
      <c r="M1673">
        <f>'[1]Master Data'!BV365/1000000</f>
        <v>0</v>
      </c>
      <c r="N1673">
        <f>'[1]Master Data'!BW365/1000000</f>
        <v>0</v>
      </c>
      <c r="O1673">
        <f>'[1]Master Data'!BX365/100</f>
        <v>0</v>
      </c>
      <c r="P1673">
        <f>'[1]Master Data'!BY365/100</f>
        <v>0</v>
      </c>
      <c r="Q1673">
        <f>'[1]Master Data'!BZ365/100</f>
        <v>0</v>
      </c>
      <c r="R1673">
        <f>'[1]Master Data'!CA365/1000000</f>
        <v>0</v>
      </c>
      <c r="S1673">
        <f>'[1]Master Data'!CC365/1000000</f>
        <v>0</v>
      </c>
      <c r="T1673">
        <f>'[1]Master Data'!CD365/100</f>
        <v>0</v>
      </c>
      <c r="U1673">
        <f>'[1]Master Data'!CE365/1000000</f>
        <v>0</v>
      </c>
    </row>
    <row r="1674" spans="1:21" x14ac:dyDescent="0.55000000000000004">
      <c r="A1674" s="41" t="s">
        <v>1463</v>
      </c>
      <c r="B1674" s="41">
        <v>8.5736146144936992E-3</v>
      </c>
      <c r="C1674">
        <f>'[1]Master Data'!BK366/100</f>
        <v>0</v>
      </c>
      <c r="D1674">
        <f>'[1]Master Data'!BL366/1000000</f>
        <v>0</v>
      </c>
      <c r="E1674">
        <f>'[1]Master Data'!BM366/1000000</f>
        <v>0</v>
      </c>
      <c r="F1674">
        <f>'[1]Master Data'!BN366/100</f>
        <v>0</v>
      </c>
      <c r="G1674">
        <f>'[1]Master Data'!BO366/100</f>
        <v>0</v>
      </c>
      <c r="H1674">
        <f>'[1]Master Data'!BP366/100</f>
        <v>0</v>
      </c>
      <c r="I1674">
        <f>'[1]Master Data'!BQ366/100</f>
        <v>0</v>
      </c>
      <c r="J1674">
        <f>'[1]Master Data'!BR366/100</f>
        <v>0</v>
      </c>
      <c r="K1674">
        <f>'[1]Master Data'!BT366/100</f>
        <v>1E-3</v>
      </c>
      <c r="L1674">
        <f>'[1]Master Data'!BU366/1000000</f>
        <v>0</v>
      </c>
      <c r="M1674">
        <f>'[1]Master Data'!BV366/1000000</f>
        <v>0</v>
      </c>
      <c r="N1674">
        <f>'[1]Master Data'!BW366/1000000</f>
        <v>0</v>
      </c>
      <c r="O1674">
        <f>'[1]Master Data'!BX366/100</f>
        <v>0</v>
      </c>
      <c r="P1674">
        <f>'[1]Master Data'!BY366/100</f>
        <v>0</v>
      </c>
      <c r="Q1674">
        <f>'[1]Master Data'!BZ366/100</f>
        <v>0</v>
      </c>
      <c r="R1674">
        <f>'[1]Master Data'!CA366/1000000</f>
        <v>0</v>
      </c>
      <c r="S1674">
        <f>'[1]Master Data'!CC366/1000000</f>
        <v>0</v>
      </c>
      <c r="T1674">
        <f>'[1]Master Data'!CD366/100</f>
        <v>0</v>
      </c>
      <c r="U1674">
        <f>'[1]Master Data'!CE366/1000000</f>
        <v>0</v>
      </c>
    </row>
    <row r="1675" spans="1:21" x14ac:dyDescent="0.55000000000000004">
      <c r="A1675" s="41" t="s">
        <v>1464</v>
      </c>
      <c r="B1675" s="41">
        <v>1.6E-2</v>
      </c>
      <c r="C1675">
        <f>'[1]Master Data'!BK367/100</f>
        <v>0</v>
      </c>
      <c r="D1675">
        <f>'[1]Master Data'!BL367/1000000</f>
        <v>0</v>
      </c>
      <c r="E1675">
        <f>'[1]Master Data'!BM367/1000000</f>
        <v>0</v>
      </c>
      <c r="F1675">
        <f>'[1]Master Data'!BN367/100</f>
        <v>0</v>
      </c>
      <c r="G1675">
        <f>'[1]Master Data'!BO367/100</f>
        <v>0</v>
      </c>
      <c r="H1675">
        <f>'[1]Master Data'!BP367/100</f>
        <v>0</v>
      </c>
      <c r="I1675">
        <f>'[1]Master Data'!BQ367/100</f>
        <v>0</v>
      </c>
      <c r="J1675">
        <f>'[1]Master Data'!BR367/100</f>
        <v>0</v>
      </c>
      <c r="K1675">
        <f>'[1]Master Data'!BT367/100</f>
        <v>2.4000000000000001E-4</v>
      </c>
      <c r="L1675">
        <f>'[1]Master Data'!BU367/1000000</f>
        <v>0</v>
      </c>
      <c r="M1675">
        <f>'[1]Master Data'!BV367/1000000</f>
        <v>0</v>
      </c>
      <c r="N1675">
        <f>'[1]Master Data'!BW367/1000000</f>
        <v>0</v>
      </c>
      <c r="O1675">
        <f>'[1]Master Data'!BX367/100</f>
        <v>0</v>
      </c>
      <c r="P1675">
        <f>'[1]Master Data'!BY367/100</f>
        <v>0</v>
      </c>
      <c r="Q1675">
        <f>'[1]Master Data'!BZ367/100</f>
        <v>0</v>
      </c>
      <c r="R1675">
        <f>'[1]Master Data'!CA367/1000000</f>
        <v>0</v>
      </c>
      <c r="S1675">
        <f>'[1]Master Data'!CC367/1000000</f>
        <v>0</v>
      </c>
      <c r="T1675">
        <f>'[1]Master Data'!CD367/100</f>
        <v>0</v>
      </c>
      <c r="U1675">
        <f>'[1]Master Data'!CE367/1000000</f>
        <v>0</v>
      </c>
    </row>
    <row r="1676" spans="1:21" x14ac:dyDescent="0.55000000000000004">
      <c r="A1676" s="41" t="s">
        <v>1465</v>
      </c>
      <c r="B1676" s="41">
        <v>8.0000000000000002E-3</v>
      </c>
      <c r="C1676">
        <f>'[1]Master Data'!BK368/100</f>
        <v>0</v>
      </c>
      <c r="D1676">
        <f>'[1]Master Data'!BL368/1000000</f>
        <v>0</v>
      </c>
      <c r="E1676">
        <f>'[1]Master Data'!BM368/1000000</f>
        <v>0</v>
      </c>
      <c r="F1676">
        <f>'[1]Master Data'!BN368/100</f>
        <v>0</v>
      </c>
      <c r="G1676">
        <f>'[1]Master Data'!BO368/100</f>
        <v>0</v>
      </c>
      <c r="H1676">
        <f>'[1]Master Data'!BP368/100</f>
        <v>0</v>
      </c>
      <c r="I1676">
        <f>'[1]Master Data'!BQ368/100</f>
        <v>0</v>
      </c>
      <c r="J1676">
        <f>'[1]Master Data'!BR368/100</f>
        <v>0</v>
      </c>
      <c r="K1676">
        <f>'[1]Master Data'!BT368/100</f>
        <v>5.9999999999999995E-4</v>
      </c>
      <c r="L1676">
        <f>'[1]Master Data'!BU368/1000000</f>
        <v>0</v>
      </c>
      <c r="M1676">
        <f>'[1]Master Data'!BV368/1000000</f>
        <v>0</v>
      </c>
      <c r="N1676">
        <f>'[1]Master Data'!BW368/1000000</f>
        <v>0</v>
      </c>
      <c r="O1676">
        <f>'[1]Master Data'!BX368/100</f>
        <v>0</v>
      </c>
      <c r="P1676">
        <f>'[1]Master Data'!BY368/100</f>
        <v>0</v>
      </c>
      <c r="Q1676">
        <f>'[1]Master Data'!BZ368/100</f>
        <v>0</v>
      </c>
      <c r="R1676">
        <f>'[1]Master Data'!CA368/1000000</f>
        <v>0</v>
      </c>
      <c r="S1676">
        <f>'[1]Master Data'!CC368/1000000</f>
        <v>0</v>
      </c>
      <c r="T1676">
        <f>'[1]Master Data'!CD368/100</f>
        <v>0</v>
      </c>
      <c r="U1676">
        <f>'[1]Master Data'!CE368/1000000</f>
        <v>0</v>
      </c>
    </row>
    <row r="1677" spans="1:21" x14ac:dyDescent="0.55000000000000004">
      <c r="A1677" s="41" t="s">
        <v>1466</v>
      </c>
      <c r="B1677" s="41">
        <v>7.7000000000000002E-3</v>
      </c>
      <c r="C1677">
        <f>'[1]Master Data'!BK369/100</f>
        <v>0</v>
      </c>
      <c r="D1677">
        <f>'[1]Master Data'!BL369/1000000</f>
        <v>0</v>
      </c>
      <c r="E1677">
        <f>'[1]Master Data'!BM369/1000000</f>
        <v>0</v>
      </c>
      <c r="F1677">
        <f>'[1]Master Data'!BN369/100</f>
        <v>0</v>
      </c>
      <c r="G1677">
        <f>'[1]Master Data'!BO369/100</f>
        <v>0</v>
      </c>
      <c r="H1677">
        <f>'[1]Master Data'!BP369/100</f>
        <v>0</v>
      </c>
      <c r="I1677">
        <f>'[1]Master Data'!BQ369/100</f>
        <v>0</v>
      </c>
      <c r="J1677">
        <f>'[1]Master Data'!BR369/100</f>
        <v>0</v>
      </c>
      <c r="K1677">
        <f>'[1]Master Data'!BT369/100</f>
        <v>4.2999999999999999E-4</v>
      </c>
      <c r="L1677">
        <f>'[1]Master Data'!BU369/1000000</f>
        <v>0</v>
      </c>
      <c r="M1677">
        <f>'[1]Master Data'!BV369/1000000</f>
        <v>0</v>
      </c>
      <c r="N1677">
        <f>'[1]Master Data'!BW369/1000000</f>
        <v>0</v>
      </c>
      <c r="O1677">
        <f>'[1]Master Data'!BX369/100</f>
        <v>1.7000000000000001E-2</v>
      </c>
      <c r="P1677">
        <f>'[1]Master Data'!BY369/100</f>
        <v>0</v>
      </c>
      <c r="Q1677">
        <f>'[1]Master Data'!BZ369/100</f>
        <v>0</v>
      </c>
      <c r="R1677">
        <f>'[1]Master Data'!CA369/1000000</f>
        <v>0</v>
      </c>
      <c r="S1677">
        <f>'[1]Master Data'!CC369/1000000</f>
        <v>0</v>
      </c>
      <c r="T1677">
        <f>'[1]Master Data'!CD369/100</f>
        <v>0</v>
      </c>
      <c r="U1677">
        <f>'[1]Master Data'!CE369/1000000</f>
        <v>0</v>
      </c>
    </row>
    <row r="1678" spans="1:21" x14ac:dyDescent="0.55000000000000004">
      <c r="A1678" s="41" t="s">
        <v>1467</v>
      </c>
      <c r="B1678" s="41">
        <v>1.0700000000000001E-2</v>
      </c>
      <c r="C1678">
        <f>'[1]Master Data'!BK370/100</f>
        <v>0</v>
      </c>
      <c r="D1678">
        <f>'[1]Master Data'!BL370/1000000</f>
        <v>0</v>
      </c>
      <c r="E1678">
        <f>'[1]Master Data'!BM370/1000000</f>
        <v>0</v>
      </c>
      <c r="F1678">
        <f>'[1]Master Data'!BN370/100</f>
        <v>0</v>
      </c>
      <c r="G1678">
        <f>'[1]Master Data'!BO370/100</f>
        <v>0</v>
      </c>
      <c r="H1678">
        <f>'[1]Master Data'!BP370/100</f>
        <v>0</v>
      </c>
      <c r="I1678">
        <f>'[1]Master Data'!BQ370/100</f>
        <v>0</v>
      </c>
      <c r="J1678">
        <f>'[1]Master Data'!BR370/100</f>
        <v>0</v>
      </c>
      <c r="K1678">
        <f>'[1]Master Data'!BT370/100</f>
        <v>5.5000000000000003E-4</v>
      </c>
      <c r="L1678">
        <f>'[1]Master Data'!BU370/1000000</f>
        <v>0</v>
      </c>
      <c r="M1678">
        <f>'[1]Master Data'!BV370/1000000</f>
        <v>0</v>
      </c>
      <c r="N1678">
        <f>'[1]Master Data'!BW370/1000000</f>
        <v>0</v>
      </c>
      <c r="O1678">
        <f>'[1]Master Data'!BX370/100</f>
        <v>0</v>
      </c>
      <c r="P1678">
        <f>'[1]Master Data'!BY370/100</f>
        <v>0</v>
      </c>
      <c r="Q1678">
        <f>'[1]Master Data'!BZ370/100</f>
        <v>0</v>
      </c>
      <c r="R1678">
        <f>'[1]Master Data'!CA370/1000000</f>
        <v>0</v>
      </c>
      <c r="S1678">
        <f>'[1]Master Data'!CC370/1000000</f>
        <v>0</v>
      </c>
      <c r="T1678">
        <f>'[1]Master Data'!CD370/100</f>
        <v>0</v>
      </c>
      <c r="U1678">
        <f>'[1]Master Data'!CE370/1000000</f>
        <v>0</v>
      </c>
    </row>
    <row r="1679" spans="1:21" x14ac:dyDescent="0.55000000000000004">
      <c r="A1679" s="41" t="s">
        <v>1468</v>
      </c>
      <c r="B1679" s="41">
        <v>8.8999999999999999E-3</v>
      </c>
      <c r="C1679">
        <f>'[1]Master Data'!BK371/100</f>
        <v>0</v>
      </c>
      <c r="D1679">
        <f>'[1]Master Data'!BL371/1000000</f>
        <v>0</v>
      </c>
      <c r="E1679">
        <f>'[1]Master Data'!BM371/1000000</f>
        <v>0</v>
      </c>
      <c r="F1679">
        <f>'[1]Master Data'!BN371/100</f>
        <v>0</v>
      </c>
      <c r="G1679">
        <f>'[1]Master Data'!BO371/100</f>
        <v>0</v>
      </c>
      <c r="H1679">
        <f>'[1]Master Data'!BP371/100</f>
        <v>0</v>
      </c>
      <c r="I1679">
        <f>'[1]Master Data'!BQ371/100</f>
        <v>0</v>
      </c>
      <c r="J1679">
        <f>'[1]Master Data'!BR371/100</f>
        <v>0</v>
      </c>
      <c r="K1679">
        <f>'[1]Master Data'!BT371/100</f>
        <v>8.0000000000000004E-4</v>
      </c>
      <c r="L1679">
        <f>'[1]Master Data'!BU371/1000000</f>
        <v>0</v>
      </c>
      <c r="M1679">
        <f>'[1]Master Data'!BV371/1000000</f>
        <v>0</v>
      </c>
      <c r="N1679">
        <f>'[1]Master Data'!BW371/1000000</f>
        <v>0</v>
      </c>
      <c r="O1679">
        <f>'[1]Master Data'!BX371/100</f>
        <v>0</v>
      </c>
      <c r="P1679">
        <f>'[1]Master Data'!BY371/100</f>
        <v>0</v>
      </c>
      <c r="Q1679">
        <f>'[1]Master Data'!BZ371/100</f>
        <v>0</v>
      </c>
      <c r="R1679">
        <f>'[1]Master Data'!CA371/1000000</f>
        <v>0</v>
      </c>
      <c r="S1679">
        <f>'[1]Master Data'!CC371/1000000</f>
        <v>0</v>
      </c>
      <c r="T1679">
        <f>'[1]Master Data'!CD371/100</f>
        <v>0</v>
      </c>
      <c r="U1679">
        <f>'[1]Master Data'!CE371/1000000</f>
        <v>0</v>
      </c>
    </row>
    <row r="1680" spans="1:21" x14ac:dyDescent="0.55000000000000004">
      <c r="A1680" s="41" t="s">
        <v>1469</v>
      </c>
      <c r="B1680" s="41">
        <v>8.1000000000000013E-3</v>
      </c>
      <c r="C1680">
        <f>'[1]Master Data'!BK372/100</f>
        <v>0</v>
      </c>
      <c r="D1680">
        <f>'[1]Master Data'!BL372/1000000</f>
        <v>0</v>
      </c>
      <c r="E1680">
        <f>'[1]Master Data'!BM372/1000000</f>
        <v>0</v>
      </c>
      <c r="F1680">
        <f>'[1]Master Data'!BN372/100</f>
        <v>0</v>
      </c>
      <c r="G1680">
        <f>'[1]Master Data'!BO372/100</f>
        <v>0</v>
      </c>
      <c r="H1680">
        <f>'[1]Master Data'!BP372/100</f>
        <v>0</v>
      </c>
      <c r="I1680">
        <f>'[1]Master Data'!BQ372/100</f>
        <v>0</v>
      </c>
      <c r="J1680">
        <f>'[1]Master Data'!BR372/100</f>
        <v>0</v>
      </c>
      <c r="K1680">
        <f>'[1]Master Data'!BT372/100</f>
        <v>1.1999999999999999E-3</v>
      </c>
      <c r="L1680">
        <f>'[1]Master Data'!BU372/1000000</f>
        <v>0</v>
      </c>
      <c r="M1680">
        <f>'[1]Master Data'!BV372/1000000</f>
        <v>0</v>
      </c>
      <c r="N1680">
        <f>'[1]Master Data'!BW372/1000000</f>
        <v>0</v>
      </c>
      <c r="O1680">
        <f>'[1]Master Data'!BX372/100</f>
        <v>0</v>
      </c>
      <c r="P1680">
        <f>'[1]Master Data'!BY372/100</f>
        <v>0</v>
      </c>
      <c r="Q1680">
        <f>'[1]Master Data'!BZ372/100</f>
        <v>0</v>
      </c>
      <c r="R1680">
        <f>'[1]Master Data'!CA372/1000000</f>
        <v>0</v>
      </c>
      <c r="S1680">
        <f>'[1]Master Data'!CC372/1000000</f>
        <v>0</v>
      </c>
      <c r="T1680">
        <f>'[1]Master Data'!CD372/100</f>
        <v>0</v>
      </c>
      <c r="U1680">
        <f>'[1]Master Data'!CE372/1000000</f>
        <v>0</v>
      </c>
    </row>
    <row r="1681" spans="1:21" x14ac:dyDescent="0.55000000000000004">
      <c r="A1681" s="41" t="s">
        <v>1470</v>
      </c>
      <c r="B1681" s="41">
        <v>8.2389830508474565E-3</v>
      </c>
      <c r="C1681">
        <f>'[1]Master Data'!BK373/100</f>
        <v>0</v>
      </c>
      <c r="D1681">
        <f>'[1]Master Data'!BL373/1000000</f>
        <v>0</v>
      </c>
      <c r="E1681">
        <f>'[1]Master Data'!BM373/1000000</f>
        <v>0</v>
      </c>
      <c r="F1681">
        <f>'[1]Master Data'!BN373/100</f>
        <v>0</v>
      </c>
      <c r="G1681">
        <f>'[1]Master Data'!BO373/100</f>
        <v>0</v>
      </c>
      <c r="H1681">
        <f>'[1]Master Data'!BP373/100</f>
        <v>0</v>
      </c>
      <c r="I1681">
        <f>'[1]Master Data'!BQ373/100</f>
        <v>0</v>
      </c>
      <c r="J1681">
        <f>'[1]Master Data'!BR373/100</f>
        <v>0</v>
      </c>
      <c r="K1681">
        <f>'[1]Master Data'!BT373/100</f>
        <v>6.8135593220338981E-4</v>
      </c>
      <c r="L1681">
        <f>'[1]Master Data'!BU373/1000000</f>
        <v>0</v>
      </c>
      <c r="M1681">
        <f>'[1]Master Data'!BV373/1000000</f>
        <v>0</v>
      </c>
      <c r="N1681">
        <f>'[1]Master Data'!BW373/1000000</f>
        <v>0</v>
      </c>
      <c r="O1681">
        <f>'[1]Master Data'!BX373/100</f>
        <v>5.3525423728813561E-3</v>
      </c>
      <c r="P1681">
        <f>'[1]Master Data'!BY373/100</f>
        <v>0.1921440677966102</v>
      </c>
      <c r="Q1681">
        <f>'[1]Master Data'!BZ373/100</f>
        <v>0</v>
      </c>
      <c r="R1681">
        <f>'[1]Master Data'!CA373/1000000</f>
        <v>0</v>
      </c>
      <c r="S1681">
        <f>'[1]Master Data'!CC373/1000000</f>
        <v>0</v>
      </c>
      <c r="T1681">
        <f>'[1]Master Data'!CD373/100</f>
        <v>0</v>
      </c>
      <c r="U1681">
        <f>'[1]Master Data'!CE373/1000000</f>
        <v>0</v>
      </c>
    </row>
    <row r="1682" spans="1:21" x14ac:dyDescent="0.55000000000000004">
      <c r="A1682" s="41" t="s">
        <v>1471</v>
      </c>
      <c r="B1682" s="41">
        <v>1.0328301886792452E-2</v>
      </c>
      <c r="C1682">
        <f>'[1]Master Data'!BK374/100</f>
        <v>0</v>
      </c>
      <c r="D1682">
        <f>'[1]Master Data'!BL374/1000000</f>
        <v>0</v>
      </c>
      <c r="E1682">
        <f>'[1]Master Data'!BM374/1000000</f>
        <v>0</v>
      </c>
      <c r="F1682">
        <f>'[1]Master Data'!BN374/100</f>
        <v>0</v>
      </c>
      <c r="G1682">
        <f>'[1]Master Data'!BO374/100</f>
        <v>0</v>
      </c>
      <c r="H1682">
        <f>'[1]Master Data'!BP374/100</f>
        <v>0</v>
      </c>
      <c r="I1682">
        <f>'[1]Master Data'!BQ374/100</f>
        <v>0</v>
      </c>
      <c r="J1682">
        <f>'[1]Master Data'!BR374/100</f>
        <v>0</v>
      </c>
      <c r="K1682">
        <f>'[1]Master Data'!BT374/100</f>
        <v>1.0528301886792454E-3</v>
      </c>
      <c r="L1682">
        <f>'[1]Master Data'!BU374/1000000</f>
        <v>0</v>
      </c>
      <c r="M1682">
        <f>'[1]Master Data'!BV374/1000000</f>
        <v>0</v>
      </c>
      <c r="N1682">
        <f>'[1]Master Data'!BW374/1000000</f>
        <v>0</v>
      </c>
      <c r="O1682">
        <f>'[1]Master Data'!BX374/100</f>
        <v>6.3226415094339624E-3</v>
      </c>
      <c r="P1682">
        <f>'[1]Master Data'!BY374/100</f>
        <v>0.25959433962264145</v>
      </c>
      <c r="Q1682">
        <f>'[1]Master Data'!BZ374/100</f>
        <v>0</v>
      </c>
      <c r="R1682">
        <f>'[1]Master Data'!CA374/1000000</f>
        <v>0</v>
      </c>
      <c r="S1682">
        <f>'[1]Master Data'!CC374/1000000</f>
        <v>0</v>
      </c>
      <c r="T1682">
        <f>'[1]Master Data'!CD374/100</f>
        <v>0</v>
      </c>
      <c r="U1682">
        <f>'[1]Master Data'!CE374/1000000</f>
        <v>0</v>
      </c>
    </row>
    <row r="1683" spans="1:21" x14ac:dyDescent="0.55000000000000004">
      <c r="A1683" s="41" t="s">
        <v>1476</v>
      </c>
      <c r="B1683" s="41">
        <v>1.1299999999999999E-2</v>
      </c>
      <c r="C1683">
        <f>'[1]Master Data'!BK375/100</f>
        <v>0</v>
      </c>
      <c r="D1683">
        <f>'[1]Master Data'!BL375/1000000</f>
        <v>0</v>
      </c>
      <c r="E1683">
        <f>'[1]Master Data'!BM375/1000000</f>
        <v>0</v>
      </c>
      <c r="F1683">
        <f>'[1]Master Data'!BN375/100</f>
        <v>0</v>
      </c>
      <c r="G1683">
        <f>'[1]Master Data'!BO375/100</f>
        <v>0</v>
      </c>
      <c r="H1683">
        <f>'[1]Master Data'!BP375/100</f>
        <v>0</v>
      </c>
      <c r="I1683">
        <f>'[1]Master Data'!BQ375/100</f>
        <v>0</v>
      </c>
      <c r="J1683">
        <f>'[1]Master Data'!BR375/100</f>
        <v>0</v>
      </c>
      <c r="K1683">
        <f>'[1]Master Data'!BT375/100</f>
        <v>0</v>
      </c>
      <c r="L1683">
        <f>'[1]Master Data'!BU375/1000000</f>
        <v>0</v>
      </c>
      <c r="M1683">
        <f>'[1]Master Data'!BV375/1000000</f>
        <v>0</v>
      </c>
      <c r="N1683">
        <f>'[1]Master Data'!BW375/1000000</f>
        <v>0</v>
      </c>
      <c r="O1683">
        <f>'[1]Master Data'!BX375/100</f>
        <v>0</v>
      </c>
      <c r="P1683">
        <f>'[1]Master Data'!BY375/100</f>
        <v>0</v>
      </c>
      <c r="Q1683">
        <f>'[1]Master Data'!BZ375/100</f>
        <v>0</v>
      </c>
      <c r="R1683">
        <f>'[1]Master Data'!CA375/1000000</f>
        <v>0</v>
      </c>
      <c r="S1683">
        <f>'[1]Master Data'!CC375/1000000</f>
        <v>0</v>
      </c>
      <c r="T1683">
        <f>'[1]Master Data'!CD375/100</f>
        <v>0</v>
      </c>
      <c r="U1683">
        <f>'[1]Master Data'!CE375/1000000</f>
        <v>0</v>
      </c>
    </row>
    <row r="1684" spans="1:21" x14ac:dyDescent="0.55000000000000004">
      <c r="A1684" s="41" t="s">
        <v>1477</v>
      </c>
      <c r="B1684" s="41">
        <v>0.01</v>
      </c>
      <c r="C1684">
        <f>'[1]Master Data'!BK376/100</f>
        <v>0</v>
      </c>
      <c r="D1684">
        <f>'[1]Master Data'!BL376/1000000</f>
        <v>0</v>
      </c>
      <c r="E1684">
        <f>'[1]Master Data'!BM376/1000000</f>
        <v>0</v>
      </c>
      <c r="F1684">
        <f>'[1]Master Data'!BN376/100</f>
        <v>0</v>
      </c>
      <c r="G1684">
        <f>'[1]Master Data'!BO376/100</f>
        <v>0</v>
      </c>
      <c r="H1684">
        <f>'[1]Master Data'!BP376/100</f>
        <v>0</v>
      </c>
      <c r="I1684">
        <f>'[1]Master Data'!BQ376/100</f>
        <v>0</v>
      </c>
      <c r="J1684">
        <f>'[1]Master Data'!BR376/100</f>
        <v>0</v>
      </c>
      <c r="K1684">
        <f>'[1]Master Data'!BT376/100</f>
        <v>0</v>
      </c>
      <c r="L1684">
        <f>'[1]Master Data'!BU376/1000000</f>
        <v>0</v>
      </c>
      <c r="M1684">
        <f>'[1]Master Data'!BV376/1000000</f>
        <v>0</v>
      </c>
      <c r="N1684">
        <f>'[1]Master Data'!BW376/1000000</f>
        <v>0</v>
      </c>
      <c r="O1684">
        <f>'[1]Master Data'!BX376/100</f>
        <v>0</v>
      </c>
      <c r="P1684">
        <f>'[1]Master Data'!BY376/100</f>
        <v>0</v>
      </c>
      <c r="Q1684">
        <f>'[1]Master Data'!BZ376/100</f>
        <v>0</v>
      </c>
      <c r="R1684">
        <f>'[1]Master Data'!CA376/1000000</f>
        <v>0</v>
      </c>
      <c r="S1684">
        <f>'[1]Master Data'!CC376/1000000</f>
        <v>0</v>
      </c>
      <c r="T1684">
        <f>'[1]Master Data'!CD376/100</f>
        <v>0</v>
      </c>
      <c r="U1684">
        <f>'[1]Master Data'!CE376/1000000</f>
        <v>0</v>
      </c>
    </row>
    <row r="1685" spans="1:21" x14ac:dyDescent="0.55000000000000004">
      <c r="A1685" s="41" t="s">
        <v>1478</v>
      </c>
      <c r="B1685" s="41">
        <v>1.0129362416107379E-2</v>
      </c>
      <c r="C1685">
        <f>'[1]Master Data'!BK377/100</f>
        <v>0</v>
      </c>
      <c r="D1685">
        <f>'[1]Master Data'!BL377/1000000</f>
        <v>0</v>
      </c>
      <c r="E1685">
        <f>'[1]Master Data'!BM377/1000000</f>
        <v>0</v>
      </c>
      <c r="F1685">
        <f>'[1]Master Data'!BN377/100</f>
        <v>0</v>
      </c>
      <c r="G1685">
        <f>'[1]Master Data'!BO377/100</f>
        <v>0</v>
      </c>
      <c r="H1685">
        <f>'[1]Master Data'!BP377/100</f>
        <v>0</v>
      </c>
      <c r="I1685">
        <f>'[1]Master Data'!BQ377/100</f>
        <v>0</v>
      </c>
      <c r="J1685">
        <f>'[1]Master Data'!BR377/100</f>
        <v>0</v>
      </c>
      <c r="K1685">
        <f>'[1]Master Data'!BT377/100</f>
        <v>5.0084386103434653E-4</v>
      </c>
      <c r="L1685">
        <f>'[1]Master Data'!BU377/1000000</f>
        <v>0</v>
      </c>
      <c r="M1685">
        <f>'[1]Master Data'!BV377/1000000</f>
        <v>0</v>
      </c>
      <c r="N1685">
        <f>'[1]Master Data'!BW377/1000000</f>
        <v>0</v>
      </c>
      <c r="O1685">
        <f>'[1]Master Data'!BX377/100</f>
        <v>0.25759002418081317</v>
      </c>
      <c r="P1685">
        <f>'[1]Master Data'!BY377/100</f>
        <v>0.35027782027240428</v>
      </c>
      <c r="Q1685">
        <f>'[1]Master Data'!BZ377/100</f>
        <v>0</v>
      </c>
      <c r="R1685">
        <f>'[1]Master Data'!CA377/1000000</f>
        <v>0</v>
      </c>
      <c r="S1685">
        <f>'[1]Master Data'!CC377/1000000</f>
        <v>0</v>
      </c>
      <c r="T1685">
        <f>'[1]Master Data'!CD377/100</f>
        <v>0</v>
      </c>
      <c r="U1685">
        <f>'[1]Master Data'!CE377/1000000</f>
        <v>0</v>
      </c>
    </row>
    <row r="1686" spans="1:21" x14ac:dyDescent="0.55000000000000004">
      <c r="A1686" s="41" t="s">
        <v>1479</v>
      </c>
      <c r="B1686" s="41">
        <v>8.6440929860459401E-3</v>
      </c>
      <c r="C1686">
        <f>'[1]Master Data'!BK378/100</f>
        <v>0</v>
      </c>
      <c r="D1686">
        <f>'[1]Master Data'!BL378/1000000</f>
        <v>0</v>
      </c>
      <c r="E1686">
        <f>'[1]Master Data'!BM378/1000000</f>
        <v>0</v>
      </c>
      <c r="F1686">
        <f>'[1]Master Data'!BN378/100</f>
        <v>0</v>
      </c>
      <c r="G1686">
        <f>'[1]Master Data'!BO378/100</f>
        <v>0</v>
      </c>
      <c r="H1686">
        <f>'[1]Master Data'!BP378/100</f>
        <v>0</v>
      </c>
      <c r="I1686">
        <f>'[1]Master Data'!BQ378/100</f>
        <v>0</v>
      </c>
      <c r="J1686">
        <f>'[1]Master Data'!BR378/100</f>
        <v>0</v>
      </c>
      <c r="K1686">
        <f>'[1]Master Data'!BT378/100</f>
        <v>6.694879921229557E-4</v>
      </c>
      <c r="L1686">
        <f>'[1]Master Data'!BU378/1000000</f>
        <v>0</v>
      </c>
      <c r="M1686">
        <f>'[1]Master Data'!BV378/1000000</f>
        <v>0</v>
      </c>
      <c r="N1686">
        <f>'[1]Master Data'!BW378/1000000</f>
        <v>0</v>
      </c>
      <c r="O1686">
        <f>'[1]Master Data'!BX378/100</f>
        <v>0.40305776242711433</v>
      </c>
      <c r="P1686">
        <f>'[1]Master Data'!BY378/100</f>
        <v>0.15339164448683826</v>
      </c>
      <c r="Q1686">
        <f>'[1]Master Data'!BZ378/100</f>
        <v>0</v>
      </c>
      <c r="R1686">
        <f>'[1]Master Data'!CA378/1000000</f>
        <v>0</v>
      </c>
      <c r="S1686">
        <f>'[1]Master Data'!CC378/1000000</f>
        <v>0</v>
      </c>
      <c r="T1686">
        <f>'[1]Master Data'!CD378/100</f>
        <v>0</v>
      </c>
      <c r="U1686">
        <f>'[1]Master Data'!CE378/1000000</f>
        <v>0</v>
      </c>
    </row>
    <row r="1687" spans="1:21" x14ac:dyDescent="0.55000000000000004">
      <c r="A1687" s="41" t="s">
        <v>1480</v>
      </c>
      <c r="B1687" s="41">
        <v>8.4490899798575023E-3</v>
      </c>
      <c r="C1687">
        <f>'[1]Master Data'!BK379/100</f>
        <v>0</v>
      </c>
      <c r="D1687">
        <f>'[1]Master Data'!BL379/1000000</f>
        <v>0</v>
      </c>
      <c r="E1687">
        <f>'[1]Master Data'!BM379/1000000</f>
        <v>0</v>
      </c>
      <c r="F1687">
        <f>'[1]Master Data'!BN379/100</f>
        <v>0</v>
      </c>
      <c r="G1687">
        <f>'[1]Master Data'!BO379/100</f>
        <v>0</v>
      </c>
      <c r="H1687">
        <f>'[1]Master Data'!BP379/100</f>
        <v>0</v>
      </c>
      <c r="I1687">
        <f>'[1]Master Data'!BQ379/100</f>
        <v>0</v>
      </c>
      <c r="J1687">
        <f>'[1]Master Data'!BR379/100</f>
        <v>0</v>
      </c>
      <c r="K1687">
        <f>'[1]Master Data'!BT379/100</f>
        <v>5.7316598021826066E-4</v>
      </c>
      <c r="L1687">
        <f>'[1]Master Data'!BU379/1000000</f>
        <v>0</v>
      </c>
      <c r="M1687">
        <f>'[1]Master Data'!BV379/1000000</f>
        <v>0</v>
      </c>
      <c r="N1687">
        <f>'[1]Master Data'!BW379/1000000</f>
        <v>0</v>
      </c>
      <c r="O1687">
        <f>'[1]Master Data'!BX379/100</f>
        <v>0.42397044163184328</v>
      </c>
      <c r="P1687">
        <f>'[1]Master Data'!BY379/100</f>
        <v>9.5176676788022746E-2</v>
      </c>
      <c r="Q1687">
        <f>'[1]Master Data'!BZ379/100</f>
        <v>0</v>
      </c>
      <c r="R1687">
        <f>'[1]Master Data'!CA379/1000000</f>
        <v>0</v>
      </c>
      <c r="S1687">
        <f>'[1]Master Data'!CC379/1000000</f>
        <v>0</v>
      </c>
      <c r="T1687">
        <f>'[1]Master Data'!CD379/100</f>
        <v>0</v>
      </c>
      <c r="U1687">
        <f>'[1]Master Data'!CE379/1000000</f>
        <v>0</v>
      </c>
    </row>
    <row r="1688" spans="1:21" x14ac:dyDescent="0.55000000000000004">
      <c r="A1688" s="41" t="s">
        <v>1472</v>
      </c>
      <c r="B1688" s="41">
        <v>6.9999999999999993E-3</v>
      </c>
      <c r="C1688">
        <f>'[1]Master Data'!BK380/100</f>
        <v>0</v>
      </c>
      <c r="D1688">
        <f>'[1]Master Data'!BL380/1000000</f>
        <v>0</v>
      </c>
      <c r="E1688">
        <f>'[1]Master Data'!BM380/1000000</f>
        <v>0</v>
      </c>
      <c r="F1688">
        <f>'[1]Master Data'!BN380/100</f>
        <v>0</v>
      </c>
      <c r="G1688">
        <f>'[1]Master Data'!BO380/100</f>
        <v>0</v>
      </c>
      <c r="H1688">
        <f>'[1]Master Data'!BP380/100</f>
        <v>0</v>
      </c>
      <c r="I1688">
        <f>'[1]Master Data'!BQ380/100</f>
        <v>0</v>
      </c>
      <c r="J1688">
        <f>'[1]Master Data'!BR380/100</f>
        <v>0</v>
      </c>
      <c r="K1688">
        <f>'[1]Master Data'!BT380/100</f>
        <v>0</v>
      </c>
      <c r="L1688">
        <f>'[1]Master Data'!BU380/1000000</f>
        <v>0</v>
      </c>
      <c r="M1688">
        <f>'[1]Master Data'!BV380/1000000</f>
        <v>0</v>
      </c>
      <c r="N1688">
        <f>'[1]Master Data'!BW380/1000000</f>
        <v>0</v>
      </c>
      <c r="O1688">
        <f>'[1]Master Data'!BX380/100</f>
        <v>1.1599999999999999E-2</v>
      </c>
      <c r="P1688">
        <f>'[1]Master Data'!BY380/100</f>
        <v>0.2147</v>
      </c>
      <c r="Q1688">
        <f>'[1]Master Data'!BZ380/100</f>
        <v>0</v>
      </c>
      <c r="R1688">
        <f>'[1]Master Data'!CA380/1000000</f>
        <v>0</v>
      </c>
      <c r="S1688">
        <f>'[1]Master Data'!CC380/1000000</f>
        <v>0</v>
      </c>
      <c r="T1688">
        <f>'[1]Master Data'!CD380/100</f>
        <v>0</v>
      </c>
      <c r="U1688">
        <f>'[1]Master Data'!CE380/1000000</f>
        <v>0</v>
      </c>
    </row>
    <row r="1689" spans="1:21" x14ac:dyDescent="0.55000000000000004">
      <c r="A1689" s="41" t="s">
        <v>1473</v>
      </c>
      <c r="B1689" s="41">
        <v>1.15E-2</v>
      </c>
      <c r="C1689">
        <f>'[1]Master Data'!BK381/100</f>
        <v>0</v>
      </c>
      <c r="D1689">
        <f>'[1]Master Data'!BL381/1000000</f>
        <v>0</v>
      </c>
      <c r="E1689">
        <f>'[1]Master Data'!BM381/1000000</f>
        <v>0</v>
      </c>
      <c r="F1689">
        <f>'[1]Master Data'!BN381/100</f>
        <v>0</v>
      </c>
      <c r="G1689">
        <f>'[1]Master Data'!BO381/100</f>
        <v>0</v>
      </c>
      <c r="H1689">
        <f>'[1]Master Data'!BP381/100</f>
        <v>0</v>
      </c>
      <c r="I1689">
        <f>'[1]Master Data'!BQ381/100</f>
        <v>0</v>
      </c>
      <c r="J1689">
        <f>'[1]Master Data'!BR381/100</f>
        <v>0</v>
      </c>
      <c r="K1689">
        <f>'[1]Master Data'!BT381/100</f>
        <v>5.5000000000000003E-4</v>
      </c>
      <c r="L1689">
        <f>'[1]Master Data'!BU381/1000000</f>
        <v>0</v>
      </c>
      <c r="M1689">
        <f>'[1]Master Data'!BV381/1000000</f>
        <v>0</v>
      </c>
      <c r="N1689">
        <f>'[1]Master Data'!BW381/1000000</f>
        <v>0</v>
      </c>
      <c r="O1689">
        <f>'[1]Master Data'!BX381/100</f>
        <v>0</v>
      </c>
      <c r="P1689">
        <f>'[1]Master Data'!BY381/100</f>
        <v>0</v>
      </c>
      <c r="Q1689">
        <f>'[1]Master Data'!BZ381/100</f>
        <v>0</v>
      </c>
      <c r="R1689">
        <f>'[1]Master Data'!CA381/1000000</f>
        <v>0</v>
      </c>
      <c r="S1689">
        <f>'[1]Master Data'!CC381/1000000</f>
        <v>0</v>
      </c>
      <c r="T1689">
        <f>'[1]Master Data'!CD381/100</f>
        <v>0</v>
      </c>
      <c r="U1689">
        <f>'[1]Master Data'!CE381/1000000</f>
        <v>0</v>
      </c>
    </row>
    <row r="1690" spans="1:21" x14ac:dyDescent="0.55000000000000004">
      <c r="A1690" s="41" t="s">
        <v>1474</v>
      </c>
      <c r="B1690" s="41">
        <v>1.23E-2</v>
      </c>
      <c r="C1690">
        <f>'[1]Master Data'!BK382/100</f>
        <v>0</v>
      </c>
      <c r="D1690">
        <f>'[1]Master Data'!BL382/1000000</f>
        <v>0</v>
      </c>
      <c r="E1690">
        <f>'[1]Master Data'!BM382/1000000</f>
        <v>0</v>
      </c>
      <c r="F1690">
        <f>'[1]Master Data'!BN382/100</f>
        <v>0</v>
      </c>
      <c r="G1690">
        <f>'[1]Master Data'!BO382/100</f>
        <v>0</v>
      </c>
      <c r="H1690">
        <f>'[1]Master Data'!BP382/100</f>
        <v>0</v>
      </c>
      <c r="I1690">
        <f>'[1]Master Data'!BQ382/100</f>
        <v>0</v>
      </c>
      <c r="J1690">
        <f>'[1]Master Data'!BR382/100</f>
        <v>0</v>
      </c>
      <c r="K1690">
        <f>'[1]Master Data'!BT382/100</f>
        <v>8.0000000000000004E-4</v>
      </c>
      <c r="L1690">
        <f>'[1]Master Data'!BU382/1000000</f>
        <v>0</v>
      </c>
      <c r="M1690">
        <f>'[1]Master Data'!BV382/1000000</f>
        <v>0</v>
      </c>
      <c r="N1690">
        <f>'[1]Master Data'!BW382/1000000</f>
        <v>0</v>
      </c>
      <c r="O1690">
        <f>'[1]Master Data'!BX382/100</f>
        <v>0</v>
      </c>
      <c r="P1690">
        <f>'[1]Master Data'!BY382/100</f>
        <v>0</v>
      </c>
      <c r="Q1690">
        <f>'[1]Master Data'!BZ382/100</f>
        <v>0</v>
      </c>
      <c r="R1690">
        <f>'[1]Master Data'!CA382/1000000</f>
        <v>0</v>
      </c>
      <c r="S1690">
        <f>'[1]Master Data'!CC382/1000000</f>
        <v>0</v>
      </c>
      <c r="T1690">
        <f>'[1]Master Data'!CD382/100</f>
        <v>0</v>
      </c>
      <c r="U1690">
        <f>'[1]Master Data'!CE382/1000000</f>
        <v>0</v>
      </c>
    </row>
    <row r="1691" spans="1:21" x14ac:dyDescent="0.55000000000000004">
      <c r="A1691" s="41" t="s">
        <v>1475</v>
      </c>
      <c r="B1691" s="41">
        <v>1.55E-2</v>
      </c>
      <c r="C1691">
        <f>'[1]Master Data'!BK383/100</f>
        <v>0</v>
      </c>
      <c r="D1691">
        <f>'[1]Master Data'!BL383/1000000</f>
        <v>0</v>
      </c>
      <c r="E1691">
        <f>'[1]Master Data'!BM383/1000000</f>
        <v>0</v>
      </c>
      <c r="F1691">
        <f>'[1]Master Data'!BN383/100</f>
        <v>0</v>
      </c>
      <c r="G1691">
        <f>'[1]Master Data'!BO383/100</f>
        <v>0</v>
      </c>
      <c r="H1691">
        <f>'[1]Master Data'!BP383/100</f>
        <v>0</v>
      </c>
      <c r="I1691">
        <f>'[1]Master Data'!BQ383/100</f>
        <v>0</v>
      </c>
      <c r="J1691">
        <f>'[1]Master Data'!BR383/100</f>
        <v>0</v>
      </c>
      <c r="K1691">
        <f>'[1]Master Data'!BT383/100</f>
        <v>0</v>
      </c>
      <c r="L1691">
        <f>'[1]Master Data'!BU383/1000000</f>
        <v>0</v>
      </c>
      <c r="M1691">
        <f>'[1]Master Data'!BV383/1000000</f>
        <v>0</v>
      </c>
      <c r="N1691">
        <f>'[1]Master Data'!BW383/1000000</f>
        <v>0</v>
      </c>
      <c r="O1691">
        <f>'[1]Master Data'!BX383/100</f>
        <v>0</v>
      </c>
      <c r="P1691">
        <f>'[1]Master Data'!BY383/100</f>
        <v>0</v>
      </c>
      <c r="Q1691">
        <f>'[1]Master Data'!BZ383/100</f>
        <v>0</v>
      </c>
      <c r="R1691">
        <f>'[1]Master Data'!CA383/1000000</f>
        <v>0</v>
      </c>
      <c r="S1691">
        <f>'[1]Master Data'!CC383/1000000</f>
        <v>0</v>
      </c>
      <c r="T1691">
        <f>'[1]Master Data'!CD383/100</f>
        <v>0</v>
      </c>
      <c r="U1691">
        <f>'[1]Master Data'!CE383/1000000</f>
        <v>0</v>
      </c>
    </row>
    <row r="1692" spans="1:21" x14ac:dyDescent="0.55000000000000004">
      <c r="A1692" s="41" t="s">
        <v>1481</v>
      </c>
      <c r="B1692" s="41">
        <v>1.175E-2</v>
      </c>
      <c r="C1692">
        <f>'[1]Master Data'!BK384/100</f>
        <v>0</v>
      </c>
      <c r="D1692">
        <f>'[1]Master Data'!BL384/1000000</f>
        <v>0</v>
      </c>
      <c r="E1692">
        <f>'[1]Master Data'!BM384/1000000</f>
        <v>0</v>
      </c>
      <c r="F1692">
        <f>'[1]Master Data'!BN384/100</f>
        <v>0</v>
      </c>
      <c r="G1692">
        <f>'[1]Master Data'!BO384/100</f>
        <v>0</v>
      </c>
      <c r="H1692">
        <f>'[1]Master Data'!BP384/100</f>
        <v>0</v>
      </c>
      <c r="I1692">
        <f>'[1]Master Data'!BQ384/100</f>
        <v>0</v>
      </c>
      <c r="J1692">
        <f>'[1]Master Data'!BR384/100</f>
        <v>0</v>
      </c>
      <c r="K1692">
        <f>'[1]Master Data'!BT384/100</f>
        <v>5.9999999999999995E-4</v>
      </c>
      <c r="L1692">
        <f>'[1]Master Data'!BU384/1000000</f>
        <v>0</v>
      </c>
      <c r="M1692">
        <f>'[1]Master Data'!BV384/1000000</f>
        <v>0</v>
      </c>
      <c r="N1692">
        <f>'[1]Master Data'!BW384/1000000</f>
        <v>0</v>
      </c>
      <c r="O1692">
        <f>'[1]Master Data'!BX384/100</f>
        <v>0</v>
      </c>
      <c r="P1692">
        <f>'[1]Master Data'!BY384/100</f>
        <v>0</v>
      </c>
      <c r="Q1692">
        <f>'[1]Master Data'!BZ384/100</f>
        <v>0</v>
      </c>
      <c r="R1692">
        <f>'[1]Master Data'!CA384/1000000</f>
        <v>0</v>
      </c>
      <c r="S1692">
        <f>'[1]Master Data'!CC384/1000000</f>
        <v>0</v>
      </c>
      <c r="T1692">
        <f>'[1]Master Data'!CD384/100</f>
        <v>0</v>
      </c>
      <c r="U1692">
        <f>'[1]Master Data'!CE384/1000000</f>
        <v>0</v>
      </c>
    </row>
    <row r="1693" spans="1:21" x14ac:dyDescent="0.55000000000000004">
      <c r="A1693" s="41" t="s">
        <v>1482</v>
      </c>
      <c r="B1693" s="41">
        <v>1.3500000000000002E-2</v>
      </c>
      <c r="C1693">
        <f>'[1]Master Data'!BK385/100</f>
        <v>0</v>
      </c>
      <c r="D1693">
        <f>'[1]Master Data'!BL385/1000000</f>
        <v>0</v>
      </c>
      <c r="E1693">
        <f>'[1]Master Data'!BM385/1000000</f>
        <v>0</v>
      </c>
      <c r="F1693">
        <f>'[1]Master Data'!BN385/100</f>
        <v>0</v>
      </c>
      <c r="G1693">
        <f>'[1]Master Data'!BO385/100</f>
        <v>0</v>
      </c>
      <c r="H1693">
        <f>'[1]Master Data'!BP385/100</f>
        <v>0</v>
      </c>
      <c r="I1693">
        <f>'[1]Master Data'!BQ385/100</f>
        <v>0</v>
      </c>
      <c r="J1693">
        <f>'[1]Master Data'!BR385/100</f>
        <v>0</v>
      </c>
      <c r="K1693">
        <f>'[1]Master Data'!BT385/100</f>
        <v>5.9999999999999995E-4</v>
      </c>
      <c r="L1693">
        <f>'[1]Master Data'!BU385/1000000</f>
        <v>0</v>
      </c>
      <c r="M1693">
        <f>'[1]Master Data'!BV385/1000000</f>
        <v>0</v>
      </c>
      <c r="N1693">
        <f>'[1]Master Data'!BW385/1000000</f>
        <v>0</v>
      </c>
      <c r="O1693">
        <f>'[1]Master Data'!BX385/100</f>
        <v>0</v>
      </c>
      <c r="P1693">
        <f>'[1]Master Data'!BY385/100</f>
        <v>0</v>
      </c>
      <c r="Q1693">
        <f>'[1]Master Data'!BZ385/100</f>
        <v>0</v>
      </c>
      <c r="R1693">
        <f>'[1]Master Data'!CA385/1000000</f>
        <v>0</v>
      </c>
      <c r="S1693">
        <f>'[1]Master Data'!CC385/1000000</f>
        <v>0</v>
      </c>
      <c r="T1693">
        <f>'[1]Master Data'!CD385/100</f>
        <v>0</v>
      </c>
      <c r="U1693">
        <f>'[1]Master Data'!CE385/1000000</f>
        <v>0</v>
      </c>
    </row>
    <row r="1694" spans="1:21" x14ac:dyDescent="0.55000000000000004">
      <c r="A1694" s="41" t="s">
        <v>1483</v>
      </c>
      <c r="B1694" s="41">
        <v>0.01</v>
      </c>
      <c r="C1694">
        <f>'[1]Master Data'!BK386/100</f>
        <v>0</v>
      </c>
      <c r="D1694">
        <f>'[1]Master Data'!BL386/1000000</f>
        <v>0</v>
      </c>
      <c r="E1694">
        <f>'[1]Master Data'!BM386/1000000</f>
        <v>0</v>
      </c>
      <c r="F1694">
        <f>'[1]Master Data'!BN386/100</f>
        <v>0</v>
      </c>
      <c r="G1694">
        <f>'[1]Master Data'!BO386/100</f>
        <v>0</v>
      </c>
      <c r="H1694">
        <f>'[1]Master Data'!BP386/100</f>
        <v>0</v>
      </c>
      <c r="I1694">
        <f>'[1]Master Data'!BQ386/100</f>
        <v>0</v>
      </c>
      <c r="J1694">
        <f>'[1]Master Data'!BR386/100</f>
        <v>0</v>
      </c>
      <c r="K1694">
        <f>'[1]Master Data'!BT386/100</f>
        <v>1E-3</v>
      </c>
      <c r="L1694">
        <f>'[1]Master Data'!BU386/1000000</f>
        <v>0</v>
      </c>
      <c r="M1694">
        <f>'[1]Master Data'!BV386/1000000</f>
        <v>0</v>
      </c>
      <c r="N1694">
        <f>'[1]Master Data'!BW386/1000000</f>
        <v>0</v>
      </c>
      <c r="O1694">
        <f>'[1]Master Data'!BX386/100</f>
        <v>3.5000000000000003E-2</v>
      </c>
      <c r="P1694">
        <f>'[1]Master Data'!BY386/100</f>
        <v>0.4</v>
      </c>
      <c r="Q1694">
        <f>'[1]Master Data'!BZ386/100</f>
        <v>0</v>
      </c>
      <c r="R1694">
        <f>'[1]Master Data'!CA386/1000000</f>
        <v>0</v>
      </c>
      <c r="S1694">
        <f>'[1]Master Data'!CC386/1000000</f>
        <v>0</v>
      </c>
      <c r="T1694">
        <f>'[1]Master Data'!CD386/100</f>
        <v>0</v>
      </c>
      <c r="U1694">
        <f>'[1]Master Data'!CE386/1000000</f>
        <v>0</v>
      </c>
    </row>
    <row r="1695" spans="1:21" x14ac:dyDescent="0.55000000000000004">
      <c r="A1695" s="41" t="s">
        <v>1484</v>
      </c>
      <c r="B1695" s="41">
        <v>6.9999999999999993E-3</v>
      </c>
      <c r="C1695">
        <f>'[1]Master Data'!BK387/100</f>
        <v>0</v>
      </c>
      <c r="D1695">
        <f>'[1]Master Data'!BL387/1000000</f>
        <v>0</v>
      </c>
      <c r="E1695">
        <f>'[1]Master Data'!BM387/1000000</f>
        <v>0</v>
      </c>
      <c r="F1695">
        <f>'[1]Master Data'!BN387/100</f>
        <v>0</v>
      </c>
      <c r="G1695">
        <f>'[1]Master Data'!BO387/100</f>
        <v>0</v>
      </c>
      <c r="H1695">
        <f>'[1]Master Data'!BP387/100</f>
        <v>0</v>
      </c>
      <c r="I1695">
        <f>'[1]Master Data'!BQ387/100</f>
        <v>0</v>
      </c>
      <c r="J1695">
        <f>'[1]Master Data'!BR387/100</f>
        <v>0</v>
      </c>
      <c r="K1695">
        <f>'[1]Master Data'!BT387/100</f>
        <v>0</v>
      </c>
      <c r="L1695">
        <f>'[1]Master Data'!BU387/1000000</f>
        <v>0</v>
      </c>
      <c r="M1695">
        <f>'[1]Master Data'!BV387/1000000</f>
        <v>0</v>
      </c>
      <c r="N1695">
        <f>'[1]Master Data'!BW387/1000000</f>
        <v>0</v>
      </c>
      <c r="O1695">
        <f>'[1]Master Data'!BX387/100</f>
        <v>0</v>
      </c>
      <c r="P1695">
        <f>'[1]Master Data'!BY387/100</f>
        <v>0</v>
      </c>
      <c r="Q1695">
        <f>'[1]Master Data'!BZ387/100</f>
        <v>0</v>
      </c>
      <c r="R1695">
        <f>'[1]Master Data'!CA387/1000000</f>
        <v>0</v>
      </c>
      <c r="S1695">
        <f>'[1]Master Data'!CC387/1000000</f>
        <v>0</v>
      </c>
      <c r="T1695">
        <f>'[1]Master Data'!CD387/100</f>
        <v>0</v>
      </c>
      <c r="U1695">
        <f>'[1]Master Data'!CE387/1000000</f>
        <v>0</v>
      </c>
    </row>
    <row r="1696" spans="1:21" x14ac:dyDescent="0.55000000000000004">
      <c r="A1696" s="41" t="s">
        <v>1485</v>
      </c>
      <c r="B1696" s="41">
        <v>8.3000000000000001E-3</v>
      </c>
      <c r="C1696">
        <f>'[1]Master Data'!BK388/100</f>
        <v>0</v>
      </c>
      <c r="D1696">
        <f>'[1]Master Data'!BL388/1000000</f>
        <v>0</v>
      </c>
      <c r="E1696">
        <f>'[1]Master Data'!BM388/1000000</f>
        <v>0</v>
      </c>
      <c r="F1696">
        <f>'[1]Master Data'!BN388/100</f>
        <v>0</v>
      </c>
      <c r="G1696">
        <f>'[1]Master Data'!BO388/100</f>
        <v>0</v>
      </c>
      <c r="H1696">
        <f>'[1]Master Data'!BP388/100</f>
        <v>0</v>
      </c>
      <c r="I1696">
        <f>'[1]Master Data'!BQ388/100</f>
        <v>0</v>
      </c>
      <c r="J1696">
        <f>'[1]Master Data'!BR388/100</f>
        <v>0</v>
      </c>
      <c r="K1696">
        <f>'[1]Master Data'!BT388/100</f>
        <v>4.4999999999999999E-4</v>
      </c>
      <c r="L1696">
        <f>'[1]Master Data'!BU388/1000000</f>
        <v>0</v>
      </c>
      <c r="M1696">
        <f>'[1]Master Data'!BV388/1000000</f>
        <v>0</v>
      </c>
      <c r="N1696">
        <f>'[1]Master Data'!BW388/1000000</f>
        <v>0</v>
      </c>
      <c r="O1696">
        <f>'[1]Master Data'!BX388/100</f>
        <v>0</v>
      </c>
      <c r="P1696">
        <f>'[1]Master Data'!BY388/100</f>
        <v>0</v>
      </c>
      <c r="Q1696">
        <f>'[1]Master Data'!BZ388/100</f>
        <v>0</v>
      </c>
      <c r="R1696">
        <f>'[1]Master Data'!CA388/1000000</f>
        <v>0</v>
      </c>
      <c r="S1696">
        <f>'[1]Master Data'!CC388/1000000</f>
        <v>0</v>
      </c>
      <c r="T1696">
        <f>'[1]Master Data'!CD388/100</f>
        <v>0</v>
      </c>
      <c r="U1696">
        <f>'[1]Master Data'!CE388/1000000</f>
        <v>0</v>
      </c>
    </row>
    <row r="1697" spans="1:21" x14ac:dyDescent="0.55000000000000004">
      <c r="A1697" s="41" t="s">
        <v>1486</v>
      </c>
      <c r="B1697" s="41">
        <v>6.0000000000000001E-3</v>
      </c>
      <c r="C1697">
        <f>'[1]Master Data'!BK389/100</f>
        <v>0</v>
      </c>
      <c r="D1697">
        <f>'[1]Master Data'!BL389/1000000</f>
        <v>0</v>
      </c>
      <c r="E1697">
        <f>'[1]Master Data'!BM389/1000000</f>
        <v>0</v>
      </c>
      <c r="F1697">
        <f>'[1]Master Data'!BN389/100</f>
        <v>0</v>
      </c>
      <c r="G1697">
        <f>'[1]Master Data'!BO389/100</f>
        <v>0</v>
      </c>
      <c r="H1697">
        <f>'[1]Master Data'!BP389/100</f>
        <v>0</v>
      </c>
      <c r="I1697">
        <f>'[1]Master Data'!BQ389/100</f>
        <v>0</v>
      </c>
      <c r="J1697">
        <f>'[1]Master Data'!BR389/100</f>
        <v>0</v>
      </c>
      <c r="K1697">
        <f>'[1]Master Data'!BT389/100</f>
        <v>0</v>
      </c>
      <c r="L1697">
        <f>'[1]Master Data'!BU389/1000000</f>
        <v>0</v>
      </c>
      <c r="M1697">
        <f>'[1]Master Data'!BV389/1000000</f>
        <v>0</v>
      </c>
      <c r="N1697">
        <f>'[1]Master Data'!BW389/1000000</f>
        <v>0</v>
      </c>
      <c r="O1697">
        <f>'[1]Master Data'!BX389/100</f>
        <v>0</v>
      </c>
      <c r="P1697">
        <f>'[1]Master Data'!BY389/100</f>
        <v>0</v>
      </c>
      <c r="Q1697">
        <f>'[1]Master Data'!BZ389/100</f>
        <v>0</v>
      </c>
      <c r="R1697">
        <f>'[1]Master Data'!CA389/1000000</f>
        <v>0</v>
      </c>
      <c r="S1697">
        <f>'[1]Master Data'!CC389/1000000</f>
        <v>0</v>
      </c>
      <c r="T1697">
        <f>'[1]Master Data'!CD389/100</f>
        <v>0</v>
      </c>
      <c r="U1697">
        <f>'[1]Master Data'!CE389/1000000</f>
        <v>0</v>
      </c>
    </row>
    <row r="1698" spans="1:21" x14ac:dyDescent="0.55000000000000004">
      <c r="A1698" s="41" t="s">
        <v>1487</v>
      </c>
      <c r="B1698" s="41">
        <v>6.9999999999999993E-3</v>
      </c>
      <c r="C1698">
        <f>'[1]Master Data'!BK390/100</f>
        <v>5.0000000000000001E-3</v>
      </c>
      <c r="D1698">
        <f>'[1]Master Data'!BL390/1000000</f>
        <v>0</v>
      </c>
      <c r="E1698">
        <f>'[1]Master Data'!BM390/1000000</f>
        <v>0</v>
      </c>
      <c r="F1698">
        <f>'[1]Master Data'!BN390/100</f>
        <v>0</v>
      </c>
      <c r="G1698">
        <f>'[1]Master Data'!BO390/100</f>
        <v>0</v>
      </c>
      <c r="H1698">
        <f>'[1]Master Data'!BP390/100</f>
        <v>0</v>
      </c>
      <c r="I1698">
        <f>'[1]Master Data'!BQ390/100</f>
        <v>0</v>
      </c>
      <c r="J1698">
        <f>'[1]Master Data'!BR390/100</f>
        <v>0</v>
      </c>
      <c r="K1698">
        <f>'[1]Master Data'!BT390/100</f>
        <v>0</v>
      </c>
      <c r="L1698">
        <f>'[1]Master Data'!BU390/1000000</f>
        <v>0</v>
      </c>
      <c r="M1698">
        <f>'[1]Master Data'!BV390/1000000</f>
        <v>0</v>
      </c>
      <c r="N1698">
        <f>'[1]Master Data'!BW390/1000000</f>
        <v>0</v>
      </c>
      <c r="O1698">
        <f>'[1]Master Data'!BX390/100</f>
        <v>0</v>
      </c>
      <c r="P1698">
        <f>'[1]Master Data'!BY390/100</f>
        <v>0</v>
      </c>
      <c r="Q1698">
        <f>'[1]Master Data'!BZ390/100</f>
        <v>0</v>
      </c>
      <c r="R1698">
        <f>'[1]Master Data'!CA390/1000000</f>
        <v>0</v>
      </c>
      <c r="S1698">
        <f>'[1]Master Data'!CC390/1000000</f>
        <v>0</v>
      </c>
      <c r="T1698">
        <f>'[1]Master Data'!CD390/100</f>
        <v>0</v>
      </c>
      <c r="U1698">
        <f>'[1]Master Data'!CE390/1000000</f>
        <v>0</v>
      </c>
    </row>
    <row r="1699" spans="1:21" x14ac:dyDescent="0.55000000000000004">
      <c r="A1699" s="41" t="s">
        <v>1488</v>
      </c>
      <c r="B1699" s="41">
        <v>2.7000000000000001E-3</v>
      </c>
      <c r="C1699">
        <f>'[1]Master Data'!BK391/100</f>
        <v>3.0000000000000001E-3</v>
      </c>
      <c r="D1699">
        <f>'[1]Master Data'!BL391/1000000</f>
        <v>0</v>
      </c>
      <c r="E1699">
        <f>'[1]Master Data'!BM391/1000000</f>
        <v>0</v>
      </c>
      <c r="F1699">
        <f>'[1]Master Data'!BN391/100</f>
        <v>0</v>
      </c>
      <c r="G1699">
        <f>'[1]Master Data'!BO391/100</f>
        <v>0</v>
      </c>
      <c r="H1699">
        <f>'[1]Master Data'!BP391/100</f>
        <v>0</v>
      </c>
      <c r="I1699">
        <f>'[1]Master Data'!BQ391/100</f>
        <v>0</v>
      </c>
      <c r="J1699">
        <f>'[1]Master Data'!BR391/100</f>
        <v>0</v>
      </c>
      <c r="K1699">
        <f>'[1]Master Data'!BT391/100</f>
        <v>0</v>
      </c>
      <c r="L1699">
        <f>'[1]Master Data'!BU391/1000000</f>
        <v>0</v>
      </c>
      <c r="M1699">
        <f>'[1]Master Data'!BV391/1000000</f>
        <v>0</v>
      </c>
      <c r="N1699">
        <f>'[1]Master Data'!BW391/1000000</f>
        <v>0</v>
      </c>
      <c r="O1699">
        <f>'[1]Master Data'!BX391/100</f>
        <v>0</v>
      </c>
      <c r="P1699">
        <f>'[1]Master Data'!BY391/100</f>
        <v>0</v>
      </c>
      <c r="Q1699">
        <f>'[1]Master Data'!BZ391/100</f>
        <v>0</v>
      </c>
      <c r="R1699">
        <f>'[1]Master Data'!CA391/1000000</f>
        <v>0</v>
      </c>
      <c r="S1699">
        <f>'[1]Master Data'!CC391/1000000</f>
        <v>0</v>
      </c>
      <c r="T1699">
        <f>'[1]Master Data'!CD391/100</f>
        <v>0</v>
      </c>
      <c r="U1699">
        <f>'[1]Master Data'!CE391/1000000</f>
        <v>0</v>
      </c>
    </row>
    <row r="1700" spans="1:21" x14ac:dyDescent="0.55000000000000004">
      <c r="A1700" s="41" t="s">
        <v>1489</v>
      </c>
      <c r="B1700" s="41">
        <v>0</v>
      </c>
      <c r="C1700">
        <f>'[1]Master Data'!BK392/100</f>
        <v>0</v>
      </c>
      <c r="D1700">
        <f>'[1]Master Data'!BL392/1000000</f>
        <v>0</v>
      </c>
      <c r="E1700">
        <f>'[1]Master Data'!BM392/1000000</f>
        <v>0</v>
      </c>
      <c r="F1700">
        <f>'[1]Master Data'!BN392/100</f>
        <v>0</v>
      </c>
      <c r="G1700">
        <f>'[1]Master Data'!BO392/100</f>
        <v>0</v>
      </c>
      <c r="H1700">
        <f>'[1]Master Data'!BP392/100</f>
        <v>0</v>
      </c>
      <c r="I1700">
        <f>'[1]Master Data'!BQ392/100</f>
        <v>0</v>
      </c>
      <c r="J1700">
        <f>'[1]Master Data'!BR392/100</f>
        <v>0</v>
      </c>
      <c r="K1700">
        <f>'[1]Master Data'!BT392/100</f>
        <v>0</v>
      </c>
      <c r="L1700">
        <f>'[1]Master Data'!BU392/1000000</f>
        <v>0</v>
      </c>
      <c r="M1700">
        <f>'[1]Master Data'!BV392/1000000</f>
        <v>0</v>
      </c>
      <c r="N1700">
        <f>'[1]Master Data'!BW392/1000000</f>
        <v>0</v>
      </c>
      <c r="O1700">
        <f>'[1]Master Data'!BX392/100</f>
        <v>0</v>
      </c>
      <c r="P1700">
        <f>'[1]Master Data'!BY392/100</f>
        <v>0</v>
      </c>
      <c r="Q1700">
        <f>'[1]Master Data'!BZ392/100</f>
        <v>0</v>
      </c>
      <c r="R1700">
        <f>'[1]Master Data'!CA392/1000000</f>
        <v>0</v>
      </c>
      <c r="S1700">
        <f>'[1]Master Data'!CC392/1000000</f>
        <v>0</v>
      </c>
      <c r="T1700">
        <f>'[1]Master Data'!CD392/100</f>
        <v>0</v>
      </c>
      <c r="U1700">
        <f>'[1]Master Data'!CE392/1000000</f>
        <v>0</v>
      </c>
    </row>
    <row r="1701" spans="1:21" x14ac:dyDescent="0.55000000000000004">
      <c r="A1701" s="41" t="s">
        <v>1490</v>
      </c>
      <c r="B1701" s="41">
        <v>4.5999999999999999E-3</v>
      </c>
      <c r="C1701">
        <f>'[1]Master Data'!BK393/100</f>
        <v>4.1999999999999997E-3</v>
      </c>
      <c r="D1701">
        <f>'[1]Master Data'!BL393/1000000</f>
        <v>0</v>
      </c>
      <c r="E1701">
        <f>'[1]Master Data'!BM393/1000000</f>
        <v>0</v>
      </c>
      <c r="F1701">
        <f>'[1]Master Data'!BN393/100</f>
        <v>0</v>
      </c>
      <c r="G1701">
        <f>'[1]Master Data'!BO393/100</f>
        <v>0</v>
      </c>
      <c r="H1701">
        <f>'[1]Master Data'!BP393/100</f>
        <v>0</v>
      </c>
      <c r="I1701">
        <f>'[1]Master Data'!BQ393/100</f>
        <v>0</v>
      </c>
      <c r="J1701">
        <f>'[1]Master Data'!BR393/100</f>
        <v>0</v>
      </c>
      <c r="K1701">
        <f>'[1]Master Data'!BT393/100</f>
        <v>0</v>
      </c>
      <c r="L1701">
        <f>'[1]Master Data'!BU393/1000000</f>
        <v>0</v>
      </c>
      <c r="M1701">
        <f>'[1]Master Data'!BV393/1000000</f>
        <v>0</v>
      </c>
      <c r="N1701">
        <f>'[1]Master Data'!BW393/1000000</f>
        <v>0</v>
      </c>
      <c r="O1701">
        <f>'[1]Master Data'!BX393/100</f>
        <v>0</v>
      </c>
      <c r="P1701">
        <f>'[1]Master Data'!BY393/100</f>
        <v>0</v>
      </c>
      <c r="Q1701">
        <f>'[1]Master Data'!BZ393/100</f>
        <v>0</v>
      </c>
      <c r="R1701">
        <f>'[1]Master Data'!CA393/1000000</f>
        <v>0</v>
      </c>
      <c r="S1701">
        <f>'[1]Master Data'!CC393/1000000</f>
        <v>0</v>
      </c>
      <c r="T1701">
        <f>'[1]Master Data'!CD393/100</f>
        <v>0</v>
      </c>
      <c r="U1701">
        <f>'[1]Master Data'!CE393/1000000</f>
        <v>0</v>
      </c>
    </row>
    <row r="1702" spans="1:21" x14ac:dyDescent="0.55000000000000004">
      <c r="A1702" s="41" t="s">
        <v>1491</v>
      </c>
      <c r="B1702" s="41">
        <v>1.47E-2</v>
      </c>
      <c r="C1702">
        <f>'[1]Master Data'!BK394/100</f>
        <v>1.1899999999999999E-2</v>
      </c>
      <c r="D1702">
        <f>'[1]Master Data'!BL394/1000000</f>
        <v>0</v>
      </c>
      <c r="E1702">
        <f>'[1]Master Data'!BM394/1000000</f>
        <v>0</v>
      </c>
      <c r="F1702">
        <f>'[1]Master Data'!BN394/100</f>
        <v>0</v>
      </c>
      <c r="G1702">
        <f>'[1]Master Data'!BO394/100</f>
        <v>0</v>
      </c>
      <c r="H1702">
        <f>'[1]Master Data'!BP394/100</f>
        <v>0</v>
      </c>
      <c r="I1702">
        <f>'[1]Master Data'!BQ394/100</f>
        <v>0</v>
      </c>
      <c r="J1702">
        <f>'[1]Master Data'!BR394/100</f>
        <v>0</v>
      </c>
      <c r="K1702">
        <f>'[1]Master Data'!BT394/100</f>
        <v>0</v>
      </c>
      <c r="L1702">
        <f>'[1]Master Data'!BU394/1000000</f>
        <v>0</v>
      </c>
      <c r="M1702">
        <f>'[1]Master Data'!BV394/1000000</f>
        <v>0</v>
      </c>
      <c r="N1702">
        <f>'[1]Master Data'!BW394/1000000</f>
        <v>0</v>
      </c>
      <c r="O1702">
        <f>'[1]Master Data'!BX394/100</f>
        <v>0</v>
      </c>
      <c r="P1702">
        <f>'[1]Master Data'!BY394/100</f>
        <v>0</v>
      </c>
      <c r="Q1702">
        <f>'[1]Master Data'!BZ394/100</f>
        <v>0</v>
      </c>
      <c r="R1702">
        <f>'[1]Master Data'!CA394/1000000</f>
        <v>0</v>
      </c>
      <c r="S1702">
        <f>'[1]Master Data'!CC394/1000000</f>
        <v>0</v>
      </c>
      <c r="T1702">
        <f>'[1]Master Data'!CD394/100</f>
        <v>0</v>
      </c>
      <c r="U1702">
        <f>'[1]Master Data'!CE394/1000000</f>
        <v>0</v>
      </c>
    </row>
    <row r="1703" spans="1:21" x14ac:dyDescent="0.55000000000000004">
      <c r="A1703" s="41" t="s">
        <v>1492</v>
      </c>
      <c r="B1703" s="41">
        <v>7.9000000000000008E-3</v>
      </c>
      <c r="C1703">
        <f>'[1]Master Data'!BK395/100</f>
        <v>1.15E-2</v>
      </c>
      <c r="D1703">
        <f>'[1]Master Data'!BL395/1000000</f>
        <v>0</v>
      </c>
      <c r="E1703">
        <f>'[1]Master Data'!BM395/1000000</f>
        <v>0</v>
      </c>
      <c r="F1703">
        <f>'[1]Master Data'!BN395/100</f>
        <v>0</v>
      </c>
      <c r="G1703">
        <f>'[1]Master Data'!BO395/100</f>
        <v>0</v>
      </c>
      <c r="H1703">
        <f>'[1]Master Data'!BP395/100</f>
        <v>0</v>
      </c>
      <c r="I1703">
        <f>'[1]Master Data'!BQ395/100</f>
        <v>0</v>
      </c>
      <c r="J1703">
        <f>'[1]Master Data'!BR395/100</f>
        <v>0</v>
      </c>
      <c r="K1703">
        <f>'[1]Master Data'!BT395/100</f>
        <v>0</v>
      </c>
      <c r="L1703">
        <f>'[1]Master Data'!BU395/1000000</f>
        <v>0</v>
      </c>
      <c r="M1703">
        <f>'[1]Master Data'!BV395/1000000</f>
        <v>0</v>
      </c>
      <c r="N1703">
        <f>'[1]Master Data'!BW395/1000000</f>
        <v>0</v>
      </c>
      <c r="O1703">
        <f>'[1]Master Data'!BX395/100</f>
        <v>0</v>
      </c>
      <c r="P1703">
        <f>'[1]Master Data'!BY395/100</f>
        <v>0</v>
      </c>
      <c r="Q1703">
        <f>'[1]Master Data'!BZ395/100</f>
        <v>0</v>
      </c>
      <c r="R1703">
        <f>'[1]Master Data'!CA395/1000000</f>
        <v>0</v>
      </c>
      <c r="S1703">
        <f>'[1]Master Data'!CC395/1000000</f>
        <v>0</v>
      </c>
      <c r="T1703">
        <f>'[1]Master Data'!CD395/100</f>
        <v>0</v>
      </c>
      <c r="U1703">
        <f>'[1]Master Data'!CE395/1000000</f>
        <v>0</v>
      </c>
    </row>
    <row r="1704" spans="1:21" x14ac:dyDescent="0.55000000000000004">
      <c r="A1704" s="41" t="s">
        <v>1493</v>
      </c>
      <c r="B1704" s="41">
        <v>6.8000000000000005E-3</v>
      </c>
      <c r="C1704">
        <f>'[1]Master Data'!BK396/100</f>
        <v>7.4999999999999997E-3</v>
      </c>
      <c r="D1704">
        <f>'[1]Master Data'!BL396/1000000</f>
        <v>0</v>
      </c>
      <c r="E1704">
        <f>'[1]Master Data'!BM396/1000000</f>
        <v>0</v>
      </c>
      <c r="F1704">
        <f>'[1]Master Data'!BN396/100</f>
        <v>0</v>
      </c>
      <c r="G1704">
        <f>'[1]Master Data'!BO396/100</f>
        <v>0</v>
      </c>
      <c r="H1704">
        <f>'[1]Master Data'!BP396/100</f>
        <v>0</v>
      </c>
      <c r="I1704">
        <f>'[1]Master Data'!BQ396/100</f>
        <v>0</v>
      </c>
      <c r="J1704">
        <f>'[1]Master Data'!BR396/100</f>
        <v>0</v>
      </c>
      <c r="K1704">
        <f>'[1]Master Data'!BT396/100</f>
        <v>0</v>
      </c>
      <c r="L1704">
        <f>'[1]Master Data'!BU396/1000000</f>
        <v>0</v>
      </c>
      <c r="M1704">
        <f>'[1]Master Data'!BV396/1000000</f>
        <v>0</v>
      </c>
      <c r="N1704">
        <f>'[1]Master Data'!BW396/1000000</f>
        <v>0</v>
      </c>
      <c r="O1704">
        <f>'[1]Master Data'!BX396/100</f>
        <v>0</v>
      </c>
      <c r="P1704">
        <f>'[1]Master Data'!BY396/100</f>
        <v>0</v>
      </c>
      <c r="Q1704">
        <f>'[1]Master Data'!BZ396/100</f>
        <v>0</v>
      </c>
      <c r="R1704">
        <f>'[1]Master Data'!CA396/1000000</f>
        <v>0</v>
      </c>
      <c r="S1704">
        <f>'[1]Master Data'!CC396/1000000</f>
        <v>0</v>
      </c>
      <c r="T1704">
        <f>'[1]Master Data'!CD396/100</f>
        <v>0</v>
      </c>
      <c r="U1704">
        <f>'[1]Master Data'!CE396/1000000</f>
        <v>0</v>
      </c>
    </row>
    <row r="1705" spans="1:21" x14ac:dyDescent="0.55000000000000004">
      <c r="A1705" s="41" t="s">
        <v>1494</v>
      </c>
      <c r="B1705" s="41">
        <v>1.09E-2</v>
      </c>
      <c r="C1705">
        <f>'[1]Master Data'!BK397/100</f>
        <v>9.4999999999999998E-3</v>
      </c>
      <c r="D1705">
        <f>'[1]Master Data'!BL397/1000000</f>
        <v>0</v>
      </c>
      <c r="E1705">
        <f>'[1]Master Data'!BM397/1000000</f>
        <v>0</v>
      </c>
      <c r="F1705">
        <f>'[1]Master Data'!BN397/100</f>
        <v>0</v>
      </c>
      <c r="G1705">
        <f>'[1]Master Data'!BO397/100</f>
        <v>0</v>
      </c>
      <c r="H1705">
        <f>'[1]Master Data'!BP397/100</f>
        <v>0</v>
      </c>
      <c r="I1705">
        <f>'[1]Master Data'!BQ397/100</f>
        <v>0</v>
      </c>
      <c r="J1705">
        <f>'[1]Master Data'!BR397/100</f>
        <v>0</v>
      </c>
      <c r="K1705">
        <f>'[1]Master Data'!BT397/100</f>
        <v>0</v>
      </c>
      <c r="L1705">
        <f>'[1]Master Data'!BU397/1000000</f>
        <v>0</v>
      </c>
      <c r="M1705">
        <f>'[1]Master Data'!BV397/1000000</f>
        <v>0</v>
      </c>
      <c r="N1705">
        <f>'[1]Master Data'!BW397/1000000</f>
        <v>0</v>
      </c>
      <c r="O1705">
        <f>'[1]Master Data'!BX397/100</f>
        <v>0</v>
      </c>
      <c r="P1705">
        <f>'[1]Master Data'!BY397/100</f>
        <v>0</v>
      </c>
      <c r="Q1705">
        <f>'[1]Master Data'!BZ397/100</f>
        <v>0</v>
      </c>
      <c r="R1705">
        <f>'[1]Master Data'!CA397/1000000</f>
        <v>0</v>
      </c>
      <c r="S1705">
        <f>'[1]Master Data'!CC397/1000000</f>
        <v>0</v>
      </c>
      <c r="T1705">
        <f>'[1]Master Data'!CD397/100</f>
        <v>0</v>
      </c>
      <c r="U1705">
        <f>'[1]Master Data'!CE397/1000000</f>
        <v>0</v>
      </c>
    </row>
    <row r="1706" spans="1:21" x14ac:dyDescent="0.55000000000000004">
      <c r="A1706" s="41" t="s">
        <v>1495</v>
      </c>
      <c r="B1706" s="41">
        <v>1E-3</v>
      </c>
      <c r="C1706">
        <f>'[1]Master Data'!BK398/100</f>
        <v>2.2000000000000001E-3</v>
      </c>
      <c r="D1706">
        <f>'[1]Master Data'!BL398/1000000</f>
        <v>1.0000000000000001E-7</v>
      </c>
      <c r="E1706">
        <f>'[1]Master Data'!BM398/1000000</f>
        <v>0</v>
      </c>
      <c r="F1706">
        <f>'[1]Master Data'!BN398/100</f>
        <v>0</v>
      </c>
      <c r="G1706">
        <f>'[1]Master Data'!BO398/100</f>
        <v>0</v>
      </c>
      <c r="H1706">
        <f>'[1]Master Data'!BP398/100</f>
        <v>0</v>
      </c>
      <c r="I1706">
        <f>'[1]Master Data'!BQ398/100</f>
        <v>0</v>
      </c>
      <c r="J1706">
        <f>'[1]Master Data'!BR398/100</f>
        <v>0</v>
      </c>
      <c r="K1706">
        <f>'[1]Master Data'!BT398/100</f>
        <v>0</v>
      </c>
      <c r="L1706">
        <f>'[1]Master Data'!BU398/1000000</f>
        <v>3.8000000000000001E-7</v>
      </c>
      <c r="M1706">
        <f>'[1]Master Data'!BV398/1000000</f>
        <v>1.5E-6</v>
      </c>
      <c r="N1706">
        <f>'[1]Master Data'!BW398/1000000</f>
        <v>0</v>
      </c>
      <c r="O1706">
        <f>'[1]Master Data'!BX398/100</f>
        <v>0</v>
      </c>
      <c r="P1706">
        <f>'[1]Master Data'!BY398/100</f>
        <v>0</v>
      </c>
      <c r="Q1706">
        <f>'[1]Master Data'!BZ398/100</f>
        <v>0</v>
      </c>
      <c r="R1706">
        <f>'[1]Master Data'!CA398/1000000</f>
        <v>0</v>
      </c>
      <c r="S1706">
        <f>'[1]Master Data'!CC398/1000000</f>
        <v>0</v>
      </c>
      <c r="T1706">
        <f>'[1]Master Data'!CD398/100</f>
        <v>0</v>
      </c>
      <c r="U1706">
        <f>'[1]Master Data'!CE398/1000000</f>
        <v>0</v>
      </c>
    </row>
    <row r="1707" spans="1:21" x14ac:dyDescent="0.55000000000000004">
      <c r="A1707" s="41" t="s">
        <v>1496</v>
      </c>
      <c r="B1707" s="41">
        <v>1.4000000000000002E-3</v>
      </c>
      <c r="C1707">
        <f>'[1]Master Data'!BK399/100</f>
        <v>2.0999999999999999E-3</v>
      </c>
      <c r="D1707">
        <f>'[1]Master Data'!BL399/1000000</f>
        <v>1.0000000000000001E-7</v>
      </c>
      <c r="E1707">
        <f>'[1]Master Data'!BM399/1000000</f>
        <v>0</v>
      </c>
      <c r="F1707">
        <f>'[1]Master Data'!BN399/100</f>
        <v>0</v>
      </c>
      <c r="G1707">
        <f>'[1]Master Data'!BO399/100</f>
        <v>0</v>
      </c>
      <c r="H1707">
        <f>'[1]Master Data'!BP399/100</f>
        <v>0</v>
      </c>
      <c r="I1707">
        <f>'[1]Master Data'!BQ399/100</f>
        <v>0</v>
      </c>
      <c r="J1707">
        <f>'[1]Master Data'!BR399/100</f>
        <v>0</v>
      </c>
      <c r="K1707">
        <f>'[1]Master Data'!BT399/100</f>
        <v>4.3000000000000002E-5</v>
      </c>
      <c r="L1707">
        <f>'[1]Master Data'!BU399/1000000</f>
        <v>1.1999999999999999E-7</v>
      </c>
      <c r="M1707">
        <f>'[1]Master Data'!BV399/1000000</f>
        <v>3.1E-7</v>
      </c>
      <c r="N1707">
        <f>'[1]Master Data'!BW399/1000000</f>
        <v>0</v>
      </c>
      <c r="O1707">
        <f>'[1]Master Data'!BX399/100</f>
        <v>0</v>
      </c>
      <c r="P1707">
        <f>'[1]Master Data'!BY399/100</f>
        <v>0</v>
      </c>
      <c r="Q1707">
        <f>'[1]Master Data'!BZ399/100</f>
        <v>0</v>
      </c>
      <c r="R1707">
        <f>'[1]Master Data'!CA399/1000000</f>
        <v>0</v>
      </c>
      <c r="S1707">
        <f>'[1]Master Data'!CC399/1000000</f>
        <v>0</v>
      </c>
      <c r="T1707">
        <f>'[1]Master Data'!CD399/100</f>
        <v>0</v>
      </c>
      <c r="U1707">
        <f>'[1]Master Data'!CE399/1000000</f>
        <v>0</v>
      </c>
    </row>
    <row r="1708" spans="1:21" x14ac:dyDescent="0.55000000000000004">
      <c r="A1708" s="41" t="s">
        <v>1497</v>
      </c>
      <c r="B1708" s="41">
        <v>7.1999999999999998E-3</v>
      </c>
      <c r="C1708">
        <f>'[1]Master Data'!BK400/100</f>
        <v>3.0999999999999999E-3</v>
      </c>
      <c r="D1708">
        <f>'[1]Master Data'!BL400/1000000</f>
        <v>0</v>
      </c>
      <c r="E1708">
        <f>'[1]Master Data'!BM400/1000000</f>
        <v>0</v>
      </c>
      <c r="F1708">
        <f>'[1]Master Data'!BN400/100</f>
        <v>0</v>
      </c>
      <c r="G1708">
        <f>'[1]Master Data'!BO400/100</f>
        <v>0</v>
      </c>
      <c r="H1708">
        <f>'[1]Master Data'!BP400/100</f>
        <v>0</v>
      </c>
      <c r="I1708">
        <f>'[1]Master Data'!BQ400/100</f>
        <v>0</v>
      </c>
      <c r="J1708">
        <f>'[1]Master Data'!BR400/100</f>
        <v>0</v>
      </c>
      <c r="K1708">
        <f>'[1]Master Data'!BT400/100</f>
        <v>2.0000000000000001E-4</v>
      </c>
      <c r="L1708">
        <f>'[1]Master Data'!BU400/1000000</f>
        <v>1.0000000000000001E-7</v>
      </c>
      <c r="M1708">
        <f>'[1]Master Data'!BV400/1000000</f>
        <v>1.0000000000000001E-7</v>
      </c>
      <c r="N1708">
        <f>'[1]Master Data'!BW400/1000000</f>
        <v>0</v>
      </c>
      <c r="O1708">
        <f>'[1]Master Data'!BX400/100</f>
        <v>0</v>
      </c>
      <c r="P1708">
        <f>'[1]Master Data'!BY400/100</f>
        <v>0</v>
      </c>
      <c r="Q1708">
        <f>'[1]Master Data'!BZ400/100</f>
        <v>0</v>
      </c>
      <c r="R1708">
        <f>'[1]Master Data'!CA400/1000000</f>
        <v>0</v>
      </c>
      <c r="S1708">
        <f>'[1]Master Data'!CC400/1000000</f>
        <v>0</v>
      </c>
      <c r="T1708">
        <f>'[1]Master Data'!CD400/100</f>
        <v>0</v>
      </c>
      <c r="U1708">
        <f>'[1]Master Data'!CE400/1000000</f>
        <v>0</v>
      </c>
    </row>
    <row r="1709" spans="1:21" x14ac:dyDescent="0.55000000000000004">
      <c r="A1709" s="41" t="s">
        <v>1498</v>
      </c>
      <c r="B1709" s="41">
        <v>4.3E-3</v>
      </c>
      <c r="C1709">
        <f>'[1]Master Data'!BK401/100</f>
        <v>0</v>
      </c>
      <c r="D1709">
        <f>'[1]Master Data'!BL401/1000000</f>
        <v>0</v>
      </c>
      <c r="E1709">
        <f>'[1]Master Data'!BM401/1000000</f>
        <v>0</v>
      </c>
      <c r="F1709">
        <f>'[1]Master Data'!BN401/100</f>
        <v>0</v>
      </c>
      <c r="G1709">
        <f>'[1]Master Data'!BO401/100</f>
        <v>0</v>
      </c>
      <c r="H1709">
        <f>'[1]Master Data'!BP401/100</f>
        <v>0</v>
      </c>
      <c r="I1709">
        <f>'[1]Master Data'!BQ401/100</f>
        <v>0</v>
      </c>
      <c r="J1709">
        <f>'[1]Master Data'!BR401/100</f>
        <v>0</v>
      </c>
      <c r="K1709">
        <f>'[1]Master Data'!BT401/100</f>
        <v>2.9999999999999997E-4</v>
      </c>
      <c r="L1709">
        <f>'[1]Master Data'!BU401/1000000</f>
        <v>0</v>
      </c>
      <c r="M1709">
        <f>'[1]Master Data'!BV401/1000000</f>
        <v>0</v>
      </c>
      <c r="N1709">
        <f>'[1]Master Data'!BW401/1000000</f>
        <v>0</v>
      </c>
      <c r="O1709">
        <f>'[1]Master Data'!BX401/100</f>
        <v>0</v>
      </c>
      <c r="P1709">
        <f>'[1]Master Data'!BY401/100</f>
        <v>0</v>
      </c>
      <c r="Q1709">
        <f>'[1]Master Data'!BZ401/100</f>
        <v>0</v>
      </c>
      <c r="R1709">
        <f>'[1]Master Data'!CA401/1000000</f>
        <v>0</v>
      </c>
      <c r="S1709">
        <f>'[1]Master Data'!CC401/1000000</f>
        <v>0</v>
      </c>
      <c r="T1709">
        <f>'[1]Master Data'!CD401/100</f>
        <v>0</v>
      </c>
      <c r="U1709">
        <f>'[1]Master Data'!CE401/1000000</f>
        <v>0</v>
      </c>
    </row>
    <row r="1710" spans="1:21" x14ac:dyDescent="0.55000000000000004">
      <c r="A1710" s="41" t="s">
        <v>1499</v>
      </c>
      <c r="B1710" s="41">
        <v>3.7000000000000002E-3</v>
      </c>
      <c r="C1710">
        <f>'[1]Master Data'!BK402/100</f>
        <v>2.8000000000000004E-3</v>
      </c>
      <c r="D1710">
        <f>'[1]Master Data'!BL402/1000000</f>
        <v>0</v>
      </c>
      <c r="E1710">
        <f>'[1]Master Data'!BM402/1000000</f>
        <v>0</v>
      </c>
      <c r="F1710">
        <f>'[1]Master Data'!BN402/100</f>
        <v>0</v>
      </c>
      <c r="G1710">
        <f>'[1]Master Data'!BO402/100</f>
        <v>0</v>
      </c>
      <c r="H1710">
        <f>'[1]Master Data'!BP402/100</f>
        <v>0</v>
      </c>
      <c r="I1710">
        <f>'[1]Master Data'!BQ402/100</f>
        <v>0</v>
      </c>
      <c r="J1710">
        <f>'[1]Master Data'!BR402/100</f>
        <v>0</v>
      </c>
      <c r="K1710">
        <f>'[1]Master Data'!BT402/100</f>
        <v>4.0000000000000002E-4</v>
      </c>
      <c r="L1710">
        <f>'[1]Master Data'!BU402/1000000</f>
        <v>0</v>
      </c>
      <c r="M1710">
        <f>'[1]Master Data'!BV402/1000000</f>
        <v>0</v>
      </c>
      <c r="N1710">
        <f>'[1]Master Data'!BW402/1000000</f>
        <v>0</v>
      </c>
      <c r="O1710">
        <f>'[1]Master Data'!BX402/100</f>
        <v>0</v>
      </c>
      <c r="P1710">
        <f>'[1]Master Data'!BY402/100</f>
        <v>0</v>
      </c>
      <c r="Q1710">
        <f>'[1]Master Data'!BZ402/100</f>
        <v>0</v>
      </c>
      <c r="R1710">
        <f>'[1]Master Data'!CA402/1000000</f>
        <v>0</v>
      </c>
      <c r="S1710">
        <f>'[1]Master Data'!CC402/1000000</f>
        <v>0</v>
      </c>
      <c r="T1710">
        <f>'[1]Master Data'!CD402/100</f>
        <v>0</v>
      </c>
      <c r="U1710">
        <f>'[1]Master Data'!CE402/1000000</f>
        <v>0</v>
      </c>
    </row>
    <row r="1711" spans="1:21" x14ac:dyDescent="0.55000000000000004">
      <c r="A1711" s="41" t="s">
        <v>1500</v>
      </c>
      <c r="B1711" s="41">
        <v>4.3E-3</v>
      </c>
      <c r="C1711">
        <f>'[1]Master Data'!BK403/100</f>
        <v>2.8000000000000004E-3</v>
      </c>
      <c r="D1711">
        <f>'[1]Master Data'!BL403/1000000</f>
        <v>0</v>
      </c>
      <c r="E1711">
        <f>'[1]Master Data'!BM403/1000000</f>
        <v>0</v>
      </c>
      <c r="F1711">
        <f>'[1]Master Data'!BN403/100</f>
        <v>0</v>
      </c>
      <c r="G1711">
        <f>'[1]Master Data'!BO403/100</f>
        <v>0</v>
      </c>
      <c r="H1711">
        <f>'[1]Master Data'!BP403/100</f>
        <v>0</v>
      </c>
      <c r="I1711">
        <f>'[1]Master Data'!BQ403/100</f>
        <v>0</v>
      </c>
      <c r="J1711">
        <f>'[1]Master Data'!BR403/100</f>
        <v>0</v>
      </c>
      <c r="K1711">
        <f>'[1]Master Data'!BT403/100</f>
        <v>2.9999999999999997E-4</v>
      </c>
      <c r="L1711">
        <f>'[1]Master Data'!BU403/1000000</f>
        <v>0</v>
      </c>
      <c r="M1711">
        <f>'[1]Master Data'!BV403/1000000</f>
        <v>0</v>
      </c>
      <c r="N1711">
        <f>'[1]Master Data'!BW403/1000000</f>
        <v>0</v>
      </c>
      <c r="O1711">
        <f>'[1]Master Data'!BX403/100</f>
        <v>0</v>
      </c>
      <c r="P1711">
        <f>'[1]Master Data'!BY403/100</f>
        <v>0</v>
      </c>
      <c r="Q1711">
        <f>'[1]Master Data'!BZ403/100</f>
        <v>0</v>
      </c>
      <c r="R1711">
        <f>'[1]Master Data'!CA403/1000000</f>
        <v>0</v>
      </c>
      <c r="S1711">
        <f>'[1]Master Data'!CC403/1000000</f>
        <v>0</v>
      </c>
      <c r="T1711">
        <f>'[1]Master Data'!CD403/100</f>
        <v>0</v>
      </c>
      <c r="U1711">
        <f>'[1]Master Data'!CE403/1000000</f>
        <v>0</v>
      </c>
    </row>
    <row r="1712" spans="1:21" x14ac:dyDescent="0.55000000000000004">
      <c r="A1712" s="41" t="s">
        <v>1501</v>
      </c>
      <c r="B1712" s="41">
        <v>2.3999999999999998E-3</v>
      </c>
      <c r="C1712">
        <f>'[1]Master Data'!BK404/100</f>
        <v>2.8999999999999998E-3</v>
      </c>
      <c r="D1712">
        <f>'[1]Master Data'!BL404/1000000</f>
        <v>0</v>
      </c>
      <c r="E1712">
        <f>'[1]Master Data'!BM404/1000000</f>
        <v>0</v>
      </c>
      <c r="F1712">
        <f>'[1]Master Data'!BN404/100</f>
        <v>0</v>
      </c>
      <c r="G1712">
        <f>'[1]Master Data'!BO404/100</f>
        <v>0</v>
      </c>
      <c r="H1712">
        <f>'[1]Master Data'!BP404/100</f>
        <v>0</v>
      </c>
      <c r="I1712">
        <f>'[1]Master Data'!BQ404/100</f>
        <v>0</v>
      </c>
      <c r="J1712">
        <f>'[1]Master Data'!BR404/100</f>
        <v>0</v>
      </c>
      <c r="K1712">
        <f>'[1]Master Data'!BT404/100</f>
        <v>0</v>
      </c>
      <c r="L1712">
        <f>'[1]Master Data'!BU404/1000000</f>
        <v>0</v>
      </c>
      <c r="M1712">
        <f>'[1]Master Data'!BV404/1000000</f>
        <v>0</v>
      </c>
      <c r="N1712">
        <f>'[1]Master Data'!BW404/1000000</f>
        <v>0</v>
      </c>
      <c r="O1712">
        <f>'[1]Master Data'!BX404/100</f>
        <v>0</v>
      </c>
      <c r="P1712">
        <f>'[1]Master Data'!BY404/100</f>
        <v>0</v>
      </c>
      <c r="Q1712">
        <f>'[1]Master Data'!BZ404/100</f>
        <v>0</v>
      </c>
      <c r="R1712">
        <f>'[1]Master Data'!CA404/1000000</f>
        <v>0</v>
      </c>
      <c r="S1712">
        <f>'[1]Master Data'!CC404/1000000</f>
        <v>0</v>
      </c>
      <c r="T1712">
        <f>'[1]Master Data'!CD404/100</f>
        <v>0</v>
      </c>
      <c r="U1712">
        <f>'[1]Master Data'!CE404/1000000</f>
        <v>0</v>
      </c>
    </row>
    <row r="1713" spans="1:21" x14ac:dyDescent="0.55000000000000004">
      <c r="A1713" s="41" t="s">
        <v>1502</v>
      </c>
      <c r="B1713" s="41">
        <v>6.0000000000000001E-3</v>
      </c>
      <c r="C1713">
        <f>'[1]Master Data'!BK405/100</f>
        <v>3.3E-3</v>
      </c>
      <c r="D1713">
        <f>'[1]Master Data'!BL405/1000000</f>
        <v>0</v>
      </c>
      <c r="E1713">
        <f>'[1]Master Data'!BM405/1000000</f>
        <v>0</v>
      </c>
      <c r="F1713">
        <f>'[1]Master Data'!BN405/100</f>
        <v>0</v>
      </c>
      <c r="G1713">
        <f>'[1]Master Data'!BO405/100</f>
        <v>0</v>
      </c>
      <c r="H1713">
        <f>'[1]Master Data'!BP405/100</f>
        <v>0</v>
      </c>
      <c r="I1713">
        <f>'[1]Master Data'!BQ405/100</f>
        <v>0</v>
      </c>
      <c r="J1713">
        <f>'[1]Master Data'!BR405/100</f>
        <v>0</v>
      </c>
      <c r="K1713">
        <f>'[1]Master Data'!BT405/100</f>
        <v>2.9999999999999997E-4</v>
      </c>
      <c r="L1713">
        <f>'[1]Master Data'!BU405/1000000</f>
        <v>0</v>
      </c>
      <c r="M1713">
        <f>'[1]Master Data'!BV405/1000000</f>
        <v>0</v>
      </c>
      <c r="N1713">
        <f>'[1]Master Data'!BW405/1000000</f>
        <v>0</v>
      </c>
      <c r="O1713">
        <f>'[1]Master Data'!BX405/100</f>
        <v>0</v>
      </c>
      <c r="P1713">
        <f>'[1]Master Data'!BY405/100</f>
        <v>0</v>
      </c>
      <c r="Q1713">
        <f>'[1]Master Data'!BZ405/100</f>
        <v>0</v>
      </c>
      <c r="R1713">
        <f>'[1]Master Data'!CA405/1000000</f>
        <v>0</v>
      </c>
      <c r="S1713">
        <f>'[1]Master Data'!CC405/1000000</f>
        <v>0</v>
      </c>
      <c r="T1713">
        <f>'[1]Master Data'!CD405/100</f>
        <v>0</v>
      </c>
      <c r="U1713">
        <f>'[1]Master Data'!CE405/1000000</f>
        <v>0</v>
      </c>
    </row>
    <row r="1714" spans="1:21" x14ac:dyDescent="0.55000000000000004">
      <c r="A1714" s="41" t="s">
        <v>1503</v>
      </c>
      <c r="B1714" s="41">
        <v>2.8999999999999998E-3</v>
      </c>
      <c r="C1714">
        <f>'[1]Master Data'!BK406/100</f>
        <v>1E-4</v>
      </c>
      <c r="D1714">
        <f>'[1]Master Data'!BL406/1000000</f>
        <v>0</v>
      </c>
      <c r="E1714">
        <f>'[1]Master Data'!BM406/1000000</f>
        <v>0</v>
      </c>
      <c r="F1714">
        <f>'[1]Master Data'!BN406/100</f>
        <v>0</v>
      </c>
      <c r="G1714">
        <f>'[1]Master Data'!BO406/100</f>
        <v>0</v>
      </c>
      <c r="H1714">
        <f>'[1]Master Data'!BP406/100</f>
        <v>0</v>
      </c>
      <c r="I1714">
        <f>'[1]Master Data'!BQ406/100</f>
        <v>0</v>
      </c>
      <c r="J1714">
        <f>'[1]Master Data'!BR406/100</f>
        <v>0</v>
      </c>
      <c r="K1714">
        <f>'[1]Master Data'!BT406/100</f>
        <v>5.0000000000000001E-4</v>
      </c>
      <c r="L1714">
        <f>'[1]Master Data'!BU406/1000000</f>
        <v>0</v>
      </c>
      <c r="M1714">
        <f>'[1]Master Data'!BV406/1000000</f>
        <v>0</v>
      </c>
      <c r="N1714">
        <f>'[1]Master Data'!BW406/1000000</f>
        <v>0</v>
      </c>
      <c r="O1714">
        <f>'[1]Master Data'!BX406/100</f>
        <v>0</v>
      </c>
      <c r="P1714">
        <f>'[1]Master Data'!BY406/100</f>
        <v>0</v>
      </c>
      <c r="Q1714">
        <f>'[1]Master Data'!BZ406/100</f>
        <v>0</v>
      </c>
      <c r="R1714">
        <f>'[1]Master Data'!CA406/1000000</f>
        <v>0</v>
      </c>
      <c r="S1714">
        <f>'[1]Master Data'!CC406/1000000</f>
        <v>0</v>
      </c>
      <c r="T1714">
        <f>'[1]Master Data'!CD406/100</f>
        <v>0</v>
      </c>
      <c r="U1714">
        <f>'[1]Master Data'!CE406/1000000</f>
        <v>0</v>
      </c>
    </row>
    <row r="1715" spans="1:21" x14ac:dyDescent="0.55000000000000004">
      <c r="A1715" s="41" t="s">
        <v>1504</v>
      </c>
      <c r="B1715" s="41">
        <v>5.0000000000000001E-4</v>
      </c>
      <c r="C1715">
        <f>'[1]Master Data'!BK407/100</f>
        <v>2.9999999999999997E-4</v>
      </c>
      <c r="D1715">
        <f>'[1]Master Data'!BL407/1000000</f>
        <v>0</v>
      </c>
      <c r="E1715">
        <f>'[1]Master Data'!BM407/1000000</f>
        <v>0</v>
      </c>
      <c r="F1715">
        <f>'[1]Master Data'!BN407/100</f>
        <v>0</v>
      </c>
      <c r="G1715">
        <f>'[1]Master Data'!BO407/100</f>
        <v>0</v>
      </c>
      <c r="H1715">
        <f>'[1]Master Data'!BP407/100</f>
        <v>0</v>
      </c>
      <c r="I1715">
        <f>'[1]Master Data'!BQ407/100</f>
        <v>0</v>
      </c>
      <c r="J1715">
        <f>'[1]Master Data'!BR407/100</f>
        <v>5.9999999999999995E-4</v>
      </c>
      <c r="K1715">
        <f>'[1]Master Data'!BT407/100</f>
        <v>0</v>
      </c>
      <c r="L1715">
        <f>'[1]Master Data'!BU407/1000000</f>
        <v>0</v>
      </c>
      <c r="M1715">
        <f>'[1]Master Data'!BV407/1000000</f>
        <v>0</v>
      </c>
      <c r="N1715">
        <f>'[1]Master Data'!BW407/1000000</f>
        <v>0</v>
      </c>
      <c r="O1715">
        <f>'[1]Master Data'!BX407/100</f>
        <v>0</v>
      </c>
      <c r="P1715">
        <f>'[1]Master Data'!BY407/100</f>
        <v>0.27</v>
      </c>
      <c r="Q1715">
        <f>'[1]Master Data'!BZ407/100</f>
        <v>0</v>
      </c>
      <c r="R1715">
        <f>'[1]Master Data'!CA407/1000000</f>
        <v>0</v>
      </c>
      <c r="S1715">
        <f>'[1]Master Data'!CC407/1000000</f>
        <v>0</v>
      </c>
      <c r="T1715">
        <f>'[1]Master Data'!CD407/100</f>
        <v>0</v>
      </c>
      <c r="U1715">
        <f>'[1]Master Data'!CE407/1000000</f>
        <v>0</v>
      </c>
    </row>
    <row r="1716" spans="1:21" x14ac:dyDescent="0.55000000000000004">
      <c r="A1716" s="41" t="s">
        <v>1505</v>
      </c>
      <c r="B1716" s="41">
        <v>8.0000000000000004E-4</v>
      </c>
      <c r="C1716">
        <f>'[1]Master Data'!BK408/100</f>
        <v>1.2999999999999999E-3</v>
      </c>
      <c r="D1716">
        <f>'[1]Master Data'!BL408/1000000</f>
        <v>8.0000000000000002E-8</v>
      </c>
      <c r="E1716">
        <f>'[1]Master Data'!BM408/1000000</f>
        <v>0</v>
      </c>
      <c r="F1716">
        <f>'[1]Master Data'!BN408/100</f>
        <v>0</v>
      </c>
      <c r="G1716">
        <f>'[1]Master Data'!BO408/100</f>
        <v>0</v>
      </c>
      <c r="H1716">
        <f>'[1]Master Data'!BP408/100</f>
        <v>0</v>
      </c>
      <c r="I1716">
        <f>'[1]Master Data'!BQ408/100</f>
        <v>0</v>
      </c>
      <c r="J1716">
        <f>'[1]Master Data'!BR408/100</f>
        <v>0</v>
      </c>
      <c r="K1716">
        <f>'[1]Master Data'!BT408/100</f>
        <v>5.4000000000000005E-5</v>
      </c>
      <c r="L1716">
        <f>'[1]Master Data'!BU408/1000000</f>
        <v>2.0000000000000002E-7</v>
      </c>
      <c r="M1716">
        <f>'[1]Master Data'!BV408/1000000</f>
        <v>6.4000000000000001E-7</v>
      </c>
      <c r="N1716">
        <f>'[1]Master Data'!BW408/1000000</f>
        <v>0</v>
      </c>
      <c r="O1716">
        <f>'[1]Master Data'!BX408/100</f>
        <v>0</v>
      </c>
      <c r="P1716">
        <f>'[1]Master Data'!BY408/100</f>
        <v>0</v>
      </c>
      <c r="Q1716">
        <f>'[1]Master Data'!BZ408/100</f>
        <v>0</v>
      </c>
      <c r="R1716">
        <f>'[1]Master Data'!CA408/1000000</f>
        <v>0</v>
      </c>
      <c r="S1716">
        <f>'[1]Master Data'!CC408/1000000</f>
        <v>0</v>
      </c>
      <c r="T1716">
        <f>'[1]Master Data'!CD408/100</f>
        <v>0</v>
      </c>
      <c r="U1716">
        <f>'[1]Master Data'!CE408/1000000</f>
        <v>0</v>
      </c>
    </row>
    <row r="1717" spans="1:21" x14ac:dyDescent="0.55000000000000004">
      <c r="A1717" s="41" t="s">
        <v>1506</v>
      </c>
      <c r="B1717" s="41">
        <v>1.4191899070385124E-3</v>
      </c>
      <c r="C1717">
        <f>'[1]Master Data'!BK409/100</f>
        <v>3.2000000000000002E-3</v>
      </c>
      <c r="D1717">
        <f>'[1]Master Data'!BL409/1000000</f>
        <v>5.9999999999999995E-8</v>
      </c>
      <c r="E1717">
        <f>'[1]Master Data'!BM409/1000000</f>
        <v>0</v>
      </c>
      <c r="F1717">
        <f>'[1]Master Data'!BN409/100</f>
        <v>0</v>
      </c>
      <c r="G1717">
        <f>'[1]Master Data'!BO409/100</f>
        <v>0</v>
      </c>
      <c r="H1717">
        <f>'[1]Master Data'!BP409/100</f>
        <v>0</v>
      </c>
      <c r="I1717">
        <f>'[1]Master Data'!BQ409/100</f>
        <v>0</v>
      </c>
      <c r="J1717">
        <f>'[1]Master Data'!BR409/100</f>
        <v>0</v>
      </c>
      <c r="K1717">
        <f>'[1]Master Data'!BT409/100</f>
        <v>6.4758241758241755E-5</v>
      </c>
      <c r="L1717">
        <f>'[1]Master Data'!BU409/1000000</f>
        <v>1.3E-7</v>
      </c>
      <c r="M1717">
        <f>'[1]Master Data'!BV409/1000000</f>
        <v>8.0000000000000002E-8</v>
      </c>
      <c r="N1717">
        <f>'[1]Master Data'!BW409/1000000</f>
        <v>0</v>
      </c>
      <c r="O1717">
        <f>'[1]Master Data'!BX409/100</f>
        <v>0</v>
      </c>
      <c r="P1717">
        <f>'[1]Master Data'!BY409/100</f>
        <v>0</v>
      </c>
      <c r="Q1717">
        <f>'[1]Master Data'!BZ409/100</f>
        <v>0</v>
      </c>
      <c r="R1717">
        <f>'[1]Master Data'!CA409/1000000</f>
        <v>0</v>
      </c>
      <c r="S1717">
        <f>'[1]Master Data'!CC409/1000000</f>
        <v>0</v>
      </c>
      <c r="T1717">
        <f>'[1]Master Data'!CD409/100</f>
        <v>0</v>
      </c>
      <c r="U1717">
        <f>'[1]Master Data'!CE409/1000000</f>
        <v>0</v>
      </c>
    </row>
    <row r="1718" spans="1:21" x14ac:dyDescent="0.55000000000000004">
      <c r="A1718" s="41" t="s">
        <v>1507</v>
      </c>
      <c r="B1718" s="41">
        <v>4.5999999999999999E-3</v>
      </c>
      <c r="C1718">
        <f>'[1]Master Data'!BK410/100</f>
        <v>0</v>
      </c>
      <c r="D1718">
        <f>'[1]Master Data'!BL410/1000000</f>
        <v>0</v>
      </c>
      <c r="E1718">
        <f>'[1]Master Data'!BM410/1000000</f>
        <v>0</v>
      </c>
      <c r="F1718">
        <f>'[1]Master Data'!BN410/100</f>
        <v>0</v>
      </c>
      <c r="G1718">
        <f>'[1]Master Data'!BO410/100</f>
        <v>0</v>
      </c>
      <c r="H1718">
        <f>'[1]Master Data'!BP410/100</f>
        <v>0</v>
      </c>
      <c r="I1718">
        <f>'[1]Master Data'!BQ410/100</f>
        <v>0</v>
      </c>
      <c r="J1718">
        <f>'[1]Master Data'!BR410/100</f>
        <v>0</v>
      </c>
      <c r="K1718">
        <f>'[1]Master Data'!BT410/100</f>
        <v>0</v>
      </c>
      <c r="L1718">
        <f>'[1]Master Data'!BU410/1000000</f>
        <v>0</v>
      </c>
      <c r="M1718">
        <f>'[1]Master Data'!BV410/1000000</f>
        <v>0</v>
      </c>
      <c r="N1718">
        <f>'[1]Master Data'!BW410/1000000</f>
        <v>0</v>
      </c>
      <c r="O1718">
        <f>'[1]Master Data'!BX410/100</f>
        <v>0</v>
      </c>
      <c r="P1718">
        <f>'[1]Master Data'!BY410/100</f>
        <v>0</v>
      </c>
      <c r="Q1718">
        <f>'[1]Master Data'!BZ410/100</f>
        <v>0</v>
      </c>
      <c r="R1718">
        <f>'[1]Master Data'!CA410/1000000</f>
        <v>0</v>
      </c>
      <c r="S1718">
        <f>'[1]Master Data'!CC410/1000000</f>
        <v>0</v>
      </c>
      <c r="T1718">
        <f>'[1]Master Data'!CD410/100</f>
        <v>0</v>
      </c>
      <c r="U1718">
        <f>'[1]Master Data'!CE410/1000000</f>
        <v>0</v>
      </c>
    </row>
    <row r="1719" spans="1:21" x14ac:dyDescent="0.55000000000000004">
      <c r="A1719" s="41" t="s">
        <v>1508</v>
      </c>
      <c r="B1719" s="41">
        <v>5.8999999999999999E-3</v>
      </c>
      <c r="C1719">
        <f>'[1]Master Data'!BK411/100</f>
        <v>2.7000000000000001E-3</v>
      </c>
      <c r="D1719">
        <f>'[1]Master Data'!BL411/1000000</f>
        <v>0</v>
      </c>
      <c r="E1719">
        <f>'[1]Master Data'!BM411/1000000</f>
        <v>0</v>
      </c>
      <c r="F1719">
        <f>'[1]Master Data'!BN411/100</f>
        <v>0</v>
      </c>
      <c r="G1719">
        <f>'[1]Master Data'!BO411/100</f>
        <v>0</v>
      </c>
      <c r="H1719">
        <f>'[1]Master Data'!BP411/100</f>
        <v>0</v>
      </c>
      <c r="I1719">
        <f>'[1]Master Data'!BQ411/100</f>
        <v>0</v>
      </c>
      <c r="J1719">
        <f>'[1]Master Data'!BR411/100</f>
        <v>0</v>
      </c>
      <c r="K1719">
        <f>'[1]Master Data'!BT411/100</f>
        <v>4.0000000000000002E-4</v>
      </c>
      <c r="L1719">
        <f>'[1]Master Data'!BU411/1000000</f>
        <v>3.4000000000000003E-7</v>
      </c>
      <c r="M1719">
        <f>'[1]Master Data'!BV411/1000000</f>
        <v>8.9000000000000006E-7</v>
      </c>
      <c r="N1719">
        <f>'[1]Master Data'!BW411/1000000</f>
        <v>0</v>
      </c>
      <c r="O1719">
        <f>'[1]Master Data'!BX411/100</f>
        <v>0</v>
      </c>
      <c r="P1719">
        <f>'[1]Master Data'!BY411/100</f>
        <v>0</v>
      </c>
      <c r="Q1719">
        <f>'[1]Master Data'!BZ411/100</f>
        <v>0</v>
      </c>
      <c r="R1719">
        <f>'[1]Master Data'!CA411/1000000</f>
        <v>0</v>
      </c>
      <c r="S1719">
        <f>'[1]Master Data'!CC411/1000000</f>
        <v>0</v>
      </c>
      <c r="T1719">
        <f>'[1]Master Data'!CD411/100</f>
        <v>0</v>
      </c>
      <c r="U1719">
        <f>'[1]Master Data'!CE411/1000000</f>
        <v>0</v>
      </c>
    </row>
    <row r="1720" spans="1:21" x14ac:dyDescent="0.55000000000000004">
      <c r="A1720" s="41" t="s">
        <v>1509</v>
      </c>
      <c r="B1720" s="41">
        <v>4.7999999999999996E-3</v>
      </c>
      <c r="C1720">
        <f>'[1]Master Data'!BK412/100</f>
        <v>2.3E-3</v>
      </c>
      <c r="D1720">
        <f>'[1]Master Data'!BL412/1000000</f>
        <v>0</v>
      </c>
      <c r="E1720">
        <f>'[1]Master Data'!BM412/1000000</f>
        <v>0</v>
      </c>
      <c r="F1720">
        <f>'[1]Master Data'!BN412/100</f>
        <v>0</v>
      </c>
      <c r="G1720">
        <f>'[1]Master Data'!BO412/100</f>
        <v>0</v>
      </c>
      <c r="H1720">
        <f>'[1]Master Data'!BP412/100</f>
        <v>0</v>
      </c>
      <c r="I1720">
        <f>'[1]Master Data'!BQ412/100</f>
        <v>0</v>
      </c>
      <c r="J1720">
        <f>'[1]Master Data'!BR412/100</f>
        <v>0</v>
      </c>
      <c r="K1720">
        <f>'[1]Master Data'!BT412/100</f>
        <v>2.9999999999999997E-4</v>
      </c>
      <c r="L1720">
        <f>'[1]Master Data'!BU412/1000000</f>
        <v>2.1E-7</v>
      </c>
      <c r="M1720">
        <f>'[1]Master Data'!BV412/1000000</f>
        <v>4.2E-7</v>
      </c>
      <c r="N1720">
        <f>'[1]Master Data'!BW412/1000000</f>
        <v>0</v>
      </c>
      <c r="O1720">
        <f>'[1]Master Data'!BX412/100</f>
        <v>0</v>
      </c>
      <c r="P1720">
        <f>'[1]Master Data'!BY412/100</f>
        <v>0</v>
      </c>
      <c r="Q1720">
        <f>'[1]Master Data'!BZ412/100</f>
        <v>0</v>
      </c>
      <c r="R1720">
        <f>'[1]Master Data'!CA412/1000000</f>
        <v>0</v>
      </c>
      <c r="S1720">
        <f>'[1]Master Data'!CC412/1000000</f>
        <v>0</v>
      </c>
      <c r="T1720">
        <f>'[1]Master Data'!CD412/100</f>
        <v>0</v>
      </c>
      <c r="U1720">
        <f>'[1]Master Data'!CE412/1000000</f>
        <v>0</v>
      </c>
    </row>
    <row r="1721" spans="1:21" x14ac:dyDescent="0.55000000000000004">
      <c r="A1721" s="41" t="s">
        <v>1510</v>
      </c>
      <c r="B1721" s="41">
        <v>6.6E-3</v>
      </c>
      <c r="C1721">
        <f>'[1]Master Data'!BK413/100</f>
        <v>1E-4</v>
      </c>
      <c r="D1721">
        <f>'[1]Master Data'!BL413/1000000</f>
        <v>0</v>
      </c>
      <c r="E1721">
        <f>'[1]Master Data'!BM413/1000000</f>
        <v>0</v>
      </c>
      <c r="F1721">
        <f>'[1]Master Data'!BN413/100</f>
        <v>0</v>
      </c>
      <c r="G1721">
        <f>'[1]Master Data'!BO413/100</f>
        <v>0</v>
      </c>
      <c r="H1721">
        <f>'[1]Master Data'!BP413/100</f>
        <v>0</v>
      </c>
      <c r="I1721">
        <f>'[1]Master Data'!BQ413/100</f>
        <v>0</v>
      </c>
      <c r="J1721">
        <f>'[1]Master Data'!BR413/100</f>
        <v>0</v>
      </c>
      <c r="K1721">
        <f>'[1]Master Data'!BT413/100</f>
        <v>0</v>
      </c>
      <c r="L1721">
        <f>'[1]Master Data'!BU413/1000000</f>
        <v>0</v>
      </c>
      <c r="M1721">
        <f>'[1]Master Data'!BV413/1000000</f>
        <v>0</v>
      </c>
      <c r="N1721">
        <f>'[1]Master Data'!BW413/1000000</f>
        <v>0</v>
      </c>
      <c r="O1721">
        <f>'[1]Master Data'!BX413/100</f>
        <v>0</v>
      </c>
      <c r="P1721">
        <f>'[1]Master Data'!BY413/100</f>
        <v>0</v>
      </c>
      <c r="Q1721">
        <f>'[1]Master Data'!BZ413/100</f>
        <v>0</v>
      </c>
      <c r="R1721">
        <f>'[1]Master Data'!CA413/1000000</f>
        <v>0</v>
      </c>
      <c r="S1721">
        <f>'[1]Master Data'!CC413/1000000</f>
        <v>0</v>
      </c>
      <c r="T1721">
        <f>'[1]Master Data'!CD413/100</f>
        <v>0</v>
      </c>
      <c r="U1721">
        <f>'[1]Master Data'!CE413/1000000</f>
        <v>0</v>
      </c>
    </row>
    <row r="1722" spans="1:21" x14ac:dyDescent="0.55000000000000004">
      <c r="A1722" s="41" t="s">
        <v>1511</v>
      </c>
      <c r="B1722" s="41">
        <v>2.7000000000000001E-3</v>
      </c>
      <c r="C1722">
        <f>'[1]Master Data'!BK414/100</f>
        <v>2.0000000000000001E-4</v>
      </c>
      <c r="D1722">
        <f>'[1]Master Data'!BL414/1000000</f>
        <v>0</v>
      </c>
      <c r="E1722">
        <f>'[1]Master Data'!BM414/1000000</f>
        <v>0</v>
      </c>
      <c r="F1722">
        <f>'[1]Master Data'!BN414/100</f>
        <v>0</v>
      </c>
      <c r="G1722">
        <f>'[1]Master Data'!BO414/100</f>
        <v>0</v>
      </c>
      <c r="H1722">
        <f>'[1]Master Data'!BP414/100</f>
        <v>0</v>
      </c>
      <c r="I1722">
        <f>'[1]Master Data'!BQ414/100</f>
        <v>0</v>
      </c>
      <c r="J1722">
        <f>'[1]Master Data'!BR414/100</f>
        <v>0</v>
      </c>
      <c r="K1722">
        <f>'[1]Master Data'!BT414/100</f>
        <v>1E-4</v>
      </c>
      <c r="L1722">
        <f>'[1]Master Data'!BU414/1000000</f>
        <v>7.0000000000000005E-8</v>
      </c>
      <c r="M1722">
        <f>'[1]Master Data'!BV414/1000000</f>
        <v>1.1000000000000001E-7</v>
      </c>
      <c r="N1722">
        <f>'[1]Master Data'!BW414/1000000</f>
        <v>0</v>
      </c>
      <c r="O1722">
        <f>'[1]Master Data'!BX414/100</f>
        <v>0</v>
      </c>
      <c r="P1722">
        <f>'[1]Master Data'!BY414/100</f>
        <v>0</v>
      </c>
      <c r="Q1722">
        <f>'[1]Master Data'!BZ414/100</f>
        <v>0</v>
      </c>
      <c r="R1722">
        <f>'[1]Master Data'!CA414/1000000</f>
        <v>0</v>
      </c>
      <c r="S1722">
        <f>'[1]Master Data'!CC414/1000000</f>
        <v>0</v>
      </c>
      <c r="T1722">
        <f>'[1]Master Data'!CD414/100</f>
        <v>0</v>
      </c>
      <c r="U1722">
        <f>'[1]Master Data'!CE414/1000000</f>
        <v>0</v>
      </c>
    </row>
    <row r="1723" spans="1:21" x14ac:dyDescent="0.55000000000000004">
      <c r="A1723" s="41" t="s">
        <v>1512</v>
      </c>
      <c r="B1723" s="41">
        <v>4.1999999999999997E-3</v>
      </c>
      <c r="C1723">
        <f>'[1]Master Data'!BK415/100</f>
        <v>8.0000000000000004E-4</v>
      </c>
      <c r="D1723">
        <f>'[1]Master Data'!BL415/1000000</f>
        <v>2E-8</v>
      </c>
      <c r="E1723">
        <f>'[1]Master Data'!BM415/1000000</f>
        <v>0</v>
      </c>
      <c r="F1723">
        <f>'[1]Master Data'!BN415/100</f>
        <v>0</v>
      </c>
      <c r="G1723">
        <f>'[1]Master Data'!BO415/100</f>
        <v>0</v>
      </c>
      <c r="H1723">
        <f>'[1]Master Data'!BP415/100</f>
        <v>0</v>
      </c>
      <c r="I1723">
        <f>'[1]Master Data'!BQ415/100</f>
        <v>0</v>
      </c>
      <c r="J1723">
        <f>'[1]Master Data'!BR415/100</f>
        <v>5.0000000000000001E-4</v>
      </c>
      <c r="K1723">
        <f>'[1]Master Data'!BT415/100</f>
        <v>4.0000000000000002E-4</v>
      </c>
      <c r="L1723">
        <f>'[1]Master Data'!BU415/1000000</f>
        <v>0</v>
      </c>
      <c r="M1723">
        <f>'[1]Master Data'!BV415/1000000</f>
        <v>0</v>
      </c>
      <c r="N1723">
        <f>'[1]Master Data'!BW415/1000000</f>
        <v>0</v>
      </c>
      <c r="O1723">
        <f>'[1]Master Data'!BX415/100</f>
        <v>0</v>
      </c>
      <c r="P1723">
        <f>'[1]Master Data'!BY415/100</f>
        <v>0</v>
      </c>
      <c r="Q1723">
        <f>'[1]Master Data'!BZ415/100</f>
        <v>0</v>
      </c>
      <c r="R1723">
        <f>'[1]Master Data'!CA415/1000000</f>
        <v>0</v>
      </c>
      <c r="S1723">
        <f>'[1]Master Data'!CC415/1000000</f>
        <v>0</v>
      </c>
      <c r="T1723">
        <f>'[1]Master Data'!CD415/100</f>
        <v>0</v>
      </c>
      <c r="U1723">
        <f>'[1]Master Data'!CE415/1000000</f>
        <v>0</v>
      </c>
    </row>
    <row r="1724" spans="1:21" x14ac:dyDescent="0.55000000000000004">
      <c r="A1724" s="41" t="s">
        <v>1513</v>
      </c>
      <c r="B1724" s="41">
        <v>4.0000000000000001E-3</v>
      </c>
      <c r="C1724">
        <f>'[1]Master Data'!BK416/100</f>
        <v>3.0000000000000001E-3</v>
      </c>
      <c r="D1724">
        <f>'[1]Master Data'!BL416/1000000</f>
        <v>0</v>
      </c>
      <c r="E1724">
        <f>'[1]Master Data'!BM416/1000000</f>
        <v>0</v>
      </c>
      <c r="F1724">
        <f>'[1]Master Data'!BN416/100</f>
        <v>0</v>
      </c>
      <c r="G1724">
        <f>'[1]Master Data'!BO416/100</f>
        <v>0</v>
      </c>
      <c r="H1724">
        <f>'[1]Master Data'!BP416/100</f>
        <v>0</v>
      </c>
      <c r="I1724">
        <f>'[1]Master Data'!BQ416/100</f>
        <v>0</v>
      </c>
      <c r="J1724">
        <f>'[1]Master Data'!BR416/100</f>
        <v>1E-3</v>
      </c>
      <c r="K1724">
        <f>'[1]Master Data'!BT416/100</f>
        <v>1E-3</v>
      </c>
      <c r="L1724">
        <f>'[1]Master Data'!BU416/1000000</f>
        <v>0</v>
      </c>
      <c r="M1724">
        <f>'[1]Master Data'!BV416/1000000</f>
        <v>0</v>
      </c>
      <c r="N1724">
        <f>'[1]Master Data'!BW416/1000000</f>
        <v>0</v>
      </c>
      <c r="O1724">
        <f>'[1]Master Data'!BX416/100</f>
        <v>0</v>
      </c>
      <c r="P1724">
        <f>'[1]Master Data'!BY416/100</f>
        <v>0</v>
      </c>
      <c r="Q1724">
        <f>'[1]Master Data'!BZ416/100</f>
        <v>0</v>
      </c>
      <c r="R1724">
        <f>'[1]Master Data'!CA416/1000000</f>
        <v>0</v>
      </c>
      <c r="S1724">
        <f>'[1]Master Data'!CC416/1000000</f>
        <v>0</v>
      </c>
      <c r="T1724">
        <f>'[1]Master Data'!CD416/100</f>
        <v>0</v>
      </c>
      <c r="U1724">
        <f>'[1]Master Data'!CE416/1000000</f>
        <v>0</v>
      </c>
    </row>
    <row r="1725" spans="1:21" x14ac:dyDescent="0.55000000000000004">
      <c r="A1725" s="41" t="s">
        <v>1514</v>
      </c>
      <c r="B1725" s="41">
        <v>2.9999999999999997E-4</v>
      </c>
      <c r="C1725">
        <f>'[1]Master Data'!BK417/100</f>
        <v>7.1999999999999998E-3</v>
      </c>
      <c r="D1725">
        <f>'[1]Master Data'!BL417/1000000</f>
        <v>2.9999999999999999E-7</v>
      </c>
      <c r="E1725">
        <f>'[1]Master Data'!BM417/1000000</f>
        <v>6.0000000000000002E-6</v>
      </c>
      <c r="F1725">
        <f>'[1]Master Data'!BN417/100</f>
        <v>0</v>
      </c>
      <c r="G1725">
        <f>'[1]Master Data'!BO417/100</f>
        <v>0</v>
      </c>
      <c r="H1725">
        <f>'[1]Master Data'!BP417/100</f>
        <v>0</v>
      </c>
      <c r="I1725">
        <f>'[1]Master Data'!BQ417/100</f>
        <v>0</v>
      </c>
      <c r="J1725">
        <f>'[1]Master Data'!BR417/100</f>
        <v>0</v>
      </c>
      <c r="K1725">
        <f>'[1]Master Data'!BT417/100</f>
        <v>8.9999999999999998E-4</v>
      </c>
      <c r="L1725">
        <f>'[1]Master Data'!BU417/1000000</f>
        <v>0</v>
      </c>
      <c r="M1725">
        <f>'[1]Master Data'!BV417/1000000</f>
        <v>0</v>
      </c>
      <c r="N1725">
        <f>'[1]Master Data'!BW417/1000000</f>
        <v>0</v>
      </c>
      <c r="O1725">
        <f>'[1]Master Data'!BX417/100</f>
        <v>0</v>
      </c>
      <c r="P1725">
        <f>'[1]Master Data'!BY417/100</f>
        <v>0</v>
      </c>
      <c r="Q1725">
        <f>'[1]Master Data'!BZ417/100</f>
        <v>0</v>
      </c>
      <c r="R1725">
        <f>'[1]Master Data'!CA417/1000000</f>
        <v>0</v>
      </c>
      <c r="S1725">
        <f>'[1]Master Data'!CC417/1000000</f>
        <v>0</v>
      </c>
      <c r="T1725">
        <f>'[1]Master Data'!CD417/100</f>
        <v>0</v>
      </c>
      <c r="U1725">
        <f>'[1]Master Data'!CE417/1000000</f>
        <v>0</v>
      </c>
    </row>
    <row r="1726" spans="1:21" x14ac:dyDescent="0.55000000000000004">
      <c r="A1726" s="41" t="s">
        <v>1515</v>
      </c>
      <c r="B1726" s="41">
        <v>5.0000000000000001E-4</v>
      </c>
      <c r="C1726">
        <f>'[1]Master Data'!BK418/100</f>
        <v>7.0999999999999995E-3</v>
      </c>
      <c r="D1726">
        <f>'[1]Master Data'!BL418/1000000</f>
        <v>0</v>
      </c>
      <c r="E1726">
        <f>'[1]Master Data'!BM418/1000000</f>
        <v>0</v>
      </c>
      <c r="F1726">
        <f>'[1]Master Data'!BN418/100</f>
        <v>0</v>
      </c>
      <c r="G1726">
        <f>'[1]Master Data'!BO418/100</f>
        <v>0</v>
      </c>
      <c r="H1726">
        <f>'[1]Master Data'!BP418/100</f>
        <v>0</v>
      </c>
      <c r="I1726">
        <f>'[1]Master Data'!BQ418/100</f>
        <v>0</v>
      </c>
      <c r="J1726">
        <f>'[1]Master Data'!BR418/100</f>
        <v>6.3E-3</v>
      </c>
      <c r="K1726">
        <f>'[1]Master Data'!BT418/100</f>
        <v>8.9999999999999998E-4</v>
      </c>
      <c r="L1726">
        <f>'[1]Master Data'!BU418/1000000</f>
        <v>0</v>
      </c>
      <c r="M1726">
        <f>'[1]Master Data'!BV418/1000000</f>
        <v>0</v>
      </c>
      <c r="N1726">
        <f>'[1]Master Data'!BW418/1000000</f>
        <v>0</v>
      </c>
      <c r="O1726">
        <f>'[1]Master Data'!BX418/100</f>
        <v>0</v>
      </c>
      <c r="P1726">
        <f>'[1]Master Data'!BY418/100</f>
        <v>0</v>
      </c>
      <c r="Q1726">
        <f>'[1]Master Data'!BZ418/100</f>
        <v>0</v>
      </c>
      <c r="R1726">
        <f>'[1]Master Data'!CA418/1000000</f>
        <v>0</v>
      </c>
      <c r="S1726">
        <f>'[1]Master Data'!CC418/1000000</f>
        <v>0</v>
      </c>
      <c r="T1726">
        <f>'[1]Master Data'!CD418/100</f>
        <v>0</v>
      </c>
      <c r="U1726">
        <f>'[1]Master Data'!CE418/1000000</f>
        <v>0</v>
      </c>
    </row>
    <row r="1727" spans="1:21" x14ac:dyDescent="0.55000000000000004">
      <c r="A1727" s="41" t="s">
        <v>1516</v>
      </c>
      <c r="B1727" s="41">
        <v>1.0200000000000001E-2</v>
      </c>
      <c r="C1727">
        <f>'[1]Master Data'!BK419/100</f>
        <v>3.3E-3</v>
      </c>
      <c r="D1727">
        <f>'[1]Master Data'!BL419/1000000</f>
        <v>0</v>
      </c>
      <c r="E1727">
        <f>'[1]Master Data'!BM419/1000000</f>
        <v>0</v>
      </c>
      <c r="F1727">
        <f>'[1]Master Data'!BN419/100</f>
        <v>0</v>
      </c>
      <c r="G1727">
        <f>'[1]Master Data'!BO419/100</f>
        <v>0</v>
      </c>
      <c r="H1727">
        <f>'[1]Master Data'!BP419/100</f>
        <v>0</v>
      </c>
      <c r="I1727">
        <f>'[1]Master Data'!BQ419/100</f>
        <v>0</v>
      </c>
      <c r="J1727">
        <f>'[1]Master Data'!BR419/100</f>
        <v>0</v>
      </c>
      <c r="K1727">
        <f>'[1]Master Data'!BT419/100</f>
        <v>2.7E-4</v>
      </c>
      <c r="L1727">
        <f>'[1]Master Data'!BU419/1000000</f>
        <v>0</v>
      </c>
      <c r="M1727">
        <f>'[1]Master Data'!BV419/1000000</f>
        <v>0</v>
      </c>
      <c r="N1727">
        <f>'[1]Master Data'!BW419/1000000</f>
        <v>0</v>
      </c>
      <c r="O1727">
        <f>'[1]Master Data'!BX419/100</f>
        <v>0</v>
      </c>
      <c r="P1727">
        <f>'[1]Master Data'!BY419/100</f>
        <v>0</v>
      </c>
      <c r="Q1727">
        <f>'[1]Master Data'!BZ419/100</f>
        <v>0</v>
      </c>
      <c r="R1727">
        <f>'[1]Master Data'!CA419/1000000</f>
        <v>0</v>
      </c>
      <c r="S1727">
        <f>'[1]Master Data'!CC419/1000000</f>
        <v>0</v>
      </c>
      <c r="T1727">
        <f>'[1]Master Data'!CD419/100</f>
        <v>0</v>
      </c>
      <c r="U1727">
        <f>'[1]Master Data'!CE419/1000000</f>
        <v>0</v>
      </c>
    </row>
    <row r="1728" spans="1:21" x14ac:dyDescent="0.55000000000000004">
      <c r="A1728" s="41" t="s">
        <v>1517</v>
      </c>
      <c r="B1728" s="41">
        <v>0</v>
      </c>
      <c r="C1728">
        <f>'[1]Master Data'!BK420/100</f>
        <v>0</v>
      </c>
      <c r="D1728">
        <f>'[1]Master Data'!BL420/1000000</f>
        <v>0</v>
      </c>
      <c r="E1728">
        <f>'[1]Master Data'!BM420/1000000</f>
        <v>0</v>
      </c>
      <c r="F1728">
        <f>'[1]Master Data'!BN420/100</f>
        <v>0</v>
      </c>
      <c r="G1728">
        <f>'[1]Master Data'!BO420/100</f>
        <v>0</v>
      </c>
      <c r="H1728">
        <f>'[1]Master Data'!BP420/100</f>
        <v>0</v>
      </c>
      <c r="I1728">
        <f>'[1]Master Data'!BQ420/100</f>
        <v>0</v>
      </c>
      <c r="J1728">
        <f>'[1]Master Data'!BR420/100</f>
        <v>0</v>
      </c>
      <c r="K1728">
        <f>'[1]Master Data'!BT420/100</f>
        <v>0</v>
      </c>
      <c r="L1728">
        <f>'[1]Master Data'!BU420/1000000</f>
        <v>0</v>
      </c>
      <c r="M1728">
        <f>'[1]Master Data'!BV420/1000000</f>
        <v>0</v>
      </c>
      <c r="N1728">
        <f>'[1]Master Data'!BW420/1000000</f>
        <v>0</v>
      </c>
      <c r="O1728">
        <f>'[1]Master Data'!BX420/100</f>
        <v>0</v>
      </c>
      <c r="P1728">
        <f>'[1]Master Data'!BY420/100</f>
        <v>0</v>
      </c>
      <c r="Q1728">
        <f>'[1]Master Data'!BZ420/100</f>
        <v>0</v>
      </c>
      <c r="R1728">
        <f>'[1]Master Data'!CA420/1000000</f>
        <v>0</v>
      </c>
      <c r="S1728">
        <f>'[1]Master Data'!CC420/1000000</f>
        <v>0</v>
      </c>
      <c r="T1728">
        <f>'[1]Master Data'!CD420/100</f>
        <v>0</v>
      </c>
      <c r="U1728">
        <f>'[1]Master Data'!CE420/1000000</f>
        <v>0</v>
      </c>
    </row>
    <row r="1729" spans="1:21" x14ac:dyDescent="0.55000000000000004">
      <c r="A1729" s="41" t="s">
        <v>1518</v>
      </c>
      <c r="B1729" s="41">
        <v>0</v>
      </c>
      <c r="C1729">
        <f>'[1]Master Data'!BK421/100</f>
        <v>0</v>
      </c>
      <c r="D1729">
        <f>'[1]Master Data'!BL421/1000000</f>
        <v>0</v>
      </c>
      <c r="E1729">
        <f>'[1]Master Data'!BM421/1000000</f>
        <v>0</v>
      </c>
      <c r="F1729">
        <f>'[1]Master Data'!BN421/100</f>
        <v>0</v>
      </c>
      <c r="G1729">
        <f>'[1]Master Data'!BO421/100</f>
        <v>0</v>
      </c>
      <c r="H1729">
        <f>'[1]Master Data'!BP421/100</f>
        <v>0</v>
      </c>
      <c r="I1729">
        <f>'[1]Master Data'!BQ421/100</f>
        <v>0</v>
      </c>
      <c r="J1729">
        <f>'[1]Master Data'!BR421/100</f>
        <v>0</v>
      </c>
      <c r="K1729">
        <f>'[1]Master Data'!BT421/100</f>
        <v>0</v>
      </c>
      <c r="L1729">
        <f>'[1]Master Data'!BU421/1000000</f>
        <v>0</v>
      </c>
      <c r="M1729">
        <f>'[1]Master Data'!BV421/1000000</f>
        <v>0</v>
      </c>
      <c r="N1729">
        <f>'[1]Master Data'!BW421/1000000</f>
        <v>0</v>
      </c>
      <c r="O1729">
        <f>'[1]Master Data'!BX421/100</f>
        <v>0</v>
      </c>
      <c r="P1729">
        <f>'[1]Master Data'!BY421/100</f>
        <v>0</v>
      </c>
      <c r="Q1729">
        <f>'[1]Master Data'!BZ421/100</f>
        <v>0</v>
      </c>
      <c r="R1729">
        <f>'[1]Master Data'!CA421/1000000</f>
        <v>0</v>
      </c>
      <c r="S1729">
        <f>'[1]Master Data'!CC421/1000000</f>
        <v>0</v>
      </c>
      <c r="T1729">
        <f>'[1]Master Data'!CD421/100</f>
        <v>0</v>
      </c>
      <c r="U1729">
        <f>'[1]Master Data'!CE421/1000000</f>
        <v>0</v>
      </c>
    </row>
    <row r="1730" spans="1:21" x14ac:dyDescent="0.55000000000000004">
      <c r="A1730" s="41" t="s">
        <v>1519</v>
      </c>
      <c r="B1730" s="41">
        <v>1.2999999999999999E-3</v>
      </c>
      <c r="C1730">
        <f>'[1]Master Data'!BK422/100</f>
        <v>1.7600000000000001E-2</v>
      </c>
      <c r="D1730">
        <f>'[1]Master Data'!BL422/1000000</f>
        <v>1.0000000000000001E-7</v>
      </c>
      <c r="E1730">
        <f>'[1]Master Data'!BM422/1000000</f>
        <v>1.1E-5</v>
      </c>
      <c r="F1730">
        <f>'[1]Master Data'!BN422/100</f>
        <v>0</v>
      </c>
      <c r="G1730">
        <f>'[1]Master Data'!BO422/100</f>
        <v>0</v>
      </c>
      <c r="H1730">
        <f>'[1]Master Data'!BP422/100</f>
        <v>0</v>
      </c>
      <c r="I1730">
        <f>'[1]Master Data'!BQ422/100</f>
        <v>0</v>
      </c>
      <c r="J1730">
        <f>'[1]Master Data'!BR422/100</f>
        <v>1.3300000000000001E-2</v>
      </c>
      <c r="K1730">
        <f>'[1]Master Data'!BT422/100</f>
        <v>1.4000000000000002E-3</v>
      </c>
      <c r="L1730">
        <f>'[1]Master Data'!BU422/1000000</f>
        <v>0</v>
      </c>
      <c r="M1730">
        <f>'[1]Master Data'!BV422/1000000</f>
        <v>0</v>
      </c>
      <c r="N1730">
        <f>'[1]Master Data'!BW422/1000000</f>
        <v>0</v>
      </c>
      <c r="O1730">
        <f>'[1]Master Data'!BX422/100</f>
        <v>0</v>
      </c>
      <c r="P1730">
        <f>'[1]Master Data'!BY422/100</f>
        <v>0</v>
      </c>
      <c r="Q1730">
        <f>'[1]Master Data'!BZ422/100</f>
        <v>0</v>
      </c>
      <c r="R1730">
        <f>'[1]Master Data'!CA422/1000000</f>
        <v>0</v>
      </c>
      <c r="S1730">
        <f>'[1]Master Data'!CC422/1000000</f>
        <v>0</v>
      </c>
      <c r="T1730">
        <f>'[1]Master Data'!CD422/100</f>
        <v>0</v>
      </c>
      <c r="U1730">
        <f>'[1]Master Data'!CE422/1000000</f>
        <v>0</v>
      </c>
    </row>
    <row r="1731" spans="1:21" x14ac:dyDescent="0.55000000000000004">
      <c r="A1731" s="41" t="s">
        <v>1520</v>
      </c>
      <c r="B1731" s="41">
        <v>1.8599999999999999E-3</v>
      </c>
      <c r="C1731">
        <f>'[1]Master Data'!BK423/100</f>
        <v>1.0399999999999999E-3</v>
      </c>
      <c r="D1731">
        <f>'[1]Master Data'!BL423/1000000</f>
        <v>0</v>
      </c>
      <c r="E1731">
        <f>'[1]Master Data'!BM423/1000000</f>
        <v>0</v>
      </c>
      <c r="F1731">
        <f>'[1]Master Data'!BN423/100</f>
        <v>0</v>
      </c>
      <c r="G1731">
        <f>'[1]Master Data'!BO423/100</f>
        <v>0</v>
      </c>
      <c r="H1731">
        <f>'[1]Master Data'!BP423/100</f>
        <v>0</v>
      </c>
      <c r="I1731">
        <f>'[1]Master Data'!BQ423/100</f>
        <v>0</v>
      </c>
      <c r="J1731">
        <f>'[1]Master Data'!BR423/100</f>
        <v>3.9100000000000003E-3</v>
      </c>
      <c r="K1731">
        <f>'[1]Master Data'!BT423/100</f>
        <v>1.2E-4</v>
      </c>
      <c r="L1731">
        <f>'[1]Master Data'!BU423/1000000</f>
        <v>0</v>
      </c>
      <c r="M1731">
        <f>'[1]Master Data'!BV423/1000000</f>
        <v>0</v>
      </c>
      <c r="N1731">
        <f>'[1]Master Data'!BW423/1000000</f>
        <v>0</v>
      </c>
      <c r="O1731">
        <f>'[1]Master Data'!BX423/100</f>
        <v>0</v>
      </c>
      <c r="P1731">
        <f>'[1]Master Data'!BY423/100</f>
        <v>0</v>
      </c>
      <c r="Q1731">
        <f>'[1]Master Data'!BZ423/100</f>
        <v>0</v>
      </c>
      <c r="R1731">
        <f>'[1]Master Data'!CA423/1000000</f>
        <v>0</v>
      </c>
      <c r="S1731">
        <f>'[1]Master Data'!CC423/1000000</f>
        <v>0</v>
      </c>
      <c r="T1731">
        <f>'[1]Master Data'!CD423/100</f>
        <v>0</v>
      </c>
      <c r="U1731">
        <f>'[1]Master Data'!CE423/1000000</f>
        <v>0</v>
      </c>
    </row>
    <row r="1732" spans="1:21" x14ac:dyDescent="0.55000000000000004">
      <c r="A1732" s="41" t="s">
        <v>1521</v>
      </c>
      <c r="B1732" s="41">
        <v>2.6700000000000001E-3</v>
      </c>
      <c r="C1732">
        <f>'[1]Master Data'!BK424/100</f>
        <v>1.4399999999999999E-3</v>
      </c>
      <c r="D1732">
        <f>'[1]Master Data'!BL424/1000000</f>
        <v>0</v>
      </c>
      <c r="E1732">
        <f>'[1]Master Data'!BM424/1000000</f>
        <v>1.9999999999999999E-6</v>
      </c>
      <c r="F1732">
        <f>'[1]Master Data'!BN424/100</f>
        <v>1.7E-5</v>
      </c>
      <c r="G1732">
        <f>'[1]Master Data'!BO424/100</f>
        <v>7.0000000000000007E-5</v>
      </c>
      <c r="H1732">
        <f>'[1]Master Data'!BP424/100</f>
        <v>0</v>
      </c>
      <c r="I1732">
        <f>'[1]Master Data'!BQ424/100</f>
        <v>5.0000000000000002E-5</v>
      </c>
      <c r="J1732">
        <f>'[1]Master Data'!BR424/100</f>
        <v>5.4200000000000003E-3</v>
      </c>
      <c r="K1732">
        <f>'[1]Master Data'!BT424/100</f>
        <v>2.1000000000000001E-4</v>
      </c>
      <c r="L1732">
        <f>'[1]Master Data'!BU424/1000000</f>
        <v>1.4999999999999999E-8</v>
      </c>
      <c r="M1732">
        <f>'[1]Master Data'!BV424/1000000</f>
        <v>2E-8</v>
      </c>
      <c r="N1732">
        <f>'[1]Master Data'!BW424/1000000</f>
        <v>0</v>
      </c>
      <c r="O1732">
        <f>'[1]Master Data'!BX424/100</f>
        <v>0</v>
      </c>
      <c r="P1732">
        <f>'[1]Master Data'!BY424/100</f>
        <v>0</v>
      </c>
      <c r="Q1732">
        <f>'[1]Master Data'!BZ424/100</f>
        <v>0</v>
      </c>
      <c r="R1732">
        <f>'[1]Master Data'!CA424/1000000</f>
        <v>0</v>
      </c>
      <c r="S1732">
        <f>'[1]Master Data'!CC424/1000000</f>
        <v>0</v>
      </c>
      <c r="T1732">
        <f>'[1]Master Data'!CD424/100</f>
        <v>0</v>
      </c>
      <c r="U1732">
        <f>'[1]Master Data'!CE424/1000000</f>
        <v>0</v>
      </c>
    </row>
    <row r="1733" spans="1:21" x14ac:dyDescent="0.55000000000000004">
      <c r="A1733" s="41" t="s">
        <v>1522</v>
      </c>
      <c r="B1733" s="41">
        <v>4.8999999999999998E-3</v>
      </c>
      <c r="C1733">
        <f>'[1]Master Data'!BK425/100</f>
        <v>4.1999999999999997E-3</v>
      </c>
      <c r="D1733">
        <f>'[1]Master Data'!BL425/1000000</f>
        <v>0</v>
      </c>
      <c r="E1733">
        <f>'[1]Master Data'!BM425/1000000</f>
        <v>0</v>
      </c>
      <c r="F1733">
        <f>'[1]Master Data'!BN425/100</f>
        <v>0</v>
      </c>
      <c r="G1733">
        <f>'[1]Master Data'!BO425/100</f>
        <v>0</v>
      </c>
      <c r="H1733">
        <f>'[1]Master Data'!BP425/100</f>
        <v>0</v>
      </c>
      <c r="I1733">
        <f>'[1]Master Data'!BQ425/100</f>
        <v>0</v>
      </c>
      <c r="J1733">
        <f>'[1]Master Data'!BR425/100</f>
        <v>0</v>
      </c>
      <c r="K1733">
        <f>'[1]Master Data'!BT425/100</f>
        <v>0</v>
      </c>
      <c r="L1733">
        <f>'[1]Master Data'!BU425/1000000</f>
        <v>0</v>
      </c>
      <c r="M1733">
        <f>'[1]Master Data'!BV425/1000000</f>
        <v>0</v>
      </c>
      <c r="N1733">
        <f>'[1]Master Data'!BW425/1000000</f>
        <v>0</v>
      </c>
      <c r="O1733">
        <f>'[1]Master Data'!BX425/100</f>
        <v>0</v>
      </c>
      <c r="P1733">
        <f>'[1]Master Data'!BY425/100</f>
        <v>0</v>
      </c>
      <c r="Q1733">
        <f>'[1]Master Data'!BZ425/100</f>
        <v>0</v>
      </c>
      <c r="R1733">
        <f>'[1]Master Data'!CA425/1000000</f>
        <v>0</v>
      </c>
      <c r="S1733">
        <f>'[1]Master Data'!CC425/1000000</f>
        <v>0</v>
      </c>
      <c r="T1733">
        <f>'[1]Master Data'!CD425/100</f>
        <v>0</v>
      </c>
      <c r="U1733">
        <f>'[1]Master Data'!CE425/1000000</f>
        <v>0</v>
      </c>
    </row>
    <row r="1734" spans="1:21" x14ac:dyDescent="0.55000000000000004">
      <c r="A1734" s="41" t="s">
        <v>1523</v>
      </c>
      <c r="B1734" s="41">
        <v>4.4000000000000003E-3</v>
      </c>
      <c r="C1734">
        <f>'[1]Master Data'!BK426/100</f>
        <v>2.8999999999999998E-3</v>
      </c>
      <c r="D1734">
        <f>'[1]Master Data'!BL426/1000000</f>
        <v>0</v>
      </c>
      <c r="E1734">
        <f>'[1]Master Data'!BM426/1000000</f>
        <v>0</v>
      </c>
      <c r="F1734">
        <f>'[1]Master Data'!BN426/100</f>
        <v>0</v>
      </c>
      <c r="G1734">
        <f>'[1]Master Data'!BO426/100</f>
        <v>0</v>
      </c>
      <c r="H1734">
        <f>'[1]Master Data'!BP426/100</f>
        <v>0</v>
      </c>
      <c r="I1734">
        <f>'[1]Master Data'!BQ426/100</f>
        <v>0</v>
      </c>
      <c r="J1734">
        <f>'[1]Master Data'!BR426/100</f>
        <v>0</v>
      </c>
      <c r="K1734">
        <f>'[1]Master Data'!BT426/100</f>
        <v>0</v>
      </c>
      <c r="L1734">
        <f>'[1]Master Data'!BU426/1000000</f>
        <v>0</v>
      </c>
      <c r="M1734">
        <f>'[1]Master Data'!BV426/1000000</f>
        <v>0</v>
      </c>
      <c r="N1734">
        <f>'[1]Master Data'!BW426/1000000</f>
        <v>0</v>
      </c>
      <c r="O1734">
        <f>'[1]Master Data'!BX426/100</f>
        <v>0</v>
      </c>
      <c r="P1734">
        <f>'[1]Master Data'!BY426/100</f>
        <v>0</v>
      </c>
      <c r="Q1734">
        <f>'[1]Master Data'!BZ426/100</f>
        <v>0</v>
      </c>
      <c r="R1734">
        <f>'[1]Master Data'!CA426/1000000</f>
        <v>0</v>
      </c>
      <c r="S1734">
        <f>'[1]Master Data'!CC426/1000000</f>
        <v>0</v>
      </c>
      <c r="T1734">
        <f>'[1]Master Data'!CD426/100</f>
        <v>0</v>
      </c>
      <c r="U1734">
        <f>'[1]Master Data'!CE426/1000000</f>
        <v>0</v>
      </c>
    </row>
    <row r="1735" spans="1:21" x14ac:dyDescent="0.55000000000000004">
      <c r="A1735" s="41" t="s">
        <v>1524</v>
      </c>
      <c r="B1735" s="41">
        <v>1.2500000000000001E-2</v>
      </c>
      <c r="C1735">
        <f>'[1]Master Data'!BK427/100</f>
        <v>2E-3</v>
      </c>
      <c r="D1735">
        <f>'[1]Master Data'!BL427/1000000</f>
        <v>0</v>
      </c>
      <c r="E1735">
        <f>'[1]Master Data'!BM427/1000000</f>
        <v>0</v>
      </c>
      <c r="F1735">
        <f>'[1]Master Data'!BN427/100</f>
        <v>0</v>
      </c>
      <c r="G1735">
        <f>'[1]Master Data'!BO427/100</f>
        <v>0</v>
      </c>
      <c r="H1735">
        <f>'[1]Master Data'!BP427/100</f>
        <v>0</v>
      </c>
      <c r="I1735">
        <f>'[1]Master Data'!BQ427/100</f>
        <v>0</v>
      </c>
      <c r="J1735">
        <f>'[1]Master Data'!BR427/100</f>
        <v>0</v>
      </c>
      <c r="K1735">
        <f>'[1]Master Data'!BT427/100</f>
        <v>0</v>
      </c>
      <c r="L1735">
        <f>'[1]Master Data'!BU427/1000000</f>
        <v>0</v>
      </c>
      <c r="M1735">
        <f>'[1]Master Data'!BV427/1000000</f>
        <v>0</v>
      </c>
      <c r="N1735">
        <f>'[1]Master Data'!BW427/1000000</f>
        <v>0</v>
      </c>
      <c r="O1735">
        <f>'[1]Master Data'!BX427/100</f>
        <v>0</v>
      </c>
      <c r="P1735">
        <f>'[1]Master Data'!BY427/100</f>
        <v>0</v>
      </c>
      <c r="Q1735">
        <f>'[1]Master Data'!BZ427/100</f>
        <v>0</v>
      </c>
      <c r="R1735">
        <f>'[1]Master Data'!CA427/1000000</f>
        <v>0</v>
      </c>
      <c r="S1735">
        <f>'[1]Master Data'!CC427/1000000</f>
        <v>0</v>
      </c>
      <c r="T1735">
        <f>'[1]Master Data'!CD427/100</f>
        <v>0</v>
      </c>
      <c r="U1735">
        <f>'[1]Master Data'!CE427/1000000</f>
        <v>0</v>
      </c>
    </row>
    <row r="1736" spans="1:21" x14ac:dyDescent="0.55000000000000004">
      <c r="A1736" s="41" t="s">
        <v>1525</v>
      </c>
      <c r="B1736" s="41">
        <v>9.3999999999999986E-3</v>
      </c>
      <c r="C1736">
        <f>'[1]Master Data'!BK428/100</f>
        <v>3.0000000000000001E-3</v>
      </c>
      <c r="D1736">
        <f>'[1]Master Data'!BL428/1000000</f>
        <v>0</v>
      </c>
      <c r="E1736">
        <f>'[1]Master Data'!BM428/1000000</f>
        <v>0</v>
      </c>
      <c r="F1736">
        <f>'[1]Master Data'!BN428/100</f>
        <v>0</v>
      </c>
      <c r="G1736">
        <f>'[1]Master Data'!BO428/100</f>
        <v>0</v>
      </c>
      <c r="H1736">
        <f>'[1]Master Data'!BP428/100</f>
        <v>0</v>
      </c>
      <c r="I1736">
        <f>'[1]Master Data'!BQ428/100</f>
        <v>0</v>
      </c>
      <c r="J1736">
        <f>'[1]Master Data'!BR428/100</f>
        <v>0</v>
      </c>
      <c r="K1736">
        <f>'[1]Master Data'!BT428/100</f>
        <v>0</v>
      </c>
      <c r="L1736">
        <f>'[1]Master Data'!BU428/1000000</f>
        <v>0</v>
      </c>
      <c r="M1736">
        <f>'[1]Master Data'!BV428/1000000</f>
        <v>0</v>
      </c>
      <c r="N1736">
        <f>'[1]Master Data'!BW428/1000000</f>
        <v>0</v>
      </c>
      <c r="O1736">
        <f>'[1]Master Data'!BX428/100</f>
        <v>0</v>
      </c>
      <c r="P1736">
        <f>'[1]Master Data'!BY428/100</f>
        <v>0</v>
      </c>
      <c r="Q1736">
        <f>'[1]Master Data'!BZ428/100</f>
        <v>0</v>
      </c>
      <c r="R1736">
        <f>'[1]Master Data'!CA428/1000000</f>
        <v>0</v>
      </c>
      <c r="S1736">
        <f>'[1]Master Data'!CC428/1000000</f>
        <v>0</v>
      </c>
      <c r="T1736">
        <f>'[1]Master Data'!CD428/100</f>
        <v>0</v>
      </c>
      <c r="U1736">
        <f>'[1]Master Data'!CE428/1000000</f>
        <v>0</v>
      </c>
    </row>
    <row r="1737" spans="1:21" x14ac:dyDescent="0.55000000000000004">
      <c r="A1737" s="41" t="s">
        <v>1526</v>
      </c>
      <c r="B1737" s="41">
        <v>4.5000000000000005E-3</v>
      </c>
      <c r="C1737">
        <f>'[1]Master Data'!BK429/100</f>
        <v>0</v>
      </c>
      <c r="D1737">
        <f>'[1]Master Data'!BL429/1000000</f>
        <v>0</v>
      </c>
      <c r="E1737">
        <f>'[1]Master Data'!BM429/1000000</f>
        <v>0</v>
      </c>
      <c r="F1737">
        <f>'[1]Master Data'!BN429/100</f>
        <v>0</v>
      </c>
      <c r="G1737">
        <f>'[1]Master Data'!BO429/100</f>
        <v>0</v>
      </c>
      <c r="H1737">
        <f>'[1]Master Data'!BP429/100</f>
        <v>0</v>
      </c>
      <c r="I1737">
        <f>'[1]Master Data'!BQ429/100</f>
        <v>0</v>
      </c>
      <c r="J1737">
        <f>'[1]Master Data'!BR429/100</f>
        <v>0</v>
      </c>
      <c r="K1737">
        <f>'[1]Master Data'!BT429/100</f>
        <v>0</v>
      </c>
      <c r="L1737">
        <f>'[1]Master Data'!BU429/1000000</f>
        <v>0</v>
      </c>
      <c r="M1737">
        <f>'[1]Master Data'!BV429/1000000</f>
        <v>0</v>
      </c>
      <c r="N1737">
        <f>'[1]Master Data'!BW429/1000000</f>
        <v>0</v>
      </c>
      <c r="O1737">
        <f>'[1]Master Data'!BX429/100</f>
        <v>0</v>
      </c>
      <c r="P1737">
        <f>'[1]Master Data'!BY429/100</f>
        <v>0</v>
      </c>
      <c r="Q1737">
        <f>'[1]Master Data'!BZ429/100</f>
        <v>0</v>
      </c>
      <c r="R1737">
        <f>'[1]Master Data'!CA429/1000000</f>
        <v>0</v>
      </c>
      <c r="S1737">
        <f>'[1]Master Data'!CC429/1000000</f>
        <v>0</v>
      </c>
      <c r="T1737">
        <f>'[1]Master Data'!CD429/100</f>
        <v>0</v>
      </c>
      <c r="U1737">
        <f>'[1]Master Data'!CE429/1000000</f>
        <v>0</v>
      </c>
    </row>
    <row r="1738" spans="1:21" x14ac:dyDescent="0.55000000000000004">
      <c r="A1738" s="41" t="s">
        <v>1527</v>
      </c>
      <c r="B1738" s="41">
        <v>2.4000000000000002E-3</v>
      </c>
      <c r="C1738">
        <f>'[1]Master Data'!BK430/100</f>
        <v>3.799257248964434E-3</v>
      </c>
      <c r="D1738">
        <f>'[1]Master Data'!BL430/1000000</f>
        <v>2.0000000000000004E-7</v>
      </c>
      <c r="E1738">
        <f>'[1]Master Data'!BM430/1000000</f>
        <v>0</v>
      </c>
      <c r="F1738">
        <f>'[1]Master Data'!BN430/100</f>
        <v>0</v>
      </c>
      <c r="G1738">
        <f>'[1]Master Data'!BO430/100</f>
        <v>0</v>
      </c>
      <c r="H1738">
        <f>'[1]Master Data'!BP430/100</f>
        <v>0</v>
      </c>
      <c r="I1738">
        <f>'[1]Master Data'!BQ430/100</f>
        <v>0</v>
      </c>
      <c r="J1738">
        <f>'[1]Master Data'!BR430/100</f>
        <v>0</v>
      </c>
      <c r="K1738">
        <f>'[1]Master Data'!BT430/100</f>
        <v>0</v>
      </c>
      <c r="L1738">
        <f>'[1]Master Data'!BU430/1000000</f>
        <v>2.0000000000000004E-7</v>
      </c>
      <c r="M1738">
        <f>'[1]Master Data'!BV430/1000000</f>
        <v>5.9999999999999997E-7</v>
      </c>
      <c r="N1738">
        <f>'[1]Master Data'!BW430/1000000</f>
        <v>0</v>
      </c>
      <c r="O1738">
        <f>'[1]Master Data'!BX430/100</f>
        <v>0</v>
      </c>
      <c r="P1738">
        <f>'[1]Master Data'!BY430/100</f>
        <v>0</v>
      </c>
      <c r="Q1738">
        <f>'[1]Master Data'!BZ430/100</f>
        <v>0</v>
      </c>
      <c r="R1738">
        <f>'[1]Master Data'!CA430/1000000</f>
        <v>0</v>
      </c>
      <c r="S1738">
        <f>'[1]Master Data'!CC430/1000000</f>
        <v>0</v>
      </c>
      <c r="T1738">
        <f>'[1]Master Data'!CD430/100</f>
        <v>0</v>
      </c>
      <c r="U1738">
        <f>'[1]Master Data'!CE430/1000000</f>
        <v>0</v>
      </c>
    </row>
    <row r="1739" spans="1:21" x14ac:dyDescent="0.55000000000000004">
      <c r="A1739" s="41" t="s">
        <v>1528</v>
      </c>
      <c r="B1739" s="41">
        <v>3.0000000000000001E-3</v>
      </c>
      <c r="C1739">
        <f>'[1]Master Data'!BK431/100</f>
        <v>2E-3</v>
      </c>
      <c r="D1739">
        <f>'[1]Master Data'!BL431/1000000</f>
        <v>0</v>
      </c>
      <c r="E1739">
        <f>'[1]Master Data'!BM431/1000000</f>
        <v>0</v>
      </c>
      <c r="F1739">
        <f>'[1]Master Data'!BN431/100</f>
        <v>0</v>
      </c>
      <c r="G1739">
        <f>'[1]Master Data'!BO431/100</f>
        <v>0</v>
      </c>
      <c r="H1739">
        <f>'[1]Master Data'!BP431/100</f>
        <v>0</v>
      </c>
      <c r="I1739">
        <f>'[1]Master Data'!BQ431/100</f>
        <v>0</v>
      </c>
      <c r="J1739">
        <f>'[1]Master Data'!BR431/100</f>
        <v>0</v>
      </c>
      <c r="K1739">
        <f>'[1]Master Data'!BT431/100</f>
        <v>0</v>
      </c>
      <c r="L1739">
        <f>'[1]Master Data'!BU431/1000000</f>
        <v>0</v>
      </c>
      <c r="M1739">
        <f>'[1]Master Data'!BV431/1000000</f>
        <v>0</v>
      </c>
      <c r="N1739">
        <f>'[1]Master Data'!BW431/1000000</f>
        <v>0</v>
      </c>
      <c r="O1739">
        <f>'[1]Master Data'!BX431/100</f>
        <v>0</v>
      </c>
      <c r="P1739">
        <f>'[1]Master Data'!BY431/100</f>
        <v>0</v>
      </c>
      <c r="Q1739">
        <f>'[1]Master Data'!BZ431/100</f>
        <v>0</v>
      </c>
      <c r="R1739">
        <f>'[1]Master Data'!CA431/1000000</f>
        <v>0</v>
      </c>
      <c r="S1739">
        <f>'[1]Master Data'!CC431/1000000</f>
        <v>0</v>
      </c>
      <c r="T1739">
        <f>'[1]Master Data'!CD431/100</f>
        <v>0</v>
      </c>
      <c r="U1739">
        <f>'[1]Master Data'!CE431/1000000</f>
        <v>0</v>
      </c>
    </row>
    <row r="1740" spans="1:21" x14ac:dyDescent="0.55000000000000004">
      <c r="A1740" s="41" t="s">
        <v>1529</v>
      </c>
      <c r="B1740" s="41">
        <v>4.5000000000000005E-3</v>
      </c>
      <c r="C1740">
        <f>'[1]Master Data'!BK432/100</f>
        <v>0</v>
      </c>
      <c r="D1740">
        <f>'[1]Master Data'!BL432/1000000</f>
        <v>4.9999999999999998E-7</v>
      </c>
      <c r="E1740">
        <f>'[1]Master Data'!BM432/1000000</f>
        <v>0</v>
      </c>
      <c r="F1740">
        <f>'[1]Master Data'!BN432/100</f>
        <v>0</v>
      </c>
      <c r="G1740">
        <f>'[1]Master Data'!BO432/100</f>
        <v>0</v>
      </c>
      <c r="H1740">
        <f>'[1]Master Data'!BP432/100</f>
        <v>0</v>
      </c>
      <c r="I1740">
        <f>'[1]Master Data'!BQ432/100</f>
        <v>0</v>
      </c>
      <c r="J1740">
        <f>'[1]Master Data'!BR432/100</f>
        <v>0</v>
      </c>
      <c r="K1740">
        <f>'[1]Master Data'!BT432/100</f>
        <v>0</v>
      </c>
      <c r="L1740">
        <f>'[1]Master Data'!BU432/1000000</f>
        <v>0</v>
      </c>
      <c r="M1740">
        <f>'[1]Master Data'!BV432/1000000</f>
        <v>0</v>
      </c>
      <c r="N1740">
        <f>'[1]Master Data'!BW432/1000000</f>
        <v>0</v>
      </c>
      <c r="O1740">
        <f>'[1]Master Data'!BX432/100</f>
        <v>0</v>
      </c>
      <c r="P1740">
        <f>'[1]Master Data'!BY432/100</f>
        <v>0</v>
      </c>
      <c r="Q1740">
        <f>'[1]Master Data'!BZ432/100</f>
        <v>0</v>
      </c>
      <c r="R1740">
        <f>'[1]Master Data'!CA432/1000000</f>
        <v>0</v>
      </c>
      <c r="S1740">
        <f>'[1]Master Data'!CC432/1000000</f>
        <v>0</v>
      </c>
      <c r="T1740">
        <f>'[1]Master Data'!CD432/100</f>
        <v>0</v>
      </c>
      <c r="U1740">
        <f>'[1]Master Data'!CE432/1000000</f>
        <v>0</v>
      </c>
    </row>
    <row r="1741" spans="1:21" x14ac:dyDescent="0.55000000000000004">
      <c r="A1741" s="41" t="s">
        <v>1530</v>
      </c>
      <c r="B1741" s="41">
        <v>1.5E-3</v>
      </c>
      <c r="C1741">
        <f>'[1]Master Data'!BK433/100</f>
        <v>5.0000000000000001E-3</v>
      </c>
      <c r="D1741">
        <f>'[1]Master Data'!BL433/1000000</f>
        <v>0</v>
      </c>
      <c r="E1741">
        <f>'[1]Master Data'!BM433/1000000</f>
        <v>0</v>
      </c>
      <c r="F1741">
        <f>'[1]Master Data'!BN433/100</f>
        <v>0</v>
      </c>
      <c r="G1741">
        <f>'[1]Master Data'!BO433/100</f>
        <v>0</v>
      </c>
      <c r="H1741">
        <f>'[1]Master Data'!BP433/100</f>
        <v>0</v>
      </c>
      <c r="I1741">
        <f>'[1]Master Data'!BQ433/100</f>
        <v>0</v>
      </c>
      <c r="J1741">
        <f>'[1]Master Data'!BR433/100</f>
        <v>0</v>
      </c>
      <c r="K1741">
        <f>'[1]Master Data'!BT433/100</f>
        <v>4.0000000000000002E-4</v>
      </c>
      <c r="L1741">
        <f>'[1]Master Data'!BU433/1000000</f>
        <v>0</v>
      </c>
      <c r="M1741">
        <f>'[1]Master Data'!BV433/1000000</f>
        <v>0</v>
      </c>
      <c r="N1741">
        <f>'[1]Master Data'!BW433/1000000</f>
        <v>0</v>
      </c>
      <c r="O1741">
        <f>'[1]Master Data'!BX433/100</f>
        <v>0</v>
      </c>
      <c r="P1741">
        <f>'[1]Master Data'!BY433/100</f>
        <v>0</v>
      </c>
      <c r="Q1741">
        <f>'[1]Master Data'!BZ433/100</f>
        <v>0</v>
      </c>
      <c r="R1741">
        <f>'[1]Master Data'!CA433/1000000</f>
        <v>0</v>
      </c>
      <c r="S1741">
        <f>'[1]Master Data'!CC433/1000000</f>
        <v>0</v>
      </c>
      <c r="T1741">
        <f>'[1]Master Data'!CD433/100</f>
        <v>0</v>
      </c>
      <c r="U1741">
        <f>'[1]Master Data'!CE433/1000000</f>
        <v>0</v>
      </c>
    </row>
    <row r="1742" spans="1:21" x14ac:dyDescent="0.55000000000000004">
      <c r="A1742" s="41" t="s">
        <v>1531</v>
      </c>
      <c r="B1742" s="41">
        <v>9.4999999999999998E-3</v>
      </c>
      <c r="C1742">
        <f>'[1]Master Data'!BK434/100</f>
        <v>1.6000000000000001E-3</v>
      </c>
      <c r="D1742">
        <f>'[1]Master Data'!BL434/1000000</f>
        <v>0</v>
      </c>
      <c r="E1742">
        <f>'[1]Master Data'!BM434/1000000</f>
        <v>0</v>
      </c>
      <c r="F1742">
        <f>'[1]Master Data'!BN434/100</f>
        <v>0</v>
      </c>
      <c r="G1742">
        <f>'[1]Master Data'!BO434/100</f>
        <v>0</v>
      </c>
      <c r="H1742">
        <f>'[1]Master Data'!BP434/100</f>
        <v>0</v>
      </c>
      <c r="I1742">
        <f>'[1]Master Data'!BQ434/100</f>
        <v>0</v>
      </c>
      <c r="J1742">
        <f>'[1]Master Data'!BR434/100</f>
        <v>0</v>
      </c>
      <c r="K1742">
        <f>'[1]Master Data'!BT434/100</f>
        <v>2.9999999999999997E-4</v>
      </c>
      <c r="L1742">
        <f>'[1]Master Data'!BU434/1000000</f>
        <v>0</v>
      </c>
      <c r="M1742">
        <f>'[1]Master Data'!BV434/1000000</f>
        <v>0</v>
      </c>
      <c r="N1742">
        <f>'[1]Master Data'!BW434/1000000</f>
        <v>0</v>
      </c>
      <c r="O1742">
        <f>'[1]Master Data'!BX434/100</f>
        <v>0</v>
      </c>
      <c r="P1742">
        <f>'[1]Master Data'!BY434/100</f>
        <v>0</v>
      </c>
      <c r="Q1742">
        <f>'[1]Master Data'!BZ434/100</f>
        <v>0</v>
      </c>
      <c r="R1742">
        <f>'[1]Master Data'!CA434/1000000</f>
        <v>0</v>
      </c>
      <c r="S1742">
        <f>'[1]Master Data'!CC434/1000000</f>
        <v>0</v>
      </c>
      <c r="T1742">
        <f>'[1]Master Data'!CD434/100</f>
        <v>0</v>
      </c>
      <c r="U1742">
        <f>'[1]Master Data'!CE434/1000000</f>
        <v>0</v>
      </c>
    </row>
    <row r="1743" spans="1:21" x14ac:dyDescent="0.55000000000000004">
      <c r="A1743" s="41" t="s">
        <v>1532</v>
      </c>
      <c r="B1743" s="41">
        <v>1.4000000000000002E-3</v>
      </c>
      <c r="C1743">
        <f>'[1]Master Data'!BK435/100</f>
        <v>2.1499999999999998E-2</v>
      </c>
      <c r="D1743">
        <f>'[1]Master Data'!BL435/1000000</f>
        <v>0</v>
      </c>
      <c r="E1743">
        <f>'[1]Master Data'!BM435/1000000</f>
        <v>0</v>
      </c>
      <c r="F1743">
        <f>'[1]Master Data'!BN435/100</f>
        <v>0</v>
      </c>
      <c r="G1743">
        <f>'[1]Master Data'!BO435/100</f>
        <v>0</v>
      </c>
      <c r="H1743">
        <f>'[1]Master Data'!BP435/100</f>
        <v>0</v>
      </c>
      <c r="I1743">
        <f>'[1]Master Data'!BQ435/100</f>
        <v>0</v>
      </c>
      <c r="J1743">
        <f>'[1]Master Data'!BR435/100</f>
        <v>1.89E-2</v>
      </c>
      <c r="K1743">
        <f>'[1]Master Data'!BT435/100</f>
        <v>1.5E-3</v>
      </c>
      <c r="L1743">
        <f>'[1]Master Data'!BU435/1000000</f>
        <v>0</v>
      </c>
      <c r="M1743">
        <f>'[1]Master Data'!BV435/1000000</f>
        <v>0</v>
      </c>
      <c r="N1743">
        <f>'[1]Master Data'!BW435/1000000</f>
        <v>0</v>
      </c>
      <c r="O1743">
        <f>'[1]Master Data'!BX435/100</f>
        <v>0</v>
      </c>
      <c r="P1743">
        <f>'[1]Master Data'!BY435/100</f>
        <v>0</v>
      </c>
      <c r="Q1743">
        <f>'[1]Master Data'!BZ435/100</f>
        <v>0</v>
      </c>
      <c r="R1743">
        <f>'[1]Master Data'!CA435/1000000</f>
        <v>0</v>
      </c>
      <c r="S1743">
        <f>'[1]Master Data'!CC435/1000000</f>
        <v>0</v>
      </c>
      <c r="T1743">
        <f>'[1]Master Data'!CD435/100</f>
        <v>0</v>
      </c>
      <c r="U1743">
        <f>'[1]Master Data'!CE435/1000000</f>
        <v>0</v>
      </c>
    </row>
    <row r="1744" spans="1:21" x14ac:dyDescent="0.55000000000000004">
      <c r="A1744" s="41" t="s">
        <v>1533</v>
      </c>
      <c r="B1744" s="41">
        <v>5.3E-3</v>
      </c>
      <c r="C1744">
        <f>'[1]Master Data'!BK436/100</f>
        <v>3.4000000000000002E-3</v>
      </c>
      <c r="D1744">
        <f>'[1]Master Data'!BL436/1000000</f>
        <v>0</v>
      </c>
      <c r="E1744">
        <f>'[1]Master Data'!BM436/1000000</f>
        <v>0</v>
      </c>
      <c r="F1744">
        <f>'[1]Master Data'!BN436/100</f>
        <v>0</v>
      </c>
      <c r="G1744">
        <f>'[1]Master Data'!BO436/100</f>
        <v>0</v>
      </c>
      <c r="H1744">
        <f>'[1]Master Data'!BP436/100</f>
        <v>0</v>
      </c>
      <c r="I1744">
        <f>'[1]Master Data'!BQ436/100</f>
        <v>0</v>
      </c>
      <c r="J1744">
        <f>'[1]Master Data'!BR436/100</f>
        <v>0</v>
      </c>
      <c r="K1744">
        <f>'[1]Master Data'!BT436/100</f>
        <v>0</v>
      </c>
      <c r="L1744">
        <f>'[1]Master Data'!BU436/1000000</f>
        <v>0</v>
      </c>
      <c r="M1744">
        <f>'[1]Master Data'!BV436/1000000</f>
        <v>0</v>
      </c>
      <c r="N1744">
        <f>'[1]Master Data'!BW436/1000000</f>
        <v>0</v>
      </c>
      <c r="O1744">
        <f>'[1]Master Data'!BX436/100</f>
        <v>0</v>
      </c>
      <c r="P1744">
        <f>'[1]Master Data'!BY436/100</f>
        <v>0</v>
      </c>
      <c r="Q1744">
        <f>'[1]Master Data'!BZ436/100</f>
        <v>0</v>
      </c>
      <c r="R1744">
        <f>'[1]Master Data'!CA436/1000000</f>
        <v>0</v>
      </c>
      <c r="S1744">
        <f>'[1]Master Data'!CC436/1000000</f>
        <v>0</v>
      </c>
      <c r="T1744">
        <f>'[1]Master Data'!CD436/100</f>
        <v>0</v>
      </c>
      <c r="U1744">
        <f>'[1]Master Data'!CE436/1000000</f>
        <v>0</v>
      </c>
    </row>
    <row r="1745" spans="1:21" x14ac:dyDescent="0.55000000000000004">
      <c r="A1745" s="41" t="s">
        <v>1534</v>
      </c>
      <c r="B1745" s="41">
        <v>2.9999999999999997E-4</v>
      </c>
      <c r="C1745">
        <f>'[1]Master Data'!BK437/100</f>
        <v>7.1999999999999998E-3</v>
      </c>
      <c r="D1745">
        <f>'[1]Master Data'!BL437/1000000</f>
        <v>2.9999999999999999E-7</v>
      </c>
      <c r="E1745">
        <f>'[1]Master Data'!BM437/1000000</f>
        <v>6.0000000000000002E-6</v>
      </c>
      <c r="F1745">
        <f>'[1]Master Data'!BN437/100</f>
        <v>0</v>
      </c>
      <c r="G1745">
        <f>'[1]Master Data'!BO437/100</f>
        <v>0</v>
      </c>
      <c r="H1745">
        <f>'[1]Master Data'!BP437/100</f>
        <v>0</v>
      </c>
      <c r="I1745">
        <f>'[1]Master Data'!BQ437/100</f>
        <v>0</v>
      </c>
      <c r="J1745">
        <f>'[1]Master Data'!BR437/100</f>
        <v>8.9999999999999998E-4</v>
      </c>
      <c r="K1745">
        <f>'[1]Master Data'!BT437/100</f>
        <v>8.9999999999999998E-4</v>
      </c>
      <c r="L1745">
        <f>'[1]Master Data'!BU437/1000000</f>
        <v>0</v>
      </c>
      <c r="M1745">
        <f>'[1]Master Data'!BV437/1000000</f>
        <v>0</v>
      </c>
      <c r="N1745">
        <f>'[1]Master Data'!BW437/1000000</f>
        <v>0</v>
      </c>
      <c r="O1745">
        <f>'[1]Master Data'!BX437/100</f>
        <v>0</v>
      </c>
      <c r="P1745">
        <f>'[1]Master Data'!BY437/100</f>
        <v>0</v>
      </c>
      <c r="Q1745">
        <f>'[1]Master Data'!BZ437/100</f>
        <v>0</v>
      </c>
      <c r="R1745">
        <f>'[1]Master Data'!CA437/1000000</f>
        <v>0</v>
      </c>
      <c r="S1745">
        <f>'[1]Master Data'!CC437/1000000</f>
        <v>0</v>
      </c>
      <c r="T1745">
        <f>'[1]Master Data'!CD437/100</f>
        <v>0</v>
      </c>
      <c r="U1745">
        <f>'[1]Master Data'!CE437/1000000</f>
        <v>0</v>
      </c>
    </row>
    <row r="1746" spans="1:21" x14ac:dyDescent="0.55000000000000004">
      <c r="A1746" s="41" t="s">
        <v>2023</v>
      </c>
      <c r="B1746" s="41">
        <v>3.2000000000000002E-3</v>
      </c>
      <c r="C1746">
        <f>'[1]Master Data'!BK438/100</f>
        <v>2.8000000000000004E-3</v>
      </c>
      <c r="D1746">
        <f>'[1]Master Data'!BL438/1000000</f>
        <v>0</v>
      </c>
      <c r="E1746">
        <f>'[1]Master Data'!BM438/1000000</f>
        <v>0</v>
      </c>
      <c r="F1746">
        <f>'[1]Master Data'!BN438/100</f>
        <v>0</v>
      </c>
      <c r="G1746">
        <f>'[1]Master Data'!BO438/100</f>
        <v>0</v>
      </c>
      <c r="H1746">
        <f>'[1]Master Data'!BP438/100</f>
        <v>0</v>
      </c>
      <c r="I1746">
        <f>'[1]Master Data'!BQ438/100</f>
        <v>0</v>
      </c>
      <c r="J1746">
        <f>'[1]Master Data'!BR438/100</f>
        <v>0</v>
      </c>
      <c r="K1746">
        <f>'[1]Master Data'!BT438/100</f>
        <v>0</v>
      </c>
      <c r="L1746">
        <f>'[1]Master Data'!BU438/1000000</f>
        <v>0</v>
      </c>
      <c r="M1746">
        <f>'[1]Master Data'!BV438/1000000</f>
        <v>0</v>
      </c>
      <c r="N1746">
        <f>'[1]Master Data'!BW438/1000000</f>
        <v>0</v>
      </c>
      <c r="O1746">
        <f>'[1]Master Data'!BX438/100</f>
        <v>0</v>
      </c>
      <c r="P1746">
        <f>'[1]Master Data'!BY438/100</f>
        <v>0</v>
      </c>
      <c r="Q1746">
        <f>'[1]Master Data'!BZ438/100</f>
        <v>0</v>
      </c>
      <c r="R1746">
        <f>'[1]Master Data'!CA438/1000000</f>
        <v>0</v>
      </c>
      <c r="S1746">
        <f>'[1]Master Data'!CC438/1000000</f>
        <v>0</v>
      </c>
      <c r="T1746">
        <f>'[1]Master Data'!CD438/100</f>
        <v>0</v>
      </c>
      <c r="U1746">
        <f>'[1]Master Data'!CE438/1000000</f>
        <v>0</v>
      </c>
    </row>
    <row r="1747" spans="1:21" x14ac:dyDescent="0.55000000000000004">
      <c r="A1747" s="41" t="s">
        <v>2024</v>
      </c>
      <c r="B1747" s="41">
        <v>1.3999999999999999E-2</v>
      </c>
      <c r="C1747">
        <f>'[1]Master Data'!BK439/100</f>
        <v>2E-3</v>
      </c>
      <c r="D1747">
        <f>'[1]Master Data'!BL439/1000000</f>
        <v>0</v>
      </c>
      <c r="E1747">
        <f>'[1]Master Data'!BM439/1000000</f>
        <v>0</v>
      </c>
      <c r="F1747">
        <f>'[1]Master Data'!BN439/100</f>
        <v>0</v>
      </c>
      <c r="G1747">
        <f>'[1]Master Data'!BO439/100</f>
        <v>0</v>
      </c>
      <c r="H1747">
        <f>'[1]Master Data'!BP439/100</f>
        <v>0</v>
      </c>
      <c r="I1747">
        <f>'[1]Master Data'!BQ439/100</f>
        <v>0</v>
      </c>
      <c r="J1747">
        <f>'[1]Master Data'!BR439/100</f>
        <v>0</v>
      </c>
      <c r="K1747">
        <f>'[1]Master Data'!BT439/100</f>
        <v>0</v>
      </c>
      <c r="L1747">
        <f>'[1]Master Data'!BU439/1000000</f>
        <v>0</v>
      </c>
      <c r="M1747">
        <f>'[1]Master Data'!BV439/1000000</f>
        <v>0</v>
      </c>
      <c r="N1747">
        <f>'[1]Master Data'!BW439/1000000</f>
        <v>0</v>
      </c>
      <c r="O1747">
        <f>'[1]Master Data'!BX439/100</f>
        <v>0</v>
      </c>
      <c r="P1747">
        <f>'[1]Master Data'!BY439/100</f>
        <v>0</v>
      </c>
      <c r="Q1747">
        <f>'[1]Master Data'!BZ439/100</f>
        <v>0</v>
      </c>
      <c r="R1747">
        <f>'[1]Master Data'!CA439/1000000</f>
        <v>0</v>
      </c>
      <c r="S1747">
        <f>'[1]Master Data'!CC439/1000000</f>
        <v>0</v>
      </c>
      <c r="T1747">
        <f>'[1]Master Data'!CD439/100</f>
        <v>0</v>
      </c>
      <c r="U1747">
        <f>'[1]Master Data'!CE439/1000000</f>
        <v>0</v>
      </c>
    </row>
    <row r="1748" spans="1:21" x14ac:dyDescent="0.55000000000000004">
      <c r="A1748" s="41" t="s">
        <v>2025</v>
      </c>
      <c r="B1748" s="41">
        <v>3.4000000000000002E-3</v>
      </c>
      <c r="C1748">
        <f>'[1]Master Data'!BK440/100</f>
        <v>1.5E-3</v>
      </c>
      <c r="D1748">
        <f>'[1]Master Data'!BL440/1000000</f>
        <v>0</v>
      </c>
      <c r="E1748">
        <f>'[1]Master Data'!BM440/1000000</f>
        <v>0</v>
      </c>
      <c r="F1748">
        <f>'[1]Master Data'!BN440/100</f>
        <v>0</v>
      </c>
      <c r="G1748">
        <f>'[1]Master Data'!BO440/100</f>
        <v>0</v>
      </c>
      <c r="H1748">
        <f>'[1]Master Data'!BP440/100</f>
        <v>0</v>
      </c>
      <c r="I1748">
        <f>'[1]Master Data'!BQ440/100</f>
        <v>0</v>
      </c>
      <c r="J1748">
        <f>'[1]Master Data'!BR440/100</f>
        <v>0</v>
      </c>
      <c r="K1748">
        <f>'[1]Master Data'!BT440/100</f>
        <v>0</v>
      </c>
      <c r="L1748">
        <f>'[1]Master Data'!BU440/1000000</f>
        <v>0</v>
      </c>
      <c r="M1748">
        <f>'[1]Master Data'!BV440/1000000</f>
        <v>0</v>
      </c>
      <c r="N1748">
        <f>'[1]Master Data'!BW440/1000000</f>
        <v>0</v>
      </c>
      <c r="O1748">
        <f>'[1]Master Data'!BX440/100</f>
        <v>0</v>
      </c>
      <c r="P1748">
        <f>'[1]Master Data'!BY440/100</f>
        <v>0</v>
      </c>
      <c r="Q1748">
        <f>'[1]Master Data'!BZ440/100</f>
        <v>0</v>
      </c>
      <c r="R1748">
        <f>'[1]Master Data'!CA440/1000000</f>
        <v>0</v>
      </c>
      <c r="S1748">
        <f>'[1]Master Data'!CC440/1000000</f>
        <v>0</v>
      </c>
      <c r="T1748">
        <f>'[1]Master Data'!CD440/100</f>
        <v>0</v>
      </c>
      <c r="U1748">
        <f>'[1]Master Data'!CE440/1000000</f>
        <v>0</v>
      </c>
    </row>
    <row r="1749" spans="1:21" x14ac:dyDescent="0.55000000000000004">
      <c r="A1749" s="41" t="s">
        <v>2027</v>
      </c>
      <c r="B1749" s="41">
        <v>6.5000000000000006E-3</v>
      </c>
      <c r="C1749">
        <f>'[1]Master Data'!BK441/100</f>
        <v>1.9E-3</v>
      </c>
      <c r="D1749">
        <f>'[1]Master Data'!BL441/1000000</f>
        <v>0</v>
      </c>
      <c r="E1749">
        <f>'[1]Master Data'!BM441/1000000</f>
        <v>0</v>
      </c>
      <c r="F1749">
        <f>'[1]Master Data'!BN441/100</f>
        <v>0</v>
      </c>
      <c r="G1749">
        <f>'[1]Master Data'!BO441/100</f>
        <v>0</v>
      </c>
      <c r="H1749">
        <f>'[1]Master Data'!BP441/100</f>
        <v>0</v>
      </c>
      <c r="I1749">
        <f>'[1]Master Data'!BQ441/100</f>
        <v>0</v>
      </c>
      <c r="J1749">
        <f>'[1]Master Data'!BR441/100</f>
        <v>0</v>
      </c>
      <c r="K1749">
        <f>'[1]Master Data'!BT441/100</f>
        <v>2.9999999999999997E-4</v>
      </c>
      <c r="L1749">
        <f>'[1]Master Data'!BU441/1000000</f>
        <v>0</v>
      </c>
      <c r="M1749">
        <f>'[1]Master Data'!BV441/1000000</f>
        <v>0</v>
      </c>
      <c r="N1749">
        <f>'[1]Master Data'!BW441/1000000</f>
        <v>0</v>
      </c>
      <c r="O1749">
        <f>'[1]Master Data'!BX441/100</f>
        <v>0</v>
      </c>
      <c r="P1749">
        <f>'[1]Master Data'!BY441/100</f>
        <v>0</v>
      </c>
      <c r="Q1749">
        <f>'[1]Master Data'!BZ441/100</f>
        <v>0</v>
      </c>
      <c r="R1749">
        <f>'[1]Master Data'!CA441/1000000</f>
        <v>0</v>
      </c>
      <c r="S1749">
        <f>'[1]Master Data'!CC441/1000000</f>
        <v>0</v>
      </c>
      <c r="T1749">
        <f>'[1]Master Data'!CD441/100</f>
        <v>0</v>
      </c>
      <c r="U1749">
        <f>'[1]Master Data'!CE441/1000000</f>
        <v>0</v>
      </c>
    </row>
    <row r="1750" spans="1:21" x14ac:dyDescent="0.55000000000000004">
      <c r="A1750" s="41" t="s">
        <v>2029</v>
      </c>
      <c r="B1750" s="41">
        <v>4.4000000000000003E-3</v>
      </c>
      <c r="C1750">
        <f>'[1]Master Data'!BK442/100</f>
        <v>2.5000000000000001E-3</v>
      </c>
      <c r="D1750">
        <f>'[1]Master Data'!BL442/1000000</f>
        <v>0</v>
      </c>
      <c r="E1750">
        <f>'[1]Master Data'!BM442/1000000</f>
        <v>0</v>
      </c>
      <c r="F1750">
        <f>'[1]Master Data'!BN442/100</f>
        <v>0</v>
      </c>
      <c r="G1750">
        <f>'[1]Master Data'!BO442/100</f>
        <v>0</v>
      </c>
      <c r="H1750">
        <f>'[1]Master Data'!BP442/100</f>
        <v>0</v>
      </c>
      <c r="I1750">
        <f>'[1]Master Data'!BQ442/100</f>
        <v>0</v>
      </c>
      <c r="J1750">
        <f>'[1]Master Data'!BR442/100</f>
        <v>0</v>
      </c>
      <c r="K1750">
        <f>'[1]Master Data'!BT442/100</f>
        <v>0</v>
      </c>
      <c r="L1750">
        <f>'[1]Master Data'!BU442/1000000</f>
        <v>0</v>
      </c>
      <c r="M1750">
        <f>'[1]Master Data'!BV442/1000000</f>
        <v>0</v>
      </c>
      <c r="N1750">
        <f>'[1]Master Data'!BW442/1000000</f>
        <v>0</v>
      </c>
      <c r="O1750">
        <f>'[1]Master Data'!BX442/100</f>
        <v>0</v>
      </c>
      <c r="P1750">
        <f>'[1]Master Data'!BY442/100</f>
        <v>0</v>
      </c>
      <c r="Q1750">
        <f>'[1]Master Data'!BZ442/100</f>
        <v>0</v>
      </c>
      <c r="R1750">
        <f>'[1]Master Data'!CA442/1000000</f>
        <v>0</v>
      </c>
      <c r="S1750">
        <f>'[1]Master Data'!CC442/1000000</f>
        <v>0</v>
      </c>
      <c r="T1750">
        <f>'[1]Master Data'!CD442/100</f>
        <v>0</v>
      </c>
      <c r="U1750">
        <f>'[1]Master Data'!CE442/1000000</f>
        <v>0</v>
      </c>
    </row>
    <row r="1751" spans="1:21" x14ac:dyDescent="0.55000000000000004">
      <c r="A1751" s="41" t="s">
        <v>2030</v>
      </c>
      <c r="B1751" s="41">
        <v>9.3999999999999986E-3</v>
      </c>
      <c r="C1751">
        <f>'[1]Master Data'!BK443/100</f>
        <v>6.8999999999999999E-3</v>
      </c>
      <c r="D1751">
        <f>'[1]Master Data'!BL443/1000000</f>
        <v>0</v>
      </c>
      <c r="E1751">
        <f>'[1]Master Data'!BM443/1000000</f>
        <v>0</v>
      </c>
      <c r="F1751">
        <f>'[1]Master Data'!BN443/100</f>
        <v>0</v>
      </c>
      <c r="G1751">
        <f>'[1]Master Data'!BO443/100</f>
        <v>0</v>
      </c>
      <c r="H1751">
        <f>'[1]Master Data'!BP443/100</f>
        <v>0</v>
      </c>
      <c r="I1751">
        <f>'[1]Master Data'!BQ443/100</f>
        <v>0</v>
      </c>
      <c r="J1751">
        <f>'[1]Master Data'!BR443/100</f>
        <v>0</v>
      </c>
      <c r="K1751">
        <f>'[1]Master Data'!BT443/100</f>
        <v>5.9999999999999995E-4</v>
      </c>
      <c r="L1751">
        <f>'[1]Master Data'!BU443/1000000</f>
        <v>0</v>
      </c>
      <c r="M1751">
        <f>'[1]Master Data'!BV443/1000000</f>
        <v>0</v>
      </c>
      <c r="N1751">
        <f>'[1]Master Data'!BW443/1000000</f>
        <v>0</v>
      </c>
      <c r="O1751">
        <f>'[1]Master Data'!BX443/100</f>
        <v>0</v>
      </c>
      <c r="P1751">
        <f>'[1]Master Data'!BY443/100</f>
        <v>0</v>
      </c>
      <c r="Q1751">
        <f>'[1]Master Data'!BZ443/100</f>
        <v>0</v>
      </c>
      <c r="R1751">
        <f>'[1]Master Data'!CA443/1000000</f>
        <v>0</v>
      </c>
      <c r="S1751">
        <f>'[1]Master Data'!CC443/1000000</f>
        <v>0</v>
      </c>
      <c r="T1751">
        <f>'[1]Master Data'!CD443/100</f>
        <v>0</v>
      </c>
      <c r="U1751">
        <f>'[1]Master Data'!CE443/1000000</f>
        <v>0</v>
      </c>
    </row>
    <row r="1752" spans="1:21" x14ac:dyDescent="0.55000000000000004">
      <c r="A1752" s="41" t="s">
        <v>2033</v>
      </c>
      <c r="B1752" s="41">
        <v>2.0000000000000001E-4</v>
      </c>
      <c r="C1752">
        <f>'[1]Master Data'!BK444/100</f>
        <v>3.4999999999999996E-3</v>
      </c>
      <c r="D1752">
        <f>'[1]Master Data'!BL444/1000000</f>
        <v>0</v>
      </c>
      <c r="E1752">
        <f>'[1]Master Data'!BM444/1000000</f>
        <v>0</v>
      </c>
      <c r="F1752">
        <f>'[1]Master Data'!BN444/100</f>
        <v>0</v>
      </c>
      <c r="G1752">
        <f>'[1]Master Data'!BO444/100</f>
        <v>0</v>
      </c>
      <c r="H1752">
        <f>'[1]Master Data'!BP444/100</f>
        <v>0</v>
      </c>
      <c r="I1752">
        <f>'[1]Master Data'!BQ444/100</f>
        <v>0</v>
      </c>
      <c r="J1752">
        <f>'[1]Master Data'!BR444/100</f>
        <v>0</v>
      </c>
      <c r="K1752">
        <f>'[1]Master Data'!BT444/100</f>
        <v>1E-4</v>
      </c>
      <c r="L1752">
        <f>'[1]Master Data'!BU444/1000000</f>
        <v>0</v>
      </c>
      <c r="M1752">
        <f>'[1]Master Data'!BV444/1000000</f>
        <v>0</v>
      </c>
      <c r="N1752">
        <f>'[1]Master Data'!BW444/1000000</f>
        <v>0</v>
      </c>
      <c r="O1752">
        <f>'[1]Master Data'!BX444/100</f>
        <v>0</v>
      </c>
      <c r="P1752">
        <f>'[1]Master Data'!BY444/100</f>
        <v>0.12</v>
      </c>
      <c r="Q1752">
        <f>'[1]Master Data'!BZ444/100</f>
        <v>0</v>
      </c>
      <c r="R1752">
        <f>'[1]Master Data'!CA444/1000000</f>
        <v>0</v>
      </c>
      <c r="S1752">
        <f>'[1]Master Data'!CC444/1000000</f>
        <v>0</v>
      </c>
      <c r="T1752">
        <f>'[1]Master Data'!CD444/100</f>
        <v>0</v>
      </c>
      <c r="U1752">
        <f>'[1]Master Data'!CE444/1000000</f>
        <v>0</v>
      </c>
    </row>
    <row r="1753" spans="1:21" x14ac:dyDescent="0.55000000000000004">
      <c r="A1753" s="41" t="s">
        <v>1535</v>
      </c>
      <c r="B1753" s="41">
        <v>4.5000000000000005E-3</v>
      </c>
      <c r="C1753">
        <f>'[1]Master Data'!BK445/100</f>
        <v>2.7000000000000001E-3</v>
      </c>
      <c r="D1753">
        <f>'[1]Master Data'!BL445/1000000</f>
        <v>0</v>
      </c>
      <c r="E1753">
        <f>'[1]Master Data'!BM445/1000000</f>
        <v>0</v>
      </c>
      <c r="F1753">
        <f>'[1]Master Data'!BN445/100</f>
        <v>0</v>
      </c>
      <c r="G1753">
        <f>'[1]Master Data'!BO445/100</f>
        <v>0</v>
      </c>
      <c r="H1753">
        <f>'[1]Master Data'!BP445/100</f>
        <v>0</v>
      </c>
      <c r="I1753">
        <f>'[1]Master Data'!BQ445/100</f>
        <v>0</v>
      </c>
      <c r="J1753">
        <f>'[1]Master Data'!BR445/100</f>
        <v>0</v>
      </c>
      <c r="K1753">
        <f>'[1]Master Data'!BT445/100</f>
        <v>0</v>
      </c>
      <c r="L1753">
        <f>'[1]Master Data'!BU445/1000000</f>
        <v>0</v>
      </c>
      <c r="M1753">
        <f>'[1]Master Data'!BV445/1000000</f>
        <v>0</v>
      </c>
      <c r="N1753">
        <f>'[1]Master Data'!BW445/1000000</f>
        <v>0</v>
      </c>
      <c r="O1753">
        <f>'[1]Master Data'!BX445/100</f>
        <v>0</v>
      </c>
      <c r="P1753">
        <f>'[1]Master Data'!BY445/100</f>
        <v>0</v>
      </c>
      <c r="Q1753">
        <f>'[1]Master Data'!BZ445/100</f>
        <v>0</v>
      </c>
      <c r="R1753">
        <f>'[1]Master Data'!CA445/1000000</f>
        <v>0</v>
      </c>
      <c r="S1753">
        <f>'[1]Master Data'!CC445/1000000</f>
        <v>0</v>
      </c>
      <c r="T1753">
        <f>'[1]Master Data'!CD445/100</f>
        <v>0</v>
      </c>
      <c r="U1753">
        <f>'[1]Master Data'!CE445/1000000</f>
        <v>0</v>
      </c>
    </row>
    <row r="1754" spans="1:21" x14ac:dyDescent="0.55000000000000004">
      <c r="A1754" s="41" t="s">
        <v>1536</v>
      </c>
      <c r="B1754" s="41">
        <v>5.6000000000000008E-3</v>
      </c>
      <c r="C1754">
        <f>'[1]Master Data'!BK446/100</f>
        <v>9.7000000000000003E-3</v>
      </c>
      <c r="D1754">
        <f>'[1]Master Data'!BL446/1000000</f>
        <v>0</v>
      </c>
      <c r="E1754">
        <f>'[1]Master Data'!BM446/1000000</f>
        <v>0</v>
      </c>
      <c r="F1754">
        <f>'[1]Master Data'!BN446/100</f>
        <v>0</v>
      </c>
      <c r="G1754">
        <f>'[1]Master Data'!BO446/100</f>
        <v>0</v>
      </c>
      <c r="H1754">
        <f>'[1]Master Data'!BP446/100</f>
        <v>0</v>
      </c>
      <c r="I1754">
        <f>'[1]Master Data'!BQ446/100</f>
        <v>0</v>
      </c>
      <c r="J1754">
        <f>'[1]Master Data'!BR446/100</f>
        <v>0</v>
      </c>
      <c r="K1754">
        <f>'[1]Master Data'!BT446/100</f>
        <v>0</v>
      </c>
      <c r="L1754">
        <f>'[1]Master Data'!BU446/1000000</f>
        <v>0</v>
      </c>
      <c r="M1754">
        <f>'[1]Master Data'!BV446/1000000</f>
        <v>0</v>
      </c>
      <c r="N1754">
        <f>'[1]Master Data'!BW446/1000000</f>
        <v>0</v>
      </c>
      <c r="O1754">
        <f>'[1]Master Data'!BX446/100</f>
        <v>0</v>
      </c>
      <c r="P1754">
        <f>'[1]Master Data'!BY446/100</f>
        <v>0</v>
      </c>
      <c r="Q1754">
        <f>'[1]Master Data'!BZ446/100</f>
        <v>0</v>
      </c>
      <c r="R1754">
        <f>'[1]Master Data'!CA446/1000000</f>
        <v>0</v>
      </c>
      <c r="S1754">
        <f>'[1]Master Data'!CC446/1000000</f>
        <v>0</v>
      </c>
      <c r="T1754">
        <f>'[1]Master Data'!CD446/100</f>
        <v>0</v>
      </c>
      <c r="U1754">
        <f>'[1]Master Data'!CE446/1000000</f>
        <v>0</v>
      </c>
    </row>
    <row r="1755" spans="1:21" x14ac:dyDescent="0.55000000000000004">
      <c r="A1755" s="41" t="s">
        <v>1537</v>
      </c>
      <c r="B1755" s="41">
        <v>6.1999999999999998E-3</v>
      </c>
      <c r="C1755">
        <f>'[1]Master Data'!BK447/100</f>
        <v>0</v>
      </c>
      <c r="D1755">
        <f>'[1]Master Data'!BL447/1000000</f>
        <v>0</v>
      </c>
      <c r="E1755">
        <f>'[1]Master Data'!BM447/1000000</f>
        <v>0</v>
      </c>
      <c r="F1755">
        <f>'[1]Master Data'!BN447/100</f>
        <v>0</v>
      </c>
      <c r="G1755">
        <f>'[1]Master Data'!BO447/100</f>
        <v>0</v>
      </c>
      <c r="H1755">
        <f>'[1]Master Data'!BP447/100</f>
        <v>0</v>
      </c>
      <c r="I1755">
        <f>'[1]Master Data'!BQ447/100</f>
        <v>0</v>
      </c>
      <c r="J1755">
        <f>'[1]Master Data'!BR447/100</f>
        <v>0</v>
      </c>
      <c r="K1755">
        <f>'[1]Master Data'!BT447/100</f>
        <v>0</v>
      </c>
      <c r="L1755">
        <f>'[1]Master Data'!BU447/1000000</f>
        <v>0</v>
      </c>
      <c r="M1755">
        <f>'[1]Master Data'!BV447/1000000</f>
        <v>0</v>
      </c>
      <c r="N1755">
        <f>'[1]Master Data'!BW447/1000000</f>
        <v>0</v>
      </c>
      <c r="O1755">
        <f>'[1]Master Data'!BX447/100</f>
        <v>0</v>
      </c>
      <c r="P1755">
        <f>'[1]Master Data'!BY447/100</f>
        <v>0</v>
      </c>
      <c r="Q1755">
        <f>'[1]Master Data'!BZ447/100</f>
        <v>0</v>
      </c>
      <c r="R1755">
        <f>'[1]Master Data'!CA447/1000000</f>
        <v>0</v>
      </c>
      <c r="S1755">
        <f>'[1]Master Data'!CC447/1000000</f>
        <v>0</v>
      </c>
      <c r="T1755">
        <f>'[1]Master Data'!CD447/100</f>
        <v>0</v>
      </c>
      <c r="U1755">
        <f>'[1]Master Data'!CE447/1000000</f>
        <v>0</v>
      </c>
    </row>
    <row r="1756" spans="1:21" x14ac:dyDescent="0.55000000000000004">
      <c r="A1756" s="41" t="s">
        <v>1538</v>
      </c>
      <c r="B1756" s="41">
        <v>2.2000000000000001E-3</v>
      </c>
      <c r="C1756">
        <f>'[1]Master Data'!BK448/100</f>
        <v>1.4000000000000002E-3</v>
      </c>
      <c r="D1756">
        <f>'[1]Master Data'!BL448/1000000</f>
        <v>3.1725000000000001E-7</v>
      </c>
      <c r="E1756">
        <f>'[1]Master Data'!BM448/1000000</f>
        <v>0</v>
      </c>
      <c r="F1756">
        <f>'[1]Master Data'!BN448/100</f>
        <v>0</v>
      </c>
      <c r="G1756">
        <f>'[1]Master Data'!BO448/100</f>
        <v>0</v>
      </c>
      <c r="H1756">
        <f>'[1]Master Data'!BP448/100</f>
        <v>0</v>
      </c>
      <c r="I1756">
        <f>'[1]Master Data'!BQ448/100</f>
        <v>0</v>
      </c>
      <c r="J1756">
        <f>'[1]Master Data'!BR448/100</f>
        <v>0</v>
      </c>
      <c r="K1756">
        <f>'[1]Master Data'!BT448/100</f>
        <v>0</v>
      </c>
      <c r="L1756">
        <f>'[1]Master Data'!BU448/1000000</f>
        <v>2.0515500000000003E-6</v>
      </c>
      <c r="M1756">
        <f>'[1]Master Data'!BV448/1000000</f>
        <v>1.6835400000000003E-6</v>
      </c>
      <c r="N1756">
        <f>'[1]Master Data'!BW448/1000000</f>
        <v>1.7343000000000004E-7</v>
      </c>
      <c r="O1756">
        <f>'[1]Master Data'!BX448/100</f>
        <v>0</v>
      </c>
      <c r="P1756">
        <f>'[1]Master Data'!BY448/100</f>
        <v>0</v>
      </c>
      <c r="Q1756">
        <f>'[1]Master Data'!BZ448/100</f>
        <v>0</v>
      </c>
      <c r="R1756">
        <f>'[1]Master Data'!CA448/1000000</f>
        <v>0</v>
      </c>
      <c r="S1756">
        <f>'[1]Master Data'!CC448/1000000</f>
        <v>0</v>
      </c>
      <c r="T1756">
        <f>'[1]Master Data'!CD448/100</f>
        <v>0</v>
      </c>
      <c r="U1756">
        <f>'[1]Master Data'!CE448/1000000</f>
        <v>0</v>
      </c>
    </row>
    <row r="1757" spans="1:21" x14ac:dyDescent="0.55000000000000004">
      <c r="A1757" s="41" t="s">
        <v>1539</v>
      </c>
      <c r="B1757" s="41">
        <v>1.4000000000000002E-3</v>
      </c>
      <c r="C1757">
        <f>'[1]Master Data'!BK449/100</f>
        <v>1.1000000000000001E-3</v>
      </c>
      <c r="D1757">
        <f>'[1]Master Data'!BL449/1000000</f>
        <v>2.6882985074626863E-7</v>
      </c>
      <c r="E1757">
        <f>'[1]Master Data'!BM449/1000000</f>
        <v>0</v>
      </c>
      <c r="F1757">
        <f>'[1]Master Data'!BN449/100</f>
        <v>0</v>
      </c>
      <c r="G1757">
        <f>'[1]Master Data'!BO449/100</f>
        <v>0</v>
      </c>
      <c r="H1757">
        <f>'[1]Master Data'!BP449/100</f>
        <v>0</v>
      </c>
      <c r="I1757">
        <f>'[1]Master Data'!BQ449/100</f>
        <v>0</v>
      </c>
      <c r="J1757">
        <f>'[1]Master Data'!BR449/100</f>
        <v>0</v>
      </c>
      <c r="K1757">
        <f>'[1]Master Data'!BT449/100</f>
        <v>5.0000000000000001E-4</v>
      </c>
      <c r="L1757">
        <f>'[1]Master Data'!BU449/1000000</f>
        <v>1.6638388059701493E-6</v>
      </c>
      <c r="M1757">
        <f>'[1]Master Data'!BV449/1000000</f>
        <v>1.2969223880597013E-6</v>
      </c>
      <c r="N1757">
        <f>'[1]Master Data'!BW449/1000000</f>
        <v>1.4168059701492536E-7</v>
      </c>
      <c r="O1757">
        <f>'[1]Master Data'!BX449/100</f>
        <v>0</v>
      </c>
      <c r="P1757">
        <f>'[1]Master Data'!BY449/100</f>
        <v>0</v>
      </c>
      <c r="Q1757">
        <f>'[1]Master Data'!BZ449/100</f>
        <v>0</v>
      </c>
      <c r="R1757">
        <f>'[1]Master Data'!CA449/1000000</f>
        <v>0</v>
      </c>
      <c r="S1757">
        <f>'[1]Master Data'!CC449/1000000</f>
        <v>1.4531343283582091E-7</v>
      </c>
      <c r="T1757">
        <f>'[1]Master Data'!CD449/100</f>
        <v>0</v>
      </c>
      <c r="U1757">
        <f>'[1]Master Data'!CE449/1000000</f>
        <v>1.1625074626865671E-7</v>
      </c>
    </row>
    <row r="1758" spans="1:21" x14ac:dyDescent="0.55000000000000004">
      <c r="A1758" s="41" t="s">
        <v>1540</v>
      </c>
      <c r="B1758" s="41">
        <v>1.222334780511336E-3</v>
      </c>
      <c r="C1758">
        <f>'[1]Master Data'!BK450/100</f>
        <v>9.2233478051133603E-4</v>
      </c>
      <c r="D1758">
        <f>'[1]Master Data'!BL450/1000000</f>
        <v>2.4833941148094546E-7</v>
      </c>
      <c r="E1758">
        <f>'[1]Master Data'!BM450/1000000</f>
        <v>0</v>
      </c>
      <c r="F1758">
        <f>'[1]Master Data'!BN450/100</f>
        <v>0</v>
      </c>
      <c r="G1758">
        <f>'[1]Master Data'!BO450/100</f>
        <v>0</v>
      </c>
      <c r="H1758">
        <f>'[1]Master Data'!BP450/100</f>
        <v>0</v>
      </c>
      <c r="I1758">
        <f>'[1]Master Data'!BQ450/100</f>
        <v>0</v>
      </c>
      <c r="J1758">
        <f>'[1]Master Data'!BR450/100</f>
        <v>0</v>
      </c>
      <c r="K1758">
        <f>'[1]Master Data'!BT450/100</f>
        <v>0</v>
      </c>
      <c r="L1758">
        <f>'[1]Master Data'!BU450/1000000</f>
        <v>1.7091594790159189E-6</v>
      </c>
      <c r="M1758">
        <f>'[1]Master Data'!BV450/1000000</f>
        <v>1.3585626628075251E-6</v>
      </c>
      <c r="N1758">
        <f>'[1]Master Data'!BW450/1000000</f>
        <v>1.4242995658465987E-7</v>
      </c>
      <c r="O1758">
        <f>'[1]Master Data'!BX450/100</f>
        <v>0</v>
      </c>
      <c r="P1758">
        <f>'[1]Master Data'!BY450/100</f>
        <v>0</v>
      </c>
      <c r="Q1758">
        <f>'[1]Master Data'!BZ450/100</f>
        <v>0</v>
      </c>
      <c r="R1758">
        <f>'[1]Master Data'!CA450/1000000</f>
        <v>0</v>
      </c>
      <c r="S1758">
        <f>'[1]Master Data'!CC450/1000000</f>
        <v>1.2782175590931017E-7</v>
      </c>
      <c r="T1758">
        <f>'[1]Master Data'!CD450/100</f>
        <v>0</v>
      </c>
      <c r="U1758">
        <f>'[1]Master Data'!CE450/1000000</f>
        <v>6.2084852870236365E-8</v>
      </c>
    </row>
    <row r="1759" spans="1:21" x14ac:dyDescent="0.55000000000000004">
      <c r="A1759" s="41" t="s">
        <v>1541</v>
      </c>
      <c r="B1759" s="41">
        <v>2.0999999999999999E-3</v>
      </c>
      <c r="C1759">
        <f>'[1]Master Data'!BK451/100</f>
        <v>1.7000000000000001E-3</v>
      </c>
      <c r="D1759">
        <f>'[1]Master Data'!BL451/1000000</f>
        <v>3.7E-7</v>
      </c>
      <c r="E1759">
        <f>'[1]Master Data'!BM451/1000000</f>
        <v>0</v>
      </c>
      <c r="F1759">
        <f>'[1]Master Data'!BN451/100</f>
        <v>0</v>
      </c>
      <c r="G1759">
        <f>'[1]Master Data'!BO451/100</f>
        <v>0</v>
      </c>
      <c r="H1759">
        <f>'[1]Master Data'!BP451/100</f>
        <v>0</v>
      </c>
      <c r="I1759">
        <f>'[1]Master Data'!BQ451/100</f>
        <v>0</v>
      </c>
      <c r="J1759">
        <f>'[1]Master Data'!BR451/100</f>
        <v>0</v>
      </c>
      <c r="K1759">
        <f>'[1]Master Data'!BT451/100</f>
        <v>0</v>
      </c>
      <c r="L1759">
        <f>'[1]Master Data'!BU451/1000000</f>
        <v>1.7400000000000001E-6</v>
      </c>
      <c r="M1759">
        <f>'[1]Master Data'!BV451/1000000</f>
        <v>1.2300000000000001E-6</v>
      </c>
      <c r="N1759">
        <f>'[1]Master Data'!BW451/1000000</f>
        <v>1.3E-7</v>
      </c>
      <c r="O1759">
        <f>'[1]Master Data'!BX451/100</f>
        <v>0</v>
      </c>
      <c r="P1759">
        <f>'[1]Master Data'!BY451/100</f>
        <v>0</v>
      </c>
      <c r="Q1759">
        <f>'[1]Master Data'!BZ451/100</f>
        <v>0</v>
      </c>
      <c r="R1759">
        <f>'[1]Master Data'!CA451/1000000</f>
        <v>0</v>
      </c>
      <c r="S1759">
        <f>'[1]Master Data'!CC451/1000000</f>
        <v>0</v>
      </c>
      <c r="T1759">
        <f>'[1]Master Data'!CD451/100</f>
        <v>0</v>
      </c>
      <c r="U1759">
        <f>'[1]Master Data'!CE451/1000000</f>
        <v>0</v>
      </c>
    </row>
    <row r="1760" spans="1:21" x14ac:dyDescent="0.55000000000000004">
      <c r="A1760" s="41" t="s">
        <v>1542</v>
      </c>
      <c r="B1760" s="41">
        <v>1.5E-3</v>
      </c>
      <c r="C1760">
        <f>'[1]Master Data'!BK452/100</f>
        <v>1.2999999999999999E-3</v>
      </c>
      <c r="D1760">
        <f>'[1]Master Data'!BL452/1000000</f>
        <v>3.2000000000000001E-7</v>
      </c>
      <c r="E1760">
        <f>'[1]Master Data'!BM452/1000000</f>
        <v>0</v>
      </c>
      <c r="F1760">
        <f>'[1]Master Data'!BN452/100</f>
        <v>0</v>
      </c>
      <c r="G1760">
        <f>'[1]Master Data'!BO452/100</f>
        <v>0</v>
      </c>
      <c r="H1760">
        <f>'[1]Master Data'!BP452/100</f>
        <v>0</v>
      </c>
      <c r="I1760">
        <f>'[1]Master Data'!BQ452/100</f>
        <v>0</v>
      </c>
      <c r="J1760">
        <f>'[1]Master Data'!BR452/100</f>
        <v>0</v>
      </c>
      <c r="K1760">
        <f>'[1]Master Data'!BT452/100</f>
        <v>0</v>
      </c>
      <c r="L1760">
        <f>'[1]Master Data'!BU452/1000000</f>
        <v>1.9199999999999998E-6</v>
      </c>
      <c r="M1760">
        <f>'[1]Master Data'!BV452/1000000</f>
        <v>1.28E-6</v>
      </c>
      <c r="N1760">
        <f>'[1]Master Data'!BW452/1000000</f>
        <v>1.4999999999999999E-7</v>
      </c>
      <c r="O1760">
        <f>'[1]Master Data'!BX452/100</f>
        <v>0</v>
      </c>
      <c r="P1760">
        <f>'[1]Master Data'!BY452/100</f>
        <v>0</v>
      </c>
      <c r="Q1760">
        <f>'[1]Master Data'!BZ452/100</f>
        <v>0</v>
      </c>
      <c r="R1760">
        <f>'[1]Master Data'!CA452/1000000</f>
        <v>0</v>
      </c>
      <c r="S1760">
        <f>'[1]Master Data'!CC452/1000000</f>
        <v>0</v>
      </c>
      <c r="T1760">
        <f>'[1]Master Data'!CD452/100</f>
        <v>0</v>
      </c>
      <c r="U1760">
        <f>'[1]Master Data'!CE452/1000000</f>
        <v>0</v>
      </c>
    </row>
    <row r="1761" spans="1:21" x14ac:dyDescent="0.55000000000000004">
      <c r="A1761" s="41" t="s">
        <v>1543</v>
      </c>
      <c r="B1761" s="41">
        <v>6.3E-3</v>
      </c>
      <c r="C1761">
        <f>'[1]Master Data'!BK453/100</f>
        <v>0</v>
      </c>
      <c r="D1761">
        <f>'[1]Master Data'!BL453/1000000</f>
        <v>0</v>
      </c>
      <c r="E1761">
        <f>'[1]Master Data'!BM453/1000000</f>
        <v>0</v>
      </c>
      <c r="F1761">
        <f>'[1]Master Data'!BN453/100</f>
        <v>0</v>
      </c>
      <c r="G1761">
        <f>'[1]Master Data'!BO453/100</f>
        <v>0</v>
      </c>
      <c r="H1761">
        <f>'[1]Master Data'!BP453/100</f>
        <v>0</v>
      </c>
      <c r="I1761">
        <f>'[1]Master Data'!BQ453/100</f>
        <v>0</v>
      </c>
      <c r="J1761">
        <f>'[1]Master Data'!BR453/100</f>
        <v>0</v>
      </c>
      <c r="K1761">
        <f>'[1]Master Data'!BT453/100</f>
        <v>0</v>
      </c>
      <c r="L1761">
        <f>'[1]Master Data'!BU453/1000000</f>
        <v>0</v>
      </c>
      <c r="M1761">
        <f>'[1]Master Data'!BV453/1000000</f>
        <v>0</v>
      </c>
      <c r="N1761">
        <f>'[1]Master Data'!BW453/1000000</f>
        <v>0</v>
      </c>
      <c r="O1761">
        <f>'[1]Master Data'!BX453/100</f>
        <v>0</v>
      </c>
      <c r="P1761">
        <f>'[1]Master Data'!BY453/100</f>
        <v>0</v>
      </c>
      <c r="Q1761">
        <f>'[1]Master Data'!BZ453/100</f>
        <v>0</v>
      </c>
      <c r="R1761">
        <f>'[1]Master Data'!CA453/1000000</f>
        <v>0</v>
      </c>
      <c r="S1761">
        <f>'[1]Master Data'!CC453/1000000</f>
        <v>0</v>
      </c>
      <c r="T1761">
        <f>'[1]Master Data'!CD453/100</f>
        <v>0</v>
      </c>
      <c r="U1761">
        <f>'[1]Master Data'!CE453/1000000</f>
        <v>0</v>
      </c>
    </row>
    <row r="1762" spans="1:21" x14ac:dyDescent="0.55000000000000004">
      <c r="A1762" s="41" t="s">
        <v>1544</v>
      </c>
      <c r="B1762" s="41">
        <v>8.3999999999999995E-3</v>
      </c>
      <c r="C1762">
        <f>'[1]Master Data'!BK454/100</f>
        <v>0</v>
      </c>
      <c r="D1762">
        <f>'[1]Master Data'!BL454/1000000</f>
        <v>0</v>
      </c>
      <c r="E1762">
        <f>'[1]Master Data'!BM454/1000000</f>
        <v>0</v>
      </c>
      <c r="F1762">
        <f>'[1]Master Data'!BN454/100</f>
        <v>0</v>
      </c>
      <c r="G1762">
        <f>'[1]Master Data'!BO454/100</f>
        <v>0</v>
      </c>
      <c r="H1762">
        <f>'[1]Master Data'!BP454/100</f>
        <v>0</v>
      </c>
      <c r="I1762">
        <f>'[1]Master Data'!BQ454/100</f>
        <v>0</v>
      </c>
      <c r="J1762">
        <f>'[1]Master Data'!BR454/100</f>
        <v>0</v>
      </c>
      <c r="K1762">
        <f>'[1]Master Data'!BT454/100</f>
        <v>0</v>
      </c>
      <c r="L1762">
        <f>'[1]Master Data'!BU454/1000000</f>
        <v>0</v>
      </c>
      <c r="M1762">
        <f>'[1]Master Data'!BV454/1000000</f>
        <v>0</v>
      </c>
      <c r="N1762">
        <f>'[1]Master Data'!BW454/1000000</f>
        <v>0</v>
      </c>
      <c r="O1762">
        <f>'[1]Master Data'!BX454/100</f>
        <v>0</v>
      </c>
      <c r="P1762">
        <f>'[1]Master Data'!BY454/100</f>
        <v>0</v>
      </c>
      <c r="Q1762">
        <f>'[1]Master Data'!BZ454/100</f>
        <v>0</v>
      </c>
      <c r="R1762">
        <f>'[1]Master Data'!CA454/1000000</f>
        <v>0</v>
      </c>
      <c r="S1762">
        <f>'[1]Master Data'!CC454/1000000</f>
        <v>0</v>
      </c>
      <c r="T1762">
        <f>'[1]Master Data'!CD454/100</f>
        <v>0</v>
      </c>
      <c r="U1762">
        <f>'[1]Master Data'!CE454/1000000</f>
        <v>0</v>
      </c>
    </row>
    <row r="1763" spans="1:21" x14ac:dyDescent="0.55000000000000004">
      <c r="A1763" s="41" t="s">
        <v>1545</v>
      </c>
      <c r="B1763" s="41">
        <v>2.4000000000000001E-4</v>
      </c>
      <c r="C1763">
        <f>'[1]Master Data'!BK455/100</f>
        <v>2.9999999999999997E-4</v>
      </c>
      <c r="D1763">
        <f>'[1]Master Data'!BL455/1000000</f>
        <v>0</v>
      </c>
      <c r="E1763">
        <f>'[1]Master Data'!BM455/1000000</f>
        <v>0</v>
      </c>
      <c r="F1763">
        <f>'[1]Master Data'!BN455/100</f>
        <v>0</v>
      </c>
      <c r="G1763">
        <f>'[1]Master Data'!BO455/100</f>
        <v>0</v>
      </c>
      <c r="H1763">
        <f>'[1]Master Data'!BP455/100</f>
        <v>0</v>
      </c>
      <c r="I1763">
        <f>'[1]Master Data'!BQ455/100</f>
        <v>0</v>
      </c>
      <c r="J1763">
        <f>'[1]Master Data'!BR455/100</f>
        <v>0</v>
      </c>
      <c r="K1763">
        <f>'[1]Master Data'!BT455/100</f>
        <v>6.6E-4</v>
      </c>
      <c r="L1763">
        <f>'[1]Master Data'!BU455/1000000</f>
        <v>0</v>
      </c>
      <c r="M1763">
        <f>'[1]Master Data'!BV455/1000000</f>
        <v>0</v>
      </c>
      <c r="N1763">
        <f>'[1]Master Data'!BW455/1000000</f>
        <v>0</v>
      </c>
      <c r="O1763">
        <f>'[1]Master Data'!BX455/100</f>
        <v>0</v>
      </c>
      <c r="P1763">
        <f>'[1]Master Data'!BY455/100</f>
        <v>0</v>
      </c>
      <c r="Q1763">
        <f>'[1]Master Data'!BZ455/100</f>
        <v>0</v>
      </c>
      <c r="R1763">
        <f>'[1]Master Data'!CA455/1000000</f>
        <v>0</v>
      </c>
      <c r="S1763">
        <f>'[1]Master Data'!CC455/1000000</f>
        <v>0</v>
      </c>
      <c r="T1763">
        <f>'[1]Master Data'!CD455/100</f>
        <v>0</v>
      </c>
      <c r="U1763">
        <f>'[1]Master Data'!CE455/1000000</f>
        <v>0</v>
      </c>
    </row>
    <row r="1764" spans="1:21" x14ac:dyDescent="0.55000000000000004">
      <c r="A1764" s="41" t="s">
        <v>1546</v>
      </c>
      <c r="B1764" s="41">
        <v>1.1886200890265144E-2</v>
      </c>
      <c r="C1764">
        <f>'[1]Master Data'!BK456/100</f>
        <v>1.737933036578285E-3</v>
      </c>
      <c r="D1764">
        <f>'[1]Master Data'!BL456/1000000</f>
        <v>1.7734759047803365E-8</v>
      </c>
      <c r="E1764">
        <f>'[1]Master Data'!BM456/1000000</f>
        <v>0</v>
      </c>
      <c r="F1764">
        <f>'[1]Master Data'!BN456/100</f>
        <v>0</v>
      </c>
      <c r="G1764">
        <f>'[1]Master Data'!BO456/100</f>
        <v>0</v>
      </c>
      <c r="H1764">
        <f>'[1]Master Data'!BP456/100</f>
        <v>0</v>
      </c>
      <c r="I1764">
        <f>'[1]Master Data'!BQ456/100</f>
        <v>0</v>
      </c>
      <c r="J1764">
        <f>'[1]Master Data'!BR456/100</f>
        <v>0</v>
      </c>
      <c r="K1764">
        <f>'[1]Master Data'!BT456/100</f>
        <v>7.3793303657828518E-4</v>
      </c>
      <c r="L1764">
        <f>'[1]Master Data'!BU456/1000000</f>
        <v>6.0996516353783617E-8</v>
      </c>
      <c r="M1764">
        <f>'[1]Master Data'!BV456/1000000</f>
        <v>2.6071229868228401E-7</v>
      </c>
      <c r="N1764">
        <f>'[1]Master Data'!BW456/1000000</f>
        <v>0</v>
      </c>
      <c r="O1764">
        <f>'[1]Master Data'!BX456/100</f>
        <v>0</v>
      </c>
      <c r="P1764">
        <f>'[1]Master Data'!BY456/100</f>
        <v>0</v>
      </c>
      <c r="Q1764">
        <f>'[1]Master Data'!BZ456/100</f>
        <v>0</v>
      </c>
      <c r="R1764">
        <f>'[1]Master Data'!CA456/1000000</f>
        <v>0</v>
      </c>
      <c r="S1764">
        <f>'[1]Master Data'!CC456/1000000</f>
        <v>0</v>
      </c>
      <c r="T1764">
        <f>'[1]Master Data'!CD456/100</f>
        <v>0</v>
      </c>
      <c r="U1764">
        <f>'[1]Master Data'!CE456/1000000</f>
        <v>0</v>
      </c>
    </row>
    <row r="1765" spans="1:21" x14ac:dyDescent="0.55000000000000004">
      <c r="A1765" s="41" t="s">
        <v>1547</v>
      </c>
      <c r="B1765" s="41">
        <v>1.4499999999999999E-2</v>
      </c>
      <c r="C1765">
        <f>'[1]Master Data'!BK457/100</f>
        <v>0</v>
      </c>
      <c r="D1765">
        <f>'[1]Master Data'!BL457/1000000</f>
        <v>0</v>
      </c>
      <c r="E1765">
        <f>'[1]Master Data'!BM457/1000000</f>
        <v>0</v>
      </c>
      <c r="F1765">
        <f>'[1]Master Data'!BN457/100</f>
        <v>0</v>
      </c>
      <c r="G1765">
        <f>'[1]Master Data'!BO457/100</f>
        <v>0</v>
      </c>
      <c r="H1765">
        <f>'[1]Master Data'!BP457/100</f>
        <v>0</v>
      </c>
      <c r="I1765">
        <f>'[1]Master Data'!BQ457/100</f>
        <v>0</v>
      </c>
      <c r="J1765">
        <f>'[1]Master Data'!BR457/100</f>
        <v>0</v>
      </c>
      <c r="K1765">
        <f>'[1]Master Data'!BT457/100</f>
        <v>2.9999999999999997E-4</v>
      </c>
      <c r="L1765">
        <f>'[1]Master Data'!BU457/1000000</f>
        <v>0</v>
      </c>
      <c r="M1765">
        <f>'[1]Master Data'!BV457/1000000</f>
        <v>0</v>
      </c>
      <c r="N1765">
        <f>'[1]Master Data'!BW457/1000000</f>
        <v>0</v>
      </c>
      <c r="O1765">
        <f>'[1]Master Data'!BX457/100</f>
        <v>0</v>
      </c>
      <c r="P1765">
        <f>'[1]Master Data'!BY457/100</f>
        <v>0</v>
      </c>
      <c r="Q1765">
        <f>'[1]Master Data'!BZ457/100</f>
        <v>0</v>
      </c>
      <c r="R1765">
        <f>'[1]Master Data'!CA457/1000000</f>
        <v>0</v>
      </c>
      <c r="S1765">
        <f>'[1]Master Data'!CC457/1000000</f>
        <v>0</v>
      </c>
      <c r="T1765">
        <f>'[1]Master Data'!CD457/100</f>
        <v>0</v>
      </c>
      <c r="U1765">
        <f>'[1]Master Data'!CE457/1000000</f>
        <v>0</v>
      </c>
    </row>
    <row r="1766" spans="1:21" x14ac:dyDescent="0.55000000000000004">
      <c r="A1766" s="41" t="s">
        <v>1548</v>
      </c>
      <c r="B1766" s="41">
        <v>1.38E-2</v>
      </c>
      <c r="C1766">
        <f>'[1]Master Data'!BK458/100</f>
        <v>0</v>
      </c>
      <c r="D1766">
        <f>'[1]Master Data'!BL458/1000000</f>
        <v>0</v>
      </c>
      <c r="E1766">
        <f>'[1]Master Data'!BM458/1000000</f>
        <v>0</v>
      </c>
      <c r="F1766">
        <f>'[1]Master Data'!BN458/100</f>
        <v>0</v>
      </c>
      <c r="G1766">
        <f>'[1]Master Data'!BO458/100</f>
        <v>0</v>
      </c>
      <c r="H1766">
        <f>'[1]Master Data'!BP458/100</f>
        <v>0</v>
      </c>
      <c r="I1766">
        <f>'[1]Master Data'!BQ458/100</f>
        <v>0</v>
      </c>
      <c r="J1766">
        <f>'[1]Master Data'!BR458/100</f>
        <v>0</v>
      </c>
      <c r="K1766">
        <f>'[1]Master Data'!BT458/100</f>
        <v>4.0000000000000002E-4</v>
      </c>
      <c r="L1766">
        <f>'[1]Master Data'!BU458/1000000</f>
        <v>0</v>
      </c>
      <c r="M1766">
        <f>'[1]Master Data'!BV458/1000000</f>
        <v>0</v>
      </c>
      <c r="N1766">
        <f>'[1]Master Data'!BW458/1000000</f>
        <v>0</v>
      </c>
      <c r="O1766">
        <f>'[1]Master Data'!BX458/100</f>
        <v>0</v>
      </c>
      <c r="P1766">
        <f>'[1]Master Data'!BY458/100</f>
        <v>0</v>
      </c>
      <c r="Q1766">
        <f>'[1]Master Data'!BZ458/100</f>
        <v>0</v>
      </c>
      <c r="R1766">
        <f>'[1]Master Data'!CA458/1000000</f>
        <v>0</v>
      </c>
      <c r="S1766">
        <f>'[1]Master Data'!CC458/1000000</f>
        <v>0</v>
      </c>
      <c r="T1766">
        <f>'[1]Master Data'!CD458/100</f>
        <v>0</v>
      </c>
      <c r="U1766">
        <f>'[1]Master Data'!CE458/1000000</f>
        <v>0</v>
      </c>
    </row>
    <row r="1767" spans="1:21" x14ac:dyDescent="0.55000000000000004">
      <c r="A1767" s="41" t="s">
        <v>1549</v>
      </c>
      <c r="B1767" s="41">
        <v>8.1452029520295201E-3</v>
      </c>
      <c r="C1767">
        <f>'[1]Master Data'!BK459/100</f>
        <v>0</v>
      </c>
      <c r="D1767">
        <f>'[1]Master Data'!BL459/1000000</f>
        <v>0</v>
      </c>
      <c r="E1767">
        <f>'[1]Master Data'!BM459/1000000</f>
        <v>0</v>
      </c>
      <c r="F1767">
        <f>'[1]Master Data'!BN459/100</f>
        <v>0</v>
      </c>
      <c r="G1767">
        <f>'[1]Master Data'!BO459/100</f>
        <v>0</v>
      </c>
      <c r="H1767">
        <f>'[1]Master Data'!BP459/100</f>
        <v>0</v>
      </c>
      <c r="I1767">
        <f>'[1]Master Data'!BQ459/100</f>
        <v>0</v>
      </c>
      <c r="J1767">
        <f>'[1]Master Data'!BR459/100</f>
        <v>0</v>
      </c>
      <c r="K1767">
        <f>'[1]Master Data'!BT459/100</f>
        <v>2.2852398523985241E-4</v>
      </c>
      <c r="L1767">
        <f>'[1]Master Data'!BU459/1000000</f>
        <v>0</v>
      </c>
      <c r="M1767">
        <f>'[1]Master Data'!BV459/1000000</f>
        <v>0</v>
      </c>
      <c r="N1767">
        <f>'[1]Master Data'!BW459/1000000</f>
        <v>0</v>
      </c>
      <c r="O1767">
        <f>'[1]Master Data'!BX459/100</f>
        <v>0</v>
      </c>
      <c r="P1767">
        <f>'[1]Master Data'!BY459/100</f>
        <v>7.3544489514010949E-2</v>
      </c>
      <c r="Q1767">
        <f>'[1]Master Data'!BZ459/100</f>
        <v>0.54380627306273066</v>
      </c>
      <c r="R1767">
        <f>'[1]Master Data'!CA459/1000000</f>
        <v>0</v>
      </c>
      <c r="S1767">
        <f>'[1]Master Data'!CC459/1000000</f>
        <v>0</v>
      </c>
      <c r="T1767">
        <f>'[1]Master Data'!CD459/100</f>
        <v>0</v>
      </c>
      <c r="U1767">
        <f>'[1]Master Data'!CE459/1000000</f>
        <v>0</v>
      </c>
    </row>
    <row r="1768" spans="1:21" x14ac:dyDescent="0.55000000000000004">
      <c r="A1768" s="41" t="s">
        <v>1550</v>
      </c>
      <c r="B1768" s="41">
        <v>9.5999999999999992E-3</v>
      </c>
      <c r="C1768">
        <f>'[1]Master Data'!BK460/100</f>
        <v>0</v>
      </c>
      <c r="D1768">
        <f>'[1]Master Data'!BL460/1000000</f>
        <v>0</v>
      </c>
      <c r="E1768">
        <f>'[1]Master Data'!BM460/1000000</f>
        <v>0</v>
      </c>
      <c r="F1768">
        <f>'[1]Master Data'!BN460/100</f>
        <v>0</v>
      </c>
      <c r="G1768">
        <f>'[1]Master Data'!BO460/100</f>
        <v>0</v>
      </c>
      <c r="H1768">
        <f>'[1]Master Data'!BP460/100</f>
        <v>0</v>
      </c>
      <c r="I1768">
        <f>'[1]Master Data'!BQ460/100</f>
        <v>0</v>
      </c>
      <c r="J1768">
        <f>'[1]Master Data'!BR460/100</f>
        <v>0</v>
      </c>
      <c r="K1768">
        <f>'[1]Master Data'!BT460/100</f>
        <v>5.0000000000000001E-4</v>
      </c>
      <c r="L1768">
        <f>'[1]Master Data'!BU460/1000000</f>
        <v>0</v>
      </c>
      <c r="M1768">
        <f>'[1]Master Data'!BV460/1000000</f>
        <v>0</v>
      </c>
      <c r="N1768">
        <f>'[1]Master Data'!BW460/1000000</f>
        <v>0</v>
      </c>
      <c r="O1768">
        <f>'[1]Master Data'!BX460/100</f>
        <v>0</v>
      </c>
      <c r="P1768">
        <f>'[1]Master Data'!BY460/100</f>
        <v>0</v>
      </c>
      <c r="Q1768">
        <f>'[1]Master Data'!BZ460/100</f>
        <v>0</v>
      </c>
      <c r="R1768">
        <f>'[1]Master Data'!CA460/1000000</f>
        <v>0</v>
      </c>
      <c r="S1768">
        <f>'[1]Master Data'!CC460/1000000</f>
        <v>0</v>
      </c>
      <c r="T1768">
        <f>'[1]Master Data'!CD460/100</f>
        <v>0</v>
      </c>
      <c r="U1768">
        <f>'[1]Master Data'!CE460/1000000</f>
        <v>0</v>
      </c>
    </row>
    <row r="1769" spans="1:21" x14ac:dyDescent="0.55000000000000004">
      <c r="A1769" s="41" t="s">
        <v>1551</v>
      </c>
      <c r="B1769" s="41">
        <v>2.6000000000000002E-2</v>
      </c>
      <c r="C1769">
        <f>'[1]Master Data'!BK461/100</f>
        <v>3.0000000000000001E-3</v>
      </c>
      <c r="D1769">
        <f>'[1]Master Data'!BL461/1000000</f>
        <v>0</v>
      </c>
      <c r="E1769">
        <f>'[1]Master Data'!BM461/1000000</f>
        <v>0</v>
      </c>
      <c r="F1769">
        <f>'[1]Master Data'!BN461/100</f>
        <v>0</v>
      </c>
      <c r="G1769">
        <f>'[1]Master Data'!BO461/100</f>
        <v>0</v>
      </c>
      <c r="H1769">
        <f>'[1]Master Data'!BP461/100</f>
        <v>0</v>
      </c>
      <c r="I1769">
        <f>'[1]Master Data'!BQ461/100</f>
        <v>0</v>
      </c>
      <c r="J1769">
        <f>'[1]Master Data'!BR461/100</f>
        <v>0</v>
      </c>
      <c r="K1769">
        <f>'[1]Master Data'!BT461/100</f>
        <v>2E-3</v>
      </c>
      <c r="L1769">
        <f>'[1]Master Data'!BU461/1000000</f>
        <v>2.9999999999999999E-7</v>
      </c>
      <c r="M1769">
        <f>'[1]Master Data'!BV461/1000000</f>
        <v>2.9999999999999999E-7</v>
      </c>
      <c r="N1769">
        <f>'[1]Master Data'!BW461/1000000</f>
        <v>0</v>
      </c>
      <c r="O1769">
        <f>'[1]Master Data'!BX461/100</f>
        <v>0</v>
      </c>
      <c r="P1769">
        <f>'[1]Master Data'!BY461/100</f>
        <v>0</v>
      </c>
      <c r="Q1769">
        <f>'[1]Master Data'!BZ461/100</f>
        <v>0</v>
      </c>
      <c r="R1769">
        <f>'[1]Master Data'!CA461/1000000</f>
        <v>0</v>
      </c>
      <c r="S1769">
        <f>'[1]Master Data'!CC461/1000000</f>
        <v>0</v>
      </c>
      <c r="T1769">
        <f>'[1]Master Data'!CD461/100</f>
        <v>0</v>
      </c>
      <c r="U1769">
        <f>'[1]Master Data'!CE461/1000000</f>
        <v>0</v>
      </c>
    </row>
    <row r="1770" spans="1:21" x14ac:dyDescent="0.55000000000000004">
      <c r="A1770" s="41" t="s">
        <v>1552</v>
      </c>
      <c r="B1770" s="41">
        <v>6.9999999999999993E-3</v>
      </c>
      <c r="C1770">
        <f>'[1]Master Data'!BK462/100</f>
        <v>1.4000000000000002E-3</v>
      </c>
      <c r="D1770">
        <f>'[1]Master Data'!BL462/1000000</f>
        <v>1E-8</v>
      </c>
      <c r="E1770">
        <f>'[1]Master Data'!BM462/1000000</f>
        <v>0</v>
      </c>
      <c r="F1770">
        <f>'[1]Master Data'!BN462/100</f>
        <v>0</v>
      </c>
      <c r="G1770">
        <f>'[1]Master Data'!BO462/100</f>
        <v>0</v>
      </c>
      <c r="H1770">
        <f>'[1]Master Data'!BP462/100</f>
        <v>0</v>
      </c>
      <c r="I1770">
        <f>'[1]Master Data'!BQ462/100</f>
        <v>0</v>
      </c>
      <c r="J1770">
        <f>'[1]Master Data'!BR462/100</f>
        <v>0</v>
      </c>
      <c r="K1770">
        <f>'[1]Master Data'!BT462/100</f>
        <v>2.0000000000000001E-4</v>
      </c>
      <c r="L1770">
        <f>'[1]Master Data'!BU462/1000000</f>
        <v>1E-8</v>
      </c>
      <c r="M1770">
        <f>'[1]Master Data'!BV462/1000000</f>
        <v>2E-8</v>
      </c>
      <c r="N1770">
        <f>'[1]Master Data'!BW462/1000000</f>
        <v>0</v>
      </c>
      <c r="O1770">
        <f>'[1]Master Data'!BX462/100</f>
        <v>0</v>
      </c>
      <c r="P1770">
        <f>'[1]Master Data'!BY462/100</f>
        <v>0</v>
      </c>
      <c r="Q1770">
        <f>'[1]Master Data'!BZ462/100</f>
        <v>0</v>
      </c>
      <c r="R1770">
        <f>'[1]Master Data'!CA462/1000000</f>
        <v>0</v>
      </c>
      <c r="S1770">
        <f>'[1]Master Data'!CC462/1000000</f>
        <v>0</v>
      </c>
      <c r="T1770">
        <f>'[1]Master Data'!CD462/100</f>
        <v>0</v>
      </c>
      <c r="U1770">
        <f>'[1]Master Data'!CE462/1000000</f>
        <v>0</v>
      </c>
    </row>
    <row r="1771" spans="1:21" x14ac:dyDescent="0.55000000000000004">
      <c r="A1771" s="41" t="s">
        <v>1553</v>
      </c>
      <c r="B1771" s="41">
        <v>1.5E-3</v>
      </c>
      <c r="C1771">
        <f>'[1]Master Data'!BK463/100</f>
        <v>4.5999999999999999E-3</v>
      </c>
      <c r="D1771">
        <f>'[1]Master Data'!BL463/1000000</f>
        <v>0</v>
      </c>
      <c r="E1771">
        <f>'[1]Master Data'!BM463/1000000</f>
        <v>0</v>
      </c>
      <c r="F1771">
        <f>'[1]Master Data'!BN463/100</f>
        <v>0</v>
      </c>
      <c r="G1771">
        <f>'[1]Master Data'!BO463/100</f>
        <v>0</v>
      </c>
      <c r="H1771">
        <f>'[1]Master Data'!BP463/100</f>
        <v>0</v>
      </c>
      <c r="I1771">
        <f>'[1]Master Data'!BQ463/100</f>
        <v>0</v>
      </c>
      <c r="J1771">
        <f>'[1]Master Data'!BR463/100</f>
        <v>0</v>
      </c>
      <c r="K1771">
        <f>'[1]Master Data'!BT463/100</f>
        <v>0</v>
      </c>
      <c r="L1771">
        <f>'[1]Master Data'!BU463/1000000</f>
        <v>0</v>
      </c>
      <c r="M1771">
        <f>'[1]Master Data'!BV463/1000000</f>
        <v>0</v>
      </c>
      <c r="N1771">
        <f>'[1]Master Data'!BW463/1000000</f>
        <v>0</v>
      </c>
      <c r="O1771">
        <f>'[1]Master Data'!BX463/100</f>
        <v>0</v>
      </c>
      <c r="P1771">
        <f>'[1]Master Data'!BY463/100</f>
        <v>0</v>
      </c>
      <c r="Q1771">
        <f>'[1]Master Data'!BZ463/100</f>
        <v>0</v>
      </c>
      <c r="R1771">
        <f>'[1]Master Data'!CA463/1000000</f>
        <v>0</v>
      </c>
      <c r="S1771">
        <f>'[1]Master Data'!CC463/1000000</f>
        <v>0</v>
      </c>
      <c r="T1771">
        <f>'[1]Master Data'!CD463/100</f>
        <v>0</v>
      </c>
      <c r="U1771">
        <f>'[1]Master Data'!CE463/1000000</f>
        <v>0</v>
      </c>
    </row>
    <row r="1772" spans="1:21" x14ac:dyDescent="0.55000000000000004">
      <c r="A1772" s="41" t="s">
        <v>1554</v>
      </c>
      <c r="B1772" s="41">
        <v>1.6485623003194883E-2</v>
      </c>
      <c r="C1772">
        <f>'[1]Master Data'!BK464/100</f>
        <v>1.3632587859424918E-2</v>
      </c>
      <c r="D1772">
        <f>'[1]Master Data'!BL464/1000000</f>
        <v>1.9265175718849838E-7</v>
      </c>
      <c r="E1772">
        <f>'[1]Master Data'!BM464/1000000</f>
        <v>0</v>
      </c>
      <c r="F1772">
        <f>'[1]Master Data'!BN464/100</f>
        <v>0</v>
      </c>
      <c r="G1772">
        <f>'[1]Master Data'!BO464/100</f>
        <v>0</v>
      </c>
      <c r="H1772">
        <f>'[1]Master Data'!BP464/100</f>
        <v>0</v>
      </c>
      <c r="I1772">
        <f>'[1]Master Data'!BQ464/100</f>
        <v>0</v>
      </c>
      <c r="J1772">
        <f>'[1]Master Data'!BR464/100</f>
        <v>0</v>
      </c>
      <c r="K1772">
        <f>'[1]Master Data'!BT464/100</f>
        <v>1E-3</v>
      </c>
      <c r="L1772">
        <f>'[1]Master Data'!BU464/1000000</f>
        <v>6.4000000000000001E-7</v>
      </c>
      <c r="M1772">
        <f>'[1]Master Data'!BV464/1000000</f>
        <v>4.3000000000000001E-7</v>
      </c>
      <c r="N1772">
        <f>'[1]Master Data'!BW464/1000000</f>
        <v>0</v>
      </c>
      <c r="O1772">
        <f>'[1]Master Data'!BX464/100</f>
        <v>0</v>
      </c>
      <c r="P1772">
        <f>'[1]Master Data'!BY464/100</f>
        <v>0</v>
      </c>
      <c r="Q1772">
        <f>'[1]Master Data'!BZ464/100</f>
        <v>0</v>
      </c>
      <c r="R1772">
        <f>'[1]Master Data'!CA464/1000000</f>
        <v>0</v>
      </c>
      <c r="S1772">
        <f>'[1]Master Data'!CC464/1000000</f>
        <v>0</v>
      </c>
      <c r="T1772">
        <f>'[1]Master Data'!CD464/100</f>
        <v>0</v>
      </c>
      <c r="U1772">
        <f>'[1]Master Data'!CE464/1000000</f>
        <v>0</v>
      </c>
    </row>
    <row r="1773" spans="1:21" x14ac:dyDescent="0.55000000000000004">
      <c r="A1773" s="41" t="s">
        <v>1555</v>
      </c>
      <c r="B1773" s="41">
        <v>1.6000000000000001E-3</v>
      </c>
      <c r="C1773">
        <f>'[1]Master Data'!BK465/100</f>
        <v>5.0000000000000001E-3</v>
      </c>
      <c r="D1773">
        <f>'[1]Master Data'!BL465/1000000</f>
        <v>0</v>
      </c>
      <c r="E1773">
        <f>'[1]Master Data'!BM465/1000000</f>
        <v>0</v>
      </c>
      <c r="F1773">
        <f>'[1]Master Data'!BN465/100</f>
        <v>0</v>
      </c>
      <c r="G1773">
        <f>'[1]Master Data'!BO465/100</f>
        <v>0</v>
      </c>
      <c r="H1773">
        <f>'[1]Master Data'!BP465/100</f>
        <v>0</v>
      </c>
      <c r="I1773">
        <f>'[1]Master Data'!BQ465/100</f>
        <v>0</v>
      </c>
      <c r="J1773">
        <f>'[1]Master Data'!BR465/100</f>
        <v>0</v>
      </c>
      <c r="K1773">
        <f>'[1]Master Data'!BT465/100</f>
        <v>0</v>
      </c>
      <c r="L1773">
        <f>'[1]Master Data'!BU465/1000000</f>
        <v>0</v>
      </c>
      <c r="M1773">
        <f>'[1]Master Data'!BV465/1000000</f>
        <v>0</v>
      </c>
      <c r="N1773">
        <f>'[1]Master Data'!BW465/1000000</f>
        <v>0</v>
      </c>
      <c r="O1773">
        <f>'[1]Master Data'!BX465/100</f>
        <v>0</v>
      </c>
      <c r="P1773">
        <f>'[1]Master Data'!BY465/100</f>
        <v>0</v>
      </c>
      <c r="Q1773">
        <f>'[1]Master Data'!BZ465/100</f>
        <v>0</v>
      </c>
      <c r="R1773">
        <f>'[1]Master Data'!CA465/1000000</f>
        <v>0</v>
      </c>
      <c r="S1773">
        <f>'[1]Master Data'!CC465/1000000</f>
        <v>0</v>
      </c>
      <c r="T1773">
        <f>'[1]Master Data'!CD465/100</f>
        <v>0</v>
      </c>
      <c r="U1773">
        <f>'[1]Master Data'!CE465/1000000</f>
        <v>0</v>
      </c>
    </row>
    <row r="1774" spans="1:21" x14ac:dyDescent="0.55000000000000004">
      <c r="A1774" s="41" t="s">
        <v>1556</v>
      </c>
      <c r="B1774" s="41">
        <v>1.5E-3</v>
      </c>
      <c r="C1774">
        <f>'[1]Master Data'!BK466/100</f>
        <v>4.3E-3</v>
      </c>
      <c r="D1774">
        <f>'[1]Master Data'!BL466/1000000</f>
        <v>0</v>
      </c>
      <c r="E1774">
        <f>'[1]Master Data'!BM466/1000000</f>
        <v>0</v>
      </c>
      <c r="F1774">
        <f>'[1]Master Data'!BN466/100</f>
        <v>0</v>
      </c>
      <c r="G1774">
        <f>'[1]Master Data'!BO466/100</f>
        <v>0</v>
      </c>
      <c r="H1774">
        <f>'[1]Master Data'!BP466/100</f>
        <v>0</v>
      </c>
      <c r="I1774">
        <f>'[1]Master Data'!BQ466/100</f>
        <v>0</v>
      </c>
      <c r="J1774">
        <f>'[1]Master Data'!BR466/100</f>
        <v>0</v>
      </c>
      <c r="K1774">
        <f>'[1]Master Data'!BT466/100</f>
        <v>0</v>
      </c>
      <c r="L1774">
        <f>'[1]Master Data'!BU466/1000000</f>
        <v>0</v>
      </c>
      <c r="M1774">
        <f>'[1]Master Data'!BV466/1000000</f>
        <v>0</v>
      </c>
      <c r="N1774">
        <f>'[1]Master Data'!BW466/1000000</f>
        <v>0</v>
      </c>
      <c r="O1774">
        <f>'[1]Master Data'!BX466/100</f>
        <v>0</v>
      </c>
      <c r="P1774">
        <f>'[1]Master Data'!BY466/100</f>
        <v>0</v>
      </c>
      <c r="Q1774">
        <f>'[1]Master Data'!BZ466/100</f>
        <v>0</v>
      </c>
      <c r="R1774">
        <f>'[1]Master Data'!CA466/1000000</f>
        <v>0</v>
      </c>
      <c r="S1774">
        <f>'[1]Master Data'!CC466/1000000</f>
        <v>0</v>
      </c>
      <c r="T1774">
        <f>'[1]Master Data'!CD466/100</f>
        <v>0</v>
      </c>
      <c r="U1774">
        <f>'[1]Master Data'!CE466/1000000</f>
        <v>0</v>
      </c>
    </row>
    <row r="1775" spans="1:21" x14ac:dyDescent="0.55000000000000004">
      <c r="A1775" s="41" t="s">
        <v>1557</v>
      </c>
      <c r="B1775" s="41">
        <v>7.000000000000001E-4</v>
      </c>
      <c r="C1775">
        <f>'[1]Master Data'!BK467/100</f>
        <v>2.3999999999999998E-3</v>
      </c>
      <c r="D1775">
        <f>'[1]Master Data'!BL467/1000000</f>
        <v>3.7E-8</v>
      </c>
      <c r="E1775">
        <f>'[1]Master Data'!BM467/1000000</f>
        <v>9.300000000000001E-7</v>
      </c>
      <c r="F1775">
        <f>'[1]Master Data'!BN467/100</f>
        <v>0</v>
      </c>
      <c r="G1775">
        <f>'[1]Master Data'!BO467/100</f>
        <v>0</v>
      </c>
      <c r="H1775">
        <f>'[1]Master Data'!BP467/100</f>
        <v>0</v>
      </c>
      <c r="I1775">
        <f>'[1]Master Data'!BQ467/100</f>
        <v>0</v>
      </c>
      <c r="J1775">
        <f>'[1]Master Data'!BR467/100</f>
        <v>0</v>
      </c>
      <c r="K1775">
        <f>'[1]Master Data'!BT467/100</f>
        <v>6.6000000000000005E-5</v>
      </c>
      <c r="L1775">
        <f>'[1]Master Data'!BU467/1000000</f>
        <v>7.1999999999999996E-8</v>
      </c>
      <c r="M1775">
        <f>'[1]Master Data'!BV467/1000000</f>
        <v>2.34E-7</v>
      </c>
      <c r="N1775">
        <f>'[1]Master Data'!BW467/1000000</f>
        <v>0</v>
      </c>
      <c r="O1775">
        <f>'[1]Master Data'!BX467/100</f>
        <v>0</v>
      </c>
      <c r="P1775">
        <f>'[1]Master Data'!BY467/100</f>
        <v>0</v>
      </c>
      <c r="Q1775">
        <f>'[1]Master Data'!BZ467/100</f>
        <v>0</v>
      </c>
      <c r="R1775">
        <f>'[1]Master Data'!CA467/1000000</f>
        <v>0</v>
      </c>
      <c r="S1775">
        <f>'[1]Master Data'!CC467/1000000</f>
        <v>0</v>
      </c>
      <c r="T1775">
        <f>'[1]Master Data'!CD467/100</f>
        <v>0</v>
      </c>
      <c r="U1775">
        <f>'[1]Master Data'!CE467/1000000</f>
        <v>0</v>
      </c>
    </row>
    <row r="1776" spans="1:21" x14ac:dyDescent="0.55000000000000004">
      <c r="A1776" s="41" t="s">
        <v>1558</v>
      </c>
      <c r="B1776" s="41">
        <v>1.5800000000000002E-2</v>
      </c>
      <c r="C1776">
        <f>'[1]Master Data'!BK468/100</f>
        <v>9.1999999999999998E-3</v>
      </c>
      <c r="D1776">
        <f>'[1]Master Data'!BL468/1000000</f>
        <v>1.6E-7</v>
      </c>
      <c r="E1776">
        <f>'[1]Master Data'!BM468/1000000</f>
        <v>0</v>
      </c>
      <c r="F1776">
        <f>'[1]Master Data'!BN468/100</f>
        <v>0</v>
      </c>
      <c r="G1776">
        <f>'[1]Master Data'!BO468/100</f>
        <v>0</v>
      </c>
      <c r="H1776">
        <f>'[1]Master Data'!BP468/100</f>
        <v>0</v>
      </c>
      <c r="I1776">
        <f>'[1]Master Data'!BQ468/100</f>
        <v>0</v>
      </c>
      <c r="J1776">
        <f>'[1]Master Data'!BR468/100</f>
        <v>0</v>
      </c>
      <c r="K1776">
        <f>'[1]Master Data'!BT468/100</f>
        <v>4.0000000000000002E-4</v>
      </c>
      <c r="L1776">
        <f>'[1]Master Data'!BU468/1000000</f>
        <v>2.8999999999999998E-7</v>
      </c>
      <c r="M1776">
        <f>'[1]Master Data'!BV468/1000000</f>
        <v>1.8E-7</v>
      </c>
      <c r="N1776">
        <f>'[1]Master Data'!BW468/1000000</f>
        <v>0</v>
      </c>
      <c r="O1776">
        <f>'[1]Master Data'!BX468/100</f>
        <v>0</v>
      </c>
      <c r="P1776">
        <f>'[1]Master Data'!BY468/100</f>
        <v>0</v>
      </c>
      <c r="Q1776">
        <f>'[1]Master Data'!BZ468/100</f>
        <v>0</v>
      </c>
      <c r="R1776">
        <f>'[1]Master Data'!CA468/1000000</f>
        <v>0</v>
      </c>
      <c r="S1776">
        <f>'[1]Master Data'!CC468/1000000</f>
        <v>0</v>
      </c>
      <c r="T1776">
        <f>'[1]Master Data'!CD468/100</f>
        <v>0</v>
      </c>
      <c r="U1776">
        <f>'[1]Master Data'!CE468/1000000</f>
        <v>0</v>
      </c>
    </row>
    <row r="1777" spans="1:21" x14ac:dyDescent="0.55000000000000004">
      <c r="A1777" s="41" t="s">
        <v>1559</v>
      </c>
      <c r="B1777" s="41">
        <v>1.0076278475729882E-3</v>
      </c>
      <c r="C1777">
        <f>'[1]Master Data'!BK469/100</f>
        <v>6.9615541498893726E-4</v>
      </c>
      <c r="D1777">
        <f>'[1]Master Data'!BL469/1000000</f>
        <v>2.9947964814520069E-7</v>
      </c>
      <c r="E1777">
        <f>'[1]Master Data'!BM469/1000000</f>
        <v>0</v>
      </c>
      <c r="F1777">
        <f>'[1]Master Data'!BN469/100</f>
        <v>0</v>
      </c>
      <c r="G1777">
        <f>'[1]Master Data'!BO469/100</f>
        <v>0</v>
      </c>
      <c r="H1777">
        <f>'[1]Master Data'!BP469/100</f>
        <v>0</v>
      </c>
      <c r="I1777">
        <f>'[1]Master Data'!BQ469/100</f>
        <v>0</v>
      </c>
      <c r="J1777">
        <f>'[1]Master Data'!BR469/100</f>
        <v>0</v>
      </c>
      <c r="K1777">
        <f>'[1]Master Data'!BT469/100</f>
        <v>0</v>
      </c>
      <c r="L1777">
        <f>'[1]Master Data'!BU469/1000000</f>
        <v>3.6351015463917532E-6</v>
      </c>
      <c r="M1777">
        <f>'[1]Master Data'!BV469/1000000</f>
        <v>1.2717132130584193E-5</v>
      </c>
      <c r="N1777">
        <f>'[1]Master Data'!BW469/1000000</f>
        <v>1.0633697651532487E-7</v>
      </c>
      <c r="O1777">
        <f>'[1]Master Data'!BX469/100</f>
        <v>0</v>
      </c>
      <c r="P1777">
        <f>'[1]Master Data'!BY469/100</f>
        <v>0</v>
      </c>
      <c r="Q1777">
        <f>'[1]Master Data'!BZ469/100</f>
        <v>0</v>
      </c>
      <c r="R1777">
        <f>'[1]Master Data'!CA469/1000000</f>
        <v>0</v>
      </c>
      <c r="S1777">
        <f>'[1]Master Data'!CC469/1000000</f>
        <v>0</v>
      </c>
      <c r="T1777">
        <f>'[1]Master Data'!CD469/100</f>
        <v>0</v>
      </c>
      <c r="U1777">
        <f>'[1]Master Data'!CE469/1000000</f>
        <v>0</v>
      </c>
    </row>
    <row r="1778" spans="1:21" x14ac:dyDescent="0.55000000000000004">
      <c r="A1778" s="41" t="s">
        <v>1560</v>
      </c>
      <c r="B1778" s="41">
        <v>1.6000000000000001E-3</v>
      </c>
      <c r="C1778">
        <f>'[1]Master Data'!BK470/100</f>
        <v>4.3E-3</v>
      </c>
      <c r="D1778">
        <f>'[1]Master Data'!BL470/1000000</f>
        <v>0</v>
      </c>
      <c r="E1778">
        <f>'[1]Master Data'!BM470/1000000</f>
        <v>0</v>
      </c>
      <c r="F1778">
        <f>'[1]Master Data'!BN470/100</f>
        <v>0</v>
      </c>
      <c r="G1778">
        <f>'[1]Master Data'!BO470/100</f>
        <v>0</v>
      </c>
      <c r="H1778">
        <f>'[1]Master Data'!BP470/100</f>
        <v>0</v>
      </c>
      <c r="I1778">
        <f>'[1]Master Data'!BQ470/100</f>
        <v>0</v>
      </c>
      <c r="J1778">
        <f>'[1]Master Data'!BR470/100</f>
        <v>0</v>
      </c>
      <c r="K1778">
        <f>'[1]Master Data'!BT470/100</f>
        <v>0</v>
      </c>
      <c r="L1778">
        <f>'[1]Master Data'!BU470/1000000</f>
        <v>0</v>
      </c>
      <c r="M1778">
        <f>'[1]Master Data'!BV470/1000000</f>
        <v>0</v>
      </c>
      <c r="N1778">
        <f>'[1]Master Data'!BW470/1000000</f>
        <v>0</v>
      </c>
      <c r="O1778">
        <f>'[1]Master Data'!BX470/100</f>
        <v>0</v>
      </c>
      <c r="P1778">
        <f>'[1]Master Data'!BY470/100</f>
        <v>0</v>
      </c>
      <c r="Q1778">
        <f>'[1]Master Data'!BZ470/100</f>
        <v>0</v>
      </c>
      <c r="R1778">
        <f>'[1]Master Data'!CA470/1000000</f>
        <v>0</v>
      </c>
      <c r="S1778">
        <f>'[1]Master Data'!CC470/1000000</f>
        <v>0</v>
      </c>
      <c r="T1778">
        <f>'[1]Master Data'!CD470/100</f>
        <v>0</v>
      </c>
      <c r="U1778">
        <f>'[1]Master Data'!CE470/1000000</f>
        <v>0</v>
      </c>
    </row>
    <row r="1779" spans="1:21" x14ac:dyDescent="0.55000000000000004">
      <c r="A1779" s="41" t="s">
        <v>1561</v>
      </c>
      <c r="B1779" s="41">
        <v>1.4186057440309433E-3</v>
      </c>
      <c r="C1779">
        <f>'[1]Master Data'!BK471/100</f>
        <v>5.8515787951633029E-3</v>
      </c>
      <c r="D1779">
        <f>'[1]Master Data'!BL471/1000000</f>
        <v>4.4999999999999999E-8</v>
      </c>
      <c r="E1779">
        <f>'[1]Master Data'!BM471/1000000</f>
        <v>0</v>
      </c>
      <c r="F1779">
        <f>'[1]Master Data'!BN471/100</f>
        <v>0</v>
      </c>
      <c r="G1779">
        <f>'[1]Master Data'!BO471/100</f>
        <v>0</v>
      </c>
      <c r="H1779">
        <f>'[1]Master Data'!BP471/100</f>
        <v>0</v>
      </c>
      <c r="I1779">
        <f>'[1]Master Data'!BQ471/100</f>
        <v>0</v>
      </c>
      <c r="J1779">
        <f>'[1]Master Data'!BR471/100</f>
        <v>0</v>
      </c>
      <c r="K1779">
        <f>'[1]Master Data'!BT471/100</f>
        <v>8.0000000000000007E-5</v>
      </c>
      <c r="L1779">
        <f>'[1]Master Data'!BU471/1000000</f>
        <v>5.5000000000000003E-8</v>
      </c>
      <c r="M1779">
        <f>'[1]Master Data'!BV471/1000000</f>
        <v>1.5699999999999999E-7</v>
      </c>
      <c r="N1779">
        <f>'[1]Master Data'!BW471/1000000</f>
        <v>0</v>
      </c>
      <c r="O1779">
        <f>'[1]Master Data'!BX471/100</f>
        <v>0</v>
      </c>
      <c r="P1779">
        <f>'[1]Master Data'!BY471/100</f>
        <v>0</v>
      </c>
      <c r="Q1779">
        <f>'[1]Master Data'!BZ471/100</f>
        <v>0</v>
      </c>
      <c r="R1779">
        <f>'[1]Master Data'!CA471/1000000</f>
        <v>0</v>
      </c>
      <c r="S1779">
        <f>'[1]Master Data'!CC471/1000000</f>
        <v>0</v>
      </c>
      <c r="T1779">
        <f>'[1]Master Data'!CD471/100</f>
        <v>0</v>
      </c>
      <c r="U1779">
        <f>'[1]Master Data'!CE471/1000000</f>
        <v>0</v>
      </c>
    </row>
    <row r="1780" spans="1:21" x14ac:dyDescent="0.55000000000000004">
      <c r="A1780" s="41" t="s">
        <v>1562</v>
      </c>
      <c r="B1780" s="41">
        <v>5.8139534883720929E-4</v>
      </c>
      <c r="C1780">
        <f>'[1]Master Data'!BK472/100</f>
        <v>2.5000000000000001E-3</v>
      </c>
      <c r="D1780">
        <f>'[1]Master Data'!BL472/1000000</f>
        <v>0</v>
      </c>
      <c r="E1780">
        <f>'[1]Master Data'!BM472/1000000</f>
        <v>0</v>
      </c>
      <c r="F1780">
        <f>'[1]Master Data'!BN472/100</f>
        <v>0</v>
      </c>
      <c r="G1780">
        <f>'[1]Master Data'!BO472/100</f>
        <v>0</v>
      </c>
      <c r="H1780">
        <f>'[1]Master Data'!BP472/100</f>
        <v>0</v>
      </c>
      <c r="I1780">
        <f>'[1]Master Data'!BQ472/100</f>
        <v>0</v>
      </c>
      <c r="J1780">
        <f>'[1]Master Data'!BR472/100</f>
        <v>0</v>
      </c>
      <c r="K1780">
        <f>'[1]Master Data'!BT472/100</f>
        <v>0</v>
      </c>
      <c r="L1780">
        <f>'[1]Master Data'!BU472/1000000</f>
        <v>0</v>
      </c>
      <c r="M1780">
        <f>'[1]Master Data'!BV472/1000000</f>
        <v>0</v>
      </c>
      <c r="N1780">
        <f>'[1]Master Data'!BW472/1000000</f>
        <v>0</v>
      </c>
      <c r="O1780">
        <f>'[1]Master Data'!BX472/100</f>
        <v>0</v>
      </c>
      <c r="P1780">
        <f>'[1]Master Data'!BY472/100</f>
        <v>0</v>
      </c>
      <c r="Q1780">
        <f>'[1]Master Data'!BZ472/100</f>
        <v>0</v>
      </c>
      <c r="R1780">
        <f>'[1]Master Data'!CA472/1000000</f>
        <v>0</v>
      </c>
      <c r="S1780">
        <f>'[1]Master Data'!CC472/1000000</f>
        <v>0</v>
      </c>
      <c r="T1780">
        <f>'[1]Master Data'!CD472/100</f>
        <v>0</v>
      </c>
      <c r="U1780">
        <f>'[1]Master Data'!CE472/1000000</f>
        <v>0</v>
      </c>
    </row>
    <row r="1781" spans="1:21" x14ac:dyDescent="0.55000000000000004">
      <c r="A1781" s="41" t="s">
        <v>1563</v>
      </c>
      <c r="B1781" s="41">
        <v>3.0999999999999999E-3</v>
      </c>
      <c r="C1781">
        <f>'[1]Master Data'!BK473/100</f>
        <v>2.8999999999999998E-3</v>
      </c>
      <c r="D1781">
        <f>'[1]Master Data'!BL473/1000000</f>
        <v>0</v>
      </c>
      <c r="E1781">
        <f>'[1]Master Data'!BM473/1000000</f>
        <v>0</v>
      </c>
      <c r="F1781">
        <f>'[1]Master Data'!BN473/100</f>
        <v>0</v>
      </c>
      <c r="G1781">
        <f>'[1]Master Data'!BO473/100</f>
        <v>0</v>
      </c>
      <c r="H1781">
        <f>'[1]Master Data'!BP473/100</f>
        <v>0</v>
      </c>
      <c r="I1781">
        <f>'[1]Master Data'!BQ473/100</f>
        <v>0</v>
      </c>
      <c r="J1781">
        <f>'[1]Master Data'!BR473/100</f>
        <v>0</v>
      </c>
      <c r="K1781">
        <f>'[1]Master Data'!BT473/100</f>
        <v>0</v>
      </c>
      <c r="L1781">
        <f>'[1]Master Data'!BU473/1000000</f>
        <v>0</v>
      </c>
      <c r="M1781">
        <f>'[1]Master Data'!BV473/1000000</f>
        <v>0</v>
      </c>
      <c r="N1781">
        <f>'[1]Master Data'!BW473/1000000</f>
        <v>0</v>
      </c>
      <c r="O1781">
        <f>'[1]Master Data'!BX473/100</f>
        <v>0</v>
      </c>
      <c r="P1781">
        <f>'[1]Master Data'!BY473/100</f>
        <v>0</v>
      </c>
      <c r="Q1781">
        <f>'[1]Master Data'!BZ473/100</f>
        <v>0</v>
      </c>
      <c r="R1781">
        <f>'[1]Master Data'!CA473/1000000</f>
        <v>0</v>
      </c>
      <c r="S1781">
        <f>'[1]Master Data'!CC473/1000000</f>
        <v>0</v>
      </c>
      <c r="T1781">
        <f>'[1]Master Data'!CD473/100</f>
        <v>0</v>
      </c>
      <c r="U1781">
        <f>'[1]Master Data'!CE473/1000000</f>
        <v>0</v>
      </c>
    </row>
    <row r="1782" spans="1:21" x14ac:dyDescent="0.55000000000000004">
      <c r="A1782" s="41" t="s">
        <v>1564</v>
      </c>
      <c r="B1782" s="41">
        <v>5.8999999999999999E-3</v>
      </c>
      <c r="C1782">
        <f>'[1]Master Data'!BK474/100</f>
        <v>5.1999999999999998E-3</v>
      </c>
      <c r="D1782">
        <f>'[1]Master Data'!BL474/1000000</f>
        <v>0</v>
      </c>
      <c r="E1782">
        <f>'[1]Master Data'!BM474/1000000</f>
        <v>0</v>
      </c>
      <c r="F1782">
        <f>'[1]Master Data'!BN474/100</f>
        <v>0</v>
      </c>
      <c r="G1782">
        <f>'[1]Master Data'!BO474/100</f>
        <v>0</v>
      </c>
      <c r="H1782">
        <f>'[1]Master Data'!BP474/100</f>
        <v>0</v>
      </c>
      <c r="I1782">
        <f>'[1]Master Data'!BQ474/100</f>
        <v>0</v>
      </c>
      <c r="J1782">
        <f>'[1]Master Data'!BR474/100</f>
        <v>0</v>
      </c>
      <c r="K1782">
        <f>'[1]Master Data'!BT474/100</f>
        <v>0</v>
      </c>
      <c r="L1782">
        <f>'[1]Master Data'!BU474/1000000</f>
        <v>0</v>
      </c>
      <c r="M1782">
        <f>'[1]Master Data'!BV474/1000000</f>
        <v>0</v>
      </c>
      <c r="N1782">
        <f>'[1]Master Data'!BW474/1000000</f>
        <v>0</v>
      </c>
      <c r="O1782">
        <f>'[1]Master Data'!BX474/100</f>
        <v>0</v>
      </c>
      <c r="P1782">
        <f>'[1]Master Data'!BY474/100</f>
        <v>0</v>
      </c>
      <c r="Q1782">
        <f>'[1]Master Data'!BZ474/100</f>
        <v>0</v>
      </c>
      <c r="R1782">
        <f>'[1]Master Data'!CA474/1000000</f>
        <v>0</v>
      </c>
      <c r="S1782">
        <f>'[1]Master Data'!CC474/1000000</f>
        <v>0</v>
      </c>
      <c r="T1782">
        <f>'[1]Master Data'!CD474/100</f>
        <v>0</v>
      </c>
      <c r="U1782">
        <f>'[1]Master Data'!CE474/1000000</f>
        <v>0</v>
      </c>
    </row>
    <row r="1783" spans="1:21" x14ac:dyDescent="0.55000000000000004">
      <c r="A1783" s="41" t="s">
        <v>1565</v>
      </c>
      <c r="B1783" s="41">
        <v>4.5999999999999999E-3</v>
      </c>
      <c r="C1783">
        <f>'[1]Master Data'!BK475/100</f>
        <v>1.2999999999999999E-3</v>
      </c>
      <c r="D1783">
        <f>'[1]Master Data'!BL475/1000000</f>
        <v>0</v>
      </c>
      <c r="E1783">
        <f>'[1]Master Data'!BM475/1000000</f>
        <v>0</v>
      </c>
      <c r="F1783">
        <f>'[1]Master Data'!BN475/100</f>
        <v>0</v>
      </c>
      <c r="G1783">
        <f>'[1]Master Data'!BO475/100</f>
        <v>0</v>
      </c>
      <c r="H1783">
        <f>'[1]Master Data'!BP475/100</f>
        <v>0</v>
      </c>
      <c r="I1783">
        <f>'[1]Master Data'!BQ475/100</f>
        <v>3.3000000000000002E-2</v>
      </c>
      <c r="J1783">
        <f>'[1]Master Data'!BR475/100</f>
        <v>0</v>
      </c>
      <c r="K1783">
        <f>'[1]Master Data'!BT475/100</f>
        <v>2.8000000000000004E-3</v>
      </c>
      <c r="L1783">
        <f>'[1]Master Data'!BU475/1000000</f>
        <v>0</v>
      </c>
      <c r="M1783">
        <f>'[1]Master Data'!BV475/1000000</f>
        <v>0</v>
      </c>
      <c r="N1783">
        <f>'[1]Master Data'!BW475/1000000</f>
        <v>0</v>
      </c>
      <c r="O1783">
        <f>'[1]Master Data'!BX475/100</f>
        <v>0</v>
      </c>
      <c r="P1783">
        <f>'[1]Master Data'!BY475/100</f>
        <v>0</v>
      </c>
      <c r="Q1783">
        <f>'[1]Master Data'!BZ475/100</f>
        <v>0</v>
      </c>
      <c r="R1783">
        <f>'[1]Master Data'!CA475/1000000</f>
        <v>0</v>
      </c>
      <c r="S1783">
        <f>'[1]Master Data'!CC475/1000000</f>
        <v>0</v>
      </c>
      <c r="T1783">
        <f>'[1]Master Data'!CD475/100</f>
        <v>0</v>
      </c>
      <c r="U1783">
        <f>'[1]Master Data'!CE475/1000000</f>
        <v>0</v>
      </c>
    </row>
    <row r="1784" spans="1:21" x14ac:dyDescent="0.55000000000000004">
      <c r="A1784" s="41" t="s">
        <v>1566</v>
      </c>
      <c r="B1784" s="41">
        <v>6.9999999999999993E-3</v>
      </c>
      <c r="C1784">
        <f>'[1]Master Data'!BK476/100</f>
        <v>0</v>
      </c>
      <c r="D1784">
        <f>'[1]Master Data'!BL476/1000000</f>
        <v>0</v>
      </c>
      <c r="E1784">
        <f>'[1]Master Data'!BM476/1000000</f>
        <v>0</v>
      </c>
      <c r="F1784">
        <f>'[1]Master Data'!BN476/100</f>
        <v>0</v>
      </c>
      <c r="G1784">
        <f>'[1]Master Data'!BO476/100</f>
        <v>0</v>
      </c>
      <c r="H1784">
        <f>'[1]Master Data'!BP476/100</f>
        <v>0</v>
      </c>
      <c r="I1784">
        <f>'[1]Master Data'!BQ476/100</f>
        <v>0</v>
      </c>
      <c r="J1784">
        <f>'[1]Master Data'!BR476/100</f>
        <v>0</v>
      </c>
      <c r="K1784">
        <f>'[1]Master Data'!BT476/100</f>
        <v>0</v>
      </c>
      <c r="L1784">
        <f>'[1]Master Data'!BU476/1000000</f>
        <v>0</v>
      </c>
      <c r="M1784">
        <f>'[1]Master Data'!BV476/1000000</f>
        <v>0</v>
      </c>
      <c r="N1784">
        <f>'[1]Master Data'!BW476/1000000</f>
        <v>0</v>
      </c>
      <c r="O1784">
        <f>'[1]Master Data'!BX476/100</f>
        <v>0</v>
      </c>
      <c r="P1784">
        <f>'[1]Master Data'!BY476/100</f>
        <v>0</v>
      </c>
      <c r="Q1784">
        <f>'[1]Master Data'!BZ476/100</f>
        <v>0</v>
      </c>
      <c r="R1784">
        <f>'[1]Master Data'!CA476/1000000</f>
        <v>0</v>
      </c>
      <c r="S1784">
        <f>'[1]Master Data'!CC476/1000000</f>
        <v>0</v>
      </c>
      <c r="T1784">
        <f>'[1]Master Data'!CD476/100</f>
        <v>0</v>
      </c>
      <c r="U1784">
        <f>'[1]Master Data'!CE476/1000000</f>
        <v>0</v>
      </c>
    </row>
    <row r="1785" spans="1:21" x14ac:dyDescent="0.55000000000000004">
      <c r="A1785" s="41" t="s">
        <v>1567</v>
      </c>
      <c r="B1785" s="41">
        <v>1E-3</v>
      </c>
      <c r="C1785">
        <f>'[1]Master Data'!BK477/100</f>
        <v>2.8999999999999998E-3</v>
      </c>
      <c r="D1785">
        <f>'[1]Master Data'!BL477/1000000</f>
        <v>0</v>
      </c>
      <c r="E1785">
        <f>'[1]Master Data'!BM477/1000000</f>
        <v>0</v>
      </c>
      <c r="F1785">
        <f>'[1]Master Data'!BN477/100</f>
        <v>0</v>
      </c>
      <c r="G1785">
        <f>'[1]Master Data'!BO477/100</f>
        <v>0</v>
      </c>
      <c r="H1785">
        <f>'[1]Master Data'!BP477/100</f>
        <v>0</v>
      </c>
      <c r="I1785">
        <f>'[1]Master Data'!BQ477/100</f>
        <v>0</v>
      </c>
      <c r="J1785">
        <f>'[1]Master Data'!BR477/100</f>
        <v>0</v>
      </c>
      <c r="K1785">
        <f>'[1]Master Data'!BT477/100</f>
        <v>0</v>
      </c>
      <c r="L1785">
        <f>'[1]Master Data'!BU477/1000000</f>
        <v>0</v>
      </c>
      <c r="M1785">
        <f>'[1]Master Data'!BV477/1000000</f>
        <v>0</v>
      </c>
      <c r="N1785">
        <f>'[1]Master Data'!BW477/1000000</f>
        <v>0</v>
      </c>
      <c r="O1785">
        <f>'[1]Master Data'!BX477/100</f>
        <v>0</v>
      </c>
      <c r="P1785">
        <f>'[1]Master Data'!BY477/100</f>
        <v>0</v>
      </c>
      <c r="Q1785">
        <f>'[1]Master Data'!BZ477/100</f>
        <v>0</v>
      </c>
      <c r="R1785">
        <f>'[1]Master Data'!CA477/1000000</f>
        <v>0</v>
      </c>
      <c r="S1785">
        <f>'[1]Master Data'!CC477/1000000</f>
        <v>0</v>
      </c>
      <c r="T1785">
        <f>'[1]Master Data'!CD477/100</f>
        <v>0</v>
      </c>
      <c r="U1785">
        <f>'[1]Master Data'!CE477/1000000</f>
        <v>0</v>
      </c>
    </row>
    <row r="1786" spans="1:21" x14ac:dyDescent="0.55000000000000004">
      <c r="A1786" s="41" t="s">
        <v>1568</v>
      </c>
      <c r="B1786" s="41">
        <v>3.0000000000000001E-3</v>
      </c>
      <c r="C1786">
        <f>'[1]Master Data'!BK478/100</f>
        <v>3.0000000000000001E-3</v>
      </c>
      <c r="D1786">
        <f>'[1]Master Data'!BL478/1000000</f>
        <v>0</v>
      </c>
      <c r="E1786">
        <f>'[1]Master Data'!BM478/1000000</f>
        <v>4.4565696649029988E-6</v>
      </c>
      <c r="F1786">
        <f>'[1]Master Data'!BN478/100</f>
        <v>0</v>
      </c>
      <c r="G1786">
        <f>'[1]Master Data'!BO478/100</f>
        <v>0</v>
      </c>
      <c r="H1786">
        <f>'[1]Master Data'!BP478/100</f>
        <v>0</v>
      </c>
      <c r="I1786">
        <f>'[1]Master Data'!BQ478/100</f>
        <v>0</v>
      </c>
      <c r="J1786">
        <f>'[1]Master Data'!BR478/100</f>
        <v>0</v>
      </c>
      <c r="K1786">
        <f>'[1]Master Data'!BT478/100</f>
        <v>0</v>
      </c>
      <c r="L1786">
        <f>'[1]Master Data'!BU478/1000000</f>
        <v>0</v>
      </c>
      <c r="M1786">
        <f>'[1]Master Data'!BV478/1000000</f>
        <v>0</v>
      </c>
      <c r="N1786">
        <f>'[1]Master Data'!BW478/1000000</f>
        <v>0</v>
      </c>
      <c r="O1786">
        <f>'[1]Master Data'!BX478/100</f>
        <v>0</v>
      </c>
      <c r="P1786">
        <f>'[1]Master Data'!BY478/100</f>
        <v>0</v>
      </c>
      <c r="Q1786">
        <f>'[1]Master Data'!BZ478/100</f>
        <v>0</v>
      </c>
      <c r="R1786">
        <f>'[1]Master Data'!CA478/1000000</f>
        <v>0</v>
      </c>
      <c r="S1786">
        <f>'[1]Master Data'!CC478/1000000</f>
        <v>0</v>
      </c>
      <c r="T1786">
        <f>'[1]Master Data'!CD478/100</f>
        <v>0</v>
      </c>
      <c r="U1786">
        <f>'[1]Master Data'!CE478/1000000</f>
        <v>0</v>
      </c>
    </row>
    <row r="1787" spans="1:21" x14ac:dyDescent="0.55000000000000004">
      <c r="A1787" s="41" t="s">
        <v>1569</v>
      </c>
      <c r="B1787" s="41">
        <v>1.4528301886792454E-3</v>
      </c>
      <c r="C1787">
        <f>'[1]Master Data'!BK479/100</f>
        <v>4.2551886792452824E-3</v>
      </c>
      <c r="D1787">
        <f>'[1]Master Data'!BL479/1000000</f>
        <v>0</v>
      </c>
      <c r="E1787">
        <f>'[1]Master Data'!BM479/1000000</f>
        <v>0</v>
      </c>
      <c r="F1787">
        <f>'[1]Master Data'!BN479/100</f>
        <v>0</v>
      </c>
      <c r="G1787">
        <f>'[1]Master Data'!BO479/100</f>
        <v>0</v>
      </c>
      <c r="H1787">
        <f>'[1]Master Data'!BP479/100</f>
        <v>0</v>
      </c>
      <c r="I1787">
        <f>'[1]Master Data'!BQ479/100</f>
        <v>0</v>
      </c>
      <c r="J1787">
        <f>'[1]Master Data'!BR479/100</f>
        <v>0</v>
      </c>
      <c r="K1787">
        <f>'[1]Master Data'!BT479/100</f>
        <v>0</v>
      </c>
      <c r="L1787">
        <f>'[1]Master Data'!BU479/1000000</f>
        <v>0</v>
      </c>
      <c r="M1787">
        <f>'[1]Master Data'!BV479/1000000</f>
        <v>0</v>
      </c>
      <c r="N1787">
        <f>'[1]Master Data'!BW479/1000000</f>
        <v>0</v>
      </c>
      <c r="O1787">
        <f>'[1]Master Data'!BX479/100</f>
        <v>0</v>
      </c>
      <c r="P1787">
        <f>'[1]Master Data'!BY479/100</f>
        <v>0</v>
      </c>
      <c r="Q1787">
        <f>'[1]Master Data'!BZ479/100</f>
        <v>0</v>
      </c>
      <c r="R1787">
        <f>'[1]Master Data'!CA479/1000000</f>
        <v>0</v>
      </c>
      <c r="S1787">
        <f>'[1]Master Data'!CC479/1000000</f>
        <v>0</v>
      </c>
      <c r="T1787">
        <f>'[1]Master Data'!CD479/100</f>
        <v>0</v>
      </c>
      <c r="U1787">
        <f>'[1]Master Data'!CE479/1000000</f>
        <v>0</v>
      </c>
    </row>
    <row r="1788" spans="1:21" x14ac:dyDescent="0.55000000000000004">
      <c r="A1788" s="41" t="s">
        <v>1570</v>
      </c>
      <c r="B1788" s="41">
        <v>1.9E-3</v>
      </c>
      <c r="C1788">
        <f>'[1]Master Data'!BK480/100</f>
        <v>8.3999999999999995E-3</v>
      </c>
      <c r="D1788">
        <f>'[1]Master Data'!BL480/1000000</f>
        <v>0</v>
      </c>
      <c r="E1788">
        <f>'[1]Master Data'!BM480/1000000</f>
        <v>0</v>
      </c>
      <c r="F1788">
        <f>'[1]Master Data'!BN480/100</f>
        <v>0</v>
      </c>
      <c r="G1788">
        <f>'[1]Master Data'!BO480/100</f>
        <v>0</v>
      </c>
      <c r="H1788">
        <f>'[1]Master Data'!BP480/100</f>
        <v>0</v>
      </c>
      <c r="I1788">
        <f>'[1]Master Data'!BQ480/100</f>
        <v>0</v>
      </c>
      <c r="J1788">
        <f>'[1]Master Data'!BR480/100</f>
        <v>0</v>
      </c>
      <c r="K1788">
        <f>'[1]Master Data'!BT480/100</f>
        <v>0</v>
      </c>
      <c r="L1788">
        <f>'[1]Master Data'!BU480/1000000</f>
        <v>0</v>
      </c>
      <c r="M1788">
        <f>'[1]Master Data'!BV480/1000000</f>
        <v>0</v>
      </c>
      <c r="N1788">
        <f>'[1]Master Data'!BW480/1000000</f>
        <v>0</v>
      </c>
      <c r="O1788">
        <f>'[1]Master Data'!BX480/100</f>
        <v>0</v>
      </c>
      <c r="P1788">
        <f>'[1]Master Data'!BY480/100</f>
        <v>0</v>
      </c>
      <c r="Q1788">
        <f>'[1]Master Data'!BZ480/100</f>
        <v>0</v>
      </c>
      <c r="R1788">
        <f>'[1]Master Data'!CA480/1000000</f>
        <v>0</v>
      </c>
      <c r="S1788">
        <f>'[1]Master Data'!CC480/1000000</f>
        <v>0</v>
      </c>
      <c r="T1788">
        <f>'[1]Master Data'!CD480/100</f>
        <v>0</v>
      </c>
      <c r="U1788">
        <f>'[1]Master Data'!CE480/1000000</f>
        <v>0</v>
      </c>
    </row>
    <row r="1789" spans="1:21" x14ac:dyDescent="0.55000000000000004">
      <c r="A1789" s="41" t="s">
        <v>1571</v>
      </c>
      <c r="B1789" s="41">
        <v>1.5700000000000002E-2</v>
      </c>
      <c r="C1789">
        <f>'[1]Master Data'!BK481/100</f>
        <v>8.8000000000000005E-3</v>
      </c>
      <c r="D1789">
        <f>'[1]Master Data'!BL481/1000000</f>
        <v>0</v>
      </c>
      <c r="E1789">
        <f>'[1]Master Data'!BM481/1000000</f>
        <v>0</v>
      </c>
      <c r="F1789">
        <f>'[1]Master Data'!BN481/100</f>
        <v>0</v>
      </c>
      <c r="G1789">
        <f>'[1]Master Data'!BO481/100</f>
        <v>0</v>
      </c>
      <c r="H1789">
        <f>'[1]Master Data'!BP481/100</f>
        <v>0</v>
      </c>
      <c r="I1789">
        <f>'[1]Master Data'!BQ481/100</f>
        <v>0</v>
      </c>
      <c r="J1789">
        <f>'[1]Master Data'!BR481/100</f>
        <v>0</v>
      </c>
      <c r="K1789">
        <f>'[1]Master Data'!BT481/100</f>
        <v>0</v>
      </c>
      <c r="L1789">
        <f>'[1]Master Data'!BU481/1000000</f>
        <v>0</v>
      </c>
      <c r="M1789">
        <f>'[1]Master Data'!BV481/1000000</f>
        <v>0</v>
      </c>
      <c r="N1789">
        <f>'[1]Master Data'!BW481/1000000</f>
        <v>0</v>
      </c>
      <c r="O1789">
        <f>'[1]Master Data'!BX481/100</f>
        <v>0</v>
      </c>
      <c r="P1789">
        <f>'[1]Master Data'!BY481/100</f>
        <v>0</v>
      </c>
      <c r="Q1789">
        <f>'[1]Master Data'!BZ481/100</f>
        <v>0</v>
      </c>
      <c r="R1789">
        <f>'[1]Master Data'!CA481/1000000</f>
        <v>0</v>
      </c>
      <c r="S1789">
        <f>'[1]Master Data'!CC481/1000000</f>
        <v>0</v>
      </c>
      <c r="T1789">
        <f>'[1]Master Data'!CD481/100</f>
        <v>0</v>
      </c>
      <c r="U1789">
        <f>'[1]Master Data'!CE481/1000000</f>
        <v>0</v>
      </c>
    </row>
    <row r="1790" spans="1:21" x14ac:dyDescent="0.55000000000000004">
      <c r="A1790" s="41" t="s">
        <v>1572</v>
      </c>
      <c r="B1790" s="41">
        <v>3.5999999999999999E-3</v>
      </c>
      <c r="C1790">
        <f>'[1]Master Data'!BK482/100</f>
        <v>1.89E-2</v>
      </c>
      <c r="D1790">
        <f>'[1]Master Data'!BL482/1000000</f>
        <v>0</v>
      </c>
      <c r="E1790">
        <f>'[1]Master Data'!BM482/1000000</f>
        <v>0</v>
      </c>
      <c r="F1790">
        <f>'[1]Master Data'!BN482/100</f>
        <v>0</v>
      </c>
      <c r="G1790">
        <f>'[1]Master Data'!BO482/100</f>
        <v>0</v>
      </c>
      <c r="H1790">
        <f>'[1]Master Data'!BP482/100</f>
        <v>0</v>
      </c>
      <c r="I1790">
        <f>'[1]Master Data'!BQ482/100</f>
        <v>0</v>
      </c>
      <c r="J1790">
        <f>'[1]Master Data'!BR482/100</f>
        <v>0</v>
      </c>
      <c r="K1790">
        <f>'[1]Master Data'!BT482/100</f>
        <v>0</v>
      </c>
      <c r="L1790">
        <f>'[1]Master Data'!BU482/1000000</f>
        <v>0</v>
      </c>
      <c r="M1790">
        <f>'[1]Master Data'!BV482/1000000</f>
        <v>0</v>
      </c>
      <c r="N1790">
        <f>'[1]Master Data'!BW482/1000000</f>
        <v>0</v>
      </c>
      <c r="O1790">
        <f>'[1]Master Data'!BX482/100</f>
        <v>0</v>
      </c>
      <c r="P1790">
        <f>'[1]Master Data'!BY482/100</f>
        <v>0</v>
      </c>
      <c r="Q1790">
        <f>'[1]Master Data'!BZ482/100</f>
        <v>0</v>
      </c>
      <c r="R1790">
        <f>'[1]Master Data'!CA482/1000000</f>
        <v>0</v>
      </c>
      <c r="S1790">
        <f>'[1]Master Data'!CC482/1000000</f>
        <v>0</v>
      </c>
      <c r="T1790">
        <f>'[1]Master Data'!CD482/100</f>
        <v>0</v>
      </c>
      <c r="U1790">
        <f>'[1]Master Data'!CE482/1000000</f>
        <v>0</v>
      </c>
    </row>
    <row r="1791" spans="1:21" x14ac:dyDescent="0.55000000000000004">
      <c r="A1791" s="41" t="s">
        <v>1573</v>
      </c>
      <c r="B1791" s="41">
        <v>1.0400000000000001E-3</v>
      </c>
      <c r="C1791">
        <f>'[1]Master Data'!BK483/100</f>
        <v>3.4000000000000002E-3</v>
      </c>
      <c r="D1791">
        <f>'[1]Master Data'!BL483/1000000</f>
        <v>0</v>
      </c>
      <c r="E1791">
        <f>'[1]Master Data'!BM483/1000000</f>
        <v>0</v>
      </c>
      <c r="F1791">
        <f>'[1]Master Data'!BN483/100</f>
        <v>0</v>
      </c>
      <c r="G1791">
        <f>'[1]Master Data'!BO483/100</f>
        <v>0</v>
      </c>
      <c r="H1791">
        <f>'[1]Master Data'!BP483/100</f>
        <v>0</v>
      </c>
      <c r="I1791">
        <f>'[1]Master Data'!BQ483/100</f>
        <v>4.5999999999999999E-2</v>
      </c>
      <c r="J1791">
        <f>'[1]Master Data'!BR483/100</f>
        <v>1.3999999999999999E-2</v>
      </c>
      <c r="K1791">
        <f>'[1]Master Data'!BT483/100</f>
        <v>8.0000000000000004E-4</v>
      </c>
      <c r="L1791">
        <f>'[1]Master Data'!BU483/1000000</f>
        <v>0</v>
      </c>
      <c r="M1791">
        <f>'[1]Master Data'!BV483/1000000</f>
        <v>0</v>
      </c>
      <c r="N1791">
        <f>'[1]Master Data'!BW483/1000000</f>
        <v>0</v>
      </c>
      <c r="O1791">
        <f>'[1]Master Data'!BX483/100</f>
        <v>0</v>
      </c>
      <c r="P1791">
        <f>'[1]Master Data'!BY483/100</f>
        <v>0</v>
      </c>
      <c r="Q1791">
        <f>'[1]Master Data'!BZ483/100</f>
        <v>0</v>
      </c>
      <c r="R1791">
        <f>'[1]Master Data'!CA483/1000000</f>
        <v>0</v>
      </c>
      <c r="S1791">
        <f>'[1]Master Data'!CC483/1000000</f>
        <v>0</v>
      </c>
      <c r="T1791">
        <f>'[1]Master Data'!CD483/100</f>
        <v>0</v>
      </c>
      <c r="U1791">
        <f>'[1]Master Data'!CE483/1000000</f>
        <v>0</v>
      </c>
    </row>
    <row r="1792" spans="1:21" x14ac:dyDescent="0.55000000000000004">
      <c r="A1792" s="41" t="s">
        <v>1574</v>
      </c>
      <c r="B1792" s="41">
        <v>3.4000000000000002E-3</v>
      </c>
      <c r="C1792">
        <f>'[1]Master Data'!BK484/100</f>
        <v>3.4999999999999996E-3</v>
      </c>
      <c r="D1792">
        <f>'[1]Master Data'!BL484/1000000</f>
        <v>0</v>
      </c>
      <c r="E1792">
        <f>'[1]Master Data'!BM484/1000000</f>
        <v>0</v>
      </c>
      <c r="F1792">
        <f>'[1]Master Data'!BN484/100</f>
        <v>0</v>
      </c>
      <c r="G1792">
        <f>'[1]Master Data'!BO484/100</f>
        <v>0</v>
      </c>
      <c r="H1792">
        <f>'[1]Master Data'!BP484/100</f>
        <v>0</v>
      </c>
      <c r="I1792">
        <f>'[1]Master Data'!BQ484/100</f>
        <v>0</v>
      </c>
      <c r="J1792">
        <f>'[1]Master Data'!BR484/100</f>
        <v>0</v>
      </c>
      <c r="K1792">
        <f>'[1]Master Data'!BT484/100</f>
        <v>1.5E-3</v>
      </c>
      <c r="L1792">
        <f>'[1]Master Data'!BU484/1000000</f>
        <v>0</v>
      </c>
      <c r="M1792">
        <f>'[1]Master Data'!BV484/1000000</f>
        <v>0</v>
      </c>
      <c r="N1792">
        <f>'[1]Master Data'!BW484/1000000</f>
        <v>0</v>
      </c>
      <c r="O1792">
        <f>'[1]Master Data'!BX484/100</f>
        <v>0</v>
      </c>
      <c r="P1792">
        <f>'[1]Master Data'!BY484/100</f>
        <v>0</v>
      </c>
      <c r="Q1792">
        <f>'[1]Master Data'!BZ484/100</f>
        <v>0</v>
      </c>
      <c r="R1792">
        <f>'[1]Master Data'!CA484/1000000</f>
        <v>0</v>
      </c>
      <c r="S1792">
        <f>'[1]Master Data'!CC484/1000000</f>
        <v>0</v>
      </c>
      <c r="T1792">
        <f>'[1]Master Data'!CD484/100</f>
        <v>0</v>
      </c>
      <c r="U1792">
        <f>'[1]Master Data'!CE484/1000000</f>
        <v>0</v>
      </c>
    </row>
    <row r="1793" spans="1:21" x14ac:dyDescent="0.55000000000000004">
      <c r="A1793" s="41" t="s">
        <v>1575</v>
      </c>
      <c r="B1793" s="41">
        <v>2.3E-3</v>
      </c>
      <c r="C1793">
        <f>'[1]Master Data'!BK485/100</f>
        <v>1.6000000000000001E-3</v>
      </c>
      <c r="D1793">
        <f>'[1]Master Data'!BL485/1000000</f>
        <v>0</v>
      </c>
      <c r="E1793">
        <f>'[1]Master Data'!BM485/1000000</f>
        <v>0</v>
      </c>
      <c r="F1793">
        <f>'[1]Master Data'!BN485/100</f>
        <v>0</v>
      </c>
      <c r="G1793">
        <f>'[1]Master Data'!BO485/100</f>
        <v>0</v>
      </c>
      <c r="H1793">
        <f>'[1]Master Data'!BP485/100</f>
        <v>0</v>
      </c>
      <c r="I1793">
        <f>'[1]Master Data'!BQ485/100</f>
        <v>0</v>
      </c>
      <c r="J1793">
        <f>'[1]Master Data'!BR485/100</f>
        <v>0</v>
      </c>
      <c r="K1793">
        <f>'[1]Master Data'!BT485/100</f>
        <v>0</v>
      </c>
      <c r="L1793">
        <f>'[1]Master Data'!BU485/1000000</f>
        <v>0</v>
      </c>
      <c r="M1793">
        <f>'[1]Master Data'!BV485/1000000</f>
        <v>0</v>
      </c>
      <c r="N1793">
        <f>'[1]Master Data'!BW485/1000000</f>
        <v>0</v>
      </c>
      <c r="O1793">
        <f>'[1]Master Data'!BX485/100</f>
        <v>0</v>
      </c>
      <c r="P1793">
        <f>'[1]Master Data'!BY485/100</f>
        <v>0</v>
      </c>
      <c r="Q1793">
        <f>'[1]Master Data'!BZ485/100</f>
        <v>0</v>
      </c>
      <c r="R1793">
        <f>'[1]Master Data'!CA485/1000000</f>
        <v>0</v>
      </c>
      <c r="S1793">
        <f>'[1]Master Data'!CC485/1000000</f>
        <v>0</v>
      </c>
      <c r="T1793">
        <f>'[1]Master Data'!CD485/100</f>
        <v>0</v>
      </c>
      <c r="U1793">
        <f>'[1]Master Data'!CE485/1000000</f>
        <v>0</v>
      </c>
    </row>
    <row r="1794" spans="1:21" x14ac:dyDescent="0.55000000000000004">
      <c r="A1794" s="41" t="s">
        <v>1576</v>
      </c>
      <c r="B1794" s="41">
        <v>4.1999999999999997E-3</v>
      </c>
      <c r="C1794">
        <f>'[1]Master Data'!BK486/100</f>
        <v>2.3999999999999998E-3</v>
      </c>
      <c r="D1794">
        <f>'[1]Master Data'!BL486/1000000</f>
        <v>0</v>
      </c>
      <c r="E1794">
        <f>'[1]Master Data'!BM486/1000000</f>
        <v>0</v>
      </c>
      <c r="F1794">
        <f>'[1]Master Data'!BN486/100</f>
        <v>0</v>
      </c>
      <c r="G1794">
        <f>'[1]Master Data'!BO486/100</f>
        <v>0</v>
      </c>
      <c r="H1794">
        <f>'[1]Master Data'!BP486/100</f>
        <v>0</v>
      </c>
      <c r="I1794">
        <f>'[1]Master Data'!BQ486/100</f>
        <v>0</v>
      </c>
      <c r="J1794">
        <f>'[1]Master Data'!BR486/100</f>
        <v>0</v>
      </c>
      <c r="K1794">
        <f>'[1]Master Data'!BT486/100</f>
        <v>2.0000000000000001E-4</v>
      </c>
      <c r="L1794">
        <f>'[1]Master Data'!BU486/1000000</f>
        <v>0</v>
      </c>
      <c r="M1794">
        <f>'[1]Master Data'!BV486/1000000</f>
        <v>0</v>
      </c>
      <c r="N1794">
        <f>'[1]Master Data'!BW486/1000000</f>
        <v>0</v>
      </c>
      <c r="O1794">
        <f>'[1]Master Data'!BX486/100</f>
        <v>0</v>
      </c>
      <c r="P1794">
        <f>'[1]Master Data'!BY486/100</f>
        <v>0</v>
      </c>
      <c r="Q1794">
        <f>'[1]Master Data'!BZ486/100</f>
        <v>0</v>
      </c>
      <c r="R1794">
        <f>'[1]Master Data'!CA486/1000000</f>
        <v>0</v>
      </c>
      <c r="S1794">
        <f>'[1]Master Data'!CC486/1000000</f>
        <v>0</v>
      </c>
      <c r="T1794">
        <f>'[1]Master Data'!CD486/100</f>
        <v>0</v>
      </c>
      <c r="U1794">
        <f>'[1]Master Data'!CE486/1000000</f>
        <v>0</v>
      </c>
    </row>
    <row r="1795" spans="1:21" x14ac:dyDescent="0.55000000000000004">
      <c r="A1795" s="41" t="s">
        <v>1577</v>
      </c>
      <c r="B1795" s="41">
        <v>2.5999999999999999E-3</v>
      </c>
      <c r="C1795">
        <f>'[1]Master Data'!BK487/100</f>
        <v>2.5000000000000001E-3</v>
      </c>
      <c r="D1795">
        <f>'[1]Master Data'!BL487/1000000</f>
        <v>0</v>
      </c>
      <c r="E1795">
        <f>'[1]Master Data'!BM487/1000000</f>
        <v>0</v>
      </c>
      <c r="F1795">
        <f>'[1]Master Data'!BN487/100</f>
        <v>0</v>
      </c>
      <c r="G1795">
        <f>'[1]Master Data'!BO487/100</f>
        <v>0</v>
      </c>
      <c r="H1795">
        <f>'[1]Master Data'!BP487/100</f>
        <v>0</v>
      </c>
      <c r="I1795">
        <f>'[1]Master Data'!BQ487/100</f>
        <v>0</v>
      </c>
      <c r="J1795">
        <f>'[1]Master Data'!BR487/100</f>
        <v>0</v>
      </c>
      <c r="K1795">
        <f>'[1]Master Data'!BT487/100</f>
        <v>0</v>
      </c>
      <c r="L1795">
        <f>'[1]Master Data'!BU487/1000000</f>
        <v>0</v>
      </c>
      <c r="M1795">
        <f>'[1]Master Data'!BV487/1000000</f>
        <v>0</v>
      </c>
      <c r="N1795">
        <f>'[1]Master Data'!BW487/1000000</f>
        <v>0</v>
      </c>
      <c r="O1795">
        <f>'[1]Master Data'!BX487/100</f>
        <v>0</v>
      </c>
      <c r="P1795">
        <f>'[1]Master Data'!BY487/100</f>
        <v>0</v>
      </c>
      <c r="Q1795">
        <f>'[1]Master Data'!BZ487/100</f>
        <v>0</v>
      </c>
      <c r="R1795">
        <f>'[1]Master Data'!CA487/1000000</f>
        <v>0</v>
      </c>
      <c r="S1795">
        <f>'[1]Master Data'!CC487/1000000</f>
        <v>0</v>
      </c>
      <c r="T1795">
        <f>'[1]Master Data'!CD487/100</f>
        <v>0</v>
      </c>
      <c r="U1795">
        <f>'[1]Master Data'!CE487/1000000</f>
        <v>0</v>
      </c>
    </row>
    <row r="1796" spans="1:21" x14ac:dyDescent="0.55000000000000004">
      <c r="A1796" s="41" t="s">
        <v>1578</v>
      </c>
      <c r="B1796" s="41">
        <v>8.6E-3</v>
      </c>
      <c r="C1796">
        <f>'[1]Master Data'!BK488/100</f>
        <v>0</v>
      </c>
      <c r="D1796">
        <f>'[1]Master Data'!BL488/1000000</f>
        <v>0</v>
      </c>
      <c r="E1796">
        <f>'[1]Master Data'!BM488/1000000</f>
        <v>0</v>
      </c>
      <c r="F1796">
        <f>'[1]Master Data'!BN488/100</f>
        <v>0</v>
      </c>
      <c r="G1796">
        <f>'[1]Master Data'!BO488/100</f>
        <v>0</v>
      </c>
      <c r="H1796">
        <f>'[1]Master Data'!BP488/100</f>
        <v>0</v>
      </c>
      <c r="I1796">
        <f>'[1]Master Data'!BQ488/100</f>
        <v>0</v>
      </c>
      <c r="J1796">
        <f>'[1]Master Data'!BR488/100</f>
        <v>0</v>
      </c>
      <c r="K1796">
        <f>'[1]Master Data'!BT488/100</f>
        <v>8.9999999999999998E-4</v>
      </c>
      <c r="L1796">
        <f>'[1]Master Data'!BU488/1000000</f>
        <v>0</v>
      </c>
      <c r="M1796">
        <f>'[1]Master Data'!BV488/1000000</f>
        <v>0</v>
      </c>
      <c r="N1796">
        <f>'[1]Master Data'!BW488/1000000</f>
        <v>0</v>
      </c>
      <c r="O1796">
        <f>'[1]Master Data'!BX488/100</f>
        <v>0</v>
      </c>
      <c r="P1796">
        <f>'[1]Master Data'!BY488/100</f>
        <v>0</v>
      </c>
      <c r="Q1796">
        <f>'[1]Master Data'!BZ488/100</f>
        <v>0</v>
      </c>
      <c r="R1796">
        <f>'[1]Master Data'!CA488/1000000</f>
        <v>0</v>
      </c>
      <c r="S1796">
        <f>'[1]Master Data'!CC488/1000000</f>
        <v>0</v>
      </c>
      <c r="T1796">
        <f>'[1]Master Data'!CD488/100</f>
        <v>0</v>
      </c>
      <c r="U1796">
        <f>'[1]Master Data'!CE488/1000000</f>
        <v>0</v>
      </c>
    </row>
    <row r="1797" spans="1:21" x14ac:dyDescent="0.55000000000000004">
      <c r="A1797" s="41" t="s">
        <v>1579</v>
      </c>
      <c r="B1797" s="41">
        <v>9.1000000000000004E-3</v>
      </c>
      <c r="C1797">
        <f>'[1]Master Data'!BK489/100</f>
        <v>0</v>
      </c>
      <c r="D1797">
        <f>'[1]Master Data'!BL489/1000000</f>
        <v>0</v>
      </c>
      <c r="E1797">
        <f>'[1]Master Data'!BM489/1000000</f>
        <v>0</v>
      </c>
      <c r="F1797">
        <f>'[1]Master Data'!BN489/100</f>
        <v>0</v>
      </c>
      <c r="G1797">
        <f>'[1]Master Data'!BO489/100</f>
        <v>0</v>
      </c>
      <c r="H1797">
        <f>'[1]Master Data'!BP489/100</f>
        <v>0</v>
      </c>
      <c r="I1797">
        <f>'[1]Master Data'!BQ489/100</f>
        <v>0</v>
      </c>
      <c r="J1797">
        <f>'[1]Master Data'!BR489/100</f>
        <v>0</v>
      </c>
      <c r="K1797">
        <f>'[1]Master Data'!BT489/100</f>
        <v>0</v>
      </c>
      <c r="L1797">
        <f>'[1]Master Data'!BU489/1000000</f>
        <v>0</v>
      </c>
      <c r="M1797">
        <f>'[1]Master Data'!BV489/1000000</f>
        <v>0</v>
      </c>
      <c r="N1797">
        <f>'[1]Master Data'!BW489/1000000</f>
        <v>0</v>
      </c>
      <c r="O1797">
        <f>'[1]Master Data'!BX489/100</f>
        <v>0</v>
      </c>
      <c r="P1797">
        <f>'[1]Master Data'!BY489/100</f>
        <v>0</v>
      </c>
      <c r="Q1797">
        <f>'[1]Master Data'!BZ489/100</f>
        <v>0</v>
      </c>
      <c r="R1797">
        <f>'[1]Master Data'!CA489/1000000</f>
        <v>0</v>
      </c>
      <c r="S1797">
        <f>'[1]Master Data'!CC489/1000000</f>
        <v>0</v>
      </c>
      <c r="T1797">
        <f>'[1]Master Data'!CD489/100</f>
        <v>0</v>
      </c>
      <c r="U1797">
        <f>'[1]Master Data'!CE489/1000000</f>
        <v>0</v>
      </c>
    </row>
    <row r="1798" spans="1:21" x14ac:dyDescent="0.55000000000000004">
      <c r="A1798" s="41" t="s">
        <v>1580</v>
      </c>
      <c r="B1798" s="41">
        <v>1.1000000000000001E-2</v>
      </c>
      <c r="C1798">
        <f>'[1]Master Data'!BK490/100</f>
        <v>0</v>
      </c>
      <c r="D1798">
        <f>'[1]Master Data'!BL490/1000000</f>
        <v>0</v>
      </c>
      <c r="E1798">
        <f>'[1]Master Data'!BM490/1000000</f>
        <v>0</v>
      </c>
      <c r="F1798">
        <f>'[1]Master Data'!BN490/100</f>
        <v>0</v>
      </c>
      <c r="G1798">
        <f>'[1]Master Data'!BO490/100</f>
        <v>0</v>
      </c>
      <c r="H1798">
        <f>'[1]Master Data'!BP490/100</f>
        <v>0</v>
      </c>
      <c r="I1798">
        <f>'[1]Master Data'!BQ490/100</f>
        <v>0</v>
      </c>
      <c r="J1798">
        <f>'[1]Master Data'!BR490/100</f>
        <v>0</v>
      </c>
      <c r="K1798">
        <f>'[1]Master Data'!BT490/100</f>
        <v>0</v>
      </c>
      <c r="L1798">
        <f>'[1]Master Data'!BU490/1000000</f>
        <v>0</v>
      </c>
      <c r="M1798">
        <f>'[1]Master Data'!BV490/1000000</f>
        <v>0</v>
      </c>
      <c r="N1798">
        <f>'[1]Master Data'!BW490/1000000</f>
        <v>0</v>
      </c>
      <c r="O1798">
        <f>'[1]Master Data'!BX490/100</f>
        <v>0</v>
      </c>
      <c r="P1798">
        <f>'[1]Master Data'!BY490/100</f>
        <v>0</v>
      </c>
      <c r="Q1798">
        <f>'[1]Master Data'!BZ490/100</f>
        <v>0</v>
      </c>
      <c r="R1798">
        <f>'[1]Master Data'!CA490/1000000</f>
        <v>0</v>
      </c>
      <c r="S1798">
        <f>'[1]Master Data'!CC490/1000000</f>
        <v>0</v>
      </c>
      <c r="T1798">
        <f>'[1]Master Data'!CD490/100</f>
        <v>0</v>
      </c>
      <c r="U1798">
        <f>'[1]Master Data'!CE490/1000000</f>
        <v>0</v>
      </c>
    </row>
    <row r="1799" spans="1:21" x14ac:dyDescent="0.55000000000000004">
      <c r="A1799" s="41" t="s">
        <v>1581</v>
      </c>
      <c r="B1799" s="41">
        <v>4.0000000000000001E-3</v>
      </c>
      <c r="C1799">
        <f>'[1]Master Data'!BK491/100</f>
        <v>2E-3</v>
      </c>
      <c r="D1799">
        <f>'[1]Master Data'!BL491/1000000</f>
        <v>1.4000000000000001E-7</v>
      </c>
      <c r="E1799">
        <f>'[1]Master Data'!BM491/1000000</f>
        <v>0</v>
      </c>
      <c r="F1799">
        <f>'[1]Master Data'!BN491/100</f>
        <v>0</v>
      </c>
      <c r="G1799">
        <f>'[1]Master Data'!BO491/100</f>
        <v>0</v>
      </c>
      <c r="H1799">
        <f>'[1]Master Data'!BP491/100</f>
        <v>0</v>
      </c>
      <c r="I1799">
        <f>'[1]Master Data'!BQ491/100</f>
        <v>0</v>
      </c>
      <c r="J1799">
        <f>'[1]Master Data'!BR491/100</f>
        <v>0</v>
      </c>
      <c r="K1799">
        <f>'[1]Master Data'!BT491/100</f>
        <v>1E-4</v>
      </c>
      <c r="L1799">
        <f>'[1]Master Data'!BU491/1000000</f>
        <v>1.7849999999999999E-7</v>
      </c>
      <c r="M1799">
        <f>'[1]Master Data'!BV491/1000000</f>
        <v>2.5499999999999999E-7</v>
      </c>
      <c r="N1799">
        <f>'[1]Master Data'!BW491/1000000</f>
        <v>7.6500000000000003E-8</v>
      </c>
      <c r="O1799">
        <f>'[1]Master Data'!BX491/100</f>
        <v>0</v>
      </c>
      <c r="P1799">
        <f>'[1]Master Data'!BY491/100</f>
        <v>0</v>
      </c>
      <c r="Q1799">
        <f>'[1]Master Data'!BZ491/100</f>
        <v>0</v>
      </c>
      <c r="R1799">
        <f>'[1]Master Data'!CA491/1000000</f>
        <v>0</v>
      </c>
      <c r="S1799">
        <f>'[1]Master Data'!CC491/1000000</f>
        <v>0</v>
      </c>
      <c r="T1799">
        <f>'[1]Master Data'!CD491/100</f>
        <v>0</v>
      </c>
      <c r="U1799">
        <f>'[1]Master Data'!CE491/1000000</f>
        <v>0</v>
      </c>
    </row>
    <row r="1800" spans="1:21" x14ac:dyDescent="0.55000000000000004">
      <c r="A1800" s="41" t="s">
        <v>1582</v>
      </c>
      <c r="B1800" s="41">
        <v>2.5000000000000001E-3</v>
      </c>
      <c r="C1800">
        <f>'[1]Master Data'!BK492/100</f>
        <v>1.1000000000000001E-3</v>
      </c>
      <c r="D1800">
        <f>'[1]Master Data'!BL492/1000000</f>
        <v>0</v>
      </c>
      <c r="E1800">
        <f>'[1]Master Data'!BM492/1000000</f>
        <v>0</v>
      </c>
      <c r="F1800">
        <f>'[1]Master Data'!BN492/100</f>
        <v>0</v>
      </c>
      <c r="G1800">
        <f>'[1]Master Data'!BO492/100</f>
        <v>0</v>
      </c>
      <c r="H1800">
        <f>'[1]Master Data'!BP492/100</f>
        <v>0</v>
      </c>
      <c r="I1800">
        <f>'[1]Master Data'!BQ492/100</f>
        <v>0</v>
      </c>
      <c r="J1800">
        <f>'[1]Master Data'!BR492/100</f>
        <v>0</v>
      </c>
      <c r="K1800">
        <f>'[1]Master Data'!BT492/100</f>
        <v>2.0000000000000001E-4</v>
      </c>
      <c r="L1800">
        <f>'[1]Master Data'!BU492/1000000</f>
        <v>0</v>
      </c>
      <c r="M1800">
        <f>'[1]Master Data'!BV492/1000000</f>
        <v>0</v>
      </c>
      <c r="N1800">
        <f>'[1]Master Data'!BW492/1000000</f>
        <v>0</v>
      </c>
      <c r="O1800">
        <f>'[1]Master Data'!BX492/100</f>
        <v>0</v>
      </c>
      <c r="P1800">
        <f>'[1]Master Data'!BY492/100</f>
        <v>0</v>
      </c>
      <c r="Q1800">
        <f>'[1]Master Data'!BZ492/100</f>
        <v>0</v>
      </c>
      <c r="R1800">
        <f>'[1]Master Data'!CA492/1000000</f>
        <v>0</v>
      </c>
      <c r="S1800">
        <f>'[1]Master Data'!CC492/1000000</f>
        <v>0</v>
      </c>
      <c r="T1800">
        <f>'[1]Master Data'!CD492/100</f>
        <v>0</v>
      </c>
      <c r="U1800">
        <f>'[1]Master Data'!CE492/1000000</f>
        <v>0</v>
      </c>
    </row>
    <row r="1801" spans="1:21" x14ac:dyDescent="0.55000000000000004">
      <c r="A1801" s="41" t="s">
        <v>1583</v>
      </c>
      <c r="B1801" s="41">
        <v>1.09E-2</v>
      </c>
      <c r="C1801">
        <f>'[1]Master Data'!BK493/100</f>
        <v>4.7999999999999996E-3</v>
      </c>
      <c r="D1801">
        <f>'[1]Master Data'!BL493/1000000</f>
        <v>0</v>
      </c>
      <c r="E1801">
        <f>'[1]Master Data'!BM493/1000000</f>
        <v>0</v>
      </c>
      <c r="F1801">
        <f>'[1]Master Data'!BN493/100</f>
        <v>0</v>
      </c>
      <c r="G1801">
        <f>'[1]Master Data'!BO493/100</f>
        <v>0</v>
      </c>
      <c r="H1801">
        <f>'[1]Master Data'!BP493/100</f>
        <v>0</v>
      </c>
      <c r="I1801">
        <f>'[1]Master Data'!BQ493/100</f>
        <v>0</v>
      </c>
      <c r="J1801">
        <f>'[1]Master Data'!BR493/100</f>
        <v>0</v>
      </c>
      <c r="K1801">
        <f>'[1]Master Data'!BT493/100</f>
        <v>4.0000000000000002E-4</v>
      </c>
      <c r="L1801">
        <f>'[1]Master Data'!BU493/1000000</f>
        <v>0</v>
      </c>
      <c r="M1801">
        <f>'[1]Master Data'!BV493/1000000</f>
        <v>0</v>
      </c>
      <c r="N1801">
        <f>'[1]Master Data'!BW493/1000000</f>
        <v>0</v>
      </c>
      <c r="O1801">
        <f>'[1]Master Data'!BX493/100</f>
        <v>0</v>
      </c>
      <c r="P1801">
        <f>'[1]Master Data'!BY493/100</f>
        <v>0</v>
      </c>
      <c r="Q1801">
        <f>'[1]Master Data'!BZ493/100</f>
        <v>0</v>
      </c>
      <c r="R1801">
        <f>'[1]Master Data'!CA493/1000000</f>
        <v>0</v>
      </c>
      <c r="S1801">
        <f>'[1]Master Data'!CC493/1000000</f>
        <v>0</v>
      </c>
      <c r="T1801">
        <f>'[1]Master Data'!CD493/100</f>
        <v>0</v>
      </c>
      <c r="U1801">
        <f>'[1]Master Data'!CE493/1000000</f>
        <v>0</v>
      </c>
    </row>
    <row r="1802" spans="1:21" x14ac:dyDescent="0.55000000000000004">
      <c r="A1802" s="41" t="s">
        <v>1584</v>
      </c>
      <c r="B1802" s="41">
        <v>8.3000000000000001E-3</v>
      </c>
      <c r="C1802">
        <f>'[1]Master Data'!BK494/100</f>
        <v>6.8999999999999999E-3</v>
      </c>
      <c r="D1802">
        <f>'[1]Master Data'!BL494/1000000</f>
        <v>0</v>
      </c>
      <c r="E1802">
        <f>'[1]Master Data'!BM494/1000000</f>
        <v>0</v>
      </c>
      <c r="F1802">
        <f>'[1]Master Data'!BN494/100</f>
        <v>0</v>
      </c>
      <c r="G1802">
        <f>'[1]Master Data'!BO494/100</f>
        <v>0</v>
      </c>
      <c r="H1802">
        <f>'[1]Master Data'!BP494/100</f>
        <v>0</v>
      </c>
      <c r="I1802">
        <f>'[1]Master Data'!BQ494/100</f>
        <v>0</v>
      </c>
      <c r="J1802">
        <f>'[1]Master Data'!BR494/100</f>
        <v>0</v>
      </c>
      <c r="K1802">
        <f>'[1]Master Data'!BT494/100</f>
        <v>5.9999999999999995E-4</v>
      </c>
      <c r="L1802">
        <f>'[1]Master Data'!BU494/1000000</f>
        <v>0</v>
      </c>
      <c r="M1802">
        <f>'[1]Master Data'!BV494/1000000</f>
        <v>0</v>
      </c>
      <c r="N1802">
        <f>'[1]Master Data'!BW494/1000000</f>
        <v>0</v>
      </c>
      <c r="O1802">
        <f>'[1]Master Data'!BX494/100</f>
        <v>0</v>
      </c>
      <c r="P1802">
        <f>'[1]Master Data'!BY494/100</f>
        <v>0</v>
      </c>
      <c r="Q1802">
        <f>'[1]Master Data'!BZ494/100</f>
        <v>0</v>
      </c>
      <c r="R1802">
        <f>'[1]Master Data'!CA494/1000000</f>
        <v>0</v>
      </c>
      <c r="S1802">
        <f>'[1]Master Data'!CC494/1000000</f>
        <v>0</v>
      </c>
      <c r="T1802">
        <f>'[1]Master Data'!CD494/100</f>
        <v>0</v>
      </c>
      <c r="U1802">
        <f>'[1]Master Data'!CE494/1000000</f>
        <v>0</v>
      </c>
    </row>
    <row r="1803" spans="1:21" x14ac:dyDescent="0.55000000000000004">
      <c r="A1803" s="41" t="s">
        <v>1585</v>
      </c>
      <c r="B1803" s="41">
        <v>1.2E-2</v>
      </c>
      <c r="C1803">
        <f>'[1]Master Data'!BK495/100</f>
        <v>4.4000000000000003E-3</v>
      </c>
      <c r="D1803">
        <f>'[1]Master Data'!BL495/1000000</f>
        <v>0</v>
      </c>
      <c r="E1803">
        <f>'[1]Master Data'!BM495/1000000</f>
        <v>0</v>
      </c>
      <c r="F1803">
        <f>'[1]Master Data'!BN495/100</f>
        <v>0</v>
      </c>
      <c r="G1803">
        <f>'[1]Master Data'!BO495/100</f>
        <v>0</v>
      </c>
      <c r="H1803">
        <f>'[1]Master Data'!BP495/100</f>
        <v>0</v>
      </c>
      <c r="I1803">
        <f>'[1]Master Data'!BQ495/100</f>
        <v>0</v>
      </c>
      <c r="J1803">
        <f>'[1]Master Data'!BR495/100</f>
        <v>0</v>
      </c>
      <c r="K1803">
        <f>'[1]Master Data'!BT495/100</f>
        <v>3.5000000000000005E-4</v>
      </c>
      <c r="L1803">
        <f>'[1]Master Data'!BU495/1000000</f>
        <v>0</v>
      </c>
      <c r="M1803">
        <f>'[1]Master Data'!BV495/1000000</f>
        <v>0</v>
      </c>
      <c r="N1803">
        <f>'[1]Master Data'!BW495/1000000</f>
        <v>0</v>
      </c>
      <c r="O1803">
        <f>'[1]Master Data'!BX495/100</f>
        <v>0</v>
      </c>
      <c r="P1803">
        <f>'[1]Master Data'!BY495/100</f>
        <v>0</v>
      </c>
      <c r="Q1803">
        <f>'[1]Master Data'!BZ495/100</f>
        <v>0</v>
      </c>
      <c r="R1803">
        <f>'[1]Master Data'!CA495/1000000</f>
        <v>0</v>
      </c>
      <c r="S1803">
        <f>'[1]Master Data'!CC495/1000000</f>
        <v>0</v>
      </c>
      <c r="T1803">
        <f>'[1]Master Data'!CD495/100</f>
        <v>0</v>
      </c>
      <c r="U1803">
        <f>'[1]Master Data'!CE495/1000000</f>
        <v>0</v>
      </c>
    </row>
    <row r="1804" spans="1:21" x14ac:dyDescent="0.55000000000000004">
      <c r="A1804" s="41" t="s">
        <v>1586</v>
      </c>
      <c r="B1804" s="41">
        <v>7.4999999999999997E-3</v>
      </c>
      <c r="C1804">
        <f>'[1]Master Data'!BK496/100</f>
        <v>4.6999999999999993E-3</v>
      </c>
      <c r="D1804">
        <f>'[1]Master Data'!BL496/1000000</f>
        <v>0</v>
      </c>
      <c r="E1804">
        <f>'[1]Master Data'!BM496/1000000</f>
        <v>0</v>
      </c>
      <c r="F1804">
        <f>'[1]Master Data'!BN496/100</f>
        <v>0</v>
      </c>
      <c r="G1804">
        <f>'[1]Master Data'!BO496/100</f>
        <v>0</v>
      </c>
      <c r="H1804">
        <f>'[1]Master Data'!BP496/100</f>
        <v>0</v>
      </c>
      <c r="I1804">
        <f>'[1]Master Data'!BQ496/100</f>
        <v>0</v>
      </c>
      <c r="J1804">
        <f>'[1]Master Data'!BR496/100</f>
        <v>0</v>
      </c>
      <c r="K1804">
        <f>'[1]Master Data'!BT496/100</f>
        <v>5.9999999999999995E-4</v>
      </c>
      <c r="L1804">
        <f>'[1]Master Data'!BU496/1000000</f>
        <v>0</v>
      </c>
      <c r="M1804">
        <f>'[1]Master Data'!BV496/1000000</f>
        <v>0</v>
      </c>
      <c r="N1804">
        <f>'[1]Master Data'!BW496/1000000</f>
        <v>0</v>
      </c>
      <c r="O1804">
        <f>'[1]Master Data'!BX496/100</f>
        <v>0</v>
      </c>
      <c r="P1804">
        <f>'[1]Master Data'!BY496/100</f>
        <v>0</v>
      </c>
      <c r="Q1804">
        <f>'[1]Master Data'!BZ496/100</f>
        <v>0</v>
      </c>
      <c r="R1804">
        <f>'[1]Master Data'!CA496/1000000</f>
        <v>0</v>
      </c>
      <c r="S1804">
        <f>'[1]Master Data'!CC496/1000000</f>
        <v>0</v>
      </c>
      <c r="T1804">
        <f>'[1]Master Data'!CD496/100</f>
        <v>0</v>
      </c>
      <c r="U1804">
        <f>'[1]Master Data'!CE496/1000000</f>
        <v>0</v>
      </c>
    </row>
    <row r="1805" spans="1:21" x14ac:dyDescent="0.55000000000000004">
      <c r="A1805" s="41" t="s">
        <v>1587</v>
      </c>
      <c r="B1805" s="41">
        <v>3.5999999999999999E-3</v>
      </c>
      <c r="C1805">
        <f>'[1]Master Data'!BK497/100</f>
        <v>8.9999999999999998E-4</v>
      </c>
      <c r="D1805">
        <f>'[1]Master Data'!BL497/1000000</f>
        <v>0</v>
      </c>
      <c r="E1805">
        <f>'[1]Master Data'!BM497/1000000</f>
        <v>0</v>
      </c>
      <c r="F1805">
        <f>'[1]Master Data'!BN497/100</f>
        <v>0</v>
      </c>
      <c r="G1805">
        <f>'[1]Master Data'!BO497/100</f>
        <v>0</v>
      </c>
      <c r="H1805">
        <f>'[1]Master Data'!BP497/100</f>
        <v>0</v>
      </c>
      <c r="I1805">
        <f>'[1]Master Data'!BQ497/100</f>
        <v>0</v>
      </c>
      <c r="J1805">
        <f>'[1]Master Data'!BR497/100</f>
        <v>0</v>
      </c>
      <c r="K1805">
        <f>'[1]Master Data'!BT497/100</f>
        <v>1E-4</v>
      </c>
      <c r="L1805">
        <f>'[1]Master Data'!BU497/1000000</f>
        <v>0</v>
      </c>
      <c r="M1805">
        <f>'[1]Master Data'!BV497/1000000</f>
        <v>0</v>
      </c>
      <c r="N1805">
        <f>'[1]Master Data'!BW497/1000000</f>
        <v>0</v>
      </c>
      <c r="O1805">
        <f>'[1]Master Data'!BX497/100</f>
        <v>0</v>
      </c>
      <c r="P1805">
        <f>'[1]Master Data'!BY497/100</f>
        <v>0</v>
      </c>
      <c r="Q1805">
        <f>'[1]Master Data'!BZ497/100</f>
        <v>0</v>
      </c>
      <c r="R1805">
        <f>'[1]Master Data'!CA497/1000000</f>
        <v>0</v>
      </c>
      <c r="S1805">
        <f>'[1]Master Data'!CC497/1000000</f>
        <v>0</v>
      </c>
      <c r="T1805">
        <f>'[1]Master Data'!CD497/100</f>
        <v>0</v>
      </c>
      <c r="U1805">
        <f>'[1]Master Data'!CE497/1000000</f>
        <v>0</v>
      </c>
    </row>
    <row r="1806" spans="1:21" x14ac:dyDescent="0.55000000000000004">
      <c r="A1806" s="41" t="s">
        <v>1588</v>
      </c>
      <c r="B1806" s="41">
        <v>3.3E-3</v>
      </c>
      <c r="C1806">
        <f>'[1]Master Data'!BK498/100</f>
        <v>0</v>
      </c>
      <c r="D1806">
        <f>'[1]Master Data'!BL498/1000000</f>
        <v>0</v>
      </c>
      <c r="E1806">
        <f>'[1]Master Data'!BM498/1000000</f>
        <v>0</v>
      </c>
      <c r="F1806">
        <f>'[1]Master Data'!BN498/100</f>
        <v>0</v>
      </c>
      <c r="G1806">
        <f>'[1]Master Data'!BO498/100</f>
        <v>0</v>
      </c>
      <c r="H1806">
        <f>'[1]Master Data'!BP498/100</f>
        <v>0</v>
      </c>
      <c r="I1806">
        <f>'[1]Master Data'!BQ498/100</f>
        <v>0</v>
      </c>
      <c r="J1806">
        <f>'[1]Master Data'!BR498/100</f>
        <v>0</v>
      </c>
      <c r="K1806">
        <f>'[1]Master Data'!BT498/100</f>
        <v>2.9999999999999997E-4</v>
      </c>
      <c r="L1806">
        <f>'[1]Master Data'!BU498/1000000</f>
        <v>0</v>
      </c>
      <c r="M1806">
        <f>'[1]Master Data'!BV498/1000000</f>
        <v>0</v>
      </c>
      <c r="N1806">
        <f>'[1]Master Data'!BW498/1000000</f>
        <v>0</v>
      </c>
      <c r="O1806">
        <f>'[1]Master Data'!BX498/100</f>
        <v>4.6999999999999993E-3</v>
      </c>
      <c r="P1806">
        <f>'[1]Master Data'!BY498/100</f>
        <v>0</v>
      </c>
      <c r="Q1806">
        <f>'[1]Master Data'!BZ498/100</f>
        <v>0</v>
      </c>
      <c r="R1806">
        <f>'[1]Master Data'!CA498/1000000</f>
        <v>0</v>
      </c>
      <c r="S1806">
        <f>'[1]Master Data'!CC498/1000000</f>
        <v>0</v>
      </c>
      <c r="T1806">
        <f>'[1]Master Data'!CD498/100</f>
        <v>0</v>
      </c>
      <c r="U1806">
        <f>'[1]Master Data'!CE498/1000000</f>
        <v>0</v>
      </c>
    </row>
    <row r="1807" spans="1:21" x14ac:dyDescent="0.55000000000000004">
      <c r="A1807" s="41" t="s">
        <v>1589</v>
      </c>
      <c r="B1807" s="41">
        <v>1.2E-2</v>
      </c>
      <c r="C1807">
        <f>'[1]Master Data'!BK499/100</f>
        <v>0</v>
      </c>
      <c r="D1807">
        <f>'[1]Master Data'!BL499/1000000</f>
        <v>0</v>
      </c>
      <c r="E1807">
        <f>'[1]Master Data'!BM499/1000000</f>
        <v>0</v>
      </c>
      <c r="F1807">
        <f>'[1]Master Data'!BN499/100</f>
        <v>0</v>
      </c>
      <c r="G1807">
        <f>'[1]Master Data'!BO499/100</f>
        <v>0</v>
      </c>
      <c r="H1807">
        <f>'[1]Master Data'!BP499/100</f>
        <v>0</v>
      </c>
      <c r="I1807">
        <f>'[1]Master Data'!BQ499/100</f>
        <v>0</v>
      </c>
      <c r="J1807">
        <f>'[1]Master Data'!BR499/100</f>
        <v>0</v>
      </c>
      <c r="K1807">
        <f>'[1]Master Data'!BT499/100</f>
        <v>7.000000000000001E-4</v>
      </c>
      <c r="L1807">
        <f>'[1]Master Data'!BU499/1000000</f>
        <v>0</v>
      </c>
      <c r="M1807">
        <f>'[1]Master Data'!BV499/1000000</f>
        <v>0</v>
      </c>
      <c r="N1807">
        <f>'[1]Master Data'!BW499/1000000</f>
        <v>0</v>
      </c>
      <c r="O1807">
        <f>'[1]Master Data'!BX499/100</f>
        <v>0</v>
      </c>
      <c r="P1807">
        <f>'[1]Master Data'!BY499/100</f>
        <v>0</v>
      </c>
      <c r="Q1807">
        <f>'[1]Master Data'!BZ499/100</f>
        <v>0</v>
      </c>
      <c r="R1807">
        <f>'[1]Master Data'!CA499/1000000</f>
        <v>0</v>
      </c>
      <c r="S1807">
        <f>'[1]Master Data'!CC499/1000000</f>
        <v>0</v>
      </c>
      <c r="T1807">
        <f>'[1]Master Data'!CD499/100</f>
        <v>0</v>
      </c>
      <c r="U1807">
        <f>'[1]Master Data'!CE499/1000000</f>
        <v>0</v>
      </c>
    </row>
    <row r="1808" spans="1:21" x14ac:dyDescent="0.55000000000000004">
      <c r="A1808" s="41" t="s">
        <v>1590</v>
      </c>
      <c r="B1808" s="41">
        <v>6.0000000000000001E-3</v>
      </c>
      <c r="C1808">
        <f>'[1]Master Data'!BK500/100</f>
        <v>0</v>
      </c>
      <c r="D1808">
        <f>'[1]Master Data'!BL500/1000000</f>
        <v>0</v>
      </c>
      <c r="E1808">
        <f>'[1]Master Data'!BM500/1000000</f>
        <v>0</v>
      </c>
      <c r="F1808">
        <f>'[1]Master Data'!BN500/100</f>
        <v>0</v>
      </c>
      <c r="G1808">
        <f>'[1]Master Data'!BO500/100</f>
        <v>0</v>
      </c>
      <c r="H1808">
        <f>'[1]Master Data'!BP500/100</f>
        <v>0</v>
      </c>
      <c r="I1808">
        <f>'[1]Master Data'!BQ500/100</f>
        <v>0</v>
      </c>
      <c r="J1808">
        <f>'[1]Master Data'!BR500/100</f>
        <v>0</v>
      </c>
      <c r="K1808">
        <f>'[1]Master Data'!BT500/100</f>
        <v>5.9999999999999995E-4</v>
      </c>
      <c r="L1808">
        <f>'[1]Master Data'!BU500/1000000</f>
        <v>0</v>
      </c>
      <c r="M1808">
        <f>'[1]Master Data'!BV500/1000000</f>
        <v>0</v>
      </c>
      <c r="N1808">
        <f>'[1]Master Data'!BW500/1000000</f>
        <v>0</v>
      </c>
      <c r="O1808">
        <f>'[1]Master Data'!BX500/100</f>
        <v>0</v>
      </c>
      <c r="P1808">
        <f>'[1]Master Data'!BY500/100</f>
        <v>0</v>
      </c>
      <c r="Q1808">
        <f>'[1]Master Data'!BZ500/100</f>
        <v>0</v>
      </c>
      <c r="R1808">
        <f>'[1]Master Data'!CA500/1000000</f>
        <v>0</v>
      </c>
      <c r="S1808">
        <f>'[1]Master Data'!CC500/1000000</f>
        <v>0</v>
      </c>
      <c r="T1808">
        <f>'[1]Master Data'!CD500/100</f>
        <v>0</v>
      </c>
      <c r="U1808">
        <f>'[1]Master Data'!CE500/1000000</f>
        <v>0</v>
      </c>
    </row>
    <row r="1809" spans="1:21" x14ac:dyDescent="0.55000000000000004">
      <c r="A1809" s="41" t="s">
        <v>1592</v>
      </c>
      <c r="B1809" s="41">
        <v>1.7999999999999999E-2</v>
      </c>
      <c r="C1809">
        <f>'[1]Master Data'!BK501/100</f>
        <v>0</v>
      </c>
      <c r="D1809">
        <f>'[1]Master Data'!BL501/1000000</f>
        <v>0</v>
      </c>
      <c r="E1809">
        <f>'[1]Master Data'!BM501/1000000</f>
        <v>0</v>
      </c>
      <c r="F1809">
        <f>'[1]Master Data'!BN501/100</f>
        <v>0</v>
      </c>
      <c r="G1809">
        <f>'[1]Master Data'!BO501/100</f>
        <v>0</v>
      </c>
      <c r="H1809">
        <f>'[1]Master Data'!BP501/100</f>
        <v>0</v>
      </c>
      <c r="I1809">
        <f>'[1]Master Data'!BQ501/100</f>
        <v>0</v>
      </c>
      <c r="J1809">
        <f>'[1]Master Data'!BR501/100</f>
        <v>0</v>
      </c>
      <c r="K1809">
        <f>'[1]Master Data'!BT501/100</f>
        <v>0</v>
      </c>
      <c r="L1809">
        <f>'[1]Master Data'!BU501/1000000</f>
        <v>0</v>
      </c>
      <c r="M1809">
        <f>'[1]Master Data'!BV501/1000000</f>
        <v>0</v>
      </c>
      <c r="N1809">
        <f>'[1]Master Data'!BW501/1000000</f>
        <v>0</v>
      </c>
      <c r="O1809">
        <f>'[1]Master Data'!BX501/100</f>
        <v>0</v>
      </c>
      <c r="P1809">
        <f>'[1]Master Data'!BY501/100</f>
        <v>0</v>
      </c>
      <c r="Q1809">
        <f>'[1]Master Data'!BZ501/100</f>
        <v>0</v>
      </c>
      <c r="R1809">
        <f>'[1]Master Data'!CA501/1000000</f>
        <v>0</v>
      </c>
      <c r="S1809">
        <f>'[1]Master Data'!CC501/1000000</f>
        <v>0</v>
      </c>
      <c r="T1809">
        <f>'[1]Master Data'!CD501/100</f>
        <v>0</v>
      </c>
      <c r="U1809">
        <f>'[1]Master Data'!CE501/1000000</f>
        <v>0</v>
      </c>
    </row>
    <row r="1810" spans="1:21" x14ac:dyDescent="0.55000000000000004">
      <c r="A1810" s="41" t="s">
        <v>1593</v>
      </c>
      <c r="B1810" s="41">
        <v>1.1066736842105263E-2</v>
      </c>
      <c r="C1810">
        <f>'[1]Master Data'!BK502/100</f>
        <v>0</v>
      </c>
      <c r="D1810">
        <f>'[1]Master Data'!BL502/1000000</f>
        <v>0</v>
      </c>
      <c r="E1810">
        <f>'[1]Master Data'!BM502/1000000</f>
        <v>0</v>
      </c>
      <c r="F1810">
        <f>'[1]Master Data'!BN502/100</f>
        <v>0</v>
      </c>
      <c r="G1810">
        <f>'[1]Master Data'!BO502/100</f>
        <v>0</v>
      </c>
      <c r="H1810">
        <f>'[1]Master Data'!BP502/100</f>
        <v>0</v>
      </c>
      <c r="I1810">
        <f>'[1]Master Data'!BQ502/100</f>
        <v>0</v>
      </c>
      <c r="J1810">
        <f>'[1]Master Data'!BR502/100</f>
        <v>0</v>
      </c>
      <c r="K1810">
        <f>'[1]Master Data'!BT502/100</f>
        <v>9.1286315789473687E-4</v>
      </c>
      <c r="L1810">
        <f>'[1]Master Data'!BU502/1000000</f>
        <v>0</v>
      </c>
      <c r="M1810">
        <f>'[1]Master Data'!BV502/1000000</f>
        <v>0</v>
      </c>
      <c r="N1810">
        <f>'[1]Master Data'!BW502/1000000</f>
        <v>0</v>
      </c>
      <c r="O1810">
        <f>'[1]Master Data'!BX502/100</f>
        <v>0</v>
      </c>
      <c r="P1810">
        <f>'[1]Master Data'!BY502/100</f>
        <v>0.41499999999999998</v>
      </c>
      <c r="Q1810">
        <f>'[1]Master Data'!BZ502/100</f>
        <v>7.5999999999999998E-2</v>
      </c>
      <c r="R1810">
        <f>'[1]Master Data'!CA502/1000000</f>
        <v>0</v>
      </c>
      <c r="S1810">
        <f>'[1]Master Data'!CC502/1000000</f>
        <v>0</v>
      </c>
      <c r="T1810">
        <f>'[1]Master Data'!CD502/100</f>
        <v>0</v>
      </c>
      <c r="U1810">
        <f>'[1]Master Data'!CE502/1000000</f>
        <v>0</v>
      </c>
    </row>
    <row r="1811" spans="1:21" x14ac:dyDescent="0.55000000000000004">
      <c r="A1811" s="41" t="s">
        <v>1594</v>
      </c>
      <c r="B1811" s="41">
        <v>1.21E-2</v>
      </c>
      <c r="C1811">
        <f>'[1]Master Data'!BK503/100</f>
        <v>0</v>
      </c>
      <c r="D1811">
        <f>'[1]Master Data'!BL503/1000000</f>
        <v>0</v>
      </c>
      <c r="E1811">
        <f>'[1]Master Data'!BM503/1000000</f>
        <v>0</v>
      </c>
      <c r="F1811">
        <f>'[1]Master Data'!BN503/100</f>
        <v>0</v>
      </c>
      <c r="G1811">
        <f>'[1]Master Data'!BO503/100</f>
        <v>0</v>
      </c>
      <c r="H1811">
        <f>'[1]Master Data'!BP503/100</f>
        <v>0</v>
      </c>
      <c r="I1811">
        <f>'[1]Master Data'!BQ503/100</f>
        <v>0</v>
      </c>
      <c r="J1811">
        <f>'[1]Master Data'!BR503/100</f>
        <v>0</v>
      </c>
      <c r="K1811">
        <f>'[1]Master Data'!BT503/100</f>
        <v>4.8214285714285725E-4</v>
      </c>
      <c r="L1811">
        <f>'[1]Master Data'!BU503/1000000</f>
        <v>0</v>
      </c>
      <c r="M1811">
        <f>'[1]Master Data'!BV503/1000000</f>
        <v>0</v>
      </c>
      <c r="N1811">
        <f>'[1]Master Data'!BW503/1000000</f>
        <v>0</v>
      </c>
      <c r="O1811">
        <f>'[1]Master Data'!BX503/100</f>
        <v>0</v>
      </c>
      <c r="P1811">
        <f>'[1]Master Data'!BY503/100</f>
        <v>0</v>
      </c>
      <c r="Q1811">
        <f>'[1]Master Data'!BZ503/100</f>
        <v>0</v>
      </c>
      <c r="R1811">
        <f>'[1]Master Data'!CA503/1000000</f>
        <v>0</v>
      </c>
      <c r="S1811">
        <f>'[1]Master Data'!CC503/1000000</f>
        <v>0</v>
      </c>
      <c r="T1811">
        <f>'[1]Master Data'!CD503/100</f>
        <v>0</v>
      </c>
      <c r="U1811">
        <f>'[1]Master Data'!CE503/1000000</f>
        <v>0</v>
      </c>
    </row>
    <row r="1812" spans="1:21" x14ac:dyDescent="0.55000000000000004">
      <c r="A1812" s="41" t="s">
        <v>1595</v>
      </c>
      <c r="B1812" s="41">
        <v>1.3500000000000002E-2</v>
      </c>
      <c r="C1812">
        <f>'[1]Master Data'!BK504/100</f>
        <v>0</v>
      </c>
      <c r="D1812">
        <f>'[1]Master Data'!BL504/1000000</f>
        <v>0</v>
      </c>
      <c r="E1812">
        <f>'[1]Master Data'!BM504/1000000</f>
        <v>0</v>
      </c>
      <c r="F1812">
        <f>'[1]Master Data'!BN504/100</f>
        <v>0</v>
      </c>
      <c r="G1812">
        <f>'[1]Master Data'!BO504/100</f>
        <v>0</v>
      </c>
      <c r="H1812">
        <f>'[1]Master Data'!BP504/100</f>
        <v>0</v>
      </c>
      <c r="I1812">
        <f>'[1]Master Data'!BQ504/100</f>
        <v>0</v>
      </c>
      <c r="J1812">
        <f>'[1]Master Data'!BR504/100</f>
        <v>0</v>
      </c>
      <c r="K1812">
        <f>'[1]Master Data'!BT504/100</f>
        <v>4.0000000000000002E-4</v>
      </c>
      <c r="L1812">
        <f>'[1]Master Data'!BU504/1000000</f>
        <v>0</v>
      </c>
      <c r="M1812">
        <f>'[1]Master Data'!BV504/1000000</f>
        <v>0</v>
      </c>
      <c r="N1812">
        <f>'[1]Master Data'!BW504/1000000</f>
        <v>0</v>
      </c>
      <c r="O1812">
        <f>'[1]Master Data'!BX504/100</f>
        <v>0</v>
      </c>
      <c r="P1812">
        <f>'[1]Master Data'!BY504/100</f>
        <v>0</v>
      </c>
      <c r="Q1812">
        <f>'[1]Master Data'!BZ504/100</f>
        <v>0</v>
      </c>
      <c r="R1812">
        <f>'[1]Master Data'!CA504/1000000</f>
        <v>0</v>
      </c>
      <c r="S1812">
        <f>'[1]Master Data'!CC504/1000000</f>
        <v>0</v>
      </c>
      <c r="T1812">
        <f>'[1]Master Data'!CD504/100</f>
        <v>0</v>
      </c>
      <c r="U1812">
        <f>'[1]Master Data'!CE504/1000000</f>
        <v>0</v>
      </c>
    </row>
    <row r="1813" spans="1:21" x14ac:dyDescent="0.55000000000000004">
      <c r="A1813" s="41" t="s">
        <v>1591</v>
      </c>
      <c r="B1813" s="41">
        <v>2E-3</v>
      </c>
      <c r="C1813">
        <f>'[1]Master Data'!BK505/100</f>
        <v>0</v>
      </c>
      <c r="D1813">
        <f>'[1]Master Data'!BL505/1000000</f>
        <v>0</v>
      </c>
      <c r="E1813">
        <f>'[1]Master Data'!BM505/1000000</f>
        <v>0</v>
      </c>
      <c r="F1813">
        <f>'[1]Master Data'!BN505/100</f>
        <v>0</v>
      </c>
      <c r="G1813">
        <f>'[1]Master Data'!BO505/100</f>
        <v>0</v>
      </c>
      <c r="H1813">
        <f>'[1]Master Data'!BP505/100</f>
        <v>0</v>
      </c>
      <c r="I1813">
        <f>'[1]Master Data'!BQ505/100</f>
        <v>0</v>
      </c>
      <c r="J1813">
        <f>'[1]Master Data'!BR505/100</f>
        <v>0</v>
      </c>
      <c r="K1813">
        <f>'[1]Master Data'!BT505/100</f>
        <v>0</v>
      </c>
      <c r="L1813">
        <f>'[1]Master Data'!BU505/1000000</f>
        <v>0</v>
      </c>
      <c r="M1813">
        <f>'[1]Master Data'!BV505/1000000</f>
        <v>0</v>
      </c>
      <c r="N1813">
        <f>'[1]Master Data'!BW505/1000000</f>
        <v>0</v>
      </c>
      <c r="O1813">
        <f>'[1]Master Data'!BX505/100</f>
        <v>0</v>
      </c>
      <c r="P1813">
        <f>'[1]Master Data'!BY505/100</f>
        <v>0</v>
      </c>
      <c r="Q1813">
        <f>'[1]Master Data'!BZ505/100</f>
        <v>0</v>
      </c>
      <c r="R1813">
        <f>'[1]Master Data'!CA505/1000000</f>
        <v>0</v>
      </c>
      <c r="S1813">
        <f>'[1]Master Data'!CC505/1000000</f>
        <v>0</v>
      </c>
      <c r="T1813">
        <f>'[1]Master Data'!CD505/100</f>
        <v>0</v>
      </c>
      <c r="U1813">
        <f>'[1]Master Data'!CE505/1000000</f>
        <v>0</v>
      </c>
    </row>
    <row r="1814" spans="1:21" x14ac:dyDescent="0.55000000000000004">
      <c r="A1814" s="41" t="s">
        <v>1600</v>
      </c>
      <c r="B1814" s="41">
        <v>7.7000000000000002E-3</v>
      </c>
      <c r="C1814">
        <f>'[1]Master Data'!BK506/100</f>
        <v>0</v>
      </c>
      <c r="D1814">
        <f>'[1]Master Data'!BL506/1000000</f>
        <v>0</v>
      </c>
      <c r="E1814">
        <f>'[1]Master Data'!BM506/1000000</f>
        <v>0</v>
      </c>
      <c r="F1814">
        <f>'[1]Master Data'!BN506/100</f>
        <v>0</v>
      </c>
      <c r="G1814">
        <f>'[1]Master Data'!BO506/100</f>
        <v>0</v>
      </c>
      <c r="H1814">
        <f>'[1]Master Data'!BP506/100</f>
        <v>0</v>
      </c>
      <c r="I1814">
        <f>'[1]Master Data'!BQ506/100</f>
        <v>0</v>
      </c>
      <c r="J1814">
        <f>'[1]Master Data'!BR506/100</f>
        <v>0</v>
      </c>
      <c r="K1814">
        <f>'[1]Master Data'!BT506/100</f>
        <v>0</v>
      </c>
      <c r="L1814">
        <f>'[1]Master Data'!BU506/1000000</f>
        <v>0</v>
      </c>
      <c r="M1814">
        <f>'[1]Master Data'!BV506/1000000</f>
        <v>0</v>
      </c>
      <c r="N1814">
        <f>'[1]Master Data'!BW506/1000000</f>
        <v>0</v>
      </c>
      <c r="O1814">
        <f>'[1]Master Data'!BX506/100</f>
        <v>0</v>
      </c>
      <c r="P1814">
        <f>'[1]Master Data'!BY506/100</f>
        <v>0</v>
      </c>
      <c r="Q1814">
        <f>'[1]Master Data'!BZ506/100</f>
        <v>0</v>
      </c>
      <c r="R1814">
        <f>'[1]Master Data'!CA506/1000000</f>
        <v>0</v>
      </c>
      <c r="S1814">
        <f>'[1]Master Data'!CC506/1000000</f>
        <v>0</v>
      </c>
      <c r="T1814">
        <f>'[1]Master Data'!CD506/100</f>
        <v>0</v>
      </c>
      <c r="U1814">
        <f>'[1]Master Data'!CE506/1000000</f>
        <v>0</v>
      </c>
    </row>
    <row r="1815" spans="1:21" x14ac:dyDescent="0.55000000000000004">
      <c r="A1815" s="41" t="s">
        <v>1601</v>
      </c>
      <c r="B1815" s="41">
        <v>8.3000000000000001E-3</v>
      </c>
      <c r="C1815">
        <f>'[1]Master Data'!BK507/100</f>
        <v>0</v>
      </c>
      <c r="D1815">
        <f>'[1]Master Data'!BL507/1000000</f>
        <v>0</v>
      </c>
      <c r="E1815">
        <f>'[1]Master Data'!BM507/1000000</f>
        <v>0</v>
      </c>
      <c r="F1815">
        <f>'[1]Master Data'!BN507/100</f>
        <v>0</v>
      </c>
      <c r="G1815">
        <f>'[1]Master Data'!BO507/100</f>
        <v>0</v>
      </c>
      <c r="H1815">
        <f>'[1]Master Data'!BP507/100</f>
        <v>0</v>
      </c>
      <c r="I1815">
        <f>'[1]Master Data'!BQ507/100</f>
        <v>0</v>
      </c>
      <c r="J1815">
        <f>'[1]Master Data'!BR507/100</f>
        <v>0</v>
      </c>
      <c r="K1815">
        <f>'[1]Master Data'!BT507/100</f>
        <v>0</v>
      </c>
      <c r="L1815">
        <f>'[1]Master Data'!BU507/1000000</f>
        <v>0</v>
      </c>
      <c r="M1815">
        <f>'[1]Master Data'!BV507/1000000</f>
        <v>0</v>
      </c>
      <c r="N1815">
        <f>'[1]Master Data'!BW507/1000000</f>
        <v>0</v>
      </c>
      <c r="O1815">
        <f>'[1]Master Data'!BX507/100</f>
        <v>0</v>
      </c>
      <c r="P1815">
        <f>'[1]Master Data'!BY507/100</f>
        <v>0</v>
      </c>
      <c r="Q1815">
        <f>'[1]Master Data'!BZ507/100</f>
        <v>0</v>
      </c>
      <c r="R1815">
        <f>'[1]Master Data'!CA507/1000000</f>
        <v>0</v>
      </c>
      <c r="S1815">
        <f>'[1]Master Data'!CC507/1000000</f>
        <v>0</v>
      </c>
      <c r="T1815">
        <f>'[1]Master Data'!CD507/100</f>
        <v>0</v>
      </c>
      <c r="U1815">
        <f>'[1]Master Data'!CE507/1000000</f>
        <v>0</v>
      </c>
    </row>
    <row r="1816" spans="1:21" x14ac:dyDescent="0.55000000000000004">
      <c r="A1816" s="41" t="s">
        <v>1602</v>
      </c>
      <c r="B1816" s="41">
        <v>1.32E-2</v>
      </c>
      <c r="C1816">
        <f>'[1]Master Data'!BK508/100</f>
        <v>0</v>
      </c>
      <c r="D1816">
        <f>'[1]Master Data'!BL508/1000000</f>
        <v>0</v>
      </c>
      <c r="E1816">
        <f>'[1]Master Data'!BM508/1000000</f>
        <v>0</v>
      </c>
      <c r="F1816">
        <f>'[1]Master Data'!BN508/100</f>
        <v>0</v>
      </c>
      <c r="G1816">
        <f>'[1]Master Data'!BO508/100</f>
        <v>0</v>
      </c>
      <c r="H1816">
        <f>'[1]Master Data'!BP508/100</f>
        <v>0</v>
      </c>
      <c r="I1816">
        <f>'[1]Master Data'!BQ508/100</f>
        <v>0</v>
      </c>
      <c r="J1816">
        <f>'[1]Master Data'!BR508/100</f>
        <v>0</v>
      </c>
      <c r="K1816">
        <f>'[1]Master Data'!BT508/100</f>
        <v>0</v>
      </c>
      <c r="L1816">
        <f>'[1]Master Data'!BU508/1000000</f>
        <v>0</v>
      </c>
      <c r="M1816">
        <f>'[1]Master Data'!BV508/1000000</f>
        <v>0</v>
      </c>
      <c r="N1816">
        <f>'[1]Master Data'!BW508/1000000</f>
        <v>0</v>
      </c>
      <c r="O1816">
        <f>'[1]Master Data'!BX508/100</f>
        <v>0</v>
      </c>
      <c r="P1816">
        <f>'[1]Master Data'!BY508/100</f>
        <v>0</v>
      </c>
      <c r="Q1816">
        <f>'[1]Master Data'!BZ508/100</f>
        <v>0</v>
      </c>
      <c r="R1816">
        <f>'[1]Master Data'!CA508/1000000</f>
        <v>0</v>
      </c>
      <c r="S1816">
        <f>'[1]Master Data'!CC508/1000000</f>
        <v>0</v>
      </c>
      <c r="T1816">
        <f>'[1]Master Data'!CD508/100</f>
        <v>0</v>
      </c>
      <c r="U1816">
        <f>'[1]Master Data'!CE508/1000000</f>
        <v>0</v>
      </c>
    </row>
    <row r="1817" spans="1:21" x14ac:dyDescent="0.55000000000000004">
      <c r="A1817" s="41" t="s">
        <v>1603</v>
      </c>
      <c r="B1817" s="41">
        <v>1.3999999999999999E-2</v>
      </c>
      <c r="C1817">
        <f>'[1]Master Data'!BK509/100</f>
        <v>0</v>
      </c>
      <c r="D1817">
        <f>'[1]Master Data'!BL509/1000000</f>
        <v>0</v>
      </c>
      <c r="E1817">
        <f>'[1]Master Data'!BM509/1000000</f>
        <v>0</v>
      </c>
      <c r="F1817">
        <f>'[1]Master Data'!BN509/100</f>
        <v>0</v>
      </c>
      <c r="G1817">
        <f>'[1]Master Data'!BO509/100</f>
        <v>0</v>
      </c>
      <c r="H1817">
        <f>'[1]Master Data'!BP509/100</f>
        <v>0</v>
      </c>
      <c r="I1817">
        <f>'[1]Master Data'!BQ509/100</f>
        <v>0</v>
      </c>
      <c r="J1817">
        <f>'[1]Master Data'!BR509/100</f>
        <v>0</v>
      </c>
      <c r="K1817">
        <f>'[1]Master Data'!BT509/100</f>
        <v>0</v>
      </c>
      <c r="L1817">
        <f>'[1]Master Data'!BU509/1000000</f>
        <v>0</v>
      </c>
      <c r="M1817">
        <f>'[1]Master Data'!BV509/1000000</f>
        <v>0</v>
      </c>
      <c r="N1817">
        <f>'[1]Master Data'!BW509/1000000</f>
        <v>0</v>
      </c>
      <c r="O1817">
        <f>'[1]Master Data'!BX509/100</f>
        <v>0</v>
      </c>
      <c r="P1817">
        <f>'[1]Master Data'!BY509/100</f>
        <v>0</v>
      </c>
      <c r="Q1817">
        <f>'[1]Master Data'!BZ509/100</f>
        <v>0</v>
      </c>
      <c r="R1817">
        <f>'[1]Master Data'!CA509/1000000</f>
        <v>0</v>
      </c>
      <c r="S1817">
        <f>'[1]Master Data'!CC509/1000000</f>
        <v>0</v>
      </c>
      <c r="T1817">
        <f>'[1]Master Data'!CD509/100</f>
        <v>0</v>
      </c>
      <c r="U1817">
        <f>'[1]Master Data'!CE509/1000000</f>
        <v>0</v>
      </c>
    </row>
    <row r="1818" spans="1:21" x14ac:dyDescent="0.55000000000000004">
      <c r="A1818" s="41" t="s">
        <v>1604</v>
      </c>
      <c r="B1818" s="41">
        <v>1.4999999999999999E-2</v>
      </c>
      <c r="C1818">
        <f>'[1]Master Data'!BK510/100</f>
        <v>0</v>
      </c>
      <c r="D1818">
        <f>'[1]Master Data'!BL510/1000000</f>
        <v>0</v>
      </c>
      <c r="E1818">
        <f>'[1]Master Data'!BM510/1000000</f>
        <v>0</v>
      </c>
      <c r="F1818">
        <f>'[1]Master Data'!BN510/100</f>
        <v>0</v>
      </c>
      <c r="G1818">
        <f>'[1]Master Data'!BO510/100</f>
        <v>0</v>
      </c>
      <c r="H1818">
        <f>'[1]Master Data'!BP510/100</f>
        <v>0</v>
      </c>
      <c r="I1818">
        <f>'[1]Master Data'!BQ510/100</f>
        <v>0</v>
      </c>
      <c r="J1818">
        <f>'[1]Master Data'!BR510/100</f>
        <v>0</v>
      </c>
      <c r="K1818">
        <f>'[1]Master Data'!BT510/100</f>
        <v>0</v>
      </c>
      <c r="L1818">
        <f>'[1]Master Data'!BU510/1000000</f>
        <v>0</v>
      </c>
      <c r="M1818">
        <f>'[1]Master Data'!BV510/1000000</f>
        <v>0</v>
      </c>
      <c r="N1818">
        <f>'[1]Master Data'!BW510/1000000</f>
        <v>0</v>
      </c>
      <c r="O1818">
        <f>'[1]Master Data'!BX510/100</f>
        <v>0</v>
      </c>
      <c r="P1818">
        <f>'[1]Master Data'!BY510/100</f>
        <v>0</v>
      </c>
      <c r="Q1818">
        <f>'[1]Master Data'!BZ510/100</f>
        <v>0</v>
      </c>
      <c r="R1818">
        <f>'[1]Master Data'!CA510/1000000</f>
        <v>0</v>
      </c>
      <c r="S1818">
        <f>'[1]Master Data'!CC510/1000000</f>
        <v>0</v>
      </c>
      <c r="T1818">
        <f>'[1]Master Data'!CD510/100</f>
        <v>0</v>
      </c>
      <c r="U1818">
        <f>'[1]Master Data'!CE510/1000000</f>
        <v>0</v>
      </c>
    </row>
    <row r="1819" spans="1:21" x14ac:dyDescent="0.55000000000000004">
      <c r="A1819" s="41" t="s">
        <v>1605</v>
      </c>
      <c r="B1819" s="41">
        <v>1.1399999999999999E-2</v>
      </c>
      <c r="C1819">
        <f>'[1]Master Data'!BK511/100</f>
        <v>0</v>
      </c>
      <c r="D1819">
        <f>'[1]Master Data'!BL511/1000000</f>
        <v>0</v>
      </c>
      <c r="E1819">
        <f>'[1]Master Data'!BM511/1000000</f>
        <v>0</v>
      </c>
      <c r="F1819">
        <f>'[1]Master Data'!BN511/100</f>
        <v>0</v>
      </c>
      <c r="G1819">
        <f>'[1]Master Data'!BO511/100</f>
        <v>0</v>
      </c>
      <c r="H1819">
        <f>'[1]Master Data'!BP511/100</f>
        <v>0</v>
      </c>
      <c r="I1819">
        <f>'[1]Master Data'!BQ511/100</f>
        <v>0</v>
      </c>
      <c r="J1819">
        <f>'[1]Master Data'!BR511/100</f>
        <v>0</v>
      </c>
      <c r="K1819">
        <f>'[1]Master Data'!BT511/100</f>
        <v>5.4000000000000001E-4</v>
      </c>
      <c r="L1819">
        <f>'[1]Master Data'!BU511/1000000</f>
        <v>0</v>
      </c>
      <c r="M1819">
        <f>'[1]Master Data'!BV511/1000000</f>
        <v>0</v>
      </c>
      <c r="N1819">
        <f>'[1]Master Data'!BW511/1000000</f>
        <v>0</v>
      </c>
      <c r="O1819">
        <f>'[1]Master Data'!BX511/100</f>
        <v>0</v>
      </c>
      <c r="P1819">
        <f>'[1]Master Data'!BY511/100</f>
        <v>0</v>
      </c>
      <c r="Q1819">
        <f>'[1]Master Data'!BZ511/100</f>
        <v>0</v>
      </c>
      <c r="R1819">
        <f>'[1]Master Data'!CA511/1000000</f>
        <v>0</v>
      </c>
      <c r="S1819">
        <f>'[1]Master Data'!CC511/1000000</f>
        <v>0</v>
      </c>
      <c r="T1819">
        <f>'[1]Master Data'!CD511/100</f>
        <v>0</v>
      </c>
      <c r="U1819">
        <f>'[1]Master Data'!CE511/1000000</f>
        <v>0</v>
      </c>
    </row>
    <row r="1820" spans="1:21" x14ac:dyDescent="0.55000000000000004">
      <c r="A1820" s="41" t="s">
        <v>1606</v>
      </c>
      <c r="B1820" s="41">
        <v>9.1000000000000004E-3</v>
      </c>
      <c r="C1820">
        <f>'[1]Master Data'!BK512/100</f>
        <v>0</v>
      </c>
      <c r="D1820">
        <f>'[1]Master Data'!BL512/1000000</f>
        <v>0</v>
      </c>
      <c r="E1820">
        <f>'[1]Master Data'!BM512/1000000</f>
        <v>0</v>
      </c>
      <c r="F1820">
        <f>'[1]Master Data'!BN512/100</f>
        <v>0</v>
      </c>
      <c r="G1820">
        <f>'[1]Master Data'!BO512/100</f>
        <v>0</v>
      </c>
      <c r="H1820">
        <f>'[1]Master Data'!BP512/100</f>
        <v>0</v>
      </c>
      <c r="I1820">
        <f>'[1]Master Data'!BQ512/100</f>
        <v>0</v>
      </c>
      <c r="J1820">
        <f>'[1]Master Data'!BR512/100</f>
        <v>0</v>
      </c>
      <c r="K1820">
        <f>'[1]Master Data'!BT512/100</f>
        <v>0</v>
      </c>
      <c r="L1820">
        <f>'[1]Master Data'!BU512/1000000</f>
        <v>0</v>
      </c>
      <c r="M1820">
        <f>'[1]Master Data'!BV512/1000000</f>
        <v>0</v>
      </c>
      <c r="N1820">
        <f>'[1]Master Data'!BW512/1000000</f>
        <v>0</v>
      </c>
      <c r="O1820">
        <f>'[1]Master Data'!BX512/100</f>
        <v>0</v>
      </c>
      <c r="P1820">
        <f>'[1]Master Data'!BY512/100</f>
        <v>0</v>
      </c>
      <c r="Q1820">
        <f>'[1]Master Data'!BZ512/100</f>
        <v>0</v>
      </c>
      <c r="R1820">
        <f>'[1]Master Data'!CA512/1000000</f>
        <v>0</v>
      </c>
      <c r="S1820">
        <f>'[1]Master Data'!CC512/1000000</f>
        <v>0</v>
      </c>
      <c r="T1820">
        <f>'[1]Master Data'!CD512/100</f>
        <v>0</v>
      </c>
      <c r="U1820">
        <f>'[1]Master Data'!CE512/1000000</f>
        <v>0</v>
      </c>
    </row>
    <row r="1821" spans="1:21" x14ac:dyDescent="0.55000000000000004">
      <c r="A1821" s="41" t="s">
        <v>1607</v>
      </c>
      <c r="B1821" s="41">
        <v>8.3999999999999995E-3</v>
      </c>
      <c r="C1821">
        <f>'[1]Master Data'!BK513/100</f>
        <v>0</v>
      </c>
      <c r="D1821">
        <f>'[1]Master Data'!BL513/1000000</f>
        <v>0</v>
      </c>
      <c r="E1821">
        <f>'[1]Master Data'!BM513/1000000</f>
        <v>0</v>
      </c>
      <c r="F1821">
        <f>'[1]Master Data'!BN513/100</f>
        <v>0</v>
      </c>
      <c r="G1821">
        <f>'[1]Master Data'!BO513/100</f>
        <v>0</v>
      </c>
      <c r="H1821">
        <f>'[1]Master Data'!BP513/100</f>
        <v>0</v>
      </c>
      <c r="I1821">
        <f>'[1]Master Data'!BQ513/100</f>
        <v>0</v>
      </c>
      <c r="J1821">
        <f>'[1]Master Data'!BR513/100</f>
        <v>0</v>
      </c>
      <c r="K1821">
        <f>'[1]Master Data'!BT513/100</f>
        <v>0</v>
      </c>
      <c r="L1821">
        <f>'[1]Master Data'!BU513/1000000</f>
        <v>0</v>
      </c>
      <c r="M1821">
        <f>'[1]Master Data'!BV513/1000000</f>
        <v>0</v>
      </c>
      <c r="N1821">
        <f>'[1]Master Data'!BW513/1000000</f>
        <v>0</v>
      </c>
      <c r="O1821">
        <f>'[1]Master Data'!BX513/100</f>
        <v>0</v>
      </c>
      <c r="P1821">
        <f>'[1]Master Data'!BY513/100</f>
        <v>0</v>
      </c>
      <c r="Q1821">
        <f>'[1]Master Data'!BZ513/100</f>
        <v>0</v>
      </c>
      <c r="R1821">
        <f>'[1]Master Data'!CA513/1000000</f>
        <v>0</v>
      </c>
      <c r="S1821">
        <f>'[1]Master Data'!CC513/1000000</f>
        <v>0</v>
      </c>
      <c r="T1821">
        <f>'[1]Master Data'!CD513/100</f>
        <v>0</v>
      </c>
      <c r="U1821">
        <f>'[1]Master Data'!CE513/1000000</f>
        <v>0</v>
      </c>
    </row>
    <row r="1822" spans="1:21" x14ac:dyDescent="0.55000000000000004">
      <c r="A1822" s="41" t="s">
        <v>1608</v>
      </c>
      <c r="B1822" s="41">
        <v>8.3999999999999995E-3</v>
      </c>
      <c r="C1822">
        <f>'[1]Master Data'!BK514/100</f>
        <v>0</v>
      </c>
      <c r="D1822">
        <f>'[1]Master Data'!BL514/1000000</f>
        <v>0</v>
      </c>
      <c r="E1822">
        <f>'[1]Master Data'!BM514/1000000</f>
        <v>0</v>
      </c>
      <c r="F1822">
        <f>'[1]Master Data'!BN514/100</f>
        <v>0</v>
      </c>
      <c r="G1822">
        <f>'[1]Master Data'!BO514/100</f>
        <v>0</v>
      </c>
      <c r="H1822">
        <f>'[1]Master Data'!BP514/100</f>
        <v>0</v>
      </c>
      <c r="I1822">
        <f>'[1]Master Data'!BQ514/100</f>
        <v>0</v>
      </c>
      <c r="J1822">
        <f>'[1]Master Data'!BR514/100</f>
        <v>0</v>
      </c>
      <c r="K1822">
        <f>'[1]Master Data'!BT514/100</f>
        <v>8.0000000000000004E-4</v>
      </c>
      <c r="L1822">
        <f>'[1]Master Data'!BU514/1000000</f>
        <v>0</v>
      </c>
      <c r="M1822">
        <f>'[1]Master Data'!BV514/1000000</f>
        <v>0</v>
      </c>
      <c r="N1822">
        <f>'[1]Master Data'!BW514/1000000</f>
        <v>0</v>
      </c>
      <c r="O1822">
        <f>'[1]Master Data'!BX514/100</f>
        <v>0</v>
      </c>
      <c r="P1822">
        <f>'[1]Master Data'!BY514/100</f>
        <v>0</v>
      </c>
      <c r="Q1822">
        <f>'[1]Master Data'!BZ514/100</f>
        <v>0</v>
      </c>
      <c r="R1822">
        <f>'[1]Master Data'!CA514/1000000</f>
        <v>0</v>
      </c>
      <c r="S1822">
        <f>'[1]Master Data'!CC514/1000000</f>
        <v>0</v>
      </c>
      <c r="T1822">
        <f>'[1]Master Data'!CD514/100</f>
        <v>0</v>
      </c>
      <c r="U1822">
        <f>'[1]Master Data'!CE514/1000000</f>
        <v>0</v>
      </c>
    </row>
    <row r="1823" spans="1:21" x14ac:dyDescent="0.55000000000000004">
      <c r="A1823" s="41" t="s">
        <v>1609</v>
      </c>
      <c r="B1823" s="41">
        <v>1.7500000000000002E-2</v>
      </c>
      <c r="C1823">
        <f>'[1]Master Data'!BK515/100</f>
        <v>0</v>
      </c>
      <c r="D1823">
        <f>'[1]Master Data'!BL515/1000000</f>
        <v>0</v>
      </c>
      <c r="E1823">
        <f>'[1]Master Data'!BM515/1000000</f>
        <v>0</v>
      </c>
      <c r="F1823">
        <f>'[1]Master Data'!BN515/100</f>
        <v>0</v>
      </c>
      <c r="G1823">
        <f>'[1]Master Data'!BO515/100</f>
        <v>0</v>
      </c>
      <c r="H1823">
        <f>'[1]Master Data'!BP515/100</f>
        <v>0</v>
      </c>
      <c r="I1823">
        <f>'[1]Master Data'!BQ515/100</f>
        <v>0</v>
      </c>
      <c r="J1823">
        <f>'[1]Master Data'!BR515/100</f>
        <v>0</v>
      </c>
      <c r="K1823">
        <f>'[1]Master Data'!BT515/100</f>
        <v>0</v>
      </c>
      <c r="L1823">
        <f>'[1]Master Data'!BU515/1000000</f>
        <v>0</v>
      </c>
      <c r="M1823">
        <f>'[1]Master Data'!BV515/1000000</f>
        <v>0</v>
      </c>
      <c r="N1823">
        <f>'[1]Master Data'!BW515/1000000</f>
        <v>0</v>
      </c>
      <c r="O1823">
        <f>'[1]Master Data'!BX515/100</f>
        <v>0</v>
      </c>
      <c r="P1823">
        <f>'[1]Master Data'!BY515/100</f>
        <v>0</v>
      </c>
      <c r="Q1823">
        <f>'[1]Master Data'!BZ515/100</f>
        <v>0</v>
      </c>
      <c r="R1823">
        <f>'[1]Master Data'!CA515/1000000</f>
        <v>0</v>
      </c>
      <c r="S1823">
        <f>'[1]Master Data'!CC515/1000000</f>
        <v>0</v>
      </c>
      <c r="T1823">
        <f>'[1]Master Data'!CD515/100</f>
        <v>0</v>
      </c>
      <c r="U1823">
        <f>'[1]Master Data'!CE515/1000000</f>
        <v>0</v>
      </c>
    </row>
    <row r="1824" spans="1:21" x14ac:dyDescent="0.55000000000000004">
      <c r="A1824" s="41" t="s">
        <v>1610</v>
      </c>
      <c r="B1824" s="41">
        <v>9.8523321956769036E-3</v>
      </c>
      <c r="C1824">
        <f>'[1]Master Data'!BK516/100</f>
        <v>0</v>
      </c>
      <c r="D1824">
        <f>'[1]Master Data'!BL516/1000000</f>
        <v>0</v>
      </c>
      <c r="E1824">
        <f>'[1]Master Data'!BM516/1000000</f>
        <v>0</v>
      </c>
      <c r="F1824">
        <f>'[1]Master Data'!BN516/100</f>
        <v>0</v>
      </c>
      <c r="G1824">
        <f>'[1]Master Data'!BO516/100</f>
        <v>0</v>
      </c>
      <c r="H1824">
        <f>'[1]Master Data'!BP516/100</f>
        <v>0</v>
      </c>
      <c r="I1824">
        <f>'[1]Master Data'!BQ516/100</f>
        <v>0</v>
      </c>
      <c r="J1824">
        <f>'[1]Master Data'!BR516/100</f>
        <v>0</v>
      </c>
      <c r="K1824">
        <f>'[1]Master Data'!BT516/100</f>
        <v>1.2994311717861207E-3</v>
      </c>
      <c r="L1824">
        <f>'[1]Master Data'!BU516/1000000</f>
        <v>0</v>
      </c>
      <c r="M1824">
        <f>'[1]Master Data'!BV516/1000000</f>
        <v>0</v>
      </c>
      <c r="N1824">
        <f>'[1]Master Data'!BW516/1000000</f>
        <v>0</v>
      </c>
      <c r="O1824">
        <f>'[1]Master Data'!BX516/100</f>
        <v>0</v>
      </c>
      <c r="P1824">
        <f>'[1]Master Data'!BY516/100</f>
        <v>0.4515424345847554</v>
      </c>
      <c r="Q1824">
        <f>'[1]Master Data'!BZ516/100</f>
        <v>0</v>
      </c>
      <c r="R1824">
        <f>'[1]Master Data'!CA516/1000000</f>
        <v>0</v>
      </c>
      <c r="S1824">
        <f>'[1]Master Data'!CC516/1000000</f>
        <v>0</v>
      </c>
      <c r="T1824">
        <f>'[1]Master Data'!CD516/100</f>
        <v>0</v>
      </c>
      <c r="U1824">
        <f>'[1]Master Data'!CE516/1000000</f>
        <v>0</v>
      </c>
    </row>
    <row r="1825" spans="1:21" x14ac:dyDescent="0.55000000000000004">
      <c r="A1825" s="41" t="s">
        <v>1611</v>
      </c>
      <c r="B1825" s="41">
        <v>9.2241736876215175E-3</v>
      </c>
      <c r="C1825">
        <f>'[1]Master Data'!BK517/100</f>
        <v>0</v>
      </c>
      <c r="D1825">
        <f>'[1]Master Data'!BL517/1000000</f>
        <v>0</v>
      </c>
      <c r="E1825">
        <f>'[1]Master Data'!BM517/1000000</f>
        <v>0</v>
      </c>
      <c r="F1825">
        <f>'[1]Master Data'!BN517/100</f>
        <v>0</v>
      </c>
      <c r="G1825">
        <f>'[1]Master Data'!BO517/100</f>
        <v>0</v>
      </c>
      <c r="H1825">
        <f>'[1]Master Data'!BP517/100</f>
        <v>0</v>
      </c>
      <c r="I1825">
        <f>'[1]Master Data'!BQ517/100</f>
        <v>0</v>
      </c>
      <c r="J1825">
        <f>'[1]Master Data'!BR517/100</f>
        <v>0</v>
      </c>
      <c r="K1825">
        <f>'[1]Master Data'!BT517/100</f>
        <v>1.2500972132209981E-3</v>
      </c>
      <c r="L1825">
        <f>'[1]Master Data'!BU517/1000000</f>
        <v>0</v>
      </c>
      <c r="M1825">
        <f>'[1]Master Data'!BV517/1000000</f>
        <v>0</v>
      </c>
      <c r="N1825">
        <f>'[1]Master Data'!BW517/1000000</f>
        <v>0</v>
      </c>
      <c r="O1825">
        <f>'[1]Master Data'!BX517/100</f>
        <v>0</v>
      </c>
      <c r="P1825">
        <f>'[1]Master Data'!BY517/100</f>
        <v>0.42868788075178232</v>
      </c>
      <c r="Q1825">
        <f>'[1]Master Data'!BZ517/100</f>
        <v>0</v>
      </c>
      <c r="R1825">
        <f>'[1]Master Data'!CA517/1000000</f>
        <v>0</v>
      </c>
      <c r="S1825">
        <f>'[1]Master Data'!CC517/1000000</f>
        <v>0</v>
      </c>
      <c r="T1825">
        <f>'[1]Master Data'!CD517/100</f>
        <v>0</v>
      </c>
      <c r="U1825">
        <f>'[1]Master Data'!CE517/1000000</f>
        <v>0</v>
      </c>
    </row>
    <row r="1826" spans="1:21" x14ac:dyDescent="0.55000000000000004">
      <c r="A1826" s="41" t="s">
        <v>1612</v>
      </c>
      <c r="B1826" s="41">
        <v>7.4178016726403825E-3</v>
      </c>
      <c r="C1826">
        <f>'[1]Master Data'!BK518/100</f>
        <v>0</v>
      </c>
      <c r="D1826">
        <f>'[1]Master Data'!BL518/1000000</f>
        <v>0</v>
      </c>
      <c r="E1826">
        <f>'[1]Master Data'!BM518/1000000</f>
        <v>0</v>
      </c>
      <c r="F1826">
        <f>'[1]Master Data'!BN518/100</f>
        <v>0</v>
      </c>
      <c r="G1826">
        <f>'[1]Master Data'!BO518/100</f>
        <v>0</v>
      </c>
      <c r="H1826">
        <f>'[1]Master Data'!BP518/100</f>
        <v>0</v>
      </c>
      <c r="I1826">
        <f>'[1]Master Data'!BQ518/100</f>
        <v>0</v>
      </c>
      <c r="J1826">
        <f>'[1]Master Data'!BR518/100</f>
        <v>0</v>
      </c>
      <c r="K1826">
        <f>'[1]Master Data'!BT518/100</f>
        <v>1.4000000000000004E-3</v>
      </c>
      <c r="L1826">
        <f>'[1]Master Data'!BU518/1000000</f>
        <v>0</v>
      </c>
      <c r="M1826">
        <f>'[1]Master Data'!BV518/1000000</f>
        <v>0</v>
      </c>
      <c r="N1826">
        <f>'[1]Master Data'!BW518/1000000</f>
        <v>0</v>
      </c>
      <c r="O1826">
        <f>'[1]Master Data'!BX518/100</f>
        <v>0</v>
      </c>
      <c r="P1826">
        <f>'[1]Master Data'!BY518/100</f>
        <v>0.44951314217443256</v>
      </c>
      <c r="Q1826">
        <f>'[1]Master Data'!BZ518/100</f>
        <v>0</v>
      </c>
      <c r="R1826">
        <f>'[1]Master Data'!CA518/1000000</f>
        <v>0</v>
      </c>
      <c r="S1826">
        <f>'[1]Master Data'!CC518/1000000</f>
        <v>0</v>
      </c>
      <c r="T1826">
        <f>'[1]Master Data'!CD518/100</f>
        <v>0</v>
      </c>
      <c r="U1826">
        <f>'[1]Master Data'!CE518/1000000</f>
        <v>0</v>
      </c>
    </row>
    <row r="1827" spans="1:21" x14ac:dyDescent="0.55000000000000004">
      <c r="A1827" s="41" t="s">
        <v>1613</v>
      </c>
      <c r="B1827" s="41">
        <v>1.1000000000000001E-2</v>
      </c>
      <c r="C1827">
        <f>'[1]Master Data'!BK519/100</f>
        <v>0</v>
      </c>
      <c r="D1827">
        <f>'[1]Master Data'!BL519/1000000</f>
        <v>0</v>
      </c>
      <c r="E1827">
        <f>'[1]Master Data'!BM519/1000000</f>
        <v>0</v>
      </c>
      <c r="F1827">
        <f>'[1]Master Data'!BN519/100</f>
        <v>0</v>
      </c>
      <c r="G1827">
        <f>'[1]Master Data'!BO519/100</f>
        <v>0</v>
      </c>
      <c r="H1827">
        <f>'[1]Master Data'!BP519/100</f>
        <v>0</v>
      </c>
      <c r="I1827">
        <f>'[1]Master Data'!BQ519/100</f>
        <v>0</v>
      </c>
      <c r="J1827">
        <f>'[1]Master Data'!BR519/100</f>
        <v>0</v>
      </c>
      <c r="K1827">
        <f>'[1]Master Data'!BT519/100</f>
        <v>1.4000000000000002E-3</v>
      </c>
      <c r="L1827">
        <f>'[1]Master Data'!BU519/1000000</f>
        <v>0</v>
      </c>
      <c r="M1827">
        <f>'[1]Master Data'!BV519/1000000</f>
        <v>0</v>
      </c>
      <c r="N1827">
        <f>'[1]Master Data'!BW519/1000000</f>
        <v>0</v>
      </c>
      <c r="O1827">
        <f>'[1]Master Data'!BX519/100</f>
        <v>0</v>
      </c>
      <c r="P1827">
        <f>'[1]Master Data'!BY519/100</f>
        <v>0</v>
      </c>
      <c r="Q1827">
        <f>'[1]Master Data'!BZ519/100</f>
        <v>0</v>
      </c>
      <c r="R1827">
        <f>'[1]Master Data'!CA519/1000000</f>
        <v>0</v>
      </c>
      <c r="S1827">
        <f>'[1]Master Data'!CC519/1000000</f>
        <v>0</v>
      </c>
      <c r="T1827">
        <f>'[1]Master Data'!CD519/100</f>
        <v>0</v>
      </c>
      <c r="U1827">
        <f>'[1]Master Data'!CE519/1000000</f>
        <v>0</v>
      </c>
    </row>
    <row r="1828" spans="1:21" x14ac:dyDescent="0.55000000000000004">
      <c r="A1828" s="41" t="s">
        <v>1614</v>
      </c>
      <c r="B1828" s="41">
        <v>1.3000000000000001E-2</v>
      </c>
      <c r="C1828">
        <f>'[1]Master Data'!BK520/100</f>
        <v>0</v>
      </c>
      <c r="D1828">
        <f>'[1]Master Data'!BL520/1000000</f>
        <v>0</v>
      </c>
      <c r="E1828">
        <f>'[1]Master Data'!BM520/1000000</f>
        <v>0</v>
      </c>
      <c r="F1828">
        <f>'[1]Master Data'!BN520/100</f>
        <v>0</v>
      </c>
      <c r="G1828">
        <f>'[1]Master Data'!BO520/100</f>
        <v>0</v>
      </c>
      <c r="H1828">
        <f>'[1]Master Data'!BP520/100</f>
        <v>0</v>
      </c>
      <c r="I1828">
        <f>'[1]Master Data'!BQ520/100</f>
        <v>0</v>
      </c>
      <c r="J1828">
        <f>'[1]Master Data'!BR520/100</f>
        <v>0</v>
      </c>
      <c r="K1828">
        <f>'[1]Master Data'!BT520/100</f>
        <v>1.1000000000000001E-3</v>
      </c>
      <c r="L1828">
        <f>'[1]Master Data'!BU520/1000000</f>
        <v>0</v>
      </c>
      <c r="M1828">
        <f>'[1]Master Data'!BV520/1000000</f>
        <v>0</v>
      </c>
      <c r="N1828">
        <f>'[1]Master Data'!BW520/1000000</f>
        <v>0</v>
      </c>
      <c r="O1828">
        <f>'[1]Master Data'!BX520/100</f>
        <v>0</v>
      </c>
      <c r="P1828">
        <f>'[1]Master Data'!BY520/100</f>
        <v>0</v>
      </c>
      <c r="Q1828">
        <f>'[1]Master Data'!BZ520/100</f>
        <v>0</v>
      </c>
      <c r="R1828">
        <f>'[1]Master Data'!CA520/1000000</f>
        <v>0</v>
      </c>
      <c r="S1828">
        <f>'[1]Master Data'!CC520/1000000</f>
        <v>0</v>
      </c>
      <c r="T1828">
        <f>'[1]Master Data'!CD520/100</f>
        <v>0</v>
      </c>
      <c r="U1828">
        <f>'[1]Master Data'!CE520/1000000</f>
        <v>0</v>
      </c>
    </row>
    <row r="1829" spans="1:21" x14ac:dyDescent="0.55000000000000004">
      <c r="A1829" s="41" t="s">
        <v>1615</v>
      </c>
      <c r="B1829" s="41">
        <v>1.2699999999999999E-2</v>
      </c>
      <c r="C1829">
        <f>'[1]Master Data'!BK521/100</f>
        <v>0</v>
      </c>
      <c r="D1829">
        <f>'[1]Master Data'!BL521/1000000</f>
        <v>0</v>
      </c>
      <c r="E1829">
        <f>'[1]Master Data'!BM521/1000000</f>
        <v>0</v>
      </c>
      <c r="F1829">
        <f>'[1]Master Data'!BN521/100</f>
        <v>0</v>
      </c>
      <c r="G1829">
        <f>'[1]Master Data'!BO521/100</f>
        <v>0</v>
      </c>
      <c r="H1829">
        <f>'[1]Master Data'!BP521/100</f>
        <v>0</v>
      </c>
      <c r="I1829">
        <f>'[1]Master Data'!BQ521/100</f>
        <v>0</v>
      </c>
      <c r="J1829">
        <f>'[1]Master Data'!BR521/100</f>
        <v>0</v>
      </c>
      <c r="K1829">
        <f>'[1]Master Data'!BT521/100</f>
        <v>0</v>
      </c>
      <c r="L1829">
        <f>'[1]Master Data'!BU521/1000000</f>
        <v>0</v>
      </c>
      <c r="M1829">
        <f>'[1]Master Data'!BV521/1000000</f>
        <v>0</v>
      </c>
      <c r="N1829">
        <f>'[1]Master Data'!BW521/1000000</f>
        <v>0</v>
      </c>
      <c r="O1829">
        <f>'[1]Master Data'!BX521/100</f>
        <v>0</v>
      </c>
      <c r="P1829">
        <f>'[1]Master Data'!BY521/100</f>
        <v>0</v>
      </c>
      <c r="Q1829">
        <f>'[1]Master Data'!BZ521/100</f>
        <v>0</v>
      </c>
      <c r="R1829">
        <f>'[1]Master Data'!CA521/1000000</f>
        <v>0</v>
      </c>
      <c r="S1829">
        <f>'[1]Master Data'!CC521/1000000</f>
        <v>0</v>
      </c>
      <c r="T1829">
        <f>'[1]Master Data'!CD521/100</f>
        <v>0</v>
      </c>
      <c r="U1829">
        <f>'[1]Master Data'!CE521/1000000</f>
        <v>0</v>
      </c>
    </row>
    <row r="1830" spans="1:21" x14ac:dyDescent="0.55000000000000004">
      <c r="A1830" s="41" t="s">
        <v>1616</v>
      </c>
      <c r="B1830" s="41">
        <v>0.01</v>
      </c>
      <c r="C1830">
        <f>'[1]Master Data'!BK522/100</f>
        <v>0</v>
      </c>
      <c r="D1830">
        <f>'[1]Master Data'!BL522/1000000</f>
        <v>0</v>
      </c>
      <c r="E1830">
        <f>'[1]Master Data'!BM522/1000000</f>
        <v>0</v>
      </c>
      <c r="F1830">
        <f>'[1]Master Data'!BN522/100</f>
        <v>0</v>
      </c>
      <c r="G1830">
        <f>'[1]Master Data'!BO522/100</f>
        <v>0</v>
      </c>
      <c r="H1830">
        <f>'[1]Master Data'!BP522/100</f>
        <v>0</v>
      </c>
      <c r="I1830">
        <f>'[1]Master Data'!BQ522/100</f>
        <v>0</v>
      </c>
      <c r="J1830">
        <f>'[1]Master Data'!BR522/100</f>
        <v>0</v>
      </c>
      <c r="K1830">
        <f>'[1]Master Data'!BT522/100</f>
        <v>1E-3</v>
      </c>
      <c r="L1830">
        <f>'[1]Master Data'!BU522/1000000</f>
        <v>0</v>
      </c>
      <c r="M1830">
        <f>'[1]Master Data'!BV522/1000000</f>
        <v>0</v>
      </c>
      <c r="N1830">
        <f>'[1]Master Data'!BW522/1000000</f>
        <v>0</v>
      </c>
      <c r="O1830">
        <f>'[1]Master Data'!BX522/100</f>
        <v>0</v>
      </c>
      <c r="P1830">
        <f>'[1]Master Data'!BY522/100</f>
        <v>0</v>
      </c>
      <c r="Q1830">
        <f>'[1]Master Data'!BZ522/100</f>
        <v>0</v>
      </c>
      <c r="R1830">
        <f>'[1]Master Data'!CA522/1000000</f>
        <v>0</v>
      </c>
      <c r="S1830">
        <f>'[1]Master Data'!CC522/1000000</f>
        <v>0</v>
      </c>
      <c r="T1830">
        <f>'[1]Master Data'!CD522/100</f>
        <v>0</v>
      </c>
      <c r="U1830">
        <f>'[1]Master Data'!CE522/1000000</f>
        <v>0</v>
      </c>
    </row>
    <row r="1831" spans="1:21" x14ac:dyDescent="0.55000000000000004">
      <c r="A1831" s="41" t="s">
        <v>1617</v>
      </c>
      <c r="B1831" s="41">
        <v>1.11E-2</v>
      </c>
      <c r="C1831">
        <f>'[1]Master Data'!BK523/100</f>
        <v>0</v>
      </c>
      <c r="D1831">
        <f>'[1]Master Data'!BL523/1000000</f>
        <v>0</v>
      </c>
      <c r="E1831">
        <f>'[1]Master Data'!BM523/1000000</f>
        <v>0</v>
      </c>
      <c r="F1831">
        <f>'[1]Master Data'!BN523/100</f>
        <v>0</v>
      </c>
      <c r="G1831">
        <f>'[1]Master Data'!BO523/100</f>
        <v>0</v>
      </c>
      <c r="H1831">
        <f>'[1]Master Data'!BP523/100</f>
        <v>0</v>
      </c>
      <c r="I1831">
        <f>'[1]Master Data'!BQ523/100</f>
        <v>0</v>
      </c>
      <c r="J1831">
        <f>'[1]Master Data'!BR523/100</f>
        <v>0</v>
      </c>
      <c r="K1831">
        <f>'[1]Master Data'!BT523/100</f>
        <v>0</v>
      </c>
      <c r="L1831">
        <f>'[1]Master Data'!BU523/1000000</f>
        <v>0</v>
      </c>
      <c r="M1831">
        <f>'[1]Master Data'!BV523/1000000</f>
        <v>0</v>
      </c>
      <c r="N1831">
        <f>'[1]Master Data'!BW523/1000000</f>
        <v>0</v>
      </c>
      <c r="O1831">
        <f>'[1]Master Data'!BX523/100</f>
        <v>0</v>
      </c>
      <c r="P1831">
        <f>'[1]Master Data'!BY523/100</f>
        <v>0</v>
      </c>
      <c r="Q1831">
        <f>'[1]Master Data'!BZ523/100</f>
        <v>0</v>
      </c>
      <c r="R1831">
        <f>'[1]Master Data'!CA523/1000000</f>
        <v>0</v>
      </c>
      <c r="S1831">
        <f>'[1]Master Data'!CC523/1000000</f>
        <v>0</v>
      </c>
      <c r="T1831">
        <f>'[1]Master Data'!CD523/100</f>
        <v>0</v>
      </c>
      <c r="U1831">
        <f>'[1]Master Data'!CE523/1000000</f>
        <v>0</v>
      </c>
    </row>
    <row r="1832" spans="1:21" x14ac:dyDescent="0.55000000000000004">
      <c r="A1832" s="41" t="s">
        <v>2056</v>
      </c>
      <c r="B1832" s="41">
        <v>1.3000000000000001E-2</v>
      </c>
      <c r="C1832">
        <f>'[1]Master Data'!BK524/100</f>
        <v>0</v>
      </c>
      <c r="D1832">
        <f>'[1]Master Data'!BL524/1000000</f>
        <v>0</v>
      </c>
      <c r="E1832">
        <f>'[1]Master Data'!BM524/1000000</f>
        <v>0</v>
      </c>
      <c r="F1832">
        <f>'[1]Master Data'!BN524/100</f>
        <v>0</v>
      </c>
      <c r="G1832">
        <f>'[1]Master Data'!BO524/100</f>
        <v>0</v>
      </c>
      <c r="H1832">
        <f>'[1]Master Data'!BP524/100</f>
        <v>0</v>
      </c>
      <c r="I1832">
        <f>'[1]Master Data'!BQ524/100</f>
        <v>0</v>
      </c>
      <c r="J1832">
        <f>'[1]Master Data'!BR524/100</f>
        <v>0</v>
      </c>
      <c r="K1832">
        <f>'[1]Master Data'!BT524/100</f>
        <v>0</v>
      </c>
      <c r="L1832">
        <f>'[1]Master Data'!BU524/1000000</f>
        <v>0</v>
      </c>
      <c r="M1832">
        <f>'[1]Master Data'!BV524/1000000</f>
        <v>0</v>
      </c>
      <c r="N1832">
        <f>'[1]Master Data'!BW524/1000000</f>
        <v>0</v>
      </c>
      <c r="O1832">
        <f>'[1]Master Data'!BX524/100</f>
        <v>0</v>
      </c>
      <c r="P1832">
        <f>'[1]Master Data'!BY524/100</f>
        <v>0</v>
      </c>
      <c r="Q1832">
        <f>'[1]Master Data'!BZ524/100</f>
        <v>0</v>
      </c>
      <c r="R1832">
        <f>'[1]Master Data'!CA524/1000000</f>
        <v>0</v>
      </c>
      <c r="S1832">
        <f>'[1]Master Data'!CC524/1000000</f>
        <v>0</v>
      </c>
      <c r="T1832">
        <f>'[1]Master Data'!CD524/100</f>
        <v>0</v>
      </c>
      <c r="U1832">
        <f>'[1]Master Data'!CE524/1000000</f>
        <v>0</v>
      </c>
    </row>
    <row r="1833" spans="1:21" x14ac:dyDescent="0.55000000000000004">
      <c r="A1833" s="41" t="s">
        <v>1268</v>
      </c>
      <c r="B1833" s="41">
        <v>1.03E-2</v>
      </c>
      <c r="C1833">
        <f>'[1]Master Data'!BK525/100</f>
        <v>0</v>
      </c>
      <c r="D1833">
        <f>'[1]Master Data'!BL525/1000000</f>
        <v>0</v>
      </c>
      <c r="E1833">
        <f>'[1]Master Data'!BM525/1000000</f>
        <v>0</v>
      </c>
      <c r="F1833">
        <f>'[1]Master Data'!BN525/100</f>
        <v>0</v>
      </c>
      <c r="G1833">
        <f>'[1]Master Data'!BO525/100</f>
        <v>0</v>
      </c>
      <c r="H1833">
        <f>'[1]Master Data'!BP525/100</f>
        <v>0</v>
      </c>
      <c r="I1833">
        <f>'[1]Master Data'!BQ525/100</f>
        <v>0</v>
      </c>
      <c r="J1833">
        <f>'[1]Master Data'!BR525/100</f>
        <v>0</v>
      </c>
      <c r="K1833">
        <f>'[1]Master Data'!BT525/100</f>
        <v>1.5E-3</v>
      </c>
      <c r="L1833">
        <f>'[1]Master Data'!BU525/1000000</f>
        <v>0</v>
      </c>
      <c r="M1833">
        <f>'[1]Master Data'!BV525/1000000</f>
        <v>0</v>
      </c>
      <c r="N1833">
        <f>'[1]Master Data'!BW525/1000000</f>
        <v>0</v>
      </c>
      <c r="O1833">
        <f>'[1]Master Data'!BX525/100</f>
        <v>0</v>
      </c>
      <c r="P1833">
        <f>'[1]Master Data'!BY525/100</f>
        <v>0</v>
      </c>
      <c r="Q1833">
        <f>'[1]Master Data'!BZ525/100</f>
        <v>0</v>
      </c>
      <c r="R1833">
        <f>'[1]Master Data'!CA525/1000000</f>
        <v>0</v>
      </c>
      <c r="S1833">
        <f>'[1]Master Data'!CC525/1000000</f>
        <v>0</v>
      </c>
      <c r="T1833">
        <f>'[1]Master Data'!CD525/100</f>
        <v>0</v>
      </c>
      <c r="U1833">
        <f>'[1]Master Data'!CE525/1000000</f>
        <v>0</v>
      </c>
    </row>
    <row r="1834" spans="1:21" x14ac:dyDescent="0.55000000000000004">
      <c r="A1834" s="41" t="s">
        <v>1596</v>
      </c>
      <c r="B1834" s="41">
        <v>8.8000000000000005E-3</v>
      </c>
      <c r="C1834">
        <f>'[1]Master Data'!BK526/100</f>
        <v>0</v>
      </c>
      <c r="D1834">
        <f>'[1]Master Data'!BL526/1000000</f>
        <v>0</v>
      </c>
      <c r="E1834">
        <f>'[1]Master Data'!BM526/1000000</f>
        <v>0</v>
      </c>
      <c r="F1834">
        <f>'[1]Master Data'!BN526/100</f>
        <v>0</v>
      </c>
      <c r="G1834">
        <f>'[1]Master Data'!BO526/100</f>
        <v>0</v>
      </c>
      <c r="H1834">
        <f>'[1]Master Data'!BP526/100</f>
        <v>0</v>
      </c>
      <c r="I1834">
        <f>'[1]Master Data'!BQ526/100</f>
        <v>0</v>
      </c>
      <c r="J1834">
        <f>'[1]Master Data'!BR526/100</f>
        <v>0</v>
      </c>
      <c r="K1834">
        <f>'[1]Master Data'!BT526/100</f>
        <v>0</v>
      </c>
      <c r="L1834">
        <f>'[1]Master Data'!BU526/1000000</f>
        <v>0</v>
      </c>
      <c r="M1834">
        <f>'[1]Master Data'!BV526/1000000</f>
        <v>0</v>
      </c>
      <c r="N1834">
        <f>'[1]Master Data'!BW526/1000000</f>
        <v>0</v>
      </c>
      <c r="O1834">
        <f>'[1]Master Data'!BX526/100</f>
        <v>0</v>
      </c>
      <c r="P1834">
        <f>'[1]Master Data'!BY526/100</f>
        <v>0</v>
      </c>
      <c r="Q1834">
        <f>'[1]Master Data'!BZ526/100</f>
        <v>0</v>
      </c>
      <c r="R1834">
        <f>'[1]Master Data'!CA526/1000000</f>
        <v>0</v>
      </c>
      <c r="S1834">
        <f>'[1]Master Data'!CC526/1000000</f>
        <v>0</v>
      </c>
      <c r="T1834">
        <f>'[1]Master Data'!CD526/100</f>
        <v>0</v>
      </c>
      <c r="U1834">
        <f>'[1]Master Data'!CE526/1000000</f>
        <v>0</v>
      </c>
    </row>
    <row r="1835" spans="1:21" x14ac:dyDescent="0.55000000000000004">
      <c r="A1835" s="41" t="s">
        <v>1597</v>
      </c>
      <c r="B1835" s="41">
        <v>8.0000000000000002E-3</v>
      </c>
      <c r="C1835">
        <f>'[1]Master Data'!BK527/100</f>
        <v>0</v>
      </c>
      <c r="D1835">
        <f>'[1]Master Data'!BL527/1000000</f>
        <v>0</v>
      </c>
      <c r="E1835">
        <f>'[1]Master Data'!BM527/1000000</f>
        <v>0</v>
      </c>
      <c r="F1835">
        <f>'[1]Master Data'!BN527/100</f>
        <v>0</v>
      </c>
      <c r="G1835">
        <f>'[1]Master Data'!BO527/100</f>
        <v>0</v>
      </c>
      <c r="H1835">
        <f>'[1]Master Data'!BP527/100</f>
        <v>0</v>
      </c>
      <c r="I1835">
        <f>'[1]Master Data'!BQ527/100</f>
        <v>0</v>
      </c>
      <c r="J1835">
        <f>'[1]Master Data'!BR527/100</f>
        <v>0</v>
      </c>
      <c r="K1835">
        <f>'[1]Master Data'!BT527/100</f>
        <v>8.0000000000000004E-4</v>
      </c>
      <c r="L1835">
        <f>'[1]Master Data'!BU527/1000000</f>
        <v>0</v>
      </c>
      <c r="M1835">
        <f>'[1]Master Data'!BV527/1000000</f>
        <v>0</v>
      </c>
      <c r="N1835">
        <f>'[1]Master Data'!BW527/1000000</f>
        <v>0</v>
      </c>
      <c r="O1835">
        <f>'[1]Master Data'!BX527/100</f>
        <v>0</v>
      </c>
      <c r="P1835">
        <f>'[1]Master Data'!BY527/100</f>
        <v>0</v>
      </c>
      <c r="Q1835">
        <f>'[1]Master Data'!BZ527/100</f>
        <v>0</v>
      </c>
      <c r="R1835">
        <f>'[1]Master Data'!CA527/1000000</f>
        <v>0</v>
      </c>
      <c r="S1835">
        <f>'[1]Master Data'!CC527/1000000</f>
        <v>0</v>
      </c>
      <c r="T1835">
        <f>'[1]Master Data'!CD527/100</f>
        <v>0</v>
      </c>
      <c r="U1835">
        <f>'[1]Master Data'!CE527/1000000</f>
        <v>0</v>
      </c>
    </row>
    <row r="1836" spans="1:21" x14ac:dyDescent="0.55000000000000004">
      <c r="A1836" s="41" t="s">
        <v>1598</v>
      </c>
      <c r="B1836" s="41">
        <v>9.1999999999999998E-3</v>
      </c>
      <c r="C1836">
        <f>'[1]Master Data'!BK528/100</f>
        <v>0</v>
      </c>
      <c r="D1836">
        <f>'[1]Master Data'!BL528/1000000</f>
        <v>0</v>
      </c>
      <c r="E1836">
        <f>'[1]Master Data'!BM528/1000000</f>
        <v>0</v>
      </c>
      <c r="F1836">
        <f>'[1]Master Data'!BN528/100</f>
        <v>0</v>
      </c>
      <c r="G1836">
        <f>'[1]Master Data'!BO528/100</f>
        <v>0</v>
      </c>
      <c r="H1836">
        <f>'[1]Master Data'!BP528/100</f>
        <v>0</v>
      </c>
      <c r="I1836">
        <f>'[1]Master Data'!BQ528/100</f>
        <v>0</v>
      </c>
      <c r="J1836">
        <f>'[1]Master Data'!BR528/100</f>
        <v>0</v>
      </c>
      <c r="K1836">
        <f>'[1]Master Data'!BT528/100</f>
        <v>8.0000000000000004E-4</v>
      </c>
      <c r="L1836">
        <f>'[1]Master Data'!BU528/1000000</f>
        <v>0</v>
      </c>
      <c r="M1836">
        <f>'[1]Master Data'!BV528/1000000</f>
        <v>0</v>
      </c>
      <c r="N1836">
        <f>'[1]Master Data'!BW528/1000000</f>
        <v>0</v>
      </c>
      <c r="O1836">
        <f>'[1]Master Data'!BX528/100</f>
        <v>0</v>
      </c>
      <c r="P1836">
        <f>'[1]Master Data'!BY528/100</f>
        <v>0</v>
      </c>
      <c r="Q1836">
        <f>'[1]Master Data'!BZ528/100</f>
        <v>0</v>
      </c>
      <c r="R1836">
        <f>'[1]Master Data'!CA528/1000000</f>
        <v>0</v>
      </c>
      <c r="S1836">
        <f>'[1]Master Data'!CC528/1000000</f>
        <v>0</v>
      </c>
      <c r="T1836">
        <f>'[1]Master Data'!CD528/100</f>
        <v>0</v>
      </c>
      <c r="U1836">
        <f>'[1]Master Data'!CE528/1000000</f>
        <v>0</v>
      </c>
    </row>
    <row r="1837" spans="1:21" x14ac:dyDescent="0.55000000000000004">
      <c r="A1837" s="41" t="s">
        <v>1599</v>
      </c>
      <c r="B1837" s="41">
        <v>0.01</v>
      </c>
      <c r="C1837">
        <f>'[1]Master Data'!BK529/100</f>
        <v>0</v>
      </c>
      <c r="D1837">
        <f>'[1]Master Data'!BL529/1000000</f>
        <v>0</v>
      </c>
      <c r="E1837">
        <f>'[1]Master Data'!BM529/1000000</f>
        <v>0</v>
      </c>
      <c r="F1837">
        <f>'[1]Master Data'!BN529/100</f>
        <v>0</v>
      </c>
      <c r="G1837">
        <f>'[1]Master Data'!BO529/100</f>
        <v>0</v>
      </c>
      <c r="H1837">
        <f>'[1]Master Data'!BP529/100</f>
        <v>0</v>
      </c>
      <c r="I1837">
        <f>'[1]Master Data'!BQ529/100</f>
        <v>0</v>
      </c>
      <c r="J1837">
        <f>'[1]Master Data'!BR529/100</f>
        <v>0</v>
      </c>
      <c r="K1837">
        <f>'[1]Master Data'!BT529/100</f>
        <v>0</v>
      </c>
      <c r="L1837">
        <f>'[1]Master Data'!BU529/1000000</f>
        <v>0</v>
      </c>
      <c r="M1837">
        <f>'[1]Master Data'!BV529/1000000</f>
        <v>0</v>
      </c>
      <c r="N1837">
        <f>'[1]Master Data'!BW529/1000000</f>
        <v>0</v>
      </c>
      <c r="O1837">
        <f>'[1]Master Data'!BX529/100</f>
        <v>0</v>
      </c>
      <c r="P1837">
        <f>'[1]Master Data'!BY529/100</f>
        <v>0</v>
      </c>
      <c r="Q1837">
        <f>'[1]Master Data'!BZ529/100</f>
        <v>0</v>
      </c>
      <c r="R1837">
        <f>'[1]Master Data'!CA529/1000000</f>
        <v>0</v>
      </c>
      <c r="S1837">
        <f>'[1]Master Data'!CC529/1000000</f>
        <v>0</v>
      </c>
      <c r="T1837">
        <f>'[1]Master Data'!CD529/100</f>
        <v>0</v>
      </c>
      <c r="U1837">
        <f>'[1]Master Data'!CE529/1000000</f>
        <v>0</v>
      </c>
    </row>
    <row r="1838" spans="1:21" x14ac:dyDescent="0.55000000000000004">
      <c r="A1838" s="12" t="s">
        <v>1618</v>
      </c>
      <c r="B1838" s="12">
        <v>0.01</v>
      </c>
      <c r="C1838">
        <f>'[1]Master Data'!BK530/100</f>
        <v>0</v>
      </c>
      <c r="D1838">
        <f>'[1]Master Data'!BL530/1000000</f>
        <v>3.4999999999999999E-6</v>
      </c>
      <c r="E1838">
        <f>'[1]Master Data'!BM530/1000000</f>
        <v>0</v>
      </c>
      <c r="F1838">
        <f>'[1]Master Data'!BN530/100</f>
        <v>0</v>
      </c>
      <c r="G1838">
        <f>'[1]Master Data'!BO530/100</f>
        <v>0</v>
      </c>
      <c r="H1838">
        <f>'[1]Master Data'!BP530/100</f>
        <v>0</v>
      </c>
      <c r="I1838">
        <f>'[1]Master Data'!BQ530/100</f>
        <v>0</v>
      </c>
      <c r="J1838">
        <f>'[1]Master Data'!BR530/100</f>
        <v>0</v>
      </c>
      <c r="K1838">
        <f>'[1]Master Data'!BT530/100</f>
        <v>0.01</v>
      </c>
      <c r="L1838">
        <f>'[1]Master Data'!BU530/1000000</f>
        <v>0</v>
      </c>
      <c r="M1838">
        <f>'[1]Master Data'!BV530/1000000</f>
        <v>0</v>
      </c>
      <c r="N1838">
        <f>'[1]Master Data'!BW530/1000000</f>
        <v>0</v>
      </c>
      <c r="O1838">
        <f>'[1]Master Data'!BX530/100</f>
        <v>0</v>
      </c>
      <c r="P1838">
        <f>'[1]Master Data'!BY530/100</f>
        <v>0</v>
      </c>
      <c r="Q1838">
        <f>'[1]Master Data'!BZ530/100</f>
        <v>0</v>
      </c>
      <c r="R1838">
        <f>'[1]Master Data'!CA530/1000000</f>
        <v>0</v>
      </c>
      <c r="S1838">
        <f>'[1]Master Data'!CC530/1000000</f>
        <v>0</v>
      </c>
      <c r="T1838">
        <f>'[1]Master Data'!CD530/100</f>
        <v>0</v>
      </c>
      <c r="U1838">
        <f>'[1]Master Data'!CE530/1000000</f>
        <v>0</v>
      </c>
    </row>
    <row r="1839" spans="1:21" x14ac:dyDescent="0.55000000000000004">
      <c r="A1839" s="41" t="s">
        <v>1619</v>
      </c>
      <c r="B1839" s="41">
        <v>5.8688733646013328E-3</v>
      </c>
      <c r="C1839">
        <f>'[1]Master Data'!BK531/100</f>
        <v>0</v>
      </c>
      <c r="D1839">
        <f>'[1]Master Data'!BL531/1000000</f>
        <v>0</v>
      </c>
      <c r="E1839">
        <f>'[1]Master Data'!BM531/1000000</f>
        <v>0</v>
      </c>
      <c r="F1839">
        <f>'[1]Master Data'!BN531/100</f>
        <v>0</v>
      </c>
      <c r="G1839">
        <f>'[1]Master Data'!BO531/100</f>
        <v>0</v>
      </c>
      <c r="H1839">
        <f>'[1]Master Data'!BP531/100</f>
        <v>0</v>
      </c>
      <c r="I1839">
        <f>'[1]Master Data'!BQ531/100</f>
        <v>0</v>
      </c>
      <c r="J1839">
        <f>'[1]Master Data'!BR531/100</f>
        <v>0</v>
      </c>
      <c r="K1839">
        <f>'[1]Master Data'!BT531/100</f>
        <v>1.9901609479140952E-3</v>
      </c>
      <c r="L1839">
        <f>'[1]Master Data'!BU531/1000000</f>
        <v>0</v>
      </c>
      <c r="M1839">
        <f>'[1]Master Data'!BV531/1000000</f>
        <v>0</v>
      </c>
      <c r="N1839">
        <f>'[1]Master Data'!BW531/1000000</f>
        <v>0</v>
      </c>
      <c r="O1839">
        <f>'[1]Master Data'!BX531/100</f>
        <v>0</v>
      </c>
      <c r="P1839">
        <f>'[1]Master Data'!BY531/100</f>
        <v>0</v>
      </c>
      <c r="Q1839">
        <f>'[1]Master Data'!BZ531/100</f>
        <v>0</v>
      </c>
      <c r="R1839">
        <f>'[1]Master Data'!CA531/1000000</f>
        <v>0</v>
      </c>
      <c r="S1839">
        <f>'[1]Master Data'!CC531/1000000</f>
        <v>0</v>
      </c>
      <c r="T1839">
        <f>'[1]Master Data'!CD531/100</f>
        <v>0</v>
      </c>
      <c r="U1839">
        <f>'[1]Master Data'!CE531/1000000</f>
        <v>0</v>
      </c>
    </row>
    <row r="1840" spans="1:21" x14ac:dyDescent="0.55000000000000004">
      <c r="A1840" s="41" t="s">
        <v>1620</v>
      </c>
      <c r="B1840" s="41">
        <v>1.3000000000000001E-2</v>
      </c>
      <c r="C1840">
        <f>'[1]Master Data'!BK532/100</f>
        <v>0</v>
      </c>
      <c r="D1840">
        <f>'[1]Master Data'!BL532/1000000</f>
        <v>0</v>
      </c>
      <c r="E1840">
        <f>'[1]Master Data'!BM532/1000000</f>
        <v>0</v>
      </c>
      <c r="F1840">
        <f>'[1]Master Data'!BN532/100</f>
        <v>0</v>
      </c>
      <c r="G1840">
        <f>'[1]Master Data'!BO532/100</f>
        <v>0</v>
      </c>
      <c r="H1840">
        <f>'[1]Master Data'!BP532/100</f>
        <v>0</v>
      </c>
      <c r="I1840">
        <f>'[1]Master Data'!BQ532/100</f>
        <v>0</v>
      </c>
      <c r="J1840">
        <f>'[1]Master Data'!BR532/100</f>
        <v>0</v>
      </c>
      <c r="K1840">
        <f>'[1]Master Data'!BT532/100</f>
        <v>0</v>
      </c>
      <c r="L1840">
        <f>'[1]Master Data'!BU532/1000000</f>
        <v>0</v>
      </c>
      <c r="M1840">
        <f>'[1]Master Data'!BV532/1000000</f>
        <v>0</v>
      </c>
      <c r="N1840">
        <f>'[1]Master Data'!BW532/1000000</f>
        <v>0</v>
      </c>
      <c r="O1840">
        <f>'[1]Master Data'!BX532/100</f>
        <v>0</v>
      </c>
      <c r="P1840">
        <f>'[1]Master Data'!BY532/100</f>
        <v>0</v>
      </c>
      <c r="Q1840">
        <f>'[1]Master Data'!BZ532/100</f>
        <v>0</v>
      </c>
      <c r="R1840">
        <f>'[1]Master Data'!CA532/1000000</f>
        <v>0</v>
      </c>
      <c r="S1840">
        <f>'[1]Master Data'!CC532/1000000</f>
        <v>0</v>
      </c>
      <c r="T1840">
        <f>'[1]Master Data'!CD532/100</f>
        <v>0</v>
      </c>
      <c r="U1840">
        <f>'[1]Master Data'!CE532/1000000</f>
        <v>0</v>
      </c>
    </row>
    <row r="1841" spans="1:21" x14ac:dyDescent="0.55000000000000004">
      <c r="A1841" s="41" t="s">
        <v>1621</v>
      </c>
      <c r="B1841" s="41">
        <v>2.2000000000000002E-2</v>
      </c>
      <c r="C1841">
        <f>'[1]Master Data'!BK533/100</f>
        <v>6.9999999999999993E-3</v>
      </c>
      <c r="D1841">
        <f>'[1]Master Data'!BL533/1000000</f>
        <v>6.5000000000000002E-7</v>
      </c>
      <c r="E1841">
        <f>'[1]Master Data'!BM533/1000000</f>
        <v>0</v>
      </c>
      <c r="F1841">
        <f>'[1]Master Data'!BN533/100</f>
        <v>0</v>
      </c>
      <c r="G1841">
        <f>'[1]Master Data'!BO533/100</f>
        <v>0</v>
      </c>
      <c r="H1841">
        <f>'[1]Master Data'!BP533/100</f>
        <v>0</v>
      </c>
      <c r="I1841">
        <f>'[1]Master Data'!BQ533/100</f>
        <v>0</v>
      </c>
      <c r="J1841">
        <f>'[1]Master Data'!BR533/100</f>
        <v>0</v>
      </c>
      <c r="K1841">
        <f>'[1]Master Data'!BT533/100</f>
        <v>1.5E-3</v>
      </c>
      <c r="L1841">
        <f>'[1]Master Data'!BU533/1000000</f>
        <v>2.0000000000000002E-7</v>
      </c>
      <c r="M1841">
        <f>'[1]Master Data'!BV533/1000000</f>
        <v>6.8000000000000005E-7</v>
      </c>
      <c r="N1841">
        <f>'[1]Master Data'!BW533/1000000</f>
        <v>0</v>
      </c>
      <c r="O1841">
        <f>'[1]Master Data'!BX533/100</f>
        <v>0</v>
      </c>
      <c r="P1841">
        <f>'[1]Master Data'!BY533/100</f>
        <v>0</v>
      </c>
      <c r="Q1841">
        <f>'[1]Master Data'!BZ533/100</f>
        <v>0</v>
      </c>
      <c r="R1841">
        <f>'[1]Master Data'!CA533/1000000</f>
        <v>0</v>
      </c>
      <c r="S1841">
        <f>'[1]Master Data'!CC533/1000000</f>
        <v>0</v>
      </c>
      <c r="T1841">
        <f>'[1]Master Data'!CD533/100</f>
        <v>0</v>
      </c>
      <c r="U1841">
        <f>'[1]Master Data'!CE533/1000000</f>
        <v>0</v>
      </c>
    </row>
    <row r="1842" spans="1:21" x14ac:dyDescent="0.55000000000000004">
      <c r="A1842" s="41" t="s">
        <v>1622</v>
      </c>
      <c r="B1842" s="41">
        <v>9.1000000000000004E-3</v>
      </c>
      <c r="C1842">
        <f>'[1]Master Data'!BK534/100</f>
        <v>1.9E-3</v>
      </c>
      <c r="D1842">
        <f>'[1]Master Data'!BL534/1000000</f>
        <v>0</v>
      </c>
      <c r="E1842">
        <f>'[1]Master Data'!BM534/1000000</f>
        <v>0</v>
      </c>
      <c r="F1842">
        <f>'[1]Master Data'!BN534/100</f>
        <v>0</v>
      </c>
      <c r="G1842">
        <f>'[1]Master Data'!BO534/100</f>
        <v>0</v>
      </c>
      <c r="H1842">
        <f>'[1]Master Data'!BP534/100</f>
        <v>0</v>
      </c>
      <c r="I1842">
        <f>'[1]Master Data'!BQ534/100</f>
        <v>0</v>
      </c>
      <c r="J1842">
        <f>'[1]Master Data'!BR534/100</f>
        <v>0</v>
      </c>
      <c r="K1842">
        <f>'[1]Master Data'!BT534/100</f>
        <v>2.0000000000000001E-4</v>
      </c>
      <c r="L1842">
        <f>'[1]Master Data'!BU534/1000000</f>
        <v>0</v>
      </c>
      <c r="M1842">
        <f>'[1]Master Data'!BV534/1000000</f>
        <v>0</v>
      </c>
      <c r="N1842">
        <f>'[1]Master Data'!BW534/1000000</f>
        <v>0</v>
      </c>
      <c r="O1842">
        <f>'[1]Master Data'!BX534/100</f>
        <v>0</v>
      </c>
      <c r="P1842">
        <f>'[1]Master Data'!BY534/100</f>
        <v>0</v>
      </c>
      <c r="Q1842">
        <f>'[1]Master Data'!BZ534/100</f>
        <v>0</v>
      </c>
      <c r="R1842">
        <f>'[1]Master Data'!CA534/1000000</f>
        <v>0</v>
      </c>
      <c r="S1842">
        <f>'[1]Master Data'!CC534/1000000</f>
        <v>0</v>
      </c>
      <c r="T1842">
        <f>'[1]Master Data'!CD534/100</f>
        <v>0</v>
      </c>
      <c r="U1842">
        <f>'[1]Master Data'!CE534/1000000</f>
        <v>0</v>
      </c>
    </row>
    <row r="1843" spans="1:21" x14ac:dyDescent="0.55000000000000004">
      <c r="A1843" s="41" t="s">
        <v>1623</v>
      </c>
      <c r="B1843" s="41">
        <v>2.9999999999999997E-4</v>
      </c>
      <c r="C1843">
        <f>'[1]Master Data'!BK535/100</f>
        <v>0</v>
      </c>
      <c r="D1843">
        <f>'[1]Master Data'!BL535/1000000</f>
        <v>0</v>
      </c>
      <c r="E1843">
        <f>'[1]Master Data'!BM535/1000000</f>
        <v>0</v>
      </c>
      <c r="F1843">
        <f>'[1]Master Data'!BN535/100</f>
        <v>1.272264631043257E-4</v>
      </c>
      <c r="G1843">
        <f>'[1]Master Data'!BO535/100</f>
        <v>2.0000000000000001E-4</v>
      </c>
      <c r="H1843">
        <f>'[1]Master Data'!BP535/100</f>
        <v>0</v>
      </c>
      <c r="I1843">
        <f>'[1]Master Data'!BQ535/100</f>
        <v>0</v>
      </c>
      <c r="J1843">
        <f>'[1]Master Data'!BR535/100</f>
        <v>4.0000000000000002E-4</v>
      </c>
      <c r="K1843">
        <f>'[1]Master Data'!BT535/100</f>
        <v>0</v>
      </c>
      <c r="L1843">
        <f>'[1]Master Data'!BU535/1000000</f>
        <v>0</v>
      </c>
      <c r="M1843">
        <f>'[1]Master Data'!BV535/1000000</f>
        <v>0</v>
      </c>
      <c r="N1843">
        <f>'[1]Master Data'!BW535/1000000</f>
        <v>0</v>
      </c>
      <c r="O1843">
        <f>'[1]Master Data'!BX535/100</f>
        <v>0</v>
      </c>
      <c r="P1843">
        <f>'[1]Master Data'!BY535/100</f>
        <v>0</v>
      </c>
      <c r="Q1843">
        <f>'[1]Master Data'!BZ535/100</f>
        <v>0</v>
      </c>
      <c r="R1843">
        <f>'[1]Master Data'!CA535/1000000</f>
        <v>0</v>
      </c>
      <c r="S1843">
        <f>'[1]Master Data'!CC535/1000000</f>
        <v>0</v>
      </c>
      <c r="T1843">
        <f>'[1]Master Data'!CD535/100</f>
        <v>0</v>
      </c>
      <c r="U1843">
        <f>'[1]Master Data'!CE535/1000000</f>
        <v>2.6E-7</v>
      </c>
    </row>
    <row r="1844" spans="1:21" x14ac:dyDescent="0.55000000000000004">
      <c r="A1844" s="41" t="s">
        <v>1624</v>
      </c>
      <c r="B1844" s="41">
        <v>3.4000000000000002E-4</v>
      </c>
      <c r="C1844">
        <f>'[1]Master Data'!BK536/100</f>
        <v>1.8999999999999998E-4</v>
      </c>
      <c r="D1844">
        <f>'[1]Master Data'!BL536/1000000</f>
        <v>0</v>
      </c>
      <c r="E1844">
        <f>'[1]Master Data'!BM536/1000000</f>
        <v>0</v>
      </c>
      <c r="F1844">
        <f>'[1]Master Data'!BN536/100</f>
        <v>1.4418999151823579E-4</v>
      </c>
      <c r="G1844">
        <f>'[1]Master Data'!BO536/100</f>
        <v>0</v>
      </c>
      <c r="H1844">
        <f>'[1]Master Data'!BP536/100</f>
        <v>0</v>
      </c>
      <c r="I1844">
        <f>'[1]Master Data'!BQ536/100</f>
        <v>0</v>
      </c>
      <c r="J1844">
        <f>'[1]Master Data'!BR536/100</f>
        <v>4.2000000000000002E-4</v>
      </c>
      <c r="K1844">
        <f>'[1]Master Data'!BT536/100</f>
        <v>0</v>
      </c>
      <c r="L1844">
        <f>'[1]Master Data'!BU536/1000000</f>
        <v>0</v>
      </c>
      <c r="M1844">
        <f>'[1]Master Data'!BV536/1000000</f>
        <v>0</v>
      </c>
      <c r="N1844">
        <f>'[1]Master Data'!BW536/1000000</f>
        <v>0</v>
      </c>
      <c r="O1844">
        <f>'[1]Master Data'!BX536/100</f>
        <v>0</v>
      </c>
      <c r="P1844">
        <f>'[1]Master Data'!BY536/100</f>
        <v>0</v>
      </c>
      <c r="Q1844">
        <f>'[1]Master Data'!BZ536/100</f>
        <v>0</v>
      </c>
      <c r="R1844">
        <f>'[1]Master Data'!CA536/1000000</f>
        <v>0</v>
      </c>
      <c r="S1844">
        <f>'[1]Master Data'!CC536/1000000</f>
        <v>0</v>
      </c>
      <c r="T1844">
        <f>'[1]Master Data'!CD536/100</f>
        <v>0</v>
      </c>
      <c r="U1844">
        <f>'[1]Master Data'!CE536/1000000</f>
        <v>0</v>
      </c>
    </row>
    <row r="1845" spans="1:21" x14ac:dyDescent="0.55000000000000004">
      <c r="A1845" s="41" t="s">
        <v>1625</v>
      </c>
      <c r="B1845" s="41">
        <v>1E-3</v>
      </c>
      <c r="C1845">
        <f>'[1]Master Data'!BK537/100</f>
        <v>0</v>
      </c>
      <c r="D1845">
        <f>'[1]Master Data'!BL537/1000000</f>
        <v>0</v>
      </c>
      <c r="E1845">
        <f>'[1]Master Data'!BM537/1000000</f>
        <v>0</v>
      </c>
      <c r="F1845">
        <f>'[1]Master Data'!BN537/100</f>
        <v>0</v>
      </c>
      <c r="G1845">
        <f>'[1]Master Data'!BO537/100</f>
        <v>0</v>
      </c>
      <c r="H1845">
        <f>'[1]Master Data'!BP537/100</f>
        <v>0</v>
      </c>
      <c r="I1845">
        <f>'[1]Master Data'!BQ537/100</f>
        <v>0</v>
      </c>
      <c r="J1845">
        <f>'[1]Master Data'!BR537/100</f>
        <v>0</v>
      </c>
      <c r="K1845">
        <f>'[1]Master Data'!BT537/100</f>
        <v>3.0000000000000001E-5</v>
      </c>
      <c r="L1845">
        <f>'[1]Master Data'!BU537/1000000</f>
        <v>0</v>
      </c>
      <c r="M1845">
        <f>'[1]Master Data'!BV537/1000000</f>
        <v>0</v>
      </c>
      <c r="N1845">
        <f>'[1]Master Data'!BW537/1000000</f>
        <v>0</v>
      </c>
      <c r="O1845">
        <f>'[1]Master Data'!BX537/100</f>
        <v>0</v>
      </c>
      <c r="P1845">
        <f>'[1]Master Data'!BY537/100</f>
        <v>0</v>
      </c>
      <c r="Q1845">
        <f>'[1]Master Data'!BZ537/100</f>
        <v>0</v>
      </c>
      <c r="R1845">
        <f>'[1]Master Data'!CA537/1000000</f>
        <v>0</v>
      </c>
      <c r="S1845">
        <f>'[1]Master Data'!CC537/1000000</f>
        <v>0</v>
      </c>
      <c r="T1845">
        <f>'[1]Master Data'!CD537/100</f>
        <v>0</v>
      </c>
      <c r="U1845">
        <f>'[1]Master Data'!CE537/1000000</f>
        <v>0</v>
      </c>
    </row>
    <row r="1846" spans="1:21" x14ac:dyDescent="0.55000000000000004">
      <c r="A1846" s="41" t="s">
        <v>1626</v>
      </c>
      <c r="B1846" s="41">
        <v>1.7599999999999998E-3</v>
      </c>
      <c r="C1846">
        <f>'[1]Master Data'!BK538/100</f>
        <v>0</v>
      </c>
      <c r="D1846">
        <f>'[1]Master Data'!BL538/1000000</f>
        <v>0</v>
      </c>
      <c r="E1846">
        <f>'[1]Master Data'!BM538/1000000</f>
        <v>0</v>
      </c>
      <c r="F1846">
        <f>'[1]Master Data'!BN538/100</f>
        <v>0</v>
      </c>
      <c r="G1846">
        <f>'[1]Master Data'!BO538/100</f>
        <v>0</v>
      </c>
      <c r="H1846">
        <f>'[1]Master Data'!BP538/100</f>
        <v>0</v>
      </c>
      <c r="I1846">
        <f>'[1]Master Data'!BQ538/100</f>
        <v>0</v>
      </c>
      <c r="J1846">
        <f>'[1]Master Data'!BR538/100</f>
        <v>0</v>
      </c>
      <c r="K1846">
        <f>'[1]Master Data'!BT538/100</f>
        <v>0</v>
      </c>
      <c r="L1846">
        <f>'[1]Master Data'!BU538/1000000</f>
        <v>0</v>
      </c>
      <c r="M1846">
        <f>'[1]Master Data'!BV538/1000000</f>
        <v>0</v>
      </c>
      <c r="N1846">
        <f>'[1]Master Data'!BW538/1000000</f>
        <v>0</v>
      </c>
      <c r="O1846">
        <f>'[1]Master Data'!BX538/100</f>
        <v>0</v>
      </c>
      <c r="P1846">
        <f>'[1]Master Data'!BY538/100</f>
        <v>0</v>
      </c>
      <c r="Q1846">
        <f>'[1]Master Data'!BZ538/100</f>
        <v>0</v>
      </c>
      <c r="R1846">
        <f>'[1]Master Data'!CA538/1000000</f>
        <v>0</v>
      </c>
      <c r="S1846">
        <f>'[1]Master Data'!CC538/1000000</f>
        <v>0</v>
      </c>
      <c r="T1846">
        <f>'[1]Master Data'!CD538/100</f>
        <v>0</v>
      </c>
      <c r="U1846">
        <f>'[1]Master Data'!CE538/1000000</f>
        <v>0</v>
      </c>
    </row>
    <row r="1847" spans="1:21" x14ac:dyDescent="0.55000000000000004">
      <c r="A1847" s="41" t="s">
        <v>1627</v>
      </c>
      <c r="B1847" s="41">
        <v>1.83E-3</v>
      </c>
      <c r="C1847">
        <f>'[1]Master Data'!BK539/100</f>
        <v>0</v>
      </c>
      <c r="D1847">
        <f>'[1]Master Data'!BL539/1000000</f>
        <v>0</v>
      </c>
      <c r="E1847">
        <f>'[1]Master Data'!BM539/1000000</f>
        <v>0</v>
      </c>
      <c r="F1847">
        <f>'[1]Master Data'!BN539/100</f>
        <v>0</v>
      </c>
      <c r="G1847">
        <f>'[1]Master Data'!BO539/100</f>
        <v>0</v>
      </c>
      <c r="H1847">
        <f>'[1]Master Data'!BP539/100</f>
        <v>0</v>
      </c>
      <c r="I1847">
        <f>'[1]Master Data'!BQ539/100</f>
        <v>0</v>
      </c>
      <c r="J1847">
        <f>'[1]Master Data'!BR539/100</f>
        <v>0</v>
      </c>
      <c r="K1847">
        <f>'[1]Master Data'!BT539/100</f>
        <v>7.0000000000000007E-5</v>
      </c>
      <c r="L1847">
        <f>'[1]Master Data'!BU539/1000000</f>
        <v>0</v>
      </c>
      <c r="M1847">
        <f>'[1]Master Data'!BV539/1000000</f>
        <v>0</v>
      </c>
      <c r="N1847">
        <f>'[1]Master Data'!BW539/1000000</f>
        <v>0</v>
      </c>
      <c r="O1847">
        <f>'[1]Master Data'!BX539/100</f>
        <v>0</v>
      </c>
      <c r="P1847">
        <f>'[1]Master Data'!BY539/100</f>
        <v>0</v>
      </c>
      <c r="Q1847">
        <f>'[1]Master Data'!BZ539/100</f>
        <v>0</v>
      </c>
      <c r="R1847">
        <f>'[1]Master Data'!CA539/1000000</f>
        <v>0</v>
      </c>
      <c r="S1847">
        <f>'[1]Master Data'!CC539/1000000</f>
        <v>0</v>
      </c>
      <c r="T1847">
        <f>'[1]Master Data'!CD539/100</f>
        <v>0</v>
      </c>
      <c r="U1847">
        <f>'[1]Master Data'!CE539/1000000</f>
        <v>0</v>
      </c>
    </row>
    <row r="1848" spans="1:21" x14ac:dyDescent="0.55000000000000004">
      <c r="A1848" s="41" t="s">
        <v>1628</v>
      </c>
      <c r="B1848" s="41">
        <v>3.4999999999999996E-3</v>
      </c>
      <c r="C1848">
        <f>'[1]Master Data'!BK540/100</f>
        <v>4.0000000000000002E-4</v>
      </c>
      <c r="D1848">
        <f>'[1]Master Data'!BL540/1000000</f>
        <v>0</v>
      </c>
      <c r="E1848">
        <f>'[1]Master Data'!BM540/1000000</f>
        <v>0</v>
      </c>
      <c r="F1848">
        <f>'[1]Master Data'!BN540/100</f>
        <v>0</v>
      </c>
      <c r="G1848">
        <f>'[1]Master Data'!BO540/100</f>
        <v>0</v>
      </c>
      <c r="H1848">
        <f>'[1]Master Data'!BP540/100</f>
        <v>0</v>
      </c>
      <c r="I1848">
        <f>'[1]Master Data'!BQ540/100</f>
        <v>0</v>
      </c>
      <c r="J1848">
        <f>'[1]Master Data'!BR540/100</f>
        <v>0</v>
      </c>
      <c r="K1848">
        <f>'[1]Master Data'!BT540/100</f>
        <v>1E-4</v>
      </c>
      <c r="L1848">
        <f>'[1]Master Data'!BU540/1000000</f>
        <v>0</v>
      </c>
      <c r="M1848">
        <f>'[1]Master Data'!BV540/1000000</f>
        <v>0</v>
      </c>
      <c r="N1848">
        <f>'[1]Master Data'!BW540/1000000</f>
        <v>0</v>
      </c>
      <c r="O1848">
        <f>'[1]Master Data'!BX540/100</f>
        <v>0</v>
      </c>
      <c r="P1848">
        <f>'[1]Master Data'!BY540/100</f>
        <v>0</v>
      </c>
      <c r="Q1848">
        <f>'[1]Master Data'!BZ540/100</f>
        <v>0</v>
      </c>
      <c r="R1848">
        <f>'[1]Master Data'!CA540/1000000</f>
        <v>0</v>
      </c>
      <c r="S1848">
        <f>'[1]Master Data'!CC540/1000000</f>
        <v>0</v>
      </c>
      <c r="T1848">
        <f>'[1]Master Data'!CD540/100</f>
        <v>0</v>
      </c>
      <c r="U1848">
        <f>'[1]Master Data'!CE540/1000000</f>
        <v>0</v>
      </c>
    </row>
    <row r="1849" spans="1:21" x14ac:dyDescent="0.55000000000000004">
      <c r="A1849" s="41" t="s">
        <v>1629</v>
      </c>
      <c r="B1849" s="41">
        <v>1.3999999999999999E-2</v>
      </c>
      <c r="C1849">
        <f>'[1]Master Data'!BK541/100</f>
        <v>2E-3</v>
      </c>
      <c r="D1849">
        <f>'[1]Master Data'!BL541/1000000</f>
        <v>0</v>
      </c>
      <c r="E1849">
        <f>'[1]Master Data'!BM541/1000000</f>
        <v>0</v>
      </c>
      <c r="F1849">
        <f>'[1]Master Data'!BN541/100</f>
        <v>0</v>
      </c>
      <c r="G1849">
        <f>'[1]Master Data'!BO541/100</f>
        <v>0</v>
      </c>
      <c r="H1849">
        <f>'[1]Master Data'!BP541/100</f>
        <v>0</v>
      </c>
      <c r="I1849">
        <f>'[1]Master Data'!BQ541/100</f>
        <v>0</v>
      </c>
      <c r="J1849">
        <f>'[1]Master Data'!BR541/100</f>
        <v>0</v>
      </c>
      <c r="K1849">
        <f>'[1]Master Data'!BT541/100</f>
        <v>0</v>
      </c>
      <c r="L1849">
        <f>'[1]Master Data'!BU541/1000000</f>
        <v>0</v>
      </c>
      <c r="M1849">
        <f>'[1]Master Data'!BV541/1000000</f>
        <v>0</v>
      </c>
      <c r="N1849">
        <f>'[1]Master Data'!BW541/1000000</f>
        <v>0</v>
      </c>
      <c r="O1849">
        <f>'[1]Master Data'!BX541/100</f>
        <v>0</v>
      </c>
      <c r="P1849">
        <f>'[1]Master Data'!BY541/100</f>
        <v>0</v>
      </c>
      <c r="Q1849">
        <f>'[1]Master Data'!BZ541/100</f>
        <v>0</v>
      </c>
      <c r="R1849">
        <f>'[1]Master Data'!CA541/1000000</f>
        <v>0</v>
      </c>
      <c r="S1849">
        <f>'[1]Master Data'!CC541/1000000</f>
        <v>0</v>
      </c>
      <c r="T1849">
        <f>'[1]Master Data'!CD541/100</f>
        <v>0</v>
      </c>
      <c r="U1849">
        <f>'[1]Master Data'!CE541/1000000</f>
        <v>0</v>
      </c>
    </row>
    <row r="1850" spans="1:21" x14ac:dyDescent="0.55000000000000004">
      <c r="A1850" s="41" t="s">
        <v>1630</v>
      </c>
      <c r="B1850" s="41">
        <v>4.5999999999999999E-3</v>
      </c>
      <c r="C1850">
        <f>'[1]Master Data'!BK542/100</f>
        <v>2.7000000000000001E-3</v>
      </c>
      <c r="D1850">
        <f>'[1]Master Data'!BL542/1000000</f>
        <v>0</v>
      </c>
      <c r="E1850">
        <f>'[1]Master Data'!BM542/1000000</f>
        <v>0</v>
      </c>
      <c r="F1850">
        <f>'[1]Master Data'!BN542/100</f>
        <v>0</v>
      </c>
      <c r="G1850">
        <f>'[1]Master Data'!BO542/100</f>
        <v>0</v>
      </c>
      <c r="H1850">
        <f>'[1]Master Data'!BP542/100</f>
        <v>0</v>
      </c>
      <c r="I1850">
        <f>'[1]Master Data'!BQ542/100</f>
        <v>0</v>
      </c>
      <c r="J1850">
        <f>'[1]Master Data'!BR542/100</f>
        <v>0</v>
      </c>
      <c r="K1850">
        <f>'[1]Master Data'!BT542/100</f>
        <v>0</v>
      </c>
      <c r="L1850">
        <f>'[1]Master Data'!BU542/1000000</f>
        <v>0</v>
      </c>
      <c r="M1850">
        <f>'[1]Master Data'!BV542/1000000</f>
        <v>0</v>
      </c>
      <c r="N1850">
        <f>'[1]Master Data'!BW542/1000000</f>
        <v>0</v>
      </c>
      <c r="O1850">
        <f>'[1]Master Data'!BX542/100</f>
        <v>0</v>
      </c>
      <c r="P1850">
        <f>'[1]Master Data'!BY542/100</f>
        <v>0</v>
      </c>
      <c r="Q1850">
        <f>'[1]Master Data'!BZ542/100</f>
        <v>0</v>
      </c>
      <c r="R1850">
        <f>'[1]Master Data'!CA542/1000000</f>
        <v>0</v>
      </c>
      <c r="S1850">
        <f>'[1]Master Data'!CC542/1000000</f>
        <v>0</v>
      </c>
      <c r="T1850">
        <f>'[1]Master Data'!CD542/100</f>
        <v>0</v>
      </c>
      <c r="U1850">
        <f>'[1]Master Data'!CE542/1000000</f>
        <v>0</v>
      </c>
    </row>
    <row r="1851" spans="1:21" x14ac:dyDescent="0.55000000000000004">
      <c r="A1851" s="41" t="s">
        <v>1631</v>
      </c>
      <c r="B1851" s="41">
        <v>6.0999999999999995E-3</v>
      </c>
      <c r="C1851">
        <f>'[1]Master Data'!BK543/100</f>
        <v>5.9999999999999995E-4</v>
      </c>
      <c r="D1851">
        <f>'[1]Master Data'!BL543/1000000</f>
        <v>0</v>
      </c>
      <c r="E1851">
        <f>'[1]Master Data'!BM543/1000000</f>
        <v>0</v>
      </c>
      <c r="F1851">
        <f>'[1]Master Data'!BN543/100</f>
        <v>0</v>
      </c>
      <c r="G1851">
        <f>'[1]Master Data'!BO543/100</f>
        <v>0</v>
      </c>
      <c r="H1851">
        <f>'[1]Master Data'!BP543/100</f>
        <v>0</v>
      </c>
      <c r="I1851">
        <f>'[1]Master Data'!BQ543/100</f>
        <v>0</v>
      </c>
      <c r="J1851">
        <f>'[1]Master Data'!BR543/100</f>
        <v>0</v>
      </c>
      <c r="K1851">
        <f>'[1]Master Data'!BT543/100</f>
        <v>2.0000000000000001E-4</v>
      </c>
      <c r="L1851">
        <f>'[1]Master Data'!BU543/1000000</f>
        <v>0</v>
      </c>
      <c r="M1851">
        <f>'[1]Master Data'!BV543/1000000</f>
        <v>0</v>
      </c>
      <c r="N1851">
        <f>'[1]Master Data'!BW543/1000000</f>
        <v>0</v>
      </c>
      <c r="O1851">
        <f>'[1]Master Data'!BX543/100</f>
        <v>0</v>
      </c>
      <c r="P1851">
        <f>'[1]Master Data'!BY543/100</f>
        <v>0</v>
      </c>
      <c r="Q1851">
        <f>'[1]Master Data'!BZ543/100</f>
        <v>0</v>
      </c>
      <c r="R1851">
        <f>'[1]Master Data'!CA543/1000000</f>
        <v>0</v>
      </c>
      <c r="S1851">
        <f>'[1]Master Data'!CC543/1000000</f>
        <v>0</v>
      </c>
      <c r="T1851">
        <f>'[1]Master Data'!CD543/100</f>
        <v>0</v>
      </c>
      <c r="U1851">
        <f>'[1]Master Data'!CE543/1000000</f>
        <v>0</v>
      </c>
    </row>
    <row r="1852" spans="1:21" x14ac:dyDescent="0.55000000000000004">
      <c r="A1852" s="41" t="s">
        <v>1632</v>
      </c>
      <c r="B1852" s="41">
        <v>1.29E-2</v>
      </c>
      <c r="C1852">
        <f>'[1]Master Data'!BK544/100</f>
        <v>1.9E-3</v>
      </c>
      <c r="D1852">
        <f>'[1]Master Data'!BL544/1000000</f>
        <v>0</v>
      </c>
      <c r="E1852">
        <f>'[1]Master Data'!BM544/1000000</f>
        <v>0</v>
      </c>
      <c r="F1852">
        <f>'[1]Master Data'!BN544/100</f>
        <v>0</v>
      </c>
      <c r="G1852">
        <f>'[1]Master Data'!BO544/100</f>
        <v>0</v>
      </c>
      <c r="H1852">
        <f>'[1]Master Data'!BP544/100</f>
        <v>0</v>
      </c>
      <c r="I1852">
        <f>'[1]Master Data'!BQ544/100</f>
        <v>0</v>
      </c>
      <c r="J1852">
        <f>'[1]Master Data'!BR544/100</f>
        <v>0</v>
      </c>
      <c r="K1852">
        <f>'[1]Master Data'!BT544/100</f>
        <v>2.0000000000000001E-4</v>
      </c>
      <c r="L1852">
        <f>'[1]Master Data'!BU544/1000000</f>
        <v>0</v>
      </c>
      <c r="M1852">
        <f>'[1]Master Data'!BV544/1000000</f>
        <v>0</v>
      </c>
      <c r="N1852">
        <f>'[1]Master Data'!BW544/1000000</f>
        <v>0</v>
      </c>
      <c r="O1852">
        <f>'[1]Master Data'!BX544/100</f>
        <v>0</v>
      </c>
      <c r="P1852">
        <f>'[1]Master Data'!BY544/100</f>
        <v>0</v>
      </c>
      <c r="Q1852">
        <f>'[1]Master Data'!BZ544/100</f>
        <v>0</v>
      </c>
      <c r="R1852">
        <f>'[1]Master Data'!CA544/1000000</f>
        <v>0</v>
      </c>
      <c r="S1852">
        <f>'[1]Master Data'!CC544/1000000</f>
        <v>0</v>
      </c>
      <c r="T1852">
        <f>'[1]Master Data'!CD544/100</f>
        <v>0</v>
      </c>
      <c r="U1852">
        <f>'[1]Master Data'!CE544/1000000</f>
        <v>0</v>
      </c>
    </row>
    <row r="1853" spans="1:21" x14ac:dyDescent="0.55000000000000004">
      <c r="A1853" s="41" t="s">
        <v>1633</v>
      </c>
      <c r="B1853" s="41">
        <v>2.9999999999999997E-4</v>
      </c>
      <c r="C1853">
        <f>'[1]Master Data'!BK545/100</f>
        <v>1.0000000000000002E-4</v>
      </c>
      <c r="D1853">
        <f>'[1]Master Data'!BL545/1000000</f>
        <v>2.315175572519084E-8</v>
      </c>
      <c r="E1853">
        <f>'[1]Master Data'!BM545/1000000</f>
        <v>0</v>
      </c>
      <c r="F1853">
        <f>'[1]Master Data'!BN545/100</f>
        <v>0</v>
      </c>
      <c r="G1853">
        <f>'[1]Master Data'!BO545/100</f>
        <v>0</v>
      </c>
      <c r="H1853">
        <f>'[1]Master Data'!BP545/100</f>
        <v>0</v>
      </c>
      <c r="I1853">
        <f>'[1]Master Data'!BQ545/100</f>
        <v>0</v>
      </c>
      <c r="J1853">
        <f>'[1]Master Data'!BR545/100</f>
        <v>0</v>
      </c>
      <c r="K1853">
        <f>'[1]Master Data'!BT545/100</f>
        <v>0</v>
      </c>
      <c r="L1853">
        <f>'[1]Master Data'!BU545/1000000</f>
        <v>2.83030213740458E-6</v>
      </c>
      <c r="M1853">
        <f>'[1]Master Data'!BV545/1000000</f>
        <v>1.2675586259541986E-6</v>
      </c>
      <c r="N1853">
        <f>'[1]Master Data'!BW545/1000000</f>
        <v>5.3249038167938938E-7</v>
      </c>
      <c r="O1853">
        <f>'[1]Master Data'!BX545/100</f>
        <v>0</v>
      </c>
      <c r="P1853">
        <f>'[1]Master Data'!BY545/100</f>
        <v>0</v>
      </c>
      <c r="Q1853">
        <f>'[1]Master Data'!BZ545/100</f>
        <v>0</v>
      </c>
      <c r="R1853">
        <f>'[1]Master Data'!CA545/1000000</f>
        <v>0</v>
      </c>
      <c r="S1853">
        <f>'[1]Master Data'!CC545/1000000</f>
        <v>9.2028229007633601E-7</v>
      </c>
      <c r="T1853">
        <f>'[1]Master Data'!CD545/100</f>
        <v>0</v>
      </c>
      <c r="U1853">
        <f>'[1]Master Data'!CE545/1000000</f>
        <v>2.1415374045801526E-7</v>
      </c>
    </row>
    <row r="1854" spans="1:21" x14ac:dyDescent="0.55000000000000004">
      <c r="A1854" s="41" t="s">
        <v>1634</v>
      </c>
      <c r="B1854" s="41">
        <v>2.9999999999999997E-4</v>
      </c>
      <c r="C1854">
        <f>'[1]Master Data'!BK546/100</f>
        <v>1E-4</v>
      </c>
      <c r="D1854">
        <f>'[1]Master Data'!BL546/1000000</f>
        <v>5.5267343999999998E-8</v>
      </c>
      <c r="E1854">
        <f>'[1]Master Data'!BM546/1000000</f>
        <v>0</v>
      </c>
      <c r="F1854">
        <f>'[1]Master Data'!BN546/100</f>
        <v>0</v>
      </c>
      <c r="G1854">
        <f>'[1]Master Data'!BO546/100</f>
        <v>0</v>
      </c>
      <c r="H1854">
        <f>'[1]Master Data'!BP546/100</f>
        <v>0</v>
      </c>
      <c r="I1854">
        <f>'[1]Master Data'!BQ546/100</f>
        <v>0</v>
      </c>
      <c r="J1854">
        <f>'[1]Master Data'!BR546/100</f>
        <v>0</v>
      </c>
      <c r="K1854">
        <f>'[1]Master Data'!BT546/100</f>
        <v>0</v>
      </c>
      <c r="L1854">
        <f>'[1]Master Data'!BU546/1000000</f>
        <v>2.9914972999999996E-6</v>
      </c>
      <c r="M1854">
        <f>'[1]Master Data'!BV546/1000000</f>
        <v>1.5020053399999999E-6</v>
      </c>
      <c r="N1854">
        <f>'[1]Master Data'!BW546/1000000</f>
        <v>5.1123001599999991E-7</v>
      </c>
      <c r="O1854">
        <f>'[1]Master Data'!BX546/100</f>
        <v>0.21210107695242861</v>
      </c>
      <c r="P1854">
        <f>'[1]Master Data'!BY546/100</f>
        <v>0</v>
      </c>
      <c r="Q1854">
        <f>'[1]Master Data'!BZ546/100</f>
        <v>0</v>
      </c>
      <c r="R1854">
        <f>'[1]Master Data'!CA546/1000000</f>
        <v>0</v>
      </c>
      <c r="S1854">
        <f>'[1]Master Data'!CC546/1000000</f>
        <v>0</v>
      </c>
      <c r="T1854">
        <f>'[1]Master Data'!CD546/100</f>
        <v>0</v>
      </c>
      <c r="U1854">
        <f>'[1]Master Data'!CE546/1000000</f>
        <v>0</v>
      </c>
    </row>
    <row r="1855" spans="1:21" x14ac:dyDescent="0.55000000000000004">
      <c r="A1855" s="41" t="s">
        <v>1635</v>
      </c>
      <c r="B1855" s="41">
        <v>2.0999999999999999E-3</v>
      </c>
      <c r="C1855">
        <f>'[1]Master Data'!BK547/100</f>
        <v>8.0000000000000004E-4</v>
      </c>
      <c r="D1855">
        <f>'[1]Master Data'!BL547/1000000</f>
        <v>2.4569999999999998E-7</v>
      </c>
      <c r="E1855">
        <f>'[1]Master Data'!BM547/1000000</f>
        <v>0</v>
      </c>
      <c r="F1855">
        <f>'[1]Master Data'!BN547/100</f>
        <v>0</v>
      </c>
      <c r="G1855">
        <f>'[1]Master Data'!BO547/100</f>
        <v>0</v>
      </c>
      <c r="H1855">
        <f>'[1]Master Data'!BP547/100</f>
        <v>0</v>
      </c>
      <c r="I1855">
        <f>'[1]Master Data'!BQ547/100</f>
        <v>0</v>
      </c>
      <c r="J1855">
        <f>'[1]Master Data'!BR547/100</f>
        <v>0</v>
      </c>
      <c r="K1855">
        <f>'[1]Master Data'!BT547/100</f>
        <v>0</v>
      </c>
      <c r="L1855">
        <f>'[1]Master Data'!BU547/1000000</f>
        <v>3.9563999999999999E-6</v>
      </c>
      <c r="M1855">
        <f>'[1]Master Data'!BV547/1000000</f>
        <v>1.8143999999999997E-6</v>
      </c>
      <c r="N1855">
        <f>'[1]Master Data'!BW547/1000000</f>
        <v>2.8349999999999996E-7</v>
      </c>
      <c r="O1855">
        <f>'[1]Master Data'!BX547/100</f>
        <v>0</v>
      </c>
      <c r="P1855">
        <f>'[1]Master Data'!BY547/100</f>
        <v>0</v>
      </c>
      <c r="Q1855">
        <f>'[1]Master Data'!BZ547/100</f>
        <v>0</v>
      </c>
      <c r="R1855">
        <f>'[1]Master Data'!CA547/1000000</f>
        <v>0</v>
      </c>
      <c r="S1855">
        <f>'[1]Master Data'!CC547/1000000</f>
        <v>0</v>
      </c>
      <c r="T1855">
        <f>'[1]Master Data'!CD547/100</f>
        <v>0</v>
      </c>
      <c r="U1855">
        <f>'[1]Master Data'!CE547/1000000</f>
        <v>0</v>
      </c>
    </row>
    <row r="1856" spans="1:21" x14ac:dyDescent="0.55000000000000004">
      <c r="A1856" s="41" t="s">
        <v>1636</v>
      </c>
      <c r="B1856" s="41">
        <v>1.2999999999999999E-3</v>
      </c>
      <c r="C1856">
        <f>'[1]Master Data'!BK548/100</f>
        <v>1E-4</v>
      </c>
      <c r="D1856">
        <f>'[1]Master Data'!BL548/1000000</f>
        <v>3.8780000000000001E-8</v>
      </c>
      <c r="E1856">
        <f>'[1]Master Data'!BM548/1000000</f>
        <v>0</v>
      </c>
      <c r="F1856">
        <f>'[1]Master Data'!BN548/100</f>
        <v>0</v>
      </c>
      <c r="G1856">
        <f>'[1]Master Data'!BO548/100</f>
        <v>0</v>
      </c>
      <c r="H1856">
        <f>'[1]Master Data'!BP548/100</f>
        <v>0</v>
      </c>
      <c r="I1856">
        <f>'[1]Master Data'!BQ548/100</f>
        <v>0</v>
      </c>
      <c r="J1856">
        <f>'[1]Master Data'!BR548/100</f>
        <v>0</v>
      </c>
      <c r="K1856">
        <f>'[1]Master Data'!BT548/100</f>
        <v>0</v>
      </c>
      <c r="L1856">
        <f>'[1]Master Data'!BU548/1000000</f>
        <v>3.3350799999999999E-6</v>
      </c>
      <c r="M1856">
        <f>'[1]Master Data'!BV548/1000000</f>
        <v>1.53458E-6</v>
      </c>
      <c r="N1856">
        <f>'[1]Master Data'!BW548/1000000</f>
        <v>6.3155999999999997E-7</v>
      </c>
      <c r="O1856">
        <f>'[1]Master Data'!BX548/100</f>
        <v>0.21620625908699176</v>
      </c>
      <c r="P1856">
        <f>'[1]Master Data'!BY548/100</f>
        <v>0</v>
      </c>
      <c r="Q1856">
        <f>'[1]Master Data'!BZ548/100</f>
        <v>0</v>
      </c>
      <c r="R1856">
        <f>'[1]Master Data'!CA548/1000000</f>
        <v>0</v>
      </c>
      <c r="S1856">
        <f>'[1]Master Data'!CC548/1000000</f>
        <v>0</v>
      </c>
      <c r="T1856">
        <f>'[1]Master Data'!CD548/100</f>
        <v>0</v>
      </c>
      <c r="U1856">
        <f>'[1]Master Data'!CE548/1000000</f>
        <v>0</v>
      </c>
    </row>
    <row r="1857" spans="1:21" x14ac:dyDescent="0.55000000000000004">
      <c r="A1857" s="41" t="s">
        <v>1637</v>
      </c>
      <c r="B1857" s="41">
        <v>2.3999999999999998E-3</v>
      </c>
      <c r="C1857">
        <f>'[1]Master Data'!BK549/100</f>
        <v>8.0000000000000004E-4</v>
      </c>
      <c r="D1857">
        <f>'[1]Master Data'!BL549/1000000</f>
        <v>2.5199999999999998E-7</v>
      </c>
      <c r="E1857">
        <f>'[1]Master Data'!BM549/1000000</f>
        <v>0</v>
      </c>
      <c r="F1857">
        <f>'[1]Master Data'!BN549/100</f>
        <v>0</v>
      </c>
      <c r="G1857">
        <f>'[1]Master Data'!BO549/100</f>
        <v>0</v>
      </c>
      <c r="H1857">
        <f>'[1]Master Data'!BP549/100</f>
        <v>0</v>
      </c>
      <c r="I1857">
        <f>'[1]Master Data'!BQ549/100</f>
        <v>0</v>
      </c>
      <c r="J1857">
        <f>'[1]Master Data'!BR549/100</f>
        <v>0</v>
      </c>
      <c r="K1857">
        <f>'[1]Master Data'!BT549/100</f>
        <v>0</v>
      </c>
      <c r="L1857">
        <f>'[1]Master Data'!BU549/1000000</f>
        <v>4.3329999999999998E-6</v>
      </c>
      <c r="M1857">
        <f>'[1]Master Data'!BV549/1000000</f>
        <v>2.0650000000000001E-6</v>
      </c>
      <c r="N1857">
        <f>'[1]Master Data'!BW549/1000000</f>
        <v>3.5699999999999998E-7</v>
      </c>
      <c r="O1857">
        <f>'[1]Master Data'!BX549/100</f>
        <v>0</v>
      </c>
      <c r="P1857">
        <f>'[1]Master Data'!BY549/100</f>
        <v>0</v>
      </c>
      <c r="Q1857">
        <f>'[1]Master Data'!BZ549/100</f>
        <v>0</v>
      </c>
      <c r="R1857">
        <f>'[1]Master Data'!CA549/1000000</f>
        <v>0</v>
      </c>
      <c r="S1857">
        <f>'[1]Master Data'!CC549/1000000</f>
        <v>0</v>
      </c>
      <c r="T1857">
        <f>'[1]Master Data'!CD549/100</f>
        <v>0</v>
      </c>
      <c r="U1857">
        <f>'[1]Master Data'!CE549/1000000</f>
        <v>0</v>
      </c>
    </row>
    <row r="1858" spans="1:21" x14ac:dyDescent="0.55000000000000004">
      <c r="A1858" s="41" t="s">
        <v>1638</v>
      </c>
      <c r="B1858" s="41">
        <v>1.1999999999999999E-3</v>
      </c>
      <c r="C1858">
        <f>'[1]Master Data'!BK550/100</f>
        <v>1E-4</v>
      </c>
      <c r="D1858">
        <f>'[1]Master Data'!BL550/1000000</f>
        <v>2.0736E-7</v>
      </c>
      <c r="E1858">
        <f>'[1]Master Data'!BM550/1000000</f>
        <v>0</v>
      </c>
      <c r="F1858">
        <f>'[1]Master Data'!BN550/100</f>
        <v>0</v>
      </c>
      <c r="G1858">
        <f>'[1]Master Data'!BO550/100</f>
        <v>0</v>
      </c>
      <c r="H1858">
        <f>'[1]Master Data'!BP550/100</f>
        <v>0</v>
      </c>
      <c r="I1858">
        <f>'[1]Master Data'!BQ550/100</f>
        <v>0</v>
      </c>
      <c r="J1858">
        <f>'[1]Master Data'!BR550/100</f>
        <v>0</v>
      </c>
      <c r="K1858">
        <f>'[1]Master Data'!BT550/100</f>
        <v>0</v>
      </c>
      <c r="L1858">
        <f>'[1]Master Data'!BU550/1000000</f>
        <v>3.5654399999999996E-6</v>
      </c>
      <c r="M1858">
        <f>'[1]Master Data'!BV550/1000000</f>
        <v>1.6991999999999998E-6</v>
      </c>
      <c r="N1858">
        <f>'[1]Master Data'!BW550/1000000</f>
        <v>2.9375999999999995E-7</v>
      </c>
      <c r="O1858">
        <f>'[1]Master Data'!BX550/100</f>
        <v>0.21825885015427329</v>
      </c>
      <c r="P1858">
        <f>'[1]Master Data'!BY550/100</f>
        <v>0</v>
      </c>
      <c r="Q1858">
        <f>'[1]Master Data'!BZ550/100</f>
        <v>0</v>
      </c>
      <c r="R1858">
        <f>'[1]Master Data'!CA550/1000000</f>
        <v>0</v>
      </c>
      <c r="S1858">
        <f>'[1]Master Data'!CC550/1000000</f>
        <v>0</v>
      </c>
      <c r="T1858">
        <f>'[1]Master Data'!CD550/100</f>
        <v>0</v>
      </c>
      <c r="U1858">
        <f>'[1]Master Data'!CE550/1000000</f>
        <v>0</v>
      </c>
    </row>
    <row r="1859" spans="1:21" x14ac:dyDescent="0.55000000000000004">
      <c r="A1859" s="41" t="s">
        <v>1639</v>
      </c>
      <c r="B1859" s="41">
        <v>2.3E-3</v>
      </c>
      <c r="C1859">
        <f>'[1]Master Data'!BK551/100</f>
        <v>1.1000000000000001E-3</v>
      </c>
      <c r="D1859">
        <f>'[1]Master Data'!BL551/1000000</f>
        <v>3.2592E-7</v>
      </c>
      <c r="E1859">
        <f>'[1]Master Data'!BM551/1000000</f>
        <v>0</v>
      </c>
      <c r="F1859">
        <f>'[1]Master Data'!BN551/100</f>
        <v>0</v>
      </c>
      <c r="G1859">
        <f>'[1]Master Data'!BO551/100</f>
        <v>0</v>
      </c>
      <c r="H1859">
        <f>'[1]Master Data'!BP551/100</f>
        <v>0</v>
      </c>
      <c r="I1859">
        <f>'[1]Master Data'!BQ551/100</f>
        <v>0</v>
      </c>
      <c r="J1859">
        <f>'[1]Master Data'!BR551/100</f>
        <v>0</v>
      </c>
      <c r="K1859">
        <f>'[1]Master Data'!BT551/100</f>
        <v>0</v>
      </c>
      <c r="L1859">
        <f>'[1]Master Data'!BU551/1000000</f>
        <v>5.0207199999999998E-6</v>
      </c>
      <c r="M1859">
        <f>'[1]Master Data'!BV551/1000000</f>
        <v>2.0719200000000001E-6</v>
      </c>
      <c r="N1859">
        <f>'[1]Master Data'!BW551/1000000</f>
        <v>3.3367999999999995E-7</v>
      </c>
      <c r="O1859">
        <f>'[1]Master Data'!BX551/100</f>
        <v>0</v>
      </c>
      <c r="P1859">
        <f>'[1]Master Data'!BY551/100</f>
        <v>0</v>
      </c>
      <c r="Q1859">
        <f>'[1]Master Data'!BZ551/100</f>
        <v>0</v>
      </c>
      <c r="R1859">
        <f>'[1]Master Data'!CA551/1000000</f>
        <v>0</v>
      </c>
      <c r="S1859">
        <f>'[1]Master Data'!CC551/1000000</f>
        <v>0</v>
      </c>
      <c r="T1859">
        <f>'[1]Master Data'!CD551/100</f>
        <v>0</v>
      </c>
      <c r="U1859">
        <f>'[1]Master Data'!CE551/1000000</f>
        <v>0</v>
      </c>
    </row>
    <row r="1860" spans="1:21" x14ac:dyDescent="0.55000000000000004">
      <c r="A1860" s="41" t="s">
        <v>1640</v>
      </c>
      <c r="B1860" s="41">
        <v>1.1000000000000001E-3</v>
      </c>
      <c r="C1860">
        <f>'[1]Master Data'!BK552/100</f>
        <v>1E-4</v>
      </c>
      <c r="D1860">
        <f>'[1]Master Data'!BL552/1000000</f>
        <v>2.9999999999999997E-8</v>
      </c>
      <c r="E1860">
        <f>'[1]Master Data'!BM552/1000000</f>
        <v>0</v>
      </c>
      <c r="F1860">
        <f>'[1]Master Data'!BN552/100</f>
        <v>0</v>
      </c>
      <c r="G1860">
        <f>'[1]Master Data'!BO552/100</f>
        <v>0</v>
      </c>
      <c r="H1860">
        <f>'[1]Master Data'!BP552/100</f>
        <v>0</v>
      </c>
      <c r="I1860">
        <f>'[1]Master Data'!BQ552/100</f>
        <v>0</v>
      </c>
      <c r="J1860">
        <f>'[1]Master Data'!BR552/100</f>
        <v>0</v>
      </c>
      <c r="K1860">
        <f>'[1]Master Data'!BT552/100</f>
        <v>0</v>
      </c>
      <c r="L1860">
        <f>'[1]Master Data'!BU552/1000000</f>
        <v>2.96E-6</v>
      </c>
      <c r="M1860">
        <f>'[1]Master Data'!BV552/1000000</f>
        <v>1.4649999999999999E-6</v>
      </c>
      <c r="N1860">
        <f>'[1]Master Data'!BW552/1000000</f>
        <v>5.5000000000000003E-7</v>
      </c>
      <c r="O1860">
        <f>'[1]Master Data'!BX552/100</f>
        <v>0</v>
      </c>
      <c r="P1860">
        <f>'[1]Master Data'!BY552/100</f>
        <v>0</v>
      </c>
      <c r="Q1860">
        <f>'[1]Master Data'!BZ552/100</f>
        <v>0</v>
      </c>
      <c r="R1860">
        <f>'[1]Master Data'!CA552/1000000</f>
        <v>0</v>
      </c>
      <c r="S1860">
        <f>'[1]Master Data'!CC552/1000000</f>
        <v>0</v>
      </c>
      <c r="T1860">
        <f>'[1]Master Data'!CD552/100</f>
        <v>0</v>
      </c>
      <c r="U1860">
        <f>'[1]Master Data'!CE552/1000000</f>
        <v>0</v>
      </c>
    </row>
    <row r="1861" spans="1:21" x14ac:dyDescent="0.55000000000000004">
      <c r="A1861" s="41" t="s">
        <v>1641</v>
      </c>
      <c r="B1861" s="41">
        <v>1.9547316805783028E-3</v>
      </c>
      <c r="C1861">
        <f>'[1]Master Data'!BK553/100</f>
        <v>9.2429583993601278E-4</v>
      </c>
      <c r="D1861">
        <f>'[1]Master Data'!BL553/1000000</f>
        <v>2.2343999999999999E-7</v>
      </c>
      <c r="E1861">
        <f>'[1]Master Data'!BM553/1000000</f>
        <v>0</v>
      </c>
      <c r="F1861">
        <f>'[1]Master Data'!BN553/100</f>
        <v>0</v>
      </c>
      <c r="G1861">
        <f>'[1]Master Data'!BO553/100</f>
        <v>0</v>
      </c>
      <c r="H1861">
        <f>'[1]Master Data'!BP553/100</f>
        <v>0</v>
      </c>
      <c r="I1861">
        <f>'[1]Master Data'!BQ553/100</f>
        <v>0</v>
      </c>
      <c r="J1861">
        <f>'[1]Master Data'!BR553/100</f>
        <v>0</v>
      </c>
      <c r="K1861">
        <f>'[1]Master Data'!BT553/100</f>
        <v>0</v>
      </c>
      <c r="L1861">
        <f>'[1]Master Data'!BU553/1000000</f>
        <v>3.8043600000000001E-6</v>
      </c>
      <c r="M1861">
        <f>'[1]Master Data'!BV553/1000000</f>
        <v>1.58172E-6</v>
      </c>
      <c r="N1861">
        <f>'[1]Master Data'!BW553/1000000</f>
        <v>2.7048000000000002E-7</v>
      </c>
      <c r="O1861">
        <f>'[1]Master Data'!BX553/100</f>
        <v>0</v>
      </c>
      <c r="P1861">
        <f>'[1]Master Data'!BY553/100</f>
        <v>0</v>
      </c>
      <c r="Q1861">
        <f>'[1]Master Data'!BZ553/100</f>
        <v>0</v>
      </c>
      <c r="R1861">
        <f>'[1]Master Data'!CA553/1000000</f>
        <v>0</v>
      </c>
      <c r="S1861">
        <f>'[1]Master Data'!CC553/1000000</f>
        <v>0</v>
      </c>
      <c r="T1861">
        <f>'[1]Master Data'!CD553/100</f>
        <v>0</v>
      </c>
      <c r="U1861">
        <f>'[1]Master Data'!CE553/1000000</f>
        <v>0</v>
      </c>
    </row>
    <row r="1862" spans="1:21" x14ac:dyDescent="0.55000000000000004">
      <c r="A1862" s="41" t="s">
        <v>1642</v>
      </c>
      <c r="B1862" s="41">
        <v>1.1240231217618901E-3</v>
      </c>
      <c r="C1862">
        <f>'[1]Master Data'!BK554/100</f>
        <v>1.554223366330867E-4</v>
      </c>
      <c r="D1862">
        <f>'[1]Master Data'!BL554/1000000</f>
        <v>1.6640000000000002E-8</v>
      </c>
      <c r="E1862">
        <f>'[1]Master Data'!BM554/1000000</f>
        <v>0</v>
      </c>
      <c r="F1862">
        <f>'[1]Master Data'!BN554/100</f>
        <v>0</v>
      </c>
      <c r="G1862">
        <f>'[1]Master Data'!BO554/100</f>
        <v>0</v>
      </c>
      <c r="H1862">
        <f>'[1]Master Data'!BP554/100</f>
        <v>0</v>
      </c>
      <c r="I1862">
        <f>'[1]Master Data'!BQ554/100</f>
        <v>0</v>
      </c>
      <c r="J1862">
        <f>'[1]Master Data'!BR554/100</f>
        <v>0</v>
      </c>
      <c r="K1862">
        <f>'[1]Master Data'!BT554/100</f>
        <v>0</v>
      </c>
      <c r="L1862">
        <f>'[1]Master Data'!BU554/1000000</f>
        <v>2.4835200000000002E-6</v>
      </c>
      <c r="M1862">
        <f>'[1]Master Data'!BV554/1000000</f>
        <v>1.2147200000000001E-6</v>
      </c>
      <c r="N1862">
        <f>'[1]Master Data'!BW554/1000000</f>
        <v>4.4096E-7</v>
      </c>
      <c r="O1862">
        <f>'[1]Master Data'!BX554/100</f>
        <v>0</v>
      </c>
      <c r="P1862">
        <f>'[1]Master Data'!BY554/100</f>
        <v>0</v>
      </c>
      <c r="Q1862">
        <f>'[1]Master Data'!BZ554/100</f>
        <v>0</v>
      </c>
      <c r="R1862">
        <f>'[1]Master Data'!CA554/1000000</f>
        <v>0</v>
      </c>
      <c r="S1862">
        <f>'[1]Master Data'!CC554/1000000</f>
        <v>0</v>
      </c>
      <c r="T1862">
        <f>'[1]Master Data'!CD554/100</f>
        <v>0</v>
      </c>
      <c r="U1862">
        <f>'[1]Master Data'!CE554/1000000</f>
        <v>0</v>
      </c>
    </row>
    <row r="1863" spans="1:21" x14ac:dyDescent="0.55000000000000004">
      <c r="A1863" s="41" t="s">
        <v>1643</v>
      </c>
      <c r="B1863" s="41">
        <v>1.1240231217618901E-3</v>
      </c>
      <c r="C1863">
        <f>'[1]Master Data'!BK555/100</f>
        <v>2.9148595329822911E-4</v>
      </c>
      <c r="D1863">
        <f>'[1]Master Data'!BL555/1000000</f>
        <v>2.9999999999999997E-8</v>
      </c>
      <c r="E1863">
        <f>'[1]Master Data'!BM555/1000000</f>
        <v>0</v>
      </c>
      <c r="F1863">
        <f>'[1]Master Data'!BN555/100</f>
        <v>0</v>
      </c>
      <c r="G1863">
        <f>'[1]Master Data'!BO555/100</f>
        <v>0</v>
      </c>
      <c r="H1863">
        <f>'[1]Master Data'!BP555/100</f>
        <v>0</v>
      </c>
      <c r="I1863">
        <f>'[1]Master Data'!BQ555/100</f>
        <v>0</v>
      </c>
      <c r="J1863">
        <f>'[1]Master Data'!BR555/100</f>
        <v>0</v>
      </c>
      <c r="K1863">
        <f>'[1]Master Data'!BT555/100</f>
        <v>0</v>
      </c>
      <c r="L1863">
        <f>'[1]Master Data'!BU555/1000000</f>
        <v>2.3599999999999999E-6</v>
      </c>
      <c r="M1863">
        <f>'[1]Master Data'!BV555/1000000</f>
        <v>9.7999999999999993E-7</v>
      </c>
      <c r="N1863">
        <f>'[1]Master Data'!BW555/1000000</f>
        <v>3.8000000000000001E-7</v>
      </c>
      <c r="O1863">
        <f>'[1]Master Data'!BX555/100</f>
        <v>0</v>
      </c>
      <c r="P1863">
        <f>'[1]Master Data'!BY555/100</f>
        <v>0</v>
      </c>
      <c r="Q1863">
        <f>'[1]Master Data'!BZ555/100</f>
        <v>0</v>
      </c>
      <c r="R1863">
        <f>'[1]Master Data'!CA555/1000000</f>
        <v>0</v>
      </c>
      <c r="S1863">
        <f>'[1]Master Data'!CC555/1000000</f>
        <v>0</v>
      </c>
      <c r="T1863">
        <f>'[1]Master Data'!CD555/100</f>
        <v>0</v>
      </c>
      <c r="U1863">
        <f>'[1]Master Data'!CE555/1000000</f>
        <v>0</v>
      </c>
    </row>
    <row r="1864" spans="1:21" x14ac:dyDescent="0.55000000000000004">
      <c r="A1864" s="41" t="s">
        <v>1644</v>
      </c>
      <c r="B1864" s="41">
        <v>1.1240231217618901E-3</v>
      </c>
      <c r="C1864">
        <f>'[1]Master Data'!BK556/100</f>
        <v>2.9148595329822911E-4</v>
      </c>
      <c r="D1864">
        <f>'[1]Master Data'!BL556/1000000</f>
        <v>5.4396800000000003E-8</v>
      </c>
      <c r="E1864">
        <f>'[1]Master Data'!BM556/1000000</f>
        <v>0</v>
      </c>
      <c r="F1864">
        <f>'[1]Master Data'!BN556/100</f>
        <v>0</v>
      </c>
      <c r="G1864">
        <f>'[1]Master Data'!BO556/100</f>
        <v>0</v>
      </c>
      <c r="H1864">
        <f>'[1]Master Data'!BP556/100</f>
        <v>0</v>
      </c>
      <c r="I1864">
        <f>'[1]Master Data'!BQ556/100</f>
        <v>0</v>
      </c>
      <c r="J1864">
        <f>'[1]Master Data'!BR556/100</f>
        <v>0</v>
      </c>
      <c r="K1864">
        <f>'[1]Master Data'!BT556/100</f>
        <v>0</v>
      </c>
      <c r="L1864">
        <f>'[1]Master Data'!BU556/1000000</f>
        <v>1.525728E-6</v>
      </c>
      <c r="M1864">
        <f>'[1]Master Data'!BV556/1000000</f>
        <v>1.3451840000000002E-6</v>
      </c>
      <c r="N1864">
        <f>'[1]Master Data'!BW556/1000000</f>
        <v>2.7470080000000003E-7</v>
      </c>
      <c r="O1864">
        <f>'[1]Master Data'!BX556/100</f>
        <v>0</v>
      </c>
      <c r="P1864">
        <f>'[1]Master Data'!BY556/100</f>
        <v>0</v>
      </c>
      <c r="Q1864">
        <f>'[1]Master Data'!BZ556/100</f>
        <v>0</v>
      </c>
      <c r="R1864">
        <f>'[1]Master Data'!CA556/1000000</f>
        <v>0</v>
      </c>
      <c r="S1864">
        <f>'[1]Master Data'!CC556/1000000</f>
        <v>0</v>
      </c>
      <c r="T1864">
        <f>'[1]Master Data'!CD556/100</f>
        <v>0</v>
      </c>
      <c r="U1864">
        <f>'[1]Master Data'!CE556/1000000</f>
        <v>0</v>
      </c>
    </row>
    <row r="1865" spans="1:21" x14ac:dyDescent="0.55000000000000004">
      <c r="A1865" s="41" t="s">
        <v>1645</v>
      </c>
      <c r="B1865" s="41">
        <v>2E-3</v>
      </c>
      <c r="C1865">
        <f>'[1]Master Data'!BK557/100</f>
        <v>8.0000000000000004E-4</v>
      </c>
      <c r="D1865">
        <f>'[1]Master Data'!BL557/1000000</f>
        <v>3.0622E-7</v>
      </c>
      <c r="E1865">
        <f>'[1]Master Data'!BM557/1000000</f>
        <v>0</v>
      </c>
      <c r="F1865">
        <f>'[1]Master Data'!BN557/100</f>
        <v>0</v>
      </c>
      <c r="G1865">
        <f>'[1]Master Data'!BO557/100</f>
        <v>0</v>
      </c>
      <c r="H1865">
        <f>'[1]Master Data'!BP557/100</f>
        <v>0</v>
      </c>
      <c r="I1865">
        <f>'[1]Master Data'!BQ557/100</f>
        <v>0</v>
      </c>
      <c r="J1865">
        <f>'[1]Master Data'!BR557/100</f>
        <v>0</v>
      </c>
      <c r="K1865">
        <f>'[1]Master Data'!BT557/100</f>
        <v>0</v>
      </c>
      <c r="L1865">
        <f>'[1]Master Data'!BU557/1000000</f>
        <v>3.0872999999999996E-6</v>
      </c>
      <c r="M1865">
        <f>'[1]Master Data'!BV557/1000000</f>
        <v>1.4457599999999997E-6</v>
      </c>
      <c r="N1865">
        <f>'[1]Master Data'!BW557/1000000</f>
        <v>1.8071999999999997E-7</v>
      </c>
      <c r="O1865">
        <f>'[1]Master Data'!BX557/100</f>
        <v>0</v>
      </c>
      <c r="P1865">
        <f>'[1]Master Data'!BY557/100</f>
        <v>0</v>
      </c>
      <c r="Q1865">
        <f>'[1]Master Data'!BZ557/100</f>
        <v>0</v>
      </c>
      <c r="R1865">
        <f>'[1]Master Data'!CA557/1000000</f>
        <v>0</v>
      </c>
      <c r="S1865">
        <f>'[1]Master Data'!CC557/1000000</f>
        <v>0</v>
      </c>
      <c r="T1865">
        <f>'[1]Master Data'!CD557/100</f>
        <v>0</v>
      </c>
      <c r="U1865">
        <f>'[1]Master Data'!CE557/1000000</f>
        <v>0</v>
      </c>
    </row>
    <row r="1866" spans="1:21" x14ac:dyDescent="0.55000000000000004">
      <c r="A1866" s="41" t="s">
        <v>1646</v>
      </c>
      <c r="B1866" s="41">
        <v>1.7000000000000001E-3</v>
      </c>
      <c r="C1866">
        <f>'[1]Master Data'!BK558/100</f>
        <v>5.0000000000000001E-4</v>
      </c>
      <c r="D1866">
        <f>'[1]Master Data'!BL558/1000000</f>
        <v>1.2748999999999999E-7</v>
      </c>
      <c r="E1866">
        <f>'[1]Master Data'!BM558/1000000</f>
        <v>0</v>
      </c>
      <c r="F1866">
        <f>'[1]Master Data'!BN558/100</f>
        <v>0</v>
      </c>
      <c r="G1866">
        <f>'[1]Master Data'!BO558/100</f>
        <v>0</v>
      </c>
      <c r="H1866">
        <f>'[1]Master Data'!BP558/100</f>
        <v>0</v>
      </c>
      <c r="I1866">
        <f>'[1]Master Data'!BQ558/100</f>
        <v>0</v>
      </c>
      <c r="J1866">
        <f>'[1]Master Data'!BR558/100</f>
        <v>0</v>
      </c>
      <c r="K1866">
        <f>'[1]Master Data'!BT558/100</f>
        <v>0</v>
      </c>
      <c r="L1866">
        <f>'[1]Master Data'!BU558/1000000</f>
        <v>2.7578099999999995E-6</v>
      </c>
      <c r="M1866">
        <f>'[1]Master Data'!BV558/1000000</f>
        <v>3.2878999999999999E-6</v>
      </c>
      <c r="N1866">
        <f>'[1]Master Data'!BW558/1000000</f>
        <v>5.4351000000000003E-7</v>
      </c>
      <c r="O1866">
        <f>'[1]Master Data'!BX558/100</f>
        <v>0</v>
      </c>
      <c r="P1866">
        <f>'[1]Master Data'!BY558/100</f>
        <v>0</v>
      </c>
      <c r="Q1866">
        <f>'[1]Master Data'!BZ558/100</f>
        <v>0</v>
      </c>
      <c r="R1866">
        <f>'[1]Master Data'!CA558/1000000</f>
        <v>0</v>
      </c>
      <c r="S1866">
        <f>'[1]Master Data'!CC558/1000000</f>
        <v>0</v>
      </c>
      <c r="T1866">
        <f>'[1]Master Data'!CD558/100</f>
        <v>0</v>
      </c>
      <c r="U1866">
        <f>'[1]Master Data'!CE558/1000000</f>
        <v>0</v>
      </c>
    </row>
    <row r="1867" spans="1:21" x14ac:dyDescent="0.55000000000000004">
      <c r="A1867" s="41" t="s">
        <v>1647</v>
      </c>
      <c r="B1867" s="41">
        <v>2.7532760622242863E-3</v>
      </c>
      <c r="C1867">
        <f>'[1]Master Data'!BK559/100</f>
        <v>1.2427443696308338E-3</v>
      </c>
      <c r="D1867">
        <f>'[1]Master Data'!BL559/1000000</f>
        <v>3.9670708075131496E-8</v>
      </c>
      <c r="E1867">
        <f>'[1]Master Data'!BM559/1000000</f>
        <v>0</v>
      </c>
      <c r="F1867">
        <f>'[1]Master Data'!BN559/100</f>
        <v>0</v>
      </c>
      <c r="G1867">
        <f>'[1]Master Data'!BO559/100</f>
        <v>0</v>
      </c>
      <c r="H1867">
        <f>'[1]Master Data'!BP559/100</f>
        <v>0</v>
      </c>
      <c r="I1867">
        <f>'[1]Master Data'!BQ559/100</f>
        <v>0</v>
      </c>
      <c r="J1867">
        <f>'[1]Master Data'!BR559/100</f>
        <v>0</v>
      </c>
      <c r="K1867">
        <f>'[1]Master Data'!BT559/100</f>
        <v>0</v>
      </c>
      <c r="L1867">
        <f>'[1]Master Data'!BU559/1000000</f>
        <v>3.0754534801770038E-7</v>
      </c>
      <c r="M1867">
        <f>'[1]Master Data'!BV559/1000000</f>
        <v>1.6689474470558319E-7</v>
      </c>
      <c r="N1867">
        <f>'[1]Master Data'!BW559/1000000</f>
        <v>1.268743463227906E-8</v>
      </c>
      <c r="O1867">
        <f>'[1]Master Data'!BX559/100</f>
        <v>3.016805292270261E-3</v>
      </c>
      <c r="P1867">
        <f>'[1]Master Data'!BY559/100</f>
        <v>0</v>
      </c>
      <c r="Q1867">
        <f>'[1]Master Data'!BZ559/100</f>
        <v>0</v>
      </c>
      <c r="R1867">
        <f>'[1]Master Data'!CA559/1000000</f>
        <v>0</v>
      </c>
      <c r="S1867">
        <f>'[1]Master Data'!CC559/1000000</f>
        <v>0</v>
      </c>
      <c r="T1867">
        <f>'[1]Master Data'!CD559/100</f>
        <v>0</v>
      </c>
      <c r="U1867">
        <f>'[1]Master Data'!CE559/1000000</f>
        <v>0</v>
      </c>
    </row>
    <row r="1868" spans="1:21" x14ac:dyDescent="0.55000000000000004">
      <c r="A1868" s="41" t="s">
        <v>1648</v>
      </c>
      <c r="B1868" s="41">
        <v>7.7556861914345224E-4</v>
      </c>
      <c r="C1868">
        <f>'[1]Master Data'!BK560/100</f>
        <v>8.1266108816156475E-5</v>
      </c>
      <c r="D1868">
        <f>'[1]Master Data'!BL560/1000000</f>
        <v>3.7201303699913585E-8</v>
      </c>
      <c r="E1868">
        <f>'[1]Master Data'!BM560/1000000</f>
        <v>0</v>
      </c>
      <c r="F1868">
        <f>'[1]Master Data'!BN560/100</f>
        <v>0</v>
      </c>
      <c r="G1868">
        <f>'[1]Master Data'!BO560/100</f>
        <v>0</v>
      </c>
      <c r="H1868">
        <f>'[1]Master Data'!BP560/100</f>
        <v>0</v>
      </c>
      <c r="I1868">
        <f>'[1]Master Data'!BQ560/100</f>
        <v>0</v>
      </c>
      <c r="J1868">
        <f>'[1]Master Data'!BR560/100</f>
        <v>0</v>
      </c>
      <c r="K1868">
        <f>'[1]Master Data'!BT560/100</f>
        <v>0</v>
      </c>
      <c r="L1868">
        <f>'[1]Master Data'!BU560/1000000</f>
        <v>2.2656154384657045E-6</v>
      </c>
      <c r="M1868">
        <f>'[1]Master Data'!BV560/1000000</f>
        <v>1.2158870179211846E-6</v>
      </c>
      <c r="N1868">
        <f>'[1]Master Data'!BW560/1000000</f>
        <v>3.496814568529737E-7</v>
      </c>
      <c r="O1868">
        <f>'[1]Master Data'!BX560/100</f>
        <v>0.17725034220274621</v>
      </c>
      <c r="P1868">
        <f>'[1]Master Data'!BY560/100</f>
        <v>0</v>
      </c>
      <c r="Q1868">
        <f>'[1]Master Data'!BZ560/100</f>
        <v>0</v>
      </c>
      <c r="R1868">
        <f>'[1]Master Data'!CA560/1000000</f>
        <v>0</v>
      </c>
      <c r="S1868">
        <f>'[1]Master Data'!CC560/1000000</f>
        <v>0</v>
      </c>
      <c r="T1868">
        <f>'[1]Master Data'!CD560/100</f>
        <v>0</v>
      </c>
      <c r="U1868">
        <f>'[1]Master Data'!CE560/1000000</f>
        <v>0</v>
      </c>
    </row>
    <row r="1869" spans="1:21" x14ac:dyDescent="0.55000000000000004">
      <c r="A1869" s="41" t="s">
        <v>1649</v>
      </c>
      <c r="B1869" s="41">
        <v>1.9547316805783028E-3</v>
      </c>
      <c r="C1869">
        <f>'[1]Master Data'!BK561/100</f>
        <v>9.2429583993601278E-4</v>
      </c>
      <c r="D1869">
        <f>'[1]Master Data'!BL561/1000000</f>
        <v>3.8811849999999992E-7</v>
      </c>
      <c r="E1869">
        <f>'[1]Master Data'!BM561/1000000</f>
        <v>0</v>
      </c>
      <c r="F1869">
        <f>'[1]Master Data'!BN561/100</f>
        <v>0</v>
      </c>
      <c r="G1869">
        <f>'[1]Master Data'!BO561/100</f>
        <v>0</v>
      </c>
      <c r="H1869">
        <f>'[1]Master Data'!BP561/100</f>
        <v>0</v>
      </c>
      <c r="I1869">
        <f>'[1]Master Data'!BQ561/100</f>
        <v>0</v>
      </c>
      <c r="J1869">
        <f>'[1]Master Data'!BR561/100</f>
        <v>0</v>
      </c>
      <c r="K1869">
        <f>'[1]Master Data'!BT561/100</f>
        <v>0</v>
      </c>
      <c r="L1869">
        <f>'[1]Master Data'!BU561/1000000</f>
        <v>3.489805E-6</v>
      </c>
      <c r="M1869">
        <f>'[1]Master Data'!BV561/1000000</f>
        <v>1.8433998000000001E-6</v>
      </c>
      <c r="N1869">
        <f>'[1]Master Data'!BW561/1000000</f>
        <v>2.0870397799999999E-7</v>
      </c>
      <c r="O1869">
        <f>'[1]Master Data'!BX561/100</f>
        <v>0</v>
      </c>
      <c r="P1869">
        <f>'[1]Master Data'!BY561/100</f>
        <v>0</v>
      </c>
      <c r="Q1869">
        <f>'[1]Master Data'!BZ561/100</f>
        <v>0</v>
      </c>
      <c r="R1869">
        <f>'[1]Master Data'!CA561/1000000</f>
        <v>0</v>
      </c>
      <c r="S1869">
        <f>'[1]Master Data'!CC561/1000000</f>
        <v>0</v>
      </c>
      <c r="T1869">
        <f>'[1]Master Data'!CD561/100</f>
        <v>0</v>
      </c>
      <c r="U1869">
        <f>'[1]Master Data'!CE561/1000000</f>
        <v>0</v>
      </c>
    </row>
    <row r="1870" spans="1:21" x14ac:dyDescent="0.55000000000000004">
      <c r="A1870" s="41" t="s">
        <v>1650</v>
      </c>
      <c r="B1870" s="41">
        <v>1.1240231217618901E-3</v>
      </c>
      <c r="C1870">
        <f>'[1]Master Data'!BK562/100</f>
        <v>2.9148595329822911E-4</v>
      </c>
      <c r="D1870">
        <f>'[1]Master Data'!BL562/1000000</f>
        <v>1.0046409E-7</v>
      </c>
      <c r="E1870">
        <f>'[1]Master Data'!BM562/1000000</f>
        <v>0</v>
      </c>
      <c r="F1870">
        <f>'[1]Master Data'!BN562/100</f>
        <v>0</v>
      </c>
      <c r="G1870">
        <f>'[1]Master Data'!BO562/100</f>
        <v>0</v>
      </c>
      <c r="H1870">
        <f>'[1]Master Data'!BP562/100</f>
        <v>0</v>
      </c>
      <c r="I1870">
        <f>'[1]Master Data'!BQ562/100</f>
        <v>0</v>
      </c>
      <c r="J1870">
        <f>'[1]Master Data'!BR562/100</f>
        <v>0</v>
      </c>
      <c r="K1870">
        <f>'[1]Master Data'!BT562/100</f>
        <v>0</v>
      </c>
      <c r="L1870">
        <f>'[1]Master Data'!BU562/1000000</f>
        <v>2.8178288999999997E-6</v>
      </c>
      <c r="M1870">
        <f>'[1]Master Data'!BV562/1000000</f>
        <v>2.4843867000000003E-6</v>
      </c>
      <c r="N1870">
        <f>'[1]Master Data'!BW562/1000000</f>
        <v>5.0733804000000003E-7</v>
      </c>
      <c r="O1870">
        <f>'[1]Master Data'!BX562/100</f>
        <v>0</v>
      </c>
      <c r="P1870">
        <f>'[1]Master Data'!BY562/100</f>
        <v>0</v>
      </c>
      <c r="Q1870">
        <f>'[1]Master Data'!BZ562/100</f>
        <v>0</v>
      </c>
      <c r="R1870">
        <f>'[1]Master Data'!CA562/1000000</f>
        <v>0</v>
      </c>
      <c r="S1870">
        <f>'[1]Master Data'!CC562/1000000</f>
        <v>0</v>
      </c>
      <c r="T1870">
        <f>'[1]Master Data'!CD562/100</f>
        <v>0</v>
      </c>
      <c r="U1870">
        <f>'[1]Master Data'!CE562/1000000</f>
        <v>0</v>
      </c>
    </row>
    <row r="1871" spans="1:21" x14ac:dyDescent="0.55000000000000004">
      <c r="A1871" s="41" t="s">
        <v>1651</v>
      </c>
      <c r="B1871" s="41">
        <v>1.1240231217618901E-3</v>
      </c>
      <c r="C1871">
        <f>'[1]Master Data'!BK563/100</f>
        <v>1.554223366330867E-4</v>
      </c>
      <c r="D1871">
        <f>'[1]Master Data'!BL563/1000000</f>
        <v>2.9999999999999997E-8</v>
      </c>
      <c r="E1871">
        <f>'[1]Master Data'!BM563/1000000</f>
        <v>0</v>
      </c>
      <c r="F1871">
        <f>'[1]Master Data'!BN563/100</f>
        <v>0</v>
      </c>
      <c r="G1871">
        <f>'[1]Master Data'!BO563/100</f>
        <v>0</v>
      </c>
      <c r="H1871">
        <f>'[1]Master Data'!BP563/100</f>
        <v>0</v>
      </c>
      <c r="I1871">
        <f>'[1]Master Data'!BQ563/100</f>
        <v>0</v>
      </c>
      <c r="J1871">
        <f>'[1]Master Data'!BR563/100</f>
        <v>0</v>
      </c>
      <c r="K1871">
        <f>'[1]Master Data'!BT563/100</f>
        <v>0</v>
      </c>
      <c r="L1871">
        <f>'[1]Master Data'!BU563/1000000</f>
        <v>2.5600000000000001E-6</v>
      </c>
      <c r="M1871">
        <f>'[1]Master Data'!BV563/1000000</f>
        <v>1.06E-6</v>
      </c>
      <c r="N1871">
        <f>'[1]Master Data'!BW563/1000000</f>
        <v>4.3000000000000001E-7</v>
      </c>
      <c r="O1871">
        <f>'[1]Master Data'!BX563/100</f>
        <v>0</v>
      </c>
      <c r="P1871">
        <f>'[1]Master Data'!BY563/100</f>
        <v>0</v>
      </c>
      <c r="Q1871">
        <f>'[1]Master Data'!BZ563/100</f>
        <v>0</v>
      </c>
      <c r="R1871">
        <f>'[1]Master Data'!CA563/1000000</f>
        <v>0</v>
      </c>
      <c r="S1871">
        <f>'[1]Master Data'!CC563/1000000</f>
        <v>0</v>
      </c>
      <c r="T1871">
        <f>'[1]Master Data'!CD563/100</f>
        <v>0</v>
      </c>
      <c r="U1871">
        <f>'[1]Master Data'!CE563/1000000</f>
        <v>0</v>
      </c>
    </row>
    <row r="1872" spans="1:21" x14ac:dyDescent="0.55000000000000004">
      <c r="A1872" s="41" t="s">
        <v>1652</v>
      </c>
      <c r="B1872" s="41">
        <v>2.5999999999999999E-3</v>
      </c>
      <c r="C1872">
        <f>'[1]Master Data'!BK564/100</f>
        <v>1.1999999999999999E-3</v>
      </c>
      <c r="D1872">
        <f>'[1]Master Data'!BL564/1000000</f>
        <v>3.5787000000000001E-7</v>
      </c>
      <c r="E1872">
        <f>'[1]Master Data'!BM564/1000000</f>
        <v>0</v>
      </c>
      <c r="F1872">
        <f>'[1]Master Data'!BN564/100</f>
        <v>0</v>
      </c>
      <c r="G1872">
        <f>'[1]Master Data'!BO564/100</f>
        <v>0</v>
      </c>
      <c r="H1872">
        <f>'[1]Master Data'!BP564/100</f>
        <v>0</v>
      </c>
      <c r="I1872">
        <f>'[1]Master Data'!BQ564/100</f>
        <v>0</v>
      </c>
      <c r="J1872">
        <f>'[1]Master Data'!BR564/100</f>
        <v>0</v>
      </c>
      <c r="K1872">
        <f>'[1]Master Data'!BT564/100</f>
        <v>0</v>
      </c>
      <c r="L1872">
        <f>'[1]Master Data'!BU564/1000000</f>
        <v>2.6772300000000004E-6</v>
      </c>
      <c r="M1872">
        <f>'[1]Master Data'!BV564/1000000</f>
        <v>1.37712E-6</v>
      </c>
      <c r="N1872">
        <f>'[1]Master Data'!BW564/1000000</f>
        <v>1.1778E-7</v>
      </c>
      <c r="O1872">
        <f>'[1]Master Data'!BX564/100</f>
        <v>0</v>
      </c>
      <c r="P1872">
        <f>'[1]Master Data'!BY564/100</f>
        <v>0</v>
      </c>
      <c r="Q1872">
        <f>'[1]Master Data'!BZ564/100</f>
        <v>0</v>
      </c>
      <c r="R1872">
        <f>'[1]Master Data'!CA564/1000000</f>
        <v>0</v>
      </c>
      <c r="S1872">
        <f>'[1]Master Data'!CC564/1000000</f>
        <v>0</v>
      </c>
      <c r="T1872">
        <f>'[1]Master Data'!CD564/100</f>
        <v>0</v>
      </c>
      <c r="U1872">
        <f>'[1]Master Data'!CE564/1000000</f>
        <v>0</v>
      </c>
    </row>
    <row r="1873" spans="1:21" x14ac:dyDescent="0.55000000000000004">
      <c r="A1873" s="41" t="s">
        <v>1653</v>
      </c>
      <c r="B1873" s="41">
        <v>1E-3</v>
      </c>
      <c r="C1873">
        <f>'[1]Master Data'!BK565/100</f>
        <v>1E-4</v>
      </c>
      <c r="D1873">
        <f>'[1]Master Data'!BL565/1000000</f>
        <v>4.9199999999999991E-8</v>
      </c>
      <c r="E1873">
        <f>'[1]Master Data'!BM565/1000000</f>
        <v>0</v>
      </c>
      <c r="F1873">
        <f>'[1]Master Data'!BN565/100</f>
        <v>0</v>
      </c>
      <c r="G1873">
        <f>'[1]Master Data'!BO565/100</f>
        <v>0</v>
      </c>
      <c r="H1873">
        <f>'[1]Master Data'!BP565/100</f>
        <v>0</v>
      </c>
      <c r="I1873">
        <f>'[1]Master Data'!BQ565/100</f>
        <v>0</v>
      </c>
      <c r="J1873">
        <f>'[1]Master Data'!BR565/100</f>
        <v>0</v>
      </c>
      <c r="K1873">
        <f>'[1]Master Data'!BT565/100</f>
        <v>0</v>
      </c>
      <c r="L1873">
        <f>'[1]Master Data'!BU565/1000000</f>
        <v>2.2180999999999996E-6</v>
      </c>
      <c r="M1873">
        <f>'[1]Master Data'!BV565/1000000</f>
        <v>1.4636999999999999E-6</v>
      </c>
      <c r="N1873">
        <f>'[1]Master Data'!BW565/1000000</f>
        <v>3.6899999999999993E-7</v>
      </c>
      <c r="O1873">
        <f>'[1]Master Data'!BX565/100</f>
        <v>0</v>
      </c>
      <c r="P1873">
        <f>'[1]Master Data'!BY565/100</f>
        <v>0</v>
      </c>
      <c r="Q1873">
        <f>'[1]Master Data'!BZ565/100</f>
        <v>0</v>
      </c>
      <c r="R1873">
        <f>'[1]Master Data'!CA565/1000000</f>
        <v>0</v>
      </c>
      <c r="S1873">
        <f>'[1]Master Data'!CC565/1000000</f>
        <v>0</v>
      </c>
      <c r="T1873">
        <f>'[1]Master Data'!CD565/100</f>
        <v>0</v>
      </c>
      <c r="U1873">
        <f>'[1]Master Data'!CE565/1000000</f>
        <v>0</v>
      </c>
    </row>
    <row r="1874" spans="1:21" x14ac:dyDescent="0.55000000000000004">
      <c r="A1874" s="41" t="s">
        <v>1654</v>
      </c>
      <c r="B1874" s="41">
        <v>0</v>
      </c>
      <c r="C1874">
        <f>'[1]Master Data'!BK566/100</f>
        <v>0</v>
      </c>
      <c r="D1874">
        <f>'[1]Master Data'!BL566/1000000</f>
        <v>0</v>
      </c>
      <c r="E1874">
        <f>'[1]Master Data'!BM566/1000000</f>
        <v>0</v>
      </c>
      <c r="F1874">
        <f>'[1]Master Data'!BN566/100</f>
        <v>0</v>
      </c>
      <c r="G1874">
        <f>'[1]Master Data'!BO566/100</f>
        <v>0</v>
      </c>
      <c r="H1874">
        <f>'[1]Master Data'!BP566/100</f>
        <v>0</v>
      </c>
      <c r="I1874">
        <f>'[1]Master Data'!BQ566/100</f>
        <v>0</v>
      </c>
      <c r="J1874">
        <f>'[1]Master Data'!BR566/100</f>
        <v>0</v>
      </c>
      <c r="K1874">
        <f>'[1]Master Data'!BT566/100</f>
        <v>0</v>
      </c>
      <c r="L1874">
        <f>'[1]Master Data'!BU566/1000000</f>
        <v>0</v>
      </c>
      <c r="M1874">
        <f>'[1]Master Data'!BV566/1000000</f>
        <v>0</v>
      </c>
      <c r="N1874">
        <f>'[1]Master Data'!BW566/1000000</f>
        <v>0</v>
      </c>
      <c r="O1874">
        <f>'[1]Master Data'!BX566/100</f>
        <v>0</v>
      </c>
      <c r="P1874">
        <f>'[1]Master Data'!BY566/100</f>
        <v>0</v>
      </c>
      <c r="Q1874">
        <f>'[1]Master Data'!BZ566/100</f>
        <v>0</v>
      </c>
      <c r="R1874">
        <f>'[1]Master Data'!CA566/1000000</f>
        <v>0</v>
      </c>
      <c r="S1874">
        <f>'[1]Master Data'!CC566/1000000</f>
        <v>0</v>
      </c>
      <c r="T1874">
        <f>'[1]Master Data'!CD566/100</f>
        <v>0</v>
      </c>
      <c r="U1874">
        <f>'[1]Master Data'!CE566/1000000</f>
        <v>0</v>
      </c>
    </row>
    <row r="1875" spans="1:21" x14ac:dyDescent="0.55000000000000004">
      <c r="A1875" s="41" t="s">
        <v>1655</v>
      </c>
      <c r="B1875" s="41">
        <v>9.7000000000000005E-4</v>
      </c>
      <c r="C1875">
        <f>'[1]Master Data'!BK567/100</f>
        <v>8.9999999999999992E-5</v>
      </c>
      <c r="D1875">
        <f>'[1]Master Data'!BL567/1000000</f>
        <v>3.7440000000000003E-8</v>
      </c>
      <c r="E1875">
        <f>'[1]Master Data'!BM567/1000000</f>
        <v>0</v>
      </c>
      <c r="F1875">
        <f>'[1]Master Data'!BN567/100</f>
        <v>0</v>
      </c>
      <c r="G1875">
        <f>'[1]Master Data'!BO567/100</f>
        <v>0</v>
      </c>
      <c r="H1875">
        <f>'[1]Master Data'!BP567/100</f>
        <v>0</v>
      </c>
      <c r="I1875">
        <f>'[1]Master Data'!BQ567/100</f>
        <v>0</v>
      </c>
      <c r="J1875">
        <f>'[1]Master Data'!BR567/100</f>
        <v>0</v>
      </c>
      <c r="K1875">
        <f>'[1]Master Data'!BT567/100</f>
        <v>0</v>
      </c>
      <c r="L1875">
        <f>'[1]Master Data'!BU567/1000000</f>
        <v>2.4752E-6</v>
      </c>
      <c r="M1875">
        <f>'[1]Master Data'!BV567/1000000</f>
        <v>1.21888E-6</v>
      </c>
      <c r="N1875">
        <f>'[1]Master Data'!BW567/1000000</f>
        <v>4.2431999999999998E-7</v>
      </c>
      <c r="O1875">
        <f>'[1]Master Data'!BX567/100</f>
        <v>0.20389071268330233</v>
      </c>
      <c r="P1875">
        <f>'[1]Master Data'!BY567/100</f>
        <v>0</v>
      </c>
      <c r="Q1875">
        <f>'[1]Master Data'!BZ567/100</f>
        <v>0</v>
      </c>
      <c r="R1875">
        <f>'[1]Master Data'!CA567/1000000</f>
        <v>0</v>
      </c>
      <c r="S1875">
        <f>'[1]Master Data'!CC567/1000000</f>
        <v>0</v>
      </c>
      <c r="T1875">
        <f>'[1]Master Data'!CD567/100</f>
        <v>0</v>
      </c>
      <c r="U1875">
        <f>'[1]Master Data'!CE567/1000000</f>
        <v>0</v>
      </c>
    </row>
    <row r="1876" spans="1:21" x14ac:dyDescent="0.55000000000000004">
      <c r="A1876" s="41" t="s">
        <v>1656</v>
      </c>
      <c r="B1876" s="41">
        <v>0</v>
      </c>
      <c r="C1876">
        <f>'[1]Master Data'!BK568/100</f>
        <v>0</v>
      </c>
      <c r="D1876">
        <f>'[1]Master Data'!BL568/1000000</f>
        <v>0</v>
      </c>
      <c r="E1876">
        <f>'[1]Master Data'!BM568/1000000</f>
        <v>0</v>
      </c>
      <c r="F1876">
        <f>'[1]Master Data'!BN568/100</f>
        <v>0</v>
      </c>
      <c r="G1876">
        <f>'[1]Master Data'!BO568/100</f>
        <v>0</v>
      </c>
      <c r="H1876">
        <f>'[1]Master Data'!BP568/100</f>
        <v>0</v>
      </c>
      <c r="I1876">
        <f>'[1]Master Data'!BQ568/100</f>
        <v>0</v>
      </c>
      <c r="J1876">
        <f>'[1]Master Data'!BR568/100</f>
        <v>0</v>
      </c>
      <c r="K1876">
        <f>'[1]Master Data'!BT568/100</f>
        <v>0</v>
      </c>
      <c r="L1876">
        <f>'[1]Master Data'!BU568/1000000</f>
        <v>0</v>
      </c>
      <c r="M1876">
        <f>'[1]Master Data'!BV568/1000000</f>
        <v>0</v>
      </c>
      <c r="N1876">
        <f>'[1]Master Data'!BW568/1000000</f>
        <v>0</v>
      </c>
      <c r="O1876">
        <f>'[1]Master Data'!BX568/100</f>
        <v>0</v>
      </c>
      <c r="P1876">
        <f>'[1]Master Data'!BY568/100</f>
        <v>0</v>
      </c>
      <c r="Q1876">
        <f>'[1]Master Data'!BZ568/100</f>
        <v>0</v>
      </c>
      <c r="R1876">
        <f>'[1]Master Data'!CA568/1000000</f>
        <v>0</v>
      </c>
      <c r="S1876">
        <f>'[1]Master Data'!CC568/1000000</f>
        <v>0</v>
      </c>
      <c r="T1876">
        <f>'[1]Master Data'!CD568/100</f>
        <v>0</v>
      </c>
      <c r="U1876">
        <f>'[1]Master Data'!CE568/1000000</f>
        <v>0</v>
      </c>
    </row>
    <row r="1877" spans="1:21" x14ac:dyDescent="0.55000000000000004">
      <c r="A1877" s="41" t="s">
        <v>1657</v>
      </c>
      <c r="B1877" s="41">
        <v>1.1240231217618901E-3</v>
      </c>
      <c r="C1877">
        <f>'[1]Master Data'!BK569/100</f>
        <v>2.9148595329822911E-4</v>
      </c>
      <c r="D1877">
        <f>'[1]Master Data'!BL569/1000000</f>
        <v>1.492537313432836E-8</v>
      </c>
      <c r="E1877">
        <f>'[1]Master Data'!BM569/1000000</f>
        <v>0</v>
      </c>
      <c r="F1877">
        <f>'[1]Master Data'!BN569/100</f>
        <v>0</v>
      </c>
      <c r="G1877">
        <f>'[1]Master Data'!BO569/100</f>
        <v>0</v>
      </c>
      <c r="H1877">
        <f>'[1]Master Data'!BP569/100</f>
        <v>0</v>
      </c>
      <c r="I1877">
        <f>'[1]Master Data'!BQ569/100</f>
        <v>0</v>
      </c>
      <c r="J1877">
        <f>'[1]Master Data'!BR569/100</f>
        <v>0</v>
      </c>
      <c r="K1877">
        <f>'[1]Master Data'!BT569/100</f>
        <v>0</v>
      </c>
      <c r="L1877">
        <f>'[1]Master Data'!BU569/1000000</f>
        <v>4.4402985074626866E-7</v>
      </c>
      <c r="M1877">
        <f>'[1]Master Data'!BV569/1000000</f>
        <v>4.4402985074626866E-7</v>
      </c>
      <c r="N1877">
        <f>'[1]Master Data'!BW569/1000000</f>
        <v>9.701492537313435E-8</v>
      </c>
      <c r="O1877">
        <f>'[1]Master Data'!BX569/100</f>
        <v>0</v>
      </c>
      <c r="P1877">
        <f>'[1]Master Data'!BY569/100</f>
        <v>0</v>
      </c>
      <c r="Q1877">
        <f>'[1]Master Data'!BZ569/100</f>
        <v>0</v>
      </c>
      <c r="R1877">
        <f>'[1]Master Data'!CA569/1000000</f>
        <v>0</v>
      </c>
      <c r="S1877">
        <f>'[1]Master Data'!CC569/1000000</f>
        <v>0</v>
      </c>
      <c r="T1877">
        <f>'[1]Master Data'!CD569/100</f>
        <v>0</v>
      </c>
      <c r="U1877">
        <f>'[1]Master Data'!CE569/1000000</f>
        <v>0</v>
      </c>
    </row>
    <row r="1878" spans="1:21" x14ac:dyDescent="0.55000000000000004">
      <c r="A1878" s="41" t="s">
        <v>1658</v>
      </c>
      <c r="B1878" s="41">
        <v>1.9547316805783028E-3</v>
      </c>
      <c r="C1878">
        <f>'[1]Master Data'!BK570/100</f>
        <v>9.2429583993601278E-4</v>
      </c>
      <c r="D1878">
        <f>'[1]Master Data'!BL570/1000000</f>
        <v>2.0710803338152857E-7</v>
      </c>
      <c r="E1878">
        <f>'[1]Master Data'!BM570/1000000</f>
        <v>0</v>
      </c>
      <c r="F1878">
        <f>'[1]Master Data'!BN570/100</f>
        <v>0</v>
      </c>
      <c r="G1878">
        <f>'[1]Master Data'!BO570/100</f>
        <v>0</v>
      </c>
      <c r="H1878">
        <f>'[1]Master Data'!BP570/100</f>
        <v>0</v>
      </c>
      <c r="I1878">
        <f>'[1]Master Data'!BQ570/100</f>
        <v>0</v>
      </c>
      <c r="J1878">
        <f>'[1]Master Data'!BR570/100</f>
        <v>0</v>
      </c>
      <c r="K1878">
        <f>'[1]Master Data'!BT570/100</f>
        <v>0</v>
      </c>
      <c r="L1878">
        <f>'[1]Master Data'!BU570/1000000</f>
        <v>1.73832864064125E-6</v>
      </c>
      <c r="M1878">
        <f>'[1]Master Data'!BV570/1000000</f>
        <v>8.3077264541003979E-7</v>
      </c>
      <c r="N1878">
        <f>'[1]Master Data'!BW570/1000000</f>
        <v>9.8698221850188961E-8</v>
      </c>
      <c r="O1878">
        <f>'[1]Master Data'!BX570/100</f>
        <v>0</v>
      </c>
      <c r="P1878">
        <f>'[1]Master Data'!BY570/100</f>
        <v>0</v>
      </c>
      <c r="Q1878">
        <f>'[1]Master Data'!BZ570/100</f>
        <v>0</v>
      </c>
      <c r="R1878">
        <f>'[1]Master Data'!CA570/1000000</f>
        <v>0</v>
      </c>
      <c r="S1878">
        <f>'[1]Master Data'!CC570/1000000</f>
        <v>0</v>
      </c>
      <c r="T1878">
        <f>'[1]Master Data'!CD570/100</f>
        <v>0</v>
      </c>
      <c r="U1878">
        <f>'[1]Master Data'!CE570/1000000</f>
        <v>0</v>
      </c>
    </row>
    <row r="1879" spans="1:21" x14ac:dyDescent="0.55000000000000004">
      <c r="A1879" s="41" t="s">
        <v>1659</v>
      </c>
      <c r="B1879" s="41">
        <v>1.1240231217618901E-3</v>
      </c>
      <c r="C1879">
        <f>'[1]Master Data'!BK571/100</f>
        <v>2.9148595329822911E-4</v>
      </c>
      <c r="D1879">
        <f>'[1]Master Data'!BL571/1000000</f>
        <v>8.1695053372252066E-8</v>
      </c>
      <c r="E1879">
        <f>'[1]Master Data'!BM571/1000000</f>
        <v>0</v>
      </c>
      <c r="F1879">
        <f>'[1]Master Data'!BN571/100</f>
        <v>0</v>
      </c>
      <c r="G1879">
        <f>'[1]Master Data'!BO571/100</f>
        <v>0</v>
      </c>
      <c r="H1879">
        <f>'[1]Master Data'!BP571/100</f>
        <v>0</v>
      </c>
      <c r="I1879">
        <f>'[1]Master Data'!BQ571/100</f>
        <v>0</v>
      </c>
      <c r="J1879">
        <f>'[1]Master Data'!BR571/100</f>
        <v>0</v>
      </c>
      <c r="K1879">
        <f>'[1]Master Data'!BT571/100</f>
        <v>0</v>
      </c>
      <c r="L1879">
        <f>'[1]Master Data'!BU571/1000000</f>
        <v>2.4316753071900952E-6</v>
      </c>
      <c r="M1879">
        <f>'[1]Master Data'!BV571/1000000</f>
        <v>2.4378222113174552E-6</v>
      </c>
      <c r="N1879">
        <f>'[1]Master Data'!BW571/1000000</f>
        <v>5.3138043600265109E-7</v>
      </c>
      <c r="O1879">
        <f>'[1]Master Data'!BX571/100</f>
        <v>0</v>
      </c>
      <c r="P1879">
        <f>'[1]Master Data'!BY571/100</f>
        <v>0</v>
      </c>
      <c r="Q1879">
        <f>'[1]Master Data'!BZ571/100</f>
        <v>0</v>
      </c>
      <c r="R1879">
        <f>'[1]Master Data'!CA571/1000000</f>
        <v>0</v>
      </c>
      <c r="S1879">
        <f>'[1]Master Data'!CC571/1000000</f>
        <v>0</v>
      </c>
      <c r="T1879">
        <f>'[1]Master Data'!CD571/100</f>
        <v>0</v>
      </c>
      <c r="U1879">
        <f>'[1]Master Data'!CE571/1000000</f>
        <v>0</v>
      </c>
    </row>
    <row r="1880" spans="1:21" x14ac:dyDescent="0.55000000000000004">
      <c r="A1880" s="41" t="s">
        <v>1660</v>
      </c>
      <c r="B1880" s="41">
        <v>0</v>
      </c>
      <c r="C1880">
        <f>'[1]Master Data'!BK572/100</f>
        <v>0</v>
      </c>
      <c r="D1880">
        <f>'[1]Master Data'!BL572/1000000</f>
        <v>0</v>
      </c>
      <c r="E1880">
        <f>'[1]Master Data'!BM572/1000000</f>
        <v>0</v>
      </c>
      <c r="F1880">
        <f>'[1]Master Data'!BN572/100</f>
        <v>0</v>
      </c>
      <c r="G1880">
        <f>'[1]Master Data'!BO572/100</f>
        <v>0</v>
      </c>
      <c r="H1880">
        <f>'[1]Master Data'!BP572/100</f>
        <v>0</v>
      </c>
      <c r="I1880">
        <f>'[1]Master Data'!BQ572/100</f>
        <v>0</v>
      </c>
      <c r="J1880">
        <f>'[1]Master Data'!BR572/100</f>
        <v>0</v>
      </c>
      <c r="K1880">
        <f>'[1]Master Data'!BT572/100</f>
        <v>0</v>
      </c>
      <c r="L1880">
        <f>'[1]Master Data'!BU572/1000000</f>
        <v>0</v>
      </c>
      <c r="M1880">
        <f>'[1]Master Data'!BV572/1000000</f>
        <v>0</v>
      </c>
      <c r="N1880">
        <f>'[1]Master Data'!BW572/1000000</f>
        <v>0</v>
      </c>
      <c r="O1880">
        <f>'[1]Master Data'!BX572/100</f>
        <v>0</v>
      </c>
      <c r="P1880">
        <f>'[1]Master Data'!BY572/100</f>
        <v>0</v>
      </c>
      <c r="Q1880">
        <f>'[1]Master Data'!BZ572/100</f>
        <v>0</v>
      </c>
      <c r="R1880">
        <f>'[1]Master Data'!CA572/1000000</f>
        <v>0</v>
      </c>
      <c r="S1880">
        <f>'[1]Master Data'!CC572/1000000</f>
        <v>0</v>
      </c>
      <c r="T1880">
        <f>'[1]Master Data'!CD572/100</f>
        <v>0</v>
      </c>
      <c r="U1880">
        <f>'[1]Master Data'!CE572/1000000</f>
        <v>0</v>
      </c>
    </row>
    <row r="1881" spans="1:21" x14ac:dyDescent="0.55000000000000004">
      <c r="A1881" s="41" t="s">
        <v>1661</v>
      </c>
      <c r="B1881" s="41">
        <v>0</v>
      </c>
      <c r="C1881">
        <f>'[1]Master Data'!BK573/100</f>
        <v>0</v>
      </c>
      <c r="D1881">
        <f>'[1]Master Data'!BL573/1000000</f>
        <v>0</v>
      </c>
      <c r="E1881">
        <f>'[1]Master Data'!BM573/1000000</f>
        <v>0</v>
      </c>
      <c r="F1881">
        <f>'[1]Master Data'!BN573/100</f>
        <v>0</v>
      </c>
      <c r="G1881">
        <f>'[1]Master Data'!BO573/100</f>
        <v>0</v>
      </c>
      <c r="H1881">
        <f>'[1]Master Data'!BP573/100</f>
        <v>0</v>
      </c>
      <c r="I1881">
        <f>'[1]Master Data'!BQ573/100</f>
        <v>0</v>
      </c>
      <c r="J1881">
        <f>'[1]Master Data'!BR573/100</f>
        <v>0</v>
      </c>
      <c r="K1881">
        <f>'[1]Master Data'!BT573/100</f>
        <v>0</v>
      </c>
      <c r="L1881">
        <f>'[1]Master Data'!BU573/1000000</f>
        <v>0</v>
      </c>
      <c r="M1881">
        <f>'[1]Master Data'!BV573/1000000</f>
        <v>0</v>
      </c>
      <c r="N1881">
        <f>'[1]Master Data'!BW573/1000000</f>
        <v>0</v>
      </c>
      <c r="O1881">
        <f>'[1]Master Data'!BX573/100</f>
        <v>0</v>
      </c>
      <c r="P1881">
        <f>'[1]Master Data'!BY573/100</f>
        <v>0</v>
      </c>
      <c r="Q1881">
        <f>'[1]Master Data'!BZ573/100</f>
        <v>0</v>
      </c>
      <c r="R1881">
        <f>'[1]Master Data'!CA573/1000000</f>
        <v>0</v>
      </c>
      <c r="S1881">
        <f>'[1]Master Data'!CC573/1000000</f>
        <v>0</v>
      </c>
      <c r="T1881">
        <f>'[1]Master Data'!CD573/100</f>
        <v>0</v>
      </c>
      <c r="U1881">
        <f>'[1]Master Data'!CE573/1000000</f>
        <v>0</v>
      </c>
    </row>
    <row r="1882" spans="1:21" x14ac:dyDescent="0.55000000000000004">
      <c r="A1882" s="41" t="s">
        <v>1662</v>
      </c>
      <c r="B1882" s="41">
        <v>1.9547316805783028E-3</v>
      </c>
      <c r="C1882">
        <f>'[1]Master Data'!BK574/100</f>
        <v>9.2429583993601278E-4</v>
      </c>
      <c r="D1882">
        <f>'[1]Master Data'!BL574/1000000</f>
        <v>3.6651999999999998E-7</v>
      </c>
      <c r="E1882">
        <f>'[1]Master Data'!BM574/1000000</f>
        <v>0</v>
      </c>
      <c r="F1882">
        <f>'[1]Master Data'!BN574/100</f>
        <v>0</v>
      </c>
      <c r="G1882">
        <f>'[1]Master Data'!BO574/100</f>
        <v>0</v>
      </c>
      <c r="H1882">
        <f>'[1]Master Data'!BP574/100</f>
        <v>0</v>
      </c>
      <c r="I1882">
        <f>'[1]Master Data'!BQ574/100</f>
        <v>0</v>
      </c>
      <c r="J1882">
        <f>'[1]Master Data'!BR574/100</f>
        <v>0</v>
      </c>
      <c r="K1882">
        <f>'[1]Master Data'!BT574/100</f>
        <v>0</v>
      </c>
      <c r="L1882">
        <f>'[1]Master Data'!BU574/1000000</f>
        <v>3.2955999999999998E-6</v>
      </c>
      <c r="M1882">
        <f>'[1]Master Data'!BV574/1000000</f>
        <v>1.7408160000000001E-6</v>
      </c>
      <c r="N1882">
        <f>'[1]Master Data'!BW574/1000000</f>
        <v>1.9708975999999998E-7</v>
      </c>
      <c r="O1882">
        <f>'[1]Master Data'!BX574/100</f>
        <v>0</v>
      </c>
      <c r="P1882">
        <f>'[1]Master Data'!BY574/100</f>
        <v>0</v>
      </c>
      <c r="Q1882">
        <f>'[1]Master Data'!BZ574/100</f>
        <v>0</v>
      </c>
      <c r="R1882">
        <f>'[1]Master Data'!CA574/1000000</f>
        <v>0</v>
      </c>
      <c r="S1882">
        <f>'[1]Master Data'!CC574/1000000</f>
        <v>0</v>
      </c>
      <c r="T1882">
        <f>'[1]Master Data'!CD574/100</f>
        <v>0</v>
      </c>
      <c r="U1882">
        <f>'[1]Master Data'!CE574/1000000</f>
        <v>0</v>
      </c>
    </row>
    <row r="1883" spans="1:21" x14ac:dyDescent="0.55000000000000004">
      <c r="A1883" s="41" t="s">
        <v>1663</v>
      </c>
      <c r="B1883" s="41">
        <v>1.1240231217618901E-3</v>
      </c>
      <c r="C1883">
        <f>'[1]Master Data'!BK575/100</f>
        <v>1.554223366330867E-4</v>
      </c>
      <c r="D1883">
        <f>'[1]Master Data'!BL575/1000000</f>
        <v>6.116544E-8</v>
      </c>
      <c r="E1883">
        <f>'[1]Master Data'!BM575/1000000</f>
        <v>0</v>
      </c>
      <c r="F1883">
        <f>'[1]Master Data'!BN575/100</f>
        <v>0</v>
      </c>
      <c r="G1883">
        <f>'[1]Master Data'!BO575/100</f>
        <v>0</v>
      </c>
      <c r="H1883">
        <f>'[1]Master Data'!BP575/100</f>
        <v>0</v>
      </c>
      <c r="I1883">
        <f>'[1]Master Data'!BQ575/100</f>
        <v>0</v>
      </c>
      <c r="J1883">
        <f>'[1]Master Data'!BR575/100</f>
        <v>0</v>
      </c>
      <c r="K1883">
        <f>'[1]Master Data'!BT575/100</f>
        <v>0</v>
      </c>
      <c r="L1883">
        <f>'[1]Master Data'!BU575/1000000</f>
        <v>3.310748E-6</v>
      </c>
      <c r="M1883">
        <f>'[1]Master Data'!BV575/1000000</f>
        <v>1.6622984000000001E-6</v>
      </c>
      <c r="N1883">
        <f>'[1]Master Data'!BW575/1000000</f>
        <v>5.6578815999999998E-7</v>
      </c>
      <c r="O1883">
        <f>'[1]Master Data'!BX575/100</f>
        <v>0</v>
      </c>
      <c r="P1883">
        <f>'[1]Master Data'!BY575/100</f>
        <v>0</v>
      </c>
      <c r="Q1883">
        <f>'[1]Master Data'!BZ575/100</f>
        <v>0</v>
      </c>
      <c r="R1883">
        <f>'[1]Master Data'!CA575/1000000</f>
        <v>0</v>
      </c>
      <c r="S1883">
        <f>'[1]Master Data'!CC575/1000000</f>
        <v>0</v>
      </c>
      <c r="T1883">
        <f>'[1]Master Data'!CD575/100</f>
        <v>0</v>
      </c>
      <c r="U1883">
        <f>'[1]Master Data'!CE575/1000000</f>
        <v>0</v>
      </c>
    </row>
    <row r="1884" spans="1:21" x14ac:dyDescent="0.55000000000000004">
      <c r="A1884" s="41" t="s">
        <v>1664</v>
      </c>
      <c r="B1884" s="41">
        <v>1.6000000000000001E-3</v>
      </c>
      <c r="C1884">
        <f>'[1]Master Data'!BK576/100</f>
        <v>8.9999999999999998E-4</v>
      </c>
      <c r="D1884">
        <f>'[1]Master Data'!BL576/1000000</f>
        <v>2.019E-7</v>
      </c>
      <c r="E1884">
        <f>'[1]Master Data'!BM576/1000000</f>
        <v>0</v>
      </c>
      <c r="F1884">
        <f>'[1]Master Data'!BN576/100</f>
        <v>0</v>
      </c>
      <c r="G1884">
        <f>'[1]Master Data'!BO576/100</f>
        <v>0</v>
      </c>
      <c r="H1884">
        <f>'[1]Master Data'!BP576/100</f>
        <v>0</v>
      </c>
      <c r="I1884">
        <f>'[1]Master Data'!BQ576/100</f>
        <v>0</v>
      </c>
      <c r="J1884">
        <f>'[1]Master Data'!BR576/100</f>
        <v>0</v>
      </c>
      <c r="K1884">
        <f>'[1]Master Data'!BT576/100</f>
        <v>0</v>
      </c>
      <c r="L1884">
        <f>'[1]Master Data'!BU576/1000000</f>
        <v>3.7688000000000007E-6</v>
      </c>
      <c r="M1884">
        <f>'[1]Master Data'!BV576/1000000</f>
        <v>1.6690400000000001E-6</v>
      </c>
      <c r="N1884">
        <f>'[1]Master Data'!BW576/1000000</f>
        <v>3.3650000000000003E-7</v>
      </c>
      <c r="O1884">
        <f>'[1]Master Data'!BX576/100</f>
        <v>0</v>
      </c>
      <c r="P1884">
        <f>'[1]Master Data'!BY576/100</f>
        <v>0</v>
      </c>
      <c r="Q1884">
        <f>'[1]Master Data'!BZ576/100</f>
        <v>0</v>
      </c>
      <c r="R1884">
        <f>'[1]Master Data'!CA576/1000000</f>
        <v>0</v>
      </c>
      <c r="S1884">
        <f>'[1]Master Data'!CC576/1000000</f>
        <v>5.9223999999999996E-7</v>
      </c>
      <c r="T1884">
        <f>'[1]Master Data'!CD576/100</f>
        <v>0</v>
      </c>
      <c r="U1884">
        <f>'[1]Master Data'!CE576/1000000</f>
        <v>1.5479E-7</v>
      </c>
    </row>
    <row r="1885" spans="1:21" x14ac:dyDescent="0.55000000000000004">
      <c r="A1885" s="41" t="s">
        <v>1665</v>
      </c>
      <c r="B1885" s="41">
        <v>0.04</v>
      </c>
      <c r="C1885">
        <f>'[1]Master Data'!BK577/100</f>
        <v>1E-4</v>
      </c>
      <c r="D1885">
        <f>'[1]Master Data'!BL577/1000000</f>
        <v>5.1440000000000003E-8</v>
      </c>
      <c r="E1885">
        <f>'[1]Master Data'!BM577/1000000</f>
        <v>0</v>
      </c>
      <c r="F1885">
        <f>'[1]Master Data'!BN577/100</f>
        <v>0</v>
      </c>
      <c r="G1885">
        <f>'[1]Master Data'!BO577/100</f>
        <v>0</v>
      </c>
      <c r="H1885">
        <f>'[1]Master Data'!BP577/100</f>
        <v>0</v>
      </c>
      <c r="I1885">
        <f>'[1]Master Data'!BQ577/100</f>
        <v>0</v>
      </c>
      <c r="J1885">
        <f>'[1]Master Data'!BR577/100</f>
        <v>0</v>
      </c>
      <c r="K1885">
        <f>'[1]Master Data'!BT577/100</f>
        <v>0</v>
      </c>
      <c r="L1885">
        <f>'[1]Master Data'!BU577/1000000</f>
        <v>3.0928299999999998E-6</v>
      </c>
      <c r="M1885">
        <f>'[1]Master Data'!BV577/1000000</f>
        <v>1.6589400000000002E-6</v>
      </c>
      <c r="N1885">
        <f>'[1]Master Data'!BW577/1000000</f>
        <v>5.5940999999999995E-7</v>
      </c>
      <c r="O1885">
        <f>'[1]Master Data'!BX577/100</f>
        <v>0.22578501740097237</v>
      </c>
      <c r="P1885">
        <f>'[1]Master Data'!BY577/100</f>
        <v>0</v>
      </c>
      <c r="Q1885">
        <f>'[1]Master Data'!BZ577/100</f>
        <v>0</v>
      </c>
      <c r="R1885">
        <f>'[1]Master Data'!CA577/1000000</f>
        <v>0</v>
      </c>
      <c r="S1885">
        <f>'[1]Master Data'!CC577/1000000</f>
        <v>8.2947000000000008E-7</v>
      </c>
      <c r="T1885">
        <f>'[1]Master Data'!CD577/100</f>
        <v>0</v>
      </c>
      <c r="U1885">
        <f>'[1]Master Data'!CE577/1000000</f>
        <v>2.4433999999999998E-7</v>
      </c>
    </row>
    <row r="1886" spans="1:21" x14ac:dyDescent="0.55000000000000004">
      <c r="A1886" s="41" t="s">
        <v>1666</v>
      </c>
      <c r="B1886" s="41">
        <v>2.1562958678689337E-3</v>
      </c>
      <c r="C1886">
        <f>'[1]Master Data'!BK578/100</f>
        <v>8.8627284768528906E-4</v>
      </c>
      <c r="D1886">
        <f>'[1]Master Data'!BL578/1000000</f>
        <v>5.2732388799999996E-7</v>
      </c>
      <c r="E1886">
        <f>'[1]Master Data'!BM578/1000000</f>
        <v>0</v>
      </c>
      <c r="F1886">
        <f>'[1]Master Data'!BN578/100</f>
        <v>0</v>
      </c>
      <c r="G1886">
        <f>'[1]Master Data'!BO578/100</f>
        <v>0</v>
      </c>
      <c r="H1886">
        <f>'[1]Master Data'!BP578/100</f>
        <v>0</v>
      </c>
      <c r="I1886">
        <f>'[1]Master Data'!BQ578/100</f>
        <v>0</v>
      </c>
      <c r="J1886">
        <f>'[1]Master Data'!BR578/100</f>
        <v>0</v>
      </c>
      <c r="K1886">
        <f>'[1]Master Data'!BT578/100</f>
        <v>0</v>
      </c>
      <c r="L1886">
        <f>'[1]Master Data'!BU578/1000000</f>
        <v>4.7415715199999997E-6</v>
      </c>
      <c r="M1886">
        <f>'[1]Master Data'!BV578/1000000</f>
        <v>2.5046139999999997E-6</v>
      </c>
      <c r="N1886">
        <f>'[1]Master Data'!BW578/1000000</f>
        <v>2.8357559999999998E-7</v>
      </c>
      <c r="O1886">
        <f>'[1]Master Data'!BX578/100</f>
        <v>0</v>
      </c>
      <c r="P1886">
        <f>'[1]Master Data'!BY578/100</f>
        <v>0</v>
      </c>
      <c r="Q1886">
        <f>'[1]Master Data'!BZ578/100</f>
        <v>0</v>
      </c>
      <c r="R1886">
        <f>'[1]Master Data'!CA578/1000000</f>
        <v>0</v>
      </c>
      <c r="S1886">
        <f>'[1]Master Data'!CC578/1000000</f>
        <v>5.3068651999999997E-7</v>
      </c>
      <c r="T1886">
        <f>'[1]Master Data'!CD578/100</f>
        <v>0</v>
      </c>
      <c r="U1886">
        <f>'[1]Master Data'!CE578/1000000</f>
        <v>9.2242359999999995E-8</v>
      </c>
    </row>
    <row r="1887" spans="1:21" x14ac:dyDescent="0.55000000000000004">
      <c r="A1887" s="41" t="s">
        <v>1667</v>
      </c>
      <c r="B1887" s="41">
        <v>1.1240231217618901E-3</v>
      </c>
      <c r="C1887">
        <f>'[1]Master Data'!BK579/100</f>
        <v>1.554223366330867E-4</v>
      </c>
      <c r="D1887">
        <f>'[1]Master Data'!BL579/1000000</f>
        <v>7.3649765600000006E-8</v>
      </c>
      <c r="E1887">
        <f>'[1]Master Data'!BM579/1000000</f>
        <v>0</v>
      </c>
      <c r="F1887">
        <f>'[1]Master Data'!BN579/100</f>
        <v>0</v>
      </c>
      <c r="G1887">
        <f>'[1]Master Data'!BO579/100</f>
        <v>0</v>
      </c>
      <c r="H1887">
        <f>'[1]Master Data'!BP579/100</f>
        <v>0</v>
      </c>
      <c r="I1887">
        <f>'[1]Master Data'!BQ579/100</f>
        <v>0</v>
      </c>
      <c r="J1887">
        <f>'[1]Master Data'!BR579/100</f>
        <v>0</v>
      </c>
      <c r="K1887">
        <f>'[1]Master Data'!BT579/100</f>
        <v>0</v>
      </c>
      <c r="L1887">
        <f>'[1]Master Data'!BU579/1000000</f>
        <v>3.9865103999999995E-6</v>
      </c>
      <c r="M1887">
        <f>'[1]Master Data'!BV579/1000000</f>
        <v>2.0015937599999998E-6</v>
      </c>
      <c r="N1887">
        <f>'[1]Master Data'!BW579/1000000</f>
        <v>6.8127328E-7</v>
      </c>
      <c r="O1887">
        <f>'[1]Master Data'!BX579/100</f>
        <v>0</v>
      </c>
      <c r="P1887">
        <f>'[1]Master Data'!BY579/100</f>
        <v>0</v>
      </c>
      <c r="Q1887">
        <f>'[1]Master Data'!BZ579/100</f>
        <v>0</v>
      </c>
      <c r="R1887">
        <f>'[1]Master Data'!CA579/1000000</f>
        <v>0</v>
      </c>
      <c r="S1887">
        <f>'[1]Master Data'!CC579/1000000</f>
        <v>1.0674811200000001E-6</v>
      </c>
      <c r="T1887">
        <f>'[1]Master Data'!CD579/100</f>
        <v>0</v>
      </c>
      <c r="U1887">
        <f>'[1]Master Data'!CE579/1000000</f>
        <v>2.6949870400000003E-7</v>
      </c>
    </row>
    <row r="1888" spans="1:21" x14ac:dyDescent="0.55000000000000004">
      <c r="A1888" s="41" t="s">
        <v>1668</v>
      </c>
      <c r="B1888" s="41">
        <v>1.1240231217618901E-3</v>
      </c>
      <c r="C1888">
        <f>'[1]Master Data'!BK580/100</f>
        <v>2.9148595329822911E-4</v>
      </c>
      <c r="D1888">
        <f>'[1]Master Data'!BL580/1000000</f>
        <v>3.9097700000000001E-8</v>
      </c>
      <c r="E1888">
        <f>'[1]Master Data'!BM580/1000000</f>
        <v>0</v>
      </c>
      <c r="F1888">
        <f>'[1]Master Data'!BN580/100</f>
        <v>0</v>
      </c>
      <c r="G1888">
        <f>'[1]Master Data'!BO580/100</f>
        <v>0</v>
      </c>
      <c r="H1888">
        <f>'[1]Master Data'!BP580/100</f>
        <v>0</v>
      </c>
      <c r="I1888">
        <f>'[1]Master Data'!BQ580/100</f>
        <v>0</v>
      </c>
      <c r="J1888">
        <f>'[1]Master Data'!BR580/100</f>
        <v>0</v>
      </c>
      <c r="K1888">
        <f>'[1]Master Data'!BT580/100</f>
        <v>0</v>
      </c>
      <c r="L1888">
        <f>'[1]Master Data'!BU580/1000000</f>
        <v>1.0966170000000001E-6</v>
      </c>
      <c r="M1888">
        <f>'[1]Master Data'!BV580/1000000</f>
        <v>9.6685099999999993E-7</v>
      </c>
      <c r="N1888">
        <f>'[1]Master Data'!BW580/1000000</f>
        <v>1.9744119999999999E-7</v>
      </c>
      <c r="O1888">
        <f>'[1]Master Data'!BX580/100</f>
        <v>0</v>
      </c>
      <c r="P1888">
        <f>'[1]Master Data'!BY580/100</f>
        <v>0</v>
      </c>
      <c r="Q1888">
        <f>'[1]Master Data'!BZ580/100</f>
        <v>0</v>
      </c>
      <c r="R1888">
        <f>'[1]Master Data'!CA580/1000000</f>
        <v>0</v>
      </c>
      <c r="S1888">
        <f>'[1]Master Data'!CC580/1000000</f>
        <v>0</v>
      </c>
      <c r="T1888">
        <f>'[1]Master Data'!CD580/100</f>
        <v>0</v>
      </c>
      <c r="U1888">
        <f>'[1]Master Data'!CE580/1000000</f>
        <v>0</v>
      </c>
    </row>
    <row r="1889" spans="1:21" x14ac:dyDescent="0.55000000000000004">
      <c r="A1889" s="41" t="s">
        <v>1669</v>
      </c>
      <c r="B1889" s="41">
        <v>0</v>
      </c>
      <c r="C1889">
        <f>'[1]Master Data'!BK581/100</f>
        <v>0</v>
      </c>
      <c r="D1889">
        <f>'[1]Master Data'!BL581/1000000</f>
        <v>0</v>
      </c>
      <c r="E1889">
        <f>'[1]Master Data'!BM581/1000000</f>
        <v>0</v>
      </c>
      <c r="F1889">
        <f>'[1]Master Data'!BN581/100</f>
        <v>0</v>
      </c>
      <c r="G1889">
        <f>'[1]Master Data'!BO581/100</f>
        <v>0</v>
      </c>
      <c r="H1889">
        <f>'[1]Master Data'!BP581/100</f>
        <v>0</v>
      </c>
      <c r="I1889">
        <f>'[1]Master Data'!BQ581/100</f>
        <v>0</v>
      </c>
      <c r="J1889">
        <f>'[1]Master Data'!BR581/100</f>
        <v>0</v>
      </c>
      <c r="K1889">
        <f>'[1]Master Data'!BT581/100</f>
        <v>0</v>
      </c>
      <c r="L1889">
        <f>'[1]Master Data'!BU581/1000000</f>
        <v>0</v>
      </c>
      <c r="M1889">
        <f>'[1]Master Data'!BV581/1000000</f>
        <v>0</v>
      </c>
      <c r="N1889">
        <f>'[1]Master Data'!BW581/1000000</f>
        <v>0</v>
      </c>
      <c r="O1889">
        <f>'[1]Master Data'!BX581/100</f>
        <v>0</v>
      </c>
      <c r="P1889">
        <f>'[1]Master Data'!BY581/100</f>
        <v>0</v>
      </c>
      <c r="Q1889">
        <f>'[1]Master Data'!BZ581/100</f>
        <v>0</v>
      </c>
      <c r="R1889">
        <f>'[1]Master Data'!CA581/1000000</f>
        <v>0</v>
      </c>
      <c r="S1889">
        <f>'[1]Master Data'!CC581/1000000</f>
        <v>0</v>
      </c>
      <c r="T1889">
        <f>'[1]Master Data'!CD581/100</f>
        <v>0</v>
      </c>
      <c r="U1889">
        <f>'[1]Master Data'!CE581/1000000</f>
        <v>0</v>
      </c>
    </row>
    <row r="1890" spans="1:21" x14ac:dyDescent="0.55000000000000004">
      <c r="A1890" s="41" t="s">
        <v>1670</v>
      </c>
      <c r="B1890" s="41">
        <v>1.32E-3</v>
      </c>
      <c r="C1890">
        <f>'[1]Master Data'!BK582/100</f>
        <v>3.2000000000000003E-4</v>
      </c>
      <c r="D1890">
        <f>'[1]Master Data'!BL582/1000000</f>
        <v>1.4000000000000001E-7</v>
      </c>
      <c r="E1890">
        <f>'[1]Master Data'!BM582/1000000</f>
        <v>0</v>
      </c>
      <c r="F1890">
        <f>'[1]Master Data'!BN582/100</f>
        <v>0</v>
      </c>
      <c r="G1890">
        <f>'[1]Master Data'!BO582/100</f>
        <v>0</v>
      </c>
      <c r="H1890">
        <f>'[1]Master Data'!BP582/100</f>
        <v>0</v>
      </c>
      <c r="I1890">
        <f>'[1]Master Data'!BQ582/100</f>
        <v>0</v>
      </c>
      <c r="J1890">
        <f>'[1]Master Data'!BR582/100</f>
        <v>0</v>
      </c>
      <c r="K1890">
        <f>'[1]Master Data'!BT582/100</f>
        <v>0</v>
      </c>
      <c r="L1890">
        <f>'[1]Master Data'!BU582/1000000</f>
        <v>4.1100000000000005E-6</v>
      </c>
      <c r="M1890">
        <f>'[1]Master Data'!BV582/1000000</f>
        <v>1.72E-6</v>
      </c>
      <c r="N1890">
        <f>'[1]Master Data'!BW582/1000000</f>
        <v>5.6000000000000004E-7</v>
      </c>
      <c r="O1890">
        <f>'[1]Master Data'!BX582/100</f>
        <v>0</v>
      </c>
      <c r="P1890">
        <f>'[1]Master Data'!BY582/100</f>
        <v>0</v>
      </c>
      <c r="Q1890">
        <f>'[1]Master Data'!BZ582/100</f>
        <v>0</v>
      </c>
      <c r="R1890">
        <f>'[1]Master Data'!CA582/1000000</f>
        <v>0</v>
      </c>
      <c r="S1890">
        <f>'[1]Master Data'!CC582/1000000</f>
        <v>0</v>
      </c>
      <c r="T1890">
        <f>'[1]Master Data'!CD582/100</f>
        <v>0</v>
      </c>
      <c r="U1890">
        <f>'[1]Master Data'!CE582/1000000</f>
        <v>0</v>
      </c>
    </row>
    <row r="1891" spans="1:21" x14ac:dyDescent="0.55000000000000004">
      <c r="A1891" s="41" t="s">
        <v>1671</v>
      </c>
      <c r="B1891" s="41">
        <v>1.32E-3</v>
      </c>
      <c r="C1891">
        <f>'[1]Master Data'!BK583/100</f>
        <v>3.2000000000000003E-4</v>
      </c>
      <c r="D1891">
        <f>'[1]Master Data'!BL583/1000000</f>
        <v>1.4000000000000001E-7</v>
      </c>
      <c r="E1891">
        <f>'[1]Master Data'!BM583/1000000</f>
        <v>0</v>
      </c>
      <c r="F1891">
        <f>'[1]Master Data'!BN583/100</f>
        <v>0</v>
      </c>
      <c r="G1891">
        <f>'[1]Master Data'!BO583/100</f>
        <v>0</v>
      </c>
      <c r="H1891">
        <f>'[1]Master Data'!BP583/100</f>
        <v>0</v>
      </c>
      <c r="I1891">
        <f>'[1]Master Data'!BQ583/100</f>
        <v>0</v>
      </c>
      <c r="J1891">
        <f>'[1]Master Data'!BR583/100</f>
        <v>0</v>
      </c>
      <c r="K1891">
        <f>'[1]Master Data'!BT583/100</f>
        <v>0</v>
      </c>
      <c r="L1891">
        <f>'[1]Master Data'!BU583/1000000</f>
        <v>4.1100000000000005E-6</v>
      </c>
      <c r="M1891">
        <f>'[1]Master Data'!BV583/1000000</f>
        <v>1.72E-6</v>
      </c>
      <c r="N1891">
        <f>'[1]Master Data'!BW583/1000000</f>
        <v>5.6000000000000004E-7</v>
      </c>
      <c r="O1891">
        <f>'[1]Master Data'!BX583/100</f>
        <v>0</v>
      </c>
      <c r="P1891">
        <f>'[1]Master Data'!BY583/100</f>
        <v>0</v>
      </c>
      <c r="Q1891">
        <f>'[1]Master Data'!BZ583/100</f>
        <v>0</v>
      </c>
      <c r="R1891">
        <f>'[1]Master Data'!CA583/1000000</f>
        <v>0</v>
      </c>
      <c r="S1891">
        <f>'[1]Master Data'!CC583/1000000</f>
        <v>0</v>
      </c>
      <c r="T1891">
        <f>'[1]Master Data'!CD583/100</f>
        <v>0</v>
      </c>
      <c r="U1891">
        <f>'[1]Master Data'!CE583/1000000</f>
        <v>0</v>
      </c>
    </row>
    <row r="1892" spans="1:21" x14ac:dyDescent="0.55000000000000004">
      <c r="A1892" s="41" t="s">
        <v>1672</v>
      </c>
      <c r="B1892" s="41">
        <v>2.5000000000000001E-3</v>
      </c>
      <c r="C1892">
        <f>'[1]Master Data'!BK584/100</f>
        <v>1.1999999999999999E-3</v>
      </c>
      <c r="D1892">
        <f>'[1]Master Data'!BL584/1000000</f>
        <v>3.1741999999999999E-7</v>
      </c>
      <c r="E1892">
        <f>'[1]Master Data'!BM584/1000000</f>
        <v>0</v>
      </c>
      <c r="F1892">
        <f>'[1]Master Data'!BN584/100</f>
        <v>0</v>
      </c>
      <c r="G1892">
        <f>'[1]Master Data'!BO584/100</f>
        <v>0</v>
      </c>
      <c r="H1892">
        <f>'[1]Master Data'!BP584/100</f>
        <v>0</v>
      </c>
      <c r="I1892">
        <f>'[1]Master Data'!BQ584/100</f>
        <v>0</v>
      </c>
      <c r="J1892">
        <f>'[1]Master Data'!BR584/100</f>
        <v>0</v>
      </c>
      <c r="K1892">
        <f>'[1]Master Data'!BT584/100</f>
        <v>0</v>
      </c>
      <c r="L1892">
        <f>'[1]Master Data'!BU584/1000000</f>
        <v>3.1203999999999998E-6</v>
      </c>
      <c r="M1892">
        <f>'[1]Master Data'!BV584/1000000</f>
        <v>1.7646400000000001E-6</v>
      </c>
      <c r="N1892">
        <f>'[1]Master Data'!BW584/1000000</f>
        <v>1.7754000000000001E-7</v>
      </c>
      <c r="O1892">
        <f>'[1]Master Data'!BX584/100</f>
        <v>0</v>
      </c>
      <c r="P1892">
        <f>'[1]Master Data'!BY584/100</f>
        <v>0</v>
      </c>
      <c r="Q1892">
        <f>'[1]Master Data'!BZ584/100</f>
        <v>0</v>
      </c>
      <c r="R1892">
        <f>'[1]Master Data'!CA584/1000000</f>
        <v>0</v>
      </c>
      <c r="S1892">
        <f>'[1]Master Data'!CC584/1000000</f>
        <v>0</v>
      </c>
      <c r="T1892">
        <f>'[1]Master Data'!CD584/100</f>
        <v>0</v>
      </c>
      <c r="U1892">
        <f>'[1]Master Data'!CE584/1000000</f>
        <v>0</v>
      </c>
    </row>
    <row r="1893" spans="1:21" x14ac:dyDescent="0.55000000000000004">
      <c r="A1893" s="41" t="s">
        <v>1673</v>
      </c>
      <c r="B1893" s="41">
        <v>1.7000000000000001E-3</v>
      </c>
      <c r="C1893">
        <f>'[1]Master Data'!BK585/100</f>
        <v>5.9999999999999995E-4</v>
      </c>
      <c r="D1893">
        <f>'[1]Master Data'!BL585/1000000</f>
        <v>1.1361999999999999E-7</v>
      </c>
      <c r="E1893">
        <f>'[1]Master Data'!BM585/1000000</f>
        <v>0</v>
      </c>
      <c r="F1893">
        <f>'[1]Master Data'!BN585/100</f>
        <v>0</v>
      </c>
      <c r="G1893">
        <f>'[1]Master Data'!BO585/100</f>
        <v>0</v>
      </c>
      <c r="H1893">
        <f>'[1]Master Data'!BP585/100</f>
        <v>0</v>
      </c>
      <c r="I1893">
        <f>'[1]Master Data'!BQ585/100</f>
        <v>0</v>
      </c>
      <c r="J1893">
        <f>'[1]Master Data'!BR585/100</f>
        <v>0</v>
      </c>
      <c r="K1893">
        <f>'[1]Master Data'!BT585/100</f>
        <v>0</v>
      </c>
      <c r="L1893">
        <f>'[1]Master Data'!BU585/1000000</f>
        <v>2.7448200000000001E-6</v>
      </c>
      <c r="M1893">
        <f>'[1]Master Data'!BV585/1000000</f>
        <v>2.64914E-6</v>
      </c>
      <c r="N1893">
        <f>'[1]Master Data'!BW585/1000000</f>
        <v>4.7242000000000004E-7</v>
      </c>
      <c r="O1893">
        <f>'[1]Master Data'!BX585/100</f>
        <v>0</v>
      </c>
      <c r="P1893">
        <f>'[1]Master Data'!BY585/100</f>
        <v>0</v>
      </c>
      <c r="Q1893">
        <f>'[1]Master Data'!BZ585/100</f>
        <v>0</v>
      </c>
      <c r="R1893">
        <f>'[1]Master Data'!CA585/1000000</f>
        <v>0</v>
      </c>
      <c r="S1893">
        <f>'[1]Master Data'!CC585/1000000</f>
        <v>0</v>
      </c>
      <c r="T1893">
        <f>'[1]Master Data'!CD585/100</f>
        <v>0</v>
      </c>
      <c r="U1893">
        <f>'[1]Master Data'!CE585/1000000</f>
        <v>0</v>
      </c>
    </row>
    <row r="1894" spans="1:21" x14ac:dyDescent="0.55000000000000004">
      <c r="A1894" s="41" t="s">
        <v>1674</v>
      </c>
      <c r="B1894" s="41">
        <v>1.9547316805783028E-3</v>
      </c>
      <c r="C1894">
        <f>'[1]Master Data'!BK586/100</f>
        <v>9.2429583993601278E-4</v>
      </c>
      <c r="D1894">
        <f>'[1]Master Data'!BL586/1000000</f>
        <v>4.6000000000000004E-7</v>
      </c>
      <c r="E1894">
        <f>'[1]Master Data'!BM586/1000000</f>
        <v>0</v>
      </c>
      <c r="F1894">
        <f>'[1]Master Data'!BN586/100</f>
        <v>0</v>
      </c>
      <c r="G1894">
        <f>'[1]Master Data'!BO586/100</f>
        <v>0</v>
      </c>
      <c r="H1894">
        <f>'[1]Master Data'!BP586/100</f>
        <v>0</v>
      </c>
      <c r="I1894">
        <f>'[1]Master Data'!BQ586/100</f>
        <v>0</v>
      </c>
      <c r="J1894">
        <f>'[1]Master Data'!BR586/100</f>
        <v>0</v>
      </c>
      <c r="K1894">
        <f>'[1]Master Data'!BT586/100</f>
        <v>0</v>
      </c>
      <c r="L1894">
        <f>'[1]Master Data'!BU586/1000000</f>
        <v>2.9500000000000001E-6</v>
      </c>
      <c r="M1894">
        <f>'[1]Master Data'!BV586/1000000</f>
        <v>1.5200000000000001E-6</v>
      </c>
      <c r="N1894">
        <f>'[1]Master Data'!BW586/1000000</f>
        <v>1.4999999999999999E-7</v>
      </c>
      <c r="O1894">
        <f>'[1]Master Data'!BX586/100</f>
        <v>0</v>
      </c>
      <c r="P1894">
        <f>'[1]Master Data'!BY586/100</f>
        <v>0</v>
      </c>
      <c r="Q1894">
        <f>'[1]Master Data'!BZ586/100</f>
        <v>0</v>
      </c>
      <c r="R1894">
        <f>'[1]Master Data'!CA586/1000000</f>
        <v>0</v>
      </c>
      <c r="S1894">
        <f>'[1]Master Data'!CC586/1000000</f>
        <v>0</v>
      </c>
      <c r="T1894">
        <f>'[1]Master Data'!CD586/100</f>
        <v>0</v>
      </c>
      <c r="U1894">
        <f>'[1]Master Data'!CE586/1000000</f>
        <v>0</v>
      </c>
    </row>
    <row r="1895" spans="1:21" x14ac:dyDescent="0.55000000000000004">
      <c r="A1895" s="41" t="s">
        <v>1675</v>
      </c>
      <c r="B1895" s="41">
        <v>1.1240231217618901E-3</v>
      </c>
      <c r="C1895">
        <f>'[1]Master Data'!BK587/100</f>
        <v>2.9148595329822911E-4</v>
      </c>
      <c r="D1895">
        <f>'[1]Master Data'!BL587/1000000</f>
        <v>8.9999999999999999E-8</v>
      </c>
      <c r="E1895">
        <f>'[1]Master Data'!BM587/1000000</f>
        <v>0</v>
      </c>
      <c r="F1895">
        <f>'[1]Master Data'!BN587/100</f>
        <v>0</v>
      </c>
      <c r="G1895">
        <f>'[1]Master Data'!BO587/100</f>
        <v>0</v>
      </c>
      <c r="H1895">
        <f>'[1]Master Data'!BP587/100</f>
        <v>0</v>
      </c>
      <c r="I1895">
        <f>'[1]Master Data'!BQ587/100</f>
        <v>0</v>
      </c>
      <c r="J1895">
        <f>'[1]Master Data'!BR587/100</f>
        <v>0</v>
      </c>
      <c r="K1895">
        <f>'[1]Master Data'!BT587/100</f>
        <v>0</v>
      </c>
      <c r="L1895">
        <f>'[1]Master Data'!BU587/1000000</f>
        <v>1.8799999999999998E-6</v>
      </c>
      <c r="M1895">
        <f>'[1]Master Data'!BV587/1000000</f>
        <v>1.9599999999999999E-6</v>
      </c>
      <c r="N1895">
        <f>'[1]Master Data'!BW587/1000000</f>
        <v>3.4000000000000003E-7</v>
      </c>
      <c r="O1895">
        <f>'[1]Master Data'!BX587/100</f>
        <v>0</v>
      </c>
      <c r="P1895">
        <f>'[1]Master Data'!BY587/100</f>
        <v>0</v>
      </c>
      <c r="Q1895">
        <f>'[1]Master Data'!BZ587/100</f>
        <v>0</v>
      </c>
      <c r="R1895">
        <f>'[1]Master Data'!CA587/1000000</f>
        <v>0</v>
      </c>
      <c r="S1895">
        <f>'[1]Master Data'!CC587/1000000</f>
        <v>0</v>
      </c>
      <c r="T1895">
        <f>'[1]Master Data'!CD587/100</f>
        <v>0</v>
      </c>
      <c r="U1895">
        <f>'[1]Master Data'!CE587/1000000</f>
        <v>0</v>
      </c>
    </row>
    <row r="1896" spans="1:21" x14ac:dyDescent="0.55000000000000004">
      <c r="A1896" s="41" t="s">
        <v>1676</v>
      </c>
      <c r="B1896" s="41">
        <v>1.7000000000000001E-3</v>
      </c>
      <c r="C1896">
        <f>'[1]Master Data'!BK588/100</f>
        <v>1.1000000000000001E-3</v>
      </c>
      <c r="D1896">
        <f>'[1]Master Data'!BL588/1000000</f>
        <v>1.5167800000000002E-7</v>
      </c>
      <c r="E1896">
        <f>'[1]Master Data'!BM588/1000000</f>
        <v>0</v>
      </c>
      <c r="F1896">
        <f>'[1]Master Data'!BN588/100</f>
        <v>0</v>
      </c>
      <c r="G1896">
        <f>'[1]Master Data'!BO588/100</f>
        <v>0</v>
      </c>
      <c r="H1896">
        <f>'[1]Master Data'!BP588/100</f>
        <v>0</v>
      </c>
      <c r="I1896">
        <f>'[1]Master Data'!BQ588/100</f>
        <v>0</v>
      </c>
      <c r="J1896">
        <f>'[1]Master Data'!BR588/100</f>
        <v>0</v>
      </c>
      <c r="K1896">
        <f>'[1]Master Data'!BT588/100</f>
        <v>0</v>
      </c>
      <c r="L1896">
        <f>'[1]Master Data'!BU588/1000000</f>
        <v>2.0529020000000003E-6</v>
      </c>
      <c r="M1896">
        <f>'[1]Master Data'!BV588/1000000</f>
        <v>1.156228E-6</v>
      </c>
      <c r="N1896">
        <f>'[1]Master Data'!BW588/1000000</f>
        <v>2.5919199999999998E-7</v>
      </c>
      <c r="O1896">
        <f>'[1]Master Data'!BX588/100</f>
        <v>0</v>
      </c>
      <c r="P1896">
        <f>'[1]Master Data'!BY588/100</f>
        <v>0</v>
      </c>
      <c r="Q1896">
        <f>'[1]Master Data'!BZ588/100</f>
        <v>0</v>
      </c>
      <c r="R1896">
        <f>'[1]Master Data'!CA588/1000000</f>
        <v>0</v>
      </c>
      <c r="S1896">
        <f>'[1]Master Data'!CC588/1000000</f>
        <v>0</v>
      </c>
      <c r="T1896">
        <f>'[1]Master Data'!CD588/100</f>
        <v>0</v>
      </c>
      <c r="U1896">
        <f>'[1]Master Data'!CE588/1000000</f>
        <v>0</v>
      </c>
    </row>
    <row r="1897" spans="1:21" x14ac:dyDescent="0.55000000000000004">
      <c r="A1897" s="41" t="s">
        <v>1677</v>
      </c>
      <c r="B1897" s="41">
        <v>1.4000000000000002E-3</v>
      </c>
      <c r="C1897">
        <f>'[1]Master Data'!BK589/100</f>
        <v>8.9999999999999998E-4</v>
      </c>
      <c r="D1897">
        <f>'[1]Master Data'!BL589/1000000</f>
        <v>3.4242599999999997E-7</v>
      </c>
      <c r="E1897">
        <f>'[1]Master Data'!BM589/1000000</f>
        <v>0</v>
      </c>
      <c r="F1897">
        <f>'[1]Master Data'!BN589/100</f>
        <v>0</v>
      </c>
      <c r="G1897">
        <f>'[1]Master Data'!BO589/100</f>
        <v>0</v>
      </c>
      <c r="H1897">
        <f>'[1]Master Data'!BP589/100</f>
        <v>0</v>
      </c>
      <c r="I1897">
        <f>'[1]Master Data'!BQ589/100</f>
        <v>0</v>
      </c>
      <c r="J1897">
        <f>'[1]Master Data'!BR589/100</f>
        <v>0</v>
      </c>
      <c r="K1897">
        <f>'[1]Master Data'!BT589/100</f>
        <v>0</v>
      </c>
      <c r="L1897">
        <f>'[1]Master Data'!BU589/1000000</f>
        <v>2.0458759999999999E-6</v>
      </c>
      <c r="M1897">
        <f>'[1]Master Data'!BV589/1000000</f>
        <v>1.8583880000000002E-6</v>
      </c>
      <c r="N1897">
        <f>'[1]Master Data'!BW589/1000000</f>
        <v>9.3309999999999993E-8</v>
      </c>
      <c r="O1897">
        <f>'[1]Master Data'!BX589/100</f>
        <v>0</v>
      </c>
      <c r="P1897">
        <f>'[1]Master Data'!BY589/100</f>
        <v>0</v>
      </c>
      <c r="Q1897">
        <f>'[1]Master Data'!BZ589/100</f>
        <v>0</v>
      </c>
      <c r="R1897">
        <f>'[1]Master Data'!CA589/1000000</f>
        <v>0</v>
      </c>
      <c r="S1897">
        <f>'[1]Master Data'!CC589/1000000</f>
        <v>0</v>
      </c>
      <c r="T1897">
        <f>'[1]Master Data'!CD589/100</f>
        <v>0</v>
      </c>
      <c r="U1897">
        <f>'[1]Master Data'!CE589/1000000</f>
        <v>0</v>
      </c>
    </row>
    <row r="1898" spans="1:21" x14ac:dyDescent="0.55000000000000004">
      <c r="A1898" s="41" t="s">
        <v>1678</v>
      </c>
      <c r="B1898" s="41">
        <v>8.1000000000000006E-4</v>
      </c>
      <c r="C1898">
        <f>'[1]Master Data'!BK590/100</f>
        <v>2.5000000000000001E-4</v>
      </c>
      <c r="D1898">
        <f>'[1]Master Data'!BL590/1000000</f>
        <v>8.0000000000000002E-8</v>
      </c>
      <c r="E1898">
        <f>'[1]Master Data'!BM590/1000000</f>
        <v>0</v>
      </c>
      <c r="F1898">
        <f>'[1]Master Data'!BN590/100</f>
        <v>0</v>
      </c>
      <c r="G1898">
        <f>'[1]Master Data'!BO590/100</f>
        <v>0</v>
      </c>
      <c r="H1898">
        <f>'[1]Master Data'!BP590/100</f>
        <v>0</v>
      </c>
      <c r="I1898">
        <f>'[1]Master Data'!BQ590/100</f>
        <v>0</v>
      </c>
      <c r="J1898">
        <f>'[1]Master Data'!BR590/100</f>
        <v>0</v>
      </c>
      <c r="K1898">
        <f>'[1]Master Data'!BT590/100</f>
        <v>0</v>
      </c>
      <c r="L1898">
        <f>'[1]Master Data'!BU590/1000000</f>
        <v>2.83E-6</v>
      </c>
      <c r="M1898">
        <f>'[1]Master Data'!BV590/1000000</f>
        <v>1.26E-6</v>
      </c>
      <c r="N1898">
        <f>'[1]Master Data'!BW590/1000000</f>
        <v>4.0000000000000003E-7</v>
      </c>
      <c r="O1898">
        <f>'[1]Master Data'!BX590/100</f>
        <v>0</v>
      </c>
      <c r="P1898">
        <f>'[1]Master Data'!BY590/100</f>
        <v>0</v>
      </c>
      <c r="Q1898">
        <f>'[1]Master Data'!BZ590/100</f>
        <v>0</v>
      </c>
      <c r="R1898">
        <f>'[1]Master Data'!CA590/1000000</f>
        <v>0</v>
      </c>
      <c r="S1898">
        <f>'[1]Master Data'!CC590/1000000</f>
        <v>0</v>
      </c>
      <c r="T1898">
        <f>'[1]Master Data'!CD590/100</f>
        <v>0</v>
      </c>
      <c r="U1898">
        <f>'[1]Master Data'!CE590/1000000</f>
        <v>0</v>
      </c>
    </row>
    <row r="1899" spans="1:21" x14ac:dyDescent="0.55000000000000004">
      <c r="A1899" s="41" t="s">
        <v>1679</v>
      </c>
      <c r="B1899" s="41">
        <v>8.1000000000000006E-4</v>
      </c>
      <c r="C1899">
        <f>'[1]Master Data'!BK591/100</f>
        <v>2.5000000000000001E-4</v>
      </c>
      <c r="D1899">
        <f>'[1]Master Data'!BL591/1000000</f>
        <v>8.0000000000000002E-8</v>
      </c>
      <c r="E1899">
        <f>'[1]Master Data'!BM591/1000000</f>
        <v>0</v>
      </c>
      <c r="F1899">
        <f>'[1]Master Data'!BN591/100</f>
        <v>0</v>
      </c>
      <c r="G1899">
        <f>'[1]Master Data'!BO591/100</f>
        <v>0</v>
      </c>
      <c r="H1899">
        <f>'[1]Master Data'!BP591/100</f>
        <v>0</v>
      </c>
      <c r="I1899">
        <f>'[1]Master Data'!BQ591/100</f>
        <v>0</v>
      </c>
      <c r="J1899">
        <f>'[1]Master Data'!BR591/100</f>
        <v>0</v>
      </c>
      <c r="K1899">
        <f>'[1]Master Data'!BT591/100</f>
        <v>0</v>
      </c>
      <c r="L1899">
        <f>'[1]Master Data'!BU591/1000000</f>
        <v>2.83E-6</v>
      </c>
      <c r="M1899">
        <f>'[1]Master Data'!BV591/1000000</f>
        <v>1.26E-6</v>
      </c>
      <c r="N1899">
        <f>'[1]Master Data'!BW591/1000000</f>
        <v>4.0000000000000003E-7</v>
      </c>
      <c r="O1899">
        <f>'[1]Master Data'!BX591/100</f>
        <v>0</v>
      </c>
      <c r="P1899">
        <f>'[1]Master Data'!BY591/100</f>
        <v>0</v>
      </c>
      <c r="Q1899">
        <f>'[1]Master Data'!BZ591/100</f>
        <v>0</v>
      </c>
      <c r="R1899">
        <f>'[1]Master Data'!CA591/1000000</f>
        <v>0</v>
      </c>
      <c r="S1899">
        <f>'[1]Master Data'!CC591/1000000</f>
        <v>0</v>
      </c>
      <c r="T1899">
        <f>'[1]Master Data'!CD591/100</f>
        <v>0</v>
      </c>
      <c r="U1899">
        <f>'[1]Master Data'!CE591/1000000</f>
        <v>0</v>
      </c>
    </row>
    <row r="1900" spans="1:21" x14ac:dyDescent="0.55000000000000004">
      <c r="A1900" s="41" t="s">
        <v>1680</v>
      </c>
      <c r="B1900" s="41">
        <v>0</v>
      </c>
      <c r="C1900">
        <f>'[1]Master Data'!BK592/100</f>
        <v>0</v>
      </c>
      <c r="D1900">
        <f>'[1]Master Data'!BL592/1000000</f>
        <v>0</v>
      </c>
      <c r="E1900">
        <f>'[1]Master Data'!BM592/1000000</f>
        <v>0</v>
      </c>
      <c r="F1900">
        <f>'[1]Master Data'!BN592/100</f>
        <v>0</v>
      </c>
      <c r="G1900">
        <f>'[1]Master Data'!BO592/100</f>
        <v>0</v>
      </c>
      <c r="H1900">
        <f>'[1]Master Data'!BP592/100</f>
        <v>0</v>
      </c>
      <c r="I1900">
        <f>'[1]Master Data'!BQ592/100</f>
        <v>0</v>
      </c>
      <c r="J1900">
        <f>'[1]Master Data'!BR592/100</f>
        <v>0</v>
      </c>
      <c r="K1900">
        <f>'[1]Master Data'!BT592/100</f>
        <v>0</v>
      </c>
      <c r="L1900">
        <f>'[1]Master Data'!BU592/1000000</f>
        <v>0</v>
      </c>
      <c r="M1900">
        <f>'[1]Master Data'!BV592/1000000</f>
        <v>0</v>
      </c>
      <c r="N1900">
        <f>'[1]Master Data'!BW592/1000000</f>
        <v>0</v>
      </c>
      <c r="O1900">
        <f>'[1]Master Data'!BX592/100</f>
        <v>0</v>
      </c>
      <c r="P1900">
        <f>'[1]Master Data'!BY592/100</f>
        <v>0</v>
      </c>
      <c r="Q1900">
        <f>'[1]Master Data'!BZ592/100</f>
        <v>0</v>
      </c>
      <c r="R1900">
        <f>'[1]Master Data'!CA592/1000000</f>
        <v>0</v>
      </c>
      <c r="S1900">
        <f>'[1]Master Data'!CC592/1000000</f>
        <v>0</v>
      </c>
      <c r="T1900">
        <f>'[1]Master Data'!CD592/100</f>
        <v>0</v>
      </c>
      <c r="U1900">
        <f>'[1]Master Data'!CE592/1000000</f>
        <v>0</v>
      </c>
    </row>
    <row r="1901" spans="1:21" x14ac:dyDescent="0.55000000000000004">
      <c r="A1901" s="41" t="s">
        <v>1681</v>
      </c>
      <c r="B1901" s="41">
        <v>1.9547316805783028E-3</v>
      </c>
      <c r="C1901">
        <f>'[1]Master Data'!BK593/100</f>
        <v>9.2429583993601278E-4</v>
      </c>
      <c r="D1901">
        <f>'[1]Master Data'!BL593/1000000</f>
        <v>2.9367353270833343E-7</v>
      </c>
      <c r="E1901">
        <f>'[1]Master Data'!BM593/1000000</f>
        <v>0</v>
      </c>
      <c r="F1901">
        <f>'[1]Master Data'!BN593/100</f>
        <v>0</v>
      </c>
      <c r="G1901">
        <f>'[1]Master Data'!BO593/100</f>
        <v>0</v>
      </c>
      <c r="H1901">
        <f>'[1]Master Data'!BP593/100</f>
        <v>0</v>
      </c>
      <c r="I1901">
        <f>'[1]Master Data'!BQ593/100</f>
        <v>0</v>
      </c>
      <c r="J1901">
        <f>'[1]Master Data'!BR593/100</f>
        <v>0</v>
      </c>
      <c r="K1901">
        <f>'[1]Master Data'!BT593/100</f>
        <v>0</v>
      </c>
      <c r="L1901">
        <f>'[1]Master Data'!BU593/1000000</f>
        <v>3.178502674791667E-6</v>
      </c>
      <c r="M1901">
        <f>'[1]Master Data'!BV593/1000000</f>
        <v>1.3186809625000001E-6</v>
      </c>
      <c r="N1901">
        <f>'[1]Master Data'!BW593/1000000</f>
        <v>1.7409663562499999E-7</v>
      </c>
      <c r="O1901">
        <f>'[1]Master Data'!BX593/100</f>
        <v>0</v>
      </c>
      <c r="P1901">
        <f>'[1]Master Data'!BY593/100</f>
        <v>0</v>
      </c>
      <c r="Q1901">
        <f>'[1]Master Data'!BZ593/100</f>
        <v>0</v>
      </c>
      <c r="R1901">
        <f>'[1]Master Data'!CA593/1000000</f>
        <v>0</v>
      </c>
      <c r="S1901">
        <f>'[1]Master Data'!CC593/1000000</f>
        <v>3.213640202083333E-7</v>
      </c>
      <c r="T1901">
        <f>'[1]Master Data'!CD593/100</f>
        <v>0</v>
      </c>
      <c r="U1901">
        <f>'[1]Master Data'!CE593/1000000</f>
        <v>5.7197428750000006E-8</v>
      </c>
    </row>
    <row r="1902" spans="1:21" x14ac:dyDescent="0.55000000000000004">
      <c r="A1902" s="41" t="s">
        <v>1682</v>
      </c>
      <c r="B1902" s="41">
        <v>1.1240231217618901E-3</v>
      </c>
      <c r="C1902">
        <f>'[1]Master Data'!BK594/100</f>
        <v>1.554223366330867E-4</v>
      </c>
      <c r="D1902">
        <f>'[1]Master Data'!BL594/1000000</f>
        <v>2.9700071529411762E-8</v>
      </c>
      <c r="E1902">
        <f>'[1]Master Data'!BM594/1000000</f>
        <v>0</v>
      </c>
      <c r="F1902">
        <f>'[1]Master Data'!BN594/100</f>
        <v>0</v>
      </c>
      <c r="G1902">
        <f>'[1]Master Data'!BO594/100</f>
        <v>0</v>
      </c>
      <c r="H1902">
        <f>'[1]Master Data'!BP594/100</f>
        <v>0</v>
      </c>
      <c r="I1902">
        <f>'[1]Master Data'!BQ594/100</f>
        <v>0</v>
      </c>
      <c r="J1902">
        <f>'[1]Master Data'!BR594/100</f>
        <v>0</v>
      </c>
      <c r="K1902">
        <f>'[1]Master Data'!BT594/100</f>
        <v>0</v>
      </c>
      <c r="L1902">
        <f>'[1]Master Data'!BU594/1000000</f>
        <v>2.8825707557647056E-6</v>
      </c>
      <c r="M1902">
        <f>'[1]Master Data'!BV594/1000000</f>
        <v>1.3639723407058821E-6</v>
      </c>
      <c r="N1902">
        <f>'[1]Master Data'!BW594/1000000</f>
        <v>5.4460578258823522E-7</v>
      </c>
      <c r="O1902">
        <f>'[1]Master Data'!BX594/100</f>
        <v>0</v>
      </c>
      <c r="P1902">
        <f>'[1]Master Data'!BY594/100</f>
        <v>0</v>
      </c>
      <c r="Q1902">
        <f>'[1]Master Data'!BZ594/100</f>
        <v>0</v>
      </c>
      <c r="R1902">
        <f>'[1]Master Data'!CA594/1000000</f>
        <v>0</v>
      </c>
      <c r="S1902">
        <f>'[1]Master Data'!CC594/1000000</f>
        <v>9.3354604988235306E-7</v>
      </c>
      <c r="T1902">
        <f>'[1]Master Data'!CD594/100</f>
        <v>0</v>
      </c>
      <c r="U1902">
        <f>'[1]Master Data'!CE594/1000000</f>
        <v>2.1695261741176472E-7</v>
      </c>
    </row>
    <row r="1903" spans="1:21" x14ac:dyDescent="0.55000000000000004">
      <c r="A1903" s="41" t="s">
        <v>1683</v>
      </c>
      <c r="B1903" s="41">
        <v>1.1240231217618901E-3</v>
      </c>
      <c r="C1903">
        <f>'[1]Master Data'!BK595/100</f>
        <v>1.554223366330867E-4</v>
      </c>
      <c r="D1903">
        <f>'[1]Master Data'!BL595/1000000</f>
        <v>3.2221080000000007E-8</v>
      </c>
      <c r="E1903">
        <f>'[1]Master Data'!BM595/1000000</f>
        <v>0</v>
      </c>
      <c r="F1903">
        <f>'[1]Master Data'!BN595/100</f>
        <v>0</v>
      </c>
      <c r="G1903">
        <f>'[1]Master Data'!BO595/100</f>
        <v>0</v>
      </c>
      <c r="H1903">
        <f>'[1]Master Data'!BP595/100</f>
        <v>0</v>
      </c>
      <c r="I1903">
        <f>'[1]Master Data'!BQ595/100</f>
        <v>0</v>
      </c>
      <c r="J1903">
        <f>'[1]Master Data'!BR595/100</f>
        <v>0</v>
      </c>
      <c r="K1903">
        <f>'[1]Master Data'!BT595/100</f>
        <v>0</v>
      </c>
      <c r="L1903">
        <f>'[1]Master Data'!BU595/1000000</f>
        <v>1.7440547500000001E-6</v>
      </c>
      <c r="M1903">
        <f>'[1]Master Data'!BV595/1000000</f>
        <v>8.7567505000000017E-7</v>
      </c>
      <c r="N1903">
        <f>'[1]Master Data'!BW595/1000000</f>
        <v>2.9804911999999998E-7</v>
      </c>
      <c r="O1903">
        <f>'[1]Master Data'!BX595/100</f>
        <v>0</v>
      </c>
      <c r="P1903">
        <f>'[1]Master Data'!BY595/100</f>
        <v>0</v>
      </c>
      <c r="Q1903">
        <f>'[1]Master Data'!BZ595/100</f>
        <v>0</v>
      </c>
      <c r="R1903">
        <f>'[1]Master Data'!CA595/1000000</f>
        <v>0</v>
      </c>
      <c r="S1903">
        <f>'[1]Master Data'!CC595/1000000</f>
        <v>0</v>
      </c>
      <c r="T1903">
        <f>'[1]Master Data'!CD595/100</f>
        <v>0</v>
      </c>
      <c r="U1903">
        <f>'[1]Master Data'!CE595/1000000</f>
        <v>0</v>
      </c>
    </row>
    <row r="1904" spans="1:21" x14ac:dyDescent="0.55000000000000004">
      <c r="A1904" s="41" t="s">
        <v>1684</v>
      </c>
      <c r="B1904" s="41">
        <v>2E-3</v>
      </c>
      <c r="C1904">
        <f>'[1]Master Data'!BK596/100</f>
        <v>1.1000000000000001E-3</v>
      </c>
      <c r="D1904">
        <f>'[1]Master Data'!BL596/1000000</f>
        <v>2.9109999999999995E-7</v>
      </c>
      <c r="E1904">
        <f>'[1]Master Data'!BM596/1000000</f>
        <v>0</v>
      </c>
      <c r="F1904">
        <f>'[1]Master Data'!BN596/100</f>
        <v>0</v>
      </c>
      <c r="G1904">
        <f>'[1]Master Data'!BO596/100</f>
        <v>0</v>
      </c>
      <c r="H1904">
        <f>'[1]Master Data'!BP596/100</f>
        <v>0</v>
      </c>
      <c r="I1904">
        <f>'[1]Master Data'!BQ596/100</f>
        <v>0</v>
      </c>
      <c r="J1904">
        <f>'[1]Master Data'!BR596/100</f>
        <v>0</v>
      </c>
      <c r="K1904">
        <f>'[1]Master Data'!BT596/100</f>
        <v>0</v>
      </c>
      <c r="L1904">
        <f>'[1]Master Data'!BU596/1000000</f>
        <v>2.2222000000000001E-6</v>
      </c>
      <c r="M1904">
        <f>'[1]Master Data'!BV596/1000000</f>
        <v>1.2135999999999997E-6</v>
      </c>
      <c r="N1904">
        <f>'[1]Master Data'!BW596/1000000</f>
        <v>1.1069999999999999E-7</v>
      </c>
      <c r="O1904">
        <f>'[1]Master Data'!BX596/100</f>
        <v>0</v>
      </c>
      <c r="P1904">
        <f>'[1]Master Data'!BY596/100</f>
        <v>0</v>
      </c>
      <c r="Q1904">
        <f>'[1]Master Data'!BZ596/100</f>
        <v>0</v>
      </c>
      <c r="R1904">
        <f>'[1]Master Data'!CA596/1000000</f>
        <v>0</v>
      </c>
      <c r="S1904">
        <f>'[1]Master Data'!CC596/1000000</f>
        <v>2.2549999999999997E-7</v>
      </c>
      <c r="T1904">
        <f>'[1]Master Data'!CD596/100</f>
        <v>0</v>
      </c>
      <c r="U1904">
        <f>'[1]Master Data'!CE596/1000000</f>
        <v>3.6899999999999993E-8</v>
      </c>
    </row>
    <row r="1905" spans="1:21" x14ac:dyDescent="0.55000000000000004">
      <c r="A1905" s="41" t="s">
        <v>1685</v>
      </c>
      <c r="B1905" s="41">
        <v>5.0000000000000001E-4</v>
      </c>
      <c r="C1905">
        <f>'[1]Master Data'!BK597/100</f>
        <v>2.0000000000000001E-4</v>
      </c>
      <c r="D1905">
        <f>'[1]Master Data'!BL597/1000000</f>
        <v>7.3400000000000009E-8</v>
      </c>
      <c r="E1905">
        <f>'[1]Master Data'!BM597/1000000</f>
        <v>0</v>
      </c>
      <c r="F1905">
        <f>'[1]Master Data'!BN597/100</f>
        <v>0</v>
      </c>
      <c r="G1905">
        <f>'[1]Master Data'!BO597/100</f>
        <v>0</v>
      </c>
      <c r="H1905">
        <f>'[1]Master Data'!BP597/100</f>
        <v>0</v>
      </c>
      <c r="I1905">
        <f>'[1]Master Data'!BQ597/100</f>
        <v>0</v>
      </c>
      <c r="J1905">
        <f>'[1]Master Data'!BR597/100</f>
        <v>0</v>
      </c>
      <c r="K1905">
        <f>'[1]Master Data'!BT597/100</f>
        <v>0</v>
      </c>
      <c r="L1905">
        <f>'[1]Master Data'!BU597/1000000</f>
        <v>2.7965399999999997E-6</v>
      </c>
      <c r="M1905">
        <f>'[1]Master Data'!BV597/1000000</f>
        <v>2.8038799999999998E-6</v>
      </c>
      <c r="N1905">
        <f>'[1]Master Data'!BW597/1000000</f>
        <v>5.8720000000000007E-7</v>
      </c>
      <c r="O1905">
        <f>'[1]Master Data'!BX597/100</f>
        <v>0</v>
      </c>
      <c r="P1905">
        <f>'[1]Master Data'!BY597/100</f>
        <v>0</v>
      </c>
      <c r="Q1905">
        <f>'[1]Master Data'!BZ597/100</f>
        <v>0</v>
      </c>
      <c r="R1905">
        <f>'[1]Master Data'!CA597/1000000</f>
        <v>0</v>
      </c>
      <c r="S1905">
        <f>'[1]Master Data'!CC597/1000000</f>
        <v>8.2942000000000008E-7</v>
      </c>
      <c r="T1905">
        <f>'[1]Master Data'!CD597/100</f>
        <v>0</v>
      </c>
      <c r="U1905">
        <f>'[1]Master Data'!CE597/1000000</f>
        <v>2.5690000000000003E-7</v>
      </c>
    </row>
    <row r="1906" spans="1:21" x14ac:dyDescent="0.55000000000000004">
      <c r="A1906" s="41" t="s">
        <v>1686</v>
      </c>
      <c r="B1906" s="41">
        <v>1.9547316805783028E-3</v>
      </c>
      <c r="C1906">
        <f>'[1]Master Data'!BK598/100</f>
        <v>9.2429583993601278E-4</v>
      </c>
      <c r="D1906">
        <f>'[1]Master Data'!BL598/1000000</f>
        <v>6.3006893782608692E-8</v>
      </c>
      <c r="E1906">
        <f>'[1]Master Data'!BM598/1000000</f>
        <v>0</v>
      </c>
      <c r="F1906">
        <f>'[1]Master Data'!BN598/100</f>
        <v>0</v>
      </c>
      <c r="G1906">
        <f>'[1]Master Data'!BO598/100</f>
        <v>0</v>
      </c>
      <c r="H1906">
        <f>'[1]Master Data'!BP598/100</f>
        <v>0</v>
      </c>
      <c r="I1906">
        <f>'[1]Master Data'!BQ598/100</f>
        <v>0</v>
      </c>
      <c r="J1906">
        <f>'[1]Master Data'!BR598/100</f>
        <v>0</v>
      </c>
      <c r="K1906">
        <f>'[1]Master Data'!BT598/100</f>
        <v>0</v>
      </c>
      <c r="L1906">
        <f>'[1]Master Data'!BU598/1000000</f>
        <v>5.6653257434782614E-7</v>
      </c>
      <c r="M1906">
        <f>'[1]Master Data'!BV598/1000000</f>
        <v>2.9925627198260874E-7</v>
      </c>
      <c r="N1906">
        <f>'[1]Master Data'!BW598/1000000</f>
        <v>3.3880862092E-8</v>
      </c>
      <c r="O1906">
        <f>'[1]Master Data'!BX598/100</f>
        <v>0</v>
      </c>
      <c r="P1906">
        <f>'[1]Master Data'!BY598/100</f>
        <v>0</v>
      </c>
      <c r="Q1906">
        <f>'[1]Master Data'!BZ598/100</f>
        <v>0</v>
      </c>
      <c r="R1906">
        <f>'[1]Master Data'!CA598/1000000</f>
        <v>0</v>
      </c>
      <c r="S1906">
        <f>'[1]Master Data'!CC598/1000000</f>
        <v>0</v>
      </c>
      <c r="T1906">
        <f>'[1]Master Data'!CD598/100</f>
        <v>0</v>
      </c>
      <c r="U1906">
        <f>'[1]Master Data'!CE598/1000000</f>
        <v>0</v>
      </c>
    </row>
    <row r="1907" spans="1:21" x14ac:dyDescent="0.55000000000000004">
      <c r="A1907" s="41" t="s">
        <v>1687</v>
      </c>
      <c r="B1907" s="41">
        <v>0</v>
      </c>
      <c r="C1907">
        <f>'[1]Master Data'!BK599/100</f>
        <v>0</v>
      </c>
      <c r="D1907">
        <f>'[1]Master Data'!BL599/1000000</f>
        <v>0</v>
      </c>
      <c r="E1907">
        <f>'[1]Master Data'!BM599/1000000</f>
        <v>0</v>
      </c>
      <c r="F1907">
        <f>'[1]Master Data'!BN599/100</f>
        <v>0</v>
      </c>
      <c r="G1907">
        <f>'[1]Master Data'!BO599/100</f>
        <v>0</v>
      </c>
      <c r="H1907">
        <f>'[1]Master Data'!BP599/100</f>
        <v>0</v>
      </c>
      <c r="I1907">
        <f>'[1]Master Data'!BQ599/100</f>
        <v>0</v>
      </c>
      <c r="J1907">
        <f>'[1]Master Data'!BR599/100</f>
        <v>0</v>
      </c>
      <c r="K1907">
        <f>'[1]Master Data'!BT599/100</f>
        <v>0</v>
      </c>
      <c r="L1907">
        <f>'[1]Master Data'!BU599/1000000</f>
        <v>0</v>
      </c>
      <c r="M1907">
        <f>'[1]Master Data'!BV599/1000000</f>
        <v>0</v>
      </c>
      <c r="N1907">
        <f>'[1]Master Data'!BW599/1000000</f>
        <v>0</v>
      </c>
      <c r="O1907">
        <f>'[1]Master Data'!BX599/100</f>
        <v>0</v>
      </c>
      <c r="P1907">
        <f>'[1]Master Data'!BY599/100</f>
        <v>0</v>
      </c>
      <c r="Q1907">
        <f>'[1]Master Data'!BZ599/100</f>
        <v>0</v>
      </c>
      <c r="R1907">
        <f>'[1]Master Data'!CA599/1000000</f>
        <v>0</v>
      </c>
      <c r="S1907">
        <f>'[1]Master Data'!CC599/1000000</f>
        <v>0</v>
      </c>
      <c r="T1907">
        <f>'[1]Master Data'!CD599/100</f>
        <v>0</v>
      </c>
      <c r="U1907">
        <f>'[1]Master Data'!CE599/1000000</f>
        <v>0</v>
      </c>
    </row>
    <row r="1908" spans="1:21" x14ac:dyDescent="0.55000000000000004">
      <c r="A1908" s="41" t="s">
        <v>1688</v>
      </c>
      <c r="B1908" s="41">
        <v>1.1240231217618901E-3</v>
      </c>
      <c r="C1908">
        <f>'[1]Master Data'!BK600/100</f>
        <v>2.9148595329822911E-4</v>
      </c>
      <c r="D1908">
        <f>'[1]Master Data'!BL600/1000000</f>
        <v>5.218693E-8</v>
      </c>
      <c r="E1908">
        <f>'[1]Master Data'!BM600/1000000</f>
        <v>0</v>
      </c>
      <c r="F1908">
        <f>'[1]Master Data'!BN600/100</f>
        <v>0</v>
      </c>
      <c r="G1908">
        <f>'[1]Master Data'!BO600/100</f>
        <v>0</v>
      </c>
      <c r="H1908">
        <f>'[1]Master Data'!BP600/100</f>
        <v>0</v>
      </c>
      <c r="I1908">
        <f>'[1]Master Data'!BQ600/100</f>
        <v>0</v>
      </c>
      <c r="J1908">
        <f>'[1]Master Data'!BR600/100</f>
        <v>0</v>
      </c>
      <c r="K1908">
        <f>'[1]Master Data'!BT600/100</f>
        <v>0</v>
      </c>
      <c r="L1908">
        <f>'[1]Master Data'!BU600/1000000</f>
        <v>1.4637452999999999E-6</v>
      </c>
      <c r="M1908">
        <f>'[1]Master Data'!BV600/1000000</f>
        <v>1.2905359E-6</v>
      </c>
      <c r="N1908">
        <f>'[1]Master Data'!BW600/1000000</f>
        <v>2.6354107999999999E-7</v>
      </c>
      <c r="O1908">
        <f>'[1]Master Data'!BX600/100</f>
        <v>0</v>
      </c>
      <c r="P1908">
        <f>'[1]Master Data'!BY600/100</f>
        <v>0</v>
      </c>
      <c r="Q1908">
        <f>'[1]Master Data'!BZ600/100</f>
        <v>0</v>
      </c>
      <c r="R1908">
        <f>'[1]Master Data'!CA600/1000000</f>
        <v>0</v>
      </c>
      <c r="S1908">
        <f>'[1]Master Data'!CC600/1000000</f>
        <v>0</v>
      </c>
      <c r="T1908">
        <f>'[1]Master Data'!CD600/100</f>
        <v>0</v>
      </c>
      <c r="U1908">
        <f>'[1]Master Data'!CE600/1000000</f>
        <v>0</v>
      </c>
    </row>
    <row r="1909" spans="1:21" x14ac:dyDescent="0.55000000000000004">
      <c r="A1909" s="41" t="s">
        <v>1689</v>
      </c>
      <c r="B1909" s="41">
        <v>1.4000000000000002E-3</v>
      </c>
      <c r="C1909">
        <f>'[1]Master Data'!BK601/100</f>
        <v>5.0000000000000001E-4</v>
      </c>
      <c r="D1909">
        <f>'[1]Master Data'!BL601/1000000</f>
        <v>1.6960000000000001E-7</v>
      </c>
      <c r="E1909">
        <f>'[1]Master Data'!BM601/1000000</f>
        <v>0</v>
      </c>
      <c r="F1909">
        <f>'[1]Master Data'!BN601/100</f>
        <v>0</v>
      </c>
      <c r="G1909">
        <f>'[1]Master Data'!BO601/100</f>
        <v>0</v>
      </c>
      <c r="H1909">
        <f>'[1]Master Data'!BP601/100</f>
        <v>0</v>
      </c>
      <c r="I1909">
        <f>'[1]Master Data'!BQ601/100</f>
        <v>0</v>
      </c>
      <c r="J1909">
        <f>'[1]Master Data'!BR601/100</f>
        <v>0</v>
      </c>
      <c r="K1909">
        <f>'[1]Master Data'!BT601/100</f>
        <v>0</v>
      </c>
      <c r="L1909">
        <f>'[1]Master Data'!BU601/1000000</f>
        <v>1.5979499999999999E-6</v>
      </c>
      <c r="M1909">
        <f>'[1]Master Data'!BV601/1000000</f>
        <v>8.0029999999999988E-7</v>
      </c>
      <c r="N1909">
        <f>'[1]Master Data'!BW601/1000000</f>
        <v>8.2150000000000004E-8</v>
      </c>
      <c r="O1909">
        <f>'[1]Master Data'!BX601/100</f>
        <v>0</v>
      </c>
      <c r="P1909">
        <f>'[1]Master Data'!BY601/100</f>
        <v>0</v>
      </c>
      <c r="Q1909">
        <f>'[1]Master Data'!BZ601/100</f>
        <v>0</v>
      </c>
      <c r="R1909">
        <f>'[1]Master Data'!CA601/1000000</f>
        <v>0</v>
      </c>
      <c r="S1909">
        <f>'[1]Master Data'!CC601/1000000</f>
        <v>0</v>
      </c>
      <c r="T1909">
        <f>'[1]Master Data'!CD601/100</f>
        <v>0</v>
      </c>
      <c r="U1909">
        <f>'[1]Master Data'!CE601/1000000</f>
        <v>0</v>
      </c>
    </row>
    <row r="1910" spans="1:21" x14ac:dyDescent="0.55000000000000004">
      <c r="A1910" s="41" t="s">
        <v>1690</v>
      </c>
      <c r="B1910" s="41">
        <v>1.2999999999999999E-3</v>
      </c>
      <c r="C1910">
        <f>'[1]Master Data'!BK602/100</f>
        <v>2.9999999999999997E-4</v>
      </c>
      <c r="D1910">
        <f>'[1]Master Data'!BL602/1000000</f>
        <v>8.7360000000000009E-8</v>
      </c>
      <c r="E1910">
        <f>'[1]Master Data'!BM602/1000000</f>
        <v>0</v>
      </c>
      <c r="F1910">
        <f>'[1]Master Data'!BN602/100</f>
        <v>0</v>
      </c>
      <c r="G1910">
        <f>'[1]Master Data'!BO602/100</f>
        <v>0</v>
      </c>
      <c r="H1910">
        <f>'[1]Master Data'!BP602/100</f>
        <v>0</v>
      </c>
      <c r="I1910">
        <f>'[1]Master Data'!BQ602/100</f>
        <v>0</v>
      </c>
      <c r="J1910">
        <f>'[1]Master Data'!BR602/100</f>
        <v>0</v>
      </c>
      <c r="K1910">
        <f>'[1]Master Data'!BT602/100</f>
        <v>0</v>
      </c>
      <c r="L1910">
        <f>'[1]Master Data'!BU602/1000000</f>
        <v>2.72688E-6</v>
      </c>
      <c r="M1910">
        <f>'[1]Master Data'!BV602/1000000</f>
        <v>2.8704000000000001E-6</v>
      </c>
      <c r="N1910">
        <f>'[1]Master Data'!BW602/1000000</f>
        <v>5.5535999999999996E-7</v>
      </c>
      <c r="O1910">
        <f>'[1]Master Data'!BX602/100</f>
        <v>0</v>
      </c>
      <c r="P1910">
        <f>'[1]Master Data'!BY602/100</f>
        <v>0</v>
      </c>
      <c r="Q1910">
        <f>'[1]Master Data'!BZ602/100</f>
        <v>0</v>
      </c>
      <c r="R1910">
        <f>'[1]Master Data'!CA602/1000000</f>
        <v>0</v>
      </c>
      <c r="S1910">
        <f>'[1]Master Data'!CC602/1000000</f>
        <v>0</v>
      </c>
      <c r="T1910">
        <f>'[1]Master Data'!CD602/100</f>
        <v>0</v>
      </c>
      <c r="U1910">
        <f>'[1]Master Data'!CE602/1000000</f>
        <v>0</v>
      </c>
    </row>
    <row r="1911" spans="1:21" x14ac:dyDescent="0.55000000000000004">
      <c r="A1911" s="41" t="s">
        <v>1691</v>
      </c>
      <c r="B1911" s="41">
        <v>0</v>
      </c>
      <c r="C1911">
        <f>'[1]Master Data'!BK603/100</f>
        <v>0</v>
      </c>
      <c r="D1911">
        <f>'[1]Master Data'!BL603/1000000</f>
        <v>0</v>
      </c>
      <c r="E1911">
        <f>'[1]Master Data'!BM603/1000000</f>
        <v>0</v>
      </c>
      <c r="F1911">
        <f>'[1]Master Data'!BN603/100</f>
        <v>0</v>
      </c>
      <c r="G1911">
        <f>'[1]Master Data'!BO603/100</f>
        <v>0</v>
      </c>
      <c r="H1911">
        <f>'[1]Master Data'!BP603/100</f>
        <v>0</v>
      </c>
      <c r="I1911">
        <f>'[1]Master Data'!BQ603/100</f>
        <v>0</v>
      </c>
      <c r="J1911">
        <f>'[1]Master Data'!BR603/100</f>
        <v>0</v>
      </c>
      <c r="K1911">
        <f>'[1]Master Data'!BT603/100</f>
        <v>0</v>
      </c>
      <c r="L1911">
        <f>'[1]Master Data'!BU603/1000000</f>
        <v>0</v>
      </c>
      <c r="M1911">
        <f>'[1]Master Data'!BV603/1000000</f>
        <v>0</v>
      </c>
      <c r="N1911">
        <f>'[1]Master Data'!BW603/1000000</f>
        <v>0</v>
      </c>
      <c r="O1911">
        <f>'[1]Master Data'!BX603/100</f>
        <v>0</v>
      </c>
      <c r="P1911">
        <f>'[1]Master Data'!BY603/100</f>
        <v>0</v>
      </c>
      <c r="Q1911">
        <f>'[1]Master Data'!BZ603/100</f>
        <v>0</v>
      </c>
      <c r="R1911">
        <f>'[1]Master Data'!CA603/1000000</f>
        <v>0</v>
      </c>
      <c r="S1911">
        <f>'[1]Master Data'!CC603/1000000</f>
        <v>0</v>
      </c>
      <c r="T1911">
        <f>'[1]Master Data'!CD603/100</f>
        <v>0</v>
      </c>
      <c r="U1911">
        <f>'[1]Master Data'!CE603/1000000</f>
        <v>0</v>
      </c>
    </row>
    <row r="1912" spans="1:21" x14ac:dyDescent="0.55000000000000004">
      <c r="A1912" s="41" t="s">
        <v>1692</v>
      </c>
      <c r="B1912" s="41">
        <v>1.2800000000000001E-3</v>
      </c>
      <c r="C1912">
        <f>'[1]Master Data'!BK604/100</f>
        <v>9.5E-4</v>
      </c>
      <c r="D1912">
        <f>'[1]Master Data'!BL604/1000000</f>
        <v>1.6E-7</v>
      </c>
      <c r="E1912">
        <f>'[1]Master Data'!BM604/1000000</f>
        <v>0</v>
      </c>
      <c r="F1912">
        <f>'[1]Master Data'!BN604/100</f>
        <v>0</v>
      </c>
      <c r="G1912">
        <f>'[1]Master Data'!BO604/100</f>
        <v>0</v>
      </c>
      <c r="H1912">
        <f>'[1]Master Data'!BP604/100</f>
        <v>0</v>
      </c>
      <c r="I1912">
        <f>'[1]Master Data'!BQ604/100</f>
        <v>0</v>
      </c>
      <c r="J1912">
        <f>'[1]Master Data'!BR604/100</f>
        <v>0</v>
      </c>
      <c r="K1912">
        <f>'[1]Master Data'!BT604/100</f>
        <v>0</v>
      </c>
      <c r="L1912">
        <f>'[1]Master Data'!BU604/1000000</f>
        <v>1.9699999999999998E-6</v>
      </c>
      <c r="M1912">
        <f>'[1]Master Data'!BV604/1000000</f>
        <v>1.3799999999999999E-6</v>
      </c>
      <c r="N1912">
        <f>'[1]Master Data'!BW604/1000000</f>
        <v>2.4999999999999999E-7</v>
      </c>
      <c r="O1912">
        <f>'[1]Master Data'!BX604/100</f>
        <v>0</v>
      </c>
      <c r="P1912">
        <f>'[1]Master Data'!BY604/100</f>
        <v>0</v>
      </c>
      <c r="Q1912">
        <f>'[1]Master Data'!BZ604/100</f>
        <v>0</v>
      </c>
      <c r="R1912">
        <f>'[1]Master Data'!CA604/1000000</f>
        <v>0</v>
      </c>
      <c r="S1912">
        <f>'[1]Master Data'!CC604/1000000</f>
        <v>0</v>
      </c>
      <c r="T1912">
        <f>'[1]Master Data'!CD604/100</f>
        <v>0</v>
      </c>
      <c r="U1912">
        <f>'[1]Master Data'!CE604/1000000</f>
        <v>0</v>
      </c>
    </row>
    <row r="1913" spans="1:21" x14ac:dyDescent="0.55000000000000004">
      <c r="A1913" s="41" t="s">
        <v>1693</v>
      </c>
      <c r="B1913" s="41">
        <v>1.2800000000000001E-3</v>
      </c>
      <c r="C1913">
        <f>'[1]Master Data'!BK605/100</f>
        <v>9.5E-4</v>
      </c>
      <c r="D1913">
        <f>'[1]Master Data'!BL605/1000000</f>
        <v>1.6E-7</v>
      </c>
      <c r="E1913">
        <f>'[1]Master Data'!BM605/1000000</f>
        <v>0</v>
      </c>
      <c r="F1913">
        <f>'[1]Master Data'!BN605/100</f>
        <v>0</v>
      </c>
      <c r="G1913">
        <f>'[1]Master Data'!BO605/100</f>
        <v>0</v>
      </c>
      <c r="H1913">
        <f>'[1]Master Data'!BP605/100</f>
        <v>0</v>
      </c>
      <c r="I1913">
        <f>'[1]Master Data'!BQ605/100</f>
        <v>0</v>
      </c>
      <c r="J1913">
        <f>'[1]Master Data'!BR605/100</f>
        <v>0</v>
      </c>
      <c r="K1913">
        <f>'[1]Master Data'!BT605/100</f>
        <v>0</v>
      </c>
      <c r="L1913">
        <f>'[1]Master Data'!BU605/1000000</f>
        <v>1.9699999999999998E-6</v>
      </c>
      <c r="M1913">
        <f>'[1]Master Data'!BV605/1000000</f>
        <v>1.3799999999999999E-6</v>
      </c>
      <c r="N1913">
        <f>'[1]Master Data'!BW605/1000000</f>
        <v>2.4999999999999999E-7</v>
      </c>
      <c r="O1913">
        <f>'[1]Master Data'!BX605/100</f>
        <v>0</v>
      </c>
      <c r="P1913">
        <f>'[1]Master Data'!BY605/100</f>
        <v>0</v>
      </c>
      <c r="Q1913">
        <f>'[1]Master Data'!BZ605/100</f>
        <v>0</v>
      </c>
      <c r="R1913">
        <f>'[1]Master Data'!CA605/1000000</f>
        <v>0</v>
      </c>
      <c r="S1913">
        <f>'[1]Master Data'!CC605/1000000</f>
        <v>0</v>
      </c>
      <c r="T1913">
        <f>'[1]Master Data'!CD605/100</f>
        <v>0</v>
      </c>
      <c r="U1913">
        <f>'[1]Master Data'!CE605/1000000</f>
        <v>0</v>
      </c>
    </row>
    <row r="1914" spans="1:21" x14ac:dyDescent="0.55000000000000004">
      <c r="A1914" s="41" t="s">
        <v>1694</v>
      </c>
      <c r="B1914" s="41">
        <v>1.1240231217618901E-3</v>
      </c>
      <c r="C1914">
        <f>'[1]Master Data'!BK606/100</f>
        <v>1.554223366330867E-4</v>
      </c>
      <c r="D1914">
        <f>'[1]Master Data'!BL606/1000000</f>
        <v>1.5104000000000001E-8</v>
      </c>
      <c r="E1914">
        <f>'[1]Master Data'!BM606/1000000</f>
        <v>0</v>
      </c>
      <c r="F1914">
        <f>'[1]Master Data'!BN606/100</f>
        <v>0</v>
      </c>
      <c r="G1914">
        <f>'[1]Master Data'!BO606/100</f>
        <v>0</v>
      </c>
      <c r="H1914">
        <f>'[1]Master Data'!BP606/100</f>
        <v>0</v>
      </c>
      <c r="I1914">
        <f>'[1]Master Data'!BQ606/100</f>
        <v>0</v>
      </c>
      <c r="J1914">
        <f>'[1]Master Data'!BR606/100</f>
        <v>0</v>
      </c>
      <c r="K1914">
        <f>'[1]Master Data'!BT606/100</f>
        <v>0</v>
      </c>
      <c r="L1914">
        <f>'[1]Master Data'!BU606/1000000</f>
        <v>2.8659839999999997E-6</v>
      </c>
      <c r="M1914">
        <f>'[1]Master Data'!BV606/1000000</f>
        <v>1.3149919999999999E-6</v>
      </c>
      <c r="N1914">
        <f>'[1]Master Data'!BW606/1000000</f>
        <v>5.2391999999999989E-7</v>
      </c>
      <c r="O1914">
        <f>'[1]Master Data'!BX606/100</f>
        <v>0</v>
      </c>
      <c r="P1914">
        <f>'[1]Master Data'!BY606/100</f>
        <v>0</v>
      </c>
      <c r="Q1914">
        <f>'[1]Master Data'!BZ606/100</f>
        <v>0</v>
      </c>
      <c r="R1914">
        <f>'[1]Master Data'!CA606/1000000</f>
        <v>0</v>
      </c>
      <c r="S1914">
        <f>'[1]Master Data'!CC606/1000000</f>
        <v>0</v>
      </c>
      <c r="T1914">
        <f>'[1]Master Data'!CD606/100</f>
        <v>0</v>
      </c>
      <c r="U1914">
        <f>'[1]Master Data'!CE606/1000000</f>
        <v>0</v>
      </c>
    </row>
    <row r="1915" spans="1:21" x14ac:dyDescent="0.55000000000000004">
      <c r="A1915" s="41" t="s">
        <v>1695</v>
      </c>
      <c r="B1915" s="41">
        <v>1.12375E-3</v>
      </c>
      <c r="C1915">
        <f>'[1]Master Data'!BK607/100</f>
        <v>2.2766666666666665E-4</v>
      </c>
      <c r="D1915">
        <f>'[1]Master Data'!BL607/1000000</f>
        <v>6.3866666666666669E-8</v>
      </c>
      <c r="E1915">
        <f>'[1]Master Data'!BM607/1000000</f>
        <v>0</v>
      </c>
      <c r="F1915">
        <f>'[1]Master Data'!BN607/100</f>
        <v>0</v>
      </c>
      <c r="G1915">
        <f>'[1]Master Data'!BO607/100</f>
        <v>0</v>
      </c>
      <c r="H1915">
        <f>'[1]Master Data'!BP607/100</f>
        <v>0</v>
      </c>
      <c r="I1915">
        <f>'[1]Master Data'!BQ607/100</f>
        <v>0</v>
      </c>
      <c r="J1915">
        <f>'[1]Master Data'!BR607/100</f>
        <v>0</v>
      </c>
      <c r="K1915">
        <f>'[1]Master Data'!BT607/100</f>
        <v>0</v>
      </c>
      <c r="L1915">
        <f>'[1]Master Data'!BU607/1000000</f>
        <v>1.1467666666666668E-6</v>
      </c>
      <c r="M1915">
        <f>'[1]Master Data'!BV607/1000000</f>
        <v>6.5840000000000002E-7</v>
      </c>
      <c r="N1915">
        <f>'[1]Master Data'!BW607/1000000</f>
        <v>1.4170000000000003E-7</v>
      </c>
      <c r="O1915">
        <f>'[1]Master Data'!BX607/100</f>
        <v>0</v>
      </c>
      <c r="P1915">
        <f>'[1]Master Data'!BY607/100</f>
        <v>0</v>
      </c>
      <c r="Q1915">
        <f>'[1]Master Data'!BZ607/100</f>
        <v>0</v>
      </c>
      <c r="R1915">
        <f>'[1]Master Data'!CA607/1000000</f>
        <v>0</v>
      </c>
      <c r="S1915">
        <f>'[1]Master Data'!CC607/1000000</f>
        <v>0</v>
      </c>
      <c r="T1915">
        <f>'[1]Master Data'!CD607/100</f>
        <v>0</v>
      </c>
      <c r="U1915">
        <f>'[1]Master Data'!CE607/1000000</f>
        <v>0</v>
      </c>
    </row>
    <row r="1916" spans="1:21" x14ac:dyDescent="0.55000000000000004">
      <c r="A1916" s="41" t="s">
        <v>1696</v>
      </c>
      <c r="B1916" s="41">
        <v>1.12375E-3</v>
      </c>
      <c r="C1916">
        <f>'[1]Master Data'!BK608/100</f>
        <v>2.2766666666666665E-4</v>
      </c>
      <c r="D1916">
        <f>'[1]Master Data'!BL608/1000000</f>
        <v>6.3866666666666669E-8</v>
      </c>
      <c r="E1916">
        <f>'[1]Master Data'!BM608/1000000</f>
        <v>0</v>
      </c>
      <c r="F1916">
        <f>'[1]Master Data'!BN608/100</f>
        <v>0</v>
      </c>
      <c r="G1916">
        <f>'[1]Master Data'!BO608/100</f>
        <v>0</v>
      </c>
      <c r="H1916">
        <f>'[1]Master Data'!BP608/100</f>
        <v>0</v>
      </c>
      <c r="I1916">
        <f>'[1]Master Data'!BQ608/100</f>
        <v>0</v>
      </c>
      <c r="J1916">
        <f>'[1]Master Data'!BR608/100</f>
        <v>0</v>
      </c>
      <c r="K1916">
        <f>'[1]Master Data'!BT608/100</f>
        <v>0</v>
      </c>
      <c r="L1916">
        <f>'[1]Master Data'!BU608/1000000</f>
        <v>1.1467666666666668E-6</v>
      </c>
      <c r="M1916">
        <f>'[1]Master Data'!BV608/1000000</f>
        <v>6.5840000000000002E-7</v>
      </c>
      <c r="N1916">
        <f>'[1]Master Data'!BW608/1000000</f>
        <v>1.4170000000000003E-7</v>
      </c>
      <c r="O1916">
        <f>'[1]Master Data'!BX608/100</f>
        <v>0</v>
      </c>
      <c r="P1916">
        <f>'[1]Master Data'!BY608/100</f>
        <v>0</v>
      </c>
      <c r="Q1916">
        <f>'[1]Master Data'!BZ608/100</f>
        <v>0</v>
      </c>
      <c r="R1916">
        <f>'[1]Master Data'!CA608/1000000</f>
        <v>0</v>
      </c>
      <c r="S1916">
        <f>'[1]Master Data'!CC608/1000000</f>
        <v>0</v>
      </c>
      <c r="T1916">
        <f>'[1]Master Data'!CD608/100</f>
        <v>0</v>
      </c>
      <c r="U1916">
        <f>'[1]Master Data'!CE608/1000000</f>
        <v>0</v>
      </c>
    </row>
    <row r="1917" spans="1:21" x14ac:dyDescent="0.55000000000000004">
      <c r="A1917" s="41" t="s">
        <v>1697</v>
      </c>
      <c r="B1917" s="41">
        <v>2.271E-3</v>
      </c>
      <c r="C1917">
        <f>'[1]Master Data'!BK609/100</f>
        <v>1.139E-3</v>
      </c>
      <c r="D1917">
        <f>'[1]Master Data'!BL609/1000000</f>
        <v>3.1E-7</v>
      </c>
      <c r="E1917">
        <f>'[1]Master Data'!BM609/1000000</f>
        <v>0</v>
      </c>
      <c r="F1917">
        <f>'[1]Master Data'!BN609/100</f>
        <v>0</v>
      </c>
      <c r="G1917">
        <f>'[1]Master Data'!BO609/100</f>
        <v>0</v>
      </c>
      <c r="H1917">
        <f>'[1]Master Data'!BP609/100</f>
        <v>0</v>
      </c>
      <c r="I1917">
        <f>'[1]Master Data'!BQ609/100</f>
        <v>0</v>
      </c>
      <c r="J1917">
        <f>'[1]Master Data'!BR609/100</f>
        <v>0</v>
      </c>
      <c r="K1917">
        <f>'[1]Master Data'!BT609/100</f>
        <v>0</v>
      </c>
      <c r="L1917">
        <f>'[1]Master Data'!BU609/1000000</f>
        <v>5.2100000000000001E-6</v>
      </c>
      <c r="M1917">
        <f>'[1]Master Data'!BV609/1000000</f>
        <v>2.0099999999999998E-6</v>
      </c>
      <c r="N1917">
        <f>'[1]Master Data'!BW609/1000000</f>
        <v>4.4000000000000002E-7</v>
      </c>
      <c r="O1917">
        <f>'[1]Master Data'!BX609/100</f>
        <v>0</v>
      </c>
      <c r="P1917">
        <f>'[1]Master Data'!BY609/100</f>
        <v>0</v>
      </c>
      <c r="Q1917">
        <f>'[1]Master Data'!BZ609/100</f>
        <v>0</v>
      </c>
      <c r="R1917">
        <f>'[1]Master Data'!CA609/1000000</f>
        <v>0</v>
      </c>
      <c r="S1917">
        <f>'[1]Master Data'!CC609/1000000</f>
        <v>5.4413710000000002E-7</v>
      </c>
      <c r="T1917">
        <f>'[1]Master Data'!CD609/100</f>
        <v>0</v>
      </c>
      <c r="U1917">
        <f>'[1]Master Data'!CE609/1000000</f>
        <v>9.4580299999999994E-8</v>
      </c>
    </row>
    <row r="1918" spans="1:21" x14ac:dyDescent="0.55000000000000004">
      <c r="A1918" s="41" t="s">
        <v>1698</v>
      </c>
      <c r="B1918" s="41">
        <v>1.1429999999999999E-3</v>
      </c>
      <c r="C1918">
        <f>'[1]Master Data'!BK610/100</f>
        <v>3.3000000000000003E-5</v>
      </c>
      <c r="D1918">
        <f>'[1]Master Data'!BL610/1000000</f>
        <v>2E-8</v>
      </c>
      <c r="E1918">
        <f>'[1]Master Data'!BM610/1000000</f>
        <v>0</v>
      </c>
      <c r="F1918">
        <f>'[1]Master Data'!BN610/100</f>
        <v>0</v>
      </c>
      <c r="G1918">
        <f>'[1]Master Data'!BO610/100</f>
        <v>0</v>
      </c>
      <c r="H1918">
        <f>'[1]Master Data'!BP610/100</f>
        <v>0</v>
      </c>
      <c r="I1918">
        <f>'[1]Master Data'!BQ610/100</f>
        <v>0</v>
      </c>
      <c r="J1918">
        <f>'[1]Master Data'!BR610/100</f>
        <v>0</v>
      </c>
      <c r="K1918">
        <f>'[1]Master Data'!BT610/100</f>
        <v>0</v>
      </c>
      <c r="L1918">
        <f>'[1]Master Data'!BU610/1000000</f>
        <v>3.1600000000000002E-6</v>
      </c>
      <c r="M1918">
        <f>'[1]Master Data'!BV610/1000000</f>
        <v>1.4699999999999999E-6</v>
      </c>
      <c r="N1918">
        <f>'[1]Master Data'!BW610/1000000</f>
        <v>6.5000000000000002E-7</v>
      </c>
      <c r="O1918">
        <f>'[1]Master Data'!BX610/100</f>
        <v>0</v>
      </c>
      <c r="P1918">
        <f>'[1]Master Data'!BY610/100</f>
        <v>0</v>
      </c>
      <c r="Q1918">
        <f>'[1]Master Data'!BZ610/100</f>
        <v>0</v>
      </c>
      <c r="R1918">
        <f>'[1]Master Data'!CA610/1000000</f>
        <v>0</v>
      </c>
      <c r="S1918">
        <f>'[1]Master Data'!CC610/1000000</f>
        <v>0</v>
      </c>
      <c r="T1918">
        <f>'[1]Master Data'!CD610/100</f>
        <v>0</v>
      </c>
      <c r="U1918">
        <f>'[1]Master Data'!CE610/1000000</f>
        <v>0</v>
      </c>
    </row>
    <row r="1919" spans="1:21" x14ac:dyDescent="0.55000000000000004">
      <c r="A1919" s="41" t="s">
        <v>1699</v>
      </c>
      <c r="B1919" s="41">
        <v>5.0000000000000001E-4</v>
      </c>
      <c r="C1919">
        <f>'[1]Master Data'!BK611/100</f>
        <v>2.9999999999999997E-4</v>
      </c>
      <c r="D1919">
        <f>'[1]Master Data'!BL611/1000000</f>
        <v>1.1999999999999999E-7</v>
      </c>
      <c r="E1919">
        <f>'[1]Master Data'!BM611/1000000</f>
        <v>0</v>
      </c>
      <c r="F1919">
        <f>'[1]Master Data'!BN611/100</f>
        <v>0</v>
      </c>
      <c r="G1919">
        <f>'[1]Master Data'!BO611/100</f>
        <v>0</v>
      </c>
      <c r="H1919">
        <f>'[1]Master Data'!BP611/100</f>
        <v>0</v>
      </c>
      <c r="I1919">
        <f>'[1]Master Data'!BQ611/100</f>
        <v>0</v>
      </c>
      <c r="J1919">
        <f>'[1]Master Data'!BR611/100</f>
        <v>0</v>
      </c>
      <c r="K1919">
        <f>'[1]Master Data'!BT611/100</f>
        <v>0</v>
      </c>
      <c r="L1919">
        <f>'[1]Master Data'!BU611/1000000</f>
        <v>2.8999999999999998E-6</v>
      </c>
      <c r="M1919">
        <f>'[1]Master Data'!BV611/1000000</f>
        <v>1.4099999999999998E-6</v>
      </c>
      <c r="N1919">
        <f>'[1]Master Data'!BW611/1000000</f>
        <v>3.3000000000000002E-7</v>
      </c>
      <c r="O1919">
        <f>'[1]Master Data'!BX611/100</f>
        <v>0</v>
      </c>
      <c r="P1919">
        <f>'[1]Master Data'!BY611/100</f>
        <v>0</v>
      </c>
      <c r="Q1919">
        <f>'[1]Master Data'!BZ611/100</f>
        <v>0</v>
      </c>
      <c r="R1919">
        <f>'[1]Master Data'!CA611/1000000</f>
        <v>0</v>
      </c>
      <c r="S1919">
        <f>'[1]Master Data'!CC611/1000000</f>
        <v>0</v>
      </c>
      <c r="T1919">
        <f>'[1]Master Data'!CD611/100</f>
        <v>0</v>
      </c>
      <c r="U1919">
        <f>'[1]Master Data'!CE611/1000000</f>
        <v>0</v>
      </c>
    </row>
    <row r="1920" spans="1:21" x14ac:dyDescent="0.55000000000000004">
      <c r="A1920" s="41" t="s">
        <v>1700</v>
      </c>
      <c r="B1920" s="41">
        <v>5.0000000000000001E-4</v>
      </c>
      <c r="C1920">
        <f>'[1]Master Data'!BK612/100</f>
        <v>2.9999999999999997E-4</v>
      </c>
      <c r="D1920">
        <f>'[1]Master Data'!BL612/1000000</f>
        <v>1.1999999999999999E-7</v>
      </c>
      <c r="E1920">
        <f>'[1]Master Data'!BM612/1000000</f>
        <v>0</v>
      </c>
      <c r="F1920">
        <f>'[1]Master Data'!BN612/100</f>
        <v>0</v>
      </c>
      <c r="G1920">
        <f>'[1]Master Data'!BO612/100</f>
        <v>0</v>
      </c>
      <c r="H1920">
        <f>'[1]Master Data'!BP612/100</f>
        <v>0</v>
      </c>
      <c r="I1920">
        <f>'[1]Master Data'!BQ612/100</f>
        <v>0</v>
      </c>
      <c r="J1920">
        <f>'[1]Master Data'!BR612/100</f>
        <v>0</v>
      </c>
      <c r="K1920">
        <f>'[1]Master Data'!BT612/100</f>
        <v>0</v>
      </c>
      <c r="L1920">
        <f>'[1]Master Data'!BU612/1000000</f>
        <v>2.8999999999999998E-6</v>
      </c>
      <c r="M1920">
        <f>'[1]Master Data'!BV612/1000000</f>
        <v>1.4099999999999998E-6</v>
      </c>
      <c r="N1920">
        <f>'[1]Master Data'!BW612/1000000</f>
        <v>3.3000000000000002E-7</v>
      </c>
      <c r="O1920">
        <f>'[1]Master Data'!BX612/100</f>
        <v>0</v>
      </c>
      <c r="P1920">
        <f>'[1]Master Data'!BY612/100</f>
        <v>0</v>
      </c>
      <c r="Q1920">
        <f>'[1]Master Data'!BZ612/100</f>
        <v>0</v>
      </c>
      <c r="R1920">
        <f>'[1]Master Data'!CA612/1000000</f>
        <v>0</v>
      </c>
      <c r="S1920">
        <f>'[1]Master Data'!CC612/1000000</f>
        <v>0</v>
      </c>
      <c r="T1920">
        <f>'[1]Master Data'!CD612/100</f>
        <v>0</v>
      </c>
      <c r="U1920">
        <f>'[1]Master Data'!CE612/1000000</f>
        <v>0</v>
      </c>
    </row>
    <row r="1921" spans="1:21" x14ac:dyDescent="0.55000000000000004">
      <c r="A1921" s="41" t="s">
        <v>1701</v>
      </c>
      <c r="B1921" s="41">
        <v>0</v>
      </c>
      <c r="C1921">
        <f>'[1]Master Data'!BK613/100</f>
        <v>0</v>
      </c>
      <c r="D1921">
        <f>'[1]Master Data'!BL613/1000000</f>
        <v>0</v>
      </c>
      <c r="E1921">
        <f>'[1]Master Data'!BM613/1000000</f>
        <v>0</v>
      </c>
      <c r="F1921">
        <f>'[1]Master Data'!BN613/100</f>
        <v>0</v>
      </c>
      <c r="G1921">
        <f>'[1]Master Data'!BO613/100</f>
        <v>0</v>
      </c>
      <c r="H1921">
        <f>'[1]Master Data'!BP613/100</f>
        <v>0</v>
      </c>
      <c r="I1921">
        <f>'[1]Master Data'!BQ613/100</f>
        <v>0</v>
      </c>
      <c r="J1921">
        <f>'[1]Master Data'!BR613/100</f>
        <v>0</v>
      </c>
      <c r="K1921">
        <f>'[1]Master Data'!BT613/100</f>
        <v>0</v>
      </c>
      <c r="L1921">
        <f>'[1]Master Data'!BU613/1000000</f>
        <v>0</v>
      </c>
      <c r="M1921">
        <f>'[1]Master Data'!BV613/1000000</f>
        <v>0</v>
      </c>
      <c r="N1921">
        <f>'[1]Master Data'!BW613/1000000</f>
        <v>0</v>
      </c>
      <c r="O1921">
        <f>'[1]Master Data'!BX613/100</f>
        <v>0</v>
      </c>
      <c r="P1921">
        <f>'[1]Master Data'!BY613/100</f>
        <v>0</v>
      </c>
      <c r="Q1921">
        <f>'[1]Master Data'!BZ613/100</f>
        <v>0</v>
      </c>
      <c r="R1921">
        <f>'[1]Master Data'!CA613/1000000</f>
        <v>0</v>
      </c>
      <c r="S1921">
        <f>'[1]Master Data'!CC613/1000000</f>
        <v>0</v>
      </c>
      <c r="T1921">
        <f>'[1]Master Data'!CD613/100</f>
        <v>0</v>
      </c>
      <c r="U1921">
        <f>'[1]Master Data'!CE613/1000000</f>
        <v>0</v>
      </c>
    </row>
    <row r="1922" spans="1:21" x14ac:dyDescent="0.55000000000000004">
      <c r="A1922" s="41" t="s">
        <v>1702</v>
      </c>
      <c r="B1922" s="41">
        <v>0</v>
      </c>
      <c r="C1922">
        <f>'[1]Master Data'!BK614/100</f>
        <v>0</v>
      </c>
      <c r="D1922">
        <f>'[1]Master Data'!BL614/1000000</f>
        <v>0</v>
      </c>
      <c r="E1922">
        <f>'[1]Master Data'!BM614/1000000</f>
        <v>0</v>
      </c>
      <c r="F1922">
        <f>'[1]Master Data'!BN614/100</f>
        <v>0</v>
      </c>
      <c r="G1922">
        <f>'[1]Master Data'!BO614/100</f>
        <v>0</v>
      </c>
      <c r="H1922">
        <f>'[1]Master Data'!BP614/100</f>
        <v>0</v>
      </c>
      <c r="I1922">
        <f>'[1]Master Data'!BQ614/100</f>
        <v>0</v>
      </c>
      <c r="J1922">
        <f>'[1]Master Data'!BR614/100</f>
        <v>0</v>
      </c>
      <c r="K1922">
        <f>'[1]Master Data'!BT614/100</f>
        <v>0</v>
      </c>
      <c r="L1922">
        <f>'[1]Master Data'!BU614/1000000</f>
        <v>0</v>
      </c>
      <c r="M1922">
        <f>'[1]Master Data'!BV614/1000000</f>
        <v>0</v>
      </c>
      <c r="N1922">
        <f>'[1]Master Data'!BW614/1000000</f>
        <v>0</v>
      </c>
      <c r="O1922">
        <f>'[1]Master Data'!BX614/100</f>
        <v>0</v>
      </c>
      <c r="P1922">
        <f>'[1]Master Data'!BY614/100</f>
        <v>0</v>
      </c>
      <c r="Q1922">
        <f>'[1]Master Data'!BZ614/100</f>
        <v>0</v>
      </c>
      <c r="R1922">
        <f>'[1]Master Data'!CA614/1000000</f>
        <v>0</v>
      </c>
      <c r="S1922">
        <f>'[1]Master Data'!CC614/1000000</f>
        <v>0</v>
      </c>
      <c r="T1922">
        <f>'[1]Master Data'!CD614/100</f>
        <v>0</v>
      </c>
      <c r="U1922">
        <f>'[1]Master Data'!CE614/1000000</f>
        <v>0</v>
      </c>
    </row>
    <row r="1923" spans="1:21" x14ac:dyDescent="0.55000000000000004">
      <c r="A1923" s="41" t="s">
        <v>1703</v>
      </c>
      <c r="B1923" s="41">
        <v>2.2000000000000001E-3</v>
      </c>
      <c r="C1923">
        <f>'[1]Master Data'!BK615/100</f>
        <v>1E-3</v>
      </c>
      <c r="D1923">
        <f>'[1]Master Data'!BL615/1000000</f>
        <v>2.8044000000000004E-7</v>
      </c>
      <c r="E1923">
        <f>'[1]Master Data'!BM615/1000000</f>
        <v>0</v>
      </c>
      <c r="F1923">
        <f>'[1]Master Data'!BN615/100</f>
        <v>0</v>
      </c>
      <c r="G1923">
        <f>'[1]Master Data'!BO615/100</f>
        <v>0</v>
      </c>
      <c r="H1923">
        <f>'[1]Master Data'!BP615/100</f>
        <v>0</v>
      </c>
      <c r="I1923">
        <f>'[1]Master Data'!BQ615/100</f>
        <v>0</v>
      </c>
      <c r="J1923">
        <f>'[1]Master Data'!BR615/100</f>
        <v>0</v>
      </c>
      <c r="K1923">
        <f>'[1]Master Data'!BT615/100</f>
        <v>0</v>
      </c>
      <c r="L1923">
        <f>'[1]Master Data'!BU615/1000000</f>
        <v>3.6371700000000001E-6</v>
      </c>
      <c r="M1923">
        <f>'[1]Master Data'!BV615/1000000</f>
        <v>1.5561000000000002E-6</v>
      </c>
      <c r="N1923">
        <f>'[1]Master Data'!BW615/1000000</f>
        <v>2.2686000000000001E-7</v>
      </c>
      <c r="O1923">
        <f>'[1]Master Data'!BX615/100</f>
        <v>0</v>
      </c>
      <c r="P1923">
        <f>'[1]Master Data'!BY615/100</f>
        <v>0</v>
      </c>
      <c r="Q1923">
        <f>'[1]Master Data'!BZ615/100</f>
        <v>0</v>
      </c>
      <c r="R1923">
        <f>'[1]Master Data'!CA615/1000000</f>
        <v>0</v>
      </c>
      <c r="S1923">
        <f>'[1]Master Data'!CC615/1000000</f>
        <v>0</v>
      </c>
      <c r="T1923">
        <f>'[1]Master Data'!CD615/100</f>
        <v>0</v>
      </c>
      <c r="U1923">
        <f>'[1]Master Data'!CE615/1000000</f>
        <v>0</v>
      </c>
    </row>
    <row r="1924" spans="1:21" x14ac:dyDescent="0.55000000000000004">
      <c r="A1924" s="41" t="s">
        <v>1704</v>
      </c>
      <c r="B1924" s="41">
        <v>1.1000000000000001E-3</v>
      </c>
      <c r="C1924">
        <f>'[1]Master Data'!BK616/100</f>
        <v>1E-4</v>
      </c>
      <c r="D1924">
        <f>'[1]Master Data'!BL616/1000000</f>
        <v>4.1600000000000002E-8</v>
      </c>
      <c r="E1924">
        <f>'[1]Master Data'!BM616/1000000</f>
        <v>0</v>
      </c>
      <c r="F1924">
        <f>'[1]Master Data'!BN616/100</f>
        <v>0</v>
      </c>
      <c r="G1924">
        <f>'[1]Master Data'!BO616/100</f>
        <v>0</v>
      </c>
      <c r="H1924">
        <f>'[1]Master Data'!BP616/100</f>
        <v>0</v>
      </c>
      <c r="I1924">
        <f>'[1]Master Data'!BQ616/100</f>
        <v>0</v>
      </c>
      <c r="J1924">
        <f>'[1]Master Data'!BR616/100</f>
        <v>0</v>
      </c>
      <c r="K1924">
        <f>'[1]Master Data'!BT616/100</f>
        <v>7.000000000000001E-4</v>
      </c>
      <c r="L1924">
        <f>'[1]Master Data'!BU616/1000000</f>
        <v>2.8246399999999999E-6</v>
      </c>
      <c r="M1924">
        <f>'[1]Master Data'!BV616/1000000</f>
        <v>1.7867200000000001E-6</v>
      </c>
      <c r="N1924">
        <f>'[1]Master Data'!BW616/1000000</f>
        <v>5.4756000000000001E-7</v>
      </c>
      <c r="O1924">
        <f>'[1]Master Data'!BX616/100</f>
        <v>0.14546028696802041</v>
      </c>
      <c r="P1924">
        <f>'[1]Master Data'!BY616/100</f>
        <v>0</v>
      </c>
      <c r="Q1924">
        <f>'[1]Master Data'!BZ616/100</f>
        <v>0</v>
      </c>
      <c r="R1924">
        <f>'[1]Master Data'!CA616/1000000</f>
        <v>0</v>
      </c>
      <c r="S1924">
        <f>'[1]Master Data'!CC616/1000000</f>
        <v>0</v>
      </c>
      <c r="T1924">
        <f>'[1]Master Data'!CD616/100</f>
        <v>0</v>
      </c>
      <c r="U1924">
        <f>'[1]Master Data'!CE616/1000000</f>
        <v>0</v>
      </c>
    </row>
    <row r="1925" spans="1:21" x14ac:dyDescent="0.55000000000000004">
      <c r="A1925" s="41" t="s">
        <v>1705</v>
      </c>
      <c r="B1925" s="41">
        <v>0</v>
      </c>
      <c r="C1925">
        <f>'[1]Master Data'!BK617/100</f>
        <v>0</v>
      </c>
      <c r="D1925">
        <f>'[1]Master Data'!BL617/1000000</f>
        <v>0</v>
      </c>
      <c r="E1925">
        <f>'[1]Master Data'!BM617/1000000</f>
        <v>0</v>
      </c>
      <c r="F1925">
        <f>'[1]Master Data'!BN617/100</f>
        <v>0</v>
      </c>
      <c r="G1925">
        <f>'[1]Master Data'!BO617/100</f>
        <v>0</v>
      </c>
      <c r="H1925">
        <f>'[1]Master Data'!BP617/100</f>
        <v>0</v>
      </c>
      <c r="I1925">
        <f>'[1]Master Data'!BQ617/100</f>
        <v>0</v>
      </c>
      <c r="J1925">
        <f>'[1]Master Data'!BR617/100</f>
        <v>0</v>
      </c>
      <c r="K1925">
        <f>'[1]Master Data'!BT617/100</f>
        <v>0</v>
      </c>
      <c r="L1925">
        <f>'[1]Master Data'!BU617/1000000</f>
        <v>0</v>
      </c>
      <c r="M1925">
        <f>'[1]Master Data'!BV617/1000000</f>
        <v>0</v>
      </c>
      <c r="N1925">
        <f>'[1]Master Data'!BW617/1000000</f>
        <v>0</v>
      </c>
      <c r="O1925">
        <f>'[1]Master Data'!BX617/100</f>
        <v>0</v>
      </c>
      <c r="P1925">
        <f>'[1]Master Data'!BY617/100</f>
        <v>0</v>
      </c>
      <c r="Q1925">
        <f>'[1]Master Data'!BZ617/100</f>
        <v>0</v>
      </c>
      <c r="R1925">
        <f>'[1]Master Data'!CA617/1000000</f>
        <v>0</v>
      </c>
      <c r="S1925">
        <f>'[1]Master Data'!CC617/1000000</f>
        <v>0</v>
      </c>
      <c r="T1925">
        <f>'[1]Master Data'!CD617/100</f>
        <v>0</v>
      </c>
      <c r="U1925">
        <f>'[1]Master Data'!CE617/1000000</f>
        <v>0</v>
      </c>
    </row>
    <row r="1926" spans="1:21" x14ac:dyDescent="0.55000000000000004">
      <c r="A1926" s="41" t="s">
        <v>1706</v>
      </c>
      <c r="B1926" s="41">
        <v>8.1000000000000006E-4</v>
      </c>
      <c r="C1926">
        <f>'[1]Master Data'!BK618/100</f>
        <v>2.5000000000000001E-4</v>
      </c>
      <c r="D1926">
        <f>'[1]Master Data'!BL618/1000000</f>
        <v>8.0000000000000002E-8</v>
      </c>
      <c r="E1926">
        <f>'[1]Master Data'!BM618/1000000</f>
        <v>0</v>
      </c>
      <c r="F1926">
        <f>'[1]Master Data'!BN618/100</f>
        <v>0</v>
      </c>
      <c r="G1926">
        <f>'[1]Master Data'!BO618/100</f>
        <v>0</v>
      </c>
      <c r="H1926">
        <f>'[1]Master Data'!BP618/100</f>
        <v>0</v>
      </c>
      <c r="I1926">
        <f>'[1]Master Data'!BQ618/100</f>
        <v>0</v>
      </c>
      <c r="J1926">
        <f>'[1]Master Data'!BR618/100</f>
        <v>0</v>
      </c>
      <c r="K1926">
        <f>'[1]Master Data'!BT618/100</f>
        <v>0</v>
      </c>
      <c r="L1926">
        <f>'[1]Master Data'!BU618/1000000</f>
        <v>2.83E-6</v>
      </c>
      <c r="M1926">
        <f>'[1]Master Data'!BV618/1000000</f>
        <v>1.26E-6</v>
      </c>
      <c r="N1926">
        <f>'[1]Master Data'!BW618/1000000</f>
        <v>4.0000000000000003E-7</v>
      </c>
      <c r="O1926">
        <f>'[1]Master Data'!BX618/100</f>
        <v>0</v>
      </c>
      <c r="P1926">
        <f>'[1]Master Data'!BY618/100</f>
        <v>0</v>
      </c>
      <c r="Q1926">
        <f>'[1]Master Data'!BZ618/100</f>
        <v>0</v>
      </c>
      <c r="R1926">
        <f>'[1]Master Data'!CA618/1000000</f>
        <v>0</v>
      </c>
      <c r="S1926">
        <f>'[1]Master Data'!CC618/1000000</f>
        <v>0</v>
      </c>
      <c r="T1926">
        <f>'[1]Master Data'!CD618/100</f>
        <v>0</v>
      </c>
      <c r="U1926">
        <f>'[1]Master Data'!CE618/1000000</f>
        <v>0</v>
      </c>
    </row>
    <row r="1927" spans="1:21" x14ac:dyDescent="0.55000000000000004">
      <c r="A1927" s="41" t="s">
        <v>1707</v>
      </c>
      <c r="B1927" s="41">
        <v>0</v>
      </c>
      <c r="C1927">
        <f>'[1]Master Data'!BK619/100</f>
        <v>0</v>
      </c>
      <c r="D1927">
        <f>'[1]Master Data'!BL619/1000000</f>
        <v>0</v>
      </c>
      <c r="E1927">
        <f>'[1]Master Data'!BM619/1000000</f>
        <v>0</v>
      </c>
      <c r="F1927">
        <f>'[1]Master Data'!BN619/100</f>
        <v>0</v>
      </c>
      <c r="G1927">
        <f>'[1]Master Data'!BO619/100</f>
        <v>0</v>
      </c>
      <c r="H1927">
        <f>'[1]Master Data'!BP619/100</f>
        <v>0</v>
      </c>
      <c r="I1927">
        <f>'[1]Master Data'!BQ619/100</f>
        <v>0</v>
      </c>
      <c r="J1927">
        <f>'[1]Master Data'!BR619/100</f>
        <v>0</v>
      </c>
      <c r="K1927">
        <f>'[1]Master Data'!BT619/100</f>
        <v>0</v>
      </c>
      <c r="L1927">
        <f>'[1]Master Data'!BU619/1000000</f>
        <v>0</v>
      </c>
      <c r="M1927">
        <f>'[1]Master Data'!BV619/1000000</f>
        <v>0</v>
      </c>
      <c r="N1927">
        <f>'[1]Master Data'!BW619/1000000</f>
        <v>0</v>
      </c>
      <c r="O1927">
        <f>'[1]Master Data'!BX619/100</f>
        <v>0</v>
      </c>
      <c r="P1927">
        <f>'[1]Master Data'!BY619/100</f>
        <v>0</v>
      </c>
      <c r="Q1927">
        <f>'[1]Master Data'!BZ619/100</f>
        <v>0</v>
      </c>
      <c r="R1927">
        <f>'[1]Master Data'!CA619/1000000</f>
        <v>0</v>
      </c>
      <c r="S1927">
        <f>'[1]Master Data'!CC619/1000000</f>
        <v>0</v>
      </c>
      <c r="T1927">
        <f>'[1]Master Data'!CD619/100</f>
        <v>0</v>
      </c>
      <c r="U1927">
        <f>'[1]Master Data'!CE619/1000000</f>
        <v>0</v>
      </c>
    </row>
    <row r="1928" spans="1:21" x14ac:dyDescent="0.55000000000000004">
      <c r="A1928" s="41" t="s">
        <v>1708</v>
      </c>
      <c r="B1928" s="41">
        <v>0</v>
      </c>
      <c r="C1928">
        <f>'[1]Master Data'!BK620/100</f>
        <v>0</v>
      </c>
      <c r="D1928">
        <f>'[1]Master Data'!BL620/1000000</f>
        <v>0</v>
      </c>
      <c r="E1928">
        <f>'[1]Master Data'!BM620/1000000</f>
        <v>0</v>
      </c>
      <c r="F1928">
        <f>'[1]Master Data'!BN620/100</f>
        <v>0</v>
      </c>
      <c r="G1928">
        <f>'[1]Master Data'!BO620/100</f>
        <v>0</v>
      </c>
      <c r="H1928">
        <f>'[1]Master Data'!BP620/100</f>
        <v>0</v>
      </c>
      <c r="I1928">
        <f>'[1]Master Data'!BQ620/100</f>
        <v>0</v>
      </c>
      <c r="J1928">
        <f>'[1]Master Data'!BR620/100</f>
        <v>0</v>
      </c>
      <c r="K1928">
        <f>'[1]Master Data'!BT620/100</f>
        <v>0</v>
      </c>
      <c r="L1928">
        <f>'[1]Master Data'!BU620/1000000</f>
        <v>0</v>
      </c>
      <c r="M1928">
        <f>'[1]Master Data'!BV620/1000000</f>
        <v>0</v>
      </c>
      <c r="N1928">
        <f>'[1]Master Data'!BW620/1000000</f>
        <v>0</v>
      </c>
      <c r="O1928">
        <f>'[1]Master Data'!BX620/100</f>
        <v>0</v>
      </c>
      <c r="P1928">
        <f>'[1]Master Data'!BY620/100</f>
        <v>0</v>
      </c>
      <c r="Q1928">
        <f>'[1]Master Data'!BZ620/100</f>
        <v>0</v>
      </c>
      <c r="R1928">
        <f>'[1]Master Data'!CA620/1000000</f>
        <v>0</v>
      </c>
      <c r="S1928">
        <f>'[1]Master Data'!CC620/1000000</f>
        <v>0</v>
      </c>
      <c r="T1928">
        <f>'[1]Master Data'!CD620/100</f>
        <v>0</v>
      </c>
      <c r="U1928">
        <f>'[1]Master Data'!CE620/1000000</f>
        <v>0</v>
      </c>
    </row>
    <row r="1929" spans="1:21" x14ac:dyDescent="0.55000000000000004">
      <c r="A1929" s="41" t="s">
        <v>1709</v>
      </c>
      <c r="B1929" s="41">
        <v>1.4010000000000001E-3</v>
      </c>
      <c r="C1929">
        <f>'[1]Master Data'!BK621/100</f>
        <v>6.2399999999999999E-4</v>
      </c>
      <c r="D1929">
        <f>'[1]Master Data'!BL621/1000000</f>
        <v>1.8E-7</v>
      </c>
      <c r="E1929">
        <f>'[1]Master Data'!BM621/1000000</f>
        <v>0</v>
      </c>
      <c r="F1929">
        <f>'[1]Master Data'!BN621/100</f>
        <v>0</v>
      </c>
      <c r="G1929">
        <f>'[1]Master Data'!BO621/100</f>
        <v>0</v>
      </c>
      <c r="H1929">
        <f>'[1]Master Data'!BP621/100</f>
        <v>0</v>
      </c>
      <c r="I1929">
        <f>'[1]Master Data'!BQ621/100</f>
        <v>0</v>
      </c>
      <c r="J1929">
        <f>'[1]Master Data'!BR621/100</f>
        <v>0</v>
      </c>
      <c r="K1929">
        <f>'[1]Master Data'!BT621/100</f>
        <v>0</v>
      </c>
      <c r="L1929">
        <f>'[1]Master Data'!BU621/1000000</f>
        <v>1.79E-6</v>
      </c>
      <c r="M1929">
        <f>'[1]Master Data'!BV621/1000000</f>
        <v>1.08E-6</v>
      </c>
      <c r="N1929">
        <f>'[1]Master Data'!BW621/1000000</f>
        <v>1.1999999999999999E-7</v>
      </c>
      <c r="O1929">
        <f>'[1]Master Data'!BX621/100</f>
        <v>0</v>
      </c>
      <c r="P1929">
        <f>'[1]Master Data'!BY621/100</f>
        <v>0</v>
      </c>
      <c r="Q1929">
        <f>'[1]Master Data'!BZ621/100</f>
        <v>0</v>
      </c>
      <c r="R1929">
        <f>'[1]Master Data'!CA621/1000000</f>
        <v>0</v>
      </c>
      <c r="S1929">
        <f>'[1]Master Data'!CC621/1000000</f>
        <v>0</v>
      </c>
      <c r="T1929">
        <f>'[1]Master Data'!CD621/100</f>
        <v>0</v>
      </c>
      <c r="U1929">
        <f>'[1]Master Data'!CE621/1000000</f>
        <v>0</v>
      </c>
    </row>
    <row r="1930" spans="1:21" x14ac:dyDescent="0.55000000000000004">
      <c r="A1930" s="41" t="s">
        <v>1710</v>
      </c>
      <c r="B1930" s="41">
        <v>5.5100000000000006E-4</v>
      </c>
      <c r="C1930">
        <f>'[1]Master Data'!BK622/100</f>
        <v>1.4000000000000001E-4</v>
      </c>
      <c r="D1930">
        <f>'[1]Master Data'!BL622/1000000</f>
        <v>5.0000000000000004E-8</v>
      </c>
      <c r="E1930">
        <f>'[1]Master Data'!BM622/1000000</f>
        <v>0</v>
      </c>
      <c r="F1930">
        <f>'[1]Master Data'!BN622/100</f>
        <v>0</v>
      </c>
      <c r="G1930">
        <f>'[1]Master Data'!BO622/100</f>
        <v>0</v>
      </c>
      <c r="H1930">
        <f>'[1]Master Data'!BP622/100</f>
        <v>0</v>
      </c>
      <c r="I1930">
        <f>'[1]Master Data'!BQ622/100</f>
        <v>0</v>
      </c>
      <c r="J1930">
        <f>'[1]Master Data'!BR622/100</f>
        <v>0</v>
      </c>
      <c r="K1930">
        <f>'[1]Master Data'!BT622/100</f>
        <v>0</v>
      </c>
      <c r="L1930">
        <f>'[1]Master Data'!BU622/1000000</f>
        <v>2.4200000000000001E-6</v>
      </c>
      <c r="M1930">
        <f>'[1]Master Data'!BV622/1000000</f>
        <v>1.7099999999999999E-6</v>
      </c>
      <c r="N1930">
        <f>'[1]Master Data'!BW622/1000000</f>
        <v>4.8999999999999997E-7</v>
      </c>
      <c r="O1930">
        <f>'[1]Master Data'!BX622/100</f>
        <v>0</v>
      </c>
      <c r="P1930">
        <f>'[1]Master Data'!BY622/100</f>
        <v>0</v>
      </c>
      <c r="Q1930">
        <f>'[1]Master Data'!BZ622/100</f>
        <v>0</v>
      </c>
      <c r="R1930">
        <f>'[1]Master Data'!CA622/1000000</f>
        <v>0</v>
      </c>
      <c r="S1930">
        <f>'[1]Master Data'!CC622/1000000</f>
        <v>0</v>
      </c>
      <c r="T1930">
        <f>'[1]Master Data'!CD622/100</f>
        <v>0</v>
      </c>
      <c r="U1930">
        <f>'[1]Master Data'!CE622/1000000</f>
        <v>0</v>
      </c>
    </row>
    <row r="1931" spans="1:21" x14ac:dyDescent="0.55000000000000004">
      <c r="A1931" s="41" t="s">
        <v>1711</v>
      </c>
      <c r="B1931" s="41">
        <v>1.9547316805783028E-3</v>
      </c>
      <c r="C1931">
        <f>'[1]Master Data'!BK623/100</f>
        <v>9.2429583993601278E-4</v>
      </c>
      <c r="D1931">
        <f>'[1]Master Data'!BL623/1000000</f>
        <v>3.0303349999999997E-7</v>
      </c>
      <c r="E1931">
        <f>'[1]Master Data'!BM623/1000000</f>
        <v>0</v>
      </c>
      <c r="F1931">
        <f>'[1]Master Data'!BN623/100</f>
        <v>0</v>
      </c>
      <c r="G1931">
        <f>'[1]Master Data'!BO623/100</f>
        <v>0</v>
      </c>
      <c r="H1931">
        <f>'[1]Master Data'!BP623/100</f>
        <v>0</v>
      </c>
      <c r="I1931">
        <f>'[1]Master Data'!BQ623/100</f>
        <v>0</v>
      </c>
      <c r="J1931">
        <f>'[1]Master Data'!BR623/100</f>
        <v>0</v>
      </c>
      <c r="K1931">
        <f>'[1]Master Data'!BT623/100</f>
        <v>0</v>
      </c>
      <c r="L1931">
        <f>'[1]Master Data'!BU623/1000000</f>
        <v>2.724755E-6</v>
      </c>
      <c r="M1931">
        <f>'[1]Master Data'!BV623/1000000</f>
        <v>1.4392818E-6</v>
      </c>
      <c r="N1931">
        <f>'[1]Master Data'!BW623/1000000</f>
        <v>1.6295099799999998E-7</v>
      </c>
      <c r="O1931">
        <f>'[1]Master Data'!BX623/100</f>
        <v>0</v>
      </c>
      <c r="P1931">
        <f>'[1]Master Data'!BY623/100</f>
        <v>4.6300000000000001E-2</v>
      </c>
      <c r="Q1931">
        <f>'[1]Master Data'!BZ623/100</f>
        <v>0</v>
      </c>
      <c r="R1931">
        <f>'[1]Master Data'!CA623/1000000</f>
        <v>0</v>
      </c>
      <c r="S1931">
        <f>'[1]Master Data'!CC623/1000000</f>
        <v>0</v>
      </c>
      <c r="T1931">
        <f>'[1]Master Data'!CD623/100</f>
        <v>0</v>
      </c>
      <c r="U1931">
        <f>'[1]Master Data'!CE623/1000000</f>
        <v>0</v>
      </c>
    </row>
    <row r="1932" spans="1:21" x14ac:dyDescent="0.55000000000000004">
      <c r="A1932" s="41" t="s">
        <v>1712</v>
      </c>
      <c r="B1932" s="41">
        <v>1.1240231217618901E-3</v>
      </c>
      <c r="C1932">
        <f>'[1]Master Data'!BK624/100</f>
        <v>2.9148595329822911E-4</v>
      </c>
      <c r="D1932">
        <f>'[1]Master Data'!BL624/1000000</f>
        <v>9.6214340000000006E-8</v>
      </c>
      <c r="E1932">
        <f>'[1]Master Data'!BM624/1000000</f>
        <v>0</v>
      </c>
      <c r="F1932">
        <f>'[1]Master Data'!BN624/100</f>
        <v>0</v>
      </c>
      <c r="G1932">
        <f>'[1]Master Data'!BO624/100</f>
        <v>0</v>
      </c>
      <c r="H1932">
        <f>'[1]Master Data'!BP624/100</f>
        <v>0</v>
      </c>
      <c r="I1932">
        <f>'[1]Master Data'!BQ624/100</f>
        <v>0</v>
      </c>
      <c r="J1932">
        <f>'[1]Master Data'!BR624/100</f>
        <v>0</v>
      </c>
      <c r="K1932">
        <f>'[1]Master Data'!BT624/100</f>
        <v>0</v>
      </c>
      <c r="L1932">
        <f>'[1]Master Data'!BU624/1000000</f>
        <v>2.6986313999999999E-6</v>
      </c>
      <c r="M1932">
        <f>'[1]Master Data'!BV624/1000000</f>
        <v>2.3792942000000004E-6</v>
      </c>
      <c r="N1932">
        <f>'[1]Master Data'!BW624/1000000</f>
        <v>4.8587704000000002E-7</v>
      </c>
      <c r="O1932">
        <f>'[1]Master Data'!BX624/100</f>
        <v>0</v>
      </c>
      <c r="P1932">
        <f>'[1]Master Data'!BY624/100</f>
        <v>0</v>
      </c>
      <c r="Q1932">
        <f>'[1]Master Data'!BZ624/100</f>
        <v>0</v>
      </c>
      <c r="R1932">
        <f>'[1]Master Data'!CA624/1000000</f>
        <v>0</v>
      </c>
      <c r="S1932">
        <f>'[1]Master Data'!CC624/1000000</f>
        <v>0</v>
      </c>
      <c r="T1932">
        <f>'[1]Master Data'!CD624/100</f>
        <v>0</v>
      </c>
      <c r="U1932">
        <f>'[1]Master Data'!CE624/1000000</f>
        <v>0</v>
      </c>
    </row>
    <row r="1933" spans="1:21" x14ac:dyDescent="0.55000000000000004">
      <c r="A1933" s="41" t="s">
        <v>1713</v>
      </c>
      <c r="B1933" s="41">
        <v>1.9547316805783028E-3</v>
      </c>
      <c r="C1933">
        <f>'[1]Master Data'!BK625/100</f>
        <v>9.2429583993601278E-4</v>
      </c>
      <c r="D1933">
        <f>'[1]Master Data'!BL625/1000000</f>
        <v>5.3472650000000003E-7</v>
      </c>
      <c r="E1933">
        <f>'[1]Master Data'!BM625/1000000</f>
        <v>0</v>
      </c>
      <c r="F1933">
        <f>'[1]Master Data'!BN625/100</f>
        <v>0</v>
      </c>
      <c r="G1933">
        <f>'[1]Master Data'!BO625/100</f>
        <v>0</v>
      </c>
      <c r="H1933">
        <f>'[1]Master Data'!BP625/100</f>
        <v>0</v>
      </c>
      <c r="I1933">
        <f>'[1]Master Data'!BQ625/100</f>
        <v>0</v>
      </c>
      <c r="J1933">
        <f>'[1]Master Data'!BR625/100</f>
        <v>0</v>
      </c>
      <c r="K1933">
        <f>'[1]Master Data'!BT625/100</f>
        <v>0</v>
      </c>
      <c r="L1933">
        <f>'[1]Master Data'!BU625/1000000</f>
        <v>4.8080450000000001E-6</v>
      </c>
      <c r="M1933">
        <f>'[1]Master Data'!BV625/1000000</f>
        <v>2.5397262000000002E-6</v>
      </c>
      <c r="N1933">
        <f>'[1]Master Data'!BW625/1000000</f>
        <v>2.8753988199999999E-7</v>
      </c>
      <c r="O1933">
        <f>'[1]Master Data'!BX625/100</f>
        <v>0</v>
      </c>
      <c r="P1933">
        <f>'[1]Master Data'!BY625/100</f>
        <v>0</v>
      </c>
      <c r="Q1933">
        <f>'[1]Master Data'!BZ625/100</f>
        <v>0</v>
      </c>
      <c r="R1933">
        <f>'[1]Master Data'!CA625/1000000</f>
        <v>0</v>
      </c>
      <c r="S1933">
        <f>'[1]Master Data'!CC625/1000000</f>
        <v>0</v>
      </c>
      <c r="T1933">
        <f>'[1]Master Data'!CD625/100</f>
        <v>0</v>
      </c>
      <c r="U1933">
        <f>'[1]Master Data'!CE625/1000000</f>
        <v>0</v>
      </c>
    </row>
    <row r="1934" spans="1:21" x14ac:dyDescent="0.55000000000000004">
      <c r="A1934" s="41" t="s">
        <v>1714</v>
      </c>
      <c r="B1934" s="41">
        <v>1.1240231217618901E-3</v>
      </c>
      <c r="C1934">
        <f>'[1]Master Data'!BK626/100</f>
        <v>2.9148595329822911E-4</v>
      </c>
      <c r="D1934">
        <f>'[1]Master Data'!BL626/1000000</f>
        <v>8.5504969999999994E-8</v>
      </c>
      <c r="E1934">
        <f>'[1]Master Data'!BM626/1000000</f>
        <v>0</v>
      </c>
      <c r="F1934">
        <f>'[1]Master Data'!BN626/100</f>
        <v>0</v>
      </c>
      <c r="G1934">
        <f>'[1]Master Data'!BO626/100</f>
        <v>0</v>
      </c>
      <c r="H1934">
        <f>'[1]Master Data'!BP626/100</f>
        <v>0</v>
      </c>
      <c r="I1934">
        <f>'[1]Master Data'!BQ626/100</f>
        <v>0</v>
      </c>
      <c r="J1934">
        <f>'[1]Master Data'!BR626/100</f>
        <v>0</v>
      </c>
      <c r="K1934">
        <f>'[1]Master Data'!BT626/100</f>
        <v>0</v>
      </c>
      <c r="L1934">
        <f>'[1]Master Data'!BU626/1000000</f>
        <v>2.3982537000000002E-6</v>
      </c>
      <c r="M1934">
        <f>'[1]Master Data'!BV626/1000000</f>
        <v>2.1144611000000002E-6</v>
      </c>
      <c r="N1934">
        <f>'[1]Master Data'!BW626/1000000</f>
        <v>4.3179532000000006E-7</v>
      </c>
      <c r="O1934">
        <f>'[1]Master Data'!BX626/100</f>
        <v>0</v>
      </c>
      <c r="P1934">
        <f>'[1]Master Data'!BY626/100</f>
        <v>0</v>
      </c>
      <c r="Q1934">
        <f>'[1]Master Data'!BZ626/100</f>
        <v>0</v>
      </c>
      <c r="R1934">
        <f>'[1]Master Data'!CA626/1000000</f>
        <v>0</v>
      </c>
      <c r="S1934">
        <f>'[1]Master Data'!CC626/1000000</f>
        <v>0</v>
      </c>
      <c r="T1934">
        <f>'[1]Master Data'!CD626/100</f>
        <v>0</v>
      </c>
      <c r="U1934">
        <f>'[1]Master Data'!CE626/1000000</f>
        <v>0</v>
      </c>
    </row>
    <row r="1935" spans="1:21" x14ac:dyDescent="0.55000000000000004">
      <c r="A1935" s="41" t="s">
        <v>1715</v>
      </c>
      <c r="B1935" s="41">
        <v>2.3999999999999998E-3</v>
      </c>
      <c r="C1935">
        <f>'[1]Master Data'!BK627/100</f>
        <v>8.9999999999999998E-4</v>
      </c>
      <c r="D1935">
        <f>'[1]Master Data'!BL627/1000000</f>
        <v>3.6820000000000003E-7</v>
      </c>
      <c r="E1935">
        <f>'[1]Master Data'!BM627/1000000</f>
        <v>0</v>
      </c>
      <c r="F1935">
        <f>'[1]Master Data'!BN627/100</f>
        <v>0</v>
      </c>
      <c r="G1935">
        <f>'[1]Master Data'!BO627/100</f>
        <v>0</v>
      </c>
      <c r="H1935">
        <f>'[1]Master Data'!BP627/100</f>
        <v>0</v>
      </c>
      <c r="I1935">
        <f>'[1]Master Data'!BQ627/100</f>
        <v>0</v>
      </c>
      <c r="J1935">
        <f>'[1]Master Data'!BR627/100</f>
        <v>0</v>
      </c>
      <c r="K1935">
        <f>'[1]Master Data'!BT627/100</f>
        <v>0</v>
      </c>
      <c r="L1935">
        <f>'[1]Master Data'!BU627/1000000</f>
        <v>3.0928799999999995E-6</v>
      </c>
      <c r="M1935">
        <f>'[1]Master Data'!BV627/1000000</f>
        <v>1.6358599999999998E-6</v>
      </c>
      <c r="N1935">
        <f>'[1]Master Data'!BW627/1000000</f>
        <v>1.6305999999999998E-7</v>
      </c>
      <c r="O1935">
        <f>'[1]Master Data'!BX627/100</f>
        <v>0</v>
      </c>
      <c r="P1935">
        <f>'[1]Master Data'!BY627/100</f>
        <v>0</v>
      </c>
      <c r="Q1935">
        <f>'[1]Master Data'!BZ627/100</f>
        <v>0</v>
      </c>
      <c r="R1935">
        <f>'[1]Master Data'!CA627/1000000</f>
        <v>0</v>
      </c>
      <c r="S1935">
        <f>'[1]Master Data'!CC627/1000000</f>
        <v>0</v>
      </c>
      <c r="T1935">
        <f>'[1]Master Data'!CD627/100</f>
        <v>0</v>
      </c>
      <c r="U1935">
        <f>'[1]Master Data'!CE627/1000000</f>
        <v>0</v>
      </c>
    </row>
    <row r="1936" spans="1:21" x14ac:dyDescent="0.55000000000000004">
      <c r="A1936" s="41" t="s">
        <v>1716</v>
      </c>
      <c r="B1936" s="41">
        <v>1.5E-3</v>
      </c>
      <c r="C1936">
        <f>'[1]Master Data'!BK628/100</f>
        <v>2.9999999999999997E-4</v>
      </c>
      <c r="D1936">
        <f>'[1]Master Data'!BL628/1000000</f>
        <v>9.4079999999999993E-8</v>
      </c>
      <c r="E1936">
        <f>'[1]Master Data'!BM628/1000000</f>
        <v>0</v>
      </c>
      <c r="F1936">
        <f>'[1]Master Data'!BN628/100</f>
        <v>0</v>
      </c>
      <c r="G1936">
        <f>'[1]Master Data'!BO628/100</f>
        <v>0</v>
      </c>
      <c r="H1936">
        <f>'[1]Master Data'!BP628/100</f>
        <v>0</v>
      </c>
      <c r="I1936">
        <f>'[1]Master Data'!BQ628/100</f>
        <v>0</v>
      </c>
      <c r="J1936">
        <f>'[1]Master Data'!BR628/100</f>
        <v>0</v>
      </c>
      <c r="K1936">
        <f>'[1]Master Data'!BT628/100</f>
        <v>0</v>
      </c>
      <c r="L1936">
        <f>'[1]Master Data'!BU628/1000000</f>
        <v>2.4931199999999996E-6</v>
      </c>
      <c r="M1936">
        <f>'[1]Master Data'!BV628/1000000</f>
        <v>2.8165199999999998E-6</v>
      </c>
      <c r="N1936">
        <f>'[1]Master Data'!BW628/1000000</f>
        <v>4.7627999999999997E-7</v>
      </c>
      <c r="O1936">
        <f>'[1]Master Data'!BX628/100</f>
        <v>0.1683124675170885</v>
      </c>
      <c r="P1936">
        <f>'[1]Master Data'!BY628/100</f>
        <v>0</v>
      </c>
      <c r="Q1936">
        <f>'[1]Master Data'!BZ628/100</f>
        <v>0</v>
      </c>
      <c r="R1936">
        <f>'[1]Master Data'!CA628/1000000</f>
        <v>0</v>
      </c>
      <c r="S1936">
        <f>'[1]Master Data'!CC628/1000000</f>
        <v>0</v>
      </c>
      <c r="T1936">
        <f>'[1]Master Data'!CD628/100</f>
        <v>0</v>
      </c>
      <c r="U1936">
        <f>'[1]Master Data'!CE628/1000000</f>
        <v>0</v>
      </c>
    </row>
    <row r="1937" spans="1:21" x14ac:dyDescent="0.55000000000000004">
      <c r="A1937" s="41" t="s">
        <v>1717</v>
      </c>
      <c r="B1937" s="41">
        <v>1.4000000000000002E-3</v>
      </c>
      <c r="C1937">
        <f>'[1]Master Data'!BK629/100</f>
        <v>8.9999999999999998E-4</v>
      </c>
      <c r="D1937">
        <f>'[1]Master Data'!BL629/1000000</f>
        <v>2.4180000000000001E-7</v>
      </c>
      <c r="E1937">
        <f>'[1]Master Data'!BM629/1000000</f>
        <v>0</v>
      </c>
      <c r="F1937">
        <f>'[1]Master Data'!BN629/100</f>
        <v>0</v>
      </c>
      <c r="G1937">
        <f>'[1]Master Data'!BO629/100</f>
        <v>0</v>
      </c>
      <c r="H1937">
        <f>'[1]Master Data'!BP629/100</f>
        <v>0</v>
      </c>
      <c r="I1937">
        <f>'[1]Master Data'!BQ629/100</f>
        <v>0</v>
      </c>
      <c r="J1937">
        <f>'[1]Master Data'!BR629/100</f>
        <v>0</v>
      </c>
      <c r="K1937">
        <f>'[1]Master Data'!BT629/100</f>
        <v>0</v>
      </c>
      <c r="L1937">
        <f>'[1]Master Data'!BU629/1000000</f>
        <v>2.0982000000000001E-6</v>
      </c>
      <c r="M1937">
        <f>'[1]Master Data'!BV629/1000000</f>
        <v>1.1231999999999999E-6</v>
      </c>
      <c r="N1937">
        <f>'[1]Master Data'!BW629/1000000</f>
        <v>1.2480000000000001E-7</v>
      </c>
      <c r="O1937">
        <f>'[1]Master Data'!BX629/100</f>
        <v>0</v>
      </c>
      <c r="P1937">
        <f>'[1]Master Data'!BY629/100</f>
        <v>0</v>
      </c>
      <c r="Q1937">
        <f>'[1]Master Data'!BZ629/100</f>
        <v>0</v>
      </c>
      <c r="R1937">
        <f>'[1]Master Data'!CA629/1000000</f>
        <v>0</v>
      </c>
      <c r="S1937">
        <f>'[1]Master Data'!CC629/1000000</f>
        <v>2.6519999999999997E-7</v>
      </c>
      <c r="T1937">
        <f>'[1]Master Data'!CD629/100</f>
        <v>0</v>
      </c>
      <c r="U1937">
        <f>'[1]Master Data'!CE629/1000000</f>
        <v>4.6800000000000002E-8</v>
      </c>
    </row>
    <row r="1938" spans="1:21" x14ac:dyDescent="0.55000000000000004">
      <c r="A1938" s="41" t="s">
        <v>1718</v>
      </c>
      <c r="B1938" s="41">
        <v>4.0000000000000002E-4</v>
      </c>
      <c r="C1938">
        <f>'[1]Master Data'!BK630/100</f>
        <v>1E-4</v>
      </c>
      <c r="D1938">
        <f>'[1]Master Data'!BL630/1000000</f>
        <v>5.121E-8</v>
      </c>
      <c r="E1938">
        <f>'[1]Master Data'!BM630/1000000</f>
        <v>0</v>
      </c>
      <c r="F1938">
        <f>'[1]Master Data'!BN630/100</f>
        <v>0</v>
      </c>
      <c r="G1938">
        <f>'[1]Master Data'!BO630/100</f>
        <v>0</v>
      </c>
      <c r="H1938">
        <f>'[1]Master Data'!BP630/100</f>
        <v>0</v>
      </c>
      <c r="I1938">
        <f>'[1]Master Data'!BQ630/100</f>
        <v>0</v>
      </c>
      <c r="J1938">
        <f>'[1]Master Data'!BR630/100</f>
        <v>0</v>
      </c>
      <c r="K1938">
        <f>'[1]Master Data'!BT630/100</f>
        <v>0</v>
      </c>
      <c r="L1938">
        <f>'[1]Master Data'!BU630/1000000</f>
        <v>2.6344700000000004E-6</v>
      </c>
      <c r="M1938">
        <f>'[1]Master Data'!BV630/1000000</f>
        <v>1.6330300000000001E-6</v>
      </c>
      <c r="N1938">
        <f>'[1]Master Data'!BW630/1000000</f>
        <v>4.9503000000000001E-7</v>
      </c>
      <c r="O1938">
        <f>'[1]Master Data'!BX630/100</f>
        <v>0</v>
      </c>
      <c r="P1938">
        <f>'[1]Master Data'!BY630/100</f>
        <v>0</v>
      </c>
      <c r="Q1938">
        <f>'[1]Master Data'!BZ630/100</f>
        <v>0</v>
      </c>
      <c r="R1938">
        <f>'[1]Master Data'!CA630/1000000</f>
        <v>0</v>
      </c>
      <c r="S1938">
        <f>'[1]Master Data'!CC630/1000000</f>
        <v>6.6004000000000008E-7</v>
      </c>
      <c r="T1938">
        <f>'[1]Master Data'!CD630/100</f>
        <v>0</v>
      </c>
      <c r="U1938">
        <f>'[1]Master Data'!CE630/1000000</f>
        <v>2.1052999999999999E-7</v>
      </c>
    </row>
    <row r="1939" spans="1:21" x14ac:dyDescent="0.55000000000000004">
      <c r="A1939" s="41" t="s">
        <v>1719</v>
      </c>
      <c r="B1939" s="41">
        <v>2.5000000000000001E-3</v>
      </c>
      <c r="C1939">
        <f>'[1]Master Data'!BK631/100</f>
        <v>7.000000000000001E-4</v>
      </c>
      <c r="D1939">
        <f>'[1]Master Data'!BL631/1000000</f>
        <v>1.8431999999999997E-7</v>
      </c>
      <c r="E1939">
        <f>'[1]Master Data'!BM631/1000000</f>
        <v>0</v>
      </c>
      <c r="F1939">
        <f>'[1]Master Data'!BN631/100</f>
        <v>0</v>
      </c>
      <c r="G1939">
        <f>'[1]Master Data'!BO631/100</f>
        <v>0</v>
      </c>
      <c r="H1939">
        <f>'[1]Master Data'!BP631/100</f>
        <v>0</v>
      </c>
      <c r="I1939">
        <f>'[1]Master Data'!BQ631/100</f>
        <v>0</v>
      </c>
      <c r="J1939">
        <f>'[1]Master Data'!BR631/100</f>
        <v>0</v>
      </c>
      <c r="K1939">
        <f>'[1]Master Data'!BT631/100</f>
        <v>0</v>
      </c>
      <c r="L1939">
        <f>'[1]Master Data'!BU631/1000000</f>
        <v>3.6287999999999999E-6</v>
      </c>
      <c r="M1939">
        <f>'[1]Master Data'!BV631/1000000</f>
        <v>1.6473599999999996E-6</v>
      </c>
      <c r="N1939">
        <f>'[1]Master Data'!BW631/1000000</f>
        <v>2.9951999999999997E-7</v>
      </c>
      <c r="O1939">
        <f>'[1]Master Data'!BX631/100</f>
        <v>0</v>
      </c>
      <c r="P1939">
        <f>'[1]Master Data'!BY631/100</f>
        <v>0</v>
      </c>
      <c r="Q1939">
        <f>'[1]Master Data'!BZ631/100</f>
        <v>0</v>
      </c>
      <c r="R1939">
        <f>'[1]Master Data'!CA631/1000000</f>
        <v>0</v>
      </c>
      <c r="S1939">
        <f>'[1]Master Data'!CC631/1000000</f>
        <v>0</v>
      </c>
      <c r="T1939">
        <f>'[1]Master Data'!CD631/100</f>
        <v>0</v>
      </c>
      <c r="U1939">
        <f>'[1]Master Data'!CE631/1000000</f>
        <v>0</v>
      </c>
    </row>
    <row r="1940" spans="1:21" x14ac:dyDescent="0.55000000000000004">
      <c r="A1940" s="41" t="s">
        <v>1720</v>
      </c>
      <c r="B1940" s="41">
        <v>1.1000000000000001E-3</v>
      </c>
      <c r="C1940">
        <f>'[1]Master Data'!BK632/100</f>
        <v>1E-4</v>
      </c>
      <c r="D1940">
        <f>'[1]Master Data'!BL632/1000000</f>
        <v>2.7200000000000002E-8</v>
      </c>
      <c r="E1940">
        <f>'[1]Master Data'!BM632/1000000</f>
        <v>0</v>
      </c>
      <c r="F1940">
        <f>'[1]Master Data'!BN632/100</f>
        <v>0</v>
      </c>
      <c r="G1940">
        <f>'[1]Master Data'!BO632/100</f>
        <v>0</v>
      </c>
      <c r="H1940">
        <f>'[1]Master Data'!BP632/100</f>
        <v>0</v>
      </c>
      <c r="I1940">
        <f>'[1]Master Data'!BQ632/100</f>
        <v>0</v>
      </c>
      <c r="J1940">
        <f>'[1]Master Data'!BR632/100</f>
        <v>0</v>
      </c>
      <c r="K1940">
        <f>'[1]Master Data'!BT632/100</f>
        <v>0</v>
      </c>
      <c r="L1940">
        <f>'[1]Master Data'!BU632/1000000</f>
        <v>3.1987200000000001E-6</v>
      </c>
      <c r="M1940">
        <f>'[1]Master Data'!BV632/1000000</f>
        <v>1.59936E-6</v>
      </c>
      <c r="N1940">
        <f>'[1]Master Data'!BW632/1000000</f>
        <v>6.2016000000000007E-7</v>
      </c>
      <c r="O1940">
        <f>'[1]Master Data'!BX632/100</f>
        <v>0</v>
      </c>
      <c r="P1940">
        <f>'[1]Master Data'!BY632/100</f>
        <v>0</v>
      </c>
      <c r="Q1940">
        <f>'[1]Master Data'!BZ632/100</f>
        <v>0</v>
      </c>
      <c r="R1940">
        <f>'[1]Master Data'!CA632/1000000</f>
        <v>0</v>
      </c>
      <c r="S1940">
        <f>'[1]Master Data'!CC632/1000000</f>
        <v>0</v>
      </c>
      <c r="T1940">
        <f>'[1]Master Data'!CD632/100</f>
        <v>0</v>
      </c>
      <c r="U1940">
        <f>'[1]Master Data'!CE632/1000000</f>
        <v>0</v>
      </c>
    </row>
    <row r="1941" spans="1:21" x14ac:dyDescent="0.55000000000000004">
      <c r="A1941" s="41" t="s">
        <v>1721</v>
      </c>
      <c r="B1941" s="41">
        <v>5.0000000000000001E-4</v>
      </c>
      <c r="C1941">
        <f>'[1]Master Data'!BK633/100</f>
        <v>2.0000000000000001E-4</v>
      </c>
      <c r="D1941">
        <f>'[1]Master Data'!BL633/1000000</f>
        <v>1.1000000000000001E-7</v>
      </c>
      <c r="E1941">
        <f>'[1]Master Data'!BM633/1000000</f>
        <v>0</v>
      </c>
      <c r="F1941">
        <f>'[1]Master Data'!BN633/100</f>
        <v>0</v>
      </c>
      <c r="G1941">
        <f>'[1]Master Data'!BO633/100</f>
        <v>0</v>
      </c>
      <c r="H1941">
        <f>'[1]Master Data'!BP633/100</f>
        <v>0</v>
      </c>
      <c r="I1941">
        <f>'[1]Master Data'!BQ633/100</f>
        <v>0</v>
      </c>
      <c r="J1941">
        <f>'[1]Master Data'!BR633/100</f>
        <v>0</v>
      </c>
      <c r="K1941">
        <f>'[1]Master Data'!BT633/100</f>
        <v>0</v>
      </c>
      <c r="L1941">
        <f>'[1]Master Data'!BU633/1000000</f>
        <v>2.96E-6</v>
      </c>
      <c r="M1941">
        <f>'[1]Master Data'!BV633/1000000</f>
        <v>1.3600000000000001E-6</v>
      </c>
      <c r="N1941">
        <f>'[1]Master Data'!BW633/1000000</f>
        <v>3.4999999999999998E-7</v>
      </c>
      <c r="O1941">
        <f>'[1]Master Data'!BX633/100</f>
        <v>0</v>
      </c>
      <c r="P1941">
        <f>'[1]Master Data'!BY633/100</f>
        <v>0</v>
      </c>
      <c r="Q1941">
        <f>'[1]Master Data'!BZ633/100</f>
        <v>0</v>
      </c>
      <c r="R1941">
        <f>'[1]Master Data'!CA633/1000000</f>
        <v>0</v>
      </c>
      <c r="S1941">
        <f>'[1]Master Data'!CC633/1000000</f>
        <v>0</v>
      </c>
      <c r="T1941">
        <f>'[1]Master Data'!CD633/100</f>
        <v>0</v>
      </c>
      <c r="U1941">
        <f>'[1]Master Data'!CE633/1000000</f>
        <v>0</v>
      </c>
    </row>
    <row r="1942" spans="1:21" x14ac:dyDescent="0.55000000000000004">
      <c r="A1942" s="41" t="s">
        <v>1722</v>
      </c>
      <c r="B1942" s="41">
        <v>5.0000000000000001E-4</v>
      </c>
      <c r="C1942">
        <f>'[1]Master Data'!BK634/100</f>
        <v>2.0000000000000001E-4</v>
      </c>
      <c r="D1942">
        <f>'[1]Master Data'!BL634/1000000</f>
        <v>1.1000000000000001E-7</v>
      </c>
      <c r="E1942">
        <f>'[1]Master Data'!BM634/1000000</f>
        <v>0</v>
      </c>
      <c r="F1942">
        <f>'[1]Master Data'!BN634/100</f>
        <v>0</v>
      </c>
      <c r="G1942">
        <f>'[1]Master Data'!BO634/100</f>
        <v>0</v>
      </c>
      <c r="H1942">
        <f>'[1]Master Data'!BP634/100</f>
        <v>0</v>
      </c>
      <c r="I1942">
        <f>'[1]Master Data'!BQ634/100</f>
        <v>0</v>
      </c>
      <c r="J1942">
        <f>'[1]Master Data'!BR634/100</f>
        <v>0</v>
      </c>
      <c r="K1942">
        <f>'[1]Master Data'!BT634/100</f>
        <v>0</v>
      </c>
      <c r="L1942">
        <f>'[1]Master Data'!BU634/1000000</f>
        <v>2.96E-6</v>
      </c>
      <c r="M1942">
        <f>'[1]Master Data'!BV634/1000000</f>
        <v>1.3600000000000001E-6</v>
      </c>
      <c r="N1942">
        <f>'[1]Master Data'!BW634/1000000</f>
        <v>3.4999999999999998E-7</v>
      </c>
      <c r="O1942">
        <f>'[1]Master Data'!BX634/100</f>
        <v>0</v>
      </c>
      <c r="P1942">
        <f>'[1]Master Data'!BY634/100</f>
        <v>0</v>
      </c>
      <c r="Q1942">
        <f>'[1]Master Data'!BZ634/100</f>
        <v>0</v>
      </c>
      <c r="R1942">
        <f>'[1]Master Data'!CA634/1000000</f>
        <v>0</v>
      </c>
      <c r="S1942">
        <f>'[1]Master Data'!CC634/1000000</f>
        <v>0</v>
      </c>
      <c r="T1942">
        <f>'[1]Master Data'!CD634/100</f>
        <v>0</v>
      </c>
      <c r="U1942">
        <f>'[1]Master Data'!CE634/1000000</f>
        <v>0</v>
      </c>
    </row>
    <row r="1943" spans="1:21" x14ac:dyDescent="0.55000000000000004">
      <c r="A1943" s="41" t="s">
        <v>1723</v>
      </c>
      <c r="B1943" s="41">
        <v>1.64E-3</v>
      </c>
      <c r="C1943">
        <f>'[1]Master Data'!BK635/100</f>
        <v>7.1999999999999994E-4</v>
      </c>
      <c r="D1943">
        <f>'[1]Master Data'!BL635/1000000</f>
        <v>1.9213999999999997E-7</v>
      </c>
      <c r="E1943">
        <f>'[1]Master Data'!BM635/1000000</f>
        <v>0</v>
      </c>
      <c r="F1943">
        <f>'[1]Master Data'!BN635/100</f>
        <v>0</v>
      </c>
      <c r="G1943">
        <f>'[1]Master Data'!BO635/100</f>
        <v>0</v>
      </c>
      <c r="H1943">
        <f>'[1]Master Data'!BP635/100</f>
        <v>0</v>
      </c>
      <c r="I1943">
        <f>'[1]Master Data'!BQ635/100</f>
        <v>0</v>
      </c>
      <c r="J1943">
        <f>'[1]Master Data'!BR635/100</f>
        <v>0</v>
      </c>
      <c r="K1943">
        <f>'[1]Master Data'!BT635/100</f>
        <v>0</v>
      </c>
      <c r="L1943">
        <f>'[1]Master Data'!BU635/1000000</f>
        <v>4.6556999999999993E-6</v>
      </c>
      <c r="M1943">
        <f>'[1]Master Data'!BV635/1000000</f>
        <v>2.1578799999999996E-6</v>
      </c>
      <c r="N1943">
        <f>'[1]Master Data'!BW635/1000000</f>
        <v>3.8427999999999994E-7</v>
      </c>
      <c r="O1943">
        <f>'[1]Master Data'!BX635/100</f>
        <v>5.4735761794175129E-3</v>
      </c>
      <c r="P1943">
        <f>'[1]Master Data'!BY635/100</f>
        <v>0</v>
      </c>
      <c r="Q1943">
        <f>'[1]Master Data'!BZ635/100</f>
        <v>0</v>
      </c>
      <c r="R1943">
        <f>'[1]Master Data'!CA635/1000000</f>
        <v>0</v>
      </c>
      <c r="S1943">
        <f>'[1]Master Data'!CC635/1000000</f>
        <v>0</v>
      </c>
      <c r="T1943">
        <f>'[1]Master Data'!CD635/100</f>
        <v>0</v>
      </c>
      <c r="U1943">
        <f>'[1]Master Data'!CE635/1000000</f>
        <v>0</v>
      </c>
    </row>
    <row r="1944" spans="1:21" x14ac:dyDescent="0.55000000000000004">
      <c r="A1944" s="41" t="s">
        <v>1724</v>
      </c>
      <c r="B1944" s="41">
        <v>1.23E-3</v>
      </c>
      <c r="C1944">
        <f>'[1]Master Data'!BK636/100</f>
        <v>2.1000000000000001E-4</v>
      </c>
      <c r="D1944">
        <f>'[1]Master Data'!BL636/1000000</f>
        <v>5.0700000000000004E-8</v>
      </c>
      <c r="E1944">
        <f>'[1]Master Data'!BM636/1000000</f>
        <v>0</v>
      </c>
      <c r="F1944">
        <f>'[1]Master Data'!BN636/100</f>
        <v>0</v>
      </c>
      <c r="G1944">
        <f>'[1]Master Data'!BO636/100</f>
        <v>0</v>
      </c>
      <c r="H1944">
        <f>'[1]Master Data'!BP636/100</f>
        <v>0</v>
      </c>
      <c r="I1944">
        <f>'[1]Master Data'!BQ636/100</f>
        <v>0</v>
      </c>
      <c r="J1944">
        <f>'[1]Master Data'!BR636/100</f>
        <v>0</v>
      </c>
      <c r="K1944">
        <f>'[1]Master Data'!BT636/100</f>
        <v>0</v>
      </c>
      <c r="L1944">
        <f>'[1]Master Data'!BU636/1000000</f>
        <v>2.9304599999999999E-6</v>
      </c>
      <c r="M1944">
        <f>'[1]Master Data'!BV636/1000000</f>
        <v>1.5666299999999999E-6</v>
      </c>
      <c r="N1944">
        <f>'[1]Master Data'!BW636/1000000</f>
        <v>5.2220999999999991E-7</v>
      </c>
      <c r="O1944">
        <f>'[1]Master Data'!BX636/100</f>
        <v>0.18883837818990418</v>
      </c>
      <c r="P1944">
        <f>'[1]Master Data'!BY636/100</f>
        <v>0</v>
      </c>
      <c r="Q1944">
        <f>'[1]Master Data'!BZ636/100</f>
        <v>0</v>
      </c>
      <c r="R1944">
        <f>'[1]Master Data'!CA636/1000000</f>
        <v>0</v>
      </c>
      <c r="S1944">
        <f>'[1]Master Data'!CC636/1000000</f>
        <v>0</v>
      </c>
      <c r="T1944">
        <f>'[1]Master Data'!CD636/100</f>
        <v>0</v>
      </c>
      <c r="U1944">
        <f>'[1]Master Data'!CE636/1000000</f>
        <v>0</v>
      </c>
    </row>
    <row r="1945" spans="1:21" x14ac:dyDescent="0.55000000000000004">
      <c r="A1945" s="41" t="s">
        <v>1725</v>
      </c>
      <c r="B1945" s="41">
        <v>1.9547316805783028E-3</v>
      </c>
      <c r="C1945">
        <f>'[1]Master Data'!BK637/100</f>
        <v>9.2429583993601278E-4</v>
      </c>
      <c r="D1945">
        <f>'[1]Master Data'!BL637/1000000</f>
        <v>3.3510399999999998E-7</v>
      </c>
      <c r="E1945">
        <f>'[1]Master Data'!BM637/1000000</f>
        <v>0</v>
      </c>
      <c r="F1945">
        <f>'[1]Master Data'!BN637/100</f>
        <v>0</v>
      </c>
      <c r="G1945">
        <f>'[1]Master Data'!BO637/100</f>
        <v>0</v>
      </c>
      <c r="H1945">
        <f>'[1]Master Data'!BP637/100</f>
        <v>0</v>
      </c>
      <c r="I1945">
        <f>'[1]Master Data'!BQ637/100</f>
        <v>0</v>
      </c>
      <c r="J1945">
        <f>'[1]Master Data'!BR637/100</f>
        <v>0</v>
      </c>
      <c r="K1945">
        <f>'[1]Master Data'!BT637/100</f>
        <v>0</v>
      </c>
      <c r="L1945">
        <f>'[1]Master Data'!BU637/1000000</f>
        <v>3.0131200000000001E-6</v>
      </c>
      <c r="M1945">
        <f>'[1]Master Data'!BV637/1000000</f>
        <v>1.5916032000000003E-6</v>
      </c>
      <c r="N1945">
        <f>'[1]Master Data'!BW637/1000000</f>
        <v>1.8019635200000001E-7</v>
      </c>
      <c r="O1945">
        <f>'[1]Master Data'!BX637/100</f>
        <v>0</v>
      </c>
      <c r="P1945">
        <f>'[1]Master Data'!BY637/100</f>
        <v>0</v>
      </c>
      <c r="Q1945">
        <f>'[1]Master Data'!BZ637/100</f>
        <v>0</v>
      </c>
      <c r="R1945">
        <f>'[1]Master Data'!CA637/1000000</f>
        <v>0</v>
      </c>
      <c r="S1945">
        <f>'[1]Master Data'!CC637/1000000</f>
        <v>0</v>
      </c>
      <c r="T1945">
        <f>'[1]Master Data'!CD637/100</f>
        <v>0</v>
      </c>
      <c r="U1945">
        <f>'[1]Master Data'!CE637/1000000</f>
        <v>0</v>
      </c>
    </row>
    <row r="1946" spans="1:21" x14ac:dyDescent="0.55000000000000004">
      <c r="A1946" s="41" t="s">
        <v>1726</v>
      </c>
      <c r="B1946" s="41">
        <v>1.1240231217618901E-3</v>
      </c>
      <c r="C1946">
        <f>'[1]Master Data'!BK638/100</f>
        <v>2.9148595329822911E-4</v>
      </c>
      <c r="D1946">
        <f>'[1]Master Data'!BL638/1000000</f>
        <v>1.3565202000000002E-7</v>
      </c>
      <c r="E1946">
        <f>'[1]Master Data'!BM638/1000000</f>
        <v>0</v>
      </c>
      <c r="F1946">
        <f>'[1]Master Data'!BN638/100</f>
        <v>0</v>
      </c>
      <c r="G1946">
        <f>'[1]Master Data'!BO638/100</f>
        <v>0</v>
      </c>
      <c r="H1946">
        <f>'[1]Master Data'!BP638/100</f>
        <v>0</v>
      </c>
      <c r="I1946">
        <f>'[1]Master Data'!BQ638/100</f>
        <v>0</v>
      </c>
      <c r="J1946">
        <f>'[1]Master Data'!BR638/100</f>
        <v>0</v>
      </c>
      <c r="K1946">
        <f>'[1]Master Data'!BT638/100</f>
        <v>0</v>
      </c>
      <c r="L1946">
        <f>'[1]Master Data'!BU638/1000000</f>
        <v>3.8047842000000003E-6</v>
      </c>
      <c r="M1946">
        <f>'[1]Master Data'!BV638/1000000</f>
        <v>3.3545526000000005E-6</v>
      </c>
      <c r="N1946">
        <f>'[1]Master Data'!BW638/1000000</f>
        <v>6.8503512000000014E-7</v>
      </c>
      <c r="O1946">
        <f>'[1]Master Data'!BX638/100</f>
        <v>0</v>
      </c>
      <c r="P1946">
        <f>'[1]Master Data'!BY638/100</f>
        <v>0</v>
      </c>
      <c r="Q1946">
        <f>'[1]Master Data'!BZ638/100</f>
        <v>0</v>
      </c>
      <c r="R1946">
        <f>'[1]Master Data'!CA638/1000000</f>
        <v>0</v>
      </c>
      <c r="S1946">
        <f>'[1]Master Data'!CC638/1000000</f>
        <v>0</v>
      </c>
      <c r="T1946">
        <f>'[1]Master Data'!CD638/100</f>
        <v>0</v>
      </c>
      <c r="U1946">
        <f>'[1]Master Data'!CE638/1000000</f>
        <v>0</v>
      </c>
    </row>
    <row r="1947" spans="1:21" x14ac:dyDescent="0.55000000000000004">
      <c r="A1947" s="41" t="s">
        <v>1727</v>
      </c>
      <c r="B1947" s="41">
        <v>3.0999999999999999E-3</v>
      </c>
      <c r="C1947">
        <f>'[1]Master Data'!BK639/100</f>
        <v>1.6000000000000001E-3</v>
      </c>
      <c r="D1947">
        <f>'[1]Master Data'!BL639/1000000</f>
        <v>2.6E-7</v>
      </c>
      <c r="E1947">
        <f>'[1]Master Data'!BM639/1000000</f>
        <v>0</v>
      </c>
      <c r="F1947">
        <f>'[1]Master Data'!BN639/100</f>
        <v>0</v>
      </c>
      <c r="G1947">
        <f>'[1]Master Data'!BO639/100</f>
        <v>0</v>
      </c>
      <c r="H1947">
        <f>'[1]Master Data'!BP639/100</f>
        <v>0</v>
      </c>
      <c r="I1947">
        <f>'[1]Master Data'!BQ639/100</f>
        <v>0</v>
      </c>
      <c r="J1947">
        <f>'[1]Master Data'!BR639/100</f>
        <v>0</v>
      </c>
      <c r="K1947">
        <f>'[1]Master Data'!BT639/100</f>
        <v>0</v>
      </c>
      <c r="L1947">
        <f>'[1]Master Data'!BU639/1000000</f>
        <v>1.42E-6</v>
      </c>
      <c r="M1947">
        <f>'[1]Master Data'!BV639/1000000</f>
        <v>1.46E-6</v>
      </c>
      <c r="N1947">
        <f>'[1]Master Data'!BW639/1000000</f>
        <v>1.0000000000000001E-7</v>
      </c>
      <c r="O1947">
        <f>'[1]Master Data'!BX639/100</f>
        <v>0</v>
      </c>
      <c r="P1947">
        <f>'[1]Master Data'!BY639/100</f>
        <v>0</v>
      </c>
      <c r="Q1947">
        <f>'[1]Master Data'!BZ639/100</f>
        <v>0</v>
      </c>
      <c r="R1947">
        <f>'[1]Master Data'!CA639/1000000</f>
        <v>0</v>
      </c>
      <c r="S1947">
        <f>'[1]Master Data'!CC639/1000000</f>
        <v>0</v>
      </c>
      <c r="T1947">
        <f>'[1]Master Data'!CD639/100</f>
        <v>0</v>
      </c>
      <c r="U1947">
        <f>'[1]Master Data'!CE639/1000000</f>
        <v>0</v>
      </c>
    </row>
    <row r="1948" spans="1:21" x14ac:dyDescent="0.55000000000000004">
      <c r="A1948" s="41" t="s">
        <v>1728</v>
      </c>
      <c r="B1948" s="41">
        <v>1.9E-3</v>
      </c>
      <c r="C1948">
        <f>'[1]Master Data'!BK640/100</f>
        <v>1E-3</v>
      </c>
      <c r="D1948">
        <f>'[1]Master Data'!BL640/1000000</f>
        <v>1.4235E-7</v>
      </c>
      <c r="E1948">
        <f>'[1]Master Data'!BM640/1000000</f>
        <v>0</v>
      </c>
      <c r="F1948">
        <f>'[1]Master Data'!BN640/100</f>
        <v>0</v>
      </c>
      <c r="G1948">
        <f>'[1]Master Data'!BO640/100</f>
        <v>0</v>
      </c>
      <c r="H1948">
        <f>'[1]Master Data'!BP640/100</f>
        <v>0</v>
      </c>
      <c r="I1948">
        <f>'[1]Master Data'!BQ640/100</f>
        <v>0</v>
      </c>
      <c r="J1948">
        <f>'[1]Master Data'!BR640/100</f>
        <v>0</v>
      </c>
      <c r="K1948">
        <f>'[1]Master Data'!BT640/100</f>
        <v>0</v>
      </c>
      <c r="L1948">
        <f>'[1]Master Data'!BU640/1000000</f>
        <v>9.2417999999999995E-7</v>
      </c>
      <c r="M1948">
        <f>'[1]Master Data'!BV640/1000000</f>
        <v>1.05558E-6</v>
      </c>
      <c r="N1948">
        <f>'[1]Master Data'!BW640/1000000</f>
        <v>6.7889999999999994E-8</v>
      </c>
      <c r="O1948">
        <f>'[1]Master Data'!BX640/100</f>
        <v>0</v>
      </c>
      <c r="P1948">
        <f>'[1]Master Data'!BY640/100</f>
        <v>0</v>
      </c>
      <c r="Q1948">
        <f>'[1]Master Data'!BZ640/100</f>
        <v>0</v>
      </c>
      <c r="R1948">
        <f>'[1]Master Data'!CA640/1000000</f>
        <v>0</v>
      </c>
      <c r="S1948">
        <f>'[1]Master Data'!CC640/1000000</f>
        <v>0</v>
      </c>
      <c r="T1948">
        <f>'[1]Master Data'!CD640/100</f>
        <v>0</v>
      </c>
      <c r="U1948">
        <f>'[1]Master Data'!CE640/1000000</f>
        <v>0</v>
      </c>
    </row>
    <row r="1949" spans="1:21" x14ac:dyDescent="0.55000000000000004">
      <c r="A1949" s="41" t="s">
        <v>1729</v>
      </c>
      <c r="B1949" s="41">
        <v>1.7800492610837439E-3</v>
      </c>
      <c r="C1949">
        <f>'[1]Master Data'!BK641/100</f>
        <v>9.9334975369458128E-4</v>
      </c>
      <c r="D1949">
        <f>'[1]Master Data'!BL641/1000000</f>
        <v>1.9825397413793109E-7</v>
      </c>
      <c r="E1949">
        <f>'[1]Master Data'!BM641/1000000</f>
        <v>0</v>
      </c>
      <c r="F1949">
        <f>'[1]Master Data'!BN641/100</f>
        <v>0</v>
      </c>
      <c r="G1949">
        <f>'[1]Master Data'!BO641/100</f>
        <v>0</v>
      </c>
      <c r="H1949">
        <f>'[1]Master Data'!BP641/100</f>
        <v>0</v>
      </c>
      <c r="I1949">
        <f>'[1]Master Data'!BQ641/100</f>
        <v>0</v>
      </c>
      <c r="J1949">
        <f>'[1]Master Data'!BR641/100</f>
        <v>0</v>
      </c>
      <c r="K1949">
        <f>'[1]Master Data'!BT641/100</f>
        <v>0</v>
      </c>
      <c r="L1949">
        <f>'[1]Master Data'!BU641/1000000</f>
        <v>1.4183535110837439E-6</v>
      </c>
      <c r="M1949">
        <f>'[1]Master Data'!BV641/1000000</f>
        <v>1.6623498817733993E-6</v>
      </c>
      <c r="N1949">
        <f>'[1]Master Data'!BW641/1000000</f>
        <v>1.2451818349753694E-7</v>
      </c>
      <c r="O1949">
        <f>'[1]Master Data'!BX641/100</f>
        <v>0</v>
      </c>
      <c r="P1949">
        <f>'[1]Master Data'!BY641/100</f>
        <v>0</v>
      </c>
      <c r="Q1949">
        <f>'[1]Master Data'!BZ641/100</f>
        <v>0</v>
      </c>
      <c r="R1949">
        <f>'[1]Master Data'!CA641/1000000</f>
        <v>0</v>
      </c>
      <c r="S1949">
        <f>'[1]Master Data'!CC641/1000000</f>
        <v>0</v>
      </c>
      <c r="T1949">
        <f>'[1]Master Data'!CD641/100</f>
        <v>0</v>
      </c>
      <c r="U1949">
        <f>'[1]Master Data'!CE641/1000000</f>
        <v>0</v>
      </c>
    </row>
    <row r="1950" spans="1:21" x14ac:dyDescent="0.55000000000000004">
      <c r="A1950" s="41" t="s">
        <v>1730</v>
      </c>
      <c r="B1950" s="41">
        <v>1.8527967784642543E-3</v>
      </c>
      <c r="C1950">
        <f>'[1]Master Data'!BK642/100</f>
        <v>1.1411187113857016E-3</v>
      </c>
      <c r="D1950">
        <f>'[1]Master Data'!BL642/1000000</f>
        <v>8.5279677846425426E-8</v>
      </c>
      <c r="E1950">
        <f>'[1]Master Data'!BM642/1000000</f>
        <v>0</v>
      </c>
      <c r="F1950">
        <f>'[1]Master Data'!BN642/100</f>
        <v>0</v>
      </c>
      <c r="G1950">
        <f>'[1]Master Data'!BO642/100</f>
        <v>0</v>
      </c>
      <c r="H1950">
        <f>'[1]Master Data'!BP642/100</f>
        <v>0</v>
      </c>
      <c r="I1950">
        <f>'[1]Master Data'!BQ642/100</f>
        <v>0</v>
      </c>
      <c r="J1950">
        <f>'[1]Master Data'!BR642/100</f>
        <v>0</v>
      </c>
      <c r="K1950">
        <f>'[1]Master Data'!BT642/100</f>
        <v>0</v>
      </c>
      <c r="L1950">
        <f>'[1]Master Data'!BU642/1000000</f>
        <v>4.7004909532215347E-7</v>
      </c>
      <c r="M1950">
        <f>'[1]Master Data'!BV642/1000000</f>
        <v>7.3578993821712264E-7</v>
      </c>
      <c r="N1950">
        <f>'[1]Master Data'!BW642/1000000</f>
        <v>0</v>
      </c>
      <c r="O1950">
        <f>'[1]Master Data'!BX642/100</f>
        <v>0</v>
      </c>
      <c r="P1950">
        <f>'[1]Master Data'!BY642/100</f>
        <v>0</v>
      </c>
      <c r="Q1950">
        <f>'[1]Master Data'!BZ642/100</f>
        <v>0</v>
      </c>
      <c r="R1950">
        <f>'[1]Master Data'!CA642/1000000</f>
        <v>0</v>
      </c>
      <c r="S1950">
        <f>'[1]Master Data'!CC642/1000000</f>
        <v>0</v>
      </c>
      <c r="T1950">
        <f>'[1]Master Data'!CD642/100</f>
        <v>0</v>
      </c>
      <c r="U1950">
        <f>'[1]Master Data'!CE642/1000000</f>
        <v>0</v>
      </c>
    </row>
    <row r="1951" spans="1:21" x14ac:dyDescent="0.55000000000000004">
      <c r="A1951" s="41" t="s">
        <v>1731</v>
      </c>
      <c r="B1951" s="41">
        <v>2.0463110206781227E-3</v>
      </c>
      <c r="C1951">
        <f>'[1]Master Data'!BK643/100</f>
        <v>1.0798927886436387E-3</v>
      </c>
      <c r="D1951">
        <f>'[1]Master Data'!BL643/1000000</f>
        <v>6.6298314999999994E-8</v>
      </c>
      <c r="E1951">
        <f>'[1]Master Data'!BM643/1000000</f>
        <v>0</v>
      </c>
      <c r="F1951">
        <f>'[1]Master Data'!BN643/100</f>
        <v>0</v>
      </c>
      <c r="G1951">
        <f>'[1]Master Data'!BO643/100</f>
        <v>0</v>
      </c>
      <c r="H1951">
        <f>'[1]Master Data'!BP643/100</f>
        <v>0</v>
      </c>
      <c r="I1951">
        <f>'[1]Master Data'!BQ643/100</f>
        <v>0</v>
      </c>
      <c r="J1951">
        <f>'[1]Master Data'!BR643/100</f>
        <v>0</v>
      </c>
      <c r="K1951">
        <f>'[1]Master Data'!BT643/100</f>
        <v>0</v>
      </c>
      <c r="L1951">
        <f>'[1]Master Data'!BU643/1000000</f>
        <v>3.9778153E-7</v>
      </c>
      <c r="M1951">
        <f>'[1]Master Data'!BV643/1000000</f>
        <v>4.8592024999999995E-7</v>
      </c>
      <c r="N1951">
        <f>'[1]Master Data'!BW643/1000000</f>
        <v>0</v>
      </c>
      <c r="O1951">
        <f>'[1]Master Data'!BX643/100</f>
        <v>0</v>
      </c>
      <c r="P1951">
        <f>'[1]Master Data'!BY643/100</f>
        <v>0</v>
      </c>
      <c r="Q1951">
        <f>'[1]Master Data'!BZ643/100</f>
        <v>0</v>
      </c>
      <c r="R1951">
        <f>'[1]Master Data'!CA643/1000000</f>
        <v>0</v>
      </c>
      <c r="S1951">
        <f>'[1]Master Data'!CC643/1000000</f>
        <v>0</v>
      </c>
      <c r="T1951">
        <f>'[1]Master Data'!CD643/100</f>
        <v>0</v>
      </c>
      <c r="U1951">
        <f>'[1]Master Data'!CE643/1000000</f>
        <v>0</v>
      </c>
    </row>
    <row r="1952" spans="1:21" x14ac:dyDescent="0.55000000000000004">
      <c r="A1952" s="41" t="s">
        <v>1732</v>
      </c>
      <c r="B1952" s="41">
        <v>1.2999999999999999E-3</v>
      </c>
      <c r="C1952">
        <f>'[1]Master Data'!BK644/100</f>
        <v>1E-3</v>
      </c>
      <c r="D1952">
        <f>'[1]Master Data'!BL644/1000000</f>
        <v>7.7700000000000014E-8</v>
      </c>
      <c r="E1952">
        <f>'[1]Master Data'!BM644/1000000</f>
        <v>0</v>
      </c>
      <c r="F1952">
        <f>'[1]Master Data'!BN644/100</f>
        <v>0</v>
      </c>
      <c r="G1952">
        <f>'[1]Master Data'!BO644/100</f>
        <v>0</v>
      </c>
      <c r="H1952">
        <f>'[1]Master Data'!BP644/100</f>
        <v>0</v>
      </c>
      <c r="I1952">
        <f>'[1]Master Data'!BQ644/100</f>
        <v>0</v>
      </c>
      <c r="J1952">
        <f>'[1]Master Data'!BR644/100</f>
        <v>0</v>
      </c>
      <c r="K1952">
        <f>'[1]Master Data'!BT644/100</f>
        <v>0</v>
      </c>
      <c r="L1952">
        <f>'[1]Master Data'!BU644/1000000</f>
        <v>2.5530000000000002E-7</v>
      </c>
      <c r="M1952">
        <f>'[1]Master Data'!BV644/1000000</f>
        <v>7.7700000000000004E-7</v>
      </c>
      <c r="N1952">
        <f>'[1]Master Data'!BW644/1000000</f>
        <v>0</v>
      </c>
      <c r="O1952">
        <f>'[1]Master Data'!BX644/100</f>
        <v>0</v>
      </c>
      <c r="P1952">
        <f>'[1]Master Data'!BY644/100</f>
        <v>0</v>
      </c>
      <c r="Q1952">
        <f>'[1]Master Data'!BZ644/100</f>
        <v>0</v>
      </c>
      <c r="R1952">
        <f>'[1]Master Data'!CA644/1000000</f>
        <v>0</v>
      </c>
      <c r="S1952">
        <f>'[1]Master Data'!CC644/1000000</f>
        <v>0</v>
      </c>
      <c r="T1952">
        <f>'[1]Master Data'!CD644/100</f>
        <v>0</v>
      </c>
      <c r="U1952">
        <f>'[1]Master Data'!CE644/1000000</f>
        <v>0</v>
      </c>
    </row>
    <row r="1953" spans="1:21" x14ac:dyDescent="0.55000000000000004">
      <c r="A1953" s="41" t="s">
        <v>1733</v>
      </c>
      <c r="B1953" s="41">
        <v>1.4599999999999999E-3</v>
      </c>
      <c r="C1953">
        <f>'[1]Master Data'!BK645/100</f>
        <v>7.9000000000000001E-4</v>
      </c>
      <c r="D1953">
        <f>'[1]Master Data'!BL645/1000000</f>
        <v>2.1E-7</v>
      </c>
      <c r="E1953">
        <f>'[1]Master Data'!BM645/1000000</f>
        <v>0</v>
      </c>
      <c r="F1953">
        <f>'[1]Master Data'!BN645/100</f>
        <v>0</v>
      </c>
      <c r="G1953">
        <f>'[1]Master Data'!BO645/100</f>
        <v>0</v>
      </c>
      <c r="H1953">
        <f>'[1]Master Data'!BP645/100</f>
        <v>0</v>
      </c>
      <c r="I1953">
        <f>'[1]Master Data'!BQ645/100</f>
        <v>0</v>
      </c>
      <c r="J1953">
        <f>'[1]Master Data'!BR645/100</f>
        <v>0</v>
      </c>
      <c r="K1953">
        <f>'[1]Master Data'!BT645/100</f>
        <v>0</v>
      </c>
      <c r="L1953">
        <f>'[1]Master Data'!BU645/1000000</f>
        <v>7.8000000000000005E-7</v>
      </c>
      <c r="M1953">
        <f>'[1]Master Data'!BV645/1000000</f>
        <v>1.66E-6</v>
      </c>
      <c r="N1953">
        <f>'[1]Master Data'!BW645/1000000</f>
        <v>4.0000000000000001E-8</v>
      </c>
      <c r="O1953">
        <f>'[1]Master Data'!BX645/100</f>
        <v>0</v>
      </c>
      <c r="P1953">
        <f>'[1]Master Data'!BY645/100</f>
        <v>0</v>
      </c>
      <c r="Q1953">
        <f>'[1]Master Data'!BZ645/100</f>
        <v>0</v>
      </c>
      <c r="R1953">
        <f>'[1]Master Data'!CA645/1000000</f>
        <v>0</v>
      </c>
      <c r="S1953">
        <f>'[1]Master Data'!CC645/1000000</f>
        <v>0</v>
      </c>
      <c r="T1953">
        <f>'[1]Master Data'!CD645/100</f>
        <v>0</v>
      </c>
      <c r="U1953">
        <f>'[1]Master Data'!CE645/1000000</f>
        <v>0</v>
      </c>
    </row>
    <row r="1954" spans="1:21" x14ac:dyDescent="0.55000000000000004">
      <c r="A1954" s="41" t="s">
        <v>1734</v>
      </c>
      <c r="B1954" s="41">
        <v>2.0463110206781227E-3</v>
      </c>
      <c r="C1954">
        <f>'[1]Master Data'!BK646/100</f>
        <v>1.0798927886436387E-3</v>
      </c>
      <c r="D1954">
        <f>'[1]Master Data'!BL646/1000000</f>
        <v>9.3515517999999987E-8</v>
      </c>
      <c r="E1954">
        <f>'[1]Master Data'!BM646/1000000</f>
        <v>0</v>
      </c>
      <c r="F1954">
        <f>'[1]Master Data'!BN646/100</f>
        <v>0</v>
      </c>
      <c r="G1954">
        <f>'[1]Master Data'!BO646/100</f>
        <v>0</v>
      </c>
      <c r="H1954">
        <f>'[1]Master Data'!BP646/100</f>
        <v>0</v>
      </c>
      <c r="I1954">
        <f>'[1]Master Data'!BQ646/100</f>
        <v>0</v>
      </c>
      <c r="J1954">
        <f>'[1]Master Data'!BR646/100</f>
        <v>0</v>
      </c>
      <c r="K1954">
        <f>'[1]Master Data'!BT646/100</f>
        <v>0</v>
      </c>
      <c r="L1954">
        <f>'[1]Master Data'!BU646/1000000</f>
        <v>5.6108131600000011E-7</v>
      </c>
      <c r="M1954">
        <f>'[1]Master Data'!BV646/1000000</f>
        <v>6.8540330000000004E-7</v>
      </c>
      <c r="N1954">
        <f>'[1]Master Data'!BW646/1000000</f>
        <v>0</v>
      </c>
      <c r="O1954">
        <f>'[1]Master Data'!BX646/100</f>
        <v>0</v>
      </c>
      <c r="P1954">
        <f>'[1]Master Data'!BY646/100</f>
        <v>0</v>
      </c>
      <c r="Q1954">
        <f>'[1]Master Data'!BZ646/100</f>
        <v>0</v>
      </c>
      <c r="R1954">
        <f>'[1]Master Data'!CA646/1000000</f>
        <v>0</v>
      </c>
      <c r="S1954">
        <f>'[1]Master Data'!CC646/1000000</f>
        <v>0</v>
      </c>
      <c r="T1954">
        <f>'[1]Master Data'!CD646/100</f>
        <v>0</v>
      </c>
      <c r="U1954">
        <f>'[1]Master Data'!CE646/1000000</f>
        <v>0</v>
      </c>
    </row>
    <row r="1955" spans="1:21" x14ac:dyDescent="0.55000000000000004">
      <c r="A1955" s="41" t="s">
        <v>1735</v>
      </c>
      <c r="B1955" s="41">
        <v>2.2000000000000001E-3</v>
      </c>
      <c r="C1955">
        <f>'[1]Master Data'!BK647/100</f>
        <v>8.5000000000000006E-4</v>
      </c>
      <c r="D1955">
        <f>'[1]Master Data'!BL647/1000000</f>
        <v>0</v>
      </c>
      <c r="E1955">
        <f>'[1]Master Data'!BM647/1000000</f>
        <v>0</v>
      </c>
      <c r="F1955">
        <f>'[1]Master Data'!BN647/100</f>
        <v>0</v>
      </c>
      <c r="G1955">
        <f>'[1]Master Data'!BO647/100</f>
        <v>0</v>
      </c>
      <c r="H1955">
        <f>'[1]Master Data'!BP647/100</f>
        <v>0</v>
      </c>
      <c r="I1955">
        <f>'[1]Master Data'!BQ647/100</f>
        <v>0</v>
      </c>
      <c r="J1955">
        <f>'[1]Master Data'!BR647/100</f>
        <v>0</v>
      </c>
      <c r="K1955">
        <f>'[1]Master Data'!BT647/100</f>
        <v>0</v>
      </c>
      <c r="L1955">
        <f>'[1]Master Data'!BU647/1000000</f>
        <v>2.2000000000000001E-7</v>
      </c>
      <c r="M1955">
        <f>'[1]Master Data'!BV647/1000000</f>
        <v>3.3000000000000002E-7</v>
      </c>
      <c r="N1955">
        <f>'[1]Master Data'!BW647/1000000</f>
        <v>0</v>
      </c>
      <c r="O1955">
        <f>'[1]Master Data'!BX647/100</f>
        <v>0</v>
      </c>
      <c r="P1955">
        <f>'[1]Master Data'!BY647/100</f>
        <v>0</v>
      </c>
      <c r="Q1955">
        <f>'[1]Master Data'!BZ647/100</f>
        <v>0</v>
      </c>
      <c r="R1955">
        <f>'[1]Master Data'!CA647/1000000</f>
        <v>0</v>
      </c>
      <c r="S1955">
        <f>'[1]Master Data'!CC647/1000000</f>
        <v>0</v>
      </c>
      <c r="T1955">
        <f>'[1]Master Data'!CD647/100</f>
        <v>0</v>
      </c>
      <c r="U1955">
        <f>'[1]Master Data'!CE647/1000000</f>
        <v>0</v>
      </c>
    </row>
    <row r="1956" spans="1:21" x14ac:dyDescent="0.55000000000000004">
      <c r="A1956" s="41" t="s">
        <v>1736</v>
      </c>
      <c r="B1956" s="41">
        <v>1.9425101214574896E-3</v>
      </c>
      <c r="C1956">
        <f>'[1]Master Data'!BK648/100</f>
        <v>8.3562753036437246E-4</v>
      </c>
      <c r="D1956">
        <f>'[1]Master Data'!BL648/1000000</f>
        <v>2.6999999999999996E-7</v>
      </c>
      <c r="E1956">
        <f>'[1]Master Data'!BM648/1000000</f>
        <v>0</v>
      </c>
      <c r="F1956">
        <f>'[1]Master Data'!BN648/100</f>
        <v>0</v>
      </c>
      <c r="G1956">
        <f>'[1]Master Data'!BO648/100</f>
        <v>0</v>
      </c>
      <c r="H1956">
        <f>'[1]Master Data'!BP648/100</f>
        <v>0</v>
      </c>
      <c r="I1956">
        <f>'[1]Master Data'!BQ648/100</f>
        <v>0</v>
      </c>
      <c r="J1956">
        <f>'[1]Master Data'!BR648/100</f>
        <v>0</v>
      </c>
      <c r="K1956">
        <f>'[1]Master Data'!BT648/100</f>
        <v>0</v>
      </c>
      <c r="L1956">
        <f>'[1]Master Data'!BU648/1000000</f>
        <v>2.549757085020243E-6</v>
      </c>
      <c r="M1956">
        <f>'[1]Master Data'!BV648/1000000</f>
        <v>1.2220647773279351E-6</v>
      </c>
      <c r="N1956">
        <f>'[1]Master Data'!BW648/1000000</f>
        <v>0</v>
      </c>
      <c r="O1956">
        <f>'[1]Master Data'!BX648/100</f>
        <v>0</v>
      </c>
      <c r="P1956">
        <f>'[1]Master Data'!BY648/100</f>
        <v>0</v>
      </c>
      <c r="Q1956">
        <f>'[1]Master Data'!BZ648/100</f>
        <v>0</v>
      </c>
      <c r="R1956">
        <f>'[1]Master Data'!CA648/1000000</f>
        <v>0</v>
      </c>
      <c r="S1956">
        <f>'[1]Master Data'!CC648/1000000</f>
        <v>0</v>
      </c>
      <c r="T1956">
        <f>'[1]Master Data'!CD648/100</f>
        <v>0</v>
      </c>
      <c r="U1956">
        <f>'[1]Master Data'!CE648/1000000</f>
        <v>0</v>
      </c>
    </row>
    <row r="1957" spans="1:21" x14ac:dyDescent="0.55000000000000004">
      <c r="A1957" s="41" t="s">
        <v>1737</v>
      </c>
      <c r="B1957" s="41">
        <v>4.0135922330097086E-3</v>
      </c>
      <c r="C1957">
        <f>'[1]Master Data'!BK649/100</f>
        <v>1.3087378640776698E-3</v>
      </c>
      <c r="D1957">
        <f>'[1]Master Data'!BL649/1000000</f>
        <v>1.1843641833077311E-7</v>
      </c>
      <c r="E1957">
        <f>'[1]Master Data'!BM649/1000000</f>
        <v>0</v>
      </c>
      <c r="F1957">
        <f>'[1]Master Data'!BN649/100</f>
        <v>0</v>
      </c>
      <c r="G1957">
        <f>'[1]Master Data'!BO649/100</f>
        <v>0</v>
      </c>
      <c r="H1957">
        <f>'[1]Master Data'!BP649/100</f>
        <v>0</v>
      </c>
      <c r="I1957">
        <f>'[1]Master Data'!BQ649/100</f>
        <v>0</v>
      </c>
      <c r="J1957">
        <f>'[1]Master Data'!BR649/100</f>
        <v>0</v>
      </c>
      <c r="K1957">
        <f>'[1]Master Data'!BT649/100</f>
        <v>2.0000000000000001E-4</v>
      </c>
      <c r="L1957">
        <f>'[1]Master Data'!BU649/1000000</f>
        <v>2.0761200716845878E-7</v>
      </c>
      <c r="M1957">
        <f>'[1]Master Data'!BV649/1000000</f>
        <v>5.2551515616999487E-7</v>
      </c>
      <c r="N1957">
        <f>'[1]Master Data'!BW649/1000000</f>
        <v>1.1843641833077311E-7</v>
      </c>
      <c r="O1957">
        <f>'[1]Master Data'!BX649/100</f>
        <v>6.21941736075853E-2</v>
      </c>
      <c r="P1957">
        <f>'[1]Master Data'!BY649/100</f>
        <v>0</v>
      </c>
      <c r="Q1957">
        <f>'[1]Master Data'!BZ649/100</f>
        <v>0</v>
      </c>
      <c r="R1957">
        <f>'[1]Master Data'!CA649/1000000</f>
        <v>0</v>
      </c>
      <c r="S1957">
        <f>'[1]Master Data'!CC649/1000000</f>
        <v>0</v>
      </c>
      <c r="T1957">
        <f>'[1]Master Data'!CD649/100</f>
        <v>0</v>
      </c>
      <c r="U1957">
        <f>'[1]Master Data'!CE649/1000000</f>
        <v>0</v>
      </c>
    </row>
    <row r="1958" spans="1:21" x14ac:dyDescent="0.55000000000000004">
      <c r="A1958" s="41" t="s">
        <v>1738</v>
      </c>
      <c r="B1958" s="41">
        <v>1.9E-3</v>
      </c>
      <c r="C1958">
        <f>'[1]Master Data'!BK650/100</f>
        <v>8.0000000000000004E-4</v>
      </c>
      <c r="D1958">
        <f>'[1]Master Data'!BL650/1000000</f>
        <v>0</v>
      </c>
      <c r="E1958">
        <f>'[1]Master Data'!BM650/1000000</f>
        <v>0</v>
      </c>
      <c r="F1958">
        <f>'[1]Master Data'!BN650/100</f>
        <v>0</v>
      </c>
      <c r="G1958">
        <f>'[1]Master Data'!BO650/100</f>
        <v>0</v>
      </c>
      <c r="H1958">
        <f>'[1]Master Data'!BP650/100</f>
        <v>0</v>
      </c>
      <c r="I1958">
        <f>'[1]Master Data'!BQ650/100</f>
        <v>0</v>
      </c>
      <c r="J1958">
        <f>'[1]Master Data'!BR650/100</f>
        <v>0</v>
      </c>
      <c r="K1958">
        <f>'[1]Master Data'!BT650/100</f>
        <v>0</v>
      </c>
      <c r="L1958">
        <f>'[1]Master Data'!BU650/1000000</f>
        <v>0</v>
      </c>
      <c r="M1958">
        <f>'[1]Master Data'!BV650/1000000</f>
        <v>0</v>
      </c>
      <c r="N1958">
        <f>'[1]Master Data'!BW650/1000000</f>
        <v>0</v>
      </c>
      <c r="O1958">
        <f>'[1]Master Data'!BX650/100</f>
        <v>0</v>
      </c>
      <c r="P1958">
        <f>'[1]Master Data'!BY650/100</f>
        <v>0</v>
      </c>
      <c r="Q1958">
        <f>'[1]Master Data'!BZ650/100</f>
        <v>0</v>
      </c>
      <c r="R1958">
        <f>'[1]Master Data'!CA650/1000000</f>
        <v>0</v>
      </c>
      <c r="S1958">
        <f>'[1]Master Data'!CC650/1000000</f>
        <v>0</v>
      </c>
      <c r="T1958">
        <f>'[1]Master Data'!CD650/100</f>
        <v>0</v>
      </c>
      <c r="U1958">
        <f>'[1]Master Data'!CE650/1000000</f>
        <v>0</v>
      </c>
    </row>
    <row r="1959" spans="1:21" x14ac:dyDescent="0.55000000000000004">
      <c r="A1959" s="41" t="s">
        <v>1739</v>
      </c>
      <c r="B1959" s="41">
        <v>2.4662637940094587E-3</v>
      </c>
      <c r="C1959">
        <f>'[1]Master Data'!BK651/100</f>
        <v>1.677509196006306E-3</v>
      </c>
      <c r="D1959">
        <f>'[1]Master Data'!BL651/1000000</f>
        <v>0</v>
      </c>
      <c r="E1959">
        <f>'[1]Master Data'!BM651/1000000</f>
        <v>0</v>
      </c>
      <c r="F1959">
        <f>'[1]Master Data'!BN651/100</f>
        <v>0</v>
      </c>
      <c r="G1959">
        <f>'[1]Master Data'!BO651/100</f>
        <v>0</v>
      </c>
      <c r="H1959">
        <f>'[1]Master Data'!BP651/100</f>
        <v>0</v>
      </c>
      <c r="I1959">
        <f>'[1]Master Data'!BQ651/100</f>
        <v>0</v>
      </c>
      <c r="J1959">
        <f>'[1]Master Data'!BR651/100</f>
        <v>0</v>
      </c>
      <c r="K1959">
        <f>'[1]Master Data'!BT651/100</f>
        <v>0</v>
      </c>
      <c r="L1959">
        <f>'[1]Master Data'!BU651/1000000</f>
        <v>0</v>
      </c>
      <c r="M1959">
        <f>'[1]Master Data'!BV651/1000000</f>
        <v>0</v>
      </c>
      <c r="N1959">
        <f>'[1]Master Data'!BW651/1000000</f>
        <v>0</v>
      </c>
      <c r="O1959">
        <f>'[1]Master Data'!BX651/100</f>
        <v>0</v>
      </c>
      <c r="P1959">
        <f>'[1]Master Data'!BY651/100</f>
        <v>0</v>
      </c>
      <c r="Q1959">
        <f>'[1]Master Data'!BZ651/100</f>
        <v>0</v>
      </c>
      <c r="R1959">
        <f>'[1]Master Data'!CA651/1000000</f>
        <v>0</v>
      </c>
      <c r="S1959">
        <f>'[1]Master Data'!CC651/1000000</f>
        <v>0</v>
      </c>
      <c r="T1959">
        <f>'[1]Master Data'!CD651/100</f>
        <v>0</v>
      </c>
      <c r="U1959">
        <f>'[1]Master Data'!CE651/1000000</f>
        <v>0</v>
      </c>
    </row>
    <row r="1960" spans="1:21" x14ac:dyDescent="0.55000000000000004">
      <c r="A1960" s="41" t="s">
        <v>1740</v>
      </c>
      <c r="B1960" s="41">
        <v>4.0125615763546797E-3</v>
      </c>
      <c r="C1960">
        <f>'[1]Master Data'!BK652/100</f>
        <v>0</v>
      </c>
      <c r="D1960">
        <f>'[1]Master Data'!BL652/1000000</f>
        <v>0</v>
      </c>
      <c r="E1960">
        <f>'[1]Master Data'!BM652/1000000</f>
        <v>0</v>
      </c>
      <c r="F1960">
        <f>'[1]Master Data'!BN652/100</f>
        <v>0</v>
      </c>
      <c r="G1960">
        <f>'[1]Master Data'!BO652/100</f>
        <v>0</v>
      </c>
      <c r="H1960">
        <f>'[1]Master Data'!BP652/100</f>
        <v>0</v>
      </c>
      <c r="I1960">
        <f>'[1]Master Data'!BQ652/100</f>
        <v>0</v>
      </c>
      <c r="J1960">
        <f>'[1]Master Data'!BR652/100</f>
        <v>0</v>
      </c>
      <c r="K1960">
        <f>'[1]Master Data'!BT652/100</f>
        <v>0</v>
      </c>
      <c r="L1960">
        <f>'[1]Master Data'!BU652/1000000</f>
        <v>0</v>
      </c>
      <c r="M1960">
        <f>'[1]Master Data'!BV652/1000000</f>
        <v>0</v>
      </c>
      <c r="N1960">
        <f>'[1]Master Data'!BW652/1000000</f>
        <v>0</v>
      </c>
      <c r="O1960">
        <f>'[1]Master Data'!BX652/100</f>
        <v>0</v>
      </c>
      <c r="P1960">
        <f>'[1]Master Data'!BY652/100</f>
        <v>0</v>
      </c>
      <c r="Q1960">
        <f>'[1]Master Data'!BZ652/100</f>
        <v>0</v>
      </c>
      <c r="R1960">
        <f>'[1]Master Data'!CA652/1000000</f>
        <v>0</v>
      </c>
      <c r="S1960">
        <f>'[1]Master Data'!CC652/1000000</f>
        <v>0</v>
      </c>
      <c r="T1960">
        <f>'[1]Master Data'!CD652/100</f>
        <v>0</v>
      </c>
      <c r="U1960">
        <f>'[1]Master Data'!CE652/1000000</f>
        <v>0</v>
      </c>
    </row>
    <row r="1961" spans="1:21" x14ac:dyDescent="0.55000000000000004">
      <c r="A1961" s="41" t="s">
        <v>1741</v>
      </c>
      <c r="B1961" s="41">
        <v>1.29E-2</v>
      </c>
      <c r="C1961">
        <f>'[1]Master Data'!BK653/100</f>
        <v>1.1399999999999999E-2</v>
      </c>
      <c r="D1961">
        <f>'[1]Master Data'!BL653/1000000</f>
        <v>0</v>
      </c>
      <c r="E1961">
        <f>'[1]Master Data'!BM653/1000000</f>
        <v>0</v>
      </c>
      <c r="F1961">
        <f>'[1]Master Data'!BN653/100</f>
        <v>0</v>
      </c>
      <c r="G1961">
        <f>'[1]Master Data'!BO653/100</f>
        <v>0</v>
      </c>
      <c r="H1961">
        <f>'[1]Master Data'!BP653/100</f>
        <v>0</v>
      </c>
      <c r="I1961">
        <f>'[1]Master Data'!BQ653/100</f>
        <v>0</v>
      </c>
      <c r="J1961">
        <f>'[1]Master Data'!BR653/100</f>
        <v>0</v>
      </c>
      <c r="K1961">
        <f>'[1]Master Data'!BT653/100</f>
        <v>2E-3</v>
      </c>
      <c r="L1961">
        <f>'[1]Master Data'!BU653/1000000</f>
        <v>0</v>
      </c>
      <c r="M1961">
        <f>'[1]Master Data'!BV653/1000000</f>
        <v>0</v>
      </c>
      <c r="N1961">
        <f>'[1]Master Data'!BW653/1000000</f>
        <v>0</v>
      </c>
      <c r="O1961">
        <f>'[1]Master Data'!BX653/100</f>
        <v>0</v>
      </c>
      <c r="P1961">
        <f>'[1]Master Data'!BY653/100</f>
        <v>0</v>
      </c>
      <c r="Q1961">
        <f>'[1]Master Data'!BZ653/100</f>
        <v>0</v>
      </c>
      <c r="R1961">
        <f>'[1]Master Data'!CA653/1000000</f>
        <v>0</v>
      </c>
      <c r="S1961">
        <f>'[1]Master Data'!CC653/1000000</f>
        <v>0</v>
      </c>
      <c r="T1961">
        <f>'[1]Master Data'!CD653/100</f>
        <v>0.29049999999999998</v>
      </c>
      <c r="U1961">
        <f>'[1]Master Data'!CE653/1000000</f>
        <v>0</v>
      </c>
    </row>
    <row r="1962" spans="1:21" x14ac:dyDescent="0.55000000000000004">
      <c r="A1962" s="41" t="s">
        <v>1742</v>
      </c>
      <c r="B1962" s="41">
        <v>1.3000000000000001E-2</v>
      </c>
      <c r="C1962">
        <f>'[1]Master Data'!BK654/100</f>
        <v>1.0800000000000001E-2</v>
      </c>
      <c r="D1962">
        <f>'[1]Master Data'!BL654/1000000</f>
        <v>0</v>
      </c>
      <c r="E1962">
        <f>'[1]Master Data'!BM654/1000000</f>
        <v>0</v>
      </c>
      <c r="F1962">
        <f>'[1]Master Data'!BN654/100</f>
        <v>0</v>
      </c>
      <c r="G1962">
        <f>'[1]Master Data'!BO654/100</f>
        <v>0</v>
      </c>
      <c r="H1962">
        <f>'[1]Master Data'!BP654/100</f>
        <v>0</v>
      </c>
      <c r="I1962">
        <f>'[1]Master Data'!BQ654/100</f>
        <v>0</v>
      </c>
      <c r="J1962">
        <f>'[1]Master Data'!BR654/100</f>
        <v>0</v>
      </c>
      <c r="K1962">
        <f>'[1]Master Data'!BT654/100</f>
        <v>1.8E-3</v>
      </c>
      <c r="L1962">
        <f>'[1]Master Data'!BU654/1000000</f>
        <v>0</v>
      </c>
      <c r="M1962">
        <f>'[1]Master Data'!BV654/1000000</f>
        <v>0</v>
      </c>
      <c r="N1962">
        <f>'[1]Master Data'!BW654/1000000</f>
        <v>0</v>
      </c>
      <c r="O1962">
        <f>'[1]Master Data'!BX654/100</f>
        <v>0</v>
      </c>
      <c r="P1962">
        <f>'[1]Master Data'!BY654/100</f>
        <v>0</v>
      </c>
      <c r="Q1962">
        <f>'[1]Master Data'!BZ654/100</f>
        <v>0</v>
      </c>
      <c r="R1962">
        <f>'[1]Master Data'!CA654/1000000</f>
        <v>0</v>
      </c>
      <c r="S1962">
        <f>'[1]Master Data'!CC654/1000000</f>
        <v>0</v>
      </c>
      <c r="T1962">
        <f>'[1]Master Data'!CD654/100</f>
        <v>0.311</v>
      </c>
      <c r="U1962">
        <f>'[1]Master Data'!CE654/1000000</f>
        <v>0</v>
      </c>
    </row>
    <row r="1963" spans="1:21" x14ac:dyDescent="0.55000000000000004">
      <c r="A1963" s="41" t="s">
        <v>1743</v>
      </c>
      <c r="B1963" s="41">
        <v>1.3899999999999999E-2</v>
      </c>
      <c r="C1963">
        <f>'[1]Master Data'!BK655/100</f>
        <v>1.1000000000000001E-2</v>
      </c>
      <c r="D1963">
        <f>'[1]Master Data'!BL655/1000000</f>
        <v>0</v>
      </c>
      <c r="E1963">
        <f>'[1]Master Data'!BM655/1000000</f>
        <v>0</v>
      </c>
      <c r="F1963">
        <f>'[1]Master Data'!BN655/100</f>
        <v>0</v>
      </c>
      <c r="G1963">
        <f>'[1]Master Data'!BO655/100</f>
        <v>0</v>
      </c>
      <c r="H1963">
        <f>'[1]Master Data'!BP655/100</f>
        <v>0</v>
      </c>
      <c r="I1963">
        <f>'[1]Master Data'!BQ655/100</f>
        <v>0</v>
      </c>
      <c r="J1963">
        <f>'[1]Master Data'!BR655/100</f>
        <v>0</v>
      </c>
      <c r="K1963">
        <f>'[1]Master Data'!BT655/100</f>
        <v>2.3E-3</v>
      </c>
      <c r="L1963">
        <f>'[1]Master Data'!BU655/1000000</f>
        <v>0</v>
      </c>
      <c r="M1963">
        <f>'[1]Master Data'!BV655/1000000</f>
        <v>0</v>
      </c>
      <c r="N1963">
        <f>'[1]Master Data'!BW655/1000000</f>
        <v>0</v>
      </c>
      <c r="O1963">
        <f>'[1]Master Data'!BX655/100</f>
        <v>0</v>
      </c>
      <c r="P1963">
        <f>'[1]Master Data'!BY655/100</f>
        <v>0</v>
      </c>
      <c r="Q1963">
        <f>'[1]Master Data'!BZ655/100</f>
        <v>0</v>
      </c>
      <c r="R1963">
        <f>'[1]Master Data'!CA655/1000000</f>
        <v>0</v>
      </c>
      <c r="S1963">
        <f>'[1]Master Data'!CC655/1000000</f>
        <v>0</v>
      </c>
      <c r="T1963">
        <f>'[1]Master Data'!CD655/100</f>
        <v>0.29299999999999998</v>
      </c>
      <c r="U1963">
        <f>'[1]Master Data'!CE655/1000000</f>
        <v>0</v>
      </c>
    </row>
    <row r="1964" spans="1:21" x14ac:dyDescent="0.55000000000000004">
      <c r="A1964" s="41" t="s">
        <v>1744</v>
      </c>
      <c r="B1964" s="41">
        <v>1.3145400593471808E-2</v>
      </c>
      <c r="C1964">
        <f>'[1]Master Data'!BK656/100</f>
        <v>1.2908011869436201E-2</v>
      </c>
      <c r="D1964">
        <f>'[1]Master Data'!BL656/1000000</f>
        <v>0</v>
      </c>
      <c r="E1964">
        <f>'[1]Master Data'!BM656/1000000</f>
        <v>0</v>
      </c>
      <c r="F1964">
        <f>'[1]Master Data'!BN656/100</f>
        <v>0</v>
      </c>
      <c r="G1964">
        <f>'[1]Master Data'!BO656/100</f>
        <v>0</v>
      </c>
      <c r="H1964">
        <f>'[1]Master Data'!BP656/100</f>
        <v>0</v>
      </c>
      <c r="I1964">
        <f>'[1]Master Data'!BQ656/100</f>
        <v>0</v>
      </c>
      <c r="J1964">
        <f>'[1]Master Data'!BR656/100</f>
        <v>0</v>
      </c>
      <c r="K1964">
        <f>'[1]Master Data'!BT656/100</f>
        <v>1.572700296735905E-3</v>
      </c>
      <c r="L1964">
        <f>'[1]Master Data'!BU656/1000000</f>
        <v>0</v>
      </c>
      <c r="M1964">
        <f>'[1]Master Data'!BV656/1000000</f>
        <v>0</v>
      </c>
      <c r="N1964">
        <f>'[1]Master Data'!BW656/1000000</f>
        <v>0</v>
      </c>
      <c r="O1964">
        <f>'[1]Master Data'!BX656/100</f>
        <v>0</v>
      </c>
      <c r="P1964">
        <f>'[1]Master Data'!BY656/100</f>
        <v>0</v>
      </c>
      <c r="Q1964">
        <f>'[1]Master Data'!BZ656/100</f>
        <v>0</v>
      </c>
      <c r="R1964">
        <f>'[1]Master Data'!CA656/1000000</f>
        <v>0</v>
      </c>
      <c r="S1964">
        <f>'[1]Master Data'!CC656/1000000</f>
        <v>0</v>
      </c>
      <c r="T1964">
        <f>'[1]Master Data'!CD656/100</f>
        <v>0.32640949554896137</v>
      </c>
      <c r="U1964">
        <f>'[1]Master Data'!CE656/1000000</f>
        <v>0</v>
      </c>
    </row>
    <row r="1965" spans="1:21" x14ac:dyDescent="0.55000000000000004">
      <c r="A1965" s="41" t="s">
        <v>2076</v>
      </c>
      <c r="B1965" s="41">
        <v>1.1899999999999999E-2</v>
      </c>
      <c r="C1965">
        <f>'[1]Master Data'!BK657/100</f>
        <v>1.0200000000000001E-2</v>
      </c>
      <c r="D1965">
        <f>'[1]Master Data'!BL657/1000000</f>
        <v>0</v>
      </c>
      <c r="E1965">
        <f>'[1]Master Data'!BM657/1000000</f>
        <v>0</v>
      </c>
      <c r="F1965">
        <f>'[1]Master Data'!BN657/100</f>
        <v>0</v>
      </c>
      <c r="G1965">
        <f>'[1]Master Data'!BO657/100</f>
        <v>0</v>
      </c>
      <c r="H1965">
        <f>'[1]Master Data'!BP657/100</f>
        <v>0</v>
      </c>
      <c r="I1965">
        <f>'[1]Master Data'!BQ657/100</f>
        <v>0</v>
      </c>
      <c r="J1965">
        <f>'[1]Master Data'!BR657/100</f>
        <v>0</v>
      </c>
      <c r="K1965">
        <f>'[1]Master Data'!BT657/100</f>
        <v>2.2000000000000001E-3</v>
      </c>
      <c r="L1965">
        <f>'[1]Master Data'!BU657/1000000</f>
        <v>0</v>
      </c>
      <c r="M1965">
        <f>'[1]Master Data'!BV657/1000000</f>
        <v>0</v>
      </c>
      <c r="N1965">
        <f>'[1]Master Data'!BW657/1000000</f>
        <v>0</v>
      </c>
      <c r="O1965">
        <f>'[1]Master Data'!BX657/100</f>
        <v>0</v>
      </c>
      <c r="P1965">
        <f>'[1]Master Data'!BY657/100</f>
        <v>0</v>
      </c>
      <c r="Q1965">
        <f>'[1]Master Data'!BZ657/100</f>
        <v>0</v>
      </c>
      <c r="R1965">
        <f>'[1]Master Data'!CA657/1000000</f>
        <v>0</v>
      </c>
      <c r="S1965">
        <f>'[1]Master Data'!CC657/1000000</f>
        <v>0</v>
      </c>
      <c r="T1965">
        <f>'[1]Master Data'!CD657/100</f>
        <v>0.27699999999999997</v>
      </c>
      <c r="U1965">
        <f>'[1]Master Data'!CE657/1000000</f>
        <v>0</v>
      </c>
    </row>
    <row r="1966" spans="1:21" x14ac:dyDescent="0.55000000000000004">
      <c r="A1966" s="41" t="s">
        <v>1747</v>
      </c>
      <c r="B1966" s="41">
        <v>0</v>
      </c>
      <c r="C1966">
        <f>'[1]Master Data'!BK658/100</f>
        <v>0</v>
      </c>
      <c r="D1966">
        <f>'[1]Master Data'!BL658/1000000</f>
        <v>0</v>
      </c>
      <c r="E1966">
        <f>'[1]Master Data'!BM658/1000000</f>
        <v>0</v>
      </c>
      <c r="F1966">
        <f>'[1]Master Data'!BN658/100</f>
        <v>0</v>
      </c>
      <c r="G1966">
        <f>'[1]Master Data'!BO658/100</f>
        <v>0</v>
      </c>
      <c r="H1966">
        <f>'[1]Master Data'!BP658/100</f>
        <v>0</v>
      </c>
      <c r="I1966">
        <f>'[1]Master Data'!BQ658/100</f>
        <v>0</v>
      </c>
      <c r="J1966">
        <f>'[1]Master Data'!BR658/100</f>
        <v>0</v>
      </c>
      <c r="K1966">
        <f>'[1]Master Data'!BT658/100</f>
        <v>0</v>
      </c>
      <c r="L1966">
        <f>'[1]Master Data'!BU658/1000000</f>
        <v>0</v>
      </c>
      <c r="M1966">
        <f>'[1]Master Data'!BV658/1000000</f>
        <v>0</v>
      </c>
      <c r="N1966">
        <f>'[1]Master Data'!BW658/1000000</f>
        <v>0</v>
      </c>
      <c r="O1966">
        <f>'[1]Master Data'!BX658/100</f>
        <v>0</v>
      </c>
      <c r="P1966">
        <f>'[1]Master Data'!BY658/100</f>
        <v>0</v>
      </c>
      <c r="Q1966">
        <f>'[1]Master Data'!BZ658/100</f>
        <v>0</v>
      </c>
      <c r="R1966">
        <f>'[1]Master Data'!CA658/1000000</f>
        <v>0</v>
      </c>
      <c r="S1966">
        <f>'[1]Master Data'!CC658/1000000</f>
        <v>0</v>
      </c>
      <c r="T1966">
        <f>'[1]Master Data'!CD658/100</f>
        <v>0</v>
      </c>
      <c r="U1966">
        <f>'[1]Master Data'!CE658/1000000</f>
        <v>0</v>
      </c>
    </row>
    <row r="1968" spans="1:21" ht="14.7" x14ac:dyDescent="0.55000000000000004">
      <c r="A1968" s="26" t="s">
        <v>17</v>
      </c>
      <c r="B1968" s="26" t="s">
        <v>29</v>
      </c>
      <c r="C1968" s="41" t="s">
        <v>21</v>
      </c>
      <c r="D1968" s="41" t="s">
        <v>22</v>
      </c>
      <c r="E1968" s="41" t="s">
        <v>23</v>
      </c>
      <c r="F1968" s="41" t="s">
        <v>24</v>
      </c>
      <c r="G1968" s="41" t="s">
        <v>25</v>
      </c>
      <c r="H1968" s="41" t="s">
        <v>26</v>
      </c>
      <c r="I1968" s="41" t="s">
        <v>27</v>
      </c>
      <c r="J1968" s="41" t="s">
        <v>28</v>
      </c>
      <c r="K1968" s="41" t="s">
        <v>30</v>
      </c>
      <c r="L1968" s="41" t="s">
        <v>31</v>
      </c>
      <c r="M1968" s="41" t="s">
        <v>32</v>
      </c>
      <c r="N1968" s="41" t="s">
        <v>33</v>
      </c>
      <c r="O1968" s="41" t="s">
        <v>34</v>
      </c>
      <c r="P1968" s="41" t="s">
        <v>35</v>
      </c>
      <c r="Q1968" s="41" t="s">
        <v>36</v>
      </c>
      <c r="R1968" s="41" t="s">
        <v>37</v>
      </c>
      <c r="S1968" s="41" t="s">
        <v>38</v>
      </c>
      <c r="T1968" s="41" t="s">
        <v>1101</v>
      </c>
      <c r="U1968" s="41" t="s">
        <v>39</v>
      </c>
    </row>
    <row r="1969" spans="1:21" x14ac:dyDescent="0.55000000000000004">
      <c r="A1969" s="41" t="s">
        <v>1118</v>
      </c>
      <c r="B1969" s="41">
        <v>0</v>
      </c>
      <c r="C1969">
        <f>'[1]Master Data'!CG6/100</f>
        <v>0</v>
      </c>
      <c r="D1969">
        <f>'[1]Master Data'!CH6/1000000</f>
        <v>0</v>
      </c>
      <c r="E1969">
        <f>'[1]Master Data'!CI6/1000000</f>
        <v>0</v>
      </c>
      <c r="F1969">
        <f>'[1]Master Data'!CJ6/100</f>
        <v>0</v>
      </c>
      <c r="G1969">
        <f>'[1]Master Data'!CK6/100</f>
        <v>0</v>
      </c>
      <c r="H1969">
        <f>'[1]Master Data'!CL6/100</f>
        <v>0</v>
      </c>
      <c r="I1969">
        <f>'[1]Master Data'!CM6/100</f>
        <v>0</v>
      </c>
      <c r="J1969">
        <f>'[1]Master Data'!CN6/100</f>
        <v>0</v>
      </c>
      <c r="K1969">
        <f>'[1]Master Data'!CP6/100</f>
        <v>0</v>
      </c>
      <c r="L1969">
        <f>'[1]Master Data'!CQ6/1000000</f>
        <v>0</v>
      </c>
      <c r="M1969">
        <f>'[1]Master Data'!CR6/1000000</f>
        <v>0</v>
      </c>
      <c r="N1969">
        <f>'[1]Master Data'!CS6/1000000</f>
        <v>0</v>
      </c>
      <c r="O1969">
        <f>'[1]Master Data'!CT6/100</f>
        <v>0</v>
      </c>
      <c r="P1969">
        <f>'[1]Master Data'!CU6/100</f>
        <v>0</v>
      </c>
      <c r="Q1969">
        <f>'[1]Master Data'!CV6/100</f>
        <v>0</v>
      </c>
      <c r="R1969">
        <f>'[1]Master Data'!CW6/1000000</f>
        <v>0</v>
      </c>
      <c r="S1969">
        <f>'[1]Master Data'!CY6/1000000</f>
        <v>0</v>
      </c>
      <c r="T1969">
        <f>'[1]Master Data'!CZ6/100</f>
        <v>0</v>
      </c>
      <c r="U1969">
        <f>'[1]Master Data'!DA6/1000000</f>
        <v>0</v>
      </c>
    </row>
    <row r="1970" spans="1:21" x14ac:dyDescent="0.55000000000000004">
      <c r="A1970" s="41" t="s">
        <v>1119</v>
      </c>
      <c r="B1970" s="41">
        <v>0</v>
      </c>
      <c r="C1970">
        <f>'[1]Master Data'!CG7/100</f>
        <v>0</v>
      </c>
      <c r="D1970">
        <f>'[1]Master Data'!CH7/1000000</f>
        <v>0</v>
      </c>
      <c r="E1970">
        <f>'[1]Master Data'!CI7/1000000</f>
        <v>0</v>
      </c>
      <c r="F1970">
        <f>'[1]Master Data'!CJ7/100</f>
        <v>0</v>
      </c>
      <c r="G1970">
        <f>'[1]Master Data'!CK7/100</f>
        <v>0</v>
      </c>
      <c r="H1970">
        <f>'[1]Master Data'!CL7/100</f>
        <v>0</v>
      </c>
      <c r="I1970">
        <f>'[1]Master Data'!CM7/100</f>
        <v>0</v>
      </c>
      <c r="J1970">
        <f>'[1]Master Data'!CN7/100</f>
        <v>0</v>
      </c>
      <c r="K1970">
        <f>'[1]Master Data'!CP7/100</f>
        <v>0</v>
      </c>
      <c r="L1970">
        <f>'[1]Master Data'!CQ7/1000000</f>
        <v>0</v>
      </c>
      <c r="M1970">
        <f>'[1]Master Data'!CR7/1000000</f>
        <v>0</v>
      </c>
      <c r="N1970">
        <f>'[1]Master Data'!CS7/1000000</f>
        <v>0</v>
      </c>
      <c r="O1970">
        <f>'[1]Master Data'!CT7/100</f>
        <v>0</v>
      </c>
      <c r="P1970">
        <f>'[1]Master Data'!CU7/100</f>
        <v>0</v>
      </c>
      <c r="Q1970">
        <f>'[1]Master Data'!CV7/100</f>
        <v>0</v>
      </c>
      <c r="R1970">
        <f>'[1]Master Data'!CW7/1000000</f>
        <v>0</v>
      </c>
      <c r="S1970">
        <f>'[1]Master Data'!CY7/1000000</f>
        <v>0</v>
      </c>
      <c r="T1970">
        <f>'[1]Master Data'!CZ7/100</f>
        <v>0</v>
      </c>
      <c r="U1970">
        <f>'[1]Master Data'!DA7/1000000</f>
        <v>0</v>
      </c>
    </row>
    <row r="1971" spans="1:21" x14ac:dyDescent="0.55000000000000004">
      <c r="A1971" s="41" t="s">
        <v>1120</v>
      </c>
      <c r="B1971" s="41">
        <v>0</v>
      </c>
      <c r="C1971">
        <f>'[1]Master Data'!CG8/100</f>
        <v>0</v>
      </c>
      <c r="D1971">
        <f>'[1]Master Data'!CH8/1000000</f>
        <v>0</v>
      </c>
      <c r="E1971">
        <f>'[1]Master Data'!CI8/1000000</f>
        <v>0</v>
      </c>
      <c r="F1971">
        <f>'[1]Master Data'!CJ8/100</f>
        <v>0</v>
      </c>
      <c r="G1971">
        <f>'[1]Master Data'!CK8/100</f>
        <v>0</v>
      </c>
      <c r="H1971">
        <f>'[1]Master Data'!CL8/100</f>
        <v>0</v>
      </c>
      <c r="I1971">
        <f>'[1]Master Data'!CM8/100</f>
        <v>0</v>
      </c>
      <c r="J1971">
        <f>'[1]Master Data'!CN8/100</f>
        <v>0</v>
      </c>
      <c r="K1971">
        <f>'[1]Master Data'!CP8/100</f>
        <v>0</v>
      </c>
      <c r="L1971">
        <f>'[1]Master Data'!CQ8/1000000</f>
        <v>0</v>
      </c>
      <c r="M1971">
        <f>'[1]Master Data'!CR8/1000000</f>
        <v>0</v>
      </c>
      <c r="N1971">
        <f>'[1]Master Data'!CS8/1000000</f>
        <v>0</v>
      </c>
      <c r="O1971">
        <f>'[1]Master Data'!CT8/100</f>
        <v>0</v>
      </c>
      <c r="P1971">
        <f>'[1]Master Data'!CU8/100</f>
        <v>0</v>
      </c>
      <c r="Q1971">
        <f>'[1]Master Data'!CV8/100</f>
        <v>0</v>
      </c>
      <c r="R1971">
        <f>'[1]Master Data'!CW8/1000000</f>
        <v>0</v>
      </c>
      <c r="S1971">
        <f>'[1]Master Data'!CY8/1000000</f>
        <v>0</v>
      </c>
      <c r="T1971">
        <f>'[1]Master Data'!CZ8/100</f>
        <v>0</v>
      </c>
      <c r="U1971">
        <f>'[1]Master Data'!DA8/1000000</f>
        <v>0</v>
      </c>
    </row>
    <row r="1972" spans="1:21" x14ac:dyDescent="0.55000000000000004">
      <c r="A1972" s="41" t="s">
        <v>1121</v>
      </c>
      <c r="B1972" s="41">
        <v>0</v>
      </c>
      <c r="C1972">
        <f>'[1]Master Data'!CG9/100</f>
        <v>0</v>
      </c>
      <c r="D1972">
        <f>'[1]Master Data'!CH9/1000000</f>
        <v>0</v>
      </c>
      <c r="E1972">
        <f>'[1]Master Data'!CI9/1000000</f>
        <v>0</v>
      </c>
      <c r="F1972">
        <f>'[1]Master Data'!CJ9/100</f>
        <v>0</v>
      </c>
      <c r="G1972">
        <f>'[1]Master Data'!CK9/100</f>
        <v>0</v>
      </c>
      <c r="H1972">
        <f>'[1]Master Data'!CL9/100</f>
        <v>0</v>
      </c>
      <c r="I1972">
        <f>'[1]Master Data'!CM9/100</f>
        <v>0</v>
      </c>
      <c r="J1972">
        <f>'[1]Master Data'!CN9/100</f>
        <v>0</v>
      </c>
      <c r="K1972">
        <f>'[1]Master Data'!CP9/100</f>
        <v>0</v>
      </c>
      <c r="L1972">
        <f>'[1]Master Data'!CQ9/1000000</f>
        <v>0</v>
      </c>
      <c r="M1972">
        <f>'[1]Master Data'!CR9/1000000</f>
        <v>0</v>
      </c>
      <c r="N1972">
        <f>'[1]Master Data'!CS9/1000000</f>
        <v>0</v>
      </c>
      <c r="O1972">
        <f>'[1]Master Data'!CT9/100</f>
        <v>0</v>
      </c>
      <c r="P1972">
        <f>'[1]Master Data'!CU9/100</f>
        <v>0</v>
      </c>
      <c r="Q1972">
        <f>'[1]Master Data'!CV9/100</f>
        <v>0</v>
      </c>
      <c r="R1972">
        <f>'[1]Master Data'!CW9/1000000</f>
        <v>0</v>
      </c>
      <c r="S1972">
        <f>'[1]Master Data'!CY9/1000000</f>
        <v>0</v>
      </c>
      <c r="T1972">
        <f>'[1]Master Data'!CZ9/100</f>
        <v>0</v>
      </c>
      <c r="U1972">
        <f>'[1]Master Data'!DA9/1000000</f>
        <v>0</v>
      </c>
    </row>
    <row r="1973" spans="1:21" x14ac:dyDescent="0.55000000000000004">
      <c r="A1973" s="41" t="s">
        <v>1122</v>
      </c>
      <c r="B1973" s="41">
        <v>0</v>
      </c>
      <c r="C1973">
        <f>'[1]Master Data'!CG10/100</f>
        <v>0</v>
      </c>
      <c r="D1973">
        <f>'[1]Master Data'!CH10/1000000</f>
        <v>0</v>
      </c>
      <c r="E1973">
        <f>'[1]Master Data'!CI10/1000000</f>
        <v>0</v>
      </c>
      <c r="F1973">
        <f>'[1]Master Data'!CJ10/100</f>
        <v>0</v>
      </c>
      <c r="G1973">
        <f>'[1]Master Data'!CK10/100</f>
        <v>0</v>
      </c>
      <c r="H1973">
        <f>'[1]Master Data'!CL10/100</f>
        <v>0</v>
      </c>
      <c r="I1973">
        <f>'[1]Master Data'!CM10/100</f>
        <v>0</v>
      </c>
      <c r="J1973">
        <f>'[1]Master Data'!CN10/100</f>
        <v>0</v>
      </c>
      <c r="K1973">
        <f>'[1]Master Data'!CP10/100</f>
        <v>0</v>
      </c>
      <c r="L1973">
        <f>'[1]Master Data'!CQ10/1000000</f>
        <v>0</v>
      </c>
      <c r="M1973">
        <f>'[1]Master Data'!CR10/1000000</f>
        <v>0</v>
      </c>
      <c r="N1973">
        <f>'[1]Master Data'!CS10/1000000</f>
        <v>0</v>
      </c>
      <c r="O1973">
        <f>'[1]Master Data'!CT10/100</f>
        <v>0</v>
      </c>
      <c r="P1973">
        <f>'[1]Master Data'!CU10/100</f>
        <v>0</v>
      </c>
      <c r="Q1973">
        <f>'[1]Master Data'!CV10/100</f>
        <v>0</v>
      </c>
      <c r="R1973">
        <f>'[1]Master Data'!CW10/1000000</f>
        <v>0</v>
      </c>
      <c r="S1973">
        <f>'[1]Master Data'!CY10/1000000</f>
        <v>0</v>
      </c>
      <c r="T1973">
        <f>'[1]Master Data'!CZ10/100</f>
        <v>0</v>
      </c>
      <c r="U1973">
        <f>'[1]Master Data'!DA10/1000000</f>
        <v>0</v>
      </c>
    </row>
    <row r="1974" spans="1:21" x14ac:dyDescent="0.55000000000000004">
      <c r="A1974" s="41" t="s">
        <v>1123</v>
      </c>
      <c r="B1974" s="41">
        <v>0</v>
      </c>
      <c r="C1974">
        <f>'[1]Master Data'!CG11/100</f>
        <v>0</v>
      </c>
      <c r="D1974">
        <f>'[1]Master Data'!CH11/1000000</f>
        <v>0</v>
      </c>
      <c r="E1974">
        <f>'[1]Master Data'!CI11/1000000</f>
        <v>0</v>
      </c>
      <c r="F1974">
        <f>'[1]Master Data'!CJ11/100</f>
        <v>0</v>
      </c>
      <c r="G1974">
        <f>'[1]Master Data'!CK11/100</f>
        <v>0</v>
      </c>
      <c r="H1974">
        <f>'[1]Master Data'!CL11/100</f>
        <v>0</v>
      </c>
      <c r="I1974">
        <f>'[1]Master Data'!CM11/100</f>
        <v>0</v>
      </c>
      <c r="J1974">
        <f>'[1]Master Data'!CN11/100</f>
        <v>0</v>
      </c>
      <c r="K1974">
        <f>'[1]Master Data'!CP11/100</f>
        <v>0</v>
      </c>
      <c r="L1974">
        <f>'[1]Master Data'!CQ11/1000000</f>
        <v>0</v>
      </c>
      <c r="M1974">
        <f>'[1]Master Data'!CR11/1000000</f>
        <v>0</v>
      </c>
      <c r="N1974">
        <f>'[1]Master Data'!CS11/1000000</f>
        <v>0</v>
      </c>
      <c r="O1974">
        <f>'[1]Master Data'!CT11/100</f>
        <v>0</v>
      </c>
      <c r="P1974">
        <f>'[1]Master Data'!CU11/100</f>
        <v>0</v>
      </c>
      <c r="Q1974">
        <f>'[1]Master Data'!CV11/100</f>
        <v>0</v>
      </c>
      <c r="R1974">
        <f>'[1]Master Data'!CW11/1000000</f>
        <v>0</v>
      </c>
      <c r="S1974">
        <f>'[1]Master Data'!CY11/1000000</f>
        <v>0</v>
      </c>
      <c r="T1974">
        <f>'[1]Master Data'!CZ11/100</f>
        <v>0</v>
      </c>
      <c r="U1974">
        <f>'[1]Master Data'!DA11/1000000</f>
        <v>0</v>
      </c>
    </row>
    <row r="1975" spans="1:21" x14ac:dyDescent="0.55000000000000004">
      <c r="A1975" s="41" t="s">
        <v>1124</v>
      </c>
      <c r="B1975" s="41">
        <v>0</v>
      </c>
      <c r="C1975">
        <f>'[1]Master Data'!CG12/100</f>
        <v>0</v>
      </c>
      <c r="D1975">
        <f>'[1]Master Data'!CH12/1000000</f>
        <v>0</v>
      </c>
      <c r="E1975">
        <f>'[1]Master Data'!CI12/1000000</f>
        <v>0</v>
      </c>
      <c r="F1975">
        <f>'[1]Master Data'!CJ12/100</f>
        <v>0</v>
      </c>
      <c r="G1975">
        <f>'[1]Master Data'!CK12/100</f>
        <v>0</v>
      </c>
      <c r="H1975">
        <f>'[1]Master Data'!CL12/100</f>
        <v>0</v>
      </c>
      <c r="I1975">
        <f>'[1]Master Data'!CM12/100</f>
        <v>0</v>
      </c>
      <c r="J1975">
        <f>'[1]Master Data'!CN12/100</f>
        <v>0</v>
      </c>
      <c r="K1975">
        <f>'[1]Master Data'!CP12/100</f>
        <v>0</v>
      </c>
      <c r="L1975">
        <f>'[1]Master Data'!CQ12/1000000</f>
        <v>0</v>
      </c>
      <c r="M1975">
        <f>'[1]Master Data'!CR12/1000000</f>
        <v>0</v>
      </c>
      <c r="N1975">
        <f>'[1]Master Data'!CS12/1000000</f>
        <v>0</v>
      </c>
      <c r="O1975">
        <f>'[1]Master Data'!CT12/100</f>
        <v>0</v>
      </c>
      <c r="P1975">
        <f>'[1]Master Data'!CU12/100</f>
        <v>0</v>
      </c>
      <c r="Q1975">
        <f>'[1]Master Data'!CV12/100</f>
        <v>0</v>
      </c>
      <c r="R1975">
        <f>'[1]Master Data'!CW12/1000000</f>
        <v>0</v>
      </c>
      <c r="S1975">
        <f>'[1]Master Data'!CY12/1000000</f>
        <v>0</v>
      </c>
      <c r="T1975">
        <f>'[1]Master Data'!CZ12/100</f>
        <v>0</v>
      </c>
      <c r="U1975">
        <f>'[1]Master Data'!DA12/1000000</f>
        <v>0</v>
      </c>
    </row>
    <row r="1976" spans="1:21" x14ac:dyDescent="0.55000000000000004">
      <c r="A1976" s="41" t="s">
        <v>1125</v>
      </c>
      <c r="B1976" s="41">
        <v>0</v>
      </c>
      <c r="C1976">
        <f>'[1]Master Data'!CG13/100</f>
        <v>0</v>
      </c>
      <c r="D1976">
        <f>'[1]Master Data'!CH13/1000000</f>
        <v>0</v>
      </c>
      <c r="E1976">
        <f>'[1]Master Data'!CI13/1000000</f>
        <v>0</v>
      </c>
      <c r="F1976">
        <f>'[1]Master Data'!CJ13/100</f>
        <v>0</v>
      </c>
      <c r="G1976">
        <f>'[1]Master Data'!CK13/100</f>
        <v>0</v>
      </c>
      <c r="H1976">
        <f>'[1]Master Data'!CL13/100</f>
        <v>0</v>
      </c>
      <c r="I1976">
        <f>'[1]Master Data'!CM13/100</f>
        <v>0</v>
      </c>
      <c r="J1976">
        <f>'[1]Master Data'!CN13/100</f>
        <v>0</v>
      </c>
      <c r="K1976">
        <f>'[1]Master Data'!CP13/100</f>
        <v>0</v>
      </c>
      <c r="L1976">
        <f>'[1]Master Data'!CQ13/1000000</f>
        <v>0</v>
      </c>
      <c r="M1976">
        <f>'[1]Master Data'!CR13/1000000</f>
        <v>0</v>
      </c>
      <c r="N1976">
        <f>'[1]Master Data'!CS13/1000000</f>
        <v>0</v>
      </c>
      <c r="O1976">
        <f>'[1]Master Data'!CT13/100</f>
        <v>0</v>
      </c>
      <c r="P1976">
        <f>'[1]Master Data'!CU13/100</f>
        <v>0</v>
      </c>
      <c r="Q1976">
        <f>'[1]Master Data'!CV13/100</f>
        <v>0</v>
      </c>
      <c r="R1976">
        <f>'[1]Master Data'!CW13/1000000</f>
        <v>0</v>
      </c>
      <c r="S1976">
        <f>'[1]Master Data'!CY13/1000000</f>
        <v>0</v>
      </c>
      <c r="T1976">
        <f>'[1]Master Data'!CZ13/100</f>
        <v>0</v>
      </c>
      <c r="U1976">
        <f>'[1]Master Data'!DA13/1000000</f>
        <v>0</v>
      </c>
    </row>
    <row r="1977" spans="1:21" x14ac:dyDescent="0.55000000000000004">
      <c r="A1977" s="41" t="s">
        <v>1126</v>
      </c>
      <c r="B1977" s="41">
        <v>0</v>
      </c>
      <c r="C1977">
        <f>'[1]Master Data'!CG14/100</f>
        <v>0</v>
      </c>
      <c r="D1977">
        <f>'[1]Master Data'!CH14/1000000</f>
        <v>0</v>
      </c>
      <c r="E1977">
        <f>'[1]Master Data'!CI14/1000000</f>
        <v>0</v>
      </c>
      <c r="F1977">
        <f>'[1]Master Data'!CJ14/100</f>
        <v>0</v>
      </c>
      <c r="G1977">
        <f>'[1]Master Data'!CK14/100</f>
        <v>0</v>
      </c>
      <c r="H1977">
        <f>'[1]Master Data'!CL14/100</f>
        <v>0</v>
      </c>
      <c r="I1977">
        <f>'[1]Master Data'!CM14/100</f>
        <v>0</v>
      </c>
      <c r="J1977">
        <f>'[1]Master Data'!CN14/100</f>
        <v>0</v>
      </c>
      <c r="K1977">
        <f>'[1]Master Data'!CP14/100</f>
        <v>0</v>
      </c>
      <c r="L1977">
        <f>'[1]Master Data'!CQ14/1000000</f>
        <v>0</v>
      </c>
      <c r="M1977">
        <f>'[1]Master Data'!CR14/1000000</f>
        <v>0</v>
      </c>
      <c r="N1977">
        <f>'[1]Master Data'!CS14/1000000</f>
        <v>0</v>
      </c>
      <c r="O1977">
        <f>'[1]Master Data'!CT14/100</f>
        <v>0</v>
      </c>
      <c r="P1977">
        <f>'[1]Master Data'!CU14/100</f>
        <v>0</v>
      </c>
      <c r="Q1977">
        <f>'[1]Master Data'!CV14/100</f>
        <v>0</v>
      </c>
      <c r="R1977">
        <f>'[1]Master Data'!CW14/1000000</f>
        <v>0</v>
      </c>
      <c r="S1977">
        <f>'[1]Master Data'!CY14/1000000</f>
        <v>0</v>
      </c>
      <c r="T1977">
        <f>'[1]Master Data'!CZ14/100</f>
        <v>0</v>
      </c>
      <c r="U1977">
        <f>'[1]Master Data'!DA14/1000000</f>
        <v>0</v>
      </c>
    </row>
    <row r="1978" spans="1:21" x14ac:dyDescent="0.55000000000000004">
      <c r="A1978" s="41" t="s">
        <v>1127</v>
      </c>
      <c r="B1978" s="41">
        <v>1.0500000000000001E-2</v>
      </c>
      <c r="C1978">
        <f>'[1]Master Data'!CG15/100</f>
        <v>0</v>
      </c>
      <c r="D1978">
        <f>'[1]Master Data'!CH15/1000000</f>
        <v>0</v>
      </c>
      <c r="E1978">
        <f>'[1]Master Data'!CI15/1000000</f>
        <v>0</v>
      </c>
      <c r="F1978">
        <f>'[1]Master Data'!CJ15/100</f>
        <v>0</v>
      </c>
      <c r="G1978">
        <f>'[1]Master Data'!CK15/100</f>
        <v>0</v>
      </c>
      <c r="H1978">
        <f>'[1]Master Data'!CL15/100</f>
        <v>0</v>
      </c>
      <c r="I1978">
        <f>'[1]Master Data'!CM15/100</f>
        <v>0</v>
      </c>
      <c r="J1978">
        <f>'[1]Master Data'!CN15/100</f>
        <v>0</v>
      </c>
      <c r="K1978">
        <f>'[1]Master Data'!CP15/100</f>
        <v>8.1999999999999998E-4</v>
      </c>
      <c r="L1978">
        <f>'[1]Master Data'!CQ15/1000000</f>
        <v>0</v>
      </c>
      <c r="M1978">
        <f>'[1]Master Data'!CR15/1000000</f>
        <v>0</v>
      </c>
      <c r="N1978">
        <f>'[1]Master Data'!CS15/1000000</f>
        <v>0</v>
      </c>
      <c r="O1978">
        <f>'[1]Master Data'!CT15/100</f>
        <v>0</v>
      </c>
      <c r="P1978">
        <f>'[1]Master Data'!CU15/100</f>
        <v>0</v>
      </c>
      <c r="Q1978">
        <f>'[1]Master Data'!CV15/100</f>
        <v>0</v>
      </c>
      <c r="R1978">
        <f>'[1]Master Data'!CW15/1000000</f>
        <v>0</v>
      </c>
      <c r="S1978">
        <f>'[1]Master Data'!CY15/1000000</f>
        <v>0</v>
      </c>
      <c r="T1978">
        <f>'[1]Master Data'!CZ15/100</f>
        <v>0</v>
      </c>
      <c r="U1978">
        <f>'[1]Master Data'!DA15/1000000</f>
        <v>0</v>
      </c>
    </row>
    <row r="1979" spans="1:21" x14ac:dyDescent="0.55000000000000004">
      <c r="A1979" s="41" t="s">
        <v>1128</v>
      </c>
      <c r="B1979" s="41">
        <v>6.3E-3</v>
      </c>
      <c r="C1979">
        <f>'[1]Master Data'!CG16/100</f>
        <v>0</v>
      </c>
      <c r="D1979">
        <f>'[1]Master Data'!CH16/1000000</f>
        <v>0</v>
      </c>
      <c r="E1979">
        <f>'[1]Master Data'!CI16/1000000</f>
        <v>0</v>
      </c>
      <c r="F1979">
        <f>'[1]Master Data'!CJ16/100</f>
        <v>0</v>
      </c>
      <c r="G1979">
        <f>'[1]Master Data'!CK16/100</f>
        <v>0</v>
      </c>
      <c r="H1979">
        <f>'[1]Master Data'!CL16/100</f>
        <v>0</v>
      </c>
      <c r="I1979">
        <f>'[1]Master Data'!CM16/100</f>
        <v>0</v>
      </c>
      <c r="J1979">
        <f>'[1]Master Data'!CN16/100</f>
        <v>0</v>
      </c>
      <c r="K1979">
        <f>'[1]Master Data'!CP16/100</f>
        <v>2.9999999999999997E-4</v>
      </c>
      <c r="L1979">
        <f>'[1]Master Data'!CQ16/1000000</f>
        <v>0</v>
      </c>
      <c r="M1979">
        <f>'[1]Master Data'!CR16/1000000</f>
        <v>0</v>
      </c>
      <c r="N1979">
        <f>'[1]Master Data'!CS16/1000000</f>
        <v>0</v>
      </c>
      <c r="O1979">
        <f>'[1]Master Data'!CT16/100</f>
        <v>0</v>
      </c>
      <c r="P1979">
        <f>'[1]Master Data'!CU16/100</f>
        <v>0</v>
      </c>
      <c r="Q1979">
        <f>'[1]Master Data'!CV16/100</f>
        <v>0</v>
      </c>
      <c r="R1979">
        <f>'[1]Master Data'!CW16/1000000</f>
        <v>0</v>
      </c>
      <c r="S1979">
        <f>'[1]Master Data'!CY16/1000000</f>
        <v>0</v>
      </c>
      <c r="T1979">
        <f>'[1]Master Data'!CZ16/100</f>
        <v>0</v>
      </c>
      <c r="U1979">
        <f>'[1]Master Data'!DA16/1000000</f>
        <v>0</v>
      </c>
    </row>
    <row r="1980" spans="1:21" x14ac:dyDescent="0.55000000000000004">
      <c r="A1980" s="41" t="s">
        <v>1129</v>
      </c>
      <c r="B1980" s="41">
        <v>0</v>
      </c>
      <c r="C1980">
        <f>'[1]Master Data'!CG17/100</f>
        <v>0</v>
      </c>
      <c r="D1980">
        <f>'[1]Master Data'!CH17/1000000</f>
        <v>0</v>
      </c>
      <c r="E1980">
        <f>'[1]Master Data'!CI17/1000000</f>
        <v>0</v>
      </c>
      <c r="F1980">
        <f>'[1]Master Data'!CJ17/100</f>
        <v>0</v>
      </c>
      <c r="G1980">
        <f>'[1]Master Data'!CK17/100</f>
        <v>0</v>
      </c>
      <c r="H1980">
        <f>'[1]Master Data'!CL17/100</f>
        <v>0</v>
      </c>
      <c r="I1980">
        <f>'[1]Master Data'!CM17/100</f>
        <v>0</v>
      </c>
      <c r="J1980">
        <f>'[1]Master Data'!CN17/100</f>
        <v>0</v>
      </c>
      <c r="K1980">
        <f>'[1]Master Data'!CP17/100</f>
        <v>0</v>
      </c>
      <c r="L1980">
        <f>'[1]Master Data'!CQ17/1000000</f>
        <v>0</v>
      </c>
      <c r="M1980">
        <f>'[1]Master Data'!CR17/1000000</f>
        <v>0</v>
      </c>
      <c r="N1980">
        <f>'[1]Master Data'!CS17/1000000</f>
        <v>0</v>
      </c>
      <c r="O1980">
        <f>'[1]Master Data'!CT17/100</f>
        <v>0</v>
      </c>
      <c r="P1980">
        <f>'[1]Master Data'!CU17/100</f>
        <v>0</v>
      </c>
      <c r="Q1980">
        <f>'[1]Master Data'!CV17/100</f>
        <v>0</v>
      </c>
      <c r="R1980">
        <f>'[1]Master Data'!CW17/1000000</f>
        <v>0</v>
      </c>
      <c r="S1980">
        <f>'[1]Master Data'!CY17/1000000</f>
        <v>0</v>
      </c>
      <c r="T1980">
        <f>'[1]Master Data'!CZ17/100</f>
        <v>0</v>
      </c>
      <c r="U1980">
        <f>'[1]Master Data'!DA17/1000000</f>
        <v>0</v>
      </c>
    </row>
    <row r="1981" spans="1:21" x14ac:dyDescent="0.55000000000000004">
      <c r="A1981" s="41" t="s">
        <v>1130</v>
      </c>
      <c r="B1981" s="41">
        <v>0</v>
      </c>
      <c r="C1981">
        <f>'[1]Master Data'!CG18/100</f>
        <v>0</v>
      </c>
      <c r="D1981">
        <f>'[1]Master Data'!CH18/1000000</f>
        <v>0</v>
      </c>
      <c r="E1981">
        <f>'[1]Master Data'!CI18/1000000</f>
        <v>0</v>
      </c>
      <c r="F1981">
        <f>'[1]Master Data'!CJ18/100</f>
        <v>0</v>
      </c>
      <c r="G1981">
        <f>'[1]Master Data'!CK18/100</f>
        <v>0</v>
      </c>
      <c r="H1981">
        <f>'[1]Master Data'!CL18/100</f>
        <v>0</v>
      </c>
      <c r="I1981">
        <f>'[1]Master Data'!CM18/100</f>
        <v>0</v>
      </c>
      <c r="J1981">
        <f>'[1]Master Data'!CN18/100</f>
        <v>0</v>
      </c>
      <c r="K1981">
        <f>'[1]Master Data'!CP18/100</f>
        <v>0</v>
      </c>
      <c r="L1981">
        <f>'[1]Master Data'!CQ18/1000000</f>
        <v>0</v>
      </c>
      <c r="M1981">
        <f>'[1]Master Data'!CR18/1000000</f>
        <v>0</v>
      </c>
      <c r="N1981">
        <f>'[1]Master Data'!CS18/1000000</f>
        <v>0</v>
      </c>
      <c r="O1981">
        <f>'[1]Master Data'!CT18/100</f>
        <v>0</v>
      </c>
      <c r="P1981">
        <f>'[1]Master Data'!CU18/100</f>
        <v>0</v>
      </c>
      <c r="Q1981">
        <f>'[1]Master Data'!CV18/100</f>
        <v>0</v>
      </c>
      <c r="R1981">
        <f>'[1]Master Data'!CW18/1000000</f>
        <v>0</v>
      </c>
      <c r="S1981">
        <f>'[1]Master Data'!CY18/1000000</f>
        <v>0</v>
      </c>
      <c r="T1981">
        <f>'[1]Master Data'!CZ18/100</f>
        <v>0</v>
      </c>
      <c r="U1981">
        <f>'[1]Master Data'!DA18/1000000</f>
        <v>0</v>
      </c>
    </row>
    <row r="1982" spans="1:21" x14ac:dyDescent="0.55000000000000004">
      <c r="A1982" s="41" t="s">
        <v>1131</v>
      </c>
      <c r="B1982" s="41">
        <v>0</v>
      </c>
      <c r="C1982">
        <f>'[1]Master Data'!CG19/100</f>
        <v>0</v>
      </c>
      <c r="D1982">
        <f>'[1]Master Data'!CH19/1000000</f>
        <v>0</v>
      </c>
      <c r="E1982">
        <f>'[1]Master Data'!CI19/1000000</f>
        <v>0</v>
      </c>
      <c r="F1982">
        <f>'[1]Master Data'!CJ19/100</f>
        <v>0</v>
      </c>
      <c r="G1982">
        <f>'[1]Master Data'!CK19/100</f>
        <v>0</v>
      </c>
      <c r="H1982">
        <f>'[1]Master Data'!CL19/100</f>
        <v>0</v>
      </c>
      <c r="I1982">
        <f>'[1]Master Data'!CM19/100</f>
        <v>0</v>
      </c>
      <c r="J1982">
        <f>'[1]Master Data'!CN19/100</f>
        <v>0</v>
      </c>
      <c r="K1982">
        <f>'[1]Master Data'!CP19/100</f>
        <v>0</v>
      </c>
      <c r="L1982">
        <f>'[1]Master Data'!CQ19/1000000</f>
        <v>0</v>
      </c>
      <c r="M1982">
        <f>'[1]Master Data'!CR19/1000000</f>
        <v>0</v>
      </c>
      <c r="N1982">
        <f>'[1]Master Data'!CS19/1000000</f>
        <v>0</v>
      </c>
      <c r="O1982">
        <f>'[1]Master Data'!CT19/100</f>
        <v>0</v>
      </c>
      <c r="P1982">
        <f>'[1]Master Data'!CU19/100</f>
        <v>0</v>
      </c>
      <c r="Q1982">
        <f>'[1]Master Data'!CV19/100</f>
        <v>0</v>
      </c>
      <c r="R1982">
        <f>'[1]Master Data'!CW19/1000000</f>
        <v>0</v>
      </c>
      <c r="S1982">
        <f>'[1]Master Data'!CY19/1000000</f>
        <v>0</v>
      </c>
      <c r="T1982">
        <f>'[1]Master Data'!CZ19/100</f>
        <v>0</v>
      </c>
      <c r="U1982">
        <f>'[1]Master Data'!DA19/1000000</f>
        <v>0</v>
      </c>
    </row>
    <row r="1983" spans="1:21" x14ac:dyDescent="0.55000000000000004">
      <c r="A1983" s="41" t="s">
        <v>1132</v>
      </c>
      <c r="B1983" s="41">
        <v>6.5000000000000006E-3</v>
      </c>
      <c r="C1983">
        <f>'[1]Master Data'!CG20/100</f>
        <v>0</v>
      </c>
      <c r="D1983">
        <f>'[1]Master Data'!CH20/1000000</f>
        <v>0</v>
      </c>
      <c r="E1983">
        <f>'[1]Master Data'!CI20/1000000</f>
        <v>0</v>
      </c>
      <c r="F1983">
        <f>'[1]Master Data'!CJ20/100</f>
        <v>0</v>
      </c>
      <c r="G1983">
        <f>'[1]Master Data'!CK20/100</f>
        <v>0</v>
      </c>
      <c r="H1983">
        <f>'[1]Master Data'!CL20/100</f>
        <v>0</v>
      </c>
      <c r="I1983">
        <f>'[1]Master Data'!CM20/100</f>
        <v>0</v>
      </c>
      <c r="J1983">
        <f>'[1]Master Data'!CN20/100</f>
        <v>0</v>
      </c>
      <c r="K1983">
        <f>'[1]Master Data'!CP20/100</f>
        <v>1E-3</v>
      </c>
      <c r="L1983">
        <f>'[1]Master Data'!CQ20/1000000</f>
        <v>0</v>
      </c>
      <c r="M1983">
        <f>'[1]Master Data'!CR20/1000000</f>
        <v>0</v>
      </c>
      <c r="N1983">
        <f>'[1]Master Data'!CS20/1000000</f>
        <v>0</v>
      </c>
      <c r="O1983">
        <f>'[1]Master Data'!CT20/100</f>
        <v>0</v>
      </c>
      <c r="P1983">
        <f>'[1]Master Data'!CU20/100</f>
        <v>0</v>
      </c>
      <c r="Q1983">
        <f>'[1]Master Data'!CV20/100</f>
        <v>0</v>
      </c>
      <c r="R1983">
        <f>'[1]Master Data'!CW20/1000000</f>
        <v>4.8000000000000001E-5</v>
      </c>
      <c r="S1983">
        <f>'[1]Master Data'!CY20/1000000</f>
        <v>0</v>
      </c>
      <c r="T1983">
        <f>'[1]Master Data'!CZ20/100</f>
        <v>0</v>
      </c>
      <c r="U1983">
        <f>'[1]Master Data'!DA20/1000000</f>
        <v>0</v>
      </c>
    </row>
    <row r="1984" spans="1:21" x14ac:dyDescent="0.55000000000000004">
      <c r="A1984" s="41" t="s">
        <v>1133</v>
      </c>
      <c r="B1984" s="41">
        <v>0</v>
      </c>
      <c r="C1984">
        <f>'[1]Master Data'!CG21/100</f>
        <v>0</v>
      </c>
      <c r="D1984">
        <f>'[1]Master Data'!CH21/1000000</f>
        <v>0</v>
      </c>
      <c r="E1984">
        <f>'[1]Master Data'!CI21/1000000</f>
        <v>0</v>
      </c>
      <c r="F1984">
        <f>'[1]Master Data'!CJ21/100</f>
        <v>0</v>
      </c>
      <c r="G1984">
        <f>'[1]Master Data'!CK21/100</f>
        <v>0</v>
      </c>
      <c r="H1984">
        <f>'[1]Master Data'!CL21/100</f>
        <v>0</v>
      </c>
      <c r="I1984">
        <f>'[1]Master Data'!CM21/100</f>
        <v>0</v>
      </c>
      <c r="J1984">
        <f>'[1]Master Data'!CN21/100</f>
        <v>0</v>
      </c>
      <c r="K1984">
        <f>'[1]Master Data'!CP21/100</f>
        <v>0</v>
      </c>
      <c r="L1984">
        <f>'[1]Master Data'!CQ21/1000000</f>
        <v>0</v>
      </c>
      <c r="M1984">
        <f>'[1]Master Data'!CR21/1000000</f>
        <v>0</v>
      </c>
      <c r="N1984">
        <f>'[1]Master Data'!CS21/1000000</f>
        <v>0</v>
      </c>
      <c r="O1984">
        <f>'[1]Master Data'!CT21/100</f>
        <v>0</v>
      </c>
      <c r="P1984">
        <f>'[1]Master Data'!CU21/100</f>
        <v>0</v>
      </c>
      <c r="Q1984">
        <f>'[1]Master Data'!CV21/100</f>
        <v>0</v>
      </c>
      <c r="R1984">
        <f>'[1]Master Data'!CW21/1000000</f>
        <v>0</v>
      </c>
      <c r="S1984">
        <f>'[1]Master Data'!CY21/1000000</f>
        <v>0</v>
      </c>
      <c r="T1984">
        <f>'[1]Master Data'!CZ21/100</f>
        <v>0</v>
      </c>
      <c r="U1984">
        <f>'[1]Master Data'!DA21/1000000</f>
        <v>0</v>
      </c>
    </row>
    <row r="1985" spans="1:21" x14ac:dyDescent="0.55000000000000004">
      <c r="A1985" s="41" t="s">
        <v>1134</v>
      </c>
      <c r="B1985" s="41">
        <v>0</v>
      </c>
      <c r="C1985">
        <f>'[1]Master Data'!CG22/100</f>
        <v>0</v>
      </c>
      <c r="D1985">
        <f>'[1]Master Data'!CH22/1000000</f>
        <v>0</v>
      </c>
      <c r="E1985">
        <f>'[1]Master Data'!CI22/1000000</f>
        <v>0</v>
      </c>
      <c r="F1985">
        <f>'[1]Master Data'!CJ22/100</f>
        <v>0</v>
      </c>
      <c r="G1985">
        <f>'[1]Master Data'!CK22/100</f>
        <v>0</v>
      </c>
      <c r="H1985">
        <f>'[1]Master Data'!CL22/100</f>
        <v>0</v>
      </c>
      <c r="I1985">
        <f>'[1]Master Data'!CM22/100</f>
        <v>0</v>
      </c>
      <c r="J1985">
        <f>'[1]Master Data'!CN22/100</f>
        <v>0</v>
      </c>
      <c r="K1985">
        <f>'[1]Master Data'!CP22/100</f>
        <v>0</v>
      </c>
      <c r="L1985">
        <f>'[1]Master Data'!CQ22/1000000</f>
        <v>0</v>
      </c>
      <c r="M1985">
        <f>'[1]Master Data'!CR22/1000000</f>
        <v>0</v>
      </c>
      <c r="N1985">
        <f>'[1]Master Data'!CS22/1000000</f>
        <v>0</v>
      </c>
      <c r="O1985">
        <f>'[1]Master Data'!CT22/100</f>
        <v>0</v>
      </c>
      <c r="P1985">
        <f>'[1]Master Data'!CU22/100</f>
        <v>0</v>
      </c>
      <c r="Q1985">
        <f>'[1]Master Data'!CV22/100</f>
        <v>0</v>
      </c>
      <c r="R1985">
        <f>'[1]Master Data'!CW22/1000000</f>
        <v>0</v>
      </c>
      <c r="S1985">
        <f>'[1]Master Data'!CY22/1000000</f>
        <v>0</v>
      </c>
      <c r="T1985">
        <f>'[1]Master Data'!CZ22/100</f>
        <v>0</v>
      </c>
      <c r="U1985">
        <f>'[1]Master Data'!DA22/1000000</f>
        <v>0</v>
      </c>
    </row>
    <row r="1986" spans="1:21" x14ac:dyDescent="0.55000000000000004">
      <c r="A1986" s="41" t="s">
        <v>1135</v>
      </c>
      <c r="B1986" s="41">
        <v>0</v>
      </c>
      <c r="C1986">
        <f>'[1]Master Data'!CG23/100</f>
        <v>0</v>
      </c>
      <c r="D1986">
        <f>'[1]Master Data'!CH23/1000000</f>
        <v>0</v>
      </c>
      <c r="E1986">
        <f>'[1]Master Data'!CI23/1000000</f>
        <v>0</v>
      </c>
      <c r="F1986">
        <f>'[1]Master Data'!CJ23/100</f>
        <v>0</v>
      </c>
      <c r="G1986">
        <f>'[1]Master Data'!CK23/100</f>
        <v>0</v>
      </c>
      <c r="H1986">
        <f>'[1]Master Data'!CL23/100</f>
        <v>0</v>
      </c>
      <c r="I1986">
        <f>'[1]Master Data'!CM23/100</f>
        <v>0</v>
      </c>
      <c r="J1986">
        <f>'[1]Master Data'!CN23/100</f>
        <v>0</v>
      </c>
      <c r="K1986">
        <f>'[1]Master Data'!CP23/100</f>
        <v>0</v>
      </c>
      <c r="L1986">
        <f>'[1]Master Data'!CQ23/1000000</f>
        <v>0</v>
      </c>
      <c r="M1986">
        <f>'[1]Master Data'!CR23/1000000</f>
        <v>0</v>
      </c>
      <c r="N1986">
        <f>'[1]Master Data'!CS23/1000000</f>
        <v>0</v>
      </c>
      <c r="O1986">
        <f>'[1]Master Data'!CT23/100</f>
        <v>0</v>
      </c>
      <c r="P1986">
        <f>'[1]Master Data'!CU23/100</f>
        <v>0</v>
      </c>
      <c r="Q1986">
        <f>'[1]Master Data'!CV23/100</f>
        <v>0</v>
      </c>
      <c r="R1986">
        <f>'[1]Master Data'!CW23/1000000</f>
        <v>0</v>
      </c>
      <c r="S1986">
        <f>'[1]Master Data'!CY23/1000000</f>
        <v>0</v>
      </c>
      <c r="T1986">
        <f>'[1]Master Data'!CZ23/100</f>
        <v>0</v>
      </c>
      <c r="U1986">
        <f>'[1]Master Data'!DA23/1000000</f>
        <v>0</v>
      </c>
    </row>
    <row r="1987" spans="1:21" x14ac:dyDescent="0.55000000000000004">
      <c r="A1987" s="41" t="s">
        <v>1136</v>
      </c>
      <c r="B1987" s="41">
        <v>0</v>
      </c>
      <c r="C1987">
        <f>'[1]Master Data'!CG24/100</f>
        <v>0</v>
      </c>
      <c r="D1987">
        <f>'[1]Master Data'!CH24/1000000</f>
        <v>0</v>
      </c>
      <c r="E1987">
        <f>'[1]Master Data'!CI24/1000000</f>
        <v>0</v>
      </c>
      <c r="F1987">
        <f>'[1]Master Data'!CJ24/100</f>
        <v>0</v>
      </c>
      <c r="G1987">
        <f>'[1]Master Data'!CK24/100</f>
        <v>0</v>
      </c>
      <c r="H1987">
        <f>'[1]Master Data'!CL24/100</f>
        <v>0</v>
      </c>
      <c r="I1987">
        <f>'[1]Master Data'!CM24/100</f>
        <v>0</v>
      </c>
      <c r="J1987">
        <f>'[1]Master Data'!CN24/100</f>
        <v>0</v>
      </c>
      <c r="K1987">
        <f>'[1]Master Data'!CP24/100</f>
        <v>0</v>
      </c>
      <c r="L1987">
        <f>'[1]Master Data'!CQ24/1000000</f>
        <v>0</v>
      </c>
      <c r="M1987">
        <f>'[1]Master Data'!CR24/1000000</f>
        <v>0</v>
      </c>
      <c r="N1987">
        <f>'[1]Master Data'!CS24/1000000</f>
        <v>0</v>
      </c>
      <c r="O1987">
        <f>'[1]Master Data'!CT24/100</f>
        <v>0</v>
      </c>
      <c r="P1987">
        <f>'[1]Master Data'!CU24/100</f>
        <v>0</v>
      </c>
      <c r="Q1987">
        <f>'[1]Master Data'!CV24/100</f>
        <v>0</v>
      </c>
      <c r="R1987">
        <f>'[1]Master Data'!CW24/1000000</f>
        <v>0</v>
      </c>
      <c r="S1987">
        <f>'[1]Master Data'!CY24/1000000</f>
        <v>0</v>
      </c>
      <c r="T1987">
        <f>'[1]Master Data'!CZ24/100</f>
        <v>0</v>
      </c>
      <c r="U1987">
        <f>'[1]Master Data'!DA24/1000000</f>
        <v>0</v>
      </c>
    </row>
    <row r="1988" spans="1:21" x14ac:dyDescent="0.55000000000000004">
      <c r="A1988" s="41" t="s">
        <v>1137</v>
      </c>
      <c r="B1988" s="41">
        <v>0</v>
      </c>
      <c r="C1988">
        <f>'[1]Master Data'!CG25/100</f>
        <v>0</v>
      </c>
      <c r="D1988">
        <f>'[1]Master Data'!CH25/1000000</f>
        <v>0</v>
      </c>
      <c r="E1988">
        <f>'[1]Master Data'!CI25/1000000</f>
        <v>0</v>
      </c>
      <c r="F1988">
        <f>'[1]Master Data'!CJ25/100</f>
        <v>0</v>
      </c>
      <c r="G1988">
        <f>'[1]Master Data'!CK25/100</f>
        <v>0</v>
      </c>
      <c r="H1988">
        <f>'[1]Master Data'!CL25/100</f>
        <v>0</v>
      </c>
      <c r="I1988">
        <f>'[1]Master Data'!CM25/100</f>
        <v>0</v>
      </c>
      <c r="J1988">
        <f>'[1]Master Data'!CN25/100</f>
        <v>0</v>
      </c>
      <c r="K1988">
        <f>'[1]Master Data'!CP25/100</f>
        <v>0</v>
      </c>
      <c r="L1988">
        <f>'[1]Master Data'!CQ25/1000000</f>
        <v>0</v>
      </c>
      <c r="M1988">
        <f>'[1]Master Data'!CR25/1000000</f>
        <v>0</v>
      </c>
      <c r="N1988">
        <f>'[1]Master Data'!CS25/1000000</f>
        <v>0</v>
      </c>
      <c r="O1988">
        <f>'[1]Master Data'!CT25/100</f>
        <v>0</v>
      </c>
      <c r="P1988">
        <f>'[1]Master Data'!CU25/100</f>
        <v>0</v>
      </c>
      <c r="Q1988">
        <f>'[1]Master Data'!CV25/100</f>
        <v>0</v>
      </c>
      <c r="R1988">
        <f>'[1]Master Data'!CW25/1000000</f>
        <v>0</v>
      </c>
      <c r="S1988">
        <f>'[1]Master Data'!CY25/1000000</f>
        <v>0</v>
      </c>
      <c r="T1988">
        <f>'[1]Master Data'!CZ25/100</f>
        <v>0</v>
      </c>
      <c r="U1988">
        <f>'[1]Master Data'!DA25/1000000</f>
        <v>0</v>
      </c>
    </row>
    <row r="1989" spans="1:21" x14ac:dyDescent="0.55000000000000004">
      <c r="A1989" s="41" t="s">
        <v>1138</v>
      </c>
      <c r="B1989" s="41">
        <v>0</v>
      </c>
      <c r="C1989">
        <f>'[1]Master Data'!CG26/100</f>
        <v>0</v>
      </c>
      <c r="D1989">
        <f>'[1]Master Data'!CH26/1000000</f>
        <v>0</v>
      </c>
      <c r="E1989">
        <f>'[1]Master Data'!CI26/1000000</f>
        <v>0</v>
      </c>
      <c r="F1989">
        <f>'[1]Master Data'!CJ26/100</f>
        <v>0</v>
      </c>
      <c r="G1989">
        <f>'[1]Master Data'!CK26/100</f>
        <v>0</v>
      </c>
      <c r="H1989">
        <f>'[1]Master Data'!CL26/100</f>
        <v>0</v>
      </c>
      <c r="I1989">
        <f>'[1]Master Data'!CM26/100</f>
        <v>0</v>
      </c>
      <c r="J1989">
        <f>'[1]Master Data'!CN26/100</f>
        <v>0</v>
      </c>
      <c r="K1989">
        <f>'[1]Master Data'!CP26/100</f>
        <v>0</v>
      </c>
      <c r="L1989">
        <f>'[1]Master Data'!CQ26/1000000</f>
        <v>0</v>
      </c>
      <c r="M1989">
        <f>'[1]Master Data'!CR26/1000000</f>
        <v>0</v>
      </c>
      <c r="N1989">
        <f>'[1]Master Data'!CS26/1000000</f>
        <v>0</v>
      </c>
      <c r="O1989">
        <f>'[1]Master Data'!CT26/100</f>
        <v>0</v>
      </c>
      <c r="P1989">
        <f>'[1]Master Data'!CU26/100</f>
        <v>0</v>
      </c>
      <c r="Q1989">
        <f>'[1]Master Data'!CV26/100</f>
        <v>0</v>
      </c>
      <c r="R1989">
        <f>'[1]Master Data'!CW26/1000000</f>
        <v>0</v>
      </c>
      <c r="S1989">
        <f>'[1]Master Data'!CY26/1000000</f>
        <v>0</v>
      </c>
      <c r="T1989">
        <f>'[1]Master Data'!CZ26/100</f>
        <v>0</v>
      </c>
      <c r="U1989">
        <f>'[1]Master Data'!DA26/1000000</f>
        <v>0</v>
      </c>
    </row>
    <row r="1990" spans="1:21" x14ac:dyDescent="0.55000000000000004">
      <c r="A1990" s="41" t="s">
        <v>1139</v>
      </c>
      <c r="B1990" s="41">
        <v>0</v>
      </c>
      <c r="C1990">
        <f>'[1]Master Data'!CG27/100</f>
        <v>0</v>
      </c>
      <c r="D1990">
        <f>'[1]Master Data'!CH27/1000000</f>
        <v>0</v>
      </c>
      <c r="E1990">
        <f>'[1]Master Data'!CI27/1000000</f>
        <v>0</v>
      </c>
      <c r="F1990">
        <f>'[1]Master Data'!CJ27/100</f>
        <v>0</v>
      </c>
      <c r="G1990">
        <f>'[1]Master Data'!CK27/100</f>
        <v>0</v>
      </c>
      <c r="H1990">
        <f>'[1]Master Data'!CL27/100</f>
        <v>0</v>
      </c>
      <c r="I1990">
        <f>'[1]Master Data'!CM27/100</f>
        <v>0</v>
      </c>
      <c r="J1990">
        <f>'[1]Master Data'!CN27/100</f>
        <v>0</v>
      </c>
      <c r="K1990">
        <f>'[1]Master Data'!CP27/100</f>
        <v>0</v>
      </c>
      <c r="L1990">
        <f>'[1]Master Data'!CQ27/1000000</f>
        <v>0</v>
      </c>
      <c r="M1990">
        <f>'[1]Master Data'!CR27/1000000</f>
        <v>0</v>
      </c>
      <c r="N1990">
        <f>'[1]Master Data'!CS27/1000000</f>
        <v>0</v>
      </c>
      <c r="O1990">
        <f>'[1]Master Data'!CT27/100</f>
        <v>0</v>
      </c>
      <c r="P1990">
        <f>'[1]Master Data'!CU27/100</f>
        <v>0</v>
      </c>
      <c r="Q1990">
        <f>'[1]Master Data'!CV27/100</f>
        <v>0</v>
      </c>
      <c r="R1990">
        <f>'[1]Master Data'!CW27/1000000</f>
        <v>0</v>
      </c>
      <c r="S1990">
        <f>'[1]Master Data'!CY27/1000000</f>
        <v>0</v>
      </c>
      <c r="T1990">
        <f>'[1]Master Data'!CZ27/100</f>
        <v>0</v>
      </c>
      <c r="U1990">
        <f>'[1]Master Data'!DA27/1000000</f>
        <v>0</v>
      </c>
    </row>
    <row r="1991" spans="1:21" x14ac:dyDescent="0.55000000000000004">
      <c r="A1991" s="41" t="s">
        <v>1140</v>
      </c>
      <c r="B1991" s="41">
        <v>0</v>
      </c>
      <c r="C1991">
        <f>'[1]Master Data'!CG28/100</f>
        <v>0</v>
      </c>
      <c r="D1991">
        <f>'[1]Master Data'!CH28/1000000</f>
        <v>0</v>
      </c>
      <c r="E1991">
        <f>'[1]Master Data'!CI28/1000000</f>
        <v>0</v>
      </c>
      <c r="F1991">
        <f>'[1]Master Data'!CJ28/100</f>
        <v>0</v>
      </c>
      <c r="G1991">
        <f>'[1]Master Data'!CK28/100</f>
        <v>0</v>
      </c>
      <c r="H1991">
        <f>'[1]Master Data'!CL28/100</f>
        <v>0</v>
      </c>
      <c r="I1991">
        <f>'[1]Master Data'!CM28/100</f>
        <v>0</v>
      </c>
      <c r="J1991">
        <f>'[1]Master Data'!CN28/100</f>
        <v>0</v>
      </c>
      <c r="K1991">
        <f>'[1]Master Data'!CP28/100</f>
        <v>0</v>
      </c>
      <c r="L1991">
        <f>'[1]Master Data'!CQ28/1000000</f>
        <v>0</v>
      </c>
      <c r="M1991">
        <f>'[1]Master Data'!CR28/1000000</f>
        <v>0</v>
      </c>
      <c r="N1991">
        <f>'[1]Master Data'!CS28/1000000</f>
        <v>0</v>
      </c>
      <c r="O1991">
        <f>'[1]Master Data'!CT28/100</f>
        <v>0</v>
      </c>
      <c r="P1991">
        <f>'[1]Master Data'!CU28/100</f>
        <v>0</v>
      </c>
      <c r="Q1991">
        <f>'[1]Master Data'!CV28/100</f>
        <v>0</v>
      </c>
      <c r="R1991">
        <f>'[1]Master Data'!CW28/1000000</f>
        <v>0</v>
      </c>
      <c r="S1991">
        <f>'[1]Master Data'!CY28/1000000</f>
        <v>0</v>
      </c>
      <c r="T1991">
        <f>'[1]Master Data'!CZ28/100</f>
        <v>0</v>
      </c>
      <c r="U1991">
        <f>'[1]Master Data'!DA28/1000000</f>
        <v>0</v>
      </c>
    </row>
    <row r="1992" spans="1:21" x14ac:dyDescent="0.55000000000000004">
      <c r="A1992" s="41" t="s">
        <v>1141</v>
      </c>
      <c r="B1992" s="41">
        <v>0</v>
      </c>
      <c r="C1992">
        <f>'[1]Master Data'!CG29/100</f>
        <v>0</v>
      </c>
      <c r="D1992">
        <f>'[1]Master Data'!CH29/1000000</f>
        <v>0</v>
      </c>
      <c r="E1992">
        <f>'[1]Master Data'!CI29/1000000</f>
        <v>0</v>
      </c>
      <c r="F1992">
        <f>'[1]Master Data'!CJ29/100</f>
        <v>0</v>
      </c>
      <c r="G1992">
        <f>'[1]Master Data'!CK29/100</f>
        <v>0</v>
      </c>
      <c r="H1992">
        <f>'[1]Master Data'!CL29/100</f>
        <v>0</v>
      </c>
      <c r="I1992">
        <f>'[1]Master Data'!CM29/100</f>
        <v>0</v>
      </c>
      <c r="J1992">
        <f>'[1]Master Data'!CN29/100</f>
        <v>0</v>
      </c>
      <c r="K1992">
        <f>'[1]Master Data'!CP29/100</f>
        <v>0</v>
      </c>
      <c r="L1992">
        <f>'[1]Master Data'!CQ29/1000000</f>
        <v>0</v>
      </c>
      <c r="M1992">
        <f>'[1]Master Data'!CR29/1000000</f>
        <v>0</v>
      </c>
      <c r="N1992">
        <f>'[1]Master Data'!CS29/1000000</f>
        <v>0</v>
      </c>
      <c r="O1992">
        <f>'[1]Master Data'!CT29/100</f>
        <v>0</v>
      </c>
      <c r="P1992">
        <f>'[1]Master Data'!CU29/100</f>
        <v>0</v>
      </c>
      <c r="Q1992">
        <f>'[1]Master Data'!CV29/100</f>
        <v>0</v>
      </c>
      <c r="R1992">
        <f>'[1]Master Data'!CW29/1000000</f>
        <v>0</v>
      </c>
      <c r="S1992">
        <f>'[1]Master Data'!CY29/1000000</f>
        <v>0</v>
      </c>
      <c r="T1992">
        <f>'[1]Master Data'!CZ29/100</f>
        <v>0</v>
      </c>
      <c r="U1992">
        <f>'[1]Master Data'!DA29/1000000</f>
        <v>0</v>
      </c>
    </row>
    <row r="1993" spans="1:21" x14ac:dyDescent="0.55000000000000004">
      <c r="A1993" s="41" t="s">
        <v>1142</v>
      </c>
      <c r="B1993" s="41">
        <v>6.5000000000000006E-3</v>
      </c>
      <c r="C1993">
        <f>'[1]Master Data'!CG30/100</f>
        <v>0</v>
      </c>
      <c r="D1993">
        <f>'[1]Master Data'!CH30/1000000</f>
        <v>0</v>
      </c>
      <c r="E1993">
        <f>'[1]Master Data'!CI30/1000000</f>
        <v>0</v>
      </c>
      <c r="F1993">
        <f>'[1]Master Data'!CJ30/100</f>
        <v>0</v>
      </c>
      <c r="G1993">
        <f>'[1]Master Data'!CK30/100</f>
        <v>0</v>
      </c>
      <c r="H1993">
        <f>'[1]Master Data'!CL30/100</f>
        <v>0</v>
      </c>
      <c r="I1993">
        <f>'[1]Master Data'!CM30/100</f>
        <v>0</v>
      </c>
      <c r="J1993">
        <f>'[1]Master Data'!CN30/100</f>
        <v>0</v>
      </c>
      <c r="K1993">
        <f>'[1]Master Data'!CP30/100</f>
        <v>4.0000000000000002E-4</v>
      </c>
      <c r="L1993">
        <f>'[1]Master Data'!CQ30/1000000</f>
        <v>0</v>
      </c>
      <c r="M1993">
        <f>'[1]Master Data'!CR30/1000000</f>
        <v>0</v>
      </c>
      <c r="N1993">
        <f>'[1]Master Data'!CS30/1000000</f>
        <v>0</v>
      </c>
      <c r="O1993">
        <f>'[1]Master Data'!CT30/100</f>
        <v>0</v>
      </c>
      <c r="P1993">
        <f>'[1]Master Data'!CU30/100</f>
        <v>0</v>
      </c>
      <c r="Q1993">
        <f>'[1]Master Data'!CV30/100</f>
        <v>0</v>
      </c>
      <c r="R1993">
        <f>'[1]Master Data'!CW30/1000000</f>
        <v>0</v>
      </c>
      <c r="S1993">
        <f>'[1]Master Data'!CY30/1000000</f>
        <v>0</v>
      </c>
      <c r="T1993">
        <f>'[1]Master Data'!CZ30/100</f>
        <v>0</v>
      </c>
      <c r="U1993">
        <f>'[1]Master Data'!DA30/1000000</f>
        <v>0</v>
      </c>
    </row>
    <row r="1994" spans="1:21" x14ac:dyDescent="0.55000000000000004">
      <c r="A1994" s="41" t="s">
        <v>1143</v>
      </c>
      <c r="B1994" s="41">
        <v>0</v>
      </c>
      <c r="C1994">
        <f>'[1]Master Data'!CG31/100</f>
        <v>0</v>
      </c>
      <c r="D1994">
        <f>'[1]Master Data'!CH31/1000000</f>
        <v>0</v>
      </c>
      <c r="E1994">
        <f>'[1]Master Data'!CI31/1000000</f>
        <v>0</v>
      </c>
      <c r="F1994">
        <f>'[1]Master Data'!CJ31/100</f>
        <v>0</v>
      </c>
      <c r="G1994">
        <f>'[1]Master Data'!CK31/100</f>
        <v>0</v>
      </c>
      <c r="H1994">
        <f>'[1]Master Data'!CL31/100</f>
        <v>0</v>
      </c>
      <c r="I1994">
        <f>'[1]Master Data'!CM31/100</f>
        <v>0</v>
      </c>
      <c r="J1994">
        <f>'[1]Master Data'!CN31/100</f>
        <v>0</v>
      </c>
      <c r="K1994">
        <f>'[1]Master Data'!CP31/100</f>
        <v>0</v>
      </c>
      <c r="L1994">
        <f>'[1]Master Data'!CQ31/1000000</f>
        <v>0</v>
      </c>
      <c r="M1994">
        <f>'[1]Master Data'!CR31/1000000</f>
        <v>0</v>
      </c>
      <c r="N1994">
        <f>'[1]Master Data'!CS31/1000000</f>
        <v>0</v>
      </c>
      <c r="O1994">
        <f>'[1]Master Data'!CT31/100</f>
        <v>0</v>
      </c>
      <c r="P1994">
        <f>'[1]Master Data'!CU31/100</f>
        <v>0</v>
      </c>
      <c r="Q1994">
        <f>'[1]Master Data'!CV31/100</f>
        <v>0</v>
      </c>
      <c r="R1994">
        <f>'[1]Master Data'!CW31/1000000</f>
        <v>0</v>
      </c>
      <c r="S1994">
        <f>'[1]Master Data'!CY31/1000000</f>
        <v>0</v>
      </c>
      <c r="T1994">
        <f>'[1]Master Data'!CZ31/100</f>
        <v>0</v>
      </c>
      <c r="U1994">
        <f>'[1]Master Data'!DA31/1000000</f>
        <v>0</v>
      </c>
    </row>
    <row r="1995" spans="1:21" x14ac:dyDescent="0.55000000000000004">
      <c r="A1995" s="41" t="s">
        <v>1144</v>
      </c>
      <c r="B1995" s="41">
        <v>0</v>
      </c>
      <c r="C1995">
        <f>'[1]Master Data'!CG32/100</f>
        <v>0</v>
      </c>
      <c r="D1995">
        <f>'[1]Master Data'!CH32/1000000</f>
        <v>0</v>
      </c>
      <c r="E1995">
        <f>'[1]Master Data'!CI32/1000000</f>
        <v>0</v>
      </c>
      <c r="F1995">
        <f>'[1]Master Data'!CJ32/100</f>
        <v>0</v>
      </c>
      <c r="G1995">
        <f>'[1]Master Data'!CK32/100</f>
        <v>0</v>
      </c>
      <c r="H1995">
        <f>'[1]Master Data'!CL32/100</f>
        <v>0</v>
      </c>
      <c r="I1995">
        <f>'[1]Master Data'!CM32/100</f>
        <v>0</v>
      </c>
      <c r="J1995">
        <f>'[1]Master Data'!CN32/100</f>
        <v>0</v>
      </c>
      <c r="K1995">
        <f>'[1]Master Data'!CP32/100</f>
        <v>0</v>
      </c>
      <c r="L1995">
        <f>'[1]Master Data'!CQ32/1000000</f>
        <v>0</v>
      </c>
      <c r="M1995">
        <f>'[1]Master Data'!CR32/1000000</f>
        <v>0</v>
      </c>
      <c r="N1995">
        <f>'[1]Master Data'!CS32/1000000</f>
        <v>0</v>
      </c>
      <c r="O1995">
        <f>'[1]Master Data'!CT32/100</f>
        <v>0</v>
      </c>
      <c r="P1995">
        <f>'[1]Master Data'!CU32/100</f>
        <v>0</v>
      </c>
      <c r="Q1995">
        <f>'[1]Master Data'!CV32/100</f>
        <v>0</v>
      </c>
      <c r="R1995">
        <f>'[1]Master Data'!CW32/1000000</f>
        <v>0</v>
      </c>
      <c r="S1995">
        <f>'[1]Master Data'!CY32/1000000</f>
        <v>0</v>
      </c>
      <c r="T1995">
        <f>'[1]Master Data'!CZ32/100</f>
        <v>0</v>
      </c>
      <c r="U1995">
        <f>'[1]Master Data'!DA32/1000000</f>
        <v>0</v>
      </c>
    </row>
    <row r="1996" spans="1:21" x14ac:dyDescent="0.55000000000000004">
      <c r="A1996" s="41" t="s">
        <v>1145</v>
      </c>
      <c r="B1996" s="41">
        <v>0</v>
      </c>
      <c r="C1996">
        <f>'[1]Master Data'!CG33/100</f>
        <v>0</v>
      </c>
      <c r="D1996">
        <f>'[1]Master Data'!CH33/1000000</f>
        <v>0</v>
      </c>
      <c r="E1996">
        <f>'[1]Master Data'!CI33/1000000</f>
        <v>0</v>
      </c>
      <c r="F1996">
        <f>'[1]Master Data'!CJ33/100</f>
        <v>0</v>
      </c>
      <c r="G1996">
        <f>'[1]Master Data'!CK33/100</f>
        <v>0</v>
      </c>
      <c r="H1996">
        <f>'[1]Master Data'!CL33/100</f>
        <v>0</v>
      </c>
      <c r="I1996">
        <f>'[1]Master Data'!CM33/100</f>
        <v>0</v>
      </c>
      <c r="J1996">
        <f>'[1]Master Data'!CN33/100</f>
        <v>0</v>
      </c>
      <c r="K1996">
        <f>'[1]Master Data'!CP33/100</f>
        <v>0</v>
      </c>
      <c r="L1996">
        <f>'[1]Master Data'!CQ33/1000000</f>
        <v>0</v>
      </c>
      <c r="M1996">
        <f>'[1]Master Data'!CR33/1000000</f>
        <v>0</v>
      </c>
      <c r="N1996">
        <f>'[1]Master Data'!CS33/1000000</f>
        <v>0</v>
      </c>
      <c r="O1996">
        <f>'[1]Master Data'!CT33/100</f>
        <v>0</v>
      </c>
      <c r="P1996">
        <f>'[1]Master Data'!CU33/100</f>
        <v>0</v>
      </c>
      <c r="Q1996">
        <f>'[1]Master Data'!CV33/100</f>
        <v>0</v>
      </c>
      <c r="R1996">
        <f>'[1]Master Data'!CW33/1000000</f>
        <v>0</v>
      </c>
      <c r="S1996">
        <f>'[1]Master Data'!CY33/1000000</f>
        <v>0</v>
      </c>
      <c r="T1996">
        <f>'[1]Master Data'!CZ33/100</f>
        <v>0</v>
      </c>
      <c r="U1996">
        <f>'[1]Master Data'!DA33/1000000</f>
        <v>0</v>
      </c>
    </row>
    <row r="1997" spans="1:21" x14ac:dyDescent="0.55000000000000004">
      <c r="A1997" s="41" t="s">
        <v>1146</v>
      </c>
      <c r="B1997" s="41">
        <v>0</v>
      </c>
      <c r="C1997">
        <f>'[1]Master Data'!CG34/100</f>
        <v>0</v>
      </c>
      <c r="D1997">
        <f>'[1]Master Data'!CH34/1000000</f>
        <v>0</v>
      </c>
      <c r="E1997">
        <f>'[1]Master Data'!CI34/1000000</f>
        <v>0</v>
      </c>
      <c r="F1997">
        <f>'[1]Master Data'!CJ34/100</f>
        <v>0</v>
      </c>
      <c r="G1997">
        <f>'[1]Master Data'!CK34/100</f>
        <v>0</v>
      </c>
      <c r="H1997">
        <f>'[1]Master Data'!CL34/100</f>
        <v>0</v>
      </c>
      <c r="I1997">
        <f>'[1]Master Data'!CM34/100</f>
        <v>0</v>
      </c>
      <c r="J1997">
        <f>'[1]Master Data'!CN34/100</f>
        <v>0</v>
      </c>
      <c r="K1997">
        <f>'[1]Master Data'!CP34/100</f>
        <v>0</v>
      </c>
      <c r="L1997">
        <f>'[1]Master Data'!CQ34/1000000</f>
        <v>0</v>
      </c>
      <c r="M1997">
        <f>'[1]Master Data'!CR34/1000000</f>
        <v>0</v>
      </c>
      <c r="N1997">
        <f>'[1]Master Data'!CS34/1000000</f>
        <v>0</v>
      </c>
      <c r="O1997">
        <f>'[1]Master Data'!CT34/100</f>
        <v>0</v>
      </c>
      <c r="P1997">
        <f>'[1]Master Data'!CU34/100</f>
        <v>0</v>
      </c>
      <c r="Q1997">
        <f>'[1]Master Data'!CV34/100</f>
        <v>0</v>
      </c>
      <c r="R1997">
        <f>'[1]Master Data'!CW34/1000000</f>
        <v>0</v>
      </c>
      <c r="S1997">
        <f>'[1]Master Data'!CY34/1000000</f>
        <v>0</v>
      </c>
      <c r="T1997">
        <f>'[1]Master Data'!CZ34/100</f>
        <v>0</v>
      </c>
      <c r="U1997">
        <f>'[1]Master Data'!DA34/1000000</f>
        <v>0</v>
      </c>
    </row>
    <row r="1998" spans="1:21" x14ac:dyDescent="0.55000000000000004">
      <c r="A1998" s="41" t="s">
        <v>1147</v>
      </c>
      <c r="B1998" s="41">
        <v>0</v>
      </c>
      <c r="C1998">
        <f>'[1]Master Data'!CG35/100</f>
        <v>0</v>
      </c>
      <c r="D1998">
        <f>'[1]Master Data'!CH35/1000000</f>
        <v>0</v>
      </c>
      <c r="E1998">
        <f>'[1]Master Data'!CI35/1000000</f>
        <v>0</v>
      </c>
      <c r="F1998">
        <f>'[1]Master Data'!CJ35/100</f>
        <v>0</v>
      </c>
      <c r="G1998">
        <f>'[1]Master Data'!CK35/100</f>
        <v>0</v>
      </c>
      <c r="H1998">
        <f>'[1]Master Data'!CL35/100</f>
        <v>0</v>
      </c>
      <c r="I1998">
        <f>'[1]Master Data'!CM35/100</f>
        <v>0</v>
      </c>
      <c r="J1998">
        <f>'[1]Master Data'!CN35/100</f>
        <v>0</v>
      </c>
      <c r="K1998">
        <f>'[1]Master Data'!CP35/100</f>
        <v>0</v>
      </c>
      <c r="L1998">
        <f>'[1]Master Data'!CQ35/1000000</f>
        <v>0</v>
      </c>
      <c r="M1998">
        <f>'[1]Master Data'!CR35/1000000</f>
        <v>0</v>
      </c>
      <c r="N1998">
        <f>'[1]Master Data'!CS35/1000000</f>
        <v>0</v>
      </c>
      <c r="O1998">
        <f>'[1]Master Data'!CT35/100</f>
        <v>0</v>
      </c>
      <c r="P1998">
        <f>'[1]Master Data'!CU35/100</f>
        <v>0</v>
      </c>
      <c r="Q1998">
        <f>'[1]Master Data'!CV35/100</f>
        <v>0</v>
      </c>
      <c r="R1998">
        <f>'[1]Master Data'!CW35/1000000</f>
        <v>0</v>
      </c>
      <c r="S1998">
        <f>'[1]Master Data'!CY35/1000000</f>
        <v>0</v>
      </c>
      <c r="T1998">
        <f>'[1]Master Data'!CZ35/100</f>
        <v>0</v>
      </c>
      <c r="U1998">
        <f>'[1]Master Data'!DA35/1000000</f>
        <v>0</v>
      </c>
    </row>
    <row r="1999" spans="1:21" x14ac:dyDescent="0.55000000000000004">
      <c r="A1999" s="41" t="s">
        <v>1148</v>
      </c>
      <c r="B1999" s="41">
        <v>0</v>
      </c>
      <c r="C1999">
        <f>'[1]Master Data'!CG36/100</f>
        <v>0</v>
      </c>
      <c r="D1999">
        <f>'[1]Master Data'!CH36/1000000</f>
        <v>0</v>
      </c>
      <c r="E1999">
        <f>'[1]Master Data'!CI36/1000000</f>
        <v>0</v>
      </c>
      <c r="F1999">
        <f>'[1]Master Data'!CJ36/100</f>
        <v>0</v>
      </c>
      <c r="G1999">
        <f>'[1]Master Data'!CK36/100</f>
        <v>0</v>
      </c>
      <c r="H1999">
        <f>'[1]Master Data'!CL36/100</f>
        <v>0</v>
      </c>
      <c r="I1999">
        <f>'[1]Master Data'!CM36/100</f>
        <v>0</v>
      </c>
      <c r="J1999">
        <f>'[1]Master Data'!CN36/100</f>
        <v>0</v>
      </c>
      <c r="K1999">
        <f>'[1]Master Data'!CP36/100</f>
        <v>0</v>
      </c>
      <c r="L1999">
        <f>'[1]Master Data'!CQ36/1000000</f>
        <v>0</v>
      </c>
      <c r="M1999">
        <f>'[1]Master Data'!CR36/1000000</f>
        <v>0</v>
      </c>
      <c r="N1999">
        <f>'[1]Master Data'!CS36/1000000</f>
        <v>0</v>
      </c>
      <c r="O1999">
        <f>'[1]Master Data'!CT36/100</f>
        <v>0</v>
      </c>
      <c r="P1999">
        <f>'[1]Master Data'!CU36/100</f>
        <v>0</v>
      </c>
      <c r="Q1999">
        <f>'[1]Master Data'!CV36/100</f>
        <v>0</v>
      </c>
      <c r="R1999">
        <f>'[1]Master Data'!CW36/1000000</f>
        <v>0</v>
      </c>
      <c r="S1999">
        <f>'[1]Master Data'!CY36/1000000</f>
        <v>0</v>
      </c>
      <c r="T1999">
        <f>'[1]Master Data'!CZ36/100</f>
        <v>0</v>
      </c>
      <c r="U1999">
        <f>'[1]Master Data'!DA36/1000000</f>
        <v>0</v>
      </c>
    </row>
    <row r="2000" spans="1:21" x14ac:dyDescent="0.55000000000000004">
      <c r="A2000" s="41" t="s">
        <v>1149</v>
      </c>
      <c r="B2000" s="41">
        <v>0</v>
      </c>
      <c r="C2000">
        <f>'[1]Master Data'!CG37/100</f>
        <v>0</v>
      </c>
      <c r="D2000">
        <f>'[1]Master Data'!CH37/1000000</f>
        <v>0</v>
      </c>
      <c r="E2000">
        <f>'[1]Master Data'!CI37/1000000</f>
        <v>0</v>
      </c>
      <c r="F2000">
        <f>'[1]Master Data'!CJ37/100</f>
        <v>0</v>
      </c>
      <c r="G2000">
        <f>'[1]Master Data'!CK37/100</f>
        <v>0</v>
      </c>
      <c r="H2000">
        <f>'[1]Master Data'!CL37/100</f>
        <v>0</v>
      </c>
      <c r="I2000">
        <f>'[1]Master Data'!CM37/100</f>
        <v>0</v>
      </c>
      <c r="J2000">
        <f>'[1]Master Data'!CN37/100</f>
        <v>0</v>
      </c>
      <c r="K2000">
        <f>'[1]Master Data'!CP37/100</f>
        <v>0</v>
      </c>
      <c r="L2000">
        <f>'[1]Master Data'!CQ37/1000000</f>
        <v>0</v>
      </c>
      <c r="M2000">
        <f>'[1]Master Data'!CR37/1000000</f>
        <v>0</v>
      </c>
      <c r="N2000">
        <f>'[1]Master Data'!CS37/1000000</f>
        <v>0</v>
      </c>
      <c r="O2000">
        <f>'[1]Master Data'!CT37/100</f>
        <v>0</v>
      </c>
      <c r="P2000">
        <f>'[1]Master Data'!CU37/100</f>
        <v>0</v>
      </c>
      <c r="Q2000">
        <f>'[1]Master Data'!CV37/100</f>
        <v>0</v>
      </c>
      <c r="R2000">
        <f>'[1]Master Data'!CW37/1000000</f>
        <v>0</v>
      </c>
      <c r="S2000">
        <f>'[1]Master Data'!CY37/1000000</f>
        <v>0</v>
      </c>
      <c r="T2000">
        <f>'[1]Master Data'!CZ37/100</f>
        <v>0</v>
      </c>
      <c r="U2000">
        <f>'[1]Master Data'!DA37/1000000</f>
        <v>0</v>
      </c>
    </row>
    <row r="2001" spans="1:21" x14ac:dyDescent="0.55000000000000004">
      <c r="A2001" s="41" t="s">
        <v>1150</v>
      </c>
      <c r="B2001" s="41">
        <v>0</v>
      </c>
      <c r="C2001">
        <f>'[1]Master Data'!CG38/100</f>
        <v>0</v>
      </c>
      <c r="D2001">
        <f>'[1]Master Data'!CH38/1000000</f>
        <v>0</v>
      </c>
      <c r="E2001">
        <f>'[1]Master Data'!CI38/1000000</f>
        <v>0</v>
      </c>
      <c r="F2001">
        <f>'[1]Master Data'!CJ38/100</f>
        <v>0</v>
      </c>
      <c r="G2001">
        <f>'[1]Master Data'!CK38/100</f>
        <v>0</v>
      </c>
      <c r="H2001">
        <f>'[1]Master Data'!CL38/100</f>
        <v>0</v>
      </c>
      <c r="I2001">
        <f>'[1]Master Data'!CM38/100</f>
        <v>0</v>
      </c>
      <c r="J2001">
        <f>'[1]Master Data'!CN38/100</f>
        <v>0</v>
      </c>
      <c r="K2001">
        <f>'[1]Master Data'!CP38/100</f>
        <v>0</v>
      </c>
      <c r="L2001">
        <f>'[1]Master Data'!CQ38/1000000</f>
        <v>0</v>
      </c>
      <c r="M2001">
        <f>'[1]Master Data'!CR38/1000000</f>
        <v>0</v>
      </c>
      <c r="N2001">
        <f>'[1]Master Data'!CS38/1000000</f>
        <v>0</v>
      </c>
      <c r="O2001">
        <f>'[1]Master Data'!CT38/100</f>
        <v>0</v>
      </c>
      <c r="P2001">
        <f>'[1]Master Data'!CU38/100</f>
        <v>0</v>
      </c>
      <c r="Q2001">
        <f>'[1]Master Data'!CV38/100</f>
        <v>0</v>
      </c>
      <c r="R2001">
        <f>'[1]Master Data'!CW38/1000000</f>
        <v>0</v>
      </c>
      <c r="S2001">
        <f>'[1]Master Data'!CY38/1000000</f>
        <v>0</v>
      </c>
      <c r="T2001">
        <f>'[1]Master Data'!CZ38/100</f>
        <v>0</v>
      </c>
      <c r="U2001">
        <f>'[1]Master Data'!DA38/1000000</f>
        <v>0</v>
      </c>
    </row>
    <row r="2002" spans="1:21" x14ac:dyDescent="0.55000000000000004">
      <c r="A2002" s="41" t="s">
        <v>1151</v>
      </c>
      <c r="B2002" s="41">
        <v>0</v>
      </c>
      <c r="C2002">
        <f>'[1]Master Data'!CG39/100</f>
        <v>0</v>
      </c>
      <c r="D2002">
        <f>'[1]Master Data'!CH39/1000000</f>
        <v>0</v>
      </c>
      <c r="E2002">
        <f>'[1]Master Data'!CI39/1000000</f>
        <v>0</v>
      </c>
      <c r="F2002">
        <f>'[1]Master Data'!CJ39/100</f>
        <v>0</v>
      </c>
      <c r="G2002">
        <f>'[1]Master Data'!CK39/100</f>
        <v>0</v>
      </c>
      <c r="H2002">
        <f>'[1]Master Data'!CL39/100</f>
        <v>0</v>
      </c>
      <c r="I2002">
        <f>'[1]Master Data'!CM39/100</f>
        <v>0</v>
      </c>
      <c r="J2002">
        <f>'[1]Master Data'!CN39/100</f>
        <v>0</v>
      </c>
      <c r="K2002">
        <f>'[1]Master Data'!CP39/100</f>
        <v>0</v>
      </c>
      <c r="L2002">
        <f>'[1]Master Data'!CQ39/1000000</f>
        <v>0</v>
      </c>
      <c r="M2002">
        <f>'[1]Master Data'!CR39/1000000</f>
        <v>0</v>
      </c>
      <c r="N2002">
        <f>'[1]Master Data'!CS39/1000000</f>
        <v>0</v>
      </c>
      <c r="O2002">
        <f>'[1]Master Data'!CT39/100</f>
        <v>0</v>
      </c>
      <c r="P2002">
        <f>'[1]Master Data'!CU39/100</f>
        <v>0</v>
      </c>
      <c r="Q2002">
        <f>'[1]Master Data'!CV39/100</f>
        <v>0</v>
      </c>
      <c r="R2002">
        <f>'[1]Master Data'!CW39/1000000</f>
        <v>0</v>
      </c>
      <c r="S2002">
        <f>'[1]Master Data'!CY39/1000000</f>
        <v>0</v>
      </c>
      <c r="T2002">
        <f>'[1]Master Data'!CZ39/100</f>
        <v>0</v>
      </c>
      <c r="U2002">
        <f>'[1]Master Data'!DA39/1000000</f>
        <v>0</v>
      </c>
    </row>
    <row r="2003" spans="1:21" x14ac:dyDescent="0.55000000000000004">
      <c r="A2003" s="41" t="s">
        <v>1152</v>
      </c>
      <c r="B2003" s="41">
        <v>0</v>
      </c>
      <c r="C2003">
        <f>'[1]Master Data'!CG40/100</f>
        <v>0</v>
      </c>
      <c r="D2003">
        <f>'[1]Master Data'!CH40/1000000</f>
        <v>0</v>
      </c>
      <c r="E2003">
        <f>'[1]Master Data'!CI40/1000000</f>
        <v>0</v>
      </c>
      <c r="F2003">
        <f>'[1]Master Data'!CJ40/100</f>
        <v>0</v>
      </c>
      <c r="G2003">
        <f>'[1]Master Data'!CK40/100</f>
        <v>0</v>
      </c>
      <c r="H2003">
        <f>'[1]Master Data'!CL40/100</f>
        <v>0</v>
      </c>
      <c r="I2003">
        <f>'[1]Master Data'!CM40/100</f>
        <v>0</v>
      </c>
      <c r="J2003">
        <f>'[1]Master Data'!CN40/100</f>
        <v>0</v>
      </c>
      <c r="K2003">
        <f>'[1]Master Data'!CP40/100</f>
        <v>0</v>
      </c>
      <c r="L2003">
        <f>'[1]Master Data'!CQ40/1000000</f>
        <v>0</v>
      </c>
      <c r="M2003">
        <f>'[1]Master Data'!CR40/1000000</f>
        <v>0</v>
      </c>
      <c r="N2003">
        <f>'[1]Master Data'!CS40/1000000</f>
        <v>0</v>
      </c>
      <c r="O2003">
        <f>'[1]Master Data'!CT40/100</f>
        <v>0</v>
      </c>
      <c r="P2003">
        <f>'[1]Master Data'!CU40/100</f>
        <v>0</v>
      </c>
      <c r="Q2003">
        <f>'[1]Master Data'!CV40/100</f>
        <v>0</v>
      </c>
      <c r="R2003">
        <f>'[1]Master Data'!CW40/1000000</f>
        <v>0</v>
      </c>
      <c r="S2003">
        <f>'[1]Master Data'!CY40/1000000</f>
        <v>0</v>
      </c>
      <c r="T2003">
        <f>'[1]Master Data'!CZ40/100</f>
        <v>0</v>
      </c>
      <c r="U2003">
        <f>'[1]Master Data'!DA40/1000000</f>
        <v>0</v>
      </c>
    </row>
    <row r="2004" spans="1:21" x14ac:dyDescent="0.55000000000000004">
      <c r="A2004" s="41" t="s">
        <v>1153</v>
      </c>
      <c r="B2004" s="41">
        <v>0</v>
      </c>
      <c r="C2004">
        <f>'[1]Master Data'!CG41/100</f>
        <v>0</v>
      </c>
      <c r="D2004">
        <f>'[1]Master Data'!CH41/1000000</f>
        <v>0</v>
      </c>
      <c r="E2004">
        <f>'[1]Master Data'!CI41/1000000</f>
        <v>0</v>
      </c>
      <c r="F2004">
        <f>'[1]Master Data'!CJ41/100</f>
        <v>0</v>
      </c>
      <c r="G2004">
        <f>'[1]Master Data'!CK41/100</f>
        <v>0</v>
      </c>
      <c r="H2004">
        <f>'[1]Master Data'!CL41/100</f>
        <v>0</v>
      </c>
      <c r="I2004">
        <f>'[1]Master Data'!CM41/100</f>
        <v>0</v>
      </c>
      <c r="J2004">
        <f>'[1]Master Data'!CN41/100</f>
        <v>0</v>
      </c>
      <c r="K2004">
        <f>'[1]Master Data'!CP41/100</f>
        <v>0</v>
      </c>
      <c r="L2004">
        <f>'[1]Master Data'!CQ41/1000000</f>
        <v>0</v>
      </c>
      <c r="M2004">
        <f>'[1]Master Data'!CR41/1000000</f>
        <v>0</v>
      </c>
      <c r="N2004">
        <f>'[1]Master Data'!CS41/1000000</f>
        <v>0</v>
      </c>
      <c r="O2004">
        <f>'[1]Master Data'!CT41/100</f>
        <v>0</v>
      </c>
      <c r="P2004">
        <f>'[1]Master Data'!CU41/100</f>
        <v>0</v>
      </c>
      <c r="Q2004">
        <f>'[1]Master Data'!CV41/100</f>
        <v>0</v>
      </c>
      <c r="R2004">
        <f>'[1]Master Data'!CW41/1000000</f>
        <v>0</v>
      </c>
      <c r="S2004">
        <f>'[1]Master Data'!CY41/1000000</f>
        <v>0</v>
      </c>
      <c r="T2004">
        <f>'[1]Master Data'!CZ41/100</f>
        <v>0</v>
      </c>
      <c r="U2004">
        <f>'[1]Master Data'!DA41/1000000</f>
        <v>0</v>
      </c>
    </row>
    <row r="2005" spans="1:21" x14ac:dyDescent="0.55000000000000004">
      <c r="A2005" s="41" t="s">
        <v>1154</v>
      </c>
      <c r="B2005" s="41">
        <v>0</v>
      </c>
      <c r="C2005">
        <f>'[1]Master Data'!CG42/100</f>
        <v>0</v>
      </c>
      <c r="D2005">
        <f>'[1]Master Data'!CH42/1000000</f>
        <v>0</v>
      </c>
      <c r="E2005">
        <f>'[1]Master Data'!CI42/1000000</f>
        <v>0</v>
      </c>
      <c r="F2005">
        <f>'[1]Master Data'!CJ42/100</f>
        <v>0</v>
      </c>
      <c r="G2005">
        <f>'[1]Master Data'!CK42/100</f>
        <v>0</v>
      </c>
      <c r="H2005">
        <f>'[1]Master Data'!CL42/100</f>
        <v>0</v>
      </c>
      <c r="I2005">
        <f>'[1]Master Data'!CM42/100</f>
        <v>0</v>
      </c>
      <c r="J2005">
        <f>'[1]Master Data'!CN42/100</f>
        <v>0</v>
      </c>
      <c r="K2005">
        <f>'[1]Master Data'!CP42/100</f>
        <v>0</v>
      </c>
      <c r="L2005">
        <f>'[1]Master Data'!CQ42/1000000</f>
        <v>0</v>
      </c>
      <c r="M2005">
        <f>'[1]Master Data'!CR42/1000000</f>
        <v>0</v>
      </c>
      <c r="N2005">
        <f>'[1]Master Data'!CS42/1000000</f>
        <v>0</v>
      </c>
      <c r="O2005">
        <f>'[1]Master Data'!CT42/100</f>
        <v>0</v>
      </c>
      <c r="P2005">
        <f>'[1]Master Data'!CU42/100</f>
        <v>0</v>
      </c>
      <c r="Q2005">
        <f>'[1]Master Data'!CV42/100</f>
        <v>0</v>
      </c>
      <c r="R2005">
        <f>'[1]Master Data'!CW42/1000000</f>
        <v>0</v>
      </c>
      <c r="S2005">
        <f>'[1]Master Data'!CY42/1000000</f>
        <v>0</v>
      </c>
      <c r="T2005">
        <f>'[1]Master Data'!CZ42/100</f>
        <v>0</v>
      </c>
      <c r="U2005">
        <f>'[1]Master Data'!DA42/1000000</f>
        <v>0</v>
      </c>
    </row>
    <row r="2006" spans="1:21" x14ac:dyDescent="0.55000000000000004">
      <c r="A2006" s="41" t="s">
        <v>1155</v>
      </c>
      <c r="B2006" s="41">
        <v>0</v>
      </c>
      <c r="C2006">
        <f>'[1]Master Data'!CG43/100</f>
        <v>0</v>
      </c>
      <c r="D2006">
        <f>'[1]Master Data'!CH43/1000000</f>
        <v>0</v>
      </c>
      <c r="E2006">
        <f>'[1]Master Data'!CI43/1000000</f>
        <v>0</v>
      </c>
      <c r="F2006">
        <f>'[1]Master Data'!CJ43/100</f>
        <v>0</v>
      </c>
      <c r="G2006">
        <f>'[1]Master Data'!CK43/100</f>
        <v>0</v>
      </c>
      <c r="H2006">
        <f>'[1]Master Data'!CL43/100</f>
        <v>0</v>
      </c>
      <c r="I2006">
        <f>'[1]Master Data'!CM43/100</f>
        <v>0</v>
      </c>
      <c r="J2006">
        <f>'[1]Master Data'!CN43/100</f>
        <v>0</v>
      </c>
      <c r="K2006">
        <f>'[1]Master Data'!CP43/100</f>
        <v>0</v>
      </c>
      <c r="L2006">
        <f>'[1]Master Data'!CQ43/1000000</f>
        <v>0</v>
      </c>
      <c r="M2006">
        <f>'[1]Master Data'!CR43/1000000</f>
        <v>0</v>
      </c>
      <c r="N2006">
        <f>'[1]Master Data'!CS43/1000000</f>
        <v>0</v>
      </c>
      <c r="O2006">
        <f>'[1]Master Data'!CT43/100</f>
        <v>0</v>
      </c>
      <c r="P2006">
        <f>'[1]Master Data'!CU43/100</f>
        <v>0</v>
      </c>
      <c r="Q2006">
        <f>'[1]Master Data'!CV43/100</f>
        <v>0</v>
      </c>
      <c r="R2006">
        <f>'[1]Master Data'!CW43/1000000</f>
        <v>0</v>
      </c>
      <c r="S2006">
        <f>'[1]Master Data'!CY43/1000000</f>
        <v>0</v>
      </c>
      <c r="T2006">
        <f>'[1]Master Data'!CZ43/100</f>
        <v>0</v>
      </c>
      <c r="U2006">
        <f>'[1]Master Data'!DA43/1000000</f>
        <v>0</v>
      </c>
    </row>
    <row r="2007" spans="1:21" x14ac:dyDescent="0.55000000000000004">
      <c r="A2007" s="41" t="s">
        <v>1156</v>
      </c>
      <c r="B2007" s="41">
        <v>0</v>
      </c>
      <c r="C2007">
        <f>'[1]Master Data'!CG44/100</f>
        <v>0</v>
      </c>
      <c r="D2007">
        <f>'[1]Master Data'!CH44/1000000</f>
        <v>0</v>
      </c>
      <c r="E2007">
        <f>'[1]Master Data'!CI44/1000000</f>
        <v>0</v>
      </c>
      <c r="F2007">
        <f>'[1]Master Data'!CJ44/100</f>
        <v>0</v>
      </c>
      <c r="G2007">
        <f>'[1]Master Data'!CK44/100</f>
        <v>0</v>
      </c>
      <c r="H2007">
        <f>'[1]Master Data'!CL44/100</f>
        <v>0</v>
      </c>
      <c r="I2007">
        <f>'[1]Master Data'!CM44/100</f>
        <v>0</v>
      </c>
      <c r="J2007">
        <f>'[1]Master Data'!CN44/100</f>
        <v>0</v>
      </c>
      <c r="K2007">
        <f>'[1]Master Data'!CP44/100</f>
        <v>0</v>
      </c>
      <c r="L2007">
        <f>'[1]Master Data'!CQ44/1000000</f>
        <v>0</v>
      </c>
      <c r="M2007">
        <f>'[1]Master Data'!CR44/1000000</f>
        <v>0</v>
      </c>
      <c r="N2007">
        <f>'[1]Master Data'!CS44/1000000</f>
        <v>0</v>
      </c>
      <c r="O2007">
        <f>'[1]Master Data'!CT44/100</f>
        <v>0</v>
      </c>
      <c r="P2007">
        <f>'[1]Master Data'!CU44/100</f>
        <v>0</v>
      </c>
      <c r="Q2007">
        <f>'[1]Master Data'!CV44/100</f>
        <v>0</v>
      </c>
      <c r="R2007">
        <f>'[1]Master Data'!CW44/1000000</f>
        <v>0</v>
      </c>
      <c r="S2007">
        <f>'[1]Master Data'!CY44/1000000</f>
        <v>0</v>
      </c>
      <c r="T2007">
        <f>'[1]Master Data'!CZ44/100</f>
        <v>0</v>
      </c>
      <c r="U2007">
        <f>'[1]Master Data'!DA44/1000000</f>
        <v>0</v>
      </c>
    </row>
    <row r="2008" spans="1:21" x14ac:dyDescent="0.55000000000000004">
      <c r="A2008" s="41" t="s">
        <v>1157</v>
      </c>
      <c r="B2008" s="41">
        <v>0</v>
      </c>
      <c r="C2008">
        <f>'[1]Master Data'!CG45/100</f>
        <v>0</v>
      </c>
      <c r="D2008">
        <f>'[1]Master Data'!CH45/1000000</f>
        <v>0</v>
      </c>
      <c r="E2008">
        <f>'[1]Master Data'!CI45/1000000</f>
        <v>0</v>
      </c>
      <c r="F2008">
        <f>'[1]Master Data'!CJ45/100</f>
        <v>0</v>
      </c>
      <c r="G2008">
        <f>'[1]Master Data'!CK45/100</f>
        <v>0</v>
      </c>
      <c r="H2008">
        <f>'[1]Master Data'!CL45/100</f>
        <v>0</v>
      </c>
      <c r="I2008">
        <f>'[1]Master Data'!CM45/100</f>
        <v>0</v>
      </c>
      <c r="J2008">
        <f>'[1]Master Data'!CN45/100</f>
        <v>0</v>
      </c>
      <c r="K2008">
        <f>'[1]Master Data'!CP45/100</f>
        <v>0</v>
      </c>
      <c r="L2008">
        <f>'[1]Master Data'!CQ45/1000000</f>
        <v>0</v>
      </c>
      <c r="M2008">
        <f>'[1]Master Data'!CR45/1000000</f>
        <v>0</v>
      </c>
      <c r="N2008">
        <f>'[1]Master Data'!CS45/1000000</f>
        <v>0</v>
      </c>
      <c r="O2008">
        <f>'[1]Master Data'!CT45/100</f>
        <v>0</v>
      </c>
      <c r="P2008">
        <f>'[1]Master Data'!CU45/100</f>
        <v>0</v>
      </c>
      <c r="Q2008">
        <f>'[1]Master Data'!CV45/100</f>
        <v>0</v>
      </c>
      <c r="R2008">
        <f>'[1]Master Data'!CW45/1000000</f>
        <v>0</v>
      </c>
      <c r="S2008">
        <f>'[1]Master Data'!CY45/1000000</f>
        <v>0</v>
      </c>
      <c r="T2008">
        <f>'[1]Master Data'!CZ45/100</f>
        <v>0</v>
      </c>
      <c r="U2008">
        <f>'[1]Master Data'!DA45/1000000</f>
        <v>0</v>
      </c>
    </row>
    <row r="2009" spans="1:21" x14ac:dyDescent="0.55000000000000004">
      <c r="A2009" s="41" t="s">
        <v>1158</v>
      </c>
      <c r="B2009" s="41">
        <v>0</v>
      </c>
      <c r="C2009">
        <f>'[1]Master Data'!CG46/100</f>
        <v>0</v>
      </c>
      <c r="D2009">
        <f>'[1]Master Data'!CH46/1000000</f>
        <v>0</v>
      </c>
      <c r="E2009">
        <f>'[1]Master Data'!CI46/1000000</f>
        <v>0</v>
      </c>
      <c r="F2009">
        <f>'[1]Master Data'!CJ46/100</f>
        <v>0</v>
      </c>
      <c r="G2009">
        <f>'[1]Master Data'!CK46/100</f>
        <v>0</v>
      </c>
      <c r="H2009">
        <f>'[1]Master Data'!CL46/100</f>
        <v>0</v>
      </c>
      <c r="I2009">
        <f>'[1]Master Data'!CM46/100</f>
        <v>0</v>
      </c>
      <c r="J2009">
        <f>'[1]Master Data'!CN46/100</f>
        <v>0</v>
      </c>
      <c r="K2009">
        <f>'[1]Master Data'!CP46/100</f>
        <v>0</v>
      </c>
      <c r="L2009">
        <f>'[1]Master Data'!CQ46/1000000</f>
        <v>0</v>
      </c>
      <c r="M2009">
        <f>'[1]Master Data'!CR46/1000000</f>
        <v>0</v>
      </c>
      <c r="N2009">
        <f>'[1]Master Data'!CS46/1000000</f>
        <v>0</v>
      </c>
      <c r="O2009">
        <f>'[1]Master Data'!CT46/100</f>
        <v>0</v>
      </c>
      <c r="P2009">
        <f>'[1]Master Data'!CU46/100</f>
        <v>0</v>
      </c>
      <c r="Q2009">
        <f>'[1]Master Data'!CV46/100</f>
        <v>0</v>
      </c>
      <c r="R2009">
        <f>'[1]Master Data'!CW46/1000000</f>
        <v>0</v>
      </c>
      <c r="S2009">
        <f>'[1]Master Data'!CY46/1000000</f>
        <v>0</v>
      </c>
      <c r="T2009">
        <f>'[1]Master Data'!CZ46/100</f>
        <v>0</v>
      </c>
      <c r="U2009">
        <f>'[1]Master Data'!DA46/1000000</f>
        <v>0</v>
      </c>
    </row>
    <row r="2010" spans="1:21" x14ac:dyDescent="0.55000000000000004">
      <c r="A2010" s="41" t="s">
        <v>1159</v>
      </c>
      <c r="B2010" s="41">
        <v>0</v>
      </c>
      <c r="C2010">
        <f>'[1]Master Data'!CG47/100</f>
        <v>0</v>
      </c>
      <c r="D2010">
        <f>'[1]Master Data'!CH47/1000000</f>
        <v>0</v>
      </c>
      <c r="E2010">
        <f>'[1]Master Data'!CI47/1000000</f>
        <v>0</v>
      </c>
      <c r="F2010">
        <f>'[1]Master Data'!CJ47/100</f>
        <v>0</v>
      </c>
      <c r="G2010">
        <f>'[1]Master Data'!CK47/100</f>
        <v>0</v>
      </c>
      <c r="H2010">
        <f>'[1]Master Data'!CL47/100</f>
        <v>0</v>
      </c>
      <c r="I2010">
        <f>'[1]Master Data'!CM47/100</f>
        <v>0</v>
      </c>
      <c r="J2010">
        <f>'[1]Master Data'!CN47/100</f>
        <v>0</v>
      </c>
      <c r="K2010">
        <f>'[1]Master Data'!CP47/100</f>
        <v>0</v>
      </c>
      <c r="L2010">
        <f>'[1]Master Data'!CQ47/1000000</f>
        <v>0</v>
      </c>
      <c r="M2010">
        <f>'[1]Master Data'!CR47/1000000</f>
        <v>0</v>
      </c>
      <c r="N2010">
        <f>'[1]Master Data'!CS47/1000000</f>
        <v>0</v>
      </c>
      <c r="O2010">
        <f>'[1]Master Data'!CT47/100</f>
        <v>0</v>
      </c>
      <c r="P2010">
        <f>'[1]Master Data'!CU47/100</f>
        <v>0</v>
      </c>
      <c r="Q2010">
        <f>'[1]Master Data'!CV47/100</f>
        <v>0</v>
      </c>
      <c r="R2010">
        <f>'[1]Master Data'!CW47/1000000</f>
        <v>0</v>
      </c>
      <c r="S2010">
        <f>'[1]Master Data'!CY47/1000000</f>
        <v>0</v>
      </c>
      <c r="T2010">
        <f>'[1]Master Data'!CZ47/100</f>
        <v>0</v>
      </c>
      <c r="U2010">
        <f>'[1]Master Data'!DA47/1000000</f>
        <v>0</v>
      </c>
    </row>
    <row r="2011" spans="1:21" x14ac:dyDescent="0.55000000000000004">
      <c r="A2011" s="41" t="s">
        <v>1160</v>
      </c>
      <c r="B2011" s="41">
        <v>0</v>
      </c>
      <c r="C2011">
        <f>'[1]Master Data'!CG48/100</f>
        <v>0</v>
      </c>
      <c r="D2011">
        <f>'[1]Master Data'!CH48/1000000</f>
        <v>0</v>
      </c>
      <c r="E2011">
        <f>'[1]Master Data'!CI48/1000000</f>
        <v>0</v>
      </c>
      <c r="F2011">
        <f>'[1]Master Data'!CJ48/100</f>
        <v>0</v>
      </c>
      <c r="G2011">
        <f>'[1]Master Data'!CK48/100</f>
        <v>0</v>
      </c>
      <c r="H2011">
        <f>'[1]Master Data'!CL48/100</f>
        <v>0</v>
      </c>
      <c r="I2011">
        <f>'[1]Master Data'!CM48/100</f>
        <v>0</v>
      </c>
      <c r="J2011">
        <f>'[1]Master Data'!CN48/100</f>
        <v>0</v>
      </c>
      <c r="K2011">
        <f>'[1]Master Data'!CP48/100</f>
        <v>0</v>
      </c>
      <c r="L2011">
        <f>'[1]Master Data'!CQ48/1000000</f>
        <v>0</v>
      </c>
      <c r="M2011">
        <f>'[1]Master Data'!CR48/1000000</f>
        <v>0</v>
      </c>
      <c r="N2011">
        <f>'[1]Master Data'!CS48/1000000</f>
        <v>0</v>
      </c>
      <c r="O2011">
        <f>'[1]Master Data'!CT48/100</f>
        <v>0</v>
      </c>
      <c r="P2011">
        <f>'[1]Master Data'!CU48/100</f>
        <v>0</v>
      </c>
      <c r="Q2011">
        <f>'[1]Master Data'!CV48/100</f>
        <v>0</v>
      </c>
      <c r="R2011">
        <f>'[1]Master Data'!CW48/1000000</f>
        <v>0</v>
      </c>
      <c r="S2011">
        <f>'[1]Master Data'!CY48/1000000</f>
        <v>0</v>
      </c>
      <c r="T2011">
        <f>'[1]Master Data'!CZ48/100</f>
        <v>0</v>
      </c>
      <c r="U2011">
        <f>'[1]Master Data'!DA48/1000000</f>
        <v>0</v>
      </c>
    </row>
    <row r="2012" spans="1:21" x14ac:dyDescent="0.55000000000000004">
      <c r="A2012" s="41" t="s">
        <v>1161</v>
      </c>
      <c r="B2012" s="41">
        <v>0</v>
      </c>
      <c r="C2012">
        <f>'[1]Master Data'!CG49/100</f>
        <v>0</v>
      </c>
      <c r="D2012">
        <f>'[1]Master Data'!CH49/1000000</f>
        <v>0</v>
      </c>
      <c r="E2012">
        <f>'[1]Master Data'!CI49/1000000</f>
        <v>0</v>
      </c>
      <c r="F2012">
        <f>'[1]Master Data'!CJ49/100</f>
        <v>0</v>
      </c>
      <c r="G2012">
        <f>'[1]Master Data'!CK49/100</f>
        <v>0</v>
      </c>
      <c r="H2012">
        <f>'[1]Master Data'!CL49/100</f>
        <v>0</v>
      </c>
      <c r="I2012">
        <f>'[1]Master Data'!CM49/100</f>
        <v>0</v>
      </c>
      <c r="J2012">
        <f>'[1]Master Data'!CN49/100</f>
        <v>0</v>
      </c>
      <c r="K2012">
        <f>'[1]Master Data'!CP49/100</f>
        <v>0</v>
      </c>
      <c r="L2012">
        <f>'[1]Master Data'!CQ49/1000000</f>
        <v>0</v>
      </c>
      <c r="M2012">
        <f>'[1]Master Data'!CR49/1000000</f>
        <v>0</v>
      </c>
      <c r="N2012">
        <f>'[1]Master Data'!CS49/1000000</f>
        <v>0</v>
      </c>
      <c r="O2012">
        <f>'[1]Master Data'!CT49/100</f>
        <v>0</v>
      </c>
      <c r="P2012">
        <f>'[1]Master Data'!CU49/100</f>
        <v>0</v>
      </c>
      <c r="Q2012">
        <f>'[1]Master Data'!CV49/100</f>
        <v>0</v>
      </c>
      <c r="R2012">
        <f>'[1]Master Data'!CW49/1000000</f>
        <v>0</v>
      </c>
      <c r="S2012">
        <f>'[1]Master Data'!CY49/1000000</f>
        <v>0</v>
      </c>
      <c r="T2012">
        <f>'[1]Master Data'!CZ49/100</f>
        <v>0</v>
      </c>
      <c r="U2012">
        <f>'[1]Master Data'!DA49/1000000</f>
        <v>0</v>
      </c>
    </row>
    <row r="2013" spans="1:21" x14ac:dyDescent="0.55000000000000004">
      <c r="A2013" s="41" t="s">
        <v>1162</v>
      </c>
      <c r="B2013" s="41">
        <v>0</v>
      </c>
      <c r="C2013">
        <f>'[1]Master Data'!CG50/100</f>
        <v>0</v>
      </c>
      <c r="D2013">
        <f>'[1]Master Data'!CH50/1000000</f>
        <v>0</v>
      </c>
      <c r="E2013">
        <f>'[1]Master Data'!CI50/1000000</f>
        <v>0</v>
      </c>
      <c r="F2013">
        <f>'[1]Master Data'!CJ50/100</f>
        <v>0</v>
      </c>
      <c r="G2013">
        <f>'[1]Master Data'!CK50/100</f>
        <v>0</v>
      </c>
      <c r="H2013">
        <f>'[1]Master Data'!CL50/100</f>
        <v>0</v>
      </c>
      <c r="I2013">
        <f>'[1]Master Data'!CM50/100</f>
        <v>0</v>
      </c>
      <c r="J2013">
        <f>'[1]Master Data'!CN50/100</f>
        <v>0</v>
      </c>
      <c r="K2013">
        <f>'[1]Master Data'!CP50/100</f>
        <v>0</v>
      </c>
      <c r="L2013">
        <f>'[1]Master Data'!CQ50/1000000</f>
        <v>0</v>
      </c>
      <c r="M2013">
        <f>'[1]Master Data'!CR50/1000000</f>
        <v>0</v>
      </c>
      <c r="N2013">
        <f>'[1]Master Data'!CS50/1000000</f>
        <v>0</v>
      </c>
      <c r="O2013">
        <f>'[1]Master Data'!CT50/100</f>
        <v>0</v>
      </c>
      <c r="P2013">
        <f>'[1]Master Data'!CU50/100</f>
        <v>0</v>
      </c>
      <c r="Q2013">
        <f>'[1]Master Data'!CV50/100</f>
        <v>0</v>
      </c>
      <c r="R2013">
        <f>'[1]Master Data'!CW50/1000000</f>
        <v>0</v>
      </c>
      <c r="S2013">
        <f>'[1]Master Data'!CY50/1000000</f>
        <v>0</v>
      </c>
      <c r="T2013">
        <f>'[1]Master Data'!CZ50/100</f>
        <v>0</v>
      </c>
      <c r="U2013">
        <f>'[1]Master Data'!DA50/1000000</f>
        <v>0</v>
      </c>
    </row>
    <row r="2014" spans="1:21" x14ac:dyDescent="0.55000000000000004">
      <c r="A2014" s="41" t="s">
        <v>1163</v>
      </c>
      <c r="B2014" s="41">
        <v>0</v>
      </c>
      <c r="C2014">
        <f>'[1]Master Data'!CG51/100</f>
        <v>0</v>
      </c>
      <c r="D2014">
        <f>'[1]Master Data'!CH51/1000000</f>
        <v>0</v>
      </c>
      <c r="E2014">
        <f>'[1]Master Data'!CI51/1000000</f>
        <v>0</v>
      </c>
      <c r="F2014">
        <f>'[1]Master Data'!CJ51/100</f>
        <v>0</v>
      </c>
      <c r="G2014">
        <f>'[1]Master Data'!CK51/100</f>
        <v>0</v>
      </c>
      <c r="H2014">
        <f>'[1]Master Data'!CL51/100</f>
        <v>0</v>
      </c>
      <c r="I2014">
        <f>'[1]Master Data'!CM51/100</f>
        <v>0</v>
      </c>
      <c r="J2014">
        <f>'[1]Master Data'!CN51/100</f>
        <v>0</v>
      </c>
      <c r="K2014">
        <f>'[1]Master Data'!CP51/100</f>
        <v>0</v>
      </c>
      <c r="L2014">
        <f>'[1]Master Data'!CQ51/1000000</f>
        <v>0</v>
      </c>
      <c r="M2014">
        <f>'[1]Master Data'!CR51/1000000</f>
        <v>0</v>
      </c>
      <c r="N2014">
        <f>'[1]Master Data'!CS51/1000000</f>
        <v>0</v>
      </c>
      <c r="O2014">
        <f>'[1]Master Data'!CT51/100</f>
        <v>0</v>
      </c>
      <c r="P2014">
        <f>'[1]Master Data'!CU51/100</f>
        <v>0</v>
      </c>
      <c r="Q2014">
        <f>'[1]Master Data'!CV51/100</f>
        <v>0</v>
      </c>
      <c r="R2014">
        <f>'[1]Master Data'!CW51/1000000</f>
        <v>0</v>
      </c>
      <c r="S2014">
        <f>'[1]Master Data'!CY51/1000000</f>
        <v>0</v>
      </c>
      <c r="T2014">
        <f>'[1]Master Data'!CZ51/100</f>
        <v>0</v>
      </c>
      <c r="U2014">
        <f>'[1]Master Data'!DA51/1000000</f>
        <v>0</v>
      </c>
    </row>
    <row r="2015" spans="1:21" x14ac:dyDescent="0.55000000000000004">
      <c r="A2015" s="41" t="s">
        <v>1164</v>
      </c>
      <c r="B2015" s="41">
        <v>0</v>
      </c>
      <c r="C2015">
        <f>'[1]Master Data'!CG52/100</f>
        <v>0</v>
      </c>
      <c r="D2015">
        <f>'[1]Master Data'!CH52/1000000</f>
        <v>0</v>
      </c>
      <c r="E2015">
        <f>'[1]Master Data'!CI52/1000000</f>
        <v>0</v>
      </c>
      <c r="F2015">
        <f>'[1]Master Data'!CJ52/100</f>
        <v>0</v>
      </c>
      <c r="G2015">
        <f>'[1]Master Data'!CK52/100</f>
        <v>0</v>
      </c>
      <c r="H2015">
        <f>'[1]Master Data'!CL52/100</f>
        <v>0</v>
      </c>
      <c r="I2015">
        <f>'[1]Master Data'!CM52/100</f>
        <v>0</v>
      </c>
      <c r="J2015">
        <f>'[1]Master Data'!CN52/100</f>
        <v>0</v>
      </c>
      <c r="K2015">
        <f>'[1]Master Data'!CP52/100</f>
        <v>0</v>
      </c>
      <c r="L2015">
        <f>'[1]Master Data'!CQ52/1000000</f>
        <v>0</v>
      </c>
      <c r="M2015">
        <f>'[1]Master Data'!CR52/1000000</f>
        <v>0</v>
      </c>
      <c r="N2015">
        <f>'[1]Master Data'!CS52/1000000</f>
        <v>0</v>
      </c>
      <c r="O2015">
        <f>'[1]Master Data'!CT52/100</f>
        <v>0</v>
      </c>
      <c r="P2015">
        <f>'[1]Master Data'!CU52/100</f>
        <v>0</v>
      </c>
      <c r="Q2015">
        <f>'[1]Master Data'!CV52/100</f>
        <v>0</v>
      </c>
      <c r="R2015">
        <f>'[1]Master Data'!CW52/1000000</f>
        <v>0</v>
      </c>
      <c r="S2015">
        <f>'[1]Master Data'!CY52/1000000</f>
        <v>0</v>
      </c>
      <c r="T2015">
        <f>'[1]Master Data'!CZ52/100</f>
        <v>0</v>
      </c>
      <c r="U2015">
        <f>'[1]Master Data'!DA52/1000000</f>
        <v>0</v>
      </c>
    </row>
    <row r="2016" spans="1:21" x14ac:dyDescent="0.55000000000000004">
      <c r="A2016" s="41" t="s">
        <v>1165</v>
      </c>
      <c r="B2016" s="41">
        <v>0</v>
      </c>
      <c r="C2016">
        <f>'[1]Master Data'!CG53/100</f>
        <v>0</v>
      </c>
      <c r="D2016">
        <f>'[1]Master Data'!CH53/1000000</f>
        <v>0</v>
      </c>
      <c r="E2016">
        <f>'[1]Master Data'!CI53/1000000</f>
        <v>0</v>
      </c>
      <c r="F2016">
        <f>'[1]Master Data'!CJ53/100</f>
        <v>0</v>
      </c>
      <c r="G2016">
        <f>'[1]Master Data'!CK53/100</f>
        <v>0</v>
      </c>
      <c r="H2016">
        <f>'[1]Master Data'!CL53/100</f>
        <v>0</v>
      </c>
      <c r="I2016">
        <f>'[1]Master Data'!CM53/100</f>
        <v>0</v>
      </c>
      <c r="J2016">
        <f>'[1]Master Data'!CN53/100</f>
        <v>0</v>
      </c>
      <c r="K2016">
        <f>'[1]Master Data'!CP53/100</f>
        <v>0</v>
      </c>
      <c r="L2016">
        <f>'[1]Master Data'!CQ53/1000000</f>
        <v>0</v>
      </c>
      <c r="M2016">
        <f>'[1]Master Data'!CR53/1000000</f>
        <v>0</v>
      </c>
      <c r="N2016">
        <f>'[1]Master Data'!CS53/1000000</f>
        <v>0</v>
      </c>
      <c r="O2016">
        <f>'[1]Master Data'!CT53/100</f>
        <v>0</v>
      </c>
      <c r="P2016">
        <f>'[1]Master Data'!CU53/100</f>
        <v>0</v>
      </c>
      <c r="Q2016">
        <f>'[1]Master Data'!CV53/100</f>
        <v>0</v>
      </c>
      <c r="R2016">
        <f>'[1]Master Data'!CW53/1000000</f>
        <v>0</v>
      </c>
      <c r="S2016">
        <f>'[1]Master Data'!CY53/1000000</f>
        <v>0</v>
      </c>
      <c r="T2016">
        <f>'[1]Master Data'!CZ53/100</f>
        <v>0</v>
      </c>
      <c r="U2016">
        <f>'[1]Master Data'!DA53/1000000</f>
        <v>0</v>
      </c>
    </row>
    <row r="2017" spans="1:21" x14ac:dyDescent="0.55000000000000004">
      <c r="A2017" s="41" t="s">
        <v>1166</v>
      </c>
      <c r="B2017" s="41">
        <v>0</v>
      </c>
      <c r="C2017">
        <f>'[1]Master Data'!CG54/100</f>
        <v>0</v>
      </c>
      <c r="D2017">
        <f>'[1]Master Data'!CH54/1000000</f>
        <v>0</v>
      </c>
      <c r="E2017">
        <f>'[1]Master Data'!CI54/1000000</f>
        <v>0</v>
      </c>
      <c r="F2017">
        <f>'[1]Master Data'!CJ54/100</f>
        <v>0</v>
      </c>
      <c r="G2017">
        <f>'[1]Master Data'!CK54/100</f>
        <v>0</v>
      </c>
      <c r="H2017">
        <f>'[1]Master Data'!CL54/100</f>
        <v>0</v>
      </c>
      <c r="I2017">
        <f>'[1]Master Data'!CM54/100</f>
        <v>0</v>
      </c>
      <c r="J2017">
        <f>'[1]Master Data'!CN54/100</f>
        <v>0</v>
      </c>
      <c r="K2017">
        <f>'[1]Master Data'!CP54/100</f>
        <v>0</v>
      </c>
      <c r="L2017">
        <f>'[1]Master Data'!CQ54/1000000</f>
        <v>0</v>
      </c>
      <c r="M2017">
        <f>'[1]Master Data'!CR54/1000000</f>
        <v>0</v>
      </c>
      <c r="N2017">
        <f>'[1]Master Data'!CS54/1000000</f>
        <v>0</v>
      </c>
      <c r="O2017">
        <f>'[1]Master Data'!CT54/100</f>
        <v>0</v>
      </c>
      <c r="P2017">
        <f>'[1]Master Data'!CU54/100</f>
        <v>0</v>
      </c>
      <c r="Q2017">
        <f>'[1]Master Data'!CV54/100</f>
        <v>0</v>
      </c>
      <c r="R2017">
        <f>'[1]Master Data'!CW54/1000000</f>
        <v>0</v>
      </c>
      <c r="S2017">
        <f>'[1]Master Data'!CY54/1000000</f>
        <v>0</v>
      </c>
      <c r="T2017">
        <f>'[1]Master Data'!CZ54/100</f>
        <v>0</v>
      </c>
      <c r="U2017">
        <f>'[1]Master Data'!DA54/1000000</f>
        <v>0</v>
      </c>
    </row>
    <row r="2018" spans="1:21" x14ac:dyDescent="0.55000000000000004">
      <c r="A2018" s="41" t="s">
        <v>1167</v>
      </c>
      <c r="B2018" s="41">
        <v>0</v>
      </c>
      <c r="C2018">
        <f>'[1]Master Data'!CG55/100</f>
        <v>0</v>
      </c>
      <c r="D2018">
        <f>'[1]Master Data'!CH55/1000000</f>
        <v>0</v>
      </c>
      <c r="E2018">
        <f>'[1]Master Data'!CI55/1000000</f>
        <v>0</v>
      </c>
      <c r="F2018">
        <f>'[1]Master Data'!CJ55/100</f>
        <v>0</v>
      </c>
      <c r="G2018">
        <f>'[1]Master Data'!CK55/100</f>
        <v>0</v>
      </c>
      <c r="H2018">
        <f>'[1]Master Data'!CL55/100</f>
        <v>0</v>
      </c>
      <c r="I2018">
        <f>'[1]Master Data'!CM55/100</f>
        <v>0</v>
      </c>
      <c r="J2018">
        <f>'[1]Master Data'!CN55/100</f>
        <v>0</v>
      </c>
      <c r="K2018">
        <f>'[1]Master Data'!CP55/100</f>
        <v>0</v>
      </c>
      <c r="L2018">
        <f>'[1]Master Data'!CQ55/1000000</f>
        <v>0</v>
      </c>
      <c r="M2018">
        <f>'[1]Master Data'!CR55/1000000</f>
        <v>0</v>
      </c>
      <c r="N2018">
        <f>'[1]Master Data'!CS55/1000000</f>
        <v>0</v>
      </c>
      <c r="O2018">
        <f>'[1]Master Data'!CT55/100</f>
        <v>0</v>
      </c>
      <c r="P2018">
        <f>'[1]Master Data'!CU55/100</f>
        <v>0</v>
      </c>
      <c r="Q2018">
        <f>'[1]Master Data'!CV55/100</f>
        <v>0</v>
      </c>
      <c r="R2018">
        <f>'[1]Master Data'!CW55/1000000</f>
        <v>0</v>
      </c>
      <c r="S2018">
        <f>'[1]Master Data'!CY55/1000000</f>
        <v>0</v>
      </c>
      <c r="T2018">
        <f>'[1]Master Data'!CZ55/100</f>
        <v>0</v>
      </c>
      <c r="U2018">
        <f>'[1]Master Data'!DA55/1000000</f>
        <v>0</v>
      </c>
    </row>
    <row r="2019" spans="1:21" x14ac:dyDescent="0.55000000000000004">
      <c r="A2019" s="41" t="s">
        <v>1168</v>
      </c>
      <c r="B2019" s="41">
        <v>0</v>
      </c>
      <c r="C2019">
        <f>'[1]Master Data'!CG56/100</f>
        <v>0</v>
      </c>
      <c r="D2019">
        <f>'[1]Master Data'!CH56/1000000</f>
        <v>0</v>
      </c>
      <c r="E2019">
        <f>'[1]Master Data'!CI56/1000000</f>
        <v>0</v>
      </c>
      <c r="F2019">
        <f>'[1]Master Data'!CJ56/100</f>
        <v>0</v>
      </c>
      <c r="G2019">
        <f>'[1]Master Data'!CK56/100</f>
        <v>0</v>
      </c>
      <c r="H2019">
        <f>'[1]Master Data'!CL56/100</f>
        <v>0</v>
      </c>
      <c r="I2019">
        <f>'[1]Master Data'!CM56/100</f>
        <v>0</v>
      </c>
      <c r="J2019">
        <f>'[1]Master Data'!CN56/100</f>
        <v>0</v>
      </c>
      <c r="K2019">
        <f>'[1]Master Data'!CP56/100</f>
        <v>0</v>
      </c>
      <c r="L2019">
        <f>'[1]Master Data'!CQ56/1000000</f>
        <v>0</v>
      </c>
      <c r="M2019">
        <f>'[1]Master Data'!CR56/1000000</f>
        <v>0</v>
      </c>
      <c r="N2019">
        <f>'[1]Master Data'!CS56/1000000</f>
        <v>0</v>
      </c>
      <c r="O2019">
        <f>'[1]Master Data'!CT56/100</f>
        <v>0</v>
      </c>
      <c r="P2019">
        <f>'[1]Master Data'!CU56/100</f>
        <v>0</v>
      </c>
      <c r="Q2019">
        <f>'[1]Master Data'!CV56/100</f>
        <v>0</v>
      </c>
      <c r="R2019">
        <f>'[1]Master Data'!CW56/1000000</f>
        <v>0</v>
      </c>
      <c r="S2019">
        <f>'[1]Master Data'!CY56/1000000</f>
        <v>0</v>
      </c>
      <c r="T2019">
        <f>'[1]Master Data'!CZ56/100</f>
        <v>0</v>
      </c>
      <c r="U2019">
        <f>'[1]Master Data'!DA56/1000000</f>
        <v>0</v>
      </c>
    </row>
    <row r="2020" spans="1:21" x14ac:dyDescent="0.55000000000000004">
      <c r="A2020" s="41" t="s">
        <v>1169</v>
      </c>
      <c r="B2020" s="41">
        <v>0</v>
      </c>
      <c r="C2020">
        <f>'[1]Master Data'!CG57/100</f>
        <v>0</v>
      </c>
      <c r="D2020">
        <f>'[1]Master Data'!CH57/1000000</f>
        <v>0</v>
      </c>
      <c r="E2020">
        <f>'[1]Master Data'!CI57/1000000</f>
        <v>0</v>
      </c>
      <c r="F2020">
        <f>'[1]Master Data'!CJ57/100</f>
        <v>0</v>
      </c>
      <c r="G2020">
        <f>'[1]Master Data'!CK57/100</f>
        <v>0</v>
      </c>
      <c r="H2020">
        <f>'[1]Master Data'!CL57/100</f>
        <v>0</v>
      </c>
      <c r="I2020">
        <f>'[1]Master Data'!CM57/100</f>
        <v>0</v>
      </c>
      <c r="J2020">
        <f>'[1]Master Data'!CN57/100</f>
        <v>0</v>
      </c>
      <c r="K2020">
        <f>'[1]Master Data'!CP57/100</f>
        <v>0</v>
      </c>
      <c r="L2020">
        <f>'[1]Master Data'!CQ57/1000000</f>
        <v>0</v>
      </c>
      <c r="M2020">
        <f>'[1]Master Data'!CR57/1000000</f>
        <v>0</v>
      </c>
      <c r="N2020">
        <f>'[1]Master Data'!CS57/1000000</f>
        <v>0</v>
      </c>
      <c r="O2020">
        <f>'[1]Master Data'!CT57/100</f>
        <v>0</v>
      </c>
      <c r="P2020">
        <f>'[1]Master Data'!CU57/100</f>
        <v>0</v>
      </c>
      <c r="Q2020">
        <f>'[1]Master Data'!CV57/100</f>
        <v>0</v>
      </c>
      <c r="R2020">
        <f>'[1]Master Data'!CW57/1000000</f>
        <v>0</v>
      </c>
      <c r="S2020">
        <f>'[1]Master Data'!CY57/1000000</f>
        <v>0</v>
      </c>
      <c r="T2020">
        <f>'[1]Master Data'!CZ57/100</f>
        <v>0</v>
      </c>
      <c r="U2020">
        <f>'[1]Master Data'!DA57/1000000</f>
        <v>0</v>
      </c>
    </row>
    <row r="2021" spans="1:21" x14ac:dyDescent="0.55000000000000004">
      <c r="A2021" s="41" t="s">
        <v>1170</v>
      </c>
      <c r="B2021" s="41">
        <v>0</v>
      </c>
      <c r="C2021">
        <f>'[1]Master Data'!CG58/100</f>
        <v>0</v>
      </c>
      <c r="D2021">
        <f>'[1]Master Data'!CH58/1000000</f>
        <v>0</v>
      </c>
      <c r="E2021">
        <f>'[1]Master Data'!CI58/1000000</f>
        <v>0</v>
      </c>
      <c r="F2021">
        <f>'[1]Master Data'!CJ58/100</f>
        <v>0</v>
      </c>
      <c r="G2021">
        <f>'[1]Master Data'!CK58/100</f>
        <v>0</v>
      </c>
      <c r="H2021">
        <f>'[1]Master Data'!CL58/100</f>
        <v>0</v>
      </c>
      <c r="I2021">
        <f>'[1]Master Data'!CM58/100</f>
        <v>0</v>
      </c>
      <c r="J2021">
        <f>'[1]Master Data'!CN58/100</f>
        <v>0</v>
      </c>
      <c r="K2021">
        <f>'[1]Master Data'!CP58/100</f>
        <v>0</v>
      </c>
      <c r="L2021">
        <f>'[1]Master Data'!CQ58/1000000</f>
        <v>0</v>
      </c>
      <c r="M2021">
        <f>'[1]Master Data'!CR58/1000000</f>
        <v>0</v>
      </c>
      <c r="N2021">
        <f>'[1]Master Data'!CS58/1000000</f>
        <v>0</v>
      </c>
      <c r="O2021">
        <f>'[1]Master Data'!CT58/100</f>
        <v>0</v>
      </c>
      <c r="P2021">
        <f>'[1]Master Data'!CU58/100</f>
        <v>0</v>
      </c>
      <c r="Q2021">
        <f>'[1]Master Data'!CV58/100</f>
        <v>0</v>
      </c>
      <c r="R2021">
        <f>'[1]Master Data'!CW58/1000000</f>
        <v>0</v>
      </c>
      <c r="S2021">
        <f>'[1]Master Data'!CY58/1000000</f>
        <v>0</v>
      </c>
      <c r="T2021">
        <f>'[1]Master Data'!CZ58/100</f>
        <v>0</v>
      </c>
      <c r="U2021">
        <f>'[1]Master Data'!DA58/1000000</f>
        <v>0</v>
      </c>
    </row>
    <row r="2022" spans="1:21" x14ac:dyDescent="0.55000000000000004">
      <c r="A2022" s="41" t="s">
        <v>1171</v>
      </c>
      <c r="B2022" s="41">
        <v>0</v>
      </c>
      <c r="C2022">
        <f>'[1]Master Data'!CG59/100</f>
        <v>0</v>
      </c>
      <c r="D2022">
        <f>'[1]Master Data'!CH59/1000000</f>
        <v>0</v>
      </c>
      <c r="E2022">
        <f>'[1]Master Data'!CI59/1000000</f>
        <v>0</v>
      </c>
      <c r="F2022">
        <f>'[1]Master Data'!CJ59/100</f>
        <v>0</v>
      </c>
      <c r="G2022">
        <f>'[1]Master Data'!CK59/100</f>
        <v>0</v>
      </c>
      <c r="H2022">
        <f>'[1]Master Data'!CL59/100</f>
        <v>0</v>
      </c>
      <c r="I2022">
        <f>'[1]Master Data'!CM59/100</f>
        <v>0</v>
      </c>
      <c r="J2022">
        <f>'[1]Master Data'!CN59/100</f>
        <v>0</v>
      </c>
      <c r="K2022">
        <f>'[1]Master Data'!CP59/100</f>
        <v>0</v>
      </c>
      <c r="L2022">
        <f>'[1]Master Data'!CQ59/1000000</f>
        <v>0</v>
      </c>
      <c r="M2022">
        <f>'[1]Master Data'!CR59/1000000</f>
        <v>0</v>
      </c>
      <c r="N2022">
        <f>'[1]Master Data'!CS59/1000000</f>
        <v>0</v>
      </c>
      <c r="O2022">
        <f>'[1]Master Data'!CT59/100</f>
        <v>0</v>
      </c>
      <c r="P2022">
        <f>'[1]Master Data'!CU59/100</f>
        <v>0</v>
      </c>
      <c r="Q2022">
        <f>'[1]Master Data'!CV59/100</f>
        <v>0</v>
      </c>
      <c r="R2022">
        <f>'[1]Master Data'!CW59/1000000</f>
        <v>0</v>
      </c>
      <c r="S2022">
        <f>'[1]Master Data'!CY59/1000000</f>
        <v>0</v>
      </c>
      <c r="T2022">
        <f>'[1]Master Data'!CZ59/100</f>
        <v>0</v>
      </c>
      <c r="U2022">
        <f>'[1]Master Data'!DA59/1000000</f>
        <v>0</v>
      </c>
    </row>
    <row r="2023" spans="1:21" x14ac:dyDescent="0.55000000000000004">
      <c r="A2023" s="41" t="s">
        <v>1172</v>
      </c>
      <c r="B2023" s="41">
        <v>0</v>
      </c>
      <c r="C2023">
        <f>'[1]Master Data'!CG60/100</f>
        <v>0</v>
      </c>
      <c r="D2023">
        <f>'[1]Master Data'!CH60/1000000</f>
        <v>0</v>
      </c>
      <c r="E2023">
        <f>'[1]Master Data'!CI60/1000000</f>
        <v>0</v>
      </c>
      <c r="F2023">
        <f>'[1]Master Data'!CJ60/100</f>
        <v>0</v>
      </c>
      <c r="G2023">
        <f>'[1]Master Data'!CK60/100</f>
        <v>0</v>
      </c>
      <c r="H2023">
        <f>'[1]Master Data'!CL60/100</f>
        <v>0</v>
      </c>
      <c r="I2023">
        <f>'[1]Master Data'!CM60/100</f>
        <v>0</v>
      </c>
      <c r="J2023">
        <f>'[1]Master Data'!CN60/100</f>
        <v>0</v>
      </c>
      <c r="K2023">
        <f>'[1]Master Data'!CP60/100</f>
        <v>0</v>
      </c>
      <c r="L2023">
        <f>'[1]Master Data'!CQ60/1000000</f>
        <v>0</v>
      </c>
      <c r="M2023">
        <f>'[1]Master Data'!CR60/1000000</f>
        <v>0</v>
      </c>
      <c r="N2023">
        <f>'[1]Master Data'!CS60/1000000</f>
        <v>0</v>
      </c>
      <c r="O2023">
        <f>'[1]Master Data'!CT60/100</f>
        <v>0</v>
      </c>
      <c r="P2023">
        <f>'[1]Master Data'!CU60/100</f>
        <v>0</v>
      </c>
      <c r="Q2023">
        <f>'[1]Master Data'!CV60/100</f>
        <v>0</v>
      </c>
      <c r="R2023">
        <f>'[1]Master Data'!CW60/1000000</f>
        <v>0</v>
      </c>
      <c r="S2023">
        <f>'[1]Master Data'!CY60/1000000</f>
        <v>0</v>
      </c>
      <c r="T2023">
        <f>'[1]Master Data'!CZ60/100</f>
        <v>0</v>
      </c>
      <c r="U2023">
        <f>'[1]Master Data'!DA60/1000000</f>
        <v>0</v>
      </c>
    </row>
    <row r="2024" spans="1:21" x14ac:dyDescent="0.55000000000000004">
      <c r="A2024" s="41" t="s">
        <v>1173</v>
      </c>
      <c r="B2024" s="41">
        <v>0</v>
      </c>
      <c r="C2024">
        <f>'[1]Master Data'!CG61/100</f>
        <v>0</v>
      </c>
      <c r="D2024">
        <f>'[1]Master Data'!CH61/1000000</f>
        <v>0</v>
      </c>
      <c r="E2024">
        <f>'[1]Master Data'!CI61/1000000</f>
        <v>0</v>
      </c>
      <c r="F2024">
        <f>'[1]Master Data'!CJ61/100</f>
        <v>0</v>
      </c>
      <c r="G2024">
        <f>'[1]Master Data'!CK61/100</f>
        <v>0</v>
      </c>
      <c r="H2024">
        <f>'[1]Master Data'!CL61/100</f>
        <v>0</v>
      </c>
      <c r="I2024">
        <f>'[1]Master Data'!CM61/100</f>
        <v>0</v>
      </c>
      <c r="J2024">
        <f>'[1]Master Data'!CN61/100</f>
        <v>0</v>
      </c>
      <c r="K2024">
        <f>'[1]Master Data'!CP61/100</f>
        <v>0</v>
      </c>
      <c r="L2024">
        <f>'[1]Master Data'!CQ61/1000000</f>
        <v>0</v>
      </c>
      <c r="M2024">
        <f>'[1]Master Data'!CR61/1000000</f>
        <v>0</v>
      </c>
      <c r="N2024">
        <f>'[1]Master Data'!CS61/1000000</f>
        <v>0</v>
      </c>
      <c r="O2024">
        <f>'[1]Master Data'!CT61/100</f>
        <v>0</v>
      </c>
      <c r="P2024">
        <f>'[1]Master Data'!CU61/100</f>
        <v>0</v>
      </c>
      <c r="Q2024">
        <f>'[1]Master Data'!CV61/100</f>
        <v>0</v>
      </c>
      <c r="R2024">
        <f>'[1]Master Data'!CW61/1000000</f>
        <v>0</v>
      </c>
      <c r="S2024">
        <f>'[1]Master Data'!CY61/1000000</f>
        <v>0</v>
      </c>
      <c r="T2024">
        <f>'[1]Master Data'!CZ61/100</f>
        <v>0</v>
      </c>
      <c r="U2024">
        <f>'[1]Master Data'!DA61/1000000</f>
        <v>0</v>
      </c>
    </row>
    <row r="2025" spans="1:21" x14ac:dyDescent="0.55000000000000004">
      <c r="A2025" s="41" t="s">
        <v>1174</v>
      </c>
      <c r="B2025" s="41">
        <v>0</v>
      </c>
      <c r="C2025">
        <f>'[1]Master Data'!CG62/100</f>
        <v>0</v>
      </c>
      <c r="D2025">
        <f>'[1]Master Data'!CH62/1000000</f>
        <v>0</v>
      </c>
      <c r="E2025">
        <f>'[1]Master Data'!CI62/1000000</f>
        <v>0</v>
      </c>
      <c r="F2025">
        <f>'[1]Master Data'!CJ62/100</f>
        <v>0</v>
      </c>
      <c r="G2025">
        <f>'[1]Master Data'!CK62/100</f>
        <v>0</v>
      </c>
      <c r="H2025">
        <f>'[1]Master Data'!CL62/100</f>
        <v>0</v>
      </c>
      <c r="I2025">
        <f>'[1]Master Data'!CM62/100</f>
        <v>0</v>
      </c>
      <c r="J2025">
        <f>'[1]Master Data'!CN62/100</f>
        <v>0</v>
      </c>
      <c r="K2025">
        <f>'[1]Master Data'!CP62/100</f>
        <v>0</v>
      </c>
      <c r="L2025">
        <f>'[1]Master Data'!CQ62/1000000</f>
        <v>0</v>
      </c>
      <c r="M2025">
        <f>'[1]Master Data'!CR62/1000000</f>
        <v>0</v>
      </c>
      <c r="N2025">
        <f>'[1]Master Data'!CS62/1000000</f>
        <v>0</v>
      </c>
      <c r="O2025">
        <f>'[1]Master Data'!CT62/100</f>
        <v>0</v>
      </c>
      <c r="P2025">
        <f>'[1]Master Data'!CU62/100</f>
        <v>0</v>
      </c>
      <c r="Q2025">
        <f>'[1]Master Data'!CV62/100</f>
        <v>0</v>
      </c>
      <c r="R2025">
        <f>'[1]Master Data'!CW62/1000000</f>
        <v>0</v>
      </c>
      <c r="S2025">
        <f>'[1]Master Data'!CY62/1000000</f>
        <v>0</v>
      </c>
      <c r="T2025">
        <f>'[1]Master Data'!CZ62/100</f>
        <v>0</v>
      </c>
      <c r="U2025">
        <f>'[1]Master Data'!DA62/1000000</f>
        <v>0</v>
      </c>
    </row>
    <row r="2026" spans="1:21" x14ac:dyDescent="0.55000000000000004">
      <c r="A2026" s="41" t="s">
        <v>1175</v>
      </c>
      <c r="B2026" s="41">
        <v>0</v>
      </c>
      <c r="C2026">
        <f>'[1]Master Data'!CG63/100</f>
        <v>0</v>
      </c>
      <c r="D2026">
        <f>'[1]Master Data'!CH63/1000000</f>
        <v>0</v>
      </c>
      <c r="E2026">
        <f>'[1]Master Data'!CI63/1000000</f>
        <v>0</v>
      </c>
      <c r="F2026">
        <f>'[1]Master Data'!CJ63/100</f>
        <v>0</v>
      </c>
      <c r="G2026">
        <f>'[1]Master Data'!CK63/100</f>
        <v>0</v>
      </c>
      <c r="H2026">
        <f>'[1]Master Data'!CL63/100</f>
        <v>0</v>
      </c>
      <c r="I2026">
        <f>'[1]Master Data'!CM63/100</f>
        <v>0</v>
      </c>
      <c r="J2026">
        <f>'[1]Master Data'!CN63/100</f>
        <v>0</v>
      </c>
      <c r="K2026">
        <f>'[1]Master Data'!CP63/100</f>
        <v>0</v>
      </c>
      <c r="L2026">
        <f>'[1]Master Data'!CQ63/1000000</f>
        <v>0</v>
      </c>
      <c r="M2026">
        <f>'[1]Master Data'!CR63/1000000</f>
        <v>0</v>
      </c>
      <c r="N2026">
        <f>'[1]Master Data'!CS63/1000000</f>
        <v>0</v>
      </c>
      <c r="O2026">
        <f>'[1]Master Data'!CT63/100</f>
        <v>0</v>
      </c>
      <c r="P2026">
        <f>'[1]Master Data'!CU63/100</f>
        <v>0</v>
      </c>
      <c r="Q2026">
        <f>'[1]Master Data'!CV63/100</f>
        <v>0</v>
      </c>
      <c r="R2026">
        <f>'[1]Master Data'!CW63/1000000</f>
        <v>0</v>
      </c>
      <c r="S2026">
        <f>'[1]Master Data'!CY63/1000000</f>
        <v>0</v>
      </c>
      <c r="T2026">
        <f>'[1]Master Data'!CZ63/100</f>
        <v>0</v>
      </c>
      <c r="U2026">
        <f>'[1]Master Data'!DA63/1000000</f>
        <v>0</v>
      </c>
    </row>
    <row r="2027" spans="1:21" x14ac:dyDescent="0.55000000000000004">
      <c r="A2027" s="41" t="s">
        <v>1176</v>
      </c>
      <c r="B2027" s="41">
        <v>0</v>
      </c>
      <c r="C2027">
        <f>'[1]Master Data'!CG64/100</f>
        <v>0</v>
      </c>
      <c r="D2027">
        <f>'[1]Master Data'!CH64/1000000</f>
        <v>0</v>
      </c>
      <c r="E2027">
        <f>'[1]Master Data'!CI64/1000000</f>
        <v>0</v>
      </c>
      <c r="F2027">
        <f>'[1]Master Data'!CJ64/100</f>
        <v>0</v>
      </c>
      <c r="G2027">
        <f>'[1]Master Data'!CK64/100</f>
        <v>0</v>
      </c>
      <c r="H2027">
        <f>'[1]Master Data'!CL64/100</f>
        <v>0</v>
      </c>
      <c r="I2027">
        <f>'[1]Master Data'!CM64/100</f>
        <v>0</v>
      </c>
      <c r="J2027">
        <f>'[1]Master Data'!CN64/100</f>
        <v>0</v>
      </c>
      <c r="K2027">
        <f>'[1]Master Data'!CP64/100</f>
        <v>0</v>
      </c>
      <c r="L2027">
        <f>'[1]Master Data'!CQ64/1000000</f>
        <v>0</v>
      </c>
      <c r="M2027">
        <f>'[1]Master Data'!CR64/1000000</f>
        <v>0</v>
      </c>
      <c r="N2027">
        <f>'[1]Master Data'!CS64/1000000</f>
        <v>0</v>
      </c>
      <c r="O2027">
        <f>'[1]Master Data'!CT64/100</f>
        <v>0</v>
      </c>
      <c r="P2027">
        <f>'[1]Master Data'!CU64/100</f>
        <v>0</v>
      </c>
      <c r="Q2027">
        <f>'[1]Master Data'!CV64/100</f>
        <v>0</v>
      </c>
      <c r="R2027">
        <f>'[1]Master Data'!CW64/1000000</f>
        <v>0</v>
      </c>
      <c r="S2027">
        <f>'[1]Master Data'!CY64/1000000</f>
        <v>0</v>
      </c>
      <c r="T2027">
        <f>'[1]Master Data'!CZ64/100</f>
        <v>0</v>
      </c>
      <c r="U2027">
        <f>'[1]Master Data'!DA64/1000000</f>
        <v>0</v>
      </c>
    </row>
    <row r="2028" spans="1:21" x14ac:dyDescent="0.55000000000000004">
      <c r="A2028" s="41" t="s">
        <v>1177</v>
      </c>
      <c r="B2028" s="41">
        <v>0</v>
      </c>
      <c r="C2028">
        <f>'[1]Master Data'!CG65/100</f>
        <v>0</v>
      </c>
      <c r="D2028">
        <f>'[1]Master Data'!CH65/1000000</f>
        <v>0</v>
      </c>
      <c r="E2028">
        <f>'[1]Master Data'!CI65/1000000</f>
        <v>0</v>
      </c>
      <c r="F2028">
        <f>'[1]Master Data'!CJ65/100</f>
        <v>0</v>
      </c>
      <c r="G2028">
        <f>'[1]Master Data'!CK65/100</f>
        <v>0</v>
      </c>
      <c r="H2028">
        <f>'[1]Master Data'!CL65/100</f>
        <v>0</v>
      </c>
      <c r="I2028">
        <f>'[1]Master Data'!CM65/100</f>
        <v>0</v>
      </c>
      <c r="J2028">
        <f>'[1]Master Data'!CN65/100</f>
        <v>0</v>
      </c>
      <c r="K2028">
        <f>'[1]Master Data'!CP65/100</f>
        <v>0</v>
      </c>
      <c r="L2028">
        <f>'[1]Master Data'!CQ65/1000000</f>
        <v>0</v>
      </c>
      <c r="M2028">
        <f>'[1]Master Data'!CR65/1000000</f>
        <v>0</v>
      </c>
      <c r="N2028">
        <f>'[1]Master Data'!CS65/1000000</f>
        <v>0</v>
      </c>
      <c r="O2028">
        <f>'[1]Master Data'!CT65/100</f>
        <v>0</v>
      </c>
      <c r="P2028">
        <f>'[1]Master Data'!CU65/100</f>
        <v>0</v>
      </c>
      <c r="Q2028">
        <f>'[1]Master Data'!CV65/100</f>
        <v>0</v>
      </c>
      <c r="R2028">
        <f>'[1]Master Data'!CW65/1000000</f>
        <v>0</v>
      </c>
      <c r="S2028">
        <f>'[1]Master Data'!CY65/1000000</f>
        <v>0</v>
      </c>
      <c r="T2028">
        <f>'[1]Master Data'!CZ65/100</f>
        <v>0</v>
      </c>
      <c r="U2028">
        <f>'[1]Master Data'!DA65/1000000</f>
        <v>0</v>
      </c>
    </row>
    <row r="2029" spans="1:21" x14ac:dyDescent="0.55000000000000004">
      <c r="A2029" s="41" t="s">
        <v>1178</v>
      </c>
      <c r="B2029" s="41">
        <v>0</v>
      </c>
      <c r="C2029">
        <f>'[1]Master Data'!CG66/100</f>
        <v>0</v>
      </c>
      <c r="D2029">
        <f>'[1]Master Data'!CH66/1000000</f>
        <v>0</v>
      </c>
      <c r="E2029">
        <f>'[1]Master Data'!CI66/1000000</f>
        <v>0</v>
      </c>
      <c r="F2029">
        <f>'[1]Master Data'!CJ66/100</f>
        <v>0</v>
      </c>
      <c r="G2029">
        <f>'[1]Master Data'!CK66/100</f>
        <v>0</v>
      </c>
      <c r="H2029">
        <f>'[1]Master Data'!CL66/100</f>
        <v>0</v>
      </c>
      <c r="I2029">
        <f>'[1]Master Data'!CM66/100</f>
        <v>0</v>
      </c>
      <c r="J2029">
        <f>'[1]Master Data'!CN66/100</f>
        <v>0</v>
      </c>
      <c r="K2029">
        <f>'[1]Master Data'!CP66/100</f>
        <v>0</v>
      </c>
      <c r="L2029">
        <f>'[1]Master Data'!CQ66/1000000</f>
        <v>0</v>
      </c>
      <c r="M2029">
        <f>'[1]Master Data'!CR66/1000000</f>
        <v>0</v>
      </c>
      <c r="N2029">
        <f>'[1]Master Data'!CS66/1000000</f>
        <v>0</v>
      </c>
      <c r="O2029">
        <f>'[1]Master Data'!CT66/100</f>
        <v>0</v>
      </c>
      <c r="P2029">
        <f>'[1]Master Data'!CU66/100</f>
        <v>0</v>
      </c>
      <c r="Q2029">
        <f>'[1]Master Data'!CV66/100</f>
        <v>0</v>
      </c>
      <c r="R2029">
        <f>'[1]Master Data'!CW66/1000000</f>
        <v>0</v>
      </c>
      <c r="S2029">
        <f>'[1]Master Data'!CY66/1000000</f>
        <v>0</v>
      </c>
      <c r="T2029">
        <f>'[1]Master Data'!CZ66/100</f>
        <v>0</v>
      </c>
      <c r="U2029">
        <f>'[1]Master Data'!DA66/1000000</f>
        <v>0</v>
      </c>
    </row>
    <row r="2030" spans="1:21" x14ac:dyDescent="0.55000000000000004">
      <c r="A2030" s="41" t="s">
        <v>1179</v>
      </c>
      <c r="B2030" s="41">
        <v>0</v>
      </c>
      <c r="C2030">
        <f>'[1]Master Data'!CG67/100</f>
        <v>0</v>
      </c>
      <c r="D2030">
        <f>'[1]Master Data'!CH67/1000000</f>
        <v>0</v>
      </c>
      <c r="E2030">
        <f>'[1]Master Data'!CI67/1000000</f>
        <v>0</v>
      </c>
      <c r="F2030">
        <f>'[1]Master Data'!CJ67/100</f>
        <v>0</v>
      </c>
      <c r="G2030">
        <f>'[1]Master Data'!CK67/100</f>
        <v>0</v>
      </c>
      <c r="H2030">
        <f>'[1]Master Data'!CL67/100</f>
        <v>0</v>
      </c>
      <c r="I2030">
        <f>'[1]Master Data'!CM67/100</f>
        <v>0</v>
      </c>
      <c r="J2030">
        <f>'[1]Master Data'!CN67/100</f>
        <v>0</v>
      </c>
      <c r="K2030">
        <f>'[1]Master Data'!CP67/100</f>
        <v>0</v>
      </c>
      <c r="L2030">
        <f>'[1]Master Data'!CQ67/1000000</f>
        <v>0</v>
      </c>
      <c r="M2030">
        <f>'[1]Master Data'!CR67/1000000</f>
        <v>0</v>
      </c>
      <c r="N2030">
        <f>'[1]Master Data'!CS67/1000000</f>
        <v>0</v>
      </c>
      <c r="O2030">
        <f>'[1]Master Data'!CT67/100</f>
        <v>0</v>
      </c>
      <c r="P2030">
        <f>'[1]Master Data'!CU67/100</f>
        <v>0</v>
      </c>
      <c r="Q2030">
        <f>'[1]Master Data'!CV67/100</f>
        <v>0</v>
      </c>
      <c r="R2030">
        <f>'[1]Master Data'!CW67/1000000</f>
        <v>0</v>
      </c>
      <c r="S2030">
        <f>'[1]Master Data'!CY67/1000000</f>
        <v>0</v>
      </c>
      <c r="T2030">
        <f>'[1]Master Data'!CZ67/100</f>
        <v>0</v>
      </c>
      <c r="U2030">
        <f>'[1]Master Data'!DA67/1000000</f>
        <v>0</v>
      </c>
    </row>
    <row r="2031" spans="1:21" x14ac:dyDescent="0.55000000000000004">
      <c r="A2031" s="41" t="s">
        <v>1180</v>
      </c>
      <c r="B2031" s="41">
        <v>0</v>
      </c>
      <c r="C2031">
        <f>'[1]Master Data'!CG68/100</f>
        <v>0</v>
      </c>
      <c r="D2031">
        <f>'[1]Master Data'!CH68/1000000</f>
        <v>0</v>
      </c>
      <c r="E2031">
        <f>'[1]Master Data'!CI68/1000000</f>
        <v>0</v>
      </c>
      <c r="F2031">
        <f>'[1]Master Data'!CJ68/100</f>
        <v>0</v>
      </c>
      <c r="G2031">
        <f>'[1]Master Data'!CK68/100</f>
        <v>0</v>
      </c>
      <c r="H2031">
        <f>'[1]Master Data'!CL68/100</f>
        <v>0</v>
      </c>
      <c r="I2031">
        <f>'[1]Master Data'!CM68/100</f>
        <v>0</v>
      </c>
      <c r="J2031">
        <f>'[1]Master Data'!CN68/100</f>
        <v>0</v>
      </c>
      <c r="K2031">
        <f>'[1]Master Data'!CP68/100</f>
        <v>0</v>
      </c>
      <c r="L2031">
        <f>'[1]Master Data'!CQ68/1000000</f>
        <v>0</v>
      </c>
      <c r="M2031">
        <f>'[1]Master Data'!CR68/1000000</f>
        <v>0</v>
      </c>
      <c r="N2031">
        <f>'[1]Master Data'!CS68/1000000</f>
        <v>0</v>
      </c>
      <c r="O2031">
        <f>'[1]Master Data'!CT68/100</f>
        <v>0</v>
      </c>
      <c r="P2031">
        <f>'[1]Master Data'!CU68/100</f>
        <v>0</v>
      </c>
      <c r="Q2031">
        <f>'[1]Master Data'!CV68/100</f>
        <v>0</v>
      </c>
      <c r="R2031">
        <f>'[1]Master Data'!CW68/1000000</f>
        <v>0</v>
      </c>
      <c r="S2031">
        <f>'[1]Master Data'!CY68/1000000</f>
        <v>0</v>
      </c>
      <c r="T2031">
        <f>'[1]Master Data'!CZ68/100</f>
        <v>0</v>
      </c>
      <c r="U2031">
        <f>'[1]Master Data'!DA68/1000000</f>
        <v>0</v>
      </c>
    </row>
    <row r="2032" spans="1:21" x14ac:dyDescent="0.55000000000000004">
      <c r="A2032" s="41" t="s">
        <v>1181</v>
      </c>
      <c r="B2032" s="41">
        <v>0</v>
      </c>
      <c r="C2032">
        <f>'[1]Master Data'!CG69/100</f>
        <v>0</v>
      </c>
      <c r="D2032">
        <f>'[1]Master Data'!CH69/1000000</f>
        <v>0</v>
      </c>
      <c r="E2032">
        <f>'[1]Master Data'!CI69/1000000</f>
        <v>0</v>
      </c>
      <c r="F2032">
        <f>'[1]Master Data'!CJ69/100</f>
        <v>0</v>
      </c>
      <c r="G2032">
        <f>'[1]Master Data'!CK69/100</f>
        <v>0</v>
      </c>
      <c r="H2032">
        <f>'[1]Master Data'!CL69/100</f>
        <v>0</v>
      </c>
      <c r="I2032">
        <f>'[1]Master Data'!CM69/100</f>
        <v>0</v>
      </c>
      <c r="J2032">
        <f>'[1]Master Data'!CN69/100</f>
        <v>0</v>
      </c>
      <c r="K2032">
        <f>'[1]Master Data'!CP69/100</f>
        <v>0</v>
      </c>
      <c r="L2032">
        <f>'[1]Master Data'!CQ69/1000000</f>
        <v>0</v>
      </c>
      <c r="M2032">
        <f>'[1]Master Data'!CR69/1000000</f>
        <v>0</v>
      </c>
      <c r="N2032">
        <f>'[1]Master Data'!CS69/1000000</f>
        <v>0</v>
      </c>
      <c r="O2032">
        <f>'[1]Master Data'!CT69/100</f>
        <v>0</v>
      </c>
      <c r="P2032">
        <f>'[1]Master Data'!CU69/100</f>
        <v>0</v>
      </c>
      <c r="Q2032">
        <f>'[1]Master Data'!CV69/100</f>
        <v>0</v>
      </c>
      <c r="R2032">
        <f>'[1]Master Data'!CW69/1000000</f>
        <v>0</v>
      </c>
      <c r="S2032">
        <f>'[1]Master Data'!CY69/1000000</f>
        <v>0</v>
      </c>
      <c r="T2032">
        <f>'[1]Master Data'!CZ69/100</f>
        <v>0</v>
      </c>
      <c r="U2032">
        <f>'[1]Master Data'!DA69/1000000</f>
        <v>0</v>
      </c>
    </row>
    <row r="2033" spans="1:21" x14ac:dyDescent="0.55000000000000004">
      <c r="A2033" s="41" t="s">
        <v>1182</v>
      </c>
      <c r="B2033" s="41">
        <v>0</v>
      </c>
      <c r="C2033">
        <f>'[1]Master Data'!CG70/100</f>
        <v>0</v>
      </c>
      <c r="D2033">
        <f>'[1]Master Data'!CH70/1000000</f>
        <v>0</v>
      </c>
      <c r="E2033">
        <f>'[1]Master Data'!CI70/1000000</f>
        <v>0</v>
      </c>
      <c r="F2033">
        <f>'[1]Master Data'!CJ70/100</f>
        <v>0</v>
      </c>
      <c r="G2033">
        <f>'[1]Master Data'!CK70/100</f>
        <v>0</v>
      </c>
      <c r="H2033">
        <f>'[1]Master Data'!CL70/100</f>
        <v>0</v>
      </c>
      <c r="I2033">
        <f>'[1]Master Data'!CM70/100</f>
        <v>0</v>
      </c>
      <c r="J2033">
        <f>'[1]Master Data'!CN70/100</f>
        <v>0</v>
      </c>
      <c r="K2033">
        <f>'[1]Master Data'!CP70/100</f>
        <v>0</v>
      </c>
      <c r="L2033">
        <f>'[1]Master Data'!CQ70/1000000</f>
        <v>0</v>
      </c>
      <c r="M2033">
        <f>'[1]Master Data'!CR70/1000000</f>
        <v>0</v>
      </c>
      <c r="N2033">
        <f>'[1]Master Data'!CS70/1000000</f>
        <v>0</v>
      </c>
      <c r="O2033">
        <f>'[1]Master Data'!CT70/100</f>
        <v>0</v>
      </c>
      <c r="P2033">
        <f>'[1]Master Data'!CU70/100</f>
        <v>0</v>
      </c>
      <c r="Q2033">
        <f>'[1]Master Data'!CV70/100</f>
        <v>0</v>
      </c>
      <c r="R2033">
        <f>'[1]Master Data'!CW70/1000000</f>
        <v>0</v>
      </c>
      <c r="S2033">
        <f>'[1]Master Data'!CY70/1000000</f>
        <v>0</v>
      </c>
      <c r="T2033">
        <f>'[1]Master Data'!CZ70/100</f>
        <v>0</v>
      </c>
      <c r="U2033">
        <f>'[1]Master Data'!DA70/1000000</f>
        <v>0</v>
      </c>
    </row>
    <row r="2034" spans="1:21" x14ac:dyDescent="0.55000000000000004">
      <c r="A2034" s="41" t="s">
        <v>1183</v>
      </c>
      <c r="B2034" s="41">
        <v>0</v>
      </c>
      <c r="C2034">
        <f>'[1]Master Data'!CG71/100</f>
        <v>0</v>
      </c>
      <c r="D2034">
        <f>'[1]Master Data'!CH71/1000000</f>
        <v>0</v>
      </c>
      <c r="E2034">
        <f>'[1]Master Data'!CI71/1000000</f>
        <v>0</v>
      </c>
      <c r="F2034">
        <f>'[1]Master Data'!CJ71/100</f>
        <v>0</v>
      </c>
      <c r="G2034">
        <f>'[1]Master Data'!CK71/100</f>
        <v>0</v>
      </c>
      <c r="H2034">
        <f>'[1]Master Data'!CL71/100</f>
        <v>0</v>
      </c>
      <c r="I2034">
        <f>'[1]Master Data'!CM71/100</f>
        <v>0</v>
      </c>
      <c r="J2034">
        <f>'[1]Master Data'!CN71/100</f>
        <v>0</v>
      </c>
      <c r="K2034">
        <f>'[1]Master Data'!CP71/100</f>
        <v>0</v>
      </c>
      <c r="L2034">
        <f>'[1]Master Data'!CQ71/1000000</f>
        <v>0</v>
      </c>
      <c r="M2034">
        <f>'[1]Master Data'!CR71/1000000</f>
        <v>0</v>
      </c>
      <c r="N2034">
        <f>'[1]Master Data'!CS71/1000000</f>
        <v>0</v>
      </c>
      <c r="O2034">
        <f>'[1]Master Data'!CT71/100</f>
        <v>0</v>
      </c>
      <c r="P2034">
        <f>'[1]Master Data'!CU71/100</f>
        <v>0</v>
      </c>
      <c r="Q2034">
        <f>'[1]Master Data'!CV71/100</f>
        <v>0</v>
      </c>
      <c r="R2034">
        <f>'[1]Master Data'!CW71/1000000</f>
        <v>0</v>
      </c>
      <c r="S2034">
        <f>'[1]Master Data'!CY71/1000000</f>
        <v>0</v>
      </c>
      <c r="T2034">
        <f>'[1]Master Data'!CZ71/100</f>
        <v>0</v>
      </c>
      <c r="U2034">
        <f>'[1]Master Data'!DA71/1000000</f>
        <v>0</v>
      </c>
    </row>
    <row r="2035" spans="1:21" x14ac:dyDescent="0.55000000000000004">
      <c r="A2035" s="41" t="s">
        <v>1184</v>
      </c>
      <c r="B2035" s="41">
        <v>1.2999999999999999E-3</v>
      </c>
      <c r="C2035">
        <f>'[1]Master Data'!CG72/100</f>
        <v>0</v>
      </c>
      <c r="D2035">
        <f>'[1]Master Data'!CH72/1000000</f>
        <v>0</v>
      </c>
      <c r="E2035">
        <f>'[1]Master Data'!CI72/1000000</f>
        <v>0</v>
      </c>
      <c r="F2035">
        <f>'[1]Master Data'!CJ72/100</f>
        <v>0</v>
      </c>
      <c r="G2035">
        <f>'[1]Master Data'!CK72/100</f>
        <v>0</v>
      </c>
      <c r="H2035">
        <f>'[1]Master Data'!CL72/100</f>
        <v>0</v>
      </c>
      <c r="I2035">
        <f>'[1]Master Data'!CM72/100</f>
        <v>0</v>
      </c>
      <c r="J2035">
        <f>'[1]Master Data'!CN72/100</f>
        <v>0</v>
      </c>
      <c r="K2035">
        <f>'[1]Master Data'!CP72/100</f>
        <v>8.9999999999999998E-4</v>
      </c>
      <c r="L2035">
        <f>'[1]Master Data'!CQ72/1000000</f>
        <v>0</v>
      </c>
      <c r="M2035">
        <f>'[1]Master Data'!CR72/1000000</f>
        <v>0</v>
      </c>
      <c r="N2035">
        <f>'[1]Master Data'!CS72/1000000</f>
        <v>0</v>
      </c>
      <c r="O2035">
        <f>'[1]Master Data'!CT72/100</f>
        <v>0</v>
      </c>
      <c r="P2035">
        <f>'[1]Master Data'!CU72/100</f>
        <v>0</v>
      </c>
      <c r="Q2035">
        <f>'[1]Master Data'!CV72/100</f>
        <v>0</v>
      </c>
      <c r="R2035">
        <f>'[1]Master Data'!CW72/1000000</f>
        <v>5.5999999999999995E-4</v>
      </c>
      <c r="S2035">
        <f>'[1]Master Data'!CY72/1000000</f>
        <v>0</v>
      </c>
      <c r="T2035">
        <f>'[1]Master Data'!CZ72/100</f>
        <v>0</v>
      </c>
      <c r="U2035">
        <f>'[1]Master Data'!DA72/1000000</f>
        <v>0</v>
      </c>
    </row>
    <row r="2036" spans="1:21" x14ac:dyDescent="0.55000000000000004">
      <c r="A2036" s="41" t="s">
        <v>1185</v>
      </c>
      <c r="B2036" s="41">
        <v>0</v>
      </c>
      <c r="C2036">
        <f>'[1]Master Data'!CG73/100</f>
        <v>0</v>
      </c>
      <c r="D2036">
        <f>'[1]Master Data'!CH73/1000000</f>
        <v>0</v>
      </c>
      <c r="E2036">
        <f>'[1]Master Data'!CI73/1000000</f>
        <v>0</v>
      </c>
      <c r="F2036">
        <f>'[1]Master Data'!CJ73/100</f>
        <v>0</v>
      </c>
      <c r="G2036">
        <f>'[1]Master Data'!CK73/100</f>
        <v>0</v>
      </c>
      <c r="H2036">
        <f>'[1]Master Data'!CL73/100</f>
        <v>0</v>
      </c>
      <c r="I2036">
        <f>'[1]Master Data'!CM73/100</f>
        <v>0</v>
      </c>
      <c r="J2036">
        <f>'[1]Master Data'!CN73/100</f>
        <v>0</v>
      </c>
      <c r="K2036">
        <f>'[1]Master Data'!CP73/100</f>
        <v>0</v>
      </c>
      <c r="L2036">
        <f>'[1]Master Data'!CQ73/1000000</f>
        <v>0</v>
      </c>
      <c r="M2036">
        <f>'[1]Master Data'!CR73/1000000</f>
        <v>0</v>
      </c>
      <c r="N2036">
        <f>'[1]Master Data'!CS73/1000000</f>
        <v>0</v>
      </c>
      <c r="O2036">
        <f>'[1]Master Data'!CT73/100</f>
        <v>0</v>
      </c>
      <c r="P2036">
        <f>'[1]Master Data'!CU73/100</f>
        <v>0</v>
      </c>
      <c r="Q2036">
        <f>'[1]Master Data'!CV73/100</f>
        <v>0</v>
      </c>
      <c r="R2036">
        <f>'[1]Master Data'!CW73/1000000</f>
        <v>0</v>
      </c>
      <c r="S2036">
        <f>'[1]Master Data'!CY73/1000000</f>
        <v>0</v>
      </c>
      <c r="T2036">
        <f>'[1]Master Data'!CZ73/100</f>
        <v>0</v>
      </c>
      <c r="U2036">
        <f>'[1]Master Data'!DA73/1000000</f>
        <v>0</v>
      </c>
    </row>
    <row r="2037" spans="1:21" x14ac:dyDescent="0.55000000000000004">
      <c r="A2037" s="41" t="s">
        <v>1186</v>
      </c>
      <c r="B2037" s="41">
        <v>0</v>
      </c>
      <c r="C2037">
        <f>'[1]Master Data'!CG74/100</f>
        <v>0</v>
      </c>
      <c r="D2037">
        <f>'[1]Master Data'!CH74/1000000</f>
        <v>0</v>
      </c>
      <c r="E2037">
        <f>'[1]Master Data'!CI74/1000000</f>
        <v>0</v>
      </c>
      <c r="F2037">
        <f>'[1]Master Data'!CJ74/100</f>
        <v>0</v>
      </c>
      <c r="G2037">
        <f>'[1]Master Data'!CK74/100</f>
        <v>0</v>
      </c>
      <c r="H2037">
        <f>'[1]Master Data'!CL74/100</f>
        <v>0</v>
      </c>
      <c r="I2037">
        <f>'[1]Master Data'!CM74/100</f>
        <v>0</v>
      </c>
      <c r="J2037">
        <f>'[1]Master Data'!CN74/100</f>
        <v>0</v>
      </c>
      <c r="K2037">
        <f>'[1]Master Data'!CP74/100</f>
        <v>0</v>
      </c>
      <c r="L2037">
        <f>'[1]Master Data'!CQ74/1000000</f>
        <v>0</v>
      </c>
      <c r="M2037">
        <f>'[1]Master Data'!CR74/1000000</f>
        <v>0</v>
      </c>
      <c r="N2037">
        <f>'[1]Master Data'!CS74/1000000</f>
        <v>0</v>
      </c>
      <c r="O2037">
        <f>'[1]Master Data'!CT74/100</f>
        <v>0</v>
      </c>
      <c r="P2037">
        <f>'[1]Master Data'!CU74/100</f>
        <v>0</v>
      </c>
      <c r="Q2037">
        <f>'[1]Master Data'!CV74/100</f>
        <v>0</v>
      </c>
      <c r="R2037">
        <f>'[1]Master Data'!CW74/1000000</f>
        <v>0</v>
      </c>
      <c r="S2037">
        <f>'[1]Master Data'!CY74/1000000</f>
        <v>0</v>
      </c>
      <c r="T2037">
        <f>'[1]Master Data'!CZ74/100</f>
        <v>0</v>
      </c>
      <c r="U2037">
        <f>'[1]Master Data'!DA74/1000000</f>
        <v>0</v>
      </c>
    </row>
    <row r="2038" spans="1:21" x14ac:dyDescent="0.55000000000000004">
      <c r="A2038" s="41" t="s">
        <v>1187</v>
      </c>
      <c r="B2038" s="41">
        <v>0</v>
      </c>
      <c r="C2038">
        <f>'[1]Master Data'!CG75/100</f>
        <v>0</v>
      </c>
      <c r="D2038">
        <f>'[1]Master Data'!CH75/1000000</f>
        <v>0</v>
      </c>
      <c r="E2038">
        <f>'[1]Master Data'!CI75/1000000</f>
        <v>0</v>
      </c>
      <c r="F2038">
        <f>'[1]Master Data'!CJ75/100</f>
        <v>0</v>
      </c>
      <c r="G2038">
        <f>'[1]Master Data'!CK75/100</f>
        <v>0</v>
      </c>
      <c r="H2038">
        <f>'[1]Master Data'!CL75/100</f>
        <v>0</v>
      </c>
      <c r="I2038">
        <f>'[1]Master Data'!CM75/100</f>
        <v>0</v>
      </c>
      <c r="J2038">
        <f>'[1]Master Data'!CN75/100</f>
        <v>0</v>
      </c>
      <c r="K2038">
        <f>'[1]Master Data'!CP75/100</f>
        <v>0</v>
      </c>
      <c r="L2038">
        <f>'[1]Master Data'!CQ75/1000000</f>
        <v>0</v>
      </c>
      <c r="M2038">
        <f>'[1]Master Data'!CR75/1000000</f>
        <v>0</v>
      </c>
      <c r="N2038">
        <f>'[1]Master Data'!CS75/1000000</f>
        <v>0</v>
      </c>
      <c r="O2038">
        <f>'[1]Master Data'!CT75/100</f>
        <v>0</v>
      </c>
      <c r="P2038">
        <f>'[1]Master Data'!CU75/100</f>
        <v>0</v>
      </c>
      <c r="Q2038">
        <f>'[1]Master Data'!CV75/100</f>
        <v>0</v>
      </c>
      <c r="R2038">
        <f>'[1]Master Data'!CW75/1000000</f>
        <v>0</v>
      </c>
      <c r="S2038">
        <f>'[1]Master Data'!CY75/1000000</f>
        <v>0</v>
      </c>
      <c r="T2038">
        <f>'[1]Master Data'!CZ75/100</f>
        <v>0</v>
      </c>
      <c r="U2038">
        <f>'[1]Master Data'!DA75/1000000</f>
        <v>0</v>
      </c>
    </row>
    <row r="2039" spans="1:21" x14ac:dyDescent="0.55000000000000004">
      <c r="A2039" s="41" t="s">
        <v>1188</v>
      </c>
      <c r="B2039" s="41">
        <v>0</v>
      </c>
      <c r="C2039">
        <f>'[1]Master Data'!CG76/100</f>
        <v>0</v>
      </c>
      <c r="D2039">
        <f>'[1]Master Data'!CH76/1000000</f>
        <v>0</v>
      </c>
      <c r="E2039">
        <f>'[1]Master Data'!CI76/1000000</f>
        <v>0</v>
      </c>
      <c r="F2039">
        <f>'[1]Master Data'!CJ76/100</f>
        <v>0</v>
      </c>
      <c r="G2039">
        <f>'[1]Master Data'!CK76/100</f>
        <v>0</v>
      </c>
      <c r="H2039">
        <f>'[1]Master Data'!CL76/100</f>
        <v>0</v>
      </c>
      <c r="I2039">
        <f>'[1]Master Data'!CM76/100</f>
        <v>0</v>
      </c>
      <c r="J2039">
        <f>'[1]Master Data'!CN76/100</f>
        <v>0</v>
      </c>
      <c r="K2039">
        <f>'[1]Master Data'!CP76/100</f>
        <v>0</v>
      </c>
      <c r="L2039">
        <f>'[1]Master Data'!CQ76/1000000</f>
        <v>0</v>
      </c>
      <c r="M2039">
        <f>'[1]Master Data'!CR76/1000000</f>
        <v>0</v>
      </c>
      <c r="N2039">
        <f>'[1]Master Data'!CS76/1000000</f>
        <v>0</v>
      </c>
      <c r="O2039">
        <f>'[1]Master Data'!CT76/100</f>
        <v>0</v>
      </c>
      <c r="P2039">
        <f>'[1]Master Data'!CU76/100</f>
        <v>0</v>
      </c>
      <c r="Q2039">
        <f>'[1]Master Data'!CV76/100</f>
        <v>0</v>
      </c>
      <c r="R2039">
        <f>'[1]Master Data'!CW76/1000000</f>
        <v>0</v>
      </c>
      <c r="S2039">
        <f>'[1]Master Data'!CY76/1000000</f>
        <v>0</v>
      </c>
      <c r="T2039">
        <f>'[1]Master Data'!CZ76/100</f>
        <v>0</v>
      </c>
      <c r="U2039">
        <f>'[1]Master Data'!DA76/1000000</f>
        <v>0</v>
      </c>
    </row>
    <row r="2040" spans="1:21" x14ac:dyDescent="0.55000000000000004">
      <c r="A2040" s="41" t="s">
        <v>1189</v>
      </c>
      <c r="B2040" s="41">
        <v>0</v>
      </c>
      <c r="C2040">
        <f>'[1]Master Data'!CG77/100</f>
        <v>0</v>
      </c>
      <c r="D2040">
        <f>'[1]Master Data'!CH77/1000000</f>
        <v>0</v>
      </c>
      <c r="E2040">
        <f>'[1]Master Data'!CI77/1000000</f>
        <v>0</v>
      </c>
      <c r="F2040">
        <f>'[1]Master Data'!CJ77/100</f>
        <v>0</v>
      </c>
      <c r="G2040">
        <f>'[1]Master Data'!CK77/100</f>
        <v>0</v>
      </c>
      <c r="H2040">
        <f>'[1]Master Data'!CL77/100</f>
        <v>0</v>
      </c>
      <c r="I2040">
        <f>'[1]Master Data'!CM77/100</f>
        <v>0</v>
      </c>
      <c r="J2040">
        <f>'[1]Master Data'!CN77/100</f>
        <v>0</v>
      </c>
      <c r="K2040">
        <f>'[1]Master Data'!CP77/100</f>
        <v>0</v>
      </c>
      <c r="L2040">
        <f>'[1]Master Data'!CQ77/1000000</f>
        <v>0</v>
      </c>
      <c r="M2040">
        <f>'[1]Master Data'!CR77/1000000</f>
        <v>0</v>
      </c>
      <c r="N2040">
        <f>'[1]Master Data'!CS77/1000000</f>
        <v>0</v>
      </c>
      <c r="O2040">
        <f>'[1]Master Data'!CT77/100</f>
        <v>0</v>
      </c>
      <c r="P2040">
        <f>'[1]Master Data'!CU77/100</f>
        <v>0</v>
      </c>
      <c r="Q2040">
        <f>'[1]Master Data'!CV77/100</f>
        <v>0</v>
      </c>
      <c r="R2040">
        <f>'[1]Master Data'!CW77/1000000</f>
        <v>0</v>
      </c>
      <c r="S2040">
        <f>'[1]Master Data'!CY77/1000000</f>
        <v>0</v>
      </c>
      <c r="T2040">
        <f>'[1]Master Data'!CZ77/100</f>
        <v>0</v>
      </c>
      <c r="U2040">
        <f>'[1]Master Data'!DA77/1000000</f>
        <v>0</v>
      </c>
    </row>
    <row r="2041" spans="1:21" x14ac:dyDescent="0.55000000000000004">
      <c r="A2041" s="41" t="s">
        <v>1190</v>
      </c>
      <c r="B2041" s="41">
        <v>0</v>
      </c>
      <c r="C2041">
        <f>'[1]Master Data'!CG78/100</f>
        <v>0</v>
      </c>
      <c r="D2041">
        <f>'[1]Master Data'!CH78/1000000</f>
        <v>0</v>
      </c>
      <c r="E2041">
        <f>'[1]Master Data'!CI78/1000000</f>
        <v>0</v>
      </c>
      <c r="F2041">
        <f>'[1]Master Data'!CJ78/100</f>
        <v>0</v>
      </c>
      <c r="G2041">
        <f>'[1]Master Data'!CK78/100</f>
        <v>0</v>
      </c>
      <c r="H2041">
        <f>'[1]Master Data'!CL78/100</f>
        <v>0</v>
      </c>
      <c r="I2041">
        <f>'[1]Master Data'!CM78/100</f>
        <v>0</v>
      </c>
      <c r="J2041">
        <f>'[1]Master Data'!CN78/100</f>
        <v>0</v>
      </c>
      <c r="K2041">
        <f>'[1]Master Data'!CP78/100</f>
        <v>0</v>
      </c>
      <c r="L2041">
        <f>'[1]Master Data'!CQ78/1000000</f>
        <v>0</v>
      </c>
      <c r="M2041">
        <f>'[1]Master Data'!CR78/1000000</f>
        <v>0</v>
      </c>
      <c r="N2041">
        <f>'[1]Master Data'!CS78/1000000</f>
        <v>0</v>
      </c>
      <c r="O2041">
        <f>'[1]Master Data'!CT78/100</f>
        <v>0</v>
      </c>
      <c r="P2041">
        <f>'[1]Master Data'!CU78/100</f>
        <v>0</v>
      </c>
      <c r="Q2041">
        <f>'[1]Master Data'!CV78/100</f>
        <v>0</v>
      </c>
      <c r="R2041">
        <f>'[1]Master Data'!CW78/1000000</f>
        <v>0</v>
      </c>
      <c r="S2041">
        <f>'[1]Master Data'!CY78/1000000</f>
        <v>0</v>
      </c>
      <c r="T2041">
        <f>'[1]Master Data'!CZ78/100</f>
        <v>0</v>
      </c>
      <c r="U2041">
        <f>'[1]Master Data'!DA78/1000000</f>
        <v>0</v>
      </c>
    </row>
    <row r="2042" spans="1:21" x14ac:dyDescent="0.55000000000000004">
      <c r="A2042" s="41" t="s">
        <v>1191</v>
      </c>
      <c r="B2042" s="41">
        <v>0</v>
      </c>
      <c r="C2042">
        <f>'[1]Master Data'!CG79/100</f>
        <v>0</v>
      </c>
      <c r="D2042">
        <f>'[1]Master Data'!CH79/1000000</f>
        <v>0</v>
      </c>
      <c r="E2042">
        <f>'[1]Master Data'!CI79/1000000</f>
        <v>0</v>
      </c>
      <c r="F2042">
        <f>'[1]Master Data'!CJ79/100</f>
        <v>0</v>
      </c>
      <c r="G2042">
        <f>'[1]Master Data'!CK79/100</f>
        <v>0</v>
      </c>
      <c r="H2042">
        <f>'[1]Master Data'!CL79/100</f>
        <v>0</v>
      </c>
      <c r="I2042">
        <f>'[1]Master Data'!CM79/100</f>
        <v>0</v>
      </c>
      <c r="J2042">
        <f>'[1]Master Data'!CN79/100</f>
        <v>0</v>
      </c>
      <c r="K2042">
        <f>'[1]Master Data'!CP79/100</f>
        <v>0</v>
      </c>
      <c r="L2042">
        <f>'[1]Master Data'!CQ79/1000000</f>
        <v>0</v>
      </c>
      <c r="M2042">
        <f>'[1]Master Data'!CR79/1000000</f>
        <v>0</v>
      </c>
      <c r="N2042">
        <f>'[1]Master Data'!CS79/1000000</f>
        <v>0</v>
      </c>
      <c r="O2042">
        <f>'[1]Master Data'!CT79/100</f>
        <v>0</v>
      </c>
      <c r="P2042">
        <f>'[1]Master Data'!CU79/100</f>
        <v>0</v>
      </c>
      <c r="Q2042">
        <f>'[1]Master Data'!CV79/100</f>
        <v>0</v>
      </c>
      <c r="R2042">
        <f>'[1]Master Data'!CW79/1000000</f>
        <v>0</v>
      </c>
      <c r="S2042">
        <f>'[1]Master Data'!CY79/1000000</f>
        <v>0</v>
      </c>
      <c r="T2042">
        <f>'[1]Master Data'!CZ79/100</f>
        <v>0</v>
      </c>
      <c r="U2042">
        <f>'[1]Master Data'!DA79/1000000</f>
        <v>0</v>
      </c>
    </row>
    <row r="2043" spans="1:21" x14ac:dyDescent="0.55000000000000004">
      <c r="A2043" s="41" t="s">
        <v>1192</v>
      </c>
      <c r="B2043" s="41">
        <v>0</v>
      </c>
      <c r="C2043">
        <f>'[1]Master Data'!CG80/100</f>
        <v>0</v>
      </c>
      <c r="D2043">
        <f>'[1]Master Data'!CH80/1000000</f>
        <v>0</v>
      </c>
      <c r="E2043">
        <f>'[1]Master Data'!CI80/1000000</f>
        <v>0</v>
      </c>
      <c r="F2043">
        <f>'[1]Master Data'!CJ80/100</f>
        <v>0</v>
      </c>
      <c r="G2043">
        <f>'[1]Master Data'!CK80/100</f>
        <v>0</v>
      </c>
      <c r="H2043">
        <f>'[1]Master Data'!CL80/100</f>
        <v>0</v>
      </c>
      <c r="I2043">
        <f>'[1]Master Data'!CM80/100</f>
        <v>0</v>
      </c>
      <c r="J2043">
        <f>'[1]Master Data'!CN80/100</f>
        <v>0</v>
      </c>
      <c r="K2043">
        <f>'[1]Master Data'!CP80/100</f>
        <v>0</v>
      </c>
      <c r="L2043">
        <f>'[1]Master Data'!CQ80/1000000</f>
        <v>0</v>
      </c>
      <c r="M2043">
        <f>'[1]Master Data'!CR80/1000000</f>
        <v>0</v>
      </c>
      <c r="N2043">
        <f>'[1]Master Data'!CS80/1000000</f>
        <v>0</v>
      </c>
      <c r="O2043">
        <f>'[1]Master Data'!CT80/100</f>
        <v>0</v>
      </c>
      <c r="P2043">
        <f>'[1]Master Data'!CU80/100</f>
        <v>0</v>
      </c>
      <c r="Q2043">
        <f>'[1]Master Data'!CV80/100</f>
        <v>0</v>
      </c>
      <c r="R2043">
        <f>'[1]Master Data'!CW80/1000000</f>
        <v>0</v>
      </c>
      <c r="S2043">
        <f>'[1]Master Data'!CY80/1000000</f>
        <v>0</v>
      </c>
      <c r="T2043">
        <f>'[1]Master Data'!CZ80/100</f>
        <v>0</v>
      </c>
      <c r="U2043">
        <f>'[1]Master Data'!DA80/1000000</f>
        <v>0</v>
      </c>
    </row>
    <row r="2044" spans="1:21" x14ac:dyDescent="0.55000000000000004">
      <c r="A2044" s="41" t="s">
        <v>1193</v>
      </c>
      <c r="B2044" s="41">
        <v>0</v>
      </c>
      <c r="C2044">
        <f>'[1]Master Data'!CG81/100</f>
        <v>0</v>
      </c>
      <c r="D2044">
        <f>'[1]Master Data'!CH81/1000000</f>
        <v>0</v>
      </c>
      <c r="E2044">
        <f>'[1]Master Data'!CI81/1000000</f>
        <v>0</v>
      </c>
      <c r="F2044">
        <f>'[1]Master Data'!CJ81/100</f>
        <v>0</v>
      </c>
      <c r="G2044">
        <f>'[1]Master Data'!CK81/100</f>
        <v>0</v>
      </c>
      <c r="H2044">
        <f>'[1]Master Data'!CL81/100</f>
        <v>0</v>
      </c>
      <c r="I2044">
        <f>'[1]Master Data'!CM81/100</f>
        <v>0</v>
      </c>
      <c r="J2044">
        <f>'[1]Master Data'!CN81/100</f>
        <v>0</v>
      </c>
      <c r="K2044">
        <f>'[1]Master Data'!CP81/100</f>
        <v>0</v>
      </c>
      <c r="L2044">
        <f>'[1]Master Data'!CQ81/1000000</f>
        <v>0</v>
      </c>
      <c r="M2044">
        <f>'[1]Master Data'!CR81/1000000</f>
        <v>0</v>
      </c>
      <c r="N2044">
        <f>'[1]Master Data'!CS81/1000000</f>
        <v>0</v>
      </c>
      <c r="O2044">
        <f>'[1]Master Data'!CT81/100</f>
        <v>0</v>
      </c>
      <c r="P2044">
        <f>'[1]Master Data'!CU81/100</f>
        <v>0</v>
      </c>
      <c r="Q2044">
        <f>'[1]Master Data'!CV81/100</f>
        <v>0</v>
      </c>
      <c r="R2044">
        <f>'[1]Master Data'!CW81/1000000</f>
        <v>0</v>
      </c>
      <c r="S2044">
        <f>'[1]Master Data'!CY81/1000000</f>
        <v>0</v>
      </c>
      <c r="T2044">
        <f>'[1]Master Data'!CZ81/100</f>
        <v>0</v>
      </c>
      <c r="U2044">
        <f>'[1]Master Data'!DA81/1000000</f>
        <v>0</v>
      </c>
    </row>
    <row r="2045" spans="1:21" x14ac:dyDescent="0.55000000000000004">
      <c r="A2045" s="41" t="s">
        <v>1194</v>
      </c>
      <c r="B2045" s="41">
        <v>0</v>
      </c>
      <c r="C2045">
        <f>'[1]Master Data'!CG82/100</f>
        <v>0</v>
      </c>
      <c r="D2045">
        <f>'[1]Master Data'!CH82/1000000</f>
        <v>0</v>
      </c>
      <c r="E2045">
        <f>'[1]Master Data'!CI82/1000000</f>
        <v>0</v>
      </c>
      <c r="F2045">
        <f>'[1]Master Data'!CJ82/100</f>
        <v>0</v>
      </c>
      <c r="G2045">
        <f>'[1]Master Data'!CK82/100</f>
        <v>0</v>
      </c>
      <c r="H2045">
        <f>'[1]Master Data'!CL82/100</f>
        <v>0</v>
      </c>
      <c r="I2045">
        <f>'[1]Master Data'!CM82/100</f>
        <v>0</v>
      </c>
      <c r="J2045">
        <f>'[1]Master Data'!CN82/100</f>
        <v>0</v>
      </c>
      <c r="K2045">
        <f>'[1]Master Data'!CP82/100</f>
        <v>0</v>
      </c>
      <c r="L2045">
        <f>'[1]Master Data'!CQ82/1000000</f>
        <v>0</v>
      </c>
      <c r="M2045">
        <f>'[1]Master Data'!CR82/1000000</f>
        <v>0</v>
      </c>
      <c r="N2045">
        <f>'[1]Master Data'!CS82/1000000</f>
        <v>0</v>
      </c>
      <c r="O2045">
        <f>'[1]Master Data'!CT82/100</f>
        <v>0</v>
      </c>
      <c r="P2045">
        <f>'[1]Master Data'!CU82/100</f>
        <v>0</v>
      </c>
      <c r="Q2045">
        <f>'[1]Master Data'!CV82/100</f>
        <v>0</v>
      </c>
      <c r="R2045">
        <f>'[1]Master Data'!CW82/1000000</f>
        <v>0</v>
      </c>
      <c r="S2045">
        <f>'[1]Master Data'!CY82/1000000</f>
        <v>0</v>
      </c>
      <c r="T2045">
        <f>'[1]Master Data'!CZ82/100</f>
        <v>0</v>
      </c>
      <c r="U2045">
        <f>'[1]Master Data'!DA82/1000000</f>
        <v>0</v>
      </c>
    </row>
    <row r="2046" spans="1:21" x14ac:dyDescent="0.55000000000000004">
      <c r="A2046" s="41" t="s">
        <v>1195</v>
      </c>
      <c r="B2046" s="41">
        <v>0</v>
      </c>
      <c r="C2046">
        <f>'[1]Master Data'!CG83/100</f>
        <v>0</v>
      </c>
      <c r="D2046">
        <f>'[1]Master Data'!CH83/1000000</f>
        <v>0</v>
      </c>
      <c r="E2046">
        <f>'[1]Master Data'!CI83/1000000</f>
        <v>0</v>
      </c>
      <c r="F2046">
        <f>'[1]Master Data'!CJ83/100</f>
        <v>0</v>
      </c>
      <c r="G2046">
        <f>'[1]Master Data'!CK83/100</f>
        <v>0</v>
      </c>
      <c r="H2046">
        <f>'[1]Master Data'!CL83/100</f>
        <v>0</v>
      </c>
      <c r="I2046">
        <f>'[1]Master Data'!CM83/100</f>
        <v>0</v>
      </c>
      <c r="J2046">
        <f>'[1]Master Data'!CN83/100</f>
        <v>0</v>
      </c>
      <c r="K2046">
        <f>'[1]Master Data'!CP83/100</f>
        <v>0</v>
      </c>
      <c r="L2046">
        <f>'[1]Master Data'!CQ83/1000000</f>
        <v>0</v>
      </c>
      <c r="M2046">
        <f>'[1]Master Data'!CR83/1000000</f>
        <v>0</v>
      </c>
      <c r="N2046">
        <f>'[1]Master Data'!CS83/1000000</f>
        <v>0</v>
      </c>
      <c r="O2046">
        <f>'[1]Master Data'!CT83/100</f>
        <v>0</v>
      </c>
      <c r="P2046">
        <f>'[1]Master Data'!CU83/100</f>
        <v>0</v>
      </c>
      <c r="Q2046">
        <f>'[1]Master Data'!CV83/100</f>
        <v>0</v>
      </c>
      <c r="R2046">
        <f>'[1]Master Data'!CW83/1000000</f>
        <v>0</v>
      </c>
      <c r="S2046">
        <f>'[1]Master Data'!CY83/1000000</f>
        <v>0</v>
      </c>
      <c r="T2046">
        <f>'[1]Master Data'!CZ83/100</f>
        <v>0</v>
      </c>
      <c r="U2046">
        <f>'[1]Master Data'!DA83/1000000</f>
        <v>0</v>
      </c>
    </row>
    <row r="2047" spans="1:21" x14ac:dyDescent="0.55000000000000004">
      <c r="A2047" s="41" t="s">
        <v>1196</v>
      </c>
      <c r="B2047" s="41">
        <v>0</v>
      </c>
      <c r="C2047">
        <f>'[1]Master Data'!CG84/100</f>
        <v>0</v>
      </c>
      <c r="D2047">
        <f>'[1]Master Data'!CH84/1000000</f>
        <v>0</v>
      </c>
      <c r="E2047">
        <f>'[1]Master Data'!CI84/1000000</f>
        <v>0</v>
      </c>
      <c r="F2047">
        <f>'[1]Master Data'!CJ84/100</f>
        <v>0</v>
      </c>
      <c r="G2047">
        <f>'[1]Master Data'!CK84/100</f>
        <v>0</v>
      </c>
      <c r="H2047">
        <f>'[1]Master Data'!CL84/100</f>
        <v>0</v>
      </c>
      <c r="I2047">
        <f>'[1]Master Data'!CM84/100</f>
        <v>0</v>
      </c>
      <c r="J2047">
        <f>'[1]Master Data'!CN84/100</f>
        <v>0</v>
      </c>
      <c r="K2047">
        <f>'[1]Master Data'!CP84/100</f>
        <v>0</v>
      </c>
      <c r="L2047">
        <f>'[1]Master Data'!CQ84/1000000</f>
        <v>0</v>
      </c>
      <c r="M2047">
        <f>'[1]Master Data'!CR84/1000000</f>
        <v>0</v>
      </c>
      <c r="N2047">
        <f>'[1]Master Data'!CS84/1000000</f>
        <v>0</v>
      </c>
      <c r="O2047">
        <f>'[1]Master Data'!CT84/100</f>
        <v>0</v>
      </c>
      <c r="P2047">
        <f>'[1]Master Data'!CU84/100</f>
        <v>0</v>
      </c>
      <c r="Q2047">
        <f>'[1]Master Data'!CV84/100</f>
        <v>0</v>
      </c>
      <c r="R2047">
        <f>'[1]Master Data'!CW84/1000000</f>
        <v>0</v>
      </c>
      <c r="S2047">
        <f>'[1]Master Data'!CY84/1000000</f>
        <v>0</v>
      </c>
      <c r="T2047">
        <f>'[1]Master Data'!CZ84/100</f>
        <v>0</v>
      </c>
      <c r="U2047">
        <f>'[1]Master Data'!DA84/1000000</f>
        <v>0</v>
      </c>
    </row>
    <row r="2048" spans="1:21" x14ac:dyDescent="0.55000000000000004">
      <c r="A2048" s="41" t="s">
        <v>1197</v>
      </c>
      <c r="B2048" s="41">
        <v>0</v>
      </c>
      <c r="C2048">
        <f>'[1]Master Data'!CG85/100</f>
        <v>0</v>
      </c>
      <c r="D2048">
        <f>'[1]Master Data'!CH85/1000000</f>
        <v>0</v>
      </c>
      <c r="E2048">
        <f>'[1]Master Data'!CI85/1000000</f>
        <v>0</v>
      </c>
      <c r="F2048">
        <f>'[1]Master Data'!CJ85/100</f>
        <v>0</v>
      </c>
      <c r="G2048">
        <f>'[1]Master Data'!CK85/100</f>
        <v>0</v>
      </c>
      <c r="H2048">
        <f>'[1]Master Data'!CL85/100</f>
        <v>0</v>
      </c>
      <c r="I2048">
        <f>'[1]Master Data'!CM85/100</f>
        <v>0</v>
      </c>
      <c r="J2048">
        <f>'[1]Master Data'!CN85/100</f>
        <v>0</v>
      </c>
      <c r="K2048">
        <f>'[1]Master Data'!CP85/100</f>
        <v>0</v>
      </c>
      <c r="L2048">
        <f>'[1]Master Data'!CQ85/1000000</f>
        <v>0</v>
      </c>
      <c r="M2048">
        <f>'[1]Master Data'!CR85/1000000</f>
        <v>0</v>
      </c>
      <c r="N2048">
        <f>'[1]Master Data'!CS85/1000000</f>
        <v>0</v>
      </c>
      <c r="O2048">
        <f>'[1]Master Data'!CT85/100</f>
        <v>0</v>
      </c>
      <c r="P2048">
        <f>'[1]Master Data'!CU85/100</f>
        <v>0</v>
      </c>
      <c r="Q2048">
        <f>'[1]Master Data'!CV85/100</f>
        <v>0</v>
      </c>
      <c r="R2048">
        <f>'[1]Master Data'!CW85/1000000</f>
        <v>0</v>
      </c>
      <c r="S2048">
        <f>'[1]Master Data'!CY85/1000000</f>
        <v>0</v>
      </c>
      <c r="T2048">
        <f>'[1]Master Data'!CZ85/100</f>
        <v>0</v>
      </c>
      <c r="U2048">
        <f>'[1]Master Data'!DA85/1000000</f>
        <v>0</v>
      </c>
    </row>
    <row r="2049" spans="1:21" x14ac:dyDescent="0.55000000000000004">
      <c r="A2049" s="41" t="s">
        <v>1198</v>
      </c>
      <c r="B2049" s="41">
        <v>0</v>
      </c>
      <c r="C2049">
        <f>'[1]Master Data'!CG86/100</f>
        <v>0</v>
      </c>
      <c r="D2049">
        <f>'[1]Master Data'!CH86/1000000</f>
        <v>0</v>
      </c>
      <c r="E2049">
        <f>'[1]Master Data'!CI86/1000000</f>
        <v>0</v>
      </c>
      <c r="F2049">
        <f>'[1]Master Data'!CJ86/100</f>
        <v>0</v>
      </c>
      <c r="G2049">
        <f>'[1]Master Data'!CK86/100</f>
        <v>0</v>
      </c>
      <c r="H2049">
        <f>'[1]Master Data'!CL86/100</f>
        <v>0</v>
      </c>
      <c r="I2049">
        <f>'[1]Master Data'!CM86/100</f>
        <v>0</v>
      </c>
      <c r="J2049">
        <f>'[1]Master Data'!CN86/100</f>
        <v>0</v>
      </c>
      <c r="K2049">
        <f>'[1]Master Data'!CP86/100</f>
        <v>0</v>
      </c>
      <c r="L2049">
        <f>'[1]Master Data'!CQ86/1000000</f>
        <v>0</v>
      </c>
      <c r="M2049">
        <f>'[1]Master Data'!CR86/1000000</f>
        <v>0</v>
      </c>
      <c r="N2049">
        <f>'[1]Master Data'!CS86/1000000</f>
        <v>0</v>
      </c>
      <c r="O2049">
        <f>'[1]Master Data'!CT86/100</f>
        <v>0</v>
      </c>
      <c r="P2049">
        <f>'[1]Master Data'!CU86/100</f>
        <v>0</v>
      </c>
      <c r="Q2049">
        <f>'[1]Master Data'!CV86/100</f>
        <v>0</v>
      </c>
      <c r="R2049">
        <f>'[1]Master Data'!CW86/1000000</f>
        <v>0</v>
      </c>
      <c r="S2049">
        <f>'[1]Master Data'!CY86/1000000</f>
        <v>0</v>
      </c>
      <c r="T2049">
        <f>'[1]Master Data'!CZ86/100</f>
        <v>0</v>
      </c>
      <c r="U2049">
        <f>'[1]Master Data'!DA86/1000000</f>
        <v>0</v>
      </c>
    </row>
    <row r="2050" spans="1:21" x14ac:dyDescent="0.55000000000000004">
      <c r="A2050" s="41" t="s">
        <v>1199</v>
      </c>
      <c r="B2050" s="41">
        <v>0</v>
      </c>
      <c r="C2050">
        <f>'[1]Master Data'!CG87/100</f>
        <v>0</v>
      </c>
      <c r="D2050">
        <f>'[1]Master Data'!CH87/1000000</f>
        <v>0</v>
      </c>
      <c r="E2050">
        <f>'[1]Master Data'!CI87/1000000</f>
        <v>0</v>
      </c>
      <c r="F2050">
        <f>'[1]Master Data'!CJ87/100</f>
        <v>0</v>
      </c>
      <c r="G2050">
        <f>'[1]Master Data'!CK87/100</f>
        <v>0</v>
      </c>
      <c r="H2050">
        <f>'[1]Master Data'!CL87/100</f>
        <v>0</v>
      </c>
      <c r="I2050">
        <f>'[1]Master Data'!CM87/100</f>
        <v>0</v>
      </c>
      <c r="J2050">
        <f>'[1]Master Data'!CN87/100</f>
        <v>0</v>
      </c>
      <c r="K2050">
        <f>'[1]Master Data'!CP87/100</f>
        <v>0</v>
      </c>
      <c r="L2050">
        <f>'[1]Master Data'!CQ87/1000000</f>
        <v>0</v>
      </c>
      <c r="M2050">
        <f>'[1]Master Data'!CR87/1000000</f>
        <v>0</v>
      </c>
      <c r="N2050">
        <f>'[1]Master Data'!CS87/1000000</f>
        <v>0</v>
      </c>
      <c r="O2050">
        <f>'[1]Master Data'!CT87/100</f>
        <v>0</v>
      </c>
      <c r="P2050">
        <f>'[1]Master Data'!CU87/100</f>
        <v>0</v>
      </c>
      <c r="Q2050">
        <f>'[1]Master Data'!CV87/100</f>
        <v>0</v>
      </c>
      <c r="R2050">
        <f>'[1]Master Data'!CW87/1000000</f>
        <v>0</v>
      </c>
      <c r="S2050">
        <f>'[1]Master Data'!CY87/1000000</f>
        <v>0</v>
      </c>
      <c r="T2050">
        <f>'[1]Master Data'!CZ87/100</f>
        <v>0</v>
      </c>
      <c r="U2050">
        <f>'[1]Master Data'!DA87/1000000</f>
        <v>0</v>
      </c>
    </row>
    <row r="2051" spans="1:21" x14ac:dyDescent="0.55000000000000004">
      <c r="A2051" s="41" t="s">
        <v>1200</v>
      </c>
      <c r="B2051" s="41">
        <v>0</v>
      </c>
      <c r="C2051">
        <f>'[1]Master Data'!CG88/100</f>
        <v>0</v>
      </c>
      <c r="D2051">
        <f>'[1]Master Data'!CH88/1000000</f>
        <v>0</v>
      </c>
      <c r="E2051">
        <f>'[1]Master Data'!CI88/1000000</f>
        <v>0</v>
      </c>
      <c r="F2051">
        <f>'[1]Master Data'!CJ88/100</f>
        <v>0</v>
      </c>
      <c r="G2051">
        <f>'[1]Master Data'!CK88/100</f>
        <v>0</v>
      </c>
      <c r="H2051">
        <f>'[1]Master Data'!CL88/100</f>
        <v>0</v>
      </c>
      <c r="I2051">
        <f>'[1]Master Data'!CM88/100</f>
        <v>0</v>
      </c>
      <c r="J2051">
        <f>'[1]Master Data'!CN88/100</f>
        <v>0</v>
      </c>
      <c r="K2051">
        <f>'[1]Master Data'!CP88/100</f>
        <v>0</v>
      </c>
      <c r="L2051">
        <f>'[1]Master Data'!CQ88/1000000</f>
        <v>0</v>
      </c>
      <c r="M2051">
        <f>'[1]Master Data'!CR88/1000000</f>
        <v>0</v>
      </c>
      <c r="N2051">
        <f>'[1]Master Data'!CS88/1000000</f>
        <v>0</v>
      </c>
      <c r="O2051">
        <f>'[1]Master Data'!CT88/100</f>
        <v>0</v>
      </c>
      <c r="P2051">
        <f>'[1]Master Data'!CU88/100</f>
        <v>0</v>
      </c>
      <c r="Q2051">
        <f>'[1]Master Data'!CV88/100</f>
        <v>0</v>
      </c>
      <c r="R2051">
        <f>'[1]Master Data'!CW88/1000000</f>
        <v>0</v>
      </c>
      <c r="S2051">
        <f>'[1]Master Data'!CY88/1000000</f>
        <v>0</v>
      </c>
      <c r="T2051">
        <f>'[1]Master Data'!CZ88/100</f>
        <v>0</v>
      </c>
      <c r="U2051">
        <f>'[1]Master Data'!DA88/1000000</f>
        <v>0</v>
      </c>
    </row>
    <row r="2052" spans="1:21" x14ac:dyDescent="0.55000000000000004">
      <c r="A2052" s="41" t="s">
        <v>1201</v>
      </c>
      <c r="B2052" s="41">
        <v>0</v>
      </c>
      <c r="C2052">
        <f>'[1]Master Data'!CG89/100</f>
        <v>0</v>
      </c>
      <c r="D2052">
        <f>'[1]Master Data'!CH89/1000000</f>
        <v>0</v>
      </c>
      <c r="E2052">
        <f>'[1]Master Data'!CI89/1000000</f>
        <v>0</v>
      </c>
      <c r="F2052">
        <f>'[1]Master Data'!CJ89/100</f>
        <v>0</v>
      </c>
      <c r="G2052">
        <f>'[1]Master Data'!CK89/100</f>
        <v>0</v>
      </c>
      <c r="H2052">
        <f>'[1]Master Data'!CL89/100</f>
        <v>0</v>
      </c>
      <c r="I2052">
        <f>'[1]Master Data'!CM89/100</f>
        <v>0</v>
      </c>
      <c r="J2052">
        <f>'[1]Master Data'!CN89/100</f>
        <v>0</v>
      </c>
      <c r="K2052">
        <f>'[1]Master Data'!CP89/100</f>
        <v>0</v>
      </c>
      <c r="L2052">
        <f>'[1]Master Data'!CQ89/1000000</f>
        <v>0</v>
      </c>
      <c r="M2052">
        <f>'[1]Master Data'!CR89/1000000</f>
        <v>0</v>
      </c>
      <c r="N2052">
        <f>'[1]Master Data'!CS89/1000000</f>
        <v>0</v>
      </c>
      <c r="O2052">
        <f>'[1]Master Data'!CT89/100</f>
        <v>0</v>
      </c>
      <c r="P2052">
        <f>'[1]Master Data'!CU89/100</f>
        <v>0</v>
      </c>
      <c r="Q2052">
        <f>'[1]Master Data'!CV89/100</f>
        <v>0</v>
      </c>
      <c r="R2052">
        <f>'[1]Master Data'!CW89/1000000</f>
        <v>0</v>
      </c>
      <c r="S2052">
        <f>'[1]Master Data'!CY89/1000000</f>
        <v>0</v>
      </c>
      <c r="T2052">
        <f>'[1]Master Data'!CZ89/100</f>
        <v>0</v>
      </c>
      <c r="U2052">
        <f>'[1]Master Data'!DA89/1000000</f>
        <v>0</v>
      </c>
    </row>
    <row r="2053" spans="1:21" x14ac:dyDescent="0.55000000000000004">
      <c r="A2053" s="41" t="s">
        <v>1202</v>
      </c>
      <c r="B2053" s="41">
        <v>0</v>
      </c>
      <c r="C2053">
        <f>'[1]Master Data'!CG90/100</f>
        <v>0</v>
      </c>
      <c r="D2053">
        <f>'[1]Master Data'!CH90/1000000</f>
        <v>0</v>
      </c>
      <c r="E2053">
        <f>'[1]Master Data'!CI90/1000000</f>
        <v>0</v>
      </c>
      <c r="F2053">
        <f>'[1]Master Data'!CJ90/100</f>
        <v>0</v>
      </c>
      <c r="G2053">
        <f>'[1]Master Data'!CK90/100</f>
        <v>0</v>
      </c>
      <c r="H2053">
        <f>'[1]Master Data'!CL90/100</f>
        <v>0</v>
      </c>
      <c r="I2053">
        <f>'[1]Master Data'!CM90/100</f>
        <v>0</v>
      </c>
      <c r="J2053">
        <f>'[1]Master Data'!CN90/100</f>
        <v>0</v>
      </c>
      <c r="K2053">
        <f>'[1]Master Data'!CP90/100</f>
        <v>0</v>
      </c>
      <c r="L2053">
        <f>'[1]Master Data'!CQ90/1000000</f>
        <v>0</v>
      </c>
      <c r="M2053">
        <f>'[1]Master Data'!CR90/1000000</f>
        <v>0</v>
      </c>
      <c r="N2053">
        <f>'[1]Master Data'!CS90/1000000</f>
        <v>0</v>
      </c>
      <c r="O2053">
        <f>'[1]Master Data'!CT90/100</f>
        <v>0</v>
      </c>
      <c r="P2053">
        <f>'[1]Master Data'!CU90/100</f>
        <v>0</v>
      </c>
      <c r="Q2053">
        <f>'[1]Master Data'!CV90/100</f>
        <v>0</v>
      </c>
      <c r="R2053">
        <f>'[1]Master Data'!CW90/1000000</f>
        <v>0</v>
      </c>
      <c r="S2053">
        <f>'[1]Master Data'!CY90/1000000</f>
        <v>0</v>
      </c>
      <c r="T2053">
        <f>'[1]Master Data'!CZ90/100</f>
        <v>0</v>
      </c>
      <c r="U2053">
        <f>'[1]Master Data'!DA90/1000000</f>
        <v>0</v>
      </c>
    </row>
    <row r="2054" spans="1:21" x14ac:dyDescent="0.55000000000000004">
      <c r="A2054" s="41" t="s">
        <v>1203</v>
      </c>
      <c r="B2054" s="41">
        <v>0</v>
      </c>
      <c r="C2054">
        <f>'[1]Master Data'!CG91/100</f>
        <v>0</v>
      </c>
      <c r="D2054">
        <f>'[1]Master Data'!CH91/1000000</f>
        <v>0</v>
      </c>
      <c r="E2054">
        <f>'[1]Master Data'!CI91/1000000</f>
        <v>0</v>
      </c>
      <c r="F2054">
        <f>'[1]Master Data'!CJ91/100</f>
        <v>0</v>
      </c>
      <c r="G2054">
        <f>'[1]Master Data'!CK91/100</f>
        <v>0</v>
      </c>
      <c r="H2054">
        <f>'[1]Master Data'!CL91/100</f>
        <v>0</v>
      </c>
      <c r="I2054">
        <f>'[1]Master Data'!CM91/100</f>
        <v>0</v>
      </c>
      <c r="J2054">
        <f>'[1]Master Data'!CN91/100</f>
        <v>0</v>
      </c>
      <c r="K2054">
        <f>'[1]Master Data'!CP91/100</f>
        <v>0</v>
      </c>
      <c r="L2054">
        <f>'[1]Master Data'!CQ91/1000000</f>
        <v>0</v>
      </c>
      <c r="M2054">
        <f>'[1]Master Data'!CR91/1000000</f>
        <v>0</v>
      </c>
      <c r="N2054">
        <f>'[1]Master Data'!CS91/1000000</f>
        <v>0</v>
      </c>
      <c r="O2054">
        <f>'[1]Master Data'!CT91/100</f>
        <v>0</v>
      </c>
      <c r="P2054">
        <f>'[1]Master Data'!CU91/100</f>
        <v>0</v>
      </c>
      <c r="Q2054">
        <f>'[1]Master Data'!CV91/100</f>
        <v>0</v>
      </c>
      <c r="R2054">
        <f>'[1]Master Data'!CW91/1000000</f>
        <v>0</v>
      </c>
      <c r="S2054">
        <f>'[1]Master Data'!CY91/1000000</f>
        <v>0</v>
      </c>
      <c r="T2054">
        <f>'[1]Master Data'!CZ91/100</f>
        <v>0</v>
      </c>
      <c r="U2054">
        <f>'[1]Master Data'!DA91/1000000</f>
        <v>0</v>
      </c>
    </row>
    <row r="2055" spans="1:21" x14ac:dyDescent="0.55000000000000004">
      <c r="A2055" s="41" t="s">
        <v>1204</v>
      </c>
      <c r="B2055" s="41">
        <v>6.0000000000000001E-3</v>
      </c>
      <c r="C2055">
        <f>'[1]Master Data'!CG92/100</f>
        <v>0</v>
      </c>
      <c r="D2055">
        <f>'[1]Master Data'!CH92/1000000</f>
        <v>0</v>
      </c>
      <c r="E2055">
        <f>'[1]Master Data'!CI92/1000000</f>
        <v>0</v>
      </c>
      <c r="F2055">
        <f>'[1]Master Data'!CJ92/100</f>
        <v>0</v>
      </c>
      <c r="G2055">
        <f>'[1]Master Data'!CK92/100</f>
        <v>0</v>
      </c>
      <c r="H2055">
        <f>'[1]Master Data'!CL92/100</f>
        <v>0</v>
      </c>
      <c r="I2055">
        <f>'[1]Master Data'!CM92/100</f>
        <v>0</v>
      </c>
      <c r="J2055">
        <f>'[1]Master Data'!CN92/100</f>
        <v>0</v>
      </c>
      <c r="K2055">
        <f>'[1]Master Data'!CP92/100</f>
        <v>0</v>
      </c>
      <c r="L2055">
        <f>'[1]Master Data'!CQ92/1000000</f>
        <v>0</v>
      </c>
      <c r="M2055">
        <f>'[1]Master Data'!CR92/1000000</f>
        <v>0</v>
      </c>
      <c r="N2055">
        <f>'[1]Master Data'!CS92/1000000</f>
        <v>0</v>
      </c>
      <c r="O2055">
        <f>'[1]Master Data'!CT92/100</f>
        <v>0</v>
      </c>
      <c r="P2055">
        <f>'[1]Master Data'!CU92/100</f>
        <v>0</v>
      </c>
      <c r="Q2055">
        <f>'[1]Master Data'!CV92/100</f>
        <v>0</v>
      </c>
      <c r="R2055">
        <f>'[1]Master Data'!CW92/1000000</f>
        <v>0</v>
      </c>
      <c r="S2055">
        <f>'[1]Master Data'!CY92/1000000</f>
        <v>0</v>
      </c>
      <c r="T2055">
        <f>'[1]Master Data'!CZ92/100</f>
        <v>0</v>
      </c>
      <c r="U2055">
        <f>'[1]Master Data'!DA92/1000000</f>
        <v>0</v>
      </c>
    </row>
    <row r="2056" spans="1:21" x14ac:dyDescent="0.55000000000000004">
      <c r="A2056" s="41" t="s">
        <v>1205</v>
      </c>
      <c r="B2056" s="41">
        <v>8.9999999999999993E-3</v>
      </c>
      <c r="C2056">
        <f>'[1]Master Data'!CG93/100</f>
        <v>0</v>
      </c>
      <c r="D2056">
        <f>'[1]Master Data'!CH93/1000000</f>
        <v>0</v>
      </c>
      <c r="E2056">
        <f>'[1]Master Data'!CI93/1000000</f>
        <v>0</v>
      </c>
      <c r="F2056">
        <f>'[1]Master Data'!CJ93/100</f>
        <v>0</v>
      </c>
      <c r="G2056">
        <f>'[1]Master Data'!CK93/100</f>
        <v>0</v>
      </c>
      <c r="H2056">
        <f>'[1]Master Data'!CL93/100</f>
        <v>0</v>
      </c>
      <c r="I2056">
        <f>'[1]Master Data'!CM93/100</f>
        <v>0</v>
      </c>
      <c r="J2056">
        <f>'[1]Master Data'!CN93/100</f>
        <v>0</v>
      </c>
      <c r="K2056">
        <f>'[1]Master Data'!CP93/100</f>
        <v>0</v>
      </c>
      <c r="L2056">
        <f>'[1]Master Data'!CQ93/1000000</f>
        <v>0</v>
      </c>
      <c r="M2056">
        <f>'[1]Master Data'!CR93/1000000</f>
        <v>0</v>
      </c>
      <c r="N2056">
        <f>'[1]Master Data'!CS93/1000000</f>
        <v>0</v>
      </c>
      <c r="O2056">
        <f>'[1]Master Data'!CT93/100</f>
        <v>0</v>
      </c>
      <c r="P2056">
        <f>'[1]Master Data'!CU93/100</f>
        <v>0</v>
      </c>
      <c r="Q2056">
        <f>'[1]Master Data'!CV93/100</f>
        <v>0</v>
      </c>
      <c r="R2056">
        <f>'[1]Master Data'!CW93/1000000</f>
        <v>0</v>
      </c>
      <c r="S2056">
        <f>'[1]Master Data'!CY93/1000000</f>
        <v>0</v>
      </c>
      <c r="T2056">
        <f>'[1]Master Data'!CZ93/100</f>
        <v>0</v>
      </c>
      <c r="U2056">
        <f>'[1]Master Data'!DA93/1000000</f>
        <v>0</v>
      </c>
    </row>
    <row r="2057" spans="1:21" x14ac:dyDescent="0.55000000000000004">
      <c r="A2057" s="41" t="s">
        <v>1206</v>
      </c>
      <c r="B2057" s="41">
        <v>5.6213114754098351E-3</v>
      </c>
      <c r="C2057">
        <f>'[1]Master Data'!CG94/100</f>
        <v>0</v>
      </c>
      <c r="D2057">
        <f>'[1]Master Data'!CH94/1000000</f>
        <v>0</v>
      </c>
      <c r="E2057">
        <f>'[1]Master Data'!CI94/1000000</f>
        <v>0</v>
      </c>
      <c r="F2057">
        <f>'[1]Master Data'!CJ94/100</f>
        <v>0</v>
      </c>
      <c r="G2057">
        <f>'[1]Master Data'!CK94/100</f>
        <v>0</v>
      </c>
      <c r="H2057">
        <f>'[1]Master Data'!CL94/100</f>
        <v>0</v>
      </c>
      <c r="I2057">
        <f>'[1]Master Data'!CM94/100</f>
        <v>0</v>
      </c>
      <c r="J2057">
        <f>'[1]Master Data'!CN94/100</f>
        <v>0</v>
      </c>
      <c r="K2057">
        <f>'[1]Master Data'!CP94/100</f>
        <v>0</v>
      </c>
      <c r="L2057">
        <f>'[1]Master Data'!CQ94/1000000</f>
        <v>0</v>
      </c>
      <c r="M2057">
        <f>'[1]Master Data'!CR94/1000000</f>
        <v>0</v>
      </c>
      <c r="N2057">
        <f>'[1]Master Data'!CS94/1000000</f>
        <v>0</v>
      </c>
      <c r="O2057">
        <f>'[1]Master Data'!CT94/100</f>
        <v>0</v>
      </c>
      <c r="P2057">
        <f>'[1]Master Data'!CU94/100</f>
        <v>0</v>
      </c>
      <c r="Q2057">
        <f>'[1]Master Data'!CV94/100</f>
        <v>0</v>
      </c>
      <c r="R2057">
        <f>'[1]Master Data'!CW94/1000000</f>
        <v>0</v>
      </c>
      <c r="S2057">
        <f>'[1]Master Data'!CY94/1000000</f>
        <v>0</v>
      </c>
      <c r="T2057">
        <f>'[1]Master Data'!CZ94/100</f>
        <v>0</v>
      </c>
      <c r="U2057">
        <f>'[1]Master Data'!DA94/1000000</f>
        <v>0</v>
      </c>
    </row>
    <row r="2058" spans="1:21" x14ac:dyDescent="0.55000000000000004">
      <c r="A2058" s="41" t="s">
        <v>1207</v>
      </c>
      <c r="B2058" s="41">
        <v>0</v>
      </c>
      <c r="C2058">
        <f>'[1]Master Data'!CG95/100</f>
        <v>0</v>
      </c>
      <c r="D2058">
        <f>'[1]Master Data'!CH95/1000000</f>
        <v>0</v>
      </c>
      <c r="E2058">
        <f>'[1]Master Data'!CI95/1000000</f>
        <v>0</v>
      </c>
      <c r="F2058">
        <f>'[1]Master Data'!CJ95/100</f>
        <v>0</v>
      </c>
      <c r="G2058">
        <f>'[1]Master Data'!CK95/100</f>
        <v>0</v>
      </c>
      <c r="H2058">
        <f>'[1]Master Data'!CL95/100</f>
        <v>0</v>
      </c>
      <c r="I2058">
        <f>'[1]Master Data'!CM95/100</f>
        <v>0</v>
      </c>
      <c r="J2058">
        <f>'[1]Master Data'!CN95/100</f>
        <v>0</v>
      </c>
      <c r="K2058">
        <f>'[1]Master Data'!CP95/100</f>
        <v>0</v>
      </c>
      <c r="L2058">
        <f>'[1]Master Data'!CQ95/1000000</f>
        <v>0</v>
      </c>
      <c r="M2058">
        <f>'[1]Master Data'!CR95/1000000</f>
        <v>0</v>
      </c>
      <c r="N2058">
        <f>'[1]Master Data'!CS95/1000000</f>
        <v>0</v>
      </c>
      <c r="O2058">
        <f>'[1]Master Data'!CT95/100</f>
        <v>0</v>
      </c>
      <c r="P2058">
        <f>'[1]Master Data'!CU95/100</f>
        <v>0</v>
      </c>
      <c r="Q2058">
        <f>'[1]Master Data'!CV95/100</f>
        <v>0</v>
      </c>
      <c r="R2058">
        <f>'[1]Master Data'!CW95/1000000</f>
        <v>0</v>
      </c>
      <c r="S2058">
        <f>'[1]Master Data'!CY95/1000000</f>
        <v>0</v>
      </c>
      <c r="T2058">
        <f>'[1]Master Data'!CZ95/100</f>
        <v>0</v>
      </c>
      <c r="U2058">
        <f>'[1]Master Data'!DA95/1000000</f>
        <v>0</v>
      </c>
    </row>
    <row r="2059" spans="1:21" x14ac:dyDescent="0.55000000000000004">
      <c r="A2059" s="41" t="s">
        <v>1208</v>
      </c>
      <c r="B2059" s="41">
        <v>0</v>
      </c>
      <c r="C2059">
        <f>'[1]Master Data'!CG96/100</f>
        <v>0</v>
      </c>
      <c r="D2059">
        <f>'[1]Master Data'!CH96/1000000</f>
        <v>0</v>
      </c>
      <c r="E2059">
        <f>'[1]Master Data'!CI96/1000000</f>
        <v>0</v>
      </c>
      <c r="F2059">
        <f>'[1]Master Data'!CJ96/100</f>
        <v>0</v>
      </c>
      <c r="G2059">
        <f>'[1]Master Data'!CK96/100</f>
        <v>0</v>
      </c>
      <c r="H2059">
        <f>'[1]Master Data'!CL96/100</f>
        <v>0</v>
      </c>
      <c r="I2059">
        <f>'[1]Master Data'!CM96/100</f>
        <v>0</v>
      </c>
      <c r="J2059">
        <f>'[1]Master Data'!CN96/100</f>
        <v>0</v>
      </c>
      <c r="K2059">
        <f>'[1]Master Data'!CP96/100</f>
        <v>0</v>
      </c>
      <c r="L2059">
        <f>'[1]Master Data'!CQ96/1000000</f>
        <v>0</v>
      </c>
      <c r="M2059">
        <f>'[1]Master Data'!CR96/1000000</f>
        <v>0</v>
      </c>
      <c r="N2059">
        <f>'[1]Master Data'!CS96/1000000</f>
        <v>0</v>
      </c>
      <c r="O2059">
        <f>'[1]Master Data'!CT96/100</f>
        <v>0</v>
      </c>
      <c r="P2059">
        <f>'[1]Master Data'!CU96/100</f>
        <v>0</v>
      </c>
      <c r="Q2059">
        <f>'[1]Master Data'!CV96/100</f>
        <v>0</v>
      </c>
      <c r="R2059">
        <f>'[1]Master Data'!CW96/1000000</f>
        <v>0</v>
      </c>
      <c r="S2059">
        <f>'[1]Master Data'!CY96/1000000</f>
        <v>0</v>
      </c>
      <c r="T2059">
        <f>'[1]Master Data'!CZ96/100</f>
        <v>0</v>
      </c>
      <c r="U2059">
        <f>'[1]Master Data'!DA96/1000000</f>
        <v>0</v>
      </c>
    </row>
    <row r="2060" spans="1:21" x14ac:dyDescent="0.55000000000000004">
      <c r="A2060" s="41" t="s">
        <v>1209</v>
      </c>
      <c r="B2060" s="41">
        <v>0</v>
      </c>
      <c r="C2060">
        <f>'[1]Master Data'!CG97/100</f>
        <v>0</v>
      </c>
      <c r="D2060">
        <f>'[1]Master Data'!CH97/1000000</f>
        <v>0</v>
      </c>
      <c r="E2060">
        <f>'[1]Master Data'!CI97/1000000</f>
        <v>0</v>
      </c>
      <c r="F2060">
        <f>'[1]Master Data'!CJ97/100</f>
        <v>0</v>
      </c>
      <c r="G2060">
        <f>'[1]Master Data'!CK97/100</f>
        <v>0</v>
      </c>
      <c r="H2060">
        <f>'[1]Master Data'!CL97/100</f>
        <v>0</v>
      </c>
      <c r="I2060">
        <f>'[1]Master Data'!CM97/100</f>
        <v>0</v>
      </c>
      <c r="J2060">
        <f>'[1]Master Data'!CN97/100</f>
        <v>0</v>
      </c>
      <c r="K2060">
        <f>'[1]Master Data'!CP97/100</f>
        <v>0</v>
      </c>
      <c r="L2060">
        <f>'[1]Master Data'!CQ97/1000000</f>
        <v>0</v>
      </c>
      <c r="M2060">
        <f>'[1]Master Data'!CR97/1000000</f>
        <v>0</v>
      </c>
      <c r="N2060">
        <f>'[1]Master Data'!CS97/1000000</f>
        <v>0</v>
      </c>
      <c r="O2060">
        <f>'[1]Master Data'!CT97/100</f>
        <v>0</v>
      </c>
      <c r="P2060">
        <f>'[1]Master Data'!CU97/100</f>
        <v>0</v>
      </c>
      <c r="Q2060">
        <f>'[1]Master Data'!CV97/100</f>
        <v>0</v>
      </c>
      <c r="R2060">
        <f>'[1]Master Data'!CW97/1000000</f>
        <v>0</v>
      </c>
      <c r="S2060">
        <f>'[1]Master Data'!CY97/1000000</f>
        <v>0</v>
      </c>
      <c r="T2060">
        <f>'[1]Master Data'!CZ97/100</f>
        <v>0</v>
      </c>
      <c r="U2060">
        <f>'[1]Master Data'!DA97/1000000</f>
        <v>0</v>
      </c>
    </row>
    <row r="2061" spans="1:21" x14ac:dyDescent="0.55000000000000004">
      <c r="A2061" s="41" t="s">
        <v>1210</v>
      </c>
      <c r="B2061" s="41">
        <v>0</v>
      </c>
      <c r="C2061">
        <f>'[1]Master Data'!CG98/100</f>
        <v>0</v>
      </c>
      <c r="D2061">
        <f>'[1]Master Data'!CH98/1000000</f>
        <v>0</v>
      </c>
      <c r="E2061">
        <f>'[1]Master Data'!CI98/1000000</f>
        <v>0</v>
      </c>
      <c r="F2061">
        <f>'[1]Master Data'!CJ98/100</f>
        <v>0</v>
      </c>
      <c r="G2061">
        <f>'[1]Master Data'!CK98/100</f>
        <v>0</v>
      </c>
      <c r="H2061">
        <f>'[1]Master Data'!CL98/100</f>
        <v>0</v>
      </c>
      <c r="I2061">
        <f>'[1]Master Data'!CM98/100</f>
        <v>0</v>
      </c>
      <c r="J2061">
        <f>'[1]Master Data'!CN98/100</f>
        <v>0</v>
      </c>
      <c r="K2061">
        <f>'[1]Master Data'!CP98/100</f>
        <v>0</v>
      </c>
      <c r="L2061">
        <f>'[1]Master Data'!CQ98/1000000</f>
        <v>0</v>
      </c>
      <c r="M2061">
        <f>'[1]Master Data'!CR98/1000000</f>
        <v>0</v>
      </c>
      <c r="N2061">
        <f>'[1]Master Data'!CS98/1000000</f>
        <v>0</v>
      </c>
      <c r="O2061">
        <f>'[1]Master Data'!CT98/100</f>
        <v>0</v>
      </c>
      <c r="P2061">
        <f>'[1]Master Data'!CU98/100</f>
        <v>0</v>
      </c>
      <c r="Q2061">
        <f>'[1]Master Data'!CV98/100</f>
        <v>0</v>
      </c>
      <c r="R2061">
        <f>'[1]Master Data'!CW98/1000000</f>
        <v>0</v>
      </c>
      <c r="S2061">
        <f>'[1]Master Data'!CY98/1000000</f>
        <v>0</v>
      </c>
      <c r="T2061">
        <f>'[1]Master Data'!CZ98/100</f>
        <v>0</v>
      </c>
      <c r="U2061">
        <f>'[1]Master Data'!DA98/1000000</f>
        <v>0</v>
      </c>
    </row>
    <row r="2062" spans="1:21" x14ac:dyDescent="0.55000000000000004">
      <c r="A2062" s="41" t="s">
        <v>1211</v>
      </c>
      <c r="B2062" s="41">
        <v>1.9299999999999998E-2</v>
      </c>
      <c r="C2062">
        <f>'[1]Master Data'!CG99/100</f>
        <v>7.9000000000000008E-3</v>
      </c>
      <c r="D2062">
        <f>'[1]Master Data'!CH99/1000000</f>
        <v>0</v>
      </c>
      <c r="E2062">
        <f>'[1]Master Data'!CI99/1000000</f>
        <v>0</v>
      </c>
      <c r="F2062">
        <f>'[1]Master Data'!CJ99/100</f>
        <v>0</v>
      </c>
      <c r="G2062">
        <f>'[1]Master Data'!CK99/100</f>
        <v>0</v>
      </c>
      <c r="H2062">
        <f>'[1]Master Data'!CL99/100</f>
        <v>0</v>
      </c>
      <c r="I2062">
        <f>'[1]Master Data'!CM99/100</f>
        <v>0</v>
      </c>
      <c r="J2062">
        <f>'[1]Master Data'!CN99/100</f>
        <v>0</v>
      </c>
      <c r="K2062">
        <f>'[1]Master Data'!CP99/100</f>
        <v>7.000000000000001E-4</v>
      </c>
      <c r="L2062">
        <f>'[1]Master Data'!CQ99/1000000</f>
        <v>0</v>
      </c>
      <c r="M2062">
        <f>'[1]Master Data'!CR99/1000000</f>
        <v>0</v>
      </c>
      <c r="N2062">
        <f>'[1]Master Data'!CS99/1000000</f>
        <v>0</v>
      </c>
      <c r="O2062">
        <f>'[1]Master Data'!CT99/100</f>
        <v>0</v>
      </c>
      <c r="P2062">
        <f>'[1]Master Data'!CU99/100</f>
        <v>0</v>
      </c>
      <c r="Q2062">
        <f>'[1]Master Data'!CV99/100</f>
        <v>0</v>
      </c>
      <c r="R2062">
        <f>'[1]Master Data'!CW99/1000000</f>
        <v>0</v>
      </c>
      <c r="S2062">
        <f>'[1]Master Data'!CY99/1000000</f>
        <v>0</v>
      </c>
      <c r="T2062">
        <f>'[1]Master Data'!CZ99/100</f>
        <v>0</v>
      </c>
      <c r="U2062">
        <f>'[1]Master Data'!DA99/1000000</f>
        <v>0</v>
      </c>
    </row>
    <row r="2063" spans="1:21" x14ac:dyDescent="0.55000000000000004">
      <c r="A2063" s="41" t="s">
        <v>1212</v>
      </c>
      <c r="B2063" s="41">
        <v>0</v>
      </c>
      <c r="C2063">
        <f>'[1]Master Data'!CG100/100</f>
        <v>0</v>
      </c>
      <c r="D2063">
        <f>'[1]Master Data'!CH100/1000000</f>
        <v>0</v>
      </c>
      <c r="E2063">
        <f>'[1]Master Data'!CI100/1000000</f>
        <v>0</v>
      </c>
      <c r="F2063">
        <f>'[1]Master Data'!CJ100/100</f>
        <v>0</v>
      </c>
      <c r="G2063">
        <f>'[1]Master Data'!CK100/100</f>
        <v>0</v>
      </c>
      <c r="H2063">
        <f>'[1]Master Data'!CL100/100</f>
        <v>0</v>
      </c>
      <c r="I2063">
        <f>'[1]Master Data'!CM100/100</f>
        <v>0</v>
      </c>
      <c r="J2063">
        <f>'[1]Master Data'!CN100/100</f>
        <v>0</v>
      </c>
      <c r="K2063">
        <f>'[1]Master Data'!CP100/100</f>
        <v>0</v>
      </c>
      <c r="L2063">
        <f>'[1]Master Data'!CQ100/1000000</f>
        <v>0</v>
      </c>
      <c r="M2063">
        <f>'[1]Master Data'!CR100/1000000</f>
        <v>0</v>
      </c>
      <c r="N2063">
        <f>'[1]Master Data'!CS100/1000000</f>
        <v>0</v>
      </c>
      <c r="O2063">
        <f>'[1]Master Data'!CT100/100</f>
        <v>0</v>
      </c>
      <c r="P2063">
        <f>'[1]Master Data'!CU100/100</f>
        <v>0</v>
      </c>
      <c r="Q2063">
        <f>'[1]Master Data'!CV100/100</f>
        <v>0</v>
      </c>
      <c r="R2063">
        <f>'[1]Master Data'!CW100/1000000</f>
        <v>0</v>
      </c>
      <c r="S2063">
        <f>'[1]Master Data'!CY100/1000000</f>
        <v>0</v>
      </c>
      <c r="T2063">
        <f>'[1]Master Data'!CZ100/100</f>
        <v>0</v>
      </c>
      <c r="U2063">
        <f>'[1]Master Data'!DA100/1000000</f>
        <v>0</v>
      </c>
    </row>
    <row r="2064" spans="1:21" x14ac:dyDescent="0.55000000000000004">
      <c r="A2064" s="41" t="s">
        <v>1213</v>
      </c>
      <c r="B2064" s="41">
        <v>0</v>
      </c>
      <c r="C2064">
        <f>'[1]Master Data'!CG101/100</f>
        <v>0</v>
      </c>
      <c r="D2064">
        <f>'[1]Master Data'!CH101/1000000</f>
        <v>0</v>
      </c>
      <c r="E2064">
        <f>'[1]Master Data'!CI101/1000000</f>
        <v>0</v>
      </c>
      <c r="F2064">
        <f>'[1]Master Data'!CJ101/100</f>
        <v>0</v>
      </c>
      <c r="G2064">
        <f>'[1]Master Data'!CK101/100</f>
        <v>0</v>
      </c>
      <c r="H2064">
        <f>'[1]Master Data'!CL101/100</f>
        <v>0</v>
      </c>
      <c r="I2064">
        <f>'[1]Master Data'!CM101/100</f>
        <v>0</v>
      </c>
      <c r="J2064">
        <f>'[1]Master Data'!CN101/100</f>
        <v>0</v>
      </c>
      <c r="K2064">
        <f>'[1]Master Data'!CP101/100</f>
        <v>0</v>
      </c>
      <c r="L2064">
        <f>'[1]Master Data'!CQ101/1000000</f>
        <v>0</v>
      </c>
      <c r="M2064">
        <f>'[1]Master Data'!CR101/1000000</f>
        <v>0</v>
      </c>
      <c r="N2064">
        <f>'[1]Master Data'!CS101/1000000</f>
        <v>0</v>
      </c>
      <c r="O2064">
        <f>'[1]Master Data'!CT101/100</f>
        <v>0</v>
      </c>
      <c r="P2064">
        <f>'[1]Master Data'!CU101/100</f>
        <v>0</v>
      </c>
      <c r="Q2064">
        <f>'[1]Master Data'!CV101/100</f>
        <v>0</v>
      </c>
      <c r="R2064">
        <f>'[1]Master Data'!CW101/1000000</f>
        <v>0</v>
      </c>
      <c r="S2064">
        <f>'[1]Master Data'!CY101/1000000</f>
        <v>0</v>
      </c>
      <c r="T2064">
        <f>'[1]Master Data'!CZ101/100</f>
        <v>0</v>
      </c>
      <c r="U2064">
        <f>'[1]Master Data'!DA101/1000000</f>
        <v>0</v>
      </c>
    </row>
    <row r="2065" spans="1:21" x14ac:dyDescent="0.55000000000000004">
      <c r="A2065" s="41" t="s">
        <v>1214</v>
      </c>
      <c r="B2065" s="41">
        <v>1.15E-2</v>
      </c>
      <c r="C2065">
        <f>'[1]Master Data'!CG102/100</f>
        <v>6.6E-3</v>
      </c>
      <c r="D2065">
        <f>'[1]Master Data'!CH102/1000000</f>
        <v>0</v>
      </c>
      <c r="E2065">
        <f>'[1]Master Data'!CI102/1000000</f>
        <v>0</v>
      </c>
      <c r="F2065">
        <f>'[1]Master Data'!CJ102/100</f>
        <v>0</v>
      </c>
      <c r="G2065">
        <f>'[1]Master Data'!CK102/100</f>
        <v>0</v>
      </c>
      <c r="H2065">
        <f>'[1]Master Data'!CL102/100</f>
        <v>0</v>
      </c>
      <c r="I2065">
        <f>'[1]Master Data'!CM102/100</f>
        <v>0</v>
      </c>
      <c r="J2065">
        <f>'[1]Master Data'!CN102/100</f>
        <v>0</v>
      </c>
      <c r="K2065">
        <f>'[1]Master Data'!CP102/100</f>
        <v>5.9999999999999995E-4</v>
      </c>
      <c r="L2065">
        <f>'[1]Master Data'!CQ102/1000000</f>
        <v>0</v>
      </c>
      <c r="M2065">
        <f>'[1]Master Data'!CR102/1000000</f>
        <v>0</v>
      </c>
      <c r="N2065">
        <f>'[1]Master Data'!CS102/1000000</f>
        <v>0</v>
      </c>
      <c r="O2065">
        <f>'[1]Master Data'!CT102/100</f>
        <v>0</v>
      </c>
      <c r="P2065">
        <f>'[1]Master Data'!CU102/100</f>
        <v>0</v>
      </c>
      <c r="Q2065">
        <f>'[1]Master Data'!CV102/100</f>
        <v>0</v>
      </c>
      <c r="R2065">
        <f>'[1]Master Data'!CW102/1000000</f>
        <v>0</v>
      </c>
      <c r="S2065">
        <f>'[1]Master Data'!CY102/1000000</f>
        <v>0</v>
      </c>
      <c r="T2065">
        <f>'[1]Master Data'!CZ102/100</f>
        <v>0</v>
      </c>
      <c r="U2065">
        <f>'[1]Master Data'!DA102/1000000</f>
        <v>0</v>
      </c>
    </row>
    <row r="2066" spans="1:21" x14ac:dyDescent="0.55000000000000004">
      <c r="A2066" s="41" t="s">
        <v>1215</v>
      </c>
      <c r="B2066" s="41">
        <v>0</v>
      </c>
      <c r="C2066">
        <f>'[1]Master Data'!CG103/100</f>
        <v>0</v>
      </c>
      <c r="D2066">
        <f>'[1]Master Data'!CH103/1000000</f>
        <v>0</v>
      </c>
      <c r="E2066">
        <f>'[1]Master Data'!CI103/1000000</f>
        <v>0</v>
      </c>
      <c r="F2066">
        <f>'[1]Master Data'!CJ103/100</f>
        <v>0</v>
      </c>
      <c r="G2066">
        <f>'[1]Master Data'!CK103/100</f>
        <v>0</v>
      </c>
      <c r="H2066">
        <f>'[1]Master Data'!CL103/100</f>
        <v>0</v>
      </c>
      <c r="I2066">
        <f>'[1]Master Data'!CM103/100</f>
        <v>0</v>
      </c>
      <c r="J2066">
        <f>'[1]Master Data'!CN103/100</f>
        <v>0</v>
      </c>
      <c r="K2066">
        <f>'[1]Master Data'!CP103/100</f>
        <v>0</v>
      </c>
      <c r="L2066">
        <f>'[1]Master Data'!CQ103/1000000</f>
        <v>0</v>
      </c>
      <c r="M2066">
        <f>'[1]Master Data'!CR103/1000000</f>
        <v>0</v>
      </c>
      <c r="N2066">
        <f>'[1]Master Data'!CS103/1000000</f>
        <v>0</v>
      </c>
      <c r="O2066">
        <f>'[1]Master Data'!CT103/100</f>
        <v>0</v>
      </c>
      <c r="P2066">
        <f>'[1]Master Data'!CU103/100</f>
        <v>0</v>
      </c>
      <c r="Q2066">
        <f>'[1]Master Data'!CV103/100</f>
        <v>0</v>
      </c>
      <c r="R2066">
        <f>'[1]Master Data'!CW103/1000000</f>
        <v>0</v>
      </c>
      <c r="S2066">
        <f>'[1]Master Data'!CY103/1000000</f>
        <v>0</v>
      </c>
      <c r="T2066">
        <f>'[1]Master Data'!CZ103/100</f>
        <v>0</v>
      </c>
      <c r="U2066">
        <f>'[1]Master Data'!DA103/1000000</f>
        <v>0</v>
      </c>
    </row>
    <row r="2067" spans="1:21" x14ac:dyDescent="0.55000000000000004">
      <c r="A2067" s="41" t="s">
        <v>1216</v>
      </c>
      <c r="B2067" s="41">
        <v>0</v>
      </c>
      <c r="C2067">
        <f>'[1]Master Data'!CG104/100</f>
        <v>0</v>
      </c>
      <c r="D2067">
        <f>'[1]Master Data'!CH104/1000000</f>
        <v>0</v>
      </c>
      <c r="E2067">
        <f>'[1]Master Data'!CI104/1000000</f>
        <v>0</v>
      </c>
      <c r="F2067">
        <f>'[1]Master Data'!CJ104/100</f>
        <v>0</v>
      </c>
      <c r="G2067">
        <f>'[1]Master Data'!CK104/100</f>
        <v>0</v>
      </c>
      <c r="H2067">
        <f>'[1]Master Data'!CL104/100</f>
        <v>0</v>
      </c>
      <c r="I2067">
        <f>'[1]Master Data'!CM104/100</f>
        <v>0</v>
      </c>
      <c r="J2067">
        <f>'[1]Master Data'!CN104/100</f>
        <v>0</v>
      </c>
      <c r="K2067">
        <f>'[1]Master Data'!CP104/100</f>
        <v>0</v>
      </c>
      <c r="L2067">
        <f>'[1]Master Data'!CQ104/1000000</f>
        <v>0</v>
      </c>
      <c r="M2067">
        <f>'[1]Master Data'!CR104/1000000</f>
        <v>0</v>
      </c>
      <c r="N2067">
        <f>'[1]Master Data'!CS104/1000000</f>
        <v>0</v>
      </c>
      <c r="O2067">
        <f>'[1]Master Data'!CT104/100</f>
        <v>0</v>
      </c>
      <c r="P2067">
        <f>'[1]Master Data'!CU104/100</f>
        <v>0</v>
      </c>
      <c r="Q2067">
        <f>'[1]Master Data'!CV104/100</f>
        <v>0</v>
      </c>
      <c r="R2067">
        <f>'[1]Master Data'!CW104/1000000</f>
        <v>0</v>
      </c>
      <c r="S2067">
        <f>'[1]Master Data'!CY104/1000000</f>
        <v>0</v>
      </c>
      <c r="T2067">
        <f>'[1]Master Data'!CZ104/100</f>
        <v>0</v>
      </c>
      <c r="U2067">
        <f>'[1]Master Data'!DA104/1000000</f>
        <v>0</v>
      </c>
    </row>
    <row r="2068" spans="1:21" x14ac:dyDescent="0.55000000000000004">
      <c r="A2068" s="41" t="s">
        <v>1217</v>
      </c>
      <c r="B2068" s="41">
        <v>0</v>
      </c>
      <c r="C2068">
        <f>'[1]Master Data'!CG105/100</f>
        <v>0</v>
      </c>
      <c r="D2068">
        <f>'[1]Master Data'!CH105/1000000</f>
        <v>0</v>
      </c>
      <c r="E2068">
        <f>'[1]Master Data'!CI105/1000000</f>
        <v>0</v>
      </c>
      <c r="F2068">
        <f>'[1]Master Data'!CJ105/100</f>
        <v>0</v>
      </c>
      <c r="G2068">
        <f>'[1]Master Data'!CK105/100</f>
        <v>0</v>
      </c>
      <c r="H2068">
        <f>'[1]Master Data'!CL105/100</f>
        <v>0</v>
      </c>
      <c r="I2068">
        <f>'[1]Master Data'!CM105/100</f>
        <v>0</v>
      </c>
      <c r="J2068">
        <f>'[1]Master Data'!CN105/100</f>
        <v>0</v>
      </c>
      <c r="K2068">
        <f>'[1]Master Data'!CP105/100</f>
        <v>0</v>
      </c>
      <c r="L2068">
        <f>'[1]Master Data'!CQ105/1000000</f>
        <v>0</v>
      </c>
      <c r="M2068">
        <f>'[1]Master Data'!CR105/1000000</f>
        <v>0</v>
      </c>
      <c r="N2068">
        <f>'[1]Master Data'!CS105/1000000</f>
        <v>0</v>
      </c>
      <c r="O2068">
        <f>'[1]Master Data'!CT105/100</f>
        <v>0</v>
      </c>
      <c r="P2068">
        <f>'[1]Master Data'!CU105/100</f>
        <v>0</v>
      </c>
      <c r="Q2068">
        <f>'[1]Master Data'!CV105/100</f>
        <v>0</v>
      </c>
      <c r="R2068">
        <f>'[1]Master Data'!CW105/1000000</f>
        <v>0</v>
      </c>
      <c r="S2068">
        <f>'[1]Master Data'!CY105/1000000</f>
        <v>0</v>
      </c>
      <c r="T2068">
        <f>'[1]Master Data'!CZ105/100</f>
        <v>0</v>
      </c>
      <c r="U2068">
        <f>'[1]Master Data'!DA105/1000000</f>
        <v>0</v>
      </c>
    </row>
    <row r="2069" spans="1:21" x14ac:dyDescent="0.55000000000000004">
      <c r="A2069" s="41" t="s">
        <v>1218</v>
      </c>
      <c r="B2069" s="41">
        <v>0</v>
      </c>
      <c r="C2069">
        <f>'[1]Master Data'!CG106/100</f>
        <v>0</v>
      </c>
      <c r="D2069">
        <f>'[1]Master Data'!CH106/1000000</f>
        <v>0</v>
      </c>
      <c r="E2069">
        <f>'[1]Master Data'!CI106/1000000</f>
        <v>0</v>
      </c>
      <c r="F2069">
        <f>'[1]Master Data'!CJ106/100</f>
        <v>0</v>
      </c>
      <c r="G2069">
        <f>'[1]Master Data'!CK106/100</f>
        <v>0</v>
      </c>
      <c r="H2069">
        <f>'[1]Master Data'!CL106/100</f>
        <v>0</v>
      </c>
      <c r="I2069">
        <f>'[1]Master Data'!CM106/100</f>
        <v>0</v>
      </c>
      <c r="J2069">
        <f>'[1]Master Data'!CN106/100</f>
        <v>0</v>
      </c>
      <c r="K2069">
        <f>'[1]Master Data'!CP106/100</f>
        <v>0</v>
      </c>
      <c r="L2069">
        <f>'[1]Master Data'!CQ106/1000000</f>
        <v>0</v>
      </c>
      <c r="M2069">
        <f>'[1]Master Data'!CR106/1000000</f>
        <v>0</v>
      </c>
      <c r="N2069">
        <f>'[1]Master Data'!CS106/1000000</f>
        <v>0</v>
      </c>
      <c r="O2069">
        <f>'[1]Master Data'!CT106/100</f>
        <v>0</v>
      </c>
      <c r="P2069">
        <f>'[1]Master Data'!CU106/100</f>
        <v>0</v>
      </c>
      <c r="Q2069">
        <f>'[1]Master Data'!CV106/100</f>
        <v>0</v>
      </c>
      <c r="R2069">
        <f>'[1]Master Data'!CW106/1000000</f>
        <v>0</v>
      </c>
      <c r="S2069">
        <f>'[1]Master Data'!CY106/1000000</f>
        <v>0</v>
      </c>
      <c r="T2069">
        <f>'[1]Master Data'!CZ106/100</f>
        <v>0</v>
      </c>
      <c r="U2069">
        <f>'[1]Master Data'!DA106/1000000</f>
        <v>0</v>
      </c>
    </row>
    <row r="2070" spans="1:21" x14ac:dyDescent="0.55000000000000004">
      <c r="A2070" s="41" t="s">
        <v>1219</v>
      </c>
      <c r="B2070" s="41">
        <v>0</v>
      </c>
      <c r="C2070">
        <f>'[1]Master Data'!CG107/100</f>
        <v>0</v>
      </c>
      <c r="D2070">
        <f>'[1]Master Data'!CH107/1000000</f>
        <v>0</v>
      </c>
      <c r="E2070">
        <f>'[1]Master Data'!CI107/1000000</f>
        <v>0</v>
      </c>
      <c r="F2070">
        <f>'[1]Master Data'!CJ107/100</f>
        <v>0</v>
      </c>
      <c r="G2070">
        <f>'[1]Master Data'!CK107/100</f>
        <v>0</v>
      </c>
      <c r="H2070">
        <f>'[1]Master Data'!CL107/100</f>
        <v>0</v>
      </c>
      <c r="I2070">
        <f>'[1]Master Data'!CM107/100</f>
        <v>0</v>
      </c>
      <c r="J2070">
        <f>'[1]Master Data'!CN107/100</f>
        <v>0</v>
      </c>
      <c r="K2070">
        <f>'[1]Master Data'!CP107/100</f>
        <v>0</v>
      </c>
      <c r="L2070">
        <f>'[1]Master Data'!CQ107/1000000</f>
        <v>0</v>
      </c>
      <c r="M2070">
        <f>'[1]Master Data'!CR107/1000000</f>
        <v>0</v>
      </c>
      <c r="N2070">
        <f>'[1]Master Data'!CS107/1000000</f>
        <v>0</v>
      </c>
      <c r="O2070">
        <f>'[1]Master Data'!CT107/100</f>
        <v>0</v>
      </c>
      <c r="P2070">
        <f>'[1]Master Data'!CU107/100</f>
        <v>0</v>
      </c>
      <c r="Q2070">
        <f>'[1]Master Data'!CV107/100</f>
        <v>0</v>
      </c>
      <c r="R2070">
        <f>'[1]Master Data'!CW107/1000000</f>
        <v>0</v>
      </c>
      <c r="S2070">
        <f>'[1]Master Data'!CY107/1000000</f>
        <v>0</v>
      </c>
      <c r="T2070">
        <f>'[1]Master Data'!CZ107/100</f>
        <v>0</v>
      </c>
      <c r="U2070">
        <f>'[1]Master Data'!DA107/1000000</f>
        <v>0</v>
      </c>
    </row>
    <row r="2071" spans="1:21" x14ac:dyDescent="0.55000000000000004">
      <c r="A2071" s="41" t="s">
        <v>1220</v>
      </c>
      <c r="B2071" s="41">
        <v>0</v>
      </c>
      <c r="C2071">
        <f>'[1]Master Data'!CG108/100</f>
        <v>0</v>
      </c>
      <c r="D2071">
        <f>'[1]Master Data'!CH108/1000000</f>
        <v>0</v>
      </c>
      <c r="E2071">
        <f>'[1]Master Data'!CI108/1000000</f>
        <v>0</v>
      </c>
      <c r="F2071">
        <f>'[1]Master Data'!CJ108/100</f>
        <v>0</v>
      </c>
      <c r="G2071">
        <f>'[1]Master Data'!CK108/100</f>
        <v>0</v>
      </c>
      <c r="H2071">
        <f>'[1]Master Data'!CL108/100</f>
        <v>0</v>
      </c>
      <c r="I2071">
        <f>'[1]Master Data'!CM108/100</f>
        <v>0</v>
      </c>
      <c r="J2071">
        <f>'[1]Master Data'!CN108/100</f>
        <v>0</v>
      </c>
      <c r="K2071">
        <f>'[1]Master Data'!CP108/100</f>
        <v>0</v>
      </c>
      <c r="L2071">
        <f>'[1]Master Data'!CQ108/1000000</f>
        <v>0</v>
      </c>
      <c r="M2071">
        <f>'[1]Master Data'!CR108/1000000</f>
        <v>0</v>
      </c>
      <c r="N2071">
        <f>'[1]Master Data'!CS108/1000000</f>
        <v>0</v>
      </c>
      <c r="O2071">
        <f>'[1]Master Data'!CT108/100</f>
        <v>0</v>
      </c>
      <c r="P2071">
        <f>'[1]Master Data'!CU108/100</f>
        <v>0</v>
      </c>
      <c r="Q2071">
        <f>'[1]Master Data'!CV108/100</f>
        <v>0</v>
      </c>
      <c r="R2071">
        <f>'[1]Master Data'!CW108/1000000</f>
        <v>0</v>
      </c>
      <c r="S2071">
        <f>'[1]Master Data'!CY108/1000000</f>
        <v>0</v>
      </c>
      <c r="T2071">
        <f>'[1]Master Data'!CZ108/100</f>
        <v>0</v>
      </c>
      <c r="U2071">
        <f>'[1]Master Data'!DA108/1000000</f>
        <v>0</v>
      </c>
    </row>
    <row r="2072" spans="1:21" x14ac:dyDescent="0.55000000000000004">
      <c r="A2072" s="41" t="s">
        <v>1221</v>
      </c>
      <c r="B2072" s="41">
        <v>0</v>
      </c>
      <c r="C2072">
        <f>'[1]Master Data'!CG109/100</f>
        <v>0</v>
      </c>
      <c r="D2072">
        <f>'[1]Master Data'!CH109/1000000</f>
        <v>0</v>
      </c>
      <c r="E2072">
        <f>'[1]Master Data'!CI109/1000000</f>
        <v>0</v>
      </c>
      <c r="F2072">
        <f>'[1]Master Data'!CJ109/100</f>
        <v>0</v>
      </c>
      <c r="G2072">
        <f>'[1]Master Data'!CK109/100</f>
        <v>0</v>
      </c>
      <c r="H2072">
        <f>'[1]Master Data'!CL109/100</f>
        <v>0</v>
      </c>
      <c r="I2072">
        <f>'[1]Master Data'!CM109/100</f>
        <v>0</v>
      </c>
      <c r="J2072">
        <f>'[1]Master Data'!CN109/100</f>
        <v>0</v>
      </c>
      <c r="K2072">
        <f>'[1]Master Data'!CP109/100</f>
        <v>0</v>
      </c>
      <c r="L2072">
        <f>'[1]Master Data'!CQ109/1000000</f>
        <v>0</v>
      </c>
      <c r="M2072">
        <f>'[1]Master Data'!CR109/1000000</f>
        <v>0</v>
      </c>
      <c r="N2072">
        <f>'[1]Master Data'!CS109/1000000</f>
        <v>0</v>
      </c>
      <c r="O2072">
        <f>'[1]Master Data'!CT109/100</f>
        <v>0</v>
      </c>
      <c r="P2072">
        <f>'[1]Master Data'!CU109/100</f>
        <v>0</v>
      </c>
      <c r="Q2072">
        <f>'[1]Master Data'!CV109/100</f>
        <v>0</v>
      </c>
      <c r="R2072">
        <f>'[1]Master Data'!CW109/1000000</f>
        <v>0</v>
      </c>
      <c r="S2072">
        <f>'[1]Master Data'!CY109/1000000</f>
        <v>0</v>
      </c>
      <c r="T2072">
        <f>'[1]Master Data'!CZ109/100</f>
        <v>0</v>
      </c>
      <c r="U2072">
        <f>'[1]Master Data'!DA109/1000000</f>
        <v>0</v>
      </c>
    </row>
    <row r="2073" spans="1:21" x14ac:dyDescent="0.55000000000000004">
      <c r="A2073" s="41" t="s">
        <v>1222</v>
      </c>
      <c r="B2073" s="41">
        <v>0</v>
      </c>
      <c r="C2073">
        <f>'[1]Master Data'!CG110/100</f>
        <v>0</v>
      </c>
      <c r="D2073">
        <f>'[1]Master Data'!CH110/1000000</f>
        <v>0</v>
      </c>
      <c r="E2073">
        <f>'[1]Master Data'!CI110/1000000</f>
        <v>0</v>
      </c>
      <c r="F2073">
        <f>'[1]Master Data'!CJ110/100</f>
        <v>0</v>
      </c>
      <c r="G2073">
        <f>'[1]Master Data'!CK110/100</f>
        <v>0</v>
      </c>
      <c r="H2073">
        <f>'[1]Master Data'!CL110/100</f>
        <v>0</v>
      </c>
      <c r="I2073">
        <f>'[1]Master Data'!CM110/100</f>
        <v>0</v>
      </c>
      <c r="J2073">
        <f>'[1]Master Data'!CN110/100</f>
        <v>0</v>
      </c>
      <c r="K2073">
        <f>'[1]Master Data'!CP110/100</f>
        <v>0</v>
      </c>
      <c r="L2073">
        <f>'[1]Master Data'!CQ110/1000000</f>
        <v>0</v>
      </c>
      <c r="M2073">
        <f>'[1]Master Data'!CR110/1000000</f>
        <v>0</v>
      </c>
      <c r="N2073">
        <f>'[1]Master Data'!CS110/1000000</f>
        <v>0</v>
      </c>
      <c r="O2073">
        <f>'[1]Master Data'!CT110/100</f>
        <v>0</v>
      </c>
      <c r="P2073">
        <f>'[1]Master Data'!CU110/100</f>
        <v>0</v>
      </c>
      <c r="Q2073">
        <f>'[1]Master Data'!CV110/100</f>
        <v>0</v>
      </c>
      <c r="R2073">
        <f>'[1]Master Data'!CW110/1000000</f>
        <v>0</v>
      </c>
      <c r="S2073">
        <f>'[1]Master Data'!CY110/1000000</f>
        <v>0</v>
      </c>
      <c r="T2073">
        <f>'[1]Master Data'!CZ110/100</f>
        <v>0</v>
      </c>
      <c r="U2073">
        <f>'[1]Master Data'!DA110/1000000</f>
        <v>0</v>
      </c>
    </row>
    <row r="2074" spans="1:21" x14ac:dyDescent="0.55000000000000004">
      <c r="A2074" s="41" t="s">
        <v>1223</v>
      </c>
      <c r="B2074" s="41">
        <v>2.6000000000000002E-2</v>
      </c>
      <c r="C2074">
        <f>'[1]Master Data'!CG111/100</f>
        <v>2E-3</v>
      </c>
      <c r="D2074">
        <f>'[1]Master Data'!CH111/1000000</f>
        <v>0</v>
      </c>
      <c r="E2074">
        <f>'[1]Master Data'!CI111/1000000</f>
        <v>0</v>
      </c>
      <c r="F2074">
        <f>'[1]Master Data'!CJ111/100</f>
        <v>0</v>
      </c>
      <c r="G2074">
        <f>'[1]Master Data'!CK111/100</f>
        <v>0</v>
      </c>
      <c r="H2074">
        <f>'[1]Master Data'!CL111/100</f>
        <v>0</v>
      </c>
      <c r="I2074">
        <f>'[1]Master Data'!CM111/100</f>
        <v>0</v>
      </c>
      <c r="J2074">
        <f>'[1]Master Data'!CN111/100</f>
        <v>0</v>
      </c>
      <c r="K2074">
        <f>'[1]Master Data'!CP111/100</f>
        <v>2.9999999999999997E-4</v>
      </c>
      <c r="L2074">
        <f>'[1]Master Data'!CQ111/1000000</f>
        <v>0</v>
      </c>
      <c r="M2074">
        <f>'[1]Master Data'!CR111/1000000</f>
        <v>0</v>
      </c>
      <c r="N2074">
        <f>'[1]Master Data'!CS111/1000000</f>
        <v>0</v>
      </c>
      <c r="O2074">
        <f>'[1]Master Data'!CT111/100</f>
        <v>0</v>
      </c>
      <c r="P2074">
        <f>'[1]Master Data'!CU111/100</f>
        <v>0</v>
      </c>
      <c r="Q2074">
        <f>'[1]Master Data'!CV111/100</f>
        <v>0</v>
      </c>
      <c r="R2074">
        <f>'[1]Master Data'!CW111/1000000</f>
        <v>0</v>
      </c>
      <c r="S2074">
        <f>'[1]Master Data'!CY111/1000000</f>
        <v>0</v>
      </c>
      <c r="T2074">
        <f>'[1]Master Data'!CZ111/100</f>
        <v>0</v>
      </c>
      <c r="U2074">
        <f>'[1]Master Data'!DA111/1000000</f>
        <v>0</v>
      </c>
    </row>
    <row r="2075" spans="1:21" x14ac:dyDescent="0.55000000000000004">
      <c r="A2075" s="41" t="s">
        <v>1224</v>
      </c>
      <c r="B2075" s="41">
        <v>0</v>
      </c>
      <c r="C2075">
        <f>'[1]Master Data'!CG112/100</f>
        <v>0</v>
      </c>
      <c r="D2075">
        <f>'[1]Master Data'!CH112/1000000</f>
        <v>0</v>
      </c>
      <c r="E2075">
        <f>'[1]Master Data'!CI112/1000000</f>
        <v>0</v>
      </c>
      <c r="F2075">
        <f>'[1]Master Data'!CJ112/100</f>
        <v>0</v>
      </c>
      <c r="G2075">
        <f>'[1]Master Data'!CK112/100</f>
        <v>0</v>
      </c>
      <c r="H2075">
        <f>'[1]Master Data'!CL112/100</f>
        <v>0</v>
      </c>
      <c r="I2075">
        <f>'[1]Master Data'!CM112/100</f>
        <v>0</v>
      </c>
      <c r="J2075">
        <f>'[1]Master Data'!CN112/100</f>
        <v>0</v>
      </c>
      <c r="K2075">
        <f>'[1]Master Data'!CP112/100</f>
        <v>0</v>
      </c>
      <c r="L2075">
        <f>'[1]Master Data'!CQ112/1000000</f>
        <v>0</v>
      </c>
      <c r="M2075">
        <f>'[1]Master Data'!CR112/1000000</f>
        <v>0</v>
      </c>
      <c r="N2075">
        <f>'[1]Master Data'!CS112/1000000</f>
        <v>0</v>
      </c>
      <c r="O2075">
        <f>'[1]Master Data'!CT112/100</f>
        <v>0</v>
      </c>
      <c r="P2075">
        <f>'[1]Master Data'!CU112/100</f>
        <v>0</v>
      </c>
      <c r="Q2075">
        <f>'[1]Master Data'!CV112/100</f>
        <v>0</v>
      </c>
      <c r="R2075">
        <f>'[1]Master Data'!CW112/1000000</f>
        <v>0</v>
      </c>
      <c r="S2075">
        <f>'[1]Master Data'!CY112/1000000</f>
        <v>0</v>
      </c>
      <c r="T2075">
        <f>'[1]Master Data'!CZ112/100</f>
        <v>0</v>
      </c>
      <c r="U2075">
        <f>'[1]Master Data'!DA112/1000000</f>
        <v>0</v>
      </c>
    </row>
    <row r="2076" spans="1:21" x14ac:dyDescent="0.55000000000000004">
      <c r="A2076" s="41" t="s">
        <v>1225</v>
      </c>
      <c r="B2076" s="41">
        <v>0</v>
      </c>
      <c r="C2076">
        <f>'[1]Master Data'!CG113/100</f>
        <v>0</v>
      </c>
      <c r="D2076">
        <f>'[1]Master Data'!CH113/1000000</f>
        <v>0</v>
      </c>
      <c r="E2076">
        <f>'[1]Master Data'!CI113/1000000</f>
        <v>0</v>
      </c>
      <c r="F2076">
        <f>'[1]Master Data'!CJ113/100</f>
        <v>0</v>
      </c>
      <c r="G2076">
        <f>'[1]Master Data'!CK113/100</f>
        <v>0</v>
      </c>
      <c r="H2076">
        <f>'[1]Master Data'!CL113/100</f>
        <v>0</v>
      </c>
      <c r="I2076">
        <f>'[1]Master Data'!CM113/100</f>
        <v>0</v>
      </c>
      <c r="J2076">
        <f>'[1]Master Data'!CN113/100</f>
        <v>0</v>
      </c>
      <c r="K2076">
        <f>'[1]Master Data'!CP113/100</f>
        <v>0</v>
      </c>
      <c r="L2076">
        <f>'[1]Master Data'!CQ113/1000000</f>
        <v>0</v>
      </c>
      <c r="M2076">
        <f>'[1]Master Data'!CR113/1000000</f>
        <v>0</v>
      </c>
      <c r="N2076">
        <f>'[1]Master Data'!CS113/1000000</f>
        <v>0</v>
      </c>
      <c r="O2076">
        <f>'[1]Master Data'!CT113/100</f>
        <v>0</v>
      </c>
      <c r="P2076">
        <f>'[1]Master Data'!CU113/100</f>
        <v>0</v>
      </c>
      <c r="Q2076">
        <f>'[1]Master Data'!CV113/100</f>
        <v>0</v>
      </c>
      <c r="R2076">
        <f>'[1]Master Data'!CW113/1000000</f>
        <v>0</v>
      </c>
      <c r="S2076">
        <f>'[1]Master Data'!CY113/1000000</f>
        <v>0</v>
      </c>
      <c r="T2076">
        <f>'[1]Master Data'!CZ113/100</f>
        <v>0</v>
      </c>
      <c r="U2076">
        <f>'[1]Master Data'!DA113/1000000</f>
        <v>0</v>
      </c>
    </row>
    <row r="2077" spans="1:21" x14ac:dyDescent="0.55000000000000004">
      <c r="A2077" s="41" t="s">
        <v>1226</v>
      </c>
      <c r="B2077" s="41">
        <v>3.7999999999999999E-2</v>
      </c>
      <c r="C2077">
        <f>'[1]Master Data'!CG114/100</f>
        <v>0</v>
      </c>
      <c r="D2077">
        <f>'[1]Master Data'!CH114/1000000</f>
        <v>0</v>
      </c>
      <c r="E2077">
        <f>'[1]Master Data'!CI114/1000000</f>
        <v>0</v>
      </c>
      <c r="F2077">
        <f>'[1]Master Data'!CJ114/100</f>
        <v>0</v>
      </c>
      <c r="G2077">
        <f>'[1]Master Data'!CK114/100</f>
        <v>0</v>
      </c>
      <c r="H2077">
        <f>'[1]Master Data'!CL114/100</f>
        <v>0</v>
      </c>
      <c r="I2077">
        <f>'[1]Master Data'!CM114/100</f>
        <v>0</v>
      </c>
      <c r="J2077">
        <f>'[1]Master Data'!CN114/100</f>
        <v>0</v>
      </c>
      <c r="K2077">
        <f>'[1]Master Data'!CP114/100</f>
        <v>0</v>
      </c>
      <c r="L2077">
        <f>'[1]Master Data'!CQ114/1000000</f>
        <v>0</v>
      </c>
      <c r="M2077">
        <f>'[1]Master Data'!CR114/1000000</f>
        <v>0</v>
      </c>
      <c r="N2077">
        <f>'[1]Master Data'!CS114/1000000</f>
        <v>0</v>
      </c>
      <c r="O2077">
        <f>'[1]Master Data'!CT114/100</f>
        <v>0</v>
      </c>
      <c r="P2077">
        <f>'[1]Master Data'!CU114/100</f>
        <v>0</v>
      </c>
      <c r="Q2077">
        <f>'[1]Master Data'!CV114/100</f>
        <v>0</v>
      </c>
      <c r="R2077">
        <f>'[1]Master Data'!CW114/1000000</f>
        <v>0</v>
      </c>
      <c r="S2077">
        <f>'[1]Master Data'!CY114/1000000</f>
        <v>0</v>
      </c>
      <c r="T2077">
        <f>'[1]Master Data'!CZ114/100</f>
        <v>0</v>
      </c>
      <c r="U2077">
        <f>'[1]Master Data'!DA114/1000000</f>
        <v>0</v>
      </c>
    </row>
    <row r="2078" spans="1:21" x14ac:dyDescent="0.55000000000000004">
      <c r="A2078" s="41" t="s">
        <v>1227</v>
      </c>
      <c r="B2078" s="41">
        <v>0</v>
      </c>
      <c r="C2078">
        <f>'[1]Master Data'!CG115/100</f>
        <v>0</v>
      </c>
      <c r="D2078">
        <f>'[1]Master Data'!CH115/1000000</f>
        <v>0</v>
      </c>
      <c r="E2078">
        <f>'[1]Master Data'!CI115/1000000</f>
        <v>0</v>
      </c>
      <c r="F2078">
        <f>'[1]Master Data'!CJ115/100</f>
        <v>0</v>
      </c>
      <c r="G2078">
        <f>'[1]Master Data'!CK115/100</f>
        <v>0</v>
      </c>
      <c r="H2078">
        <f>'[1]Master Data'!CL115/100</f>
        <v>0</v>
      </c>
      <c r="I2078">
        <f>'[1]Master Data'!CM115/100</f>
        <v>0</v>
      </c>
      <c r="J2078">
        <f>'[1]Master Data'!CN115/100</f>
        <v>0</v>
      </c>
      <c r="K2078">
        <f>'[1]Master Data'!CP115/100</f>
        <v>0</v>
      </c>
      <c r="L2078">
        <f>'[1]Master Data'!CQ115/1000000</f>
        <v>0</v>
      </c>
      <c r="M2078">
        <f>'[1]Master Data'!CR115/1000000</f>
        <v>0</v>
      </c>
      <c r="N2078">
        <f>'[1]Master Data'!CS115/1000000</f>
        <v>0</v>
      </c>
      <c r="O2078">
        <f>'[1]Master Data'!CT115/100</f>
        <v>0</v>
      </c>
      <c r="P2078">
        <f>'[1]Master Data'!CU115/100</f>
        <v>0</v>
      </c>
      <c r="Q2078">
        <f>'[1]Master Data'!CV115/100</f>
        <v>0</v>
      </c>
      <c r="R2078">
        <f>'[1]Master Data'!CW115/1000000</f>
        <v>0</v>
      </c>
      <c r="S2078">
        <f>'[1]Master Data'!CY115/1000000</f>
        <v>0</v>
      </c>
      <c r="T2078">
        <f>'[1]Master Data'!CZ115/100</f>
        <v>0</v>
      </c>
      <c r="U2078">
        <f>'[1]Master Data'!DA115/1000000</f>
        <v>0</v>
      </c>
    </row>
    <row r="2079" spans="1:21" x14ac:dyDescent="0.55000000000000004">
      <c r="A2079" s="41" t="s">
        <v>1228</v>
      </c>
      <c r="B2079" s="41">
        <v>0</v>
      </c>
      <c r="C2079">
        <f>'[1]Master Data'!CG116/100</f>
        <v>0</v>
      </c>
      <c r="D2079">
        <f>'[1]Master Data'!CH116/1000000</f>
        <v>0</v>
      </c>
      <c r="E2079">
        <f>'[1]Master Data'!CI116/1000000</f>
        <v>0</v>
      </c>
      <c r="F2079">
        <f>'[1]Master Data'!CJ116/100</f>
        <v>0</v>
      </c>
      <c r="G2079">
        <f>'[1]Master Data'!CK116/100</f>
        <v>0</v>
      </c>
      <c r="H2079">
        <f>'[1]Master Data'!CL116/100</f>
        <v>0</v>
      </c>
      <c r="I2079">
        <f>'[1]Master Data'!CM116/100</f>
        <v>0</v>
      </c>
      <c r="J2079">
        <f>'[1]Master Data'!CN116/100</f>
        <v>0</v>
      </c>
      <c r="K2079">
        <f>'[1]Master Data'!CP116/100</f>
        <v>0</v>
      </c>
      <c r="L2079">
        <f>'[1]Master Data'!CQ116/1000000</f>
        <v>0</v>
      </c>
      <c r="M2079">
        <f>'[1]Master Data'!CR116/1000000</f>
        <v>0</v>
      </c>
      <c r="N2079">
        <f>'[1]Master Data'!CS116/1000000</f>
        <v>0</v>
      </c>
      <c r="O2079">
        <f>'[1]Master Data'!CT116/100</f>
        <v>0</v>
      </c>
      <c r="P2079">
        <f>'[1]Master Data'!CU116/100</f>
        <v>0</v>
      </c>
      <c r="Q2079">
        <f>'[1]Master Data'!CV116/100</f>
        <v>0</v>
      </c>
      <c r="R2079">
        <f>'[1]Master Data'!CW116/1000000</f>
        <v>0</v>
      </c>
      <c r="S2079">
        <f>'[1]Master Data'!CY116/1000000</f>
        <v>0</v>
      </c>
      <c r="T2079">
        <f>'[1]Master Data'!CZ116/100</f>
        <v>0</v>
      </c>
      <c r="U2079">
        <f>'[1]Master Data'!DA116/1000000</f>
        <v>0</v>
      </c>
    </row>
    <row r="2080" spans="1:21" x14ac:dyDescent="0.55000000000000004">
      <c r="A2080" s="41" t="s">
        <v>1229</v>
      </c>
      <c r="B2080" s="41">
        <v>0</v>
      </c>
      <c r="C2080">
        <f>'[1]Master Data'!CG117/100</f>
        <v>0</v>
      </c>
      <c r="D2080">
        <f>'[1]Master Data'!CH117/1000000</f>
        <v>0</v>
      </c>
      <c r="E2080">
        <f>'[1]Master Data'!CI117/1000000</f>
        <v>0</v>
      </c>
      <c r="F2080">
        <f>'[1]Master Data'!CJ117/100</f>
        <v>0</v>
      </c>
      <c r="G2080">
        <f>'[1]Master Data'!CK117/100</f>
        <v>0</v>
      </c>
      <c r="H2080">
        <f>'[1]Master Data'!CL117/100</f>
        <v>0</v>
      </c>
      <c r="I2080">
        <f>'[1]Master Data'!CM117/100</f>
        <v>0</v>
      </c>
      <c r="J2080">
        <f>'[1]Master Data'!CN117/100</f>
        <v>0</v>
      </c>
      <c r="K2080">
        <f>'[1]Master Data'!CP117/100</f>
        <v>0</v>
      </c>
      <c r="L2080">
        <f>'[1]Master Data'!CQ117/1000000</f>
        <v>0</v>
      </c>
      <c r="M2080">
        <f>'[1]Master Data'!CR117/1000000</f>
        <v>0</v>
      </c>
      <c r="N2080">
        <f>'[1]Master Data'!CS117/1000000</f>
        <v>0</v>
      </c>
      <c r="O2080">
        <f>'[1]Master Data'!CT117/100</f>
        <v>0</v>
      </c>
      <c r="P2080">
        <f>'[1]Master Data'!CU117/100</f>
        <v>0</v>
      </c>
      <c r="Q2080">
        <f>'[1]Master Data'!CV117/100</f>
        <v>0</v>
      </c>
      <c r="R2080">
        <f>'[1]Master Data'!CW117/1000000</f>
        <v>0</v>
      </c>
      <c r="S2080">
        <f>'[1]Master Data'!CY117/1000000</f>
        <v>0</v>
      </c>
      <c r="T2080">
        <f>'[1]Master Data'!CZ117/100</f>
        <v>0</v>
      </c>
      <c r="U2080">
        <f>'[1]Master Data'!DA117/1000000</f>
        <v>0</v>
      </c>
    </row>
    <row r="2081" spans="1:21" x14ac:dyDescent="0.55000000000000004">
      <c r="A2081" s="41" t="s">
        <v>1230</v>
      </c>
      <c r="B2081" s="41">
        <v>0</v>
      </c>
      <c r="C2081">
        <f>'[1]Master Data'!CG118/100</f>
        <v>0</v>
      </c>
      <c r="D2081">
        <f>'[1]Master Data'!CH118/1000000</f>
        <v>0</v>
      </c>
      <c r="E2081">
        <f>'[1]Master Data'!CI118/1000000</f>
        <v>0</v>
      </c>
      <c r="F2081">
        <f>'[1]Master Data'!CJ118/100</f>
        <v>0</v>
      </c>
      <c r="G2081">
        <f>'[1]Master Data'!CK118/100</f>
        <v>0</v>
      </c>
      <c r="H2081">
        <f>'[1]Master Data'!CL118/100</f>
        <v>0</v>
      </c>
      <c r="I2081">
        <f>'[1]Master Data'!CM118/100</f>
        <v>0</v>
      </c>
      <c r="J2081">
        <f>'[1]Master Data'!CN118/100</f>
        <v>0</v>
      </c>
      <c r="K2081">
        <f>'[1]Master Data'!CP118/100</f>
        <v>0</v>
      </c>
      <c r="L2081">
        <f>'[1]Master Data'!CQ118/1000000</f>
        <v>0</v>
      </c>
      <c r="M2081">
        <f>'[1]Master Data'!CR118/1000000</f>
        <v>0</v>
      </c>
      <c r="N2081">
        <f>'[1]Master Data'!CS118/1000000</f>
        <v>0</v>
      </c>
      <c r="O2081">
        <f>'[1]Master Data'!CT118/100</f>
        <v>0</v>
      </c>
      <c r="P2081">
        <f>'[1]Master Data'!CU118/100</f>
        <v>0</v>
      </c>
      <c r="Q2081">
        <f>'[1]Master Data'!CV118/100</f>
        <v>0</v>
      </c>
      <c r="R2081">
        <f>'[1]Master Data'!CW118/1000000</f>
        <v>0</v>
      </c>
      <c r="S2081">
        <f>'[1]Master Data'!CY118/1000000</f>
        <v>0</v>
      </c>
      <c r="T2081">
        <f>'[1]Master Data'!CZ118/100</f>
        <v>0</v>
      </c>
      <c r="U2081">
        <f>'[1]Master Data'!DA118/1000000</f>
        <v>0</v>
      </c>
    </row>
    <row r="2082" spans="1:21" x14ac:dyDescent="0.55000000000000004">
      <c r="A2082" s="41" t="s">
        <v>1231</v>
      </c>
      <c r="B2082" s="41">
        <v>0</v>
      </c>
      <c r="C2082">
        <f>'[1]Master Data'!CG119/100</f>
        <v>0</v>
      </c>
      <c r="D2082">
        <f>'[1]Master Data'!CH119/1000000</f>
        <v>0</v>
      </c>
      <c r="E2082">
        <f>'[1]Master Data'!CI119/1000000</f>
        <v>0</v>
      </c>
      <c r="F2082">
        <f>'[1]Master Data'!CJ119/100</f>
        <v>0</v>
      </c>
      <c r="G2082">
        <f>'[1]Master Data'!CK119/100</f>
        <v>0</v>
      </c>
      <c r="H2082">
        <f>'[1]Master Data'!CL119/100</f>
        <v>0</v>
      </c>
      <c r="I2082">
        <f>'[1]Master Data'!CM119/100</f>
        <v>0</v>
      </c>
      <c r="J2082">
        <f>'[1]Master Data'!CN119/100</f>
        <v>0</v>
      </c>
      <c r="K2082">
        <f>'[1]Master Data'!CP119/100</f>
        <v>0</v>
      </c>
      <c r="L2082">
        <f>'[1]Master Data'!CQ119/1000000</f>
        <v>0</v>
      </c>
      <c r="M2082">
        <f>'[1]Master Data'!CR119/1000000</f>
        <v>0</v>
      </c>
      <c r="N2082">
        <f>'[1]Master Data'!CS119/1000000</f>
        <v>0</v>
      </c>
      <c r="O2082">
        <f>'[1]Master Data'!CT119/100</f>
        <v>0</v>
      </c>
      <c r="P2082">
        <f>'[1]Master Data'!CU119/100</f>
        <v>0</v>
      </c>
      <c r="Q2082">
        <f>'[1]Master Data'!CV119/100</f>
        <v>0</v>
      </c>
      <c r="R2082">
        <f>'[1]Master Data'!CW119/1000000</f>
        <v>0</v>
      </c>
      <c r="S2082">
        <f>'[1]Master Data'!CY119/1000000</f>
        <v>0</v>
      </c>
      <c r="T2082">
        <f>'[1]Master Data'!CZ119/100</f>
        <v>0</v>
      </c>
      <c r="U2082">
        <f>'[1]Master Data'!DA119/1000000</f>
        <v>0</v>
      </c>
    </row>
    <row r="2083" spans="1:21" x14ac:dyDescent="0.55000000000000004">
      <c r="A2083" s="41" t="s">
        <v>1232</v>
      </c>
      <c r="B2083" s="41">
        <v>0</v>
      </c>
      <c r="C2083">
        <f>'[1]Master Data'!CG120/100</f>
        <v>0</v>
      </c>
      <c r="D2083">
        <f>'[1]Master Data'!CH120/1000000</f>
        <v>0</v>
      </c>
      <c r="E2083">
        <f>'[1]Master Data'!CI120/1000000</f>
        <v>0</v>
      </c>
      <c r="F2083">
        <f>'[1]Master Data'!CJ120/100</f>
        <v>0</v>
      </c>
      <c r="G2083">
        <f>'[1]Master Data'!CK120/100</f>
        <v>0</v>
      </c>
      <c r="H2083">
        <f>'[1]Master Data'!CL120/100</f>
        <v>0</v>
      </c>
      <c r="I2083">
        <f>'[1]Master Data'!CM120/100</f>
        <v>0</v>
      </c>
      <c r="J2083">
        <f>'[1]Master Data'!CN120/100</f>
        <v>0</v>
      </c>
      <c r="K2083">
        <f>'[1]Master Data'!CP120/100</f>
        <v>0</v>
      </c>
      <c r="L2083">
        <f>'[1]Master Data'!CQ120/1000000</f>
        <v>0</v>
      </c>
      <c r="M2083">
        <f>'[1]Master Data'!CR120/1000000</f>
        <v>0</v>
      </c>
      <c r="N2083">
        <f>'[1]Master Data'!CS120/1000000</f>
        <v>0</v>
      </c>
      <c r="O2083">
        <f>'[1]Master Data'!CT120/100</f>
        <v>0</v>
      </c>
      <c r="P2083">
        <f>'[1]Master Data'!CU120/100</f>
        <v>0</v>
      </c>
      <c r="Q2083">
        <f>'[1]Master Data'!CV120/100</f>
        <v>0</v>
      </c>
      <c r="R2083">
        <f>'[1]Master Data'!CW120/1000000</f>
        <v>0</v>
      </c>
      <c r="S2083">
        <f>'[1]Master Data'!CY120/1000000</f>
        <v>0</v>
      </c>
      <c r="T2083">
        <f>'[1]Master Data'!CZ120/100</f>
        <v>0</v>
      </c>
      <c r="U2083">
        <f>'[1]Master Data'!DA120/1000000</f>
        <v>0</v>
      </c>
    </row>
    <row r="2084" spans="1:21" x14ac:dyDescent="0.55000000000000004">
      <c r="A2084" s="41" t="s">
        <v>1233</v>
      </c>
      <c r="B2084" s="41">
        <v>0</v>
      </c>
      <c r="C2084">
        <f>'[1]Master Data'!CG121/100</f>
        <v>0</v>
      </c>
      <c r="D2084">
        <f>'[1]Master Data'!CH121/1000000</f>
        <v>0</v>
      </c>
      <c r="E2084">
        <f>'[1]Master Data'!CI121/1000000</f>
        <v>0</v>
      </c>
      <c r="F2084">
        <f>'[1]Master Data'!CJ121/100</f>
        <v>0</v>
      </c>
      <c r="G2084">
        <f>'[1]Master Data'!CK121/100</f>
        <v>0</v>
      </c>
      <c r="H2084">
        <f>'[1]Master Data'!CL121/100</f>
        <v>0</v>
      </c>
      <c r="I2084">
        <f>'[1]Master Data'!CM121/100</f>
        <v>0</v>
      </c>
      <c r="J2084">
        <f>'[1]Master Data'!CN121/100</f>
        <v>0</v>
      </c>
      <c r="K2084">
        <f>'[1]Master Data'!CP121/100</f>
        <v>0</v>
      </c>
      <c r="L2084">
        <f>'[1]Master Data'!CQ121/1000000</f>
        <v>0</v>
      </c>
      <c r="M2084">
        <f>'[1]Master Data'!CR121/1000000</f>
        <v>0</v>
      </c>
      <c r="N2084">
        <f>'[1]Master Data'!CS121/1000000</f>
        <v>0</v>
      </c>
      <c r="O2084">
        <f>'[1]Master Data'!CT121/100</f>
        <v>0</v>
      </c>
      <c r="P2084">
        <f>'[1]Master Data'!CU121/100</f>
        <v>0</v>
      </c>
      <c r="Q2084">
        <f>'[1]Master Data'!CV121/100</f>
        <v>0</v>
      </c>
      <c r="R2084">
        <f>'[1]Master Data'!CW121/1000000</f>
        <v>0</v>
      </c>
      <c r="S2084">
        <f>'[1]Master Data'!CY121/1000000</f>
        <v>0</v>
      </c>
      <c r="T2084">
        <f>'[1]Master Data'!CZ121/100</f>
        <v>0</v>
      </c>
      <c r="U2084">
        <f>'[1]Master Data'!DA121/1000000</f>
        <v>0</v>
      </c>
    </row>
    <row r="2085" spans="1:21" x14ac:dyDescent="0.55000000000000004">
      <c r="A2085" s="41" t="s">
        <v>1234</v>
      </c>
      <c r="B2085" s="41">
        <v>0</v>
      </c>
      <c r="C2085">
        <f>'[1]Master Data'!CG122/100</f>
        <v>0</v>
      </c>
      <c r="D2085">
        <f>'[1]Master Data'!CH122/1000000</f>
        <v>0</v>
      </c>
      <c r="E2085">
        <f>'[1]Master Data'!CI122/1000000</f>
        <v>0</v>
      </c>
      <c r="F2085">
        <f>'[1]Master Data'!CJ122/100</f>
        <v>0</v>
      </c>
      <c r="G2085">
        <f>'[1]Master Data'!CK122/100</f>
        <v>0</v>
      </c>
      <c r="H2085">
        <f>'[1]Master Data'!CL122/100</f>
        <v>0</v>
      </c>
      <c r="I2085">
        <f>'[1]Master Data'!CM122/100</f>
        <v>0</v>
      </c>
      <c r="J2085">
        <f>'[1]Master Data'!CN122/100</f>
        <v>0</v>
      </c>
      <c r="K2085">
        <f>'[1]Master Data'!CP122/100</f>
        <v>0</v>
      </c>
      <c r="L2085">
        <f>'[1]Master Data'!CQ122/1000000</f>
        <v>0</v>
      </c>
      <c r="M2085">
        <f>'[1]Master Data'!CR122/1000000</f>
        <v>0</v>
      </c>
      <c r="N2085">
        <f>'[1]Master Data'!CS122/1000000</f>
        <v>0</v>
      </c>
      <c r="O2085">
        <f>'[1]Master Data'!CT122/100</f>
        <v>0</v>
      </c>
      <c r="P2085">
        <f>'[1]Master Data'!CU122/100</f>
        <v>0</v>
      </c>
      <c r="Q2085">
        <f>'[1]Master Data'!CV122/100</f>
        <v>0</v>
      </c>
      <c r="R2085">
        <f>'[1]Master Data'!CW122/1000000</f>
        <v>0</v>
      </c>
      <c r="S2085">
        <f>'[1]Master Data'!CY122/1000000</f>
        <v>0</v>
      </c>
      <c r="T2085">
        <f>'[1]Master Data'!CZ122/100</f>
        <v>0</v>
      </c>
      <c r="U2085">
        <f>'[1]Master Data'!DA122/1000000</f>
        <v>0</v>
      </c>
    </row>
    <row r="2086" spans="1:21" x14ac:dyDescent="0.55000000000000004">
      <c r="A2086" s="41" t="s">
        <v>1235</v>
      </c>
      <c r="B2086" s="41">
        <v>0</v>
      </c>
      <c r="C2086">
        <f>'[1]Master Data'!CG123/100</f>
        <v>0</v>
      </c>
      <c r="D2086">
        <f>'[1]Master Data'!CH123/1000000</f>
        <v>0</v>
      </c>
      <c r="E2086">
        <f>'[1]Master Data'!CI123/1000000</f>
        <v>0</v>
      </c>
      <c r="F2086">
        <f>'[1]Master Data'!CJ123/100</f>
        <v>0</v>
      </c>
      <c r="G2086">
        <f>'[1]Master Data'!CK123/100</f>
        <v>0</v>
      </c>
      <c r="H2086">
        <f>'[1]Master Data'!CL123/100</f>
        <v>0</v>
      </c>
      <c r="I2086">
        <f>'[1]Master Data'!CM123/100</f>
        <v>0</v>
      </c>
      <c r="J2086">
        <f>'[1]Master Data'!CN123/100</f>
        <v>0</v>
      </c>
      <c r="K2086">
        <f>'[1]Master Data'!CP123/100</f>
        <v>0</v>
      </c>
      <c r="L2086">
        <f>'[1]Master Data'!CQ123/1000000</f>
        <v>0</v>
      </c>
      <c r="M2086">
        <f>'[1]Master Data'!CR123/1000000</f>
        <v>0</v>
      </c>
      <c r="N2086">
        <f>'[1]Master Data'!CS123/1000000</f>
        <v>0</v>
      </c>
      <c r="O2086">
        <f>'[1]Master Data'!CT123/100</f>
        <v>0</v>
      </c>
      <c r="P2086">
        <f>'[1]Master Data'!CU123/100</f>
        <v>0</v>
      </c>
      <c r="Q2086">
        <f>'[1]Master Data'!CV123/100</f>
        <v>0</v>
      </c>
      <c r="R2086">
        <f>'[1]Master Data'!CW123/1000000</f>
        <v>0</v>
      </c>
      <c r="S2086">
        <f>'[1]Master Data'!CY123/1000000</f>
        <v>0</v>
      </c>
      <c r="T2086">
        <f>'[1]Master Data'!CZ123/100</f>
        <v>0</v>
      </c>
      <c r="U2086">
        <f>'[1]Master Data'!DA123/1000000</f>
        <v>0</v>
      </c>
    </row>
    <row r="2087" spans="1:21" x14ac:dyDescent="0.55000000000000004">
      <c r="A2087" s="41" t="s">
        <v>1236</v>
      </c>
      <c r="B2087" s="41">
        <v>0</v>
      </c>
      <c r="C2087">
        <f>'[1]Master Data'!CG124/100</f>
        <v>0</v>
      </c>
      <c r="D2087">
        <f>'[1]Master Data'!CH124/1000000</f>
        <v>0</v>
      </c>
      <c r="E2087">
        <f>'[1]Master Data'!CI124/1000000</f>
        <v>0</v>
      </c>
      <c r="F2087">
        <f>'[1]Master Data'!CJ124/100</f>
        <v>0</v>
      </c>
      <c r="G2087">
        <f>'[1]Master Data'!CK124/100</f>
        <v>0</v>
      </c>
      <c r="H2087">
        <f>'[1]Master Data'!CL124/100</f>
        <v>0</v>
      </c>
      <c r="I2087">
        <f>'[1]Master Data'!CM124/100</f>
        <v>0</v>
      </c>
      <c r="J2087">
        <f>'[1]Master Data'!CN124/100</f>
        <v>0</v>
      </c>
      <c r="K2087">
        <f>'[1]Master Data'!CP124/100</f>
        <v>0</v>
      </c>
      <c r="L2087">
        <f>'[1]Master Data'!CQ124/1000000</f>
        <v>0</v>
      </c>
      <c r="M2087">
        <f>'[1]Master Data'!CR124/1000000</f>
        <v>0</v>
      </c>
      <c r="N2087">
        <f>'[1]Master Data'!CS124/1000000</f>
        <v>0</v>
      </c>
      <c r="O2087">
        <f>'[1]Master Data'!CT124/100</f>
        <v>0</v>
      </c>
      <c r="P2087">
        <f>'[1]Master Data'!CU124/100</f>
        <v>0</v>
      </c>
      <c r="Q2087">
        <f>'[1]Master Data'!CV124/100</f>
        <v>0</v>
      </c>
      <c r="R2087">
        <f>'[1]Master Data'!CW124/1000000</f>
        <v>0</v>
      </c>
      <c r="S2087">
        <f>'[1]Master Data'!CY124/1000000</f>
        <v>0</v>
      </c>
      <c r="T2087">
        <f>'[1]Master Data'!CZ124/100</f>
        <v>0</v>
      </c>
      <c r="U2087">
        <f>'[1]Master Data'!DA124/1000000</f>
        <v>0</v>
      </c>
    </row>
    <row r="2088" spans="1:21" x14ac:dyDescent="0.55000000000000004">
      <c r="A2088" s="41" t="s">
        <v>1237</v>
      </c>
      <c r="B2088" s="41">
        <v>0</v>
      </c>
      <c r="C2088">
        <f>'[1]Master Data'!CG125/100</f>
        <v>0</v>
      </c>
      <c r="D2088">
        <f>'[1]Master Data'!CH125/1000000</f>
        <v>0</v>
      </c>
      <c r="E2088">
        <f>'[1]Master Data'!CI125/1000000</f>
        <v>0</v>
      </c>
      <c r="F2088">
        <f>'[1]Master Data'!CJ125/100</f>
        <v>0</v>
      </c>
      <c r="G2088">
        <f>'[1]Master Data'!CK125/100</f>
        <v>0</v>
      </c>
      <c r="H2088">
        <f>'[1]Master Data'!CL125/100</f>
        <v>0</v>
      </c>
      <c r="I2088">
        <f>'[1]Master Data'!CM125/100</f>
        <v>0</v>
      </c>
      <c r="J2088">
        <f>'[1]Master Data'!CN125/100</f>
        <v>0</v>
      </c>
      <c r="K2088">
        <f>'[1]Master Data'!CP125/100</f>
        <v>0</v>
      </c>
      <c r="L2088">
        <f>'[1]Master Data'!CQ125/1000000</f>
        <v>0</v>
      </c>
      <c r="M2088">
        <f>'[1]Master Data'!CR125/1000000</f>
        <v>0</v>
      </c>
      <c r="N2088">
        <f>'[1]Master Data'!CS125/1000000</f>
        <v>0</v>
      </c>
      <c r="O2088">
        <f>'[1]Master Data'!CT125/100</f>
        <v>0</v>
      </c>
      <c r="P2088">
        <f>'[1]Master Data'!CU125/100</f>
        <v>0</v>
      </c>
      <c r="Q2088">
        <f>'[1]Master Data'!CV125/100</f>
        <v>0</v>
      </c>
      <c r="R2088">
        <f>'[1]Master Data'!CW125/1000000</f>
        <v>0</v>
      </c>
      <c r="S2088">
        <f>'[1]Master Data'!CY125/1000000</f>
        <v>0</v>
      </c>
      <c r="T2088">
        <f>'[1]Master Data'!CZ125/100</f>
        <v>0</v>
      </c>
      <c r="U2088">
        <f>'[1]Master Data'!DA125/1000000</f>
        <v>0</v>
      </c>
    </row>
    <row r="2089" spans="1:21" x14ac:dyDescent="0.55000000000000004">
      <c r="A2089" s="41" t="s">
        <v>1238</v>
      </c>
      <c r="B2089" s="41">
        <v>0</v>
      </c>
      <c r="C2089">
        <f>'[1]Master Data'!CG126/100</f>
        <v>0</v>
      </c>
      <c r="D2089">
        <f>'[1]Master Data'!CH126/1000000</f>
        <v>0</v>
      </c>
      <c r="E2089">
        <f>'[1]Master Data'!CI126/1000000</f>
        <v>0</v>
      </c>
      <c r="F2089">
        <f>'[1]Master Data'!CJ126/100</f>
        <v>0</v>
      </c>
      <c r="G2089">
        <f>'[1]Master Data'!CK126/100</f>
        <v>0</v>
      </c>
      <c r="H2089">
        <f>'[1]Master Data'!CL126/100</f>
        <v>0</v>
      </c>
      <c r="I2089">
        <f>'[1]Master Data'!CM126/100</f>
        <v>0</v>
      </c>
      <c r="J2089">
        <f>'[1]Master Data'!CN126/100</f>
        <v>0</v>
      </c>
      <c r="K2089">
        <f>'[1]Master Data'!CP126/100</f>
        <v>0</v>
      </c>
      <c r="L2089">
        <f>'[1]Master Data'!CQ126/1000000</f>
        <v>0</v>
      </c>
      <c r="M2089">
        <f>'[1]Master Data'!CR126/1000000</f>
        <v>0</v>
      </c>
      <c r="N2089">
        <f>'[1]Master Data'!CS126/1000000</f>
        <v>0</v>
      </c>
      <c r="O2089">
        <f>'[1]Master Data'!CT126/100</f>
        <v>0</v>
      </c>
      <c r="P2089">
        <f>'[1]Master Data'!CU126/100</f>
        <v>0</v>
      </c>
      <c r="Q2089">
        <f>'[1]Master Data'!CV126/100</f>
        <v>0</v>
      </c>
      <c r="R2089">
        <f>'[1]Master Data'!CW126/1000000</f>
        <v>0</v>
      </c>
      <c r="S2089">
        <f>'[1]Master Data'!CY126/1000000</f>
        <v>0</v>
      </c>
      <c r="T2089">
        <f>'[1]Master Data'!CZ126/100</f>
        <v>0</v>
      </c>
      <c r="U2089">
        <f>'[1]Master Data'!DA126/1000000</f>
        <v>0</v>
      </c>
    </row>
    <row r="2090" spans="1:21" x14ac:dyDescent="0.55000000000000004">
      <c r="A2090" s="41" t="s">
        <v>1239</v>
      </c>
      <c r="B2090" s="41">
        <v>0</v>
      </c>
      <c r="C2090">
        <f>'[1]Master Data'!CG127/100</f>
        <v>0</v>
      </c>
      <c r="D2090">
        <f>'[1]Master Data'!CH127/1000000</f>
        <v>0</v>
      </c>
      <c r="E2090">
        <f>'[1]Master Data'!CI127/1000000</f>
        <v>0</v>
      </c>
      <c r="F2090">
        <f>'[1]Master Data'!CJ127/100</f>
        <v>0</v>
      </c>
      <c r="G2090">
        <f>'[1]Master Data'!CK127/100</f>
        <v>0</v>
      </c>
      <c r="H2090">
        <f>'[1]Master Data'!CL127/100</f>
        <v>0</v>
      </c>
      <c r="I2090">
        <f>'[1]Master Data'!CM127/100</f>
        <v>0</v>
      </c>
      <c r="J2090">
        <f>'[1]Master Data'!CN127/100</f>
        <v>0</v>
      </c>
      <c r="K2090">
        <f>'[1]Master Data'!CP127/100</f>
        <v>0</v>
      </c>
      <c r="L2090">
        <f>'[1]Master Data'!CQ127/1000000</f>
        <v>0</v>
      </c>
      <c r="M2090">
        <f>'[1]Master Data'!CR127/1000000</f>
        <v>0</v>
      </c>
      <c r="N2090">
        <f>'[1]Master Data'!CS127/1000000</f>
        <v>0</v>
      </c>
      <c r="O2090">
        <f>'[1]Master Data'!CT127/100</f>
        <v>0</v>
      </c>
      <c r="P2090">
        <f>'[1]Master Data'!CU127/100</f>
        <v>0</v>
      </c>
      <c r="Q2090">
        <f>'[1]Master Data'!CV127/100</f>
        <v>0</v>
      </c>
      <c r="R2090">
        <f>'[1]Master Data'!CW127/1000000</f>
        <v>0</v>
      </c>
      <c r="S2090">
        <f>'[1]Master Data'!CY127/1000000</f>
        <v>0</v>
      </c>
      <c r="T2090">
        <f>'[1]Master Data'!CZ127/100</f>
        <v>0</v>
      </c>
      <c r="U2090">
        <f>'[1]Master Data'!DA127/1000000</f>
        <v>0</v>
      </c>
    </row>
    <row r="2091" spans="1:21" x14ac:dyDescent="0.55000000000000004">
      <c r="A2091" s="41" t="s">
        <v>1240</v>
      </c>
      <c r="B2091" s="41">
        <v>0</v>
      </c>
      <c r="C2091">
        <f>'[1]Master Data'!CG128/100</f>
        <v>0</v>
      </c>
      <c r="D2091">
        <f>'[1]Master Data'!CH128/1000000</f>
        <v>0</v>
      </c>
      <c r="E2091">
        <f>'[1]Master Data'!CI128/1000000</f>
        <v>0</v>
      </c>
      <c r="F2091">
        <f>'[1]Master Data'!CJ128/100</f>
        <v>0</v>
      </c>
      <c r="G2091">
        <f>'[1]Master Data'!CK128/100</f>
        <v>0</v>
      </c>
      <c r="H2091">
        <f>'[1]Master Data'!CL128/100</f>
        <v>0</v>
      </c>
      <c r="I2091">
        <f>'[1]Master Data'!CM128/100</f>
        <v>0</v>
      </c>
      <c r="J2091">
        <f>'[1]Master Data'!CN128/100</f>
        <v>0</v>
      </c>
      <c r="K2091">
        <f>'[1]Master Data'!CP128/100</f>
        <v>0</v>
      </c>
      <c r="L2091">
        <f>'[1]Master Data'!CQ128/1000000</f>
        <v>0</v>
      </c>
      <c r="M2091">
        <f>'[1]Master Data'!CR128/1000000</f>
        <v>0</v>
      </c>
      <c r="N2091">
        <f>'[1]Master Data'!CS128/1000000</f>
        <v>0</v>
      </c>
      <c r="O2091">
        <f>'[1]Master Data'!CT128/100</f>
        <v>0</v>
      </c>
      <c r="P2091">
        <f>'[1]Master Data'!CU128/100</f>
        <v>0</v>
      </c>
      <c r="Q2091">
        <f>'[1]Master Data'!CV128/100</f>
        <v>0</v>
      </c>
      <c r="R2091">
        <f>'[1]Master Data'!CW128/1000000</f>
        <v>0</v>
      </c>
      <c r="S2091">
        <f>'[1]Master Data'!CY128/1000000</f>
        <v>0</v>
      </c>
      <c r="T2091">
        <f>'[1]Master Data'!CZ128/100</f>
        <v>0</v>
      </c>
      <c r="U2091">
        <f>'[1]Master Data'!DA128/1000000</f>
        <v>0</v>
      </c>
    </row>
    <row r="2092" spans="1:21" x14ac:dyDescent="0.55000000000000004">
      <c r="A2092" s="41" t="s">
        <v>1241</v>
      </c>
      <c r="B2092" s="41">
        <v>0</v>
      </c>
      <c r="C2092">
        <f>'[1]Master Data'!CG129/100</f>
        <v>0</v>
      </c>
      <c r="D2092">
        <f>'[1]Master Data'!CH129/1000000</f>
        <v>0</v>
      </c>
      <c r="E2092">
        <f>'[1]Master Data'!CI129/1000000</f>
        <v>0</v>
      </c>
      <c r="F2092">
        <f>'[1]Master Data'!CJ129/100</f>
        <v>0</v>
      </c>
      <c r="G2092">
        <f>'[1]Master Data'!CK129/100</f>
        <v>0</v>
      </c>
      <c r="H2092">
        <f>'[1]Master Data'!CL129/100</f>
        <v>0</v>
      </c>
      <c r="I2092">
        <f>'[1]Master Data'!CM129/100</f>
        <v>0</v>
      </c>
      <c r="J2092">
        <f>'[1]Master Data'!CN129/100</f>
        <v>0</v>
      </c>
      <c r="K2092">
        <f>'[1]Master Data'!CP129/100</f>
        <v>0</v>
      </c>
      <c r="L2092">
        <f>'[1]Master Data'!CQ129/1000000</f>
        <v>0</v>
      </c>
      <c r="M2092">
        <f>'[1]Master Data'!CR129/1000000</f>
        <v>0</v>
      </c>
      <c r="N2092">
        <f>'[1]Master Data'!CS129/1000000</f>
        <v>0</v>
      </c>
      <c r="O2092">
        <f>'[1]Master Data'!CT129/100</f>
        <v>0</v>
      </c>
      <c r="P2092">
        <f>'[1]Master Data'!CU129/100</f>
        <v>0</v>
      </c>
      <c r="Q2092">
        <f>'[1]Master Data'!CV129/100</f>
        <v>0</v>
      </c>
      <c r="R2092">
        <f>'[1]Master Data'!CW129/1000000</f>
        <v>0</v>
      </c>
      <c r="S2092">
        <f>'[1]Master Data'!CY129/1000000</f>
        <v>0</v>
      </c>
      <c r="T2092">
        <f>'[1]Master Data'!CZ129/100</f>
        <v>0</v>
      </c>
      <c r="U2092">
        <f>'[1]Master Data'!DA129/1000000</f>
        <v>0</v>
      </c>
    </row>
    <row r="2093" spans="1:21" x14ac:dyDescent="0.55000000000000004">
      <c r="A2093" s="41" t="s">
        <v>1242</v>
      </c>
      <c r="B2093" s="41">
        <v>0</v>
      </c>
      <c r="C2093">
        <f>'[1]Master Data'!CG130/100</f>
        <v>0</v>
      </c>
      <c r="D2093">
        <f>'[1]Master Data'!CH130/1000000</f>
        <v>0</v>
      </c>
      <c r="E2093">
        <f>'[1]Master Data'!CI130/1000000</f>
        <v>0</v>
      </c>
      <c r="F2093">
        <f>'[1]Master Data'!CJ130/100</f>
        <v>0</v>
      </c>
      <c r="G2093">
        <f>'[1]Master Data'!CK130/100</f>
        <v>0</v>
      </c>
      <c r="H2093">
        <f>'[1]Master Data'!CL130/100</f>
        <v>0</v>
      </c>
      <c r="I2093">
        <f>'[1]Master Data'!CM130/100</f>
        <v>0</v>
      </c>
      <c r="J2093">
        <f>'[1]Master Data'!CN130/100</f>
        <v>0</v>
      </c>
      <c r="K2093">
        <f>'[1]Master Data'!CP130/100</f>
        <v>0</v>
      </c>
      <c r="L2093">
        <f>'[1]Master Data'!CQ130/1000000</f>
        <v>0</v>
      </c>
      <c r="M2093">
        <f>'[1]Master Data'!CR130/1000000</f>
        <v>0</v>
      </c>
      <c r="N2093">
        <f>'[1]Master Data'!CS130/1000000</f>
        <v>0</v>
      </c>
      <c r="O2093">
        <f>'[1]Master Data'!CT130/100</f>
        <v>0</v>
      </c>
      <c r="P2093">
        <f>'[1]Master Data'!CU130/100</f>
        <v>0</v>
      </c>
      <c r="Q2093">
        <f>'[1]Master Data'!CV130/100</f>
        <v>0</v>
      </c>
      <c r="R2093">
        <f>'[1]Master Data'!CW130/1000000</f>
        <v>0</v>
      </c>
      <c r="S2093">
        <f>'[1]Master Data'!CY130/1000000</f>
        <v>0</v>
      </c>
      <c r="T2093">
        <f>'[1]Master Data'!CZ130/100</f>
        <v>0</v>
      </c>
      <c r="U2093">
        <f>'[1]Master Data'!DA130/1000000</f>
        <v>0</v>
      </c>
    </row>
    <row r="2094" spans="1:21" x14ac:dyDescent="0.55000000000000004">
      <c r="A2094" s="41" t="s">
        <v>1243</v>
      </c>
      <c r="B2094" s="41">
        <v>0</v>
      </c>
      <c r="C2094">
        <f>'[1]Master Data'!CG131/100</f>
        <v>0</v>
      </c>
      <c r="D2094">
        <f>'[1]Master Data'!CH131/1000000</f>
        <v>0</v>
      </c>
      <c r="E2094">
        <f>'[1]Master Data'!CI131/1000000</f>
        <v>0</v>
      </c>
      <c r="F2094">
        <f>'[1]Master Data'!CJ131/100</f>
        <v>0</v>
      </c>
      <c r="G2094">
        <f>'[1]Master Data'!CK131/100</f>
        <v>0</v>
      </c>
      <c r="H2094">
        <f>'[1]Master Data'!CL131/100</f>
        <v>0</v>
      </c>
      <c r="I2094">
        <f>'[1]Master Data'!CM131/100</f>
        <v>0</v>
      </c>
      <c r="J2094">
        <f>'[1]Master Data'!CN131/100</f>
        <v>0</v>
      </c>
      <c r="K2094">
        <f>'[1]Master Data'!CP131/100</f>
        <v>0</v>
      </c>
      <c r="L2094">
        <f>'[1]Master Data'!CQ131/1000000</f>
        <v>0</v>
      </c>
      <c r="M2094">
        <f>'[1]Master Data'!CR131/1000000</f>
        <v>0</v>
      </c>
      <c r="N2094">
        <f>'[1]Master Data'!CS131/1000000</f>
        <v>0</v>
      </c>
      <c r="O2094">
        <f>'[1]Master Data'!CT131/100</f>
        <v>0</v>
      </c>
      <c r="P2094">
        <f>'[1]Master Data'!CU131/100</f>
        <v>0</v>
      </c>
      <c r="Q2094">
        <f>'[1]Master Data'!CV131/100</f>
        <v>0</v>
      </c>
      <c r="R2094">
        <f>'[1]Master Data'!CW131/1000000</f>
        <v>0</v>
      </c>
      <c r="S2094">
        <f>'[1]Master Data'!CY131/1000000</f>
        <v>0</v>
      </c>
      <c r="T2094">
        <f>'[1]Master Data'!CZ131/100</f>
        <v>0</v>
      </c>
      <c r="U2094">
        <f>'[1]Master Data'!DA131/1000000</f>
        <v>0</v>
      </c>
    </row>
    <row r="2095" spans="1:21" x14ac:dyDescent="0.55000000000000004">
      <c r="A2095" s="41" t="s">
        <v>1244</v>
      </c>
      <c r="B2095" s="41">
        <v>0</v>
      </c>
      <c r="C2095">
        <f>'[1]Master Data'!CG132/100</f>
        <v>0</v>
      </c>
      <c r="D2095">
        <f>'[1]Master Data'!CH132/1000000</f>
        <v>0</v>
      </c>
      <c r="E2095">
        <f>'[1]Master Data'!CI132/1000000</f>
        <v>0</v>
      </c>
      <c r="F2095">
        <f>'[1]Master Data'!CJ132/100</f>
        <v>0</v>
      </c>
      <c r="G2095">
        <f>'[1]Master Data'!CK132/100</f>
        <v>0</v>
      </c>
      <c r="H2095">
        <f>'[1]Master Data'!CL132/100</f>
        <v>0</v>
      </c>
      <c r="I2095">
        <f>'[1]Master Data'!CM132/100</f>
        <v>0</v>
      </c>
      <c r="J2095">
        <f>'[1]Master Data'!CN132/100</f>
        <v>0</v>
      </c>
      <c r="K2095">
        <f>'[1]Master Data'!CP132/100</f>
        <v>0</v>
      </c>
      <c r="L2095">
        <f>'[1]Master Data'!CQ132/1000000</f>
        <v>0</v>
      </c>
      <c r="M2095">
        <f>'[1]Master Data'!CR132/1000000</f>
        <v>0</v>
      </c>
      <c r="N2095">
        <f>'[1]Master Data'!CS132/1000000</f>
        <v>0</v>
      </c>
      <c r="O2095">
        <f>'[1]Master Data'!CT132/100</f>
        <v>0</v>
      </c>
      <c r="P2095">
        <f>'[1]Master Data'!CU132/100</f>
        <v>0</v>
      </c>
      <c r="Q2095">
        <f>'[1]Master Data'!CV132/100</f>
        <v>0</v>
      </c>
      <c r="R2095">
        <f>'[1]Master Data'!CW132/1000000</f>
        <v>0</v>
      </c>
      <c r="S2095">
        <f>'[1]Master Data'!CY132/1000000</f>
        <v>0</v>
      </c>
      <c r="T2095">
        <f>'[1]Master Data'!CZ132/100</f>
        <v>0</v>
      </c>
      <c r="U2095">
        <f>'[1]Master Data'!DA132/1000000</f>
        <v>0</v>
      </c>
    </row>
    <row r="2096" spans="1:21" x14ac:dyDescent="0.55000000000000004">
      <c r="A2096" s="41" t="s">
        <v>1245</v>
      </c>
      <c r="B2096" s="41">
        <v>0</v>
      </c>
      <c r="C2096">
        <f>'[1]Master Data'!CG133/100</f>
        <v>0</v>
      </c>
      <c r="D2096">
        <f>'[1]Master Data'!CH133/1000000</f>
        <v>0</v>
      </c>
      <c r="E2096">
        <f>'[1]Master Data'!CI133/1000000</f>
        <v>0</v>
      </c>
      <c r="F2096">
        <f>'[1]Master Data'!CJ133/100</f>
        <v>0</v>
      </c>
      <c r="G2096">
        <f>'[1]Master Data'!CK133/100</f>
        <v>0</v>
      </c>
      <c r="H2096">
        <f>'[1]Master Data'!CL133/100</f>
        <v>0</v>
      </c>
      <c r="I2096">
        <f>'[1]Master Data'!CM133/100</f>
        <v>0</v>
      </c>
      <c r="J2096">
        <f>'[1]Master Data'!CN133/100</f>
        <v>0</v>
      </c>
      <c r="K2096">
        <f>'[1]Master Data'!CP133/100</f>
        <v>0</v>
      </c>
      <c r="L2096">
        <f>'[1]Master Data'!CQ133/1000000</f>
        <v>0</v>
      </c>
      <c r="M2096">
        <f>'[1]Master Data'!CR133/1000000</f>
        <v>0</v>
      </c>
      <c r="N2096">
        <f>'[1]Master Data'!CS133/1000000</f>
        <v>0</v>
      </c>
      <c r="O2096">
        <f>'[1]Master Data'!CT133/100</f>
        <v>0</v>
      </c>
      <c r="P2096">
        <f>'[1]Master Data'!CU133/100</f>
        <v>0</v>
      </c>
      <c r="Q2096">
        <f>'[1]Master Data'!CV133/100</f>
        <v>0</v>
      </c>
      <c r="R2096">
        <f>'[1]Master Data'!CW133/1000000</f>
        <v>0</v>
      </c>
      <c r="S2096">
        <f>'[1]Master Data'!CY133/1000000</f>
        <v>0</v>
      </c>
      <c r="T2096">
        <f>'[1]Master Data'!CZ133/100</f>
        <v>0</v>
      </c>
      <c r="U2096">
        <f>'[1]Master Data'!DA133/1000000</f>
        <v>0</v>
      </c>
    </row>
    <row r="2097" spans="1:21" x14ac:dyDescent="0.55000000000000004">
      <c r="A2097" s="41" t="s">
        <v>1246</v>
      </c>
      <c r="B2097" s="41">
        <v>0</v>
      </c>
      <c r="C2097">
        <f>'[1]Master Data'!CG134/100</f>
        <v>0</v>
      </c>
      <c r="D2097">
        <f>'[1]Master Data'!CH134/1000000</f>
        <v>0</v>
      </c>
      <c r="E2097">
        <f>'[1]Master Data'!CI134/1000000</f>
        <v>0</v>
      </c>
      <c r="F2097">
        <f>'[1]Master Data'!CJ134/100</f>
        <v>0</v>
      </c>
      <c r="G2097">
        <f>'[1]Master Data'!CK134/100</f>
        <v>0</v>
      </c>
      <c r="H2097">
        <f>'[1]Master Data'!CL134/100</f>
        <v>0</v>
      </c>
      <c r="I2097">
        <f>'[1]Master Data'!CM134/100</f>
        <v>0</v>
      </c>
      <c r="J2097">
        <f>'[1]Master Data'!CN134/100</f>
        <v>0</v>
      </c>
      <c r="K2097">
        <f>'[1]Master Data'!CP134/100</f>
        <v>0</v>
      </c>
      <c r="L2097">
        <f>'[1]Master Data'!CQ134/1000000</f>
        <v>0</v>
      </c>
      <c r="M2097">
        <f>'[1]Master Data'!CR134/1000000</f>
        <v>0</v>
      </c>
      <c r="N2097">
        <f>'[1]Master Data'!CS134/1000000</f>
        <v>0</v>
      </c>
      <c r="O2097">
        <f>'[1]Master Data'!CT134/100</f>
        <v>0</v>
      </c>
      <c r="P2097">
        <f>'[1]Master Data'!CU134/100</f>
        <v>0</v>
      </c>
      <c r="Q2097">
        <f>'[1]Master Data'!CV134/100</f>
        <v>0</v>
      </c>
      <c r="R2097">
        <f>'[1]Master Data'!CW134/1000000</f>
        <v>0</v>
      </c>
      <c r="S2097">
        <f>'[1]Master Data'!CY134/1000000</f>
        <v>0</v>
      </c>
      <c r="T2097">
        <f>'[1]Master Data'!CZ134/100</f>
        <v>0</v>
      </c>
      <c r="U2097">
        <f>'[1]Master Data'!DA134/1000000</f>
        <v>0</v>
      </c>
    </row>
    <row r="2098" spans="1:21" x14ac:dyDescent="0.55000000000000004">
      <c r="A2098" s="41" t="s">
        <v>1247</v>
      </c>
      <c r="B2098" s="41">
        <v>0</v>
      </c>
      <c r="C2098">
        <f>'[1]Master Data'!CG135/100</f>
        <v>0</v>
      </c>
      <c r="D2098">
        <f>'[1]Master Data'!CH135/1000000</f>
        <v>0</v>
      </c>
      <c r="E2098">
        <f>'[1]Master Data'!CI135/1000000</f>
        <v>0</v>
      </c>
      <c r="F2098">
        <f>'[1]Master Data'!CJ135/100</f>
        <v>0</v>
      </c>
      <c r="G2098">
        <f>'[1]Master Data'!CK135/100</f>
        <v>0</v>
      </c>
      <c r="H2098">
        <f>'[1]Master Data'!CL135/100</f>
        <v>0</v>
      </c>
      <c r="I2098">
        <f>'[1]Master Data'!CM135/100</f>
        <v>0</v>
      </c>
      <c r="J2098">
        <f>'[1]Master Data'!CN135/100</f>
        <v>0</v>
      </c>
      <c r="K2098">
        <f>'[1]Master Data'!CP135/100</f>
        <v>0</v>
      </c>
      <c r="L2098">
        <f>'[1]Master Data'!CQ135/1000000</f>
        <v>0</v>
      </c>
      <c r="M2098">
        <f>'[1]Master Data'!CR135/1000000</f>
        <v>0</v>
      </c>
      <c r="N2098">
        <f>'[1]Master Data'!CS135/1000000</f>
        <v>0</v>
      </c>
      <c r="O2098">
        <f>'[1]Master Data'!CT135/100</f>
        <v>0</v>
      </c>
      <c r="P2098">
        <f>'[1]Master Data'!CU135/100</f>
        <v>0</v>
      </c>
      <c r="Q2098">
        <f>'[1]Master Data'!CV135/100</f>
        <v>0</v>
      </c>
      <c r="R2098">
        <f>'[1]Master Data'!CW135/1000000</f>
        <v>0</v>
      </c>
      <c r="S2098">
        <f>'[1]Master Data'!CY135/1000000</f>
        <v>0</v>
      </c>
      <c r="T2098">
        <f>'[1]Master Data'!CZ135/100</f>
        <v>0</v>
      </c>
      <c r="U2098">
        <f>'[1]Master Data'!DA135/1000000</f>
        <v>0</v>
      </c>
    </row>
    <row r="2099" spans="1:21" x14ac:dyDescent="0.55000000000000004">
      <c r="A2099" s="41" t="s">
        <v>1248</v>
      </c>
      <c r="B2099" s="41">
        <v>0</v>
      </c>
      <c r="C2099">
        <f>'[1]Master Data'!CG136/100</f>
        <v>0</v>
      </c>
      <c r="D2099">
        <f>'[1]Master Data'!CH136/1000000</f>
        <v>0</v>
      </c>
      <c r="E2099">
        <f>'[1]Master Data'!CI136/1000000</f>
        <v>0</v>
      </c>
      <c r="F2099">
        <f>'[1]Master Data'!CJ136/100</f>
        <v>0</v>
      </c>
      <c r="G2099">
        <f>'[1]Master Data'!CK136/100</f>
        <v>0</v>
      </c>
      <c r="H2099">
        <f>'[1]Master Data'!CL136/100</f>
        <v>0</v>
      </c>
      <c r="I2099">
        <f>'[1]Master Data'!CM136/100</f>
        <v>0</v>
      </c>
      <c r="J2099">
        <f>'[1]Master Data'!CN136/100</f>
        <v>0</v>
      </c>
      <c r="K2099">
        <f>'[1]Master Data'!CP136/100</f>
        <v>0</v>
      </c>
      <c r="L2099">
        <f>'[1]Master Data'!CQ136/1000000</f>
        <v>0</v>
      </c>
      <c r="M2099">
        <f>'[1]Master Data'!CR136/1000000</f>
        <v>0</v>
      </c>
      <c r="N2099">
        <f>'[1]Master Data'!CS136/1000000</f>
        <v>0</v>
      </c>
      <c r="O2099">
        <f>'[1]Master Data'!CT136/100</f>
        <v>0</v>
      </c>
      <c r="P2099">
        <f>'[1]Master Data'!CU136/100</f>
        <v>0</v>
      </c>
      <c r="Q2099">
        <f>'[1]Master Data'!CV136/100</f>
        <v>0</v>
      </c>
      <c r="R2099">
        <f>'[1]Master Data'!CW136/1000000</f>
        <v>0</v>
      </c>
      <c r="S2099">
        <f>'[1]Master Data'!CY136/1000000</f>
        <v>0</v>
      </c>
      <c r="T2099">
        <f>'[1]Master Data'!CZ136/100</f>
        <v>0</v>
      </c>
      <c r="U2099">
        <f>'[1]Master Data'!DA136/1000000</f>
        <v>0</v>
      </c>
    </row>
    <row r="2100" spans="1:21" x14ac:dyDescent="0.55000000000000004">
      <c r="A2100" s="41" t="s">
        <v>1249</v>
      </c>
      <c r="B2100" s="41">
        <v>0</v>
      </c>
      <c r="C2100">
        <f>'[1]Master Data'!CG137/100</f>
        <v>0</v>
      </c>
      <c r="D2100">
        <f>'[1]Master Data'!CH137/1000000</f>
        <v>0</v>
      </c>
      <c r="E2100">
        <f>'[1]Master Data'!CI137/1000000</f>
        <v>0</v>
      </c>
      <c r="F2100">
        <f>'[1]Master Data'!CJ137/100</f>
        <v>0</v>
      </c>
      <c r="G2100">
        <f>'[1]Master Data'!CK137/100</f>
        <v>0</v>
      </c>
      <c r="H2100">
        <f>'[1]Master Data'!CL137/100</f>
        <v>0</v>
      </c>
      <c r="I2100">
        <f>'[1]Master Data'!CM137/100</f>
        <v>0</v>
      </c>
      <c r="J2100">
        <f>'[1]Master Data'!CN137/100</f>
        <v>0</v>
      </c>
      <c r="K2100">
        <f>'[1]Master Data'!CP137/100</f>
        <v>0</v>
      </c>
      <c r="L2100">
        <f>'[1]Master Data'!CQ137/1000000</f>
        <v>0</v>
      </c>
      <c r="M2100">
        <f>'[1]Master Data'!CR137/1000000</f>
        <v>0</v>
      </c>
      <c r="N2100">
        <f>'[1]Master Data'!CS137/1000000</f>
        <v>0</v>
      </c>
      <c r="O2100">
        <f>'[1]Master Data'!CT137/100</f>
        <v>0</v>
      </c>
      <c r="P2100">
        <f>'[1]Master Data'!CU137/100</f>
        <v>0</v>
      </c>
      <c r="Q2100">
        <f>'[1]Master Data'!CV137/100</f>
        <v>0</v>
      </c>
      <c r="R2100">
        <f>'[1]Master Data'!CW137/1000000</f>
        <v>0</v>
      </c>
      <c r="S2100">
        <f>'[1]Master Data'!CY137/1000000</f>
        <v>0</v>
      </c>
      <c r="T2100">
        <f>'[1]Master Data'!CZ137/100</f>
        <v>0</v>
      </c>
      <c r="U2100">
        <f>'[1]Master Data'!DA137/1000000</f>
        <v>0</v>
      </c>
    </row>
    <row r="2101" spans="1:21" x14ac:dyDescent="0.55000000000000004">
      <c r="A2101" s="41" t="s">
        <v>1250</v>
      </c>
      <c r="B2101" s="41">
        <v>0</v>
      </c>
      <c r="C2101">
        <f>'[1]Master Data'!CG138/100</f>
        <v>0</v>
      </c>
      <c r="D2101">
        <f>'[1]Master Data'!CH138/1000000</f>
        <v>0</v>
      </c>
      <c r="E2101">
        <f>'[1]Master Data'!CI138/1000000</f>
        <v>0</v>
      </c>
      <c r="F2101">
        <f>'[1]Master Data'!CJ138/100</f>
        <v>0</v>
      </c>
      <c r="G2101">
        <f>'[1]Master Data'!CK138/100</f>
        <v>0</v>
      </c>
      <c r="H2101">
        <f>'[1]Master Data'!CL138/100</f>
        <v>0</v>
      </c>
      <c r="I2101">
        <f>'[1]Master Data'!CM138/100</f>
        <v>0</v>
      </c>
      <c r="J2101">
        <f>'[1]Master Data'!CN138/100</f>
        <v>0</v>
      </c>
      <c r="K2101">
        <f>'[1]Master Data'!CP138/100</f>
        <v>0</v>
      </c>
      <c r="L2101">
        <f>'[1]Master Data'!CQ138/1000000</f>
        <v>0</v>
      </c>
      <c r="M2101">
        <f>'[1]Master Data'!CR138/1000000</f>
        <v>0</v>
      </c>
      <c r="N2101">
        <f>'[1]Master Data'!CS138/1000000</f>
        <v>0</v>
      </c>
      <c r="O2101">
        <f>'[1]Master Data'!CT138/100</f>
        <v>0</v>
      </c>
      <c r="P2101">
        <f>'[1]Master Data'!CU138/100</f>
        <v>0</v>
      </c>
      <c r="Q2101">
        <f>'[1]Master Data'!CV138/100</f>
        <v>0</v>
      </c>
      <c r="R2101">
        <f>'[1]Master Data'!CW138/1000000</f>
        <v>0</v>
      </c>
      <c r="S2101">
        <f>'[1]Master Data'!CY138/1000000</f>
        <v>0</v>
      </c>
      <c r="T2101">
        <f>'[1]Master Data'!CZ138/100</f>
        <v>0</v>
      </c>
      <c r="U2101">
        <f>'[1]Master Data'!DA138/1000000</f>
        <v>0</v>
      </c>
    </row>
    <row r="2102" spans="1:21" x14ac:dyDescent="0.55000000000000004">
      <c r="A2102" s="41" t="s">
        <v>1251</v>
      </c>
      <c r="B2102" s="41">
        <v>0</v>
      </c>
      <c r="C2102">
        <f>'[1]Master Data'!CG139/100</f>
        <v>0</v>
      </c>
      <c r="D2102">
        <f>'[1]Master Data'!CH139/1000000</f>
        <v>0</v>
      </c>
      <c r="E2102">
        <f>'[1]Master Data'!CI139/1000000</f>
        <v>0</v>
      </c>
      <c r="F2102">
        <f>'[1]Master Data'!CJ139/100</f>
        <v>0</v>
      </c>
      <c r="G2102">
        <f>'[1]Master Data'!CK139/100</f>
        <v>0</v>
      </c>
      <c r="H2102">
        <f>'[1]Master Data'!CL139/100</f>
        <v>0</v>
      </c>
      <c r="I2102">
        <f>'[1]Master Data'!CM139/100</f>
        <v>0</v>
      </c>
      <c r="J2102">
        <f>'[1]Master Data'!CN139/100</f>
        <v>0</v>
      </c>
      <c r="K2102">
        <f>'[1]Master Data'!CP139/100</f>
        <v>0</v>
      </c>
      <c r="L2102">
        <f>'[1]Master Data'!CQ139/1000000</f>
        <v>0</v>
      </c>
      <c r="M2102">
        <f>'[1]Master Data'!CR139/1000000</f>
        <v>0</v>
      </c>
      <c r="N2102">
        <f>'[1]Master Data'!CS139/1000000</f>
        <v>0</v>
      </c>
      <c r="O2102">
        <f>'[1]Master Data'!CT139/100</f>
        <v>0</v>
      </c>
      <c r="P2102">
        <f>'[1]Master Data'!CU139/100</f>
        <v>0</v>
      </c>
      <c r="Q2102">
        <f>'[1]Master Data'!CV139/100</f>
        <v>0</v>
      </c>
      <c r="R2102">
        <f>'[1]Master Data'!CW139/1000000</f>
        <v>0</v>
      </c>
      <c r="S2102">
        <f>'[1]Master Data'!CY139/1000000</f>
        <v>0</v>
      </c>
      <c r="T2102">
        <f>'[1]Master Data'!CZ139/100</f>
        <v>0</v>
      </c>
      <c r="U2102">
        <f>'[1]Master Data'!DA139/1000000</f>
        <v>0</v>
      </c>
    </row>
    <row r="2103" spans="1:21" x14ac:dyDescent="0.55000000000000004">
      <c r="A2103" s="41" t="s">
        <v>1252</v>
      </c>
      <c r="B2103" s="41">
        <v>0</v>
      </c>
      <c r="C2103">
        <f>'[1]Master Data'!CG140/100</f>
        <v>0</v>
      </c>
      <c r="D2103">
        <f>'[1]Master Data'!CH140/1000000</f>
        <v>0</v>
      </c>
      <c r="E2103">
        <f>'[1]Master Data'!CI140/1000000</f>
        <v>0</v>
      </c>
      <c r="F2103">
        <f>'[1]Master Data'!CJ140/100</f>
        <v>0</v>
      </c>
      <c r="G2103">
        <f>'[1]Master Data'!CK140/100</f>
        <v>0</v>
      </c>
      <c r="H2103">
        <f>'[1]Master Data'!CL140/100</f>
        <v>0</v>
      </c>
      <c r="I2103">
        <f>'[1]Master Data'!CM140/100</f>
        <v>0</v>
      </c>
      <c r="J2103">
        <f>'[1]Master Data'!CN140/100</f>
        <v>0</v>
      </c>
      <c r="K2103">
        <f>'[1]Master Data'!CP140/100</f>
        <v>0</v>
      </c>
      <c r="L2103">
        <f>'[1]Master Data'!CQ140/1000000</f>
        <v>0</v>
      </c>
      <c r="M2103">
        <f>'[1]Master Data'!CR140/1000000</f>
        <v>0</v>
      </c>
      <c r="N2103">
        <f>'[1]Master Data'!CS140/1000000</f>
        <v>0</v>
      </c>
      <c r="O2103">
        <f>'[1]Master Data'!CT140/100</f>
        <v>0</v>
      </c>
      <c r="P2103">
        <f>'[1]Master Data'!CU140/100</f>
        <v>0</v>
      </c>
      <c r="Q2103">
        <f>'[1]Master Data'!CV140/100</f>
        <v>0</v>
      </c>
      <c r="R2103">
        <f>'[1]Master Data'!CW140/1000000</f>
        <v>0</v>
      </c>
      <c r="S2103">
        <f>'[1]Master Data'!CY140/1000000</f>
        <v>0</v>
      </c>
      <c r="T2103">
        <f>'[1]Master Data'!CZ140/100</f>
        <v>0</v>
      </c>
      <c r="U2103">
        <f>'[1]Master Data'!DA140/1000000</f>
        <v>0</v>
      </c>
    </row>
    <row r="2104" spans="1:21" x14ac:dyDescent="0.55000000000000004">
      <c r="A2104" s="41" t="s">
        <v>1253</v>
      </c>
      <c r="B2104" s="41">
        <v>0</v>
      </c>
      <c r="C2104">
        <f>'[1]Master Data'!CG141/100</f>
        <v>0</v>
      </c>
      <c r="D2104">
        <f>'[1]Master Data'!CH141/1000000</f>
        <v>0</v>
      </c>
      <c r="E2104">
        <f>'[1]Master Data'!CI141/1000000</f>
        <v>0</v>
      </c>
      <c r="F2104">
        <f>'[1]Master Data'!CJ141/100</f>
        <v>0</v>
      </c>
      <c r="G2104">
        <f>'[1]Master Data'!CK141/100</f>
        <v>0</v>
      </c>
      <c r="H2104">
        <f>'[1]Master Data'!CL141/100</f>
        <v>0</v>
      </c>
      <c r="I2104">
        <f>'[1]Master Data'!CM141/100</f>
        <v>0</v>
      </c>
      <c r="J2104">
        <f>'[1]Master Data'!CN141/100</f>
        <v>0</v>
      </c>
      <c r="K2104">
        <f>'[1]Master Data'!CP141/100</f>
        <v>0</v>
      </c>
      <c r="L2104">
        <f>'[1]Master Data'!CQ141/1000000</f>
        <v>0</v>
      </c>
      <c r="M2104">
        <f>'[1]Master Data'!CR141/1000000</f>
        <v>0</v>
      </c>
      <c r="N2104">
        <f>'[1]Master Data'!CS141/1000000</f>
        <v>0</v>
      </c>
      <c r="O2104">
        <f>'[1]Master Data'!CT141/100</f>
        <v>0</v>
      </c>
      <c r="P2104">
        <f>'[1]Master Data'!CU141/100</f>
        <v>0</v>
      </c>
      <c r="Q2104">
        <f>'[1]Master Data'!CV141/100</f>
        <v>0</v>
      </c>
      <c r="R2104">
        <f>'[1]Master Data'!CW141/1000000</f>
        <v>0</v>
      </c>
      <c r="S2104">
        <f>'[1]Master Data'!CY141/1000000</f>
        <v>0</v>
      </c>
      <c r="T2104">
        <f>'[1]Master Data'!CZ141/100</f>
        <v>0</v>
      </c>
      <c r="U2104">
        <f>'[1]Master Data'!DA141/1000000</f>
        <v>0</v>
      </c>
    </row>
    <row r="2105" spans="1:21" x14ac:dyDescent="0.55000000000000004">
      <c r="A2105" s="41" t="s">
        <v>1254</v>
      </c>
      <c r="B2105" s="41">
        <v>0</v>
      </c>
      <c r="C2105">
        <f>'[1]Master Data'!CG142/100</f>
        <v>0</v>
      </c>
      <c r="D2105">
        <f>'[1]Master Data'!CH142/1000000</f>
        <v>0</v>
      </c>
      <c r="E2105">
        <f>'[1]Master Data'!CI142/1000000</f>
        <v>0</v>
      </c>
      <c r="F2105">
        <f>'[1]Master Data'!CJ142/100</f>
        <v>0</v>
      </c>
      <c r="G2105">
        <f>'[1]Master Data'!CK142/100</f>
        <v>0</v>
      </c>
      <c r="H2105">
        <f>'[1]Master Data'!CL142/100</f>
        <v>0</v>
      </c>
      <c r="I2105">
        <f>'[1]Master Data'!CM142/100</f>
        <v>0</v>
      </c>
      <c r="J2105">
        <f>'[1]Master Data'!CN142/100</f>
        <v>0</v>
      </c>
      <c r="K2105">
        <f>'[1]Master Data'!CP142/100</f>
        <v>0</v>
      </c>
      <c r="L2105">
        <f>'[1]Master Data'!CQ142/1000000</f>
        <v>0</v>
      </c>
      <c r="M2105">
        <f>'[1]Master Data'!CR142/1000000</f>
        <v>0</v>
      </c>
      <c r="N2105">
        <f>'[1]Master Data'!CS142/1000000</f>
        <v>0</v>
      </c>
      <c r="O2105">
        <f>'[1]Master Data'!CT142/100</f>
        <v>0</v>
      </c>
      <c r="P2105">
        <f>'[1]Master Data'!CU142/100</f>
        <v>0</v>
      </c>
      <c r="Q2105">
        <f>'[1]Master Data'!CV142/100</f>
        <v>0</v>
      </c>
      <c r="R2105">
        <f>'[1]Master Data'!CW142/1000000</f>
        <v>0</v>
      </c>
      <c r="S2105">
        <f>'[1]Master Data'!CY142/1000000</f>
        <v>0</v>
      </c>
      <c r="T2105">
        <f>'[1]Master Data'!CZ142/100</f>
        <v>0</v>
      </c>
      <c r="U2105">
        <f>'[1]Master Data'!DA142/1000000</f>
        <v>0</v>
      </c>
    </row>
    <row r="2106" spans="1:21" x14ac:dyDescent="0.55000000000000004">
      <c r="A2106" s="41" t="s">
        <v>1255</v>
      </c>
      <c r="B2106" s="41">
        <v>0</v>
      </c>
      <c r="C2106">
        <f>'[1]Master Data'!CG143/100</f>
        <v>0</v>
      </c>
      <c r="D2106">
        <f>'[1]Master Data'!CH143/1000000</f>
        <v>0</v>
      </c>
      <c r="E2106">
        <f>'[1]Master Data'!CI143/1000000</f>
        <v>0</v>
      </c>
      <c r="F2106">
        <f>'[1]Master Data'!CJ143/100</f>
        <v>0</v>
      </c>
      <c r="G2106">
        <f>'[1]Master Data'!CK143/100</f>
        <v>0</v>
      </c>
      <c r="H2106">
        <f>'[1]Master Data'!CL143/100</f>
        <v>0</v>
      </c>
      <c r="I2106">
        <f>'[1]Master Data'!CM143/100</f>
        <v>0</v>
      </c>
      <c r="J2106">
        <f>'[1]Master Data'!CN143/100</f>
        <v>0</v>
      </c>
      <c r="K2106">
        <f>'[1]Master Data'!CP143/100</f>
        <v>0</v>
      </c>
      <c r="L2106">
        <f>'[1]Master Data'!CQ143/1000000</f>
        <v>0</v>
      </c>
      <c r="M2106">
        <f>'[1]Master Data'!CR143/1000000</f>
        <v>0</v>
      </c>
      <c r="N2106">
        <f>'[1]Master Data'!CS143/1000000</f>
        <v>0</v>
      </c>
      <c r="O2106">
        <f>'[1]Master Data'!CT143/100</f>
        <v>0</v>
      </c>
      <c r="P2106">
        <f>'[1]Master Data'!CU143/100</f>
        <v>0</v>
      </c>
      <c r="Q2106">
        <f>'[1]Master Data'!CV143/100</f>
        <v>0</v>
      </c>
      <c r="R2106">
        <f>'[1]Master Data'!CW143/1000000</f>
        <v>0</v>
      </c>
      <c r="S2106">
        <f>'[1]Master Data'!CY143/1000000</f>
        <v>0</v>
      </c>
      <c r="T2106">
        <f>'[1]Master Data'!CZ143/100</f>
        <v>0</v>
      </c>
      <c r="U2106">
        <f>'[1]Master Data'!DA143/1000000</f>
        <v>0</v>
      </c>
    </row>
    <row r="2107" spans="1:21" x14ac:dyDescent="0.55000000000000004">
      <c r="A2107" s="41" t="s">
        <v>1256</v>
      </c>
      <c r="B2107" s="41">
        <v>0</v>
      </c>
      <c r="C2107">
        <f>'[1]Master Data'!CG144/100</f>
        <v>0</v>
      </c>
      <c r="D2107">
        <f>'[1]Master Data'!CH144/1000000</f>
        <v>0</v>
      </c>
      <c r="E2107">
        <f>'[1]Master Data'!CI144/1000000</f>
        <v>0</v>
      </c>
      <c r="F2107">
        <f>'[1]Master Data'!CJ144/100</f>
        <v>0</v>
      </c>
      <c r="G2107">
        <f>'[1]Master Data'!CK144/100</f>
        <v>0</v>
      </c>
      <c r="H2107">
        <f>'[1]Master Data'!CL144/100</f>
        <v>0</v>
      </c>
      <c r="I2107">
        <f>'[1]Master Data'!CM144/100</f>
        <v>0</v>
      </c>
      <c r="J2107">
        <f>'[1]Master Data'!CN144/100</f>
        <v>0</v>
      </c>
      <c r="K2107">
        <f>'[1]Master Data'!CP144/100</f>
        <v>0</v>
      </c>
      <c r="L2107">
        <f>'[1]Master Data'!CQ144/1000000</f>
        <v>0</v>
      </c>
      <c r="M2107">
        <f>'[1]Master Data'!CR144/1000000</f>
        <v>0</v>
      </c>
      <c r="N2107">
        <f>'[1]Master Data'!CS144/1000000</f>
        <v>0</v>
      </c>
      <c r="O2107">
        <f>'[1]Master Data'!CT144/100</f>
        <v>0</v>
      </c>
      <c r="P2107">
        <f>'[1]Master Data'!CU144/100</f>
        <v>0</v>
      </c>
      <c r="Q2107">
        <f>'[1]Master Data'!CV144/100</f>
        <v>0</v>
      </c>
      <c r="R2107">
        <f>'[1]Master Data'!CW144/1000000</f>
        <v>0</v>
      </c>
      <c r="S2107">
        <f>'[1]Master Data'!CY144/1000000</f>
        <v>0</v>
      </c>
      <c r="T2107">
        <f>'[1]Master Data'!CZ144/100</f>
        <v>0</v>
      </c>
      <c r="U2107">
        <f>'[1]Master Data'!DA144/1000000</f>
        <v>0</v>
      </c>
    </row>
    <row r="2108" spans="1:21" x14ac:dyDescent="0.55000000000000004">
      <c r="A2108" s="41" t="s">
        <v>1257</v>
      </c>
      <c r="B2108" s="41">
        <v>0</v>
      </c>
      <c r="C2108">
        <f>'[1]Master Data'!CG145/100</f>
        <v>0</v>
      </c>
      <c r="D2108">
        <f>'[1]Master Data'!CH145/1000000</f>
        <v>0</v>
      </c>
      <c r="E2108">
        <f>'[1]Master Data'!CI145/1000000</f>
        <v>0</v>
      </c>
      <c r="F2108">
        <f>'[1]Master Data'!CJ145/100</f>
        <v>0</v>
      </c>
      <c r="G2108">
        <f>'[1]Master Data'!CK145/100</f>
        <v>0</v>
      </c>
      <c r="H2108">
        <f>'[1]Master Data'!CL145/100</f>
        <v>0</v>
      </c>
      <c r="I2108">
        <f>'[1]Master Data'!CM145/100</f>
        <v>0</v>
      </c>
      <c r="J2108">
        <f>'[1]Master Data'!CN145/100</f>
        <v>0</v>
      </c>
      <c r="K2108">
        <f>'[1]Master Data'!CP145/100</f>
        <v>0</v>
      </c>
      <c r="L2108">
        <f>'[1]Master Data'!CQ145/1000000</f>
        <v>0</v>
      </c>
      <c r="M2108">
        <f>'[1]Master Data'!CR145/1000000</f>
        <v>0</v>
      </c>
      <c r="N2108">
        <f>'[1]Master Data'!CS145/1000000</f>
        <v>0</v>
      </c>
      <c r="O2108">
        <f>'[1]Master Data'!CT145/100</f>
        <v>0</v>
      </c>
      <c r="P2108">
        <f>'[1]Master Data'!CU145/100</f>
        <v>0</v>
      </c>
      <c r="Q2108">
        <f>'[1]Master Data'!CV145/100</f>
        <v>0</v>
      </c>
      <c r="R2108">
        <f>'[1]Master Data'!CW145/1000000</f>
        <v>0</v>
      </c>
      <c r="S2108">
        <f>'[1]Master Data'!CY145/1000000</f>
        <v>0</v>
      </c>
      <c r="T2108">
        <f>'[1]Master Data'!CZ145/100</f>
        <v>0</v>
      </c>
      <c r="U2108">
        <f>'[1]Master Data'!DA145/1000000</f>
        <v>0</v>
      </c>
    </row>
    <row r="2109" spans="1:21" x14ac:dyDescent="0.55000000000000004">
      <c r="A2109" s="41" t="s">
        <v>1258</v>
      </c>
      <c r="B2109" s="41">
        <v>0</v>
      </c>
      <c r="C2109">
        <f>'[1]Master Data'!CG146/100</f>
        <v>0</v>
      </c>
      <c r="D2109">
        <f>'[1]Master Data'!CH146/1000000</f>
        <v>0</v>
      </c>
      <c r="E2109">
        <f>'[1]Master Data'!CI146/1000000</f>
        <v>0</v>
      </c>
      <c r="F2109">
        <f>'[1]Master Data'!CJ146/100</f>
        <v>0</v>
      </c>
      <c r="G2109">
        <f>'[1]Master Data'!CK146/100</f>
        <v>0</v>
      </c>
      <c r="H2109">
        <f>'[1]Master Data'!CL146/100</f>
        <v>0</v>
      </c>
      <c r="I2109">
        <f>'[1]Master Data'!CM146/100</f>
        <v>0</v>
      </c>
      <c r="J2109">
        <f>'[1]Master Data'!CN146/100</f>
        <v>0</v>
      </c>
      <c r="K2109">
        <f>'[1]Master Data'!CP146/100</f>
        <v>0</v>
      </c>
      <c r="L2109">
        <f>'[1]Master Data'!CQ146/1000000</f>
        <v>0</v>
      </c>
      <c r="M2109">
        <f>'[1]Master Data'!CR146/1000000</f>
        <v>0</v>
      </c>
      <c r="N2109">
        <f>'[1]Master Data'!CS146/1000000</f>
        <v>0</v>
      </c>
      <c r="O2109">
        <f>'[1]Master Data'!CT146/100</f>
        <v>0</v>
      </c>
      <c r="P2109">
        <f>'[1]Master Data'!CU146/100</f>
        <v>0</v>
      </c>
      <c r="Q2109">
        <f>'[1]Master Data'!CV146/100</f>
        <v>0</v>
      </c>
      <c r="R2109">
        <f>'[1]Master Data'!CW146/1000000</f>
        <v>0</v>
      </c>
      <c r="S2109">
        <f>'[1]Master Data'!CY146/1000000</f>
        <v>0</v>
      </c>
      <c r="T2109">
        <f>'[1]Master Data'!CZ146/100</f>
        <v>0</v>
      </c>
      <c r="U2109">
        <f>'[1]Master Data'!DA146/1000000</f>
        <v>0</v>
      </c>
    </row>
    <row r="2110" spans="1:21" x14ac:dyDescent="0.55000000000000004">
      <c r="A2110" s="41" t="s">
        <v>1259</v>
      </c>
      <c r="B2110" s="41">
        <v>0</v>
      </c>
      <c r="C2110">
        <f>'[1]Master Data'!CG147/100</f>
        <v>0</v>
      </c>
      <c r="D2110">
        <f>'[1]Master Data'!CH147/1000000</f>
        <v>0</v>
      </c>
      <c r="E2110">
        <f>'[1]Master Data'!CI147/1000000</f>
        <v>0</v>
      </c>
      <c r="F2110">
        <f>'[1]Master Data'!CJ147/100</f>
        <v>0</v>
      </c>
      <c r="G2110">
        <f>'[1]Master Data'!CK147/100</f>
        <v>0</v>
      </c>
      <c r="H2110">
        <f>'[1]Master Data'!CL147/100</f>
        <v>0</v>
      </c>
      <c r="I2110">
        <f>'[1]Master Data'!CM147/100</f>
        <v>0</v>
      </c>
      <c r="J2110">
        <f>'[1]Master Data'!CN147/100</f>
        <v>0</v>
      </c>
      <c r="K2110">
        <f>'[1]Master Data'!CP147/100</f>
        <v>0</v>
      </c>
      <c r="L2110">
        <f>'[1]Master Data'!CQ147/1000000</f>
        <v>0</v>
      </c>
      <c r="M2110">
        <f>'[1]Master Data'!CR147/1000000</f>
        <v>0</v>
      </c>
      <c r="N2110">
        <f>'[1]Master Data'!CS147/1000000</f>
        <v>0</v>
      </c>
      <c r="O2110">
        <f>'[1]Master Data'!CT147/100</f>
        <v>0</v>
      </c>
      <c r="P2110">
        <f>'[1]Master Data'!CU147/100</f>
        <v>0</v>
      </c>
      <c r="Q2110">
        <f>'[1]Master Data'!CV147/100</f>
        <v>0</v>
      </c>
      <c r="R2110">
        <f>'[1]Master Data'!CW147/1000000</f>
        <v>0</v>
      </c>
      <c r="S2110">
        <f>'[1]Master Data'!CY147/1000000</f>
        <v>0</v>
      </c>
      <c r="T2110">
        <f>'[1]Master Data'!CZ147/100</f>
        <v>0</v>
      </c>
      <c r="U2110">
        <f>'[1]Master Data'!DA147/1000000</f>
        <v>0</v>
      </c>
    </row>
    <row r="2111" spans="1:21" x14ac:dyDescent="0.55000000000000004">
      <c r="A2111" s="41" t="s">
        <v>1260</v>
      </c>
      <c r="B2111" s="41">
        <v>0</v>
      </c>
      <c r="C2111">
        <f>'[1]Master Data'!CG148/100</f>
        <v>0</v>
      </c>
      <c r="D2111">
        <f>'[1]Master Data'!CH148/1000000</f>
        <v>0</v>
      </c>
      <c r="E2111">
        <f>'[1]Master Data'!CI148/1000000</f>
        <v>0</v>
      </c>
      <c r="F2111">
        <f>'[1]Master Data'!CJ148/100</f>
        <v>0</v>
      </c>
      <c r="G2111">
        <f>'[1]Master Data'!CK148/100</f>
        <v>0</v>
      </c>
      <c r="H2111">
        <f>'[1]Master Data'!CL148/100</f>
        <v>0</v>
      </c>
      <c r="I2111">
        <f>'[1]Master Data'!CM148/100</f>
        <v>0</v>
      </c>
      <c r="J2111">
        <f>'[1]Master Data'!CN148/100</f>
        <v>0</v>
      </c>
      <c r="K2111">
        <f>'[1]Master Data'!CP148/100</f>
        <v>0</v>
      </c>
      <c r="L2111">
        <f>'[1]Master Data'!CQ148/1000000</f>
        <v>0</v>
      </c>
      <c r="M2111">
        <f>'[1]Master Data'!CR148/1000000</f>
        <v>0</v>
      </c>
      <c r="N2111">
        <f>'[1]Master Data'!CS148/1000000</f>
        <v>0</v>
      </c>
      <c r="O2111">
        <f>'[1]Master Data'!CT148/100</f>
        <v>0</v>
      </c>
      <c r="P2111">
        <f>'[1]Master Data'!CU148/100</f>
        <v>0</v>
      </c>
      <c r="Q2111">
        <f>'[1]Master Data'!CV148/100</f>
        <v>0</v>
      </c>
      <c r="R2111">
        <f>'[1]Master Data'!CW148/1000000</f>
        <v>0</v>
      </c>
      <c r="S2111">
        <f>'[1]Master Data'!CY148/1000000</f>
        <v>0</v>
      </c>
      <c r="T2111">
        <f>'[1]Master Data'!CZ148/100</f>
        <v>0</v>
      </c>
      <c r="U2111">
        <f>'[1]Master Data'!DA148/1000000</f>
        <v>0</v>
      </c>
    </row>
    <row r="2112" spans="1:21" x14ac:dyDescent="0.55000000000000004">
      <c r="A2112" s="41" t="s">
        <v>1261</v>
      </c>
      <c r="B2112" s="41">
        <v>0</v>
      </c>
      <c r="C2112">
        <f>'[1]Master Data'!CG149/100</f>
        <v>0</v>
      </c>
      <c r="D2112">
        <f>'[1]Master Data'!CH149/1000000</f>
        <v>0</v>
      </c>
      <c r="E2112">
        <f>'[1]Master Data'!CI149/1000000</f>
        <v>0</v>
      </c>
      <c r="F2112">
        <f>'[1]Master Data'!CJ149/100</f>
        <v>0</v>
      </c>
      <c r="G2112">
        <f>'[1]Master Data'!CK149/100</f>
        <v>0</v>
      </c>
      <c r="H2112">
        <f>'[1]Master Data'!CL149/100</f>
        <v>0</v>
      </c>
      <c r="I2112">
        <f>'[1]Master Data'!CM149/100</f>
        <v>0</v>
      </c>
      <c r="J2112">
        <f>'[1]Master Data'!CN149/100</f>
        <v>0</v>
      </c>
      <c r="K2112">
        <f>'[1]Master Data'!CP149/100</f>
        <v>0</v>
      </c>
      <c r="L2112">
        <f>'[1]Master Data'!CQ149/1000000</f>
        <v>0</v>
      </c>
      <c r="M2112">
        <f>'[1]Master Data'!CR149/1000000</f>
        <v>0</v>
      </c>
      <c r="N2112">
        <f>'[1]Master Data'!CS149/1000000</f>
        <v>0</v>
      </c>
      <c r="O2112">
        <f>'[1]Master Data'!CT149/100</f>
        <v>0</v>
      </c>
      <c r="P2112">
        <f>'[1]Master Data'!CU149/100</f>
        <v>0</v>
      </c>
      <c r="Q2112">
        <f>'[1]Master Data'!CV149/100</f>
        <v>0</v>
      </c>
      <c r="R2112">
        <f>'[1]Master Data'!CW149/1000000</f>
        <v>0</v>
      </c>
      <c r="S2112">
        <f>'[1]Master Data'!CY149/1000000</f>
        <v>0</v>
      </c>
      <c r="T2112">
        <f>'[1]Master Data'!CZ149/100</f>
        <v>0</v>
      </c>
      <c r="U2112">
        <f>'[1]Master Data'!DA149/1000000</f>
        <v>0</v>
      </c>
    </row>
    <row r="2113" spans="1:21" x14ac:dyDescent="0.55000000000000004">
      <c r="A2113" s="41" t="s">
        <v>1262</v>
      </c>
      <c r="B2113" s="41">
        <v>0</v>
      </c>
      <c r="C2113">
        <f>'[1]Master Data'!CG150/100</f>
        <v>0</v>
      </c>
      <c r="D2113">
        <f>'[1]Master Data'!CH150/1000000</f>
        <v>0</v>
      </c>
      <c r="E2113">
        <f>'[1]Master Data'!CI150/1000000</f>
        <v>0</v>
      </c>
      <c r="F2113">
        <f>'[1]Master Data'!CJ150/100</f>
        <v>0</v>
      </c>
      <c r="G2113">
        <f>'[1]Master Data'!CK150/100</f>
        <v>0</v>
      </c>
      <c r="H2113">
        <f>'[1]Master Data'!CL150/100</f>
        <v>0</v>
      </c>
      <c r="I2113">
        <f>'[1]Master Data'!CM150/100</f>
        <v>0</v>
      </c>
      <c r="J2113">
        <f>'[1]Master Data'!CN150/100</f>
        <v>0</v>
      </c>
      <c r="K2113">
        <f>'[1]Master Data'!CP150/100</f>
        <v>0</v>
      </c>
      <c r="L2113">
        <f>'[1]Master Data'!CQ150/1000000</f>
        <v>0</v>
      </c>
      <c r="M2113">
        <f>'[1]Master Data'!CR150/1000000</f>
        <v>0</v>
      </c>
      <c r="N2113">
        <f>'[1]Master Data'!CS150/1000000</f>
        <v>0</v>
      </c>
      <c r="O2113">
        <f>'[1]Master Data'!CT150/100</f>
        <v>0</v>
      </c>
      <c r="P2113">
        <f>'[1]Master Data'!CU150/100</f>
        <v>0</v>
      </c>
      <c r="Q2113">
        <f>'[1]Master Data'!CV150/100</f>
        <v>0</v>
      </c>
      <c r="R2113">
        <f>'[1]Master Data'!CW150/1000000</f>
        <v>0</v>
      </c>
      <c r="S2113">
        <f>'[1]Master Data'!CY150/1000000</f>
        <v>0</v>
      </c>
      <c r="T2113">
        <f>'[1]Master Data'!CZ150/100</f>
        <v>0</v>
      </c>
      <c r="U2113">
        <f>'[1]Master Data'!DA150/1000000</f>
        <v>0</v>
      </c>
    </row>
    <row r="2114" spans="1:21" x14ac:dyDescent="0.55000000000000004">
      <c r="A2114" s="41" t="s">
        <v>1263</v>
      </c>
      <c r="B2114" s="41">
        <v>0</v>
      </c>
      <c r="C2114">
        <f>'[1]Master Data'!CG151/100</f>
        <v>0</v>
      </c>
      <c r="D2114">
        <f>'[1]Master Data'!CH151/1000000</f>
        <v>0</v>
      </c>
      <c r="E2114">
        <f>'[1]Master Data'!CI151/1000000</f>
        <v>0</v>
      </c>
      <c r="F2114">
        <f>'[1]Master Data'!CJ151/100</f>
        <v>0</v>
      </c>
      <c r="G2114">
        <f>'[1]Master Data'!CK151/100</f>
        <v>0</v>
      </c>
      <c r="H2114">
        <f>'[1]Master Data'!CL151/100</f>
        <v>0</v>
      </c>
      <c r="I2114">
        <f>'[1]Master Data'!CM151/100</f>
        <v>0</v>
      </c>
      <c r="J2114">
        <f>'[1]Master Data'!CN151/100</f>
        <v>0</v>
      </c>
      <c r="K2114">
        <f>'[1]Master Data'!CP151/100</f>
        <v>0</v>
      </c>
      <c r="L2114">
        <f>'[1]Master Data'!CQ151/1000000</f>
        <v>0</v>
      </c>
      <c r="M2114">
        <f>'[1]Master Data'!CR151/1000000</f>
        <v>0</v>
      </c>
      <c r="N2114">
        <f>'[1]Master Data'!CS151/1000000</f>
        <v>0</v>
      </c>
      <c r="O2114">
        <f>'[1]Master Data'!CT151/100</f>
        <v>0</v>
      </c>
      <c r="P2114">
        <f>'[1]Master Data'!CU151/100</f>
        <v>0</v>
      </c>
      <c r="Q2114">
        <f>'[1]Master Data'!CV151/100</f>
        <v>0</v>
      </c>
      <c r="R2114">
        <f>'[1]Master Data'!CW151/1000000</f>
        <v>0</v>
      </c>
      <c r="S2114">
        <f>'[1]Master Data'!CY151/1000000</f>
        <v>0</v>
      </c>
      <c r="T2114">
        <f>'[1]Master Data'!CZ151/100</f>
        <v>0</v>
      </c>
      <c r="U2114">
        <f>'[1]Master Data'!DA151/1000000</f>
        <v>0</v>
      </c>
    </row>
    <row r="2115" spans="1:21" x14ac:dyDescent="0.55000000000000004">
      <c r="A2115" s="41" t="s">
        <v>1264</v>
      </c>
      <c r="B2115" s="41">
        <v>0</v>
      </c>
      <c r="C2115">
        <f>'[1]Master Data'!CG152/100</f>
        <v>0</v>
      </c>
      <c r="D2115">
        <f>'[1]Master Data'!CH152/1000000</f>
        <v>0</v>
      </c>
      <c r="E2115">
        <f>'[1]Master Data'!CI152/1000000</f>
        <v>0</v>
      </c>
      <c r="F2115">
        <f>'[1]Master Data'!CJ152/100</f>
        <v>0</v>
      </c>
      <c r="G2115">
        <f>'[1]Master Data'!CK152/100</f>
        <v>0</v>
      </c>
      <c r="H2115">
        <f>'[1]Master Data'!CL152/100</f>
        <v>0</v>
      </c>
      <c r="I2115">
        <f>'[1]Master Data'!CM152/100</f>
        <v>0</v>
      </c>
      <c r="J2115">
        <f>'[1]Master Data'!CN152/100</f>
        <v>0</v>
      </c>
      <c r="K2115">
        <f>'[1]Master Data'!CP152/100</f>
        <v>0</v>
      </c>
      <c r="L2115">
        <f>'[1]Master Data'!CQ152/1000000</f>
        <v>0</v>
      </c>
      <c r="M2115">
        <f>'[1]Master Data'!CR152/1000000</f>
        <v>0</v>
      </c>
      <c r="N2115">
        <f>'[1]Master Data'!CS152/1000000</f>
        <v>0</v>
      </c>
      <c r="O2115">
        <f>'[1]Master Data'!CT152/100</f>
        <v>0</v>
      </c>
      <c r="P2115">
        <f>'[1]Master Data'!CU152/100</f>
        <v>0</v>
      </c>
      <c r="Q2115">
        <f>'[1]Master Data'!CV152/100</f>
        <v>0</v>
      </c>
      <c r="R2115">
        <f>'[1]Master Data'!CW152/1000000</f>
        <v>0</v>
      </c>
      <c r="S2115">
        <f>'[1]Master Data'!CY152/1000000</f>
        <v>0</v>
      </c>
      <c r="T2115">
        <f>'[1]Master Data'!CZ152/100</f>
        <v>0</v>
      </c>
      <c r="U2115">
        <f>'[1]Master Data'!DA152/1000000</f>
        <v>0</v>
      </c>
    </row>
    <row r="2116" spans="1:21" x14ac:dyDescent="0.55000000000000004">
      <c r="A2116" s="41" t="s">
        <v>1265</v>
      </c>
      <c r="B2116" s="41">
        <v>0</v>
      </c>
      <c r="C2116">
        <f>'[1]Master Data'!CG153/100</f>
        <v>0</v>
      </c>
      <c r="D2116">
        <f>'[1]Master Data'!CH153/1000000</f>
        <v>0</v>
      </c>
      <c r="E2116">
        <f>'[1]Master Data'!CI153/1000000</f>
        <v>0</v>
      </c>
      <c r="F2116">
        <f>'[1]Master Data'!CJ153/100</f>
        <v>0</v>
      </c>
      <c r="G2116">
        <f>'[1]Master Data'!CK153/100</f>
        <v>0</v>
      </c>
      <c r="H2116">
        <f>'[1]Master Data'!CL153/100</f>
        <v>0</v>
      </c>
      <c r="I2116">
        <f>'[1]Master Data'!CM153/100</f>
        <v>0</v>
      </c>
      <c r="J2116">
        <f>'[1]Master Data'!CN153/100</f>
        <v>0</v>
      </c>
      <c r="K2116">
        <f>'[1]Master Data'!CP153/100</f>
        <v>0</v>
      </c>
      <c r="L2116">
        <f>'[1]Master Data'!CQ153/1000000</f>
        <v>0</v>
      </c>
      <c r="M2116">
        <f>'[1]Master Data'!CR153/1000000</f>
        <v>0</v>
      </c>
      <c r="N2116">
        <f>'[1]Master Data'!CS153/1000000</f>
        <v>0</v>
      </c>
      <c r="O2116">
        <f>'[1]Master Data'!CT153/100</f>
        <v>0</v>
      </c>
      <c r="P2116">
        <f>'[1]Master Data'!CU153/100</f>
        <v>0</v>
      </c>
      <c r="Q2116">
        <f>'[1]Master Data'!CV153/100</f>
        <v>0</v>
      </c>
      <c r="R2116">
        <f>'[1]Master Data'!CW153/1000000</f>
        <v>0</v>
      </c>
      <c r="S2116">
        <f>'[1]Master Data'!CY153/1000000</f>
        <v>0</v>
      </c>
      <c r="T2116">
        <f>'[1]Master Data'!CZ153/100</f>
        <v>0</v>
      </c>
      <c r="U2116">
        <f>'[1]Master Data'!DA153/1000000</f>
        <v>0</v>
      </c>
    </row>
    <row r="2117" spans="1:21" x14ac:dyDescent="0.55000000000000004">
      <c r="A2117" s="41" t="s">
        <v>1266</v>
      </c>
      <c r="B2117" s="41">
        <v>0</v>
      </c>
      <c r="C2117">
        <f>'[1]Master Data'!CG154/100</f>
        <v>0</v>
      </c>
      <c r="D2117">
        <f>'[1]Master Data'!CH154/1000000</f>
        <v>0</v>
      </c>
      <c r="E2117">
        <f>'[1]Master Data'!CI154/1000000</f>
        <v>0</v>
      </c>
      <c r="F2117">
        <f>'[1]Master Data'!CJ154/100</f>
        <v>0</v>
      </c>
      <c r="G2117">
        <f>'[1]Master Data'!CK154/100</f>
        <v>0</v>
      </c>
      <c r="H2117">
        <f>'[1]Master Data'!CL154/100</f>
        <v>0</v>
      </c>
      <c r="I2117">
        <f>'[1]Master Data'!CM154/100</f>
        <v>0</v>
      </c>
      <c r="J2117">
        <f>'[1]Master Data'!CN154/100</f>
        <v>0</v>
      </c>
      <c r="K2117">
        <f>'[1]Master Data'!CP154/100</f>
        <v>0</v>
      </c>
      <c r="L2117">
        <f>'[1]Master Data'!CQ154/1000000</f>
        <v>0</v>
      </c>
      <c r="M2117">
        <f>'[1]Master Data'!CR154/1000000</f>
        <v>0</v>
      </c>
      <c r="N2117">
        <f>'[1]Master Data'!CS154/1000000</f>
        <v>0</v>
      </c>
      <c r="O2117">
        <f>'[1]Master Data'!CT154/100</f>
        <v>0</v>
      </c>
      <c r="P2117">
        <f>'[1]Master Data'!CU154/100</f>
        <v>0</v>
      </c>
      <c r="Q2117">
        <f>'[1]Master Data'!CV154/100</f>
        <v>0</v>
      </c>
      <c r="R2117">
        <f>'[1]Master Data'!CW154/1000000</f>
        <v>0</v>
      </c>
      <c r="S2117">
        <f>'[1]Master Data'!CY154/1000000</f>
        <v>0</v>
      </c>
      <c r="T2117">
        <f>'[1]Master Data'!CZ154/100</f>
        <v>0</v>
      </c>
      <c r="U2117">
        <f>'[1]Master Data'!DA154/1000000</f>
        <v>0</v>
      </c>
    </row>
    <row r="2118" spans="1:21" x14ac:dyDescent="0.55000000000000004">
      <c r="A2118" s="41" t="s">
        <v>1267</v>
      </c>
      <c r="B2118" s="41">
        <v>0</v>
      </c>
      <c r="C2118">
        <f>'[1]Master Data'!CG155/100</f>
        <v>0</v>
      </c>
      <c r="D2118">
        <f>'[1]Master Data'!CH155/1000000</f>
        <v>0</v>
      </c>
      <c r="E2118">
        <f>'[1]Master Data'!CI155/1000000</f>
        <v>0</v>
      </c>
      <c r="F2118">
        <f>'[1]Master Data'!CJ155/100</f>
        <v>0</v>
      </c>
      <c r="G2118">
        <f>'[1]Master Data'!CK155/100</f>
        <v>0</v>
      </c>
      <c r="H2118">
        <f>'[1]Master Data'!CL155/100</f>
        <v>0</v>
      </c>
      <c r="I2118">
        <f>'[1]Master Data'!CM155/100</f>
        <v>0</v>
      </c>
      <c r="J2118">
        <f>'[1]Master Data'!CN155/100</f>
        <v>0</v>
      </c>
      <c r="K2118">
        <f>'[1]Master Data'!CP155/100</f>
        <v>0</v>
      </c>
      <c r="L2118">
        <f>'[1]Master Data'!CQ155/1000000</f>
        <v>0</v>
      </c>
      <c r="M2118">
        <f>'[1]Master Data'!CR155/1000000</f>
        <v>0</v>
      </c>
      <c r="N2118">
        <f>'[1]Master Data'!CS155/1000000</f>
        <v>0</v>
      </c>
      <c r="O2118">
        <f>'[1]Master Data'!CT155/100</f>
        <v>0</v>
      </c>
      <c r="P2118">
        <f>'[1]Master Data'!CU155/100</f>
        <v>0</v>
      </c>
      <c r="Q2118">
        <f>'[1]Master Data'!CV155/100</f>
        <v>0</v>
      </c>
      <c r="R2118">
        <f>'[1]Master Data'!CW155/1000000</f>
        <v>0</v>
      </c>
      <c r="S2118">
        <f>'[1]Master Data'!CY155/1000000</f>
        <v>0</v>
      </c>
      <c r="T2118">
        <f>'[1]Master Data'!CZ155/100</f>
        <v>0</v>
      </c>
      <c r="U2118">
        <f>'[1]Master Data'!DA155/1000000</f>
        <v>0</v>
      </c>
    </row>
    <row r="2119" spans="1:21" x14ac:dyDescent="0.55000000000000004">
      <c r="A2119" s="41" t="s">
        <v>1925</v>
      </c>
      <c r="B2119" s="41">
        <v>0</v>
      </c>
      <c r="C2119">
        <f>'[1]Master Data'!CG156/100</f>
        <v>0</v>
      </c>
      <c r="D2119">
        <f>'[1]Master Data'!CH156/1000000</f>
        <v>0</v>
      </c>
      <c r="E2119">
        <f>'[1]Master Data'!CI156/1000000</f>
        <v>0</v>
      </c>
      <c r="F2119">
        <f>'[1]Master Data'!CJ156/100</f>
        <v>0</v>
      </c>
      <c r="G2119">
        <f>'[1]Master Data'!CK156/100</f>
        <v>0</v>
      </c>
      <c r="H2119">
        <f>'[1]Master Data'!CL156/100</f>
        <v>0</v>
      </c>
      <c r="I2119">
        <f>'[1]Master Data'!CM156/100</f>
        <v>0</v>
      </c>
      <c r="J2119">
        <f>'[1]Master Data'!CN156/100</f>
        <v>0</v>
      </c>
      <c r="K2119">
        <f>'[1]Master Data'!CP156/100</f>
        <v>0</v>
      </c>
      <c r="L2119">
        <f>'[1]Master Data'!CQ156/1000000</f>
        <v>0</v>
      </c>
      <c r="M2119">
        <f>'[1]Master Data'!CR156/1000000</f>
        <v>0</v>
      </c>
      <c r="N2119">
        <f>'[1]Master Data'!CS156/1000000</f>
        <v>0</v>
      </c>
      <c r="O2119">
        <f>'[1]Master Data'!CT156/100</f>
        <v>0</v>
      </c>
      <c r="P2119">
        <f>'[1]Master Data'!CU156/100</f>
        <v>0</v>
      </c>
      <c r="Q2119">
        <f>'[1]Master Data'!CV156/100</f>
        <v>0</v>
      </c>
      <c r="R2119">
        <f>'[1]Master Data'!CW156/1000000</f>
        <v>0</v>
      </c>
      <c r="S2119">
        <f>'[1]Master Data'!CY156/1000000</f>
        <v>0</v>
      </c>
      <c r="T2119">
        <f>'[1]Master Data'!CZ156/100</f>
        <v>0</v>
      </c>
      <c r="U2119">
        <f>'[1]Master Data'!DA156/1000000</f>
        <v>0</v>
      </c>
    </row>
    <row r="2120" spans="1:21" x14ac:dyDescent="0.55000000000000004">
      <c r="A2120" s="41" t="s">
        <v>1926</v>
      </c>
      <c r="B2120" s="41">
        <v>0</v>
      </c>
      <c r="C2120">
        <f>'[1]Master Data'!CG157/100</f>
        <v>0</v>
      </c>
      <c r="D2120">
        <f>'[1]Master Data'!CH157/1000000</f>
        <v>0</v>
      </c>
      <c r="E2120">
        <f>'[1]Master Data'!CI157/1000000</f>
        <v>0</v>
      </c>
      <c r="F2120">
        <f>'[1]Master Data'!CJ157/100</f>
        <v>0</v>
      </c>
      <c r="G2120">
        <f>'[1]Master Data'!CK157/100</f>
        <v>0</v>
      </c>
      <c r="H2120">
        <f>'[1]Master Data'!CL157/100</f>
        <v>0</v>
      </c>
      <c r="I2120">
        <f>'[1]Master Data'!CM157/100</f>
        <v>0</v>
      </c>
      <c r="J2120">
        <f>'[1]Master Data'!CN157/100</f>
        <v>0</v>
      </c>
      <c r="K2120">
        <f>'[1]Master Data'!CP157/100</f>
        <v>0</v>
      </c>
      <c r="L2120">
        <f>'[1]Master Data'!CQ157/1000000</f>
        <v>0</v>
      </c>
      <c r="M2120">
        <f>'[1]Master Data'!CR157/1000000</f>
        <v>0</v>
      </c>
      <c r="N2120">
        <f>'[1]Master Data'!CS157/1000000</f>
        <v>0</v>
      </c>
      <c r="O2120">
        <f>'[1]Master Data'!CT157/100</f>
        <v>0</v>
      </c>
      <c r="P2120">
        <f>'[1]Master Data'!CU157/100</f>
        <v>0</v>
      </c>
      <c r="Q2120">
        <f>'[1]Master Data'!CV157/100</f>
        <v>0</v>
      </c>
      <c r="R2120">
        <f>'[1]Master Data'!CW157/1000000</f>
        <v>0</v>
      </c>
      <c r="S2120">
        <f>'[1]Master Data'!CY157/1000000</f>
        <v>0</v>
      </c>
      <c r="T2120">
        <f>'[1]Master Data'!CZ157/100</f>
        <v>0</v>
      </c>
      <c r="U2120">
        <f>'[1]Master Data'!DA157/1000000</f>
        <v>0</v>
      </c>
    </row>
    <row r="2121" spans="1:21" x14ac:dyDescent="0.55000000000000004">
      <c r="A2121" s="41" t="s">
        <v>1927</v>
      </c>
      <c r="B2121" s="41">
        <v>0</v>
      </c>
      <c r="C2121">
        <f>'[1]Master Data'!CG158/100</f>
        <v>0</v>
      </c>
      <c r="D2121">
        <f>'[1]Master Data'!CH158/1000000</f>
        <v>0</v>
      </c>
      <c r="E2121">
        <f>'[1]Master Data'!CI158/1000000</f>
        <v>0</v>
      </c>
      <c r="F2121">
        <f>'[1]Master Data'!CJ158/100</f>
        <v>0</v>
      </c>
      <c r="G2121">
        <f>'[1]Master Data'!CK158/100</f>
        <v>0</v>
      </c>
      <c r="H2121">
        <f>'[1]Master Data'!CL158/100</f>
        <v>0</v>
      </c>
      <c r="I2121">
        <f>'[1]Master Data'!CM158/100</f>
        <v>0</v>
      </c>
      <c r="J2121">
        <f>'[1]Master Data'!CN158/100</f>
        <v>0</v>
      </c>
      <c r="K2121">
        <f>'[1]Master Data'!CP158/100</f>
        <v>0</v>
      </c>
      <c r="L2121">
        <f>'[1]Master Data'!CQ158/1000000</f>
        <v>0</v>
      </c>
      <c r="M2121">
        <f>'[1]Master Data'!CR158/1000000</f>
        <v>0</v>
      </c>
      <c r="N2121">
        <f>'[1]Master Data'!CS158/1000000</f>
        <v>0</v>
      </c>
      <c r="O2121">
        <f>'[1]Master Data'!CT158/100</f>
        <v>0</v>
      </c>
      <c r="P2121">
        <f>'[1]Master Data'!CU158/100</f>
        <v>0</v>
      </c>
      <c r="Q2121">
        <f>'[1]Master Data'!CV158/100</f>
        <v>0</v>
      </c>
      <c r="R2121">
        <f>'[1]Master Data'!CW158/1000000</f>
        <v>0</v>
      </c>
      <c r="S2121">
        <f>'[1]Master Data'!CY158/1000000</f>
        <v>0</v>
      </c>
      <c r="T2121">
        <f>'[1]Master Data'!CZ158/100</f>
        <v>0</v>
      </c>
      <c r="U2121">
        <f>'[1]Master Data'!DA158/1000000</f>
        <v>0</v>
      </c>
    </row>
    <row r="2122" spans="1:21" x14ac:dyDescent="0.55000000000000004">
      <c r="A2122" s="41" t="s">
        <v>1928</v>
      </c>
      <c r="B2122" s="41">
        <v>0</v>
      </c>
      <c r="C2122">
        <f>'[1]Master Data'!CG159/100</f>
        <v>0</v>
      </c>
      <c r="D2122">
        <f>'[1]Master Data'!CH159/1000000</f>
        <v>0</v>
      </c>
      <c r="E2122">
        <f>'[1]Master Data'!CI159/1000000</f>
        <v>0</v>
      </c>
      <c r="F2122">
        <f>'[1]Master Data'!CJ159/100</f>
        <v>0</v>
      </c>
      <c r="G2122">
        <f>'[1]Master Data'!CK159/100</f>
        <v>0</v>
      </c>
      <c r="H2122">
        <f>'[1]Master Data'!CL159/100</f>
        <v>0</v>
      </c>
      <c r="I2122">
        <f>'[1]Master Data'!CM159/100</f>
        <v>0</v>
      </c>
      <c r="J2122">
        <f>'[1]Master Data'!CN159/100</f>
        <v>0</v>
      </c>
      <c r="K2122">
        <f>'[1]Master Data'!CP159/100</f>
        <v>0</v>
      </c>
      <c r="L2122">
        <f>'[1]Master Data'!CQ159/1000000</f>
        <v>0</v>
      </c>
      <c r="M2122">
        <f>'[1]Master Data'!CR159/1000000</f>
        <v>0</v>
      </c>
      <c r="N2122">
        <f>'[1]Master Data'!CS159/1000000</f>
        <v>0</v>
      </c>
      <c r="O2122">
        <f>'[1]Master Data'!CT159/100</f>
        <v>0</v>
      </c>
      <c r="P2122">
        <f>'[1]Master Data'!CU159/100</f>
        <v>0</v>
      </c>
      <c r="Q2122">
        <f>'[1]Master Data'!CV159/100</f>
        <v>0</v>
      </c>
      <c r="R2122">
        <f>'[1]Master Data'!CW159/1000000</f>
        <v>0</v>
      </c>
      <c r="S2122">
        <f>'[1]Master Data'!CY159/1000000</f>
        <v>0</v>
      </c>
      <c r="T2122">
        <f>'[1]Master Data'!CZ159/100</f>
        <v>0</v>
      </c>
      <c r="U2122">
        <f>'[1]Master Data'!DA159/1000000</f>
        <v>0</v>
      </c>
    </row>
    <row r="2123" spans="1:21" x14ac:dyDescent="0.55000000000000004">
      <c r="A2123" s="41" t="s">
        <v>1930</v>
      </c>
      <c r="B2123" s="41">
        <v>0</v>
      </c>
      <c r="C2123">
        <f>'[1]Master Data'!CG160/100</f>
        <v>0</v>
      </c>
      <c r="D2123">
        <f>'[1]Master Data'!CH160/1000000</f>
        <v>0</v>
      </c>
      <c r="E2123">
        <f>'[1]Master Data'!CI160/1000000</f>
        <v>0</v>
      </c>
      <c r="F2123">
        <f>'[1]Master Data'!CJ160/100</f>
        <v>0</v>
      </c>
      <c r="G2123">
        <f>'[1]Master Data'!CK160/100</f>
        <v>0</v>
      </c>
      <c r="H2123">
        <f>'[1]Master Data'!CL160/100</f>
        <v>0</v>
      </c>
      <c r="I2123">
        <f>'[1]Master Data'!CM160/100</f>
        <v>0</v>
      </c>
      <c r="J2123">
        <f>'[1]Master Data'!CN160/100</f>
        <v>0</v>
      </c>
      <c r="K2123">
        <f>'[1]Master Data'!CP160/100</f>
        <v>0</v>
      </c>
      <c r="L2123">
        <f>'[1]Master Data'!CQ160/1000000</f>
        <v>0</v>
      </c>
      <c r="M2123">
        <f>'[1]Master Data'!CR160/1000000</f>
        <v>0</v>
      </c>
      <c r="N2123">
        <f>'[1]Master Data'!CS160/1000000</f>
        <v>0</v>
      </c>
      <c r="O2123">
        <f>'[1]Master Data'!CT160/100</f>
        <v>0</v>
      </c>
      <c r="P2123">
        <f>'[1]Master Data'!CU160/100</f>
        <v>0</v>
      </c>
      <c r="Q2123">
        <f>'[1]Master Data'!CV160/100</f>
        <v>0</v>
      </c>
      <c r="R2123">
        <f>'[1]Master Data'!CW160/1000000</f>
        <v>0</v>
      </c>
      <c r="S2123">
        <f>'[1]Master Data'!CY160/1000000</f>
        <v>0</v>
      </c>
      <c r="T2123">
        <f>'[1]Master Data'!CZ160/100</f>
        <v>0</v>
      </c>
      <c r="U2123">
        <f>'[1]Master Data'!DA160/1000000</f>
        <v>0</v>
      </c>
    </row>
    <row r="2124" spans="1:21" x14ac:dyDescent="0.55000000000000004">
      <c r="A2124" s="41" t="s">
        <v>1932</v>
      </c>
      <c r="B2124" s="41">
        <v>0</v>
      </c>
      <c r="C2124">
        <f>'[1]Master Data'!CG161/100</f>
        <v>0</v>
      </c>
      <c r="D2124">
        <f>'[1]Master Data'!CH161/1000000</f>
        <v>0</v>
      </c>
      <c r="E2124">
        <f>'[1]Master Data'!CI161/1000000</f>
        <v>0</v>
      </c>
      <c r="F2124">
        <f>'[1]Master Data'!CJ161/100</f>
        <v>0</v>
      </c>
      <c r="G2124">
        <f>'[1]Master Data'!CK161/100</f>
        <v>0</v>
      </c>
      <c r="H2124">
        <f>'[1]Master Data'!CL161/100</f>
        <v>0</v>
      </c>
      <c r="I2124">
        <f>'[1]Master Data'!CM161/100</f>
        <v>0</v>
      </c>
      <c r="J2124">
        <f>'[1]Master Data'!CN161/100</f>
        <v>0</v>
      </c>
      <c r="K2124">
        <f>'[1]Master Data'!CP161/100</f>
        <v>0</v>
      </c>
      <c r="L2124">
        <f>'[1]Master Data'!CQ161/1000000</f>
        <v>0</v>
      </c>
      <c r="M2124">
        <f>'[1]Master Data'!CR161/1000000</f>
        <v>0</v>
      </c>
      <c r="N2124">
        <f>'[1]Master Data'!CS161/1000000</f>
        <v>0</v>
      </c>
      <c r="O2124">
        <f>'[1]Master Data'!CT161/100</f>
        <v>0</v>
      </c>
      <c r="P2124">
        <f>'[1]Master Data'!CU161/100</f>
        <v>0</v>
      </c>
      <c r="Q2124">
        <f>'[1]Master Data'!CV161/100</f>
        <v>0</v>
      </c>
      <c r="R2124">
        <f>'[1]Master Data'!CW161/1000000</f>
        <v>0</v>
      </c>
      <c r="S2124">
        <f>'[1]Master Data'!CY161/1000000</f>
        <v>0</v>
      </c>
      <c r="T2124">
        <f>'[1]Master Data'!CZ161/100</f>
        <v>0</v>
      </c>
      <c r="U2124">
        <f>'[1]Master Data'!DA161/1000000</f>
        <v>0</v>
      </c>
    </row>
    <row r="2125" spans="1:21" x14ac:dyDescent="0.55000000000000004">
      <c r="A2125" s="41" t="s">
        <v>1933</v>
      </c>
      <c r="B2125" s="41">
        <v>0</v>
      </c>
      <c r="C2125">
        <f>'[1]Master Data'!CG162/100</f>
        <v>0</v>
      </c>
      <c r="D2125">
        <f>'[1]Master Data'!CH162/1000000</f>
        <v>0</v>
      </c>
      <c r="E2125">
        <f>'[1]Master Data'!CI162/1000000</f>
        <v>0</v>
      </c>
      <c r="F2125">
        <f>'[1]Master Data'!CJ162/100</f>
        <v>0</v>
      </c>
      <c r="G2125">
        <f>'[1]Master Data'!CK162/100</f>
        <v>0</v>
      </c>
      <c r="H2125">
        <f>'[1]Master Data'!CL162/100</f>
        <v>0</v>
      </c>
      <c r="I2125">
        <f>'[1]Master Data'!CM162/100</f>
        <v>0</v>
      </c>
      <c r="J2125">
        <f>'[1]Master Data'!CN162/100</f>
        <v>0</v>
      </c>
      <c r="K2125">
        <f>'[1]Master Data'!CP162/100</f>
        <v>0</v>
      </c>
      <c r="L2125">
        <f>'[1]Master Data'!CQ162/1000000</f>
        <v>0</v>
      </c>
      <c r="M2125">
        <f>'[1]Master Data'!CR162/1000000</f>
        <v>0</v>
      </c>
      <c r="N2125">
        <f>'[1]Master Data'!CS162/1000000</f>
        <v>0</v>
      </c>
      <c r="O2125">
        <f>'[1]Master Data'!CT162/100</f>
        <v>0</v>
      </c>
      <c r="P2125">
        <f>'[1]Master Data'!CU162/100</f>
        <v>0</v>
      </c>
      <c r="Q2125">
        <f>'[1]Master Data'!CV162/100</f>
        <v>0</v>
      </c>
      <c r="R2125">
        <f>'[1]Master Data'!CW162/1000000</f>
        <v>0</v>
      </c>
      <c r="S2125">
        <f>'[1]Master Data'!CY162/1000000</f>
        <v>0</v>
      </c>
      <c r="T2125">
        <f>'[1]Master Data'!CZ162/100</f>
        <v>0</v>
      </c>
      <c r="U2125">
        <f>'[1]Master Data'!DA162/1000000</f>
        <v>0</v>
      </c>
    </row>
    <row r="2126" spans="1:21" x14ac:dyDescent="0.55000000000000004">
      <c r="A2126" s="41" t="s">
        <v>1112</v>
      </c>
      <c r="B2126" s="41">
        <v>9.0000000000000011E-3</v>
      </c>
      <c r="C2126">
        <f>'[1]Master Data'!CG163/100</f>
        <v>0</v>
      </c>
      <c r="D2126">
        <f>'[1]Master Data'!CH163/1000000</f>
        <v>0</v>
      </c>
      <c r="E2126">
        <f>'[1]Master Data'!CI163/1000000</f>
        <v>0</v>
      </c>
      <c r="F2126">
        <f>'[1]Master Data'!CJ163/100</f>
        <v>0</v>
      </c>
      <c r="G2126">
        <f>'[1]Master Data'!CK163/100</f>
        <v>0</v>
      </c>
      <c r="H2126">
        <f>'[1]Master Data'!CL163/100</f>
        <v>0</v>
      </c>
      <c r="I2126">
        <f>'[1]Master Data'!CM163/100</f>
        <v>0</v>
      </c>
      <c r="J2126">
        <f>'[1]Master Data'!CN163/100</f>
        <v>0</v>
      </c>
      <c r="K2126">
        <f>'[1]Master Data'!CP163/100</f>
        <v>1E-3</v>
      </c>
      <c r="L2126">
        <f>'[1]Master Data'!CQ163/1000000</f>
        <v>0</v>
      </c>
      <c r="M2126">
        <f>'[1]Master Data'!CR163/1000000</f>
        <v>0</v>
      </c>
      <c r="N2126">
        <f>'[1]Master Data'!CS163/1000000</f>
        <v>0</v>
      </c>
      <c r="O2126">
        <f>'[1]Master Data'!CT163/100</f>
        <v>0</v>
      </c>
      <c r="P2126">
        <f>'[1]Master Data'!CU163/100</f>
        <v>0.33</v>
      </c>
      <c r="Q2126">
        <f>'[1]Master Data'!CV163/100</f>
        <v>9.0000000000000011E-3</v>
      </c>
      <c r="R2126">
        <f>'[1]Master Data'!CW163/1000000</f>
        <v>0</v>
      </c>
      <c r="S2126">
        <f>'[1]Master Data'!CY163/1000000</f>
        <v>0</v>
      </c>
      <c r="T2126">
        <f>'[1]Master Data'!CZ163/100</f>
        <v>0</v>
      </c>
      <c r="U2126">
        <f>'[1]Master Data'!DA163/1000000</f>
        <v>0</v>
      </c>
    </row>
    <row r="2127" spans="1:21" x14ac:dyDescent="0.55000000000000004">
      <c r="A2127" s="41" t="s">
        <v>1113</v>
      </c>
      <c r="B2127" s="41">
        <v>0</v>
      </c>
      <c r="C2127">
        <f>'[1]Master Data'!CG164/100</f>
        <v>0</v>
      </c>
      <c r="D2127">
        <f>'[1]Master Data'!CH164/1000000</f>
        <v>0</v>
      </c>
      <c r="E2127">
        <f>'[1]Master Data'!CI164/1000000</f>
        <v>0</v>
      </c>
      <c r="F2127">
        <f>'[1]Master Data'!CJ164/100</f>
        <v>0</v>
      </c>
      <c r="G2127">
        <f>'[1]Master Data'!CK164/100</f>
        <v>0</v>
      </c>
      <c r="H2127">
        <f>'[1]Master Data'!CL164/100</f>
        <v>0</v>
      </c>
      <c r="I2127">
        <f>'[1]Master Data'!CM164/100</f>
        <v>0</v>
      </c>
      <c r="J2127">
        <f>'[1]Master Data'!CN164/100</f>
        <v>0</v>
      </c>
      <c r="K2127">
        <f>'[1]Master Data'!CP164/100</f>
        <v>0</v>
      </c>
      <c r="L2127">
        <f>'[1]Master Data'!CQ164/1000000</f>
        <v>0</v>
      </c>
      <c r="M2127">
        <f>'[1]Master Data'!CR164/1000000</f>
        <v>0</v>
      </c>
      <c r="N2127">
        <f>'[1]Master Data'!CS164/1000000</f>
        <v>0</v>
      </c>
      <c r="O2127">
        <f>'[1]Master Data'!CT164/100</f>
        <v>0</v>
      </c>
      <c r="P2127">
        <f>'[1]Master Data'!CU164/100</f>
        <v>0</v>
      </c>
      <c r="Q2127">
        <f>'[1]Master Data'!CV164/100</f>
        <v>0</v>
      </c>
      <c r="R2127">
        <f>'[1]Master Data'!CW164/1000000</f>
        <v>0</v>
      </c>
      <c r="S2127">
        <f>'[1]Master Data'!CY164/1000000</f>
        <v>0</v>
      </c>
      <c r="T2127">
        <f>'[1]Master Data'!CZ164/100</f>
        <v>0</v>
      </c>
      <c r="U2127">
        <f>'[1]Master Data'!DA164/1000000</f>
        <v>0</v>
      </c>
    </row>
    <row r="2128" spans="1:21" x14ac:dyDescent="0.55000000000000004">
      <c r="A2128" s="41" t="s">
        <v>1114</v>
      </c>
      <c r="B2128" s="41">
        <v>0</v>
      </c>
      <c r="C2128">
        <f>'[1]Master Data'!CG165/100</f>
        <v>0</v>
      </c>
      <c r="D2128">
        <f>'[1]Master Data'!CH165/1000000</f>
        <v>0</v>
      </c>
      <c r="E2128">
        <f>'[1]Master Data'!CI165/1000000</f>
        <v>0</v>
      </c>
      <c r="F2128">
        <f>'[1]Master Data'!CJ165/100</f>
        <v>0</v>
      </c>
      <c r="G2128">
        <f>'[1]Master Data'!CK165/100</f>
        <v>0</v>
      </c>
      <c r="H2128">
        <f>'[1]Master Data'!CL165/100</f>
        <v>0</v>
      </c>
      <c r="I2128">
        <f>'[1]Master Data'!CM165/100</f>
        <v>0</v>
      </c>
      <c r="J2128">
        <f>'[1]Master Data'!CN165/100</f>
        <v>0</v>
      </c>
      <c r="K2128">
        <f>'[1]Master Data'!CP165/100</f>
        <v>0</v>
      </c>
      <c r="L2128">
        <f>'[1]Master Data'!CQ165/1000000</f>
        <v>0</v>
      </c>
      <c r="M2128">
        <f>'[1]Master Data'!CR165/1000000</f>
        <v>0</v>
      </c>
      <c r="N2128">
        <f>'[1]Master Data'!CS165/1000000</f>
        <v>0</v>
      </c>
      <c r="O2128">
        <f>'[1]Master Data'!CT165/100</f>
        <v>0</v>
      </c>
      <c r="P2128">
        <f>'[1]Master Data'!CU165/100</f>
        <v>0</v>
      </c>
      <c r="Q2128">
        <f>'[1]Master Data'!CV165/100</f>
        <v>0</v>
      </c>
      <c r="R2128">
        <f>'[1]Master Data'!CW165/1000000</f>
        <v>0</v>
      </c>
      <c r="S2128">
        <f>'[1]Master Data'!CY165/1000000</f>
        <v>0</v>
      </c>
      <c r="T2128">
        <f>'[1]Master Data'!CZ165/100</f>
        <v>0</v>
      </c>
      <c r="U2128">
        <f>'[1]Master Data'!DA165/1000000</f>
        <v>0</v>
      </c>
    </row>
    <row r="2129" spans="1:21" x14ac:dyDescent="0.55000000000000004">
      <c r="A2129" s="41" t="s">
        <v>1115</v>
      </c>
      <c r="B2129" s="41">
        <v>0</v>
      </c>
      <c r="C2129">
        <f>'[1]Master Data'!CG166/100</f>
        <v>0</v>
      </c>
      <c r="D2129">
        <f>'[1]Master Data'!CH166/1000000</f>
        <v>0</v>
      </c>
      <c r="E2129">
        <f>'[1]Master Data'!CI166/1000000</f>
        <v>0</v>
      </c>
      <c r="F2129">
        <f>'[1]Master Data'!CJ166/100</f>
        <v>0</v>
      </c>
      <c r="G2129">
        <f>'[1]Master Data'!CK166/100</f>
        <v>0</v>
      </c>
      <c r="H2129">
        <f>'[1]Master Data'!CL166/100</f>
        <v>0</v>
      </c>
      <c r="I2129">
        <f>'[1]Master Data'!CM166/100</f>
        <v>0</v>
      </c>
      <c r="J2129">
        <f>'[1]Master Data'!CN166/100</f>
        <v>0</v>
      </c>
      <c r="K2129">
        <f>'[1]Master Data'!CP166/100</f>
        <v>0</v>
      </c>
      <c r="L2129">
        <f>'[1]Master Data'!CQ166/1000000</f>
        <v>0</v>
      </c>
      <c r="M2129">
        <f>'[1]Master Data'!CR166/1000000</f>
        <v>0</v>
      </c>
      <c r="N2129">
        <f>'[1]Master Data'!CS166/1000000</f>
        <v>0</v>
      </c>
      <c r="O2129">
        <f>'[1]Master Data'!CT166/100</f>
        <v>0</v>
      </c>
      <c r="P2129">
        <f>'[1]Master Data'!CU166/100</f>
        <v>0</v>
      </c>
      <c r="Q2129">
        <f>'[1]Master Data'!CV166/100</f>
        <v>0</v>
      </c>
      <c r="R2129">
        <f>'[1]Master Data'!CW166/1000000</f>
        <v>0</v>
      </c>
      <c r="S2129">
        <f>'[1]Master Data'!CY166/1000000</f>
        <v>0</v>
      </c>
      <c r="T2129">
        <f>'[1]Master Data'!CZ166/100</f>
        <v>0</v>
      </c>
      <c r="U2129">
        <f>'[1]Master Data'!DA166/1000000</f>
        <v>0</v>
      </c>
    </row>
    <row r="2130" spans="1:21" x14ac:dyDescent="0.55000000000000004">
      <c r="A2130" s="41" t="s">
        <v>1116</v>
      </c>
      <c r="B2130" s="41">
        <v>0</v>
      </c>
      <c r="C2130">
        <f>'[1]Master Data'!CG167/100</f>
        <v>0</v>
      </c>
      <c r="D2130">
        <f>'[1]Master Data'!CH167/1000000</f>
        <v>0</v>
      </c>
      <c r="E2130">
        <f>'[1]Master Data'!CI167/1000000</f>
        <v>0</v>
      </c>
      <c r="F2130">
        <f>'[1]Master Data'!CJ167/100</f>
        <v>0</v>
      </c>
      <c r="G2130">
        <f>'[1]Master Data'!CK167/100</f>
        <v>0</v>
      </c>
      <c r="H2130">
        <f>'[1]Master Data'!CL167/100</f>
        <v>0</v>
      </c>
      <c r="I2130">
        <f>'[1]Master Data'!CM167/100</f>
        <v>0</v>
      </c>
      <c r="J2130">
        <f>'[1]Master Data'!CN167/100</f>
        <v>0</v>
      </c>
      <c r="K2130">
        <f>'[1]Master Data'!CP167/100</f>
        <v>0</v>
      </c>
      <c r="L2130">
        <f>'[1]Master Data'!CQ167/1000000</f>
        <v>0</v>
      </c>
      <c r="M2130">
        <f>'[1]Master Data'!CR167/1000000</f>
        <v>0</v>
      </c>
      <c r="N2130">
        <f>'[1]Master Data'!CS167/1000000</f>
        <v>0</v>
      </c>
      <c r="O2130">
        <f>'[1]Master Data'!CT167/100</f>
        <v>0</v>
      </c>
      <c r="P2130">
        <f>'[1]Master Data'!CU167/100</f>
        <v>0</v>
      </c>
      <c r="Q2130">
        <f>'[1]Master Data'!CV167/100</f>
        <v>0</v>
      </c>
      <c r="R2130">
        <f>'[1]Master Data'!CW167/1000000</f>
        <v>0</v>
      </c>
      <c r="S2130">
        <f>'[1]Master Data'!CY167/1000000</f>
        <v>0</v>
      </c>
      <c r="T2130">
        <f>'[1]Master Data'!CZ167/100</f>
        <v>0</v>
      </c>
      <c r="U2130">
        <f>'[1]Master Data'!DA167/1000000</f>
        <v>0</v>
      </c>
    </row>
    <row r="2131" spans="1:21" x14ac:dyDescent="0.55000000000000004">
      <c r="A2131" s="41" t="s">
        <v>1117</v>
      </c>
      <c r="B2131" s="41">
        <v>0</v>
      </c>
      <c r="C2131">
        <f>'[1]Master Data'!CG168/100</f>
        <v>0</v>
      </c>
      <c r="D2131">
        <f>'[1]Master Data'!CH168/1000000</f>
        <v>0</v>
      </c>
      <c r="E2131">
        <f>'[1]Master Data'!CI168/1000000</f>
        <v>0</v>
      </c>
      <c r="F2131">
        <f>'[1]Master Data'!CJ168/100</f>
        <v>0</v>
      </c>
      <c r="G2131">
        <f>'[1]Master Data'!CK168/100</f>
        <v>0</v>
      </c>
      <c r="H2131">
        <f>'[1]Master Data'!CL168/100</f>
        <v>0</v>
      </c>
      <c r="I2131">
        <f>'[1]Master Data'!CM168/100</f>
        <v>0</v>
      </c>
      <c r="J2131">
        <f>'[1]Master Data'!CN168/100</f>
        <v>0</v>
      </c>
      <c r="K2131">
        <f>'[1]Master Data'!CP168/100</f>
        <v>0</v>
      </c>
      <c r="L2131">
        <f>'[1]Master Data'!CQ168/1000000</f>
        <v>0</v>
      </c>
      <c r="M2131">
        <f>'[1]Master Data'!CR168/1000000</f>
        <v>0</v>
      </c>
      <c r="N2131">
        <f>'[1]Master Data'!CS168/1000000</f>
        <v>0</v>
      </c>
      <c r="O2131">
        <f>'[1]Master Data'!CT168/100</f>
        <v>0</v>
      </c>
      <c r="P2131">
        <f>'[1]Master Data'!CU168/100</f>
        <v>0</v>
      </c>
      <c r="Q2131">
        <f>'[1]Master Data'!CV168/100</f>
        <v>0</v>
      </c>
      <c r="R2131">
        <f>'[1]Master Data'!CW168/1000000</f>
        <v>0</v>
      </c>
      <c r="S2131">
        <f>'[1]Master Data'!CY168/1000000</f>
        <v>0</v>
      </c>
      <c r="T2131">
        <f>'[1]Master Data'!CZ168/100</f>
        <v>0</v>
      </c>
      <c r="U2131">
        <f>'[1]Master Data'!DA168/1000000</f>
        <v>0</v>
      </c>
    </row>
    <row r="2132" spans="1:21" x14ac:dyDescent="0.55000000000000004">
      <c r="A2132" s="41" t="s">
        <v>1269</v>
      </c>
      <c r="B2132" s="41">
        <v>0</v>
      </c>
      <c r="C2132">
        <f>'[1]Master Data'!CG169/100</f>
        <v>0</v>
      </c>
      <c r="D2132">
        <f>'[1]Master Data'!CH169/1000000</f>
        <v>0</v>
      </c>
      <c r="E2132">
        <f>'[1]Master Data'!CI169/1000000</f>
        <v>0</v>
      </c>
      <c r="F2132">
        <f>'[1]Master Data'!CJ169/100</f>
        <v>0</v>
      </c>
      <c r="G2132">
        <f>'[1]Master Data'!CK169/100</f>
        <v>0</v>
      </c>
      <c r="H2132">
        <f>'[1]Master Data'!CL169/100</f>
        <v>0</v>
      </c>
      <c r="I2132">
        <f>'[1]Master Data'!CM169/100</f>
        <v>0</v>
      </c>
      <c r="J2132">
        <f>'[1]Master Data'!CN169/100</f>
        <v>0</v>
      </c>
      <c r="K2132">
        <f>'[1]Master Data'!CP169/100</f>
        <v>0</v>
      </c>
      <c r="L2132">
        <f>'[1]Master Data'!CQ169/1000000</f>
        <v>0</v>
      </c>
      <c r="M2132">
        <f>'[1]Master Data'!CR169/1000000</f>
        <v>0</v>
      </c>
      <c r="N2132">
        <f>'[1]Master Data'!CS169/1000000</f>
        <v>0</v>
      </c>
      <c r="O2132">
        <f>'[1]Master Data'!CT169/100</f>
        <v>0</v>
      </c>
      <c r="P2132">
        <f>'[1]Master Data'!CU169/100</f>
        <v>0</v>
      </c>
      <c r="Q2132">
        <f>'[1]Master Data'!CV169/100</f>
        <v>0</v>
      </c>
      <c r="R2132">
        <f>'[1]Master Data'!CW169/1000000</f>
        <v>0</v>
      </c>
      <c r="S2132">
        <f>'[1]Master Data'!CY169/1000000</f>
        <v>0</v>
      </c>
      <c r="T2132">
        <f>'[1]Master Data'!CZ169/100</f>
        <v>0</v>
      </c>
      <c r="U2132">
        <f>'[1]Master Data'!DA169/1000000</f>
        <v>0</v>
      </c>
    </row>
    <row r="2133" spans="1:21" x14ac:dyDescent="0.55000000000000004">
      <c r="A2133" s="41" t="s">
        <v>1270</v>
      </c>
      <c r="B2133" s="41">
        <v>0</v>
      </c>
      <c r="C2133">
        <f>'[1]Master Data'!CG170/100</f>
        <v>0</v>
      </c>
      <c r="D2133">
        <f>'[1]Master Data'!CH170/1000000</f>
        <v>0</v>
      </c>
      <c r="E2133">
        <f>'[1]Master Data'!CI170/1000000</f>
        <v>0</v>
      </c>
      <c r="F2133">
        <f>'[1]Master Data'!CJ170/100</f>
        <v>0</v>
      </c>
      <c r="G2133">
        <f>'[1]Master Data'!CK170/100</f>
        <v>0</v>
      </c>
      <c r="H2133">
        <f>'[1]Master Data'!CL170/100</f>
        <v>0</v>
      </c>
      <c r="I2133">
        <f>'[1]Master Data'!CM170/100</f>
        <v>0</v>
      </c>
      <c r="J2133">
        <f>'[1]Master Data'!CN170/100</f>
        <v>0</v>
      </c>
      <c r="K2133">
        <f>'[1]Master Data'!CP170/100</f>
        <v>0</v>
      </c>
      <c r="L2133">
        <f>'[1]Master Data'!CQ170/1000000</f>
        <v>0</v>
      </c>
      <c r="M2133">
        <f>'[1]Master Data'!CR170/1000000</f>
        <v>0</v>
      </c>
      <c r="N2133">
        <f>'[1]Master Data'!CS170/1000000</f>
        <v>0</v>
      </c>
      <c r="O2133">
        <f>'[1]Master Data'!CT170/100</f>
        <v>0</v>
      </c>
      <c r="P2133">
        <f>'[1]Master Data'!CU170/100</f>
        <v>0</v>
      </c>
      <c r="Q2133">
        <f>'[1]Master Data'!CV170/100</f>
        <v>0</v>
      </c>
      <c r="R2133">
        <f>'[1]Master Data'!CW170/1000000</f>
        <v>0</v>
      </c>
      <c r="S2133">
        <f>'[1]Master Data'!CY170/1000000</f>
        <v>0</v>
      </c>
      <c r="T2133">
        <f>'[1]Master Data'!CZ170/100</f>
        <v>0</v>
      </c>
      <c r="U2133">
        <f>'[1]Master Data'!DA170/1000000</f>
        <v>0</v>
      </c>
    </row>
    <row r="2134" spans="1:21" x14ac:dyDescent="0.55000000000000004">
      <c r="A2134" s="41" t="s">
        <v>1271</v>
      </c>
      <c r="B2134" s="41">
        <v>1.9376899128268989E-2</v>
      </c>
      <c r="C2134">
        <f>'[1]Master Data'!CG171/100</f>
        <v>0</v>
      </c>
      <c r="D2134">
        <f>'[1]Master Data'!CH171/1000000</f>
        <v>0</v>
      </c>
      <c r="E2134">
        <f>'[1]Master Data'!CI171/1000000</f>
        <v>0</v>
      </c>
      <c r="F2134">
        <f>'[1]Master Data'!CJ171/100</f>
        <v>0</v>
      </c>
      <c r="G2134">
        <f>'[1]Master Data'!CK171/100</f>
        <v>0</v>
      </c>
      <c r="H2134">
        <f>'[1]Master Data'!CL171/100</f>
        <v>0</v>
      </c>
      <c r="I2134">
        <f>'[1]Master Data'!CM171/100</f>
        <v>0</v>
      </c>
      <c r="J2134">
        <f>'[1]Master Data'!CN171/100</f>
        <v>0</v>
      </c>
      <c r="K2134">
        <f>'[1]Master Data'!CP171/100</f>
        <v>3.4738480697384805E-4</v>
      </c>
      <c r="L2134">
        <f>'[1]Master Data'!CQ171/1000000</f>
        <v>0</v>
      </c>
      <c r="M2134">
        <f>'[1]Master Data'!CR171/1000000</f>
        <v>0</v>
      </c>
      <c r="N2134">
        <f>'[1]Master Data'!CS171/1000000</f>
        <v>0</v>
      </c>
      <c r="O2134">
        <f>'[1]Master Data'!CT171/100</f>
        <v>0</v>
      </c>
      <c r="P2134">
        <f>'[1]Master Data'!CU171/100</f>
        <v>0.11985958904109589</v>
      </c>
      <c r="Q2134">
        <f>'[1]Master Data'!CV171/100</f>
        <v>0.40854682440846823</v>
      </c>
      <c r="R2134">
        <f>'[1]Master Data'!CW171/1000000</f>
        <v>0</v>
      </c>
      <c r="S2134">
        <f>'[1]Master Data'!CY171/1000000</f>
        <v>0</v>
      </c>
      <c r="T2134">
        <f>'[1]Master Data'!CZ171/100</f>
        <v>0</v>
      </c>
      <c r="U2134">
        <f>'[1]Master Data'!DA171/1000000</f>
        <v>0</v>
      </c>
    </row>
    <row r="2135" spans="1:21" x14ac:dyDescent="0.55000000000000004">
      <c r="A2135" s="41" t="s">
        <v>1272</v>
      </c>
      <c r="B2135" s="41">
        <v>1.67E-2</v>
      </c>
      <c r="C2135">
        <f>'[1]Master Data'!CG172/100</f>
        <v>0</v>
      </c>
      <c r="D2135">
        <f>'[1]Master Data'!CH172/1000000</f>
        <v>0</v>
      </c>
      <c r="E2135">
        <f>'[1]Master Data'!CI172/1000000</f>
        <v>0</v>
      </c>
      <c r="F2135">
        <f>'[1]Master Data'!CJ172/100</f>
        <v>0</v>
      </c>
      <c r="G2135">
        <f>'[1]Master Data'!CK172/100</f>
        <v>0</v>
      </c>
      <c r="H2135">
        <f>'[1]Master Data'!CL172/100</f>
        <v>0</v>
      </c>
      <c r="I2135">
        <f>'[1]Master Data'!CM172/100</f>
        <v>0</v>
      </c>
      <c r="J2135">
        <f>'[1]Master Data'!CN172/100</f>
        <v>0</v>
      </c>
      <c r="K2135">
        <f>'[1]Master Data'!CP172/100</f>
        <v>4.0000000000000002E-4</v>
      </c>
      <c r="L2135">
        <f>'[1]Master Data'!CQ172/1000000</f>
        <v>0</v>
      </c>
      <c r="M2135">
        <f>'[1]Master Data'!CR172/1000000</f>
        <v>0</v>
      </c>
      <c r="N2135">
        <f>'[1]Master Data'!CS172/1000000</f>
        <v>0</v>
      </c>
      <c r="O2135">
        <f>'[1]Master Data'!CT172/100</f>
        <v>0</v>
      </c>
      <c r="P2135">
        <f>'[1]Master Data'!CU172/100</f>
        <v>0.13552394678492241</v>
      </c>
      <c r="Q2135">
        <f>'[1]Master Data'!CV172/100</f>
        <v>0.38183569844789361</v>
      </c>
      <c r="R2135">
        <f>'[1]Master Data'!CW172/1000000</f>
        <v>0</v>
      </c>
      <c r="S2135">
        <f>'[1]Master Data'!CY172/1000000</f>
        <v>0</v>
      </c>
      <c r="T2135">
        <f>'[1]Master Data'!CZ172/100</f>
        <v>0</v>
      </c>
      <c r="U2135">
        <f>'[1]Master Data'!DA172/1000000</f>
        <v>0</v>
      </c>
    </row>
    <row r="2136" spans="1:21" x14ac:dyDescent="0.55000000000000004">
      <c r="A2136" s="41" t="s">
        <v>1273</v>
      </c>
      <c r="B2136" s="41">
        <v>0</v>
      </c>
      <c r="C2136">
        <f>'[1]Master Data'!CG173/100</f>
        <v>0</v>
      </c>
      <c r="D2136">
        <f>'[1]Master Data'!CH173/1000000</f>
        <v>0</v>
      </c>
      <c r="E2136">
        <f>'[1]Master Data'!CI173/1000000</f>
        <v>0</v>
      </c>
      <c r="F2136">
        <f>'[1]Master Data'!CJ173/100</f>
        <v>0</v>
      </c>
      <c r="G2136">
        <f>'[1]Master Data'!CK173/100</f>
        <v>0</v>
      </c>
      <c r="H2136">
        <f>'[1]Master Data'!CL173/100</f>
        <v>0</v>
      </c>
      <c r="I2136">
        <f>'[1]Master Data'!CM173/100</f>
        <v>0</v>
      </c>
      <c r="J2136">
        <f>'[1]Master Data'!CN173/100</f>
        <v>0</v>
      </c>
      <c r="K2136">
        <f>'[1]Master Data'!CP173/100</f>
        <v>0</v>
      </c>
      <c r="L2136">
        <f>'[1]Master Data'!CQ173/1000000</f>
        <v>0</v>
      </c>
      <c r="M2136">
        <f>'[1]Master Data'!CR173/1000000</f>
        <v>0</v>
      </c>
      <c r="N2136">
        <f>'[1]Master Data'!CS173/1000000</f>
        <v>0</v>
      </c>
      <c r="O2136">
        <f>'[1]Master Data'!CT173/100</f>
        <v>0</v>
      </c>
      <c r="P2136">
        <f>'[1]Master Data'!CU173/100</f>
        <v>0</v>
      </c>
      <c r="Q2136">
        <f>'[1]Master Data'!CV173/100</f>
        <v>0</v>
      </c>
      <c r="R2136">
        <f>'[1]Master Data'!CW173/1000000</f>
        <v>0</v>
      </c>
      <c r="S2136">
        <f>'[1]Master Data'!CY173/1000000</f>
        <v>0</v>
      </c>
      <c r="T2136">
        <f>'[1]Master Data'!CZ173/100</f>
        <v>0</v>
      </c>
      <c r="U2136">
        <f>'[1]Master Data'!DA173/1000000</f>
        <v>0</v>
      </c>
    </row>
    <row r="2137" spans="1:21" x14ac:dyDescent="0.55000000000000004">
      <c r="A2137" s="41" t="s">
        <v>1274</v>
      </c>
      <c r="B2137" s="41">
        <v>1.9599999999999999E-2</v>
      </c>
      <c r="C2137">
        <f>'[1]Master Data'!CG174/100</f>
        <v>0</v>
      </c>
      <c r="D2137">
        <f>'[1]Master Data'!CH174/1000000</f>
        <v>0</v>
      </c>
      <c r="E2137">
        <f>'[1]Master Data'!CI174/1000000</f>
        <v>0</v>
      </c>
      <c r="F2137">
        <f>'[1]Master Data'!CJ174/100</f>
        <v>0</v>
      </c>
      <c r="G2137">
        <f>'[1]Master Data'!CK174/100</f>
        <v>0</v>
      </c>
      <c r="H2137">
        <f>'[1]Master Data'!CL174/100</f>
        <v>0</v>
      </c>
      <c r="I2137">
        <f>'[1]Master Data'!CM174/100</f>
        <v>0</v>
      </c>
      <c r="J2137">
        <f>'[1]Master Data'!CN174/100</f>
        <v>0</v>
      </c>
      <c r="K2137">
        <f>'[1]Master Data'!CP174/100</f>
        <v>5.0000000000000001E-4</v>
      </c>
      <c r="L2137">
        <f>'[1]Master Data'!CQ174/1000000</f>
        <v>0</v>
      </c>
      <c r="M2137">
        <f>'[1]Master Data'!CR174/1000000</f>
        <v>0</v>
      </c>
      <c r="N2137">
        <f>'[1]Master Data'!CS174/1000000</f>
        <v>0</v>
      </c>
      <c r="O2137">
        <f>'[1]Master Data'!CT174/100</f>
        <v>0</v>
      </c>
      <c r="P2137">
        <f>'[1]Master Data'!CU174/100</f>
        <v>0.16200000000000001</v>
      </c>
      <c r="Q2137">
        <f>'[1]Master Data'!CV174/100</f>
        <v>0.36320000000000002</v>
      </c>
      <c r="R2137">
        <f>'[1]Master Data'!CW174/1000000</f>
        <v>0</v>
      </c>
      <c r="S2137">
        <f>'[1]Master Data'!CY174/1000000</f>
        <v>0</v>
      </c>
      <c r="T2137">
        <f>'[1]Master Data'!CZ174/100</f>
        <v>0</v>
      </c>
      <c r="U2137">
        <f>'[1]Master Data'!DA174/1000000</f>
        <v>0</v>
      </c>
    </row>
    <row r="2138" spans="1:21" x14ac:dyDescent="0.55000000000000004">
      <c r="A2138" s="41" t="s">
        <v>1275</v>
      </c>
      <c r="B2138" s="41">
        <v>1.7600000000000001E-2</v>
      </c>
      <c r="C2138">
        <f>'[1]Master Data'!CG175/100</f>
        <v>0</v>
      </c>
      <c r="D2138">
        <f>'[1]Master Data'!CH175/1000000</f>
        <v>0</v>
      </c>
      <c r="E2138">
        <f>'[1]Master Data'!CI175/1000000</f>
        <v>0</v>
      </c>
      <c r="F2138">
        <f>'[1]Master Data'!CJ175/100</f>
        <v>0</v>
      </c>
      <c r="G2138">
        <f>'[1]Master Data'!CK175/100</f>
        <v>0</v>
      </c>
      <c r="H2138">
        <f>'[1]Master Data'!CL175/100</f>
        <v>0</v>
      </c>
      <c r="I2138">
        <f>'[1]Master Data'!CM175/100</f>
        <v>0</v>
      </c>
      <c r="J2138">
        <f>'[1]Master Data'!CN175/100</f>
        <v>0</v>
      </c>
      <c r="K2138">
        <f>'[1]Master Data'!CP175/100</f>
        <v>0</v>
      </c>
      <c r="L2138">
        <f>'[1]Master Data'!CQ175/1000000</f>
        <v>0</v>
      </c>
      <c r="M2138">
        <f>'[1]Master Data'!CR175/1000000</f>
        <v>0</v>
      </c>
      <c r="N2138">
        <f>'[1]Master Data'!CS175/1000000</f>
        <v>0</v>
      </c>
      <c r="O2138">
        <f>'[1]Master Data'!CT175/100</f>
        <v>0</v>
      </c>
      <c r="P2138">
        <f>'[1]Master Data'!CU175/100</f>
        <v>0</v>
      </c>
      <c r="Q2138">
        <f>'[1]Master Data'!CV175/100</f>
        <v>0</v>
      </c>
      <c r="R2138">
        <f>'[1]Master Data'!CW175/1000000</f>
        <v>0</v>
      </c>
      <c r="S2138">
        <f>'[1]Master Data'!CY175/1000000</f>
        <v>0</v>
      </c>
      <c r="T2138">
        <f>'[1]Master Data'!CZ175/100</f>
        <v>0</v>
      </c>
      <c r="U2138">
        <f>'[1]Master Data'!DA175/1000000</f>
        <v>0</v>
      </c>
    </row>
    <row r="2139" spans="1:21" x14ac:dyDescent="0.55000000000000004">
      <c r="A2139" s="41" t="s">
        <v>1276</v>
      </c>
      <c r="B2139" s="41">
        <v>1.5700000000000002E-2</v>
      </c>
      <c r="C2139">
        <f>'[1]Master Data'!CG176/100</f>
        <v>0</v>
      </c>
      <c r="D2139">
        <f>'[1]Master Data'!CH176/1000000</f>
        <v>0</v>
      </c>
      <c r="E2139">
        <f>'[1]Master Data'!CI176/1000000</f>
        <v>0</v>
      </c>
      <c r="F2139">
        <f>'[1]Master Data'!CJ176/100</f>
        <v>0</v>
      </c>
      <c r="G2139">
        <f>'[1]Master Data'!CK176/100</f>
        <v>0</v>
      </c>
      <c r="H2139">
        <f>'[1]Master Data'!CL176/100</f>
        <v>0</v>
      </c>
      <c r="I2139">
        <f>'[1]Master Data'!CM176/100</f>
        <v>0</v>
      </c>
      <c r="J2139">
        <f>'[1]Master Data'!CN176/100</f>
        <v>0</v>
      </c>
      <c r="K2139">
        <f>'[1]Master Data'!CP176/100</f>
        <v>1.7000000000000001E-3</v>
      </c>
      <c r="L2139">
        <f>'[1]Master Data'!CQ176/1000000</f>
        <v>0</v>
      </c>
      <c r="M2139">
        <f>'[1]Master Data'!CR176/1000000</f>
        <v>0</v>
      </c>
      <c r="N2139">
        <f>'[1]Master Data'!CS176/1000000</f>
        <v>0</v>
      </c>
      <c r="O2139">
        <f>'[1]Master Data'!CT176/100</f>
        <v>0</v>
      </c>
      <c r="P2139">
        <f>'[1]Master Data'!CU176/100</f>
        <v>0.42270000000000002</v>
      </c>
      <c r="Q2139">
        <f>'[1]Master Data'!CV176/100</f>
        <v>9.6999999999999989E-2</v>
      </c>
      <c r="R2139">
        <f>'[1]Master Data'!CW176/1000000</f>
        <v>0</v>
      </c>
      <c r="S2139">
        <f>'[1]Master Data'!CY176/1000000</f>
        <v>0</v>
      </c>
      <c r="T2139">
        <f>'[1]Master Data'!CZ176/100</f>
        <v>0</v>
      </c>
      <c r="U2139">
        <f>'[1]Master Data'!DA176/1000000</f>
        <v>0</v>
      </c>
    </row>
    <row r="2140" spans="1:21" x14ac:dyDescent="0.55000000000000004">
      <c r="A2140" s="41" t="s">
        <v>1277</v>
      </c>
      <c r="B2140" s="41">
        <v>1.3819982118909254E-2</v>
      </c>
      <c r="C2140">
        <f>'[1]Master Data'!CG177/100</f>
        <v>0</v>
      </c>
      <c r="D2140">
        <f>'[1]Master Data'!CH177/1000000</f>
        <v>0</v>
      </c>
      <c r="E2140">
        <f>'[1]Master Data'!CI177/1000000</f>
        <v>0</v>
      </c>
      <c r="F2140">
        <f>'[1]Master Data'!CJ177/100</f>
        <v>0</v>
      </c>
      <c r="G2140">
        <f>'[1]Master Data'!CK177/100</f>
        <v>0</v>
      </c>
      <c r="H2140">
        <f>'[1]Master Data'!CL177/100</f>
        <v>0</v>
      </c>
      <c r="I2140">
        <f>'[1]Master Data'!CM177/100</f>
        <v>0</v>
      </c>
      <c r="J2140">
        <f>'[1]Master Data'!CN177/100</f>
        <v>0</v>
      </c>
      <c r="K2140">
        <f>'[1]Master Data'!CP177/100</f>
        <v>1.1482253017434062E-2</v>
      </c>
      <c r="L2140">
        <f>'[1]Master Data'!CQ177/1000000</f>
        <v>0</v>
      </c>
      <c r="M2140">
        <f>'[1]Master Data'!CR177/1000000</f>
        <v>0</v>
      </c>
      <c r="N2140">
        <f>'[1]Master Data'!CS177/1000000</f>
        <v>0</v>
      </c>
      <c r="O2140">
        <f>'[1]Master Data'!CT177/100</f>
        <v>0</v>
      </c>
      <c r="P2140">
        <f>'[1]Master Data'!CU177/100</f>
        <v>0.41364595440321866</v>
      </c>
      <c r="Q2140">
        <f>'[1]Master Data'!CV177/100</f>
        <v>0.10639588734912829</v>
      </c>
      <c r="R2140">
        <f>'[1]Master Data'!CW177/1000000</f>
        <v>0</v>
      </c>
      <c r="S2140">
        <f>'[1]Master Data'!CY177/1000000</f>
        <v>0</v>
      </c>
      <c r="T2140">
        <f>'[1]Master Data'!CZ177/100</f>
        <v>0</v>
      </c>
      <c r="U2140">
        <f>'[1]Master Data'!DA177/1000000</f>
        <v>0</v>
      </c>
    </row>
    <row r="2141" spans="1:21" x14ac:dyDescent="0.55000000000000004">
      <c r="A2141" s="41" t="s">
        <v>1278</v>
      </c>
      <c r="B2141" s="41">
        <v>0</v>
      </c>
      <c r="C2141">
        <f>'[1]Master Data'!CG178/100</f>
        <v>0</v>
      </c>
      <c r="D2141">
        <f>'[1]Master Data'!CH178/1000000</f>
        <v>0</v>
      </c>
      <c r="E2141">
        <f>'[1]Master Data'!CI178/1000000</f>
        <v>0</v>
      </c>
      <c r="F2141">
        <f>'[1]Master Data'!CJ178/100</f>
        <v>0</v>
      </c>
      <c r="G2141">
        <f>'[1]Master Data'!CK178/100</f>
        <v>0</v>
      </c>
      <c r="H2141">
        <f>'[1]Master Data'!CL178/100</f>
        <v>0</v>
      </c>
      <c r="I2141">
        <f>'[1]Master Data'!CM178/100</f>
        <v>0</v>
      </c>
      <c r="J2141">
        <f>'[1]Master Data'!CN178/100</f>
        <v>0</v>
      </c>
      <c r="K2141">
        <f>'[1]Master Data'!CP178/100</f>
        <v>0</v>
      </c>
      <c r="L2141">
        <f>'[1]Master Data'!CQ178/1000000</f>
        <v>0</v>
      </c>
      <c r="M2141">
        <f>'[1]Master Data'!CR178/1000000</f>
        <v>0</v>
      </c>
      <c r="N2141">
        <f>'[1]Master Data'!CS178/1000000</f>
        <v>0</v>
      </c>
      <c r="O2141">
        <f>'[1]Master Data'!CT178/100</f>
        <v>0</v>
      </c>
      <c r="P2141">
        <f>'[1]Master Data'!CU178/100</f>
        <v>0</v>
      </c>
      <c r="Q2141">
        <f>'[1]Master Data'!CV178/100</f>
        <v>0</v>
      </c>
      <c r="R2141">
        <f>'[1]Master Data'!CW178/1000000</f>
        <v>0</v>
      </c>
      <c r="S2141">
        <f>'[1]Master Data'!CY178/1000000</f>
        <v>0</v>
      </c>
      <c r="T2141">
        <f>'[1]Master Data'!CZ178/100</f>
        <v>0</v>
      </c>
      <c r="U2141">
        <f>'[1]Master Data'!DA178/1000000</f>
        <v>0</v>
      </c>
    </row>
    <row r="2142" spans="1:21" x14ac:dyDescent="0.55000000000000004">
      <c r="A2142" s="41" t="s">
        <v>1279</v>
      </c>
      <c r="B2142" s="41">
        <v>1.6952446183953033E-2</v>
      </c>
      <c r="C2142">
        <f>'[1]Master Data'!CG179/100</f>
        <v>0</v>
      </c>
      <c r="D2142">
        <f>'[1]Master Data'!CH179/1000000</f>
        <v>0</v>
      </c>
      <c r="E2142">
        <f>'[1]Master Data'!CI179/1000000</f>
        <v>0</v>
      </c>
      <c r="F2142">
        <f>'[1]Master Data'!CJ179/100</f>
        <v>0</v>
      </c>
      <c r="G2142">
        <f>'[1]Master Data'!CK179/100</f>
        <v>0</v>
      </c>
      <c r="H2142">
        <f>'[1]Master Data'!CL179/100</f>
        <v>0</v>
      </c>
      <c r="I2142">
        <f>'[1]Master Data'!CM179/100</f>
        <v>0</v>
      </c>
      <c r="J2142">
        <f>'[1]Master Data'!CN179/100</f>
        <v>0</v>
      </c>
      <c r="K2142">
        <f>'[1]Master Data'!CP179/100</f>
        <v>1.7575342465753427E-3</v>
      </c>
      <c r="L2142">
        <f>'[1]Master Data'!CQ179/1000000</f>
        <v>0</v>
      </c>
      <c r="M2142">
        <f>'[1]Master Data'!CR179/1000000</f>
        <v>0</v>
      </c>
      <c r="N2142">
        <f>'[1]Master Data'!CS179/1000000</f>
        <v>0</v>
      </c>
      <c r="O2142">
        <f>'[1]Master Data'!CT179/100</f>
        <v>0</v>
      </c>
      <c r="P2142">
        <f>'[1]Master Data'!CU179/100</f>
        <v>0.37509608610567513</v>
      </c>
      <c r="Q2142">
        <f>'[1]Master Data'!CV179/100</f>
        <v>0.14825205479452058</v>
      </c>
      <c r="R2142">
        <f>'[1]Master Data'!CW179/1000000</f>
        <v>0</v>
      </c>
      <c r="S2142">
        <f>'[1]Master Data'!CY179/1000000</f>
        <v>0</v>
      </c>
      <c r="T2142">
        <f>'[1]Master Data'!CZ179/100</f>
        <v>0</v>
      </c>
      <c r="U2142">
        <f>'[1]Master Data'!DA179/1000000</f>
        <v>0</v>
      </c>
    </row>
    <row r="2143" spans="1:21" x14ac:dyDescent="0.55000000000000004">
      <c r="A2143" s="41" t="s">
        <v>1280</v>
      </c>
      <c r="B2143" s="41">
        <v>0</v>
      </c>
      <c r="C2143">
        <f>'[1]Master Data'!CG180/100</f>
        <v>0</v>
      </c>
      <c r="D2143">
        <f>'[1]Master Data'!CH180/1000000</f>
        <v>0</v>
      </c>
      <c r="E2143">
        <f>'[1]Master Data'!CI180/1000000</f>
        <v>0</v>
      </c>
      <c r="F2143">
        <f>'[1]Master Data'!CJ180/100</f>
        <v>0</v>
      </c>
      <c r="G2143">
        <f>'[1]Master Data'!CK180/100</f>
        <v>0</v>
      </c>
      <c r="H2143">
        <f>'[1]Master Data'!CL180/100</f>
        <v>0</v>
      </c>
      <c r="I2143">
        <f>'[1]Master Data'!CM180/100</f>
        <v>0</v>
      </c>
      <c r="J2143">
        <f>'[1]Master Data'!CN180/100</f>
        <v>0</v>
      </c>
      <c r="K2143">
        <f>'[1]Master Data'!CP180/100</f>
        <v>0</v>
      </c>
      <c r="L2143">
        <f>'[1]Master Data'!CQ180/1000000</f>
        <v>0</v>
      </c>
      <c r="M2143">
        <f>'[1]Master Data'!CR180/1000000</f>
        <v>0</v>
      </c>
      <c r="N2143">
        <f>'[1]Master Data'!CS180/1000000</f>
        <v>0</v>
      </c>
      <c r="O2143">
        <f>'[1]Master Data'!CT180/100</f>
        <v>0</v>
      </c>
      <c r="P2143">
        <f>'[1]Master Data'!CU180/100</f>
        <v>0</v>
      </c>
      <c r="Q2143">
        <f>'[1]Master Data'!CV180/100</f>
        <v>0</v>
      </c>
      <c r="R2143">
        <f>'[1]Master Data'!CW180/1000000</f>
        <v>0</v>
      </c>
      <c r="S2143">
        <f>'[1]Master Data'!CY180/1000000</f>
        <v>0</v>
      </c>
      <c r="T2143">
        <f>'[1]Master Data'!CZ180/100</f>
        <v>0</v>
      </c>
      <c r="U2143">
        <f>'[1]Master Data'!DA180/1000000</f>
        <v>0</v>
      </c>
    </row>
    <row r="2144" spans="1:21" x14ac:dyDescent="0.55000000000000004">
      <c r="A2144" s="41" t="s">
        <v>1281</v>
      </c>
      <c r="B2144" s="41">
        <v>1.89E-2</v>
      </c>
      <c r="C2144">
        <f>'[1]Master Data'!CG181/100</f>
        <v>0</v>
      </c>
      <c r="D2144">
        <f>'[1]Master Data'!CH181/1000000</f>
        <v>0</v>
      </c>
      <c r="E2144">
        <f>'[1]Master Data'!CI181/1000000</f>
        <v>0</v>
      </c>
      <c r="F2144">
        <f>'[1]Master Data'!CJ181/100</f>
        <v>0</v>
      </c>
      <c r="G2144">
        <f>'[1]Master Data'!CK181/100</f>
        <v>0</v>
      </c>
      <c r="H2144">
        <f>'[1]Master Data'!CL181/100</f>
        <v>0</v>
      </c>
      <c r="I2144">
        <f>'[1]Master Data'!CM181/100</f>
        <v>0</v>
      </c>
      <c r="J2144">
        <f>'[1]Master Data'!CN181/100</f>
        <v>0</v>
      </c>
      <c r="K2144">
        <f>'[1]Master Data'!CP181/100</f>
        <v>2.9999999999999997E-4</v>
      </c>
      <c r="L2144">
        <f>'[1]Master Data'!CQ181/1000000</f>
        <v>0</v>
      </c>
      <c r="M2144">
        <f>'[1]Master Data'!CR181/1000000</f>
        <v>0</v>
      </c>
      <c r="N2144">
        <f>'[1]Master Data'!CS181/1000000</f>
        <v>0</v>
      </c>
      <c r="O2144">
        <f>'[1]Master Data'!CT181/100</f>
        <v>0</v>
      </c>
      <c r="P2144">
        <f>'[1]Master Data'!CU181/100</f>
        <v>0.1353</v>
      </c>
      <c r="Q2144">
        <f>'[1]Master Data'!CV181/100</f>
        <v>0.43159999999999998</v>
      </c>
      <c r="R2144">
        <f>'[1]Master Data'!CW181/1000000</f>
        <v>0</v>
      </c>
      <c r="S2144">
        <f>'[1]Master Data'!CY181/1000000</f>
        <v>0</v>
      </c>
      <c r="T2144">
        <f>'[1]Master Data'!CZ181/100</f>
        <v>0</v>
      </c>
      <c r="U2144">
        <f>'[1]Master Data'!DA181/1000000</f>
        <v>0</v>
      </c>
    </row>
    <row r="2145" spans="1:21" x14ac:dyDescent="0.55000000000000004">
      <c r="A2145" s="41" t="s">
        <v>1282</v>
      </c>
      <c r="B2145" s="41">
        <v>1.6299999999999999E-2</v>
      </c>
      <c r="C2145">
        <f>'[1]Master Data'!CG182/100</f>
        <v>0</v>
      </c>
      <c r="D2145">
        <f>'[1]Master Data'!CH182/1000000</f>
        <v>0</v>
      </c>
      <c r="E2145">
        <f>'[1]Master Data'!CI182/1000000</f>
        <v>0</v>
      </c>
      <c r="F2145">
        <f>'[1]Master Data'!CJ182/100</f>
        <v>0</v>
      </c>
      <c r="G2145">
        <f>'[1]Master Data'!CK182/100</f>
        <v>0</v>
      </c>
      <c r="H2145">
        <f>'[1]Master Data'!CL182/100</f>
        <v>0</v>
      </c>
      <c r="I2145">
        <f>'[1]Master Data'!CM182/100</f>
        <v>0</v>
      </c>
      <c r="J2145">
        <f>'[1]Master Data'!CN182/100</f>
        <v>0</v>
      </c>
      <c r="K2145">
        <f>'[1]Master Data'!CP182/100</f>
        <v>1.2999999999999999E-3</v>
      </c>
      <c r="L2145">
        <f>'[1]Master Data'!CQ182/1000000</f>
        <v>0</v>
      </c>
      <c r="M2145">
        <f>'[1]Master Data'!CR182/1000000</f>
        <v>0</v>
      </c>
      <c r="N2145">
        <f>'[1]Master Data'!CS182/1000000</f>
        <v>0</v>
      </c>
      <c r="O2145">
        <f>'[1]Master Data'!CT182/100</f>
        <v>0</v>
      </c>
      <c r="P2145">
        <f>'[1]Master Data'!CU182/100</f>
        <v>0.38590000000000002</v>
      </c>
      <c r="Q2145">
        <f>'[1]Master Data'!CV182/100</f>
        <v>0.17449999999999999</v>
      </c>
      <c r="R2145">
        <f>'[1]Master Data'!CW182/1000000</f>
        <v>0</v>
      </c>
      <c r="S2145">
        <f>'[1]Master Data'!CY182/1000000</f>
        <v>0</v>
      </c>
      <c r="T2145">
        <f>'[1]Master Data'!CZ182/100</f>
        <v>0</v>
      </c>
      <c r="U2145">
        <f>'[1]Master Data'!DA182/1000000</f>
        <v>0</v>
      </c>
    </row>
    <row r="2146" spans="1:21" x14ac:dyDescent="0.55000000000000004">
      <c r="A2146" s="41" t="s">
        <v>1283</v>
      </c>
      <c r="B2146" s="41">
        <v>0</v>
      </c>
      <c r="C2146">
        <f>'[1]Master Data'!CG183/100</f>
        <v>0</v>
      </c>
      <c r="D2146">
        <f>'[1]Master Data'!CH183/1000000</f>
        <v>0</v>
      </c>
      <c r="E2146">
        <f>'[1]Master Data'!CI183/1000000</f>
        <v>0</v>
      </c>
      <c r="F2146">
        <f>'[1]Master Data'!CJ183/100</f>
        <v>0</v>
      </c>
      <c r="G2146">
        <f>'[1]Master Data'!CK183/100</f>
        <v>0</v>
      </c>
      <c r="H2146">
        <f>'[1]Master Data'!CL183/100</f>
        <v>0</v>
      </c>
      <c r="I2146">
        <f>'[1]Master Data'!CM183/100</f>
        <v>0</v>
      </c>
      <c r="J2146">
        <f>'[1]Master Data'!CN183/100</f>
        <v>0</v>
      </c>
      <c r="K2146">
        <f>'[1]Master Data'!CP183/100</f>
        <v>0</v>
      </c>
      <c r="L2146">
        <f>'[1]Master Data'!CQ183/1000000</f>
        <v>0</v>
      </c>
      <c r="M2146">
        <f>'[1]Master Data'!CR183/1000000</f>
        <v>0</v>
      </c>
      <c r="N2146">
        <f>'[1]Master Data'!CS183/1000000</f>
        <v>0</v>
      </c>
      <c r="O2146">
        <f>'[1]Master Data'!CT183/100</f>
        <v>0</v>
      </c>
      <c r="P2146">
        <f>'[1]Master Data'!CU183/100</f>
        <v>0</v>
      </c>
      <c r="Q2146">
        <f>'[1]Master Data'!CV183/100</f>
        <v>0</v>
      </c>
      <c r="R2146">
        <f>'[1]Master Data'!CW183/1000000</f>
        <v>0</v>
      </c>
      <c r="S2146">
        <f>'[1]Master Data'!CY183/1000000</f>
        <v>0</v>
      </c>
      <c r="T2146">
        <f>'[1]Master Data'!CZ183/100</f>
        <v>0</v>
      </c>
      <c r="U2146">
        <f>'[1]Master Data'!DA183/1000000</f>
        <v>0</v>
      </c>
    </row>
    <row r="2147" spans="1:21" x14ac:dyDescent="0.55000000000000004">
      <c r="A2147" s="41" t="s">
        <v>1284</v>
      </c>
      <c r="B2147" s="41">
        <v>0</v>
      </c>
      <c r="C2147">
        <f>'[1]Master Data'!CG184/100</f>
        <v>0</v>
      </c>
      <c r="D2147">
        <f>'[1]Master Data'!CH184/1000000</f>
        <v>0</v>
      </c>
      <c r="E2147">
        <f>'[1]Master Data'!CI184/1000000</f>
        <v>0</v>
      </c>
      <c r="F2147">
        <f>'[1]Master Data'!CJ184/100</f>
        <v>0</v>
      </c>
      <c r="G2147">
        <f>'[1]Master Data'!CK184/100</f>
        <v>0</v>
      </c>
      <c r="H2147">
        <f>'[1]Master Data'!CL184/100</f>
        <v>0</v>
      </c>
      <c r="I2147">
        <f>'[1]Master Data'!CM184/100</f>
        <v>0</v>
      </c>
      <c r="J2147">
        <f>'[1]Master Data'!CN184/100</f>
        <v>0</v>
      </c>
      <c r="K2147">
        <f>'[1]Master Data'!CP184/100</f>
        <v>0</v>
      </c>
      <c r="L2147">
        <f>'[1]Master Data'!CQ184/1000000</f>
        <v>0</v>
      </c>
      <c r="M2147">
        <f>'[1]Master Data'!CR184/1000000</f>
        <v>0</v>
      </c>
      <c r="N2147">
        <f>'[1]Master Data'!CS184/1000000</f>
        <v>0</v>
      </c>
      <c r="O2147">
        <f>'[1]Master Data'!CT184/100</f>
        <v>0</v>
      </c>
      <c r="P2147">
        <f>'[1]Master Data'!CU184/100</f>
        <v>0</v>
      </c>
      <c r="Q2147">
        <f>'[1]Master Data'!CV184/100</f>
        <v>0</v>
      </c>
      <c r="R2147">
        <f>'[1]Master Data'!CW184/1000000</f>
        <v>0</v>
      </c>
      <c r="S2147">
        <f>'[1]Master Data'!CY184/1000000</f>
        <v>0</v>
      </c>
      <c r="T2147">
        <f>'[1]Master Data'!CZ184/100</f>
        <v>0</v>
      </c>
      <c r="U2147">
        <f>'[1]Master Data'!DA184/1000000</f>
        <v>0</v>
      </c>
    </row>
    <row r="2148" spans="1:21" x14ac:dyDescent="0.55000000000000004">
      <c r="A2148" s="41" t="s">
        <v>1285</v>
      </c>
      <c r="B2148" s="41">
        <v>0</v>
      </c>
      <c r="C2148">
        <f>'[1]Master Data'!CG185/100</f>
        <v>0</v>
      </c>
      <c r="D2148">
        <f>'[1]Master Data'!CH185/1000000</f>
        <v>0</v>
      </c>
      <c r="E2148">
        <f>'[1]Master Data'!CI185/1000000</f>
        <v>0</v>
      </c>
      <c r="F2148">
        <f>'[1]Master Data'!CJ185/100</f>
        <v>0</v>
      </c>
      <c r="G2148">
        <f>'[1]Master Data'!CK185/100</f>
        <v>0</v>
      </c>
      <c r="H2148">
        <f>'[1]Master Data'!CL185/100</f>
        <v>0</v>
      </c>
      <c r="I2148">
        <f>'[1]Master Data'!CM185/100</f>
        <v>0</v>
      </c>
      <c r="J2148">
        <f>'[1]Master Data'!CN185/100</f>
        <v>0</v>
      </c>
      <c r="K2148">
        <f>'[1]Master Data'!CP185/100</f>
        <v>0</v>
      </c>
      <c r="L2148">
        <f>'[1]Master Data'!CQ185/1000000</f>
        <v>0</v>
      </c>
      <c r="M2148">
        <f>'[1]Master Data'!CR185/1000000</f>
        <v>0</v>
      </c>
      <c r="N2148">
        <f>'[1]Master Data'!CS185/1000000</f>
        <v>0</v>
      </c>
      <c r="O2148">
        <f>'[1]Master Data'!CT185/100</f>
        <v>0</v>
      </c>
      <c r="P2148">
        <f>'[1]Master Data'!CU185/100</f>
        <v>0</v>
      </c>
      <c r="Q2148">
        <f>'[1]Master Data'!CV185/100</f>
        <v>0</v>
      </c>
      <c r="R2148">
        <f>'[1]Master Data'!CW185/1000000</f>
        <v>0</v>
      </c>
      <c r="S2148">
        <f>'[1]Master Data'!CY185/1000000</f>
        <v>0</v>
      </c>
      <c r="T2148">
        <f>'[1]Master Data'!CZ185/100</f>
        <v>0</v>
      </c>
      <c r="U2148">
        <f>'[1]Master Data'!DA185/1000000</f>
        <v>0</v>
      </c>
    </row>
    <row r="2149" spans="1:21" x14ac:dyDescent="0.55000000000000004">
      <c r="A2149" s="41" t="s">
        <v>1286</v>
      </c>
      <c r="B2149" s="41">
        <v>0</v>
      </c>
      <c r="C2149">
        <f>'[1]Master Data'!CG186/100</f>
        <v>0</v>
      </c>
      <c r="D2149">
        <f>'[1]Master Data'!CH186/1000000</f>
        <v>0</v>
      </c>
      <c r="E2149">
        <f>'[1]Master Data'!CI186/1000000</f>
        <v>0</v>
      </c>
      <c r="F2149">
        <f>'[1]Master Data'!CJ186/100</f>
        <v>0</v>
      </c>
      <c r="G2149">
        <f>'[1]Master Data'!CK186/100</f>
        <v>0</v>
      </c>
      <c r="H2149">
        <f>'[1]Master Data'!CL186/100</f>
        <v>0</v>
      </c>
      <c r="I2149">
        <f>'[1]Master Data'!CM186/100</f>
        <v>0</v>
      </c>
      <c r="J2149">
        <f>'[1]Master Data'!CN186/100</f>
        <v>0</v>
      </c>
      <c r="K2149">
        <f>'[1]Master Data'!CP186/100</f>
        <v>0</v>
      </c>
      <c r="L2149">
        <f>'[1]Master Data'!CQ186/1000000</f>
        <v>0</v>
      </c>
      <c r="M2149">
        <f>'[1]Master Data'!CR186/1000000</f>
        <v>0</v>
      </c>
      <c r="N2149">
        <f>'[1]Master Data'!CS186/1000000</f>
        <v>0</v>
      </c>
      <c r="O2149">
        <f>'[1]Master Data'!CT186/100</f>
        <v>0</v>
      </c>
      <c r="P2149">
        <f>'[1]Master Data'!CU186/100</f>
        <v>0</v>
      </c>
      <c r="Q2149">
        <f>'[1]Master Data'!CV186/100</f>
        <v>0</v>
      </c>
      <c r="R2149">
        <f>'[1]Master Data'!CW186/1000000</f>
        <v>0</v>
      </c>
      <c r="S2149">
        <f>'[1]Master Data'!CY186/1000000</f>
        <v>0</v>
      </c>
      <c r="T2149">
        <f>'[1]Master Data'!CZ186/100</f>
        <v>0</v>
      </c>
      <c r="U2149">
        <f>'[1]Master Data'!DA186/1000000</f>
        <v>0</v>
      </c>
    </row>
    <row r="2150" spans="1:21" x14ac:dyDescent="0.55000000000000004">
      <c r="A2150" s="41" t="s">
        <v>1287</v>
      </c>
      <c r="B2150" s="41">
        <v>0</v>
      </c>
      <c r="C2150">
        <f>'[1]Master Data'!CG187/100</f>
        <v>0</v>
      </c>
      <c r="D2150">
        <f>'[1]Master Data'!CH187/1000000</f>
        <v>0</v>
      </c>
      <c r="E2150">
        <f>'[1]Master Data'!CI187/1000000</f>
        <v>0</v>
      </c>
      <c r="F2150">
        <f>'[1]Master Data'!CJ187/100</f>
        <v>0</v>
      </c>
      <c r="G2150">
        <f>'[1]Master Data'!CK187/100</f>
        <v>0</v>
      </c>
      <c r="H2150">
        <f>'[1]Master Data'!CL187/100</f>
        <v>0</v>
      </c>
      <c r="I2150">
        <f>'[1]Master Data'!CM187/100</f>
        <v>0</v>
      </c>
      <c r="J2150">
        <f>'[1]Master Data'!CN187/100</f>
        <v>0</v>
      </c>
      <c r="K2150">
        <f>'[1]Master Data'!CP187/100</f>
        <v>0</v>
      </c>
      <c r="L2150">
        <f>'[1]Master Data'!CQ187/1000000</f>
        <v>0</v>
      </c>
      <c r="M2150">
        <f>'[1]Master Data'!CR187/1000000</f>
        <v>0</v>
      </c>
      <c r="N2150">
        <f>'[1]Master Data'!CS187/1000000</f>
        <v>0</v>
      </c>
      <c r="O2150">
        <f>'[1]Master Data'!CT187/100</f>
        <v>0</v>
      </c>
      <c r="P2150">
        <f>'[1]Master Data'!CU187/100</f>
        <v>0</v>
      </c>
      <c r="Q2150">
        <f>'[1]Master Data'!CV187/100</f>
        <v>0</v>
      </c>
      <c r="R2150">
        <f>'[1]Master Data'!CW187/1000000</f>
        <v>0</v>
      </c>
      <c r="S2150">
        <f>'[1]Master Data'!CY187/1000000</f>
        <v>0</v>
      </c>
      <c r="T2150">
        <f>'[1]Master Data'!CZ187/100</f>
        <v>0</v>
      </c>
      <c r="U2150">
        <f>'[1]Master Data'!DA187/1000000</f>
        <v>0</v>
      </c>
    </row>
    <row r="2151" spans="1:21" x14ac:dyDescent="0.55000000000000004">
      <c r="A2151" s="41" t="s">
        <v>1288</v>
      </c>
      <c r="B2151" s="41">
        <v>0</v>
      </c>
      <c r="C2151">
        <f>'[1]Master Data'!CG188/100</f>
        <v>0</v>
      </c>
      <c r="D2151">
        <f>'[1]Master Data'!CH188/1000000</f>
        <v>0</v>
      </c>
      <c r="E2151">
        <f>'[1]Master Data'!CI188/1000000</f>
        <v>0</v>
      </c>
      <c r="F2151">
        <f>'[1]Master Data'!CJ188/100</f>
        <v>0</v>
      </c>
      <c r="G2151">
        <f>'[1]Master Data'!CK188/100</f>
        <v>0</v>
      </c>
      <c r="H2151">
        <f>'[1]Master Data'!CL188/100</f>
        <v>0</v>
      </c>
      <c r="I2151">
        <f>'[1]Master Data'!CM188/100</f>
        <v>0</v>
      </c>
      <c r="J2151">
        <f>'[1]Master Data'!CN188/100</f>
        <v>0</v>
      </c>
      <c r="K2151">
        <f>'[1]Master Data'!CP188/100</f>
        <v>0</v>
      </c>
      <c r="L2151">
        <f>'[1]Master Data'!CQ188/1000000</f>
        <v>0</v>
      </c>
      <c r="M2151">
        <f>'[1]Master Data'!CR188/1000000</f>
        <v>0</v>
      </c>
      <c r="N2151">
        <f>'[1]Master Data'!CS188/1000000</f>
        <v>0</v>
      </c>
      <c r="O2151">
        <f>'[1]Master Data'!CT188/100</f>
        <v>0</v>
      </c>
      <c r="P2151">
        <f>'[1]Master Data'!CU188/100</f>
        <v>0</v>
      </c>
      <c r="Q2151">
        <f>'[1]Master Data'!CV188/100</f>
        <v>0</v>
      </c>
      <c r="R2151">
        <f>'[1]Master Data'!CW188/1000000</f>
        <v>0</v>
      </c>
      <c r="S2151">
        <f>'[1]Master Data'!CY188/1000000</f>
        <v>0</v>
      </c>
      <c r="T2151">
        <f>'[1]Master Data'!CZ188/100</f>
        <v>0</v>
      </c>
      <c r="U2151">
        <f>'[1]Master Data'!DA188/1000000</f>
        <v>0</v>
      </c>
    </row>
    <row r="2152" spans="1:21" x14ac:dyDescent="0.55000000000000004">
      <c r="A2152" s="41" t="s">
        <v>1289</v>
      </c>
      <c r="B2152" s="41">
        <v>0</v>
      </c>
      <c r="C2152">
        <f>'[1]Master Data'!CG189/100</f>
        <v>0</v>
      </c>
      <c r="D2152">
        <f>'[1]Master Data'!CH189/1000000</f>
        <v>0</v>
      </c>
      <c r="E2152">
        <f>'[1]Master Data'!CI189/1000000</f>
        <v>0</v>
      </c>
      <c r="F2152">
        <f>'[1]Master Data'!CJ189/100</f>
        <v>0</v>
      </c>
      <c r="G2152">
        <f>'[1]Master Data'!CK189/100</f>
        <v>0</v>
      </c>
      <c r="H2152">
        <f>'[1]Master Data'!CL189/100</f>
        <v>0</v>
      </c>
      <c r="I2152">
        <f>'[1]Master Data'!CM189/100</f>
        <v>0</v>
      </c>
      <c r="J2152">
        <f>'[1]Master Data'!CN189/100</f>
        <v>0</v>
      </c>
      <c r="K2152">
        <f>'[1]Master Data'!CP189/100</f>
        <v>0</v>
      </c>
      <c r="L2152">
        <f>'[1]Master Data'!CQ189/1000000</f>
        <v>0</v>
      </c>
      <c r="M2152">
        <f>'[1]Master Data'!CR189/1000000</f>
        <v>0</v>
      </c>
      <c r="N2152">
        <f>'[1]Master Data'!CS189/1000000</f>
        <v>0</v>
      </c>
      <c r="O2152">
        <f>'[1]Master Data'!CT189/100</f>
        <v>0</v>
      </c>
      <c r="P2152">
        <f>'[1]Master Data'!CU189/100</f>
        <v>0</v>
      </c>
      <c r="Q2152">
        <f>'[1]Master Data'!CV189/100</f>
        <v>0</v>
      </c>
      <c r="R2152">
        <f>'[1]Master Data'!CW189/1000000</f>
        <v>0</v>
      </c>
      <c r="S2152">
        <f>'[1]Master Data'!CY189/1000000</f>
        <v>0</v>
      </c>
      <c r="T2152">
        <f>'[1]Master Data'!CZ189/100</f>
        <v>0</v>
      </c>
      <c r="U2152">
        <f>'[1]Master Data'!DA189/1000000</f>
        <v>0</v>
      </c>
    </row>
    <row r="2153" spans="1:21" x14ac:dyDescent="0.55000000000000004">
      <c r="A2153" s="41" t="s">
        <v>1290</v>
      </c>
      <c r="B2153" s="41">
        <v>0</v>
      </c>
      <c r="C2153">
        <f>'[1]Master Data'!CG190/100</f>
        <v>0</v>
      </c>
      <c r="D2153">
        <f>'[1]Master Data'!CH190/1000000</f>
        <v>0</v>
      </c>
      <c r="E2153">
        <f>'[1]Master Data'!CI190/1000000</f>
        <v>0</v>
      </c>
      <c r="F2153">
        <f>'[1]Master Data'!CJ190/100</f>
        <v>0</v>
      </c>
      <c r="G2153">
        <f>'[1]Master Data'!CK190/100</f>
        <v>0</v>
      </c>
      <c r="H2153">
        <f>'[1]Master Data'!CL190/100</f>
        <v>0</v>
      </c>
      <c r="I2153">
        <f>'[1]Master Data'!CM190/100</f>
        <v>0</v>
      </c>
      <c r="J2153">
        <f>'[1]Master Data'!CN190/100</f>
        <v>0</v>
      </c>
      <c r="K2153">
        <f>'[1]Master Data'!CP190/100</f>
        <v>0</v>
      </c>
      <c r="L2153">
        <f>'[1]Master Data'!CQ190/1000000</f>
        <v>0</v>
      </c>
      <c r="M2153">
        <f>'[1]Master Data'!CR190/1000000</f>
        <v>0</v>
      </c>
      <c r="N2153">
        <f>'[1]Master Data'!CS190/1000000</f>
        <v>0</v>
      </c>
      <c r="O2153">
        <f>'[1]Master Data'!CT190/100</f>
        <v>0</v>
      </c>
      <c r="P2153">
        <f>'[1]Master Data'!CU190/100</f>
        <v>0</v>
      </c>
      <c r="Q2153">
        <f>'[1]Master Data'!CV190/100</f>
        <v>0</v>
      </c>
      <c r="R2153">
        <f>'[1]Master Data'!CW190/1000000</f>
        <v>0</v>
      </c>
      <c r="S2153">
        <f>'[1]Master Data'!CY190/1000000</f>
        <v>0</v>
      </c>
      <c r="T2153">
        <f>'[1]Master Data'!CZ190/100</f>
        <v>0</v>
      </c>
      <c r="U2153">
        <f>'[1]Master Data'!DA190/1000000</f>
        <v>0</v>
      </c>
    </row>
    <row r="2154" spans="1:21" x14ac:dyDescent="0.55000000000000004">
      <c r="A2154" s="41" t="s">
        <v>1291</v>
      </c>
      <c r="B2154" s="41">
        <v>0</v>
      </c>
      <c r="C2154">
        <f>'[1]Master Data'!CG191/100</f>
        <v>0</v>
      </c>
      <c r="D2154">
        <f>'[1]Master Data'!CH191/1000000</f>
        <v>0</v>
      </c>
      <c r="E2154">
        <f>'[1]Master Data'!CI191/1000000</f>
        <v>0</v>
      </c>
      <c r="F2154">
        <f>'[1]Master Data'!CJ191/100</f>
        <v>0</v>
      </c>
      <c r="G2154">
        <f>'[1]Master Data'!CK191/100</f>
        <v>0</v>
      </c>
      <c r="H2154">
        <f>'[1]Master Data'!CL191/100</f>
        <v>0</v>
      </c>
      <c r="I2154">
        <f>'[1]Master Data'!CM191/100</f>
        <v>0</v>
      </c>
      <c r="J2154">
        <f>'[1]Master Data'!CN191/100</f>
        <v>0</v>
      </c>
      <c r="K2154">
        <f>'[1]Master Data'!CP191/100</f>
        <v>0</v>
      </c>
      <c r="L2154">
        <f>'[1]Master Data'!CQ191/1000000</f>
        <v>0</v>
      </c>
      <c r="M2154">
        <f>'[1]Master Data'!CR191/1000000</f>
        <v>0</v>
      </c>
      <c r="N2154">
        <f>'[1]Master Data'!CS191/1000000</f>
        <v>0</v>
      </c>
      <c r="O2154">
        <f>'[1]Master Data'!CT191/100</f>
        <v>0</v>
      </c>
      <c r="P2154">
        <f>'[1]Master Data'!CU191/100</f>
        <v>0</v>
      </c>
      <c r="Q2154">
        <f>'[1]Master Data'!CV191/100</f>
        <v>0</v>
      </c>
      <c r="R2154">
        <f>'[1]Master Data'!CW191/1000000</f>
        <v>0</v>
      </c>
      <c r="S2154">
        <f>'[1]Master Data'!CY191/1000000</f>
        <v>0</v>
      </c>
      <c r="T2154">
        <f>'[1]Master Data'!CZ191/100</f>
        <v>0</v>
      </c>
      <c r="U2154">
        <f>'[1]Master Data'!DA191/1000000</f>
        <v>0</v>
      </c>
    </row>
    <row r="2155" spans="1:21" x14ac:dyDescent="0.55000000000000004">
      <c r="A2155" s="41" t="s">
        <v>1292</v>
      </c>
      <c r="B2155" s="41">
        <v>0</v>
      </c>
      <c r="C2155">
        <f>'[1]Master Data'!CG192/100</f>
        <v>0</v>
      </c>
      <c r="D2155">
        <f>'[1]Master Data'!CH192/1000000</f>
        <v>0</v>
      </c>
      <c r="E2155">
        <f>'[1]Master Data'!CI192/1000000</f>
        <v>0</v>
      </c>
      <c r="F2155">
        <f>'[1]Master Data'!CJ192/100</f>
        <v>0</v>
      </c>
      <c r="G2155">
        <f>'[1]Master Data'!CK192/100</f>
        <v>0</v>
      </c>
      <c r="H2155">
        <f>'[1]Master Data'!CL192/100</f>
        <v>0</v>
      </c>
      <c r="I2155">
        <f>'[1]Master Data'!CM192/100</f>
        <v>0</v>
      </c>
      <c r="J2155">
        <f>'[1]Master Data'!CN192/100</f>
        <v>0</v>
      </c>
      <c r="K2155">
        <f>'[1]Master Data'!CP192/100</f>
        <v>0</v>
      </c>
      <c r="L2155">
        <f>'[1]Master Data'!CQ192/1000000</f>
        <v>0</v>
      </c>
      <c r="M2155">
        <f>'[1]Master Data'!CR192/1000000</f>
        <v>0</v>
      </c>
      <c r="N2155">
        <f>'[1]Master Data'!CS192/1000000</f>
        <v>0</v>
      </c>
      <c r="O2155">
        <f>'[1]Master Data'!CT192/100</f>
        <v>0</v>
      </c>
      <c r="P2155">
        <f>'[1]Master Data'!CU192/100</f>
        <v>0</v>
      </c>
      <c r="Q2155">
        <f>'[1]Master Data'!CV192/100</f>
        <v>0</v>
      </c>
      <c r="R2155">
        <f>'[1]Master Data'!CW192/1000000</f>
        <v>0</v>
      </c>
      <c r="S2155">
        <f>'[1]Master Data'!CY192/1000000</f>
        <v>0</v>
      </c>
      <c r="T2155">
        <f>'[1]Master Data'!CZ192/100</f>
        <v>0</v>
      </c>
      <c r="U2155">
        <f>'[1]Master Data'!DA192/1000000</f>
        <v>0</v>
      </c>
    </row>
    <row r="2156" spans="1:21" x14ac:dyDescent="0.55000000000000004">
      <c r="A2156" s="41" t="s">
        <v>1293</v>
      </c>
      <c r="B2156" s="41">
        <v>0</v>
      </c>
      <c r="C2156">
        <f>'[1]Master Data'!CG193/100</f>
        <v>0</v>
      </c>
      <c r="D2156">
        <f>'[1]Master Data'!CH193/1000000</f>
        <v>0</v>
      </c>
      <c r="E2156">
        <f>'[1]Master Data'!CI193/1000000</f>
        <v>0</v>
      </c>
      <c r="F2156">
        <f>'[1]Master Data'!CJ193/100</f>
        <v>0</v>
      </c>
      <c r="G2156">
        <f>'[1]Master Data'!CK193/100</f>
        <v>0</v>
      </c>
      <c r="H2156">
        <f>'[1]Master Data'!CL193/100</f>
        <v>0</v>
      </c>
      <c r="I2156">
        <f>'[1]Master Data'!CM193/100</f>
        <v>0</v>
      </c>
      <c r="J2156">
        <f>'[1]Master Data'!CN193/100</f>
        <v>0</v>
      </c>
      <c r="K2156">
        <f>'[1]Master Data'!CP193/100</f>
        <v>0</v>
      </c>
      <c r="L2156">
        <f>'[1]Master Data'!CQ193/1000000</f>
        <v>0</v>
      </c>
      <c r="M2156">
        <f>'[1]Master Data'!CR193/1000000</f>
        <v>0</v>
      </c>
      <c r="N2156">
        <f>'[1]Master Data'!CS193/1000000</f>
        <v>0</v>
      </c>
      <c r="O2156">
        <f>'[1]Master Data'!CT193/100</f>
        <v>0</v>
      </c>
      <c r="P2156">
        <f>'[1]Master Data'!CU193/100</f>
        <v>0</v>
      </c>
      <c r="Q2156">
        <f>'[1]Master Data'!CV193/100</f>
        <v>0</v>
      </c>
      <c r="R2156">
        <f>'[1]Master Data'!CW193/1000000</f>
        <v>0</v>
      </c>
      <c r="S2156">
        <f>'[1]Master Data'!CY193/1000000</f>
        <v>0</v>
      </c>
      <c r="T2156">
        <f>'[1]Master Data'!CZ193/100</f>
        <v>0</v>
      </c>
      <c r="U2156">
        <f>'[1]Master Data'!DA193/1000000</f>
        <v>0</v>
      </c>
    </row>
    <row r="2157" spans="1:21" x14ac:dyDescent="0.55000000000000004">
      <c r="A2157" s="41" t="s">
        <v>1294</v>
      </c>
      <c r="B2157" s="41">
        <v>1.1699999999999999E-2</v>
      </c>
      <c r="C2157">
        <f>'[1]Master Data'!CG194/100</f>
        <v>0</v>
      </c>
      <c r="D2157">
        <f>'[1]Master Data'!CH194/1000000</f>
        <v>0</v>
      </c>
      <c r="E2157">
        <f>'[1]Master Data'!CI194/1000000</f>
        <v>0</v>
      </c>
      <c r="F2157">
        <f>'[1]Master Data'!CJ194/100</f>
        <v>0</v>
      </c>
      <c r="G2157">
        <f>'[1]Master Data'!CK194/100</f>
        <v>0</v>
      </c>
      <c r="H2157">
        <f>'[1]Master Data'!CL194/100</f>
        <v>0</v>
      </c>
      <c r="I2157">
        <f>'[1]Master Data'!CM194/100</f>
        <v>0</v>
      </c>
      <c r="J2157">
        <f>'[1]Master Data'!CN194/100</f>
        <v>0</v>
      </c>
      <c r="K2157">
        <f>'[1]Master Data'!CP194/100</f>
        <v>0</v>
      </c>
      <c r="L2157">
        <f>'[1]Master Data'!CQ194/1000000</f>
        <v>0</v>
      </c>
      <c r="M2157">
        <f>'[1]Master Data'!CR194/1000000</f>
        <v>0</v>
      </c>
      <c r="N2157">
        <f>'[1]Master Data'!CS194/1000000</f>
        <v>0</v>
      </c>
      <c r="O2157">
        <f>'[1]Master Data'!CT194/100</f>
        <v>0</v>
      </c>
      <c r="P2157">
        <f>'[1]Master Data'!CU194/100</f>
        <v>0.35460000000000003</v>
      </c>
      <c r="Q2157">
        <f>'[1]Master Data'!CV194/100</f>
        <v>0</v>
      </c>
      <c r="R2157">
        <f>'[1]Master Data'!CW194/1000000</f>
        <v>0</v>
      </c>
      <c r="S2157">
        <f>'[1]Master Data'!CY194/1000000</f>
        <v>0</v>
      </c>
      <c r="T2157">
        <f>'[1]Master Data'!CZ194/100</f>
        <v>0</v>
      </c>
      <c r="U2157">
        <f>'[1]Master Data'!DA194/1000000</f>
        <v>0</v>
      </c>
    </row>
    <row r="2158" spans="1:21" x14ac:dyDescent="0.55000000000000004">
      <c r="A2158" s="41" t="s">
        <v>1295</v>
      </c>
      <c r="B2158" s="41">
        <v>0</v>
      </c>
      <c r="C2158">
        <f>'[1]Master Data'!CG195/100</f>
        <v>0</v>
      </c>
      <c r="D2158">
        <f>'[1]Master Data'!CH195/1000000</f>
        <v>0</v>
      </c>
      <c r="E2158">
        <f>'[1]Master Data'!CI195/1000000</f>
        <v>0</v>
      </c>
      <c r="F2158">
        <f>'[1]Master Data'!CJ195/100</f>
        <v>0</v>
      </c>
      <c r="G2158">
        <f>'[1]Master Data'!CK195/100</f>
        <v>0</v>
      </c>
      <c r="H2158">
        <f>'[1]Master Data'!CL195/100</f>
        <v>0</v>
      </c>
      <c r="I2158">
        <f>'[1]Master Data'!CM195/100</f>
        <v>0</v>
      </c>
      <c r="J2158">
        <f>'[1]Master Data'!CN195/100</f>
        <v>0</v>
      </c>
      <c r="K2158">
        <f>'[1]Master Data'!CP195/100</f>
        <v>0</v>
      </c>
      <c r="L2158">
        <f>'[1]Master Data'!CQ195/1000000</f>
        <v>0</v>
      </c>
      <c r="M2158">
        <f>'[1]Master Data'!CR195/1000000</f>
        <v>0</v>
      </c>
      <c r="N2158">
        <f>'[1]Master Data'!CS195/1000000</f>
        <v>0</v>
      </c>
      <c r="O2158">
        <f>'[1]Master Data'!CT195/100</f>
        <v>0</v>
      </c>
      <c r="P2158">
        <f>'[1]Master Data'!CU195/100</f>
        <v>0</v>
      </c>
      <c r="Q2158">
        <f>'[1]Master Data'!CV195/100</f>
        <v>0</v>
      </c>
      <c r="R2158">
        <f>'[1]Master Data'!CW195/1000000</f>
        <v>0</v>
      </c>
      <c r="S2158">
        <f>'[1]Master Data'!CY195/1000000</f>
        <v>0</v>
      </c>
      <c r="T2158">
        <f>'[1]Master Data'!CZ195/100</f>
        <v>0</v>
      </c>
      <c r="U2158">
        <f>'[1]Master Data'!DA195/1000000</f>
        <v>0</v>
      </c>
    </row>
    <row r="2159" spans="1:21" x14ac:dyDescent="0.55000000000000004">
      <c r="A2159" s="41" t="s">
        <v>1296</v>
      </c>
      <c r="B2159" s="41">
        <v>0</v>
      </c>
      <c r="C2159">
        <f>'[1]Master Data'!CG196/100</f>
        <v>0</v>
      </c>
      <c r="D2159">
        <f>'[1]Master Data'!CH196/1000000</f>
        <v>0</v>
      </c>
      <c r="E2159">
        <f>'[1]Master Data'!CI196/1000000</f>
        <v>0</v>
      </c>
      <c r="F2159">
        <f>'[1]Master Data'!CJ196/100</f>
        <v>0</v>
      </c>
      <c r="G2159">
        <f>'[1]Master Data'!CK196/100</f>
        <v>0</v>
      </c>
      <c r="H2159">
        <f>'[1]Master Data'!CL196/100</f>
        <v>0</v>
      </c>
      <c r="I2159">
        <f>'[1]Master Data'!CM196/100</f>
        <v>0</v>
      </c>
      <c r="J2159">
        <f>'[1]Master Data'!CN196/100</f>
        <v>0</v>
      </c>
      <c r="K2159">
        <f>'[1]Master Data'!CP196/100</f>
        <v>0</v>
      </c>
      <c r="L2159">
        <f>'[1]Master Data'!CQ196/1000000</f>
        <v>0</v>
      </c>
      <c r="M2159">
        <f>'[1]Master Data'!CR196/1000000</f>
        <v>0</v>
      </c>
      <c r="N2159">
        <f>'[1]Master Data'!CS196/1000000</f>
        <v>0</v>
      </c>
      <c r="O2159">
        <f>'[1]Master Data'!CT196/100</f>
        <v>0</v>
      </c>
      <c r="P2159">
        <f>'[1]Master Data'!CU196/100</f>
        <v>0</v>
      </c>
      <c r="Q2159">
        <f>'[1]Master Data'!CV196/100</f>
        <v>0</v>
      </c>
      <c r="R2159">
        <f>'[1]Master Data'!CW196/1000000</f>
        <v>0</v>
      </c>
      <c r="S2159">
        <f>'[1]Master Data'!CY196/1000000</f>
        <v>0</v>
      </c>
      <c r="T2159">
        <f>'[1]Master Data'!CZ196/100</f>
        <v>0</v>
      </c>
      <c r="U2159">
        <f>'[1]Master Data'!DA196/1000000</f>
        <v>0</v>
      </c>
    </row>
    <row r="2160" spans="1:21" x14ac:dyDescent="0.55000000000000004">
      <c r="A2160" s="41" t="s">
        <v>1297</v>
      </c>
      <c r="B2160" s="41">
        <v>0</v>
      </c>
      <c r="C2160">
        <f>'[1]Master Data'!CG197/100</f>
        <v>0</v>
      </c>
      <c r="D2160">
        <f>'[1]Master Data'!CH197/1000000</f>
        <v>0</v>
      </c>
      <c r="E2160">
        <f>'[1]Master Data'!CI197/1000000</f>
        <v>0</v>
      </c>
      <c r="F2160">
        <f>'[1]Master Data'!CJ197/100</f>
        <v>0</v>
      </c>
      <c r="G2160">
        <f>'[1]Master Data'!CK197/100</f>
        <v>0</v>
      </c>
      <c r="H2160">
        <f>'[1]Master Data'!CL197/100</f>
        <v>0</v>
      </c>
      <c r="I2160">
        <f>'[1]Master Data'!CM197/100</f>
        <v>0</v>
      </c>
      <c r="J2160">
        <f>'[1]Master Data'!CN197/100</f>
        <v>0</v>
      </c>
      <c r="K2160">
        <f>'[1]Master Data'!CP197/100</f>
        <v>0</v>
      </c>
      <c r="L2160">
        <f>'[1]Master Data'!CQ197/1000000</f>
        <v>0</v>
      </c>
      <c r="M2160">
        <f>'[1]Master Data'!CR197/1000000</f>
        <v>0</v>
      </c>
      <c r="N2160">
        <f>'[1]Master Data'!CS197/1000000</f>
        <v>0</v>
      </c>
      <c r="O2160">
        <f>'[1]Master Data'!CT197/100</f>
        <v>0</v>
      </c>
      <c r="P2160">
        <f>'[1]Master Data'!CU197/100</f>
        <v>0</v>
      </c>
      <c r="Q2160">
        <f>'[1]Master Data'!CV197/100</f>
        <v>0</v>
      </c>
      <c r="R2160">
        <f>'[1]Master Data'!CW197/1000000</f>
        <v>0</v>
      </c>
      <c r="S2160">
        <f>'[1]Master Data'!CY197/1000000</f>
        <v>0</v>
      </c>
      <c r="T2160">
        <f>'[1]Master Data'!CZ197/100</f>
        <v>0</v>
      </c>
      <c r="U2160">
        <f>'[1]Master Data'!DA197/1000000</f>
        <v>0</v>
      </c>
    </row>
    <row r="2161" spans="1:21" x14ac:dyDescent="0.55000000000000004">
      <c r="A2161" s="41" t="s">
        <v>1298</v>
      </c>
      <c r="B2161" s="41">
        <v>0</v>
      </c>
      <c r="C2161">
        <f>'[1]Master Data'!CG198/100</f>
        <v>0</v>
      </c>
      <c r="D2161">
        <f>'[1]Master Data'!CH198/1000000</f>
        <v>0</v>
      </c>
      <c r="E2161">
        <f>'[1]Master Data'!CI198/1000000</f>
        <v>0</v>
      </c>
      <c r="F2161">
        <f>'[1]Master Data'!CJ198/100</f>
        <v>0</v>
      </c>
      <c r="G2161">
        <f>'[1]Master Data'!CK198/100</f>
        <v>0</v>
      </c>
      <c r="H2161">
        <f>'[1]Master Data'!CL198/100</f>
        <v>0</v>
      </c>
      <c r="I2161">
        <f>'[1]Master Data'!CM198/100</f>
        <v>0</v>
      </c>
      <c r="J2161">
        <f>'[1]Master Data'!CN198/100</f>
        <v>0</v>
      </c>
      <c r="K2161">
        <f>'[1]Master Data'!CP198/100</f>
        <v>0</v>
      </c>
      <c r="L2161">
        <f>'[1]Master Data'!CQ198/1000000</f>
        <v>0</v>
      </c>
      <c r="M2161">
        <f>'[1]Master Data'!CR198/1000000</f>
        <v>0</v>
      </c>
      <c r="N2161">
        <f>'[1]Master Data'!CS198/1000000</f>
        <v>0</v>
      </c>
      <c r="O2161">
        <f>'[1]Master Data'!CT198/100</f>
        <v>0</v>
      </c>
      <c r="P2161">
        <f>'[1]Master Data'!CU198/100</f>
        <v>0</v>
      </c>
      <c r="Q2161">
        <f>'[1]Master Data'!CV198/100</f>
        <v>0</v>
      </c>
      <c r="R2161">
        <f>'[1]Master Data'!CW198/1000000</f>
        <v>0</v>
      </c>
      <c r="S2161">
        <f>'[1]Master Data'!CY198/1000000</f>
        <v>0</v>
      </c>
      <c r="T2161">
        <f>'[1]Master Data'!CZ198/100</f>
        <v>0</v>
      </c>
      <c r="U2161">
        <f>'[1]Master Data'!DA198/1000000</f>
        <v>0</v>
      </c>
    </row>
    <row r="2162" spans="1:21" x14ac:dyDescent="0.55000000000000004">
      <c r="A2162" s="41" t="s">
        <v>1299</v>
      </c>
      <c r="B2162" s="41">
        <v>0</v>
      </c>
      <c r="C2162">
        <f>'[1]Master Data'!CG199/100</f>
        <v>0</v>
      </c>
      <c r="D2162">
        <f>'[1]Master Data'!CH199/1000000</f>
        <v>0</v>
      </c>
      <c r="E2162">
        <f>'[1]Master Data'!CI199/1000000</f>
        <v>0</v>
      </c>
      <c r="F2162">
        <f>'[1]Master Data'!CJ199/100</f>
        <v>0</v>
      </c>
      <c r="G2162">
        <f>'[1]Master Data'!CK199/100</f>
        <v>0</v>
      </c>
      <c r="H2162">
        <f>'[1]Master Data'!CL199/100</f>
        <v>0</v>
      </c>
      <c r="I2162">
        <f>'[1]Master Data'!CM199/100</f>
        <v>0</v>
      </c>
      <c r="J2162">
        <f>'[1]Master Data'!CN199/100</f>
        <v>0</v>
      </c>
      <c r="K2162">
        <f>'[1]Master Data'!CP199/100</f>
        <v>0</v>
      </c>
      <c r="L2162">
        <f>'[1]Master Data'!CQ199/1000000</f>
        <v>0</v>
      </c>
      <c r="M2162">
        <f>'[1]Master Data'!CR199/1000000</f>
        <v>0</v>
      </c>
      <c r="N2162">
        <f>'[1]Master Data'!CS199/1000000</f>
        <v>0</v>
      </c>
      <c r="O2162">
        <f>'[1]Master Data'!CT199/100</f>
        <v>0</v>
      </c>
      <c r="P2162">
        <f>'[1]Master Data'!CU199/100</f>
        <v>0</v>
      </c>
      <c r="Q2162">
        <f>'[1]Master Data'!CV199/100</f>
        <v>0</v>
      </c>
      <c r="R2162">
        <f>'[1]Master Data'!CW199/1000000</f>
        <v>0</v>
      </c>
      <c r="S2162">
        <f>'[1]Master Data'!CY199/1000000</f>
        <v>0</v>
      </c>
      <c r="T2162">
        <f>'[1]Master Data'!CZ199/100</f>
        <v>0</v>
      </c>
      <c r="U2162">
        <f>'[1]Master Data'!DA199/1000000</f>
        <v>0</v>
      </c>
    </row>
    <row r="2163" spans="1:21" x14ac:dyDescent="0.55000000000000004">
      <c r="A2163" s="41" t="s">
        <v>1300</v>
      </c>
      <c r="B2163" s="41">
        <v>0</v>
      </c>
      <c r="C2163">
        <f>'[1]Master Data'!CG200/100</f>
        <v>0</v>
      </c>
      <c r="D2163">
        <f>'[1]Master Data'!CH200/1000000</f>
        <v>0</v>
      </c>
      <c r="E2163">
        <f>'[1]Master Data'!CI200/1000000</f>
        <v>0</v>
      </c>
      <c r="F2163">
        <f>'[1]Master Data'!CJ200/100</f>
        <v>0</v>
      </c>
      <c r="G2163">
        <f>'[1]Master Data'!CK200/100</f>
        <v>0</v>
      </c>
      <c r="H2163">
        <f>'[1]Master Data'!CL200/100</f>
        <v>0</v>
      </c>
      <c r="I2163">
        <f>'[1]Master Data'!CM200/100</f>
        <v>0</v>
      </c>
      <c r="J2163">
        <f>'[1]Master Data'!CN200/100</f>
        <v>0</v>
      </c>
      <c r="K2163">
        <f>'[1]Master Data'!CP200/100</f>
        <v>0</v>
      </c>
      <c r="L2163">
        <f>'[1]Master Data'!CQ200/1000000</f>
        <v>0</v>
      </c>
      <c r="M2163">
        <f>'[1]Master Data'!CR200/1000000</f>
        <v>0</v>
      </c>
      <c r="N2163">
        <f>'[1]Master Data'!CS200/1000000</f>
        <v>0</v>
      </c>
      <c r="O2163">
        <f>'[1]Master Data'!CT200/100</f>
        <v>0</v>
      </c>
      <c r="P2163">
        <f>'[1]Master Data'!CU200/100</f>
        <v>0</v>
      </c>
      <c r="Q2163">
        <f>'[1]Master Data'!CV200/100</f>
        <v>0</v>
      </c>
      <c r="R2163">
        <f>'[1]Master Data'!CW200/1000000</f>
        <v>0</v>
      </c>
      <c r="S2163">
        <f>'[1]Master Data'!CY200/1000000</f>
        <v>0</v>
      </c>
      <c r="T2163">
        <f>'[1]Master Data'!CZ200/100</f>
        <v>0</v>
      </c>
      <c r="U2163">
        <f>'[1]Master Data'!DA200/1000000</f>
        <v>0</v>
      </c>
    </row>
    <row r="2164" spans="1:21" x14ac:dyDescent="0.55000000000000004">
      <c r="A2164" s="41" t="s">
        <v>1301</v>
      </c>
      <c r="B2164" s="41">
        <v>0</v>
      </c>
      <c r="C2164">
        <f>'[1]Master Data'!CG201/100</f>
        <v>0</v>
      </c>
      <c r="D2164">
        <f>'[1]Master Data'!CH201/1000000</f>
        <v>0</v>
      </c>
      <c r="E2164">
        <f>'[1]Master Data'!CI201/1000000</f>
        <v>0</v>
      </c>
      <c r="F2164">
        <f>'[1]Master Data'!CJ201/100</f>
        <v>0</v>
      </c>
      <c r="G2164">
        <f>'[1]Master Data'!CK201/100</f>
        <v>0</v>
      </c>
      <c r="H2164">
        <f>'[1]Master Data'!CL201/100</f>
        <v>0</v>
      </c>
      <c r="I2164">
        <f>'[1]Master Data'!CM201/100</f>
        <v>0</v>
      </c>
      <c r="J2164">
        <f>'[1]Master Data'!CN201/100</f>
        <v>0</v>
      </c>
      <c r="K2164">
        <f>'[1]Master Data'!CP201/100</f>
        <v>0</v>
      </c>
      <c r="L2164">
        <f>'[1]Master Data'!CQ201/1000000</f>
        <v>0</v>
      </c>
      <c r="M2164">
        <f>'[1]Master Data'!CR201/1000000</f>
        <v>0</v>
      </c>
      <c r="N2164">
        <f>'[1]Master Data'!CS201/1000000</f>
        <v>0</v>
      </c>
      <c r="O2164">
        <f>'[1]Master Data'!CT201/100</f>
        <v>0</v>
      </c>
      <c r="P2164">
        <f>'[1]Master Data'!CU201/100</f>
        <v>0</v>
      </c>
      <c r="Q2164">
        <f>'[1]Master Data'!CV201/100</f>
        <v>0</v>
      </c>
      <c r="R2164">
        <f>'[1]Master Data'!CW201/1000000</f>
        <v>0</v>
      </c>
      <c r="S2164">
        <f>'[1]Master Data'!CY201/1000000</f>
        <v>0</v>
      </c>
      <c r="T2164">
        <f>'[1]Master Data'!CZ201/100</f>
        <v>0</v>
      </c>
      <c r="U2164">
        <f>'[1]Master Data'!DA201/1000000</f>
        <v>0</v>
      </c>
    </row>
    <row r="2165" spans="1:21" x14ac:dyDescent="0.55000000000000004">
      <c r="A2165" s="41" t="s">
        <v>1302</v>
      </c>
      <c r="B2165" s="41">
        <v>0</v>
      </c>
      <c r="C2165">
        <f>'[1]Master Data'!CG202/100</f>
        <v>0</v>
      </c>
      <c r="D2165">
        <f>'[1]Master Data'!CH202/1000000</f>
        <v>0</v>
      </c>
      <c r="E2165">
        <f>'[1]Master Data'!CI202/1000000</f>
        <v>0</v>
      </c>
      <c r="F2165">
        <f>'[1]Master Data'!CJ202/100</f>
        <v>0</v>
      </c>
      <c r="G2165">
        <f>'[1]Master Data'!CK202/100</f>
        <v>0</v>
      </c>
      <c r="H2165">
        <f>'[1]Master Data'!CL202/100</f>
        <v>0</v>
      </c>
      <c r="I2165">
        <f>'[1]Master Data'!CM202/100</f>
        <v>0</v>
      </c>
      <c r="J2165">
        <f>'[1]Master Data'!CN202/100</f>
        <v>0</v>
      </c>
      <c r="K2165">
        <f>'[1]Master Data'!CP202/100</f>
        <v>0</v>
      </c>
      <c r="L2165">
        <f>'[1]Master Data'!CQ202/1000000</f>
        <v>0</v>
      </c>
      <c r="M2165">
        <f>'[1]Master Data'!CR202/1000000</f>
        <v>0</v>
      </c>
      <c r="N2165">
        <f>'[1]Master Data'!CS202/1000000</f>
        <v>0</v>
      </c>
      <c r="O2165">
        <f>'[1]Master Data'!CT202/100</f>
        <v>0</v>
      </c>
      <c r="P2165">
        <f>'[1]Master Data'!CU202/100</f>
        <v>0</v>
      </c>
      <c r="Q2165">
        <f>'[1]Master Data'!CV202/100</f>
        <v>0</v>
      </c>
      <c r="R2165">
        <f>'[1]Master Data'!CW202/1000000</f>
        <v>0</v>
      </c>
      <c r="S2165">
        <f>'[1]Master Data'!CY202/1000000</f>
        <v>0</v>
      </c>
      <c r="T2165">
        <f>'[1]Master Data'!CZ202/100</f>
        <v>0</v>
      </c>
      <c r="U2165">
        <f>'[1]Master Data'!DA202/1000000</f>
        <v>0</v>
      </c>
    </row>
    <row r="2166" spans="1:21" x14ac:dyDescent="0.55000000000000004">
      <c r="A2166" s="41" t="s">
        <v>1303</v>
      </c>
      <c r="B2166" s="41">
        <v>0</v>
      </c>
      <c r="C2166">
        <f>'[1]Master Data'!CG203/100</f>
        <v>0</v>
      </c>
      <c r="D2166">
        <f>'[1]Master Data'!CH203/1000000</f>
        <v>0</v>
      </c>
      <c r="E2166">
        <f>'[1]Master Data'!CI203/1000000</f>
        <v>0</v>
      </c>
      <c r="F2166">
        <f>'[1]Master Data'!CJ203/100</f>
        <v>0</v>
      </c>
      <c r="G2166">
        <f>'[1]Master Data'!CK203/100</f>
        <v>0</v>
      </c>
      <c r="H2166">
        <f>'[1]Master Data'!CL203/100</f>
        <v>0</v>
      </c>
      <c r="I2166">
        <f>'[1]Master Data'!CM203/100</f>
        <v>0</v>
      </c>
      <c r="J2166">
        <f>'[1]Master Data'!CN203/100</f>
        <v>0</v>
      </c>
      <c r="K2166">
        <f>'[1]Master Data'!CP203/100</f>
        <v>0</v>
      </c>
      <c r="L2166">
        <f>'[1]Master Data'!CQ203/1000000</f>
        <v>0</v>
      </c>
      <c r="M2166">
        <f>'[1]Master Data'!CR203/1000000</f>
        <v>0</v>
      </c>
      <c r="N2166">
        <f>'[1]Master Data'!CS203/1000000</f>
        <v>0</v>
      </c>
      <c r="O2166">
        <f>'[1]Master Data'!CT203/100</f>
        <v>0</v>
      </c>
      <c r="P2166">
        <f>'[1]Master Data'!CU203/100</f>
        <v>0</v>
      </c>
      <c r="Q2166">
        <f>'[1]Master Data'!CV203/100</f>
        <v>0</v>
      </c>
      <c r="R2166">
        <f>'[1]Master Data'!CW203/1000000</f>
        <v>0</v>
      </c>
      <c r="S2166">
        <f>'[1]Master Data'!CY203/1000000</f>
        <v>0</v>
      </c>
      <c r="T2166">
        <f>'[1]Master Data'!CZ203/100</f>
        <v>0</v>
      </c>
      <c r="U2166">
        <f>'[1]Master Data'!DA203/1000000</f>
        <v>0</v>
      </c>
    </row>
    <row r="2167" spans="1:21" x14ac:dyDescent="0.55000000000000004">
      <c r="A2167" s="41" t="s">
        <v>1304</v>
      </c>
      <c r="B2167" s="41">
        <v>0</v>
      </c>
      <c r="C2167">
        <f>'[1]Master Data'!CG204/100</f>
        <v>0</v>
      </c>
      <c r="D2167">
        <f>'[1]Master Data'!CH204/1000000</f>
        <v>0</v>
      </c>
      <c r="E2167">
        <f>'[1]Master Data'!CI204/1000000</f>
        <v>0</v>
      </c>
      <c r="F2167">
        <f>'[1]Master Data'!CJ204/100</f>
        <v>0</v>
      </c>
      <c r="G2167">
        <f>'[1]Master Data'!CK204/100</f>
        <v>0</v>
      </c>
      <c r="H2167">
        <f>'[1]Master Data'!CL204/100</f>
        <v>0</v>
      </c>
      <c r="I2167">
        <f>'[1]Master Data'!CM204/100</f>
        <v>0</v>
      </c>
      <c r="J2167">
        <f>'[1]Master Data'!CN204/100</f>
        <v>0</v>
      </c>
      <c r="K2167">
        <f>'[1]Master Data'!CP204/100</f>
        <v>0</v>
      </c>
      <c r="L2167">
        <f>'[1]Master Data'!CQ204/1000000</f>
        <v>0</v>
      </c>
      <c r="M2167">
        <f>'[1]Master Data'!CR204/1000000</f>
        <v>0</v>
      </c>
      <c r="N2167">
        <f>'[1]Master Data'!CS204/1000000</f>
        <v>0</v>
      </c>
      <c r="O2167">
        <f>'[1]Master Data'!CT204/100</f>
        <v>0</v>
      </c>
      <c r="P2167">
        <f>'[1]Master Data'!CU204/100</f>
        <v>0</v>
      </c>
      <c r="Q2167">
        <f>'[1]Master Data'!CV204/100</f>
        <v>0</v>
      </c>
      <c r="R2167">
        <f>'[1]Master Data'!CW204/1000000</f>
        <v>0</v>
      </c>
      <c r="S2167">
        <f>'[1]Master Data'!CY204/1000000</f>
        <v>0</v>
      </c>
      <c r="T2167">
        <f>'[1]Master Data'!CZ204/100</f>
        <v>0</v>
      </c>
      <c r="U2167">
        <f>'[1]Master Data'!DA204/1000000</f>
        <v>0</v>
      </c>
    </row>
    <row r="2168" spans="1:21" x14ac:dyDescent="0.55000000000000004">
      <c r="A2168" s="41" t="s">
        <v>1305</v>
      </c>
      <c r="B2168" s="41">
        <v>0</v>
      </c>
      <c r="C2168">
        <f>'[1]Master Data'!CG205/100</f>
        <v>0</v>
      </c>
      <c r="D2168">
        <f>'[1]Master Data'!CH205/1000000</f>
        <v>0</v>
      </c>
      <c r="E2168">
        <f>'[1]Master Data'!CI205/1000000</f>
        <v>0</v>
      </c>
      <c r="F2168">
        <f>'[1]Master Data'!CJ205/100</f>
        <v>0</v>
      </c>
      <c r="G2168">
        <f>'[1]Master Data'!CK205/100</f>
        <v>0</v>
      </c>
      <c r="H2168">
        <f>'[1]Master Data'!CL205/100</f>
        <v>0</v>
      </c>
      <c r="I2168">
        <f>'[1]Master Data'!CM205/100</f>
        <v>0</v>
      </c>
      <c r="J2168">
        <f>'[1]Master Data'!CN205/100</f>
        <v>0</v>
      </c>
      <c r="K2168">
        <f>'[1]Master Data'!CP205/100</f>
        <v>0</v>
      </c>
      <c r="L2168">
        <f>'[1]Master Data'!CQ205/1000000</f>
        <v>0</v>
      </c>
      <c r="M2168">
        <f>'[1]Master Data'!CR205/1000000</f>
        <v>0</v>
      </c>
      <c r="N2168">
        <f>'[1]Master Data'!CS205/1000000</f>
        <v>0</v>
      </c>
      <c r="O2168">
        <f>'[1]Master Data'!CT205/100</f>
        <v>0</v>
      </c>
      <c r="P2168">
        <f>'[1]Master Data'!CU205/100</f>
        <v>0</v>
      </c>
      <c r="Q2168">
        <f>'[1]Master Data'!CV205/100</f>
        <v>0</v>
      </c>
      <c r="R2168">
        <f>'[1]Master Data'!CW205/1000000</f>
        <v>0</v>
      </c>
      <c r="S2168">
        <f>'[1]Master Data'!CY205/1000000</f>
        <v>0</v>
      </c>
      <c r="T2168">
        <f>'[1]Master Data'!CZ205/100</f>
        <v>0</v>
      </c>
      <c r="U2168">
        <f>'[1]Master Data'!DA205/1000000</f>
        <v>0</v>
      </c>
    </row>
    <row r="2169" spans="1:21" x14ac:dyDescent="0.55000000000000004">
      <c r="A2169" s="41" t="s">
        <v>1306</v>
      </c>
      <c r="B2169" s="41">
        <v>0</v>
      </c>
      <c r="C2169">
        <f>'[1]Master Data'!CG206/100</f>
        <v>0</v>
      </c>
      <c r="D2169">
        <f>'[1]Master Data'!CH206/1000000</f>
        <v>0</v>
      </c>
      <c r="E2169">
        <f>'[1]Master Data'!CI206/1000000</f>
        <v>0</v>
      </c>
      <c r="F2169">
        <f>'[1]Master Data'!CJ206/100</f>
        <v>0</v>
      </c>
      <c r="G2169">
        <f>'[1]Master Data'!CK206/100</f>
        <v>0</v>
      </c>
      <c r="H2169">
        <f>'[1]Master Data'!CL206/100</f>
        <v>0</v>
      </c>
      <c r="I2169">
        <f>'[1]Master Data'!CM206/100</f>
        <v>0</v>
      </c>
      <c r="J2169">
        <f>'[1]Master Data'!CN206/100</f>
        <v>0</v>
      </c>
      <c r="K2169">
        <f>'[1]Master Data'!CP206/100</f>
        <v>0</v>
      </c>
      <c r="L2169">
        <f>'[1]Master Data'!CQ206/1000000</f>
        <v>0</v>
      </c>
      <c r="M2169">
        <f>'[1]Master Data'!CR206/1000000</f>
        <v>0</v>
      </c>
      <c r="N2169">
        <f>'[1]Master Data'!CS206/1000000</f>
        <v>0</v>
      </c>
      <c r="O2169">
        <f>'[1]Master Data'!CT206/100</f>
        <v>0</v>
      </c>
      <c r="P2169">
        <f>'[1]Master Data'!CU206/100</f>
        <v>0</v>
      </c>
      <c r="Q2169">
        <f>'[1]Master Data'!CV206/100</f>
        <v>0</v>
      </c>
      <c r="R2169">
        <f>'[1]Master Data'!CW206/1000000</f>
        <v>0</v>
      </c>
      <c r="S2169">
        <f>'[1]Master Data'!CY206/1000000</f>
        <v>0</v>
      </c>
      <c r="T2169">
        <f>'[1]Master Data'!CZ206/100</f>
        <v>0</v>
      </c>
      <c r="U2169">
        <f>'[1]Master Data'!DA206/1000000</f>
        <v>0</v>
      </c>
    </row>
    <row r="2170" spans="1:21" x14ac:dyDescent="0.55000000000000004">
      <c r="A2170" s="41" t="s">
        <v>1307</v>
      </c>
      <c r="B2170" s="41">
        <v>0</v>
      </c>
      <c r="C2170">
        <f>'[1]Master Data'!CG207/100</f>
        <v>0</v>
      </c>
      <c r="D2170">
        <f>'[1]Master Data'!CH207/1000000</f>
        <v>0</v>
      </c>
      <c r="E2170">
        <f>'[1]Master Data'!CI207/1000000</f>
        <v>0</v>
      </c>
      <c r="F2170">
        <f>'[1]Master Data'!CJ207/100</f>
        <v>0</v>
      </c>
      <c r="G2170">
        <f>'[1]Master Data'!CK207/100</f>
        <v>0</v>
      </c>
      <c r="H2170">
        <f>'[1]Master Data'!CL207/100</f>
        <v>0</v>
      </c>
      <c r="I2170">
        <f>'[1]Master Data'!CM207/100</f>
        <v>0</v>
      </c>
      <c r="J2170">
        <f>'[1]Master Data'!CN207/100</f>
        <v>0</v>
      </c>
      <c r="K2170">
        <f>'[1]Master Data'!CP207/100</f>
        <v>0</v>
      </c>
      <c r="L2170">
        <f>'[1]Master Data'!CQ207/1000000</f>
        <v>0</v>
      </c>
      <c r="M2170">
        <f>'[1]Master Data'!CR207/1000000</f>
        <v>0</v>
      </c>
      <c r="N2170">
        <f>'[1]Master Data'!CS207/1000000</f>
        <v>0</v>
      </c>
      <c r="O2170">
        <f>'[1]Master Data'!CT207/100</f>
        <v>0</v>
      </c>
      <c r="P2170">
        <f>'[1]Master Data'!CU207/100</f>
        <v>0</v>
      </c>
      <c r="Q2170">
        <f>'[1]Master Data'!CV207/100</f>
        <v>0</v>
      </c>
      <c r="R2170">
        <f>'[1]Master Data'!CW207/1000000</f>
        <v>0</v>
      </c>
      <c r="S2170">
        <f>'[1]Master Data'!CY207/1000000</f>
        <v>0</v>
      </c>
      <c r="T2170">
        <f>'[1]Master Data'!CZ207/100</f>
        <v>0</v>
      </c>
      <c r="U2170">
        <f>'[1]Master Data'!DA207/1000000</f>
        <v>0</v>
      </c>
    </row>
    <row r="2171" spans="1:21" x14ac:dyDescent="0.55000000000000004">
      <c r="A2171" s="41" t="s">
        <v>1308</v>
      </c>
      <c r="B2171" s="41">
        <v>0</v>
      </c>
      <c r="C2171">
        <f>'[1]Master Data'!CG208/100</f>
        <v>0</v>
      </c>
      <c r="D2171">
        <f>'[1]Master Data'!CH208/1000000</f>
        <v>0</v>
      </c>
      <c r="E2171">
        <f>'[1]Master Data'!CI208/1000000</f>
        <v>0</v>
      </c>
      <c r="F2171">
        <f>'[1]Master Data'!CJ208/100</f>
        <v>0</v>
      </c>
      <c r="G2171">
        <f>'[1]Master Data'!CK208/100</f>
        <v>0</v>
      </c>
      <c r="H2171">
        <f>'[1]Master Data'!CL208/100</f>
        <v>0</v>
      </c>
      <c r="I2171">
        <f>'[1]Master Data'!CM208/100</f>
        <v>0</v>
      </c>
      <c r="J2171">
        <f>'[1]Master Data'!CN208/100</f>
        <v>0</v>
      </c>
      <c r="K2171">
        <f>'[1]Master Data'!CP208/100</f>
        <v>0</v>
      </c>
      <c r="L2171">
        <f>'[1]Master Data'!CQ208/1000000</f>
        <v>0</v>
      </c>
      <c r="M2171">
        <f>'[1]Master Data'!CR208/1000000</f>
        <v>0</v>
      </c>
      <c r="N2171">
        <f>'[1]Master Data'!CS208/1000000</f>
        <v>0</v>
      </c>
      <c r="O2171">
        <f>'[1]Master Data'!CT208/100</f>
        <v>0</v>
      </c>
      <c r="P2171">
        <f>'[1]Master Data'!CU208/100</f>
        <v>0</v>
      </c>
      <c r="Q2171">
        <f>'[1]Master Data'!CV208/100</f>
        <v>0</v>
      </c>
      <c r="R2171">
        <f>'[1]Master Data'!CW208/1000000</f>
        <v>0</v>
      </c>
      <c r="S2171">
        <f>'[1]Master Data'!CY208/1000000</f>
        <v>0</v>
      </c>
      <c r="T2171">
        <f>'[1]Master Data'!CZ208/100</f>
        <v>0</v>
      </c>
      <c r="U2171">
        <f>'[1]Master Data'!DA208/1000000</f>
        <v>0</v>
      </c>
    </row>
    <row r="2172" spans="1:21" x14ac:dyDescent="0.55000000000000004">
      <c r="A2172" s="41" t="s">
        <v>1309</v>
      </c>
      <c r="B2172" s="41">
        <v>0</v>
      </c>
      <c r="C2172">
        <f>'[1]Master Data'!CG209/100</f>
        <v>0</v>
      </c>
      <c r="D2172">
        <f>'[1]Master Data'!CH209/1000000</f>
        <v>0</v>
      </c>
      <c r="E2172">
        <f>'[1]Master Data'!CI209/1000000</f>
        <v>0</v>
      </c>
      <c r="F2172">
        <f>'[1]Master Data'!CJ209/100</f>
        <v>0</v>
      </c>
      <c r="G2172">
        <f>'[1]Master Data'!CK209/100</f>
        <v>0</v>
      </c>
      <c r="H2172">
        <f>'[1]Master Data'!CL209/100</f>
        <v>0</v>
      </c>
      <c r="I2172">
        <f>'[1]Master Data'!CM209/100</f>
        <v>0</v>
      </c>
      <c r="J2172">
        <f>'[1]Master Data'!CN209/100</f>
        <v>0</v>
      </c>
      <c r="K2172">
        <f>'[1]Master Data'!CP209/100</f>
        <v>0</v>
      </c>
      <c r="L2172">
        <f>'[1]Master Data'!CQ209/1000000</f>
        <v>0</v>
      </c>
      <c r="M2172">
        <f>'[1]Master Data'!CR209/1000000</f>
        <v>0</v>
      </c>
      <c r="N2172">
        <f>'[1]Master Data'!CS209/1000000</f>
        <v>0</v>
      </c>
      <c r="O2172">
        <f>'[1]Master Data'!CT209/100</f>
        <v>0</v>
      </c>
      <c r="P2172">
        <f>'[1]Master Data'!CU209/100</f>
        <v>0</v>
      </c>
      <c r="Q2172">
        <f>'[1]Master Data'!CV209/100</f>
        <v>0</v>
      </c>
      <c r="R2172">
        <f>'[1]Master Data'!CW209/1000000</f>
        <v>0</v>
      </c>
      <c r="S2172">
        <f>'[1]Master Data'!CY209/1000000</f>
        <v>0</v>
      </c>
      <c r="T2172">
        <f>'[1]Master Data'!CZ209/100</f>
        <v>0</v>
      </c>
      <c r="U2172">
        <f>'[1]Master Data'!DA209/1000000</f>
        <v>0</v>
      </c>
    </row>
    <row r="2173" spans="1:21" x14ac:dyDescent="0.55000000000000004">
      <c r="A2173" s="41" t="s">
        <v>1310</v>
      </c>
      <c r="B2173" s="41">
        <v>0</v>
      </c>
      <c r="C2173">
        <f>'[1]Master Data'!CG210/100</f>
        <v>0</v>
      </c>
      <c r="D2173">
        <f>'[1]Master Data'!CH210/1000000</f>
        <v>0</v>
      </c>
      <c r="E2173">
        <f>'[1]Master Data'!CI210/1000000</f>
        <v>0</v>
      </c>
      <c r="F2173">
        <f>'[1]Master Data'!CJ210/100</f>
        <v>0</v>
      </c>
      <c r="G2173">
        <f>'[1]Master Data'!CK210/100</f>
        <v>0</v>
      </c>
      <c r="H2173">
        <f>'[1]Master Data'!CL210/100</f>
        <v>0</v>
      </c>
      <c r="I2173">
        <f>'[1]Master Data'!CM210/100</f>
        <v>0</v>
      </c>
      <c r="J2173">
        <f>'[1]Master Data'!CN210/100</f>
        <v>0</v>
      </c>
      <c r="K2173">
        <f>'[1]Master Data'!CP210/100</f>
        <v>0</v>
      </c>
      <c r="L2173">
        <f>'[1]Master Data'!CQ210/1000000</f>
        <v>0</v>
      </c>
      <c r="M2173">
        <f>'[1]Master Data'!CR210/1000000</f>
        <v>0</v>
      </c>
      <c r="N2173">
        <f>'[1]Master Data'!CS210/1000000</f>
        <v>0</v>
      </c>
      <c r="O2173">
        <f>'[1]Master Data'!CT210/100</f>
        <v>0</v>
      </c>
      <c r="P2173">
        <f>'[1]Master Data'!CU210/100</f>
        <v>0</v>
      </c>
      <c r="Q2173">
        <f>'[1]Master Data'!CV210/100</f>
        <v>0</v>
      </c>
      <c r="R2173">
        <f>'[1]Master Data'!CW210/1000000</f>
        <v>0</v>
      </c>
      <c r="S2173">
        <f>'[1]Master Data'!CY210/1000000</f>
        <v>0</v>
      </c>
      <c r="T2173">
        <f>'[1]Master Data'!CZ210/100</f>
        <v>0</v>
      </c>
      <c r="U2173">
        <f>'[1]Master Data'!DA210/1000000</f>
        <v>0</v>
      </c>
    </row>
    <row r="2174" spans="1:21" x14ac:dyDescent="0.55000000000000004">
      <c r="A2174" s="41" t="s">
        <v>1311</v>
      </c>
      <c r="B2174" s="41">
        <v>0</v>
      </c>
      <c r="C2174">
        <f>'[1]Master Data'!CG211/100</f>
        <v>0</v>
      </c>
      <c r="D2174">
        <f>'[1]Master Data'!CH211/1000000</f>
        <v>0</v>
      </c>
      <c r="E2174">
        <f>'[1]Master Data'!CI211/1000000</f>
        <v>0</v>
      </c>
      <c r="F2174">
        <f>'[1]Master Data'!CJ211/100</f>
        <v>0</v>
      </c>
      <c r="G2174">
        <f>'[1]Master Data'!CK211/100</f>
        <v>0</v>
      </c>
      <c r="H2174">
        <f>'[1]Master Data'!CL211/100</f>
        <v>0</v>
      </c>
      <c r="I2174">
        <f>'[1]Master Data'!CM211/100</f>
        <v>0</v>
      </c>
      <c r="J2174">
        <f>'[1]Master Data'!CN211/100</f>
        <v>0</v>
      </c>
      <c r="K2174">
        <f>'[1]Master Data'!CP211/100</f>
        <v>0</v>
      </c>
      <c r="L2174">
        <f>'[1]Master Data'!CQ211/1000000</f>
        <v>0</v>
      </c>
      <c r="M2174">
        <f>'[1]Master Data'!CR211/1000000</f>
        <v>0</v>
      </c>
      <c r="N2174">
        <f>'[1]Master Data'!CS211/1000000</f>
        <v>0</v>
      </c>
      <c r="O2174">
        <f>'[1]Master Data'!CT211/100</f>
        <v>0</v>
      </c>
      <c r="P2174">
        <f>'[1]Master Data'!CU211/100</f>
        <v>0</v>
      </c>
      <c r="Q2174">
        <f>'[1]Master Data'!CV211/100</f>
        <v>0</v>
      </c>
      <c r="R2174">
        <f>'[1]Master Data'!CW211/1000000</f>
        <v>0</v>
      </c>
      <c r="S2174">
        <f>'[1]Master Data'!CY211/1000000</f>
        <v>0</v>
      </c>
      <c r="T2174">
        <f>'[1]Master Data'!CZ211/100</f>
        <v>0</v>
      </c>
      <c r="U2174">
        <f>'[1]Master Data'!DA211/1000000</f>
        <v>0</v>
      </c>
    </row>
    <row r="2175" spans="1:21" x14ac:dyDescent="0.55000000000000004">
      <c r="A2175" s="41" t="s">
        <v>1312</v>
      </c>
      <c r="B2175" s="41">
        <v>0</v>
      </c>
      <c r="C2175">
        <f>'[1]Master Data'!CG212/100</f>
        <v>0</v>
      </c>
      <c r="D2175">
        <f>'[1]Master Data'!CH212/1000000</f>
        <v>0</v>
      </c>
      <c r="E2175">
        <f>'[1]Master Data'!CI212/1000000</f>
        <v>0</v>
      </c>
      <c r="F2175">
        <f>'[1]Master Data'!CJ212/100</f>
        <v>0</v>
      </c>
      <c r="G2175">
        <f>'[1]Master Data'!CK212/100</f>
        <v>0</v>
      </c>
      <c r="H2175">
        <f>'[1]Master Data'!CL212/100</f>
        <v>0</v>
      </c>
      <c r="I2175">
        <f>'[1]Master Data'!CM212/100</f>
        <v>0</v>
      </c>
      <c r="J2175">
        <f>'[1]Master Data'!CN212/100</f>
        <v>0</v>
      </c>
      <c r="K2175">
        <f>'[1]Master Data'!CP212/100</f>
        <v>0</v>
      </c>
      <c r="L2175">
        <f>'[1]Master Data'!CQ212/1000000</f>
        <v>0</v>
      </c>
      <c r="M2175">
        <f>'[1]Master Data'!CR212/1000000</f>
        <v>0</v>
      </c>
      <c r="N2175">
        <f>'[1]Master Data'!CS212/1000000</f>
        <v>0</v>
      </c>
      <c r="O2175">
        <f>'[1]Master Data'!CT212/100</f>
        <v>0</v>
      </c>
      <c r="P2175">
        <f>'[1]Master Data'!CU212/100</f>
        <v>0</v>
      </c>
      <c r="Q2175">
        <f>'[1]Master Data'!CV212/100</f>
        <v>0</v>
      </c>
      <c r="R2175">
        <f>'[1]Master Data'!CW212/1000000</f>
        <v>0</v>
      </c>
      <c r="S2175">
        <f>'[1]Master Data'!CY212/1000000</f>
        <v>0</v>
      </c>
      <c r="T2175">
        <f>'[1]Master Data'!CZ212/100</f>
        <v>0</v>
      </c>
      <c r="U2175">
        <f>'[1]Master Data'!DA212/1000000</f>
        <v>0</v>
      </c>
    </row>
    <row r="2176" spans="1:21" x14ac:dyDescent="0.55000000000000004">
      <c r="A2176" s="41" t="s">
        <v>1313</v>
      </c>
      <c r="B2176" s="41">
        <v>0</v>
      </c>
      <c r="C2176">
        <f>'[1]Master Data'!CG213/100</f>
        <v>0</v>
      </c>
      <c r="D2176">
        <f>'[1]Master Data'!CH213/1000000</f>
        <v>0</v>
      </c>
      <c r="E2176">
        <f>'[1]Master Data'!CI213/1000000</f>
        <v>0</v>
      </c>
      <c r="F2176">
        <f>'[1]Master Data'!CJ213/100</f>
        <v>0</v>
      </c>
      <c r="G2176">
        <f>'[1]Master Data'!CK213/100</f>
        <v>0</v>
      </c>
      <c r="H2176">
        <f>'[1]Master Data'!CL213/100</f>
        <v>0</v>
      </c>
      <c r="I2176">
        <f>'[1]Master Data'!CM213/100</f>
        <v>0</v>
      </c>
      <c r="J2176">
        <f>'[1]Master Data'!CN213/100</f>
        <v>0</v>
      </c>
      <c r="K2176">
        <f>'[1]Master Data'!CP213/100</f>
        <v>0</v>
      </c>
      <c r="L2176">
        <f>'[1]Master Data'!CQ213/1000000</f>
        <v>0</v>
      </c>
      <c r="M2176">
        <f>'[1]Master Data'!CR213/1000000</f>
        <v>0</v>
      </c>
      <c r="N2176">
        <f>'[1]Master Data'!CS213/1000000</f>
        <v>0</v>
      </c>
      <c r="O2176">
        <f>'[1]Master Data'!CT213/100</f>
        <v>0</v>
      </c>
      <c r="P2176">
        <f>'[1]Master Data'!CU213/100</f>
        <v>0</v>
      </c>
      <c r="Q2176">
        <f>'[1]Master Data'!CV213/100</f>
        <v>0</v>
      </c>
      <c r="R2176">
        <f>'[1]Master Data'!CW213/1000000</f>
        <v>0</v>
      </c>
      <c r="S2176">
        <f>'[1]Master Data'!CY213/1000000</f>
        <v>0</v>
      </c>
      <c r="T2176">
        <f>'[1]Master Data'!CZ213/100</f>
        <v>0</v>
      </c>
      <c r="U2176">
        <f>'[1]Master Data'!DA213/1000000</f>
        <v>0</v>
      </c>
    </row>
    <row r="2177" spans="1:21" x14ac:dyDescent="0.55000000000000004">
      <c r="A2177" s="41" t="s">
        <v>1314</v>
      </c>
      <c r="B2177" s="41">
        <v>0</v>
      </c>
      <c r="C2177">
        <f>'[1]Master Data'!CG214/100</f>
        <v>0</v>
      </c>
      <c r="D2177">
        <f>'[1]Master Data'!CH214/1000000</f>
        <v>0</v>
      </c>
      <c r="E2177">
        <f>'[1]Master Data'!CI214/1000000</f>
        <v>0</v>
      </c>
      <c r="F2177">
        <f>'[1]Master Data'!CJ214/100</f>
        <v>0</v>
      </c>
      <c r="G2177">
        <f>'[1]Master Data'!CK214/100</f>
        <v>0</v>
      </c>
      <c r="H2177">
        <f>'[1]Master Data'!CL214/100</f>
        <v>0</v>
      </c>
      <c r="I2177">
        <f>'[1]Master Data'!CM214/100</f>
        <v>0</v>
      </c>
      <c r="J2177">
        <f>'[1]Master Data'!CN214/100</f>
        <v>0</v>
      </c>
      <c r="K2177">
        <f>'[1]Master Data'!CP214/100</f>
        <v>0</v>
      </c>
      <c r="L2177">
        <f>'[1]Master Data'!CQ214/1000000</f>
        <v>0</v>
      </c>
      <c r="M2177">
        <f>'[1]Master Data'!CR214/1000000</f>
        <v>0</v>
      </c>
      <c r="N2177">
        <f>'[1]Master Data'!CS214/1000000</f>
        <v>0</v>
      </c>
      <c r="O2177">
        <f>'[1]Master Data'!CT214/100</f>
        <v>0</v>
      </c>
      <c r="P2177">
        <f>'[1]Master Data'!CU214/100</f>
        <v>0</v>
      </c>
      <c r="Q2177">
        <f>'[1]Master Data'!CV214/100</f>
        <v>0</v>
      </c>
      <c r="R2177">
        <f>'[1]Master Data'!CW214/1000000</f>
        <v>0</v>
      </c>
      <c r="S2177">
        <f>'[1]Master Data'!CY214/1000000</f>
        <v>0</v>
      </c>
      <c r="T2177">
        <f>'[1]Master Data'!CZ214/100</f>
        <v>0</v>
      </c>
      <c r="U2177">
        <f>'[1]Master Data'!DA214/1000000</f>
        <v>0</v>
      </c>
    </row>
    <row r="2178" spans="1:21" x14ac:dyDescent="0.55000000000000004">
      <c r="A2178" s="41" t="s">
        <v>1315</v>
      </c>
      <c r="B2178" s="41">
        <v>0</v>
      </c>
      <c r="C2178">
        <f>'[1]Master Data'!CG215/100</f>
        <v>0</v>
      </c>
      <c r="D2178">
        <f>'[1]Master Data'!CH215/1000000</f>
        <v>0</v>
      </c>
      <c r="E2178">
        <f>'[1]Master Data'!CI215/1000000</f>
        <v>0</v>
      </c>
      <c r="F2178">
        <f>'[1]Master Data'!CJ215/100</f>
        <v>0</v>
      </c>
      <c r="G2178">
        <f>'[1]Master Data'!CK215/100</f>
        <v>0</v>
      </c>
      <c r="H2178">
        <f>'[1]Master Data'!CL215/100</f>
        <v>0</v>
      </c>
      <c r="I2178">
        <f>'[1]Master Data'!CM215/100</f>
        <v>0</v>
      </c>
      <c r="J2178">
        <f>'[1]Master Data'!CN215/100</f>
        <v>0</v>
      </c>
      <c r="K2178">
        <f>'[1]Master Data'!CP215/100</f>
        <v>0</v>
      </c>
      <c r="L2178">
        <f>'[1]Master Data'!CQ215/1000000</f>
        <v>0</v>
      </c>
      <c r="M2178">
        <f>'[1]Master Data'!CR215/1000000</f>
        <v>0</v>
      </c>
      <c r="N2178">
        <f>'[1]Master Data'!CS215/1000000</f>
        <v>0</v>
      </c>
      <c r="O2178">
        <f>'[1]Master Data'!CT215/100</f>
        <v>0</v>
      </c>
      <c r="P2178">
        <f>'[1]Master Data'!CU215/100</f>
        <v>0</v>
      </c>
      <c r="Q2178">
        <f>'[1]Master Data'!CV215/100</f>
        <v>0</v>
      </c>
      <c r="R2178">
        <f>'[1]Master Data'!CW215/1000000</f>
        <v>0</v>
      </c>
      <c r="S2178">
        <f>'[1]Master Data'!CY215/1000000</f>
        <v>0</v>
      </c>
      <c r="T2178">
        <f>'[1]Master Data'!CZ215/100</f>
        <v>0</v>
      </c>
      <c r="U2178">
        <f>'[1]Master Data'!DA215/1000000</f>
        <v>0</v>
      </c>
    </row>
    <row r="2179" spans="1:21" x14ac:dyDescent="0.55000000000000004">
      <c r="A2179" s="41" t="s">
        <v>1316</v>
      </c>
      <c r="B2179" s="41">
        <v>0</v>
      </c>
      <c r="C2179">
        <f>'[1]Master Data'!CG216/100</f>
        <v>0</v>
      </c>
      <c r="D2179">
        <f>'[1]Master Data'!CH216/1000000</f>
        <v>0</v>
      </c>
      <c r="E2179">
        <f>'[1]Master Data'!CI216/1000000</f>
        <v>0</v>
      </c>
      <c r="F2179">
        <f>'[1]Master Data'!CJ216/100</f>
        <v>0</v>
      </c>
      <c r="G2179">
        <f>'[1]Master Data'!CK216/100</f>
        <v>0</v>
      </c>
      <c r="H2179">
        <f>'[1]Master Data'!CL216/100</f>
        <v>0</v>
      </c>
      <c r="I2179">
        <f>'[1]Master Data'!CM216/100</f>
        <v>0</v>
      </c>
      <c r="J2179">
        <f>'[1]Master Data'!CN216/100</f>
        <v>0</v>
      </c>
      <c r="K2179">
        <f>'[1]Master Data'!CP216/100</f>
        <v>0</v>
      </c>
      <c r="L2179">
        <f>'[1]Master Data'!CQ216/1000000</f>
        <v>0</v>
      </c>
      <c r="M2179">
        <f>'[1]Master Data'!CR216/1000000</f>
        <v>0</v>
      </c>
      <c r="N2179">
        <f>'[1]Master Data'!CS216/1000000</f>
        <v>0</v>
      </c>
      <c r="O2179">
        <f>'[1]Master Data'!CT216/100</f>
        <v>0</v>
      </c>
      <c r="P2179">
        <f>'[1]Master Data'!CU216/100</f>
        <v>0</v>
      </c>
      <c r="Q2179">
        <f>'[1]Master Data'!CV216/100</f>
        <v>0</v>
      </c>
      <c r="R2179">
        <f>'[1]Master Data'!CW216/1000000</f>
        <v>0</v>
      </c>
      <c r="S2179">
        <f>'[1]Master Data'!CY216/1000000</f>
        <v>0</v>
      </c>
      <c r="T2179">
        <f>'[1]Master Data'!CZ216/100</f>
        <v>0</v>
      </c>
      <c r="U2179">
        <f>'[1]Master Data'!DA216/1000000</f>
        <v>0</v>
      </c>
    </row>
    <row r="2180" spans="1:21" x14ac:dyDescent="0.55000000000000004">
      <c r="A2180" s="41" t="s">
        <v>1317</v>
      </c>
      <c r="B2180" s="41">
        <v>0</v>
      </c>
      <c r="C2180">
        <f>'[1]Master Data'!CG217/100</f>
        <v>0</v>
      </c>
      <c r="D2180">
        <f>'[1]Master Data'!CH217/1000000</f>
        <v>0</v>
      </c>
      <c r="E2180">
        <f>'[1]Master Data'!CI217/1000000</f>
        <v>0</v>
      </c>
      <c r="F2180">
        <f>'[1]Master Data'!CJ217/100</f>
        <v>0</v>
      </c>
      <c r="G2180">
        <f>'[1]Master Data'!CK217/100</f>
        <v>0</v>
      </c>
      <c r="H2180">
        <f>'[1]Master Data'!CL217/100</f>
        <v>0</v>
      </c>
      <c r="I2180">
        <f>'[1]Master Data'!CM217/100</f>
        <v>0</v>
      </c>
      <c r="J2180">
        <f>'[1]Master Data'!CN217/100</f>
        <v>0</v>
      </c>
      <c r="K2180">
        <f>'[1]Master Data'!CP217/100</f>
        <v>0</v>
      </c>
      <c r="L2180">
        <f>'[1]Master Data'!CQ217/1000000</f>
        <v>0</v>
      </c>
      <c r="M2180">
        <f>'[1]Master Data'!CR217/1000000</f>
        <v>0</v>
      </c>
      <c r="N2180">
        <f>'[1]Master Data'!CS217/1000000</f>
        <v>0</v>
      </c>
      <c r="O2180">
        <f>'[1]Master Data'!CT217/100</f>
        <v>0</v>
      </c>
      <c r="P2180">
        <f>'[1]Master Data'!CU217/100</f>
        <v>0</v>
      </c>
      <c r="Q2180">
        <f>'[1]Master Data'!CV217/100</f>
        <v>0</v>
      </c>
      <c r="R2180">
        <f>'[1]Master Data'!CW217/1000000</f>
        <v>0</v>
      </c>
      <c r="S2180">
        <f>'[1]Master Data'!CY217/1000000</f>
        <v>0</v>
      </c>
      <c r="T2180">
        <f>'[1]Master Data'!CZ217/100</f>
        <v>0</v>
      </c>
      <c r="U2180">
        <f>'[1]Master Data'!DA217/1000000</f>
        <v>0</v>
      </c>
    </row>
    <row r="2181" spans="1:21" x14ac:dyDescent="0.55000000000000004">
      <c r="A2181" s="41" t="s">
        <v>1318</v>
      </c>
      <c r="B2181" s="41">
        <v>0</v>
      </c>
      <c r="C2181">
        <f>'[1]Master Data'!CG218/100</f>
        <v>0</v>
      </c>
      <c r="D2181">
        <f>'[1]Master Data'!CH218/1000000</f>
        <v>0</v>
      </c>
      <c r="E2181">
        <f>'[1]Master Data'!CI218/1000000</f>
        <v>0</v>
      </c>
      <c r="F2181">
        <f>'[1]Master Data'!CJ218/100</f>
        <v>0</v>
      </c>
      <c r="G2181">
        <f>'[1]Master Data'!CK218/100</f>
        <v>0</v>
      </c>
      <c r="H2181">
        <f>'[1]Master Data'!CL218/100</f>
        <v>0</v>
      </c>
      <c r="I2181">
        <f>'[1]Master Data'!CM218/100</f>
        <v>0</v>
      </c>
      <c r="J2181">
        <f>'[1]Master Data'!CN218/100</f>
        <v>0</v>
      </c>
      <c r="K2181">
        <f>'[1]Master Data'!CP218/100</f>
        <v>0</v>
      </c>
      <c r="L2181">
        <f>'[1]Master Data'!CQ218/1000000</f>
        <v>0</v>
      </c>
      <c r="M2181">
        <f>'[1]Master Data'!CR218/1000000</f>
        <v>0</v>
      </c>
      <c r="N2181">
        <f>'[1]Master Data'!CS218/1000000</f>
        <v>0</v>
      </c>
      <c r="O2181">
        <f>'[1]Master Data'!CT218/100</f>
        <v>0</v>
      </c>
      <c r="P2181">
        <f>'[1]Master Data'!CU218/100</f>
        <v>0</v>
      </c>
      <c r="Q2181">
        <f>'[1]Master Data'!CV218/100</f>
        <v>0</v>
      </c>
      <c r="R2181">
        <f>'[1]Master Data'!CW218/1000000</f>
        <v>0</v>
      </c>
      <c r="S2181">
        <f>'[1]Master Data'!CY218/1000000</f>
        <v>0</v>
      </c>
      <c r="T2181">
        <f>'[1]Master Data'!CZ218/100</f>
        <v>0</v>
      </c>
      <c r="U2181">
        <f>'[1]Master Data'!DA218/1000000</f>
        <v>0</v>
      </c>
    </row>
    <row r="2182" spans="1:21" x14ac:dyDescent="0.55000000000000004">
      <c r="A2182" s="41" t="s">
        <v>1319</v>
      </c>
      <c r="B2182" s="41">
        <v>0</v>
      </c>
      <c r="C2182">
        <f>'[1]Master Data'!CG219/100</f>
        <v>0</v>
      </c>
      <c r="D2182">
        <f>'[1]Master Data'!CH219/1000000</f>
        <v>0</v>
      </c>
      <c r="E2182">
        <f>'[1]Master Data'!CI219/1000000</f>
        <v>0</v>
      </c>
      <c r="F2182">
        <f>'[1]Master Data'!CJ219/100</f>
        <v>0</v>
      </c>
      <c r="G2182">
        <f>'[1]Master Data'!CK219/100</f>
        <v>0</v>
      </c>
      <c r="H2182">
        <f>'[1]Master Data'!CL219/100</f>
        <v>0</v>
      </c>
      <c r="I2182">
        <f>'[1]Master Data'!CM219/100</f>
        <v>0</v>
      </c>
      <c r="J2182">
        <f>'[1]Master Data'!CN219/100</f>
        <v>0</v>
      </c>
      <c r="K2182">
        <f>'[1]Master Data'!CP219/100</f>
        <v>0</v>
      </c>
      <c r="L2182">
        <f>'[1]Master Data'!CQ219/1000000</f>
        <v>0</v>
      </c>
      <c r="M2182">
        <f>'[1]Master Data'!CR219/1000000</f>
        <v>0</v>
      </c>
      <c r="N2182">
        <f>'[1]Master Data'!CS219/1000000</f>
        <v>0</v>
      </c>
      <c r="O2182">
        <f>'[1]Master Data'!CT219/100</f>
        <v>0</v>
      </c>
      <c r="P2182">
        <f>'[1]Master Data'!CU219/100</f>
        <v>0</v>
      </c>
      <c r="Q2182">
        <f>'[1]Master Data'!CV219/100</f>
        <v>0</v>
      </c>
      <c r="R2182">
        <f>'[1]Master Data'!CW219/1000000</f>
        <v>0</v>
      </c>
      <c r="S2182">
        <f>'[1]Master Data'!CY219/1000000</f>
        <v>0</v>
      </c>
      <c r="T2182">
        <f>'[1]Master Data'!CZ219/100</f>
        <v>0</v>
      </c>
      <c r="U2182">
        <f>'[1]Master Data'!DA219/1000000</f>
        <v>0</v>
      </c>
    </row>
    <row r="2183" spans="1:21" x14ac:dyDescent="0.55000000000000004">
      <c r="A2183" s="41" t="s">
        <v>1320</v>
      </c>
      <c r="B2183" s="41">
        <v>0</v>
      </c>
      <c r="C2183">
        <f>'[1]Master Data'!CG220/100</f>
        <v>0</v>
      </c>
      <c r="D2183">
        <f>'[1]Master Data'!CH220/1000000</f>
        <v>0</v>
      </c>
      <c r="E2183">
        <f>'[1]Master Data'!CI220/1000000</f>
        <v>0</v>
      </c>
      <c r="F2183">
        <f>'[1]Master Data'!CJ220/100</f>
        <v>0</v>
      </c>
      <c r="G2183">
        <f>'[1]Master Data'!CK220/100</f>
        <v>0</v>
      </c>
      <c r="H2183">
        <f>'[1]Master Data'!CL220/100</f>
        <v>0</v>
      </c>
      <c r="I2183">
        <f>'[1]Master Data'!CM220/100</f>
        <v>0</v>
      </c>
      <c r="J2183">
        <f>'[1]Master Data'!CN220/100</f>
        <v>0</v>
      </c>
      <c r="K2183">
        <f>'[1]Master Data'!CP220/100</f>
        <v>0</v>
      </c>
      <c r="L2183">
        <f>'[1]Master Data'!CQ220/1000000</f>
        <v>0</v>
      </c>
      <c r="M2183">
        <f>'[1]Master Data'!CR220/1000000</f>
        <v>0</v>
      </c>
      <c r="N2183">
        <f>'[1]Master Data'!CS220/1000000</f>
        <v>0</v>
      </c>
      <c r="O2183">
        <f>'[1]Master Data'!CT220/100</f>
        <v>0</v>
      </c>
      <c r="P2183">
        <f>'[1]Master Data'!CU220/100</f>
        <v>0</v>
      </c>
      <c r="Q2183">
        <f>'[1]Master Data'!CV220/100</f>
        <v>0</v>
      </c>
      <c r="R2183">
        <f>'[1]Master Data'!CW220/1000000</f>
        <v>0</v>
      </c>
      <c r="S2183">
        <f>'[1]Master Data'!CY220/1000000</f>
        <v>0</v>
      </c>
      <c r="T2183">
        <f>'[1]Master Data'!CZ220/100</f>
        <v>0</v>
      </c>
      <c r="U2183">
        <f>'[1]Master Data'!DA220/1000000</f>
        <v>0</v>
      </c>
    </row>
    <row r="2184" spans="1:21" x14ac:dyDescent="0.55000000000000004">
      <c r="A2184" s="41" t="s">
        <v>1321</v>
      </c>
      <c r="B2184" s="41">
        <v>0</v>
      </c>
      <c r="C2184">
        <f>'[1]Master Data'!CG221/100</f>
        <v>0</v>
      </c>
      <c r="D2184">
        <f>'[1]Master Data'!CH221/1000000</f>
        <v>0</v>
      </c>
      <c r="E2184">
        <f>'[1]Master Data'!CI221/1000000</f>
        <v>0</v>
      </c>
      <c r="F2184">
        <f>'[1]Master Data'!CJ221/100</f>
        <v>0</v>
      </c>
      <c r="G2184">
        <f>'[1]Master Data'!CK221/100</f>
        <v>0</v>
      </c>
      <c r="H2184">
        <f>'[1]Master Data'!CL221/100</f>
        <v>0</v>
      </c>
      <c r="I2184">
        <f>'[1]Master Data'!CM221/100</f>
        <v>0</v>
      </c>
      <c r="J2184">
        <f>'[1]Master Data'!CN221/100</f>
        <v>0</v>
      </c>
      <c r="K2184">
        <f>'[1]Master Data'!CP221/100</f>
        <v>0</v>
      </c>
      <c r="L2184">
        <f>'[1]Master Data'!CQ221/1000000</f>
        <v>0</v>
      </c>
      <c r="M2184">
        <f>'[1]Master Data'!CR221/1000000</f>
        <v>0</v>
      </c>
      <c r="N2184">
        <f>'[1]Master Data'!CS221/1000000</f>
        <v>0</v>
      </c>
      <c r="O2184">
        <f>'[1]Master Data'!CT221/100</f>
        <v>0</v>
      </c>
      <c r="P2184">
        <f>'[1]Master Data'!CU221/100</f>
        <v>0</v>
      </c>
      <c r="Q2184">
        <f>'[1]Master Data'!CV221/100</f>
        <v>0</v>
      </c>
      <c r="R2184">
        <f>'[1]Master Data'!CW221/1000000</f>
        <v>0</v>
      </c>
      <c r="S2184">
        <f>'[1]Master Data'!CY221/1000000</f>
        <v>0</v>
      </c>
      <c r="T2184">
        <f>'[1]Master Data'!CZ221/100</f>
        <v>0</v>
      </c>
      <c r="U2184">
        <f>'[1]Master Data'!DA221/1000000</f>
        <v>0</v>
      </c>
    </row>
    <row r="2185" spans="1:21" x14ac:dyDescent="0.55000000000000004">
      <c r="A2185" s="41" t="s">
        <v>1322</v>
      </c>
      <c r="B2185" s="41">
        <v>0</v>
      </c>
      <c r="C2185">
        <f>'[1]Master Data'!CG222/100</f>
        <v>0</v>
      </c>
      <c r="D2185">
        <f>'[1]Master Data'!CH222/1000000</f>
        <v>0</v>
      </c>
      <c r="E2185">
        <f>'[1]Master Data'!CI222/1000000</f>
        <v>0</v>
      </c>
      <c r="F2185">
        <f>'[1]Master Data'!CJ222/100</f>
        <v>0</v>
      </c>
      <c r="G2185">
        <f>'[1]Master Data'!CK222/100</f>
        <v>0</v>
      </c>
      <c r="H2185">
        <f>'[1]Master Data'!CL222/100</f>
        <v>0</v>
      </c>
      <c r="I2185">
        <f>'[1]Master Data'!CM222/100</f>
        <v>0</v>
      </c>
      <c r="J2185">
        <f>'[1]Master Data'!CN222/100</f>
        <v>0</v>
      </c>
      <c r="K2185">
        <f>'[1]Master Data'!CP222/100</f>
        <v>0</v>
      </c>
      <c r="L2185">
        <f>'[1]Master Data'!CQ222/1000000</f>
        <v>0</v>
      </c>
      <c r="M2185">
        <f>'[1]Master Data'!CR222/1000000</f>
        <v>0</v>
      </c>
      <c r="N2185">
        <f>'[1]Master Data'!CS222/1000000</f>
        <v>0</v>
      </c>
      <c r="O2185">
        <f>'[1]Master Data'!CT222/100</f>
        <v>0</v>
      </c>
      <c r="P2185">
        <f>'[1]Master Data'!CU222/100</f>
        <v>0</v>
      </c>
      <c r="Q2185">
        <f>'[1]Master Data'!CV222/100</f>
        <v>0</v>
      </c>
      <c r="R2185">
        <f>'[1]Master Data'!CW222/1000000</f>
        <v>0</v>
      </c>
      <c r="S2185">
        <f>'[1]Master Data'!CY222/1000000</f>
        <v>0</v>
      </c>
      <c r="T2185">
        <f>'[1]Master Data'!CZ222/100</f>
        <v>0</v>
      </c>
      <c r="U2185">
        <f>'[1]Master Data'!DA222/1000000</f>
        <v>0</v>
      </c>
    </row>
    <row r="2186" spans="1:21" x14ac:dyDescent="0.55000000000000004">
      <c r="A2186" s="41" t="s">
        <v>1323</v>
      </c>
      <c r="B2186" s="41">
        <v>0</v>
      </c>
      <c r="C2186">
        <f>'[1]Master Data'!CG223/100</f>
        <v>0</v>
      </c>
      <c r="D2186">
        <f>'[1]Master Data'!CH223/1000000</f>
        <v>0</v>
      </c>
      <c r="E2186">
        <f>'[1]Master Data'!CI223/1000000</f>
        <v>0</v>
      </c>
      <c r="F2186">
        <f>'[1]Master Data'!CJ223/100</f>
        <v>0</v>
      </c>
      <c r="G2186">
        <f>'[1]Master Data'!CK223/100</f>
        <v>0</v>
      </c>
      <c r="H2186">
        <f>'[1]Master Data'!CL223/100</f>
        <v>0</v>
      </c>
      <c r="I2186">
        <f>'[1]Master Data'!CM223/100</f>
        <v>0</v>
      </c>
      <c r="J2186">
        <f>'[1]Master Data'!CN223/100</f>
        <v>0</v>
      </c>
      <c r="K2186">
        <f>'[1]Master Data'!CP223/100</f>
        <v>0</v>
      </c>
      <c r="L2186">
        <f>'[1]Master Data'!CQ223/1000000</f>
        <v>0</v>
      </c>
      <c r="M2186">
        <f>'[1]Master Data'!CR223/1000000</f>
        <v>0</v>
      </c>
      <c r="N2186">
        <f>'[1]Master Data'!CS223/1000000</f>
        <v>0</v>
      </c>
      <c r="O2186">
        <f>'[1]Master Data'!CT223/100</f>
        <v>0</v>
      </c>
      <c r="P2186">
        <f>'[1]Master Data'!CU223/100</f>
        <v>0</v>
      </c>
      <c r="Q2186">
        <f>'[1]Master Data'!CV223/100</f>
        <v>0</v>
      </c>
      <c r="R2186">
        <f>'[1]Master Data'!CW223/1000000</f>
        <v>0</v>
      </c>
      <c r="S2186">
        <f>'[1]Master Data'!CY223/1000000</f>
        <v>0</v>
      </c>
      <c r="T2186">
        <f>'[1]Master Data'!CZ223/100</f>
        <v>0</v>
      </c>
      <c r="U2186">
        <f>'[1]Master Data'!DA223/1000000</f>
        <v>0</v>
      </c>
    </row>
    <row r="2187" spans="1:21" x14ac:dyDescent="0.55000000000000004">
      <c r="A2187" s="41" t="s">
        <v>1324</v>
      </c>
      <c r="B2187" s="41">
        <v>0</v>
      </c>
      <c r="C2187">
        <f>'[1]Master Data'!CG224/100</f>
        <v>0</v>
      </c>
      <c r="D2187">
        <f>'[1]Master Data'!CH224/1000000</f>
        <v>0</v>
      </c>
      <c r="E2187">
        <f>'[1]Master Data'!CI224/1000000</f>
        <v>0</v>
      </c>
      <c r="F2187">
        <f>'[1]Master Data'!CJ224/100</f>
        <v>0</v>
      </c>
      <c r="G2187">
        <f>'[1]Master Data'!CK224/100</f>
        <v>0</v>
      </c>
      <c r="H2187">
        <f>'[1]Master Data'!CL224/100</f>
        <v>0</v>
      </c>
      <c r="I2187">
        <f>'[1]Master Data'!CM224/100</f>
        <v>0</v>
      </c>
      <c r="J2187">
        <f>'[1]Master Data'!CN224/100</f>
        <v>0</v>
      </c>
      <c r="K2187">
        <f>'[1]Master Data'!CP224/100</f>
        <v>0</v>
      </c>
      <c r="L2187">
        <f>'[1]Master Data'!CQ224/1000000</f>
        <v>0</v>
      </c>
      <c r="M2187">
        <f>'[1]Master Data'!CR224/1000000</f>
        <v>0</v>
      </c>
      <c r="N2187">
        <f>'[1]Master Data'!CS224/1000000</f>
        <v>0</v>
      </c>
      <c r="O2187">
        <f>'[1]Master Data'!CT224/100</f>
        <v>0</v>
      </c>
      <c r="P2187">
        <f>'[1]Master Data'!CU224/100</f>
        <v>0</v>
      </c>
      <c r="Q2187">
        <f>'[1]Master Data'!CV224/100</f>
        <v>0</v>
      </c>
      <c r="R2187">
        <f>'[1]Master Data'!CW224/1000000</f>
        <v>0</v>
      </c>
      <c r="S2187">
        <f>'[1]Master Data'!CY224/1000000</f>
        <v>0</v>
      </c>
      <c r="T2187">
        <f>'[1]Master Data'!CZ224/100</f>
        <v>0</v>
      </c>
      <c r="U2187">
        <f>'[1]Master Data'!DA224/1000000</f>
        <v>0</v>
      </c>
    </row>
    <row r="2188" spans="1:21" x14ac:dyDescent="0.55000000000000004">
      <c r="A2188" s="41" t="s">
        <v>1325</v>
      </c>
      <c r="B2188" s="41">
        <v>0</v>
      </c>
      <c r="C2188">
        <f>'[1]Master Data'!CG225/100</f>
        <v>0</v>
      </c>
      <c r="D2188">
        <f>'[1]Master Data'!CH225/1000000</f>
        <v>0</v>
      </c>
      <c r="E2188">
        <f>'[1]Master Data'!CI225/1000000</f>
        <v>0</v>
      </c>
      <c r="F2188">
        <f>'[1]Master Data'!CJ225/100</f>
        <v>0</v>
      </c>
      <c r="G2188">
        <f>'[1]Master Data'!CK225/100</f>
        <v>0</v>
      </c>
      <c r="H2188">
        <f>'[1]Master Data'!CL225/100</f>
        <v>0</v>
      </c>
      <c r="I2188">
        <f>'[1]Master Data'!CM225/100</f>
        <v>0</v>
      </c>
      <c r="J2188">
        <f>'[1]Master Data'!CN225/100</f>
        <v>0</v>
      </c>
      <c r="K2188">
        <f>'[1]Master Data'!CP225/100</f>
        <v>0</v>
      </c>
      <c r="L2188">
        <f>'[1]Master Data'!CQ225/1000000</f>
        <v>0</v>
      </c>
      <c r="M2188">
        <f>'[1]Master Data'!CR225/1000000</f>
        <v>0</v>
      </c>
      <c r="N2188">
        <f>'[1]Master Data'!CS225/1000000</f>
        <v>0</v>
      </c>
      <c r="O2188">
        <f>'[1]Master Data'!CT225/100</f>
        <v>0</v>
      </c>
      <c r="P2188">
        <f>'[1]Master Data'!CU225/100</f>
        <v>0</v>
      </c>
      <c r="Q2188">
        <f>'[1]Master Data'!CV225/100</f>
        <v>0</v>
      </c>
      <c r="R2188">
        <f>'[1]Master Data'!CW225/1000000</f>
        <v>0</v>
      </c>
      <c r="S2188">
        <f>'[1]Master Data'!CY225/1000000</f>
        <v>0</v>
      </c>
      <c r="T2188">
        <f>'[1]Master Data'!CZ225/100</f>
        <v>0</v>
      </c>
      <c r="U2188">
        <f>'[1]Master Data'!DA225/1000000</f>
        <v>0</v>
      </c>
    </row>
    <row r="2189" spans="1:21" x14ac:dyDescent="0.55000000000000004">
      <c r="A2189" s="41" t="s">
        <v>1326</v>
      </c>
      <c r="B2189" s="41">
        <v>2.2700000000000001E-2</v>
      </c>
      <c r="C2189">
        <f>'[1]Master Data'!CG226/100</f>
        <v>0</v>
      </c>
      <c r="D2189">
        <f>'[1]Master Data'!CH226/1000000</f>
        <v>0</v>
      </c>
      <c r="E2189">
        <f>'[1]Master Data'!CI226/1000000</f>
        <v>0</v>
      </c>
      <c r="F2189">
        <f>'[1]Master Data'!CJ226/100</f>
        <v>0</v>
      </c>
      <c r="G2189">
        <f>'[1]Master Data'!CK226/100</f>
        <v>0</v>
      </c>
      <c r="H2189">
        <f>'[1]Master Data'!CL226/100</f>
        <v>0</v>
      </c>
      <c r="I2189">
        <f>'[1]Master Data'!CM226/100</f>
        <v>0</v>
      </c>
      <c r="J2189">
        <f>'[1]Master Data'!CN226/100</f>
        <v>0</v>
      </c>
      <c r="K2189">
        <f>'[1]Master Data'!CP226/100</f>
        <v>0</v>
      </c>
      <c r="L2189">
        <f>'[1]Master Data'!CQ226/1000000</f>
        <v>0</v>
      </c>
      <c r="M2189">
        <f>'[1]Master Data'!CR226/1000000</f>
        <v>0</v>
      </c>
      <c r="N2189">
        <f>'[1]Master Data'!CS226/1000000</f>
        <v>0</v>
      </c>
      <c r="O2189">
        <f>'[1]Master Data'!CT226/100</f>
        <v>0</v>
      </c>
      <c r="P2189">
        <f>'[1]Master Data'!CU226/100</f>
        <v>0</v>
      </c>
      <c r="Q2189">
        <f>'[1]Master Data'!CV226/100</f>
        <v>0</v>
      </c>
      <c r="R2189">
        <f>'[1]Master Data'!CW226/1000000</f>
        <v>0</v>
      </c>
      <c r="S2189">
        <f>'[1]Master Data'!CY226/1000000</f>
        <v>0</v>
      </c>
      <c r="T2189">
        <f>'[1]Master Data'!CZ226/100</f>
        <v>0</v>
      </c>
      <c r="U2189">
        <f>'[1]Master Data'!DA226/1000000</f>
        <v>0</v>
      </c>
    </row>
    <row r="2190" spans="1:21" x14ac:dyDescent="0.55000000000000004">
      <c r="A2190" s="41" t="s">
        <v>1327</v>
      </c>
      <c r="B2190" s="41">
        <v>2.6099999999999998E-2</v>
      </c>
      <c r="C2190">
        <f>'[1]Master Data'!CG227/100</f>
        <v>0</v>
      </c>
      <c r="D2190">
        <f>'[1]Master Data'!CH227/1000000</f>
        <v>0</v>
      </c>
      <c r="E2190">
        <f>'[1]Master Data'!CI227/1000000</f>
        <v>0</v>
      </c>
      <c r="F2190">
        <f>'[1]Master Data'!CJ227/100</f>
        <v>0</v>
      </c>
      <c r="G2190">
        <f>'[1]Master Data'!CK227/100</f>
        <v>0</v>
      </c>
      <c r="H2190">
        <f>'[1]Master Data'!CL227/100</f>
        <v>0</v>
      </c>
      <c r="I2190">
        <f>'[1]Master Data'!CM227/100</f>
        <v>0</v>
      </c>
      <c r="J2190">
        <f>'[1]Master Data'!CN227/100</f>
        <v>0</v>
      </c>
      <c r="K2190">
        <f>'[1]Master Data'!CP227/100</f>
        <v>0</v>
      </c>
      <c r="L2190">
        <f>'[1]Master Data'!CQ227/1000000</f>
        <v>0</v>
      </c>
      <c r="M2190">
        <f>'[1]Master Data'!CR227/1000000</f>
        <v>0</v>
      </c>
      <c r="N2190">
        <f>'[1]Master Data'!CS227/1000000</f>
        <v>0</v>
      </c>
      <c r="O2190">
        <f>'[1]Master Data'!CT227/100</f>
        <v>0</v>
      </c>
      <c r="P2190">
        <f>'[1]Master Data'!CU227/100</f>
        <v>0</v>
      </c>
      <c r="Q2190">
        <f>'[1]Master Data'!CV227/100</f>
        <v>0</v>
      </c>
      <c r="R2190">
        <f>'[1]Master Data'!CW227/1000000</f>
        <v>0</v>
      </c>
      <c r="S2190">
        <f>'[1]Master Data'!CY227/1000000</f>
        <v>0</v>
      </c>
      <c r="T2190">
        <f>'[1]Master Data'!CZ227/100</f>
        <v>0</v>
      </c>
      <c r="U2190">
        <f>'[1]Master Data'!DA227/1000000</f>
        <v>0</v>
      </c>
    </row>
    <row r="2191" spans="1:21" x14ac:dyDescent="0.55000000000000004">
      <c r="A2191" s="41" t="s">
        <v>1328</v>
      </c>
      <c r="B2191" s="41">
        <v>0</v>
      </c>
      <c r="C2191">
        <f>'[1]Master Data'!CG228/100</f>
        <v>0</v>
      </c>
      <c r="D2191">
        <f>'[1]Master Data'!CH228/1000000</f>
        <v>0</v>
      </c>
      <c r="E2191">
        <f>'[1]Master Data'!CI228/1000000</f>
        <v>0</v>
      </c>
      <c r="F2191">
        <f>'[1]Master Data'!CJ228/100</f>
        <v>0</v>
      </c>
      <c r="G2191">
        <f>'[1]Master Data'!CK228/100</f>
        <v>0</v>
      </c>
      <c r="H2191">
        <f>'[1]Master Data'!CL228/100</f>
        <v>0</v>
      </c>
      <c r="I2191">
        <f>'[1]Master Data'!CM228/100</f>
        <v>0</v>
      </c>
      <c r="J2191">
        <f>'[1]Master Data'!CN228/100</f>
        <v>0</v>
      </c>
      <c r="K2191">
        <f>'[1]Master Data'!CP228/100</f>
        <v>0</v>
      </c>
      <c r="L2191">
        <f>'[1]Master Data'!CQ228/1000000</f>
        <v>0</v>
      </c>
      <c r="M2191">
        <f>'[1]Master Data'!CR228/1000000</f>
        <v>0</v>
      </c>
      <c r="N2191">
        <f>'[1]Master Data'!CS228/1000000</f>
        <v>0</v>
      </c>
      <c r="O2191">
        <f>'[1]Master Data'!CT228/100</f>
        <v>0</v>
      </c>
      <c r="P2191">
        <f>'[1]Master Data'!CU228/100</f>
        <v>0</v>
      </c>
      <c r="Q2191">
        <f>'[1]Master Data'!CV228/100</f>
        <v>0</v>
      </c>
      <c r="R2191">
        <f>'[1]Master Data'!CW228/1000000</f>
        <v>0</v>
      </c>
      <c r="S2191">
        <f>'[1]Master Data'!CY228/1000000</f>
        <v>0</v>
      </c>
      <c r="T2191">
        <f>'[1]Master Data'!CZ228/100</f>
        <v>0</v>
      </c>
      <c r="U2191">
        <f>'[1]Master Data'!DA228/1000000</f>
        <v>0</v>
      </c>
    </row>
    <row r="2192" spans="1:21" x14ac:dyDescent="0.55000000000000004">
      <c r="A2192" s="41" t="s">
        <v>1329</v>
      </c>
      <c r="B2192" s="41">
        <v>0</v>
      </c>
      <c r="C2192">
        <f>'[1]Master Data'!CG229/100</f>
        <v>0</v>
      </c>
      <c r="D2192">
        <f>'[1]Master Data'!CH229/1000000</f>
        <v>0</v>
      </c>
      <c r="E2192">
        <f>'[1]Master Data'!CI229/1000000</f>
        <v>0</v>
      </c>
      <c r="F2192">
        <f>'[1]Master Data'!CJ229/100</f>
        <v>0</v>
      </c>
      <c r="G2192">
        <f>'[1]Master Data'!CK229/100</f>
        <v>0</v>
      </c>
      <c r="H2192">
        <f>'[1]Master Data'!CL229/100</f>
        <v>0</v>
      </c>
      <c r="I2192">
        <f>'[1]Master Data'!CM229/100</f>
        <v>0</v>
      </c>
      <c r="J2192">
        <f>'[1]Master Data'!CN229/100</f>
        <v>0</v>
      </c>
      <c r="K2192">
        <f>'[1]Master Data'!CP229/100</f>
        <v>0</v>
      </c>
      <c r="L2192">
        <f>'[1]Master Data'!CQ229/1000000</f>
        <v>0</v>
      </c>
      <c r="M2192">
        <f>'[1]Master Data'!CR229/1000000</f>
        <v>0</v>
      </c>
      <c r="N2192">
        <f>'[1]Master Data'!CS229/1000000</f>
        <v>0</v>
      </c>
      <c r="O2192">
        <f>'[1]Master Data'!CT229/100</f>
        <v>0</v>
      </c>
      <c r="P2192">
        <f>'[1]Master Data'!CU229/100</f>
        <v>0</v>
      </c>
      <c r="Q2192">
        <f>'[1]Master Data'!CV229/100</f>
        <v>0</v>
      </c>
      <c r="R2192">
        <f>'[1]Master Data'!CW229/1000000</f>
        <v>0</v>
      </c>
      <c r="S2192">
        <f>'[1]Master Data'!CY229/1000000</f>
        <v>0</v>
      </c>
      <c r="T2192">
        <f>'[1]Master Data'!CZ229/100</f>
        <v>0</v>
      </c>
      <c r="U2192">
        <f>'[1]Master Data'!DA229/1000000</f>
        <v>0</v>
      </c>
    </row>
    <row r="2193" spans="1:21" x14ac:dyDescent="0.55000000000000004">
      <c r="A2193" s="41" t="s">
        <v>1330</v>
      </c>
      <c r="B2193" s="41">
        <v>0</v>
      </c>
      <c r="C2193">
        <f>'[1]Master Data'!CG230/100</f>
        <v>0</v>
      </c>
      <c r="D2193">
        <f>'[1]Master Data'!CH230/1000000</f>
        <v>0</v>
      </c>
      <c r="E2193">
        <f>'[1]Master Data'!CI230/1000000</f>
        <v>0</v>
      </c>
      <c r="F2193">
        <f>'[1]Master Data'!CJ230/100</f>
        <v>0</v>
      </c>
      <c r="G2193">
        <f>'[1]Master Data'!CK230/100</f>
        <v>0</v>
      </c>
      <c r="H2193">
        <f>'[1]Master Data'!CL230/100</f>
        <v>0</v>
      </c>
      <c r="I2193">
        <f>'[1]Master Data'!CM230/100</f>
        <v>0</v>
      </c>
      <c r="J2193">
        <f>'[1]Master Data'!CN230/100</f>
        <v>0</v>
      </c>
      <c r="K2193">
        <f>'[1]Master Data'!CP230/100</f>
        <v>0</v>
      </c>
      <c r="L2193">
        <f>'[1]Master Data'!CQ230/1000000</f>
        <v>0</v>
      </c>
      <c r="M2193">
        <f>'[1]Master Data'!CR230/1000000</f>
        <v>0</v>
      </c>
      <c r="N2193">
        <f>'[1]Master Data'!CS230/1000000</f>
        <v>0</v>
      </c>
      <c r="O2193">
        <f>'[1]Master Data'!CT230/100</f>
        <v>0</v>
      </c>
      <c r="P2193">
        <f>'[1]Master Data'!CU230/100</f>
        <v>0</v>
      </c>
      <c r="Q2193">
        <f>'[1]Master Data'!CV230/100</f>
        <v>0</v>
      </c>
      <c r="R2193">
        <f>'[1]Master Data'!CW230/1000000</f>
        <v>0</v>
      </c>
      <c r="S2193">
        <f>'[1]Master Data'!CY230/1000000</f>
        <v>0</v>
      </c>
      <c r="T2193">
        <f>'[1]Master Data'!CZ230/100</f>
        <v>0</v>
      </c>
      <c r="U2193">
        <f>'[1]Master Data'!DA230/1000000</f>
        <v>0</v>
      </c>
    </row>
    <row r="2194" spans="1:21" x14ac:dyDescent="0.55000000000000004">
      <c r="A2194" s="41" t="s">
        <v>1331</v>
      </c>
      <c r="B2194" s="41">
        <v>0</v>
      </c>
      <c r="C2194">
        <f>'[1]Master Data'!CG231/100</f>
        <v>0</v>
      </c>
      <c r="D2194">
        <f>'[1]Master Data'!CH231/1000000</f>
        <v>0</v>
      </c>
      <c r="E2194">
        <f>'[1]Master Data'!CI231/1000000</f>
        <v>0</v>
      </c>
      <c r="F2194">
        <f>'[1]Master Data'!CJ231/100</f>
        <v>0</v>
      </c>
      <c r="G2194">
        <f>'[1]Master Data'!CK231/100</f>
        <v>0</v>
      </c>
      <c r="H2194">
        <f>'[1]Master Data'!CL231/100</f>
        <v>0</v>
      </c>
      <c r="I2194">
        <f>'[1]Master Data'!CM231/100</f>
        <v>0</v>
      </c>
      <c r="J2194">
        <f>'[1]Master Data'!CN231/100</f>
        <v>0</v>
      </c>
      <c r="K2194">
        <f>'[1]Master Data'!CP231/100</f>
        <v>0</v>
      </c>
      <c r="L2194">
        <f>'[1]Master Data'!CQ231/1000000</f>
        <v>0</v>
      </c>
      <c r="M2194">
        <f>'[1]Master Data'!CR231/1000000</f>
        <v>0</v>
      </c>
      <c r="N2194">
        <f>'[1]Master Data'!CS231/1000000</f>
        <v>0</v>
      </c>
      <c r="O2194">
        <f>'[1]Master Data'!CT231/100</f>
        <v>0</v>
      </c>
      <c r="P2194">
        <f>'[1]Master Data'!CU231/100</f>
        <v>0</v>
      </c>
      <c r="Q2194">
        <f>'[1]Master Data'!CV231/100</f>
        <v>0</v>
      </c>
      <c r="R2194">
        <f>'[1]Master Data'!CW231/1000000</f>
        <v>0</v>
      </c>
      <c r="S2194">
        <f>'[1]Master Data'!CY231/1000000</f>
        <v>0</v>
      </c>
      <c r="T2194">
        <f>'[1]Master Data'!CZ231/100</f>
        <v>0</v>
      </c>
      <c r="U2194">
        <f>'[1]Master Data'!DA231/1000000</f>
        <v>0</v>
      </c>
    </row>
    <row r="2195" spans="1:21" x14ac:dyDescent="0.55000000000000004">
      <c r="A2195" s="41" t="s">
        <v>1332</v>
      </c>
      <c r="B2195" s="41">
        <v>0</v>
      </c>
      <c r="C2195">
        <f>'[1]Master Data'!CG232/100</f>
        <v>0</v>
      </c>
      <c r="D2195">
        <f>'[1]Master Data'!CH232/1000000</f>
        <v>0</v>
      </c>
      <c r="E2195">
        <f>'[1]Master Data'!CI232/1000000</f>
        <v>0</v>
      </c>
      <c r="F2195">
        <f>'[1]Master Data'!CJ232/100</f>
        <v>0</v>
      </c>
      <c r="G2195">
        <f>'[1]Master Data'!CK232/100</f>
        <v>0</v>
      </c>
      <c r="H2195">
        <f>'[1]Master Data'!CL232/100</f>
        <v>0</v>
      </c>
      <c r="I2195">
        <f>'[1]Master Data'!CM232/100</f>
        <v>0</v>
      </c>
      <c r="J2195">
        <f>'[1]Master Data'!CN232/100</f>
        <v>0</v>
      </c>
      <c r="K2195">
        <f>'[1]Master Data'!CP232/100</f>
        <v>0</v>
      </c>
      <c r="L2195">
        <f>'[1]Master Data'!CQ232/1000000</f>
        <v>0</v>
      </c>
      <c r="M2195">
        <f>'[1]Master Data'!CR232/1000000</f>
        <v>0</v>
      </c>
      <c r="N2195">
        <f>'[1]Master Data'!CS232/1000000</f>
        <v>0</v>
      </c>
      <c r="O2195">
        <f>'[1]Master Data'!CT232/100</f>
        <v>0</v>
      </c>
      <c r="P2195">
        <f>'[1]Master Data'!CU232/100</f>
        <v>0</v>
      </c>
      <c r="Q2195">
        <f>'[1]Master Data'!CV232/100</f>
        <v>0</v>
      </c>
      <c r="R2195">
        <f>'[1]Master Data'!CW232/1000000</f>
        <v>0</v>
      </c>
      <c r="S2195">
        <f>'[1]Master Data'!CY232/1000000</f>
        <v>0</v>
      </c>
      <c r="T2195">
        <f>'[1]Master Data'!CZ232/100</f>
        <v>0</v>
      </c>
      <c r="U2195">
        <f>'[1]Master Data'!DA232/1000000</f>
        <v>0</v>
      </c>
    </row>
    <row r="2196" spans="1:21" x14ac:dyDescent="0.55000000000000004">
      <c r="A2196" s="41" t="s">
        <v>1333</v>
      </c>
      <c r="B2196" s="41">
        <v>0</v>
      </c>
      <c r="C2196">
        <f>'[1]Master Data'!CG233/100</f>
        <v>0</v>
      </c>
      <c r="D2196">
        <f>'[1]Master Data'!CH233/1000000</f>
        <v>0</v>
      </c>
      <c r="E2196">
        <f>'[1]Master Data'!CI233/1000000</f>
        <v>0</v>
      </c>
      <c r="F2196">
        <f>'[1]Master Data'!CJ233/100</f>
        <v>0</v>
      </c>
      <c r="G2196">
        <f>'[1]Master Data'!CK233/100</f>
        <v>0</v>
      </c>
      <c r="H2196">
        <f>'[1]Master Data'!CL233/100</f>
        <v>0</v>
      </c>
      <c r="I2196">
        <f>'[1]Master Data'!CM233/100</f>
        <v>0</v>
      </c>
      <c r="J2196">
        <f>'[1]Master Data'!CN233/100</f>
        <v>0</v>
      </c>
      <c r="K2196">
        <f>'[1]Master Data'!CP233/100</f>
        <v>0</v>
      </c>
      <c r="L2196">
        <f>'[1]Master Data'!CQ233/1000000</f>
        <v>0</v>
      </c>
      <c r="M2196">
        <f>'[1]Master Data'!CR233/1000000</f>
        <v>0</v>
      </c>
      <c r="N2196">
        <f>'[1]Master Data'!CS233/1000000</f>
        <v>0</v>
      </c>
      <c r="O2196">
        <f>'[1]Master Data'!CT233/100</f>
        <v>0</v>
      </c>
      <c r="P2196">
        <f>'[1]Master Data'!CU233/100</f>
        <v>0</v>
      </c>
      <c r="Q2196">
        <f>'[1]Master Data'!CV233/100</f>
        <v>0</v>
      </c>
      <c r="R2196">
        <f>'[1]Master Data'!CW233/1000000</f>
        <v>0</v>
      </c>
      <c r="S2196">
        <f>'[1]Master Data'!CY233/1000000</f>
        <v>0</v>
      </c>
      <c r="T2196">
        <f>'[1]Master Data'!CZ233/100</f>
        <v>0</v>
      </c>
      <c r="U2196">
        <f>'[1]Master Data'!DA233/1000000</f>
        <v>0</v>
      </c>
    </row>
    <row r="2197" spans="1:21" x14ac:dyDescent="0.55000000000000004">
      <c r="A2197" s="41" t="s">
        <v>1334</v>
      </c>
      <c r="B2197" s="41">
        <v>0</v>
      </c>
      <c r="C2197">
        <f>'[1]Master Data'!CG234/100</f>
        <v>0</v>
      </c>
      <c r="D2197">
        <f>'[1]Master Data'!CH234/1000000</f>
        <v>0</v>
      </c>
      <c r="E2197">
        <f>'[1]Master Data'!CI234/1000000</f>
        <v>0</v>
      </c>
      <c r="F2197">
        <f>'[1]Master Data'!CJ234/100</f>
        <v>0</v>
      </c>
      <c r="G2197">
        <f>'[1]Master Data'!CK234/100</f>
        <v>0</v>
      </c>
      <c r="H2197">
        <f>'[1]Master Data'!CL234/100</f>
        <v>0</v>
      </c>
      <c r="I2197">
        <f>'[1]Master Data'!CM234/100</f>
        <v>0</v>
      </c>
      <c r="J2197">
        <f>'[1]Master Data'!CN234/100</f>
        <v>0</v>
      </c>
      <c r="K2197">
        <f>'[1]Master Data'!CP234/100</f>
        <v>0</v>
      </c>
      <c r="L2197">
        <f>'[1]Master Data'!CQ234/1000000</f>
        <v>0</v>
      </c>
      <c r="M2197">
        <f>'[1]Master Data'!CR234/1000000</f>
        <v>0</v>
      </c>
      <c r="N2197">
        <f>'[1]Master Data'!CS234/1000000</f>
        <v>0</v>
      </c>
      <c r="O2197">
        <f>'[1]Master Data'!CT234/100</f>
        <v>0</v>
      </c>
      <c r="P2197">
        <f>'[1]Master Data'!CU234/100</f>
        <v>0</v>
      </c>
      <c r="Q2197">
        <f>'[1]Master Data'!CV234/100</f>
        <v>0</v>
      </c>
      <c r="R2197">
        <f>'[1]Master Data'!CW234/1000000</f>
        <v>0</v>
      </c>
      <c r="S2197">
        <f>'[1]Master Data'!CY234/1000000</f>
        <v>0</v>
      </c>
      <c r="T2197">
        <f>'[1]Master Data'!CZ234/100</f>
        <v>0</v>
      </c>
      <c r="U2197">
        <f>'[1]Master Data'!DA234/1000000</f>
        <v>0</v>
      </c>
    </row>
    <row r="2198" spans="1:21" x14ac:dyDescent="0.55000000000000004">
      <c r="A2198" s="41" t="s">
        <v>1335</v>
      </c>
      <c r="B2198" s="41">
        <v>0</v>
      </c>
      <c r="C2198">
        <f>'[1]Master Data'!CG235/100</f>
        <v>0</v>
      </c>
      <c r="D2198">
        <f>'[1]Master Data'!CH235/1000000</f>
        <v>0</v>
      </c>
      <c r="E2198">
        <f>'[1]Master Data'!CI235/1000000</f>
        <v>0</v>
      </c>
      <c r="F2198">
        <f>'[1]Master Data'!CJ235/100</f>
        <v>0</v>
      </c>
      <c r="G2198">
        <f>'[1]Master Data'!CK235/100</f>
        <v>0</v>
      </c>
      <c r="H2198">
        <f>'[1]Master Data'!CL235/100</f>
        <v>0</v>
      </c>
      <c r="I2198">
        <f>'[1]Master Data'!CM235/100</f>
        <v>0</v>
      </c>
      <c r="J2198">
        <f>'[1]Master Data'!CN235/100</f>
        <v>0</v>
      </c>
      <c r="K2198">
        <f>'[1]Master Data'!CP235/100</f>
        <v>0</v>
      </c>
      <c r="L2198">
        <f>'[1]Master Data'!CQ235/1000000</f>
        <v>0</v>
      </c>
      <c r="M2198">
        <f>'[1]Master Data'!CR235/1000000</f>
        <v>0</v>
      </c>
      <c r="N2198">
        <f>'[1]Master Data'!CS235/1000000</f>
        <v>0</v>
      </c>
      <c r="O2198">
        <f>'[1]Master Data'!CT235/100</f>
        <v>0</v>
      </c>
      <c r="P2198">
        <f>'[1]Master Data'!CU235/100</f>
        <v>0</v>
      </c>
      <c r="Q2198">
        <f>'[1]Master Data'!CV235/100</f>
        <v>0</v>
      </c>
      <c r="R2198">
        <f>'[1]Master Data'!CW235/1000000</f>
        <v>0</v>
      </c>
      <c r="S2198">
        <f>'[1]Master Data'!CY235/1000000</f>
        <v>0</v>
      </c>
      <c r="T2198">
        <f>'[1]Master Data'!CZ235/100</f>
        <v>0</v>
      </c>
      <c r="U2198">
        <f>'[1]Master Data'!DA235/1000000</f>
        <v>0</v>
      </c>
    </row>
    <row r="2199" spans="1:21" x14ac:dyDescent="0.55000000000000004">
      <c r="A2199" s="41" t="s">
        <v>1336</v>
      </c>
      <c r="B2199" s="41">
        <v>0</v>
      </c>
      <c r="C2199">
        <f>'[1]Master Data'!CG236/100</f>
        <v>0</v>
      </c>
      <c r="D2199">
        <f>'[1]Master Data'!CH236/1000000</f>
        <v>0</v>
      </c>
      <c r="E2199">
        <f>'[1]Master Data'!CI236/1000000</f>
        <v>0</v>
      </c>
      <c r="F2199">
        <f>'[1]Master Data'!CJ236/100</f>
        <v>0</v>
      </c>
      <c r="G2199">
        <f>'[1]Master Data'!CK236/100</f>
        <v>0</v>
      </c>
      <c r="H2199">
        <f>'[1]Master Data'!CL236/100</f>
        <v>0</v>
      </c>
      <c r="I2199">
        <f>'[1]Master Data'!CM236/100</f>
        <v>0</v>
      </c>
      <c r="J2199">
        <f>'[1]Master Data'!CN236/100</f>
        <v>0</v>
      </c>
      <c r="K2199">
        <f>'[1]Master Data'!CP236/100</f>
        <v>0</v>
      </c>
      <c r="L2199">
        <f>'[1]Master Data'!CQ236/1000000</f>
        <v>0</v>
      </c>
      <c r="M2199">
        <f>'[1]Master Data'!CR236/1000000</f>
        <v>0</v>
      </c>
      <c r="N2199">
        <f>'[1]Master Data'!CS236/1000000</f>
        <v>0</v>
      </c>
      <c r="O2199">
        <f>'[1]Master Data'!CT236/100</f>
        <v>0</v>
      </c>
      <c r="P2199">
        <f>'[1]Master Data'!CU236/100</f>
        <v>0</v>
      </c>
      <c r="Q2199">
        <f>'[1]Master Data'!CV236/100</f>
        <v>0</v>
      </c>
      <c r="R2199">
        <f>'[1]Master Data'!CW236/1000000</f>
        <v>0</v>
      </c>
      <c r="S2199">
        <f>'[1]Master Data'!CY236/1000000</f>
        <v>0</v>
      </c>
      <c r="T2199">
        <f>'[1]Master Data'!CZ236/100</f>
        <v>0</v>
      </c>
      <c r="U2199">
        <f>'[1]Master Data'!DA236/1000000</f>
        <v>0</v>
      </c>
    </row>
    <row r="2200" spans="1:21" x14ac:dyDescent="0.55000000000000004">
      <c r="A2200" s="41" t="s">
        <v>1337</v>
      </c>
      <c r="B2200" s="41">
        <v>0</v>
      </c>
      <c r="C2200">
        <f>'[1]Master Data'!CG237/100</f>
        <v>0</v>
      </c>
      <c r="D2200">
        <f>'[1]Master Data'!CH237/1000000</f>
        <v>0</v>
      </c>
      <c r="E2200">
        <f>'[1]Master Data'!CI237/1000000</f>
        <v>0</v>
      </c>
      <c r="F2200">
        <f>'[1]Master Data'!CJ237/100</f>
        <v>0</v>
      </c>
      <c r="G2200">
        <f>'[1]Master Data'!CK237/100</f>
        <v>0</v>
      </c>
      <c r="H2200">
        <f>'[1]Master Data'!CL237/100</f>
        <v>0</v>
      </c>
      <c r="I2200">
        <f>'[1]Master Data'!CM237/100</f>
        <v>0</v>
      </c>
      <c r="J2200">
        <f>'[1]Master Data'!CN237/100</f>
        <v>0</v>
      </c>
      <c r="K2200">
        <f>'[1]Master Data'!CP237/100</f>
        <v>0</v>
      </c>
      <c r="L2200">
        <f>'[1]Master Data'!CQ237/1000000</f>
        <v>0</v>
      </c>
      <c r="M2200">
        <f>'[1]Master Data'!CR237/1000000</f>
        <v>0</v>
      </c>
      <c r="N2200">
        <f>'[1]Master Data'!CS237/1000000</f>
        <v>0</v>
      </c>
      <c r="O2200">
        <f>'[1]Master Data'!CT237/100</f>
        <v>0</v>
      </c>
      <c r="P2200">
        <f>'[1]Master Data'!CU237/100</f>
        <v>0</v>
      </c>
      <c r="Q2200">
        <f>'[1]Master Data'!CV237/100</f>
        <v>0</v>
      </c>
      <c r="R2200">
        <f>'[1]Master Data'!CW237/1000000</f>
        <v>0</v>
      </c>
      <c r="S2200">
        <f>'[1]Master Data'!CY237/1000000</f>
        <v>0</v>
      </c>
      <c r="T2200">
        <f>'[1]Master Data'!CZ237/100</f>
        <v>0</v>
      </c>
      <c r="U2200">
        <f>'[1]Master Data'!DA237/1000000</f>
        <v>0</v>
      </c>
    </row>
    <row r="2201" spans="1:21" x14ac:dyDescent="0.55000000000000004">
      <c r="A2201" s="41" t="s">
        <v>1338</v>
      </c>
      <c r="B2201" s="41">
        <v>1.66E-2</v>
      </c>
      <c r="C2201">
        <f>'[1]Master Data'!CG238/100</f>
        <v>0</v>
      </c>
      <c r="D2201">
        <f>'[1]Master Data'!CH238/1000000</f>
        <v>0</v>
      </c>
      <c r="E2201">
        <f>'[1]Master Data'!CI238/1000000</f>
        <v>0</v>
      </c>
      <c r="F2201">
        <f>'[1]Master Data'!CJ238/100</f>
        <v>0</v>
      </c>
      <c r="G2201">
        <f>'[1]Master Data'!CK238/100</f>
        <v>0</v>
      </c>
      <c r="H2201">
        <f>'[1]Master Data'!CL238/100</f>
        <v>0</v>
      </c>
      <c r="I2201">
        <f>'[1]Master Data'!CM238/100</f>
        <v>0</v>
      </c>
      <c r="J2201">
        <f>'[1]Master Data'!CN238/100</f>
        <v>0</v>
      </c>
      <c r="K2201">
        <f>'[1]Master Data'!CP238/100</f>
        <v>0</v>
      </c>
      <c r="L2201">
        <f>'[1]Master Data'!CQ238/1000000</f>
        <v>0</v>
      </c>
      <c r="M2201">
        <f>'[1]Master Data'!CR238/1000000</f>
        <v>0</v>
      </c>
      <c r="N2201">
        <f>'[1]Master Data'!CS238/1000000</f>
        <v>0</v>
      </c>
      <c r="O2201">
        <f>'[1]Master Data'!CT238/100</f>
        <v>0</v>
      </c>
      <c r="P2201">
        <f>'[1]Master Data'!CU238/100</f>
        <v>0</v>
      </c>
      <c r="Q2201">
        <f>'[1]Master Data'!CV238/100</f>
        <v>0</v>
      </c>
      <c r="R2201">
        <f>'[1]Master Data'!CW238/1000000</f>
        <v>0</v>
      </c>
      <c r="S2201">
        <f>'[1]Master Data'!CY238/1000000</f>
        <v>0</v>
      </c>
      <c r="T2201">
        <f>'[1]Master Data'!CZ238/100</f>
        <v>0</v>
      </c>
      <c r="U2201">
        <f>'[1]Master Data'!DA238/1000000</f>
        <v>0</v>
      </c>
    </row>
    <row r="2202" spans="1:21" x14ac:dyDescent="0.55000000000000004">
      <c r="A2202" s="41" t="s">
        <v>1339</v>
      </c>
      <c r="B2202" s="41">
        <v>0</v>
      </c>
      <c r="C2202">
        <f>'[1]Master Data'!CG239/100</f>
        <v>0</v>
      </c>
      <c r="D2202">
        <f>'[1]Master Data'!CH239/1000000</f>
        <v>0</v>
      </c>
      <c r="E2202">
        <f>'[1]Master Data'!CI239/1000000</f>
        <v>0</v>
      </c>
      <c r="F2202">
        <f>'[1]Master Data'!CJ239/100</f>
        <v>0</v>
      </c>
      <c r="G2202">
        <f>'[1]Master Data'!CK239/100</f>
        <v>0</v>
      </c>
      <c r="H2202">
        <f>'[1]Master Data'!CL239/100</f>
        <v>0</v>
      </c>
      <c r="I2202">
        <f>'[1]Master Data'!CM239/100</f>
        <v>0</v>
      </c>
      <c r="J2202">
        <f>'[1]Master Data'!CN239/100</f>
        <v>0</v>
      </c>
      <c r="K2202">
        <f>'[1]Master Data'!CP239/100</f>
        <v>0</v>
      </c>
      <c r="L2202">
        <f>'[1]Master Data'!CQ239/1000000</f>
        <v>0</v>
      </c>
      <c r="M2202">
        <f>'[1]Master Data'!CR239/1000000</f>
        <v>0</v>
      </c>
      <c r="N2202">
        <f>'[1]Master Data'!CS239/1000000</f>
        <v>0</v>
      </c>
      <c r="O2202">
        <f>'[1]Master Data'!CT239/100</f>
        <v>0</v>
      </c>
      <c r="P2202">
        <f>'[1]Master Data'!CU239/100</f>
        <v>0</v>
      </c>
      <c r="Q2202">
        <f>'[1]Master Data'!CV239/100</f>
        <v>0</v>
      </c>
      <c r="R2202">
        <f>'[1]Master Data'!CW239/1000000</f>
        <v>0</v>
      </c>
      <c r="S2202">
        <f>'[1]Master Data'!CY239/1000000</f>
        <v>0</v>
      </c>
      <c r="T2202">
        <f>'[1]Master Data'!CZ239/100</f>
        <v>0</v>
      </c>
      <c r="U2202">
        <f>'[1]Master Data'!DA239/1000000</f>
        <v>0</v>
      </c>
    </row>
    <row r="2203" spans="1:21" x14ac:dyDescent="0.55000000000000004">
      <c r="A2203" s="41" t="s">
        <v>1340</v>
      </c>
      <c r="B2203" s="41">
        <v>1.4199999999999999E-2</v>
      </c>
      <c r="C2203">
        <f>'[1]Master Data'!CG240/100</f>
        <v>0</v>
      </c>
      <c r="D2203">
        <f>'[1]Master Data'!CH240/1000000</f>
        <v>0</v>
      </c>
      <c r="E2203">
        <f>'[1]Master Data'!CI240/1000000</f>
        <v>0</v>
      </c>
      <c r="F2203">
        <f>'[1]Master Data'!CJ240/100</f>
        <v>0</v>
      </c>
      <c r="G2203">
        <f>'[1]Master Data'!CK240/100</f>
        <v>0</v>
      </c>
      <c r="H2203">
        <f>'[1]Master Data'!CL240/100</f>
        <v>0</v>
      </c>
      <c r="I2203">
        <f>'[1]Master Data'!CM240/100</f>
        <v>0</v>
      </c>
      <c r="J2203">
        <f>'[1]Master Data'!CN240/100</f>
        <v>0</v>
      </c>
      <c r="K2203">
        <f>'[1]Master Data'!CP240/100</f>
        <v>0</v>
      </c>
      <c r="L2203">
        <f>'[1]Master Data'!CQ240/1000000</f>
        <v>0</v>
      </c>
      <c r="M2203">
        <f>'[1]Master Data'!CR240/1000000</f>
        <v>0</v>
      </c>
      <c r="N2203">
        <f>'[1]Master Data'!CS240/1000000</f>
        <v>0</v>
      </c>
      <c r="O2203">
        <f>'[1]Master Data'!CT240/100</f>
        <v>0</v>
      </c>
      <c r="P2203">
        <f>'[1]Master Data'!CU240/100</f>
        <v>0</v>
      </c>
      <c r="Q2203">
        <f>'[1]Master Data'!CV240/100</f>
        <v>0</v>
      </c>
      <c r="R2203">
        <f>'[1]Master Data'!CW240/1000000</f>
        <v>0</v>
      </c>
      <c r="S2203">
        <f>'[1]Master Data'!CY240/1000000</f>
        <v>0</v>
      </c>
      <c r="T2203">
        <f>'[1]Master Data'!CZ240/100</f>
        <v>0</v>
      </c>
      <c r="U2203">
        <f>'[1]Master Data'!DA240/1000000</f>
        <v>0</v>
      </c>
    </row>
    <row r="2204" spans="1:21" x14ac:dyDescent="0.55000000000000004">
      <c r="A2204" s="41" t="s">
        <v>1341</v>
      </c>
      <c r="B2204" s="41">
        <v>0</v>
      </c>
      <c r="C2204">
        <f>'[1]Master Data'!CG241/100</f>
        <v>0</v>
      </c>
      <c r="D2204">
        <f>'[1]Master Data'!CH241/1000000</f>
        <v>0</v>
      </c>
      <c r="E2204">
        <f>'[1]Master Data'!CI241/1000000</f>
        <v>0</v>
      </c>
      <c r="F2204">
        <f>'[1]Master Data'!CJ241/100</f>
        <v>0</v>
      </c>
      <c r="G2204">
        <f>'[1]Master Data'!CK241/100</f>
        <v>0</v>
      </c>
      <c r="H2204">
        <f>'[1]Master Data'!CL241/100</f>
        <v>0</v>
      </c>
      <c r="I2204">
        <f>'[1]Master Data'!CM241/100</f>
        <v>0</v>
      </c>
      <c r="J2204">
        <f>'[1]Master Data'!CN241/100</f>
        <v>0</v>
      </c>
      <c r="K2204">
        <f>'[1]Master Data'!CP241/100</f>
        <v>0</v>
      </c>
      <c r="L2204">
        <f>'[1]Master Data'!CQ241/1000000</f>
        <v>0</v>
      </c>
      <c r="M2204">
        <f>'[1]Master Data'!CR241/1000000</f>
        <v>0</v>
      </c>
      <c r="N2204">
        <f>'[1]Master Data'!CS241/1000000</f>
        <v>0</v>
      </c>
      <c r="O2204">
        <f>'[1]Master Data'!CT241/100</f>
        <v>0</v>
      </c>
      <c r="P2204">
        <f>'[1]Master Data'!CU241/100</f>
        <v>0</v>
      </c>
      <c r="Q2204">
        <f>'[1]Master Data'!CV241/100</f>
        <v>0</v>
      </c>
      <c r="R2204">
        <f>'[1]Master Data'!CW241/1000000</f>
        <v>0</v>
      </c>
      <c r="S2204">
        <f>'[1]Master Data'!CY241/1000000</f>
        <v>0</v>
      </c>
      <c r="T2204">
        <f>'[1]Master Data'!CZ241/100</f>
        <v>0</v>
      </c>
      <c r="U2204">
        <f>'[1]Master Data'!DA241/1000000</f>
        <v>0</v>
      </c>
    </row>
    <row r="2205" spans="1:21" x14ac:dyDescent="0.55000000000000004">
      <c r="A2205" s="41" t="s">
        <v>1342</v>
      </c>
      <c r="B2205" s="41">
        <v>0</v>
      </c>
      <c r="C2205">
        <f>'[1]Master Data'!CG242/100</f>
        <v>0</v>
      </c>
      <c r="D2205">
        <f>'[1]Master Data'!CH242/1000000</f>
        <v>0</v>
      </c>
      <c r="E2205">
        <f>'[1]Master Data'!CI242/1000000</f>
        <v>0</v>
      </c>
      <c r="F2205">
        <f>'[1]Master Data'!CJ242/100</f>
        <v>0</v>
      </c>
      <c r="G2205">
        <f>'[1]Master Data'!CK242/100</f>
        <v>0</v>
      </c>
      <c r="H2205">
        <f>'[1]Master Data'!CL242/100</f>
        <v>0</v>
      </c>
      <c r="I2205">
        <f>'[1]Master Data'!CM242/100</f>
        <v>0</v>
      </c>
      <c r="J2205">
        <f>'[1]Master Data'!CN242/100</f>
        <v>0</v>
      </c>
      <c r="K2205">
        <f>'[1]Master Data'!CP242/100</f>
        <v>0</v>
      </c>
      <c r="L2205">
        <f>'[1]Master Data'!CQ242/1000000</f>
        <v>0</v>
      </c>
      <c r="M2205">
        <f>'[1]Master Data'!CR242/1000000</f>
        <v>0</v>
      </c>
      <c r="N2205">
        <f>'[1]Master Data'!CS242/1000000</f>
        <v>0</v>
      </c>
      <c r="O2205">
        <f>'[1]Master Data'!CT242/100</f>
        <v>0</v>
      </c>
      <c r="P2205">
        <f>'[1]Master Data'!CU242/100</f>
        <v>0</v>
      </c>
      <c r="Q2205">
        <f>'[1]Master Data'!CV242/100</f>
        <v>0</v>
      </c>
      <c r="R2205">
        <f>'[1]Master Data'!CW242/1000000</f>
        <v>0</v>
      </c>
      <c r="S2205">
        <f>'[1]Master Data'!CY242/1000000</f>
        <v>0</v>
      </c>
      <c r="T2205">
        <f>'[1]Master Data'!CZ242/100</f>
        <v>0</v>
      </c>
      <c r="U2205">
        <f>'[1]Master Data'!DA242/1000000</f>
        <v>0</v>
      </c>
    </row>
    <row r="2206" spans="1:21" x14ac:dyDescent="0.55000000000000004">
      <c r="A2206" s="41" t="s">
        <v>1343</v>
      </c>
      <c r="B2206" s="41">
        <v>0</v>
      </c>
      <c r="C2206">
        <f>'[1]Master Data'!CG243/100</f>
        <v>0</v>
      </c>
      <c r="D2206">
        <f>'[1]Master Data'!CH243/1000000</f>
        <v>0</v>
      </c>
      <c r="E2206">
        <f>'[1]Master Data'!CI243/1000000</f>
        <v>0</v>
      </c>
      <c r="F2206">
        <f>'[1]Master Data'!CJ243/100</f>
        <v>0</v>
      </c>
      <c r="G2206">
        <f>'[1]Master Data'!CK243/100</f>
        <v>0</v>
      </c>
      <c r="H2206">
        <f>'[1]Master Data'!CL243/100</f>
        <v>0</v>
      </c>
      <c r="I2206">
        <f>'[1]Master Data'!CM243/100</f>
        <v>0</v>
      </c>
      <c r="J2206">
        <f>'[1]Master Data'!CN243/100</f>
        <v>0</v>
      </c>
      <c r="K2206">
        <f>'[1]Master Data'!CP243/100</f>
        <v>0</v>
      </c>
      <c r="L2206">
        <f>'[1]Master Data'!CQ243/1000000</f>
        <v>0</v>
      </c>
      <c r="M2206">
        <f>'[1]Master Data'!CR243/1000000</f>
        <v>0</v>
      </c>
      <c r="N2206">
        <f>'[1]Master Data'!CS243/1000000</f>
        <v>0</v>
      </c>
      <c r="O2206">
        <f>'[1]Master Data'!CT243/100</f>
        <v>0</v>
      </c>
      <c r="P2206">
        <f>'[1]Master Data'!CU243/100</f>
        <v>0</v>
      </c>
      <c r="Q2206">
        <f>'[1]Master Data'!CV243/100</f>
        <v>0</v>
      </c>
      <c r="R2206">
        <f>'[1]Master Data'!CW243/1000000</f>
        <v>0</v>
      </c>
      <c r="S2206">
        <f>'[1]Master Data'!CY243/1000000</f>
        <v>0</v>
      </c>
      <c r="T2206">
        <f>'[1]Master Data'!CZ243/100</f>
        <v>0</v>
      </c>
      <c r="U2206">
        <f>'[1]Master Data'!DA243/1000000</f>
        <v>0</v>
      </c>
    </row>
    <row r="2207" spans="1:21" x14ac:dyDescent="0.55000000000000004">
      <c r="A2207" s="41" t="s">
        <v>1344</v>
      </c>
      <c r="B2207" s="41">
        <v>0</v>
      </c>
      <c r="C2207">
        <f>'[1]Master Data'!CG244/100</f>
        <v>0</v>
      </c>
      <c r="D2207">
        <f>'[1]Master Data'!CH244/1000000</f>
        <v>0</v>
      </c>
      <c r="E2207">
        <f>'[1]Master Data'!CI244/1000000</f>
        <v>0</v>
      </c>
      <c r="F2207">
        <f>'[1]Master Data'!CJ244/100</f>
        <v>0</v>
      </c>
      <c r="G2207">
        <f>'[1]Master Data'!CK244/100</f>
        <v>0</v>
      </c>
      <c r="H2207">
        <f>'[1]Master Data'!CL244/100</f>
        <v>0</v>
      </c>
      <c r="I2207">
        <f>'[1]Master Data'!CM244/100</f>
        <v>0</v>
      </c>
      <c r="J2207">
        <f>'[1]Master Data'!CN244/100</f>
        <v>0</v>
      </c>
      <c r="K2207">
        <f>'[1]Master Data'!CP244/100</f>
        <v>0</v>
      </c>
      <c r="L2207">
        <f>'[1]Master Data'!CQ244/1000000</f>
        <v>0</v>
      </c>
      <c r="M2207">
        <f>'[1]Master Data'!CR244/1000000</f>
        <v>0</v>
      </c>
      <c r="N2207">
        <f>'[1]Master Data'!CS244/1000000</f>
        <v>0</v>
      </c>
      <c r="O2207">
        <f>'[1]Master Data'!CT244/100</f>
        <v>0</v>
      </c>
      <c r="P2207">
        <f>'[1]Master Data'!CU244/100</f>
        <v>0</v>
      </c>
      <c r="Q2207">
        <f>'[1]Master Data'!CV244/100</f>
        <v>0</v>
      </c>
      <c r="R2207">
        <f>'[1]Master Data'!CW244/1000000</f>
        <v>0</v>
      </c>
      <c r="S2207">
        <f>'[1]Master Data'!CY244/1000000</f>
        <v>0</v>
      </c>
      <c r="T2207">
        <f>'[1]Master Data'!CZ244/100</f>
        <v>0</v>
      </c>
      <c r="U2207">
        <f>'[1]Master Data'!DA244/1000000</f>
        <v>0</v>
      </c>
    </row>
    <row r="2208" spans="1:21" x14ac:dyDescent="0.55000000000000004">
      <c r="A2208" s="41" t="s">
        <v>1345</v>
      </c>
      <c r="B2208" s="41">
        <v>0</v>
      </c>
      <c r="C2208">
        <f>'[1]Master Data'!CG245/100</f>
        <v>0</v>
      </c>
      <c r="D2208">
        <f>'[1]Master Data'!CH245/1000000</f>
        <v>0</v>
      </c>
      <c r="E2208">
        <f>'[1]Master Data'!CI245/1000000</f>
        <v>0</v>
      </c>
      <c r="F2208">
        <f>'[1]Master Data'!CJ245/100</f>
        <v>0</v>
      </c>
      <c r="G2208">
        <f>'[1]Master Data'!CK245/100</f>
        <v>0</v>
      </c>
      <c r="H2208">
        <f>'[1]Master Data'!CL245/100</f>
        <v>0</v>
      </c>
      <c r="I2208">
        <f>'[1]Master Data'!CM245/100</f>
        <v>0</v>
      </c>
      <c r="J2208">
        <f>'[1]Master Data'!CN245/100</f>
        <v>0</v>
      </c>
      <c r="K2208">
        <f>'[1]Master Data'!CP245/100</f>
        <v>0</v>
      </c>
      <c r="L2208">
        <f>'[1]Master Data'!CQ245/1000000</f>
        <v>0</v>
      </c>
      <c r="M2208">
        <f>'[1]Master Data'!CR245/1000000</f>
        <v>0</v>
      </c>
      <c r="N2208">
        <f>'[1]Master Data'!CS245/1000000</f>
        <v>0</v>
      </c>
      <c r="O2208">
        <f>'[1]Master Data'!CT245/100</f>
        <v>0</v>
      </c>
      <c r="P2208">
        <f>'[1]Master Data'!CU245/100</f>
        <v>0</v>
      </c>
      <c r="Q2208">
        <f>'[1]Master Data'!CV245/100</f>
        <v>0</v>
      </c>
      <c r="R2208">
        <f>'[1]Master Data'!CW245/1000000</f>
        <v>0</v>
      </c>
      <c r="S2208">
        <f>'[1]Master Data'!CY245/1000000</f>
        <v>0</v>
      </c>
      <c r="T2208">
        <f>'[1]Master Data'!CZ245/100</f>
        <v>0</v>
      </c>
      <c r="U2208">
        <f>'[1]Master Data'!DA245/1000000</f>
        <v>0</v>
      </c>
    </row>
    <row r="2209" spans="1:21" x14ac:dyDescent="0.55000000000000004">
      <c r="A2209" s="41" t="s">
        <v>1346</v>
      </c>
      <c r="B2209" s="41">
        <v>0</v>
      </c>
      <c r="C2209">
        <f>'[1]Master Data'!CG246/100</f>
        <v>0</v>
      </c>
      <c r="D2209">
        <f>'[1]Master Data'!CH246/1000000</f>
        <v>0</v>
      </c>
      <c r="E2209">
        <f>'[1]Master Data'!CI246/1000000</f>
        <v>0</v>
      </c>
      <c r="F2209">
        <f>'[1]Master Data'!CJ246/100</f>
        <v>0</v>
      </c>
      <c r="G2209">
        <f>'[1]Master Data'!CK246/100</f>
        <v>0</v>
      </c>
      <c r="H2209">
        <f>'[1]Master Data'!CL246/100</f>
        <v>0</v>
      </c>
      <c r="I2209">
        <f>'[1]Master Data'!CM246/100</f>
        <v>0</v>
      </c>
      <c r="J2209">
        <f>'[1]Master Data'!CN246/100</f>
        <v>0</v>
      </c>
      <c r="K2209">
        <f>'[1]Master Data'!CP246/100</f>
        <v>0</v>
      </c>
      <c r="L2209">
        <f>'[1]Master Data'!CQ246/1000000</f>
        <v>0</v>
      </c>
      <c r="M2209">
        <f>'[1]Master Data'!CR246/1000000</f>
        <v>0</v>
      </c>
      <c r="N2209">
        <f>'[1]Master Data'!CS246/1000000</f>
        <v>0</v>
      </c>
      <c r="O2209">
        <f>'[1]Master Data'!CT246/100</f>
        <v>0</v>
      </c>
      <c r="P2209">
        <f>'[1]Master Data'!CU246/100</f>
        <v>0</v>
      </c>
      <c r="Q2209">
        <f>'[1]Master Data'!CV246/100</f>
        <v>0</v>
      </c>
      <c r="R2209">
        <f>'[1]Master Data'!CW246/1000000</f>
        <v>0</v>
      </c>
      <c r="S2209">
        <f>'[1]Master Data'!CY246/1000000</f>
        <v>0</v>
      </c>
      <c r="T2209">
        <f>'[1]Master Data'!CZ246/100</f>
        <v>0</v>
      </c>
      <c r="U2209">
        <f>'[1]Master Data'!DA246/1000000</f>
        <v>0</v>
      </c>
    </row>
    <row r="2210" spans="1:21" x14ac:dyDescent="0.55000000000000004">
      <c r="A2210" s="41" t="s">
        <v>1347</v>
      </c>
      <c r="B2210" s="41">
        <v>0</v>
      </c>
      <c r="C2210">
        <f>'[1]Master Data'!CG247/100</f>
        <v>0</v>
      </c>
      <c r="D2210">
        <f>'[1]Master Data'!CH247/1000000</f>
        <v>0</v>
      </c>
      <c r="E2210">
        <f>'[1]Master Data'!CI247/1000000</f>
        <v>0</v>
      </c>
      <c r="F2210">
        <f>'[1]Master Data'!CJ247/100</f>
        <v>0</v>
      </c>
      <c r="G2210">
        <f>'[1]Master Data'!CK247/100</f>
        <v>0</v>
      </c>
      <c r="H2210">
        <f>'[1]Master Data'!CL247/100</f>
        <v>0</v>
      </c>
      <c r="I2210">
        <f>'[1]Master Data'!CM247/100</f>
        <v>0</v>
      </c>
      <c r="J2210">
        <f>'[1]Master Data'!CN247/100</f>
        <v>0</v>
      </c>
      <c r="K2210">
        <f>'[1]Master Data'!CP247/100</f>
        <v>0</v>
      </c>
      <c r="L2210">
        <f>'[1]Master Data'!CQ247/1000000</f>
        <v>0</v>
      </c>
      <c r="M2210">
        <f>'[1]Master Data'!CR247/1000000</f>
        <v>0</v>
      </c>
      <c r="N2210">
        <f>'[1]Master Data'!CS247/1000000</f>
        <v>0</v>
      </c>
      <c r="O2210">
        <f>'[1]Master Data'!CT247/100</f>
        <v>0</v>
      </c>
      <c r="P2210">
        <f>'[1]Master Data'!CU247/100</f>
        <v>0</v>
      </c>
      <c r="Q2210">
        <f>'[1]Master Data'!CV247/100</f>
        <v>0</v>
      </c>
      <c r="R2210">
        <f>'[1]Master Data'!CW247/1000000</f>
        <v>0</v>
      </c>
      <c r="S2210">
        <f>'[1]Master Data'!CY247/1000000</f>
        <v>0</v>
      </c>
      <c r="T2210">
        <f>'[1]Master Data'!CZ247/100</f>
        <v>0</v>
      </c>
      <c r="U2210">
        <f>'[1]Master Data'!DA247/1000000</f>
        <v>0</v>
      </c>
    </row>
    <row r="2211" spans="1:21" x14ac:dyDescent="0.55000000000000004">
      <c r="A2211" s="41" t="s">
        <v>1348</v>
      </c>
      <c r="B2211" s="41">
        <v>0</v>
      </c>
      <c r="C2211">
        <f>'[1]Master Data'!CG248/100</f>
        <v>0</v>
      </c>
      <c r="D2211">
        <f>'[1]Master Data'!CH248/1000000</f>
        <v>0</v>
      </c>
      <c r="E2211">
        <f>'[1]Master Data'!CI248/1000000</f>
        <v>0</v>
      </c>
      <c r="F2211">
        <f>'[1]Master Data'!CJ248/100</f>
        <v>0</v>
      </c>
      <c r="G2211">
        <f>'[1]Master Data'!CK248/100</f>
        <v>0</v>
      </c>
      <c r="H2211">
        <f>'[1]Master Data'!CL248/100</f>
        <v>0</v>
      </c>
      <c r="I2211">
        <f>'[1]Master Data'!CM248/100</f>
        <v>0</v>
      </c>
      <c r="J2211">
        <f>'[1]Master Data'!CN248/100</f>
        <v>0</v>
      </c>
      <c r="K2211">
        <f>'[1]Master Data'!CP248/100</f>
        <v>0</v>
      </c>
      <c r="L2211">
        <f>'[1]Master Data'!CQ248/1000000</f>
        <v>0</v>
      </c>
      <c r="M2211">
        <f>'[1]Master Data'!CR248/1000000</f>
        <v>0</v>
      </c>
      <c r="N2211">
        <f>'[1]Master Data'!CS248/1000000</f>
        <v>0</v>
      </c>
      <c r="O2211">
        <f>'[1]Master Data'!CT248/100</f>
        <v>0</v>
      </c>
      <c r="P2211">
        <f>'[1]Master Data'!CU248/100</f>
        <v>0</v>
      </c>
      <c r="Q2211">
        <f>'[1]Master Data'!CV248/100</f>
        <v>0</v>
      </c>
      <c r="R2211">
        <f>'[1]Master Data'!CW248/1000000</f>
        <v>0</v>
      </c>
      <c r="S2211">
        <f>'[1]Master Data'!CY248/1000000</f>
        <v>0</v>
      </c>
      <c r="T2211">
        <f>'[1]Master Data'!CZ248/100</f>
        <v>0</v>
      </c>
      <c r="U2211">
        <f>'[1]Master Data'!DA248/1000000</f>
        <v>0</v>
      </c>
    </row>
    <row r="2212" spans="1:21" x14ac:dyDescent="0.55000000000000004">
      <c r="A2212" s="41" t="s">
        <v>1349</v>
      </c>
      <c r="B2212" s="41">
        <v>0</v>
      </c>
      <c r="C2212">
        <f>'[1]Master Data'!CG249/100</f>
        <v>0</v>
      </c>
      <c r="D2212">
        <f>'[1]Master Data'!CH249/1000000</f>
        <v>0</v>
      </c>
      <c r="E2212">
        <f>'[1]Master Data'!CI249/1000000</f>
        <v>0</v>
      </c>
      <c r="F2212">
        <f>'[1]Master Data'!CJ249/100</f>
        <v>0</v>
      </c>
      <c r="G2212">
        <f>'[1]Master Data'!CK249/100</f>
        <v>0</v>
      </c>
      <c r="H2212">
        <f>'[1]Master Data'!CL249/100</f>
        <v>0</v>
      </c>
      <c r="I2212">
        <f>'[1]Master Data'!CM249/100</f>
        <v>0</v>
      </c>
      <c r="J2212">
        <f>'[1]Master Data'!CN249/100</f>
        <v>0</v>
      </c>
      <c r="K2212">
        <f>'[1]Master Data'!CP249/100</f>
        <v>0</v>
      </c>
      <c r="L2212">
        <f>'[1]Master Data'!CQ249/1000000</f>
        <v>0</v>
      </c>
      <c r="M2212">
        <f>'[1]Master Data'!CR249/1000000</f>
        <v>0</v>
      </c>
      <c r="N2212">
        <f>'[1]Master Data'!CS249/1000000</f>
        <v>0</v>
      </c>
      <c r="O2212">
        <f>'[1]Master Data'!CT249/100</f>
        <v>0</v>
      </c>
      <c r="P2212">
        <f>'[1]Master Data'!CU249/100</f>
        <v>0</v>
      </c>
      <c r="Q2212">
        <f>'[1]Master Data'!CV249/100</f>
        <v>0</v>
      </c>
      <c r="R2212">
        <f>'[1]Master Data'!CW249/1000000</f>
        <v>0</v>
      </c>
      <c r="S2212">
        <f>'[1]Master Data'!CY249/1000000</f>
        <v>0</v>
      </c>
      <c r="T2212">
        <f>'[1]Master Data'!CZ249/100</f>
        <v>0</v>
      </c>
      <c r="U2212">
        <f>'[1]Master Data'!DA249/1000000</f>
        <v>0</v>
      </c>
    </row>
    <row r="2213" spans="1:21" x14ac:dyDescent="0.55000000000000004">
      <c r="A2213" s="41" t="s">
        <v>1350</v>
      </c>
      <c r="B2213" s="41">
        <v>0</v>
      </c>
      <c r="C2213">
        <f>'[1]Master Data'!CG250/100</f>
        <v>0</v>
      </c>
      <c r="D2213">
        <f>'[1]Master Data'!CH250/1000000</f>
        <v>0</v>
      </c>
      <c r="E2213">
        <f>'[1]Master Data'!CI250/1000000</f>
        <v>0</v>
      </c>
      <c r="F2213">
        <f>'[1]Master Data'!CJ250/100</f>
        <v>0</v>
      </c>
      <c r="G2213">
        <f>'[1]Master Data'!CK250/100</f>
        <v>0</v>
      </c>
      <c r="H2213">
        <f>'[1]Master Data'!CL250/100</f>
        <v>0</v>
      </c>
      <c r="I2213">
        <f>'[1]Master Data'!CM250/100</f>
        <v>0</v>
      </c>
      <c r="J2213">
        <f>'[1]Master Data'!CN250/100</f>
        <v>0</v>
      </c>
      <c r="K2213">
        <f>'[1]Master Data'!CP250/100</f>
        <v>0</v>
      </c>
      <c r="L2213">
        <f>'[1]Master Data'!CQ250/1000000</f>
        <v>0</v>
      </c>
      <c r="M2213">
        <f>'[1]Master Data'!CR250/1000000</f>
        <v>0</v>
      </c>
      <c r="N2213">
        <f>'[1]Master Data'!CS250/1000000</f>
        <v>0</v>
      </c>
      <c r="O2213">
        <f>'[1]Master Data'!CT250/100</f>
        <v>0</v>
      </c>
      <c r="P2213">
        <f>'[1]Master Data'!CU250/100</f>
        <v>0</v>
      </c>
      <c r="Q2213">
        <f>'[1]Master Data'!CV250/100</f>
        <v>0</v>
      </c>
      <c r="R2213">
        <f>'[1]Master Data'!CW250/1000000</f>
        <v>0</v>
      </c>
      <c r="S2213">
        <f>'[1]Master Data'!CY250/1000000</f>
        <v>0</v>
      </c>
      <c r="T2213">
        <f>'[1]Master Data'!CZ250/100</f>
        <v>0</v>
      </c>
      <c r="U2213">
        <f>'[1]Master Data'!DA250/1000000</f>
        <v>0</v>
      </c>
    </row>
    <row r="2214" spans="1:21" x14ac:dyDescent="0.55000000000000004">
      <c r="A2214" s="41" t="s">
        <v>1351</v>
      </c>
      <c r="B2214" s="41">
        <v>0</v>
      </c>
      <c r="C2214">
        <f>'[1]Master Data'!CG251/100</f>
        <v>0</v>
      </c>
      <c r="D2214">
        <f>'[1]Master Data'!CH251/1000000</f>
        <v>0</v>
      </c>
      <c r="E2214">
        <f>'[1]Master Data'!CI251/1000000</f>
        <v>0</v>
      </c>
      <c r="F2214">
        <f>'[1]Master Data'!CJ251/100</f>
        <v>0</v>
      </c>
      <c r="G2214">
        <f>'[1]Master Data'!CK251/100</f>
        <v>0</v>
      </c>
      <c r="H2214">
        <f>'[1]Master Data'!CL251/100</f>
        <v>0</v>
      </c>
      <c r="I2214">
        <f>'[1]Master Data'!CM251/100</f>
        <v>0</v>
      </c>
      <c r="J2214">
        <f>'[1]Master Data'!CN251/100</f>
        <v>0</v>
      </c>
      <c r="K2214">
        <f>'[1]Master Data'!CP251/100</f>
        <v>0</v>
      </c>
      <c r="L2214">
        <f>'[1]Master Data'!CQ251/1000000</f>
        <v>0</v>
      </c>
      <c r="M2214">
        <f>'[1]Master Data'!CR251/1000000</f>
        <v>0</v>
      </c>
      <c r="N2214">
        <f>'[1]Master Data'!CS251/1000000</f>
        <v>0</v>
      </c>
      <c r="O2214">
        <f>'[1]Master Data'!CT251/100</f>
        <v>0</v>
      </c>
      <c r="P2214">
        <f>'[1]Master Data'!CU251/100</f>
        <v>0</v>
      </c>
      <c r="Q2214">
        <f>'[1]Master Data'!CV251/100</f>
        <v>0</v>
      </c>
      <c r="R2214">
        <f>'[1]Master Data'!CW251/1000000</f>
        <v>0</v>
      </c>
      <c r="S2214">
        <f>'[1]Master Data'!CY251/1000000</f>
        <v>0</v>
      </c>
      <c r="T2214">
        <f>'[1]Master Data'!CZ251/100</f>
        <v>0</v>
      </c>
      <c r="U2214">
        <f>'[1]Master Data'!DA251/1000000</f>
        <v>0</v>
      </c>
    </row>
    <row r="2215" spans="1:21" x14ac:dyDescent="0.55000000000000004">
      <c r="A2215" s="41" t="s">
        <v>1956</v>
      </c>
      <c r="B2215" s="41">
        <v>0</v>
      </c>
      <c r="C2215">
        <f>'[1]Master Data'!CG252/100</f>
        <v>0</v>
      </c>
      <c r="D2215">
        <f>'[1]Master Data'!CH252/1000000</f>
        <v>0</v>
      </c>
      <c r="E2215">
        <f>'[1]Master Data'!CI252/1000000</f>
        <v>0</v>
      </c>
      <c r="F2215">
        <f>'[1]Master Data'!CJ252/100</f>
        <v>0</v>
      </c>
      <c r="G2215">
        <f>'[1]Master Data'!CK252/100</f>
        <v>0</v>
      </c>
      <c r="H2215">
        <f>'[1]Master Data'!CL252/100</f>
        <v>0</v>
      </c>
      <c r="I2215">
        <f>'[1]Master Data'!CM252/100</f>
        <v>0</v>
      </c>
      <c r="J2215">
        <f>'[1]Master Data'!CN252/100</f>
        <v>0</v>
      </c>
      <c r="K2215">
        <f>'[1]Master Data'!CP252/100</f>
        <v>0</v>
      </c>
      <c r="L2215">
        <f>'[1]Master Data'!CQ252/1000000</f>
        <v>0</v>
      </c>
      <c r="M2215">
        <f>'[1]Master Data'!CR252/1000000</f>
        <v>0</v>
      </c>
      <c r="N2215">
        <f>'[1]Master Data'!CS252/1000000</f>
        <v>0</v>
      </c>
      <c r="O2215">
        <f>'[1]Master Data'!CT252/100</f>
        <v>0</v>
      </c>
      <c r="P2215">
        <f>'[1]Master Data'!CU252/100</f>
        <v>0</v>
      </c>
      <c r="Q2215">
        <f>'[1]Master Data'!CV252/100</f>
        <v>0</v>
      </c>
      <c r="R2215">
        <f>'[1]Master Data'!CW252/1000000</f>
        <v>0</v>
      </c>
      <c r="S2215">
        <f>'[1]Master Data'!CY252/1000000</f>
        <v>0</v>
      </c>
      <c r="T2215">
        <f>'[1]Master Data'!CZ252/100</f>
        <v>0</v>
      </c>
      <c r="U2215">
        <f>'[1]Master Data'!DA252/1000000</f>
        <v>0</v>
      </c>
    </row>
    <row r="2216" spans="1:21" x14ac:dyDescent="0.55000000000000004">
      <c r="A2216" s="41" t="s">
        <v>1958</v>
      </c>
      <c r="B2216" s="41">
        <v>0</v>
      </c>
      <c r="C2216">
        <f>'[1]Master Data'!CG253/100</f>
        <v>0</v>
      </c>
      <c r="D2216">
        <f>'[1]Master Data'!CH253/1000000</f>
        <v>0</v>
      </c>
      <c r="E2216">
        <f>'[1]Master Data'!CI253/1000000</f>
        <v>0</v>
      </c>
      <c r="F2216">
        <f>'[1]Master Data'!CJ253/100</f>
        <v>0</v>
      </c>
      <c r="G2216">
        <f>'[1]Master Data'!CK253/100</f>
        <v>0</v>
      </c>
      <c r="H2216">
        <f>'[1]Master Data'!CL253/100</f>
        <v>0</v>
      </c>
      <c r="I2216">
        <f>'[1]Master Data'!CM253/100</f>
        <v>0</v>
      </c>
      <c r="J2216">
        <f>'[1]Master Data'!CN253/100</f>
        <v>0</v>
      </c>
      <c r="K2216">
        <f>'[1]Master Data'!CP253/100</f>
        <v>0</v>
      </c>
      <c r="L2216">
        <f>'[1]Master Data'!CQ253/1000000</f>
        <v>0</v>
      </c>
      <c r="M2216">
        <f>'[1]Master Data'!CR253/1000000</f>
        <v>0</v>
      </c>
      <c r="N2216">
        <f>'[1]Master Data'!CS253/1000000</f>
        <v>0</v>
      </c>
      <c r="O2216">
        <f>'[1]Master Data'!CT253/100</f>
        <v>0</v>
      </c>
      <c r="P2216">
        <f>'[1]Master Data'!CU253/100</f>
        <v>0</v>
      </c>
      <c r="Q2216">
        <f>'[1]Master Data'!CV253/100</f>
        <v>0</v>
      </c>
      <c r="R2216">
        <f>'[1]Master Data'!CW253/1000000</f>
        <v>0</v>
      </c>
      <c r="S2216">
        <f>'[1]Master Data'!CY253/1000000</f>
        <v>0</v>
      </c>
      <c r="T2216">
        <f>'[1]Master Data'!CZ253/100</f>
        <v>0</v>
      </c>
      <c r="U2216">
        <f>'[1]Master Data'!DA253/1000000</f>
        <v>0</v>
      </c>
    </row>
    <row r="2217" spans="1:21" x14ac:dyDescent="0.55000000000000004">
      <c r="A2217" s="41" t="s">
        <v>1960</v>
      </c>
      <c r="B2217" s="41">
        <v>0</v>
      </c>
      <c r="C2217">
        <f>'[1]Master Data'!CG254/100</f>
        <v>0</v>
      </c>
      <c r="D2217">
        <f>'[1]Master Data'!CH254/1000000</f>
        <v>0</v>
      </c>
      <c r="E2217">
        <f>'[1]Master Data'!CI254/1000000</f>
        <v>0</v>
      </c>
      <c r="F2217">
        <f>'[1]Master Data'!CJ254/100</f>
        <v>0</v>
      </c>
      <c r="G2217">
        <f>'[1]Master Data'!CK254/100</f>
        <v>0</v>
      </c>
      <c r="H2217">
        <f>'[1]Master Data'!CL254/100</f>
        <v>0</v>
      </c>
      <c r="I2217">
        <f>'[1]Master Data'!CM254/100</f>
        <v>0</v>
      </c>
      <c r="J2217">
        <f>'[1]Master Data'!CN254/100</f>
        <v>0</v>
      </c>
      <c r="K2217">
        <f>'[1]Master Data'!CP254/100</f>
        <v>0</v>
      </c>
      <c r="L2217">
        <f>'[1]Master Data'!CQ254/1000000</f>
        <v>0</v>
      </c>
      <c r="M2217">
        <f>'[1]Master Data'!CR254/1000000</f>
        <v>0</v>
      </c>
      <c r="N2217">
        <f>'[1]Master Data'!CS254/1000000</f>
        <v>0</v>
      </c>
      <c r="O2217">
        <f>'[1]Master Data'!CT254/100</f>
        <v>0</v>
      </c>
      <c r="P2217">
        <f>'[1]Master Data'!CU254/100</f>
        <v>0</v>
      </c>
      <c r="Q2217">
        <f>'[1]Master Data'!CV254/100</f>
        <v>0</v>
      </c>
      <c r="R2217">
        <f>'[1]Master Data'!CW254/1000000</f>
        <v>0</v>
      </c>
      <c r="S2217">
        <f>'[1]Master Data'!CY254/1000000</f>
        <v>0</v>
      </c>
      <c r="T2217">
        <f>'[1]Master Data'!CZ254/100</f>
        <v>0</v>
      </c>
      <c r="U2217">
        <f>'[1]Master Data'!DA254/1000000</f>
        <v>0</v>
      </c>
    </row>
    <row r="2218" spans="1:21" x14ac:dyDescent="0.55000000000000004">
      <c r="A2218" s="41" t="s">
        <v>1352</v>
      </c>
      <c r="B2218" s="41">
        <v>0</v>
      </c>
      <c r="C2218">
        <f>'[1]Master Data'!CG255/100</f>
        <v>0</v>
      </c>
      <c r="D2218">
        <f>'[1]Master Data'!CH255/1000000</f>
        <v>0</v>
      </c>
      <c r="E2218">
        <f>'[1]Master Data'!CI255/1000000</f>
        <v>0</v>
      </c>
      <c r="F2218">
        <f>'[1]Master Data'!CJ255/100</f>
        <v>0</v>
      </c>
      <c r="G2218">
        <f>'[1]Master Data'!CK255/100</f>
        <v>0</v>
      </c>
      <c r="H2218">
        <f>'[1]Master Data'!CL255/100</f>
        <v>0</v>
      </c>
      <c r="I2218">
        <f>'[1]Master Data'!CM255/100</f>
        <v>0</v>
      </c>
      <c r="J2218">
        <f>'[1]Master Data'!CN255/100</f>
        <v>0</v>
      </c>
      <c r="K2218">
        <f>'[1]Master Data'!CP255/100</f>
        <v>0</v>
      </c>
      <c r="L2218">
        <f>'[1]Master Data'!CQ255/1000000</f>
        <v>0</v>
      </c>
      <c r="M2218">
        <f>'[1]Master Data'!CR255/1000000</f>
        <v>0</v>
      </c>
      <c r="N2218">
        <f>'[1]Master Data'!CS255/1000000</f>
        <v>0</v>
      </c>
      <c r="O2218">
        <f>'[1]Master Data'!CT255/100</f>
        <v>0</v>
      </c>
      <c r="P2218">
        <f>'[1]Master Data'!CU255/100</f>
        <v>0</v>
      </c>
      <c r="Q2218">
        <f>'[1]Master Data'!CV255/100</f>
        <v>0</v>
      </c>
      <c r="R2218">
        <f>'[1]Master Data'!CW255/1000000</f>
        <v>0</v>
      </c>
      <c r="S2218">
        <f>'[1]Master Data'!CY255/1000000</f>
        <v>0</v>
      </c>
      <c r="T2218">
        <f>'[1]Master Data'!CZ255/100</f>
        <v>0</v>
      </c>
      <c r="U2218">
        <f>'[1]Master Data'!DA255/1000000</f>
        <v>0</v>
      </c>
    </row>
    <row r="2219" spans="1:21" x14ac:dyDescent="0.55000000000000004">
      <c r="A2219" s="41" t="s">
        <v>1353</v>
      </c>
      <c r="B2219" s="41">
        <v>0</v>
      </c>
      <c r="C2219">
        <f>'[1]Master Data'!CG256/100</f>
        <v>0</v>
      </c>
      <c r="D2219">
        <f>'[1]Master Data'!CH256/1000000</f>
        <v>0</v>
      </c>
      <c r="E2219">
        <f>'[1]Master Data'!CI256/1000000</f>
        <v>0</v>
      </c>
      <c r="F2219">
        <f>'[1]Master Data'!CJ256/100</f>
        <v>0</v>
      </c>
      <c r="G2219">
        <f>'[1]Master Data'!CK256/100</f>
        <v>0</v>
      </c>
      <c r="H2219">
        <f>'[1]Master Data'!CL256/100</f>
        <v>0</v>
      </c>
      <c r="I2219">
        <f>'[1]Master Data'!CM256/100</f>
        <v>0</v>
      </c>
      <c r="J2219">
        <f>'[1]Master Data'!CN256/100</f>
        <v>0</v>
      </c>
      <c r="K2219">
        <f>'[1]Master Data'!CP256/100</f>
        <v>0</v>
      </c>
      <c r="L2219">
        <f>'[1]Master Data'!CQ256/1000000</f>
        <v>0</v>
      </c>
      <c r="M2219">
        <f>'[1]Master Data'!CR256/1000000</f>
        <v>0</v>
      </c>
      <c r="N2219">
        <f>'[1]Master Data'!CS256/1000000</f>
        <v>0</v>
      </c>
      <c r="O2219">
        <f>'[1]Master Data'!CT256/100</f>
        <v>0</v>
      </c>
      <c r="P2219">
        <f>'[1]Master Data'!CU256/100</f>
        <v>0</v>
      </c>
      <c r="Q2219">
        <f>'[1]Master Data'!CV256/100</f>
        <v>0</v>
      </c>
      <c r="R2219">
        <f>'[1]Master Data'!CW256/1000000</f>
        <v>0</v>
      </c>
      <c r="S2219">
        <f>'[1]Master Data'!CY256/1000000</f>
        <v>0</v>
      </c>
      <c r="T2219">
        <f>'[1]Master Data'!CZ256/100</f>
        <v>0</v>
      </c>
      <c r="U2219">
        <f>'[1]Master Data'!DA256/1000000</f>
        <v>0</v>
      </c>
    </row>
    <row r="2220" spans="1:21" x14ac:dyDescent="0.55000000000000004">
      <c r="A2220" s="41" t="s">
        <v>1354</v>
      </c>
      <c r="B2220" s="41">
        <v>3.3E-3</v>
      </c>
      <c r="C2220">
        <f>'[1]Master Data'!CG257/100</f>
        <v>0</v>
      </c>
      <c r="D2220">
        <f>'[1]Master Data'!CH257/1000000</f>
        <v>0</v>
      </c>
      <c r="E2220">
        <f>'[1]Master Data'!CI257/1000000</f>
        <v>0</v>
      </c>
      <c r="F2220">
        <f>'[1]Master Data'!CJ257/100</f>
        <v>0</v>
      </c>
      <c r="G2220">
        <f>'[1]Master Data'!CK257/100</f>
        <v>0</v>
      </c>
      <c r="H2220">
        <f>'[1]Master Data'!CL257/100</f>
        <v>0</v>
      </c>
      <c r="I2220">
        <f>'[1]Master Data'!CM257/100</f>
        <v>0</v>
      </c>
      <c r="J2220">
        <f>'[1]Master Data'!CN257/100</f>
        <v>0</v>
      </c>
      <c r="K2220">
        <f>'[1]Master Data'!CP257/100</f>
        <v>1.1400000000000001E-4</v>
      </c>
      <c r="L2220">
        <f>'[1]Master Data'!CQ257/1000000</f>
        <v>1.2999999999999999E-8</v>
      </c>
      <c r="M2220">
        <f>'[1]Master Data'!CR257/1000000</f>
        <v>3.1E-8</v>
      </c>
      <c r="N2220">
        <f>'[1]Master Data'!CS257/1000000</f>
        <v>0</v>
      </c>
      <c r="O2220">
        <f>'[1]Master Data'!CT257/100</f>
        <v>0</v>
      </c>
      <c r="P2220">
        <f>'[1]Master Data'!CU257/100</f>
        <v>0</v>
      </c>
      <c r="Q2220">
        <f>'[1]Master Data'!CV257/100</f>
        <v>0</v>
      </c>
      <c r="R2220">
        <f>'[1]Master Data'!CW257/1000000</f>
        <v>0</v>
      </c>
      <c r="S2220">
        <f>'[1]Master Data'!CY257/1000000</f>
        <v>0</v>
      </c>
      <c r="T2220">
        <f>'[1]Master Data'!CZ257/100</f>
        <v>0</v>
      </c>
      <c r="U2220">
        <f>'[1]Master Data'!DA257/1000000</f>
        <v>0</v>
      </c>
    </row>
    <row r="2221" spans="1:21" x14ac:dyDescent="0.55000000000000004">
      <c r="A2221" s="41" t="s">
        <v>1355</v>
      </c>
      <c r="B2221" s="41">
        <v>0</v>
      </c>
      <c r="C2221">
        <f>'[1]Master Data'!CG258/100</f>
        <v>0</v>
      </c>
      <c r="D2221">
        <f>'[1]Master Data'!CH258/1000000</f>
        <v>0</v>
      </c>
      <c r="E2221">
        <f>'[1]Master Data'!CI258/1000000</f>
        <v>0</v>
      </c>
      <c r="F2221">
        <f>'[1]Master Data'!CJ258/100</f>
        <v>0</v>
      </c>
      <c r="G2221">
        <f>'[1]Master Data'!CK258/100</f>
        <v>0</v>
      </c>
      <c r="H2221">
        <f>'[1]Master Data'!CL258/100</f>
        <v>0</v>
      </c>
      <c r="I2221">
        <f>'[1]Master Data'!CM258/100</f>
        <v>0</v>
      </c>
      <c r="J2221">
        <f>'[1]Master Data'!CN258/100</f>
        <v>0</v>
      </c>
      <c r="K2221">
        <f>'[1]Master Data'!CP258/100</f>
        <v>0</v>
      </c>
      <c r="L2221">
        <f>'[1]Master Data'!CQ258/1000000</f>
        <v>0</v>
      </c>
      <c r="M2221">
        <f>'[1]Master Data'!CR258/1000000</f>
        <v>0</v>
      </c>
      <c r="N2221">
        <f>'[1]Master Data'!CS258/1000000</f>
        <v>0</v>
      </c>
      <c r="O2221">
        <f>'[1]Master Data'!CT258/100</f>
        <v>0</v>
      </c>
      <c r="P2221">
        <f>'[1]Master Data'!CU258/100</f>
        <v>0</v>
      </c>
      <c r="Q2221">
        <f>'[1]Master Data'!CV258/100</f>
        <v>0</v>
      </c>
      <c r="R2221">
        <f>'[1]Master Data'!CW258/1000000</f>
        <v>0</v>
      </c>
      <c r="S2221">
        <f>'[1]Master Data'!CY258/1000000</f>
        <v>0</v>
      </c>
      <c r="T2221">
        <f>'[1]Master Data'!CZ258/100</f>
        <v>0</v>
      </c>
      <c r="U2221">
        <f>'[1]Master Data'!DA258/1000000</f>
        <v>0</v>
      </c>
    </row>
    <row r="2222" spans="1:21" x14ac:dyDescent="0.55000000000000004">
      <c r="A2222" s="41" t="s">
        <v>1356</v>
      </c>
      <c r="B2222" s="41">
        <v>0</v>
      </c>
      <c r="C2222">
        <f>'[1]Master Data'!CG259/100</f>
        <v>0</v>
      </c>
      <c r="D2222">
        <f>'[1]Master Data'!CH259/1000000</f>
        <v>0</v>
      </c>
      <c r="E2222">
        <f>'[1]Master Data'!CI259/1000000</f>
        <v>0</v>
      </c>
      <c r="F2222">
        <f>'[1]Master Data'!CJ259/100</f>
        <v>0</v>
      </c>
      <c r="G2222">
        <f>'[1]Master Data'!CK259/100</f>
        <v>0</v>
      </c>
      <c r="H2222">
        <f>'[1]Master Data'!CL259/100</f>
        <v>0</v>
      </c>
      <c r="I2222">
        <f>'[1]Master Data'!CM259/100</f>
        <v>0</v>
      </c>
      <c r="J2222">
        <f>'[1]Master Data'!CN259/100</f>
        <v>0</v>
      </c>
      <c r="K2222">
        <f>'[1]Master Data'!CP259/100</f>
        <v>0</v>
      </c>
      <c r="L2222">
        <f>'[1]Master Data'!CQ259/1000000</f>
        <v>0</v>
      </c>
      <c r="M2222">
        <f>'[1]Master Data'!CR259/1000000</f>
        <v>0</v>
      </c>
      <c r="N2222">
        <f>'[1]Master Data'!CS259/1000000</f>
        <v>0</v>
      </c>
      <c r="O2222">
        <f>'[1]Master Data'!CT259/100</f>
        <v>0</v>
      </c>
      <c r="P2222">
        <f>'[1]Master Data'!CU259/100</f>
        <v>0</v>
      </c>
      <c r="Q2222">
        <f>'[1]Master Data'!CV259/100</f>
        <v>0</v>
      </c>
      <c r="R2222">
        <f>'[1]Master Data'!CW259/1000000</f>
        <v>0</v>
      </c>
      <c r="S2222">
        <f>'[1]Master Data'!CY259/1000000</f>
        <v>0</v>
      </c>
      <c r="T2222">
        <f>'[1]Master Data'!CZ259/100</f>
        <v>0</v>
      </c>
      <c r="U2222">
        <f>'[1]Master Data'!DA259/1000000</f>
        <v>0</v>
      </c>
    </row>
    <row r="2223" spans="1:21" x14ac:dyDescent="0.55000000000000004">
      <c r="A2223" s="41" t="s">
        <v>1357</v>
      </c>
      <c r="B2223" s="41">
        <v>0</v>
      </c>
      <c r="C2223">
        <f>'[1]Master Data'!CG260/100</f>
        <v>0</v>
      </c>
      <c r="D2223">
        <f>'[1]Master Data'!CH260/1000000</f>
        <v>0</v>
      </c>
      <c r="E2223">
        <f>'[1]Master Data'!CI260/1000000</f>
        <v>0</v>
      </c>
      <c r="F2223">
        <f>'[1]Master Data'!CJ260/100</f>
        <v>0</v>
      </c>
      <c r="G2223">
        <f>'[1]Master Data'!CK260/100</f>
        <v>0</v>
      </c>
      <c r="H2223">
        <f>'[1]Master Data'!CL260/100</f>
        <v>0</v>
      </c>
      <c r="I2223">
        <f>'[1]Master Data'!CM260/100</f>
        <v>0</v>
      </c>
      <c r="J2223">
        <f>'[1]Master Data'!CN260/100</f>
        <v>0</v>
      </c>
      <c r="K2223">
        <f>'[1]Master Data'!CP260/100</f>
        <v>0</v>
      </c>
      <c r="L2223">
        <f>'[1]Master Data'!CQ260/1000000</f>
        <v>0</v>
      </c>
      <c r="M2223">
        <f>'[1]Master Data'!CR260/1000000</f>
        <v>0</v>
      </c>
      <c r="N2223">
        <f>'[1]Master Data'!CS260/1000000</f>
        <v>0</v>
      </c>
      <c r="O2223">
        <f>'[1]Master Data'!CT260/100</f>
        <v>0</v>
      </c>
      <c r="P2223">
        <f>'[1]Master Data'!CU260/100</f>
        <v>0</v>
      </c>
      <c r="Q2223">
        <f>'[1]Master Data'!CV260/100</f>
        <v>0</v>
      </c>
      <c r="R2223">
        <f>'[1]Master Data'!CW260/1000000</f>
        <v>0</v>
      </c>
      <c r="S2223">
        <f>'[1]Master Data'!CY260/1000000</f>
        <v>0</v>
      </c>
      <c r="T2223">
        <f>'[1]Master Data'!CZ260/100</f>
        <v>0</v>
      </c>
      <c r="U2223">
        <f>'[1]Master Data'!DA260/1000000</f>
        <v>0</v>
      </c>
    </row>
    <row r="2224" spans="1:21" x14ac:dyDescent="0.55000000000000004">
      <c r="A2224" s="41" t="s">
        <v>1358</v>
      </c>
      <c r="B2224" s="41">
        <v>2.8300000000000002E-2</v>
      </c>
      <c r="C2224">
        <f>'[1]Master Data'!CG261/100</f>
        <v>6.9999999999999993E-3</v>
      </c>
      <c r="D2224">
        <f>'[1]Master Data'!CH261/1000000</f>
        <v>0</v>
      </c>
      <c r="E2224">
        <f>'[1]Master Data'!CI261/1000000</f>
        <v>0</v>
      </c>
      <c r="F2224">
        <f>'[1]Master Data'!CJ261/100</f>
        <v>0</v>
      </c>
      <c r="G2224">
        <f>'[1]Master Data'!CK261/100</f>
        <v>0</v>
      </c>
      <c r="H2224">
        <f>'[1]Master Data'!CL261/100</f>
        <v>0</v>
      </c>
      <c r="I2224">
        <f>'[1]Master Data'!CM261/100</f>
        <v>0</v>
      </c>
      <c r="J2224">
        <f>'[1]Master Data'!CN261/100</f>
        <v>0</v>
      </c>
      <c r="K2224">
        <f>'[1]Master Data'!CP261/100</f>
        <v>5.9999999999999995E-4</v>
      </c>
      <c r="L2224">
        <f>'[1]Master Data'!CQ261/1000000</f>
        <v>7.5000000000000002E-7</v>
      </c>
      <c r="M2224">
        <f>'[1]Master Data'!CR261/1000000</f>
        <v>1.8300000000000001E-6</v>
      </c>
      <c r="N2224">
        <f>'[1]Master Data'!CS261/1000000</f>
        <v>0</v>
      </c>
      <c r="O2224">
        <f>'[1]Master Data'!CT261/100</f>
        <v>0</v>
      </c>
      <c r="P2224">
        <f>'[1]Master Data'!CU261/100</f>
        <v>0</v>
      </c>
      <c r="Q2224">
        <f>'[1]Master Data'!CV261/100</f>
        <v>0</v>
      </c>
      <c r="R2224">
        <f>'[1]Master Data'!CW261/1000000</f>
        <v>0</v>
      </c>
      <c r="S2224">
        <f>'[1]Master Data'!CY261/1000000</f>
        <v>0</v>
      </c>
      <c r="T2224">
        <f>'[1]Master Data'!CZ261/100</f>
        <v>0</v>
      </c>
      <c r="U2224">
        <f>'[1]Master Data'!DA261/1000000</f>
        <v>0</v>
      </c>
    </row>
    <row r="2225" spans="1:21" x14ac:dyDescent="0.55000000000000004">
      <c r="A2225" s="41" t="s">
        <v>1359</v>
      </c>
      <c r="B2225" s="41">
        <v>1.6500000000000001E-2</v>
      </c>
      <c r="C2225">
        <f>'[1]Master Data'!CG262/100</f>
        <v>2.4300000000000002E-2</v>
      </c>
      <c r="D2225">
        <f>'[1]Master Data'!CH262/1000000</f>
        <v>5.9999999999999997E-7</v>
      </c>
      <c r="E2225">
        <f>'[1]Master Data'!CI262/1000000</f>
        <v>0</v>
      </c>
      <c r="F2225">
        <f>'[1]Master Data'!CJ262/100</f>
        <v>0</v>
      </c>
      <c r="G2225">
        <f>'[1]Master Data'!CK262/100</f>
        <v>0</v>
      </c>
      <c r="H2225">
        <f>'[1]Master Data'!CL262/100</f>
        <v>0</v>
      </c>
      <c r="I2225">
        <f>'[1]Master Data'!CM262/100</f>
        <v>0</v>
      </c>
      <c r="J2225">
        <f>'[1]Master Data'!CN262/100</f>
        <v>0</v>
      </c>
      <c r="K2225">
        <f>'[1]Master Data'!CP262/100</f>
        <v>4.0000000000000002E-4</v>
      </c>
      <c r="L2225">
        <f>'[1]Master Data'!CQ262/1000000</f>
        <v>1.3E-6</v>
      </c>
      <c r="M2225">
        <f>'[1]Master Data'!CR262/1000000</f>
        <v>1.5E-6</v>
      </c>
      <c r="N2225">
        <f>'[1]Master Data'!CS262/1000000</f>
        <v>0</v>
      </c>
      <c r="O2225">
        <f>'[1]Master Data'!CT262/100</f>
        <v>0</v>
      </c>
      <c r="P2225">
        <f>'[1]Master Data'!CU262/100</f>
        <v>0</v>
      </c>
      <c r="Q2225">
        <f>'[1]Master Data'!CV262/100</f>
        <v>0</v>
      </c>
      <c r="R2225">
        <f>'[1]Master Data'!CW262/1000000</f>
        <v>0</v>
      </c>
      <c r="S2225">
        <f>'[1]Master Data'!CY262/1000000</f>
        <v>0</v>
      </c>
      <c r="T2225">
        <f>'[1]Master Data'!CZ262/100</f>
        <v>0</v>
      </c>
      <c r="U2225">
        <f>'[1]Master Data'!DA262/1000000</f>
        <v>0</v>
      </c>
    </row>
    <row r="2226" spans="1:21" x14ac:dyDescent="0.55000000000000004">
      <c r="A2226" s="41" t="s">
        <v>1360</v>
      </c>
      <c r="B2226" s="41">
        <v>1.26E-2</v>
      </c>
      <c r="C2226">
        <f>'[1]Master Data'!CG263/100</f>
        <v>1.1699999999999999E-2</v>
      </c>
      <c r="D2226">
        <f>'[1]Master Data'!CH263/1000000</f>
        <v>0</v>
      </c>
      <c r="E2226">
        <f>'[1]Master Data'!CI263/1000000</f>
        <v>0</v>
      </c>
      <c r="F2226">
        <f>'[1]Master Data'!CJ263/100</f>
        <v>0</v>
      </c>
      <c r="G2226">
        <f>'[1]Master Data'!CK263/100</f>
        <v>0</v>
      </c>
      <c r="H2226">
        <f>'[1]Master Data'!CL263/100</f>
        <v>0</v>
      </c>
      <c r="I2226">
        <f>'[1]Master Data'!CM263/100</f>
        <v>0</v>
      </c>
      <c r="J2226">
        <f>'[1]Master Data'!CN263/100</f>
        <v>0</v>
      </c>
      <c r="K2226">
        <f>'[1]Master Data'!CP263/100</f>
        <v>2.9999999999999997E-4</v>
      </c>
      <c r="L2226">
        <f>'[1]Master Data'!CQ263/1000000</f>
        <v>6.6000000000000003E-7</v>
      </c>
      <c r="M2226">
        <f>'[1]Master Data'!CR263/1000000</f>
        <v>6.1999999999999999E-7</v>
      </c>
      <c r="N2226">
        <f>'[1]Master Data'!CS263/1000000</f>
        <v>0</v>
      </c>
      <c r="O2226">
        <f>'[1]Master Data'!CT263/100</f>
        <v>0</v>
      </c>
      <c r="P2226">
        <f>'[1]Master Data'!CU263/100</f>
        <v>0</v>
      </c>
      <c r="Q2226">
        <f>'[1]Master Data'!CV263/100</f>
        <v>0</v>
      </c>
      <c r="R2226">
        <f>'[1]Master Data'!CW263/1000000</f>
        <v>0</v>
      </c>
      <c r="S2226">
        <f>'[1]Master Data'!CY263/1000000</f>
        <v>0</v>
      </c>
      <c r="T2226">
        <f>'[1]Master Data'!CZ263/100</f>
        <v>0</v>
      </c>
      <c r="U2226">
        <f>'[1]Master Data'!DA263/1000000</f>
        <v>0</v>
      </c>
    </row>
    <row r="2227" spans="1:21" x14ac:dyDescent="0.55000000000000004">
      <c r="A2227" s="41" t="s">
        <v>1361</v>
      </c>
      <c r="B2227" s="41">
        <v>2.2400000000000003E-2</v>
      </c>
      <c r="C2227">
        <f>'[1]Master Data'!CG264/100</f>
        <v>0.01</v>
      </c>
      <c r="D2227">
        <f>'[1]Master Data'!CH264/1000000</f>
        <v>0</v>
      </c>
      <c r="E2227">
        <f>'[1]Master Data'!CI264/1000000</f>
        <v>0</v>
      </c>
      <c r="F2227">
        <f>'[1]Master Data'!CJ264/100</f>
        <v>0</v>
      </c>
      <c r="G2227">
        <f>'[1]Master Data'!CK264/100</f>
        <v>0</v>
      </c>
      <c r="H2227">
        <f>'[1]Master Data'!CL264/100</f>
        <v>0</v>
      </c>
      <c r="I2227">
        <f>'[1]Master Data'!CM264/100</f>
        <v>0</v>
      </c>
      <c r="J2227">
        <f>'[1]Master Data'!CN264/100</f>
        <v>0</v>
      </c>
      <c r="K2227">
        <f>'[1]Master Data'!CP264/100</f>
        <v>1.2999999999999999E-3</v>
      </c>
      <c r="L2227">
        <f>'[1]Master Data'!CQ264/1000000</f>
        <v>0</v>
      </c>
      <c r="M2227">
        <f>'[1]Master Data'!CR264/1000000</f>
        <v>0</v>
      </c>
      <c r="N2227">
        <f>'[1]Master Data'!CS264/1000000</f>
        <v>0</v>
      </c>
      <c r="O2227">
        <f>'[1]Master Data'!CT264/100</f>
        <v>0</v>
      </c>
      <c r="P2227">
        <f>'[1]Master Data'!CU264/100</f>
        <v>0</v>
      </c>
      <c r="Q2227">
        <f>'[1]Master Data'!CV264/100</f>
        <v>0</v>
      </c>
      <c r="R2227">
        <f>'[1]Master Data'!CW264/1000000</f>
        <v>0</v>
      </c>
      <c r="S2227">
        <f>'[1]Master Data'!CY264/1000000</f>
        <v>0</v>
      </c>
      <c r="T2227">
        <f>'[1]Master Data'!CZ264/100</f>
        <v>0</v>
      </c>
      <c r="U2227">
        <f>'[1]Master Data'!DA264/1000000</f>
        <v>0</v>
      </c>
    </row>
    <row r="2228" spans="1:21" x14ac:dyDescent="0.55000000000000004">
      <c r="A2228" s="41" t="s">
        <v>1362</v>
      </c>
      <c r="B2228" s="41">
        <v>0</v>
      </c>
      <c r="C2228">
        <f>'[1]Master Data'!CG265/100</f>
        <v>0</v>
      </c>
      <c r="D2228">
        <f>'[1]Master Data'!CH265/1000000</f>
        <v>0</v>
      </c>
      <c r="E2228">
        <f>'[1]Master Data'!CI265/1000000</f>
        <v>0</v>
      </c>
      <c r="F2228">
        <f>'[1]Master Data'!CJ265/100</f>
        <v>0</v>
      </c>
      <c r="G2228">
        <f>'[1]Master Data'!CK265/100</f>
        <v>0</v>
      </c>
      <c r="H2228">
        <f>'[1]Master Data'!CL265/100</f>
        <v>0</v>
      </c>
      <c r="I2228">
        <f>'[1]Master Data'!CM265/100</f>
        <v>0</v>
      </c>
      <c r="J2228">
        <f>'[1]Master Data'!CN265/100</f>
        <v>0</v>
      </c>
      <c r="K2228">
        <f>'[1]Master Data'!CP265/100</f>
        <v>0</v>
      </c>
      <c r="L2228">
        <f>'[1]Master Data'!CQ265/1000000</f>
        <v>0</v>
      </c>
      <c r="M2228">
        <f>'[1]Master Data'!CR265/1000000</f>
        <v>0</v>
      </c>
      <c r="N2228">
        <f>'[1]Master Data'!CS265/1000000</f>
        <v>0</v>
      </c>
      <c r="O2228">
        <f>'[1]Master Data'!CT265/100</f>
        <v>0</v>
      </c>
      <c r="P2228">
        <f>'[1]Master Data'!CU265/100</f>
        <v>0</v>
      </c>
      <c r="Q2228">
        <f>'[1]Master Data'!CV265/100</f>
        <v>0</v>
      </c>
      <c r="R2228">
        <f>'[1]Master Data'!CW265/1000000</f>
        <v>0</v>
      </c>
      <c r="S2228">
        <f>'[1]Master Data'!CY265/1000000</f>
        <v>0</v>
      </c>
      <c r="T2228">
        <f>'[1]Master Data'!CZ265/100</f>
        <v>0</v>
      </c>
      <c r="U2228">
        <f>'[1]Master Data'!DA265/1000000</f>
        <v>0</v>
      </c>
    </row>
    <row r="2229" spans="1:21" x14ac:dyDescent="0.55000000000000004">
      <c r="A2229" s="41" t="s">
        <v>1363</v>
      </c>
      <c r="B2229" s="41">
        <v>0</v>
      </c>
      <c r="C2229">
        <f>'[1]Master Data'!CG266/100</f>
        <v>0</v>
      </c>
      <c r="D2229">
        <f>'[1]Master Data'!CH266/1000000</f>
        <v>0</v>
      </c>
      <c r="E2229">
        <f>'[1]Master Data'!CI266/1000000</f>
        <v>0</v>
      </c>
      <c r="F2229">
        <f>'[1]Master Data'!CJ266/100</f>
        <v>0</v>
      </c>
      <c r="G2229">
        <f>'[1]Master Data'!CK266/100</f>
        <v>0</v>
      </c>
      <c r="H2229">
        <f>'[1]Master Data'!CL266/100</f>
        <v>0</v>
      </c>
      <c r="I2229">
        <f>'[1]Master Data'!CM266/100</f>
        <v>0</v>
      </c>
      <c r="J2229">
        <f>'[1]Master Data'!CN266/100</f>
        <v>0</v>
      </c>
      <c r="K2229">
        <f>'[1]Master Data'!CP266/100</f>
        <v>0</v>
      </c>
      <c r="L2229">
        <f>'[1]Master Data'!CQ266/1000000</f>
        <v>0</v>
      </c>
      <c r="M2229">
        <f>'[1]Master Data'!CR266/1000000</f>
        <v>0</v>
      </c>
      <c r="N2229">
        <f>'[1]Master Data'!CS266/1000000</f>
        <v>0</v>
      </c>
      <c r="O2229">
        <f>'[1]Master Data'!CT266/100</f>
        <v>0</v>
      </c>
      <c r="P2229">
        <f>'[1]Master Data'!CU266/100</f>
        <v>0</v>
      </c>
      <c r="Q2229">
        <f>'[1]Master Data'!CV266/100</f>
        <v>0</v>
      </c>
      <c r="R2229">
        <f>'[1]Master Data'!CW266/1000000</f>
        <v>0</v>
      </c>
      <c r="S2229">
        <f>'[1]Master Data'!CY266/1000000</f>
        <v>0</v>
      </c>
      <c r="T2229">
        <f>'[1]Master Data'!CZ266/100</f>
        <v>0</v>
      </c>
      <c r="U2229">
        <f>'[1]Master Data'!DA266/1000000</f>
        <v>0</v>
      </c>
    </row>
    <row r="2230" spans="1:21" x14ac:dyDescent="0.55000000000000004">
      <c r="A2230" s="41" t="s">
        <v>1364</v>
      </c>
      <c r="B2230" s="41">
        <v>0</v>
      </c>
      <c r="C2230">
        <f>'[1]Master Data'!CG267/100</f>
        <v>0</v>
      </c>
      <c r="D2230">
        <f>'[1]Master Data'!CH267/1000000</f>
        <v>0</v>
      </c>
      <c r="E2230">
        <f>'[1]Master Data'!CI267/1000000</f>
        <v>0</v>
      </c>
      <c r="F2230">
        <f>'[1]Master Data'!CJ267/100</f>
        <v>0</v>
      </c>
      <c r="G2230">
        <f>'[1]Master Data'!CK267/100</f>
        <v>0</v>
      </c>
      <c r="H2230">
        <f>'[1]Master Data'!CL267/100</f>
        <v>0</v>
      </c>
      <c r="I2230">
        <f>'[1]Master Data'!CM267/100</f>
        <v>0</v>
      </c>
      <c r="J2230">
        <f>'[1]Master Data'!CN267/100</f>
        <v>0</v>
      </c>
      <c r="K2230">
        <f>'[1]Master Data'!CP267/100</f>
        <v>0</v>
      </c>
      <c r="L2230">
        <f>'[1]Master Data'!CQ267/1000000</f>
        <v>0</v>
      </c>
      <c r="M2230">
        <f>'[1]Master Data'!CR267/1000000</f>
        <v>0</v>
      </c>
      <c r="N2230">
        <f>'[1]Master Data'!CS267/1000000</f>
        <v>0</v>
      </c>
      <c r="O2230">
        <f>'[1]Master Data'!CT267/100</f>
        <v>0</v>
      </c>
      <c r="P2230">
        <f>'[1]Master Data'!CU267/100</f>
        <v>0</v>
      </c>
      <c r="Q2230">
        <f>'[1]Master Data'!CV267/100</f>
        <v>0</v>
      </c>
      <c r="R2230">
        <f>'[1]Master Data'!CW267/1000000</f>
        <v>0</v>
      </c>
      <c r="S2230">
        <f>'[1]Master Data'!CY267/1000000</f>
        <v>0</v>
      </c>
      <c r="T2230">
        <f>'[1]Master Data'!CZ267/100</f>
        <v>0</v>
      </c>
      <c r="U2230">
        <f>'[1]Master Data'!DA267/1000000</f>
        <v>0</v>
      </c>
    </row>
    <row r="2231" spans="1:21" x14ac:dyDescent="0.55000000000000004">
      <c r="A2231" s="41" t="s">
        <v>1365</v>
      </c>
      <c r="B2231" s="41">
        <v>2.0199999999999999E-2</v>
      </c>
      <c r="C2231">
        <f>'[1]Master Data'!CG268/100</f>
        <v>1.04E-2</v>
      </c>
      <c r="D2231">
        <f>'[1]Master Data'!CH268/1000000</f>
        <v>0</v>
      </c>
      <c r="E2231">
        <f>'[1]Master Data'!CI268/1000000</f>
        <v>0</v>
      </c>
      <c r="F2231">
        <f>'[1]Master Data'!CJ268/100</f>
        <v>0</v>
      </c>
      <c r="G2231">
        <f>'[1]Master Data'!CK268/100</f>
        <v>0</v>
      </c>
      <c r="H2231">
        <f>'[1]Master Data'!CL268/100</f>
        <v>0</v>
      </c>
      <c r="I2231">
        <f>'[1]Master Data'!CM268/100</f>
        <v>0</v>
      </c>
      <c r="J2231">
        <f>'[1]Master Data'!CN268/100</f>
        <v>0</v>
      </c>
      <c r="K2231">
        <f>'[1]Master Data'!CP268/100</f>
        <v>0</v>
      </c>
      <c r="L2231">
        <f>'[1]Master Data'!CQ268/1000000</f>
        <v>1.1000000000000001E-6</v>
      </c>
      <c r="M2231">
        <f>'[1]Master Data'!CR268/1000000</f>
        <v>3.45E-6</v>
      </c>
      <c r="N2231">
        <f>'[1]Master Data'!CS268/1000000</f>
        <v>0</v>
      </c>
      <c r="O2231">
        <f>'[1]Master Data'!CT268/100</f>
        <v>0</v>
      </c>
      <c r="P2231">
        <f>'[1]Master Data'!CU268/100</f>
        <v>0</v>
      </c>
      <c r="Q2231">
        <f>'[1]Master Data'!CV268/100</f>
        <v>0</v>
      </c>
      <c r="R2231">
        <f>'[1]Master Data'!CW268/1000000</f>
        <v>0</v>
      </c>
      <c r="S2231">
        <f>'[1]Master Data'!CY268/1000000</f>
        <v>0</v>
      </c>
      <c r="T2231">
        <f>'[1]Master Data'!CZ268/100</f>
        <v>0</v>
      </c>
      <c r="U2231">
        <f>'[1]Master Data'!DA268/1000000</f>
        <v>0</v>
      </c>
    </row>
    <row r="2232" spans="1:21" x14ac:dyDescent="0.55000000000000004">
      <c r="A2232" s="41" t="s">
        <v>1366</v>
      </c>
      <c r="B2232" s="41">
        <v>1.8668756698821006E-2</v>
      </c>
      <c r="C2232">
        <f>'[1]Master Data'!CG269/100</f>
        <v>1E-3</v>
      </c>
      <c r="D2232">
        <f>'[1]Master Data'!CH269/1000000</f>
        <v>1.1999999999999999E-7</v>
      </c>
      <c r="E2232">
        <f>'[1]Master Data'!CI269/1000000</f>
        <v>3.9999999999999998E-6</v>
      </c>
      <c r="F2232">
        <f>'[1]Master Data'!CJ269/100</f>
        <v>0</v>
      </c>
      <c r="G2232">
        <f>'[1]Master Data'!CK269/100</f>
        <v>0</v>
      </c>
      <c r="H2232">
        <f>'[1]Master Data'!CL269/100</f>
        <v>0</v>
      </c>
      <c r="I2232">
        <f>'[1]Master Data'!CM269/100</f>
        <v>0</v>
      </c>
      <c r="J2232">
        <f>'[1]Master Data'!CN269/100</f>
        <v>0</v>
      </c>
      <c r="K2232">
        <f>'[1]Master Data'!CP269/100</f>
        <v>3.6999999999999999E-4</v>
      </c>
      <c r="L2232">
        <f>'[1]Master Data'!CQ269/1000000</f>
        <v>0</v>
      </c>
      <c r="M2232">
        <f>'[1]Master Data'!CR269/1000000</f>
        <v>0</v>
      </c>
      <c r="N2232">
        <f>'[1]Master Data'!CS269/1000000</f>
        <v>0</v>
      </c>
      <c r="O2232">
        <f>'[1]Master Data'!CT269/100</f>
        <v>0</v>
      </c>
      <c r="P2232">
        <f>'[1]Master Data'!CU269/100</f>
        <v>0</v>
      </c>
      <c r="Q2232">
        <f>'[1]Master Data'!CV269/100</f>
        <v>0</v>
      </c>
      <c r="R2232">
        <f>'[1]Master Data'!CW269/1000000</f>
        <v>0</v>
      </c>
      <c r="S2232">
        <f>'[1]Master Data'!CY269/1000000</f>
        <v>0</v>
      </c>
      <c r="T2232">
        <f>'[1]Master Data'!CZ269/100</f>
        <v>0</v>
      </c>
      <c r="U2232">
        <f>'[1]Master Data'!DA269/1000000</f>
        <v>0</v>
      </c>
    </row>
    <row r="2233" spans="1:21" x14ac:dyDescent="0.55000000000000004">
      <c r="A2233" s="41" t="s">
        <v>1367</v>
      </c>
      <c r="B2233" s="41">
        <v>0</v>
      </c>
      <c r="C2233">
        <f>'[1]Master Data'!CG270/100</f>
        <v>0</v>
      </c>
      <c r="D2233">
        <f>'[1]Master Data'!CH270/1000000</f>
        <v>0</v>
      </c>
      <c r="E2233">
        <f>'[1]Master Data'!CI270/1000000</f>
        <v>0</v>
      </c>
      <c r="F2233">
        <f>'[1]Master Data'!CJ270/100</f>
        <v>0</v>
      </c>
      <c r="G2233">
        <f>'[1]Master Data'!CK270/100</f>
        <v>0</v>
      </c>
      <c r="H2233">
        <f>'[1]Master Data'!CL270/100</f>
        <v>0</v>
      </c>
      <c r="I2233">
        <f>'[1]Master Data'!CM270/100</f>
        <v>0</v>
      </c>
      <c r="J2233">
        <f>'[1]Master Data'!CN270/100</f>
        <v>0</v>
      </c>
      <c r="K2233">
        <f>'[1]Master Data'!CP270/100</f>
        <v>0</v>
      </c>
      <c r="L2233">
        <f>'[1]Master Data'!CQ270/1000000</f>
        <v>0</v>
      </c>
      <c r="M2233">
        <f>'[1]Master Data'!CR270/1000000</f>
        <v>0</v>
      </c>
      <c r="N2233">
        <f>'[1]Master Data'!CS270/1000000</f>
        <v>0</v>
      </c>
      <c r="O2233">
        <f>'[1]Master Data'!CT270/100</f>
        <v>0</v>
      </c>
      <c r="P2233">
        <f>'[1]Master Data'!CU270/100</f>
        <v>0</v>
      </c>
      <c r="Q2233">
        <f>'[1]Master Data'!CV270/100</f>
        <v>0</v>
      </c>
      <c r="R2233">
        <f>'[1]Master Data'!CW270/1000000</f>
        <v>0</v>
      </c>
      <c r="S2233">
        <f>'[1]Master Data'!CY270/1000000</f>
        <v>0</v>
      </c>
      <c r="T2233">
        <f>'[1]Master Data'!CZ270/100</f>
        <v>0</v>
      </c>
      <c r="U2233">
        <f>'[1]Master Data'!DA270/1000000</f>
        <v>0</v>
      </c>
    </row>
    <row r="2234" spans="1:21" x14ac:dyDescent="0.55000000000000004">
      <c r="A2234" s="41" t="s">
        <v>1368</v>
      </c>
      <c r="B2234" s="41">
        <v>0</v>
      </c>
      <c r="C2234">
        <f>'[1]Master Data'!CG271/100</f>
        <v>0</v>
      </c>
      <c r="D2234">
        <f>'[1]Master Data'!CH271/1000000</f>
        <v>0</v>
      </c>
      <c r="E2234">
        <f>'[1]Master Data'!CI271/1000000</f>
        <v>0</v>
      </c>
      <c r="F2234">
        <f>'[1]Master Data'!CJ271/100</f>
        <v>0</v>
      </c>
      <c r="G2234">
        <f>'[1]Master Data'!CK271/100</f>
        <v>0</v>
      </c>
      <c r="H2234">
        <f>'[1]Master Data'!CL271/100</f>
        <v>0</v>
      </c>
      <c r="I2234">
        <f>'[1]Master Data'!CM271/100</f>
        <v>0</v>
      </c>
      <c r="J2234">
        <f>'[1]Master Data'!CN271/100</f>
        <v>0</v>
      </c>
      <c r="K2234">
        <f>'[1]Master Data'!CP271/100</f>
        <v>0</v>
      </c>
      <c r="L2234">
        <f>'[1]Master Data'!CQ271/1000000</f>
        <v>0</v>
      </c>
      <c r="M2234">
        <f>'[1]Master Data'!CR271/1000000</f>
        <v>0</v>
      </c>
      <c r="N2234">
        <f>'[1]Master Data'!CS271/1000000</f>
        <v>0</v>
      </c>
      <c r="O2234">
        <f>'[1]Master Data'!CT271/100</f>
        <v>0</v>
      </c>
      <c r="P2234">
        <f>'[1]Master Data'!CU271/100</f>
        <v>0</v>
      </c>
      <c r="Q2234">
        <f>'[1]Master Data'!CV271/100</f>
        <v>0</v>
      </c>
      <c r="R2234">
        <f>'[1]Master Data'!CW271/1000000</f>
        <v>0</v>
      </c>
      <c r="S2234">
        <f>'[1]Master Data'!CY271/1000000</f>
        <v>0</v>
      </c>
      <c r="T2234">
        <f>'[1]Master Data'!CZ271/100</f>
        <v>0</v>
      </c>
      <c r="U2234">
        <f>'[1]Master Data'!DA271/1000000</f>
        <v>0</v>
      </c>
    </row>
    <row r="2235" spans="1:21" x14ac:dyDescent="0.55000000000000004">
      <c r="A2235" s="41" t="s">
        <v>1369</v>
      </c>
      <c r="B2235" s="41">
        <v>0</v>
      </c>
      <c r="C2235">
        <f>'[1]Master Data'!CG272/100</f>
        <v>0</v>
      </c>
      <c r="D2235">
        <f>'[1]Master Data'!CH272/1000000</f>
        <v>0</v>
      </c>
      <c r="E2235">
        <f>'[1]Master Data'!CI272/1000000</f>
        <v>0</v>
      </c>
      <c r="F2235">
        <f>'[1]Master Data'!CJ272/100</f>
        <v>0</v>
      </c>
      <c r="G2235">
        <f>'[1]Master Data'!CK272/100</f>
        <v>0</v>
      </c>
      <c r="H2235">
        <f>'[1]Master Data'!CL272/100</f>
        <v>0</v>
      </c>
      <c r="I2235">
        <f>'[1]Master Data'!CM272/100</f>
        <v>0</v>
      </c>
      <c r="J2235">
        <f>'[1]Master Data'!CN272/100</f>
        <v>0</v>
      </c>
      <c r="K2235">
        <f>'[1]Master Data'!CP272/100</f>
        <v>0</v>
      </c>
      <c r="L2235">
        <f>'[1]Master Data'!CQ272/1000000</f>
        <v>0</v>
      </c>
      <c r="M2235">
        <f>'[1]Master Data'!CR272/1000000</f>
        <v>0</v>
      </c>
      <c r="N2235">
        <f>'[1]Master Data'!CS272/1000000</f>
        <v>0</v>
      </c>
      <c r="O2235">
        <f>'[1]Master Data'!CT272/100</f>
        <v>0</v>
      </c>
      <c r="P2235">
        <f>'[1]Master Data'!CU272/100</f>
        <v>0</v>
      </c>
      <c r="Q2235">
        <f>'[1]Master Data'!CV272/100</f>
        <v>0</v>
      </c>
      <c r="R2235">
        <f>'[1]Master Data'!CW272/1000000</f>
        <v>0</v>
      </c>
      <c r="S2235">
        <f>'[1]Master Data'!CY272/1000000</f>
        <v>0</v>
      </c>
      <c r="T2235">
        <f>'[1]Master Data'!CZ272/100</f>
        <v>0</v>
      </c>
      <c r="U2235">
        <f>'[1]Master Data'!DA272/1000000</f>
        <v>0</v>
      </c>
    </row>
    <row r="2236" spans="1:21" x14ac:dyDescent="0.55000000000000004">
      <c r="A2236" s="41" t="s">
        <v>1370</v>
      </c>
      <c r="B2236" s="41">
        <v>1.43E-2</v>
      </c>
      <c r="C2236">
        <f>'[1]Master Data'!CG273/100</f>
        <v>1.1000000000000001E-3</v>
      </c>
      <c r="D2236">
        <f>'[1]Master Data'!CH273/1000000</f>
        <v>2.5000000000000002E-8</v>
      </c>
      <c r="E2236">
        <f>'[1]Master Data'!CI273/1000000</f>
        <v>0</v>
      </c>
      <c r="F2236">
        <f>'[1]Master Data'!CJ273/100</f>
        <v>0</v>
      </c>
      <c r="G2236">
        <f>'[1]Master Data'!CK273/100</f>
        <v>0</v>
      </c>
      <c r="H2236">
        <f>'[1]Master Data'!CL273/100</f>
        <v>0</v>
      </c>
      <c r="I2236">
        <f>'[1]Master Data'!CM273/100</f>
        <v>0</v>
      </c>
      <c r="J2236">
        <f>'[1]Master Data'!CN273/100</f>
        <v>0</v>
      </c>
      <c r="K2236">
        <f>'[1]Master Data'!CP273/100</f>
        <v>2.3000000000000001E-4</v>
      </c>
      <c r="L2236">
        <f>'[1]Master Data'!CQ273/1000000</f>
        <v>1.5300000000000001E-7</v>
      </c>
      <c r="M2236">
        <f>'[1]Master Data'!CR273/1000000</f>
        <v>3.6300000000000001E-7</v>
      </c>
      <c r="N2236">
        <f>'[1]Master Data'!CS273/1000000</f>
        <v>0</v>
      </c>
      <c r="O2236">
        <f>'[1]Master Data'!CT273/100</f>
        <v>0</v>
      </c>
      <c r="P2236">
        <f>'[1]Master Data'!CU273/100</f>
        <v>0</v>
      </c>
      <c r="Q2236">
        <f>'[1]Master Data'!CV273/100</f>
        <v>0</v>
      </c>
      <c r="R2236">
        <f>'[1]Master Data'!CW273/1000000</f>
        <v>0</v>
      </c>
      <c r="S2236">
        <f>'[1]Master Data'!CY273/1000000</f>
        <v>0</v>
      </c>
      <c r="T2236">
        <f>'[1]Master Data'!CZ273/100</f>
        <v>0</v>
      </c>
      <c r="U2236">
        <f>'[1]Master Data'!DA273/1000000</f>
        <v>0</v>
      </c>
    </row>
    <row r="2237" spans="1:21" x14ac:dyDescent="0.55000000000000004">
      <c r="A2237" s="41" t="s">
        <v>1371</v>
      </c>
      <c r="B2237" s="41">
        <v>0</v>
      </c>
      <c r="C2237">
        <f>'[1]Master Data'!CG274/100</f>
        <v>0</v>
      </c>
      <c r="D2237">
        <f>'[1]Master Data'!CH274/1000000</f>
        <v>0</v>
      </c>
      <c r="E2237">
        <f>'[1]Master Data'!CI274/1000000</f>
        <v>0</v>
      </c>
      <c r="F2237">
        <f>'[1]Master Data'!CJ274/100</f>
        <v>0</v>
      </c>
      <c r="G2237">
        <f>'[1]Master Data'!CK274/100</f>
        <v>0</v>
      </c>
      <c r="H2237">
        <f>'[1]Master Data'!CL274/100</f>
        <v>0</v>
      </c>
      <c r="I2237">
        <f>'[1]Master Data'!CM274/100</f>
        <v>0</v>
      </c>
      <c r="J2237">
        <f>'[1]Master Data'!CN274/100</f>
        <v>0</v>
      </c>
      <c r="K2237">
        <f>'[1]Master Data'!CP274/100</f>
        <v>0</v>
      </c>
      <c r="L2237">
        <f>'[1]Master Data'!CQ274/1000000</f>
        <v>0</v>
      </c>
      <c r="M2237">
        <f>'[1]Master Data'!CR274/1000000</f>
        <v>0</v>
      </c>
      <c r="N2237">
        <f>'[1]Master Data'!CS274/1000000</f>
        <v>0</v>
      </c>
      <c r="O2237">
        <f>'[1]Master Data'!CT274/100</f>
        <v>0</v>
      </c>
      <c r="P2237">
        <f>'[1]Master Data'!CU274/100</f>
        <v>0</v>
      </c>
      <c r="Q2237">
        <f>'[1]Master Data'!CV274/100</f>
        <v>0</v>
      </c>
      <c r="R2237">
        <f>'[1]Master Data'!CW274/1000000</f>
        <v>0</v>
      </c>
      <c r="S2237">
        <f>'[1]Master Data'!CY274/1000000</f>
        <v>0</v>
      </c>
      <c r="T2237">
        <f>'[1]Master Data'!CZ274/100</f>
        <v>0</v>
      </c>
      <c r="U2237">
        <f>'[1]Master Data'!DA274/1000000</f>
        <v>0</v>
      </c>
    </row>
    <row r="2238" spans="1:21" x14ac:dyDescent="0.55000000000000004">
      <c r="A2238" s="41" t="s">
        <v>1372</v>
      </c>
      <c r="B2238" s="41">
        <v>2.101706975399496E-2</v>
      </c>
      <c r="C2238">
        <f>'[1]Master Data'!CG275/100</f>
        <v>1.4173871688393607E-2</v>
      </c>
      <c r="D2238">
        <f>'[1]Master Data'!CH275/1000000</f>
        <v>0</v>
      </c>
      <c r="E2238">
        <f>'[1]Master Data'!CI275/1000000</f>
        <v>0</v>
      </c>
      <c r="F2238">
        <f>'[1]Master Data'!CJ275/100</f>
        <v>0</v>
      </c>
      <c r="G2238">
        <f>'[1]Master Data'!CK275/100</f>
        <v>0</v>
      </c>
      <c r="H2238">
        <f>'[1]Master Data'!CL275/100</f>
        <v>0</v>
      </c>
      <c r="I2238">
        <f>'[1]Master Data'!CM275/100</f>
        <v>0</v>
      </c>
      <c r="J2238">
        <f>'[1]Master Data'!CN275/100</f>
        <v>0</v>
      </c>
      <c r="K2238">
        <f>'[1]Master Data'!CP275/100</f>
        <v>8.3000000000000001E-4</v>
      </c>
      <c r="L2238">
        <f>'[1]Master Data'!CQ275/1000000</f>
        <v>0</v>
      </c>
      <c r="M2238">
        <f>'[1]Master Data'!CR275/1000000</f>
        <v>0</v>
      </c>
      <c r="N2238">
        <f>'[1]Master Data'!CS275/1000000</f>
        <v>0</v>
      </c>
      <c r="O2238">
        <f>'[1]Master Data'!CT275/100</f>
        <v>0</v>
      </c>
      <c r="P2238">
        <f>'[1]Master Data'!CU275/100</f>
        <v>0</v>
      </c>
      <c r="Q2238">
        <f>'[1]Master Data'!CV275/100</f>
        <v>0</v>
      </c>
      <c r="R2238">
        <f>'[1]Master Data'!CW275/1000000</f>
        <v>0</v>
      </c>
      <c r="S2238">
        <f>'[1]Master Data'!CY275/1000000</f>
        <v>0</v>
      </c>
      <c r="T2238">
        <f>'[1]Master Data'!CZ275/100</f>
        <v>0</v>
      </c>
      <c r="U2238">
        <f>'[1]Master Data'!DA275/1000000</f>
        <v>0</v>
      </c>
    </row>
    <row r="2239" spans="1:21" x14ac:dyDescent="0.55000000000000004">
      <c r="A2239" s="41" t="s">
        <v>1373</v>
      </c>
      <c r="B2239" s="41">
        <v>0</v>
      </c>
      <c r="C2239">
        <f>'[1]Master Data'!CG276/100</f>
        <v>0</v>
      </c>
      <c r="D2239">
        <f>'[1]Master Data'!CH276/1000000</f>
        <v>0</v>
      </c>
      <c r="E2239">
        <f>'[1]Master Data'!CI276/1000000</f>
        <v>0</v>
      </c>
      <c r="F2239">
        <f>'[1]Master Data'!CJ276/100</f>
        <v>0</v>
      </c>
      <c r="G2239">
        <f>'[1]Master Data'!CK276/100</f>
        <v>0</v>
      </c>
      <c r="H2239">
        <f>'[1]Master Data'!CL276/100</f>
        <v>0</v>
      </c>
      <c r="I2239">
        <f>'[1]Master Data'!CM276/100</f>
        <v>0</v>
      </c>
      <c r="J2239">
        <f>'[1]Master Data'!CN276/100</f>
        <v>0</v>
      </c>
      <c r="K2239">
        <f>'[1]Master Data'!CP276/100</f>
        <v>0</v>
      </c>
      <c r="L2239">
        <f>'[1]Master Data'!CQ276/1000000</f>
        <v>0</v>
      </c>
      <c r="M2239">
        <f>'[1]Master Data'!CR276/1000000</f>
        <v>0</v>
      </c>
      <c r="N2239">
        <f>'[1]Master Data'!CS276/1000000</f>
        <v>0</v>
      </c>
      <c r="O2239">
        <f>'[1]Master Data'!CT276/100</f>
        <v>0</v>
      </c>
      <c r="P2239">
        <f>'[1]Master Data'!CU276/100</f>
        <v>0</v>
      </c>
      <c r="Q2239">
        <f>'[1]Master Data'!CV276/100</f>
        <v>0</v>
      </c>
      <c r="R2239">
        <f>'[1]Master Data'!CW276/1000000</f>
        <v>0</v>
      </c>
      <c r="S2239">
        <f>'[1]Master Data'!CY276/1000000</f>
        <v>0</v>
      </c>
      <c r="T2239">
        <f>'[1]Master Data'!CZ276/100</f>
        <v>0</v>
      </c>
      <c r="U2239">
        <f>'[1]Master Data'!DA276/1000000</f>
        <v>0</v>
      </c>
    </row>
    <row r="2240" spans="1:21" x14ac:dyDescent="0.55000000000000004">
      <c r="A2240" s="41" t="s">
        <v>1374</v>
      </c>
      <c r="B2240" s="41">
        <v>5.9999999999999995E-4</v>
      </c>
      <c r="C2240">
        <f>'[1]Master Data'!CG277/100</f>
        <v>5.0000000000000001E-4</v>
      </c>
      <c r="D2240">
        <f>'[1]Master Data'!CH277/1000000</f>
        <v>1.4499999999999999E-7</v>
      </c>
      <c r="E2240">
        <f>'[1]Master Data'!CI277/1000000</f>
        <v>0</v>
      </c>
      <c r="F2240">
        <f>'[1]Master Data'!CJ277/100</f>
        <v>0</v>
      </c>
      <c r="G2240">
        <f>'[1]Master Data'!CK277/100</f>
        <v>0</v>
      </c>
      <c r="H2240">
        <f>'[1]Master Data'!CL277/100</f>
        <v>0</v>
      </c>
      <c r="I2240">
        <f>'[1]Master Data'!CM277/100</f>
        <v>0</v>
      </c>
      <c r="J2240">
        <f>'[1]Master Data'!CN277/100</f>
        <v>0</v>
      </c>
      <c r="K2240">
        <f>'[1]Master Data'!CP277/100</f>
        <v>6.0000000000000002E-5</v>
      </c>
      <c r="L2240">
        <f>'[1]Master Data'!CQ277/1000000</f>
        <v>2.0799999999999998E-7</v>
      </c>
      <c r="M2240">
        <f>'[1]Master Data'!CR277/1000000</f>
        <v>2.0299999999999996E-6</v>
      </c>
      <c r="N2240">
        <f>'[1]Master Data'!CS277/1000000</f>
        <v>0</v>
      </c>
      <c r="O2240">
        <f>'[1]Master Data'!CT277/100</f>
        <v>0</v>
      </c>
      <c r="P2240">
        <f>'[1]Master Data'!CU277/100</f>
        <v>0</v>
      </c>
      <c r="Q2240">
        <f>'[1]Master Data'!CV277/100</f>
        <v>0</v>
      </c>
      <c r="R2240">
        <f>'[1]Master Data'!CW277/1000000</f>
        <v>0</v>
      </c>
      <c r="S2240">
        <f>'[1]Master Data'!CY277/1000000</f>
        <v>0</v>
      </c>
      <c r="T2240">
        <f>'[1]Master Data'!CZ277/100</f>
        <v>0</v>
      </c>
      <c r="U2240">
        <f>'[1]Master Data'!DA277/1000000</f>
        <v>0</v>
      </c>
    </row>
    <row r="2241" spans="1:21" x14ac:dyDescent="0.55000000000000004">
      <c r="A2241" s="41" t="s">
        <v>1375</v>
      </c>
      <c r="B2241" s="41">
        <v>0</v>
      </c>
      <c r="C2241">
        <f>'[1]Master Data'!CG278/100</f>
        <v>0</v>
      </c>
      <c r="D2241">
        <f>'[1]Master Data'!CH278/1000000</f>
        <v>0</v>
      </c>
      <c r="E2241">
        <f>'[1]Master Data'!CI278/1000000</f>
        <v>0</v>
      </c>
      <c r="F2241">
        <f>'[1]Master Data'!CJ278/100</f>
        <v>0</v>
      </c>
      <c r="G2241">
        <f>'[1]Master Data'!CK278/100</f>
        <v>0</v>
      </c>
      <c r="H2241">
        <f>'[1]Master Data'!CL278/100</f>
        <v>0</v>
      </c>
      <c r="I2241">
        <f>'[1]Master Data'!CM278/100</f>
        <v>0</v>
      </c>
      <c r="J2241">
        <f>'[1]Master Data'!CN278/100</f>
        <v>0</v>
      </c>
      <c r="K2241">
        <f>'[1]Master Data'!CP278/100</f>
        <v>0</v>
      </c>
      <c r="L2241">
        <f>'[1]Master Data'!CQ278/1000000</f>
        <v>0</v>
      </c>
      <c r="M2241">
        <f>'[1]Master Data'!CR278/1000000</f>
        <v>0</v>
      </c>
      <c r="N2241">
        <f>'[1]Master Data'!CS278/1000000</f>
        <v>0</v>
      </c>
      <c r="O2241">
        <f>'[1]Master Data'!CT278/100</f>
        <v>0</v>
      </c>
      <c r="P2241">
        <f>'[1]Master Data'!CU278/100</f>
        <v>0</v>
      </c>
      <c r="Q2241">
        <f>'[1]Master Data'!CV278/100</f>
        <v>0</v>
      </c>
      <c r="R2241">
        <f>'[1]Master Data'!CW278/1000000</f>
        <v>0</v>
      </c>
      <c r="S2241">
        <f>'[1]Master Data'!CY278/1000000</f>
        <v>0</v>
      </c>
      <c r="T2241">
        <f>'[1]Master Data'!CZ278/100</f>
        <v>0</v>
      </c>
      <c r="U2241">
        <f>'[1]Master Data'!DA278/1000000</f>
        <v>0</v>
      </c>
    </row>
    <row r="2242" spans="1:21" x14ac:dyDescent="0.55000000000000004">
      <c r="A2242" s="41" t="s">
        <v>1376</v>
      </c>
      <c r="B2242" s="41">
        <v>0</v>
      </c>
      <c r="C2242">
        <f>'[1]Master Data'!CG279/100</f>
        <v>0</v>
      </c>
      <c r="D2242">
        <f>'[1]Master Data'!CH279/1000000</f>
        <v>0</v>
      </c>
      <c r="E2242">
        <f>'[1]Master Data'!CI279/1000000</f>
        <v>0</v>
      </c>
      <c r="F2242">
        <f>'[1]Master Data'!CJ279/100</f>
        <v>0</v>
      </c>
      <c r="G2242">
        <f>'[1]Master Data'!CK279/100</f>
        <v>0</v>
      </c>
      <c r="H2242">
        <f>'[1]Master Data'!CL279/100</f>
        <v>0</v>
      </c>
      <c r="I2242">
        <f>'[1]Master Data'!CM279/100</f>
        <v>0</v>
      </c>
      <c r="J2242">
        <f>'[1]Master Data'!CN279/100</f>
        <v>0</v>
      </c>
      <c r="K2242">
        <f>'[1]Master Data'!CP279/100</f>
        <v>0</v>
      </c>
      <c r="L2242">
        <f>'[1]Master Data'!CQ279/1000000</f>
        <v>0</v>
      </c>
      <c r="M2242">
        <f>'[1]Master Data'!CR279/1000000</f>
        <v>0</v>
      </c>
      <c r="N2242">
        <f>'[1]Master Data'!CS279/1000000</f>
        <v>0</v>
      </c>
      <c r="O2242">
        <f>'[1]Master Data'!CT279/100</f>
        <v>0</v>
      </c>
      <c r="P2242">
        <f>'[1]Master Data'!CU279/100</f>
        <v>0</v>
      </c>
      <c r="Q2242">
        <f>'[1]Master Data'!CV279/100</f>
        <v>0</v>
      </c>
      <c r="R2242">
        <f>'[1]Master Data'!CW279/1000000</f>
        <v>0</v>
      </c>
      <c r="S2242">
        <f>'[1]Master Data'!CY279/1000000</f>
        <v>0</v>
      </c>
      <c r="T2242">
        <f>'[1]Master Data'!CZ279/100</f>
        <v>0</v>
      </c>
      <c r="U2242">
        <f>'[1]Master Data'!DA279/1000000</f>
        <v>0</v>
      </c>
    </row>
    <row r="2243" spans="1:21" x14ac:dyDescent="0.55000000000000004">
      <c r="A2243" s="41" t="s">
        <v>1377</v>
      </c>
      <c r="B2243" s="41">
        <v>0</v>
      </c>
      <c r="C2243">
        <f>'[1]Master Data'!CG280/100</f>
        <v>0</v>
      </c>
      <c r="D2243">
        <f>'[1]Master Data'!CH280/1000000</f>
        <v>0</v>
      </c>
      <c r="E2243">
        <f>'[1]Master Data'!CI280/1000000</f>
        <v>0</v>
      </c>
      <c r="F2243">
        <f>'[1]Master Data'!CJ280/100</f>
        <v>0</v>
      </c>
      <c r="G2243">
        <f>'[1]Master Data'!CK280/100</f>
        <v>0</v>
      </c>
      <c r="H2243">
        <f>'[1]Master Data'!CL280/100</f>
        <v>0</v>
      </c>
      <c r="I2243">
        <f>'[1]Master Data'!CM280/100</f>
        <v>0</v>
      </c>
      <c r="J2243">
        <f>'[1]Master Data'!CN280/100</f>
        <v>0</v>
      </c>
      <c r="K2243">
        <f>'[1]Master Data'!CP280/100</f>
        <v>0</v>
      </c>
      <c r="L2243">
        <f>'[1]Master Data'!CQ280/1000000</f>
        <v>0</v>
      </c>
      <c r="M2243">
        <f>'[1]Master Data'!CR280/1000000</f>
        <v>0</v>
      </c>
      <c r="N2243">
        <f>'[1]Master Data'!CS280/1000000</f>
        <v>0</v>
      </c>
      <c r="O2243">
        <f>'[1]Master Data'!CT280/100</f>
        <v>0</v>
      </c>
      <c r="P2243">
        <f>'[1]Master Data'!CU280/100</f>
        <v>0</v>
      </c>
      <c r="Q2243">
        <f>'[1]Master Data'!CV280/100</f>
        <v>0</v>
      </c>
      <c r="R2243">
        <f>'[1]Master Data'!CW280/1000000</f>
        <v>0</v>
      </c>
      <c r="S2243">
        <f>'[1]Master Data'!CY280/1000000</f>
        <v>0</v>
      </c>
      <c r="T2243">
        <f>'[1]Master Data'!CZ280/100</f>
        <v>0</v>
      </c>
      <c r="U2243">
        <f>'[1]Master Data'!DA280/1000000</f>
        <v>0</v>
      </c>
    </row>
    <row r="2244" spans="1:21" x14ac:dyDescent="0.55000000000000004">
      <c r="A2244" s="41" t="s">
        <v>1378</v>
      </c>
      <c r="B2244" s="41">
        <v>0</v>
      </c>
      <c r="C2244">
        <f>'[1]Master Data'!CG281/100</f>
        <v>0</v>
      </c>
      <c r="D2244">
        <f>'[1]Master Data'!CH281/1000000</f>
        <v>0</v>
      </c>
      <c r="E2244">
        <f>'[1]Master Data'!CI281/1000000</f>
        <v>0</v>
      </c>
      <c r="F2244">
        <f>'[1]Master Data'!CJ281/100</f>
        <v>0</v>
      </c>
      <c r="G2244">
        <f>'[1]Master Data'!CK281/100</f>
        <v>0</v>
      </c>
      <c r="H2244">
        <f>'[1]Master Data'!CL281/100</f>
        <v>0</v>
      </c>
      <c r="I2244">
        <f>'[1]Master Data'!CM281/100</f>
        <v>0</v>
      </c>
      <c r="J2244">
        <f>'[1]Master Data'!CN281/100</f>
        <v>0</v>
      </c>
      <c r="K2244">
        <f>'[1]Master Data'!CP281/100</f>
        <v>0</v>
      </c>
      <c r="L2244">
        <f>'[1]Master Data'!CQ281/1000000</f>
        <v>0</v>
      </c>
      <c r="M2244">
        <f>'[1]Master Data'!CR281/1000000</f>
        <v>0</v>
      </c>
      <c r="N2244">
        <f>'[1]Master Data'!CS281/1000000</f>
        <v>0</v>
      </c>
      <c r="O2244">
        <f>'[1]Master Data'!CT281/100</f>
        <v>0</v>
      </c>
      <c r="P2244">
        <f>'[1]Master Data'!CU281/100</f>
        <v>0</v>
      </c>
      <c r="Q2244">
        <f>'[1]Master Data'!CV281/100</f>
        <v>0</v>
      </c>
      <c r="R2244">
        <f>'[1]Master Data'!CW281/1000000</f>
        <v>0</v>
      </c>
      <c r="S2244">
        <f>'[1]Master Data'!CY281/1000000</f>
        <v>0</v>
      </c>
      <c r="T2244">
        <f>'[1]Master Data'!CZ281/100</f>
        <v>0</v>
      </c>
      <c r="U2244">
        <f>'[1]Master Data'!DA281/1000000</f>
        <v>0</v>
      </c>
    </row>
    <row r="2245" spans="1:21" x14ac:dyDescent="0.55000000000000004">
      <c r="A2245" s="41" t="s">
        <v>1379</v>
      </c>
      <c r="B2245" s="41">
        <v>0</v>
      </c>
      <c r="C2245">
        <f>'[1]Master Data'!CG282/100</f>
        <v>0</v>
      </c>
      <c r="D2245">
        <f>'[1]Master Data'!CH282/1000000</f>
        <v>0</v>
      </c>
      <c r="E2245">
        <f>'[1]Master Data'!CI282/1000000</f>
        <v>0</v>
      </c>
      <c r="F2245">
        <f>'[1]Master Data'!CJ282/100</f>
        <v>0</v>
      </c>
      <c r="G2245">
        <f>'[1]Master Data'!CK282/100</f>
        <v>0</v>
      </c>
      <c r="H2245">
        <f>'[1]Master Data'!CL282/100</f>
        <v>0</v>
      </c>
      <c r="I2245">
        <f>'[1]Master Data'!CM282/100</f>
        <v>0</v>
      </c>
      <c r="J2245">
        <f>'[1]Master Data'!CN282/100</f>
        <v>0</v>
      </c>
      <c r="K2245">
        <f>'[1]Master Data'!CP282/100</f>
        <v>0</v>
      </c>
      <c r="L2245">
        <f>'[1]Master Data'!CQ282/1000000</f>
        <v>0</v>
      </c>
      <c r="M2245">
        <f>'[1]Master Data'!CR282/1000000</f>
        <v>0</v>
      </c>
      <c r="N2245">
        <f>'[1]Master Data'!CS282/1000000</f>
        <v>0</v>
      </c>
      <c r="O2245">
        <f>'[1]Master Data'!CT282/100</f>
        <v>0</v>
      </c>
      <c r="P2245">
        <f>'[1]Master Data'!CU282/100</f>
        <v>0</v>
      </c>
      <c r="Q2245">
        <f>'[1]Master Data'!CV282/100</f>
        <v>0</v>
      </c>
      <c r="R2245">
        <f>'[1]Master Data'!CW282/1000000</f>
        <v>0</v>
      </c>
      <c r="S2245">
        <f>'[1]Master Data'!CY282/1000000</f>
        <v>0</v>
      </c>
      <c r="T2245">
        <f>'[1]Master Data'!CZ282/100</f>
        <v>0</v>
      </c>
      <c r="U2245">
        <f>'[1]Master Data'!DA282/1000000</f>
        <v>0</v>
      </c>
    </row>
    <row r="2246" spans="1:21" x14ac:dyDescent="0.55000000000000004">
      <c r="A2246" s="41" t="s">
        <v>1380</v>
      </c>
      <c r="B2246" s="41">
        <v>0</v>
      </c>
      <c r="C2246">
        <f>'[1]Master Data'!CG283/100</f>
        <v>0</v>
      </c>
      <c r="D2246">
        <f>'[1]Master Data'!CH283/1000000</f>
        <v>0</v>
      </c>
      <c r="E2246">
        <f>'[1]Master Data'!CI283/1000000</f>
        <v>0</v>
      </c>
      <c r="F2246">
        <f>'[1]Master Data'!CJ283/100</f>
        <v>0</v>
      </c>
      <c r="G2246">
        <f>'[1]Master Data'!CK283/100</f>
        <v>0</v>
      </c>
      <c r="H2246">
        <f>'[1]Master Data'!CL283/100</f>
        <v>0</v>
      </c>
      <c r="I2246">
        <f>'[1]Master Data'!CM283/100</f>
        <v>0</v>
      </c>
      <c r="J2246">
        <f>'[1]Master Data'!CN283/100</f>
        <v>0</v>
      </c>
      <c r="K2246">
        <f>'[1]Master Data'!CP283/100</f>
        <v>0</v>
      </c>
      <c r="L2246">
        <f>'[1]Master Data'!CQ283/1000000</f>
        <v>0</v>
      </c>
      <c r="M2246">
        <f>'[1]Master Data'!CR283/1000000</f>
        <v>0</v>
      </c>
      <c r="N2246">
        <f>'[1]Master Data'!CS283/1000000</f>
        <v>0</v>
      </c>
      <c r="O2246">
        <f>'[1]Master Data'!CT283/100</f>
        <v>0</v>
      </c>
      <c r="P2246">
        <f>'[1]Master Data'!CU283/100</f>
        <v>0</v>
      </c>
      <c r="Q2246">
        <f>'[1]Master Data'!CV283/100</f>
        <v>0</v>
      </c>
      <c r="R2246">
        <f>'[1]Master Data'!CW283/1000000</f>
        <v>0</v>
      </c>
      <c r="S2246">
        <f>'[1]Master Data'!CY283/1000000</f>
        <v>0</v>
      </c>
      <c r="T2246">
        <f>'[1]Master Data'!CZ283/100</f>
        <v>0</v>
      </c>
      <c r="U2246">
        <f>'[1]Master Data'!DA283/1000000</f>
        <v>0</v>
      </c>
    </row>
    <row r="2247" spans="1:21" x14ac:dyDescent="0.55000000000000004">
      <c r="A2247" s="41" t="s">
        <v>1381</v>
      </c>
      <c r="B2247" s="41">
        <v>0</v>
      </c>
      <c r="C2247">
        <f>'[1]Master Data'!CG284/100</f>
        <v>0</v>
      </c>
      <c r="D2247">
        <f>'[1]Master Data'!CH284/1000000</f>
        <v>0</v>
      </c>
      <c r="E2247">
        <f>'[1]Master Data'!CI284/1000000</f>
        <v>0</v>
      </c>
      <c r="F2247">
        <f>'[1]Master Data'!CJ284/100</f>
        <v>0</v>
      </c>
      <c r="G2247">
        <f>'[1]Master Data'!CK284/100</f>
        <v>0</v>
      </c>
      <c r="H2247">
        <f>'[1]Master Data'!CL284/100</f>
        <v>0</v>
      </c>
      <c r="I2247">
        <f>'[1]Master Data'!CM284/100</f>
        <v>0</v>
      </c>
      <c r="J2247">
        <f>'[1]Master Data'!CN284/100</f>
        <v>0</v>
      </c>
      <c r="K2247">
        <f>'[1]Master Data'!CP284/100</f>
        <v>0</v>
      </c>
      <c r="L2247">
        <f>'[1]Master Data'!CQ284/1000000</f>
        <v>0</v>
      </c>
      <c r="M2247">
        <f>'[1]Master Data'!CR284/1000000</f>
        <v>0</v>
      </c>
      <c r="N2247">
        <f>'[1]Master Data'!CS284/1000000</f>
        <v>0</v>
      </c>
      <c r="O2247">
        <f>'[1]Master Data'!CT284/100</f>
        <v>0</v>
      </c>
      <c r="P2247">
        <f>'[1]Master Data'!CU284/100</f>
        <v>0</v>
      </c>
      <c r="Q2247">
        <f>'[1]Master Data'!CV284/100</f>
        <v>0</v>
      </c>
      <c r="R2247">
        <f>'[1]Master Data'!CW284/1000000</f>
        <v>0</v>
      </c>
      <c r="S2247">
        <f>'[1]Master Data'!CY284/1000000</f>
        <v>0</v>
      </c>
      <c r="T2247">
        <f>'[1]Master Data'!CZ284/100</f>
        <v>0</v>
      </c>
      <c r="U2247">
        <f>'[1]Master Data'!DA284/1000000</f>
        <v>0</v>
      </c>
    </row>
    <row r="2248" spans="1:21" x14ac:dyDescent="0.55000000000000004">
      <c r="A2248" s="41" t="s">
        <v>1382</v>
      </c>
      <c r="B2248" s="41">
        <v>0</v>
      </c>
      <c r="C2248">
        <f>'[1]Master Data'!CG285/100</f>
        <v>0</v>
      </c>
      <c r="D2248">
        <f>'[1]Master Data'!CH285/1000000</f>
        <v>0</v>
      </c>
      <c r="E2248">
        <f>'[1]Master Data'!CI285/1000000</f>
        <v>0</v>
      </c>
      <c r="F2248">
        <f>'[1]Master Data'!CJ285/100</f>
        <v>0</v>
      </c>
      <c r="G2248">
        <f>'[1]Master Data'!CK285/100</f>
        <v>0</v>
      </c>
      <c r="H2248">
        <f>'[1]Master Data'!CL285/100</f>
        <v>0</v>
      </c>
      <c r="I2248">
        <f>'[1]Master Data'!CM285/100</f>
        <v>0</v>
      </c>
      <c r="J2248">
        <f>'[1]Master Data'!CN285/100</f>
        <v>0</v>
      </c>
      <c r="K2248">
        <f>'[1]Master Data'!CP285/100</f>
        <v>0</v>
      </c>
      <c r="L2248">
        <f>'[1]Master Data'!CQ285/1000000</f>
        <v>0</v>
      </c>
      <c r="M2248">
        <f>'[1]Master Data'!CR285/1000000</f>
        <v>0</v>
      </c>
      <c r="N2248">
        <f>'[1]Master Data'!CS285/1000000</f>
        <v>0</v>
      </c>
      <c r="O2248">
        <f>'[1]Master Data'!CT285/100</f>
        <v>0</v>
      </c>
      <c r="P2248">
        <f>'[1]Master Data'!CU285/100</f>
        <v>0</v>
      </c>
      <c r="Q2248">
        <f>'[1]Master Data'!CV285/100</f>
        <v>0</v>
      </c>
      <c r="R2248">
        <f>'[1]Master Data'!CW285/1000000</f>
        <v>0</v>
      </c>
      <c r="S2248">
        <f>'[1]Master Data'!CY285/1000000</f>
        <v>0</v>
      </c>
      <c r="T2248">
        <f>'[1]Master Data'!CZ285/100</f>
        <v>0</v>
      </c>
      <c r="U2248">
        <f>'[1]Master Data'!DA285/1000000</f>
        <v>0</v>
      </c>
    </row>
    <row r="2249" spans="1:21" x14ac:dyDescent="0.55000000000000004">
      <c r="A2249" s="41" t="s">
        <v>1383</v>
      </c>
      <c r="B2249" s="41">
        <v>0</v>
      </c>
      <c r="C2249">
        <f>'[1]Master Data'!CG286/100</f>
        <v>0</v>
      </c>
      <c r="D2249">
        <f>'[1]Master Data'!CH286/1000000</f>
        <v>0</v>
      </c>
      <c r="E2249">
        <f>'[1]Master Data'!CI286/1000000</f>
        <v>0</v>
      </c>
      <c r="F2249">
        <f>'[1]Master Data'!CJ286/100</f>
        <v>0</v>
      </c>
      <c r="G2249">
        <f>'[1]Master Data'!CK286/100</f>
        <v>0</v>
      </c>
      <c r="H2249">
        <f>'[1]Master Data'!CL286/100</f>
        <v>0</v>
      </c>
      <c r="I2249">
        <f>'[1]Master Data'!CM286/100</f>
        <v>0</v>
      </c>
      <c r="J2249">
        <f>'[1]Master Data'!CN286/100</f>
        <v>0</v>
      </c>
      <c r="K2249">
        <f>'[1]Master Data'!CP286/100</f>
        <v>0</v>
      </c>
      <c r="L2249">
        <f>'[1]Master Data'!CQ286/1000000</f>
        <v>0</v>
      </c>
      <c r="M2249">
        <f>'[1]Master Data'!CR286/1000000</f>
        <v>0</v>
      </c>
      <c r="N2249">
        <f>'[1]Master Data'!CS286/1000000</f>
        <v>0</v>
      </c>
      <c r="O2249">
        <f>'[1]Master Data'!CT286/100</f>
        <v>0</v>
      </c>
      <c r="P2249">
        <f>'[1]Master Data'!CU286/100</f>
        <v>0</v>
      </c>
      <c r="Q2249">
        <f>'[1]Master Data'!CV286/100</f>
        <v>0</v>
      </c>
      <c r="R2249">
        <f>'[1]Master Data'!CW286/1000000</f>
        <v>0</v>
      </c>
      <c r="S2249">
        <f>'[1]Master Data'!CY286/1000000</f>
        <v>0</v>
      </c>
      <c r="T2249">
        <f>'[1]Master Data'!CZ286/100</f>
        <v>0</v>
      </c>
      <c r="U2249">
        <f>'[1]Master Data'!DA286/1000000</f>
        <v>0</v>
      </c>
    </row>
    <row r="2250" spans="1:21" x14ac:dyDescent="0.55000000000000004">
      <c r="A2250" s="41" t="s">
        <v>1384</v>
      </c>
      <c r="B2250" s="41">
        <v>0</v>
      </c>
      <c r="C2250">
        <f>'[1]Master Data'!CG287/100</f>
        <v>0</v>
      </c>
      <c r="D2250">
        <f>'[1]Master Data'!CH287/1000000</f>
        <v>0</v>
      </c>
      <c r="E2250">
        <f>'[1]Master Data'!CI287/1000000</f>
        <v>0</v>
      </c>
      <c r="F2250">
        <f>'[1]Master Data'!CJ287/100</f>
        <v>0</v>
      </c>
      <c r="G2250">
        <f>'[1]Master Data'!CK287/100</f>
        <v>0</v>
      </c>
      <c r="H2250">
        <f>'[1]Master Data'!CL287/100</f>
        <v>0</v>
      </c>
      <c r="I2250">
        <f>'[1]Master Data'!CM287/100</f>
        <v>0</v>
      </c>
      <c r="J2250">
        <f>'[1]Master Data'!CN287/100</f>
        <v>0</v>
      </c>
      <c r="K2250">
        <f>'[1]Master Data'!CP287/100</f>
        <v>0</v>
      </c>
      <c r="L2250">
        <f>'[1]Master Data'!CQ287/1000000</f>
        <v>0</v>
      </c>
      <c r="M2250">
        <f>'[1]Master Data'!CR287/1000000</f>
        <v>0</v>
      </c>
      <c r="N2250">
        <f>'[1]Master Data'!CS287/1000000</f>
        <v>0</v>
      </c>
      <c r="O2250">
        <f>'[1]Master Data'!CT287/100</f>
        <v>0</v>
      </c>
      <c r="P2250">
        <f>'[1]Master Data'!CU287/100</f>
        <v>0</v>
      </c>
      <c r="Q2250">
        <f>'[1]Master Data'!CV287/100</f>
        <v>0</v>
      </c>
      <c r="R2250">
        <f>'[1]Master Data'!CW287/1000000</f>
        <v>0</v>
      </c>
      <c r="S2250">
        <f>'[1]Master Data'!CY287/1000000</f>
        <v>0</v>
      </c>
      <c r="T2250">
        <f>'[1]Master Data'!CZ287/100</f>
        <v>0</v>
      </c>
      <c r="U2250">
        <f>'[1]Master Data'!DA287/1000000</f>
        <v>0</v>
      </c>
    </row>
    <row r="2251" spans="1:21" x14ac:dyDescent="0.55000000000000004">
      <c r="A2251" s="41" t="s">
        <v>1385</v>
      </c>
      <c r="B2251" s="41">
        <v>0</v>
      </c>
      <c r="C2251">
        <f>'[1]Master Data'!CG288/100</f>
        <v>0</v>
      </c>
      <c r="D2251">
        <f>'[1]Master Data'!CH288/1000000</f>
        <v>0</v>
      </c>
      <c r="E2251">
        <f>'[1]Master Data'!CI288/1000000</f>
        <v>0</v>
      </c>
      <c r="F2251">
        <f>'[1]Master Data'!CJ288/100</f>
        <v>0</v>
      </c>
      <c r="G2251">
        <f>'[1]Master Data'!CK288/100</f>
        <v>0</v>
      </c>
      <c r="H2251">
        <f>'[1]Master Data'!CL288/100</f>
        <v>0</v>
      </c>
      <c r="I2251">
        <f>'[1]Master Data'!CM288/100</f>
        <v>0</v>
      </c>
      <c r="J2251">
        <f>'[1]Master Data'!CN288/100</f>
        <v>0</v>
      </c>
      <c r="K2251">
        <f>'[1]Master Data'!CP288/100</f>
        <v>0</v>
      </c>
      <c r="L2251">
        <f>'[1]Master Data'!CQ288/1000000</f>
        <v>0</v>
      </c>
      <c r="M2251">
        <f>'[1]Master Data'!CR288/1000000</f>
        <v>0</v>
      </c>
      <c r="N2251">
        <f>'[1]Master Data'!CS288/1000000</f>
        <v>0</v>
      </c>
      <c r="O2251">
        <f>'[1]Master Data'!CT288/100</f>
        <v>0</v>
      </c>
      <c r="P2251">
        <f>'[1]Master Data'!CU288/100</f>
        <v>0</v>
      </c>
      <c r="Q2251">
        <f>'[1]Master Data'!CV288/100</f>
        <v>0</v>
      </c>
      <c r="R2251">
        <f>'[1]Master Data'!CW288/1000000</f>
        <v>0</v>
      </c>
      <c r="S2251">
        <f>'[1]Master Data'!CY288/1000000</f>
        <v>0</v>
      </c>
      <c r="T2251">
        <f>'[1]Master Data'!CZ288/100</f>
        <v>0</v>
      </c>
      <c r="U2251">
        <f>'[1]Master Data'!DA288/1000000</f>
        <v>0</v>
      </c>
    </row>
    <row r="2252" spans="1:21" x14ac:dyDescent="0.55000000000000004">
      <c r="A2252" s="41" t="s">
        <v>1386</v>
      </c>
      <c r="B2252" s="41">
        <v>0</v>
      </c>
      <c r="C2252">
        <f>'[1]Master Data'!CG289/100</f>
        <v>0</v>
      </c>
      <c r="D2252">
        <f>'[1]Master Data'!CH289/1000000</f>
        <v>0</v>
      </c>
      <c r="E2252">
        <f>'[1]Master Data'!CI289/1000000</f>
        <v>0</v>
      </c>
      <c r="F2252">
        <f>'[1]Master Data'!CJ289/100</f>
        <v>0</v>
      </c>
      <c r="G2252">
        <f>'[1]Master Data'!CK289/100</f>
        <v>0</v>
      </c>
      <c r="H2252">
        <f>'[1]Master Data'!CL289/100</f>
        <v>0</v>
      </c>
      <c r="I2252">
        <f>'[1]Master Data'!CM289/100</f>
        <v>0</v>
      </c>
      <c r="J2252">
        <f>'[1]Master Data'!CN289/100</f>
        <v>0</v>
      </c>
      <c r="K2252">
        <f>'[1]Master Data'!CP289/100</f>
        <v>0</v>
      </c>
      <c r="L2252">
        <f>'[1]Master Data'!CQ289/1000000</f>
        <v>0</v>
      </c>
      <c r="M2252">
        <f>'[1]Master Data'!CR289/1000000</f>
        <v>0</v>
      </c>
      <c r="N2252">
        <f>'[1]Master Data'!CS289/1000000</f>
        <v>0</v>
      </c>
      <c r="O2252">
        <f>'[1]Master Data'!CT289/100</f>
        <v>0</v>
      </c>
      <c r="P2252">
        <f>'[1]Master Data'!CU289/100</f>
        <v>0</v>
      </c>
      <c r="Q2252">
        <f>'[1]Master Data'!CV289/100</f>
        <v>0</v>
      </c>
      <c r="R2252">
        <f>'[1]Master Data'!CW289/1000000</f>
        <v>0</v>
      </c>
      <c r="S2252">
        <f>'[1]Master Data'!CY289/1000000</f>
        <v>0</v>
      </c>
      <c r="T2252">
        <f>'[1]Master Data'!CZ289/100</f>
        <v>0</v>
      </c>
      <c r="U2252">
        <f>'[1]Master Data'!DA289/1000000</f>
        <v>0</v>
      </c>
    </row>
    <row r="2253" spans="1:21" x14ac:dyDescent="0.55000000000000004">
      <c r="A2253" s="41" t="s">
        <v>1387</v>
      </c>
      <c r="B2253" s="41">
        <v>0</v>
      </c>
      <c r="C2253">
        <f>'[1]Master Data'!CG290/100</f>
        <v>0</v>
      </c>
      <c r="D2253">
        <f>'[1]Master Data'!CH290/1000000</f>
        <v>0</v>
      </c>
      <c r="E2253">
        <f>'[1]Master Data'!CI290/1000000</f>
        <v>0</v>
      </c>
      <c r="F2253">
        <f>'[1]Master Data'!CJ290/100</f>
        <v>0</v>
      </c>
      <c r="G2253">
        <f>'[1]Master Data'!CK290/100</f>
        <v>0</v>
      </c>
      <c r="H2253">
        <f>'[1]Master Data'!CL290/100</f>
        <v>0</v>
      </c>
      <c r="I2253">
        <f>'[1]Master Data'!CM290/100</f>
        <v>0</v>
      </c>
      <c r="J2253">
        <f>'[1]Master Data'!CN290/100</f>
        <v>0</v>
      </c>
      <c r="K2253">
        <f>'[1]Master Data'!CP290/100</f>
        <v>0</v>
      </c>
      <c r="L2253">
        <f>'[1]Master Data'!CQ290/1000000</f>
        <v>0</v>
      </c>
      <c r="M2253">
        <f>'[1]Master Data'!CR290/1000000</f>
        <v>0</v>
      </c>
      <c r="N2253">
        <f>'[1]Master Data'!CS290/1000000</f>
        <v>0</v>
      </c>
      <c r="O2253">
        <f>'[1]Master Data'!CT290/100</f>
        <v>0</v>
      </c>
      <c r="P2253">
        <f>'[1]Master Data'!CU290/100</f>
        <v>0</v>
      </c>
      <c r="Q2253">
        <f>'[1]Master Data'!CV290/100</f>
        <v>0</v>
      </c>
      <c r="R2253">
        <f>'[1]Master Data'!CW290/1000000</f>
        <v>0</v>
      </c>
      <c r="S2253">
        <f>'[1]Master Data'!CY290/1000000</f>
        <v>0</v>
      </c>
      <c r="T2253">
        <f>'[1]Master Data'!CZ290/100</f>
        <v>0</v>
      </c>
      <c r="U2253">
        <f>'[1]Master Data'!DA290/1000000</f>
        <v>0</v>
      </c>
    </row>
    <row r="2254" spans="1:21" x14ac:dyDescent="0.55000000000000004">
      <c r="A2254" s="41" t="s">
        <v>1388</v>
      </c>
      <c r="B2254" s="41">
        <v>0</v>
      </c>
      <c r="C2254">
        <f>'[1]Master Data'!CG291/100</f>
        <v>0</v>
      </c>
      <c r="D2254">
        <f>'[1]Master Data'!CH291/1000000</f>
        <v>0</v>
      </c>
      <c r="E2254">
        <f>'[1]Master Data'!CI291/1000000</f>
        <v>0</v>
      </c>
      <c r="F2254">
        <f>'[1]Master Data'!CJ291/100</f>
        <v>0</v>
      </c>
      <c r="G2254">
        <f>'[1]Master Data'!CK291/100</f>
        <v>0</v>
      </c>
      <c r="H2254">
        <f>'[1]Master Data'!CL291/100</f>
        <v>0</v>
      </c>
      <c r="I2254">
        <f>'[1]Master Data'!CM291/100</f>
        <v>0</v>
      </c>
      <c r="J2254">
        <f>'[1]Master Data'!CN291/100</f>
        <v>0</v>
      </c>
      <c r="K2254">
        <f>'[1]Master Data'!CP291/100</f>
        <v>0</v>
      </c>
      <c r="L2254">
        <f>'[1]Master Data'!CQ291/1000000</f>
        <v>0</v>
      </c>
      <c r="M2254">
        <f>'[1]Master Data'!CR291/1000000</f>
        <v>0</v>
      </c>
      <c r="N2254">
        <f>'[1]Master Data'!CS291/1000000</f>
        <v>0</v>
      </c>
      <c r="O2254">
        <f>'[1]Master Data'!CT291/100</f>
        <v>0</v>
      </c>
      <c r="P2254">
        <f>'[1]Master Data'!CU291/100</f>
        <v>0</v>
      </c>
      <c r="Q2254">
        <f>'[1]Master Data'!CV291/100</f>
        <v>0</v>
      </c>
      <c r="R2254">
        <f>'[1]Master Data'!CW291/1000000</f>
        <v>0</v>
      </c>
      <c r="S2254">
        <f>'[1]Master Data'!CY291/1000000</f>
        <v>0</v>
      </c>
      <c r="T2254">
        <f>'[1]Master Data'!CZ291/100</f>
        <v>0</v>
      </c>
      <c r="U2254">
        <f>'[1]Master Data'!DA291/1000000</f>
        <v>0</v>
      </c>
    </row>
    <row r="2255" spans="1:21" x14ac:dyDescent="0.55000000000000004">
      <c r="A2255" s="41" t="s">
        <v>1389</v>
      </c>
      <c r="B2255" s="41">
        <v>0</v>
      </c>
      <c r="C2255">
        <f>'[1]Master Data'!CG292/100</f>
        <v>0</v>
      </c>
      <c r="D2255">
        <f>'[1]Master Data'!CH292/1000000</f>
        <v>0</v>
      </c>
      <c r="E2255">
        <f>'[1]Master Data'!CI292/1000000</f>
        <v>0</v>
      </c>
      <c r="F2255">
        <f>'[1]Master Data'!CJ292/100</f>
        <v>0</v>
      </c>
      <c r="G2255">
        <f>'[1]Master Data'!CK292/100</f>
        <v>0</v>
      </c>
      <c r="H2255">
        <f>'[1]Master Data'!CL292/100</f>
        <v>0</v>
      </c>
      <c r="I2255">
        <f>'[1]Master Data'!CM292/100</f>
        <v>0</v>
      </c>
      <c r="J2255">
        <f>'[1]Master Data'!CN292/100</f>
        <v>0</v>
      </c>
      <c r="K2255">
        <f>'[1]Master Data'!CP292/100</f>
        <v>0</v>
      </c>
      <c r="L2255">
        <f>'[1]Master Data'!CQ292/1000000</f>
        <v>0</v>
      </c>
      <c r="M2255">
        <f>'[1]Master Data'!CR292/1000000</f>
        <v>0</v>
      </c>
      <c r="N2255">
        <f>'[1]Master Data'!CS292/1000000</f>
        <v>0</v>
      </c>
      <c r="O2255">
        <f>'[1]Master Data'!CT292/100</f>
        <v>0</v>
      </c>
      <c r="P2255">
        <f>'[1]Master Data'!CU292/100</f>
        <v>0</v>
      </c>
      <c r="Q2255">
        <f>'[1]Master Data'!CV292/100</f>
        <v>0</v>
      </c>
      <c r="R2255">
        <f>'[1]Master Data'!CW292/1000000</f>
        <v>0</v>
      </c>
      <c r="S2255">
        <f>'[1]Master Data'!CY292/1000000</f>
        <v>0</v>
      </c>
      <c r="T2255">
        <f>'[1]Master Data'!CZ292/100</f>
        <v>0</v>
      </c>
      <c r="U2255">
        <f>'[1]Master Data'!DA292/1000000</f>
        <v>0</v>
      </c>
    </row>
    <row r="2256" spans="1:21" x14ac:dyDescent="0.55000000000000004">
      <c r="A2256" s="41" t="s">
        <v>1390</v>
      </c>
      <c r="B2256" s="41">
        <v>0</v>
      </c>
      <c r="C2256">
        <f>'[1]Master Data'!CG293/100</f>
        <v>0</v>
      </c>
      <c r="D2256">
        <f>'[1]Master Data'!CH293/1000000</f>
        <v>0</v>
      </c>
      <c r="E2256">
        <f>'[1]Master Data'!CI293/1000000</f>
        <v>0</v>
      </c>
      <c r="F2256">
        <f>'[1]Master Data'!CJ293/100</f>
        <v>0</v>
      </c>
      <c r="G2256">
        <f>'[1]Master Data'!CK293/100</f>
        <v>0</v>
      </c>
      <c r="H2256">
        <f>'[1]Master Data'!CL293/100</f>
        <v>0</v>
      </c>
      <c r="I2256">
        <f>'[1]Master Data'!CM293/100</f>
        <v>0</v>
      </c>
      <c r="J2256">
        <f>'[1]Master Data'!CN293/100</f>
        <v>0</v>
      </c>
      <c r="K2256">
        <f>'[1]Master Data'!CP293/100</f>
        <v>0</v>
      </c>
      <c r="L2256">
        <f>'[1]Master Data'!CQ293/1000000</f>
        <v>0</v>
      </c>
      <c r="M2256">
        <f>'[1]Master Data'!CR293/1000000</f>
        <v>0</v>
      </c>
      <c r="N2256">
        <f>'[1]Master Data'!CS293/1000000</f>
        <v>0</v>
      </c>
      <c r="O2256">
        <f>'[1]Master Data'!CT293/100</f>
        <v>0</v>
      </c>
      <c r="P2256">
        <f>'[1]Master Data'!CU293/100</f>
        <v>0</v>
      </c>
      <c r="Q2256">
        <f>'[1]Master Data'!CV293/100</f>
        <v>0</v>
      </c>
      <c r="R2256">
        <f>'[1]Master Data'!CW293/1000000</f>
        <v>0</v>
      </c>
      <c r="S2256">
        <f>'[1]Master Data'!CY293/1000000</f>
        <v>0</v>
      </c>
      <c r="T2256">
        <f>'[1]Master Data'!CZ293/100</f>
        <v>0</v>
      </c>
      <c r="U2256">
        <f>'[1]Master Data'!DA293/1000000</f>
        <v>0</v>
      </c>
    </row>
    <row r="2257" spans="1:21" x14ac:dyDescent="0.55000000000000004">
      <c r="A2257" s="41" t="s">
        <v>1391</v>
      </c>
      <c r="B2257" s="41">
        <v>1.3500000000000002E-2</v>
      </c>
      <c r="C2257">
        <f>'[1]Master Data'!CG294/100</f>
        <v>0</v>
      </c>
      <c r="D2257">
        <f>'[1]Master Data'!CH294/1000000</f>
        <v>0</v>
      </c>
      <c r="E2257">
        <f>'[1]Master Data'!CI294/1000000</f>
        <v>0</v>
      </c>
      <c r="F2257">
        <f>'[1]Master Data'!CJ294/100</f>
        <v>0</v>
      </c>
      <c r="G2257">
        <f>'[1]Master Data'!CK294/100</f>
        <v>0</v>
      </c>
      <c r="H2257">
        <f>'[1]Master Data'!CL294/100</f>
        <v>0</v>
      </c>
      <c r="I2257">
        <f>'[1]Master Data'!CM294/100</f>
        <v>0</v>
      </c>
      <c r="J2257">
        <f>'[1]Master Data'!CN294/100</f>
        <v>0</v>
      </c>
      <c r="K2257">
        <f>'[1]Master Data'!CP294/100</f>
        <v>0</v>
      </c>
      <c r="L2257">
        <f>'[1]Master Data'!CQ294/1000000</f>
        <v>0</v>
      </c>
      <c r="M2257">
        <f>'[1]Master Data'!CR294/1000000</f>
        <v>0</v>
      </c>
      <c r="N2257">
        <f>'[1]Master Data'!CS294/1000000</f>
        <v>0</v>
      </c>
      <c r="O2257">
        <f>'[1]Master Data'!CT294/100</f>
        <v>0</v>
      </c>
      <c r="P2257">
        <f>'[1]Master Data'!CU294/100</f>
        <v>0</v>
      </c>
      <c r="Q2257">
        <f>'[1]Master Data'!CV294/100</f>
        <v>0</v>
      </c>
      <c r="R2257">
        <f>'[1]Master Data'!CW294/1000000</f>
        <v>0</v>
      </c>
      <c r="S2257">
        <f>'[1]Master Data'!CY294/1000000</f>
        <v>0</v>
      </c>
      <c r="T2257">
        <f>'[1]Master Data'!CZ294/100</f>
        <v>0</v>
      </c>
      <c r="U2257">
        <f>'[1]Master Data'!DA294/1000000</f>
        <v>0</v>
      </c>
    </row>
    <row r="2258" spans="1:21" x14ac:dyDescent="0.55000000000000004">
      <c r="A2258" s="41" t="s">
        <v>1392</v>
      </c>
      <c r="B2258" s="41">
        <v>0</v>
      </c>
      <c r="C2258">
        <f>'[1]Master Data'!CG295/100</f>
        <v>0</v>
      </c>
      <c r="D2258">
        <f>'[1]Master Data'!CH295/1000000</f>
        <v>0</v>
      </c>
      <c r="E2258">
        <f>'[1]Master Data'!CI295/1000000</f>
        <v>0</v>
      </c>
      <c r="F2258">
        <f>'[1]Master Data'!CJ295/100</f>
        <v>0</v>
      </c>
      <c r="G2258">
        <f>'[1]Master Data'!CK295/100</f>
        <v>0</v>
      </c>
      <c r="H2258">
        <f>'[1]Master Data'!CL295/100</f>
        <v>0</v>
      </c>
      <c r="I2258">
        <f>'[1]Master Data'!CM295/100</f>
        <v>0</v>
      </c>
      <c r="J2258">
        <f>'[1]Master Data'!CN295/100</f>
        <v>0</v>
      </c>
      <c r="K2258">
        <f>'[1]Master Data'!CP295/100</f>
        <v>0</v>
      </c>
      <c r="L2258">
        <f>'[1]Master Data'!CQ295/1000000</f>
        <v>0</v>
      </c>
      <c r="M2258">
        <f>'[1]Master Data'!CR295/1000000</f>
        <v>0</v>
      </c>
      <c r="N2258">
        <f>'[1]Master Data'!CS295/1000000</f>
        <v>0</v>
      </c>
      <c r="O2258">
        <f>'[1]Master Data'!CT295/100</f>
        <v>0</v>
      </c>
      <c r="P2258">
        <f>'[1]Master Data'!CU295/100</f>
        <v>0</v>
      </c>
      <c r="Q2258">
        <f>'[1]Master Data'!CV295/100</f>
        <v>0</v>
      </c>
      <c r="R2258">
        <f>'[1]Master Data'!CW295/1000000</f>
        <v>0</v>
      </c>
      <c r="S2258">
        <f>'[1]Master Data'!CY295/1000000</f>
        <v>0</v>
      </c>
      <c r="T2258">
        <f>'[1]Master Data'!CZ295/100</f>
        <v>0</v>
      </c>
      <c r="U2258">
        <f>'[1]Master Data'!DA295/1000000</f>
        <v>0</v>
      </c>
    </row>
    <row r="2259" spans="1:21" x14ac:dyDescent="0.55000000000000004">
      <c r="A2259" s="41" t="s">
        <v>1393</v>
      </c>
      <c r="B2259" s="41">
        <v>0</v>
      </c>
      <c r="C2259">
        <f>'[1]Master Data'!CG296/100</f>
        <v>0</v>
      </c>
      <c r="D2259">
        <f>'[1]Master Data'!CH296/1000000</f>
        <v>0</v>
      </c>
      <c r="E2259">
        <f>'[1]Master Data'!CI296/1000000</f>
        <v>0</v>
      </c>
      <c r="F2259">
        <f>'[1]Master Data'!CJ296/100</f>
        <v>0</v>
      </c>
      <c r="G2259">
        <f>'[1]Master Data'!CK296/100</f>
        <v>0</v>
      </c>
      <c r="H2259">
        <f>'[1]Master Data'!CL296/100</f>
        <v>0</v>
      </c>
      <c r="I2259">
        <f>'[1]Master Data'!CM296/100</f>
        <v>0</v>
      </c>
      <c r="J2259">
        <f>'[1]Master Data'!CN296/100</f>
        <v>0</v>
      </c>
      <c r="K2259">
        <f>'[1]Master Data'!CP296/100</f>
        <v>0</v>
      </c>
      <c r="L2259">
        <f>'[1]Master Data'!CQ296/1000000</f>
        <v>0</v>
      </c>
      <c r="M2259">
        <f>'[1]Master Data'!CR296/1000000</f>
        <v>0</v>
      </c>
      <c r="N2259">
        <f>'[1]Master Data'!CS296/1000000</f>
        <v>0</v>
      </c>
      <c r="O2259">
        <f>'[1]Master Data'!CT296/100</f>
        <v>0</v>
      </c>
      <c r="P2259">
        <f>'[1]Master Data'!CU296/100</f>
        <v>0</v>
      </c>
      <c r="Q2259">
        <f>'[1]Master Data'!CV296/100</f>
        <v>0</v>
      </c>
      <c r="R2259">
        <f>'[1]Master Data'!CW296/1000000</f>
        <v>0</v>
      </c>
      <c r="S2259">
        <f>'[1]Master Data'!CY296/1000000</f>
        <v>0</v>
      </c>
      <c r="T2259">
        <f>'[1]Master Data'!CZ296/100</f>
        <v>0</v>
      </c>
      <c r="U2259">
        <f>'[1]Master Data'!DA296/1000000</f>
        <v>0</v>
      </c>
    </row>
    <row r="2260" spans="1:21" x14ac:dyDescent="0.55000000000000004">
      <c r="A2260" s="41" t="s">
        <v>1394</v>
      </c>
      <c r="B2260" s="41">
        <v>0</v>
      </c>
      <c r="C2260">
        <f>'[1]Master Data'!CG297/100</f>
        <v>0</v>
      </c>
      <c r="D2260">
        <f>'[1]Master Data'!CH297/1000000</f>
        <v>0</v>
      </c>
      <c r="E2260">
        <f>'[1]Master Data'!CI297/1000000</f>
        <v>0</v>
      </c>
      <c r="F2260">
        <f>'[1]Master Data'!CJ297/100</f>
        <v>0</v>
      </c>
      <c r="G2260">
        <f>'[1]Master Data'!CK297/100</f>
        <v>0</v>
      </c>
      <c r="H2260">
        <f>'[1]Master Data'!CL297/100</f>
        <v>0</v>
      </c>
      <c r="I2260">
        <f>'[1]Master Data'!CM297/100</f>
        <v>0</v>
      </c>
      <c r="J2260">
        <f>'[1]Master Data'!CN297/100</f>
        <v>0</v>
      </c>
      <c r="K2260">
        <f>'[1]Master Data'!CP297/100</f>
        <v>0</v>
      </c>
      <c r="L2260">
        <f>'[1]Master Data'!CQ297/1000000</f>
        <v>0</v>
      </c>
      <c r="M2260">
        <f>'[1]Master Data'!CR297/1000000</f>
        <v>0</v>
      </c>
      <c r="N2260">
        <f>'[1]Master Data'!CS297/1000000</f>
        <v>0</v>
      </c>
      <c r="O2260">
        <f>'[1]Master Data'!CT297/100</f>
        <v>0</v>
      </c>
      <c r="P2260">
        <f>'[1]Master Data'!CU297/100</f>
        <v>0</v>
      </c>
      <c r="Q2260">
        <f>'[1]Master Data'!CV297/100</f>
        <v>0</v>
      </c>
      <c r="R2260">
        <f>'[1]Master Data'!CW297/1000000</f>
        <v>0</v>
      </c>
      <c r="S2260">
        <f>'[1]Master Data'!CY297/1000000</f>
        <v>0</v>
      </c>
      <c r="T2260">
        <f>'[1]Master Data'!CZ297/100</f>
        <v>0</v>
      </c>
      <c r="U2260">
        <f>'[1]Master Data'!DA297/1000000</f>
        <v>0</v>
      </c>
    </row>
    <row r="2261" spans="1:21" x14ac:dyDescent="0.55000000000000004">
      <c r="A2261" s="41" t="s">
        <v>1395</v>
      </c>
      <c r="B2261" s="41">
        <v>0</v>
      </c>
      <c r="C2261">
        <f>'[1]Master Data'!CG298/100</f>
        <v>0</v>
      </c>
      <c r="D2261">
        <f>'[1]Master Data'!CH298/1000000</f>
        <v>0</v>
      </c>
      <c r="E2261">
        <f>'[1]Master Data'!CI298/1000000</f>
        <v>0</v>
      </c>
      <c r="F2261">
        <f>'[1]Master Data'!CJ298/100</f>
        <v>0</v>
      </c>
      <c r="G2261">
        <f>'[1]Master Data'!CK298/100</f>
        <v>0</v>
      </c>
      <c r="H2261">
        <f>'[1]Master Data'!CL298/100</f>
        <v>0</v>
      </c>
      <c r="I2261">
        <f>'[1]Master Data'!CM298/100</f>
        <v>0</v>
      </c>
      <c r="J2261">
        <f>'[1]Master Data'!CN298/100</f>
        <v>0</v>
      </c>
      <c r="K2261">
        <f>'[1]Master Data'!CP298/100</f>
        <v>0</v>
      </c>
      <c r="L2261">
        <f>'[1]Master Data'!CQ298/1000000</f>
        <v>0</v>
      </c>
      <c r="M2261">
        <f>'[1]Master Data'!CR298/1000000</f>
        <v>0</v>
      </c>
      <c r="N2261">
        <f>'[1]Master Data'!CS298/1000000</f>
        <v>0</v>
      </c>
      <c r="O2261">
        <f>'[1]Master Data'!CT298/100</f>
        <v>0</v>
      </c>
      <c r="P2261">
        <f>'[1]Master Data'!CU298/100</f>
        <v>0</v>
      </c>
      <c r="Q2261">
        <f>'[1]Master Data'!CV298/100</f>
        <v>0</v>
      </c>
      <c r="R2261">
        <f>'[1]Master Data'!CW298/1000000</f>
        <v>0</v>
      </c>
      <c r="S2261">
        <f>'[1]Master Data'!CY298/1000000</f>
        <v>0</v>
      </c>
      <c r="T2261">
        <f>'[1]Master Data'!CZ298/100</f>
        <v>0</v>
      </c>
      <c r="U2261">
        <f>'[1]Master Data'!DA298/1000000</f>
        <v>0</v>
      </c>
    </row>
    <row r="2262" spans="1:21" x14ac:dyDescent="0.55000000000000004">
      <c r="A2262" s="41" t="s">
        <v>1396</v>
      </c>
      <c r="B2262" s="41">
        <v>0</v>
      </c>
      <c r="C2262">
        <f>'[1]Master Data'!CG299/100</f>
        <v>0</v>
      </c>
      <c r="D2262">
        <f>'[1]Master Data'!CH299/1000000</f>
        <v>0</v>
      </c>
      <c r="E2262">
        <f>'[1]Master Data'!CI299/1000000</f>
        <v>0</v>
      </c>
      <c r="F2262">
        <f>'[1]Master Data'!CJ299/100</f>
        <v>0</v>
      </c>
      <c r="G2262">
        <f>'[1]Master Data'!CK299/100</f>
        <v>0</v>
      </c>
      <c r="H2262">
        <f>'[1]Master Data'!CL299/100</f>
        <v>0</v>
      </c>
      <c r="I2262">
        <f>'[1]Master Data'!CM299/100</f>
        <v>0</v>
      </c>
      <c r="J2262">
        <f>'[1]Master Data'!CN299/100</f>
        <v>0</v>
      </c>
      <c r="K2262">
        <f>'[1]Master Data'!CP299/100</f>
        <v>0</v>
      </c>
      <c r="L2262">
        <f>'[1]Master Data'!CQ299/1000000</f>
        <v>0</v>
      </c>
      <c r="M2262">
        <f>'[1]Master Data'!CR299/1000000</f>
        <v>0</v>
      </c>
      <c r="N2262">
        <f>'[1]Master Data'!CS299/1000000</f>
        <v>0</v>
      </c>
      <c r="O2262">
        <f>'[1]Master Data'!CT299/100</f>
        <v>0</v>
      </c>
      <c r="P2262">
        <f>'[1]Master Data'!CU299/100</f>
        <v>0</v>
      </c>
      <c r="Q2262">
        <f>'[1]Master Data'!CV299/100</f>
        <v>0</v>
      </c>
      <c r="R2262">
        <f>'[1]Master Data'!CW299/1000000</f>
        <v>0</v>
      </c>
      <c r="S2262">
        <f>'[1]Master Data'!CY299/1000000</f>
        <v>0</v>
      </c>
      <c r="T2262">
        <f>'[1]Master Data'!CZ299/100</f>
        <v>0</v>
      </c>
      <c r="U2262">
        <f>'[1]Master Data'!DA299/1000000</f>
        <v>0</v>
      </c>
    </row>
    <row r="2263" spans="1:21" x14ac:dyDescent="0.55000000000000004">
      <c r="A2263" s="41" t="s">
        <v>1397</v>
      </c>
      <c r="B2263" s="41">
        <v>0</v>
      </c>
      <c r="C2263">
        <f>'[1]Master Data'!CG300/100</f>
        <v>0</v>
      </c>
      <c r="D2263">
        <f>'[1]Master Data'!CH300/1000000</f>
        <v>0</v>
      </c>
      <c r="E2263">
        <f>'[1]Master Data'!CI300/1000000</f>
        <v>0</v>
      </c>
      <c r="F2263">
        <f>'[1]Master Data'!CJ300/100</f>
        <v>0</v>
      </c>
      <c r="G2263">
        <f>'[1]Master Data'!CK300/100</f>
        <v>0</v>
      </c>
      <c r="H2263">
        <f>'[1]Master Data'!CL300/100</f>
        <v>0</v>
      </c>
      <c r="I2263">
        <f>'[1]Master Data'!CM300/100</f>
        <v>0</v>
      </c>
      <c r="J2263">
        <f>'[1]Master Data'!CN300/100</f>
        <v>0</v>
      </c>
      <c r="K2263">
        <f>'[1]Master Data'!CP300/100</f>
        <v>0</v>
      </c>
      <c r="L2263">
        <f>'[1]Master Data'!CQ300/1000000</f>
        <v>0</v>
      </c>
      <c r="M2263">
        <f>'[1]Master Data'!CR300/1000000</f>
        <v>0</v>
      </c>
      <c r="N2263">
        <f>'[1]Master Data'!CS300/1000000</f>
        <v>0</v>
      </c>
      <c r="O2263">
        <f>'[1]Master Data'!CT300/100</f>
        <v>0</v>
      </c>
      <c r="P2263">
        <f>'[1]Master Data'!CU300/100</f>
        <v>0</v>
      </c>
      <c r="Q2263">
        <f>'[1]Master Data'!CV300/100</f>
        <v>0</v>
      </c>
      <c r="R2263">
        <f>'[1]Master Data'!CW300/1000000</f>
        <v>0</v>
      </c>
      <c r="S2263">
        <f>'[1]Master Data'!CY300/1000000</f>
        <v>0</v>
      </c>
      <c r="T2263">
        <f>'[1]Master Data'!CZ300/100</f>
        <v>0</v>
      </c>
      <c r="U2263">
        <f>'[1]Master Data'!DA300/1000000</f>
        <v>0</v>
      </c>
    </row>
    <row r="2264" spans="1:21" x14ac:dyDescent="0.55000000000000004">
      <c r="A2264" s="41" t="s">
        <v>1398</v>
      </c>
      <c r="B2264" s="41">
        <v>0</v>
      </c>
      <c r="C2264">
        <f>'[1]Master Data'!CG301/100</f>
        <v>0</v>
      </c>
      <c r="D2264">
        <f>'[1]Master Data'!CH301/1000000</f>
        <v>0</v>
      </c>
      <c r="E2264">
        <f>'[1]Master Data'!CI301/1000000</f>
        <v>0</v>
      </c>
      <c r="F2264">
        <f>'[1]Master Data'!CJ301/100</f>
        <v>0</v>
      </c>
      <c r="G2264">
        <f>'[1]Master Data'!CK301/100</f>
        <v>0</v>
      </c>
      <c r="H2264">
        <f>'[1]Master Data'!CL301/100</f>
        <v>0</v>
      </c>
      <c r="I2264">
        <f>'[1]Master Data'!CM301/100</f>
        <v>0</v>
      </c>
      <c r="J2264">
        <f>'[1]Master Data'!CN301/100</f>
        <v>0</v>
      </c>
      <c r="K2264">
        <f>'[1]Master Data'!CP301/100</f>
        <v>0</v>
      </c>
      <c r="L2264">
        <f>'[1]Master Data'!CQ301/1000000</f>
        <v>0</v>
      </c>
      <c r="M2264">
        <f>'[1]Master Data'!CR301/1000000</f>
        <v>0</v>
      </c>
      <c r="N2264">
        <f>'[1]Master Data'!CS301/1000000</f>
        <v>0</v>
      </c>
      <c r="O2264">
        <f>'[1]Master Data'!CT301/100</f>
        <v>0</v>
      </c>
      <c r="P2264">
        <f>'[1]Master Data'!CU301/100</f>
        <v>0</v>
      </c>
      <c r="Q2264">
        <f>'[1]Master Data'!CV301/100</f>
        <v>0</v>
      </c>
      <c r="R2264">
        <f>'[1]Master Data'!CW301/1000000</f>
        <v>0</v>
      </c>
      <c r="S2264">
        <f>'[1]Master Data'!CY301/1000000</f>
        <v>0</v>
      </c>
      <c r="T2264">
        <f>'[1]Master Data'!CZ301/100</f>
        <v>0</v>
      </c>
      <c r="U2264">
        <f>'[1]Master Data'!DA301/1000000</f>
        <v>0</v>
      </c>
    </row>
    <row r="2265" spans="1:21" x14ac:dyDescent="0.55000000000000004">
      <c r="A2265" s="41" t="s">
        <v>1399</v>
      </c>
      <c r="B2265" s="41">
        <v>0</v>
      </c>
      <c r="C2265">
        <f>'[1]Master Data'!CG302/100</f>
        <v>0</v>
      </c>
      <c r="D2265">
        <f>'[1]Master Data'!CH302/1000000</f>
        <v>0</v>
      </c>
      <c r="E2265">
        <f>'[1]Master Data'!CI302/1000000</f>
        <v>0</v>
      </c>
      <c r="F2265">
        <f>'[1]Master Data'!CJ302/100</f>
        <v>0</v>
      </c>
      <c r="G2265">
        <f>'[1]Master Data'!CK302/100</f>
        <v>0</v>
      </c>
      <c r="H2265">
        <f>'[1]Master Data'!CL302/100</f>
        <v>0</v>
      </c>
      <c r="I2265">
        <f>'[1]Master Data'!CM302/100</f>
        <v>0</v>
      </c>
      <c r="J2265">
        <f>'[1]Master Data'!CN302/100</f>
        <v>0</v>
      </c>
      <c r="K2265">
        <f>'[1]Master Data'!CP302/100</f>
        <v>0</v>
      </c>
      <c r="L2265">
        <f>'[1]Master Data'!CQ302/1000000</f>
        <v>0</v>
      </c>
      <c r="M2265">
        <f>'[1]Master Data'!CR302/1000000</f>
        <v>0</v>
      </c>
      <c r="N2265">
        <f>'[1]Master Data'!CS302/1000000</f>
        <v>0</v>
      </c>
      <c r="O2265">
        <f>'[1]Master Data'!CT302/100</f>
        <v>0</v>
      </c>
      <c r="P2265">
        <f>'[1]Master Data'!CU302/100</f>
        <v>0</v>
      </c>
      <c r="Q2265">
        <f>'[1]Master Data'!CV302/100</f>
        <v>0</v>
      </c>
      <c r="R2265">
        <f>'[1]Master Data'!CW302/1000000</f>
        <v>0</v>
      </c>
      <c r="S2265">
        <f>'[1]Master Data'!CY302/1000000</f>
        <v>0</v>
      </c>
      <c r="T2265">
        <f>'[1]Master Data'!CZ302/100</f>
        <v>0</v>
      </c>
      <c r="U2265">
        <f>'[1]Master Data'!DA302/1000000</f>
        <v>0</v>
      </c>
    </row>
    <row r="2266" spans="1:21" x14ac:dyDescent="0.55000000000000004">
      <c r="A2266" s="41" t="s">
        <v>1400</v>
      </c>
      <c r="B2266" s="41">
        <v>0</v>
      </c>
      <c r="C2266">
        <f>'[1]Master Data'!CG303/100</f>
        <v>0</v>
      </c>
      <c r="D2266">
        <f>'[1]Master Data'!CH303/1000000</f>
        <v>0</v>
      </c>
      <c r="E2266">
        <f>'[1]Master Data'!CI303/1000000</f>
        <v>0</v>
      </c>
      <c r="F2266">
        <f>'[1]Master Data'!CJ303/100</f>
        <v>0</v>
      </c>
      <c r="G2266">
        <f>'[1]Master Data'!CK303/100</f>
        <v>0</v>
      </c>
      <c r="H2266">
        <f>'[1]Master Data'!CL303/100</f>
        <v>0</v>
      </c>
      <c r="I2266">
        <f>'[1]Master Data'!CM303/100</f>
        <v>0</v>
      </c>
      <c r="J2266">
        <f>'[1]Master Data'!CN303/100</f>
        <v>0</v>
      </c>
      <c r="K2266">
        <f>'[1]Master Data'!CP303/100</f>
        <v>0</v>
      </c>
      <c r="L2266">
        <f>'[1]Master Data'!CQ303/1000000</f>
        <v>0</v>
      </c>
      <c r="M2266">
        <f>'[1]Master Data'!CR303/1000000</f>
        <v>0</v>
      </c>
      <c r="N2266">
        <f>'[1]Master Data'!CS303/1000000</f>
        <v>0</v>
      </c>
      <c r="O2266">
        <f>'[1]Master Data'!CT303/100</f>
        <v>0</v>
      </c>
      <c r="P2266">
        <f>'[1]Master Data'!CU303/100</f>
        <v>0</v>
      </c>
      <c r="Q2266">
        <f>'[1]Master Data'!CV303/100</f>
        <v>0</v>
      </c>
      <c r="R2266">
        <f>'[1]Master Data'!CW303/1000000</f>
        <v>0</v>
      </c>
      <c r="S2266">
        <f>'[1]Master Data'!CY303/1000000</f>
        <v>0</v>
      </c>
      <c r="T2266">
        <f>'[1]Master Data'!CZ303/100</f>
        <v>0</v>
      </c>
      <c r="U2266">
        <f>'[1]Master Data'!DA303/1000000</f>
        <v>0</v>
      </c>
    </row>
    <row r="2267" spans="1:21" x14ac:dyDescent="0.55000000000000004">
      <c r="A2267" s="41" t="s">
        <v>1401</v>
      </c>
      <c r="B2267" s="41">
        <v>0</v>
      </c>
      <c r="C2267">
        <f>'[1]Master Data'!CG304/100</f>
        <v>0</v>
      </c>
      <c r="D2267">
        <f>'[1]Master Data'!CH304/1000000</f>
        <v>0</v>
      </c>
      <c r="E2267">
        <f>'[1]Master Data'!CI304/1000000</f>
        <v>0</v>
      </c>
      <c r="F2267">
        <f>'[1]Master Data'!CJ304/100</f>
        <v>0</v>
      </c>
      <c r="G2267">
        <f>'[1]Master Data'!CK304/100</f>
        <v>0</v>
      </c>
      <c r="H2267">
        <f>'[1]Master Data'!CL304/100</f>
        <v>0</v>
      </c>
      <c r="I2267">
        <f>'[1]Master Data'!CM304/100</f>
        <v>0</v>
      </c>
      <c r="J2267">
        <f>'[1]Master Data'!CN304/100</f>
        <v>0</v>
      </c>
      <c r="K2267">
        <f>'[1]Master Data'!CP304/100</f>
        <v>0</v>
      </c>
      <c r="L2267">
        <f>'[1]Master Data'!CQ304/1000000</f>
        <v>0</v>
      </c>
      <c r="M2267">
        <f>'[1]Master Data'!CR304/1000000</f>
        <v>0</v>
      </c>
      <c r="N2267">
        <f>'[1]Master Data'!CS304/1000000</f>
        <v>0</v>
      </c>
      <c r="O2267">
        <f>'[1]Master Data'!CT304/100</f>
        <v>0</v>
      </c>
      <c r="P2267">
        <f>'[1]Master Data'!CU304/100</f>
        <v>0</v>
      </c>
      <c r="Q2267">
        <f>'[1]Master Data'!CV304/100</f>
        <v>0</v>
      </c>
      <c r="R2267">
        <f>'[1]Master Data'!CW304/1000000</f>
        <v>0</v>
      </c>
      <c r="S2267">
        <f>'[1]Master Data'!CY304/1000000</f>
        <v>0</v>
      </c>
      <c r="T2267">
        <f>'[1]Master Data'!CZ304/100</f>
        <v>0</v>
      </c>
      <c r="U2267">
        <f>'[1]Master Data'!DA304/1000000</f>
        <v>0</v>
      </c>
    </row>
    <row r="2268" spans="1:21" x14ac:dyDescent="0.55000000000000004">
      <c r="A2268" s="41" t="s">
        <v>1402</v>
      </c>
      <c r="B2268" s="41">
        <v>0</v>
      </c>
      <c r="C2268">
        <f>'[1]Master Data'!CG305/100</f>
        <v>0</v>
      </c>
      <c r="D2268">
        <f>'[1]Master Data'!CH305/1000000</f>
        <v>0</v>
      </c>
      <c r="E2268">
        <f>'[1]Master Data'!CI305/1000000</f>
        <v>0</v>
      </c>
      <c r="F2268">
        <f>'[1]Master Data'!CJ305/100</f>
        <v>0</v>
      </c>
      <c r="G2268">
        <f>'[1]Master Data'!CK305/100</f>
        <v>0</v>
      </c>
      <c r="H2268">
        <f>'[1]Master Data'!CL305/100</f>
        <v>0</v>
      </c>
      <c r="I2268">
        <f>'[1]Master Data'!CM305/100</f>
        <v>0</v>
      </c>
      <c r="J2268">
        <f>'[1]Master Data'!CN305/100</f>
        <v>0</v>
      </c>
      <c r="K2268">
        <f>'[1]Master Data'!CP305/100</f>
        <v>0</v>
      </c>
      <c r="L2268">
        <f>'[1]Master Data'!CQ305/1000000</f>
        <v>0</v>
      </c>
      <c r="M2268">
        <f>'[1]Master Data'!CR305/1000000</f>
        <v>0</v>
      </c>
      <c r="N2268">
        <f>'[1]Master Data'!CS305/1000000</f>
        <v>0</v>
      </c>
      <c r="O2268">
        <f>'[1]Master Data'!CT305/100</f>
        <v>0</v>
      </c>
      <c r="P2268">
        <f>'[1]Master Data'!CU305/100</f>
        <v>0</v>
      </c>
      <c r="Q2268">
        <f>'[1]Master Data'!CV305/100</f>
        <v>0</v>
      </c>
      <c r="R2268">
        <f>'[1]Master Data'!CW305/1000000</f>
        <v>0</v>
      </c>
      <c r="S2268">
        <f>'[1]Master Data'!CY305/1000000</f>
        <v>0</v>
      </c>
      <c r="T2268">
        <f>'[1]Master Data'!CZ305/100</f>
        <v>0</v>
      </c>
      <c r="U2268">
        <f>'[1]Master Data'!DA305/1000000</f>
        <v>0</v>
      </c>
    </row>
    <row r="2269" spans="1:21" x14ac:dyDescent="0.55000000000000004">
      <c r="A2269" s="41" t="s">
        <v>1403</v>
      </c>
      <c r="B2269" s="41">
        <v>0</v>
      </c>
      <c r="C2269">
        <f>'[1]Master Data'!CG306/100</f>
        <v>0</v>
      </c>
      <c r="D2269">
        <f>'[1]Master Data'!CH306/1000000</f>
        <v>0</v>
      </c>
      <c r="E2269">
        <f>'[1]Master Data'!CI306/1000000</f>
        <v>0</v>
      </c>
      <c r="F2269">
        <f>'[1]Master Data'!CJ306/100</f>
        <v>0</v>
      </c>
      <c r="G2269">
        <f>'[1]Master Data'!CK306/100</f>
        <v>0</v>
      </c>
      <c r="H2269">
        <f>'[1]Master Data'!CL306/100</f>
        <v>0</v>
      </c>
      <c r="I2269">
        <f>'[1]Master Data'!CM306/100</f>
        <v>0</v>
      </c>
      <c r="J2269">
        <f>'[1]Master Data'!CN306/100</f>
        <v>0</v>
      </c>
      <c r="K2269">
        <f>'[1]Master Data'!CP306/100</f>
        <v>0</v>
      </c>
      <c r="L2269">
        <f>'[1]Master Data'!CQ306/1000000</f>
        <v>0</v>
      </c>
      <c r="M2269">
        <f>'[1]Master Data'!CR306/1000000</f>
        <v>0</v>
      </c>
      <c r="N2269">
        <f>'[1]Master Data'!CS306/1000000</f>
        <v>0</v>
      </c>
      <c r="O2269">
        <f>'[1]Master Data'!CT306/100</f>
        <v>0</v>
      </c>
      <c r="P2269">
        <f>'[1]Master Data'!CU306/100</f>
        <v>0</v>
      </c>
      <c r="Q2269">
        <f>'[1]Master Data'!CV306/100</f>
        <v>0</v>
      </c>
      <c r="R2269">
        <f>'[1]Master Data'!CW306/1000000</f>
        <v>0</v>
      </c>
      <c r="S2269">
        <f>'[1]Master Data'!CY306/1000000</f>
        <v>0</v>
      </c>
      <c r="T2269">
        <f>'[1]Master Data'!CZ306/100</f>
        <v>0</v>
      </c>
      <c r="U2269">
        <f>'[1]Master Data'!DA306/1000000</f>
        <v>0</v>
      </c>
    </row>
    <row r="2270" spans="1:21" x14ac:dyDescent="0.55000000000000004">
      <c r="A2270" s="41" t="s">
        <v>1404</v>
      </c>
      <c r="B2270" s="41">
        <v>0</v>
      </c>
      <c r="C2270">
        <f>'[1]Master Data'!CG307/100</f>
        <v>0</v>
      </c>
      <c r="D2270">
        <f>'[1]Master Data'!CH307/1000000</f>
        <v>0</v>
      </c>
      <c r="E2270">
        <f>'[1]Master Data'!CI307/1000000</f>
        <v>0</v>
      </c>
      <c r="F2270">
        <f>'[1]Master Data'!CJ307/100</f>
        <v>0</v>
      </c>
      <c r="G2270">
        <f>'[1]Master Data'!CK307/100</f>
        <v>0</v>
      </c>
      <c r="H2270">
        <f>'[1]Master Data'!CL307/100</f>
        <v>0</v>
      </c>
      <c r="I2270">
        <f>'[1]Master Data'!CM307/100</f>
        <v>0</v>
      </c>
      <c r="J2270">
        <f>'[1]Master Data'!CN307/100</f>
        <v>0</v>
      </c>
      <c r="K2270">
        <f>'[1]Master Data'!CP307/100</f>
        <v>0</v>
      </c>
      <c r="L2270">
        <f>'[1]Master Data'!CQ307/1000000</f>
        <v>0</v>
      </c>
      <c r="M2270">
        <f>'[1]Master Data'!CR307/1000000</f>
        <v>0</v>
      </c>
      <c r="N2270">
        <f>'[1]Master Data'!CS307/1000000</f>
        <v>0</v>
      </c>
      <c r="O2270">
        <f>'[1]Master Data'!CT307/100</f>
        <v>0</v>
      </c>
      <c r="P2270">
        <f>'[1]Master Data'!CU307/100</f>
        <v>0</v>
      </c>
      <c r="Q2270">
        <f>'[1]Master Data'!CV307/100</f>
        <v>0</v>
      </c>
      <c r="R2270">
        <f>'[1]Master Data'!CW307/1000000</f>
        <v>0</v>
      </c>
      <c r="S2270">
        <f>'[1]Master Data'!CY307/1000000</f>
        <v>0</v>
      </c>
      <c r="T2270">
        <f>'[1]Master Data'!CZ307/100</f>
        <v>0</v>
      </c>
      <c r="U2270">
        <f>'[1]Master Data'!DA307/1000000</f>
        <v>0</v>
      </c>
    </row>
    <row r="2271" spans="1:21" x14ac:dyDescent="0.55000000000000004">
      <c r="A2271" s="41" t="s">
        <v>1405</v>
      </c>
      <c r="B2271" s="41">
        <v>0</v>
      </c>
      <c r="C2271">
        <f>'[1]Master Data'!CG308/100</f>
        <v>0</v>
      </c>
      <c r="D2271">
        <f>'[1]Master Data'!CH308/1000000</f>
        <v>0</v>
      </c>
      <c r="E2271">
        <f>'[1]Master Data'!CI308/1000000</f>
        <v>0</v>
      </c>
      <c r="F2271">
        <f>'[1]Master Data'!CJ308/100</f>
        <v>0</v>
      </c>
      <c r="G2271">
        <f>'[1]Master Data'!CK308/100</f>
        <v>0</v>
      </c>
      <c r="H2271">
        <f>'[1]Master Data'!CL308/100</f>
        <v>0</v>
      </c>
      <c r="I2271">
        <f>'[1]Master Data'!CM308/100</f>
        <v>0</v>
      </c>
      <c r="J2271">
        <f>'[1]Master Data'!CN308/100</f>
        <v>0</v>
      </c>
      <c r="K2271">
        <f>'[1]Master Data'!CP308/100</f>
        <v>0</v>
      </c>
      <c r="L2271">
        <f>'[1]Master Data'!CQ308/1000000</f>
        <v>0</v>
      </c>
      <c r="M2271">
        <f>'[1]Master Data'!CR308/1000000</f>
        <v>0</v>
      </c>
      <c r="N2271">
        <f>'[1]Master Data'!CS308/1000000</f>
        <v>0</v>
      </c>
      <c r="O2271">
        <f>'[1]Master Data'!CT308/100</f>
        <v>0</v>
      </c>
      <c r="P2271">
        <f>'[1]Master Data'!CU308/100</f>
        <v>0</v>
      </c>
      <c r="Q2271">
        <f>'[1]Master Data'!CV308/100</f>
        <v>0</v>
      </c>
      <c r="R2271">
        <f>'[1]Master Data'!CW308/1000000</f>
        <v>0</v>
      </c>
      <c r="S2271">
        <f>'[1]Master Data'!CY308/1000000</f>
        <v>0</v>
      </c>
      <c r="T2271">
        <f>'[1]Master Data'!CZ308/100</f>
        <v>0</v>
      </c>
      <c r="U2271">
        <f>'[1]Master Data'!DA308/1000000</f>
        <v>0</v>
      </c>
    </row>
    <row r="2272" spans="1:21" x14ac:dyDescent="0.55000000000000004">
      <c r="A2272" s="41" t="s">
        <v>1406</v>
      </c>
      <c r="B2272" s="41">
        <v>0</v>
      </c>
      <c r="C2272">
        <f>'[1]Master Data'!CG309/100</f>
        <v>0</v>
      </c>
      <c r="D2272">
        <f>'[1]Master Data'!CH309/1000000</f>
        <v>0</v>
      </c>
      <c r="E2272">
        <f>'[1]Master Data'!CI309/1000000</f>
        <v>0</v>
      </c>
      <c r="F2272">
        <f>'[1]Master Data'!CJ309/100</f>
        <v>0</v>
      </c>
      <c r="G2272">
        <f>'[1]Master Data'!CK309/100</f>
        <v>0</v>
      </c>
      <c r="H2272">
        <f>'[1]Master Data'!CL309/100</f>
        <v>0</v>
      </c>
      <c r="I2272">
        <f>'[1]Master Data'!CM309/100</f>
        <v>0</v>
      </c>
      <c r="J2272">
        <f>'[1]Master Data'!CN309/100</f>
        <v>0</v>
      </c>
      <c r="K2272">
        <f>'[1]Master Data'!CP309/100</f>
        <v>0</v>
      </c>
      <c r="L2272">
        <f>'[1]Master Data'!CQ309/1000000</f>
        <v>0</v>
      </c>
      <c r="M2272">
        <f>'[1]Master Data'!CR309/1000000</f>
        <v>0</v>
      </c>
      <c r="N2272">
        <f>'[1]Master Data'!CS309/1000000</f>
        <v>0</v>
      </c>
      <c r="O2272">
        <f>'[1]Master Data'!CT309/100</f>
        <v>0</v>
      </c>
      <c r="P2272">
        <f>'[1]Master Data'!CU309/100</f>
        <v>0</v>
      </c>
      <c r="Q2272">
        <f>'[1]Master Data'!CV309/100</f>
        <v>0</v>
      </c>
      <c r="R2272">
        <f>'[1]Master Data'!CW309/1000000</f>
        <v>0</v>
      </c>
      <c r="S2272">
        <f>'[1]Master Data'!CY309/1000000</f>
        <v>0</v>
      </c>
      <c r="T2272">
        <f>'[1]Master Data'!CZ309/100</f>
        <v>0</v>
      </c>
      <c r="U2272">
        <f>'[1]Master Data'!DA309/1000000</f>
        <v>0</v>
      </c>
    </row>
    <row r="2273" spans="1:21" x14ac:dyDescent="0.55000000000000004">
      <c r="A2273" s="41" t="s">
        <v>1407</v>
      </c>
      <c r="B2273" s="41">
        <v>0</v>
      </c>
      <c r="C2273">
        <f>'[1]Master Data'!CG310/100</f>
        <v>0</v>
      </c>
      <c r="D2273">
        <f>'[1]Master Data'!CH310/1000000</f>
        <v>0</v>
      </c>
      <c r="E2273">
        <f>'[1]Master Data'!CI310/1000000</f>
        <v>0</v>
      </c>
      <c r="F2273">
        <f>'[1]Master Data'!CJ310/100</f>
        <v>0</v>
      </c>
      <c r="G2273">
        <f>'[1]Master Data'!CK310/100</f>
        <v>0</v>
      </c>
      <c r="H2273">
        <f>'[1]Master Data'!CL310/100</f>
        <v>0</v>
      </c>
      <c r="I2273">
        <f>'[1]Master Data'!CM310/100</f>
        <v>0</v>
      </c>
      <c r="J2273">
        <f>'[1]Master Data'!CN310/100</f>
        <v>0</v>
      </c>
      <c r="K2273">
        <f>'[1]Master Data'!CP310/100</f>
        <v>0</v>
      </c>
      <c r="L2273">
        <f>'[1]Master Data'!CQ310/1000000</f>
        <v>0</v>
      </c>
      <c r="M2273">
        <f>'[1]Master Data'!CR310/1000000</f>
        <v>0</v>
      </c>
      <c r="N2273">
        <f>'[1]Master Data'!CS310/1000000</f>
        <v>0</v>
      </c>
      <c r="O2273">
        <f>'[1]Master Data'!CT310/100</f>
        <v>0</v>
      </c>
      <c r="P2273">
        <f>'[1]Master Data'!CU310/100</f>
        <v>0</v>
      </c>
      <c r="Q2273">
        <f>'[1]Master Data'!CV310/100</f>
        <v>0</v>
      </c>
      <c r="R2273">
        <f>'[1]Master Data'!CW310/1000000</f>
        <v>0</v>
      </c>
      <c r="S2273">
        <f>'[1]Master Data'!CY310/1000000</f>
        <v>0</v>
      </c>
      <c r="T2273">
        <f>'[1]Master Data'!CZ310/100</f>
        <v>0</v>
      </c>
      <c r="U2273">
        <f>'[1]Master Data'!DA310/1000000</f>
        <v>0</v>
      </c>
    </row>
    <row r="2274" spans="1:21" x14ac:dyDescent="0.55000000000000004">
      <c r="A2274" s="41" t="s">
        <v>1408</v>
      </c>
      <c r="B2274" s="41">
        <v>0</v>
      </c>
      <c r="C2274">
        <f>'[1]Master Data'!CG311/100</f>
        <v>0</v>
      </c>
      <c r="D2274">
        <f>'[1]Master Data'!CH311/1000000</f>
        <v>0</v>
      </c>
      <c r="E2274">
        <f>'[1]Master Data'!CI311/1000000</f>
        <v>0</v>
      </c>
      <c r="F2274">
        <f>'[1]Master Data'!CJ311/100</f>
        <v>0</v>
      </c>
      <c r="G2274">
        <f>'[1]Master Data'!CK311/100</f>
        <v>0</v>
      </c>
      <c r="H2274">
        <f>'[1]Master Data'!CL311/100</f>
        <v>0</v>
      </c>
      <c r="I2274">
        <f>'[1]Master Data'!CM311/100</f>
        <v>0</v>
      </c>
      <c r="J2274">
        <f>'[1]Master Data'!CN311/100</f>
        <v>0</v>
      </c>
      <c r="K2274">
        <f>'[1]Master Data'!CP311/100</f>
        <v>0</v>
      </c>
      <c r="L2274">
        <f>'[1]Master Data'!CQ311/1000000</f>
        <v>0</v>
      </c>
      <c r="M2274">
        <f>'[1]Master Data'!CR311/1000000</f>
        <v>0</v>
      </c>
      <c r="N2274">
        <f>'[1]Master Data'!CS311/1000000</f>
        <v>0</v>
      </c>
      <c r="O2274">
        <f>'[1]Master Data'!CT311/100</f>
        <v>0</v>
      </c>
      <c r="P2274">
        <f>'[1]Master Data'!CU311/100</f>
        <v>0</v>
      </c>
      <c r="Q2274">
        <f>'[1]Master Data'!CV311/100</f>
        <v>0</v>
      </c>
      <c r="R2274">
        <f>'[1]Master Data'!CW311/1000000</f>
        <v>0</v>
      </c>
      <c r="S2274">
        <f>'[1]Master Data'!CY311/1000000</f>
        <v>0</v>
      </c>
      <c r="T2274">
        <f>'[1]Master Data'!CZ311/100</f>
        <v>0</v>
      </c>
      <c r="U2274">
        <f>'[1]Master Data'!DA311/1000000</f>
        <v>0</v>
      </c>
    </row>
    <row r="2275" spans="1:21" x14ac:dyDescent="0.55000000000000004">
      <c r="A2275" s="41" t="s">
        <v>1409</v>
      </c>
      <c r="B2275" s="41">
        <v>0</v>
      </c>
      <c r="C2275">
        <f>'[1]Master Data'!CG312/100</f>
        <v>0</v>
      </c>
      <c r="D2275">
        <f>'[1]Master Data'!CH312/1000000</f>
        <v>0</v>
      </c>
      <c r="E2275">
        <f>'[1]Master Data'!CI312/1000000</f>
        <v>0</v>
      </c>
      <c r="F2275">
        <f>'[1]Master Data'!CJ312/100</f>
        <v>0</v>
      </c>
      <c r="G2275">
        <f>'[1]Master Data'!CK312/100</f>
        <v>0</v>
      </c>
      <c r="H2275">
        <f>'[1]Master Data'!CL312/100</f>
        <v>0</v>
      </c>
      <c r="I2275">
        <f>'[1]Master Data'!CM312/100</f>
        <v>0</v>
      </c>
      <c r="J2275">
        <f>'[1]Master Data'!CN312/100</f>
        <v>0</v>
      </c>
      <c r="K2275">
        <f>'[1]Master Data'!CP312/100</f>
        <v>0</v>
      </c>
      <c r="L2275">
        <f>'[1]Master Data'!CQ312/1000000</f>
        <v>0</v>
      </c>
      <c r="M2275">
        <f>'[1]Master Data'!CR312/1000000</f>
        <v>0</v>
      </c>
      <c r="N2275">
        <f>'[1]Master Data'!CS312/1000000</f>
        <v>0</v>
      </c>
      <c r="O2275">
        <f>'[1]Master Data'!CT312/100</f>
        <v>0</v>
      </c>
      <c r="P2275">
        <f>'[1]Master Data'!CU312/100</f>
        <v>0</v>
      </c>
      <c r="Q2275">
        <f>'[1]Master Data'!CV312/100</f>
        <v>0</v>
      </c>
      <c r="R2275">
        <f>'[1]Master Data'!CW312/1000000</f>
        <v>0</v>
      </c>
      <c r="S2275">
        <f>'[1]Master Data'!CY312/1000000</f>
        <v>0</v>
      </c>
      <c r="T2275">
        <f>'[1]Master Data'!CZ312/100</f>
        <v>0</v>
      </c>
      <c r="U2275">
        <f>'[1]Master Data'!DA312/1000000</f>
        <v>0</v>
      </c>
    </row>
    <row r="2276" spans="1:21" x14ac:dyDescent="0.55000000000000004">
      <c r="A2276" s="41" t="s">
        <v>1410</v>
      </c>
      <c r="B2276" s="41">
        <v>0</v>
      </c>
      <c r="C2276">
        <f>'[1]Master Data'!CG313/100</f>
        <v>0</v>
      </c>
      <c r="D2276">
        <f>'[1]Master Data'!CH313/1000000</f>
        <v>0</v>
      </c>
      <c r="E2276">
        <f>'[1]Master Data'!CI313/1000000</f>
        <v>0</v>
      </c>
      <c r="F2276">
        <f>'[1]Master Data'!CJ313/100</f>
        <v>0</v>
      </c>
      <c r="G2276">
        <f>'[1]Master Data'!CK313/100</f>
        <v>0</v>
      </c>
      <c r="H2276">
        <f>'[1]Master Data'!CL313/100</f>
        <v>0</v>
      </c>
      <c r="I2276">
        <f>'[1]Master Data'!CM313/100</f>
        <v>0</v>
      </c>
      <c r="J2276">
        <f>'[1]Master Data'!CN313/100</f>
        <v>0</v>
      </c>
      <c r="K2276">
        <f>'[1]Master Data'!CP313/100</f>
        <v>0</v>
      </c>
      <c r="L2276">
        <f>'[1]Master Data'!CQ313/1000000</f>
        <v>0</v>
      </c>
      <c r="M2276">
        <f>'[1]Master Data'!CR313/1000000</f>
        <v>0</v>
      </c>
      <c r="N2276">
        <f>'[1]Master Data'!CS313/1000000</f>
        <v>0</v>
      </c>
      <c r="O2276">
        <f>'[1]Master Data'!CT313/100</f>
        <v>0</v>
      </c>
      <c r="P2276">
        <f>'[1]Master Data'!CU313/100</f>
        <v>0</v>
      </c>
      <c r="Q2276">
        <f>'[1]Master Data'!CV313/100</f>
        <v>0</v>
      </c>
      <c r="R2276">
        <f>'[1]Master Data'!CW313/1000000</f>
        <v>0</v>
      </c>
      <c r="S2276">
        <f>'[1]Master Data'!CY313/1000000</f>
        <v>0</v>
      </c>
      <c r="T2276">
        <f>'[1]Master Data'!CZ313/100</f>
        <v>0</v>
      </c>
      <c r="U2276">
        <f>'[1]Master Data'!DA313/1000000</f>
        <v>0</v>
      </c>
    </row>
    <row r="2277" spans="1:21" x14ac:dyDescent="0.55000000000000004">
      <c r="A2277" s="41" t="s">
        <v>1411</v>
      </c>
      <c r="B2277" s="41">
        <v>0</v>
      </c>
      <c r="C2277">
        <f>'[1]Master Data'!CG314/100</f>
        <v>0</v>
      </c>
      <c r="D2277">
        <f>'[1]Master Data'!CH314/1000000</f>
        <v>0</v>
      </c>
      <c r="E2277">
        <f>'[1]Master Data'!CI314/1000000</f>
        <v>0</v>
      </c>
      <c r="F2277">
        <f>'[1]Master Data'!CJ314/100</f>
        <v>0</v>
      </c>
      <c r="G2277">
        <f>'[1]Master Data'!CK314/100</f>
        <v>0</v>
      </c>
      <c r="H2277">
        <f>'[1]Master Data'!CL314/100</f>
        <v>0</v>
      </c>
      <c r="I2277">
        <f>'[1]Master Data'!CM314/100</f>
        <v>0</v>
      </c>
      <c r="J2277">
        <f>'[1]Master Data'!CN314/100</f>
        <v>0</v>
      </c>
      <c r="K2277">
        <f>'[1]Master Data'!CP314/100</f>
        <v>0</v>
      </c>
      <c r="L2277">
        <f>'[1]Master Data'!CQ314/1000000</f>
        <v>0</v>
      </c>
      <c r="M2277">
        <f>'[1]Master Data'!CR314/1000000</f>
        <v>0</v>
      </c>
      <c r="N2277">
        <f>'[1]Master Data'!CS314/1000000</f>
        <v>0</v>
      </c>
      <c r="O2277">
        <f>'[1]Master Data'!CT314/100</f>
        <v>0</v>
      </c>
      <c r="P2277">
        <f>'[1]Master Data'!CU314/100</f>
        <v>0</v>
      </c>
      <c r="Q2277">
        <f>'[1]Master Data'!CV314/100</f>
        <v>0</v>
      </c>
      <c r="R2277">
        <f>'[1]Master Data'!CW314/1000000</f>
        <v>0</v>
      </c>
      <c r="S2277">
        <f>'[1]Master Data'!CY314/1000000</f>
        <v>0</v>
      </c>
      <c r="T2277">
        <f>'[1]Master Data'!CZ314/100</f>
        <v>0</v>
      </c>
      <c r="U2277">
        <f>'[1]Master Data'!DA314/1000000</f>
        <v>0</v>
      </c>
    </row>
    <row r="2278" spans="1:21" x14ac:dyDescent="0.55000000000000004">
      <c r="A2278" s="41" t="s">
        <v>1412</v>
      </c>
      <c r="B2278" s="41">
        <v>0</v>
      </c>
      <c r="C2278">
        <f>'[1]Master Data'!CG315/100</f>
        <v>0</v>
      </c>
      <c r="D2278">
        <f>'[1]Master Data'!CH315/1000000</f>
        <v>0</v>
      </c>
      <c r="E2278">
        <f>'[1]Master Data'!CI315/1000000</f>
        <v>0</v>
      </c>
      <c r="F2278">
        <f>'[1]Master Data'!CJ315/100</f>
        <v>0</v>
      </c>
      <c r="G2278">
        <f>'[1]Master Data'!CK315/100</f>
        <v>0</v>
      </c>
      <c r="H2278">
        <f>'[1]Master Data'!CL315/100</f>
        <v>0</v>
      </c>
      <c r="I2278">
        <f>'[1]Master Data'!CM315/100</f>
        <v>0</v>
      </c>
      <c r="J2278">
        <f>'[1]Master Data'!CN315/100</f>
        <v>0</v>
      </c>
      <c r="K2278">
        <f>'[1]Master Data'!CP315/100</f>
        <v>0</v>
      </c>
      <c r="L2278">
        <f>'[1]Master Data'!CQ315/1000000</f>
        <v>0</v>
      </c>
      <c r="M2278">
        <f>'[1]Master Data'!CR315/1000000</f>
        <v>0</v>
      </c>
      <c r="N2278">
        <f>'[1]Master Data'!CS315/1000000</f>
        <v>0</v>
      </c>
      <c r="O2278">
        <f>'[1]Master Data'!CT315/100</f>
        <v>0</v>
      </c>
      <c r="P2278">
        <f>'[1]Master Data'!CU315/100</f>
        <v>0</v>
      </c>
      <c r="Q2278">
        <f>'[1]Master Data'!CV315/100</f>
        <v>0</v>
      </c>
      <c r="R2278">
        <f>'[1]Master Data'!CW315/1000000</f>
        <v>0</v>
      </c>
      <c r="S2278">
        <f>'[1]Master Data'!CY315/1000000</f>
        <v>0</v>
      </c>
      <c r="T2278">
        <f>'[1]Master Data'!CZ315/100</f>
        <v>0</v>
      </c>
      <c r="U2278">
        <f>'[1]Master Data'!DA315/1000000</f>
        <v>0</v>
      </c>
    </row>
    <row r="2279" spans="1:21" x14ac:dyDescent="0.55000000000000004">
      <c r="A2279" s="41" t="s">
        <v>1413</v>
      </c>
      <c r="B2279" s="41">
        <v>0</v>
      </c>
      <c r="C2279">
        <f>'[1]Master Data'!CG316/100</f>
        <v>0</v>
      </c>
      <c r="D2279">
        <f>'[1]Master Data'!CH316/1000000</f>
        <v>0</v>
      </c>
      <c r="E2279">
        <f>'[1]Master Data'!CI316/1000000</f>
        <v>0</v>
      </c>
      <c r="F2279">
        <f>'[1]Master Data'!CJ316/100</f>
        <v>0</v>
      </c>
      <c r="G2279">
        <f>'[1]Master Data'!CK316/100</f>
        <v>0</v>
      </c>
      <c r="H2279">
        <f>'[1]Master Data'!CL316/100</f>
        <v>0</v>
      </c>
      <c r="I2279">
        <f>'[1]Master Data'!CM316/100</f>
        <v>0</v>
      </c>
      <c r="J2279">
        <f>'[1]Master Data'!CN316/100</f>
        <v>0</v>
      </c>
      <c r="K2279">
        <f>'[1]Master Data'!CP316/100</f>
        <v>0</v>
      </c>
      <c r="L2279">
        <f>'[1]Master Data'!CQ316/1000000</f>
        <v>0</v>
      </c>
      <c r="M2279">
        <f>'[1]Master Data'!CR316/1000000</f>
        <v>0</v>
      </c>
      <c r="N2279">
        <f>'[1]Master Data'!CS316/1000000</f>
        <v>0</v>
      </c>
      <c r="O2279">
        <f>'[1]Master Data'!CT316/100</f>
        <v>0</v>
      </c>
      <c r="P2279">
        <f>'[1]Master Data'!CU316/100</f>
        <v>0</v>
      </c>
      <c r="Q2279">
        <f>'[1]Master Data'!CV316/100</f>
        <v>0</v>
      </c>
      <c r="R2279">
        <f>'[1]Master Data'!CW316/1000000</f>
        <v>0</v>
      </c>
      <c r="S2279">
        <f>'[1]Master Data'!CY316/1000000</f>
        <v>0</v>
      </c>
      <c r="T2279">
        <f>'[1]Master Data'!CZ316/100</f>
        <v>0</v>
      </c>
      <c r="U2279">
        <f>'[1]Master Data'!DA316/1000000</f>
        <v>0</v>
      </c>
    </row>
    <row r="2280" spans="1:21" x14ac:dyDescent="0.55000000000000004">
      <c r="A2280" s="41" t="s">
        <v>1414</v>
      </c>
      <c r="B2280" s="41">
        <v>0</v>
      </c>
      <c r="C2280">
        <f>'[1]Master Data'!CG317/100</f>
        <v>0</v>
      </c>
      <c r="D2280">
        <f>'[1]Master Data'!CH317/1000000</f>
        <v>0</v>
      </c>
      <c r="E2280">
        <f>'[1]Master Data'!CI317/1000000</f>
        <v>0</v>
      </c>
      <c r="F2280">
        <f>'[1]Master Data'!CJ317/100</f>
        <v>0</v>
      </c>
      <c r="G2280">
        <f>'[1]Master Data'!CK317/100</f>
        <v>0</v>
      </c>
      <c r="H2280">
        <f>'[1]Master Data'!CL317/100</f>
        <v>0</v>
      </c>
      <c r="I2280">
        <f>'[1]Master Data'!CM317/100</f>
        <v>0</v>
      </c>
      <c r="J2280">
        <f>'[1]Master Data'!CN317/100</f>
        <v>0</v>
      </c>
      <c r="K2280">
        <f>'[1]Master Data'!CP317/100</f>
        <v>0</v>
      </c>
      <c r="L2280">
        <f>'[1]Master Data'!CQ317/1000000</f>
        <v>0</v>
      </c>
      <c r="M2280">
        <f>'[1]Master Data'!CR317/1000000</f>
        <v>0</v>
      </c>
      <c r="N2280">
        <f>'[1]Master Data'!CS317/1000000</f>
        <v>0</v>
      </c>
      <c r="O2280">
        <f>'[1]Master Data'!CT317/100</f>
        <v>0</v>
      </c>
      <c r="P2280">
        <f>'[1]Master Data'!CU317/100</f>
        <v>0</v>
      </c>
      <c r="Q2280">
        <f>'[1]Master Data'!CV317/100</f>
        <v>0</v>
      </c>
      <c r="R2280">
        <f>'[1]Master Data'!CW317/1000000</f>
        <v>0</v>
      </c>
      <c r="S2280">
        <f>'[1]Master Data'!CY317/1000000</f>
        <v>0</v>
      </c>
      <c r="T2280">
        <f>'[1]Master Data'!CZ317/100</f>
        <v>0</v>
      </c>
      <c r="U2280">
        <f>'[1]Master Data'!DA317/1000000</f>
        <v>0</v>
      </c>
    </row>
    <row r="2281" spans="1:21" x14ac:dyDescent="0.55000000000000004">
      <c r="A2281" s="41" t="s">
        <v>1415</v>
      </c>
      <c r="B2281" s="41">
        <v>0</v>
      </c>
      <c r="C2281">
        <f>'[1]Master Data'!CG318/100</f>
        <v>0</v>
      </c>
      <c r="D2281">
        <f>'[1]Master Data'!CH318/1000000</f>
        <v>0</v>
      </c>
      <c r="E2281">
        <f>'[1]Master Data'!CI318/1000000</f>
        <v>0</v>
      </c>
      <c r="F2281">
        <f>'[1]Master Data'!CJ318/100</f>
        <v>0</v>
      </c>
      <c r="G2281">
        <f>'[1]Master Data'!CK318/100</f>
        <v>0</v>
      </c>
      <c r="H2281">
        <f>'[1]Master Data'!CL318/100</f>
        <v>0</v>
      </c>
      <c r="I2281">
        <f>'[1]Master Data'!CM318/100</f>
        <v>0</v>
      </c>
      <c r="J2281">
        <f>'[1]Master Data'!CN318/100</f>
        <v>0</v>
      </c>
      <c r="K2281">
        <f>'[1]Master Data'!CP318/100</f>
        <v>0</v>
      </c>
      <c r="L2281">
        <f>'[1]Master Data'!CQ318/1000000</f>
        <v>0</v>
      </c>
      <c r="M2281">
        <f>'[1]Master Data'!CR318/1000000</f>
        <v>0</v>
      </c>
      <c r="N2281">
        <f>'[1]Master Data'!CS318/1000000</f>
        <v>0</v>
      </c>
      <c r="O2281">
        <f>'[1]Master Data'!CT318/100</f>
        <v>0</v>
      </c>
      <c r="P2281">
        <f>'[1]Master Data'!CU318/100</f>
        <v>0</v>
      </c>
      <c r="Q2281">
        <f>'[1]Master Data'!CV318/100</f>
        <v>0</v>
      </c>
      <c r="R2281">
        <f>'[1]Master Data'!CW318/1000000</f>
        <v>0</v>
      </c>
      <c r="S2281">
        <f>'[1]Master Data'!CY318/1000000</f>
        <v>0</v>
      </c>
      <c r="T2281">
        <f>'[1]Master Data'!CZ318/100</f>
        <v>0</v>
      </c>
      <c r="U2281">
        <f>'[1]Master Data'!DA318/1000000</f>
        <v>0</v>
      </c>
    </row>
    <row r="2282" spans="1:21" x14ac:dyDescent="0.55000000000000004">
      <c r="A2282" s="41" t="s">
        <v>1416</v>
      </c>
      <c r="B2282" s="41">
        <v>0</v>
      </c>
      <c r="C2282">
        <f>'[1]Master Data'!CG319/100</f>
        <v>0</v>
      </c>
      <c r="D2282">
        <f>'[1]Master Data'!CH319/1000000</f>
        <v>0</v>
      </c>
      <c r="E2282">
        <f>'[1]Master Data'!CI319/1000000</f>
        <v>0</v>
      </c>
      <c r="F2282">
        <f>'[1]Master Data'!CJ319/100</f>
        <v>0</v>
      </c>
      <c r="G2282">
        <f>'[1]Master Data'!CK319/100</f>
        <v>0</v>
      </c>
      <c r="H2282">
        <f>'[1]Master Data'!CL319/100</f>
        <v>0</v>
      </c>
      <c r="I2282">
        <f>'[1]Master Data'!CM319/100</f>
        <v>0</v>
      </c>
      <c r="J2282">
        <f>'[1]Master Data'!CN319/100</f>
        <v>0</v>
      </c>
      <c r="K2282">
        <f>'[1]Master Data'!CP319/100</f>
        <v>0</v>
      </c>
      <c r="L2282">
        <f>'[1]Master Data'!CQ319/1000000</f>
        <v>0</v>
      </c>
      <c r="M2282">
        <f>'[1]Master Data'!CR319/1000000</f>
        <v>0</v>
      </c>
      <c r="N2282">
        <f>'[1]Master Data'!CS319/1000000</f>
        <v>0</v>
      </c>
      <c r="O2282">
        <f>'[1]Master Data'!CT319/100</f>
        <v>0</v>
      </c>
      <c r="P2282">
        <f>'[1]Master Data'!CU319/100</f>
        <v>0</v>
      </c>
      <c r="Q2282">
        <f>'[1]Master Data'!CV319/100</f>
        <v>0</v>
      </c>
      <c r="R2282">
        <f>'[1]Master Data'!CW319/1000000</f>
        <v>0</v>
      </c>
      <c r="S2282">
        <f>'[1]Master Data'!CY319/1000000</f>
        <v>0</v>
      </c>
      <c r="T2282">
        <f>'[1]Master Data'!CZ319/100</f>
        <v>0</v>
      </c>
      <c r="U2282">
        <f>'[1]Master Data'!DA319/1000000</f>
        <v>0</v>
      </c>
    </row>
    <row r="2283" spans="1:21" x14ac:dyDescent="0.55000000000000004">
      <c r="A2283" s="41" t="s">
        <v>1417</v>
      </c>
      <c r="B2283" s="41">
        <v>0</v>
      </c>
      <c r="C2283">
        <f>'[1]Master Data'!CG320/100</f>
        <v>0</v>
      </c>
      <c r="D2283">
        <f>'[1]Master Data'!CH320/1000000</f>
        <v>0</v>
      </c>
      <c r="E2283">
        <f>'[1]Master Data'!CI320/1000000</f>
        <v>0</v>
      </c>
      <c r="F2283">
        <f>'[1]Master Data'!CJ320/100</f>
        <v>0</v>
      </c>
      <c r="G2283">
        <f>'[1]Master Data'!CK320/100</f>
        <v>0</v>
      </c>
      <c r="H2283">
        <f>'[1]Master Data'!CL320/100</f>
        <v>0</v>
      </c>
      <c r="I2283">
        <f>'[1]Master Data'!CM320/100</f>
        <v>0</v>
      </c>
      <c r="J2283">
        <f>'[1]Master Data'!CN320/100</f>
        <v>0</v>
      </c>
      <c r="K2283">
        <f>'[1]Master Data'!CP320/100</f>
        <v>0</v>
      </c>
      <c r="L2283">
        <f>'[1]Master Data'!CQ320/1000000</f>
        <v>0</v>
      </c>
      <c r="M2283">
        <f>'[1]Master Data'!CR320/1000000</f>
        <v>0</v>
      </c>
      <c r="N2283">
        <f>'[1]Master Data'!CS320/1000000</f>
        <v>0</v>
      </c>
      <c r="O2283">
        <f>'[1]Master Data'!CT320/100</f>
        <v>0</v>
      </c>
      <c r="P2283">
        <f>'[1]Master Data'!CU320/100</f>
        <v>0</v>
      </c>
      <c r="Q2283">
        <f>'[1]Master Data'!CV320/100</f>
        <v>0</v>
      </c>
      <c r="R2283">
        <f>'[1]Master Data'!CW320/1000000</f>
        <v>0</v>
      </c>
      <c r="S2283">
        <f>'[1]Master Data'!CY320/1000000</f>
        <v>0</v>
      </c>
      <c r="T2283">
        <f>'[1]Master Data'!CZ320/100</f>
        <v>0</v>
      </c>
      <c r="U2283">
        <f>'[1]Master Data'!DA320/1000000</f>
        <v>0</v>
      </c>
    </row>
    <row r="2284" spans="1:21" x14ac:dyDescent="0.55000000000000004">
      <c r="A2284" s="41" t="s">
        <v>1418</v>
      </c>
      <c r="B2284" s="41">
        <v>0</v>
      </c>
      <c r="C2284">
        <f>'[1]Master Data'!CG321/100</f>
        <v>0</v>
      </c>
      <c r="D2284">
        <f>'[1]Master Data'!CH321/1000000</f>
        <v>0</v>
      </c>
      <c r="E2284">
        <f>'[1]Master Data'!CI321/1000000</f>
        <v>0</v>
      </c>
      <c r="F2284">
        <f>'[1]Master Data'!CJ321/100</f>
        <v>0</v>
      </c>
      <c r="G2284">
        <f>'[1]Master Data'!CK321/100</f>
        <v>0</v>
      </c>
      <c r="H2284">
        <f>'[1]Master Data'!CL321/100</f>
        <v>0</v>
      </c>
      <c r="I2284">
        <f>'[1]Master Data'!CM321/100</f>
        <v>0</v>
      </c>
      <c r="J2284">
        <f>'[1]Master Data'!CN321/100</f>
        <v>0</v>
      </c>
      <c r="K2284">
        <f>'[1]Master Data'!CP321/100</f>
        <v>0</v>
      </c>
      <c r="L2284">
        <f>'[1]Master Data'!CQ321/1000000</f>
        <v>0</v>
      </c>
      <c r="M2284">
        <f>'[1]Master Data'!CR321/1000000</f>
        <v>0</v>
      </c>
      <c r="N2284">
        <f>'[1]Master Data'!CS321/1000000</f>
        <v>0</v>
      </c>
      <c r="O2284">
        <f>'[1]Master Data'!CT321/100</f>
        <v>0</v>
      </c>
      <c r="P2284">
        <f>'[1]Master Data'!CU321/100</f>
        <v>0</v>
      </c>
      <c r="Q2284">
        <f>'[1]Master Data'!CV321/100</f>
        <v>0</v>
      </c>
      <c r="R2284">
        <f>'[1]Master Data'!CW321/1000000</f>
        <v>0</v>
      </c>
      <c r="S2284">
        <f>'[1]Master Data'!CY321/1000000</f>
        <v>0</v>
      </c>
      <c r="T2284">
        <f>'[1]Master Data'!CZ321/100</f>
        <v>0</v>
      </c>
      <c r="U2284">
        <f>'[1]Master Data'!DA321/1000000</f>
        <v>0</v>
      </c>
    </row>
    <row r="2285" spans="1:21" x14ac:dyDescent="0.55000000000000004">
      <c r="A2285" s="41" t="s">
        <v>1419</v>
      </c>
      <c r="B2285" s="41">
        <v>0</v>
      </c>
      <c r="C2285">
        <f>'[1]Master Data'!CG322/100</f>
        <v>0</v>
      </c>
      <c r="D2285">
        <f>'[1]Master Data'!CH322/1000000</f>
        <v>0</v>
      </c>
      <c r="E2285">
        <f>'[1]Master Data'!CI322/1000000</f>
        <v>0</v>
      </c>
      <c r="F2285">
        <f>'[1]Master Data'!CJ322/100</f>
        <v>0</v>
      </c>
      <c r="G2285">
        <f>'[1]Master Data'!CK322/100</f>
        <v>0</v>
      </c>
      <c r="H2285">
        <f>'[1]Master Data'!CL322/100</f>
        <v>0</v>
      </c>
      <c r="I2285">
        <f>'[1]Master Data'!CM322/100</f>
        <v>0</v>
      </c>
      <c r="J2285">
        <f>'[1]Master Data'!CN322/100</f>
        <v>0</v>
      </c>
      <c r="K2285">
        <f>'[1]Master Data'!CP322/100</f>
        <v>0</v>
      </c>
      <c r="L2285">
        <f>'[1]Master Data'!CQ322/1000000</f>
        <v>0</v>
      </c>
      <c r="M2285">
        <f>'[1]Master Data'!CR322/1000000</f>
        <v>0</v>
      </c>
      <c r="N2285">
        <f>'[1]Master Data'!CS322/1000000</f>
        <v>0</v>
      </c>
      <c r="O2285">
        <f>'[1]Master Data'!CT322/100</f>
        <v>0</v>
      </c>
      <c r="P2285">
        <f>'[1]Master Data'!CU322/100</f>
        <v>0</v>
      </c>
      <c r="Q2285">
        <f>'[1]Master Data'!CV322/100</f>
        <v>0</v>
      </c>
      <c r="R2285">
        <f>'[1]Master Data'!CW322/1000000</f>
        <v>0</v>
      </c>
      <c r="S2285">
        <f>'[1]Master Data'!CY322/1000000</f>
        <v>0</v>
      </c>
      <c r="T2285">
        <f>'[1]Master Data'!CZ322/100</f>
        <v>0</v>
      </c>
      <c r="U2285">
        <f>'[1]Master Data'!DA322/1000000</f>
        <v>0</v>
      </c>
    </row>
    <row r="2286" spans="1:21" x14ac:dyDescent="0.55000000000000004">
      <c r="A2286" s="41" t="s">
        <v>1420</v>
      </c>
      <c r="B2286" s="41">
        <v>0</v>
      </c>
      <c r="C2286">
        <f>'[1]Master Data'!CG323/100</f>
        <v>0</v>
      </c>
      <c r="D2286">
        <f>'[1]Master Data'!CH323/1000000</f>
        <v>0</v>
      </c>
      <c r="E2286">
        <f>'[1]Master Data'!CI323/1000000</f>
        <v>0</v>
      </c>
      <c r="F2286">
        <f>'[1]Master Data'!CJ323/100</f>
        <v>0</v>
      </c>
      <c r="G2286">
        <f>'[1]Master Data'!CK323/100</f>
        <v>0</v>
      </c>
      <c r="H2286">
        <f>'[1]Master Data'!CL323/100</f>
        <v>0</v>
      </c>
      <c r="I2286">
        <f>'[1]Master Data'!CM323/100</f>
        <v>0</v>
      </c>
      <c r="J2286">
        <f>'[1]Master Data'!CN323/100</f>
        <v>0</v>
      </c>
      <c r="K2286">
        <f>'[1]Master Data'!CP323/100</f>
        <v>0</v>
      </c>
      <c r="L2286">
        <f>'[1]Master Data'!CQ323/1000000</f>
        <v>0</v>
      </c>
      <c r="M2286">
        <f>'[1]Master Data'!CR323/1000000</f>
        <v>0</v>
      </c>
      <c r="N2286">
        <f>'[1]Master Data'!CS323/1000000</f>
        <v>0</v>
      </c>
      <c r="O2286">
        <f>'[1]Master Data'!CT323/100</f>
        <v>0</v>
      </c>
      <c r="P2286">
        <f>'[1]Master Data'!CU323/100</f>
        <v>0</v>
      </c>
      <c r="Q2286">
        <f>'[1]Master Data'!CV323/100</f>
        <v>0</v>
      </c>
      <c r="R2286">
        <f>'[1]Master Data'!CW323/1000000</f>
        <v>0</v>
      </c>
      <c r="S2286">
        <f>'[1]Master Data'!CY323/1000000</f>
        <v>0</v>
      </c>
      <c r="T2286">
        <f>'[1]Master Data'!CZ323/100</f>
        <v>0</v>
      </c>
      <c r="U2286">
        <f>'[1]Master Data'!DA323/1000000</f>
        <v>0</v>
      </c>
    </row>
    <row r="2287" spans="1:21" x14ac:dyDescent="0.55000000000000004">
      <c r="A2287" s="41" t="s">
        <v>1421</v>
      </c>
      <c r="B2287" s="41">
        <v>7.9000000000000008E-3</v>
      </c>
      <c r="C2287">
        <f>'[1]Master Data'!CG324/100</f>
        <v>1.55E-2</v>
      </c>
      <c r="D2287">
        <f>'[1]Master Data'!CH324/1000000</f>
        <v>2.3000000000000002E-7</v>
      </c>
      <c r="E2287">
        <f>'[1]Master Data'!CI324/1000000</f>
        <v>0</v>
      </c>
      <c r="F2287">
        <f>'[1]Master Data'!CJ324/100</f>
        <v>0</v>
      </c>
      <c r="G2287">
        <f>'[1]Master Data'!CK324/100</f>
        <v>0</v>
      </c>
      <c r="H2287">
        <f>'[1]Master Data'!CL324/100</f>
        <v>0</v>
      </c>
      <c r="I2287">
        <f>'[1]Master Data'!CM324/100</f>
        <v>0</v>
      </c>
      <c r="J2287">
        <f>'[1]Master Data'!CN324/100</f>
        <v>0</v>
      </c>
      <c r="K2287">
        <f>'[1]Master Data'!CP324/100</f>
        <v>2.5610342871319075E-4</v>
      </c>
      <c r="L2287">
        <f>'[1]Master Data'!CQ324/1000000</f>
        <v>1.04E-6</v>
      </c>
      <c r="M2287">
        <f>'[1]Master Data'!CR324/1000000</f>
        <v>3.8299999999999998E-6</v>
      </c>
      <c r="N2287">
        <f>'[1]Master Data'!CS324/1000000</f>
        <v>0</v>
      </c>
      <c r="O2287">
        <f>'[1]Master Data'!CT324/100</f>
        <v>0</v>
      </c>
      <c r="P2287">
        <f>'[1]Master Data'!CU324/100</f>
        <v>0</v>
      </c>
      <c r="Q2287">
        <f>'[1]Master Data'!CV324/100</f>
        <v>0</v>
      </c>
      <c r="R2287">
        <f>'[1]Master Data'!CW324/1000000</f>
        <v>0</v>
      </c>
      <c r="S2287">
        <f>'[1]Master Data'!CY324/1000000</f>
        <v>0</v>
      </c>
      <c r="T2287">
        <f>'[1]Master Data'!CZ324/100</f>
        <v>0</v>
      </c>
      <c r="U2287">
        <f>'[1]Master Data'!DA324/1000000</f>
        <v>0</v>
      </c>
    </row>
    <row r="2288" spans="1:21" x14ac:dyDescent="0.55000000000000004">
      <c r="A2288" s="41" t="s">
        <v>1422</v>
      </c>
      <c r="B2288" s="41">
        <v>5.7999999999999996E-3</v>
      </c>
      <c r="C2288">
        <f>'[1]Master Data'!CG325/100</f>
        <v>2.5000000000000001E-3</v>
      </c>
      <c r="D2288">
        <f>'[1]Master Data'!CH325/1000000</f>
        <v>1E-8</v>
      </c>
      <c r="E2288">
        <f>'[1]Master Data'!CI325/1000000</f>
        <v>0</v>
      </c>
      <c r="F2288">
        <f>'[1]Master Data'!CJ325/100</f>
        <v>0</v>
      </c>
      <c r="G2288">
        <f>'[1]Master Data'!CK325/100</f>
        <v>0</v>
      </c>
      <c r="H2288">
        <f>'[1]Master Data'!CL325/100</f>
        <v>0</v>
      </c>
      <c r="I2288">
        <f>'[1]Master Data'!CM325/100</f>
        <v>0</v>
      </c>
      <c r="J2288">
        <f>'[1]Master Data'!CN325/100</f>
        <v>0</v>
      </c>
      <c r="K2288">
        <f>'[1]Master Data'!CP325/100</f>
        <v>2.2886784412978246E-4</v>
      </c>
      <c r="L2288">
        <f>'[1]Master Data'!CQ325/1000000</f>
        <v>2.9999999999999997E-8</v>
      </c>
      <c r="M2288">
        <f>'[1]Master Data'!CR325/1000000</f>
        <v>2E-8</v>
      </c>
      <c r="N2288">
        <f>'[1]Master Data'!CS325/1000000</f>
        <v>0</v>
      </c>
      <c r="O2288">
        <f>'[1]Master Data'!CT325/100</f>
        <v>0</v>
      </c>
      <c r="P2288">
        <f>'[1]Master Data'!CU325/100</f>
        <v>0</v>
      </c>
      <c r="Q2288">
        <f>'[1]Master Data'!CV325/100</f>
        <v>0</v>
      </c>
      <c r="R2288">
        <f>'[1]Master Data'!CW325/1000000</f>
        <v>0</v>
      </c>
      <c r="S2288">
        <f>'[1]Master Data'!CY325/1000000</f>
        <v>0</v>
      </c>
      <c r="T2288">
        <f>'[1]Master Data'!CZ325/100</f>
        <v>0</v>
      </c>
      <c r="U2288">
        <f>'[1]Master Data'!DA325/1000000</f>
        <v>0</v>
      </c>
    </row>
    <row r="2289" spans="1:21" x14ac:dyDescent="0.55000000000000004">
      <c r="A2289" s="41" t="s">
        <v>1423</v>
      </c>
      <c r="B2289" s="41">
        <v>0</v>
      </c>
      <c r="C2289">
        <f>'[1]Master Data'!CG326/100</f>
        <v>0</v>
      </c>
      <c r="D2289">
        <f>'[1]Master Data'!CH326/1000000</f>
        <v>0</v>
      </c>
      <c r="E2289">
        <f>'[1]Master Data'!CI326/1000000</f>
        <v>0</v>
      </c>
      <c r="F2289">
        <f>'[1]Master Data'!CJ326/100</f>
        <v>0</v>
      </c>
      <c r="G2289">
        <f>'[1]Master Data'!CK326/100</f>
        <v>0</v>
      </c>
      <c r="H2289">
        <f>'[1]Master Data'!CL326/100</f>
        <v>0</v>
      </c>
      <c r="I2289">
        <f>'[1]Master Data'!CM326/100</f>
        <v>0</v>
      </c>
      <c r="J2289">
        <f>'[1]Master Data'!CN326/100</f>
        <v>0</v>
      </c>
      <c r="K2289">
        <f>'[1]Master Data'!CP326/100</f>
        <v>0</v>
      </c>
      <c r="L2289">
        <f>'[1]Master Data'!CQ326/1000000</f>
        <v>0</v>
      </c>
      <c r="M2289">
        <f>'[1]Master Data'!CR326/1000000</f>
        <v>0</v>
      </c>
      <c r="N2289">
        <f>'[1]Master Data'!CS326/1000000</f>
        <v>0</v>
      </c>
      <c r="O2289">
        <f>'[1]Master Data'!CT326/100</f>
        <v>0</v>
      </c>
      <c r="P2289">
        <f>'[1]Master Data'!CU326/100</f>
        <v>0</v>
      </c>
      <c r="Q2289">
        <f>'[1]Master Data'!CV326/100</f>
        <v>0</v>
      </c>
      <c r="R2289">
        <f>'[1]Master Data'!CW326/1000000</f>
        <v>0</v>
      </c>
      <c r="S2289">
        <f>'[1]Master Data'!CY326/1000000</f>
        <v>0</v>
      </c>
      <c r="T2289">
        <f>'[1]Master Data'!CZ326/100</f>
        <v>0</v>
      </c>
      <c r="U2289">
        <f>'[1]Master Data'!DA326/1000000</f>
        <v>0</v>
      </c>
    </row>
    <row r="2290" spans="1:21" x14ac:dyDescent="0.55000000000000004">
      <c r="A2290" s="41" t="s">
        <v>1424</v>
      </c>
      <c r="B2290" s="41">
        <v>0</v>
      </c>
      <c r="C2290">
        <f>'[1]Master Data'!CG327/100</f>
        <v>0</v>
      </c>
      <c r="D2290">
        <f>'[1]Master Data'!CH327/1000000</f>
        <v>0</v>
      </c>
      <c r="E2290">
        <f>'[1]Master Data'!CI327/1000000</f>
        <v>0</v>
      </c>
      <c r="F2290">
        <f>'[1]Master Data'!CJ327/100</f>
        <v>0</v>
      </c>
      <c r="G2290">
        <f>'[1]Master Data'!CK327/100</f>
        <v>0</v>
      </c>
      <c r="H2290">
        <f>'[1]Master Data'!CL327/100</f>
        <v>0</v>
      </c>
      <c r="I2290">
        <f>'[1]Master Data'!CM327/100</f>
        <v>0</v>
      </c>
      <c r="J2290">
        <f>'[1]Master Data'!CN327/100</f>
        <v>0</v>
      </c>
      <c r="K2290">
        <f>'[1]Master Data'!CP327/100</f>
        <v>0</v>
      </c>
      <c r="L2290">
        <f>'[1]Master Data'!CQ327/1000000</f>
        <v>0</v>
      </c>
      <c r="M2290">
        <f>'[1]Master Data'!CR327/1000000</f>
        <v>0</v>
      </c>
      <c r="N2290">
        <f>'[1]Master Data'!CS327/1000000</f>
        <v>0</v>
      </c>
      <c r="O2290">
        <f>'[1]Master Data'!CT327/100</f>
        <v>0</v>
      </c>
      <c r="P2290">
        <f>'[1]Master Data'!CU327/100</f>
        <v>0</v>
      </c>
      <c r="Q2290">
        <f>'[1]Master Data'!CV327/100</f>
        <v>0</v>
      </c>
      <c r="R2290">
        <f>'[1]Master Data'!CW327/1000000</f>
        <v>0</v>
      </c>
      <c r="S2290">
        <f>'[1]Master Data'!CY327/1000000</f>
        <v>0</v>
      </c>
      <c r="T2290">
        <f>'[1]Master Data'!CZ327/100</f>
        <v>0</v>
      </c>
      <c r="U2290">
        <f>'[1]Master Data'!DA327/1000000</f>
        <v>0</v>
      </c>
    </row>
    <row r="2291" spans="1:21" x14ac:dyDescent="0.55000000000000004">
      <c r="A2291" s="41" t="s">
        <v>1425</v>
      </c>
      <c r="B2291" s="41">
        <v>0</v>
      </c>
      <c r="C2291">
        <f>'[1]Master Data'!CG328/100</f>
        <v>0</v>
      </c>
      <c r="D2291">
        <f>'[1]Master Data'!CH328/1000000</f>
        <v>0</v>
      </c>
      <c r="E2291">
        <f>'[1]Master Data'!CI328/1000000</f>
        <v>0</v>
      </c>
      <c r="F2291">
        <f>'[1]Master Data'!CJ328/100</f>
        <v>0</v>
      </c>
      <c r="G2291">
        <f>'[1]Master Data'!CK328/100</f>
        <v>0</v>
      </c>
      <c r="H2291">
        <f>'[1]Master Data'!CL328/100</f>
        <v>0</v>
      </c>
      <c r="I2291">
        <f>'[1]Master Data'!CM328/100</f>
        <v>0</v>
      </c>
      <c r="J2291">
        <f>'[1]Master Data'!CN328/100</f>
        <v>0</v>
      </c>
      <c r="K2291">
        <f>'[1]Master Data'!CP328/100</f>
        <v>0</v>
      </c>
      <c r="L2291">
        <f>'[1]Master Data'!CQ328/1000000</f>
        <v>0</v>
      </c>
      <c r="M2291">
        <f>'[1]Master Data'!CR328/1000000</f>
        <v>0</v>
      </c>
      <c r="N2291">
        <f>'[1]Master Data'!CS328/1000000</f>
        <v>0</v>
      </c>
      <c r="O2291">
        <f>'[1]Master Data'!CT328/100</f>
        <v>0</v>
      </c>
      <c r="P2291">
        <f>'[1]Master Data'!CU328/100</f>
        <v>0</v>
      </c>
      <c r="Q2291">
        <f>'[1]Master Data'!CV328/100</f>
        <v>0</v>
      </c>
      <c r="R2291">
        <f>'[1]Master Data'!CW328/1000000</f>
        <v>0</v>
      </c>
      <c r="S2291">
        <f>'[1]Master Data'!CY328/1000000</f>
        <v>0</v>
      </c>
      <c r="T2291">
        <f>'[1]Master Data'!CZ328/100</f>
        <v>0</v>
      </c>
      <c r="U2291">
        <f>'[1]Master Data'!DA328/1000000</f>
        <v>0</v>
      </c>
    </row>
    <row r="2292" spans="1:21" x14ac:dyDescent="0.55000000000000004">
      <c r="A2292" s="41" t="s">
        <v>1426</v>
      </c>
      <c r="B2292" s="41">
        <v>0</v>
      </c>
      <c r="C2292">
        <f>'[1]Master Data'!CG329/100</f>
        <v>0</v>
      </c>
      <c r="D2292">
        <f>'[1]Master Data'!CH329/1000000</f>
        <v>0</v>
      </c>
      <c r="E2292">
        <f>'[1]Master Data'!CI329/1000000</f>
        <v>0</v>
      </c>
      <c r="F2292">
        <f>'[1]Master Data'!CJ329/100</f>
        <v>0</v>
      </c>
      <c r="G2292">
        <f>'[1]Master Data'!CK329/100</f>
        <v>0</v>
      </c>
      <c r="H2292">
        <f>'[1]Master Data'!CL329/100</f>
        <v>0</v>
      </c>
      <c r="I2292">
        <f>'[1]Master Data'!CM329/100</f>
        <v>0</v>
      </c>
      <c r="J2292">
        <f>'[1]Master Data'!CN329/100</f>
        <v>0</v>
      </c>
      <c r="K2292">
        <f>'[1]Master Data'!CP329/100</f>
        <v>0</v>
      </c>
      <c r="L2292">
        <f>'[1]Master Data'!CQ329/1000000</f>
        <v>0</v>
      </c>
      <c r="M2292">
        <f>'[1]Master Data'!CR329/1000000</f>
        <v>0</v>
      </c>
      <c r="N2292">
        <f>'[1]Master Data'!CS329/1000000</f>
        <v>0</v>
      </c>
      <c r="O2292">
        <f>'[1]Master Data'!CT329/100</f>
        <v>0</v>
      </c>
      <c r="P2292">
        <f>'[1]Master Data'!CU329/100</f>
        <v>0</v>
      </c>
      <c r="Q2292">
        <f>'[1]Master Data'!CV329/100</f>
        <v>0</v>
      </c>
      <c r="R2292">
        <f>'[1]Master Data'!CW329/1000000</f>
        <v>0</v>
      </c>
      <c r="S2292">
        <f>'[1]Master Data'!CY329/1000000</f>
        <v>0</v>
      </c>
      <c r="T2292">
        <f>'[1]Master Data'!CZ329/100</f>
        <v>0</v>
      </c>
      <c r="U2292">
        <f>'[1]Master Data'!DA329/1000000</f>
        <v>0</v>
      </c>
    </row>
    <row r="2293" spans="1:21" x14ac:dyDescent="0.55000000000000004">
      <c r="A2293" s="41" t="s">
        <v>1427</v>
      </c>
      <c r="B2293" s="41">
        <v>0</v>
      </c>
      <c r="C2293">
        <f>'[1]Master Data'!CG330/100</f>
        <v>0</v>
      </c>
      <c r="D2293">
        <f>'[1]Master Data'!CH330/1000000</f>
        <v>0</v>
      </c>
      <c r="E2293">
        <f>'[1]Master Data'!CI330/1000000</f>
        <v>0</v>
      </c>
      <c r="F2293">
        <f>'[1]Master Data'!CJ330/100</f>
        <v>0</v>
      </c>
      <c r="G2293">
        <f>'[1]Master Data'!CK330/100</f>
        <v>0</v>
      </c>
      <c r="H2293">
        <f>'[1]Master Data'!CL330/100</f>
        <v>0</v>
      </c>
      <c r="I2293">
        <f>'[1]Master Data'!CM330/100</f>
        <v>0</v>
      </c>
      <c r="J2293">
        <f>'[1]Master Data'!CN330/100</f>
        <v>0</v>
      </c>
      <c r="K2293">
        <f>'[1]Master Data'!CP330/100</f>
        <v>0</v>
      </c>
      <c r="L2293">
        <f>'[1]Master Data'!CQ330/1000000</f>
        <v>0</v>
      </c>
      <c r="M2293">
        <f>'[1]Master Data'!CR330/1000000</f>
        <v>0</v>
      </c>
      <c r="N2293">
        <f>'[1]Master Data'!CS330/1000000</f>
        <v>0</v>
      </c>
      <c r="O2293">
        <f>'[1]Master Data'!CT330/100</f>
        <v>0</v>
      </c>
      <c r="P2293">
        <f>'[1]Master Data'!CU330/100</f>
        <v>0</v>
      </c>
      <c r="Q2293">
        <f>'[1]Master Data'!CV330/100</f>
        <v>0</v>
      </c>
      <c r="R2293">
        <f>'[1]Master Data'!CW330/1000000</f>
        <v>0</v>
      </c>
      <c r="S2293">
        <f>'[1]Master Data'!CY330/1000000</f>
        <v>0</v>
      </c>
      <c r="T2293">
        <f>'[1]Master Data'!CZ330/100</f>
        <v>0</v>
      </c>
      <c r="U2293">
        <f>'[1]Master Data'!DA330/1000000</f>
        <v>0</v>
      </c>
    </row>
    <row r="2294" spans="1:21" x14ac:dyDescent="0.55000000000000004">
      <c r="A2294" s="41" t="s">
        <v>1428</v>
      </c>
      <c r="B2294" s="41">
        <v>0</v>
      </c>
      <c r="C2294">
        <f>'[1]Master Data'!CG331/100</f>
        <v>0</v>
      </c>
      <c r="D2294">
        <f>'[1]Master Data'!CH331/1000000</f>
        <v>0</v>
      </c>
      <c r="E2294">
        <f>'[1]Master Data'!CI331/1000000</f>
        <v>0</v>
      </c>
      <c r="F2294">
        <f>'[1]Master Data'!CJ331/100</f>
        <v>0</v>
      </c>
      <c r="G2294">
        <f>'[1]Master Data'!CK331/100</f>
        <v>0</v>
      </c>
      <c r="H2294">
        <f>'[1]Master Data'!CL331/100</f>
        <v>0</v>
      </c>
      <c r="I2294">
        <f>'[1]Master Data'!CM331/100</f>
        <v>0</v>
      </c>
      <c r="J2294">
        <f>'[1]Master Data'!CN331/100</f>
        <v>0</v>
      </c>
      <c r="K2294">
        <f>'[1]Master Data'!CP331/100</f>
        <v>0</v>
      </c>
      <c r="L2294">
        <f>'[1]Master Data'!CQ331/1000000</f>
        <v>0</v>
      </c>
      <c r="M2294">
        <f>'[1]Master Data'!CR331/1000000</f>
        <v>0</v>
      </c>
      <c r="N2294">
        <f>'[1]Master Data'!CS331/1000000</f>
        <v>0</v>
      </c>
      <c r="O2294">
        <f>'[1]Master Data'!CT331/100</f>
        <v>0</v>
      </c>
      <c r="P2294">
        <f>'[1]Master Data'!CU331/100</f>
        <v>0</v>
      </c>
      <c r="Q2294">
        <f>'[1]Master Data'!CV331/100</f>
        <v>0</v>
      </c>
      <c r="R2294">
        <f>'[1]Master Data'!CW331/1000000</f>
        <v>0</v>
      </c>
      <c r="S2294">
        <f>'[1]Master Data'!CY331/1000000</f>
        <v>0</v>
      </c>
      <c r="T2294">
        <f>'[1]Master Data'!CZ331/100</f>
        <v>0</v>
      </c>
      <c r="U2294">
        <f>'[1]Master Data'!DA331/1000000</f>
        <v>0</v>
      </c>
    </row>
    <row r="2295" spans="1:21" x14ac:dyDescent="0.55000000000000004">
      <c r="A2295" s="41" t="s">
        <v>1429</v>
      </c>
      <c r="B2295" s="41">
        <v>0</v>
      </c>
      <c r="C2295">
        <f>'[1]Master Data'!CG332/100</f>
        <v>0</v>
      </c>
      <c r="D2295">
        <f>'[1]Master Data'!CH332/1000000</f>
        <v>0</v>
      </c>
      <c r="E2295">
        <f>'[1]Master Data'!CI332/1000000</f>
        <v>0</v>
      </c>
      <c r="F2295">
        <f>'[1]Master Data'!CJ332/100</f>
        <v>0</v>
      </c>
      <c r="G2295">
        <f>'[1]Master Data'!CK332/100</f>
        <v>0</v>
      </c>
      <c r="H2295">
        <f>'[1]Master Data'!CL332/100</f>
        <v>0</v>
      </c>
      <c r="I2295">
        <f>'[1]Master Data'!CM332/100</f>
        <v>0</v>
      </c>
      <c r="J2295">
        <f>'[1]Master Data'!CN332/100</f>
        <v>0</v>
      </c>
      <c r="K2295">
        <f>'[1]Master Data'!CP332/100</f>
        <v>0</v>
      </c>
      <c r="L2295">
        <f>'[1]Master Data'!CQ332/1000000</f>
        <v>0</v>
      </c>
      <c r="M2295">
        <f>'[1]Master Data'!CR332/1000000</f>
        <v>0</v>
      </c>
      <c r="N2295">
        <f>'[1]Master Data'!CS332/1000000</f>
        <v>0</v>
      </c>
      <c r="O2295">
        <f>'[1]Master Data'!CT332/100</f>
        <v>0</v>
      </c>
      <c r="P2295">
        <f>'[1]Master Data'!CU332/100</f>
        <v>0</v>
      </c>
      <c r="Q2295">
        <f>'[1]Master Data'!CV332/100</f>
        <v>0</v>
      </c>
      <c r="R2295">
        <f>'[1]Master Data'!CW332/1000000</f>
        <v>0</v>
      </c>
      <c r="S2295">
        <f>'[1]Master Data'!CY332/1000000</f>
        <v>0</v>
      </c>
      <c r="T2295">
        <f>'[1]Master Data'!CZ332/100</f>
        <v>0</v>
      </c>
      <c r="U2295">
        <f>'[1]Master Data'!DA332/1000000</f>
        <v>0</v>
      </c>
    </row>
    <row r="2296" spans="1:21" x14ac:dyDescent="0.55000000000000004">
      <c r="A2296" s="41" t="s">
        <v>1430</v>
      </c>
      <c r="B2296" s="41">
        <v>0</v>
      </c>
      <c r="C2296">
        <f>'[1]Master Data'!CG333/100</f>
        <v>0</v>
      </c>
      <c r="D2296">
        <f>'[1]Master Data'!CH333/1000000</f>
        <v>0</v>
      </c>
      <c r="E2296">
        <f>'[1]Master Data'!CI333/1000000</f>
        <v>0</v>
      </c>
      <c r="F2296">
        <f>'[1]Master Data'!CJ333/100</f>
        <v>0</v>
      </c>
      <c r="G2296">
        <f>'[1]Master Data'!CK333/100</f>
        <v>0</v>
      </c>
      <c r="H2296">
        <f>'[1]Master Data'!CL333/100</f>
        <v>0</v>
      </c>
      <c r="I2296">
        <f>'[1]Master Data'!CM333/100</f>
        <v>0</v>
      </c>
      <c r="J2296">
        <f>'[1]Master Data'!CN333/100</f>
        <v>0</v>
      </c>
      <c r="K2296">
        <f>'[1]Master Data'!CP333/100</f>
        <v>0</v>
      </c>
      <c r="L2296">
        <f>'[1]Master Data'!CQ333/1000000</f>
        <v>0</v>
      </c>
      <c r="M2296">
        <f>'[1]Master Data'!CR333/1000000</f>
        <v>0</v>
      </c>
      <c r="N2296">
        <f>'[1]Master Data'!CS333/1000000</f>
        <v>0</v>
      </c>
      <c r="O2296">
        <f>'[1]Master Data'!CT333/100</f>
        <v>0</v>
      </c>
      <c r="P2296">
        <f>'[1]Master Data'!CU333/100</f>
        <v>0</v>
      </c>
      <c r="Q2296">
        <f>'[1]Master Data'!CV333/100</f>
        <v>0</v>
      </c>
      <c r="R2296">
        <f>'[1]Master Data'!CW333/1000000</f>
        <v>0</v>
      </c>
      <c r="S2296">
        <f>'[1]Master Data'!CY333/1000000</f>
        <v>0</v>
      </c>
      <c r="T2296">
        <f>'[1]Master Data'!CZ333/100</f>
        <v>0</v>
      </c>
      <c r="U2296">
        <f>'[1]Master Data'!DA333/1000000</f>
        <v>0</v>
      </c>
    </row>
    <row r="2297" spans="1:21" x14ac:dyDescent="0.55000000000000004">
      <c r="A2297" s="41" t="s">
        <v>1431</v>
      </c>
      <c r="B2297" s="41">
        <v>0</v>
      </c>
      <c r="C2297">
        <f>'[1]Master Data'!CG334/100</f>
        <v>0</v>
      </c>
      <c r="D2297">
        <f>'[1]Master Data'!CH334/1000000</f>
        <v>0</v>
      </c>
      <c r="E2297">
        <f>'[1]Master Data'!CI334/1000000</f>
        <v>0</v>
      </c>
      <c r="F2297">
        <f>'[1]Master Data'!CJ334/100</f>
        <v>0</v>
      </c>
      <c r="G2297">
        <f>'[1]Master Data'!CK334/100</f>
        <v>0</v>
      </c>
      <c r="H2297">
        <f>'[1]Master Data'!CL334/100</f>
        <v>0</v>
      </c>
      <c r="I2297">
        <f>'[1]Master Data'!CM334/100</f>
        <v>0</v>
      </c>
      <c r="J2297">
        <f>'[1]Master Data'!CN334/100</f>
        <v>0</v>
      </c>
      <c r="K2297">
        <f>'[1]Master Data'!CP334/100</f>
        <v>0</v>
      </c>
      <c r="L2297">
        <f>'[1]Master Data'!CQ334/1000000</f>
        <v>0</v>
      </c>
      <c r="M2297">
        <f>'[1]Master Data'!CR334/1000000</f>
        <v>0</v>
      </c>
      <c r="N2297">
        <f>'[1]Master Data'!CS334/1000000</f>
        <v>0</v>
      </c>
      <c r="O2297">
        <f>'[1]Master Data'!CT334/100</f>
        <v>0</v>
      </c>
      <c r="P2297">
        <f>'[1]Master Data'!CU334/100</f>
        <v>0</v>
      </c>
      <c r="Q2297">
        <f>'[1]Master Data'!CV334/100</f>
        <v>0</v>
      </c>
      <c r="R2297">
        <f>'[1]Master Data'!CW334/1000000</f>
        <v>0</v>
      </c>
      <c r="S2297">
        <f>'[1]Master Data'!CY334/1000000</f>
        <v>0</v>
      </c>
      <c r="T2297">
        <f>'[1]Master Data'!CZ334/100</f>
        <v>0</v>
      </c>
      <c r="U2297">
        <f>'[1]Master Data'!DA334/1000000</f>
        <v>0</v>
      </c>
    </row>
    <row r="2298" spans="1:21" x14ac:dyDescent="0.55000000000000004">
      <c r="A2298" s="41" t="s">
        <v>1432</v>
      </c>
      <c r="B2298" s="41">
        <v>1.1999999999999999E-3</v>
      </c>
      <c r="C2298">
        <f>'[1]Master Data'!CG335/100</f>
        <v>1.6000000000000001E-3</v>
      </c>
      <c r="D2298">
        <f>'[1]Master Data'!CH335/1000000</f>
        <v>1.49E-7</v>
      </c>
      <c r="E2298">
        <f>'[1]Master Data'!CI335/1000000</f>
        <v>0</v>
      </c>
      <c r="F2298">
        <f>'[1]Master Data'!CJ335/100</f>
        <v>0</v>
      </c>
      <c r="G2298">
        <f>'[1]Master Data'!CK335/100</f>
        <v>0</v>
      </c>
      <c r="H2298">
        <f>'[1]Master Data'!CL335/100</f>
        <v>0</v>
      </c>
      <c r="I2298">
        <f>'[1]Master Data'!CM335/100</f>
        <v>0</v>
      </c>
      <c r="J2298">
        <f>'[1]Master Data'!CN335/100</f>
        <v>0</v>
      </c>
      <c r="K2298">
        <f>'[1]Master Data'!CP335/100</f>
        <v>0</v>
      </c>
      <c r="L2298">
        <f>'[1]Master Data'!CQ335/1000000</f>
        <v>1.4012000000000002E-6</v>
      </c>
      <c r="M2298">
        <f>'[1]Master Data'!CR335/1000000</f>
        <v>2.1017999999999999E-6</v>
      </c>
      <c r="N2298">
        <f>'[1]Master Data'!CS335/1000000</f>
        <v>0</v>
      </c>
      <c r="O2298">
        <f>'[1]Master Data'!CT335/100</f>
        <v>0</v>
      </c>
      <c r="P2298">
        <f>'[1]Master Data'!CU335/100</f>
        <v>0</v>
      </c>
      <c r="Q2298">
        <f>'[1]Master Data'!CV335/100</f>
        <v>0</v>
      </c>
      <c r="R2298">
        <f>'[1]Master Data'!CW335/1000000</f>
        <v>0</v>
      </c>
      <c r="S2298">
        <f>'[1]Master Data'!CY335/1000000</f>
        <v>0</v>
      </c>
      <c r="T2298">
        <f>'[1]Master Data'!CZ335/100</f>
        <v>0</v>
      </c>
      <c r="U2298">
        <f>'[1]Master Data'!DA335/1000000</f>
        <v>0</v>
      </c>
    </row>
    <row r="2299" spans="1:21" x14ac:dyDescent="0.55000000000000004">
      <c r="A2299" s="41" t="s">
        <v>1433</v>
      </c>
      <c r="B2299" s="41">
        <v>0</v>
      </c>
      <c r="C2299">
        <f>'[1]Master Data'!CG336/100</f>
        <v>0</v>
      </c>
      <c r="D2299">
        <f>'[1]Master Data'!CH336/1000000</f>
        <v>0</v>
      </c>
      <c r="E2299">
        <f>'[1]Master Data'!CI336/1000000</f>
        <v>0</v>
      </c>
      <c r="F2299">
        <f>'[1]Master Data'!CJ336/100</f>
        <v>0</v>
      </c>
      <c r="G2299">
        <f>'[1]Master Data'!CK336/100</f>
        <v>0</v>
      </c>
      <c r="H2299">
        <f>'[1]Master Data'!CL336/100</f>
        <v>0</v>
      </c>
      <c r="I2299">
        <f>'[1]Master Data'!CM336/100</f>
        <v>0</v>
      </c>
      <c r="J2299">
        <f>'[1]Master Data'!CN336/100</f>
        <v>0</v>
      </c>
      <c r="K2299">
        <f>'[1]Master Data'!CP336/100</f>
        <v>0</v>
      </c>
      <c r="L2299">
        <f>'[1]Master Data'!CQ336/1000000</f>
        <v>0</v>
      </c>
      <c r="M2299">
        <f>'[1]Master Data'!CR336/1000000</f>
        <v>0</v>
      </c>
      <c r="N2299">
        <f>'[1]Master Data'!CS336/1000000</f>
        <v>0</v>
      </c>
      <c r="O2299">
        <f>'[1]Master Data'!CT336/100</f>
        <v>0</v>
      </c>
      <c r="P2299">
        <f>'[1]Master Data'!CU336/100</f>
        <v>0</v>
      </c>
      <c r="Q2299">
        <f>'[1]Master Data'!CV336/100</f>
        <v>0</v>
      </c>
      <c r="R2299">
        <f>'[1]Master Data'!CW336/1000000</f>
        <v>0</v>
      </c>
      <c r="S2299">
        <f>'[1]Master Data'!CY336/1000000</f>
        <v>0</v>
      </c>
      <c r="T2299">
        <f>'[1]Master Data'!CZ336/100</f>
        <v>0</v>
      </c>
      <c r="U2299">
        <f>'[1]Master Data'!DA336/1000000</f>
        <v>0</v>
      </c>
    </row>
    <row r="2300" spans="1:21" x14ac:dyDescent="0.55000000000000004">
      <c r="A2300" s="41" t="s">
        <v>1434</v>
      </c>
      <c r="B2300" s="41">
        <v>2.3E-3</v>
      </c>
      <c r="C2300">
        <f>'[1]Master Data'!CG337/100</f>
        <v>1.7000000000000001E-3</v>
      </c>
      <c r="D2300">
        <f>'[1]Master Data'!CH337/1000000</f>
        <v>2.6400000000000003E-7</v>
      </c>
      <c r="E2300">
        <f>'[1]Master Data'!CI337/1000000</f>
        <v>0</v>
      </c>
      <c r="F2300">
        <f>'[1]Master Data'!CJ337/100</f>
        <v>0</v>
      </c>
      <c r="G2300">
        <f>'[1]Master Data'!CK337/100</f>
        <v>0</v>
      </c>
      <c r="H2300">
        <f>'[1]Master Data'!CL337/100</f>
        <v>0</v>
      </c>
      <c r="I2300">
        <f>'[1]Master Data'!CM337/100</f>
        <v>0</v>
      </c>
      <c r="J2300">
        <f>'[1]Master Data'!CN337/100</f>
        <v>0</v>
      </c>
      <c r="K2300">
        <f>'[1]Master Data'!CP337/100</f>
        <v>0</v>
      </c>
      <c r="L2300">
        <f>'[1]Master Data'!CQ337/1000000</f>
        <v>2.5683999999999998E-6</v>
      </c>
      <c r="M2300">
        <f>'[1]Master Data'!CR337/1000000</f>
        <v>3.8525999999999993E-6</v>
      </c>
      <c r="N2300">
        <f>'[1]Master Data'!CS337/1000000</f>
        <v>0</v>
      </c>
      <c r="O2300">
        <f>'[1]Master Data'!CT337/100</f>
        <v>0</v>
      </c>
      <c r="P2300">
        <f>'[1]Master Data'!CU337/100</f>
        <v>0</v>
      </c>
      <c r="Q2300">
        <f>'[1]Master Data'!CV337/100</f>
        <v>0</v>
      </c>
      <c r="R2300">
        <f>'[1]Master Data'!CW337/1000000</f>
        <v>0</v>
      </c>
      <c r="S2300">
        <f>'[1]Master Data'!CY337/1000000</f>
        <v>0</v>
      </c>
      <c r="T2300">
        <f>'[1]Master Data'!CZ337/100</f>
        <v>0</v>
      </c>
      <c r="U2300">
        <f>'[1]Master Data'!DA337/1000000</f>
        <v>0</v>
      </c>
    </row>
    <row r="2301" spans="1:21" x14ac:dyDescent="0.55000000000000004">
      <c r="A2301" s="41" t="s">
        <v>1435</v>
      </c>
      <c r="B2301" s="41">
        <v>0</v>
      </c>
      <c r="C2301">
        <f>'[1]Master Data'!CG338/100</f>
        <v>0</v>
      </c>
      <c r="D2301">
        <f>'[1]Master Data'!CH338/1000000</f>
        <v>0</v>
      </c>
      <c r="E2301">
        <f>'[1]Master Data'!CI338/1000000</f>
        <v>0</v>
      </c>
      <c r="F2301">
        <f>'[1]Master Data'!CJ338/100</f>
        <v>0</v>
      </c>
      <c r="G2301">
        <f>'[1]Master Data'!CK338/100</f>
        <v>0</v>
      </c>
      <c r="H2301">
        <f>'[1]Master Data'!CL338/100</f>
        <v>0</v>
      </c>
      <c r="I2301">
        <f>'[1]Master Data'!CM338/100</f>
        <v>0</v>
      </c>
      <c r="J2301">
        <f>'[1]Master Data'!CN338/100</f>
        <v>0</v>
      </c>
      <c r="K2301">
        <f>'[1]Master Data'!CP338/100</f>
        <v>0</v>
      </c>
      <c r="L2301">
        <f>'[1]Master Data'!CQ338/1000000</f>
        <v>0</v>
      </c>
      <c r="M2301">
        <f>'[1]Master Data'!CR338/1000000</f>
        <v>0</v>
      </c>
      <c r="N2301">
        <f>'[1]Master Data'!CS338/1000000</f>
        <v>0</v>
      </c>
      <c r="O2301">
        <f>'[1]Master Data'!CT338/100</f>
        <v>0</v>
      </c>
      <c r="P2301">
        <f>'[1]Master Data'!CU338/100</f>
        <v>0</v>
      </c>
      <c r="Q2301">
        <f>'[1]Master Data'!CV338/100</f>
        <v>0</v>
      </c>
      <c r="R2301">
        <f>'[1]Master Data'!CW338/1000000</f>
        <v>0</v>
      </c>
      <c r="S2301">
        <f>'[1]Master Data'!CY338/1000000</f>
        <v>0</v>
      </c>
      <c r="T2301">
        <f>'[1]Master Data'!CZ338/100</f>
        <v>0</v>
      </c>
      <c r="U2301">
        <f>'[1]Master Data'!DA338/1000000</f>
        <v>0</v>
      </c>
    </row>
    <row r="2302" spans="1:21" x14ac:dyDescent="0.55000000000000004">
      <c r="A2302" s="41" t="s">
        <v>1436</v>
      </c>
      <c r="B2302" s="41">
        <v>0</v>
      </c>
      <c r="C2302">
        <f>'[1]Master Data'!CG339/100</f>
        <v>0</v>
      </c>
      <c r="D2302">
        <f>'[1]Master Data'!CH339/1000000</f>
        <v>0</v>
      </c>
      <c r="E2302">
        <f>'[1]Master Data'!CI339/1000000</f>
        <v>0</v>
      </c>
      <c r="F2302">
        <f>'[1]Master Data'!CJ339/100</f>
        <v>0</v>
      </c>
      <c r="G2302">
        <f>'[1]Master Data'!CK339/100</f>
        <v>0</v>
      </c>
      <c r="H2302">
        <f>'[1]Master Data'!CL339/100</f>
        <v>0</v>
      </c>
      <c r="I2302">
        <f>'[1]Master Data'!CM339/100</f>
        <v>0</v>
      </c>
      <c r="J2302">
        <f>'[1]Master Data'!CN339/100</f>
        <v>0</v>
      </c>
      <c r="K2302">
        <f>'[1]Master Data'!CP339/100</f>
        <v>0</v>
      </c>
      <c r="L2302">
        <f>'[1]Master Data'!CQ339/1000000</f>
        <v>0</v>
      </c>
      <c r="M2302">
        <f>'[1]Master Data'!CR339/1000000</f>
        <v>0</v>
      </c>
      <c r="N2302">
        <f>'[1]Master Data'!CS339/1000000</f>
        <v>0</v>
      </c>
      <c r="O2302">
        <f>'[1]Master Data'!CT339/100</f>
        <v>0</v>
      </c>
      <c r="P2302">
        <f>'[1]Master Data'!CU339/100</f>
        <v>0</v>
      </c>
      <c r="Q2302">
        <f>'[1]Master Data'!CV339/100</f>
        <v>0</v>
      </c>
      <c r="R2302">
        <f>'[1]Master Data'!CW339/1000000</f>
        <v>0</v>
      </c>
      <c r="S2302">
        <f>'[1]Master Data'!CY339/1000000</f>
        <v>0</v>
      </c>
      <c r="T2302">
        <f>'[1]Master Data'!CZ339/100</f>
        <v>0</v>
      </c>
      <c r="U2302">
        <f>'[1]Master Data'!DA339/1000000</f>
        <v>0</v>
      </c>
    </row>
    <row r="2303" spans="1:21" x14ac:dyDescent="0.55000000000000004">
      <c r="A2303" s="41" t="s">
        <v>1437</v>
      </c>
      <c r="B2303" s="41">
        <v>0</v>
      </c>
      <c r="C2303">
        <f>'[1]Master Data'!CG340/100</f>
        <v>0</v>
      </c>
      <c r="D2303">
        <f>'[1]Master Data'!CH340/1000000</f>
        <v>0</v>
      </c>
      <c r="E2303">
        <f>'[1]Master Data'!CI340/1000000</f>
        <v>0</v>
      </c>
      <c r="F2303">
        <f>'[1]Master Data'!CJ340/100</f>
        <v>0</v>
      </c>
      <c r="G2303">
        <f>'[1]Master Data'!CK340/100</f>
        <v>0</v>
      </c>
      <c r="H2303">
        <f>'[1]Master Data'!CL340/100</f>
        <v>0</v>
      </c>
      <c r="I2303">
        <f>'[1]Master Data'!CM340/100</f>
        <v>0</v>
      </c>
      <c r="J2303">
        <f>'[1]Master Data'!CN340/100</f>
        <v>0</v>
      </c>
      <c r="K2303">
        <f>'[1]Master Data'!CP340/100</f>
        <v>0</v>
      </c>
      <c r="L2303">
        <f>'[1]Master Data'!CQ340/1000000</f>
        <v>0</v>
      </c>
      <c r="M2303">
        <f>'[1]Master Data'!CR340/1000000</f>
        <v>0</v>
      </c>
      <c r="N2303">
        <f>'[1]Master Data'!CS340/1000000</f>
        <v>0</v>
      </c>
      <c r="O2303">
        <f>'[1]Master Data'!CT340/100</f>
        <v>0</v>
      </c>
      <c r="P2303">
        <f>'[1]Master Data'!CU340/100</f>
        <v>0</v>
      </c>
      <c r="Q2303">
        <f>'[1]Master Data'!CV340/100</f>
        <v>0</v>
      </c>
      <c r="R2303">
        <f>'[1]Master Data'!CW340/1000000</f>
        <v>0</v>
      </c>
      <c r="S2303">
        <f>'[1]Master Data'!CY340/1000000</f>
        <v>0</v>
      </c>
      <c r="T2303">
        <f>'[1]Master Data'!CZ340/100</f>
        <v>0</v>
      </c>
      <c r="U2303">
        <f>'[1]Master Data'!DA340/1000000</f>
        <v>0</v>
      </c>
    </row>
    <row r="2304" spans="1:21" x14ac:dyDescent="0.55000000000000004">
      <c r="A2304" s="41" t="s">
        <v>1438</v>
      </c>
      <c r="B2304" s="41">
        <v>0</v>
      </c>
      <c r="C2304">
        <f>'[1]Master Data'!CG341/100</f>
        <v>0</v>
      </c>
      <c r="D2304">
        <f>'[1]Master Data'!CH341/1000000</f>
        <v>0</v>
      </c>
      <c r="E2304">
        <f>'[1]Master Data'!CI341/1000000</f>
        <v>0</v>
      </c>
      <c r="F2304">
        <f>'[1]Master Data'!CJ341/100</f>
        <v>0</v>
      </c>
      <c r="G2304">
        <f>'[1]Master Data'!CK341/100</f>
        <v>0</v>
      </c>
      <c r="H2304">
        <f>'[1]Master Data'!CL341/100</f>
        <v>0</v>
      </c>
      <c r="I2304">
        <f>'[1]Master Data'!CM341/100</f>
        <v>0</v>
      </c>
      <c r="J2304">
        <f>'[1]Master Data'!CN341/100</f>
        <v>0</v>
      </c>
      <c r="K2304">
        <f>'[1]Master Data'!CP341/100</f>
        <v>0</v>
      </c>
      <c r="L2304">
        <f>'[1]Master Data'!CQ341/1000000</f>
        <v>0</v>
      </c>
      <c r="M2304">
        <f>'[1]Master Data'!CR341/1000000</f>
        <v>0</v>
      </c>
      <c r="N2304">
        <f>'[1]Master Data'!CS341/1000000</f>
        <v>0</v>
      </c>
      <c r="O2304">
        <f>'[1]Master Data'!CT341/100</f>
        <v>0</v>
      </c>
      <c r="P2304">
        <f>'[1]Master Data'!CU341/100</f>
        <v>0</v>
      </c>
      <c r="Q2304">
        <f>'[1]Master Data'!CV341/100</f>
        <v>0</v>
      </c>
      <c r="R2304">
        <f>'[1]Master Data'!CW341/1000000</f>
        <v>0</v>
      </c>
      <c r="S2304">
        <f>'[1]Master Data'!CY341/1000000</f>
        <v>0</v>
      </c>
      <c r="T2304">
        <f>'[1]Master Data'!CZ341/100</f>
        <v>0</v>
      </c>
      <c r="U2304">
        <f>'[1]Master Data'!DA341/1000000</f>
        <v>0</v>
      </c>
    </row>
    <row r="2305" spans="1:21" x14ac:dyDescent="0.55000000000000004">
      <c r="A2305" s="41" t="s">
        <v>1439</v>
      </c>
      <c r="B2305" s="41">
        <v>0</v>
      </c>
      <c r="C2305">
        <f>'[1]Master Data'!CG342/100</f>
        <v>0</v>
      </c>
      <c r="D2305">
        <f>'[1]Master Data'!CH342/1000000</f>
        <v>0</v>
      </c>
      <c r="E2305">
        <f>'[1]Master Data'!CI342/1000000</f>
        <v>0</v>
      </c>
      <c r="F2305">
        <f>'[1]Master Data'!CJ342/100</f>
        <v>0</v>
      </c>
      <c r="G2305">
        <f>'[1]Master Data'!CK342/100</f>
        <v>0</v>
      </c>
      <c r="H2305">
        <f>'[1]Master Data'!CL342/100</f>
        <v>0</v>
      </c>
      <c r="I2305">
        <f>'[1]Master Data'!CM342/100</f>
        <v>0</v>
      </c>
      <c r="J2305">
        <f>'[1]Master Data'!CN342/100</f>
        <v>0</v>
      </c>
      <c r="K2305">
        <f>'[1]Master Data'!CP342/100</f>
        <v>0</v>
      </c>
      <c r="L2305">
        <f>'[1]Master Data'!CQ342/1000000</f>
        <v>0</v>
      </c>
      <c r="M2305">
        <f>'[1]Master Data'!CR342/1000000</f>
        <v>0</v>
      </c>
      <c r="N2305">
        <f>'[1]Master Data'!CS342/1000000</f>
        <v>0</v>
      </c>
      <c r="O2305">
        <f>'[1]Master Data'!CT342/100</f>
        <v>0</v>
      </c>
      <c r="P2305">
        <f>'[1]Master Data'!CU342/100</f>
        <v>0</v>
      </c>
      <c r="Q2305">
        <f>'[1]Master Data'!CV342/100</f>
        <v>0</v>
      </c>
      <c r="R2305">
        <f>'[1]Master Data'!CW342/1000000</f>
        <v>0</v>
      </c>
      <c r="S2305">
        <f>'[1]Master Data'!CY342/1000000</f>
        <v>0</v>
      </c>
      <c r="T2305">
        <f>'[1]Master Data'!CZ342/100</f>
        <v>0</v>
      </c>
      <c r="U2305">
        <f>'[1]Master Data'!DA342/1000000</f>
        <v>0</v>
      </c>
    </row>
    <row r="2306" spans="1:21" x14ac:dyDescent="0.55000000000000004">
      <c r="A2306" s="41" t="s">
        <v>1440</v>
      </c>
      <c r="B2306" s="41">
        <v>0</v>
      </c>
      <c r="C2306">
        <f>'[1]Master Data'!CG343/100</f>
        <v>0</v>
      </c>
      <c r="D2306">
        <f>'[1]Master Data'!CH343/1000000</f>
        <v>0</v>
      </c>
      <c r="E2306">
        <f>'[1]Master Data'!CI343/1000000</f>
        <v>0</v>
      </c>
      <c r="F2306">
        <f>'[1]Master Data'!CJ343/100</f>
        <v>0</v>
      </c>
      <c r="G2306">
        <f>'[1]Master Data'!CK343/100</f>
        <v>0</v>
      </c>
      <c r="H2306">
        <f>'[1]Master Data'!CL343/100</f>
        <v>0</v>
      </c>
      <c r="I2306">
        <f>'[1]Master Data'!CM343/100</f>
        <v>0</v>
      </c>
      <c r="J2306">
        <f>'[1]Master Data'!CN343/100</f>
        <v>0</v>
      </c>
      <c r="K2306">
        <f>'[1]Master Data'!CP343/100</f>
        <v>0</v>
      </c>
      <c r="L2306">
        <f>'[1]Master Data'!CQ343/1000000</f>
        <v>0</v>
      </c>
      <c r="M2306">
        <f>'[1]Master Data'!CR343/1000000</f>
        <v>0</v>
      </c>
      <c r="N2306">
        <f>'[1]Master Data'!CS343/1000000</f>
        <v>0</v>
      </c>
      <c r="O2306">
        <f>'[1]Master Data'!CT343/100</f>
        <v>0</v>
      </c>
      <c r="P2306">
        <f>'[1]Master Data'!CU343/100</f>
        <v>0</v>
      </c>
      <c r="Q2306">
        <f>'[1]Master Data'!CV343/100</f>
        <v>0</v>
      </c>
      <c r="R2306">
        <f>'[1]Master Data'!CW343/1000000</f>
        <v>0</v>
      </c>
      <c r="S2306">
        <f>'[1]Master Data'!CY343/1000000</f>
        <v>0</v>
      </c>
      <c r="T2306">
        <f>'[1]Master Data'!CZ343/100</f>
        <v>0</v>
      </c>
      <c r="U2306">
        <f>'[1]Master Data'!DA343/1000000</f>
        <v>0</v>
      </c>
    </row>
    <row r="2307" spans="1:21" x14ac:dyDescent="0.55000000000000004">
      <c r="A2307" s="41" t="s">
        <v>1441</v>
      </c>
      <c r="B2307" s="41">
        <v>0</v>
      </c>
      <c r="C2307">
        <f>'[1]Master Data'!CG344/100</f>
        <v>0</v>
      </c>
      <c r="D2307">
        <f>'[1]Master Data'!CH344/1000000</f>
        <v>0</v>
      </c>
      <c r="E2307">
        <f>'[1]Master Data'!CI344/1000000</f>
        <v>0</v>
      </c>
      <c r="F2307">
        <f>'[1]Master Data'!CJ344/100</f>
        <v>0</v>
      </c>
      <c r="G2307">
        <f>'[1]Master Data'!CK344/100</f>
        <v>0</v>
      </c>
      <c r="H2307">
        <f>'[1]Master Data'!CL344/100</f>
        <v>0</v>
      </c>
      <c r="I2307">
        <f>'[1]Master Data'!CM344/100</f>
        <v>0</v>
      </c>
      <c r="J2307">
        <f>'[1]Master Data'!CN344/100</f>
        <v>0</v>
      </c>
      <c r="K2307">
        <f>'[1]Master Data'!CP344/100</f>
        <v>0</v>
      </c>
      <c r="L2307">
        <f>'[1]Master Data'!CQ344/1000000</f>
        <v>0</v>
      </c>
      <c r="M2307">
        <f>'[1]Master Data'!CR344/1000000</f>
        <v>0</v>
      </c>
      <c r="N2307">
        <f>'[1]Master Data'!CS344/1000000</f>
        <v>0</v>
      </c>
      <c r="O2307">
        <f>'[1]Master Data'!CT344/100</f>
        <v>0</v>
      </c>
      <c r="P2307">
        <f>'[1]Master Data'!CU344/100</f>
        <v>0</v>
      </c>
      <c r="Q2307">
        <f>'[1]Master Data'!CV344/100</f>
        <v>0</v>
      </c>
      <c r="R2307">
        <f>'[1]Master Data'!CW344/1000000</f>
        <v>0</v>
      </c>
      <c r="S2307">
        <f>'[1]Master Data'!CY344/1000000</f>
        <v>0</v>
      </c>
      <c r="T2307">
        <f>'[1]Master Data'!CZ344/100</f>
        <v>0</v>
      </c>
      <c r="U2307">
        <f>'[1]Master Data'!DA344/1000000</f>
        <v>0</v>
      </c>
    </row>
    <row r="2308" spans="1:21" x14ac:dyDescent="0.55000000000000004">
      <c r="A2308" s="41" t="s">
        <v>1442</v>
      </c>
      <c r="B2308" s="41">
        <v>0</v>
      </c>
      <c r="C2308">
        <f>'[1]Master Data'!CG345/100</f>
        <v>0</v>
      </c>
      <c r="D2308">
        <f>'[1]Master Data'!CH345/1000000</f>
        <v>0</v>
      </c>
      <c r="E2308">
        <f>'[1]Master Data'!CI345/1000000</f>
        <v>0</v>
      </c>
      <c r="F2308">
        <f>'[1]Master Data'!CJ345/100</f>
        <v>0</v>
      </c>
      <c r="G2308">
        <f>'[1]Master Data'!CK345/100</f>
        <v>0</v>
      </c>
      <c r="H2308">
        <f>'[1]Master Data'!CL345/100</f>
        <v>0</v>
      </c>
      <c r="I2308">
        <f>'[1]Master Data'!CM345/100</f>
        <v>0</v>
      </c>
      <c r="J2308">
        <f>'[1]Master Data'!CN345/100</f>
        <v>0</v>
      </c>
      <c r="K2308">
        <f>'[1]Master Data'!CP345/100</f>
        <v>0</v>
      </c>
      <c r="L2308">
        <f>'[1]Master Data'!CQ345/1000000</f>
        <v>0</v>
      </c>
      <c r="M2308">
        <f>'[1]Master Data'!CR345/1000000</f>
        <v>0</v>
      </c>
      <c r="N2308">
        <f>'[1]Master Data'!CS345/1000000</f>
        <v>0</v>
      </c>
      <c r="O2308">
        <f>'[1]Master Data'!CT345/100</f>
        <v>0</v>
      </c>
      <c r="P2308">
        <f>'[1]Master Data'!CU345/100</f>
        <v>0</v>
      </c>
      <c r="Q2308">
        <f>'[1]Master Data'!CV345/100</f>
        <v>0</v>
      </c>
      <c r="R2308">
        <f>'[1]Master Data'!CW345/1000000</f>
        <v>0</v>
      </c>
      <c r="S2308">
        <f>'[1]Master Data'!CY345/1000000</f>
        <v>0</v>
      </c>
      <c r="T2308">
        <f>'[1]Master Data'!CZ345/100</f>
        <v>0</v>
      </c>
      <c r="U2308">
        <f>'[1]Master Data'!DA345/1000000</f>
        <v>0</v>
      </c>
    </row>
    <row r="2309" spans="1:21" x14ac:dyDescent="0.55000000000000004">
      <c r="A2309" s="41" t="s">
        <v>1443</v>
      </c>
      <c r="B2309" s="41">
        <v>0</v>
      </c>
      <c r="C2309">
        <f>'[1]Master Data'!CG346/100</f>
        <v>0</v>
      </c>
      <c r="D2309">
        <f>'[1]Master Data'!CH346/1000000</f>
        <v>0</v>
      </c>
      <c r="E2309">
        <f>'[1]Master Data'!CI346/1000000</f>
        <v>0</v>
      </c>
      <c r="F2309">
        <f>'[1]Master Data'!CJ346/100</f>
        <v>0</v>
      </c>
      <c r="G2309">
        <f>'[1]Master Data'!CK346/100</f>
        <v>0</v>
      </c>
      <c r="H2309">
        <f>'[1]Master Data'!CL346/100</f>
        <v>0</v>
      </c>
      <c r="I2309">
        <f>'[1]Master Data'!CM346/100</f>
        <v>0</v>
      </c>
      <c r="J2309">
        <f>'[1]Master Data'!CN346/100</f>
        <v>0</v>
      </c>
      <c r="K2309">
        <f>'[1]Master Data'!CP346/100</f>
        <v>0</v>
      </c>
      <c r="L2309">
        <f>'[1]Master Data'!CQ346/1000000</f>
        <v>0</v>
      </c>
      <c r="M2309">
        <f>'[1]Master Data'!CR346/1000000</f>
        <v>0</v>
      </c>
      <c r="N2309">
        <f>'[1]Master Data'!CS346/1000000</f>
        <v>0</v>
      </c>
      <c r="O2309">
        <f>'[1]Master Data'!CT346/100</f>
        <v>0</v>
      </c>
      <c r="P2309">
        <f>'[1]Master Data'!CU346/100</f>
        <v>0</v>
      </c>
      <c r="Q2309">
        <f>'[1]Master Data'!CV346/100</f>
        <v>0</v>
      </c>
      <c r="R2309">
        <f>'[1]Master Data'!CW346/1000000</f>
        <v>0</v>
      </c>
      <c r="S2309">
        <f>'[1]Master Data'!CY346/1000000</f>
        <v>0</v>
      </c>
      <c r="T2309">
        <f>'[1]Master Data'!CZ346/100</f>
        <v>0</v>
      </c>
      <c r="U2309">
        <f>'[1]Master Data'!DA346/1000000</f>
        <v>0</v>
      </c>
    </row>
    <row r="2310" spans="1:21" x14ac:dyDescent="0.55000000000000004">
      <c r="A2310" s="41" t="s">
        <v>1444</v>
      </c>
      <c r="B2310" s="41">
        <v>0</v>
      </c>
      <c r="C2310">
        <f>'[1]Master Data'!CG347/100</f>
        <v>0</v>
      </c>
      <c r="D2310">
        <f>'[1]Master Data'!CH347/1000000</f>
        <v>0</v>
      </c>
      <c r="E2310">
        <f>'[1]Master Data'!CI347/1000000</f>
        <v>0</v>
      </c>
      <c r="F2310">
        <f>'[1]Master Data'!CJ347/100</f>
        <v>0</v>
      </c>
      <c r="G2310">
        <f>'[1]Master Data'!CK347/100</f>
        <v>0</v>
      </c>
      <c r="H2310">
        <f>'[1]Master Data'!CL347/100</f>
        <v>0</v>
      </c>
      <c r="I2310">
        <f>'[1]Master Data'!CM347/100</f>
        <v>0</v>
      </c>
      <c r="J2310">
        <f>'[1]Master Data'!CN347/100</f>
        <v>0</v>
      </c>
      <c r="K2310">
        <f>'[1]Master Data'!CP347/100</f>
        <v>0</v>
      </c>
      <c r="L2310">
        <f>'[1]Master Data'!CQ347/1000000</f>
        <v>0</v>
      </c>
      <c r="M2310">
        <f>'[1]Master Data'!CR347/1000000</f>
        <v>0</v>
      </c>
      <c r="N2310">
        <f>'[1]Master Data'!CS347/1000000</f>
        <v>0</v>
      </c>
      <c r="O2310">
        <f>'[1]Master Data'!CT347/100</f>
        <v>0</v>
      </c>
      <c r="P2310">
        <f>'[1]Master Data'!CU347/100</f>
        <v>0</v>
      </c>
      <c r="Q2310">
        <f>'[1]Master Data'!CV347/100</f>
        <v>0</v>
      </c>
      <c r="R2310">
        <f>'[1]Master Data'!CW347/1000000</f>
        <v>0</v>
      </c>
      <c r="S2310">
        <f>'[1]Master Data'!CY347/1000000</f>
        <v>0</v>
      </c>
      <c r="T2310">
        <f>'[1]Master Data'!CZ347/100</f>
        <v>0</v>
      </c>
      <c r="U2310">
        <f>'[1]Master Data'!DA347/1000000</f>
        <v>0</v>
      </c>
    </row>
    <row r="2311" spans="1:21" x14ac:dyDescent="0.55000000000000004">
      <c r="A2311" s="41" t="s">
        <v>1445</v>
      </c>
      <c r="B2311" s="41">
        <v>0</v>
      </c>
      <c r="C2311">
        <f>'[1]Master Data'!CG348/100</f>
        <v>0</v>
      </c>
      <c r="D2311">
        <f>'[1]Master Data'!CH348/1000000</f>
        <v>0</v>
      </c>
      <c r="E2311">
        <f>'[1]Master Data'!CI348/1000000</f>
        <v>0</v>
      </c>
      <c r="F2311">
        <f>'[1]Master Data'!CJ348/100</f>
        <v>0</v>
      </c>
      <c r="G2311">
        <f>'[1]Master Data'!CK348/100</f>
        <v>0</v>
      </c>
      <c r="H2311">
        <f>'[1]Master Data'!CL348/100</f>
        <v>0</v>
      </c>
      <c r="I2311">
        <f>'[1]Master Data'!CM348/100</f>
        <v>0</v>
      </c>
      <c r="J2311">
        <f>'[1]Master Data'!CN348/100</f>
        <v>0</v>
      </c>
      <c r="K2311">
        <f>'[1]Master Data'!CP348/100</f>
        <v>0</v>
      </c>
      <c r="L2311">
        <f>'[1]Master Data'!CQ348/1000000</f>
        <v>0</v>
      </c>
      <c r="M2311">
        <f>'[1]Master Data'!CR348/1000000</f>
        <v>0</v>
      </c>
      <c r="N2311">
        <f>'[1]Master Data'!CS348/1000000</f>
        <v>0</v>
      </c>
      <c r="O2311">
        <f>'[1]Master Data'!CT348/100</f>
        <v>0</v>
      </c>
      <c r="P2311">
        <f>'[1]Master Data'!CU348/100</f>
        <v>0</v>
      </c>
      <c r="Q2311">
        <f>'[1]Master Data'!CV348/100</f>
        <v>0</v>
      </c>
      <c r="R2311">
        <f>'[1]Master Data'!CW348/1000000</f>
        <v>0</v>
      </c>
      <c r="S2311">
        <f>'[1]Master Data'!CY348/1000000</f>
        <v>0</v>
      </c>
      <c r="T2311">
        <f>'[1]Master Data'!CZ348/100</f>
        <v>0</v>
      </c>
      <c r="U2311">
        <f>'[1]Master Data'!DA348/1000000</f>
        <v>0</v>
      </c>
    </row>
    <row r="2312" spans="1:21" x14ac:dyDescent="0.55000000000000004">
      <c r="A2312" s="41" t="s">
        <v>1446</v>
      </c>
      <c r="B2312" s="41">
        <v>0</v>
      </c>
      <c r="C2312">
        <f>'[1]Master Data'!CG349/100</f>
        <v>0</v>
      </c>
      <c r="D2312">
        <f>'[1]Master Data'!CH349/1000000</f>
        <v>0</v>
      </c>
      <c r="E2312">
        <f>'[1]Master Data'!CI349/1000000</f>
        <v>0</v>
      </c>
      <c r="F2312">
        <f>'[1]Master Data'!CJ349/100</f>
        <v>0</v>
      </c>
      <c r="G2312">
        <f>'[1]Master Data'!CK349/100</f>
        <v>0</v>
      </c>
      <c r="H2312">
        <f>'[1]Master Data'!CL349/100</f>
        <v>0</v>
      </c>
      <c r="I2312">
        <f>'[1]Master Data'!CM349/100</f>
        <v>0</v>
      </c>
      <c r="J2312">
        <f>'[1]Master Data'!CN349/100</f>
        <v>0</v>
      </c>
      <c r="K2312">
        <f>'[1]Master Data'!CP349/100</f>
        <v>0</v>
      </c>
      <c r="L2312">
        <f>'[1]Master Data'!CQ349/1000000</f>
        <v>0</v>
      </c>
      <c r="M2312">
        <f>'[1]Master Data'!CR349/1000000</f>
        <v>0</v>
      </c>
      <c r="N2312">
        <f>'[1]Master Data'!CS349/1000000</f>
        <v>0</v>
      </c>
      <c r="O2312">
        <f>'[1]Master Data'!CT349/100</f>
        <v>0</v>
      </c>
      <c r="P2312">
        <f>'[1]Master Data'!CU349/100</f>
        <v>0</v>
      </c>
      <c r="Q2312">
        <f>'[1]Master Data'!CV349/100</f>
        <v>0</v>
      </c>
      <c r="R2312">
        <f>'[1]Master Data'!CW349/1000000</f>
        <v>0</v>
      </c>
      <c r="S2312">
        <f>'[1]Master Data'!CY349/1000000</f>
        <v>0</v>
      </c>
      <c r="T2312">
        <f>'[1]Master Data'!CZ349/100</f>
        <v>0</v>
      </c>
      <c r="U2312">
        <f>'[1]Master Data'!DA349/1000000</f>
        <v>0</v>
      </c>
    </row>
    <row r="2313" spans="1:21" x14ac:dyDescent="0.55000000000000004">
      <c r="A2313" s="41" t="s">
        <v>1447</v>
      </c>
      <c r="B2313" s="41">
        <v>0</v>
      </c>
      <c r="C2313">
        <f>'[1]Master Data'!CG350/100</f>
        <v>0</v>
      </c>
      <c r="D2313">
        <f>'[1]Master Data'!CH350/1000000</f>
        <v>0</v>
      </c>
      <c r="E2313">
        <f>'[1]Master Data'!CI350/1000000</f>
        <v>0</v>
      </c>
      <c r="F2313">
        <f>'[1]Master Data'!CJ350/100</f>
        <v>0</v>
      </c>
      <c r="G2313">
        <f>'[1]Master Data'!CK350/100</f>
        <v>0</v>
      </c>
      <c r="H2313">
        <f>'[1]Master Data'!CL350/100</f>
        <v>0</v>
      </c>
      <c r="I2313">
        <f>'[1]Master Data'!CM350/100</f>
        <v>0</v>
      </c>
      <c r="J2313">
        <f>'[1]Master Data'!CN350/100</f>
        <v>0</v>
      </c>
      <c r="K2313">
        <f>'[1]Master Data'!CP350/100</f>
        <v>0</v>
      </c>
      <c r="L2313">
        <f>'[1]Master Data'!CQ350/1000000</f>
        <v>0</v>
      </c>
      <c r="M2313">
        <f>'[1]Master Data'!CR350/1000000</f>
        <v>0</v>
      </c>
      <c r="N2313">
        <f>'[1]Master Data'!CS350/1000000</f>
        <v>0</v>
      </c>
      <c r="O2313">
        <f>'[1]Master Data'!CT350/100</f>
        <v>0</v>
      </c>
      <c r="P2313">
        <f>'[1]Master Data'!CU350/100</f>
        <v>0</v>
      </c>
      <c r="Q2313">
        <f>'[1]Master Data'!CV350/100</f>
        <v>0</v>
      </c>
      <c r="R2313">
        <f>'[1]Master Data'!CW350/1000000</f>
        <v>0</v>
      </c>
      <c r="S2313">
        <f>'[1]Master Data'!CY350/1000000</f>
        <v>0</v>
      </c>
      <c r="T2313">
        <f>'[1]Master Data'!CZ350/100</f>
        <v>0</v>
      </c>
      <c r="U2313">
        <f>'[1]Master Data'!DA350/1000000</f>
        <v>0</v>
      </c>
    </row>
    <row r="2314" spans="1:21" x14ac:dyDescent="0.55000000000000004">
      <c r="A2314" s="41" t="s">
        <v>1448</v>
      </c>
      <c r="B2314" s="41">
        <v>0</v>
      </c>
      <c r="C2314">
        <f>'[1]Master Data'!CG351/100</f>
        <v>0</v>
      </c>
      <c r="D2314">
        <f>'[1]Master Data'!CH351/1000000</f>
        <v>0</v>
      </c>
      <c r="E2314">
        <f>'[1]Master Data'!CI351/1000000</f>
        <v>0</v>
      </c>
      <c r="F2314">
        <f>'[1]Master Data'!CJ351/100</f>
        <v>0</v>
      </c>
      <c r="G2314">
        <f>'[1]Master Data'!CK351/100</f>
        <v>0</v>
      </c>
      <c r="H2314">
        <f>'[1]Master Data'!CL351/100</f>
        <v>0</v>
      </c>
      <c r="I2314">
        <f>'[1]Master Data'!CM351/100</f>
        <v>0</v>
      </c>
      <c r="J2314">
        <f>'[1]Master Data'!CN351/100</f>
        <v>0</v>
      </c>
      <c r="K2314">
        <f>'[1]Master Data'!CP351/100</f>
        <v>0</v>
      </c>
      <c r="L2314">
        <f>'[1]Master Data'!CQ351/1000000</f>
        <v>0</v>
      </c>
      <c r="M2314">
        <f>'[1]Master Data'!CR351/1000000</f>
        <v>0</v>
      </c>
      <c r="N2314">
        <f>'[1]Master Data'!CS351/1000000</f>
        <v>0</v>
      </c>
      <c r="O2314">
        <f>'[1]Master Data'!CT351/100</f>
        <v>0</v>
      </c>
      <c r="P2314">
        <f>'[1]Master Data'!CU351/100</f>
        <v>0</v>
      </c>
      <c r="Q2314">
        <f>'[1]Master Data'!CV351/100</f>
        <v>0</v>
      </c>
      <c r="R2314">
        <f>'[1]Master Data'!CW351/1000000</f>
        <v>0</v>
      </c>
      <c r="S2314">
        <f>'[1]Master Data'!CY351/1000000</f>
        <v>0</v>
      </c>
      <c r="T2314">
        <f>'[1]Master Data'!CZ351/100</f>
        <v>0</v>
      </c>
      <c r="U2314">
        <f>'[1]Master Data'!DA351/1000000</f>
        <v>0</v>
      </c>
    </row>
    <row r="2315" spans="1:21" x14ac:dyDescent="0.55000000000000004">
      <c r="A2315" s="41" t="s">
        <v>1449</v>
      </c>
      <c r="B2315" s="41">
        <v>0</v>
      </c>
      <c r="C2315">
        <f>'[1]Master Data'!CG352/100</f>
        <v>0</v>
      </c>
      <c r="D2315">
        <f>'[1]Master Data'!CH352/1000000</f>
        <v>0</v>
      </c>
      <c r="E2315">
        <f>'[1]Master Data'!CI352/1000000</f>
        <v>0</v>
      </c>
      <c r="F2315">
        <f>'[1]Master Data'!CJ352/100</f>
        <v>0</v>
      </c>
      <c r="G2315">
        <f>'[1]Master Data'!CK352/100</f>
        <v>0</v>
      </c>
      <c r="H2315">
        <f>'[1]Master Data'!CL352/100</f>
        <v>0</v>
      </c>
      <c r="I2315">
        <f>'[1]Master Data'!CM352/100</f>
        <v>0</v>
      </c>
      <c r="J2315">
        <f>'[1]Master Data'!CN352/100</f>
        <v>0</v>
      </c>
      <c r="K2315">
        <f>'[1]Master Data'!CP352/100</f>
        <v>0</v>
      </c>
      <c r="L2315">
        <f>'[1]Master Data'!CQ352/1000000</f>
        <v>0</v>
      </c>
      <c r="M2315">
        <f>'[1]Master Data'!CR352/1000000</f>
        <v>0</v>
      </c>
      <c r="N2315">
        <f>'[1]Master Data'!CS352/1000000</f>
        <v>0</v>
      </c>
      <c r="O2315">
        <f>'[1]Master Data'!CT352/100</f>
        <v>0</v>
      </c>
      <c r="P2315">
        <f>'[1]Master Data'!CU352/100</f>
        <v>0</v>
      </c>
      <c r="Q2315">
        <f>'[1]Master Data'!CV352/100</f>
        <v>0</v>
      </c>
      <c r="R2315">
        <f>'[1]Master Data'!CW352/1000000</f>
        <v>0</v>
      </c>
      <c r="S2315">
        <f>'[1]Master Data'!CY352/1000000</f>
        <v>0</v>
      </c>
      <c r="T2315">
        <f>'[1]Master Data'!CZ352/100</f>
        <v>0</v>
      </c>
      <c r="U2315">
        <f>'[1]Master Data'!DA352/1000000</f>
        <v>0</v>
      </c>
    </row>
    <row r="2316" spans="1:21" x14ac:dyDescent="0.55000000000000004">
      <c r="A2316" s="41" t="s">
        <v>1450</v>
      </c>
      <c r="B2316" s="41">
        <v>0</v>
      </c>
      <c r="C2316">
        <f>'[1]Master Data'!CG353/100</f>
        <v>0</v>
      </c>
      <c r="D2316">
        <f>'[1]Master Data'!CH353/1000000</f>
        <v>0</v>
      </c>
      <c r="E2316">
        <f>'[1]Master Data'!CI353/1000000</f>
        <v>0</v>
      </c>
      <c r="F2316">
        <f>'[1]Master Data'!CJ353/100</f>
        <v>0</v>
      </c>
      <c r="G2316">
        <f>'[1]Master Data'!CK353/100</f>
        <v>0</v>
      </c>
      <c r="H2316">
        <f>'[1]Master Data'!CL353/100</f>
        <v>0</v>
      </c>
      <c r="I2316">
        <f>'[1]Master Data'!CM353/100</f>
        <v>0</v>
      </c>
      <c r="J2316">
        <f>'[1]Master Data'!CN353/100</f>
        <v>0</v>
      </c>
      <c r="K2316">
        <f>'[1]Master Data'!CP353/100</f>
        <v>0</v>
      </c>
      <c r="L2316">
        <f>'[1]Master Data'!CQ353/1000000</f>
        <v>0</v>
      </c>
      <c r="M2316">
        <f>'[1]Master Data'!CR353/1000000</f>
        <v>0</v>
      </c>
      <c r="N2316">
        <f>'[1]Master Data'!CS353/1000000</f>
        <v>0</v>
      </c>
      <c r="O2316">
        <f>'[1]Master Data'!CT353/100</f>
        <v>0</v>
      </c>
      <c r="P2316">
        <f>'[1]Master Data'!CU353/100</f>
        <v>0</v>
      </c>
      <c r="Q2316">
        <f>'[1]Master Data'!CV353/100</f>
        <v>0</v>
      </c>
      <c r="R2316">
        <f>'[1]Master Data'!CW353/1000000</f>
        <v>0</v>
      </c>
      <c r="S2316">
        <f>'[1]Master Data'!CY353/1000000</f>
        <v>0</v>
      </c>
      <c r="T2316">
        <f>'[1]Master Data'!CZ353/100</f>
        <v>0</v>
      </c>
      <c r="U2316">
        <f>'[1]Master Data'!DA353/1000000</f>
        <v>0</v>
      </c>
    </row>
    <row r="2317" spans="1:21" x14ac:dyDescent="0.55000000000000004">
      <c r="A2317" s="41" t="s">
        <v>1451</v>
      </c>
      <c r="B2317" s="41">
        <v>0</v>
      </c>
      <c r="C2317">
        <f>'[1]Master Data'!CG354/100</f>
        <v>0</v>
      </c>
      <c r="D2317">
        <f>'[1]Master Data'!CH354/1000000</f>
        <v>0</v>
      </c>
      <c r="E2317">
        <f>'[1]Master Data'!CI354/1000000</f>
        <v>0</v>
      </c>
      <c r="F2317">
        <f>'[1]Master Data'!CJ354/100</f>
        <v>0</v>
      </c>
      <c r="G2317">
        <f>'[1]Master Data'!CK354/100</f>
        <v>0</v>
      </c>
      <c r="H2317">
        <f>'[1]Master Data'!CL354/100</f>
        <v>0</v>
      </c>
      <c r="I2317">
        <f>'[1]Master Data'!CM354/100</f>
        <v>0</v>
      </c>
      <c r="J2317">
        <f>'[1]Master Data'!CN354/100</f>
        <v>0</v>
      </c>
      <c r="K2317">
        <f>'[1]Master Data'!CP354/100</f>
        <v>0</v>
      </c>
      <c r="L2317">
        <f>'[1]Master Data'!CQ354/1000000</f>
        <v>0</v>
      </c>
      <c r="M2317">
        <f>'[1]Master Data'!CR354/1000000</f>
        <v>0</v>
      </c>
      <c r="N2317">
        <f>'[1]Master Data'!CS354/1000000</f>
        <v>0</v>
      </c>
      <c r="O2317">
        <f>'[1]Master Data'!CT354/100</f>
        <v>0</v>
      </c>
      <c r="P2317">
        <f>'[1]Master Data'!CU354/100</f>
        <v>0</v>
      </c>
      <c r="Q2317">
        <f>'[1]Master Data'!CV354/100</f>
        <v>0</v>
      </c>
      <c r="R2317">
        <f>'[1]Master Data'!CW354/1000000</f>
        <v>0</v>
      </c>
      <c r="S2317">
        <f>'[1]Master Data'!CY354/1000000</f>
        <v>0</v>
      </c>
      <c r="T2317">
        <f>'[1]Master Data'!CZ354/100</f>
        <v>0</v>
      </c>
      <c r="U2317">
        <f>'[1]Master Data'!DA354/1000000</f>
        <v>0</v>
      </c>
    </row>
    <row r="2318" spans="1:21" x14ac:dyDescent="0.55000000000000004">
      <c r="A2318" s="41" t="s">
        <v>1452</v>
      </c>
      <c r="B2318" s="41">
        <v>0</v>
      </c>
      <c r="C2318">
        <f>'[1]Master Data'!CG355/100</f>
        <v>0</v>
      </c>
      <c r="D2318">
        <f>'[1]Master Data'!CH355/1000000</f>
        <v>0</v>
      </c>
      <c r="E2318">
        <f>'[1]Master Data'!CI355/1000000</f>
        <v>0</v>
      </c>
      <c r="F2318">
        <f>'[1]Master Data'!CJ355/100</f>
        <v>0</v>
      </c>
      <c r="G2318">
        <f>'[1]Master Data'!CK355/100</f>
        <v>0</v>
      </c>
      <c r="H2318">
        <f>'[1]Master Data'!CL355/100</f>
        <v>0</v>
      </c>
      <c r="I2318">
        <f>'[1]Master Data'!CM355/100</f>
        <v>0</v>
      </c>
      <c r="J2318">
        <f>'[1]Master Data'!CN355/100</f>
        <v>0</v>
      </c>
      <c r="K2318">
        <f>'[1]Master Data'!CP355/100</f>
        <v>0</v>
      </c>
      <c r="L2318">
        <f>'[1]Master Data'!CQ355/1000000</f>
        <v>0</v>
      </c>
      <c r="M2318">
        <f>'[1]Master Data'!CR355/1000000</f>
        <v>0</v>
      </c>
      <c r="N2318">
        <f>'[1]Master Data'!CS355/1000000</f>
        <v>0</v>
      </c>
      <c r="O2318">
        <f>'[1]Master Data'!CT355/100</f>
        <v>0</v>
      </c>
      <c r="P2318">
        <f>'[1]Master Data'!CU355/100</f>
        <v>0</v>
      </c>
      <c r="Q2318">
        <f>'[1]Master Data'!CV355/100</f>
        <v>0</v>
      </c>
      <c r="R2318">
        <f>'[1]Master Data'!CW355/1000000</f>
        <v>0</v>
      </c>
      <c r="S2318">
        <f>'[1]Master Data'!CY355/1000000</f>
        <v>0</v>
      </c>
      <c r="T2318">
        <f>'[1]Master Data'!CZ355/100</f>
        <v>0</v>
      </c>
      <c r="U2318">
        <f>'[1]Master Data'!DA355/1000000</f>
        <v>0</v>
      </c>
    </row>
    <row r="2319" spans="1:21" x14ac:dyDescent="0.55000000000000004">
      <c r="A2319" s="41" t="s">
        <v>1453</v>
      </c>
      <c r="B2319" s="41">
        <v>0</v>
      </c>
      <c r="C2319">
        <f>'[1]Master Data'!CG356/100</f>
        <v>0</v>
      </c>
      <c r="D2319">
        <f>'[1]Master Data'!CH356/1000000</f>
        <v>0</v>
      </c>
      <c r="E2319">
        <f>'[1]Master Data'!CI356/1000000</f>
        <v>0</v>
      </c>
      <c r="F2319">
        <f>'[1]Master Data'!CJ356/100</f>
        <v>0</v>
      </c>
      <c r="G2319">
        <f>'[1]Master Data'!CK356/100</f>
        <v>0</v>
      </c>
      <c r="H2319">
        <f>'[1]Master Data'!CL356/100</f>
        <v>0</v>
      </c>
      <c r="I2319">
        <f>'[1]Master Data'!CM356/100</f>
        <v>0</v>
      </c>
      <c r="J2319">
        <f>'[1]Master Data'!CN356/100</f>
        <v>0</v>
      </c>
      <c r="K2319">
        <f>'[1]Master Data'!CP356/100</f>
        <v>0</v>
      </c>
      <c r="L2319">
        <f>'[1]Master Data'!CQ356/1000000</f>
        <v>0</v>
      </c>
      <c r="M2319">
        <f>'[1]Master Data'!CR356/1000000</f>
        <v>0</v>
      </c>
      <c r="N2319">
        <f>'[1]Master Data'!CS356/1000000</f>
        <v>0</v>
      </c>
      <c r="O2319">
        <f>'[1]Master Data'!CT356/100</f>
        <v>0</v>
      </c>
      <c r="P2319">
        <f>'[1]Master Data'!CU356/100</f>
        <v>0</v>
      </c>
      <c r="Q2319">
        <f>'[1]Master Data'!CV356/100</f>
        <v>0</v>
      </c>
      <c r="R2319">
        <f>'[1]Master Data'!CW356/1000000</f>
        <v>0</v>
      </c>
      <c r="S2319">
        <f>'[1]Master Data'!CY356/1000000</f>
        <v>0</v>
      </c>
      <c r="T2319">
        <f>'[1]Master Data'!CZ356/100</f>
        <v>0</v>
      </c>
      <c r="U2319">
        <f>'[1]Master Data'!DA356/1000000</f>
        <v>0</v>
      </c>
    </row>
    <row r="2320" spans="1:21" x14ac:dyDescent="0.55000000000000004">
      <c r="A2320" s="41" t="s">
        <v>1454</v>
      </c>
      <c r="B2320" s="41">
        <v>0</v>
      </c>
      <c r="C2320">
        <f>'[1]Master Data'!CG357/100</f>
        <v>0</v>
      </c>
      <c r="D2320">
        <f>'[1]Master Data'!CH357/1000000</f>
        <v>0</v>
      </c>
      <c r="E2320">
        <f>'[1]Master Data'!CI357/1000000</f>
        <v>0</v>
      </c>
      <c r="F2320">
        <f>'[1]Master Data'!CJ357/100</f>
        <v>0</v>
      </c>
      <c r="G2320">
        <f>'[1]Master Data'!CK357/100</f>
        <v>0</v>
      </c>
      <c r="H2320">
        <f>'[1]Master Data'!CL357/100</f>
        <v>0</v>
      </c>
      <c r="I2320">
        <f>'[1]Master Data'!CM357/100</f>
        <v>0</v>
      </c>
      <c r="J2320">
        <f>'[1]Master Data'!CN357/100</f>
        <v>0</v>
      </c>
      <c r="K2320">
        <f>'[1]Master Data'!CP357/100</f>
        <v>0</v>
      </c>
      <c r="L2320">
        <f>'[1]Master Data'!CQ357/1000000</f>
        <v>0</v>
      </c>
      <c r="M2320">
        <f>'[1]Master Data'!CR357/1000000</f>
        <v>0</v>
      </c>
      <c r="N2320">
        <f>'[1]Master Data'!CS357/1000000</f>
        <v>0</v>
      </c>
      <c r="O2320">
        <f>'[1]Master Data'!CT357/100</f>
        <v>0</v>
      </c>
      <c r="P2320">
        <f>'[1]Master Data'!CU357/100</f>
        <v>0</v>
      </c>
      <c r="Q2320">
        <f>'[1]Master Data'!CV357/100</f>
        <v>0</v>
      </c>
      <c r="R2320">
        <f>'[1]Master Data'!CW357/1000000</f>
        <v>0</v>
      </c>
      <c r="S2320">
        <f>'[1]Master Data'!CY357/1000000</f>
        <v>0</v>
      </c>
      <c r="T2320">
        <f>'[1]Master Data'!CZ357/100</f>
        <v>0</v>
      </c>
      <c r="U2320">
        <f>'[1]Master Data'!DA357/1000000</f>
        <v>0</v>
      </c>
    </row>
    <row r="2321" spans="1:21" x14ac:dyDescent="0.55000000000000004">
      <c r="A2321" s="41" t="s">
        <v>1455</v>
      </c>
      <c r="B2321" s="41">
        <v>0</v>
      </c>
      <c r="C2321">
        <f>'[1]Master Data'!CG358/100</f>
        <v>0</v>
      </c>
      <c r="D2321">
        <f>'[1]Master Data'!CH358/1000000</f>
        <v>0</v>
      </c>
      <c r="E2321">
        <f>'[1]Master Data'!CI358/1000000</f>
        <v>0</v>
      </c>
      <c r="F2321">
        <f>'[1]Master Data'!CJ358/100</f>
        <v>0</v>
      </c>
      <c r="G2321">
        <f>'[1]Master Data'!CK358/100</f>
        <v>0</v>
      </c>
      <c r="H2321">
        <f>'[1]Master Data'!CL358/100</f>
        <v>0</v>
      </c>
      <c r="I2321">
        <f>'[1]Master Data'!CM358/100</f>
        <v>0</v>
      </c>
      <c r="J2321">
        <f>'[1]Master Data'!CN358/100</f>
        <v>0</v>
      </c>
      <c r="K2321">
        <f>'[1]Master Data'!CP358/100</f>
        <v>0</v>
      </c>
      <c r="L2321">
        <f>'[1]Master Data'!CQ358/1000000</f>
        <v>0</v>
      </c>
      <c r="M2321">
        <f>'[1]Master Data'!CR358/1000000</f>
        <v>0</v>
      </c>
      <c r="N2321">
        <f>'[1]Master Data'!CS358/1000000</f>
        <v>0</v>
      </c>
      <c r="O2321">
        <f>'[1]Master Data'!CT358/100</f>
        <v>0</v>
      </c>
      <c r="P2321">
        <f>'[1]Master Data'!CU358/100</f>
        <v>0</v>
      </c>
      <c r="Q2321">
        <f>'[1]Master Data'!CV358/100</f>
        <v>0</v>
      </c>
      <c r="R2321">
        <f>'[1]Master Data'!CW358/1000000</f>
        <v>0</v>
      </c>
      <c r="S2321">
        <f>'[1]Master Data'!CY358/1000000</f>
        <v>0</v>
      </c>
      <c r="T2321">
        <f>'[1]Master Data'!CZ358/100</f>
        <v>0</v>
      </c>
      <c r="U2321">
        <f>'[1]Master Data'!DA358/1000000</f>
        <v>0</v>
      </c>
    </row>
    <row r="2322" spans="1:21" x14ac:dyDescent="0.55000000000000004">
      <c r="A2322" s="41" t="s">
        <v>1456</v>
      </c>
      <c r="B2322" s="41">
        <v>0</v>
      </c>
      <c r="C2322">
        <f>'[1]Master Data'!CG359/100</f>
        <v>0</v>
      </c>
      <c r="D2322">
        <f>'[1]Master Data'!CH359/1000000</f>
        <v>0</v>
      </c>
      <c r="E2322">
        <f>'[1]Master Data'!CI359/1000000</f>
        <v>0</v>
      </c>
      <c r="F2322">
        <f>'[1]Master Data'!CJ359/100</f>
        <v>0</v>
      </c>
      <c r="G2322">
        <f>'[1]Master Data'!CK359/100</f>
        <v>0</v>
      </c>
      <c r="H2322">
        <f>'[1]Master Data'!CL359/100</f>
        <v>0</v>
      </c>
      <c r="I2322">
        <f>'[1]Master Data'!CM359/100</f>
        <v>0</v>
      </c>
      <c r="J2322">
        <f>'[1]Master Data'!CN359/100</f>
        <v>0</v>
      </c>
      <c r="K2322">
        <f>'[1]Master Data'!CP359/100</f>
        <v>0</v>
      </c>
      <c r="L2322">
        <f>'[1]Master Data'!CQ359/1000000</f>
        <v>0</v>
      </c>
      <c r="M2322">
        <f>'[1]Master Data'!CR359/1000000</f>
        <v>0</v>
      </c>
      <c r="N2322">
        <f>'[1]Master Data'!CS359/1000000</f>
        <v>0</v>
      </c>
      <c r="O2322">
        <f>'[1]Master Data'!CT359/100</f>
        <v>0</v>
      </c>
      <c r="P2322">
        <f>'[1]Master Data'!CU359/100</f>
        <v>0</v>
      </c>
      <c r="Q2322">
        <f>'[1]Master Data'!CV359/100</f>
        <v>0</v>
      </c>
      <c r="R2322">
        <f>'[1]Master Data'!CW359/1000000</f>
        <v>0</v>
      </c>
      <c r="S2322">
        <f>'[1]Master Data'!CY359/1000000</f>
        <v>0</v>
      </c>
      <c r="T2322">
        <f>'[1]Master Data'!CZ359/100</f>
        <v>0</v>
      </c>
      <c r="U2322">
        <f>'[1]Master Data'!DA359/1000000</f>
        <v>0</v>
      </c>
    </row>
    <row r="2323" spans="1:21" x14ac:dyDescent="0.55000000000000004">
      <c r="A2323" s="41" t="s">
        <v>1457</v>
      </c>
      <c r="B2323" s="41">
        <v>0</v>
      </c>
      <c r="C2323">
        <f>'[1]Master Data'!CG360/100</f>
        <v>0</v>
      </c>
      <c r="D2323">
        <f>'[1]Master Data'!CH360/1000000</f>
        <v>0</v>
      </c>
      <c r="E2323">
        <f>'[1]Master Data'!CI360/1000000</f>
        <v>0</v>
      </c>
      <c r="F2323">
        <f>'[1]Master Data'!CJ360/100</f>
        <v>0</v>
      </c>
      <c r="G2323">
        <f>'[1]Master Data'!CK360/100</f>
        <v>0</v>
      </c>
      <c r="H2323">
        <f>'[1]Master Data'!CL360/100</f>
        <v>0</v>
      </c>
      <c r="I2323">
        <f>'[1]Master Data'!CM360/100</f>
        <v>0</v>
      </c>
      <c r="J2323">
        <f>'[1]Master Data'!CN360/100</f>
        <v>0</v>
      </c>
      <c r="K2323">
        <f>'[1]Master Data'!CP360/100</f>
        <v>0</v>
      </c>
      <c r="L2323">
        <f>'[1]Master Data'!CQ360/1000000</f>
        <v>0</v>
      </c>
      <c r="M2323">
        <f>'[1]Master Data'!CR360/1000000</f>
        <v>0</v>
      </c>
      <c r="N2323">
        <f>'[1]Master Data'!CS360/1000000</f>
        <v>0</v>
      </c>
      <c r="O2323">
        <f>'[1]Master Data'!CT360/100</f>
        <v>0</v>
      </c>
      <c r="P2323">
        <f>'[1]Master Data'!CU360/100</f>
        <v>0</v>
      </c>
      <c r="Q2323">
        <f>'[1]Master Data'!CV360/100</f>
        <v>0</v>
      </c>
      <c r="R2323">
        <f>'[1]Master Data'!CW360/1000000</f>
        <v>0</v>
      </c>
      <c r="S2323">
        <f>'[1]Master Data'!CY360/1000000</f>
        <v>0</v>
      </c>
      <c r="T2323">
        <f>'[1]Master Data'!CZ360/100</f>
        <v>0</v>
      </c>
      <c r="U2323">
        <f>'[1]Master Data'!DA360/1000000</f>
        <v>0</v>
      </c>
    </row>
    <row r="2324" spans="1:21" x14ac:dyDescent="0.55000000000000004">
      <c r="A2324" s="41" t="s">
        <v>1458</v>
      </c>
      <c r="B2324" s="41">
        <v>0</v>
      </c>
      <c r="C2324">
        <f>'[1]Master Data'!CG361/100</f>
        <v>0</v>
      </c>
      <c r="D2324">
        <f>'[1]Master Data'!CH361/1000000</f>
        <v>0</v>
      </c>
      <c r="E2324">
        <f>'[1]Master Data'!CI361/1000000</f>
        <v>0</v>
      </c>
      <c r="F2324">
        <f>'[1]Master Data'!CJ361/100</f>
        <v>0</v>
      </c>
      <c r="G2324">
        <f>'[1]Master Data'!CK361/100</f>
        <v>0</v>
      </c>
      <c r="H2324">
        <f>'[1]Master Data'!CL361/100</f>
        <v>0</v>
      </c>
      <c r="I2324">
        <f>'[1]Master Data'!CM361/100</f>
        <v>0</v>
      </c>
      <c r="J2324">
        <f>'[1]Master Data'!CN361/100</f>
        <v>0</v>
      </c>
      <c r="K2324">
        <f>'[1]Master Data'!CP361/100</f>
        <v>0</v>
      </c>
      <c r="L2324">
        <f>'[1]Master Data'!CQ361/1000000</f>
        <v>0</v>
      </c>
      <c r="M2324">
        <f>'[1]Master Data'!CR361/1000000</f>
        <v>0</v>
      </c>
      <c r="N2324">
        <f>'[1]Master Data'!CS361/1000000</f>
        <v>0</v>
      </c>
      <c r="O2324">
        <f>'[1]Master Data'!CT361/100</f>
        <v>0</v>
      </c>
      <c r="P2324">
        <f>'[1]Master Data'!CU361/100</f>
        <v>0</v>
      </c>
      <c r="Q2324">
        <f>'[1]Master Data'!CV361/100</f>
        <v>0</v>
      </c>
      <c r="R2324">
        <f>'[1]Master Data'!CW361/1000000</f>
        <v>0</v>
      </c>
      <c r="S2324">
        <f>'[1]Master Data'!CY361/1000000</f>
        <v>0</v>
      </c>
      <c r="T2324">
        <f>'[1]Master Data'!CZ361/100</f>
        <v>0</v>
      </c>
      <c r="U2324">
        <f>'[1]Master Data'!DA361/1000000</f>
        <v>0</v>
      </c>
    </row>
    <row r="2325" spans="1:21" x14ac:dyDescent="0.55000000000000004">
      <c r="A2325" s="41" t="s">
        <v>1459</v>
      </c>
      <c r="B2325" s="41">
        <v>0</v>
      </c>
      <c r="C2325">
        <f>'[1]Master Data'!CG362/100</f>
        <v>0</v>
      </c>
      <c r="D2325">
        <f>'[1]Master Data'!CH362/1000000</f>
        <v>0</v>
      </c>
      <c r="E2325">
        <f>'[1]Master Data'!CI362/1000000</f>
        <v>0</v>
      </c>
      <c r="F2325">
        <f>'[1]Master Data'!CJ362/100</f>
        <v>0</v>
      </c>
      <c r="G2325">
        <f>'[1]Master Data'!CK362/100</f>
        <v>0</v>
      </c>
      <c r="H2325">
        <f>'[1]Master Data'!CL362/100</f>
        <v>0</v>
      </c>
      <c r="I2325">
        <f>'[1]Master Data'!CM362/100</f>
        <v>0</v>
      </c>
      <c r="J2325">
        <f>'[1]Master Data'!CN362/100</f>
        <v>0</v>
      </c>
      <c r="K2325">
        <f>'[1]Master Data'!CP362/100</f>
        <v>0</v>
      </c>
      <c r="L2325">
        <f>'[1]Master Data'!CQ362/1000000</f>
        <v>0</v>
      </c>
      <c r="M2325">
        <f>'[1]Master Data'!CR362/1000000</f>
        <v>0</v>
      </c>
      <c r="N2325">
        <f>'[1]Master Data'!CS362/1000000</f>
        <v>0</v>
      </c>
      <c r="O2325">
        <f>'[1]Master Data'!CT362/100</f>
        <v>0</v>
      </c>
      <c r="P2325">
        <f>'[1]Master Data'!CU362/100</f>
        <v>0</v>
      </c>
      <c r="Q2325">
        <f>'[1]Master Data'!CV362/100</f>
        <v>0</v>
      </c>
      <c r="R2325">
        <f>'[1]Master Data'!CW362/1000000</f>
        <v>0</v>
      </c>
      <c r="S2325">
        <f>'[1]Master Data'!CY362/1000000</f>
        <v>0</v>
      </c>
      <c r="T2325">
        <f>'[1]Master Data'!CZ362/100</f>
        <v>0</v>
      </c>
      <c r="U2325">
        <f>'[1]Master Data'!DA362/1000000</f>
        <v>0</v>
      </c>
    </row>
    <row r="2326" spans="1:21" x14ac:dyDescent="0.55000000000000004">
      <c r="A2326" s="41" t="s">
        <v>1460</v>
      </c>
      <c r="B2326" s="41">
        <v>0</v>
      </c>
      <c r="C2326">
        <f>'[1]Master Data'!CG363/100</f>
        <v>0</v>
      </c>
      <c r="D2326">
        <f>'[1]Master Data'!CH363/1000000</f>
        <v>0</v>
      </c>
      <c r="E2326">
        <f>'[1]Master Data'!CI363/1000000</f>
        <v>0</v>
      </c>
      <c r="F2326">
        <f>'[1]Master Data'!CJ363/100</f>
        <v>0</v>
      </c>
      <c r="G2326">
        <f>'[1]Master Data'!CK363/100</f>
        <v>0</v>
      </c>
      <c r="H2326">
        <f>'[1]Master Data'!CL363/100</f>
        <v>0</v>
      </c>
      <c r="I2326">
        <f>'[1]Master Data'!CM363/100</f>
        <v>0</v>
      </c>
      <c r="J2326">
        <f>'[1]Master Data'!CN363/100</f>
        <v>0</v>
      </c>
      <c r="K2326">
        <f>'[1]Master Data'!CP363/100</f>
        <v>0</v>
      </c>
      <c r="L2326">
        <f>'[1]Master Data'!CQ363/1000000</f>
        <v>0</v>
      </c>
      <c r="M2326">
        <f>'[1]Master Data'!CR363/1000000</f>
        <v>0</v>
      </c>
      <c r="N2326">
        <f>'[1]Master Data'!CS363/1000000</f>
        <v>0</v>
      </c>
      <c r="O2326">
        <f>'[1]Master Data'!CT363/100</f>
        <v>0</v>
      </c>
      <c r="P2326">
        <f>'[1]Master Data'!CU363/100</f>
        <v>0</v>
      </c>
      <c r="Q2326">
        <f>'[1]Master Data'!CV363/100</f>
        <v>0</v>
      </c>
      <c r="R2326">
        <f>'[1]Master Data'!CW363/1000000</f>
        <v>0</v>
      </c>
      <c r="S2326">
        <f>'[1]Master Data'!CY363/1000000</f>
        <v>0</v>
      </c>
      <c r="T2326">
        <f>'[1]Master Data'!CZ363/100</f>
        <v>0</v>
      </c>
      <c r="U2326">
        <f>'[1]Master Data'!DA363/1000000</f>
        <v>0</v>
      </c>
    </row>
    <row r="2327" spans="1:21" x14ac:dyDescent="0.55000000000000004">
      <c r="A2327" s="41" t="s">
        <v>1461</v>
      </c>
      <c r="B2327" s="41">
        <v>0</v>
      </c>
      <c r="C2327">
        <f>'[1]Master Data'!CG364/100</f>
        <v>0</v>
      </c>
      <c r="D2327">
        <f>'[1]Master Data'!CH364/1000000</f>
        <v>0</v>
      </c>
      <c r="E2327">
        <f>'[1]Master Data'!CI364/1000000</f>
        <v>0</v>
      </c>
      <c r="F2327">
        <f>'[1]Master Data'!CJ364/100</f>
        <v>0</v>
      </c>
      <c r="G2327">
        <f>'[1]Master Data'!CK364/100</f>
        <v>0</v>
      </c>
      <c r="H2327">
        <f>'[1]Master Data'!CL364/100</f>
        <v>0</v>
      </c>
      <c r="I2327">
        <f>'[1]Master Data'!CM364/100</f>
        <v>0</v>
      </c>
      <c r="J2327">
        <f>'[1]Master Data'!CN364/100</f>
        <v>0</v>
      </c>
      <c r="K2327">
        <f>'[1]Master Data'!CP364/100</f>
        <v>0</v>
      </c>
      <c r="L2327">
        <f>'[1]Master Data'!CQ364/1000000</f>
        <v>0</v>
      </c>
      <c r="M2327">
        <f>'[1]Master Data'!CR364/1000000</f>
        <v>0</v>
      </c>
      <c r="N2327">
        <f>'[1]Master Data'!CS364/1000000</f>
        <v>0</v>
      </c>
      <c r="O2327">
        <f>'[1]Master Data'!CT364/100</f>
        <v>0</v>
      </c>
      <c r="P2327">
        <f>'[1]Master Data'!CU364/100</f>
        <v>0</v>
      </c>
      <c r="Q2327">
        <f>'[1]Master Data'!CV364/100</f>
        <v>0</v>
      </c>
      <c r="R2327">
        <f>'[1]Master Data'!CW364/1000000</f>
        <v>0</v>
      </c>
      <c r="S2327">
        <f>'[1]Master Data'!CY364/1000000</f>
        <v>0</v>
      </c>
      <c r="T2327">
        <f>'[1]Master Data'!CZ364/100</f>
        <v>0</v>
      </c>
      <c r="U2327">
        <f>'[1]Master Data'!DA364/1000000</f>
        <v>0</v>
      </c>
    </row>
    <row r="2328" spans="1:21" x14ac:dyDescent="0.55000000000000004">
      <c r="A2328" s="41" t="s">
        <v>1462</v>
      </c>
      <c r="B2328" s="41">
        <v>0</v>
      </c>
      <c r="C2328">
        <f>'[1]Master Data'!CG365/100</f>
        <v>0</v>
      </c>
      <c r="D2328">
        <f>'[1]Master Data'!CH365/1000000</f>
        <v>0</v>
      </c>
      <c r="E2328">
        <f>'[1]Master Data'!CI365/1000000</f>
        <v>0</v>
      </c>
      <c r="F2328">
        <f>'[1]Master Data'!CJ365/100</f>
        <v>0</v>
      </c>
      <c r="G2328">
        <f>'[1]Master Data'!CK365/100</f>
        <v>0</v>
      </c>
      <c r="H2328">
        <f>'[1]Master Data'!CL365/100</f>
        <v>0</v>
      </c>
      <c r="I2328">
        <f>'[1]Master Data'!CM365/100</f>
        <v>0</v>
      </c>
      <c r="J2328">
        <f>'[1]Master Data'!CN365/100</f>
        <v>0</v>
      </c>
      <c r="K2328">
        <f>'[1]Master Data'!CP365/100</f>
        <v>0</v>
      </c>
      <c r="L2328">
        <f>'[1]Master Data'!CQ365/1000000</f>
        <v>0</v>
      </c>
      <c r="M2328">
        <f>'[1]Master Data'!CR365/1000000</f>
        <v>0</v>
      </c>
      <c r="N2328">
        <f>'[1]Master Data'!CS365/1000000</f>
        <v>0</v>
      </c>
      <c r="O2328">
        <f>'[1]Master Data'!CT365/100</f>
        <v>0</v>
      </c>
      <c r="P2328">
        <f>'[1]Master Data'!CU365/100</f>
        <v>0</v>
      </c>
      <c r="Q2328">
        <f>'[1]Master Data'!CV365/100</f>
        <v>0</v>
      </c>
      <c r="R2328">
        <f>'[1]Master Data'!CW365/1000000</f>
        <v>0</v>
      </c>
      <c r="S2328">
        <f>'[1]Master Data'!CY365/1000000</f>
        <v>0</v>
      </c>
      <c r="T2328">
        <f>'[1]Master Data'!CZ365/100</f>
        <v>0</v>
      </c>
      <c r="U2328">
        <f>'[1]Master Data'!DA365/1000000</f>
        <v>0</v>
      </c>
    </row>
    <row r="2329" spans="1:21" x14ac:dyDescent="0.55000000000000004">
      <c r="A2329" s="41" t="s">
        <v>1463</v>
      </c>
      <c r="B2329" s="41">
        <v>0</v>
      </c>
      <c r="C2329">
        <f>'[1]Master Data'!CG366/100</f>
        <v>0</v>
      </c>
      <c r="D2329">
        <f>'[1]Master Data'!CH366/1000000</f>
        <v>0</v>
      </c>
      <c r="E2329">
        <f>'[1]Master Data'!CI366/1000000</f>
        <v>0</v>
      </c>
      <c r="F2329">
        <f>'[1]Master Data'!CJ366/100</f>
        <v>0</v>
      </c>
      <c r="G2329">
        <f>'[1]Master Data'!CK366/100</f>
        <v>0</v>
      </c>
      <c r="H2329">
        <f>'[1]Master Data'!CL366/100</f>
        <v>0</v>
      </c>
      <c r="I2329">
        <f>'[1]Master Data'!CM366/100</f>
        <v>0</v>
      </c>
      <c r="J2329">
        <f>'[1]Master Data'!CN366/100</f>
        <v>0</v>
      </c>
      <c r="K2329">
        <f>'[1]Master Data'!CP366/100</f>
        <v>0</v>
      </c>
      <c r="L2329">
        <f>'[1]Master Data'!CQ366/1000000</f>
        <v>0</v>
      </c>
      <c r="M2329">
        <f>'[1]Master Data'!CR366/1000000</f>
        <v>0</v>
      </c>
      <c r="N2329">
        <f>'[1]Master Data'!CS366/1000000</f>
        <v>0</v>
      </c>
      <c r="O2329">
        <f>'[1]Master Data'!CT366/100</f>
        <v>0</v>
      </c>
      <c r="P2329">
        <f>'[1]Master Data'!CU366/100</f>
        <v>0</v>
      </c>
      <c r="Q2329">
        <f>'[1]Master Data'!CV366/100</f>
        <v>0</v>
      </c>
      <c r="R2329">
        <f>'[1]Master Data'!CW366/1000000</f>
        <v>0</v>
      </c>
      <c r="S2329">
        <f>'[1]Master Data'!CY366/1000000</f>
        <v>0</v>
      </c>
      <c r="T2329">
        <f>'[1]Master Data'!CZ366/100</f>
        <v>0</v>
      </c>
      <c r="U2329">
        <f>'[1]Master Data'!DA366/1000000</f>
        <v>0</v>
      </c>
    </row>
    <row r="2330" spans="1:21" x14ac:dyDescent="0.55000000000000004">
      <c r="A2330" s="41" t="s">
        <v>1464</v>
      </c>
      <c r="B2330" s="41">
        <v>0</v>
      </c>
      <c r="C2330">
        <f>'[1]Master Data'!CG367/100</f>
        <v>0</v>
      </c>
      <c r="D2330">
        <f>'[1]Master Data'!CH367/1000000</f>
        <v>0</v>
      </c>
      <c r="E2330">
        <f>'[1]Master Data'!CI367/1000000</f>
        <v>0</v>
      </c>
      <c r="F2330">
        <f>'[1]Master Data'!CJ367/100</f>
        <v>0</v>
      </c>
      <c r="G2330">
        <f>'[1]Master Data'!CK367/100</f>
        <v>0</v>
      </c>
      <c r="H2330">
        <f>'[1]Master Data'!CL367/100</f>
        <v>0</v>
      </c>
      <c r="I2330">
        <f>'[1]Master Data'!CM367/100</f>
        <v>0</v>
      </c>
      <c r="J2330">
        <f>'[1]Master Data'!CN367/100</f>
        <v>0</v>
      </c>
      <c r="K2330">
        <f>'[1]Master Data'!CP367/100</f>
        <v>0</v>
      </c>
      <c r="L2330">
        <f>'[1]Master Data'!CQ367/1000000</f>
        <v>0</v>
      </c>
      <c r="M2330">
        <f>'[1]Master Data'!CR367/1000000</f>
        <v>0</v>
      </c>
      <c r="N2330">
        <f>'[1]Master Data'!CS367/1000000</f>
        <v>0</v>
      </c>
      <c r="O2330">
        <f>'[1]Master Data'!CT367/100</f>
        <v>0</v>
      </c>
      <c r="P2330">
        <f>'[1]Master Data'!CU367/100</f>
        <v>0</v>
      </c>
      <c r="Q2330">
        <f>'[1]Master Data'!CV367/100</f>
        <v>0</v>
      </c>
      <c r="R2330">
        <f>'[1]Master Data'!CW367/1000000</f>
        <v>0</v>
      </c>
      <c r="S2330">
        <f>'[1]Master Data'!CY367/1000000</f>
        <v>0</v>
      </c>
      <c r="T2330">
        <f>'[1]Master Data'!CZ367/100</f>
        <v>0</v>
      </c>
      <c r="U2330">
        <f>'[1]Master Data'!DA367/1000000</f>
        <v>0</v>
      </c>
    </row>
    <row r="2331" spans="1:21" x14ac:dyDescent="0.55000000000000004">
      <c r="A2331" s="41" t="s">
        <v>1465</v>
      </c>
      <c r="B2331" s="41">
        <v>0</v>
      </c>
      <c r="C2331">
        <f>'[1]Master Data'!CG368/100</f>
        <v>0</v>
      </c>
      <c r="D2331">
        <f>'[1]Master Data'!CH368/1000000</f>
        <v>0</v>
      </c>
      <c r="E2331">
        <f>'[1]Master Data'!CI368/1000000</f>
        <v>0</v>
      </c>
      <c r="F2331">
        <f>'[1]Master Data'!CJ368/100</f>
        <v>0</v>
      </c>
      <c r="G2331">
        <f>'[1]Master Data'!CK368/100</f>
        <v>0</v>
      </c>
      <c r="H2331">
        <f>'[1]Master Data'!CL368/100</f>
        <v>0</v>
      </c>
      <c r="I2331">
        <f>'[1]Master Data'!CM368/100</f>
        <v>0</v>
      </c>
      <c r="J2331">
        <f>'[1]Master Data'!CN368/100</f>
        <v>0</v>
      </c>
      <c r="K2331">
        <f>'[1]Master Data'!CP368/100</f>
        <v>0</v>
      </c>
      <c r="L2331">
        <f>'[1]Master Data'!CQ368/1000000</f>
        <v>0</v>
      </c>
      <c r="M2331">
        <f>'[1]Master Data'!CR368/1000000</f>
        <v>0</v>
      </c>
      <c r="N2331">
        <f>'[1]Master Data'!CS368/1000000</f>
        <v>0</v>
      </c>
      <c r="O2331">
        <f>'[1]Master Data'!CT368/100</f>
        <v>0</v>
      </c>
      <c r="P2331">
        <f>'[1]Master Data'!CU368/100</f>
        <v>0</v>
      </c>
      <c r="Q2331">
        <f>'[1]Master Data'!CV368/100</f>
        <v>0</v>
      </c>
      <c r="R2331">
        <f>'[1]Master Data'!CW368/1000000</f>
        <v>0</v>
      </c>
      <c r="S2331">
        <f>'[1]Master Data'!CY368/1000000</f>
        <v>0</v>
      </c>
      <c r="T2331">
        <f>'[1]Master Data'!CZ368/100</f>
        <v>0</v>
      </c>
      <c r="U2331">
        <f>'[1]Master Data'!DA368/1000000</f>
        <v>0</v>
      </c>
    </row>
    <row r="2332" spans="1:21" x14ac:dyDescent="0.55000000000000004">
      <c r="A2332" s="41" t="s">
        <v>1466</v>
      </c>
      <c r="B2332" s="41">
        <v>0</v>
      </c>
      <c r="C2332">
        <f>'[1]Master Data'!CG369/100</f>
        <v>0</v>
      </c>
      <c r="D2332">
        <f>'[1]Master Data'!CH369/1000000</f>
        <v>0</v>
      </c>
      <c r="E2332">
        <f>'[1]Master Data'!CI369/1000000</f>
        <v>0</v>
      </c>
      <c r="F2332">
        <f>'[1]Master Data'!CJ369/100</f>
        <v>0</v>
      </c>
      <c r="G2332">
        <f>'[1]Master Data'!CK369/100</f>
        <v>0</v>
      </c>
      <c r="H2332">
        <f>'[1]Master Data'!CL369/100</f>
        <v>0</v>
      </c>
      <c r="I2332">
        <f>'[1]Master Data'!CM369/100</f>
        <v>0</v>
      </c>
      <c r="J2332">
        <f>'[1]Master Data'!CN369/100</f>
        <v>0</v>
      </c>
      <c r="K2332">
        <f>'[1]Master Data'!CP369/100</f>
        <v>0</v>
      </c>
      <c r="L2332">
        <f>'[1]Master Data'!CQ369/1000000</f>
        <v>0</v>
      </c>
      <c r="M2332">
        <f>'[1]Master Data'!CR369/1000000</f>
        <v>0</v>
      </c>
      <c r="N2332">
        <f>'[1]Master Data'!CS369/1000000</f>
        <v>0</v>
      </c>
      <c r="O2332">
        <f>'[1]Master Data'!CT369/100</f>
        <v>0</v>
      </c>
      <c r="P2332">
        <f>'[1]Master Data'!CU369/100</f>
        <v>0</v>
      </c>
      <c r="Q2332">
        <f>'[1]Master Data'!CV369/100</f>
        <v>0</v>
      </c>
      <c r="R2332">
        <f>'[1]Master Data'!CW369/1000000</f>
        <v>0</v>
      </c>
      <c r="S2332">
        <f>'[1]Master Data'!CY369/1000000</f>
        <v>0</v>
      </c>
      <c r="T2332">
        <f>'[1]Master Data'!CZ369/100</f>
        <v>0</v>
      </c>
      <c r="U2332">
        <f>'[1]Master Data'!DA369/1000000</f>
        <v>0</v>
      </c>
    </row>
    <row r="2333" spans="1:21" x14ac:dyDescent="0.55000000000000004">
      <c r="A2333" s="41" t="s">
        <v>1467</v>
      </c>
      <c r="B2333" s="41">
        <v>0</v>
      </c>
      <c r="C2333">
        <f>'[1]Master Data'!CG370/100</f>
        <v>0</v>
      </c>
      <c r="D2333">
        <f>'[1]Master Data'!CH370/1000000</f>
        <v>0</v>
      </c>
      <c r="E2333">
        <f>'[1]Master Data'!CI370/1000000</f>
        <v>0</v>
      </c>
      <c r="F2333">
        <f>'[1]Master Data'!CJ370/100</f>
        <v>0</v>
      </c>
      <c r="G2333">
        <f>'[1]Master Data'!CK370/100</f>
        <v>0</v>
      </c>
      <c r="H2333">
        <f>'[1]Master Data'!CL370/100</f>
        <v>0</v>
      </c>
      <c r="I2333">
        <f>'[1]Master Data'!CM370/100</f>
        <v>0</v>
      </c>
      <c r="J2333">
        <f>'[1]Master Data'!CN370/100</f>
        <v>0</v>
      </c>
      <c r="K2333">
        <f>'[1]Master Data'!CP370/100</f>
        <v>0</v>
      </c>
      <c r="L2333">
        <f>'[1]Master Data'!CQ370/1000000</f>
        <v>0</v>
      </c>
      <c r="M2333">
        <f>'[1]Master Data'!CR370/1000000</f>
        <v>0</v>
      </c>
      <c r="N2333">
        <f>'[1]Master Data'!CS370/1000000</f>
        <v>0</v>
      </c>
      <c r="O2333">
        <f>'[1]Master Data'!CT370/100</f>
        <v>0</v>
      </c>
      <c r="P2333">
        <f>'[1]Master Data'!CU370/100</f>
        <v>0</v>
      </c>
      <c r="Q2333">
        <f>'[1]Master Data'!CV370/100</f>
        <v>0</v>
      </c>
      <c r="R2333">
        <f>'[1]Master Data'!CW370/1000000</f>
        <v>0</v>
      </c>
      <c r="S2333">
        <f>'[1]Master Data'!CY370/1000000</f>
        <v>0</v>
      </c>
      <c r="T2333">
        <f>'[1]Master Data'!CZ370/100</f>
        <v>0</v>
      </c>
      <c r="U2333">
        <f>'[1]Master Data'!DA370/1000000</f>
        <v>0</v>
      </c>
    </row>
    <row r="2334" spans="1:21" x14ac:dyDescent="0.55000000000000004">
      <c r="A2334" s="41" t="s">
        <v>1468</v>
      </c>
      <c r="B2334" s="41">
        <v>0</v>
      </c>
      <c r="C2334">
        <f>'[1]Master Data'!CG371/100</f>
        <v>0</v>
      </c>
      <c r="D2334">
        <f>'[1]Master Data'!CH371/1000000</f>
        <v>0</v>
      </c>
      <c r="E2334">
        <f>'[1]Master Data'!CI371/1000000</f>
        <v>0</v>
      </c>
      <c r="F2334">
        <f>'[1]Master Data'!CJ371/100</f>
        <v>0</v>
      </c>
      <c r="G2334">
        <f>'[1]Master Data'!CK371/100</f>
        <v>0</v>
      </c>
      <c r="H2334">
        <f>'[1]Master Data'!CL371/100</f>
        <v>0</v>
      </c>
      <c r="I2334">
        <f>'[1]Master Data'!CM371/100</f>
        <v>0</v>
      </c>
      <c r="J2334">
        <f>'[1]Master Data'!CN371/100</f>
        <v>0</v>
      </c>
      <c r="K2334">
        <f>'[1]Master Data'!CP371/100</f>
        <v>0</v>
      </c>
      <c r="L2334">
        <f>'[1]Master Data'!CQ371/1000000</f>
        <v>0</v>
      </c>
      <c r="M2334">
        <f>'[1]Master Data'!CR371/1000000</f>
        <v>0</v>
      </c>
      <c r="N2334">
        <f>'[1]Master Data'!CS371/1000000</f>
        <v>0</v>
      </c>
      <c r="O2334">
        <f>'[1]Master Data'!CT371/100</f>
        <v>0</v>
      </c>
      <c r="P2334">
        <f>'[1]Master Data'!CU371/100</f>
        <v>0</v>
      </c>
      <c r="Q2334">
        <f>'[1]Master Data'!CV371/100</f>
        <v>0</v>
      </c>
      <c r="R2334">
        <f>'[1]Master Data'!CW371/1000000</f>
        <v>0</v>
      </c>
      <c r="S2334">
        <f>'[1]Master Data'!CY371/1000000</f>
        <v>0</v>
      </c>
      <c r="T2334">
        <f>'[1]Master Data'!CZ371/100</f>
        <v>0</v>
      </c>
      <c r="U2334">
        <f>'[1]Master Data'!DA371/1000000</f>
        <v>0</v>
      </c>
    </row>
    <row r="2335" spans="1:21" x14ac:dyDescent="0.55000000000000004">
      <c r="A2335" s="41" t="s">
        <v>1469</v>
      </c>
      <c r="B2335" s="41">
        <v>0</v>
      </c>
      <c r="C2335">
        <f>'[1]Master Data'!CG372/100</f>
        <v>0</v>
      </c>
      <c r="D2335">
        <f>'[1]Master Data'!CH372/1000000</f>
        <v>0</v>
      </c>
      <c r="E2335">
        <f>'[1]Master Data'!CI372/1000000</f>
        <v>0</v>
      </c>
      <c r="F2335">
        <f>'[1]Master Data'!CJ372/100</f>
        <v>0</v>
      </c>
      <c r="G2335">
        <f>'[1]Master Data'!CK372/100</f>
        <v>0</v>
      </c>
      <c r="H2335">
        <f>'[1]Master Data'!CL372/100</f>
        <v>0</v>
      </c>
      <c r="I2335">
        <f>'[1]Master Data'!CM372/100</f>
        <v>0</v>
      </c>
      <c r="J2335">
        <f>'[1]Master Data'!CN372/100</f>
        <v>0</v>
      </c>
      <c r="K2335">
        <f>'[1]Master Data'!CP372/100</f>
        <v>0</v>
      </c>
      <c r="L2335">
        <f>'[1]Master Data'!CQ372/1000000</f>
        <v>0</v>
      </c>
      <c r="M2335">
        <f>'[1]Master Data'!CR372/1000000</f>
        <v>0</v>
      </c>
      <c r="N2335">
        <f>'[1]Master Data'!CS372/1000000</f>
        <v>0</v>
      </c>
      <c r="O2335">
        <f>'[1]Master Data'!CT372/100</f>
        <v>0</v>
      </c>
      <c r="P2335">
        <f>'[1]Master Data'!CU372/100</f>
        <v>0</v>
      </c>
      <c r="Q2335">
        <f>'[1]Master Data'!CV372/100</f>
        <v>0</v>
      </c>
      <c r="R2335">
        <f>'[1]Master Data'!CW372/1000000</f>
        <v>0</v>
      </c>
      <c r="S2335">
        <f>'[1]Master Data'!CY372/1000000</f>
        <v>0</v>
      </c>
      <c r="T2335">
        <f>'[1]Master Data'!CZ372/100</f>
        <v>0</v>
      </c>
      <c r="U2335">
        <f>'[1]Master Data'!DA372/1000000</f>
        <v>0</v>
      </c>
    </row>
    <row r="2336" spans="1:21" x14ac:dyDescent="0.55000000000000004">
      <c r="A2336" s="41" t="s">
        <v>1470</v>
      </c>
      <c r="B2336" s="41">
        <v>0</v>
      </c>
      <c r="C2336">
        <f>'[1]Master Data'!CG373/100</f>
        <v>0</v>
      </c>
      <c r="D2336">
        <f>'[1]Master Data'!CH373/1000000</f>
        <v>0</v>
      </c>
      <c r="E2336">
        <f>'[1]Master Data'!CI373/1000000</f>
        <v>0</v>
      </c>
      <c r="F2336">
        <f>'[1]Master Data'!CJ373/100</f>
        <v>0</v>
      </c>
      <c r="G2336">
        <f>'[1]Master Data'!CK373/100</f>
        <v>0</v>
      </c>
      <c r="H2336">
        <f>'[1]Master Data'!CL373/100</f>
        <v>0</v>
      </c>
      <c r="I2336">
        <f>'[1]Master Data'!CM373/100</f>
        <v>0</v>
      </c>
      <c r="J2336">
        <f>'[1]Master Data'!CN373/100</f>
        <v>0</v>
      </c>
      <c r="K2336">
        <f>'[1]Master Data'!CP373/100</f>
        <v>0</v>
      </c>
      <c r="L2336">
        <f>'[1]Master Data'!CQ373/1000000</f>
        <v>0</v>
      </c>
      <c r="M2336">
        <f>'[1]Master Data'!CR373/1000000</f>
        <v>0</v>
      </c>
      <c r="N2336">
        <f>'[1]Master Data'!CS373/1000000</f>
        <v>0</v>
      </c>
      <c r="O2336">
        <f>'[1]Master Data'!CT373/100</f>
        <v>0</v>
      </c>
      <c r="P2336">
        <f>'[1]Master Data'!CU373/100</f>
        <v>0</v>
      </c>
      <c r="Q2336">
        <f>'[1]Master Data'!CV373/100</f>
        <v>0</v>
      </c>
      <c r="R2336">
        <f>'[1]Master Data'!CW373/1000000</f>
        <v>0</v>
      </c>
      <c r="S2336">
        <f>'[1]Master Data'!CY373/1000000</f>
        <v>0</v>
      </c>
      <c r="T2336">
        <f>'[1]Master Data'!CZ373/100</f>
        <v>0</v>
      </c>
      <c r="U2336">
        <f>'[1]Master Data'!DA373/1000000</f>
        <v>0</v>
      </c>
    </row>
    <row r="2337" spans="1:21" x14ac:dyDescent="0.55000000000000004">
      <c r="A2337" s="41" t="s">
        <v>1471</v>
      </c>
      <c r="B2337" s="41">
        <v>0</v>
      </c>
      <c r="C2337">
        <f>'[1]Master Data'!CG374/100</f>
        <v>0</v>
      </c>
      <c r="D2337">
        <f>'[1]Master Data'!CH374/1000000</f>
        <v>0</v>
      </c>
      <c r="E2337">
        <f>'[1]Master Data'!CI374/1000000</f>
        <v>0</v>
      </c>
      <c r="F2337">
        <f>'[1]Master Data'!CJ374/100</f>
        <v>0</v>
      </c>
      <c r="G2337">
        <f>'[1]Master Data'!CK374/100</f>
        <v>0</v>
      </c>
      <c r="H2337">
        <f>'[1]Master Data'!CL374/100</f>
        <v>0</v>
      </c>
      <c r="I2337">
        <f>'[1]Master Data'!CM374/100</f>
        <v>0</v>
      </c>
      <c r="J2337">
        <f>'[1]Master Data'!CN374/100</f>
        <v>0</v>
      </c>
      <c r="K2337">
        <f>'[1]Master Data'!CP374/100</f>
        <v>0</v>
      </c>
      <c r="L2337">
        <f>'[1]Master Data'!CQ374/1000000</f>
        <v>0</v>
      </c>
      <c r="M2337">
        <f>'[1]Master Data'!CR374/1000000</f>
        <v>0</v>
      </c>
      <c r="N2337">
        <f>'[1]Master Data'!CS374/1000000</f>
        <v>0</v>
      </c>
      <c r="O2337">
        <f>'[1]Master Data'!CT374/100</f>
        <v>0</v>
      </c>
      <c r="P2337">
        <f>'[1]Master Data'!CU374/100</f>
        <v>0</v>
      </c>
      <c r="Q2337">
        <f>'[1]Master Data'!CV374/100</f>
        <v>0</v>
      </c>
      <c r="R2337">
        <f>'[1]Master Data'!CW374/1000000</f>
        <v>0</v>
      </c>
      <c r="S2337">
        <f>'[1]Master Data'!CY374/1000000</f>
        <v>0</v>
      </c>
      <c r="T2337">
        <f>'[1]Master Data'!CZ374/100</f>
        <v>0</v>
      </c>
      <c r="U2337">
        <f>'[1]Master Data'!DA374/1000000</f>
        <v>0</v>
      </c>
    </row>
    <row r="2338" spans="1:21" x14ac:dyDescent="0.55000000000000004">
      <c r="A2338" s="41" t="s">
        <v>1476</v>
      </c>
      <c r="B2338" s="41">
        <v>0</v>
      </c>
      <c r="C2338">
        <f>'[1]Master Data'!CG375/100</f>
        <v>0</v>
      </c>
      <c r="D2338">
        <f>'[1]Master Data'!CH375/1000000</f>
        <v>0</v>
      </c>
      <c r="E2338">
        <f>'[1]Master Data'!CI375/1000000</f>
        <v>0</v>
      </c>
      <c r="F2338">
        <f>'[1]Master Data'!CJ375/100</f>
        <v>0</v>
      </c>
      <c r="G2338">
        <f>'[1]Master Data'!CK375/100</f>
        <v>0</v>
      </c>
      <c r="H2338">
        <f>'[1]Master Data'!CL375/100</f>
        <v>0</v>
      </c>
      <c r="I2338">
        <f>'[1]Master Data'!CM375/100</f>
        <v>0</v>
      </c>
      <c r="J2338">
        <f>'[1]Master Data'!CN375/100</f>
        <v>0</v>
      </c>
      <c r="K2338">
        <f>'[1]Master Data'!CP375/100</f>
        <v>0</v>
      </c>
      <c r="L2338">
        <f>'[1]Master Data'!CQ375/1000000</f>
        <v>0</v>
      </c>
      <c r="M2338">
        <f>'[1]Master Data'!CR375/1000000</f>
        <v>0</v>
      </c>
      <c r="N2338">
        <f>'[1]Master Data'!CS375/1000000</f>
        <v>0</v>
      </c>
      <c r="O2338">
        <f>'[1]Master Data'!CT375/100</f>
        <v>0</v>
      </c>
      <c r="P2338">
        <f>'[1]Master Data'!CU375/100</f>
        <v>0</v>
      </c>
      <c r="Q2338">
        <f>'[1]Master Data'!CV375/100</f>
        <v>0</v>
      </c>
      <c r="R2338">
        <f>'[1]Master Data'!CW375/1000000</f>
        <v>0</v>
      </c>
      <c r="S2338">
        <f>'[1]Master Data'!CY375/1000000</f>
        <v>0</v>
      </c>
      <c r="T2338">
        <f>'[1]Master Data'!CZ375/100</f>
        <v>0</v>
      </c>
      <c r="U2338">
        <f>'[1]Master Data'!DA375/1000000</f>
        <v>0</v>
      </c>
    </row>
    <row r="2339" spans="1:21" x14ac:dyDescent="0.55000000000000004">
      <c r="A2339" s="41" t="s">
        <v>1477</v>
      </c>
      <c r="B2339" s="41">
        <v>0</v>
      </c>
      <c r="C2339">
        <f>'[1]Master Data'!CG376/100</f>
        <v>0</v>
      </c>
      <c r="D2339">
        <f>'[1]Master Data'!CH376/1000000</f>
        <v>0</v>
      </c>
      <c r="E2339">
        <f>'[1]Master Data'!CI376/1000000</f>
        <v>0</v>
      </c>
      <c r="F2339">
        <f>'[1]Master Data'!CJ376/100</f>
        <v>0</v>
      </c>
      <c r="G2339">
        <f>'[1]Master Data'!CK376/100</f>
        <v>0</v>
      </c>
      <c r="H2339">
        <f>'[1]Master Data'!CL376/100</f>
        <v>0</v>
      </c>
      <c r="I2339">
        <f>'[1]Master Data'!CM376/100</f>
        <v>0</v>
      </c>
      <c r="J2339">
        <f>'[1]Master Data'!CN376/100</f>
        <v>0</v>
      </c>
      <c r="K2339">
        <f>'[1]Master Data'!CP376/100</f>
        <v>0</v>
      </c>
      <c r="L2339">
        <f>'[1]Master Data'!CQ376/1000000</f>
        <v>0</v>
      </c>
      <c r="M2339">
        <f>'[1]Master Data'!CR376/1000000</f>
        <v>0</v>
      </c>
      <c r="N2339">
        <f>'[1]Master Data'!CS376/1000000</f>
        <v>0</v>
      </c>
      <c r="O2339">
        <f>'[1]Master Data'!CT376/100</f>
        <v>0</v>
      </c>
      <c r="P2339">
        <f>'[1]Master Data'!CU376/100</f>
        <v>0</v>
      </c>
      <c r="Q2339">
        <f>'[1]Master Data'!CV376/100</f>
        <v>0</v>
      </c>
      <c r="R2339">
        <f>'[1]Master Data'!CW376/1000000</f>
        <v>0</v>
      </c>
      <c r="S2339">
        <f>'[1]Master Data'!CY376/1000000</f>
        <v>0</v>
      </c>
      <c r="T2339">
        <f>'[1]Master Data'!CZ376/100</f>
        <v>0</v>
      </c>
      <c r="U2339">
        <f>'[1]Master Data'!DA376/1000000</f>
        <v>0</v>
      </c>
    </row>
    <row r="2340" spans="1:21" x14ac:dyDescent="0.55000000000000004">
      <c r="A2340" s="41" t="s">
        <v>1478</v>
      </c>
      <c r="B2340" s="41">
        <v>0</v>
      </c>
      <c r="C2340">
        <f>'[1]Master Data'!CG377/100</f>
        <v>0</v>
      </c>
      <c r="D2340">
        <f>'[1]Master Data'!CH377/1000000</f>
        <v>0</v>
      </c>
      <c r="E2340">
        <f>'[1]Master Data'!CI377/1000000</f>
        <v>0</v>
      </c>
      <c r="F2340">
        <f>'[1]Master Data'!CJ377/100</f>
        <v>0</v>
      </c>
      <c r="G2340">
        <f>'[1]Master Data'!CK377/100</f>
        <v>0</v>
      </c>
      <c r="H2340">
        <f>'[1]Master Data'!CL377/100</f>
        <v>0</v>
      </c>
      <c r="I2340">
        <f>'[1]Master Data'!CM377/100</f>
        <v>0</v>
      </c>
      <c r="J2340">
        <f>'[1]Master Data'!CN377/100</f>
        <v>0</v>
      </c>
      <c r="K2340">
        <f>'[1]Master Data'!CP377/100</f>
        <v>0</v>
      </c>
      <c r="L2340">
        <f>'[1]Master Data'!CQ377/1000000</f>
        <v>0</v>
      </c>
      <c r="M2340">
        <f>'[1]Master Data'!CR377/1000000</f>
        <v>0</v>
      </c>
      <c r="N2340">
        <f>'[1]Master Data'!CS377/1000000</f>
        <v>0</v>
      </c>
      <c r="O2340">
        <f>'[1]Master Data'!CT377/100</f>
        <v>0</v>
      </c>
      <c r="P2340">
        <f>'[1]Master Data'!CU377/100</f>
        <v>0</v>
      </c>
      <c r="Q2340">
        <f>'[1]Master Data'!CV377/100</f>
        <v>0</v>
      </c>
      <c r="R2340">
        <f>'[1]Master Data'!CW377/1000000</f>
        <v>0</v>
      </c>
      <c r="S2340">
        <f>'[1]Master Data'!CY377/1000000</f>
        <v>0</v>
      </c>
      <c r="T2340">
        <f>'[1]Master Data'!CZ377/100</f>
        <v>0</v>
      </c>
      <c r="U2340">
        <f>'[1]Master Data'!DA377/1000000</f>
        <v>0</v>
      </c>
    </row>
    <row r="2341" spans="1:21" x14ac:dyDescent="0.55000000000000004">
      <c r="A2341" s="41" t="s">
        <v>1479</v>
      </c>
      <c r="B2341" s="41">
        <v>0</v>
      </c>
      <c r="C2341">
        <f>'[1]Master Data'!CG378/100</f>
        <v>0</v>
      </c>
      <c r="D2341">
        <f>'[1]Master Data'!CH378/1000000</f>
        <v>0</v>
      </c>
      <c r="E2341">
        <f>'[1]Master Data'!CI378/1000000</f>
        <v>0</v>
      </c>
      <c r="F2341">
        <f>'[1]Master Data'!CJ378/100</f>
        <v>0</v>
      </c>
      <c r="G2341">
        <f>'[1]Master Data'!CK378/100</f>
        <v>0</v>
      </c>
      <c r="H2341">
        <f>'[1]Master Data'!CL378/100</f>
        <v>0</v>
      </c>
      <c r="I2341">
        <f>'[1]Master Data'!CM378/100</f>
        <v>0</v>
      </c>
      <c r="J2341">
        <f>'[1]Master Data'!CN378/100</f>
        <v>0</v>
      </c>
      <c r="K2341">
        <f>'[1]Master Data'!CP378/100</f>
        <v>0</v>
      </c>
      <c r="L2341">
        <f>'[1]Master Data'!CQ378/1000000</f>
        <v>0</v>
      </c>
      <c r="M2341">
        <f>'[1]Master Data'!CR378/1000000</f>
        <v>0</v>
      </c>
      <c r="N2341">
        <f>'[1]Master Data'!CS378/1000000</f>
        <v>0</v>
      </c>
      <c r="O2341">
        <f>'[1]Master Data'!CT378/100</f>
        <v>0</v>
      </c>
      <c r="P2341">
        <f>'[1]Master Data'!CU378/100</f>
        <v>0</v>
      </c>
      <c r="Q2341">
        <f>'[1]Master Data'!CV378/100</f>
        <v>0</v>
      </c>
      <c r="R2341">
        <f>'[1]Master Data'!CW378/1000000</f>
        <v>0</v>
      </c>
      <c r="S2341">
        <f>'[1]Master Data'!CY378/1000000</f>
        <v>0</v>
      </c>
      <c r="T2341">
        <f>'[1]Master Data'!CZ378/100</f>
        <v>0</v>
      </c>
      <c r="U2341">
        <f>'[1]Master Data'!DA378/1000000</f>
        <v>0</v>
      </c>
    </row>
    <row r="2342" spans="1:21" x14ac:dyDescent="0.55000000000000004">
      <c r="A2342" s="41" t="s">
        <v>1480</v>
      </c>
      <c r="B2342" s="41">
        <v>0</v>
      </c>
      <c r="C2342">
        <f>'[1]Master Data'!CG379/100</f>
        <v>0</v>
      </c>
      <c r="D2342">
        <f>'[1]Master Data'!CH379/1000000</f>
        <v>0</v>
      </c>
      <c r="E2342">
        <f>'[1]Master Data'!CI379/1000000</f>
        <v>0</v>
      </c>
      <c r="F2342">
        <f>'[1]Master Data'!CJ379/100</f>
        <v>0</v>
      </c>
      <c r="G2342">
        <f>'[1]Master Data'!CK379/100</f>
        <v>0</v>
      </c>
      <c r="H2342">
        <f>'[1]Master Data'!CL379/100</f>
        <v>0</v>
      </c>
      <c r="I2342">
        <f>'[1]Master Data'!CM379/100</f>
        <v>0</v>
      </c>
      <c r="J2342">
        <f>'[1]Master Data'!CN379/100</f>
        <v>0</v>
      </c>
      <c r="K2342">
        <f>'[1]Master Data'!CP379/100</f>
        <v>0</v>
      </c>
      <c r="L2342">
        <f>'[1]Master Data'!CQ379/1000000</f>
        <v>0</v>
      </c>
      <c r="M2342">
        <f>'[1]Master Data'!CR379/1000000</f>
        <v>0</v>
      </c>
      <c r="N2342">
        <f>'[1]Master Data'!CS379/1000000</f>
        <v>0</v>
      </c>
      <c r="O2342">
        <f>'[1]Master Data'!CT379/100</f>
        <v>0</v>
      </c>
      <c r="P2342">
        <f>'[1]Master Data'!CU379/100</f>
        <v>0</v>
      </c>
      <c r="Q2342">
        <f>'[1]Master Data'!CV379/100</f>
        <v>0</v>
      </c>
      <c r="R2342">
        <f>'[1]Master Data'!CW379/1000000</f>
        <v>0</v>
      </c>
      <c r="S2342">
        <f>'[1]Master Data'!CY379/1000000</f>
        <v>0</v>
      </c>
      <c r="T2342">
        <f>'[1]Master Data'!CZ379/100</f>
        <v>0</v>
      </c>
      <c r="U2342">
        <f>'[1]Master Data'!DA379/1000000</f>
        <v>0</v>
      </c>
    </row>
    <row r="2343" spans="1:21" x14ac:dyDescent="0.55000000000000004">
      <c r="A2343" s="41" t="s">
        <v>1472</v>
      </c>
      <c r="B2343" s="41">
        <v>0</v>
      </c>
      <c r="C2343">
        <f>'[1]Master Data'!CG380/100</f>
        <v>0</v>
      </c>
      <c r="D2343">
        <f>'[1]Master Data'!CH380/1000000</f>
        <v>0</v>
      </c>
      <c r="E2343">
        <f>'[1]Master Data'!CI380/1000000</f>
        <v>0</v>
      </c>
      <c r="F2343">
        <f>'[1]Master Data'!CJ380/100</f>
        <v>0</v>
      </c>
      <c r="G2343">
        <f>'[1]Master Data'!CK380/100</f>
        <v>0</v>
      </c>
      <c r="H2343">
        <f>'[1]Master Data'!CL380/100</f>
        <v>0</v>
      </c>
      <c r="I2343">
        <f>'[1]Master Data'!CM380/100</f>
        <v>0</v>
      </c>
      <c r="J2343">
        <f>'[1]Master Data'!CN380/100</f>
        <v>0</v>
      </c>
      <c r="K2343">
        <f>'[1]Master Data'!CP380/100</f>
        <v>0</v>
      </c>
      <c r="L2343">
        <f>'[1]Master Data'!CQ380/1000000</f>
        <v>0</v>
      </c>
      <c r="M2343">
        <f>'[1]Master Data'!CR380/1000000</f>
        <v>0</v>
      </c>
      <c r="N2343">
        <f>'[1]Master Data'!CS380/1000000</f>
        <v>0</v>
      </c>
      <c r="O2343">
        <f>'[1]Master Data'!CT380/100</f>
        <v>0</v>
      </c>
      <c r="P2343">
        <f>'[1]Master Data'!CU380/100</f>
        <v>0</v>
      </c>
      <c r="Q2343">
        <f>'[1]Master Data'!CV380/100</f>
        <v>0</v>
      </c>
      <c r="R2343">
        <f>'[1]Master Data'!CW380/1000000</f>
        <v>0</v>
      </c>
      <c r="S2343">
        <f>'[1]Master Data'!CY380/1000000</f>
        <v>0</v>
      </c>
      <c r="T2343">
        <f>'[1]Master Data'!CZ380/100</f>
        <v>0</v>
      </c>
      <c r="U2343">
        <f>'[1]Master Data'!DA380/1000000</f>
        <v>0</v>
      </c>
    </row>
    <row r="2344" spans="1:21" x14ac:dyDescent="0.55000000000000004">
      <c r="A2344" s="41" t="s">
        <v>1473</v>
      </c>
      <c r="B2344" s="41">
        <v>0</v>
      </c>
      <c r="C2344">
        <f>'[1]Master Data'!CG381/100</f>
        <v>0</v>
      </c>
      <c r="D2344">
        <f>'[1]Master Data'!CH381/1000000</f>
        <v>0</v>
      </c>
      <c r="E2344">
        <f>'[1]Master Data'!CI381/1000000</f>
        <v>0</v>
      </c>
      <c r="F2344">
        <f>'[1]Master Data'!CJ381/100</f>
        <v>0</v>
      </c>
      <c r="G2344">
        <f>'[1]Master Data'!CK381/100</f>
        <v>0</v>
      </c>
      <c r="H2344">
        <f>'[1]Master Data'!CL381/100</f>
        <v>0</v>
      </c>
      <c r="I2344">
        <f>'[1]Master Data'!CM381/100</f>
        <v>0</v>
      </c>
      <c r="J2344">
        <f>'[1]Master Data'!CN381/100</f>
        <v>0</v>
      </c>
      <c r="K2344">
        <f>'[1]Master Data'!CP381/100</f>
        <v>0</v>
      </c>
      <c r="L2344">
        <f>'[1]Master Data'!CQ381/1000000</f>
        <v>0</v>
      </c>
      <c r="M2344">
        <f>'[1]Master Data'!CR381/1000000</f>
        <v>0</v>
      </c>
      <c r="N2344">
        <f>'[1]Master Data'!CS381/1000000</f>
        <v>0</v>
      </c>
      <c r="O2344">
        <f>'[1]Master Data'!CT381/100</f>
        <v>0</v>
      </c>
      <c r="P2344">
        <f>'[1]Master Data'!CU381/100</f>
        <v>0</v>
      </c>
      <c r="Q2344">
        <f>'[1]Master Data'!CV381/100</f>
        <v>0</v>
      </c>
      <c r="R2344">
        <f>'[1]Master Data'!CW381/1000000</f>
        <v>0</v>
      </c>
      <c r="S2344">
        <f>'[1]Master Data'!CY381/1000000</f>
        <v>0</v>
      </c>
      <c r="T2344">
        <f>'[1]Master Data'!CZ381/100</f>
        <v>0</v>
      </c>
      <c r="U2344">
        <f>'[1]Master Data'!DA381/1000000</f>
        <v>0</v>
      </c>
    </row>
    <row r="2345" spans="1:21" x14ac:dyDescent="0.55000000000000004">
      <c r="A2345" s="41" t="s">
        <v>1474</v>
      </c>
      <c r="B2345" s="41">
        <v>0</v>
      </c>
      <c r="C2345">
        <f>'[1]Master Data'!CG382/100</f>
        <v>0</v>
      </c>
      <c r="D2345">
        <f>'[1]Master Data'!CH382/1000000</f>
        <v>0</v>
      </c>
      <c r="E2345">
        <f>'[1]Master Data'!CI382/1000000</f>
        <v>0</v>
      </c>
      <c r="F2345">
        <f>'[1]Master Data'!CJ382/100</f>
        <v>0</v>
      </c>
      <c r="G2345">
        <f>'[1]Master Data'!CK382/100</f>
        <v>0</v>
      </c>
      <c r="H2345">
        <f>'[1]Master Data'!CL382/100</f>
        <v>0</v>
      </c>
      <c r="I2345">
        <f>'[1]Master Data'!CM382/100</f>
        <v>0</v>
      </c>
      <c r="J2345">
        <f>'[1]Master Data'!CN382/100</f>
        <v>0</v>
      </c>
      <c r="K2345">
        <f>'[1]Master Data'!CP382/100</f>
        <v>0</v>
      </c>
      <c r="L2345">
        <f>'[1]Master Data'!CQ382/1000000</f>
        <v>0</v>
      </c>
      <c r="M2345">
        <f>'[1]Master Data'!CR382/1000000</f>
        <v>0</v>
      </c>
      <c r="N2345">
        <f>'[1]Master Data'!CS382/1000000</f>
        <v>0</v>
      </c>
      <c r="O2345">
        <f>'[1]Master Data'!CT382/100</f>
        <v>0</v>
      </c>
      <c r="P2345">
        <f>'[1]Master Data'!CU382/100</f>
        <v>0</v>
      </c>
      <c r="Q2345">
        <f>'[1]Master Data'!CV382/100</f>
        <v>0</v>
      </c>
      <c r="R2345">
        <f>'[1]Master Data'!CW382/1000000</f>
        <v>0</v>
      </c>
      <c r="S2345">
        <f>'[1]Master Data'!CY382/1000000</f>
        <v>0</v>
      </c>
      <c r="T2345">
        <f>'[1]Master Data'!CZ382/100</f>
        <v>0</v>
      </c>
      <c r="U2345">
        <f>'[1]Master Data'!DA382/1000000</f>
        <v>0</v>
      </c>
    </row>
    <row r="2346" spans="1:21" x14ac:dyDescent="0.55000000000000004">
      <c r="A2346" s="41" t="s">
        <v>1475</v>
      </c>
      <c r="B2346" s="41">
        <v>0</v>
      </c>
      <c r="C2346">
        <f>'[1]Master Data'!CG383/100</f>
        <v>0</v>
      </c>
      <c r="D2346">
        <f>'[1]Master Data'!CH383/1000000</f>
        <v>0</v>
      </c>
      <c r="E2346">
        <f>'[1]Master Data'!CI383/1000000</f>
        <v>0</v>
      </c>
      <c r="F2346">
        <f>'[1]Master Data'!CJ383/100</f>
        <v>0</v>
      </c>
      <c r="G2346">
        <f>'[1]Master Data'!CK383/100</f>
        <v>0</v>
      </c>
      <c r="H2346">
        <f>'[1]Master Data'!CL383/100</f>
        <v>0</v>
      </c>
      <c r="I2346">
        <f>'[1]Master Data'!CM383/100</f>
        <v>0</v>
      </c>
      <c r="J2346">
        <f>'[1]Master Data'!CN383/100</f>
        <v>0</v>
      </c>
      <c r="K2346">
        <f>'[1]Master Data'!CP383/100</f>
        <v>0</v>
      </c>
      <c r="L2346">
        <f>'[1]Master Data'!CQ383/1000000</f>
        <v>0</v>
      </c>
      <c r="M2346">
        <f>'[1]Master Data'!CR383/1000000</f>
        <v>0</v>
      </c>
      <c r="N2346">
        <f>'[1]Master Data'!CS383/1000000</f>
        <v>0</v>
      </c>
      <c r="O2346">
        <f>'[1]Master Data'!CT383/100</f>
        <v>0</v>
      </c>
      <c r="P2346">
        <f>'[1]Master Data'!CU383/100</f>
        <v>0</v>
      </c>
      <c r="Q2346">
        <f>'[1]Master Data'!CV383/100</f>
        <v>0</v>
      </c>
      <c r="R2346">
        <f>'[1]Master Data'!CW383/1000000</f>
        <v>0</v>
      </c>
      <c r="S2346">
        <f>'[1]Master Data'!CY383/1000000</f>
        <v>0</v>
      </c>
      <c r="T2346">
        <f>'[1]Master Data'!CZ383/100</f>
        <v>0</v>
      </c>
      <c r="U2346">
        <f>'[1]Master Data'!DA383/1000000</f>
        <v>0</v>
      </c>
    </row>
    <row r="2347" spans="1:21" x14ac:dyDescent="0.55000000000000004">
      <c r="A2347" s="41" t="s">
        <v>1481</v>
      </c>
      <c r="B2347" s="41">
        <v>0</v>
      </c>
      <c r="C2347">
        <f>'[1]Master Data'!CG384/100</f>
        <v>0</v>
      </c>
      <c r="D2347">
        <f>'[1]Master Data'!CH384/1000000</f>
        <v>0</v>
      </c>
      <c r="E2347">
        <f>'[1]Master Data'!CI384/1000000</f>
        <v>0</v>
      </c>
      <c r="F2347">
        <f>'[1]Master Data'!CJ384/100</f>
        <v>0</v>
      </c>
      <c r="G2347">
        <f>'[1]Master Data'!CK384/100</f>
        <v>0</v>
      </c>
      <c r="H2347">
        <f>'[1]Master Data'!CL384/100</f>
        <v>0</v>
      </c>
      <c r="I2347">
        <f>'[1]Master Data'!CM384/100</f>
        <v>0</v>
      </c>
      <c r="J2347">
        <f>'[1]Master Data'!CN384/100</f>
        <v>0</v>
      </c>
      <c r="K2347">
        <f>'[1]Master Data'!CP384/100</f>
        <v>0</v>
      </c>
      <c r="L2347">
        <f>'[1]Master Data'!CQ384/1000000</f>
        <v>0</v>
      </c>
      <c r="M2347">
        <f>'[1]Master Data'!CR384/1000000</f>
        <v>0</v>
      </c>
      <c r="N2347">
        <f>'[1]Master Data'!CS384/1000000</f>
        <v>0</v>
      </c>
      <c r="O2347">
        <f>'[1]Master Data'!CT384/100</f>
        <v>0</v>
      </c>
      <c r="P2347">
        <f>'[1]Master Data'!CU384/100</f>
        <v>0</v>
      </c>
      <c r="Q2347">
        <f>'[1]Master Data'!CV384/100</f>
        <v>0</v>
      </c>
      <c r="R2347">
        <f>'[1]Master Data'!CW384/1000000</f>
        <v>0</v>
      </c>
      <c r="S2347">
        <f>'[1]Master Data'!CY384/1000000</f>
        <v>0</v>
      </c>
      <c r="T2347">
        <f>'[1]Master Data'!CZ384/100</f>
        <v>0</v>
      </c>
      <c r="U2347">
        <f>'[1]Master Data'!DA384/1000000</f>
        <v>0</v>
      </c>
    </row>
    <row r="2348" spans="1:21" x14ac:dyDescent="0.55000000000000004">
      <c r="A2348" s="41" t="s">
        <v>1482</v>
      </c>
      <c r="B2348" s="41">
        <v>0</v>
      </c>
      <c r="C2348">
        <f>'[1]Master Data'!CG385/100</f>
        <v>0</v>
      </c>
      <c r="D2348">
        <f>'[1]Master Data'!CH385/1000000</f>
        <v>0</v>
      </c>
      <c r="E2348">
        <f>'[1]Master Data'!CI385/1000000</f>
        <v>0</v>
      </c>
      <c r="F2348">
        <f>'[1]Master Data'!CJ385/100</f>
        <v>0</v>
      </c>
      <c r="G2348">
        <f>'[1]Master Data'!CK385/100</f>
        <v>0</v>
      </c>
      <c r="H2348">
        <f>'[1]Master Data'!CL385/100</f>
        <v>0</v>
      </c>
      <c r="I2348">
        <f>'[1]Master Data'!CM385/100</f>
        <v>0</v>
      </c>
      <c r="J2348">
        <f>'[1]Master Data'!CN385/100</f>
        <v>0</v>
      </c>
      <c r="K2348">
        <f>'[1]Master Data'!CP385/100</f>
        <v>0</v>
      </c>
      <c r="L2348">
        <f>'[1]Master Data'!CQ385/1000000</f>
        <v>0</v>
      </c>
      <c r="M2348">
        <f>'[1]Master Data'!CR385/1000000</f>
        <v>0</v>
      </c>
      <c r="N2348">
        <f>'[1]Master Data'!CS385/1000000</f>
        <v>0</v>
      </c>
      <c r="O2348">
        <f>'[1]Master Data'!CT385/100</f>
        <v>0</v>
      </c>
      <c r="P2348">
        <f>'[1]Master Data'!CU385/100</f>
        <v>0</v>
      </c>
      <c r="Q2348">
        <f>'[1]Master Data'!CV385/100</f>
        <v>0</v>
      </c>
      <c r="R2348">
        <f>'[1]Master Data'!CW385/1000000</f>
        <v>0</v>
      </c>
      <c r="S2348">
        <f>'[1]Master Data'!CY385/1000000</f>
        <v>0</v>
      </c>
      <c r="T2348">
        <f>'[1]Master Data'!CZ385/100</f>
        <v>0</v>
      </c>
      <c r="U2348">
        <f>'[1]Master Data'!DA385/1000000</f>
        <v>0</v>
      </c>
    </row>
    <row r="2349" spans="1:21" x14ac:dyDescent="0.55000000000000004">
      <c r="A2349" s="41" t="s">
        <v>1483</v>
      </c>
      <c r="B2349" s="41">
        <v>0</v>
      </c>
      <c r="C2349">
        <f>'[1]Master Data'!CG386/100</f>
        <v>0</v>
      </c>
      <c r="D2349">
        <f>'[1]Master Data'!CH386/1000000</f>
        <v>0</v>
      </c>
      <c r="E2349">
        <f>'[1]Master Data'!CI386/1000000</f>
        <v>0</v>
      </c>
      <c r="F2349">
        <f>'[1]Master Data'!CJ386/100</f>
        <v>0</v>
      </c>
      <c r="G2349">
        <f>'[1]Master Data'!CK386/100</f>
        <v>0</v>
      </c>
      <c r="H2349">
        <f>'[1]Master Data'!CL386/100</f>
        <v>0</v>
      </c>
      <c r="I2349">
        <f>'[1]Master Data'!CM386/100</f>
        <v>0</v>
      </c>
      <c r="J2349">
        <f>'[1]Master Data'!CN386/100</f>
        <v>0</v>
      </c>
      <c r="K2349">
        <f>'[1]Master Data'!CP386/100</f>
        <v>0</v>
      </c>
      <c r="L2349">
        <f>'[1]Master Data'!CQ386/1000000</f>
        <v>0</v>
      </c>
      <c r="M2349">
        <f>'[1]Master Data'!CR386/1000000</f>
        <v>0</v>
      </c>
      <c r="N2349">
        <f>'[1]Master Data'!CS386/1000000</f>
        <v>0</v>
      </c>
      <c r="O2349">
        <f>'[1]Master Data'!CT386/100</f>
        <v>0</v>
      </c>
      <c r="P2349">
        <f>'[1]Master Data'!CU386/100</f>
        <v>0</v>
      </c>
      <c r="Q2349">
        <f>'[1]Master Data'!CV386/100</f>
        <v>0</v>
      </c>
      <c r="R2349">
        <f>'[1]Master Data'!CW386/1000000</f>
        <v>0</v>
      </c>
      <c r="S2349">
        <f>'[1]Master Data'!CY386/1000000</f>
        <v>0</v>
      </c>
      <c r="T2349">
        <f>'[1]Master Data'!CZ386/100</f>
        <v>0</v>
      </c>
      <c r="U2349">
        <f>'[1]Master Data'!DA386/1000000</f>
        <v>0</v>
      </c>
    </row>
    <row r="2350" spans="1:21" x14ac:dyDescent="0.55000000000000004">
      <c r="A2350" s="41" t="s">
        <v>1484</v>
      </c>
      <c r="B2350" s="41">
        <v>0</v>
      </c>
      <c r="C2350">
        <f>'[1]Master Data'!CG387/100</f>
        <v>0</v>
      </c>
      <c r="D2350">
        <f>'[1]Master Data'!CH387/1000000</f>
        <v>0</v>
      </c>
      <c r="E2350">
        <f>'[1]Master Data'!CI387/1000000</f>
        <v>0</v>
      </c>
      <c r="F2350">
        <f>'[1]Master Data'!CJ387/100</f>
        <v>0</v>
      </c>
      <c r="G2350">
        <f>'[1]Master Data'!CK387/100</f>
        <v>0</v>
      </c>
      <c r="H2350">
        <f>'[1]Master Data'!CL387/100</f>
        <v>0</v>
      </c>
      <c r="I2350">
        <f>'[1]Master Data'!CM387/100</f>
        <v>0</v>
      </c>
      <c r="J2350">
        <f>'[1]Master Data'!CN387/100</f>
        <v>0</v>
      </c>
      <c r="K2350">
        <f>'[1]Master Data'!CP387/100</f>
        <v>0</v>
      </c>
      <c r="L2350">
        <f>'[1]Master Data'!CQ387/1000000</f>
        <v>0</v>
      </c>
      <c r="M2350">
        <f>'[1]Master Data'!CR387/1000000</f>
        <v>0</v>
      </c>
      <c r="N2350">
        <f>'[1]Master Data'!CS387/1000000</f>
        <v>0</v>
      </c>
      <c r="O2350">
        <f>'[1]Master Data'!CT387/100</f>
        <v>0</v>
      </c>
      <c r="P2350">
        <f>'[1]Master Data'!CU387/100</f>
        <v>0</v>
      </c>
      <c r="Q2350">
        <f>'[1]Master Data'!CV387/100</f>
        <v>0</v>
      </c>
      <c r="R2350">
        <f>'[1]Master Data'!CW387/1000000</f>
        <v>0</v>
      </c>
      <c r="S2350">
        <f>'[1]Master Data'!CY387/1000000</f>
        <v>0</v>
      </c>
      <c r="T2350">
        <f>'[1]Master Data'!CZ387/100</f>
        <v>0</v>
      </c>
      <c r="U2350">
        <f>'[1]Master Data'!DA387/1000000</f>
        <v>0</v>
      </c>
    </row>
    <row r="2351" spans="1:21" x14ac:dyDescent="0.55000000000000004">
      <c r="A2351" s="41" t="s">
        <v>1485</v>
      </c>
      <c r="B2351" s="41">
        <v>0</v>
      </c>
      <c r="C2351">
        <f>'[1]Master Data'!CG388/100</f>
        <v>0</v>
      </c>
      <c r="D2351">
        <f>'[1]Master Data'!CH388/1000000</f>
        <v>0</v>
      </c>
      <c r="E2351">
        <f>'[1]Master Data'!CI388/1000000</f>
        <v>0</v>
      </c>
      <c r="F2351">
        <f>'[1]Master Data'!CJ388/100</f>
        <v>0</v>
      </c>
      <c r="G2351">
        <f>'[1]Master Data'!CK388/100</f>
        <v>0</v>
      </c>
      <c r="H2351">
        <f>'[1]Master Data'!CL388/100</f>
        <v>0</v>
      </c>
      <c r="I2351">
        <f>'[1]Master Data'!CM388/100</f>
        <v>0</v>
      </c>
      <c r="J2351">
        <f>'[1]Master Data'!CN388/100</f>
        <v>0</v>
      </c>
      <c r="K2351">
        <f>'[1]Master Data'!CP388/100</f>
        <v>0</v>
      </c>
      <c r="L2351">
        <f>'[1]Master Data'!CQ388/1000000</f>
        <v>0</v>
      </c>
      <c r="M2351">
        <f>'[1]Master Data'!CR388/1000000</f>
        <v>0</v>
      </c>
      <c r="N2351">
        <f>'[1]Master Data'!CS388/1000000</f>
        <v>0</v>
      </c>
      <c r="O2351">
        <f>'[1]Master Data'!CT388/100</f>
        <v>0</v>
      </c>
      <c r="P2351">
        <f>'[1]Master Data'!CU388/100</f>
        <v>0</v>
      </c>
      <c r="Q2351">
        <f>'[1]Master Data'!CV388/100</f>
        <v>0</v>
      </c>
      <c r="R2351">
        <f>'[1]Master Data'!CW388/1000000</f>
        <v>0</v>
      </c>
      <c r="S2351">
        <f>'[1]Master Data'!CY388/1000000</f>
        <v>0</v>
      </c>
      <c r="T2351">
        <f>'[1]Master Data'!CZ388/100</f>
        <v>0</v>
      </c>
      <c r="U2351">
        <f>'[1]Master Data'!DA388/1000000</f>
        <v>0</v>
      </c>
    </row>
    <row r="2352" spans="1:21" x14ac:dyDescent="0.55000000000000004">
      <c r="A2352" s="41" t="s">
        <v>1486</v>
      </c>
      <c r="B2352" s="41">
        <v>0</v>
      </c>
      <c r="C2352">
        <f>'[1]Master Data'!CG389/100</f>
        <v>0</v>
      </c>
      <c r="D2352">
        <f>'[1]Master Data'!CH389/1000000</f>
        <v>0</v>
      </c>
      <c r="E2352">
        <f>'[1]Master Data'!CI389/1000000</f>
        <v>0</v>
      </c>
      <c r="F2352">
        <f>'[1]Master Data'!CJ389/100</f>
        <v>0</v>
      </c>
      <c r="G2352">
        <f>'[1]Master Data'!CK389/100</f>
        <v>0</v>
      </c>
      <c r="H2352">
        <f>'[1]Master Data'!CL389/100</f>
        <v>0</v>
      </c>
      <c r="I2352">
        <f>'[1]Master Data'!CM389/100</f>
        <v>0</v>
      </c>
      <c r="J2352">
        <f>'[1]Master Data'!CN389/100</f>
        <v>0</v>
      </c>
      <c r="K2352">
        <f>'[1]Master Data'!CP389/100</f>
        <v>0</v>
      </c>
      <c r="L2352">
        <f>'[1]Master Data'!CQ389/1000000</f>
        <v>0</v>
      </c>
      <c r="M2352">
        <f>'[1]Master Data'!CR389/1000000</f>
        <v>0</v>
      </c>
      <c r="N2352">
        <f>'[1]Master Data'!CS389/1000000</f>
        <v>0</v>
      </c>
      <c r="O2352">
        <f>'[1]Master Data'!CT389/100</f>
        <v>0</v>
      </c>
      <c r="P2352">
        <f>'[1]Master Data'!CU389/100</f>
        <v>0</v>
      </c>
      <c r="Q2352">
        <f>'[1]Master Data'!CV389/100</f>
        <v>0</v>
      </c>
      <c r="R2352">
        <f>'[1]Master Data'!CW389/1000000</f>
        <v>0</v>
      </c>
      <c r="S2352">
        <f>'[1]Master Data'!CY389/1000000</f>
        <v>0</v>
      </c>
      <c r="T2352">
        <f>'[1]Master Data'!CZ389/100</f>
        <v>0</v>
      </c>
      <c r="U2352">
        <f>'[1]Master Data'!DA389/1000000</f>
        <v>0</v>
      </c>
    </row>
    <row r="2353" spans="1:21" x14ac:dyDescent="0.55000000000000004">
      <c r="A2353" s="41" t="s">
        <v>1487</v>
      </c>
      <c r="B2353" s="41">
        <v>0</v>
      </c>
      <c r="C2353">
        <f>'[1]Master Data'!CG390/100</f>
        <v>0</v>
      </c>
      <c r="D2353">
        <f>'[1]Master Data'!CH390/1000000</f>
        <v>0</v>
      </c>
      <c r="E2353">
        <f>'[1]Master Data'!CI390/1000000</f>
        <v>0</v>
      </c>
      <c r="F2353">
        <f>'[1]Master Data'!CJ390/100</f>
        <v>0</v>
      </c>
      <c r="G2353">
        <f>'[1]Master Data'!CK390/100</f>
        <v>0</v>
      </c>
      <c r="H2353">
        <f>'[1]Master Data'!CL390/100</f>
        <v>0</v>
      </c>
      <c r="I2353">
        <f>'[1]Master Data'!CM390/100</f>
        <v>0</v>
      </c>
      <c r="J2353">
        <f>'[1]Master Data'!CN390/100</f>
        <v>0</v>
      </c>
      <c r="K2353">
        <f>'[1]Master Data'!CP390/100</f>
        <v>0</v>
      </c>
      <c r="L2353">
        <f>'[1]Master Data'!CQ390/1000000</f>
        <v>0</v>
      </c>
      <c r="M2353">
        <f>'[1]Master Data'!CR390/1000000</f>
        <v>0</v>
      </c>
      <c r="N2353">
        <f>'[1]Master Data'!CS390/1000000</f>
        <v>0</v>
      </c>
      <c r="O2353">
        <f>'[1]Master Data'!CT390/100</f>
        <v>0</v>
      </c>
      <c r="P2353">
        <f>'[1]Master Data'!CU390/100</f>
        <v>0</v>
      </c>
      <c r="Q2353">
        <f>'[1]Master Data'!CV390/100</f>
        <v>0</v>
      </c>
      <c r="R2353">
        <f>'[1]Master Data'!CW390/1000000</f>
        <v>0</v>
      </c>
      <c r="S2353">
        <f>'[1]Master Data'!CY390/1000000</f>
        <v>0</v>
      </c>
      <c r="T2353">
        <f>'[1]Master Data'!CZ390/100</f>
        <v>0</v>
      </c>
      <c r="U2353">
        <f>'[1]Master Data'!DA390/1000000</f>
        <v>0</v>
      </c>
    </row>
    <row r="2354" spans="1:21" x14ac:dyDescent="0.55000000000000004">
      <c r="A2354" s="41" t="s">
        <v>1488</v>
      </c>
      <c r="B2354" s="41">
        <v>0</v>
      </c>
      <c r="C2354">
        <f>'[1]Master Data'!CG391/100</f>
        <v>0</v>
      </c>
      <c r="D2354">
        <f>'[1]Master Data'!CH391/1000000</f>
        <v>0</v>
      </c>
      <c r="E2354">
        <f>'[1]Master Data'!CI391/1000000</f>
        <v>0</v>
      </c>
      <c r="F2354">
        <f>'[1]Master Data'!CJ391/100</f>
        <v>0</v>
      </c>
      <c r="G2354">
        <f>'[1]Master Data'!CK391/100</f>
        <v>0</v>
      </c>
      <c r="H2354">
        <f>'[1]Master Data'!CL391/100</f>
        <v>0</v>
      </c>
      <c r="I2354">
        <f>'[1]Master Data'!CM391/100</f>
        <v>0</v>
      </c>
      <c r="J2354">
        <f>'[1]Master Data'!CN391/100</f>
        <v>0</v>
      </c>
      <c r="K2354">
        <f>'[1]Master Data'!CP391/100</f>
        <v>0</v>
      </c>
      <c r="L2354">
        <f>'[1]Master Data'!CQ391/1000000</f>
        <v>0</v>
      </c>
      <c r="M2354">
        <f>'[1]Master Data'!CR391/1000000</f>
        <v>0</v>
      </c>
      <c r="N2354">
        <f>'[1]Master Data'!CS391/1000000</f>
        <v>0</v>
      </c>
      <c r="O2354">
        <f>'[1]Master Data'!CT391/100</f>
        <v>0</v>
      </c>
      <c r="P2354">
        <f>'[1]Master Data'!CU391/100</f>
        <v>0</v>
      </c>
      <c r="Q2354">
        <f>'[1]Master Data'!CV391/100</f>
        <v>0</v>
      </c>
      <c r="R2354">
        <f>'[1]Master Data'!CW391/1000000</f>
        <v>0</v>
      </c>
      <c r="S2354">
        <f>'[1]Master Data'!CY391/1000000</f>
        <v>0</v>
      </c>
      <c r="T2354">
        <f>'[1]Master Data'!CZ391/100</f>
        <v>0</v>
      </c>
      <c r="U2354">
        <f>'[1]Master Data'!DA391/1000000</f>
        <v>0</v>
      </c>
    </row>
    <row r="2355" spans="1:21" x14ac:dyDescent="0.55000000000000004">
      <c r="A2355" s="41" t="s">
        <v>1489</v>
      </c>
      <c r="B2355" s="41">
        <v>0</v>
      </c>
      <c r="C2355">
        <f>'[1]Master Data'!CG392/100</f>
        <v>0</v>
      </c>
      <c r="D2355">
        <f>'[1]Master Data'!CH392/1000000</f>
        <v>0</v>
      </c>
      <c r="E2355">
        <f>'[1]Master Data'!CI392/1000000</f>
        <v>0</v>
      </c>
      <c r="F2355">
        <f>'[1]Master Data'!CJ392/100</f>
        <v>0</v>
      </c>
      <c r="G2355">
        <f>'[1]Master Data'!CK392/100</f>
        <v>0</v>
      </c>
      <c r="H2355">
        <f>'[1]Master Data'!CL392/100</f>
        <v>0</v>
      </c>
      <c r="I2355">
        <f>'[1]Master Data'!CM392/100</f>
        <v>0</v>
      </c>
      <c r="J2355">
        <f>'[1]Master Data'!CN392/100</f>
        <v>0</v>
      </c>
      <c r="K2355">
        <f>'[1]Master Data'!CP392/100</f>
        <v>0</v>
      </c>
      <c r="L2355">
        <f>'[1]Master Data'!CQ392/1000000</f>
        <v>0</v>
      </c>
      <c r="M2355">
        <f>'[1]Master Data'!CR392/1000000</f>
        <v>0</v>
      </c>
      <c r="N2355">
        <f>'[1]Master Data'!CS392/1000000</f>
        <v>0</v>
      </c>
      <c r="O2355">
        <f>'[1]Master Data'!CT392/100</f>
        <v>0</v>
      </c>
      <c r="P2355">
        <f>'[1]Master Data'!CU392/100</f>
        <v>0</v>
      </c>
      <c r="Q2355">
        <f>'[1]Master Data'!CV392/100</f>
        <v>0</v>
      </c>
      <c r="R2355">
        <f>'[1]Master Data'!CW392/1000000</f>
        <v>0</v>
      </c>
      <c r="S2355">
        <f>'[1]Master Data'!CY392/1000000</f>
        <v>0</v>
      </c>
      <c r="T2355">
        <f>'[1]Master Data'!CZ392/100</f>
        <v>0</v>
      </c>
      <c r="U2355">
        <f>'[1]Master Data'!DA392/1000000</f>
        <v>0</v>
      </c>
    </row>
    <row r="2356" spans="1:21" x14ac:dyDescent="0.55000000000000004">
      <c r="A2356" s="41" t="s">
        <v>1490</v>
      </c>
      <c r="B2356" s="41">
        <v>0</v>
      </c>
      <c r="C2356">
        <f>'[1]Master Data'!CG393/100</f>
        <v>0</v>
      </c>
      <c r="D2356">
        <f>'[1]Master Data'!CH393/1000000</f>
        <v>0</v>
      </c>
      <c r="E2356">
        <f>'[1]Master Data'!CI393/1000000</f>
        <v>0</v>
      </c>
      <c r="F2356">
        <f>'[1]Master Data'!CJ393/100</f>
        <v>0</v>
      </c>
      <c r="G2356">
        <f>'[1]Master Data'!CK393/100</f>
        <v>0</v>
      </c>
      <c r="H2356">
        <f>'[1]Master Data'!CL393/100</f>
        <v>0</v>
      </c>
      <c r="I2356">
        <f>'[1]Master Data'!CM393/100</f>
        <v>0</v>
      </c>
      <c r="J2356">
        <f>'[1]Master Data'!CN393/100</f>
        <v>0</v>
      </c>
      <c r="K2356">
        <f>'[1]Master Data'!CP393/100</f>
        <v>0</v>
      </c>
      <c r="L2356">
        <f>'[1]Master Data'!CQ393/1000000</f>
        <v>0</v>
      </c>
      <c r="M2356">
        <f>'[1]Master Data'!CR393/1000000</f>
        <v>0</v>
      </c>
      <c r="N2356">
        <f>'[1]Master Data'!CS393/1000000</f>
        <v>0</v>
      </c>
      <c r="O2356">
        <f>'[1]Master Data'!CT393/100</f>
        <v>0</v>
      </c>
      <c r="P2356">
        <f>'[1]Master Data'!CU393/100</f>
        <v>0</v>
      </c>
      <c r="Q2356">
        <f>'[1]Master Data'!CV393/100</f>
        <v>0</v>
      </c>
      <c r="R2356">
        <f>'[1]Master Data'!CW393/1000000</f>
        <v>0</v>
      </c>
      <c r="S2356">
        <f>'[1]Master Data'!CY393/1000000</f>
        <v>0</v>
      </c>
      <c r="T2356">
        <f>'[1]Master Data'!CZ393/100</f>
        <v>0</v>
      </c>
      <c r="U2356">
        <f>'[1]Master Data'!DA393/1000000</f>
        <v>0</v>
      </c>
    </row>
    <row r="2357" spans="1:21" x14ac:dyDescent="0.55000000000000004">
      <c r="A2357" s="41" t="s">
        <v>1491</v>
      </c>
      <c r="B2357" s="41">
        <v>0</v>
      </c>
      <c r="C2357">
        <f>'[1]Master Data'!CG394/100</f>
        <v>0</v>
      </c>
      <c r="D2357">
        <f>'[1]Master Data'!CH394/1000000</f>
        <v>0</v>
      </c>
      <c r="E2357">
        <f>'[1]Master Data'!CI394/1000000</f>
        <v>0</v>
      </c>
      <c r="F2357">
        <f>'[1]Master Data'!CJ394/100</f>
        <v>0</v>
      </c>
      <c r="G2357">
        <f>'[1]Master Data'!CK394/100</f>
        <v>0</v>
      </c>
      <c r="H2357">
        <f>'[1]Master Data'!CL394/100</f>
        <v>0</v>
      </c>
      <c r="I2357">
        <f>'[1]Master Data'!CM394/100</f>
        <v>0</v>
      </c>
      <c r="J2357">
        <f>'[1]Master Data'!CN394/100</f>
        <v>0</v>
      </c>
      <c r="K2357">
        <f>'[1]Master Data'!CP394/100</f>
        <v>0</v>
      </c>
      <c r="L2357">
        <f>'[1]Master Data'!CQ394/1000000</f>
        <v>0</v>
      </c>
      <c r="M2357">
        <f>'[1]Master Data'!CR394/1000000</f>
        <v>0</v>
      </c>
      <c r="N2357">
        <f>'[1]Master Data'!CS394/1000000</f>
        <v>0</v>
      </c>
      <c r="O2357">
        <f>'[1]Master Data'!CT394/100</f>
        <v>0</v>
      </c>
      <c r="P2357">
        <f>'[1]Master Data'!CU394/100</f>
        <v>0</v>
      </c>
      <c r="Q2357">
        <f>'[1]Master Data'!CV394/100</f>
        <v>0</v>
      </c>
      <c r="R2357">
        <f>'[1]Master Data'!CW394/1000000</f>
        <v>0</v>
      </c>
      <c r="S2357">
        <f>'[1]Master Data'!CY394/1000000</f>
        <v>0</v>
      </c>
      <c r="T2357">
        <f>'[1]Master Data'!CZ394/100</f>
        <v>0</v>
      </c>
      <c r="U2357">
        <f>'[1]Master Data'!DA394/1000000</f>
        <v>0</v>
      </c>
    </row>
    <row r="2358" spans="1:21" x14ac:dyDescent="0.55000000000000004">
      <c r="A2358" s="41" t="s">
        <v>1492</v>
      </c>
      <c r="B2358" s="41">
        <v>0</v>
      </c>
      <c r="C2358">
        <f>'[1]Master Data'!CG395/100</f>
        <v>0</v>
      </c>
      <c r="D2358">
        <f>'[1]Master Data'!CH395/1000000</f>
        <v>0</v>
      </c>
      <c r="E2358">
        <f>'[1]Master Data'!CI395/1000000</f>
        <v>0</v>
      </c>
      <c r="F2358">
        <f>'[1]Master Data'!CJ395/100</f>
        <v>0</v>
      </c>
      <c r="G2358">
        <f>'[1]Master Data'!CK395/100</f>
        <v>0</v>
      </c>
      <c r="H2358">
        <f>'[1]Master Data'!CL395/100</f>
        <v>0</v>
      </c>
      <c r="I2358">
        <f>'[1]Master Data'!CM395/100</f>
        <v>0</v>
      </c>
      <c r="J2358">
        <f>'[1]Master Data'!CN395/100</f>
        <v>0</v>
      </c>
      <c r="K2358">
        <f>'[1]Master Data'!CP395/100</f>
        <v>0</v>
      </c>
      <c r="L2358">
        <f>'[1]Master Data'!CQ395/1000000</f>
        <v>0</v>
      </c>
      <c r="M2358">
        <f>'[1]Master Data'!CR395/1000000</f>
        <v>0</v>
      </c>
      <c r="N2358">
        <f>'[1]Master Data'!CS395/1000000</f>
        <v>0</v>
      </c>
      <c r="O2358">
        <f>'[1]Master Data'!CT395/100</f>
        <v>0</v>
      </c>
      <c r="P2358">
        <f>'[1]Master Data'!CU395/100</f>
        <v>0</v>
      </c>
      <c r="Q2358">
        <f>'[1]Master Data'!CV395/100</f>
        <v>0</v>
      </c>
      <c r="R2358">
        <f>'[1]Master Data'!CW395/1000000</f>
        <v>0</v>
      </c>
      <c r="S2358">
        <f>'[1]Master Data'!CY395/1000000</f>
        <v>0</v>
      </c>
      <c r="T2358">
        <f>'[1]Master Data'!CZ395/100</f>
        <v>0</v>
      </c>
      <c r="U2358">
        <f>'[1]Master Data'!DA395/1000000</f>
        <v>0</v>
      </c>
    </row>
    <row r="2359" spans="1:21" x14ac:dyDescent="0.55000000000000004">
      <c r="A2359" s="41" t="s">
        <v>1493</v>
      </c>
      <c r="B2359" s="41">
        <v>0</v>
      </c>
      <c r="C2359">
        <f>'[1]Master Data'!CG396/100</f>
        <v>0</v>
      </c>
      <c r="D2359">
        <f>'[1]Master Data'!CH396/1000000</f>
        <v>0</v>
      </c>
      <c r="E2359">
        <f>'[1]Master Data'!CI396/1000000</f>
        <v>0</v>
      </c>
      <c r="F2359">
        <f>'[1]Master Data'!CJ396/100</f>
        <v>0</v>
      </c>
      <c r="G2359">
        <f>'[1]Master Data'!CK396/100</f>
        <v>0</v>
      </c>
      <c r="H2359">
        <f>'[1]Master Data'!CL396/100</f>
        <v>0</v>
      </c>
      <c r="I2359">
        <f>'[1]Master Data'!CM396/100</f>
        <v>0</v>
      </c>
      <c r="J2359">
        <f>'[1]Master Data'!CN396/100</f>
        <v>0</v>
      </c>
      <c r="K2359">
        <f>'[1]Master Data'!CP396/100</f>
        <v>0</v>
      </c>
      <c r="L2359">
        <f>'[1]Master Data'!CQ396/1000000</f>
        <v>0</v>
      </c>
      <c r="M2359">
        <f>'[1]Master Data'!CR396/1000000</f>
        <v>0</v>
      </c>
      <c r="N2359">
        <f>'[1]Master Data'!CS396/1000000</f>
        <v>0</v>
      </c>
      <c r="O2359">
        <f>'[1]Master Data'!CT396/100</f>
        <v>0</v>
      </c>
      <c r="P2359">
        <f>'[1]Master Data'!CU396/100</f>
        <v>0</v>
      </c>
      <c r="Q2359">
        <f>'[1]Master Data'!CV396/100</f>
        <v>0</v>
      </c>
      <c r="R2359">
        <f>'[1]Master Data'!CW396/1000000</f>
        <v>0</v>
      </c>
      <c r="S2359">
        <f>'[1]Master Data'!CY396/1000000</f>
        <v>0</v>
      </c>
      <c r="T2359">
        <f>'[1]Master Data'!CZ396/100</f>
        <v>0</v>
      </c>
      <c r="U2359">
        <f>'[1]Master Data'!DA396/1000000</f>
        <v>0</v>
      </c>
    </row>
    <row r="2360" spans="1:21" x14ac:dyDescent="0.55000000000000004">
      <c r="A2360" s="41" t="s">
        <v>1494</v>
      </c>
      <c r="B2360" s="41">
        <v>0</v>
      </c>
      <c r="C2360">
        <f>'[1]Master Data'!CG397/100</f>
        <v>0</v>
      </c>
      <c r="D2360">
        <f>'[1]Master Data'!CH397/1000000</f>
        <v>0</v>
      </c>
      <c r="E2360">
        <f>'[1]Master Data'!CI397/1000000</f>
        <v>0</v>
      </c>
      <c r="F2360">
        <f>'[1]Master Data'!CJ397/100</f>
        <v>0</v>
      </c>
      <c r="G2360">
        <f>'[1]Master Data'!CK397/100</f>
        <v>0</v>
      </c>
      <c r="H2360">
        <f>'[1]Master Data'!CL397/100</f>
        <v>0</v>
      </c>
      <c r="I2360">
        <f>'[1]Master Data'!CM397/100</f>
        <v>0</v>
      </c>
      <c r="J2360">
        <f>'[1]Master Data'!CN397/100</f>
        <v>0</v>
      </c>
      <c r="K2360">
        <f>'[1]Master Data'!CP397/100</f>
        <v>0</v>
      </c>
      <c r="L2360">
        <f>'[1]Master Data'!CQ397/1000000</f>
        <v>0</v>
      </c>
      <c r="M2360">
        <f>'[1]Master Data'!CR397/1000000</f>
        <v>0</v>
      </c>
      <c r="N2360">
        <f>'[1]Master Data'!CS397/1000000</f>
        <v>0</v>
      </c>
      <c r="O2360">
        <f>'[1]Master Data'!CT397/100</f>
        <v>0</v>
      </c>
      <c r="P2360">
        <f>'[1]Master Data'!CU397/100</f>
        <v>0</v>
      </c>
      <c r="Q2360">
        <f>'[1]Master Data'!CV397/100</f>
        <v>0</v>
      </c>
      <c r="R2360">
        <f>'[1]Master Data'!CW397/1000000</f>
        <v>0</v>
      </c>
      <c r="S2360">
        <f>'[1]Master Data'!CY397/1000000</f>
        <v>0</v>
      </c>
      <c r="T2360">
        <f>'[1]Master Data'!CZ397/100</f>
        <v>0</v>
      </c>
      <c r="U2360">
        <f>'[1]Master Data'!DA397/1000000</f>
        <v>0</v>
      </c>
    </row>
    <row r="2361" spans="1:21" x14ac:dyDescent="0.55000000000000004">
      <c r="A2361" s="41" t="s">
        <v>1495</v>
      </c>
      <c r="B2361" s="41">
        <v>0</v>
      </c>
      <c r="C2361">
        <f>'[1]Master Data'!CG398/100</f>
        <v>0</v>
      </c>
      <c r="D2361">
        <f>'[1]Master Data'!CH398/1000000</f>
        <v>0</v>
      </c>
      <c r="E2361">
        <f>'[1]Master Data'!CI398/1000000</f>
        <v>0</v>
      </c>
      <c r="F2361">
        <f>'[1]Master Data'!CJ398/100</f>
        <v>0</v>
      </c>
      <c r="G2361">
        <f>'[1]Master Data'!CK398/100</f>
        <v>0</v>
      </c>
      <c r="H2361">
        <f>'[1]Master Data'!CL398/100</f>
        <v>0</v>
      </c>
      <c r="I2361">
        <f>'[1]Master Data'!CM398/100</f>
        <v>0</v>
      </c>
      <c r="J2361">
        <f>'[1]Master Data'!CN398/100</f>
        <v>0</v>
      </c>
      <c r="K2361">
        <f>'[1]Master Data'!CP398/100</f>
        <v>0</v>
      </c>
      <c r="L2361">
        <f>'[1]Master Data'!CQ398/1000000</f>
        <v>0</v>
      </c>
      <c r="M2361">
        <f>'[1]Master Data'!CR398/1000000</f>
        <v>0</v>
      </c>
      <c r="N2361">
        <f>'[1]Master Data'!CS398/1000000</f>
        <v>0</v>
      </c>
      <c r="O2361">
        <f>'[1]Master Data'!CT398/100</f>
        <v>0</v>
      </c>
      <c r="P2361">
        <f>'[1]Master Data'!CU398/100</f>
        <v>0</v>
      </c>
      <c r="Q2361">
        <f>'[1]Master Data'!CV398/100</f>
        <v>0</v>
      </c>
      <c r="R2361">
        <f>'[1]Master Data'!CW398/1000000</f>
        <v>0</v>
      </c>
      <c r="S2361">
        <f>'[1]Master Data'!CY398/1000000</f>
        <v>0</v>
      </c>
      <c r="T2361">
        <f>'[1]Master Data'!CZ398/100</f>
        <v>0</v>
      </c>
      <c r="U2361">
        <f>'[1]Master Data'!DA398/1000000</f>
        <v>0</v>
      </c>
    </row>
    <row r="2362" spans="1:21" x14ac:dyDescent="0.55000000000000004">
      <c r="A2362" s="41" t="s">
        <v>1496</v>
      </c>
      <c r="B2362" s="41">
        <v>0</v>
      </c>
      <c r="C2362">
        <f>'[1]Master Data'!CG399/100</f>
        <v>0</v>
      </c>
      <c r="D2362">
        <f>'[1]Master Data'!CH399/1000000</f>
        <v>0</v>
      </c>
      <c r="E2362">
        <f>'[1]Master Data'!CI399/1000000</f>
        <v>0</v>
      </c>
      <c r="F2362">
        <f>'[1]Master Data'!CJ399/100</f>
        <v>0</v>
      </c>
      <c r="G2362">
        <f>'[1]Master Data'!CK399/100</f>
        <v>0</v>
      </c>
      <c r="H2362">
        <f>'[1]Master Data'!CL399/100</f>
        <v>0</v>
      </c>
      <c r="I2362">
        <f>'[1]Master Data'!CM399/100</f>
        <v>0</v>
      </c>
      <c r="J2362">
        <f>'[1]Master Data'!CN399/100</f>
        <v>0</v>
      </c>
      <c r="K2362">
        <f>'[1]Master Data'!CP399/100</f>
        <v>0</v>
      </c>
      <c r="L2362">
        <f>'[1]Master Data'!CQ399/1000000</f>
        <v>0</v>
      </c>
      <c r="M2362">
        <f>'[1]Master Data'!CR399/1000000</f>
        <v>0</v>
      </c>
      <c r="N2362">
        <f>'[1]Master Data'!CS399/1000000</f>
        <v>0</v>
      </c>
      <c r="O2362">
        <f>'[1]Master Data'!CT399/100</f>
        <v>0</v>
      </c>
      <c r="P2362">
        <f>'[1]Master Data'!CU399/100</f>
        <v>0</v>
      </c>
      <c r="Q2362">
        <f>'[1]Master Data'!CV399/100</f>
        <v>0</v>
      </c>
      <c r="R2362">
        <f>'[1]Master Data'!CW399/1000000</f>
        <v>0</v>
      </c>
      <c r="S2362">
        <f>'[1]Master Data'!CY399/1000000</f>
        <v>0</v>
      </c>
      <c r="T2362">
        <f>'[1]Master Data'!CZ399/100</f>
        <v>0</v>
      </c>
      <c r="U2362">
        <f>'[1]Master Data'!DA399/1000000</f>
        <v>0</v>
      </c>
    </row>
    <row r="2363" spans="1:21" x14ac:dyDescent="0.55000000000000004">
      <c r="A2363" s="41" t="s">
        <v>1497</v>
      </c>
      <c r="B2363" s="41">
        <v>5.8999999999999999E-3</v>
      </c>
      <c r="C2363">
        <f>'[1]Master Data'!CG400/100</f>
        <v>2E-3</v>
      </c>
      <c r="D2363">
        <f>'[1]Master Data'!CH400/1000000</f>
        <v>0</v>
      </c>
      <c r="E2363">
        <f>'[1]Master Data'!CI400/1000000</f>
        <v>0</v>
      </c>
      <c r="F2363">
        <f>'[1]Master Data'!CJ400/100</f>
        <v>0</v>
      </c>
      <c r="G2363">
        <f>'[1]Master Data'!CK400/100</f>
        <v>0</v>
      </c>
      <c r="H2363">
        <f>'[1]Master Data'!CL400/100</f>
        <v>0</v>
      </c>
      <c r="I2363">
        <f>'[1]Master Data'!CM400/100</f>
        <v>0</v>
      </c>
      <c r="J2363">
        <f>'[1]Master Data'!CN400/100</f>
        <v>0</v>
      </c>
      <c r="K2363">
        <f>'[1]Master Data'!CP400/100</f>
        <v>2.0000000000000001E-4</v>
      </c>
      <c r="L2363">
        <f>'[1]Master Data'!CQ400/1000000</f>
        <v>1.0000000000000001E-7</v>
      </c>
      <c r="M2363">
        <f>'[1]Master Data'!CR400/1000000</f>
        <v>1.0000000000000001E-7</v>
      </c>
      <c r="N2363">
        <f>'[1]Master Data'!CS400/1000000</f>
        <v>0</v>
      </c>
      <c r="O2363">
        <f>'[1]Master Data'!CT400/100</f>
        <v>0</v>
      </c>
      <c r="P2363">
        <f>'[1]Master Data'!CU400/100</f>
        <v>0</v>
      </c>
      <c r="Q2363">
        <f>'[1]Master Data'!CV400/100</f>
        <v>0</v>
      </c>
      <c r="R2363">
        <f>'[1]Master Data'!CW400/1000000</f>
        <v>0</v>
      </c>
      <c r="S2363">
        <f>'[1]Master Data'!CY400/1000000</f>
        <v>0</v>
      </c>
      <c r="T2363">
        <f>'[1]Master Data'!CZ400/100</f>
        <v>0</v>
      </c>
      <c r="U2363">
        <f>'[1]Master Data'!DA400/1000000</f>
        <v>0</v>
      </c>
    </row>
    <row r="2364" spans="1:21" x14ac:dyDescent="0.55000000000000004">
      <c r="A2364" s="41" t="s">
        <v>1498</v>
      </c>
      <c r="B2364" s="41">
        <v>0</v>
      </c>
      <c r="C2364">
        <f>'[1]Master Data'!CG401/100</f>
        <v>0</v>
      </c>
      <c r="D2364">
        <f>'[1]Master Data'!CH401/1000000</f>
        <v>0</v>
      </c>
      <c r="E2364">
        <f>'[1]Master Data'!CI401/1000000</f>
        <v>0</v>
      </c>
      <c r="F2364">
        <f>'[1]Master Data'!CJ401/100</f>
        <v>0</v>
      </c>
      <c r="G2364">
        <f>'[1]Master Data'!CK401/100</f>
        <v>0</v>
      </c>
      <c r="H2364">
        <f>'[1]Master Data'!CL401/100</f>
        <v>0</v>
      </c>
      <c r="I2364">
        <f>'[1]Master Data'!CM401/100</f>
        <v>0</v>
      </c>
      <c r="J2364">
        <f>'[1]Master Data'!CN401/100</f>
        <v>0</v>
      </c>
      <c r="K2364">
        <f>'[1]Master Data'!CP401/100</f>
        <v>0</v>
      </c>
      <c r="L2364">
        <f>'[1]Master Data'!CQ401/1000000</f>
        <v>0</v>
      </c>
      <c r="M2364">
        <f>'[1]Master Data'!CR401/1000000</f>
        <v>0</v>
      </c>
      <c r="N2364">
        <f>'[1]Master Data'!CS401/1000000</f>
        <v>0</v>
      </c>
      <c r="O2364">
        <f>'[1]Master Data'!CT401/100</f>
        <v>0</v>
      </c>
      <c r="P2364">
        <f>'[1]Master Data'!CU401/100</f>
        <v>0</v>
      </c>
      <c r="Q2364">
        <f>'[1]Master Data'!CV401/100</f>
        <v>0</v>
      </c>
      <c r="R2364">
        <f>'[1]Master Data'!CW401/1000000</f>
        <v>0</v>
      </c>
      <c r="S2364">
        <f>'[1]Master Data'!CY401/1000000</f>
        <v>0</v>
      </c>
      <c r="T2364">
        <f>'[1]Master Data'!CZ401/100</f>
        <v>0</v>
      </c>
      <c r="U2364">
        <f>'[1]Master Data'!DA401/1000000</f>
        <v>0</v>
      </c>
    </row>
    <row r="2365" spans="1:21" x14ac:dyDescent="0.55000000000000004">
      <c r="A2365" s="41" t="s">
        <v>1499</v>
      </c>
      <c r="B2365" s="41">
        <v>0</v>
      </c>
      <c r="C2365">
        <f>'[1]Master Data'!CG402/100</f>
        <v>0</v>
      </c>
      <c r="D2365">
        <f>'[1]Master Data'!CH402/1000000</f>
        <v>0</v>
      </c>
      <c r="E2365">
        <f>'[1]Master Data'!CI402/1000000</f>
        <v>0</v>
      </c>
      <c r="F2365">
        <f>'[1]Master Data'!CJ402/100</f>
        <v>0</v>
      </c>
      <c r="G2365">
        <f>'[1]Master Data'!CK402/100</f>
        <v>0</v>
      </c>
      <c r="H2365">
        <f>'[1]Master Data'!CL402/100</f>
        <v>0</v>
      </c>
      <c r="I2365">
        <f>'[1]Master Data'!CM402/100</f>
        <v>0</v>
      </c>
      <c r="J2365">
        <f>'[1]Master Data'!CN402/100</f>
        <v>0</v>
      </c>
      <c r="K2365">
        <f>'[1]Master Data'!CP402/100</f>
        <v>0</v>
      </c>
      <c r="L2365">
        <f>'[1]Master Data'!CQ402/1000000</f>
        <v>0</v>
      </c>
      <c r="M2365">
        <f>'[1]Master Data'!CR402/1000000</f>
        <v>0</v>
      </c>
      <c r="N2365">
        <f>'[1]Master Data'!CS402/1000000</f>
        <v>0</v>
      </c>
      <c r="O2365">
        <f>'[1]Master Data'!CT402/100</f>
        <v>0</v>
      </c>
      <c r="P2365">
        <f>'[1]Master Data'!CU402/100</f>
        <v>0</v>
      </c>
      <c r="Q2365">
        <f>'[1]Master Data'!CV402/100</f>
        <v>0</v>
      </c>
      <c r="R2365">
        <f>'[1]Master Data'!CW402/1000000</f>
        <v>0</v>
      </c>
      <c r="S2365">
        <f>'[1]Master Data'!CY402/1000000</f>
        <v>0</v>
      </c>
      <c r="T2365">
        <f>'[1]Master Data'!CZ402/100</f>
        <v>0</v>
      </c>
      <c r="U2365">
        <f>'[1]Master Data'!DA402/1000000</f>
        <v>0</v>
      </c>
    </row>
    <row r="2366" spans="1:21" x14ac:dyDescent="0.55000000000000004">
      <c r="A2366" s="41" t="s">
        <v>1500</v>
      </c>
      <c r="B2366" s="41">
        <v>0</v>
      </c>
      <c r="C2366">
        <f>'[1]Master Data'!CG403/100</f>
        <v>0</v>
      </c>
      <c r="D2366">
        <f>'[1]Master Data'!CH403/1000000</f>
        <v>0</v>
      </c>
      <c r="E2366">
        <f>'[1]Master Data'!CI403/1000000</f>
        <v>0</v>
      </c>
      <c r="F2366">
        <f>'[1]Master Data'!CJ403/100</f>
        <v>0</v>
      </c>
      <c r="G2366">
        <f>'[1]Master Data'!CK403/100</f>
        <v>0</v>
      </c>
      <c r="H2366">
        <f>'[1]Master Data'!CL403/100</f>
        <v>0</v>
      </c>
      <c r="I2366">
        <f>'[1]Master Data'!CM403/100</f>
        <v>0</v>
      </c>
      <c r="J2366">
        <f>'[1]Master Data'!CN403/100</f>
        <v>0</v>
      </c>
      <c r="K2366">
        <f>'[1]Master Data'!CP403/100</f>
        <v>0</v>
      </c>
      <c r="L2366">
        <f>'[1]Master Data'!CQ403/1000000</f>
        <v>0</v>
      </c>
      <c r="M2366">
        <f>'[1]Master Data'!CR403/1000000</f>
        <v>0</v>
      </c>
      <c r="N2366">
        <f>'[1]Master Data'!CS403/1000000</f>
        <v>0</v>
      </c>
      <c r="O2366">
        <f>'[1]Master Data'!CT403/100</f>
        <v>0</v>
      </c>
      <c r="P2366">
        <f>'[1]Master Data'!CU403/100</f>
        <v>0</v>
      </c>
      <c r="Q2366">
        <f>'[1]Master Data'!CV403/100</f>
        <v>0</v>
      </c>
      <c r="R2366">
        <f>'[1]Master Data'!CW403/1000000</f>
        <v>0</v>
      </c>
      <c r="S2366">
        <f>'[1]Master Data'!CY403/1000000</f>
        <v>0</v>
      </c>
      <c r="T2366">
        <f>'[1]Master Data'!CZ403/100</f>
        <v>0</v>
      </c>
      <c r="U2366">
        <f>'[1]Master Data'!DA403/1000000</f>
        <v>0</v>
      </c>
    </row>
    <row r="2367" spans="1:21" x14ac:dyDescent="0.55000000000000004">
      <c r="A2367" s="41" t="s">
        <v>1501</v>
      </c>
      <c r="B2367" s="41">
        <v>0</v>
      </c>
      <c r="C2367">
        <f>'[1]Master Data'!CG404/100</f>
        <v>0</v>
      </c>
      <c r="D2367">
        <f>'[1]Master Data'!CH404/1000000</f>
        <v>0</v>
      </c>
      <c r="E2367">
        <f>'[1]Master Data'!CI404/1000000</f>
        <v>0</v>
      </c>
      <c r="F2367">
        <f>'[1]Master Data'!CJ404/100</f>
        <v>0</v>
      </c>
      <c r="G2367">
        <f>'[1]Master Data'!CK404/100</f>
        <v>0</v>
      </c>
      <c r="H2367">
        <f>'[1]Master Data'!CL404/100</f>
        <v>0</v>
      </c>
      <c r="I2367">
        <f>'[1]Master Data'!CM404/100</f>
        <v>0</v>
      </c>
      <c r="J2367">
        <f>'[1]Master Data'!CN404/100</f>
        <v>0</v>
      </c>
      <c r="K2367">
        <f>'[1]Master Data'!CP404/100</f>
        <v>0</v>
      </c>
      <c r="L2367">
        <f>'[1]Master Data'!CQ404/1000000</f>
        <v>0</v>
      </c>
      <c r="M2367">
        <f>'[1]Master Data'!CR404/1000000</f>
        <v>0</v>
      </c>
      <c r="N2367">
        <f>'[1]Master Data'!CS404/1000000</f>
        <v>0</v>
      </c>
      <c r="O2367">
        <f>'[1]Master Data'!CT404/100</f>
        <v>0</v>
      </c>
      <c r="P2367">
        <f>'[1]Master Data'!CU404/100</f>
        <v>0</v>
      </c>
      <c r="Q2367">
        <f>'[1]Master Data'!CV404/100</f>
        <v>0</v>
      </c>
      <c r="R2367">
        <f>'[1]Master Data'!CW404/1000000</f>
        <v>0</v>
      </c>
      <c r="S2367">
        <f>'[1]Master Data'!CY404/1000000</f>
        <v>0</v>
      </c>
      <c r="T2367">
        <f>'[1]Master Data'!CZ404/100</f>
        <v>0</v>
      </c>
      <c r="U2367">
        <f>'[1]Master Data'!DA404/1000000</f>
        <v>0</v>
      </c>
    </row>
    <row r="2368" spans="1:21" x14ac:dyDescent="0.55000000000000004">
      <c r="A2368" s="41" t="s">
        <v>1502</v>
      </c>
      <c r="B2368" s="41">
        <v>0</v>
      </c>
      <c r="C2368">
        <f>'[1]Master Data'!CG405/100</f>
        <v>0</v>
      </c>
      <c r="D2368">
        <f>'[1]Master Data'!CH405/1000000</f>
        <v>0</v>
      </c>
      <c r="E2368">
        <f>'[1]Master Data'!CI405/1000000</f>
        <v>0</v>
      </c>
      <c r="F2368">
        <f>'[1]Master Data'!CJ405/100</f>
        <v>0</v>
      </c>
      <c r="G2368">
        <f>'[1]Master Data'!CK405/100</f>
        <v>0</v>
      </c>
      <c r="H2368">
        <f>'[1]Master Data'!CL405/100</f>
        <v>0</v>
      </c>
      <c r="I2368">
        <f>'[1]Master Data'!CM405/100</f>
        <v>0</v>
      </c>
      <c r="J2368">
        <f>'[1]Master Data'!CN405/100</f>
        <v>0</v>
      </c>
      <c r="K2368">
        <f>'[1]Master Data'!CP405/100</f>
        <v>0</v>
      </c>
      <c r="L2368">
        <f>'[1]Master Data'!CQ405/1000000</f>
        <v>0</v>
      </c>
      <c r="M2368">
        <f>'[1]Master Data'!CR405/1000000</f>
        <v>0</v>
      </c>
      <c r="N2368">
        <f>'[1]Master Data'!CS405/1000000</f>
        <v>0</v>
      </c>
      <c r="O2368">
        <f>'[1]Master Data'!CT405/100</f>
        <v>0</v>
      </c>
      <c r="P2368">
        <f>'[1]Master Data'!CU405/100</f>
        <v>0</v>
      </c>
      <c r="Q2368">
        <f>'[1]Master Data'!CV405/100</f>
        <v>0</v>
      </c>
      <c r="R2368">
        <f>'[1]Master Data'!CW405/1000000</f>
        <v>0</v>
      </c>
      <c r="S2368">
        <f>'[1]Master Data'!CY405/1000000</f>
        <v>0</v>
      </c>
      <c r="T2368">
        <f>'[1]Master Data'!CZ405/100</f>
        <v>0</v>
      </c>
      <c r="U2368">
        <f>'[1]Master Data'!DA405/1000000</f>
        <v>0</v>
      </c>
    </row>
    <row r="2369" spans="1:21" x14ac:dyDescent="0.55000000000000004">
      <c r="A2369" s="41" t="s">
        <v>1503</v>
      </c>
      <c r="B2369" s="41">
        <v>0</v>
      </c>
      <c r="C2369">
        <f>'[1]Master Data'!CG406/100</f>
        <v>0</v>
      </c>
      <c r="D2369">
        <f>'[1]Master Data'!CH406/1000000</f>
        <v>0</v>
      </c>
      <c r="E2369">
        <f>'[1]Master Data'!CI406/1000000</f>
        <v>0</v>
      </c>
      <c r="F2369">
        <f>'[1]Master Data'!CJ406/100</f>
        <v>0</v>
      </c>
      <c r="G2369">
        <f>'[1]Master Data'!CK406/100</f>
        <v>0</v>
      </c>
      <c r="H2369">
        <f>'[1]Master Data'!CL406/100</f>
        <v>0</v>
      </c>
      <c r="I2369">
        <f>'[1]Master Data'!CM406/100</f>
        <v>0</v>
      </c>
      <c r="J2369">
        <f>'[1]Master Data'!CN406/100</f>
        <v>0</v>
      </c>
      <c r="K2369">
        <f>'[1]Master Data'!CP406/100</f>
        <v>0</v>
      </c>
      <c r="L2369">
        <f>'[1]Master Data'!CQ406/1000000</f>
        <v>0</v>
      </c>
      <c r="M2369">
        <f>'[1]Master Data'!CR406/1000000</f>
        <v>0</v>
      </c>
      <c r="N2369">
        <f>'[1]Master Data'!CS406/1000000</f>
        <v>0</v>
      </c>
      <c r="O2369">
        <f>'[1]Master Data'!CT406/100</f>
        <v>0</v>
      </c>
      <c r="P2369">
        <f>'[1]Master Data'!CU406/100</f>
        <v>0</v>
      </c>
      <c r="Q2369">
        <f>'[1]Master Data'!CV406/100</f>
        <v>0</v>
      </c>
      <c r="R2369">
        <f>'[1]Master Data'!CW406/1000000</f>
        <v>0</v>
      </c>
      <c r="S2369">
        <f>'[1]Master Data'!CY406/1000000</f>
        <v>0</v>
      </c>
      <c r="T2369">
        <f>'[1]Master Data'!CZ406/100</f>
        <v>0</v>
      </c>
      <c r="U2369">
        <f>'[1]Master Data'!DA406/1000000</f>
        <v>0</v>
      </c>
    </row>
    <row r="2370" spans="1:21" x14ac:dyDescent="0.55000000000000004">
      <c r="A2370" s="41" t="s">
        <v>1504</v>
      </c>
      <c r="B2370" s="41">
        <v>0</v>
      </c>
      <c r="C2370">
        <f>'[1]Master Data'!CG407/100</f>
        <v>0</v>
      </c>
      <c r="D2370">
        <f>'[1]Master Data'!CH407/1000000</f>
        <v>0</v>
      </c>
      <c r="E2370">
        <f>'[1]Master Data'!CI407/1000000</f>
        <v>0</v>
      </c>
      <c r="F2370">
        <f>'[1]Master Data'!CJ407/100</f>
        <v>0</v>
      </c>
      <c r="G2370">
        <f>'[1]Master Data'!CK407/100</f>
        <v>0</v>
      </c>
      <c r="H2370">
        <f>'[1]Master Data'!CL407/100</f>
        <v>0</v>
      </c>
      <c r="I2370">
        <f>'[1]Master Data'!CM407/100</f>
        <v>0</v>
      </c>
      <c r="J2370">
        <f>'[1]Master Data'!CN407/100</f>
        <v>0</v>
      </c>
      <c r="K2370">
        <f>'[1]Master Data'!CP407/100</f>
        <v>0</v>
      </c>
      <c r="L2370">
        <f>'[1]Master Data'!CQ407/1000000</f>
        <v>0</v>
      </c>
      <c r="M2370">
        <f>'[1]Master Data'!CR407/1000000</f>
        <v>0</v>
      </c>
      <c r="N2370">
        <f>'[1]Master Data'!CS407/1000000</f>
        <v>0</v>
      </c>
      <c r="O2370">
        <f>'[1]Master Data'!CT407/100</f>
        <v>0</v>
      </c>
      <c r="P2370">
        <f>'[1]Master Data'!CU407/100</f>
        <v>0</v>
      </c>
      <c r="Q2370">
        <f>'[1]Master Data'!CV407/100</f>
        <v>0</v>
      </c>
      <c r="R2370">
        <f>'[1]Master Data'!CW407/1000000</f>
        <v>0</v>
      </c>
      <c r="S2370">
        <f>'[1]Master Data'!CY407/1000000</f>
        <v>0</v>
      </c>
      <c r="T2370">
        <f>'[1]Master Data'!CZ407/100</f>
        <v>0</v>
      </c>
      <c r="U2370">
        <f>'[1]Master Data'!DA407/1000000</f>
        <v>0</v>
      </c>
    </row>
    <row r="2371" spans="1:21" x14ac:dyDescent="0.55000000000000004">
      <c r="A2371" s="41" t="s">
        <v>1505</v>
      </c>
      <c r="B2371" s="41">
        <v>0</v>
      </c>
      <c r="C2371">
        <f>'[1]Master Data'!CG408/100</f>
        <v>0</v>
      </c>
      <c r="D2371">
        <f>'[1]Master Data'!CH408/1000000</f>
        <v>0</v>
      </c>
      <c r="E2371">
        <f>'[1]Master Data'!CI408/1000000</f>
        <v>0</v>
      </c>
      <c r="F2371">
        <f>'[1]Master Data'!CJ408/100</f>
        <v>0</v>
      </c>
      <c r="G2371">
        <f>'[1]Master Data'!CK408/100</f>
        <v>0</v>
      </c>
      <c r="H2371">
        <f>'[1]Master Data'!CL408/100</f>
        <v>0</v>
      </c>
      <c r="I2371">
        <f>'[1]Master Data'!CM408/100</f>
        <v>0</v>
      </c>
      <c r="J2371">
        <f>'[1]Master Data'!CN408/100</f>
        <v>0</v>
      </c>
      <c r="K2371">
        <f>'[1]Master Data'!CP408/100</f>
        <v>0</v>
      </c>
      <c r="L2371">
        <f>'[1]Master Data'!CQ408/1000000</f>
        <v>0</v>
      </c>
      <c r="M2371">
        <f>'[1]Master Data'!CR408/1000000</f>
        <v>0</v>
      </c>
      <c r="N2371">
        <f>'[1]Master Data'!CS408/1000000</f>
        <v>0</v>
      </c>
      <c r="O2371">
        <f>'[1]Master Data'!CT408/100</f>
        <v>0</v>
      </c>
      <c r="P2371">
        <f>'[1]Master Data'!CU408/100</f>
        <v>0</v>
      </c>
      <c r="Q2371">
        <f>'[1]Master Data'!CV408/100</f>
        <v>0</v>
      </c>
      <c r="R2371">
        <f>'[1]Master Data'!CW408/1000000</f>
        <v>0</v>
      </c>
      <c r="S2371">
        <f>'[1]Master Data'!CY408/1000000</f>
        <v>0</v>
      </c>
      <c r="T2371">
        <f>'[1]Master Data'!CZ408/100</f>
        <v>0</v>
      </c>
      <c r="U2371">
        <f>'[1]Master Data'!DA408/1000000</f>
        <v>0</v>
      </c>
    </row>
    <row r="2372" spans="1:21" x14ac:dyDescent="0.55000000000000004">
      <c r="A2372" s="41" t="s">
        <v>1506</v>
      </c>
      <c r="B2372" s="41">
        <v>1.3546812749003984E-3</v>
      </c>
      <c r="C2372">
        <f>'[1]Master Data'!CG409/100</f>
        <v>3.4999999999999996E-3</v>
      </c>
      <c r="D2372">
        <f>'[1]Master Data'!CH409/1000000</f>
        <v>8.9999999999999999E-8</v>
      </c>
      <c r="E2372">
        <f>'[1]Master Data'!CI409/1000000</f>
        <v>0</v>
      </c>
      <c r="F2372">
        <f>'[1]Master Data'!CJ409/100</f>
        <v>0</v>
      </c>
      <c r="G2372">
        <f>'[1]Master Data'!CK409/100</f>
        <v>0</v>
      </c>
      <c r="H2372">
        <f>'[1]Master Data'!CL409/100</f>
        <v>0</v>
      </c>
      <c r="I2372">
        <f>'[1]Master Data'!CM409/100</f>
        <v>0</v>
      </c>
      <c r="J2372">
        <f>'[1]Master Data'!CN409/100</f>
        <v>0</v>
      </c>
      <c r="K2372">
        <f>'[1]Master Data'!CP409/100</f>
        <v>6.4758241758241755E-5</v>
      </c>
      <c r="L2372">
        <f>'[1]Master Data'!CQ409/1000000</f>
        <v>1.8E-7</v>
      </c>
      <c r="M2372">
        <f>'[1]Master Data'!CR409/1000000</f>
        <v>1.1999999999999999E-7</v>
      </c>
      <c r="N2372">
        <f>'[1]Master Data'!CS409/1000000</f>
        <v>0</v>
      </c>
      <c r="O2372">
        <f>'[1]Master Data'!CT409/100</f>
        <v>0</v>
      </c>
      <c r="P2372">
        <f>'[1]Master Data'!CU409/100</f>
        <v>0</v>
      </c>
      <c r="Q2372">
        <f>'[1]Master Data'!CV409/100</f>
        <v>0</v>
      </c>
      <c r="R2372">
        <f>'[1]Master Data'!CW409/1000000</f>
        <v>0</v>
      </c>
      <c r="S2372">
        <f>'[1]Master Data'!CY409/1000000</f>
        <v>0</v>
      </c>
      <c r="T2372">
        <f>'[1]Master Data'!CZ409/100</f>
        <v>0</v>
      </c>
      <c r="U2372">
        <f>'[1]Master Data'!DA409/1000000</f>
        <v>0</v>
      </c>
    </row>
    <row r="2373" spans="1:21" x14ac:dyDescent="0.55000000000000004">
      <c r="A2373" s="41" t="s">
        <v>1507</v>
      </c>
      <c r="B2373" s="41">
        <v>0</v>
      </c>
      <c r="C2373">
        <f>'[1]Master Data'!CG410/100</f>
        <v>0</v>
      </c>
      <c r="D2373">
        <f>'[1]Master Data'!CH410/1000000</f>
        <v>0</v>
      </c>
      <c r="E2373">
        <f>'[1]Master Data'!CI410/1000000</f>
        <v>0</v>
      </c>
      <c r="F2373">
        <f>'[1]Master Data'!CJ410/100</f>
        <v>0</v>
      </c>
      <c r="G2373">
        <f>'[1]Master Data'!CK410/100</f>
        <v>0</v>
      </c>
      <c r="H2373">
        <f>'[1]Master Data'!CL410/100</f>
        <v>0</v>
      </c>
      <c r="I2373">
        <f>'[1]Master Data'!CM410/100</f>
        <v>0</v>
      </c>
      <c r="J2373">
        <f>'[1]Master Data'!CN410/100</f>
        <v>0</v>
      </c>
      <c r="K2373">
        <f>'[1]Master Data'!CP410/100</f>
        <v>0</v>
      </c>
      <c r="L2373">
        <f>'[1]Master Data'!CQ410/1000000</f>
        <v>0</v>
      </c>
      <c r="M2373">
        <f>'[1]Master Data'!CR410/1000000</f>
        <v>0</v>
      </c>
      <c r="N2373">
        <f>'[1]Master Data'!CS410/1000000</f>
        <v>0</v>
      </c>
      <c r="O2373">
        <f>'[1]Master Data'!CT410/100</f>
        <v>0</v>
      </c>
      <c r="P2373">
        <f>'[1]Master Data'!CU410/100</f>
        <v>0</v>
      </c>
      <c r="Q2373">
        <f>'[1]Master Data'!CV410/100</f>
        <v>0</v>
      </c>
      <c r="R2373">
        <f>'[1]Master Data'!CW410/1000000</f>
        <v>0</v>
      </c>
      <c r="S2373">
        <f>'[1]Master Data'!CY410/1000000</f>
        <v>0</v>
      </c>
      <c r="T2373">
        <f>'[1]Master Data'!CZ410/100</f>
        <v>0</v>
      </c>
      <c r="U2373">
        <f>'[1]Master Data'!DA410/1000000</f>
        <v>0</v>
      </c>
    </row>
    <row r="2374" spans="1:21" x14ac:dyDescent="0.55000000000000004">
      <c r="A2374" s="41" t="s">
        <v>1508</v>
      </c>
      <c r="B2374" s="41">
        <v>0</v>
      </c>
      <c r="C2374">
        <f>'[1]Master Data'!CG411/100</f>
        <v>0</v>
      </c>
      <c r="D2374">
        <f>'[1]Master Data'!CH411/1000000</f>
        <v>0</v>
      </c>
      <c r="E2374">
        <f>'[1]Master Data'!CI411/1000000</f>
        <v>0</v>
      </c>
      <c r="F2374">
        <f>'[1]Master Data'!CJ411/100</f>
        <v>0</v>
      </c>
      <c r="G2374">
        <f>'[1]Master Data'!CK411/100</f>
        <v>0</v>
      </c>
      <c r="H2374">
        <f>'[1]Master Data'!CL411/100</f>
        <v>0</v>
      </c>
      <c r="I2374">
        <f>'[1]Master Data'!CM411/100</f>
        <v>0</v>
      </c>
      <c r="J2374">
        <f>'[1]Master Data'!CN411/100</f>
        <v>0</v>
      </c>
      <c r="K2374">
        <f>'[1]Master Data'!CP411/100</f>
        <v>0</v>
      </c>
      <c r="L2374">
        <f>'[1]Master Data'!CQ411/1000000</f>
        <v>0</v>
      </c>
      <c r="M2374">
        <f>'[1]Master Data'!CR411/1000000</f>
        <v>0</v>
      </c>
      <c r="N2374">
        <f>'[1]Master Data'!CS411/1000000</f>
        <v>0</v>
      </c>
      <c r="O2374">
        <f>'[1]Master Data'!CT411/100</f>
        <v>0</v>
      </c>
      <c r="P2374">
        <f>'[1]Master Data'!CU411/100</f>
        <v>0</v>
      </c>
      <c r="Q2374">
        <f>'[1]Master Data'!CV411/100</f>
        <v>0</v>
      </c>
      <c r="R2374">
        <f>'[1]Master Data'!CW411/1000000</f>
        <v>0</v>
      </c>
      <c r="S2374">
        <f>'[1]Master Data'!CY411/1000000</f>
        <v>0</v>
      </c>
      <c r="T2374">
        <f>'[1]Master Data'!CZ411/100</f>
        <v>0</v>
      </c>
      <c r="U2374">
        <f>'[1]Master Data'!DA411/1000000</f>
        <v>0</v>
      </c>
    </row>
    <row r="2375" spans="1:21" x14ac:dyDescent="0.55000000000000004">
      <c r="A2375" s="41" t="s">
        <v>1509</v>
      </c>
      <c r="B2375" s="41">
        <v>0</v>
      </c>
      <c r="C2375">
        <f>'[1]Master Data'!CG412/100</f>
        <v>0</v>
      </c>
      <c r="D2375">
        <f>'[1]Master Data'!CH412/1000000</f>
        <v>0</v>
      </c>
      <c r="E2375">
        <f>'[1]Master Data'!CI412/1000000</f>
        <v>0</v>
      </c>
      <c r="F2375">
        <f>'[1]Master Data'!CJ412/100</f>
        <v>0</v>
      </c>
      <c r="G2375">
        <f>'[1]Master Data'!CK412/100</f>
        <v>0</v>
      </c>
      <c r="H2375">
        <f>'[1]Master Data'!CL412/100</f>
        <v>0</v>
      </c>
      <c r="I2375">
        <f>'[1]Master Data'!CM412/100</f>
        <v>0</v>
      </c>
      <c r="J2375">
        <f>'[1]Master Data'!CN412/100</f>
        <v>0</v>
      </c>
      <c r="K2375">
        <f>'[1]Master Data'!CP412/100</f>
        <v>0</v>
      </c>
      <c r="L2375">
        <f>'[1]Master Data'!CQ412/1000000</f>
        <v>0</v>
      </c>
      <c r="M2375">
        <f>'[1]Master Data'!CR412/1000000</f>
        <v>0</v>
      </c>
      <c r="N2375">
        <f>'[1]Master Data'!CS412/1000000</f>
        <v>0</v>
      </c>
      <c r="O2375">
        <f>'[1]Master Data'!CT412/100</f>
        <v>0</v>
      </c>
      <c r="P2375">
        <f>'[1]Master Data'!CU412/100</f>
        <v>0</v>
      </c>
      <c r="Q2375">
        <f>'[1]Master Data'!CV412/100</f>
        <v>0</v>
      </c>
      <c r="R2375">
        <f>'[1]Master Data'!CW412/1000000</f>
        <v>0</v>
      </c>
      <c r="S2375">
        <f>'[1]Master Data'!CY412/1000000</f>
        <v>0</v>
      </c>
      <c r="T2375">
        <f>'[1]Master Data'!CZ412/100</f>
        <v>0</v>
      </c>
      <c r="U2375">
        <f>'[1]Master Data'!DA412/1000000</f>
        <v>0</v>
      </c>
    </row>
    <row r="2376" spans="1:21" x14ac:dyDescent="0.55000000000000004">
      <c r="A2376" s="41" t="s">
        <v>1510</v>
      </c>
      <c r="B2376" s="41">
        <v>0</v>
      </c>
      <c r="C2376">
        <f>'[1]Master Data'!CG413/100</f>
        <v>0</v>
      </c>
      <c r="D2376">
        <f>'[1]Master Data'!CH413/1000000</f>
        <v>0</v>
      </c>
      <c r="E2376">
        <f>'[1]Master Data'!CI413/1000000</f>
        <v>0</v>
      </c>
      <c r="F2376">
        <f>'[1]Master Data'!CJ413/100</f>
        <v>0</v>
      </c>
      <c r="G2376">
        <f>'[1]Master Data'!CK413/100</f>
        <v>0</v>
      </c>
      <c r="H2376">
        <f>'[1]Master Data'!CL413/100</f>
        <v>0</v>
      </c>
      <c r="I2376">
        <f>'[1]Master Data'!CM413/100</f>
        <v>0</v>
      </c>
      <c r="J2376">
        <f>'[1]Master Data'!CN413/100</f>
        <v>0</v>
      </c>
      <c r="K2376">
        <f>'[1]Master Data'!CP413/100</f>
        <v>0</v>
      </c>
      <c r="L2376">
        <f>'[1]Master Data'!CQ413/1000000</f>
        <v>0</v>
      </c>
      <c r="M2376">
        <f>'[1]Master Data'!CR413/1000000</f>
        <v>0</v>
      </c>
      <c r="N2376">
        <f>'[1]Master Data'!CS413/1000000</f>
        <v>0</v>
      </c>
      <c r="O2376">
        <f>'[1]Master Data'!CT413/100</f>
        <v>0</v>
      </c>
      <c r="P2376">
        <f>'[1]Master Data'!CU413/100</f>
        <v>0</v>
      </c>
      <c r="Q2376">
        <f>'[1]Master Data'!CV413/100</f>
        <v>0</v>
      </c>
      <c r="R2376">
        <f>'[1]Master Data'!CW413/1000000</f>
        <v>0</v>
      </c>
      <c r="S2376">
        <f>'[1]Master Data'!CY413/1000000</f>
        <v>0</v>
      </c>
      <c r="T2376">
        <f>'[1]Master Data'!CZ413/100</f>
        <v>0</v>
      </c>
      <c r="U2376">
        <f>'[1]Master Data'!DA413/1000000</f>
        <v>0</v>
      </c>
    </row>
    <row r="2377" spans="1:21" x14ac:dyDescent="0.55000000000000004">
      <c r="A2377" s="41" t="s">
        <v>1511</v>
      </c>
      <c r="B2377" s="41">
        <v>0</v>
      </c>
      <c r="C2377">
        <f>'[1]Master Data'!CG414/100</f>
        <v>0</v>
      </c>
      <c r="D2377">
        <f>'[1]Master Data'!CH414/1000000</f>
        <v>0</v>
      </c>
      <c r="E2377">
        <f>'[1]Master Data'!CI414/1000000</f>
        <v>0</v>
      </c>
      <c r="F2377">
        <f>'[1]Master Data'!CJ414/100</f>
        <v>0</v>
      </c>
      <c r="G2377">
        <f>'[1]Master Data'!CK414/100</f>
        <v>0</v>
      </c>
      <c r="H2377">
        <f>'[1]Master Data'!CL414/100</f>
        <v>0</v>
      </c>
      <c r="I2377">
        <f>'[1]Master Data'!CM414/100</f>
        <v>0</v>
      </c>
      <c r="J2377">
        <f>'[1]Master Data'!CN414/100</f>
        <v>0</v>
      </c>
      <c r="K2377">
        <f>'[1]Master Data'!CP414/100</f>
        <v>0</v>
      </c>
      <c r="L2377">
        <f>'[1]Master Data'!CQ414/1000000</f>
        <v>0</v>
      </c>
      <c r="M2377">
        <f>'[1]Master Data'!CR414/1000000</f>
        <v>0</v>
      </c>
      <c r="N2377">
        <f>'[1]Master Data'!CS414/1000000</f>
        <v>0</v>
      </c>
      <c r="O2377">
        <f>'[1]Master Data'!CT414/100</f>
        <v>0</v>
      </c>
      <c r="P2377">
        <f>'[1]Master Data'!CU414/100</f>
        <v>0</v>
      </c>
      <c r="Q2377">
        <f>'[1]Master Data'!CV414/100</f>
        <v>0</v>
      </c>
      <c r="R2377">
        <f>'[1]Master Data'!CW414/1000000</f>
        <v>0</v>
      </c>
      <c r="S2377">
        <f>'[1]Master Data'!CY414/1000000</f>
        <v>0</v>
      </c>
      <c r="T2377">
        <f>'[1]Master Data'!CZ414/100</f>
        <v>0</v>
      </c>
      <c r="U2377">
        <f>'[1]Master Data'!DA414/1000000</f>
        <v>0</v>
      </c>
    </row>
    <row r="2378" spans="1:21" x14ac:dyDescent="0.55000000000000004">
      <c r="A2378" s="41" t="s">
        <v>1512</v>
      </c>
      <c r="B2378" s="41">
        <v>2.2000000000000001E-3</v>
      </c>
      <c r="C2378">
        <f>'[1]Master Data'!CG415/100</f>
        <v>8.6999999999999994E-3</v>
      </c>
      <c r="D2378">
        <f>'[1]Master Data'!CH415/1000000</f>
        <v>8.7000000000000003E-7</v>
      </c>
      <c r="E2378">
        <f>'[1]Master Data'!CI415/1000000</f>
        <v>0</v>
      </c>
      <c r="F2378">
        <f>'[1]Master Data'!CJ415/100</f>
        <v>0</v>
      </c>
      <c r="G2378">
        <f>'[1]Master Data'!CK415/100</f>
        <v>0</v>
      </c>
      <c r="H2378">
        <f>'[1]Master Data'!CL415/100</f>
        <v>0</v>
      </c>
      <c r="I2378">
        <f>'[1]Master Data'!CM415/100</f>
        <v>0</v>
      </c>
      <c r="J2378">
        <f>'[1]Master Data'!CN415/100</f>
        <v>4.4000000000000003E-3</v>
      </c>
      <c r="K2378">
        <f>'[1]Master Data'!CP415/100</f>
        <v>1.9E-3</v>
      </c>
      <c r="L2378">
        <f>'[1]Master Data'!CQ415/1000000</f>
        <v>0</v>
      </c>
      <c r="M2378">
        <f>'[1]Master Data'!CR415/1000000</f>
        <v>0</v>
      </c>
      <c r="N2378">
        <f>'[1]Master Data'!CS415/1000000</f>
        <v>0</v>
      </c>
      <c r="O2378">
        <f>'[1]Master Data'!CT415/100</f>
        <v>0</v>
      </c>
      <c r="P2378">
        <f>'[1]Master Data'!CU415/100</f>
        <v>0</v>
      </c>
      <c r="Q2378">
        <f>'[1]Master Data'!CV415/100</f>
        <v>0</v>
      </c>
      <c r="R2378">
        <f>'[1]Master Data'!CW415/1000000</f>
        <v>0</v>
      </c>
      <c r="S2378">
        <f>'[1]Master Data'!CY415/1000000</f>
        <v>0</v>
      </c>
      <c r="T2378">
        <f>'[1]Master Data'!CZ415/100</f>
        <v>0</v>
      </c>
      <c r="U2378">
        <f>'[1]Master Data'!DA415/1000000</f>
        <v>0</v>
      </c>
    </row>
    <row r="2379" spans="1:21" x14ac:dyDescent="0.55000000000000004">
      <c r="A2379" s="41" t="s">
        <v>1513</v>
      </c>
      <c r="B2379" s="41">
        <v>0</v>
      </c>
      <c r="C2379">
        <f>'[1]Master Data'!CG416/100</f>
        <v>0</v>
      </c>
      <c r="D2379">
        <f>'[1]Master Data'!CH416/1000000</f>
        <v>0</v>
      </c>
      <c r="E2379">
        <f>'[1]Master Data'!CI416/1000000</f>
        <v>0</v>
      </c>
      <c r="F2379">
        <f>'[1]Master Data'!CJ416/100</f>
        <v>0</v>
      </c>
      <c r="G2379">
        <f>'[1]Master Data'!CK416/100</f>
        <v>0</v>
      </c>
      <c r="H2379">
        <f>'[1]Master Data'!CL416/100</f>
        <v>0</v>
      </c>
      <c r="I2379">
        <f>'[1]Master Data'!CM416/100</f>
        <v>0</v>
      </c>
      <c r="J2379">
        <f>'[1]Master Data'!CN416/100</f>
        <v>0</v>
      </c>
      <c r="K2379">
        <f>'[1]Master Data'!CP416/100</f>
        <v>0</v>
      </c>
      <c r="L2379">
        <f>'[1]Master Data'!CQ416/1000000</f>
        <v>0</v>
      </c>
      <c r="M2379">
        <f>'[1]Master Data'!CR416/1000000</f>
        <v>0</v>
      </c>
      <c r="N2379">
        <f>'[1]Master Data'!CS416/1000000</f>
        <v>0</v>
      </c>
      <c r="O2379">
        <f>'[1]Master Data'!CT416/100</f>
        <v>0</v>
      </c>
      <c r="P2379">
        <f>'[1]Master Data'!CU416/100</f>
        <v>0</v>
      </c>
      <c r="Q2379">
        <f>'[1]Master Data'!CV416/100</f>
        <v>0</v>
      </c>
      <c r="R2379">
        <f>'[1]Master Data'!CW416/1000000</f>
        <v>0</v>
      </c>
      <c r="S2379">
        <f>'[1]Master Data'!CY416/1000000</f>
        <v>0</v>
      </c>
      <c r="T2379">
        <f>'[1]Master Data'!CZ416/100</f>
        <v>0</v>
      </c>
      <c r="U2379">
        <f>'[1]Master Data'!DA416/1000000</f>
        <v>0</v>
      </c>
    </row>
    <row r="2380" spans="1:21" x14ac:dyDescent="0.55000000000000004">
      <c r="A2380" s="41" t="s">
        <v>1514</v>
      </c>
      <c r="B2380" s="41">
        <v>0</v>
      </c>
      <c r="C2380">
        <f>'[1]Master Data'!CG417/100</f>
        <v>0</v>
      </c>
      <c r="D2380">
        <f>'[1]Master Data'!CH417/1000000</f>
        <v>0</v>
      </c>
      <c r="E2380">
        <f>'[1]Master Data'!CI417/1000000</f>
        <v>0</v>
      </c>
      <c r="F2380">
        <f>'[1]Master Data'!CJ417/100</f>
        <v>0</v>
      </c>
      <c r="G2380">
        <f>'[1]Master Data'!CK417/100</f>
        <v>0</v>
      </c>
      <c r="H2380">
        <f>'[1]Master Data'!CL417/100</f>
        <v>0</v>
      </c>
      <c r="I2380">
        <f>'[1]Master Data'!CM417/100</f>
        <v>0</v>
      </c>
      <c r="J2380">
        <f>'[1]Master Data'!CN417/100</f>
        <v>0</v>
      </c>
      <c r="K2380">
        <f>'[1]Master Data'!CP417/100</f>
        <v>0</v>
      </c>
      <c r="L2380">
        <f>'[1]Master Data'!CQ417/1000000</f>
        <v>0</v>
      </c>
      <c r="M2380">
        <f>'[1]Master Data'!CR417/1000000</f>
        <v>0</v>
      </c>
      <c r="N2380">
        <f>'[1]Master Data'!CS417/1000000</f>
        <v>0</v>
      </c>
      <c r="O2380">
        <f>'[1]Master Data'!CT417/100</f>
        <v>0</v>
      </c>
      <c r="P2380">
        <f>'[1]Master Data'!CU417/100</f>
        <v>0</v>
      </c>
      <c r="Q2380">
        <f>'[1]Master Data'!CV417/100</f>
        <v>0</v>
      </c>
      <c r="R2380">
        <f>'[1]Master Data'!CW417/1000000</f>
        <v>0</v>
      </c>
      <c r="S2380">
        <f>'[1]Master Data'!CY417/1000000</f>
        <v>0</v>
      </c>
      <c r="T2380">
        <f>'[1]Master Data'!CZ417/100</f>
        <v>0</v>
      </c>
      <c r="U2380">
        <f>'[1]Master Data'!DA417/1000000</f>
        <v>0</v>
      </c>
    </row>
    <row r="2381" spans="1:21" x14ac:dyDescent="0.55000000000000004">
      <c r="A2381" s="41" t="s">
        <v>1515</v>
      </c>
      <c r="B2381" s="41">
        <v>0</v>
      </c>
      <c r="C2381">
        <f>'[1]Master Data'!CG418/100</f>
        <v>0</v>
      </c>
      <c r="D2381">
        <f>'[1]Master Data'!CH418/1000000</f>
        <v>0</v>
      </c>
      <c r="E2381">
        <f>'[1]Master Data'!CI418/1000000</f>
        <v>0</v>
      </c>
      <c r="F2381">
        <f>'[1]Master Data'!CJ418/100</f>
        <v>0</v>
      </c>
      <c r="G2381">
        <f>'[1]Master Data'!CK418/100</f>
        <v>0</v>
      </c>
      <c r="H2381">
        <f>'[1]Master Data'!CL418/100</f>
        <v>0</v>
      </c>
      <c r="I2381">
        <f>'[1]Master Data'!CM418/100</f>
        <v>0</v>
      </c>
      <c r="J2381">
        <f>'[1]Master Data'!CN418/100</f>
        <v>0</v>
      </c>
      <c r="K2381">
        <f>'[1]Master Data'!CP418/100</f>
        <v>0</v>
      </c>
      <c r="L2381">
        <f>'[1]Master Data'!CQ418/1000000</f>
        <v>0</v>
      </c>
      <c r="M2381">
        <f>'[1]Master Data'!CR418/1000000</f>
        <v>0</v>
      </c>
      <c r="N2381">
        <f>'[1]Master Data'!CS418/1000000</f>
        <v>0</v>
      </c>
      <c r="O2381">
        <f>'[1]Master Data'!CT418/100</f>
        <v>0</v>
      </c>
      <c r="P2381">
        <f>'[1]Master Data'!CU418/100</f>
        <v>0</v>
      </c>
      <c r="Q2381">
        <f>'[1]Master Data'!CV418/100</f>
        <v>0</v>
      </c>
      <c r="R2381">
        <f>'[1]Master Data'!CW418/1000000</f>
        <v>0</v>
      </c>
      <c r="S2381">
        <f>'[1]Master Data'!CY418/1000000</f>
        <v>0</v>
      </c>
      <c r="T2381">
        <f>'[1]Master Data'!CZ418/100</f>
        <v>0</v>
      </c>
      <c r="U2381">
        <f>'[1]Master Data'!DA418/1000000</f>
        <v>0</v>
      </c>
    </row>
    <row r="2382" spans="1:21" x14ac:dyDescent="0.55000000000000004">
      <c r="A2382" s="41" t="s">
        <v>1516</v>
      </c>
      <c r="B2382" s="41">
        <v>0</v>
      </c>
      <c r="C2382">
        <f>'[1]Master Data'!CG419/100</f>
        <v>0</v>
      </c>
      <c r="D2382">
        <f>'[1]Master Data'!CH419/1000000</f>
        <v>0</v>
      </c>
      <c r="E2382">
        <f>'[1]Master Data'!CI419/1000000</f>
        <v>0</v>
      </c>
      <c r="F2382">
        <f>'[1]Master Data'!CJ419/100</f>
        <v>0</v>
      </c>
      <c r="G2382">
        <f>'[1]Master Data'!CK419/100</f>
        <v>0</v>
      </c>
      <c r="H2382">
        <f>'[1]Master Data'!CL419/100</f>
        <v>0</v>
      </c>
      <c r="I2382">
        <f>'[1]Master Data'!CM419/100</f>
        <v>0</v>
      </c>
      <c r="J2382">
        <f>'[1]Master Data'!CN419/100</f>
        <v>0</v>
      </c>
      <c r="K2382">
        <f>'[1]Master Data'!CP419/100</f>
        <v>0</v>
      </c>
      <c r="L2382">
        <f>'[1]Master Data'!CQ419/1000000</f>
        <v>0</v>
      </c>
      <c r="M2382">
        <f>'[1]Master Data'!CR419/1000000</f>
        <v>0</v>
      </c>
      <c r="N2382">
        <f>'[1]Master Data'!CS419/1000000</f>
        <v>0</v>
      </c>
      <c r="O2382">
        <f>'[1]Master Data'!CT419/100</f>
        <v>0</v>
      </c>
      <c r="P2382">
        <f>'[1]Master Data'!CU419/100</f>
        <v>0</v>
      </c>
      <c r="Q2382">
        <f>'[1]Master Data'!CV419/100</f>
        <v>0</v>
      </c>
      <c r="R2382">
        <f>'[1]Master Data'!CW419/1000000</f>
        <v>0</v>
      </c>
      <c r="S2382">
        <f>'[1]Master Data'!CY419/1000000</f>
        <v>0</v>
      </c>
      <c r="T2382">
        <f>'[1]Master Data'!CZ419/100</f>
        <v>0</v>
      </c>
      <c r="U2382">
        <f>'[1]Master Data'!DA419/1000000</f>
        <v>0</v>
      </c>
    </row>
    <row r="2383" spans="1:21" x14ac:dyDescent="0.55000000000000004">
      <c r="A2383" s="41" t="s">
        <v>1517</v>
      </c>
      <c r="B2383" s="41">
        <v>0</v>
      </c>
      <c r="C2383">
        <f>'[1]Master Data'!CG420/100</f>
        <v>0</v>
      </c>
      <c r="D2383">
        <f>'[1]Master Data'!CH420/1000000</f>
        <v>0</v>
      </c>
      <c r="E2383">
        <f>'[1]Master Data'!CI420/1000000</f>
        <v>0</v>
      </c>
      <c r="F2383">
        <f>'[1]Master Data'!CJ420/100</f>
        <v>0</v>
      </c>
      <c r="G2383">
        <f>'[1]Master Data'!CK420/100</f>
        <v>0</v>
      </c>
      <c r="H2383">
        <f>'[1]Master Data'!CL420/100</f>
        <v>0</v>
      </c>
      <c r="I2383">
        <f>'[1]Master Data'!CM420/100</f>
        <v>0</v>
      </c>
      <c r="J2383">
        <f>'[1]Master Data'!CN420/100</f>
        <v>0</v>
      </c>
      <c r="K2383">
        <f>'[1]Master Data'!CP420/100</f>
        <v>0</v>
      </c>
      <c r="L2383">
        <f>'[1]Master Data'!CQ420/1000000</f>
        <v>0</v>
      </c>
      <c r="M2383">
        <f>'[1]Master Data'!CR420/1000000</f>
        <v>0</v>
      </c>
      <c r="N2383">
        <f>'[1]Master Data'!CS420/1000000</f>
        <v>0</v>
      </c>
      <c r="O2383">
        <f>'[1]Master Data'!CT420/100</f>
        <v>0</v>
      </c>
      <c r="P2383">
        <f>'[1]Master Data'!CU420/100</f>
        <v>0</v>
      </c>
      <c r="Q2383">
        <f>'[1]Master Data'!CV420/100</f>
        <v>0</v>
      </c>
      <c r="R2383">
        <f>'[1]Master Data'!CW420/1000000</f>
        <v>0</v>
      </c>
      <c r="S2383">
        <f>'[1]Master Data'!CY420/1000000</f>
        <v>0</v>
      </c>
      <c r="T2383">
        <f>'[1]Master Data'!CZ420/100</f>
        <v>0</v>
      </c>
      <c r="U2383">
        <f>'[1]Master Data'!DA420/1000000</f>
        <v>0</v>
      </c>
    </row>
    <row r="2384" spans="1:21" x14ac:dyDescent="0.55000000000000004">
      <c r="A2384" s="41" t="s">
        <v>1518</v>
      </c>
      <c r="B2384" s="41">
        <v>0</v>
      </c>
      <c r="C2384">
        <f>'[1]Master Data'!CG421/100</f>
        <v>0</v>
      </c>
      <c r="D2384">
        <f>'[1]Master Data'!CH421/1000000</f>
        <v>0</v>
      </c>
      <c r="E2384">
        <f>'[1]Master Data'!CI421/1000000</f>
        <v>0</v>
      </c>
      <c r="F2384">
        <f>'[1]Master Data'!CJ421/100</f>
        <v>0</v>
      </c>
      <c r="G2384">
        <f>'[1]Master Data'!CK421/100</f>
        <v>0</v>
      </c>
      <c r="H2384">
        <f>'[1]Master Data'!CL421/100</f>
        <v>0</v>
      </c>
      <c r="I2384">
        <f>'[1]Master Data'!CM421/100</f>
        <v>0</v>
      </c>
      <c r="J2384">
        <f>'[1]Master Data'!CN421/100</f>
        <v>0</v>
      </c>
      <c r="K2384">
        <f>'[1]Master Data'!CP421/100</f>
        <v>0</v>
      </c>
      <c r="L2384">
        <f>'[1]Master Data'!CQ421/1000000</f>
        <v>0</v>
      </c>
      <c r="M2384">
        <f>'[1]Master Data'!CR421/1000000</f>
        <v>0</v>
      </c>
      <c r="N2384">
        <f>'[1]Master Data'!CS421/1000000</f>
        <v>0</v>
      </c>
      <c r="O2384">
        <f>'[1]Master Data'!CT421/100</f>
        <v>0</v>
      </c>
      <c r="P2384">
        <f>'[1]Master Data'!CU421/100</f>
        <v>0</v>
      </c>
      <c r="Q2384">
        <f>'[1]Master Data'!CV421/100</f>
        <v>0</v>
      </c>
      <c r="R2384">
        <f>'[1]Master Data'!CW421/1000000</f>
        <v>0</v>
      </c>
      <c r="S2384">
        <f>'[1]Master Data'!CY421/1000000</f>
        <v>0</v>
      </c>
      <c r="T2384">
        <f>'[1]Master Data'!CZ421/100</f>
        <v>0</v>
      </c>
      <c r="U2384">
        <f>'[1]Master Data'!DA421/1000000</f>
        <v>0</v>
      </c>
    </row>
    <row r="2385" spans="1:21" x14ac:dyDescent="0.55000000000000004">
      <c r="A2385" s="41" t="s">
        <v>1519</v>
      </c>
      <c r="B2385" s="41">
        <v>0</v>
      </c>
      <c r="C2385">
        <f>'[1]Master Data'!CG422/100</f>
        <v>0</v>
      </c>
      <c r="D2385">
        <f>'[1]Master Data'!CH422/1000000</f>
        <v>0</v>
      </c>
      <c r="E2385">
        <f>'[1]Master Data'!CI422/1000000</f>
        <v>0</v>
      </c>
      <c r="F2385">
        <f>'[1]Master Data'!CJ422/100</f>
        <v>0</v>
      </c>
      <c r="G2385">
        <f>'[1]Master Data'!CK422/100</f>
        <v>0</v>
      </c>
      <c r="H2385">
        <f>'[1]Master Data'!CL422/100</f>
        <v>0</v>
      </c>
      <c r="I2385">
        <f>'[1]Master Data'!CM422/100</f>
        <v>0</v>
      </c>
      <c r="J2385">
        <f>'[1]Master Data'!CN422/100</f>
        <v>0</v>
      </c>
      <c r="K2385">
        <f>'[1]Master Data'!CP422/100</f>
        <v>0</v>
      </c>
      <c r="L2385">
        <f>'[1]Master Data'!CQ422/1000000</f>
        <v>0</v>
      </c>
      <c r="M2385">
        <f>'[1]Master Data'!CR422/1000000</f>
        <v>0</v>
      </c>
      <c r="N2385">
        <f>'[1]Master Data'!CS422/1000000</f>
        <v>0</v>
      </c>
      <c r="O2385">
        <f>'[1]Master Data'!CT422/100</f>
        <v>0</v>
      </c>
      <c r="P2385">
        <f>'[1]Master Data'!CU422/100</f>
        <v>0</v>
      </c>
      <c r="Q2385">
        <f>'[1]Master Data'!CV422/100</f>
        <v>0</v>
      </c>
      <c r="R2385">
        <f>'[1]Master Data'!CW422/1000000</f>
        <v>0</v>
      </c>
      <c r="S2385">
        <f>'[1]Master Data'!CY422/1000000</f>
        <v>0</v>
      </c>
      <c r="T2385">
        <f>'[1]Master Data'!CZ422/100</f>
        <v>0</v>
      </c>
      <c r="U2385">
        <f>'[1]Master Data'!DA422/1000000</f>
        <v>0</v>
      </c>
    </row>
    <row r="2386" spans="1:21" x14ac:dyDescent="0.55000000000000004">
      <c r="A2386" s="41" t="s">
        <v>1520</v>
      </c>
      <c r="B2386" s="41">
        <v>0</v>
      </c>
      <c r="C2386">
        <f>'[1]Master Data'!CG423/100</f>
        <v>0</v>
      </c>
      <c r="D2386">
        <f>'[1]Master Data'!CH423/1000000</f>
        <v>0</v>
      </c>
      <c r="E2386">
        <f>'[1]Master Data'!CI423/1000000</f>
        <v>0</v>
      </c>
      <c r="F2386">
        <f>'[1]Master Data'!CJ423/100</f>
        <v>0</v>
      </c>
      <c r="G2386">
        <f>'[1]Master Data'!CK423/100</f>
        <v>0</v>
      </c>
      <c r="H2386">
        <f>'[1]Master Data'!CL423/100</f>
        <v>0</v>
      </c>
      <c r="I2386">
        <f>'[1]Master Data'!CM423/100</f>
        <v>0</v>
      </c>
      <c r="J2386">
        <f>'[1]Master Data'!CN423/100</f>
        <v>0</v>
      </c>
      <c r="K2386">
        <f>'[1]Master Data'!CP423/100</f>
        <v>0</v>
      </c>
      <c r="L2386">
        <f>'[1]Master Data'!CQ423/1000000</f>
        <v>0</v>
      </c>
      <c r="M2386">
        <f>'[1]Master Data'!CR423/1000000</f>
        <v>0</v>
      </c>
      <c r="N2386">
        <f>'[1]Master Data'!CS423/1000000</f>
        <v>0</v>
      </c>
      <c r="O2386">
        <f>'[1]Master Data'!CT423/100</f>
        <v>0</v>
      </c>
      <c r="P2386">
        <f>'[1]Master Data'!CU423/100</f>
        <v>0</v>
      </c>
      <c r="Q2386">
        <f>'[1]Master Data'!CV423/100</f>
        <v>0</v>
      </c>
      <c r="R2386">
        <f>'[1]Master Data'!CW423/1000000</f>
        <v>0</v>
      </c>
      <c r="S2386">
        <f>'[1]Master Data'!CY423/1000000</f>
        <v>0</v>
      </c>
      <c r="T2386">
        <f>'[1]Master Data'!CZ423/100</f>
        <v>0</v>
      </c>
      <c r="U2386">
        <f>'[1]Master Data'!DA423/1000000</f>
        <v>0</v>
      </c>
    </row>
    <row r="2387" spans="1:21" x14ac:dyDescent="0.55000000000000004">
      <c r="A2387" s="41" t="s">
        <v>1521</v>
      </c>
      <c r="B2387" s="41">
        <v>0</v>
      </c>
      <c r="C2387">
        <f>'[1]Master Data'!CG424/100</f>
        <v>0</v>
      </c>
      <c r="D2387">
        <f>'[1]Master Data'!CH424/1000000</f>
        <v>0</v>
      </c>
      <c r="E2387">
        <f>'[1]Master Data'!CI424/1000000</f>
        <v>0</v>
      </c>
      <c r="F2387">
        <f>'[1]Master Data'!CJ424/100</f>
        <v>0</v>
      </c>
      <c r="G2387">
        <f>'[1]Master Data'!CK424/100</f>
        <v>0</v>
      </c>
      <c r="H2387">
        <f>'[1]Master Data'!CL424/100</f>
        <v>0</v>
      </c>
      <c r="I2387">
        <f>'[1]Master Data'!CM424/100</f>
        <v>0</v>
      </c>
      <c r="J2387">
        <f>'[1]Master Data'!CN424/100</f>
        <v>0</v>
      </c>
      <c r="K2387">
        <f>'[1]Master Data'!CP424/100</f>
        <v>0</v>
      </c>
      <c r="L2387">
        <f>'[1]Master Data'!CQ424/1000000</f>
        <v>0</v>
      </c>
      <c r="M2387">
        <f>'[1]Master Data'!CR424/1000000</f>
        <v>0</v>
      </c>
      <c r="N2387">
        <f>'[1]Master Data'!CS424/1000000</f>
        <v>0</v>
      </c>
      <c r="O2387">
        <f>'[1]Master Data'!CT424/100</f>
        <v>0</v>
      </c>
      <c r="P2387">
        <f>'[1]Master Data'!CU424/100</f>
        <v>0</v>
      </c>
      <c r="Q2387">
        <f>'[1]Master Data'!CV424/100</f>
        <v>0</v>
      </c>
      <c r="R2387">
        <f>'[1]Master Data'!CW424/1000000</f>
        <v>0</v>
      </c>
      <c r="S2387">
        <f>'[1]Master Data'!CY424/1000000</f>
        <v>0</v>
      </c>
      <c r="T2387">
        <f>'[1]Master Data'!CZ424/100</f>
        <v>0</v>
      </c>
      <c r="U2387">
        <f>'[1]Master Data'!DA424/1000000</f>
        <v>0</v>
      </c>
    </row>
    <row r="2388" spans="1:21" x14ac:dyDescent="0.55000000000000004">
      <c r="A2388" s="41" t="s">
        <v>1522</v>
      </c>
      <c r="B2388" s="41">
        <v>0</v>
      </c>
      <c r="C2388">
        <f>'[1]Master Data'!CG425/100</f>
        <v>0</v>
      </c>
      <c r="D2388">
        <f>'[1]Master Data'!CH425/1000000</f>
        <v>0</v>
      </c>
      <c r="E2388">
        <f>'[1]Master Data'!CI425/1000000</f>
        <v>0</v>
      </c>
      <c r="F2388">
        <f>'[1]Master Data'!CJ425/100</f>
        <v>0</v>
      </c>
      <c r="G2388">
        <f>'[1]Master Data'!CK425/100</f>
        <v>0</v>
      </c>
      <c r="H2388">
        <f>'[1]Master Data'!CL425/100</f>
        <v>0</v>
      </c>
      <c r="I2388">
        <f>'[1]Master Data'!CM425/100</f>
        <v>0</v>
      </c>
      <c r="J2388">
        <f>'[1]Master Data'!CN425/100</f>
        <v>0</v>
      </c>
      <c r="K2388">
        <f>'[1]Master Data'!CP425/100</f>
        <v>0</v>
      </c>
      <c r="L2388">
        <f>'[1]Master Data'!CQ425/1000000</f>
        <v>0</v>
      </c>
      <c r="M2388">
        <f>'[1]Master Data'!CR425/1000000</f>
        <v>0</v>
      </c>
      <c r="N2388">
        <f>'[1]Master Data'!CS425/1000000</f>
        <v>0</v>
      </c>
      <c r="O2388">
        <f>'[1]Master Data'!CT425/100</f>
        <v>0</v>
      </c>
      <c r="P2388">
        <f>'[1]Master Data'!CU425/100</f>
        <v>0</v>
      </c>
      <c r="Q2388">
        <f>'[1]Master Data'!CV425/100</f>
        <v>0</v>
      </c>
      <c r="R2388">
        <f>'[1]Master Data'!CW425/1000000</f>
        <v>0</v>
      </c>
      <c r="S2388">
        <f>'[1]Master Data'!CY425/1000000</f>
        <v>0</v>
      </c>
      <c r="T2388">
        <f>'[1]Master Data'!CZ425/100</f>
        <v>0</v>
      </c>
      <c r="U2388">
        <f>'[1]Master Data'!DA425/1000000</f>
        <v>0</v>
      </c>
    </row>
    <row r="2389" spans="1:21" x14ac:dyDescent="0.55000000000000004">
      <c r="A2389" s="41" t="s">
        <v>1523</v>
      </c>
      <c r="B2389" s="41">
        <v>0</v>
      </c>
      <c r="C2389">
        <f>'[1]Master Data'!CG426/100</f>
        <v>0</v>
      </c>
      <c r="D2389">
        <f>'[1]Master Data'!CH426/1000000</f>
        <v>0</v>
      </c>
      <c r="E2389">
        <f>'[1]Master Data'!CI426/1000000</f>
        <v>0</v>
      </c>
      <c r="F2389">
        <f>'[1]Master Data'!CJ426/100</f>
        <v>0</v>
      </c>
      <c r="G2389">
        <f>'[1]Master Data'!CK426/100</f>
        <v>0</v>
      </c>
      <c r="H2389">
        <f>'[1]Master Data'!CL426/100</f>
        <v>0</v>
      </c>
      <c r="I2389">
        <f>'[1]Master Data'!CM426/100</f>
        <v>0</v>
      </c>
      <c r="J2389">
        <f>'[1]Master Data'!CN426/100</f>
        <v>0</v>
      </c>
      <c r="K2389">
        <f>'[1]Master Data'!CP426/100</f>
        <v>0</v>
      </c>
      <c r="L2389">
        <f>'[1]Master Data'!CQ426/1000000</f>
        <v>0</v>
      </c>
      <c r="M2389">
        <f>'[1]Master Data'!CR426/1000000</f>
        <v>0</v>
      </c>
      <c r="N2389">
        <f>'[1]Master Data'!CS426/1000000</f>
        <v>0</v>
      </c>
      <c r="O2389">
        <f>'[1]Master Data'!CT426/100</f>
        <v>0</v>
      </c>
      <c r="P2389">
        <f>'[1]Master Data'!CU426/100</f>
        <v>0</v>
      </c>
      <c r="Q2389">
        <f>'[1]Master Data'!CV426/100</f>
        <v>0</v>
      </c>
      <c r="R2389">
        <f>'[1]Master Data'!CW426/1000000</f>
        <v>0</v>
      </c>
      <c r="S2389">
        <f>'[1]Master Data'!CY426/1000000</f>
        <v>0</v>
      </c>
      <c r="T2389">
        <f>'[1]Master Data'!CZ426/100</f>
        <v>0</v>
      </c>
      <c r="U2389">
        <f>'[1]Master Data'!DA426/1000000</f>
        <v>0</v>
      </c>
    </row>
    <row r="2390" spans="1:21" x14ac:dyDescent="0.55000000000000004">
      <c r="A2390" s="41" t="s">
        <v>1524</v>
      </c>
      <c r="B2390" s="41">
        <v>0</v>
      </c>
      <c r="C2390">
        <f>'[1]Master Data'!CG427/100</f>
        <v>0</v>
      </c>
      <c r="D2390">
        <f>'[1]Master Data'!CH427/1000000</f>
        <v>0</v>
      </c>
      <c r="E2390">
        <f>'[1]Master Data'!CI427/1000000</f>
        <v>0</v>
      </c>
      <c r="F2390">
        <f>'[1]Master Data'!CJ427/100</f>
        <v>0</v>
      </c>
      <c r="G2390">
        <f>'[1]Master Data'!CK427/100</f>
        <v>0</v>
      </c>
      <c r="H2390">
        <f>'[1]Master Data'!CL427/100</f>
        <v>0</v>
      </c>
      <c r="I2390">
        <f>'[1]Master Data'!CM427/100</f>
        <v>0</v>
      </c>
      <c r="J2390">
        <f>'[1]Master Data'!CN427/100</f>
        <v>0</v>
      </c>
      <c r="K2390">
        <f>'[1]Master Data'!CP427/100</f>
        <v>0</v>
      </c>
      <c r="L2390">
        <f>'[1]Master Data'!CQ427/1000000</f>
        <v>0</v>
      </c>
      <c r="M2390">
        <f>'[1]Master Data'!CR427/1000000</f>
        <v>0</v>
      </c>
      <c r="N2390">
        <f>'[1]Master Data'!CS427/1000000</f>
        <v>0</v>
      </c>
      <c r="O2390">
        <f>'[1]Master Data'!CT427/100</f>
        <v>0</v>
      </c>
      <c r="P2390">
        <f>'[1]Master Data'!CU427/100</f>
        <v>0</v>
      </c>
      <c r="Q2390">
        <f>'[1]Master Data'!CV427/100</f>
        <v>0</v>
      </c>
      <c r="R2390">
        <f>'[1]Master Data'!CW427/1000000</f>
        <v>0</v>
      </c>
      <c r="S2390">
        <f>'[1]Master Data'!CY427/1000000</f>
        <v>0</v>
      </c>
      <c r="T2390">
        <f>'[1]Master Data'!CZ427/100</f>
        <v>0</v>
      </c>
      <c r="U2390">
        <f>'[1]Master Data'!DA427/1000000</f>
        <v>0</v>
      </c>
    </row>
    <row r="2391" spans="1:21" x14ac:dyDescent="0.55000000000000004">
      <c r="A2391" s="41" t="s">
        <v>1525</v>
      </c>
      <c r="B2391" s="41">
        <v>0</v>
      </c>
      <c r="C2391">
        <f>'[1]Master Data'!CG428/100</f>
        <v>0</v>
      </c>
      <c r="D2391">
        <f>'[1]Master Data'!CH428/1000000</f>
        <v>0</v>
      </c>
      <c r="E2391">
        <f>'[1]Master Data'!CI428/1000000</f>
        <v>0</v>
      </c>
      <c r="F2391">
        <f>'[1]Master Data'!CJ428/100</f>
        <v>0</v>
      </c>
      <c r="G2391">
        <f>'[1]Master Data'!CK428/100</f>
        <v>0</v>
      </c>
      <c r="H2391">
        <f>'[1]Master Data'!CL428/100</f>
        <v>0</v>
      </c>
      <c r="I2391">
        <f>'[1]Master Data'!CM428/100</f>
        <v>0</v>
      </c>
      <c r="J2391">
        <f>'[1]Master Data'!CN428/100</f>
        <v>0</v>
      </c>
      <c r="K2391">
        <f>'[1]Master Data'!CP428/100</f>
        <v>0</v>
      </c>
      <c r="L2391">
        <f>'[1]Master Data'!CQ428/1000000</f>
        <v>0</v>
      </c>
      <c r="M2391">
        <f>'[1]Master Data'!CR428/1000000</f>
        <v>0</v>
      </c>
      <c r="N2391">
        <f>'[1]Master Data'!CS428/1000000</f>
        <v>0</v>
      </c>
      <c r="O2391">
        <f>'[1]Master Data'!CT428/100</f>
        <v>0</v>
      </c>
      <c r="P2391">
        <f>'[1]Master Data'!CU428/100</f>
        <v>0</v>
      </c>
      <c r="Q2391">
        <f>'[1]Master Data'!CV428/100</f>
        <v>0</v>
      </c>
      <c r="R2391">
        <f>'[1]Master Data'!CW428/1000000</f>
        <v>0</v>
      </c>
      <c r="S2391">
        <f>'[1]Master Data'!CY428/1000000</f>
        <v>0</v>
      </c>
      <c r="T2391">
        <f>'[1]Master Data'!CZ428/100</f>
        <v>0</v>
      </c>
      <c r="U2391">
        <f>'[1]Master Data'!DA428/1000000</f>
        <v>0</v>
      </c>
    </row>
    <row r="2392" spans="1:21" x14ac:dyDescent="0.55000000000000004">
      <c r="A2392" s="41" t="s">
        <v>1526</v>
      </c>
      <c r="B2392" s="41">
        <v>0</v>
      </c>
      <c r="C2392">
        <f>'[1]Master Data'!CG429/100</f>
        <v>0</v>
      </c>
      <c r="D2392">
        <f>'[1]Master Data'!CH429/1000000</f>
        <v>0</v>
      </c>
      <c r="E2392">
        <f>'[1]Master Data'!CI429/1000000</f>
        <v>0</v>
      </c>
      <c r="F2392">
        <f>'[1]Master Data'!CJ429/100</f>
        <v>0</v>
      </c>
      <c r="G2392">
        <f>'[1]Master Data'!CK429/100</f>
        <v>0</v>
      </c>
      <c r="H2392">
        <f>'[1]Master Data'!CL429/100</f>
        <v>0</v>
      </c>
      <c r="I2392">
        <f>'[1]Master Data'!CM429/100</f>
        <v>0</v>
      </c>
      <c r="J2392">
        <f>'[1]Master Data'!CN429/100</f>
        <v>0</v>
      </c>
      <c r="K2392">
        <f>'[1]Master Data'!CP429/100</f>
        <v>0</v>
      </c>
      <c r="L2392">
        <f>'[1]Master Data'!CQ429/1000000</f>
        <v>0</v>
      </c>
      <c r="M2392">
        <f>'[1]Master Data'!CR429/1000000</f>
        <v>0</v>
      </c>
      <c r="N2392">
        <f>'[1]Master Data'!CS429/1000000</f>
        <v>0</v>
      </c>
      <c r="O2392">
        <f>'[1]Master Data'!CT429/100</f>
        <v>0</v>
      </c>
      <c r="P2392">
        <f>'[1]Master Data'!CU429/100</f>
        <v>0</v>
      </c>
      <c r="Q2392">
        <f>'[1]Master Data'!CV429/100</f>
        <v>0</v>
      </c>
      <c r="R2392">
        <f>'[1]Master Data'!CW429/1000000</f>
        <v>0</v>
      </c>
      <c r="S2392">
        <f>'[1]Master Data'!CY429/1000000</f>
        <v>0</v>
      </c>
      <c r="T2392">
        <f>'[1]Master Data'!CZ429/100</f>
        <v>0</v>
      </c>
      <c r="U2392">
        <f>'[1]Master Data'!DA429/1000000</f>
        <v>0</v>
      </c>
    </row>
    <row r="2393" spans="1:21" x14ac:dyDescent="0.55000000000000004">
      <c r="A2393" s="41" t="s">
        <v>1527</v>
      </c>
      <c r="B2393" s="41">
        <v>0</v>
      </c>
      <c r="C2393">
        <f>'[1]Master Data'!CG430/100</f>
        <v>0</v>
      </c>
      <c r="D2393">
        <f>'[1]Master Data'!CH430/1000000</f>
        <v>0</v>
      </c>
      <c r="E2393">
        <f>'[1]Master Data'!CI430/1000000</f>
        <v>0</v>
      </c>
      <c r="F2393">
        <f>'[1]Master Data'!CJ430/100</f>
        <v>0</v>
      </c>
      <c r="G2393">
        <f>'[1]Master Data'!CK430/100</f>
        <v>0</v>
      </c>
      <c r="H2393">
        <f>'[1]Master Data'!CL430/100</f>
        <v>0</v>
      </c>
      <c r="I2393">
        <f>'[1]Master Data'!CM430/100</f>
        <v>0</v>
      </c>
      <c r="J2393">
        <f>'[1]Master Data'!CN430/100</f>
        <v>0</v>
      </c>
      <c r="K2393">
        <f>'[1]Master Data'!CP430/100</f>
        <v>0</v>
      </c>
      <c r="L2393">
        <f>'[1]Master Data'!CQ430/1000000</f>
        <v>0</v>
      </c>
      <c r="M2393">
        <f>'[1]Master Data'!CR430/1000000</f>
        <v>0</v>
      </c>
      <c r="N2393">
        <f>'[1]Master Data'!CS430/1000000</f>
        <v>0</v>
      </c>
      <c r="O2393">
        <f>'[1]Master Data'!CT430/100</f>
        <v>0</v>
      </c>
      <c r="P2393">
        <f>'[1]Master Data'!CU430/100</f>
        <v>0</v>
      </c>
      <c r="Q2393">
        <f>'[1]Master Data'!CV430/100</f>
        <v>0</v>
      </c>
      <c r="R2393">
        <f>'[1]Master Data'!CW430/1000000</f>
        <v>0</v>
      </c>
      <c r="S2393">
        <f>'[1]Master Data'!CY430/1000000</f>
        <v>0</v>
      </c>
      <c r="T2393">
        <f>'[1]Master Data'!CZ430/100</f>
        <v>0</v>
      </c>
      <c r="U2393">
        <f>'[1]Master Data'!DA430/1000000</f>
        <v>0</v>
      </c>
    </row>
    <row r="2394" spans="1:21" x14ac:dyDescent="0.55000000000000004">
      <c r="A2394" s="41" t="s">
        <v>1528</v>
      </c>
      <c r="B2394" s="41">
        <v>0</v>
      </c>
      <c r="C2394">
        <f>'[1]Master Data'!CG431/100</f>
        <v>0</v>
      </c>
      <c r="D2394">
        <f>'[1]Master Data'!CH431/1000000</f>
        <v>0</v>
      </c>
      <c r="E2394">
        <f>'[1]Master Data'!CI431/1000000</f>
        <v>0</v>
      </c>
      <c r="F2394">
        <f>'[1]Master Data'!CJ431/100</f>
        <v>0</v>
      </c>
      <c r="G2394">
        <f>'[1]Master Data'!CK431/100</f>
        <v>0</v>
      </c>
      <c r="H2394">
        <f>'[1]Master Data'!CL431/100</f>
        <v>0</v>
      </c>
      <c r="I2394">
        <f>'[1]Master Data'!CM431/100</f>
        <v>0</v>
      </c>
      <c r="J2394">
        <f>'[1]Master Data'!CN431/100</f>
        <v>0</v>
      </c>
      <c r="K2394">
        <f>'[1]Master Data'!CP431/100</f>
        <v>0</v>
      </c>
      <c r="L2394">
        <f>'[1]Master Data'!CQ431/1000000</f>
        <v>0</v>
      </c>
      <c r="M2394">
        <f>'[1]Master Data'!CR431/1000000</f>
        <v>0</v>
      </c>
      <c r="N2394">
        <f>'[1]Master Data'!CS431/1000000</f>
        <v>0</v>
      </c>
      <c r="O2394">
        <f>'[1]Master Data'!CT431/100</f>
        <v>0</v>
      </c>
      <c r="P2394">
        <f>'[1]Master Data'!CU431/100</f>
        <v>0</v>
      </c>
      <c r="Q2394">
        <f>'[1]Master Data'!CV431/100</f>
        <v>0</v>
      </c>
      <c r="R2394">
        <f>'[1]Master Data'!CW431/1000000</f>
        <v>0</v>
      </c>
      <c r="S2394">
        <f>'[1]Master Data'!CY431/1000000</f>
        <v>0</v>
      </c>
      <c r="T2394">
        <f>'[1]Master Data'!CZ431/100</f>
        <v>0</v>
      </c>
      <c r="U2394">
        <f>'[1]Master Data'!DA431/1000000</f>
        <v>0</v>
      </c>
    </row>
    <row r="2395" spans="1:21" x14ac:dyDescent="0.55000000000000004">
      <c r="A2395" s="41" t="s">
        <v>1529</v>
      </c>
      <c r="B2395" s="41">
        <v>0</v>
      </c>
      <c r="C2395">
        <f>'[1]Master Data'!CG432/100</f>
        <v>0</v>
      </c>
      <c r="D2395">
        <f>'[1]Master Data'!CH432/1000000</f>
        <v>0</v>
      </c>
      <c r="E2395">
        <f>'[1]Master Data'!CI432/1000000</f>
        <v>0</v>
      </c>
      <c r="F2395">
        <f>'[1]Master Data'!CJ432/100</f>
        <v>0</v>
      </c>
      <c r="G2395">
        <f>'[1]Master Data'!CK432/100</f>
        <v>0</v>
      </c>
      <c r="H2395">
        <f>'[1]Master Data'!CL432/100</f>
        <v>0</v>
      </c>
      <c r="I2395">
        <f>'[1]Master Data'!CM432/100</f>
        <v>0</v>
      </c>
      <c r="J2395">
        <f>'[1]Master Data'!CN432/100</f>
        <v>0</v>
      </c>
      <c r="K2395">
        <f>'[1]Master Data'!CP432/100</f>
        <v>0</v>
      </c>
      <c r="L2395">
        <f>'[1]Master Data'!CQ432/1000000</f>
        <v>0</v>
      </c>
      <c r="M2395">
        <f>'[1]Master Data'!CR432/1000000</f>
        <v>0</v>
      </c>
      <c r="N2395">
        <f>'[1]Master Data'!CS432/1000000</f>
        <v>0</v>
      </c>
      <c r="O2395">
        <f>'[1]Master Data'!CT432/100</f>
        <v>0</v>
      </c>
      <c r="P2395">
        <f>'[1]Master Data'!CU432/100</f>
        <v>0</v>
      </c>
      <c r="Q2395">
        <f>'[1]Master Data'!CV432/100</f>
        <v>0</v>
      </c>
      <c r="R2395">
        <f>'[1]Master Data'!CW432/1000000</f>
        <v>0</v>
      </c>
      <c r="S2395">
        <f>'[1]Master Data'!CY432/1000000</f>
        <v>0</v>
      </c>
      <c r="T2395">
        <f>'[1]Master Data'!CZ432/100</f>
        <v>0</v>
      </c>
      <c r="U2395">
        <f>'[1]Master Data'!DA432/1000000</f>
        <v>0</v>
      </c>
    </row>
    <row r="2396" spans="1:21" x14ac:dyDescent="0.55000000000000004">
      <c r="A2396" s="41" t="s">
        <v>1530</v>
      </c>
      <c r="B2396" s="41">
        <v>0</v>
      </c>
      <c r="C2396">
        <f>'[1]Master Data'!CG433/100</f>
        <v>0</v>
      </c>
      <c r="D2396">
        <f>'[1]Master Data'!CH433/1000000</f>
        <v>0</v>
      </c>
      <c r="E2396">
        <f>'[1]Master Data'!CI433/1000000</f>
        <v>0</v>
      </c>
      <c r="F2396">
        <f>'[1]Master Data'!CJ433/100</f>
        <v>0</v>
      </c>
      <c r="G2396">
        <f>'[1]Master Data'!CK433/100</f>
        <v>0</v>
      </c>
      <c r="H2396">
        <f>'[1]Master Data'!CL433/100</f>
        <v>0</v>
      </c>
      <c r="I2396">
        <f>'[1]Master Data'!CM433/100</f>
        <v>0</v>
      </c>
      <c r="J2396">
        <f>'[1]Master Data'!CN433/100</f>
        <v>0</v>
      </c>
      <c r="K2396">
        <f>'[1]Master Data'!CP433/100</f>
        <v>0</v>
      </c>
      <c r="L2396">
        <f>'[1]Master Data'!CQ433/1000000</f>
        <v>0</v>
      </c>
      <c r="M2396">
        <f>'[1]Master Data'!CR433/1000000</f>
        <v>0</v>
      </c>
      <c r="N2396">
        <f>'[1]Master Data'!CS433/1000000</f>
        <v>0</v>
      </c>
      <c r="O2396">
        <f>'[1]Master Data'!CT433/100</f>
        <v>0</v>
      </c>
      <c r="P2396">
        <f>'[1]Master Data'!CU433/100</f>
        <v>0</v>
      </c>
      <c r="Q2396">
        <f>'[1]Master Data'!CV433/100</f>
        <v>0</v>
      </c>
      <c r="R2396">
        <f>'[1]Master Data'!CW433/1000000</f>
        <v>0</v>
      </c>
      <c r="S2396">
        <f>'[1]Master Data'!CY433/1000000</f>
        <v>0</v>
      </c>
      <c r="T2396">
        <f>'[1]Master Data'!CZ433/100</f>
        <v>0</v>
      </c>
      <c r="U2396">
        <f>'[1]Master Data'!DA433/1000000</f>
        <v>0</v>
      </c>
    </row>
    <row r="2397" spans="1:21" x14ac:dyDescent="0.55000000000000004">
      <c r="A2397" s="41" t="s">
        <v>1531</v>
      </c>
      <c r="B2397" s="41">
        <v>0</v>
      </c>
      <c r="C2397">
        <f>'[1]Master Data'!CG434/100</f>
        <v>0</v>
      </c>
      <c r="D2397">
        <f>'[1]Master Data'!CH434/1000000</f>
        <v>0</v>
      </c>
      <c r="E2397">
        <f>'[1]Master Data'!CI434/1000000</f>
        <v>0</v>
      </c>
      <c r="F2397">
        <f>'[1]Master Data'!CJ434/100</f>
        <v>0</v>
      </c>
      <c r="G2397">
        <f>'[1]Master Data'!CK434/100</f>
        <v>0</v>
      </c>
      <c r="H2397">
        <f>'[1]Master Data'!CL434/100</f>
        <v>0</v>
      </c>
      <c r="I2397">
        <f>'[1]Master Data'!CM434/100</f>
        <v>0</v>
      </c>
      <c r="J2397">
        <f>'[1]Master Data'!CN434/100</f>
        <v>0</v>
      </c>
      <c r="K2397">
        <f>'[1]Master Data'!CP434/100</f>
        <v>0</v>
      </c>
      <c r="L2397">
        <f>'[1]Master Data'!CQ434/1000000</f>
        <v>0</v>
      </c>
      <c r="M2397">
        <f>'[1]Master Data'!CR434/1000000</f>
        <v>0</v>
      </c>
      <c r="N2397">
        <f>'[1]Master Data'!CS434/1000000</f>
        <v>0</v>
      </c>
      <c r="O2397">
        <f>'[1]Master Data'!CT434/100</f>
        <v>0</v>
      </c>
      <c r="P2397">
        <f>'[1]Master Data'!CU434/100</f>
        <v>0</v>
      </c>
      <c r="Q2397">
        <f>'[1]Master Data'!CV434/100</f>
        <v>0</v>
      </c>
      <c r="R2397">
        <f>'[1]Master Data'!CW434/1000000</f>
        <v>0</v>
      </c>
      <c r="S2397">
        <f>'[1]Master Data'!CY434/1000000</f>
        <v>0</v>
      </c>
      <c r="T2397">
        <f>'[1]Master Data'!CZ434/100</f>
        <v>0</v>
      </c>
      <c r="U2397">
        <f>'[1]Master Data'!DA434/1000000</f>
        <v>0</v>
      </c>
    </row>
    <row r="2398" spans="1:21" x14ac:dyDescent="0.55000000000000004">
      <c r="A2398" s="41" t="s">
        <v>1532</v>
      </c>
      <c r="B2398" s="41">
        <v>0</v>
      </c>
      <c r="C2398">
        <f>'[1]Master Data'!CG435/100</f>
        <v>0</v>
      </c>
      <c r="D2398">
        <f>'[1]Master Data'!CH435/1000000</f>
        <v>0</v>
      </c>
      <c r="E2398">
        <f>'[1]Master Data'!CI435/1000000</f>
        <v>0</v>
      </c>
      <c r="F2398">
        <f>'[1]Master Data'!CJ435/100</f>
        <v>0</v>
      </c>
      <c r="G2398">
        <f>'[1]Master Data'!CK435/100</f>
        <v>0</v>
      </c>
      <c r="H2398">
        <f>'[1]Master Data'!CL435/100</f>
        <v>0</v>
      </c>
      <c r="I2398">
        <f>'[1]Master Data'!CM435/100</f>
        <v>0</v>
      </c>
      <c r="J2398">
        <f>'[1]Master Data'!CN435/100</f>
        <v>0</v>
      </c>
      <c r="K2398">
        <f>'[1]Master Data'!CP435/100</f>
        <v>0</v>
      </c>
      <c r="L2398">
        <f>'[1]Master Data'!CQ435/1000000</f>
        <v>0</v>
      </c>
      <c r="M2398">
        <f>'[1]Master Data'!CR435/1000000</f>
        <v>0</v>
      </c>
      <c r="N2398">
        <f>'[1]Master Data'!CS435/1000000</f>
        <v>0</v>
      </c>
      <c r="O2398">
        <f>'[1]Master Data'!CT435/100</f>
        <v>0</v>
      </c>
      <c r="P2398">
        <f>'[1]Master Data'!CU435/100</f>
        <v>0</v>
      </c>
      <c r="Q2398">
        <f>'[1]Master Data'!CV435/100</f>
        <v>0</v>
      </c>
      <c r="R2398">
        <f>'[1]Master Data'!CW435/1000000</f>
        <v>0</v>
      </c>
      <c r="S2398">
        <f>'[1]Master Data'!CY435/1000000</f>
        <v>0</v>
      </c>
      <c r="T2398">
        <f>'[1]Master Data'!CZ435/100</f>
        <v>0</v>
      </c>
      <c r="U2398">
        <f>'[1]Master Data'!DA435/1000000</f>
        <v>0</v>
      </c>
    </row>
    <row r="2399" spans="1:21" x14ac:dyDescent="0.55000000000000004">
      <c r="A2399" s="41" t="s">
        <v>1533</v>
      </c>
      <c r="B2399" s="41">
        <v>0</v>
      </c>
      <c r="C2399">
        <f>'[1]Master Data'!CG436/100</f>
        <v>0</v>
      </c>
      <c r="D2399">
        <f>'[1]Master Data'!CH436/1000000</f>
        <v>0</v>
      </c>
      <c r="E2399">
        <f>'[1]Master Data'!CI436/1000000</f>
        <v>0</v>
      </c>
      <c r="F2399">
        <f>'[1]Master Data'!CJ436/100</f>
        <v>0</v>
      </c>
      <c r="G2399">
        <f>'[1]Master Data'!CK436/100</f>
        <v>0</v>
      </c>
      <c r="H2399">
        <f>'[1]Master Data'!CL436/100</f>
        <v>0</v>
      </c>
      <c r="I2399">
        <f>'[1]Master Data'!CM436/100</f>
        <v>0</v>
      </c>
      <c r="J2399">
        <f>'[1]Master Data'!CN436/100</f>
        <v>0</v>
      </c>
      <c r="K2399">
        <f>'[1]Master Data'!CP436/100</f>
        <v>0</v>
      </c>
      <c r="L2399">
        <f>'[1]Master Data'!CQ436/1000000</f>
        <v>0</v>
      </c>
      <c r="M2399">
        <f>'[1]Master Data'!CR436/1000000</f>
        <v>0</v>
      </c>
      <c r="N2399">
        <f>'[1]Master Data'!CS436/1000000</f>
        <v>0</v>
      </c>
      <c r="O2399">
        <f>'[1]Master Data'!CT436/100</f>
        <v>0</v>
      </c>
      <c r="P2399">
        <f>'[1]Master Data'!CU436/100</f>
        <v>0</v>
      </c>
      <c r="Q2399">
        <f>'[1]Master Data'!CV436/100</f>
        <v>0</v>
      </c>
      <c r="R2399">
        <f>'[1]Master Data'!CW436/1000000</f>
        <v>0</v>
      </c>
      <c r="S2399">
        <f>'[1]Master Data'!CY436/1000000</f>
        <v>0</v>
      </c>
      <c r="T2399">
        <f>'[1]Master Data'!CZ436/100</f>
        <v>0</v>
      </c>
      <c r="U2399">
        <f>'[1]Master Data'!DA436/1000000</f>
        <v>0</v>
      </c>
    </row>
    <row r="2400" spans="1:21" x14ac:dyDescent="0.55000000000000004">
      <c r="A2400" s="41" t="s">
        <v>1534</v>
      </c>
      <c r="B2400" s="41">
        <v>0</v>
      </c>
      <c r="C2400">
        <f>'[1]Master Data'!CG437/100</f>
        <v>0</v>
      </c>
      <c r="D2400">
        <f>'[1]Master Data'!CH437/1000000</f>
        <v>0</v>
      </c>
      <c r="E2400">
        <f>'[1]Master Data'!CI437/1000000</f>
        <v>0</v>
      </c>
      <c r="F2400">
        <f>'[1]Master Data'!CJ437/100</f>
        <v>0</v>
      </c>
      <c r="G2400">
        <f>'[1]Master Data'!CK437/100</f>
        <v>0</v>
      </c>
      <c r="H2400">
        <f>'[1]Master Data'!CL437/100</f>
        <v>0</v>
      </c>
      <c r="I2400">
        <f>'[1]Master Data'!CM437/100</f>
        <v>0</v>
      </c>
      <c r="J2400">
        <f>'[1]Master Data'!CN437/100</f>
        <v>0</v>
      </c>
      <c r="K2400">
        <f>'[1]Master Data'!CP437/100</f>
        <v>0</v>
      </c>
      <c r="L2400">
        <f>'[1]Master Data'!CQ437/1000000</f>
        <v>0</v>
      </c>
      <c r="M2400">
        <f>'[1]Master Data'!CR437/1000000</f>
        <v>0</v>
      </c>
      <c r="N2400">
        <f>'[1]Master Data'!CS437/1000000</f>
        <v>0</v>
      </c>
      <c r="O2400">
        <f>'[1]Master Data'!CT437/100</f>
        <v>0</v>
      </c>
      <c r="P2400">
        <f>'[1]Master Data'!CU437/100</f>
        <v>0</v>
      </c>
      <c r="Q2400">
        <f>'[1]Master Data'!CV437/100</f>
        <v>0</v>
      </c>
      <c r="R2400">
        <f>'[1]Master Data'!CW437/1000000</f>
        <v>0</v>
      </c>
      <c r="S2400">
        <f>'[1]Master Data'!CY437/1000000</f>
        <v>0</v>
      </c>
      <c r="T2400">
        <f>'[1]Master Data'!CZ437/100</f>
        <v>0</v>
      </c>
      <c r="U2400">
        <f>'[1]Master Data'!DA437/1000000</f>
        <v>0</v>
      </c>
    </row>
    <row r="2401" spans="1:21" x14ac:dyDescent="0.55000000000000004">
      <c r="A2401" s="41" t="s">
        <v>2023</v>
      </c>
      <c r="B2401" s="41">
        <v>0</v>
      </c>
      <c r="C2401">
        <f>'[1]Master Data'!CG438/100</f>
        <v>0</v>
      </c>
      <c r="D2401">
        <f>'[1]Master Data'!CH438/1000000</f>
        <v>0</v>
      </c>
      <c r="E2401">
        <f>'[1]Master Data'!CI438/1000000</f>
        <v>0</v>
      </c>
      <c r="F2401">
        <f>'[1]Master Data'!CJ438/100</f>
        <v>0</v>
      </c>
      <c r="G2401">
        <f>'[1]Master Data'!CK438/100</f>
        <v>0</v>
      </c>
      <c r="H2401">
        <f>'[1]Master Data'!CL438/100</f>
        <v>0</v>
      </c>
      <c r="I2401">
        <f>'[1]Master Data'!CM438/100</f>
        <v>0</v>
      </c>
      <c r="J2401">
        <f>'[1]Master Data'!CN438/100</f>
        <v>0</v>
      </c>
      <c r="K2401">
        <f>'[1]Master Data'!CP438/100</f>
        <v>0</v>
      </c>
      <c r="L2401">
        <f>'[1]Master Data'!CQ438/1000000</f>
        <v>0</v>
      </c>
      <c r="M2401">
        <f>'[1]Master Data'!CR438/1000000</f>
        <v>0</v>
      </c>
      <c r="N2401">
        <f>'[1]Master Data'!CS438/1000000</f>
        <v>0</v>
      </c>
      <c r="O2401">
        <f>'[1]Master Data'!CT438/100</f>
        <v>0</v>
      </c>
      <c r="P2401">
        <f>'[1]Master Data'!CU438/100</f>
        <v>0</v>
      </c>
      <c r="Q2401">
        <f>'[1]Master Data'!CV438/100</f>
        <v>0</v>
      </c>
      <c r="R2401">
        <f>'[1]Master Data'!CW438/1000000</f>
        <v>0</v>
      </c>
      <c r="S2401">
        <f>'[1]Master Data'!CY438/1000000</f>
        <v>0</v>
      </c>
      <c r="T2401">
        <f>'[1]Master Data'!CZ438/100</f>
        <v>0</v>
      </c>
      <c r="U2401">
        <f>'[1]Master Data'!DA438/1000000</f>
        <v>0</v>
      </c>
    </row>
    <row r="2402" spans="1:21" x14ac:dyDescent="0.55000000000000004">
      <c r="A2402" s="41" t="s">
        <v>2024</v>
      </c>
      <c r="B2402" s="41">
        <v>0</v>
      </c>
      <c r="C2402">
        <f>'[1]Master Data'!CG439/100</f>
        <v>0</v>
      </c>
      <c r="D2402">
        <f>'[1]Master Data'!CH439/1000000</f>
        <v>0</v>
      </c>
      <c r="E2402">
        <f>'[1]Master Data'!CI439/1000000</f>
        <v>0</v>
      </c>
      <c r="F2402">
        <f>'[1]Master Data'!CJ439/100</f>
        <v>0</v>
      </c>
      <c r="G2402">
        <f>'[1]Master Data'!CK439/100</f>
        <v>0</v>
      </c>
      <c r="H2402">
        <f>'[1]Master Data'!CL439/100</f>
        <v>0</v>
      </c>
      <c r="I2402">
        <f>'[1]Master Data'!CM439/100</f>
        <v>0</v>
      </c>
      <c r="J2402">
        <f>'[1]Master Data'!CN439/100</f>
        <v>0</v>
      </c>
      <c r="K2402">
        <f>'[1]Master Data'!CP439/100</f>
        <v>0</v>
      </c>
      <c r="L2402">
        <f>'[1]Master Data'!CQ439/1000000</f>
        <v>0</v>
      </c>
      <c r="M2402">
        <f>'[1]Master Data'!CR439/1000000</f>
        <v>0</v>
      </c>
      <c r="N2402">
        <f>'[1]Master Data'!CS439/1000000</f>
        <v>0</v>
      </c>
      <c r="O2402">
        <f>'[1]Master Data'!CT439/100</f>
        <v>0</v>
      </c>
      <c r="P2402">
        <f>'[1]Master Data'!CU439/100</f>
        <v>0</v>
      </c>
      <c r="Q2402">
        <f>'[1]Master Data'!CV439/100</f>
        <v>0</v>
      </c>
      <c r="R2402">
        <f>'[1]Master Data'!CW439/1000000</f>
        <v>0</v>
      </c>
      <c r="S2402">
        <f>'[1]Master Data'!CY439/1000000</f>
        <v>0</v>
      </c>
      <c r="T2402">
        <f>'[1]Master Data'!CZ439/100</f>
        <v>0</v>
      </c>
      <c r="U2402">
        <f>'[1]Master Data'!DA439/1000000</f>
        <v>0</v>
      </c>
    </row>
    <row r="2403" spans="1:21" x14ac:dyDescent="0.55000000000000004">
      <c r="A2403" s="41" t="s">
        <v>2025</v>
      </c>
      <c r="B2403" s="41">
        <v>0</v>
      </c>
      <c r="C2403">
        <f>'[1]Master Data'!CG440/100</f>
        <v>0</v>
      </c>
      <c r="D2403">
        <f>'[1]Master Data'!CH440/1000000</f>
        <v>0</v>
      </c>
      <c r="E2403">
        <f>'[1]Master Data'!CI440/1000000</f>
        <v>0</v>
      </c>
      <c r="F2403">
        <f>'[1]Master Data'!CJ440/100</f>
        <v>0</v>
      </c>
      <c r="G2403">
        <f>'[1]Master Data'!CK440/100</f>
        <v>0</v>
      </c>
      <c r="H2403">
        <f>'[1]Master Data'!CL440/100</f>
        <v>0</v>
      </c>
      <c r="I2403">
        <f>'[1]Master Data'!CM440/100</f>
        <v>0</v>
      </c>
      <c r="J2403">
        <f>'[1]Master Data'!CN440/100</f>
        <v>0</v>
      </c>
      <c r="K2403">
        <f>'[1]Master Data'!CP440/100</f>
        <v>0</v>
      </c>
      <c r="L2403">
        <f>'[1]Master Data'!CQ440/1000000</f>
        <v>0</v>
      </c>
      <c r="M2403">
        <f>'[1]Master Data'!CR440/1000000</f>
        <v>0</v>
      </c>
      <c r="N2403">
        <f>'[1]Master Data'!CS440/1000000</f>
        <v>0</v>
      </c>
      <c r="O2403">
        <f>'[1]Master Data'!CT440/100</f>
        <v>0</v>
      </c>
      <c r="P2403">
        <f>'[1]Master Data'!CU440/100</f>
        <v>0</v>
      </c>
      <c r="Q2403">
        <f>'[1]Master Data'!CV440/100</f>
        <v>0</v>
      </c>
      <c r="R2403">
        <f>'[1]Master Data'!CW440/1000000</f>
        <v>0</v>
      </c>
      <c r="S2403">
        <f>'[1]Master Data'!CY440/1000000</f>
        <v>0</v>
      </c>
      <c r="T2403">
        <f>'[1]Master Data'!CZ440/100</f>
        <v>0</v>
      </c>
      <c r="U2403">
        <f>'[1]Master Data'!DA440/1000000</f>
        <v>0</v>
      </c>
    </row>
    <row r="2404" spans="1:21" x14ac:dyDescent="0.55000000000000004">
      <c r="A2404" s="41" t="s">
        <v>2027</v>
      </c>
      <c r="B2404" s="41">
        <v>0</v>
      </c>
      <c r="C2404">
        <f>'[1]Master Data'!CG441/100</f>
        <v>0</v>
      </c>
      <c r="D2404">
        <f>'[1]Master Data'!CH441/1000000</f>
        <v>0</v>
      </c>
      <c r="E2404">
        <f>'[1]Master Data'!CI441/1000000</f>
        <v>0</v>
      </c>
      <c r="F2404">
        <f>'[1]Master Data'!CJ441/100</f>
        <v>0</v>
      </c>
      <c r="G2404">
        <f>'[1]Master Data'!CK441/100</f>
        <v>0</v>
      </c>
      <c r="H2404">
        <f>'[1]Master Data'!CL441/100</f>
        <v>0</v>
      </c>
      <c r="I2404">
        <f>'[1]Master Data'!CM441/100</f>
        <v>0</v>
      </c>
      <c r="J2404">
        <f>'[1]Master Data'!CN441/100</f>
        <v>0</v>
      </c>
      <c r="K2404">
        <f>'[1]Master Data'!CP441/100</f>
        <v>0</v>
      </c>
      <c r="L2404">
        <f>'[1]Master Data'!CQ441/1000000</f>
        <v>0</v>
      </c>
      <c r="M2404">
        <f>'[1]Master Data'!CR441/1000000</f>
        <v>0</v>
      </c>
      <c r="N2404">
        <f>'[1]Master Data'!CS441/1000000</f>
        <v>0</v>
      </c>
      <c r="O2404">
        <f>'[1]Master Data'!CT441/100</f>
        <v>0</v>
      </c>
      <c r="P2404">
        <f>'[1]Master Data'!CU441/100</f>
        <v>0</v>
      </c>
      <c r="Q2404">
        <f>'[1]Master Data'!CV441/100</f>
        <v>0</v>
      </c>
      <c r="R2404">
        <f>'[1]Master Data'!CW441/1000000</f>
        <v>0</v>
      </c>
      <c r="S2404">
        <f>'[1]Master Data'!CY441/1000000</f>
        <v>0</v>
      </c>
      <c r="T2404">
        <f>'[1]Master Data'!CZ441/100</f>
        <v>0</v>
      </c>
      <c r="U2404">
        <f>'[1]Master Data'!DA441/1000000</f>
        <v>0</v>
      </c>
    </row>
    <row r="2405" spans="1:21" x14ac:dyDescent="0.55000000000000004">
      <c r="A2405" s="41" t="s">
        <v>2029</v>
      </c>
      <c r="B2405" s="41">
        <v>0</v>
      </c>
      <c r="C2405">
        <f>'[1]Master Data'!CG442/100</f>
        <v>0</v>
      </c>
      <c r="D2405">
        <f>'[1]Master Data'!CH442/1000000</f>
        <v>0</v>
      </c>
      <c r="E2405">
        <f>'[1]Master Data'!CI442/1000000</f>
        <v>0</v>
      </c>
      <c r="F2405">
        <f>'[1]Master Data'!CJ442/100</f>
        <v>0</v>
      </c>
      <c r="G2405">
        <f>'[1]Master Data'!CK442/100</f>
        <v>0</v>
      </c>
      <c r="H2405">
        <f>'[1]Master Data'!CL442/100</f>
        <v>0</v>
      </c>
      <c r="I2405">
        <f>'[1]Master Data'!CM442/100</f>
        <v>0</v>
      </c>
      <c r="J2405">
        <f>'[1]Master Data'!CN442/100</f>
        <v>0</v>
      </c>
      <c r="K2405">
        <f>'[1]Master Data'!CP442/100</f>
        <v>0</v>
      </c>
      <c r="L2405">
        <f>'[1]Master Data'!CQ442/1000000</f>
        <v>0</v>
      </c>
      <c r="M2405">
        <f>'[1]Master Data'!CR442/1000000</f>
        <v>0</v>
      </c>
      <c r="N2405">
        <f>'[1]Master Data'!CS442/1000000</f>
        <v>0</v>
      </c>
      <c r="O2405">
        <f>'[1]Master Data'!CT442/100</f>
        <v>0</v>
      </c>
      <c r="P2405">
        <f>'[1]Master Data'!CU442/100</f>
        <v>0</v>
      </c>
      <c r="Q2405">
        <f>'[1]Master Data'!CV442/100</f>
        <v>0</v>
      </c>
      <c r="R2405">
        <f>'[1]Master Data'!CW442/1000000</f>
        <v>0</v>
      </c>
      <c r="S2405">
        <f>'[1]Master Data'!CY442/1000000</f>
        <v>0</v>
      </c>
      <c r="T2405">
        <f>'[1]Master Data'!CZ442/100</f>
        <v>0</v>
      </c>
      <c r="U2405">
        <f>'[1]Master Data'!DA442/1000000</f>
        <v>0</v>
      </c>
    </row>
    <row r="2406" spans="1:21" x14ac:dyDescent="0.55000000000000004">
      <c r="A2406" s="41" t="s">
        <v>2030</v>
      </c>
      <c r="B2406" s="41">
        <v>0</v>
      </c>
      <c r="C2406">
        <f>'[1]Master Data'!CG443/100</f>
        <v>0</v>
      </c>
      <c r="D2406">
        <f>'[1]Master Data'!CH443/1000000</f>
        <v>0</v>
      </c>
      <c r="E2406">
        <f>'[1]Master Data'!CI443/1000000</f>
        <v>0</v>
      </c>
      <c r="F2406">
        <f>'[1]Master Data'!CJ443/100</f>
        <v>0</v>
      </c>
      <c r="G2406">
        <f>'[1]Master Data'!CK443/100</f>
        <v>0</v>
      </c>
      <c r="H2406">
        <f>'[1]Master Data'!CL443/100</f>
        <v>0</v>
      </c>
      <c r="I2406">
        <f>'[1]Master Data'!CM443/100</f>
        <v>0</v>
      </c>
      <c r="J2406">
        <f>'[1]Master Data'!CN443/100</f>
        <v>0</v>
      </c>
      <c r="K2406">
        <f>'[1]Master Data'!CP443/100</f>
        <v>0</v>
      </c>
      <c r="L2406">
        <f>'[1]Master Data'!CQ443/1000000</f>
        <v>0</v>
      </c>
      <c r="M2406">
        <f>'[1]Master Data'!CR443/1000000</f>
        <v>0</v>
      </c>
      <c r="N2406">
        <f>'[1]Master Data'!CS443/1000000</f>
        <v>0</v>
      </c>
      <c r="O2406">
        <f>'[1]Master Data'!CT443/100</f>
        <v>0</v>
      </c>
      <c r="P2406">
        <f>'[1]Master Data'!CU443/100</f>
        <v>0</v>
      </c>
      <c r="Q2406">
        <f>'[1]Master Data'!CV443/100</f>
        <v>0</v>
      </c>
      <c r="R2406">
        <f>'[1]Master Data'!CW443/1000000</f>
        <v>0</v>
      </c>
      <c r="S2406">
        <f>'[1]Master Data'!CY443/1000000</f>
        <v>0</v>
      </c>
      <c r="T2406">
        <f>'[1]Master Data'!CZ443/100</f>
        <v>0</v>
      </c>
      <c r="U2406">
        <f>'[1]Master Data'!DA443/1000000</f>
        <v>0</v>
      </c>
    </row>
    <row r="2407" spans="1:21" x14ac:dyDescent="0.55000000000000004">
      <c r="A2407" s="41" t="s">
        <v>2033</v>
      </c>
      <c r="B2407" s="41">
        <v>0</v>
      </c>
      <c r="C2407">
        <f>'[1]Master Data'!CG444/100</f>
        <v>0</v>
      </c>
      <c r="D2407">
        <f>'[1]Master Data'!CH444/1000000</f>
        <v>0</v>
      </c>
      <c r="E2407">
        <f>'[1]Master Data'!CI444/1000000</f>
        <v>0</v>
      </c>
      <c r="F2407">
        <f>'[1]Master Data'!CJ444/100</f>
        <v>0</v>
      </c>
      <c r="G2407">
        <f>'[1]Master Data'!CK444/100</f>
        <v>0</v>
      </c>
      <c r="H2407">
        <f>'[1]Master Data'!CL444/100</f>
        <v>0</v>
      </c>
      <c r="I2407">
        <f>'[1]Master Data'!CM444/100</f>
        <v>0</v>
      </c>
      <c r="J2407">
        <f>'[1]Master Data'!CN444/100</f>
        <v>0</v>
      </c>
      <c r="K2407">
        <f>'[1]Master Data'!CP444/100</f>
        <v>0</v>
      </c>
      <c r="L2407">
        <f>'[1]Master Data'!CQ444/1000000</f>
        <v>0</v>
      </c>
      <c r="M2407">
        <f>'[1]Master Data'!CR444/1000000</f>
        <v>0</v>
      </c>
      <c r="N2407">
        <f>'[1]Master Data'!CS444/1000000</f>
        <v>0</v>
      </c>
      <c r="O2407">
        <f>'[1]Master Data'!CT444/100</f>
        <v>0</v>
      </c>
      <c r="P2407">
        <f>'[1]Master Data'!CU444/100</f>
        <v>0</v>
      </c>
      <c r="Q2407">
        <f>'[1]Master Data'!CV444/100</f>
        <v>0</v>
      </c>
      <c r="R2407">
        <f>'[1]Master Data'!CW444/1000000</f>
        <v>0</v>
      </c>
      <c r="S2407">
        <f>'[1]Master Data'!CY444/1000000</f>
        <v>0</v>
      </c>
      <c r="T2407">
        <f>'[1]Master Data'!CZ444/100</f>
        <v>0</v>
      </c>
      <c r="U2407">
        <f>'[1]Master Data'!DA444/1000000</f>
        <v>0</v>
      </c>
    </row>
    <row r="2408" spans="1:21" x14ac:dyDescent="0.55000000000000004">
      <c r="A2408" s="41" t="s">
        <v>1535</v>
      </c>
      <c r="B2408" s="41">
        <v>0</v>
      </c>
      <c r="C2408">
        <f>'[1]Master Data'!CG445/100</f>
        <v>0</v>
      </c>
      <c r="D2408">
        <f>'[1]Master Data'!CH445/1000000</f>
        <v>0</v>
      </c>
      <c r="E2408">
        <f>'[1]Master Data'!CI445/1000000</f>
        <v>0</v>
      </c>
      <c r="F2408">
        <f>'[1]Master Data'!CJ445/100</f>
        <v>0</v>
      </c>
      <c r="G2408">
        <f>'[1]Master Data'!CK445/100</f>
        <v>0</v>
      </c>
      <c r="H2408">
        <f>'[1]Master Data'!CL445/100</f>
        <v>0</v>
      </c>
      <c r="I2408">
        <f>'[1]Master Data'!CM445/100</f>
        <v>0</v>
      </c>
      <c r="J2408">
        <f>'[1]Master Data'!CN445/100</f>
        <v>0</v>
      </c>
      <c r="K2408">
        <f>'[1]Master Data'!CP445/100</f>
        <v>0</v>
      </c>
      <c r="L2408">
        <f>'[1]Master Data'!CQ445/1000000</f>
        <v>0</v>
      </c>
      <c r="M2408">
        <f>'[1]Master Data'!CR445/1000000</f>
        <v>0</v>
      </c>
      <c r="N2408">
        <f>'[1]Master Data'!CS445/1000000</f>
        <v>0</v>
      </c>
      <c r="O2408">
        <f>'[1]Master Data'!CT445/100</f>
        <v>0</v>
      </c>
      <c r="P2408">
        <f>'[1]Master Data'!CU445/100</f>
        <v>0</v>
      </c>
      <c r="Q2408">
        <f>'[1]Master Data'!CV445/100</f>
        <v>0</v>
      </c>
      <c r="R2408">
        <f>'[1]Master Data'!CW445/1000000</f>
        <v>0</v>
      </c>
      <c r="S2408">
        <f>'[1]Master Data'!CY445/1000000</f>
        <v>0</v>
      </c>
      <c r="T2408">
        <f>'[1]Master Data'!CZ445/100</f>
        <v>0</v>
      </c>
      <c r="U2408">
        <f>'[1]Master Data'!DA445/1000000</f>
        <v>0</v>
      </c>
    </row>
    <row r="2409" spans="1:21" x14ac:dyDescent="0.55000000000000004">
      <c r="A2409" s="41" t="s">
        <v>1536</v>
      </c>
      <c r="B2409" s="41">
        <v>0</v>
      </c>
      <c r="C2409">
        <f>'[1]Master Data'!CG446/100</f>
        <v>0</v>
      </c>
      <c r="D2409">
        <f>'[1]Master Data'!CH446/1000000</f>
        <v>0</v>
      </c>
      <c r="E2409">
        <f>'[1]Master Data'!CI446/1000000</f>
        <v>0</v>
      </c>
      <c r="F2409">
        <f>'[1]Master Data'!CJ446/100</f>
        <v>0</v>
      </c>
      <c r="G2409">
        <f>'[1]Master Data'!CK446/100</f>
        <v>0</v>
      </c>
      <c r="H2409">
        <f>'[1]Master Data'!CL446/100</f>
        <v>0</v>
      </c>
      <c r="I2409">
        <f>'[1]Master Data'!CM446/100</f>
        <v>0</v>
      </c>
      <c r="J2409">
        <f>'[1]Master Data'!CN446/100</f>
        <v>0</v>
      </c>
      <c r="K2409">
        <f>'[1]Master Data'!CP446/100</f>
        <v>0</v>
      </c>
      <c r="L2409">
        <f>'[1]Master Data'!CQ446/1000000</f>
        <v>0</v>
      </c>
      <c r="M2409">
        <f>'[1]Master Data'!CR446/1000000</f>
        <v>0</v>
      </c>
      <c r="N2409">
        <f>'[1]Master Data'!CS446/1000000</f>
        <v>0</v>
      </c>
      <c r="O2409">
        <f>'[1]Master Data'!CT446/100</f>
        <v>0</v>
      </c>
      <c r="P2409">
        <f>'[1]Master Data'!CU446/100</f>
        <v>0</v>
      </c>
      <c r="Q2409">
        <f>'[1]Master Data'!CV446/100</f>
        <v>0</v>
      </c>
      <c r="R2409">
        <f>'[1]Master Data'!CW446/1000000</f>
        <v>0</v>
      </c>
      <c r="S2409">
        <f>'[1]Master Data'!CY446/1000000</f>
        <v>0</v>
      </c>
      <c r="T2409">
        <f>'[1]Master Data'!CZ446/100</f>
        <v>0</v>
      </c>
      <c r="U2409">
        <f>'[1]Master Data'!DA446/1000000</f>
        <v>0</v>
      </c>
    </row>
    <row r="2410" spans="1:21" x14ac:dyDescent="0.55000000000000004">
      <c r="A2410" s="41" t="s">
        <v>1537</v>
      </c>
      <c r="B2410" s="41">
        <v>1.0700000000000001E-2</v>
      </c>
      <c r="C2410">
        <f>'[1]Master Data'!CG447/100</f>
        <v>0</v>
      </c>
      <c r="D2410">
        <f>'[1]Master Data'!CH447/1000000</f>
        <v>0</v>
      </c>
      <c r="E2410">
        <f>'[1]Master Data'!CI447/1000000</f>
        <v>0</v>
      </c>
      <c r="F2410">
        <f>'[1]Master Data'!CJ447/100</f>
        <v>0</v>
      </c>
      <c r="G2410">
        <f>'[1]Master Data'!CK447/100</f>
        <v>0</v>
      </c>
      <c r="H2410">
        <f>'[1]Master Data'!CL447/100</f>
        <v>0</v>
      </c>
      <c r="I2410">
        <f>'[1]Master Data'!CM447/100</f>
        <v>0</v>
      </c>
      <c r="J2410">
        <f>'[1]Master Data'!CN447/100</f>
        <v>0</v>
      </c>
      <c r="K2410">
        <f>'[1]Master Data'!CP447/100</f>
        <v>0</v>
      </c>
      <c r="L2410">
        <f>'[1]Master Data'!CQ447/1000000</f>
        <v>0</v>
      </c>
      <c r="M2410">
        <f>'[1]Master Data'!CR447/1000000</f>
        <v>0</v>
      </c>
      <c r="N2410">
        <f>'[1]Master Data'!CS447/1000000</f>
        <v>0</v>
      </c>
      <c r="O2410">
        <f>'[1]Master Data'!CT447/100</f>
        <v>0</v>
      </c>
      <c r="P2410">
        <f>'[1]Master Data'!CU447/100</f>
        <v>0</v>
      </c>
      <c r="Q2410">
        <f>'[1]Master Data'!CV447/100</f>
        <v>0</v>
      </c>
      <c r="R2410">
        <f>'[1]Master Data'!CW447/1000000</f>
        <v>0</v>
      </c>
      <c r="S2410">
        <f>'[1]Master Data'!CY447/1000000</f>
        <v>0</v>
      </c>
      <c r="T2410">
        <f>'[1]Master Data'!CZ447/100</f>
        <v>0</v>
      </c>
      <c r="U2410">
        <f>'[1]Master Data'!DA447/1000000</f>
        <v>0</v>
      </c>
    </row>
    <row r="2411" spans="1:21" x14ac:dyDescent="0.55000000000000004">
      <c r="A2411" s="41" t="s">
        <v>1538</v>
      </c>
      <c r="B2411" s="41">
        <v>2.2000000000000001E-3</v>
      </c>
      <c r="C2411">
        <f>'[1]Master Data'!CG448/100</f>
        <v>1.4000000000000002E-3</v>
      </c>
      <c r="D2411">
        <f>'[1]Master Data'!CH448/1000000</f>
        <v>2.5124999999999998E-7</v>
      </c>
      <c r="E2411">
        <f>'[1]Master Data'!CI448/1000000</f>
        <v>0</v>
      </c>
      <c r="F2411">
        <f>'[1]Master Data'!CJ448/100</f>
        <v>0</v>
      </c>
      <c r="G2411">
        <f>'[1]Master Data'!CK448/100</f>
        <v>0</v>
      </c>
      <c r="H2411">
        <f>'[1]Master Data'!CL448/100</f>
        <v>0</v>
      </c>
      <c r="I2411">
        <f>'[1]Master Data'!CM448/100</f>
        <v>0</v>
      </c>
      <c r="J2411">
        <f>'[1]Master Data'!CN448/100</f>
        <v>0</v>
      </c>
      <c r="K2411">
        <f>'[1]Master Data'!CP448/100</f>
        <v>0</v>
      </c>
      <c r="L2411">
        <f>'[1]Master Data'!CQ448/1000000</f>
        <v>1.62475E-6</v>
      </c>
      <c r="M2411">
        <f>'[1]Master Data'!CR448/1000000</f>
        <v>1.3333000000000002E-6</v>
      </c>
      <c r="N2411">
        <f>'[1]Master Data'!CS448/1000000</f>
        <v>1.3735E-7</v>
      </c>
      <c r="O2411">
        <f>'[1]Master Data'!CT448/100</f>
        <v>0</v>
      </c>
      <c r="P2411">
        <f>'[1]Master Data'!CU448/100</f>
        <v>0</v>
      </c>
      <c r="Q2411">
        <f>'[1]Master Data'!CV448/100</f>
        <v>0</v>
      </c>
      <c r="R2411">
        <f>'[1]Master Data'!CW448/1000000</f>
        <v>0</v>
      </c>
      <c r="S2411">
        <f>'[1]Master Data'!CY448/1000000</f>
        <v>0</v>
      </c>
      <c r="T2411">
        <f>'[1]Master Data'!CZ448/100</f>
        <v>0</v>
      </c>
      <c r="U2411">
        <f>'[1]Master Data'!DA448/1000000</f>
        <v>0</v>
      </c>
    </row>
    <row r="2412" spans="1:21" x14ac:dyDescent="0.55000000000000004">
      <c r="A2412" s="41" t="s">
        <v>1539</v>
      </c>
      <c r="B2412" s="41">
        <v>1.4000000000000002E-3</v>
      </c>
      <c r="C2412">
        <f>'[1]Master Data'!CG449/100</f>
        <v>1.1000000000000001E-3</v>
      </c>
      <c r="D2412">
        <f>'[1]Master Data'!CH449/1000000</f>
        <v>2.7379999999999998E-7</v>
      </c>
      <c r="E2412">
        <f>'[1]Master Data'!CI449/1000000</f>
        <v>0</v>
      </c>
      <c r="F2412">
        <f>'[1]Master Data'!CJ449/100</f>
        <v>0</v>
      </c>
      <c r="G2412">
        <f>'[1]Master Data'!CK449/100</f>
        <v>0</v>
      </c>
      <c r="H2412">
        <f>'[1]Master Data'!CL449/100</f>
        <v>0</v>
      </c>
      <c r="I2412">
        <f>'[1]Master Data'!CM449/100</f>
        <v>0</v>
      </c>
      <c r="J2412">
        <f>'[1]Master Data'!CN449/100</f>
        <v>0</v>
      </c>
      <c r="K2412">
        <f>'[1]Master Data'!CP449/100</f>
        <v>5.0000000000000001E-4</v>
      </c>
      <c r="L2412">
        <f>'[1]Master Data'!CQ449/1000000</f>
        <v>1.6946E-6</v>
      </c>
      <c r="M2412">
        <f>'[1]Master Data'!CR449/1000000</f>
        <v>1.3208999999999999E-6</v>
      </c>
      <c r="N2412">
        <f>'[1]Master Data'!CS449/1000000</f>
        <v>1.4430000000000001E-7</v>
      </c>
      <c r="O2412">
        <f>'[1]Master Data'!CT449/100</f>
        <v>0</v>
      </c>
      <c r="P2412">
        <f>'[1]Master Data'!CU449/100</f>
        <v>0</v>
      </c>
      <c r="Q2412">
        <f>'[1]Master Data'!CV449/100</f>
        <v>0</v>
      </c>
      <c r="R2412">
        <f>'[1]Master Data'!CW449/1000000</f>
        <v>0</v>
      </c>
      <c r="S2412">
        <f>'[1]Master Data'!CY449/1000000</f>
        <v>1.4800000000000003E-7</v>
      </c>
      <c r="T2412">
        <f>'[1]Master Data'!CZ449/100</f>
        <v>0</v>
      </c>
      <c r="U2412">
        <f>'[1]Master Data'!DA449/1000000</f>
        <v>1.184E-7</v>
      </c>
    </row>
    <row r="2413" spans="1:21" x14ac:dyDescent="0.55000000000000004">
      <c r="A2413" s="41" t="s">
        <v>1540</v>
      </c>
      <c r="B2413" s="41">
        <v>1E-3</v>
      </c>
      <c r="C2413">
        <f>'[1]Master Data'!CG450/100</f>
        <v>7.000000000000001E-4</v>
      </c>
      <c r="D2413">
        <f>'[1]Master Data'!CH450/1000000</f>
        <v>2.2712000000000001E-7</v>
      </c>
      <c r="E2413">
        <f>'[1]Master Data'!CI450/1000000</f>
        <v>0</v>
      </c>
      <c r="F2413">
        <f>'[1]Master Data'!CJ450/100</f>
        <v>0</v>
      </c>
      <c r="G2413">
        <f>'[1]Master Data'!CK450/100</f>
        <v>0</v>
      </c>
      <c r="H2413">
        <f>'[1]Master Data'!CL450/100</f>
        <v>0</v>
      </c>
      <c r="I2413">
        <f>'[1]Master Data'!CM450/100</f>
        <v>0</v>
      </c>
      <c r="J2413">
        <f>'[1]Master Data'!CN450/100</f>
        <v>0</v>
      </c>
      <c r="K2413">
        <f>'[1]Master Data'!CP450/100</f>
        <v>0</v>
      </c>
      <c r="L2413">
        <f>'[1]Master Data'!CQ450/1000000</f>
        <v>1.56312E-6</v>
      </c>
      <c r="M2413">
        <f>'[1]Master Data'!CR450/1000000</f>
        <v>1.24248E-6</v>
      </c>
      <c r="N2413">
        <f>'[1]Master Data'!CS450/1000000</f>
        <v>1.3025999999999998E-7</v>
      </c>
      <c r="O2413">
        <f>'[1]Master Data'!CT450/100</f>
        <v>0</v>
      </c>
      <c r="P2413">
        <f>'[1]Master Data'!CU450/100</f>
        <v>0</v>
      </c>
      <c r="Q2413">
        <f>'[1]Master Data'!CV450/100</f>
        <v>0</v>
      </c>
      <c r="R2413">
        <f>'[1]Master Data'!CW450/1000000</f>
        <v>0</v>
      </c>
      <c r="S2413">
        <f>'[1]Master Data'!CY450/1000000</f>
        <v>1.1690000000000001E-7</v>
      </c>
      <c r="T2413">
        <f>'[1]Master Data'!CZ450/100</f>
        <v>0</v>
      </c>
      <c r="U2413">
        <f>'[1]Master Data'!DA450/1000000</f>
        <v>5.6780000000000003E-8</v>
      </c>
    </row>
    <row r="2414" spans="1:21" x14ac:dyDescent="0.55000000000000004">
      <c r="A2414" s="41" t="s">
        <v>1541</v>
      </c>
      <c r="B2414" s="41">
        <v>0</v>
      </c>
      <c r="C2414">
        <f>'[1]Master Data'!CG451/100</f>
        <v>0</v>
      </c>
      <c r="D2414">
        <f>'[1]Master Data'!CH451/1000000</f>
        <v>0</v>
      </c>
      <c r="E2414">
        <f>'[1]Master Data'!CI451/1000000</f>
        <v>0</v>
      </c>
      <c r="F2414">
        <f>'[1]Master Data'!CJ451/100</f>
        <v>0</v>
      </c>
      <c r="G2414">
        <f>'[1]Master Data'!CK451/100</f>
        <v>0</v>
      </c>
      <c r="H2414">
        <f>'[1]Master Data'!CL451/100</f>
        <v>0</v>
      </c>
      <c r="I2414">
        <f>'[1]Master Data'!CM451/100</f>
        <v>0</v>
      </c>
      <c r="J2414">
        <f>'[1]Master Data'!CN451/100</f>
        <v>0</v>
      </c>
      <c r="K2414">
        <f>'[1]Master Data'!CP451/100</f>
        <v>0</v>
      </c>
      <c r="L2414">
        <f>'[1]Master Data'!CQ451/1000000</f>
        <v>0</v>
      </c>
      <c r="M2414">
        <f>'[1]Master Data'!CR451/1000000</f>
        <v>0</v>
      </c>
      <c r="N2414">
        <f>'[1]Master Data'!CS451/1000000</f>
        <v>0</v>
      </c>
      <c r="O2414">
        <f>'[1]Master Data'!CT451/100</f>
        <v>0</v>
      </c>
      <c r="P2414">
        <f>'[1]Master Data'!CU451/100</f>
        <v>0</v>
      </c>
      <c r="Q2414">
        <f>'[1]Master Data'!CV451/100</f>
        <v>0</v>
      </c>
      <c r="R2414">
        <f>'[1]Master Data'!CW451/1000000</f>
        <v>0</v>
      </c>
      <c r="S2414">
        <f>'[1]Master Data'!CY451/1000000</f>
        <v>0</v>
      </c>
      <c r="T2414">
        <f>'[1]Master Data'!CZ451/100</f>
        <v>0</v>
      </c>
      <c r="U2414">
        <f>'[1]Master Data'!DA451/1000000</f>
        <v>0</v>
      </c>
    </row>
    <row r="2415" spans="1:21" x14ac:dyDescent="0.55000000000000004">
      <c r="A2415" s="41" t="s">
        <v>1542</v>
      </c>
      <c r="B2415" s="41">
        <v>0</v>
      </c>
      <c r="C2415">
        <f>'[1]Master Data'!CG452/100</f>
        <v>0</v>
      </c>
      <c r="D2415">
        <f>'[1]Master Data'!CH452/1000000</f>
        <v>0</v>
      </c>
      <c r="E2415">
        <f>'[1]Master Data'!CI452/1000000</f>
        <v>0</v>
      </c>
      <c r="F2415">
        <f>'[1]Master Data'!CJ452/100</f>
        <v>0</v>
      </c>
      <c r="G2415">
        <f>'[1]Master Data'!CK452/100</f>
        <v>0</v>
      </c>
      <c r="H2415">
        <f>'[1]Master Data'!CL452/100</f>
        <v>0</v>
      </c>
      <c r="I2415">
        <f>'[1]Master Data'!CM452/100</f>
        <v>0</v>
      </c>
      <c r="J2415">
        <f>'[1]Master Data'!CN452/100</f>
        <v>0</v>
      </c>
      <c r="K2415">
        <f>'[1]Master Data'!CP452/100</f>
        <v>0</v>
      </c>
      <c r="L2415">
        <f>'[1]Master Data'!CQ452/1000000</f>
        <v>0</v>
      </c>
      <c r="M2415">
        <f>'[1]Master Data'!CR452/1000000</f>
        <v>0</v>
      </c>
      <c r="N2415">
        <f>'[1]Master Data'!CS452/1000000</f>
        <v>0</v>
      </c>
      <c r="O2415">
        <f>'[1]Master Data'!CT452/100</f>
        <v>0</v>
      </c>
      <c r="P2415">
        <f>'[1]Master Data'!CU452/100</f>
        <v>0</v>
      </c>
      <c r="Q2415">
        <f>'[1]Master Data'!CV452/100</f>
        <v>0</v>
      </c>
      <c r="R2415">
        <f>'[1]Master Data'!CW452/1000000</f>
        <v>0</v>
      </c>
      <c r="S2415">
        <f>'[1]Master Data'!CY452/1000000</f>
        <v>0</v>
      </c>
      <c r="T2415">
        <f>'[1]Master Data'!CZ452/100</f>
        <v>0</v>
      </c>
      <c r="U2415">
        <f>'[1]Master Data'!DA452/1000000</f>
        <v>0</v>
      </c>
    </row>
    <row r="2416" spans="1:21" x14ac:dyDescent="0.55000000000000004">
      <c r="A2416" s="41" t="s">
        <v>1543</v>
      </c>
      <c r="B2416" s="41">
        <v>1.43E-2</v>
      </c>
      <c r="C2416">
        <f>'[1]Master Data'!CG453/100</f>
        <v>0</v>
      </c>
      <c r="D2416">
        <f>'[1]Master Data'!CH453/1000000</f>
        <v>0</v>
      </c>
      <c r="E2416">
        <f>'[1]Master Data'!CI453/1000000</f>
        <v>0</v>
      </c>
      <c r="F2416">
        <f>'[1]Master Data'!CJ453/100</f>
        <v>0</v>
      </c>
      <c r="G2416">
        <f>'[1]Master Data'!CK453/100</f>
        <v>0</v>
      </c>
      <c r="H2416">
        <f>'[1]Master Data'!CL453/100</f>
        <v>0</v>
      </c>
      <c r="I2416">
        <f>'[1]Master Data'!CM453/100</f>
        <v>0</v>
      </c>
      <c r="J2416">
        <f>'[1]Master Data'!CN453/100</f>
        <v>0</v>
      </c>
      <c r="K2416">
        <f>'[1]Master Data'!CP453/100</f>
        <v>0</v>
      </c>
      <c r="L2416">
        <f>'[1]Master Data'!CQ453/1000000</f>
        <v>0</v>
      </c>
      <c r="M2416">
        <f>'[1]Master Data'!CR453/1000000</f>
        <v>0</v>
      </c>
      <c r="N2416">
        <f>'[1]Master Data'!CS453/1000000</f>
        <v>0</v>
      </c>
      <c r="O2416">
        <f>'[1]Master Data'!CT453/100</f>
        <v>0</v>
      </c>
      <c r="P2416">
        <f>'[1]Master Data'!CU453/100</f>
        <v>0</v>
      </c>
      <c r="Q2416">
        <f>'[1]Master Data'!CV453/100</f>
        <v>0</v>
      </c>
      <c r="R2416">
        <f>'[1]Master Data'!CW453/1000000</f>
        <v>0</v>
      </c>
      <c r="S2416">
        <f>'[1]Master Data'!CY453/1000000</f>
        <v>0</v>
      </c>
      <c r="T2416">
        <f>'[1]Master Data'!CZ453/100</f>
        <v>0</v>
      </c>
      <c r="U2416">
        <f>'[1]Master Data'!DA453/1000000</f>
        <v>0</v>
      </c>
    </row>
    <row r="2417" spans="1:21" x14ac:dyDescent="0.55000000000000004">
      <c r="A2417" s="41" t="s">
        <v>1544</v>
      </c>
      <c r="B2417" s="41">
        <v>0</v>
      </c>
      <c r="C2417">
        <f>'[1]Master Data'!CG454/100</f>
        <v>0</v>
      </c>
      <c r="D2417">
        <f>'[1]Master Data'!CH454/1000000</f>
        <v>0</v>
      </c>
      <c r="E2417">
        <f>'[1]Master Data'!CI454/1000000</f>
        <v>0</v>
      </c>
      <c r="F2417">
        <f>'[1]Master Data'!CJ454/100</f>
        <v>0</v>
      </c>
      <c r="G2417">
        <f>'[1]Master Data'!CK454/100</f>
        <v>0</v>
      </c>
      <c r="H2417">
        <f>'[1]Master Data'!CL454/100</f>
        <v>0</v>
      </c>
      <c r="I2417">
        <f>'[1]Master Data'!CM454/100</f>
        <v>0</v>
      </c>
      <c r="J2417">
        <f>'[1]Master Data'!CN454/100</f>
        <v>0</v>
      </c>
      <c r="K2417">
        <f>'[1]Master Data'!CP454/100</f>
        <v>0</v>
      </c>
      <c r="L2417">
        <f>'[1]Master Data'!CQ454/1000000</f>
        <v>0</v>
      </c>
      <c r="M2417">
        <f>'[1]Master Data'!CR454/1000000</f>
        <v>0</v>
      </c>
      <c r="N2417">
        <f>'[1]Master Data'!CS454/1000000</f>
        <v>0</v>
      </c>
      <c r="O2417">
        <f>'[1]Master Data'!CT454/100</f>
        <v>0</v>
      </c>
      <c r="P2417">
        <f>'[1]Master Data'!CU454/100</f>
        <v>0</v>
      </c>
      <c r="Q2417">
        <f>'[1]Master Data'!CV454/100</f>
        <v>0</v>
      </c>
      <c r="R2417">
        <f>'[1]Master Data'!CW454/1000000</f>
        <v>0</v>
      </c>
      <c r="S2417">
        <f>'[1]Master Data'!CY454/1000000</f>
        <v>0</v>
      </c>
      <c r="T2417">
        <f>'[1]Master Data'!CZ454/100</f>
        <v>0</v>
      </c>
      <c r="U2417">
        <f>'[1]Master Data'!DA454/1000000</f>
        <v>0</v>
      </c>
    </row>
    <row r="2418" spans="1:21" x14ac:dyDescent="0.55000000000000004">
      <c r="A2418" s="41" t="s">
        <v>1545</v>
      </c>
      <c r="B2418" s="41">
        <v>0</v>
      </c>
      <c r="C2418">
        <f>'[1]Master Data'!CG455/100</f>
        <v>0</v>
      </c>
      <c r="D2418">
        <f>'[1]Master Data'!CH455/1000000</f>
        <v>0</v>
      </c>
      <c r="E2418">
        <f>'[1]Master Data'!CI455/1000000</f>
        <v>0</v>
      </c>
      <c r="F2418">
        <f>'[1]Master Data'!CJ455/100</f>
        <v>0</v>
      </c>
      <c r="G2418">
        <f>'[1]Master Data'!CK455/100</f>
        <v>0</v>
      </c>
      <c r="H2418">
        <f>'[1]Master Data'!CL455/100</f>
        <v>0</v>
      </c>
      <c r="I2418">
        <f>'[1]Master Data'!CM455/100</f>
        <v>0</v>
      </c>
      <c r="J2418">
        <f>'[1]Master Data'!CN455/100</f>
        <v>0</v>
      </c>
      <c r="K2418">
        <f>'[1]Master Data'!CP455/100</f>
        <v>0</v>
      </c>
      <c r="L2418">
        <f>'[1]Master Data'!CQ455/1000000</f>
        <v>0</v>
      </c>
      <c r="M2418">
        <f>'[1]Master Data'!CR455/1000000</f>
        <v>0</v>
      </c>
      <c r="N2418">
        <f>'[1]Master Data'!CS455/1000000</f>
        <v>0</v>
      </c>
      <c r="O2418">
        <f>'[1]Master Data'!CT455/100</f>
        <v>0</v>
      </c>
      <c r="P2418">
        <f>'[1]Master Data'!CU455/100</f>
        <v>0</v>
      </c>
      <c r="Q2418">
        <f>'[1]Master Data'!CV455/100</f>
        <v>0</v>
      </c>
      <c r="R2418">
        <f>'[1]Master Data'!CW455/1000000</f>
        <v>0</v>
      </c>
      <c r="S2418">
        <f>'[1]Master Data'!CY455/1000000</f>
        <v>0</v>
      </c>
      <c r="T2418">
        <f>'[1]Master Data'!CZ455/100</f>
        <v>0</v>
      </c>
      <c r="U2418">
        <f>'[1]Master Data'!DA455/1000000</f>
        <v>0</v>
      </c>
    </row>
    <row r="2419" spans="1:21" x14ac:dyDescent="0.55000000000000004">
      <c r="A2419" s="41" t="s">
        <v>1546</v>
      </c>
      <c r="B2419" s="41">
        <v>0</v>
      </c>
      <c r="C2419">
        <f>'[1]Master Data'!CG456/100</f>
        <v>0</v>
      </c>
      <c r="D2419">
        <f>'[1]Master Data'!CH456/1000000</f>
        <v>0</v>
      </c>
      <c r="E2419">
        <f>'[1]Master Data'!CI456/1000000</f>
        <v>0</v>
      </c>
      <c r="F2419">
        <f>'[1]Master Data'!CJ456/100</f>
        <v>0</v>
      </c>
      <c r="G2419">
        <f>'[1]Master Data'!CK456/100</f>
        <v>0</v>
      </c>
      <c r="H2419">
        <f>'[1]Master Data'!CL456/100</f>
        <v>0</v>
      </c>
      <c r="I2419">
        <f>'[1]Master Data'!CM456/100</f>
        <v>0</v>
      </c>
      <c r="J2419">
        <f>'[1]Master Data'!CN456/100</f>
        <v>0</v>
      </c>
      <c r="K2419">
        <f>'[1]Master Data'!CP456/100</f>
        <v>0</v>
      </c>
      <c r="L2419">
        <f>'[1]Master Data'!CQ456/1000000</f>
        <v>0</v>
      </c>
      <c r="M2419">
        <f>'[1]Master Data'!CR456/1000000</f>
        <v>0</v>
      </c>
      <c r="N2419">
        <f>'[1]Master Data'!CS456/1000000</f>
        <v>0</v>
      </c>
      <c r="O2419">
        <f>'[1]Master Data'!CT456/100</f>
        <v>0</v>
      </c>
      <c r="P2419">
        <f>'[1]Master Data'!CU456/100</f>
        <v>0</v>
      </c>
      <c r="Q2419">
        <f>'[1]Master Data'!CV456/100</f>
        <v>0</v>
      </c>
      <c r="R2419">
        <f>'[1]Master Data'!CW456/1000000</f>
        <v>0</v>
      </c>
      <c r="S2419">
        <f>'[1]Master Data'!CY456/1000000</f>
        <v>0</v>
      </c>
      <c r="T2419">
        <f>'[1]Master Data'!CZ456/100</f>
        <v>0</v>
      </c>
      <c r="U2419">
        <f>'[1]Master Data'!DA456/1000000</f>
        <v>0</v>
      </c>
    </row>
    <row r="2420" spans="1:21" x14ac:dyDescent="0.55000000000000004">
      <c r="A2420" s="41" t="s">
        <v>1547</v>
      </c>
      <c r="B2420" s="41">
        <v>0</v>
      </c>
      <c r="C2420">
        <f>'[1]Master Data'!CG457/100</f>
        <v>0</v>
      </c>
      <c r="D2420">
        <f>'[1]Master Data'!CH457/1000000</f>
        <v>0</v>
      </c>
      <c r="E2420">
        <f>'[1]Master Data'!CI457/1000000</f>
        <v>0</v>
      </c>
      <c r="F2420">
        <f>'[1]Master Data'!CJ457/100</f>
        <v>0</v>
      </c>
      <c r="G2420">
        <f>'[1]Master Data'!CK457/100</f>
        <v>0</v>
      </c>
      <c r="H2420">
        <f>'[1]Master Data'!CL457/100</f>
        <v>0</v>
      </c>
      <c r="I2420">
        <f>'[1]Master Data'!CM457/100</f>
        <v>0</v>
      </c>
      <c r="J2420">
        <f>'[1]Master Data'!CN457/100</f>
        <v>0</v>
      </c>
      <c r="K2420">
        <f>'[1]Master Data'!CP457/100</f>
        <v>0</v>
      </c>
      <c r="L2420">
        <f>'[1]Master Data'!CQ457/1000000</f>
        <v>0</v>
      </c>
      <c r="M2420">
        <f>'[1]Master Data'!CR457/1000000</f>
        <v>0</v>
      </c>
      <c r="N2420">
        <f>'[1]Master Data'!CS457/1000000</f>
        <v>0</v>
      </c>
      <c r="O2420">
        <f>'[1]Master Data'!CT457/100</f>
        <v>0</v>
      </c>
      <c r="P2420">
        <f>'[1]Master Data'!CU457/100</f>
        <v>0</v>
      </c>
      <c r="Q2420">
        <f>'[1]Master Data'!CV457/100</f>
        <v>0</v>
      </c>
      <c r="R2420">
        <f>'[1]Master Data'!CW457/1000000</f>
        <v>0</v>
      </c>
      <c r="S2420">
        <f>'[1]Master Data'!CY457/1000000</f>
        <v>0</v>
      </c>
      <c r="T2420">
        <f>'[1]Master Data'!CZ457/100</f>
        <v>0</v>
      </c>
      <c r="U2420">
        <f>'[1]Master Data'!DA457/1000000</f>
        <v>0</v>
      </c>
    </row>
    <row r="2421" spans="1:21" x14ac:dyDescent="0.55000000000000004">
      <c r="A2421" s="41" t="s">
        <v>1548</v>
      </c>
      <c r="B2421" s="41">
        <v>0</v>
      </c>
      <c r="C2421">
        <f>'[1]Master Data'!CG458/100</f>
        <v>0</v>
      </c>
      <c r="D2421">
        <f>'[1]Master Data'!CH458/1000000</f>
        <v>0</v>
      </c>
      <c r="E2421">
        <f>'[1]Master Data'!CI458/1000000</f>
        <v>0</v>
      </c>
      <c r="F2421">
        <f>'[1]Master Data'!CJ458/100</f>
        <v>0</v>
      </c>
      <c r="G2421">
        <f>'[1]Master Data'!CK458/100</f>
        <v>0</v>
      </c>
      <c r="H2421">
        <f>'[1]Master Data'!CL458/100</f>
        <v>0</v>
      </c>
      <c r="I2421">
        <f>'[1]Master Data'!CM458/100</f>
        <v>0</v>
      </c>
      <c r="J2421">
        <f>'[1]Master Data'!CN458/100</f>
        <v>0</v>
      </c>
      <c r="K2421">
        <f>'[1]Master Data'!CP458/100</f>
        <v>0</v>
      </c>
      <c r="L2421">
        <f>'[1]Master Data'!CQ458/1000000</f>
        <v>0</v>
      </c>
      <c r="M2421">
        <f>'[1]Master Data'!CR458/1000000</f>
        <v>0</v>
      </c>
      <c r="N2421">
        <f>'[1]Master Data'!CS458/1000000</f>
        <v>0</v>
      </c>
      <c r="O2421">
        <f>'[1]Master Data'!CT458/100</f>
        <v>0</v>
      </c>
      <c r="P2421">
        <f>'[1]Master Data'!CU458/100</f>
        <v>0</v>
      </c>
      <c r="Q2421">
        <f>'[1]Master Data'!CV458/100</f>
        <v>0</v>
      </c>
      <c r="R2421">
        <f>'[1]Master Data'!CW458/1000000</f>
        <v>0</v>
      </c>
      <c r="S2421">
        <f>'[1]Master Data'!CY458/1000000</f>
        <v>0</v>
      </c>
      <c r="T2421">
        <f>'[1]Master Data'!CZ458/100</f>
        <v>0</v>
      </c>
      <c r="U2421">
        <f>'[1]Master Data'!DA458/1000000</f>
        <v>0</v>
      </c>
    </row>
    <row r="2422" spans="1:21" x14ac:dyDescent="0.55000000000000004">
      <c r="A2422" s="41" t="s">
        <v>1549</v>
      </c>
      <c r="B2422" s="41">
        <v>0</v>
      </c>
      <c r="C2422">
        <f>'[1]Master Data'!CG459/100</f>
        <v>0</v>
      </c>
      <c r="D2422">
        <f>'[1]Master Data'!CH459/1000000</f>
        <v>0</v>
      </c>
      <c r="E2422">
        <f>'[1]Master Data'!CI459/1000000</f>
        <v>0</v>
      </c>
      <c r="F2422">
        <f>'[1]Master Data'!CJ459/100</f>
        <v>0</v>
      </c>
      <c r="G2422">
        <f>'[1]Master Data'!CK459/100</f>
        <v>0</v>
      </c>
      <c r="H2422">
        <f>'[1]Master Data'!CL459/100</f>
        <v>0</v>
      </c>
      <c r="I2422">
        <f>'[1]Master Data'!CM459/100</f>
        <v>0</v>
      </c>
      <c r="J2422">
        <f>'[1]Master Data'!CN459/100</f>
        <v>0</v>
      </c>
      <c r="K2422">
        <f>'[1]Master Data'!CP459/100</f>
        <v>0</v>
      </c>
      <c r="L2422">
        <f>'[1]Master Data'!CQ459/1000000</f>
        <v>0</v>
      </c>
      <c r="M2422">
        <f>'[1]Master Data'!CR459/1000000</f>
        <v>0</v>
      </c>
      <c r="N2422">
        <f>'[1]Master Data'!CS459/1000000</f>
        <v>0</v>
      </c>
      <c r="O2422">
        <f>'[1]Master Data'!CT459/100</f>
        <v>0</v>
      </c>
      <c r="P2422">
        <f>'[1]Master Data'!CU459/100</f>
        <v>0</v>
      </c>
      <c r="Q2422">
        <f>'[1]Master Data'!CV459/100</f>
        <v>0</v>
      </c>
      <c r="R2422">
        <f>'[1]Master Data'!CW459/1000000</f>
        <v>0</v>
      </c>
      <c r="S2422">
        <f>'[1]Master Data'!CY459/1000000</f>
        <v>0</v>
      </c>
      <c r="T2422">
        <f>'[1]Master Data'!CZ459/100</f>
        <v>0</v>
      </c>
      <c r="U2422">
        <f>'[1]Master Data'!DA459/1000000</f>
        <v>0</v>
      </c>
    </row>
    <row r="2423" spans="1:21" x14ac:dyDescent="0.55000000000000004">
      <c r="A2423" s="41" t="s">
        <v>1550</v>
      </c>
      <c r="B2423" s="41">
        <v>0</v>
      </c>
      <c r="C2423">
        <f>'[1]Master Data'!CG460/100</f>
        <v>0</v>
      </c>
      <c r="D2423">
        <f>'[1]Master Data'!CH460/1000000</f>
        <v>0</v>
      </c>
      <c r="E2423">
        <f>'[1]Master Data'!CI460/1000000</f>
        <v>0</v>
      </c>
      <c r="F2423">
        <f>'[1]Master Data'!CJ460/100</f>
        <v>0</v>
      </c>
      <c r="G2423">
        <f>'[1]Master Data'!CK460/100</f>
        <v>0</v>
      </c>
      <c r="H2423">
        <f>'[1]Master Data'!CL460/100</f>
        <v>0</v>
      </c>
      <c r="I2423">
        <f>'[1]Master Data'!CM460/100</f>
        <v>0</v>
      </c>
      <c r="J2423">
        <f>'[1]Master Data'!CN460/100</f>
        <v>0</v>
      </c>
      <c r="K2423">
        <f>'[1]Master Data'!CP460/100</f>
        <v>0</v>
      </c>
      <c r="L2423">
        <f>'[1]Master Data'!CQ460/1000000</f>
        <v>0</v>
      </c>
      <c r="M2423">
        <f>'[1]Master Data'!CR460/1000000</f>
        <v>0</v>
      </c>
      <c r="N2423">
        <f>'[1]Master Data'!CS460/1000000</f>
        <v>0</v>
      </c>
      <c r="O2423">
        <f>'[1]Master Data'!CT460/100</f>
        <v>0</v>
      </c>
      <c r="P2423">
        <f>'[1]Master Data'!CU460/100</f>
        <v>0</v>
      </c>
      <c r="Q2423">
        <f>'[1]Master Data'!CV460/100</f>
        <v>0</v>
      </c>
      <c r="R2423">
        <f>'[1]Master Data'!CW460/1000000</f>
        <v>0</v>
      </c>
      <c r="S2423">
        <f>'[1]Master Data'!CY460/1000000</f>
        <v>0</v>
      </c>
      <c r="T2423">
        <f>'[1]Master Data'!CZ460/100</f>
        <v>0</v>
      </c>
      <c r="U2423">
        <f>'[1]Master Data'!DA460/1000000</f>
        <v>0</v>
      </c>
    </row>
    <row r="2424" spans="1:21" x14ac:dyDescent="0.55000000000000004">
      <c r="A2424" s="41" t="s">
        <v>1551</v>
      </c>
      <c r="B2424" s="41">
        <v>0</v>
      </c>
      <c r="C2424">
        <f>'[1]Master Data'!CG461/100</f>
        <v>0</v>
      </c>
      <c r="D2424">
        <f>'[1]Master Data'!CH461/1000000</f>
        <v>0</v>
      </c>
      <c r="E2424">
        <f>'[1]Master Data'!CI461/1000000</f>
        <v>0</v>
      </c>
      <c r="F2424">
        <f>'[1]Master Data'!CJ461/100</f>
        <v>0</v>
      </c>
      <c r="G2424">
        <f>'[1]Master Data'!CK461/100</f>
        <v>0</v>
      </c>
      <c r="H2424">
        <f>'[1]Master Data'!CL461/100</f>
        <v>0</v>
      </c>
      <c r="I2424">
        <f>'[1]Master Data'!CM461/100</f>
        <v>0</v>
      </c>
      <c r="J2424">
        <f>'[1]Master Data'!CN461/100</f>
        <v>0</v>
      </c>
      <c r="K2424">
        <f>'[1]Master Data'!CP461/100</f>
        <v>0</v>
      </c>
      <c r="L2424">
        <f>'[1]Master Data'!CQ461/1000000</f>
        <v>0</v>
      </c>
      <c r="M2424">
        <f>'[1]Master Data'!CR461/1000000</f>
        <v>0</v>
      </c>
      <c r="N2424">
        <f>'[1]Master Data'!CS461/1000000</f>
        <v>0</v>
      </c>
      <c r="O2424">
        <f>'[1]Master Data'!CT461/100</f>
        <v>0</v>
      </c>
      <c r="P2424">
        <f>'[1]Master Data'!CU461/100</f>
        <v>0</v>
      </c>
      <c r="Q2424">
        <f>'[1]Master Data'!CV461/100</f>
        <v>0</v>
      </c>
      <c r="R2424">
        <f>'[1]Master Data'!CW461/1000000</f>
        <v>0</v>
      </c>
      <c r="S2424">
        <f>'[1]Master Data'!CY461/1000000</f>
        <v>0</v>
      </c>
      <c r="T2424">
        <f>'[1]Master Data'!CZ461/100</f>
        <v>0</v>
      </c>
      <c r="U2424">
        <f>'[1]Master Data'!DA461/1000000</f>
        <v>0</v>
      </c>
    </row>
    <row r="2425" spans="1:21" x14ac:dyDescent="0.55000000000000004">
      <c r="A2425" s="41" t="s">
        <v>1552</v>
      </c>
      <c r="B2425" s="41">
        <v>0</v>
      </c>
      <c r="C2425">
        <f>'[1]Master Data'!CG462/100</f>
        <v>0</v>
      </c>
      <c r="D2425">
        <f>'[1]Master Data'!CH462/1000000</f>
        <v>0</v>
      </c>
      <c r="E2425">
        <f>'[1]Master Data'!CI462/1000000</f>
        <v>0</v>
      </c>
      <c r="F2425">
        <f>'[1]Master Data'!CJ462/100</f>
        <v>0</v>
      </c>
      <c r="G2425">
        <f>'[1]Master Data'!CK462/100</f>
        <v>0</v>
      </c>
      <c r="H2425">
        <f>'[1]Master Data'!CL462/100</f>
        <v>0</v>
      </c>
      <c r="I2425">
        <f>'[1]Master Data'!CM462/100</f>
        <v>0</v>
      </c>
      <c r="J2425">
        <f>'[1]Master Data'!CN462/100</f>
        <v>0</v>
      </c>
      <c r="K2425">
        <f>'[1]Master Data'!CP462/100</f>
        <v>0</v>
      </c>
      <c r="L2425">
        <f>'[1]Master Data'!CQ462/1000000</f>
        <v>0</v>
      </c>
      <c r="M2425">
        <f>'[1]Master Data'!CR462/1000000</f>
        <v>0</v>
      </c>
      <c r="N2425">
        <f>'[1]Master Data'!CS462/1000000</f>
        <v>0</v>
      </c>
      <c r="O2425">
        <f>'[1]Master Data'!CT462/100</f>
        <v>0</v>
      </c>
      <c r="P2425">
        <f>'[1]Master Data'!CU462/100</f>
        <v>0</v>
      </c>
      <c r="Q2425">
        <f>'[1]Master Data'!CV462/100</f>
        <v>0</v>
      </c>
      <c r="R2425">
        <f>'[1]Master Data'!CW462/1000000</f>
        <v>0</v>
      </c>
      <c r="S2425">
        <f>'[1]Master Data'!CY462/1000000</f>
        <v>0</v>
      </c>
      <c r="T2425">
        <f>'[1]Master Data'!CZ462/100</f>
        <v>0</v>
      </c>
      <c r="U2425">
        <f>'[1]Master Data'!DA462/1000000</f>
        <v>0</v>
      </c>
    </row>
    <row r="2426" spans="1:21" x14ac:dyDescent="0.55000000000000004">
      <c r="A2426" s="41" t="s">
        <v>1553</v>
      </c>
      <c r="B2426" s="41">
        <v>0</v>
      </c>
      <c r="C2426">
        <f>'[1]Master Data'!CG463/100</f>
        <v>0</v>
      </c>
      <c r="D2426">
        <f>'[1]Master Data'!CH463/1000000</f>
        <v>0</v>
      </c>
      <c r="E2426">
        <f>'[1]Master Data'!CI463/1000000</f>
        <v>0</v>
      </c>
      <c r="F2426">
        <f>'[1]Master Data'!CJ463/100</f>
        <v>0</v>
      </c>
      <c r="G2426">
        <f>'[1]Master Data'!CK463/100</f>
        <v>0</v>
      </c>
      <c r="H2426">
        <f>'[1]Master Data'!CL463/100</f>
        <v>0</v>
      </c>
      <c r="I2426">
        <f>'[1]Master Data'!CM463/100</f>
        <v>0</v>
      </c>
      <c r="J2426">
        <f>'[1]Master Data'!CN463/100</f>
        <v>0</v>
      </c>
      <c r="K2426">
        <f>'[1]Master Data'!CP463/100</f>
        <v>0</v>
      </c>
      <c r="L2426">
        <f>'[1]Master Data'!CQ463/1000000</f>
        <v>0</v>
      </c>
      <c r="M2426">
        <f>'[1]Master Data'!CR463/1000000</f>
        <v>0</v>
      </c>
      <c r="N2426">
        <f>'[1]Master Data'!CS463/1000000</f>
        <v>0</v>
      </c>
      <c r="O2426">
        <f>'[1]Master Data'!CT463/100</f>
        <v>0</v>
      </c>
      <c r="P2426">
        <f>'[1]Master Data'!CU463/100</f>
        <v>0</v>
      </c>
      <c r="Q2426">
        <f>'[1]Master Data'!CV463/100</f>
        <v>0</v>
      </c>
      <c r="R2426">
        <f>'[1]Master Data'!CW463/1000000</f>
        <v>0</v>
      </c>
      <c r="S2426">
        <f>'[1]Master Data'!CY463/1000000</f>
        <v>0</v>
      </c>
      <c r="T2426">
        <f>'[1]Master Data'!CZ463/100</f>
        <v>0</v>
      </c>
      <c r="U2426">
        <f>'[1]Master Data'!DA463/1000000</f>
        <v>0</v>
      </c>
    </row>
    <row r="2427" spans="1:21" x14ac:dyDescent="0.55000000000000004">
      <c r="A2427" s="41" t="s">
        <v>1554</v>
      </c>
      <c r="B2427" s="41">
        <v>2.1000000000000001E-2</v>
      </c>
      <c r="C2427">
        <f>'[1]Master Data'!CG464/100</f>
        <v>2.1000000000000001E-2</v>
      </c>
      <c r="D2427">
        <f>'[1]Master Data'!CH464/1000000</f>
        <v>2.0000000000000002E-7</v>
      </c>
      <c r="E2427">
        <f>'[1]Master Data'!CI464/1000000</f>
        <v>0</v>
      </c>
      <c r="F2427">
        <f>'[1]Master Data'!CJ464/100</f>
        <v>0</v>
      </c>
      <c r="G2427">
        <f>'[1]Master Data'!CK464/100</f>
        <v>0</v>
      </c>
      <c r="H2427">
        <f>'[1]Master Data'!CL464/100</f>
        <v>0</v>
      </c>
      <c r="I2427">
        <f>'[1]Master Data'!CM464/100</f>
        <v>0</v>
      </c>
      <c r="J2427">
        <f>'[1]Master Data'!CN464/100</f>
        <v>0</v>
      </c>
      <c r="K2427">
        <f>'[1]Master Data'!CP464/100</f>
        <v>1E-3</v>
      </c>
      <c r="L2427">
        <f>'[1]Master Data'!CQ464/1000000</f>
        <v>6.4000000000000001E-7</v>
      </c>
      <c r="M2427">
        <f>'[1]Master Data'!CR464/1000000</f>
        <v>4.3000000000000001E-7</v>
      </c>
      <c r="N2427">
        <f>'[1]Master Data'!CS464/1000000</f>
        <v>0</v>
      </c>
      <c r="O2427">
        <f>'[1]Master Data'!CT464/100</f>
        <v>0</v>
      </c>
      <c r="P2427">
        <f>'[1]Master Data'!CU464/100</f>
        <v>0</v>
      </c>
      <c r="Q2427">
        <f>'[1]Master Data'!CV464/100</f>
        <v>0</v>
      </c>
      <c r="R2427">
        <f>'[1]Master Data'!CW464/1000000</f>
        <v>0</v>
      </c>
      <c r="S2427">
        <f>'[1]Master Data'!CY464/1000000</f>
        <v>0</v>
      </c>
      <c r="T2427">
        <f>'[1]Master Data'!CZ464/100</f>
        <v>0</v>
      </c>
      <c r="U2427">
        <f>'[1]Master Data'!DA464/1000000</f>
        <v>0</v>
      </c>
    </row>
    <row r="2428" spans="1:21" x14ac:dyDescent="0.55000000000000004">
      <c r="A2428" s="41" t="s">
        <v>1555</v>
      </c>
      <c r="B2428" s="41">
        <v>0</v>
      </c>
      <c r="C2428">
        <f>'[1]Master Data'!CG465/100</f>
        <v>0</v>
      </c>
      <c r="D2428">
        <f>'[1]Master Data'!CH465/1000000</f>
        <v>0</v>
      </c>
      <c r="E2428">
        <f>'[1]Master Data'!CI465/1000000</f>
        <v>0</v>
      </c>
      <c r="F2428">
        <f>'[1]Master Data'!CJ465/100</f>
        <v>0</v>
      </c>
      <c r="G2428">
        <f>'[1]Master Data'!CK465/100</f>
        <v>0</v>
      </c>
      <c r="H2428">
        <f>'[1]Master Data'!CL465/100</f>
        <v>0</v>
      </c>
      <c r="I2428">
        <f>'[1]Master Data'!CM465/100</f>
        <v>0</v>
      </c>
      <c r="J2428">
        <f>'[1]Master Data'!CN465/100</f>
        <v>0</v>
      </c>
      <c r="K2428">
        <f>'[1]Master Data'!CP465/100</f>
        <v>0</v>
      </c>
      <c r="L2428">
        <f>'[1]Master Data'!CQ465/1000000</f>
        <v>0</v>
      </c>
      <c r="M2428">
        <f>'[1]Master Data'!CR465/1000000</f>
        <v>0</v>
      </c>
      <c r="N2428">
        <f>'[1]Master Data'!CS465/1000000</f>
        <v>0</v>
      </c>
      <c r="O2428">
        <f>'[1]Master Data'!CT465/100</f>
        <v>0</v>
      </c>
      <c r="P2428">
        <f>'[1]Master Data'!CU465/100</f>
        <v>0</v>
      </c>
      <c r="Q2428">
        <f>'[1]Master Data'!CV465/100</f>
        <v>0</v>
      </c>
      <c r="R2428">
        <f>'[1]Master Data'!CW465/1000000</f>
        <v>0</v>
      </c>
      <c r="S2428">
        <f>'[1]Master Data'!CY465/1000000</f>
        <v>0</v>
      </c>
      <c r="T2428">
        <f>'[1]Master Data'!CZ465/100</f>
        <v>0</v>
      </c>
      <c r="U2428">
        <f>'[1]Master Data'!DA465/1000000</f>
        <v>0</v>
      </c>
    </row>
    <row r="2429" spans="1:21" x14ac:dyDescent="0.55000000000000004">
      <c r="A2429" s="41" t="s">
        <v>1556</v>
      </c>
      <c r="B2429" s="41">
        <v>0</v>
      </c>
      <c r="C2429">
        <f>'[1]Master Data'!CG466/100</f>
        <v>0</v>
      </c>
      <c r="D2429">
        <f>'[1]Master Data'!CH466/1000000</f>
        <v>0</v>
      </c>
      <c r="E2429">
        <f>'[1]Master Data'!CI466/1000000</f>
        <v>0</v>
      </c>
      <c r="F2429">
        <f>'[1]Master Data'!CJ466/100</f>
        <v>0</v>
      </c>
      <c r="G2429">
        <f>'[1]Master Data'!CK466/100</f>
        <v>0</v>
      </c>
      <c r="H2429">
        <f>'[1]Master Data'!CL466/100</f>
        <v>0</v>
      </c>
      <c r="I2429">
        <f>'[1]Master Data'!CM466/100</f>
        <v>0</v>
      </c>
      <c r="J2429">
        <f>'[1]Master Data'!CN466/100</f>
        <v>0</v>
      </c>
      <c r="K2429">
        <f>'[1]Master Data'!CP466/100</f>
        <v>0</v>
      </c>
      <c r="L2429">
        <f>'[1]Master Data'!CQ466/1000000</f>
        <v>0</v>
      </c>
      <c r="M2429">
        <f>'[1]Master Data'!CR466/1000000</f>
        <v>0</v>
      </c>
      <c r="N2429">
        <f>'[1]Master Data'!CS466/1000000</f>
        <v>0</v>
      </c>
      <c r="O2429">
        <f>'[1]Master Data'!CT466/100</f>
        <v>0</v>
      </c>
      <c r="P2429">
        <f>'[1]Master Data'!CU466/100</f>
        <v>0</v>
      </c>
      <c r="Q2429">
        <f>'[1]Master Data'!CV466/100</f>
        <v>0</v>
      </c>
      <c r="R2429">
        <f>'[1]Master Data'!CW466/1000000</f>
        <v>0</v>
      </c>
      <c r="S2429">
        <f>'[1]Master Data'!CY466/1000000</f>
        <v>0</v>
      </c>
      <c r="T2429">
        <f>'[1]Master Data'!CZ466/100</f>
        <v>0</v>
      </c>
      <c r="U2429">
        <f>'[1]Master Data'!DA466/1000000</f>
        <v>0</v>
      </c>
    </row>
    <row r="2430" spans="1:21" x14ac:dyDescent="0.55000000000000004">
      <c r="A2430" s="41" t="s">
        <v>1557</v>
      </c>
      <c r="B2430" s="41">
        <v>8.699999999999999E-4</v>
      </c>
      <c r="C2430">
        <f>'[1]Master Data'!CG467/100</f>
        <v>3.0799999999999998E-3</v>
      </c>
      <c r="D2430">
        <f>'[1]Master Data'!CH467/1000000</f>
        <v>4.1000000000000003E-8</v>
      </c>
      <c r="E2430">
        <f>'[1]Master Data'!CI467/1000000</f>
        <v>1.1100000000000002E-6</v>
      </c>
      <c r="F2430">
        <f>'[1]Master Data'!CJ467/100</f>
        <v>0</v>
      </c>
      <c r="G2430">
        <f>'[1]Master Data'!CK467/100</f>
        <v>0</v>
      </c>
      <c r="H2430">
        <f>'[1]Master Data'!CL467/100</f>
        <v>0</v>
      </c>
      <c r="I2430">
        <f>'[1]Master Data'!CM467/100</f>
        <v>0</v>
      </c>
      <c r="J2430">
        <f>'[1]Master Data'!CN467/100</f>
        <v>0</v>
      </c>
      <c r="K2430">
        <f>'[1]Master Data'!CP467/100</f>
        <v>7.4809999999999997E-5</v>
      </c>
      <c r="L2430">
        <f>'[1]Master Data'!CQ467/1000000</f>
        <v>8.2000000000000006E-8</v>
      </c>
      <c r="M2430">
        <f>'[1]Master Data'!CR467/1000000</f>
        <v>2.8199999999999996E-7</v>
      </c>
      <c r="N2430">
        <f>'[1]Master Data'!CS467/1000000</f>
        <v>0</v>
      </c>
      <c r="O2430">
        <f>'[1]Master Data'!CT467/100</f>
        <v>0</v>
      </c>
      <c r="P2430">
        <f>'[1]Master Data'!CU467/100</f>
        <v>0</v>
      </c>
      <c r="Q2430">
        <f>'[1]Master Data'!CV467/100</f>
        <v>0</v>
      </c>
      <c r="R2430">
        <f>'[1]Master Data'!CW467/1000000</f>
        <v>0</v>
      </c>
      <c r="S2430">
        <f>'[1]Master Data'!CY467/1000000</f>
        <v>0</v>
      </c>
      <c r="T2430">
        <f>'[1]Master Data'!CZ467/100</f>
        <v>0</v>
      </c>
      <c r="U2430">
        <f>'[1]Master Data'!DA467/1000000</f>
        <v>0</v>
      </c>
    </row>
    <row r="2431" spans="1:21" x14ac:dyDescent="0.55000000000000004">
      <c r="A2431" s="41" t="s">
        <v>1558</v>
      </c>
      <c r="B2431" s="41">
        <v>0</v>
      </c>
      <c r="C2431">
        <f>'[1]Master Data'!CG468/100</f>
        <v>0</v>
      </c>
      <c r="D2431">
        <f>'[1]Master Data'!CH468/1000000</f>
        <v>0</v>
      </c>
      <c r="E2431">
        <f>'[1]Master Data'!CI468/1000000</f>
        <v>0</v>
      </c>
      <c r="F2431">
        <f>'[1]Master Data'!CJ468/100</f>
        <v>0</v>
      </c>
      <c r="G2431">
        <f>'[1]Master Data'!CK468/100</f>
        <v>0</v>
      </c>
      <c r="H2431">
        <f>'[1]Master Data'!CL468/100</f>
        <v>0</v>
      </c>
      <c r="I2431">
        <f>'[1]Master Data'!CM468/100</f>
        <v>0</v>
      </c>
      <c r="J2431">
        <f>'[1]Master Data'!CN468/100</f>
        <v>0</v>
      </c>
      <c r="K2431">
        <f>'[1]Master Data'!CP468/100</f>
        <v>0</v>
      </c>
      <c r="L2431">
        <f>'[1]Master Data'!CQ468/1000000</f>
        <v>0</v>
      </c>
      <c r="M2431">
        <f>'[1]Master Data'!CR468/1000000</f>
        <v>0</v>
      </c>
      <c r="N2431">
        <f>'[1]Master Data'!CS468/1000000</f>
        <v>0</v>
      </c>
      <c r="O2431">
        <f>'[1]Master Data'!CT468/100</f>
        <v>0</v>
      </c>
      <c r="P2431">
        <f>'[1]Master Data'!CU468/100</f>
        <v>0</v>
      </c>
      <c r="Q2431">
        <f>'[1]Master Data'!CV468/100</f>
        <v>0</v>
      </c>
      <c r="R2431">
        <f>'[1]Master Data'!CW468/1000000</f>
        <v>0</v>
      </c>
      <c r="S2431">
        <f>'[1]Master Data'!CY468/1000000</f>
        <v>0</v>
      </c>
      <c r="T2431">
        <f>'[1]Master Data'!CZ468/100</f>
        <v>0</v>
      </c>
      <c r="U2431">
        <f>'[1]Master Data'!DA468/1000000</f>
        <v>0</v>
      </c>
    </row>
    <row r="2432" spans="1:21" x14ac:dyDescent="0.55000000000000004">
      <c r="A2432" s="41" t="s">
        <v>1559</v>
      </c>
      <c r="B2432" s="41">
        <v>1.0076278475729882E-3</v>
      </c>
      <c r="C2432">
        <f>'[1]Master Data'!CG469/100</f>
        <v>6.9615541498893726E-4</v>
      </c>
      <c r="D2432">
        <f>'[1]Master Data'!CH469/1000000</f>
        <v>2.9947964814520069E-7</v>
      </c>
      <c r="E2432">
        <f>'[1]Master Data'!CI469/1000000</f>
        <v>0</v>
      </c>
      <c r="F2432">
        <f>'[1]Master Data'!CJ469/100</f>
        <v>0</v>
      </c>
      <c r="G2432">
        <f>'[1]Master Data'!CK469/100</f>
        <v>0</v>
      </c>
      <c r="H2432">
        <f>'[1]Master Data'!CL469/100</f>
        <v>0</v>
      </c>
      <c r="I2432">
        <f>'[1]Master Data'!CM469/100</f>
        <v>0</v>
      </c>
      <c r="J2432">
        <f>'[1]Master Data'!CN469/100</f>
        <v>0</v>
      </c>
      <c r="K2432">
        <f>'[1]Master Data'!CP469/100</f>
        <v>0</v>
      </c>
      <c r="L2432">
        <f>'[1]Master Data'!CQ469/1000000</f>
        <v>3.8094457142857147E-6</v>
      </c>
      <c r="M2432">
        <f>'[1]Master Data'!CR469/1000000</f>
        <v>1.3327062222222222E-5</v>
      </c>
      <c r="N2432">
        <f>'[1]Master Data'!CS469/1000000</f>
        <v>1.0633697651532487E-7</v>
      </c>
      <c r="O2432">
        <f>'[1]Master Data'!CT469/100</f>
        <v>0</v>
      </c>
      <c r="P2432">
        <f>'[1]Master Data'!CU469/100</f>
        <v>0</v>
      </c>
      <c r="Q2432">
        <f>'[1]Master Data'!CV469/100</f>
        <v>0</v>
      </c>
      <c r="R2432">
        <f>'[1]Master Data'!CW469/1000000</f>
        <v>0</v>
      </c>
      <c r="S2432">
        <f>'[1]Master Data'!CY469/1000000</f>
        <v>0</v>
      </c>
      <c r="T2432">
        <f>'[1]Master Data'!CZ469/100</f>
        <v>0</v>
      </c>
      <c r="U2432">
        <f>'[1]Master Data'!DA469/1000000</f>
        <v>0</v>
      </c>
    </row>
    <row r="2433" spans="1:21" x14ac:dyDescent="0.55000000000000004">
      <c r="A2433" s="41" t="s">
        <v>1560</v>
      </c>
      <c r="B2433" s="41">
        <v>0</v>
      </c>
      <c r="C2433">
        <f>'[1]Master Data'!CG470/100</f>
        <v>0</v>
      </c>
      <c r="D2433">
        <f>'[1]Master Data'!CH470/1000000</f>
        <v>0</v>
      </c>
      <c r="E2433">
        <f>'[1]Master Data'!CI470/1000000</f>
        <v>0</v>
      </c>
      <c r="F2433">
        <f>'[1]Master Data'!CJ470/100</f>
        <v>0</v>
      </c>
      <c r="G2433">
        <f>'[1]Master Data'!CK470/100</f>
        <v>0</v>
      </c>
      <c r="H2433">
        <f>'[1]Master Data'!CL470/100</f>
        <v>0</v>
      </c>
      <c r="I2433">
        <f>'[1]Master Data'!CM470/100</f>
        <v>0</v>
      </c>
      <c r="J2433">
        <f>'[1]Master Data'!CN470/100</f>
        <v>0</v>
      </c>
      <c r="K2433">
        <f>'[1]Master Data'!CP470/100</f>
        <v>0</v>
      </c>
      <c r="L2433">
        <f>'[1]Master Data'!CQ470/1000000</f>
        <v>0</v>
      </c>
      <c r="M2433">
        <f>'[1]Master Data'!CR470/1000000</f>
        <v>0</v>
      </c>
      <c r="N2433">
        <f>'[1]Master Data'!CS470/1000000</f>
        <v>0</v>
      </c>
      <c r="O2433">
        <f>'[1]Master Data'!CT470/100</f>
        <v>0</v>
      </c>
      <c r="P2433">
        <f>'[1]Master Data'!CU470/100</f>
        <v>0</v>
      </c>
      <c r="Q2433">
        <f>'[1]Master Data'!CV470/100</f>
        <v>0</v>
      </c>
      <c r="R2433">
        <f>'[1]Master Data'!CW470/1000000</f>
        <v>0</v>
      </c>
      <c r="S2433">
        <f>'[1]Master Data'!CY470/1000000</f>
        <v>0</v>
      </c>
      <c r="T2433">
        <f>'[1]Master Data'!CZ470/100</f>
        <v>0</v>
      </c>
      <c r="U2433">
        <f>'[1]Master Data'!DA470/1000000</f>
        <v>0</v>
      </c>
    </row>
    <row r="2434" spans="1:21" x14ac:dyDescent="0.55000000000000004">
      <c r="A2434" s="41" t="s">
        <v>1561</v>
      </c>
      <c r="B2434" s="41">
        <v>0</v>
      </c>
      <c r="C2434">
        <f>'[1]Master Data'!CG471/100</f>
        <v>0</v>
      </c>
      <c r="D2434">
        <f>'[1]Master Data'!CH471/1000000</f>
        <v>0</v>
      </c>
      <c r="E2434">
        <f>'[1]Master Data'!CI471/1000000</f>
        <v>0</v>
      </c>
      <c r="F2434">
        <f>'[1]Master Data'!CJ471/100</f>
        <v>0</v>
      </c>
      <c r="G2434">
        <f>'[1]Master Data'!CK471/100</f>
        <v>0</v>
      </c>
      <c r="H2434">
        <f>'[1]Master Data'!CL471/100</f>
        <v>0</v>
      </c>
      <c r="I2434">
        <f>'[1]Master Data'!CM471/100</f>
        <v>0</v>
      </c>
      <c r="J2434">
        <f>'[1]Master Data'!CN471/100</f>
        <v>0</v>
      </c>
      <c r="K2434">
        <f>'[1]Master Data'!CP471/100</f>
        <v>0</v>
      </c>
      <c r="L2434">
        <f>'[1]Master Data'!CQ471/1000000</f>
        <v>0</v>
      </c>
      <c r="M2434">
        <f>'[1]Master Data'!CR471/1000000</f>
        <v>0</v>
      </c>
      <c r="N2434">
        <f>'[1]Master Data'!CS471/1000000</f>
        <v>0</v>
      </c>
      <c r="O2434">
        <f>'[1]Master Data'!CT471/100</f>
        <v>0</v>
      </c>
      <c r="P2434">
        <f>'[1]Master Data'!CU471/100</f>
        <v>0</v>
      </c>
      <c r="Q2434">
        <f>'[1]Master Data'!CV471/100</f>
        <v>0</v>
      </c>
      <c r="R2434">
        <f>'[1]Master Data'!CW471/1000000</f>
        <v>0</v>
      </c>
      <c r="S2434">
        <f>'[1]Master Data'!CY471/1000000</f>
        <v>0</v>
      </c>
      <c r="T2434">
        <f>'[1]Master Data'!CZ471/100</f>
        <v>0</v>
      </c>
      <c r="U2434">
        <f>'[1]Master Data'!DA471/1000000</f>
        <v>0</v>
      </c>
    </row>
    <row r="2435" spans="1:21" x14ac:dyDescent="0.55000000000000004">
      <c r="A2435" s="41" t="s">
        <v>1562</v>
      </c>
      <c r="B2435" s="41">
        <v>0</v>
      </c>
      <c r="C2435">
        <f>'[1]Master Data'!CG472/100</f>
        <v>0</v>
      </c>
      <c r="D2435">
        <f>'[1]Master Data'!CH472/1000000</f>
        <v>0</v>
      </c>
      <c r="E2435">
        <f>'[1]Master Data'!CI472/1000000</f>
        <v>0</v>
      </c>
      <c r="F2435">
        <f>'[1]Master Data'!CJ472/100</f>
        <v>0</v>
      </c>
      <c r="G2435">
        <f>'[1]Master Data'!CK472/100</f>
        <v>0</v>
      </c>
      <c r="H2435">
        <f>'[1]Master Data'!CL472/100</f>
        <v>0</v>
      </c>
      <c r="I2435">
        <f>'[1]Master Data'!CM472/100</f>
        <v>0</v>
      </c>
      <c r="J2435">
        <f>'[1]Master Data'!CN472/100</f>
        <v>0</v>
      </c>
      <c r="K2435">
        <f>'[1]Master Data'!CP472/100</f>
        <v>0</v>
      </c>
      <c r="L2435">
        <f>'[1]Master Data'!CQ472/1000000</f>
        <v>0</v>
      </c>
      <c r="M2435">
        <f>'[1]Master Data'!CR472/1000000</f>
        <v>0</v>
      </c>
      <c r="N2435">
        <f>'[1]Master Data'!CS472/1000000</f>
        <v>0</v>
      </c>
      <c r="O2435">
        <f>'[1]Master Data'!CT472/100</f>
        <v>0</v>
      </c>
      <c r="P2435">
        <f>'[1]Master Data'!CU472/100</f>
        <v>0</v>
      </c>
      <c r="Q2435">
        <f>'[1]Master Data'!CV472/100</f>
        <v>0</v>
      </c>
      <c r="R2435">
        <f>'[1]Master Data'!CW472/1000000</f>
        <v>0</v>
      </c>
      <c r="S2435">
        <f>'[1]Master Data'!CY472/1000000</f>
        <v>0</v>
      </c>
      <c r="T2435">
        <f>'[1]Master Data'!CZ472/100</f>
        <v>0</v>
      </c>
      <c r="U2435">
        <f>'[1]Master Data'!DA472/1000000</f>
        <v>0</v>
      </c>
    </row>
    <row r="2436" spans="1:21" x14ac:dyDescent="0.55000000000000004">
      <c r="A2436" s="41" t="s">
        <v>1563</v>
      </c>
      <c r="B2436" s="41">
        <v>0</v>
      </c>
      <c r="C2436">
        <f>'[1]Master Data'!CG473/100</f>
        <v>0</v>
      </c>
      <c r="D2436">
        <f>'[1]Master Data'!CH473/1000000</f>
        <v>0</v>
      </c>
      <c r="E2436">
        <f>'[1]Master Data'!CI473/1000000</f>
        <v>0</v>
      </c>
      <c r="F2436">
        <f>'[1]Master Data'!CJ473/100</f>
        <v>0</v>
      </c>
      <c r="G2436">
        <f>'[1]Master Data'!CK473/100</f>
        <v>0</v>
      </c>
      <c r="H2436">
        <f>'[1]Master Data'!CL473/100</f>
        <v>0</v>
      </c>
      <c r="I2436">
        <f>'[1]Master Data'!CM473/100</f>
        <v>0</v>
      </c>
      <c r="J2436">
        <f>'[1]Master Data'!CN473/100</f>
        <v>0</v>
      </c>
      <c r="K2436">
        <f>'[1]Master Data'!CP473/100</f>
        <v>0</v>
      </c>
      <c r="L2436">
        <f>'[1]Master Data'!CQ473/1000000</f>
        <v>0</v>
      </c>
      <c r="M2436">
        <f>'[1]Master Data'!CR473/1000000</f>
        <v>0</v>
      </c>
      <c r="N2436">
        <f>'[1]Master Data'!CS473/1000000</f>
        <v>0</v>
      </c>
      <c r="O2436">
        <f>'[1]Master Data'!CT473/100</f>
        <v>0</v>
      </c>
      <c r="P2436">
        <f>'[1]Master Data'!CU473/100</f>
        <v>0</v>
      </c>
      <c r="Q2436">
        <f>'[1]Master Data'!CV473/100</f>
        <v>0</v>
      </c>
      <c r="R2436">
        <f>'[1]Master Data'!CW473/1000000</f>
        <v>0</v>
      </c>
      <c r="S2436">
        <f>'[1]Master Data'!CY473/1000000</f>
        <v>0</v>
      </c>
      <c r="T2436">
        <f>'[1]Master Data'!CZ473/100</f>
        <v>0</v>
      </c>
      <c r="U2436">
        <f>'[1]Master Data'!DA473/1000000</f>
        <v>0</v>
      </c>
    </row>
    <row r="2437" spans="1:21" x14ac:dyDescent="0.55000000000000004">
      <c r="A2437" s="41" t="s">
        <v>1564</v>
      </c>
      <c r="B2437" s="41">
        <v>0</v>
      </c>
      <c r="C2437">
        <f>'[1]Master Data'!CG474/100</f>
        <v>0</v>
      </c>
      <c r="D2437">
        <f>'[1]Master Data'!CH474/1000000</f>
        <v>0</v>
      </c>
      <c r="E2437">
        <f>'[1]Master Data'!CI474/1000000</f>
        <v>0</v>
      </c>
      <c r="F2437">
        <f>'[1]Master Data'!CJ474/100</f>
        <v>0</v>
      </c>
      <c r="G2437">
        <f>'[1]Master Data'!CK474/100</f>
        <v>0</v>
      </c>
      <c r="H2437">
        <f>'[1]Master Data'!CL474/100</f>
        <v>0</v>
      </c>
      <c r="I2437">
        <f>'[1]Master Data'!CM474/100</f>
        <v>0</v>
      </c>
      <c r="J2437">
        <f>'[1]Master Data'!CN474/100</f>
        <v>0</v>
      </c>
      <c r="K2437">
        <f>'[1]Master Data'!CP474/100</f>
        <v>0</v>
      </c>
      <c r="L2437">
        <f>'[1]Master Data'!CQ474/1000000</f>
        <v>0</v>
      </c>
      <c r="M2437">
        <f>'[1]Master Data'!CR474/1000000</f>
        <v>0</v>
      </c>
      <c r="N2437">
        <f>'[1]Master Data'!CS474/1000000</f>
        <v>0</v>
      </c>
      <c r="O2437">
        <f>'[1]Master Data'!CT474/100</f>
        <v>0</v>
      </c>
      <c r="P2437">
        <f>'[1]Master Data'!CU474/100</f>
        <v>0</v>
      </c>
      <c r="Q2437">
        <f>'[1]Master Data'!CV474/100</f>
        <v>0</v>
      </c>
      <c r="R2437">
        <f>'[1]Master Data'!CW474/1000000</f>
        <v>0</v>
      </c>
      <c r="S2437">
        <f>'[1]Master Data'!CY474/1000000</f>
        <v>0</v>
      </c>
      <c r="T2437">
        <f>'[1]Master Data'!CZ474/100</f>
        <v>0</v>
      </c>
      <c r="U2437">
        <f>'[1]Master Data'!DA474/1000000</f>
        <v>0</v>
      </c>
    </row>
    <row r="2438" spans="1:21" x14ac:dyDescent="0.55000000000000004">
      <c r="A2438" s="41" t="s">
        <v>1565</v>
      </c>
      <c r="B2438" s="41">
        <v>0</v>
      </c>
      <c r="C2438">
        <f>'[1]Master Data'!CG475/100</f>
        <v>0</v>
      </c>
      <c r="D2438">
        <f>'[1]Master Data'!CH475/1000000</f>
        <v>0</v>
      </c>
      <c r="E2438">
        <f>'[1]Master Data'!CI475/1000000</f>
        <v>0</v>
      </c>
      <c r="F2438">
        <f>'[1]Master Data'!CJ475/100</f>
        <v>0</v>
      </c>
      <c r="G2438">
        <f>'[1]Master Data'!CK475/100</f>
        <v>0</v>
      </c>
      <c r="H2438">
        <f>'[1]Master Data'!CL475/100</f>
        <v>0</v>
      </c>
      <c r="I2438">
        <f>'[1]Master Data'!CM475/100</f>
        <v>0</v>
      </c>
      <c r="J2438">
        <f>'[1]Master Data'!CN475/100</f>
        <v>0</v>
      </c>
      <c r="K2438">
        <f>'[1]Master Data'!CP475/100</f>
        <v>0</v>
      </c>
      <c r="L2438">
        <f>'[1]Master Data'!CQ475/1000000</f>
        <v>0</v>
      </c>
      <c r="M2438">
        <f>'[1]Master Data'!CR475/1000000</f>
        <v>0</v>
      </c>
      <c r="N2438">
        <f>'[1]Master Data'!CS475/1000000</f>
        <v>0</v>
      </c>
      <c r="O2438">
        <f>'[1]Master Data'!CT475/100</f>
        <v>0</v>
      </c>
      <c r="P2438">
        <f>'[1]Master Data'!CU475/100</f>
        <v>0</v>
      </c>
      <c r="Q2438">
        <f>'[1]Master Data'!CV475/100</f>
        <v>0</v>
      </c>
      <c r="R2438">
        <f>'[1]Master Data'!CW475/1000000</f>
        <v>0</v>
      </c>
      <c r="S2438">
        <f>'[1]Master Data'!CY475/1000000</f>
        <v>0</v>
      </c>
      <c r="T2438">
        <f>'[1]Master Data'!CZ475/100</f>
        <v>0</v>
      </c>
      <c r="U2438">
        <f>'[1]Master Data'!DA475/1000000</f>
        <v>0</v>
      </c>
    </row>
    <row r="2439" spans="1:21" x14ac:dyDescent="0.55000000000000004">
      <c r="A2439" s="41" t="s">
        <v>1566</v>
      </c>
      <c r="B2439" s="41">
        <v>0</v>
      </c>
      <c r="C2439">
        <f>'[1]Master Data'!CG476/100</f>
        <v>0</v>
      </c>
      <c r="D2439">
        <f>'[1]Master Data'!CH476/1000000</f>
        <v>0</v>
      </c>
      <c r="E2439">
        <f>'[1]Master Data'!CI476/1000000</f>
        <v>0</v>
      </c>
      <c r="F2439">
        <f>'[1]Master Data'!CJ476/100</f>
        <v>0</v>
      </c>
      <c r="G2439">
        <f>'[1]Master Data'!CK476/100</f>
        <v>0</v>
      </c>
      <c r="H2439">
        <f>'[1]Master Data'!CL476/100</f>
        <v>0</v>
      </c>
      <c r="I2439">
        <f>'[1]Master Data'!CM476/100</f>
        <v>0</v>
      </c>
      <c r="J2439">
        <f>'[1]Master Data'!CN476/100</f>
        <v>0</v>
      </c>
      <c r="K2439">
        <f>'[1]Master Data'!CP476/100</f>
        <v>0</v>
      </c>
      <c r="L2439">
        <f>'[1]Master Data'!CQ476/1000000</f>
        <v>0</v>
      </c>
      <c r="M2439">
        <f>'[1]Master Data'!CR476/1000000</f>
        <v>0</v>
      </c>
      <c r="N2439">
        <f>'[1]Master Data'!CS476/1000000</f>
        <v>0</v>
      </c>
      <c r="O2439">
        <f>'[1]Master Data'!CT476/100</f>
        <v>0</v>
      </c>
      <c r="P2439">
        <f>'[1]Master Data'!CU476/100</f>
        <v>0</v>
      </c>
      <c r="Q2439">
        <f>'[1]Master Data'!CV476/100</f>
        <v>0</v>
      </c>
      <c r="R2439">
        <f>'[1]Master Data'!CW476/1000000</f>
        <v>0</v>
      </c>
      <c r="S2439">
        <f>'[1]Master Data'!CY476/1000000</f>
        <v>0</v>
      </c>
      <c r="T2439">
        <f>'[1]Master Data'!CZ476/100</f>
        <v>0</v>
      </c>
      <c r="U2439">
        <f>'[1]Master Data'!DA476/1000000</f>
        <v>0</v>
      </c>
    </row>
    <row r="2440" spans="1:21" x14ac:dyDescent="0.55000000000000004">
      <c r="A2440" s="41" t="s">
        <v>1567</v>
      </c>
      <c r="B2440" s="41">
        <v>0</v>
      </c>
      <c r="C2440">
        <f>'[1]Master Data'!CG477/100</f>
        <v>0</v>
      </c>
      <c r="D2440">
        <f>'[1]Master Data'!CH477/1000000</f>
        <v>0</v>
      </c>
      <c r="E2440">
        <f>'[1]Master Data'!CI477/1000000</f>
        <v>0</v>
      </c>
      <c r="F2440">
        <f>'[1]Master Data'!CJ477/100</f>
        <v>0</v>
      </c>
      <c r="G2440">
        <f>'[1]Master Data'!CK477/100</f>
        <v>0</v>
      </c>
      <c r="H2440">
        <f>'[1]Master Data'!CL477/100</f>
        <v>0</v>
      </c>
      <c r="I2440">
        <f>'[1]Master Data'!CM477/100</f>
        <v>0</v>
      </c>
      <c r="J2440">
        <f>'[1]Master Data'!CN477/100</f>
        <v>0</v>
      </c>
      <c r="K2440">
        <f>'[1]Master Data'!CP477/100</f>
        <v>0</v>
      </c>
      <c r="L2440">
        <f>'[1]Master Data'!CQ477/1000000</f>
        <v>0</v>
      </c>
      <c r="M2440">
        <f>'[1]Master Data'!CR477/1000000</f>
        <v>0</v>
      </c>
      <c r="N2440">
        <f>'[1]Master Data'!CS477/1000000</f>
        <v>0</v>
      </c>
      <c r="O2440">
        <f>'[1]Master Data'!CT477/100</f>
        <v>0</v>
      </c>
      <c r="P2440">
        <f>'[1]Master Data'!CU477/100</f>
        <v>0</v>
      </c>
      <c r="Q2440">
        <f>'[1]Master Data'!CV477/100</f>
        <v>0</v>
      </c>
      <c r="R2440">
        <f>'[1]Master Data'!CW477/1000000</f>
        <v>0</v>
      </c>
      <c r="S2440">
        <f>'[1]Master Data'!CY477/1000000</f>
        <v>0</v>
      </c>
      <c r="T2440">
        <f>'[1]Master Data'!CZ477/100</f>
        <v>0</v>
      </c>
      <c r="U2440">
        <f>'[1]Master Data'!DA477/1000000</f>
        <v>0</v>
      </c>
    </row>
    <row r="2441" spans="1:21" x14ac:dyDescent="0.55000000000000004">
      <c r="A2441" s="41" t="s">
        <v>1568</v>
      </c>
      <c r="B2441" s="41">
        <v>0</v>
      </c>
      <c r="C2441">
        <f>'[1]Master Data'!CG478/100</f>
        <v>0</v>
      </c>
      <c r="D2441">
        <f>'[1]Master Data'!CH478/1000000</f>
        <v>0</v>
      </c>
      <c r="E2441">
        <f>'[1]Master Data'!CI478/1000000</f>
        <v>0</v>
      </c>
      <c r="F2441">
        <f>'[1]Master Data'!CJ478/100</f>
        <v>0</v>
      </c>
      <c r="G2441">
        <f>'[1]Master Data'!CK478/100</f>
        <v>0</v>
      </c>
      <c r="H2441">
        <f>'[1]Master Data'!CL478/100</f>
        <v>0</v>
      </c>
      <c r="I2441">
        <f>'[1]Master Data'!CM478/100</f>
        <v>0</v>
      </c>
      <c r="J2441">
        <f>'[1]Master Data'!CN478/100</f>
        <v>0</v>
      </c>
      <c r="K2441">
        <f>'[1]Master Data'!CP478/100</f>
        <v>0</v>
      </c>
      <c r="L2441">
        <f>'[1]Master Data'!CQ478/1000000</f>
        <v>0</v>
      </c>
      <c r="M2441">
        <f>'[1]Master Data'!CR478/1000000</f>
        <v>0</v>
      </c>
      <c r="N2441">
        <f>'[1]Master Data'!CS478/1000000</f>
        <v>0</v>
      </c>
      <c r="O2441">
        <f>'[1]Master Data'!CT478/100</f>
        <v>0</v>
      </c>
      <c r="P2441">
        <f>'[1]Master Data'!CU478/100</f>
        <v>0</v>
      </c>
      <c r="Q2441">
        <f>'[1]Master Data'!CV478/100</f>
        <v>0</v>
      </c>
      <c r="R2441">
        <f>'[1]Master Data'!CW478/1000000</f>
        <v>0</v>
      </c>
      <c r="S2441">
        <f>'[1]Master Data'!CY478/1000000</f>
        <v>0</v>
      </c>
      <c r="T2441">
        <f>'[1]Master Data'!CZ478/100</f>
        <v>0</v>
      </c>
      <c r="U2441">
        <f>'[1]Master Data'!DA478/1000000</f>
        <v>0</v>
      </c>
    </row>
    <row r="2442" spans="1:21" x14ac:dyDescent="0.55000000000000004">
      <c r="A2442" s="41" t="s">
        <v>1569</v>
      </c>
      <c r="B2442" s="41">
        <v>0</v>
      </c>
      <c r="C2442">
        <f>'[1]Master Data'!CG479/100</f>
        <v>0</v>
      </c>
      <c r="D2442">
        <f>'[1]Master Data'!CH479/1000000</f>
        <v>0</v>
      </c>
      <c r="E2442">
        <f>'[1]Master Data'!CI479/1000000</f>
        <v>0</v>
      </c>
      <c r="F2442">
        <f>'[1]Master Data'!CJ479/100</f>
        <v>0</v>
      </c>
      <c r="G2442">
        <f>'[1]Master Data'!CK479/100</f>
        <v>0</v>
      </c>
      <c r="H2442">
        <f>'[1]Master Data'!CL479/100</f>
        <v>0</v>
      </c>
      <c r="I2442">
        <f>'[1]Master Data'!CM479/100</f>
        <v>0</v>
      </c>
      <c r="J2442">
        <f>'[1]Master Data'!CN479/100</f>
        <v>0</v>
      </c>
      <c r="K2442">
        <f>'[1]Master Data'!CP479/100</f>
        <v>0</v>
      </c>
      <c r="L2442">
        <f>'[1]Master Data'!CQ479/1000000</f>
        <v>0</v>
      </c>
      <c r="M2442">
        <f>'[1]Master Data'!CR479/1000000</f>
        <v>0</v>
      </c>
      <c r="N2442">
        <f>'[1]Master Data'!CS479/1000000</f>
        <v>0</v>
      </c>
      <c r="O2442">
        <f>'[1]Master Data'!CT479/100</f>
        <v>0</v>
      </c>
      <c r="P2442">
        <f>'[1]Master Data'!CU479/100</f>
        <v>0</v>
      </c>
      <c r="Q2442">
        <f>'[1]Master Data'!CV479/100</f>
        <v>0</v>
      </c>
      <c r="R2442">
        <f>'[1]Master Data'!CW479/1000000</f>
        <v>0</v>
      </c>
      <c r="S2442">
        <f>'[1]Master Data'!CY479/1000000</f>
        <v>0</v>
      </c>
      <c r="T2442">
        <f>'[1]Master Data'!CZ479/100</f>
        <v>0</v>
      </c>
      <c r="U2442">
        <f>'[1]Master Data'!DA479/1000000</f>
        <v>0</v>
      </c>
    </row>
    <row r="2443" spans="1:21" x14ac:dyDescent="0.55000000000000004">
      <c r="A2443" s="41" t="s">
        <v>1570</v>
      </c>
      <c r="B2443" s="41">
        <v>0</v>
      </c>
      <c r="C2443">
        <f>'[1]Master Data'!CG480/100</f>
        <v>0</v>
      </c>
      <c r="D2443">
        <f>'[1]Master Data'!CH480/1000000</f>
        <v>0</v>
      </c>
      <c r="E2443">
        <f>'[1]Master Data'!CI480/1000000</f>
        <v>0</v>
      </c>
      <c r="F2443">
        <f>'[1]Master Data'!CJ480/100</f>
        <v>0</v>
      </c>
      <c r="G2443">
        <f>'[1]Master Data'!CK480/100</f>
        <v>0</v>
      </c>
      <c r="H2443">
        <f>'[1]Master Data'!CL480/100</f>
        <v>0</v>
      </c>
      <c r="I2443">
        <f>'[1]Master Data'!CM480/100</f>
        <v>0</v>
      </c>
      <c r="J2443">
        <f>'[1]Master Data'!CN480/100</f>
        <v>0</v>
      </c>
      <c r="K2443">
        <f>'[1]Master Data'!CP480/100</f>
        <v>0</v>
      </c>
      <c r="L2443">
        <f>'[1]Master Data'!CQ480/1000000</f>
        <v>0</v>
      </c>
      <c r="M2443">
        <f>'[1]Master Data'!CR480/1000000</f>
        <v>0</v>
      </c>
      <c r="N2443">
        <f>'[1]Master Data'!CS480/1000000</f>
        <v>0</v>
      </c>
      <c r="O2443">
        <f>'[1]Master Data'!CT480/100</f>
        <v>0</v>
      </c>
      <c r="P2443">
        <f>'[1]Master Data'!CU480/100</f>
        <v>0</v>
      </c>
      <c r="Q2443">
        <f>'[1]Master Data'!CV480/100</f>
        <v>0</v>
      </c>
      <c r="R2443">
        <f>'[1]Master Data'!CW480/1000000</f>
        <v>0</v>
      </c>
      <c r="S2443">
        <f>'[1]Master Data'!CY480/1000000</f>
        <v>0</v>
      </c>
      <c r="T2443">
        <f>'[1]Master Data'!CZ480/100</f>
        <v>0</v>
      </c>
      <c r="U2443">
        <f>'[1]Master Data'!DA480/1000000</f>
        <v>0</v>
      </c>
    </row>
    <row r="2444" spans="1:21" x14ac:dyDescent="0.55000000000000004">
      <c r="A2444" s="41" t="s">
        <v>1571</v>
      </c>
      <c r="B2444" s="41">
        <v>0</v>
      </c>
      <c r="C2444">
        <f>'[1]Master Data'!CG481/100</f>
        <v>0</v>
      </c>
      <c r="D2444">
        <f>'[1]Master Data'!CH481/1000000</f>
        <v>0</v>
      </c>
      <c r="E2444">
        <f>'[1]Master Data'!CI481/1000000</f>
        <v>0</v>
      </c>
      <c r="F2444">
        <f>'[1]Master Data'!CJ481/100</f>
        <v>0</v>
      </c>
      <c r="G2444">
        <f>'[1]Master Data'!CK481/100</f>
        <v>0</v>
      </c>
      <c r="H2444">
        <f>'[1]Master Data'!CL481/100</f>
        <v>0</v>
      </c>
      <c r="I2444">
        <f>'[1]Master Data'!CM481/100</f>
        <v>0</v>
      </c>
      <c r="J2444">
        <f>'[1]Master Data'!CN481/100</f>
        <v>0</v>
      </c>
      <c r="K2444">
        <f>'[1]Master Data'!CP481/100</f>
        <v>0</v>
      </c>
      <c r="L2444">
        <f>'[1]Master Data'!CQ481/1000000</f>
        <v>0</v>
      </c>
      <c r="M2444">
        <f>'[1]Master Data'!CR481/1000000</f>
        <v>0</v>
      </c>
      <c r="N2444">
        <f>'[1]Master Data'!CS481/1000000</f>
        <v>0</v>
      </c>
      <c r="O2444">
        <f>'[1]Master Data'!CT481/100</f>
        <v>0</v>
      </c>
      <c r="P2444">
        <f>'[1]Master Data'!CU481/100</f>
        <v>0</v>
      </c>
      <c r="Q2444">
        <f>'[1]Master Data'!CV481/100</f>
        <v>0</v>
      </c>
      <c r="R2444">
        <f>'[1]Master Data'!CW481/1000000</f>
        <v>0</v>
      </c>
      <c r="S2444">
        <f>'[1]Master Data'!CY481/1000000</f>
        <v>0</v>
      </c>
      <c r="T2444">
        <f>'[1]Master Data'!CZ481/100</f>
        <v>0</v>
      </c>
      <c r="U2444">
        <f>'[1]Master Data'!DA481/1000000</f>
        <v>0</v>
      </c>
    </row>
    <row r="2445" spans="1:21" x14ac:dyDescent="0.55000000000000004">
      <c r="A2445" s="41" t="s">
        <v>1572</v>
      </c>
      <c r="B2445" s="41">
        <v>0</v>
      </c>
      <c r="C2445">
        <f>'[1]Master Data'!CG482/100</f>
        <v>0</v>
      </c>
      <c r="D2445">
        <f>'[1]Master Data'!CH482/1000000</f>
        <v>0</v>
      </c>
      <c r="E2445">
        <f>'[1]Master Data'!CI482/1000000</f>
        <v>0</v>
      </c>
      <c r="F2445">
        <f>'[1]Master Data'!CJ482/100</f>
        <v>0</v>
      </c>
      <c r="G2445">
        <f>'[1]Master Data'!CK482/100</f>
        <v>0</v>
      </c>
      <c r="H2445">
        <f>'[1]Master Data'!CL482/100</f>
        <v>0</v>
      </c>
      <c r="I2445">
        <f>'[1]Master Data'!CM482/100</f>
        <v>0</v>
      </c>
      <c r="J2445">
        <f>'[1]Master Data'!CN482/100</f>
        <v>0</v>
      </c>
      <c r="K2445">
        <f>'[1]Master Data'!CP482/100</f>
        <v>0</v>
      </c>
      <c r="L2445">
        <f>'[1]Master Data'!CQ482/1000000</f>
        <v>0</v>
      </c>
      <c r="M2445">
        <f>'[1]Master Data'!CR482/1000000</f>
        <v>0</v>
      </c>
      <c r="N2445">
        <f>'[1]Master Data'!CS482/1000000</f>
        <v>0</v>
      </c>
      <c r="O2445">
        <f>'[1]Master Data'!CT482/100</f>
        <v>0</v>
      </c>
      <c r="P2445">
        <f>'[1]Master Data'!CU482/100</f>
        <v>0</v>
      </c>
      <c r="Q2445">
        <f>'[1]Master Data'!CV482/100</f>
        <v>0</v>
      </c>
      <c r="R2445">
        <f>'[1]Master Data'!CW482/1000000</f>
        <v>0</v>
      </c>
      <c r="S2445">
        <f>'[1]Master Data'!CY482/1000000</f>
        <v>0</v>
      </c>
      <c r="T2445">
        <f>'[1]Master Data'!CZ482/100</f>
        <v>0</v>
      </c>
      <c r="U2445">
        <f>'[1]Master Data'!DA482/1000000</f>
        <v>0</v>
      </c>
    </row>
    <row r="2446" spans="1:21" x14ac:dyDescent="0.55000000000000004">
      <c r="A2446" s="41" t="s">
        <v>1573</v>
      </c>
      <c r="B2446" s="41">
        <v>0</v>
      </c>
      <c r="C2446">
        <f>'[1]Master Data'!CG483/100</f>
        <v>0</v>
      </c>
      <c r="D2446">
        <f>'[1]Master Data'!CH483/1000000</f>
        <v>0</v>
      </c>
      <c r="E2446">
        <f>'[1]Master Data'!CI483/1000000</f>
        <v>0</v>
      </c>
      <c r="F2446">
        <f>'[1]Master Data'!CJ483/100</f>
        <v>0</v>
      </c>
      <c r="G2446">
        <f>'[1]Master Data'!CK483/100</f>
        <v>0</v>
      </c>
      <c r="H2446">
        <f>'[1]Master Data'!CL483/100</f>
        <v>0</v>
      </c>
      <c r="I2446">
        <f>'[1]Master Data'!CM483/100</f>
        <v>0</v>
      </c>
      <c r="J2446">
        <f>'[1]Master Data'!CN483/100</f>
        <v>0</v>
      </c>
      <c r="K2446">
        <f>'[1]Master Data'!CP483/100</f>
        <v>0</v>
      </c>
      <c r="L2446">
        <f>'[1]Master Data'!CQ483/1000000</f>
        <v>0</v>
      </c>
      <c r="M2446">
        <f>'[1]Master Data'!CR483/1000000</f>
        <v>0</v>
      </c>
      <c r="N2446">
        <f>'[1]Master Data'!CS483/1000000</f>
        <v>0</v>
      </c>
      <c r="O2446">
        <f>'[1]Master Data'!CT483/100</f>
        <v>0</v>
      </c>
      <c r="P2446">
        <f>'[1]Master Data'!CU483/100</f>
        <v>0</v>
      </c>
      <c r="Q2446">
        <f>'[1]Master Data'!CV483/100</f>
        <v>0</v>
      </c>
      <c r="R2446">
        <f>'[1]Master Data'!CW483/1000000</f>
        <v>0</v>
      </c>
      <c r="S2446">
        <f>'[1]Master Data'!CY483/1000000</f>
        <v>0</v>
      </c>
      <c r="T2446">
        <f>'[1]Master Data'!CZ483/100</f>
        <v>0</v>
      </c>
      <c r="U2446">
        <f>'[1]Master Data'!DA483/1000000</f>
        <v>0</v>
      </c>
    </row>
    <row r="2447" spans="1:21" x14ac:dyDescent="0.55000000000000004">
      <c r="A2447" s="41" t="s">
        <v>1574</v>
      </c>
      <c r="B2447" s="41">
        <v>0</v>
      </c>
      <c r="C2447">
        <f>'[1]Master Data'!CG484/100</f>
        <v>0</v>
      </c>
      <c r="D2447">
        <f>'[1]Master Data'!CH484/1000000</f>
        <v>0</v>
      </c>
      <c r="E2447">
        <f>'[1]Master Data'!CI484/1000000</f>
        <v>0</v>
      </c>
      <c r="F2447">
        <f>'[1]Master Data'!CJ484/100</f>
        <v>0</v>
      </c>
      <c r="G2447">
        <f>'[1]Master Data'!CK484/100</f>
        <v>0</v>
      </c>
      <c r="H2447">
        <f>'[1]Master Data'!CL484/100</f>
        <v>0</v>
      </c>
      <c r="I2447">
        <f>'[1]Master Data'!CM484/100</f>
        <v>0</v>
      </c>
      <c r="J2447">
        <f>'[1]Master Data'!CN484/100</f>
        <v>0</v>
      </c>
      <c r="K2447">
        <f>'[1]Master Data'!CP484/100</f>
        <v>0</v>
      </c>
      <c r="L2447">
        <f>'[1]Master Data'!CQ484/1000000</f>
        <v>0</v>
      </c>
      <c r="M2447">
        <f>'[1]Master Data'!CR484/1000000</f>
        <v>0</v>
      </c>
      <c r="N2447">
        <f>'[1]Master Data'!CS484/1000000</f>
        <v>0</v>
      </c>
      <c r="O2447">
        <f>'[1]Master Data'!CT484/100</f>
        <v>0</v>
      </c>
      <c r="P2447">
        <f>'[1]Master Data'!CU484/100</f>
        <v>0</v>
      </c>
      <c r="Q2447">
        <f>'[1]Master Data'!CV484/100</f>
        <v>0</v>
      </c>
      <c r="R2447">
        <f>'[1]Master Data'!CW484/1000000</f>
        <v>0</v>
      </c>
      <c r="S2447">
        <f>'[1]Master Data'!CY484/1000000</f>
        <v>0</v>
      </c>
      <c r="T2447">
        <f>'[1]Master Data'!CZ484/100</f>
        <v>0</v>
      </c>
      <c r="U2447">
        <f>'[1]Master Data'!DA484/1000000</f>
        <v>0</v>
      </c>
    </row>
    <row r="2448" spans="1:21" x14ac:dyDescent="0.55000000000000004">
      <c r="A2448" s="41" t="s">
        <v>1575</v>
      </c>
      <c r="B2448" s="41">
        <v>0</v>
      </c>
      <c r="C2448">
        <f>'[1]Master Data'!CG485/100</f>
        <v>0</v>
      </c>
      <c r="D2448">
        <f>'[1]Master Data'!CH485/1000000</f>
        <v>0</v>
      </c>
      <c r="E2448">
        <f>'[1]Master Data'!CI485/1000000</f>
        <v>0</v>
      </c>
      <c r="F2448">
        <f>'[1]Master Data'!CJ485/100</f>
        <v>0</v>
      </c>
      <c r="G2448">
        <f>'[1]Master Data'!CK485/100</f>
        <v>0</v>
      </c>
      <c r="H2448">
        <f>'[1]Master Data'!CL485/100</f>
        <v>0</v>
      </c>
      <c r="I2448">
        <f>'[1]Master Data'!CM485/100</f>
        <v>0</v>
      </c>
      <c r="J2448">
        <f>'[1]Master Data'!CN485/100</f>
        <v>0</v>
      </c>
      <c r="K2448">
        <f>'[1]Master Data'!CP485/100</f>
        <v>0</v>
      </c>
      <c r="L2448">
        <f>'[1]Master Data'!CQ485/1000000</f>
        <v>0</v>
      </c>
      <c r="M2448">
        <f>'[1]Master Data'!CR485/1000000</f>
        <v>0</v>
      </c>
      <c r="N2448">
        <f>'[1]Master Data'!CS485/1000000</f>
        <v>0</v>
      </c>
      <c r="O2448">
        <f>'[1]Master Data'!CT485/100</f>
        <v>0</v>
      </c>
      <c r="P2448">
        <f>'[1]Master Data'!CU485/100</f>
        <v>0</v>
      </c>
      <c r="Q2448">
        <f>'[1]Master Data'!CV485/100</f>
        <v>0</v>
      </c>
      <c r="R2448">
        <f>'[1]Master Data'!CW485/1000000</f>
        <v>0</v>
      </c>
      <c r="S2448">
        <f>'[1]Master Data'!CY485/1000000</f>
        <v>0</v>
      </c>
      <c r="T2448">
        <f>'[1]Master Data'!CZ485/100</f>
        <v>0</v>
      </c>
      <c r="U2448">
        <f>'[1]Master Data'!DA485/1000000</f>
        <v>0</v>
      </c>
    </row>
    <row r="2449" spans="1:21" x14ac:dyDescent="0.55000000000000004">
      <c r="A2449" s="41" t="s">
        <v>1576</v>
      </c>
      <c r="B2449" s="41">
        <v>0</v>
      </c>
      <c r="C2449">
        <f>'[1]Master Data'!CG486/100</f>
        <v>0</v>
      </c>
      <c r="D2449">
        <f>'[1]Master Data'!CH486/1000000</f>
        <v>0</v>
      </c>
      <c r="E2449">
        <f>'[1]Master Data'!CI486/1000000</f>
        <v>0</v>
      </c>
      <c r="F2449">
        <f>'[1]Master Data'!CJ486/100</f>
        <v>0</v>
      </c>
      <c r="G2449">
        <f>'[1]Master Data'!CK486/100</f>
        <v>0</v>
      </c>
      <c r="H2449">
        <f>'[1]Master Data'!CL486/100</f>
        <v>0</v>
      </c>
      <c r="I2449">
        <f>'[1]Master Data'!CM486/100</f>
        <v>0</v>
      </c>
      <c r="J2449">
        <f>'[1]Master Data'!CN486/100</f>
        <v>0</v>
      </c>
      <c r="K2449">
        <f>'[1]Master Data'!CP486/100</f>
        <v>0</v>
      </c>
      <c r="L2449">
        <f>'[1]Master Data'!CQ486/1000000</f>
        <v>0</v>
      </c>
      <c r="M2449">
        <f>'[1]Master Data'!CR486/1000000</f>
        <v>0</v>
      </c>
      <c r="N2449">
        <f>'[1]Master Data'!CS486/1000000</f>
        <v>0</v>
      </c>
      <c r="O2449">
        <f>'[1]Master Data'!CT486/100</f>
        <v>0</v>
      </c>
      <c r="P2449">
        <f>'[1]Master Data'!CU486/100</f>
        <v>0</v>
      </c>
      <c r="Q2449">
        <f>'[1]Master Data'!CV486/100</f>
        <v>0</v>
      </c>
      <c r="R2449">
        <f>'[1]Master Data'!CW486/1000000</f>
        <v>0</v>
      </c>
      <c r="S2449">
        <f>'[1]Master Data'!CY486/1000000</f>
        <v>0</v>
      </c>
      <c r="T2449">
        <f>'[1]Master Data'!CZ486/100</f>
        <v>0</v>
      </c>
      <c r="U2449">
        <f>'[1]Master Data'!DA486/1000000</f>
        <v>0</v>
      </c>
    </row>
    <row r="2450" spans="1:21" x14ac:dyDescent="0.55000000000000004">
      <c r="A2450" s="41" t="s">
        <v>1577</v>
      </c>
      <c r="B2450" s="41">
        <v>0</v>
      </c>
      <c r="C2450">
        <f>'[1]Master Data'!CG487/100</f>
        <v>0</v>
      </c>
      <c r="D2450">
        <f>'[1]Master Data'!CH487/1000000</f>
        <v>0</v>
      </c>
      <c r="E2450">
        <f>'[1]Master Data'!CI487/1000000</f>
        <v>0</v>
      </c>
      <c r="F2450">
        <f>'[1]Master Data'!CJ487/100</f>
        <v>0</v>
      </c>
      <c r="G2450">
        <f>'[1]Master Data'!CK487/100</f>
        <v>0</v>
      </c>
      <c r="H2450">
        <f>'[1]Master Data'!CL487/100</f>
        <v>0</v>
      </c>
      <c r="I2450">
        <f>'[1]Master Data'!CM487/100</f>
        <v>0</v>
      </c>
      <c r="J2450">
        <f>'[1]Master Data'!CN487/100</f>
        <v>0</v>
      </c>
      <c r="K2450">
        <f>'[1]Master Data'!CP487/100</f>
        <v>0</v>
      </c>
      <c r="L2450">
        <f>'[1]Master Data'!CQ487/1000000</f>
        <v>0</v>
      </c>
      <c r="M2450">
        <f>'[1]Master Data'!CR487/1000000</f>
        <v>0</v>
      </c>
      <c r="N2450">
        <f>'[1]Master Data'!CS487/1000000</f>
        <v>0</v>
      </c>
      <c r="O2450">
        <f>'[1]Master Data'!CT487/100</f>
        <v>0</v>
      </c>
      <c r="P2450">
        <f>'[1]Master Data'!CU487/100</f>
        <v>0</v>
      </c>
      <c r="Q2450">
        <f>'[1]Master Data'!CV487/100</f>
        <v>0</v>
      </c>
      <c r="R2450">
        <f>'[1]Master Data'!CW487/1000000</f>
        <v>0</v>
      </c>
      <c r="S2450">
        <f>'[1]Master Data'!CY487/1000000</f>
        <v>0</v>
      </c>
      <c r="T2450">
        <f>'[1]Master Data'!CZ487/100</f>
        <v>0</v>
      </c>
      <c r="U2450">
        <f>'[1]Master Data'!DA487/1000000</f>
        <v>0</v>
      </c>
    </row>
    <row r="2451" spans="1:21" x14ac:dyDescent="0.55000000000000004">
      <c r="A2451" s="41" t="s">
        <v>1578</v>
      </c>
      <c r="B2451" s="41">
        <v>0</v>
      </c>
      <c r="C2451">
        <f>'[1]Master Data'!CG488/100</f>
        <v>0</v>
      </c>
      <c r="D2451">
        <f>'[1]Master Data'!CH488/1000000</f>
        <v>0</v>
      </c>
      <c r="E2451">
        <f>'[1]Master Data'!CI488/1000000</f>
        <v>0</v>
      </c>
      <c r="F2451">
        <f>'[1]Master Data'!CJ488/100</f>
        <v>0</v>
      </c>
      <c r="G2451">
        <f>'[1]Master Data'!CK488/100</f>
        <v>0</v>
      </c>
      <c r="H2451">
        <f>'[1]Master Data'!CL488/100</f>
        <v>0</v>
      </c>
      <c r="I2451">
        <f>'[1]Master Data'!CM488/100</f>
        <v>0</v>
      </c>
      <c r="J2451">
        <f>'[1]Master Data'!CN488/100</f>
        <v>0</v>
      </c>
      <c r="K2451">
        <f>'[1]Master Data'!CP488/100</f>
        <v>0</v>
      </c>
      <c r="L2451">
        <f>'[1]Master Data'!CQ488/1000000</f>
        <v>0</v>
      </c>
      <c r="M2451">
        <f>'[1]Master Data'!CR488/1000000</f>
        <v>0</v>
      </c>
      <c r="N2451">
        <f>'[1]Master Data'!CS488/1000000</f>
        <v>0</v>
      </c>
      <c r="O2451">
        <f>'[1]Master Data'!CT488/100</f>
        <v>0</v>
      </c>
      <c r="P2451">
        <f>'[1]Master Data'!CU488/100</f>
        <v>0</v>
      </c>
      <c r="Q2451">
        <f>'[1]Master Data'!CV488/100</f>
        <v>0</v>
      </c>
      <c r="R2451">
        <f>'[1]Master Data'!CW488/1000000</f>
        <v>0</v>
      </c>
      <c r="S2451">
        <f>'[1]Master Data'!CY488/1000000</f>
        <v>0</v>
      </c>
      <c r="T2451">
        <f>'[1]Master Data'!CZ488/100</f>
        <v>0</v>
      </c>
      <c r="U2451">
        <f>'[1]Master Data'!DA488/1000000</f>
        <v>0</v>
      </c>
    </row>
    <row r="2452" spans="1:21" x14ac:dyDescent="0.55000000000000004">
      <c r="A2452" s="41" t="s">
        <v>1579</v>
      </c>
      <c r="B2452" s="41">
        <v>0</v>
      </c>
      <c r="C2452">
        <f>'[1]Master Data'!CG489/100</f>
        <v>0</v>
      </c>
      <c r="D2452">
        <f>'[1]Master Data'!CH489/1000000</f>
        <v>0</v>
      </c>
      <c r="E2452">
        <f>'[1]Master Data'!CI489/1000000</f>
        <v>0</v>
      </c>
      <c r="F2452">
        <f>'[1]Master Data'!CJ489/100</f>
        <v>0</v>
      </c>
      <c r="G2452">
        <f>'[1]Master Data'!CK489/100</f>
        <v>0</v>
      </c>
      <c r="H2452">
        <f>'[1]Master Data'!CL489/100</f>
        <v>0</v>
      </c>
      <c r="I2452">
        <f>'[1]Master Data'!CM489/100</f>
        <v>0</v>
      </c>
      <c r="J2452">
        <f>'[1]Master Data'!CN489/100</f>
        <v>0</v>
      </c>
      <c r="K2452">
        <f>'[1]Master Data'!CP489/100</f>
        <v>0</v>
      </c>
      <c r="L2452">
        <f>'[1]Master Data'!CQ489/1000000</f>
        <v>0</v>
      </c>
      <c r="M2452">
        <f>'[1]Master Data'!CR489/1000000</f>
        <v>0</v>
      </c>
      <c r="N2452">
        <f>'[1]Master Data'!CS489/1000000</f>
        <v>0</v>
      </c>
      <c r="O2452">
        <f>'[1]Master Data'!CT489/100</f>
        <v>0</v>
      </c>
      <c r="P2452">
        <f>'[1]Master Data'!CU489/100</f>
        <v>0</v>
      </c>
      <c r="Q2452">
        <f>'[1]Master Data'!CV489/100</f>
        <v>0</v>
      </c>
      <c r="R2452">
        <f>'[1]Master Data'!CW489/1000000</f>
        <v>0</v>
      </c>
      <c r="S2452">
        <f>'[1]Master Data'!CY489/1000000</f>
        <v>0</v>
      </c>
      <c r="T2452">
        <f>'[1]Master Data'!CZ489/100</f>
        <v>0</v>
      </c>
      <c r="U2452">
        <f>'[1]Master Data'!DA489/1000000</f>
        <v>0</v>
      </c>
    </row>
    <row r="2453" spans="1:21" x14ac:dyDescent="0.55000000000000004">
      <c r="A2453" s="41" t="s">
        <v>1580</v>
      </c>
      <c r="B2453" s="41">
        <v>0</v>
      </c>
      <c r="C2453">
        <f>'[1]Master Data'!CG490/100</f>
        <v>0</v>
      </c>
      <c r="D2453">
        <f>'[1]Master Data'!CH490/1000000</f>
        <v>0</v>
      </c>
      <c r="E2453">
        <f>'[1]Master Data'!CI490/1000000</f>
        <v>0</v>
      </c>
      <c r="F2453">
        <f>'[1]Master Data'!CJ490/100</f>
        <v>0</v>
      </c>
      <c r="G2453">
        <f>'[1]Master Data'!CK490/100</f>
        <v>0</v>
      </c>
      <c r="H2453">
        <f>'[1]Master Data'!CL490/100</f>
        <v>0</v>
      </c>
      <c r="I2453">
        <f>'[1]Master Data'!CM490/100</f>
        <v>0</v>
      </c>
      <c r="J2453">
        <f>'[1]Master Data'!CN490/100</f>
        <v>0</v>
      </c>
      <c r="K2453">
        <f>'[1]Master Data'!CP490/100</f>
        <v>0</v>
      </c>
      <c r="L2453">
        <f>'[1]Master Data'!CQ490/1000000</f>
        <v>0</v>
      </c>
      <c r="M2453">
        <f>'[1]Master Data'!CR490/1000000</f>
        <v>0</v>
      </c>
      <c r="N2453">
        <f>'[1]Master Data'!CS490/1000000</f>
        <v>0</v>
      </c>
      <c r="O2453">
        <f>'[1]Master Data'!CT490/100</f>
        <v>0</v>
      </c>
      <c r="P2453">
        <f>'[1]Master Data'!CU490/100</f>
        <v>0</v>
      </c>
      <c r="Q2453">
        <f>'[1]Master Data'!CV490/100</f>
        <v>0</v>
      </c>
      <c r="R2453">
        <f>'[1]Master Data'!CW490/1000000</f>
        <v>0</v>
      </c>
      <c r="S2453">
        <f>'[1]Master Data'!CY490/1000000</f>
        <v>0</v>
      </c>
      <c r="T2453">
        <f>'[1]Master Data'!CZ490/100</f>
        <v>0</v>
      </c>
      <c r="U2453">
        <f>'[1]Master Data'!DA490/1000000</f>
        <v>0</v>
      </c>
    </row>
    <row r="2454" spans="1:21" x14ac:dyDescent="0.55000000000000004">
      <c r="A2454" s="41" t="s">
        <v>1581</v>
      </c>
      <c r="B2454" s="41">
        <v>6.8329477093937987E-3</v>
      </c>
      <c r="C2454">
        <f>'[1]Master Data'!CG491/100</f>
        <v>5.665895418787599E-3</v>
      </c>
      <c r="D2454">
        <f>'[1]Master Data'!CH491/1000000</f>
        <v>1.4000000000000001E-7</v>
      </c>
      <c r="E2454">
        <f>'[1]Master Data'!CI491/1000000</f>
        <v>0</v>
      </c>
      <c r="F2454">
        <f>'[1]Master Data'!CJ491/100</f>
        <v>0</v>
      </c>
      <c r="G2454">
        <f>'[1]Master Data'!CK491/100</f>
        <v>0</v>
      </c>
      <c r="H2454">
        <f>'[1]Master Data'!CL491/100</f>
        <v>0</v>
      </c>
      <c r="I2454">
        <f>'[1]Master Data'!CM491/100</f>
        <v>0</v>
      </c>
      <c r="J2454">
        <f>'[1]Master Data'!CN491/100</f>
        <v>0</v>
      </c>
      <c r="K2454">
        <f>'[1]Master Data'!CP491/100</f>
        <v>1E-4</v>
      </c>
      <c r="L2454">
        <f>'[1]Master Data'!CQ491/1000000</f>
        <v>1.7849999999999999E-7</v>
      </c>
      <c r="M2454">
        <f>'[1]Master Data'!CR491/1000000</f>
        <v>2.5499999999999999E-7</v>
      </c>
      <c r="N2454">
        <f>'[1]Master Data'!CS491/1000000</f>
        <v>7.6500000000000003E-8</v>
      </c>
      <c r="O2454">
        <f>'[1]Master Data'!CT491/100</f>
        <v>0</v>
      </c>
      <c r="P2454">
        <f>'[1]Master Data'!CU491/100</f>
        <v>0</v>
      </c>
      <c r="Q2454">
        <f>'[1]Master Data'!CV491/100</f>
        <v>0</v>
      </c>
      <c r="R2454">
        <f>'[1]Master Data'!CW491/1000000</f>
        <v>0</v>
      </c>
      <c r="S2454">
        <f>'[1]Master Data'!CY491/1000000</f>
        <v>0</v>
      </c>
      <c r="T2454">
        <f>'[1]Master Data'!CZ491/100</f>
        <v>0</v>
      </c>
      <c r="U2454">
        <f>'[1]Master Data'!DA491/1000000</f>
        <v>0</v>
      </c>
    </row>
    <row r="2455" spans="1:21" x14ac:dyDescent="0.55000000000000004">
      <c r="A2455" s="41" t="s">
        <v>1582</v>
      </c>
      <c r="B2455" s="41">
        <v>0</v>
      </c>
      <c r="C2455">
        <f>'[1]Master Data'!CG492/100</f>
        <v>0</v>
      </c>
      <c r="D2455">
        <f>'[1]Master Data'!CH492/1000000</f>
        <v>0</v>
      </c>
      <c r="E2455">
        <f>'[1]Master Data'!CI492/1000000</f>
        <v>0</v>
      </c>
      <c r="F2455">
        <f>'[1]Master Data'!CJ492/100</f>
        <v>0</v>
      </c>
      <c r="G2455">
        <f>'[1]Master Data'!CK492/100</f>
        <v>0</v>
      </c>
      <c r="H2455">
        <f>'[1]Master Data'!CL492/100</f>
        <v>0</v>
      </c>
      <c r="I2455">
        <f>'[1]Master Data'!CM492/100</f>
        <v>0</v>
      </c>
      <c r="J2455">
        <f>'[1]Master Data'!CN492/100</f>
        <v>0</v>
      </c>
      <c r="K2455">
        <f>'[1]Master Data'!CP492/100</f>
        <v>0</v>
      </c>
      <c r="L2455">
        <f>'[1]Master Data'!CQ492/1000000</f>
        <v>0</v>
      </c>
      <c r="M2455">
        <f>'[1]Master Data'!CR492/1000000</f>
        <v>0</v>
      </c>
      <c r="N2455">
        <f>'[1]Master Data'!CS492/1000000</f>
        <v>0</v>
      </c>
      <c r="O2455">
        <f>'[1]Master Data'!CT492/100</f>
        <v>0</v>
      </c>
      <c r="P2455">
        <f>'[1]Master Data'!CU492/100</f>
        <v>0</v>
      </c>
      <c r="Q2455">
        <f>'[1]Master Data'!CV492/100</f>
        <v>0</v>
      </c>
      <c r="R2455">
        <f>'[1]Master Data'!CW492/1000000</f>
        <v>0</v>
      </c>
      <c r="S2455">
        <f>'[1]Master Data'!CY492/1000000</f>
        <v>0</v>
      </c>
      <c r="T2455">
        <f>'[1]Master Data'!CZ492/100</f>
        <v>0</v>
      </c>
      <c r="U2455">
        <f>'[1]Master Data'!DA492/1000000</f>
        <v>0</v>
      </c>
    </row>
    <row r="2456" spans="1:21" x14ac:dyDescent="0.55000000000000004">
      <c r="A2456" s="41" t="s">
        <v>1583</v>
      </c>
      <c r="B2456" s="41">
        <v>0</v>
      </c>
      <c r="C2456">
        <f>'[1]Master Data'!CG493/100</f>
        <v>0</v>
      </c>
      <c r="D2456">
        <f>'[1]Master Data'!CH493/1000000</f>
        <v>0</v>
      </c>
      <c r="E2456">
        <f>'[1]Master Data'!CI493/1000000</f>
        <v>0</v>
      </c>
      <c r="F2456">
        <f>'[1]Master Data'!CJ493/100</f>
        <v>0</v>
      </c>
      <c r="G2456">
        <f>'[1]Master Data'!CK493/100</f>
        <v>0</v>
      </c>
      <c r="H2456">
        <f>'[1]Master Data'!CL493/100</f>
        <v>0</v>
      </c>
      <c r="I2456">
        <f>'[1]Master Data'!CM493/100</f>
        <v>0</v>
      </c>
      <c r="J2456">
        <f>'[1]Master Data'!CN493/100</f>
        <v>0</v>
      </c>
      <c r="K2456">
        <f>'[1]Master Data'!CP493/100</f>
        <v>0</v>
      </c>
      <c r="L2456">
        <f>'[1]Master Data'!CQ493/1000000</f>
        <v>0</v>
      </c>
      <c r="M2456">
        <f>'[1]Master Data'!CR493/1000000</f>
        <v>0</v>
      </c>
      <c r="N2456">
        <f>'[1]Master Data'!CS493/1000000</f>
        <v>0</v>
      </c>
      <c r="O2456">
        <f>'[1]Master Data'!CT493/100</f>
        <v>0</v>
      </c>
      <c r="P2456">
        <f>'[1]Master Data'!CU493/100</f>
        <v>0</v>
      </c>
      <c r="Q2456">
        <f>'[1]Master Data'!CV493/100</f>
        <v>0</v>
      </c>
      <c r="R2456">
        <f>'[1]Master Data'!CW493/1000000</f>
        <v>0</v>
      </c>
      <c r="S2456">
        <f>'[1]Master Data'!CY493/1000000</f>
        <v>0</v>
      </c>
      <c r="T2456">
        <f>'[1]Master Data'!CZ493/100</f>
        <v>0</v>
      </c>
      <c r="U2456">
        <f>'[1]Master Data'!DA493/1000000</f>
        <v>0</v>
      </c>
    </row>
    <row r="2457" spans="1:21" x14ac:dyDescent="0.55000000000000004">
      <c r="A2457" s="41" t="s">
        <v>1584</v>
      </c>
      <c r="B2457" s="41">
        <v>0</v>
      </c>
      <c r="C2457">
        <f>'[1]Master Data'!CG494/100</f>
        <v>0</v>
      </c>
      <c r="D2457">
        <f>'[1]Master Data'!CH494/1000000</f>
        <v>0</v>
      </c>
      <c r="E2457">
        <f>'[1]Master Data'!CI494/1000000</f>
        <v>0</v>
      </c>
      <c r="F2457">
        <f>'[1]Master Data'!CJ494/100</f>
        <v>0</v>
      </c>
      <c r="G2457">
        <f>'[1]Master Data'!CK494/100</f>
        <v>0</v>
      </c>
      <c r="H2457">
        <f>'[1]Master Data'!CL494/100</f>
        <v>0</v>
      </c>
      <c r="I2457">
        <f>'[1]Master Data'!CM494/100</f>
        <v>0</v>
      </c>
      <c r="J2457">
        <f>'[1]Master Data'!CN494/100</f>
        <v>0</v>
      </c>
      <c r="K2457">
        <f>'[1]Master Data'!CP494/100</f>
        <v>0</v>
      </c>
      <c r="L2457">
        <f>'[1]Master Data'!CQ494/1000000</f>
        <v>0</v>
      </c>
      <c r="M2457">
        <f>'[1]Master Data'!CR494/1000000</f>
        <v>0</v>
      </c>
      <c r="N2457">
        <f>'[1]Master Data'!CS494/1000000</f>
        <v>0</v>
      </c>
      <c r="O2457">
        <f>'[1]Master Data'!CT494/100</f>
        <v>0</v>
      </c>
      <c r="P2457">
        <f>'[1]Master Data'!CU494/100</f>
        <v>0</v>
      </c>
      <c r="Q2457">
        <f>'[1]Master Data'!CV494/100</f>
        <v>0</v>
      </c>
      <c r="R2457">
        <f>'[1]Master Data'!CW494/1000000</f>
        <v>0</v>
      </c>
      <c r="S2457">
        <f>'[1]Master Data'!CY494/1000000</f>
        <v>0</v>
      </c>
      <c r="T2457">
        <f>'[1]Master Data'!CZ494/100</f>
        <v>0</v>
      </c>
      <c r="U2457">
        <f>'[1]Master Data'!DA494/1000000</f>
        <v>0</v>
      </c>
    </row>
    <row r="2458" spans="1:21" x14ac:dyDescent="0.55000000000000004">
      <c r="A2458" s="41" t="s">
        <v>1585</v>
      </c>
      <c r="B2458" s="41">
        <v>0</v>
      </c>
      <c r="C2458">
        <f>'[1]Master Data'!CG495/100</f>
        <v>0</v>
      </c>
      <c r="D2458">
        <f>'[1]Master Data'!CH495/1000000</f>
        <v>0</v>
      </c>
      <c r="E2458">
        <f>'[1]Master Data'!CI495/1000000</f>
        <v>0</v>
      </c>
      <c r="F2458">
        <f>'[1]Master Data'!CJ495/100</f>
        <v>0</v>
      </c>
      <c r="G2458">
        <f>'[1]Master Data'!CK495/100</f>
        <v>0</v>
      </c>
      <c r="H2458">
        <f>'[1]Master Data'!CL495/100</f>
        <v>0</v>
      </c>
      <c r="I2458">
        <f>'[1]Master Data'!CM495/100</f>
        <v>0</v>
      </c>
      <c r="J2458">
        <f>'[1]Master Data'!CN495/100</f>
        <v>0</v>
      </c>
      <c r="K2458">
        <f>'[1]Master Data'!CP495/100</f>
        <v>0</v>
      </c>
      <c r="L2458">
        <f>'[1]Master Data'!CQ495/1000000</f>
        <v>0</v>
      </c>
      <c r="M2458">
        <f>'[1]Master Data'!CR495/1000000</f>
        <v>0</v>
      </c>
      <c r="N2458">
        <f>'[1]Master Data'!CS495/1000000</f>
        <v>0</v>
      </c>
      <c r="O2458">
        <f>'[1]Master Data'!CT495/100</f>
        <v>0</v>
      </c>
      <c r="P2458">
        <f>'[1]Master Data'!CU495/100</f>
        <v>0</v>
      </c>
      <c r="Q2458">
        <f>'[1]Master Data'!CV495/100</f>
        <v>0</v>
      </c>
      <c r="R2458">
        <f>'[1]Master Data'!CW495/1000000</f>
        <v>0</v>
      </c>
      <c r="S2458">
        <f>'[1]Master Data'!CY495/1000000</f>
        <v>0</v>
      </c>
      <c r="T2458">
        <f>'[1]Master Data'!CZ495/100</f>
        <v>0</v>
      </c>
      <c r="U2458">
        <f>'[1]Master Data'!DA495/1000000</f>
        <v>0</v>
      </c>
    </row>
    <row r="2459" spans="1:21" x14ac:dyDescent="0.55000000000000004">
      <c r="A2459" s="41" t="s">
        <v>1586</v>
      </c>
      <c r="B2459" s="41">
        <v>0</v>
      </c>
      <c r="C2459">
        <f>'[1]Master Data'!CG496/100</f>
        <v>0</v>
      </c>
      <c r="D2459">
        <f>'[1]Master Data'!CH496/1000000</f>
        <v>0</v>
      </c>
      <c r="E2459">
        <f>'[1]Master Data'!CI496/1000000</f>
        <v>0</v>
      </c>
      <c r="F2459">
        <f>'[1]Master Data'!CJ496/100</f>
        <v>0</v>
      </c>
      <c r="G2459">
        <f>'[1]Master Data'!CK496/100</f>
        <v>0</v>
      </c>
      <c r="H2459">
        <f>'[1]Master Data'!CL496/100</f>
        <v>0</v>
      </c>
      <c r="I2459">
        <f>'[1]Master Data'!CM496/100</f>
        <v>0</v>
      </c>
      <c r="J2459">
        <f>'[1]Master Data'!CN496/100</f>
        <v>0</v>
      </c>
      <c r="K2459">
        <f>'[1]Master Data'!CP496/100</f>
        <v>0</v>
      </c>
      <c r="L2459">
        <f>'[1]Master Data'!CQ496/1000000</f>
        <v>0</v>
      </c>
      <c r="M2459">
        <f>'[1]Master Data'!CR496/1000000</f>
        <v>0</v>
      </c>
      <c r="N2459">
        <f>'[1]Master Data'!CS496/1000000</f>
        <v>0</v>
      </c>
      <c r="O2459">
        <f>'[1]Master Data'!CT496/100</f>
        <v>0</v>
      </c>
      <c r="P2459">
        <f>'[1]Master Data'!CU496/100</f>
        <v>0</v>
      </c>
      <c r="Q2459">
        <f>'[1]Master Data'!CV496/100</f>
        <v>0</v>
      </c>
      <c r="R2459">
        <f>'[1]Master Data'!CW496/1000000</f>
        <v>0</v>
      </c>
      <c r="S2459">
        <f>'[1]Master Data'!CY496/1000000</f>
        <v>0</v>
      </c>
      <c r="T2459">
        <f>'[1]Master Data'!CZ496/100</f>
        <v>0</v>
      </c>
      <c r="U2459">
        <f>'[1]Master Data'!DA496/1000000</f>
        <v>0</v>
      </c>
    </row>
    <row r="2460" spans="1:21" x14ac:dyDescent="0.55000000000000004">
      <c r="A2460" s="41" t="s">
        <v>1587</v>
      </c>
      <c r="B2460" s="41">
        <v>0</v>
      </c>
      <c r="C2460">
        <f>'[1]Master Data'!CG497/100</f>
        <v>0</v>
      </c>
      <c r="D2460">
        <f>'[1]Master Data'!CH497/1000000</f>
        <v>0</v>
      </c>
      <c r="E2460">
        <f>'[1]Master Data'!CI497/1000000</f>
        <v>0</v>
      </c>
      <c r="F2460">
        <f>'[1]Master Data'!CJ497/100</f>
        <v>0</v>
      </c>
      <c r="G2460">
        <f>'[1]Master Data'!CK497/100</f>
        <v>0</v>
      </c>
      <c r="H2460">
        <f>'[1]Master Data'!CL497/100</f>
        <v>0</v>
      </c>
      <c r="I2460">
        <f>'[1]Master Data'!CM497/100</f>
        <v>0</v>
      </c>
      <c r="J2460">
        <f>'[1]Master Data'!CN497/100</f>
        <v>0</v>
      </c>
      <c r="K2460">
        <f>'[1]Master Data'!CP497/100</f>
        <v>0</v>
      </c>
      <c r="L2460">
        <f>'[1]Master Data'!CQ497/1000000</f>
        <v>0</v>
      </c>
      <c r="M2460">
        <f>'[1]Master Data'!CR497/1000000</f>
        <v>0</v>
      </c>
      <c r="N2460">
        <f>'[1]Master Data'!CS497/1000000</f>
        <v>0</v>
      </c>
      <c r="O2460">
        <f>'[1]Master Data'!CT497/100</f>
        <v>0</v>
      </c>
      <c r="P2460">
        <f>'[1]Master Data'!CU497/100</f>
        <v>0</v>
      </c>
      <c r="Q2460">
        <f>'[1]Master Data'!CV497/100</f>
        <v>0</v>
      </c>
      <c r="R2460">
        <f>'[1]Master Data'!CW497/1000000</f>
        <v>0</v>
      </c>
      <c r="S2460">
        <f>'[1]Master Data'!CY497/1000000</f>
        <v>0</v>
      </c>
      <c r="T2460">
        <f>'[1]Master Data'!CZ497/100</f>
        <v>0</v>
      </c>
      <c r="U2460">
        <f>'[1]Master Data'!DA497/1000000</f>
        <v>0</v>
      </c>
    </row>
    <row r="2461" spans="1:21" x14ac:dyDescent="0.55000000000000004">
      <c r="A2461" s="41" t="s">
        <v>1588</v>
      </c>
      <c r="B2461" s="41">
        <v>0</v>
      </c>
      <c r="C2461">
        <f>'[1]Master Data'!CG498/100</f>
        <v>0</v>
      </c>
      <c r="D2461">
        <f>'[1]Master Data'!CH498/1000000</f>
        <v>0</v>
      </c>
      <c r="E2461">
        <f>'[1]Master Data'!CI498/1000000</f>
        <v>0</v>
      </c>
      <c r="F2461">
        <f>'[1]Master Data'!CJ498/100</f>
        <v>0</v>
      </c>
      <c r="G2461">
        <f>'[1]Master Data'!CK498/100</f>
        <v>0</v>
      </c>
      <c r="H2461">
        <f>'[1]Master Data'!CL498/100</f>
        <v>0</v>
      </c>
      <c r="I2461">
        <f>'[1]Master Data'!CM498/100</f>
        <v>0</v>
      </c>
      <c r="J2461">
        <f>'[1]Master Data'!CN498/100</f>
        <v>0</v>
      </c>
      <c r="K2461">
        <f>'[1]Master Data'!CP498/100</f>
        <v>0</v>
      </c>
      <c r="L2461">
        <f>'[1]Master Data'!CQ498/1000000</f>
        <v>0</v>
      </c>
      <c r="M2461">
        <f>'[1]Master Data'!CR498/1000000</f>
        <v>0</v>
      </c>
      <c r="N2461">
        <f>'[1]Master Data'!CS498/1000000</f>
        <v>0</v>
      </c>
      <c r="O2461">
        <f>'[1]Master Data'!CT498/100</f>
        <v>0</v>
      </c>
      <c r="P2461">
        <f>'[1]Master Data'!CU498/100</f>
        <v>0</v>
      </c>
      <c r="Q2461">
        <f>'[1]Master Data'!CV498/100</f>
        <v>0</v>
      </c>
      <c r="R2461">
        <f>'[1]Master Data'!CW498/1000000</f>
        <v>0</v>
      </c>
      <c r="S2461">
        <f>'[1]Master Data'!CY498/1000000</f>
        <v>0</v>
      </c>
      <c r="T2461">
        <f>'[1]Master Data'!CZ498/100</f>
        <v>0</v>
      </c>
      <c r="U2461">
        <f>'[1]Master Data'!DA498/1000000</f>
        <v>0</v>
      </c>
    </row>
    <row r="2462" spans="1:21" x14ac:dyDescent="0.55000000000000004">
      <c r="A2462" s="41" t="s">
        <v>1589</v>
      </c>
      <c r="B2462" s="41">
        <v>0</v>
      </c>
      <c r="C2462">
        <f>'[1]Master Data'!CG499/100</f>
        <v>0</v>
      </c>
      <c r="D2462">
        <f>'[1]Master Data'!CH499/1000000</f>
        <v>0</v>
      </c>
      <c r="E2462">
        <f>'[1]Master Data'!CI499/1000000</f>
        <v>0</v>
      </c>
      <c r="F2462">
        <f>'[1]Master Data'!CJ499/100</f>
        <v>0</v>
      </c>
      <c r="G2462">
        <f>'[1]Master Data'!CK499/100</f>
        <v>0</v>
      </c>
      <c r="H2462">
        <f>'[1]Master Data'!CL499/100</f>
        <v>0</v>
      </c>
      <c r="I2462">
        <f>'[1]Master Data'!CM499/100</f>
        <v>0</v>
      </c>
      <c r="J2462">
        <f>'[1]Master Data'!CN499/100</f>
        <v>0</v>
      </c>
      <c r="K2462">
        <f>'[1]Master Data'!CP499/100</f>
        <v>0</v>
      </c>
      <c r="L2462">
        <f>'[1]Master Data'!CQ499/1000000</f>
        <v>0</v>
      </c>
      <c r="M2462">
        <f>'[1]Master Data'!CR499/1000000</f>
        <v>0</v>
      </c>
      <c r="N2462">
        <f>'[1]Master Data'!CS499/1000000</f>
        <v>0</v>
      </c>
      <c r="O2462">
        <f>'[1]Master Data'!CT499/100</f>
        <v>0</v>
      </c>
      <c r="P2462">
        <f>'[1]Master Data'!CU499/100</f>
        <v>0</v>
      </c>
      <c r="Q2462">
        <f>'[1]Master Data'!CV499/100</f>
        <v>0</v>
      </c>
      <c r="R2462">
        <f>'[1]Master Data'!CW499/1000000</f>
        <v>0</v>
      </c>
      <c r="S2462">
        <f>'[1]Master Data'!CY499/1000000</f>
        <v>0</v>
      </c>
      <c r="T2462">
        <f>'[1]Master Data'!CZ499/100</f>
        <v>0</v>
      </c>
      <c r="U2462">
        <f>'[1]Master Data'!DA499/1000000</f>
        <v>0</v>
      </c>
    </row>
    <row r="2463" spans="1:21" x14ac:dyDescent="0.55000000000000004">
      <c r="A2463" s="41" t="s">
        <v>1590</v>
      </c>
      <c r="B2463" s="41">
        <v>0</v>
      </c>
      <c r="C2463">
        <f>'[1]Master Data'!CG500/100</f>
        <v>0</v>
      </c>
      <c r="D2463">
        <f>'[1]Master Data'!CH500/1000000</f>
        <v>0</v>
      </c>
      <c r="E2463">
        <f>'[1]Master Data'!CI500/1000000</f>
        <v>0</v>
      </c>
      <c r="F2463">
        <f>'[1]Master Data'!CJ500/100</f>
        <v>0</v>
      </c>
      <c r="G2463">
        <f>'[1]Master Data'!CK500/100</f>
        <v>0</v>
      </c>
      <c r="H2463">
        <f>'[1]Master Data'!CL500/100</f>
        <v>0</v>
      </c>
      <c r="I2463">
        <f>'[1]Master Data'!CM500/100</f>
        <v>0</v>
      </c>
      <c r="J2463">
        <f>'[1]Master Data'!CN500/100</f>
        <v>0</v>
      </c>
      <c r="K2463">
        <f>'[1]Master Data'!CP500/100</f>
        <v>0</v>
      </c>
      <c r="L2463">
        <f>'[1]Master Data'!CQ500/1000000</f>
        <v>0</v>
      </c>
      <c r="M2463">
        <f>'[1]Master Data'!CR500/1000000</f>
        <v>0</v>
      </c>
      <c r="N2463">
        <f>'[1]Master Data'!CS500/1000000</f>
        <v>0</v>
      </c>
      <c r="O2463">
        <f>'[1]Master Data'!CT500/100</f>
        <v>0</v>
      </c>
      <c r="P2463">
        <f>'[1]Master Data'!CU500/100</f>
        <v>0</v>
      </c>
      <c r="Q2463">
        <f>'[1]Master Data'!CV500/100</f>
        <v>0</v>
      </c>
      <c r="R2463">
        <f>'[1]Master Data'!CW500/1000000</f>
        <v>0</v>
      </c>
      <c r="S2463">
        <f>'[1]Master Data'!CY500/1000000</f>
        <v>0</v>
      </c>
      <c r="T2463">
        <f>'[1]Master Data'!CZ500/100</f>
        <v>0</v>
      </c>
      <c r="U2463">
        <f>'[1]Master Data'!DA500/1000000</f>
        <v>0</v>
      </c>
    </row>
    <row r="2464" spans="1:21" x14ac:dyDescent="0.55000000000000004">
      <c r="A2464" s="41" t="s">
        <v>1592</v>
      </c>
      <c r="B2464" s="41">
        <v>0</v>
      </c>
      <c r="C2464">
        <f>'[1]Master Data'!CG501/100</f>
        <v>0</v>
      </c>
      <c r="D2464">
        <f>'[1]Master Data'!CH501/1000000</f>
        <v>0</v>
      </c>
      <c r="E2464">
        <f>'[1]Master Data'!CI501/1000000</f>
        <v>0</v>
      </c>
      <c r="F2464">
        <f>'[1]Master Data'!CJ501/100</f>
        <v>0</v>
      </c>
      <c r="G2464">
        <f>'[1]Master Data'!CK501/100</f>
        <v>0</v>
      </c>
      <c r="H2464">
        <f>'[1]Master Data'!CL501/100</f>
        <v>0</v>
      </c>
      <c r="I2464">
        <f>'[1]Master Data'!CM501/100</f>
        <v>0</v>
      </c>
      <c r="J2464">
        <f>'[1]Master Data'!CN501/100</f>
        <v>0</v>
      </c>
      <c r="K2464">
        <f>'[1]Master Data'!CP501/100</f>
        <v>0</v>
      </c>
      <c r="L2464">
        <f>'[1]Master Data'!CQ501/1000000</f>
        <v>0</v>
      </c>
      <c r="M2464">
        <f>'[1]Master Data'!CR501/1000000</f>
        <v>0</v>
      </c>
      <c r="N2464">
        <f>'[1]Master Data'!CS501/1000000</f>
        <v>0</v>
      </c>
      <c r="O2464">
        <f>'[1]Master Data'!CT501/100</f>
        <v>0</v>
      </c>
      <c r="P2464">
        <f>'[1]Master Data'!CU501/100</f>
        <v>0</v>
      </c>
      <c r="Q2464">
        <f>'[1]Master Data'!CV501/100</f>
        <v>0</v>
      </c>
      <c r="R2464">
        <f>'[1]Master Data'!CW501/1000000</f>
        <v>0</v>
      </c>
      <c r="S2464">
        <f>'[1]Master Data'!CY501/1000000</f>
        <v>0</v>
      </c>
      <c r="T2464">
        <f>'[1]Master Data'!CZ501/100</f>
        <v>0</v>
      </c>
      <c r="U2464">
        <f>'[1]Master Data'!DA501/1000000</f>
        <v>0</v>
      </c>
    </row>
    <row r="2465" spans="1:21" x14ac:dyDescent="0.55000000000000004">
      <c r="A2465" s="41" t="s">
        <v>1593</v>
      </c>
      <c r="B2465" s="41">
        <v>0</v>
      </c>
      <c r="C2465">
        <f>'[1]Master Data'!CG502/100</f>
        <v>0</v>
      </c>
      <c r="D2465">
        <f>'[1]Master Data'!CH502/1000000</f>
        <v>0</v>
      </c>
      <c r="E2465">
        <f>'[1]Master Data'!CI502/1000000</f>
        <v>0</v>
      </c>
      <c r="F2465">
        <f>'[1]Master Data'!CJ502/100</f>
        <v>0</v>
      </c>
      <c r="G2465">
        <f>'[1]Master Data'!CK502/100</f>
        <v>0</v>
      </c>
      <c r="H2465">
        <f>'[1]Master Data'!CL502/100</f>
        <v>0</v>
      </c>
      <c r="I2465">
        <f>'[1]Master Data'!CM502/100</f>
        <v>0</v>
      </c>
      <c r="J2465">
        <f>'[1]Master Data'!CN502/100</f>
        <v>0</v>
      </c>
      <c r="K2465">
        <f>'[1]Master Data'!CP502/100</f>
        <v>0</v>
      </c>
      <c r="L2465">
        <f>'[1]Master Data'!CQ502/1000000</f>
        <v>0</v>
      </c>
      <c r="M2465">
        <f>'[1]Master Data'!CR502/1000000</f>
        <v>0</v>
      </c>
      <c r="N2465">
        <f>'[1]Master Data'!CS502/1000000</f>
        <v>0</v>
      </c>
      <c r="O2465">
        <f>'[1]Master Data'!CT502/100</f>
        <v>0</v>
      </c>
      <c r="P2465">
        <f>'[1]Master Data'!CU502/100</f>
        <v>0</v>
      </c>
      <c r="Q2465">
        <f>'[1]Master Data'!CV502/100</f>
        <v>0</v>
      </c>
      <c r="R2465">
        <f>'[1]Master Data'!CW502/1000000</f>
        <v>0</v>
      </c>
      <c r="S2465">
        <f>'[1]Master Data'!CY502/1000000</f>
        <v>0</v>
      </c>
      <c r="T2465">
        <f>'[1]Master Data'!CZ502/100</f>
        <v>0</v>
      </c>
      <c r="U2465">
        <f>'[1]Master Data'!DA502/1000000</f>
        <v>0</v>
      </c>
    </row>
    <row r="2466" spans="1:21" x14ac:dyDescent="0.55000000000000004">
      <c r="A2466" s="41" t="s">
        <v>1594</v>
      </c>
      <c r="B2466" s="41">
        <v>0</v>
      </c>
      <c r="C2466">
        <f>'[1]Master Data'!CG503/100</f>
        <v>0</v>
      </c>
      <c r="D2466">
        <f>'[1]Master Data'!CH503/1000000</f>
        <v>0</v>
      </c>
      <c r="E2466">
        <f>'[1]Master Data'!CI503/1000000</f>
        <v>0</v>
      </c>
      <c r="F2466">
        <f>'[1]Master Data'!CJ503/100</f>
        <v>0</v>
      </c>
      <c r="G2466">
        <f>'[1]Master Data'!CK503/100</f>
        <v>0</v>
      </c>
      <c r="H2466">
        <f>'[1]Master Data'!CL503/100</f>
        <v>0</v>
      </c>
      <c r="I2466">
        <f>'[1]Master Data'!CM503/100</f>
        <v>0</v>
      </c>
      <c r="J2466">
        <f>'[1]Master Data'!CN503/100</f>
        <v>0</v>
      </c>
      <c r="K2466">
        <f>'[1]Master Data'!CP503/100</f>
        <v>0</v>
      </c>
      <c r="L2466">
        <f>'[1]Master Data'!CQ503/1000000</f>
        <v>0</v>
      </c>
      <c r="M2466">
        <f>'[1]Master Data'!CR503/1000000</f>
        <v>0</v>
      </c>
      <c r="N2466">
        <f>'[1]Master Data'!CS503/1000000</f>
        <v>0</v>
      </c>
      <c r="O2466">
        <f>'[1]Master Data'!CT503/100</f>
        <v>0</v>
      </c>
      <c r="P2466">
        <f>'[1]Master Data'!CU503/100</f>
        <v>0</v>
      </c>
      <c r="Q2466">
        <f>'[1]Master Data'!CV503/100</f>
        <v>0</v>
      </c>
      <c r="R2466">
        <f>'[1]Master Data'!CW503/1000000</f>
        <v>0</v>
      </c>
      <c r="S2466">
        <f>'[1]Master Data'!CY503/1000000</f>
        <v>0</v>
      </c>
      <c r="T2466">
        <f>'[1]Master Data'!CZ503/100</f>
        <v>0</v>
      </c>
      <c r="U2466">
        <f>'[1]Master Data'!DA503/1000000</f>
        <v>0</v>
      </c>
    </row>
    <row r="2467" spans="1:21" x14ac:dyDescent="0.55000000000000004">
      <c r="A2467" s="41" t="s">
        <v>1595</v>
      </c>
      <c r="B2467" s="41">
        <v>0</v>
      </c>
      <c r="C2467">
        <f>'[1]Master Data'!CG504/100</f>
        <v>0</v>
      </c>
      <c r="D2467">
        <f>'[1]Master Data'!CH504/1000000</f>
        <v>0</v>
      </c>
      <c r="E2467">
        <f>'[1]Master Data'!CI504/1000000</f>
        <v>0</v>
      </c>
      <c r="F2467">
        <f>'[1]Master Data'!CJ504/100</f>
        <v>0</v>
      </c>
      <c r="G2467">
        <f>'[1]Master Data'!CK504/100</f>
        <v>0</v>
      </c>
      <c r="H2467">
        <f>'[1]Master Data'!CL504/100</f>
        <v>0</v>
      </c>
      <c r="I2467">
        <f>'[1]Master Data'!CM504/100</f>
        <v>0</v>
      </c>
      <c r="J2467">
        <f>'[1]Master Data'!CN504/100</f>
        <v>0</v>
      </c>
      <c r="K2467">
        <f>'[1]Master Data'!CP504/100</f>
        <v>0</v>
      </c>
      <c r="L2467">
        <f>'[1]Master Data'!CQ504/1000000</f>
        <v>0</v>
      </c>
      <c r="M2467">
        <f>'[1]Master Data'!CR504/1000000</f>
        <v>0</v>
      </c>
      <c r="N2467">
        <f>'[1]Master Data'!CS504/1000000</f>
        <v>0</v>
      </c>
      <c r="O2467">
        <f>'[1]Master Data'!CT504/100</f>
        <v>0</v>
      </c>
      <c r="P2467">
        <f>'[1]Master Data'!CU504/100</f>
        <v>0</v>
      </c>
      <c r="Q2467">
        <f>'[1]Master Data'!CV504/100</f>
        <v>0</v>
      </c>
      <c r="R2467">
        <f>'[1]Master Data'!CW504/1000000</f>
        <v>0</v>
      </c>
      <c r="S2467">
        <f>'[1]Master Data'!CY504/1000000</f>
        <v>0</v>
      </c>
      <c r="T2467">
        <f>'[1]Master Data'!CZ504/100</f>
        <v>0</v>
      </c>
      <c r="U2467">
        <f>'[1]Master Data'!DA504/1000000</f>
        <v>0</v>
      </c>
    </row>
    <row r="2468" spans="1:21" x14ac:dyDescent="0.55000000000000004">
      <c r="A2468" s="41" t="s">
        <v>1591</v>
      </c>
      <c r="B2468" s="41">
        <v>1.2627802690582959E-2</v>
      </c>
      <c r="C2468">
        <f>'[1]Master Data'!CG505/100</f>
        <v>0</v>
      </c>
      <c r="D2468">
        <f>'[1]Master Data'!CH505/1000000</f>
        <v>0</v>
      </c>
      <c r="E2468">
        <f>'[1]Master Data'!CI505/1000000</f>
        <v>0</v>
      </c>
      <c r="F2468">
        <f>'[1]Master Data'!CJ505/100</f>
        <v>0</v>
      </c>
      <c r="G2468">
        <f>'[1]Master Data'!CK505/100</f>
        <v>0</v>
      </c>
      <c r="H2468">
        <f>'[1]Master Data'!CL505/100</f>
        <v>0</v>
      </c>
      <c r="I2468">
        <f>'[1]Master Data'!CM505/100</f>
        <v>0</v>
      </c>
      <c r="J2468">
        <f>'[1]Master Data'!CN505/100</f>
        <v>0</v>
      </c>
      <c r="K2468">
        <f>'[1]Master Data'!CP505/100</f>
        <v>0</v>
      </c>
      <c r="L2468">
        <f>'[1]Master Data'!CQ505/1000000</f>
        <v>0</v>
      </c>
      <c r="M2468">
        <f>'[1]Master Data'!CR505/1000000</f>
        <v>0</v>
      </c>
      <c r="N2468">
        <f>'[1]Master Data'!CS505/1000000</f>
        <v>0</v>
      </c>
      <c r="O2468">
        <f>'[1]Master Data'!CT505/100</f>
        <v>0</v>
      </c>
      <c r="P2468">
        <f>'[1]Master Data'!CU505/100</f>
        <v>0</v>
      </c>
      <c r="Q2468">
        <f>'[1]Master Data'!CV505/100</f>
        <v>0</v>
      </c>
      <c r="R2468">
        <f>'[1]Master Data'!CW505/1000000</f>
        <v>0</v>
      </c>
      <c r="S2468">
        <f>'[1]Master Data'!CY505/1000000</f>
        <v>0</v>
      </c>
      <c r="T2468">
        <f>'[1]Master Data'!CZ505/100</f>
        <v>0</v>
      </c>
      <c r="U2468">
        <f>'[1]Master Data'!DA505/1000000</f>
        <v>0</v>
      </c>
    </row>
    <row r="2469" spans="1:21" x14ac:dyDescent="0.55000000000000004">
      <c r="A2469" s="41" t="s">
        <v>1600</v>
      </c>
      <c r="B2469" s="41">
        <v>0</v>
      </c>
      <c r="C2469">
        <f>'[1]Master Data'!CG506/100</f>
        <v>0</v>
      </c>
      <c r="D2469">
        <f>'[1]Master Data'!CH506/1000000</f>
        <v>0</v>
      </c>
      <c r="E2469">
        <f>'[1]Master Data'!CI506/1000000</f>
        <v>0</v>
      </c>
      <c r="F2469">
        <f>'[1]Master Data'!CJ506/100</f>
        <v>0</v>
      </c>
      <c r="G2469">
        <f>'[1]Master Data'!CK506/100</f>
        <v>0</v>
      </c>
      <c r="H2469">
        <f>'[1]Master Data'!CL506/100</f>
        <v>0</v>
      </c>
      <c r="I2469">
        <f>'[1]Master Data'!CM506/100</f>
        <v>0</v>
      </c>
      <c r="J2469">
        <f>'[1]Master Data'!CN506/100</f>
        <v>0</v>
      </c>
      <c r="K2469">
        <f>'[1]Master Data'!CP506/100</f>
        <v>0</v>
      </c>
      <c r="L2469">
        <f>'[1]Master Data'!CQ506/1000000</f>
        <v>0</v>
      </c>
      <c r="M2469">
        <f>'[1]Master Data'!CR506/1000000</f>
        <v>0</v>
      </c>
      <c r="N2469">
        <f>'[1]Master Data'!CS506/1000000</f>
        <v>0</v>
      </c>
      <c r="O2469">
        <f>'[1]Master Data'!CT506/100</f>
        <v>0</v>
      </c>
      <c r="P2469">
        <f>'[1]Master Data'!CU506/100</f>
        <v>0</v>
      </c>
      <c r="Q2469">
        <f>'[1]Master Data'!CV506/100</f>
        <v>0</v>
      </c>
      <c r="R2469">
        <f>'[1]Master Data'!CW506/1000000</f>
        <v>0</v>
      </c>
      <c r="S2469">
        <f>'[1]Master Data'!CY506/1000000</f>
        <v>0</v>
      </c>
      <c r="T2469">
        <f>'[1]Master Data'!CZ506/100</f>
        <v>0</v>
      </c>
      <c r="U2469">
        <f>'[1]Master Data'!DA506/1000000</f>
        <v>0</v>
      </c>
    </row>
    <row r="2470" spans="1:21" x14ac:dyDescent="0.55000000000000004">
      <c r="A2470" s="41" t="s">
        <v>1601</v>
      </c>
      <c r="B2470" s="41">
        <v>0</v>
      </c>
      <c r="C2470">
        <f>'[1]Master Data'!CG507/100</f>
        <v>0</v>
      </c>
      <c r="D2470">
        <f>'[1]Master Data'!CH507/1000000</f>
        <v>0</v>
      </c>
      <c r="E2470">
        <f>'[1]Master Data'!CI507/1000000</f>
        <v>0</v>
      </c>
      <c r="F2470">
        <f>'[1]Master Data'!CJ507/100</f>
        <v>0</v>
      </c>
      <c r="G2470">
        <f>'[1]Master Data'!CK507/100</f>
        <v>0</v>
      </c>
      <c r="H2470">
        <f>'[1]Master Data'!CL507/100</f>
        <v>0</v>
      </c>
      <c r="I2470">
        <f>'[1]Master Data'!CM507/100</f>
        <v>0</v>
      </c>
      <c r="J2470">
        <f>'[1]Master Data'!CN507/100</f>
        <v>0</v>
      </c>
      <c r="K2470">
        <f>'[1]Master Data'!CP507/100</f>
        <v>0</v>
      </c>
      <c r="L2470">
        <f>'[1]Master Data'!CQ507/1000000</f>
        <v>0</v>
      </c>
      <c r="M2470">
        <f>'[1]Master Data'!CR507/1000000</f>
        <v>0</v>
      </c>
      <c r="N2470">
        <f>'[1]Master Data'!CS507/1000000</f>
        <v>0</v>
      </c>
      <c r="O2470">
        <f>'[1]Master Data'!CT507/100</f>
        <v>0</v>
      </c>
      <c r="P2470">
        <f>'[1]Master Data'!CU507/100</f>
        <v>0</v>
      </c>
      <c r="Q2470">
        <f>'[1]Master Data'!CV507/100</f>
        <v>0</v>
      </c>
      <c r="R2470">
        <f>'[1]Master Data'!CW507/1000000</f>
        <v>0</v>
      </c>
      <c r="S2470">
        <f>'[1]Master Data'!CY507/1000000</f>
        <v>0</v>
      </c>
      <c r="T2470">
        <f>'[1]Master Data'!CZ507/100</f>
        <v>0</v>
      </c>
      <c r="U2470">
        <f>'[1]Master Data'!DA507/1000000</f>
        <v>0</v>
      </c>
    </row>
    <row r="2471" spans="1:21" x14ac:dyDescent="0.55000000000000004">
      <c r="A2471" s="41" t="s">
        <v>1602</v>
      </c>
      <c r="B2471" s="41">
        <v>0</v>
      </c>
      <c r="C2471">
        <f>'[1]Master Data'!CG508/100</f>
        <v>0</v>
      </c>
      <c r="D2471">
        <f>'[1]Master Data'!CH508/1000000</f>
        <v>0</v>
      </c>
      <c r="E2471">
        <f>'[1]Master Data'!CI508/1000000</f>
        <v>0</v>
      </c>
      <c r="F2471">
        <f>'[1]Master Data'!CJ508/100</f>
        <v>0</v>
      </c>
      <c r="G2471">
        <f>'[1]Master Data'!CK508/100</f>
        <v>0</v>
      </c>
      <c r="H2471">
        <f>'[1]Master Data'!CL508/100</f>
        <v>0</v>
      </c>
      <c r="I2471">
        <f>'[1]Master Data'!CM508/100</f>
        <v>0</v>
      </c>
      <c r="J2471">
        <f>'[1]Master Data'!CN508/100</f>
        <v>0</v>
      </c>
      <c r="K2471">
        <f>'[1]Master Data'!CP508/100</f>
        <v>0</v>
      </c>
      <c r="L2471">
        <f>'[1]Master Data'!CQ508/1000000</f>
        <v>0</v>
      </c>
      <c r="M2471">
        <f>'[1]Master Data'!CR508/1000000</f>
        <v>0</v>
      </c>
      <c r="N2471">
        <f>'[1]Master Data'!CS508/1000000</f>
        <v>0</v>
      </c>
      <c r="O2471">
        <f>'[1]Master Data'!CT508/100</f>
        <v>0</v>
      </c>
      <c r="P2471">
        <f>'[1]Master Data'!CU508/100</f>
        <v>0</v>
      </c>
      <c r="Q2471">
        <f>'[1]Master Data'!CV508/100</f>
        <v>0</v>
      </c>
      <c r="R2471">
        <f>'[1]Master Data'!CW508/1000000</f>
        <v>0</v>
      </c>
      <c r="S2471">
        <f>'[1]Master Data'!CY508/1000000</f>
        <v>0</v>
      </c>
      <c r="T2471">
        <f>'[1]Master Data'!CZ508/100</f>
        <v>0</v>
      </c>
      <c r="U2471">
        <f>'[1]Master Data'!DA508/1000000</f>
        <v>0</v>
      </c>
    </row>
    <row r="2472" spans="1:21" x14ac:dyDescent="0.55000000000000004">
      <c r="A2472" s="41" t="s">
        <v>1603</v>
      </c>
      <c r="B2472" s="41">
        <v>1.2800000000000001E-2</v>
      </c>
      <c r="C2472">
        <f>'[1]Master Data'!CG509/100</f>
        <v>0</v>
      </c>
      <c r="D2472">
        <f>'[1]Master Data'!CH509/1000000</f>
        <v>0</v>
      </c>
      <c r="E2472">
        <f>'[1]Master Data'!CI509/1000000</f>
        <v>0</v>
      </c>
      <c r="F2472">
        <f>'[1]Master Data'!CJ509/100</f>
        <v>0</v>
      </c>
      <c r="G2472">
        <f>'[1]Master Data'!CK509/100</f>
        <v>0</v>
      </c>
      <c r="H2472">
        <f>'[1]Master Data'!CL509/100</f>
        <v>0</v>
      </c>
      <c r="I2472">
        <f>'[1]Master Data'!CM509/100</f>
        <v>0</v>
      </c>
      <c r="J2472">
        <f>'[1]Master Data'!CN509/100</f>
        <v>0</v>
      </c>
      <c r="K2472">
        <f>'[1]Master Data'!CP509/100</f>
        <v>0</v>
      </c>
      <c r="L2472">
        <f>'[1]Master Data'!CQ509/1000000</f>
        <v>0</v>
      </c>
      <c r="M2472">
        <f>'[1]Master Data'!CR509/1000000</f>
        <v>0</v>
      </c>
      <c r="N2472">
        <f>'[1]Master Data'!CS509/1000000</f>
        <v>0</v>
      </c>
      <c r="O2472">
        <f>'[1]Master Data'!CT509/100</f>
        <v>0</v>
      </c>
      <c r="P2472">
        <f>'[1]Master Data'!CU509/100</f>
        <v>0</v>
      </c>
      <c r="Q2472">
        <f>'[1]Master Data'!CV509/100</f>
        <v>0</v>
      </c>
      <c r="R2472">
        <f>'[1]Master Data'!CW509/1000000</f>
        <v>0</v>
      </c>
      <c r="S2472">
        <f>'[1]Master Data'!CY509/1000000</f>
        <v>0</v>
      </c>
      <c r="T2472">
        <f>'[1]Master Data'!CZ509/100</f>
        <v>0</v>
      </c>
      <c r="U2472">
        <f>'[1]Master Data'!DA509/1000000</f>
        <v>0</v>
      </c>
    </row>
    <row r="2473" spans="1:21" x14ac:dyDescent="0.55000000000000004">
      <c r="A2473" s="41" t="s">
        <v>1604</v>
      </c>
      <c r="B2473" s="41">
        <v>0</v>
      </c>
      <c r="C2473">
        <f>'[1]Master Data'!CG510/100</f>
        <v>0</v>
      </c>
      <c r="D2473">
        <f>'[1]Master Data'!CH510/1000000</f>
        <v>0</v>
      </c>
      <c r="E2473">
        <f>'[1]Master Data'!CI510/1000000</f>
        <v>0</v>
      </c>
      <c r="F2473">
        <f>'[1]Master Data'!CJ510/100</f>
        <v>0</v>
      </c>
      <c r="G2473">
        <f>'[1]Master Data'!CK510/100</f>
        <v>0</v>
      </c>
      <c r="H2473">
        <f>'[1]Master Data'!CL510/100</f>
        <v>0</v>
      </c>
      <c r="I2473">
        <f>'[1]Master Data'!CM510/100</f>
        <v>0</v>
      </c>
      <c r="J2473">
        <f>'[1]Master Data'!CN510/100</f>
        <v>0</v>
      </c>
      <c r="K2473">
        <f>'[1]Master Data'!CP510/100</f>
        <v>0</v>
      </c>
      <c r="L2473">
        <f>'[1]Master Data'!CQ510/1000000</f>
        <v>0</v>
      </c>
      <c r="M2473">
        <f>'[1]Master Data'!CR510/1000000</f>
        <v>0</v>
      </c>
      <c r="N2473">
        <f>'[1]Master Data'!CS510/1000000</f>
        <v>0</v>
      </c>
      <c r="O2473">
        <f>'[1]Master Data'!CT510/100</f>
        <v>0</v>
      </c>
      <c r="P2473">
        <f>'[1]Master Data'!CU510/100</f>
        <v>0</v>
      </c>
      <c r="Q2473">
        <f>'[1]Master Data'!CV510/100</f>
        <v>0</v>
      </c>
      <c r="R2473">
        <f>'[1]Master Data'!CW510/1000000</f>
        <v>0</v>
      </c>
      <c r="S2473">
        <f>'[1]Master Data'!CY510/1000000</f>
        <v>0</v>
      </c>
      <c r="T2473">
        <f>'[1]Master Data'!CZ510/100</f>
        <v>0</v>
      </c>
      <c r="U2473">
        <f>'[1]Master Data'!DA510/1000000</f>
        <v>0</v>
      </c>
    </row>
    <row r="2474" spans="1:21" x14ac:dyDescent="0.55000000000000004">
      <c r="A2474" s="41" t="s">
        <v>1605</v>
      </c>
      <c r="B2474" s="41">
        <v>0</v>
      </c>
      <c r="C2474">
        <f>'[1]Master Data'!CG511/100</f>
        <v>0</v>
      </c>
      <c r="D2474">
        <f>'[1]Master Data'!CH511/1000000</f>
        <v>0</v>
      </c>
      <c r="E2474">
        <f>'[1]Master Data'!CI511/1000000</f>
        <v>0</v>
      </c>
      <c r="F2474">
        <f>'[1]Master Data'!CJ511/100</f>
        <v>0</v>
      </c>
      <c r="G2474">
        <f>'[1]Master Data'!CK511/100</f>
        <v>0</v>
      </c>
      <c r="H2474">
        <f>'[1]Master Data'!CL511/100</f>
        <v>0</v>
      </c>
      <c r="I2474">
        <f>'[1]Master Data'!CM511/100</f>
        <v>0</v>
      </c>
      <c r="J2474">
        <f>'[1]Master Data'!CN511/100</f>
        <v>0</v>
      </c>
      <c r="K2474">
        <f>'[1]Master Data'!CP511/100</f>
        <v>0</v>
      </c>
      <c r="L2474">
        <f>'[1]Master Data'!CQ511/1000000</f>
        <v>0</v>
      </c>
      <c r="M2474">
        <f>'[1]Master Data'!CR511/1000000</f>
        <v>0</v>
      </c>
      <c r="N2474">
        <f>'[1]Master Data'!CS511/1000000</f>
        <v>0</v>
      </c>
      <c r="O2474">
        <f>'[1]Master Data'!CT511/100</f>
        <v>0</v>
      </c>
      <c r="P2474">
        <f>'[1]Master Data'!CU511/100</f>
        <v>0</v>
      </c>
      <c r="Q2474">
        <f>'[1]Master Data'!CV511/100</f>
        <v>0</v>
      </c>
      <c r="R2474">
        <f>'[1]Master Data'!CW511/1000000</f>
        <v>0</v>
      </c>
      <c r="S2474">
        <f>'[1]Master Data'!CY511/1000000</f>
        <v>0</v>
      </c>
      <c r="T2474">
        <f>'[1]Master Data'!CZ511/100</f>
        <v>0</v>
      </c>
      <c r="U2474">
        <f>'[1]Master Data'!DA511/1000000</f>
        <v>0</v>
      </c>
    </row>
    <row r="2475" spans="1:21" x14ac:dyDescent="0.55000000000000004">
      <c r="A2475" s="41" t="s">
        <v>1606</v>
      </c>
      <c r="B2475" s="41">
        <v>0</v>
      </c>
      <c r="C2475">
        <f>'[1]Master Data'!CG512/100</f>
        <v>0</v>
      </c>
      <c r="D2475">
        <f>'[1]Master Data'!CH512/1000000</f>
        <v>0</v>
      </c>
      <c r="E2475">
        <f>'[1]Master Data'!CI512/1000000</f>
        <v>0</v>
      </c>
      <c r="F2475">
        <f>'[1]Master Data'!CJ512/100</f>
        <v>0</v>
      </c>
      <c r="G2475">
        <f>'[1]Master Data'!CK512/100</f>
        <v>0</v>
      </c>
      <c r="H2475">
        <f>'[1]Master Data'!CL512/100</f>
        <v>0</v>
      </c>
      <c r="I2475">
        <f>'[1]Master Data'!CM512/100</f>
        <v>0</v>
      </c>
      <c r="J2475">
        <f>'[1]Master Data'!CN512/100</f>
        <v>0</v>
      </c>
      <c r="K2475">
        <f>'[1]Master Data'!CP512/100</f>
        <v>0</v>
      </c>
      <c r="L2475">
        <f>'[1]Master Data'!CQ512/1000000</f>
        <v>0</v>
      </c>
      <c r="M2475">
        <f>'[1]Master Data'!CR512/1000000</f>
        <v>0</v>
      </c>
      <c r="N2475">
        <f>'[1]Master Data'!CS512/1000000</f>
        <v>0</v>
      </c>
      <c r="O2475">
        <f>'[1]Master Data'!CT512/100</f>
        <v>0</v>
      </c>
      <c r="P2475">
        <f>'[1]Master Data'!CU512/100</f>
        <v>0</v>
      </c>
      <c r="Q2475">
        <f>'[1]Master Data'!CV512/100</f>
        <v>0</v>
      </c>
      <c r="R2475">
        <f>'[1]Master Data'!CW512/1000000</f>
        <v>0</v>
      </c>
      <c r="S2475">
        <f>'[1]Master Data'!CY512/1000000</f>
        <v>0</v>
      </c>
      <c r="T2475">
        <f>'[1]Master Data'!CZ512/100</f>
        <v>0</v>
      </c>
      <c r="U2475">
        <f>'[1]Master Data'!DA512/1000000</f>
        <v>0</v>
      </c>
    </row>
    <row r="2476" spans="1:21" x14ac:dyDescent="0.55000000000000004">
      <c r="A2476" s="41" t="s">
        <v>1607</v>
      </c>
      <c r="B2476" s="41">
        <v>0</v>
      </c>
      <c r="C2476">
        <f>'[1]Master Data'!CG513/100</f>
        <v>0</v>
      </c>
      <c r="D2476">
        <f>'[1]Master Data'!CH513/1000000</f>
        <v>0</v>
      </c>
      <c r="E2476">
        <f>'[1]Master Data'!CI513/1000000</f>
        <v>0</v>
      </c>
      <c r="F2476">
        <f>'[1]Master Data'!CJ513/100</f>
        <v>0</v>
      </c>
      <c r="G2476">
        <f>'[1]Master Data'!CK513/100</f>
        <v>0</v>
      </c>
      <c r="H2476">
        <f>'[1]Master Data'!CL513/100</f>
        <v>0</v>
      </c>
      <c r="I2476">
        <f>'[1]Master Data'!CM513/100</f>
        <v>0</v>
      </c>
      <c r="J2476">
        <f>'[1]Master Data'!CN513/100</f>
        <v>0</v>
      </c>
      <c r="K2476">
        <f>'[1]Master Data'!CP513/100</f>
        <v>0</v>
      </c>
      <c r="L2476">
        <f>'[1]Master Data'!CQ513/1000000</f>
        <v>0</v>
      </c>
      <c r="M2476">
        <f>'[1]Master Data'!CR513/1000000</f>
        <v>0</v>
      </c>
      <c r="N2476">
        <f>'[1]Master Data'!CS513/1000000</f>
        <v>0</v>
      </c>
      <c r="O2476">
        <f>'[1]Master Data'!CT513/100</f>
        <v>0</v>
      </c>
      <c r="P2476">
        <f>'[1]Master Data'!CU513/100</f>
        <v>0</v>
      </c>
      <c r="Q2476">
        <f>'[1]Master Data'!CV513/100</f>
        <v>0</v>
      </c>
      <c r="R2476">
        <f>'[1]Master Data'!CW513/1000000</f>
        <v>0</v>
      </c>
      <c r="S2476">
        <f>'[1]Master Data'!CY513/1000000</f>
        <v>0</v>
      </c>
      <c r="T2476">
        <f>'[1]Master Data'!CZ513/100</f>
        <v>0</v>
      </c>
      <c r="U2476">
        <f>'[1]Master Data'!DA513/1000000</f>
        <v>0</v>
      </c>
    </row>
    <row r="2477" spans="1:21" x14ac:dyDescent="0.55000000000000004">
      <c r="A2477" s="41" t="s">
        <v>1608</v>
      </c>
      <c r="B2477" s="41">
        <v>9.3999999999999986E-3</v>
      </c>
      <c r="C2477">
        <f>'[1]Master Data'!CG514/100</f>
        <v>0</v>
      </c>
      <c r="D2477">
        <f>'[1]Master Data'!CH514/1000000</f>
        <v>0</v>
      </c>
      <c r="E2477">
        <f>'[1]Master Data'!CI514/1000000</f>
        <v>0</v>
      </c>
      <c r="F2477">
        <f>'[1]Master Data'!CJ514/100</f>
        <v>0</v>
      </c>
      <c r="G2477">
        <f>'[1]Master Data'!CK514/100</f>
        <v>0</v>
      </c>
      <c r="H2477">
        <f>'[1]Master Data'!CL514/100</f>
        <v>0</v>
      </c>
      <c r="I2477">
        <f>'[1]Master Data'!CM514/100</f>
        <v>0</v>
      </c>
      <c r="J2477">
        <f>'[1]Master Data'!CN514/100</f>
        <v>0</v>
      </c>
      <c r="K2477">
        <f>'[1]Master Data'!CP514/100</f>
        <v>8.0000000000000004E-4</v>
      </c>
      <c r="L2477">
        <f>'[1]Master Data'!CQ514/1000000</f>
        <v>0</v>
      </c>
      <c r="M2477">
        <f>'[1]Master Data'!CR514/1000000</f>
        <v>0</v>
      </c>
      <c r="N2477">
        <f>'[1]Master Data'!CS514/1000000</f>
        <v>0</v>
      </c>
      <c r="O2477">
        <f>'[1]Master Data'!CT514/100</f>
        <v>0</v>
      </c>
      <c r="P2477">
        <f>'[1]Master Data'!CU514/100</f>
        <v>0</v>
      </c>
      <c r="Q2477">
        <f>'[1]Master Data'!CV514/100</f>
        <v>0</v>
      </c>
      <c r="R2477">
        <f>'[1]Master Data'!CW514/1000000</f>
        <v>0</v>
      </c>
      <c r="S2477">
        <f>'[1]Master Data'!CY514/1000000</f>
        <v>0</v>
      </c>
      <c r="T2477">
        <f>'[1]Master Data'!CZ514/100</f>
        <v>0</v>
      </c>
      <c r="U2477">
        <f>'[1]Master Data'!DA514/1000000</f>
        <v>0</v>
      </c>
    </row>
    <row r="2478" spans="1:21" x14ac:dyDescent="0.55000000000000004">
      <c r="A2478" s="41" t="s">
        <v>1609</v>
      </c>
      <c r="B2478" s="41">
        <v>0</v>
      </c>
      <c r="C2478">
        <f>'[1]Master Data'!CG515/100</f>
        <v>0</v>
      </c>
      <c r="D2478">
        <f>'[1]Master Data'!CH515/1000000</f>
        <v>0</v>
      </c>
      <c r="E2478">
        <f>'[1]Master Data'!CI515/1000000</f>
        <v>0</v>
      </c>
      <c r="F2478">
        <f>'[1]Master Data'!CJ515/100</f>
        <v>0</v>
      </c>
      <c r="G2478">
        <f>'[1]Master Data'!CK515/100</f>
        <v>0</v>
      </c>
      <c r="H2478">
        <f>'[1]Master Data'!CL515/100</f>
        <v>0</v>
      </c>
      <c r="I2478">
        <f>'[1]Master Data'!CM515/100</f>
        <v>0</v>
      </c>
      <c r="J2478">
        <f>'[1]Master Data'!CN515/100</f>
        <v>0</v>
      </c>
      <c r="K2478">
        <f>'[1]Master Data'!CP515/100</f>
        <v>0</v>
      </c>
      <c r="L2478">
        <f>'[1]Master Data'!CQ515/1000000</f>
        <v>0</v>
      </c>
      <c r="M2478">
        <f>'[1]Master Data'!CR515/1000000</f>
        <v>0</v>
      </c>
      <c r="N2478">
        <f>'[1]Master Data'!CS515/1000000</f>
        <v>0</v>
      </c>
      <c r="O2478">
        <f>'[1]Master Data'!CT515/100</f>
        <v>0</v>
      </c>
      <c r="P2478">
        <f>'[1]Master Data'!CU515/100</f>
        <v>0</v>
      </c>
      <c r="Q2478">
        <f>'[1]Master Data'!CV515/100</f>
        <v>0</v>
      </c>
      <c r="R2478">
        <f>'[1]Master Data'!CW515/1000000</f>
        <v>0</v>
      </c>
      <c r="S2478">
        <f>'[1]Master Data'!CY515/1000000</f>
        <v>0</v>
      </c>
      <c r="T2478">
        <f>'[1]Master Data'!CZ515/100</f>
        <v>0</v>
      </c>
      <c r="U2478">
        <f>'[1]Master Data'!DA515/1000000</f>
        <v>0</v>
      </c>
    </row>
    <row r="2479" spans="1:21" x14ac:dyDescent="0.55000000000000004">
      <c r="A2479" s="41" t="s">
        <v>1610</v>
      </c>
      <c r="B2479" s="41">
        <v>1.1029761904761905E-2</v>
      </c>
      <c r="C2479">
        <f>'[1]Master Data'!CG516/100</f>
        <v>0</v>
      </c>
      <c r="D2479">
        <f>'[1]Master Data'!CH516/1000000</f>
        <v>0</v>
      </c>
      <c r="E2479">
        <f>'[1]Master Data'!CI516/1000000</f>
        <v>0</v>
      </c>
      <c r="F2479">
        <f>'[1]Master Data'!CJ516/100</f>
        <v>0</v>
      </c>
      <c r="G2479">
        <f>'[1]Master Data'!CK516/100</f>
        <v>0</v>
      </c>
      <c r="H2479">
        <f>'[1]Master Data'!CL516/100</f>
        <v>0</v>
      </c>
      <c r="I2479">
        <f>'[1]Master Data'!CM516/100</f>
        <v>0</v>
      </c>
      <c r="J2479">
        <f>'[1]Master Data'!CN516/100</f>
        <v>0</v>
      </c>
      <c r="K2479">
        <f>'[1]Master Data'!CP516/100</f>
        <v>1.3226190476190477E-3</v>
      </c>
      <c r="L2479">
        <f>'[1]Master Data'!CQ516/1000000</f>
        <v>0</v>
      </c>
      <c r="M2479">
        <f>'[1]Master Data'!CR516/1000000</f>
        <v>0</v>
      </c>
      <c r="N2479">
        <f>'[1]Master Data'!CS516/1000000</f>
        <v>0</v>
      </c>
      <c r="O2479">
        <f>'[1]Master Data'!CT516/100</f>
        <v>0</v>
      </c>
      <c r="P2479">
        <f>'[1]Master Data'!CU516/100</f>
        <v>0.43375119047619054</v>
      </c>
      <c r="Q2479">
        <f>'[1]Master Data'!CV516/100</f>
        <v>0</v>
      </c>
      <c r="R2479">
        <f>'[1]Master Data'!CW516/1000000</f>
        <v>0</v>
      </c>
      <c r="S2479">
        <f>'[1]Master Data'!CY516/1000000</f>
        <v>0</v>
      </c>
      <c r="T2479">
        <f>'[1]Master Data'!CZ516/100</f>
        <v>0</v>
      </c>
      <c r="U2479">
        <f>'[1]Master Data'!DA516/1000000</f>
        <v>0</v>
      </c>
    </row>
    <row r="2480" spans="1:21" x14ac:dyDescent="0.55000000000000004">
      <c r="A2480" s="41" t="s">
        <v>1611</v>
      </c>
      <c r="B2480" s="41">
        <v>1.190229885057471E-2</v>
      </c>
      <c r="C2480">
        <f>'[1]Master Data'!CG517/100</f>
        <v>0</v>
      </c>
      <c r="D2480">
        <f>'[1]Master Data'!CH517/1000000</f>
        <v>0</v>
      </c>
      <c r="E2480">
        <f>'[1]Master Data'!CI517/1000000</f>
        <v>0</v>
      </c>
      <c r="F2480">
        <f>'[1]Master Data'!CJ517/100</f>
        <v>0</v>
      </c>
      <c r="G2480">
        <f>'[1]Master Data'!CK517/100</f>
        <v>0</v>
      </c>
      <c r="H2480">
        <f>'[1]Master Data'!CL517/100</f>
        <v>0</v>
      </c>
      <c r="I2480">
        <f>'[1]Master Data'!CM517/100</f>
        <v>0</v>
      </c>
      <c r="J2480">
        <f>'[1]Master Data'!CN517/100</f>
        <v>0</v>
      </c>
      <c r="K2480">
        <f>'[1]Master Data'!CP517/100</f>
        <v>1.2494252873563219E-3</v>
      </c>
      <c r="L2480">
        <f>'[1]Master Data'!CQ517/1000000</f>
        <v>0</v>
      </c>
      <c r="M2480">
        <f>'[1]Master Data'!CR517/1000000</f>
        <v>0</v>
      </c>
      <c r="N2480">
        <f>'[1]Master Data'!CS517/1000000</f>
        <v>0</v>
      </c>
      <c r="O2480">
        <f>'[1]Master Data'!CT517/100</f>
        <v>0</v>
      </c>
      <c r="P2480">
        <f>'[1]Master Data'!CU517/100</f>
        <v>0.41530689655172409</v>
      </c>
      <c r="Q2480">
        <f>'[1]Master Data'!CV517/100</f>
        <v>0</v>
      </c>
      <c r="R2480">
        <f>'[1]Master Data'!CW517/1000000</f>
        <v>0</v>
      </c>
      <c r="S2480">
        <f>'[1]Master Data'!CY517/1000000</f>
        <v>0</v>
      </c>
      <c r="T2480">
        <f>'[1]Master Data'!CZ517/100</f>
        <v>0</v>
      </c>
      <c r="U2480">
        <f>'[1]Master Data'!DA517/1000000</f>
        <v>0</v>
      </c>
    </row>
    <row r="2481" spans="1:21" x14ac:dyDescent="0.55000000000000004">
      <c r="A2481" s="41" t="s">
        <v>1612</v>
      </c>
      <c r="B2481" s="41">
        <v>1.1752747252747253E-2</v>
      </c>
      <c r="C2481">
        <f>'[1]Master Data'!CG518/100</f>
        <v>0</v>
      </c>
      <c r="D2481">
        <f>'[1]Master Data'!CH518/1000000</f>
        <v>0</v>
      </c>
      <c r="E2481">
        <f>'[1]Master Data'!CI518/1000000</f>
        <v>0</v>
      </c>
      <c r="F2481">
        <f>'[1]Master Data'!CJ518/100</f>
        <v>0</v>
      </c>
      <c r="G2481">
        <f>'[1]Master Data'!CK518/100</f>
        <v>0</v>
      </c>
      <c r="H2481">
        <f>'[1]Master Data'!CL518/100</f>
        <v>0</v>
      </c>
      <c r="I2481">
        <f>'[1]Master Data'!CM518/100</f>
        <v>0</v>
      </c>
      <c r="J2481">
        <f>'[1]Master Data'!CN518/100</f>
        <v>0</v>
      </c>
      <c r="K2481">
        <f>'[1]Master Data'!CP518/100</f>
        <v>1.4989010989010989E-3</v>
      </c>
      <c r="L2481">
        <f>'[1]Master Data'!CQ518/1000000</f>
        <v>0</v>
      </c>
      <c r="M2481">
        <f>'[1]Master Data'!CR518/1000000</f>
        <v>0</v>
      </c>
      <c r="N2481">
        <f>'[1]Master Data'!CS518/1000000</f>
        <v>0</v>
      </c>
      <c r="O2481">
        <f>'[1]Master Data'!CT518/100</f>
        <v>0</v>
      </c>
      <c r="P2481">
        <f>'[1]Master Data'!CU518/100</f>
        <v>0.43476153846153848</v>
      </c>
      <c r="Q2481">
        <f>'[1]Master Data'!CV518/100</f>
        <v>0</v>
      </c>
      <c r="R2481">
        <f>'[1]Master Data'!CW518/1000000</f>
        <v>0</v>
      </c>
      <c r="S2481">
        <f>'[1]Master Data'!CY518/1000000</f>
        <v>0</v>
      </c>
      <c r="T2481">
        <f>'[1]Master Data'!CZ518/100</f>
        <v>0</v>
      </c>
      <c r="U2481">
        <f>'[1]Master Data'!DA518/1000000</f>
        <v>0</v>
      </c>
    </row>
    <row r="2482" spans="1:21" x14ac:dyDescent="0.55000000000000004">
      <c r="A2482" s="41" t="s">
        <v>1613</v>
      </c>
      <c r="B2482" s="41">
        <v>0</v>
      </c>
      <c r="C2482">
        <f>'[1]Master Data'!CG519/100</f>
        <v>0</v>
      </c>
      <c r="D2482">
        <f>'[1]Master Data'!CH519/1000000</f>
        <v>0</v>
      </c>
      <c r="E2482">
        <f>'[1]Master Data'!CI519/1000000</f>
        <v>0</v>
      </c>
      <c r="F2482">
        <f>'[1]Master Data'!CJ519/100</f>
        <v>0</v>
      </c>
      <c r="G2482">
        <f>'[1]Master Data'!CK519/100</f>
        <v>0</v>
      </c>
      <c r="H2482">
        <f>'[1]Master Data'!CL519/100</f>
        <v>0</v>
      </c>
      <c r="I2482">
        <f>'[1]Master Data'!CM519/100</f>
        <v>0</v>
      </c>
      <c r="J2482">
        <f>'[1]Master Data'!CN519/100</f>
        <v>0</v>
      </c>
      <c r="K2482">
        <f>'[1]Master Data'!CP519/100</f>
        <v>0</v>
      </c>
      <c r="L2482">
        <f>'[1]Master Data'!CQ519/1000000</f>
        <v>0</v>
      </c>
      <c r="M2482">
        <f>'[1]Master Data'!CR519/1000000</f>
        <v>0</v>
      </c>
      <c r="N2482">
        <f>'[1]Master Data'!CS519/1000000</f>
        <v>0</v>
      </c>
      <c r="O2482">
        <f>'[1]Master Data'!CT519/100</f>
        <v>0</v>
      </c>
      <c r="P2482">
        <f>'[1]Master Data'!CU519/100</f>
        <v>0</v>
      </c>
      <c r="Q2482">
        <f>'[1]Master Data'!CV519/100</f>
        <v>0</v>
      </c>
      <c r="R2482">
        <f>'[1]Master Data'!CW519/1000000</f>
        <v>0</v>
      </c>
      <c r="S2482">
        <f>'[1]Master Data'!CY519/1000000</f>
        <v>0</v>
      </c>
      <c r="T2482">
        <f>'[1]Master Data'!CZ519/100</f>
        <v>0</v>
      </c>
      <c r="U2482">
        <f>'[1]Master Data'!DA519/1000000</f>
        <v>0</v>
      </c>
    </row>
    <row r="2483" spans="1:21" x14ac:dyDescent="0.55000000000000004">
      <c r="A2483" s="41" t="s">
        <v>1614</v>
      </c>
      <c r="B2483" s="41">
        <v>0</v>
      </c>
      <c r="C2483">
        <f>'[1]Master Data'!CG520/100</f>
        <v>0</v>
      </c>
      <c r="D2483">
        <f>'[1]Master Data'!CH520/1000000</f>
        <v>0</v>
      </c>
      <c r="E2483">
        <f>'[1]Master Data'!CI520/1000000</f>
        <v>0</v>
      </c>
      <c r="F2483">
        <f>'[1]Master Data'!CJ520/100</f>
        <v>0</v>
      </c>
      <c r="G2483">
        <f>'[1]Master Data'!CK520/100</f>
        <v>0</v>
      </c>
      <c r="H2483">
        <f>'[1]Master Data'!CL520/100</f>
        <v>0</v>
      </c>
      <c r="I2483">
        <f>'[1]Master Data'!CM520/100</f>
        <v>0</v>
      </c>
      <c r="J2483">
        <f>'[1]Master Data'!CN520/100</f>
        <v>0</v>
      </c>
      <c r="K2483">
        <f>'[1]Master Data'!CP520/100</f>
        <v>0</v>
      </c>
      <c r="L2483">
        <f>'[1]Master Data'!CQ520/1000000</f>
        <v>0</v>
      </c>
      <c r="M2483">
        <f>'[1]Master Data'!CR520/1000000</f>
        <v>0</v>
      </c>
      <c r="N2483">
        <f>'[1]Master Data'!CS520/1000000</f>
        <v>0</v>
      </c>
      <c r="O2483">
        <f>'[1]Master Data'!CT520/100</f>
        <v>0</v>
      </c>
      <c r="P2483">
        <f>'[1]Master Data'!CU520/100</f>
        <v>0</v>
      </c>
      <c r="Q2483">
        <f>'[1]Master Data'!CV520/100</f>
        <v>0</v>
      </c>
      <c r="R2483">
        <f>'[1]Master Data'!CW520/1000000</f>
        <v>0</v>
      </c>
      <c r="S2483">
        <f>'[1]Master Data'!CY520/1000000</f>
        <v>0</v>
      </c>
      <c r="T2483">
        <f>'[1]Master Data'!CZ520/100</f>
        <v>0</v>
      </c>
      <c r="U2483">
        <f>'[1]Master Data'!DA520/1000000</f>
        <v>0</v>
      </c>
    </row>
    <row r="2484" spans="1:21" x14ac:dyDescent="0.55000000000000004">
      <c r="A2484" s="41" t="s">
        <v>1615</v>
      </c>
      <c r="B2484" s="41">
        <v>0</v>
      </c>
      <c r="C2484">
        <f>'[1]Master Data'!CG521/100</f>
        <v>0</v>
      </c>
      <c r="D2484">
        <f>'[1]Master Data'!CH521/1000000</f>
        <v>0</v>
      </c>
      <c r="E2484">
        <f>'[1]Master Data'!CI521/1000000</f>
        <v>0</v>
      </c>
      <c r="F2484">
        <f>'[1]Master Data'!CJ521/100</f>
        <v>0</v>
      </c>
      <c r="G2484">
        <f>'[1]Master Data'!CK521/100</f>
        <v>0</v>
      </c>
      <c r="H2484">
        <f>'[1]Master Data'!CL521/100</f>
        <v>0</v>
      </c>
      <c r="I2484">
        <f>'[1]Master Data'!CM521/100</f>
        <v>0</v>
      </c>
      <c r="J2484">
        <f>'[1]Master Data'!CN521/100</f>
        <v>0</v>
      </c>
      <c r="K2484">
        <f>'[1]Master Data'!CP521/100</f>
        <v>0</v>
      </c>
      <c r="L2484">
        <f>'[1]Master Data'!CQ521/1000000</f>
        <v>0</v>
      </c>
      <c r="M2484">
        <f>'[1]Master Data'!CR521/1000000</f>
        <v>0</v>
      </c>
      <c r="N2484">
        <f>'[1]Master Data'!CS521/1000000</f>
        <v>0</v>
      </c>
      <c r="O2484">
        <f>'[1]Master Data'!CT521/100</f>
        <v>0</v>
      </c>
      <c r="P2484">
        <f>'[1]Master Data'!CU521/100</f>
        <v>0</v>
      </c>
      <c r="Q2484">
        <f>'[1]Master Data'!CV521/100</f>
        <v>0</v>
      </c>
      <c r="R2484">
        <f>'[1]Master Data'!CW521/1000000</f>
        <v>0</v>
      </c>
      <c r="S2484">
        <f>'[1]Master Data'!CY521/1000000</f>
        <v>0</v>
      </c>
      <c r="T2484">
        <f>'[1]Master Data'!CZ521/100</f>
        <v>0</v>
      </c>
      <c r="U2484">
        <f>'[1]Master Data'!DA521/1000000</f>
        <v>0</v>
      </c>
    </row>
    <row r="2485" spans="1:21" x14ac:dyDescent="0.55000000000000004">
      <c r="A2485" s="41" t="s">
        <v>1616</v>
      </c>
      <c r="B2485" s="41">
        <v>0</v>
      </c>
      <c r="C2485">
        <f>'[1]Master Data'!CG522/100</f>
        <v>0</v>
      </c>
      <c r="D2485">
        <f>'[1]Master Data'!CH522/1000000</f>
        <v>0</v>
      </c>
      <c r="E2485">
        <f>'[1]Master Data'!CI522/1000000</f>
        <v>0</v>
      </c>
      <c r="F2485">
        <f>'[1]Master Data'!CJ522/100</f>
        <v>0</v>
      </c>
      <c r="G2485">
        <f>'[1]Master Data'!CK522/100</f>
        <v>0</v>
      </c>
      <c r="H2485">
        <f>'[1]Master Data'!CL522/100</f>
        <v>0</v>
      </c>
      <c r="I2485">
        <f>'[1]Master Data'!CM522/100</f>
        <v>0</v>
      </c>
      <c r="J2485">
        <f>'[1]Master Data'!CN522/100</f>
        <v>0</v>
      </c>
      <c r="K2485">
        <f>'[1]Master Data'!CP522/100</f>
        <v>0</v>
      </c>
      <c r="L2485">
        <f>'[1]Master Data'!CQ522/1000000</f>
        <v>0</v>
      </c>
      <c r="M2485">
        <f>'[1]Master Data'!CR522/1000000</f>
        <v>0</v>
      </c>
      <c r="N2485">
        <f>'[1]Master Data'!CS522/1000000</f>
        <v>0</v>
      </c>
      <c r="O2485">
        <f>'[1]Master Data'!CT522/100</f>
        <v>0</v>
      </c>
      <c r="P2485">
        <f>'[1]Master Data'!CU522/100</f>
        <v>0</v>
      </c>
      <c r="Q2485">
        <f>'[1]Master Data'!CV522/100</f>
        <v>0</v>
      </c>
      <c r="R2485">
        <f>'[1]Master Data'!CW522/1000000</f>
        <v>0</v>
      </c>
      <c r="S2485">
        <f>'[1]Master Data'!CY522/1000000</f>
        <v>0</v>
      </c>
      <c r="T2485">
        <f>'[1]Master Data'!CZ522/100</f>
        <v>0</v>
      </c>
      <c r="U2485">
        <f>'[1]Master Data'!DA522/1000000</f>
        <v>0</v>
      </c>
    </row>
    <row r="2486" spans="1:21" x14ac:dyDescent="0.55000000000000004">
      <c r="A2486" s="41" t="s">
        <v>1617</v>
      </c>
      <c r="B2486" s="41">
        <v>0</v>
      </c>
      <c r="C2486">
        <f>'[1]Master Data'!CG523/100</f>
        <v>0</v>
      </c>
      <c r="D2486">
        <f>'[1]Master Data'!CH523/1000000</f>
        <v>0</v>
      </c>
      <c r="E2486">
        <f>'[1]Master Data'!CI523/1000000</f>
        <v>0</v>
      </c>
      <c r="F2486">
        <f>'[1]Master Data'!CJ523/100</f>
        <v>0</v>
      </c>
      <c r="G2486">
        <f>'[1]Master Data'!CK523/100</f>
        <v>0</v>
      </c>
      <c r="H2486">
        <f>'[1]Master Data'!CL523/100</f>
        <v>0</v>
      </c>
      <c r="I2486">
        <f>'[1]Master Data'!CM523/100</f>
        <v>0</v>
      </c>
      <c r="J2486">
        <f>'[1]Master Data'!CN523/100</f>
        <v>0</v>
      </c>
      <c r="K2486">
        <f>'[1]Master Data'!CP523/100</f>
        <v>0</v>
      </c>
      <c r="L2486">
        <f>'[1]Master Data'!CQ523/1000000</f>
        <v>0</v>
      </c>
      <c r="M2486">
        <f>'[1]Master Data'!CR523/1000000</f>
        <v>0</v>
      </c>
      <c r="N2486">
        <f>'[1]Master Data'!CS523/1000000</f>
        <v>0</v>
      </c>
      <c r="O2486">
        <f>'[1]Master Data'!CT523/100</f>
        <v>0</v>
      </c>
      <c r="P2486">
        <f>'[1]Master Data'!CU523/100</f>
        <v>0</v>
      </c>
      <c r="Q2486">
        <f>'[1]Master Data'!CV523/100</f>
        <v>0</v>
      </c>
      <c r="R2486">
        <f>'[1]Master Data'!CW523/1000000</f>
        <v>0</v>
      </c>
      <c r="S2486">
        <f>'[1]Master Data'!CY523/1000000</f>
        <v>0</v>
      </c>
      <c r="T2486">
        <f>'[1]Master Data'!CZ523/100</f>
        <v>0</v>
      </c>
      <c r="U2486">
        <f>'[1]Master Data'!DA523/1000000</f>
        <v>0</v>
      </c>
    </row>
    <row r="2487" spans="1:21" x14ac:dyDescent="0.55000000000000004">
      <c r="A2487" s="41" t="s">
        <v>2056</v>
      </c>
      <c r="B2487" s="41">
        <v>0</v>
      </c>
      <c r="C2487">
        <f>'[1]Master Data'!CG524/100</f>
        <v>0</v>
      </c>
      <c r="D2487">
        <f>'[1]Master Data'!CH524/1000000</f>
        <v>0</v>
      </c>
      <c r="E2487">
        <f>'[1]Master Data'!CI524/1000000</f>
        <v>0</v>
      </c>
      <c r="F2487">
        <f>'[1]Master Data'!CJ524/100</f>
        <v>0</v>
      </c>
      <c r="G2487">
        <f>'[1]Master Data'!CK524/100</f>
        <v>0</v>
      </c>
      <c r="H2487">
        <f>'[1]Master Data'!CL524/100</f>
        <v>0</v>
      </c>
      <c r="I2487">
        <f>'[1]Master Data'!CM524/100</f>
        <v>0</v>
      </c>
      <c r="J2487">
        <f>'[1]Master Data'!CN524/100</f>
        <v>0</v>
      </c>
      <c r="K2487">
        <f>'[1]Master Data'!CP524/100</f>
        <v>0</v>
      </c>
      <c r="L2487">
        <f>'[1]Master Data'!CQ524/1000000</f>
        <v>0</v>
      </c>
      <c r="M2487">
        <f>'[1]Master Data'!CR524/1000000</f>
        <v>0</v>
      </c>
      <c r="N2487">
        <f>'[1]Master Data'!CS524/1000000</f>
        <v>0</v>
      </c>
      <c r="O2487">
        <f>'[1]Master Data'!CT524/100</f>
        <v>0</v>
      </c>
      <c r="P2487">
        <f>'[1]Master Data'!CU524/100</f>
        <v>0</v>
      </c>
      <c r="Q2487">
        <f>'[1]Master Data'!CV524/100</f>
        <v>0</v>
      </c>
      <c r="R2487">
        <f>'[1]Master Data'!CW524/1000000</f>
        <v>0</v>
      </c>
      <c r="S2487">
        <f>'[1]Master Data'!CY524/1000000</f>
        <v>0</v>
      </c>
      <c r="T2487">
        <f>'[1]Master Data'!CZ524/100</f>
        <v>0</v>
      </c>
      <c r="U2487">
        <f>'[1]Master Data'!DA524/1000000</f>
        <v>0</v>
      </c>
    </row>
    <row r="2488" spans="1:21" x14ac:dyDescent="0.55000000000000004">
      <c r="A2488" s="41" t="s">
        <v>1268</v>
      </c>
      <c r="B2488" s="41">
        <v>0</v>
      </c>
      <c r="C2488">
        <f>'[1]Master Data'!CG525/100</f>
        <v>0</v>
      </c>
      <c r="D2488">
        <f>'[1]Master Data'!CH525/1000000</f>
        <v>0</v>
      </c>
      <c r="E2488">
        <f>'[1]Master Data'!CI525/1000000</f>
        <v>0</v>
      </c>
      <c r="F2488">
        <f>'[1]Master Data'!CJ525/100</f>
        <v>0</v>
      </c>
      <c r="G2488">
        <f>'[1]Master Data'!CK525/100</f>
        <v>0</v>
      </c>
      <c r="H2488">
        <f>'[1]Master Data'!CL525/100</f>
        <v>0</v>
      </c>
      <c r="I2488">
        <f>'[1]Master Data'!CM525/100</f>
        <v>0</v>
      </c>
      <c r="J2488">
        <f>'[1]Master Data'!CN525/100</f>
        <v>0</v>
      </c>
      <c r="K2488">
        <f>'[1]Master Data'!CP525/100</f>
        <v>0</v>
      </c>
      <c r="L2488">
        <f>'[1]Master Data'!CQ525/1000000</f>
        <v>0</v>
      </c>
      <c r="M2488">
        <f>'[1]Master Data'!CR525/1000000</f>
        <v>0</v>
      </c>
      <c r="N2488">
        <f>'[1]Master Data'!CS525/1000000</f>
        <v>0</v>
      </c>
      <c r="O2488">
        <f>'[1]Master Data'!CT525/100</f>
        <v>0</v>
      </c>
      <c r="P2488">
        <f>'[1]Master Data'!CU525/100</f>
        <v>0</v>
      </c>
      <c r="Q2488">
        <f>'[1]Master Data'!CV525/100</f>
        <v>0</v>
      </c>
      <c r="R2488">
        <f>'[1]Master Data'!CW525/1000000</f>
        <v>0</v>
      </c>
      <c r="S2488">
        <f>'[1]Master Data'!CY525/1000000</f>
        <v>0</v>
      </c>
      <c r="T2488">
        <f>'[1]Master Data'!CZ525/100</f>
        <v>0</v>
      </c>
      <c r="U2488">
        <f>'[1]Master Data'!DA525/1000000</f>
        <v>0</v>
      </c>
    </row>
    <row r="2489" spans="1:21" x14ac:dyDescent="0.55000000000000004">
      <c r="A2489" s="41" t="s">
        <v>1596</v>
      </c>
      <c r="B2489" s="41">
        <v>0</v>
      </c>
      <c r="C2489">
        <f>'[1]Master Data'!CG526/100</f>
        <v>0</v>
      </c>
      <c r="D2489">
        <f>'[1]Master Data'!CH526/1000000</f>
        <v>0</v>
      </c>
      <c r="E2489">
        <f>'[1]Master Data'!CI526/1000000</f>
        <v>0</v>
      </c>
      <c r="F2489">
        <f>'[1]Master Data'!CJ526/100</f>
        <v>0</v>
      </c>
      <c r="G2489">
        <f>'[1]Master Data'!CK526/100</f>
        <v>0</v>
      </c>
      <c r="H2489">
        <f>'[1]Master Data'!CL526/100</f>
        <v>0</v>
      </c>
      <c r="I2489">
        <f>'[1]Master Data'!CM526/100</f>
        <v>0</v>
      </c>
      <c r="J2489">
        <f>'[1]Master Data'!CN526/100</f>
        <v>0</v>
      </c>
      <c r="K2489">
        <f>'[1]Master Data'!CP526/100</f>
        <v>0</v>
      </c>
      <c r="L2489">
        <f>'[1]Master Data'!CQ526/1000000</f>
        <v>0</v>
      </c>
      <c r="M2489">
        <f>'[1]Master Data'!CR526/1000000</f>
        <v>0</v>
      </c>
      <c r="N2489">
        <f>'[1]Master Data'!CS526/1000000</f>
        <v>0</v>
      </c>
      <c r="O2489">
        <f>'[1]Master Data'!CT526/100</f>
        <v>0</v>
      </c>
      <c r="P2489">
        <f>'[1]Master Data'!CU526/100</f>
        <v>0</v>
      </c>
      <c r="Q2489">
        <f>'[1]Master Data'!CV526/100</f>
        <v>0</v>
      </c>
      <c r="R2489">
        <f>'[1]Master Data'!CW526/1000000</f>
        <v>0</v>
      </c>
      <c r="S2489">
        <f>'[1]Master Data'!CY526/1000000</f>
        <v>0</v>
      </c>
      <c r="T2489">
        <f>'[1]Master Data'!CZ526/100</f>
        <v>0</v>
      </c>
      <c r="U2489">
        <f>'[1]Master Data'!DA526/1000000</f>
        <v>0</v>
      </c>
    </row>
    <row r="2490" spans="1:21" x14ac:dyDescent="0.55000000000000004">
      <c r="A2490" s="41" t="s">
        <v>1597</v>
      </c>
      <c r="B2490" s="41">
        <v>0</v>
      </c>
      <c r="C2490">
        <f>'[1]Master Data'!CG527/100</f>
        <v>0</v>
      </c>
      <c r="D2490">
        <f>'[1]Master Data'!CH527/1000000</f>
        <v>0</v>
      </c>
      <c r="E2490">
        <f>'[1]Master Data'!CI527/1000000</f>
        <v>0</v>
      </c>
      <c r="F2490">
        <f>'[1]Master Data'!CJ527/100</f>
        <v>0</v>
      </c>
      <c r="G2490">
        <f>'[1]Master Data'!CK527/100</f>
        <v>0</v>
      </c>
      <c r="H2490">
        <f>'[1]Master Data'!CL527/100</f>
        <v>0</v>
      </c>
      <c r="I2490">
        <f>'[1]Master Data'!CM527/100</f>
        <v>0</v>
      </c>
      <c r="J2490">
        <f>'[1]Master Data'!CN527/100</f>
        <v>0</v>
      </c>
      <c r="K2490">
        <f>'[1]Master Data'!CP527/100</f>
        <v>0</v>
      </c>
      <c r="L2490">
        <f>'[1]Master Data'!CQ527/1000000</f>
        <v>0</v>
      </c>
      <c r="M2490">
        <f>'[1]Master Data'!CR527/1000000</f>
        <v>0</v>
      </c>
      <c r="N2490">
        <f>'[1]Master Data'!CS527/1000000</f>
        <v>0</v>
      </c>
      <c r="O2490">
        <f>'[1]Master Data'!CT527/100</f>
        <v>0</v>
      </c>
      <c r="P2490">
        <f>'[1]Master Data'!CU527/100</f>
        <v>0</v>
      </c>
      <c r="Q2490">
        <f>'[1]Master Data'!CV527/100</f>
        <v>0</v>
      </c>
      <c r="R2490">
        <f>'[1]Master Data'!CW527/1000000</f>
        <v>0</v>
      </c>
      <c r="S2490">
        <f>'[1]Master Data'!CY527/1000000</f>
        <v>0</v>
      </c>
      <c r="T2490">
        <f>'[1]Master Data'!CZ527/100</f>
        <v>0</v>
      </c>
      <c r="U2490">
        <f>'[1]Master Data'!DA527/1000000</f>
        <v>0</v>
      </c>
    </row>
    <row r="2491" spans="1:21" x14ac:dyDescent="0.55000000000000004">
      <c r="A2491" s="41" t="s">
        <v>1598</v>
      </c>
      <c r="B2491" s="41">
        <v>0</v>
      </c>
      <c r="C2491">
        <f>'[1]Master Data'!CG528/100</f>
        <v>0</v>
      </c>
      <c r="D2491">
        <f>'[1]Master Data'!CH528/1000000</f>
        <v>0</v>
      </c>
      <c r="E2491">
        <f>'[1]Master Data'!CI528/1000000</f>
        <v>0</v>
      </c>
      <c r="F2491">
        <f>'[1]Master Data'!CJ528/100</f>
        <v>0</v>
      </c>
      <c r="G2491">
        <f>'[1]Master Data'!CK528/100</f>
        <v>0</v>
      </c>
      <c r="H2491">
        <f>'[1]Master Data'!CL528/100</f>
        <v>0</v>
      </c>
      <c r="I2491">
        <f>'[1]Master Data'!CM528/100</f>
        <v>0</v>
      </c>
      <c r="J2491">
        <f>'[1]Master Data'!CN528/100</f>
        <v>0</v>
      </c>
      <c r="K2491">
        <f>'[1]Master Data'!CP528/100</f>
        <v>0</v>
      </c>
      <c r="L2491">
        <f>'[1]Master Data'!CQ528/1000000</f>
        <v>0</v>
      </c>
      <c r="M2491">
        <f>'[1]Master Data'!CR528/1000000</f>
        <v>0</v>
      </c>
      <c r="N2491">
        <f>'[1]Master Data'!CS528/1000000</f>
        <v>0</v>
      </c>
      <c r="O2491">
        <f>'[1]Master Data'!CT528/100</f>
        <v>0</v>
      </c>
      <c r="P2491">
        <f>'[1]Master Data'!CU528/100</f>
        <v>0</v>
      </c>
      <c r="Q2491">
        <f>'[1]Master Data'!CV528/100</f>
        <v>0</v>
      </c>
      <c r="R2491">
        <f>'[1]Master Data'!CW528/1000000</f>
        <v>0</v>
      </c>
      <c r="S2491">
        <f>'[1]Master Data'!CY528/1000000</f>
        <v>0</v>
      </c>
      <c r="T2491">
        <f>'[1]Master Data'!CZ528/100</f>
        <v>0</v>
      </c>
      <c r="U2491">
        <f>'[1]Master Data'!DA528/1000000</f>
        <v>0</v>
      </c>
    </row>
    <row r="2492" spans="1:21" x14ac:dyDescent="0.55000000000000004">
      <c r="A2492" s="41" t="s">
        <v>1599</v>
      </c>
      <c r="B2492" s="41">
        <v>0</v>
      </c>
      <c r="C2492">
        <f>'[1]Master Data'!CG529/100</f>
        <v>0</v>
      </c>
      <c r="D2492">
        <f>'[1]Master Data'!CH529/1000000</f>
        <v>0</v>
      </c>
      <c r="E2492">
        <f>'[1]Master Data'!CI529/1000000</f>
        <v>0</v>
      </c>
      <c r="F2492">
        <f>'[1]Master Data'!CJ529/100</f>
        <v>0</v>
      </c>
      <c r="G2492">
        <f>'[1]Master Data'!CK529/100</f>
        <v>0</v>
      </c>
      <c r="H2492">
        <f>'[1]Master Data'!CL529/100</f>
        <v>0</v>
      </c>
      <c r="I2492">
        <f>'[1]Master Data'!CM529/100</f>
        <v>0</v>
      </c>
      <c r="J2492">
        <f>'[1]Master Data'!CN529/100</f>
        <v>0</v>
      </c>
      <c r="K2492">
        <f>'[1]Master Data'!CP529/100</f>
        <v>0</v>
      </c>
      <c r="L2492">
        <f>'[1]Master Data'!CQ529/1000000</f>
        <v>0</v>
      </c>
      <c r="M2492">
        <f>'[1]Master Data'!CR529/1000000</f>
        <v>0</v>
      </c>
      <c r="N2492">
        <f>'[1]Master Data'!CS529/1000000</f>
        <v>0</v>
      </c>
      <c r="O2492">
        <f>'[1]Master Data'!CT529/100</f>
        <v>0</v>
      </c>
      <c r="P2492">
        <f>'[1]Master Data'!CU529/100</f>
        <v>0</v>
      </c>
      <c r="Q2492">
        <f>'[1]Master Data'!CV529/100</f>
        <v>0</v>
      </c>
      <c r="R2492">
        <f>'[1]Master Data'!CW529/1000000</f>
        <v>0</v>
      </c>
      <c r="S2492">
        <f>'[1]Master Data'!CY529/1000000</f>
        <v>0</v>
      </c>
      <c r="T2492">
        <f>'[1]Master Data'!CZ529/100</f>
        <v>0</v>
      </c>
      <c r="U2492">
        <f>'[1]Master Data'!DA529/1000000</f>
        <v>0</v>
      </c>
    </row>
    <row r="2493" spans="1:21" x14ac:dyDescent="0.55000000000000004">
      <c r="A2493" s="12" t="s">
        <v>1618</v>
      </c>
      <c r="B2493" s="12">
        <v>0</v>
      </c>
      <c r="C2493">
        <f>'[1]Master Data'!CG530/100</f>
        <v>0</v>
      </c>
      <c r="D2493">
        <f>'[1]Master Data'!CH530/1000000</f>
        <v>0</v>
      </c>
      <c r="E2493">
        <f>'[1]Master Data'!CI530/1000000</f>
        <v>0</v>
      </c>
      <c r="F2493">
        <f>'[1]Master Data'!CJ530/100</f>
        <v>0</v>
      </c>
      <c r="G2493">
        <f>'[1]Master Data'!CK530/100</f>
        <v>0</v>
      </c>
      <c r="H2493">
        <f>'[1]Master Data'!CL530/100</f>
        <v>0</v>
      </c>
      <c r="I2493">
        <f>'[1]Master Data'!CM530/100</f>
        <v>0</v>
      </c>
      <c r="J2493">
        <f>'[1]Master Data'!CN530/100</f>
        <v>0</v>
      </c>
      <c r="K2493">
        <f>'[1]Master Data'!CP530/100</f>
        <v>0</v>
      </c>
      <c r="L2493">
        <f>'[1]Master Data'!CQ530/1000000</f>
        <v>0</v>
      </c>
      <c r="M2493">
        <f>'[1]Master Data'!CR530/1000000</f>
        <v>0</v>
      </c>
      <c r="N2493">
        <f>'[1]Master Data'!CS530/1000000</f>
        <v>0</v>
      </c>
      <c r="O2493">
        <f>'[1]Master Data'!CT530/100</f>
        <v>0</v>
      </c>
      <c r="P2493">
        <f>'[1]Master Data'!CU530/100</f>
        <v>0</v>
      </c>
      <c r="Q2493">
        <f>'[1]Master Data'!CV530/100</f>
        <v>0</v>
      </c>
      <c r="R2493">
        <f>'[1]Master Data'!CW530/1000000</f>
        <v>0</v>
      </c>
      <c r="S2493">
        <f>'[1]Master Data'!CY530/1000000</f>
        <v>0</v>
      </c>
      <c r="T2493">
        <f>'[1]Master Data'!CZ530/100</f>
        <v>0</v>
      </c>
      <c r="U2493">
        <f>'[1]Master Data'!DA530/1000000</f>
        <v>0</v>
      </c>
    </row>
    <row r="2494" spans="1:21" x14ac:dyDescent="0.55000000000000004">
      <c r="A2494" s="41" t="s">
        <v>1619</v>
      </c>
      <c r="B2494" s="41">
        <v>0</v>
      </c>
      <c r="C2494">
        <f>'[1]Master Data'!CG531/100</f>
        <v>0</v>
      </c>
      <c r="D2494">
        <f>'[1]Master Data'!CH531/1000000</f>
        <v>0</v>
      </c>
      <c r="E2494">
        <f>'[1]Master Data'!CI531/1000000</f>
        <v>0</v>
      </c>
      <c r="F2494">
        <f>'[1]Master Data'!CJ531/100</f>
        <v>0</v>
      </c>
      <c r="G2494">
        <f>'[1]Master Data'!CK531/100</f>
        <v>0</v>
      </c>
      <c r="H2494">
        <f>'[1]Master Data'!CL531/100</f>
        <v>0</v>
      </c>
      <c r="I2494">
        <f>'[1]Master Data'!CM531/100</f>
        <v>0</v>
      </c>
      <c r="J2494">
        <f>'[1]Master Data'!CN531/100</f>
        <v>0</v>
      </c>
      <c r="K2494">
        <f>'[1]Master Data'!CP531/100</f>
        <v>0</v>
      </c>
      <c r="L2494">
        <f>'[1]Master Data'!CQ531/1000000</f>
        <v>0</v>
      </c>
      <c r="M2494">
        <f>'[1]Master Data'!CR531/1000000</f>
        <v>0</v>
      </c>
      <c r="N2494">
        <f>'[1]Master Data'!CS531/1000000</f>
        <v>0</v>
      </c>
      <c r="O2494">
        <f>'[1]Master Data'!CT531/100</f>
        <v>0</v>
      </c>
      <c r="P2494">
        <f>'[1]Master Data'!CU531/100</f>
        <v>0</v>
      </c>
      <c r="Q2494">
        <f>'[1]Master Data'!CV531/100</f>
        <v>0</v>
      </c>
      <c r="R2494">
        <f>'[1]Master Data'!CW531/1000000</f>
        <v>0</v>
      </c>
      <c r="S2494">
        <f>'[1]Master Data'!CY531/1000000</f>
        <v>0</v>
      </c>
      <c r="T2494">
        <f>'[1]Master Data'!CZ531/100</f>
        <v>0</v>
      </c>
      <c r="U2494">
        <f>'[1]Master Data'!DA531/1000000</f>
        <v>0</v>
      </c>
    </row>
    <row r="2495" spans="1:21" x14ac:dyDescent="0.55000000000000004">
      <c r="A2495" s="41" t="s">
        <v>1620</v>
      </c>
      <c r="B2495" s="41">
        <v>0</v>
      </c>
      <c r="C2495">
        <f>'[1]Master Data'!CG532/100</f>
        <v>0</v>
      </c>
      <c r="D2495">
        <f>'[1]Master Data'!CH532/1000000</f>
        <v>0</v>
      </c>
      <c r="E2495">
        <f>'[1]Master Data'!CI532/1000000</f>
        <v>0</v>
      </c>
      <c r="F2495">
        <f>'[1]Master Data'!CJ532/100</f>
        <v>0</v>
      </c>
      <c r="G2495">
        <f>'[1]Master Data'!CK532/100</f>
        <v>0</v>
      </c>
      <c r="H2495">
        <f>'[1]Master Data'!CL532/100</f>
        <v>0</v>
      </c>
      <c r="I2495">
        <f>'[1]Master Data'!CM532/100</f>
        <v>0</v>
      </c>
      <c r="J2495">
        <f>'[1]Master Data'!CN532/100</f>
        <v>0</v>
      </c>
      <c r="K2495">
        <f>'[1]Master Data'!CP532/100</f>
        <v>0</v>
      </c>
      <c r="L2495">
        <f>'[1]Master Data'!CQ532/1000000</f>
        <v>0</v>
      </c>
      <c r="M2495">
        <f>'[1]Master Data'!CR532/1000000</f>
        <v>0</v>
      </c>
      <c r="N2495">
        <f>'[1]Master Data'!CS532/1000000</f>
        <v>0</v>
      </c>
      <c r="O2495">
        <f>'[1]Master Data'!CT532/100</f>
        <v>0</v>
      </c>
      <c r="P2495">
        <f>'[1]Master Data'!CU532/100</f>
        <v>0</v>
      </c>
      <c r="Q2495">
        <f>'[1]Master Data'!CV532/100</f>
        <v>0</v>
      </c>
      <c r="R2495">
        <f>'[1]Master Data'!CW532/1000000</f>
        <v>0</v>
      </c>
      <c r="S2495">
        <f>'[1]Master Data'!CY532/1000000</f>
        <v>0</v>
      </c>
      <c r="T2495">
        <f>'[1]Master Data'!CZ532/100</f>
        <v>0</v>
      </c>
      <c r="U2495">
        <f>'[1]Master Data'!DA532/1000000</f>
        <v>0</v>
      </c>
    </row>
    <row r="2496" spans="1:21" x14ac:dyDescent="0.55000000000000004">
      <c r="A2496" s="41" t="s">
        <v>1621</v>
      </c>
      <c r="B2496" s="41">
        <v>0</v>
      </c>
      <c r="C2496">
        <f>'[1]Master Data'!CG533/100</f>
        <v>0</v>
      </c>
      <c r="D2496">
        <f>'[1]Master Data'!CH533/1000000</f>
        <v>0</v>
      </c>
      <c r="E2496">
        <f>'[1]Master Data'!CI533/1000000</f>
        <v>0</v>
      </c>
      <c r="F2496">
        <f>'[1]Master Data'!CJ533/100</f>
        <v>0</v>
      </c>
      <c r="G2496">
        <f>'[1]Master Data'!CK533/100</f>
        <v>0</v>
      </c>
      <c r="H2496">
        <f>'[1]Master Data'!CL533/100</f>
        <v>0</v>
      </c>
      <c r="I2496">
        <f>'[1]Master Data'!CM533/100</f>
        <v>0</v>
      </c>
      <c r="J2496">
        <f>'[1]Master Data'!CN533/100</f>
        <v>0</v>
      </c>
      <c r="K2496">
        <f>'[1]Master Data'!CP533/100</f>
        <v>0</v>
      </c>
      <c r="L2496">
        <f>'[1]Master Data'!CQ533/1000000</f>
        <v>0</v>
      </c>
      <c r="M2496">
        <f>'[1]Master Data'!CR533/1000000</f>
        <v>0</v>
      </c>
      <c r="N2496">
        <f>'[1]Master Data'!CS533/1000000</f>
        <v>0</v>
      </c>
      <c r="O2496">
        <f>'[1]Master Data'!CT533/100</f>
        <v>0</v>
      </c>
      <c r="P2496">
        <f>'[1]Master Data'!CU533/100</f>
        <v>0</v>
      </c>
      <c r="Q2496">
        <f>'[1]Master Data'!CV533/100</f>
        <v>0</v>
      </c>
      <c r="R2496">
        <f>'[1]Master Data'!CW533/1000000</f>
        <v>0</v>
      </c>
      <c r="S2496">
        <f>'[1]Master Data'!CY533/1000000</f>
        <v>0</v>
      </c>
      <c r="T2496">
        <f>'[1]Master Data'!CZ533/100</f>
        <v>0</v>
      </c>
      <c r="U2496">
        <f>'[1]Master Data'!DA533/1000000</f>
        <v>0</v>
      </c>
    </row>
    <row r="2497" spans="1:21" x14ac:dyDescent="0.55000000000000004">
      <c r="A2497" s="41" t="s">
        <v>1622</v>
      </c>
      <c r="B2497" s="41">
        <v>0</v>
      </c>
      <c r="C2497">
        <f>'[1]Master Data'!CG534/100</f>
        <v>0</v>
      </c>
      <c r="D2497">
        <f>'[1]Master Data'!CH534/1000000</f>
        <v>0</v>
      </c>
      <c r="E2497">
        <f>'[1]Master Data'!CI534/1000000</f>
        <v>0</v>
      </c>
      <c r="F2497">
        <f>'[1]Master Data'!CJ534/100</f>
        <v>0</v>
      </c>
      <c r="G2497">
        <f>'[1]Master Data'!CK534/100</f>
        <v>0</v>
      </c>
      <c r="H2497">
        <f>'[1]Master Data'!CL534/100</f>
        <v>0</v>
      </c>
      <c r="I2497">
        <f>'[1]Master Data'!CM534/100</f>
        <v>0</v>
      </c>
      <c r="J2497">
        <f>'[1]Master Data'!CN534/100</f>
        <v>0</v>
      </c>
      <c r="K2497">
        <f>'[1]Master Data'!CP534/100</f>
        <v>0</v>
      </c>
      <c r="L2497">
        <f>'[1]Master Data'!CQ534/1000000</f>
        <v>0</v>
      </c>
      <c r="M2497">
        <f>'[1]Master Data'!CR534/1000000</f>
        <v>0</v>
      </c>
      <c r="N2497">
        <f>'[1]Master Data'!CS534/1000000</f>
        <v>0</v>
      </c>
      <c r="O2497">
        <f>'[1]Master Data'!CT534/100</f>
        <v>0</v>
      </c>
      <c r="P2497">
        <f>'[1]Master Data'!CU534/100</f>
        <v>0</v>
      </c>
      <c r="Q2497">
        <f>'[1]Master Data'!CV534/100</f>
        <v>0</v>
      </c>
      <c r="R2497">
        <f>'[1]Master Data'!CW534/1000000</f>
        <v>0</v>
      </c>
      <c r="S2497">
        <f>'[1]Master Data'!CY534/1000000</f>
        <v>0</v>
      </c>
      <c r="T2497">
        <f>'[1]Master Data'!CZ534/100</f>
        <v>0</v>
      </c>
      <c r="U2497">
        <f>'[1]Master Data'!DA534/1000000</f>
        <v>0</v>
      </c>
    </row>
    <row r="2498" spans="1:21" x14ac:dyDescent="0.55000000000000004">
      <c r="A2498" s="41" t="s">
        <v>1623</v>
      </c>
      <c r="B2498" s="41">
        <v>0</v>
      </c>
      <c r="C2498">
        <f>'[1]Master Data'!CG535/100</f>
        <v>0</v>
      </c>
      <c r="D2498">
        <f>'[1]Master Data'!CH535/1000000</f>
        <v>0</v>
      </c>
      <c r="E2498">
        <f>'[1]Master Data'!CI535/1000000</f>
        <v>0</v>
      </c>
      <c r="F2498">
        <f>'[1]Master Data'!CJ535/100</f>
        <v>0</v>
      </c>
      <c r="G2498">
        <f>'[1]Master Data'!CK535/100</f>
        <v>0</v>
      </c>
      <c r="H2498">
        <f>'[1]Master Data'!CL535/100</f>
        <v>0</v>
      </c>
      <c r="I2498">
        <f>'[1]Master Data'!CM535/100</f>
        <v>0</v>
      </c>
      <c r="J2498">
        <f>'[1]Master Data'!CN535/100</f>
        <v>0</v>
      </c>
      <c r="K2498">
        <f>'[1]Master Data'!CP535/100</f>
        <v>0</v>
      </c>
      <c r="L2498">
        <f>'[1]Master Data'!CQ535/1000000</f>
        <v>0</v>
      </c>
      <c r="M2498">
        <f>'[1]Master Data'!CR535/1000000</f>
        <v>0</v>
      </c>
      <c r="N2498">
        <f>'[1]Master Data'!CS535/1000000</f>
        <v>0</v>
      </c>
      <c r="O2498">
        <f>'[1]Master Data'!CT535/100</f>
        <v>0</v>
      </c>
      <c r="P2498">
        <f>'[1]Master Data'!CU535/100</f>
        <v>0</v>
      </c>
      <c r="Q2498">
        <f>'[1]Master Data'!CV535/100</f>
        <v>0</v>
      </c>
      <c r="R2498">
        <f>'[1]Master Data'!CW535/1000000</f>
        <v>0</v>
      </c>
      <c r="S2498">
        <f>'[1]Master Data'!CY535/1000000</f>
        <v>0</v>
      </c>
      <c r="T2498">
        <f>'[1]Master Data'!CZ535/100</f>
        <v>0</v>
      </c>
      <c r="U2498">
        <f>'[1]Master Data'!DA535/1000000</f>
        <v>0</v>
      </c>
    </row>
    <row r="2499" spans="1:21" x14ac:dyDescent="0.55000000000000004">
      <c r="A2499" s="41" t="s">
        <v>1624</v>
      </c>
      <c r="B2499" s="41">
        <v>0</v>
      </c>
      <c r="C2499">
        <f>'[1]Master Data'!CG536/100</f>
        <v>0</v>
      </c>
      <c r="D2499">
        <f>'[1]Master Data'!CH536/1000000</f>
        <v>0</v>
      </c>
      <c r="E2499">
        <f>'[1]Master Data'!CI536/1000000</f>
        <v>0</v>
      </c>
      <c r="F2499">
        <f>'[1]Master Data'!CJ536/100</f>
        <v>0</v>
      </c>
      <c r="G2499">
        <f>'[1]Master Data'!CK536/100</f>
        <v>0</v>
      </c>
      <c r="H2499">
        <f>'[1]Master Data'!CL536/100</f>
        <v>0</v>
      </c>
      <c r="I2499">
        <f>'[1]Master Data'!CM536/100</f>
        <v>0</v>
      </c>
      <c r="J2499">
        <f>'[1]Master Data'!CN536/100</f>
        <v>0</v>
      </c>
      <c r="K2499">
        <f>'[1]Master Data'!CP536/100</f>
        <v>0</v>
      </c>
      <c r="L2499">
        <f>'[1]Master Data'!CQ536/1000000</f>
        <v>0</v>
      </c>
      <c r="M2499">
        <f>'[1]Master Data'!CR536/1000000</f>
        <v>0</v>
      </c>
      <c r="N2499">
        <f>'[1]Master Data'!CS536/1000000</f>
        <v>0</v>
      </c>
      <c r="O2499">
        <f>'[1]Master Data'!CT536/100</f>
        <v>0</v>
      </c>
      <c r="P2499">
        <f>'[1]Master Data'!CU536/100</f>
        <v>0</v>
      </c>
      <c r="Q2499">
        <f>'[1]Master Data'!CV536/100</f>
        <v>0</v>
      </c>
      <c r="R2499">
        <f>'[1]Master Data'!CW536/1000000</f>
        <v>0</v>
      </c>
      <c r="S2499">
        <f>'[1]Master Data'!CY536/1000000</f>
        <v>0</v>
      </c>
      <c r="T2499">
        <f>'[1]Master Data'!CZ536/100</f>
        <v>0</v>
      </c>
      <c r="U2499">
        <f>'[1]Master Data'!DA536/1000000</f>
        <v>0</v>
      </c>
    </row>
    <row r="2500" spans="1:21" x14ac:dyDescent="0.55000000000000004">
      <c r="A2500" s="41" t="s">
        <v>1625</v>
      </c>
      <c r="B2500" s="41">
        <v>0</v>
      </c>
      <c r="C2500">
        <f>'[1]Master Data'!CG537/100</f>
        <v>0</v>
      </c>
      <c r="D2500">
        <f>'[1]Master Data'!CH537/1000000</f>
        <v>0</v>
      </c>
      <c r="E2500">
        <f>'[1]Master Data'!CI537/1000000</f>
        <v>0</v>
      </c>
      <c r="F2500">
        <f>'[1]Master Data'!CJ537/100</f>
        <v>0</v>
      </c>
      <c r="G2500">
        <f>'[1]Master Data'!CK537/100</f>
        <v>0</v>
      </c>
      <c r="H2500">
        <f>'[1]Master Data'!CL537/100</f>
        <v>0</v>
      </c>
      <c r="I2500">
        <f>'[1]Master Data'!CM537/100</f>
        <v>0</v>
      </c>
      <c r="J2500">
        <f>'[1]Master Data'!CN537/100</f>
        <v>0</v>
      </c>
      <c r="K2500">
        <f>'[1]Master Data'!CP537/100</f>
        <v>0</v>
      </c>
      <c r="L2500">
        <f>'[1]Master Data'!CQ537/1000000</f>
        <v>0</v>
      </c>
      <c r="M2500">
        <f>'[1]Master Data'!CR537/1000000</f>
        <v>0</v>
      </c>
      <c r="N2500">
        <f>'[1]Master Data'!CS537/1000000</f>
        <v>0</v>
      </c>
      <c r="O2500">
        <f>'[1]Master Data'!CT537/100</f>
        <v>0</v>
      </c>
      <c r="P2500">
        <f>'[1]Master Data'!CU537/100</f>
        <v>0</v>
      </c>
      <c r="Q2500">
        <f>'[1]Master Data'!CV537/100</f>
        <v>0</v>
      </c>
      <c r="R2500">
        <f>'[1]Master Data'!CW537/1000000</f>
        <v>0</v>
      </c>
      <c r="S2500">
        <f>'[1]Master Data'!CY537/1000000</f>
        <v>0</v>
      </c>
      <c r="T2500">
        <f>'[1]Master Data'!CZ537/100</f>
        <v>0</v>
      </c>
      <c r="U2500">
        <f>'[1]Master Data'!DA537/1000000</f>
        <v>0</v>
      </c>
    </row>
    <row r="2501" spans="1:21" x14ac:dyDescent="0.55000000000000004">
      <c r="A2501" s="41" t="s">
        <v>1626</v>
      </c>
      <c r="B2501" s="41">
        <v>0</v>
      </c>
      <c r="C2501">
        <f>'[1]Master Data'!CG538/100</f>
        <v>0</v>
      </c>
      <c r="D2501">
        <f>'[1]Master Data'!CH538/1000000</f>
        <v>0</v>
      </c>
      <c r="E2501">
        <f>'[1]Master Data'!CI538/1000000</f>
        <v>0</v>
      </c>
      <c r="F2501">
        <f>'[1]Master Data'!CJ538/100</f>
        <v>0</v>
      </c>
      <c r="G2501">
        <f>'[1]Master Data'!CK538/100</f>
        <v>0</v>
      </c>
      <c r="H2501">
        <f>'[1]Master Data'!CL538/100</f>
        <v>0</v>
      </c>
      <c r="I2501">
        <f>'[1]Master Data'!CM538/100</f>
        <v>0</v>
      </c>
      <c r="J2501">
        <f>'[1]Master Data'!CN538/100</f>
        <v>0</v>
      </c>
      <c r="K2501">
        <f>'[1]Master Data'!CP538/100</f>
        <v>0</v>
      </c>
      <c r="L2501">
        <f>'[1]Master Data'!CQ538/1000000</f>
        <v>0</v>
      </c>
      <c r="M2501">
        <f>'[1]Master Data'!CR538/1000000</f>
        <v>0</v>
      </c>
      <c r="N2501">
        <f>'[1]Master Data'!CS538/1000000</f>
        <v>0</v>
      </c>
      <c r="O2501">
        <f>'[1]Master Data'!CT538/100</f>
        <v>0</v>
      </c>
      <c r="P2501">
        <f>'[1]Master Data'!CU538/100</f>
        <v>0</v>
      </c>
      <c r="Q2501">
        <f>'[1]Master Data'!CV538/100</f>
        <v>0</v>
      </c>
      <c r="R2501">
        <f>'[1]Master Data'!CW538/1000000</f>
        <v>0</v>
      </c>
      <c r="S2501">
        <f>'[1]Master Data'!CY538/1000000</f>
        <v>0</v>
      </c>
      <c r="T2501">
        <f>'[1]Master Data'!CZ538/100</f>
        <v>0</v>
      </c>
      <c r="U2501">
        <f>'[1]Master Data'!DA538/1000000</f>
        <v>0</v>
      </c>
    </row>
    <row r="2502" spans="1:21" x14ac:dyDescent="0.55000000000000004">
      <c r="A2502" s="41" t="s">
        <v>1627</v>
      </c>
      <c r="B2502" s="41">
        <v>0</v>
      </c>
      <c r="C2502">
        <f>'[1]Master Data'!CG539/100</f>
        <v>0</v>
      </c>
      <c r="D2502">
        <f>'[1]Master Data'!CH539/1000000</f>
        <v>0</v>
      </c>
      <c r="E2502">
        <f>'[1]Master Data'!CI539/1000000</f>
        <v>0</v>
      </c>
      <c r="F2502">
        <f>'[1]Master Data'!CJ539/100</f>
        <v>0</v>
      </c>
      <c r="G2502">
        <f>'[1]Master Data'!CK539/100</f>
        <v>0</v>
      </c>
      <c r="H2502">
        <f>'[1]Master Data'!CL539/100</f>
        <v>0</v>
      </c>
      <c r="I2502">
        <f>'[1]Master Data'!CM539/100</f>
        <v>0</v>
      </c>
      <c r="J2502">
        <f>'[1]Master Data'!CN539/100</f>
        <v>0</v>
      </c>
      <c r="K2502">
        <f>'[1]Master Data'!CP539/100</f>
        <v>0</v>
      </c>
      <c r="L2502">
        <f>'[1]Master Data'!CQ539/1000000</f>
        <v>0</v>
      </c>
      <c r="M2502">
        <f>'[1]Master Data'!CR539/1000000</f>
        <v>0</v>
      </c>
      <c r="N2502">
        <f>'[1]Master Data'!CS539/1000000</f>
        <v>0</v>
      </c>
      <c r="O2502">
        <f>'[1]Master Data'!CT539/100</f>
        <v>0</v>
      </c>
      <c r="P2502">
        <f>'[1]Master Data'!CU539/100</f>
        <v>0</v>
      </c>
      <c r="Q2502">
        <f>'[1]Master Data'!CV539/100</f>
        <v>0</v>
      </c>
      <c r="R2502">
        <f>'[1]Master Data'!CW539/1000000</f>
        <v>0</v>
      </c>
      <c r="S2502">
        <f>'[1]Master Data'!CY539/1000000</f>
        <v>0</v>
      </c>
      <c r="T2502">
        <f>'[1]Master Data'!CZ539/100</f>
        <v>0</v>
      </c>
      <c r="U2502">
        <f>'[1]Master Data'!DA539/1000000</f>
        <v>0</v>
      </c>
    </row>
    <row r="2503" spans="1:21" x14ac:dyDescent="0.55000000000000004">
      <c r="A2503" s="41" t="s">
        <v>1628</v>
      </c>
      <c r="B2503" s="41">
        <v>0</v>
      </c>
      <c r="C2503">
        <f>'[1]Master Data'!CG540/100</f>
        <v>0</v>
      </c>
      <c r="D2503">
        <f>'[1]Master Data'!CH540/1000000</f>
        <v>0</v>
      </c>
      <c r="E2503">
        <f>'[1]Master Data'!CI540/1000000</f>
        <v>0</v>
      </c>
      <c r="F2503">
        <f>'[1]Master Data'!CJ540/100</f>
        <v>0</v>
      </c>
      <c r="G2503">
        <f>'[1]Master Data'!CK540/100</f>
        <v>0</v>
      </c>
      <c r="H2503">
        <f>'[1]Master Data'!CL540/100</f>
        <v>0</v>
      </c>
      <c r="I2503">
        <f>'[1]Master Data'!CM540/100</f>
        <v>0</v>
      </c>
      <c r="J2503">
        <f>'[1]Master Data'!CN540/100</f>
        <v>0</v>
      </c>
      <c r="K2503">
        <f>'[1]Master Data'!CP540/100</f>
        <v>0</v>
      </c>
      <c r="L2503">
        <f>'[1]Master Data'!CQ540/1000000</f>
        <v>0</v>
      </c>
      <c r="M2503">
        <f>'[1]Master Data'!CR540/1000000</f>
        <v>0</v>
      </c>
      <c r="N2503">
        <f>'[1]Master Data'!CS540/1000000</f>
        <v>0</v>
      </c>
      <c r="O2503">
        <f>'[1]Master Data'!CT540/100</f>
        <v>0</v>
      </c>
      <c r="P2503">
        <f>'[1]Master Data'!CU540/100</f>
        <v>0</v>
      </c>
      <c r="Q2503">
        <f>'[1]Master Data'!CV540/100</f>
        <v>0</v>
      </c>
      <c r="R2503">
        <f>'[1]Master Data'!CW540/1000000</f>
        <v>0</v>
      </c>
      <c r="S2503">
        <f>'[1]Master Data'!CY540/1000000</f>
        <v>0</v>
      </c>
      <c r="T2503">
        <f>'[1]Master Data'!CZ540/100</f>
        <v>0</v>
      </c>
      <c r="U2503">
        <f>'[1]Master Data'!DA540/1000000</f>
        <v>0</v>
      </c>
    </row>
    <row r="2504" spans="1:21" x14ac:dyDescent="0.55000000000000004">
      <c r="A2504" s="41" t="s">
        <v>1629</v>
      </c>
      <c r="B2504" s="41">
        <v>0</v>
      </c>
      <c r="C2504">
        <f>'[1]Master Data'!CG541/100</f>
        <v>0</v>
      </c>
      <c r="D2504">
        <f>'[1]Master Data'!CH541/1000000</f>
        <v>0</v>
      </c>
      <c r="E2504">
        <f>'[1]Master Data'!CI541/1000000</f>
        <v>0</v>
      </c>
      <c r="F2504">
        <f>'[1]Master Data'!CJ541/100</f>
        <v>0</v>
      </c>
      <c r="G2504">
        <f>'[1]Master Data'!CK541/100</f>
        <v>0</v>
      </c>
      <c r="H2504">
        <f>'[1]Master Data'!CL541/100</f>
        <v>0</v>
      </c>
      <c r="I2504">
        <f>'[1]Master Data'!CM541/100</f>
        <v>0</v>
      </c>
      <c r="J2504">
        <f>'[1]Master Data'!CN541/100</f>
        <v>0</v>
      </c>
      <c r="K2504">
        <f>'[1]Master Data'!CP541/100</f>
        <v>0</v>
      </c>
      <c r="L2504">
        <f>'[1]Master Data'!CQ541/1000000</f>
        <v>0</v>
      </c>
      <c r="M2504">
        <f>'[1]Master Data'!CR541/1000000</f>
        <v>0</v>
      </c>
      <c r="N2504">
        <f>'[1]Master Data'!CS541/1000000</f>
        <v>0</v>
      </c>
      <c r="O2504">
        <f>'[1]Master Data'!CT541/100</f>
        <v>0</v>
      </c>
      <c r="P2504">
        <f>'[1]Master Data'!CU541/100</f>
        <v>0</v>
      </c>
      <c r="Q2504">
        <f>'[1]Master Data'!CV541/100</f>
        <v>0</v>
      </c>
      <c r="R2504">
        <f>'[1]Master Data'!CW541/1000000</f>
        <v>0</v>
      </c>
      <c r="S2504">
        <f>'[1]Master Data'!CY541/1000000</f>
        <v>0</v>
      </c>
      <c r="T2504">
        <f>'[1]Master Data'!CZ541/100</f>
        <v>0</v>
      </c>
      <c r="U2504">
        <f>'[1]Master Data'!DA541/1000000</f>
        <v>0</v>
      </c>
    </row>
    <row r="2505" spans="1:21" x14ac:dyDescent="0.55000000000000004">
      <c r="A2505" s="41" t="s">
        <v>1630</v>
      </c>
      <c r="B2505" s="41">
        <v>0</v>
      </c>
      <c r="C2505">
        <f>'[1]Master Data'!CG542/100</f>
        <v>0</v>
      </c>
      <c r="D2505">
        <f>'[1]Master Data'!CH542/1000000</f>
        <v>0</v>
      </c>
      <c r="E2505">
        <f>'[1]Master Data'!CI542/1000000</f>
        <v>0</v>
      </c>
      <c r="F2505">
        <f>'[1]Master Data'!CJ542/100</f>
        <v>0</v>
      </c>
      <c r="G2505">
        <f>'[1]Master Data'!CK542/100</f>
        <v>0</v>
      </c>
      <c r="H2505">
        <f>'[1]Master Data'!CL542/100</f>
        <v>0</v>
      </c>
      <c r="I2505">
        <f>'[1]Master Data'!CM542/100</f>
        <v>0</v>
      </c>
      <c r="J2505">
        <f>'[1]Master Data'!CN542/100</f>
        <v>0</v>
      </c>
      <c r="K2505">
        <f>'[1]Master Data'!CP542/100</f>
        <v>0</v>
      </c>
      <c r="L2505">
        <f>'[1]Master Data'!CQ542/1000000</f>
        <v>0</v>
      </c>
      <c r="M2505">
        <f>'[1]Master Data'!CR542/1000000</f>
        <v>0</v>
      </c>
      <c r="N2505">
        <f>'[1]Master Data'!CS542/1000000</f>
        <v>0</v>
      </c>
      <c r="O2505">
        <f>'[1]Master Data'!CT542/100</f>
        <v>0</v>
      </c>
      <c r="P2505">
        <f>'[1]Master Data'!CU542/100</f>
        <v>0</v>
      </c>
      <c r="Q2505">
        <f>'[1]Master Data'!CV542/100</f>
        <v>0</v>
      </c>
      <c r="R2505">
        <f>'[1]Master Data'!CW542/1000000</f>
        <v>0</v>
      </c>
      <c r="S2505">
        <f>'[1]Master Data'!CY542/1000000</f>
        <v>0</v>
      </c>
      <c r="T2505">
        <f>'[1]Master Data'!CZ542/100</f>
        <v>0</v>
      </c>
      <c r="U2505">
        <f>'[1]Master Data'!DA542/1000000</f>
        <v>0</v>
      </c>
    </row>
    <row r="2506" spans="1:21" x14ac:dyDescent="0.55000000000000004">
      <c r="A2506" s="41" t="s">
        <v>1631</v>
      </c>
      <c r="B2506" s="41">
        <v>0</v>
      </c>
      <c r="C2506">
        <f>'[1]Master Data'!CG543/100</f>
        <v>0</v>
      </c>
      <c r="D2506">
        <f>'[1]Master Data'!CH543/1000000</f>
        <v>0</v>
      </c>
      <c r="E2506">
        <f>'[1]Master Data'!CI543/1000000</f>
        <v>0</v>
      </c>
      <c r="F2506">
        <f>'[1]Master Data'!CJ543/100</f>
        <v>0</v>
      </c>
      <c r="G2506">
        <f>'[1]Master Data'!CK543/100</f>
        <v>0</v>
      </c>
      <c r="H2506">
        <f>'[1]Master Data'!CL543/100</f>
        <v>0</v>
      </c>
      <c r="I2506">
        <f>'[1]Master Data'!CM543/100</f>
        <v>0</v>
      </c>
      <c r="J2506">
        <f>'[1]Master Data'!CN543/100</f>
        <v>0</v>
      </c>
      <c r="K2506">
        <f>'[1]Master Data'!CP543/100</f>
        <v>0</v>
      </c>
      <c r="L2506">
        <f>'[1]Master Data'!CQ543/1000000</f>
        <v>0</v>
      </c>
      <c r="M2506">
        <f>'[1]Master Data'!CR543/1000000</f>
        <v>0</v>
      </c>
      <c r="N2506">
        <f>'[1]Master Data'!CS543/1000000</f>
        <v>0</v>
      </c>
      <c r="O2506">
        <f>'[1]Master Data'!CT543/100</f>
        <v>0</v>
      </c>
      <c r="P2506">
        <f>'[1]Master Data'!CU543/100</f>
        <v>0</v>
      </c>
      <c r="Q2506">
        <f>'[1]Master Data'!CV543/100</f>
        <v>0</v>
      </c>
      <c r="R2506">
        <f>'[1]Master Data'!CW543/1000000</f>
        <v>0</v>
      </c>
      <c r="S2506">
        <f>'[1]Master Data'!CY543/1000000</f>
        <v>0</v>
      </c>
      <c r="T2506">
        <f>'[1]Master Data'!CZ543/100</f>
        <v>0</v>
      </c>
      <c r="U2506">
        <f>'[1]Master Data'!DA543/1000000</f>
        <v>0</v>
      </c>
    </row>
    <row r="2507" spans="1:21" x14ac:dyDescent="0.55000000000000004">
      <c r="A2507" s="41" t="s">
        <v>1632</v>
      </c>
      <c r="B2507" s="41">
        <v>0</v>
      </c>
      <c r="C2507">
        <f>'[1]Master Data'!CG544/100</f>
        <v>0</v>
      </c>
      <c r="D2507">
        <f>'[1]Master Data'!CH544/1000000</f>
        <v>0</v>
      </c>
      <c r="E2507">
        <f>'[1]Master Data'!CI544/1000000</f>
        <v>0</v>
      </c>
      <c r="F2507">
        <f>'[1]Master Data'!CJ544/100</f>
        <v>0</v>
      </c>
      <c r="G2507">
        <f>'[1]Master Data'!CK544/100</f>
        <v>0</v>
      </c>
      <c r="H2507">
        <f>'[1]Master Data'!CL544/100</f>
        <v>0</v>
      </c>
      <c r="I2507">
        <f>'[1]Master Data'!CM544/100</f>
        <v>0</v>
      </c>
      <c r="J2507">
        <f>'[1]Master Data'!CN544/100</f>
        <v>0</v>
      </c>
      <c r="K2507">
        <f>'[1]Master Data'!CP544/100</f>
        <v>0</v>
      </c>
      <c r="L2507">
        <f>'[1]Master Data'!CQ544/1000000</f>
        <v>0</v>
      </c>
      <c r="M2507">
        <f>'[1]Master Data'!CR544/1000000</f>
        <v>0</v>
      </c>
      <c r="N2507">
        <f>'[1]Master Data'!CS544/1000000</f>
        <v>0</v>
      </c>
      <c r="O2507">
        <f>'[1]Master Data'!CT544/100</f>
        <v>0</v>
      </c>
      <c r="P2507">
        <f>'[1]Master Data'!CU544/100</f>
        <v>0</v>
      </c>
      <c r="Q2507">
        <f>'[1]Master Data'!CV544/100</f>
        <v>0</v>
      </c>
      <c r="R2507">
        <f>'[1]Master Data'!CW544/1000000</f>
        <v>0</v>
      </c>
      <c r="S2507">
        <f>'[1]Master Data'!CY544/1000000</f>
        <v>0</v>
      </c>
      <c r="T2507">
        <f>'[1]Master Data'!CZ544/100</f>
        <v>0</v>
      </c>
      <c r="U2507">
        <f>'[1]Master Data'!DA544/1000000</f>
        <v>0</v>
      </c>
    </row>
    <row r="2508" spans="1:21" x14ac:dyDescent="0.55000000000000004">
      <c r="A2508" s="41" t="s">
        <v>1633</v>
      </c>
      <c r="B2508" s="41">
        <v>0</v>
      </c>
      <c r="C2508">
        <f>'[1]Master Data'!CG545/100</f>
        <v>0</v>
      </c>
      <c r="D2508">
        <f>'[1]Master Data'!CH545/1000000</f>
        <v>0</v>
      </c>
      <c r="E2508">
        <f>'[1]Master Data'!CI545/1000000</f>
        <v>0</v>
      </c>
      <c r="F2508">
        <f>'[1]Master Data'!CJ545/100</f>
        <v>0</v>
      </c>
      <c r="G2508">
        <f>'[1]Master Data'!CK545/100</f>
        <v>0</v>
      </c>
      <c r="H2508">
        <f>'[1]Master Data'!CL545/100</f>
        <v>0</v>
      </c>
      <c r="I2508">
        <f>'[1]Master Data'!CM545/100</f>
        <v>0</v>
      </c>
      <c r="J2508">
        <f>'[1]Master Data'!CN545/100</f>
        <v>0</v>
      </c>
      <c r="K2508">
        <f>'[1]Master Data'!CP545/100</f>
        <v>0</v>
      </c>
      <c r="L2508">
        <f>'[1]Master Data'!CQ545/1000000</f>
        <v>0</v>
      </c>
      <c r="M2508">
        <f>'[1]Master Data'!CR545/1000000</f>
        <v>0</v>
      </c>
      <c r="N2508">
        <f>'[1]Master Data'!CS545/1000000</f>
        <v>0</v>
      </c>
      <c r="O2508">
        <f>'[1]Master Data'!CT545/100</f>
        <v>0</v>
      </c>
      <c r="P2508">
        <f>'[1]Master Data'!CU545/100</f>
        <v>0</v>
      </c>
      <c r="Q2508">
        <f>'[1]Master Data'!CV545/100</f>
        <v>0</v>
      </c>
      <c r="R2508">
        <f>'[1]Master Data'!CW545/1000000</f>
        <v>0</v>
      </c>
      <c r="S2508">
        <f>'[1]Master Data'!CY545/1000000</f>
        <v>0</v>
      </c>
      <c r="T2508">
        <f>'[1]Master Data'!CZ545/100</f>
        <v>0</v>
      </c>
      <c r="U2508">
        <f>'[1]Master Data'!DA545/1000000</f>
        <v>0</v>
      </c>
    </row>
    <row r="2509" spans="1:21" x14ac:dyDescent="0.55000000000000004">
      <c r="A2509" s="41" t="s">
        <v>1634</v>
      </c>
      <c r="B2509" s="41">
        <v>0</v>
      </c>
      <c r="C2509">
        <f>'[1]Master Data'!CG546/100</f>
        <v>0</v>
      </c>
      <c r="D2509">
        <f>'[1]Master Data'!CH546/1000000</f>
        <v>0</v>
      </c>
      <c r="E2509">
        <f>'[1]Master Data'!CI546/1000000</f>
        <v>0</v>
      </c>
      <c r="F2509">
        <f>'[1]Master Data'!CJ546/100</f>
        <v>0</v>
      </c>
      <c r="G2509">
        <f>'[1]Master Data'!CK546/100</f>
        <v>0</v>
      </c>
      <c r="H2509">
        <f>'[1]Master Data'!CL546/100</f>
        <v>0</v>
      </c>
      <c r="I2509">
        <f>'[1]Master Data'!CM546/100</f>
        <v>0</v>
      </c>
      <c r="J2509">
        <f>'[1]Master Data'!CN546/100</f>
        <v>0</v>
      </c>
      <c r="K2509">
        <f>'[1]Master Data'!CP546/100</f>
        <v>0</v>
      </c>
      <c r="L2509">
        <f>'[1]Master Data'!CQ546/1000000</f>
        <v>0</v>
      </c>
      <c r="M2509">
        <f>'[1]Master Data'!CR546/1000000</f>
        <v>0</v>
      </c>
      <c r="N2509">
        <f>'[1]Master Data'!CS546/1000000</f>
        <v>0</v>
      </c>
      <c r="O2509">
        <f>'[1]Master Data'!CT546/100</f>
        <v>0</v>
      </c>
      <c r="P2509">
        <f>'[1]Master Data'!CU546/100</f>
        <v>0</v>
      </c>
      <c r="Q2509">
        <f>'[1]Master Data'!CV546/100</f>
        <v>0</v>
      </c>
      <c r="R2509">
        <f>'[1]Master Data'!CW546/1000000</f>
        <v>0</v>
      </c>
      <c r="S2509">
        <f>'[1]Master Data'!CY546/1000000</f>
        <v>0</v>
      </c>
      <c r="T2509">
        <f>'[1]Master Data'!CZ546/100</f>
        <v>0</v>
      </c>
      <c r="U2509">
        <f>'[1]Master Data'!DA546/1000000</f>
        <v>0</v>
      </c>
    </row>
    <row r="2510" spans="1:21" x14ac:dyDescent="0.55000000000000004">
      <c r="A2510" s="41" t="s">
        <v>1635</v>
      </c>
      <c r="B2510" s="41">
        <v>2.0999999999999999E-3</v>
      </c>
      <c r="C2510">
        <f>'[1]Master Data'!CG547/100</f>
        <v>8.0000000000000004E-4</v>
      </c>
      <c r="D2510">
        <f>'[1]Master Data'!CH547/1000000</f>
        <v>1.9889999999999999E-7</v>
      </c>
      <c r="E2510">
        <f>'[1]Master Data'!CI547/1000000</f>
        <v>0</v>
      </c>
      <c r="F2510">
        <f>'[1]Master Data'!CJ547/100</f>
        <v>0</v>
      </c>
      <c r="G2510">
        <f>'[1]Master Data'!CK547/100</f>
        <v>0</v>
      </c>
      <c r="H2510">
        <f>'[1]Master Data'!CL547/100</f>
        <v>0</v>
      </c>
      <c r="I2510">
        <f>'[1]Master Data'!CM547/100</f>
        <v>0</v>
      </c>
      <c r="J2510">
        <f>'[1]Master Data'!CN547/100</f>
        <v>0</v>
      </c>
      <c r="K2510">
        <f>'[1]Master Data'!CP547/100</f>
        <v>0</v>
      </c>
      <c r="L2510">
        <f>'[1]Master Data'!CQ547/1000000</f>
        <v>3.2028000000000001E-6</v>
      </c>
      <c r="M2510">
        <f>'[1]Master Data'!CR547/1000000</f>
        <v>1.4687999999999998E-6</v>
      </c>
      <c r="N2510">
        <f>'[1]Master Data'!CS547/1000000</f>
        <v>2.2949999999999998E-7</v>
      </c>
      <c r="O2510">
        <f>'[1]Master Data'!CT547/100</f>
        <v>0</v>
      </c>
      <c r="P2510">
        <f>'[1]Master Data'!CU547/100</f>
        <v>0</v>
      </c>
      <c r="Q2510">
        <f>'[1]Master Data'!CV547/100</f>
        <v>0</v>
      </c>
      <c r="R2510">
        <f>'[1]Master Data'!CW547/1000000</f>
        <v>0</v>
      </c>
      <c r="S2510">
        <f>'[1]Master Data'!CY547/1000000</f>
        <v>0</v>
      </c>
      <c r="T2510">
        <f>'[1]Master Data'!CZ547/100</f>
        <v>0</v>
      </c>
      <c r="U2510">
        <f>'[1]Master Data'!DA547/1000000</f>
        <v>0</v>
      </c>
    </row>
    <row r="2511" spans="1:21" x14ac:dyDescent="0.55000000000000004">
      <c r="A2511" s="41" t="s">
        <v>1636</v>
      </c>
      <c r="B2511" s="41">
        <v>1.2999999999999999E-3</v>
      </c>
      <c r="C2511">
        <f>'[1]Master Data'!CG548/100</f>
        <v>1E-4</v>
      </c>
      <c r="D2511">
        <f>'[1]Master Data'!CH548/1000000</f>
        <v>3.0590000000000005E-8</v>
      </c>
      <c r="E2511">
        <f>'[1]Master Data'!CI548/1000000</f>
        <v>0</v>
      </c>
      <c r="F2511">
        <f>'[1]Master Data'!CJ548/100</f>
        <v>0</v>
      </c>
      <c r="G2511">
        <f>'[1]Master Data'!CK548/100</f>
        <v>0</v>
      </c>
      <c r="H2511">
        <f>'[1]Master Data'!CL548/100</f>
        <v>0</v>
      </c>
      <c r="I2511">
        <f>'[1]Master Data'!CM548/100</f>
        <v>0</v>
      </c>
      <c r="J2511">
        <f>'[1]Master Data'!CN548/100</f>
        <v>0</v>
      </c>
      <c r="K2511">
        <f>'[1]Master Data'!CP548/100</f>
        <v>0</v>
      </c>
      <c r="L2511">
        <f>'[1]Master Data'!CQ548/1000000</f>
        <v>2.6307399999999999E-6</v>
      </c>
      <c r="M2511">
        <f>'[1]Master Data'!CR548/1000000</f>
        <v>1.21049E-6</v>
      </c>
      <c r="N2511">
        <f>'[1]Master Data'!CS548/1000000</f>
        <v>4.9818000000000003E-7</v>
      </c>
      <c r="O2511">
        <f>'[1]Master Data'!CT548/100</f>
        <v>0.21620625908699176</v>
      </c>
      <c r="P2511">
        <f>'[1]Master Data'!CU548/100</f>
        <v>0</v>
      </c>
      <c r="Q2511">
        <f>'[1]Master Data'!CV548/100</f>
        <v>0</v>
      </c>
      <c r="R2511">
        <f>'[1]Master Data'!CW548/1000000</f>
        <v>0</v>
      </c>
      <c r="S2511">
        <f>'[1]Master Data'!CY548/1000000</f>
        <v>0</v>
      </c>
      <c r="T2511">
        <f>'[1]Master Data'!CZ548/100</f>
        <v>0</v>
      </c>
      <c r="U2511">
        <f>'[1]Master Data'!DA548/1000000</f>
        <v>0</v>
      </c>
    </row>
    <row r="2512" spans="1:21" x14ac:dyDescent="0.55000000000000004">
      <c r="A2512" s="41" t="s">
        <v>1637</v>
      </c>
      <c r="B2512" s="41">
        <v>2.3999999999999998E-3</v>
      </c>
      <c r="C2512">
        <f>'[1]Master Data'!CG549/100</f>
        <v>8.0000000000000004E-4</v>
      </c>
      <c r="D2512">
        <f>'[1]Master Data'!CH549/1000000</f>
        <v>2.0591999999999995E-7</v>
      </c>
      <c r="E2512">
        <f>'[1]Master Data'!CI549/1000000</f>
        <v>0</v>
      </c>
      <c r="F2512">
        <f>'[1]Master Data'!CJ549/100</f>
        <v>0</v>
      </c>
      <c r="G2512">
        <f>'[1]Master Data'!CK549/100</f>
        <v>0</v>
      </c>
      <c r="H2512">
        <f>'[1]Master Data'!CL549/100</f>
        <v>0</v>
      </c>
      <c r="I2512">
        <f>'[1]Master Data'!CM549/100</f>
        <v>0</v>
      </c>
      <c r="J2512">
        <f>'[1]Master Data'!CN549/100</f>
        <v>0</v>
      </c>
      <c r="K2512">
        <f>'[1]Master Data'!CP549/100</f>
        <v>0</v>
      </c>
      <c r="L2512">
        <f>'[1]Master Data'!CQ549/1000000</f>
        <v>3.5406799999999997E-6</v>
      </c>
      <c r="M2512">
        <f>'[1]Master Data'!CR549/1000000</f>
        <v>1.6873999999999997E-6</v>
      </c>
      <c r="N2512">
        <f>'[1]Master Data'!CS549/1000000</f>
        <v>2.9171999999999997E-7</v>
      </c>
      <c r="O2512">
        <f>'[1]Master Data'!CT549/100</f>
        <v>1.1348699830894282E-3</v>
      </c>
      <c r="P2512">
        <f>'[1]Master Data'!CU549/100</f>
        <v>0</v>
      </c>
      <c r="Q2512">
        <f>'[1]Master Data'!CV549/100</f>
        <v>0</v>
      </c>
      <c r="R2512">
        <f>'[1]Master Data'!CW549/1000000</f>
        <v>0</v>
      </c>
      <c r="S2512">
        <f>'[1]Master Data'!CY549/1000000</f>
        <v>0</v>
      </c>
      <c r="T2512">
        <f>'[1]Master Data'!CZ549/100</f>
        <v>0</v>
      </c>
      <c r="U2512">
        <f>'[1]Master Data'!DA549/1000000</f>
        <v>0</v>
      </c>
    </row>
    <row r="2513" spans="1:21" x14ac:dyDescent="0.55000000000000004">
      <c r="A2513" s="41" t="s">
        <v>1638</v>
      </c>
      <c r="B2513" s="41">
        <v>1.1999999999999999E-3</v>
      </c>
      <c r="C2513">
        <f>'[1]Master Data'!CG550/100</f>
        <v>1E-4</v>
      </c>
      <c r="D2513">
        <f>'[1]Master Data'!CH550/1000000</f>
        <v>3.2550000000000004E-8</v>
      </c>
      <c r="E2513">
        <f>'[1]Master Data'!CI550/1000000</f>
        <v>0</v>
      </c>
      <c r="F2513">
        <f>'[1]Master Data'!CJ550/100</f>
        <v>0</v>
      </c>
      <c r="G2513">
        <f>'[1]Master Data'!CK550/100</f>
        <v>0</v>
      </c>
      <c r="H2513">
        <f>'[1]Master Data'!CL550/100</f>
        <v>0</v>
      </c>
      <c r="I2513">
        <f>'[1]Master Data'!CM550/100</f>
        <v>0</v>
      </c>
      <c r="J2513">
        <f>'[1]Master Data'!CN550/100</f>
        <v>0</v>
      </c>
      <c r="K2513">
        <f>'[1]Master Data'!CP550/100</f>
        <v>0</v>
      </c>
      <c r="L2513">
        <f>'[1]Master Data'!CQ550/1000000</f>
        <v>2.72955E-6</v>
      </c>
      <c r="M2513">
        <f>'[1]Master Data'!CR550/1000000</f>
        <v>1.3578000000000002E-6</v>
      </c>
      <c r="N2513">
        <f>'[1]Master Data'!CS550/1000000</f>
        <v>5.3010000000000002E-7</v>
      </c>
      <c r="O2513">
        <f>'[1]Master Data'!CT550/100</f>
        <v>0.21825885015427329</v>
      </c>
      <c r="P2513">
        <f>'[1]Master Data'!CU550/100</f>
        <v>0</v>
      </c>
      <c r="Q2513">
        <f>'[1]Master Data'!CV550/100</f>
        <v>0</v>
      </c>
      <c r="R2513">
        <f>'[1]Master Data'!CW550/1000000</f>
        <v>0</v>
      </c>
      <c r="S2513">
        <f>'[1]Master Data'!CY550/1000000</f>
        <v>0</v>
      </c>
      <c r="T2513">
        <f>'[1]Master Data'!CZ550/100</f>
        <v>0</v>
      </c>
      <c r="U2513">
        <f>'[1]Master Data'!DA550/1000000</f>
        <v>0</v>
      </c>
    </row>
    <row r="2514" spans="1:21" x14ac:dyDescent="0.55000000000000004">
      <c r="A2514" s="41" t="s">
        <v>1639</v>
      </c>
      <c r="B2514" s="41">
        <v>2.3E-3</v>
      </c>
      <c r="C2514">
        <f>'[1]Master Data'!CG551/100</f>
        <v>1.1000000000000001E-3</v>
      </c>
      <c r="D2514">
        <f>'[1]Master Data'!CH551/1000000</f>
        <v>1.9572000000000001E-7</v>
      </c>
      <c r="E2514">
        <f>'[1]Master Data'!CI551/1000000</f>
        <v>0</v>
      </c>
      <c r="F2514">
        <f>'[1]Master Data'!CJ551/100</f>
        <v>0</v>
      </c>
      <c r="G2514">
        <f>'[1]Master Data'!CK551/100</f>
        <v>0</v>
      </c>
      <c r="H2514">
        <f>'[1]Master Data'!CL551/100</f>
        <v>0</v>
      </c>
      <c r="I2514">
        <f>'[1]Master Data'!CM551/100</f>
        <v>0</v>
      </c>
      <c r="J2514">
        <f>'[1]Master Data'!CN551/100</f>
        <v>0</v>
      </c>
      <c r="K2514">
        <f>'[1]Master Data'!CP551/100</f>
        <v>0</v>
      </c>
      <c r="L2514">
        <f>'[1]Master Data'!CQ551/1000000</f>
        <v>3.0150200000000001E-6</v>
      </c>
      <c r="M2514">
        <f>'[1]Master Data'!CR551/1000000</f>
        <v>1.24422E-6</v>
      </c>
      <c r="N2514">
        <f>'[1]Master Data'!CS551/1000000</f>
        <v>2.0038E-7</v>
      </c>
      <c r="O2514">
        <f>'[1]Master Data'!CT551/100</f>
        <v>0</v>
      </c>
      <c r="P2514">
        <f>'[1]Master Data'!CU551/100</f>
        <v>0</v>
      </c>
      <c r="Q2514">
        <f>'[1]Master Data'!CV551/100</f>
        <v>0</v>
      </c>
      <c r="R2514">
        <f>'[1]Master Data'!CW551/1000000</f>
        <v>0</v>
      </c>
      <c r="S2514">
        <f>'[1]Master Data'!CY551/1000000</f>
        <v>0</v>
      </c>
      <c r="T2514">
        <f>'[1]Master Data'!CZ551/100</f>
        <v>0</v>
      </c>
      <c r="U2514">
        <f>'[1]Master Data'!DA551/1000000</f>
        <v>0</v>
      </c>
    </row>
    <row r="2515" spans="1:21" x14ac:dyDescent="0.55000000000000004">
      <c r="A2515" s="41" t="s">
        <v>1640</v>
      </c>
      <c r="B2515" s="41">
        <v>1.1000000000000001E-3</v>
      </c>
      <c r="C2515">
        <f>'[1]Master Data'!CG552/100</f>
        <v>1E-4</v>
      </c>
      <c r="D2515">
        <f>'[1]Master Data'!CH552/1000000</f>
        <v>2.4240000000000001E-8</v>
      </c>
      <c r="E2515">
        <f>'[1]Master Data'!CI552/1000000</f>
        <v>0</v>
      </c>
      <c r="F2515">
        <f>'[1]Master Data'!CJ552/100</f>
        <v>0</v>
      </c>
      <c r="G2515">
        <f>'[1]Master Data'!CK552/100</f>
        <v>0</v>
      </c>
      <c r="H2515">
        <f>'[1]Master Data'!CL552/100</f>
        <v>0</v>
      </c>
      <c r="I2515">
        <f>'[1]Master Data'!CM552/100</f>
        <v>0</v>
      </c>
      <c r="J2515">
        <f>'[1]Master Data'!CN552/100</f>
        <v>0</v>
      </c>
      <c r="K2515">
        <f>'[1]Master Data'!CP552/100</f>
        <v>0</v>
      </c>
      <c r="L2515">
        <f>'[1]Master Data'!CQ552/1000000</f>
        <v>2.3916800000000002E-6</v>
      </c>
      <c r="M2515">
        <f>'[1]Master Data'!CR552/1000000</f>
        <v>1.1837199999999999E-6</v>
      </c>
      <c r="N2515">
        <f>'[1]Master Data'!CS552/1000000</f>
        <v>4.4440000000000004E-7</v>
      </c>
      <c r="O2515">
        <f>'[1]Master Data'!CT552/100</f>
        <v>0</v>
      </c>
      <c r="P2515">
        <f>'[1]Master Data'!CU552/100</f>
        <v>0</v>
      </c>
      <c r="Q2515">
        <f>'[1]Master Data'!CV552/100</f>
        <v>0</v>
      </c>
      <c r="R2515">
        <f>'[1]Master Data'!CW552/1000000</f>
        <v>0</v>
      </c>
      <c r="S2515">
        <f>'[1]Master Data'!CY552/1000000</f>
        <v>0</v>
      </c>
      <c r="T2515">
        <f>'[1]Master Data'!CZ552/100</f>
        <v>0</v>
      </c>
      <c r="U2515">
        <f>'[1]Master Data'!DA552/1000000</f>
        <v>0</v>
      </c>
    </row>
    <row r="2516" spans="1:21" x14ac:dyDescent="0.55000000000000004">
      <c r="A2516" s="41" t="s">
        <v>1641</v>
      </c>
      <c r="B2516" s="41">
        <v>2.1562958678689337E-3</v>
      </c>
      <c r="C2516">
        <f>'[1]Master Data'!CG553/100</f>
        <v>8.8627284768528906E-4</v>
      </c>
      <c r="D2516">
        <f>'[1]Master Data'!CH553/1000000</f>
        <v>1.9303999999999999E-7</v>
      </c>
      <c r="E2516">
        <f>'[1]Master Data'!CI553/1000000</f>
        <v>0</v>
      </c>
      <c r="F2516">
        <f>'[1]Master Data'!CJ553/100</f>
        <v>0</v>
      </c>
      <c r="G2516">
        <f>'[1]Master Data'!CK553/100</f>
        <v>0</v>
      </c>
      <c r="H2516">
        <f>'[1]Master Data'!CL553/100</f>
        <v>0</v>
      </c>
      <c r="I2516">
        <f>'[1]Master Data'!CM553/100</f>
        <v>0</v>
      </c>
      <c r="J2516">
        <f>'[1]Master Data'!CN553/100</f>
        <v>0</v>
      </c>
      <c r="K2516">
        <f>'[1]Master Data'!CP553/100</f>
        <v>0</v>
      </c>
      <c r="L2516">
        <f>'[1]Master Data'!CQ553/1000000</f>
        <v>3.2867600000000002E-6</v>
      </c>
      <c r="M2516">
        <f>'[1]Master Data'!CR553/1000000</f>
        <v>1.3665200000000001E-6</v>
      </c>
      <c r="N2516">
        <f>'[1]Master Data'!CS553/1000000</f>
        <v>2.3368000000000001E-7</v>
      </c>
      <c r="O2516">
        <f>'[1]Master Data'!CT553/100</f>
        <v>0</v>
      </c>
      <c r="P2516">
        <f>'[1]Master Data'!CU553/100</f>
        <v>0</v>
      </c>
      <c r="Q2516">
        <f>'[1]Master Data'!CV553/100</f>
        <v>0</v>
      </c>
      <c r="R2516">
        <f>'[1]Master Data'!CW553/1000000</f>
        <v>0</v>
      </c>
      <c r="S2516">
        <f>'[1]Master Data'!CY553/1000000</f>
        <v>0</v>
      </c>
      <c r="T2516">
        <f>'[1]Master Data'!CZ553/100</f>
        <v>0</v>
      </c>
      <c r="U2516">
        <f>'[1]Master Data'!DA553/1000000</f>
        <v>0</v>
      </c>
    </row>
    <row r="2517" spans="1:21" x14ac:dyDescent="0.55000000000000004">
      <c r="A2517" s="41" t="s">
        <v>1642</v>
      </c>
      <c r="B2517" s="41">
        <v>0</v>
      </c>
      <c r="C2517">
        <f>'[1]Master Data'!CG554/100</f>
        <v>0</v>
      </c>
      <c r="D2517">
        <f>'[1]Master Data'!CH554/1000000</f>
        <v>0</v>
      </c>
      <c r="E2517">
        <f>'[1]Master Data'!CI554/1000000</f>
        <v>0</v>
      </c>
      <c r="F2517">
        <f>'[1]Master Data'!CJ554/100</f>
        <v>0</v>
      </c>
      <c r="G2517">
        <f>'[1]Master Data'!CK554/100</f>
        <v>0</v>
      </c>
      <c r="H2517">
        <f>'[1]Master Data'!CL554/100</f>
        <v>0</v>
      </c>
      <c r="I2517">
        <f>'[1]Master Data'!CM554/100</f>
        <v>0</v>
      </c>
      <c r="J2517">
        <f>'[1]Master Data'!CN554/100</f>
        <v>0</v>
      </c>
      <c r="K2517">
        <f>'[1]Master Data'!CP554/100</f>
        <v>0</v>
      </c>
      <c r="L2517">
        <f>'[1]Master Data'!CQ554/1000000</f>
        <v>0</v>
      </c>
      <c r="M2517">
        <f>'[1]Master Data'!CR554/1000000</f>
        <v>0</v>
      </c>
      <c r="N2517">
        <f>'[1]Master Data'!CS554/1000000</f>
        <v>0</v>
      </c>
      <c r="O2517">
        <f>'[1]Master Data'!CT554/100</f>
        <v>0</v>
      </c>
      <c r="P2517">
        <f>'[1]Master Data'!CU554/100</f>
        <v>0</v>
      </c>
      <c r="Q2517">
        <f>'[1]Master Data'!CV554/100</f>
        <v>0</v>
      </c>
      <c r="R2517">
        <f>'[1]Master Data'!CW554/1000000</f>
        <v>0</v>
      </c>
      <c r="S2517">
        <f>'[1]Master Data'!CY554/1000000</f>
        <v>0</v>
      </c>
      <c r="T2517">
        <f>'[1]Master Data'!CZ554/100</f>
        <v>0</v>
      </c>
      <c r="U2517">
        <f>'[1]Master Data'!DA554/1000000</f>
        <v>0</v>
      </c>
    </row>
    <row r="2518" spans="1:21" x14ac:dyDescent="0.55000000000000004">
      <c r="A2518" s="41" t="s">
        <v>1643</v>
      </c>
      <c r="B2518" s="41">
        <v>0</v>
      </c>
      <c r="C2518">
        <f>'[1]Master Data'!CG555/100</f>
        <v>0</v>
      </c>
      <c r="D2518">
        <f>'[1]Master Data'!CH555/1000000</f>
        <v>0</v>
      </c>
      <c r="E2518">
        <f>'[1]Master Data'!CI555/1000000</f>
        <v>0</v>
      </c>
      <c r="F2518">
        <f>'[1]Master Data'!CJ555/100</f>
        <v>0</v>
      </c>
      <c r="G2518">
        <f>'[1]Master Data'!CK555/100</f>
        <v>0</v>
      </c>
      <c r="H2518">
        <f>'[1]Master Data'!CL555/100</f>
        <v>0</v>
      </c>
      <c r="I2518">
        <f>'[1]Master Data'!CM555/100</f>
        <v>0</v>
      </c>
      <c r="J2518">
        <f>'[1]Master Data'!CN555/100</f>
        <v>0</v>
      </c>
      <c r="K2518">
        <f>'[1]Master Data'!CP555/100</f>
        <v>0</v>
      </c>
      <c r="L2518">
        <f>'[1]Master Data'!CQ555/1000000</f>
        <v>0</v>
      </c>
      <c r="M2518">
        <f>'[1]Master Data'!CR555/1000000</f>
        <v>0</v>
      </c>
      <c r="N2518">
        <f>'[1]Master Data'!CS555/1000000</f>
        <v>0</v>
      </c>
      <c r="O2518">
        <f>'[1]Master Data'!CT555/100</f>
        <v>0</v>
      </c>
      <c r="P2518">
        <f>'[1]Master Data'!CU555/100</f>
        <v>0</v>
      </c>
      <c r="Q2518">
        <f>'[1]Master Data'!CV555/100</f>
        <v>0</v>
      </c>
      <c r="R2518">
        <f>'[1]Master Data'!CW555/1000000</f>
        <v>0</v>
      </c>
      <c r="S2518">
        <f>'[1]Master Data'!CY555/1000000</f>
        <v>0</v>
      </c>
      <c r="T2518">
        <f>'[1]Master Data'!CZ555/100</f>
        <v>0</v>
      </c>
      <c r="U2518">
        <f>'[1]Master Data'!DA555/1000000</f>
        <v>0</v>
      </c>
    </row>
    <row r="2519" spans="1:21" x14ac:dyDescent="0.55000000000000004">
      <c r="A2519" s="41" t="s">
        <v>1644</v>
      </c>
      <c r="B2519" s="41">
        <v>0</v>
      </c>
      <c r="C2519">
        <f>'[1]Master Data'!CG556/100</f>
        <v>0</v>
      </c>
      <c r="D2519">
        <f>'[1]Master Data'!CH556/1000000</f>
        <v>0</v>
      </c>
      <c r="E2519">
        <f>'[1]Master Data'!CI556/1000000</f>
        <v>0</v>
      </c>
      <c r="F2519">
        <f>'[1]Master Data'!CJ556/100</f>
        <v>0</v>
      </c>
      <c r="G2519">
        <f>'[1]Master Data'!CK556/100</f>
        <v>0</v>
      </c>
      <c r="H2519">
        <f>'[1]Master Data'!CL556/100</f>
        <v>0</v>
      </c>
      <c r="I2519">
        <f>'[1]Master Data'!CM556/100</f>
        <v>0</v>
      </c>
      <c r="J2519">
        <f>'[1]Master Data'!CN556/100</f>
        <v>0</v>
      </c>
      <c r="K2519">
        <f>'[1]Master Data'!CP556/100</f>
        <v>0</v>
      </c>
      <c r="L2519">
        <f>'[1]Master Data'!CQ556/1000000</f>
        <v>0</v>
      </c>
      <c r="M2519">
        <f>'[1]Master Data'!CR556/1000000</f>
        <v>0</v>
      </c>
      <c r="N2519">
        <f>'[1]Master Data'!CS556/1000000</f>
        <v>0</v>
      </c>
      <c r="O2519">
        <f>'[1]Master Data'!CT556/100</f>
        <v>0</v>
      </c>
      <c r="P2519">
        <f>'[1]Master Data'!CU556/100</f>
        <v>0</v>
      </c>
      <c r="Q2519">
        <f>'[1]Master Data'!CV556/100</f>
        <v>0</v>
      </c>
      <c r="R2519">
        <f>'[1]Master Data'!CW556/1000000</f>
        <v>0</v>
      </c>
      <c r="S2519">
        <f>'[1]Master Data'!CY556/1000000</f>
        <v>0</v>
      </c>
      <c r="T2519">
        <f>'[1]Master Data'!CZ556/100</f>
        <v>0</v>
      </c>
      <c r="U2519">
        <f>'[1]Master Data'!DA556/1000000</f>
        <v>0</v>
      </c>
    </row>
    <row r="2520" spans="1:21" x14ac:dyDescent="0.55000000000000004">
      <c r="A2520" s="41" t="s">
        <v>1645</v>
      </c>
      <c r="B2520" s="41">
        <v>0</v>
      </c>
      <c r="C2520">
        <f>'[1]Master Data'!CG557/100</f>
        <v>0</v>
      </c>
      <c r="D2520">
        <f>'[1]Master Data'!CH557/1000000</f>
        <v>0</v>
      </c>
      <c r="E2520">
        <f>'[1]Master Data'!CI557/1000000</f>
        <v>0</v>
      </c>
      <c r="F2520">
        <f>'[1]Master Data'!CJ557/100</f>
        <v>0</v>
      </c>
      <c r="G2520">
        <f>'[1]Master Data'!CK557/100</f>
        <v>0</v>
      </c>
      <c r="H2520">
        <f>'[1]Master Data'!CL557/100</f>
        <v>0</v>
      </c>
      <c r="I2520">
        <f>'[1]Master Data'!CM557/100</f>
        <v>0</v>
      </c>
      <c r="J2520">
        <f>'[1]Master Data'!CN557/100</f>
        <v>0</v>
      </c>
      <c r="K2520">
        <f>'[1]Master Data'!CP557/100</f>
        <v>0</v>
      </c>
      <c r="L2520">
        <f>'[1]Master Data'!CQ557/1000000</f>
        <v>0</v>
      </c>
      <c r="M2520">
        <f>'[1]Master Data'!CR557/1000000</f>
        <v>0</v>
      </c>
      <c r="N2520">
        <f>'[1]Master Data'!CS557/1000000</f>
        <v>0</v>
      </c>
      <c r="O2520">
        <f>'[1]Master Data'!CT557/100</f>
        <v>0</v>
      </c>
      <c r="P2520">
        <f>'[1]Master Data'!CU557/100</f>
        <v>0</v>
      </c>
      <c r="Q2520">
        <f>'[1]Master Data'!CV557/100</f>
        <v>0</v>
      </c>
      <c r="R2520">
        <f>'[1]Master Data'!CW557/1000000</f>
        <v>0</v>
      </c>
      <c r="S2520">
        <f>'[1]Master Data'!CY557/1000000</f>
        <v>0</v>
      </c>
      <c r="T2520">
        <f>'[1]Master Data'!CZ557/100</f>
        <v>0</v>
      </c>
      <c r="U2520">
        <f>'[1]Master Data'!DA557/1000000</f>
        <v>0</v>
      </c>
    </row>
    <row r="2521" spans="1:21" x14ac:dyDescent="0.55000000000000004">
      <c r="A2521" s="41" t="s">
        <v>1646</v>
      </c>
      <c r="B2521" s="41">
        <v>0</v>
      </c>
      <c r="C2521">
        <f>'[1]Master Data'!CG558/100</f>
        <v>0</v>
      </c>
      <c r="D2521">
        <f>'[1]Master Data'!CH558/1000000</f>
        <v>0</v>
      </c>
      <c r="E2521">
        <f>'[1]Master Data'!CI558/1000000</f>
        <v>0</v>
      </c>
      <c r="F2521">
        <f>'[1]Master Data'!CJ558/100</f>
        <v>0</v>
      </c>
      <c r="G2521">
        <f>'[1]Master Data'!CK558/100</f>
        <v>0</v>
      </c>
      <c r="H2521">
        <f>'[1]Master Data'!CL558/100</f>
        <v>0</v>
      </c>
      <c r="I2521">
        <f>'[1]Master Data'!CM558/100</f>
        <v>0</v>
      </c>
      <c r="J2521">
        <f>'[1]Master Data'!CN558/100</f>
        <v>0</v>
      </c>
      <c r="K2521">
        <f>'[1]Master Data'!CP558/100</f>
        <v>0</v>
      </c>
      <c r="L2521">
        <f>'[1]Master Data'!CQ558/1000000</f>
        <v>0</v>
      </c>
      <c r="M2521">
        <f>'[1]Master Data'!CR558/1000000</f>
        <v>0</v>
      </c>
      <c r="N2521">
        <f>'[1]Master Data'!CS558/1000000</f>
        <v>0</v>
      </c>
      <c r="O2521">
        <f>'[1]Master Data'!CT558/100</f>
        <v>0</v>
      </c>
      <c r="P2521">
        <f>'[1]Master Data'!CU558/100</f>
        <v>0</v>
      </c>
      <c r="Q2521">
        <f>'[1]Master Data'!CV558/100</f>
        <v>0</v>
      </c>
      <c r="R2521">
        <f>'[1]Master Data'!CW558/1000000</f>
        <v>0</v>
      </c>
      <c r="S2521">
        <f>'[1]Master Data'!CY558/1000000</f>
        <v>0</v>
      </c>
      <c r="T2521">
        <f>'[1]Master Data'!CZ558/100</f>
        <v>0</v>
      </c>
      <c r="U2521">
        <f>'[1]Master Data'!DA558/1000000</f>
        <v>0</v>
      </c>
    </row>
    <row r="2522" spans="1:21" x14ac:dyDescent="0.55000000000000004">
      <c r="A2522" s="41" t="s">
        <v>1647</v>
      </c>
      <c r="B2522" s="41">
        <v>1.9917377731529656E-3</v>
      </c>
      <c r="C2522">
        <f>'[1]Master Data'!CG559/100</f>
        <v>9.0904266389177932E-4</v>
      </c>
      <c r="D2522">
        <f>'[1]Master Data'!CH559/1000000</f>
        <v>2.4473154087670993E-7</v>
      </c>
      <c r="E2522">
        <f>'[1]Master Data'!CI559/1000000</f>
        <v>0</v>
      </c>
      <c r="F2522">
        <f>'[1]Master Data'!CJ559/100</f>
        <v>0</v>
      </c>
      <c r="G2522">
        <f>'[1]Master Data'!CK559/100</f>
        <v>0</v>
      </c>
      <c r="H2522">
        <f>'[1]Master Data'!CL559/100</f>
        <v>0</v>
      </c>
      <c r="I2522">
        <f>'[1]Master Data'!CM559/100</f>
        <v>0</v>
      </c>
      <c r="J2522">
        <f>'[1]Master Data'!CN559/100</f>
        <v>0</v>
      </c>
      <c r="K2522">
        <f>'[1]Master Data'!CP559/100</f>
        <v>0</v>
      </c>
      <c r="L2522">
        <f>'[1]Master Data'!CQ559/1000000</f>
        <v>1.6080413781614062E-6</v>
      </c>
      <c r="M2522">
        <f>'[1]Master Data'!CR559/1000000</f>
        <v>8.5401028217874844E-7</v>
      </c>
      <c r="N2522">
        <f>'[1]Master Data'!CS559/1000000</f>
        <v>6.7649681197287348E-8</v>
      </c>
      <c r="O2522">
        <f>'[1]Master Data'!CT559/100</f>
        <v>1.1348699830894282E-3</v>
      </c>
      <c r="P2522">
        <f>'[1]Master Data'!CU559/100</f>
        <v>0</v>
      </c>
      <c r="Q2522">
        <f>'[1]Master Data'!CV559/100</f>
        <v>0</v>
      </c>
      <c r="R2522">
        <f>'[1]Master Data'!CW559/1000000</f>
        <v>0</v>
      </c>
      <c r="S2522">
        <f>'[1]Master Data'!CY559/1000000</f>
        <v>0</v>
      </c>
      <c r="T2522">
        <f>'[1]Master Data'!CZ559/100</f>
        <v>0</v>
      </c>
      <c r="U2522">
        <f>'[1]Master Data'!DA559/1000000</f>
        <v>0</v>
      </c>
    </row>
    <row r="2523" spans="1:21" x14ac:dyDescent="0.55000000000000004">
      <c r="A2523" s="41" t="s">
        <v>1648</v>
      </c>
      <c r="B2523" s="41">
        <v>8.1747514910536793E-4</v>
      </c>
      <c r="C2523">
        <f>'[1]Master Data'!CG560/100</f>
        <v>8.9999999999999992E-5</v>
      </c>
      <c r="D2523">
        <f>'[1]Master Data'!CH560/1000000</f>
        <v>2.7165805168986088E-8</v>
      </c>
      <c r="E2523">
        <f>'[1]Master Data'!CI560/1000000</f>
        <v>0</v>
      </c>
      <c r="F2523">
        <f>'[1]Master Data'!CJ560/100</f>
        <v>0</v>
      </c>
      <c r="G2523">
        <f>'[1]Master Data'!CK560/100</f>
        <v>0</v>
      </c>
      <c r="H2523">
        <f>'[1]Master Data'!CL560/100</f>
        <v>0</v>
      </c>
      <c r="I2523">
        <f>'[1]Master Data'!CM560/100</f>
        <v>0</v>
      </c>
      <c r="J2523">
        <f>'[1]Master Data'!CN560/100</f>
        <v>0</v>
      </c>
      <c r="K2523">
        <f>'[1]Master Data'!CP560/100</f>
        <v>0</v>
      </c>
      <c r="L2523">
        <f>'[1]Master Data'!CQ560/1000000</f>
        <v>1.7418606361829027E-6</v>
      </c>
      <c r="M2523">
        <f>'[1]Master Data'!CR560/1000000</f>
        <v>8.983571073558649E-7</v>
      </c>
      <c r="N2523">
        <f>'[1]Master Data'!CS560/1000000</f>
        <v>2.8284987077534789E-7</v>
      </c>
      <c r="O2523">
        <f>'[1]Master Data'!CT560/100</f>
        <v>0.14639639907703525</v>
      </c>
      <c r="P2523">
        <f>'[1]Master Data'!CU560/100</f>
        <v>0</v>
      </c>
      <c r="Q2523">
        <f>'[1]Master Data'!CV560/100</f>
        <v>0</v>
      </c>
      <c r="R2523">
        <f>'[1]Master Data'!CW560/1000000</f>
        <v>0</v>
      </c>
      <c r="S2523">
        <f>'[1]Master Data'!CY560/1000000</f>
        <v>0</v>
      </c>
      <c r="T2523">
        <f>'[1]Master Data'!CZ560/100</f>
        <v>0</v>
      </c>
      <c r="U2523">
        <f>'[1]Master Data'!DA560/1000000</f>
        <v>0</v>
      </c>
    </row>
    <row r="2524" spans="1:21" x14ac:dyDescent="0.55000000000000004">
      <c r="A2524" s="41" t="s">
        <v>1649</v>
      </c>
      <c r="B2524" s="41">
        <v>0</v>
      </c>
      <c r="C2524">
        <f>'[1]Master Data'!CG561/100</f>
        <v>0</v>
      </c>
      <c r="D2524">
        <f>'[1]Master Data'!CH561/1000000</f>
        <v>0</v>
      </c>
      <c r="E2524">
        <f>'[1]Master Data'!CI561/1000000</f>
        <v>0</v>
      </c>
      <c r="F2524">
        <f>'[1]Master Data'!CJ561/100</f>
        <v>0</v>
      </c>
      <c r="G2524">
        <f>'[1]Master Data'!CK561/100</f>
        <v>0</v>
      </c>
      <c r="H2524">
        <f>'[1]Master Data'!CL561/100</f>
        <v>0</v>
      </c>
      <c r="I2524">
        <f>'[1]Master Data'!CM561/100</f>
        <v>0</v>
      </c>
      <c r="J2524">
        <f>'[1]Master Data'!CN561/100</f>
        <v>0</v>
      </c>
      <c r="K2524">
        <f>'[1]Master Data'!CP561/100</f>
        <v>0</v>
      </c>
      <c r="L2524">
        <f>'[1]Master Data'!CQ561/1000000</f>
        <v>0</v>
      </c>
      <c r="M2524">
        <f>'[1]Master Data'!CR561/1000000</f>
        <v>0</v>
      </c>
      <c r="N2524">
        <f>'[1]Master Data'!CS561/1000000</f>
        <v>0</v>
      </c>
      <c r="O2524">
        <f>'[1]Master Data'!CT561/100</f>
        <v>0</v>
      </c>
      <c r="P2524">
        <f>'[1]Master Data'!CU561/100</f>
        <v>0</v>
      </c>
      <c r="Q2524">
        <f>'[1]Master Data'!CV561/100</f>
        <v>0</v>
      </c>
      <c r="R2524">
        <f>'[1]Master Data'!CW561/1000000</f>
        <v>0</v>
      </c>
      <c r="S2524">
        <f>'[1]Master Data'!CY561/1000000</f>
        <v>0</v>
      </c>
      <c r="T2524">
        <f>'[1]Master Data'!CZ561/100</f>
        <v>0</v>
      </c>
      <c r="U2524">
        <f>'[1]Master Data'!DA561/1000000</f>
        <v>0</v>
      </c>
    </row>
    <row r="2525" spans="1:21" x14ac:dyDescent="0.55000000000000004">
      <c r="A2525" s="41" t="s">
        <v>1650</v>
      </c>
      <c r="B2525" s="41">
        <v>0</v>
      </c>
      <c r="C2525">
        <f>'[1]Master Data'!CG562/100</f>
        <v>0</v>
      </c>
      <c r="D2525">
        <f>'[1]Master Data'!CH562/1000000</f>
        <v>0</v>
      </c>
      <c r="E2525">
        <f>'[1]Master Data'!CI562/1000000</f>
        <v>0</v>
      </c>
      <c r="F2525">
        <f>'[1]Master Data'!CJ562/100</f>
        <v>0</v>
      </c>
      <c r="G2525">
        <f>'[1]Master Data'!CK562/100</f>
        <v>0</v>
      </c>
      <c r="H2525">
        <f>'[1]Master Data'!CL562/100</f>
        <v>0</v>
      </c>
      <c r="I2525">
        <f>'[1]Master Data'!CM562/100</f>
        <v>0</v>
      </c>
      <c r="J2525">
        <f>'[1]Master Data'!CN562/100</f>
        <v>0</v>
      </c>
      <c r="K2525">
        <f>'[1]Master Data'!CP562/100</f>
        <v>0</v>
      </c>
      <c r="L2525">
        <f>'[1]Master Data'!CQ562/1000000</f>
        <v>0</v>
      </c>
      <c r="M2525">
        <f>'[1]Master Data'!CR562/1000000</f>
        <v>0</v>
      </c>
      <c r="N2525">
        <f>'[1]Master Data'!CS562/1000000</f>
        <v>0</v>
      </c>
      <c r="O2525">
        <f>'[1]Master Data'!CT562/100</f>
        <v>0</v>
      </c>
      <c r="P2525">
        <f>'[1]Master Data'!CU562/100</f>
        <v>0</v>
      </c>
      <c r="Q2525">
        <f>'[1]Master Data'!CV562/100</f>
        <v>0</v>
      </c>
      <c r="R2525">
        <f>'[1]Master Data'!CW562/1000000</f>
        <v>0</v>
      </c>
      <c r="S2525">
        <f>'[1]Master Data'!CY562/1000000</f>
        <v>0</v>
      </c>
      <c r="T2525">
        <f>'[1]Master Data'!CZ562/100</f>
        <v>0</v>
      </c>
      <c r="U2525">
        <f>'[1]Master Data'!DA562/1000000</f>
        <v>0</v>
      </c>
    </row>
    <row r="2526" spans="1:21" x14ac:dyDescent="0.55000000000000004">
      <c r="A2526" s="41" t="s">
        <v>1651</v>
      </c>
      <c r="B2526" s="41">
        <v>1.1240231217618901E-3</v>
      </c>
      <c r="C2526">
        <f>'[1]Master Data'!CG563/100</f>
        <v>1.554223366330867E-4</v>
      </c>
      <c r="D2526">
        <f>'[1]Master Data'!CH563/1000000</f>
        <v>2.9999999999999997E-8</v>
      </c>
      <c r="E2526">
        <f>'[1]Master Data'!CI563/1000000</f>
        <v>0</v>
      </c>
      <c r="F2526">
        <f>'[1]Master Data'!CJ563/100</f>
        <v>0</v>
      </c>
      <c r="G2526">
        <f>'[1]Master Data'!CK563/100</f>
        <v>0</v>
      </c>
      <c r="H2526">
        <f>'[1]Master Data'!CL563/100</f>
        <v>0</v>
      </c>
      <c r="I2526">
        <f>'[1]Master Data'!CM563/100</f>
        <v>0</v>
      </c>
      <c r="J2526">
        <f>'[1]Master Data'!CN563/100</f>
        <v>0</v>
      </c>
      <c r="K2526">
        <f>'[1]Master Data'!CP563/100</f>
        <v>0</v>
      </c>
      <c r="L2526">
        <f>'[1]Master Data'!CQ563/1000000</f>
        <v>2.5799999999999999E-6</v>
      </c>
      <c r="M2526">
        <f>'[1]Master Data'!CR563/1000000</f>
        <v>1.08E-6</v>
      </c>
      <c r="N2526">
        <f>'[1]Master Data'!CS563/1000000</f>
        <v>4.3000000000000001E-7</v>
      </c>
      <c r="O2526">
        <f>'[1]Master Data'!CT563/100</f>
        <v>0</v>
      </c>
      <c r="P2526">
        <f>'[1]Master Data'!CU563/100</f>
        <v>0</v>
      </c>
      <c r="Q2526">
        <f>'[1]Master Data'!CV563/100</f>
        <v>0</v>
      </c>
      <c r="R2526">
        <f>'[1]Master Data'!CW563/1000000</f>
        <v>0</v>
      </c>
      <c r="S2526">
        <f>'[1]Master Data'!CY563/1000000</f>
        <v>0</v>
      </c>
      <c r="T2526">
        <f>'[1]Master Data'!CZ563/100</f>
        <v>0</v>
      </c>
      <c r="U2526">
        <f>'[1]Master Data'!DA563/1000000</f>
        <v>0</v>
      </c>
    </row>
    <row r="2527" spans="1:21" x14ac:dyDescent="0.55000000000000004">
      <c r="A2527" s="41" t="s">
        <v>1652</v>
      </c>
      <c r="B2527" s="41">
        <v>0</v>
      </c>
      <c r="C2527">
        <f>'[1]Master Data'!CG564/100</f>
        <v>0</v>
      </c>
      <c r="D2527">
        <f>'[1]Master Data'!CH564/1000000</f>
        <v>0</v>
      </c>
      <c r="E2527">
        <f>'[1]Master Data'!CI564/1000000</f>
        <v>0</v>
      </c>
      <c r="F2527">
        <f>'[1]Master Data'!CJ564/100</f>
        <v>0</v>
      </c>
      <c r="G2527">
        <f>'[1]Master Data'!CK564/100</f>
        <v>0</v>
      </c>
      <c r="H2527">
        <f>'[1]Master Data'!CL564/100</f>
        <v>0</v>
      </c>
      <c r="I2527">
        <f>'[1]Master Data'!CM564/100</f>
        <v>0</v>
      </c>
      <c r="J2527">
        <f>'[1]Master Data'!CN564/100</f>
        <v>0</v>
      </c>
      <c r="K2527">
        <f>'[1]Master Data'!CP564/100</f>
        <v>0</v>
      </c>
      <c r="L2527">
        <f>'[1]Master Data'!CQ564/1000000</f>
        <v>0</v>
      </c>
      <c r="M2527">
        <f>'[1]Master Data'!CR564/1000000</f>
        <v>0</v>
      </c>
      <c r="N2527">
        <f>'[1]Master Data'!CS564/1000000</f>
        <v>0</v>
      </c>
      <c r="O2527">
        <f>'[1]Master Data'!CT564/100</f>
        <v>0</v>
      </c>
      <c r="P2527">
        <f>'[1]Master Data'!CU564/100</f>
        <v>0</v>
      </c>
      <c r="Q2527">
        <f>'[1]Master Data'!CV564/100</f>
        <v>0</v>
      </c>
      <c r="R2527">
        <f>'[1]Master Data'!CW564/1000000</f>
        <v>0</v>
      </c>
      <c r="S2527">
        <f>'[1]Master Data'!CY564/1000000</f>
        <v>0</v>
      </c>
      <c r="T2527">
        <f>'[1]Master Data'!CZ564/100</f>
        <v>0</v>
      </c>
      <c r="U2527">
        <f>'[1]Master Data'!DA564/1000000</f>
        <v>0</v>
      </c>
    </row>
    <row r="2528" spans="1:21" x14ac:dyDescent="0.55000000000000004">
      <c r="A2528" s="41" t="s">
        <v>1653</v>
      </c>
      <c r="B2528" s="41">
        <v>0</v>
      </c>
      <c r="C2528">
        <f>'[1]Master Data'!CG565/100</f>
        <v>0</v>
      </c>
      <c r="D2528">
        <f>'[1]Master Data'!CH565/1000000</f>
        <v>0</v>
      </c>
      <c r="E2528">
        <f>'[1]Master Data'!CI565/1000000</f>
        <v>0</v>
      </c>
      <c r="F2528">
        <f>'[1]Master Data'!CJ565/100</f>
        <v>0</v>
      </c>
      <c r="G2528">
        <f>'[1]Master Data'!CK565/100</f>
        <v>0</v>
      </c>
      <c r="H2528">
        <f>'[1]Master Data'!CL565/100</f>
        <v>0</v>
      </c>
      <c r="I2528">
        <f>'[1]Master Data'!CM565/100</f>
        <v>0</v>
      </c>
      <c r="J2528">
        <f>'[1]Master Data'!CN565/100</f>
        <v>0</v>
      </c>
      <c r="K2528">
        <f>'[1]Master Data'!CP565/100</f>
        <v>0</v>
      </c>
      <c r="L2528">
        <f>'[1]Master Data'!CQ565/1000000</f>
        <v>0</v>
      </c>
      <c r="M2528">
        <f>'[1]Master Data'!CR565/1000000</f>
        <v>0</v>
      </c>
      <c r="N2528">
        <f>'[1]Master Data'!CS565/1000000</f>
        <v>0</v>
      </c>
      <c r="O2528">
        <f>'[1]Master Data'!CT565/100</f>
        <v>0</v>
      </c>
      <c r="P2528">
        <f>'[1]Master Data'!CU565/100</f>
        <v>0</v>
      </c>
      <c r="Q2528">
        <f>'[1]Master Data'!CV565/100</f>
        <v>0</v>
      </c>
      <c r="R2528">
        <f>'[1]Master Data'!CW565/1000000</f>
        <v>0</v>
      </c>
      <c r="S2528">
        <f>'[1]Master Data'!CY565/1000000</f>
        <v>0</v>
      </c>
      <c r="T2528">
        <f>'[1]Master Data'!CZ565/100</f>
        <v>0</v>
      </c>
      <c r="U2528">
        <f>'[1]Master Data'!DA565/1000000</f>
        <v>0</v>
      </c>
    </row>
    <row r="2529" spans="1:21" x14ac:dyDescent="0.55000000000000004">
      <c r="A2529" s="41" t="s">
        <v>1654</v>
      </c>
      <c r="B2529" s="41">
        <v>0</v>
      </c>
      <c r="C2529">
        <f>'[1]Master Data'!CG566/100</f>
        <v>0</v>
      </c>
      <c r="D2529">
        <f>'[1]Master Data'!CH566/1000000</f>
        <v>0</v>
      </c>
      <c r="E2529">
        <f>'[1]Master Data'!CI566/1000000</f>
        <v>0</v>
      </c>
      <c r="F2529">
        <f>'[1]Master Data'!CJ566/100</f>
        <v>0</v>
      </c>
      <c r="G2529">
        <f>'[1]Master Data'!CK566/100</f>
        <v>0</v>
      </c>
      <c r="H2529">
        <f>'[1]Master Data'!CL566/100</f>
        <v>0</v>
      </c>
      <c r="I2529">
        <f>'[1]Master Data'!CM566/100</f>
        <v>0</v>
      </c>
      <c r="J2529">
        <f>'[1]Master Data'!CN566/100</f>
        <v>0</v>
      </c>
      <c r="K2529">
        <f>'[1]Master Data'!CP566/100</f>
        <v>0</v>
      </c>
      <c r="L2529">
        <f>'[1]Master Data'!CQ566/1000000</f>
        <v>0</v>
      </c>
      <c r="M2529">
        <f>'[1]Master Data'!CR566/1000000</f>
        <v>0</v>
      </c>
      <c r="N2529">
        <f>'[1]Master Data'!CS566/1000000</f>
        <v>0</v>
      </c>
      <c r="O2529">
        <f>'[1]Master Data'!CT566/100</f>
        <v>0</v>
      </c>
      <c r="P2529">
        <f>'[1]Master Data'!CU566/100</f>
        <v>0</v>
      </c>
      <c r="Q2529">
        <f>'[1]Master Data'!CV566/100</f>
        <v>0</v>
      </c>
      <c r="R2529">
        <f>'[1]Master Data'!CW566/1000000</f>
        <v>0</v>
      </c>
      <c r="S2529">
        <f>'[1]Master Data'!CY566/1000000</f>
        <v>0</v>
      </c>
      <c r="T2529">
        <f>'[1]Master Data'!CZ566/100</f>
        <v>0</v>
      </c>
      <c r="U2529">
        <f>'[1]Master Data'!DA566/1000000</f>
        <v>0</v>
      </c>
    </row>
    <row r="2530" spans="1:21" x14ac:dyDescent="0.55000000000000004">
      <c r="A2530" s="41" t="s">
        <v>1655</v>
      </c>
      <c r="B2530" s="41">
        <v>0</v>
      </c>
      <c r="C2530">
        <f>'[1]Master Data'!CG567/100</f>
        <v>0</v>
      </c>
      <c r="D2530">
        <f>'[1]Master Data'!CH567/1000000</f>
        <v>0</v>
      </c>
      <c r="E2530">
        <f>'[1]Master Data'!CI567/1000000</f>
        <v>0</v>
      </c>
      <c r="F2530">
        <f>'[1]Master Data'!CJ567/100</f>
        <v>0</v>
      </c>
      <c r="G2530">
        <f>'[1]Master Data'!CK567/100</f>
        <v>0</v>
      </c>
      <c r="H2530">
        <f>'[1]Master Data'!CL567/100</f>
        <v>0</v>
      </c>
      <c r="I2530">
        <f>'[1]Master Data'!CM567/100</f>
        <v>0</v>
      </c>
      <c r="J2530">
        <f>'[1]Master Data'!CN567/100</f>
        <v>0</v>
      </c>
      <c r="K2530">
        <f>'[1]Master Data'!CP567/100</f>
        <v>0</v>
      </c>
      <c r="L2530">
        <f>'[1]Master Data'!CQ567/1000000</f>
        <v>0</v>
      </c>
      <c r="M2530">
        <f>'[1]Master Data'!CR567/1000000</f>
        <v>0</v>
      </c>
      <c r="N2530">
        <f>'[1]Master Data'!CS567/1000000</f>
        <v>0</v>
      </c>
      <c r="O2530">
        <f>'[1]Master Data'!CT567/100</f>
        <v>0</v>
      </c>
      <c r="P2530">
        <f>'[1]Master Data'!CU567/100</f>
        <v>0</v>
      </c>
      <c r="Q2530">
        <f>'[1]Master Data'!CV567/100</f>
        <v>0</v>
      </c>
      <c r="R2530">
        <f>'[1]Master Data'!CW567/1000000</f>
        <v>0</v>
      </c>
      <c r="S2530">
        <f>'[1]Master Data'!CY567/1000000</f>
        <v>0</v>
      </c>
      <c r="T2530">
        <f>'[1]Master Data'!CZ567/100</f>
        <v>0</v>
      </c>
      <c r="U2530">
        <f>'[1]Master Data'!DA567/1000000</f>
        <v>0</v>
      </c>
    </row>
    <row r="2531" spans="1:21" x14ac:dyDescent="0.55000000000000004">
      <c r="A2531" s="41" t="s">
        <v>1656</v>
      </c>
      <c r="B2531" s="41">
        <v>0</v>
      </c>
      <c r="C2531">
        <f>'[1]Master Data'!CG568/100</f>
        <v>0</v>
      </c>
      <c r="D2531">
        <f>'[1]Master Data'!CH568/1000000</f>
        <v>0</v>
      </c>
      <c r="E2531">
        <f>'[1]Master Data'!CI568/1000000</f>
        <v>0</v>
      </c>
      <c r="F2531">
        <f>'[1]Master Data'!CJ568/100</f>
        <v>0</v>
      </c>
      <c r="G2531">
        <f>'[1]Master Data'!CK568/100</f>
        <v>0</v>
      </c>
      <c r="H2531">
        <f>'[1]Master Data'!CL568/100</f>
        <v>0</v>
      </c>
      <c r="I2531">
        <f>'[1]Master Data'!CM568/100</f>
        <v>0</v>
      </c>
      <c r="J2531">
        <f>'[1]Master Data'!CN568/100</f>
        <v>0</v>
      </c>
      <c r="K2531">
        <f>'[1]Master Data'!CP568/100</f>
        <v>0</v>
      </c>
      <c r="L2531">
        <f>'[1]Master Data'!CQ568/1000000</f>
        <v>0</v>
      </c>
      <c r="M2531">
        <f>'[1]Master Data'!CR568/1000000</f>
        <v>0</v>
      </c>
      <c r="N2531">
        <f>'[1]Master Data'!CS568/1000000</f>
        <v>0</v>
      </c>
      <c r="O2531">
        <f>'[1]Master Data'!CT568/100</f>
        <v>0</v>
      </c>
      <c r="P2531">
        <f>'[1]Master Data'!CU568/100</f>
        <v>0</v>
      </c>
      <c r="Q2531">
        <f>'[1]Master Data'!CV568/100</f>
        <v>0</v>
      </c>
      <c r="R2531">
        <f>'[1]Master Data'!CW568/1000000</f>
        <v>0</v>
      </c>
      <c r="S2531">
        <f>'[1]Master Data'!CY568/1000000</f>
        <v>0</v>
      </c>
      <c r="T2531">
        <f>'[1]Master Data'!CZ568/100</f>
        <v>0</v>
      </c>
      <c r="U2531">
        <f>'[1]Master Data'!DA568/1000000</f>
        <v>0</v>
      </c>
    </row>
    <row r="2532" spans="1:21" x14ac:dyDescent="0.55000000000000004">
      <c r="A2532" s="41" t="s">
        <v>1657</v>
      </c>
      <c r="B2532" s="41">
        <v>0</v>
      </c>
      <c r="C2532">
        <f>'[1]Master Data'!CG569/100</f>
        <v>0</v>
      </c>
      <c r="D2532">
        <f>'[1]Master Data'!CH569/1000000</f>
        <v>0</v>
      </c>
      <c r="E2532">
        <f>'[1]Master Data'!CI569/1000000</f>
        <v>0</v>
      </c>
      <c r="F2532">
        <f>'[1]Master Data'!CJ569/100</f>
        <v>0</v>
      </c>
      <c r="G2532">
        <f>'[1]Master Data'!CK569/100</f>
        <v>0</v>
      </c>
      <c r="H2532">
        <f>'[1]Master Data'!CL569/100</f>
        <v>0</v>
      </c>
      <c r="I2532">
        <f>'[1]Master Data'!CM569/100</f>
        <v>0</v>
      </c>
      <c r="J2532">
        <f>'[1]Master Data'!CN569/100</f>
        <v>0</v>
      </c>
      <c r="K2532">
        <f>'[1]Master Data'!CP569/100</f>
        <v>0</v>
      </c>
      <c r="L2532">
        <f>'[1]Master Data'!CQ569/1000000</f>
        <v>0</v>
      </c>
      <c r="M2532">
        <f>'[1]Master Data'!CR569/1000000</f>
        <v>0</v>
      </c>
      <c r="N2532">
        <f>'[1]Master Data'!CS569/1000000</f>
        <v>0</v>
      </c>
      <c r="O2532">
        <f>'[1]Master Data'!CT569/100</f>
        <v>0</v>
      </c>
      <c r="P2532">
        <f>'[1]Master Data'!CU569/100</f>
        <v>0</v>
      </c>
      <c r="Q2532">
        <f>'[1]Master Data'!CV569/100</f>
        <v>0</v>
      </c>
      <c r="R2532">
        <f>'[1]Master Data'!CW569/1000000</f>
        <v>0</v>
      </c>
      <c r="S2532">
        <f>'[1]Master Data'!CY569/1000000</f>
        <v>0</v>
      </c>
      <c r="T2532">
        <f>'[1]Master Data'!CZ569/100</f>
        <v>0</v>
      </c>
      <c r="U2532">
        <f>'[1]Master Data'!DA569/1000000</f>
        <v>0</v>
      </c>
    </row>
    <row r="2533" spans="1:21" x14ac:dyDescent="0.55000000000000004">
      <c r="A2533" s="41" t="s">
        <v>1658</v>
      </c>
      <c r="B2533" s="41">
        <v>0</v>
      </c>
      <c r="C2533">
        <f>'[1]Master Data'!CG570/100</f>
        <v>0</v>
      </c>
      <c r="D2533">
        <f>'[1]Master Data'!CH570/1000000</f>
        <v>0</v>
      </c>
      <c r="E2533">
        <f>'[1]Master Data'!CI570/1000000</f>
        <v>0</v>
      </c>
      <c r="F2533">
        <f>'[1]Master Data'!CJ570/100</f>
        <v>0</v>
      </c>
      <c r="G2533">
        <f>'[1]Master Data'!CK570/100</f>
        <v>0</v>
      </c>
      <c r="H2533">
        <f>'[1]Master Data'!CL570/100</f>
        <v>0</v>
      </c>
      <c r="I2533">
        <f>'[1]Master Data'!CM570/100</f>
        <v>0</v>
      </c>
      <c r="J2533">
        <f>'[1]Master Data'!CN570/100</f>
        <v>0</v>
      </c>
      <c r="K2533">
        <f>'[1]Master Data'!CP570/100</f>
        <v>0</v>
      </c>
      <c r="L2533">
        <f>'[1]Master Data'!CQ570/1000000</f>
        <v>0</v>
      </c>
      <c r="M2533">
        <f>'[1]Master Data'!CR570/1000000</f>
        <v>0</v>
      </c>
      <c r="N2533">
        <f>'[1]Master Data'!CS570/1000000</f>
        <v>0</v>
      </c>
      <c r="O2533">
        <f>'[1]Master Data'!CT570/100</f>
        <v>0</v>
      </c>
      <c r="P2533">
        <f>'[1]Master Data'!CU570/100</f>
        <v>0</v>
      </c>
      <c r="Q2533">
        <f>'[1]Master Data'!CV570/100</f>
        <v>0</v>
      </c>
      <c r="R2533">
        <f>'[1]Master Data'!CW570/1000000</f>
        <v>0</v>
      </c>
      <c r="S2533">
        <f>'[1]Master Data'!CY570/1000000</f>
        <v>0</v>
      </c>
      <c r="T2533">
        <f>'[1]Master Data'!CZ570/100</f>
        <v>0</v>
      </c>
      <c r="U2533">
        <f>'[1]Master Data'!DA570/1000000</f>
        <v>0</v>
      </c>
    </row>
    <row r="2534" spans="1:21" x14ac:dyDescent="0.55000000000000004">
      <c r="A2534" s="41" t="s">
        <v>1659</v>
      </c>
      <c r="B2534" s="41">
        <v>0</v>
      </c>
      <c r="C2534">
        <f>'[1]Master Data'!CG571/100</f>
        <v>0</v>
      </c>
      <c r="D2534">
        <f>'[1]Master Data'!CH571/1000000</f>
        <v>0</v>
      </c>
      <c r="E2534">
        <f>'[1]Master Data'!CI571/1000000</f>
        <v>0</v>
      </c>
      <c r="F2534">
        <f>'[1]Master Data'!CJ571/100</f>
        <v>0</v>
      </c>
      <c r="G2534">
        <f>'[1]Master Data'!CK571/100</f>
        <v>0</v>
      </c>
      <c r="H2534">
        <f>'[1]Master Data'!CL571/100</f>
        <v>0</v>
      </c>
      <c r="I2534">
        <f>'[1]Master Data'!CM571/100</f>
        <v>0</v>
      </c>
      <c r="J2534">
        <f>'[1]Master Data'!CN571/100</f>
        <v>0</v>
      </c>
      <c r="K2534">
        <f>'[1]Master Data'!CP571/100</f>
        <v>0</v>
      </c>
      <c r="L2534">
        <f>'[1]Master Data'!CQ571/1000000</f>
        <v>0</v>
      </c>
      <c r="M2534">
        <f>'[1]Master Data'!CR571/1000000</f>
        <v>0</v>
      </c>
      <c r="N2534">
        <f>'[1]Master Data'!CS571/1000000</f>
        <v>0</v>
      </c>
      <c r="O2534">
        <f>'[1]Master Data'!CT571/100</f>
        <v>0</v>
      </c>
      <c r="P2534">
        <f>'[1]Master Data'!CU571/100</f>
        <v>0</v>
      </c>
      <c r="Q2534">
        <f>'[1]Master Data'!CV571/100</f>
        <v>0</v>
      </c>
      <c r="R2534">
        <f>'[1]Master Data'!CW571/1000000</f>
        <v>0</v>
      </c>
      <c r="S2534">
        <f>'[1]Master Data'!CY571/1000000</f>
        <v>0</v>
      </c>
      <c r="T2534">
        <f>'[1]Master Data'!CZ571/100</f>
        <v>0</v>
      </c>
      <c r="U2534">
        <f>'[1]Master Data'!DA571/1000000</f>
        <v>0</v>
      </c>
    </row>
    <row r="2535" spans="1:21" x14ac:dyDescent="0.55000000000000004">
      <c r="A2535" s="41" t="s">
        <v>1660</v>
      </c>
      <c r="B2535" s="41">
        <v>0</v>
      </c>
      <c r="C2535">
        <f>'[1]Master Data'!CG572/100</f>
        <v>0</v>
      </c>
      <c r="D2535">
        <f>'[1]Master Data'!CH572/1000000</f>
        <v>0</v>
      </c>
      <c r="E2535">
        <f>'[1]Master Data'!CI572/1000000</f>
        <v>0</v>
      </c>
      <c r="F2535">
        <f>'[1]Master Data'!CJ572/100</f>
        <v>0</v>
      </c>
      <c r="G2535">
        <f>'[1]Master Data'!CK572/100</f>
        <v>0</v>
      </c>
      <c r="H2535">
        <f>'[1]Master Data'!CL572/100</f>
        <v>0</v>
      </c>
      <c r="I2535">
        <f>'[1]Master Data'!CM572/100</f>
        <v>0</v>
      </c>
      <c r="J2535">
        <f>'[1]Master Data'!CN572/100</f>
        <v>0</v>
      </c>
      <c r="K2535">
        <f>'[1]Master Data'!CP572/100</f>
        <v>0</v>
      </c>
      <c r="L2535">
        <f>'[1]Master Data'!CQ572/1000000</f>
        <v>0</v>
      </c>
      <c r="M2535">
        <f>'[1]Master Data'!CR572/1000000</f>
        <v>0</v>
      </c>
      <c r="N2535">
        <f>'[1]Master Data'!CS572/1000000</f>
        <v>0</v>
      </c>
      <c r="O2535">
        <f>'[1]Master Data'!CT572/100</f>
        <v>0</v>
      </c>
      <c r="P2535">
        <f>'[1]Master Data'!CU572/100</f>
        <v>0</v>
      </c>
      <c r="Q2535">
        <f>'[1]Master Data'!CV572/100</f>
        <v>0</v>
      </c>
      <c r="R2535">
        <f>'[1]Master Data'!CW572/1000000</f>
        <v>0</v>
      </c>
      <c r="S2535">
        <f>'[1]Master Data'!CY572/1000000</f>
        <v>0</v>
      </c>
      <c r="T2535">
        <f>'[1]Master Data'!CZ572/100</f>
        <v>0</v>
      </c>
      <c r="U2535">
        <f>'[1]Master Data'!DA572/1000000</f>
        <v>0</v>
      </c>
    </row>
    <row r="2536" spans="1:21" x14ac:dyDescent="0.55000000000000004">
      <c r="A2536" s="41" t="s">
        <v>1661</v>
      </c>
      <c r="B2536" s="41">
        <v>0</v>
      </c>
      <c r="C2536">
        <f>'[1]Master Data'!CG573/100</f>
        <v>0</v>
      </c>
      <c r="D2536">
        <f>'[1]Master Data'!CH573/1000000</f>
        <v>0</v>
      </c>
      <c r="E2536">
        <f>'[1]Master Data'!CI573/1000000</f>
        <v>0</v>
      </c>
      <c r="F2536">
        <f>'[1]Master Data'!CJ573/100</f>
        <v>0</v>
      </c>
      <c r="G2536">
        <f>'[1]Master Data'!CK573/100</f>
        <v>0</v>
      </c>
      <c r="H2536">
        <f>'[1]Master Data'!CL573/100</f>
        <v>0</v>
      </c>
      <c r="I2536">
        <f>'[1]Master Data'!CM573/100</f>
        <v>0</v>
      </c>
      <c r="J2536">
        <f>'[1]Master Data'!CN573/100</f>
        <v>0</v>
      </c>
      <c r="K2536">
        <f>'[1]Master Data'!CP573/100</f>
        <v>0</v>
      </c>
      <c r="L2536">
        <f>'[1]Master Data'!CQ573/1000000</f>
        <v>0</v>
      </c>
      <c r="M2536">
        <f>'[1]Master Data'!CR573/1000000</f>
        <v>0</v>
      </c>
      <c r="N2536">
        <f>'[1]Master Data'!CS573/1000000</f>
        <v>0</v>
      </c>
      <c r="O2536">
        <f>'[1]Master Data'!CT573/100</f>
        <v>0</v>
      </c>
      <c r="P2536">
        <f>'[1]Master Data'!CU573/100</f>
        <v>0</v>
      </c>
      <c r="Q2536">
        <f>'[1]Master Data'!CV573/100</f>
        <v>0</v>
      </c>
      <c r="R2536">
        <f>'[1]Master Data'!CW573/1000000</f>
        <v>0</v>
      </c>
      <c r="S2536">
        <f>'[1]Master Data'!CY573/1000000</f>
        <v>0</v>
      </c>
      <c r="T2536">
        <f>'[1]Master Data'!CZ573/100</f>
        <v>0</v>
      </c>
      <c r="U2536">
        <f>'[1]Master Data'!DA573/1000000</f>
        <v>0</v>
      </c>
    </row>
    <row r="2537" spans="1:21" x14ac:dyDescent="0.55000000000000004">
      <c r="A2537" s="41" t="s">
        <v>1662</v>
      </c>
      <c r="B2537" s="41">
        <v>0</v>
      </c>
      <c r="C2537">
        <f>'[1]Master Data'!CG574/100</f>
        <v>0</v>
      </c>
      <c r="D2537">
        <f>'[1]Master Data'!CH574/1000000</f>
        <v>0</v>
      </c>
      <c r="E2537">
        <f>'[1]Master Data'!CI574/1000000</f>
        <v>0</v>
      </c>
      <c r="F2537">
        <f>'[1]Master Data'!CJ574/100</f>
        <v>0</v>
      </c>
      <c r="G2537">
        <f>'[1]Master Data'!CK574/100</f>
        <v>0</v>
      </c>
      <c r="H2537">
        <f>'[1]Master Data'!CL574/100</f>
        <v>0</v>
      </c>
      <c r="I2537">
        <f>'[1]Master Data'!CM574/100</f>
        <v>0</v>
      </c>
      <c r="J2537">
        <f>'[1]Master Data'!CN574/100</f>
        <v>0</v>
      </c>
      <c r="K2537">
        <f>'[1]Master Data'!CP574/100</f>
        <v>0</v>
      </c>
      <c r="L2537">
        <f>'[1]Master Data'!CQ574/1000000</f>
        <v>0</v>
      </c>
      <c r="M2537">
        <f>'[1]Master Data'!CR574/1000000</f>
        <v>0</v>
      </c>
      <c r="N2537">
        <f>'[1]Master Data'!CS574/1000000</f>
        <v>0</v>
      </c>
      <c r="O2537">
        <f>'[1]Master Data'!CT574/100</f>
        <v>0</v>
      </c>
      <c r="P2537">
        <f>'[1]Master Data'!CU574/100</f>
        <v>0</v>
      </c>
      <c r="Q2537">
        <f>'[1]Master Data'!CV574/100</f>
        <v>0</v>
      </c>
      <c r="R2537">
        <f>'[1]Master Data'!CW574/1000000</f>
        <v>0</v>
      </c>
      <c r="S2537">
        <f>'[1]Master Data'!CY574/1000000</f>
        <v>0</v>
      </c>
      <c r="T2537">
        <f>'[1]Master Data'!CZ574/100</f>
        <v>0</v>
      </c>
      <c r="U2537">
        <f>'[1]Master Data'!DA574/1000000</f>
        <v>0</v>
      </c>
    </row>
    <row r="2538" spans="1:21" x14ac:dyDescent="0.55000000000000004">
      <c r="A2538" s="41" t="s">
        <v>1663</v>
      </c>
      <c r="B2538" s="41">
        <v>0</v>
      </c>
      <c r="C2538">
        <f>'[1]Master Data'!CG575/100</f>
        <v>0</v>
      </c>
      <c r="D2538">
        <f>'[1]Master Data'!CH575/1000000</f>
        <v>0</v>
      </c>
      <c r="E2538">
        <f>'[1]Master Data'!CI575/1000000</f>
        <v>0</v>
      </c>
      <c r="F2538">
        <f>'[1]Master Data'!CJ575/100</f>
        <v>0</v>
      </c>
      <c r="G2538">
        <f>'[1]Master Data'!CK575/100</f>
        <v>0</v>
      </c>
      <c r="H2538">
        <f>'[1]Master Data'!CL575/100</f>
        <v>0</v>
      </c>
      <c r="I2538">
        <f>'[1]Master Data'!CM575/100</f>
        <v>0</v>
      </c>
      <c r="J2538">
        <f>'[1]Master Data'!CN575/100</f>
        <v>0</v>
      </c>
      <c r="K2538">
        <f>'[1]Master Data'!CP575/100</f>
        <v>0</v>
      </c>
      <c r="L2538">
        <f>'[1]Master Data'!CQ575/1000000</f>
        <v>0</v>
      </c>
      <c r="M2538">
        <f>'[1]Master Data'!CR575/1000000</f>
        <v>0</v>
      </c>
      <c r="N2538">
        <f>'[1]Master Data'!CS575/1000000</f>
        <v>0</v>
      </c>
      <c r="O2538">
        <f>'[1]Master Data'!CT575/100</f>
        <v>0</v>
      </c>
      <c r="P2538">
        <f>'[1]Master Data'!CU575/100</f>
        <v>0</v>
      </c>
      <c r="Q2538">
        <f>'[1]Master Data'!CV575/100</f>
        <v>0</v>
      </c>
      <c r="R2538">
        <f>'[1]Master Data'!CW575/1000000</f>
        <v>0</v>
      </c>
      <c r="S2538">
        <f>'[1]Master Data'!CY575/1000000</f>
        <v>0</v>
      </c>
      <c r="T2538">
        <f>'[1]Master Data'!CZ575/100</f>
        <v>0</v>
      </c>
      <c r="U2538">
        <f>'[1]Master Data'!DA575/1000000</f>
        <v>0</v>
      </c>
    </row>
    <row r="2539" spans="1:21" x14ac:dyDescent="0.55000000000000004">
      <c r="A2539" s="41" t="s">
        <v>1664</v>
      </c>
      <c r="B2539" s="41">
        <v>1.6000000000000001E-3</v>
      </c>
      <c r="C2539">
        <f>'[1]Master Data'!CG576/100</f>
        <v>8.9999999999999998E-4</v>
      </c>
      <c r="D2539">
        <f>'[1]Master Data'!CH576/1000000</f>
        <v>1.272E-7</v>
      </c>
      <c r="E2539">
        <f>'[1]Master Data'!CI576/1000000</f>
        <v>0</v>
      </c>
      <c r="F2539">
        <f>'[1]Master Data'!CJ576/100</f>
        <v>0</v>
      </c>
      <c r="G2539">
        <f>'[1]Master Data'!CK576/100</f>
        <v>0</v>
      </c>
      <c r="H2539">
        <f>'[1]Master Data'!CL576/100</f>
        <v>0</v>
      </c>
      <c r="I2539">
        <f>'[1]Master Data'!CM576/100</f>
        <v>0</v>
      </c>
      <c r="J2539">
        <f>'[1]Master Data'!CN576/100</f>
        <v>0</v>
      </c>
      <c r="K2539">
        <f>'[1]Master Data'!CP576/100</f>
        <v>0</v>
      </c>
      <c r="L2539">
        <f>'[1]Master Data'!CQ576/1000000</f>
        <v>2.3744000000000005E-6</v>
      </c>
      <c r="M2539">
        <f>'[1]Master Data'!CR576/1000000</f>
        <v>1.0515199999999999E-6</v>
      </c>
      <c r="N2539">
        <f>'[1]Master Data'!CS576/1000000</f>
        <v>2.1200000000000002E-7</v>
      </c>
      <c r="O2539">
        <f>'[1]Master Data'!CT576/100</f>
        <v>0</v>
      </c>
      <c r="P2539">
        <f>'[1]Master Data'!CU576/100</f>
        <v>0</v>
      </c>
      <c r="Q2539">
        <f>'[1]Master Data'!CV576/100</f>
        <v>0</v>
      </c>
      <c r="R2539">
        <f>'[1]Master Data'!CW576/1000000</f>
        <v>0</v>
      </c>
      <c r="S2539">
        <f>'[1]Master Data'!CY576/1000000</f>
        <v>3.7312E-7</v>
      </c>
      <c r="T2539">
        <f>'[1]Master Data'!CZ576/100</f>
        <v>0</v>
      </c>
      <c r="U2539">
        <f>'[1]Master Data'!DA576/1000000</f>
        <v>9.7520000000000016E-8</v>
      </c>
    </row>
    <row r="2540" spans="1:21" x14ac:dyDescent="0.55000000000000004">
      <c r="A2540" s="41" t="s">
        <v>1665</v>
      </c>
      <c r="B2540" s="41">
        <v>4.0000000000000002E-4</v>
      </c>
      <c r="C2540">
        <f>'[1]Master Data'!CG577/100</f>
        <v>1E-4</v>
      </c>
      <c r="D2540">
        <f>'[1]Master Data'!CH577/1000000</f>
        <v>3.4800000000000001E-8</v>
      </c>
      <c r="E2540">
        <f>'[1]Master Data'!CI577/1000000</f>
        <v>0</v>
      </c>
      <c r="F2540">
        <f>'[1]Master Data'!CJ577/100</f>
        <v>0</v>
      </c>
      <c r="G2540">
        <f>'[1]Master Data'!CK577/100</f>
        <v>0</v>
      </c>
      <c r="H2540">
        <f>'[1]Master Data'!CL577/100</f>
        <v>0</v>
      </c>
      <c r="I2540">
        <f>'[1]Master Data'!CM577/100</f>
        <v>0</v>
      </c>
      <c r="J2540">
        <f>'[1]Master Data'!CN577/100</f>
        <v>0</v>
      </c>
      <c r="K2540">
        <f>'[1]Master Data'!CP577/100</f>
        <v>0</v>
      </c>
      <c r="L2540">
        <f>'[1]Master Data'!CQ577/1000000</f>
        <v>2.0923499999999995E-6</v>
      </c>
      <c r="M2540">
        <f>'[1]Master Data'!CR577/1000000</f>
        <v>1.1222999999999998E-6</v>
      </c>
      <c r="N2540">
        <f>'[1]Master Data'!CS577/1000000</f>
        <v>3.7844999999999995E-7</v>
      </c>
      <c r="O2540">
        <f>'[1]Master Data'!CT577/100</f>
        <v>0.22578501740097237</v>
      </c>
      <c r="P2540">
        <f>'[1]Master Data'!CU577/100</f>
        <v>0</v>
      </c>
      <c r="Q2540">
        <f>'[1]Master Data'!CV577/100</f>
        <v>0</v>
      </c>
      <c r="R2540">
        <f>'[1]Master Data'!CW577/1000000</f>
        <v>0</v>
      </c>
      <c r="S2540">
        <f>'[1]Master Data'!CY577/1000000</f>
        <v>5.6114999999999991E-7</v>
      </c>
      <c r="T2540">
        <f>'[1]Master Data'!CZ577/100</f>
        <v>0</v>
      </c>
      <c r="U2540">
        <f>'[1]Master Data'!DA577/1000000</f>
        <v>1.6529999999999998E-7</v>
      </c>
    </row>
    <row r="2541" spans="1:21" x14ac:dyDescent="0.55000000000000004">
      <c r="A2541" s="41" t="s">
        <v>1666</v>
      </c>
      <c r="B2541" s="41">
        <v>0</v>
      </c>
      <c r="C2541">
        <f>'[1]Master Data'!CG578/100</f>
        <v>0</v>
      </c>
      <c r="D2541">
        <f>'[1]Master Data'!CH578/1000000</f>
        <v>0</v>
      </c>
      <c r="E2541">
        <f>'[1]Master Data'!CI578/1000000</f>
        <v>0</v>
      </c>
      <c r="F2541">
        <f>'[1]Master Data'!CJ578/100</f>
        <v>0</v>
      </c>
      <c r="G2541">
        <f>'[1]Master Data'!CK578/100</f>
        <v>0</v>
      </c>
      <c r="H2541">
        <f>'[1]Master Data'!CL578/100</f>
        <v>0</v>
      </c>
      <c r="I2541">
        <f>'[1]Master Data'!CM578/100</f>
        <v>0</v>
      </c>
      <c r="J2541">
        <f>'[1]Master Data'!CN578/100</f>
        <v>0</v>
      </c>
      <c r="K2541">
        <f>'[1]Master Data'!CP578/100</f>
        <v>0</v>
      </c>
      <c r="L2541">
        <f>'[1]Master Data'!CQ578/1000000</f>
        <v>0</v>
      </c>
      <c r="M2541">
        <f>'[1]Master Data'!CR578/1000000</f>
        <v>0</v>
      </c>
      <c r="N2541">
        <f>'[1]Master Data'!CS578/1000000</f>
        <v>0</v>
      </c>
      <c r="O2541">
        <f>'[1]Master Data'!CT578/100</f>
        <v>0</v>
      </c>
      <c r="P2541">
        <f>'[1]Master Data'!CU578/100</f>
        <v>0</v>
      </c>
      <c r="Q2541">
        <f>'[1]Master Data'!CV578/100</f>
        <v>0</v>
      </c>
      <c r="R2541">
        <f>'[1]Master Data'!CW578/1000000</f>
        <v>0</v>
      </c>
      <c r="S2541">
        <f>'[1]Master Data'!CY578/1000000</f>
        <v>0</v>
      </c>
      <c r="T2541">
        <f>'[1]Master Data'!CZ578/100</f>
        <v>0</v>
      </c>
      <c r="U2541">
        <f>'[1]Master Data'!DA578/1000000</f>
        <v>0</v>
      </c>
    </row>
    <row r="2542" spans="1:21" x14ac:dyDescent="0.55000000000000004">
      <c r="A2542" s="41" t="s">
        <v>1667</v>
      </c>
      <c r="B2542" s="41">
        <v>0</v>
      </c>
      <c r="C2542">
        <f>'[1]Master Data'!CG579/100</f>
        <v>0</v>
      </c>
      <c r="D2542">
        <f>'[1]Master Data'!CH579/1000000</f>
        <v>0</v>
      </c>
      <c r="E2542">
        <f>'[1]Master Data'!CI579/1000000</f>
        <v>0</v>
      </c>
      <c r="F2542">
        <f>'[1]Master Data'!CJ579/100</f>
        <v>0</v>
      </c>
      <c r="G2542">
        <f>'[1]Master Data'!CK579/100</f>
        <v>0</v>
      </c>
      <c r="H2542">
        <f>'[1]Master Data'!CL579/100</f>
        <v>0</v>
      </c>
      <c r="I2542">
        <f>'[1]Master Data'!CM579/100</f>
        <v>0</v>
      </c>
      <c r="J2542">
        <f>'[1]Master Data'!CN579/100</f>
        <v>0</v>
      </c>
      <c r="K2542">
        <f>'[1]Master Data'!CP579/100</f>
        <v>0</v>
      </c>
      <c r="L2542">
        <f>'[1]Master Data'!CQ579/1000000</f>
        <v>0</v>
      </c>
      <c r="M2542">
        <f>'[1]Master Data'!CR579/1000000</f>
        <v>0</v>
      </c>
      <c r="N2542">
        <f>'[1]Master Data'!CS579/1000000</f>
        <v>0</v>
      </c>
      <c r="O2542">
        <f>'[1]Master Data'!CT579/100</f>
        <v>0</v>
      </c>
      <c r="P2542">
        <f>'[1]Master Data'!CU579/100</f>
        <v>0</v>
      </c>
      <c r="Q2542">
        <f>'[1]Master Data'!CV579/100</f>
        <v>0</v>
      </c>
      <c r="R2542">
        <f>'[1]Master Data'!CW579/1000000</f>
        <v>0</v>
      </c>
      <c r="S2542">
        <f>'[1]Master Data'!CY579/1000000</f>
        <v>0</v>
      </c>
      <c r="T2542">
        <f>'[1]Master Data'!CZ579/100</f>
        <v>0</v>
      </c>
      <c r="U2542">
        <f>'[1]Master Data'!DA579/1000000</f>
        <v>0</v>
      </c>
    </row>
    <row r="2543" spans="1:21" x14ac:dyDescent="0.55000000000000004">
      <c r="A2543" s="41" t="s">
        <v>1668</v>
      </c>
      <c r="B2543" s="41">
        <v>0</v>
      </c>
      <c r="C2543">
        <f>'[1]Master Data'!CG580/100</f>
        <v>0</v>
      </c>
      <c r="D2543">
        <f>'[1]Master Data'!CH580/1000000</f>
        <v>0</v>
      </c>
      <c r="E2543">
        <f>'[1]Master Data'!CI580/1000000</f>
        <v>0</v>
      </c>
      <c r="F2543">
        <f>'[1]Master Data'!CJ580/100</f>
        <v>0</v>
      </c>
      <c r="G2543">
        <f>'[1]Master Data'!CK580/100</f>
        <v>0</v>
      </c>
      <c r="H2543">
        <f>'[1]Master Data'!CL580/100</f>
        <v>0</v>
      </c>
      <c r="I2543">
        <f>'[1]Master Data'!CM580/100</f>
        <v>0</v>
      </c>
      <c r="J2543">
        <f>'[1]Master Data'!CN580/100</f>
        <v>0</v>
      </c>
      <c r="K2543">
        <f>'[1]Master Data'!CP580/100</f>
        <v>0</v>
      </c>
      <c r="L2543">
        <f>'[1]Master Data'!CQ580/1000000</f>
        <v>0</v>
      </c>
      <c r="M2543">
        <f>'[1]Master Data'!CR580/1000000</f>
        <v>0</v>
      </c>
      <c r="N2543">
        <f>'[1]Master Data'!CS580/1000000</f>
        <v>0</v>
      </c>
      <c r="O2543">
        <f>'[1]Master Data'!CT580/100</f>
        <v>0</v>
      </c>
      <c r="P2543">
        <f>'[1]Master Data'!CU580/100</f>
        <v>0</v>
      </c>
      <c r="Q2543">
        <f>'[1]Master Data'!CV580/100</f>
        <v>0</v>
      </c>
      <c r="R2543">
        <f>'[1]Master Data'!CW580/1000000</f>
        <v>0</v>
      </c>
      <c r="S2543">
        <f>'[1]Master Data'!CY580/1000000</f>
        <v>0</v>
      </c>
      <c r="T2543">
        <f>'[1]Master Data'!CZ580/100</f>
        <v>0</v>
      </c>
      <c r="U2543">
        <f>'[1]Master Data'!DA580/1000000</f>
        <v>0</v>
      </c>
    </row>
    <row r="2544" spans="1:21" x14ac:dyDescent="0.55000000000000004">
      <c r="A2544" s="41" t="s">
        <v>1669</v>
      </c>
      <c r="B2544" s="41">
        <v>5.0000000000000001E-4</v>
      </c>
      <c r="C2544">
        <f>'[1]Master Data'!CG581/100</f>
        <v>1.4000000000000002E-3</v>
      </c>
      <c r="D2544">
        <f>'[1]Master Data'!CH581/1000000</f>
        <v>1.8283846153846155E-8</v>
      </c>
      <c r="E2544">
        <f>'[1]Master Data'!CI581/1000000</f>
        <v>0</v>
      </c>
      <c r="F2544">
        <f>'[1]Master Data'!CJ581/100</f>
        <v>0</v>
      </c>
      <c r="G2544">
        <f>'[1]Master Data'!CK581/100</f>
        <v>0</v>
      </c>
      <c r="H2544">
        <f>'[1]Master Data'!CL581/100</f>
        <v>0</v>
      </c>
      <c r="I2544">
        <f>'[1]Master Data'!CM581/100</f>
        <v>0</v>
      </c>
      <c r="J2544">
        <f>'[1]Master Data'!CN581/100</f>
        <v>0</v>
      </c>
      <c r="K2544">
        <f>'[1]Master Data'!CP581/100</f>
        <v>7.000000000000001E-4</v>
      </c>
      <c r="L2544">
        <f>'[1]Master Data'!CQ581/1000000</f>
        <v>1.5935815384615383E-6</v>
      </c>
      <c r="M2544">
        <f>'[1]Master Data'!CR581/1000000</f>
        <v>8.7473769230769224E-7</v>
      </c>
      <c r="N2544">
        <f>'[1]Master Data'!CS581/1000000</f>
        <v>2.7297461538461537E-7</v>
      </c>
      <c r="O2544">
        <f>'[1]Master Data'!CT581/100</f>
        <v>0</v>
      </c>
      <c r="P2544">
        <f>'[1]Master Data'!CU581/100</f>
        <v>0</v>
      </c>
      <c r="Q2544">
        <f>'[1]Master Data'!CV581/100</f>
        <v>0</v>
      </c>
      <c r="R2544">
        <f>'[1]Master Data'!CW581/1000000</f>
        <v>0</v>
      </c>
      <c r="S2544">
        <f>'[1]Master Data'!CY581/1000000</f>
        <v>3.5124230769230768E-7</v>
      </c>
      <c r="T2544">
        <f>'[1]Master Data'!CZ581/100</f>
        <v>0</v>
      </c>
      <c r="U2544">
        <f>'[1]Master Data'!DA581/1000000</f>
        <v>9.6872307692307686E-8</v>
      </c>
    </row>
    <row r="2545" spans="1:21" x14ac:dyDescent="0.55000000000000004">
      <c r="A2545" s="41" t="s">
        <v>1670</v>
      </c>
      <c r="B2545" s="41">
        <v>0</v>
      </c>
      <c r="C2545">
        <f>'[1]Master Data'!CG582/100</f>
        <v>0</v>
      </c>
      <c r="D2545">
        <f>'[1]Master Data'!CH582/1000000</f>
        <v>0</v>
      </c>
      <c r="E2545">
        <f>'[1]Master Data'!CI582/1000000</f>
        <v>0</v>
      </c>
      <c r="F2545">
        <f>'[1]Master Data'!CJ582/100</f>
        <v>0</v>
      </c>
      <c r="G2545">
        <f>'[1]Master Data'!CK582/100</f>
        <v>0</v>
      </c>
      <c r="H2545">
        <f>'[1]Master Data'!CL582/100</f>
        <v>0</v>
      </c>
      <c r="I2545">
        <f>'[1]Master Data'!CM582/100</f>
        <v>0</v>
      </c>
      <c r="J2545">
        <f>'[1]Master Data'!CN582/100</f>
        <v>0</v>
      </c>
      <c r="K2545">
        <f>'[1]Master Data'!CP582/100</f>
        <v>0</v>
      </c>
      <c r="L2545">
        <f>'[1]Master Data'!CQ582/1000000</f>
        <v>0</v>
      </c>
      <c r="M2545">
        <f>'[1]Master Data'!CR582/1000000</f>
        <v>0</v>
      </c>
      <c r="N2545">
        <f>'[1]Master Data'!CS582/1000000</f>
        <v>0</v>
      </c>
      <c r="O2545">
        <f>'[1]Master Data'!CT582/100</f>
        <v>0</v>
      </c>
      <c r="P2545">
        <f>'[1]Master Data'!CU582/100</f>
        <v>0</v>
      </c>
      <c r="Q2545">
        <f>'[1]Master Data'!CV582/100</f>
        <v>0</v>
      </c>
      <c r="R2545">
        <f>'[1]Master Data'!CW582/1000000</f>
        <v>0</v>
      </c>
      <c r="S2545">
        <f>'[1]Master Data'!CY582/1000000</f>
        <v>0</v>
      </c>
      <c r="T2545">
        <f>'[1]Master Data'!CZ582/100</f>
        <v>0</v>
      </c>
      <c r="U2545">
        <f>'[1]Master Data'!DA582/1000000</f>
        <v>0</v>
      </c>
    </row>
    <row r="2546" spans="1:21" x14ac:dyDescent="0.55000000000000004">
      <c r="A2546" s="41" t="s">
        <v>1671</v>
      </c>
      <c r="B2546" s="41">
        <v>0</v>
      </c>
      <c r="C2546">
        <f>'[1]Master Data'!CG583/100</f>
        <v>0</v>
      </c>
      <c r="D2546">
        <f>'[1]Master Data'!CH583/1000000</f>
        <v>0</v>
      </c>
      <c r="E2546">
        <f>'[1]Master Data'!CI583/1000000</f>
        <v>0</v>
      </c>
      <c r="F2546">
        <f>'[1]Master Data'!CJ583/100</f>
        <v>0</v>
      </c>
      <c r="G2546">
        <f>'[1]Master Data'!CK583/100</f>
        <v>0</v>
      </c>
      <c r="H2546">
        <f>'[1]Master Data'!CL583/100</f>
        <v>0</v>
      </c>
      <c r="I2546">
        <f>'[1]Master Data'!CM583/100</f>
        <v>0</v>
      </c>
      <c r="J2546">
        <f>'[1]Master Data'!CN583/100</f>
        <v>0</v>
      </c>
      <c r="K2546">
        <f>'[1]Master Data'!CP583/100</f>
        <v>0</v>
      </c>
      <c r="L2546">
        <f>'[1]Master Data'!CQ583/1000000</f>
        <v>0</v>
      </c>
      <c r="M2546">
        <f>'[1]Master Data'!CR583/1000000</f>
        <v>0</v>
      </c>
      <c r="N2546">
        <f>'[1]Master Data'!CS583/1000000</f>
        <v>0</v>
      </c>
      <c r="O2546">
        <f>'[1]Master Data'!CT583/100</f>
        <v>0</v>
      </c>
      <c r="P2546">
        <f>'[1]Master Data'!CU583/100</f>
        <v>0</v>
      </c>
      <c r="Q2546">
        <f>'[1]Master Data'!CV583/100</f>
        <v>0</v>
      </c>
      <c r="R2546">
        <f>'[1]Master Data'!CW583/1000000</f>
        <v>0</v>
      </c>
      <c r="S2546">
        <f>'[1]Master Data'!CY583/1000000</f>
        <v>0</v>
      </c>
      <c r="T2546">
        <f>'[1]Master Data'!CZ583/100</f>
        <v>0</v>
      </c>
      <c r="U2546">
        <f>'[1]Master Data'!DA583/1000000</f>
        <v>0</v>
      </c>
    </row>
    <row r="2547" spans="1:21" x14ac:dyDescent="0.55000000000000004">
      <c r="A2547" s="41" t="s">
        <v>1672</v>
      </c>
      <c r="B2547" s="41">
        <v>0</v>
      </c>
      <c r="C2547">
        <f>'[1]Master Data'!CG584/100</f>
        <v>0</v>
      </c>
      <c r="D2547">
        <f>'[1]Master Data'!CH584/1000000</f>
        <v>0</v>
      </c>
      <c r="E2547">
        <f>'[1]Master Data'!CI584/1000000</f>
        <v>0</v>
      </c>
      <c r="F2547">
        <f>'[1]Master Data'!CJ584/100</f>
        <v>0</v>
      </c>
      <c r="G2547">
        <f>'[1]Master Data'!CK584/100</f>
        <v>0</v>
      </c>
      <c r="H2547">
        <f>'[1]Master Data'!CL584/100</f>
        <v>0</v>
      </c>
      <c r="I2547">
        <f>'[1]Master Data'!CM584/100</f>
        <v>0</v>
      </c>
      <c r="J2547">
        <f>'[1]Master Data'!CN584/100</f>
        <v>0</v>
      </c>
      <c r="K2547">
        <f>'[1]Master Data'!CP584/100</f>
        <v>0</v>
      </c>
      <c r="L2547">
        <f>'[1]Master Data'!CQ584/1000000</f>
        <v>0</v>
      </c>
      <c r="M2547">
        <f>'[1]Master Data'!CR584/1000000</f>
        <v>0</v>
      </c>
      <c r="N2547">
        <f>'[1]Master Data'!CS584/1000000</f>
        <v>0</v>
      </c>
      <c r="O2547">
        <f>'[1]Master Data'!CT584/100</f>
        <v>0</v>
      </c>
      <c r="P2547">
        <f>'[1]Master Data'!CU584/100</f>
        <v>0</v>
      </c>
      <c r="Q2547">
        <f>'[1]Master Data'!CV584/100</f>
        <v>0</v>
      </c>
      <c r="R2547">
        <f>'[1]Master Data'!CW584/1000000</f>
        <v>0</v>
      </c>
      <c r="S2547">
        <f>'[1]Master Data'!CY584/1000000</f>
        <v>0</v>
      </c>
      <c r="T2547">
        <f>'[1]Master Data'!CZ584/100</f>
        <v>0</v>
      </c>
      <c r="U2547">
        <f>'[1]Master Data'!DA584/1000000</f>
        <v>0</v>
      </c>
    </row>
    <row r="2548" spans="1:21" x14ac:dyDescent="0.55000000000000004">
      <c r="A2548" s="41" t="s">
        <v>1673</v>
      </c>
      <c r="B2548" s="41">
        <v>0</v>
      </c>
      <c r="C2548">
        <f>'[1]Master Data'!CG585/100</f>
        <v>0</v>
      </c>
      <c r="D2548">
        <f>'[1]Master Data'!CH585/1000000</f>
        <v>0</v>
      </c>
      <c r="E2548">
        <f>'[1]Master Data'!CI585/1000000</f>
        <v>0</v>
      </c>
      <c r="F2548">
        <f>'[1]Master Data'!CJ585/100</f>
        <v>0</v>
      </c>
      <c r="G2548">
        <f>'[1]Master Data'!CK585/100</f>
        <v>0</v>
      </c>
      <c r="H2548">
        <f>'[1]Master Data'!CL585/100</f>
        <v>0</v>
      </c>
      <c r="I2548">
        <f>'[1]Master Data'!CM585/100</f>
        <v>0</v>
      </c>
      <c r="J2548">
        <f>'[1]Master Data'!CN585/100</f>
        <v>0</v>
      </c>
      <c r="K2548">
        <f>'[1]Master Data'!CP585/100</f>
        <v>0</v>
      </c>
      <c r="L2548">
        <f>'[1]Master Data'!CQ585/1000000</f>
        <v>0</v>
      </c>
      <c r="M2548">
        <f>'[1]Master Data'!CR585/1000000</f>
        <v>0</v>
      </c>
      <c r="N2548">
        <f>'[1]Master Data'!CS585/1000000</f>
        <v>0</v>
      </c>
      <c r="O2548">
        <f>'[1]Master Data'!CT585/100</f>
        <v>0</v>
      </c>
      <c r="P2548">
        <f>'[1]Master Data'!CU585/100</f>
        <v>0</v>
      </c>
      <c r="Q2548">
        <f>'[1]Master Data'!CV585/100</f>
        <v>0</v>
      </c>
      <c r="R2548">
        <f>'[1]Master Data'!CW585/1000000</f>
        <v>0</v>
      </c>
      <c r="S2548">
        <f>'[1]Master Data'!CY585/1000000</f>
        <v>0</v>
      </c>
      <c r="T2548">
        <f>'[1]Master Data'!CZ585/100</f>
        <v>0</v>
      </c>
      <c r="U2548">
        <f>'[1]Master Data'!DA585/1000000</f>
        <v>0</v>
      </c>
    </row>
    <row r="2549" spans="1:21" x14ac:dyDescent="0.55000000000000004">
      <c r="A2549" s="41" t="s">
        <v>1674</v>
      </c>
      <c r="B2549" s="41">
        <v>0</v>
      </c>
      <c r="C2549">
        <f>'[1]Master Data'!CG586/100</f>
        <v>0</v>
      </c>
      <c r="D2549">
        <f>'[1]Master Data'!CH586/1000000</f>
        <v>0</v>
      </c>
      <c r="E2549">
        <f>'[1]Master Data'!CI586/1000000</f>
        <v>0</v>
      </c>
      <c r="F2549">
        <f>'[1]Master Data'!CJ586/100</f>
        <v>0</v>
      </c>
      <c r="G2549">
        <f>'[1]Master Data'!CK586/100</f>
        <v>0</v>
      </c>
      <c r="H2549">
        <f>'[1]Master Data'!CL586/100</f>
        <v>0</v>
      </c>
      <c r="I2549">
        <f>'[1]Master Data'!CM586/100</f>
        <v>0</v>
      </c>
      <c r="J2549">
        <f>'[1]Master Data'!CN586/100</f>
        <v>0</v>
      </c>
      <c r="K2549">
        <f>'[1]Master Data'!CP586/100</f>
        <v>0</v>
      </c>
      <c r="L2549">
        <f>'[1]Master Data'!CQ586/1000000</f>
        <v>0</v>
      </c>
      <c r="M2549">
        <f>'[1]Master Data'!CR586/1000000</f>
        <v>0</v>
      </c>
      <c r="N2549">
        <f>'[1]Master Data'!CS586/1000000</f>
        <v>0</v>
      </c>
      <c r="O2549">
        <f>'[1]Master Data'!CT586/100</f>
        <v>0</v>
      </c>
      <c r="P2549">
        <f>'[1]Master Data'!CU586/100</f>
        <v>0</v>
      </c>
      <c r="Q2549">
        <f>'[1]Master Data'!CV586/100</f>
        <v>0</v>
      </c>
      <c r="R2549">
        <f>'[1]Master Data'!CW586/1000000</f>
        <v>0</v>
      </c>
      <c r="S2549">
        <f>'[1]Master Data'!CY586/1000000</f>
        <v>0</v>
      </c>
      <c r="T2549">
        <f>'[1]Master Data'!CZ586/100</f>
        <v>0</v>
      </c>
      <c r="U2549">
        <f>'[1]Master Data'!DA586/1000000</f>
        <v>0</v>
      </c>
    </row>
    <row r="2550" spans="1:21" x14ac:dyDescent="0.55000000000000004">
      <c r="A2550" s="41" t="s">
        <v>1675</v>
      </c>
      <c r="B2550" s="41">
        <v>0</v>
      </c>
      <c r="C2550">
        <f>'[1]Master Data'!CG587/100</f>
        <v>0</v>
      </c>
      <c r="D2550">
        <f>'[1]Master Data'!CH587/1000000</f>
        <v>0</v>
      </c>
      <c r="E2550">
        <f>'[1]Master Data'!CI587/1000000</f>
        <v>0</v>
      </c>
      <c r="F2550">
        <f>'[1]Master Data'!CJ587/100</f>
        <v>0</v>
      </c>
      <c r="G2550">
        <f>'[1]Master Data'!CK587/100</f>
        <v>0</v>
      </c>
      <c r="H2550">
        <f>'[1]Master Data'!CL587/100</f>
        <v>0</v>
      </c>
      <c r="I2550">
        <f>'[1]Master Data'!CM587/100</f>
        <v>0</v>
      </c>
      <c r="J2550">
        <f>'[1]Master Data'!CN587/100</f>
        <v>0</v>
      </c>
      <c r="K2550">
        <f>'[1]Master Data'!CP587/100</f>
        <v>0</v>
      </c>
      <c r="L2550">
        <f>'[1]Master Data'!CQ587/1000000</f>
        <v>0</v>
      </c>
      <c r="M2550">
        <f>'[1]Master Data'!CR587/1000000</f>
        <v>0</v>
      </c>
      <c r="N2550">
        <f>'[1]Master Data'!CS587/1000000</f>
        <v>0</v>
      </c>
      <c r="O2550">
        <f>'[1]Master Data'!CT587/100</f>
        <v>0</v>
      </c>
      <c r="P2550">
        <f>'[1]Master Data'!CU587/100</f>
        <v>0</v>
      </c>
      <c r="Q2550">
        <f>'[1]Master Data'!CV587/100</f>
        <v>0</v>
      </c>
      <c r="R2550">
        <f>'[1]Master Data'!CW587/1000000</f>
        <v>0</v>
      </c>
      <c r="S2550">
        <f>'[1]Master Data'!CY587/1000000</f>
        <v>0</v>
      </c>
      <c r="T2550">
        <f>'[1]Master Data'!CZ587/100</f>
        <v>0</v>
      </c>
      <c r="U2550">
        <f>'[1]Master Data'!DA587/1000000</f>
        <v>0</v>
      </c>
    </row>
    <row r="2551" spans="1:21" x14ac:dyDescent="0.55000000000000004">
      <c r="A2551" s="41" t="s">
        <v>1676</v>
      </c>
      <c r="B2551" s="41">
        <v>0</v>
      </c>
      <c r="C2551">
        <f>'[1]Master Data'!CG588/100</f>
        <v>0</v>
      </c>
      <c r="D2551">
        <f>'[1]Master Data'!CH588/1000000</f>
        <v>0</v>
      </c>
      <c r="E2551">
        <f>'[1]Master Data'!CI588/1000000</f>
        <v>0</v>
      </c>
      <c r="F2551">
        <f>'[1]Master Data'!CJ588/100</f>
        <v>0</v>
      </c>
      <c r="G2551">
        <f>'[1]Master Data'!CK588/100</f>
        <v>0</v>
      </c>
      <c r="H2551">
        <f>'[1]Master Data'!CL588/100</f>
        <v>0</v>
      </c>
      <c r="I2551">
        <f>'[1]Master Data'!CM588/100</f>
        <v>0</v>
      </c>
      <c r="J2551">
        <f>'[1]Master Data'!CN588/100</f>
        <v>0</v>
      </c>
      <c r="K2551">
        <f>'[1]Master Data'!CP588/100</f>
        <v>0</v>
      </c>
      <c r="L2551">
        <f>'[1]Master Data'!CQ588/1000000</f>
        <v>0</v>
      </c>
      <c r="M2551">
        <f>'[1]Master Data'!CR588/1000000</f>
        <v>0</v>
      </c>
      <c r="N2551">
        <f>'[1]Master Data'!CS588/1000000</f>
        <v>0</v>
      </c>
      <c r="O2551">
        <f>'[1]Master Data'!CT588/100</f>
        <v>0</v>
      </c>
      <c r="P2551">
        <f>'[1]Master Data'!CU588/100</f>
        <v>0</v>
      </c>
      <c r="Q2551">
        <f>'[1]Master Data'!CV588/100</f>
        <v>0</v>
      </c>
      <c r="R2551">
        <f>'[1]Master Data'!CW588/1000000</f>
        <v>0</v>
      </c>
      <c r="S2551">
        <f>'[1]Master Data'!CY588/1000000</f>
        <v>0</v>
      </c>
      <c r="T2551">
        <f>'[1]Master Data'!CZ588/100</f>
        <v>0</v>
      </c>
      <c r="U2551">
        <f>'[1]Master Data'!DA588/1000000</f>
        <v>0</v>
      </c>
    </row>
    <row r="2552" spans="1:21" x14ac:dyDescent="0.55000000000000004">
      <c r="A2552" s="41" t="s">
        <v>1677</v>
      </c>
      <c r="B2552" s="41">
        <v>0</v>
      </c>
      <c r="C2552">
        <f>'[1]Master Data'!CG589/100</f>
        <v>0</v>
      </c>
      <c r="D2552">
        <f>'[1]Master Data'!CH589/1000000</f>
        <v>0</v>
      </c>
      <c r="E2552">
        <f>'[1]Master Data'!CI589/1000000</f>
        <v>0</v>
      </c>
      <c r="F2552">
        <f>'[1]Master Data'!CJ589/100</f>
        <v>0</v>
      </c>
      <c r="G2552">
        <f>'[1]Master Data'!CK589/100</f>
        <v>0</v>
      </c>
      <c r="H2552">
        <f>'[1]Master Data'!CL589/100</f>
        <v>0</v>
      </c>
      <c r="I2552">
        <f>'[1]Master Data'!CM589/100</f>
        <v>0</v>
      </c>
      <c r="J2552">
        <f>'[1]Master Data'!CN589/100</f>
        <v>0</v>
      </c>
      <c r="K2552">
        <f>'[1]Master Data'!CP589/100</f>
        <v>0</v>
      </c>
      <c r="L2552">
        <f>'[1]Master Data'!CQ589/1000000</f>
        <v>0</v>
      </c>
      <c r="M2552">
        <f>'[1]Master Data'!CR589/1000000</f>
        <v>0</v>
      </c>
      <c r="N2552">
        <f>'[1]Master Data'!CS589/1000000</f>
        <v>0</v>
      </c>
      <c r="O2552">
        <f>'[1]Master Data'!CT589/100</f>
        <v>0</v>
      </c>
      <c r="P2552">
        <f>'[1]Master Data'!CU589/100</f>
        <v>0</v>
      </c>
      <c r="Q2552">
        <f>'[1]Master Data'!CV589/100</f>
        <v>0</v>
      </c>
      <c r="R2552">
        <f>'[1]Master Data'!CW589/1000000</f>
        <v>0</v>
      </c>
      <c r="S2552">
        <f>'[1]Master Data'!CY589/1000000</f>
        <v>0</v>
      </c>
      <c r="T2552">
        <f>'[1]Master Data'!CZ589/100</f>
        <v>0</v>
      </c>
      <c r="U2552">
        <f>'[1]Master Data'!DA589/1000000</f>
        <v>0</v>
      </c>
    </row>
    <row r="2553" spans="1:21" x14ac:dyDescent="0.55000000000000004">
      <c r="A2553" s="41" t="s">
        <v>1678</v>
      </c>
      <c r="B2553" s="41">
        <v>0</v>
      </c>
      <c r="C2553">
        <f>'[1]Master Data'!CG590/100</f>
        <v>0</v>
      </c>
      <c r="D2553">
        <f>'[1]Master Data'!CH590/1000000</f>
        <v>0</v>
      </c>
      <c r="E2553">
        <f>'[1]Master Data'!CI590/1000000</f>
        <v>0</v>
      </c>
      <c r="F2553">
        <f>'[1]Master Data'!CJ590/100</f>
        <v>0</v>
      </c>
      <c r="G2553">
        <f>'[1]Master Data'!CK590/100</f>
        <v>0</v>
      </c>
      <c r="H2553">
        <f>'[1]Master Data'!CL590/100</f>
        <v>0</v>
      </c>
      <c r="I2553">
        <f>'[1]Master Data'!CM590/100</f>
        <v>0</v>
      </c>
      <c r="J2553">
        <f>'[1]Master Data'!CN590/100</f>
        <v>0</v>
      </c>
      <c r="K2553">
        <f>'[1]Master Data'!CP590/100</f>
        <v>0</v>
      </c>
      <c r="L2553">
        <f>'[1]Master Data'!CQ590/1000000</f>
        <v>0</v>
      </c>
      <c r="M2553">
        <f>'[1]Master Data'!CR590/1000000</f>
        <v>0</v>
      </c>
      <c r="N2553">
        <f>'[1]Master Data'!CS590/1000000</f>
        <v>0</v>
      </c>
      <c r="O2553">
        <f>'[1]Master Data'!CT590/100</f>
        <v>0</v>
      </c>
      <c r="P2553">
        <f>'[1]Master Data'!CU590/100</f>
        <v>0</v>
      </c>
      <c r="Q2553">
        <f>'[1]Master Data'!CV590/100</f>
        <v>0</v>
      </c>
      <c r="R2553">
        <f>'[1]Master Data'!CW590/1000000</f>
        <v>0</v>
      </c>
      <c r="S2553">
        <f>'[1]Master Data'!CY590/1000000</f>
        <v>0</v>
      </c>
      <c r="T2553">
        <f>'[1]Master Data'!CZ590/100</f>
        <v>0</v>
      </c>
      <c r="U2553">
        <f>'[1]Master Data'!DA590/1000000</f>
        <v>0</v>
      </c>
    </row>
    <row r="2554" spans="1:21" x14ac:dyDescent="0.55000000000000004">
      <c r="A2554" s="41" t="s">
        <v>1679</v>
      </c>
      <c r="B2554" s="41">
        <v>0</v>
      </c>
      <c r="C2554">
        <f>'[1]Master Data'!CG591/100</f>
        <v>0</v>
      </c>
      <c r="D2554">
        <f>'[1]Master Data'!CH591/1000000</f>
        <v>0</v>
      </c>
      <c r="E2554">
        <f>'[1]Master Data'!CI591/1000000</f>
        <v>0</v>
      </c>
      <c r="F2554">
        <f>'[1]Master Data'!CJ591/100</f>
        <v>0</v>
      </c>
      <c r="G2554">
        <f>'[1]Master Data'!CK591/100</f>
        <v>0</v>
      </c>
      <c r="H2554">
        <f>'[1]Master Data'!CL591/100</f>
        <v>0</v>
      </c>
      <c r="I2554">
        <f>'[1]Master Data'!CM591/100</f>
        <v>0</v>
      </c>
      <c r="J2554">
        <f>'[1]Master Data'!CN591/100</f>
        <v>0</v>
      </c>
      <c r="K2554">
        <f>'[1]Master Data'!CP591/100</f>
        <v>0</v>
      </c>
      <c r="L2554">
        <f>'[1]Master Data'!CQ591/1000000</f>
        <v>0</v>
      </c>
      <c r="M2554">
        <f>'[1]Master Data'!CR591/1000000</f>
        <v>0</v>
      </c>
      <c r="N2554">
        <f>'[1]Master Data'!CS591/1000000</f>
        <v>0</v>
      </c>
      <c r="O2554">
        <f>'[1]Master Data'!CT591/100</f>
        <v>0</v>
      </c>
      <c r="P2554">
        <f>'[1]Master Data'!CU591/100</f>
        <v>0</v>
      </c>
      <c r="Q2554">
        <f>'[1]Master Data'!CV591/100</f>
        <v>0</v>
      </c>
      <c r="R2554">
        <f>'[1]Master Data'!CW591/1000000</f>
        <v>0</v>
      </c>
      <c r="S2554">
        <f>'[1]Master Data'!CY591/1000000</f>
        <v>0</v>
      </c>
      <c r="T2554">
        <f>'[1]Master Data'!CZ591/100</f>
        <v>0</v>
      </c>
      <c r="U2554">
        <f>'[1]Master Data'!DA591/1000000</f>
        <v>0</v>
      </c>
    </row>
    <row r="2555" spans="1:21" x14ac:dyDescent="0.55000000000000004">
      <c r="A2555" s="41" t="s">
        <v>1680</v>
      </c>
      <c r="B2555" s="41">
        <v>0</v>
      </c>
      <c r="C2555">
        <f>'[1]Master Data'!CG592/100</f>
        <v>0</v>
      </c>
      <c r="D2555">
        <f>'[1]Master Data'!CH592/1000000</f>
        <v>0</v>
      </c>
      <c r="E2555">
        <f>'[1]Master Data'!CI592/1000000</f>
        <v>0</v>
      </c>
      <c r="F2555">
        <f>'[1]Master Data'!CJ592/100</f>
        <v>0</v>
      </c>
      <c r="G2555">
        <f>'[1]Master Data'!CK592/100</f>
        <v>0</v>
      </c>
      <c r="H2555">
        <f>'[1]Master Data'!CL592/100</f>
        <v>0</v>
      </c>
      <c r="I2555">
        <f>'[1]Master Data'!CM592/100</f>
        <v>0</v>
      </c>
      <c r="J2555">
        <f>'[1]Master Data'!CN592/100</f>
        <v>0</v>
      </c>
      <c r="K2555">
        <f>'[1]Master Data'!CP592/100</f>
        <v>0</v>
      </c>
      <c r="L2555">
        <f>'[1]Master Data'!CQ592/1000000</f>
        <v>0</v>
      </c>
      <c r="M2555">
        <f>'[1]Master Data'!CR592/1000000</f>
        <v>0</v>
      </c>
      <c r="N2555">
        <f>'[1]Master Data'!CS592/1000000</f>
        <v>0</v>
      </c>
      <c r="O2555">
        <f>'[1]Master Data'!CT592/100</f>
        <v>0</v>
      </c>
      <c r="P2555">
        <f>'[1]Master Data'!CU592/100</f>
        <v>0</v>
      </c>
      <c r="Q2555">
        <f>'[1]Master Data'!CV592/100</f>
        <v>0</v>
      </c>
      <c r="R2555">
        <f>'[1]Master Data'!CW592/1000000</f>
        <v>0</v>
      </c>
      <c r="S2555">
        <f>'[1]Master Data'!CY592/1000000</f>
        <v>0</v>
      </c>
      <c r="T2555">
        <f>'[1]Master Data'!CZ592/100</f>
        <v>0</v>
      </c>
      <c r="U2555">
        <f>'[1]Master Data'!DA592/1000000</f>
        <v>0</v>
      </c>
    </row>
    <row r="2556" spans="1:21" x14ac:dyDescent="0.55000000000000004">
      <c r="A2556" s="41" t="s">
        <v>1681</v>
      </c>
      <c r="B2556" s="41">
        <v>2.1562958678689337E-3</v>
      </c>
      <c r="C2556">
        <f>'[1]Master Data'!CG593/100</f>
        <v>8.8627284768528906E-4</v>
      </c>
      <c r="D2556">
        <f>'[1]Master Data'!CH593/1000000</f>
        <v>2.0618846039215687E-7</v>
      </c>
      <c r="E2556">
        <f>'[1]Master Data'!CI593/1000000</f>
        <v>0</v>
      </c>
      <c r="F2556">
        <f>'[1]Master Data'!CJ593/100</f>
        <v>0</v>
      </c>
      <c r="G2556">
        <f>'[1]Master Data'!CK593/100</f>
        <v>0</v>
      </c>
      <c r="H2556">
        <f>'[1]Master Data'!CL593/100</f>
        <v>0</v>
      </c>
      <c r="I2556">
        <f>'[1]Master Data'!CM593/100</f>
        <v>0</v>
      </c>
      <c r="J2556">
        <f>'[1]Master Data'!CN593/100</f>
        <v>0</v>
      </c>
      <c r="K2556">
        <f>'[1]Master Data'!CP593/100</f>
        <v>0</v>
      </c>
      <c r="L2556">
        <f>'[1]Master Data'!CQ593/1000000</f>
        <v>2.2987690709803917E-6</v>
      </c>
      <c r="M2556">
        <f>'[1]Master Data'!CR593/1000000</f>
        <v>9.415884490196078E-7</v>
      </c>
      <c r="N2556">
        <f>'[1]Master Data'!CS593/1000000</f>
        <v>1.3269565568627454E-7</v>
      </c>
      <c r="O2556">
        <f>'[1]Master Data'!CT593/100</f>
        <v>0</v>
      </c>
      <c r="P2556">
        <f>'[1]Master Data'!CU593/100</f>
        <v>0</v>
      </c>
      <c r="Q2556">
        <f>'[1]Master Data'!CV593/100</f>
        <v>0</v>
      </c>
      <c r="R2556">
        <f>'[1]Master Data'!CW593/1000000</f>
        <v>0</v>
      </c>
      <c r="S2556">
        <f>'[1]Master Data'!CY593/1000000</f>
        <v>2.4025433509803925E-7</v>
      </c>
      <c r="T2556">
        <f>'[1]Master Data'!CZ593/100</f>
        <v>0</v>
      </c>
      <c r="U2556">
        <f>'[1]Master Data'!DA593/1000000</f>
        <v>4.1890458823529411E-8</v>
      </c>
    </row>
    <row r="2557" spans="1:21" x14ac:dyDescent="0.55000000000000004">
      <c r="A2557" s="41" t="s">
        <v>1682</v>
      </c>
      <c r="B2557" s="41">
        <v>1.1240231217618901E-3</v>
      </c>
      <c r="C2557">
        <f>'[1]Master Data'!CG594/100</f>
        <v>1.554223366330867E-4</v>
      </c>
      <c r="D2557">
        <f>'[1]Master Data'!CH594/1000000</f>
        <v>2.5523400000000001E-8</v>
      </c>
      <c r="E2557">
        <f>'[1]Master Data'!CI594/1000000</f>
        <v>0</v>
      </c>
      <c r="F2557">
        <f>'[1]Master Data'!CJ594/100</f>
        <v>0</v>
      </c>
      <c r="G2557">
        <f>'[1]Master Data'!CK594/100</f>
        <v>0</v>
      </c>
      <c r="H2557">
        <f>'[1]Master Data'!CL594/100</f>
        <v>0</v>
      </c>
      <c r="I2557">
        <f>'[1]Master Data'!CM594/100</f>
        <v>0</v>
      </c>
      <c r="J2557">
        <f>'[1]Master Data'!CN594/100</f>
        <v>0</v>
      </c>
      <c r="K2557">
        <f>'[1]Master Data'!CP594/100</f>
        <v>0</v>
      </c>
      <c r="L2557">
        <f>'[1]Master Data'!CQ594/1000000</f>
        <v>2.46045576E-6</v>
      </c>
      <c r="M2557">
        <f>'[1]Master Data'!CR594/1000000</f>
        <v>1.1740764000000001E-6</v>
      </c>
      <c r="N2557">
        <f>'[1]Master Data'!CS594/1000000</f>
        <v>4.6452588000000003E-7</v>
      </c>
      <c r="O2557">
        <f>'[1]Master Data'!CT594/100</f>
        <v>0</v>
      </c>
      <c r="P2557">
        <f>'[1]Master Data'!CU594/100</f>
        <v>0</v>
      </c>
      <c r="Q2557">
        <f>'[1]Master Data'!CV594/100</f>
        <v>0</v>
      </c>
      <c r="R2557">
        <f>'[1]Master Data'!CW594/1000000</f>
        <v>0</v>
      </c>
      <c r="S2557">
        <f>'[1]Master Data'!CY594/1000000</f>
        <v>7.9122539999999996E-7</v>
      </c>
      <c r="T2557">
        <f>'[1]Master Data'!CZ594/100</f>
        <v>0</v>
      </c>
      <c r="U2557">
        <f>'[1]Master Data'!DA594/1000000</f>
        <v>1.8887315999999997E-7</v>
      </c>
    </row>
    <row r="2558" spans="1:21" x14ac:dyDescent="0.55000000000000004">
      <c r="A2558" s="41" t="s">
        <v>1683</v>
      </c>
      <c r="B2558" s="41">
        <v>0</v>
      </c>
      <c r="C2558">
        <f>'[1]Master Data'!CG595/100</f>
        <v>0</v>
      </c>
      <c r="D2558">
        <f>'[1]Master Data'!CH595/1000000</f>
        <v>0</v>
      </c>
      <c r="E2558">
        <f>'[1]Master Data'!CI595/1000000</f>
        <v>0</v>
      </c>
      <c r="F2558">
        <f>'[1]Master Data'!CJ595/100</f>
        <v>0</v>
      </c>
      <c r="G2558">
        <f>'[1]Master Data'!CK595/100</f>
        <v>0</v>
      </c>
      <c r="H2558">
        <f>'[1]Master Data'!CL595/100</f>
        <v>0</v>
      </c>
      <c r="I2558">
        <f>'[1]Master Data'!CM595/100</f>
        <v>0</v>
      </c>
      <c r="J2558">
        <f>'[1]Master Data'!CN595/100</f>
        <v>0</v>
      </c>
      <c r="K2558">
        <f>'[1]Master Data'!CP595/100</f>
        <v>0</v>
      </c>
      <c r="L2558">
        <f>'[1]Master Data'!CQ595/1000000</f>
        <v>0</v>
      </c>
      <c r="M2558">
        <f>'[1]Master Data'!CR595/1000000</f>
        <v>0</v>
      </c>
      <c r="N2558">
        <f>'[1]Master Data'!CS595/1000000</f>
        <v>0</v>
      </c>
      <c r="O2558">
        <f>'[1]Master Data'!CT595/100</f>
        <v>0</v>
      </c>
      <c r="P2558">
        <f>'[1]Master Data'!CU595/100</f>
        <v>0</v>
      </c>
      <c r="Q2558">
        <f>'[1]Master Data'!CV595/100</f>
        <v>0</v>
      </c>
      <c r="R2558">
        <f>'[1]Master Data'!CW595/1000000</f>
        <v>0</v>
      </c>
      <c r="S2558">
        <f>'[1]Master Data'!CY595/1000000</f>
        <v>0</v>
      </c>
      <c r="T2558">
        <f>'[1]Master Data'!CZ595/100</f>
        <v>0</v>
      </c>
      <c r="U2558">
        <f>'[1]Master Data'!DA595/1000000</f>
        <v>0</v>
      </c>
    </row>
    <row r="2559" spans="1:21" x14ac:dyDescent="0.55000000000000004">
      <c r="A2559" s="41" t="s">
        <v>1684</v>
      </c>
      <c r="B2559" s="41">
        <v>0</v>
      </c>
      <c r="C2559">
        <f>'[1]Master Data'!CG596/100</f>
        <v>0</v>
      </c>
      <c r="D2559">
        <f>'[1]Master Data'!CH596/1000000</f>
        <v>0</v>
      </c>
      <c r="E2559">
        <f>'[1]Master Data'!CI596/1000000</f>
        <v>0</v>
      </c>
      <c r="F2559">
        <f>'[1]Master Data'!CJ596/100</f>
        <v>0</v>
      </c>
      <c r="G2559">
        <f>'[1]Master Data'!CK596/100</f>
        <v>0</v>
      </c>
      <c r="H2559">
        <f>'[1]Master Data'!CL596/100</f>
        <v>0</v>
      </c>
      <c r="I2559">
        <f>'[1]Master Data'!CM596/100</f>
        <v>0</v>
      </c>
      <c r="J2559">
        <f>'[1]Master Data'!CN596/100</f>
        <v>0</v>
      </c>
      <c r="K2559">
        <f>'[1]Master Data'!CP596/100</f>
        <v>0</v>
      </c>
      <c r="L2559">
        <f>'[1]Master Data'!CQ596/1000000</f>
        <v>0</v>
      </c>
      <c r="M2559">
        <f>'[1]Master Data'!CR596/1000000</f>
        <v>0</v>
      </c>
      <c r="N2559">
        <f>'[1]Master Data'!CS596/1000000</f>
        <v>0</v>
      </c>
      <c r="O2559">
        <f>'[1]Master Data'!CT596/100</f>
        <v>0</v>
      </c>
      <c r="P2559">
        <f>'[1]Master Data'!CU596/100</f>
        <v>0</v>
      </c>
      <c r="Q2559">
        <f>'[1]Master Data'!CV596/100</f>
        <v>0</v>
      </c>
      <c r="R2559">
        <f>'[1]Master Data'!CW596/1000000</f>
        <v>0</v>
      </c>
      <c r="S2559">
        <f>'[1]Master Data'!CY596/1000000</f>
        <v>0</v>
      </c>
      <c r="T2559">
        <f>'[1]Master Data'!CZ596/100</f>
        <v>0</v>
      </c>
      <c r="U2559">
        <f>'[1]Master Data'!DA596/1000000</f>
        <v>0</v>
      </c>
    </row>
    <row r="2560" spans="1:21" x14ac:dyDescent="0.55000000000000004">
      <c r="A2560" s="41" t="s">
        <v>1685</v>
      </c>
      <c r="B2560" s="41">
        <v>4.0000000000000002E-4</v>
      </c>
      <c r="C2560">
        <f>'[1]Master Data'!CG597/100</f>
        <v>2.0000000000000001E-4</v>
      </c>
      <c r="D2560">
        <f>'[1]Master Data'!CH597/1000000</f>
        <v>5.280000000000001E-8</v>
      </c>
      <c r="E2560">
        <f>'[1]Master Data'!CI597/1000000</f>
        <v>0</v>
      </c>
      <c r="F2560">
        <f>'[1]Master Data'!CJ597/100</f>
        <v>0</v>
      </c>
      <c r="G2560">
        <f>'[1]Master Data'!CK597/100</f>
        <v>0</v>
      </c>
      <c r="H2560">
        <f>'[1]Master Data'!CL597/100</f>
        <v>0</v>
      </c>
      <c r="I2560">
        <f>'[1]Master Data'!CM597/100</f>
        <v>0</v>
      </c>
      <c r="J2560">
        <f>'[1]Master Data'!CN597/100</f>
        <v>0</v>
      </c>
      <c r="K2560">
        <f>'[1]Master Data'!CP597/100</f>
        <v>0</v>
      </c>
      <c r="L2560">
        <f>'[1]Master Data'!CQ597/1000000</f>
        <v>2.01168E-6</v>
      </c>
      <c r="M2560">
        <f>'[1]Master Data'!CR597/1000000</f>
        <v>2.0169600000000001E-6</v>
      </c>
      <c r="N2560">
        <f>'[1]Master Data'!CS597/1000000</f>
        <v>4.2240000000000008E-7</v>
      </c>
      <c r="O2560">
        <f>'[1]Master Data'!CT597/100</f>
        <v>0</v>
      </c>
      <c r="P2560">
        <f>'[1]Master Data'!CU597/100</f>
        <v>0</v>
      </c>
      <c r="Q2560">
        <f>'[1]Master Data'!CV597/100</f>
        <v>0</v>
      </c>
      <c r="R2560">
        <f>'[1]Master Data'!CW597/1000000</f>
        <v>0</v>
      </c>
      <c r="S2560">
        <f>'[1]Master Data'!CY597/1000000</f>
        <v>5.9664000000000008E-7</v>
      </c>
      <c r="T2560">
        <f>'[1]Master Data'!CZ597/100</f>
        <v>0</v>
      </c>
      <c r="U2560">
        <f>'[1]Master Data'!DA597/1000000</f>
        <v>1.8480000000000001E-7</v>
      </c>
    </row>
    <row r="2561" spans="1:21" x14ac:dyDescent="0.55000000000000004">
      <c r="A2561" s="41" t="s">
        <v>1686</v>
      </c>
      <c r="B2561" s="41">
        <v>0</v>
      </c>
      <c r="C2561">
        <f>'[1]Master Data'!CG598/100</f>
        <v>0</v>
      </c>
      <c r="D2561">
        <f>'[1]Master Data'!CH598/1000000</f>
        <v>0</v>
      </c>
      <c r="E2561">
        <f>'[1]Master Data'!CI598/1000000</f>
        <v>0</v>
      </c>
      <c r="F2561">
        <f>'[1]Master Data'!CJ598/100</f>
        <v>0</v>
      </c>
      <c r="G2561">
        <f>'[1]Master Data'!CK598/100</f>
        <v>0</v>
      </c>
      <c r="H2561">
        <f>'[1]Master Data'!CL598/100</f>
        <v>0</v>
      </c>
      <c r="I2561">
        <f>'[1]Master Data'!CM598/100</f>
        <v>0</v>
      </c>
      <c r="J2561">
        <f>'[1]Master Data'!CN598/100</f>
        <v>0</v>
      </c>
      <c r="K2561">
        <f>'[1]Master Data'!CP598/100</f>
        <v>0</v>
      </c>
      <c r="L2561">
        <f>'[1]Master Data'!CQ598/1000000</f>
        <v>0</v>
      </c>
      <c r="M2561">
        <f>'[1]Master Data'!CR598/1000000</f>
        <v>0</v>
      </c>
      <c r="N2561">
        <f>'[1]Master Data'!CS598/1000000</f>
        <v>0</v>
      </c>
      <c r="O2561">
        <f>'[1]Master Data'!CT598/100</f>
        <v>0</v>
      </c>
      <c r="P2561">
        <f>'[1]Master Data'!CU598/100</f>
        <v>0</v>
      </c>
      <c r="Q2561">
        <f>'[1]Master Data'!CV598/100</f>
        <v>0</v>
      </c>
      <c r="R2561">
        <f>'[1]Master Data'!CW598/1000000</f>
        <v>0</v>
      </c>
      <c r="S2561">
        <f>'[1]Master Data'!CY598/1000000</f>
        <v>0</v>
      </c>
      <c r="T2561">
        <f>'[1]Master Data'!CZ598/100</f>
        <v>0</v>
      </c>
      <c r="U2561">
        <f>'[1]Master Data'!DA598/1000000</f>
        <v>0</v>
      </c>
    </row>
    <row r="2562" spans="1:21" x14ac:dyDescent="0.55000000000000004">
      <c r="A2562" s="41" t="s">
        <v>1687</v>
      </c>
      <c r="B2562" s="41">
        <v>0</v>
      </c>
      <c r="C2562">
        <f>'[1]Master Data'!CG599/100</f>
        <v>0</v>
      </c>
      <c r="D2562">
        <f>'[1]Master Data'!CH599/1000000</f>
        <v>0</v>
      </c>
      <c r="E2562">
        <f>'[1]Master Data'!CI599/1000000</f>
        <v>0</v>
      </c>
      <c r="F2562">
        <f>'[1]Master Data'!CJ599/100</f>
        <v>0</v>
      </c>
      <c r="G2562">
        <f>'[1]Master Data'!CK599/100</f>
        <v>0</v>
      </c>
      <c r="H2562">
        <f>'[1]Master Data'!CL599/100</f>
        <v>0</v>
      </c>
      <c r="I2562">
        <f>'[1]Master Data'!CM599/100</f>
        <v>0</v>
      </c>
      <c r="J2562">
        <f>'[1]Master Data'!CN599/100</f>
        <v>0</v>
      </c>
      <c r="K2562">
        <f>'[1]Master Data'!CP599/100</f>
        <v>0</v>
      </c>
      <c r="L2562">
        <f>'[1]Master Data'!CQ599/1000000</f>
        <v>0</v>
      </c>
      <c r="M2562">
        <f>'[1]Master Data'!CR599/1000000</f>
        <v>0</v>
      </c>
      <c r="N2562">
        <f>'[1]Master Data'!CS599/1000000</f>
        <v>0</v>
      </c>
      <c r="O2562">
        <f>'[1]Master Data'!CT599/100</f>
        <v>0</v>
      </c>
      <c r="P2562">
        <f>'[1]Master Data'!CU599/100</f>
        <v>0</v>
      </c>
      <c r="Q2562">
        <f>'[1]Master Data'!CV599/100</f>
        <v>0</v>
      </c>
      <c r="R2562">
        <f>'[1]Master Data'!CW599/1000000</f>
        <v>0</v>
      </c>
      <c r="S2562">
        <f>'[1]Master Data'!CY599/1000000</f>
        <v>0</v>
      </c>
      <c r="T2562">
        <f>'[1]Master Data'!CZ599/100</f>
        <v>0</v>
      </c>
      <c r="U2562">
        <f>'[1]Master Data'!DA599/1000000</f>
        <v>0</v>
      </c>
    </row>
    <row r="2563" spans="1:21" x14ac:dyDescent="0.55000000000000004">
      <c r="A2563" s="41" t="s">
        <v>1688</v>
      </c>
      <c r="B2563" s="41">
        <v>0</v>
      </c>
      <c r="C2563">
        <f>'[1]Master Data'!CG600/100</f>
        <v>0</v>
      </c>
      <c r="D2563">
        <f>'[1]Master Data'!CH600/1000000</f>
        <v>0</v>
      </c>
      <c r="E2563">
        <f>'[1]Master Data'!CI600/1000000</f>
        <v>0</v>
      </c>
      <c r="F2563">
        <f>'[1]Master Data'!CJ600/100</f>
        <v>0</v>
      </c>
      <c r="G2563">
        <f>'[1]Master Data'!CK600/100</f>
        <v>0</v>
      </c>
      <c r="H2563">
        <f>'[1]Master Data'!CL600/100</f>
        <v>0</v>
      </c>
      <c r="I2563">
        <f>'[1]Master Data'!CM600/100</f>
        <v>0</v>
      </c>
      <c r="J2563">
        <f>'[1]Master Data'!CN600/100</f>
        <v>0</v>
      </c>
      <c r="K2563">
        <f>'[1]Master Data'!CP600/100</f>
        <v>0</v>
      </c>
      <c r="L2563">
        <f>'[1]Master Data'!CQ600/1000000</f>
        <v>0</v>
      </c>
      <c r="M2563">
        <f>'[1]Master Data'!CR600/1000000</f>
        <v>0</v>
      </c>
      <c r="N2563">
        <f>'[1]Master Data'!CS600/1000000</f>
        <v>0</v>
      </c>
      <c r="O2563">
        <f>'[1]Master Data'!CT600/100</f>
        <v>0</v>
      </c>
      <c r="P2563">
        <f>'[1]Master Data'!CU600/100</f>
        <v>0</v>
      </c>
      <c r="Q2563">
        <f>'[1]Master Data'!CV600/100</f>
        <v>0</v>
      </c>
      <c r="R2563">
        <f>'[1]Master Data'!CW600/1000000</f>
        <v>0</v>
      </c>
      <c r="S2563">
        <f>'[1]Master Data'!CY600/1000000</f>
        <v>0</v>
      </c>
      <c r="T2563">
        <f>'[1]Master Data'!CZ600/100</f>
        <v>0</v>
      </c>
      <c r="U2563">
        <f>'[1]Master Data'!DA600/1000000</f>
        <v>0</v>
      </c>
    </row>
    <row r="2564" spans="1:21" x14ac:dyDescent="0.55000000000000004">
      <c r="A2564" s="41" t="s">
        <v>1689</v>
      </c>
      <c r="B2564" s="41">
        <v>0</v>
      </c>
      <c r="C2564">
        <f>'[1]Master Data'!CG601/100</f>
        <v>0</v>
      </c>
      <c r="D2564">
        <f>'[1]Master Data'!CH601/1000000</f>
        <v>0</v>
      </c>
      <c r="E2564">
        <f>'[1]Master Data'!CI601/1000000</f>
        <v>0</v>
      </c>
      <c r="F2564">
        <f>'[1]Master Data'!CJ601/100</f>
        <v>0</v>
      </c>
      <c r="G2564">
        <f>'[1]Master Data'!CK601/100</f>
        <v>0</v>
      </c>
      <c r="H2564">
        <f>'[1]Master Data'!CL601/100</f>
        <v>0</v>
      </c>
      <c r="I2564">
        <f>'[1]Master Data'!CM601/100</f>
        <v>0</v>
      </c>
      <c r="J2564">
        <f>'[1]Master Data'!CN601/100</f>
        <v>0</v>
      </c>
      <c r="K2564">
        <f>'[1]Master Data'!CP601/100</f>
        <v>0</v>
      </c>
      <c r="L2564">
        <f>'[1]Master Data'!CQ601/1000000</f>
        <v>0</v>
      </c>
      <c r="M2564">
        <f>'[1]Master Data'!CR601/1000000</f>
        <v>0</v>
      </c>
      <c r="N2564">
        <f>'[1]Master Data'!CS601/1000000</f>
        <v>0</v>
      </c>
      <c r="O2564">
        <f>'[1]Master Data'!CT601/100</f>
        <v>0</v>
      </c>
      <c r="P2564">
        <f>'[1]Master Data'!CU601/100</f>
        <v>0</v>
      </c>
      <c r="Q2564">
        <f>'[1]Master Data'!CV601/100</f>
        <v>0</v>
      </c>
      <c r="R2564">
        <f>'[1]Master Data'!CW601/1000000</f>
        <v>0</v>
      </c>
      <c r="S2564">
        <f>'[1]Master Data'!CY601/1000000</f>
        <v>0</v>
      </c>
      <c r="T2564">
        <f>'[1]Master Data'!CZ601/100</f>
        <v>0</v>
      </c>
      <c r="U2564">
        <f>'[1]Master Data'!DA601/1000000</f>
        <v>0</v>
      </c>
    </row>
    <row r="2565" spans="1:21" x14ac:dyDescent="0.55000000000000004">
      <c r="A2565" s="41" t="s">
        <v>1690</v>
      </c>
      <c r="B2565" s="41">
        <v>1.2999999999999999E-3</v>
      </c>
      <c r="C2565">
        <f>'[1]Master Data'!CG602/100</f>
        <v>2.9999999999999997E-4</v>
      </c>
      <c r="D2565">
        <f>'[1]Master Data'!CH602/1000000</f>
        <v>6.2859999999999995E-8</v>
      </c>
      <c r="E2565">
        <f>'[1]Master Data'!CI602/1000000</f>
        <v>0</v>
      </c>
      <c r="F2565">
        <f>'[1]Master Data'!CJ602/100</f>
        <v>0</v>
      </c>
      <c r="G2565">
        <f>'[1]Master Data'!CK602/100</f>
        <v>0</v>
      </c>
      <c r="H2565">
        <f>'[1]Master Data'!CL602/100</f>
        <v>0</v>
      </c>
      <c r="I2565">
        <f>'[1]Master Data'!CM602/100</f>
        <v>0</v>
      </c>
      <c r="J2565">
        <f>'[1]Master Data'!CN602/100</f>
        <v>0</v>
      </c>
      <c r="K2565">
        <f>'[1]Master Data'!CP602/100</f>
        <v>0</v>
      </c>
      <c r="L2565">
        <f>'[1]Master Data'!CQ602/1000000</f>
        <v>1.9621300000000002E-6</v>
      </c>
      <c r="M2565">
        <f>'[1]Master Data'!CR602/1000000</f>
        <v>2.0654000000000002E-6</v>
      </c>
      <c r="N2565">
        <f>'[1]Master Data'!CS602/1000000</f>
        <v>3.9961000000000002E-7</v>
      </c>
      <c r="O2565">
        <f>'[1]Master Data'!CT602/100</f>
        <v>0</v>
      </c>
      <c r="P2565">
        <f>'[1]Master Data'!CU602/100</f>
        <v>0</v>
      </c>
      <c r="Q2565">
        <f>'[1]Master Data'!CV602/100</f>
        <v>0</v>
      </c>
      <c r="R2565">
        <f>'[1]Master Data'!CW602/1000000</f>
        <v>0</v>
      </c>
      <c r="S2565">
        <f>'[1]Master Data'!CY602/1000000</f>
        <v>0</v>
      </c>
      <c r="T2565">
        <f>'[1]Master Data'!CZ602/100</f>
        <v>0</v>
      </c>
      <c r="U2565">
        <f>'[1]Master Data'!DA602/1000000</f>
        <v>0</v>
      </c>
    </row>
    <row r="2566" spans="1:21" x14ac:dyDescent="0.55000000000000004">
      <c r="A2566" s="41" t="s">
        <v>1691</v>
      </c>
      <c r="B2566" s="41">
        <v>1.1240231217618901E-3</v>
      </c>
      <c r="C2566">
        <f>'[1]Master Data'!CG603/100</f>
        <v>2.9148595329822911E-4</v>
      </c>
      <c r="D2566">
        <f>'[1]Master Data'!CH603/1000000</f>
        <v>7.0715839999999998E-8</v>
      </c>
      <c r="E2566">
        <f>'[1]Master Data'!CI603/1000000</f>
        <v>0</v>
      </c>
      <c r="F2566">
        <f>'[1]Master Data'!CJ603/100</f>
        <v>0</v>
      </c>
      <c r="G2566">
        <f>'[1]Master Data'!CK603/100</f>
        <v>0</v>
      </c>
      <c r="H2566">
        <f>'[1]Master Data'!CL603/100</f>
        <v>0</v>
      </c>
      <c r="I2566">
        <f>'[1]Master Data'!CM603/100</f>
        <v>0</v>
      </c>
      <c r="J2566">
        <f>'[1]Master Data'!CN603/100</f>
        <v>0</v>
      </c>
      <c r="K2566">
        <f>'[1]Master Data'!CP603/100</f>
        <v>0</v>
      </c>
      <c r="L2566">
        <f>'[1]Master Data'!CQ603/1000000</f>
        <v>1.9834464000000001E-6</v>
      </c>
      <c r="M2566">
        <f>'[1]Master Data'!CR603/1000000</f>
        <v>1.7487392000000002E-6</v>
      </c>
      <c r="N2566">
        <f>'[1]Master Data'!CS603/1000000</f>
        <v>3.5711104000000007E-7</v>
      </c>
      <c r="O2566">
        <f>'[1]Master Data'!CT603/100</f>
        <v>0</v>
      </c>
      <c r="P2566">
        <f>'[1]Master Data'!CU603/100</f>
        <v>0</v>
      </c>
      <c r="Q2566">
        <f>'[1]Master Data'!CV603/100</f>
        <v>0</v>
      </c>
      <c r="R2566">
        <f>'[1]Master Data'!CW603/1000000</f>
        <v>0</v>
      </c>
      <c r="S2566">
        <f>'[1]Master Data'!CY603/1000000</f>
        <v>0</v>
      </c>
      <c r="T2566">
        <f>'[1]Master Data'!CZ603/100</f>
        <v>0</v>
      </c>
      <c r="U2566">
        <f>'[1]Master Data'!DA603/1000000</f>
        <v>0</v>
      </c>
    </row>
    <row r="2567" spans="1:21" x14ac:dyDescent="0.55000000000000004">
      <c r="A2567" s="41" t="s">
        <v>1692</v>
      </c>
      <c r="B2567" s="41">
        <v>0</v>
      </c>
      <c r="C2567">
        <f>'[1]Master Data'!CG604/100</f>
        <v>0</v>
      </c>
      <c r="D2567">
        <f>'[1]Master Data'!CH604/1000000</f>
        <v>0</v>
      </c>
      <c r="E2567">
        <f>'[1]Master Data'!CI604/1000000</f>
        <v>0</v>
      </c>
      <c r="F2567">
        <f>'[1]Master Data'!CJ604/100</f>
        <v>0</v>
      </c>
      <c r="G2567">
        <f>'[1]Master Data'!CK604/100</f>
        <v>0</v>
      </c>
      <c r="H2567">
        <f>'[1]Master Data'!CL604/100</f>
        <v>0</v>
      </c>
      <c r="I2567">
        <f>'[1]Master Data'!CM604/100</f>
        <v>0</v>
      </c>
      <c r="J2567">
        <f>'[1]Master Data'!CN604/100</f>
        <v>0</v>
      </c>
      <c r="K2567">
        <f>'[1]Master Data'!CP604/100</f>
        <v>0</v>
      </c>
      <c r="L2567">
        <f>'[1]Master Data'!CQ604/1000000</f>
        <v>0</v>
      </c>
      <c r="M2567">
        <f>'[1]Master Data'!CR604/1000000</f>
        <v>0</v>
      </c>
      <c r="N2567">
        <f>'[1]Master Data'!CS604/1000000</f>
        <v>0</v>
      </c>
      <c r="O2567">
        <f>'[1]Master Data'!CT604/100</f>
        <v>0</v>
      </c>
      <c r="P2567">
        <f>'[1]Master Data'!CU604/100</f>
        <v>0</v>
      </c>
      <c r="Q2567">
        <f>'[1]Master Data'!CV604/100</f>
        <v>0</v>
      </c>
      <c r="R2567">
        <f>'[1]Master Data'!CW604/1000000</f>
        <v>0</v>
      </c>
      <c r="S2567">
        <f>'[1]Master Data'!CY604/1000000</f>
        <v>0</v>
      </c>
      <c r="T2567">
        <f>'[1]Master Data'!CZ604/100</f>
        <v>0</v>
      </c>
      <c r="U2567">
        <f>'[1]Master Data'!DA604/1000000</f>
        <v>0</v>
      </c>
    </row>
    <row r="2568" spans="1:21" x14ac:dyDescent="0.55000000000000004">
      <c r="A2568" s="41" t="s">
        <v>1693</v>
      </c>
      <c r="B2568" s="41">
        <v>0</v>
      </c>
      <c r="C2568">
        <f>'[1]Master Data'!CG605/100</f>
        <v>0</v>
      </c>
      <c r="D2568">
        <f>'[1]Master Data'!CH605/1000000</f>
        <v>0</v>
      </c>
      <c r="E2568">
        <f>'[1]Master Data'!CI605/1000000</f>
        <v>0</v>
      </c>
      <c r="F2568">
        <f>'[1]Master Data'!CJ605/100</f>
        <v>0</v>
      </c>
      <c r="G2568">
        <f>'[1]Master Data'!CK605/100</f>
        <v>0</v>
      </c>
      <c r="H2568">
        <f>'[1]Master Data'!CL605/100</f>
        <v>0</v>
      </c>
      <c r="I2568">
        <f>'[1]Master Data'!CM605/100</f>
        <v>0</v>
      </c>
      <c r="J2568">
        <f>'[1]Master Data'!CN605/100</f>
        <v>0</v>
      </c>
      <c r="K2568">
        <f>'[1]Master Data'!CP605/100</f>
        <v>0</v>
      </c>
      <c r="L2568">
        <f>'[1]Master Data'!CQ605/1000000</f>
        <v>0</v>
      </c>
      <c r="M2568">
        <f>'[1]Master Data'!CR605/1000000</f>
        <v>0</v>
      </c>
      <c r="N2568">
        <f>'[1]Master Data'!CS605/1000000</f>
        <v>0</v>
      </c>
      <c r="O2568">
        <f>'[1]Master Data'!CT605/100</f>
        <v>0</v>
      </c>
      <c r="P2568">
        <f>'[1]Master Data'!CU605/100</f>
        <v>0</v>
      </c>
      <c r="Q2568">
        <f>'[1]Master Data'!CV605/100</f>
        <v>0</v>
      </c>
      <c r="R2568">
        <f>'[1]Master Data'!CW605/1000000</f>
        <v>0</v>
      </c>
      <c r="S2568">
        <f>'[1]Master Data'!CY605/1000000</f>
        <v>0</v>
      </c>
      <c r="T2568">
        <f>'[1]Master Data'!CZ605/100</f>
        <v>0</v>
      </c>
      <c r="U2568">
        <f>'[1]Master Data'!DA605/1000000</f>
        <v>0</v>
      </c>
    </row>
    <row r="2569" spans="1:21" x14ac:dyDescent="0.55000000000000004">
      <c r="A2569" s="41" t="s">
        <v>1694</v>
      </c>
      <c r="B2569" s="41">
        <v>0</v>
      </c>
      <c r="C2569">
        <f>'[1]Master Data'!CG606/100</f>
        <v>0</v>
      </c>
      <c r="D2569">
        <f>'[1]Master Data'!CH606/1000000</f>
        <v>0</v>
      </c>
      <c r="E2569">
        <f>'[1]Master Data'!CI606/1000000</f>
        <v>0</v>
      </c>
      <c r="F2569">
        <f>'[1]Master Data'!CJ606/100</f>
        <v>0</v>
      </c>
      <c r="G2569">
        <f>'[1]Master Data'!CK606/100</f>
        <v>0</v>
      </c>
      <c r="H2569">
        <f>'[1]Master Data'!CL606/100</f>
        <v>0</v>
      </c>
      <c r="I2569">
        <f>'[1]Master Data'!CM606/100</f>
        <v>0</v>
      </c>
      <c r="J2569">
        <f>'[1]Master Data'!CN606/100</f>
        <v>0</v>
      </c>
      <c r="K2569">
        <f>'[1]Master Data'!CP606/100</f>
        <v>0</v>
      </c>
      <c r="L2569">
        <f>'[1]Master Data'!CQ606/1000000</f>
        <v>0</v>
      </c>
      <c r="M2569">
        <f>'[1]Master Data'!CR606/1000000</f>
        <v>0</v>
      </c>
      <c r="N2569">
        <f>'[1]Master Data'!CS606/1000000</f>
        <v>0</v>
      </c>
      <c r="O2569">
        <f>'[1]Master Data'!CT606/100</f>
        <v>0</v>
      </c>
      <c r="P2569">
        <f>'[1]Master Data'!CU606/100</f>
        <v>0</v>
      </c>
      <c r="Q2569">
        <f>'[1]Master Data'!CV606/100</f>
        <v>0</v>
      </c>
      <c r="R2569">
        <f>'[1]Master Data'!CW606/1000000</f>
        <v>0</v>
      </c>
      <c r="S2569">
        <f>'[1]Master Data'!CY606/1000000</f>
        <v>0</v>
      </c>
      <c r="T2569">
        <f>'[1]Master Data'!CZ606/100</f>
        <v>0</v>
      </c>
      <c r="U2569">
        <f>'[1]Master Data'!DA606/1000000</f>
        <v>0</v>
      </c>
    </row>
    <row r="2570" spans="1:21" x14ac:dyDescent="0.55000000000000004">
      <c r="A2570" s="41" t="s">
        <v>1695</v>
      </c>
      <c r="B2570" s="41">
        <v>0</v>
      </c>
      <c r="C2570">
        <f>'[1]Master Data'!CG607/100</f>
        <v>0</v>
      </c>
      <c r="D2570">
        <f>'[1]Master Data'!CH607/1000000</f>
        <v>0</v>
      </c>
      <c r="E2570">
        <f>'[1]Master Data'!CI607/1000000</f>
        <v>0</v>
      </c>
      <c r="F2570">
        <f>'[1]Master Data'!CJ607/100</f>
        <v>0</v>
      </c>
      <c r="G2570">
        <f>'[1]Master Data'!CK607/100</f>
        <v>0</v>
      </c>
      <c r="H2570">
        <f>'[1]Master Data'!CL607/100</f>
        <v>0</v>
      </c>
      <c r="I2570">
        <f>'[1]Master Data'!CM607/100</f>
        <v>0</v>
      </c>
      <c r="J2570">
        <f>'[1]Master Data'!CN607/100</f>
        <v>0</v>
      </c>
      <c r="K2570">
        <f>'[1]Master Data'!CP607/100</f>
        <v>0</v>
      </c>
      <c r="L2570">
        <f>'[1]Master Data'!CQ607/1000000</f>
        <v>0</v>
      </c>
      <c r="M2570">
        <f>'[1]Master Data'!CR607/1000000</f>
        <v>0</v>
      </c>
      <c r="N2570">
        <f>'[1]Master Data'!CS607/1000000</f>
        <v>0</v>
      </c>
      <c r="O2570">
        <f>'[1]Master Data'!CT607/100</f>
        <v>0</v>
      </c>
      <c r="P2570">
        <f>'[1]Master Data'!CU607/100</f>
        <v>0</v>
      </c>
      <c r="Q2570">
        <f>'[1]Master Data'!CV607/100</f>
        <v>0</v>
      </c>
      <c r="R2570">
        <f>'[1]Master Data'!CW607/1000000</f>
        <v>0</v>
      </c>
      <c r="S2570">
        <f>'[1]Master Data'!CY607/1000000</f>
        <v>0</v>
      </c>
      <c r="T2570">
        <f>'[1]Master Data'!CZ607/100</f>
        <v>0</v>
      </c>
      <c r="U2570">
        <f>'[1]Master Data'!DA607/1000000</f>
        <v>0</v>
      </c>
    </row>
    <row r="2571" spans="1:21" x14ac:dyDescent="0.55000000000000004">
      <c r="A2571" s="41" t="s">
        <v>1696</v>
      </c>
      <c r="B2571" s="41">
        <v>0</v>
      </c>
      <c r="C2571">
        <f>'[1]Master Data'!CG608/100</f>
        <v>0</v>
      </c>
      <c r="D2571">
        <f>'[1]Master Data'!CH608/1000000</f>
        <v>0</v>
      </c>
      <c r="E2571">
        <f>'[1]Master Data'!CI608/1000000</f>
        <v>0</v>
      </c>
      <c r="F2571">
        <f>'[1]Master Data'!CJ608/100</f>
        <v>0</v>
      </c>
      <c r="G2571">
        <f>'[1]Master Data'!CK608/100</f>
        <v>0</v>
      </c>
      <c r="H2571">
        <f>'[1]Master Data'!CL608/100</f>
        <v>0</v>
      </c>
      <c r="I2571">
        <f>'[1]Master Data'!CM608/100</f>
        <v>0</v>
      </c>
      <c r="J2571">
        <f>'[1]Master Data'!CN608/100</f>
        <v>0</v>
      </c>
      <c r="K2571">
        <f>'[1]Master Data'!CP608/100</f>
        <v>0</v>
      </c>
      <c r="L2571">
        <f>'[1]Master Data'!CQ608/1000000</f>
        <v>0</v>
      </c>
      <c r="M2571">
        <f>'[1]Master Data'!CR608/1000000</f>
        <v>0</v>
      </c>
      <c r="N2571">
        <f>'[1]Master Data'!CS608/1000000</f>
        <v>0</v>
      </c>
      <c r="O2571">
        <f>'[1]Master Data'!CT608/100</f>
        <v>0</v>
      </c>
      <c r="P2571">
        <f>'[1]Master Data'!CU608/100</f>
        <v>0</v>
      </c>
      <c r="Q2571">
        <f>'[1]Master Data'!CV608/100</f>
        <v>0</v>
      </c>
      <c r="R2571">
        <f>'[1]Master Data'!CW608/1000000</f>
        <v>0</v>
      </c>
      <c r="S2571">
        <f>'[1]Master Data'!CY608/1000000</f>
        <v>0</v>
      </c>
      <c r="T2571">
        <f>'[1]Master Data'!CZ608/100</f>
        <v>0</v>
      </c>
      <c r="U2571">
        <f>'[1]Master Data'!DA608/1000000</f>
        <v>0</v>
      </c>
    </row>
    <row r="2572" spans="1:21" x14ac:dyDescent="0.55000000000000004">
      <c r="A2572" s="41" t="s">
        <v>1697</v>
      </c>
      <c r="B2572" s="41">
        <v>0</v>
      </c>
      <c r="C2572">
        <f>'[1]Master Data'!CG609/100</f>
        <v>0</v>
      </c>
      <c r="D2572">
        <f>'[1]Master Data'!CH609/1000000</f>
        <v>0</v>
      </c>
      <c r="E2572">
        <f>'[1]Master Data'!CI609/1000000</f>
        <v>0</v>
      </c>
      <c r="F2572">
        <f>'[1]Master Data'!CJ609/100</f>
        <v>0</v>
      </c>
      <c r="G2572">
        <f>'[1]Master Data'!CK609/100</f>
        <v>0</v>
      </c>
      <c r="H2572">
        <f>'[1]Master Data'!CL609/100</f>
        <v>0</v>
      </c>
      <c r="I2572">
        <f>'[1]Master Data'!CM609/100</f>
        <v>0</v>
      </c>
      <c r="J2572">
        <f>'[1]Master Data'!CN609/100</f>
        <v>0</v>
      </c>
      <c r="K2572">
        <f>'[1]Master Data'!CP609/100</f>
        <v>0</v>
      </c>
      <c r="L2572">
        <f>'[1]Master Data'!CQ609/1000000</f>
        <v>0</v>
      </c>
      <c r="M2572">
        <f>'[1]Master Data'!CR609/1000000</f>
        <v>0</v>
      </c>
      <c r="N2572">
        <f>'[1]Master Data'!CS609/1000000</f>
        <v>0</v>
      </c>
      <c r="O2572">
        <f>'[1]Master Data'!CT609/100</f>
        <v>0</v>
      </c>
      <c r="P2572">
        <f>'[1]Master Data'!CU609/100</f>
        <v>0</v>
      </c>
      <c r="Q2572">
        <f>'[1]Master Data'!CV609/100</f>
        <v>0</v>
      </c>
      <c r="R2572">
        <f>'[1]Master Data'!CW609/1000000</f>
        <v>0</v>
      </c>
      <c r="S2572">
        <f>'[1]Master Data'!CY609/1000000</f>
        <v>0</v>
      </c>
      <c r="T2572">
        <f>'[1]Master Data'!CZ609/100</f>
        <v>0</v>
      </c>
      <c r="U2572">
        <f>'[1]Master Data'!DA609/1000000</f>
        <v>0</v>
      </c>
    </row>
    <row r="2573" spans="1:21" x14ac:dyDescent="0.55000000000000004">
      <c r="A2573" s="41" t="s">
        <v>1698</v>
      </c>
      <c r="B2573" s="41">
        <v>0</v>
      </c>
      <c r="C2573">
        <f>'[1]Master Data'!CG610/100</f>
        <v>0</v>
      </c>
      <c r="D2573">
        <f>'[1]Master Data'!CH610/1000000</f>
        <v>0</v>
      </c>
      <c r="E2573">
        <f>'[1]Master Data'!CI610/1000000</f>
        <v>0</v>
      </c>
      <c r="F2573">
        <f>'[1]Master Data'!CJ610/100</f>
        <v>0</v>
      </c>
      <c r="G2573">
        <f>'[1]Master Data'!CK610/100</f>
        <v>0</v>
      </c>
      <c r="H2573">
        <f>'[1]Master Data'!CL610/100</f>
        <v>0</v>
      </c>
      <c r="I2573">
        <f>'[1]Master Data'!CM610/100</f>
        <v>0</v>
      </c>
      <c r="J2573">
        <f>'[1]Master Data'!CN610/100</f>
        <v>0</v>
      </c>
      <c r="K2573">
        <f>'[1]Master Data'!CP610/100</f>
        <v>0</v>
      </c>
      <c r="L2573">
        <f>'[1]Master Data'!CQ610/1000000</f>
        <v>0</v>
      </c>
      <c r="M2573">
        <f>'[1]Master Data'!CR610/1000000</f>
        <v>0</v>
      </c>
      <c r="N2573">
        <f>'[1]Master Data'!CS610/1000000</f>
        <v>0</v>
      </c>
      <c r="O2573">
        <f>'[1]Master Data'!CT610/100</f>
        <v>0</v>
      </c>
      <c r="P2573">
        <f>'[1]Master Data'!CU610/100</f>
        <v>0</v>
      </c>
      <c r="Q2573">
        <f>'[1]Master Data'!CV610/100</f>
        <v>0</v>
      </c>
      <c r="R2573">
        <f>'[1]Master Data'!CW610/1000000</f>
        <v>0</v>
      </c>
      <c r="S2573">
        <f>'[1]Master Data'!CY610/1000000</f>
        <v>0</v>
      </c>
      <c r="T2573">
        <f>'[1]Master Data'!CZ610/100</f>
        <v>0</v>
      </c>
      <c r="U2573">
        <f>'[1]Master Data'!DA610/1000000</f>
        <v>0</v>
      </c>
    </row>
    <row r="2574" spans="1:21" x14ac:dyDescent="0.55000000000000004">
      <c r="A2574" s="41" t="s">
        <v>1699</v>
      </c>
      <c r="B2574" s="41">
        <v>0</v>
      </c>
      <c r="C2574">
        <f>'[1]Master Data'!CG611/100</f>
        <v>0</v>
      </c>
      <c r="D2574">
        <f>'[1]Master Data'!CH611/1000000</f>
        <v>0</v>
      </c>
      <c r="E2574">
        <f>'[1]Master Data'!CI611/1000000</f>
        <v>0</v>
      </c>
      <c r="F2574">
        <f>'[1]Master Data'!CJ611/100</f>
        <v>0</v>
      </c>
      <c r="G2574">
        <f>'[1]Master Data'!CK611/100</f>
        <v>0</v>
      </c>
      <c r="H2574">
        <f>'[1]Master Data'!CL611/100</f>
        <v>0</v>
      </c>
      <c r="I2574">
        <f>'[1]Master Data'!CM611/100</f>
        <v>0</v>
      </c>
      <c r="J2574">
        <f>'[1]Master Data'!CN611/100</f>
        <v>0</v>
      </c>
      <c r="K2574">
        <f>'[1]Master Data'!CP611/100</f>
        <v>0</v>
      </c>
      <c r="L2574">
        <f>'[1]Master Data'!CQ611/1000000</f>
        <v>0</v>
      </c>
      <c r="M2574">
        <f>'[1]Master Data'!CR611/1000000</f>
        <v>0</v>
      </c>
      <c r="N2574">
        <f>'[1]Master Data'!CS611/1000000</f>
        <v>0</v>
      </c>
      <c r="O2574">
        <f>'[1]Master Data'!CT611/100</f>
        <v>0</v>
      </c>
      <c r="P2574">
        <f>'[1]Master Data'!CU611/100</f>
        <v>0</v>
      </c>
      <c r="Q2574">
        <f>'[1]Master Data'!CV611/100</f>
        <v>0</v>
      </c>
      <c r="R2574">
        <f>'[1]Master Data'!CW611/1000000</f>
        <v>0</v>
      </c>
      <c r="S2574">
        <f>'[1]Master Data'!CY611/1000000</f>
        <v>0</v>
      </c>
      <c r="T2574">
        <f>'[1]Master Data'!CZ611/100</f>
        <v>0</v>
      </c>
      <c r="U2574">
        <f>'[1]Master Data'!DA611/1000000</f>
        <v>0</v>
      </c>
    </row>
    <row r="2575" spans="1:21" x14ac:dyDescent="0.55000000000000004">
      <c r="A2575" s="41" t="s">
        <v>1700</v>
      </c>
      <c r="B2575" s="41">
        <v>0</v>
      </c>
      <c r="C2575">
        <f>'[1]Master Data'!CG612/100</f>
        <v>0</v>
      </c>
      <c r="D2575">
        <f>'[1]Master Data'!CH612/1000000</f>
        <v>0</v>
      </c>
      <c r="E2575">
        <f>'[1]Master Data'!CI612/1000000</f>
        <v>0</v>
      </c>
      <c r="F2575">
        <f>'[1]Master Data'!CJ612/100</f>
        <v>0</v>
      </c>
      <c r="G2575">
        <f>'[1]Master Data'!CK612/100</f>
        <v>0</v>
      </c>
      <c r="H2575">
        <f>'[1]Master Data'!CL612/100</f>
        <v>0</v>
      </c>
      <c r="I2575">
        <f>'[1]Master Data'!CM612/100</f>
        <v>0</v>
      </c>
      <c r="J2575">
        <f>'[1]Master Data'!CN612/100</f>
        <v>0</v>
      </c>
      <c r="K2575">
        <f>'[1]Master Data'!CP612/100</f>
        <v>0</v>
      </c>
      <c r="L2575">
        <f>'[1]Master Data'!CQ612/1000000</f>
        <v>0</v>
      </c>
      <c r="M2575">
        <f>'[1]Master Data'!CR612/1000000</f>
        <v>0</v>
      </c>
      <c r="N2575">
        <f>'[1]Master Data'!CS612/1000000</f>
        <v>0</v>
      </c>
      <c r="O2575">
        <f>'[1]Master Data'!CT612/100</f>
        <v>0</v>
      </c>
      <c r="P2575">
        <f>'[1]Master Data'!CU612/100</f>
        <v>0</v>
      </c>
      <c r="Q2575">
        <f>'[1]Master Data'!CV612/100</f>
        <v>0</v>
      </c>
      <c r="R2575">
        <f>'[1]Master Data'!CW612/1000000</f>
        <v>0</v>
      </c>
      <c r="S2575">
        <f>'[1]Master Data'!CY612/1000000</f>
        <v>0</v>
      </c>
      <c r="T2575">
        <f>'[1]Master Data'!CZ612/100</f>
        <v>0</v>
      </c>
      <c r="U2575">
        <f>'[1]Master Data'!DA612/1000000</f>
        <v>0</v>
      </c>
    </row>
    <row r="2576" spans="1:21" x14ac:dyDescent="0.55000000000000004">
      <c r="A2576" s="41" t="s">
        <v>1701</v>
      </c>
      <c r="B2576" s="41">
        <v>0</v>
      </c>
      <c r="C2576">
        <f>'[1]Master Data'!CG613/100</f>
        <v>0</v>
      </c>
      <c r="D2576">
        <f>'[1]Master Data'!CH613/1000000</f>
        <v>0</v>
      </c>
      <c r="E2576">
        <f>'[1]Master Data'!CI613/1000000</f>
        <v>0</v>
      </c>
      <c r="F2576">
        <f>'[1]Master Data'!CJ613/100</f>
        <v>0</v>
      </c>
      <c r="G2576">
        <f>'[1]Master Data'!CK613/100</f>
        <v>0</v>
      </c>
      <c r="H2576">
        <f>'[1]Master Data'!CL613/100</f>
        <v>0</v>
      </c>
      <c r="I2576">
        <f>'[1]Master Data'!CM613/100</f>
        <v>0</v>
      </c>
      <c r="J2576">
        <f>'[1]Master Data'!CN613/100</f>
        <v>0</v>
      </c>
      <c r="K2576">
        <f>'[1]Master Data'!CP613/100</f>
        <v>0</v>
      </c>
      <c r="L2576">
        <f>'[1]Master Data'!CQ613/1000000</f>
        <v>0</v>
      </c>
      <c r="M2576">
        <f>'[1]Master Data'!CR613/1000000</f>
        <v>0</v>
      </c>
      <c r="N2576">
        <f>'[1]Master Data'!CS613/1000000</f>
        <v>0</v>
      </c>
      <c r="O2576">
        <f>'[1]Master Data'!CT613/100</f>
        <v>0</v>
      </c>
      <c r="P2576">
        <f>'[1]Master Data'!CU613/100</f>
        <v>0</v>
      </c>
      <c r="Q2576">
        <f>'[1]Master Data'!CV613/100</f>
        <v>0</v>
      </c>
      <c r="R2576">
        <f>'[1]Master Data'!CW613/1000000</f>
        <v>0</v>
      </c>
      <c r="S2576">
        <f>'[1]Master Data'!CY613/1000000</f>
        <v>0</v>
      </c>
      <c r="T2576">
        <f>'[1]Master Data'!CZ613/100</f>
        <v>0</v>
      </c>
      <c r="U2576">
        <f>'[1]Master Data'!DA613/1000000</f>
        <v>0</v>
      </c>
    </row>
    <row r="2577" spans="1:21" x14ac:dyDescent="0.55000000000000004">
      <c r="A2577" s="41" t="s">
        <v>1702</v>
      </c>
      <c r="B2577" s="41">
        <v>0</v>
      </c>
      <c r="C2577">
        <f>'[1]Master Data'!CG614/100</f>
        <v>0</v>
      </c>
      <c r="D2577">
        <f>'[1]Master Data'!CH614/1000000</f>
        <v>0</v>
      </c>
      <c r="E2577">
        <f>'[1]Master Data'!CI614/1000000</f>
        <v>0</v>
      </c>
      <c r="F2577">
        <f>'[1]Master Data'!CJ614/100</f>
        <v>0</v>
      </c>
      <c r="G2577">
        <f>'[1]Master Data'!CK614/100</f>
        <v>0</v>
      </c>
      <c r="H2577">
        <f>'[1]Master Data'!CL614/100</f>
        <v>0</v>
      </c>
      <c r="I2577">
        <f>'[1]Master Data'!CM614/100</f>
        <v>0</v>
      </c>
      <c r="J2577">
        <f>'[1]Master Data'!CN614/100</f>
        <v>0</v>
      </c>
      <c r="K2577">
        <f>'[1]Master Data'!CP614/100</f>
        <v>0</v>
      </c>
      <c r="L2577">
        <f>'[1]Master Data'!CQ614/1000000</f>
        <v>0</v>
      </c>
      <c r="M2577">
        <f>'[1]Master Data'!CR614/1000000</f>
        <v>0</v>
      </c>
      <c r="N2577">
        <f>'[1]Master Data'!CS614/1000000</f>
        <v>0</v>
      </c>
      <c r="O2577">
        <f>'[1]Master Data'!CT614/100</f>
        <v>0</v>
      </c>
      <c r="P2577">
        <f>'[1]Master Data'!CU614/100</f>
        <v>0</v>
      </c>
      <c r="Q2577">
        <f>'[1]Master Data'!CV614/100</f>
        <v>0</v>
      </c>
      <c r="R2577">
        <f>'[1]Master Data'!CW614/1000000</f>
        <v>0</v>
      </c>
      <c r="S2577">
        <f>'[1]Master Data'!CY614/1000000</f>
        <v>0</v>
      </c>
      <c r="T2577">
        <f>'[1]Master Data'!CZ614/100</f>
        <v>0</v>
      </c>
      <c r="U2577">
        <f>'[1]Master Data'!DA614/1000000</f>
        <v>0</v>
      </c>
    </row>
    <row r="2578" spans="1:21" x14ac:dyDescent="0.55000000000000004">
      <c r="A2578" s="41" t="s">
        <v>1703</v>
      </c>
      <c r="B2578" s="41">
        <v>2.2000000000000001E-3</v>
      </c>
      <c r="C2578">
        <f>'[1]Master Data'!CG615/100</f>
        <v>1E-3</v>
      </c>
      <c r="D2578">
        <f>'[1]Master Data'!CH615/1000000</f>
        <v>2.6076000000000001E-7</v>
      </c>
      <c r="E2578">
        <f>'[1]Master Data'!CI615/1000000</f>
        <v>0</v>
      </c>
      <c r="F2578">
        <f>'[1]Master Data'!CJ615/100</f>
        <v>0</v>
      </c>
      <c r="G2578">
        <f>'[1]Master Data'!CK615/100</f>
        <v>0</v>
      </c>
      <c r="H2578">
        <f>'[1]Master Data'!CL615/100</f>
        <v>0</v>
      </c>
      <c r="I2578">
        <f>'[1]Master Data'!CM615/100</f>
        <v>0</v>
      </c>
      <c r="J2578">
        <f>'[1]Master Data'!CN615/100</f>
        <v>0</v>
      </c>
      <c r="K2578">
        <f>'[1]Master Data'!CP615/100</f>
        <v>0</v>
      </c>
      <c r="L2578">
        <f>'[1]Master Data'!CQ615/1000000</f>
        <v>3.3819300000000002E-6</v>
      </c>
      <c r="M2578">
        <f>'[1]Master Data'!CR615/1000000</f>
        <v>1.4469000000000001E-6</v>
      </c>
      <c r="N2578">
        <f>'[1]Master Data'!CS615/1000000</f>
        <v>2.1094000000000001E-7</v>
      </c>
      <c r="O2578">
        <f>'[1]Master Data'!CT615/100</f>
        <v>0</v>
      </c>
      <c r="P2578">
        <f>'[1]Master Data'!CU615/100</f>
        <v>0</v>
      </c>
      <c r="Q2578">
        <f>'[1]Master Data'!CV615/100</f>
        <v>0</v>
      </c>
      <c r="R2578">
        <f>'[1]Master Data'!CW615/1000000</f>
        <v>0</v>
      </c>
      <c r="S2578">
        <f>'[1]Master Data'!CY615/1000000</f>
        <v>0</v>
      </c>
      <c r="T2578">
        <f>'[1]Master Data'!CZ615/100</f>
        <v>0</v>
      </c>
      <c r="U2578">
        <f>'[1]Master Data'!DA615/1000000</f>
        <v>0</v>
      </c>
    </row>
    <row r="2579" spans="1:21" x14ac:dyDescent="0.55000000000000004">
      <c r="A2579" s="41" t="s">
        <v>1704</v>
      </c>
      <c r="B2579" s="41">
        <v>1.1000000000000001E-3</v>
      </c>
      <c r="C2579">
        <f>'[1]Master Data'!CG616/100</f>
        <v>1E-4</v>
      </c>
      <c r="D2579">
        <f>'[1]Master Data'!CH616/1000000</f>
        <v>2.96E-8</v>
      </c>
      <c r="E2579">
        <f>'[1]Master Data'!CI616/1000000</f>
        <v>0</v>
      </c>
      <c r="F2579">
        <f>'[1]Master Data'!CJ616/100</f>
        <v>0</v>
      </c>
      <c r="G2579">
        <f>'[1]Master Data'!CK616/100</f>
        <v>0</v>
      </c>
      <c r="H2579">
        <f>'[1]Master Data'!CL616/100</f>
        <v>0</v>
      </c>
      <c r="I2579">
        <f>'[1]Master Data'!CM616/100</f>
        <v>0</v>
      </c>
      <c r="J2579">
        <f>'[1]Master Data'!CN616/100</f>
        <v>0</v>
      </c>
      <c r="K2579">
        <f>'[1]Master Data'!CP616/100</f>
        <v>7.000000000000001E-4</v>
      </c>
      <c r="L2579">
        <f>'[1]Master Data'!CQ616/1000000</f>
        <v>2.0098400000000001E-6</v>
      </c>
      <c r="M2579">
        <f>'[1]Master Data'!CR616/1000000</f>
        <v>1.2713200000000001E-6</v>
      </c>
      <c r="N2579">
        <f>'[1]Master Data'!CS616/1000000</f>
        <v>3.8961000000000001E-7</v>
      </c>
      <c r="O2579">
        <f>'[1]Master Data'!CT616/100</f>
        <v>0.14546028696802041</v>
      </c>
      <c r="P2579">
        <f>'[1]Master Data'!CU616/100</f>
        <v>0</v>
      </c>
      <c r="Q2579">
        <f>'[1]Master Data'!CV616/100</f>
        <v>0</v>
      </c>
      <c r="R2579">
        <f>'[1]Master Data'!CW616/1000000</f>
        <v>0</v>
      </c>
      <c r="S2579">
        <f>'[1]Master Data'!CY616/1000000</f>
        <v>0</v>
      </c>
      <c r="T2579">
        <f>'[1]Master Data'!CZ616/100</f>
        <v>0</v>
      </c>
      <c r="U2579">
        <f>'[1]Master Data'!DA616/1000000</f>
        <v>0</v>
      </c>
    </row>
    <row r="2580" spans="1:21" x14ac:dyDescent="0.55000000000000004">
      <c r="A2580" s="41" t="s">
        <v>1705</v>
      </c>
      <c r="B2580" s="41">
        <v>0</v>
      </c>
      <c r="C2580">
        <f>'[1]Master Data'!CG617/100</f>
        <v>0</v>
      </c>
      <c r="D2580">
        <f>'[1]Master Data'!CH617/1000000</f>
        <v>0</v>
      </c>
      <c r="E2580">
        <f>'[1]Master Data'!CI617/1000000</f>
        <v>0</v>
      </c>
      <c r="F2580">
        <f>'[1]Master Data'!CJ617/100</f>
        <v>0</v>
      </c>
      <c r="G2580">
        <f>'[1]Master Data'!CK617/100</f>
        <v>0</v>
      </c>
      <c r="H2580">
        <f>'[1]Master Data'!CL617/100</f>
        <v>0</v>
      </c>
      <c r="I2580">
        <f>'[1]Master Data'!CM617/100</f>
        <v>0</v>
      </c>
      <c r="J2580">
        <f>'[1]Master Data'!CN617/100</f>
        <v>0</v>
      </c>
      <c r="K2580">
        <f>'[1]Master Data'!CP617/100</f>
        <v>0</v>
      </c>
      <c r="L2580">
        <f>'[1]Master Data'!CQ617/1000000</f>
        <v>0</v>
      </c>
      <c r="M2580">
        <f>'[1]Master Data'!CR617/1000000</f>
        <v>0</v>
      </c>
      <c r="N2580">
        <f>'[1]Master Data'!CS617/1000000</f>
        <v>0</v>
      </c>
      <c r="O2580">
        <f>'[1]Master Data'!CT617/100</f>
        <v>0</v>
      </c>
      <c r="P2580">
        <f>'[1]Master Data'!CU617/100</f>
        <v>0</v>
      </c>
      <c r="Q2580">
        <f>'[1]Master Data'!CV617/100</f>
        <v>0</v>
      </c>
      <c r="R2580">
        <f>'[1]Master Data'!CW617/1000000</f>
        <v>0</v>
      </c>
      <c r="S2580">
        <f>'[1]Master Data'!CY617/1000000</f>
        <v>0</v>
      </c>
      <c r="T2580">
        <f>'[1]Master Data'!CZ617/100</f>
        <v>0</v>
      </c>
      <c r="U2580">
        <f>'[1]Master Data'!DA617/1000000</f>
        <v>0</v>
      </c>
    </row>
    <row r="2581" spans="1:21" x14ac:dyDescent="0.55000000000000004">
      <c r="A2581" s="41" t="s">
        <v>1706</v>
      </c>
      <c r="B2581" s="41">
        <v>0</v>
      </c>
      <c r="C2581">
        <f>'[1]Master Data'!CG618/100</f>
        <v>0</v>
      </c>
      <c r="D2581">
        <f>'[1]Master Data'!CH618/1000000</f>
        <v>0</v>
      </c>
      <c r="E2581">
        <f>'[1]Master Data'!CI618/1000000</f>
        <v>0</v>
      </c>
      <c r="F2581">
        <f>'[1]Master Data'!CJ618/100</f>
        <v>0</v>
      </c>
      <c r="G2581">
        <f>'[1]Master Data'!CK618/100</f>
        <v>0</v>
      </c>
      <c r="H2581">
        <f>'[1]Master Data'!CL618/100</f>
        <v>0</v>
      </c>
      <c r="I2581">
        <f>'[1]Master Data'!CM618/100</f>
        <v>0</v>
      </c>
      <c r="J2581">
        <f>'[1]Master Data'!CN618/100</f>
        <v>0</v>
      </c>
      <c r="K2581">
        <f>'[1]Master Data'!CP618/100</f>
        <v>0</v>
      </c>
      <c r="L2581">
        <f>'[1]Master Data'!CQ618/1000000</f>
        <v>0</v>
      </c>
      <c r="M2581">
        <f>'[1]Master Data'!CR618/1000000</f>
        <v>0</v>
      </c>
      <c r="N2581">
        <f>'[1]Master Data'!CS618/1000000</f>
        <v>0</v>
      </c>
      <c r="O2581">
        <f>'[1]Master Data'!CT618/100</f>
        <v>0</v>
      </c>
      <c r="P2581">
        <f>'[1]Master Data'!CU618/100</f>
        <v>0</v>
      </c>
      <c r="Q2581">
        <f>'[1]Master Data'!CV618/100</f>
        <v>0</v>
      </c>
      <c r="R2581">
        <f>'[1]Master Data'!CW618/1000000</f>
        <v>0</v>
      </c>
      <c r="S2581">
        <f>'[1]Master Data'!CY618/1000000</f>
        <v>0</v>
      </c>
      <c r="T2581">
        <f>'[1]Master Data'!CZ618/100</f>
        <v>0</v>
      </c>
      <c r="U2581">
        <f>'[1]Master Data'!DA618/1000000</f>
        <v>0</v>
      </c>
    </row>
    <row r="2582" spans="1:21" x14ac:dyDescent="0.55000000000000004">
      <c r="A2582" s="41" t="s">
        <v>1707</v>
      </c>
      <c r="B2582" s="41">
        <v>1.1240231217618901E-3</v>
      </c>
      <c r="C2582">
        <f>'[1]Master Data'!CG619/100</f>
        <v>1.554223366330867E-4</v>
      </c>
      <c r="D2582">
        <f>'[1]Master Data'!CH619/1000000</f>
        <v>2.6869104000000001E-8</v>
      </c>
      <c r="E2582">
        <f>'[1]Master Data'!CI619/1000000</f>
        <v>0</v>
      </c>
      <c r="F2582">
        <f>'[1]Master Data'!CJ619/100</f>
        <v>0</v>
      </c>
      <c r="G2582">
        <f>'[1]Master Data'!CK619/100</f>
        <v>0</v>
      </c>
      <c r="H2582">
        <f>'[1]Master Data'!CL619/100</f>
        <v>0</v>
      </c>
      <c r="I2582">
        <f>'[1]Master Data'!CM619/100</f>
        <v>0</v>
      </c>
      <c r="J2582">
        <f>'[1]Master Data'!CN619/100</f>
        <v>0</v>
      </c>
      <c r="K2582">
        <f>'[1]Master Data'!CP619/100</f>
        <v>0</v>
      </c>
      <c r="L2582">
        <f>'[1]Master Data'!CQ619/1000000</f>
        <v>1.4543642999999999E-6</v>
      </c>
      <c r="M2582">
        <f>'[1]Master Data'!CR619/1000000</f>
        <v>7.3022394000000004E-7</v>
      </c>
      <c r="N2582">
        <f>'[1]Master Data'!CS619/1000000</f>
        <v>2.4854265600000003E-7</v>
      </c>
      <c r="O2582">
        <f>'[1]Master Data'!CT619/100</f>
        <v>0</v>
      </c>
      <c r="P2582">
        <f>'[1]Master Data'!CU619/100</f>
        <v>0</v>
      </c>
      <c r="Q2582">
        <f>'[1]Master Data'!CV619/100</f>
        <v>0</v>
      </c>
      <c r="R2582">
        <f>'[1]Master Data'!CW619/1000000</f>
        <v>0</v>
      </c>
      <c r="S2582">
        <f>'[1]Master Data'!CY619/1000000</f>
        <v>0</v>
      </c>
      <c r="T2582">
        <f>'[1]Master Data'!CZ619/100</f>
        <v>0</v>
      </c>
      <c r="U2582">
        <f>'[1]Master Data'!DA619/1000000</f>
        <v>0</v>
      </c>
    </row>
    <row r="2583" spans="1:21" x14ac:dyDescent="0.55000000000000004">
      <c r="A2583" s="41" t="s">
        <v>1708</v>
      </c>
      <c r="B2583" s="41">
        <v>1.1240231217618901E-3</v>
      </c>
      <c r="C2583">
        <f>'[1]Master Data'!CG620/100</f>
        <v>2.9148595329822911E-4</v>
      </c>
      <c r="D2583">
        <f>'[1]Master Data'!CH620/1000000</f>
        <v>7.7175460000000002E-8</v>
      </c>
      <c r="E2583">
        <f>'[1]Master Data'!CI620/1000000</f>
        <v>0</v>
      </c>
      <c r="F2583">
        <f>'[1]Master Data'!CJ620/100</f>
        <v>0</v>
      </c>
      <c r="G2583">
        <f>'[1]Master Data'!CK620/100</f>
        <v>0</v>
      </c>
      <c r="H2583">
        <f>'[1]Master Data'!CL620/100</f>
        <v>0</v>
      </c>
      <c r="I2583">
        <f>'[1]Master Data'!CM620/100</f>
        <v>0</v>
      </c>
      <c r="J2583">
        <f>'[1]Master Data'!CN620/100</f>
        <v>0</v>
      </c>
      <c r="K2583">
        <f>'[1]Master Data'!CP620/100</f>
        <v>0</v>
      </c>
      <c r="L2583">
        <f>'[1]Master Data'!CQ620/1000000</f>
        <v>2.1646265999999999E-6</v>
      </c>
      <c r="M2583">
        <f>'[1]Master Data'!CR620/1000000</f>
        <v>1.9084798E-6</v>
      </c>
      <c r="N2583">
        <f>'[1]Master Data'!CS620/1000000</f>
        <v>3.8973176000000001E-7</v>
      </c>
      <c r="O2583">
        <f>'[1]Master Data'!CT620/100</f>
        <v>0</v>
      </c>
      <c r="P2583">
        <f>'[1]Master Data'!CU620/100</f>
        <v>0</v>
      </c>
      <c r="Q2583">
        <f>'[1]Master Data'!CV620/100</f>
        <v>0</v>
      </c>
      <c r="R2583">
        <f>'[1]Master Data'!CW620/1000000</f>
        <v>0</v>
      </c>
      <c r="S2583">
        <f>'[1]Master Data'!CY620/1000000</f>
        <v>0</v>
      </c>
      <c r="T2583">
        <f>'[1]Master Data'!CZ620/100</f>
        <v>0</v>
      </c>
      <c r="U2583">
        <f>'[1]Master Data'!DA620/1000000</f>
        <v>0</v>
      </c>
    </row>
    <row r="2584" spans="1:21" x14ac:dyDescent="0.55000000000000004">
      <c r="A2584" s="41" t="s">
        <v>1709</v>
      </c>
      <c r="B2584" s="41">
        <v>0</v>
      </c>
      <c r="C2584">
        <f>'[1]Master Data'!CG621/100</f>
        <v>0</v>
      </c>
      <c r="D2584">
        <f>'[1]Master Data'!CH621/1000000</f>
        <v>0</v>
      </c>
      <c r="E2584">
        <f>'[1]Master Data'!CI621/1000000</f>
        <v>0</v>
      </c>
      <c r="F2584">
        <f>'[1]Master Data'!CJ621/100</f>
        <v>0</v>
      </c>
      <c r="G2584">
        <f>'[1]Master Data'!CK621/100</f>
        <v>0</v>
      </c>
      <c r="H2584">
        <f>'[1]Master Data'!CL621/100</f>
        <v>0</v>
      </c>
      <c r="I2584">
        <f>'[1]Master Data'!CM621/100</f>
        <v>0</v>
      </c>
      <c r="J2584">
        <f>'[1]Master Data'!CN621/100</f>
        <v>0</v>
      </c>
      <c r="K2584">
        <f>'[1]Master Data'!CP621/100</f>
        <v>0</v>
      </c>
      <c r="L2584">
        <f>'[1]Master Data'!CQ621/1000000</f>
        <v>0</v>
      </c>
      <c r="M2584">
        <f>'[1]Master Data'!CR621/1000000</f>
        <v>0</v>
      </c>
      <c r="N2584">
        <f>'[1]Master Data'!CS621/1000000</f>
        <v>0</v>
      </c>
      <c r="O2584">
        <f>'[1]Master Data'!CT621/100</f>
        <v>0</v>
      </c>
      <c r="P2584">
        <f>'[1]Master Data'!CU621/100</f>
        <v>0</v>
      </c>
      <c r="Q2584">
        <f>'[1]Master Data'!CV621/100</f>
        <v>0</v>
      </c>
      <c r="R2584">
        <f>'[1]Master Data'!CW621/1000000</f>
        <v>0</v>
      </c>
      <c r="S2584">
        <f>'[1]Master Data'!CY621/1000000</f>
        <v>0</v>
      </c>
      <c r="T2584">
        <f>'[1]Master Data'!CZ621/100</f>
        <v>0</v>
      </c>
      <c r="U2584">
        <f>'[1]Master Data'!DA621/1000000</f>
        <v>0</v>
      </c>
    </row>
    <row r="2585" spans="1:21" x14ac:dyDescent="0.55000000000000004">
      <c r="A2585" s="41" t="s">
        <v>1710</v>
      </c>
      <c r="B2585" s="41">
        <v>0</v>
      </c>
      <c r="C2585">
        <f>'[1]Master Data'!CG622/100</f>
        <v>0</v>
      </c>
      <c r="D2585">
        <f>'[1]Master Data'!CH622/1000000</f>
        <v>0</v>
      </c>
      <c r="E2585">
        <f>'[1]Master Data'!CI622/1000000</f>
        <v>0</v>
      </c>
      <c r="F2585">
        <f>'[1]Master Data'!CJ622/100</f>
        <v>0</v>
      </c>
      <c r="G2585">
        <f>'[1]Master Data'!CK622/100</f>
        <v>0</v>
      </c>
      <c r="H2585">
        <f>'[1]Master Data'!CL622/100</f>
        <v>0</v>
      </c>
      <c r="I2585">
        <f>'[1]Master Data'!CM622/100</f>
        <v>0</v>
      </c>
      <c r="J2585">
        <f>'[1]Master Data'!CN622/100</f>
        <v>0</v>
      </c>
      <c r="K2585">
        <f>'[1]Master Data'!CP622/100</f>
        <v>0</v>
      </c>
      <c r="L2585">
        <f>'[1]Master Data'!CQ622/1000000</f>
        <v>0</v>
      </c>
      <c r="M2585">
        <f>'[1]Master Data'!CR622/1000000</f>
        <v>0</v>
      </c>
      <c r="N2585">
        <f>'[1]Master Data'!CS622/1000000</f>
        <v>0</v>
      </c>
      <c r="O2585">
        <f>'[1]Master Data'!CT622/100</f>
        <v>0</v>
      </c>
      <c r="P2585">
        <f>'[1]Master Data'!CU622/100</f>
        <v>0</v>
      </c>
      <c r="Q2585">
        <f>'[1]Master Data'!CV622/100</f>
        <v>0</v>
      </c>
      <c r="R2585">
        <f>'[1]Master Data'!CW622/1000000</f>
        <v>0</v>
      </c>
      <c r="S2585">
        <f>'[1]Master Data'!CY622/1000000</f>
        <v>0</v>
      </c>
      <c r="T2585">
        <f>'[1]Master Data'!CZ622/100</f>
        <v>0</v>
      </c>
      <c r="U2585">
        <f>'[1]Master Data'!DA622/1000000</f>
        <v>0</v>
      </c>
    </row>
    <row r="2586" spans="1:21" x14ac:dyDescent="0.55000000000000004">
      <c r="A2586" s="41" t="s">
        <v>1711</v>
      </c>
      <c r="B2586" s="41">
        <v>0</v>
      </c>
      <c r="C2586">
        <f>'[1]Master Data'!CG623/100</f>
        <v>0</v>
      </c>
      <c r="D2586">
        <f>'[1]Master Data'!CH623/1000000</f>
        <v>0</v>
      </c>
      <c r="E2586">
        <f>'[1]Master Data'!CI623/1000000</f>
        <v>0</v>
      </c>
      <c r="F2586">
        <f>'[1]Master Data'!CJ623/100</f>
        <v>0</v>
      </c>
      <c r="G2586">
        <f>'[1]Master Data'!CK623/100</f>
        <v>0</v>
      </c>
      <c r="H2586">
        <f>'[1]Master Data'!CL623/100</f>
        <v>0</v>
      </c>
      <c r="I2586">
        <f>'[1]Master Data'!CM623/100</f>
        <v>0</v>
      </c>
      <c r="J2586">
        <f>'[1]Master Data'!CN623/100</f>
        <v>0</v>
      </c>
      <c r="K2586">
        <f>'[1]Master Data'!CP623/100</f>
        <v>0</v>
      </c>
      <c r="L2586">
        <f>'[1]Master Data'!CQ623/1000000</f>
        <v>0</v>
      </c>
      <c r="M2586">
        <f>'[1]Master Data'!CR623/1000000</f>
        <v>0</v>
      </c>
      <c r="N2586">
        <f>'[1]Master Data'!CS623/1000000</f>
        <v>0</v>
      </c>
      <c r="O2586">
        <f>'[1]Master Data'!CT623/100</f>
        <v>0</v>
      </c>
      <c r="P2586">
        <f>'[1]Master Data'!CU623/100</f>
        <v>0</v>
      </c>
      <c r="Q2586">
        <f>'[1]Master Data'!CV623/100</f>
        <v>0</v>
      </c>
      <c r="R2586">
        <f>'[1]Master Data'!CW623/1000000</f>
        <v>0</v>
      </c>
      <c r="S2586">
        <f>'[1]Master Data'!CY623/1000000</f>
        <v>0</v>
      </c>
      <c r="T2586">
        <f>'[1]Master Data'!CZ623/100</f>
        <v>0</v>
      </c>
      <c r="U2586">
        <f>'[1]Master Data'!DA623/1000000</f>
        <v>0</v>
      </c>
    </row>
    <row r="2587" spans="1:21" x14ac:dyDescent="0.55000000000000004">
      <c r="A2587" s="41" t="s">
        <v>1712</v>
      </c>
      <c r="B2587" s="41">
        <v>0</v>
      </c>
      <c r="C2587">
        <f>'[1]Master Data'!CG624/100</f>
        <v>0</v>
      </c>
      <c r="D2587">
        <f>'[1]Master Data'!CH624/1000000</f>
        <v>0</v>
      </c>
      <c r="E2587">
        <f>'[1]Master Data'!CI624/1000000</f>
        <v>0</v>
      </c>
      <c r="F2587">
        <f>'[1]Master Data'!CJ624/100</f>
        <v>0</v>
      </c>
      <c r="G2587">
        <f>'[1]Master Data'!CK624/100</f>
        <v>0</v>
      </c>
      <c r="H2587">
        <f>'[1]Master Data'!CL624/100</f>
        <v>0</v>
      </c>
      <c r="I2587">
        <f>'[1]Master Data'!CM624/100</f>
        <v>0</v>
      </c>
      <c r="J2587">
        <f>'[1]Master Data'!CN624/100</f>
        <v>0</v>
      </c>
      <c r="K2587">
        <f>'[1]Master Data'!CP624/100</f>
        <v>0</v>
      </c>
      <c r="L2587">
        <f>'[1]Master Data'!CQ624/1000000</f>
        <v>0</v>
      </c>
      <c r="M2587">
        <f>'[1]Master Data'!CR624/1000000</f>
        <v>0</v>
      </c>
      <c r="N2587">
        <f>'[1]Master Data'!CS624/1000000</f>
        <v>0</v>
      </c>
      <c r="O2587">
        <f>'[1]Master Data'!CT624/100</f>
        <v>0</v>
      </c>
      <c r="P2587">
        <f>'[1]Master Data'!CU624/100</f>
        <v>0</v>
      </c>
      <c r="Q2587">
        <f>'[1]Master Data'!CV624/100</f>
        <v>0</v>
      </c>
      <c r="R2587">
        <f>'[1]Master Data'!CW624/1000000</f>
        <v>0</v>
      </c>
      <c r="S2587">
        <f>'[1]Master Data'!CY624/1000000</f>
        <v>0</v>
      </c>
      <c r="T2587">
        <f>'[1]Master Data'!CZ624/100</f>
        <v>0</v>
      </c>
      <c r="U2587">
        <f>'[1]Master Data'!DA624/1000000</f>
        <v>0</v>
      </c>
    </row>
    <row r="2588" spans="1:21" x14ac:dyDescent="0.55000000000000004">
      <c r="A2588" s="41" t="s">
        <v>1713</v>
      </c>
      <c r="B2588" s="41">
        <v>0</v>
      </c>
      <c r="C2588">
        <f>'[1]Master Data'!CG625/100</f>
        <v>0</v>
      </c>
      <c r="D2588">
        <f>'[1]Master Data'!CH625/1000000</f>
        <v>0</v>
      </c>
      <c r="E2588">
        <f>'[1]Master Data'!CI625/1000000</f>
        <v>0</v>
      </c>
      <c r="F2588">
        <f>'[1]Master Data'!CJ625/100</f>
        <v>0</v>
      </c>
      <c r="G2588">
        <f>'[1]Master Data'!CK625/100</f>
        <v>0</v>
      </c>
      <c r="H2588">
        <f>'[1]Master Data'!CL625/100</f>
        <v>0</v>
      </c>
      <c r="I2588">
        <f>'[1]Master Data'!CM625/100</f>
        <v>0</v>
      </c>
      <c r="J2588">
        <f>'[1]Master Data'!CN625/100</f>
        <v>0</v>
      </c>
      <c r="K2588">
        <f>'[1]Master Data'!CP625/100</f>
        <v>0</v>
      </c>
      <c r="L2588">
        <f>'[1]Master Data'!CQ625/1000000</f>
        <v>0</v>
      </c>
      <c r="M2588">
        <f>'[1]Master Data'!CR625/1000000</f>
        <v>0</v>
      </c>
      <c r="N2588">
        <f>'[1]Master Data'!CS625/1000000</f>
        <v>0</v>
      </c>
      <c r="O2588">
        <f>'[1]Master Data'!CT625/100</f>
        <v>0</v>
      </c>
      <c r="P2588">
        <f>'[1]Master Data'!CU625/100</f>
        <v>0</v>
      </c>
      <c r="Q2588">
        <f>'[1]Master Data'!CV625/100</f>
        <v>0</v>
      </c>
      <c r="R2588">
        <f>'[1]Master Data'!CW625/1000000</f>
        <v>0</v>
      </c>
      <c r="S2588">
        <f>'[1]Master Data'!CY625/1000000</f>
        <v>0</v>
      </c>
      <c r="T2588">
        <f>'[1]Master Data'!CZ625/100</f>
        <v>0</v>
      </c>
      <c r="U2588">
        <f>'[1]Master Data'!DA625/1000000</f>
        <v>0</v>
      </c>
    </row>
    <row r="2589" spans="1:21" x14ac:dyDescent="0.55000000000000004">
      <c r="A2589" s="41" t="s">
        <v>1714</v>
      </c>
      <c r="B2589" s="41">
        <v>0</v>
      </c>
      <c r="C2589">
        <f>'[1]Master Data'!CG626/100</f>
        <v>0</v>
      </c>
      <c r="D2589">
        <f>'[1]Master Data'!CH626/1000000</f>
        <v>0</v>
      </c>
      <c r="E2589">
        <f>'[1]Master Data'!CI626/1000000</f>
        <v>0</v>
      </c>
      <c r="F2589">
        <f>'[1]Master Data'!CJ626/100</f>
        <v>0</v>
      </c>
      <c r="G2589">
        <f>'[1]Master Data'!CK626/100</f>
        <v>0</v>
      </c>
      <c r="H2589">
        <f>'[1]Master Data'!CL626/100</f>
        <v>0</v>
      </c>
      <c r="I2589">
        <f>'[1]Master Data'!CM626/100</f>
        <v>0</v>
      </c>
      <c r="J2589">
        <f>'[1]Master Data'!CN626/100</f>
        <v>0</v>
      </c>
      <c r="K2589">
        <f>'[1]Master Data'!CP626/100</f>
        <v>0</v>
      </c>
      <c r="L2589">
        <f>'[1]Master Data'!CQ626/1000000</f>
        <v>0</v>
      </c>
      <c r="M2589">
        <f>'[1]Master Data'!CR626/1000000</f>
        <v>0</v>
      </c>
      <c r="N2589">
        <f>'[1]Master Data'!CS626/1000000</f>
        <v>0</v>
      </c>
      <c r="O2589">
        <f>'[1]Master Data'!CT626/100</f>
        <v>0</v>
      </c>
      <c r="P2589">
        <f>'[1]Master Data'!CU626/100</f>
        <v>0</v>
      </c>
      <c r="Q2589">
        <f>'[1]Master Data'!CV626/100</f>
        <v>0</v>
      </c>
      <c r="R2589">
        <f>'[1]Master Data'!CW626/1000000</f>
        <v>0</v>
      </c>
      <c r="S2589">
        <f>'[1]Master Data'!CY626/1000000</f>
        <v>0</v>
      </c>
      <c r="T2589">
        <f>'[1]Master Data'!CZ626/100</f>
        <v>0</v>
      </c>
      <c r="U2589">
        <f>'[1]Master Data'!DA626/1000000</f>
        <v>0</v>
      </c>
    </row>
    <row r="2590" spans="1:21" x14ac:dyDescent="0.55000000000000004">
      <c r="A2590" s="41" t="s">
        <v>1715</v>
      </c>
      <c r="B2590" s="41">
        <v>0</v>
      </c>
      <c r="C2590">
        <f>'[1]Master Data'!CG627/100</f>
        <v>0</v>
      </c>
      <c r="D2590">
        <f>'[1]Master Data'!CH627/1000000</f>
        <v>0</v>
      </c>
      <c r="E2590">
        <f>'[1]Master Data'!CI627/1000000</f>
        <v>0</v>
      </c>
      <c r="F2590">
        <f>'[1]Master Data'!CJ627/100</f>
        <v>0</v>
      </c>
      <c r="G2590">
        <f>'[1]Master Data'!CK627/100</f>
        <v>0</v>
      </c>
      <c r="H2590">
        <f>'[1]Master Data'!CL627/100</f>
        <v>0</v>
      </c>
      <c r="I2590">
        <f>'[1]Master Data'!CM627/100</f>
        <v>0</v>
      </c>
      <c r="J2590">
        <f>'[1]Master Data'!CN627/100</f>
        <v>0</v>
      </c>
      <c r="K2590">
        <f>'[1]Master Data'!CP627/100</f>
        <v>0</v>
      </c>
      <c r="L2590">
        <f>'[1]Master Data'!CQ627/1000000</f>
        <v>0</v>
      </c>
      <c r="M2590">
        <f>'[1]Master Data'!CR627/1000000</f>
        <v>0</v>
      </c>
      <c r="N2590">
        <f>'[1]Master Data'!CS627/1000000</f>
        <v>0</v>
      </c>
      <c r="O2590">
        <f>'[1]Master Data'!CT627/100</f>
        <v>0</v>
      </c>
      <c r="P2590">
        <f>'[1]Master Data'!CU627/100</f>
        <v>0</v>
      </c>
      <c r="Q2590">
        <f>'[1]Master Data'!CV627/100</f>
        <v>0</v>
      </c>
      <c r="R2590">
        <f>'[1]Master Data'!CW627/1000000</f>
        <v>0</v>
      </c>
      <c r="S2590">
        <f>'[1]Master Data'!CY627/1000000</f>
        <v>0</v>
      </c>
      <c r="T2590">
        <f>'[1]Master Data'!CZ627/100</f>
        <v>0</v>
      </c>
      <c r="U2590">
        <f>'[1]Master Data'!DA627/1000000</f>
        <v>0</v>
      </c>
    </row>
    <row r="2591" spans="1:21" x14ac:dyDescent="0.55000000000000004">
      <c r="A2591" s="41" t="s">
        <v>1716</v>
      </c>
      <c r="B2591" s="41">
        <v>0</v>
      </c>
      <c r="C2591">
        <f>'[1]Master Data'!CG628/100</f>
        <v>0</v>
      </c>
      <c r="D2591">
        <f>'[1]Master Data'!CH628/1000000</f>
        <v>0</v>
      </c>
      <c r="E2591">
        <f>'[1]Master Data'!CI628/1000000</f>
        <v>0</v>
      </c>
      <c r="F2591">
        <f>'[1]Master Data'!CJ628/100</f>
        <v>0</v>
      </c>
      <c r="G2591">
        <f>'[1]Master Data'!CK628/100</f>
        <v>0</v>
      </c>
      <c r="H2591">
        <f>'[1]Master Data'!CL628/100</f>
        <v>0</v>
      </c>
      <c r="I2591">
        <f>'[1]Master Data'!CM628/100</f>
        <v>0</v>
      </c>
      <c r="J2591">
        <f>'[1]Master Data'!CN628/100</f>
        <v>0</v>
      </c>
      <c r="K2591">
        <f>'[1]Master Data'!CP628/100</f>
        <v>0</v>
      </c>
      <c r="L2591">
        <f>'[1]Master Data'!CQ628/1000000</f>
        <v>0</v>
      </c>
      <c r="M2591">
        <f>'[1]Master Data'!CR628/1000000</f>
        <v>0</v>
      </c>
      <c r="N2591">
        <f>'[1]Master Data'!CS628/1000000</f>
        <v>0</v>
      </c>
      <c r="O2591">
        <f>'[1]Master Data'!CT628/100</f>
        <v>0</v>
      </c>
      <c r="P2591">
        <f>'[1]Master Data'!CU628/100</f>
        <v>0</v>
      </c>
      <c r="Q2591">
        <f>'[1]Master Data'!CV628/100</f>
        <v>0</v>
      </c>
      <c r="R2591">
        <f>'[1]Master Data'!CW628/1000000</f>
        <v>0</v>
      </c>
      <c r="S2591">
        <f>'[1]Master Data'!CY628/1000000</f>
        <v>0</v>
      </c>
      <c r="T2591">
        <f>'[1]Master Data'!CZ628/100</f>
        <v>0</v>
      </c>
      <c r="U2591">
        <f>'[1]Master Data'!DA628/1000000</f>
        <v>0</v>
      </c>
    </row>
    <row r="2592" spans="1:21" x14ac:dyDescent="0.55000000000000004">
      <c r="A2592" s="41" t="s">
        <v>1717</v>
      </c>
      <c r="B2592" s="41">
        <v>0</v>
      </c>
      <c r="C2592">
        <f>'[1]Master Data'!CG629/100</f>
        <v>0</v>
      </c>
      <c r="D2592">
        <f>'[1]Master Data'!CH629/1000000</f>
        <v>0</v>
      </c>
      <c r="E2592">
        <f>'[1]Master Data'!CI629/1000000</f>
        <v>0</v>
      </c>
      <c r="F2592">
        <f>'[1]Master Data'!CJ629/100</f>
        <v>0</v>
      </c>
      <c r="G2592">
        <f>'[1]Master Data'!CK629/100</f>
        <v>0</v>
      </c>
      <c r="H2592">
        <f>'[1]Master Data'!CL629/100</f>
        <v>0</v>
      </c>
      <c r="I2592">
        <f>'[1]Master Data'!CM629/100</f>
        <v>0</v>
      </c>
      <c r="J2592">
        <f>'[1]Master Data'!CN629/100</f>
        <v>0</v>
      </c>
      <c r="K2592">
        <f>'[1]Master Data'!CP629/100</f>
        <v>0</v>
      </c>
      <c r="L2592">
        <f>'[1]Master Data'!CQ629/1000000</f>
        <v>0</v>
      </c>
      <c r="M2592">
        <f>'[1]Master Data'!CR629/1000000</f>
        <v>0</v>
      </c>
      <c r="N2592">
        <f>'[1]Master Data'!CS629/1000000</f>
        <v>0</v>
      </c>
      <c r="O2592">
        <f>'[1]Master Data'!CT629/100</f>
        <v>0</v>
      </c>
      <c r="P2592">
        <f>'[1]Master Data'!CU629/100</f>
        <v>0</v>
      </c>
      <c r="Q2592">
        <f>'[1]Master Data'!CV629/100</f>
        <v>0</v>
      </c>
      <c r="R2592">
        <f>'[1]Master Data'!CW629/1000000</f>
        <v>0</v>
      </c>
      <c r="S2592">
        <f>'[1]Master Data'!CY629/1000000</f>
        <v>0</v>
      </c>
      <c r="T2592">
        <f>'[1]Master Data'!CZ629/100</f>
        <v>0</v>
      </c>
      <c r="U2592">
        <f>'[1]Master Data'!DA629/1000000</f>
        <v>0</v>
      </c>
    </row>
    <row r="2593" spans="1:21" x14ac:dyDescent="0.55000000000000004">
      <c r="A2593" s="41" t="s">
        <v>1718</v>
      </c>
      <c r="B2593" s="41">
        <v>4.0000000000000002E-4</v>
      </c>
      <c r="C2593">
        <f>'[1]Master Data'!CG630/100</f>
        <v>1E-4</v>
      </c>
      <c r="D2593">
        <f>'[1]Master Data'!CH630/1000000</f>
        <v>3.2489999999999995E-8</v>
      </c>
      <c r="E2593">
        <f>'[1]Master Data'!CI630/1000000</f>
        <v>0</v>
      </c>
      <c r="F2593">
        <f>'[1]Master Data'!CJ630/100</f>
        <v>0</v>
      </c>
      <c r="G2593">
        <f>'[1]Master Data'!CK630/100</f>
        <v>0</v>
      </c>
      <c r="H2593">
        <f>'[1]Master Data'!CL630/100</f>
        <v>0</v>
      </c>
      <c r="I2593">
        <f>'[1]Master Data'!CM630/100</f>
        <v>0</v>
      </c>
      <c r="J2593">
        <f>'[1]Master Data'!CN630/100</f>
        <v>0</v>
      </c>
      <c r="K2593">
        <f>'[1]Master Data'!CP630/100</f>
        <v>0</v>
      </c>
      <c r="L2593">
        <f>'[1]Master Data'!CQ630/1000000</f>
        <v>1.67143E-6</v>
      </c>
      <c r="M2593">
        <f>'[1]Master Data'!CR630/1000000</f>
        <v>1.0360699999999997E-6</v>
      </c>
      <c r="N2593">
        <f>'[1]Master Data'!CS630/1000000</f>
        <v>3.1406999999999995E-7</v>
      </c>
      <c r="O2593">
        <f>'[1]Master Data'!CT630/100</f>
        <v>0</v>
      </c>
      <c r="P2593">
        <f>'[1]Master Data'!CU630/100</f>
        <v>0</v>
      </c>
      <c r="Q2593">
        <f>'[1]Master Data'!CV630/100</f>
        <v>0</v>
      </c>
      <c r="R2593">
        <f>'[1]Master Data'!CW630/1000000</f>
        <v>0</v>
      </c>
      <c r="S2593">
        <f>'[1]Master Data'!CY630/1000000</f>
        <v>4.1876000000000003E-7</v>
      </c>
      <c r="T2593">
        <f>'[1]Master Data'!CZ630/100</f>
        <v>0</v>
      </c>
      <c r="U2593">
        <f>'[1]Master Data'!DA630/1000000</f>
        <v>1.3357E-7</v>
      </c>
    </row>
    <row r="2594" spans="1:21" x14ac:dyDescent="0.55000000000000004">
      <c r="A2594" s="41" t="s">
        <v>1719</v>
      </c>
      <c r="B2594" s="41">
        <v>2.5000000000000001E-3</v>
      </c>
      <c r="C2594">
        <f>'[1]Master Data'!CG631/100</f>
        <v>7.000000000000001E-4</v>
      </c>
      <c r="D2594">
        <f>'[1]Master Data'!CH631/1000000</f>
        <v>1.4976000000000001E-7</v>
      </c>
      <c r="E2594">
        <f>'[1]Master Data'!CI631/1000000</f>
        <v>0</v>
      </c>
      <c r="F2594">
        <f>'[1]Master Data'!CJ631/100</f>
        <v>0</v>
      </c>
      <c r="G2594">
        <f>'[1]Master Data'!CK631/100</f>
        <v>0</v>
      </c>
      <c r="H2594">
        <f>'[1]Master Data'!CL631/100</f>
        <v>0</v>
      </c>
      <c r="I2594">
        <f>'[1]Master Data'!CM631/100</f>
        <v>0</v>
      </c>
      <c r="J2594">
        <f>'[1]Master Data'!CN631/100</f>
        <v>0</v>
      </c>
      <c r="K2594">
        <f>'[1]Master Data'!CP631/100</f>
        <v>0</v>
      </c>
      <c r="L2594">
        <f>'[1]Master Data'!CQ631/1000000</f>
        <v>2.9484E-6</v>
      </c>
      <c r="M2594">
        <f>'[1]Master Data'!CR631/1000000</f>
        <v>1.3384799999999998E-6</v>
      </c>
      <c r="N2594">
        <f>'[1]Master Data'!CS631/1000000</f>
        <v>2.4335999999999998E-7</v>
      </c>
      <c r="O2594">
        <f>'[1]Master Data'!CT631/100</f>
        <v>0</v>
      </c>
      <c r="P2594">
        <f>'[1]Master Data'!CU631/100</f>
        <v>0</v>
      </c>
      <c r="Q2594">
        <f>'[1]Master Data'!CV631/100</f>
        <v>0</v>
      </c>
      <c r="R2594">
        <f>'[1]Master Data'!CW631/1000000</f>
        <v>0</v>
      </c>
      <c r="S2594">
        <f>'[1]Master Data'!CY631/1000000</f>
        <v>0</v>
      </c>
      <c r="T2594">
        <f>'[1]Master Data'!CZ631/100</f>
        <v>0</v>
      </c>
      <c r="U2594">
        <f>'[1]Master Data'!DA631/1000000</f>
        <v>0</v>
      </c>
    </row>
    <row r="2595" spans="1:21" x14ac:dyDescent="0.55000000000000004">
      <c r="A2595" s="41" t="s">
        <v>1720</v>
      </c>
      <c r="B2595" s="41">
        <v>1.1000000000000001E-3</v>
      </c>
      <c r="C2595">
        <f>'[1]Master Data'!CG632/100</f>
        <v>1E-4</v>
      </c>
      <c r="D2595">
        <f>'[1]Master Data'!CH632/1000000</f>
        <v>2.1949999999999998E-8</v>
      </c>
      <c r="E2595">
        <f>'[1]Master Data'!CI632/1000000</f>
        <v>0</v>
      </c>
      <c r="F2595">
        <f>'[1]Master Data'!CJ632/100</f>
        <v>0</v>
      </c>
      <c r="G2595">
        <f>'[1]Master Data'!CK632/100</f>
        <v>0</v>
      </c>
      <c r="H2595">
        <f>'[1]Master Data'!CL632/100</f>
        <v>0</v>
      </c>
      <c r="I2595">
        <f>'[1]Master Data'!CM632/100</f>
        <v>0</v>
      </c>
      <c r="J2595">
        <f>'[1]Master Data'!CN632/100</f>
        <v>0</v>
      </c>
      <c r="K2595">
        <f>'[1]Master Data'!CP632/100</f>
        <v>0</v>
      </c>
      <c r="L2595">
        <f>'[1]Master Data'!CQ632/1000000</f>
        <v>2.5813199999999999E-6</v>
      </c>
      <c r="M2595">
        <f>'[1]Master Data'!CR632/1000000</f>
        <v>1.2906599999999999E-6</v>
      </c>
      <c r="N2595">
        <f>'[1]Master Data'!CS632/1000000</f>
        <v>5.0045999999999997E-7</v>
      </c>
      <c r="O2595">
        <f>'[1]Master Data'!CT632/100</f>
        <v>0</v>
      </c>
      <c r="P2595">
        <f>'[1]Master Data'!CU632/100</f>
        <v>0</v>
      </c>
      <c r="Q2595">
        <f>'[1]Master Data'!CV632/100</f>
        <v>0</v>
      </c>
      <c r="R2595">
        <f>'[1]Master Data'!CW632/1000000</f>
        <v>0</v>
      </c>
      <c r="S2595">
        <f>'[1]Master Data'!CY632/1000000</f>
        <v>0</v>
      </c>
      <c r="T2595">
        <f>'[1]Master Data'!CZ632/100</f>
        <v>0</v>
      </c>
      <c r="U2595">
        <f>'[1]Master Data'!DA632/1000000</f>
        <v>0</v>
      </c>
    </row>
    <row r="2596" spans="1:21" x14ac:dyDescent="0.55000000000000004">
      <c r="A2596" s="41" t="s">
        <v>1721</v>
      </c>
      <c r="B2596" s="41">
        <v>0</v>
      </c>
      <c r="C2596">
        <f>'[1]Master Data'!CG633/100</f>
        <v>0</v>
      </c>
      <c r="D2596">
        <f>'[1]Master Data'!CH633/1000000</f>
        <v>0</v>
      </c>
      <c r="E2596">
        <f>'[1]Master Data'!CI633/1000000</f>
        <v>0</v>
      </c>
      <c r="F2596">
        <f>'[1]Master Data'!CJ633/100</f>
        <v>0</v>
      </c>
      <c r="G2596">
        <f>'[1]Master Data'!CK633/100</f>
        <v>0</v>
      </c>
      <c r="H2596">
        <f>'[1]Master Data'!CL633/100</f>
        <v>0</v>
      </c>
      <c r="I2596">
        <f>'[1]Master Data'!CM633/100</f>
        <v>0</v>
      </c>
      <c r="J2596">
        <f>'[1]Master Data'!CN633/100</f>
        <v>0</v>
      </c>
      <c r="K2596">
        <f>'[1]Master Data'!CP633/100</f>
        <v>0</v>
      </c>
      <c r="L2596">
        <f>'[1]Master Data'!CQ633/1000000</f>
        <v>0</v>
      </c>
      <c r="M2596">
        <f>'[1]Master Data'!CR633/1000000</f>
        <v>0</v>
      </c>
      <c r="N2596">
        <f>'[1]Master Data'!CS633/1000000</f>
        <v>0</v>
      </c>
      <c r="O2596">
        <f>'[1]Master Data'!CT633/100</f>
        <v>0</v>
      </c>
      <c r="P2596">
        <f>'[1]Master Data'!CU633/100</f>
        <v>0</v>
      </c>
      <c r="Q2596">
        <f>'[1]Master Data'!CV633/100</f>
        <v>0</v>
      </c>
      <c r="R2596">
        <f>'[1]Master Data'!CW633/1000000</f>
        <v>0</v>
      </c>
      <c r="S2596">
        <f>'[1]Master Data'!CY633/1000000</f>
        <v>0</v>
      </c>
      <c r="T2596">
        <f>'[1]Master Data'!CZ633/100</f>
        <v>0</v>
      </c>
      <c r="U2596">
        <f>'[1]Master Data'!DA633/1000000</f>
        <v>0</v>
      </c>
    </row>
    <row r="2597" spans="1:21" x14ac:dyDescent="0.55000000000000004">
      <c r="A2597" s="41" t="s">
        <v>1722</v>
      </c>
      <c r="B2597" s="41">
        <v>0</v>
      </c>
      <c r="C2597">
        <f>'[1]Master Data'!CG634/100</f>
        <v>0</v>
      </c>
      <c r="D2597">
        <f>'[1]Master Data'!CH634/1000000</f>
        <v>0</v>
      </c>
      <c r="E2597">
        <f>'[1]Master Data'!CI634/1000000</f>
        <v>0</v>
      </c>
      <c r="F2597">
        <f>'[1]Master Data'!CJ634/100</f>
        <v>0</v>
      </c>
      <c r="G2597">
        <f>'[1]Master Data'!CK634/100</f>
        <v>0</v>
      </c>
      <c r="H2597">
        <f>'[1]Master Data'!CL634/100</f>
        <v>0</v>
      </c>
      <c r="I2597">
        <f>'[1]Master Data'!CM634/100</f>
        <v>0</v>
      </c>
      <c r="J2597">
        <f>'[1]Master Data'!CN634/100</f>
        <v>0</v>
      </c>
      <c r="K2597">
        <f>'[1]Master Data'!CP634/100</f>
        <v>0</v>
      </c>
      <c r="L2597">
        <f>'[1]Master Data'!CQ634/1000000</f>
        <v>0</v>
      </c>
      <c r="M2597">
        <f>'[1]Master Data'!CR634/1000000</f>
        <v>0</v>
      </c>
      <c r="N2597">
        <f>'[1]Master Data'!CS634/1000000</f>
        <v>0</v>
      </c>
      <c r="O2597">
        <f>'[1]Master Data'!CT634/100</f>
        <v>0</v>
      </c>
      <c r="P2597">
        <f>'[1]Master Data'!CU634/100</f>
        <v>0</v>
      </c>
      <c r="Q2597">
        <f>'[1]Master Data'!CV634/100</f>
        <v>0</v>
      </c>
      <c r="R2597">
        <f>'[1]Master Data'!CW634/1000000</f>
        <v>0</v>
      </c>
      <c r="S2597">
        <f>'[1]Master Data'!CY634/1000000</f>
        <v>0</v>
      </c>
      <c r="T2597">
        <f>'[1]Master Data'!CZ634/100</f>
        <v>0</v>
      </c>
      <c r="U2597">
        <f>'[1]Master Data'!DA634/1000000</f>
        <v>0</v>
      </c>
    </row>
    <row r="2598" spans="1:21" x14ac:dyDescent="0.55000000000000004">
      <c r="A2598" s="41" t="s">
        <v>1723</v>
      </c>
      <c r="B2598" s="41">
        <v>1.64E-3</v>
      </c>
      <c r="C2598">
        <f>'[1]Master Data'!CG635/100</f>
        <v>7.1999999999999994E-4</v>
      </c>
      <c r="D2598">
        <f>'[1]Master Data'!CH635/1000000</f>
        <v>1.4975999999999999E-7</v>
      </c>
      <c r="E2598">
        <f>'[1]Master Data'!CI635/1000000</f>
        <v>0</v>
      </c>
      <c r="F2598">
        <f>'[1]Master Data'!CJ635/100</f>
        <v>0</v>
      </c>
      <c r="G2598">
        <f>'[1]Master Data'!CK635/100</f>
        <v>0</v>
      </c>
      <c r="H2598">
        <f>'[1]Master Data'!CL635/100</f>
        <v>0</v>
      </c>
      <c r="I2598">
        <f>'[1]Master Data'!CM635/100</f>
        <v>0</v>
      </c>
      <c r="J2598">
        <f>'[1]Master Data'!CN635/100</f>
        <v>0</v>
      </c>
      <c r="K2598">
        <f>'[1]Master Data'!CP635/100</f>
        <v>0</v>
      </c>
      <c r="L2598">
        <f>'[1]Master Data'!CQ635/1000000</f>
        <v>3.6287999999999999E-6</v>
      </c>
      <c r="M2598">
        <f>'[1]Master Data'!CR635/1000000</f>
        <v>1.6819199999999999E-6</v>
      </c>
      <c r="N2598">
        <f>'[1]Master Data'!CS635/1000000</f>
        <v>2.9951999999999997E-7</v>
      </c>
      <c r="O2598">
        <f>'[1]Master Data'!CT635/100</f>
        <v>0</v>
      </c>
      <c r="P2598">
        <f>'[1]Master Data'!CU635/100</f>
        <v>0</v>
      </c>
      <c r="Q2598">
        <f>'[1]Master Data'!CV635/100</f>
        <v>0</v>
      </c>
      <c r="R2598">
        <f>'[1]Master Data'!CW635/1000000</f>
        <v>0</v>
      </c>
      <c r="S2598">
        <f>'[1]Master Data'!CY635/1000000</f>
        <v>0</v>
      </c>
      <c r="T2598">
        <f>'[1]Master Data'!CZ635/100</f>
        <v>0</v>
      </c>
      <c r="U2598">
        <f>'[1]Master Data'!DA635/1000000</f>
        <v>0</v>
      </c>
    </row>
    <row r="2599" spans="1:21" x14ac:dyDescent="0.55000000000000004">
      <c r="A2599" s="41" t="s">
        <v>1724</v>
      </c>
      <c r="B2599" s="41">
        <v>1.23E-3</v>
      </c>
      <c r="C2599">
        <f>'[1]Master Data'!CG636/100</f>
        <v>2.1000000000000001E-4</v>
      </c>
      <c r="D2599">
        <f>'[1]Master Data'!CH636/1000000</f>
        <v>4.2699999999999992E-8</v>
      </c>
      <c r="E2599">
        <f>'[1]Master Data'!CI636/1000000</f>
        <v>0</v>
      </c>
      <c r="F2599">
        <f>'[1]Master Data'!CJ636/100</f>
        <v>0</v>
      </c>
      <c r="G2599">
        <f>'[1]Master Data'!CK636/100</f>
        <v>0</v>
      </c>
      <c r="H2599">
        <f>'[1]Master Data'!CL636/100</f>
        <v>0</v>
      </c>
      <c r="I2599">
        <f>'[1]Master Data'!CM636/100</f>
        <v>0</v>
      </c>
      <c r="J2599">
        <f>'[1]Master Data'!CN636/100</f>
        <v>0</v>
      </c>
      <c r="K2599">
        <f>'[1]Master Data'!CP636/100</f>
        <v>0</v>
      </c>
      <c r="L2599">
        <f>'[1]Master Data'!CQ636/1000000</f>
        <v>2.4680599999999995E-6</v>
      </c>
      <c r="M2599">
        <f>'[1]Master Data'!CR636/1000000</f>
        <v>1.3194299999999998E-6</v>
      </c>
      <c r="N2599">
        <f>'[1]Master Data'!CS636/1000000</f>
        <v>4.3980999999999991E-7</v>
      </c>
      <c r="O2599">
        <f>'[1]Master Data'!CT636/100</f>
        <v>0.18883837818990418</v>
      </c>
      <c r="P2599">
        <f>'[1]Master Data'!CU636/100</f>
        <v>0</v>
      </c>
      <c r="Q2599">
        <f>'[1]Master Data'!CV636/100</f>
        <v>0</v>
      </c>
      <c r="R2599">
        <f>'[1]Master Data'!CW636/1000000</f>
        <v>0</v>
      </c>
      <c r="S2599">
        <f>'[1]Master Data'!CY636/1000000</f>
        <v>0</v>
      </c>
      <c r="T2599">
        <f>'[1]Master Data'!CZ636/100</f>
        <v>0</v>
      </c>
      <c r="U2599">
        <f>'[1]Master Data'!DA636/1000000</f>
        <v>0</v>
      </c>
    </row>
    <row r="2600" spans="1:21" x14ac:dyDescent="0.55000000000000004">
      <c r="A2600" s="41" t="s">
        <v>1725</v>
      </c>
      <c r="B2600" s="41">
        <v>0</v>
      </c>
      <c r="C2600">
        <f>'[1]Master Data'!CG637/100</f>
        <v>0</v>
      </c>
      <c r="D2600">
        <f>'[1]Master Data'!CH637/1000000</f>
        <v>0</v>
      </c>
      <c r="E2600">
        <f>'[1]Master Data'!CI637/1000000</f>
        <v>0</v>
      </c>
      <c r="F2600">
        <f>'[1]Master Data'!CJ637/100</f>
        <v>0</v>
      </c>
      <c r="G2600">
        <f>'[1]Master Data'!CK637/100</f>
        <v>0</v>
      </c>
      <c r="H2600">
        <f>'[1]Master Data'!CL637/100</f>
        <v>0</v>
      </c>
      <c r="I2600">
        <f>'[1]Master Data'!CM637/100</f>
        <v>0</v>
      </c>
      <c r="J2600">
        <f>'[1]Master Data'!CN637/100</f>
        <v>0</v>
      </c>
      <c r="K2600">
        <f>'[1]Master Data'!CP637/100</f>
        <v>0</v>
      </c>
      <c r="L2600">
        <f>'[1]Master Data'!CQ637/1000000</f>
        <v>0</v>
      </c>
      <c r="M2600">
        <f>'[1]Master Data'!CR637/1000000</f>
        <v>0</v>
      </c>
      <c r="N2600">
        <f>'[1]Master Data'!CS637/1000000</f>
        <v>0</v>
      </c>
      <c r="O2600">
        <f>'[1]Master Data'!CT637/100</f>
        <v>0</v>
      </c>
      <c r="P2600">
        <f>'[1]Master Data'!CU637/100</f>
        <v>0</v>
      </c>
      <c r="Q2600">
        <f>'[1]Master Data'!CV637/100</f>
        <v>0</v>
      </c>
      <c r="R2600">
        <f>'[1]Master Data'!CW637/1000000</f>
        <v>0</v>
      </c>
      <c r="S2600">
        <f>'[1]Master Data'!CY637/1000000</f>
        <v>0</v>
      </c>
      <c r="T2600">
        <f>'[1]Master Data'!CZ637/100</f>
        <v>0</v>
      </c>
      <c r="U2600">
        <f>'[1]Master Data'!DA637/1000000</f>
        <v>0</v>
      </c>
    </row>
    <row r="2601" spans="1:21" x14ac:dyDescent="0.55000000000000004">
      <c r="A2601" s="41" t="s">
        <v>1726</v>
      </c>
      <c r="B2601" s="41">
        <v>0</v>
      </c>
      <c r="C2601">
        <f>'[1]Master Data'!CG638/100</f>
        <v>0</v>
      </c>
      <c r="D2601">
        <f>'[1]Master Data'!CH638/1000000</f>
        <v>0</v>
      </c>
      <c r="E2601">
        <f>'[1]Master Data'!CI638/1000000</f>
        <v>0</v>
      </c>
      <c r="F2601">
        <f>'[1]Master Data'!CJ638/100</f>
        <v>0</v>
      </c>
      <c r="G2601">
        <f>'[1]Master Data'!CK638/100</f>
        <v>0</v>
      </c>
      <c r="H2601">
        <f>'[1]Master Data'!CL638/100</f>
        <v>0</v>
      </c>
      <c r="I2601">
        <f>'[1]Master Data'!CM638/100</f>
        <v>0</v>
      </c>
      <c r="J2601">
        <f>'[1]Master Data'!CN638/100</f>
        <v>0</v>
      </c>
      <c r="K2601">
        <f>'[1]Master Data'!CP638/100</f>
        <v>0</v>
      </c>
      <c r="L2601">
        <f>'[1]Master Data'!CQ638/1000000</f>
        <v>0</v>
      </c>
      <c r="M2601">
        <f>'[1]Master Data'!CR638/1000000</f>
        <v>0</v>
      </c>
      <c r="N2601">
        <f>'[1]Master Data'!CS638/1000000</f>
        <v>0</v>
      </c>
      <c r="O2601">
        <f>'[1]Master Data'!CT638/100</f>
        <v>0</v>
      </c>
      <c r="P2601">
        <f>'[1]Master Data'!CU638/100</f>
        <v>0</v>
      </c>
      <c r="Q2601">
        <f>'[1]Master Data'!CV638/100</f>
        <v>0</v>
      </c>
      <c r="R2601">
        <f>'[1]Master Data'!CW638/1000000</f>
        <v>0</v>
      </c>
      <c r="S2601">
        <f>'[1]Master Data'!CY638/1000000</f>
        <v>0</v>
      </c>
      <c r="T2601">
        <f>'[1]Master Data'!CZ638/100</f>
        <v>0</v>
      </c>
      <c r="U2601">
        <f>'[1]Master Data'!DA638/1000000</f>
        <v>0</v>
      </c>
    </row>
    <row r="2602" spans="1:21" x14ac:dyDescent="0.55000000000000004">
      <c r="A2602" s="41" t="s">
        <v>1727</v>
      </c>
      <c r="B2602" s="41">
        <v>0</v>
      </c>
      <c r="C2602">
        <f>'[1]Master Data'!CG639/100</f>
        <v>0</v>
      </c>
      <c r="D2602">
        <f>'[1]Master Data'!CH639/1000000</f>
        <v>0</v>
      </c>
      <c r="E2602">
        <f>'[1]Master Data'!CI639/1000000</f>
        <v>0</v>
      </c>
      <c r="F2602">
        <f>'[1]Master Data'!CJ639/100</f>
        <v>0</v>
      </c>
      <c r="G2602">
        <f>'[1]Master Data'!CK639/100</f>
        <v>0</v>
      </c>
      <c r="H2602">
        <f>'[1]Master Data'!CL639/100</f>
        <v>0</v>
      </c>
      <c r="I2602">
        <f>'[1]Master Data'!CM639/100</f>
        <v>0</v>
      </c>
      <c r="J2602">
        <f>'[1]Master Data'!CN639/100</f>
        <v>0</v>
      </c>
      <c r="K2602">
        <f>'[1]Master Data'!CP639/100</f>
        <v>0</v>
      </c>
      <c r="L2602">
        <f>'[1]Master Data'!CQ639/1000000</f>
        <v>0</v>
      </c>
      <c r="M2602">
        <f>'[1]Master Data'!CR639/1000000</f>
        <v>0</v>
      </c>
      <c r="N2602">
        <f>'[1]Master Data'!CS639/1000000</f>
        <v>0</v>
      </c>
      <c r="O2602">
        <f>'[1]Master Data'!CT639/100</f>
        <v>0</v>
      </c>
      <c r="P2602">
        <f>'[1]Master Data'!CU639/100</f>
        <v>0</v>
      </c>
      <c r="Q2602">
        <f>'[1]Master Data'!CV639/100</f>
        <v>0</v>
      </c>
      <c r="R2602">
        <f>'[1]Master Data'!CW639/1000000</f>
        <v>0</v>
      </c>
      <c r="S2602">
        <f>'[1]Master Data'!CY639/1000000</f>
        <v>0</v>
      </c>
      <c r="T2602">
        <f>'[1]Master Data'!CZ639/100</f>
        <v>0</v>
      </c>
      <c r="U2602">
        <f>'[1]Master Data'!DA639/1000000</f>
        <v>0</v>
      </c>
    </row>
    <row r="2603" spans="1:21" x14ac:dyDescent="0.55000000000000004">
      <c r="A2603" s="41" t="s">
        <v>1728</v>
      </c>
      <c r="B2603" s="41">
        <v>1.9E-3</v>
      </c>
      <c r="C2603">
        <f>'[1]Master Data'!CG640/100</f>
        <v>1E-3</v>
      </c>
      <c r="D2603">
        <f>'[1]Master Data'!CH640/1000000</f>
        <v>1.976E-7</v>
      </c>
      <c r="E2603">
        <f>'[1]Master Data'!CI640/1000000</f>
        <v>0</v>
      </c>
      <c r="F2603">
        <f>'[1]Master Data'!CJ640/100</f>
        <v>0</v>
      </c>
      <c r="G2603">
        <f>'[1]Master Data'!CK640/100</f>
        <v>0</v>
      </c>
      <c r="H2603">
        <f>'[1]Master Data'!CL640/100</f>
        <v>0</v>
      </c>
      <c r="I2603">
        <f>'[1]Master Data'!CM640/100</f>
        <v>0</v>
      </c>
      <c r="J2603">
        <f>'[1]Master Data'!CN640/100</f>
        <v>0</v>
      </c>
      <c r="K2603">
        <f>'[1]Master Data'!CP640/100</f>
        <v>0</v>
      </c>
      <c r="L2603">
        <f>'[1]Master Data'!CQ640/1000000</f>
        <v>1.2828800000000001E-6</v>
      </c>
      <c r="M2603">
        <f>'[1]Master Data'!CR640/1000000</f>
        <v>1.4652799999999998E-6</v>
      </c>
      <c r="N2603">
        <f>'[1]Master Data'!CS640/1000000</f>
        <v>9.4240000000000002E-8</v>
      </c>
      <c r="O2603">
        <f>'[1]Master Data'!CT640/100</f>
        <v>0</v>
      </c>
      <c r="P2603">
        <f>'[1]Master Data'!CU640/100</f>
        <v>0</v>
      </c>
      <c r="Q2603">
        <f>'[1]Master Data'!CV640/100</f>
        <v>0</v>
      </c>
      <c r="R2603">
        <f>'[1]Master Data'!CW640/1000000</f>
        <v>0</v>
      </c>
      <c r="S2603">
        <f>'[1]Master Data'!CY640/1000000</f>
        <v>0</v>
      </c>
      <c r="T2603">
        <f>'[1]Master Data'!CZ640/100</f>
        <v>0</v>
      </c>
      <c r="U2603">
        <f>'[1]Master Data'!DA640/1000000</f>
        <v>0</v>
      </c>
    </row>
    <row r="2604" spans="1:21" x14ac:dyDescent="0.55000000000000004">
      <c r="A2604" s="41" t="s">
        <v>1729</v>
      </c>
      <c r="B2604" s="41">
        <v>0</v>
      </c>
      <c r="C2604">
        <f>'[1]Master Data'!CG641/100</f>
        <v>0</v>
      </c>
      <c r="D2604">
        <f>'[1]Master Data'!CH641/1000000</f>
        <v>0</v>
      </c>
      <c r="E2604">
        <f>'[1]Master Data'!CI641/1000000</f>
        <v>0</v>
      </c>
      <c r="F2604">
        <f>'[1]Master Data'!CJ641/100</f>
        <v>0</v>
      </c>
      <c r="G2604">
        <f>'[1]Master Data'!CK641/100</f>
        <v>0</v>
      </c>
      <c r="H2604">
        <f>'[1]Master Data'!CL641/100</f>
        <v>0</v>
      </c>
      <c r="I2604">
        <f>'[1]Master Data'!CM641/100</f>
        <v>0</v>
      </c>
      <c r="J2604">
        <f>'[1]Master Data'!CN641/100</f>
        <v>0</v>
      </c>
      <c r="K2604">
        <f>'[1]Master Data'!CP641/100</f>
        <v>0</v>
      </c>
      <c r="L2604">
        <f>'[1]Master Data'!CQ641/1000000</f>
        <v>0</v>
      </c>
      <c r="M2604">
        <f>'[1]Master Data'!CR641/1000000</f>
        <v>0</v>
      </c>
      <c r="N2604">
        <f>'[1]Master Data'!CS641/1000000</f>
        <v>0</v>
      </c>
      <c r="O2604">
        <f>'[1]Master Data'!CT641/100</f>
        <v>0</v>
      </c>
      <c r="P2604">
        <f>'[1]Master Data'!CU641/100</f>
        <v>0</v>
      </c>
      <c r="Q2604">
        <f>'[1]Master Data'!CV641/100</f>
        <v>0</v>
      </c>
      <c r="R2604">
        <f>'[1]Master Data'!CW641/1000000</f>
        <v>0</v>
      </c>
      <c r="S2604">
        <f>'[1]Master Data'!CY641/1000000</f>
        <v>0</v>
      </c>
      <c r="T2604">
        <f>'[1]Master Data'!CZ641/100</f>
        <v>0</v>
      </c>
      <c r="U2604">
        <f>'[1]Master Data'!DA641/1000000</f>
        <v>0</v>
      </c>
    </row>
    <row r="2605" spans="1:21" x14ac:dyDescent="0.55000000000000004">
      <c r="A2605" s="41" t="s">
        <v>1730</v>
      </c>
      <c r="B2605" s="41">
        <v>0</v>
      </c>
      <c r="C2605">
        <f>'[1]Master Data'!CG642/100</f>
        <v>0</v>
      </c>
      <c r="D2605">
        <f>'[1]Master Data'!CH642/1000000</f>
        <v>0</v>
      </c>
      <c r="E2605">
        <f>'[1]Master Data'!CI642/1000000</f>
        <v>0</v>
      </c>
      <c r="F2605">
        <f>'[1]Master Data'!CJ642/100</f>
        <v>0</v>
      </c>
      <c r="G2605">
        <f>'[1]Master Data'!CK642/100</f>
        <v>0</v>
      </c>
      <c r="H2605">
        <f>'[1]Master Data'!CL642/100</f>
        <v>0</v>
      </c>
      <c r="I2605">
        <f>'[1]Master Data'!CM642/100</f>
        <v>0</v>
      </c>
      <c r="J2605">
        <f>'[1]Master Data'!CN642/100</f>
        <v>0</v>
      </c>
      <c r="K2605">
        <f>'[1]Master Data'!CP642/100</f>
        <v>0</v>
      </c>
      <c r="L2605">
        <f>'[1]Master Data'!CQ642/1000000</f>
        <v>0</v>
      </c>
      <c r="M2605">
        <f>'[1]Master Data'!CR642/1000000</f>
        <v>0</v>
      </c>
      <c r="N2605">
        <f>'[1]Master Data'!CS642/1000000</f>
        <v>0</v>
      </c>
      <c r="O2605">
        <f>'[1]Master Data'!CT642/100</f>
        <v>0</v>
      </c>
      <c r="P2605">
        <f>'[1]Master Data'!CU642/100</f>
        <v>0</v>
      </c>
      <c r="Q2605">
        <f>'[1]Master Data'!CV642/100</f>
        <v>0</v>
      </c>
      <c r="R2605">
        <f>'[1]Master Data'!CW642/1000000</f>
        <v>0</v>
      </c>
      <c r="S2605">
        <f>'[1]Master Data'!CY642/1000000</f>
        <v>0</v>
      </c>
      <c r="T2605">
        <f>'[1]Master Data'!CZ642/100</f>
        <v>0</v>
      </c>
      <c r="U2605">
        <f>'[1]Master Data'!DA642/1000000</f>
        <v>0</v>
      </c>
    </row>
    <row r="2606" spans="1:21" x14ac:dyDescent="0.55000000000000004">
      <c r="A2606" s="41" t="s">
        <v>1731</v>
      </c>
      <c r="B2606" s="41">
        <v>0</v>
      </c>
      <c r="C2606">
        <f>'[1]Master Data'!CG643/100</f>
        <v>0</v>
      </c>
      <c r="D2606">
        <f>'[1]Master Data'!CH643/1000000</f>
        <v>0</v>
      </c>
      <c r="E2606">
        <f>'[1]Master Data'!CI643/1000000</f>
        <v>0</v>
      </c>
      <c r="F2606">
        <f>'[1]Master Data'!CJ643/100</f>
        <v>0</v>
      </c>
      <c r="G2606">
        <f>'[1]Master Data'!CK643/100</f>
        <v>0</v>
      </c>
      <c r="H2606">
        <f>'[1]Master Data'!CL643/100</f>
        <v>0</v>
      </c>
      <c r="I2606">
        <f>'[1]Master Data'!CM643/100</f>
        <v>0</v>
      </c>
      <c r="J2606">
        <f>'[1]Master Data'!CN643/100</f>
        <v>0</v>
      </c>
      <c r="K2606">
        <f>'[1]Master Data'!CP643/100</f>
        <v>0</v>
      </c>
      <c r="L2606">
        <f>'[1]Master Data'!CQ643/1000000</f>
        <v>0</v>
      </c>
      <c r="M2606">
        <f>'[1]Master Data'!CR643/1000000</f>
        <v>0</v>
      </c>
      <c r="N2606">
        <f>'[1]Master Data'!CS643/1000000</f>
        <v>0</v>
      </c>
      <c r="O2606">
        <f>'[1]Master Data'!CT643/100</f>
        <v>0</v>
      </c>
      <c r="P2606">
        <f>'[1]Master Data'!CU643/100</f>
        <v>0</v>
      </c>
      <c r="Q2606">
        <f>'[1]Master Data'!CV643/100</f>
        <v>0</v>
      </c>
      <c r="R2606">
        <f>'[1]Master Data'!CW643/1000000</f>
        <v>0</v>
      </c>
      <c r="S2606">
        <f>'[1]Master Data'!CY643/1000000</f>
        <v>0</v>
      </c>
      <c r="T2606">
        <f>'[1]Master Data'!CZ643/100</f>
        <v>0</v>
      </c>
      <c r="U2606">
        <f>'[1]Master Data'!DA643/1000000</f>
        <v>0</v>
      </c>
    </row>
    <row r="2607" spans="1:21" x14ac:dyDescent="0.55000000000000004">
      <c r="A2607" s="41" t="s">
        <v>1732</v>
      </c>
      <c r="B2607" s="41">
        <v>0</v>
      </c>
      <c r="C2607">
        <f>'[1]Master Data'!CG644/100</f>
        <v>0</v>
      </c>
      <c r="D2607">
        <f>'[1]Master Data'!CH644/1000000</f>
        <v>0</v>
      </c>
      <c r="E2607">
        <f>'[1]Master Data'!CI644/1000000</f>
        <v>0</v>
      </c>
      <c r="F2607">
        <f>'[1]Master Data'!CJ644/100</f>
        <v>0</v>
      </c>
      <c r="G2607">
        <f>'[1]Master Data'!CK644/100</f>
        <v>0</v>
      </c>
      <c r="H2607">
        <f>'[1]Master Data'!CL644/100</f>
        <v>0</v>
      </c>
      <c r="I2607">
        <f>'[1]Master Data'!CM644/100</f>
        <v>0</v>
      </c>
      <c r="J2607">
        <f>'[1]Master Data'!CN644/100</f>
        <v>0</v>
      </c>
      <c r="K2607">
        <f>'[1]Master Data'!CP644/100</f>
        <v>0</v>
      </c>
      <c r="L2607">
        <f>'[1]Master Data'!CQ644/1000000</f>
        <v>0</v>
      </c>
      <c r="M2607">
        <f>'[1]Master Data'!CR644/1000000</f>
        <v>0</v>
      </c>
      <c r="N2607">
        <f>'[1]Master Data'!CS644/1000000</f>
        <v>0</v>
      </c>
      <c r="O2607">
        <f>'[1]Master Data'!CT644/100</f>
        <v>0</v>
      </c>
      <c r="P2607">
        <f>'[1]Master Data'!CU644/100</f>
        <v>0</v>
      </c>
      <c r="Q2607">
        <f>'[1]Master Data'!CV644/100</f>
        <v>0</v>
      </c>
      <c r="R2607">
        <f>'[1]Master Data'!CW644/1000000</f>
        <v>0</v>
      </c>
      <c r="S2607">
        <f>'[1]Master Data'!CY644/1000000</f>
        <v>0</v>
      </c>
      <c r="T2607">
        <f>'[1]Master Data'!CZ644/100</f>
        <v>0</v>
      </c>
      <c r="U2607">
        <f>'[1]Master Data'!DA644/1000000</f>
        <v>0</v>
      </c>
    </row>
    <row r="2608" spans="1:21" x14ac:dyDescent="0.55000000000000004">
      <c r="A2608" s="41" t="s">
        <v>1733</v>
      </c>
      <c r="B2608" s="41">
        <v>0</v>
      </c>
      <c r="C2608">
        <f>'[1]Master Data'!CG645/100</f>
        <v>0</v>
      </c>
      <c r="D2608">
        <f>'[1]Master Data'!CH645/1000000</f>
        <v>0</v>
      </c>
      <c r="E2608">
        <f>'[1]Master Data'!CI645/1000000</f>
        <v>0</v>
      </c>
      <c r="F2608">
        <f>'[1]Master Data'!CJ645/100</f>
        <v>0</v>
      </c>
      <c r="G2608">
        <f>'[1]Master Data'!CK645/100</f>
        <v>0</v>
      </c>
      <c r="H2608">
        <f>'[1]Master Data'!CL645/100</f>
        <v>0</v>
      </c>
      <c r="I2608">
        <f>'[1]Master Data'!CM645/100</f>
        <v>0</v>
      </c>
      <c r="J2608">
        <f>'[1]Master Data'!CN645/100</f>
        <v>0</v>
      </c>
      <c r="K2608">
        <f>'[1]Master Data'!CP645/100</f>
        <v>0</v>
      </c>
      <c r="L2608">
        <f>'[1]Master Data'!CQ645/1000000</f>
        <v>0</v>
      </c>
      <c r="M2608">
        <f>'[1]Master Data'!CR645/1000000</f>
        <v>0</v>
      </c>
      <c r="N2608">
        <f>'[1]Master Data'!CS645/1000000</f>
        <v>0</v>
      </c>
      <c r="O2608">
        <f>'[1]Master Data'!CT645/100</f>
        <v>0</v>
      </c>
      <c r="P2608">
        <f>'[1]Master Data'!CU645/100</f>
        <v>0</v>
      </c>
      <c r="Q2608">
        <f>'[1]Master Data'!CV645/100</f>
        <v>0</v>
      </c>
      <c r="R2608">
        <f>'[1]Master Data'!CW645/1000000</f>
        <v>0</v>
      </c>
      <c r="S2608">
        <f>'[1]Master Data'!CY645/1000000</f>
        <v>0</v>
      </c>
      <c r="T2608">
        <f>'[1]Master Data'!CZ645/100</f>
        <v>0</v>
      </c>
      <c r="U2608">
        <f>'[1]Master Data'!DA645/1000000</f>
        <v>0</v>
      </c>
    </row>
    <row r="2609" spans="1:21" x14ac:dyDescent="0.55000000000000004">
      <c r="A2609" s="41" t="s">
        <v>1734</v>
      </c>
      <c r="B2609" s="41">
        <v>0</v>
      </c>
      <c r="C2609">
        <f>'[1]Master Data'!CG646/100</f>
        <v>0</v>
      </c>
      <c r="D2609">
        <f>'[1]Master Data'!CH646/1000000</f>
        <v>0</v>
      </c>
      <c r="E2609">
        <f>'[1]Master Data'!CI646/1000000</f>
        <v>0</v>
      </c>
      <c r="F2609">
        <f>'[1]Master Data'!CJ646/100</f>
        <v>0</v>
      </c>
      <c r="G2609">
        <f>'[1]Master Data'!CK646/100</f>
        <v>0</v>
      </c>
      <c r="H2609">
        <f>'[1]Master Data'!CL646/100</f>
        <v>0</v>
      </c>
      <c r="I2609">
        <f>'[1]Master Data'!CM646/100</f>
        <v>0</v>
      </c>
      <c r="J2609">
        <f>'[1]Master Data'!CN646/100</f>
        <v>0</v>
      </c>
      <c r="K2609">
        <f>'[1]Master Data'!CP646/100</f>
        <v>0</v>
      </c>
      <c r="L2609">
        <f>'[1]Master Data'!CQ646/1000000</f>
        <v>0</v>
      </c>
      <c r="M2609">
        <f>'[1]Master Data'!CR646/1000000</f>
        <v>0</v>
      </c>
      <c r="N2609">
        <f>'[1]Master Data'!CS646/1000000</f>
        <v>0</v>
      </c>
      <c r="O2609">
        <f>'[1]Master Data'!CT646/100</f>
        <v>0</v>
      </c>
      <c r="P2609">
        <f>'[1]Master Data'!CU646/100</f>
        <v>0</v>
      </c>
      <c r="Q2609">
        <f>'[1]Master Data'!CV646/100</f>
        <v>0</v>
      </c>
      <c r="R2609">
        <f>'[1]Master Data'!CW646/1000000</f>
        <v>0</v>
      </c>
      <c r="S2609">
        <f>'[1]Master Data'!CY646/1000000</f>
        <v>0</v>
      </c>
      <c r="T2609">
        <f>'[1]Master Data'!CZ646/100</f>
        <v>0</v>
      </c>
      <c r="U2609">
        <f>'[1]Master Data'!DA646/1000000</f>
        <v>0</v>
      </c>
    </row>
    <row r="2610" spans="1:21" x14ac:dyDescent="0.55000000000000004">
      <c r="A2610" s="41" t="s">
        <v>1735</v>
      </c>
      <c r="B2610" s="41">
        <v>0</v>
      </c>
      <c r="C2610">
        <f>'[1]Master Data'!CG647/100</f>
        <v>0</v>
      </c>
      <c r="D2610">
        <f>'[1]Master Data'!CH647/1000000</f>
        <v>0</v>
      </c>
      <c r="E2610">
        <f>'[1]Master Data'!CI647/1000000</f>
        <v>0</v>
      </c>
      <c r="F2610">
        <f>'[1]Master Data'!CJ647/100</f>
        <v>0</v>
      </c>
      <c r="G2610">
        <f>'[1]Master Data'!CK647/100</f>
        <v>0</v>
      </c>
      <c r="H2610">
        <f>'[1]Master Data'!CL647/100</f>
        <v>0</v>
      </c>
      <c r="I2610">
        <f>'[1]Master Data'!CM647/100</f>
        <v>0</v>
      </c>
      <c r="J2610">
        <f>'[1]Master Data'!CN647/100</f>
        <v>0</v>
      </c>
      <c r="K2610">
        <f>'[1]Master Data'!CP647/100</f>
        <v>0</v>
      </c>
      <c r="L2610">
        <f>'[1]Master Data'!CQ647/1000000</f>
        <v>0</v>
      </c>
      <c r="M2610">
        <f>'[1]Master Data'!CR647/1000000</f>
        <v>0</v>
      </c>
      <c r="N2610">
        <f>'[1]Master Data'!CS647/1000000</f>
        <v>0</v>
      </c>
      <c r="O2610">
        <f>'[1]Master Data'!CT647/100</f>
        <v>0</v>
      </c>
      <c r="P2610">
        <f>'[1]Master Data'!CU647/100</f>
        <v>0</v>
      </c>
      <c r="Q2610">
        <f>'[1]Master Data'!CV647/100</f>
        <v>0</v>
      </c>
      <c r="R2610">
        <f>'[1]Master Data'!CW647/1000000</f>
        <v>0</v>
      </c>
      <c r="S2610">
        <f>'[1]Master Data'!CY647/1000000</f>
        <v>0</v>
      </c>
      <c r="T2610">
        <f>'[1]Master Data'!CZ647/100</f>
        <v>0</v>
      </c>
      <c r="U2610">
        <f>'[1]Master Data'!DA647/1000000</f>
        <v>0</v>
      </c>
    </row>
    <row r="2611" spans="1:21" x14ac:dyDescent="0.55000000000000004">
      <c r="A2611" s="41" t="s">
        <v>1736</v>
      </c>
      <c r="B2611" s="41">
        <v>0</v>
      </c>
      <c r="C2611">
        <f>'[1]Master Data'!CG648/100</f>
        <v>0</v>
      </c>
      <c r="D2611">
        <f>'[1]Master Data'!CH648/1000000</f>
        <v>0</v>
      </c>
      <c r="E2611">
        <f>'[1]Master Data'!CI648/1000000</f>
        <v>0</v>
      </c>
      <c r="F2611">
        <f>'[1]Master Data'!CJ648/100</f>
        <v>0</v>
      </c>
      <c r="G2611">
        <f>'[1]Master Data'!CK648/100</f>
        <v>0</v>
      </c>
      <c r="H2611">
        <f>'[1]Master Data'!CL648/100</f>
        <v>0</v>
      </c>
      <c r="I2611">
        <f>'[1]Master Data'!CM648/100</f>
        <v>0</v>
      </c>
      <c r="J2611">
        <f>'[1]Master Data'!CN648/100</f>
        <v>0</v>
      </c>
      <c r="K2611">
        <f>'[1]Master Data'!CP648/100</f>
        <v>0</v>
      </c>
      <c r="L2611">
        <f>'[1]Master Data'!CQ648/1000000</f>
        <v>0</v>
      </c>
      <c r="M2611">
        <f>'[1]Master Data'!CR648/1000000</f>
        <v>0</v>
      </c>
      <c r="N2611">
        <f>'[1]Master Data'!CS648/1000000</f>
        <v>0</v>
      </c>
      <c r="O2611">
        <f>'[1]Master Data'!CT648/100</f>
        <v>0</v>
      </c>
      <c r="P2611">
        <f>'[1]Master Data'!CU648/100</f>
        <v>0</v>
      </c>
      <c r="Q2611">
        <f>'[1]Master Data'!CV648/100</f>
        <v>0</v>
      </c>
      <c r="R2611">
        <f>'[1]Master Data'!CW648/1000000</f>
        <v>0</v>
      </c>
      <c r="S2611">
        <f>'[1]Master Data'!CY648/1000000</f>
        <v>0</v>
      </c>
      <c r="T2611">
        <f>'[1]Master Data'!CZ648/100</f>
        <v>0</v>
      </c>
      <c r="U2611">
        <f>'[1]Master Data'!DA648/1000000</f>
        <v>0</v>
      </c>
    </row>
    <row r="2612" spans="1:21" x14ac:dyDescent="0.55000000000000004">
      <c r="A2612" s="41" t="s">
        <v>1737</v>
      </c>
      <c r="B2612" s="41">
        <v>2.9862247731901499E-3</v>
      </c>
      <c r="C2612">
        <f>'[1]Master Data'!CG649/100</f>
        <v>1.0934456582114423E-3</v>
      </c>
      <c r="D2612">
        <f>'[1]Master Data'!CH649/1000000</f>
        <v>7.3436418330773186E-8</v>
      </c>
      <c r="E2612">
        <f>'[1]Master Data'!CI649/1000000</f>
        <v>0</v>
      </c>
      <c r="F2612">
        <f>'[1]Master Data'!CJ649/100</f>
        <v>0</v>
      </c>
      <c r="G2612">
        <f>'[1]Master Data'!CK649/100</f>
        <v>0</v>
      </c>
      <c r="H2612">
        <f>'[1]Master Data'!CL649/100</f>
        <v>0</v>
      </c>
      <c r="I2612">
        <f>'[1]Master Data'!CM649/100</f>
        <v>0</v>
      </c>
      <c r="J2612">
        <f>'[1]Master Data'!CN649/100</f>
        <v>0</v>
      </c>
      <c r="K2612">
        <f>'[1]Master Data'!CP649/100</f>
        <v>1.9879651916311796E-4</v>
      </c>
      <c r="L2612">
        <f>'[1]Master Data'!CQ649/1000000</f>
        <v>2.0761200716845878E-7</v>
      </c>
      <c r="M2612">
        <f>'[1]Master Data'!CR649/1000000</f>
        <v>5.2551515616999487E-7</v>
      </c>
      <c r="N2612">
        <f>'[1]Master Data'!CS649/1000000</f>
        <v>7.3436418330773186E-8</v>
      </c>
      <c r="O2612">
        <f>'[1]Master Data'!CT649/100</f>
        <v>4.5593294934614365E-2</v>
      </c>
      <c r="P2612">
        <f>'[1]Master Data'!CU649/100</f>
        <v>0</v>
      </c>
      <c r="Q2612">
        <f>'[1]Master Data'!CV649/100</f>
        <v>0</v>
      </c>
      <c r="R2612">
        <f>'[1]Master Data'!CW649/1000000</f>
        <v>0</v>
      </c>
      <c r="S2612">
        <f>'[1]Master Data'!CY649/1000000</f>
        <v>0</v>
      </c>
      <c r="T2612">
        <f>'[1]Master Data'!CZ649/100</f>
        <v>0</v>
      </c>
      <c r="U2612">
        <f>'[1]Master Data'!DA649/1000000</f>
        <v>0</v>
      </c>
    </row>
    <row r="2613" spans="1:21" x14ac:dyDescent="0.55000000000000004">
      <c r="A2613" s="41" t="s">
        <v>1738</v>
      </c>
      <c r="B2613" s="41">
        <v>0</v>
      </c>
      <c r="C2613">
        <f>'[1]Master Data'!CG650/100</f>
        <v>0</v>
      </c>
      <c r="D2613">
        <f>'[1]Master Data'!CH650/1000000</f>
        <v>0</v>
      </c>
      <c r="E2613">
        <f>'[1]Master Data'!CI650/1000000</f>
        <v>0</v>
      </c>
      <c r="F2613">
        <f>'[1]Master Data'!CJ650/100</f>
        <v>0</v>
      </c>
      <c r="G2613">
        <f>'[1]Master Data'!CK650/100</f>
        <v>0</v>
      </c>
      <c r="H2613">
        <f>'[1]Master Data'!CL650/100</f>
        <v>0</v>
      </c>
      <c r="I2613">
        <f>'[1]Master Data'!CM650/100</f>
        <v>0</v>
      </c>
      <c r="J2613">
        <f>'[1]Master Data'!CN650/100</f>
        <v>0</v>
      </c>
      <c r="K2613">
        <f>'[1]Master Data'!CP650/100</f>
        <v>0</v>
      </c>
      <c r="L2613">
        <f>'[1]Master Data'!CQ650/1000000</f>
        <v>0</v>
      </c>
      <c r="M2613">
        <f>'[1]Master Data'!CR650/1000000</f>
        <v>0</v>
      </c>
      <c r="N2613">
        <f>'[1]Master Data'!CS650/1000000</f>
        <v>0</v>
      </c>
      <c r="O2613">
        <f>'[1]Master Data'!CT650/100</f>
        <v>0</v>
      </c>
      <c r="P2613">
        <f>'[1]Master Data'!CU650/100</f>
        <v>0</v>
      </c>
      <c r="Q2613">
        <f>'[1]Master Data'!CV650/100</f>
        <v>0</v>
      </c>
      <c r="R2613">
        <f>'[1]Master Data'!CW650/1000000</f>
        <v>0</v>
      </c>
      <c r="S2613">
        <f>'[1]Master Data'!CY650/1000000</f>
        <v>0</v>
      </c>
      <c r="T2613">
        <f>'[1]Master Data'!CZ650/100</f>
        <v>0</v>
      </c>
      <c r="U2613">
        <f>'[1]Master Data'!DA650/1000000</f>
        <v>0</v>
      </c>
    </row>
    <row r="2614" spans="1:21" x14ac:dyDescent="0.55000000000000004">
      <c r="A2614" s="41" t="s">
        <v>1739</v>
      </c>
      <c r="B2614" s="41">
        <v>0</v>
      </c>
      <c r="C2614">
        <f>'[1]Master Data'!CG651/100</f>
        <v>0</v>
      </c>
      <c r="D2614">
        <f>'[1]Master Data'!CH651/1000000</f>
        <v>0</v>
      </c>
      <c r="E2614">
        <f>'[1]Master Data'!CI651/1000000</f>
        <v>0</v>
      </c>
      <c r="F2614">
        <f>'[1]Master Data'!CJ651/100</f>
        <v>0</v>
      </c>
      <c r="G2614">
        <f>'[1]Master Data'!CK651/100</f>
        <v>0</v>
      </c>
      <c r="H2614">
        <f>'[1]Master Data'!CL651/100</f>
        <v>0</v>
      </c>
      <c r="I2614">
        <f>'[1]Master Data'!CM651/100</f>
        <v>0</v>
      </c>
      <c r="J2614">
        <f>'[1]Master Data'!CN651/100</f>
        <v>0</v>
      </c>
      <c r="K2614">
        <f>'[1]Master Data'!CP651/100</f>
        <v>0</v>
      </c>
      <c r="L2614">
        <f>'[1]Master Data'!CQ651/1000000</f>
        <v>0</v>
      </c>
      <c r="M2614">
        <f>'[1]Master Data'!CR651/1000000</f>
        <v>0</v>
      </c>
      <c r="N2614">
        <f>'[1]Master Data'!CS651/1000000</f>
        <v>0</v>
      </c>
      <c r="O2614">
        <f>'[1]Master Data'!CT651/100</f>
        <v>0</v>
      </c>
      <c r="P2614">
        <f>'[1]Master Data'!CU651/100</f>
        <v>0</v>
      </c>
      <c r="Q2614">
        <f>'[1]Master Data'!CV651/100</f>
        <v>0</v>
      </c>
      <c r="R2614">
        <f>'[1]Master Data'!CW651/1000000</f>
        <v>0</v>
      </c>
      <c r="S2614">
        <f>'[1]Master Data'!CY651/1000000</f>
        <v>0</v>
      </c>
      <c r="T2614">
        <f>'[1]Master Data'!CZ651/100</f>
        <v>0</v>
      </c>
      <c r="U2614">
        <f>'[1]Master Data'!DA651/1000000</f>
        <v>0</v>
      </c>
    </row>
    <row r="2615" spans="1:21" x14ac:dyDescent="0.55000000000000004">
      <c r="A2615" s="41" t="s">
        <v>1740</v>
      </c>
      <c r="B2615" s="41">
        <v>0</v>
      </c>
      <c r="C2615">
        <f>'[1]Master Data'!CG652/100</f>
        <v>0</v>
      </c>
      <c r="D2615">
        <f>'[1]Master Data'!CH652/1000000</f>
        <v>0</v>
      </c>
      <c r="E2615">
        <f>'[1]Master Data'!CI652/1000000</f>
        <v>0</v>
      </c>
      <c r="F2615">
        <f>'[1]Master Data'!CJ652/100</f>
        <v>0</v>
      </c>
      <c r="G2615">
        <f>'[1]Master Data'!CK652/100</f>
        <v>0</v>
      </c>
      <c r="H2615">
        <f>'[1]Master Data'!CL652/100</f>
        <v>0</v>
      </c>
      <c r="I2615">
        <f>'[1]Master Data'!CM652/100</f>
        <v>0</v>
      </c>
      <c r="J2615">
        <f>'[1]Master Data'!CN652/100</f>
        <v>0</v>
      </c>
      <c r="K2615">
        <f>'[1]Master Data'!CP652/100</f>
        <v>0</v>
      </c>
      <c r="L2615">
        <f>'[1]Master Data'!CQ652/1000000</f>
        <v>0</v>
      </c>
      <c r="M2615">
        <f>'[1]Master Data'!CR652/1000000</f>
        <v>0</v>
      </c>
      <c r="N2615">
        <f>'[1]Master Data'!CS652/1000000</f>
        <v>0</v>
      </c>
      <c r="O2615">
        <f>'[1]Master Data'!CT652/100</f>
        <v>0</v>
      </c>
      <c r="P2615">
        <f>'[1]Master Data'!CU652/100</f>
        <v>0</v>
      </c>
      <c r="Q2615">
        <f>'[1]Master Data'!CV652/100</f>
        <v>0</v>
      </c>
      <c r="R2615">
        <f>'[1]Master Data'!CW652/1000000</f>
        <v>0</v>
      </c>
      <c r="S2615">
        <f>'[1]Master Data'!CY652/1000000</f>
        <v>0</v>
      </c>
      <c r="T2615">
        <f>'[1]Master Data'!CZ652/100</f>
        <v>0</v>
      </c>
      <c r="U2615">
        <f>'[1]Master Data'!DA652/1000000</f>
        <v>0</v>
      </c>
    </row>
    <row r="2616" spans="1:21" x14ac:dyDescent="0.55000000000000004">
      <c r="A2616" s="41" t="s">
        <v>1741</v>
      </c>
      <c r="B2616" s="41">
        <v>0</v>
      </c>
      <c r="C2616">
        <f>'[1]Master Data'!CG653/100</f>
        <v>0</v>
      </c>
      <c r="D2616">
        <f>'[1]Master Data'!CH653/1000000</f>
        <v>0</v>
      </c>
      <c r="E2616">
        <f>'[1]Master Data'!CI653/1000000</f>
        <v>0</v>
      </c>
      <c r="F2616">
        <f>'[1]Master Data'!CJ653/100</f>
        <v>0</v>
      </c>
      <c r="G2616">
        <f>'[1]Master Data'!CK653/100</f>
        <v>0</v>
      </c>
      <c r="H2616">
        <f>'[1]Master Data'!CL653/100</f>
        <v>0</v>
      </c>
      <c r="I2616">
        <f>'[1]Master Data'!CM653/100</f>
        <v>0</v>
      </c>
      <c r="J2616">
        <f>'[1]Master Data'!CN653/100</f>
        <v>0</v>
      </c>
      <c r="K2616">
        <f>'[1]Master Data'!CP653/100</f>
        <v>0</v>
      </c>
      <c r="L2616">
        <f>'[1]Master Data'!CQ653/1000000</f>
        <v>0</v>
      </c>
      <c r="M2616">
        <f>'[1]Master Data'!CR653/1000000</f>
        <v>0</v>
      </c>
      <c r="N2616">
        <f>'[1]Master Data'!CS653/1000000</f>
        <v>0</v>
      </c>
      <c r="O2616">
        <f>'[1]Master Data'!CT653/100</f>
        <v>0</v>
      </c>
      <c r="P2616">
        <f>'[1]Master Data'!CU653/100</f>
        <v>0</v>
      </c>
      <c r="Q2616">
        <f>'[1]Master Data'!CV653/100</f>
        <v>0</v>
      </c>
      <c r="R2616">
        <f>'[1]Master Data'!CW653/1000000</f>
        <v>0</v>
      </c>
      <c r="S2616">
        <f>'[1]Master Data'!CY653/1000000</f>
        <v>0</v>
      </c>
      <c r="T2616">
        <f>'[1]Master Data'!CZ653/100</f>
        <v>0</v>
      </c>
      <c r="U2616">
        <f>'[1]Master Data'!DA653/1000000</f>
        <v>0</v>
      </c>
    </row>
    <row r="2617" spans="1:21" x14ac:dyDescent="0.55000000000000004">
      <c r="A2617" s="41" t="s">
        <v>1742</v>
      </c>
      <c r="B2617" s="41">
        <v>0</v>
      </c>
      <c r="C2617">
        <f>'[1]Master Data'!CG654/100</f>
        <v>0</v>
      </c>
      <c r="D2617">
        <f>'[1]Master Data'!CH654/1000000</f>
        <v>0</v>
      </c>
      <c r="E2617">
        <f>'[1]Master Data'!CI654/1000000</f>
        <v>0</v>
      </c>
      <c r="F2617">
        <f>'[1]Master Data'!CJ654/100</f>
        <v>0</v>
      </c>
      <c r="G2617">
        <f>'[1]Master Data'!CK654/100</f>
        <v>0</v>
      </c>
      <c r="H2617">
        <f>'[1]Master Data'!CL654/100</f>
        <v>0</v>
      </c>
      <c r="I2617">
        <f>'[1]Master Data'!CM654/100</f>
        <v>0</v>
      </c>
      <c r="J2617">
        <f>'[1]Master Data'!CN654/100</f>
        <v>0</v>
      </c>
      <c r="K2617">
        <f>'[1]Master Data'!CP654/100</f>
        <v>0</v>
      </c>
      <c r="L2617">
        <f>'[1]Master Data'!CQ654/1000000</f>
        <v>0</v>
      </c>
      <c r="M2617">
        <f>'[1]Master Data'!CR654/1000000</f>
        <v>0</v>
      </c>
      <c r="N2617">
        <f>'[1]Master Data'!CS654/1000000</f>
        <v>0</v>
      </c>
      <c r="O2617">
        <f>'[1]Master Data'!CT654/100</f>
        <v>0</v>
      </c>
      <c r="P2617">
        <f>'[1]Master Data'!CU654/100</f>
        <v>0</v>
      </c>
      <c r="Q2617">
        <f>'[1]Master Data'!CV654/100</f>
        <v>0</v>
      </c>
      <c r="R2617">
        <f>'[1]Master Data'!CW654/1000000</f>
        <v>0</v>
      </c>
      <c r="S2617">
        <f>'[1]Master Data'!CY654/1000000</f>
        <v>0</v>
      </c>
      <c r="T2617">
        <f>'[1]Master Data'!CZ654/100</f>
        <v>0</v>
      </c>
      <c r="U2617">
        <f>'[1]Master Data'!DA654/1000000</f>
        <v>0</v>
      </c>
    </row>
    <row r="2618" spans="1:21" x14ac:dyDescent="0.55000000000000004">
      <c r="A2618" s="41" t="s">
        <v>1743</v>
      </c>
      <c r="B2618" s="41">
        <v>0</v>
      </c>
      <c r="C2618">
        <f>'[1]Master Data'!CG655/100</f>
        <v>0</v>
      </c>
      <c r="D2618">
        <f>'[1]Master Data'!CH655/1000000</f>
        <v>0</v>
      </c>
      <c r="E2618">
        <f>'[1]Master Data'!CI655/1000000</f>
        <v>0</v>
      </c>
      <c r="F2618">
        <f>'[1]Master Data'!CJ655/100</f>
        <v>0</v>
      </c>
      <c r="G2618">
        <f>'[1]Master Data'!CK655/100</f>
        <v>0</v>
      </c>
      <c r="H2618">
        <f>'[1]Master Data'!CL655/100</f>
        <v>0</v>
      </c>
      <c r="I2618">
        <f>'[1]Master Data'!CM655/100</f>
        <v>0</v>
      </c>
      <c r="J2618">
        <f>'[1]Master Data'!CN655/100</f>
        <v>0</v>
      </c>
      <c r="K2618">
        <f>'[1]Master Data'!CP655/100</f>
        <v>0</v>
      </c>
      <c r="L2618">
        <f>'[1]Master Data'!CQ655/1000000</f>
        <v>0</v>
      </c>
      <c r="M2618">
        <f>'[1]Master Data'!CR655/1000000</f>
        <v>0</v>
      </c>
      <c r="N2618">
        <f>'[1]Master Data'!CS655/1000000</f>
        <v>0</v>
      </c>
      <c r="O2618">
        <f>'[1]Master Data'!CT655/100</f>
        <v>0</v>
      </c>
      <c r="P2618">
        <f>'[1]Master Data'!CU655/100</f>
        <v>0</v>
      </c>
      <c r="Q2618">
        <f>'[1]Master Data'!CV655/100</f>
        <v>0</v>
      </c>
      <c r="R2618">
        <f>'[1]Master Data'!CW655/1000000</f>
        <v>0</v>
      </c>
      <c r="S2618">
        <f>'[1]Master Data'!CY655/1000000</f>
        <v>0</v>
      </c>
      <c r="T2618">
        <f>'[1]Master Data'!CZ655/100</f>
        <v>0</v>
      </c>
      <c r="U2618">
        <f>'[1]Master Data'!DA655/1000000</f>
        <v>0</v>
      </c>
    </row>
    <row r="2619" spans="1:21" x14ac:dyDescent="0.55000000000000004">
      <c r="A2619" s="41" t="s">
        <v>1744</v>
      </c>
      <c r="B2619" s="41">
        <v>0</v>
      </c>
      <c r="C2619">
        <f>'[1]Master Data'!CG656/100</f>
        <v>0</v>
      </c>
      <c r="D2619">
        <f>'[1]Master Data'!CH656/1000000</f>
        <v>0</v>
      </c>
      <c r="E2619">
        <f>'[1]Master Data'!CI656/1000000</f>
        <v>0</v>
      </c>
      <c r="F2619">
        <f>'[1]Master Data'!CJ656/100</f>
        <v>0</v>
      </c>
      <c r="G2619">
        <f>'[1]Master Data'!CK656/100</f>
        <v>0</v>
      </c>
      <c r="H2619">
        <f>'[1]Master Data'!CL656/100</f>
        <v>0</v>
      </c>
      <c r="I2619">
        <f>'[1]Master Data'!CM656/100</f>
        <v>0</v>
      </c>
      <c r="J2619">
        <f>'[1]Master Data'!CN656/100</f>
        <v>0</v>
      </c>
      <c r="K2619">
        <f>'[1]Master Data'!CP656/100</f>
        <v>0</v>
      </c>
      <c r="L2619">
        <f>'[1]Master Data'!CQ656/1000000</f>
        <v>0</v>
      </c>
      <c r="M2619">
        <f>'[1]Master Data'!CR656/1000000</f>
        <v>0</v>
      </c>
      <c r="N2619">
        <f>'[1]Master Data'!CS656/1000000</f>
        <v>0</v>
      </c>
      <c r="O2619">
        <f>'[1]Master Data'!CT656/100</f>
        <v>0</v>
      </c>
      <c r="P2619">
        <f>'[1]Master Data'!CU656/100</f>
        <v>0</v>
      </c>
      <c r="Q2619">
        <f>'[1]Master Data'!CV656/100</f>
        <v>0</v>
      </c>
      <c r="R2619">
        <f>'[1]Master Data'!CW656/1000000</f>
        <v>0</v>
      </c>
      <c r="S2619">
        <f>'[1]Master Data'!CY656/1000000</f>
        <v>0</v>
      </c>
      <c r="T2619">
        <f>'[1]Master Data'!CZ656/100</f>
        <v>0</v>
      </c>
      <c r="U2619">
        <f>'[1]Master Data'!DA656/1000000</f>
        <v>0</v>
      </c>
    </row>
    <row r="2620" spans="1:21" x14ac:dyDescent="0.55000000000000004">
      <c r="A2620" s="41" t="s">
        <v>2076</v>
      </c>
      <c r="B2620" s="41">
        <v>0</v>
      </c>
      <c r="C2620">
        <f>'[1]Master Data'!CG657/100</f>
        <v>0</v>
      </c>
      <c r="D2620">
        <f>'[1]Master Data'!CH657/1000000</f>
        <v>0</v>
      </c>
      <c r="E2620">
        <f>'[1]Master Data'!CI657/1000000</f>
        <v>0</v>
      </c>
      <c r="F2620">
        <f>'[1]Master Data'!CJ657/100</f>
        <v>0</v>
      </c>
      <c r="G2620">
        <f>'[1]Master Data'!CK657/100</f>
        <v>0</v>
      </c>
      <c r="H2620">
        <f>'[1]Master Data'!CL657/100</f>
        <v>0</v>
      </c>
      <c r="I2620">
        <f>'[1]Master Data'!CM657/100</f>
        <v>0</v>
      </c>
      <c r="J2620">
        <f>'[1]Master Data'!CN657/100</f>
        <v>0</v>
      </c>
      <c r="K2620">
        <f>'[1]Master Data'!CP657/100</f>
        <v>0</v>
      </c>
      <c r="L2620">
        <f>'[1]Master Data'!CQ657/1000000</f>
        <v>0</v>
      </c>
      <c r="M2620">
        <f>'[1]Master Data'!CR657/1000000</f>
        <v>0</v>
      </c>
      <c r="N2620">
        <f>'[1]Master Data'!CS657/1000000</f>
        <v>0</v>
      </c>
      <c r="O2620">
        <f>'[1]Master Data'!CT657/100</f>
        <v>0</v>
      </c>
      <c r="P2620">
        <f>'[1]Master Data'!CU657/100</f>
        <v>0</v>
      </c>
      <c r="Q2620">
        <f>'[1]Master Data'!CV657/100</f>
        <v>0</v>
      </c>
      <c r="R2620">
        <f>'[1]Master Data'!CW657/1000000</f>
        <v>0</v>
      </c>
      <c r="S2620">
        <f>'[1]Master Data'!CY657/1000000</f>
        <v>0</v>
      </c>
      <c r="T2620">
        <f>'[1]Master Data'!CZ657/100</f>
        <v>0</v>
      </c>
      <c r="U2620">
        <f>'[1]Master Data'!DA657/1000000</f>
        <v>0</v>
      </c>
    </row>
    <row r="2621" spans="1:21" x14ac:dyDescent="0.55000000000000004">
      <c r="A2621" s="41" t="s">
        <v>1747</v>
      </c>
      <c r="B2621" s="41">
        <v>0</v>
      </c>
      <c r="C2621">
        <f>'[1]Master Data'!CG658/100</f>
        <v>0</v>
      </c>
      <c r="D2621">
        <f>'[1]Master Data'!CH658/1000000</f>
        <v>0</v>
      </c>
      <c r="E2621">
        <f>'[1]Master Data'!CI658/1000000</f>
        <v>0</v>
      </c>
      <c r="F2621">
        <f>'[1]Master Data'!CJ658/100</f>
        <v>0</v>
      </c>
      <c r="G2621">
        <f>'[1]Master Data'!CK658/100</f>
        <v>0</v>
      </c>
      <c r="H2621">
        <f>'[1]Master Data'!CL658/100</f>
        <v>0</v>
      </c>
      <c r="I2621">
        <f>'[1]Master Data'!CM658/100</f>
        <v>0</v>
      </c>
      <c r="J2621">
        <f>'[1]Master Data'!CN658/100</f>
        <v>0</v>
      </c>
      <c r="K2621">
        <f>'[1]Master Data'!CP658/100</f>
        <v>0</v>
      </c>
      <c r="L2621">
        <f>'[1]Master Data'!CQ658/1000000</f>
        <v>0</v>
      </c>
      <c r="M2621">
        <f>'[1]Master Data'!CR658/1000000</f>
        <v>0</v>
      </c>
      <c r="N2621">
        <f>'[1]Master Data'!CS658/1000000</f>
        <v>0</v>
      </c>
      <c r="O2621">
        <f>'[1]Master Data'!CT658/100</f>
        <v>0</v>
      </c>
      <c r="P2621">
        <f>'[1]Master Data'!CU658/100</f>
        <v>0</v>
      </c>
      <c r="Q2621">
        <f>'[1]Master Data'!CV658/100</f>
        <v>0</v>
      </c>
      <c r="R2621">
        <f>'[1]Master Data'!CW658/1000000</f>
        <v>0</v>
      </c>
      <c r="S2621">
        <f>'[1]Master Data'!CY658/1000000</f>
        <v>0</v>
      </c>
      <c r="T2621">
        <f>'[1]Master Data'!CZ658/100</f>
        <v>0</v>
      </c>
      <c r="U2621">
        <f>'[1]Master Data'!DA658/1000000</f>
        <v>0</v>
      </c>
    </row>
    <row r="2623" spans="1:21" ht="14.7" x14ac:dyDescent="0.55000000000000004">
      <c r="A2623" s="26" t="s">
        <v>18</v>
      </c>
      <c r="B2623" s="26" t="s">
        <v>29</v>
      </c>
      <c r="C2623" s="41" t="s">
        <v>21</v>
      </c>
      <c r="D2623" s="41" t="s">
        <v>22</v>
      </c>
      <c r="E2623" s="41" t="s">
        <v>23</v>
      </c>
      <c r="F2623" s="41" t="s">
        <v>24</v>
      </c>
      <c r="G2623" s="41" t="s">
        <v>25</v>
      </c>
      <c r="H2623" s="41" t="s">
        <v>26</v>
      </c>
      <c r="I2623" s="41" t="s">
        <v>27</v>
      </c>
      <c r="J2623" s="41" t="s">
        <v>28</v>
      </c>
      <c r="K2623" s="41" t="s">
        <v>30</v>
      </c>
      <c r="L2623" s="41" t="s">
        <v>31</v>
      </c>
      <c r="M2623" s="41" t="s">
        <v>32</v>
      </c>
      <c r="N2623" s="41" t="s">
        <v>33</v>
      </c>
      <c r="O2623" s="41" t="s">
        <v>34</v>
      </c>
      <c r="P2623" s="41" t="s">
        <v>35</v>
      </c>
      <c r="Q2623" s="41" t="s">
        <v>36</v>
      </c>
      <c r="R2623" s="41" t="s">
        <v>37</v>
      </c>
      <c r="S2623" s="41" t="s">
        <v>38</v>
      </c>
      <c r="T2623" s="41" t="s">
        <v>1101</v>
      </c>
      <c r="U2623" s="41" t="s">
        <v>39</v>
      </c>
    </row>
    <row r="2624" spans="1:21" x14ac:dyDescent="0.55000000000000004">
      <c r="A2624" s="41" t="s">
        <v>1118</v>
      </c>
      <c r="B2624" s="41">
        <v>0</v>
      </c>
      <c r="C2624">
        <f>'[1]Master Data'!DC6/100</f>
        <v>0</v>
      </c>
      <c r="D2624">
        <f>'[1]Master Data'!DD6/1000000</f>
        <v>0</v>
      </c>
      <c r="E2624">
        <f>'[1]Master Data'!DE6/1000000</f>
        <v>0</v>
      </c>
      <c r="F2624">
        <f>'[1]Master Data'!DF6/100</f>
        <v>0</v>
      </c>
      <c r="G2624">
        <f>'[1]Master Data'!DG6/100</f>
        <v>0</v>
      </c>
      <c r="H2624">
        <f>'[1]Master Data'!DH6/100</f>
        <v>0</v>
      </c>
      <c r="I2624">
        <f>'[1]Master Data'!DI6/100</f>
        <v>0</v>
      </c>
      <c r="J2624">
        <f>'[1]Master Data'!DJ6/100</f>
        <v>0</v>
      </c>
      <c r="K2624">
        <f>'[1]Master Data'!DL6/100</f>
        <v>0</v>
      </c>
      <c r="L2624">
        <f>'[1]Master Data'!DM6/1000000</f>
        <v>0</v>
      </c>
      <c r="M2624">
        <f>'[1]Master Data'!DN6/1000000</f>
        <v>0</v>
      </c>
      <c r="N2624">
        <f>'[1]Master Data'!DO6/1000000</f>
        <v>0</v>
      </c>
      <c r="O2624">
        <f>'[1]Master Data'!DP6/100</f>
        <v>0</v>
      </c>
      <c r="P2624">
        <f>'[1]Master Data'!DQ6/100</f>
        <v>0</v>
      </c>
      <c r="Q2624">
        <f>'[1]Master Data'!DR6/100</f>
        <v>0</v>
      </c>
      <c r="R2624">
        <f>'[1]Master Data'!DS6/1000000</f>
        <v>0</v>
      </c>
      <c r="S2624">
        <f>'[1]Master Data'!DU6/1000000</f>
        <v>0</v>
      </c>
      <c r="T2624">
        <f>'[1]Master Data'!DV6/100</f>
        <v>0</v>
      </c>
      <c r="U2624">
        <f>'[1]Master Data'!DW6/1000000</f>
        <v>0</v>
      </c>
    </row>
    <row r="2625" spans="1:21" x14ac:dyDescent="0.55000000000000004">
      <c r="A2625" s="41" t="s">
        <v>1119</v>
      </c>
      <c r="B2625" s="41">
        <v>0</v>
      </c>
      <c r="C2625">
        <f>'[1]Master Data'!DC7/100</f>
        <v>0</v>
      </c>
      <c r="D2625">
        <f>'[1]Master Data'!DD7/1000000</f>
        <v>0</v>
      </c>
      <c r="E2625">
        <f>'[1]Master Data'!DE7/1000000</f>
        <v>0</v>
      </c>
      <c r="F2625">
        <f>'[1]Master Data'!DF7/100</f>
        <v>0</v>
      </c>
      <c r="G2625">
        <f>'[1]Master Data'!DG7/100</f>
        <v>0</v>
      </c>
      <c r="H2625">
        <f>'[1]Master Data'!DH7/100</f>
        <v>0</v>
      </c>
      <c r="I2625">
        <f>'[1]Master Data'!DI7/100</f>
        <v>0</v>
      </c>
      <c r="J2625">
        <f>'[1]Master Data'!DJ7/100</f>
        <v>0</v>
      </c>
      <c r="K2625">
        <f>'[1]Master Data'!DL7/100</f>
        <v>0</v>
      </c>
      <c r="L2625">
        <f>'[1]Master Data'!DM7/1000000</f>
        <v>0</v>
      </c>
      <c r="M2625">
        <f>'[1]Master Data'!DN7/1000000</f>
        <v>0</v>
      </c>
      <c r="N2625">
        <f>'[1]Master Data'!DO7/1000000</f>
        <v>0</v>
      </c>
      <c r="O2625">
        <f>'[1]Master Data'!DP7/100</f>
        <v>0</v>
      </c>
      <c r="P2625">
        <f>'[1]Master Data'!DQ7/100</f>
        <v>0</v>
      </c>
      <c r="Q2625">
        <f>'[1]Master Data'!DR7/100</f>
        <v>0</v>
      </c>
      <c r="R2625">
        <f>'[1]Master Data'!DS7/1000000</f>
        <v>0</v>
      </c>
      <c r="S2625">
        <f>'[1]Master Data'!DU7/1000000</f>
        <v>0</v>
      </c>
      <c r="T2625">
        <f>'[1]Master Data'!DV7/100</f>
        <v>0</v>
      </c>
      <c r="U2625">
        <f>'[1]Master Data'!DW7/1000000</f>
        <v>0</v>
      </c>
    </row>
    <row r="2626" spans="1:21" x14ac:dyDescent="0.55000000000000004">
      <c r="A2626" s="41" t="s">
        <v>1120</v>
      </c>
      <c r="B2626" s="41">
        <v>0</v>
      </c>
      <c r="C2626">
        <f>'[1]Master Data'!DC8/100</f>
        <v>0</v>
      </c>
      <c r="D2626">
        <f>'[1]Master Data'!DD8/1000000</f>
        <v>0</v>
      </c>
      <c r="E2626">
        <f>'[1]Master Data'!DE8/1000000</f>
        <v>0</v>
      </c>
      <c r="F2626">
        <f>'[1]Master Data'!DF8/100</f>
        <v>0</v>
      </c>
      <c r="G2626">
        <f>'[1]Master Data'!DG8/100</f>
        <v>0</v>
      </c>
      <c r="H2626">
        <f>'[1]Master Data'!DH8/100</f>
        <v>0</v>
      </c>
      <c r="I2626">
        <f>'[1]Master Data'!DI8/100</f>
        <v>0</v>
      </c>
      <c r="J2626">
        <f>'[1]Master Data'!DJ8/100</f>
        <v>0</v>
      </c>
      <c r="K2626">
        <f>'[1]Master Data'!DL8/100</f>
        <v>0</v>
      </c>
      <c r="L2626">
        <f>'[1]Master Data'!DM8/1000000</f>
        <v>0</v>
      </c>
      <c r="M2626">
        <f>'[1]Master Data'!DN8/1000000</f>
        <v>0</v>
      </c>
      <c r="N2626">
        <f>'[1]Master Data'!DO8/1000000</f>
        <v>0</v>
      </c>
      <c r="O2626">
        <f>'[1]Master Data'!DP8/100</f>
        <v>0</v>
      </c>
      <c r="P2626">
        <f>'[1]Master Data'!DQ8/100</f>
        <v>0</v>
      </c>
      <c r="Q2626">
        <f>'[1]Master Data'!DR8/100</f>
        <v>0</v>
      </c>
      <c r="R2626">
        <f>'[1]Master Data'!DS8/1000000</f>
        <v>0</v>
      </c>
      <c r="S2626">
        <f>'[1]Master Data'!DU8/1000000</f>
        <v>0</v>
      </c>
      <c r="T2626">
        <f>'[1]Master Data'!DV8/100</f>
        <v>0</v>
      </c>
      <c r="U2626">
        <f>'[1]Master Data'!DW8/1000000</f>
        <v>0</v>
      </c>
    </row>
    <row r="2627" spans="1:21" x14ac:dyDescent="0.55000000000000004">
      <c r="A2627" s="41" t="s">
        <v>1121</v>
      </c>
      <c r="B2627" s="41">
        <v>0</v>
      </c>
      <c r="C2627">
        <f>'[1]Master Data'!DC9/100</f>
        <v>0</v>
      </c>
      <c r="D2627">
        <f>'[1]Master Data'!DD9/1000000</f>
        <v>0</v>
      </c>
      <c r="E2627">
        <f>'[1]Master Data'!DE9/1000000</f>
        <v>0</v>
      </c>
      <c r="F2627">
        <f>'[1]Master Data'!DF9/100</f>
        <v>0</v>
      </c>
      <c r="G2627">
        <f>'[1]Master Data'!DG9/100</f>
        <v>0</v>
      </c>
      <c r="H2627">
        <f>'[1]Master Data'!DH9/100</f>
        <v>0</v>
      </c>
      <c r="I2627">
        <f>'[1]Master Data'!DI9/100</f>
        <v>0</v>
      </c>
      <c r="J2627">
        <f>'[1]Master Data'!DJ9/100</f>
        <v>0</v>
      </c>
      <c r="K2627">
        <f>'[1]Master Data'!DL9/100</f>
        <v>0</v>
      </c>
      <c r="L2627">
        <f>'[1]Master Data'!DM9/1000000</f>
        <v>0</v>
      </c>
      <c r="M2627">
        <f>'[1]Master Data'!DN9/1000000</f>
        <v>0</v>
      </c>
      <c r="N2627">
        <f>'[1]Master Data'!DO9/1000000</f>
        <v>0</v>
      </c>
      <c r="O2627">
        <f>'[1]Master Data'!DP9/100</f>
        <v>0</v>
      </c>
      <c r="P2627">
        <f>'[1]Master Data'!DQ9/100</f>
        <v>0</v>
      </c>
      <c r="Q2627">
        <f>'[1]Master Data'!DR9/100</f>
        <v>0</v>
      </c>
      <c r="R2627">
        <f>'[1]Master Data'!DS9/1000000</f>
        <v>0</v>
      </c>
      <c r="S2627">
        <f>'[1]Master Data'!DU9/1000000</f>
        <v>0</v>
      </c>
      <c r="T2627">
        <f>'[1]Master Data'!DV9/100</f>
        <v>0</v>
      </c>
      <c r="U2627">
        <f>'[1]Master Data'!DW9/1000000</f>
        <v>0</v>
      </c>
    </row>
    <row r="2628" spans="1:21" x14ac:dyDescent="0.55000000000000004">
      <c r="A2628" s="41" t="s">
        <v>1122</v>
      </c>
      <c r="B2628" s="41">
        <v>0</v>
      </c>
      <c r="C2628">
        <f>'[1]Master Data'!DC10/100</f>
        <v>0</v>
      </c>
      <c r="D2628">
        <f>'[1]Master Data'!DD10/1000000</f>
        <v>0</v>
      </c>
      <c r="E2628">
        <f>'[1]Master Data'!DE10/1000000</f>
        <v>0</v>
      </c>
      <c r="F2628">
        <f>'[1]Master Data'!DF10/100</f>
        <v>0</v>
      </c>
      <c r="G2628">
        <f>'[1]Master Data'!DG10/100</f>
        <v>0</v>
      </c>
      <c r="H2628">
        <f>'[1]Master Data'!DH10/100</f>
        <v>0</v>
      </c>
      <c r="I2628">
        <f>'[1]Master Data'!DI10/100</f>
        <v>0</v>
      </c>
      <c r="J2628">
        <f>'[1]Master Data'!DJ10/100</f>
        <v>0</v>
      </c>
      <c r="K2628">
        <f>'[1]Master Data'!DL10/100</f>
        <v>0</v>
      </c>
      <c r="L2628">
        <f>'[1]Master Data'!DM10/1000000</f>
        <v>0</v>
      </c>
      <c r="M2628">
        <f>'[1]Master Data'!DN10/1000000</f>
        <v>0</v>
      </c>
      <c r="N2628">
        <f>'[1]Master Data'!DO10/1000000</f>
        <v>0</v>
      </c>
      <c r="O2628">
        <f>'[1]Master Data'!DP10/100</f>
        <v>0</v>
      </c>
      <c r="P2628">
        <f>'[1]Master Data'!DQ10/100</f>
        <v>0</v>
      </c>
      <c r="Q2628">
        <f>'[1]Master Data'!DR10/100</f>
        <v>0</v>
      </c>
      <c r="R2628">
        <f>'[1]Master Data'!DS10/1000000</f>
        <v>0</v>
      </c>
      <c r="S2628">
        <f>'[1]Master Data'!DU10/1000000</f>
        <v>0</v>
      </c>
      <c r="T2628">
        <f>'[1]Master Data'!DV10/100</f>
        <v>0</v>
      </c>
      <c r="U2628">
        <f>'[1]Master Data'!DW10/1000000</f>
        <v>0</v>
      </c>
    </row>
    <row r="2629" spans="1:21" x14ac:dyDescent="0.55000000000000004">
      <c r="A2629" s="41" t="s">
        <v>1123</v>
      </c>
      <c r="B2629" s="41">
        <v>0</v>
      </c>
      <c r="C2629">
        <f>'[1]Master Data'!DC11/100</f>
        <v>0</v>
      </c>
      <c r="D2629">
        <f>'[1]Master Data'!DD11/1000000</f>
        <v>0</v>
      </c>
      <c r="E2629">
        <f>'[1]Master Data'!DE11/1000000</f>
        <v>0</v>
      </c>
      <c r="F2629">
        <f>'[1]Master Data'!DF11/100</f>
        <v>0</v>
      </c>
      <c r="G2629">
        <f>'[1]Master Data'!DG11/100</f>
        <v>0</v>
      </c>
      <c r="H2629">
        <f>'[1]Master Data'!DH11/100</f>
        <v>0</v>
      </c>
      <c r="I2629">
        <f>'[1]Master Data'!DI11/100</f>
        <v>0</v>
      </c>
      <c r="J2629">
        <f>'[1]Master Data'!DJ11/100</f>
        <v>0</v>
      </c>
      <c r="K2629">
        <f>'[1]Master Data'!DL11/100</f>
        <v>0</v>
      </c>
      <c r="L2629">
        <f>'[1]Master Data'!DM11/1000000</f>
        <v>0</v>
      </c>
      <c r="M2629">
        <f>'[1]Master Data'!DN11/1000000</f>
        <v>0</v>
      </c>
      <c r="N2629">
        <f>'[1]Master Data'!DO11/1000000</f>
        <v>0</v>
      </c>
      <c r="O2629">
        <f>'[1]Master Data'!DP11/100</f>
        <v>0</v>
      </c>
      <c r="P2629">
        <f>'[1]Master Data'!DQ11/100</f>
        <v>0</v>
      </c>
      <c r="Q2629">
        <f>'[1]Master Data'!DR11/100</f>
        <v>0</v>
      </c>
      <c r="R2629">
        <f>'[1]Master Data'!DS11/1000000</f>
        <v>0</v>
      </c>
      <c r="S2629">
        <f>'[1]Master Data'!DU11/1000000</f>
        <v>0</v>
      </c>
      <c r="T2629">
        <f>'[1]Master Data'!DV11/100</f>
        <v>0</v>
      </c>
      <c r="U2629">
        <f>'[1]Master Data'!DW11/1000000</f>
        <v>0</v>
      </c>
    </row>
    <row r="2630" spans="1:21" x14ac:dyDescent="0.55000000000000004">
      <c r="A2630" s="41" t="s">
        <v>1124</v>
      </c>
      <c r="B2630" s="41">
        <v>0</v>
      </c>
      <c r="C2630">
        <f>'[1]Master Data'!DC12/100</f>
        <v>0</v>
      </c>
      <c r="D2630">
        <f>'[1]Master Data'!DD12/1000000</f>
        <v>0</v>
      </c>
      <c r="E2630">
        <f>'[1]Master Data'!DE12/1000000</f>
        <v>0</v>
      </c>
      <c r="F2630">
        <f>'[1]Master Data'!DF12/100</f>
        <v>0</v>
      </c>
      <c r="G2630">
        <f>'[1]Master Data'!DG12/100</f>
        <v>0</v>
      </c>
      <c r="H2630">
        <f>'[1]Master Data'!DH12/100</f>
        <v>0</v>
      </c>
      <c r="I2630">
        <f>'[1]Master Data'!DI12/100</f>
        <v>0</v>
      </c>
      <c r="J2630">
        <f>'[1]Master Data'!DJ12/100</f>
        <v>0</v>
      </c>
      <c r="K2630">
        <f>'[1]Master Data'!DL12/100</f>
        <v>0</v>
      </c>
      <c r="L2630">
        <f>'[1]Master Data'!DM12/1000000</f>
        <v>0</v>
      </c>
      <c r="M2630">
        <f>'[1]Master Data'!DN12/1000000</f>
        <v>0</v>
      </c>
      <c r="N2630">
        <f>'[1]Master Data'!DO12/1000000</f>
        <v>0</v>
      </c>
      <c r="O2630">
        <f>'[1]Master Data'!DP12/100</f>
        <v>0</v>
      </c>
      <c r="P2630">
        <f>'[1]Master Data'!DQ12/100</f>
        <v>0</v>
      </c>
      <c r="Q2630">
        <f>'[1]Master Data'!DR12/100</f>
        <v>0</v>
      </c>
      <c r="R2630">
        <f>'[1]Master Data'!DS12/1000000</f>
        <v>0</v>
      </c>
      <c r="S2630">
        <f>'[1]Master Data'!DU12/1000000</f>
        <v>0</v>
      </c>
      <c r="T2630">
        <f>'[1]Master Data'!DV12/100</f>
        <v>0</v>
      </c>
      <c r="U2630">
        <f>'[1]Master Data'!DW12/1000000</f>
        <v>0</v>
      </c>
    </row>
    <row r="2631" spans="1:21" x14ac:dyDescent="0.55000000000000004">
      <c r="A2631" s="41" t="s">
        <v>1125</v>
      </c>
      <c r="B2631" s="41">
        <v>0</v>
      </c>
      <c r="C2631">
        <f>'[1]Master Data'!DC13/100</f>
        <v>0</v>
      </c>
      <c r="D2631">
        <f>'[1]Master Data'!DD13/1000000</f>
        <v>0</v>
      </c>
      <c r="E2631">
        <f>'[1]Master Data'!DE13/1000000</f>
        <v>0</v>
      </c>
      <c r="F2631">
        <f>'[1]Master Data'!DF13/100</f>
        <v>0</v>
      </c>
      <c r="G2631">
        <f>'[1]Master Data'!DG13/100</f>
        <v>0</v>
      </c>
      <c r="H2631">
        <f>'[1]Master Data'!DH13/100</f>
        <v>0</v>
      </c>
      <c r="I2631">
        <f>'[1]Master Data'!DI13/100</f>
        <v>0</v>
      </c>
      <c r="J2631">
        <f>'[1]Master Data'!DJ13/100</f>
        <v>0</v>
      </c>
      <c r="K2631">
        <f>'[1]Master Data'!DL13/100</f>
        <v>0</v>
      </c>
      <c r="L2631">
        <f>'[1]Master Data'!DM13/1000000</f>
        <v>0</v>
      </c>
      <c r="M2631">
        <f>'[1]Master Data'!DN13/1000000</f>
        <v>0</v>
      </c>
      <c r="N2631">
        <f>'[1]Master Data'!DO13/1000000</f>
        <v>0</v>
      </c>
      <c r="O2631">
        <f>'[1]Master Data'!DP13/100</f>
        <v>0</v>
      </c>
      <c r="P2631">
        <f>'[1]Master Data'!DQ13/100</f>
        <v>0</v>
      </c>
      <c r="Q2631">
        <f>'[1]Master Data'!DR13/100</f>
        <v>0</v>
      </c>
      <c r="R2631">
        <f>'[1]Master Data'!DS13/1000000</f>
        <v>0</v>
      </c>
      <c r="S2631">
        <f>'[1]Master Data'!DU13/1000000</f>
        <v>0</v>
      </c>
      <c r="T2631">
        <f>'[1]Master Data'!DV13/100</f>
        <v>0</v>
      </c>
      <c r="U2631">
        <f>'[1]Master Data'!DW13/1000000</f>
        <v>0</v>
      </c>
    </row>
    <row r="2632" spans="1:21" x14ac:dyDescent="0.55000000000000004">
      <c r="A2632" s="41" t="s">
        <v>1126</v>
      </c>
      <c r="B2632" s="41">
        <v>0</v>
      </c>
      <c r="C2632">
        <f>'[1]Master Data'!DC14/100</f>
        <v>0</v>
      </c>
      <c r="D2632">
        <f>'[1]Master Data'!DD14/1000000</f>
        <v>0</v>
      </c>
      <c r="E2632">
        <f>'[1]Master Data'!DE14/1000000</f>
        <v>0</v>
      </c>
      <c r="F2632">
        <f>'[1]Master Data'!DF14/100</f>
        <v>0</v>
      </c>
      <c r="G2632">
        <f>'[1]Master Data'!DG14/100</f>
        <v>0</v>
      </c>
      <c r="H2632">
        <f>'[1]Master Data'!DH14/100</f>
        <v>0</v>
      </c>
      <c r="I2632">
        <f>'[1]Master Data'!DI14/100</f>
        <v>0</v>
      </c>
      <c r="J2632">
        <f>'[1]Master Data'!DJ14/100</f>
        <v>0</v>
      </c>
      <c r="K2632">
        <f>'[1]Master Data'!DL14/100</f>
        <v>0</v>
      </c>
      <c r="L2632">
        <f>'[1]Master Data'!DM14/1000000</f>
        <v>0</v>
      </c>
      <c r="M2632">
        <f>'[1]Master Data'!DN14/1000000</f>
        <v>0</v>
      </c>
      <c r="N2632">
        <f>'[1]Master Data'!DO14/1000000</f>
        <v>0</v>
      </c>
      <c r="O2632">
        <f>'[1]Master Data'!DP14/100</f>
        <v>0</v>
      </c>
      <c r="P2632">
        <f>'[1]Master Data'!DQ14/100</f>
        <v>0</v>
      </c>
      <c r="Q2632">
        <f>'[1]Master Data'!DR14/100</f>
        <v>0</v>
      </c>
      <c r="R2632">
        <f>'[1]Master Data'!DS14/1000000</f>
        <v>0</v>
      </c>
      <c r="S2632">
        <f>'[1]Master Data'!DU14/1000000</f>
        <v>0</v>
      </c>
      <c r="T2632">
        <f>'[1]Master Data'!DV14/100</f>
        <v>0</v>
      </c>
      <c r="U2632">
        <f>'[1]Master Data'!DW14/1000000</f>
        <v>0</v>
      </c>
    </row>
    <row r="2633" spans="1:21" x14ac:dyDescent="0.55000000000000004">
      <c r="A2633" s="41" t="s">
        <v>1127</v>
      </c>
      <c r="B2633" s="41">
        <v>1.0500000000000001E-2</v>
      </c>
      <c r="C2633">
        <f>'[1]Master Data'!DC15/100</f>
        <v>0</v>
      </c>
      <c r="D2633">
        <f>'[1]Master Data'!DD15/1000000</f>
        <v>0</v>
      </c>
      <c r="E2633">
        <f>'[1]Master Data'!DE15/1000000</f>
        <v>0</v>
      </c>
      <c r="F2633">
        <f>'[1]Master Data'!DF15/100</f>
        <v>0</v>
      </c>
      <c r="G2633">
        <f>'[1]Master Data'!DG15/100</f>
        <v>0</v>
      </c>
      <c r="H2633">
        <f>'[1]Master Data'!DH15/100</f>
        <v>0</v>
      </c>
      <c r="I2633">
        <f>'[1]Master Data'!DI15/100</f>
        <v>0</v>
      </c>
      <c r="J2633">
        <f>'[1]Master Data'!DJ15/100</f>
        <v>0</v>
      </c>
      <c r="K2633">
        <f>'[1]Master Data'!DL15/100</f>
        <v>7.7999999999999999E-4</v>
      </c>
      <c r="L2633">
        <f>'[1]Master Data'!DM15/1000000</f>
        <v>0</v>
      </c>
      <c r="M2633">
        <f>'[1]Master Data'!DN15/1000000</f>
        <v>0</v>
      </c>
      <c r="N2633">
        <f>'[1]Master Data'!DO15/1000000</f>
        <v>0</v>
      </c>
      <c r="O2633">
        <f>'[1]Master Data'!DP15/100</f>
        <v>0</v>
      </c>
      <c r="P2633">
        <f>'[1]Master Data'!DQ15/100</f>
        <v>0</v>
      </c>
      <c r="Q2633">
        <f>'[1]Master Data'!DR15/100</f>
        <v>0</v>
      </c>
      <c r="R2633">
        <f>'[1]Master Data'!DS15/1000000</f>
        <v>0</v>
      </c>
      <c r="S2633">
        <f>'[1]Master Data'!DU15/1000000</f>
        <v>0</v>
      </c>
      <c r="T2633">
        <f>'[1]Master Data'!DV15/100</f>
        <v>0</v>
      </c>
      <c r="U2633">
        <f>'[1]Master Data'!DW15/1000000</f>
        <v>0</v>
      </c>
    </row>
    <row r="2634" spans="1:21" x14ac:dyDescent="0.55000000000000004">
      <c r="A2634" s="41" t="s">
        <v>1128</v>
      </c>
      <c r="B2634" s="41">
        <v>5.7999999999999996E-3</v>
      </c>
      <c r="C2634">
        <f>'[1]Master Data'!DC16/100</f>
        <v>0</v>
      </c>
      <c r="D2634">
        <f>'[1]Master Data'!DD16/1000000</f>
        <v>0</v>
      </c>
      <c r="E2634">
        <f>'[1]Master Data'!DE16/1000000</f>
        <v>0</v>
      </c>
      <c r="F2634">
        <f>'[1]Master Data'!DF16/100</f>
        <v>0</v>
      </c>
      <c r="G2634">
        <f>'[1]Master Data'!DG16/100</f>
        <v>0</v>
      </c>
      <c r="H2634">
        <f>'[1]Master Data'!DH16/100</f>
        <v>0</v>
      </c>
      <c r="I2634">
        <f>'[1]Master Data'!DI16/100</f>
        <v>0</v>
      </c>
      <c r="J2634">
        <f>'[1]Master Data'!DJ16/100</f>
        <v>0</v>
      </c>
      <c r="K2634">
        <f>'[1]Master Data'!DL16/100</f>
        <v>2.9999999999999997E-4</v>
      </c>
      <c r="L2634">
        <f>'[1]Master Data'!DM16/1000000</f>
        <v>0</v>
      </c>
      <c r="M2634">
        <f>'[1]Master Data'!DN16/1000000</f>
        <v>0</v>
      </c>
      <c r="N2634">
        <f>'[1]Master Data'!DO16/1000000</f>
        <v>0</v>
      </c>
      <c r="O2634">
        <f>'[1]Master Data'!DP16/100</f>
        <v>0</v>
      </c>
      <c r="P2634">
        <f>'[1]Master Data'!DQ16/100</f>
        <v>0</v>
      </c>
      <c r="Q2634">
        <f>'[1]Master Data'!DR16/100</f>
        <v>0</v>
      </c>
      <c r="R2634">
        <f>'[1]Master Data'!DS16/1000000</f>
        <v>0</v>
      </c>
      <c r="S2634">
        <f>'[1]Master Data'!DU16/1000000</f>
        <v>0</v>
      </c>
      <c r="T2634">
        <f>'[1]Master Data'!DV16/100</f>
        <v>0</v>
      </c>
      <c r="U2634">
        <f>'[1]Master Data'!DW16/1000000</f>
        <v>0</v>
      </c>
    </row>
    <row r="2635" spans="1:21" x14ac:dyDescent="0.55000000000000004">
      <c r="A2635" s="41" t="s">
        <v>1129</v>
      </c>
      <c r="B2635" s="41">
        <v>9.300000000000001E-3</v>
      </c>
      <c r="C2635">
        <f>'[1]Master Data'!DC17/100</f>
        <v>0</v>
      </c>
      <c r="D2635">
        <f>'[1]Master Data'!DD17/1000000</f>
        <v>0</v>
      </c>
      <c r="E2635">
        <f>'[1]Master Data'!DE17/1000000</f>
        <v>0</v>
      </c>
      <c r="F2635">
        <f>'[1]Master Data'!DF17/100</f>
        <v>0</v>
      </c>
      <c r="G2635">
        <f>'[1]Master Data'!DG17/100</f>
        <v>0</v>
      </c>
      <c r="H2635">
        <f>'[1]Master Data'!DH17/100</f>
        <v>0</v>
      </c>
      <c r="I2635">
        <f>'[1]Master Data'!DI17/100</f>
        <v>0</v>
      </c>
      <c r="J2635">
        <f>'[1]Master Data'!DJ17/100</f>
        <v>0</v>
      </c>
      <c r="K2635">
        <f>'[1]Master Data'!DL17/100</f>
        <v>7.000000000000001E-4</v>
      </c>
      <c r="L2635">
        <f>'[1]Master Data'!DM17/1000000</f>
        <v>0</v>
      </c>
      <c r="M2635">
        <f>'[1]Master Data'!DN17/1000000</f>
        <v>0</v>
      </c>
      <c r="N2635">
        <f>'[1]Master Data'!DO17/1000000</f>
        <v>0</v>
      </c>
      <c r="O2635">
        <f>'[1]Master Data'!DP17/100</f>
        <v>0</v>
      </c>
      <c r="P2635">
        <f>'[1]Master Data'!DQ17/100</f>
        <v>0</v>
      </c>
      <c r="Q2635">
        <f>'[1]Master Data'!DR17/100</f>
        <v>0</v>
      </c>
      <c r="R2635">
        <f>'[1]Master Data'!DS17/1000000</f>
        <v>0</v>
      </c>
      <c r="S2635">
        <f>'[1]Master Data'!DU17/1000000</f>
        <v>0</v>
      </c>
      <c r="T2635">
        <f>'[1]Master Data'!DV17/100</f>
        <v>0</v>
      </c>
      <c r="U2635">
        <f>'[1]Master Data'!DW17/1000000</f>
        <v>0</v>
      </c>
    </row>
    <row r="2636" spans="1:21" x14ac:dyDescent="0.55000000000000004">
      <c r="A2636" s="41" t="s">
        <v>1130</v>
      </c>
      <c r="B2636" s="41">
        <v>0</v>
      </c>
      <c r="C2636">
        <f>'[1]Master Data'!DC18/100</f>
        <v>0</v>
      </c>
      <c r="D2636">
        <f>'[1]Master Data'!DD18/1000000</f>
        <v>0</v>
      </c>
      <c r="E2636">
        <f>'[1]Master Data'!DE18/1000000</f>
        <v>0</v>
      </c>
      <c r="F2636">
        <f>'[1]Master Data'!DF18/100</f>
        <v>0</v>
      </c>
      <c r="G2636">
        <f>'[1]Master Data'!DG18/100</f>
        <v>0</v>
      </c>
      <c r="H2636">
        <f>'[1]Master Data'!DH18/100</f>
        <v>0</v>
      </c>
      <c r="I2636">
        <f>'[1]Master Data'!DI18/100</f>
        <v>0</v>
      </c>
      <c r="J2636">
        <f>'[1]Master Data'!DJ18/100</f>
        <v>0</v>
      </c>
      <c r="K2636">
        <f>'[1]Master Data'!DL18/100</f>
        <v>0</v>
      </c>
      <c r="L2636">
        <f>'[1]Master Data'!DM18/1000000</f>
        <v>0</v>
      </c>
      <c r="M2636">
        <f>'[1]Master Data'!DN18/1000000</f>
        <v>0</v>
      </c>
      <c r="N2636">
        <f>'[1]Master Data'!DO18/1000000</f>
        <v>0</v>
      </c>
      <c r="O2636">
        <f>'[1]Master Data'!DP18/100</f>
        <v>0</v>
      </c>
      <c r="P2636">
        <f>'[1]Master Data'!DQ18/100</f>
        <v>0</v>
      </c>
      <c r="Q2636">
        <f>'[1]Master Data'!DR18/100</f>
        <v>0</v>
      </c>
      <c r="R2636">
        <f>'[1]Master Data'!DS18/1000000</f>
        <v>0</v>
      </c>
      <c r="S2636">
        <f>'[1]Master Data'!DU18/1000000</f>
        <v>0</v>
      </c>
      <c r="T2636">
        <f>'[1]Master Data'!DV18/100</f>
        <v>0</v>
      </c>
      <c r="U2636">
        <f>'[1]Master Data'!DW18/1000000</f>
        <v>0</v>
      </c>
    </row>
    <row r="2637" spans="1:21" x14ac:dyDescent="0.55000000000000004">
      <c r="A2637" s="41" t="s">
        <v>1131</v>
      </c>
      <c r="B2637" s="41">
        <v>0</v>
      </c>
      <c r="C2637">
        <f>'[1]Master Data'!DC19/100</f>
        <v>0</v>
      </c>
      <c r="D2637">
        <f>'[1]Master Data'!DD19/1000000</f>
        <v>0</v>
      </c>
      <c r="E2637">
        <f>'[1]Master Data'!DE19/1000000</f>
        <v>0</v>
      </c>
      <c r="F2637">
        <f>'[1]Master Data'!DF19/100</f>
        <v>0</v>
      </c>
      <c r="G2637">
        <f>'[1]Master Data'!DG19/100</f>
        <v>0</v>
      </c>
      <c r="H2637">
        <f>'[1]Master Data'!DH19/100</f>
        <v>0</v>
      </c>
      <c r="I2637">
        <f>'[1]Master Data'!DI19/100</f>
        <v>0</v>
      </c>
      <c r="J2637">
        <f>'[1]Master Data'!DJ19/100</f>
        <v>0</v>
      </c>
      <c r="K2637">
        <f>'[1]Master Data'!DL19/100</f>
        <v>0</v>
      </c>
      <c r="L2637">
        <f>'[1]Master Data'!DM19/1000000</f>
        <v>0</v>
      </c>
      <c r="M2637">
        <f>'[1]Master Data'!DN19/1000000</f>
        <v>0</v>
      </c>
      <c r="N2637">
        <f>'[1]Master Data'!DO19/1000000</f>
        <v>0</v>
      </c>
      <c r="O2637">
        <f>'[1]Master Data'!DP19/100</f>
        <v>0</v>
      </c>
      <c r="P2637">
        <f>'[1]Master Data'!DQ19/100</f>
        <v>0</v>
      </c>
      <c r="Q2637">
        <f>'[1]Master Data'!DR19/100</f>
        <v>0</v>
      </c>
      <c r="R2637">
        <f>'[1]Master Data'!DS19/1000000</f>
        <v>0</v>
      </c>
      <c r="S2637">
        <f>'[1]Master Data'!DU19/1000000</f>
        <v>0</v>
      </c>
      <c r="T2637">
        <f>'[1]Master Data'!DV19/100</f>
        <v>0</v>
      </c>
      <c r="U2637">
        <f>'[1]Master Data'!DW19/1000000</f>
        <v>0</v>
      </c>
    </row>
    <row r="2638" spans="1:21" x14ac:dyDescent="0.55000000000000004">
      <c r="A2638" s="41" t="s">
        <v>1132</v>
      </c>
      <c r="B2638" s="41">
        <v>4.8999999999999998E-3</v>
      </c>
      <c r="C2638">
        <f>'[1]Master Data'!DC20/100</f>
        <v>0</v>
      </c>
      <c r="D2638">
        <f>'[1]Master Data'!DD20/1000000</f>
        <v>0</v>
      </c>
      <c r="E2638">
        <f>'[1]Master Data'!DE20/1000000</f>
        <v>0</v>
      </c>
      <c r="F2638">
        <f>'[1]Master Data'!DF20/100</f>
        <v>0</v>
      </c>
      <c r="G2638">
        <f>'[1]Master Data'!DG20/100</f>
        <v>0</v>
      </c>
      <c r="H2638">
        <f>'[1]Master Data'!DH20/100</f>
        <v>0</v>
      </c>
      <c r="I2638">
        <f>'[1]Master Data'!DI20/100</f>
        <v>0</v>
      </c>
      <c r="J2638">
        <f>'[1]Master Data'!DJ20/100</f>
        <v>0</v>
      </c>
      <c r="K2638">
        <f>'[1]Master Data'!DL20/100</f>
        <v>8.0000000000000004E-4</v>
      </c>
      <c r="L2638">
        <f>'[1]Master Data'!DM20/1000000</f>
        <v>0</v>
      </c>
      <c r="M2638">
        <f>'[1]Master Data'!DN20/1000000</f>
        <v>0</v>
      </c>
      <c r="N2638">
        <f>'[1]Master Data'!DO20/1000000</f>
        <v>0</v>
      </c>
      <c r="O2638">
        <f>'[1]Master Data'!DP20/100</f>
        <v>0</v>
      </c>
      <c r="P2638">
        <f>'[1]Master Data'!DQ20/100</f>
        <v>0</v>
      </c>
      <c r="Q2638">
        <f>'[1]Master Data'!DR20/100</f>
        <v>0</v>
      </c>
      <c r="R2638">
        <f>'[1]Master Data'!DS20/1000000</f>
        <v>5.7000000000000003E-5</v>
      </c>
      <c r="S2638">
        <f>'[1]Master Data'!DU20/1000000</f>
        <v>0</v>
      </c>
      <c r="T2638">
        <f>'[1]Master Data'!DV20/100</f>
        <v>0</v>
      </c>
      <c r="U2638">
        <f>'[1]Master Data'!DW20/1000000</f>
        <v>0</v>
      </c>
    </row>
    <row r="2639" spans="1:21" x14ac:dyDescent="0.55000000000000004">
      <c r="A2639" s="41" t="s">
        <v>1133</v>
      </c>
      <c r="B2639" s="41">
        <v>0</v>
      </c>
      <c r="C2639">
        <f>'[1]Master Data'!DC21/100</f>
        <v>0</v>
      </c>
      <c r="D2639">
        <f>'[1]Master Data'!DD21/1000000</f>
        <v>0</v>
      </c>
      <c r="E2639">
        <f>'[1]Master Data'!DE21/1000000</f>
        <v>0</v>
      </c>
      <c r="F2639">
        <f>'[1]Master Data'!DF21/100</f>
        <v>0</v>
      </c>
      <c r="G2639">
        <f>'[1]Master Data'!DG21/100</f>
        <v>0</v>
      </c>
      <c r="H2639">
        <f>'[1]Master Data'!DH21/100</f>
        <v>0</v>
      </c>
      <c r="I2639">
        <f>'[1]Master Data'!DI21/100</f>
        <v>0</v>
      </c>
      <c r="J2639">
        <f>'[1]Master Data'!DJ21/100</f>
        <v>0</v>
      </c>
      <c r="K2639">
        <f>'[1]Master Data'!DL21/100</f>
        <v>0</v>
      </c>
      <c r="L2639">
        <f>'[1]Master Data'!DM21/1000000</f>
        <v>0</v>
      </c>
      <c r="M2639">
        <f>'[1]Master Data'!DN21/1000000</f>
        <v>0</v>
      </c>
      <c r="N2639">
        <f>'[1]Master Data'!DO21/1000000</f>
        <v>0</v>
      </c>
      <c r="O2639">
        <f>'[1]Master Data'!DP21/100</f>
        <v>0</v>
      </c>
      <c r="P2639">
        <f>'[1]Master Data'!DQ21/100</f>
        <v>0</v>
      </c>
      <c r="Q2639">
        <f>'[1]Master Data'!DR21/100</f>
        <v>0</v>
      </c>
      <c r="R2639">
        <f>'[1]Master Data'!DS21/1000000</f>
        <v>0</v>
      </c>
      <c r="S2639">
        <f>'[1]Master Data'!DU21/1000000</f>
        <v>0</v>
      </c>
      <c r="T2639">
        <f>'[1]Master Data'!DV21/100</f>
        <v>0</v>
      </c>
      <c r="U2639">
        <f>'[1]Master Data'!DW21/1000000</f>
        <v>0</v>
      </c>
    </row>
    <row r="2640" spans="1:21" x14ac:dyDescent="0.55000000000000004">
      <c r="A2640" s="41" t="s">
        <v>1134</v>
      </c>
      <c r="B2640" s="41">
        <v>0</v>
      </c>
      <c r="C2640">
        <f>'[1]Master Data'!DC22/100</f>
        <v>0</v>
      </c>
      <c r="D2640">
        <f>'[1]Master Data'!DD22/1000000</f>
        <v>0</v>
      </c>
      <c r="E2640">
        <f>'[1]Master Data'!DE22/1000000</f>
        <v>0</v>
      </c>
      <c r="F2640">
        <f>'[1]Master Data'!DF22/100</f>
        <v>0</v>
      </c>
      <c r="G2640">
        <f>'[1]Master Data'!DG22/100</f>
        <v>0</v>
      </c>
      <c r="H2640">
        <f>'[1]Master Data'!DH22/100</f>
        <v>0</v>
      </c>
      <c r="I2640">
        <f>'[1]Master Data'!DI22/100</f>
        <v>0</v>
      </c>
      <c r="J2640">
        <f>'[1]Master Data'!DJ22/100</f>
        <v>0</v>
      </c>
      <c r="K2640">
        <f>'[1]Master Data'!DL22/100</f>
        <v>0</v>
      </c>
      <c r="L2640">
        <f>'[1]Master Data'!DM22/1000000</f>
        <v>0</v>
      </c>
      <c r="M2640">
        <f>'[1]Master Data'!DN22/1000000</f>
        <v>0</v>
      </c>
      <c r="N2640">
        <f>'[1]Master Data'!DO22/1000000</f>
        <v>0</v>
      </c>
      <c r="O2640">
        <f>'[1]Master Data'!DP22/100</f>
        <v>0</v>
      </c>
      <c r="P2640">
        <f>'[1]Master Data'!DQ22/100</f>
        <v>0</v>
      </c>
      <c r="Q2640">
        <f>'[1]Master Data'!DR22/100</f>
        <v>0</v>
      </c>
      <c r="R2640">
        <f>'[1]Master Data'!DS22/1000000</f>
        <v>0</v>
      </c>
      <c r="S2640">
        <f>'[1]Master Data'!DU22/1000000</f>
        <v>0</v>
      </c>
      <c r="T2640">
        <f>'[1]Master Data'!DV22/100</f>
        <v>0</v>
      </c>
      <c r="U2640">
        <f>'[1]Master Data'!DW22/1000000</f>
        <v>0</v>
      </c>
    </row>
    <row r="2641" spans="1:21" x14ac:dyDescent="0.55000000000000004">
      <c r="A2641" s="41" t="s">
        <v>1135</v>
      </c>
      <c r="B2641" s="41">
        <v>0</v>
      </c>
      <c r="C2641">
        <f>'[1]Master Data'!DC23/100</f>
        <v>0</v>
      </c>
      <c r="D2641">
        <f>'[1]Master Data'!DD23/1000000</f>
        <v>0</v>
      </c>
      <c r="E2641">
        <f>'[1]Master Data'!DE23/1000000</f>
        <v>0</v>
      </c>
      <c r="F2641">
        <f>'[1]Master Data'!DF23/100</f>
        <v>0</v>
      </c>
      <c r="G2641">
        <f>'[1]Master Data'!DG23/100</f>
        <v>0</v>
      </c>
      <c r="H2641">
        <f>'[1]Master Data'!DH23/100</f>
        <v>0</v>
      </c>
      <c r="I2641">
        <f>'[1]Master Data'!DI23/100</f>
        <v>0</v>
      </c>
      <c r="J2641">
        <f>'[1]Master Data'!DJ23/100</f>
        <v>0</v>
      </c>
      <c r="K2641">
        <f>'[1]Master Data'!DL23/100</f>
        <v>0</v>
      </c>
      <c r="L2641">
        <f>'[1]Master Data'!DM23/1000000</f>
        <v>0</v>
      </c>
      <c r="M2641">
        <f>'[1]Master Data'!DN23/1000000</f>
        <v>0</v>
      </c>
      <c r="N2641">
        <f>'[1]Master Data'!DO23/1000000</f>
        <v>0</v>
      </c>
      <c r="O2641">
        <f>'[1]Master Data'!DP23/100</f>
        <v>0</v>
      </c>
      <c r="P2641">
        <f>'[1]Master Data'!DQ23/100</f>
        <v>0</v>
      </c>
      <c r="Q2641">
        <f>'[1]Master Data'!DR23/100</f>
        <v>0</v>
      </c>
      <c r="R2641">
        <f>'[1]Master Data'!DS23/1000000</f>
        <v>0</v>
      </c>
      <c r="S2641">
        <f>'[1]Master Data'!DU23/1000000</f>
        <v>0</v>
      </c>
      <c r="T2641">
        <f>'[1]Master Data'!DV23/100</f>
        <v>0</v>
      </c>
      <c r="U2641">
        <f>'[1]Master Data'!DW23/1000000</f>
        <v>0</v>
      </c>
    </row>
    <row r="2642" spans="1:21" x14ac:dyDescent="0.55000000000000004">
      <c r="A2642" s="41" t="s">
        <v>1136</v>
      </c>
      <c r="B2642" s="41">
        <v>0</v>
      </c>
      <c r="C2642">
        <f>'[1]Master Data'!DC24/100</f>
        <v>0</v>
      </c>
      <c r="D2642">
        <f>'[1]Master Data'!DD24/1000000</f>
        <v>0</v>
      </c>
      <c r="E2642">
        <f>'[1]Master Data'!DE24/1000000</f>
        <v>0</v>
      </c>
      <c r="F2642">
        <f>'[1]Master Data'!DF24/100</f>
        <v>0</v>
      </c>
      <c r="G2642">
        <f>'[1]Master Data'!DG24/100</f>
        <v>0</v>
      </c>
      <c r="H2642">
        <f>'[1]Master Data'!DH24/100</f>
        <v>0</v>
      </c>
      <c r="I2642">
        <f>'[1]Master Data'!DI24/100</f>
        <v>0</v>
      </c>
      <c r="J2642">
        <f>'[1]Master Data'!DJ24/100</f>
        <v>0</v>
      </c>
      <c r="K2642">
        <f>'[1]Master Data'!DL24/100</f>
        <v>0</v>
      </c>
      <c r="L2642">
        <f>'[1]Master Data'!DM24/1000000</f>
        <v>0</v>
      </c>
      <c r="M2642">
        <f>'[1]Master Data'!DN24/1000000</f>
        <v>0</v>
      </c>
      <c r="N2642">
        <f>'[1]Master Data'!DO24/1000000</f>
        <v>0</v>
      </c>
      <c r="O2642">
        <f>'[1]Master Data'!DP24/100</f>
        <v>0</v>
      </c>
      <c r="P2642">
        <f>'[1]Master Data'!DQ24/100</f>
        <v>0</v>
      </c>
      <c r="Q2642">
        <f>'[1]Master Data'!DR24/100</f>
        <v>0</v>
      </c>
      <c r="R2642">
        <f>'[1]Master Data'!DS24/1000000</f>
        <v>0</v>
      </c>
      <c r="S2642">
        <f>'[1]Master Data'!DU24/1000000</f>
        <v>0</v>
      </c>
      <c r="T2642">
        <f>'[1]Master Data'!DV24/100</f>
        <v>0</v>
      </c>
      <c r="U2642">
        <f>'[1]Master Data'!DW24/1000000</f>
        <v>0</v>
      </c>
    </row>
    <row r="2643" spans="1:21" x14ac:dyDescent="0.55000000000000004">
      <c r="A2643" s="41" t="s">
        <v>1137</v>
      </c>
      <c r="B2643" s="41">
        <v>0</v>
      </c>
      <c r="C2643">
        <f>'[1]Master Data'!DC25/100</f>
        <v>0</v>
      </c>
      <c r="D2643">
        <f>'[1]Master Data'!DD25/1000000</f>
        <v>0</v>
      </c>
      <c r="E2643">
        <f>'[1]Master Data'!DE25/1000000</f>
        <v>0</v>
      </c>
      <c r="F2643">
        <f>'[1]Master Data'!DF25/100</f>
        <v>0</v>
      </c>
      <c r="G2643">
        <f>'[1]Master Data'!DG25/100</f>
        <v>0</v>
      </c>
      <c r="H2643">
        <f>'[1]Master Data'!DH25/100</f>
        <v>0</v>
      </c>
      <c r="I2643">
        <f>'[1]Master Data'!DI25/100</f>
        <v>0</v>
      </c>
      <c r="J2643">
        <f>'[1]Master Data'!DJ25/100</f>
        <v>0</v>
      </c>
      <c r="K2643">
        <f>'[1]Master Data'!DL25/100</f>
        <v>0</v>
      </c>
      <c r="L2643">
        <f>'[1]Master Data'!DM25/1000000</f>
        <v>0</v>
      </c>
      <c r="M2643">
        <f>'[1]Master Data'!DN25/1000000</f>
        <v>0</v>
      </c>
      <c r="N2643">
        <f>'[1]Master Data'!DO25/1000000</f>
        <v>0</v>
      </c>
      <c r="O2643">
        <f>'[1]Master Data'!DP25/100</f>
        <v>0</v>
      </c>
      <c r="P2643">
        <f>'[1]Master Data'!DQ25/100</f>
        <v>0</v>
      </c>
      <c r="Q2643">
        <f>'[1]Master Data'!DR25/100</f>
        <v>0</v>
      </c>
      <c r="R2643">
        <f>'[1]Master Data'!DS25/1000000</f>
        <v>0</v>
      </c>
      <c r="S2643">
        <f>'[1]Master Data'!DU25/1000000</f>
        <v>0</v>
      </c>
      <c r="T2643">
        <f>'[1]Master Data'!DV25/100</f>
        <v>0</v>
      </c>
      <c r="U2643">
        <f>'[1]Master Data'!DW25/1000000</f>
        <v>0</v>
      </c>
    </row>
    <row r="2644" spans="1:21" x14ac:dyDescent="0.55000000000000004">
      <c r="A2644" s="41" t="s">
        <v>1138</v>
      </c>
      <c r="B2644" s="41">
        <v>0</v>
      </c>
      <c r="C2644">
        <f>'[1]Master Data'!DC26/100</f>
        <v>0</v>
      </c>
      <c r="D2644">
        <f>'[1]Master Data'!DD26/1000000</f>
        <v>0</v>
      </c>
      <c r="E2644">
        <f>'[1]Master Data'!DE26/1000000</f>
        <v>0</v>
      </c>
      <c r="F2644">
        <f>'[1]Master Data'!DF26/100</f>
        <v>0</v>
      </c>
      <c r="G2644">
        <f>'[1]Master Data'!DG26/100</f>
        <v>0</v>
      </c>
      <c r="H2644">
        <f>'[1]Master Data'!DH26/100</f>
        <v>0</v>
      </c>
      <c r="I2644">
        <f>'[1]Master Data'!DI26/100</f>
        <v>0</v>
      </c>
      <c r="J2644">
        <f>'[1]Master Data'!DJ26/100</f>
        <v>0</v>
      </c>
      <c r="K2644">
        <f>'[1]Master Data'!DL26/100</f>
        <v>0</v>
      </c>
      <c r="L2644">
        <f>'[1]Master Data'!DM26/1000000</f>
        <v>0</v>
      </c>
      <c r="M2644">
        <f>'[1]Master Data'!DN26/1000000</f>
        <v>0</v>
      </c>
      <c r="N2644">
        <f>'[1]Master Data'!DO26/1000000</f>
        <v>0</v>
      </c>
      <c r="O2644">
        <f>'[1]Master Data'!DP26/100</f>
        <v>0</v>
      </c>
      <c r="P2644">
        <f>'[1]Master Data'!DQ26/100</f>
        <v>0</v>
      </c>
      <c r="Q2644">
        <f>'[1]Master Data'!DR26/100</f>
        <v>0</v>
      </c>
      <c r="R2644">
        <f>'[1]Master Data'!DS26/1000000</f>
        <v>0</v>
      </c>
      <c r="S2644">
        <f>'[1]Master Data'!DU26/1000000</f>
        <v>0</v>
      </c>
      <c r="T2644">
        <f>'[1]Master Data'!DV26/100</f>
        <v>0</v>
      </c>
      <c r="U2644">
        <f>'[1]Master Data'!DW26/1000000</f>
        <v>0</v>
      </c>
    </row>
    <row r="2645" spans="1:21" x14ac:dyDescent="0.55000000000000004">
      <c r="A2645" s="41" t="s">
        <v>1139</v>
      </c>
      <c r="B2645" s="41">
        <v>0</v>
      </c>
      <c r="C2645">
        <f>'[1]Master Data'!DC27/100</f>
        <v>0</v>
      </c>
      <c r="D2645">
        <f>'[1]Master Data'!DD27/1000000</f>
        <v>0</v>
      </c>
      <c r="E2645">
        <f>'[1]Master Data'!DE27/1000000</f>
        <v>0</v>
      </c>
      <c r="F2645">
        <f>'[1]Master Data'!DF27/100</f>
        <v>0</v>
      </c>
      <c r="G2645">
        <f>'[1]Master Data'!DG27/100</f>
        <v>0</v>
      </c>
      <c r="H2645">
        <f>'[1]Master Data'!DH27/100</f>
        <v>0</v>
      </c>
      <c r="I2645">
        <f>'[1]Master Data'!DI27/100</f>
        <v>0</v>
      </c>
      <c r="J2645">
        <f>'[1]Master Data'!DJ27/100</f>
        <v>0</v>
      </c>
      <c r="K2645">
        <f>'[1]Master Data'!DL27/100</f>
        <v>0</v>
      </c>
      <c r="L2645">
        <f>'[1]Master Data'!DM27/1000000</f>
        <v>0</v>
      </c>
      <c r="M2645">
        <f>'[1]Master Data'!DN27/1000000</f>
        <v>0</v>
      </c>
      <c r="N2645">
        <f>'[1]Master Data'!DO27/1000000</f>
        <v>0</v>
      </c>
      <c r="O2645">
        <f>'[1]Master Data'!DP27/100</f>
        <v>0</v>
      </c>
      <c r="P2645">
        <f>'[1]Master Data'!DQ27/100</f>
        <v>0</v>
      </c>
      <c r="Q2645">
        <f>'[1]Master Data'!DR27/100</f>
        <v>0</v>
      </c>
      <c r="R2645">
        <f>'[1]Master Data'!DS27/1000000</f>
        <v>0</v>
      </c>
      <c r="S2645">
        <f>'[1]Master Data'!DU27/1000000</f>
        <v>0</v>
      </c>
      <c r="T2645">
        <f>'[1]Master Data'!DV27/100</f>
        <v>0</v>
      </c>
      <c r="U2645">
        <f>'[1]Master Data'!DW27/1000000</f>
        <v>0</v>
      </c>
    </row>
    <row r="2646" spans="1:21" x14ac:dyDescent="0.55000000000000004">
      <c r="A2646" s="41" t="s">
        <v>1140</v>
      </c>
      <c r="B2646" s="41">
        <v>0</v>
      </c>
      <c r="C2646">
        <f>'[1]Master Data'!DC28/100</f>
        <v>0</v>
      </c>
      <c r="D2646">
        <f>'[1]Master Data'!DD28/1000000</f>
        <v>0</v>
      </c>
      <c r="E2646">
        <f>'[1]Master Data'!DE28/1000000</f>
        <v>0</v>
      </c>
      <c r="F2646">
        <f>'[1]Master Data'!DF28/100</f>
        <v>0</v>
      </c>
      <c r="G2646">
        <f>'[1]Master Data'!DG28/100</f>
        <v>0</v>
      </c>
      <c r="H2646">
        <f>'[1]Master Data'!DH28/100</f>
        <v>0</v>
      </c>
      <c r="I2646">
        <f>'[1]Master Data'!DI28/100</f>
        <v>0</v>
      </c>
      <c r="J2646">
        <f>'[1]Master Data'!DJ28/100</f>
        <v>0</v>
      </c>
      <c r="K2646">
        <f>'[1]Master Data'!DL28/100</f>
        <v>0</v>
      </c>
      <c r="L2646">
        <f>'[1]Master Data'!DM28/1000000</f>
        <v>0</v>
      </c>
      <c r="M2646">
        <f>'[1]Master Data'!DN28/1000000</f>
        <v>0</v>
      </c>
      <c r="N2646">
        <f>'[1]Master Data'!DO28/1000000</f>
        <v>0</v>
      </c>
      <c r="O2646">
        <f>'[1]Master Data'!DP28/100</f>
        <v>0</v>
      </c>
      <c r="P2646">
        <f>'[1]Master Data'!DQ28/100</f>
        <v>0</v>
      </c>
      <c r="Q2646">
        <f>'[1]Master Data'!DR28/100</f>
        <v>0</v>
      </c>
      <c r="R2646">
        <f>'[1]Master Data'!DS28/1000000</f>
        <v>0</v>
      </c>
      <c r="S2646">
        <f>'[1]Master Data'!DU28/1000000</f>
        <v>0</v>
      </c>
      <c r="T2646">
        <f>'[1]Master Data'!DV28/100</f>
        <v>0</v>
      </c>
      <c r="U2646">
        <f>'[1]Master Data'!DW28/1000000</f>
        <v>0</v>
      </c>
    </row>
    <row r="2647" spans="1:21" x14ac:dyDescent="0.55000000000000004">
      <c r="A2647" s="41" t="s">
        <v>1141</v>
      </c>
      <c r="B2647" s="41">
        <v>0</v>
      </c>
      <c r="C2647">
        <f>'[1]Master Data'!DC29/100</f>
        <v>0</v>
      </c>
      <c r="D2647">
        <f>'[1]Master Data'!DD29/1000000</f>
        <v>0</v>
      </c>
      <c r="E2647">
        <f>'[1]Master Data'!DE29/1000000</f>
        <v>0</v>
      </c>
      <c r="F2647">
        <f>'[1]Master Data'!DF29/100</f>
        <v>0</v>
      </c>
      <c r="G2647">
        <f>'[1]Master Data'!DG29/100</f>
        <v>0</v>
      </c>
      <c r="H2647">
        <f>'[1]Master Data'!DH29/100</f>
        <v>0</v>
      </c>
      <c r="I2647">
        <f>'[1]Master Data'!DI29/100</f>
        <v>0</v>
      </c>
      <c r="J2647">
        <f>'[1]Master Data'!DJ29/100</f>
        <v>0</v>
      </c>
      <c r="K2647">
        <f>'[1]Master Data'!DL29/100</f>
        <v>0</v>
      </c>
      <c r="L2647">
        <f>'[1]Master Data'!DM29/1000000</f>
        <v>0</v>
      </c>
      <c r="M2647">
        <f>'[1]Master Data'!DN29/1000000</f>
        <v>0</v>
      </c>
      <c r="N2647">
        <f>'[1]Master Data'!DO29/1000000</f>
        <v>0</v>
      </c>
      <c r="O2647">
        <f>'[1]Master Data'!DP29/100</f>
        <v>0</v>
      </c>
      <c r="P2647">
        <f>'[1]Master Data'!DQ29/100</f>
        <v>0</v>
      </c>
      <c r="Q2647">
        <f>'[1]Master Data'!DR29/100</f>
        <v>0</v>
      </c>
      <c r="R2647">
        <f>'[1]Master Data'!DS29/1000000</f>
        <v>0</v>
      </c>
      <c r="S2647">
        <f>'[1]Master Data'!DU29/1000000</f>
        <v>0</v>
      </c>
      <c r="T2647">
        <f>'[1]Master Data'!DV29/100</f>
        <v>0</v>
      </c>
      <c r="U2647">
        <f>'[1]Master Data'!DW29/1000000</f>
        <v>0</v>
      </c>
    </row>
    <row r="2648" spans="1:21" x14ac:dyDescent="0.55000000000000004">
      <c r="A2648" s="41" t="s">
        <v>1142</v>
      </c>
      <c r="B2648" s="41">
        <v>0</v>
      </c>
      <c r="C2648">
        <f>'[1]Master Data'!DC30/100</f>
        <v>0</v>
      </c>
      <c r="D2648">
        <f>'[1]Master Data'!DD30/1000000</f>
        <v>0</v>
      </c>
      <c r="E2648">
        <f>'[1]Master Data'!DE30/1000000</f>
        <v>0</v>
      </c>
      <c r="F2648">
        <f>'[1]Master Data'!DF30/100</f>
        <v>0</v>
      </c>
      <c r="G2648">
        <f>'[1]Master Data'!DG30/100</f>
        <v>0</v>
      </c>
      <c r="H2648">
        <f>'[1]Master Data'!DH30/100</f>
        <v>0</v>
      </c>
      <c r="I2648">
        <f>'[1]Master Data'!DI30/100</f>
        <v>0</v>
      </c>
      <c r="J2648">
        <f>'[1]Master Data'!DJ30/100</f>
        <v>0</v>
      </c>
      <c r="K2648">
        <f>'[1]Master Data'!DL30/100</f>
        <v>0</v>
      </c>
      <c r="L2648">
        <f>'[1]Master Data'!DM30/1000000</f>
        <v>0</v>
      </c>
      <c r="M2648">
        <f>'[1]Master Data'!DN30/1000000</f>
        <v>0</v>
      </c>
      <c r="N2648">
        <f>'[1]Master Data'!DO30/1000000</f>
        <v>0</v>
      </c>
      <c r="O2648">
        <f>'[1]Master Data'!DP30/100</f>
        <v>0</v>
      </c>
      <c r="P2648">
        <f>'[1]Master Data'!DQ30/100</f>
        <v>0</v>
      </c>
      <c r="Q2648">
        <f>'[1]Master Data'!DR30/100</f>
        <v>0</v>
      </c>
      <c r="R2648">
        <f>'[1]Master Data'!DS30/1000000</f>
        <v>0</v>
      </c>
      <c r="S2648">
        <f>'[1]Master Data'!DU30/1000000</f>
        <v>0</v>
      </c>
      <c r="T2648">
        <f>'[1]Master Data'!DV30/100</f>
        <v>0</v>
      </c>
      <c r="U2648">
        <f>'[1]Master Data'!DW30/1000000</f>
        <v>0</v>
      </c>
    </row>
    <row r="2649" spans="1:21" x14ac:dyDescent="0.55000000000000004">
      <c r="A2649" s="41" t="s">
        <v>1143</v>
      </c>
      <c r="B2649" s="41">
        <v>8.6999999999999994E-3</v>
      </c>
      <c r="C2649">
        <f>'[1]Master Data'!DC31/100</f>
        <v>0</v>
      </c>
      <c r="D2649">
        <f>'[1]Master Data'!DD31/1000000</f>
        <v>0</v>
      </c>
      <c r="E2649">
        <f>'[1]Master Data'!DE31/1000000</f>
        <v>0</v>
      </c>
      <c r="F2649">
        <f>'[1]Master Data'!DF31/100</f>
        <v>0</v>
      </c>
      <c r="G2649">
        <f>'[1]Master Data'!DG31/100</f>
        <v>0</v>
      </c>
      <c r="H2649">
        <f>'[1]Master Data'!DH31/100</f>
        <v>0</v>
      </c>
      <c r="I2649">
        <f>'[1]Master Data'!DI31/100</f>
        <v>0</v>
      </c>
      <c r="J2649">
        <f>'[1]Master Data'!DJ31/100</f>
        <v>0</v>
      </c>
      <c r="K2649">
        <f>'[1]Master Data'!DL31/100</f>
        <v>5.0000000000000001E-4</v>
      </c>
      <c r="L2649">
        <f>'[1]Master Data'!DM31/1000000</f>
        <v>0</v>
      </c>
      <c r="M2649">
        <f>'[1]Master Data'!DN31/1000000</f>
        <v>0</v>
      </c>
      <c r="N2649">
        <f>'[1]Master Data'!DO31/1000000</f>
        <v>0</v>
      </c>
      <c r="O2649">
        <f>'[1]Master Data'!DP31/100</f>
        <v>0</v>
      </c>
      <c r="P2649">
        <f>'[1]Master Data'!DQ31/100</f>
        <v>0</v>
      </c>
      <c r="Q2649">
        <f>'[1]Master Data'!DR31/100</f>
        <v>0</v>
      </c>
      <c r="R2649">
        <f>'[1]Master Data'!DS31/1000000</f>
        <v>0</v>
      </c>
      <c r="S2649">
        <f>'[1]Master Data'!DU31/1000000</f>
        <v>0</v>
      </c>
      <c r="T2649">
        <f>'[1]Master Data'!DV31/100</f>
        <v>0</v>
      </c>
      <c r="U2649">
        <f>'[1]Master Data'!DW31/1000000</f>
        <v>0</v>
      </c>
    </row>
    <row r="2650" spans="1:21" x14ac:dyDescent="0.55000000000000004">
      <c r="A2650" s="41" t="s">
        <v>1144</v>
      </c>
      <c r="B2650" s="41">
        <v>0</v>
      </c>
      <c r="C2650">
        <f>'[1]Master Data'!DC32/100</f>
        <v>0</v>
      </c>
      <c r="D2650">
        <f>'[1]Master Data'!DD32/1000000</f>
        <v>0</v>
      </c>
      <c r="E2650">
        <f>'[1]Master Data'!DE32/1000000</f>
        <v>0</v>
      </c>
      <c r="F2650">
        <f>'[1]Master Data'!DF32/100</f>
        <v>0</v>
      </c>
      <c r="G2650">
        <f>'[1]Master Data'!DG32/100</f>
        <v>0</v>
      </c>
      <c r="H2650">
        <f>'[1]Master Data'!DH32/100</f>
        <v>0</v>
      </c>
      <c r="I2650">
        <f>'[1]Master Data'!DI32/100</f>
        <v>0</v>
      </c>
      <c r="J2650">
        <f>'[1]Master Data'!DJ32/100</f>
        <v>0</v>
      </c>
      <c r="K2650">
        <f>'[1]Master Data'!DL32/100</f>
        <v>0</v>
      </c>
      <c r="L2650">
        <f>'[1]Master Data'!DM32/1000000</f>
        <v>0</v>
      </c>
      <c r="M2650">
        <f>'[1]Master Data'!DN32/1000000</f>
        <v>0</v>
      </c>
      <c r="N2650">
        <f>'[1]Master Data'!DO32/1000000</f>
        <v>0</v>
      </c>
      <c r="O2650">
        <f>'[1]Master Data'!DP32/100</f>
        <v>0</v>
      </c>
      <c r="P2650">
        <f>'[1]Master Data'!DQ32/100</f>
        <v>0</v>
      </c>
      <c r="Q2650">
        <f>'[1]Master Data'!DR32/100</f>
        <v>0</v>
      </c>
      <c r="R2650">
        <f>'[1]Master Data'!DS32/1000000</f>
        <v>0</v>
      </c>
      <c r="S2650">
        <f>'[1]Master Data'!DU32/1000000</f>
        <v>0</v>
      </c>
      <c r="T2650">
        <f>'[1]Master Data'!DV32/100</f>
        <v>0</v>
      </c>
      <c r="U2650">
        <f>'[1]Master Data'!DW32/1000000</f>
        <v>0</v>
      </c>
    </row>
    <row r="2651" spans="1:21" x14ac:dyDescent="0.55000000000000004">
      <c r="A2651" s="41" t="s">
        <v>1145</v>
      </c>
      <c r="B2651" s="41">
        <v>0</v>
      </c>
      <c r="C2651">
        <f>'[1]Master Data'!DC33/100</f>
        <v>0</v>
      </c>
      <c r="D2651">
        <f>'[1]Master Data'!DD33/1000000</f>
        <v>0</v>
      </c>
      <c r="E2651">
        <f>'[1]Master Data'!DE33/1000000</f>
        <v>0</v>
      </c>
      <c r="F2651">
        <f>'[1]Master Data'!DF33/100</f>
        <v>0</v>
      </c>
      <c r="G2651">
        <f>'[1]Master Data'!DG33/100</f>
        <v>0</v>
      </c>
      <c r="H2651">
        <f>'[1]Master Data'!DH33/100</f>
        <v>0</v>
      </c>
      <c r="I2651">
        <f>'[1]Master Data'!DI33/100</f>
        <v>0</v>
      </c>
      <c r="J2651">
        <f>'[1]Master Data'!DJ33/100</f>
        <v>0</v>
      </c>
      <c r="K2651">
        <f>'[1]Master Data'!DL33/100</f>
        <v>0</v>
      </c>
      <c r="L2651">
        <f>'[1]Master Data'!DM33/1000000</f>
        <v>0</v>
      </c>
      <c r="M2651">
        <f>'[1]Master Data'!DN33/1000000</f>
        <v>0</v>
      </c>
      <c r="N2651">
        <f>'[1]Master Data'!DO33/1000000</f>
        <v>0</v>
      </c>
      <c r="O2651">
        <f>'[1]Master Data'!DP33/100</f>
        <v>0</v>
      </c>
      <c r="P2651">
        <f>'[1]Master Data'!DQ33/100</f>
        <v>0</v>
      </c>
      <c r="Q2651">
        <f>'[1]Master Data'!DR33/100</f>
        <v>0</v>
      </c>
      <c r="R2651">
        <f>'[1]Master Data'!DS33/1000000</f>
        <v>0</v>
      </c>
      <c r="S2651">
        <f>'[1]Master Data'!DU33/1000000</f>
        <v>0</v>
      </c>
      <c r="T2651">
        <f>'[1]Master Data'!DV33/100</f>
        <v>0</v>
      </c>
      <c r="U2651">
        <f>'[1]Master Data'!DW33/1000000</f>
        <v>0</v>
      </c>
    </row>
    <row r="2652" spans="1:21" x14ac:dyDescent="0.55000000000000004">
      <c r="A2652" s="41" t="s">
        <v>1146</v>
      </c>
      <c r="B2652" s="41">
        <v>0</v>
      </c>
      <c r="C2652">
        <f>'[1]Master Data'!DC34/100</f>
        <v>0</v>
      </c>
      <c r="D2652">
        <f>'[1]Master Data'!DD34/1000000</f>
        <v>0</v>
      </c>
      <c r="E2652">
        <f>'[1]Master Data'!DE34/1000000</f>
        <v>0</v>
      </c>
      <c r="F2652">
        <f>'[1]Master Data'!DF34/100</f>
        <v>0</v>
      </c>
      <c r="G2652">
        <f>'[1]Master Data'!DG34/100</f>
        <v>0</v>
      </c>
      <c r="H2652">
        <f>'[1]Master Data'!DH34/100</f>
        <v>0</v>
      </c>
      <c r="I2652">
        <f>'[1]Master Data'!DI34/100</f>
        <v>0</v>
      </c>
      <c r="J2652">
        <f>'[1]Master Data'!DJ34/100</f>
        <v>0</v>
      </c>
      <c r="K2652">
        <f>'[1]Master Data'!DL34/100</f>
        <v>0</v>
      </c>
      <c r="L2652">
        <f>'[1]Master Data'!DM34/1000000</f>
        <v>0</v>
      </c>
      <c r="M2652">
        <f>'[1]Master Data'!DN34/1000000</f>
        <v>0</v>
      </c>
      <c r="N2652">
        <f>'[1]Master Data'!DO34/1000000</f>
        <v>0</v>
      </c>
      <c r="O2652">
        <f>'[1]Master Data'!DP34/100</f>
        <v>0</v>
      </c>
      <c r="P2652">
        <f>'[1]Master Data'!DQ34/100</f>
        <v>0</v>
      </c>
      <c r="Q2652">
        <f>'[1]Master Data'!DR34/100</f>
        <v>0</v>
      </c>
      <c r="R2652">
        <f>'[1]Master Data'!DS34/1000000</f>
        <v>0</v>
      </c>
      <c r="S2652">
        <f>'[1]Master Data'!DU34/1000000</f>
        <v>0</v>
      </c>
      <c r="T2652">
        <f>'[1]Master Data'!DV34/100</f>
        <v>0</v>
      </c>
      <c r="U2652">
        <f>'[1]Master Data'!DW34/1000000</f>
        <v>0</v>
      </c>
    </row>
    <row r="2653" spans="1:21" x14ac:dyDescent="0.55000000000000004">
      <c r="A2653" s="41" t="s">
        <v>1147</v>
      </c>
      <c r="B2653" s="41">
        <v>0</v>
      </c>
      <c r="C2653">
        <f>'[1]Master Data'!DC35/100</f>
        <v>0</v>
      </c>
      <c r="D2653">
        <f>'[1]Master Data'!DD35/1000000</f>
        <v>0</v>
      </c>
      <c r="E2653">
        <f>'[1]Master Data'!DE35/1000000</f>
        <v>0</v>
      </c>
      <c r="F2653">
        <f>'[1]Master Data'!DF35/100</f>
        <v>0</v>
      </c>
      <c r="G2653">
        <f>'[1]Master Data'!DG35/100</f>
        <v>0</v>
      </c>
      <c r="H2653">
        <f>'[1]Master Data'!DH35/100</f>
        <v>0</v>
      </c>
      <c r="I2653">
        <f>'[1]Master Data'!DI35/100</f>
        <v>0</v>
      </c>
      <c r="J2653">
        <f>'[1]Master Data'!DJ35/100</f>
        <v>0</v>
      </c>
      <c r="K2653">
        <f>'[1]Master Data'!DL35/100</f>
        <v>0</v>
      </c>
      <c r="L2653">
        <f>'[1]Master Data'!DM35/1000000</f>
        <v>0</v>
      </c>
      <c r="M2653">
        <f>'[1]Master Data'!DN35/1000000</f>
        <v>0</v>
      </c>
      <c r="N2653">
        <f>'[1]Master Data'!DO35/1000000</f>
        <v>0</v>
      </c>
      <c r="O2653">
        <f>'[1]Master Data'!DP35/100</f>
        <v>0</v>
      </c>
      <c r="P2653">
        <f>'[1]Master Data'!DQ35/100</f>
        <v>0</v>
      </c>
      <c r="Q2653">
        <f>'[1]Master Data'!DR35/100</f>
        <v>0</v>
      </c>
      <c r="R2653">
        <f>'[1]Master Data'!DS35/1000000</f>
        <v>0</v>
      </c>
      <c r="S2653">
        <f>'[1]Master Data'!DU35/1000000</f>
        <v>0</v>
      </c>
      <c r="T2653">
        <f>'[1]Master Data'!DV35/100</f>
        <v>0</v>
      </c>
      <c r="U2653">
        <f>'[1]Master Data'!DW35/1000000</f>
        <v>0</v>
      </c>
    </row>
    <row r="2654" spans="1:21" x14ac:dyDescent="0.55000000000000004">
      <c r="A2654" s="41" t="s">
        <v>1148</v>
      </c>
      <c r="B2654" s="41">
        <v>0</v>
      </c>
      <c r="C2654">
        <f>'[1]Master Data'!DC36/100</f>
        <v>0</v>
      </c>
      <c r="D2654">
        <f>'[1]Master Data'!DD36/1000000</f>
        <v>0</v>
      </c>
      <c r="E2654">
        <f>'[1]Master Data'!DE36/1000000</f>
        <v>0</v>
      </c>
      <c r="F2654">
        <f>'[1]Master Data'!DF36/100</f>
        <v>0</v>
      </c>
      <c r="G2654">
        <f>'[1]Master Data'!DG36/100</f>
        <v>0</v>
      </c>
      <c r="H2654">
        <f>'[1]Master Data'!DH36/100</f>
        <v>0</v>
      </c>
      <c r="I2654">
        <f>'[1]Master Data'!DI36/100</f>
        <v>0</v>
      </c>
      <c r="J2654">
        <f>'[1]Master Data'!DJ36/100</f>
        <v>0</v>
      </c>
      <c r="K2654">
        <f>'[1]Master Data'!DL36/100</f>
        <v>0</v>
      </c>
      <c r="L2654">
        <f>'[1]Master Data'!DM36/1000000</f>
        <v>0</v>
      </c>
      <c r="M2654">
        <f>'[1]Master Data'!DN36/1000000</f>
        <v>0</v>
      </c>
      <c r="N2654">
        <f>'[1]Master Data'!DO36/1000000</f>
        <v>0</v>
      </c>
      <c r="O2654">
        <f>'[1]Master Data'!DP36/100</f>
        <v>0</v>
      </c>
      <c r="P2654">
        <f>'[1]Master Data'!DQ36/100</f>
        <v>0</v>
      </c>
      <c r="Q2654">
        <f>'[1]Master Data'!DR36/100</f>
        <v>0</v>
      </c>
      <c r="R2654">
        <f>'[1]Master Data'!DS36/1000000</f>
        <v>0</v>
      </c>
      <c r="S2654">
        <f>'[1]Master Data'!DU36/1000000</f>
        <v>0</v>
      </c>
      <c r="T2654">
        <f>'[1]Master Data'!DV36/100</f>
        <v>0</v>
      </c>
      <c r="U2654">
        <f>'[1]Master Data'!DW36/1000000</f>
        <v>0</v>
      </c>
    </row>
    <row r="2655" spans="1:21" x14ac:dyDescent="0.55000000000000004">
      <c r="A2655" s="41" t="s">
        <v>1149</v>
      </c>
      <c r="B2655" s="41">
        <v>0</v>
      </c>
      <c r="C2655">
        <f>'[1]Master Data'!DC37/100</f>
        <v>0</v>
      </c>
      <c r="D2655">
        <f>'[1]Master Data'!DD37/1000000</f>
        <v>0</v>
      </c>
      <c r="E2655">
        <f>'[1]Master Data'!DE37/1000000</f>
        <v>0</v>
      </c>
      <c r="F2655">
        <f>'[1]Master Data'!DF37/100</f>
        <v>0</v>
      </c>
      <c r="G2655">
        <f>'[1]Master Data'!DG37/100</f>
        <v>0</v>
      </c>
      <c r="H2655">
        <f>'[1]Master Data'!DH37/100</f>
        <v>0</v>
      </c>
      <c r="I2655">
        <f>'[1]Master Data'!DI37/100</f>
        <v>0</v>
      </c>
      <c r="J2655">
        <f>'[1]Master Data'!DJ37/100</f>
        <v>0</v>
      </c>
      <c r="K2655">
        <f>'[1]Master Data'!DL37/100</f>
        <v>0</v>
      </c>
      <c r="L2655">
        <f>'[1]Master Data'!DM37/1000000</f>
        <v>0</v>
      </c>
      <c r="M2655">
        <f>'[1]Master Data'!DN37/1000000</f>
        <v>0</v>
      </c>
      <c r="N2655">
        <f>'[1]Master Data'!DO37/1000000</f>
        <v>0</v>
      </c>
      <c r="O2655">
        <f>'[1]Master Data'!DP37/100</f>
        <v>0</v>
      </c>
      <c r="P2655">
        <f>'[1]Master Data'!DQ37/100</f>
        <v>0</v>
      </c>
      <c r="Q2655">
        <f>'[1]Master Data'!DR37/100</f>
        <v>0</v>
      </c>
      <c r="R2655">
        <f>'[1]Master Data'!DS37/1000000</f>
        <v>0</v>
      </c>
      <c r="S2655">
        <f>'[1]Master Data'!DU37/1000000</f>
        <v>0</v>
      </c>
      <c r="T2655">
        <f>'[1]Master Data'!DV37/100</f>
        <v>0</v>
      </c>
      <c r="U2655">
        <f>'[1]Master Data'!DW37/1000000</f>
        <v>0</v>
      </c>
    </row>
    <row r="2656" spans="1:21" x14ac:dyDescent="0.55000000000000004">
      <c r="A2656" s="41" t="s">
        <v>1150</v>
      </c>
      <c r="B2656" s="41">
        <v>9.5999999999999992E-3</v>
      </c>
      <c r="C2656">
        <f>'[1]Master Data'!DC38/100</f>
        <v>0</v>
      </c>
      <c r="D2656">
        <f>'[1]Master Data'!DD38/1000000</f>
        <v>0</v>
      </c>
      <c r="E2656">
        <f>'[1]Master Data'!DE38/1000000</f>
        <v>0</v>
      </c>
      <c r="F2656">
        <f>'[1]Master Data'!DF38/100</f>
        <v>0</v>
      </c>
      <c r="G2656">
        <f>'[1]Master Data'!DG38/100</f>
        <v>0</v>
      </c>
      <c r="H2656">
        <f>'[1]Master Data'!DH38/100</f>
        <v>0</v>
      </c>
      <c r="I2656">
        <f>'[1]Master Data'!DI38/100</f>
        <v>0</v>
      </c>
      <c r="J2656">
        <f>'[1]Master Data'!DJ38/100</f>
        <v>0</v>
      </c>
      <c r="K2656">
        <f>'[1]Master Data'!DL38/100</f>
        <v>5.9999999999999995E-4</v>
      </c>
      <c r="L2656">
        <f>'[1]Master Data'!DM38/1000000</f>
        <v>0</v>
      </c>
      <c r="M2656">
        <f>'[1]Master Data'!DN38/1000000</f>
        <v>0</v>
      </c>
      <c r="N2656">
        <f>'[1]Master Data'!DO38/1000000</f>
        <v>0</v>
      </c>
      <c r="O2656">
        <f>'[1]Master Data'!DP38/100</f>
        <v>0</v>
      </c>
      <c r="P2656">
        <f>'[1]Master Data'!DQ38/100</f>
        <v>0</v>
      </c>
      <c r="Q2656">
        <f>'[1]Master Data'!DR38/100</f>
        <v>0</v>
      </c>
      <c r="R2656">
        <f>'[1]Master Data'!DS38/1000000</f>
        <v>0</v>
      </c>
      <c r="S2656">
        <f>'[1]Master Data'!DU38/1000000</f>
        <v>0</v>
      </c>
      <c r="T2656">
        <f>'[1]Master Data'!DV38/100</f>
        <v>0</v>
      </c>
      <c r="U2656">
        <f>'[1]Master Data'!DW38/1000000</f>
        <v>0</v>
      </c>
    </row>
    <row r="2657" spans="1:21" x14ac:dyDescent="0.55000000000000004">
      <c r="A2657" s="41" t="s">
        <v>1151</v>
      </c>
      <c r="B2657" s="41">
        <v>0</v>
      </c>
      <c r="C2657">
        <f>'[1]Master Data'!DC39/100</f>
        <v>0</v>
      </c>
      <c r="D2657">
        <f>'[1]Master Data'!DD39/1000000</f>
        <v>0</v>
      </c>
      <c r="E2657">
        <f>'[1]Master Data'!DE39/1000000</f>
        <v>0</v>
      </c>
      <c r="F2657">
        <f>'[1]Master Data'!DF39/100</f>
        <v>0</v>
      </c>
      <c r="G2657">
        <f>'[1]Master Data'!DG39/100</f>
        <v>0</v>
      </c>
      <c r="H2657">
        <f>'[1]Master Data'!DH39/100</f>
        <v>0</v>
      </c>
      <c r="I2657">
        <f>'[1]Master Data'!DI39/100</f>
        <v>0</v>
      </c>
      <c r="J2657">
        <f>'[1]Master Data'!DJ39/100</f>
        <v>0</v>
      </c>
      <c r="K2657">
        <f>'[1]Master Data'!DL39/100</f>
        <v>0</v>
      </c>
      <c r="L2657">
        <f>'[1]Master Data'!DM39/1000000</f>
        <v>0</v>
      </c>
      <c r="M2657">
        <f>'[1]Master Data'!DN39/1000000</f>
        <v>0</v>
      </c>
      <c r="N2657">
        <f>'[1]Master Data'!DO39/1000000</f>
        <v>0</v>
      </c>
      <c r="O2657">
        <f>'[1]Master Data'!DP39/100</f>
        <v>0</v>
      </c>
      <c r="P2657">
        <f>'[1]Master Data'!DQ39/100</f>
        <v>0</v>
      </c>
      <c r="Q2657">
        <f>'[1]Master Data'!DR39/100</f>
        <v>0</v>
      </c>
      <c r="R2657">
        <f>'[1]Master Data'!DS39/1000000</f>
        <v>0</v>
      </c>
      <c r="S2657">
        <f>'[1]Master Data'!DU39/1000000</f>
        <v>0</v>
      </c>
      <c r="T2657">
        <f>'[1]Master Data'!DV39/100</f>
        <v>0</v>
      </c>
      <c r="U2657">
        <f>'[1]Master Data'!DW39/1000000</f>
        <v>0</v>
      </c>
    </row>
    <row r="2658" spans="1:21" x14ac:dyDescent="0.55000000000000004">
      <c r="A2658" s="41" t="s">
        <v>1152</v>
      </c>
      <c r="B2658" s="41">
        <v>0</v>
      </c>
      <c r="C2658">
        <f>'[1]Master Data'!DC40/100</f>
        <v>0</v>
      </c>
      <c r="D2658">
        <f>'[1]Master Data'!DD40/1000000</f>
        <v>0</v>
      </c>
      <c r="E2658">
        <f>'[1]Master Data'!DE40/1000000</f>
        <v>0</v>
      </c>
      <c r="F2658">
        <f>'[1]Master Data'!DF40/100</f>
        <v>0</v>
      </c>
      <c r="G2658">
        <f>'[1]Master Data'!DG40/100</f>
        <v>0</v>
      </c>
      <c r="H2658">
        <f>'[1]Master Data'!DH40/100</f>
        <v>0</v>
      </c>
      <c r="I2658">
        <f>'[1]Master Data'!DI40/100</f>
        <v>0</v>
      </c>
      <c r="J2658">
        <f>'[1]Master Data'!DJ40/100</f>
        <v>0</v>
      </c>
      <c r="K2658">
        <f>'[1]Master Data'!DL40/100</f>
        <v>0</v>
      </c>
      <c r="L2658">
        <f>'[1]Master Data'!DM40/1000000</f>
        <v>0</v>
      </c>
      <c r="M2658">
        <f>'[1]Master Data'!DN40/1000000</f>
        <v>0</v>
      </c>
      <c r="N2658">
        <f>'[1]Master Data'!DO40/1000000</f>
        <v>0</v>
      </c>
      <c r="O2658">
        <f>'[1]Master Data'!DP40/100</f>
        <v>0</v>
      </c>
      <c r="P2658">
        <f>'[1]Master Data'!DQ40/100</f>
        <v>0</v>
      </c>
      <c r="Q2658">
        <f>'[1]Master Data'!DR40/100</f>
        <v>0</v>
      </c>
      <c r="R2658">
        <f>'[1]Master Data'!DS40/1000000</f>
        <v>0</v>
      </c>
      <c r="S2658">
        <f>'[1]Master Data'!DU40/1000000</f>
        <v>0</v>
      </c>
      <c r="T2658">
        <f>'[1]Master Data'!DV40/100</f>
        <v>0</v>
      </c>
      <c r="U2658">
        <f>'[1]Master Data'!DW40/1000000</f>
        <v>0</v>
      </c>
    </row>
    <row r="2659" spans="1:21" x14ac:dyDescent="0.55000000000000004">
      <c r="A2659" s="41" t="s">
        <v>1153</v>
      </c>
      <c r="B2659" s="41">
        <v>0</v>
      </c>
      <c r="C2659">
        <f>'[1]Master Data'!DC41/100</f>
        <v>0</v>
      </c>
      <c r="D2659">
        <f>'[1]Master Data'!DD41/1000000</f>
        <v>0</v>
      </c>
      <c r="E2659">
        <f>'[1]Master Data'!DE41/1000000</f>
        <v>0</v>
      </c>
      <c r="F2659">
        <f>'[1]Master Data'!DF41/100</f>
        <v>0</v>
      </c>
      <c r="G2659">
        <f>'[1]Master Data'!DG41/100</f>
        <v>0</v>
      </c>
      <c r="H2659">
        <f>'[1]Master Data'!DH41/100</f>
        <v>0</v>
      </c>
      <c r="I2659">
        <f>'[1]Master Data'!DI41/100</f>
        <v>0</v>
      </c>
      <c r="J2659">
        <f>'[1]Master Data'!DJ41/100</f>
        <v>0</v>
      </c>
      <c r="K2659">
        <f>'[1]Master Data'!DL41/100</f>
        <v>0</v>
      </c>
      <c r="L2659">
        <f>'[1]Master Data'!DM41/1000000</f>
        <v>0</v>
      </c>
      <c r="M2659">
        <f>'[1]Master Data'!DN41/1000000</f>
        <v>0</v>
      </c>
      <c r="N2659">
        <f>'[1]Master Data'!DO41/1000000</f>
        <v>0</v>
      </c>
      <c r="O2659">
        <f>'[1]Master Data'!DP41/100</f>
        <v>0</v>
      </c>
      <c r="P2659">
        <f>'[1]Master Data'!DQ41/100</f>
        <v>0</v>
      </c>
      <c r="Q2659">
        <f>'[1]Master Data'!DR41/100</f>
        <v>0</v>
      </c>
      <c r="R2659">
        <f>'[1]Master Data'!DS41/1000000</f>
        <v>0</v>
      </c>
      <c r="S2659">
        <f>'[1]Master Data'!DU41/1000000</f>
        <v>0</v>
      </c>
      <c r="T2659">
        <f>'[1]Master Data'!DV41/100</f>
        <v>0</v>
      </c>
      <c r="U2659">
        <f>'[1]Master Data'!DW41/1000000</f>
        <v>0</v>
      </c>
    </row>
    <row r="2660" spans="1:21" x14ac:dyDescent="0.55000000000000004">
      <c r="A2660" s="41" t="s">
        <v>1154</v>
      </c>
      <c r="B2660" s="41">
        <v>0</v>
      </c>
      <c r="C2660">
        <f>'[1]Master Data'!DC42/100</f>
        <v>0</v>
      </c>
      <c r="D2660">
        <f>'[1]Master Data'!DD42/1000000</f>
        <v>0</v>
      </c>
      <c r="E2660">
        <f>'[1]Master Data'!DE42/1000000</f>
        <v>0</v>
      </c>
      <c r="F2660">
        <f>'[1]Master Data'!DF42/100</f>
        <v>0</v>
      </c>
      <c r="G2660">
        <f>'[1]Master Data'!DG42/100</f>
        <v>0</v>
      </c>
      <c r="H2660">
        <f>'[1]Master Data'!DH42/100</f>
        <v>0</v>
      </c>
      <c r="I2660">
        <f>'[1]Master Data'!DI42/100</f>
        <v>0</v>
      </c>
      <c r="J2660">
        <f>'[1]Master Data'!DJ42/100</f>
        <v>0</v>
      </c>
      <c r="K2660">
        <f>'[1]Master Data'!DL42/100</f>
        <v>0</v>
      </c>
      <c r="L2660">
        <f>'[1]Master Data'!DM42/1000000</f>
        <v>0</v>
      </c>
      <c r="M2660">
        <f>'[1]Master Data'!DN42/1000000</f>
        <v>0</v>
      </c>
      <c r="N2660">
        <f>'[1]Master Data'!DO42/1000000</f>
        <v>0</v>
      </c>
      <c r="O2660">
        <f>'[1]Master Data'!DP42/100</f>
        <v>0</v>
      </c>
      <c r="P2660">
        <f>'[1]Master Data'!DQ42/100</f>
        <v>0</v>
      </c>
      <c r="Q2660">
        <f>'[1]Master Data'!DR42/100</f>
        <v>0</v>
      </c>
      <c r="R2660">
        <f>'[1]Master Data'!DS42/1000000</f>
        <v>0</v>
      </c>
      <c r="S2660">
        <f>'[1]Master Data'!DU42/1000000</f>
        <v>0</v>
      </c>
      <c r="T2660">
        <f>'[1]Master Data'!DV42/100</f>
        <v>0</v>
      </c>
      <c r="U2660">
        <f>'[1]Master Data'!DW42/1000000</f>
        <v>0</v>
      </c>
    </row>
    <row r="2661" spans="1:21" x14ac:dyDescent="0.55000000000000004">
      <c r="A2661" s="41" t="s">
        <v>1155</v>
      </c>
      <c r="B2661" s="41">
        <v>0</v>
      </c>
      <c r="C2661">
        <f>'[1]Master Data'!DC43/100</f>
        <v>0</v>
      </c>
      <c r="D2661">
        <f>'[1]Master Data'!DD43/1000000</f>
        <v>0</v>
      </c>
      <c r="E2661">
        <f>'[1]Master Data'!DE43/1000000</f>
        <v>0</v>
      </c>
      <c r="F2661">
        <f>'[1]Master Data'!DF43/100</f>
        <v>0</v>
      </c>
      <c r="G2661">
        <f>'[1]Master Data'!DG43/100</f>
        <v>0</v>
      </c>
      <c r="H2661">
        <f>'[1]Master Data'!DH43/100</f>
        <v>0</v>
      </c>
      <c r="I2661">
        <f>'[1]Master Data'!DI43/100</f>
        <v>0</v>
      </c>
      <c r="J2661">
        <f>'[1]Master Data'!DJ43/100</f>
        <v>0</v>
      </c>
      <c r="K2661">
        <f>'[1]Master Data'!DL43/100</f>
        <v>0</v>
      </c>
      <c r="L2661">
        <f>'[1]Master Data'!DM43/1000000</f>
        <v>0</v>
      </c>
      <c r="M2661">
        <f>'[1]Master Data'!DN43/1000000</f>
        <v>0</v>
      </c>
      <c r="N2661">
        <f>'[1]Master Data'!DO43/1000000</f>
        <v>0</v>
      </c>
      <c r="O2661">
        <f>'[1]Master Data'!DP43/100</f>
        <v>0</v>
      </c>
      <c r="P2661">
        <f>'[1]Master Data'!DQ43/100</f>
        <v>0</v>
      </c>
      <c r="Q2661">
        <f>'[1]Master Data'!DR43/100</f>
        <v>0</v>
      </c>
      <c r="R2661">
        <f>'[1]Master Data'!DS43/1000000</f>
        <v>0</v>
      </c>
      <c r="S2661">
        <f>'[1]Master Data'!DU43/1000000</f>
        <v>0</v>
      </c>
      <c r="T2661">
        <f>'[1]Master Data'!DV43/100</f>
        <v>0</v>
      </c>
      <c r="U2661">
        <f>'[1]Master Data'!DW43/1000000</f>
        <v>0</v>
      </c>
    </row>
    <row r="2662" spans="1:21" x14ac:dyDescent="0.55000000000000004">
      <c r="A2662" s="41" t="s">
        <v>1156</v>
      </c>
      <c r="B2662" s="41">
        <v>0</v>
      </c>
      <c r="C2662">
        <f>'[1]Master Data'!DC44/100</f>
        <v>0</v>
      </c>
      <c r="D2662">
        <f>'[1]Master Data'!DD44/1000000</f>
        <v>0</v>
      </c>
      <c r="E2662">
        <f>'[1]Master Data'!DE44/1000000</f>
        <v>0</v>
      </c>
      <c r="F2662">
        <f>'[1]Master Data'!DF44/100</f>
        <v>0</v>
      </c>
      <c r="G2662">
        <f>'[1]Master Data'!DG44/100</f>
        <v>0</v>
      </c>
      <c r="H2662">
        <f>'[1]Master Data'!DH44/100</f>
        <v>0</v>
      </c>
      <c r="I2662">
        <f>'[1]Master Data'!DI44/100</f>
        <v>0</v>
      </c>
      <c r="J2662">
        <f>'[1]Master Data'!DJ44/100</f>
        <v>0</v>
      </c>
      <c r="K2662">
        <f>'[1]Master Data'!DL44/100</f>
        <v>0</v>
      </c>
      <c r="L2662">
        <f>'[1]Master Data'!DM44/1000000</f>
        <v>0</v>
      </c>
      <c r="M2662">
        <f>'[1]Master Data'!DN44/1000000</f>
        <v>0</v>
      </c>
      <c r="N2662">
        <f>'[1]Master Data'!DO44/1000000</f>
        <v>0</v>
      </c>
      <c r="O2662">
        <f>'[1]Master Data'!DP44/100</f>
        <v>0</v>
      </c>
      <c r="P2662">
        <f>'[1]Master Data'!DQ44/100</f>
        <v>0</v>
      </c>
      <c r="Q2662">
        <f>'[1]Master Data'!DR44/100</f>
        <v>0</v>
      </c>
      <c r="R2662">
        <f>'[1]Master Data'!DS44/1000000</f>
        <v>0</v>
      </c>
      <c r="S2662">
        <f>'[1]Master Data'!DU44/1000000</f>
        <v>0</v>
      </c>
      <c r="T2662">
        <f>'[1]Master Data'!DV44/100</f>
        <v>0</v>
      </c>
      <c r="U2662">
        <f>'[1]Master Data'!DW44/1000000</f>
        <v>0</v>
      </c>
    </row>
    <row r="2663" spans="1:21" x14ac:dyDescent="0.55000000000000004">
      <c r="A2663" s="41" t="s">
        <v>1157</v>
      </c>
      <c r="B2663" s="41">
        <v>0</v>
      </c>
      <c r="C2663">
        <f>'[1]Master Data'!DC45/100</f>
        <v>0</v>
      </c>
      <c r="D2663">
        <f>'[1]Master Data'!DD45/1000000</f>
        <v>0</v>
      </c>
      <c r="E2663">
        <f>'[1]Master Data'!DE45/1000000</f>
        <v>0</v>
      </c>
      <c r="F2663">
        <f>'[1]Master Data'!DF45/100</f>
        <v>0</v>
      </c>
      <c r="G2663">
        <f>'[1]Master Data'!DG45/100</f>
        <v>0</v>
      </c>
      <c r="H2663">
        <f>'[1]Master Data'!DH45/100</f>
        <v>0</v>
      </c>
      <c r="I2663">
        <f>'[1]Master Data'!DI45/100</f>
        <v>0</v>
      </c>
      <c r="J2663">
        <f>'[1]Master Data'!DJ45/100</f>
        <v>0</v>
      </c>
      <c r="K2663">
        <f>'[1]Master Data'!DL45/100</f>
        <v>0</v>
      </c>
      <c r="L2663">
        <f>'[1]Master Data'!DM45/1000000</f>
        <v>0</v>
      </c>
      <c r="M2663">
        <f>'[1]Master Data'!DN45/1000000</f>
        <v>0</v>
      </c>
      <c r="N2663">
        <f>'[1]Master Data'!DO45/1000000</f>
        <v>0</v>
      </c>
      <c r="O2663">
        <f>'[1]Master Data'!DP45/100</f>
        <v>0</v>
      </c>
      <c r="P2663">
        <f>'[1]Master Data'!DQ45/100</f>
        <v>0</v>
      </c>
      <c r="Q2663">
        <f>'[1]Master Data'!DR45/100</f>
        <v>0</v>
      </c>
      <c r="R2663">
        <f>'[1]Master Data'!DS45/1000000</f>
        <v>0</v>
      </c>
      <c r="S2663">
        <f>'[1]Master Data'!DU45/1000000</f>
        <v>0</v>
      </c>
      <c r="T2663">
        <f>'[1]Master Data'!DV45/100</f>
        <v>0</v>
      </c>
      <c r="U2663">
        <f>'[1]Master Data'!DW45/1000000</f>
        <v>0</v>
      </c>
    </row>
    <row r="2664" spans="1:21" x14ac:dyDescent="0.55000000000000004">
      <c r="A2664" s="41" t="s">
        <v>1158</v>
      </c>
      <c r="B2664" s="41">
        <v>0</v>
      </c>
      <c r="C2664">
        <f>'[1]Master Data'!DC46/100</f>
        <v>0</v>
      </c>
      <c r="D2664">
        <f>'[1]Master Data'!DD46/1000000</f>
        <v>0</v>
      </c>
      <c r="E2664">
        <f>'[1]Master Data'!DE46/1000000</f>
        <v>0</v>
      </c>
      <c r="F2664">
        <f>'[1]Master Data'!DF46/100</f>
        <v>0</v>
      </c>
      <c r="G2664">
        <f>'[1]Master Data'!DG46/100</f>
        <v>0</v>
      </c>
      <c r="H2664">
        <f>'[1]Master Data'!DH46/100</f>
        <v>0</v>
      </c>
      <c r="I2664">
        <f>'[1]Master Data'!DI46/100</f>
        <v>0</v>
      </c>
      <c r="J2664">
        <f>'[1]Master Data'!DJ46/100</f>
        <v>0</v>
      </c>
      <c r="K2664">
        <f>'[1]Master Data'!DL46/100</f>
        <v>0</v>
      </c>
      <c r="L2664">
        <f>'[1]Master Data'!DM46/1000000</f>
        <v>0</v>
      </c>
      <c r="M2664">
        <f>'[1]Master Data'!DN46/1000000</f>
        <v>0</v>
      </c>
      <c r="N2664">
        <f>'[1]Master Data'!DO46/1000000</f>
        <v>0</v>
      </c>
      <c r="O2664">
        <f>'[1]Master Data'!DP46/100</f>
        <v>0</v>
      </c>
      <c r="P2664">
        <f>'[1]Master Data'!DQ46/100</f>
        <v>0</v>
      </c>
      <c r="Q2664">
        <f>'[1]Master Data'!DR46/100</f>
        <v>0</v>
      </c>
      <c r="R2664">
        <f>'[1]Master Data'!DS46/1000000</f>
        <v>0</v>
      </c>
      <c r="S2664">
        <f>'[1]Master Data'!DU46/1000000</f>
        <v>0</v>
      </c>
      <c r="T2664">
        <f>'[1]Master Data'!DV46/100</f>
        <v>0</v>
      </c>
      <c r="U2664">
        <f>'[1]Master Data'!DW46/1000000</f>
        <v>0</v>
      </c>
    </row>
    <row r="2665" spans="1:21" x14ac:dyDescent="0.55000000000000004">
      <c r="A2665" s="41" t="s">
        <v>1159</v>
      </c>
      <c r="B2665" s="41">
        <v>0</v>
      </c>
      <c r="C2665">
        <f>'[1]Master Data'!DC47/100</f>
        <v>0</v>
      </c>
      <c r="D2665">
        <f>'[1]Master Data'!DD47/1000000</f>
        <v>0</v>
      </c>
      <c r="E2665">
        <f>'[1]Master Data'!DE47/1000000</f>
        <v>0</v>
      </c>
      <c r="F2665">
        <f>'[1]Master Data'!DF47/100</f>
        <v>0</v>
      </c>
      <c r="G2665">
        <f>'[1]Master Data'!DG47/100</f>
        <v>0</v>
      </c>
      <c r="H2665">
        <f>'[1]Master Data'!DH47/100</f>
        <v>0</v>
      </c>
      <c r="I2665">
        <f>'[1]Master Data'!DI47/100</f>
        <v>0</v>
      </c>
      <c r="J2665">
        <f>'[1]Master Data'!DJ47/100</f>
        <v>0</v>
      </c>
      <c r="K2665">
        <f>'[1]Master Data'!DL47/100</f>
        <v>0</v>
      </c>
      <c r="L2665">
        <f>'[1]Master Data'!DM47/1000000</f>
        <v>0</v>
      </c>
      <c r="M2665">
        <f>'[1]Master Data'!DN47/1000000</f>
        <v>0</v>
      </c>
      <c r="N2665">
        <f>'[1]Master Data'!DO47/1000000</f>
        <v>0</v>
      </c>
      <c r="O2665">
        <f>'[1]Master Data'!DP47/100</f>
        <v>0</v>
      </c>
      <c r="P2665">
        <f>'[1]Master Data'!DQ47/100</f>
        <v>0</v>
      </c>
      <c r="Q2665">
        <f>'[1]Master Data'!DR47/100</f>
        <v>0</v>
      </c>
      <c r="R2665">
        <f>'[1]Master Data'!DS47/1000000</f>
        <v>0</v>
      </c>
      <c r="S2665">
        <f>'[1]Master Data'!DU47/1000000</f>
        <v>0</v>
      </c>
      <c r="T2665">
        <f>'[1]Master Data'!DV47/100</f>
        <v>0</v>
      </c>
      <c r="U2665">
        <f>'[1]Master Data'!DW47/1000000</f>
        <v>0</v>
      </c>
    </row>
    <row r="2666" spans="1:21" x14ac:dyDescent="0.55000000000000004">
      <c r="A2666" s="41" t="s">
        <v>1160</v>
      </c>
      <c r="B2666" s="41">
        <v>0</v>
      </c>
      <c r="C2666">
        <f>'[1]Master Data'!DC48/100</f>
        <v>0</v>
      </c>
      <c r="D2666">
        <f>'[1]Master Data'!DD48/1000000</f>
        <v>0</v>
      </c>
      <c r="E2666">
        <f>'[1]Master Data'!DE48/1000000</f>
        <v>0</v>
      </c>
      <c r="F2666">
        <f>'[1]Master Data'!DF48/100</f>
        <v>0</v>
      </c>
      <c r="G2666">
        <f>'[1]Master Data'!DG48/100</f>
        <v>0</v>
      </c>
      <c r="H2666">
        <f>'[1]Master Data'!DH48/100</f>
        <v>0</v>
      </c>
      <c r="I2666">
        <f>'[1]Master Data'!DI48/100</f>
        <v>0</v>
      </c>
      <c r="J2666">
        <f>'[1]Master Data'!DJ48/100</f>
        <v>0</v>
      </c>
      <c r="K2666">
        <f>'[1]Master Data'!DL48/100</f>
        <v>0</v>
      </c>
      <c r="L2666">
        <f>'[1]Master Data'!DM48/1000000</f>
        <v>0</v>
      </c>
      <c r="M2666">
        <f>'[1]Master Data'!DN48/1000000</f>
        <v>0</v>
      </c>
      <c r="N2666">
        <f>'[1]Master Data'!DO48/1000000</f>
        <v>0</v>
      </c>
      <c r="O2666">
        <f>'[1]Master Data'!DP48/100</f>
        <v>0</v>
      </c>
      <c r="P2666">
        <f>'[1]Master Data'!DQ48/100</f>
        <v>0</v>
      </c>
      <c r="Q2666">
        <f>'[1]Master Data'!DR48/100</f>
        <v>0</v>
      </c>
      <c r="R2666">
        <f>'[1]Master Data'!DS48/1000000</f>
        <v>0</v>
      </c>
      <c r="S2666">
        <f>'[1]Master Data'!DU48/1000000</f>
        <v>0</v>
      </c>
      <c r="T2666">
        <f>'[1]Master Data'!DV48/100</f>
        <v>0</v>
      </c>
      <c r="U2666">
        <f>'[1]Master Data'!DW48/1000000</f>
        <v>0</v>
      </c>
    </row>
    <row r="2667" spans="1:21" x14ac:dyDescent="0.55000000000000004">
      <c r="A2667" s="41" t="s">
        <v>1161</v>
      </c>
      <c r="B2667" s="41">
        <v>0</v>
      </c>
      <c r="C2667">
        <f>'[1]Master Data'!DC49/100</f>
        <v>0</v>
      </c>
      <c r="D2667">
        <f>'[1]Master Data'!DD49/1000000</f>
        <v>0</v>
      </c>
      <c r="E2667">
        <f>'[1]Master Data'!DE49/1000000</f>
        <v>0</v>
      </c>
      <c r="F2667">
        <f>'[1]Master Data'!DF49/100</f>
        <v>0</v>
      </c>
      <c r="G2667">
        <f>'[1]Master Data'!DG49/100</f>
        <v>0</v>
      </c>
      <c r="H2667">
        <f>'[1]Master Data'!DH49/100</f>
        <v>0</v>
      </c>
      <c r="I2667">
        <f>'[1]Master Data'!DI49/100</f>
        <v>0</v>
      </c>
      <c r="J2667">
        <f>'[1]Master Data'!DJ49/100</f>
        <v>0</v>
      </c>
      <c r="K2667">
        <f>'[1]Master Data'!DL49/100</f>
        <v>0</v>
      </c>
      <c r="L2667">
        <f>'[1]Master Data'!DM49/1000000</f>
        <v>0</v>
      </c>
      <c r="M2667">
        <f>'[1]Master Data'!DN49/1000000</f>
        <v>0</v>
      </c>
      <c r="N2667">
        <f>'[1]Master Data'!DO49/1000000</f>
        <v>0</v>
      </c>
      <c r="O2667">
        <f>'[1]Master Data'!DP49/100</f>
        <v>0</v>
      </c>
      <c r="P2667">
        <f>'[1]Master Data'!DQ49/100</f>
        <v>0</v>
      </c>
      <c r="Q2667">
        <f>'[1]Master Data'!DR49/100</f>
        <v>0</v>
      </c>
      <c r="R2667">
        <f>'[1]Master Data'!DS49/1000000</f>
        <v>0</v>
      </c>
      <c r="S2667">
        <f>'[1]Master Data'!DU49/1000000</f>
        <v>0</v>
      </c>
      <c r="T2667">
        <f>'[1]Master Data'!DV49/100</f>
        <v>0</v>
      </c>
      <c r="U2667">
        <f>'[1]Master Data'!DW49/1000000</f>
        <v>0</v>
      </c>
    </row>
    <row r="2668" spans="1:21" x14ac:dyDescent="0.55000000000000004">
      <c r="A2668" s="41" t="s">
        <v>1162</v>
      </c>
      <c r="B2668" s="41">
        <v>0</v>
      </c>
      <c r="C2668">
        <f>'[1]Master Data'!DC50/100</f>
        <v>0</v>
      </c>
      <c r="D2668">
        <f>'[1]Master Data'!DD50/1000000</f>
        <v>0</v>
      </c>
      <c r="E2668">
        <f>'[1]Master Data'!DE50/1000000</f>
        <v>0</v>
      </c>
      <c r="F2668">
        <f>'[1]Master Data'!DF50/100</f>
        <v>0</v>
      </c>
      <c r="G2668">
        <f>'[1]Master Data'!DG50/100</f>
        <v>0</v>
      </c>
      <c r="H2668">
        <f>'[1]Master Data'!DH50/100</f>
        <v>0</v>
      </c>
      <c r="I2668">
        <f>'[1]Master Data'!DI50/100</f>
        <v>0</v>
      </c>
      <c r="J2668">
        <f>'[1]Master Data'!DJ50/100</f>
        <v>0</v>
      </c>
      <c r="K2668">
        <f>'[1]Master Data'!DL50/100</f>
        <v>0</v>
      </c>
      <c r="L2668">
        <f>'[1]Master Data'!DM50/1000000</f>
        <v>0</v>
      </c>
      <c r="M2668">
        <f>'[1]Master Data'!DN50/1000000</f>
        <v>0</v>
      </c>
      <c r="N2668">
        <f>'[1]Master Data'!DO50/1000000</f>
        <v>0</v>
      </c>
      <c r="O2668">
        <f>'[1]Master Data'!DP50/100</f>
        <v>0</v>
      </c>
      <c r="P2668">
        <f>'[1]Master Data'!DQ50/100</f>
        <v>0</v>
      </c>
      <c r="Q2668">
        <f>'[1]Master Data'!DR50/100</f>
        <v>0</v>
      </c>
      <c r="R2668">
        <f>'[1]Master Data'!DS50/1000000</f>
        <v>0</v>
      </c>
      <c r="S2668">
        <f>'[1]Master Data'!DU50/1000000</f>
        <v>0</v>
      </c>
      <c r="T2668">
        <f>'[1]Master Data'!DV50/100</f>
        <v>0</v>
      </c>
      <c r="U2668">
        <f>'[1]Master Data'!DW50/1000000</f>
        <v>0</v>
      </c>
    </row>
    <row r="2669" spans="1:21" x14ac:dyDescent="0.55000000000000004">
      <c r="A2669" s="41" t="s">
        <v>1163</v>
      </c>
      <c r="B2669" s="41">
        <v>0</v>
      </c>
      <c r="C2669">
        <f>'[1]Master Data'!DC51/100</f>
        <v>0</v>
      </c>
      <c r="D2669">
        <f>'[1]Master Data'!DD51/1000000</f>
        <v>0</v>
      </c>
      <c r="E2669">
        <f>'[1]Master Data'!DE51/1000000</f>
        <v>0</v>
      </c>
      <c r="F2669">
        <f>'[1]Master Data'!DF51/100</f>
        <v>0</v>
      </c>
      <c r="G2669">
        <f>'[1]Master Data'!DG51/100</f>
        <v>0</v>
      </c>
      <c r="H2669">
        <f>'[1]Master Data'!DH51/100</f>
        <v>0</v>
      </c>
      <c r="I2669">
        <f>'[1]Master Data'!DI51/100</f>
        <v>0</v>
      </c>
      <c r="J2669">
        <f>'[1]Master Data'!DJ51/100</f>
        <v>0</v>
      </c>
      <c r="K2669">
        <f>'[1]Master Data'!DL51/100</f>
        <v>0</v>
      </c>
      <c r="L2669">
        <f>'[1]Master Data'!DM51/1000000</f>
        <v>0</v>
      </c>
      <c r="M2669">
        <f>'[1]Master Data'!DN51/1000000</f>
        <v>0</v>
      </c>
      <c r="N2669">
        <f>'[1]Master Data'!DO51/1000000</f>
        <v>0</v>
      </c>
      <c r="O2669">
        <f>'[1]Master Data'!DP51/100</f>
        <v>0</v>
      </c>
      <c r="P2669">
        <f>'[1]Master Data'!DQ51/100</f>
        <v>0</v>
      </c>
      <c r="Q2669">
        <f>'[1]Master Data'!DR51/100</f>
        <v>0</v>
      </c>
      <c r="R2669">
        <f>'[1]Master Data'!DS51/1000000</f>
        <v>0</v>
      </c>
      <c r="S2669">
        <f>'[1]Master Data'!DU51/1000000</f>
        <v>0</v>
      </c>
      <c r="T2669">
        <f>'[1]Master Data'!DV51/100</f>
        <v>0</v>
      </c>
      <c r="U2669">
        <f>'[1]Master Data'!DW51/1000000</f>
        <v>0</v>
      </c>
    </row>
    <row r="2670" spans="1:21" x14ac:dyDescent="0.55000000000000004">
      <c r="A2670" s="41" t="s">
        <v>1164</v>
      </c>
      <c r="B2670" s="41">
        <v>0</v>
      </c>
      <c r="C2670">
        <f>'[1]Master Data'!DC52/100</f>
        <v>0</v>
      </c>
      <c r="D2670">
        <f>'[1]Master Data'!DD52/1000000</f>
        <v>0</v>
      </c>
      <c r="E2670">
        <f>'[1]Master Data'!DE52/1000000</f>
        <v>0</v>
      </c>
      <c r="F2670">
        <f>'[1]Master Data'!DF52/100</f>
        <v>0</v>
      </c>
      <c r="G2670">
        <f>'[1]Master Data'!DG52/100</f>
        <v>0</v>
      </c>
      <c r="H2670">
        <f>'[1]Master Data'!DH52/100</f>
        <v>0</v>
      </c>
      <c r="I2670">
        <f>'[1]Master Data'!DI52/100</f>
        <v>0</v>
      </c>
      <c r="J2670">
        <f>'[1]Master Data'!DJ52/100</f>
        <v>0</v>
      </c>
      <c r="K2670">
        <f>'[1]Master Data'!DL52/100</f>
        <v>0</v>
      </c>
      <c r="L2670">
        <f>'[1]Master Data'!DM52/1000000</f>
        <v>0</v>
      </c>
      <c r="M2670">
        <f>'[1]Master Data'!DN52/1000000</f>
        <v>0</v>
      </c>
      <c r="N2670">
        <f>'[1]Master Data'!DO52/1000000</f>
        <v>0</v>
      </c>
      <c r="O2670">
        <f>'[1]Master Data'!DP52/100</f>
        <v>0</v>
      </c>
      <c r="P2670">
        <f>'[1]Master Data'!DQ52/100</f>
        <v>0</v>
      </c>
      <c r="Q2670">
        <f>'[1]Master Data'!DR52/100</f>
        <v>0</v>
      </c>
      <c r="R2670">
        <f>'[1]Master Data'!DS52/1000000</f>
        <v>0</v>
      </c>
      <c r="S2670">
        <f>'[1]Master Data'!DU52/1000000</f>
        <v>0</v>
      </c>
      <c r="T2670">
        <f>'[1]Master Data'!DV52/100</f>
        <v>0</v>
      </c>
      <c r="U2670">
        <f>'[1]Master Data'!DW52/1000000</f>
        <v>0</v>
      </c>
    </row>
    <row r="2671" spans="1:21" x14ac:dyDescent="0.55000000000000004">
      <c r="A2671" s="41" t="s">
        <v>1165</v>
      </c>
      <c r="B2671" s="41">
        <v>0</v>
      </c>
      <c r="C2671">
        <f>'[1]Master Data'!DC53/100</f>
        <v>0</v>
      </c>
      <c r="D2671">
        <f>'[1]Master Data'!DD53/1000000</f>
        <v>0</v>
      </c>
      <c r="E2671">
        <f>'[1]Master Data'!DE53/1000000</f>
        <v>0</v>
      </c>
      <c r="F2671">
        <f>'[1]Master Data'!DF53/100</f>
        <v>0</v>
      </c>
      <c r="G2671">
        <f>'[1]Master Data'!DG53/100</f>
        <v>0</v>
      </c>
      <c r="H2671">
        <f>'[1]Master Data'!DH53/100</f>
        <v>0</v>
      </c>
      <c r="I2671">
        <f>'[1]Master Data'!DI53/100</f>
        <v>0</v>
      </c>
      <c r="J2671">
        <f>'[1]Master Data'!DJ53/100</f>
        <v>0</v>
      </c>
      <c r="K2671">
        <f>'[1]Master Data'!DL53/100</f>
        <v>0</v>
      </c>
      <c r="L2671">
        <f>'[1]Master Data'!DM53/1000000</f>
        <v>0</v>
      </c>
      <c r="M2671">
        <f>'[1]Master Data'!DN53/1000000</f>
        <v>0</v>
      </c>
      <c r="N2671">
        <f>'[1]Master Data'!DO53/1000000</f>
        <v>0</v>
      </c>
      <c r="O2671">
        <f>'[1]Master Data'!DP53/100</f>
        <v>0</v>
      </c>
      <c r="P2671">
        <f>'[1]Master Data'!DQ53/100</f>
        <v>0</v>
      </c>
      <c r="Q2671">
        <f>'[1]Master Data'!DR53/100</f>
        <v>0</v>
      </c>
      <c r="R2671">
        <f>'[1]Master Data'!DS53/1000000</f>
        <v>0</v>
      </c>
      <c r="S2671">
        <f>'[1]Master Data'!DU53/1000000</f>
        <v>0</v>
      </c>
      <c r="T2671">
        <f>'[1]Master Data'!DV53/100</f>
        <v>0</v>
      </c>
      <c r="U2671">
        <f>'[1]Master Data'!DW53/1000000</f>
        <v>0</v>
      </c>
    </row>
    <row r="2672" spans="1:21" x14ac:dyDescent="0.55000000000000004">
      <c r="A2672" s="41" t="s">
        <v>1166</v>
      </c>
      <c r="B2672" s="41">
        <v>0</v>
      </c>
      <c r="C2672">
        <f>'[1]Master Data'!DC54/100</f>
        <v>0</v>
      </c>
      <c r="D2672">
        <f>'[1]Master Data'!DD54/1000000</f>
        <v>0</v>
      </c>
      <c r="E2672">
        <f>'[1]Master Data'!DE54/1000000</f>
        <v>0</v>
      </c>
      <c r="F2672">
        <f>'[1]Master Data'!DF54/100</f>
        <v>0</v>
      </c>
      <c r="G2672">
        <f>'[1]Master Data'!DG54/100</f>
        <v>0</v>
      </c>
      <c r="H2672">
        <f>'[1]Master Data'!DH54/100</f>
        <v>0</v>
      </c>
      <c r="I2672">
        <f>'[1]Master Data'!DI54/100</f>
        <v>0</v>
      </c>
      <c r="J2672">
        <f>'[1]Master Data'!DJ54/100</f>
        <v>0</v>
      </c>
      <c r="K2672">
        <f>'[1]Master Data'!DL54/100</f>
        <v>0</v>
      </c>
      <c r="L2672">
        <f>'[1]Master Data'!DM54/1000000</f>
        <v>0</v>
      </c>
      <c r="M2672">
        <f>'[1]Master Data'!DN54/1000000</f>
        <v>0</v>
      </c>
      <c r="N2672">
        <f>'[1]Master Data'!DO54/1000000</f>
        <v>0</v>
      </c>
      <c r="O2672">
        <f>'[1]Master Data'!DP54/100</f>
        <v>0</v>
      </c>
      <c r="P2672">
        <f>'[1]Master Data'!DQ54/100</f>
        <v>0</v>
      </c>
      <c r="Q2672">
        <f>'[1]Master Data'!DR54/100</f>
        <v>0</v>
      </c>
      <c r="R2672">
        <f>'[1]Master Data'!DS54/1000000</f>
        <v>0</v>
      </c>
      <c r="S2672">
        <f>'[1]Master Data'!DU54/1000000</f>
        <v>0</v>
      </c>
      <c r="T2672">
        <f>'[1]Master Data'!DV54/100</f>
        <v>0</v>
      </c>
      <c r="U2672">
        <f>'[1]Master Data'!DW54/1000000</f>
        <v>0</v>
      </c>
    </row>
    <row r="2673" spans="1:21" x14ac:dyDescent="0.55000000000000004">
      <c r="A2673" s="41" t="s">
        <v>1167</v>
      </c>
      <c r="B2673" s="41">
        <v>0</v>
      </c>
      <c r="C2673">
        <f>'[1]Master Data'!DC55/100</f>
        <v>0</v>
      </c>
      <c r="D2673">
        <f>'[1]Master Data'!DD55/1000000</f>
        <v>0</v>
      </c>
      <c r="E2673">
        <f>'[1]Master Data'!DE55/1000000</f>
        <v>0</v>
      </c>
      <c r="F2673">
        <f>'[1]Master Data'!DF55/100</f>
        <v>0</v>
      </c>
      <c r="G2673">
        <f>'[1]Master Data'!DG55/100</f>
        <v>0</v>
      </c>
      <c r="H2673">
        <f>'[1]Master Data'!DH55/100</f>
        <v>0</v>
      </c>
      <c r="I2673">
        <f>'[1]Master Data'!DI55/100</f>
        <v>0</v>
      </c>
      <c r="J2673">
        <f>'[1]Master Data'!DJ55/100</f>
        <v>0</v>
      </c>
      <c r="K2673">
        <f>'[1]Master Data'!DL55/100</f>
        <v>0</v>
      </c>
      <c r="L2673">
        <f>'[1]Master Data'!DM55/1000000</f>
        <v>0</v>
      </c>
      <c r="M2673">
        <f>'[1]Master Data'!DN55/1000000</f>
        <v>0</v>
      </c>
      <c r="N2673">
        <f>'[1]Master Data'!DO55/1000000</f>
        <v>0</v>
      </c>
      <c r="O2673">
        <f>'[1]Master Data'!DP55/100</f>
        <v>0</v>
      </c>
      <c r="P2673">
        <f>'[1]Master Data'!DQ55/100</f>
        <v>0</v>
      </c>
      <c r="Q2673">
        <f>'[1]Master Data'!DR55/100</f>
        <v>0</v>
      </c>
      <c r="R2673">
        <f>'[1]Master Data'!DS55/1000000</f>
        <v>0</v>
      </c>
      <c r="S2673">
        <f>'[1]Master Data'!DU55/1000000</f>
        <v>0</v>
      </c>
      <c r="T2673">
        <f>'[1]Master Data'!DV55/100</f>
        <v>0</v>
      </c>
      <c r="U2673">
        <f>'[1]Master Data'!DW55/1000000</f>
        <v>0</v>
      </c>
    </row>
    <row r="2674" spans="1:21" x14ac:dyDescent="0.55000000000000004">
      <c r="A2674" s="41" t="s">
        <v>1168</v>
      </c>
      <c r="B2674" s="41">
        <v>0</v>
      </c>
      <c r="C2674">
        <f>'[1]Master Data'!DC56/100</f>
        <v>0</v>
      </c>
      <c r="D2674">
        <f>'[1]Master Data'!DD56/1000000</f>
        <v>0</v>
      </c>
      <c r="E2674">
        <f>'[1]Master Data'!DE56/1000000</f>
        <v>0</v>
      </c>
      <c r="F2674">
        <f>'[1]Master Data'!DF56/100</f>
        <v>0</v>
      </c>
      <c r="G2674">
        <f>'[1]Master Data'!DG56/100</f>
        <v>0</v>
      </c>
      <c r="H2674">
        <f>'[1]Master Data'!DH56/100</f>
        <v>0</v>
      </c>
      <c r="I2674">
        <f>'[1]Master Data'!DI56/100</f>
        <v>0</v>
      </c>
      <c r="J2674">
        <f>'[1]Master Data'!DJ56/100</f>
        <v>0</v>
      </c>
      <c r="K2674">
        <f>'[1]Master Data'!DL56/100</f>
        <v>0</v>
      </c>
      <c r="L2674">
        <f>'[1]Master Data'!DM56/1000000</f>
        <v>0</v>
      </c>
      <c r="M2674">
        <f>'[1]Master Data'!DN56/1000000</f>
        <v>0</v>
      </c>
      <c r="N2674">
        <f>'[1]Master Data'!DO56/1000000</f>
        <v>0</v>
      </c>
      <c r="O2674">
        <f>'[1]Master Data'!DP56/100</f>
        <v>0</v>
      </c>
      <c r="P2674">
        <f>'[1]Master Data'!DQ56/100</f>
        <v>0</v>
      </c>
      <c r="Q2674">
        <f>'[1]Master Data'!DR56/100</f>
        <v>0</v>
      </c>
      <c r="R2674">
        <f>'[1]Master Data'!DS56/1000000</f>
        <v>0</v>
      </c>
      <c r="S2674">
        <f>'[1]Master Data'!DU56/1000000</f>
        <v>0</v>
      </c>
      <c r="T2674">
        <f>'[1]Master Data'!DV56/100</f>
        <v>0</v>
      </c>
      <c r="U2674">
        <f>'[1]Master Data'!DW56/1000000</f>
        <v>0</v>
      </c>
    </row>
    <row r="2675" spans="1:21" x14ac:dyDescent="0.55000000000000004">
      <c r="A2675" s="41" t="s">
        <v>1169</v>
      </c>
      <c r="B2675" s="41">
        <v>0</v>
      </c>
      <c r="C2675">
        <f>'[1]Master Data'!DC57/100</f>
        <v>0</v>
      </c>
      <c r="D2675">
        <f>'[1]Master Data'!DD57/1000000</f>
        <v>0</v>
      </c>
      <c r="E2675">
        <f>'[1]Master Data'!DE57/1000000</f>
        <v>0</v>
      </c>
      <c r="F2675">
        <f>'[1]Master Data'!DF57/100</f>
        <v>0</v>
      </c>
      <c r="G2675">
        <f>'[1]Master Data'!DG57/100</f>
        <v>0</v>
      </c>
      <c r="H2675">
        <f>'[1]Master Data'!DH57/100</f>
        <v>0</v>
      </c>
      <c r="I2675">
        <f>'[1]Master Data'!DI57/100</f>
        <v>0</v>
      </c>
      <c r="J2675">
        <f>'[1]Master Data'!DJ57/100</f>
        <v>0</v>
      </c>
      <c r="K2675">
        <f>'[1]Master Data'!DL57/100</f>
        <v>0</v>
      </c>
      <c r="L2675">
        <f>'[1]Master Data'!DM57/1000000</f>
        <v>0</v>
      </c>
      <c r="M2675">
        <f>'[1]Master Data'!DN57/1000000</f>
        <v>0</v>
      </c>
      <c r="N2675">
        <f>'[1]Master Data'!DO57/1000000</f>
        <v>0</v>
      </c>
      <c r="O2675">
        <f>'[1]Master Data'!DP57/100</f>
        <v>0</v>
      </c>
      <c r="P2675">
        <f>'[1]Master Data'!DQ57/100</f>
        <v>0</v>
      </c>
      <c r="Q2675">
        <f>'[1]Master Data'!DR57/100</f>
        <v>0</v>
      </c>
      <c r="R2675">
        <f>'[1]Master Data'!DS57/1000000</f>
        <v>0</v>
      </c>
      <c r="S2675">
        <f>'[1]Master Data'!DU57/1000000</f>
        <v>0</v>
      </c>
      <c r="T2675">
        <f>'[1]Master Data'!DV57/100</f>
        <v>0</v>
      </c>
      <c r="U2675">
        <f>'[1]Master Data'!DW57/1000000</f>
        <v>0</v>
      </c>
    </row>
    <row r="2676" spans="1:21" x14ac:dyDescent="0.55000000000000004">
      <c r="A2676" s="41" t="s">
        <v>1170</v>
      </c>
      <c r="B2676" s="41">
        <v>0</v>
      </c>
      <c r="C2676">
        <f>'[1]Master Data'!DC58/100</f>
        <v>0</v>
      </c>
      <c r="D2676">
        <f>'[1]Master Data'!DD58/1000000</f>
        <v>0</v>
      </c>
      <c r="E2676">
        <f>'[1]Master Data'!DE58/1000000</f>
        <v>0</v>
      </c>
      <c r="F2676">
        <f>'[1]Master Data'!DF58/100</f>
        <v>0</v>
      </c>
      <c r="G2676">
        <f>'[1]Master Data'!DG58/100</f>
        <v>0</v>
      </c>
      <c r="H2676">
        <f>'[1]Master Data'!DH58/100</f>
        <v>0</v>
      </c>
      <c r="I2676">
        <f>'[1]Master Data'!DI58/100</f>
        <v>0</v>
      </c>
      <c r="J2676">
        <f>'[1]Master Data'!DJ58/100</f>
        <v>0</v>
      </c>
      <c r="K2676">
        <f>'[1]Master Data'!DL58/100</f>
        <v>0</v>
      </c>
      <c r="L2676">
        <f>'[1]Master Data'!DM58/1000000</f>
        <v>0</v>
      </c>
      <c r="M2676">
        <f>'[1]Master Data'!DN58/1000000</f>
        <v>0</v>
      </c>
      <c r="N2676">
        <f>'[1]Master Data'!DO58/1000000</f>
        <v>0</v>
      </c>
      <c r="O2676">
        <f>'[1]Master Data'!DP58/100</f>
        <v>0</v>
      </c>
      <c r="P2676">
        <f>'[1]Master Data'!DQ58/100</f>
        <v>0</v>
      </c>
      <c r="Q2676">
        <f>'[1]Master Data'!DR58/100</f>
        <v>0</v>
      </c>
      <c r="R2676">
        <f>'[1]Master Data'!DS58/1000000</f>
        <v>0</v>
      </c>
      <c r="S2676">
        <f>'[1]Master Data'!DU58/1000000</f>
        <v>0</v>
      </c>
      <c r="T2676">
        <f>'[1]Master Data'!DV58/100</f>
        <v>0</v>
      </c>
      <c r="U2676">
        <f>'[1]Master Data'!DW58/1000000</f>
        <v>0</v>
      </c>
    </row>
    <row r="2677" spans="1:21" x14ac:dyDescent="0.55000000000000004">
      <c r="A2677" s="41" t="s">
        <v>1171</v>
      </c>
      <c r="B2677" s="41">
        <v>0</v>
      </c>
      <c r="C2677">
        <f>'[1]Master Data'!DC59/100</f>
        <v>0</v>
      </c>
      <c r="D2677">
        <f>'[1]Master Data'!DD59/1000000</f>
        <v>0</v>
      </c>
      <c r="E2677">
        <f>'[1]Master Data'!DE59/1000000</f>
        <v>0</v>
      </c>
      <c r="F2677">
        <f>'[1]Master Data'!DF59/100</f>
        <v>0</v>
      </c>
      <c r="G2677">
        <f>'[1]Master Data'!DG59/100</f>
        <v>0</v>
      </c>
      <c r="H2677">
        <f>'[1]Master Data'!DH59/100</f>
        <v>0</v>
      </c>
      <c r="I2677">
        <f>'[1]Master Data'!DI59/100</f>
        <v>0</v>
      </c>
      <c r="J2677">
        <f>'[1]Master Data'!DJ59/100</f>
        <v>0</v>
      </c>
      <c r="K2677">
        <f>'[1]Master Data'!DL59/100</f>
        <v>0</v>
      </c>
      <c r="L2677">
        <f>'[1]Master Data'!DM59/1000000</f>
        <v>0</v>
      </c>
      <c r="M2677">
        <f>'[1]Master Data'!DN59/1000000</f>
        <v>0</v>
      </c>
      <c r="N2677">
        <f>'[1]Master Data'!DO59/1000000</f>
        <v>0</v>
      </c>
      <c r="O2677">
        <f>'[1]Master Data'!DP59/100</f>
        <v>0</v>
      </c>
      <c r="P2677">
        <f>'[1]Master Data'!DQ59/100</f>
        <v>0</v>
      </c>
      <c r="Q2677">
        <f>'[1]Master Data'!DR59/100</f>
        <v>0</v>
      </c>
      <c r="R2677">
        <f>'[1]Master Data'!DS59/1000000</f>
        <v>0</v>
      </c>
      <c r="S2677">
        <f>'[1]Master Data'!DU59/1000000</f>
        <v>0</v>
      </c>
      <c r="T2677">
        <f>'[1]Master Data'!DV59/100</f>
        <v>0</v>
      </c>
      <c r="U2677">
        <f>'[1]Master Data'!DW59/1000000</f>
        <v>0</v>
      </c>
    </row>
    <row r="2678" spans="1:21" x14ac:dyDescent="0.55000000000000004">
      <c r="A2678" s="41" t="s">
        <v>1172</v>
      </c>
      <c r="B2678" s="41">
        <v>0</v>
      </c>
      <c r="C2678">
        <f>'[1]Master Data'!DC60/100</f>
        <v>0</v>
      </c>
      <c r="D2678">
        <f>'[1]Master Data'!DD60/1000000</f>
        <v>0</v>
      </c>
      <c r="E2678">
        <f>'[1]Master Data'!DE60/1000000</f>
        <v>0</v>
      </c>
      <c r="F2678">
        <f>'[1]Master Data'!DF60/100</f>
        <v>0</v>
      </c>
      <c r="G2678">
        <f>'[1]Master Data'!DG60/100</f>
        <v>0</v>
      </c>
      <c r="H2678">
        <f>'[1]Master Data'!DH60/100</f>
        <v>0</v>
      </c>
      <c r="I2678">
        <f>'[1]Master Data'!DI60/100</f>
        <v>0</v>
      </c>
      <c r="J2678">
        <f>'[1]Master Data'!DJ60/100</f>
        <v>0</v>
      </c>
      <c r="K2678">
        <f>'[1]Master Data'!DL60/100</f>
        <v>0</v>
      </c>
      <c r="L2678">
        <f>'[1]Master Data'!DM60/1000000</f>
        <v>0</v>
      </c>
      <c r="M2678">
        <f>'[1]Master Data'!DN60/1000000</f>
        <v>0</v>
      </c>
      <c r="N2678">
        <f>'[1]Master Data'!DO60/1000000</f>
        <v>0</v>
      </c>
      <c r="O2678">
        <f>'[1]Master Data'!DP60/100</f>
        <v>0</v>
      </c>
      <c r="P2678">
        <f>'[1]Master Data'!DQ60/100</f>
        <v>0</v>
      </c>
      <c r="Q2678">
        <f>'[1]Master Data'!DR60/100</f>
        <v>0</v>
      </c>
      <c r="R2678">
        <f>'[1]Master Data'!DS60/1000000</f>
        <v>0</v>
      </c>
      <c r="S2678">
        <f>'[1]Master Data'!DU60/1000000</f>
        <v>0</v>
      </c>
      <c r="T2678">
        <f>'[1]Master Data'!DV60/100</f>
        <v>0</v>
      </c>
      <c r="U2678">
        <f>'[1]Master Data'!DW60/1000000</f>
        <v>0</v>
      </c>
    </row>
    <row r="2679" spans="1:21" x14ac:dyDescent="0.55000000000000004">
      <c r="A2679" s="41" t="s">
        <v>1173</v>
      </c>
      <c r="B2679" s="41">
        <v>0</v>
      </c>
      <c r="C2679">
        <f>'[1]Master Data'!DC61/100</f>
        <v>0</v>
      </c>
      <c r="D2679">
        <f>'[1]Master Data'!DD61/1000000</f>
        <v>0</v>
      </c>
      <c r="E2679">
        <f>'[1]Master Data'!DE61/1000000</f>
        <v>0</v>
      </c>
      <c r="F2679">
        <f>'[1]Master Data'!DF61/100</f>
        <v>0</v>
      </c>
      <c r="G2679">
        <f>'[1]Master Data'!DG61/100</f>
        <v>0</v>
      </c>
      <c r="H2679">
        <f>'[1]Master Data'!DH61/100</f>
        <v>0</v>
      </c>
      <c r="I2679">
        <f>'[1]Master Data'!DI61/100</f>
        <v>0</v>
      </c>
      <c r="J2679">
        <f>'[1]Master Data'!DJ61/100</f>
        <v>0</v>
      </c>
      <c r="K2679">
        <f>'[1]Master Data'!DL61/100</f>
        <v>0</v>
      </c>
      <c r="L2679">
        <f>'[1]Master Data'!DM61/1000000</f>
        <v>0</v>
      </c>
      <c r="M2679">
        <f>'[1]Master Data'!DN61/1000000</f>
        <v>0</v>
      </c>
      <c r="N2679">
        <f>'[1]Master Data'!DO61/1000000</f>
        <v>0</v>
      </c>
      <c r="O2679">
        <f>'[1]Master Data'!DP61/100</f>
        <v>0</v>
      </c>
      <c r="P2679">
        <f>'[1]Master Data'!DQ61/100</f>
        <v>0</v>
      </c>
      <c r="Q2679">
        <f>'[1]Master Data'!DR61/100</f>
        <v>0</v>
      </c>
      <c r="R2679">
        <f>'[1]Master Data'!DS61/1000000</f>
        <v>0</v>
      </c>
      <c r="S2679">
        <f>'[1]Master Data'!DU61/1000000</f>
        <v>0</v>
      </c>
      <c r="T2679">
        <f>'[1]Master Data'!DV61/100</f>
        <v>0</v>
      </c>
      <c r="U2679">
        <f>'[1]Master Data'!DW61/1000000</f>
        <v>0</v>
      </c>
    </row>
    <row r="2680" spans="1:21" x14ac:dyDescent="0.55000000000000004">
      <c r="A2680" s="41" t="s">
        <v>1174</v>
      </c>
      <c r="B2680" s="41">
        <v>0</v>
      </c>
      <c r="C2680">
        <f>'[1]Master Data'!DC62/100</f>
        <v>0</v>
      </c>
      <c r="D2680">
        <f>'[1]Master Data'!DD62/1000000</f>
        <v>0</v>
      </c>
      <c r="E2680">
        <f>'[1]Master Data'!DE62/1000000</f>
        <v>0</v>
      </c>
      <c r="F2680">
        <f>'[1]Master Data'!DF62/100</f>
        <v>0</v>
      </c>
      <c r="G2680">
        <f>'[1]Master Data'!DG62/100</f>
        <v>0</v>
      </c>
      <c r="H2680">
        <f>'[1]Master Data'!DH62/100</f>
        <v>0</v>
      </c>
      <c r="I2680">
        <f>'[1]Master Data'!DI62/100</f>
        <v>0</v>
      </c>
      <c r="J2680">
        <f>'[1]Master Data'!DJ62/100</f>
        <v>0</v>
      </c>
      <c r="K2680">
        <f>'[1]Master Data'!DL62/100</f>
        <v>0</v>
      </c>
      <c r="L2680">
        <f>'[1]Master Data'!DM62/1000000</f>
        <v>0</v>
      </c>
      <c r="M2680">
        <f>'[1]Master Data'!DN62/1000000</f>
        <v>0</v>
      </c>
      <c r="N2680">
        <f>'[1]Master Data'!DO62/1000000</f>
        <v>0</v>
      </c>
      <c r="O2680">
        <f>'[1]Master Data'!DP62/100</f>
        <v>0</v>
      </c>
      <c r="P2680">
        <f>'[1]Master Data'!DQ62/100</f>
        <v>0</v>
      </c>
      <c r="Q2680">
        <f>'[1]Master Data'!DR62/100</f>
        <v>0</v>
      </c>
      <c r="R2680">
        <f>'[1]Master Data'!DS62/1000000</f>
        <v>0</v>
      </c>
      <c r="S2680">
        <f>'[1]Master Data'!DU62/1000000</f>
        <v>0</v>
      </c>
      <c r="T2680">
        <f>'[1]Master Data'!DV62/100</f>
        <v>0</v>
      </c>
      <c r="U2680">
        <f>'[1]Master Data'!DW62/1000000</f>
        <v>0</v>
      </c>
    </row>
    <row r="2681" spans="1:21" x14ac:dyDescent="0.55000000000000004">
      <c r="A2681" s="41" t="s">
        <v>1175</v>
      </c>
      <c r="B2681" s="41">
        <v>0</v>
      </c>
      <c r="C2681">
        <f>'[1]Master Data'!DC63/100</f>
        <v>0</v>
      </c>
      <c r="D2681">
        <f>'[1]Master Data'!DD63/1000000</f>
        <v>0</v>
      </c>
      <c r="E2681">
        <f>'[1]Master Data'!DE63/1000000</f>
        <v>0</v>
      </c>
      <c r="F2681">
        <f>'[1]Master Data'!DF63/100</f>
        <v>0</v>
      </c>
      <c r="G2681">
        <f>'[1]Master Data'!DG63/100</f>
        <v>0</v>
      </c>
      <c r="H2681">
        <f>'[1]Master Data'!DH63/100</f>
        <v>0</v>
      </c>
      <c r="I2681">
        <f>'[1]Master Data'!DI63/100</f>
        <v>0</v>
      </c>
      <c r="J2681">
        <f>'[1]Master Data'!DJ63/100</f>
        <v>0</v>
      </c>
      <c r="K2681">
        <f>'[1]Master Data'!DL63/100</f>
        <v>0</v>
      </c>
      <c r="L2681">
        <f>'[1]Master Data'!DM63/1000000</f>
        <v>0</v>
      </c>
      <c r="M2681">
        <f>'[1]Master Data'!DN63/1000000</f>
        <v>0</v>
      </c>
      <c r="N2681">
        <f>'[1]Master Data'!DO63/1000000</f>
        <v>0</v>
      </c>
      <c r="O2681">
        <f>'[1]Master Data'!DP63/100</f>
        <v>0</v>
      </c>
      <c r="P2681">
        <f>'[1]Master Data'!DQ63/100</f>
        <v>0</v>
      </c>
      <c r="Q2681">
        <f>'[1]Master Data'!DR63/100</f>
        <v>0</v>
      </c>
      <c r="R2681">
        <f>'[1]Master Data'!DS63/1000000</f>
        <v>0</v>
      </c>
      <c r="S2681">
        <f>'[1]Master Data'!DU63/1000000</f>
        <v>0</v>
      </c>
      <c r="T2681">
        <f>'[1]Master Data'!DV63/100</f>
        <v>0</v>
      </c>
      <c r="U2681">
        <f>'[1]Master Data'!DW63/1000000</f>
        <v>0</v>
      </c>
    </row>
    <row r="2682" spans="1:21" x14ac:dyDescent="0.55000000000000004">
      <c r="A2682" s="41" t="s">
        <v>1176</v>
      </c>
      <c r="B2682" s="41">
        <v>0</v>
      </c>
      <c r="C2682">
        <f>'[1]Master Data'!DC64/100</f>
        <v>0</v>
      </c>
      <c r="D2682">
        <f>'[1]Master Data'!DD64/1000000</f>
        <v>0</v>
      </c>
      <c r="E2682">
        <f>'[1]Master Data'!DE64/1000000</f>
        <v>0</v>
      </c>
      <c r="F2682">
        <f>'[1]Master Data'!DF64/100</f>
        <v>0</v>
      </c>
      <c r="G2682">
        <f>'[1]Master Data'!DG64/100</f>
        <v>0</v>
      </c>
      <c r="H2682">
        <f>'[1]Master Data'!DH64/100</f>
        <v>0</v>
      </c>
      <c r="I2682">
        <f>'[1]Master Data'!DI64/100</f>
        <v>0</v>
      </c>
      <c r="J2682">
        <f>'[1]Master Data'!DJ64/100</f>
        <v>0</v>
      </c>
      <c r="K2682">
        <f>'[1]Master Data'!DL64/100</f>
        <v>0</v>
      </c>
      <c r="L2682">
        <f>'[1]Master Data'!DM64/1000000</f>
        <v>0</v>
      </c>
      <c r="M2682">
        <f>'[1]Master Data'!DN64/1000000</f>
        <v>0</v>
      </c>
      <c r="N2682">
        <f>'[1]Master Data'!DO64/1000000</f>
        <v>0</v>
      </c>
      <c r="O2682">
        <f>'[1]Master Data'!DP64/100</f>
        <v>0</v>
      </c>
      <c r="P2682">
        <f>'[1]Master Data'!DQ64/100</f>
        <v>0</v>
      </c>
      <c r="Q2682">
        <f>'[1]Master Data'!DR64/100</f>
        <v>0</v>
      </c>
      <c r="R2682">
        <f>'[1]Master Data'!DS64/1000000</f>
        <v>0</v>
      </c>
      <c r="S2682">
        <f>'[1]Master Data'!DU64/1000000</f>
        <v>0</v>
      </c>
      <c r="T2682">
        <f>'[1]Master Data'!DV64/100</f>
        <v>0</v>
      </c>
      <c r="U2682">
        <f>'[1]Master Data'!DW64/1000000</f>
        <v>0</v>
      </c>
    </row>
    <row r="2683" spans="1:21" x14ac:dyDescent="0.55000000000000004">
      <c r="A2683" s="41" t="s">
        <v>1177</v>
      </c>
      <c r="B2683" s="41">
        <v>9.1000000000000004E-3</v>
      </c>
      <c r="C2683">
        <f>'[1]Master Data'!DC65/100</f>
        <v>0</v>
      </c>
      <c r="D2683">
        <f>'[1]Master Data'!DD65/1000000</f>
        <v>0</v>
      </c>
      <c r="E2683">
        <f>'[1]Master Data'!DE65/1000000</f>
        <v>0</v>
      </c>
      <c r="F2683">
        <f>'[1]Master Data'!DF65/100</f>
        <v>0</v>
      </c>
      <c r="G2683">
        <f>'[1]Master Data'!DG65/100</f>
        <v>0</v>
      </c>
      <c r="H2683">
        <f>'[1]Master Data'!DH65/100</f>
        <v>0</v>
      </c>
      <c r="I2683">
        <f>'[1]Master Data'!DI65/100</f>
        <v>0</v>
      </c>
      <c r="J2683">
        <f>'[1]Master Data'!DJ65/100</f>
        <v>0</v>
      </c>
      <c r="K2683">
        <f>'[1]Master Data'!DL65/100</f>
        <v>5.9999999999999995E-4</v>
      </c>
      <c r="L2683">
        <f>'[1]Master Data'!DM65/1000000</f>
        <v>0</v>
      </c>
      <c r="M2683">
        <f>'[1]Master Data'!DN65/1000000</f>
        <v>0</v>
      </c>
      <c r="N2683">
        <f>'[1]Master Data'!DO65/1000000</f>
        <v>0</v>
      </c>
      <c r="O2683">
        <f>'[1]Master Data'!DP65/100</f>
        <v>0</v>
      </c>
      <c r="P2683">
        <f>'[1]Master Data'!DQ65/100</f>
        <v>0</v>
      </c>
      <c r="Q2683">
        <f>'[1]Master Data'!DR65/100</f>
        <v>0</v>
      </c>
      <c r="R2683">
        <f>'[1]Master Data'!DS65/1000000</f>
        <v>0</v>
      </c>
      <c r="S2683">
        <f>'[1]Master Data'!DU65/1000000</f>
        <v>0</v>
      </c>
      <c r="T2683">
        <f>'[1]Master Data'!DV65/100</f>
        <v>0</v>
      </c>
      <c r="U2683">
        <f>'[1]Master Data'!DW65/1000000</f>
        <v>0</v>
      </c>
    </row>
    <row r="2684" spans="1:21" x14ac:dyDescent="0.55000000000000004">
      <c r="A2684" s="41" t="s">
        <v>1178</v>
      </c>
      <c r="B2684" s="41">
        <v>0</v>
      </c>
      <c r="C2684">
        <f>'[1]Master Data'!DC66/100</f>
        <v>0</v>
      </c>
      <c r="D2684">
        <f>'[1]Master Data'!DD66/1000000</f>
        <v>0</v>
      </c>
      <c r="E2684">
        <f>'[1]Master Data'!DE66/1000000</f>
        <v>0</v>
      </c>
      <c r="F2684">
        <f>'[1]Master Data'!DF66/100</f>
        <v>0</v>
      </c>
      <c r="G2684">
        <f>'[1]Master Data'!DG66/100</f>
        <v>0</v>
      </c>
      <c r="H2684">
        <f>'[1]Master Data'!DH66/100</f>
        <v>0</v>
      </c>
      <c r="I2684">
        <f>'[1]Master Data'!DI66/100</f>
        <v>0</v>
      </c>
      <c r="J2684">
        <f>'[1]Master Data'!DJ66/100</f>
        <v>0</v>
      </c>
      <c r="K2684">
        <f>'[1]Master Data'!DL66/100</f>
        <v>0</v>
      </c>
      <c r="L2684">
        <f>'[1]Master Data'!DM66/1000000</f>
        <v>0</v>
      </c>
      <c r="M2684">
        <f>'[1]Master Data'!DN66/1000000</f>
        <v>0</v>
      </c>
      <c r="N2684">
        <f>'[1]Master Data'!DO66/1000000</f>
        <v>0</v>
      </c>
      <c r="O2684">
        <f>'[1]Master Data'!DP66/100</f>
        <v>0</v>
      </c>
      <c r="P2684">
        <f>'[1]Master Data'!DQ66/100</f>
        <v>0</v>
      </c>
      <c r="Q2684">
        <f>'[1]Master Data'!DR66/100</f>
        <v>0</v>
      </c>
      <c r="R2684">
        <f>'[1]Master Data'!DS66/1000000</f>
        <v>0</v>
      </c>
      <c r="S2684">
        <f>'[1]Master Data'!DU66/1000000</f>
        <v>0</v>
      </c>
      <c r="T2684">
        <f>'[1]Master Data'!DV66/100</f>
        <v>0</v>
      </c>
      <c r="U2684">
        <f>'[1]Master Data'!DW66/1000000</f>
        <v>0</v>
      </c>
    </row>
    <row r="2685" spans="1:21" x14ac:dyDescent="0.55000000000000004">
      <c r="A2685" s="41" t="s">
        <v>1179</v>
      </c>
      <c r="B2685" s="41">
        <v>0</v>
      </c>
      <c r="C2685">
        <f>'[1]Master Data'!DC67/100</f>
        <v>0</v>
      </c>
      <c r="D2685">
        <f>'[1]Master Data'!DD67/1000000</f>
        <v>0</v>
      </c>
      <c r="E2685">
        <f>'[1]Master Data'!DE67/1000000</f>
        <v>0</v>
      </c>
      <c r="F2685">
        <f>'[1]Master Data'!DF67/100</f>
        <v>0</v>
      </c>
      <c r="G2685">
        <f>'[1]Master Data'!DG67/100</f>
        <v>0</v>
      </c>
      <c r="H2685">
        <f>'[1]Master Data'!DH67/100</f>
        <v>0</v>
      </c>
      <c r="I2685">
        <f>'[1]Master Data'!DI67/100</f>
        <v>0</v>
      </c>
      <c r="J2685">
        <f>'[1]Master Data'!DJ67/100</f>
        <v>0</v>
      </c>
      <c r="K2685">
        <f>'[1]Master Data'!DL67/100</f>
        <v>0</v>
      </c>
      <c r="L2685">
        <f>'[1]Master Data'!DM67/1000000</f>
        <v>0</v>
      </c>
      <c r="M2685">
        <f>'[1]Master Data'!DN67/1000000</f>
        <v>0</v>
      </c>
      <c r="N2685">
        <f>'[1]Master Data'!DO67/1000000</f>
        <v>0</v>
      </c>
      <c r="O2685">
        <f>'[1]Master Data'!DP67/100</f>
        <v>0</v>
      </c>
      <c r="P2685">
        <f>'[1]Master Data'!DQ67/100</f>
        <v>0</v>
      </c>
      <c r="Q2685">
        <f>'[1]Master Data'!DR67/100</f>
        <v>0</v>
      </c>
      <c r="R2685">
        <f>'[1]Master Data'!DS67/1000000</f>
        <v>0</v>
      </c>
      <c r="S2685">
        <f>'[1]Master Data'!DU67/1000000</f>
        <v>0</v>
      </c>
      <c r="T2685">
        <f>'[1]Master Data'!DV67/100</f>
        <v>0</v>
      </c>
      <c r="U2685">
        <f>'[1]Master Data'!DW67/1000000</f>
        <v>0</v>
      </c>
    </row>
    <row r="2686" spans="1:21" x14ac:dyDescent="0.55000000000000004">
      <c r="A2686" s="41" t="s">
        <v>1180</v>
      </c>
      <c r="B2686" s="41">
        <v>0</v>
      </c>
      <c r="C2686">
        <f>'[1]Master Data'!DC68/100</f>
        <v>0</v>
      </c>
      <c r="D2686">
        <f>'[1]Master Data'!DD68/1000000</f>
        <v>0</v>
      </c>
      <c r="E2686">
        <f>'[1]Master Data'!DE68/1000000</f>
        <v>0</v>
      </c>
      <c r="F2686">
        <f>'[1]Master Data'!DF68/100</f>
        <v>0</v>
      </c>
      <c r="G2686">
        <f>'[1]Master Data'!DG68/100</f>
        <v>0</v>
      </c>
      <c r="H2686">
        <f>'[1]Master Data'!DH68/100</f>
        <v>0</v>
      </c>
      <c r="I2686">
        <f>'[1]Master Data'!DI68/100</f>
        <v>0</v>
      </c>
      <c r="J2686">
        <f>'[1]Master Data'!DJ68/100</f>
        <v>0</v>
      </c>
      <c r="K2686">
        <f>'[1]Master Data'!DL68/100</f>
        <v>0</v>
      </c>
      <c r="L2686">
        <f>'[1]Master Data'!DM68/1000000</f>
        <v>0</v>
      </c>
      <c r="M2686">
        <f>'[1]Master Data'!DN68/1000000</f>
        <v>0</v>
      </c>
      <c r="N2686">
        <f>'[1]Master Data'!DO68/1000000</f>
        <v>0</v>
      </c>
      <c r="O2686">
        <f>'[1]Master Data'!DP68/100</f>
        <v>0</v>
      </c>
      <c r="P2686">
        <f>'[1]Master Data'!DQ68/100</f>
        <v>0</v>
      </c>
      <c r="Q2686">
        <f>'[1]Master Data'!DR68/100</f>
        <v>0</v>
      </c>
      <c r="R2686">
        <f>'[1]Master Data'!DS68/1000000</f>
        <v>0</v>
      </c>
      <c r="S2686">
        <f>'[1]Master Data'!DU68/1000000</f>
        <v>0</v>
      </c>
      <c r="T2686">
        <f>'[1]Master Data'!DV68/100</f>
        <v>0</v>
      </c>
      <c r="U2686">
        <f>'[1]Master Data'!DW68/1000000</f>
        <v>0</v>
      </c>
    </row>
    <row r="2687" spans="1:21" x14ac:dyDescent="0.55000000000000004">
      <c r="A2687" s="41" t="s">
        <v>1181</v>
      </c>
      <c r="B2687" s="41">
        <v>0</v>
      </c>
      <c r="C2687">
        <f>'[1]Master Data'!DC69/100</f>
        <v>0</v>
      </c>
      <c r="D2687">
        <f>'[1]Master Data'!DD69/1000000</f>
        <v>0</v>
      </c>
      <c r="E2687">
        <f>'[1]Master Data'!DE69/1000000</f>
        <v>0</v>
      </c>
      <c r="F2687">
        <f>'[1]Master Data'!DF69/100</f>
        <v>0</v>
      </c>
      <c r="G2687">
        <f>'[1]Master Data'!DG69/100</f>
        <v>0</v>
      </c>
      <c r="H2687">
        <f>'[1]Master Data'!DH69/100</f>
        <v>0</v>
      </c>
      <c r="I2687">
        <f>'[1]Master Data'!DI69/100</f>
        <v>0</v>
      </c>
      <c r="J2687">
        <f>'[1]Master Data'!DJ69/100</f>
        <v>0</v>
      </c>
      <c r="K2687">
        <f>'[1]Master Data'!DL69/100</f>
        <v>0</v>
      </c>
      <c r="L2687">
        <f>'[1]Master Data'!DM69/1000000</f>
        <v>0</v>
      </c>
      <c r="M2687">
        <f>'[1]Master Data'!DN69/1000000</f>
        <v>0</v>
      </c>
      <c r="N2687">
        <f>'[1]Master Data'!DO69/1000000</f>
        <v>0</v>
      </c>
      <c r="O2687">
        <f>'[1]Master Data'!DP69/100</f>
        <v>0</v>
      </c>
      <c r="P2687">
        <f>'[1]Master Data'!DQ69/100</f>
        <v>0</v>
      </c>
      <c r="Q2687">
        <f>'[1]Master Data'!DR69/100</f>
        <v>0</v>
      </c>
      <c r="R2687">
        <f>'[1]Master Data'!DS69/1000000</f>
        <v>0</v>
      </c>
      <c r="S2687">
        <f>'[1]Master Data'!DU69/1000000</f>
        <v>0</v>
      </c>
      <c r="T2687">
        <f>'[1]Master Data'!DV69/100</f>
        <v>0</v>
      </c>
      <c r="U2687">
        <f>'[1]Master Data'!DW69/1000000</f>
        <v>0</v>
      </c>
    </row>
    <row r="2688" spans="1:21" x14ac:dyDescent="0.55000000000000004">
      <c r="A2688" s="41" t="s">
        <v>1182</v>
      </c>
      <c r="B2688" s="41">
        <v>0</v>
      </c>
      <c r="C2688">
        <f>'[1]Master Data'!DC70/100</f>
        <v>0</v>
      </c>
      <c r="D2688">
        <f>'[1]Master Data'!DD70/1000000</f>
        <v>0</v>
      </c>
      <c r="E2688">
        <f>'[1]Master Data'!DE70/1000000</f>
        <v>0</v>
      </c>
      <c r="F2688">
        <f>'[1]Master Data'!DF70/100</f>
        <v>0</v>
      </c>
      <c r="G2688">
        <f>'[1]Master Data'!DG70/100</f>
        <v>0</v>
      </c>
      <c r="H2688">
        <f>'[1]Master Data'!DH70/100</f>
        <v>0</v>
      </c>
      <c r="I2688">
        <f>'[1]Master Data'!DI70/100</f>
        <v>0</v>
      </c>
      <c r="J2688">
        <f>'[1]Master Data'!DJ70/100</f>
        <v>0</v>
      </c>
      <c r="K2688">
        <f>'[1]Master Data'!DL70/100</f>
        <v>0</v>
      </c>
      <c r="L2688">
        <f>'[1]Master Data'!DM70/1000000</f>
        <v>0</v>
      </c>
      <c r="M2688">
        <f>'[1]Master Data'!DN70/1000000</f>
        <v>0</v>
      </c>
      <c r="N2688">
        <f>'[1]Master Data'!DO70/1000000</f>
        <v>0</v>
      </c>
      <c r="O2688">
        <f>'[1]Master Data'!DP70/100</f>
        <v>0</v>
      </c>
      <c r="P2688">
        <f>'[1]Master Data'!DQ70/100</f>
        <v>0</v>
      </c>
      <c r="Q2688">
        <f>'[1]Master Data'!DR70/100</f>
        <v>0</v>
      </c>
      <c r="R2688">
        <f>'[1]Master Data'!DS70/1000000</f>
        <v>0</v>
      </c>
      <c r="S2688">
        <f>'[1]Master Data'!DU70/1000000</f>
        <v>0</v>
      </c>
      <c r="T2688">
        <f>'[1]Master Data'!DV70/100</f>
        <v>0</v>
      </c>
      <c r="U2688">
        <f>'[1]Master Data'!DW70/1000000</f>
        <v>0</v>
      </c>
    </row>
    <row r="2689" spans="1:21" x14ac:dyDescent="0.55000000000000004">
      <c r="A2689" s="41" t="s">
        <v>1183</v>
      </c>
      <c r="B2689" s="41">
        <v>0</v>
      </c>
      <c r="C2689">
        <f>'[1]Master Data'!DC71/100</f>
        <v>0</v>
      </c>
      <c r="D2689">
        <f>'[1]Master Data'!DD71/1000000</f>
        <v>0</v>
      </c>
      <c r="E2689">
        <f>'[1]Master Data'!DE71/1000000</f>
        <v>0</v>
      </c>
      <c r="F2689">
        <f>'[1]Master Data'!DF71/100</f>
        <v>0</v>
      </c>
      <c r="G2689">
        <f>'[1]Master Data'!DG71/100</f>
        <v>0</v>
      </c>
      <c r="H2689">
        <f>'[1]Master Data'!DH71/100</f>
        <v>0</v>
      </c>
      <c r="I2689">
        <f>'[1]Master Data'!DI71/100</f>
        <v>0</v>
      </c>
      <c r="J2689">
        <f>'[1]Master Data'!DJ71/100</f>
        <v>0</v>
      </c>
      <c r="K2689">
        <f>'[1]Master Data'!DL71/100</f>
        <v>0</v>
      </c>
      <c r="L2689">
        <f>'[1]Master Data'!DM71/1000000</f>
        <v>0</v>
      </c>
      <c r="M2689">
        <f>'[1]Master Data'!DN71/1000000</f>
        <v>0</v>
      </c>
      <c r="N2689">
        <f>'[1]Master Data'!DO71/1000000</f>
        <v>0</v>
      </c>
      <c r="O2689">
        <f>'[1]Master Data'!DP71/100</f>
        <v>0</v>
      </c>
      <c r="P2689">
        <f>'[1]Master Data'!DQ71/100</f>
        <v>0</v>
      </c>
      <c r="Q2689">
        <f>'[1]Master Data'!DR71/100</f>
        <v>0</v>
      </c>
      <c r="R2689">
        <f>'[1]Master Data'!DS71/1000000</f>
        <v>0</v>
      </c>
      <c r="S2689">
        <f>'[1]Master Data'!DU71/1000000</f>
        <v>0</v>
      </c>
      <c r="T2689">
        <f>'[1]Master Data'!DV71/100</f>
        <v>0</v>
      </c>
      <c r="U2689">
        <f>'[1]Master Data'!DW71/1000000</f>
        <v>0</v>
      </c>
    </row>
    <row r="2690" spans="1:21" x14ac:dyDescent="0.55000000000000004">
      <c r="A2690" s="41" t="s">
        <v>1184</v>
      </c>
      <c r="B2690" s="41">
        <v>1.2999999999999999E-3</v>
      </c>
      <c r="C2690">
        <f>'[1]Master Data'!DC72/100</f>
        <v>0</v>
      </c>
      <c r="D2690">
        <f>'[1]Master Data'!DD72/1000000</f>
        <v>0</v>
      </c>
      <c r="E2690">
        <f>'[1]Master Data'!DE72/1000000</f>
        <v>0</v>
      </c>
      <c r="F2690">
        <f>'[1]Master Data'!DF72/100</f>
        <v>0</v>
      </c>
      <c r="G2690">
        <f>'[1]Master Data'!DG72/100</f>
        <v>0</v>
      </c>
      <c r="H2690">
        <f>'[1]Master Data'!DH72/100</f>
        <v>0</v>
      </c>
      <c r="I2690">
        <f>'[1]Master Data'!DI72/100</f>
        <v>0</v>
      </c>
      <c r="J2690">
        <f>'[1]Master Data'!DJ72/100</f>
        <v>0</v>
      </c>
      <c r="K2690">
        <f>'[1]Master Data'!DL72/100</f>
        <v>8.0000000000000004E-4</v>
      </c>
      <c r="L2690">
        <f>'[1]Master Data'!DM72/1000000</f>
        <v>0</v>
      </c>
      <c r="M2690">
        <f>'[1]Master Data'!DN72/1000000</f>
        <v>0</v>
      </c>
      <c r="N2690">
        <f>'[1]Master Data'!DO72/1000000</f>
        <v>0</v>
      </c>
      <c r="O2690">
        <f>'[1]Master Data'!DP72/100</f>
        <v>0</v>
      </c>
      <c r="P2690">
        <f>'[1]Master Data'!DQ72/100</f>
        <v>0</v>
      </c>
      <c r="Q2690">
        <f>'[1]Master Data'!DR72/100</f>
        <v>0</v>
      </c>
      <c r="R2690">
        <f>'[1]Master Data'!DS72/1000000</f>
        <v>5.4000000000000001E-4</v>
      </c>
      <c r="S2690">
        <f>'[1]Master Data'!DU72/1000000</f>
        <v>0</v>
      </c>
      <c r="T2690">
        <f>'[1]Master Data'!DV72/100</f>
        <v>0</v>
      </c>
      <c r="U2690">
        <f>'[1]Master Data'!DW72/1000000</f>
        <v>0</v>
      </c>
    </row>
    <row r="2691" spans="1:21" x14ac:dyDescent="0.55000000000000004">
      <c r="A2691" s="41" t="s">
        <v>1185</v>
      </c>
      <c r="B2691" s="41">
        <v>0</v>
      </c>
      <c r="C2691">
        <f>'[1]Master Data'!DC73/100</f>
        <v>0</v>
      </c>
      <c r="D2691">
        <f>'[1]Master Data'!DD73/1000000</f>
        <v>0</v>
      </c>
      <c r="E2691">
        <f>'[1]Master Data'!DE73/1000000</f>
        <v>0</v>
      </c>
      <c r="F2691">
        <f>'[1]Master Data'!DF73/100</f>
        <v>0</v>
      </c>
      <c r="G2691">
        <f>'[1]Master Data'!DG73/100</f>
        <v>0</v>
      </c>
      <c r="H2691">
        <f>'[1]Master Data'!DH73/100</f>
        <v>0</v>
      </c>
      <c r="I2691">
        <f>'[1]Master Data'!DI73/100</f>
        <v>0</v>
      </c>
      <c r="J2691">
        <f>'[1]Master Data'!DJ73/100</f>
        <v>0</v>
      </c>
      <c r="K2691">
        <f>'[1]Master Data'!DL73/100</f>
        <v>0</v>
      </c>
      <c r="L2691">
        <f>'[1]Master Data'!DM73/1000000</f>
        <v>0</v>
      </c>
      <c r="M2691">
        <f>'[1]Master Data'!DN73/1000000</f>
        <v>0</v>
      </c>
      <c r="N2691">
        <f>'[1]Master Data'!DO73/1000000</f>
        <v>0</v>
      </c>
      <c r="O2691">
        <f>'[1]Master Data'!DP73/100</f>
        <v>0</v>
      </c>
      <c r="P2691">
        <f>'[1]Master Data'!DQ73/100</f>
        <v>0</v>
      </c>
      <c r="Q2691">
        <f>'[1]Master Data'!DR73/100</f>
        <v>0</v>
      </c>
      <c r="R2691">
        <f>'[1]Master Data'!DS73/1000000</f>
        <v>0</v>
      </c>
      <c r="S2691">
        <f>'[1]Master Data'!DU73/1000000</f>
        <v>0</v>
      </c>
      <c r="T2691">
        <f>'[1]Master Data'!DV73/100</f>
        <v>0</v>
      </c>
      <c r="U2691">
        <f>'[1]Master Data'!DW73/1000000</f>
        <v>0</v>
      </c>
    </row>
    <row r="2692" spans="1:21" x14ac:dyDescent="0.55000000000000004">
      <c r="A2692" s="41" t="s">
        <v>1186</v>
      </c>
      <c r="B2692" s="41">
        <v>0</v>
      </c>
      <c r="C2692">
        <f>'[1]Master Data'!DC74/100</f>
        <v>0</v>
      </c>
      <c r="D2692">
        <f>'[1]Master Data'!DD74/1000000</f>
        <v>0</v>
      </c>
      <c r="E2692">
        <f>'[1]Master Data'!DE74/1000000</f>
        <v>0</v>
      </c>
      <c r="F2692">
        <f>'[1]Master Data'!DF74/100</f>
        <v>0</v>
      </c>
      <c r="G2692">
        <f>'[1]Master Data'!DG74/100</f>
        <v>0</v>
      </c>
      <c r="H2692">
        <f>'[1]Master Data'!DH74/100</f>
        <v>0</v>
      </c>
      <c r="I2692">
        <f>'[1]Master Data'!DI74/100</f>
        <v>0</v>
      </c>
      <c r="J2692">
        <f>'[1]Master Data'!DJ74/100</f>
        <v>0</v>
      </c>
      <c r="K2692">
        <f>'[1]Master Data'!DL74/100</f>
        <v>0</v>
      </c>
      <c r="L2692">
        <f>'[1]Master Data'!DM74/1000000</f>
        <v>0</v>
      </c>
      <c r="M2692">
        <f>'[1]Master Data'!DN74/1000000</f>
        <v>0</v>
      </c>
      <c r="N2692">
        <f>'[1]Master Data'!DO74/1000000</f>
        <v>0</v>
      </c>
      <c r="O2692">
        <f>'[1]Master Data'!DP74/100</f>
        <v>0</v>
      </c>
      <c r="P2692">
        <f>'[1]Master Data'!DQ74/100</f>
        <v>0</v>
      </c>
      <c r="Q2692">
        <f>'[1]Master Data'!DR74/100</f>
        <v>0</v>
      </c>
      <c r="R2692">
        <f>'[1]Master Data'!DS74/1000000</f>
        <v>0</v>
      </c>
      <c r="S2692">
        <f>'[1]Master Data'!DU74/1000000</f>
        <v>0</v>
      </c>
      <c r="T2692">
        <f>'[1]Master Data'!DV74/100</f>
        <v>0</v>
      </c>
      <c r="U2692">
        <f>'[1]Master Data'!DW74/1000000</f>
        <v>0</v>
      </c>
    </row>
    <row r="2693" spans="1:21" x14ac:dyDescent="0.55000000000000004">
      <c r="A2693" s="41" t="s">
        <v>1187</v>
      </c>
      <c r="B2693" s="41">
        <v>0</v>
      </c>
      <c r="C2693">
        <f>'[1]Master Data'!DC75/100</f>
        <v>0</v>
      </c>
      <c r="D2693">
        <f>'[1]Master Data'!DD75/1000000</f>
        <v>0</v>
      </c>
      <c r="E2693">
        <f>'[1]Master Data'!DE75/1000000</f>
        <v>0</v>
      </c>
      <c r="F2693">
        <f>'[1]Master Data'!DF75/100</f>
        <v>0</v>
      </c>
      <c r="G2693">
        <f>'[1]Master Data'!DG75/100</f>
        <v>0</v>
      </c>
      <c r="H2693">
        <f>'[1]Master Data'!DH75/100</f>
        <v>0</v>
      </c>
      <c r="I2693">
        <f>'[1]Master Data'!DI75/100</f>
        <v>0</v>
      </c>
      <c r="J2693">
        <f>'[1]Master Data'!DJ75/100</f>
        <v>0</v>
      </c>
      <c r="K2693">
        <f>'[1]Master Data'!DL75/100</f>
        <v>0</v>
      </c>
      <c r="L2693">
        <f>'[1]Master Data'!DM75/1000000</f>
        <v>0</v>
      </c>
      <c r="M2693">
        <f>'[1]Master Data'!DN75/1000000</f>
        <v>0</v>
      </c>
      <c r="N2693">
        <f>'[1]Master Data'!DO75/1000000</f>
        <v>0</v>
      </c>
      <c r="O2693">
        <f>'[1]Master Data'!DP75/100</f>
        <v>0</v>
      </c>
      <c r="P2693">
        <f>'[1]Master Data'!DQ75/100</f>
        <v>0</v>
      </c>
      <c r="Q2693">
        <f>'[1]Master Data'!DR75/100</f>
        <v>0</v>
      </c>
      <c r="R2693">
        <f>'[1]Master Data'!DS75/1000000</f>
        <v>0</v>
      </c>
      <c r="S2693">
        <f>'[1]Master Data'!DU75/1000000</f>
        <v>0</v>
      </c>
      <c r="T2693">
        <f>'[1]Master Data'!DV75/100</f>
        <v>0</v>
      </c>
      <c r="U2693">
        <f>'[1]Master Data'!DW75/1000000</f>
        <v>0</v>
      </c>
    </row>
    <row r="2694" spans="1:21" x14ac:dyDescent="0.55000000000000004">
      <c r="A2694" s="41" t="s">
        <v>1188</v>
      </c>
      <c r="B2694" s="41">
        <v>0</v>
      </c>
      <c r="C2694">
        <f>'[1]Master Data'!DC76/100</f>
        <v>0</v>
      </c>
      <c r="D2694">
        <f>'[1]Master Data'!DD76/1000000</f>
        <v>0</v>
      </c>
      <c r="E2694">
        <f>'[1]Master Data'!DE76/1000000</f>
        <v>0</v>
      </c>
      <c r="F2694">
        <f>'[1]Master Data'!DF76/100</f>
        <v>0</v>
      </c>
      <c r="G2694">
        <f>'[1]Master Data'!DG76/100</f>
        <v>0</v>
      </c>
      <c r="H2694">
        <f>'[1]Master Data'!DH76/100</f>
        <v>0</v>
      </c>
      <c r="I2694">
        <f>'[1]Master Data'!DI76/100</f>
        <v>0</v>
      </c>
      <c r="J2694">
        <f>'[1]Master Data'!DJ76/100</f>
        <v>0</v>
      </c>
      <c r="K2694">
        <f>'[1]Master Data'!DL76/100</f>
        <v>0</v>
      </c>
      <c r="L2694">
        <f>'[1]Master Data'!DM76/1000000</f>
        <v>0</v>
      </c>
      <c r="M2694">
        <f>'[1]Master Data'!DN76/1000000</f>
        <v>0</v>
      </c>
      <c r="N2694">
        <f>'[1]Master Data'!DO76/1000000</f>
        <v>0</v>
      </c>
      <c r="O2694">
        <f>'[1]Master Data'!DP76/100</f>
        <v>0</v>
      </c>
      <c r="P2694">
        <f>'[1]Master Data'!DQ76/100</f>
        <v>0</v>
      </c>
      <c r="Q2694">
        <f>'[1]Master Data'!DR76/100</f>
        <v>0</v>
      </c>
      <c r="R2694">
        <f>'[1]Master Data'!DS76/1000000</f>
        <v>0</v>
      </c>
      <c r="S2694">
        <f>'[1]Master Data'!DU76/1000000</f>
        <v>0</v>
      </c>
      <c r="T2694">
        <f>'[1]Master Data'!DV76/100</f>
        <v>0</v>
      </c>
      <c r="U2694">
        <f>'[1]Master Data'!DW76/1000000</f>
        <v>0</v>
      </c>
    </row>
    <row r="2695" spans="1:21" x14ac:dyDescent="0.55000000000000004">
      <c r="A2695" s="41" t="s">
        <v>1189</v>
      </c>
      <c r="B2695" s="41">
        <v>0</v>
      </c>
      <c r="C2695">
        <f>'[1]Master Data'!DC77/100</f>
        <v>0</v>
      </c>
      <c r="D2695">
        <f>'[1]Master Data'!DD77/1000000</f>
        <v>0</v>
      </c>
      <c r="E2695">
        <f>'[1]Master Data'!DE77/1000000</f>
        <v>0</v>
      </c>
      <c r="F2695">
        <f>'[1]Master Data'!DF77/100</f>
        <v>0</v>
      </c>
      <c r="G2695">
        <f>'[1]Master Data'!DG77/100</f>
        <v>0</v>
      </c>
      <c r="H2695">
        <f>'[1]Master Data'!DH77/100</f>
        <v>0</v>
      </c>
      <c r="I2695">
        <f>'[1]Master Data'!DI77/100</f>
        <v>0</v>
      </c>
      <c r="J2695">
        <f>'[1]Master Data'!DJ77/100</f>
        <v>0</v>
      </c>
      <c r="K2695">
        <f>'[1]Master Data'!DL77/100</f>
        <v>0</v>
      </c>
      <c r="L2695">
        <f>'[1]Master Data'!DM77/1000000</f>
        <v>0</v>
      </c>
      <c r="M2695">
        <f>'[1]Master Data'!DN77/1000000</f>
        <v>0</v>
      </c>
      <c r="N2695">
        <f>'[1]Master Data'!DO77/1000000</f>
        <v>0</v>
      </c>
      <c r="O2695">
        <f>'[1]Master Data'!DP77/100</f>
        <v>0</v>
      </c>
      <c r="P2695">
        <f>'[1]Master Data'!DQ77/100</f>
        <v>0</v>
      </c>
      <c r="Q2695">
        <f>'[1]Master Data'!DR77/100</f>
        <v>0</v>
      </c>
      <c r="R2695">
        <f>'[1]Master Data'!DS77/1000000</f>
        <v>0</v>
      </c>
      <c r="S2695">
        <f>'[1]Master Data'!DU77/1000000</f>
        <v>0</v>
      </c>
      <c r="T2695">
        <f>'[1]Master Data'!DV77/100</f>
        <v>0</v>
      </c>
      <c r="U2695">
        <f>'[1]Master Data'!DW77/1000000</f>
        <v>0</v>
      </c>
    </row>
    <row r="2696" spans="1:21" x14ac:dyDescent="0.55000000000000004">
      <c r="A2696" s="41" t="s">
        <v>1190</v>
      </c>
      <c r="B2696" s="41">
        <v>0</v>
      </c>
      <c r="C2696">
        <f>'[1]Master Data'!DC78/100</f>
        <v>0</v>
      </c>
      <c r="D2696">
        <f>'[1]Master Data'!DD78/1000000</f>
        <v>0</v>
      </c>
      <c r="E2696">
        <f>'[1]Master Data'!DE78/1000000</f>
        <v>0</v>
      </c>
      <c r="F2696">
        <f>'[1]Master Data'!DF78/100</f>
        <v>0</v>
      </c>
      <c r="G2696">
        <f>'[1]Master Data'!DG78/100</f>
        <v>0</v>
      </c>
      <c r="H2696">
        <f>'[1]Master Data'!DH78/100</f>
        <v>0</v>
      </c>
      <c r="I2696">
        <f>'[1]Master Data'!DI78/100</f>
        <v>0</v>
      </c>
      <c r="J2696">
        <f>'[1]Master Data'!DJ78/100</f>
        <v>0</v>
      </c>
      <c r="K2696">
        <f>'[1]Master Data'!DL78/100</f>
        <v>0</v>
      </c>
      <c r="L2696">
        <f>'[1]Master Data'!DM78/1000000</f>
        <v>0</v>
      </c>
      <c r="M2696">
        <f>'[1]Master Data'!DN78/1000000</f>
        <v>0</v>
      </c>
      <c r="N2696">
        <f>'[1]Master Data'!DO78/1000000</f>
        <v>0</v>
      </c>
      <c r="O2696">
        <f>'[1]Master Data'!DP78/100</f>
        <v>0</v>
      </c>
      <c r="P2696">
        <f>'[1]Master Data'!DQ78/100</f>
        <v>0</v>
      </c>
      <c r="Q2696">
        <f>'[1]Master Data'!DR78/100</f>
        <v>0</v>
      </c>
      <c r="R2696">
        <f>'[1]Master Data'!DS78/1000000</f>
        <v>0</v>
      </c>
      <c r="S2696">
        <f>'[1]Master Data'!DU78/1000000</f>
        <v>0</v>
      </c>
      <c r="T2696">
        <f>'[1]Master Data'!DV78/100</f>
        <v>0</v>
      </c>
      <c r="U2696">
        <f>'[1]Master Data'!DW78/1000000</f>
        <v>0</v>
      </c>
    </row>
    <row r="2697" spans="1:21" x14ac:dyDescent="0.55000000000000004">
      <c r="A2697" s="41" t="s">
        <v>1191</v>
      </c>
      <c r="B2697" s="41">
        <v>0</v>
      </c>
      <c r="C2697">
        <f>'[1]Master Data'!DC79/100</f>
        <v>0</v>
      </c>
      <c r="D2697">
        <f>'[1]Master Data'!DD79/1000000</f>
        <v>0</v>
      </c>
      <c r="E2697">
        <f>'[1]Master Data'!DE79/1000000</f>
        <v>0</v>
      </c>
      <c r="F2697">
        <f>'[1]Master Data'!DF79/100</f>
        <v>0</v>
      </c>
      <c r="G2697">
        <f>'[1]Master Data'!DG79/100</f>
        <v>0</v>
      </c>
      <c r="H2697">
        <f>'[1]Master Data'!DH79/100</f>
        <v>0</v>
      </c>
      <c r="I2697">
        <f>'[1]Master Data'!DI79/100</f>
        <v>0</v>
      </c>
      <c r="J2697">
        <f>'[1]Master Data'!DJ79/100</f>
        <v>0</v>
      </c>
      <c r="K2697">
        <f>'[1]Master Data'!DL79/100</f>
        <v>0</v>
      </c>
      <c r="L2697">
        <f>'[1]Master Data'!DM79/1000000</f>
        <v>0</v>
      </c>
      <c r="M2697">
        <f>'[1]Master Data'!DN79/1000000</f>
        <v>0</v>
      </c>
      <c r="N2697">
        <f>'[1]Master Data'!DO79/1000000</f>
        <v>0</v>
      </c>
      <c r="O2697">
        <f>'[1]Master Data'!DP79/100</f>
        <v>0</v>
      </c>
      <c r="P2697">
        <f>'[1]Master Data'!DQ79/100</f>
        <v>0</v>
      </c>
      <c r="Q2697">
        <f>'[1]Master Data'!DR79/100</f>
        <v>0</v>
      </c>
      <c r="R2697">
        <f>'[1]Master Data'!DS79/1000000</f>
        <v>0</v>
      </c>
      <c r="S2697">
        <f>'[1]Master Data'!DU79/1000000</f>
        <v>0</v>
      </c>
      <c r="T2697">
        <f>'[1]Master Data'!DV79/100</f>
        <v>0</v>
      </c>
      <c r="U2697">
        <f>'[1]Master Data'!DW79/1000000</f>
        <v>0</v>
      </c>
    </row>
    <row r="2698" spans="1:21" x14ac:dyDescent="0.55000000000000004">
      <c r="A2698" s="41" t="s">
        <v>1192</v>
      </c>
      <c r="B2698" s="41">
        <v>0</v>
      </c>
      <c r="C2698">
        <f>'[1]Master Data'!DC80/100</f>
        <v>0</v>
      </c>
      <c r="D2698">
        <f>'[1]Master Data'!DD80/1000000</f>
        <v>0</v>
      </c>
      <c r="E2698">
        <f>'[1]Master Data'!DE80/1000000</f>
        <v>0</v>
      </c>
      <c r="F2698">
        <f>'[1]Master Data'!DF80/100</f>
        <v>0</v>
      </c>
      <c r="G2698">
        <f>'[1]Master Data'!DG80/100</f>
        <v>0</v>
      </c>
      <c r="H2698">
        <f>'[1]Master Data'!DH80/100</f>
        <v>0</v>
      </c>
      <c r="I2698">
        <f>'[1]Master Data'!DI80/100</f>
        <v>0</v>
      </c>
      <c r="J2698">
        <f>'[1]Master Data'!DJ80/100</f>
        <v>0</v>
      </c>
      <c r="K2698">
        <f>'[1]Master Data'!DL80/100</f>
        <v>0</v>
      </c>
      <c r="L2698">
        <f>'[1]Master Data'!DM80/1000000</f>
        <v>0</v>
      </c>
      <c r="M2698">
        <f>'[1]Master Data'!DN80/1000000</f>
        <v>0</v>
      </c>
      <c r="N2698">
        <f>'[1]Master Data'!DO80/1000000</f>
        <v>0</v>
      </c>
      <c r="O2698">
        <f>'[1]Master Data'!DP80/100</f>
        <v>0</v>
      </c>
      <c r="P2698">
        <f>'[1]Master Data'!DQ80/100</f>
        <v>0</v>
      </c>
      <c r="Q2698">
        <f>'[1]Master Data'!DR80/100</f>
        <v>0</v>
      </c>
      <c r="R2698">
        <f>'[1]Master Data'!DS80/1000000</f>
        <v>0</v>
      </c>
      <c r="S2698">
        <f>'[1]Master Data'!DU80/1000000</f>
        <v>0</v>
      </c>
      <c r="T2698">
        <f>'[1]Master Data'!DV80/100</f>
        <v>0</v>
      </c>
      <c r="U2698">
        <f>'[1]Master Data'!DW80/1000000</f>
        <v>0</v>
      </c>
    </row>
    <row r="2699" spans="1:21" x14ac:dyDescent="0.55000000000000004">
      <c r="A2699" s="41" t="s">
        <v>1193</v>
      </c>
      <c r="B2699" s="41">
        <v>0</v>
      </c>
      <c r="C2699">
        <f>'[1]Master Data'!DC81/100</f>
        <v>0</v>
      </c>
      <c r="D2699">
        <f>'[1]Master Data'!DD81/1000000</f>
        <v>0</v>
      </c>
      <c r="E2699">
        <f>'[1]Master Data'!DE81/1000000</f>
        <v>0</v>
      </c>
      <c r="F2699">
        <f>'[1]Master Data'!DF81/100</f>
        <v>0</v>
      </c>
      <c r="G2699">
        <f>'[1]Master Data'!DG81/100</f>
        <v>0</v>
      </c>
      <c r="H2699">
        <f>'[1]Master Data'!DH81/100</f>
        <v>0</v>
      </c>
      <c r="I2699">
        <f>'[1]Master Data'!DI81/100</f>
        <v>0</v>
      </c>
      <c r="J2699">
        <f>'[1]Master Data'!DJ81/100</f>
        <v>0</v>
      </c>
      <c r="K2699">
        <f>'[1]Master Data'!DL81/100</f>
        <v>0</v>
      </c>
      <c r="L2699">
        <f>'[1]Master Data'!DM81/1000000</f>
        <v>0</v>
      </c>
      <c r="M2699">
        <f>'[1]Master Data'!DN81/1000000</f>
        <v>0</v>
      </c>
      <c r="N2699">
        <f>'[1]Master Data'!DO81/1000000</f>
        <v>0</v>
      </c>
      <c r="O2699">
        <f>'[1]Master Data'!DP81/100</f>
        <v>0</v>
      </c>
      <c r="P2699">
        <f>'[1]Master Data'!DQ81/100</f>
        <v>0</v>
      </c>
      <c r="Q2699">
        <f>'[1]Master Data'!DR81/100</f>
        <v>0</v>
      </c>
      <c r="R2699">
        <f>'[1]Master Data'!DS81/1000000</f>
        <v>0</v>
      </c>
      <c r="S2699">
        <f>'[1]Master Data'!DU81/1000000</f>
        <v>0</v>
      </c>
      <c r="T2699">
        <f>'[1]Master Data'!DV81/100</f>
        <v>0</v>
      </c>
      <c r="U2699">
        <f>'[1]Master Data'!DW81/1000000</f>
        <v>0</v>
      </c>
    </row>
    <row r="2700" spans="1:21" x14ac:dyDescent="0.55000000000000004">
      <c r="A2700" s="41" t="s">
        <v>1194</v>
      </c>
      <c r="B2700" s="41">
        <v>0</v>
      </c>
      <c r="C2700">
        <f>'[1]Master Data'!DC82/100</f>
        <v>0</v>
      </c>
      <c r="D2700">
        <f>'[1]Master Data'!DD82/1000000</f>
        <v>0</v>
      </c>
      <c r="E2700">
        <f>'[1]Master Data'!DE82/1000000</f>
        <v>0</v>
      </c>
      <c r="F2700">
        <f>'[1]Master Data'!DF82/100</f>
        <v>0</v>
      </c>
      <c r="G2700">
        <f>'[1]Master Data'!DG82/100</f>
        <v>0</v>
      </c>
      <c r="H2700">
        <f>'[1]Master Data'!DH82/100</f>
        <v>0</v>
      </c>
      <c r="I2700">
        <f>'[1]Master Data'!DI82/100</f>
        <v>0</v>
      </c>
      <c r="J2700">
        <f>'[1]Master Data'!DJ82/100</f>
        <v>0</v>
      </c>
      <c r="K2700">
        <f>'[1]Master Data'!DL82/100</f>
        <v>0</v>
      </c>
      <c r="L2700">
        <f>'[1]Master Data'!DM82/1000000</f>
        <v>0</v>
      </c>
      <c r="M2700">
        <f>'[1]Master Data'!DN82/1000000</f>
        <v>0</v>
      </c>
      <c r="N2700">
        <f>'[1]Master Data'!DO82/1000000</f>
        <v>0</v>
      </c>
      <c r="O2700">
        <f>'[1]Master Data'!DP82/100</f>
        <v>0</v>
      </c>
      <c r="P2700">
        <f>'[1]Master Data'!DQ82/100</f>
        <v>0</v>
      </c>
      <c r="Q2700">
        <f>'[1]Master Data'!DR82/100</f>
        <v>0</v>
      </c>
      <c r="R2700">
        <f>'[1]Master Data'!DS82/1000000</f>
        <v>0</v>
      </c>
      <c r="S2700">
        <f>'[1]Master Data'!DU82/1000000</f>
        <v>0</v>
      </c>
      <c r="T2700">
        <f>'[1]Master Data'!DV82/100</f>
        <v>0</v>
      </c>
      <c r="U2700">
        <f>'[1]Master Data'!DW82/1000000</f>
        <v>0</v>
      </c>
    </row>
    <row r="2701" spans="1:21" x14ac:dyDescent="0.55000000000000004">
      <c r="A2701" s="41" t="s">
        <v>1195</v>
      </c>
      <c r="B2701" s="41">
        <v>0</v>
      </c>
      <c r="C2701">
        <f>'[1]Master Data'!DC83/100</f>
        <v>0</v>
      </c>
      <c r="D2701">
        <f>'[1]Master Data'!DD83/1000000</f>
        <v>0</v>
      </c>
      <c r="E2701">
        <f>'[1]Master Data'!DE83/1000000</f>
        <v>0</v>
      </c>
      <c r="F2701">
        <f>'[1]Master Data'!DF83/100</f>
        <v>0</v>
      </c>
      <c r="G2701">
        <f>'[1]Master Data'!DG83/100</f>
        <v>0</v>
      </c>
      <c r="H2701">
        <f>'[1]Master Data'!DH83/100</f>
        <v>0</v>
      </c>
      <c r="I2701">
        <f>'[1]Master Data'!DI83/100</f>
        <v>0</v>
      </c>
      <c r="J2701">
        <f>'[1]Master Data'!DJ83/100</f>
        <v>0</v>
      </c>
      <c r="K2701">
        <f>'[1]Master Data'!DL83/100</f>
        <v>0</v>
      </c>
      <c r="L2701">
        <f>'[1]Master Data'!DM83/1000000</f>
        <v>0</v>
      </c>
      <c r="M2701">
        <f>'[1]Master Data'!DN83/1000000</f>
        <v>0</v>
      </c>
      <c r="N2701">
        <f>'[1]Master Data'!DO83/1000000</f>
        <v>0</v>
      </c>
      <c r="O2701">
        <f>'[1]Master Data'!DP83/100</f>
        <v>0</v>
      </c>
      <c r="P2701">
        <f>'[1]Master Data'!DQ83/100</f>
        <v>0</v>
      </c>
      <c r="Q2701">
        <f>'[1]Master Data'!DR83/100</f>
        <v>0</v>
      </c>
      <c r="R2701">
        <f>'[1]Master Data'!DS83/1000000</f>
        <v>0</v>
      </c>
      <c r="S2701">
        <f>'[1]Master Data'!DU83/1000000</f>
        <v>0</v>
      </c>
      <c r="T2701">
        <f>'[1]Master Data'!DV83/100</f>
        <v>0</v>
      </c>
      <c r="U2701">
        <f>'[1]Master Data'!DW83/1000000</f>
        <v>0</v>
      </c>
    </row>
    <row r="2702" spans="1:21" x14ac:dyDescent="0.55000000000000004">
      <c r="A2702" s="41" t="s">
        <v>1196</v>
      </c>
      <c r="B2702" s="41">
        <v>0</v>
      </c>
      <c r="C2702">
        <f>'[1]Master Data'!DC84/100</f>
        <v>0</v>
      </c>
      <c r="D2702">
        <f>'[1]Master Data'!DD84/1000000</f>
        <v>0</v>
      </c>
      <c r="E2702">
        <f>'[1]Master Data'!DE84/1000000</f>
        <v>0</v>
      </c>
      <c r="F2702">
        <f>'[1]Master Data'!DF84/100</f>
        <v>0</v>
      </c>
      <c r="G2702">
        <f>'[1]Master Data'!DG84/100</f>
        <v>0</v>
      </c>
      <c r="H2702">
        <f>'[1]Master Data'!DH84/100</f>
        <v>0</v>
      </c>
      <c r="I2702">
        <f>'[1]Master Data'!DI84/100</f>
        <v>0</v>
      </c>
      <c r="J2702">
        <f>'[1]Master Data'!DJ84/100</f>
        <v>0</v>
      </c>
      <c r="K2702">
        <f>'[1]Master Data'!DL84/100</f>
        <v>0</v>
      </c>
      <c r="L2702">
        <f>'[1]Master Data'!DM84/1000000</f>
        <v>0</v>
      </c>
      <c r="M2702">
        <f>'[1]Master Data'!DN84/1000000</f>
        <v>0</v>
      </c>
      <c r="N2702">
        <f>'[1]Master Data'!DO84/1000000</f>
        <v>0</v>
      </c>
      <c r="O2702">
        <f>'[1]Master Data'!DP84/100</f>
        <v>0</v>
      </c>
      <c r="P2702">
        <f>'[1]Master Data'!DQ84/100</f>
        <v>0</v>
      </c>
      <c r="Q2702">
        <f>'[1]Master Data'!DR84/100</f>
        <v>0</v>
      </c>
      <c r="R2702">
        <f>'[1]Master Data'!DS84/1000000</f>
        <v>0</v>
      </c>
      <c r="S2702">
        <f>'[1]Master Data'!DU84/1000000</f>
        <v>0</v>
      </c>
      <c r="T2702">
        <f>'[1]Master Data'!DV84/100</f>
        <v>0</v>
      </c>
      <c r="U2702">
        <f>'[1]Master Data'!DW84/1000000</f>
        <v>0</v>
      </c>
    </row>
    <row r="2703" spans="1:21" x14ac:dyDescent="0.55000000000000004">
      <c r="A2703" s="41" t="s">
        <v>1197</v>
      </c>
      <c r="B2703" s="41">
        <v>0</v>
      </c>
      <c r="C2703">
        <f>'[1]Master Data'!DC85/100</f>
        <v>0</v>
      </c>
      <c r="D2703">
        <f>'[1]Master Data'!DD85/1000000</f>
        <v>0</v>
      </c>
      <c r="E2703">
        <f>'[1]Master Data'!DE85/1000000</f>
        <v>0</v>
      </c>
      <c r="F2703">
        <f>'[1]Master Data'!DF85/100</f>
        <v>0</v>
      </c>
      <c r="G2703">
        <f>'[1]Master Data'!DG85/100</f>
        <v>0</v>
      </c>
      <c r="H2703">
        <f>'[1]Master Data'!DH85/100</f>
        <v>0</v>
      </c>
      <c r="I2703">
        <f>'[1]Master Data'!DI85/100</f>
        <v>0</v>
      </c>
      <c r="J2703">
        <f>'[1]Master Data'!DJ85/100</f>
        <v>0</v>
      </c>
      <c r="K2703">
        <f>'[1]Master Data'!DL85/100</f>
        <v>0</v>
      </c>
      <c r="L2703">
        <f>'[1]Master Data'!DM85/1000000</f>
        <v>0</v>
      </c>
      <c r="M2703">
        <f>'[1]Master Data'!DN85/1000000</f>
        <v>0</v>
      </c>
      <c r="N2703">
        <f>'[1]Master Data'!DO85/1000000</f>
        <v>0</v>
      </c>
      <c r="O2703">
        <f>'[1]Master Data'!DP85/100</f>
        <v>0</v>
      </c>
      <c r="P2703">
        <f>'[1]Master Data'!DQ85/100</f>
        <v>0</v>
      </c>
      <c r="Q2703">
        <f>'[1]Master Data'!DR85/100</f>
        <v>0</v>
      </c>
      <c r="R2703">
        <f>'[1]Master Data'!DS85/1000000</f>
        <v>0</v>
      </c>
      <c r="S2703">
        <f>'[1]Master Data'!DU85/1000000</f>
        <v>0</v>
      </c>
      <c r="T2703">
        <f>'[1]Master Data'!DV85/100</f>
        <v>0</v>
      </c>
      <c r="U2703">
        <f>'[1]Master Data'!DW85/1000000</f>
        <v>0</v>
      </c>
    </row>
    <row r="2704" spans="1:21" x14ac:dyDescent="0.55000000000000004">
      <c r="A2704" s="41" t="s">
        <v>1198</v>
      </c>
      <c r="B2704" s="41">
        <v>0</v>
      </c>
      <c r="C2704">
        <f>'[1]Master Data'!DC86/100</f>
        <v>0</v>
      </c>
      <c r="D2704">
        <f>'[1]Master Data'!DD86/1000000</f>
        <v>0</v>
      </c>
      <c r="E2704">
        <f>'[1]Master Data'!DE86/1000000</f>
        <v>0</v>
      </c>
      <c r="F2704">
        <f>'[1]Master Data'!DF86/100</f>
        <v>0</v>
      </c>
      <c r="G2704">
        <f>'[1]Master Data'!DG86/100</f>
        <v>0</v>
      </c>
      <c r="H2704">
        <f>'[1]Master Data'!DH86/100</f>
        <v>0</v>
      </c>
      <c r="I2704">
        <f>'[1]Master Data'!DI86/100</f>
        <v>0</v>
      </c>
      <c r="J2704">
        <f>'[1]Master Data'!DJ86/100</f>
        <v>0</v>
      </c>
      <c r="K2704">
        <f>'[1]Master Data'!DL86/100</f>
        <v>0</v>
      </c>
      <c r="L2704">
        <f>'[1]Master Data'!DM86/1000000</f>
        <v>0</v>
      </c>
      <c r="M2704">
        <f>'[1]Master Data'!DN86/1000000</f>
        <v>0</v>
      </c>
      <c r="N2704">
        <f>'[1]Master Data'!DO86/1000000</f>
        <v>0</v>
      </c>
      <c r="O2704">
        <f>'[1]Master Data'!DP86/100</f>
        <v>0</v>
      </c>
      <c r="P2704">
        <f>'[1]Master Data'!DQ86/100</f>
        <v>0</v>
      </c>
      <c r="Q2704">
        <f>'[1]Master Data'!DR86/100</f>
        <v>0</v>
      </c>
      <c r="R2704">
        <f>'[1]Master Data'!DS86/1000000</f>
        <v>0</v>
      </c>
      <c r="S2704">
        <f>'[1]Master Data'!DU86/1000000</f>
        <v>0</v>
      </c>
      <c r="T2704">
        <f>'[1]Master Data'!DV86/100</f>
        <v>0</v>
      </c>
      <c r="U2704">
        <f>'[1]Master Data'!DW86/1000000</f>
        <v>0</v>
      </c>
    </row>
    <row r="2705" spans="1:21" x14ac:dyDescent="0.55000000000000004">
      <c r="A2705" s="41" t="s">
        <v>1199</v>
      </c>
      <c r="B2705" s="41">
        <v>0</v>
      </c>
      <c r="C2705">
        <f>'[1]Master Data'!DC87/100</f>
        <v>0</v>
      </c>
      <c r="D2705">
        <f>'[1]Master Data'!DD87/1000000</f>
        <v>0</v>
      </c>
      <c r="E2705">
        <f>'[1]Master Data'!DE87/1000000</f>
        <v>0</v>
      </c>
      <c r="F2705">
        <f>'[1]Master Data'!DF87/100</f>
        <v>0</v>
      </c>
      <c r="G2705">
        <f>'[1]Master Data'!DG87/100</f>
        <v>0</v>
      </c>
      <c r="H2705">
        <f>'[1]Master Data'!DH87/100</f>
        <v>0</v>
      </c>
      <c r="I2705">
        <f>'[1]Master Data'!DI87/100</f>
        <v>0</v>
      </c>
      <c r="J2705">
        <f>'[1]Master Data'!DJ87/100</f>
        <v>0</v>
      </c>
      <c r="K2705">
        <f>'[1]Master Data'!DL87/100</f>
        <v>0</v>
      </c>
      <c r="L2705">
        <f>'[1]Master Data'!DM87/1000000</f>
        <v>0</v>
      </c>
      <c r="M2705">
        <f>'[1]Master Data'!DN87/1000000</f>
        <v>0</v>
      </c>
      <c r="N2705">
        <f>'[1]Master Data'!DO87/1000000</f>
        <v>0</v>
      </c>
      <c r="O2705">
        <f>'[1]Master Data'!DP87/100</f>
        <v>0</v>
      </c>
      <c r="P2705">
        <f>'[1]Master Data'!DQ87/100</f>
        <v>0</v>
      </c>
      <c r="Q2705">
        <f>'[1]Master Data'!DR87/100</f>
        <v>0</v>
      </c>
      <c r="R2705">
        <f>'[1]Master Data'!DS87/1000000</f>
        <v>0</v>
      </c>
      <c r="S2705">
        <f>'[1]Master Data'!DU87/1000000</f>
        <v>0</v>
      </c>
      <c r="T2705">
        <f>'[1]Master Data'!DV87/100</f>
        <v>0</v>
      </c>
      <c r="U2705">
        <f>'[1]Master Data'!DW87/1000000</f>
        <v>0</v>
      </c>
    </row>
    <row r="2706" spans="1:21" x14ac:dyDescent="0.55000000000000004">
      <c r="A2706" s="41" t="s">
        <v>1200</v>
      </c>
      <c r="B2706" s="41">
        <v>0</v>
      </c>
      <c r="C2706">
        <f>'[1]Master Data'!DC88/100</f>
        <v>0</v>
      </c>
      <c r="D2706">
        <f>'[1]Master Data'!DD88/1000000</f>
        <v>0</v>
      </c>
      <c r="E2706">
        <f>'[1]Master Data'!DE88/1000000</f>
        <v>0</v>
      </c>
      <c r="F2706">
        <f>'[1]Master Data'!DF88/100</f>
        <v>0</v>
      </c>
      <c r="G2706">
        <f>'[1]Master Data'!DG88/100</f>
        <v>0</v>
      </c>
      <c r="H2706">
        <f>'[1]Master Data'!DH88/100</f>
        <v>0</v>
      </c>
      <c r="I2706">
        <f>'[1]Master Data'!DI88/100</f>
        <v>0</v>
      </c>
      <c r="J2706">
        <f>'[1]Master Data'!DJ88/100</f>
        <v>0</v>
      </c>
      <c r="K2706">
        <f>'[1]Master Data'!DL88/100</f>
        <v>0</v>
      </c>
      <c r="L2706">
        <f>'[1]Master Data'!DM88/1000000</f>
        <v>0</v>
      </c>
      <c r="M2706">
        <f>'[1]Master Data'!DN88/1000000</f>
        <v>0</v>
      </c>
      <c r="N2706">
        <f>'[1]Master Data'!DO88/1000000</f>
        <v>0</v>
      </c>
      <c r="O2706">
        <f>'[1]Master Data'!DP88/100</f>
        <v>0</v>
      </c>
      <c r="P2706">
        <f>'[1]Master Data'!DQ88/100</f>
        <v>0</v>
      </c>
      <c r="Q2706">
        <f>'[1]Master Data'!DR88/100</f>
        <v>0</v>
      </c>
      <c r="R2706">
        <f>'[1]Master Data'!DS88/1000000</f>
        <v>0</v>
      </c>
      <c r="S2706">
        <f>'[1]Master Data'!DU88/1000000</f>
        <v>0</v>
      </c>
      <c r="T2706">
        <f>'[1]Master Data'!DV88/100</f>
        <v>0</v>
      </c>
      <c r="U2706">
        <f>'[1]Master Data'!DW88/1000000</f>
        <v>0</v>
      </c>
    </row>
    <row r="2707" spans="1:21" x14ac:dyDescent="0.55000000000000004">
      <c r="A2707" s="41" t="s">
        <v>1201</v>
      </c>
      <c r="B2707" s="41">
        <v>0</v>
      </c>
      <c r="C2707">
        <f>'[1]Master Data'!DC89/100</f>
        <v>0</v>
      </c>
      <c r="D2707">
        <f>'[1]Master Data'!DD89/1000000</f>
        <v>0</v>
      </c>
      <c r="E2707">
        <f>'[1]Master Data'!DE89/1000000</f>
        <v>0</v>
      </c>
      <c r="F2707">
        <f>'[1]Master Data'!DF89/100</f>
        <v>0</v>
      </c>
      <c r="G2707">
        <f>'[1]Master Data'!DG89/100</f>
        <v>0</v>
      </c>
      <c r="H2707">
        <f>'[1]Master Data'!DH89/100</f>
        <v>0</v>
      </c>
      <c r="I2707">
        <f>'[1]Master Data'!DI89/100</f>
        <v>0</v>
      </c>
      <c r="J2707">
        <f>'[1]Master Data'!DJ89/100</f>
        <v>0</v>
      </c>
      <c r="K2707">
        <f>'[1]Master Data'!DL89/100</f>
        <v>0</v>
      </c>
      <c r="L2707">
        <f>'[1]Master Data'!DM89/1000000</f>
        <v>0</v>
      </c>
      <c r="M2707">
        <f>'[1]Master Data'!DN89/1000000</f>
        <v>0</v>
      </c>
      <c r="N2707">
        <f>'[1]Master Data'!DO89/1000000</f>
        <v>0</v>
      </c>
      <c r="O2707">
        <f>'[1]Master Data'!DP89/100</f>
        <v>0</v>
      </c>
      <c r="P2707">
        <f>'[1]Master Data'!DQ89/100</f>
        <v>0</v>
      </c>
      <c r="Q2707">
        <f>'[1]Master Data'!DR89/100</f>
        <v>0</v>
      </c>
      <c r="R2707">
        <f>'[1]Master Data'!DS89/1000000</f>
        <v>0</v>
      </c>
      <c r="S2707">
        <f>'[1]Master Data'!DU89/1000000</f>
        <v>0</v>
      </c>
      <c r="T2707">
        <f>'[1]Master Data'!DV89/100</f>
        <v>0</v>
      </c>
      <c r="U2707">
        <f>'[1]Master Data'!DW89/1000000</f>
        <v>0</v>
      </c>
    </row>
    <row r="2708" spans="1:21" x14ac:dyDescent="0.55000000000000004">
      <c r="A2708" s="41" t="s">
        <v>1202</v>
      </c>
      <c r="B2708" s="41">
        <v>0</v>
      </c>
      <c r="C2708">
        <f>'[1]Master Data'!DC90/100</f>
        <v>0</v>
      </c>
      <c r="D2708">
        <f>'[1]Master Data'!DD90/1000000</f>
        <v>0</v>
      </c>
      <c r="E2708">
        <f>'[1]Master Data'!DE90/1000000</f>
        <v>0</v>
      </c>
      <c r="F2708">
        <f>'[1]Master Data'!DF90/100</f>
        <v>0</v>
      </c>
      <c r="G2708">
        <f>'[1]Master Data'!DG90/100</f>
        <v>0</v>
      </c>
      <c r="H2708">
        <f>'[1]Master Data'!DH90/100</f>
        <v>0</v>
      </c>
      <c r="I2708">
        <f>'[1]Master Data'!DI90/100</f>
        <v>0</v>
      </c>
      <c r="J2708">
        <f>'[1]Master Data'!DJ90/100</f>
        <v>0</v>
      </c>
      <c r="K2708">
        <f>'[1]Master Data'!DL90/100</f>
        <v>0</v>
      </c>
      <c r="L2708">
        <f>'[1]Master Data'!DM90/1000000</f>
        <v>0</v>
      </c>
      <c r="M2708">
        <f>'[1]Master Data'!DN90/1000000</f>
        <v>0</v>
      </c>
      <c r="N2708">
        <f>'[1]Master Data'!DO90/1000000</f>
        <v>0</v>
      </c>
      <c r="O2708">
        <f>'[1]Master Data'!DP90/100</f>
        <v>0</v>
      </c>
      <c r="P2708">
        <f>'[1]Master Data'!DQ90/100</f>
        <v>0</v>
      </c>
      <c r="Q2708">
        <f>'[1]Master Data'!DR90/100</f>
        <v>0</v>
      </c>
      <c r="R2708">
        <f>'[1]Master Data'!DS90/1000000</f>
        <v>0</v>
      </c>
      <c r="S2708">
        <f>'[1]Master Data'!DU90/1000000</f>
        <v>0</v>
      </c>
      <c r="T2708">
        <f>'[1]Master Data'!DV90/100</f>
        <v>0</v>
      </c>
      <c r="U2708">
        <f>'[1]Master Data'!DW90/1000000</f>
        <v>0</v>
      </c>
    </row>
    <row r="2709" spans="1:21" x14ac:dyDescent="0.55000000000000004">
      <c r="A2709" s="41" t="s">
        <v>1203</v>
      </c>
      <c r="B2709" s="41">
        <v>0</v>
      </c>
      <c r="C2709">
        <f>'[1]Master Data'!DC91/100</f>
        <v>0</v>
      </c>
      <c r="D2709">
        <f>'[1]Master Data'!DD91/1000000</f>
        <v>0</v>
      </c>
      <c r="E2709">
        <f>'[1]Master Data'!DE91/1000000</f>
        <v>0</v>
      </c>
      <c r="F2709">
        <f>'[1]Master Data'!DF91/100</f>
        <v>0</v>
      </c>
      <c r="G2709">
        <f>'[1]Master Data'!DG91/100</f>
        <v>0</v>
      </c>
      <c r="H2709">
        <f>'[1]Master Data'!DH91/100</f>
        <v>0</v>
      </c>
      <c r="I2709">
        <f>'[1]Master Data'!DI91/100</f>
        <v>0</v>
      </c>
      <c r="J2709">
        <f>'[1]Master Data'!DJ91/100</f>
        <v>0</v>
      </c>
      <c r="K2709">
        <f>'[1]Master Data'!DL91/100</f>
        <v>0</v>
      </c>
      <c r="L2709">
        <f>'[1]Master Data'!DM91/1000000</f>
        <v>0</v>
      </c>
      <c r="M2709">
        <f>'[1]Master Data'!DN91/1000000</f>
        <v>0</v>
      </c>
      <c r="N2709">
        <f>'[1]Master Data'!DO91/1000000</f>
        <v>0</v>
      </c>
      <c r="O2709">
        <f>'[1]Master Data'!DP91/100</f>
        <v>0</v>
      </c>
      <c r="P2709">
        <f>'[1]Master Data'!DQ91/100</f>
        <v>0</v>
      </c>
      <c r="Q2709">
        <f>'[1]Master Data'!DR91/100</f>
        <v>0</v>
      </c>
      <c r="R2709">
        <f>'[1]Master Data'!DS91/1000000</f>
        <v>0</v>
      </c>
      <c r="S2709">
        <f>'[1]Master Data'!DU91/1000000</f>
        <v>0</v>
      </c>
      <c r="T2709">
        <f>'[1]Master Data'!DV91/100</f>
        <v>0</v>
      </c>
      <c r="U2709">
        <f>'[1]Master Data'!DW91/1000000</f>
        <v>0</v>
      </c>
    </row>
    <row r="2710" spans="1:21" x14ac:dyDescent="0.55000000000000004">
      <c r="A2710" s="41" t="s">
        <v>1204</v>
      </c>
      <c r="B2710" s="41">
        <v>6.0999999999999995E-3</v>
      </c>
      <c r="C2710">
        <f>'[1]Master Data'!DC92/100</f>
        <v>0</v>
      </c>
      <c r="D2710">
        <f>'[1]Master Data'!DD92/1000000</f>
        <v>0</v>
      </c>
      <c r="E2710">
        <f>'[1]Master Data'!DE92/1000000</f>
        <v>0</v>
      </c>
      <c r="F2710">
        <f>'[1]Master Data'!DF92/100</f>
        <v>0</v>
      </c>
      <c r="G2710">
        <f>'[1]Master Data'!DG92/100</f>
        <v>0</v>
      </c>
      <c r="H2710">
        <f>'[1]Master Data'!DH92/100</f>
        <v>0</v>
      </c>
      <c r="I2710">
        <f>'[1]Master Data'!DI92/100</f>
        <v>0</v>
      </c>
      <c r="J2710">
        <f>'[1]Master Data'!DJ92/100</f>
        <v>0</v>
      </c>
      <c r="K2710">
        <f>'[1]Master Data'!DL92/100</f>
        <v>0</v>
      </c>
      <c r="L2710">
        <f>'[1]Master Data'!DM92/1000000</f>
        <v>0</v>
      </c>
      <c r="M2710">
        <f>'[1]Master Data'!DN92/1000000</f>
        <v>0</v>
      </c>
      <c r="N2710">
        <f>'[1]Master Data'!DO92/1000000</f>
        <v>0</v>
      </c>
      <c r="O2710">
        <f>'[1]Master Data'!DP92/100</f>
        <v>0</v>
      </c>
      <c r="P2710">
        <f>'[1]Master Data'!DQ92/100</f>
        <v>0</v>
      </c>
      <c r="Q2710">
        <f>'[1]Master Data'!DR92/100</f>
        <v>0</v>
      </c>
      <c r="R2710">
        <f>'[1]Master Data'!DS92/1000000</f>
        <v>0</v>
      </c>
      <c r="S2710">
        <f>'[1]Master Data'!DU92/1000000</f>
        <v>0</v>
      </c>
      <c r="T2710">
        <f>'[1]Master Data'!DV92/100</f>
        <v>0</v>
      </c>
      <c r="U2710">
        <f>'[1]Master Data'!DW92/1000000</f>
        <v>0</v>
      </c>
    </row>
    <row r="2711" spans="1:21" x14ac:dyDescent="0.55000000000000004">
      <c r="A2711" s="41" t="s">
        <v>1205</v>
      </c>
      <c r="B2711" s="41">
        <v>1.3083720930232558E-2</v>
      </c>
      <c r="C2711">
        <f>'[1]Master Data'!DC93/100</f>
        <v>0</v>
      </c>
      <c r="D2711">
        <f>'[1]Master Data'!DD93/1000000</f>
        <v>0</v>
      </c>
      <c r="E2711">
        <f>'[1]Master Data'!DE93/1000000</f>
        <v>0</v>
      </c>
      <c r="F2711">
        <f>'[1]Master Data'!DF93/100</f>
        <v>0</v>
      </c>
      <c r="G2711">
        <f>'[1]Master Data'!DG93/100</f>
        <v>0</v>
      </c>
      <c r="H2711">
        <f>'[1]Master Data'!DH93/100</f>
        <v>0</v>
      </c>
      <c r="I2711">
        <f>'[1]Master Data'!DI93/100</f>
        <v>0</v>
      </c>
      <c r="J2711">
        <f>'[1]Master Data'!DJ93/100</f>
        <v>0</v>
      </c>
      <c r="K2711">
        <f>'[1]Master Data'!DL93/100</f>
        <v>0</v>
      </c>
      <c r="L2711">
        <f>'[1]Master Data'!DM93/1000000</f>
        <v>0</v>
      </c>
      <c r="M2711">
        <f>'[1]Master Data'!DN93/1000000</f>
        <v>0</v>
      </c>
      <c r="N2711">
        <f>'[1]Master Data'!DO93/1000000</f>
        <v>0</v>
      </c>
      <c r="O2711">
        <f>'[1]Master Data'!DP93/100</f>
        <v>0</v>
      </c>
      <c r="P2711">
        <f>'[1]Master Data'!DQ93/100</f>
        <v>0</v>
      </c>
      <c r="Q2711">
        <f>'[1]Master Data'!DR93/100</f>
        <v>0</v>
      </c>
      <c r="R2711">
        <f>'[1]Master Data'!DS93/1000000</f>
        <v>0</v>
      </c>
      <c r="S2711">
        <f>'[1]Master Data'!DU93/1000000</f>
        <v>0</v>
      </c>
      <c r="T2711">
        <f>'[1]Master Data'!DV93/100</f>
        <v>0</v>
      </c>
      <c r="U2711">
        <f>'[1]Master Data'!DW93/1000000</f>
        <v>0</v>
      </c>
    </row>
    <row r="2712" spans="1:21" x14ac:dyDescent="0.55000000000000004">
      <c r="A2712" s="41" t="s">
        <v>1206</v>
      </c>
      <c r="B2712" s="41">
        <v>4.5161290322580641E-3</v>
      </c>
      <c r="C2712">
        <f>'[1]Master Data'!DC94/100</f>
        <v>0</v>
      </c>
      <c r="D2712">
        <f>'[1]Master Data'!DD94/1000000</f>
        <v>0</v>
      </c>
      <c r="E2712">
        <f>'[1]Master Data'!DE94/1000000</f>
        <v>0</v>
      </c>
      <c r="F2712">
        <f>'[1]Master Data'!DF94/100</f>
        <v>0</v>
      </c>
      <c r="G2712">
        <f>'[1]Master Data'!DG94/100</f>
        <v>0</v>
      </c>
      <c r="H2712">
        <f>'[1]Master Data'!DH94/100</f>
        <v>0</v>
      </c>
      <c r="I2712">
        <f>'[1]Master Data'!DI94/100</f>
        <v>0</v>
      </c>
      <c r="J2712">
        <f>'[1]Master Data'!DJ94/100</f>
        <v>0</v>
      </c>
      <c r="K2712">
        <f>'[1]Master Data'!DL94/100</f>
        <v>0</v>
      </c>
      <c r="L2712">
        <f>'[1]Master Data'!DM94/1000000</f>
        <v>0</v>
      </c>
      <c r="M2712">
        <f>'[1]Master Data'!DN94/1000000</f>
        <v>0</v>
      </c>
      <c r="N2712">
        <f>'[1]Master Data'!DO94/1000000</f>
        <v>0</v>
      </c>
      <c r="O2712">
        <f>'[1]Master Data'!DP94/100</f>
        <v>0</v>
      </c>
      <c r="P2712">
        <f>'[1]Master Data'!DQ94/100</f>
        <v>0</v>
      </c>
      <c r="Q2712">
        <f>'[1]Master Data'!DR94/100</f>
        <v>0</v>
      </c>
      <c r="R2712">
        <f>'[1]Master Data'!DS94/1000000</f>
        <v>0</v>
      </c>
      <c r="S2712">
        <f>'[1]Master Data'!DU94/1000000</f>
        <v>0</v>
      </c>
      <c r="T2712">
        <f>'[1]Master Data'!DV94/100</f>
        <v>0</v>
      </c>
      <c r="U2712">
        <f>'[1]Master Data'!DW94/1000000</f>
        <v>0</v>
      </c>
    </row>
    <row r="2713" spans="1:21" x14ac:dyDescent="0.55000000000000004">
      <c r="A2713" s="41" t="s">
        <v>1207</v>
      </c>
      <c r="B2713" s="41">
        <v>0</v>
      </c>
      <c r="C2713">
        <f>'[1]Master Data'!DC95/100</f>
        <v>0</v>
      </c>
      <c r="D2713">
        <f>'[1]Master Data'!DD95/1000000</f>
        <v>0</v>
      </c>
      <c r="E2713">
        <f>'[1]Master Data'!DE95/1000000</f>
        <v>0</v>
      </c>
      <c r="F2713">
        <f>'[1]Master Data'!DF95/100</f>
        <v>0</v>
      </c>
      <c r="G2713">
        <f>'[1]Master Data'!DG95/100</f>
        <v>0</v>
      </c>
      <c r="H2713">
        <f>'[1]Master Data'!DH95/100</f>
        <v>0</v>
      </c>
      <c r="I2713">
        <f>'[1]Master Data'!DI95/100</f>
        <v>0</v>
      </c>
      <c r="J2713">
        <f>'[1]Master Data'!DJ95/100</f>
        <v>0</v>
      </c>
      <c r="K2713">
        <f>'[1]Master Data'!DL95/100</f>
        <v>0</v>
      </c>
      <c r="L2713">
        <f>'[1]Master Data'!DM95/1000000</f>
        <v>0</v>
      </c>
      <c r="M2713">
        <f>'[1]Master Data'!DN95/1000000</f>
        <v>0</v>
      </c>
      <c r="N2713">
        <f>'[1]Master Data'!DO95/1000000</f>
        <v>0</v>
      </c>
      <c r="O2713">
        <f>'[1]Master Data'!DP95/100</f>
        <v>0</v>
      </c>
      <c r="P2713">
        <f>'[1]Master Data'!DQ95/100</f>
        <v>0</v>
      </c>
      <c r="Q2713">
        <f>'[1]Master Data'!DR95/100</f>
        <v>0</v>
      </c>
      <c r="R2713">
        <f>'[1]Master Data'!DS95/1000000</f>
        <v>0</v>
      </c>
      <c r="S2713">
        <f>'[1]Master Data'!DU95/1000000</f>
        <v>0</v>
      </c>
      <c r="T2713">
        <f>'[1]Master Data'!DV95/100</f>
        <v>0</v>
      </c>
      <c r="U2713">
        <f>'[1]Master Data'!DW95/1000000</f>
        <v>0</v>
      </c>
    </row>
    <row r="2714" spans="1:21" x14ac:dyDescent="0.55000000000000004">
      <c r="A2714" s="41" t="s">
        <v>1208</v>
      </c>
      <c r="B2714" s="41">
        <v>0</v>
      </c>
      <c r="C2714">
        <f>'[1]Master Data'!DC96/100</f>
        <v>0</v>
      </c>
      <c r="D2714">
        <f>'[1]Master Data'!DD96/1000000</f>
        <v>0</v>
      </c>
      <c r="E2714">
        <f>'[1]Master Data'!DE96/1000000</f>
        <v>0</v>
      </c>
      <c r="F2714">
        <f>'[1]Master Data'!DF96/100</f>
        <v>0</v>
      </c>
      <c r="G2714">
        <f>'[1]Master Data'!DG96/100</f>
        <v>0</v>
      </c>
      <c r="H2714">
        <f>'[1]Master Data'!DH96/100</f>
        <v>0</v>
      </c>
      <c r="I2714">
        <f>'[1]Master Data'!DI96/100</f>
        <v>0</v>
      </c>
      <c r="J2714">
        <f>'[1]Master Data'!DJ96/100</f>
        <v>0</v>
      </c>
      <c r="K2714">
        <f>'[1]Master Data'!DL96/100</f>
        <v>0</v>
      </c>
      <c r="L2714">
        <f>'[1]Master Data'!DM96/1000000</f>
        <v>0</v>
      </c>
      <c r="M2714">
        <f>'[1]Master Data'!DN96/1000000</f>
        <v>0</v>
      </c>
      <c r="N2714">
        <f>'[1]Master Data'!DO96/1000000</f>
        <v>0</v>
      </c>
      <c r="O2714">
        <f>'[1]Master Data'!DP96/100</f>
        <v>0</v>
      </c>
      <c r="P2714">
        <f>'[1]Master Data'!DQ96/100</f>
        <v>0</v>
      </c>
      <c r="Q2714">
        <f>'[1]Master Data'!DR96/100</f>
        <v>0</v>
      </c>
      <c r="R2714">
        <f>'[1]Master Data'!DS96/1000000</f>
        <v>0</v>
      </c>
      <c r="S2714">
        <f>'[1]Master Data'!DU96/1000000</f>
        <v>0</v>
      </c>
      <c r="T2714">
        <f>'[1]Master Data'!DV96/100</f>
        <v>0</v>
      </c>
      <c r="U2714">
        <f>'[1]Master Data'!DW96/1000000</f>
        <v>0</v>
      </c>
    </row>
    <row r="2715" spans="1:21" x14ac:dyDescent="0.55000000000000004">
      <c r="A2715" s="41" t="s">
        <v>1209</v>
      </c>
      <c r="B2715" s="41">
        <v>0</v>
      </c>
      <c r="C2715">
        <f>'[1]Master Data'!DC97/100</f>
        <v>0</v>
      </c>
      <c r="D2715">
        <f>'[1]Master Data'!DD97/1000000</f>
        <v>0</v>
      </c>
      <c r="E2715">
        <f>'[1]Master Data'!DE97/1000000</f>
        <v>0</v>
      </c>
      <c r="F2715">
        <f>'[1]Master Data'!DF97/100</f>
        <v>0</v>
      </c>
      <c r="G2715">
        <f>'[1]Master Data'!DG97/100</f>
        <v>0</v>
      </c>
      <c r="H2715">
        <f>'[1]Master Data'!DH97/100</f>
        <v>0</v>
      </c>
      <c r="I2715">
        <f>'[1]Master Data'!DI97/100</f>
        <v>0</v>
      </c>
      <c r="J2715">
        <f>'[1]Master Data'!DJ97/100</f>
        <v>0</v>
      </c>
      <c r="K2715">
        <f>'[1]Master Data'!DL97/100</f>
        <v>0</v>
      </c>
      <c r="L2715">
        <f>'[1]Master Data'!DM97/1000000</f>
        <v>0</v>
      </c>
      <c r="M2715">
        <f>'[1]Master Data'!DN97/1000000</f>
        <v>0</v>
      </c>
      <c r="N2715">
        <f>'[1]Master Data'!DO97/1000000</f>
        <v>0</v>
      </c>
      <c r="O2715">
        <f>'[1]Master Data'!DP97/100</f>
        <v>0</v>
      </c>
      <c r="P2715">
        <f>'[1]Master Data'!DQ97/100</f>
        <v>0</v>
      </c>
      <c r="Q2715">
        <f>'[1]Master Data'!DR97/100</f>
        <v>0</v>
      </c>
      <c r="R2715">
        <f>'[1]Master Data'!DS97/1000000</f>
        <v>0</v>
      </c>
      <c r="S2715">
        <f>'[1]Master Data'!DU97/1000000</f>
        <v>0</v>
      </c>
      <c r="T2715">
        <f>'[1]Master Data'!DV97/100</f>
        <v>0</v>
      </c>
      <c r="U2715">
        <f>'[1]Master Data'!DW97/1000000</f>
        <v>0</v>
      </c>
    </row>
    <row r="2716" spans="1:21" x14ac:dyDescent="0.55000000000000004">
      <c r="A2716" s="41" t="s">
        <v>1210</v>
      </c>
      <c r="B2716" s="41">
        <v>0</v>
      </c>
      <c r="C2716">
        <f>'[1]Master Data'!DC98/100</f>
        <v>0</v>
      </c>
      <c r="D2716">
        <f>'[1]Master Data'!DD98/1000000</f>
        <v>0</v>
      </c>
      <c r="E2716">
        <f>'[1]Master Data'!DE98/1000000</f>
        <v>0</v>
      </c>
      <c r="F2716">
        <f>'[1]Master Data'!DF98/100</f>
        <v>0</v>
      </c>
      <c r="G2716">
        <f>'[1]Master Data'!DG98/100</f>
        <v>0</v>
      </c>
      <c r="H2716">
        <f>'[1]Master Data'!DH98/100</f>
        <v>0</v>
      </c>
      <c r="I2716">
        <f>'[1]Master Data'!DI98/100</f>
        <v>0</v>
      </c>
      <c r="J2716">
        <f>'[1]Master Data'!DJ98/100</f>
        <v>0</v>
      </c>
      <c r="K2716">
        <f>'[1]Master Data'!DL98/100</f>
        <v>0</v>
      </c>
      <c r="L2716">
        <f>'[1]Master Data'!DM98/1000000</f>
        <v>0</v>
      </c>
      <c r="M2716">
        <f>'[1]Master Data'!DN98/1000000</f>
        <v>0</v>
      </c>
      <c r="N2716">
        <f>'[1]Master Data'!DO98/1000000</f>
        <v>0</v>
      </c>
      <c r="O2716">
        <f>'[1]Master Data'!DP98/100</f>
        <v>0</v>
      </c>
      <c r="P2716">
        <f>'[1]Master Data'!DQ98/100</f>
        <v>0</v>
      </c>
      <c r="Q2716">
        <f>'[1]Master Data'!DR98/100</f>
        <v>0</v>
      </c>
      <c r="R2716">
        <f>'[1]Master Data'!DS98/1000000</f>
        <v>0</v>
      </c>
      <c r="S2716">
        <f>'[1]Master Data'!DU98/1000000</f>
        <v>0</v>
      </c>
      <c r="T2716">
        <f>'[1]Master Data'!DV98/100</f>
        <v>0</v>
      </c>
      <c r="U2716">
        <f>'[1]Master Data'!DW98/1000000</f>
        <v>0</v>
      </c>
    </row>
    <row r="2717" spans="1:21" x14ac:dyDescent="0.55000000000000004">
      <c r="A2717" s="41" t="s">
        <v>1211</v>
      </c>
      <c r="B2717" s="41">
        <v>1.34E-2</v>
      </c>
      <c r="C2717">
        <f>'[1]Master Data'!DC99/100</f>
        <v>5.6999999999999993E-3</v>
      </c>
      <c r="D2717">
        <f>'[1]Master Data'!DD99/1000000</f>
        <v>0</v>
      </c>
      <c r="E2717">
        <f>'[1]Master Data'!DE99/1000000</f>
        <v>0</v>
      </c>
      <c r="F2717">
        <f>'[1]Master Data'!DF99/100</f>
        <v>0</v>
      </c>
      <c r="G2717">
        <f>'[1]Master Data'!DG99/100</f>
        <v>0</v>
      </c>
      <c r="H2717">
        <f>'[1]Master Data'!DH99/100</f>
        <v>0</v>
      </c>
      <c r="I2717">
        <f>'[1]Master Data'!DI99/100</f>
        <v>0</v>
      </c>
      <c r="J2717">
        <f>'[1]Master Data'!DJ99/100</f>
        <v>0</v>
      </c>
      <c r="K2717">
        <f>'[1]Master Data'!DL99/100</f>
        <v>4.0000000000000002E-4</v>
      </c>
      <c r="L2717">
        <f>'[1]Master Data'!DM99/1000000</f>
        <v>0</v>
      </c>
      <c r="M2717">
        <f>'[1]Master Data'!DN99/1000000</f>
        <v>0</v>
      </c>
      <c r="N2717">
        <f>'[1]Master Data'!DO99/1000000</f>
        <v>0</v>
      </c>
      <c r="O2717">
        <f>'[1]Master Data'!DP99/100</f>
        <v>0</v>
      </c>
      <c r="P2717">
        <f>'[1]Master Data'!DQ99/100</f>
        <v>0</v>
      </c>
      <c r="Q2717">
        <f>'[1]Master Data'!DR99/100</f>
        <v>0</v>
      </c>
      <c r="R2717">
        <f>'[1]Master Data'!DS99/1000000</f>
        <v>0</v>
      </c>
      <c r="S2717">
        <f>'[1]Master Data'!DU99/1000000</f>
        <v>0</v>
      </c>
      <c r="T2717">
        <f>'[1]Master Data'!DV99/100</f>
        <v>0</v>
      </c>
      <c r="U2717">
        <f>'[1]Master Data'!DW99/1000000</f>
        <v>0</v>
      </c>
    </row>
    <row r="2718" spans="1:21" x14ac:dyDescent="0.55000000000000004">
      <c r="A2718" s="41" t="s">
        <v>1212</v>
      </c>
      <c r="B2718" s="41">
        <v>0</v>
      </c>
      <c r="C2718">
        <f>'[1]Master Data'!DC100/100</f>
        <v>0</v>
      </c>
      <c r="D2718">
        <f>'[1]Master Data'!DD100/1000000</f>
        <v>0</v>
      </c>
      <c r="E2718">
        <f>'[1]Master Data'!DE100/1000000</f>
        <v>0</v>
      </c>
      <c r="F2718">
        <f>'[1]Master Data'!DF100/100</f>
        <v>0</v>
      </c>
      <c r="G2718">
        <f>'[1]Master Data'!DG100/100</f>
        <v>0</v>
      </c>
      <c r="H2718">
        <f>'[1]Master Data'!DH100/100</f>
        <v>0</v>
      </c>
      <c r="I2718">
        <f>'[1]Master Data'!DI100/100</f>
        <v>0</v>
      </c>
      <c r="J2718">
        <f>'[1]Master Data'!DJ100/100</f>
        <v>0</v>
      </c>
      <c r="K2718">
        <f>'[1]Master Data'!DL100/100</f>
        <v>0</v>
      </c>
      <c r="L2718">
        <f>'[1]Master Data'!DM100/1000000</f>
        <v>0</v>
      </c>
      <c r="M2718">
        <f>'[1]Master Data'!DN100/1000000</f>
        <v>0</v>
      </c>
      <c r="N2718">
        <f>'[1]Master Data'!DO100/1000000</f>
        <v>0</v>
      </c>
      <c r="O2718">
        <f>'[1]Master Data'!DP100/100</f>
        <v>0</v>
      </c>
      <c r="P2718">
        <f>'[1]Master Data'!DQ100/100</f>
        <v>0</v>
      </c>
      <c r="Q2718">
        <f>'[1]Master Data'!DR100/100</f>
        <v>0</v>
      </c>
      <c r="R2718">
        <f>'[1]Master Data'!DS100/1000000</f>
        <v>0</v>
      </c>
      <c r="S2718">
        <f>'[1]Master Data'!DU100/1000000</f>
        <v>0</v>
      </c>
      <c r="T2718">
        <f>'[1]Master Data'!DV100/100</f>
        <v>0</v>
      </c>
      <c r="U2718">
        <f>'[1]Master Data'!DW100/1000000</f>
        <v>0</v>
      </c>
    </row>
    <row r="2719" spans="1:21" x14ac:dyDescent="0.55000000000000004">
      <c r="A2719" s="41" t="s">
        <v>1213</v>
      </c>
      <c r="B2719" s="41">
        <v>0</v>
      </c>
      <c r="C2719">
        <f>'[1]Master Data'!DC101/100</f>
        <v>0</v>
      </c>
      <c r="D2719">
        <f>'[1]Master Data'!DD101/1000000</f>
        <v>0</v>
      </c>
      <c r="E2719">
        <f>'[1]Master Data'!DE101/1000000</f>
        <v>0</v>
      </c>
      <c r="F2719">
        <f>'[1]Master Data'!DF101/100</f>
        <v>0</v>
      </c>
      <c r="G2719">
        <f>'[1]Master Data'!DG101/100</f>
        <v>0</v>
      </c>
      <c r="H2719">
        <f>'[1]Master Data'!DH101/100</f>
        <v>0</v>
      </c>
      <c r="I2719">
        <f>'[1]Master Data'!DI101/100</f>
        <v>0</v>
      </c>
      <c r="J2719">
        <f>'[1]Master Data'!DJ101/100</f>
        <v>0</v>
      </c>
      <c r="K2719">
        <f>'[1]Master Data'!DL101/100</f>
        <v>0</v>
      </c>
      <c r="L2719">
        <f>'[1]Master Data'!DM101/1000000</f>
        <v>0</v>
      </c>
      <c r="M2719">
        <f>'[1]Master Data'!DN101/1000000</f>
        <v>0</v>
      </c>
      <c r="N2719">
        <f>'[1]Master Data'!DO101/1000000</f>
        <v>0</v>
      </c>
      <c r="O2719">
        <f>'[1]Master Data'!DP101/100</f>
        <v>0</v>
      </c>
      <c r="P2719">
        <f>'[1]Master Data'!DQ101/100</f>
        <v>0</v>
      </c>
      <c r="Q2719">
        <f>'[1]Master Data'!DR101/100</f>
        <v>0</v>
      </c>
      <c r="R2719">
        <f>'[1]Master Data'!DS101/1000000</f>
        <v>0</v>
      </c>
      <c r="S2719">
        <f>'[1]Master Data'!DU101/1000000</f>
        <v>0</v>
      </c>
      <c r="T2719">
        <f>'[1]Master Data'!DV101/100</f>
        <v>0</v>
      </c>
      <c r="U2719">
        <f>'[1]Master Data'!DW101/1000000</f>
        <v>0</v>
      </c>
    </row>
    <row r="2720" spans="1:21" x14ac:dyDescent="0.55000000000000004">
      <c r="A2720" s="41" t="s">
        <v>1214</v>
      </c>
      <c r="B2720" s="41">
        <v>1.24E-2</v>
      </c>
      <c r="C2720">
        <f>'[1]Master Data'!DC102/100</f>
        <v>1.2800000000000001E-2</v>
      </c>
      <c r="D2720">
        <f>'[1]Master Data'!DD102/1000000</f>
        <v>0</v>
      </c>
      <c r="E2720">
        <f>'[1]Master Data'!DE102/1000000</f>
        <v>0</v>
      </c>
      <c r="F2720">
        <f>'[1]Master Data'!DF102/100</f>
        <v>0</v>
      </c>
      <c r="G2720">
        <f>'[1]Master Data'!DG102/100</f>
        <v>0</v>
      </c>
      <c r="H2720">
        <f>'[1]Master Data'!DH102/100</f>
        <v>0</v>
      </c>
      <c r="I2720">
        <f>'[1]Master Data'!DI102/100</f>
        <v>0</v>
      </c>
      <c r="J2720">
        <f>'[1]Master Data'!DJ102/100</f>
        <v>0</v>
      </c>
      <c r="K2720">
        <f>'[1]Master Data'!DL102/100</f>
        <v>9.9149620105201653E-4</v>
      </c>
      <c r="L2720">
        <f>'[1]Master Data'!DM102/1000000</f>
        <v>0</v>
      </c>
      <c r="M2720">
        <f>'[1]Master Data'!DN102/1000000</f>
        <v>0</v>
      </c>
      <c r="N2720">
        <f>'[1]Master Data'!DO102/1000000</f>
        <v>0</v>
      </c>
      <c r="O2720">
        <f>'[1]Master Data'!DP102/100</f>
        <v>0</v>
      </c>
      <c r="P2720">
        <f>'[1]Master Data'!DQ102/100</f>
        <v>0</v>
      </c>
      <c r="Q2720">
        <f>'[1]Master Data'!DR102/100</f>
        <v>0</v>
      </c>
      <c r="R2720">
        <f>'[1]Master Data'!DS102/1000000</f>
        <v>0</v>
      </c>
      <c r="S2720">
        <f>'[1]Master Data'!DU102/1000000</f>
        <v>0</v>
      </c>
      <c r="T2720">
        <f>'[1]Master Data'!DV102/100</f>
        <v>0</v>
      </c>
      <c r="U2720">
        <f>'[1]Master Data'!DW102/1000000</f>
        <v>0</v>
      </c>
    </row>
    <row r="2721" spans="1:21" x14ac:dyDescent="0.55000000000000004">
      <c r="A2721" s="41" t="s">
        <v>1215</v>
      </c>
      <c r="B2721" s="41">
        <v>0</v>
      </c>
      <c r="C2721">
        <f>'[1]Master Data'!DC103/100</f>
        <v>0</v>
      </c>
      <c r="D2721">
        <f>'[1]Master Data'!DD103/1000000</f>
        <v>0</v>
      </c>
      <c r="E2721">
        <f>'[1]Master Data'!DE103/1000000</f>
        <v>0</v>
      </c>
      <c r="F2721">
        <f>'[1]Master Data'!DF103/100</f>
        <v>0</v>
      </c>
      <c r="G2721">
        <f>'[1]Master Data'!DG103/100</f>
        <v>0</v>
      </c>
      <c r="H2721">
        <f>'[1]Master Data'!DH103/100</f>
        <v>0</v>
      </c>
      <c r="I2721">
        <f>'[1]Master Data'!DI103/100</f>
        <v>0</v>
      </c>
      <c r="J2721">
        <f>'[1]Master Data'!DJ103/100</f>
        <v>0</v>
      </c>
      <c r="K2721">
        <f>'[1]Master Data'!DL103/100</f>
        <v>0</v>
      </c>
      <c r="L2721">
        <f>'[1]Master Data'!DM103/1000000</f>
        <v>0</v>
      </c>
      <c r="M2721">
        <f>'[1]Master Data'!DN103/1000000</f>
        <v>0</v>
      </c>
      <c r="N2721">
        <f>'[1]Master Data'!DO103/1000000</f>
        <v>0</v>
      </c>
      <c r="O2721">
        <f>'[1]Master Data'!DP103/100</f>
        <v>0</v>
      </c>
      <c r="P2721">
        <f>'[1]Master Data'!DQ103/100</f>
        <v>0</v>
      </c>
      <c r="Q2721">
        <f>'[1]Master Data'!DR103/100</f>
        <v>0</v>
      </c>
      <c r="R2721">
        <f>'[1]Master Data'!DS103/1000000</f>
        <v>0</v>
      </c>
      <c r="S2721">
        <f>'[1]Master Data'!DU103/1000000</f>
        <v>0</v>
      </c>
      <c r="T2721">
        <f>'[1]Master Data'!DV103/100</f>
        <v>0</v>
      </c>
      <c r="U2721">
        <f>'[1]Master Data'!DW103/1000000</f>
        <v>0</v>
      </c>
    </row>
    <row r="2722" spans="1:21" x14ac:dyDescent="0.55000000000000004">
      <c r="A2722" s="41" t="s">
        <v>1216</v>
      </c>
      <c r="B2722" s="41">
        <v>7.1999999999999998E-3</v>
      </c>
      <c r="C2722">
        <f>'[1]Master Data'!DC104/100</f>
        <v>2.5999999999999999E-3</v>
      </c>
      <c r="D2722">
        <f>'[1]Master Data'!DD104/1000000</f>
        <v>0</v>
      </c>
      <c r="E2722">
        <f>'[1]Master Data'!DE104/1000000</f>
        <v>0</v>
      </c>
      <c r="F2722">
        <f>'[1]Master Data'!DF104/100</f>
        <v>0</v>
      </c>
      <c r="G2722">
        <f>'[1]Master Data'!DG104/100</f>
        <v>0</v>
      </c>
      <c r="H2722">
        <f>'[1]Master Data'!DH104/100</f>
        <v>0</v>
      </c>
      <c r="I2722">
        <f>'[1]Master Data'!DI104/100</f>
        <v>0</v>
      </c>
      <c r="J2722">
        <f>'[1]Master Data'!DJ104/100</f>
        <v>0</v>
      </c>
      <c r="K2722">
        <f>'[1]Master Data'!DL104/100</f>
        <v>1.1000000000000001E-3</v>
      </c>
      <c r="L2722">
        <f>'[1]Master Data'!DM104/1000000</f>
        <v>0</v>
      </c>
      <c r="M2722">
        <f>'[1]Master Data'!DN104/1000000</f>
        <v>0</v>
      </c>
      <c r="N2722">
        <f>'[1]Master Data'!DO104/1000000</f>
        <v>0</v>
      </c>
      <c r="O2722">
        <f>'[1]Master Data'!DP104/100</f>
        <v>0</v>
      </c>
      <c r="P2722">
        <f>'[1]Master Data'!DQ104/100</f>
        <v>0</v>
      </c>
      <c r="Q2722">
        <f>'[1]Master Data'!DR104/100</f>
        <v>0</v>
      </c>
      <c r="R2722">
        <f>'[1]Master Data'!DS104/1000000</f>
        <v>0</v>
      </c>
      <c r="S2722">
        <f>'[1]Master Data'!DU104/1000000</f>
        <v>0</v>
      </c>
      <c r="T2722">
        <f>'[1]Master Data'!DV104/100</f>
        <v>0</v>
      </c>
      <c r="U2722">
        <f>'[1]Master Data'!DW104/1000000</f>
        <v>0</v>
      </c>
    </row>
    <row r="2723" spans="1:21" x14ac:dyDescent="0.55000000000000004">
      <c r="A2723" s="41" t="s">
        <v>1217</v>
      </c>
      <c r="B2723" s="41">
        <v>0</v>
      </c>
      <c r="C2723">
        <f>'[1]Master Data'!DC105/100</f>
        <v>0</v>
      </c>
      <c r="D2723">
        <f>'[1]Master Data'!DD105/1000000</f>
        <v>0</v>
      </c>
      <c r="E2723">
        <f>'[1]Master Data'!DE105/1000000</f>
        <v>0</v>
      </c>
      <c r="F2723">
        <f>'[1]Master Data'!DF105/100</f>
        <v>0</v>
      </c>
      <c r="G2723">
        <f>'[1]Master Data'!DG105/100</f>
        <v>0</v>
      </c>
      <c r="H2723">
        <f>'[1]Master Data'!DH105/100</f>
        <v>0</v>
      </c>
      <c r="I2723">
        <f>'[1]Master Data'!DI105/100</f>
        <v>0</v>
      </c>
      <c r="J2723">
        <f>'[1]Master Data'!DJ105/100</f>
        <v>0</v>
      </c>
      <c r="K2723">
        <f>'[1]Master Data'!DL105/100</f>
        <v>0</v>
      </c>
      <c r="L2723">
        <f>'[1]Master Data'!DM105/1000000</f>
        <v>0</v>
      </c>
      <c r="M2723">
        <f>'[1]Master Data'!DN105/1000000</f>
        <v>0</v>
      </c>
      <c r="N2723">
        <f>'[1]Master Data'!DO105/1000000</f>
        <v>0</v>
      </c>
      <c r="O2723">
        <f>'[1]Master Data'!DP105/100</f>
        <v>0</v>
      </c>
      <c r="P2723">
        <f>'[1]Master Data'!DQ105/100</f>
        <v>0</v>
      </c>
      <c r="Q2723">
        <f>'[1]Master Data'!DR105/100</f>
        <v>0</v>
      </c>
      <c r="R2723">
        <f>'[1]Master Data'!DS105/1000000</f>
        <v>0</v>
      </c>
      <c r="S2723">
        <f>'[1]Master Data'!DU105/1000000</f>
        <v>0</v>
      </c>
      <c r="T2723">
        <f>'[1]Master Data'!DV105/100</f>
        <v>0</v>
      </c>
      <c r="U2723">
        <f>'[1]Master Data'!DW105/1000000</f>
        <v>0</v>
      </c>
    </row>
    <row r="2724" spans="1:21" x14ac:dyDescent="0.55000000000000004">
      <c r="A2724" s="41" t="s">
        <v>1218</v>
      </c>
      <c r="B2724" s="41">
        <v>0</v>
      </c>
      <c r="C2724">
        <f>'[1]Master Data'!DC106/100</f>
        <v>0</v>
      </c>
      <c r="D2724">
        <f>'[1]Master Data'!DD106/1000000</f>
        <v>0</v>
      </c>
      <c r="E2724">
        <f>'[1]Master Data'!DE106/1000000</f>
        <v>0</v>
      </c>
      <c r="F2724">
        <f>'[1]Master Data'!DF106/100</f>
        <v>0</v>
      </c>
      <c r="G2724">
        <f>'[1]Master Data'!DG106/100</f>
        <v>0</v>
      </c>
      <c r="H2724">
        <f>'[1]Master Data'!DH106/100</f>
        <v>0</v>
      </c>
      <c r="I2724">
        <f>'[1]Master Data'!DI106/100</f>
        <v>0</v>
      </c>
      <c r="J2724">
        <f>'[1]Master Data'!DJ106/100</f>
        <v>0</v>
      </c>
      <c r="K2724">
        <f>'[1]Master Data'!DL106/100</f>
        <v>0</v>
      </c>
      <c r="L2724">
        <f>'[1]Master Data'!DM106/1000000</f>
        <v>0</v>
      </c>
      <c r="M2724">
        <f>'[1]Master Data'!DN106/1000000</f>
        <v>0</v>
      </c>
      <c r="N2724">
        <f>'[1]Master Data'!DO106/1000000</f>
        <v>0</v>
      </c>
      <c r="O2724">
        <f>'[1]Master Data'!DP106/100</f>
        <v>0</v>
      </c>
      <c r="P2724">
        <f>'[1]Master Data'!DQ106/100</f>
        <v>0</v>
      </c>
      <c r="Q2724">
        <f>'[1]Master Data'!DR106/100</f>
        <v>0</v>
      </c>
      <c r="R2724">
        <f>'[1]Master Data'!DS106/1000000</f>
        <v>0</v>
      </c>
      <c r="S2724">
        <f>'[1]Master Data'!DU106/1000000</f>
        <v>0</v>
      </c>
      <c r="T2724">
        <f>'[1]Master Data'!DV106/100</f>
        <v>0</v>
      </c>
      <c r="U2724">
        <f>'[1]Master Data'!DW106/1000000</f>
        <v>0</v>
      </c>
    </row>
    <row r="2725" spans="1:21" x14ac:dyDescent="0.55000000000000004">
      <c r="A2725" s="41" t="s">
        <v>1219</v>
      </c>
      <c r="B2725" s="41">
        <v>0</v>
      </c>
      <c r="C2725">
        <f>'[1]Master Data'!DC107/100</f>
        <v>0</v>
      </c>
      <c r="D2725">
        <f>'[1]Master Data'!DD107/1000000</f>
        <v>0</v>
      </c>
      <c r="E2725">
        <f>'[1]Master Data'!DE107/1000000</f>
        <v>0</v>
      </c>
      <c r="F2725">
        <f>'[1]Master Data'!DF107/100</f>
        <v>0</v>
      </c>
      <c r="G2725">
        <f>'[1]Master Data'!DG107/100</f>
        <v>0</v>
      </c>
      <c r="H2725">
        <f>'[1]Master Data'!DH107/100</f>
        <v>0</v>
      </c>
      <c r="I2725">
        <f>'[1]Master Data'!DI107/100</f>
        <v>0</v>
      </c>
      <c r="J2725">
        <f>'[1]Master Data'!DJ107/100</f>
        <v>0</v>
      </c>
      <c r="K2725">
        <f>'[1]Master Data'!DL107/100</f>
        <v>0</v>
      </c>
      <c r="L2725">
        <f>'[1]Master Data'!DM107/1000000</f>
        <v>0</v>
      </c>
      <c r="M2725">
        <f>'[1]Master Data'!DN107/1000000</f>
        <v>0</v>
      </c>
      <c r="N2725">
        <f>'[1]Master Data'!DO107/1000000</f>
        <v>0</v>
      </c>
      <c r="O2725">
        <f>'[1]Master Data'!DP107/100</f>
        <v>0</v>
      </c>
      <c r="P2725">
        <f>'[1]Master Data'!DQ107/100</f>
        <v>0</v>
      </c>
      <c r="Q2725">
        <f>'[1]Master Data'!DR107/100</f>
        <v>0</v>
      </c>
      <c r="R2725">
        <f>'[1]Master Data'!DS107/1000000</f>
        <v>0</v>
      </c>
      <c r="S2725">
        <f>'[1]Master Data'!DU107/1000000</f>
        <v>0</v>
      </c>
      <c r="T2725">
        <f>'[1]Master Data'!DV107/100</f>
        <v>0</v>
      </c>
      <c r="U2725">
        <f>'[1]Master Data'!DW107/1000000</f>
        <v>0</v>
      </c>
    </row>
    <row r="2726" spans="1:21" x14ac:dyDescent="0.55000000000000004">
      <c r="A2726" s="41" t="s">
        <v>1220</v>
      </c>
      <c r="B2726" s="41">
        <v>0.02</v>
      </c>
      <c r="C2726">
        <f>'[1]Master Data'!DC108/100</f>
        <v>0</v>
      </c>
      <c r="D2726">
        <f>'[1]Master Data'!DD108/1000000</f>
        <v>0</v>
      </c>
      <c r="E2726">
        <f>'[1]Master Data'!DE108/1000000</f>
        <v>0</v>
      </c>
      <c r="F2726">
        <f>'[1]Master Data'!DF108/100</f>
        <v>0</v>
      </c>
      <c r="G2726">
        <f>'[1]Master Data'!DG108/100</f>
        <v>0</v>
      </c>
      <c r="H2726">
        <f>'[1]Master Data'!DH108/100</f>
        <v>0</v>
      </c>
      <c r="I2726">
        <f>'[1]Master Data'!DI108/100</f>
        <v>0</v>
      </c>
      <c r="J2726">
        <f>'[1]Master Data'!DJ108/100</f>
        <v>0</v>
      </c>
      <c r="K2726">
        <f>'[1]Master Data'!DL108/100</f>
        <v>0</v>
      </c>
      <c r="L2726">
        <f>'[1]Master Data'!DM108/1000000</f>
        <v>0</v>
      </c>
      <c r="M2726">
        <f>'[1]Master Data'!DN108/1000000</f>
        <v>0</v>
      </c>
      <c r="N2726">
        <f>'[1]Master Data'!DO108/1000000</f>
        <v>0</v>
      </c>
      <c r="O2726">
        <f>'[1]Master Data'!DP108/100</f>
        <v>0</v>
      </c>
      <c r="P2726">
        <f>'[1]Master Data'!DQ108/100</f>
        <v>0</v>
      </c>
      <c r="Q2726">
        <f>'[1]Master Data'!DR108/100</f>
        <v>0</v>
      </c>
      <c r="R2726">
        <f>'[1]Master Data'!DS108/1000000</f>
        <v>0</v>
      </c>
      <c r="S2726">
        <f>'[1]Master Data'!DU108/1000000</f>
        <v>0</v>
      </c>
      <c r="T2726">
        <f>'[1]Master Data'!DV108/100</f>
        <v>0</v>
      </c>
      <c r="U2726">
        <f>'[1]Master Data'!DW108/1000000</f>
        <v>0</v>
      </c>
    </row>
    <row r="2727" spans="1:21" x14ac:dyDescent="0.55000000000000004">
      <c r="A2727" s="41" t="s">
        <v>1221</v>
      </c>
      <c r="B2727" s="41">
        <v>0</v>
      </c>
      <c r="C2727">
        <f>'[1]Master Data'!DC109/100</f>
        <v>0</v>
      </c>
      <c r="D2727">
        <f>'[1]Master Data'!DD109/1000000</f>
        <v>0</v>
      </c>
      <c r="E2727">
        <f>'[1]Master Data'!DE109/1000000</f>
        <v>0</v>
      </c>
      <c r="F2727">
        <f>'[1]Master Data'!DF109/100</f>
        <v>0</v>
      </c>
      <c r="G2727">
        <f>'[1]Master Data'!DG109/100</f>
        <v>0</v>
      </c>
      <c r="H2727">
        <f>'[1]Master Data'!DH109/100</f>
        <v>0</v>
      </c>
      <c r="I2727">
        <f>'[1]Master Data'!DI109/100</f>
        <v>0</v>
      </c>
      <c r="J2727">
        <f>'[1]Master Data'!DJ109/100</f>
        <v>0</v>
      </c>
      <c r="K2727">
        <f>'[1]Master Data'!DL109/100</f>
        <v>0</v>
      </c>
      <c r="L2727">
        <f>'[1]Master Data'!DM109/1000000</f>
        <v>0</v>
      </c>
      <c r="M2727">
        <f>'[1]Master Data'!DN109/1000000</f>
        <v>0</v>
      </c>
      <c r="N2727">
        <f>'[1]Master Data'!DO109/1000000</f>
        <v>0</v>
      </c>
      <c r="O2727">
        <f>'[1]Master Data'!DP109/100</f>
        <v>0</v>
      </c>
      <c r="P2727">
        <f>'[1]Master Data'!DQ109/100</f>
        <v>0</v>
      </c>
      <c r="Q2727">
        <f>'[1]Master Data'!DR109/100</f>
        <v>0</v>
      </c>
      <c r="R2727">
        <f>'[1]Master Data'!DS109/1000000</f>
        <v>0</v>
      </c>
      <c r="S2727">
        <f>'[1]Master Data'!DU109/1000000</f>
        <v>0</v>
      </c>
      <c r="T2727">
        <f>'[1]Master Data'!DV109/100</f>
        <v>0</v>
      </c>
      <c r="U2727">
        <f>'[1]Master Data'!DW109/1000000</f>
        <v>0</v>
      </c>
    </row>
    <row r="2728" spans="1:21" x14ac:dyDescent="0.55000000000000004">
      <c r="A2728" s="41" t="s">
        <v>1222</v>
      </c>
      <c r="B2728" s="41">
        <v>0</v>
      </c>
      <c r="C2728">
        <f>'[1]Master Data'!DC110/100</f>
        <v>0</v>
      </c>
      <c r="D2728">
        <f>'[1]Master Data'!DD110/1000000</f>
        <v>0</v>
      </c>
      <c r="E2728">
        <f>'[1]Master Data'!DE110/1000000</f>
        <v>0</v>
      </c>
      <c r="F2728">
        <f>'[1]Master Data'!DF110/100</f>
        <v>0</v>
      </c>
      <c r="G2728">
        <f>'[1]Master Data'!DG110/100</f>
        <v>0</v>
      </c>
      <c r="H2728">
        <f>'[1]Master Data'!DH110/100</f>
        <v>0</v>
      </c>
      <c r="I2728">
        <f>'[1]Master Data'!DI110/100</f>
        <v>0</v>
      </c>
      <c r="J2728">
        <f>'[1]Master Data'!DJ110/100</f>
        <v>0</v>
      </c>
      <c r="K2728">
        <f>'[1]Master Data'!DL110/100</f>
        <v>0</v>
      </c>
      <c r="L2728">
        <f>'[1]Master Data'!DM110/1000000</f>
        <v>0</v>
      </c>
      <c r="M2728">
        <f>'[1]Master Data'!DN110/1000000</f>
        <v>0</v>
      </c>
      <c r="N2728">
        <f>'[1]Master Data'!DO110/1000000</f>
        <v>0</v>
      </c>
      <c r="O2728">
        <f>'[1]Master Data'!DP110/100</f>
        <v>0</v>
      </c>
      <c r="P2728">
        <f>'[1]Master Data'!DQ110/100</f>
        <v>0</v>
      </c>
      <c r="Q2728">
        <f>'[1]Master Data'!DR110/100</f>
        <v>0</v>
      </c>
      <c r="R2728">
        <f>'[1]Master Data'!DS110/1000000</f>
        <v>0</v>
      </c>
      <c r="S2728">
        <f>'[1]Master Data'!DU110/1000000</f>
        <v>0</v>
      </c>
      <c r="T2728">
        <f>'[1]Master Data'!DV110/100</f>
        <v>0</v>
      </c>
      <c r="U2728">
        <f>'[1]Master Data'!DW110/1000000</f>
        <v>0</v>
      </c>
    </row>
    <row r="2729" spans="1:21" x14ac:dyDescent="0.55000000000000004">
      <c r="A2729" s="41" t="s">
        <v>1223</v>
      </c>
      <c r="B2729" s="41">
        <v>2.5000000000000001E-2</v>
      </c>
      <c r="C2729">
        <f>'[1]Master Data'!DC111/100</f>
        <v>2E-3</v>
      </c>
      <c r="D2729">
        <f>'[1]Master Data'!DD111/1000000</f>
        <v>0</v>
      </c>
      <c r="E2729">
        <f>'[1]Master Data'!DE111/1000000</f>
        <v>0</v>
      </c>
      <c r="F2729">
        <f>'[1]Master Data'!DF111/100</f>
        <v>0</v>
      </c>
      <c r="G2729">
        <f>'[1]Master Data'!DG111/100</f>
        <v>0</v>
      </c>
      <c r="H2729">
        <f>'[1]Master Data'!DH111/100</f>
        <v>0</v>
      </c>
      <c r="I2729">
        <f>'[1]Master Data'!DI111/100</f>
        <v>0</v>
      </c>
      <c r="J2729">
        <f>'[1]Master Data'!DJ111/100</f>
        <v>0</v>
      </c>
      <c r="K2729">
        <f>'[1]Master Data'!DL111/100</f>
        <v>2.9999999999999997E-4</v>
      </c>
      <c r="L2729">
        <f>'[1]Master Data'!DM111/1000000</f>
        <v>0</v>
      </c>
      <c r="M2729">
        <f>'[1]Master Data'!DN111/1000000</f>
        <v>0</v>
      </c>
      <c r="N2729">
        <f>'[1]Master Data'!DO111/1000000</f>
        <v>0</v>
      </c>
      <c r="O2729">
        <f>'[1]Master Data'!DP111/100</f>
        <v>0</v>
      </c>
      <c r="P2729">
        <f>'[1]Master Data'!DQ111/100</f>
        <v>0</v>
      </c>
      <c r="Q2729">
        <f>'[1]Master Data'!DR111/100</f>
        <v>0</v>
      </c>
      <c r="R2729">
        <f>'[1]Master Data'!DS111/1000000</f>
        <v>0</v>
      </c>
      <c r="S2729">
        <f>'[1]Master Data'!DU111/1000000</f>
        <v>0</v>
      </c>
      <c r="T2729">
        <f>'[1]Master Data'!DV111/100</f>
        <v>0</v>
      </c>
      <c r="U2729">
        <f>'[1]Master Data'!DW111/1000000</f>
        <v>0</v>
      </c>
    </row>
    <row r="2730" spans="1:21" x14ac:dyDescent="0.55000000000000004">
      <c r="A2730" s="41" t="s">
        <v>1224</v>
      </c>
      <c r="B2730" s="41">
        <v>3.9E-2</v>
      </c>
      <c r="C2730">
        <f>'[1]Master Data'!DC112/100</f>
        <v>0</v>
      </c>
      <c r="D2730">
        <f>'[1]Master Data'!DD112/1000000</f>
        <v>0</v>
      </c>
      <c r="E2730">
        <f>'[1]Master Data'!DE112/1000000</f>
        <v>0</v>
      </c>
      <c r="F2730">
        <f>'[1]Master Data'!DF112/100</f>
        <v>0</v>
      </c>
      <c r="G2730">
        <f>'[1]Master Data'!DG112/100</f>
        <v>0</v>
      </c>
      <c r="H2730">
        <f>'[1]Master Data'!DH112/100</f>
        <v>0</v>
      </c>
      <c r="I2730">
        <f>'[1]Master Data'!DI112/100</f>
        <v>0</v>
      </c>
      <c r="J2730">
        <f>'[1]Master Data'!DJ112/100</f>
        <v>0</v>
      </c>
      <c r="K2730">
        <f>'[1]Master Data'!DL112/100</f>
        <v>2.1075973891659206E-4</v>
      </c>
      <c r="L2730">
        <f>'[1]Master Data'!DM112/1000000</f>
        <v>0</v>
      </c>
      <c r="M2730">
        <f>'[1]Master Data'!DN112/1000000</f>
        <v>0</v>
      </c>
      <c r="N2730">
        <f>'[1]Master Data'!DO112/1000000</f>
        <v>0</v>
      </c>
      <c r="O2730">
        <f>'[1]Master Data'!DP112/100</f>
        <v>0</v>
      </c>
      <c r="P2730">
        <f>'[1]Master Data'!DQ112/100</f>
        <v>0</v>
      </c>
      <c r="Q2730">
        <f>'[1]Master Data'!DR112/100</f>
        <v>0</v>
      </c>
      <c r="R2730">
        <f>'[1]Master Data'!DS112/1000000</f>
        <v>0</v>
      </c>
      <c r="S2730">
        <f>'[1]Master Data'!DU112/1000000</f>
        <v>0</v>
      </c>
      <c r="T2730">
        <f>'[1]Master Data'!DV112/100</f>
        <v>0</v>
      </c>
      <c r="U2730">
        <f>'[1]Master Data'!DW112/1000000</f>
        <v>0</v>
      </c>
    </row>
    <row r="2731" spans="1:21" x14ac:dyDescent="0.55000000000000004">
      <c r="A2731" s="41" t="s">
        <v>1225</v>
      </c>
      <c r="B2731" s="41">
        <v>0</v>
      </c>
      <c r="C2731">
        <f>'[1]Master Data'!DC113/100</f>
        <v>0</v>
      </c>
      <c r="D2731">
        <f>'[1]Master Data'!DD113/1000000</f>
        <v>0</v>
      </c>
      <c r="E2731">
        <f>'[1]Master Data'!DE113/1000000</f>
        <v>0</v>
      </c>
      <c r="F2731">
        <f>'[1]Master Data'!DF113/100</f>
        <v>0</v>
      </c>
      <c r="G2731">
        <f>'[1]Master Data'!DG113/100</f>
        <v>0</v>
      </c>
      <c r="H2731">
        <f>'[1]Master Data'!DH113/100</f>
        <v>0</v>
      </c>
      <c r="I2731">
        <f>'[1]Master Data'!DI113/100</f>
        <v>0</v>
      </c>
      <c r="J2731">
        <f>'[1]Master Data'!DJ113/100</f>
        <v>0</v>
      </c>
      <c r="K2731">
        <f>'[1]Master Data'!DL113/100</f>
        <v>0</v>
      </c>
      <c r="L2731">
        <f>'[1]Master Data'!DM113/1000000</f>
        <v>0</v>
      </c>
      <c r="M2731">
        <f>'[1]Master Data'!DN113/1000000</f>
        <v>0</v>
      </c>
      <c r="N2731">
        <f>'[1]Master Data'!DO113/1000000</f>
        <v>0</v>
      </c>
      <c r="O2731">
        <f>'[1]Master Data'!DP113/100</f>
        <v>0</v>
      </c>
      <c r="P2731">
        <f>'[1]Master Data'!DQ113/100</f>
        <v>0</v>
      </c>
      <c r="Q2731">
        <f>'[1]Master Data'!DR113/100</f>
        <v>0</v>
      </c>
      <c r="R2731">
        <f>'[1]Master Data'!DS113/1000000</f>
        <v>0</v>
      </c>
      <c r="S2731">
        <f>'[1]Master Data'!DU113/1000000</f>
        <v>0</v>
      </c>
      <c r="T2731">
        <f>'[1]Master Data'!DV113/100</f>
        <v>0</v>
      </c>
      <c r="U2731">
        <f>'[1]Master Data'!DW113/1000000</f>
        <v>0</v>
      </c>
    </row>
    <row r="2732" spans="1:21" x14ac:dyDescent="0.55000000000000004">
      <c r="A2732" s="41" t="s">
        <v>1226</v>
      </c>
      <c r="B2732" s="41">
        <v>0.04</v>
      </c>
      <c r="C2732">
        <f>'[1]Master Data'!DC114/100</f>
        <v>0</v>
      </c>
      <c r="D2732">
        <f>'[1]Master Data'!DD114/1000000</f>
        <v>0</v>
      </c>
      <c r="E2732">
        <f>'[1]Master Data'!DE114/1000000</f>
        <v>0</v>
      </c>
      <c r="F2732">
        <f>'[1]Master Data'!DF114/100</f>
        <v>0</v>
      </c>
      <c r="G2732">
        <f>'[1]Master Data'!DG114/100</f>
        <v>0</v>
      </c>
      <c r="H2732">
        <f>'[1]Master Data'!DH114/100</f>
        <v>0</v>
      </c>
      <c r="I2732">
        <f>'[1]Master Data'!DI114/100</f>
        <v>0</v>
      </c>
      <c r="J2732">
        <f>'[1]Master Data'!DJ114/100</f>
        <v>0</v>
      </c>
      <c r="K2732">
        <f>'[1]Master Data'!DL114/100</f>
        <v>0</v>
      </c>
      <c r="L2732">
        <f>'[1]Master Data'!DM114/1000000</f>
        <v>0</v>
      </c>
      <c r="M2732">
        <f>'[1]Master Data'!DN114/1000000</f>
        <v>0</v>
      </c>
      <c r="N2732">
        <f>'[1]Master Data'!DO114/1000000</f>
        <v>0</v>
      </c>
      <c r="O2732">
        <f>'[1]Master Data'!DP114/100</f>
        <v>0</v>
      </c>
      <c r="P2732">
        <f>'[1]Master Data'!DQ114/100</f>
        <v>0</v>
      </c>
      <c r="Q2732">
        <f>'[1]Master Data'!DR114/100</f>
        <v>0</v>
      </c>
      <c r="R2732">
        <f>'[1]Master Data'!DS114/1000000</f>
        <v>0</v>
      </c>
      <c r="S2732">
        <f>'[1]Master Data'!DU114/1000000</f>
        <v>0</v>
      </c>
      <c r="T2732">
        <f>'[1]Master Data'!DV114/100</f>
        <v>0</v>
      </c>
      <c r="U2732">
        <f>'[1]Master Data'!DW114/1000000</f>
        <v>0</v>
      </c>
    </row>
    <row r="2733" spans="1:21" x14ac:dyDescent="0.55000000000000004">
      <c r="A2733" s="41" t="s">
        <v>1227</v>
      </c>
      <c r="B2733" s="41">
        <v>0</v>
      </c>
      <c r="C2733">
        <f>'[1]Master Data'!DC115/100</f>
        <v>0</v>
      </c>
      <c r="D2733">
        <f>'[1]Master Data'!DD115/1000000</f>
        <v>0</v>
      </c>
      <c r="E2733">
        <f>'[1]Master Data'!DE115/1000000</f>
        <v>0</v>
      </c>
      <c r="F2733">
        <f>'[1]Master Data'!DF115/100</f>
        <v>0</v>
      </c>
      <c r="G2733">
        <f>'[1]Master Data'!DG115/100</f>
        <v>0</v>
      </c>
      <c r="H2733">
        <f>'[1]Master Data'!DH115/100</f>
        <v>0</v>
      </c>
      <c r="I2733">
        <f>'[1]Master Data'!DI115/100</f>
        <v>0</v>
      </c>
      <c r="J2733">
        <f>'[1]Master Data'!DJ115/100</f>
        <v>0</v>
      </c>
      <c r="K2733">
        <f>'[1]Master Data'!DL115/100</f>
        <v>0</v>
      </c>
      <c r="L2733">
        <f>'[1]Master Data'!DM115/1000000</f>
        <v>0</v>
      </c>
      <c r="M2733">
        <f>'[1]Master Data'!DN115/1000000</f>
        <v>0</v>
      </c>
      <c r="N2733">
        <f>'[1]Master Data'!DO115/1000000</f>
        <v>0</v>
      </c>
      <c r="O2733">
        <f>'[1]Master Data'!DP115/100</f>
        <v>0</v>
      </c>
      <c r="P2733">
        <f>'[1]Master Data'!DQ115/100</f>
        <v>0</v>
      </c>
      <c r="Q2733">
        <f>'[1]Master Data'!DR115/100</f>
        <v>0</v>
      </c>
      <c r="R2733">
        <f>'[1]Master Data'!DS115/1000000</f>
        <v>0</v>
      </c>
      <c r="S2733">
        <f>'[1]Master Data'!DU115/1000000</f>
        <v>0</v>
      </c>
      <c r="T2733">
        <f>'[1]Master Data'!DV115/100</f>
        <v>0</v>
      </c>
      <c r="U2733">
        <f>'[1]Master Data'!DW115/1000000</f>
        <v>0</v>
      </c>
    </row>
    <row r="2734" spans="1:21" x14ac:dyDescent="0.55000000000000004">
      <c r="A2734" s="41" t="s">
        <v>1228</v>
      </c>
      <c r="B2734" s="41">
        <v>1.4264580369843526E-2</v>
      </c>
      <c r="C2734">
        <f>'[1]Master Data'!DC116/100</f>
        <v>0</v>
      </c>
      <c r="D2734">
        <f>'[1]Master Data'!DD116/1000000</f>
        <v>0</v>
      </c>
      <c r="E2734">
        <f>'[1]Master Data'!DE116/1000000</f>
        <v>0</v>
      </c>
      <c r="F2734">
        <f>'[1]Master Data'!DF116/100</f>
        <v>0</v>
      </c>
      <c r="G2734">
        <f>'[1]Master Data'!DG116/100</f>
        <v>0</v>
      </c>
      <c r="H2734">
        <f>'[1]Master Data'!DH116/100</f>
        <v>0</v>
      </c>
      <c r="I2734">
        <f>'[1]Master Data'!DI116/100</f>
        <v>0</v>
      </c>
      <c r="J2734">
        <f>'[1]Master Data'!DJ116/100</f>
        <v>0</v>
      </c>
      <c r="K2734">
        <f>'[1]Master Data'!DL116/100</f>
        <v>0</v>
      </c>
      <c r="L2734">
        <f>'[1]Master Data'!DM116/1000000</f>
        <v>0</v>
      </c>
      <c r="M2734">
        <f>'[1]Master Data'!DN116/1000000</f>
        <v>0</v>
      </c>
      <c r="N2734">
        <f>'[1]Master Data'!DO116/1000000</f>
        <v>0</v>
      </c>
      <c r="O2734">
        <f>'[1]Master Data'!DP116/100</f>
        <v>0</v>
      </c>
      <c r="P2734">
        <f>'[1]Master Data'!DQ116/100</f>
        <v>0</v>
      </c>
      <c r="Q2734">
        <f>'[1]Master Data'!DR116/100</f>
        <v>0</v>
      </c>
      <c r="R2734">
        <f>'[1]Master Data'!DS116/1000000</f>
        <v>0</v>
      </c>
      <c r="S2734">
        <f>'[1]Master Data'!DU116/1000000</f>
        <v>0</v>
      </c>
      <c r="T2734">
        <f>'[1]Master Data'!DV116/100</f>
        <v>0</v>
      </c>
      <c r="U2734">
        <f>'[1]Master Data'!DW116/1000000</f>
        <v>0</v>
      </c>
    </row>
    <row r="2735" spans="1:21" x14ac:dyDescent="0.55000000000000004">
      <c r="A2735" s="41" t="s">
        <v>1229</v>
      </c>
      <c r="B2735" s="41">
        <v>2.0251923076923081E-2</v>
      </c>
      <c r="C2735">
        <f>'[1]Master Data'!DC117/100</f>
        <v>2E-3</v>
      </c>
      <c r="D2735">
        <f>'[1]Master Data'!DD117/1000000</f>
        <v>0</v>
      </c>
      <c r="E2735">
        <f>'[1]Master Data'!DE117/1000000</f>
        <v>0</v>
      </c>
      <c r="F2735">
        <f>'[1]Master Data'!DF117/100</f>
        <v>0</v>
      </c>
      <c r="G2735">
        <f>'[1]Master Data'!DG117/100</f>
        <v>0</v>
      </c>
      <c r="H2735">
        <f>'[1]Master Data'!DH117/100</f>
        <v>0</v>
      </c>
      <c r="I2735">
        <f>'[1]Master Data'!DI117/100</f>
        <v>0</v>
      </c>
      <c r="J2735">
        <f>'[1]Master Data'!DJ117/100</f>
        <v>0</v>
      </c>
      <c r="K2735">
        <f>'[1]Master Data'!DL117/100</f>
        <v>2.9999999999999997E-4</v>
      </c>
      <c r="L2735">
        <f>'[1]Master Data'!DM117/1000000</f>
        <v>0</v>
      </c>
      <c r="M2735">
        <f>'[1]Master Data'!DN117/1000000</f>
        <v>0</v>
      </c>
      <c r="N2735">
        <f>'[1]Master Data'!DO117/1000000</f>
        <v>0</v>
      </c>
      <c r="O2735">
        <f>'[1]Master Data'!DP117/100</f>
        <v>0</v>
      </c>
      <c r="P2735">
        <f>'[1]Master Data'!DQ117/100</f>
        <v>0</v>
      </c>
      <c r="Q2735">
        <f>'[1]Master Data'!DR117/100</f>
        <v>0</v>
      </c>
      <c r="R2735">
        <f>'[1]Master Data'!DS117/1000000</f>
        <v>0</v>
      </c>
      <c r="S2735">
        <f>'[1]Master Data'!DU117/1000000</f>
        <v>0</v>
      </c>
      <c r="T2735">
        <f>'[1]Master Data'!DV117/100</f>
        <v>0</v>
      </c>
      <c r="U2735">
        <f>'[1]Master Data'!DW117/1000000</f>
        <v>0</v>
      </c>
    </row>
    <row r="2736" spans="1:21" x14ac:dyDescent="0.55000000000000004">
      <c r="A2736" s="41" t="s">
        <v>1230</v>
      </c>
      <c r="B2736" s="41">
        <v>0</v>
      </c>
      <c r="C2736">
        <f>'[1]Master Data'!DC118/100</f>
        <v>0</v>
      </c>
      <c r="D2736">
        <f>'[1]Master Data'!DD118/1000000</f>
        <v>0</v>
      </c>
      <c r="E2736">
        <f>'[1]Master Data'!DE118/1000000</f>
        <v>0</v>
      </c>
      <c r="F2736">
        <f>'[1]Master Data'!DF118/100</f>
        <v>0</v>
      </c>
      <c r="G2736">
        <f>'[1]Master Data'!DG118/100</f>
        <v>0</v>
      </c>
      <c r="H2736">
        <f>'[1]Master Data'!DH118/100</f>
        <v>0</v>
      </c>
      <c r="I2736">
        <f>'[1]Master Data'!DI118/100</f>
        <v>0</v>
      </c>
      <c r="J2736">
        <f>'[1]Master Data'!DJ118/100</f>
        <v>0</v>
      </c>
      <c r="K2736">
        <f>'[1]Master Data'!DL118/100</f>
        <v>0</v>
      </c>
      <c r="L2736">
        <f>'[1]Master Data'!DM118/1000000</f>
        <v>0</v>
      </c>
      <c r="M2736">
        <f>'[1]Master Data'!DN118/1000000</f>
        <v>0</v>
      </c>
      <c r="N2736">
        <f>'[1]Master Data'!DO118/1000000</f>
        <v>0</v>
      </c>
      <c r="O2736">
        <f>'[1]Master Data'!DP118/100</f>
        <v>0</v>
      </c>
      <c r="P2736">
        <f>'[1]Master Data'!DQ118/100</f>
        <v>0</v>
      </c>
      <c r="Q2736">
        <f>'[1]Master Data'!DR118/100</f>
        <v>0</v>
      </c>
      <c r="R2736">
        <f>'[1]Master Data'!DS118/1000000</f>
        <v>0</v>
      </c>
      <c r="S2736">
        <f>'[1]Master Data'!DU118/1000000</f>
        <v>0</v>
      </c>
      <c r="T2736">
        <f>'[1]Master Data'!DV118/100</f>
        <v>0</v>
      </c>
      <c r="U2736">
        <f>'[1]Master Data'!DW118/1000000</f>
        <v>0</v>
      </c>
    </row>
    <row r="2737" spans="1:21" x14ac:dyDescent="0.55000000000000004">
      <c r="A2737" s="41" t="s">
        <v>1231</v>
      </c>
      <c r="B2737" s="41">
        <v>0</v>
      </c>
      <c r="C2737">
        <f>'[1]Master Data'!DC119/100</f>
        <v>0</v>
      </c>
      <c r="D2737">
        <f>'[1]Master Data'!DD119/1000000</f>
        <v>0</v>
      </c>
      <c r="E2737">
        <f>'[1]Master Data'!DE119/1000000</f>
        <v>0</v>
      </c>
      <c r="F2737">
        <f>'[1]Master Data'!DF119/100</f>
        <v>0</v>
      </c>
      <c r="G2737">
        <f>'[1]Master Data'!DG119/100</f>
        <v>0</v>
      </c>
      <c r="H2737">
        <f>'[1]Master Data'!DH119/100</f>
        <v>0</v>
      </c>
      <c r="I2737">
        <f>'[1]Master Data'!DI119/100</f>
        <v>0</v>
      </c>
      <c r="J2737">
        <f>'[1]Master Data'!DJ119/100</f>
        <v>0</v>
      </c>
      <c r="K2737">
        <f>'[1]Master Data'!DL119/100</f>
        <v>0</v>
      </c>
      <c r="L2737">
        <f>'[1]Master Data'!DM119/1000000</f>
        <v>0</v>
      </c>
      <c r="M2737">
        <f>'[1]Master Data'!DN119/1000000</f>
        <v>0</v>
      </c>
      <c r="N2737">
        <f>'[1]Master Data'!DO119/1000000</f>
        <v>0</v>
      </c>
      <c r="O2737">
        <f>'[1]Master Data'!DP119/100</f>
        <v>0</v>
      </c>
      <c r="P2737">
        <f>'[1]Master Data'!DQ119/100</f>
        <v>0</v>
      </c>
      <c r="Q2737">
        <f>'[1]Master Data'!DR119/100</f>
        <v>0</v>
      </c>
      <c r="R2737">
        <f>'[1]Master Data'!DS119/1000000</f>
        <v>0</v>
      </c>
      <c r="S2737">
        <f>'[1]Master Data'!DU119/1000000</f>
        <v>0</v>
      </c>
      <c r="T2737">
        <f>'[1]Master Data'!DV119/100</f>
        <v>0</v>
      </c>
      <c r="U2737">
        <f>'[1]Master Data'!DW119/1000000</f>
        <v>0</v>
      </c>
    </row>
    <row r="2738" spans="1:21" x14ac:dyDescent="0.55000000000000004">
      <c r="A2738" s="41" t="s">
        <v>1232</v>
      </c>
      <c r="B2738" s="41">
        <v>0</v>
      </c>
      <c r="C2738">
        <f>'[1]Master Data'!DC120/100</f>
        <v>0</v>
      </c>
      <c r="D2738">
        <f>'[1]Master Data'!DD120/1000000</f>
        <v>0</v>
      </c>
      <c r="E2738">
        <f>'[1]Master Data'!DE120/1000000</f>
        <v>0</v>
      </c>
      <c r="F2738">
        <f>'[1]Master Data'!DF120/100</f>
        <v>0</v>
      </c>
      <c r="G2738">
        <f>'[1]Master Data'!DG120/100</f>
        <v>0</v>
      </c>
      <c r="H2738">
        <f>'[1]Master Data'!DH120/100</f>
        <v>0</v>
      </c>
      <c r="I2738">
        <f>'[1]Master Data'!DI120/100</f>
        <v>0</v>
      </c>
      <c r="J2738">
        <f>'[1]Master Data'!DJ120/100</f>
        <v>0</v>
      </c>
      <c r="K2738">
        <f>'[1]Master Data'!DL120/100</f>
        <v>0</v>
      </c>
      <c r="L2738">
        <f>'[1]Master Data'!DM120/1000000</f>
        <v>0</v>
      </c>
      <c r="M2738">
        <f>'[1]Master Data'!DN120/1000000</f>
        <v>0</v>
      </c>
      <c r="N2738">
        <f>'[1]Master Data'!DO120/1000000</f>
        <v>0</v>
      </c>
      <c r="O2738">
        <f>'[1]Master Data'!DP120/100</f>
        <v>0</v>
      </c>
      <c r="P2738">
        <f>'[1]Master Data'!DQ120/100</f>
        <v>0</v>
      </c>
      <c r="Q2738">
        <f>'[1]Master Data'!DR120/100</f>
        <v>0</v>
      </c>
      <c r="R2738">
        <f>'[1]Master Data'!DS120/1000000</f>
        <v>0</v>
      </c>
      <c r="S2738">
        <f>'[1]Master Data'!DU120/1000000</f>
        <v>0</v>
      </c>
      <c r="T2738">
        <f>'[1]Master Data'!DV120/100</f>
        <v>0</v>
      </c>
      <c r="U2738">
        <f>'[1]Master Data'!DW120/1000000</f>
        <v>0</v>
      </c>
    </row>
    <row r="2739" spans="1:21" x14ac:dyDescent="0.55000000000000004">
      <c r="A2739" s="41" t="s">
        <v>1233</v>
      </c>
      <c r="B2739" s="41">
        <v>0</v>
      </c>
      <c r="C2739">
        <f>'[1]Master Data'!DC121/100</f>
        <v>0</v>
      </c>
      <c r="D2739">
        <f>'[1]Master Data'!DD121/1000000</f>
        <v>0</v>
      </c>
      <c r="E2739">
        <f>'[1]Master Data'!DE121/1000000</f>
        <v>0</v>
      </c>
      <c r="F2739">
        <f>'[1]Master Data'!DF121/100</f>
        <v>0</v>
      </c>
      <c r="G2739">
        <f>'[1]Master Data'!DG121/100</f>
        <v>0</v>
      </c>
      <c r="H2739">
        <f>'[1]Master Data'!DH121/100</f>
        <v>0</v>
      </c>
      <c r="I2739">
        <f>'[1]Master Data'!DI121/100</f>
        <v>0</v>
      </c>
      <c r="J2739">
        <f>'[1]Master Data'!DJ121/100</f>
        <v>0</v>
      </c>
      <c r="K2739">
        <f>'[1]Master Data'!DL121/100</f>
        <v>0</v>
      </c>
      <c r="L2739">
        <f>'[1]Master Data'!DM121/1000000</f>
        <v>0</v>
      </c>
      <c r="M2739">
        <f>'[1]Master Data'!DN121/1000000</f>
        <v>0</v>
      </c>
      <c r="N2739">
        <f>'[1]Master Data'!DO121/1000000</f>
        <v>0</v>
      </c>
      <c r="O2739">
        <f>'[1]Master Data'!DP121/100</f>
        <v>0</v>
      </c>
      <c r="P2739">
        <f>'[1]Master Data'!DQ121/100</f>
        <v>0</v>
      </c>
      <c r="Q2739">
        <f>'[1]Master Data'!DR121/100</f>
        <v>0</v>
      </c>
      <c r="R2739">
        <f>'[1]Master Data'!DS121/1000000</f>
        <v>0</v>
      </c>
      <c r="S2739">
        <f>'[1]Master Data'!DU121/1000000</f>
        <v>0</v>
      </c>
      <c r="T2739">
        <f>'[1]Master Data'!DV121/100</f>
        <v>0</v>
      </c>
      <c r="U2739">
        <f>'[1]Master Data'!DW121/1000000</f>
        <v>0</v>
      </c>
    </row>
    <row r="2740" spans="1:21" x14ac:dyDescent="0.55000000000000004">
      <c r="A2740" s="41" t="s">
        <v>1234</v>
      </c>
      <c r="B2740" s="41">
        <v>0</v>
      </c>
      <c r="C2740">
        <f>'[1]Master Data'!DC122/100</f>
        <v>0</v>
      </c>
      <c r="D2740">
        <f>'[1]Master Data'!DD122/1000000</f>
        <v>0</v>
      </c>
      <c r="E2740">
        <f>'[1]Master Data'!DE122/1000000</f>
        <v>0</v>
      </c>
      <c r="F2740">
        <f>'[1]Master Data'!DF122/100</f>
        <v>0</v>
      </c>
      <c r="G2740">
        <f>'[1]Master Data'!DG122/100</f>
        <v>0</v>
      </c>
      <c r="H2740">
        <f>'[1]Master Data'!DH122/100</f>
        <v>0</v>
      </c>
      <c r="I2740">
        <f>'[1]Master Data'!DI122/100</f>
        <v>0</v>
      </c>
      <c r="J2740">
        <f>'[1]Master Data'!DJ122/100</f>
        <v>0</v>
      </c>
      <c r="K2740">
        <f>'[1]Master Data'!DL122/100</f>
        <v>0</v>
      </c>
      <c r="L2740">
        <f>'[1]Master Data'!DM122/1000000</f>
        <v>0</v>
      </c>
      <c r="M2740">
        <f>'[1]Master Data'!DN122/1000000</f>
        <v>0</v>
      </c>
      <c r="N2740">
        <f>'[1]Master Data'!DO122/1000000</f>
        <v>0</v>
      </c>
      <c r="O2740">
        <f>'[1]Master Data'!DP122/100</f>
        <v>0</v>
      </c>
      <c r="P2740">
        <f>'[1]Master Data'!DQ122/100</f>
        <v>0</v>
      </c>
      <c r="Q2740">
        <f>'[1]Master Data'!DR122/100</f>
        <v>0</v>
      </c>
      <c r="R2740">
        <f>'[1]Master Data'!DS122/1000000</f>
        <v>0</v>
      </c>
      <c r="S2740">
        <f>'[1]Master Data'!DU122/1000000</f>
        <v>0</v>
      </c>
      <c r="T2740">
        <f>'[1]Master Data'!DV122/100</f>
        <v>0</v>
      </c>
      <c r="U2740">
        <f>'[1]Master Data'!DW122/1000000</f>
        <v>0</v>
      </c>
    </row>
    <row r="2741" spans="1:21" x14ac:dyDescent="0.55000000000000004">
      <c r="A2741" s="41" t="s">
        <v>1235</v>
      </c>
      <c r="B2741" s="41">
        <v>0</v>
      </c>
      <c r="C2741">
        <f>'[1]Master Data'!DC123/100</f>
        <v>0</v>
      </c>
      <c r="D2741">
        <f>'[1]Master Data'!DD123/1000000</f>
        <v>0</v>
      </c>
      <c r="E2741">
        <f>'[1]Master Data'!DE123/1000000</f>
        <v>0</v>
      </c>
      <c r="F2741">
        <f>'[1]Master Data'!DF123/100</f>
        <v>0</v>
      </c>
      <c r="G2741">
        <f>'[1]Master Data'!DG123/100</f>
        <v>0</v>
      </c>
      <c r="H2741">
        <f>'[1]Master Data'!DH123/100</f>
        <v>0</v>
      </c>
      <c r="I2741">
        <f>'[1]Master Data'!DI123/100</f>
        <v>0</v>
      </c>
      <c r="J2741">
        <f>'[1]Master Data'!DJ123/100</f>
        <v>0</v>
      </c>
      <c r="K2741">
        <f>'[1]Master Data'!DL123/100</f>
        <v>0</v>
      </c>
      <c r="L2741">
        <f>'[1]Master Data'!DM123/1000000</f>
        <v>0</v>
      </c>
      <c r="M2741">
        <f>'[1]Master Data'!DN123/1000000</f>
        <v>0</v>
      </c>
      <c r="N2741">
        <f>'[1]Master Data'!DO123/1000000</f>
        <v>0</v>
      </c>
      <c r="O2741">
        <f>'[1]Master Data'!DP123/100</f>
        <v>0</v>
      </c>
      <c r="P2741">
        <f>'[1]Master Data'!DQ123/100</f>
        <v>0</v>
      </c>
      <c r="Q2741">
        <f>'[1]Master Data'!DR123/100</f>
        <v>0</v>
      </c>
      <c r="R2741">
        <f>'[1]Master Data'!DS123/1000000</f>
        <v>0</v>
      </c>
      <c r="S2741">
        <f>'[1]Master Data'!DU123/1000000</f>
        <v>0</v>
      </c>
      <c r="T2741">
        <f>'[1]Master Data'!DV123/100</f>
        <v>0</v>
      </c>
      <c r="U2741">
        <f>'[1]Master Data'!DW123/1000000</f>
        <v>0</v>
      </c>
    </row>
    <row r="2742" spans="1:21" x14ac:dyDescent="0.55000000000000004">
      <c r="A2742" s="41" t="s">
        <v>1236</v>
      </c>
      <c r="B2742" s="41">
        <v>0</v>
      </c>
      <c r="C2742">
        <f>'[1]Master Data'!DC124/100</f>
        <v>0</v>
      </c>
      <c r="D2742">
        <f>'[1]Master Data'!DD124/1000000</f>
        <v>0</v>
      </c>
      <c r="E2742">
        <f>'[1]Master Data'!DE124/1000000</f>
        <v>0</v>
      </c>
      <c r="F2742">
        <f>'[1]Master Data'!DF124/100</f>
        <v>0</v>
      </c>
      <c r="G2742">
        <f>'[1]Master Data'!DG124/100</f>
        <v>0</v>
      </c>
      <c r="H2742">
        <f>'[1]Master Data'!DH124/100</f>
        <v>0</v>
      </c>
      <c r="I2742">
        <f>'[1]Master Data'!DI124/100</f>
        <v>0</v>
      </c>
      <c r="J2742">
        <f>'[1]Master Data'!DJ124/100</f>
        <v>0</v>
      </c>
      <c r="K2742">
        <f>'[1]Master Data'!DL124/100</f>
        <v>0</v>
      </c>
      <c r="L2742">
        <f>'[1]Master Data'!DM124/1000000</f>
        <v>0</v>
      </c>
      <c r="M2742">
        <f>'[1]Master Data'!DN124/1000000</f>
        <v>0</v>
      </c>
      <c r="N2742">
        <f>'[1]Master Data'!DO124/1000000</f>
        <v>0</v>
      </c>
      <c r="O2742">
        <f>'[1]Master Data'!DP124/100</f>
        <v>0</v>
      </c>
      <c r="P2742">
        <f>'[1]Master Data'!DQ124/100</f>
        <v>0</v>
      </c>
      <c r="Q2742">
        <f>'[1]Master Data'!DR124/100</f>
        <v>0</v>
      </c>
      <c r="R2742">
        <f>'[1]Master Data'!DS124/1000000</f>
        <v>0</v>
      </c>
      <c r="S2742">
        <f>'[1]Master Data'!DU124/1000000</f>
        <v>0</v>
      </c>
      <c r="T2742">
        <f>'[1]Master Data'!DV124/100</f>
        <v>0</v>
      </c>
      <c r="U2742">
        <f>'[1]Master Data'!DW124/1000000</f>
        <v>0</v>
      </c>
    </row>
    <row r="2743" spans="1:21" x14ac:dyDescent="0.55000000000000004">
      <c r="A2743" s="41" t="s">
        <v>1237</v>
      </c>
      <c r="B2743" s="41">
        <v>0</v>
      </c>
      <c r="C2743">
        <f>'[1]Master Data'!DC125/100</f>
        <v>0</v>
      </c>
      <c r="D2743">
        <f>'[1]Master Data'!DD125/1000000</f>
        <v>0</v>
      </c>
      <c r="E2743">
        <f>'[1]Master Data'!DE125/1000000</f>
        <v>0</v>
      </c>
      <c r="F2743">
        <f>'[1]Master Data'!DF125/100</f>
        <v>0</v>
      </c>
      <c r="G2743">
        <f>'[1]Master Data'!DG125/100</f>
        <v>0</v>
      </c>
      <c r="H2743">
        <f>'[1]Master Data'!DH125/100</f>
        <v>0</v>
      </c>
      <c r="I2743">
        <f>'[1]Master Data'!DI125/100</f>
        <v>0</v>
      </c>
      <c r="J2743">
        <f>'[1]Master Data'!DJ125/100</f>
        <v>0</v>
      </c>
      <c r="K2743">
        <f>'[1]Master Data'!DL125/100</f>
        <v>0</v>
      </c>
      <c r="L2743">
        <f>'[1]Master Data'!DM125/1000000</f>
        <v>0</v>
      </c>
      <c r="M2743">
        <f>'[1]Master Data'!DN125/1000000</f>
        <v>0</v>
      </c>
      <c r="N2743">
        <f>'[1]Master Data'!DO125/1000000</f>
        <v>0</v>
      </c>
      <c r="O2743">
        <f>'[1]Master Data'!DP125/100</f>
        <v>0</v>
      </c>
      <c r="P2743">
        <f>'[1]Master Data'!DQ125/100</f>
        <v>0</v>
      </c>
      <c r="Q2743">
        <f>'[1]Master Data'!DR125/100</f>
        <v>0</v>
      </c>
      <c r="R2743">
        <f>'[1]Master Data'!DS125/1000000</f>
        <v>0</v>
      </c>
      <c r="S2743">
        <f>'[1]Master Data'!DU125/1000000</f>
        <v>0</v>
      </c>
      <c r="T2743">
        <f>'[1]Master Data'!DV125/100</f>
        <v>0</v>
      </c>
      <c r="U2743">
        <f>'[1]Master Data'!DW125/1000000</f>
        <v>0</v>
      </c>
    </row>
    <row r="2744" spans="1:21" x14ac:dyDescent="0.55000000000000004">
      <c r="A2744" s="41" t="s">
        <v>1238</v>
      </c>
      <c r="B2744" s="41">
        <v>0</v>
      </c>
      <c r="C2744">
        <f>'[1]Master Data'!DC126/100</f>
        <v>0</v>
      </c>
      <c r="D2744">
        <f>'[1]Master Data'!DD126/1000000</f>
        <v>0</v>
      </c>
      <c r="E2744">
        <f>'[1]Master Data'!DE126/1000000</f>
        <v>0</v>
      </c>
      <c r="F2744">
        <f>'[1]Master Data'!DF126/100</f>
        <v>0</v>
      </c>
      <c r="G2744">
        <f>'[1]Master Data'!DG126/100</f>
        <v>0</v>
      </c>
      <c r="H2744">
        <f>'[1]Master Data'!DH126/100</f>
        <v>0</v>
      </c>
      <c r="I2744">
        <f>'[1]Master Data'!DI126/100</f>
        <v>0</v>
      </c>
      <c r="J2744">
        <f>'[1]Master Data'!DJ126/100</f>
        <v>0</v>
      </c>
      <c r="K2744">
        <f>'[1]Master Data'!DL126/100</f>
        <v>0</v>
      </c>
      <c r="L2744">
        <f>'[1]Master Data'!DM126/1000000</f>
        <v>0</v>
      </c>
      <c r="M2744">
        <f>'[1]Master Data'!DN126/1000000</f>
        <v>0</v>
      </c>
      <c r="N2744">
        <f>'[1]Master Data'!DO126/1000000</f>
        <v>0</v>
      </c>
      <c r="O2744">
        <f>'[1]Master Data'!DP126/100</f>
        <v>0</v>
      </c>
      <c r="P2744">
        <f>'[1]Master Data'!DQ126/100</f>
        <v>0</v>
      </c>
      <c r="Q2744">
        <f>'[1]Master Data'!DR126/100</f>
        <v>0</v>
      </c>
      <c r="R2744">
        <f>'[1]Master Data'!DS126/1000000</f>
        <v>0</v>
      </c>
      <c r="S2744">
        <f>'[1]Master Data'!DU126/1000000</f>
        <v>0</v>
      </c>
      <c r="T2744">
        <f>'[1]Master Data'!DV126/100</f>
        <v>0</v>
      </c>
      <c r="U2744">
        <f>'[1]Master Data'!DW126/1000000</f>
        <v>0</v>
      </c>
    </row>
    <row r="2745" spans="1:21" x14ac:dyDescent="0.55000000000000004">
      <c r="A2745" s="41" t="s">
        <v>1239</v>
      </c>
      <c r="B2745" s="41">
        <v>0</v>
      </c>
      <c r="C2745">
        <f>'[1]Master Data'!DC127/100</f>
        <v>0</v>
      </c>
      <c r="D2745">
        <f>'[1]Master Data'!DD127/1000000</f>
        <v>0</v>
      </c>
      <c r="E2745">
        <f>'[1]Master Data'!DE127/1000000</f>
        <v>0</v>
      </c>
      <c r="F2745">
        <f>'[1]Master Data'!DF127/100</f>
        <v>0</v>
      </c>
      <c r="G2745">
        <f>'[1]Master Data'!DG127/100</f>
        <v>0</v>
      </c>
      <c r="H2745">
        <f>'[1]Master Data'!DH127/100</f>
        <v>0</v>
      </c>
      <c r="I2745">
        <f>'[1]Master Data'!DI127/100</f>
        <v>0</v>
      </c>
      <c r="J2745">
        <f>'[1]Master Data'!DJ127/100</f>
        <v>0</v>
      </c>
      <c r="K2745">
        <f>'[1]Master Data'!DL127/100</f>
        <v>0</v>
      </c>
      <c r="L2745">
        <f>'[1]Master Data'!DM127/1000000</f>
        <v>0</v>
      </c>
      <c r="M2745">
        <f>'[1]Master Data'!DN127/1000000</f>
        <v>0</v>
      </c>
      <c r="N2745">
        <f>'[1]Master Data'!DO127/1000000</f>
        <v>0</v>
      </c>
      <c r="O2745">
        <f>'[1]Master Data'!DP127/100</f>
        <v>0</v>
      </c>
      <c r="P2745">
        <f>'[1]Master Data'!DQ127/100</f>
        <v>0</v>
      </c>
      <c r="Q2745">
        <f>'[1]Master Data'!DR127/100</f>
        <v>0</v>
      </c>
      <c r="R2745">
        <f>'[1]Master Data'!DS127/1000000</f>
        <v>0</v>
      </c>
      <c r="S2745">
        <f>'[1]Master Data'!DU127/1000000</f>
        <v>0</v>
      </c>
      <c r="T2745">
        <f>'[1]Master Data'!DV127/100</f>
        <v>0</v>
      </c>
      <c r="U2745">
        <f>'[1]Master Data'!DW127/1000000</f>
        <v>0</v>
      </c>
    </row>
    <row r="2746" spans="1:21" x14ac:dyDescent="0.55000000000000004">
      <c r="A2746" s="41" t="s">
        <v>1240</v>
      </c>
      <c r="B2746" s="41">
        <v>0</v>
      </c>
      <c r="C2746">
        <f>'[1]Master Data'!DC128/100</f>
        <v>0</v>
      </c>
      <c r="D2746">
        <f>'[1]Master Data'!DD128/1000000</f>
        <v>0</v>
      </c>
      <c r="E2746">
        <f>'[1]Master Data'!DE128/1000000</f>
        <v>0</v>
      </c>
      <c r="F2746">
        <f>'[1]Master Data'!DF128/100</f>
        <v>0</v>
      </c>
      <c r="G2746">
        <f>'[1]Master Data'!DG128/100</f>
        <v>0</v>
      </c>
      <c r="H2746">
        <f>'[1]Master Data'!DH128/100</f>
        <v>0</v>
      </c>
      <c r="I2746">
        <f>'[1]Master Data'!DI128/100</f>
        <v>0</v>
      </c>
      <c r="J2746">
        <f>'[1]Master Data'!DJ128/100</f>
        <v>0</v>
      </c>
      <c r="K2746">
        <f>'[1]Master Data'!DL128/100</f>
        <v>0</v>
      </c>
      <c r="L2746">
        <f>'[1]Master Data'!DM128/1000000</f>
        <v>0</v>
      </c>
      <c r="M2746">
        <f>'[1]Master Data'!DN128/1000000</f>
        <v>0</v>
      </c>
      <c r="N2746">
        <f>'[1]Master Data'!DO128/1000000</f>
        <v>0</v>
      </c>
      <c r="O2746">
        <f>'[1]Master Data'!DP128/100</f>
        <v>0</v>
      </c>
      <c r="P2746">
        <f>'[1]Master Data'!DQ128/100</f>
        <v>0</v>
      </c>
      <c r="Q2746">
        <f>'[1]Master Data'!DR128/100</f>
        <v>0</v>
      </c>
      <c r="R2746">
        <f>'[1]Master Data'!DS128/1000000</f>
        <v>0</v>
      </c>
      <c r="S2746">
        <f>'[1]Master Data'!DU128/1000000</f>
        <v>0</v>
      </c>
      <c r="T2746">
        <f>'[1]Master Data'!DV128/100</f>
        <v>0</v>
      </c>
      <c r="U2746">
        <f>'[1]Master Data'!DW128/1000000</f>
        <v>0</v>
      </c>
    </row>
    <row r="2747" spans="1:21" x14ac:dyDescent="0.55000000000000004">
      <c r="A2747" s="41" t="s">
        <v>1241</v>
      </c>
      <c r="B2747" s="41">
        <v>0</v>
      </c>
      <c r="C2747">
        <f>'[1]Master Data'!DC129/100</f>
        <v>0</v>
      </c>
      <c r="D2747">
        <f>'[1]Master Data'!DD129/1000000</f>
        <v>0</v>
      </c>
      <c r="E2747">
        <f>'[1]Master Data'!DE129/1000000</f>
        <v>0</v>
      </c>
      <c r="F2747">
        <f>'[1]Master Data'!DF129/100</f>
        <v>0</v>
      </c>
      <c r="G2747">
        <f>'[1]Master Data'!DG129/100</f>
        <v>0</v>
      </c>
      <c r="H2747">
        <f>'[1]Master Data'!DH129/100</f>
        <v>0</v>
      </c>
      <c r="I2747">
        <f>'[1]Master Data'!DI129/100</f>
        <v>0</v>
      </c>
      <c r="J2747">
        <f>'[1]Master Data'!DJ129/100</f>
        <v>0</v>
      </c>
      <c r="K2747">
        <f>'[1]Master Data'!DL129/100</f>
        <v>0</v>
      </c>
      <c r="L2747">
        <f>'[1]Master Data'!DM129/1000000</f>
        <v>0</v>
      </c>
      <c r="M2747">
        <f>'[1]Master Data'!DN129/1000000</f>
        <v>0</v>
      </c>
      <c r="N2747">
        <f>'[1]Master Data'!DO129/1000000</f>
        <v>0</v>
      </c>
      <c r="O2747">
        <f>'[1]Master Data'!DP129/100</f>
        <v>0</v>
      </c>
      <c r="P2747">
        <f>'[1]Master Data'!DQ129/100</f>
        <v>0</v>
      </c>
      <c r="Q2747">
        <f>'[1]Master Data'!DR129/100</f>
        <v>0</v>
      </c>
      <c r="R2747">
        <f>'[1]Master Data'!DS129/1000000</f>
        <v>0</v>
      </c>
      <c r="S2747">
        <f>'[1]Master Data'!DU129/1000000</f>
        <v>0</v>
      </c>
      <c r="T2747">
        <f>'[1]Master Data'!DV129/100</f>
        <v>0</v>
      </c>
      <c r="U2747">
        <f>'[1]Master Data'!DW129/1000000</f>
        <v>0</v>
      </c>
    </row>
    <row r="2748" spans="1:21" x14ac:dyDescent="0.55000000000000004">
      <c r="A2748" s="41" t="s">
        <v>1242</v>
      </c>
      <c r="B2748" s="41">
        <v>0</v>
      </c>
      <c r="C2748">
        <f>'[1]Master Data'!DC130/100</f>
        <v>0</v>
      </c>
      <c r="D2748">
        <f>'[1]Master Data'!DD130/1000000</f>
        <v>0</v>
      </c>
      <c r="E2748">
        <f>'[1]Master Data'!DE130/1000000</f>
        <v>0</v>
      </c>
      <c r="F2748">
        <f>'[1]Master Data'!DF130/100</f>
        <v>0</v>
      </c>
      <c r="G2748">
        <f>'[1]Master Data'!DG130/100</f>
        <v>0</v>
      </c>
      <c r="H2748">
        <f>'[1]Master Data'!DH130/100</f>
        <v>0</v>
      </c>
      <c r="I2748">
        <f>'[1]Master Data'!DI130/100</f>
        <v>0</v>
      </c>
      <c r="J2748">
        <f>'[1]Master Data'!DJ130/100</f>
        <v>0</v>
      </c>
      <c r="K2748">
        <f>'[1]Master Data'!DL130/100</f>
        <v>0</v>
      </c>
      <c r="L2748">
        <f>'[1]Master Data'!DM130/1000000</f>
        <v>0</v>
      </c>
      <c r="M2748">
        <f>'[1]Master Data'!DN130/1000000</f>
        <v>0</v>
      </c>
      <c r="N2748">
        <f>'[1]Master Data'!DO130/1000000</f>
        <v>0</v>
      </c>
      <c r="O2748">
        <f>'[1]Master Data'!DP130/100</f>
        <v>0</v>
      </c>
      <c r="P2748">
        <f>'[1]Master Data'!DQ130/100</f>
        <v>0</v>
      </c>
      <c r="Q2748">
        <f>'[1]Master Data'!DR130/100</f>
        <v>0</v>
      </c>
      <c r="R2748">
        <f>'[1]Master Data'!DS130/1000000</f>
        <v>0</v>
      </c>
      <c r="S2748">
        <f>'[1]Master Data'!DU130/1000000</f>
        <v>0</v>
      </c>
      <c r="T2748">
        <f>'[1]Master Data'!DV130/100</f>
        <v>0</v>
      </c>
      <c r="U2748">
        <f>'[1]Master Data'!DW130/1000000</f>
        <v>0</v>
      </c>
    </row>
    <row r="2749" spans="1:21" x14ac:dyDescent="0.55000000000000004">
      <c r="A2749" s="41" t="s">
        <v>1243</v>
      </c>
      <c r="B2749" s="41">
        <v>0</v>
      </c>
      <c r="C2749">
        <f>'[1]Master Data'!DC131/100</f>
        <v>0</v>
      </c>
      <c r="D2749">
        <f>'[1]Master Data'!DD131/1000000</f>
        <v>0</v>
      </c>
      <c r="E2749">
        <f>'[1]Master Data'!DE131/1000000</f>
        <v>0</v>
      </c>
      <c r="F2749">
        <f>'[1]Master Data'!DF131/100</f>
        <v>0</v>
      </c>
      <c r="G2749">
        <f>'[1]Master Data'!DG131/100</f>
        <v>0</v>
      </c>
      <c r="H2749">
        <f>'[1]Master Data'!DH131/100</f>
        <v>0</v>
      </c>
      <c r="I2749">
        <f>'[1]Master Data'!DI131/100</f>
        <v>0</v>
      </c>
      <c r="J2749">
        <f>'[1]Master Data'!DJ131/100</f>
        <v>0</v>
      </c>
      <c r="K2749">
        <f>'[1]Master Data'!DL131/100</f>
        <v>0</v>
      </c>
      <c r="L2749">
        <f>'[1]Master Data'!DM131/1000000</f>
        <v>0</v>
      </c>
      <c r="M2749">
        <f>'[1]Master Data'!DN131/1000000</f>
        <v>0</v>
      </c>
      <c r="N2749">
        <f>'[1]Master Data'!DO131/1000000</f>
        <v>0</v>
      </c>
      <c r="O2749">
        <f>'[1]Master Data'!DP131/100</f>
        <v>0</v>
      </c>
      <c r="P2749">
        <f>'[1]Master Data'!DQ131/100</f>
        <v>0</v>
      </c>
      <c r="Q2749">
        <f>'[1]Master Data'!DR131/100</f>
        <v>0</v>
      </c>
      <c r="R2749">
        <f>'[1]Master Data'!DS131/1000000</f>
        <v>0</v>
      </c>
      <c r="S2749">
        <f>'[1]Master Data'!DU131/1000000</f>
        <v>0</v>
      </c>
      <c r="T2749">
        <f>'[1]Master Data'!DV131/100</f>
        <v>0</v>
      </c>
      <c r="U2749">
        <f>'[1]Master Data'!DW131/1000000</f>
        <v>0</v>
      </c>
    </row>
    <row r="2750" spans="1:21" x14ac:dyDescent="0.55000000000000004">
      <c r="A2750" s="41" t="s">
        <v>1244</v>
      </c>
      <c r="B2750" s="41">
        <v>0</v>
      </c>
      <c r="C2750">
        <f>'[1]Master Data'!DC132/100</f>
        <v>0</v>
      </c>
      <c r="D2750">
        <f>'[1]Master Data'!DD132/1000000</f>
        <v>0</v>
      </c>
      <c r="E2750">
        <f>'[1]Master Data'!DE132/1000000</f>
        <v>0</v>
      </c>
      <c r="F2750">
        <f>'[1]Master Data'!DF132/100</f>
        <v>0</v>
      </c>
      <c r="G2750">
        <f>'[1]Master Data'!DG132/100</f>
        <v>0</v>
      </c>
      <c r="H2750">
        <f>'[1]Master Data'!DH132/100</f>
        <v>0</v>
      </c>
      <c r="I2750">
        <f>'[1]Master Data'!DI132/100</f>
        <v>0</v>
      </c>
      <c r="J2750">
        <f>'[1]Master Data'!DJ132/100</f>
        <v>0</v>
      </c>
      <c r="K2750">
        <f>'[1]Master Data'!DL132/100</f>
        <v>0</v>
      </c>
      <c r="L2750">
        <f>'[1]Master Data'!DM132/1000000</f>
        <v>0</v>
      </c>
      <c r="M2750">
        <f>'[1]Master Data'!DN132/1000000</f>
        <v>0</v>
      </c>
      <c r="N2750">
        <f>'[1]Master Data'!DO132/1000000</f>
        <v>0</v>
      </c>
      <c r="O2750">
        <f>'[1]Master Data'!DP132/100</f>
        <v>0</v>
      </c>
      <c r="P2750">
        <f>'[1]Master Data'!DQ132/100</f>
        <v>0</v>
      </c>
      <c r="Q2750">
        <f>'[1]Master Data'!DR132/100</f>
        <v>0</v>
      </c>
      <c r="R2750">
        <f>'[1]Master Data'!DS132/1000000</f>
        <v>0</v>
      </c>
      <c r="S2750">
        <f>'[1]Master Data'!DU132/1000000</f>
        <v>0</v>
      </c>
      <c r="T2750">
        <f>'[1]Master Data'!DV132/100</f>
        <v>0</v>
      </c>
      <c r="U2750">
        <f>'[1]Master Data'!DW132/1000000</f>
        <v>0</v>
      </c>
    </row>
    <row r="2751" spans="1:21" x14ac:dyDescent="0.55000000000000004">
      <c r="A2751" s="41" t="s">
        <v>1245</v>
      </c>
      <c r="B2751" s="41">
        <v>2.9399999999999999E-2</v>
      </c>
      <c r="C2751">
        <f>'[1]Master Data'!DC133/100</f>
        <v>0</v>
      </c>
      <c r="D2751">
        <f>'[1]Master Data'!DD133/1000000</f>
        <v>0</v>
      </c>
      <c r="E2751">
        <f>'[1]Master Data'!DE133/1000000</f>
        <v>0</v>
      </c>
      <c r="F2751">
        <f>'[1]Master Data'!DF133/100</f>
        <v>0</v>
      </c>
      <c r="G2751">
        <f>'[1]Master Data'!DG133/100</f>
        <v>0</v>
      </c>
      <c r="H2751">
        <f>'[1]Master Data'!DH133/100</f>
        <v>0</v>
      </c>
      <c r="I2751">
        <f>'[1]Master Data'!DI133/100</f>
        <v>0</v>
      </c>
      <c r="J2751">
        <f>'[1]Master Data'!DJ133/100</f>
        <v>0</v>
      </c>
      <c r="K2751">
        <f>'[1]Master Data'!DL133/100</f>
        <v>0</v>
      </c>
      <c r="L2751">
        <f>'[1]Master Data'!DM133/1000000</f>
        <v>0</v>
      </c>
      <c r="M2751">
        <f>'[1]Master Data'!DN133/1000000</f>
        <v>0</v>
      </c>
      <c r="N2751">
        <f>'[1]Master Data'!DO133/1000000</f>
        <v>0</v>
      </c>
      <c r="O2751">
        <f>'[1]Master Data'!DP133/100</f>
        <v>0</v>
      </c>
      <c r="P2751">
        <f>'[1]Master Data'!DQ133/100</f>
        <v>0</v>
      </c>
      <c r="Q2751">
        <f>'[1]Master Data'!DR133/100</f>
        <v>0</v>
      </c>
      <c r="R2751">
        <f>'[1]Master Data'!DS133/1000000</f>
        <v>0</v>
      </c>
      <c r="S2751">
        <f>'[1]Master Data'!DU133/1000000</f>
        <v>0</v>
      </c>
      <c r="T2751">
        <f>'[1]Master Data'!DV133/100</f>
        <v>0</v>
      </c>
      <c r="U2751">
        <f>'[1]Master Data'!DW133/1000000</f>
        <v>0</v>
      </c>
    </row>
    <row r="2752" spans="1:21" x14ac:dyDescent="0.55000000000000004">
      <c r="A2752" s="41" t="s">
        <v>1246</v>
      </c>
      <c r="B2752" s="41">
        <v>0</v>
      </c>
      <c r="C2752">
        <f>'[1]Master Data'!DC134/100</f>
        <v>0</v>
      </c>
      <c r="D2752">
        <f>'[1]Master Data'!DD134/1000000</f>
        <v>0</v>
      </c>
      <c r="E2752">
        <f>'[1]Master Data'!DE134/1000000</f>
        <v>0</v>
      </c>
      <c r="F2752">
        <f>'[1]Master Data'!DF134/100</f>
        <v>0</v>
      </c>
      <c r="G2752">
        <f>'[1]Master Data'!DG134/100</f>
        <v>0</v>
      </c>
      <c r="H2752">
        <f>'[1]Master Data'!DH134/100</f>
        <v>0</v>
      </c>
      <c r="I2752">
        <f>'[1]Master Data'!DI134/100</f>
        <v>0</v>
      </c>
      <c r="J2752">
        <f>'[1]Master Data'!DJ134/100</f>
        <v>0</v>
      </c>
      <c r="K2752">
        <f>'[1]Master Data'!DL134/100</f>
        <v>0</v>
      </c>
      <c r="L2752">
        <f>'[1]Master Data'!DM134/1000000</f>
        <v>0</v>
      </c>
      <c r="M2752">
        <f>'[1]Master Data'!DN134/1000000</f>
        <v>0</v>
      </c>
      <c r="N2752">
        <f>'[1]Master Data'!DO134/1000000</f>
        <v>0</v>
      </c>
      <c r="O2752">
        <f>'[1]Master Data'!DP134/100</f>
        <v>0</v>
      </c>
      <c r="P2752">
        <f>'[1]Master Data'!DQ134/100</f>
        <v>0</v>
      </c>
      <c r="Q2752">
        <f>'[1]Master Data'!DR134/100</f>
        <v>0</v>
      </c>
      <c r="R2752">
        <f>'[1]Master Data'!DS134/1000000</f>
        <v>0</v>
      </c>
      <c r="S2752">
        <f>'[1]Master Data'!DU134/1000000</f>
        <v>0</v>
      </c>
      <c r="T2752">
        <f>'[1]Master Data'!DV134/100</f>
        <v>0</v>
      </c>
      <c r="U2752">
        <f>'[1]Master Data'!DW134/1000000</f>
        <v>0</v>
      </c>
    </row>
    <row r="2753" spans="1:21" x14ac:dyDescent="0.55000000000000004">
      <c r="A2753" s="41" t="s">
        <v>1247</v>
      </c>
      <c r="B2753" s="41">
        <v>0</v>
      </c>
      <c r="C2753">
        <f>'[1]Master Data'!DC135/100</f>
        <v>0</v>
      </c>
      <c r="D2753">
        <f>'[1]Master Data'!DD135/1000000</f>
        <v>0</v>
      </c>
      <c r="E2753">
        <f>'[1]Master Data'!DE135/1000000</f>
        <v>0</v>
      </c>
      <c r="F2753">
        <f>'[1]Master Data'!DF135/100</f>
        <v>0</v>
      </c>
      <c r="G2753">
        <f>'[1]Master Data'!DG135/100</f>
        <v>0</v>
      </c>
      <c r="H2753">
        <f>'[1]Master Data'!DH135/100</f>
        <v>0</v>
      </c>
      <c r="I2753">
        <f>'[1]Master Data'!DI135/100</f>
        <v>0</v>
      </c>
      <c r="J2753">
        <f>'[1]Master Data'!DJ135/100</f>
        <v>0</v>
      </c>
      <c r="K2753">
        <f>'[1]Master Data'!DL135/100</f>
        <v>0</v>
      </c>
      <c r="L2753">
        <f>'[1]Master Data'!DM135/1000000</f>
        <v>0</v>
      </c>
      <c r="M2753">
        <f>'[1]Master Data'!DN135/1000000</f>
        <v>0</v>
      </c>
      <c r="N2753">
        <f>'[1]Master Data'!DO135/1000000</f>
        <v>0</v>
      </c>
      <c r="O2753">
        <f>'[1]Master Data'!DP135/100</f>
        <v>0</v>
      </c>
      <c r="P2753">
        <f>'[1]Master Data'!DQ135/100</f>
        <v>0</v>
      </c>
      <c r="Q2753">
        <f>'[1]Master Data'!DR135/100</f>
        <v>0</v>
      </c>
      <c r="R2753">
        <f>'[1]Master Data'!DS135/1000000</f>
        <v>0</v>
      </c>
      <c r="S2753">
        <f>'[1]Master Data'!DU135/1000000</f>
        <v>0</v>
      </c>
      <c r="T2753">
        <f>'[1]Master Data'!DV135/100</f>
        <v>0</v>
      </c>
      <c r="U2753">
        <f>'[1]Master Data'!DW135/1000000</f>
        <v>0</v>
      </c>
    </row>
    <row r="2754" spans="1:21" x14ac:dyDescent="0.55000000000000004">
      <c r="A2754" s="41" t="s">
        <v>1248</v>
      </c>
      <c r="B2754" s="41">
        <v>0</v>
      </c>
      <c r="C2754">
        <f>'[1]Master Data'!DC136/100</f>
        <v>0</v>
      </c>
      <c r="D2754">
        <f>'[1]Master Data'!DD136/1000000</f>
        <v>0</v>
      </c>
      <c r="E2754">
        <f>'[1]Master Data'!DE136/1000000</f>
        <v>0</v>
      </c>
      <c r="F2754">
        <f>'[1]Master Data'!DF136/100</f>
        <v>0</v>
      </c>
      <c r="G2754">
        <f>'[1]Master Data'!DG136/100</f>
        <v>0</v>
      </c>
      <c r="H2754">
        <f>'[1]Master Data'!DH136/100</f>
        <v>0</v>
      </c>
      <c r="I2754">
        <f>'[1]Master Data'!DI136/100</f>
        <v>0</v>
      </c>
      <c r="J2754">
        <f>'[1]Master Data'!DJ136/100</f>
        <v>0</v>
      </c>
      <c r="K2754">
        <f>'[1]Master Data'!DL136/100</f>
        <v>0</v>
      </c>
      <c r="L2754">
        <f>'[1]Master Data'!DM136/1000000</f>
        <v>0</v>
      </c>
      <c r="M2754">
        <f>'[1]Master Data'!DN136/1000000</f>
        <v>0</v>
      </c>
      <c r="N2754">
        <f>'[1]Master Data'!DO136/1000000</f>
        <v>0</v>
      </c>
      <c r="O2754">
        <f>'[1]Master Data'!DP136/100</f>
        <v>0</v>
      </c>
      <c r="P2754">
        <f>'[1]Master Data'!DQ136/100</f>
        <v>0</v>
      </c>
      <c r="Q2754">
        <f>'[1]Master Data'!DR136/100</f>
        <v>0</v>
      </c>
      <c r="R2754">
        <f>'[1]Master Data'!DS136/1000000</f>
        <v>0</v>
      </c>
      <c r="S2754">
        <f>'[1]Master Data'!DU136/1000000</f>
        <v>0</v>
      </c>
      <c r="T2754">
        <f>'[1]Master Data'!DV136/100</f>
        <v>0</v>
      </c>
      <c r="U2754">
        <f>'[1]Master Data'!DW136/1000000</f>
        <v>0</v>
      </c>
    </row>
    <row r="2755" spans="1:21" x14ac:dyDescent="0.55000000000000004">
      <c r="A2755" s="41" t="s">
        <v>1249</v>
      </c>
      <c r="B2755" s="41">
        <v>0</v>
      </c>
      <c r="C2755">
        <f>'[1]Master Data'!DC137/100</f>
        <v>0</v>
      </c>
      <c r="D2755">
        <f>'[1]Master Data'!DD137/1000000</f>
        <v>0</v>
      </c>
      <c r="E2755">
        <f>'[1]Master Data'!DE137/1000000</f>
        <v>0</v>
      </c>
      <c r="F2755">
        <f>'[1]Master Data'!DF137/100</f>
        <v>0</v>
      </c>
      <c r="G2755">
        <f>'[1]Master Data'!DG137/100</f>
        <v>0</v>
      </c>
      <c r="H2755">
        <f>'[1]Master Data'!DH137/100</f>
        <v>0</v>
      </c>
      <c r="I2755">
        <f>'[1]Master Data'!DI137/100</f>
        <v>0</v>
      </c>
      <c r="J2755">
        <f>'[1]Master Data'!DJ137/100</f>
        <v>0</v>
      </c>
      <c r="K2755">
        <f>'[1]Master Data'!DL137/100</f>
        <v>0</v>
      </c>
      <c r="L2755">
        <f>'[1]Master Data'!DM137/1000000</f>
        <v>0</v>
      </c>
      <c r="M2755">
        <f>'[1]Master Data'!DN137/1000000</f>
        <v>0</v>
      </c>
      <c r="N2755">
        <f>'[1]Master Data'!DO137/1000000</f>
        <v>0</v>
      </c>
      <c r="O2755">
        <f>'[1]Master Data'!DP137/100</f>
        <v>0</v>
      </c>
      <c r="P2755">
        <f>'[1]Master Data'!DQ137/100</f>
        <v>0</v>
      </c>
      <c r="Q2755">
        <f>'[1]Master Data'!DR137/100</f>
        <v>0</v>
      </c>
      <c r="R2755">
        <f>'[1]Master Data'!DS137/1000000</f>
        <v>0</v>
      </c>
      <c r="S2755">
        <f>'[1]Master Data'!DU137/1000000</f>
        <v>0</v>
      </c>
      <c r="T2755">
        <f>'[1]Master Data'!DV137/100</f>
        <v>0</v>
      </c>
      <c r="U2755">
        <f>'[1]Master Data'!DW137/1000000</f>
        <v>0</v>
      </c>
    </row>
    <row r="2756" spans="1:21" x14ac:dyDescent="0.55000000000000004">
      <c r="A2756" s="41" t="s">
        <v>1250</v>
      </c>
      <c r="B2756" s="41">
        <v>0</v>
      </c>
      <c r="C2756">
        <f>'[1]Master Data'!DC138/100</f>
        <v>0</v>
      </c>
      <c r="D2756">
        <f>'[1]Master Data'!DD138/1000000</f>
        <v>0</v>
      </c>
      <c r="E2756">
        <f>'[1]Master Data'!DE138/1000000</f>
        <v>0</v>
      </c>
      <c r="F2756">
        <f>'[1]Master Data'!DF138/100</f>
        <v>0</v>
      </c>
      <c r="G2756">
        <f>'[1]Master Data'!DG138/100</f>
        <v>0</v>
      </c>
      <c r="H2756">
        <f>'[1]Master Data'!DH138/100</f>
        <v>0</v>
      </c>
      <c r="I2756">
        <f>'[1]Master Data'!DI138/100</f>
        <v>0</v>
      </c>
      <c r="J2756">
        <f>'[1]Master Data'!DJ138/100</f>
        <v>0</v>
      </c>
      <c r="K2756">
        <f>'[1]Master Data'!DL138/100</f>
        <v>0</v>
      </c>
      <c r="L2756">
        <f>'[1]Master Data'!DM138/1000000</f>
        <v>0</v>
      </c>
      <c r="M2756">
        <f>'[1]Master Data'!DN138/1000000</f>
        <v>0</v>
      </c>
      <c r="N2756">
        <f>'[1]Master Data'!DO138/1000000</f>
        <v>0</v>
      </c>
      <c r="O2756">
        <f>'[1]Master Data'!DP138/100</f>
        <v>0</v>
      </c>
      <c r="P2756">
        <f>'[1]Master Data'!DQ138/100</f>
        <v>0</v>
      </c>
      <c r="Q2756">
        <f>'[1]Master Data'!DR138/100</f>
        <v>0</v>
      </c>
      <c r="R2756">
        <f>'[1]Master Data'!DS138/1000000</f>
        <v>0</v>
      </c>
      <c r="S2756">
        <f>'[1]Master Data'!DU138/1000000</f>
        <v>0</v>
      </c>
      <c r="T2756">
        <f>'[1]Master Data'!DV138/100</f>
        <v>0</v>
      </c>
      <c r="U2756">
        <f>'[1]Master Data'!DW138/1000000</f>
        <v>0</v>
      </c>
    </row>
    <row r="2757" spans="1:21" x14ac:dyDescent="0.55000000000000004">
      <c r="A2757" s="41" t="s">
        <v>1251</v>
      </c>
      <c r="B2757" s="41">
        <v>0</v>
      </c>
      <c r="C2757">
        <f>'[1]Master Data'!DC139/100</f>
        <v>0</v>
      </c>
      <c r="D2757">
        <f>'[1]Master Data'!DD139/1000000</f>
        <v>0</v>
      </c>
      <c r="E2757">
        <f>'[1]Master Data'!DE139/1000000</f>
        <v>0</v>
      </c>
      <c r="F2757">
        <f>'[1]Master Data'!DF139/100</f>
        <v>0</v>
      </c>
      <c r="G2757">
        <f>'[1]Master Data'!DG139/100</f>
        <v>0</v>
      </c>
      <c r="H2757">
        <f>'[1]Master Data'!DH139/100</f>
        <v>0</v>
      </c>
      <c r="I2757">
        <f>'[1]Master Data'!DI139/100</f>
        <v>0</v>
      </c>
      <c r="J2757">
        <f>'[1]Master Data'!DJ139/100</f>
        <v>0</v>
      </c>
      <c r="K2757">
        <f>'[1]Master Data'!DL139/100</f>
        <v>0</v>
      </c>
      <c r="L2757">
        <f>'[1]Master Data'!DM139/1000000</f>
        <v>0</v>
      </c>
      <c r="M2757">
        <f>'[1]Master Data'!DN139/1000000</f>
        <v>0</v>
      </c>
      <c r="N2757">
        <f>'[1]Master Data'!DO139/1000000</f>
        <v>0</v>
      </c>
      <c r="O2757">
        <f>'[1]Master Data'!DP139/100</f>
        <v>0</v>
      </c>
      <c r="P2757">
        <f>'[1]Master Data'!DQ139/100</f>
        <v>0</v>
      </c>
      <c r="Q2757">
        <f>'[1]Master Data'!DR139/100</f>
        <v>0</v>
      </c>
      <c r="R2757">
        <f>'[1]Master Data'!DS139/1000000</f>
        <v>0</v>
      </c>
      <c r="S2757">
        <f>'[1]Master Data'!DU139/1000000</f>
        <v>0</v>
      </c>
      <c r="T2757">
        <f>'[1]Master Data'!DV139/100</f>
        <v>0</v>
      </c>
      <c r="U2757">
        <f>'[1]Master Data'!DW139/1000000</f>
        <v>0</v>
      </c>
    </row>
    <row r="2758" spans="1:21" x14ac:dyDescent="0.55000000000000004">
      <c r="A2758" s="41" t="s">
        <v>1252</v>
      </c>
      <c r="B2758" s="41">
        <v>0</v>
      </c>
      <c r="C2758">
        <f>'[1]Master Data'!DC140/100</f>
        <v>0</v>
      </c>
      <c r="D2758">
        <f>'[1]Master Data'!DD140/1000000</f>
        <v>0</v>
      </c>
      <c r="E2758">
        <f>'[1]Master Data'!DE140/1000000</f>
        <v>0</v>
      </c>
      <c r="F2758">
        <f>'[1]Master Data'!DF140/100</f>
        <v>0</v>
      </c>
      <c r="G2758">
        <f>'[1]Master Data'!DG140/100</f>
        <v>0</v>
      </c>
      <c r="H2758">
        <f>'[1]Master Data'!DH140/100</f>
        <v>0</v>
      </c>
      <c r="I2758">
        <f>'[1]Master Data'!DI140/100</f>
        <v>0</v>
      </c>
      <c r="J2758">
        <f>'[1]Master Data'!DJ140/100</f>
        <v>0</v>
      </c>
      <c r="K2758">
        <f>'[1]Master Data'!DL140/100</f>
        <v>0</v>
      </c>
      <c r="L2758">
        <f>'[1]Master Data'!DM140/1000000</f>
        <v>0</v>
      </c>
      <c r="M2758">
        <f>'[1]Master Data'!DN140/1000000</f>
        <v>0</v>
      </c>
      <c r="N2758">
        <f>'[1]Master Data'!DO140/1000000</f>
        <v>0</v>
      </c>
      <c r="O2758">
        <f>'[1]Master Data'!DP140/100</f>
        <v>0</v>
      </c>
      <c r="P2758">
        <f>'[1]Master Data'!DQ140/100</f>
        <v>0</v>
      </c>
      <c r="Q2758">
        <f>'[1]Master Data'!DR140/100</f>
        <v>0</v>
      </c>
      <c r="R2758">
        <f>'[1]Master Data'!DS140/1000000</f>
        <v>0</v>
      </c>
      <c r="S2758">
        <f>'[1]Master Data'!DU140/1000000</f>
        <v>0</v>
      </c>
      <c r="T2758">
        <f>'[1]Master Data'!DV140/100</f>
        <v>0</v>
      </c>
      <c r="U2758">
        <f>'[1]Master Data'!DW140/1000000</f>
        <v>0</v>
      </c>
    </row>
    <row r="2759" spans="1:21" x14ac:dyDescent="0.55000000000000004">
      <c r="A2759" s="41" t="s">
        <v>1253</v>
      </c>
      <c r="B2759" s="41">
        <v>0</v>
      </c>
      <c r="C2759">
        <f>'[1]Master Data'!DC141/100</f>
        <v>0</v>
      </c>
      <c r="D2759">
        <f>'[1]Master Data'!DD141/1000000</f>
        <v>0</v>
      </c>
      <c r="E2759">
        <f>'[1]Master Data'!DE141/1000000</f>
        <v>0</v>
      </c>
      <c r="F2759">
        <f>'[1]Master Data'!DF141/100</f>
        <v>0</v>
      </c>
      <c r="G2759">
        <f>'[1]Master Data'!DG141/100</f>
        <v>0</v>
      </c>
      <c r="H2759">
        <f>'[1]Master Data'!DH141/100</f>
        <v>0</v>
      </c>
      <c r="I2759">
        <f>'[1]Master Data'!DI141/100</f>
        <v>0</v>
      </c>
      <c r="J2759">
        <f>'[1]Master Data'!DJ141/100</f>
        <v>0</v>
      </c>
      <c r="K2759">
        <f>'[1]Master Data'!DL141/100</f>
        <v>0</v>
      </c>
      <c r="L2759">
        <f>'[1]Master Data'!DM141/1000000</f>
        <v>0</v>
      </c>
      <c r="M2759">
        <f>'[1]Master Data'!DN141/1000000</f>
        <v>0</v>
      </c>
      <c r="N2759">
        <f>'[1]Master Data'!DO141/1000000</f>
        <v>0</v>
      </c>
      <c r="O2759">
        <f>'[1]Master Data'!DP141/100</f>
        <v>0</v>
      </c>
      <c r="P2759">
        <f>'[1]Master Data'!DQ141/100</f>
        <v>0</v>
      </c>
      <c r="Q2759">
        <f>'[1]Master Data'!DR141/100</f>
        <v>0</v>
      </c>
      <c r="R2759">
        <f>'[1]Master Data'!DS141/1000000</f>
        <v>0</v>
      </c>
      <c r="S2759">
        <f>'[1]Master Data'!DU141/1000000</f>
        <v>0</v>
      </c>
      <c r="T2759">
        <f>'[1]Master Data'!DV141/100</f>
        <v>0</v>
      </c>
      <c r="U2759">
        <f>'[1]Master Data'!DW141/1000000</f>
        <v>0</v>
      </c>
    </row>
    <row r="2760" spans="1:21" x14ac:dyDescent="0.55000000000000004">
      <c r="A2760" s="41" t="s">
        <v>1254</v>
      </c>
      <c r="B2760" s="41">
        <v>0</v>
      </c>
      <c r="C2760">
        <f>'[1]Master Data'!DC142/100</f>
        <v>0</v>
      </c>
      <c r="D2760">
        <f>'[1]Master Data'!DD142/1000000</f>
        <v>0</v>
      </c>
      <c r="E2760">
        <f>'[1]Master Data'!DE142/1000000</f>
        <v>0</v>
      </c>
      <c r="F2760">
        <f>'[1]Master Data'!DF142/100</f>
        <v>0</v>
      </c>
      <c r="G2760">
        <f>'[1]Master Data'!DG142/100</f>
        <v>0</v>
      </c>
      <c r="H2760">
        <f>'[1]Master Data'!DH142/100</f>
        <v>0</v>
      </c>
      <c r="I2760">
        <f>'[1]Master Data'!DI142/100</f>
        <v>0</v>
      </c>
      <c r="J2760">
        <f>'[1]Master Data'!DJ142/100</f>
        <v>0</v>
      </c>
      <c r="K2760">
        <f>'[1]Master Data'!DL142/100</f>
        <v>0</v>
      </c>
      <c r="L2760">
        <f>'[1]Master Data'!DM142/1000000</f>
        <v>0</v>
      </c>
      <c r="M2760">
        <f>'[1]Master Data'!DN142/1000000</f>
        <v>0</v>
      </c>
      <c r="N2760">
        <f>'[1]Master Data'!DO142/1000000</f>
        <v>0</v>
      </c>
      <c r="O2760">
        <f>'[1]Master Data'!DP142/100</f>
        <v>0</v>
      </c>
      <c r="P2760">
        <f>'[1]Master Data'!DQ142/100</f>
        <v>0</v>
      </c>
      <c r="Q2760">
        <f>'[1]Master Data'!DR142/100</f>
        <v>0</v>
      </c>
      <c r="R2760">
        <f>'[1]Master Data'!DS142/1000000</f>
        <v>0</v>
      </c>
      <c r="S2760">
        <f>'[1]Master Data'!DU142/1000000</f>
        <v>0</v>
      </c>
      <c r="T2760">
        <f>'[1]Master Data'!DV142/100</f>
        <v>0</v>
      </c>
      <c r="U2760">
        <f>'[1]Master Data'!DW142/1000000</f>
        <v>0</v>
      </c>
    </row>
    <row r="2761" spans="1:21" x14ac:dyDescent="0.55000000000000004">
      <c r="A2761" s="41" t="s">
        <v>1255</v>
      </c>
      <c r="B2761" s="41">
        <v>0</v>
      </c>
      <c r="C2761">
        <f>'[1]Master Data'!DC143/100</f>
        <v>0</v>
      </c>
      <c r="D2761">
        <f>'[1]Master Data'!DD143/1000000</f>
        <v>0</v>
      </c>
      <c r="E2761">
        <f>'[1]Master Data'!DE143/1000000</f>
        <v>0</v>
      </c>
      <c r="F2761">
        <f>'[1]Master Data'!DF143/100</f>
        <v>0</v>
      </c>
      <c r="G2761">
        <f>'[1]Master Data'!DG143/100</f>
        <v>0</v>
      </c>
      <c r="H2761">
        <f>'[1]Master Data'!DH143/100</f>
        <v>0</v>
      </c>
      <c r="I2761">
        <f>'[1]Master Data'!DI143/100</f>
        <v>0</v>
      </c>
      <c r="J2761">
        <f>'[1]Master Data'!DJ143/100</f>
        <v>0</v>
      </c>
      <c r="K2761">
        <f>'[1]Master Data'!DL143/100</f>
        <v>0</v>
      </c>
      <c r="L2761">
        <f>'[1]Master Data'!DM143/1000000</f>
        <v>0</v>
      </c>
      <c r="M2761">
        <f>'[1]Master Data'!DN143/1000000</f>
        <v>0</v>
      </c>
      <c r="N2761">
        <f>'[1]Master Data'!DO143/1000000</f>
        <v>0</v>
      </c>
      <c r="O2761">
        <f>'[1]Master Data'!DP143/100</f>
        <v>0</v>
      </c>
      <c r="P2761">
        <f>'[1]Master Data'!DQ143/100</f>
        <v>0</v>
      </c>
      <c r="Q2761">
        <f>'[1]Master Data'!DR143/100</f>
        <v>0</v>
      </c>
      <c r="R2761">
        <f>'[1]Master Data'!DS143/1000000</f>
        <v>0</v>
      </c>
      <c r="S2761">
        <f>'[1]Master Data'!DU143/1000000</f>
        <v>0</v>
      </c>
      <c r="T2761">
        <f>'[1]Master Data'!DV143/100</f>
        <v>0</v>
      </c>
      <c r="U2761">
        <f>'[1]Master Data'!DW143/1000000</f>
        <v>0</v>
      </c>
    </row>
    <row r="2762" spans="1:21" x14ac:dyDescent="0.55000000000000004">
      <c r="A2762" s="41" t="s">
        <v>1256</v>
      </c>
      <c r="B2762" s="41">
        <v>0</v>
      </c>
      <c r="C2762">
        <f>'[1]Master Data'!DC144/100</f>
        <v>0</v>
      </c>
      <c r="D2762">
        <f>'[1]Master Data'!DD144/1000000</f>
        <v>0</v>
      </c>
      <c r="E2762">
        <f>'[1]Master Data'!DE144/1000000</f>
        <v>0</v>
      </c>
      <c r="F2762">
        <f>'[1]Master Data'!DF144/100</f>
        <v>0</v>
      </c>
      <c r="G2762">
        <f>'[1]Master Data'!DG144/100</f>
        <v>0</v>
      </c>
      <c r="H2762">
        <f>'[1]Master Data'!DH144/100</f>
        <v>0</v>
      </c>
      <c r="I2762">
        <f>'[1]Master Data'!DI144/100</f>
        <v>0</v>
      </c>
      <c r="J2762">
        <f>'[1]Master Data'!DJ144/100</f>
        <v>0</v>
      </c>
      <c r="K2762">
        <f>'[1]Master Data'!DL144/100</f>
        <v>0</v>
      </c>
      <c r="L2762">
        <f>'[1]Master Data'!DM144/1000000</f>
        <v>0</v>
      </c>
      <c r="M2762">
        <f>'[1]Master Data'!DN144/1000000</f>
        <v>0</v>
      </c>
      <c r="N2762">
        <f>'[1]Master Data'!DO144/1000000</f>
        <v>0</v>
      </c>
      <c r="O2762">
        <f>'[1]Master Data'!DP144/100</f>
        <v>0</v>
      </c>
      <c r="P2762">
        <f>'[1]Master Data'!DQ144/100</f>
        <v>0</v>
      </c>
      <c r="Q2762">
        <f>'[1]Master Data'!DR144/100</f>
        <v>0</v>
      </c>
      <c r="R2762">
        <f>'[1]Master Data'!DS144/1000000</f>
        <v>0</v>
      </c>
      <c r="S2762">
        <f>'[1]Master Data'!DU144/1000000</f>
        <v>0</v>
      </c>
      <c r="T2762">
        <f>'[1]Master Data'!DV144/100</f>
        <v>0</v>
      </c>
      <c r="U2762">
        <f>'[1]Master Data'!DW144/1000000</f>
        <v>0</v>
      </c>
    </row>
    <row r="2763" spans="1:21" x14ac:dyDescent="0.55000000000000004">
      <c r="A2763" s="41" t="s">
        <v>1257</v>
      </c>
      <c r="B2763" s="41">
        <v>0</v>
      </c>
      <c r="C2763">
        <f>'[1]Master Data'!DC145/100</f>
        <v>0</v>
      </c>
      <c r="D2763">
        <f>'[1]Master Data'!DD145/1000000</f>
        <v>0</v>
      </c>
      <c r="E2763">
        <f>'[1]Master Data'!DE145/1000000</f>
        <v>0</v>
      </c>
      <c r="F2763">
        <f>'[1]Master Data'!DF145/100</f>
        <v>0</v>
      </c>
      <c r="G2763">
        <f>'[1]Master Data'!DG145/100</f>
        <v>0</v>
      </c>
      <c r="H2763">
        <f>'[1]Master Data'!DH145/100</f>
        <v>0</v>
      </c>
      <c r="I2763">
        <f>'[1]Master Data'!DI145/100</f>
        <v>0</v>
      </c>
      <c r="J2763">
        <f>'[1]Master Data'!DJ145/100</f>
        <v>0</v>
      </c>
      <c r="K2763">
        <f>'[1]Master Data'!DL145/100</f>
        <v>0</v>
      </c>
      <c r="L2763">
        <f>'[1]Master Data'!DM145/1000000</f>
        <v>0</v>
      </c>
      <c r="M2763">
        <f>'[1]Master Data'!DN145/1000000</f>
        <v>0</v>
      </c>
      <c r="N2763">
        <f>'[1]Master Data'!DO145/1000000</f>
        <v>0</v>
      </c>
      <c r="O2763">
        <f>'[1]Master Data'!DP145/100</f>
        <v>0</v>
      </c>
      <c r="P2763">
        <f>'[1]Master Data'!DQ145/100</f>
        <v>0</v>
      </c>
      <c r="Q2763">
        <f>'[1]Master Data'!DR145/100</f>
        <v>0</v>
      </c>
      <c r="R2763">
        <f>'[1]Master Data'!DS145/1000000</f>
        <v>0</v>
      </c>
      <c r="S2763">
        <f>'[1]Master Data'!DU145/1000000</f>
        <v>0</v>
      </c>
      <c r="T2763">
        <f>'[1]Master Data'!DV145/100</f>
        <v>0</v>
      </c>
      <c r="U2763">
        <f>'[1]Master Data'!DW145/1000000</f>
        <v>0</v>
      </c>
    </row>
    <row r="2764" spans="1:21" x14ac:dyDescent="0.55000000000000004">
      <c r="A2764" s="41" t="s">
        <v>1258</v>
      </c>
      <c r="B2764" s="41">
        <v>0</v>
      </c>
      <c r="C2764">
        <f>'[1]Master Data'!DC146/100</f>
        <v>0</v>
      </c>
      <c r="D2764">
        <f>'[1]Master Data'!DD146/1000000</f>
        <v>0</v>
      </c>
      <c r="E2764">
        <f>'[1]Master Data'!DE146/1000000</f>
        <v>0</v>
      </c>
      <c r="F2764">
        <f>'[1]Master Data'!DF146/100</f>
        <v>0</v>
      </c>
      <c r="G2764">
        <f>'[1]Master Data'!DG146/100</f>
        <v>0</v>
      </c>
      <c r="H2764">
        <f>'[1]Master Data'!DH146/100</f>
        <v>0</v>
      </c>
      <c r="I2764">
        <f>'[1]Master Data'!DI146/100</f>
        <v>0</v>
      </c>
      <c r="J2764">
        <f>'[1]Master Data'!DJ146/100</f>
        <v>0</v>
      </c>
      <c r="K2764">
        <f>'[1]Master Data'!DL146/100</f>
        <v>0</v>
      </c>
      <c r="L2764">
        <f>'[1]Master Data'!DM146/1000000</f>
        <v>0</v>
      </c>
      <c r="M2764">
        <f>'[1]Master Data'!DN146/1000000</f>
        <v>0</v>
      </c>
      <c r="N2764">
        <f>'[1]Master Data'!DO146/1000000</f>
        <v>0</v>
      </c>
      <c r="O2764">
        <f>'[1]Master Data'!DP146/100</f>
        <v>0</v>
      </c>
      <c r="P2764">
        <f>'[1]Master Data'!DQ146/100</f>
        <v>0</v>
      </c>
      <c r="Q2764">
        <f>'[1]Master Data'!DR146/100</f>
        <v>0</v>
      </c>
      <c r="R2764">
        <f>'[1]Master Data'!DS146/1000000</f>
        <v>0</v>
      </c>
      <c r="S2764">
        <f>'[1]Master Data'!DU146/1000000</f>
        <v>0</v>
      </c>
      <c r="T2764">
        <f>'[1]Master Data'!DV146/100</f>
        <v>0</v>
      </c>
      <c r="U2764">
        <f>'[1]Master Data'!DW146/1000000</f>
        <v>0</v>
      </c>
    </row>
    <row r="2765" spans="1:21" x14ac:dyDescent="0.55000000000000004">
      <c r="A2765" s="41" t="s">
        <v>1259</v>
      </c>
      <c r="B2765" s="41">
        <v>0</v>
      </c>
      <c r="C2765">
        <f>'[1]Master Data'!DC147/100</f>
        <v>0</v>
      </c>
      <c r="D2765">
        <f>'[1]Master Data'!DD147/1000000</f>
        <v>0</v>
      </c>
      <c r="E2765">
        <f>'[1]Master Data'!DE147/1000000</f>
        <v>0</v>
      </c>
      <c r="F2765">
        <f>'[1]Master Data'!DF147/100</f>
        <v>0</v>
      </c>
      <c r="G2765">
        <f>'[1]Master Data'!DG147/100</f>
        <v>0</v>
      </c>
      <c r="H2765">
        <f>'[1]Master Data'!DH147/100</f>
        <v>0</v>
      </c>
      <c r="I2765">
        <f>'[1]Master Data'!DI147/100</f>
        <v>0</v>
      </c>
      <c r="J2765">
        <f>'[1]Master Data'!DJ147/100</f>
        <v>0</v>
      </c>
      <c r="K2765">
        <f>'[1]Master Data'!DL147/100</f>
        <v>0</v>
      </c>
      <c r="L2765">
        <f>'[1]Master Data'!DM147/1000000</f>
        <v>0</v>
      </c>
      <c r="M2765">
        <f>'[1]Master Data'!DN147/1000000</f>
        <v>0</v>
      </c>
      <c r="N2765">
        <f>'[1]Master Data'!DO147/1000000</f>
        <v>0</v>
      </c>
      <c r="O2765">
        <f>'[1]Master Data'!DP147/100</f>
        <v>0</v>
      </c>
      <c r="P2765">
        <f>'[1]Master Data'!DQ147/100</f>
        <v>0</v>
      </c>
      <c r="Q2765">
        <f>'[1]Master Data'!DR147/100</f>
        <v>0</v>
      </c>
      <c r="R2765">
        <f>'[1]Master Data'!DS147/1000000</f>
        <v>0</v>
      </c>
      <c r="S2765">
        <f>'[1]Master Data'!DU147/1000000</f>
        <v>0</v>
      </c>
      <c r="T2765">
        <f>'[1]Master Data'!DV147/100</f>
        <v>0</v>
      </c>
      <c r="U2765">
        <f>'[1]Master Data'!DW147/1000000</f>
        <v>0</v>
      </c>
    </row>
    <row r="2766" spans="1:21" x14ac:dyDescent="0.55000000000000004">
      <c r="A2766" s="41" t="s">
        <v>1260</v>
      </c>
      <c r="B2766" s="41">
        <v>0</v>
      </c>
      <c r="C2766">
        <f>'[1]Master Data'!DC148/100</f>
        <v>0</v>
      </c>
      <c r="D2766">
        <f>'[1]Master Data'!DD148/1000000</f>
        <v>0</v>
      </c>
      <c r="E2766">
        <f>'[1]Master Data'!DE148/1000000</f>
        <v>0</v>
      </c>
      <c r="F2766">
        <f>'[1]Master Data'!DF148/100</f>
        <v>0</v>
      </c>
      <c r="G2766">
        <f>'[1]Master Data'!DG148/100</f>
        <v>0</v>
      </c>
      <c r="H2766">
        <f>'[1]Master Data'!DH148/100</f>
        <v>0</v>
      </c>
      <c r="I2766">
        <f>'[1]Master Data'!DI148/100</f>
        <v>0</v>
      </c>
      <c r="J2766">
        <f>'[1]Master Data'!DJ148/100</f>
        <v>0</v>
      </c>
      <c r="K2766">
        <f>'[1]Master Data'!DL148/100</f>
        <v>0</v>
      </c>
      <c r="L2766">
        <f>'[1]Master Data'!DM148/1000000</f>
        <v>0</v>
      </c>
      <c r="M2766">
        <f>'[1]Master Data'!DN148/1000000</f>
        <v>0</v>
      </c>
      <c r="N2766">
        <f>'[1]Master Data'!DO148/1000000</f>
        <v>0</v>
      </c>
      <c r="O2766">
        <f>'[1]Master Data'!DP148/100</f>
        <v>0</v>
      </c>
      <c r="P2766">
        <f>'[1]Master Data'!DQ148/100</f>
        <v>0</v>
      </c>
      <c r="Q2766">
        <f>'[1]Master Data'!DR148/100</f>
        <v>0</v>
      </c>
      <c r="R2766">
        <f>'[1]Master Data'!DS148/1000000</f>
        <v>0</v>
      </c>
      <c r="S2766">
        <f>'[1]Master Data'!DU148/1000000</f>
        <v>0</v>
      </c>
      <c r="T2766">
        <f>'[1]Master Data'!DV148/100</f>
        <v>0</v>
      </c>
      <c r="U2766">
        <f>'[1]Master Data'!DW148/1000000</f>
        <v>0</v>
      </c>
    </row>
    <row r="2767" spans="1:21" x14ac:dyDescent="0.55000000000000004">
      <c r="A2767" s="41" t="s">
        <v>1261</v>
      </c>
      <c r="B2767" s="41">
        <v>0</v>
      </c>
      <c r="C2767">
        <f>'[1]Master Data'!DC149/100</f>
        <v>0</v>
      </c>
      <c r="D2767">
        <f>'[1]Master Data'!DD149/1000000</f>
        <v>0</v>
      </c>
      <c r="E2767">
        <f>'[1]Master Data'!DE149/1000000</f>
        <v>0</v>
      </c>
      <c r="F2767">
        <f>'[1]Master Data'!DF149/100</f>
        <v>0</v>
      </c>
      <c r="G2767">
        <f>'[1]Master Data'!DG149/100</f>
        <v>0</v>
      </c>
      <c r="H2767">
        <f>'[1]Master Data'!DH149/100</f>
        <v>0</v>
      </c>
      <c r="I2767">
        <f>'[1]Master Data'!DI149/100</f>
        <v>0</v>
      </c>
      <c r="J2767">
        <f>'[1]Master Data'!DJ149/100</f>
        <v>0</v>
      </c>
      <c r="K2767">
        <f>'[1]Master Data'!DL149/100</f>
        <v>0</v>
      </c>
      <c r="L2767">
        <f>'[1]Master Data'!DM149/1000000</f>
        <v>0</v>
      </c>
      <c r="M2767">
        <f>'[1]Master Data'!DN149/1000000</f>
        <v>0</v>
      </c>
      <c r="N2767">
        <f>'[1]Master Data'!DO149/1000000</f>
        <v>0</v>
      </c>
      <c r="O2767">
        <f>'[1]Master Data'!DP149/100</f>
        <v>0</v>
      </c>
      <c r="P2767">
        <f>'[1]Master Data'!DQ149/100</f>
        <v>0</v>
      </c>
      <c r="Q2767">
        <f>'[1]Master Data'!DR149/100</f>
        <v>0</v>
      </c>
      <c r="R2767">
        <f>'[1]Master Data'!DS149/1000000</f>
        <v>0</v>
      </c>
      <c r="S2767">
        <f>'[1]Master Data'!DU149/1000000</f>
        <v>0</v>
      </c>
      <c r="T2767">
        <f>'[1]Master Data'!DV149/100</f>
        <v>0</v>
      </c>
      <c r="U2767">
        <f>'[1]Master Data'!DW149/1000000</f>
        <v>0</v>
      </c>
    </row>
    <row r="2768" spans="1:21" x14ac:dyDescent="0.55000000000000004">
      <c r="A2768" s="41" t="s">
        <v>1262</v>
      </c>
      <c r="B2768" s="41">
        <v>0</v>
      </c>
      <c r="C2768">
        <f>'[1]Master Data'!DC150/100</f>
        <v>0</v>
      </c>
      <c r="D2768">
        <f>'[1]Master Data'!DD150/1000000</f>
        <v>0</v>
      </c>
      <c r="E2768">
        <f>'[1]Master Data'!DE150/1000000</f>
        <v>0</v>
      </c>
      <c r="F2768">
        <f>'[1]Master Data'!DF150/100</f>
        <v>0</v>
      </c>
      <c r="G2768">
        <f>'[1]Master Data'!DG150/100</f>
        <v>0</v>
      </c>
      <c r="H2768">
        <f>'[1]Master Data'!DH150/100</f>
        <v>0</v>
      </c>
      <c r="I2768">
        <f>'[1]Master Data'!DI150/100</f>
        <v>0</v>
      </c>
      <c r="J2768">
        <f>'[1]Master Data'!DJ150/100</f>
        <v>0</v>
      </c>
      <c r="K2768">
        <f>'[1]Master Data'!DL150/100</f>
        <v>0</v>
      </c>
      <c r="L2768">
        <f>'[1]Master Data'!DM150/1000000</f>
        <v>0</v>
      </c>
      <c r="M2768">
        <f>'[1]Master Data'!DN150/1000000</f>
        <v>0</v>
      </c>
      <c r="N2768">
        <f>'[1]Master Data'!DO150/1000000</f>
        <v>0</v>
      </c>
      <c r="O2768">
        <f>'[1]Master Data'!DP150/100</f>
        <v>0</v>
      </c>
      <c r="P2768">
        <f>'[1]Master Data'!DQ150/100</f>
        <v>0</v>
      </c>
      <c r="Q2768">
        <f>'[1]Master Data'!DR150/100</f>
        <v>0</v>
      </c>
      <c r="R2768">
        <f>'[1]Master Data'!DS150/1000000</f>
        <v>0</v>
      </c>
      <c r="S2768">
        <f>'[1]Master Data'!DU150/1000000</f>
        <v>0</v>
      </c>
      <c r="T2768">
        <f>'[1]Master Data'!DV150/100</f>
        <v>0</v>
      </c>
      <c r="U2768">
        <f>'[1]Master Data'!DW150/1000000</f>
        <v>0</v>
      </c>
    </row>
    <row r="2769" spans="1:21" x14ac:dyDescent="0.55000000000000004">
      <c r="A2769" s="41" t="s">
        <v>1263</v>
      </c>
      <c r="B2769" s="41">
        <v>0</v>
      </c>
      <c r="C2769">
        <f>'[1]Master Data'!DC151/100</f>
        <v>0</v>
      </c>
      <c r="D2769">
        <f>'[1]Master Data'!DD151/1000000</f>
        <v>0</v>
      </c>
      <c r="E2769">
        <f>'[1]Master Data'!DE151/1000000</f>
        <v>0</v>
      </c>
      <c r="F2769">
        <f>'[1]Master Data'!DF151/100</f>
        <v>0</v>
      </c>
      <c r="G2769">
        <f>'[1]Master Data'!DG151/100</f>
        <v>0</v>
      </c>
      <c r="H2769">
        <f>'[1]Master Data'!DH151/100</f>
        <v>0</v>
      </c>
      <c r="I2769">
        <f>'[1]Master Data'!DI151/100</f>
        <v>0</v>
      </c>
      <c r="J2769">
        <f>'[1]Master Data'!DJ151/100</f>
        <v>0</v>
      </c>
      <c r="K2769">
        <f>'[1]Master Data'!DL151/100</f>
        <v>0</v>
      </c>
      <c r="L2769">
        <f>'[1]Master Data'!DM151/1000000</f>
        <v>0</v>
      </c>
      <c r="M2769">
        <f>'[1]Master Data'!DN151/1000000</f>
        <v>0</v>
      </c>
      <c r="N2769">
        <f>'[1]Master Data'!DO151/1000000</f>
        <v>0</v>
      </c>
      <c r="O2769">
        <f>'[1]Master Data'!DP151/100</f>
        <v>0</v>
      </c>
      <c r="P2769">
        <f>'[1]Master Data'!DQ151/100</f>
        <v>0</v>
      </c>
      <c r="Q2769">
        <f>'[1]Master Data'!DR151/100</f>
        <v>0</v>
      </c>
      <c r="R2769">
        <f>'[1]Master Data'!DS151/1000000</f>
        <v>0</v>
      </c>
      <c r="S2769">
        <f>'[1]Master Data'!DU151/1000000</f>
        <v>0</v>
      </c>
      <c r="T2769">
        <f>'[1]Master Data'!DV151/100</f>
        <v>0</v>
      </c>
      <c r="U2769">
        <f>'[1]Master Data'!DW151/1000000</f>
        <v>0</v>
      </c>
    </row>
    <row r="2770" spans="1:21" x14ac:dyDescent="0.55000000000000004">
      <c r="A2770" s="41" t="s">
        <v>1264</v>
      </c>
      <c r="B2770" s="41">
        <v>0</v>
      </c>
      <c r="C2770">
        <f>'[1]Master Data'!DC152/100</f>
        <v>0</v>
      </c>
      <c r="D2770">
        <f>'[1]Master Data'!DD152/1000000</f>
        <v>0</v>
      </c>
      <c r="E2770">
        <f>'[1]Master Data'!DE152/1000000</f>
        <v>0</v>
      </c>
      <c r="F2770">
        <f>'[1]Master Data'!DF152/100</f>
        <v>0</v>
      </c>
      <c r="G2770">
        <f>'[1]Master Data'!DG152/100</f>
        <v>0</v>
      </c>
      <c r="H2770">
        <f>'[1]Master Data'!DH152/100</f>
        <v>0</v>
      </c>
      <c r="I2770">
        <f>'[1]Master Data'!DI152/100</f>
        <v>0</v>
      </c>
      <c r="J2770">
        <f>'[1]Master Data'!DJ152/100</f>
        <v>0</v>
      </c>
      <c r="K2770">
        <f>'[1]Master Data'!DL152/100</f>
        <v>0</v>
      </c>
      <c r="L2770">
        <f>'[1]Master Data'!DM152/1000000</f>
        <v>0</v>
      </c>
      <c r="M2770">
        <f>'[1]Master Data'!DN152/1000000</f>
        <v>0</v>
      </c>
      <c r="N2770">
        <f>'[1]Master Data'!DO152/1000000</f>
        <v>0</v>
      </c>
      <c r="O2770">
        <f>'[1]Master Data'!DP152/100</f>
        <v>0</v>
      </c>
      <c r="P2770">
        <f>'[1]Master Data'!DQ152/100</f>
        <v>0</v>
      </c>
      <c r="Q2770">
        <f>'[1]Master Data'!DR152/100</f>
        <v>0</v>
      </c>
      <c r="R2770">
        <f>'[1]Master Data'!DS152/1000000</f>
        <v>0</v>
      </c>
      <c r="S2770">
        <f>'[1]Master Data'!DU152/1000000</f>
        <v>0</v>
      </c>
      <c r="T2770">
        <f>'[1]Master Data'!DV152/100</f>
        <v>0</v>
      </c>
      <c r="U2770">
        <f>'[1]Master Data'!DW152/1000000</f>
        <v>0</v>
      </c>
    </row>
    <row r="2771" spans="1:21" x14ac:dyDescent="0.55000000000000004">
      <c r="A2771" s="41" t="s">
        <v>1265</v>
      </c>
      <c r="B2771" s="41">
        <v>0</v>
      </c>
      <c r="C2771">
        <f>'[1]Master Data'!DC153/100</f>
        <v>0</v>
      </c>
      <c r="D2771">
        <f>'[1]Master Data'!DD153/1000000</f>
        <v>0</v>
      </c>
      <c r="E2771">
        <f>'[1]Master Data'!DE153/1000000</f>
        <v>0</v>
      </c>
      <c r="F2771">
        <f>'[1]Master Data'!DF153/100</f>
        <v>0</v>
      </c>
      <c r="G2771">
        <f>'[1]Master Data'!DG153/100</f>
        <v>0</v>
      </c>
      <c r="H2771">
        <f>'[1]Master Data'!DH153/100</f>
        <v>0</v>
      </c>
      <c r="I2771">
        <f>'[1]Master Data'!DI153/100</f>
        <v>0</v>
      </c>
      <c r="J2771">
        <f>'[1]Master Data'!DJ153/100</f>
        <v>0</v>
      </c>
      <c r="K2771">
        <f>'[1]Master Data'!DL153/100</f>
        <v>0</v>
      </c>
      <c r="L2771">
        <f>'[1]Master Data'!DM153/1000000</f>
        <v>0</v>
      </c>
      <c r="M2771">
        <f>'[1]Master Data'!DN153/1000000</f>
        <v>0</v>
      </c>
      <c r="N2771">
        <f>'[1]Master Data'!DO153/1000000</f>
        <v>0</v>
      </c>
      <c r="O2771">
        <f>'[1]Master Data'!DP153/100</f>
        <v>0</v>
      </c>
      <c r="P2771">
        <f>'[1]Master Data'!DQ153/100</f>
        <v>0</v>
      </c>
      <c r="Q2771">
        <f>'[1]Master Data'!DR153/100</f>
        <v>0</v>
      </c>
      <c r="R2771">
        <f>'[1]Master Data'!DS153/1000000</f>
        <v>0</v>
      </c>
      <c r="S2771">
        <f>'[1]Master Data'!DU153/1000000</f>
        <v>0</v>
      </c>
      <c r="T2771">
        <f>'[1]Master Data'!DV153/100</f>
        <v>0</v>
      </c>
      <c r="U2771">
        <f>'[1]Master Data'!DW153/1000000</f>
        <v>0</v>
      </c>
    </row>
    <row r="2772" spans="1:21" x14ac:dyDescent="0.55000000000000004">
      <c r="A2772" s="41" t="s">
        <v>1266</v>
      </c>
      <c r="B2772" s="41">
        <v>0</v>
      </c>
      <c r="C2772">
        <f>'[1]Master Data'!DC154/100</f>
        <v>0</v>
      </c>
      <c r="D2772">
        <f>'[1]Master Data'!DD154/1000000</f>
        <v>0</v>
      </c>
      <c r="E2772">
        <f>'[1]Master Data'!DE154/1000000</f>
        <v>0</v>
      </c>
      <c r="F2772">
        <f>'[1]Master Data'!DF154/100</f>
        <v>0</v>
      </c>
      <c r="G2772">
        <f>'[1]Master Data'!DG154/100</f>
        <v>0</v>
      </c>
      <c r="H2772">
        <f>'[1]Master Data'!DH154/100</f>
        <v>0</v>
      </c>
      <c r="I2772">
        <f>'[1]Master Data'!DI154/100</f>
        <v>0</v>
      </c>
      <c r="J2772">
        <f>'[1]Master Data'!DJ154/100</f>
        <v>0</v>
      </c>
      <c r="K2772">
        <f>'[1]Master Data'!DL154/100</f>
        <v>0</v>
      </c>
      <c r="L2772">
        <f>'[1]Master Data'!DM154/1000000</f>
        <v>0</v>
      </c>
      <c r="M2772">
        <f>'[1]Master Data'!DN154/1000000</f>
        <v>0</v>
      </c>
      <c r="N2772">
        <f>'[1]Master Data'!DO154/1000000</f>
        <v>0</v>
      </c>
      <c r="O2772">
        <f>'[1]Master Data'!DP154/100</f>
        <v>0</v>
      </c>
      <c r="P2772">
        <f>'[1]Master Data'!DQ154/100</f>
        <v>0</v>
      </c>
      <c r="Q2772">
        <f>'[1]Master Data'!DR154/100</f>
        <v>0</v>
      </c>
      <c r="R2772">
        <f>'[1]Master Data'!DS154/1000000</f>
        <v>0</v>
      </c>
      <c r="S2772">
        <f>'[1]Master Data'!DU154/1000000</f>
        <v>0</v>
      </c>
      <c r="T2772">
        <f>'[1]Master Data'!DV154/100</f>
        <v>0</v>
      </c>
      <c r="U2772">
        <f>'[1]Master Data'!DW154/1000000</f>
        <v>0</v>
      </c>
    </row>
    <row r="2773" spans="1:21" x14ac:dyDescent="0.55000000000000004">
      <c r="A2773" s="41" t="s">
        <v>1267</v>
      </c>
      <c r="B2773" s="41">
        <v>0</v>
      </c>
      <c r="C2773">
        <f>'[1]Master Data'!DC155/100</f>
        <v>0</v>
      </c>
      <c r="D2773">
        <f>'[1]Master Data'!DD155/1000000</f>
        <v>0</v>
      </c>
      <c r="E2773">
        <f>'[1]Master Data'!DE155/1000000</f>
        <v>0</v>
      </c>
      <c r="F2773">
        <f>'[1]Master Data'!DF155/100</f>
        <v>0</v>
      </c>
      <c r="G2773">
        <f>'[1]Master Data'!DG155/100</f>
        <v>0</v>
      </c>
      <c r="H2773">
        <f>'[1]Master Data'!DH155/100</f>
        <v>0</v>
      </c>
      <c r="I2773">
        <f>'[1]Master Data'!DI155/100</f>
        <v>0</v>
      </c>
      <c r="J2773">
        <f>'[1]Master Data'!DJ155/100</f>
        <v>0</v>
      </c>
      <c r="K2773">
        <f>'[1]Master Data'!DL155/100</f>
        <v>0</v>
      </c>
      <c r="L2773">
        <f>'[1]Master Data'!DM155/1000000</f>
        <v>0</v>
      </c>
      <c r="M2773">
        <f>'[1]Master Data'!DN155/1000000</f>
        <v>0</v>
      </c>
      <c r="N2773">
        <f>'[1]Master Data'!DO155/1000000</f>
        <v>0</v>
      </c>
      <c r="O2773">
        <f>'[1]Master Data'!DP155/100</f>
        <v>0</v>
      </c>
      <c r="P2773">
        <f>'[1]Master Data'!DQ155/100</f>
        <v>0</v>
      </c>
      <c r="Q2773">
        <f>'[1]Master Data'!DR155/100</f>
        <v>0</v>
      </c>
      <c r="R2773">
        <f>'[1]Master Data'!DS155/1000000</f>
        <v>0</v>
      </c>
      <c r="S2773">
        <f>'[1]Master Data'!DU155/1000000</f>
        <v>0</v>
      </c>
      <c r="T2773">
        <f>'[1]Master Data'!DV155/100</f>
        <v>0</v>
      </c>
      <c r="U2773">
        <f>'[1]Master Data'!DW155/1000000</f>
        <v>0</v>
      </c>
    </row>
    <row r="2774" spans="1:21" x14ac:dyDescent="0.55000000000000004">
      <c r="A2774" s="41" t="s">
        <v>1925</v>
      </c>
      <c r="B2774" s="41">
        <v>0</v>
      </c>
      <c r="C2774">
        <f>'[1]Master Data'!DC156/100</f>
        <v>0</v>
      </c>
      <c r="D2774">
        <f>'[1]Master Data'!DD156/1000000</f>
        <v>0</v>
      </c>
      <c r="E2774">
        <f>'[1]Master Data'!DE156/1000000</f>
        <v>0</v>
      </c>
      <c r="F2774">
        <f>'[1]Master Data'!DF156/100</f>
        <v>0</v>
      </c>
      <c r="G2774">
        <f>'[1]Master Data'!DG156/100</f>
        <v>0</v>
      </c>
      <c r="H2774">
        <f>'[1]Master Data'!DH156/100</f>
        <v>0</v>
      </c>
      <c r="I2774">
        <f>'[1]Master Data'!DI156/100</f>
        <v>0</v>
      </c>
      <c r="J2774">
        <f>'[1]Master Data'!DJ156/100</f>
        <v>0</v>
      </c>
      <c r="K2774">
        <f>'[1]Master Data'!DL156/100</f>
        <v>0</v>
      </c>
      <c r="L2774">
        <f>'[1]Master Data'!DM156/1000000</f>
        <v>0</v>
      </c>
      <c r="M2774">
        <f>'[1]Master Data'!DN156/1000000</f>
        <v>0</v>
      </c>
      <c r="N2774">
        <f>'[1]Master Data'!DO156/1000000</f>
        <v>0</v>
      </c>
      <c r="O2774">
        <f>'[1]Master Data'!DP156/100</f>
        <v>0</v>
      </c>
      <c r="P2774">
        <f>'[1]Master Data'!DQ156/100</f>
        <v>0</v>
      </c>
      <c r="Q2774">
        <f>'[1]Master Data'!DR156/100</f>
        <v>0</v>
      </c>
      <c r="R2774">
        <f>'[1]Master Data'!DS156/1000000</f>
        <v>0</v>
      </c>
      <c r="S2774">
        <f>'[1]Master Data'!DU156/1000000</f>
        <v>0</v>
      </c>
      <c r="T2774">
        <f>'[1]Master Data'!DV156/100</f>
        <v>0</v>
      </c>
      <c r="U2774">
        <f>'[1]Master Data'!DW156/1000000</f>
        <v>0</v>
      </c>
    </row>
    <row r="2775" spans="1:21" x14ac:dyDescent="0.55000000000000004">
      <c r="A2775" s="41" t="s">
        <v>1926</v>
      </c>
      <c r="B2775" s="41">
        <v>0</v>
      </c>
      <c r="C2775">
        <f>'[1]Master Data'!DC157/100</f>
        <v>0</v>
      </c>
      <c r="D2775">
        <f>'[1]Master Data'!DD157/1000000</f>
        <v>0</v>
      </c>
      <c r="E2775">
        <f>'[1]Master Data'!DE157/1000000</f>
        <v>0</v>
      </c>
      <c r="F2775">
        <f>'[1]Master Data'!DF157/100</f>
        <v>0</v>
      </c>
      <c r="G2775">
        <f>'[1]Master Data'!DG157/100</f>
        <v>0</v>
      </c>
      <c r="H2775">
        <f>'[1]Master Data'!DH157/100</f>
        <v>0</v>
      </c>
      <c r="I2775">
        <f>'[1]Master Data'!DI157/100</f>
        <v>0</v>
      </c>
      <c r="J2775">
        <f>'[1]Master Data'!DJ157/100</f>
        <v>0</v>
      </c>
      <c r="K2775">
        <f>'[1]Master Data'!DL157/100</f>
        <v>0</v>
      </c>
      <c r="L2775">
        <f>'[1]Master Data'!DM157/1000000</f>
        <v>0</v>
      </c>
      <c r="M2775">
        <f>'[1]Master Data'!DN157/1000000</f>
        <v>0</v>
      </c>
      <c r="N2775">
        <f>'[1]Master Data'!DO157/1000000</f>
        <v>0</v>
      </c>
      <c r="O2775">
        <f>'[1]Master Data'!DP157/100</f>
        <v>0</v>
      </c>
      <c r="P2775">
        <f>'[1]Master Data'!DQ157/100</f>
        <v>0</v>
      </c>
      <c r="Q2775">
        <f>'[1]Master Data'!DR157/100</f>
        <v>0</v>
      </c>
      <c r="R2775">
        <f>'[1]Master Data'!DS157/1000000</f>
        <v>0</v>
      </c>
      <c r="S2775">
        <f>'[1]Master Data'!DU157/1000000</f>
        <v>0</v>
      </c>
      <c r="T2775">
        <f>'[1]Master Data'!DV157/100</f>
        <v>0</v>
      </c>
      <c r="U2775">
        <f>'[1]Master Data'!DW157/1000000</f>
        <v>0</v>
      </c>
    </row>
    <row r="2776" spans="1:21" x14ac:dyDescent="0.55000000000000004">
      <c r="A2776" s="41" t="s">
        <v>1927</v>
      </c>
      <c r="B2776" s="41">
        <v>0</v>
      </c>
      <c r="C2776">
        <f>'[1]Master Data'!DC158/100</f>
        <v>0</v>
      </c>
      <c r="D2776">
        <f>'[1]Master Data'!DD158/1000000</f>
        <v>0</v>
      </c>
      <c r="E2776">
        <f>'[1]Master Data'!DE158/1000000</f>
        <v>0</v>
      </c>
      <c r="F2776">
        <f>'[1]Master Data'!DF158/100</f>
        <v>0</v>
      </c>
      <c r="G2776">
        <f>'[1]Master Data'!DG158/100</f>
        <v>0</v>
      </c>
      <c r="H2776">
        <f>'[1]Master Data'!DH158/100</f>
        <v>0</v>
      </c>
      <c r="I2776">
        <f>'[1]Master Data'!DI158/100</f>
        <v>0</v>
      </c>
      <c r="J2776">
        <f>'[1]Master Data'!DJ158/100</f>
        <v>0</v>
      </c>
      <c r="K2776">
        <f>'[1]Master Data'!DL158/100</f>
        <v>0</v>
      </c>
      <c r="L2776">
        <f>'[1]Master Data'!DM158/1000000</f>
        <v>0</v>
      </c>
      <c r="M2776">
        <f>'[1]Master Data'!DN158/1000000</f>
        <v>0</v>
      </c>
      <c r="N2776">
        <f>'[1]Master Data'!DO158/1000000</f>
        <v>0</v>
      </c>
      <c r="O2776">
        <f>'[1]Master Data'!DP158/100</f>
        <v>0</v>
      </c>
      <c r="P2776">
        <f>'[1]Master Data'!DQ158/100</f>
        <v>0</v>
      </c>
      <c r="Q2776">
        <f>'[1]Master Data'!DR158/100</f>
        <v>0</v>
      </c>
      <c r="R2776">
        <f>'[1]Master Data'!DS158/1000000</f>
        <v>0</v>
      </c>
      <c r="S2776">
        <f>'[1]Master Data'!DU158/1000000</f>
        <v>0</v>
      </c>
      <c r="T2776">
        <f>'[1]Master Data'!DV158/100</f>
        <v>0</v>
      </c>
      <c r="U2776">
        <f>'[1]Master Data'!DW158/1000000</f>
        <v>0</v>
      </c>
    </row>
    <row r="2777" spans="1:21" x14ac:dyDescent="0.55000000000000004">
      <c r="A2777" s="41" t="s">
        <v>1928</v>
      </c>
      <c r="B2777" s="41">
        <v>0</v>
      </c>
      <c r="C2777">
        <f>'[1]Master Data'!DC159/100</f>
        <v>0</v>
      </c>
      <c r="D2777">
        <f>'[1]Master Data'!DD159/1000000</f>
        <v>0</v>
      </c>
      <c r="E2777">
        <f>'[1]Master Data'!DE159/1000000</f>
        <v>0</v>
      </c>
      <c r="F2777">
        <f>'[1]Master Data'!DF159/100</f>
        <v>0</v>
      </c>
      <c r="G2777">
        <f>'[1]Master Data'!DG159/100</f>
        <v>0</v>
      </c>
      <c r="H2777">
        <f>'[1]Master Data'!DH159/100</f>
        <v>0</v>
      </c>
      <c r="I2777">
        <f>'[1]Master Data'!DI159/100</f>
        <v>0</v>
      </c>
      <c r="J2777">
        <f>'[1]Master Data'!DJ159/100</f>
        <v>0</v>
      </c>
      <c r="K2777">
        <f>'[1]Master Data'!DL159/100</f>
        <v>0</v>
      </c>
      <c r="L2777">
        <f>'[1]Master Data'!DM159/1000000</f>
        <v>0</v>
      </c>
      <c r="M2777">
        <f>'[1]Master Data'!DN159/1000000</f>
        <v>0</v>
      </c>
      <c r="N2777">
        <f>'[1]Master Data'!DO159/1000000</f>
        <v>0</v>
      </c>
      <c r="O2777">
        <f>'[1]Master Data'!DP159/100</f>
        <v>0</v>
      </c>
      <c r="P2777">
        <f>'[1]Master Data'!DQ159/100</f>
        <v>0</v>
      </c>
      <c r="Q2777">
        <f>'[1]Master Data'!DR159/100</f>
        <v>0</v>
      </c>
      <c r="R2777">
        <f>'[1]Master Data'!DS159/1000000</f>
        <v>0</v>
      </c>
      <c r="S2777">
        <f>'[1]Master Data'!DU159/1000000</f>
        <v>0</v>
      </c>
      <c r="T2777">
        <f>'[1]Master Data'!DV159/100</f>
        <v>0</v>
      </c>
      <c r="U2777">
        <f>'[1]Master Data'!DW159/1000000</f>
        <v>0</v>
      </c>
    </row>
    <row r="2778" spans="1:21" x14ac:dyDescent="0.55000000000000004">
      <c r="A2778" s="41" t="s">
        <v>1930</v>
      </c>
      <c r="B2778" s="41">
        <v>0</v>
      </c>
      <c r="C2778">
        <f>'[1]Master Data'!DC160/100</f>
        <v>0</v>
      </c>
      <c r="D2778">
        <f>'[1]Master Data'!DD160/1000000</f>
        <v>0</v>
      </c>
      <c r="E2778">
        <f>'[1]Master Data'!DE160/1000000</f>
        <v>0</v>
      </c>
      <c r="F2778">
        <f>'[1]Master Data'!DF160/100</f>
        <v>0</v>
      </c>
      <c r="G2778">
        <f>'[1]Master Data'!DG160/100</f>
        <v>0</v>
      </c>
      <c r="H2778">
        <f>'[1]Master Data'!DH160/100</f>
        <v>0</v>
      </c>
      <c r="I2778">
        <f>'[1]Master Data'!DI160/100</f>
        <v>0</v>
      </c>
      <c r="J2778">
        <f>'[1]Master Data'!DJ160/100</f>
        <v>0</v>
      </c>
      <c r="K2778">
        <f>'[1]Master Data'!DL160/100</f>
        <v>0</v>
      </c>
      <c r="L2778">
        <f>'[1]Master Data'!DM160/1000000</f>
        <v>0</v>
      </c>
      <c r="M2778">
        <f>'[1]Master Data'!DN160/1000000</f>
        <v>0</v>
      </c>
      <c r="N2778">
        <f>'[1]Master Data'!DO160/1000000</f>
        <v>0</v>
      </c>
      <c r="O2778">
        <f>'[1]Master Data'!DP160/100</f>
        <v>0</v>
      </c>
      <c r="P2778">
        <f>'[1]Master Data'!DQ160/100</f>
        <v>0</v>
      </c>
      <c r="Q2778">
        <f>'[1]Master Data'!DR160/100</f>
        <v>0</v>
      </c>
      <c r="R2778">
        <f>'[1]Master Data'!DS160/1000000</f>
        <v>0</v>
      </c>
      <c r="S2778">
        <f>'[1]Master Data'!DU160/1000000</f>
        <v>0</v>
      </c>
      <c r="T2778">
        <f>'[1]Master Data'!DV160/100</f>
        <v>0</v>
      </c>
      <c r="U2778">
        <f>'[1]Master Data'!DW160/1000000</f>
        <v>0</v>
      </c>
    </row>
    <row r="2779" spans="1:21" x14ac:dyDescent="0.55000000000000004">
      <c r="A2779" s="41" t="s">
        <v>1932</v>
      </c>
      <c r="B2779" s="41">
        <v>0</v>
      </c>
      <c r="C2779">
        <f>'[1]Master Data'!DC161/100</f>
        <v>0</v>
      </c>
      <c r="D2779">
        <f>'[1]Master Data'!DD161/1000000</f>
        <v>0</v>
      </c>
      <c r="E2779">
        <f>'[1]Master Data'!DE161/1000000</f>
        <v>0</v>
      </c>
      <c r="F2779">
        <f>'[1]Master Data'!DF161/100</f>
        <v>0</v>
      </c>
      <c r="G2779">
        <f>'[1]Master Data'!DG161/100</f>
        <v>0</v>
      </c>
      <c r="H2779">
        <f>'[1]Master Data'!DH161/100</f>
        <v>0</v>
      </c>
      <c r="I2779">
        <f>'[1]Master Data'!DI161/100</f>
        <v>0</v>
      </c>
      <c r="J2779">
        <f>'[1]Master Data'!DJ161/100</f>
        <v>0</v>
      </c>
      <c r="K2779">
        <f>'[1]Master Data'!DL161/100</f>
        <v>0</v>
      </c>
      <c r="L2779">
        <f>'[1]Master Data'!DM161/1000000</f>
        <v>0</v>
      </c>
      <c r="M2779">
        <f>'[1]Master Data'!DN161/1000000</f>
        <v>0</v>
      </c>
      <c r="N2779">
        <f>'[1]Master Data'!DO161/1000000</f>
        <v>0</v>
      </c>
      <c r="O2779">
        <f>'[1]Master Data'!DP161/100</f>
        <v>0</v>
      </c>
      <c r="P2779">
        <f>'[1]Master Data'!DQ161/100</f>
        <v>0</v>
      </c>
      <c r="Q2779">
        <f>'[1]Master Data'!DR161/100</f>
        <v>0</v>
      </c>
      <c r="R2779">
        <f>'[1]Master Data'!DS161/1000000</f>
        <v>0</v>
      </c>
      <c r="S2779">
        <f>'[1]Master Data'!DU161/1000000</f>
        <v>0</v>
      </c>
      <c r="T2779">
        <f>'[1]Master Data'!DV161/100</f>
        <v>0</v>
      </c>
      <c r="U2779">
        <f>'[1]Master Data'!DW161/1000000</f>
        <v>0</v>
      </c>
    </row>
    <row r="2780" spans="1:21" x14ac:dyDescent="0.55000000000000004">
      <c r="A2780" s="41" t="s">
        <v>1933</v>
      </c>
      <c r="B2780" s="41">
        <v>0</v>
      </c>
      <c r="C2780">
        <f>'[1]Master Data'!DC162/100</f>
        <v>0</v>
      </c>
      <c r="D2780">
        <f>'[1]Master Data'!DD162/1000000</f>
        <v>0</v>
      </c>
      <c r="E2780">
        <f>'[1]Master Data'!DE162/1000000</f>
        <v>0</v>
      </c>
      <c r="F2780">
        <f>'[1]Master Data'!DF162/100</f>
        <v>0</v>
      </c>
      <c r="G2780">
        <f>'[1]Master Data'!DG162/100</f>
        <v>0</v>
      </c>
      <c r="H2780">
        <f>'[1]Master Data'!DH162/100</f>
        <v>0</v>
      </c>
      <c r="I2780">
        <f>'[1]Master Data'!DI162/100</f>
        <v>0</v>
      </c>
      <c r="J2780">
        <f>'[1]Master Data'!DJ162/100</f>
        <v>0</v>
      </c>
      <c r="K2780">
        <f>'[1]Master Data'!DL162/100</f>
        <v>0</v>
      </c>
      <c r="L2780">
        <f>'[1]Master Data'!DM162/1000000</f>
        <v>0</v>
      </c>
      <c r="M2780">
        <f>'[1]Master Data'!DN162/1000000</f>
        <v>0</v>
      </c>
      <c r="N2780">
        <f>'[1]Master Data'!DO162/1000000</f>
        <v>0</v>
      </c>
      <c r="O2780">
        <f>'[1]Master Data'!DP162/100</f>
        <v>0</v>
      </c>
      <c r="P2780">
        <f>'[1]Master Data'!DQ162/100</f>
        <v>0</v>
      </c>
      <c r="Q2780">
        <f>'[1]Master Data'!DR162/100</f>
        <v>0</v>
      </c>
      <c r="R2780">
        <f>'[1]Master Data'!DS162/1000000</f>
        <v>0</v>
      </c>
      <c r="S2780">
        <f>'[1]Master Data'!DU162/1000000</f>
        <v>0</v>
      </c>
      <c r="T2780">
        <f>'[1]Master Data'!DV162/100</f>
        <v>0</v>
      </c>
      <c r="U2780">
        <f>'[1]Master Data'!DW162/1000000</f>
        <v>0</v>
      </c>
    </row>
    <row r="2781" spans="1:21" x14ac:dyDescent="0.55000000000000004">
      <c r="A2781" s="41" t="s">
        <v>1112</v>
      </c>
      <c r="B2781" s="41">
        <v>9.0000000000000011E-3</v>
      </c>
      <c r="C2781">
        <f>'[1]Master Data'!DC163/100</f>
        <v>0</v>
      </c>
      <c r="D2781">
        <f>'[1]Master Data'!DD163/1000000</f>
        <v>0</v>
      </c>
      <c r="E2781">
        <f>'[1]Master Data'!DE163/1000000</f>
        <v>0</v>
      </c>
      <c r="F2781">
        <f>'[1]Master Data'!DF163/100</f>
        <v>0</v>
      </c>
      <c r="G2781">
        <f>'[1]Master Data'!DG163/100</f>
        <v>0</v>
      </c>
      <c r="H2781">
        <f>'[1]Master Data'!DH163/100</f>
        <v>0</v>
      </c>
      <c r="I2781">
        <f>'[1]Master Data'!DI163/100</f>
        <v>0</v>
      </c>
      <c r="J2781">
        <f>'[1]Master Data'!DJ163/100</f>
        <v>0</v>
      </c>
      <c r="K2781">
        <f>'[1]Master Data'!DL163/100</f>
        <v>1E-3</v>
      </c>
      <c r="L2781">
        <f>'[1]Master Data'!DM163/1000000</f>
        <v>0</v>
      </c>
      <c r="M2781">
        <f>'[1]Master Data'!DN163/1000000</f>
        <v>0</v>
      </c>
      <c r="N2781">
        <f>'[1]Master Data'!DO163/1000000</f>
        <v>0</v>
      </c>
      <c r="O2781">
        <f>'[1]Master Data'!DP163/100</f>
        <v>0</v>
      </c>
      <c r="P2781">
        <f>'[1]Master Data'!DQ163/100</f>
        <v>0</v>
      </c>
      <c r="Q2781">
        <f>'[1]Master Data'!DR163/100</f>
        <v>0</v>
      </c>
      <c r="R2781">
        <f>'[1]Master Data'!DS163/1000000</f>
        <v>0</v>
      </c>
      <c r="S2781">
        <f>'[1]Master Data'!DU163/1000000</f>
        <v>0</v>
      </c>
      <c r="T2781">
        <f>'[1]Master Data'!DV163/100</f>
        <v>0</v>
      </c>
      <c r="U2781">
        <f>'[1]Master Data'!DW163/1000000</f>
        <v>0</v>
      </c>
    </row>
    <row r="2782" spans="1:21" x14ac:dyDescent="0.55000000000000004">
      <c r="A2782" s="41" t="s">
        <v>1113</v>
      </c>
      <c r="B2782" s="41">
        <v>0</v>
      </c>
      <c r="C2782">
        <f>'[1]Master Data'!DC164/100</f>
        <v>0</v>
      </c>
      <c r="D2782">
        <f>'[1]Master Data'!DD164/1000000</f>
        <v>0</v>
      </c>
      <c r="E2782">
        <f>'[1]Master Data'!DE164/1000000</f>
        <v>0</v>
      </c>
      <c r="F2782">
        <f>'[1]Master Data'!DF164/100</f>
        <v>0</v>
      </c>
      <c r="G2782">
        <f>'[1]Master Data'!DG164/100</f>
        <v>0</v>
      </c>
      <c r="H2782">
        <f>'[1]Master Data'!DH164/100</f>
        <v>0</v>
      </c>
      <c r="I2782">
        <f>'[1]Master Data'!DI164/100</f>
        <v>0</v>
      </c>
      <c r="J2782">
        <f>'[1]Master Data'!DJ164/100</f>
        <v>0</v>
      </c>
      <c r="K2782">
        <f>'[1]Master Data'!DL164/100</f>
        <v>0</v>
      </c>
      <c r="L2782">
        <f>'[1]Master Data'!DM164/1000000</f>
        <v>0</v>
      </c>
      <c r="M2782">
        <f>'[1]Master Data'!DN164/1000000</f>
        <v>0</v>
      </c>
      <c r="N2782">
        <f>'[1]Master Data'!DO164/1000000</f>
        <v>0</v>
      </c>
      <c r="O2782">
        <f>'[1]Master Data'!DP164/100</f>
        <v>0</v>
      </c>
      <c r="P2782">
        <f>'[1]Master Data'!DQ164/100</f>
        <v>0</v>
      </c>
      <c r="Q2782">
        <f>'[1]Master Data'!DR164/100</f>
        <v>0</v>
      </c>
      <c r="R2782">
        <f>'[1]Master Data'!DS164/1000000</f>
        <v>0</v>
      </c>
      <c r="S2782">
        <f>'[1]Master Data'!DU164/1000000</f>
        <v>0</v>
      </c>
      <c r="T2782">
        <f>'[1]Master Data'!DV164/100</f>
        <v>0</v>
      </c>
      <c r="U2782">
        <f>'[1]Master Data'!DW164/1000000</f>
        <v>0</v>
      </c>
    </row>
    <row r="2783" spans="1:21" x14ac:dyDescent="0.55000000000000004">
      <c r="A2783" s="41" t="s">
        <v>1114</v>
      </c>
      <c r="B2783" s="41">
        <v>0</v>
      </c>
      <c r="C2783">
        <f>'[1]Master Data'!DC165/100</f>
        <v>0</v>
      </c>
      <c r="D2783">
        <f>'[1]Master Data'!DD165/1000000</f>
        <v>0</v>
      </c>
      <c r="E2783">
        <f>'[1]Master Data'!DE165/1000000</f>
        <v>0</v>
      </c>
      <c r="F2783">
        <f>'[1]Master Data'!DF165/100</f>
        <v>0</v>
      </c>
      <c r="G2783">
        <f>'[1]Master Data'!DG165/100</f>
        <v>0</v>
      </c>
      <c r="H2783">
        <f>'[1]Master Data'!DH165/100</f>
        <v>0</v>
      </c>
      <c r="I2783">
        <f>'[1]Master Data'!DI165/100</f>
        <v>0</v>
      </c>
      <c r="J2783">
        <f>'[1]Master Data'!DJ165/100</f>
        <v>0</v>
      </c>
      <c r="K2783">
        <f>'[1]Master Data'!DL165/100</f>
        <v>0</v>
      </c>
      <c r="L2783">
        <f>'[1]Master Data'!DM165/1000000</f>
        <v>0</v>
      </c>
      <c r="M2783">
        <f>'[1]Master Data'!DN165/1000000</f>
        <v>0</v>
      </c>
      <c r="N2783">
        <f>'[1]Master Data'!DO165/1000000</f>
        <v>0</v>
      </c>
      <c r="O2783">
        <f>'[1]Master Data'!DP165/100</f>
        <v>0</v>
      </c>
      <c r="P2783">
        <f>'[1]Master Data'!DQ165/100</f>
        <v>0</v>
      </c>
      <c r="Q2783">
        <f>'[1]Master Data'!DR165/100</f>
        <v>0</v>
      </c>
      <c r="R2783">
        <f>'[1]Master Data'!DS165/1000000</f>
        <v>0</v>
      </c>
      <c r="S2783">
        <f>'[1]Master Data'!DU165/1000000</f>
        <v>0</v>
      </c>
      <c r="T2783">
        <f>'[1]Master Data'!DV165/100</f>
        <v>0</v>
      </c>
      <c r="U2783">
        <f>'[1]Master Data'!DW165/1000000</f>
        <v>0</v>
      </c>
    </row>
    <row r="2784" spans="1:21" x14ac:dyDescent="0.55000000000000004">
      <c r="A2784" s="41" t="s">
        <v>1115</v>
      </c>
      <c r="B2784" s="41">
        <v>0</v>
      </c>
      <c r="C2784">
        <f>'[1]Master Data'!DC166/100</f>
        <v>0</v>
      </c>
      <c r="D2784">
        <f>'[1]Master Data'!DD166/1000000</f>
        <v>0</v>
      </c>
      <c r="E2784">
        <f>'[1]Master Data'!DE166/1000000</f>
        <v>0</v>
      </c>
      <c r="F2784">
        <f>'[1]Master Data'!DF166/100</f>
        <v>0</v>
      </c>
      <c r="G2784">
        <f>'[1]Master Data'!DG166/100</f>
        <v>0</v>
      </c>
      <c r="H2784">
        <f>'[1]Master Data'!DH166/100</f>
        <v>0</v>
      </c>
      <c r="I2784">
        <f>'[1]Master Data'!DI166/100</f>
        <v>0</v>
      </c>
      <c r="J2784">
        <f>'[1]Master Data'!DJ166/100</f>
        <v>0</v>
      </c>
      <c r="K2784">
        <f>'[1]Master Data'!DL166/100</f>
        <v>0</v>
      </c>
      <c r="L2784">
        <f>'[1]Master Data'!DM166/1000000</f>
        <v>0</v>
      </c>
      <c r="M2784">
        <f>'[1]Master Data'!DN166/1000000</f>
        <v>0</v>
      </c>
      <c r="N2784">
        <f>'[1]Master Data'!DO166/1000000</f>
        <v>0</v>
      </c>
      <c r="O2784">
        <f>'[1]Master Data'!DP166/100</f>
        <v>0</v>
      </c>
      <c r="P2784">
        <f>'[1]Master Data'!DQ166/100</f>
        <v>0</v>
      </c>
      <c r="Q2784">
        <f>'[1]Master Data'!DR166/100</f>
        <v>0</v>
      </c>
      <c r="R2784">
        <f>'[1]Master Data'!DS166/1000000</f>
        <v>0</v>
      </c>
      <c r="S2784">
        <f>'[1]Master Data'!DU166/1000000</f>
        <v>0</v>
      </c>
      <c r="T2784">
        <f>'[1]Master Data'!DV166/100</f>
        <v>0</v>
      </c>
      <c r="U2784">
        <f>'[1]Master Data'!DW166/1000000</f>
        <v>0</v>
      </c>
    </row>
    <row r="2785" spans="1:21" x14ac:dyDescent="0.55000000000000004">
      <c r="A2785" s="41" t="s">
        <v>1116</v>
      </c>
      <c r="B2785" s="41">
        <v>0</v>
      </c>
      <c r="C2785">
        <f>'[1]Master Data'!DC167/100</f>
        <v>0</v>
      </c>
      <c r="D2785">
        <f>'[1]Master Data'!DD167/1000000</f>
        <v>0</v>
      </c>
      <c r="E2785">
        <f>'[1]Master Data'!DE167/1000000</f>
        <v>0</v>
      </c>
      <c r="F2785">
        <f>'[1]Master Data'!DF167/100</f>
        <v>0</v>
      </c>
      <c r="G2785">
        <f>'[1]Master Data'!DG167/100</f>
        <v>0</v>
      </c>
      <c r="H2785">
        <f>'[1]Master Data'!DH167/100</f>
        <v>0</v>
      </c>
      <c r="I2785">
        <f>'[1]Master Data'!DI167/100</f>
        <v>0</v>
      </c>
      <c r="J2785">
        <f>'[1]Master Data'!DJ167/100</f>
        <v>0</v>
      </c>
      <c r="K2785">
        <f>'[1]Master Data'!DL167/100</f>
        <v>0</v>
      </c>
      <c r="L2785">
        <f>'[1]Master Data'!DM167/1000000</f>
        <v>0</v>
      </c>
      <c r="M2785">
        <f>'[1]Master Data'!DN167/1000000</f>
        <v>0</v>
      </c>
      <c r="N2785">
        <f>'[1]Master Data'!DO167/1000000</f>
        <v>0</v>
      </c>
      <c r="O2785">
        <f>'[1]Master Data'!DP167/100</f>
        <v>0</v>
      </c>
      <c r="P2785">
        <f>'[1]Master Data'!DQ167/100</f>
        <v>0</v>
      </c>
      <c r="Q2785">
        <f>'[1]Master Data'!DR167/100</f>
        <v>0</v>
      </c>
      <c r="R2785">
        <f>'[1]Master Data'!DS167/1000000</f>
        <v>0</v>
      </c>
      <c r="S2785">
        <f>'[1]Master Data'!DU167/1000000</f>
        <v>0</v>
      </c>
      <c r="T2785">
        <f>'[1]Master Data'!DV167/100</f>
        <v>0</v>
      </c>
      <c r="U2785">
        <f>'[1]Master Data'!DW167/1000000</f>
        <v>0</v>
      </c>
    </row>
    <row r="2786" spans="1:21" x14ac:dyDescent="0.55000000000000004">
      <c r="A2786" s="41" t="s">
        <v>1117</v>
      </c>
      <c r="B2786" s="41">
        <v>0</v>
      </c>
      <c r="C2786">
        <f>'[1]Master Data'!DC168/100</f>
        <v>0</v>
      </c>
      <c r="D2786">
        <f>'[1]Master Data'!DD168/1000000</f>
        <v>0</v>
      </c>
      <c r="E2786">
        <f>'[1]Master Data'!DE168/1000000</f>
        <v>0</v>
      </c>
      <c r="F2786">
        <f>'[1]Master Data'!DF168/100</f>
        <v>0</v>
      </c>
      <c r="G2786">
        <f>'[1]Master Data'!DG168/100</f>
        <v>0</v>
      </c>
      <c r="H2786">
        <f>'[1]Master Data'!DH168/100</f>
        <v>0</v>
      </c>
      <c r="I2786">
        <f>'[1]Master Data'!DI168/100</f>
        <v>0</v>
      </c>
      <c r="J2786">
        <f>'[1]Master Data'!DJ168/100</f>
        <v>0</v>
      </c>
      <c r="K2786">
        <f>'[1]Master Data'!DL168/100</f>
        <v>0</v>
      </c>
      <c r="L2786">
        <f>'[1]Master Data'!DM168/1000000</f>
        <v>0</v>
      </c>
      <c r="M2786">
        <f>'[1]Master Data'!DN168/1000000</f>
        <v>0</v>
      </c>
      <c r="N2786">
        <f>'[1]Master Data'!DO168/1000000</f>
        <v>0</v>
      </c>
      <c r="O2786">
        <f>'[1]Master Data'!DP168/100</f>
        <v>0</v>
      </c>
      <c r="P2786">
        <f>'[1]Master Data'!DQ168/100</f>
        <v>0</v>
      </c>
      <c r="Q2786">
        <f>'[1]Master Data'!DR168/100</f>
        <v>0</v>
      </c>
      <c r="R2786">
        <f>'[1]Master Data'!DS168/1000000</f>
        <v>0</v>
      </c>
      <c r="S2786">
        <f>'[1]Master Data'!DU168/1000000</f>
        <v>0</v>
      </c>
      <c r="T2786">
        <f>'[1]Master Data'!DV168/100</f>
        <v>0</v>
      </c>
      <c r="U2786">
        <f>'[1]Master Data'!DW168/1000000</f>
        <v>0</v>
      </c>
    </row>
    <row r="2787" spans="1:21" x14ac:dyDescent="0.55000000000000004">
      <c r="A2787" s="41" t="s">
        <v>1269</v>
      </c>
      <c r="B2787" s="41">
        <v>0</v>
      </c>
      <c r="C2787">
        <f>'[1]Master Data'!DC169/100</f>
        <v>0</v>
      </c>
      <c r="D2787">
        <f>'[1]Master Data'!DD169/1000000</f>
        <v>0</v>
      </c>
      <c r="E2787">
        <f>'[1]Master Data'!DE169/1000000</f>
        <v>0</v>
      </c>
      <c r="F2787">
        <f>'[1]Master Data'!DF169/100</f>
        <v>0</v>
      </c>
      <c r="G2787">
        <f>'[1]Master Data'!DG169/100</f>
        <v>0</v>
      </c>
      <c r="H2787">
        <f>'[1]Master Data'!DH169/100</f>
        <v>0</v>
      </c>
      <c r="I2787">
        <f>'[1]Master Data'!DI169/100</f>
        <v>0</v>
      </c>
      <c r="J2787">
        <f>'[1]Master Data'!DJ169/100</f>
        <v>0</v>
      </c>
      <c r="K2787">
        <f>'[1]Master Data'!DL169/100</f>
        <v>0</v>
      </c>
      <c r="L2787">
        <f>'[1]Master Data'!DM169/1000000</f>
        <v>0</v>
      </c>
      <c r="M2787">
        <f>'[1]Master Data'!DN169/1000000</f>
        <v>0</v>
      </c>
      <c r="N2787">
        <f>'[1]Master Data'!DO169/1000000</f>
        <v>0</v>
      </c>
      <c r="O2787">
        <f>'[1]Master Data'!DP169/100</f>
        <v>0</v>
      </c>
      <c r="P2787">
        <f>'[1]Master Data'!DQ169/100</f>
        <v>0</v>
      </c>
      <c r="Q2787">
        <f>'[1]Master Data'!DR169/100</f>
        <v>0</v>
      </c>
      <c r="R2787">
        <f>'[1]Master Data'!DS169/1000000</f>
        <v>0</v>
      </c>
      <c r="S2787">
        <f>'[1]Master Data'!DU169/1000000</f>
        <v>0</v>
      </c>
      <c r="T2787">
        <f>'[1]Master Data'!DV169/100</f>
        <v>0</v>
      </c>
      <c r="U2787">
        <f>'[1]Master Data'!DW169/1000000</f>
        <v>0</v>
      </c>
    </row>
    <row r="2788" spans="1:21" x14ac:dyDescent="0.55000000000000004">
      <c r="A2788" s="41" t="s">
        <v>1270</v>
      </c>
      <c r="B2788" s="41">
        <v>0</v>
      </c>
      <c r="C2788">
        <f>'[1]Master Data'!DC170/100</f>
        <v>0</v>
      </c>
      <c r="D2788">
        <f>'[1]Master Data'!DD170/1000000</f>
        <v>0</v>
      </c>
      <c r="E2788">
        <f>'[1]Master Data'!DE170/1000000</f>
        <v>0</v>
      </c>
      <c r="F2788">
        <f>'[1]Master Data'!DF170/100</f>
        <v>0</v>
      </c>
      <c r="G2788">
        <f>'[1]Master Data'!DG170/100</f>
        <v>0</v>
      </c>
      <c r="H2788">
        <f>'[1]Master Data'!DH170/100</f>
        <v>0</v>
      </c>
      <c r="I2788">
        <f>'[1]Master Data'!DI170/100</f>
        <v>0</v>
      </c>
      <c r="J2788">
        <f>'[1]Master Data'!DJ170/100</f>
        <v>0</v>
      </c>
      <c r="K2788">
        <f>'[1]Master Data'!DL170/100</f>
        <v>0</v>
      </c>
      <c r="L2788">
        <f>'[1]Master Data'!DM170/1000000</f>
        <v>0</v>
      </c>
      <c r="M2788">
        <f>'[1]Master Data'!DN170/1000000</f>
        <v>0</v>
      </c>
      <c r="N2788">
        <f>'[1]Master Data'!DO170/1000000</f>
        <v>0</v>
      </c>
      <c r="O2788">
        <f>'[1]Master Data'!DP170/100</f>
        <v>0</v>
      </c>
      <c r="P2788">
        <f>'[1]Master Data'!DQ170/100</f>
        <v>0</v>
      </c>
      <c r="Q2788">
        <f>'[1]Master Data'!DR170/100</f>
        <v>0</v>
      </c>
      <c r="R2788">
        <f>'[1]Master Data'!DS170/1000000</f>
        <v>0</v>
      </c>
      <c r="S2788">
        <f>'[1]Master Data'!DU170/1000000</f>
        <v>0</v>
      </c>
      <c r="T2788">
        <f>'[1]Master Data'!DV170/100</f>
        <v>0</v>
      </c>
      <c r="U2788">
        <f>'[1]Master Data'!DW170/1000000</f>
        <v>0</v>
      </c>
    </row>
    <row r="2789" spans="1:21" x14ac:dyDescent="0.55000000000000004">
      <c r="A2789" s="41" t="s">
        <v>1271</v>
      </c>
      <c r="B2789" s="41">
        <v>1.8043922573299172E-2</v>
      </c>
      <c r="C2789">
        <f>'[1]Master Data'!DC171/100</f>
        <v>0</v>
      </c>
      <c r="D2789">
        <f>'[1]Master Data'!DD171/1000000</f>
        <v>0</v>
      </c>
      <c r="E2789">
        <f>'[1]Master Data'!DE171/1000000</f>
        <v>0</v>
      </c>
      <c r="F2789">
        <f>'[1]Master Data'!DF171/100</f>
        <v>0</v>
      </c>
      <c r="G2789">
        <f>'[1]Master Data'!DG171/100</f>
        <v>0</v>
      </c>
      <c r="H2789">
        <f>'[1]Master Data'!DH171/100</f>
        <v>0</v>
      </c>
      <c r="I2789">
        <f>'[1]Master Data'!DI171/100</f>
        <v>0</v>
      </c>
      <c r="J2789">
        <f>'[1]Master Data'!DJ171/100</f>
        <v>0</v>
      </c>
      <c r="K2789">
        <f>'[1]Master Data'!DL171/100</f>
        <v>3.0394249928835748E-4</v>
      </c>
      <c r="L2789">
        <f>'[1]Master Data'!DM171/1000000</f>
        <v>0</v>
      </c>
      <c r="M2789">
        <f>'[1]Master Data'!DN171/1000000</f>
        <v>0</v>
      </c>
      <c r="N2789">
        <f>'[1]Master Data'!DO171/1000000</f>
        <v>0</v>
      </c>
      <c r="O2789">
        <f>'[1]Master Data'!DP171/100</f>
        <v>0</v>
      </c>
      <c r="P2789">
        <f>'[1]Master Data'!DQ171/100</f>
        <v>0.11662843723313408</v>
      </c>
      <c r="Q2789">
        <f>'[1]Master Data'!DR171/100</f>
        <v>0.4157916880159408</v>
      </c>
      <c r="R2789">
        <f>'[1]Master Data'!DS171/1000000</f>
        <v>0</v>
      </c>
      <c r="S2789">
        <f>'[1]Master Data'!DU171/1000000</f>
        <v>0</v>
      </c>
      <c r="T2789">
        <f>'[1]Master Data'!DV171/100</f>
        <v>0</v>
      </c>
      <c r="U2789">
        <f>'[1]Master Data'!DW171/1000000</f>
        <v>0</v>
      </c>
    </row>
    <row r="2790" spans="1:21" x14ac:dyDescent="0.55000000000000004">
      <c r="A2790" s="41" t="s">
        <v>1272</v>
      </c>
      <c r="B2790" s="41">
        <v>1.6016146993318485E-2</v>
      </c>
      <c r="C2790">
        <f>'[1]Master Data'!DC172/100</f>
        <v>0</v>
      </c>
      <c r="D2790">
        <f>'[1]Master Data'!DD172/1000000</f>
        <v>0</v>
      </c>
      <c r="E2790">
        <f>'[1]Master Data'!DE172/1000000</f>
        <v>0</v>
      </c>
      <c r="F2790">
        <f>'[1]Master Data'!DF172/100</f>
        <v>0</v>
      </c>
      <c r="G2790">
        <f>'[1]Master Data'!DG172/100</f>
        <v>0</v>
      </c>
      <c r="H2790">
        <f>'[1]Master Data'!DH172/100</f>
        <v>0</v>
      </c>
      <c r="I2790">
        <f>'[1]Master Data'!DI172/100</f>
        <v>0</v>
      </c>
      <c r="J2790">
        <f>'[1]Master Data'!DJ172/100</f>
        <v>0</v>
      </c>
      <c r="K2790">
        <f>'[1]Master Data'!DL172/100</f>
        <v>3.9999999999999996E-4</v>
      </c>
      <c r="L2790">
        <f>'[1]Master Data'!DM172/1000000</f>
        <v>0</v>
      </c>
      <c r="M2790">
        <f>'[1]Master Data'!DN172/1000000</f>
        <v>0</v>
      </c>
      <c r="N2790">
        <f>'[1]Master Data'!DO172/1000000</f>
        <v>0</v>
      </c>
      <c r="O2790">
        <f>'[1]Master Data'!DP172/100</f>
        <v>0</v>
      </c>
      <c r="P2790">
        <f>'[1]Master Data'!DQ172/100</f>
        <v>0.14897280066815147</v>
      </c>
      <c r="Q2790">
        <f>'[1]Master Data'!DR172/100</f>
        <v>0.37556968262806234</v>
      </c>
      <c r="R2790">
        <f>'[1]Master Data'!DS172/1000000</f>
        <v>0</v>
      </c>
      <c r="S2790">
        <f>'[1]Master Data'!DU172/1000000</f>
        <v>0</v>
      </c>
      <c r="T2790">
        <f>'[1]Master Data'!DV172/100</f>
        <v>0</v>
      </c>
      <c r="U2790">
        <f>'[1]Master Data'!DW172/1000000</f>
        <v>0</v>
      </c>
    </row>
    <row r="2791" spans="1:21" x14ac:dyDescent="0.55000000000000004">
      <c r="A2791" s="41" t="s">
        <v>1273</v>
      </c>
      <c r="B2791" s="41">
        <v>0</v>
      </c>
      <c r="C2791">
        <f>'[1]Master Data'!DC173/100</f>
        <v>0</v>
      </c>
      <c r="D2791">
        <f>'[1]Master Data'!DD173/1000000</f>
        <v>0</v>
      </c>
      <c r="E2791">
        <f>'[1]Master Data'!DE173/1000000</f>
        <v>0</v>
      </c>
      <c r="F2791">
        <f>'[1]Master Data'!DF173/100</f>
        <v>0</v>
      </c>
      <c r="G2791">
        <f>'[1]Master Data'!DG173/100</f>
        <v>0</v>
      </c>
      <c r="H2791">
        <f>'[1]Master Data'!DH173/100</f>
        <v>0</v>
      </c>
      <c r="I2791">
        <f>'[1]Master Data'!DI173/100</f>
        <v>0</v>
      </c>
      <c r="J2791">
        <f>'[1]Master Data'!DJ173/100</f>
        <v>0</v>
      </c>
      <c r="K2791">
        <f>'[1]Master Data'!DL173/100</f>
        <v>0</v>
      </c>
      <c r="L2791">
        <f>'[1]Master Data'!DM173/1000000</f>
        <v>0</v>
      </c>
      <c r="M2791">
        <f>'[1]Master Data'!DN173/1000000</f>
        <v>0</v>
      </c>
      <c r="N2791">
        <f>'[1]Master Data'!DO173/1000000</f>
        <v>0</v>
      </c>
      <c r="O2791">
        <f>'[1]Master Data'!DP173/100</f>
        <v>0</v>
      </c>
      <c r="P2791">
        <f>'[1]Master Data'!DQ173/100</f>
        <v>0</v>
      </c>
      <c r="Q2791">
        <f>'[1]Master Data'!DR173/100</f>
        <v>0</v>
      </c>
      <c r="R2791">
        <f>'[1]Master Data'!DS173/1000000</f>
        <v>0</v>
      </c>
      <c r="S2791">
        <f>'[1]Master Data'!DU173/1000000</f>
        <v>0</v>
      </c>
      <c r="T2791">
        <f>'[1]Master Data'!DV173/100</f>
        <v>0</v>
      </c>
      <c r="U2791">
        <f>'[1]Master Data'!DW173/1000000</f>
        <v>0</v>
      </c>
    </row>
    <row r="2792" spans="1:21" x14ac:dyDescent="0.55000000000000004">
      <c r="A2792" s="41" t="s">
        <v>1274</v>
      </c>
      <c r="B2792" s="41">
        <v>1.8700000000000001E-2</v>
      </c>
      <c r="C2792">
        <f>'[1]Master Data'!DC174/100</f>
        <v>0</v>
      </c>
      <c r="D2792">
        <f>'[1]Master Data'!DD174/1000000</f>
        <v>0</v>
      </c>
      <c r="E2792">
        <f>'[1]Master Data'!DE174/1000000</f>
        <v>0</v>
      </c>
      <c r="F2792">
        <f>'[1]Master Data'!DF174/100</f>
        <v>0</v>
      </c>
      <c r="G2792">
        <f>'[1]Master Data'!DG174/100</f>
        <v>0</v>
      </c>
      <c r="H2792">
        <f>'[1]Master Data'!DH174/100</f>
        <v>0</v>
      </c>
      <c r="I2792">
        <f>'[1]Master Data'!DI174/100</f>
        <v>0</v>
      </c>
      <c r="J2792">
        <f>'[1]Master Data'!DJ174/100</f>
        <v>0</v>
      </c>
      <c r="K2792">
        <f>'[1]Master Data'!DL174/100</f>
        <v>4.0000000000000002E-4</v>
      </c>
      <c r="L2792">
        <f>'[1]Master Data'!DM174/1000000</f>
        <v>0</v>
      </c>
      <c r="M2792">
        <f>'[1]Master Data'!DN174/1000000</f>
        <v>0</v>
      </c>
      <c r="N2792">
        <f>'[1]Master Data'!DO174/1000000</f>
        <v>0</v>
      </c>
      <c r="O2792">
        <f>'[1]Master Data'!DP174/100</f>
        <v>0</v>
      </c>
      <c r="P2792">
        <f>'[1]Master Data'!DQ174/100</f>
        <v>0.154</v>
      </c>
      <c r="Q2792">
        <f>'[1]Master Data'!DR174/100</f>
        <v>0.38900000000000001</v>
      </c>
      <c r="R2792">
        <f>'[1]Master Data'!DS174/1000000</f>
        <v>0</v>
      </c>
      <c r="S2792">
        <f>'[1]Master Data'!DU174/1000000</f>
        <v>0</v>
      </c>
      <c r="T2792">
        <f>'[1]Master Data'!DV174/100</f>
        <v>0</v>
      </c>
      <c r="U2792">
        <f>'[1]Master Data'!DW174/1000000</f>
        <v>0</v>
      </c>
    </row>
    <row r="2793" spans="1:21" x14ac:dyDescent="0.55000000000000004">
      <c r="A2793" s="41" t="s">
        <v>1275</v>
      </c>
      <c r="B2793" s="41">
        <v>1.6399999999999998E-2</v>
      </c>
      <c r="C2793">
        <f>'[1]Master Data'!DC175/100</f>
        <v>0</v>
      </c>
      <c r="D2793">
        <f>'[1]Master Data'!DD175/1000000</f>
        <v>0</v>
      </c>
      <c r="E2793">
        <f>'[1]Master Data'!DE175/1000000</f>
        <v>0</v>
      </c>
      <c r="F2793">
        <f>'[1]Master Data'!DF175/100</f>
        <v>0</v>
      </c>
      <c r="G2793">
        <f>'[1]Master Data'!DG175/100</f>
        <v>0</v>
      </c>
      <c r="H2793">
        <f>'[1]Master Data'!DH175/100</f>
        <v>0</v>
      </c>
      <c r="I2793">
        <f>'[1]Master Data'!DI175/100</f>
        <v>0</v>
      </c>
      <c r="J2793">
        <f>'[1]Master Data'!DJ175/100</f>
        <v>0</v>
      </c>
      <c r="K2793">
        <f>'[1]Master Data'!DL175/100</f>
        <v>0</v>
      </c>
      <c r="L2793">
        <f>'[1]Master Data'!DM175/1000000</f>
        <v>0</v>
      </c>
      <c r="M2793">
        <f>'[1]Master Data'!DN175/1000000</f>
        <v>0</v>
      </c>
      <c r="N2793">
        <f>'[1]Master Data'!DO175/1000000</f>
        <v>0</v>
      </c>
      <c r="O2793">
        <f>'[1]Master Data'!DP175/100</f>
        <v>0</v>
      </c>
      <c r="P2793">
        <f>'[1]Master Data'!DQ175/100</f>
        <v>0</v>
      </c>
      <c r="Q2793">
        <f>'[1]Master Data'!DR175/100</f>
        <v>0</v>
      </c>
      <c r="R2793">
        <f>'[1]Master Data'!DS175/1000000</f>
        <v>0</v>
      </c>
      <c r="S2793">
        <f>'[1]Master Data'!DU175/1000000</f>
        <v>0</v>
      </c>
      <c r="T2793">
        <f>'[1]Master Data'!DV175/100</f>
        <v>0</v>
      </c>
      <c r="U2793">
        <f>'[1]Master Data'!DW175/1000000</f>
        <v>0</v>
      </c>
    </row>
    <row r="2794" spans="1:21" x14ac:dyDescent="0.55000000000000004">
      <c r="A2794" s="41" t="s">
        <v>1276</v>
      </c>
      <c r="B2794" s="41">
        <v>1.55E-2</v>
      </c>
      <c r="C2794">
        <f>'[1]Master Data'!DC176/100</f>
        <v>0</v>
      </c>
      <c r="D2794">
        <f>'[1]Master Data'!DD176/1000000</f>
        <v>0</v>
      </c>
      <c r="E2794">
        <f>'[1]Master Data'!DE176/1000000</f>
        <v>0</v>
      </c>
      <c r="F2794">
        <f>'[1]Master Data'!DF176/100</f>
        <v>0</v>
      </c>
      <c r="G2794">
        <f>'[1]Master Data'!DG176/100</f>
        <v>0</v>
      </c>
      <c r="H2794">
        <f>'[1]Master Data'!DH176/100</f>
        <v>0</v>
      </c>
      <c r="I2794">
        <f>'[1]Master Data'!DI176/100</f>
        <v>0</v>
      </c>
      <c r="J2794">
        <f>'[1]Master Data'!DJ176/100</f>
        <v>0</v>
      </c>
      <c r="K2794">
        <f>'[1]Master Data'!DL176/100</f>
        <v>1.7000000000000001E-3</v>
      </c>
      <c r="L2794">
        <f>'[1]Master Data'!DM176/1000000</f>
        <v>0</v>
      </c>
      <c r="M2794">
        <f>'[1]Master Data'!DN176/1000000</f>
        <v>0</v>
      </c>
      <c r="N2794">
        <f>'[1]Master Data'!DO176/1000000</f>
        <v>0</v>
      </c>
      <c r="O2794">
        <f>'[1]Master Data'!DP176/100</f>
        <v>0</v>
      </c>
      <c r="P2794">
        <f>'[1]Master Data'!DQ176/100</f>
        <v>0.40880000000000005</v>
      </c>
      <c r="Q2794">
        <f>'[1]Master Data'!DR176/100</f>
        <v>0.11509999999999999</v>
      </c>
      <c r="R2794">
        <f>'[1]Master Data'!DS176/1000000</f>
        <v>0</v>
      </c>
      <c r="S2794">
        <f>'[1]Master Data'!DU176/1000000</f>
        <v>0</v>
      </c>
      <c r="T2794">
        <f>'[1]Master Data'!DV176/100</f>
        <v>0</v>
      </c>
      <c r="U2794">
        <f>'[1]Master Data'!DW176/1000000</f>
        <v>0</v>
      </c>
    </row>
    <row r="2795" spans="1:21" x14ac:dyDescent="0.55000000000000004">
      <c r="A2795" s="41" t="s">
        <v>1277</v>
      </c>
      <c r="B2795" s="41">
        <v>1.3752314265369096E-2</v>
      </c>
      <c r="C2795">
        <f>'[1]Master Data'!DC177/100</f>
        <v>0</v>
      </c>
      <c r="D2795">
        <f>'[1]Master Data'!DD177/1000000</f>
        <v>0</v>
      </c>
      <c r="E2795">
        <f>'[1]Master Data'!DE177/1000000</f>
        <v>0</v>
      </c>
      <c r="F2795">
        <f>'[1]Master Data'!DF177/100</f>
        <v>0</v>
      </c>
      <c r="G2795">
        <f>'[1]Master Data'!DG177/100</f>
        <v>0</v>
      </c>
      <c r="H2795">
        <f>'[1]Master Data'!DH177/100</f>
        <v>0</v>
      </c>
      <c r="I2795">
        <f>'[1]Master Data'!DI177/100</f>
        <v>0</v>
      </c>
      <c r="J2795">
        <f>'[1]Master Data'!DJ177/100</f>
        <v>0</v>
      </c>
      <c r="K2795">
        <f>'[1]Master Data'!DL177/100</f>
        <v>9.3842867315452186E-4</v>
      </c>
      <c r="L2795">
        <f>'[1]Master Data'!DM177/1000000</f>
        <v>0</v>
      </c>
      <c r="M2795">
        <f>'[1]Master Data'!DN177/1000000</f>
        <v>0</v>
      </c>
      <c r="N2795">
        <f>'[1]Master Data'!DO177/1000000</f>
        <v>0</v>
      </c>
      <c r="O2795">
        <f>'[1]Master Data'!DP177/100</f>
        <v>0</v>
      </c>
      <c r="P2795">
        <f>'[1]Master Data'!DQ177/100</f>
        <v>0.38329238072632327</v>
      </c>
      <c r="Q2795">
        <f>'[1]Master Data'!DR177/100</f>
        <v>0.12770591027771189</v>
      </c>
      <c r="R2795">
        <f>'[1]Master Data'!DS177/1000000</f>
        <v>0</v>
      </c>
      <c r="S2795">
        <f>'[1]Master Data'!DU177/1000000</f>
        <v>0</v>
      </c>
      <c r="T2795">
        <f>'[1]Master Data'!DV177/100</f>
        <v>0</v>
      </c>
      <c r="U2795">
        <f>'[1]Master Data'!DW177/1000000</f>
        <v>0</v>
      </c>
    </row>
    <row r="2796" spans="1:21" x14ac:dyDescent="0.55000000000000004">
      <c r="A2796" s="41" t="s">
        <v>1278</v>
      </c>
      <c r="B2796" s="41">
        <v>0</v>
      </c>
      <c r="C2796">
        <f>'[1]Master Data'!DC178/100</f>
        <v>0</v>
      </c>
      <c r="D2796">
        <f>'[1]Master Data'!DD178/1000000</f>
        <v>0</v>
      </c>
      <c r="E2796">
        <f>'[1]Master Data'!DE178/1000000</f>
        <v>0</v>
      </c>
      <c r="F2796">
        <f>'[1]Master Data'!DF178/100</f>
        <v>0</v>
      </c>
      <c r="G2796">
        <f>'[1]Master Data'!DG178/100</f>
        <v>0</v>
      </c>
      <c r="H2796">
        <f>'[1]Master Data'!DH178/100</f>
        <v>0</v>
      </c>
      <c r="I2796">
        <f>'[1]Master Data'!DI178/100</f>
        <v>0</v>
      </c>
      <c r="J2796">
        <f>'[1]Master Data'!DJ178/100</f>
        <v>0</v>
      </c>
      <c r="K2796">
        <f>'[1]Master Data'!DL178/100</f>
        <v>0</v>
      </c>
      <c r="L2796">
        <f>'[1]Master Data'!DM178/1000000</f>
        <v>0</v>
      </c>
      <c r="M2796">
        <f>'[1]Master Data'!DN178/1000000</f>
        <v>0</v>
      </c>
      <c r="N2796">
        <f>'[1]Master Data'!DO178/1000000</f>
        <v>0</v>
      </c>
      <c r="O2796">
        <f>'[1]Master Data'!DP178/100</f>
        <v>0</v>
      </c>
      <c r="P2796">
        <f>'[1]Master Data'!DQ178/100</f>
        <v>0</v>
      </c>
      <c r="Q2796">
        <f>'[1]Master Data'!DR178/100</f>
        <v>0</v>
      </c>
      <c r="R2796">
        <f>'[1]Master Data'!DS178/1000000</f>
        <v>0</v>
      </c>
      <c r="S2796">
        <f>'[1]Master Data'!DU178/1000000</f>
        <v>0</v>
      </c>
      <c r="T2796">
        <f>'[1]Master Data'!DV178/100</f>
        <v>0</v>
      </c>
      <c r="U2796">
        <f>'[1]Master Data'!DW178/1000000</f>
        <v>0</v>
      </c>
    </row>
    <row r="2797" spans="1:21" x14ac:dyDescent="0.55000000000000004">
      <c r="A2797" s="41" t="s">
        <v>1279</v>
      </c>
      <c r="B2797" s="41">
        <v>1.6267588932806325E-2</v>
      </c>
      <c r="C2797">
        <f>'[1]Master Data'!DC179/100</f>
        <v>0</v>
      </c>
      <c r="D2797">
        <f>'[1]Master Data'!DD179/1000000</f>
        <v>0</v>
      </c>
      <c r="E2797">
        <f>'[1]Master Data'!DE179/1000000</f>
        <v>0</v>
      </c>
      <c r="F2797">
        <f>'[1]Master Data'!DF179/100</f>
        <v>0</v>
      </c>
      <c r="G2797">
        <f>'[1]Master Data'!DG179/100</f>
        <v>0</v>
      </c>
      <c r="H2797">
        <f>'[1]Master Data'!DH179/100</f>
        <v>0</v>
      </c>
      <c r="I2797">
        <f>'[1]Master Data'!DI179/100</f>
        <v>0</v>
      </c>
      <c r="J2797">
        <f>'[1]Master Data'!DJ179/100</f>
        <v>0</v>
      </c>
      <c r="K2797">
        <f>'[1]Master Data'!DL179/100</f>
        <v>1.5225296442687745E-3</v>
      </c>
      <c r="L2797">
        <f>'[1]Master Data'!DM179/1000000</f>
        <v>0</v>
      </c>
      <c r="M2797">
        <f>'[1]Master Data'!DN179/1000000</f>
        <v>0</v>
      </c>
      <c r="N2797">
        <f>'[1]Master Data'!DO179/1000000</f>
        <v>0</v>
      </c>
      <c r="O2797">
        <f>'[1]Master Data'!DP179/100</f>
        <v>0</v>
      </c>
      <c r="P2797">
        <f>'[1]Master Data'!DQ179/100</f>
        <v>0.35862055335968374</v>
      </c>
      <c r="Q2797">
        <f>'[1]Master Data'!DR179/100</f>
        <v>0.19605691699604744</v>
      </c>
      <c r="R2797">
        <f>'[1]Master Data'!DS179/1000000</f>
        <v>0</v>
      </c>
      <c r="S2797">
        <f>'[1]Master Data'!DU179/1000000</f>
        <v>0</v>
      </c>
      <c r="T2797">
        <f>'[1]Master Data'!DV179/100</f>
        <v>0</v>
      </c>
      <c r="U2797">
        <f>'[1]Master Data'!DW179/1000000</f>
        <v>0</v>
      </c>
    </row>
    <row r="2798" spans="1:21" x14ac:dyDescent="0.55000000000000004">
      <c r="A2798" s="41" t="s">
        <v>1280</v>
      </c>
      <c r="B2798" s="41">
        <v>0</v>
      </c>
      <c r="C2798">
        <f>'[1]Master Data'!DC180/100</f>
        <v>0</v>
      </c>
      <c r="D2798">
        <f>'[1]Master Data'!DD180/1000000</f>
        <v>0</v>
      </c>
      <c r="E2798">
        <f>'[1]Master Data'!DE180/1000000</f>
        <v>0</v>
      </c>
      <c r="F2798">
        <f>'[1]Master Data'!DF180/100</f>
        <v>0</v>
      </c>
      <c r="G2798">
        <f>'[1]Master Data'!DG180/100</f>
        <v>0</v>
      </c>
      <c r="H2798">
        <f>'[1]Master Data'!DH180/100</f>
        <v>0</v>
      </c>
      <c r="I2798">
        <f>'[1]Master Data'!DI180/100</f>
        <v>0</v>
      </c>
      <c r="J2798">
        <f>'[1]Master Data'!DJ180/100</f>
        <v>0</v>
      </c>
      <c r="K2798">
        <f>'[1]Master Data'!DL180/100</f>
        <v>0</v>
      </c>
      <c r="L2798">
        <f>'[1]Master Data'!DM180/1000000</f>
        <v>0</v>
      </c>
      <c r="M2798">
        <f>'[1]Master Data'!DN180/1000000</f>
        <v>0</v>
      </c>
      <c r="N2798">
        <f>'[1]Master Data'!DO180/1000000</f>
        <v>0</v>
      </c>
      <c r="O2798">
        <f>'[1]Master Data'!DP180/100</f>
        <v>0</v>
      </c>
      <c r="P2798">
        <f>'[1]Master Data'!DQ180/100</f>
        <v>0</v>
      </c>
      <c r="Q2798">
        <f>'[1]Master Data'!DR180/100</f>
        <v>0</v>
      </c>
      <c r="R2798">
        <f>'[1]Master Data'!DS180/1000000</f>
        <v>0</v>
      </c>
      <c r="S2798">
        <f>'[1]Master Data'!DU180/1000000</f>
        <v>0</v>
      </c>
      <c r="T2798">
        <f>'[1]Master Data'!DV180/100</f>
        <v>0</v>
      </c>
      <c r="U2798">
        <f>'[1]Master Data'!DW180/1000000</f>
        <v>0</v>
      </c>
    </row>
    <row r="2799" spans="1:21" x14ac:dyDescent="0.55000000000000004">
      <c r="A2799" s="41" t="s">
        <v>1281</v>
      </c>
      <c r="B2799" s="41">
        <v>1.7500000000000002E-2</v>
      </c>
      <c r="C2799">
        <f>'[1]Master Data'!DC181/100</f>
        <v>0</v>
      </c>
      <c r="D2799">
        <f>'[1]Master Data'!DD181/1000000</f>
        <v>0</v>
      </c>
      <c r="E2799">
        <f>'[1]Master Data'!DE181/1000000</f>
        <v>0</v>
      </c>
      <c r="F2799">
        <f>'[1]Master Data'!DF181/100</f>
        <v>0</v>
      </c>
      <c r="G2799">
        <f>'[1]Master Data'!DG181/100</f>
        <v>0</v>
      </c>
      <c r="H2799">
        <f>'[1]Master Data'!DH181/100</f>
        <v>0</v>
      </c>
      <c r="I2799">
        <f>'[1]Master Data'!DI181/100</f>
        <v>0</v>
      </c>
      <c r="J2799">
        <f>'[1]Master Data'!DJ181/100</f>
        <v>0</v>
      </c>
      <c r="K2799">
        <f>'[1]Master Data'!DL181/100</f>
        <v>2.9999999999999997E-4</v>
      </c>
      <c r="L2799">
        <f>'[1]Master Data'!DM181/1000000</f>
        <v>0</v>
      </c>
      <c r="M2799">
        <f>'[1]Master Data'!DN181/1000000</f>
        <v>0</v>
      </c>
      <c r="N2799">
        <f>'[1]Master Data'!DO181/1000000</f>
        <v>0</v>
      </c>
      <c r="O2799">
        <f>'[1]Master Data'!DP181/100</f>
        <v>0</v>
      </c>
      <c r="P2799">
        <f>'[1]Master Data'!DQ181/100</f>
        <v>0.1285</v>
      </c>
      <c r="Q2799">
        <f>'[1]Master Data'!DR181/100</f>
        <v>0.42680000000000001</v>
      </c>
      <c r="R2799">
        <f>'[1]Master Data'!DS181/1000000</f>
        <v>0</v>
      </c>
      <c r="S2799">
        <f>'[1]Master Data'!DU181/1000000</f>
        <v>0</v>
      </c>
      <c r="T2799">
        <f>'[1]Master Data'!DV181/100</f>
        <v>0</v>
      </c>
      <c r="U2799">
        <f>'[1]Master Data'!DW181/1000000</f>
        <v>0</v>
      </c>
    </row>
    <row r="2800" spans="1:21" x14ac:dyDescent="0.55000000000000004">
      <c r="A2800" s="41" t="s">
        <v>1282</v>
      </c>
      <c r="B2800" s="41">
        <v>1.5900000000000001E-2</v>
      </c>
      <c r="C2800">
        <f>'[1]Master Data'!DC182/100</f>
        <v>0</v>
      </c>
      <c r="D2800">
        <f>'[1]Master Data'!DD182/1000000</f>
        <v>0</v>
      </c>
      <c r="E2800">
        <f>'[1]Master Data'!DE182/1000000</f>
        <v>0</v>
      </c>
      <c r="F2800">
        <f>'[1]Master Data'!DF182/100</f>
        <v>0</v>
      </c>
      <c r="G2800">
        <f>'[1]Master Data'!DG182/100</f>
        <v>0</v>
      </c>
      <c r="H2800">
        <f>'[1]Master Data'!DH182/100</f>
        <v>0</v>
      </c>
      <c r="I2800">
        <f>'[1]Master Data'!DI182/100</f>
        <v>0</v>
      </c>
      <c r="J2800">
        <f>'[1]Master Data'!DJ182/100</f>
        <v>0</v>
      </c>
      <c r="K2800">
        <f>'[1]Master Data'!DL182/100</f>
        <v>1.6000000000000001E-3</v>
      </c>
      <c r="L2800">
        <f>'[1]Master Data'!DM182/1000000</f>
        <v>0</v>
      </c>
      <c r="M2800">
        <f>'[1]Master Data'!DN182/1000000</f>
        <v>0</v>
      </c>
      <c r="N2800">
        <f>'[1]Master Data'!DO182/1000000</f>
        <v>0</v>
      </c>
      <c r="O2800">
        <f>'[1]Master Data'!DP182/100</f>
        <v>0</v>
      </c>
      <c r="P2800">
        <f>'[1]Master Data'!DQ182/100</f>
        <v>0.41149999999999998</v>
      </c>
      <c r="Q2800">
        <f>'[1]Master Data'!DR182/100</f>
        <v>0.13619999999999999</v>
      </c>
      <c r="R2800">
        <f>'[1]Master Data'!DS182/1000000</f>
        <v>0</v>
      </c>
      <c r="S2800">
        <f>'[1]Master Data'!DU182/1000000</f>
        <v>0</v>
      </c>
      <c r="T2800">
        <f>'[1]Master Data'!DV182/100</f>
        <v>0</v>
      </c>
      <c r="U2800">
        <f>'[1]Master Data'!DW182/1000000</f>
        <v>0</v>
      </c>
    </row>
    <row r="2801" spans="1:21" x14ac:dyDescent="0.55000000000000004">
      <c r="A2801" s="41" t="s">
        <v>1283</v>
      </c>
      <c r="B2801" s="41">
        <v>0</v>
      </c>
      <c r="C2801">
        <f>'[1]Master Data'!DC183/100</f>
        <v>0</v>
      </c>
      <c r="D2801">
        <f>'[1]Master Data'!DD183/1000000</f>
        <v>0</v>
      </c>
      <c r="E2801">
        <f>'[1]Master Data'!DE183/1000000</f>
        <v>0</v>
      </c>
      <c r="F2801">
        <f>'[1]Master Data'!DF183/100</f>
        <v>0</v>
      </c>
      <c r="G2801">
        <f>'[1]Master Data'!DG183/100</f>
        <v>0</v>
      </c>
      <c r="H2801">
        <f>'[1]Master Data'!DH183/100</f>
        <v>0</v>
      </c>
      <c r="I2801">
        <f>'[1]Master Data'!DI183/100</f>
        <v>0</v>
      </c>
      <c r="J2801">
        <f>'[1]Master Data'!DJ183/100</f>
        <v>0</v>
      </c>
      <c r="K2801">
        <f>'[1]Master Data'!DL183/100</f>
        <v>0</v>
      </c>
      <c r="L2801">
        <f>'[1]Master Data'!DM183/1000000</f>
        <v>0</v>
      </c>
      <c r="M2801">
        <f>'[1]Master Data'!DN183/1000000</f>
        <v>0</v>
      </c>
      <c r="N2801">
        <f>'[1]Master Data'!DO183/1000000</f>
        <v>0</v>
      </c>
      <c r="O2801">
        <f>'[1]Master Data'!DP183/100</f>
        <v>0</v>
      </c>
      <c r="P2801">
        <f>'[1]Master Data'!DQ183/100</f>
        <v>0</v>
      </c>
      <c r="Q2801">
        <f>'[1]Master Data'!DR183/100</f>
        <v>0</v>
      </c>
      <c r="R2801">
        <f>'[1]Master Data'!DS183/1000000</f>
        <v>0</v>
      </c>
      <c r="S2801">
        <f>'[1]Master Data'!DU183/1000000</f>
        <v>0</v>
      </c>
      <c r="T2801">
        <f>'[1]Master Data'!DV183/100</f>
        <v>0</v>
      </c>
      <c r="U2801">
        <f>'[1]Master Data'!DW183/1000000</f>
        <v>0</v>
      </c>
    </row>
    <row r="2802" spans="1:21" x14ac:dyDescent="0.55000000000000004">
      <c r="A2802" s="41" t="s">
        <v>1284</v>
      </c>
      <c r="B2802" s="41">
        <v>0</v>
      </c>
      <c r="C2802">
        <f>'[1]Master Data'!DC184/100</f>
        <v>0</v>
      </c>
      <c r="D2802">
        <f>'[1]Master Data'!DD184/1000000</f>
        <v>0</v>
      </c>
      <c r="E2802">
        <f>'[1]Master Data'!DE184/1000000</f>
        <v>0</v>
      </c>
      <c r="F2802">
        <f>'[1]Master Data'!DF184/100</f>
        <v>0</v>
      </c>
      <c r="G2802">
        <f>'[1]Master Data'!DG184/100</f>
        <v>0</v>
      </c>
      <c r="H2802">
        <f>'[1]Master Data'!DH184/100</f>
        <v>0</v>
      </c>
      <c r="I2802">
        <f>'[1]Master Data'!DI184/100</f>
        <v>0</v>
      </c>
      <c r="J2802">
        <f>'[1]Master Data'!DJ184/100</f>
        <v>0</v>
      </c>
      <c r="K2802">
        <f>'[1]Master Data'!DL184/100</f>
        <v>0</v>
      </c>
      <c r="L2802">
        <f>'[1]Master Data'!DM184/1000000</f>
        <v>0</v>
      </c>
      <c r="M2802">
        <f>'[1]Master Data'!DN184/1000000</f>
        <v>0</v>
      </c>
      <c r="N2802">
        <f>'[1]Master Data'!DO184/1000000</f>
        <v>0</v>
      </c>
      <c r="O2802">
        <f>'[1]Master Data'!DP184/100</f>
        <v>0</v>
      </c>
      <c r="P2802">
        <f>'[1]Master Data'!DQ184/100</f>
        <v>0</v>
      </c>
      <c r="Q2802">
        <f>'[1]Master Data'!DR184/100</f>
        <v>0</v>
      </c>
      <c r="R2802">
        <f>'[1]Master Data'!DS184/1000000</f>
        <v>0</v>
      </c>
      <c r="S2802">
        <f>'[1]Master Data'!DU184/1000000</f>
        <v>0</v>
      </c>
      <c r="T2802">
        <f>'[1]Master Data'!DV184/100</f>
        <v>0</v>
      </c>
      <c r="U2802">
        <f>'[1]Master Data'!DW184/1000000</f>
        <v>0</v>
      </c>
    </row>
    <row r="2803" spans="1:21" x14ac:dyDescent="0.55000000000000004">
      <c r="A2803" s="41" t="s">
        <v>1285</v>
      </c>
      <c r="B2803" s="41">
        <v>0</v>
      </c>
      <c r="C2803">
        <f>'[1]Master Data'!DC185/100</f>
        <v>0</v>
      </c>
      <c r="D2803">
        <f>'[1]Master Data'!DD185/1000000</f>
        <v>0</v>
      </c>
      <c r="E2803">
        <f>'[1]Master Data'!DE185/1000000</f>
        <v>0</v>
      </c>
      <c r="F2803">
        <f>'[1]Master Data'!DF185/100</f>
        <v>0</v>
      </c>
      <c r="G2803">
        <f>'[1]Master Data'!DG185/100</f>
        <v>0</v>
      </c>
      <c r="H2803">
        <f>'[1]Master Data'!DH185/100</f>
        <v>0</v>
      </c>
      <c r="I2803">
        <f>'[1]Master Data'!DI185/100</f>
        <v>0</v>
      </c>
      <c r="J2803">
        <f>'[1]Master Data'!DJ185/100</f>
        <v>0</v>
      </c>
      <c r="K2803">
        <f>'[1]Master Data'!DL185/100</f>
        <v>0</v>
      </c>
      <c r="L2803">
        <f>'[1]Master Data'!DM185/1000000</f>
        <v>0</v>
      </c>
      <c r="M2803">
        <f>'[1]Master Data'!DN185/1000000</f>
        <v>0</v>
      </c>
      <c r="N2803">
        <f>'[1]Master Data'!DO185/1000000</f>
        <v>0</v>
      </c>
      <c r="O2803">
        <f>'[1]Master Data'!DP185/100</f>
        <v>0</v>
      </c>
      <c r="P2803">
        <f>'[1]Master Data'!DQ185/100</f>
        <v>0</v>
      </c>
      <c r="Q2803">
        <f>'[1]Master Data'!DR185/100</f>
        <v>0</v>
      </c>
      <c r="R2803">
        <f>'[1]Master Data'!DS185/1000000</f>
        <v>0</v>
      </c>
      <c r="S2803">
        <f>'[1]Master Data'!DU185/1000000</f>
        <v>0</v>
      </c>
      <c r="T2803">
        <f>'[1]Master Data'!DV185/100</f>
        <v>0</v>
      </c>
      <c r="U2803">
        <f>'[1]Master Data'!DW185/1000000</f>
        <v>0</v>
      </c>
    </row>
    <row r="2804" spans="1:21" x14ac:dyDescent="0.55000000000000004">
      <c r="A2804" s="41" t="s">
        <v>1286</v>
      </c>
      <c r="B2804" s="41">
        <v>0</v>
      </c>
      <c r="C2804">
        <f>'[1]Master Data'!DC186/100</f>
        <v>0</v>
      </c>
      <c r="D2804">
        <f>'[1]Master Data'!DD186/1000000</f>
        <v>0</v>
      </c>
      <c r="E2804">
        <f>'[1]Master Data'!DE186/1000000</f>
        <v>0</v>
      </c>
      <c r="F2804">
        <f>'[1]Master Data'!DF186/100</f>
        <v>0</v>
      </c>
      <c r="G2804">
        <f>'[1]Master Data'!DG186/100</f>
        <v>0</v>
      </c>
      <c r="H2804">
        <f>'[1]Master Data'!DH186/100</f>
        <v>0</v>
      </c>
      <c r="I2804">
        <f>'[1]Master Data'!DI186/100</f>
        <v>0</v>
      </c>
      <c r="J2804">
        <f>'[1]Master Data'!DJ186/100</f>
        <v>0</v>
      </c>
      <c r="K2804">
        <f>'[1]Master Data'!DL186/100</f>
        <v>0</v>
      </c>
      <c r="L2804">
        <f>'[1]Master Data'!DM186/1000000</f>
        <v>0</v>
      </c>
      <c r="M2804">
        <f>'[1]Master Data'!DN186/1000000</f>
        <v>0</v>
      </c>
      <c r="N2804">
        <f>'[1]Master Data'!DO186/1000000</f>
        <v>0</v>
      </c>
      <c r="O2804">
        <f>'[1]Master Data'!DP186/100</f>
        <v>0</v>
      </c>
      <c r="P2804">
        <f>'[1]Master Data'!DQ186/100</f>
        <v>0</v>
      </c>
      <c r="Q2804">
        <f>'[1]Master Data'!DR186/100</f>
        <v>0</v>
      </c>
      <c r="R2804">
        <f>'[1]Master Data'!DS186/1000000</f>
        <v>0</v>
      </c>
      <c r="S2804">
        <f>'[1]Master Data'!DU186/1000000</f>
        <v>0</v>
      </c>
      <c r="T2804">
        <f>'[1]Master Data'!DV186/100</f>
        <v>0</v>
      </c>
      <c r="U2804">
        <f>'[1]Master Data'!DW186/1000000</f>
        <v>0</v>
      </c>
    </row>
    <row r="2805" spans="1:21" x14ac:dyDescent="0.55000000000000004">
      <c r="A2805" s="41" t="s">
        <v>1287</v>
      </c>
      <c r="B2805" s="41">
        <v>0</v>
      </c>
      <c r="C2805">
        <f>'[1]Master Data'!DC187/100</f>
        <v>0</v>
      </c>
      <c r="D2805">
        <f>'[1]Master Data'!DD187/1000000</f>
        <v>0</v>
      </c>
      <c r="E2805">
        <f>'[1]Master Data'!DE187/1000000</f>
        <v>0</v>
      </c>
      <c r="F2805">
        <f>'[1]Master Data'!DF187/100</f>
        <v>0</v>
      </c>
      <c r="G2805">
        <f>'[1]Master Data'!DG187/100</f>
        <v>0</v>
      </c>
      <c r="H2805">
        <f>'[1]Master Data'!DH187/100</f>
        <v>0</v>
      </c>
      <c r="I2805">
        <f>'[1]Master Data'!DI187/100</f>
        <v>0</v>
      </c>
      <c r="J2805">
        <f>'[1]Master Data'!DJ187/100</f>
        <v>0</v>
      </c>
      <c r="K2805">
        <f>'[1]Master Data'!DL187/100</f>
        <v>0</v>
      </c>
      <c r="L2805">
        <f>'[1]Master Data'!DM187/1000000</f>
        <v>0</v>
      </c>
      <c r="M2805">
        <f>'[1]Master Data'!DN187/1000000</f>
        <v>0</v>
      </c>
      <c r="N2805">
        <f>'[1]Master Data'!DO187/1000000</f>
        <v>0</v>
      </c>
      <c r="O2805">
        <f>'[1]Master Data'!DP187/100</f>
        <v>0</v>
      </c>
      <c r="P2805">
        <f>'[1]Master Data'!DQ187/100</f>
        <v>0</v>
      </c>
      <c r="Q2805">
        <f>'[1]Master Data'!DR187/100</f>
        <v>0</v>
      </c>
      <c r="R2805">
        <f>'[1]Master Data'!DS187/1000000</f>
        <v>0</v>
      </c>
      <c r="S2805">
        <f>'[1]Master Data'!DU187/1000000</f>
        <v>0</v>
      </c>
      <c r="T2805">
        <f>'[1]Master Data'!DV187/100</f>
        <v>0</v>
      </c>
      <c r="U2805">
        <f>'[1]Master Data'!DW187/1000000</f>
        <v>0</v>
      </c>
    </row>
    <row r="2806" spans="1:21" x14ac:dyDescent="0.55000000000000004">
      <c r="A2806" s="41" t="s">
        <v>1288</v>
      </c>
      <c r="B2806" s="41">
        <v>0</v>
      </c>
      <c r="C2806">
        <f>'[1]Master Data'!DC188/100</f>
        <v>0</v>
      </c>
      <c r="D2806">
        <f>'[1]Master Data'!DD188/1000000</f>
        <v>0</v>
      </c>
      <c r="E2806">
        <f>'[1]Master Data'!DE188/1000000</f>
        <v>0</v>
      </c>
      <c r="F2806">
        <f>'[1]Master Data'!DF188/100</f>
        <v>0</v>
      </c>
      <c r="G2806">
        <f>'[1]Master Data'!DG188/100</f>
        <v>0</v>
      </c>
      <c r="H2806">
        <f>'[1]Master Data'!DH188/100</f>
        <v>0</v>
      </c>
      <c r="I2806">
        <f>'[1]Master Data'!DI188/100</f>
        <v>0</v>
      </c>
      <c r="J2806">
        <f>'[1]Master Data'!DJ188/100</f>
        <v>0</v>
      </c>
      <c r="K2806">
        <f>'[1]Master Data'!DL188/100</f>
        <v>0</v>
      </c>
      <c r="L2806">
        <f>'[1]Master Data'!DM188/1000000</f>
        <v>0</v>
      </c>
      <c r="M2806">
        <f>'[1]Master Data'!DN188/1000000</f>
        <v>0</v>
      </c>
      <c r="N2806">
        <f>'[1]Master Data'!DO188/1000000</f>
        <v>0</v>
      </c>
      <c r="O2806">
        <f>'[1]Master Data'!DP188/100</f>
        <v>0</v>
      </c>
      <c r="P2806">
        <f>'[1]Master Data'!DQ188/100</f>
        <v>0</v>
      </c>
      <c r="Q2806">
        <f>'[1]Master Data'!DR188/100</f>
        <v>0</v>
      </c>
      <c r="R2806">
        <f>'[1]Master Data'!DS188/1000000</f>
        <v>0</v>
      </c>
      <c r="S2806">
        <f>'[1]Master Data'!DU188/1000000</f>
        <v>0</v>
      </c>
      <c r="T2806">
        <f>'[1]Master Data'!DV188/100</f>
        <v>0</v>
      </c>
      <c r="U2806">
        <f>'[1]Master Data'!DW188/1000000</f>
        <v>0</v>
      </c>
    </row>
    <row r="2807" spans="1:21" x14ac:dyDescent="0.55000000000000004">
      <c r="A2807" s="41" t="s">
        <v>1289</v>
      </c>
      <c r="B2807" s="41">
        <v>9.4999999999999998E-3</v>
      </c>
      <c r="C2807">
        <f>'[1]Master Data'!DC189/100</f>
        <v>0</v>
      </c>
      <c r="D2807">
        <f>'[1]Master Data'!DD189/1000000</f>
        <v>0</v>
      </c>
      <c r="E2807">
        <f>'[1]Master Data'!DE189/1000000</f>
        <v>0</v>
      </c>
      <c r="F2807">
        <f>'[1]Master Data'!DF189/100</f>
        <v>0</v>
      </c>
      <c r="G2807">
        <f>'[1]Master Data'!DG189/100</f>
        <v>0</v>
      </c>
      <c r="H2807">
        <f>'[1]Master Data'!DH189/100</f>
        <v>0</v>
      </c>
      <c r="I2807">
        <f>'[1]Master Data'!DI189/100</f>
        <v>0</v>
      </c>
      <c r="J2807">
        <f>'[1]Master Data'!DJ189/100</f>
        <v>0</v>
      </c>
      <c r="K2807">
        <f>'[1]Master Data'!DL189/100</f>
        <v>5.9999999999999995E-4</v>
      </c>
      <c r="L2807">
        <f>'[1]Master Data'!DM189/1000000</f>
        <v>0</v>
      </c>
      <c r="M2807">
        <f>'[1]Master Data'!DN189/1000000</f>
        <v>0</v>
      </c>
      <c r="N2807">
        <f>'[1]Master Data'!DO189/1000000</f>
        <v>0</v>
      </c>
      <c r="O2807">
        <f>'[1]Master Data'!DP189/100</f>
        <v>0</v>
      </c>
      <c r="P2807">
        <f>'[1]Master Data'!DQ189/100</f>
        <v>0</v>
      </c>
      <c r="Q2807">
        <f>'[1]Master Data'!DR189/100</f>
        <v>0</v>
      </c>
      <c r="R2807">
        <f>'[1]Master Data'!DS189/1000000</f>
        <v>0</v>
      </c>
      <c r="S2807">
        <f>'[1]Master Data'!DU189/1000000</f>
        <v>0</v>
      </c>
      <c r="T2807">
        <f>'[1]Master Data'!DV189/100</f>
        <v>0</v>
      </c>
      <c r="U2807">
        <f>'[1]Master Data'!DW189/1000000</f>
        <v>0</v>
      </c>
    </row>
    <row r="2808" spans="1:21" x14ac:dyDescent="0.55000000000000004">
      <c r="A2808" s="41" t="s">
        <v>1290</v>
      </c>
      <c r="B2808" s="41">
        <v>2.2784066095175678E-2</v>
      </c>
      <c r="C2808">
        <f>'[1]Master Data'!DC190/100</f>
        <v>0</v>
      </c>
      <c r="D2808">
        <f>'[1]Master Data'!DD190/1000000</f>
        <v>0</v>
      </c>
      <c r="E2808">
        <f>'[1]Master Data'!DE190/1000000</f>
        <v>0</v>
      </c>
      <c r="F2808">
        <f>'[1]Master Data'!DF190/100</f>
        <v>0</v>
      </c>
      <c r="G2808">
        <f>'[1]Master Data'!DG190/100</f>
        <v>0</v>
      </c>
      <c r="H2808">
        <f>'[1]Master Data'!DH190/100</f>
        <v>0</v>
      </c>
      <c r="I2808">
        <f>'[1]Master Data'!DI190/100</f>
        <v>0</v>
      </c>
      <c r="J2808">
        <f>'[1]Master Data'!DJ190/100</f>
        <v>0</v>
      </c>
      <c r="K2808">
        <f>'[1]Master Data'!DL190/100</f>
        <v>0</v>
      </c>
      <c r="L2808">
        <f>'[1]Master Data'!DM190/1000000</f>
        <v>0</v>
      </c>
      <c r="M2808">
        <f>'[1]Master Data'!DN190/1000000</f>
        <v>0</v>
      </c>
      <c r="N2808">
        <f>'[1]Master Data'!DO190/1000000</f>
        <v>0</v>
      </c>
      <c r="O2808">
        <f>'[1]Master Data'!DP190/100</f>
        <v>0</v>
      </c>
      <c r="P2808">
        <f>'[1]Master Data'!DQ190/100</f>
        <v>0.64033843075702468</v>
      </c>
      <c r="Q2808">
        <f>'[1]Master Data'!DR190/100</f>
        <v>0</v>
      </c>
      <c r="R2808">
        <f>'[1]Master Data'!DS190/1000000</f>
        <v>0</v>
      </c>
      <c r="S2808">
        <f>'[1]Master Data'!DU190/1000000</f>
        <v>0</v>
      </c>
      <c r="T2808">
        <f>'[1]Master Data'!DV190/100</f>
        <v>0</v>
      </c>
      <c r="U2808">
        <f>'[1]Master Data'!DW190/1000000</f>
        <v>0</v>
      </c>
    </row>
    <row r="2809" spans="1:21" x14ac:dyDescent="0.55000000000000004">
      <c r="A2809" s="41" t="s">
        <v>1291</v>
      </c>
      <c r="B2809" s="41">
        <v>2.9505402124430945E-2</v>
      </c>
      <c r="C2809">
        <f>'[1]Master Data'!DC191/100</f>
        <v>0</v>
      </c>
      <c r="D2809">
        <f>'[1]Master Data'!DD191/1000000</f>
        <v>0</v>
      </c>
      <c r="E2809">
        <f>'[1]Master Data'!DE191/1000000</f>
        <v>0</v>
      </c>
      <c r="F2809">
        <f>'[1]Master Data'!DF191/100</f>
        <v>0</v>
      </c>
      <c r="G2809">
        <f>'[1]Master Data'!DG191/100</f>
        <v>0</v>
      </c>
      <c r="H2809">
        <f>'[1]Master Data'!DH191/100</f>
        <v>0</v>
      </c>
      <c r="I2809">
        <f>'[1]Master Data'!DI191/100</f>
        <v>0</v>
      </c>
      <c r="J2809">
        <f>'[1]Master Data'!DJ191/100</f>
        <v>0</v>
      </c>
      <c r="K2809">
        <f>'[1]Master Data'!DL191/100</f>
        <v>0</v>
      </c>
      <c r="L2809">
        <f>'[1]Master Data'!DM191/1000000</f>
        <v>0</v>
      </c>
      <c r="M2809">
        <f>'[1]Master Data'!DN191/1000000</f>
        <v>0</v>
      </c>
      <c r="N2809">
        <f>'[1]Master Data'!DO191/1000000</f>
        <v>0</v>
      </c>
      <c r="O2809">
        <f>'[1]Master Data'!DP191/100</f>
        <v>0</v>
      </c>
      <c r="P2809">
        <f>'[1]Master Data'!DQ191/100</f>
        <v>0.84735542336874003</v>
      </c>
      <c r="Q2809">
        <f>'[1]Master Data'!DR191/100</f>
        <v>0</v>
      </c>
      <c r="R2809">
        <f>'[1]Master Data'!DS191/1000000</f>
        <v>0</v>
      </c>
      <c r="S2809">
        <f>'[1]Master Data'!DU191/1000000</f>
        <v>0</v>
      </c>
      <c r="T2809">
        <f>'[1]Master Data'!DV191/100</f>
        <v>0</v>
      </c>
      <c r="U2809">
        <f>'[1]Master Data'!DW191/1000000</f>
        <v>0</v>
      </c>
    </row>
    <row r="2810" spans="1:21" x14ac:dyDescent="0.55000000000000004">
      <c r="A2810" s="41" t="s">
        <v>1292</v>
      </c>
      <c r="B2810" s="41">
        <v>2.194587152530959E-2</v>
      </c>
      <c r="C2810">
        <f>'[1]Master Data'!DC192/100</f>
        <v>0</v>
      </c>
      <c r="D2810">
        <f>'[1]Master Data'!DD192/1000000</f>
        <v>0</v>
      </c>
      <c r="E2810">
        <f>'[1]Master Data'!DE192/1000000</f>
        <v>0</v>
      </c>
      <c r="F2810">
        <f>'[1]Master Data'!DF192/100</f>
        <v>0</v>
      </c>
      <c r="G2810">
        <f>'[1]Master Data'!DG192/100</f>
        <v>0</v>
      </c>
      <c r="H2810">
        <f>'[1]Master Data'!DH192/100</f>
        <v>0</v>
      </c>
      <c r="I2810">
        <f>'[1]Master Data'!DI192/100</f>
        <v>0</v>
      </c>
      <c r="J2810">
        <f>'[1]Master Data'!DJ192/100</f>
        <v>0</v>
      </c>
      <c r="K2810">
        <f>'[1]Master Data'!DL192/100</f>
        <v>0</v>
      </c>
      <c r="L2810">
        <f>'[1]Master Data'!DM192/1000000</f>
        <v>0</v>
      </c>
      <c r="M2810">
        <f>'[1]Master Data'!DN192/1000000</f>
        <v>0</v>
      </c>
      <c r="N2810">
        <f>'[1]Master Data'!DO192/1000000</f>
        <v>0</v>
      </c>
      <c r="O2810">
        <f>'[1]Master Data'!DP192/100</f>
        <v>0</v>
      </c>
      <c r="P2810">
        <f>'[1]Master Data'!DQ192/100</f>
        <v>0.53400463167346335</v>
      </c>
      <c r="Q2810">
        <f>'[1]Master Data'!DR192/100</f>
        <v>0</v>
      </c>
      <c r="R2810">
        <f>'[1]Master Data'!DS192/1000000</f>
        <v>0</v>
      </c>
      <c r="S2810">
        <f>'[1]Master Data'!DU192/1000000</f>
        <v>0</v>
      </c>
      <c r="T2810">
        <f>'[1]Master Data'!DV192/100</f>
        <v>0</v>
      </c>
      <c r="U2810">
        <f>'[1]Master Data'!DW192/1000000</f>
        <v>0</v>
      </c>
    </row>
    <row r="2811" spans="1:21" x14ac:dyDescent="0.55000000000000004">
      <c r="A2811" s="41" t="s">
        <v>1293</v>
      </c>
      <c r="B2811" s="41">
        <v>0</v>
      </c>
      <c r="C2811">
        <f>'[1]Master Data'!DC193/100</f>
        <v>0</v>
      </c>
      <c r="D2811">
        <f>'[1]Master Data'!DD193/1000000</f>
        <v>0</v>
      </c>
      <c r="E2811">
        <f>'[1]Master Data'!DE193/1000000</f>
        <v>0</v>
      </c>
      <c r="F2811">
        <f>'[1]Master Data'!DF193/100</f>
        <v>0</v>
      </c>
      <c r="G2811">
        <f>'[1]Master Data'!DG193/100</f>
        <v>0</v>
      </c>
      <c r="H2811">
        <f>'[1]Master Data'!DH193/100</f>
        <v>0</v>
      </c>
      <c r="I2811">
        <f>'[1]Master Data'!DI193/100</f>
        <v>0</v>
      </c>
      <c r="J2811">
        <f>'[1]Master Data'!DJ193/100</f>
        <v>0</v>
      </c>
      <c r="K2811">
        <f>'[1]Master Data'!DL193/100</f>
        <v>0</v>
      </c>
      <c r="L2811">
        <f>'[1]Master Data'!DM193/1000000</f>
        <v>0</v>
      </c>
      <c r="M2811">
        <f>'[1]Master Data'!DN193/1000000</f>
        <v>0</v>
      </c>
      <c r="N2811">
        <f>'[1]Master Data'!DO193/1000000</f>
        <v>0</v>
      </c>
      <c r="O2811">
        <f>'[1]Master Data'!DP193/100</f>
        <v>0</v>
      </c>
      <c r="P2811">
        <f>'[1]Master Data'!DQ193/100</f>
        <v>0</v>
      </c>
      <c r="Q2811">
        <f>'[1]Master Data'!DR193/100</f>
        <v>0</v>
      </c>
      <c r="R2811">
        <f>'[1]Master Data'!DS193/1000000</f>
        <v>0</v>
      </c>
      <c r="S2811">
        <f>'[1]Master Data'!DU193/1000000</f>
        <v>0</v>
      </c>
      <c r="T2811">
        <f>'[1]Master Data'!DV193/100</f>
        <v>0</v>
      </c>
      <c r="U2811">
        <f>'[1]Master Data'!DW193/1000000</f>
        <v>0</v>
      </c>
    </row>
    <row r="2812" spans="1:21" x14ac:dyDescent="0.55000000000000004">
      <c r="A2812" s="41" t="s">
        <v>1294</v>
      </c>
      <c r="B2812" s="41">
        <v>1.34E-2</v>
      </c>
      <c r="C2812">
        <f>'[1]Master Data'!DC194/100</f>
        <v>0</v>
      </c>
      <c r="D2812">
        <f>'[1]Master Data'!DD194/1000000</f>
        <v>0</v>
      </c>
      <c r="E2812">
        <f>'[1]Master Data'!DE194/1000000</f>
        <v>0</v>
      </c>
      <c r="F2812">
        <f>'[1]Master Data'!DF194/100</f>
        <v>0</v>
      </c>
      <c r="G2812">
        <f>'[1]Master Data'!DG194/100</f>
        <v>0</v>
      </c>
      <c r="H2812">
        <f>'[1]Master Data'!DH194/100</f>
        <v>0</v>
      </c>
      <c r="I2812">
        <f>'[1]Master Data'!DI194/100</f>
        <v>0</v>
      </c>
      <c r="J2812">
        <f>'[1]Master Data'!DJ194/100</f>
        <v>0</v>
      </c>
      <c r="K2812">
        <f>'[1]Master Data'!DL194/100</f>
        <v>0</v>
      </c>
      <c r="L2812">
        <f>'[1]Master Data'!DM194/1000000</f>
        <v>0</v>
      </c>
      <c r="M2812">
        <f>'[1]Master Data'!DN194/1000000</f>
        <v>0</v>
      </c>
      <c r="N2812">
        <f>'[1]Master Data'!DO194/1000000</f>
        <v>0</v>
      </c>
      <c r="O2812">
        <f>'[1]Master Data'!DP194/100</f>
        <v>0</v>
      </c>
      <c r="P2812">
        <f>'[1]Master Data'!DQ194/100</f>
        <v>0.23370000000000002</v>
      </c>
      <c r="Q2812">
        <f>'[1]Master Data'!DR194/100</f>
        <v>0</v>
      </c>
      <c r="R2812">
        <f>'[1]Master Data'!DS194/1000000</f>
        <v>0</v>
      </c>
      <c r="S2812">
        <f>'[1]Master Data'!DU194/1000000</f>
        <v>0</v>
      </c>
      <c r="T2812">
        <f>'[1]Master Data'!DV194/100</f>
        <v>0</v>
      </c>
      <c r="U2812">
        <f>'[1]Master Data'!DW194/1000000</f>
        <v>0</v>
      </c>
    </row>
    <row r="2813" spans="1:21" x14ac:dyDescent="0.55000000000000004">
      <c r="A2813" s="41" t="s">
        <v>1295</v>
      </c>
      <c r="B2813" s="41">
        <v>0</v>
      </c>
      <c r="C2813">
        <f>'[1]Master Data'!DC195/100</f>
        <v>0</v>
      </c>
      <c r="D2813">
        <f>'[1]Master Data'!DD195/1000000</f>
        <v>0</v>
      </c>
      <c r="E2813">
        <f>'[1]Master Data'!DE195/1000000</f>
        <v>0</v>
      </c>
      <c r="F2813">
        <f>'[1]Master Data'!DF195/100</f>
        <v>0</v>
      </c>
      <c r="G2813">
        <f>'[1]Master Data'!DG195/100</f>
        <v>0</v>
      </c>
      <c r="H2813">
        <f>'[1]Master Data'!DH195/100</f>
        <v>0</v>
      </c>
      <c r="I2813">
        <f>'[1]Master Data'!DI195/100</f>
        <v>0</v>
      </c>
      <c r="J2813">
        <f>'[1]Master Data'!DJ195/100</f>
        <v>0</v>
      </c>
      <c r="K2813">
        <f>'[1]Master Data'!DL195/100</f>
        <v>0</v>
      </c>
      <c r="L2813">
        <f>'[1]Master Data'!DM195/1000000</f>
        <v>0</v>
      </c>
      <c r="M2813">
        <f>'[1]Master Data'!DN195/1000000</f>
        <v>0</v>
      </c>
      <c r="N2813">
        <f>'[1]Master Data'!DO195/1000000</f>
        <v>0</v>
      </c>
      <c r="O2813">
        <f>'[1]Master Data'!DP195/100</f>
        <v>0</v>
      </c>
      <c r="P2813">
        <f>'[1]Master Data'!DQ195/100</f>
        <v>0</v>
      </c>
      <c r="Q2813">
        <f>'[1]Master Data'!DR195/100</f>
        <v>0</v>
      </c>
      <c r="R2813">
        <f>'[1]Master Data'!DS195/1000000</f>
        <v>0</v>
      </c>
      <c r="S2813">
        <f>'[1]Master Data'!DU195/1000000</f>
        <v>0</v>
      </c>
      <c r="T2813">
        <f>'[1]Master Data'!DV195/100</f>
        <v>0</v>
      </c>
      <c r="U2813">
        <f>'[1]Master Data'!DW195/1000000</f>
        <v>0</v>
      </c>
    </row>
    <row r="2814" spans="1:21" x14ac:dyDescent="0.55000000000000004">
      <c r="A2814" s="41" t="s">
        <v>1296</v>
      </c>
      <c r="B2814" s="41">
        <v>0</v>
      </c>
      <c r="C2814">
        <f>'[1]Master Data'!DC196/100</f>
        <v>0</v>
      </c>
      <c r="D2814">
        <f>'[1]Master Data'!DD196/1000000</f>
        <v>0</v>
      </c>
      <c r="E2814">
        <f>'[1]Master Data'!DE196/1000000</f>
        <v>0</v>
      </c>
      <c r="F2814">
        <f>'[1]Master Data'!DF196/100</f>
        <v>0</v>
      </c>
      <c r="G2814">
        <f>'[1]Master Data'!DG196/100</f>
        <v>0</v>
      </c>
      <c r="H2814">
        <f>'[1]Master Data'!DH196/100</f>
        <v>0</v>
      </c>
      <c r="I2814">
        <f>'[1]Master Data'!DI196/100</f>
        <v>0</v>
      </c>
      <c r="J2814">
        <f>'[1]Master Data'!DJ196/100</f>
        <v>0</v>
      </c>
      <c r="K2814">
        <f>'[1]Master Data'!DL196/100</f>
        <v>0</v>
      </c>
      <c r="L2814">
        <f>'[1]Master Data'!DM196/1000000</f>
        <v>0</v>
      </c>
      <c r="M2814">
        <f>'[1]Master Data'!DN196/1000000</f>
        <v>0</v>
      </c>
      <c r="N2814">
        <f>'[1]Master Data'!DO196/1000000</f>
        <v>0</v>
      </c>
      <c r="O2814">
        <f>'[1]Master Data'!DP196/100</f>
        <v>0</v>
      </c>
      <c r="P2814">
        <f>'[1]Master Data'!DQ196/100</f>
        <v>0</v>
      </c>
      <c r="Q2814">
        <f>'[1]Master Data'!DR196/100</f>
        <v>0</v>
      </c>
      <c r="R2814">
        <f>'[1]Master Data'!DS196/1000000</f>
        <v>0</v>
      </c>
      <c r="S2814">
        <f>'[1]Master Data'!DU196/1000000</f>
        <v>0</v>
      </c>
      <c r="T2814">
        <f>'[1]Master Data'!DV196/100</f>
        <v>0</v>
      </c>
      <c r="U2814">
        <f>'[1]Master Data'!DW196/1000000</f>
        <v>0</v>
      </c>
    </row>
    <row r="2815" spans="1:21" x14ac:dyDescent="0.55000000000000004">
      <c r="A2815" s="41" t="s">
        <v>1297</v>
      </c>
      <c r="B2815" s="41">
        <v>0</v>
      </c>
      <c r="C2815">
        <f>'[1]Master Data'!DC197/100</f>
        <v>0</v>
      </c>
      <c r="D2815">
        <f>'[1]Master Data'!DD197/1000000</f>
        <v>0</v>
      </c>
      <c r="E2815">
        <f>'[1]Master Data'!DE197/1000000</f>
        <v>0</v>
      </c>
      <c r="F2815">
        <f>'[1]Master Data'!DF197/100</f>
        <v>0</v>
      </c>
      <c r="G2815">
        <f>'[1]Master Data'!DG197/100</f>
        <v>0</v>
      </c>
      <c r="H2815">
        <f>'[1]Master Data'!DH197/100</f>
        <v>0</v>
      </c>
      <c r="I2815">
        <f>'[1]Master Data'!DI197/100</f>
        <v>0</v>
      </c>
      <c r="J2815">
        <f>'[1]Master Data'!DJ197/100</f>
        <v>0</v>
      </c>
      <c r="K2815">
        <f>'[1]Master Data'!DL197/100</f>
        <v>0</v>
      </c>
      <c r="L2815">
        <f>'[1]Master Data'!DM197/1000000</f>
        <v>0</v>
      </c>
      <c r="M2815">
        <f>'[1]Master Data'!DN197/1000000</f>
        <v>0</v>
      </c>
      <c r="N2815">
        <f>'[1]Master Data'!DO197/1000000</f>
        <v>0</v>
      </c>
      <c r="O2815">
        <f>'[1]Master Data'!DP197/100</f>
        <v>0</v>
      </c>
      <c r="P2815">
        <f>'[1]Master Data'!DQ197/100</f>
        <v>0</v>
      </c>
      <c r="Q2815">
        <f>'[1]Master Data'!DR197/100</f>
        <v>0</v>
      </c>
      <c r="R2815">
        <f>'[1]Master Data'!DS197/1000000</f>
        <v>0</v>
      </c>
      <c r="S2815">
        <f>'[1]Master Data'!DU197/1000000</f>
        <v>0</v>
      </c>
      <c r="T2815">
        <f>'[1]Master Data'!DV197/100</f>
        <v>0</v>
      </c>
      <c r="U2815">
        <f>'[1]Master Data'!DW197/1000000</f>
        <v>0</v>
      </c>
    </row>
    <row r="2816" spans="1:21" x14ac:dyDescent="0.55000000000000004">
      <c r="A2816" s="41" t="s">
        <v>1298</v>
      </c>
      <c r="B2816" s="41">
        <v>0</v>
      </c>
      <c r="C2816">
        <f>'[1]Master Data'!DC198/100</f>
        <v>0</v>
      </c>
      <c r="D2816">
        <f>'[1]Master Data'!DD198/1000000</f>
        <v>0</v>
      </c>
      <c r="E2816">
        <f>'[1]Master Data'!DE198/1000000</f>
        <v>0</v>
      </c>
      <c r="F2816">
        <f>'[1]Master Data'!DF198/100</f>
        <v>0</v>
      </c>
      <c r="G2816">
        <f>'[1]Master Data'!DG198/100</f>
        <v>0</v>
      </c>
      <c r="H2816">
        <f>'[1]Master Data'!DH198/100</f>
        <v>0</v>
      </c>
      <c r="I2816">
        <f>'[1]Master Data'!DI198/100</f>
        <v>0</v>
      </c>
      <c r="J2816">
        <f>'[1]Master Data'!DJ198/100</f>
        <v>0</v>
      </c>
      <c r="K2816">
        <f>'[1]Master Data'!DL198/100</f>
        <v>0</v>
      </c>
      <c r="L2816">
        <f>'[1]Master Data'!DM198/1000000</f>
        <v>0</v>
      </c>
      <c r="M2816">
        <f>'[1]Master Data'!DN198/1000000</f>
        <v>0</v>
      </c>
      <c r="N2816">
        <f>'[1]Master Data'!DO198/1000000</f>
        <v>0</v>
      </c>
      <c r="O2816">
        <f>'[1]Master Data'!DP198/100</f>
        <v>0</v>
      </c>
      <c r="P2816">
        <f>'[1]Master Data'!DQ198/100</f>
        <v>0</v>
      </c>
      <c r="Q2816">
        <f>'[1]Master Data'!DR198/100</f>
        <v>0</v>
      </c>
      <c r="R2816">
        <f>'[1]Master Data'!DS198/1000000</f>
        <v>0</v>
      </c>
      <c r="S2816">
        <f>'[1]Master Data'!DU198/1000000</f>
        <v>0</v>
      </c>
      <c r="T2816">
        <f>'[1]Master Data'!DV198/100</f>
        <v>0</v>
      </c>
      <c r="U2816">
        <f>'[1]Master Data'!DW198/1000000</f>
        <v>0</v>
      </c>
    </row>
    <row r="2817" spans="1:21" x14ac:dyDescent="0.55000000000000004">
      <c r="A2817" s="41" t="s">
        <v>1299</v>
      </c>
      <c r="B2817" s="41">
        <v>0</v>
      </c>
      <c r="C2817">
        <f>'[1]Master Data'!DC199/100</f>
        <v>0</v>
      </c>
      <c r="D2817">
        <f>'[1]Master Data'!DD199/1000000</f>
        <v>0</v>
      </c>
      <c r="E2817">
        <f>'[1]Master Data'!DE199/1000000</f>
        <v>0</v>
      </c>
      <c r="F2817">
        <f>'[1]Master Data'!DF199/100</f>
        <v>0</v>
      </c>
      <c r="G2817">
        <f>'[1]Master Data'!DG199/100</f>
        <v>0</v>
      </c>
      <c r="H2817">
        <f>'[1]Master Data'!DH199/100</f>
        <v>0</v>
      </c>
      <c r="I2817">
        <f>'[1]Master Data'!DI199/100</f>
        <v>0</v>
      </c>
      <c r="J2817">
        <f>'[1]Master Data'!DJ199/100</f>
        <v>0</v>
      </c>
      <c r="K2817">
        <f>'[1]Master Data'!DL199/100</f>
        <v>0</v>
      </c>
      <c r="L2817">
        <f>'[1]Master Data'!DM199/1000000</f>
        <v>0</v>
      </c>
      <c r="M2817">
        <f>'[1]Master Data'!DN199/1000000</f>
        <v>0</v>
      </c>
      <c r="N2817">
        <f>'[1]Master Data'!DO199/1000000</f>
        <v>0</v>
      </c>
      <c r="O2817">
        <f>'[1]Master Data'!DP199/100</f>
        <v>0</v>
      </c>
      <c r="P2817">
        <f>'[1]Master Data'!DQ199/100</f>
        <v>0</v>
      </c>
      <c r="Q2817">
        <f>'[1]Master Data'!DR199/100</f>
        <v>0</v>
      </c>
      <c r="R2817">
        <f>'[1]Master Data'!DS199/1000000</f>
        <v>0</v>
      </c>
      <c r="S2817">
        <f>'[1]Master Data'!DU199/1000000</f>
        <v>0</v>
      </c>
      <c r="T2817">
        <f>'[1]Master Data'!DV199/100</f>
        <v>0</v>
      </c>
      <c r="U2817">
        <f>'[1]Master Data'!DW199/1000000</f>
        <v>0</v>
      </c>
    </row>
    <row r="2818" spans="1:21" x14ac:dyDescent="0.55000000000000004">
      <c r="A2818" s="41" t="s">
        <v>1300</v>
      </c>
      <c r="B2818" s="41">
        <v>2.9089842742974995E-2</v>
      </c>
      <c r="C2818">
        <f>'[1]Master Data'!DC200/100</f>
        <v>0</v>
      </c>
      <c r="D2818">
        <f>'[1]Master Data'!DD200/1000000</f>
        <v>0</v>
      </c>
      <c r="E2818">
        <f>'[1]Master Data'!DE200/1000000</f>
        <v>0</v>
      </c>
      <c r="F2818">
        <f>'[1]Master Data'!DF200/100</f>
        <v>0</v>
      </c>
      <c r="G2818">
        <f>'[1]Master Data'!DG200/100</f>
        <v>0</v>
      </c>
      <c r="H2818">
        <f>'[1]Master Data'!DH200/100</f>
        <v>0</v>
      </c>
      <c r="I2818">
        <f>'[1]Master Data'!DI200/100</f>
        <v>0</v>
      </c>
      <c r="J2818">
        <f>'[1]Master Data'!DJ200/100</f>
        <v>0</v>
      </c>
      <c r="K2818">
        <f>'[1]Master Data'!DL200/100</f>
        <v>0</v>
      </c>
      <c r="L2818">
        <f>'[1]Master Data'!DM200/1000000</f>
        <v>0</v>
      </c>
      <c r="M2818">
        <f>'[1]Master Data'!DN200/1000000</f>
        <v>0</v>
      </c>
      <c r="N2818">
        <f>'[1]Master Data'!DO200/1000000</f>
        <v>0</v>
      </c>
      <c r="O2818">
        <f>'[1]Master Data'!DP200/100</f>
        <v>0</v>
      </c>
      <c r="P2818">
        <f>'[1]Master Data'!DQ200/100</f>
        <v>0.48165601099939859</v>
      </c>
      <c r="Q2818">
        <f>'[1]Master Data'!DR200/100</f>
        <v>0</v>
      </c>
      <c r="R2818">
        <f>'[1]Master Data'!DS200/1000000</f>
        <v>0</v>
      </c>
      <c r="S2818">
        <f>'[1]Master Data'!DU200/1000000</f>
        <v>0</v>
      </c>
      <c r="T2818">
        <f>'[1]Master Data'!DV200/100</f>
        <v>0</v>
      </c>
      <c r="U2818">
        <f>'[1]Master Data'!DW200/1000000</f>
        <v>0</v>
      </c>
    </row>
    <row r="2819" spans="1:21" x14ac:dyDescent="0.55000000000000004">
      <c r="A2819" s="41" t="s">
        <v>1301</v>
      </c>
      <c r="B2819" s="41">
        <v>0</v>
      </c>
      <c r="C2819">
        <f>'[1]Master Data'!DC201/100</f>
        <v>0</v>
      </c>
      <c r="D2819">
        <f>'[1]Master Data'!DD201/1000000</f>
        <v>0</v>
      </c>
      <c r="E2819">
        <f>'[1]Master Data'!DE201/1000000</f>
        <v>0</v>
      </c>
      <c r="F2819">
        <f>'[1]Master Data'!DF201/100</f>
        <v>0</v>
      </c>
      <c r="G2819">
        <f>'[1]Master Data'!DG201/100</f>
        <v>0</v>
      </c>
      <c r="H2819">
        <f>'[1]Master Data'!DH201/100</f>
        <v>0</v>
      </c>
      <c r="I2819">
        <f>'[1]Master Data'!DI201/100</f>
        <v>0</v>
      </c>
      <c r="J2819">
        <f>'[1]Master Data'!DJ201/100</f>
        <v>0</v>
      </c>
      <c r="K2819">
        <f>'[1]Master Data'!DL201/100</f>
        <v>0</v>
      </c>
      <c r="L2819">
        <f>'[1]Master Data'!DM201/1000000</f>
        <v>0</v>
      </c>
      <c r="M2819">
        <f>'[1]Master Data'!DN201/1000000</f>
        <v>0</v>
      </c>
      <c r="N2819">
        <f>'[1]Master Data'!DO201/1000000</f>
        <v>0</v>
      </c>
      <c r="O2819">
        <f>'[1]Master Data'!DP201/100</f>
        <v>0</v>
      </c>
      <c r="P2819">
        <f>'[1]Master Data'!DQ201/100</f>
        <v>0</v>
      </c>
      <c r="Q2819">
        <f>'[1]Master Data'!DR201/100</f>
        <v>0</v>
      </c>
      <c r="R2819">
        <f>'[1]Master Data'!DS201/1000000</f>
        <v>0</v>
      </c>
      <c r="S2819">
        <f>'[1]Master Data'!DU201/1000000</f>
        <v>0</v>
      </c>
      <c r="T2819">
        <f>'[1]Master Data'!DV201/100</f>
        <v>0</v>
      </c>
      <c r="U2819">
        <f>'[1]Master Data'!DW201/1000000</f>
        <v>0</v>
      </c>
    </row>
    <row r="2820" spans="1:21" x14ac:dyDescent="0.55000000000000004">
      <c r="A2820" s="41" t="s">
        <v>1302</v>
      </c>
      <c r="B2820" s="41">
        <v>0</v>
      </c>
      <c r="C2820">
        <f>'[1]Master Data'!DC202/100</f>
        <v>0</v>
      </c>
      <c r="D2820">
        <f>'[1]Master Data'!DD202/1000000</f>
        <v>0</v>
      </c>
      <c r="E2820">
        <f>'[1]Master Data'!DE202/1000000</f>
        <v>0</v>
      </c>
      <c r="F2820">
        <f>'[1]Master Data'!DF202/100</f>
        <v>0</v>
      </c>
      <c r="G2820">
        <f>'[1]Master Data'!DG202/100</f>
        <v>0</v>
      </c>
      <c r="H2820">
        <f>'[1]Master Data'!DH202/100</f>
        <v>0</v>
      </c>
      <c r="I2820">
        <f>'[1]Master Data'!DI202/100</f>
        <v>0</v>
      </c>
      <c r="J2820">
        <f>'[1]Master Data'!DJ202/100</f>
        <v>0</v>
      </c>
      <c r="K2820">
        <f>'[1]Master Data'!DL202/100</f>
        <v>0</v>
      </c>
      <c r="L2820">
        <f>'[1]Master Data'!DM202/1000000</f>
        <v>0</v>
      </c>
      <c r="M2820">
        <f>'[1]Master Data'!DN202/1000000</f>
        <v>0</v>
      </c>
      <c r="N2820">
        <f>'[1]Master Data'!DO202/1000000</f>
        <v>0</v>
      </c>
      <c r="O2820">
        <f>'[1]Master Data'!DP202/100</f>
        <v>0</v>
      </c>
      <c r="P2820">
        <f>'[1]Master Data'!DQ202/100</f>
        <v>0</v>
      </c>
      <c r="Q2820">
        <f>'[1]Master Data'!DR202/100</f>
        <v>0</v>
      </c>
      <c r="R2820">
        <f>'[1]Master Data'!DS202/1000000</f>
        <v>0</v>
      </c>
      <c r="S2820">
        <f>'[1]Master Data'!DU202/1000000</f>
        <v>0</v>
      </c>
      <c r="T2820">
        <f>'[1]Master Data'!DV202/100</f>
        <v>0</v>
      </c>
      <c r="U2820">
        <f>'[1]Master Data'!DW202/1000000</f>
        <v>0</v>
      </c>
    </row>
    <row r="2821" spans="1:21" x14ac:dyDescent="0.55000000000000004">
      <c r="A2821" s="41" t="s">
        <v>1303</v>
      </c>
      <c r="B2821" s="41">
        <v>0</v>
      </c>
      <c r="C2821">
        <f>'[1]Master Data'!DC203/100</f>
        <v>0</v>
      </c>
      <c r="D2821">
        <f>'[1]Master Data'!DD203/1000000</f>
        <v>0</v>
      </c>
      <c r="E2821">
        <f>'[1]Master Data'!DE203/1000000</f>
        <v>0</v>
      </c>
      <c r="F2821">
        <f>'[1]Master Data'!DF203/100</f>
        <v>0</v>
      </c>
      <c r="G2821">
        <f>'[1]Master Data'!DG203/100</f>
        <v>0</v>
      </c>
      <c r="H2821">
        <f>'[1]Master Data'!DH203/100</f>
        <v>0</v>
      </c>
      <c r="I2821">
        <f>'[1]Master Data'!DI203/100</f>
        <v>0</v>
      </c>
      <c r="J2821">
        <f>'[1]Master Data'!DJ203/100</f>
        <v>0</v>
      </c>
      <c r="K2821">
        <f>'[1]Master Data'!DL203/100</f>
        <v>0</v>
      </c>
      <c r="L2821">
        <f>'[1]Master Data'!DM203/1000000</f>
        <v>0</v>
      </c>
      <c r="M2821">
        <f>'[1]Master Data'!DN203/1000000</f>
        <v>0</v>
      </c>
      <c r="N2821">
        <f>'[1]Master Data'!DO203/1000000</f>
        <v>0</v>
      </c>
      <c r="O2821">
        <f>'[1]Master Data'!DP203/100</f>
        <v>0</v>
      </c>
      <c r="P2821">
        <f>'[1]Master Data'!DQ203/100</f>
        <v>0</v>
      </c>
      <c r="Q2821">
        <f>'[1]Master Data'!DR203/100</f>
        <v>0</v>
      </c>
      <c r="R2821">
        <f>'[1]Master Data'!DS203/1000000</f>
        <v>0</v>
      </c>
      <c r="S2821">
        <f>'[1]Master Data'!DU203/1000000</f>
        <v>0</v>
      </c>
      <c r="T2821">
        <f>'[1]Master Data'!DV203/100</f>
        <v>0</v>
      </c>
      <c r="U2821">
        <f>'[1]Master Data'!DW203/1000000</f>
        <v>0</v>
      </c>
    </row>
    <row r="2822" spans="1:21" x14ac:dyDescent="0.55000000000000004">
      <c r="A2822" s="41" t="s">
        <v>1304</v>
      </c>
      <c r="B2822" s="41">
        <v>2.5648898365316274E-2</v>
      </c>
      <c r="C2822">
        <f>'[1]Master Data'!DC204/100</f>
        <v>0</v>
      </c>
      <c r="D2822">
        <f>'[1]Master Data'!DD204/1000000</f>
        <v>0</v>
      </c>
      <c r="E2822">
        <f>'[1]Master Data'!DE204/1000000</f>
        <v>0</v>
      </c>
      <c r="F2822">
        <f>'[1]Master Data'!DF204/100</f>
        <v>0</v>
      </c>
      <c r="G2822">
        <f>'[1]Master Data'!DG204/100</f>
        <v>0</v>
      </c>
      <c r="H2822">
        <f>'[1]Master Data'!DH204/100</f>
        <v>0</v>
      </c>
      <c r="I2822">
        <f>'[1]Master Data'!DI204/100</f>
        <v>0</v>
      </c>
      <c r="J2822">
        <f>'[1]Master Data'!DJ204/100</f>
        <v>0</v>
      </c>
      <c r="K2822">
        <f>'[1]Master Data'!DL204/100</f>
        <v>0</v>
      </c>
      <c r="L2822">
        <f>'[1]Master Data'!DM204/1000000</f>
        <v>0</v>
      </c>
      <c r="M2822">
        <f>'[1]Master Data'!DN204/1000000</f>
        <v>0</v>
      </c>
      <c r="N2822">
        <f>'[1]Master Data'!DO204/1000000</f>
        <v>0</v>
      </c>
      <c r="O2822">
        <f>'[1]Master Data'!DP204/100</f>
        <v>0</v>
      </c>
      <c r="P2822">
        <f>'[1]Master Data'!DQ204/100</f>
        <v>0.68352949538024166</v>
      </c>
      <c r="Q2822">
        <f>'[1]Master Data'!DR204/100</f>
        <v>0</v>
      </c>
      <c r="R2822">
        <f>'[1]Master Data'!DS204/1000000</f>
        <v>0</v>
      </c>
      <c r="S2822">
        <f>'[1]Master Data'!DU204/1000000</f>
        <v>0</v>
      </c>
      <c r="T2822">
        <f>'[1]Master Data'!DV204/100</f>
        <v>0</v>
      </c>
      <c r="U2822">
        <f>'[1]Master Data'!DW204/1000000</f>
        <v>0</v>
      </c>
    </row>
    <row r="2823" spans="1:21" x14ac:dyDescent="0.55000000000000004">
      <c r="A2823" s="41" t="s">
        <v>1305</v>
      </c>
      <c r="B2823" s="41">
        <v>0</v>
      </c>
      <c r="C2823">
        <f>'[1]Master Data'!DC205/100</f>
        <v>0</v>
      </c>
      <c r="D2823">
        <f>'[1]Master Data'!DD205/1000000</f>
        <v>0</v>
      </c>
      <c r="E2823">
        <f>'[1]Master Data'!DE205/1000000</f>
        <v>0</v>
      </c>
      <c r="F2823">
        <f>'[1]Master Data'!DF205/100</f>
        <v>0</v>
      </c>
      <c r="G2823">
        <f>'[1]Master Data'!DG205/100</f>
        <v>0</v>
      </c>
      <c r="H2823">
        <f>'[1]Master Data'!DH205/100</f>
        <v>0</v>
      </c>
      <c r="I2823">
        <f>'[1]Master Data'!DI205/100</f>
        <v>0</v>
      </c>
      <c r="J2823">
        <f>'[1]Master Data'!DJ205/100</f>
        <v>0</v>
      </c>
      <c r="K2823">
        <f>'[1]Master Data'!DL205/100</f>
        <v>0</v>
      </c>
      <c r="L2823">
        <f>'[1]Master Data'!DM205/1000000</f>
        <v>0</v>
      </c>
      <c r="M2823">
        <f>'[1]Master Data'!DN205/1000000</f>
        <v>0</v>
      </c>
      <c r="N2823">
        <f>'[1]Master Data'!DO205/1000000</f>
        <v>0</v>
      </c>
      <c r="O2823">
        <f>'[1]Master Data'!DP205/100</f>
        <v>0</v>
      </c>
      <c r="P2823">
        <f>'[1]Master Data'!DQ205/100</f>
        <v>0</v>
      </c>
      <c r="Q2823">
        <f>'[1]Master Data'!DR205/100</f>
        <v>0</v>
      </c>
      <c r="R2823">
        <f>'[1]Master Data'!DS205/1000000</f>
        <v>0</v>
      </c>
      <c r="S2823">
        <f>'[1]Master Data'!DU205/1000000</f>
        <v>0</v>
      </c>
      <c r="T2823">
        <f>'[1]Master Data'!DV205/100</f>
        <v>0</v>
      </c>
      <c r="U2823">
        <f>'[1]Master Data'!DW205/1000000</f>
        <v>0</v>
      </c>
    </row>
    <row r="2824" spans="1:21" x14ac:dyDescent="0.55000000000000004">
      <c r="A2824" s="41" t="s">
        <v>1306</v>
      </c>
      <c r="B2824" s="41">
        <v>0</v>
      </c>
      <c r="C2824">
        <f>'[1]Master Data'!DC206/100</f>
        <v>0</v>
      </c>
      <c r="D2824">
        <f>'[1]Master Data'!DD206/1000000</f>
        <v>0</v>
      </c>
      <c r="E2824">
        <f>'[1]Master Data'!DE206/1000000</f>
        <v>0</v>
      </c>
      <c r="F2824">
        <f>'[1]Master Data'!DF206/100</f>
        <v>0</v>
      </c>
      <c r="G2824">
        <f>'[1]Master Data'!DG206/100</f>
        <v>0</v>
      </c>
      <c r="H2824">
        <f>'[1]Master Data'!DH206/100</f>
        <v>0</v>
      </c>
      <c r="I2824">
        <f>'[1]Master Data'!DI206/100</f>
        <v>0</v>
      </c>
      <c r="J2824">
        <f>'[1]Master Data'!DJ206/100</f>
        <v>0</v>
      </c>
      <c r="K2824">
        <f>'[1]Master Data'!DL206/100</f>
        <v>0</v>
      </c>
      <c r="L2824">
        <f>'[1]Master Data'!DM206/1000000</f>
        <v>0</v>
      </c>
      <c r="M2824">
        <f>'[1]Master Data'!DN206/1000000</f>
        <v>0</v>
      </c>
      <c r="N2824">
        <f>'[1]Master Data'!DO206/1000000</f>
        <v>0</v>
      </c>
      <c r="O2824">
        <f>'[1]Master Data'!DP206/100</f>
        <v>0</v>
      </c>
      <c r="P2824">
        <f>'[1]Master Data'!DQ206/100</f>
        <v>0</v>
      </c>
      <c r="Q2824">
        <f>'[1]Master Data'!DR206/100</f>
        <v>0</v>
      </c>
      <c r="R2824">
        <f>'[1]Master Data'!DS206/1000000</f>
        <v>0</v>
      </c>
      <c r="S2824">
        <f>'[1]Master Data'!DU206/1000000</f>
        <v>0</v>
      </c>
      <c r="T2824">
        <f>'[1]Master Data'!DV206/100</f>
        <v>0</v>
      </c>
      <c r="U2824">
        <f>'[1]Master Data'!DW206/1000000</f>
        <v>0</v>
      </c>
    </row>
    <row r="2825" spans="1:21" x14ac:dyDescent="0.55000000000000004">
      <c r="A2825" s="41" t="s">
        <v>1307</v>
      </c>
      <c r="B2825" s="41">
        <v>0</v>
      </c>
      <c r="C2825">
        <f>'[1]Master Data'!DC207/100</f>
        <v>0</v>
      </c>
      <c r="D2825">
        <f>'[1]Master Data'!DD207/1000000</f>
        <v>0</v>
      </c>
      <c r="E2825">
        <f>'[1]Master Data'!DE207/1000000</f>
        <v>0</v>
      </c>
      <c r="F2825">
        <f>'[1]Master Data'!DF207/100</f>
        <v>0</v>
      </c>
      <c r="G2825">
        <f>'[1]Master Data'!DG207/100</f>
        <v>0</v>
      </c>
      <c r="H2825">
        <f>'[1]Master Data'!DH207/100</f>
        <v>0</v>
      </c>
      <c r="I2825">
        <f>'[1]Master Data'!DI207/100</f>
        <v>0</v>
      </c>
      <c r="J2825">
        <f>'[1]Master Data'!DJ207/100</f>
        <v>0</v>
      </c>
      <c r="K2825">
        <f>'[1]Master Data'!DL207/100</f>
        <v>0</v>
      </c>
      <c r="L2825">
        <f>'[1]Master Data'!DM207/1000000</f>
        <v>0</v>
      </c>
      <c r="M2825">
        <f>'[1]Master Data'!DN207/1000000</f>
        <v>0</v>
      </c>
      <c r="N2825">
        <f>'[1]Master Data'!DO207/1000000</f>
        <v>0</v>
      </c>
      <c r="O2825">
        <f>'[1]Master Data'!DP207/100</f>
        <v>0</v>
      </c>
      <c r="P2825">
        <f>'[1]Master Data'!DQ207/100</f>
        <v>0</v>
      </c>
      <c r="Q2825">
        <f>'[1]Master Data'!DR207/100</f>
        <v>0</v>
      </c>
      <c r="R2825">
        <f>'[1]Master Data'!DS207/1000000</f>
        <v>0</v>
      </c>
      <c r="S2825">
        <f>'[1]Master Data'!DU207/1000000</f>
        <v>0</v>
      </c>
      <c r="T2825">
        <f>'[1]Master Data'!DV207/100</f>
        <v>0</v>
      </c>
      <c r="U2825">
        <f>'[1]Master Data'!DW207/1000000</f>
        <v>0</v>
      </c>
    </row>
    <row r="2826" spans="1:21" x14ac:dyDescent="0.55000000000000004">
      <c r="A2826" s="41" t="s">
        <v>1308</v>
      </c>
      <c r="B2826" s="41">
        <v>0</v>
      </c>
      <c r="C2826">
        <f>'[1]Master Data'!DC208/100</f>
        <v>0</v>
      </c>
      <c r="D2826">
        <f>'[1]Master Data'!DD208/1000000</f>
        <v>0</v>
      </c>
      <c r="E2826">
        <f>'[1]Master Data'!DE208/1000000</f>
        <v>0</v>
      </c>
      <c r="F2826">
        <f>'[1]Master Data'!DF208/100</f>
        <v>0</v>
      </c>
      <c r="G2826">
        <f>'[1]Master Data'!DG208/100</f>
        <v>0</v>
      </c>
      <c r="H2826">
        <f>'[1]Master Data'!DH208/100</f>
        <v>0</v>
      </c>
      <c r="I2826">
        <f>'[1]Master Data'!DI208/100</f>
        <v>0</v>
      </c>
      <c r="J2826">
        <f>'[1]Master Data'!DJ208/100</f>
        <v>0</v>
      </c>
      <c r="K2826">
        <f>'[1]Master Data'!DL208/100</f>
        <v>0</v>
      </c>
      <c r="L2826">
        <f>'[1]Master Data'!DM208/1000000</f>
        <v>0</v>
      </c>
      <c r="M2826">
        <f>'[1]Master Data'!DN208/1000000</f>
        <v>0</v>
      </c>
      <c r="N2826">
        <f>'[1]Master Data'!DO208/1000000</f>
        <v>0</v>
      </c>
      <c r="O2826">
        <f>'[1]Master Data'!DP208/100</f>
        <v>0</v>
      </c>
      <c r="P2826">
        <f>'[1]Master Data'!DQ208/100</f>
        <v>0</v>
      </c>
      <c r="Q2826">
        <f>'[1]Master Data'!DR208/100</f>
        <v>0</v>
      </c>
      <c r="R2826">
        <f>'[1]Master Data'!DS208/1000000</f>
        <v>0</v>
      </c>
      <c r="S2826">
        <f>'[1]Master Data'!DU208/1000000</f>
        <v>0</v>
      </c>
      <c r="T2826">
        <f>'[1]Master Data'!DV208/100</f>
        <v>0</v>
      </c>
      <c r="U2826">
        <f>'[1]Master Data'!DW208/1000000</f>
        <v>0</v>
      </c>
    </row>
    <row r="2827" spans="1:21" x14ac:dyDescent="0.55000000000000004">
      <c r="A2827" s="41" t="s">
        <v>1309</v>
      </c>
      <c r="B2827" s="41">
        <v>0</v>
      </c>
      <c r="C2827">
        <f>'[1]Master Data'!DC209/100</f>
        <v>0</v>
      </c>
      <c r="D2827">
        <f>'[1]Master Data'!DD209/1000000</f>
        <v>0</v>
      </c>
      <c r="E2827">
        <f>'[1]Master Data'!DE209/1000000</f>
        <v>0</v>
      </c>
      <c r="F2827">
        <f>'[1]Master Data'!DF209/100</f>
        <v>0</v>
      </c>
      <c r="G2827">
        <f>'[1]Master Data'!DG209/100</f>
        <v>0</v>
      </c>
      <c r="H2827">
        <f>'[1]Master Data'!DH209/100</f>
        <v>0</v>
      </c>
      <c r="I2827">
        <f>'[1]Master Data'!DI209/100</f>
        <v>0</v>
      </c>
      <c r="J2827">
        <f>'[1]Master Data'!DJ209/100</f>
        <v>0</v>
      </c>
      <c r="K2827">
        <f>'[1]Master Data'!DL209/100</f>
        <v>0</v>
      </c>
      <c r="L2827">
        <f>'[1]Master Data'!DM209/1000000</f>
        <v>0</v>
      </c>
      <c r="M2827">
        <f>'[1]Master Data'!DN209/1000000</f>
        <v>0</v>
      </c>
      <c r="N2827">
        <f>'[1]Master Data'!DO209/1000000</f>
        <v>0</v>
      </c>
      <c r="O2827">
        <f>'[1]Master Data'!DP209/100</f>
        <v>0</v>
      </c>
      <c r="P2827">
        <f>'[1]Master Data'!DQ209/100</f>
        <v>0</v>
      </c>
      <c r="Q2827">
        <f>'[1]Master Data'!DR209/100</f>
        <v>0</v>
      </c>
      <c r="R2827">
        <f>'[1]Master Data'!DS209/1000000</f>
        <v>0</v>
      </c>
      <c r="S2827">
        <f>'[1]Master Data'!DU209/1000000</f>
        <v>0</v>
      </c>
      <c r="T2827">
        <f>'[1]Master Data'!DV209/100</f>
        <v>0</v>
      </c>
      <c r="U2827">
        <f>'[1]Master Data'!DW209/1000000</f>
        <v>0</v>
      </c>
    </row>
    <row r="2828" spans="1:21" x14ac:dyDescent="0.55000000000000004">
      <c r="A2828" s="41" t="s">
        <v>1310</v>
      </c>
      <c r="B2828" s="41">
        <v>0</v>
      </c>
      <c r="C2828">
        <f>'[1]Master Data'!DC210/100</f>
        <v>0</v>
      </c>
      <c r="D2828">
        <f>'[1]Master Data'!DD210/1000000</f>
        <v>0</v>
      </c>
      <c r="E2828">
        <f>'[1]Master Data'!DE210/1000000</f>
        <v>0</v>
      </c>
      <c r="F2828">
        <f>'[1]Master Data'!DF210/100</f>
        <v>0</v>
      </c>
      <c r="G2828">
        <f>'[1]Master Data'!DG210/100</f>
        <v>0</v>
      </c>
      <c r="H2828">
        <f>'[1]Master Data'!DH210/100</f>
        <v>0</v>
      </c>
      <c r="I2828">
        <f>'[1]Master Data'!DI210/100</f>
        <v>0</v>
      </c>
      <c r="J2828">
        <f>'[1]Master Data'!DJ210/100</f>
        <v>0</v>
      </c>
      <c r="K2828">
        <f>'[1]Master Data'!DL210/100</f>
        <v>0</v>
      </c>
      <c r="L2828">
        <f>'[1]Master Data'!DM210/1000000</f>
        <v>0</v>
      </c>
      <c r="M2828">
        <f>'[1]Master Data'!DN210/1000000</f>
        <v>0</v>
      </c>
      <c r="N2828">
        <f>'[1]Master Data'!DO210/1000000</f>
        <v>0</v>
      </c>
      <c r="O2828">
        <f>'[1]Master Data'!DP210/100</f>
        <v>0</v>
      </c>
      <c r="P2828">
        <f>'[1]Master Data'!DQ210/100</f>
        <v>0</v>
      </c>
      <c r="Q2828">
        <f>'[1]Master Data'!DR210/100</f>
        <v>0</v>
      </c>
      <c r="R2828">
        <f>'[1]Master Data'!DS210/1000000</f>
        <v>0</v>
      </c>
      <c r="S2828">
        <f>'[1]Master Data'!DU210/1000000</f>
        <v>0</v>
      </c>
      <c r="T2828">
        <f>'[1]Master Data'!DV210/100</f>
        <v>0</v>
      </c>
      <c r="U2828">
        <f>'[1]Master Data'!DW210/1000000</f>
        <v>0</v>
      </c>
    </row>
    <row r="2829" spans="1:21" x14ac:dyDescent="0.55000000000000004">
      <c r="A2829" s="41" t="s">
        <v>1311</v>
      </c>
      <c r="B2829" s="41">
        <v>0</v>
      </c>
      <c r="C2829">
        <f>'[1]Master Data'!DC211/100</f>
        <v>0</v>
      </c>
      <c r="D2829">
        <f>'[1]Master Data'!DD211/1000000</f>
        <v>0</v>
      </c>
      <c r="E2829">
        <f>'[1]Master Data'!DE211/1000000</f>
        <v>0</v>
      </c>
      <c r="F2829">
        <f>'[1]Master Data'!DF211/100</f>
        <v>0</v>
      </c>
      <c r="G2829">
        <f>'[1]Master Data'!DG211/100</f>
        <v>0</v>
      </c>
      <c r="H2829">
        <f>'[1]Master Data'!DH211/100</f>
        <v>0</v>
      </c>
      <c r="I2829">
        <f>'[1]Master Data'!DI211/100</f>
        <v>0</v>
      </c>
      <c r="J2829">
        <f>'[1]Master Data'!DJ211/100</f>
        <v>0</v>
      </c>
      <c r="K2829">
        <f>'[1]Master Data'!DL211/100</f>
        <v>0</v>
      </c>
      <c r="L2829">
        <f>'[1]Master Data'!DM211/1000000</f>
        <v>0</v>
      </c>
      <c r="M2829">
        <f>'[1]Master Data'!DN211/1000000</f>
        <v>0</v>
      </c>
      <c r="N2829">
        <f>'[1]Master Data'!DO211/1000000</f>
        <v>0</v>
      </c>
      <c r="O2829">
        <f>'[1]Master Data'!DP211/100</f>
        <v>0</v>
      </c>
      <c r="P2829">
        <f>'[1]Master Data'!DQ211/100</f>
        <v>0</v>
      </c>
      <c r="Q2829">
        <f>'[1]Master Data'!DR211/100</f>
        <v>0</v>
      </c>
      <c r="R2829">
        <f>'[1]Master Data'!DS211/1000000</f>
        <v>0</v>
      </c>
      <c r="S2829">
        <f>'[1]Master Data'!DU211/1000000</f>
        <v>0</v>
      </c>
      <c r="T2829">
        <f>'[1]Master Data'!DV211/100</f>
        <v>0</v>
      </c>
      <c r="U2829">
        <f>'[1]Master Data'!DW211/1000000</f>
        <v>0</v>
      </c>
    </row>
    <row r="2830" spans="1:21" x14ac:dyDescent="0.55000000000000004">
      <c r="A2830" s="41" t="s">
        <v>1312</v>
      </c>
      <c r="B2830" s="41">
        <v>0</v>
      </c>
      <c r="C2830">
        <f>'[1]Master Data'!DC212/100</f>
        <v>0</v>
      </c>
      <c r="D2830">
        <f>'[1]Master Data'!DD212/1000000</f>
        <v>0</v>
      </c>
      <c r="E2830">
        <f>'[1]Master Data'!DE212/1000000</f>
        <v>0</v>
      </c>
      <c r="F2830">
        <f>'[1]Master Data'!DF212/100</f>
        <v>0</v>
      </c>
      <c r="G2830">
        <f>'[1]Master Data'!DG212/100</f>
        <v>0</v>
      </c>
      <c r="H2830">
        <f>'[1]Master Data'!DH212/100</f>
        <v>0</v>
      </c>
      <c r="I2830">
        <f>'[1]Master Data'!DI212/100</f>
        <v>0</v>
      </c>
      <c r="J2830">
        <f>'[1]Master Data'!DJ212/100</f>
        <v>0</v>
      </c>
      <c r="K2830">
        <f>'[1]Master Data'!DL212/100</f>
        <v>0</v>
      </c>
      <c r="L2830">
        <f>'[1]Master Data'!DM212/1000000</f>
        <v>0</v>
      </c>
      <c r="M2830">
        <f>'[1]Master Data'!DN212/1000000</f>
        <v>0</v>
      </c>
      <c r="N2830">
        <f>'[1]Master Data'!DO212/1000000</f>
        <v>0</v>
      </c>
      <c r="O2830">
        <f>'[1]Master Data'!DP212/100</f>
        <v>0</v>
      </c>
      <c r="P2830">
        <f>'[1]Master Data'!DQ212/100</f>
        <v>0</v>
      </c>
      <c r="Q2830">
        <f>'[1]Master Data'!DR212/100</f>
        <v>0</v>
      </c>
      <c r="R2830">
        <f>'[1]Master Data'!DS212/1000000</f>
        <v>0</v>
      </c>
      <c r="S2830">
        <f>'[1]Master Data'!DU212/1000000</f>
        <v>0</v>
      </c>
      <c r="T2830">
        <f>'[1]Master Data'!DV212/100</f>
        <v>0</v>
      </c>
      <c r="U2830">
        <f>'[1]Master Data'!DW212/1000000</f>
        <v>0</v>
      </c>
    </row>
    <row r="2831" spans="1:21" x14ac:dyDescent="0.55000000000000004">
      <c r="A2831" s="41" t="s">
        <v>1313</v>
      </c>
      <c r="B2831" s="41">
        <v>0</v>
      </c>
      <c r="C2831">
        <f>'[1]Master Data'!DC213/100</f>
        <v>0</v>
      </c>
      <c r="D2831">
        <f>'[1]Master Data'!DD213/1000000</f>
        <v>0</v>
      </c>
      <c r="E2831">
        <f>'[1]Master Data'!DE213/1000000</f>
        <v>0</v>
      </c>
      <c r="F2831">
        <f>'[1]Master Data'!DF213/100</f>
        <v>0</v>
      </c>
      <c r="G2831">
        <f>'[1]Master Data'!DG213/100</f>
        <v>0</v>
      </c>
      <c r="H2831">
        <f>'[1]Master Data'!DH213/100</f>
        <v>0</v>
      </c>
      <c r="I2831">
        <f>'[1]Master Data'!DI213/100</f>
        <v>0</v>
      </c>
      <c r="J2831">
        <f>'[1]Master Data'!DJ213/100</f>
        <v>0</v>
      </c>
      <c r="K2831">
        <f>'[1]Master Data'!DL213/100</f>
        <v>0</v>
      </c>
      <c r="L2831">
        <f>'[1]Master Data'!DM213/1000000</f>
        <v>0</v>
      </c>
      <c r="M2831">
        <f>'[1]Master Data'!DN213/1000000</f>
        <v>0</v>
      </c>
      <c r="N2831">
        <f>'[1]Master Data'!DO213/1000000</f>
        <v>0</v>
      </c>
      <c r="O2831">
        <f>'[1]Master Data'!DP213/100</f>
        <v>0</v>
      </c>
      <c r="P2831">
        <f>'[1]Master Data'!DQ213/100</f>
        <v>0</v>
      </c>
      <c r="Q2831">
        <f>'[1]Master Data'!DR213/100</f>
        <v>0</v>
      </c>
      <c r="R2831">
        <f>'[1]Master Data'!DS213/1000000</f>
        <v>0</v>
      </c>
      <c r="S2831">
        <f>'[1]Master Data'!DU213/1000000</f>
        <v>0</v>
      </c>
      <c r="T2831">
        <f>'[1]Master Data'!DV213/100</f>
        <v>0</v>
      </c>
      <c r="U2831">
        <f>'[1]Master Data'!DW213/1000000</f>
        <v>0</v>
      </c>
    </row>
    <row r="2832" spans="1:21" x14ac:dyDescent="0.55000000000000004">
      <c r="A2832" s="41" t="s">
        <v>1314</v>
      </c>
      <c r="B2832" s="41">
        <v>0</v>
      </c>
      <c r="C2832">
        <f>'[1]Master Data'!DC214/100</f>
        <v>0</v>
      </c>
      <c r="D2832">
        <f>'[1]Master Data'!DD214/1000000</f>
        <v>0</v>
      </c>
      <c r="E2832">
        <f>'[1]Master Data'!DE214/1000000</f>
        <v>0</v>
      </c>
      <c r="F2832">
        <f>'[1]Master Data'!DF214/100</f>
        <v>0</v>
      </c>
      <c r="G2832">
        <f>'[1]Master Data'!DG214/100</f>
        <v>0</v>
      </c>
      <c r="H2832">
        <f>'[1]Master Data'!DH214/100</f>
        <v>0</v>
      </c>
      <c r="I2832">
        <f>'[1]Master Data'!DI214/100</f>
        <v>0</v>
      </c>
      <c r="J2832">
        <f>'[1]Master Data'!DJ214/100</f>
        <v>0</v>
      </c>
      <c r="K2832">
        <f>'[1]Master Data'!DL214/100</f>
        <v>0</v>
      </c>
      <c r="L2832">
        <f>'[1]Master Data'!DM214/1000000</f>
        <v>0</v>
      </c>
      <c r="M2832">
        <f>'[1]Master Data'!DN214/1000000</f>
        <v>0</v>
      </c>
      <c r="N2832">
        <f>'[1]Master Data'!DO214/1000000</f>
        <v>0</v>
      </c>
      <c r="O2832">
        <f>'[1]Master Data'!DP214/100</f>
        <v>0</v>
      </c>
      <c r="P2832">
        <f>'[1]Master Data'!DQ214/100</f>
        <v>0</v>
      </c>
      <c r="Q2832">
        <f>'[1]Master Data'!DR214/100</f>
        <v>0</v>
      </c>
      <c r="R2832">
        <f>'[1]Master Data'!DS214/1000000</f>
        <v>0</v>
      </c>
      <c r="S2832">
        <f>'[1]Master Data'!DU214/1000000</f>
        <v>0</v>
      </c>
      <c r="T2832">
        <f>'[1]Master Data'!DV214/100</f>
        <v>0</v>
      </c>
      <c r="U2832">
        <f>'[1]Master Data'!DW214/1000000</f>
        <v>0</v>
      </c>
    </row>
    <row r="2833" spans="1:21" x14ac:dyDescent="0.55000000000000004">
      <c r="A2833" s="41" t="s">
        <v>1315</v>
      </c>
      <c r="B2833" s="41">
        <v>0</v>
      </c>
      <c r="C2833">
        <f>'[1]Master Data'!DC215/100</f>
        <v>0</v>
      </c>
      <c r="D2833">
        <f>'[1]Master Data'!DD215/1000000</f>
        <v>0</v>
      </c>
      <c r="E2833">
        <f>'[1]Master Data'!DE215/1000000</f>
        <v>0</v>
      </c>
      <c r="F2833">
        <f>'[1]Master Data'!DF215/100</f>
        <v>0</v>
      </c>
      <c r="G2833">
        <f>'[1]Master Data'!DG215/100</f>
        <v>0</v>
      </c>
      <c r="H2833">
        <f>'[1]Master Data'!DH215/100</f>
        <v>0</v>
      </c>
      <c r="I2833">
        <f>'[1]Master Data'!DI215/100</f>
        <v>0</v>
      </c>
      <c r="J2833">
        <f>'[1]Master Data'!DJ215/100</f>
        <v>0</v>
      </c>
      <c r="K2833">
        <f>'[1]Master Data'!DL215/100</f>
        <v>0</v>
      </c>
      <c r="L2833">
        <f>'[1]Master Data'!DM215/1000000</f>
        <v>0</v>
      </c>
      <c r="M2833">
        <f>'[1]Master Data'!DN215/1000000</f>
        <v>0</v>
      </c>
      <c r="N2833">
        <f>'[1]Master Data'!DO215/1000000</f>
        <v>0</v>
      </c>
      <c r="O2833">
        <f>'[1]Master Data'!DP215/100</f>
        <v>0</v>
      </c>
      <c r="P2833">
        <f>'[1]Master Data'!DQ215/100</f>
        <v>0</v>
      </c>
      <c r="Q2833">
        <f>'[1]Master Data'!DR215/100</f>
        <v>0</v>
      </c>
      <c r="R2833">
        <f>'[1]Master Data'!DS215/1000000</f>
        <v>0</v>
      </c>
      <c r="S2833">
        <f>'[1]Master Data'!DU215/1000000</f>
        <v>0</v>
      </c>
      <c r="T2833">
        <f>'[1]Master Data'!DV215/100</f>
        <v>0</v>
      </c>
      <c r="U2833">
        <f>'[1]Master Data'!DW215/1000000</f>
        <v>0</v>
      </c>
    </row>
    <row r="2834" spans="1:21" x14ac:dyDescent="0.55000000000000004">
      <c r="A2834" s="41" t="s">
        <v>1316</v>
      </c>
      <c r="B2834" s="41">
        <v>0</v>
      </c>
      <c r="C2834">
        <f>'[1]Master Data'!DC216/100</f>
        <v>0</v>
      </c>
      <c r="D2834">
        <f>'[1]Master Data'!DD216/1000000</f>
        <v>0</v>
      </c>
      <c r="E2834">
        <f>'[1]Master Data'!DE216/1000000</f>
        <v>0</v>
      </c>
      <c r="F2834">
        <f>'[1]Master Data'!DF216/100</f>
        <v>0</v>
      </c>
      <c r="G2834">
        <f>'[1]Master Data'!DG216/100</f>
        <v>0</v>
      </c>
      <c r="H2834">
        <f>'[1]Master Data'!DH216/100</f>
        <v>0</v>
      </c>
      <c r="I2834">
        <f>'[1]Master Data'!DI216/100</f>
        <v>0</v>
      </c>
      <c r="J2834">
        <f>'[1]Master Data'!DJ216/100</f>
        <v>0</v>
      </c>
      <c r="K2834">
        <f>'[1]Master Data'!DL216/100</f>
        <v>0</v>
      </c>
      <c r="L2834">
        <f>'[1]Master Data'!DM216/1000000</f>
        <v>0</v>
      </c>
      <c r="M2834">
        <f>'[1]Master Data'!DN216/1000000</f>
        <v>0</v>
      </c>
      <c r="N2834">
        <f>'[1]Master Data'!DO216/1000000</f>
        <v>0</v>
      </c>
      <c r="O2834">
        <f>'[1]Master Data'!DP216/100</f>
        <v>0</v>
      </c>
      <c r="P2834">
        <f>'[1]Master Data'!DQ216/100</f>
        <v>0</v>
      </c>
      <c r="Q2834">
        <f>'[1]Master Data'!DR216/100</f>
        <v>0</v>
      </c>
      <c r="R2834">
        <f>'[1]Master Data'!DS216/1000000</f>
        <v>0</v>
      </c>
      <c r="S2834">
        <f>'[1]Master Data'!DU216/1000000</f>
        <v>0</v>
      </c>
      <c r="T2834">
        <f>'[1]Master Data'!DV216/100</f>
        <v>0</v>
      </c>
      <c r="U2834">
        <f>'[1]Master Data'!DW216/1000000</f>
        <v>0</v>
      </c>
    </row>
    <row r="2835" spans="1:21" x14ac:dyDescent="0.55000000000000004">
      <c r="A2835" s="41" t="s">
        <v>1317</v>
      </c>
      <c r="B2835" s="41">
        <v>0</v>
      </c>
      <c r="C2835">
        <f>'[1]Master Data'!DC217/100</f>
        <v>0</v>
      </c>
      <c r="D2835">
        <f>'[1]Master Data'!DD217/1000000</f>
        <v>0</v>
      </c>
      <c r="E2835">
        <f>'[1]Master Data'!DE217/1000000</f>
        <v>0</v>
      </c>
      <c r="F2835">
        <f>'[1]Master Data'!DF217/100</f>
        <v>0</v>
      </c>
      <c r="G2835">
        <f>'[1]Master Data'!DG217/100</f>
        <v>0</v>
      </c>
      <c r="H2835">
        <f>'[1]Master Data'!DH217/100</f>
        <v>0</v>
      </c>
      <c r="I2835">
        <f>'[1]Master Data'!DI217/100</f>
        <v>0</v>
      </c>
      <c r="J2835">
        <f>'[1]Master Data'!DJ217/100</f>
        <v>0</v>
      </c>
      <c r="K2835">
        <f>'[1]Master Data'!DL217/100</f>
        <v>0</v>
      </c>
      <c r="L2835">
        <f>'[1]Master Data'!DM217/1000000</f>
        <v>0</v>
      </c>
      <c r="M2835">
        <f>'[1]Master Data'!DN217/1000000</f>
        <v>0</v>
      </c>
      <c r="N2835">
        <f>'[1]Master Data'!DO217/1000000</f>
        <v>0</v>
      </c>
      <c r="O2835">
        <f>'[1]Master Data'!DP217/100</f>
        <v>0</v>
      </c>
      <c r="P2835">
        <f>'[1]Master Data'!DQ217/100</f>
        <v>0</v>
      </c>
      <c r="Q2835">
        <f>'[1]Master Data'!DR217/100</f>
        <v>0</v>
      </c>
      <c r="R2835">
        <f>'[1]Master Data'!DS217/1000000</f>
        <v>0</v>
      </c>
      <c r="S2835">
        <f>'[1]Master Data'!DU217/1000000</f>
        <v>0</v>
      </c>
      <c r="T2835">
        <f>'[1]Master Data'!DV217/100</f>
        <v>0</v>
      </c>
      <c r="U2835">
        <f>'[1]Master Data'!DW217/1000000</f>
        <v>0</v>
      </c>
    </row>
    <row r="2836" spans="1:21" x14ac:dyDescent="0.55000000000000004">
      <c r="A2836" s="41" t="s">
        <v>1318</v>
      </c>
      <c r="B2836" s="41">
        <v>0</v>
      </c>
      <c r="C2836">
        <f>'[1]Master Data'!DC218/100</f>
        <v>0</v>
      </c>
      <c r="D2836">
        <f>'[1]Master Data'!DD218/1000000</f>
        <v>0</v>
      </c>
      <c r="E2836">
        <f>'[1]Master Data'!DE218/1000000</f>
        <v>0</v>
      </c>
      <c r="F2836">
        <f>'[1]Master Data'!DF218/100</f>
        <v>0</v>
      </c>
      <c r="G2836">
        <f>'[1]Master Data'!DG218/100</f>
        <v>0</v>
      </c>
      <c r="H2836">
        <f>'[1]Master Data'!DH218/100</f>
        <v>0</v>
      </c>
      <c r="I2836">
        <f>'[1]Master Data'!DI218/100</f>
        <v>0</v>
      </c>
      <c r="J2836">
        <f>'[1]Master Data'!DJ218/100</f>
        <v>0</v>
      </c>
      <c r="K2836">
        <f>'[1]Master Data'!DL218/100</f>
        <v>0</v>
      </c>
      <c r="L2836">
        <f>'[1]Master Data'!DM218/1000000</f>
        <v>0</v>
      </c>
      <c r="M2836">
        <f>'[1]Master Data'!DN218/1000000</f>
        <v>0</v>
      </c>
      <c r="N2836">
        <f>'[1]Master Data'!DO218/1000000</f>
        <v>0</v>
      </c>
      <c r="O2836">
        <f>'[1]Master Data'!DP218/100</f>
        <v>0</v>
      </c>
      <c r="P2836">
        <f>'[1]Master Data'!DQ218/100</f>
        <v>0</v>
      </c>
      <c r="Q2836">
        <f>'[1]Master Data'!DR218/100</f>
        <v>0</v>
      </c>
      <c r="R2836">
        <f>'[1]Master Data'!DS218/1000000</f>
        <v>0</v>
      </c>
      <c r="S2836">
        <f>'[1]Master Data'!DU218/1000000</f>
        <v>0</v>
      </c>
      <c r="T2836">
        <f>'[1]Master Data'!DV218/100</f>
        <v>0</v>
      </c>
      <c r="U2836">
        <f>'[1]Master Data'!DW218/1000000</f>
        <v>0</v>
      </c>
    </row>
    <row r="2837" spans="1:21" x14ac:dyDescent="0.55000000000000004">
      <c r="A2837" s="41" t="s">
        <v>1319</v>
      </c>
      <c r="B2837" s="41">
        <v>0</v>
      </c>
      <c r="C2837">
        <f>'[1]Master Data'!DC219/100</f>
        <v>0</v>
      </c>
      <c r="D2837">
        <f>'[1]Master Data'!DD219/1000000</f>
        <v>0</v>
      </c>
      <c r="E2837">
        <f>'[1]Master Data'!DE219/1000000</f>
        <v>0</v>
      </c>
      <c r="F2837">
        <f>'[1]Master Data'!DF219/100</f>
        <v>0</v>
      </c>
      <c r="G2837">
        <f>'[1]Master Data'!DG219/100</f>
        <v>0</v>
      </c>
      <c r="H2837">
        <f>'[1]Master Data'!DH219/100</f>
        <v>0</v>
      </c>
      <c r="I2837">
        <f>'[1]Master Data'!DI219/100</f>
        <v>0</v>
      </c>
      <c r="J2837">
        <f>'[1]Master Data'!DJ219/100</f>
        <v>0</v>
      </c>
      <c r="K2837">
        <f>'[1]Master Data'!DL219/100</f>
        <v>0</v>
      </c>
      <c r="L2837">
        <f>'[1]Master Data'!DM219/1000000</f>
        <v>0</v>
      </c>
      <c r="M2837">
        <f>'[1]Master Data'!DN219/1000000</f>
        <v>0</v>
      </c>
      <c r="N2837">
        <f>'[1]Master Data'!DO219/1000000</f>
        <v>0</v>
      </c>
      <c r="O2837">
        <f>'[1]Master Data'!DP219/100</f>
        <v>0</v>
      </c>
      <c r="P2837">
        <f>'[1]Master Data'!DQ219/100</f>
        <v>0</v>
      </c>
      <c r="Q2837">
        <f>'[1]Master Data'!DR219/100</f>
        <v>0</v>
      </c>
      <c r="R2837">
        <f>'[1]Master Data'!DS219/1000000</f>
        <v>0</v>
      </c>
      <c r="S2837">
        <f>'[1]Master Data'!DU219/1000000</f>
        <v>0</v>
      </c>
      <c r="T2837">
        <f>'[1]Master Data'!DV219/100</f>
        <v>0</v>
      </c>
      <c r="U2837">
        <f>'[1]Master Data'!DW219/1000000</f>
        <v>0</v>
      </c>
    </row>
    <row r="2838" spans="1:21" x14ac:dyDescent="0.55000000000000004">
      <c r="A2838" s="41" t="s">
        <v>1320</v>
      </c>
      <c r="B2838" s="41">
        <v>0</v>
      </c>
      <c r="C2838">
        <f>'[1]Master Data'!DC220/100</f>
        <v>0</v>
      </c>
      <c r="D2838">
        <f>'[1]Master Data'!DD220/1000000</f>
        <v>0</v>
      </c>
      <c r="E2838">
        <f>'[1]Master Data'!DE220/1000000</f>
        <v>0</v>
      </c>
      <c r="F2838">
        <f>'[1]Master Data'!DF220/100</f>
        <v>0</v>
      </c>
      <c r="G2838">
        <f>'[1]Master Data'!DG220/100</f>
        <v>0</v>
      </c>
      <c r="H2838">
        <f>'[1]Master Data'!DH220/100</f>
        <v>0</v>
      </c>
      <c r="I2838">
        <f>'[1]Master Data'!DI220/100</f>
        <v>0</v>
      </c>
      <c r="J2838">
        <f>'[1]Master Data'!DJ220/100</f>
        <v>0</v>
      </c>
      <c r="K2838">
        <f>'[1]Master Data'!DL220/100</f>
        <v>0</v>
      </c>
      <c r="L2838">
        <f>'[1]Master Data'!DM220/1000000</f>
        <v>0</v>
      </c>
      <c r="M2838">
        <f>'[1]Master Data'!DN220/1000000</f>
        <v>0</v>
      </c>
      <c r="N2838">
        <f>'[1]Master Data'!DO220/1000000</f>
        <v>0</v>
      </c>
      <c r="O2838">
        <f>'[1]Master Data'!DP220/100</f>
        <v>0</v>
      </c>
      <c r="P2838">
        <f>'[1]Master Data'!DQ220/100</f>
        <v>0</v>
      </c>
      <c r="Q2838">
        <f>'[1]Master Data'!DR220/100</f>
        <v>0</v>
      </c>
      <c r="R2838">
        <f>'[1]Master Data'!DS220/1000000</f>
        <v>0</v>
      </c>
      <c r="S2838">
        <f>'[1]Master Data'!DU220/1000000</f>
        <v>0</v>
      </c>
      <c r="T2838">
        <f>'[1]Master Data'!DV220/100</f>
        <v>0</v>
      </c>
      <c r="U2838">
        <f>'[1]Master Data'!DW220/1000000</f>
        <v>0</v>
      </c>
    </row>
    <row r="2839" spans="1:21" x14ac:dyDescent="0.55000000000000004">
      <c r="A2839" s="41" t="s">
        <v>1321</v>
      </c>
      <c r="B2839" s="41">
        <v>0</v>
      </c>
      <c r="C2839">
        <f>'[1]Master Data'!DC221/100</f>
        <v>0</v>
      </c>
      <c r="D2839">
        <f>'[1]Master Data'!DD221/1000000</f>
        <v>0</v>
      </c>
      <c r="E2839">
        <f>'[1]Master Data'!DE221/1000000</f>
        <v>0</v>
      </c>
      <c r="F2839">
        <f>'[1]Master Data'!DF221/100</f>
        <v>0</v>
      </c>
      <c r="G2839">
        <f>'[1]Master Data'!DG221/100</f>
        <v>0</v>
      </c>
      <c r="H2839">
        <f>'[1]Master Data'!DH221/100</f>
        <v>0</v>
      </c>
      <c r="I2839">
        <f>'[1]Master Data'!DI221/100</f>
        <v>0</v>
      </c>
      <c r="J2839">
        <f>'[1]Master Data'!DJ221/100</f>
        <v>0</v>
      </c>
      <c r="K2839">
        <f>'[1]Master Data'!DL221/100</f>
        <v>0</v>
      </c>
      <c r="L2839">
        <f>'[1]Master Data'!DM221/1000000</f>
        <v>0</v>
      </c>
      <c r="M2839">
        <f>'[1]Master Data'!DN221/1000000</f>
        <v>0</v>
      </c>
      <c r="N2839">
        <f>'[1]Master Data'!DO221/1000000</f>
        <v>0</v>
      </c>
      <c r="O2839">
        <f>'[1]Master Data'!DP221/100</f>
        <v>0</v>
      </c>
      <c r="P2839">
        <f>'[1]Master Data'!DQ221/100</f>
        <v>0</v>
      </c>
      <c r="Q2839">
        <f>'[1]Master Data'!DR221/100</f>
        <v>0</v>
      </c>
      <c r="R2839">
        <f>'[1]Master Data'!DS221/1000000</f>
        <v>0</v>
      </c>
      <c r="S2839">
        <f>'[1]Master Data'!DU221/1000000</f>
        <v>0</v>
      </c>
      <c r="T2839">
        <f>'[1]Master Data'!DV221/100</f>
        <v>0</v>
      </c>
      <c r="U2839">
        <f>'[1]Master Data'!DW221/1000000</f>
        <v>0</v>
      </c>
    </row>
    <row r="2840" spans="1:21" x14ac:dyDescent="0.55000000000000004">
      <c r="A2840" s="41" t="s">
        <v>1322</v>
      </c>
      <c r="B2840" s="41">
        <v>0</v>
      </c>
      <c r="C2840">
        <f>'[1]Master Data'!DC222/100</f>
        <v>0</v>
      </c>
      <c r="D2840">
        <f>'[1]Master Data'!DD222/1000000</f>
        <v>0</v>
      </c>
      <c r="E2840">
        <f>'[1]Master Data'!DE222/1000000</f>
        <v>0</v>
      </c>
      <c r="F2840">
        <f>'[1]Master Data'!DF222/100</f>
        <v>0</v>
      </c>
      <c r="G2840">
        <f>'[1]Master Data'!DG222/100</f>
        <v>0</v>
      </c>
      <c r="H2840">
        <f>'[1]Master Data'!DH222/100</f>
        <v>0</v>
      </c>
      <c r="I2840">
        <f>'[1]Master Data'!DI222/100</f>
        <v>0</v>
      </c>
      <c r="J2840">
        <f>'[1]Master Data'!DJ222/100</f>
        <v>0</v>
      </c>
      <c r="K2840">
        <f>'[1]Master Data'!DL222/100</f>
        <v>0</v>
      </c>
      <c r="L2840">
        <f>'[1]Master Data'!DM222/1000000</f>
        <v>0</v>
      </c>
      <c r="M2840">
        <f>'[1]Master Data'!DN222/1000000</f>
        <v>0</v>
      </c>
      <c r="N2840">
        <f>'[1]Master Data'!DO222/1000000</f>
        <v>0</v>
      </c>
      <c r="O2840">
        <f>'[1]Master Data'!DP222/100</f>
        <v>0</v>
      </c>
      <c r="P2840">
        <f>'[1]Master Data'!DQ222/100</f>
        <v>0</v>
      </c>
      <c r="Q2840">
        <f>'[1]Master Data'!DR222/100</f>
        <v>0</v>
      </c>
      <c r="R2840">
        <f>'[1]Master Data'!DS222/1000000</f>
        <v>0</v>
      </c>
      <c r="S2840">
        <f>'[1]Master Data'!DU222/1000000</f>
        <v>0</v>
      </c>
      <c r="T2840">
        <f>'[1]Master Data'!DV222/100</f>
        <v>0</v>
      </c>
      <c r="U2840">
        <f>'[1]Master Data'!DW222/1000000</f>
        <v>0</v>
      </c>
    </row>
    <row r="2841" spans="1:21" x14ac:dyDescent="0.55000000000000004">
      <c r="A2841" s="41" t="s">
        <v>1323</v>
      </c>
      <c r="B2841" s="41">
        <v>0</v>
      </c>
      <c r="C2841">
        <f>'[1]Master Data'!DC223/100</f>
        <v>0</v>
      </c>
      <c r="D2841">
        <f>'[1]Master Data'!DD223/1000000</f>
        <v>0</v>
      </c>
      <c r="E2841">
        <f>'[1]Master Data'!DE223/1000000</f>
        <v>0</v>
      </c>
      <c r="F2841">
        <f>'[1]Master Data'!DF223/100</f>
        <v>0</v>
      </c>
      <c r="G2841">
        <f>'[1]Master Data'!DG223/100</f>
        <v>0</v>
      </c>
      <c r="H2841">
        <f>'[1]Master Data'!DH223/100</f>
        <v>0</v>
      </c>
      <c r="I2841">
        <f>'[1]Master Data'!DI223/100</f>
        <v>0</v>
      </c>
      <c r="J2841">
        <f>'[1]Master Data'!DJ223/100</f>
        <v>0</v>
      </c>
      <c r="K2841">
        <f>'[1]Master Data'!DL223/100</f>
        <v>0</v>
      </c>
      <c r="L2841">
        <f>'[1]Master Data'!DM223/1000000</f>
        <v>0</v>
      </c>
      <c r="M2841">
        <f>'[1]Master Data'!DN223/1000000</f>
        <v>0</v>
      </c>
      <c r="N2841">
        <f>'[1]Master Data'!DO223/1000000</f>
        <v>0</v>
      </c>
      <c r="O2841">
        <f>'[1]Master Data'!DP223/100</f>
        <v>0</v>
      </c>
      <c r="P2841">
        <f>'[1]Master Data'!DQ223/100</f>
        <v>0</v>
      </c>
      <c r="Q2841">
        <f>'[1]Master Data'!DR223/100</f>
        <v>0</v>
      </c>
      <c r="R2841">
        <f>'[1]Master Data'!DS223/1000000</f>
        <v>0</v>
      </c>
      <c r="S2841">
        <f>'[1]Master Data'!DU223/1000000</f>
        <v>0</v>
      </c>
      <c r="T2841">
        <f>'[1]Master Data'!DV223/100</f>
        <v>0</v>
      </c>
      <c r="U2841">
        <f>'[1]Master Data'!DW223/1000000</f>
        <v>0</v>
      </c>
    </row>
    <row r="2842" spans="1:21" x14ac:dyDescent="0.55000000000000004">
      <c r="A2842" s="41" t="s">
        <v>1324</v>
      </c>
      <c r="B2842" s="41">
        <v>0</v>
      </c>
      <c r="C2842">
        <f>'[1]Master Data'!DC224/100</f>
        <v>0</v>
      </c>
      <c r="D2842">
        <f>'[1]Master Data'!DD224/1000000</f>
        <v>0</v>
      </c>
      <c r="E2842">
        <f>'[1]Master Data'!DE224/1000000</f>
        <v>0</v>
      </c>
      <c r="F2842">
        <f>'[1]Master Data'!DF224/100</f>
        <v>0</v>
      </c>
      <c r="G2842">
        <f>'[1]Master Data'!DG224/100</f>
        <v>0</v>
      </c>
      <c r="H2842">
        <f>'[1]Master Data'!DH224/100</f>
        <v>0</v>
      </c>
      <c r="I2842">
        <f>'[1]Master Data'!DI224/100</f>
        <v>0</v>
      </c>
      <c r="J2842">
        <f>'[1]Master Data'!DJ224/100</f>
        <v>0</v>
      </c>
      <c r="K2842">
        <f>'[1]Master Data'!DL224/100</f>
        <v>0</v>
      </c>
      <c r="L2842">
        <f>'[1]Master Data'!DM224/1000000</f>
        <v>0</v>
      </c>
      <c r="M2842">
        <f>'[1]Master Data'!DN224/1000000</f>
        <v>0</v>
      </c>
      <c r="N2842">
        <f>'[1]Master Data'!DO224/1000000</f>
        <v>0</v>
      </c>
      <c r="O2842">
        <f>'[1]Master Data'!DP224/100</f>
        <v>0</v>
      </c>
      <c r="P2842">
        <f>'[1]Master Data'!DQ224/100</f>
        <v>0</v>
      </c>
      <c r="Q2842">
        <f>'[1]Master Data'!DR224/100</f>
        <v>0</v>
      </c>
      <c r="R2842">
        <f>'[1]Master Data'!DS224/1000000</f>
        <v>0</v>
      </c>
      <c r="S2842">
        <f>'[1]Master Data'!DU224/1000000</f>
        <v>0</v>
      </c>
      <c r="T2842">
        <f>'[1]Master Data'!DV224/100</f>
        <v>0</v>
      </c>
      <c r="U2842">
        <f>'[1]Master Data'!DW224/1000000</f>
        <v>0</v>
      </c>
    </row>
    <row r="2843" spans="1:21" x14ac:dyDescent="0.55000000000000004">
      <c r="A2843" s="41" t="s">
        <v>1325</v>
      </c>
      <c r="B2843" s="41">
        <v>0</v>
      </c>
      <c r="C2843">
        <f>'[1]Master Data'!DC225/100</f>
        <v>0</v>
      </c>
      <c r="D2843">
        <f>'[1]Master Data'!DD225/1000000</f>
        <v>0</v>
      </c>
      <c r="E2843">
        <f>'[1]Master Data'!DE225/1000000</f>
        <v>0</v>
      </c>
      <c r="F2843">
        <f>'[1]Master Data'!DF225/100</f>
        <v>0</v>
      </c>
      <c r="G2843">
        <f>'[1]Master Data'!DG225/100</f>
        <v>0</v>
      </c>
      <c r="H2843">
        <f>'[1]Master Data'!DH225/100</f>
        <v>0</v>
      </c>
      <c r="I2843">
        <f>'[1]Master Data'!DI225/100</f>
        <v>0</v>
      </c>
      <c r="J2843">
        <f>'[1]Master Data'!DJ225/100</f>
        <v>0</v>
      </c>
      <c r="K2843">
        <f>'[1]Master Data'!DL225/100</f>
        <v>0</v>
      </c>
      <c r="L2843">
        <f>'[1]Master Data'!DM225/1000000</f>
        <v>0</v>
      </c>
      <c r="M2843">
        <f>'[1]Master Data'!DN225/1000000</f>
        <v>0</v>
      </c>
      <c r="N2843">
        <f>'[1]Master Data'!DO225/1000000</f>
        <v>0</v>
      </c>
      <c r="O2843">
        <f>'[1]Master Data'!DP225/100</f>
        <v>0</v>
      </c>
      <c r="P2843">
        <f>'[1]Master Data'!DQ225/100</f>
        <v>0</v>
      </c>
      <c r="Q2843">
        <f>'[1]Master Data'!DR225/100</f>
        <v>0</v>
      </c>
      <c r="R2843">
        <f>'[1]Master Data'!DS225/1000000</f>
        <v>0</v>
      </c>
      <c r="S2843">
        <f>'[1]Master Data'!DU225/1000000</f>
        <v>0</v>
      </c>
      <c r="T2843">
        <f>'[1]Master Data'!DV225/100</f>
        <v>0</v>
      </c>
      <c r="U2843">
        <f>'[1]Master Data'!DW225/1000000</f>
        <v>0</v>
      </c>
    </row>
    <row r="2844" spans="1:21" x14ac:dyDescent="0.55000000000000004">
      <c r="A2844" s="41" t="s">
        <v>1326</v>
      </c>
      <c r="B2844" s="41">
        <v>2.2000000000000002E-2</v>
      </c>
      <c r="C2844">
        <f>'[1]Master Data'!DC226/100</f>
        <v>0</v>
      </c>
      <c r="D2844">
        <f>'[1]Master Data'!DD226/1000000</f>
        <v>0</v>
      </c>
      <c r="E2844">
        <f>'[1]Master Data'!DE226/1000000</f>
        <v>0</v>
      </c>
      <c r="F2844">
        <f>'[1]Master Data'!DF226/100</f>
        <v>0</v>
      </c>
      <c r="G2844">
        <f>'[1]Master Data'!DG226/100</f>
        <v>0</v>
      </c>
      <c r="H2844">
        <f>'[1]Master Data'!DH226/100</f>
        <v>0</v>
      </c>
      <c r="I2844">
        <f>'[1]Master Data'!DI226/100</f>
        <v>0</v>
      </c>
      <c r="J2844">
        <f>'[1]Master Data'!DJ226/100</f>
        <v>0</v>
      </c>
      <c r="K2844">
        <f>'[1]Master Data'!DL226/100</f>
        <v>0</v>
      </c>
      <c r="L2844">
        <f>'[1]Master Data'!DM226/1000000</f>
        <v>0</v>
      </c>
      <c r="M2844">
        <f>'[1]Master Data'!DN226/1000000</f>
        <v>0</v>
      </c>
      <c r="N2844">
        <f>'[1]Master Data'!DO226/1000000</f>
        <v>0</v>
      </c>
      <c r="O2844">
        <f>'[1]Master Data'!DP226/100</f>
        <v>0</v>
      </c>
      <c r="P2844">
        <f>'[1]Master Data'!DQ226/100</f>
        <v>0</v>
      </c>
      <c r="Q2844">
        <f>'[1]Master Data'!DR226/100</f>
        <v>0</v>
      </c>
      <c r="R2844">
        <f>'[1]Master Data'!DS226/1000000</f>
        <v>0</v>
      </c>
      <c r="S2844">
        <f>'[1]Master Data'!DU226/1000000</f>
        <v>0</v>
      </c>
      <c r="T2844">
        <f>'[1]Master Data'!DV226/100</f>
        <v>0</v>
      </c>
      <c r="U2844">
        <f>'[1]Master Data'!DW226/1000000</f>
        <v>0</v>
      </c>
    </row>
    <row r="2845" spans="1:21" x14ac:dyDescent="0.55000000000000004">
      <c r="A2845" s="41" t="s">
        <v>1327</v>
      </c>
      <c r="B2845" s="41">
        <v>2.46E-2</v>
      </c>
      <c r="C2845">
        <f>'[1]Master Data'!DC227/100</f>
        <v>0</v>
      </c>
      <c r="D2845">
        <f>'[1]Master Data'!DD227/1000000</f>
        <v>0</v>
      </c>
      <c r="E2845">
        <f>'[1]Master Data'!DE227/1000000</f>
        <v>0</v>
      </c>
      <c r="F2845">
        <f>'[1]Master Data'!DF227/100</f>
        <v>0</v>
      </c>
      <c r="G2845">
        <f>'[1]Master Data'!DG227/100</f>
        <v>0</v>
      </c>
      <c r="H2845">
        <f>'[1]Master Data'!DH227/100</f>
        <v>0</v>
      </c>
      <c r="I2845">
        <f>'[1]Master Data'!DI227/100</f>
        <v>0</v>
      </c>
      <c r="J2845">
        <f>'[1]Master Data'!DJ227/100</f>
        <v>0</v>
      </c>
      <c r="K2845">
        <f>'[1]Master Data'!DL227/100</f>
        <v>0</v>
      </c>
      <c r="L2845">
        <f>'[1]Master Data'!DM227/1000000</f>
        <v>0</v>
      </c>
      <c r="M2845">
        <f>'[1]Master Data'!DN227/1000000</f>
        <v>0</v>
      </c>
      <c r="N2845">
        <f>'[1]Master Data'!DO227/1000000</f>
        <v>0</v>
      </c>
      <c r="O2845">
        <f>'[1]Master Data'!DP227/100</f>
        <v>0</v>
      </c>
      <c r="P2845">
        <f>'[1]Master Data'!DQ227/100</f>
        <v>0</v>
      </c>
      <c r="Q2845">
        <f>'[1]Master Data'!DR227/100</f>
        <v>0</v>
      </c>
      <c r="R2845">
        <f>'[1]Master Data'!DS227/1000000</f>
        <v>0</v>
      </c>
      <c r="S2845">
        <f>'[1]Master Data'!DU227/1000000</f>
        <v>0</v>
      </c>
      <c r="T2845">
        <f>'[1]Master Data'!DV227/100</f>
        <v>0</v>
      </c>
      <c r="U2845">
        <f>'[1]Master Data'!DW227/1000000</f>
        <v>0</v>
      </c>
    </row>
    <row r="2846" spans="1:21" x14ac:dyDescent="0.55000000000000004">
      <c r="A2846" s="41" t="s">
        <v>1328</v>
      </c>
      <c r="B2846" s="41">
        <v>0</v>
      </c>
      <c r="C2846">
        <f>'[1]Master Data'!DC228/100</f>
        <v>0</v>
      </c>
      <c r="D2846">
        <f>'[1]Master Data'!DD228/1000000</f>
        <v>0</v>
      </c>
      <c r="E2846">
        <f>'[1]Master Data'!DE228/1000000</f>
        <v>0</v>
      </c>
      <c r="F2846">
        <f>'[1]Master Data'!DF228/100</f>
        <v>0</v>
      </c>
      <c r="G2846">
        <f>'[1]Master Data'!DG228/100</f>
        <v>0</v>
      </c>
      <c r="H2846">
        <f>'[1]Master Data'!DH228/100</f>
        <v>0</v>
      </c>
      <c r="I2846">
        <f>'[1]Master Data'!DI228/100</f>
        <v>0</v>
      </c>
      <c r="J2846">
        <f>'[1]Master Data'!DJ228/100</f>
        <v>0</v>
      </c>
      <c r="K2846">
        <f>'[1]Master Data'!DL228/100</f>
        <v>0</v>
      </c>
      <c r="L2846">
        <f>'[1]Master Data'!DM228/1000000</f>
        <v>0</v>
      </c>
      <c r="M2846">
        <f>'[1]Master Data'!DN228/1000000</f>
        <v>0</v>
      </c>
      <c r="N2846">
        <f>'[1]Master Data'!DO228/1000000</f>
        <v>0</v>
      </c>
      <c r="O2846">
        <f>'[1]Master Data'!DP228/100</f>
        <v>0</v>
      </c>
      <c r="P2846">
        <f>'[1]Master Data'!DQ228/100</f>
        <v>0</v>
      </c>
      <c r="Q2846">
        <f>'[1]Master Data'!DR228/100</f>
        <v>0</v>
      </c>
      <c r="R2846">
        <f>'[1]Master Data'!DS228/1000000</f>
        <v>0</v>
      </c>
      <c r="S2846">
        <f>'[1]Master Data'!DU228/1000000</f>
        <v>0</v>
      </c>
      <c r="T2846">
        <f>'[1]Master Data'!DV228/100</f>
        <v>0</v>
      </c>
      <c r="U2846">
        <f>'[1]Master Data'!DW228/1000000</f>
        <v>0</v>
      </c>
    </row>
    <row r="2847" spans="1:21" x14ac:dyDescent="0.55000000000000004">
      <c r="A2847" s="41" t="s">
        <v>1329</v>
      </c>
      <c r="B2847" s="41">
        <v>0</v>
      </c>
      <c r="C2847">
        <f>'[1]Master Data'!DC229/100</f>
        <v>0</v>
      </c>
      <c r="D2847">
        <f>'[1]Master Data'!DD229/1000000</f>
        <v>0</v>
      </c>
      <c r="E2847">
        <f>'[1]Master Data'!DE229/1000000</f>
        <v>0</v>
      </c>
      <c r="F2847">
        <f>'[1]Master Data'!DF229/100</f>
        <v>0</v>
      </c>
      <c r="G2847">
        <f>'[1]Master Data'!DG229/100</f>
        <v>0</v>
      </c>
      <c r="H2847">
        <f>'[1]Master Data'!DH229/100</f>
        <v>0</v>
      </c>
      <c r="I2847">
        <f>'[1]Master Data'!DI229/100</f>
        <v>0</v>
      </c>
      <c r="J2847">
        <f>'[1]Master Data'!DJ229/100</f>
        <v>0</v>
      </c>
      <c r="K2847">
        <f>'[1]Master Data'!DL229/100</f>
        <v>0</v>
      </c>
      <c r="L2847">
        <f>'[1]Master Data'!DM229/1000000</f>
        <v>0</v>
      </c>
      <c r="M2847">
        <f>'[1]Master Data'!DN229/1000000</f>
        <v>0</v>
      </c>
      <c r="N2847">
        <f>'[1]Master Data'!DO229/1000000</f>
        <v>0</v>
      </c>
      <c r="O2847">
        <f>'[1]Master Data'!DP229/100</f>
        <v>0</v>
      </c>
      <c r="P2847">
        <f>'[1]Master Data'!DQ229/100</f>
        <v>0</v>
      </c>
      <c r="Q2847">
        <f>'[1]Master Data'!DR229/100</f>
        <v>0</v>
      </c>
      <c r="R2847">
        <f>'[1]Master Data'!DS229/1000000</f>
        <v>0</v>
      </c>
      <c r="S2847">
        <f>'[1]Master Data'!DU229/1000000</f>
        <v>0</v>
      </c>
      <c r="T2847">
        <f>'[1]Master Data'!DV229/100</f>
        <v>0</v>
      </c>
      <c r="U2847">
        <f>'[1]Master Data'!DW229/1000000</f>
        <v>0</v>
      </c>
    </row>
    <row r="2848" spans="1:21" x14ac:dyDescent="0.55000000000000004">
      <c r="A2848" s="41" t="s">
        <v>1330</v>
      </c>
      <c r="B2848" s="41">
        <v>0</v>
      </c>
      <c r="C2848">
        <f>'[1]Master Data'!DC230/100</f>
        <v>0</v>
      </c>
      <c r="D2848">
        <f>'[1]Master Data'!DD230/1000000</f>
        <v>0</v>
      </c>
      <c r="E2848">
        <f>'[1]Master Data'!DE230/1000000</f>
        <v>0</v>
      </c>
      <c r="F2848">
        <f>'[1]Master Data'!DF230/100</f>
        <v>0</v>
      </c>
      <c r="G2848">
        <f>'[1]Master Data'!DG230/100</f>
        <v>0</v>
      </c>
      <c r="H2848">
        <f>'[1]Master Data'!DH230/100</f>
        <v>0</v>
      </c>
      <c r="I2848">
        <f>'[1]Master Data'!DI230/100</f>
        <v>0</v>
      </c>
      <c r="J2848">
        <f>'[1]Master Data'!DJ230/100</f>
        <v>0</v>
      </c>
      <c r="K2848">
        <f>'[1]Master Data'!DL230/100</f>
        <v>0</v>
      </c>
      <c r="L2848">
        <f>'[1]Master Data'!DM230/1000000</f>
        <v>0</v>
      </c>
      <c r="M2848">
        <f>'[1]Master Data'!DN230/1000000</f>
        <v>0</v>
      </c>
      <c r="N2848">
        <f>'[1]Master Data'!DO230/1000000</f>
        <v>0</v>
      </c>
      <c r="O2848">
        <f>'[1]Master Data'!DP230/100</f>
        <v>0</v>
      </c>
      <c r="P2848">
        <f>'[1]Master Data'!DQ230/100</f>
        <v>0</v>
      </c>
      <c r="Q2848">
        <f>'[1]Master Data'!DR230/100</f>
        <v>0</v>
      </c>
      <c r="R2848">
        <f>'[1]Master Data'!DS230/1000000</f>
        <v>0</v>
      </c>
      <c r="S2848">
        <f>'[1]Master Data'!DU230/1000000</f>
        <v>0</v>
      </c>
      <c r="T2848">
        <f>'[1]Master Data'!DV230/100</f>
        <v>0</v>
      </c>
      <c r="U2848">
        <f>'[1]Master Data'!DW230/1000000</f>
        <v>0</v>
      </c>
    </row>
    <row r="2849" spans="1:21" x14ac:dyDescent="0.55000000000000004">
      <c r="A2849" s="41" t="s">
        <v>1331</v>
      </c>
      <c r="B2849" s="41">
        <v>0</v>
      </c>
      <c r="C2849">
        <f>'[1]Master Data'!DC231/100</f>
        <v>0</v>
      </c>
      <c r="D2849">
        <f>'[1]Master Data'!DD231/1000000</f>
        <v>0</v>
      </c>
      <c r="E2849">
        <f>'[1]Master Data'!DE231/1000000</f>
        <v>0</v>
      </c>
      <c r="F2849">
        <f>'[1]Master Data'!DF231/100</f>
        <v>0</v>
      </c>
      <c r="G2849">
        <f>'[1]Master Data'!DG231/100</f>
        <v>0</v>
      </c>
      <c r="H2849">
        <f>'[1]Master Data'!DH231/100</f>
        <v>0</v>
      </c>
      <c r="I2849">
        <f>'[1]Master Data'!DI231/100</f>
        <v>0</v>
      </c>
      <c r="J2849">
        <f>'[1]Master Data'!DJ231/100</f>
        <v>0</v>
      </c>
      <c r="K2849">
        <f>'[1]Master Data'!DL231/100</f>
        <v>0</v>
      </c>
      <c r="L2849">
        <f>'[1]Master Data'!DM231/1000000</f>
        <v>0</v>
      </c>
      <c r="M2849">
        <f>'[1]Master Data'!DN231/1000000</f>
        <v>0</v>
      </c>
      <c r="N2849">
        <f>'[1]Master Data'!DO231/1000000</f>
        <v>0</v>
      </c>
      <c r="O2849">
        <f>'[1]Master Data'!DP231/100</f>
        <v>0</v>
      </c>
      <c r="P2849">
        <f>'[1]Master Data'!DQ231/100</f>
        <v>0</v>
      </c>
      <c r="Q2849">
        <f>'[1]Master Data'!DR231/100</f>
        <v>0</v>
      </c>
      <c r="R2849">
        <f>'[1]Master Data'!DS231/1000000</f>
        <v>0</v>
      </c>
      <c r="S2849">
        <f>'[1]Master Data'!DU231/1000000</f>
        <v>0</v>
      </c>
      <c r="T2849">
        <f>'[1]Master Data'!DV231/100</f>
        <v>0</v>
      </c>
      <c r="U2849">
        <f>'[1]Master Data'!DW231/1000000</f>
        <v>0</v>
      </c>
    </row>
    <row r="2850" spans="1:21" x14ac:dyDescent="0.55000000000000004">
      <c r="A2850" s="41" t="s">
        <v>1332</v>
      </c>
      <c r="B2850" s="41">
        <v>0</v>
      </c>
      <c r="C2850">
        <f>'[1]Master Data'!DC232/100</f>
        <v>0</v>
      </c>
      <c r="D2850">
        <f>'[1]Master Data'!DD232/1000000</f>
        <v>0</v>
      </c>
      <c r="E2850">
        <f>'[1]Master Data'!DE232/1000000</f>
        <v>0</v>
      </c>
      <c r="F2850">
        <f>'[1]Master Data'!DF232/100</f>
        <v>0</v>
      </c>
      <c r="G2850">
        <f>'[1]Master Data'!DG232/100</f>
        <v>0</v>
      </c>
      <c r="H2850">
        <f>'[1]Master Data'!DH232/100</f>
        <v>0</v>
      </c>
      <c r="I2850">
        <f>'[1]Master Data'!DI232/100</f>
        <v>0</v>
      </c>
      <c r="J2850">
        <f>'[1]Master Data'!DJ232/100</f>
        <v>0</v>
      </c>
      <c r="K2850">
        <f>'[1]Master Data'!DL232/100</f>
        <v>0</v>
      </c>
      <c r="L2850">
        <f>'[1]Master Data'!DM232/1000000</f>
        <v>0</v>
      </c>
      <c r="M2850">
        <f>'[1]Master Data'!DN232/1000000</f>
        <v>0</v>
      </c>
      <c r="N2850">
        <f>'[1]Master Data'!DO232/1000000</f>
        <v>0</v>
      </c>
      <c r="O2850">
        <f>'[1]Master Data'!DP232/100</f>
        <v>0</v>
      </c>
      <c r="P2850">
        <f>'[1]Master Data'!DQ232/100</f>
        <v>0</v>
      </c>
      <c r="Q2850">
        <f>'[1]Master Data'!DR232/100</f>
        <v>0</v>
      </c>
      <c r="R2850">
        <f>'[1]Master Data'!DS232/1000000</f>
        <v>0</v>
      </c>
      <c r="S2850">
        <f>'[1]Master Data'!DU232/1000000</f>
        <v>0</v>
      </c>
      <c r="T2850">
        <f>'[1]Master Data'!DV232/100</f>
        <v>0</v>
      </c>
      <c r="U2850">
        <f>'[1]Master Data'!DW232/1000000</f>
        <v>0</v>
      </c>
    </row>
    <row r="2851" spans="1:21" x14ac:dyDescent="0.55000000000000004">
      <c r="A2851" s="41" t="s">
        <v>1333</v>
      </c>
      <c r="B2851" s="41">
        <v>0</v>
      </c>
      <c r="C2851">
        <f>'[1]Master Data'!DC233/100</f>
        <v>0</v>
      </c>
      <c r="D2851">
        <f>'[1]Master Data'!DD233/1000000</f>
        <v>0</v>
      </c>
      <c r="E2851">
        <f>'[1]Master Data'!DE233/1000000</f>
        <v>0</v>
      </c>
      <c r="F2851">
        <f>'[1]Master Data'!DF233/100</f>
        <v>0</v>
      </c>
      <c r="G2851">
        <f>'[1]Master Data'!DG233/100</f>
        <v>0</v>
      </c>
      <c r="H2851">
        <f>'[1]Master Data'!DH233/100</f>
        <v>0</v>
      </c>
      <c r="I2851">
        <f>'[1]Master Data'!DI233/100</f>
        <v>0</v>
      </c>
      <c r="J2851">
        <f>'[1]Master Data'!DJ233/100</f>
        <v>0</v>
      </c>
      <c r="K2851">
        <f>'[1]Master Data'!DL233/100</f>
        <v>0</v>
      </c>
      <c r="L2851">
        <f>'[1]Master Data'!DM233/1000000</f>
        <v>0</v>
      </c>
      <c r="M2851">
        <f>'[1]Master Data'!DN233/1000000</f>
        <v>0</v>
      </c>
      <c r="N2851">
        <f>'[1]Master Data'!DO233/1000000</f>
        <v>0</v>
      </c>
      <c r="O2851">
        <f>'[1]Master Data'!DP233/100</f>
        <v>0</v>
      </c>
      <c r="P2851">
        <f>'[1]Master Data'!DQ233/100</f>
        <v>0</v>
      </c>
      <c r="Q2851">
        <f>'[1]Master Data'!DR233/100</f>
        <v>0</v>
      </c>
      <c r="R2851">
        <f>'[1]Master Data'!DS233/1000000</f>
        <v>0</v>
      </c>
      <c r="S2851">
        <f>'[1]Master Data'!DU233/1000000</f>
        <v>0</v>
      </c>
      <c r="T2851">
        <f>'[1]Master Data'!DV233/100</f>
        <v>0</v>
      </c>
      <c r="U2851">
        <f>'[1]Master Data'!DW233/1000000</f>
        <v>0</v>
      </c>
    </row>
    <row r="2852" spans="1:21" x14ac:dyDescent="0.55000000000000004">
      <c r="A2852" s="41" t="s">
        <v>1334</v>
      </c>
      <c r="B2852" s="41">
        <v>0</v>
      </c>
      <c r="C2852">
        <f>'[1]Master Data'!DC234/100</f>
        <v>0</v>
      </c>
      <c r="D2852">
        <f>'[1]Master Data'!DD234/1000000</f>
        <v>0</v>
      </c>
      <c r="E2852">
        <f>'[1]Master Data'!DE234/1000000</f>
        <v>0</v>
      </c>
      <c r="F2852">
        <f>'[1]Master Data'!DF234/100</f>
        <v>0</v>
      </c>
      <c r="G2852">
        <f>'[1]Master Data'!DG234/100</f>
        <v>0</v>
      </c>
      <c r="H2852">
        <f>'[1]Master Data'!DH234/100</f>
        <v>0</v>
      </c>
      <c r="I2852">
        <f>'[1]Master Data'!DI234/100</f>
        <v>0</v>
      </c>
      <c r="J2852">
        <f>'[1]Master Data'!DJ234/100</f>
        <v>0</v>
      </c>
      <c r="K2852">
        <f>'[1]Master Data'!DL234/100</f>
        <v>0</v>
      </c>
      <c r="L2852">
        <f>'[1]Master Data'!DM234/1000000</f>
        <v>0</v>
      </c>
      <c r="M2852">
        <f>'[1]Master Data'!DN234/1000000</f>
        <v>0</v>
      </c>
      <c r="N2852">
        <f>'[1]Master Data'!DO234/1000000</f>
        <v>0</v>
      </c>
      <c r="O2852">
        <f>'[1]Master Data'!DP234/100</f>
        <v>0</v>
      </c>
      <c r="P2852">
        <f>'[1]Master Data'!DQ234/100</f>
        <v>0</v>
      </c>
      <c r="Q2852">
        <f>'[1]Master Data'!DR234/100</f>
        <v>0</v>
      </c>
      <c r="R2852">
        <f>'[1]Master Data'!DS234/1000000</f>
        <v>0</v>
      </c>
      <c r="S2852">
        <f>'[1]Master Data'!DU234/1000000</f>
        <v>0</v>
      </c>
      <c r="T2852">
        <f>'[1]Master Data'!DV234/100</f>
        <v>0</v>
      </c>
      <c r="U2852">
        <f>'[1]Master Data'!DW234/1000000</f>
        <v>0</v>
      </c>
    </row>
    <row r="2853" spans="1:21" x14ac:dyDescent="0.55000000000000004">
      <c r="A2853" s="41" t="s">
        <v>1335</v>
      </c>
      <c r="B2853" s="41">
        <v>0</v>
      </c>
      <c r="C2853">
        <f>'[1]Master Data'!DC235/100</f>
        <v>0</v>
      </c>
      <c r="D2853">
        <f>'[1]Master Data'!DD235/1000000</f>
        <v>0</v>
      </c>
      <c r="E2853">
        <f>'[1]Master Data'!DE235/1000000</f>
        <v>0</v>
      </c>
      <c r="F2853">
        <f>'[1]Master Data'!DF235/100</f>
        <v>0</v>
      </c>
      <c r="G2853">
        <f>'[1]Master Data'!DG235/100</f>
        <v>0</v>
      </c>
      <c r="H2853">
        <f>'[1]Master Data'!DH235/100</f>
        <v>0</v>
      </c>
      <c r="I2853">
        <f>'[1]Master Data'!DI235/100</f>
        <v>0</v>
      </c>
      <c r="J2853">
        <f>'[1]Master Data'!DJ235/100</f>
        <v>0</v>
      </c>
      <c r="K2853">
        <f>'[1]Master Data'!DL235/100</f>
        <v>0</v>
      </c>
      <c r="L2853">
        <f>'[1]Master Data'!DM235/1000000</f>
        <v>0</v>
      </c>
      <c r="M2853">
        <f>'[1]Master Data'!DN235/1000000</f>
        <v>0</v>
      </c>
      <c r="N2853">
        <f>'[1]Master Data'!DO235/1000000</f>
        <v>0</v>
      </c>
      <c r="O2853">
        <f>'[1]Master Data'!DP235/100</f>
        <v>0</v>
      </c>
      <c r="P2853">
        <f>'[1]Master Data'!DQ235/100</f>
        <v>0</v>
      </c>
      <c r="Q2853">
        <f>'[1]Master Data'!DR235/100</f>
        <v>0</v>
      </c>
      <c r="R2853">
        <f>'[1]Master Data'!DS235/1000000</f>
        <v>0</v>
      </c>
      <c r="S2853">
        <f>'[1]Master Data'!DU235/1000000</f>
        <v>0</v>
      </c>
      <c r="T2853">
        <f>'[1]Master Data'!DV235/100</f>
        <v>0</v>
      </c>
      <c r="U2853">
        <f>'[1]Master Data'!DW235/1000000</f>
        <v>0</v>
      </c>
    </row>
    <row r="2854" spans="1:21" x14ac:dyDescent="0.55000000000000004">
      <c r="A2854" s="41" t="s">
        <v>1336</v>
      </c>
      <c r="B2854" s="41">
        <v>0</v>
      </c>
      <c r="C2854">
        <f>'[1]Master Data'!DC236/100</f>
        <v>0</v>
      </c>
      <c r="D2854">
        <f>'[1]Master Data'!DD236/1000000</f>
        <v>0</v>
      </c>
      <c r="E2854">
        <f>'[1]Master Data'!DE236/1000000</f>
        <v>0</v>
      </c>
      <c r="F2854">
        <f>'[1]Master Data'!DF236/100</f>
        <v>0</v>
      </c>
      <c r="G2854">
        <f>'[1]Master Data'!DG236/100</f>
        <v>0</v>
      </c>
      <c r="H2854">
        <f>'[1]Master Data'!DH236/100</f>
        <v>0</v>
      </c>
      <c r="I2854">
        <f>'[1]Master Data'!DI236/100</f>
        <v>0</v>
      </c>
      <c r="J2854">
        <f>'[1]Master Data'!DJ236/100</f>
        <v>0</v>
      </c>
      <c r="K2854">
        <f>'[1]Master Data'!DL236/100</f>
        <v>0</v>
      </c>
      <c r="L2854">
        <f>'[1]Master Data'!DM236/1000000</f>
        <v>0</v>
      </c>
      <c r="M2854">
        <f>'[1]Master Data'!DN236/1000000</f>
        <v>0</v>
      </c>
      <c r="N2854">
        <f>'[1]Master Data'!DO236/1000000</f>
        <v>0</v>
      </c>
      <c r="O2854">
        <f>'[1]Master Data'!DP236/100</f>
        <v>0</v>
      </c>
      <c r="P2854">
        <f>'[1]Master Data'!DQ236/100</f>
        <v>0</v>
      </c>
      <c r="Q2854">
        <f>'[1]Master Data'!DR236/100</f>
        <v>0</v>
      </c>
      <c r="R2854">
        <f>'[1]Master Data'!DS236/1000000</f>
        <v>0</v>
      </c>
      <c r="S2854">
        <f>'[1]Master Data'!DU236/1000000</f>
        <v>0</v>
      </c>
      <c r="T2854">
        <f>'[1]Master Data'!DV236/100</f>
        <v>0</v>
      </c>
      <c r="U2854">
        <f>'[1]Master Data'!DW236/1000000</f>
        <v>0</v>
      </c>
    </row>
    <row r="2855" spans="1:21" x14ac:dyDescent="0.55000000000000004">
      <c r="A2855" s="41" t="s">
        <v>1337</v>
      </c>
      <c r="B2855" s="41">
        <v>0</v>
      </c>
      <c r="C2855">
        <f>'[1]Master Data'!DC237/100</f>
        <v>0</v>
      </c>
      <c r="D2855">
        <f>'[1]Master Data'!DD237/1000000</f>
        <v>0</v>
      </c>
      <c r="E2855">
        <f>'[1]Master Data'!DE237/1000000</f>
        <v>0</v>
      </c>
      <c r="F2855">
        <f>'[1]Master Data'!DF237/100</f>
        <v>0</v>
      </c>
      <c r="G2855">
        <f>'[1]Master Data'!DG237/100</f>
        <v>0</v>
      </c>
      <c r="H2855">
        <f>'[1]Master Data'!DH237/100</f>
        <v>0</v>
      </c>
      <c r="I2855">
        <f>'[1]Master Data'!DI237/100</f>
        <v>0</v>
      </c>
      <c r="J2855">
        <f>'[1]Master Data'!DJ237/100</f>
        <v>0</v>
      </c>
      <c r="K2855">
        <f>'[1]Master Data'!DL237/100</f>
        <v>0</v>
      </c>
      <c r="L2855">
        <f>'[1]Master Data'!DM237/1000000</f>
        <v>0</v>
      </c>
      <c r="M2855">
        <f>'[1]Master Data'!DN237/1000000</f>
        <v>0</v>
      </c>
      <c r="N2855">
        <f>'[1]Master Data'!DO237/1000000</f>
        <v>0</v>
      </c>
      <c r="O2855">
        <f>'[1]Master Data'!DP237/100</f>
        <v>0</v>
      </c>
      <c r="P2855">
        <f>'[1]Master Data'!DQ237/100</f>
        <v>0</v>
      </c>
      <c r="Q2855">
        <f>'[1]Master Data'!DR237/100</f>
        <v>0</v>
      </c>
      <c r="R2855">
        <f>'[1]Master Data'!DS237/1000000</f>
        <v>0</v>
      </c>
      <c r="S2855">
        <f>'[1]Master Data'!DU237/1000000</f>
        <v>0</v>
      </c>
      <c r="T2855">
        <f>'[1]Master Data'!DV237/100</f>
        <v>0</v>
      </c>
      <c r="U2855">
        <f>'[1]Master Data'!DW237/1000000</f>
        <v>0</v>
      </c>
    </row>
    <row r="2856" spans="1:21" x14ac:dyDescent="0.55000000000000004">
      <c r="A2856" s="41" t="s">
        <v>1338</v>
      </c>
      <c r="B2856" s="41">
        <v>1.38E-2</v>
      </c>
      <c r="C2856">
        <f>'[1]Master Data'!DC238/100</f>
        <v>0</v>
      </c>
      <c r="D2856">
        <f>'[1]Master Data'!DD238/1000000</f>
        <v>0</v>
      </c>
      <c r="E2856">
        <f>'[1]Master Data'!DE238/1000000</f>
        <v>0</v>
      </c>
      <c r="F2856">
        <f>'[1]Master Data'!DF238/100</f>
        <v>0</v>
      </c>
      <c r="G2856">
        <f>'[1]Master Data'!DG238/100</f>
        <v>0</v>
      </c>
      <c r="H2856">
        <f>'[1]Master Data'!DH238/100</f>
        <v>0</v>
      </c>
      <c r="I2856">
        <f>'[1]Master Data'!DI238/100</f>
        <v>0</v>
      </c>
      <c r="J2856">
        <f>'[1]Master Data'!DJ238/100</f>
        <v>0</v>
      </c>
      <c r="K2856">
        <f>'[1]Master Data'!DL238/100</f>
        <v>0</v>
      </c>
      <c r="L2856">
        <f>'[1]Master Data'!DM238/1000000</f>
        <v>0</v>
      </c>
      <c r="M2856">
        <f>'[1]Master Data'!DN238/1000000</f>
        <v>0</v>
      </c>
      <c r="N2856">
        <f>'[1]Master Data'!DO238/1000000</f>
        <v>0</v>
      </c>
      <c r="O2856">
        <f>'[1]Master Data'!DP238/100</f>
        <v>0</v>
      </c>
      <c r="P2856">
        <f>'[1]Master Data'!DQ238/100</f>
        <v>0</v>
      </c>
      <c r="Q2856">
        <f>'[1]Master Data'!DR238/100</f>
        <v>0</v>
      </c>
      <c r="R2856">
        <f>'[1]Master Data'!DS238/1000000</f>
        <v>0</v>
      </c>
      <c r="S2856">
        <f>'[1]Master Data'!DU238/1000000</f>
        <v>0</v>
      </c>
      <c r="T2856">
        <f>'[1]Master Data'!DV238/100</f>
        <v>0</v>
      </c>
      <c r="U2856">
        <f>'[1]Master Data'!DW238/1000000</f>
        <v>0</v>
      </c>
    </row>
    <row r="2857" spans="1:21" x14ac:dyDescent="0.55000000000000004">
      <c r="A2857" s="41" t="s">
        <v>1339</v>
      </c>
      <c r="B2857" s="41">
        <v>0</v>
      </c>
      <c r="C2857">
        <f>'[1]Master Data'!DC239/100</f>
        <v>0</v>
      </c>
      <c r="D2857">
        <f>'[1]Master Data'!DD239/1000000</f>
        <v>0</v>
      </c>
      <c r="E2857">
        <f>'[1]Master Data'!DE239/1000000</f>
        <v>0</v>
      </c>
      <c r="F2857">
        <f>'[1]Master Data'!DF239/100</f>
        <v>0</v>
      </c>
      <c r="G2857">
        <f>'[1]Master Data'!DG239/100</f>
        <v>0</v>
      </c>
      <c r="H2857">
        <f>'[1]Master Data'!DH239/100</f>
        <v>0</v>
      </c>
      <c r="I2857">
        <f>'[1]Master Data'!DI239/100</f>
        <v>0</v>
      </c>
      <c r="J2857">
        <f>'[1]Master Data'!DJ239/100</f>
        <v>0</v>
      </c>
      <c r="K2857">
        <f>'[1]Master Data'!DL239/100</f>
        <v>0</v>
      </c>
      <c r="L2857">
        <f>'[1]Master Data'!DM239/1000000</f>
        <v>0</v>
      </c>
      <c r="M2857">
        <f>'[1]Master Data'!DN239/1000000</f>
        <v>0</v>
      </c>
      <c r="N2857">
        <f>'[1]Master Data'!DO239/1000000</f>
        <v>0</v>
      </c>
      <c r="O2857">
        <f>'[1]Master Data'!DP239/100</f>
        <v>0</v>
      </c>
      <c r="P2857">
        <f>'[1]Master Data'!DQ239/100</f>
        <v>0</v>
      </c>
      <c r="Q2857">
        <f>'[1]Master Data'!DR239/100</f>
        <v>0</v>
      </c>
      <c r="R2857">
        <f>'[1]Master Data'!DS239/1000000</f>
        <v>0</v>
      </c>
      <c r="S2857">
        <f>'[1]Master Data'!DU239/1000000</f>
        <v>0</v>
      </c>
      <c r="T2857">
        <f>'[1]Master Data'!DV239/100</f>
        <v>0</v>
      </c>
      <c r="U2857">
        <f>'[1]Master Data'!DW239/1000000</f>
        <v>0</v>
      </c>
    </row>
    <row r="2858" spans="1:21" x14ac:dyDescent="0.55000000000000004">
      <c r="A2858" s="41" t="s">
        <v>1340</v>
      </c>
      <c r="B2858" s="41">
        <v>1.2699999999999999E-2</v>
      </c>
      <c r="C2858">
        <f>'[1]Master Data'!DC240/100</f>
        <v>0</v>
      </c>
      <c r="D2858">
        <f>'[1]Master Data'!DD240/1000000</f>
        <v>0</v>
      </c>
      <c r="E2858">
        <f>'[1]Master Data'!DE240/1000000</f>
        <v>0</v>
      </c>
      <c r="F2858">
        <f>'[1]Master Data'!DF240/100</f>
        <v>0</v>
      </c>
      <c r="G2858">
        <f>'[1]Master Data'!DG240/100</f>
        <v>0</v>
      </c>
      <c r="H2858">
        <f>'[1]Master Data'!DH240/100</f>
        <v>0</v>
      </c>
      <c r="I2858">
        <f>'[1]Master Data'!DI240/100</f>
        <v>0</v>
      </c>
      <c r="J2858">
        <f>'[1]Master Data'!DJ240/100</f>
        <v>0</v>
      </c>
      <c r="K2858">
        <f>'[1]Master Data'!DL240/100</f>
        <v>0</v>
      </c>
      <c r="L2858">
        <f>'[1]Master Data'!DM240/1000000</f>
        <v>0</v>
      </c>
      <c r="M2858">
        <f>'[1]Master Data'!DN240/1000000</f>
        <v>0</v>
      </c>
      <c r="N2858">
        <f>'[1]Master Data'!DO240/1000000</f>
        <v>0</v>
      </c>
      <c r="O2858">
        <f>'[1]Master Data'!DP240/100</f>
        <v>0</v>
      </c>
      <c r="P2858">
        <f>'[1]Master Data'!DQ240/100</f>
        <v>0</v>
      </c>
      <c r="Q2858">
        <f>'[1]Master Data'!DR240/100</f>
        <v>0</v>
      </c>
      <c r="R2858">
        <f>'[1]Master Data'!DS240/1000000</f>
        <v>0</v>
      </c>
      <c r="S2858">
        <f>'[1]Master Data'!DU240/1000000</f>
        <v>0</v>
      </c>
      <c r="T2858">
        <f>'[1]Master Data'!DV240/100</f>
        <v>0</v>
      </c>
      <c r="U2858">
        <f>'[1]Master Data'!DW240/1000000</f>
        <v>0</v>
      </c>
    </row>
    <row r="2859" spans="1:21" x14ac:dyDescent="0.55000000000000004">
      <c r="A2859" s="41" t="s">
        <v>1341</v>
      </c>
      <c r="B2859" s="41">
        <v>1.26E-2</v>
      </c>
      <c r="C2859">
        <f>'[1]Master Data'!DC241/100</f>
        <v>0</v>
      </c>
      <c r="D2859">
        <f>'[1]Master Data'!DD241/1000000</f>
        <v>0</v>
      </c>
      <c r="E2859">
        <f>'[1]Master Data'!DE241/1000000</f>
        <v>0</v>
      </c>
      <c r="F2859">
        <f>'[1]Master Data'!DF241/100</f>
        <v>0</v>
      </c>
      <c r="G2859">
        <f>'[1]Master Data'!DG241/100</f>
        <v>0</v>
      </c>
      <c r="H2859">
        <f>'[1]Master Data'!DH241/100</f>
        <v>0</v>
      </c>
      <c r="I2859">
        <f>'[1]Master Data'!DI241/100</f>
        <v>0</v>
      </c>
      <c r="J2859">
        <f>'[1]Master Data'!DJ241/100</f>
        <v>0</v>
      </c>
      <c r="K2859">
        <f>'[1]Master Data'!DL241/100</f>
        <v>0</v>
      </c>
      <c r="L2859">
        <f>'[1]Master Data'!DM241/1000000</f>
        <v>0</v>
      </c>
      <c r="M2859">
        <f>'[1]Master Data'!DN241/1000000</f>
        <v>0</v>
      </c>
      <c r="N2859">
        <f>'[1]Master Data'!DO241/1000000</f>
        <v>0</v>
      </c>
      <c r="O2859">
        <f>'[1]Master Data'!DP241/100</f>
        <v>0</v>
      </c>
      <c r="P2859">
        <f>'[1]Master Data'!DQ241/100</f>
        <v>0</v>
      </c>
      <c r="Q2859">
        <f>'[1]Master Data'!DR241/100</f>
        <v>0</v>
      </c>
      <c r="R2859">
        <f>'[1]Master Data'!DS241/1000000</f>
        <v>0</v>
      </c>
      <c r="S2859">
        <f>'[1]Master Data'!DU241/1000000</f>
        <v>0</v>
      </c>
      <c r="T2859">
        <f>'[1]Master Data'!DV241/100</f>
        <v>0</v>
      </c>
      <c r="U2859">
        <f>'[1]Master Data'!DW241/1000000</f>
        <v>0</v>
      </c>
    </row>
    <row r="2860" spans="1:21" x14ac:dyDescent="0.55000000000000004">
      <c r="A2860" s="41" t="s">
        <v>1342</v>
      </c>
      <c r="B2860" s="41">
        <v>0</v>
      </c>
      <c r="C2860">
        <f>'[1]Master Data'!DC242/100</f>
        <v>0</v>
      </c>
      <c r="D2860">
        <f>'[1]Master Data'!DD242/1000000</f>
        <v>0</v>
      </c>
      <c r="E2860">
        <f>'[1]Master Data'!DE242/1000000</f>
        <v>0</v>
      </c>
      <c r="F2860">
        <f>'[1]Master Data'!DF242/100</f>
        <v>0</v>
      </c>
      <c r="G2860">
        <f>'[1]Master Data'!DG242/100</f>
        <v>0</v>
      </c>
      <c r="H2860">
        <f>'[1]Master Data'!DH242/100</f>
        <v>0</v>
      </c>
      <c r="I2860">
        <f>'[1]Master Data'!DI242/100</f>
        <v>0</v>
      </c>
      <c r="J2860">
        <f>'[1]Master Data'!DJ242/100</f>
        <v>0</v>
      </c>
      <c r="K2860">
        <f>'[1]Master Data'!DL242/100</f>
        <v>0</v>
      </c>
      <c r="L2860">
        <f>'[1]Master Data'!DM242/1000000</f>
        <v>0</v>
      </c>
      <c r="M2860">
        <f>'[1]Master Data'!DN242/1000000</f>
        <v>0</v>
      </c>
      <c r="N2860">
        <f>'[1]Master Data'!DO242/1000000</f>
        <v>0</v>
      </c>
      <c r="O2860">
        <f>'[1]Master Data'!DP242/100</f>
        <v>0</v>
      </c>
      <c r="P2860">
        <f>'[1]Master Data'!DQ242/100</f>
        <v>0</v>
      </c>
      <c r="Q2860">
        <f>'[1]Master Data'!DR242/100</f>
        <v>0</v>
      </c>
      <c r="R2860">
        <f>'[1]Master Data'!DS242/1000000</f>
        <v>0</v>
      </c>
      <c r="S2860">
        <f>'[1]Master Data'!DU242/1000000</f>
        <v>0</v>
      </c>
      <c r="T2860">
        <f>'[1]Master Data'!DV242/100</f>
        <v>0</v>
      </c>
      <c r="U2860">
        <f>'[1]Master Data'!DW242/1000000</f>
        <v>0</v>
      </c>
    </row>
    <row r="2861" spans="1:21" x14ac:dyDescent="0.55000000000000004">
      <c r="A2861" s="41" t="s">
        <v>1343</v>
      </c>
      <c r="B2861" s="41">
        <v>0</v>
      </c>
      <c r="C2861">
        <f>'[1]Master Data'!DC243/100</f>
        <v>0</v>
      </c>
      <c r="D2861">
        <f>'[1]Master Data'!DD243/1000000</f>
        <v>0</v>
      </c>
      <c r="E2861">
        <f>'[1]Master Data'!DE243/1000000</f>
        <v>0</v>
      </c>
      <c r="F2861">
        <f>'[1]Master Data'!DF243/100</f>
        <v>0</v>
      </c>
      <c r="G2861">
        <f>'[1]Master Data'!DG243/100</f>
        <v>0</v>
      </c>
      <c r="H2861">
        <f>'[1]Master Data'!DH243/100</f>
        <v>0</v>
      </c>
      <c r="I2861">
        <f>'[1]Master Data'!DI243/100</f>
        <v>0</v>
      </c>
      <c r="J2861">
        <f>'[1]Master Data'!DJ243/100</f>
        <v>0</v>
      </c>
      <c r="K2861">
        <f>'[1]Master Data'!DL243/100</f>
        <v>0</v>
      </c>
      <c r="L2861">
        <f>'[1]Master Data'!DM243/1000000</f>
        <v>0</v>
      </c>
      <c r="M2861">
        <f>'[1]Master Data'!DN243/1000000</f>
        <v>0</v>
      </c>
      <c r="N2861">
        <f>'[1]Master Data'!DO243/1000000</f>
        <v>0</v>
      </c>
      <c r="O2861">
        <f>'[1]Master Data'!DP243/100</f>
        <v>0</v>
      </c>
      <c r="P2861">
        <f>'[1]Master Data'!DQ243/100</f>
        <v>0</v>
      </c>
      <c r="Q2861">
        <f>'[1]Master Data'!DR243/100</f>
        <v>0</v>
      </c>
      <c r="R2861">
        <f>'[1]Master Data'!DS243/1000000</f>
        <v>0</v>
      </c>
      <c r="S2861">
        <f>'[1]Master Data'!DU243/1000000</f>
        <v>0</v>
      </c>
      <c r="T2861">
        <f>'[1]Master Data'!DV243/100</f>
        <v>0</v>
      </c>
      <c r="U2861">
        <f>'[1]Master Data'!DW243/1000000</f>
        <v>0</v>
      </c>
    </row>
    <row r="2862" spans="1:21" x14ac:dyDescent="0.55000000000000004">
      <c r="A2862" s="41" t="s">
        <v>1344</v>
      </c>
      <c r="B2862" s="41">
        <v>0</v>
      </c>
      <c r="C2862">
        <f>'[1]Master Data'!DC244/100</f>
        <v>0</v>
      </c>
      <c r="D2862">
        <f>'[1]Master Data'!DD244/1000000</f>
        <v>0</v>
      </c>
      <c r="E2862">
        <f>'[1]Master Data'!DE244/1000000</f>
        <v>0</v>
      </c>
      <c r="F2862">
        <f>'[1]Master Data'!DF244/100</f>
        <v>0</v>
      </c>
      <c r="G2862">
        <f>'[1]Master Data'!DG244/100</f>
        <v>0</v>
      </c>
      <c r="H2862">
        <f>'[1]Master Data'!DH244/100</f>
        <v>0</v>
      </c>
      <c r="I2862">
        <f>'[1]Master Data'!DI244/100</f>
        <v>0</v>
      </c>
      <c r="J2862">
        <f>'[1]Master Data'!DJ244/100</f>
        <v>0</v>
      </c>
      <c r="K2862">
        <f>'[1]Master Data'!DL244/100</f>
        <v>0</v>
      </c>
      <c r="L2862">
        <f>'[1]Master Data'!DM244/1000000</f>
        <v>0</v>
      </c>
      <c r="M2862">
        <f>'[1]Master Data'!DN244/1000000</f>
        <v>0</v>
      </c>
      <c r="N2862">
        <f>'[1]Master Data'!DO244/1000000</f>
        <v>0</v>
      </c>
      <c r="O2862">
        <f>'[1]Master Data'!DP244/100</f>
        <v>0</v>
      </c>
      <c r="P2862">
        <f>'[1]Master Data'!DQ244/100</f>
        <v>0</v>
      </c>
      <c r="Q2862">
        <f>'[1]Master Data'!DR244/100</f>
        <v>0</v>
      </c>
      <c r="R2862">
        <f>'[1]Master Data'!DS244/1000000</f>
        <v>0</v>
      </c>
      <c r="S2862">
        <f>'[1]Master Data'!DU244/1000000</f>
        <v>0</v>
      </c>
      <c r="T2862">
        <f>'[1]Master Data'!DV244/100</f>
        <v>0</v>
      </c>
      <c r="U2862">
        <f>'[1]Master Data'!DW244/1000000</f>
        <v>0</v>
      </c>
    </row>
    <row r="2863" spans="1:21" x14ac:dyDescent="0.55000000000000004">
      <c r="A2863" s="41" t="s">
        <v>1345</v>
      </c>
      <c r="B2863" s="41">
        <v>0</v>
      </c>
      <c r="C2863">
        <f>'[1]Master Data'!DC245/100</f>
        <v>0</v>
      </c>
      <c r="D2863">
        <f>'[1]Master Data'!DD245/1000000</f>
        <v>0</v>
      </c>
      <c r="E2863">
        <f>'[1]Master Data'!DE245/1000000</f>
        <v>0</v>
      </c>
      <c r="F2863">
        <f>'[1]Master Data'!DF245/100</f>
        <v>0</v>
      </c>
      <c r="G2863">
        <f>'[1]Master Data'!DG245/100</f>
        <v>0</v>
      </c>
      <c r="H2863">
        <f>'[1]Master Data'!DH245/100</f>
        <v>0</v>
      </c>
      <c r="I2863">
        <f>'[1]Master Data'!DI245/100</f>
        <v>0</v>
      </c>
      <c r="J2863">
        <f>'[1]Master Data'!DJ245/100</f>
        <v>0</v>
      </c>
      <c r="K2863">
        <f>'[1]Master Data'!DL245/100</f>
        <v>0</v>
      </c>
      <c r="L2863">
        <f>'[1]Master Data'!DM245/1000000</f>
        <v>0</v>
      </c>
      <c r="M2863">
        <f>'[1]Master Data'!DN245/1000000</f>
        <v>0</v>
      </c>
      <c r="N2863">
        <f>'[1]Master Data'!DO245/1000000</f>
        <v>0</v>
      </c>
      <c r="O2863">
        <f>'[1]Master Data'!DP245/100</f>
        <v>0</v>
      </c>
      <c r="P2863">
        <f>'[1]Master Data'!DQ245/100</f>
        <v>0</v>
      </c>
      <c r="Q2863">
        <f>'[1]Master Data'!DR245/100</f>
        <v>0</v>
      </c>
      <c r="R2863">
        <f>'[1]Master Data'!DS245/1000000</f>
        <v>0</v>
      </c>
      <c r="S2863">
        <f>'[1]Master Data'!DU245/1000000</f>
        <v>0</v>
      </c>
      <c r="T2863">
        <f>'[1]Master Data'!DV245/100</f>
        <v>0</v>
      </c>
      <c r="U2863">
        <f>'[1]Master Data'!DW245/1000000</f>
        <v>0</v>
      </c>
    </row>
    <row r="2864" spans="1:21" x14ac:dyDescent="0.55000000000000004">
      <c r="A2864" s="41" t="s">
        <v>1346</v>
      </c>
      <c r="B2864" s="41">
        <v>0</v>
      </c>
      <c r="C2864">
        <f>'[1]Master Data'!DC246/100</f>
        <v>0</v>
      </c>
      <c r="D2864">
        <f>'[1]Master Data'!DD246/1000000</f>
        <v>0</v>
      </c>
      <c r="E2864">
        <f>'[1]Master Data'!DE246/1000000</f>
        <v>0</v>
      </c>
      <c r="F2864">
        <f>'[1]Master Data'!DF246/100</f>
        <v>0</v>
      </c>
      <c r="G2864">
        <f>'[1]Master Data'!DG246/100</f>
        <v>0</v>
      </c>
      <c r="H2864">
        <f>'[1]Master Data'!DH246/100</f>
        <v>0</v>
      </c>
      <c r="I2864">
        <f>'[1]Master Data'!DI246/100</f>
        <v>0</v>
      </c>
      <c r="J2864">
        <f>'[1]Master Data'!DJ246/100</f>
        <v>0</v>
      </c>
      <c r="K2864">
        <f>'[1]Master Data'!DL246/100</f>
        <v>0</v>
      </c>
      <c r="L2864">
        <f>'[1]Master Data'!DM246/1000000</f>
        <v>0</v>
      </c>
      <c r="M2864">
        <f>'[1]Master Data'!DN246/1000000</f>
        <v>0</v>
      </c>
      <c r="N2864">
        <f>'[1]Master Data'!DO246/1000000</f>
        <v>0</v>
      </c>
      <c r="O2864">
        <f>'[1]Master Data'!DP246/100</f>
        <v>0</v>
      </c>
      <c r="P2864">
        <f>'[1]Master Data'!DQ246/100</f>
        <v>0</v>
      </c>
      <c r="Q2864">
        <f>'[1]Master Data'!DR246/100</f>
        <v>0</v>
      </c>
      <c r="R2864">
        <f>'[1]Master Data'!DS246/1000000</f>
        <v>0</v>
      </c>
      <c r="S2864">
        <f>'[1]Master Data'!DU246/1000000</f>
        <v>0</v>
      </c>
      <c r="T2864">
        <f>'[1]Master Data'!DV246/100</f>
        <v>0</v>
      </c>
      <c r="U2864">
        <f>'[1]Master Data'!DW246/1000000</f>
        <v>0</v>
      </c>
    </row>
    <row r="2865" spans="1:21" x14ac:dyDescent="0.55000000000000004">
      <c r="A2865" s="41" t="s">
        <v>1347</v>
      </c>
      <c r="B2865" s="41">
        <v>0</v>
      </c>
      <c r="C2865">
        <f>'[1]Master Data'!DC247/100</f>
        <v>0</v>
      </c>
      <c r="D2865">
        <f>'[1]Master Data'!DD247/1000000</f>
        <v>0</v>
      </c>
      <c r="E2865">
        <f>'[1]Master Data'!DE247/1000000</f>
        <v>0</v>
      </c>
      <c r="F2865">
        <f>'[1]Master Data'!DF247/100</f>
        <v>0</v>
      </c>
      <c r="G2865">
        <f>'[1]Master Data'!DG247/100</f>
        <v>0</v>
      </c>
      <c r="H2865">
        <f>'[1]Master Data'!DH247/100</f>
        <v>0</v>
      </c>
      <c r="I2865">
        <f>'[1]Master Data'!DI247/100</f>
        <v>0</v>
      </c>
      <c r="J2865">
        <f>'[1]Master Data'!DJ247/100</f>
        <v>0</v>
      </c>
      <c r="K2865">
        <f>'[1]Master Data'!DL247/100</f>
        <v>0</v>
      </c>
      <c r="L2865">
        <f>'[1]Master Data'!DM247/1000000</f>
        <v>0</v>
      </c>
      <c r="M2865">
        <f>'[1]Master Data'!DN247/1000000</f>
        <v>0</v>
      </c>
      <c r="N2865">
        <f>'[1]Master Data'!DO247/1000000</f>
        <v>0</v>
      </c>
      <c r="O2865">
        <f>'[1]Master Data'!DP247/100</f>
        <v>0</v>
      </c>
      <c r="P2865">
        <f>'[1]Master Data'!DQ247/100</f>
        <v>0</v>
      </c>
      <c r="Q2865">
        <f>'[1]Master Data'!DR247/100</f>
        <v>0</v>
      </c>
      <c r="R2865">
        <f>'[1]Master Data'!DS247/1000000</f>
        <v>0</v>
      </c>
      <c r="S2865">
        <f>'[1]Master Data'!DU247/1000000</f>
        <v>0</v>
      </c>
      <c r="T2865">
        <f>'[1]Master Data'!DV247/100</f>
        <v>0</v>
      </c>
      <c r="U2865">
        <f>'[1]Master Data'!DW247/1000000</f>
        <v>0</v>
      </c>
    </row>
    <row r="2866" spans="1:21" x14ac:dyDescent="0.55000000000000004">
      <c r="A2866" s="41" t="s">
        <v>1348</v>
      </c>
      <c r="B2866" s="41">
        <v>0</v>
      </c>
      <c r="C2866">
        <f>'[1]Master Data'!DC248/100</f>
        <v>0</v>
      </c>
      <c r="D2866">
        <f>'[1]Master Data'!DD248/1000000</f>
        <v>0</v>
      </c>
      <c r="E2866">
        <f>'[1]Master Data'!DE248/1000000</f>
        <v>0</v>
      </c>
      <c r="F2866">
        <f>'[1]Master Data'!DF248/100</f>
        <v>0</v>
      </c>
      <c r="G2866">
        <f>'[1]Master Data'!DG248/100</f>
        <v>0</v>
      </c>
      <c r="H2866">
        <f>'[1]Master Data'!DH248/100</f>
        <v>0</v>
      </c>
      <c r="I2866">
        <f>'[1]Master Data'!DI248/100</f>
        <v>0</v>
      </c>
      <c r="J2866">
        <f>'[1]Master Data'!DJ248/100</f>
        <v>0</v>
      </c>
      <c r="K2866">
        <f>'[1]Master Data'!DL248/100</f>
        <v>0</v>
      </c>
      <c r="L2866">
        <f>'[1]Master Data'!DM248/1000000</f>
        <v>0</v>
      </c>
      <c r="M2866">
        <f>'[1]Master Data'!DN248/1000000</f>
        <v>0</v>
      </c>
      <c r="N2866">
        <f>'[1]Master Data'!DO248/1000000</f>
        <v>0</v>
      </c>
      <c r="O2866">
        <f>'[1]Master Data'!DP248/100</f>
        <v>0</v>
      </c>
      <c r="P2866">
        <f>'[1]Master Data'!DQ248/100</f>
        <v>0</v>
      </c>
      <c r="Q2866">
        <f>'[1]Master Data'!DR248/100</f>
        <v>0</v>
      </c>
      <c r="R2866">
        <f>'[1]Master Data'!DS248/1000000</f>
        <v>0</v>
      </c>
      <c r="S2866">
        <f>'[1]Master Data'!DU248/1000000</f>
        <v>0</v>
      </c>
      <c r="T2866">
        <f>'[1]Master Data'!DV248/100</f>
        <v>0</v>
      </c>
      <c r="U2866">
        <f>'[1]Master Data'!DW248/1000000</f>
        <v>0</v>
      </c>
    </row>
    <row r="2867" spans="1:21" x14ac:dyDescent="0.55000000000000004">
      <c r="A2867" s="41" t="s">
        <v>1349</v>
      </c>
      <c r="B2867" s="41">
        <v>0</v>
      </c>
      <c r="C2867">
        <f>'[1]Master Data'!DC249/100</f>
        <v>0</v>
      </c>
      <c r="D2867">
        <f>'[1]Master Data'!DD249/1000000</f>
        <v>0</v>
      </c>
      <c r="E2867">
        <f>'[1]Master Data'!DE249/1000000</f>
        <v>0</v>
      </c>
      <c r="F2867">
        <f>'[1]Master Data'!DF249/100</f>
        <v>0</v>
      </c>
      <c r="G2867">
        <f>'[1]Master Data'!DG249/100</f>
        <v>0</v>
      </c>
      <c r="H2867">
        <f>'[1]Master Data'!DH249/100</f>
        <v>0</v>
      </c>
      <c r="I2867">
        <f>'[1]Master Data'!DI249/100</f>
        <v>0</v>
      </c>
      <c r="J2867">
        <f>'[1]Master Data'!DJ249/100</f>
        <v>0</v>
      </c>
      <c r="K2867">
        <f>'[1]Master Data'!DL249/100</f>
        <v>0</v>
      </c>
      <c r="L2867">
        <f>'[1]Master Data'!DM249/1000000</f>
        <v>0</v>
      </c>
      <c r="M2867">
        <f>'[1]Master Data'!DN249/1000000</f>
        <v>0</v>
      </c>
      <c r="N2867">
        <f>'[1]Master Data'!DO249/1000000</f>
        <v>0</v>
      </c>
      <c r="O2867">
        <f>'[1]Master Data'!DP249/100</f>
        <v>0</v>
      </c>
      <c r="P2867">
        <f>'[1]Master Data'!DQ249/100</f>
        <v>0</v>
      </c>
      <c r="Q2867">
        <f>'[1]Master Data'!DR249/100</f>
        <v>0</v>
      </c>
      <c r="R2867">
        <f>'[1]Master Data'!DS249/1000000</f>
        <v>0</v>
      </c>
      <c r="S2867">
        <f>'[1]Master Data'!DU249/1000000</f>
        <v>0</v>
      </c>
      <c r="T2867">
        <f>'[1]Master Data'!DV249/100</f>
        <v>0</v>
      </c>
      <c r="U2867">
        <f>'[1]Master Data'!DW249/1000000</f>
        <v>0</v>
      </c>
    </row>
    <row r="2868" spans="1:21" x14ac:dyDescent="0.55000000000000004">
      <c r="A2868" s="41" t="s">
        <v>1350</v>
      </c>
      <c r="B2868" s="41">
        <v>0</v>
      </c>
      <c r="C2868">
        <f>'[1]Master Data'!DC250/100</f>
        <v>0</v>
      </c>
      <c r="D2868">
        <f>'[1]Master Data'!DD250/1000000</f>
        <v>0</v>
      </c>
      <c r="E2868">
        <f>'[1]Master Data'!DE250/1000000</f>
        <v>0</v>
      </c>
      <c r="F2868">
        <f>'[1]Master Data'!DF250/100</f>
        <v>0</v>
      </c>
      <c r="G2868">
        <f>'[1]Master Data'!DG250/100</f>
        <v>0</v>
      </c>
      <c r="H2868">
        <f>'[1]Master Data'!DH250/100</f>
        <v>0</v>
      </c>
      <c r="I2868">
        <f>'[1]Master Data'!DI250/100</f>
        <v>0</v>
      </c>
      <c r="J2868">
        <f>'[1]Master Data'!DJ250/100</f>
        <v>0</v>
      </c>
      <c r="K2868">
        <f>'[1]Master Data'!DL250/100</f>
        <v>0</v>
      </c>
      <c r="L2868">
        <f>'[1]Master Data'!DM250/1000000</f>
        <v>0</v>
      </c>
      <c r="M2868">
        <f>'[1]Master Data'!DN250/1000000</f>
        <v>0</v>
      </c>
      <c r="N2868">
        <f>'[1]Master Data'!DO250/1000000</f>
        <v>0</v>
      </c>
      <c r="O2868">
        <f>'[1]Master Data'!DP250/100</f>
        <v>0</v>
      </c>
      <c r="P2868">
        <f>'[1]Master Data'!DQ250/100</f>
        <v>0</v>
      </c>
      <c r="Q2868">
        <f>'[1]Master Data'!DR250/100</f>
        <v>0</v>
      </c>
      <c r="R2868">
        <f>'[1]Master Data'!DS250/1000000</f>
        <v>0</v>
      </c>
      <c r="S2868">
        <f>'[1]Master Data'!DU250/1000000</f>
        <v>0</v>
      </c>
      <c r="T2868">
        <f>'[1]Master Data'!DV250/100</f>
        <v>0</v>
      </c>
      <c r="U2868">
        <f>'[1]Master Data'!DW250/1000000</f>
        <v>0</v>
      </c>
    </row>
    <row r="2869" spans="1:21" x14ac:dyDescent="0.55000000000000004">
      <c r="A2869" s="41" t="s">
        <v>1351</v>
      </c>
      <c r="B2869" s="41">
        <v>0</v>
      </c>
      <c r="C2869">
        <f>'[1]Master Data'!DC251/100</f>
        <v>0</v>
      </c>
      <c r="D2869">
        <f>'[1]Master Data'!DD251/1000000</f>
        <v>0</v>
      </c>
      <c r="E2869">
        <f>'[1]Master Data'!DE251/1000000</f>
        <v>0</v>
      </c>
      <c r="F2869">
        <f>'[1]Master Data'!DF251/100</f>
        <v>0</v>
      </c>
      <c r="G2869">
        <f>'[1]Master Data'!DG251/100</f>
        <v>0</v>
      </c>
      <c r="H2869">
        <f>'[1]Master Data'!DH251/100</f>
        <v>0</v>
      </c>
      <c r="I2869">
        <f>'[1]Master Data'!DI251/100</f>
        <v>0</v>
      </c>
      <c r="J2869">
        <f>'[1]Master Data'!DJ251/100</f>
        <v>0</v>
      </c>
      <c r="K2869">
        <f>'[1]Master Data'!DL251/100</f>
        <v>0</v>
      </c>
      <c r="L2869">
        <f>'[1]Master Data'!DM251/1000000</f>
        <v>0</v>
      </c>
      <c r="M2869">
        <f>'[1]Master Data'!DN251/1000000</f>
        <v>0</v>
      </c>
      <c r="N2869">
        <f>'[1]Master Data'!DO251/1000000</f>
        <v>0</v>
      </c>
      <c r="O2869">
        <f>'[1]Master Data'!DP251/100</f>
        <v>0</v>
      </c>
      <c r="P2869">
        <f>'[1]Master Data'!DQ251/100</f>
        <v>0</v>
      </c>
      <c r="Q2869">
        <f>'[1]Master Data'!DR251/100</f>
        <v>0</v>
      </c>
      <c r="R2869">
        <f>'[1]Master Data'!DS251/1000000</f>
        <v>0</v>
      </c>
      <c r="S2869">
        <f>'[1]Master Data'!DU251/1000000</f>
        <v>0</v>
      </c>
      <c r="T2869">
        <f>'[1]Master Data'!DV251/100</f>
        <v>0</v>
      </c>
      <c r="U2869">
        <f>'[1]Master Data'!DW251/1000000</f>
        <v>0</v>
      </c>
    </row>
    <row r="2870" spans="1:21" x14ac:dyDescent="0.55000000000000004">
      <c r="A2870" s="41" t="s">
        <v>1956</v>
      </c>
      <c r="B2870" s="41">
        <v>0</v>
      </c>
      <c r="C2870">
        <f>'[1]Master Data'!DC252/100</f>
        <v>0</v>
      </c>
      <c r="D2870">
        <f>'[1]Master Data'!DD252/1000000</f>
        <v>0</v>
      </c>
      <c r="E2870">
        <f>'[1]Master Data'!DE252/1000000</f>
        <v>0</v>
      </c>
      <c r="F2870">
        <f>'[1]Master Data'!DF252/100</f>
        <v>0</v>
      </c>
      <c r="G2870">
        <f>'[1]Master Data'!DG252/100</f>
        <v>0</v>
      </c>
      <c r="H2870">
        <f>'[1]Master Data'!DH252/100</f>
        <v>0</v>
      </c>
      <c r="I2870">
        <f>'[1]Master Data'!DI252/100</f>
        <v>0</v>
      </c>
      <c r="J2870">
        <f>'[1]Master Data'!DJ252/100</f>
        <v>0</v>
      </c>
      <c r="K2870">
        <f>'[1]Master Data'!DL252/100</f>
        <v>0</v>
      </c>
      <c r="L2870">
        <f>'[1]Master Data'!DM252/1000000</f>
        <v>0</v>
      </c>
      <c r="M2870">
        <f>'[1]Master Data'!DN252/1000000</f>
        <v>0</v>
      </c>
      <c r="N2870">
        <f>'[1]Master Data'!DO252/1000000</f>
        <v>0</v>
      </c>
      <c r="O2870">
        <f>'[1]Master Data'!DP252/100</f>
        <v>0</v>
      </c>
      <c r="P2870">
        <f>'[1]Master Data'!DQ252/100</f>
        <v>0</v>
      </c>
      <c r="Q2870">
        <f>'[1]Master Data'!DR252/100</f>
        <v>0</v>
      </c>
      <c r="R2870">
        <f>'[1]Master Data'!DS252/1000000</f>
        <v>0</v>
      </c>
      <c r="S2870">
        <f>'[1]Master Data'!DU252/1000000</f>
        <v>0</v>
      </c>
      <c r="T2870">
        <f>'[1]Master Data'!DV252/100</f>
        <v>0</v>
      </c>
      <c r="U2870">
        <f>'[1]Master Data'!DW252/1000000</f>
        <v>0</v>
      </c>
    </row>
    <row r="2871" spans="1:21" x14ac:dyDescent="0.55000000000000004">
      <c r="A2871" s="41" t="s">
        <v>1958</v>
      </c>
      <c r="B2871" s="41">
        <v>0</v>
      </c>
      <c r="C2871">
        <f>'[1]Master Data'!DC253/100</f>
        <v>0</v>
      </c>
      <c r="D2871">
        <f>'[1]Master Data'!DD253/1000000</f>
        <v>0</v>
      </c>
      <c r="E2871">
        <f>'[1]Master Data'!DE253/1000000</f>
        <v>0</v>
      </c>
      <c r="F2871">
        <f>'[1]Master Data'!DF253/100</f>
        <v>0</v>
      </c>
      <c r="G2871">
        <f>'[1]Master Data'!DG253/100</f>
        <v>0</v>
      </c>
      <c r="H2871">
        <f>'[1]Master Data'!DH253/100</f>
        <v>0</v>
      </c>
      <c r="I2871">
        <f>'[1]Master Data'!DI253/100</f>
        <v>0</v>
      </c>
      <c r="J2871">
        <f>'[1]Master Data'!DJ253/100</f>
        <v>0</v>
      </c>
      <c r="K2871">
        <f>'[1]Master Data'!DL253/100</f>
        <v>0</v>
      </c>
      <c r="L2871">
        <f>'[1]Master Data'!DM253/1000000</f>
        <v>0</v>
      </c>
      <c r="M2871">
        <f>'[1]Master Data'!DN253/1000000</f>
        <v>0</v>
      </c>
      <c r="N2871">
        <f>'[1]Master Data'!DO253/1000000</f>
        <v>0</v>
      </c>
      <c r="O2871">
        <f>'[1]Master Data'!DP253/100</f>
        <v>0</v>
      </c>
      <c r="P2871">
        <f>'[1]Master Data'!DQ253/100</f>
        <v>0</v>
      </c>
      <c r="Q2871">
        <f>'[1]Master Data'!DR253/100</f>
        <v>0</v>
      </c>
      <c r="R2871">
        <f>'[1]Master Data'!DS253/1000000</f>
        <v>0</v>
      </c>
      <c r="S2871">
        <f>'[1]Master Data'!DU253/1000000</f>
        <v>0</v>
      </c>
      <c r="T2871">
        <f>'[1]Master Data'!DV253/100</f>
        <v>0</v>
      </c>
      <c r="U2871">
        <f>'[1]Master Data'!DW253/1000000</f>
        <v>0</v>
      </c>
    </row>
    <row r="2872" spans="1:21" x14ac:dyDescent="0.55000000000000004">
      <c r="A2872" s="41" t="s">
        <v>1960</v>
      </c>
      <c r="B2872" s="41">
        <v>0</v>
      </c>
      <c r="C2872">
        <f>'[1]Master Data'!DC254/100</f>
        <v>0</v>
      </c>
      <c r="D2872">
        <f>'[1]Master Data'!DD254/1000000</f>
        <v>0</v>
      </c>
      <c r="E2872">
        <f>'[1]Master Data'!DE254/1000000</f>
        <v>0</v>
      </c>
      <c r="F2872">
        <f>'[1]Master Data'!DF254/100</f>
        <v>0</v>
      </c>
      <c r="G2872">
        <f>'[1]Master Data'!DG254/100</f>
        <v>0</v>
      </c>
      <c r="H2872">
        <f>'[1]Master Data'!DH254/100</f>
        <v>0</v>
      </c>
      <c r="I2872">
        <f>'[1]Master Data'!DI254/100</f>
        <v>0</v>
      </c>
      <c r="J2872">
        <f>'[1]Master Data'!DJ254/100</f>
        <v>0</v>
      </c>
      <c r="K2872">
        <f>'[1]Master Data'!DL254/100</f>
        <v>0</v>
      </c>
      <c r="L2872">
        <f>'[1]Master Data'!DM254/1000000</f>
        <v>0</v>
      </c>
      <c r="M2872">
        <f>'[1]Master Data'!DN254/1000000</f>
        <v>0</v>
      </c>
      <c r="N2872">
        <f>'[1]Master Data'!DO254/1000000</f>
        <v>0</v>
      </c>
      <c r="O2872">
        <f>'[1]Master Data'!DP254/100</f>
        <v>0</v>
      </c>
      <c r="P2872">
        <f>'[1]Master Data'!DQ254/100</f>
        <v>0</v>
      </c>
      <c r="Q2872">
        <f>'[1]Master Data'!DR254/100</f>
        <v>0</v>
      </c>
      <c r="R2872">
        <f>'[1]Master Data'!DS254/1000000</f>
        <v>0</v>
      </c>
      <c r="S2872">
        <f>'[1]Master Data'!DU254/1000000</f>
        <v>0</v>
      </c>
      <c r="T2872">
        <f>'[1]Master Data'!DV254/100</f>
        <v>0</v>
      </c>
      <c r="U2872">
        <f>'[1]Master Data'!DW254/1000000</f>
        <v>0</v>
      </c>
    </row>
    <row r="2873" spans="1:21" x14ac:dyDescent="0.55000000000000004">
      <c r="A2873" s="41" t="s">
        <v>1352</v>
      </c>
      <c r="B2873" s="41">
        <v>0</v>
      </c>
      <c r="C2873">
        <f>'[1]Master Data'!DC255/100</f>
        <v>0</v>
      </c>
      <c r="D2873">
        <f>'[1]Master Data'!DD255/1000000</f>
        <v>0</v>
      </c>
      <c r="E2873">
        <f>'[1]Master Data'!DE255/1000000</f>
        <v>0</v>
      </c>
      <c r="F2873">
        <f>'[1]Master Data'!DF255/100</f>
        <v>0</v>
      </c>
      <c r="G2873">
        <f>'[1]Master Data'!DG255/100</f>
        <v>0</v>
      </c>
      <c r="H2873">
        <f>'[1]Master Data'!DH255/100</f>
        <v>0</v>
      </c>
      <c r="I2873">
        <f>'[1]Master Data'!DI255/100</f>
        <v>0</v>
      </c>
      <c r="J2873">
        <f>'[1]Master Data'!DJ255/100</f>
        <v>0</v>
      </c>
      <c r="K2873">
        <f>'[1]Master Data'!DL255/100</f>
        <v>0</v>
      </c>
      <c r="L2873">
        <f>'[1]Master Data'!DM255/1000000</f>
        <v>0</v>
      </c>
      <c r="M2873">
        <f>'[1]Master Data'!DN255/1000000</f>
        <v>0</v>
      </c>
      <c r="N2873">
        <f>'[1]Master Data'!DO255/1000000</f>
        <v>0</v>
      </c>
      <c r="O2873">
        <f>'[1]Master Data'!DP255/100</f>
        <v>0</v>
      </c>
      <c r="P2873">
        <f>'[1]Master Data'!DQ255/100</f>
        <v>0</v>
      </c>
      <c r="Q2873">
        <f>'[1]Master Data'!DR255/100</f>
        <v>0</v>
      </c>
      <c r="R2873">
        <f>'[1]Master Data'!DS255/1000000</f>
        <v>0</v>
      </c>
      <c r="S2873">
        <f>'[1]Master Data'!DU255/1000000</f>
        <v>0</v>
      </c>
      <c r="T2873">
        <f>'[1]Master Data'!DV255/100</f>
        <v>0</v>
      </c>
      <c r="U2873">
        <f>'[1]Master Data'!DW255/1000000</f>
        <v>0</v>
      </c>
    </row>
    <row r="2874" spans="1:21" x14ac:dyDescent="0.55000000000000004">
      <c r="A2874" s="41" t="s">
        <v>1353</v>
      </c>
      <c r="B2874" s="41">
        <v>0</v>
      </c>
      <c r="C2874">
        <f>'[1]Master Data'!DC256/100</f>
        <v>0</v>
      </c>
      <c r="D2874">
        <f>'[1]Master Data'!DD256/1000000</f>
        <v>0</v>
      </c>
      <c r="E2874">
        <f>'[1]Master Data'!DE256/1000000</f>
        <v>0</v>
      </c>
      <c r="F2874">
        <f>'[1]Master Data'!DF256/100</f>
        <v>0</v>
      </c>
      <c r="G2874">
        <f>'[1]Master Data'!DG256/100</f>
        <v>0</v>
      </c>
      <c r="H2874">
        <f>'[1]Master Data'!DH256/100</f>
        <v>0</v>
      </c>
      <c r="I2874">
        <f>'[1]Master Data'!DI256/100</f>
        <v>0</v>
      </c>
      <c r="J2874">
        <f>'[1]Master Data'!DJ256/100</f>
        <v>0</v>
      </c>
      <c r="K2874">
        <f>'[1]Master Data'!DL256/100</f>
        <v>0</v>
      </c>
      <c r="L2874">
        <f>'[1]Master Data'!DM256/1000000</f>
        <v>0</v>
      </c>
      <c r="M2874">
        <f>'[1]Master Data'!DN256/1000000</f>
        <v>0</v>
      </c>
      <c r="N2874">
        <f>'[1]Master Data'!DO256/1000000</f>
        <v>0</v>
      </c>
      <c r="O2874">
        <f>'[1]Master Data'!DP256/100</f>
        <v>0</v>
      </c>
      <c r="P2874">
        <f>'[1]Master Data'!DQ256/100</f>
        <v>0</v>
      </c>
      <c r="Q2874">
        <f>'[1]Master Data'!DR256/100</f>
        <v>0</v>
      </c>
      <c r="R2874">
        <f>'[1]Master Data'!DS256/1000000</f>
        <v>0</v>
      </c>
      <c r="S2874">
        <f>'[1]Master Data'!DU256/1000000</f>
        <v>0</v>
      </c>
      <c r="T2874">
        <f>'[1]Master Data'!DV256/100</f>
        <v>0</v>
      </c>
      <c r="U2874">
        <f>'[1]Master Data'!DW256/1000000</f>
        <v>0</v>
      </c>
    </row>
    <row r="2875" spans="1:21" x14ac:dyDescent="0.55000000000000004">
      <c r="A2875" s="41" t="s">
        <v>1354</v>
      </c>
      <c r="B2875" s="41">
        <v>2.5999999999999999E-3</v>
      </c>
      <c r="C2875">
        <f>'[1]Master Data'!DC257/100</f>
        <v>0</v>
      </c>
      <c r="D2875">
        <f>'[1]Master Data'!DD257/1000000</f>
        <v>0</v>
      </c>
      <c r="E2875">
        <f>'[1]Master Data'!DE257/1000000</f>
        <v>0</v>
      </c>
      <c r="F2875">
        <f>'[1]Master Data'!DF257/100</f>
        <v>0</v>
      </c>
      <c r="G2875">
        <f>'[1]Master Data'!DG257/100</f>
        <v>0</v>
      </c>
      <c r="H2875">
        <f>'[1]Master Data'!DH257/100</f>
        <v>0</v>
      </c>
      <c r="I2875">
        <f>'[1]Master Data'!DI257/100</f>
        <v>0</v>
      </c>
      <c r="J2875">
        <f>'[1]Master Data'!DJ257/100</f>
        <v>0</v>
      </c>
      <c r="K2875">
        <f>'[1]Master Data'!DL257/100</f>
        <v>1.06E-4</v>
      </c>
      <c r="L2875">
        <f>'[1]Master Data'!DM257/1000000</f>
        <v>8.0000000000000005E-9</v>
      </c>
      <c r="M2875">
        <f>'[1]Master Data'!DN257/1000000</f>
        <v>1.7E-8</v>
      </c>
      <c r="N2875">
        <f>'[1]Master Data'!DO257/1000000</f>
        <v>0</v>
      </c>
      <c r="O2875">
        <f>'[1]Master Data'!DP257/100</f>
        <v>0</v>
      </c>
      <c r="P2875">
        <f>'[1]Master Data'!DQ257/100</f>
        <v>0</v>
      </c>
      <c r="Q2875">
        <f>'[1]Master Data'!DR257/100</f>
        <v>0</v>
      </c>
      <c r="R2875">
        <f>'[1]Master Data'!DS257/1000000</f>
        <v>0</v>
      </c>
      <c r="S2875">
        <f>'[1]Master Data'!DU257/1000000</f>
        <v>0</v>
      </c>
      <c r="T2875">
        <f>'[1]Master Data'!DV257/100</f>
        <v>0</v>
      </c>
      <c r="U2875">
        <f>'[1]Master Data'!DW257/1000000</f>
        <v>0</v>
      </c>
    </row>
    <row r="2876" spans="1:21" x14ac:dyDescent="0.55000000000000004">
      <c r="A2876" s="41" t="s">
        <v>1355</v>
      </c>
      <c r="B2876" s="41">
        <v>0</v>
      </c>
      <c r="C2876">
        <f>'[1]Master Data'!DC258/100</f>
        <v>0</v>
      </c>
      <c r="D2876">
        <f>'[1]Master Data'!DD258/1000000</f>
        <v>0</v>
      </c>
      <c r="E2876">
        <f>'[1]Master Data'!DE258/1000000</f>
        <v>0</v>
      </c>
      <c r="F2876">
        <f>'[1]Master Data'!DF258/100</f>
        <v>0</v>
      </c>
      <c r="G2876">
        <f>'[1]Master Data'!DG258/100</f>
        <v>0</v>
      </c>
      <c r="H2876">
        <f>'[1]Master Data'!DH258/100</f>
        <v>0</v>
      </c>
      <c r="I2876">
        <f>'[1]Master Data'!DI258/100</f>
        <v>0</v>
      </c>
      <c r="J2876">
        <f>'[1]Master Data'!DJ258/100</f>
        <v>0</v>
      </c>
      <c r="K2876">
        <f>'[1]Master Data'!DL258/100</f>
        <v>0</v>
      </c>
      <c r="L2876">
        <f>'[1]Master Data'!DM258/1000000</f>
        <v>0</v>
      </c>
      <c r="M2876">
        <f>'[1]Master Data'!DN258/1000000</f>
        <v>0</v>
      </c>
      <c r="N2876">
        <f>'[1]Master Data'!DO258/1000000</f>
        <v>0</v>
      </c>
      <c r="O2876">
        <f>'[1]Master Data'!DP258/100</f>
        <v>0</v>
      </c>
      <c r="P2876">
        <f>'[1]Master Data'!DQ258/100</f>
        <v>0</v>
      </c>
      <c r="Q2876">
        <f>'[1]Master Data'!DR258/100</f>
        <v>0</v>
      </c>
      <c r="R2876">
        <f>'[1]Master Data'!DS258/1000000</f>
        <v>0</v>
      </c>
      <c r="S2876">
        <f>'[1]Master Data'!DU258/1000000</f>
        <v>0</v>
      </c>
      <c r="T2876">
        <f>'[1]Master Data'!DV258/100</f>
        <v>0</v>
      </c>
      <c r="U2876">
        <f>'[1]Master Data'!DW258/1000000</f>
        <v>0</v>
      </c>
    </row>
    <row r="2877" spans="1:21" x14ac:dyDescent="0.55000000000000004">
      <c r="A2877" s="41" t="s">
        <v>1356</v>
      </c>
      <c r="B2877" s="41">
        <v>0</v>
      </c>
      <c r="C2877">
        <f>'[1]Master Data'!DC259/100</f>
        <v>0</v>
      </c>
      <c r="D2877">
        <f>'[1]Master Data'!DD259/1000000</f>
        <v>0</v>
      </c>
      <c r="E2877">
        <f>'[1]Master Data'!DE259/1000000</f>
        <v>0</v>
      </c>
      <c r="F2877">
        <f>'[1]Master Data'!DF259/100</f>
        <v>0</v>
      </c>
      <c r="G2877">
        <f>'[1]Master Data'!DG259/100</f>
        <v>0</v>
      </c>
      <c r="H2877">
        <f>'[1]Master Data'!DH259/100</f>
        <v>0</v>
      </c>
      <c r="I2877">
        <f>'[1]Master Data'!DI259/100</f>
        <v>0</v>
      </c>
      <c r="J2877">
        <f>'[1]Master Data'!DJ259/100</f>
        <v>0</v>
      </c>
      <c r="K2877">
        <f>'[1]Master Data'!DL259/100</f>
        <v>0</v>
      </c>
      <c r="L2877">
        <f>'[1]Master Data'!DM259/1000000</f>
        <v>0</v>
      </c>
      <c r="M2877">
        <f>'[1]Master Data'!DN259/1000000</f>
        <v>0</v>
      </c>
      <c r="N2877">
        <f>'[1]Master Data'!DO259/1000000</f>
        <v>0</v>
      </c>
      <c r="O2877">
        <f>'[1]Master Data'!DP259/100</f>
        <v>0</v>
      </c>
      <c r="P2877">
        <f>'[1]Master Data'!DQ259/100</f>
        <v>0</v>
      </c>
      <c r="Q2877">
        <f>'[1]Master Data'!DR259/100</f>
        <v>0</v>
      </c>
      <c r="R2877">
        <f>'[1]Master Data'!DS259/1000000</f>
        <v>0</v>
      </c>
      <c r="S2877">
        <f>'[1]Master Data'!DU259/1000000</f>
        <v>0</v>
      </c>
      <c r="T2877">
        <f>'[1]Master Data'!DV259/100</f>
        <v>0</v>
      </c>
      <c r="U2877">
        <f>'[1]Master Data'!DW259/1000000</f>
        <v>0</v>
      </c>
    </row>
    <row r="2878" spans="1:21" x14ac:dyDescent="0.55000000000000004">
      <c r="A2878" s="41" t="s">
        <v>1357</v>
      </c>
      <c r="B2878" s="41">
        <v>0</v>
      </c>
      <c r="C2878">
        <f>'[1]Master Data'!DC260/100</f>
        <v>0</v>
      </c>
      <c r="D2878">
        <f>'[1]Master Data'!DD260/1000000</f>
        <v>0</v>
      </c>
      <c r="E2878">
        <f>'[1]Master Data'!DE260/1000000</f>
        <v>0</v>
      </c>
      <c r="F2878">
        <f>'[1]Master Data'!DF260/100</f>
        <v>0</v>
      </c>
      <c r="G2878">
        <f>'[1]Master Data'!DG260/100</f>
        <v>0</v>
      </c>
      <c r="H2878">
        <f>'[1]Master Data'!DH260/100</f>
        <v>0</v>
      </c>
      <c r="I2878">
        <f>'[1]Master Data'!DI260/100</f>
        <v>0</v>
      </c>
      <c r="J2878">
        <f>'[1]Master Data'!DJ260/100</f>
        <v>0</v>
      </c>
      <c r="K2878">
        <f>'[1]Master Data'!DL260/100</f>
        <v>0</v>
      </c>
      <c r="L2878">
        <f>'[1]Master Data'!DM260/1000000</f>
        <v>0</v>
      </c>
      <c r="M2878">
        <f>'[1]Master Data'!DN260/1000000</f>
        <v>0</v>
      </c>
      <c r="N2878">
        <f>'[1]Master Data'!DO260/1000000</f>
        <v>0</v>
      </c>
      <c r="O2878">
        <f>'[1]Master Data'!DP260/100</f>
        <v>0</v>
      </c>
      <c r="P2878">
        <f>'[1]Master Data'!DQ260/100</f>
        <v>0</v>
      </c>
      <c r="Q2878">
        <f>'[1]Master Data'!DR260/100</f>
        <v>0</v>
      </c>
      <c r="R2878">
        <f>'[1]Master Data'!DS260/1000000</f>
        <v>0</v>
      </c>
      <c r="S2878">
        <f>'[1]Master Data'!DU260/1000000</f>
        <v>0</v>
      </c>
      <c r="T2878">
        <f>'[1]Master Data'!DV260/100</f>
        <v>0</v>
      </c>
      <c r="U2878">
        <f>'[1]Master Data'!DW260/1000000</f>
        <v>0</v>
      </c>
    </row>
    <row r="2879" spans="1:21" x14ac:dyDescent="0.55000000000000004">
      <c r="A2879" s="41" t="s">
        <v>1358</v>
      </c>
      <c r="B2879" s="41">
        <v>2.76E-2</v>
      </c>
      <c r="C2879">
        <f>'[1]Master Data'!DC261/100</f>
        <v>8.0000000000000002E-3</v>
      </c>
      <c r="D2879">
        <f>'[1]Master Data'!DD261/1000000</f>
        <v>0</v>
      </c>
      <c r="E2879">
        <f>'[1]Master Data'!DE261/1000000</f>
        <v>0</v>
      </c>
      <c r="F2879">
        <f>'[1]Master Data'!DF261/100</f>
        <v>0</v>
      </c>
      <c r="G2879">
        <f>'[1]Master Data'!DG261/100</f>
        <v>0</v>
      </c>
      <c r="H2879">
        <f>'[1]Master Data'!DH261/100</f>
        <v>0</v>
      </c>
      <c r="I2879">
        <f>'[1]Master Data'!DI261/100</f>
        <v>0</v>
      </c>
      <c r="J2879">
        <f>'[1]Master Data'!DJ261/100</f>
        <v>0</v>
      </c>
      <c r="K2879">
        <f>'[1]Master Data'!DL261/100</f>
        <v>5.9999999999999995E-4</v>
      </c>
      <c r="L2879">
        <f>'[1]Master Data'!DM261/1000000</f>
        <v>8.7000000000000003E-7</v>
      </c>
      <c r="M2879">
        <f>'[1]Master Data'!DN261/1000000</f>
        <v>2.1400000000000003E-6</v>
      </c>
      <c r="N2879">
        <f>'[1]Master Data'!DO261/1000000</f>
        <v>0</v>
      </c>
      <c r="O2879">
        <f>'[1]Master Data'!DP261/100</f>
        <v>0</v>
      </c>
      <c r="P2879">
        <f>'[1]Master Data'!DQ261/100</f>
        <v>0</v>
      </c>
      <c r="Q2879">
        <f>'[1]Master Data'!DR261/100</f>
        <v>0</v>
      </c>
      <c r="R2879">
        <f>'[1]Master Data'!DS261/1000000</f>
        <v>0</v>
      </c>
      <c r="S2879">
        <f>'[1]Master Data'!DU261/1000000</f>
        <v>0</v>
      </c>
      <c r="T2879">
        <f>'[1]Master Data'!DV261/100</f>
        <v>0</v>
      </c>
      <c r="U2879">
        <f>'[1]Master Data'!DW261/1000000</f>
        <v>0</v>
      </c>
    </row>
    <row r="2880" spans="1:21" x14ac:dyDescent="0.55000000000000004">
      <c r="A2880" s="41" t="s">
        <v>1359</v>
      </c>
      <c r="B2880" s="41">
        <v>1.2699999999999999E-2</v>
      </c>
      <c r="C2880">
        <f>'[1]Master Data'!DC262/100</f>
        <v>1.44E-2</v>
      </c>
      <c r="D2880">
        <f>'[1]Master Data'!DD262/1000000</f>
        <v>4.0000000000000003E-7</v>
      </c>
      <c r="E2880">
        <f>'[1]Master Data'!DE262/1000000</f>
        <v>0</v>
      </c>
      <c r="F2880">
        <f>'[1]Master Data'!DF262/100</f>
        <v>0</v>
      </c>
      <c r="G2880">
        <f>'[1]Master Data'!DG262/100</f>
        <v>0</v>
      </c>
      <c r="H2880">
        <f>'[1]Master Data'!DH262/100</f>
        <v>0</v>
      </c>
      <c r="I2880">
        <f>'[1]Master Data'!DI262/100</f>
        <v>0</v>
      </c>
      <c r="J2880">
        <f>'[1]Master Data'!DJ262/100</f>
        <v>0</v>
      </c>
      <c r="K2880">
        <f>'[1]Master Data'!DL262/100</f>
        <v>2.0000000000000001E-4</v>
      </c>
      <c r="L2880">
        <f>'[1]Master Data'!DM262/1000000</f>
        <v>1.1999999999999999E-6</v>
      </c>
      <c r="M2880">
        <f>'[1]Master Data'!DN262/1000000</f>
        <v>1.5E-6</v>
      </c>
      <c r="N2880">
        <f>'[1]Master Data'!DO262/1000000</f>
        <v>0</v>
      </c>
      <c r="O2880">
        <f>'[1]Master Data'!DP262/100</f>
        <v>0</v>
      </c>
      <c r="P2880">
        <f>'[1]Master Data'!DQ262/100</f>
        <v>0</v>
      </c>
      <c r="Q2880">
        <f>'[1]Master Data'!DR262/100</f>
        <v>0</v>
      </c>
      <c r="R2880">
        <f>'[1]Master Data'!DS262/1000000</f>
        <v>0</v>
      </c>
      <c r="S2880">
        <f>'[1]Master Data'!DU262/1000000</f>
        <v>0</v>
      </c>
      <c r="T2880">
        <f>'[1]Master Data'!DV262/100</f>
        <v>0</v>
      </c>
      <c r="U2880">
        <f>'[1]Master Data'!DW262/1000000</f>
        <v>0</v>
      </c>
    </row>
    <row r="2881" spans="1:21" x14ac:dyDescent="0.55000000000000004">
      <c r="A2881" s="41" t="s">
        <v>1360</v>
      </c>
      <c r="B2881" s="41">
        <v>2.06E-2</v>
      </c>
      <c r="C2881">
        <f>'[1]Master Data'!DC263/100</f>
        <v>9.7999999999999997E-3</v>
      </c>
      <c r="D2881">
        <f>'[1]Master Data'!DD263/1000000</f>
        <v>0</v>
      </c>
      <c r="E2881">
        <f>'[1]Master Data'!DE263/1000000</f>
        <v>0</v>
      </c>
      <c r="F2881">
        <f>'[1]Master Data'!DF263/100</f>
        <v>0</v>
      </c>
      <c r="G2881">
        <f>'[1]Master Data'!DG263/100</f>
        <v>0</v>
      </c>
      <c r="H2881">
        <f>'[1]Master Data'!DH263/100</f>
        <v>0</v>
      </c>
      <c r="I2881">
        <f>'[1]Master Data'!DI263/100</f>
        <v>0</v>
      </c>
      <c r="J2881">
        <f>'[1]Master Data'!DJ263/100</f>
        <v>0</v>
      </c>
      <c r="K2881">
        <f>'[1]Master Data'!DL263/100</f>
        <v>5.0000000000000001E-4</v>
      </c>
      <c r="L2881">
        <f>'[1]Master Data'!DM263/1000000</f>
        <v>3.7E-7</v>
      </c>
      <c r="M2881">
        <f>'[1]Master Data'!DN263/1000000</f>
        <v>4.2E-7</v>
      </c>
      <c r="N2881">
        <f>'[1]Master Data'!DO263/1000000</f>
        <v>0</v>
      </c>
      <c r="O2881">
        <f>'[1]Master Data'!DP263/100</f>
        <v>0</v>
      </c>
      <c r="P2881">
        <f>'[1]Master Data'!DQ263/100</f>
        <v>0</v>
      </c>
      <c r="Q2881">
        <f>'[1]Master Data'!DR263/100</f>
        <v>0</v>
      </c>
      <c r="R2881">
        <f>'[1]Master Data'!DS263/1000000</f>
        <v>0</v>
      </c>
      <c r="S2881">
        <f>'[1]Master Data'!DU263/1000000</f>
        <v>0</v>
      </c>
      <c r="T2881">
        <f>'[1]Master Data'!DV263/100</f>
        <v>0</v>
      </c>
      <c r="U2881">
        <f>'[1]Master Data'!DW263/1000000</f>
        <v>0</v>
      </c>
    </row>
    <row r="2882" spans="1:21" x14ac:dyDescent="0.55000000000000004">
      <c r="A2882" s="41" t="s">
        <v>1361</v>
      </c>
      <c r="B2882" s="41">
        <v>0.02</v>
      </c>
      <c r="C2882">
        <f>'[1]Master Data'!DC264/100</f>
        <v>8.8000000000000005E-3</v>
      </c>
      <c r="D2882">
        <f>'[1]Master Data'!DD264/1000000</f>
        <v>0</v>
      </c>
      <c r="E2882">
        <f>'[1]Master Data'!DE264/1000000</f>
        <v>0</v>
      </c>
      <c r="F2882">
        <f>'[1]Master Data'!DF264/100</f>
        <v>0</v>
      </c>
      <c r="G2882">
        <f>'[1]Master Data'!DG264/100</f>
        <v>0</v>
      </c>
      <c r="H2882">
        <f>'[1]Master Data'!DH264/100</f>
        <v>0</v>
      </c>
      <c r="I2882">
        <f>'[1]Master Data'!DI264/100</f>
        <v>0</v>
      </c>
      <c r="J2882">
        <f>'[1]Master Data'!DJ264/100</f>
        <v>0</v>
      </c>
      <c r="K2882">
        <f>'[1]Master Data'!DL264/100</f>
        <v>1.1999999999999999E-3</v>
      </c>
      <c r="L2882">
        <f>'[1]Master Data'!DM264/1000000</f>
        <v>0</v>
      </c>
      <c r="M2882">
        <f>'[1]Master Data'!DN264/1000000</f>
        <v>0</v>
      </c>
      <c r="N2882">
        <f>'[1]Master Data'!DO264/1000000</f>
        <v>0</v>
      </c>
      <c r="O2882">
        <f>'[1]Master Data'!DP264/100</f>
        <v>0</v>
      </c>
      <c r="P2882">
        <f>'[1]Master Data'!DQ264/100</f>
        <v>0</v>
      </c>
      <c r="Q2882">
        <f>'[1]Master Data'!DR264/100</f>
        <v>0</v>
      </c>
      <c r="R2882">
        <f>'[1]Master Data'!DS264/1000000</f>
        <v>0</v>
      </c>
      <c r="S2882">
        <f>'[1]Master Data'!DU264/1000000</f>
        <v>0</v>
      </c>
      <c r="T2882">
        <f>'[1]Master Data'!DV264/100</f>
        <v>0</v>
      </c>
      <c r="U2882">
        <f>'[1]Master Data'!DW264/1000000</f>
        <v>0</v>
      </c>
    </row>
    <row r="2883" spans="1:21" x14ac:dyDescent="0.55000000000000004">
      <c r="A2883" s="41" t="s">
        <v>1362</v>
      </c>
      <c r="B2883" s="41">
        <v>0</v>
      </c>
      <c r="C2883">
        <f>'[1]Master Data'!DC265/100</f>
        <v>0</v>
      </c>
      <c r="D2883">
        <f>'[1]Master Data'!DD265/1000000</f>
        <v>0</v>
      </c>
      <c r="E2883">
        <f>'[1]Master Data'!DE265/1000000</f>
        <v>0</v>
      </c>
      <c r="F2883">
        <f>'[1]Master Data'!DF265/100</f>
        <v>0</v>
      </c>
      <c r="G2883">
        <f>'[1]Master Data'!DG265/100</f>
        <v>0</v>
      </c>
      <c r="H2883">
        <f>'[1]Master Data'!DH265/100</f>
        <v>0</v>
      </c>
      <c r="I2883">
        <f>'[1]Master Data'!DI265/100</f>
        <v>0</v>
      </c>
      <c r="J2883">
        <f>'[1]Master Data'!DJ265/100</f>
        <v>0</v>
      </c>
      <c r="K2883">
        <f>'[1]Master Data'!DL265/100</f>
        <v>0</v>
      </c>
      <c r="L2883">
        <f>'[1]Master Data'!DM265/1000000</f>
        <v>0</v>
      </c>
      <c r="M2883">
        <f>'[1]Master Data'!DN265/1000000</f>
        <v>0</v>
      </c>
      <c r="N2883">
        <f>'[1]Master Data'!DO265/1000000</f>
        <v>0</v>
      </c>
      <c r="O2883">
        <f>'[1]Master Data'!DP265/100</f>
        <v>0</v>
      </c>
      <c r="P2883">
        <f>'[1]Master Data'!DQ265/100</f>
        <v>0</v>
      </c>
      <c r="Q2883">
        <f>'[1]Master Data'!DR265/100</f>
        <v>0</v>
      </c>
      <c r="R2883">
        <f>'[1]Master Data'!DS265/1000000</f>
        <v>0</v>
      </c>
      <c r="S2883">
        <f>'[1]Master Data'!DU265/1000000</f>
        <v>0</v>
      </c>
      <c r="T2883">
        <f>'[1]Master Data'!DV265/100</f>
        <v>0</v>
      </c>
      <c r="U2883">
        <f>'[1]Master Data'!DW265/1000000</f>
        <v>0</v>
      </c>
    </row>
    <row r="2884" spans="1:21" x14ac:dyDescent="0.55000000000000004">
      <c r="A2884" s="41" t="s">
        <v>1363</v>
      </c>
      <c r="B2884" s="41">
        <v>0</v>
      </c>
      <c r="C2884">
        <f>'[1]Master Data'!DC266/100</f>
        <v>0</v>
      </c>
      <c r="D2884">
        <f>'[1]Master Data'!DD266/1000000</f>
        <v>0</v>
      </c>
      <c r="E2884">
        <f>'[1]Master Data'!DE266/1000000</f>
        <v>0</v>
      </c>
      <c r="F2884">
        <f>'[1]Master Data'!DF266/100</f>
        <v>0</v>
      </c>
      <c r="G2884">
        <f>'[1]Master Data'!DG266/100</f>
        <v>0</v>
      </c>
      <c r="H2884">
        <f>'[1]Master Data'!DH266/100</f>
        <v>0</v>
      </c>
      <c r="I2884">
        <f>'[1]Master Data'!DI266/100</f>
        <v>0</v>
      </c>
      <c r="J2884">
        <f>'[1]Master Data'!DJ266/100</f>
        <v>0</v>
      </c>
      <c r="K2884">
        <f>'[1]Master Data'!DL266/100</f>
        <v>0</v>
      </c>
      <c r="L2884">
        <f>'[1]Master Data'!DM266/1000000</f>
        <v>0</v>
      </c>
      <c r="M2884">
        <f>'[1]Master Data'!DN266/1000000</f>
        <v>0</v>
      </c>
      <c r="N2884">
        <f>'[1]Master Data'!DO266/1000000</f>
        <v>0</v>
      </c>
      <c r="O2884">
        <f>'[1]Master Data'!DP266/100</f>
        <v>0</v>
      </c>
      <c r="P2884">
        <f>'[1]Master Data'!DQ266/100</f>
        <v>0</v>
      </c>
      <c r="Q2884">
        <f>'[1]Master Data'!DR266/100</f>
        <v>0</v>
      </c>
      <c r="R2884">
        <f>'[1]Master Data'!DS266/1000000</f>
        <v>0</v>
      </c>
      <c r="S2884">
        <f>'[1]Master Data'!DU266/1000000</f>
        <v>0</v>
      </c>
      <c r="T2884">
        <f>'[1]Master Data'!DV266/100</f>
        <v>0</v>
      </c>
      <c r="U2884">
        <f>'[1]Master Data'!DW266/1000000</f>
        <v>0</v>
      </c>
    </row>
    <row r="2885" spans="1:21" x14ac:dyDescent="0.55000000000000004">
      <c r="A2885" s="41" t="s">
        <v>1364</v>
      </c>
      <c r="B2885" s="41">
        <v>0</v>
      </c>
      <c r="C2885">
        <f>'[1]Master Data'!DC267/100</f>
        <v>0</v>
      </c>
      <c r="D2885">
        <f>'[1]Master Data'!DD267/1000000</f>
        <v>0</v>
      </c>
      <c r="E2885">
        <f>'[1]Master Data'!DE267/1000000</f>
        <v>0</v>
      </c>
      <c r="F2885">
        <f>'[1]Master Data'!DF267/100</f>
        <v>0</v>
      </c>
      <c r="G2885">
        <f>'[1]Master Data'!DG267/100</f>
        <v>0</v>
      </c>
      <c r="H2885">
        <f>'[1]Master Data'!DH267/100</f>
        <v>0</v>
      </c>
      <c r="I2885">
        <f>'[1]Master Data'!DI267/100</f>
        <v>0</v>
      </c>
      <c r="J2885">
        <f>'[1]Master Data'!DJ267/100</f>
        <v>0</v>
      </c>
      <c r="K2885">
        <f>'[1]Master Data'!DL267/100</f>
        <v>0</v>
      </c>
      <c r="L2885">
        <f>'[1]Master Data'!DM267/1000000</f>
        <v>0</v>
      </c>
      <c r="M2885">
        <f>'[1]Master Data'!DN267/1000000</f>
        <v>0</v>
      </c>
      <c r="N2885">
        <f>'[1]Master Data'!DO267/1000000</f>
        <v>0</v>
      </c>
      <c r="O2885">
        <f>'[1]Master Data'!DP267/100</f>
        <v>0</v>
      </c>
      <c r="P2885">
        <f>'[1]Master Data'!DQ267/100</f>
        <v>0</v>
      </c>
      <c r="Q2885">
        <f>'[1]Master Data'!DR267/100</f>
        <v>0</v>
      </c>
      <c r="R2885">
        <f>'[1]Master Data'!DS267/1000000</f>
        <v>0</v>
      </c>
      <c r="S2885">
        <f>'[1]Master Data'!DU267/1000000</f>
        <v>0</v>
      </c>
      <c r="T2885">
        <f>'[1]Master Data'!DV267/100</f>
        <v>0</v>
      </c>
      <c r="U2885">
        <f>'[1]Master Data'!DW267/1000000</f>
        <v>0</v>
      </c>
    </row>
    <row r="2886" spans="1:21" x14ac:dyDescent="0.55000000000000004">
      <c r="A2886" s="41" t="s">
        <v>1365</v>
      </c>
      <c r="B2886" s="41">
        <v>1.38E-2</v>
      </c>
      <c r="C2886">
        <f>'[1]Master Data'!DC268/100</f>
        <v>7.1999999999999998E-3</v>
      </c>
      <c r="D2886">
        <f>'[1]Master Data'!DD268/1000000</f>
        <v>0</v>
      </c>
      <c r="E2886">
        <f>'[1]Master Data'!DE268/1000000</f>
        <v>0</v>
      </c>
      <c r="F2886">
        <f>'[1]Master Data'!DF268/100</f>
        <v>0</v>
      </c>
      <c r="G2886">
        <f>'[1]Master Data'!DG268/100</f>
        <v>0</v>
      </c>
      <c r="H2886">
        <f>'[1]Master Data'!DH268/100</f>
        <v>0</v>
      </c>
      <c r="I2886">
        <f>'[1]Master Data'!DI268/100</f>
        <v>0</v>
      </c>
      <c r="J2886">
        <f>'[1]Master Data'!DJ268/100</f>
        <v>0</v>
      </c>
      <c r="K2886">
        <f>'[1]Master Data'!DL268/100</f>
        <v>0</v>
      </c>
      <c r="L2886">
        <f>'[1]Master Data'!DM268/1000000</f>
        <v>7.8000000000000005E-7</v>
      </c>
      <c r="M2886">
        <f>'[1]Master Data'!DN268/1000000</f>
        <v>2.7599999999999998E-6</v>
      </c>
      <c r="N2886">
        <f>'[1]Master Data'!DO268/1000000</f>
        <v>0</v>
      </c>
      <c r="O2886">
        <f>'[1]Master Data'!DP268/100</f>
        <v>0</v>
      </c>
      <c r="P2886">
        <f>'[1]Master Data'!DQ268/100</f>
        <v>0</v>
      </c>
      <c r="Q2886">
        <f>'[1]Master Data'!DR268/100</f>
        <v>0</v>
      </c>
      <c r="R2886">
        <f>'[1]Master Data'!DS268/1000000</f>
        <v>0</v>
      </c>
      <c r="S2886">
        <f>'[1]Master Data'!DU268/1000000</f>
        <v>0</v>
      </c>
      <c r="T2886">
        <f>'[1]Master Data'!DV268/100</f>
        <v>0</v>
      </c>
      <c r="U2886">
        <f>'[1]Master Data'!DW268/1000000</f>
        <v>0</v>
      </c>
    </row>
    <row r="2887" spans="1:21" x14ac:dyDescent="0.55000000000000004">
      <c r="A2887" s="41" t="s">
        <v>1366</v>
      </c>
      <c r="B2887" s="41">
        <v>1.6399999999999998E-2</v>
      </c>
      <c r="C2887">
        <f>'[1]Master Data'!DC269/100</f>
        <v>1E-3</v>
      </c>
      <c r="D2887">
        <f>'[1]Master Data'!DD269/1000000</f>
        <v>1.1999999999999999E-7</v>
      </c>
      <c r="E2887">
        <f>'[1]Master Data'!DE269/1000000</f>
        <v>3.9999999999999998E-6</v>
      </c>
      <c r="F2887">
        <f>'[1]Master Data'!DF269/100</f>
        <v>0</v>
      </c>
      <c r="G2887">
        <f>'[1]Master Data'!DG269/100</f>
        <v>0</v>
      </c>
      <c r="H2887">
        <f>'[1]Master Data'!DH269/100</f>
        <v>0</v>
      </c>
      <c r="I2887">
        <f>'[1]Master Data'!DI269/100</f>
        <v>0</v>
      </c>
      <c r="J2887">
        <f>'[1]Master Data'!DJ269/100</f>
        <v>0</v>
      </c>
      <c r="K2887">
        <f>'[1]Master Data'!DL269/100</f>
        <v>3.6999999999999999E-4</v>
      </c>
      <c r="L2887">
        <f>'[1]Master Data'!DM269/1000000</f>
        <v>0</v>
      </c>
      <c r="M2887">
        <f>'[1]Master Data'!DN269/1000000</f>
        <v>0</v>
      </c>
      <c r="N2887">
        <f>'[1]Master Data'!DO269/1000000</f>
        <v>0</v>
      </c>
      <c r="O2887">
        <f>'[1]Master Data'!DP269/100</f>
        <v>0</v>
      </c>
      <c r="P2887">
        <f>'[1]Master Data'!DQ269/100</f>
        <v>0</v>
      </c>
      <c r="Q2887">
        <f>'[1]Master Data'!DR269/100</f>
        <v>0</v>
      </c>
      <c r="R2887">
        <f>'[1]Master Data'!DS269/1000000</f>
        <v>0</v>
      </c>
      <c r="S2887">
        <f>'[1]Master Data'!DU269/1000000</f>
        <v>0</v>
      </c>
      <c r="T2887">
        <f>'[1]Master Data'!DV269/100</f>
        <v>0</v>
      </c>
      <c r="U2887">
        <f>'[1]Master Data'!DW269/1000000</f>
        <v>0</v>
      </c>
    </row>
    <row r="2888" spans="1:21" x14ac:dyDescent="0.55000000000000004">
      <c r="A2888" s="41" t="s">
        <v>1367</v>
      </c>
      <c r="B2888" s="41">
        <v>0</v>
      </c>
      <c r="C2888">
        <f>'[1]Master Data'!DC270/100</f>
        <v>0</v>
      </c>
      <c r="D2888">
        <f>'[1]Master Data'!DD270/1000000</f>
        <v>0</v>
      </c>
      <c r="E2888">
        <f>'[1]Master Data'!DE270/1000000</f>
        <v>0</v>
      </c>
      <c r="F2888">
        <f>'[1]Master Data'!DF270/100</f>
        <v>0</v>
      </c>
      <c r="G2888">
        <f>'[1]Master Data'!DG270/100</f>
        <v>0</v>
      </c>
      <c r="H2888">
        <f>'[1]Master Data'!DH270/100</f>
        <v>0</v>
      </c>
      <c r="I2888">
        <f>'[1]Master Data'!DI270/100</f>
        <v>0</v>
      </c>
      <c r="J2888">
        <f>'[1]Master Data'!DJ270/100</f>
        <v>0</v>
      </c>
      <c r="K2888">
        <f>'[1]Master Data'!DL270/100</f>
        <v>0</v>
      </c>
      <c r="L2888">
        <f>'[1]Master Data'!DM270/1000000</f>
        <v>0</v>
      </c>
      <c r="M2888">
        <f>'[1]Master Data'!DN270/1000000</f>
        <v>0</v>
      </c>
      <c r="N2888">
        <f>'[1]Master Data'!DO270/1000000</f>
        <v>0</v>
      </c>
      <c r="O2888">
        <f>'[1]Master Data'!DP270/100</f>
        <v>0</v>
      </c>
      <c r="P2888">
        <f>'[1]Master Data'!DQ270/100</f>
        <v>0</v>
      </c>
      <c r="Q2888">
        <f>'[1]Master Data'!DR270/100</f>
        <v>0</v>
      </c>
      <c r="R2888">
        <f>'[1]Master Data'!DS270/1000000</f>
        <v>0</v>
      </c>
      <c r="S2888">
        <f>'[1]Master Data'!DU270/1000000</f>
        <v>0</v>
      </c>
      <c r="T2888">
        <f>'[1]Master Data'!DV270/100</f>
        <v>0</v>
      </c>
      <c r="U2888">
        <f>'[1]Master Data'!DW270/1000000</f>
        <v>0</v>
      </c>
    </row>
    <row r="2889" spans="1:21" x14ac:dyDescent="0.55000000000000004">
      <c r="A2889" s="41" t="s">
        <v>1368</v>
      </c>
      <c r="B2889" s="41">
        <v>0</v>
      </c>
      <c r="C2889">
        <f>'[1]Master Data'!DC271/100</f>
        <v>0</v>
      </c>
      <c r="D2889">
        <f>'[1]Master Data'!DD271/1000000</f>
        <v>0</v>
      </c>
      <c r="E2889">
        <f>'[1]Master Data'!DE271/1000000</f>
        <v>0</v>
      </c>
      <c r="F2889">
        <f>'[1]Master Data'!DF271/100</f>
        <v>0</v>
      </c>
      <c r="G2889">
        <f>'[1]Master Data'!DG271/100</f>
        <v>0</v>
      </c>
      <c r="H2889">
        <f>'[1]Master Data'!DH271/100</f>
        <v>0</v>
      </c>
      <c r="I2889">
        <f>'[1]Master Data'!DI271/100</f>
        <v>0</v>
      </c>
      <c r="J2889">
        <f>'[1]Master Data'!DJ271/100</f>
        <v>0</v>
      </c>
      <c r="K2889">
        <f>'[1]Master Data'!DL271/100</f>
        <v>0</v>
      </c>
      <c r="L2889">
        <f>'[1]Master Data'!DM271/1000000</f>
        <v>0</v>
      </c>
      <c r="M2889">
        <f>'[1]Master Data'!DN271/1000000</f>
        <v>0</v>
      </c>
      <c r="N2889">
        <f>'[1]Master Data'!DO271/1000000</f>
        <v>0</v>
      </c>
      <c r="O2889">
        <f>'[1]Master Data'!DP271/100</f>
        <v>0</v>
      </c>
      <c r="P2889">
        <f>'[1]Master Data'!DQ271/100</f>
        <v>0</v>
      </c>
      <c r="Q2889">
        <f>'[1]Master Data'!DR271/100</f>
        <v>0</v>
      </c>
      <c r="R2889">
        <f>'[1]Master Data'!DS271/1000000</f>
        <v>0</v>
      </c>
      <c r="S2889">
        <f>'[1]Master Data'!DU271/1000000</f>
        <v>0</v>
      </c>
      <c r="T2889">
        <f>'[1]Master Data'!DV271/100</f>
        <v>0</v>
      </c>
      <c r="U2889">
        <f>'[1]Master Data'!DW271/1000000</f>
        <v>0</v>
      </c>
    </row>
    <row r="2890" spans="1:21" x14ac:dyDescent="0.55000000000000004">
      <c r="A2890" s="41" t="s">
        <v>1369</v>
      </c>
      <c r="B2890" s="41">
        <v>0</v>
      </c>
      <c r="C2890">
        <f>'[1]Master Data'!DC272/100</f>
        <v>0</v>
      </c>
      <c r="D2890">
        <f>'[1]Master Data'!DD272/1000000</f>
        <v>0</v>
      </c>
      <c r="E2890">
        <f>'[1]Master Data'!DE272/1000000</f>
        <v>0</v>
      </c>
      <c r="F2890">
        <f>'[1]Master Data'!DF272/100</f>
        <v>0</v>
      </c>
      <c r="G2890">
        <f>'[1]Master Data'!DG272/100</f>
        <v>0</v>
      </c>
      <c r="H2890">
        <f>'[1]Master Data'!DH272/100</f>
        <v>0</v>
      </c>
      <c r="I2890">
        <f>'[1]Master Data'!DI272/100</f>
        <v>0</v>
      </c>
      <c r="J2890">
        <f>'[1]Master Data'!DJ272/100</f>
        <v>0</v>
      </c>
      <c r="K2890">
        <f>'[1]Master Data'!DL272/100</f>
        <v>0</v>
      </c>
      <c r="L2890">
        <f>'[1]Master Data'!DM272/1000000</f>
        <v>0</v>
      </c>
      <c r="M2890">
        <f>'[1]Master Data'!DN272/1000000</f>
        <v>0</v>
      </c>
      <c r="N2890">
        <f>'[1]Master Data'!DO272/1000000</f>
        <v>0</v>
      </c>
      <c r="O2890">
        <f>'[1]Master Data'!DP272/100</f>
        <v>0</v>
      </c>
      <c r="P2890">
        <f>'[1]Master Data'!DQ272/100</f>
        <v>0</v>
      </c>
      <c r="Q2890">
        <f>'[1]Master Data'!DR272/100</f>
        <v>0</v>
      </c>
      <c r="R2890">
        <f>'[1]Master Data'!DS272/1000000</f>
        <v>0</v>
      </c>
      <c r="S2890">
        <f>'[1]Master Data'!DU272/1000000</f>
        <v>0</v>
      </c>
      <c r="T2890">
        <f>'[1]Master Data'!DV272/100</f>
        <v>0</v>
      </c>
      <c r="U2890">
        <f>'[1]Master Data'!DW272/1000000</f>
        <v>0</v>
      </c>
    </row>
    <row r="2891" spans="1:21" x14ac:dyDescent="0.55000000000000004">
      <c r="A2891" s="41" t="s">
        <v>1370</v>
      </c>
      <c r="B2891" s="41">
        <v>1.44E-2</v>
      </c>
      <c r="C2891">
        <f>'[1]Master Data'!DC273/100</f>
        <v>1.1000000000000001E-3</v>
      </c>
      <c r="D2891">
        <f>'[1]Master Data'!DD273/1000000</f>
        <v>2.5000000000000002E-8</v>
      </c>
      <c r="E2891">
        <f>'[1]Master Data'!DE273/1000000</f>
        <v>0</v>
      </c>
      <c r="F2891">
        <f>'[1]Master Data'!DF273/100</f>
        <v>0</v>
      </c>
      <c r="G2891">
        <f>'[1]Master Data'!DG273/100</f>
        <v>0</v>
      </c>
      <c r="H2891">
        <f>'[1]Master Data'!DH273/100</f>
        <v>0</v>
      </c>
      <c r="I2891">
        <f>'[1]Master Data'!DI273/100</f>
        <v>0</v>
      </c>
      <c r="J2891">
        <f>'[1]Master Data'!DJ273/100</f>
        <v>0</v>
      </c>
      <c r="K2891">
        <f>'[1]Master Data'!DL273/100</f>
        <v>2.3000000000000001E-4</v>
      </c>
      <c r="L2891">
        <f>'[1]Master Data'!DM273/1000000</f>
        <v>1.5300000000000001E-7</v>
      </c>
      <c r="M2891">
        <f>'[1]Master Data'!DN273/1000000</f>
        <v>3.6300000000000001E-7</v>
      </c>
      <c r="N2891">
        <f>'[1]Master Data'!DO273/1000000</f>
        <v>0</v>
      </c>
      <c r="O2891">
        <f>'[1]Master Data'!DP273/100</f>
        <v>0</v>
      </c>
      <c r="P2891">
        <f>'[1]Master Data'!DQ273/100</f>
        <v>0</v>
      </c>
      <c r="Q2891">
        <f>'[1]Master Data'!DR273/100</f>
        <v>0</v>
      </c>
      <c r="R2891">
        <f>'[1]Master Data'!DS273/1000000</f>
        <v>0</v>
      </c>
      <c r="S2891">
        <f>'[1]Master Data'!DU273/1000000</f>
        <v>0</v>
      </c>
      <c r="T2891">
        <f>'[1]Master Data'!DV273/100</f>
        <v>0</v>
      </c>
      <c r="U2891">
        <f>'[1]Master Data'!DW273/1000000</f>
        <v>0</v>
      </c>
    </row>
    <row r="2892" spans="1:21" x14ac:dyDescent="0.55000000000000004">
      <c r="A2892" s="41" t="s">
        <v>1371</v>
      </c>
      <c r="B2892" s="41">
        <v>0</v>
      </c>
      <c r="C2892">
        <f>'[1]Master Data'!DC274/100</f>
        <v>0</v>
      </c>
      <c r="D2892">
        <f>'[1]Master Data'!DD274/1000000</f>
        <v>0</v>
      </c>
      <c r="E2892">
        <f>'[1]Master Data'!DE274/1000000</f>
        <v>0</v>
      </c>
      <c r="F2892">
        <f>'[1]Master Data'!DF274/100</f>
        <v>0</v>
      </c>
      <c r="G2892">
        <f>'[1]Master Data'!DG274/100</f>
        <v>0</v>
      </c>
      <c r="H2892">
        <f>'[1]Master Data'!DH274/100</f>
        <v>0</v>
      </c>
      <c r="I2892">
        <f>'[1]Master Data'!DI274/100</f>
        <v>0</v>
      </c>
      <c r="J2892">
        <f>'[1]Master Data'!DJ274/100</f>
        <v>0</v>
      </c>
      <c r="K2892">
        <f>'[1]Master Data'!DL274/100</f>
        <v>0</v>
      </c>
      <c r="L2892">
        <f>'[1]Master Data'!DM274/1000000</f>
        <v>0</v>
      </c>
      <c r="M2892">
        <f>'[1]Master Data'!DN274/1000000</f>
        <v>0</v>
      </c>
      <c r="N2892">
        <f>'[1]Master Data'!DO274/1000000</f>
        <v>0</v>
      </c>
      <c r="O2892">
        <f>'[1]Master Data'!DP274/100</f>
        <v>0</v>
      </c>
      <c r="P2892">
        <f>'[1]Master Data'!DQ274/100</f>
        <v>0</v>
      </c>
      <c r="Q2892">
        <f>'[1]Master Data'!DR274/100</f>
        <v>0</v>
      </c>
      <c r="R2892">
        <f>'[1]Master Data'!DS274/1000000</f>
        <v>0</v>
      </c>
      <c r="S2892">
        <f>'[1]Master Data'!DU274/1000000</f>
        <v>0</v>
      </c>
      <c r="T2892">
        <f>'[1]Master Data'!DV274/100</f>
        <v>0</v>
      </c>
      <c r="U2892">
        <f>'[1]Master Data'!DW274/1000000</f>
        <v>0</v>
      </c>
    </row>
    <row r="2893" spans="1:21" x14ac:dyDescent="0.55000000000000004">
      <c r="A2893" s="41" t="s">
        <v>1372</v>
      </c>
      <c r="B2893" s="41">
        <v>0</v>
      </c>
      <c r="C2893">
        <f>'[1]Master Data'!DC275/100</f>
        <v>0</v>
      </c>
      <c r="D2893">
        <f>'[1]Master Data'!DD275/1000000</f>
        <v>0</v>
      </c>
      <c r="E2893">
        <f>'[1]Master Data'!DE275/1000000</f>
        <v>0</v>
      </c>
      <c r="F2893">
        <f>'[1]Master Data'!DF275/100</f>
        <v>0</v>
      </c>
      <c r="G2893">
        <f>'[1]Master Data'!DG275/100</f>
        <v>0</v>
      </c>
      <c r="H2893">
        <f>'[1]Master Data'!DH275/100</f>
        <v>0</v>
      </c>
      <c r="I2893">
        <f>'[1]Master Data'!DI275/100</f>
        <v>0</v>
      </c>
      <c r="J2893">
        <f>'[1]Master Data'!DJ275/100</f>
        <v>0</v>
      </c>
      <c r="K2893">
        <f>'[1]Master Data'!DL275/100</f>
        <v>0</v>
      </c>
      <c r="L2893">
        <f>'[1]Master Data'!DM275/1000000</f>
        <v>0</v>
      </c>
      <c r="M2893">
        <f>'[1]Master Data'!DN275/1000000</f>
        <v>0</v>
      </c>
      <c r="N2893">
        <f>'[1]Master Data'!DO275/1000000</f>
        <v>0</v>
      </c>
      <c r="O2893">
        <f>'[1]Master Data'!DP275/100</f>
        <v>0</v>
      </c>
      <c r="P2893">
        <f>'[1]Master Data'!DQ275/100</f>
        <v>0</v>
      </c>
      <c r="Q2893">
        <f>'[1]Master Data'!DR275/100</f>
        <v>0</v>
      </c>
      <c r="R2893">
        <f>'[1]Master Data'!DS275/1000000</f>
        <v>0</v>
      </c>
      <c r="S2893">
        <f>'[1]Master Data'!DU275/1000000</f>
        <v>0</v>
      </c>
      <c r="T2893">
        <f>'[1]Master Data'!DV275/100</f>
        <v>0</v>
      </c>
      <c r="U2893">
        <f>'[1]Master Data'!DW275/1000000</f>
        <v>0</v>
      </c>
    </row>
    <row r="2894" spans="1:21" x14ac:dyDescent="0.55000000000000004">
      <c r="A2894" s="41" t="s">
        <v>1373</v>
      </c>
      <c r="B2894" s="41">
        <v>0</v>
      </c>
      <c r="C2894">
        <f>'[1]Master Data'!DC276/100</f>
        <v>0</v>
      </c>
      <c r="D2894">
        <f>'[1]Master Data'!DD276/1000000</f>
        <v>0</v>
      </c>
      <c r="E2894">
        <f>'[1]Master Data'!DE276/1000000</f>
        <v>0</v>
      </c>
      <c r="F2894">
        <f>'[1]Master Data'!DF276/100</f>
        <v>0</v>
      </c>
      <c r="G2894">
        <f>'[1]Master Data'!DG276/100</f>
        <v>0</v>
      </c>
      <c r="H2894">
        <f>'[1]Master Data'!DH276/100</f>
        <v>0</v>
      </c>
      <c r="I2894">
        <f>'[1]Master Data'!DI276/100</f>
        <v>0</v>
      </c>
      <c r="J2894">
        <f>'[1]Master Data'!DJ276/100</f>
        <v>0</v>
      </c>
      <c r="K2894">
        <f>'[1]Master Data'!DL276/100</f>
        <v>0</v>
      </c>
      <c r="L2894">
        <f>'[1]Master Data'!DM276/1000000</f>
        <v>0</v>
      </c>
      <c r="M2894">
        <f>'[1]Master Data'!DN276/1000000</f>
        <v>0</v>
      </c>
      <c r="N2894">
        <f>'[1]Master Data'!DO276/1000000</f>
        <v>0</v>
      </c>
      <c r="O2894">
        <f>'[1]Master Data'!DP276/100</f>
        <v>0</v>
      </c>
      <c r="P2894">
        <f>'[1]Master Data'!DQ276/100</f>
        <v>0</v>
      </c>
      <c r="Q2894">
        <f>'[1]Master Data'!DR276/100</f>
        <v>0</v>
      </c>
      <c r="R2894">
        <f>'[1]Master Data'!DS276/1000000</f>
        <v>0</v>
      </c>
      <c r="S2894">
        <f>'[1]Master Data'!DU276/1000000</f>
        <v>0</v>
      </c>
      <c r="T2894">
        <f>'[1]Master Data'!DV276/100</f>
        <v>0</v>
      </c>
      <c r="U2894">
        <f>'[1]Master Data'!DW276/1000000</f>
        <v>0</v>
      </c>
    </row>
    <row r="2895" spans="1:21" x14ac:dyDescent="0.55000000000000004">
      <c r="A2895" s="41" t="s">
        <v>1374</v>
      </c>
      <c r="B2895" s="41">
        <v>7.000000000000001E-4</v>
      </c>
      <c r="C2895">
        <f>'[1]Master Data'!DC277/100</f>
        <v>5.9999999999999995E-4</v>
      </c>
      <c r="D2895">
        <f>'[1]Master Data'!DD277/1000000</f>
        <v>1.8E-7</v>
      </c>
      <c r="E2895">
        <f>'[1]Master Data'!DE277/1000000</f>
        <v>0</v>
      </c>
      <c r="F2895">
        <f>'[1]Master Data'!DF277/100</f>
        <v>0</v>
      </c>
      <c r="G2895">
        <f>'[1]Master Data'!DG277/100</f>
        <v>0</v>
      </c>
      <c r="H2895">
        <f>'[1]Master Data'!DH277/100</f>
        <v>0</v>
      </c>
      <c r="I2895">
        <f>'[1]Master Data'!DI277/100</f>
        <v>0</v>
      </c>
      <c r="J2895">
        <f>'[1]Master Data'!DJ277/100</f>
        <v>0</v>
      </c>
      <c r="K2895">
        <f>'[1]Master Data'!DL277/100</f>
        <v>6.0000000000000002E-5</v>
      </c>
      <c r="L2895">
        <f>'[1]Master Data'!DM277/1000000</f>
        <v>2.0799999999999998E-7</v>
      </c>
      <c r="M2895">
        <f>'[1]Master Data'!DN277/1000000</f>
        <v>2.3499999999999999E-6</v>
      </c>
      <c r="N2895">
        <f>'[1]Master Data'!DO277/1000000</f>
        <v>0</v>
      </c>
      <c r="O2895">
        <f>'[1]Master Data'!DP277/100</f>
        <v>0</v>
      </c>
      <c r="P2895">
        <f>'[1]Master Data'!DQ277/100</f>
        <v>0</v>
      </c>
      <c r="Q2895">
        <f>'[1]Master Data'!DR277/100</f>
        <v>0</v>
      </c>
      <c r="R2895">
        <f>'[1]Master Data'!DS277/1000000</f>
        <v>0</v>
      </c>
      <c r="S2895">
        <f>'[1]Master Data'!DU277/1000000</f>
        <v>0</v>
      </c>
      <c r="T2895">
        <f>'[1]Master Data'!DV277/100</f>
        <v>0</v>
      </c>
      <c r="U2895">
        <f>'[1]Master Data'!DW277/1000000</f>
        <v>0</v>
      </c>
    </row>
    <row r="2896" spans="1:21" x14ac:dyDescent="0.55000000000000004">
      <c r="A2896" s="41" t="s">
        <v>1375</v>
      </c>
      <c r="B2896" s="41">
        <v>3.3E-3</v>
      </c>
      <c r="C2896">
        <f>'[1]Master Data'!DC278/100</f>
        <v>3.4999999999999996E-3</v>
      </c>
      <c r="D2896">
        <f>'[1]Master Data'!DD278/1000000</f>
        <v>1.8E-7</v>
      </c>
      <c r="E2896">
        <f>'[1]Master Data'!DE278/1000000</f>
        <v>0</v>
      </c>
      <c r="F2896">
        <f>'[1]Master Data'!DF278/100</f>
        <v>0</v>
      </c>
      <c r="G2896">
        <f>'[1]Master Data'!DG278/100</f>
        <v>0</v>
      </c>
      <c r="H2896">
        <f>'[1]Master Data'!DH278/100</f>
        <v>0</v>
      </c>
      <c r="I2896">
        <f>'[1]Master Data'!DI278/100</f>
        <v>0</v>
      </c>
      <c r="J2896">
        <f>'[1]Master Data'!DJ278/100</f>
        <v>0</v>
      </c>
      <c r="K2896">
        <f>'[1]Master Data'!DL278/100</f>
        <v>2.0000000000000001E-4</v>
      </c>
      <c r="L2896">
        <f>'[1]Master Data'!DM278/1000000</f>
        <v>3.3000000000000002E-7</v>
      </c>
      <c r="M2896">
        <f>'[1]Master Data'!DN278/1000000</f>
        <v>3.5999999999999999E-7</v>
      </c>
      <c r="N2896">
        <f>'[1]Master Data'!DO278/1000000</f>
        <v>0</v>
      </c>
      <c r="O2896">
        <f>'[1]Master Data'!DP278/100</f>
        <v>0</v>
      </c>
      <c r="P2896">
        <f>'[1]Master Data'!DQ278/100</f>
        <v>0</v>
      </c>
      <c r="Q2896">
        <f>'[1]Master Data'!DR278/100</f>
        <v>0</v>
      </c>
      <c r="R2896">
        <f>'[1]Master Data'!DS278/1000000</f>
        <v>0</v>
      </c>
      <c r="S2896">
        <f>'[1]Master Data'!DU278/1000000</f>
        <v>0</v>
      </c>
      <c r="T2896">
        <f>'[1]Master Data'!DV278/100</f>
        <v>0</v>
      </c>
      <c r="U2896">
        <f>'[1]Master Data'!DW278/1000000</f>
        <v>0</v>
      </c>
    </row>
    <row r="2897" spans="1:21" x14ac:dyDescent="0.55000000000000004">
      <c r="A2897" s="41" t="s">
        <v>1376</v>
      </c>
      <c r="B2897" s="41">
        <v>0</v>
      </c>
      <c r="C2897">
        <f>'[1]Master Data'!DC279/100</f>
        <v>0</v>
      </c>
      <c r="D2897">
        <f>'[1]Master Data'!DD279/1000000</f>
        <v>0</v>
      </c>
      <c r="E2897">
        <f>'[1]Master Data'!DE279/1000000</f>
        <v>0</v>
      </c>
      <c r="F2897">
        <f>'[1]Master Data'!DF279/100</f>
        <v>0</v>
      </c>
      <c r="G2897">
        <f>'[1]Master Data'!DG279/100</f>
        <v>0</v>
      </c>
      <c r="H2897">
        <f>'[1]Master Data'!DH279/100</f>
        <v>0</v>
      </c>
      <c r="I2897">
        <f>'[1]Master Data'!DI279/100</f>
        <v>0</v>
      </c>
      <c r="J2897">
        <f>'[1]Master Data'!DJ279/100</f>
        <v>0</v>
      </c>
      <c r="K2897">
        <f>'[1]Master Data'!DL279/100</f>
        <v>0</v>
      </c>
      <c r="L2897">
        <f>'[1]Master Data'!DM279/1000000</f>
        <v>0</v>
      </c>
      <c r="M2897">
        <f>'[1]Master Data'!DN279/1000000</f>
        <v>0</v>
      </c>
      <c r="N2897">
        <f>'[1]Master Data'!DO279/1000000</f>
        <v>0</v>
      </c>
      <c r="O2897">
        <f>'[1]Master Data'!DP279/100</f>
        <v>0</v>
      </c>
      <c r="P2897">
        <f>'[1]Master Data'!DQ279/100</f>
        <v>0</v>
      </c>
      <c r="Q2897">
        <f>'[1]Master Data'!DR279/100</f>
        <v>0</v>
      </c>
      <c r="R2897">
        <f>'[1]Master Data'!DS279/1000000</f>
        <v>0</v>
      </c>
      <c r="S2897">
        <f>'[1]Master Data'!DU279/1000000</f>
        <v>0</v>
      </c>
      <c r="T2897">
        <f>'[1]Master Data'!DV279/100</f>
        <v>0</v>
      </c>
      <c r="U2897">
        <f>'[1]Master Data'!DW279/1000000</f>
        <v>0</v>
      </c>
    </row>
    <row r="2898" spans="1:21" x14ac:dyDescent="0.55000000000000004">
      <c r="A2898" s="41" t="s">
        <v>1377</v>
      </c>
      <c r="B2898" s="41">
        <v>0</v>
      </c>
      <c r="C2898">
        <f>'[1]Master Data'!DC280/100</f>
        <v>0</v>
      </c>
      <c r="D2898">
        <f>'[1]Master Data'!DD280/1000000</f>
        <v>0</v>
      </c>
      <c r="E2898">
        <f>'[1]Master Data'!DE280/1000000</f>
        <v>0</v>
      </c>
      <c r="F2898">
        <f>'[1]Master Data'!DF280/100</f>
        <v>0</v>
      </c>
      <c r="G2898">
        <f>'[1]Master Data'!DG280/100</f>
        <v>0</v>
      </c>
      <c r="H2898">
        <f>'[1]Master Data'!DH280/100</f>
        <v>0</v>
      </c>
      <c r="I2898">
        <f>'[1]Master Data'!DI280/100</f>
        <v>0</v>
      </c>
      <c r="J2898">
        <f>'[1]Master Data'!DJ280/100</f>
        <v>0</v>
      </c>
      <c r="K2898">
        <f>'[1]Master Data'!DL280/100</f>
        <v>0</v>
      </c>
      <c r="L2898">
        <f>'[1]Master Data'!DM280/1000000</f>
        <v>0</v>
      </c>
      <c r="M2898">
        <f>'[1]Master Data'!DN280/1000000</f>
        <v>0</v>
      </c>
      <c r="N2898">
        <f>'[1]Master Data'!DO280/1000000</f>
        <v>0</v>
      </c>
      <c r="O2898">
        <f>'[1]Master Data'!DP280/100</f>
        <v>0</v>
      </c>
      <c r="P2898">
        <f>'[1]Master Data'!DQ280/100</f>
        <v>0</v>
      </c>
      <c r="Q2898">
        <f>'[1]Master Data'!DR280/100</f>
        <v>0</v>
      </c>
      <c r="R2898">
        <f>'[1]Master Data'!DS280/1000000</f>
        <v>0</v>
      </c>
      <c r="S2898">
        <f>'[1]Master Data'!DU280/1000000</f>
        <v>0</v>
      </c>
      <c r="T2898">
        <f>'[1]Master Data'!DV280/100</f>
        <v>0</v>
      </c>
      <c r="U2898">
        <f>'[1]Master Data'!DW280/1000000</f>
        <v>0</v>
      </c>
    </row>
    <row r="2899" spans="1:21" x14ac:dyDescent="0.55000000000000004">
      <c r="A2899" s="41" t="s">
        <v>1378</v>
      </c>
      <c r="B2899" s="41">
        <v>0</v>
      </c>
      <c r="C2899">
        <f>'[1]Master Data'!DC281/100</f>
        <v>0</v>
      </c>
      <c r="D2899">
        <f>'[1]Master Data'!DD281/1000000</f>
        <v>0</v>
      </c>
      <c r="E2899">
        <f>'[1]Master Data'!DE281/1000000</f>
        <v>0</v>
      </c>
      <c r="F2899">
        <f>'[1]Master Data'!DF281/100</f>
        <v>0</v>
      </c>
      <c r="G2899">
        <f>'[1]Master Data'!DG281/100</f>
        <v>0</v>
      </c>
      <c r="H2899">
        <f>'[1]Master Data'!DH281/100</f>
        <v>0</v>
      </c>
      <c r="I2899">
        <f>'[1]Master Data'!DI281/100</f>
        <v>0</v>
      </c>
      <c r="J2899">
        <f>'[1]Master Data'!DJ281/100</f>
        <v>0</v>
      </c>
      <c r="K2899">
        <f>'[1]Master Data'!DL281/100</f>
        <v>0</v>
      </c>
      <c r="L2899">
        <f>'[1]Master Data'!DM281/1000000</f>
        <v>0</v>
      </c>
      <c r="M2899">
        <f>'[1]Master Data'!DN281/1000000</f>
        <v>0</v>
      </c>
      <c r="N2899">
        <f>'[1]Master Data'!DO281/1000000</f>
        <v>0</v>
      </c>
      <c r="O2899">
        <f>'[1]Master Data'!DP281/100</f>
        <v>0</v>
      </c>
      <c r="P2899">
        <f>'[1]Master Data'!DQ281/100</f>
        <v>0</v>
      </c>
      <c r="Q2899">
        <f>'[1]Master Data'!DR281/100</f>
        <v>0</v>
      </c>
      <c r="R2899">
        <f>'[1]Master Data'!DS281/1000000</f>
        <v>0</v>
      </c>
      <c r="S2899">
        <f>'[1]Master Data'!DU281/1000000</f>
        <v>0</v>
      </c>
      <c r="T2899">
        <f>'[1]Master Data'!DV281/100</f>
        <v>0</v>
      </c>
      <c r="U2899">
        <f>'[1]Master Data'!DW281/1000000</f>
        <v>0</v>
      </c>
    </row>
    <row r="2900" spans="1:21" x14ac:dyDescent="0.55000000000000004">
      <c r="A2900" s="41" t="s">
        <v>1379</v>
      </c>
      <c r="B2900" s="41">
        <v>0</v>
      </c>
      <c r="C2900">
        <f>'[1]Master Data'!DC282/100</f>
        <v>0</v>
      </c>
      <c r="D2900">
        <f>'[1]Master Data'!DD282/1000000</f>
        <v>0</v>
      </c>
      <c r="E2900">
        <f>'[1]Master Data'!DE282/1000000</f>
        <v>0</v>
      </c>
      <c r="F2900">
        <f>'[1]Master Data'!DF282/100</f>
        <v>0</v>
      </c>
      <c r="G2900">
        <f>'[1]Master Data'!DG282/100</f>
        <v>0</v>
      </c>
      <c r="H2900">
        <f>'[1]Master Data'!DH282/100</f>
        <v>0</v>
      </c>
      <c r="I2900">
        <f>'[1]Master Data'!DI282/100</f>
        <v>0</v>
      </c>
      <c r="J2900">
        <f>'[1]Master Data'!DJ282/100</f>
        <v>0</v>
      </c>
      <c r="K2900">
        <f>'[1]Master Data'!DL282/100</f>
        <v>0</v>
      </c>
      <c r="L2900">
        <f>'[1]Master Data'!DM282/1000000</f>
        <v>0</v>
      </c>
      <c r="M2900">
        <f>'[1]Master Data'!DN282/1000000</f>
        <v>0</v>
      </c>
      <c r="N2900">
        <f>'[1]Master Data'!DO282/1000000</f>
        <v>0</v>
      </c>
      <c r="O2900">
        <f>'[1]Master Data'!DP282/100</f>
        <v>0</v>
      </c>
      <c r="P2900">
        <f>'[1]Master Data'!DQ282/100</f>
        <v>0</v>
      </c>
      <c r="Q2900">
        <f>'[1]Master Data'!DR282/100</f>
        <v>0</v>
      </c>
      <c r="R2900">
        <f>'[1]Master Data'!DS282/1000000</f>
        <v>0</v>
      </c>
      <c r="S2900">
        <f>'[1]Master Data'!DU282/1000000</f>
        <v>0</v>
      </c>
      <c r="T2900">
        <f>'[1]Master Data'!DV282/100</f>
        <v>0</v>
      </c>
      <c r="U2900">
        <f>'[1]Master Data'!DW282/1000000</f>
        <v>0</v>
      </c>
    </row>
    <row r="2901" spans="1:21" x14ac:dyDescent="0.55000000000000004">
      <c r="A2901" s="41" t="s">
        <v>1380</v>
      </c>
      <c r="B2901" s="41">
        <v>0</v>
      </c>
      <c r="C2901">
        <f>'[1]Master Data'!DC283/100</f>
        <v>0</v>
      </c>
      <c r="D2901">
        <f>'[1]Master Data'!DD283/1000000</f>
        <v>0</v>
      </c>
      <c r="E2901">
        <f>'[1]Master Data'!DE283/1000000</f>
        <v>0</v>
      </c>
      <c r="F2901">
        <f>'[1]Master Data'!DF283/100</f>
        <v>0</v>
      </c>
      <c r="G2901">
        <f>'[1]Master Data'!DG283/100</f>
        <v>0</v>
      </c>
      <c r="H2901">
        <f>'[1]Master Data'!DH283/100</f>
        <v>0</v>
      </c>
      <c r="I2901">
        <f>'[1]Master Data'!DI283/100</f>
        <v>0</v>
      </c>
      <c r="J2901">
        <f>'[1]Master Data'!DJ283/100</f>
        <v>0</v>
      </c>
      <c r="K2901">
        <f>'[1]Master Data'!DL283/100</f>
        <v>0</v>
      </c>
      <c r="L2901">
        <f>'[1]Master Data'!DM283/1000000</f>
        <v>0</v>
      </c>
      <c r="M2901">
        <f>'[1]Master Data'!DN283/1000000</f>
        <v>0</v>
      </c>
      <c r="N2901">
        <f>'[1]Master Data'!DO283/1000000</f>
        <v>0</v>
      </c>
      <c r="O2901">
        <f>'[1]Master Data'!DP283/100</f>
        <v>0</v>
      </c>
      <c r="P2901">
        <f>'[1]Master Data'!DQ283/100</f>
        <v>0</v>
      </c>
      <c r="Q2901">
        <f>'[1]Master Data'!DR283/100</f>
        <v>0</v>
      </c>
      <c r="R2901">
        <f>'[1]Master Data'!DS283/1000000</f>
        <v>0</v>
      </c>
      <c r="S2901">
        <f>'[1]Master Data'!DU283/1000000</f>
        <v>0</v>
      </c>
      <c r="T2901">
        <f>'[1]Master Data'!DV283/100</f>
        <v>0</v>
      </c>
      <c r="U2901">
        <f>'[1]Master Data'!DW283/1000000</f>
        <v>0</v>
      </c>
    </row>
    <row r="2902" spans="1:21" x14ac:dyDescent="0.55000000000000004">
      <c r="A2902" s="41" t="s">
        <v>1381</v>
      </c>
      <c r="B2902" s="41">
        <v>0</v>
      </c>
      <c r="C2902">
        <f>'[1]Master Data'!DC284/100</f>
        <v>0</v>
      </c>
      <c r="D2902">
        <f>'[1]Master Data'!DD284/1000000</f>
        <v>0</v>
      </c>
      <c r="E2902">
        <f>'[1]Master Data'!DE284/1000000</f>
        <v>0</v>
      </c>
      <c r="F2902">
        <f>'[1]Master Data'!DF284/100</f>
        <v>0</v>
      </c>
      <c r="G2902">
        <f>'[1]Master Data'!DG284/100</f>
        <v>0</v>
      </c>
      <c r="H2902">
        <f>'[1]Master Data'!DH284/100</f>
        <v>0</v>
      </c>
      <c r="I2902">
        <f>'[1]Master Data'!DI284/100</f>
        <v>0</v>
      </c>
      <c r="J2902">
        <f>'[1]Master Data'!DJ284/100</f>
        <v>0</v>
      </c>
      <c r="K2902">
        <f>'[1]Master Data'!DL284/100</f>
        <v>0</v>
      </c>
      <c r="L2902">
        <f>'[1]Master Data'!DM284/1000000</f>
        <v>0</v>
      </c>
      <c r="M2902">
        <f>'[1]Master Data'!DN284/1000000</f>
        <v>0</v>
      </c>
      <c r="N2902">
        <f>'[1]Master Data'!DO284/1000000</f>
        <v>0</v>
      </c>
      <c r="O2902">
        <f>'[1]Master Data'!DP284/100</f>
        <v>0</v>
      </c>
      <c r="P2902">
        <f>'[1]Master Data'!DQ284/100</f>
        <v>0</v>
      </c>
      <c r="Q2902">
        <f>'[1]Master Data'!DR284/100</f>
        <v>0</v>
      </c>
      <c r="R2902">
        <f>'[1]Master Data'!DS284/1000000</f>
        <v>0</v>
      </c>
      <c r="S2902">
        <f>'[1]Master Data'!DU284/1000000</f>
        <v>0</v>
      </c>
      <c r="T2902">
        <f>'[1]Master Data'!DV284/100</f>
        <v>0</v>
      </c>
      <c r="U2902">
        <f>'[1]Master Data'!DW284/1000000</f>
        <v>0</v>
      </c>
    </row>
    <row r="2903" spans="1:21" x14ac:dyDescent="0.55000000000000004">
      <c r="A2903" s="41" t="s">
        <v>1382</v>
      </c>
      <c r="B2903" s="41">
        <v>0</v>
      </c>
      <c r="C2903">
        <f>'[1]Master Data'!DC285/100</f>
        <v>0</v>
      </c>
      <c r="D2903">
        <f>'[1]Master Data'!DD285/1000000</f>
        <v>0</v>
      </c>
      <c r="E2903">
        <f>'[1]Master Data'!DE285/1000000</f>
        <v>0</v>
      </c>
      <c r="F2903">
        <f>'[1]Master Data'!DF285/100</f>
        <v>0</v>
      </c>
      <c r="G2903">
        <f>'[1]Master Data'!DG285/100</f>
        <v>0</v>
      </c>
      <c r="H2903">
        <f>'[1]Master Data'!DH285/100</f>
        <v>0</v>
      </c>
      <c r="I2903">
        <f>'[1]Master Data'!DI285/100</f>
        <v>0</v>
      </c>
      <c r="J2903">
        <f>'[1]Master Data'!DJ285/100</f>
        <v>0</v>
      </c>
      <c r="K2903">
        <f>'[1]Master Data'!DL285/100</f>
        <v>0</v>
      </c>
      <c r="L2903">
        <f>'[1]Master Data'!DM285/1000000</f>
        <v>0</v>
      </c>
      <c r="M2903">
        <f>'[1]Master Data'!DN285/1000000</f>
        <v>0</v>
      </c>
      <c r="N2903">
        <f>'[1]Master Data'!DO285/1000000</f>
        <v>0</v>
      </c>
      <c r="O2903">
        <f>'[1]Master Data'!DP285/100</f>
        <v>0</v>
      </c>
      <c r="P2903">
        <f>'[1]Master Data'!DQ285/100</f>
        <v>0</v>
      </c>
      <c r="Q2903">
        <f>'[1]Master Data'!DR285/100</f>
        <v>0</v>
      </c>
      <c r="R2903">
        <f>'[1]Master Data'!DS285/1000000</f>
        <v>0</v>
      </c>
      <c r="S2903">
        <f>'[1]Master Data'!DU285/1000000</f>
        <v>0</v>
      </c>
      <c r="T2903">
        <f>'[1]Master Data'!DV285/100</f>
        <v>0</v>
      </c>
      <c r="U2903">
        <f>'[1]Master Data'!DW285/1000000</f>
        <v>0</v>
      </c>
    </row>
    <row r="2904" spans="1:21" x14ac:dyDescent="0.55000000000000004">
      <c r="A2904" s="41" t="s">
        <v>1383</v>
      </c>
      <c r="B2904" s="41">
        <v>0</v>
      </c>
      <c r="C2904">
        <f>'[1]Master Data'!DC286/100</f>
        <v>0</v>
      </c>
      <c r="D2904">
        <f>'[1]Master Data'!DD286/1000000</f>
        <v>0</v>
      </c>
      <c r="E2904">
        <f>'[1]Master Data'!DE286/1000000</f>
        <v>0</v>
      </c>
      <c r="F2904">
        <f>'[1]Master Data'!DF286/100</f>
        <v>0</v>
      </c>
      <c r="G2904">
        <f>'[1]Master Data'!DG286/100</f>
        <v>0</v>
      </c>
      <c r="H2904">
        <f>'[1]Master Data'!DH286/100</f>
        <v>0</v>
      </c>
      <c r="I2904">
        <f>'[1]Master Data'!DI286/100</f>
        <v>0</v>
      </c>
      <c r="J2904">
        <f>'[1]Master Data'!DJ286/100</f>
        <v>0</v>
      </c>
      <c r="K2904">
        <f>'[1]Master Data'!DL286/100</f>
        <v>0</v>
      </c>
      <c r="L2904">
        <f>'[1]Master Data'!DM286/1000000</f>
        <v>0</v>
      </c>
      <c r="M2904">
        <f>'[1]Master Data'!DN286/1000000</f>
        <v>0</v>
      </c>
      <c r="N2904">
        <f>'[1]Master Data'!DO286/1000000</f>
        <v>0</v>
      </c>
      <c r="O2904">
        <f>'[1]Master Data'!DP286/100</f>
        <v>0</v>
      </c>
      <c r="P2904">
        <f>'[1]Master Data'!DQ286/100</f>
        <v>0</v>
      </c>
      <c r="Q2904">
        <f>'[1]Master Data'!DR286/100</f>
        <v>0</v>
      </c>
      <c r="R2904">
        <f>'[1]Master Data'!DS286/1000000</f>
        <v>0</v>
      </c>
      <c r="S2904">
        <f>'[1]Master Data'!DU286/1000000</f>
        <v>0</v>
      </c>
      <c r="T2904">
        <f>'[1]Master Data'!DV286/100</f>
        <v>0</v>
      </c>
      <c r="U2904">
        <f>'[1]Master Data'!DW286/1000000</f>
        <v>0</v>
      </c>
    </row>
    <row r="2905" spans="1:21" x14ac:dyDescent="0.55000000000000004">
      <c r="A2905" s="41" t="s">
        <v>1384</v>
      </c>
      <c r="B2905" s="41">
        <v>0</v>
      </c>
      <c r="C2905">
        <f>'[1]Master Data'!DC287/100</f>
        <v>0</v>
      </c>
      <c r="D2905">
        <f>'[1]Master Data'!DD287/1000000</f>
        <v>0</v>
      </c>
      <c r="E2905">
        <f>'[1]Master Data'!DE287/1000000</f>
        <v>0</v>
      </c>
      <c r="F2905">
        <f>'[1]Master Data'!DF287/100</f>
        <v>0</v>
      </c>
      <c r="G2905">
        <f>'[1]Master Data'!DG287/100</f>
        <v>0</v>
      </c>
      <c r="H2905">
        <f>'[1]Master Data'!DH287/100</f>
        <v>0</v>
      </c>
      <c r="I2905">
        <f>'[1]Master Data'!DI287/100</f>
        <v>0</v>
      </c>
      <c r="J2905">
        <f>'[1]Master Data'!DJ287/100</f>
        <v>0</v>
      </c>
      <c r="K2905">
        <f>'[1]Master Data'!DL287/100</f>
        <v>0</v>
      </c>
      <c r="L2905">
        <f>'[1]Master Data'!DM287/1000000</f>
        <v>0</v>
      </c>
      <c r="M2905">
        <f>'[1]Master Data'!DN287/1000000</f>
        <v>0</v>
      </c>
      <c r="N2905">
        <f>'[1]Master Data'!DO287/1000000</f>
        <v>0</v>
      </c>
      <c r="O2905">
        <f>'[1]Master Data'!DP287/100</f>
        <v>0</v>
      </c>
      <c r="P2905">
        <f>'[1]Master Data'!DQ287/100</f>
        <v>0</v>
      </c>
      <c r="Q2905">
        <f>'[1]Master Data'!DR287/100</f>
        <v>0</v>
      </c>
      <c r="R2905">
        <f>'[1]Master Data'!DS287/1000000</f>
        <v>0</v>
      </c>
      <c r="S2905">
        <f>'[1]Master Data'!DU287/1000000</f>
        <v>0</v>
      </c>
      <c r="T2905">
        <f>'[1]Master Data'!DV287/100</f>
        <v>0</v>
      </c>
      <c r="U2905">
        <f>'[1]Master Data'!DW287/1000000</f>
        <v>0</v>
      </c>
    </row>
    <row r="2906" spans="1:21" x14ac:dyDescent="0.55000000000000004">
      <c r="A2906" s="41" t="s">
        <v>1385</v>
      </c>
      <c r="B2906" s="41">
        <v>0</v>
      </c>
      <c r="C2906">
        <f>'[1]Master Data'!DC288/100</f>
        <v>0</v>
      </c>
      <c r="D2906">
        <f>'[1]Master Data'!DD288/1000000</f>
        <v>0</v>
      </c>
      <c r="E2906">
        <f>'[1]Master Data'!DE288/1000000</f>
        <v>0</v>
      </c>
      <c r="F2906">
        <f>'[1]Master Data'!DF288/100</f>
        <v>0</v>
      </c>
      <c r="G2906">
        <f>'[1]Master Data'!DG288/100</f>
        <v>0</v>
      </c>
      <c r="H2906">
        <f>'[1]Master Data'!DH288/100</f>
        <v>0</v>
      </c>
      <c r="I2906">
        <f>'[1]Master Data'!DI288/100</f>
        <v>0</v>
      </c>
      <c r="J2906">
        <f>'[1]Master Data'!DJ288/100</f>
        <v>0</v>
      </c>
      <c r="K2906">
        <f>'[1]Master Data'!DL288/100</f>
        <v>0</v>
      </c>
      <c r="L2906">
        <f>'[1]Master Data'!DM288/1000000</f>
        <v>0</v>
      </c>
      <c r="M2906">
        <f>'[1]Master Data'!DN288/1000000</f>
        <v>0</v>
      </c>
      <c r="N2906">
        <f>'[1]Master Data'!DO288/1000000</f>
        <v>0</v>
      </c>
      <c r="O2906">
        <f>'[1]Master Data'!DP288/100</f>
        <v>0</v>
      </c>
      <c r="P2906">
        <f>'[1]Master Data'!DQ288/100</f>
        <v>0</v>
      </c>
      <c r="Q2906">
        <f>'[1]Master Data'!DR288/100</f>
        <v>0</v>
      </c>
      <c r="R2906">
        <f>'[1]Master Data'!DS288/1000000</f>
        <v>0</v>
      </c>
      <c r="S2906">
        <f>'[1]Master Data'!DU288/1000000</f>
        <v>0</v>
      </c>
      <c r="T2906">
        <f>'[1]Master Data'!DV288/100</f>
        <v>0</v>
      </c>
      <c r="U2906">
        <f>'[1]Master Data'!DW288/1000000</f>
        <v>0</v>
      </c>
    </row>
    <row r="2907" spans="1:21" x14ac:dyDescent="0.55000000000000004">
      <c r="A2907" s="41" t="s">
        <v>1386</v>
      </c>
      <c r="B2907" s="41">
        <v>0</v>
      </c>
      <c r="C2907">
        <f>'[1]Master Data'!DC289/100</f>
        <v>0</v>
      </c>
      <c r="D2907">
        <f>'[1]Master Data'!DD289/1000000</f>
        <v>0</v>
      </c>
      <c r="E2907">
        <f>'[1]Master Data'!DE289/1000000</f>
        <v>0</v>
      </c>
      <c r="F2907">
        <f>'[1]Master Data'!DF289/100</f>
        <v>0</v>
      </c>
      <c r="G2907">
        <f>'[1]Master Data'!DG289/100</f>
        <v>0</v>
      </c>
      <c r="H2907">
        <f>'[1]Master Data'!DH289/100</f>
        <v>0</v>
      </c>
      <c r="I2907">
        <f>'[1]Master Data'!DI289/100</f>
        <v>0</v>
      </c>
      <c r="J2907">
        <f>'[1]Master Data'!DJ289/100</f>
        <v>0</v>
      </c>
      <c r="K2907">
        <f>'[1]Master Data'!DL289/100</f>
        <v>0</v>
      </c>
      <c r="L2907">
        <f>'[1]Master Data'!DM289/1000000</f>
        <v>0</v>
      </c>
      <c r="M2907">
        <f>'[1]Master Data'!DN289/1000000</f>
        <v>0</v>
      </c>
      <c r="N2907">
        <f>'[1]Master Data'!DO289/1000000</f>
        <v>0</v>
      </c>
      <c r="O2907">
        <f>'[1]Master Data'!DP289/100</f>
        <v>0</v>
      </c>
      <c r="P2907">
        <f>'[1]Master Data'!DQ289/100</f>
        <v>0</v>
      </c>
      <c r="Q2907">
        <f>'[1]Master Data'!DR289/100</f>
        <v>0</v>
      </c>
      <c r="R2907">
        <f>'[1]Master Data'!DS289/1000000</f>
        <v>0</v>
      </c>
      <c r="S2907">
        <f>'[1]Master Data'!DU289/1000000</f>
        <v>0</v>
      </c>
      <c r="T2907">
        <f>'[1]Master Data'!DV289/100</f>
        <v>0</v>
      </c>
      <c r="U2907">
        <f>'[1]Master Data'!DW289/1000000</f>
        <v>0</v>
      </c>
    </row>
    <row r="2908" spans="1:21" x14ac:dyDescent="0.55000000000000004">
      <c r="A2908" s="41" t="s">
        <v>1387</v>
      </c>
      <c r="B2908" s="41">
        <v>0</v>
      </c>
      <c r="C2908">
        <f>'[1]Master Data'!DC290/100</f>
        <v>0</v>
      </c>
      <c r="D2908">
        <f>'[1]Master Data'!DD290/1000000</f>
        <v>0</v>
      </c>
      <c r="E2908">
        <f>'[1]Master Data'!DE290/1000000</f>
        <v>0</v>
      </c>
      <c r="F2908">
        <f>'[1]Master Data'!DF290/100</f>
        <v>0</v>
      </c>
      <c r="G2908">
        <f>'[1]Master Data'!DG290/100</f>
        <v>0</v>
      </c>
      <c r="H2908">
        <f>'[1]Master Data'!DH290/100</f>
        <v>0</v>
      </c>
      <c r="I2908">
        <f>'[1]Master Data'!DI290/100</f>
        <v>0</v>
      </c>
      <c r="J2908">
        <f>'[1]Master Data'!DJ290/100</f>
        <v>0</v>
      </c>
      <c r="K2908">
        <f>'[1]Master Data'!DL290/100</f>
        <v>0</v>
      </c>
      <c r="L2908">
        <f>'[1]Master Data'!DM290/1000000</f>
        <v>0</v>
      </c>
      <c r="M2908">
        <f>'[1]Master Data'!DN290/1000000</f>
        <v>0</v>
      </c>
      <c r="N2908">
        <f>'[1]Master Data'!DO290/1000000</f>
        <v>0</v>
      </c>
      <c r="O2908">
        <f>'[1]Master Data'!DP290/100</f>
        <v>0</v>
      </c>
      <c r="P2908">
        <f>'[1]Master Data'!DQ290/100</f>
        <v>0</v>
      </c>
      <c r="Q2908">
        <f>'[1]Master Data'!DR290/100</f>
        <v>0</v>
      </c>
      <c r="R2908">
        <f>'[1]Master Data'!DS290/1000000</f>
        <v>0</v>
      </c>
      <c r="S2908">
        <f>'[1]Master Data'!DU290/1000000</f>
        <v>0</v>
      </c>
      <c r="T2908">
        <f>'[1]Master Data'!DV290/100</f>
        <v>0</v>
      </c>
      <c r="U2908">
        <f>'[1]Master Data'!DW290/1000000</f>
        <v>0</v>
      </c>
    </row>
    <row r="2909" spans="1:21" x14ac:dyDescent="0.55000000000000004">
      <c r="A2909" s="41" t="s">
        <v>1388</v>
      </c>
      <c r="B2909" s="41">
        <v>0</v>
      </c>
      <c r="C2909">
        <f>'[1]Master Data'!DC291/100</f>
        <v>0</v>
      </c>
      <c r="D2909">
        <f>'[1]Master Data'!DD291/1000000</f>
        <v>0</v>
      </c>
      <c r="E2909">
        <f>'[1]Master Data'!DE291/1000000</f>
        <v>0</v>
      </c>
      <c r="F2909">
        <f>'[1]Master Data'!DF291/100</f>
        <v>0</v>
      </c>
      <c r="G2909">
        <f>'[1]Master Data'!DG291/100</f>
        <v>0</v>
      </c>
      <c r="H2909">
        <f>'[1]Master Data'!DH291/100</f>
        <v>0</v>
      </c>
      <c r="I2909">
        <f>'[1]Master Data'!DI291/100</f>
        <v>0</v>
      </c>
      <c r="J2909">
        <f>'[1]Master Data'!DJ291/100</f>
        <v>0</v>
      </c>
      <c r="K2909">
        <f>'[1]Master Data'!DL291/100</f>
        <v>0</v>
      </c>
      <c r="L2909">
        <f>'[1]Master Data'!DM291/1000000</f>
        <v>0</v>
      </c>
      <c r="M2909">
        <f>'[1]Master Data'!DN291/1000000</f>
        <v>0</v>
      </c>
      <c r="N2909">
        <f>'[1]Master Data'!DO291/1000000</f>
        <v>0</v>
      </c>
      <c r="O2909">
        <f>'[1]Master Data'!DP291/100</f>
        <v>0</v>
      </c>
      <c r="P2909">
        <f>'[1]Master Data'!DQ291/100</f>
        <v>0</v>
      </c>
      <c r="Q2909">
        <f>'[1]Master Data'!DR291/100</f>
        <v>0</v>
      </c>
      <c r="R2909">
        <f>'[1]Master Data'!DS291/1000000</f>
        <v>0</v>
      </c>
      <c r="S2909">
        <f>'[1]Master Data'!DU291/1000000</f>
        <v>0</v>
      </c>
      <c r="T2909">
        <f>'[1]Master Data'!DV291/100</f>
        <v>0</v>
      </c>
      <c r="U2909">
        <f>'[1]Master Data'!DW291/1000000</f>
        <v>0</v>
      </c>
    </row>
    <row r="2910" spans="1:21" x14ac:dyDescent="0.55000000000000004">
      <c r="A2910" s="41" t="s">
        <v>1389</v>
      </c>
      <c r="B2910" s="41">
        <v>0</v>
      </c>
      <c r="C2910">
        <f>'[1]Master Data'!DC292/100</f>
        <v>0</v>
      </c>
      <c r="D2910">
        <f>'[1]Master Data'!DD292/1000000</f>
        <v>0</v>
      </c>
      <c r="E2910">
        <f>'[1]Master Data'!DE292/1000000</f>
        <v>0</v>
      </c>
      <c r="F2910">
        <f>'[1]Master Data'!DF292/100</f>
        <v>0</v>
      </c>
      <c r="G2910">
        <f>'[1]Master Data'!DG292/100</f>
        <v>0</v>
      </c>
      <c r="H2910">
        <f>'[1]Master Data'!DH292/100</f>
        <v>0</v>
      </c>
      <c r="I2910">
        <f>'[1]Master Data'!DI292/100</f>
        <v>0</v>
      </c>
      <c r="J2910">
        <f>'[1]Master Data'!DJ292/100</f>
        <v>0</v>
      </c>
      <c r="K2910">
        <f>'[1]Master Data'!DL292/100</f>
        <v>0</v>
      </c>
      <c r="L2910">
        <f>'[1]Master Data'!DM292/1000000</f>
        <v>0</v>
      </c>
      <c r="M2910">
        <f>'[1]Master Data'!DN292/1000000</f>
        <v>0</v>
      </c>
      <c r="N2910">
        <f>'[1]Master Data'!DO292/1000000</f>
        <v>0</v>
      </c>
      <c r="O2910">
        <f>'[1]Master Data'!DP292/100</f>
        <v>0</v>
      </c>
      <c r="P2910">
        <f>'[1]Master Data'!DQ292/100</f>
        <v>0</v>
      </c>
      <c r="Q2910">
        <f>'[1]Master Data'!DR292/100</f>
        <v>0</v>
      </c>
      <c r="R2910">
        <f>'[1]Master Data'!DS292/1000000</f>
        <v>0</v>
      </c>
      <c r="S2910">
        <f>'[1]Master Data'!DU292/1000000</f>
        <v>0</v>
      </c>
      <c r="T2910">
        <f>'[1]Master Data'!DV292/100</f>
        <v>0</v>
      </c>
      <c r="U2910">
        <f>'[1]Master Data'!DW292/1000000</f>
        <v>0</v>
      </c>
    </row>
    <row r="2911" spans="1:21" x14ac:dyDescent="0.55000000000000004">
      <c r="A2911" s="41" t="s">
        <v>1390</v>
      </c>
      <c r="B2911" s="41">
        <v>0</v>
      </c>
      <c r="C2911">
        <f>'[1]Master Data'!DC293/100</f>
        <v>0</v>
      </c>
      <c r="D2911">
        <f>'[1]Master Data'!DD293/1000000</f>
        <v>0</v>
      </c>
      <c r="E2911">
        <f>'[1]Master Data'!DE293/1000000</f>
        <v>0</v>
      </c>
      <c r="F2911">
        <f>'[1]Master Data'!DF293/100</f>
        <v>0</v>
      </c>
      <c r="G2911">
        <f>'[1]Master Data'!DG293/100</f>
        <v>0</v>
      </c>
      <c r="H2911">
        <f>'[1]Master Data'!DH293/100</f>
        <v>0</v>
      </c>
      <c r="I2911">
        <f>'[1]Master Data'!DI293/100</f>
        <v>0</v>
      </c>
      <c r="J2911">
        <f>'[1]Master Data'!DJ293/100</f>
        <v>0</v>
      </c>
      <c r="K2911">
        <f>'[1]Master Data'!DL293/100</f>
        <v>0</v>
      </c>
      <c r="L2911">
        <f>'[1]Master Data'!DM293/1000000</f>
        <v>0</v>
      </c>
      <c r="M2911">
        <f>'[1]Master Data'!DN293/1000000</f>
        <v>0</v>
      </c>
      <c r="N2911">
        <f>'[1]Master Data'!DO293/1000000</f>
        <v>0</v>
      </c>
      <c r="O2911">
        <f>'[1]Master Data'!DP293/100</f>
        <v>0</v>
      </c>
      <c r="P2911">
        <f>'[1]Master Data'!DQ293/100</f>
        <v>0</v>
      </c>
      <c r="Q2911">
        <f>'[1]Master Data'!DR293/100</f>
        <v>0</v>
      </c>
      <c r="R2911">
        <f>'[1]Master Data'!DS293/1000000</f>
        <v>0</v>
      </c>
      <c r="S2911">
        <f>'[1]Master Data'!DU293/1000000</f>
        <v>0</v>
      </c>
      <c r="T2911">
        <f>'[1]Master Data'!DV293/100</f>
        <v>0</v>
      </c>
      <c r="U2911">
        <f>'[1]Master Data'!DW293/1000000</f>
        <v>0</v>
      </c>
    </row>
    <row r="2912" spans="1:21" x14ac:dyDescent="0.55000000000000004">
      <c r="A2912" s="41" t="s">
        <v>1391</v>
      </c>
      <c r="B2912" s="41">
        <v>9.4999999999999998E-3</v>
      </c>
      <c r="C2912">
        <f>'[1]Master Data'!DC294/100</f>
        <v>0</v>
      </c>
      <c r="D2912">
        <f>'[1]Master Data'!DD294/1000000</f>
        <v>0</v>
      </c>
      <c r="E2912">
        <f>'[1]Master Data'!DE294/1000000</f>
        <v>0</v>
      </c>
      <c r="F2912">
        <f>'[1]Master Data'!DF294/100</f>
        <v>0</v>
      </c>
      <c r="G2912">
        <f>'[1]Master Data'!DG294/100</f>
        <v>0</v>
      </c>
      <c r="H2912">
        <f>'[1]Master Data'!DH294/100</f>
        <v>0</v>
      </c>
      <c r="I2912">
        <f>'[1]Master Data'!DI294/100</f>
        <v>0</v>
      </c>
      <c r="J2912">
        <f>'[1]Master Data'!DJ294/100</f>
        <v>0</v>
      </c>
      <c r="K2912">
        <f>'[1]Master Data'!DL294/100</f>
        <v>0</v>
      </c>
      <c r="L2912">
        <f>'[1]Master Data'!DM294/1000000</f>
        <v>0</v>
      </c>
      <c r="M2912">
        <f>'[1]Master Data'!DN294/1000000</f>
        <v>0</v>
      </c>
      <c r="N2912">
        <f>'[1]Master Data'!DO294/1000000</f>
        <v>0</v>
      </c>
      <c r="O2912">
        <f>'[1]Master Data'!DP294/100</f>
        <v>0</v>
      </c>
      <c r="P2912">
        <f>'[1]Master Data'!DQ294/100</f>
        <v>0</v>
      </c>
      <c r="Q2912">
        <f>'[1]Master Data'!DR294/100</f>
        <v>0</v>
      </c>
      <c r="R2912">
        <f>'[1]Master Data'!DS294/1000000</f>
        <v>0</v>
      </c>
      <c r="S2912">
        <f>'[1]Master Data'!DU294/1000000</f>
        <v>0</v>
      </c>
      <c r="T2912">
        <f>'[1]Master Data'!DV294/100</f>
        <v>0</v>
      </c>
      <c r="U2912">
        <f>'[1]Master Data'!DW294/1000000</f>
        <v>0</v>
      </c>
    </row>
    <row r="2913" spans="1:21" x14ac:dyDescent="0.55000000000000004">
      <c r="A2913" s="41" t="s">
        <v>1392</v>
      </c>
      <c r="B2913" s="41">
        <v>0</v>
      </c>
      <c r="C2913">
        <f>'[1]Master Data'!DC295/100</f>
        <v>0</v>
      </c>
      <c r="D2913">
        <f>'[1]Master Data'!DD295/1000000</f>
        <v>0</v>
      </c>
      <c r="E2913">
        <f>'[1]Master Data'!DE295/1000000</f>
        <v>0</v>
      </c>
      <c r="F2913">
        <f>'[1]Master Data'!DF295/100</f>
        <v>0</v>
      </c>
      <c r="G2913">
        <f>'[1]Master Data'!DG295/100</f>
        <v>0</v>
      </c>
      <c r="H2913">
        <f>'[1]Master Data'!DH295/100</f>
        <v>0</v>
      </c>
      <c r="I2913">
        <f>'[1]Master Data'!DI295/100</f>
        <v>0</v>
      </c>
      <c r="J2913">
        <f>'[1]Master Data'!DJ295/100</f>
        <v>0</v>
      </c>
      <c r="K2913">
        <f>'[1]Master Data'!DL295/100</f>
        <v>0</v>
      </c>
      <c r="L2913">
        <f>'[1]Master Data'!DM295/1000000</f>
        <v>0</v>
      </c>
      <c r="M2913">
        <f>'[1]Master Data'!DN295/1000000</f>
        <v>0</v>
      </c>
      <c r="N2913">
        <f>'[1]Master Data'!DO295/1000000</f>
        <v>0</v>
      </c>
      <c r="O2913">
        <f>'[1]Master Data'!DP295/100</f>
        <v>0</v>
      </c>
      <c r="P2913">
        <f>'[1]Master Data'!DQ295/100</f>
        <v>0</v>
      </c>
      <c r="Q2913">
        <f>'[1]Master Data'!DR295/100</f>
        <v>0</v>
      </c>
      <c r="R2913">
        <f>'[1]Master Data'!DS295/1000000</f>
        <v>0</v>
      </c>
      <c r="S2913">
        <f>'[1]Master Data'!DU295/1000000</f>
        <v>0</v>
      </c>
      <c r="T2913">
        <f>'[1]Master Data'!DV295/100</f>
        <v>0</v>
      </c>
      <c r="U2913">
        <f>'[1]Master Data'!DW295/1000000</f>
        <v>0</v>
      </c>
    </row>
    <row r="2914" spans="1:21" x14ac:dyDescent="0.55000000000000004">
      <c r="A2914" s="41" t="s">
        <v>1393</v>
      </c>
      <c r="B2914" s="41">
        <v>0</v>
      </c>
      <c r="C2914">
        <f>'[1]Master Data'!DC296/100</f>
        <v>0</v>
      </c>
      <c r="D2914">
        <f>'[1]Master Data'!DD296/1000000</f>
        <v>0</v>
      </c>
      <c r="E2914">
        <f>'[1]Master Data'!DE296/1000000</f>
        <v>0</v>
      </c>
      <c r="F2914">
        <f>'[1]Master Data'!DF296/100</f>
        <v>0</v>
      </c>
      <c r="G2914">
        <f>'[1]Master Data'!DG296/100</f>
        <v>0</v>
      </c>
      <c r="H2914">
        <f>'[1]Master Data'!DH296/100</f>
        <v>0</v>
      </c>
      <c r="I2914">
        <f>'[1]Master Data'!DI296/100</f>
        <v>0</v>
      </c>
      <c r="J2914">
        <f>'[1]Master Data'!DJ296/100</f>
        <v>0</v>
      </c>
      <c r="K2914">
        <f>'[1]Master Data'!DL296/100</f>
        <v>0</v>
      </c>
      <c r="L2914">
        <f>'[1]Master Data'!DM296/1000000</f>
        <v>0</v>
      </c>
      <c r="M2914">
        <f>'[1]Master Data'!DN296/1000000</f>
        <v>0</v>
      </c>
      <c r="N2914">
        <f>'[1]Master Data'!DO296/1000000</f>
        <v>0</v>
      </c>
      <c r="O2914">
        <f>'[1]Master Data'!DP296/100</f>
        <v>0</v>
      </c>
      <c r="P2914">
        <f>'[1]Master Data'!DQ296/100</f>
        <v>0</v>
      </c>
      <c r="Q2914">
        <f>'[1]Master Data'!DR296/100</f>
        <v>0</v>
      </c>
      <c r="R2914">
        <f>'[1]Master Data'!DS296/1000000</f>
        <v>0</v>
      </c>
      <c r="S2914">
        <f>'[1]Master Data'!DU296/1000000</f>
        <v>0</v>
      </c>
      <c r="T2914">
        <f>'[1]Master Data'!DV296/100</f>
        <v>0</v>
      </c>
      <c r="U2914">
        <f>'[1]Master Data'!DW296/1000000</f>
        <v>0</v>
      </c>
    </row>
    <row r="2915" spans="1:21" x14ac:dyDescent="0.55000000000000004">
      <c r="A2915" s="41" t="s">
        <v>1394</v>
      </c>
      <c r="B2915" s="41">
        <v>0</v>
      </c>
      <c r="C2915">
        <f>'[1]Master Data'!DC297/100</f>
        <v>0</v>
      </c>
      <c r="D2915">
        <f>'[1]Master Data'!DD297/1000000</f>
        <v>0</v>
      </c>
      <c r="E2915">
        <f>'[1]Master Data'!DE297/1000000</f>
        <v>0</v>
      </c>
      <c r="F2915">
        <f>'[1]Master Data'!DF297/100</f>
        <v>0</v>
      </c>
      <c r="G2915">
        <f>'[1]Master Data'!DG297/100</f>
        <v>0</v>
      </c>
      <c r="H2915">
        <f>'[1]Master Data'!DH297/100</f>
        <v>0</v>
      </c>
      <c r="I2915">
        <f>'[1]Master Data'!DI297/100</f>
        <v>0</v>
      </c>
      <c r="J2915">
        <f>'[1]Master Data'!DJ297/100</f>
        <v>0</v>
      </c>
      <c r="K2915">
        <f>'[1]Master Data'!DL297/100</f>
        <v>0</v>
      </c>
      <c r="L2915">
        <f>'[1]Master Data'!DM297/1000000</f>
        <v>0</v>
      </c>
      <c r="M2915">
        <f>'[1]Master Data'!DN297/1000000</f>
        <v>0</v>
      </c>
      <c r="N2915">
        <f>'[1]Master Data'!DO297/1000000</f>
        <v>0</v>
      </c>
      <c r="O2915">
        <f>'[1]Master Data'!DP297/100</f>
        <v>0</v>
      </c>
      <c r="P2915">
        <f>'[1]Master Data'!DQ297/100</f>
        <v>0</v>
      </c>
      <c r="Q2915">
        <f>'[1]Master Data'!DR297/100</f>
        <v>0</v>
      </c>
      <c r="R2915">
        <f>'[1]Master Data'!DS297/1000000</f>
        <v>0</v>
      </c>
      <c r="S2915">
        <f>'[1]Master Data'!DU297/1000000</f>
        <v>0</v>
      </c>
      <c r="T2915">
        <f>'[1]Master Data'!DV297/100</f>
        <v>0</v>
      </c>
      <c r="U2915">
        <f>'[1]Master Data'!DW297/1000000</f>
        <v>0</v>
      </c>
    </row>
    <row r="2916" spans="1:21" x14ac:dyDescent="0.55000000000000004">
      <c r="A2916" s="41" t="s">
        <v>1395</v>
      </c>
      <c r="B2916" s="41">
        <v>0</v>
      </c>
      <c r="C2916">
        <f>'[1]Master Data'!DC298/100</f>
        <v>0</v>
      </c>
      <c r="D2916">
        <f>'[1]Master Data'!DD298/1000000</f>
        <v>0</v>
      </c>
      <c r="E2916">
        <f>'[1]Master Data'!DE298/1000000</f>
        <v>0</v>
      </c>
      <c r="F2916">
        <f>'[1]Master Data'!DF298/100</f>
        <v>0</v>
      </c>
      <c r="G2916">
        <f>'[1]Master Data'!DG298/100</f>
        <v>0</v>
      </c>
      <c r="H2916">
        <f>'[1]Master Data'!DH298/100</f>
        <v>0</v>
      </c>
      <c r="I2916">
        <f>'[1]Master Data'!DI298/100</f>
        <v>0</v>
      </c>
      <c r="J2916">
        <f>'[1]Master Data'!DJ298/100</f>
        <v>0</v>
      </c>
      <c r="K2916">
        <f>'[1]Master Data'!DL298/100</f>
        <v>0</v>
      </c>
      <c r="L2916">
        <f>'[1]Master Data'!DM298/1000000</f>
        <v>0</v>
      </c>
      <c r="M2916">
        <f>'[1]Master Data'!DN298/1000000</f>
        <v>0</v>
      </c>
      <c r="N2916">
        <f>'[1]Master Data'!DO298/1000000</f>
        <v>0</v>
      </c>
      <c r="O2916">
        <f>'[1]Master Data'!DP298/100</f>
        <v>0</v>
      </c>
      <c r="P2916">
        <f>'[1]Master Data'!DQ298/100</f>
        <v>0</v>
      </c>
      <c r="Q2916">
        <f>'[1]Master Data'!DR298/100</f>
        <v>0</v>
      </c>
      <c r="R2916">
        <f>'[1]Master Data'!DS298/1000000</f>
        <v>0</v>
      </c>
      <c r="S2916">
        <f>'[1]Master Data'!DU298/1000000</f>
        <v>0</v>
      </c>
      <c r="T2916">
        <f>'[1]Master Data'!DV298/100</f>
        <v>0</v>
      </c>
      <c r="U2916">
        <f>'[1]Master Data'!DW298/1000000</f>
        <v>0</v>
      </c>
    </row>
    <row r="2917" spans="1:21" x14ac:dyDescent="0.55000000000000004">
      <c r="A2917" s="41" t="s">
        <v>1396</v>
      </c>
      <c r="B2917" s="41">
        <v>0</v>
      </c>
      <c r="C2917">
        <f>'[1]Master Data'!DC299/100</f>
        <v>0</v>
      </c>
      <c r="D2917">
        <f>'[1]Master Data'!DD299/1000000</f>
        <v>0</v>
      </c>
      <c r="E2917">
        <f>'[1]Master Data'!DE299/1000000</f>
        <v>0</v>
      </c>
      <c r="F2917">
        <f>'[1]Master Data'!DF299/100</f>
        <v>0</v>
      </c>
      <c r="G2917">
        <f>'[1]Master Data'!DG299/100</f>
        <v>0</v>
      </c>
      <c r="H2917">
        <f>'[1]Master Data'!DH299/100</f>
        <v>0</v>
      </c>
      <c r="I2917">
        <f>'[1]Master Data'!DI299/100</f>
        <v>0</v>
      </c>
      <c r="J2917">
        <f>'[1]Master Data'!DJ299/100</f>
        <v>0</v>
      </c>
      <c r="K2917">
        <f>'[1]Master Data'!DL299/100</f>
        <v>0</v>
      </c>
      <c r="L2917">
        <f>'[1]Master Data'!DM299/1000000</f>
        <v>0</v>
      </c>
      <c r="M2917">
        <f>'[1]Master Data'!DN299/1000000</f>
        <v>0</v>
      </c>
      <c r="N2917">
        <f>'[1]Master Data'!DO299/1000000</f>
        <v>0</v>
      </c>
      <c r="O2917">
        <f>'[1]Master Data'!DP299/100</f>
        <v>0</v>
      </c>
      <c r="P2917">
        <f>'[1]Master Data'!DQ299/100</f>
        <v>0</v>
      </c>
      <c r="Q2917">
        <f>'[1]Master Data'!DR299/100</f>
        <v>0</v>
      </c>
      <c r="R2917">
        <f>'[1]Master Data'!DS299/1000000</f>
        <v>0</v>
      </c>
      <c r="S2917">
        <f>'[1]Master Data'!DU299/1000000</f>
        <v>0</v>
      </c>
      <c r="T2917">
        <f>'[1]Master Data'!DV299/100</f>
        <v>0</v>
      </c>
      <c r="U2917">
        <f>'[1]Master Data'!DW299/1000000</f>
        <v>0</v>
      </c>
    </row>
    <row r="2918" spans="1:21" x14ac:dyDescent="0.55000000000000004">
      <c r="A2918" s="41" t="s">
        <v>1397</v>
      </c>
      <c r="B2918" s="41">
        <v>6.9999999999999993E-3</v>
      </c>
      <c r="C2918">
        <f>'[1]Master Data'!DC300/100</f>
        <v>0</v>
      </c>
      <c r="D2918">
        <f>'[1]Master Data'!DD300/1000000</f>
        <v>0</v>
      </c>
      <c r="E2918">
        <f>'[1]Master Data'!DE300/1000000</f>
        <v>0</v>
      </c>
      <c r="F2918">
        <f>'[1]Master Data'!DF300/100</f>
        <v>0</v>
      </c>
      <c r="G2918">
        <f>'[1]Master Data'!DG300/100</f>
        <v>0</v>
      </c>
      <c r="H2918">
        <f>'[1]Master Data'!DH300/100</f>
        <v>0</v>
      </c>
      <c r="I2918">
        <f>'[1]Master Data'!DI300/100</f>
        <v>0</v>
      </c>
      <c r="J2918">
        <f>'[1]Master Data'!DJ300/100</f>
        <v>0</v>
      </c>
      <c r="K2918">
        <f>'[1]Master Data'!DL300/100</f>
        <v>0</v>
      </c>
      <c r="L2918">
        <f>'[1]Master Data'!DM300/1000000</f>
        <v>0</v>
      </c>
      <c r="M2918">
        <f>'[1]Master Data'!DN300/1000000</f>
        <v>0</v>
      </c>
      <c r="N2918">
        <f>'[1]Master Data'!DO300/1000000</f>
        <v>0</v>
      </c>
      <c r="O2918">
        <f>'[1]Master Data'!DP300/100</f>
        <v>0</v>
      </c>
      <c r="P2918">
        <f>'[1]Master Data'!DQ300/100</f>
        <v>0</v>
      </c>
      <c r="Q2918">
        <f>'[1]Master Data'!DR300/100</f>
        <v>0</v>
      </c>
      <c r="R2918">
        <f>'[1]Master Data'!DS300/1000000</f>
        <v>0</v>
      </c>
      <c r="S2918">
        <f>'[1]Master Data'!DU300/1000000</f>
        <v>0</v>
      </c>
      <c r="T2918">
        <f>'[1]Master Data'!DV300/100</f>
        <v>0</v>
      </c>
      <c r="U2918">
        <f>'[1]Master Data'!DW300/1000000</f>
        <v>0</v>
      </c>
    </row>
    <row r="2919" spans="1:21" x14ac:dyDescent="0.55000000000000004">
      <c r="A2919" s="41" t="s">
        <v>1398</v>
      </c>
      <c r="B2919" s="41">
        <v>0</v>
      </c>
      <c r="C2919">
        <f>'[1]Master Data'!DC301/100</f>
        <v>0</v>
      </c>
      <c r="D2919">
        <f>'[1]Master Data'!DD301/1000000</f>
        <v>0</v>
      </c>
      <c r="E2919">
        <f>'[1]Master Data'!DE301/1000000</f>
        <v>0</v>
      </c>
      <c r="F2919">
        <f>'[1]Master Data'!DF301/100</f>
        <v>0</v>
      </c>
      <c r="G2919">
        <f>'[1]Master Data'!DG301/100</f>
        <v>0</v>
      </c>
      <c r="H2919">
        <f>'[1]Master Data'!DH301/100</f>
        <v>0</v>
      </c>
      <c r="I2919">
        <f>'[1]Master Data'!DI301/100</f>
        <v>0</v>
      </c>
      <c r="J2919">
        <f>'[1]Master Data'!DJ301/100</f>
        <v>0</v>
      </c>
      <c r="K2919">
        <f>'[1]Master Data'!DL301/100</f>
        <v>0</v>
      </c>
      <c r="L2919">
        <f>'[1]Master Data'!DM301/1000000</f>
        <v>0</v>
      </c>
      <c r="M2919">
        <f>'[1]Master Data'!DN301/1000000</f>
        <v>0</v>
      </c>
      <c r="N2919">
        <f>'[1]Master Data'!DO301/1000000</f>
        <v>0</v>
      </c>
      <c r="O2919">
        <f>'[1]Master Data'!DP301/100</f>
        <v>0</v>
      </c>
      <c r="P2919">
        <f>'[1]Master Data'!DQ301/100</f>
        <v>0</v>
      </c>
      <c r="Q2919">
        <f>'[1]Master Data'!DR301/100</f>
        <v>0</v>
      </c>
      <c r="R2919">
        <f>'[1]Master Data'!DS301/1000000</f>
        <v>0</v>
      </c>
      <c r="S2919">
        <f>'[1]Master Data'!DU301/1000000</f>
        <v>0</v>
      </c>
      <c r="T2919">
        <f>'[1]Master Data'!DV301/100</f>
        <v>0</v>
      </c>
      <c r="U2919">
        <f>'[1]Master Data'!DW301/1000000</f>
        <v>0</v>
      </c>
    </row>
    <row r="2920" spans="1:21" x14ac:dyDescent="0.55000000000000004">
      <c r="A2920" s="41" t="s">
        <v>1399</v>
      </c>
      <c r="B2920" s="41">
        <v>0</v>
      </c>
      <c r="C2920">
        <f>'[1]Master Data'!DC302/100</f>
        <v>0</v>
      </c>
      <c r="D2920">
        <f>'[1]Master Data'!DD302/1000000</f>
        <v>0</v>
      </c>
      <c r="E2920">
        <f>'[1]Master Data'!DE302/1000000</f>
        <v>0</v>
      </c>
      <c r="F2920">
        <f>'[1]Master Data'!DF302/100</f>
        <v>0</v>
      </c>
      <c r="G2920">
        <f>'[1]Master Data'!DG302/100</f>
        <v>0</v>
      </c>
      <c r="H2920">
        <f>'[1]Master Data'!DH302/100</f>
        <v>0</v>
      </c>
      <c r="I2920">
        <f>'[1]Master Data'!DI302/100</f>
        <v>0</v>
      </c>
      <c r="J2920">
        <f>'[1]Master Data'!DJ302/100</f>
        <v>0</v>
      </c>
      <c r="K2920">
        <f>'[1]Master Data'!DL302/100</f>
        <v>0</v>
      </c>
      <c r="L2920">
        <f>'[1]Master Data'!DM302/1000000</f>
        <v>0</v>
      </c>
      <c r="M2920">
        <f>'[1]Master Data'!DN302/1000000</f>
        <v>0</v>
      </c>
      <c r="N2920">
        <f>'[1]Master Data'!DO302/1000000</f>
        <v>0</v>
      </c>
      <c r="O2920">
        <f>'[1]Master Data'!DP302/100</f>
        <v>0</v>
      </c>
      <c r="P2920">
        <f>'[1]Master Data'!DQ302/100</f>
        <v>0</v>
      </c>
      <c r="Q2920">
        <f>'[1]Master Data'!DR302/100</f>
        <v>0</v>
      </c>
      <c r="R2920">
        <f>'[1]Master Data'!DS302/1000000</f>
        <v>0</v>
      </c>
      <c r="S2920">
        <f>'[1]Master Data'!DU302/1000000</f>
        <v>0</v>
      </c>
      <c r="T2920">
        <f>'[1]Master Data'!DV302/100</f>
        <v>0</v>
      </c>
      <c r="U2920">
        <f>'[1]Master Data'!DW302/1000000</f>
        <v>0</v>
      </c>
    </row>
    <row r="2921" spans="1:21" x14ac:dyDescent="0.55000000000000004">
      <c r="A2921" s="41" t="s">
        <v>1400</v>
      </c>
      <c r="B2921" s="41">
        <v>0</v>
      </c>
      <c r="C2921">
        <f>'[1]Master Data'!DC303/100</f>
        <v>0</v>
      </c>
      <c r="D2921">
        <f>'[1]Master Data'!DD303/1000000</f>
        <v>0</v>
      </c>
      <c r="E2921">
        <f>'[1]Master Data'!DE303/1000000</f>
        <v>0</v>
      </c>
      <c r="F2921">
        <f>'[1]Master Data'!DF303/100</f>
        <v>0</v>
      </c>
      <c r="G2921">
        <f>'[1]Master Data'!DG303/100</f>
        <v>0</v>
      </c>
      <c r="H2921">
        <f>'[1]Master Data'!DH303/100</f>
        <v>0</v>
      </c>
      <c r="I2921">
        <f>'[1]Master Data'!DI303/100</f>
        <v>0</v>
      </c>
      <c r="J2921">
        <f>'[1]Master Data'!DJ303/100</f>
        <v>0</v>
      </c>
      <c r="K2921">
        <f>'[1]Master Data'!DL303/100</f>
        <v>0</v>
      </c>
      <c r="L2921">
        <f>'[1]Master Data'!DM303/1000000</f>
        <v>0</v>
      </c>
      <c r="M2921">
        <f>'[1]Master Data'!DN303/1000000</f>
        <v>0</v>
      </c>
      <c r="N2921">
        <f>'[1]Master Data'!DO303/1000000</f>
        <v>0</v>
      </c>
      <c r="O2921">
        <f>'[1]Master Data'!DP303/100</f>
        <v>0</v>
      </c>
      <c r="P2921">
        <f>'[1]Master Data'!DQ303/100</f>
        <v>0</v>
      </c>
      <c r="Q2921">
        <f>'[1]Master Data'!DR303/100</f>
        <v>0</v>
      </c>
      <c r="R2921">
        <f>'[1]Master Data'!DS303/1000000</f>
        <v>0</v>
      </c>
      <c r="S2921">
        <f>'[1]Master Data'!DU303/1000000</f>
        <v>0</v>
      </c>
      <c r="T2921">
        <f>'[1]Master Data'!DV303/100</f>
        <v>0</v>
      </c>
      <c r="U2921">
        <f>'[1]Master Data'!DW303/1000000</f>
        <v>0</v>
      </c>
    </row>
    <row r="2922" spans="1:21" x14ac:dyDescent="0.55000000000000004">
      <c r="A2922" s="41" t="s">
        <v>1401</v>
      </c>
      <c r="B2922" s="41">
        <v>0</v>
      </c>
      <c r="C2922">
        <f>'[1]Master Data'!DC304/100</f>
        <v>0</v>
      </c>
      <c r="D2922">
        <f>'[1]Master Data'!DD304/1000000</f>
        <v>0</v>
      </c>
      <c r="E2922">
        <f>'[1]Master Data'!DE304/1000000</f>
        <v>0</v>
      </c>
      <c r="F2922">
        <f>'[1]Master Data'!DF304/100</f>
        <v>0</v>
      </c>
      <c r="G2922">
        <f>'[1]Master Data'!DG304/100</f>
        <v>0</v>
      </c>
      <c r="H2922">
        <f>'[1]Master Data'!DH304/100</f>
        <v>0</v>
      </c>
      <c r="I2922">
        <f>'[1]Master Data'!DI304/100</f>
        <v>0</v>
      </c>
      <c r="J2922">
        <f>'[1]Master Data'!DJ304/100</f>
        <v>0</v>
      </c>
      <c r="K2922">
        <f>'[1]Master Data'!DL304/100</f>
        <v>0</v>
      </c>
      <c r="L2922">
        <f>'[1]Master Data'!DM304/1000000</f>
        <v>0</v>
      </c>
      <c r="M2922">
        <f>'[1]Master Data'!DN304/1000000</f>
        <v>0</v>
      </c>
      <c r="N2922">
        <f>'[1]Master Data'!DO304/1000000</f>
        <v>0</v>
      </c>
      <c r="O2922">
        <f>'[1]Master Data'!DP304/100</f>
        <v>0</v>
      </c>
      <c r="P2922">
        <f>'[1]Master Data'!DQ304/100</f>
        <v>0</v>
      </c>
      <c r="Q2922">
        <f>'[1]Master Data'!DR304/100</f>
        <v>0</v>
      </c>
      <c r="R2922">
        <f>'[1]Master Data'!DS304/1000000</f>
        <v>0</v>
      </c>
      <c r="S2922">
        <f>'[1]Master Data'!DU304/1000000</f>
        <v>0</v>
      </c>
      <c r="T2922">
        <f>'[1]Master Data'!DV304/100</f>
        <v>0</v>
      </c>
      <c r="U2922">
        <f>'[1]Master Data'!DW304/1000000</f>
        <v>0</v>
      </c>
    </row>
    <row r="2923" spans="1:21" x14ac:dyDescent="0.55000000000000004">
      <c r="A2923" s="41" t="s">
        <v>1402</v>
      </c>
      <c r="B2923" s="41">
        <v>0</v>
      </c>
      <c r="C2923">
        <f>'[1]Master Data'!DC305/100</f>
        <v>0</v>
      </c>
      <c r="D2923">
        <f>'[1]Master Data'!DD305/1000000</f>
        <v>0</v>
      </c>
      <c r="E2923">
        <f>'[1]Master Data'!DE305/1000000</f>
        <v>0</v>
      </c>
      <c r="F2923">
        <f>'[1]Master Data'!DF305/100</f>
        <v>0</v>
      </c>
      <c r="G2923">
        <f>'[1]Master Data'!DG305/100</f>
        <v>0</v>
      </c>
      <c r="H2923">
        <f>'[1]Master Data'!DH305/100</f>
        <v>0</v>
      </c>
      <c r="I2923">
        <f>'[1]Master Data'!DI305/100</f>
        <v>0</v>
      </c>
      <c r="J2923">
        <f>'[1]Master Data'!DJ305/100</f>
        <v>0</v>
      </c>
      <c r="K2923">
        <f>'[1]Master Data'!DL305/100</f>
        <v>0</v>
      </c>
      <c r="L2923">
        <f>'[1]Master Data'!DM305/1000000</f>
        <v>0</v>
      </c>
      <c r="M2923">
        <f>'[1]Master Data'!DN305/1000000</f>
        <v>0</v>
      </c>
      <c r="N2923">
        <f>'[1]Master Data'!DO305/1000000</f>
        <v>0</v>
      </c>
      <c r="O2923">
        <f>'[1]Master Data'!DP305/100</f>
        <v>0</v>
      </c>
      <c r="P2923">
        <f>'[1]Master Data'!DQ305/100</f>
        <v>0</v>
      </c>
      <c r="Q2923">
        <f>'[1]Master Data'!DR305/100</f>
        <v>0</v>
      </c>
      <c r="R2923">
        <f>'[1]Master Data'!DS305/1000000</f>
        <v>0</v>
      </c>
      <c r="S2923">
        <f>'[1]Master Data'!DU305/1000000</f>
        <v>0</v>
      </c>
      <c r="T2923">
        <f>'[1]Master Data'!DV305/100</f>
        <v>0</v>
      </c>
      <c r="U2923">
        <f>'[1]Master Data'!DW305/1000000</f>
        <v>0</v>
      </c>
    </row>
    <row r="2924" spans="1:21" x14ac:dyDescent="0.55000000000000004">
      <c r="A2924" s="41" t="s">
        <v>1403</v>
      </c>
      <c r="B2924" s="41">
        <v>0</v>
      </c>
      <c r="C2924">
        <f>'[1]Master Data'!DC306/100</f>
        <v>0</v>
      </c>
      <c r="D2924">
        <f>'[1]Master Data'!DD306/1000000</f>
        <v>0</v>
      </c>
      <c r="E2924">
        <f>'[1]Master Data'!DE306/1000000</f>
        <v>0</v>
      </c>
      <c r="F2924">
        <f>'[1]Master Data'!DF306/100</f>
        <v>0</v>
      </c>
      <c r="G2924">
        <f>'[1]Master Data'!DG306/100</f>
        <v>0</v>
      </c>
      <c r="H2924">
        <f>'[1]Master Data'!DH306/100</f>
        <v>0</v>
      </c>
      <c r="I2924">
        <f>'[1]Master Data'!DI306/100</f>
        <v>0</v>
      </c>
      <c r="J2924">
        <f>'[1]Master Data'!DJ306/100</f>
        <v>0</v>
      </c>
      <c r="K2924">
        <f>'[1]Master Data'!DL306/100</f>
        <v>0</v>
      </c>
      <c r="L2924">
        <f>'[1]Master Data'!DM306/1000000</f>
        <v>0</v>
      </c>
      <c r="M2924">
        <f>'[1]Master Data'!DN306/1000000</f>
        <v>0</v>
      </c>
      <c r="N2924">
        <f>'[1]Master Data'!DO306/1000000</f>
        <v>0</v>
      </c>
      <c r="O2924">
        <f>'[1]Master Data'!DP306/100</f>
        <v>0</v>
      </c>
      <c r="P2924">
        <f>'[1]Master Data'!DQ306/100</f>
        <v>0</v>
      </c>
      <c r="Q2924">
        <f>'[1]Master Data'!DR306/100</f>
        <v>0</v>
      </c>
      <c r="R2924">
        <f>'[1]Master Data'!DS306/1000000</f>
        <v>0</v>
      </c>
      <c r="S2924">
        <f>'[1]Master Data'!DU306/1000000</f>
        <v>0</v>
      </c>
      <c r="T2924">
        <f>'[1]Master Data'!DV306/100</f>
        <v>0</v>
      </c>
      <c r="U2924">
        <f>'[1]Master Data'!DW306/1000000</f>
        <v>0</v>
      </c>
    </row>
    <row r="2925" spans="1:21" x14ac:dyDescent="0.55000000000000004">
      <c r="A2925" s="41" t="s">
        <v>1404</v>
      </c>
      <c r="B2925" s="41">
        <v>0</v>
      </c>
      <c r="C2925">
        <f>'[1]Master Data'!DC307/100</f>
        <v>0</v>
      </c>
      <c r="D2925">
        <f>'[1]Master Data'!DD307/1000000</f>
        <v>0</v>
      </c>
      <c r="E2925">
        <f>'[1]Master Data'!DE307/1000000</f>
        <v>0</v>
      </c>
      <c r="F2925">
        <f>'[1]Master Data'!DF307/100</f>
        <v>0</v>
      </c>
      <c r="G2925">
        <f>'[1]Master Data'!DG307/100</f>
        <v>0</v>
      </c>
      <c r="H2925">
        <f>'[1]Master Data'!DH307/100</f>
        <v>0</v>
      </c>
      <c r="I2925">
        <f>'[1]Master Data'!DI307/100</f>
        <v>0</v>
      </c>
      <c r="J2925">
        <f>'[1]Master Data'!DJ307/100</f>
        <v>0</v>
      </c>
      <c r="K2925">
        <f>'[1]Master Data'!DL307/100</f>
        <v>0</v>
      </c>
      <c r="L2925">
        <f>'[1]Master Data'!DM307/1000000</f>
        <v>0</v>
      </c>
      <c r="M2925">
        <f>'[1]Master Data'!DN307/1000000</f>
        <v>0</v>
      </c>
      <c r="N2925">
        <f>'[1]Master Data'!DO307/1000000</f>
        <v>0</v>
      </c>
      <c r="O2925">
        <f>'[1]Master Data'!DP307/100</f>
        <v>0</v>
      </c>
      <c r="P2925">
        <f>'[1]Master Data'!DQ307/100</f>
        <v>0</v>
      </c>
      <c r="Q2925">
        <f>'[1]Master Data'!DR307/100</f>
        <v>0</v>
      </c>
      <c r="R2925">
        <f>'[1]Master Data'!DS307/1000000</f>
        <v>0</v>
      </c>
      <c r="S2925">
        <f>'[1]Master Data'!DU307/1000000</f>
        <v>0</v>
      </c>
      <c r="T2925">
        <f>'[1]Master Data'!DV307/100</f>
        <v>0</v>
      </c>
      <c r="U2925">
        <f>'[1]Master Data'!DW307/1000000</f>
        <v>0</v>
      </c>
    </row>
    <row r="2926" spans="1:21" x14ac:dyDescent="0.55000000000000004">
      <c r="A2926" s="41" t="s">
        <v>1405</v>
      </c>
      <c r="B2926" s="41">
        <v>0</v>
      </c>
      <c r="C2926">
        <f>'[1]Master Data'!DC308/100</f>
        <v>0</v>
      </c>
      <c r="D2926">
        <f>'[1]Master Data'!DD308/1000000</f>
        <v>0</v>
      </c>
      <c r="E2926">
        <f>'[1]Master Data'!DE308/1000000</f>
        <v>0</v>
      </c>
      <c r="F2926">
        <f>'[1]Master Data'!DF308/100</f>
        <v>0</v>
      </c>
      <c r="G2926">
        <f>'[1]Master Data'!DG308/100</f>
        <v>0</v>
      </c>
      <c r="H2926">
        <f>'[1]Master Data'!DH308/100</f>
        <v>0</v>
      </c>
      <c r="I2926">
        <f>'[1]Master Data'!DI308/100</f>
        <v>0</v>
      </c>
      <c r="J2926">
        <f>'[1]Master Data'!DJ308/100</f>
        <v>0</v>
      </c>
      <c r="K2926">
        <f>'[1]Master Data'!DL308/100</f>
        <v>0</v>
      </c>
      <c r="L2926">
        <f>'[1]Master Data'!DM308/1000000</f>
        <v>0</v>
      </c>
      <c r="M2926">
        <f>'[1]Master Data'!DN308/1000000</f>
        <v>0</v>
      </c>
      <c r="N2926">
        <f>'[1]Master Data'!DO308/1000000</f>
        <v>0</v>
      </c>
      <c r="O2926">
        <f>'[1]Master Data'!DP308/100</f>
        <v>0</v>
      </c>
      <c r="P2926">
        <f>'[1]Master Data'!DQ308/100</f>
        <v>0</v>
      </c>
      <c r="Q2926">
        <f>'[1]Master Data'!DR308/100</f>
        <v>0</v>
      </c>
      <c r="R2926">
        <f>'[1]Master Data'!DS308/1000000</f>
        <v>0</v>
      </c>
      <c r="S2926">
        <f>'[1]Master Data'!DU308/1000000</f>
        <v>0</v>
      </c>
      <c r="T2926">
        <f>'[1]Master Data'!DV308/100</f>
        <v>0</v>
      </c>
      <c r="U2926">
        <f>'[1]Master Data'!DW308/1000000</f>
        <v>0</v>
      </c>
    </row>
    <row r="2927" spans="1:21" x14ac:dyDescent="0.55000000000000004">
      <c r="A2927" s="41" t="s">
        <v>1406</v>
      </c>
      <c r="B2927" s="41">
        <v>0</v>
      </c>
      <c r="C2927">
        <f>'[1]Master Data'!DC309/100</f>
        <v>0</v>
      </c>
      <c r="D2927">
        <f>'[1]Master Data'!DD309/1000000</f>
        <v>0</v>
      </c>
      <c r="E2927">
        <f>'[1]Master Data'!DE309/1000000</f>
        <v>0</v>
      </c>
      <c r="F2927">
        <f>'[1]Master Data'!DF309/100</f>
        <v>0</v>
      </c>
      <c r="G2927">
        <f>'[1]Master Data'!DG309/100</f>
        <v>0</v>
      </c>
      <c r="H2927">
        <f>'[1]Master Data'!DH309/100</f>
        <v>0</v>
      </c>
      <c r="I2927">
        <f>'[1]Master Data'!DI309/100</f>
        <v>0</v>
      </c>
      <c r="J2927">
        <f>'[1]Master Data'!DJ309/100</f>
        <v>0</v>
      </c>
      <c r="K2927">
        <f>'[1]Master Data'!DL309/100</f>
        <v>0</v>
      </c>
      <c r="L2927">
        <f>'[1]Master Data'!DM309/1000000</f>
        <v>0</v>
      </c>
      <c r="M2927">
        <f>'[1]Master Data'!DN309/1000000</f>
        <v>0</v>
      </c>
      <c r="N2927">
        <f>'[1]Master Data'!DO309/1000000</f>
        <v>0</v>
      </c>
      <c r="O2927">
        <f>'[1]Master Data'!DP309/100</f>
        <v>0</v>
      </c>
      <c r="P2927">
        <f>'[1]Master Data'!DQ309/100</f>
        <v>0</v>
      </c>
      <c r="Q2927">
        <f>'[1]Master Data'!DR309/100</f>
        <v>0</v>
      </c>
      <c r="R2927">
        <f>'[1]Master Data'!DS309/1000000</f>
        <v>0</v>
      </c>
      <c r="S2927">
        <f>'[1]Master Data'!DU309/1000000</f>
        <v>0</v>
      </c>
      <c r="T2927">
        <f>'[1]Master Data'!DV309/100</f>
        <v>0</v>
      </c>
      <c r="U2927">
        <f>'[1]Master Data'!DW309/1000000</f>
        <v>0</v>
      </c>
    </row>
    <row r="2928" spans="1:21" x14ac:dyDescent="0.55000000000000004">
      <c r="A2928" s="41" t="s">
        <v>1407</v>
      </c>
      <c r="B2928" s="41">
        <v>0</v>
      </c>
      <c r="C2928">
        <f>'[1]Master Data'!DC310/100</f>
        <v>0</v>
      </c>
      <c r="D2928">
        <f>'[1]Master Data'!DD310/1000000</f>
        <v>0</v>
      </c>
      <c r="E2928">
        <f>'[1]Master Data'!DE310/1000000</f>
        <v>0</v>
      </c>
      <c r="F2928">
        <f>'[1]Master Data'!DF310/100</f>
        <v>0</v>
      </c>
      <c r="G2928">
        <f>'[1]Master Data'!DG310/100</f>
        <v>0</v>
      </c>
      <c r="H2928">
        <f>'[1]Master Data'!DH310/100</f>
        <v>0</v>
      </c>
      <c r="I2928">
        <f>'[1]Master Data'!DI310/100</f>
        <v>0</v>
      </c>
      <c r="J2928">
        <f>'[1]Master Data'!DJ310/100</f>
        <v>0</v>
      </c>
      <c r="K2928">
        <f>'[1]Master Data'!DL310/100</f>
        <v>0</v>
      </c>
      <c r="L2928">
        <f>'[1]Master Data'!DM310/1000000</f>
        <v>0</v>
      </c>
      <c r="M2928">
        <f>'[1]Master Data'!DN310/1000000</f>
        <v>0</v>
      </c>
      <c r="N2928">
        <f>'[1]Master Data'!DO310/1000000</f>
        <v>0</v>
      </c>
      <c r="O2928">
        <f>'[1]Master Data'!DP310/100</f>
        <v>0</v>
      </c>
      <c r="P2928">
        <f>'[1]Master Data'!DQ310/100</f>
        <v>0</v>
      </c>
      <c r="Q2928">
        <f>'[1]Master Data'!DR310/100</f>
        <v>0</v>
      </c>
      <c r="R2928">
        <f>'[1]Master Data'!DS310/1000000</f>
        <v>0</v>
      </c>
      <c r="S2928">
        <f>'[1]Master Data'!DU310/1000000</f>
        <v>0</v>
      </c>
      <c r="T2928">
        <f>'[1]Master Data'!DV310/100</f>
        <v>0</v>
      </c>
      <c r="U2928">
        <f>'[1]Master Data'!DW310/1000000</f>
        <v>0</v>
      </c>
    </row>
    <row r="2929" spans="1:21" x14ac:dyDescent="0.55000000000000004">
      <c r="A2929" s="41" t="s">
        <v>1408</v>
      </c>
      <c r="B2929" s="41">
        <v>0</v>
      </c>
      <c r="C2929">
        <f>'[1]Master Data'!DC311/100</f>
        <v>0</v>
      </c>
      <c r="D2929">
        <f>'[1]Master Data'!DD311/1000000</f>
        <v>0</v>
      </c>
      <c r="E2929">
        <f>'[1]Master Data'!DE311/1000000</f>
        <v>0</v>
      </c>
      <c r="F2929">
        <f>'[1]Master Data'!DF311/100</f>
        <v>0</v>
      </c>
      <c r="G2929">
        <f>'[1]Master Data'!DG311/100</f>
        <v>0</v>
      </c>
      <c r="H2929">
        <f>'[1]Master Data'!DH311/100</f>
        <v>0</v>
      </c>
      <c r="I2929">
        <f>'[1]Master Data'!DI311/100</f>
        <v>0</v>
      </c>
      <c r="J2929">
        <f>'[1]Master Data'!DJ311/100</f>
        <v>0</v>
      </c>
      <c r="K2929">
        <f>'[1]Master Data'!DL311/100</f>
        <v>0</v>
      </c>
      <c r="L2929">
        <f>'[1]Master Data'!DM311/1000000</f>
        <v>0</v>
      </c>
      <c r="M2929">
        <f>'[1]Master Data'!DN311/1000000</f>
        <v>0</v>
      </c>
      <c r="N2929">
        <f>'[1]Master Data'!DO311/1000000</f>
        <v>0</v>
      </c>
      <c r="O2929">
        <f>'[1]Master Data'!DP311/100</f>
        <v>0</v>
      </c>
      <c r="P2929">
        <f>'[1]Master Data'!DQ311/100</f>
        <v>0</v>
      </c>
      <c r="Q2929">
        <f>'[1]Master Data'!DR311/100</f>
        <v>0</v>
      </c>
      <c r="R2929">
        <f>'[1]Master Data'!DS311/1000000</f>
        <v>0</v>
      </c>
      <c r="S2929">
        <f>'[1]Master Data'!DU311/1000000</f>
        <v>0</v>
      </c>
      <c r="T2929">
        <f>'[1]Master Data'!DV311/100</f>
        <v>0</v>
      </c>
      <c r="U2929">
        <f>'[1]Master Data'!DW311/1000000</f>
        <v>0</v>
      </c>
    </row>
    <row r="2930" spans="1:21" x14ac:dyDescent="0.55000000000000004">
      <c r="A2930" s="41" t="s">
        <v>1409</v>
      </c>
      <c r="B2930" s="41">
        <v>0</v>
      </c>
      <c r="C2930">
        <f>'[1]Master Data'!DC312/100</f>
        <v>0</v>
      </c>
      <c r="D2930">
        <f>'[1]Master Data'!DD312/1000000</f>
        <v>0</v>
      </c>
      <c r="E2930">
        <f>'[1]Master Data'!DE312/1000000</f>
        <v>0</v>
      </c>
      <c r="F2930">
        <f>'[1]Master Data'!DF312/100</f>
        <v>0</v>
      </c>
      <c r="G2930">
        <f>'[1]Master Data'!DG312/100</f>
        <v>0</v>
      </c>
      <c r="H2930">
        <f>'[1]Master Data'!DH312/100</f>
        <v>0</v>
      </c>
      <c r="I2930">
        <f>'[1]Master Data'!DI312/100</f>
        <v>0</v>
      </c>
      <c r="J2930">
        <f>'[1]Master Data'!DJ312/100</f>
        <v>0</v>
      </c>
      <c r="K2930">
        <f>'[1]Master Data'!DL312/100</f>
        <v>0</v>
      </c>
      <c r="L2930">
        <f>'[1]Master Data'!DM312/1000000</f>
        <v>0</v>
      </c>
      <c r="M2930">
        <f>'[1]Master Data'!DN312/1000000</f>
        <v>0</v>
      </c>
      <c r="N2930">
        <f>'[1]Master Data'!DO312/1000000</f>
        <v>0</v>
      </c>
      <c r="O2930">
        <f>'[1]Master Data'!DP312/100</f>
        <v>0</v>
      </c>
      <c r="P2930">
        <f>'[1]Master Data'!DQ312/100</f>
        <v>0</v>
      </c>
      <c r="Q2930">
        <f>'[1]Master Data'!DR312/100</f>
        <v>0</v>
      </c>
      <c r="R2930">
        <f>'[1]Master Data'!DS312/1000000</f>
        <v>0</v>
      </c>
      <c r="S2930">
        <f>'[1]Master Data'!DU312/1000000</f>
        <v>0</v>
      </c>
      <c r="T2930">
        <f>'[1]Master Data'!DV312/100</f>
        <v>0</v>
      </c>
      <c r="U2930">
        <f>'[1]Master Data'!DW312/1000000</f>
        <v>0</v>
      </c>
    </row>
    <row r="2931" spans="1:21" x14ac:dyDescent="0.55000000000000004">
      <c r="A2931" s="41" t="s">
        <v>1410</v>
      </c>
      <c r="B2931" s="41">
        <v>0</v>
      </c>
      <c r="C2931">
        <f>'[1]Master Data'!DC313/100</f>
        <v>0</v>
      </c>
      <c r="D2931">
        <f>'[1]Master Data'!DD313/1000000</f>
        <v>0</v>
      </c>
      <c r="E2931">
        <f>'[1]Master Data'!DE313/1000000</f>
        <v>0</v>
      </c>
      <c r="F2931">
        <f>'[1]Master Data'!DF313/100</f>
        <v>0</v>
      </c>
      <c r="G2931">
        <f>'[1]Master Data'!DG313/100</f>
        <v>0</v>
      </c>
      <c r="H2931">
        <f>'[1]Master Data'!DH313/100</f>
        <v>0</v>
      </c>
      <c r="I2931">
        <f>'[1]Master Data'!DI313/100</f>
        <v>0</v>
      </c>
      <c r="J2931">
        <f>'[1]Master Data'!DJ313/100</f>
        <v>0</v>
      </c>
      <c r="K2931">
        <f>'[1]Master Data'!DL313/100</f>
        <v>0</v>
      </c>
      <c r="L2931">
        <f>'[1]Master Data'!DM313/1000000</f>
        <v>0</v>
      </c>
      <c r="M2931">
        <f>'[1]Master Data'!DN313/1000000</f>
        <v>0</v>
      </c>
      <c r="N2931">
        <f>'[1]Master Data'!DO313/1000000</f>
        <v>0</v>
      </c>
      <c r="O2931">
        <f>'[1]Master Data'!DP313/100</f>
        <v>0</v>
      </c>
      <c r="P2931">
        <f>'[1]Master Data'!DQ313/100</f>
        <v>0</v>
      </c>
      <c r="Q2931">
        <f>'[1]Master Data'!DR313/100</f>
        <v>0</v>
      </c>
      <c r="R2931">
        <f>'[1]Master Data'!DS313/1000000</f>
        <v>0</v>
      </c>
      <c r="S2931">
        <f>'[1]Master Data'!DU313/1000000</f>
        <v>0</v>
      </c>
      <c r="T2931">
        <f>'[1]Master Data'!DV313/100</f>
        <v>0</v>
      </c>
      <c r="U2931">
        <f>'[1]Master Data'!DW313/1000000</f>
        <v>0</v>
      </c>
    </row>
    <row r="2932" spans="1:21" x14ac:dyDescent="0.55000000000000004">
      <c r="A2932" s="41" t="s">
        <v>1411</v>
      </c>
      <c r="B2932" s="41">
        <v>0</v>
      </c>
      <c r="C2932">
        <f>'[1]Master Data'!DC314/100</f>
        <v>0</v>
      </c>
      <c r="D2932">
        <f>'[1]Master Data'!DD314/1000000</f>
        <v>0</v>
      </c>
      <c r="E2932">
        <f>'[1]Master Data'!DE314/1000000</f>
        <v>0</v>
      </c>
      <c r="F2932">
        <f>'[1]Master Data'!DF314/100</f>
        <v>0</v>
      </c>
      <c r="G2932">
        <f>'[1]Master Data'!DG314/100</f>
        <v>0</v>
      </c>
      <c r="H2932">
        <f>'[1]Master Data'!DH314/100</f>
        <v>0</v>
      </c>
      <c r="I2932">
        <f>'[1]Master Data'!DI314/100</f>
        <v>0</v>
      </c>
      <c r="J2932">
        <f>'[1]Master Data'!DJ314/100</f>
        <v>0</v>
      </c>
      <c r="K2932">
        <f>'[1]Master Data'!DL314/100</f>
        <v>0</v>
      </c>
      <c r="L2932">
        <f>'[1]Master Data'!DM314/1000000</f>
        <v>0</v>
      </c>
      <c r="M2932">
        <f>'[1]Master Data'!DN314/1000000</f>
        <v>0</v>
      </c>
      <c r="N2932">
        <f>'[1]Master Data'!DO314/1000000</f>
        <v>0</v>
      </c>
      <c r="O2932">
        <f>'[1]Master Data'!DP314/100</f>
        <v>0</v>
      </c>
      <c r="P2932">
        <f>'[1]Master Data'!DQ314/100</f>
        <v>0</v>
      </c>
      <c r="Q2932">
        <f>'[1]Master Data'!DR314/100</f>
        <v>0</v>
      </c>
      <c r="R2932">
        <f>'[1]Master Data'!DS314/1000000</f>
        <v>0</v>
      </c>
      <c r="S2932">
        <f>'[1]Master Data'!DU314/1000000</f>
        <v>0</v>
      </c>
      <c r="T2932">
        <f>'[1]Master Data'!DV314/100</f>
        <v>0</v>
      </c>
      <c r="U2932">
        <f>'[1]Master Data'!DW314/1000000</f>
        <v>0</v>
      </c>
    </row>
    <row r="2933" spans="1:21" x14ac:dyDescent="0.55000000000000004">
      <c r="A2933" s="41" t="s">
        <v>1412</v>
      </c>
      <c r="B2933" s="41">
        <v>0</v>
      </c>
      <c r="C2933">
        <f>'[1]Master Data'!DC315/100</f>
        <v>0</v>
      </c>
      <c r="D2933">
        <f>'[1]Master Data'!DD315/1000000</f>
        <v>0</v>
      </c>
      <c r="E2933">
        <f>'[1]Master Data'!DE315/1000000</f>
        <v>0</v>
      </c>
      <c r="F2933">
        <f>'[1]Master Data'!DF315/100</f>
        <v>0</v>
      </c>
      <c r="G2933">
        <f>'[1]Master Data'!DG315/100</f>
        <v>0</v>
      </c>
      <c r="H2933">
        <f>'[1]Master Data'!DH315/100</f>
        <v>0</v>
      </c>
      <c r="I2933">
        <f>'[1]Master Data'!DI315/100</f>
        <v>0</v>
      </c>
      <c r="J2933">
        <f>'[1]Master Data'!DJ315/100</f>
        <v>0</v>
      </c>
      <c r="K2933">
        <f>'[1]Master Data'!DL315/100</f>
        <v>0</v>
      </c>
      <c r="L2933">
        <f>'[1]Master Data'!DM315/1000000</f>
        <v>0</v>
      </c>
      <c r="M2933">
        <f>'[1]Master Data'!DN315/1000000</f>
        <v>0</v>
      </c>
      <c r="N2933">
        <f>'[1]Master Data'!DO315/1000000</f>
        <v>0</v>
      </c>
      <c r="O2933">
        <f>'[1]Master Data'!DP315/100</f>
        <v>0</v>
      </c>
      <c r="P2933">
        <f>'[1]Master Data'!DQ315/100</f>
        <v>0</v>
      </c>
      <c r="Q2933">
        <f>'[1]Master Data'!DR315/100</f>
        <v>0</v>
      </c>
      <c r="R2933">
        <f>'[1]Master Data'!DS315/1000000</f>
        <v>0</v>
      </c>
      <c r="S2933">
        <f>'[1]Master Data'!DU315/1000000</f>
        <v>0</v>
      </c>
      <c r="T2933">
        <f>'[1]Master Data'!DV315/100</f>
        <v>0</v>
      </c>
      <c r="U2933">
        <f>'[1]Master Data'!DW315/1000000</f>
        <v>0</v>
      </c>
    </row>
    <row r="2934" spans="1:21" x14ac:dyDescent="0.55000000000000004">
      <c r="A2934" s="41" t="s">
        <v>1413</v>
      </c>
      <c r="B2934" s="41">
        <v>0</v>
      </c>
      <c r="C2934">
        <f>'[1]Master Data'!DC316/100</f>
        <v>0</v>
      </c>
      <c r="D2934">
        <f>'[1]Master Data'!DD316/1000000</f>
        <v>0</v>
      </c>
      <c r="E2934">
        <f>'[1]Master Data'!DE316/1000000</f>
        <v>0</v>
      </c>
      <c r="F2934">
        <f>'[1]Master Data'!DF316/100</f>
        <v>0</v>
      </c>
      <c r="G2934">
        <f>'[1]Master Data'!DG316/100</f>
        <v>0</v>
      </c>
      <c r="H2934">
        <f>'[1]Master Data'!DH316/100</f>
        <v>0</v>
      </c>
      <c r="I2934">
        <f>'[1]Master Data'!DI316/100</f>
        <v>0</v>
      </c>
      <c r="J2934">
        <f>'[1]Master Data'!DJ316/100</f>
        <v>0</v>
      </c>
      <c r="K2934">
        <f>'[1]Master Data'!DL316/100</f>
        <v>0</v>
      </c>
      <c r="L2934">
        <f>'[1]Master Data'!DM316/1000000</f>
        <v>0</v>
      </c>
      <c r="M2934">
        <f>'[1]Master Data'!DN316/1000000</f>
        <v>0</v>
      </c>
      <c r="N2934">
        <f>'[1]Master Data'!DO316/1000000</f>
        <v>0</v>
      </c>
      <c r="O2934">
        <f>'[1]Master Data'!DP316/100</f>
        <v>0</v>
      </c>
      <c r="P2934">
        <f>'[1]Master Data'!DQ316/100</f>
        <v>0</v>
      </c>
      <c r="Q2934">
        <f>'[1]Master Data'!DR316/100</f>
        <v>0</v>
      </c>
      <c r="R2934">
        <f>'[1]Master Data'!DS316/1000000</f>
        <v>0</v>
      </c>
      <c r="S2934">
        <f>'[1]Master Data'!DU316/1000000</f>
        <v>0</v>
      </c>
      <c r="T2934">
        <f>'[1]Master Data'!DV316/100</f>
        <v>0</v>
      </c>
      <c r="U2934">
        <f>'[1]Master Data'!DW316/1000000</f>
        <v>0</v>
      </c>
    </row>
    <row r="2935" spans="1:21" x14ac:dyDescent="0.55000000000000004">
      <c r="A2935" s="41" t="s">
        <v>1414</v>
      </c>
      <c r="B2935" s="41">
        <v>0</v>
      </c>
      <c r="C2935">
        <f>'[1]Master Data'!DC317/100</f>
        <v>0</v>
      </c>
      <c r="D2935">
        <f>'[1]Master Data'!DD317/1000000</f>
        <v>0</v>
      </c>
      <c r="E2935">
        <f>'[1]Master Data'!DE317/1000000</f>
        <v>0</v>
      </c>
      <c r="F2935">
        <f>'[1]Master Data'!DF317/100</f>
        <v>0</v>
      </c>
      <c r="G2935">
        <f>'[1]Master Data'!DG317/100</f>
        <v>0</v>
      </c>
      <c r="H2935">
        <f>'[1]Master Data'!DH317/100</f>
        <v>0</v>
      </c>
      <c r="I2935">
        <f>'[1]Master Data'!DI317/100</f>
        <v>0</v>
      </c>
      <c r="J2935">
        <f>'[1]Master Data'!DJ317/100</f>
        <v>0</v>
      </c>
      <c r="K2935">
        <f>'[1]Master Data'!DL317/100</f>
        <v>0</v>
      </c>
      <c r="L2935">
        <f>'[1]Master Data'!DM317/1000000</f>
        <v>0</v>
      </c>
      <c r="M2935">
        <f>'[1]Master Data'!DN317/1000000</f>
        <v>0</v>
      </c>
      <c r="N2935">
        <f>'[1]Master Data'!DO317/1000000</f>
        <v>0</v>
      </c>
      <c r="O2935">
        <f>'[1]Master Data'!DP317/100</f>
        <v>0</v>
      </c>
      <c r="P2935">
        <f>'[1]Master Data'!DQ317/100</f>
        <v>0</v>
      </c>
      <c r="Q2935">
        <f>'[1]Master Data'!DR317/100</f>
        <v>0</v>
      </c>
      <c r="R2935">
        <f>'[1]Master Data'!DS317/1000000</f>
        <v>0</v>
      </c>
      <c r="S2935">
        <f>'[1]Master Data'!DU317/1000000</f>
        <v>0</v>
      </c>
      <c r="T2935">
        <f>'[1]Master Data'!DV317/100</f>
        <v>0</v>
      </c>
      <c r="U2935">
        <f>'[1]Master Data'!DW317/1000000</f>
        <v>0</v>
      </c>
    </row>
    <row r="2936" spans="1:21" x14ac:dyDescent="0.55000000000000004">
      <c r="A2936" s="41" t="s">
        <v>1415</v>
      </c>
      <c r="B2936" s="41">
        <v>0</v>
      </c>
      <c r="C2936">
        <f>'[1]Master Data'!DC318/100</f>
        <v>0</v>
      </c>
      <c r="D2936">
        <f>'[1]Master Data'!DD318/1000000</f>
        <v>0</v>
      </c>
      <c r="E2936">
        <f>'[1]Master Data'!DE318/1000000</f>
        <v>0</v>
      </c>
      <c r="F2936">
        <f>'[1]Master Data'!DF318/100</f>
        <v>0</v>
      </c>
      <c r="G2936">
        <f>'[1]Master Data'!DG318/100</f>
        <v>0</v>
      </c>
      <c r="H2936">
        <f>'[1]Master Data'!DH318/100</f>
        <v>0</v>
      </c>
      <c r="I2936">
        <f>'[1]Master Data'!DI318/100</f>
        <v>0</v>
      </c>
      <c r="J2936">
        <f>'[1]Master Data'!DJ318/100</f>
        <v>0</v>
      </c>
      <c r="K2936">
        <f>'[1]Master Data'!DL318/100</f>
        <v>0</v>
      </c>
      <c r="L2936">
        <f>'[1]Master Data'!DM318/1000000</f>
        <v>0</v>
      </c>
      <c r="M2936">
        <f>'[1]Master Data'!DN318/1000000</f>
        <v>0</v>
      </c>
      <c r="N2936">
        <f>'[1]Master Data'!DO318/1000000</f>
        <v>0</v>
      </c>
      <c r="O2936">
        <f>'[1]Master Data'!DP318/100</f>
        <v>0</v>
      </c>
      <c r="P2936">
        <f>'[1]Master Data'!DQ318/100</f>
        <v>0</v>
      </c>
      <c r="Q2936">
        <f>'[1]Master Data'!DR318/100</f>
        <v>0</v>
      </c>
      <c r="R2936">
        <f>'[1]Master Data'!DS318/1000000</f>
        <v>0</v>
      </c>
      <c r="S2936">
        <f>'[1]Master Data'!DU318/1000000</f>
        <v>0</v>
      </c>
      <c r="T2936">
        <f>'[1]Master Data'!DV318/100</f>
        <v>0</v>
      </c>
      <c r="U2936">
        <f>'[1]Master Data'!DW318/1000000</f>
        <v>0</v>
      </c>
    </row>
    <row r="2937" spans="1:21" x14ac:dyDescent="0.55000000000000004">
      <c r="A2937" s="41" t="s">
        <v>1416</v>
      </c>
      <c r="B2937" s="41">
        <v>0</v>
      </c>
      <c r="C2937">
        <f>'[1]Master Data'!DC319/100</f>
        <v>0</v>
      </c>
      <c r="D2937">
        <f>'[1]Master Data'!DD319/1000000</f>
        <v>0</v>
      </c>
      <c r="E2937">
        <f>'[1]Master Data'!DE319/1000000</f>
        <v>0</v>
      </c>
      <c r="F2937">
        <f>'[1]Master Data'!DF319/100</f>
        <v>0</v>
      </c>
      <c r="G2937">
        <f>'[1]Master Data'!DG319/100</f>
        <v>0</v>
      </c>
      <c r="H2937">
        <f>'[1]Master Data'!DH319/100</f>
        <v>0</v>
      </c>
      <c r="I2937">
        <f>'[1]Master Data'!DI319/100</f>
        <v>0</v>
      </c>
      <c r="J2937">
        <f>'[1]Master Data'!DJ319/100</f>
        <v>0</v>
      </c>
      <c r="K2937">
        <f>'[1]Master Data'!DL319/100</f>
        <v>0</v>
      </c>
      <c r="L2937">
        <f>'[1]Master Data'!DM319/1000000</f>
        <v>0</v>
      </c>
      <c r="M2937">
        <f>'[1]Master Data'!DN319/1000000</f>
        <v>0</v>
      </c>
      <c r="N2937">
        <f>'[1]Master Data'!DO319/1000000</f>
        <v>0</v>
      </c>
      <c r="O2937">
        <f>'[1]Master Data'!DP319/100</f>
        <v>0</v>
      </c>
      <c r="P2937">
        <f>'[1]Master Data'!DQ319/100</f>
        <v>0</v>
      </c>
      <c r="Q2937">
        <f>'[1]Master Data'!DR319/100</f>
        <v>0</v>
      </c>
      <c r="R2937">
        <f>'[1]Master Data'!DS319/1000000</f>
        <v>0</v>
      </c>
      <c r="S2937">
        <f>'[1]Master Data'!DU319/1000000</f>
        <v>0</v>
      </c>
      <c r="T2937">
        <f>'[1]Master Data'!DV319/100</f>
        <v>0</v>
      </c>
      <c r="U2937">
        <f>'[1]Master Data'!DW319/1000000</f>
        <v>0</v>
      </c>
    </row>
    <row r="2938" spans="1:21" x14ac:dyDescent="0.55000000000000004">
      <c r="A2938" s="41" t="s">
        <v>1417</v>
      </c>
      <c r="B2938" s="41">
        <v>0</v>
      </c>
      <c r="C2938">
        <f>'[1]Master Data'!DC320/100</f>
        <v>0</v>
      </c>
      <c r="D2938">
        <f>'[1]Master Data'!DD320/1000000</f>
        <v>0</v>
      </c>
      <c r="E2938">
        <f>'[1]Master Data'!DE320/1000000</f>
        <v>0</v>
      </c>
      <c r="F2938">
        <f>'[1]Master Data'!DF320/100</f>
        <v>0</v>
      </c>
      <c r="G2938">
        <f>'[1]Master Data'!DG320/100</f>
        <v>0</v>
      </c>
      <c r="H2938">
        <f>'[1]Master Data'!DH320/100</f>
        <v>0</v>
      </c>
      <c r="I2938">
        <f>'[1]Master Data'!DI320/100</f>
        <v>0</v>
      </c>
      <c r="J2938">
        <f>'[1]Master Data'!DJ320/100</f>
        <v>0</v>
      </c>
      <c r="K2938">
        <f>'[1]Master Data'!DL320/100</f>
        <v>0</v>
      </c>
      <c r="L2938">
        <f>'[1]Master Data'!DM320/1000000</f>
        <v>0</v>
      </c>
      <c r="M2938">
        <f>'[1]Master Data'!DN320/1000000</f>
        <v>0</v>
      </c>
      <c r="N2938">
        <f>'[1]Master Data'!DO320/1000000</f>
        <v>0</v>
      </c>
      <c r="O2938">
        <f>'[1]Master Data'!DP320/100</f>
        <v>0</v>
      </c>
      <c r="P2938">
        <f>'[1]Master Data'!DQ320/100</f>
        <v>0</v>
      </c>
      <c r="Q2938">
        <f>'[1]Master Data'!DR320/100</f>
        <v>0</v>
      </c>
      <c r="R2938">
        <f>'[1]Master Data'!DS320/1000000</f>
        <v>0</v>
      </c>
      <c r="S2938">
        <f>'[1]Master Data'!DU320/1000000</f>
        <v>0</v>
      </c>
      <c r="T2938">
        <f>'[1]Master Data'!DV320/100</f>
        <v>0</v>
      </c>
      <c r="U2938">
        <f>'[1]Master Data'!DW320/1000000</f>
        <v>0</v>
      </c>
    </row>
    <row r="2939" spans="1:21" x14ac:dyDescent="0.55000000000000004">
      <c r="A2939" s="41" t="s">
        <v>1418</v>
      </c>
      <c r="B2939" s="41">
        <v>0</v>
      </c>
      <c r="C2939">
        <f>'[1]Master Data'!DC321/100</f>
        <v>0</v>
      </c>
      <c r="D2939">
        <f>'[1]Master Data'!DD321/1000000</f>
        <v>0</v>
      </c>
      <c r="E2939">
        <f>'[1]Master Data'!DE321/1000000</f>
        <v>0</v>
      </c>
      <c r="F2939">
        <f>'[1]Master Data'!DF321/100</f>
        <v>0</v>
      </c>
      <c r="G2939">
        <f>'[1]Master Data'!DG321/100</f>
        <v>0</v>
      </c>
      <c r="H2939">
        <f>'[1]Master Data'!DH321/100</f>
        <v>0</v>
      </c>
      <c r="I2939">
        <f>'[1]Master Data'!DI321/100</f>
        <v>0</v>
      </c>
      <c r="J2939">
        <f>'[1]Master Data'!DJ321/100</f>
        <v>0</v>
      </c>
      <c r="K2939">
        <f>'[1]Master Data'!DL321/100</f>
        <v>0</v>
      </c>
      <c r="L2939">
        <f>'[1]Master Data'!DM321/1000000</f>
        <v>0</v>
      </c>
      <c r="M2939">
        <f>'[1]Master Data'!DN321/1000000</f>
        <v>0</v>
      </c>
      <c r="N2939">
        <f>'[1]Master Data'!DO321/1000000</f>
        <v>0</v>
      </c>
      <c r="O2939">
        <f>'[1]Master Data'!DP321/100</f>
        <v>0</v>
      </c>
      <c r="P2939">
        <f>'[1]Master Data'!DQ321/100</f>
        <v>0</v>
      </c>
      <c r="Q2939">
        <f>'[1]Master Data'!DR321/100</f>
        <v>0</v>
      </c>
      <c r="R2939">
        <f>'[1]Master Data'!DS321/1000000</f>
        <v>0</v>
      </c>
      <c r="S2939">
        <f>'[1]Master Data'!DU321/1000000</f>
        <v>0</v>
      </c>
      <c r="T2939">
        <f>'[1]Master Data'!DV321/100</f>
        <v>0</v>
      </c>
      <c r="U2939">
        <f>'[1]Master Data'!DW321/1000000</f>
        <v>0</v>
      </c>
    </row>
    <row r="2940" spans="1:21" x14ac:dyDescent="0.55000000000000004">
      <c r="A2940" s="41" t="s">
        <v>1419</v>
      </c>
      <c r="B2940" s="41">
        <v>0</v>
      </c>
      <c r="C2940">
        <f>'[1]Master Data'!DC322/100</f>
        <v>0</v>
      </c>
      <c r="D2940">
        <f>'[1]Master Data'!DD322/1000000</f>
        <v>0</v>
      </c>
      <c r="E2940">
        <f>'[1]Master Data'!DE322/1000000</f>
        <v>0</v>
      </c>
      <c r="F2940">
        <f>'[1]Master Data'!DF322/100</f>
        <v>0</v>
      </c>
      <c r="G2940">
        <f>'[1]Master Data'!DG322/100</f>
        <v>0</v>
      </c>
      <c r="H2940">
        <f>'[1]Master Data'!DH322/100</f>
        <v>0</v>
      </c>
      <c r="I2940">
        <f>'[1]Master Data'!DI322/100</f>
        <v>0</v>
      </c>
      <c r="J2940">
        <f>'[1]Master Data'!DJ322/100</f>
        <v>0</v>
      </c>
      <c r="K2940">
        <f>'[1]Master Data'!DL322/100</f>
        <v>0</v>
      </c>
      <c r="L2940">
        <f>'[1]Master Data'!DM322/1000000</f>
        <v>0</v>
      </c>
      <c r="M2940">
        <f>'[1]Master Data'!DN322/1000000</f>
        <v>0</v>
      </c>
      <c r="N2940">
        <f>'[1]Master Data'!DO322/1000000</f>
        <v>0</v>
      </c>
      <c r="O2940">
        <f>'[1]Master Data'!DP322/100</f>
        <v>0</v>
      </c>
      <c r="P2940">
        <f>'[1]Master Data'!DQ322/100</f>
        <v>0</v>
      </c>
      <c r="Q2940">
        <f>'[1]Master Data'!DR322/100</f>
        <v>0</v>
      </c>
      <c r="R2940">
        <f>'[1]Master Data'!DS322/1000000</f>
        <v>0</v>
      </c>
      <c r="S2940">
        <f>'[1]Master Data'!DU322/1000000</f>
        <v>0</v>
      </c>
      <c r="T2940">
        <f>'[1]Master Data'!DV322/100</f>
        <v>0</v>
      </c>
      <c r="U2940">
        <f>'[1]Master Data'!DW322/1000000</f>
        <v>0</v>
      </c>
    </row>
    <row r="2941" spans="1:21" x14ac:dyDescent="0.55000000000000004">
      <c r="A2941" s="41" t="s">
        <v>1420</v>
      </c>
      <c r="B2941" s="41">
        <v>0</v>
      </c>
      <c r="C2941">
        <f>'[1]Master Data'!DC323/100</f>
        <v>0</v>
      </c>
      <c r="D2941">
        <f>'[1]Master Data'!DD323/1000000</f>
        <v>0</v>
      </c>
      <c r="E2941">
        <f>'[1]Master Data'!DE323/1000000</f>
        <v>0</v>
      </c>
      <c r="F2941">
        <f>'[1]Master Data'!DF323/100</f>
        <v>0</v>
      </c>
      <c r="G2941">
        <f>'[1]Master Data'!DG323/100</f>
        <v>0</v>
      </c>
      <c r="H2941">
        <f>'[1]Master Data'!DH323/100</f>
        <v>0</v>
      </c>
      <c r="I2941">
        <f>'[1]Master Data'!DI323/100</f>
        <v>0</v>
      </c>
      <c r="J2941">
        <f>'[1]Master Data'!DJ323/100</f>
        <v>0</v>
      </c>
      <c r="K2941">
        <f>'[1]Master Data'!DL323/100</f>
        <v>0</v>
      </c>
      <c r="L2941">
        <f>'[1]Master Data'!DM323/1000000</f>
        <v>0</v>
      </c>
      <c r="M2941">
        <f>'[1]Master Data'!DN323/1000000</f>
        <v>0</v>
      </c>
      <c r="N2941">
        <f>'[1]Master Data'!DO323/1000000</f>
        <v>0</v>
      </c>
      <c r="O2941">
        <f>'[1]Master Data'!DP323/100</f>
        <v>0</v>
      </c>
      <c r="P2941">
        <f>'[1]Master Data'!DQ323/100</f>
        <v>0</v>
      </c>
      <c r="Q2941">
        <f>'[1]Master Data'!DR323/100</f>
        <v>0</v>
      </c>
      <c r="R2941">
        <f>'[1]Master Data'!DS323/1000000</f>
        <v>0</v>
      </c>
      <c r="S2941">
        <f>'[1]Master Data'!DU323/1000000</f>
        <v>0</v>
      </c>
      <c r="T2941">
        <f>'[1]Master Data'!DV323/100</f>
        <v>0</v>
      </c>
      <c r="U2941">
        <f>'[1]Master Data'!DW323/1000000</f>
        <v>0</v>
      </c>
    </row>
    <row r="2942" spans="1:21" x14ac:dyDescent="0.55000000000000004">
      <c r="A2942" s="41" t="s">
        <v>1421</v>
      </c>
      <c r="B2942" s="41">
        <v>1.1399999999999999E-2</v>
      </c>
      <c r="C2942">
        <f>'[1]Master Data'!DC324/100</f>
        <v>2.1099999999999997E-2</v>
      </c>
      <c r="D2942">
        <f>'[1]Master Data'!DD324/1000000</f>
        <v>2.7000000000000001E-7</v>
      </c>
      <c r="E2942">
        <f>'[1]Master Data'!DE324/1000000</f>
        <v>0</v>
      </c>
      <c r="F2942">
        <f>'[1]Master Data'!DF324/100</f>
        <v>0</v>
      </c>
      <c r="G2942">
        <f>'[1]Master Data'!DG324/100</f>
        <v>0</v>
      </c>
      <c r="H2942">
        <f>'[1]Master Data'!DH324/100</f>
        <v>0</v>
      </c>
      <c r="I2942">
        <f>'[1]Master Data'!DI324/100</f>
        <v>0</v>
      </c>
      <c r="J2942">
        <f>'[1]Master Data'!DJ324/100</f>
        <v>0</v>
      </c>
      <c r="K2942">
        <f>'[1]Master Data'!DL324/100</f>
        <v>2.5610342871319075E-4</v>
      </c>
      <c r="L2942">
        <f>'[1]Master Data'!DM324/1000000</f>
        <v>1.13E-6</v>
      </c>
      <c r="M2942">
        <f>'[1]Master Data'!DN324/1000000</f>
        <v>4.6399999999999996E-6</v>
      </c>
      <c r="N2942">
        <f>'[1]Master Data'!DO324/1000000</f>
        <v>0</v>
      </c>
      <c r="O2942">
        <f>'[1]Master Data'!DP324/100</f>
        <v>0</v>
      </c>
      <c r="P2942">
        <f>'[1]Master Data'!DQ324/100</f>
        <v>0</v>
      </c>
      <c r="Q2942">
        <f>'[1]Master Data'!DR324/100</f>
        <v>0</v>
      </c>
      <c r="R2942">
        <f>'[1]Master Data'!DS324/1000000</f>
        <v>0</v>
      </c>
      <c r="S2942">
        <f>'[1]Master Data'!DU324/1000000</f>
        <v>0</v>
      </c>
      <c r="T2942">
        <f>'[1]Master Data'!DV324/100</f>
        <v>0</v>
      </c>
      <c r="U2942">
        <f>'[1]Master Data'!DW324/1000000</f>
        <v>0</v>
      </c>
    </row>
    <row r="2943" spans="1:21" x14ac:dyDescent="0.55000000000000004">
      <c r="A2943" s="41" t="s">
        <v>1422</v>
      </c>
      <c r="B2943" s="41">
        <v>5.6999999999999993E-3</v>
      </c>
      <c r="C2943">
        <f>'[1]Master Data'!DC325/100</f>
        <v>2.8000000000000004E-3</v>
      </c>
      <c r="D2943">
        <f>'[1]Master Data'!DD325/1000000</f>
        <v>1E-8</v>
      </c>
      <c r="E2943">
        <f>'[1]Master Data'!DE325/1000000</f>
        <v>0</v>
      </c>
      <c r="F2943">
        <f>'[1]Master Data'!DF325/100</f>
        <v>0</v>
      </c>
      <c r="G2943">
        <f>'[1]Master Data'!DG325/100</f>
        <v>0</v>
      </c>
      <c r="H2943">
        <f>'[1]Master Data'!DH325/100</f>
        <v>0</v>
      </c>
      <c r="I2943">
        <f>'[1]Master Data'!DI325/100</f>
        <v>0</v>
      </c>
      <c r="J2943">
        <f>'[1]Master Data'!DJ325/100</f>
        <v>0</v>
      </c>
      <c r="K2943">
        <f>'[1]Master Data'!DL325/100</f>
        <v>2.2886784412978246E-4</v>
      </c>
      <c r="L2943">
        <f>'[1]Master Data'!DM325/1000000</f>
        <v>2.9999999999999997E-8</v>
      </c>
      <c r="M2943">
        <f>'[1]Master Data'!DN325/1000000</f>
        <v>2E-8</v>
      </c>
      <c r="N2943">
        <f>'[1]Master Data'!DO325/1000000</f>
        <v>0</v>
      </c>
      <c r="O2943">
        <f>'[1]Master Data'!DP325/100</f>
        <v>0</v>
      </c>
      <c r="P2943">
        <f>'[1]Master Data'!DQ325/100</f>
        <v>0</v>
      </c>
      <c r="Q2943">
        <f>'[1]Master Data'!DR325/100</f>
        <v>0</v>
      </c>
      <c r="R2943">
        <f>'[1]Master Data'!DS325/1000000</f>
        <v>0</v>
      </c>
      <c r="S2943">
        <f>'[1]Master Data'!DU325/1000000</f>
        <v>0</v>
      </c>
      <c r="T2943">
        <f>'[1]Master Data'!DV325/100</f>
        <v>0</v>
      </c>
      <c r="U2943">
        <f>'[1]Master Data'!DW325/1000000</f>
        <v>0</v>
      </c>
    </row>
    <row r="2944" spans="1:21" x14ac:dyDescent="0.55000000000000004">
      <c r="A2944" s="41" t="s">
        <v>1423</v>
      </c>
      <c r="B2944" s="41">
        <v>7.4698876404494388E-3</v>
      </c>
      <c r="C2944">
        <f>'[1]Master Data'!DC326/100</f>
        <v>1.8856179775280897E-3</v>
      </c>
      <c r="D2944">
        <f>'[1]Master Data'!DD326/1000000</f>
        <v>0</v>
      </c>
      <c r="E2944">
        <f>'[1]Master Data'!DE326/1000000</f>
        <v>0</v>
      </c>
      <c r="F2944">
        <f>'[1]Master Data'!DF326/100</f>
        <v>0</v>
      </c>
      <c r="G2944">
        <f>'[1]Master Data'!DG326/100</f>
        <v>0</v>
      </c>
      <c r="H2944">
        <f>'[1]Master Data'!DH326/100</f>
        <v>0</v>
      </c>
      <c r="I2944">
        <f>'[1]Master Data'!DI326/100</f>
        <v>0</v>
      </c>
      <c r="J2944">
        <f>'[1]Master Data'!DJ326/100</f>
        <v>0</v>
      </c>
      <c r="K2944">
        <f>'[1]Master Data'!DL326/100</f>
        <v>1.4999999999999999E-4</v>
      </c>
      <c r="L2944">
        <f>'[1]Master Data'!DM326/1000000</f>
        <v>1.4999999999999999E-7</v>
      </c>
      <c r="M2944">
        <f>'[1]Master Data'!DN326/1000000</f>
        <v>1.4999999999999999E-7</v>
      </c>
      <c r="N2944">
        <f>'[1]Master Data'!DO326/1000000</f>
        <v>0</v>
      </c>
      <c r="O2944">
        <f>'[1]Master Data'!DP326/100</f>
        <v>0</v>
      </c>
      <c r="P2944">
        <f>'[1]Master Data'!DQ326/100</f>
        <v>0</v>
      </c>
      <c r="Q2944">
        <f>'[1]Master Data'!DR326/100</f>
        <v>0</v>
      </c>
      <c r="R2944">
        <f>'[1]Master Data'!DS326/1000000</f>
        <v>0</v>
      </c>
      <c r="S2944">
        <f>'[1]Master Data'!DU326/1000000</f>
        <v>0</v>
      </c>
      <c r="T2944">
        <f>'[1]Master Data'!DV326/100</f>
        <v>0</v>
      </c>
      <c r="U2944">
        <f>'[1]Master Data'!DW326/1000000</f>
        <v>0</v>
      </c>
    </row>
    <row r="2945" spans="1:21" x14ac:dyDescent="0.55000000000000004">
      <c r="A2945" s="41" t="s">
        <v>1424</v>
      </c>
      <c r="B2945" s="41">
        <v>0</v>
      </c>
      <c r="C2945">
        <f>'[1]Master Data'!DC327/100</f>
        <v>0</v>
      </c>
      <c r="D2945">
        <f>'[1]Master Data'!DD327/1000000</f>
        <v>0</v>
      </c>
      <c r="E2945">
        <f>'[1]Master Data'!DE327/1000000</f>
        <v>0</v>
      </c>
      <c r="F2945">
        <f>'[1]Master Data'!DF327/100</f>
        <v>0</v>
      </c>
      <c r="G2945">
        <f>'[1]Master Data'!DG327/100</f>
        <v>0</v>
      </c>
      <c r="H2945">
        <f>'[1]Master Data'!DH327/100</f>
        <v>0</v>
      </c>
      <c r="I2945">
        <f>'[1]Master Data'!DI327/100</f>
        <v>0</v>
      </c>
      <c r="J2945">
        <f>'[1]Master Data'!DJ327/100</f>
        <v>0</v>
      </c>
      <c r="K2945">
        <f>'[1]Master Data'!DL327/100</f>
        <v>0</v>
      </c>
      <c r="L2945">
        <f>'[1]Master Data'!DM327/1000000</f>
        <v>0</v>
      </c>
      <c r="M2945">
        <f>'[1]Master Data'!DN327/1000000</f>
        <v>0</v>
      </c>
      <c r="N2945">
        <f>'[1]Master Data'!DO327/1000000</f>
        <v>0</v>
      </c>
      <c r="O2945">
        <f>'[1]Master Data'!DP327/100</f>
        <v>0</v>
      </c>
      <c r="P2945">
        <f>'[1]Master Data'!DQ327/100</f>
        <v>0</v>
      </c>
      <c r="Q2945">
        <f>'[1]Master Data'!DR327/100</f>
        <v>0</v>
      </c>
      <c r="R2945">
        <f>'[1]Master Data'!DS327/1000000</f>
        <v>0</v>
      </c>
      <c r="S2945">
        <f>'[1]Master Data'!DU327/1000000</f>
        <v>0</v>
      </c>
      <c r="T2945">
        <f>'[1]Master Data'!DV327/100</f>
        <v>0</v>
      </c>
      <c r="U2945">
        <f>'[1]Master Data'!DW327/1000000</f>
        <v>0</v>
      </c>
    </row>
    <row r="2946" spans="1:21" x14ac:dyDescent="0.55000000000000004">
      <c r="A2946" s="41" t="s">
        <v>1425</v>
      </c>
      <c r="B2946" s="41">
        <v>0</v>
      </c>
      <c r="C2946">
        <f>'[1]Master Data'!DC328/100</f>
        <v>0</v>
      </c>
      <c r="D2946">
        <f>'[1]Master Data'!DD328/1000000</f>
        <v>0</v>
      </c>
      <c r="E2946">
        <f>'[1]Master Data'!DE328/1000000</f>
        <v>0</v>
      </c>
      <c r="F2946">
        <f>'[1]Master Data'!DF328/100</f>
        <v>0</v>
      </c>
      <c r="G2946">
        <f>'[1]Master Data'!DG328/100</f>
        <v>0</v>
      </c>
      <c r="H2946">
        <f>'[1]Master Data'!DH328/100</f>
        <v>0</v>
      </c>
      <c r="I2946">
        <f>'[1]Master Data'!DI328/100</f>
        <v>0</v>
      </c>
      <c r="J2946">
        <f>'[1]Master Data'!DJ328/100</f>
        <v>0</v>
      </c>
      <c r="K2946">
        <f>'[1]Master Data'!DL328/100</f>
        <v>0</v>
      </c>
      <c r="L2946">
        <f>'[1]Master Data'!DM328/1000000</f>
        <v>0</v>
      </c>
      <c r="M2946">
        <f>'[1]Master Data'!DN328/1000000</f>
        <v>0</v>
      </c>
      <c r="N2946">
        <f>'[1]Master Data'!DO328/1000000</f>
        <v>0</v>
      </c>
      <c r="O2946">
        <f>'[1]Master Data'!DP328/100</f>
        <v>0</v>
      </c>
      <c r="P2946">
        <f>'[1]Master Data'!DQ328/100</f>
        <v>0</v>
      </c>
      <c r="Q2946">
        <f>'[1]Master Data'!DR328/100</f>
        <v>0</v>
      </c>
      <c r="R2946">
        <f>'[1]Master Data'!DS328/1000000</f>
        <v>0</v>
      </c>
      <c r="S2946">
        <f>'[1]Master Data'!DU328/1000000</f>
        <v>0</v>
      </c>
      <c r="T2946">
        <f>'[1]Master Data'!DV328/100</f>
        <v>0</v>
      </c>
      <c r="U2946">
        <f>'[1]Master Data'!DW328/1000000</f>
        <v>0</v>
      </c>
    </row>
    <row r="2947" spans="1:21" x14ac:dyDescent="0.55000000000000004">
      <c r="A2947" s="41" t="s">
        <v>1426</v>
      </c>
      <c r="B2947" s="41">
        <v>0</v>
      </c>
      <c r="C2947">
        <f>'[1]Master Data'!DC329/100</f>
        <v>0</v>
      </c>
      <c r="D2947">
        <f>'[1]Master Data'!DD329/1000000</f>
        <v>0</v>
      </c>
      <c r="E2947">
        <f>'[1]Master Data'!DE329/1000000</f>
        <v>0</v>
      </c>
      <c r="F2947">
        <f>'[1]Master Data'!DF329/100</f>
        <v>0</v>
      </c>
      <c r="G2947">
        <f>'[1]Master Data'!DG329/100</f>
        <v>0</v>
      </c>
      <c r="H2947">
        <f>'[1]Master Data'!DH329/100</f>
        <v>0</v>
      </c>
      <c r="I2947">
        <f>'[1]Master Data'!DI329/100</f>
        <v>0</v>
      </c>
      <c r="J2947">
        <f>'[1]Master Data'!DJ329/100</f>
        <v>0</v>
      </c>
      <c r="K2947">
        <f>'[1]Master Data'!DL329/100</f>
        <v>0</v>
      </c>
      <c r="L2947">
        <f>'[1]Master Data'!DM329/1000000</f>
        <v>0</v>
      </c>
      <c r="M2947">
        <f>'[1]Master Data'!DN329/1000000</f>
        <v>0</v>
      </c>
      <c r="N2947">
        <f>'[1]Master Data'!DO329/1000000</f>
        <v>0</v>
      </c>
      <c r="O2947">
        <f>'[1]Master Data'!DP329/100</f>
        <v>0</v>
      </c>
      <c r="P2947">
        <f>'[1]Master Data'!DQ329/100</f>
        <v>0</v>
      </c>
      <c r="Q2947">
        <f>'[1]Master Data'!DR329/100</f>
        <v>0</v>
      </c>
      <c r="R2947">
        <f>'[1]Master Data'!DS329/1000000</f>
        <v>0</v>
      </c>
      <c r="S2947">
        <f>'[1]Master Data'!DU329/1000000</f>
        <v>0</v>
      </c>
      <c r="T2947">
        <f>'[1]Master Data'!DV329/100</f>
        <v>0</v>
      </c>
      <c r="U2947">
        <f>'[1]Master Data'!DW329/1000000</f>
        <v>0</v>
      </c>
    </row>
    <row r="2948" spans="1:21" x14ac:dyDescent="0.55000000000000004">
      <c r="A2948" s="41" t="s">
        <v>1427</v>
      </c>
      <c r="B2948" s="41">
        <v>0</v>
      </c>
      <c r="C2948">
        <f>'[1]Master Data'!DC330/100</f>
        <v>0</v>
      </c>
      <c r="D2948">
        <f>'[1]Master Data'!DD330/1000000</f>
        <v>0</v>
      </c>
      <c r="E2948">
        <f>'[1]Master Data'!DE330/1000000</f>
        <v>0</v>
      </c>
      <c r="F2948">
        <f>'[1]Master Data'!DF330/100</f>
        <v>0</v>
      </c>
      <c r="G2948">
        <f>'[1]Master Data'!DG330/100</f>
        <v>0</v>
      </c>
      <c r="H2948">
        <f>'[1]Master Data'!DH330/100</f>
        <v>0</v>
      </c>
      <c r="I2948">
        <f>'[1]Master Data'!DI330/100</f>
        <v>0</v>
      </c>
      <c r="J2948">
        <f>'[1]Master Data'!DJ330/100</f>
        <v>0</v>
      </c>
      <c r="K2948">
        <f>'[1]Master Data'!DL330/100</f>
        <v>0</v>
      </c>
      <c r="L2948">
        <f>'[1]Master Data'!DM330/1000000</f>
        <v>0</v>
      </c>
      <c r="M2948">
        <f>'[1]Master Data'!DN330/1000000</f>
        <v>0</v>
      </c>
      <c r="N2948">
        <f>'[1]Master Data'!DO330/1000000</f>
        <v>0</v>
      </c>
      <c r="O2948">
        <f>'[1]Master Data'!DP330/100</f>
        <v>0</v>
      </c>
      <c r="P2948">
        <f>'[1]Master Data'!DQ330/100</f>
        <v>0</v>
      </c>
      <c r="Q2948">
        <f>'[1]Master Data'!DR330/100</f>
        <v>0</v>
      </c>
      <c r="R2948">
        <f>'[1]Master Data'!DS330/1000000</f>
        <v>0</v>
      </c>
      <c r="S2948">
        <f>'[1]Master Data'!DU330/1000000</f>
        <v>0</v>
      </c>
      <c r="T2948">
        <f>'[1]Master Data'!DV330/100</f>
        <v>0</v>
      </c>
      <c r="U2948">
        <f>'[1]Master Data'!DW330/1000000</f>
        <v>0</v>
      </c>
    </row>
    <row r="2949" spans="1:21" x14ac:dyDescent="0.55000000000000004">
      <c r="A2949" s="41" t="s">
        <v>1428</v>
      </c>
      <c r="B2949" s="41">
        <v>0</v>
      </c>
      <c r="C2949">
        <f>'[1]Master Data'!DC331/100</f>
        <v>0</v>
      </c>
      <c r="D2949">
        <f>'[1]Master Data'!DD331/1000000</f>
        <v>0</v>
      </c>
      <c r="E2949">
        <f>'[1]Master Data'!DE331/1000000</f>
        <v>0</v>
      </c>
      <c r="F2949">
        <f>'[1]Master Data'!DF331/100</f>
        <v>0</v>
      </c>
      <c r="G2949">
        <f>'[1]Master Data'!DG331/100</f>
        <v>0</v>
      </c>
      <c r="H2949">
        <f>'[1]Master Data'!DH331/100</f>
        <v>0</v>
      </c>
      <c r="I2949">
        <f>'[1]Master Data'!DI331/100</f>
        <v>0</v>
      </c>
      <c r="J2949">
        <f>'[1]Master Data'!DJ331/100</f>
        <v>0</v>
      </c>
      <c r="K2949">
        <f>'[1]Master Data'!DL331/100</f>
        <v>0</v>
      </c>
      <c r="L2949">
        <f>'[1]Master Data'!DM331/1000000</f>
        <v>0</v>
      </c>
      <c r="M2949">
        <f>'[1]Master Data'!DN331/1000000</f>
        <v>0</v>
      </c>
      <c r="N2949">
        <f>'[1]Master Data'!DO331/1000000</f>
        <v>0</v>
      </c>
      <c r="O2949">
        <f>'[1]Master Data'!DP331/100</f>
        <v>0</v>
      </c>
      <c r="P2949">
        <f>'[1]Master Data'!DQ331/100</f>
        <v>0</v>
      </c>
      <c r="Q2949">
        <f>'[1]Master Data'!DR331/100</f>
        <v>0</v>
      </c>
      <c r="R2949">
        <f>'[1]Master Data'!DS331/1000000</f>
        <v>0</v>
      </c>
      <c r="S2949">
        <f>'[1]Master Data'!DU331/1000000</f>
        <v>0</v>
      </c>
      <c r="T2949">
        <f>'[1]Master Data'!DV331/100</f>
        <v>0</v>
      </c>
      <c r="U2949">
        <f>'[1]Master Data'!DW331/1000000</f>
        <v>0</v>
      </c>
    </row>
    <row r="2950" spans="1:21" x14ac:dyDescent="0.55000000000000004">
      <c r="A2950" s="41" t="s">
        <v>1429</v>
      </c>
      <c r="B2950" s="41">
        <v>0</v>
      </c>
      <c r="C2950">
        <f>'[1]Master Data'!DC332/100</f>
        <v>0</v>
      </c>
      <c r="D2950">
        <f>'[1]Master Data'!DD332/1000000</f>
        <v>0</v>
      </c>
      <c r="E2950">
        <f>'[1]Master Data'!DE332/1000000</f>
        <v>0</v>
      </c>
      <c r="F2950">
        <f>'[1]Master Data'!DF332/100</f>
        <v>0</v>
      </c>
      <c r="G2950">
        <f>'[1]Master Data'!DG332/100</f>
        <v>0</v>
      </c>
      <c r="H2950">
        <f>'[1]Master Data'!DH332/100</f>
        <v>0</v>
      </c>
      <c r="I2950">
        <f>'[1]Master Data'!DI332/100</f>
        <v>0</v>
      </c>
      <c r="J2950">
        <f>'[1]Master Data'!DJ332/100</f>
        <v>0</v>
      </c>
      <c r="K2950">
        <f>'[1]Master Data'!DL332/100</f>
        <v>0</v>
      </c>
      <c r="L2950">
        <f>'[1]Master Data'!DM332/1000000</f>
        <v>0</v>
      </c>
      <c r="M2950">
        <f>'[1]Master Data'!DN332/1000000</f>
        <v>0</v>
      </c>
      <c r="N2950">
        <f>'[1]Master Data'!DO332/1000000</f>
        <v>0</v>
      </c>
      <c r="O2950">
        <f>'[1]Master Data'!DP332/100</f>
        <v>0</v>
      </c>
      <c r="P2950">
        <f>'[1]Master Data'!DQ332/100</f>
        <v>0</v>
      </c>
      <c r="Q2950">
        <f>'[1]Master Data'!DR332/100</f>
        <v>0</v>
      </c>
      <c r="R2950">
        <f>'[1]Master Data'!DS332/1000000</f>
        <v>0</v>
      </c>
      <c r="S2950">
        <f>'[1]Master Data'!DU332/1000000</f>
        <v>0</v>
      </c>
      <c r="T2950">
        <f>'[1]Master Data'!DV332/100</f>
        <v>0</v>
      </c>
      <c r="U2950">
        <f>'[1]Master Data'!DW332/1000000</f>
        <v>0</v>
      </c>
    </row>
    <row r="2951" spans="1:21" x14ac:dyDescent="0.55000000000000004">
      <c r="A2951" s="41" t="s">
        <v>1430</v>
      </c>
      <c r="B2951" s="41">
        <v>0</v>
      </c>
      <c r="C2951">
        <f>'[1]Master Data'!DC333/100</f>
        <v>0</v>
      </c>
      <c r="D2951">
        <f>'[1]Master Data'!DD333/1000000</f>
        <v>0</v>
      </c>
      <c r="E2951">
        <f>'[1]Master Data'!DE333/1000000</f>
        <v>0</v>
      </c>
      <c r="F2951">
        <f>'[1]Master Data'!DF333/100</f>
        <v>0</v>
      </c>
      <c r="G2951">
        <f>'[1]Master Data'!DG333/100</f>
        <v>0</v>
      </c>
      <c r="H2951">
        <f>'[1]Master Data'!DH333/100</f>
        <v>0</v>
      </c>
      <c r="I2951">
        <f>'[1]Master Data'!DI333/100</f>
        <v>0</v>
      </c>
      <c r="J2951">
        <f>'[1]Master Data'!DJ333/100</f>
        <v>0</v>
      </c>
      <c r="K2951">
        <f>'[1]Master Data'!DL333/100</f>
        <v>0</v>
      </c>
      <c r="L2951">
        <f>'[1]Master Data'!DM333/1000000</f>
        <v>0</v>
      </c>
      <c r="M2951">
        <f>'[1]Master Data'!DN333/1000000</f>
        <v>0</v>
      </c>
      <c r="N2951">
        <f>'[1]Master Data'!DO333/1000000</f>
        <v>0</v>
      </c>
      <c r="O2951">
        <f>'[1]Master Data'!DP333/100</f>
        <v>0</v>
      </c>
      <c r="P2951">
        <f>'[1]Master Data'!DQ333/100</f>
        <v>0</v>
      </c>
      <c r="Q2951">
        <f>'[1]Master Data'!DR333/100</f>
        <v>0</v>
      </c>
      <c r="R2951">
        <f>'[1]Master Data'!DS333/1000000</f>
        <v>0</v>
      </c>
      <c r="S2951">
        <f>'[1]Master Data'!DU333/1000000</f>
        <v>0</v>
      </c>
      <c r="T2951">
        <f>'[1]Master Data'!DV333/100</f>
        <v>0</v>
      </c>
      <c r="U2951">
        <f>'[1]Master Data'!DW333/1000000</f>
        <v>0</v>
      </c>
    </row>
    <row r="2952" spans="1:21" x14ac:dyDescent="0.55000000000000004">
      <c r="A2952" s="41" t="s">
        <v>1431</v>
      </c>
      <c r="B2952" s="41">
        <v>0</v>
      </c>
      <c r="C2952">
        <f>'[1]Master Data'!DC334/100</f>
        <v>0</v>
      </c>
      <c r="D2952">
        <f>'[1]Master Data'!DD334/1000000</f>
        <v>0</v>
      </c>
      <c r="E2952">
        <f>'[1]Master Data'!DE334/1000000</f>
        <v>0</v>
      </c>
      <c r="F2952">
        <f>'[1]Master Data'!DF334/100</f>
        <v>0</v>
      </c>
      <c r="G2952">
        <f>'[1]Master Data'!DG334/100</f>
        <v>0</v>
      </c>
      <c r="H2952">
        <f>'[1]Master Data'!DH334/100</f>
        <v>0</v>
      </c>
      <c r="I2952">
        <f>'[1]Master Data'!DI334/100</f>
        <v>0</v>
      </c>
      <c r="J2952">
        <f>'[1]Master Data'!DJ334/100</f>
        <v>0</v>
      </c>
      <c r="K2952">
        <f>'[1]Master Data'!DL334/100</f>
        <v>0</v>
      </c>
      <c r="L2952">
        <f>'[1]Master Data'!DM334/1000000</f>
        <v>0</v>
      </c>
      <c r="M2952">
        <f>'[1]Master Data'!DN334/1000000</f>
        <v>0</v>
      </c>
      <c r="N2952">
        <f>'[1]Master Data'!DO334/1000000</f>
        <v>0</v>
      </c>
      <c r="O2952">
        <f>'[1]Master Data'!DP334/100</f>
        <v>0</v>
      </c>
      <c r="P2952">
        <f>'[1]Master Data'!DQ334/100</f>
        <v>0</v>
      </c>
      <c r="Q2952">
        <f>'[1]Master Data'!DR334/100</f>
        <v>0</v>
      </c>
      <c r="R2952">
        <f>'[1]Master Data'!DS334/1000000</f>
        <v>0</v>
      </c>
      <c r="S2952">
        <f>'[1]Master Data'!DU334/1000000</f>
        <v>0</v>
      </c>
      <c r="T2952">
        <f>'[1]Master Data'!DV334/100</f>
        <v>0</v>
      </c>
      <c r="U2952">
        <f>'[1]Master Data'!DW334/1000000</f>
        <v>0</v>
      </c>
    </row>
    <row r="2953" spans="1:21" x14ac:dyDescent="0.55000000000000004">
      <c r="A2953" s="41" t="s">
        <v>1432</v>
      </c>
      <c r="B2953" s="41">
        <v>0</v>
      </c>
      <c r="C2953">
        <f>'[1]Master Data'!DC335/100</f>
        <v>0</v>
      </c>
      <c r="D2953">
        <f>'[1]Master Data'!DD335/1000000</f>
        <v>0</v>
      </c>
      <c r="E2953">
        <f>'[1]Master Data'!DE335/1000000</f>
        <v>0</v>
      </c>
      <c r="F2953">
        <f>'[1]Master Data'!DF335/100</f>
        <v>0</v>
      </c>
      <c r="G2953">
        <f>'[1]Master Data'!DG335/100</f>
        <v>0</v>
      </c>
      <c r="H2953">
        <f>'[1]Master Data'!DH335/100</f>
        <v>0</v>
      </c>
      <c r="I2953">
        <f>'[1]Master Data'!DI335/100</f>
        <v>0</v>
      </c>
      <c r="J2953">
        <f>'[1]Master Data'!DJ335/100</f>
        <v>0</v>
      </c>
      <c r="K2953">
        <f>'[1]Master Data'!DL335/100</f>
        <v>0</v>
      </c>
      <c r="L2953">
        <f>'[1]Master Data'!DM335/1000000</f>
        <v>0</v>
      </c>
      <c r="M2953">
        <f>'[1]Master Data'!DN335/1000000</f>
        <v>0</v>
      </c>
      <c r="N2953">
        <f>'[1]Master Data'!DO335/1000000</f>
        <v>0</v>
      </c>
      <c r="O2953">
        <f>'[1]Master Data'!DP335/100</f>
        <v>0</v>
      </c>
      <c r="P2953">
        <f>'[1]Master Data'!DQ335/100</f>
        <v>0</v>
      </c>
      <c r="Q2953">
        <f>'[1]Master Data'!DR335/100</f>
        <v>0</v>
      </c>
      <c r="R2953">
        <f>'[1]Master Data'!DS335/1000000</f>
        <v>0</v>
      </c>
      <c r="S2953">
        <f>'[1]Master Data'!DU335/1000000</f>
        <v>0</v>
      </c>
      <c r="T2953">
        <f>'[1]Master Data'!DV335/100</f>
        <v>0</v>
      </c>
      <c r="U2953">
        <f>'[1]Master Data'!DW335/1000000</f>
        <v>0</v>
      </c>
    </row>
    <row r="2954" spans="1:21" x14ac:dyDescent="0.55000000000000004">
      <c r="A2954" s="41" t="s">
        <v>1433</v>
      </c>
      <c r="B2954" s="41">
        <v>0</v>
      </c>
      <c r="C2954">
        <f>'[1]Master Data'!DC336/100</f>
        <v>0</v>
      </c>
      <c r="D2954">
        <f>'[1]Master Data'!DD336/1000000</f>
        <v>0</v>
      </c>
      <c r="E2954">
        <f>'[1]Master Data'!DE336/1000000</f>
        <v>0</v>
      </c>
      <c r="F2954">
        <f>'[1]Master Data'!DF336/100</f>
        <v>0</v>
      </c>
      <c r="G2954">
        <f>'[1]Master Data'!DG336/100</f>
        <v>0</v>
      </c>
      <c r="H2954">
        <f>'[1]Master Data'!DH336/100</f>
        <v>0</v>
      </c>
      <c r="I2954">
        <f>'[1]Master Data'!DI336/100</f>
        <v>0</v>
      </c>
      <c r="J2954">
        <f>'[1]Master Data'!DJ336/100</f>
        <v>0</v>
      </c>
      <c r="K2954">
        <f>'[1]Master Data'!DL336/100</f>
        <v>0</v>
      </c>
      <c r="L2954">
        <f>'[1]Master Data'!DM336/1000000</f>
        <v>0</v>
      </c>
      <c r="M2954">
        <f>'[1]Master Data'!DN336/1000000</f>
        <v>0</v>
      </c>
      <c r="N2954">
        <f>'[1]Master Data'!DO336/1000000</f>
        <v>0</v>
      </c>
      <c r="O2954">
        <f>'[1]Master Data'!DP336/100</f>
        <v>0</v>
      </c>
      <c r="P2954">
        <f>'[1]Master Data'!DQ336/100</f>
        <v>0</v>
      </c>
      <c r="Q2954">
        <f>'[1]Master Data'!DR336/100</f>
        <v>0</v>
      </c>
      <c r="R2954">
        <f>'[1]Master Data'!DS336/1000000</f>
        <v>0</v>
      </c>
      <c r="S2954">
        <f>'[1]Master Data'!DU336/1000000</f>
        <v>0</v>
      </c>
      <c r="T2954">
        <f>'[1]Master Data'!DV336/100</f>
        <v>0</v>
      </c>
      <c r="U2954">
        <f>'[1]Master Data'!DW336/1000000</f>
        <v>0</v>
      </c>
    </row>
    <row r="2955" spans="1:21" x14ac:dyDescent="0.55000000000000004">
      <c r="A2955" s="41" t="s">
        <v>1434</v>
      </c>
      <c r="B2955" s="41">
        <v>0</v>
      </c>
      <c r="C2955">
        <f>'[1]Master Data'!DC337/100</f>
        <v>0</v>
      </c>
      <c r="D2955">
        <f>'[1]Master Data'!DD337/1000000</f>
        <v>0</v>
      </c>
      <c r="E2955">
        <f>'[1]Master Data'!DE337/1000000</f>
        <v>0</v>
      </c>
      <c r="F2955">
        <f>'[1]Master Data'!DF337/100</f>
        <v>0</v>
      </c>
      <c r="G2955">
        <f>'[1]Master Data'!DG337/100</f>
        <v>0</v>
      </c>
      <c r="H2955">
        <f>'[1]Master Data'!DH337/100</f>
        <v>0</v>
      </c>
      <c r="I2955">
        <f>'[1]Master Data'!DI337/100</f>
        <v>0</v>
      </c>
      <c r="J2955">
        <f>'[1]Master Data'!DJ337/100</f>
        <v>0</v>
      </c>
      <c r="K2955">
        <f>'[1]Master Data'!DL337/100</f>
        <v>0</v>
      </c>
      <c r="L2955">
        <f>'[1]Master Data'!DM337/1000000</f>
        <v>0</v>
      </c>
      <c r="M2955">
        <f>'[1]Master Data'!DN337/1000000</f>
        <v>0</v>
      </c>
      <c r="N2955">
        <f>'[1]Master Data'!DO337/1000000</f>
        <v>0</v>
      </c>
      <c r="O2955">
        <f>'[1]Master Data'!DP337/100</f>
        <v>0</v>
      </c>
      <c r="P2955">
        <f>'[1]Master Data'!DQ337/100</f>
        <v>0</v>
      </c>
      <c r="Q2955">
        <f>'[1]Master Data'!DR337/100</f>
        <v>0</v>
      </c>
      <c r="R2955">
        <f>'[1]Master Data'!DS337/1000000</f>
        <v>0</v>
      </c>
      <c r="S2955">
        <f>'[1]Master Data'!DU337/1000000</f>
        <v>0</v>
      </c>
      <c r="T2955">
        <f>'[1]Master Data'!DV337/100</f>
        <v>0</v>
      </c>
      <c r="U2955">
        <f>'[1]Master Data'!DW337/1000000</f>
        <v>0</v>
      </c>
    </row>
    <row r="2956" spans="1:21" x14ac:dyDescent="0.55000000000000004">
      <c r="A2956" s="41" t="s">
        <v>1435</v>
      </c>
      <c r="B2956" s="41">
        <v>0</v>
      </c>
      <c r="C2956">
        <f>'[1]Master Data'!DC338/100</f>
        <v>0</v>
      </c>
      <c r="D2956">
        <f>'[1]Master Data'!DD338/1000000</f>
        <v>0</v>
      </c>
      <c r="E2956">
        <f>'[1]Master Data'!DE338/1000000</f>
        <v>0</v>
      </c>
      <c r="F2956">
        <f>'[1]Master Data'!DF338/100</f>
        <v>0</v>
      </c>
      <c r="G2956">
        <f>'[1]Master Data'!DG338/100</f>
        <v>0</v>
      </c>
      <c r="H2956">
        <f>'[1]Master Data'!DH338/100</f>
        <v>0</v>
      </c>
      <c r="I2956">
        <f>'[1]Master Data'!DI338/100</f>
        <v>0</v>
      </c>
      <c r="J2956">
        <f>'[1]Master Data'!DJ338/100</f>
        <v>0</v>
      </c>
      <c r="K2956">
        <f>'[1]Master Data'!DL338/100</f>
        <v>0</v>
      </c>
      <c r="L2956">
        <f>'[1]Master Data'!DM338/1000000</f>
        <v>0</v>
      </c>
      <c r="M2956">
        <f>'[1]Master Data'!DN338/1000000</f>
        <v>0</v>
      </c>
      <c r="N2956">
        <f>'[1]Master Data'!DO338/1000000</f>
        <v>0</v>
      </c>
      <c r="O2956">
        <f>'[1]Master Data'!DP338/100</f>
        <v>0</v>
      </c>
      <c r="P2956">
        <f>'[1]Master Data'!DQ338/100</f>
        <v>0</v>
      </c>
      <c r="Q2956">
        <f>'[1]Master Data'!DR338/100</f>
        <v>0</v>
      </c>
      <c r="R2956">
        <f>'[1]Master Data'!DS338/1000000</f>
        <v>0</v>
      </c>
      <c r="S2956">
        <f>'[1]Master Data'!DU338/1000000</f>
        <v>0</v>
      </c>
      <c r="T2956">
        <f>'[1]Master Data'!DV338/100</f>
        <v>0</v>
      </c>
      <c r="U2956">
        <f>'[1]Master Data'!DW338/1000000</f>
        <v>0</v>
      </c>
    </row>
    <row r="2957" spans="1:21" x14ac:dyDescent="0.55000000000000004">
      <c r="A2957" s="41" t="s">
        <v>1436</v>
      </c>
      <c r="B2957" s="41">
        <v>0</v>
      </c>
      <c r="C2957">
        <f>'[1]Master Data'!DC339/100</f>
        <v>0</v>
      </c>
      <c r="D2957">
        <f>'[1]Master Data'!DD339/1000000</f>
        <v>0</v>
      </c>
      <c r="E2957">
        <f>'[1]Master Data'!DE339/1000000</f>
        <v>0</v>
      </c>
      <c r="F2957">
        <f>'[1]Master Data'!DF339/100</f>
        <v>0</v>
      </c>
      <c r="G2957">
        <f>'[1]Master Data'!DG339/100</f>
        <v>0</v>
      </c>
      <c r="H2957">
        <f>'[1]Master Data'!DH339/100</f>
        <v>0</v>
      </c>
      <c r="I2957">
        <f>'[1]Master Data'!DI339/100</f>
        <v>0</v>
      </c>
      <c r="J2957">
        <f>'[1]Master Data'!DJ339/100</f>
        <v>0</v>
      </c>
      <c r="K2957">
        <f>'[1]Master Data'!DL339/100</f>
        <v>0</v>
      </c>
      <c r="L2957">
        <f>'[1]Master Data'!DM339/1000000</f>
        <v>0</v>
      </c>
      <c r="M2957">
        <f>'[1]Master Data'!DN339/1000000</f>
        <v>0</v>
      </c>
      <c r="N2957">
        <f>'[1]Master Data'!DO339/1000000</f>
        <v>0</v>
      </c>
      <c r="O2957">
        <f>'[1]Master Data'!DP339/100</f>
        <v>0</v>
      </c>
      <c r="P2957">
        <f>'[1]Master Data'!DQ339/100</f>
        <v>0</v>
      </c>
      <c r="Q2957">
        <f>'[1]Master Data'!DR339/100</f>
        <v>0</v>
      </c>
      <c r="R2957">
        <f>'[1]Master Data'!DS339/1000000</f>
        <v>0</v>
      </c>
      <c r="S2957">
        <f>'[1]Master Data'!DU339/1000000</f>
        <v>0</v>
      </c>
      <c r="T2957">
        <f>'[1]Master Data'!DV339/100</f>
        <v>0</v>
      </c>
      <c r="U2957">
        <f>'[1]Master Data'!DW339/1000000</f>
        <v>0</v>
      </c>
    </row>
    <row r="2958" spans="1:21" x14ac:dyDescent="0.55000000000000004">
      <c r="A2958" s="41" t="s">
        <v>1437</v>
      </c>
      <c r="B2958" s="41">
        <v>0</v>
      </c>
      <c r="C2958">
        <f>'[1]Master Data'!DC340/100</f>
        <v>0</v>
      </c>
      <c r="D2958">
        <f>'[1]Master Data'!DD340/1000000</f>
        <v>0</v>
      </c>
      <c r="E2958">
        <f>'[1]Master Data'!DE340/1000000</f>
        <v>0</v>
      </c>
      <c r="F2958">
        <f>'[1]Master Data'!DF340/100</f>
        <v>0</v>
      </c>
      <c r="G2958">
        <f>'[1]Master Data'!DG340/100</f>
        <v>0</v>
      </c>
      <c r="H2958">
        <f>'[1]Master Data'!DH340/100</f>
        <v>0</v>
      </c>
      <c r="I2958">
        <f>'[1]Master Data'!DI340/100</f>
        <v>0</v>
      </c>
      <c r="J2958">
        <f>'[1]Master Data'!DJ340/100</f>
        <v>0</v>
      </c>
      <c r="K2958">
        <f>'[1]Master Data'!DL340/100</f>
        <v>0</v>
      </c>
      <c r="L2958">
        <f>'[1]Master Data'!DM340/1000000</f>
        <v>0</v>
      </c>
      <c r="M2958">
        <f>'[1]Master Data'!DN340/1000000</f>
        <v>0</v>
      </c>
      <c r="N2958">
        <f>'[1]Master Data'!DO340/1000000</f>
        <v>0</v>
      </c>
      <c r="O2958">
        <f>'[1]Master Data'!DP340/100</f>
        <v>0</v>
      </c>
      <c r="P2958">
        <f>'[1]Master Data'!DQ340/100</f>
        <v>0</v>
      </c>
      <c r="Q2958">
        <f>'[1]Master Data'!DR340/100</f>
        <v>0</v>
      </c>
      <c r="R2958">
        <f>'[1]Master Data'!DS340/1000000</f>
        <v>0</v>
      </c>
      <c r="S2958">
        <f>'[1]Master Data'!DU340/1000000</f>
        <v>0</v>
      </c>
      <c r="T2958">
        <f>'[1]Master Data'!DV340/100</f>
        <v>0</v>
      </c>
      <c r="U2958">
        <f>'[1]Master Data'!DW340/1000000</f>
        <v>0</v>
      </c>
    </row>
    <row r="2959" spans="1:21" x14ac:dyDescent="0.55000000000000004">
      <c r="A2959" s="41" t="s">
        <v>1438</v>
      </c>
      <c r="B2959" s="41">
        <v>0</v>
      </c>
      <c r="C2959">
        <f>'[1]Master Data'!DC341/100</f>
        <v>0</v>
      </c>
      <c r="D2959">
        <f>'[1]Master Data'!DD341/1000000</f>
        <v>0</v>
      </c>
      <c r="E2959">
        <f>'[1]Master Data'!DE341/1000000</f>
        <v>0</v>
      </c>
      <c r="F2959">
        <f>'[1]Master Data'!DF341/100</f>
        <v>0</v>
      </c>
      <c r="G2959">
        <f>'[1]Master Data'!DG341/100</f>
        <v>0</v>
      </c>
      <c r="H2959">
        <f>'[1]Master Data'!DH341/100</f>
        <v>0</v>
      </c>
      <c r="I2959">
        <f>'[1]Master Data'!DI341/100</f>
        <v>0</v>
      </c>
      <c r="J2959">
        <f>'[1]Master Data'!DJ341/100</f>
        <v>0</v>
      </c>
      <c r="K2959">
        <f>'[1]Master Data'!DL341/100</f>
        <v>0</v>
      </c>
      <c r="L2959">
        <f>'[1]Master Data'!DM341/1000000</f>
        <v>0</v>
      </c>
      <c r="M2959">
        <f>'[1]Master Data'!DN341/1000000</f>
        <v>0</v>
      </c>
      <c r="N2959">
        <f>'[1]Master Data'!DO341/1000000</f>
        <v>0</v>
      </c>
      <c r="O2959">
        <f>'[1]Master Data'!DP341/100</f>
        <v>0</v>
      </c>
      <c r="P2959">
        <f>'[1]Master Data'!DQ341/100</f>
        <v>0</v>
      </c>
      <c r="Q2959">
        <f>'[1]Master Data'!DR341/100</f>
        <v>0</v>
      </c>
      <c r="R2959">
        <f>'[1]Master Data'!DS341/1000000</f>
        <v>0</v>
      </c>
      <c r="S2959">
        <f>'[1]Master Data'!DU341/1000000</f>
        <v>0</v>
      </c>
      <c r="T2959">
        <f>'[1]Master Data'!DV341/100</f>
        <v>0</v>
      </c>
      <c r="U2959">
        <f>'[1]Master Data'!DW341/1000000</f>
        <v>0</v>
      </c>
    </row>
    <row r="2960" spans="1:21" x14ac:dyDescent="0.55000000000000004">
      <c r="A2960" s="41" t="s">
        <v>1439</v>
      </c>
      <c r="B2960" s="41">
        <v>0</v>
      </c>
      <c r="C2960">
        <f>'[1]Master Data'!DC342/100</f>
        <v>0</v>
      </c>
      <c r="D2960">
        <f>'[1]Master Data'!DD342/1000000</f>
        <v>0</v>
      </c>
      <c r="E2960">
        <f>'[1]Master Data'!DE342/1000000</f>
        <v>0</v>
      </c>
      <c r="F2960">
        <f>'[1]Master Data'!DF342/100</f>
        <v>0</v>
      </c>
      <c r="G2960">
        <f>'[1]Master Data'!DG342/100</f>
        <v>0</v>
      </c>
      <c r="H2960">
        <f>'[1]Master Data'!DH342/100</f>
        <v>0</v>
      </c>
      <c r="I2960">
        <f>'[1]Master Data'!DI342/100</f>
        <v>0</v>
      </c>
      <c r="J2960">
        <f>'[1]Master Data'!DJ342/100</f>
        <v>0</v>
      </c>
      <c r="K2960">
        <f>'[1]Master Data'!DL342/100</f>
        <v>0</v>
      </c>
      <c r="L2960">
        <f>'[1]Master Data'!DM342/1000000</f>
        <v>0</v>
      </c>
      <c r="M2960">
        <f>'[1]Master Data'!DN342/1000000</f>
        <v>0</v>
      </c>
      <c r="N2960">
        <f>'[1]Master Data'!DO342/1000000</f>
        <v>0</v>
      </c>
      <c r="O2960">
        <f>'[1]Master Data'!DP342/100</f>
        <v>0</v>
      </c>
      <c r="P2960">
        <f>'[1]Master Data'!DQ342/100</f>
        <v>0</v>
      </c>
      <c r="Q2960">
        <f>'[1]Master Data'!DR342/100</f>
        <v>0</v>
      </c>
      <c r="R2960">
        <f>'[1]Master Data'!DS342/1000000</f>
        <v>0</v>
      </c>
      <c r="S2960">
        <f>'[1]Master Data'!DU342/1000000</f>
        <v>0</v>
      </c>
      <c r="T2960">
        <f>'[1]Master Data'!DV342/100</f>
        <v>0</v>
      </c>
      <c r="U2960">
        <f>'[1]Master Data'!DW342/1000000</f>
        <v>0</v>
      </c>
    </row>
    <row r="2961" spans="1:21" x14ac:dyDescent="0.55000000000000004">
      <c r="A2961" s="41" t="s">
        <v>1440</v>
      </c>
      <c r="B2961" s="41">
        <v>0</v>
      </c>
      <c r="C2961">
        <f>'[1]Master Data'!DC343/100</f>
        <v>0</v>
      </c>
      <c r="D2961">
        <f>'[1]Master Data'!DD343/1000000</f>
        <v>0</v>
      </c>
      <c r="E2961">
        <f>'[1]Master Data'!DE343/1000000</f>
        <v>0</v>
      </c>
      <c r="F2961">
        <f>'[1]Master Data'!DF343/100</f>
        <v>0</v>
      </c>
      <c r="G2961">
        <f>'[1]Master Data'!DG343/100</f>
        <v>0</v>
      </c>
      <c r="H2961">
        <f>'[1]Master Data'!DH343/100</f>
        <v>0</v>
      </c>
      <c r="I2961">
        <f>'[1]Master Data'!DI343/100</f>
        <v>0</v>
      </c>
      <c r="J2961">
        <f>'[1]Master Data'!DJ343/100</f>
        <v>0</v>
      </c>
      <c r="K2961">
        <f>'[1]Master Data'!DL343/100</f>
        <v>0</v>
      </c>
      <c r="L2961">
        <f>'[1]Master Data'!DM343/1000000</f>
        <v>0</v>
      </c>
      <c r="M2961">
        <f>'[1]Master Data'!DN343/1000000</f>
        <v>0</v>
      </c>
      <c r="N2961">
        <f>'[1]Master Data'!DO343/1000000</f>
        <v>0</v>
      </c>
      <c r="O2961">
        <f>'[1]Master Data'!DP343/100</f>
        <v>0</v>
      </c>
      <c r="P2961">
        <f>'[1]Master Data'!DQ343/100</f>
        <v>0</v>
      </c>
      <c r="Q2961">
        <f>'[1]Master Data'!DR343/100</f>
        <v>0</v>
      </c>
      <c r="R2961">
        <f>'[1]Master Data'!DS343/1000000</f>
        <v>0</v>
      </c>
      <c r="S2961">
        <f>'[1]Master Data'!DU343/1000000</f>
        <v>0</v>
      </c>
      <c r="T2961">
        <f>'[1]Master Data'!DV343/100</f>
        <v>0</v>
      </c>
      <c r="U2961">
        <f>'[1]Master Data'!DW343/1000000</f>
        <v>0</v>
      </c>
    </row>
    <row r="2962" spans="1:21" x14ac:dyDescent="0.55000000000000004">
      <c r="A2962" s="41" t="s">
        <v>1441</v>
      </c>
      <c r="B2962" s="41">
        <v>0</v>
      </c>
      <c r="C2962">
        <f>'[1]Master Data'!DC344/100</f>
        <v>0</v>
      </c>
      <c r="D2962">
        <f>'[1]Master Data'!DD344/1000000</f>
        <v>0</v>
      </c>
      <c r="E2962">
        <f>'[1]Master Data'!DE344/1000000</f>
        <v>0</v>
      </c>
      <c r="F2962">
        <f>'[1]Master Data'!DF344/100</f>
        <v>0</v>
      </c>
      <c r="G2962">
        <f>'[1]Master Data'!DG344/100</f>
        <v>0</v>
      </c>
      <c r="H2962">
        <f>'[1]Master Data'!DH344/100</f>
        <v>0</v>
      </c>
      <c r="I2962">
        <f>'[1]Master Data'!DI344/100</f>
        <v>0</v>
      </c>
      <c r="J2962">
        <f>'[1]Master Data'!DJ344/100</f>
        <v>0</v>
      </c>
      <c r="K2962">
        <f>'[1]Master Data'!DL344/100</f>
        <v>0</v>
      </c>
      <c r="L2962">
        <f>'[1]Master Data'!DM344/1000000</f>
        <v>0</v>
      </c>
      <c r="M2962">
        <f>'[1]Master Data'!DN344/1000000</f>
        <v>0</v>
      </c>
      <c r="N2962">
        <f>'[1]Master Data'!DO344/1000000</f>
        <v>0</v>
      </c>
      <c r="O2962">
        <f>'[1]Master Data'!DP344/100</f>
        <v>0</v>
      </c>
      <c r="P2962">
        <f>'[1]Master Data'!DQ344/100</f>
        <v>0</v>
      </c>
      <c r="Q2962">
        <f>'[1]Master Data'!DR344/100</f>
        <v>0</v>
      </c>
      <c r="R2962">
        <f>'[1]Master Data'!DS344/1000000</f>
        <v>0</v>
      </c>
      <c r="S2962">
        <f>'[1]Master Data'!DU344/1000000</f>
        <v>0</v>
      </c>
      <c r="T2962">
        <f>'[1]Master Data'!DV344/100</f>
        <v>0</v>
      </c>
      <c r="U2962">
        <f>'[1]Master Data'!DW344/1000000</f>
        <v>0</v>
      </c>
    </row>
    <row r="2963" spans="1:21" x14ac:dyDescent="0.55000000000000004">
      <c r="A2963" s="41" t="s">
        <v>1442</v>
      </c>
      <c r="B2963" s="41">
        <v>0</v>
      </c>
      <c r="C2963">
        <f>'[1]Master Data'!DC345/100</f>
        <v>0</v>
      </c>
      <c r="D2963">
        <f>'[1]Master Data'!DD345/1000000</f>
        <v>0</v>
      </c>
      <c r="E2963">
        <f>'[1]Master Data'!DE345/1000000</f>
        <v>0</v>
      </c>
      <c r="F2963">
        <f>'[1]Master Data'!DF345/100</f>
        <v>0</v>
      </c>
      <c r="G2963">
        <f>'[1]Master Data'!DG345/100</f>
        <v>0</v>
      </c>
      <c r="H2963">
        <f>'[1]Master Data'!DH345/100</f>
        <v>0</v>
      </c>
      <c r="I2963">
        <f>'[1]Master Data'!DI345/100</f>
        <v>0</v>
      </c>
      <c r="J2963">
        <f>'[1]Master Data'!DJ345/100</f>
        <v>0</v>
      </c>
      <c r="K2963">
        <f>'[1]Master Data'!DL345/100</f>
        <v>0</v>
      </c>
      <c r="L2963">
        <f>'[1]Master Data'!DM345/1000000</f>
        <v>0</v>
      </c>
      <c r="M2963">
        <f>'[1]Master Data'!DN345/1000000</f>
        <v>0</v>
      </c>
      <c r="N2963">
        <f>'[1]Master Data'!DO345/1000000</f>
        <v>0</v>
      </c>
      <c r="O2963">
        <f>'[1]Master Data'!DP345/100</f>
        <v>0</v>
      </c>
      <c r="P2963">
        <f>'[1]Master Data'!DQ345/100</f>
        <v>0</v>
      </c>
      <c r="Q2963">
        <f>'[1]Master Data'!DR345/100</f>
        <v>0</v>
      </c>
      <c r="R2963">
        <f>'[1]Master Data'!DS345/1000000</f>
        <v>0</v>
      </c>
      <c r="S2963">
        <f>'[1]Master Data'!DU345/1000000</f>
        <v>0</v>
      </c>
      <c r="T2963">
        <f>'[1]Master Data'!DV345/100</f>
        <v>0</v>
      </c>
      <c r="U2963">
        <f>'[1]Master Data'!DW345/1000000</f>
        <v>0</v>
      </c>
    </row>
    <row r="2964" spans="1:21" x14ac:dyDescent="0.55000000000000004">
      <c r="A2964" s="41" t="s">
        <v>1443</v>
      </c>
      <c r="B2964" s="41">
        <v>0</v>
      </c>
      <c r="C2964">
        <f>'[1]Master Data'!DC346/100</f>
        <v>0</v>
      </c>
      <c r="D2964">
        <f>'[1]Master Data'!DD346/1000000</f>
        <v>0</v>
      </c>
      <c r="E2964">
        <f>'[1]Master Data'!DE346/1000000</f>
        <v>0</v>
      </c>
      <c r="F2964">
        <f>'[1]Master Data'!DF346/100</f>
        <v>0</v>
      </c>
      <c r="G2964">
        <f>'[1]Master Data'!DG346/100</f>
        <v>0</v>
      </c>
      <c r="H2964">
        <f>'[1]Master Data'!DH346/100</f>
        <v>0</v>
      </c>
      <c r="I2964">
        <f>'[1]Master Data'!DI346/100</f>
        <v>0</v>
      </c>
      <c r="J2964">
        <f>'[1]Master Data'!DJ346/100</f>
        <v>0</v>
      </c>
      <c r="K2964">
        <f>'[1]Master Data'!DL346/100</f>
        <v>0</v>
      </c>
      <c r="L2964">
        <f>'[1]Master Data'!DM346/1000000</f>
        <v>0</v>
      </c>
      <c r="M2964">
        <f>'[1]Master Data'!DN346/1000000</f>
        <v>0</v>
      </c>
      <c r="N2964">
        <f>'[1]Master Data'!DO346/1000000</f>
        <v>0</v>
      </c>
      <c r="O2964">
        <f>'[1]Master Data'!DP346/100</f>
        <v>0</v>
      </c>
      <c r="P2964">
        <f>'[1]Master Data'!DQ346/100</f>
        <v>0</v>
      </c>
      <c r="Q2964">
        <f>'[1]Master Data'!DR346/100</f>
        <v>0</v>
      </c>
      <c r="R2964">
        <f>'[1]Master Data'!DS346/1000000</f>
        <v>0</v>
      </c>
      <c r="S2964">
        <f>'[1]Master Data'!DU346/1000000</f>
        <v>0</v>
      </c>
      <c r="T2964">
        <f>'[1]Master Data'!DV346/100</f>
        <v>0</v>
      </c>
      <c r="U2964">
        <f>'[1]Master Data'!DW346/1000000</f>
        <v>0</v>
      </c>
    </row>
    <row r="2965" spans="1:21" x14ac:dyDescent="0.55000000000000004">
      <c r="A2965" s="41" t="s">
        <v>1444</v>
      </c>
      <c r="B2965" s="41">
        <v>0</v>
      </c>
      <c r="C2965">
        <f>'[1]Master Data'!DC347/100</f>
        <v>0</v>
      </c>
      <c r="D2965">
        <f>'[1]Master Data'!DD347/1000000</f>
        <v>0</v>
      </c>
      <c r="E2965">
        <f>'[1]Master Data'!DE347/1000000</f>
        <v>0</v>
      </c>
      <c r="F2965">
        <f>'[1]Master Data'!DF347/100</f>
        <v>0</v>
      </c>
      <c r="G2965">
        <f>'[1]Master Data'!DG347/100</f>
        <v>0</v>
      </c>
      <c r="H2965">
        <f>'[1]Master Data'!DH347/100</f>
        <v>0</v>
      </c>
      <c r="I2965">
        <f>'[1]Master Data'!DI347/100</f>
        <v>0</v>
      </c>
      <c r="J2965">
        <f>'[1]Master Data'!DJ347/100</f>
        <v>0</v>
      </c>
      <c r="K2965">
        <f>'[1]Master Data'!DL347/100</f>
        <v>0</v>
      </c>
      <c r="L2965">
        <f>'[1]Master Data'!DM347/1000000</f>
        <v>0</v>
      </c>
      <c r="M2965">
        <f>'[1]Master Data'!DN347/1000000</f>
        <v>0</v>
      </c>
      <c r="N2965">
        <f>'[1]Master Data'!DO347/1000000</f>
        <v>0</v>
      </c>
      <c r="O2965">
        <f>'[1]Master Data'!DP347/100</f>
        <v>0</v>
      </c>
      <c r="P2965">
        <f>'[1]Master Data'!DQ347/100</f>
        <v>0</v>
      </c>
      <c r="Q2965">
        <f>'[1]Master Data'!DR347/100</f>
        <v>0</v>
      </c>
      <c r="R2965">
        <f>'[1]Master Data'!DS347/1000000</f>
        <v>0</v>
      </c>
      <c r="S2965">
        <f>'[1]Master Data'!DU347/1000000</f>
        <v>0</v>
      </c>
      <c r="T2965">
        <f>'[1]Master Data'!DV347/100</f>
        <v>0</v>
      </c>
      <c r="U2965">
        <f>'[1]Master Data'!DW347/1000000</f>
        <v>0</v>
      </c>
    </row>
    <row r="2966" spans="1:21" x14ac:dyDescent="0.55000000000000004">
      <c r="A2966" s="41" t="s">
        <v>1445</v>
      </c>
      <c r="B2966" s="41">
        <v>0</v>
      </c>
      <c r="C2966">
        <f>'[1]Master Data'!DC348/100</f>
        <v>0</v>
      </c>
      <c r="D2966">
        <f>'[1]Master Data'!DD348/1000000</f>
        <v>0</v>
      </c>
      <c r="E2966">
        <f>'[1]Master Data'!DE348/1000000</f>
        <v>0</v>
      </c>
      <c r="F2966">
        <f>'[1]Master Data'!DF348/100</f>
        <v>0</v>
      </c>
      <c r="G2966">
        <f>'[1]Master Data'!DG348/100</f>
        <v>0</v>
      </c>
      <c r="H2966">
        <f>'[1]Master Data'!DH348/100</f>
        <v>0</v>
      </c>
      <c r="I2966">
        <f>'[1]Master Data'!DI348/100</f>
        <v>0</v>
      </c>
      <c r="J2966">
        <f>'[1]Master Data'!DJ348/100</f>
        <v>0</v>
      </c>
      <c r="K2966">
        <f>'[1]Master Data'!DL348/100</f>
        <v>0</v>
      </c>
      <c r="L2966">
        <f>'[1]Master Data'!DM348/1000000</f>
        <v>0</v>
      </c>
      <c r="M2966">
        <f>'[1]Master Data'!DN348/1000000</f>
        <v>0</v>
      </c>
      <c r="N2966">
        <f>'[1]Master Data'!DO348/1000000</f>
        <v>0</v>
      </c>
      <c r="O2966">
        <f>'[1]Master Data'!DP348/100</f>
        <v>0</v>
      </c>
      <c r="P2966">
        <f>'[1]Master Data'!DQ348/100</f>
        <v>0</v>
      </c>
      <c r="Q2966">
        <f>'[1]Master Data'!DR348/100</f>
        <v>0</v>
      </c>
      <c r="R2966">
        <f>'[1]Master Data'!DS348/1000000</f>
        <v>0</v>
      </c>
      <c r="S2966">
        <f>'[1]Master Data'!DU348/1000000</f>
        <v>0</v>
      </c>
      <c r="T2966">
        <f>'[1]Master Data'!DV348/100</f>
        <v>0</v>
      </c>
      <c r="U2966">
        <f>'[1]Master Data'!DW348/1000000</f>
        <v>0</v>
      </c>
    </row>
    <row r="2967" spans="1:21" x14ac:dyDescent="0.55000000000000004">
      <c r="A2967" s="41" t="s">
        <v>1446</v>
      </c>
      <c r="B2967" s="41">
        <v>0</v>
      </c>
      <c r="C2967">
        <f>'[1]Master Data'!DC349/100</f>
        <v>0</v>
      </c>
      <c r="D2967">
        <f>'[1]Master Data'!DD349/1000000</f>
        <v>0</v>
      </c>
      <c r="E2967">
        <f>'[1]Master Data'!DE349/1000000</f>
        <v>0</v>
      </c>
      <c r="F2967">
        <f>'[1]Master Data'!DF349/100</f>
        <v>0</v>
      </c>
      <c r="G2967">
        <f>'[1]Master Data'!DG349/100</f>
        <v>0</v>
      </c>
      <c r="H2967">
        <f>'[1]Master Data'!DH349/100</f>
        <v>0</v>
      </c>
      <c r="I2967">
        <f>'[1]Master Data'!DI349/100</f>
        <v>0</v>
      </c>
      <c r="J2967">
        <f>'[1]Master Data'!DJ349/100</f>
        <v>0</v>
      </c>
      <c r="K2967">
        <f>'[1]Master Data'!DL349/100</f>
        <v>0</v>
      </c>
      <c r="L2967">
        <f>'[1]Master Data'!DM349/1000000</f>
        <v>0</v>
      </c>
      <c r="M2967">
        <f>'[1]Master Data'!DN349/1000000</f>
        <v>0</v>
      </c>
      <c r="N2967">
        <f>'[1]Master Data'!DO349/1000000</f>
        <v>0</v>
      </c>
      <c r="O2967">
        <f>'[1]Master Data'!DP349/100</f>
        <v>0</v>
      </c>
      <c r="P2967">
        <f>'[1]Master Data'!DQ349/100</f>
        <v>0</v>
      </c>
      <c r="Q2967">
        <f>'[1]Master Data'!DR349/100</f>
        <v>0</v>
      </c>
      <c r="R2967">
        <f>'[1]Master Data'!DS349/1000000</f>
        <v>0</v>
      </c>
      <c r="S2967">
        <f>'[1]Master Data'!DU349/1000000</f>
        <v>0</v>
      </c>
      <c r="T2967">
        <f>'[1]Master Data'!DV349/100</f>
        <v>0</v>
      </c>
      <c r="U2967">
        <f>'[1]Master Data'!DW349/1000000</f>
        <v>0</v>
      </c>
    </row>
    <row r="2968" spans="1:21" x14ac:dyDescent="0.55000000000000004">
      <c r="A2968" s="41" t="s">
        <v>1447</v>
      </c>
      <c r="B2968" s="41">
        <v>0</v>
      </c>
      <c r="C2968">
        <f>'[1]Master Data'!DC350/100</f>
        <v>0</v>
      </c>
      <c r="D2968">
        <f>'[1]Master Data'!DD350/1000000</f>
        <v>0</v>
      </c>
      <c r="E2968">
        <f>'[1]Master Data'!DE350/1000000</f>
        <v>0</v>
      </c>
      <c r="F2968">
        <f>'[1]Master Data'!DF350/100</f>
        <v>0</v>
      </c>
      <c r="G2968">
        <f>'[1]Master Data'!DG350/100</f>
        <v>0</v>
      </c>
      <c r="H2968">
        <f>'[1]Master Data'!DH350/100</f>
        <v>0</v>
      </c>
      <c r="I2968">
        <f>'[1]Master Data'!DI350/100</f>
        <v>0</v>
      </c>
      <c r="J2968">
        <f>'[1]Master Data'!DJ350/100</f>
        <v>0</v>
      </c>
      <c r="K2968">
        <f>'[1]Master Data'!DL350/100</f>
        <v>0</v>
      </c>
      <c r="L2968">
        <f>'[1]Master Data'!DM350/1000000</f>
        <v>0</v>
      </c>
      <c r="M2968">
        <f>'[1]Master Data'!DN350/1000000</f>
        <v>0</v>
      </c>
      <c r="N2968">
        <f>'[1]Master Data'!DO350/1000000</f>
        <v>0</v>
      </c>
      <c r="O2968">
        <f>'[1]Master Data'!DP350/100</f>
        <v>0</v>
      </c>
      <c r="P2968">
        <f>'[1]Master Data'!DQ350/100</f>
        <v>0</v>
      </c>
      <c r="Q2968">
        <f>'[1]Master Data'!DR350/100</f>
        <v>0</v>
      </c>
      <c r="R2968">
        <f>'[1]Master Data'!DS350/1000000</f>
        <v>0</v>
      </c>
      <c r="S2968">
        <f>'[1]Master Data'!DU350/1000000</f>
        <v>0</v>
      </c>
      <c r="T2968">
        <f>'[1]Master Data'!DV350/100</f>
        <v>0</v>
      </c>
      <c r="U2968">
        <f>'[1]Master Data'!DW350/1000000</f>
        <v>0</v>
      </c>
    </row>
    <row r="2969" spans="1:21" x14ac:dyDescent="0.55000000000000004">
      <c r="A2969" s="41" t="s">
        <v>1448</v>
      </c>
      <c r="B2969" s="41">
        <v>0</v>
      </c>
      <c r="C2969">
        <f>'[1]Master Data'!DC351/100</f>
        <v>0</v>
      </c>
      <c r="D2969">
        <f>'[1]Master Data'!DD351/1000000</f>
        <v>0</v>
      </c>
      <c r="E2969">
        <f>'[1]Master Data'!DE351/1000000</f>
        <v>0</v>
      </c>
      <c r="F2969">
        <f>'[1]Master Data'!DF351/100</f>
        <v>0</v>
      </c>
      <c r="G2969">
        <f>'[1]Master Data'!DG351/100</f>
        <v>0</v>
      </c>
      <c r="H2969">
        <f>'[1]Master Data'!DH351/100</f>
        <v>0</v>
      </c>
      <c r="I2969">
        <f>'[1]Master Data'!DI351/100</f>
        <v>0</v>
      </c>
      <c r="J2969">
        <f>'[1]Master Data'!DJ351/100</f>
        <v>0</v>
      </c>
      <c r="K2969">
        <f>'[1]Master Data'!DL351/100</f>
        <v>0</v>
      </c>
      <c r="L2969">
        <f>'[1]Master Data'!DM351/1000000</f>
        <v>0</v>
      </c>
      <c r="M2969">
        <f>'[1]Master Data'!DN351/1000000</f>
        <v>0</v>
      </c>
      <c r="N2969">
        <f>'[1]Master Data'!DO351/1000000</f>
        <v>0</v>
      </c>
      <c r="O2969">
        <f>'[1]Master Data'!DP351/100</f>
        <v>0</v>
      </c>
      <c r="P2969">
        <f>'[1]Master Data'!DQ351/100</f>
        <v>0</v>
      </c>
      <c r="Q2969">
        <f>'[1]Master Data'!DR351/100</f>
        <v>0</v>
      </c>
      <c r="R2969">
        <f>'[1]Master Data'!DS351/1000000</f>
        <v>0</v>
      </c>
      <c r="S2969">
        <f>'[1]Master Data'!DU351/1000000</f>
        <v>0</v>
      </c>
      <c r="T2969">
        <f>'[1]Master Data'!DV351/100</f>
        <v>0</v>
      </c>
      <c r="U2969">
        <f>'[1]Master Data'!DW351/1000000</f>
        <v>0</v>
      </c>
    </row>
    <row r="2970" spans="1:21" x14ac:dyDescent="0.55000000000000004">
      <c r="A2970" s="41" t="s">
        <v>1449</v>
      </c>
      <c r="B2970" s="41">
        <v>0</v>
      </c>
      <c r="C2970">
        <f>'[1]Master Data'!DC352/100</f>
        <v>0</v>
      </c>
      <c r="D2970">
        <f>'[1]Master Data'!DD352/1000000</f>
        <v>0</v>
      </c>
      <c r="E2970">
        <f>'[1]Master Data'!DE352/1000000</f>
        <v>0</v>
      </c>
      <c r="F2970">
        <f>'[1]Master Data'!DF352/100</f>
        <v>0</v>
      </c>
      <c r="G2970">
        <f>'[1]Master Data'!DG352/100</f>
        <v>0</v>
      </c>
      <c r="H2970">
        <f>'[1]Master Data'!DH352/100</f>
        <v>0</v>
      </c>
      <c r="I2970">
        <f>'[1]Master Data'!DI352/100</f>
        <v>0</v>
      </c>
      <c r="J2970">
        <f>'[1]Master Data'!DJ352/100</f>
        <v>0</v>
      </c>
      <c r="K2970">
        <f>'[1]Master Data'!DL352/100</f>
        <v>0</v>
      </c>
      <c r="L2970">
        <f>'[1]Master Data'!DM352/1000000</f>
        <v>0</v>
      </c>
      <c r="M2970">
        <f>'[1]Master Data'!DN352/1000000</f>
        <v>0</v>
      </c>
      <c r="N2970">
        <f>'[1]Master Data'!DO352/1000000</f>
        <v>0</v>
      </c>
      <c r="O2970">
        <f>'[1]Master Data'!DP352/100</f>
        <v>0</v>
      </c>
      <c r="P2970">
        <f>'[1]Master Data'!DQ352/100</f>
        <v>0</v>
      </c>
      <c r="Q2970">
        <f>'[1]Master Data'!DR352/100</f>
        <v>0</v>
      </c>
      <c r="R2970">
        <f>'[1]Master Data'!DS352/1000000</f>
        <v>0</v>
      </c>
      <c r="S2970">
        <f>'[1]Master Data'!DU352/1000000</f>
        <v>0</v>
      </c>
      <c r="T2970">
        <f>'[1]Master Data'!DV352/100</f>
        <v>0</v>
      </c>
      <c r="U2970">
        <f>'[1]Master Data'!DW352/1000000</f>
        <v>0</v>
      </c>
    </row>
    <row r="2971" spans="1:21" x14ac:dyDescent="0.55000000000000004">
      <c r="A2971" s="41" t="s">
        <v>1450</v>
      </c>
      <c r="B2971" s="41">
        <v>0</v>
      </c>
      <c r="C2971">
        <f>'[1]Master Data'!DC353/100</f>
        <v>0</v>
      </c>
      <c r="D2971">
        <f>'[1]Master Data'!DD353/1000000</f>
        <v>0</v>
      </c>
      <c r="E2971">
        <f>'[1]Master Data'!DE353/1000000</f>
        <v>0</v>
      </c>
      <c r="F2971">
        <f>'[1]Master Data'!DF353/100</f>
        <v>0</v>
      </c>
      <c r="G2971">
        <f>'[1]Master Data'!DG353/100</f>
        <v>0</v>
      </c>
      <c r="H2971">
        <f>'[1]Master Data'!DH353/100</f>
        <v>0</v>
      </c>
      <c r="I2971">
        <f>'[1]Master Data'!DI353/100</f>
        <v>0</v>
      </c>
      <c r="J2971">
        <f>'[1]Master Data'!DJ353/100</f>
        <v>0</v>
      </c>
      <c r="K2971">
        <f>'[1]Master Data'!DL353/100</f>
        <v>0</v>
      </c>
      <c r="L2971">
        <f>'[1]Master Data'!DM353/1000000</f>
        <v>0</v>
      </c>
      <c r="M2971">
        <f>'[1]Master Data'!DN353/1000000</f>
        <v>0</v>
      </c>
      <c r="N2971">
        <f>'[1]Master Data'!DO353/1000000</f>
        <v>0</v>
      </c>
      <c r="O2971">
        <f>'[1]Master Data'!DP353/100</f>
        <v>0</v>
      </c>
      <c r="P2971">
        <f>'[1]Master Data'!DQ353/100</f>
        <v>0</v>
      </c>
      <c r="Q2971">
        <f>'[1]Master Data'!DR353/100</f>
        <v>0</v>
      </c>
      <c r="R2971">
        <f>'[1]Master Data'!DS353/1000000</f>
        <v>0</v>
      </c>
      <c r="S2971">
        <f>'[1]Master Data'!DU353/1000000</f>
        <v>0</v>
      </c>
      <c r="T2971">
        <f>'[1]Master Data'!DV353/100</f>
        <v>0</v>
      </c>
      <c r="U2971">
        <f>'[1]Master Data'!DW353/1000000</f>
        <v>0</v>
      </c>
    </row>
    <row r="2972" spans="1:21" x14ac:dyDescent="0.55000000000000004">
      <c r="A2972" s="41" t="s">
        <v>1451</v>
      </c>
      <c r="B2972" s="41">
        <v>0</v>
      </c>
      <c r="C2972">
        <f>'[1]Master Data'!DC354/100</f>
        <v>0</v>
      </c>
      <c r="D2972">
        <f>'[1]Master Data'!DD354/1000000</f>
        <v>0</v>
      </c>
      <c r="E2972">
        <f>'[1]Master Data'!DE354/1000000</f>
        <v>0</v>
      </c>
      <c r="F2972">
        <f>'[1]Master Data'!DF354/100</f>
        <v>0</v>
      </c>
      <c r="G2972">
        <f>'[1]Master Data'!DG354/100</f>
        <v>0</v>
      </c>
      <c r="H2972">
        <f>'[1]Master Data'!DH354/100</f>
        <v>0</v>
      </c>
      <c r="I2972">
        <f>'[1]Master Data'!DI354/100</f>
        <v>0</v>
      </c>
      <c r="J2972">
        <f>'[1]Master Data'!DJ354/100</f>
        <v>0</v>
      </c>
      <c r="K2972">
        <f>'[1]Master Data'!DL354/100</f>
        <v>0</v>
      </c>
      <c r="L2972">
        <f>'[1]Master Data'!DM354/1000000</f>
        <v>0</v>
      </c>
      <c r="M2972">
        <f>'[1]Master Data'!DN354/1000000</f>
        <v>0</v>
      </c>
      <c r="N2972">
        <f>'[1]Master Data'!DO354/1000000</f>
        <v>0</v>
      </c>
      <c r="O2972">
        <f>'[1]Master Data'!DP354/100</f>
        <v>0</v>
      </c>
      <c r="P2972">
        <f>'[1]Master Data'!DQ354/100</f>
        <v>0</v>
      </c>
      <c r="Q2972">
        <f>'[1]Master Data'!DR354/100</f>
        <v>0</v>
      </c>
      <c r="R2972">
        <f>'[1]Master Data'!DS354/1000000</f>
        <v>0</v>
      </c>
      <c r="S2972">
        <f>'[1]Master Data'!DU354/1000000</f>
        <v>0</v>
      </c>
      <c r="T2972">
        <f>'[1]Master Data'!DV354/100</f>
        <v>0</v>
      </c>
      <c r="U2972">
        <f>'[1]Master Data'!DW354/1000000</f>
        <v>0</v>
      </c>
    </row>
    <row r="2973" spans="1:21" x14ac:dyDescent="0.55000000000000004">
      <c r="A2973" s="41" t="s">
        <v>1452</v>
      </c>
      <c r="B2973" s="41">
        <v>0</v>
      </c>
      <c r="C2973">
        <f>'[1]Master Data'!DC355/100</f>
        <v>0</v>
      </c>
      <c r="D2973">
        <f>'[1]Master Data'!DD355/1000000</f>
        <v>0</v>
      </c>
      <c r="E2973">
        <f>'[1]Master Data'!DE355/1000000</f>
        <v>0</v>
      </c>
      <c r="F2973">
        <f>'[1]Master Data'!DF355/100</f>
        <v>0</v>
      </c>
      <c r="G2973">
        <f>'[1]Master Data'!DG355/100</f>
        <v>0</v>
      </c>
      <c r="H2973">
        <f>'[1]Master Data'!DH355/100</f>
        <v>0</v>
      </c>
      <c r="I2973">
        <f>'[1]Master Data'!DI355/100</f>
        <v>0</v>
      </c>
      <c r="J2973">
        <f>'[1]Master Data'!DJ355/100</f>
        <v>0</v>
      </c>
      <c r="K2973">
        <f>'[1]Master Data'!DL355/100</f>
        <v>0</v>
      </c>
      <c r="L2973">
        <f>'[1]Master Data'!DM355/1000000</f>
        <v>0</v>
      </c>
      <c r="M2973">
        <f>'[1]Master Data'!DN355/1000000</f>
        <v>0</v>
      </c>
      <c r="N2973">
        <f>'[1]Master Data'!DO355/1000000</f>
        <v>0</v>
      </c>
      <c r="O2973">
        <f>'[1]Master Data'!DP355/100</f>
        <v>0</v>
      </c>
      <c r="P2973">
        <f>'[1]Master Data'!DQ355/100</f>
        <v>0</v>
      </c>
      <c r="Q2973">
        <f>'[1]Master Data'!DR355/100</f>
        <v>0</v>
      </c>
      <c r="R2973">
        <f>'[1]Master Data'!DS355/1000000</f>
        <v>0</v>
      </c>
      <c r="S2973">
        <f>'[1]Master Data'!DU355/1000000</f>
        <v>0</v>
      </c>
      <c r="T2973">
        <f>'[1]Master Data'!DV355/100</f>
        <v>0</v>
      </c>
      <c r="U2973">
        <f>'[1]Master Data'!DW355/1000000</f>
        <v>0</v>
      </c>
    </row>
    <row r="2974" spans="1:21" x14ac:dyDescent="0.55000000000000004">
      <c r="A2974" s="41" t="s">
        <v>1453</v>
      </c>
      <c r="B2974" s="41">
        <v>0</v>
      </c>
      <c r="C2974">
        <f>'[1]Master Data'!DC356/100</f>
        <v>0</v>
      </c>
      <c r="D2974">
        <f>'[1]Master Data'!DD356/1000000</f>
        <v>0</v>
      </c>
      <c r="E2974">
        <f>'[1]Master Data'!DE356/1000000</f>
        <v>0</v>
      </c>
      <c r="F2974">
        <f>'[1]Master Data'!DF356/100</f>
        <v>0</v>
      </c>
      <c r="G2974">
        <f>'[1]Master Data'!DG356/100</f>
        <v>0</v>
      </c>
      <c r="H2974">
        <f>'[1]Master Data'!DH356/100</f>
        <v>0</v>
      </c>
      <c r="I2974">
        <f>'[1]Master Data'!DI356/100</f>
        <v>0</v>
      </c>
      <c r="J2974">
        <f>'[1]Master Data'!DJ356/100</f>
        <v>0</v>
      </c>
      <c r="K2974">
        <f>'[1]Master Data'!DL356/100</f>
        <v>0</v>
      </c>
      <c r="L2974">
        <f>'[1]Master Data'!DM356/1000000</f>
        <v>0</v>
      </c>
      <c r="M2974">
        <f>'[1]Master Data'!DN356/1000000</f>
        <v>0</v>
      </c>
      <c r="N2974">
        <f>'[1]Master Data'!DO356/1000000</f>
        <v>0</v>
      </c>
      <c r="O2974">
        <f>'[1]Master Data'!DP356/100</f>
        <v>0</v>
      </c>
      <c r="P2974">
        <f>'[1]Master Data'!DQ356/100</f>
        <v>0</v>
      </c>
      <c r="Q2974">
        <f>'[1]Master Data'!DR356/100</f>
        <v>0</v>
      </c>
      <c r="R2974">
        <f>'[1]Master Data'!DS356/1000000</f>
        <v>0</v>
      </c>
      <c r="S2974">
        <f>'[1]Master Data'!DU356/1000000</f>
        <v>0</v>
      </c>
      <c r="T2974">
        <f>'[1]Master Data'!DV356/100</f>
        <v>0</v>
      </c>
      <c r="U2974">
        <f>'[1]Master Data'!DW356/1000000</f>
        <v>0</v>
      </c>
    </row>
    <row r="2975" spans="1:21" x14ac:dyDescent="0.55000000000000004">
      <c r="A2975" s="41" t="s">
        <v>1454</v>
      </c>
      <c r="B2975" s="41">
        <v>0</v>
      </c>
      <c r="C2975">
        <f>'[1]Master Data'!DC357/100</f>
        <v>0</v>
      </c>
      <c r="D2975">
        <f>'[1]Master Data'!DD357/1000000</f>
        <v>0</v>
      </c>
      <c r="E2975">
        <f>'[1]Master Data'!DE357/1000000</f>
        <v>0</v>
      </c>
      <c r="F2975">
        <f>'[1]Master Data'!DF357/100</f>
        <v>0</v>
      </c>
      <c r="G2975">
        <f>'[1]Master Data'!DG357/100</f>
        <v>0</v>
      </c>
      <c r="H2975">
        <f>'[1]Master Data'!DH357/100</f>
        <v>0</v>
      </c>
      <c r="I2975">
        <f>'[1]Master Data'!DI357/100</f>
        <v>0</v>
      </c>
      <c r="J2975">
        <f>'[1]Master Data'!DJ357/100</f>
        <v>0</v>
      </c>
      <c r="K2975">
        <f>'[1]Master Data'!DL357/100</f>
        <v>0</v>
      </c>
      <c r="L2975">
        <f>'[1]Master Data'!DM357/1000000</f>
        <v>0</v>
      </c>
      <c r="M2975">
        <f>'[1]Master Data'!DN357/1000000</f>
        <v>0</v>
      </c>
      <c r="N2975">
        <f>'[1]Master Data'!DO357/1000000</f>
        <v>0</v>
      </c>
      <c r="O2975">
        <f>'[1]Master Data'!DP357/100</f>
        <v>0</v>
      </c>
      <c r="P2975">
        <f>'[1]Master Data'!DQ357/100</f>
        <v>0</v>
      </c>
      <c r="Q2975">
        <f>'[1]Master Data'!DR357/100</f>
        <v>0</v>
      </c>
      <c r="R2975">
        <f>'[1]Master Data'!DS357/1000000</f>
        <v>0</v>
      </c>
      <c r="S2975">
        <f>'[1]Master Data'!DU357/1000000</f>
        <v>0</v>
      </c>
      <c r="T2975">
        <f>'[1]Master Data'!DV357/100</f>
        <v>0</v>
      </c>
      <c r="U2975">
        <f>'[1]Master Data'!DW357/1000000</f>
        <v>0</v>
      </c>
    </row>
    <row r="2976" spans="1:21" x14ac:dyDescent="0.55000000000000004">
      <c r="A2976" s="41" t="s">
        <v>1455</v>
      </c>
      <c r="B2976" s="41">
        <v>0</v>
      </c>
      <c r="C2976">
        <f>'[1]Master Data'!DC358/100</f>
        <v>0</v>
      </c>
      <c r="D2976">
        <f>'[1]Master Data'!DD358/1000000</f>
        <v>0</v>
      </c>
      <c r="E2976">
        <f>'[1]Master Data'!DE358/1000000</f>
        <v>0</v>
      </c>
      <c r="F2976">
        <f>'[1]Master Data'!DF358/100</f>
        <v>0</v>
      </c>
      <c r="G2976">
        <f>'[1]Master Data'!DG358/100</f>
        <v>0</v>
      </c>
      <c r="H2976">
        <f>'[1]Master Data'!DH358/100</f>
        <v>0</v>
      </c>
      <c r="I2976">
        <f>'[1]Master Data'!DI358/100</f>
        <v>0</v>
      </c>
      <c r="J2976">
        <f>'[1]Master Data'!DJ358/100</f>
        <v>0</v>
      </c>
      <c r="K2976">
        <f>'[1]Master Data'!DL358/100</f>
        <v>0</v>
      </c>
      <c r="L2976">
        <f>'[1]Master Data'!DM358/1000000</f>
        <v>0</v>
      </c>
      <c r="M2976">
        <f>'[1]Master Data'!DN358/1000000</f>
        <v>0</v>
      </c>
      <c r="N2976">
        <f>'[1]Master Data'!DO358/1000000</f>
        <v>0</v>
      </c>
      <c r="O2976">
        <f>'[1]Master Data'!DP358/100</f>
        <v>0</v>
      </c>
      <c r="P2976">
        <f>'[1]Master Data'!DQ358/100</f>
        <v>0</v>
      </c>
      <c r="Q2976">
        <f>'[1]Master Data'!DR358/100</f>
        <v>0</v>
      </c>
      <c r="R2976">
        <f>'[1]Master Data'!DS358/1000000</f>
        <v>0</v>
      </c>
      <c r="S2976">
        <f>'[1]Master Data'!DU358/1000000</f>
        <v>0</v>
      </c>
      <c r="T2976">
        <f>'[1]Master Data'!DV358/100</f>
        <v>0</v>
      </c>
      <c r="U2976">
        <f>'[1]Master Data'!DW358/1000000</f>
        <v>0</v>
      </c>
    </row>
    <row r="2977" spans="1:21" x14ac:dyDescent="0.55000000000000004">
      <c r="A2977" s="41" t="s">
        <v>1456</v>
      </c>
      <c r="B2977" s="41">
        <v>0</v>
      </c>
      <c r="C2977">
        <f>'[1]Master Data'!DC359/100</f>
        <v>0</v>
      </c>
      <c r="D2977">
        <f>'[1]Master Data'!DD359/1000000</f>
        <v>0</v>
      </c>
      <c r="E2977">
        <f>'[1]Master Data'!DE359/1000000</f>
        <v>0</v>
      </c>
      <c r="F2977">
        <f>'[1]Master Data'!DF359/100</f>
        <v>0</v>
      </c>
      <c r="G2977">
        <f>'[1]Master Data'!DG359/100</f>
        <v>0</v>
      </c>
      <c r="H2977">
        <f>'[1]Master Data'!DH359/100</f>
        <v>0</v>
      </c>
      <c r="I2977">
        <f>'[1]Master Data'!DI359/100</f>
        <v>0</v>
      </c>
      <c r="J2977">
        <f>'[1]Master Data'!DJ359/100</f>
        <v>0</v>
      </c>
      <c r="K2977">
        <f>'[1]Master Data'!DL359/100</f>
        <v>0</v>
      </c>
      <c r="L2977">
        <f>'[1]Master Data'!DM359/1000000</f>
        <v>0</v>
      </c>
      <c r="M2977">
        <f>'[1]Master Data'!DN359/1000000</f>
        <v>0</v>
      </c>
      <c r="N2977">
        <f>'[1]Master Data'!DO359/1000000</f>
        <v>0</v>
      </c>
      <c r="O2977">
        <f>'[1]Master Data'!DP359/100</f>
        <v>0</v>
      </c>
      <c r="P2977">
        <f>'[1]Master Data'!DQ359/100</f>
        <v>0</v>
      </c>
      <c r="Q2977">
        <f>'[1]Master Data'!DR359/100</f>
        <v>0</v>
      </c>
      <c r="R2977">
        <f>'[1]Master Data'!DS359/1000000</f>
        <v>0</v>
      </c>
      <c r="S2977">
        <f>'[1]Master Data'!DU359/1000000</f>
        <v>0</v>
      </c>
      <c r="T2977">
        <f>'[1]Master Data'!DV359/100</f>
        <v>0</v>
      </c>
      <c r="U2977">
        <f>'[1]Master Data'!DW359/1000000</f>
        <v>0</v>
      </c>
    </row>
    <row r="2978" spans="1:21" x14ac:dyDescent="0.55000000000000004">
      <c r="A2978" s="41" t="s">
        <v>1457</v>
      </c>
      <c r="B2978" s="41">
        <v>0</v>
      </c>
      <c r="C2978">
        <f>'[1]Master Data'!DC360/100</f>
        <v>0</v>
      </c>
      <c r="D2978">
        <f>'[1]Master Data'!DD360/1000000</f>
        <v>0</v>
      </c>
      <c r="E2978">
        <f>'[1]Master Data'!DE360/1000000</f>
        <v>0</v>
      </c>
      <c r="F2978">
        <f>'[1]Master Data'!DF360/100</f>
        <v>0</v>
      </c>
      <c r="G2978">
        <f>'[1]Master Data'!DG360/100</f>
        <v>0</v>
      </c>
      <c r="H2978">
        <f>'[1]Master Data'!DH360/100</f>
        <v>0</v>
      </c>
      <c r="I2978">
        <f>'[1]Master Data'!DI360/100</f>
        <v>0</v>
      </c>
      <c r="J2978">
        <f>'[1]Master Data'!DJ360/100</f>
        <v>0</v>
      </c>
      <c r="K2978">
        <f>'[1]Master Data'!DL360/100</f>
        <v>0</v>
      </c>
      <c r="L2978">
        <f>'[1]Master Data'!DM360/1000000</f>
        <v>0</v>
      </c>
      <c r="M2978">
        <f>'[1]Master Data'!DN360/1000000</f>
        <v>0</v>
      </c>
      <c r="N2978">
        <f>'[1]Master Data'!DO360/1000000</f>
        <v>0</v>
      </c>
      <c r="O2978">
        <f>'[1]Master Data'!DP360/100</f>
        <v>0</v>
      </c>
      <c r="P2978">
        <f>'[1]Master Data'!DQ360/100</f>
        <v>0</v>
      </c>
      <c r="Q2978">
        <f>'[1]Master Data'!DR360/100</f>
        <v>0</v>
      </c>
      <c r="R2978">
        <f>'[1]Master Data'!DS360/1000000</f>
        <v>0</v>
      </c>
      <c r="S2978">
        <f>'[1]Master Data'!DU360/1000000</f>
        <v>0</v>
      </c>
      <c r="T2978">
        <f>'[1]Master Data'!DV360/100</f>
        <v>0</v>
      </c>
      <c r="U2978">
        <f>'[1]Master Data'!DW360/1000000</f>
        <v>0</v>
      </c>
    </row>
    <row r="2979" spans="1:21" x14ac:dyDescent="0.55000000000000004">
      <c r="A2979" s="41" t="s">
        <v>1458</v>
      </c>
      <c r="B2979" s="41">
        <v>0</v>
      </c>
      <c r="C2979">
        <f>'[1]Master Data'!DC361/100</f>
        <v>0</v>
      </c>
      <c r="D2979">
        <f>'[1]Master Data'!DD361/1000000</f>
        <v>0</v>
      </c>
      <c r="E2979">
        <f>'[1]Master Data'!DE361/1000000</f>
        <v>0</v>
      </c>
      <c r="F2979">
        <f>'[1]Master Data'!DF361/100</f>
        <v>0</v>
      </c>
      <c r="G2979">
        <f>'[1]Master Data'!DG361/100</f>
        <v>0</v>
      </c>
      <c r="H2979">
        <f>'[1]Master Data'!DH361/100</f>
        <v>0</v>
      </c>
      <c r="I2979">
        <f>'[1]Master Data'!DI361/100</f>
        <v>0</v>
      </c>
      <c r="J2979">
        <f>'[1]Master Data'!DJ361/100</f>
        <v>0</v>
      </c>
      <c r="K2979">
        <f>'[1]Master Data'!DL361/100</f>
        <v>0</v>
      </c>
      <c r="L2979">
        <f>'[1]Master Data'!DM361/1000000</f>
        <v>0</v>
      </c>
      <c r="M2979">
        <f>'[1]Master Data'!DN361/1000000</f>
        <v>0</v>
      </c>
      <c r="N2979">
        <f>'[1]Master Data'!DO361/1000000</f>
        <v>0</v>
      </c>
      <c r="O2979">
        <f>'[1]Master Data'!DP361/100</f>
        <v>0</v>
      </c>
      <c r="P2979">
        <f>'[1]Master Data'!DQ361/100</f>
        <v>0</v>
      </c>
      <c r="Q2979">
        <f>'[1]Master Data'!DR361/100</f>
        <v>0</v>
      </c>
      <c r="R2979">
        <f>'[1]Master Data'!DS361/1000000</f>
        <v>0</v>
      </c>
      <c r="S2979">
        <f>'[1]Master Data'!DU361/1000000</f>
        <v>0</v>
      </c>
      <c r="T2979">
        <f>'[1]Master Data'!DV361/100</f>
        <v>0</v>
      </c>
      <c r="U2979">
        <f>'[1]Master Data'!DW361/1000000</f>
        <v>0</v>
      </c>
    </row>
    <row r="2980" spans="1:21" x14ac:dyDescent="0.55000000000000004">
      <c r="A2980" s="41" t="s">
        <v>1459</v>
      </c>
      <c r="B2980" s="41">
        <v>0</v>
      </c>
      <c r="C2980">
        <f>'[1]Master Data'!DC362/100</f>
        <v>0</v>
      </c>
      <c r="D2980">
        <f>'[1]Master Data'!DD362/1000000</f>
        <v>0</v>
      </c>
      <c r="E2980">
        <f>'[1]Master Data'!DE362/1000000</f>
        <v>0</v>
      </c>
      <c r="F2980">
        <f>'[1]Master Data'!DF362/100</f>
        <v>0</v>
      </c>
      <c r="G2980">
        <f>'[1]Master Data'!DG362/100</f>
        <v>0</v>
      </c>
      <c r="H2980">
        <f>'[1]Master Data'!DH362/100</f>
        <v>0</v>
      </c>
      <c r="I2980">
        <f>'[1]Master Data'!DI362/100</f>
        <v>0</v>
      </c>
      <c r="J2980">
        <f>'[1]Master Data'!DJ362/100</f>
        <v>0</v>
      </c>
      <c r="K2980">
        <f>'[1]Master Data'!DL362/100</f>
        <v>0</v>
      </c>
      <c r="L2980">
        <f>'[1]Master Data'!DM362/1000000</f>
        <v>0</v>
      </c>
      <c r="M2980">
        <f>'[1]Master Data'!DN362/1000000</f>
        <v>0</v>
      </c>
      <c r="N2980">
        <f>'[1]Master Data'!DO362/1000000</f>
        <v>0</v>
      </c>
      <c r="O2980">
        <f>'[1]Master Data'!DP362/100</f>
        <v>0</v>
      </c>
      <c r="P2980">
        <f>'[1]Master Data'!DQ362/100</f>
        <v>0</v>
      </c>
      <c r="Q2980">
        <f>'[1]Master Data'!DR362/100</f>
        <v>0</v>
      </c>
      <c r="R2980">
        <f>'[1]Master Data'!DS362/1000000</f>
        <v>0</v>
      </c>
      <c r="S2980">
        <f>'[1]Master Data'!DU362/1000000</f>
        <v>0</v>
      </c>
      <c r="T2980">
        <f>'[1]Master Data'!DV362/100</f>
        <v>0</v>
      </c>
      <c r="U2980">
        <f>'[1]Master Data'!DW362/1000000</f>
        <v>0</v>
      </c>
    </row>
    <row r="2981" spans="1:21" x14ac:dyDescent="0.55000000000000004">
      <c r="A2981" s="41" t="s">
        <v>1460</v>
      </c>
      <c r="B2981" s="41">
        <v>0</v>
      </c>
      <c r="C2981">
        <f>'[1]Master Data'!DC363/100</f>
        <v>0</v>
      </c>
      <c r="D2981">
        <f>'[1]Master Data'!DD363/1000000</f>
        <v>0</v>
      </c>
      <c r="E2981">
        <f>'[1]Master Data'!DE363/1000000</f>
        <v>0</v>
      </c>
      <c r="F2981">
        <f>'[1]Master Data'!DF363/100</f>
        <v>0</v>
      </c>
      <c r="G2981">
        <f>'[1]Master Data'!DG363/100</f>
        <v>0</v>
      </c>
      <c r="H2981">
        <f>'[1]Master Data'!DH363/100</f>
        <v>0</v>
      </c>
      <c r="I2981">
        <f>'[1]Master Data'!DI363/100</f>
        <v>0</v>
      </c>
      <c r="J2981">
        <f>'[1]Master Data'!DJ363/100</f>
        <v>0</v>
      </c>
      <c r="K2981">
        <f>'[1]Master Data'!DL363/100</f>
        <v>0</v>
      </c>
      <c r="L2981">
        <f>'[1]Master Data'!DM363/1000000</f>
        <v>0</v>
      </c>
      <c r="M2981">
        <f>'[1]Master Data'!DN363/1000000</f>
        <v>0</v>
      </c>
      <c r="N2981">
        <f>'[1]Master Data'!DO363/1000000</f>
        <v>0</v>
      </c>
      <c r="O2981">
        <f>'[1]Master Data'!DP363/100</f>
        <v>0</v>
      </c>
      <c r="P2981">
        <f>'[1]Master Data'!DQ363/100</f>
        <v>0</v>
      </c>
      <c r="Q2981">
        <f>'[1]Master Data'!DR363/100</f>
        <v>0</v>
      </c>
      <c r="R2981">
        <f>'[1]Master Data'!DS363/1000000</f>
        <v>0</v>
      </c>
      <c r="S2981">
        <f>'[1]Master Data'!DU363/1000000</f>
        <v>0</v>
      </c>
      <c r="T2981">
        <f>'[1]Master Data'!DV363/100</f>
        <v>0</v>
      </c>
      <c r="U2981">
        <f>'[1]Master Data'!DW363/1000000</f>
        <v>0</v>
      </c>
    </row>
    <row r="2982" spans="1:21" x14ac:dyDescent="0.55000000000000004">
      <c r="A2982" s="41" t="s">
        <v>1461</v>
      </c>
      <c r="B2982" s="41">
        <v>0</v>
      </c>
      <c r="C2982">
        <f>'[1]Master Data'!DC364/100</f>
        <v>0</v>
      </c>
      <c r="D2982">
        <f>'[1]Master Data'!DD364/1000000</f>
        <v>0</v>
      </c>
      <c r="E2982">
        <f>'[1]Master Data'!DE364/1000000</f>
        <v>0</v>
      </c>
      <c r="F2982">
        <f>'[1]Master Data'!DF364/100</f>
        <v>0</v>
      </c>
      <c r="G2982">
        <f>'[1]Master Data'!DG364/100</f>
        <v>0</v>
      </c>
      <c r="H2982">
        <f>'[1]Master Data'!DH364/100</f>
        <v>0</v>
      </c>
      <c r="I2982">
        <f>'[1]Master Data'!DI364/100</f>
        <v>0</v>
      </c>
      <c r="J2982">
        <f>'[1]Master Data'!DJ364/100</f>
        <v>0</v>
      </c>
      <c r="K2982">
        <f>'[1]Master Data'!DL364/100</f>
        <v>0</v>
      </c>
      <c r="L2982">
        <f>'[1]Master Data'!DM364/1000000</f>
        <v>0</v>
      </c>
      <c r="M2982">
        <f>'[1]Master Data'!DN364/1000000</f>
        <v>0</v>
      </c>
      <c r="N2982">
        <f>'[1]Master Data'!DO364/1000000</f>
        <v>0</v>
      </c>
      <c r="O2982">
        <f>'[1]Master Data'!DP364/100</f>
        <v>0</v>
      </c>
      <c r="P2982">
        <f>'[1]Master Data'!DQ364/100</f>
        <v>0</v>
      </c>
      <c r="Q2982">
        <f>'[1]Master Data'!DR364/100</f>
        <v>0</v>
      </c>
      <c r="R2982">
        <f>'[1]Master Data'!DS364/1000000</f>
        <v>0</v>
      </c>
      <c r="S2982">
        <f>'[1]Master Data'!DU364/1000000</f>
        <v>0</v>
      </c>
      <c r="T2982">
        <f>'[1]Master Data'!DV364/100</f>
        <v>0</v>
      </c>
      <c r="U2982">
        <f>'[1]Master Data'!DW364/1000000</f>
        <v>0</v>
      </c>
    </row>
    <row r="2983" spans="1:21" x14ac:dyDescent="0.55000000000000004">
      <c r="A2983" s="41" t="s">
        <v>1462</v>
      </c>
      <c r="B2983" s="41">
        <v>0</v>
      </c>
      <c r="C2983">
        <f>'[1]Master Data'!DC365/100</f>
        <v>0</v>
      </c>
      <c r="D2983">
        <f>'[1]Master Data'!DD365/1000000</f>
        <v>0</v>
      </c>
      <c r="E2983">
        <f>'[1]Master Data'!DE365/1000000</f>
        <v>0</v>
      </c>
      <c r="F2983">
        <f>'[1]Master Data'!DF365/100</f>
        <v>0</v>
      </c>
      <c r="G2983">
        <f>'[1]Master Data'!DG365/100</f>
        <v>0</v>
      </c>
      <c r="H2983">
        <f>'[1]Master Data'!DH365/100</f>
        <v>0</v>
      </c>
      <c r="I2983">
        <f>'[1]Master Data'!DI365/100</f>
        <v>0</v>
      </c>
      <c r="J2983">
        <f>'[1]Master Data'!DJ365/100</f>
        <v>0</v>
      </c>
      <c r="K2983">
        <f>'[1]Master Data'!DL365/100</f>
        <v>0</v>
      </c>
      <c r="L2983">
        <f>'[1]Master Data'!DM365/1000000</f>
        <v>0</v>
      </c>
      <c r="M2983">
        <f>'[1]Master Data'!DN365/1000000</f>
        <v>0</v>
      </c>
      <c r="N2983">
        <f>'[1]Master Data'!DO365/1000000</f>
        <v>0</v>
      </c>
      <c r="O2983">
        <f>'[1]Master Data'!DP365/100</f>
        <v>0</v>
      </c>
      <c r="P2983">
        <f>'[1]Master Data'!DQ365/100</f>
        <v>0</v>
      </c>
      <c r="Q2983">
        <f>'[1]Master Data'!DR365/100</f>
        <v>0</v>
      </c>
      <c r="R2983">
        <f>'[1]Master Data'!DS365/1000000</f>
        <v>0</v>
      </c>
      <c r="S2983">
        <f>'[1]Master Data'!DU365/1000000</f>
        <v>0</v>
      </c>
      <c r="T2983">
        <f>'[1]Master Data'!DV365/100</f>
        <v>0</v>
      </c>
      <c r="U2983">
        <f>'[1]Master Data'!DW365/1000000</f>
        <v>0</v>
      </c>
    </row>
    <row r="2984" spans="1:21" x14ac:dyDescent="0.55000000000000004">
      <c r="A2984" s="41" t="s">
        <v>1463</v>
      </c>
      <c r="B2984" s="41">
        <v>0</v>
      </c>
      <c r="C2984">
        <f>'[1]Master Data'!DC366/100</f>
        <v>0</v>
      </c>
      <c r="D2984">
        <f>'[1]Master Data'!DD366/1000000</f>
        <v>0</v>
      </c>
      <c r="E2984">
        <f>'[1]Master Data'!DE366/1000000</f>
        <v>0</v>
      </c>
      <c r="F2984">
        <f>'[1]Master Data'!DF366/100</f>
        <v>0</v>
      </c>
      <c r="G2984">
        <f>'[1]Master Data'!DG366/100</f>
        <v>0</v>
      </c>
      <c r="H2984">
        <f>'[1]Master Data'!DH366/100</f>
        <v>0</v>
      </c>
      <c r="I2984">
        <f>'[1]Master Data'!DI366/100</f>
        <v>0</v>
      </c>
      <c r="J2984">
        <f>'[1]Master Data'!DJ366/100</f>
        <v>0</v>
      </c>
      <c r="K2984">
        <f>'[1]Master Data'!DL366/100</f>
        <v>0</v>
      </c>
      <c r="L2984">
        <f>'[1]Master Data'!DM366/1000000</f>
        <v>0</v>
      </c>
      <c r="M2984">
        <f>'[1]Master Data'!DN366/1000000</f>
        <v>0</v>
      </c>
      <c r="N2984">
        <f>'[1]Master Data'!DO366/1000000</f>
        <v>0</v>
      </c>
      <c r="O2984">
        <f>'[1]Master Data'!DP366/100</f>
        <v>0</v>
      </c>
      <c r="P2984">
        <f>'[1]Master Data'!DQ366/100</f>
        <v>0</v>
      </c>
      <c r="Q2984">
        <f>'[1]Master Data'!DR366/100</f>
        <v>0</v>
      </c>
      <c r="R2984">
        <f>'[1]Master Data'!DS366/1000000</f>
        <v>0</v>
      </c>
      <c r="S2984">
        <f>'[1]Master Data'!DU366/1000000</f>
        <v>0</v>
      </c>
      <c r="T2984">
        <f>'[1]Master Data'!DV366/100</f>
        <v>0</v>
      </c>
      <c r="U2984">
        <f>'[1]Master Data'!DW366/1000000</f>
        <v>0</v>
      </c>
    </row>
    <row r="2985" spans="1:21" x14ac:dyDescent="0.55000000000000004">
      <c r="A2985" s="41" t="s">
        <v>1464</v>
      </c>
      <c r="B2985" s="41">
        <v>0</v>
      </c>
      <c r="C2985">
        <f>'[1]Master Data'!DC367/100</f>
        <v>0</v>
      </c>
      <c r="D2985">
        <f>'[1]Master Data'!DD367/1000000</f>
        <v>0</v>
      </c>
      <c r="E2985">
        <f>'[1]Master Data'!DE367/1000000</f>
        <v>0</v>
      </c>
      <c r="F2985">
        <f>'[1]Master Data'!DF367/100</f>
        <v>0</v>
      </c>
      <c r="G2985">
        <f>'[1]Master Data'!DG367/100</f>
        <v>0</v>
      </c>
      <c r="H2985">
        <f>'[1]Master Data'!DH367/100</f>
        <v>0</v>
      </c>
      <c r="I2985">
        <f>'[1]Master Data'!DI367/100</f>
        <v>0</v>
      </c>
      <c r="J2985">
        <f>'[1]Master Data'!DJ367/100</f>
        <v>0</v>
      </c>
      <c r="K2985">
        <f>'[1]Master Data'!DL367/100</f>
        <v>0</v>
      </c>
      <c r="L2985">
        <f>'[1]Master Data'!DM367/1000000</f>
        <v>0</v>
      </c>
      <c r="M2985">
        <f>'[1]Master Data'!DN367/1000000</f>
        <v>0</v>
      </c>
      <c r="N2985">
        <f>'[1]Master Data'!DO367/1000000</f>
        <v>0</v>
      </c>
      <c r="O2985">
        <f>'[1]Master Data'!DP367/100</f>
        <v>0</v>
      </c>
      <c r="P2985">
        <f>'[1]Master Data'!DQ367/100</f>
        <v>0</v>
      </c>
      <c r="Q2985">
        <f>'[1]Master Data'!DR367/100</f>
        <v>0</v>
      </c>
      <c r="R2985">
        <f>'[1]Master Data'!DS367/1000000</f>
        <v>0</v>
      </c>
      <c r="S2985">
        <f>'[1]Master Data'!DU367/1000000</f>
        <v>0</v>
      </c>
      <c r="T2985">
        <f>'[1]Master Data'!DV367/100</f>
        <v>0</v>
      </c>
      <c r="U2985">
        <f>'[1]Master Data'!DW367/1000000</f>
        <v>0</v>
      </c>
    </row>
    <row r="2986" spans="1:21" x14ac:dyDescent="0.55000000000000004">
      <c r="A2986" s="41" t="s">
        <v>1465</v>
      </c>
      <c r="B2986" s="41">
        <v>0</v>
      </c>
      <c r="C2986">
        <f>'[1]Master Data'!DC368/100</f>
        <v>0</v>
      </c>
      <c r="D2986">
        <f>'[1]Master Data'!DD368/1000000</f>
        <v>0</v>
      </c>
      <c r="E2986">
        <f>'[1]Master Data'!DE368/1000000</f>
        <v>0</v>
      </c>
      <c r="F2986">
        <f>'[1]Master Data'!DF368/100</f>
        <v>0</v>
      </c>
      <c r="G2986">
        <f>'[1]Master Data'!DG368/100</f>
        <v>0</v>
      </c>
      <c r="H2986">
        <f>'[1]Master Data'!DH368/100</f>
        <v>0</v>
      </c>
      <c r="I2986">
        <f>'[1]Master Data'!DI368/100</f>
        <v>0</v>
      </c>
      <c r="J2986">
        <f>'[1]Master Data'!DJ368/100</f>
        <v>0</v>
      </c>
      <c r="K2986">
        <f>'[1]Master Data'!DL368/100</f>
        <v>0</v>
      </c>
      <c r="L2986">
        <f>'[1]Master Data'!DM368/1000000</f>
        <v>0</v>
      </c>
      <c r="M2986">
        <f>'[1]Master Data'!DN368/1000000</f>
        <v>0</v>
      </c>
      <c r="N2986">
        <f>'[1]Master Data'!DO368/1000000</f>
        <v>0</v>
      </c>
      <c r="O2986">
        <f>'[1]Master Data'!DP368/100</f>
        <v>0</v>
      </c>
      <c r="P2986">
        <f>'[1]Master Data'!DQ368/100</f>
        <v>0</v>
      </c>
      <c r="Q2986">
        <f>'[1]Master Data'!DR368/100</f>
        <v>0</v>
      </c>
      <c r="R2986">
        <f>'[1]Master Data'!DS368/1000000</f>
        <v>0</v>
      </c>
      <c r="S2986">
        <f>'[1]Master Data'!DU368/1000000</f>
        <v>0</v>
      </c>
      <c r="T2986">
        <f>'[1]Master Data'!DV368/100</f>
        <v>0</v>
      </c>
      <c r="U2986">
        <f>'[1]Master Data'!DW368/1000000</f>
        <v>0</v>
      </c>
    </row>
    <row r="2987" spans="1:21" x14ac:dyDescent="0.55000000000000004">
      <c r="A2987" s="41" t="s">
        <v>1466</v>
      </c>
      <c r="B2987" s="41">
        <v>0</v>
      </c>
      <c r="C2987">
        <f>'[1]Master Data'!DC369/100</f>
        <v>0</v>
      </c>
      <c r="D2987">
        <f>'[1]Master Data'!DD369/1000000</f>
        <v>0</v>
      </c>
      <c r="E2987">
        <f>'[1]Master Data'!DE369/1000000</f>
        <v>0</v>
      </c>
      <c r="F2987">
        <f>'[1]Master Data'!DF369/100</f>
        <v>0</v>
      </c>
      <c r="G2987">
        <f>'[1]Master Data'!DG369/100</f>
        <v>0</v>
      </c>
      <c r="H2987">
        <f>'[1]Master Data'!DH369/100</f>
        <v>0</v>
      </c>
      <c r="I2987">
        <f>'[1]Master Data'!DI369/100</f>
        <v>0</v>
      </c>
      <c r="J2987">
        <f>'[1]Master Data'!DJ369/100</f>
        <v>0</v>
      </c>
      <c r="K2987">
        <f>'[1]Master Data'!DL369/100</f>
        <v>0</v>
      </c>
      <c r="L2987">
        <f>'[1]Master Data'!DM369/1000000</f>
        <v>0</v>
      </c>
      <c r="M2987">
        <f>'[1]Master Data'!DN369/1000000</f>
        <v>0</v>
      </c>
      <c r="N2987">
        <f>'[1]Master Data'!DO369/1000000</f>
        <v>0</v>
      </c>
      <c r="O2987">
        <f>'[1]Master Data'!DP369/100</f>
        <v>0</v>
      </c>
      <c r="P2987">
        <f>'[1]Master Data'!DQ369/100</f>
        <v>0</v>
      </c>
      <c r="Q2987">
        <f>'[1]Master Data'!DR369/100</f>
        <v>0</v>
      </c>
      <c r="R2987">
        <f>'[1]Master Data'!DS369/1000000</f>
        <v>0</v>
      </c>
      <c r="S2987">
        <f>'[1]Master Data'!DU369/1000000</f>
        <v>0</v>
      </c>
      <c r="T2987">
        <f>'[1]Master Data'!DV369/100</f>
        <v>0</v>
      </c>
      <c r="U2987">
        <f>'[1]Master Data'!DW369/1000000</f>
        <v>0</v>
      </c>
    </row>
    <row r="2988" spans="1:21" x14ac:dyDescent="0.55000000000000004">
      <c r="A2988" s="41" t="s">
        <v>1467</v>
      </c>
      <c r="B2988" s="41">
        <v>0</v>
      </c>
      <c r="C2988">
        <f>'[1]Master Data'!DC370/100</f>
        <v>0</v>
      </c>
      <c r="D2988">
        <f>'[1]Master Data'!DD370/1000000</f>
        <v>0</v>
      </c>
      <c r="E2988">
        <f>'[1]Master Data'!DE370/1000000</f>
        <v>0</v>
      </c>
      <c r="F2988">
        <f>'[1]Master Data'!DF370/100</f>
        <v>0</v>
      </c>
      <c r="G2988">
        <f>'[1]Master Data'!DG370/100</f>
        <v>0</v>
      </c>
      <c r="H2988">
        <f>'[1]Master Data'!DH370/100</f>
        <v>0</v>
      </c>
      <c r="I2988">
        <f>'[1]Master Data'!DI370/100</f>
        <v>0</v>
      </c>
      <c r="J2988">
        <f>'[1]Master Data'!DJ370/100</f>
        <v>0</v>
      </c>
      <c r="K2988">
        <f>'[1]Master Data'!DL370/100</f>
        <v>0</v>
      </c>
      <c r="L2988">
        <f>'[1]Master Data'!DM370/1000000</f>
        <v>0</v>
      </c>
      <c r="M2988">
        <f>'[1]Master Data'!DN370/1000000</f>
        <v>0</v>
      </c>
      <c r="N2988">
        <f>'[1]Master Data'!DO370/1000000</f>
        <v>0</v>
      </c>
      <c r="O2988">
        <f>'[1]Master Data'!DP370/100</f>
        <v>0</v>
      </c>
      <c r="P2988">
        <f>'[1]Master Data'!DQ370/100</f>
        <v>0</v>
      </c>
      <c r="Q2988">
        <f>'[1]Master Data'!DR370/100</f>
        <v>0</v>
      </c>
      <c r="R2988">
        <f>'[1]Master Data'!DS370/1000000</f>
        <v>0</v>
      </c>
      <c r="S2988">
        <f>'[1]Master Data'!DU370/1000000</f>
        <v>0</v>
      </c>
      <c r="T2988">
        <f>'[1]Master Data'!DV370/100</f>
        <v>0</v>
      </c>
      <c r="U2988">
        <f>'[1]Master Data'!DW370/1000000</f>
        <v>0</v>
      </c>
    </row>
    <row r="2989" spans="1:21" x14ac:dyDescent="0.55000000000000004">
      <c r="A2989" s="41" t="s">
        <v>1468</v>
      </c>
      <c r="B2989" s="41">
        <v>0</v>
      </c>
      <c r="C2989">
        <f>'[1]Master Data'!DC371/100</f>
        <v>0</v>
      </c>
      <c r="D2989">
        <f>'[1]Master Data'!DD371/1000000</f>
        <v>0</v>
      </c>
      <c r="E2989">
        <f>'[1]Master Data'!DE371/1000000</f>
        <v>0</v>
      </c>
      <c r="F2989">
        <f>'[1]Master Data'!DF371/100</f>
        <v>0</v>
      </c>
      <c r="G2989">
        <f>'[1]Master Data'!DG371/100</f>
        <v>0</v>
      </c>
      <c r="H2989">
        <f>'[1]Master Data'!DH371/100</f>
        <v>0</v>
      </c>
      <c r="I2989">
        <f>'[1]Master Data'!DI371/100</f>
        <v>0</v>
      </c>
      <c r="J2989">
        <f>'[1]Master Data'!DJ371/100</f>
        <v>0</v>
      </c>
      <c r="K2989">
        <f>'[1]Master Data'!DL371/100</f>
        <v>0</v>
      </c>
      <c r="L2989">
        <f>'[1]Master Data'!DM371/1000000</f>
        <v>0</v>
      </c>
      <c r="M2989">
        <f>'[1]Master Data'!DN371/1000000</f>
        <v>0</v>
      </c>
      <c r="N2989">
        <f>'[1]Master Data'!DO371/1000000</f>
        <v>0</v>
      </c>
      <c r="O2989">
        <f>'[1]Master Data'!DP371/100</f>
        <v>0</v>
      </c>
      <c r="P2989">
        <f>'[1]Master Data'!DQ371/100</f>
        <v>0</v>
      </c>
      <c r="Q2989">
        <f>'[1]Master Data'!DR371/100</f>
        <v>0</v>
      </c>
      <c r="R2989">
        <f>'[1]Master Data'!DS371/1000000</f>
        <v>0</v>
      </c>
      <c r="S2989">
        <f>'[1]Master Data'!DU371/1000000</f>
        <v>0</v>
      </c>
      <c r="T2989">
        <f>'[1]Master Data'!DV371/100</f>
        <v>0</v>
      </c>
      <c r="U2989">
        <f>'[1]Master Data'!DW371/1000000</f>
        <v>0</v>
      </c>
    </row>
    <row r="2990" spans="1:21" x14ac:dyDescent="0.55000000000000004">
      <c r="A2990" s="41" t="s">
        <v>1469</v>
      </c>
      <c r="B2990" s="41">
        <v>0</v>
      </c>
      <c r="C2990">
        <f>'[1]Master Data'!DC372/100</f>
        <v>0</v>
      </c>
      <c r="D2990">
        <f>'[1]Master Data'!DD372/1000000</f>
        <v>0</v>
      </c>
      <c r="E2990">
        <f>'[1]Master Data'!DE372/1000000</f>
        <v>0</v>
      </c>
      <c r="F2990">
        <f>'[1]Master Data'!DF372/100</f>
        <v>0</v>
      </c>
      <c r="G2990">
        <f>'[1]Master Data'!DG372/100</f>
        <v>0</v>
      </c>
      <c r="H2990">
        <f>'[1]Master Data'!DH372/100</f>
        <v>0</v>
      </c>
      <c r="I2990">
        <f>'[1]Master Data'!DI372/100</f>
        <v>0</v>
      </c>
      <c r="J2990">
        <f>'[1]Master Data'!DJ372/100</f>
        <v>0</v>
      </c>
      <c r="K2990">
        <f>'[1]Master Data'!DL372/100</f>
        <v>0</v>
      </c>
      <c r="L2990">
        <f>'[1]Master Data'!DM372/1000000</f>
        <v>0</v>
      </c>
      <c r="M2990">
        <f>'[1]Master Data'!DN372/1000000</f>
        <v>0</v>
      </c>
      <c r="N2990">
        <f>'[1]Master Data'!DO372/1000000</f>
        <v>0</v>
      </c>
      <c r="O2990">
        <f>'[1]Master Data'!DP372/100</f>
        <v>0</v>
      </c>
      <c r="P2990">
        <f>'[1]Master Data'!DQ372/100</f>
        <v>0</v>
      </c>
      <c r="Q2990">
        <f>'[1]Master Data'!DR372/100</f>
        <v>0</v>
      </c>
      <c r="R2990">
        <f>'[1]Master Data'!DS372/1000000</f>
        <v>0</v>
      </c>
      <c r="S2990">
        <f>'[1]Master Data'!DU372/1000000</f>
        <v>0</v>
      </c>
      <c r="T2990">
        <f>'[1]Master Data'!DV372/100</f>
        <v>0</v>
      </c>
      <c r="U2990">
        <f>'[1]Master Data'!DW372/1000000</f>
        <v>0</v>
      </c>
    </row>
    <row r="2991" spans="1:21" x14ac:dyDescent="0.55000000000000004">
      <c r="A2991" s="41" t="s">
        <v>1470</v>
      </c>
      <c r="B2991" s="41">
        <v>0</v>
      </c>
      <c r="C2991">
        <f>'[1]Master Data'!DC373/100</f>
        <v>0</v>
      </c>
      <c r="D2991">
        <f>'[1]Master Data'!DD373/1000000</f>
        <v>0</v>
      </c>
      <c r="E2991">
        <f>'[1]Master Data'!DE373/1000000</f>
        <v>0</v>
      </c>
      <c r="F2991">
        <f>'[1]Master Data'!DF373/100</f>
        <v>0</v>
      </c>
      <c r="G2991">
        <f>'[1]Master Data'!DG373/100</f>
        <v>0</v>
      </c>
      <c r="H2991">
        <f>'[1]Master Data'!DH373/100</f>
        <v>0</v>
      </c>
      <c r="I2991">
        <f>'[1]Master Data'!DI373/100</f>
        <v>0</v>
      </c>
      <c r="J2991">
        <f>'[1]Master Data'!DJ373/100</f>
        <v>0</v>
      </c>
      <c r="K2991">
        <f>'[1]Master Data'!DL373/100</f>
        <v>0</v>
      </c>
      <c r="L2991">
        <f>'[1]Master Data'!DM373/1000000</f>
        <v>0</v>
      </c>
      <c r="M2991">
        <f>'[1]Master Data'!DN373/1000000</f>
        <v>0</v>
      </c>
      <c r="N2991">
        <f>'[1]Master Data'!DO373/1000000</f>
        <v>0</v>
      </c>
      <c r="O2991">
        <f>'[1]Master Data'!DP373/100</f>
        <v>0</v>
      </c>
      <c r="P2991">
        <f>'[1]Master Data'!DQ373/100</f>
        <v>0</v>
      </c>
      <c r="Q2991">
        <f>'[1]Master Data'!DR373/100</f>
        <v>0</v>
      </c>
      <c r="R2991">
        <f>'[1]Master Data'!DS373/1000000</f>
        <v>0</v>
      </c>
      <c r="S2991">
        <f>'[1]Master Data'!DU373/1000000</f>
        <v>0</v>
      </c>
      <c r="T2991">
        <f>'[1]Master Data'!DV373/100</f>
        <v>0</v>
      </c>
      <c r="U2991">
        <f>'[1]Master Data'!DW373/1000000</f>
        <v>0</v>
      </c>
    </row>
    <row r="2992" spans="1:21" x14ac:dyDescent="0.55000000000000004">
      <c r="A2992" s="41" t="s">
        <v>1471</v>
      </c>
      <c r="B2992" s="41">
        <v>0</v>
      </c>
      <c r="C2992">
        <f>'[1]Master Data'!DC374/100</f>
        <v>0</v>
      </c>
      <c r="D2992">
        <f>'[1]Master Data'!DD374/1000000</f>
        <v>0</v>
      </c>
      <c r="E2992">
        <f>'[1]Master Data'!DE374/1000000</f>
        <v>0</v>
      </c>
      <c r="F2992">
        <f>'[1]Master Data'!DF374/100</f>
        <v>0</v>
      </c>
      <c r="G2992">
        <f>'[1]Master Data'!DG374/100</f>
        <v>0</v>
      </c>
      <c r="H2992">
        <f>'[1]Master Data'!DH374/100</f>
        <v>0</v>
      </c>
      <c r="I2992">
        <f>'[1]Master Data'!DI374/100</f>
        <v>0</v>
      </c>
      <c r="J2992">
        <f>'[1]Master Data'!DJ374/100</f>
        <v>0</v>
      </c>
      <c r="K2992">
        <f>'[1]Master Data'!DL374/100</f>
        <v>0</v>
      </c>
      <c r="L2992">
        <f>'[1]Master Data'!DM374/1000000</f>
        <v>0</v>
      </c>
      <c r="M2992">
        <f>'[1]Master Data'!DN374/1000000</f>
        <v>0</v>
      </c>
      <c r="N2992">
        <f>'[1]Master Data'!DO374/1000000</f>
        <v>0</v>
      </c>
      <c r="O2992">
        <f>'[1]Master Data'!DP374/100</f>
        <v>0</v>
      </c>
      <c r="P2992">
        <f>'[1]Master Data'!DQ374/100</f>
        <v>0</v>
      </c>
      <c r="Q2992">
        <f>'[1]Master Data'!DR374/100</f>
        <v>0</v>
      </c>
      <c r="R2992">
        <f>'[1]Master Data'!DS374/1000000</f>
        <v>0</v>
      </c>
      <c r="S2992">
        <f>'[1]Master Data'!DU374/1000000</f>
        <v>0</v>
      </c>
      <c r="T2992">
        <f>'[1]Master Data'!DV374/100</f>
        <v>0</v>
      </c>
      <c r="U2992">
        <f>'[1]Master Data'!DW374/1000000</f>
        <v>0</v>
      </c>
    </row>
    <row r="2993" spans="1:21" x14ac:dyDescent="0.55000000000000004">
      <c r="A2993" s="41" t="s">
        <v>1476</v>
      </c>
      <c r="B2993" s="41">
        <v>0</v>
      </c>
      <c r="C2993">
        <f>'[1]Master Data'!DC375/100</f>
        <v>0</v>
      </c>
      <c r="D2993">
        <f>'[1]Master Data'!DD375/1000000</f>
        <v>0</v>
      </c>
      <c r="E2993">
        <f>'[1]Master Data'!DE375/1000000</f>
        <v>0</v>
      </c>
      <c r="F2993">
        <f>'[1]Master Data'!DF375/100</f>
        <v>0</v>
      </c>
      <c r="G2993">
        <f>'[1]Master Data'!DG375/100</f>
        <v>0</v>
      </c>
      <c r="H2993">
        <f>'[1]Master Data'!DH375/100</f>
        <v>0</v>
      </c>
      <c r="I2993">
        <f>'[1]Master Data'!DI375/100</f>
        <v>0</v>
      </c>
      <c r="J2993">
        <f>'[1]Master Data'!DJ375/100</f>
        <v>0</v>
      </c>
      <c r="K2993">
        <f>'[1]Master Data'!DL375/100</f>
        <v>0</v>
      </c>
      <c r="L2993">
        <f>'[1]Master Data'!DM375/1000000</f>
        <v>0</v>
      </c>
      <c r="M2993">
        <f>'[1]Master Data'!DN375/1000000</f>
        <v>0</v>
      </c>
      <c r="N2993">
        <f>'[1]Master Data'!DO375/1000000</f>
        <v>0</v>
      </c>
      <c r="O2993">
        <f>'[1]Master Data'!DP375/100</f>
        <v>0</v>
      </c>
      <c r="P2993">
        <f>'[1]Master Data'!DQ375/100</f>
        <v>0</v>
      </c>
      <c r="Q2993">
        <f>'[1]Master Data'!DR375/100</f>
        <v>0</v>
      </c>
      <c r="R2993">
        <f>'[1]Master Data'!DS375/1000000</f>
        <v>0</v>
      </c>
      <c r="S2993">
        <f>'[1]Master Data'!DU375/1000000</f>
        <v>0</v>
      </c>
      <c r="T2993">
        <f>'[1]Master Data'!DV375/100</f>
        <v>0</v>
      </c>
      <c r="U2993">
        <f>'[1]Master Data'!DW375/1000000</f>
        <v>0</v>
      </c>
    </row>
    <row r="2994" spans="1:21" x14ac:dyDescent="0.55000000000000004">
      <c r="A2994" s="41" t="s">
        <v>1477</v>
      </c>
      <c r="B2994" s="41">
        <v>0</v>
      </c>
      <c r="C2994">
        <f>'[1]Master Data'!DC376/100</f>
        <v>0</v>
      </c>
      <c r="D2994">
        <f>'[1]Master Data'!DD376/1000000</f>
        <v>0</v>
      </c>
      <c r="E2994">
        <f>'[1]Master Data'!DE376/1000000</f>
        <v>0</v>
      </c>
      <c r="F2994">
        <f>'[1]Master Data'!DF376/100</f>
        <v>0</v>
      </c>
      <c r="G2994">
        <f>'[1]Master Data'!DG376/100</f>
        <v>0</v>
      </c>
      <c r="H2994">
        <f>'[1]Master Data'!DH376/100</f>
        <v>0</v>
      </c>
      <c r="I2994">
        <f>'[1]Master Data'!DI376/100</f>
        <v>0</v>
      </c>
      <c r="J2994">
        <f>'[1]Master Data'!DJ376/100</f>
        <v>0</v>
      </c>
      <c r="K2994">
        <f>'[1]Master Data'!DL376/100</f>
        <v>0</v>
      </c>
      <c r="L2994">
        <f>'[1]Master Data'!DM376/1000000</f>
        <v>0</v>
      </c>
      <c r="M2994">
        <f>'[1]Master Data'!DN376/1000000</f>
        <v>0</v>
      </c>
      <c r="N2994">
        <f>'[1]Master Data'!DO376/1000000</f>
        <v>0</v>
      </c>
      <c r="O2994">
        <f>'[1]Master Data'!DP376/100</f>
        <v>0</v>
      </c>
      <c r="P2994">
        <f>'[1]Master Data'!DQ376/100</f>
        <v>0</v>
      </c>
      <c r="Q2994">
        <f>'[1]Master Data'!DR376/100</f>
        <v>0</v>
      </c>
      <c r="R2994">
        <f>'[1]Master Data'!DS376/1000000</f>
        <v>0</v>
      </c>
      <c r="S2994">
        <f>'[1]Master Data'!DU376/1000000</f>
        <v>0</v>
      </c>
      <c r="T2994">
        <f>'[1]Master Data'!DV376/100</f>
        <v>0</v>
      </c>
      <c r="U2994">
        <f>'[1]Master Data'!DW376/1000000</f>
        <v>0</v>
      </c>
    </row>
    <row r="2995" spans="1:21" x14ac:dyDescent="0.55000000000000004">
      <c r="A2995" s="41" t="s">
        <v>1478</v>
      </c>
      <c r="B2995" s="41">
        <v>0</v>
      </c>
      <c r="C2995">
        <f>'[1]Master Data'!DC377/100</f>
        <v>0</v>
      </c>
      <c r="D2995">
        <f>'[1]Master Data'!DD377/1000000</f>
        <v>0</v>
      </c>
      <c r="E2995">
        <f>'[1]Master Data'!DE377/1000000</f>
        <v>0</v>
      </c>
      <c r="F2995">
        <f>'[1]Master Data'!DF377/100</f>
        <v>0</v>
      </c>
      <c r="G2995">
        <f>'[1]Master Data'!DG377/100</f>
        <v>0</v>
      </c>
      <c r="H2995">
        <f>'[1]Master Data'!DH377/100</f>
        <v>0</v>
      </c>
      <c r="I2995">
        <f>'[1]Master Data'!DI377/100</f>
        <v>0</v>
      </c>
      <c r="J2995">
        <f>'[1]Master Data'!DJ377/100</f>
        <v>0</v>
      </c>
      <c r="K2995">
        <f>'[1]Master Data'!DL377/100</f>
        <v>0</v>
      </c>
      <c r="L2995">
        <f>'[1]Master Data'!DM377/1000000</f>
        <v>0</v>
      </c>
      <c r="M2995">
        <f>'[1]Master Data'!DN377/1000000</f>
        <v>0</v>
      </c>
      <c r="N2995">
        <f>'[1]Master Data'!DO377/1000000</f>
        <v>0</v>
      </c>
      <c r="O2995">
        <f>'[1]Master Data'!DP377/100</f>
        <v>0</v>
      </c>
      <c r="P2995">
        <f>'[1]Master Data'!DQ377/100</f>
        <v>0</v>
      </c>
      <c r="Q2995">
        <f>'[1]Master Data'!DR377/100</f>
        <v>0</v>
      </c>
      <c r="R2995">
        <f>'[1]Master Data'!DS377/1000000</f>
        <v>0</v>
      </c>
      <c r="S2995">
        <f>'[1]Master Data'!DU377/1000000</f>
        <v>0</v>
      </c>
      <c r="T2995">
        <f>'[1]Master Data'!DV377/100</f>
        <v>0</v>
      </c>
      <c r="U2995">
        <f>'[1]Master Data'!DW377/1000000</f>
        <v>0</v>
      </c>
    </row>
    <row r="2996" spans="1:21" x14ac:dyDescent="0.55000000000000004">
      <c r="A2996" s="41" t="s">
        <v>1479</v>
      </c>
      <c r="B2996" s="41">
        <v>0</v>
      </c>
      <c r="C2996">
        <f>'[1]Master Data'!DC378/100</f>
        <v>0</v>
      </c>
      <c r="D2996">
        <f>'[1]Master Data'!DD378/1000000</f>
        <v>0</v>
      </c>
      <c r="E2996">
        <f>'[1]Master Data'!DE378/1000000</f>
        <v>0</v>
      </c>
      <c r="F2996">
        <f>'[1]Master Data'!DF378/100</f>
        <v>0</v>
      </c>
      <c r="G2996">
        <f>'[1]Master Data'!DG378/100</f>
        <v>0</v>
      </c>
      <c r="H2996">
        <f>'[1]Master Data'!DH378/100</f>
        <v>0</v>
      </c>
      <c r="I2996">
        <f>'[1]Master Data'!DI378/100</f>
        <v>0</v>
      </c>
      <c r="J2996">
        <f>'[1]Master Data'!DJ378/100</f>
        <v>0</v>
      </c>
      <c r="K2996">
        <f>'[1]Master Data'!DL378/100</f>
        <v>0</v>
      </c>
      <c r="L2996">
        <f>'[1]Master Data'!DM378/1000000</f>
        <v>0</v>
      </c>
      <c r="M2996">
        <f>'[1]Master Data'!DN378/1000000</f>
        <v>0</v>
      </c>
      <c r="N2996">
        <f>'[1]Master Data'!DO378/1000000</f>
        <v>0</v>
      </c>
      <c r="O2996">
        <f>'[1]Master Data'!DP378/100</f>
        <v>0</v>
      </c>
      <c r="P2996">
        <f>'[1]Master Data'!DQ378/100</f>
        <v>0</v>
      </c>
      <c r="Q2996">
        <f>'[1]Master Data'!DR378/100</f>
        <v>0</v>
      </c>
      <c r="R2996">
        <f>'[1]Master Data'!DS378/1000000</f>
        <v>0</v>
      </c>
      <c r="S2996">
        <f>'[1]Master Data'!DU378/1000000</f>
        <v>0</v>
      </c>
      <c r="T2996">
        <f>'[1]Master Data'!DV378/100</f>
        <v>0</v>
      </c>
      <c r="U2996">
        <f>'[1]Master Data'!DW378/1000000</f>
        <v>0</v>
      </c>
    </row>
    <row r="2997" spans="1:21" x14ac:dyDescent="0.55000000000000004">
      <c r="A2997" s="41" t="s">
        <v>1480</v>
      </c>
      <c r="B2997" s="41">
        <v>0</v>
      </c>
      <c r="C2997">
        <f>'[1]Master Data'!DC379/100</f>
        <v>0</v>
      </c>
      <c r="D2997">
        <f>'[1]Master Data'!DD379/1000000</f>
        <v>0</v>
      </c>
      <c r="E2997">
        <f>'[1]Master Data'!DE379/1000000</f>
        <v>0</v>
      </c>
      <c r="F2997">
        <f>'[1]Master Data'!DF379/100</f>
        <v>0</v>
      </c>
      <c r="G2997">
        <f>'[1]Master Data'!DG379/100</f>
        <v>0</v>
      </c>
      <c r="H2997">
        <f>'[1]Master Data'!DH379/100</f>
        <v>0</v>
      </c>
      <c r="I2997">
        <f>'[1]Master Data'!DI379/100</f>
        <v>0</v>
      </c>
      <c r="J2997">
        <f>'[1]Master Data'!DJ379/100</f>
        <v>0</v>
      </c>
      <c r="K2997">
        <f>'[1]Master Data'!DL379/100</f>
        <v>0</v>
      </c>
      <c r="L2997">
        <f>'[1]Master Data'!DM379/1000000</f>
        <v>0</v>
      </c>
      <c r="M2997">
        <f>'[1]Master Data'!DN379/1000000</f>
        <v>0</v>
      </c>
      <c r="N2997">
        <f>'[1]Master Data'!DO379/1000000</f>
        <v>0</v>
      </c>
      <c r="O2997">
        <f>'[1]Master Data'!DP379/100</f>
        <v>0</v>
      </c>
      <c r="P2997">
        <f>'[1]Master Data'!DQ379/100</f>
        <v>0</v>
      </c>
      <c r="Q2997">
        <f>'[1]Master Data'!DR379/100</f>
        <v>0</v>
      </c>
      <c r="R2997">
        <f>'[1]Master Data'!DS379/1000000</f>
        <v>0</v>
      </c>
      <c r="S2997">
        <f>'[1]Master Data'!DU379/1000000</f>
        <v>0</v>
      </c>
      <c r="T2997">
        <f>'[1]Master Data'!DV379/100</f>
        <v>0</v>
      </c>
      <c r="U2997">
        <f>'[1]Master Data'!DW379/1000000</f>
        <v>0</v>
      </c>
    </row>
    <row r="2998" spans="1:21" x14ac:dyDescent="0.55000000000000004">
      <c r="A2998" s="41" t="s">
        <v>1472</v>
      </c>
      <c r="B2998" s="41">
        <v>0</v>
      </c>
      <c r="C2998">
        <f>'[1]Master Data'!DC380/100</f>
        <v>0</v>
      </c>
      <c r="D2998">
        <f>'[1]Master Data'!DD380/1000000</f>
        <v>0</v>
      </c>
      <c r="E2998">
        <f>'[1]Master Data'!DE380/1000000</f>
        <v>0</v>
      </c>
      <c r="F2998">
        <f>'[1]Master Data'!DF380/100</f>
        <v>0</v>
      </c>
      <c r="G2998">
        <f>'[1]Master Data'!DG380/100</f>
        <v>0</v>
      </c>
      <c r="H2998">
        <f>'[1]Master Data'!DH380/100</f>
        <v>0</v>
      </c>
      <c r="I2998">
        <f>'[1]Master Data'!DI380/100</f>
        <v>0</v>
      </c>
      <c r="J2998">
        <f>'[1]Master Data'!DJ380/100</f>
        <v>0</v>
      </c>
      <c r="K2998">
        <f>'[1]Master Data'!DL380/100</f>
        <v>0</v>
      </c>
      <c r="L2998">
        <f>'[1]Master Data'!DM380/1000000</f>
        <v>0</v>
      </c>
      <c r="M2998">
        <f>'[1]Master Data'!DN380/1000000</f>
        <v>0</v>
      </c>
      <c r="N2998">
        <f>'[1]Master Data'!DO380/1000000</f>
        <v>0</v>
      </c>
      <c r="O2998">
        <f>'[1]Master Data'!DP380/100</f>
        <v>0</v>
      </c>
      <c r="P2998">
        <f>'[1]Master Data'!DQ380/100</f>
        <v>0</v>
      </c>
      <c r="Q2998">
        <f>'[1]Master Data'!DR380/100</f>
        <v>0</v>
      </c>
      <c r="R2998">
        <f>'[1]Master Data'!DS380/1000000</f>
        <v>0</v>
      </c>
      <c r="S2998">
        <f>'[1]Master Data'!DU380/1000000</f>
        <v>0</v>
      </c>
      <c r="T2998">
        <f>'[1]Master Data'!DV380/100</f>
        <v>0</v>
      </c>
      <c r="U2998">
        <f>'[1]Master Data'!DW380/1000000</f>
        <v>0</v>
      </c>
    </row>
    <row r="2999" spans="1:21" x14ac:dyDescent="0.55000000000000004">
      <c r="A2999" s="41" t="s">
        <v>1473</v>
      </c>
      <c r="B2999" s="41">
        <v>0</v>
      </c>
      <c r="C2999">
        <f>'[1]Master Data'!DC381/100</f>
        <v>0</v>
      </c>
      <c r="D2999">
        <f>'[1]Master Data'!DD381/1000000</f>
        <v>0</v>
      </c>
      <c r="E2999">
        <f>'[1]Master Data'!DE381/1000000</f>
        <v>0</v>
      </c>
      <c r="F2999">
        <f>'[1]Master Data'!DF381/100</f>
        <v>0</v>
      </c>
      <c r="G2999">
        <f>'[1]Master Data'!DG381/100</f>
        <v>0</v>
      </c>
      <c r="H2999">
        <f>'[1]Master Data'!DH381/100</f>
        <v>0</v>
      </c>
      <c r="I2999">
        <f>'[1]Master Data'!DI381/100</f>
        <v>0</v>
      </c>
      <c r="J2999">
        <f>'[1]Master Data'!DJ381/100</f>
        <v>0</v>
      </c>
      <c r="K2999">
        <f>'[1]Master Data'!DL381/100</f>
        <v>0</v>
      </c>
      <c r="L2999">
        <f>'[1]Master Data'!DM381/1000000</f>
        <v>0</v>
      </c>
      <c r="M2999">
        <f>'[1]Master Data'!DN381/1000000</f>
        <v>0</v>
      </c>
      <c r="N2999">
        <f>'[1]Master Data'!DO381/1000000</f>
        <v>0</v>
      </c>
      <c r="O2999">
        <f>'[1]Master Data'!DP381/100</f>
        <v>0</v>
      </c>
      <c r="P2999">
        <f>'[1]Master Data'!DQ381/100</f>
        <v>0</v>
      </c>
      <c r="Q2999">
        <f>'[1]Master Data'!DR381/100</f>
        <v>0</v>
      </c>
      <c r="R2999">
        <f>'[1]Master Data'!DS381/1000000</f>
        <v>0</v>
      </c>
      <c r="S2999">
        <f>'[1]Master Data'!DU381/1000000</f>
        <v>0</v>
      </c>
      <c r="T2999">
        <f>'[1]Master Data'!DV381/100</f>
        <v>0</v>
      </c>
      <c r="U2999">
        <f>'[1]Master Data'!DW381/1000000</f>
        <v>0</v>
      </c>
    </row>
    <row r="3000" spans="1:21" x14ac:dyDescent="0.55000000000000004">
      <c r="A3000" s="41" t="s">
        <v>1474</v>
      </c>
      <c r="B3000" s="41">
        <v>0</v>
      </c>
      <c r="C3000">
        <f>'[1]Master Data'!DC382/100</f>
        <v>0</v>
      </c>
      <c r="D3000">
        <f>'[1]Master Data'!DD382/1000000</f>
        <v>0</v>
      </c>
      <c r="E3000">
        <f>'[1]Master Data'!DE382/1000000</f>
        <v>0</v>
      </c>
      <c r="F3000">
        <f>'[1]Master Data'!DF382/100</f>
        <v>0</v>
      </c>
      <c r="G3000">
        <f>'[1]Master Data'!DG382/100</f>
        <v>0</v>
      </c>
      <c r="H3000">
        <f>'[1]Master Data'!DH382/100</f>
        <v>0</v>
      </c>
      <c r="I3000">
        <f>'[1]Master Data'!DI382/100</f>
        <v>0</v>
      </c>
      <c r="J3000">
        <f>'[1]Master Data'!DJ382/100</f>
        <v>0</v>
      </c>
      <c r="K3000">
        <f>'[1]Master Data'!DL382/100</f>
        <v>0</v>
      </c>
      <c r="L3000">
        <f>'[1]Master Data'!DM382/1000000</f>
        <v>0</v>
      </c>
      <c r="M3000">
        <f>'[1]Master Data'!DN382/1000000</f>
        <v>0</v>
      </c>
      <c r="N3000">
        <f>'[1]Master Data'!DO382/1000000</f>
        <v>0</v>
      </c>
      <c r="O3000">
        <f>'[1]Master Data'!DP382/100</f>
        <v>0</v>
      </c>
      <c r="P3000">
        <f>'[1]Master Data'!DQ382/100</f>
        <v>0</v>
      </c>
      <c r="Q3000">
        <f>'[1]Master Data'!DR382/100</f>
        <v>0</v>
      </c>
      <c r="R3000">
        <f>'[1]Master Data'!DS382/1000000</f>
        <v>0</v>
      </c>
      <c r="S3000">
        <f>'[1]Master Data'!DU382/1000000</f>
        <v>0</v>
      </c>
      <c r="T3000">
        <f>'[1]Master Data'!DV382/100</f>
        <v>0</v>
      </c>
      <c r="U3000">
        <f>'[1]Master Data'!DW382/1000000</f>
        <v>0</v>
      </c>
    </row>
    <row r="3001" spans="1:21" x14ac:dyDescent="0.55000000000000004">
      <c r="A3001" s="41" t="s">
        <v>1475</v>
      </c>
      <c r="B3001" s="41">
        <v>0</v>
      </c>
      <c r="C3001">
        <f>'[1]Master Data'!DC383/100</f>
        <v>0</v>
      </c>
      <c r="D3001">
        <f>'[1]Master Data'!DD383/1000000</f>
        <v>0</v>
      </c>
      <c r="E3001">
        <f>'[1]Master Data'!DE383/1000000</f>
        <v>0</v>
      </c>
      <c r="F3001">
        <f>'[1]Master Data'!DF383/100</f>
        <v>0</v>
      </c>
      <c r="G3001">
        <f>'[1]Master Data'!DG383/100</f>
        <v>0</v>
      </c>
      <c r="H3001">
        <f>'[1]Master Data'!DH383/100</f>
        <v>0</v>
      </c>
      <c r="I3001">
        <f>'[1]Master Data'!DI383/100</f>
        <v>0</v>
      </c>
      <c r="J3001">
        <f>'[1]Master Data'!DJ383/100</f>
        <v>0</v>
      </c>
      <c r="K3001">
        <f>'[1]Master Data'!DL383/100</f>
        <v>0</v>
      </c>
      <c r="L3001">
        <f>'[1]Master Data'!DM383/1000000</f>
        <v>0</v>
      </c>
      <c r="M3001">
        <f>'[1]Master Data'!DN383/1000000</f>
        <v>0</v>
      </c>
      <c r="N3001">
        <f>'[1]Master Data'!DO383/1000000</f>
        <v>0</v>
      </c>
      <c r="O3001">
        <f>'[1]Master Data'!DP383/100</f>
        <v>0</v>
      </c>
      <c r="P3001">
        <f>'[1]Master Data'!DQ383/100</f>
        <v>0</v>
      </c>
      <c r="Q3001">
        <f>'[1]Master Data'!DR383/100</f>
        <v>0</v>
      </c>
      <c r="R3001">
        <f>'[1]Master Data'!DS383/1000000</f>
        <v>0</v>
      </c>
      <c r="S3001">
        <f>'[1]Master Data'!DU383/1000000</f>
        <v>0</v>
      </c>
      <c r="T3001">
        <f>'[1]Master Data'!DV383/100</f>
        <v>0</v>
      </c>
      <c r="U3001">
        <f>'[1]Master Data'!DW383/1000000</f>
        <v>0</v>
      </c>
    </row>
    <row r="3002" spans="1:21" x14ac:dyDescent="0.55000000000000004">
      <c r="A3002" s="41" t="s">
        <v>1481</v>
      </c>
      <c r="B3002" s="41">
        <v>0</v>
      </c>
      <c r="C3002">
        <f>'[1]Master Data'!DC384/100</f>
        <v>0</v>
      </c>
      <c r="D3002">
        <f>'[1]Master Data'!DD384/1000000</f>
        <v>0</v>
      </c>
      <c r="E3002">
        <f>'[1]Master Data'!DE384/1000000</f>
        <v>0</v>
      </c>
      <c r="F3002">
        <f>'[1]Master Data'!DF384/100</f>
        <v>0</v>
      </c>
      <c r="G3002">
        <f>'[1]Master Data'!DG384/100</f>
        <v>0</v>
      </c>
      <c r="H3002">
        <f>'[1]Master Data'!DH384/100</f>
        <v>0</v>
      </c>
      <c r="I3002">
        <f>'[1]Master Data'!DI384/100</f>
        <v>0</v>
      </c>
      <c r="J3002">
        <f>'[1]Master Data'!DJ384/100</f>
        <v>0</v>
      </c>
      <c r="K3002">
        <f>'[1]Master Data'!DL384/100</f>
        <v>0</v>
      </c>
      <c r="L3002">
        <f>'[1]Master Data'!DM384/1000000</f>
        <v>0</v>
      </c>
      <c r="M3002">
        <f>'[1]Master Data'!DN384/1000000</f>
        <v>0</v>
      </c>
      <c r="N3002">
        <f>'[1]Master Data'!DO384/1000000</f>
        <v>0</v>
      </c>
      <c r="O3002">
        <f>'[1]Master Data'!DP384/100</f>
        <v>0</v>
      </c>
      <c r="P3002">
        <f>'[1]Master Data'!DQ384/100</f>
        <v>0</v>
      </c>
      <c r="Q3002">
        <f>'[1]Master Data'!DR384/100</f>
        <v>0</v>
      </c>
      <c r="R3002">
        <f>'[1]Master Data'!DS384/1000000</f>
        <v>0</v>
      </c>
      <c r="S3002">
        <f>'[1]Master Data'!DU384/1000000</f>
        <v>0</v>
      </c>
      <c r="T3002">
        <f>'[1]Master Data'!DV384/100</f>
        <v>0</v>
      </c>
      <c r="U3002">
        <f>'[1]Master Data'!DW384/1000000</f>
        <v>0</v>
      </c>
    </row>
    <row r="3003" spans="1:21" x14ac:dyDescent="0.55000000000000004">
      <c r="A3003" s="41" t="s">
        <v>1482</v>
      </c>
      <c r="B3003" s="41">
        <v>0</v>
      </c>
      <c r="C3003">
        <f>'[1]Master Data'!DC385/100</f>
        <v>0</v>
      </c>
      <c r="D3003">
        <f>'[1]Master Data'!DD385/1000000</f>
        <v>0</v>
      </c>
      <c r="E3003">
        <f>'[1]Master Data'!DE385/1000000</f>
        <v>0</v>
      </c>
      <c r="F3003">
        <f>'[1]Master Data'!DF385/100</f>
        <v>0</v>
      </c>
      <c r="G3003">
        <f>'[1]Master Data'!DG385/100</f>
        <v>0</v>
      </c>
      <c r="H3003">
        <f>'[1]Master Data'!DH385/100</f>
        <v>0</v>
      </c>
      <c r="I3003">
        <f>'[1]Master Data'!DI385/100</f>
        <v>0</v>
      </c>
      <c r="J3003">
        <f>'[1]Master Data'!DJ385/100</f>
        <v>0</v>
      </c>
      <c r="K3003">
        <f>'[1]Master Data'!DL385/100</f>
        <v>0</v>
      </c>
      <c r="L3003">
        <f>'[1]Master Data'!DM385/1000000</f>
        <v>0</v>
      </c>
      <c r="M3003">
        <f>'[1]Master Data'!DN385/1000000</f>
        <v>0</v>
      </c>
      <c r="N3003">
        <f>'[1]Master Data'!DO385/1000000</f>
        <v>0</v>
      </c>
      <c r="O3003">
        <f>'[1]Master Data'!DP385/100</f>
        <v>0</v>
      </c>
      <c r="P3003">
        <f>'[1]Master Data'!DQ385/100</f>
        <v>0</v>
      </c>
      <c r="Q3003">
        <f>'[1]Master Data'!DR385/100</f>
        <v>0</v>
      </c>
      <c r="R3003">
        <f>'[1]Master Data'!DS385/1000000</f>
        <v>0</v>
      </c>
      <c r="S3003">
        <f>'[1]Master Data'!DU385/1000000</f>
        <v>0</v>
      </c>
      <c r="T3003">
        <f>'[1]Master Data'!DV385/100</f>
        <v>0</v>
      </c>
      <c r="U3003">
        <f>'[1]Master Data'!DW385/1000000</f>
        <v>0</v>
      </c>
    </row>
    <row r="3004" spans="1:21" x14ac:dyDescent="0.55000000000000004">
      <c r="A3004" s="41" t="s">
        <v>1483</v>
      </c>
      <c r="B3004" s="41">
        <v>0</v>
      </c>
      <c r="C3004">
        <f>'[1]Master Data'!DC386/100</f>
        <v>0</v>
      </c>
      <c r="D3004">
        <f>'[1]Master Data'!DD386/1000000</f>
        <v>0</v>
      </c>
      <c r="E3004">
        <f>'[1]Master Data'!DE386/1000000</f>
        <v>0</v>
      </c>
      <c r="F3004">
        <f>'[1]Master Data'!DF386/100</f>
        <v>0</v>
      </c>
      <c r="G3004">
        <f>'[1]Master Data'!DG386/100</f>
        <v>0</v>
      </c>
      <c r="H3004">
        <f>'[1]Master Data'!DH386/100</f>
        <v>0</v>
      </c>
      <c r="I3004">
        <f>'[1]Master Data'!DI386/100</f>
        <v>0</v>
      </c>
      <c r="J3004">
        <f>'[1]Master Data'!DJ386/100</f>
        <v>0</v>
      </c>
      <c r="K3004">
        <f>'[1]Master Data'!DL386/100</f>
        <v>0</v>
      </c>
      <c r="L3004">
        <f>'[1]Master Data'!DM386/1000000</f>
        <v>0</v>
      </c>
      <c r="M3004">
        <f>'[1]Master Data'!DN386/1000000</f>
        <v>0</v>
      </c>
      <c r="N3004">
        <f>'[1]Master Data'!DO386/1000000</f>
        <v>0</v>
      </c>
      <c r="O3004">
        <f>'[1]Master Data'!DP386/100</f>
        <v>0</v>
      </c>
      <c r="P3004">
        <f>'[1]Master Data'!DQ386/100</f>
        <v>0</v>
      </c>
      <c r="Q3004">
        <f>'[1]Master Data'!DR386/100</f>
        <v>0</v>
      </c>
      <c r="R3004">
        <f>'[1]Master Data'!DS386/1000000</f>
        <v>0</v>
      </c>
      <c r="S3004">
        <f>'[1]Master Data'!DU386/1000000</f>
        <v>0</v>
      </c>
      <c r="T3004">
        <f>'[1]Master Data'!DV386/100</f>
        <v>0</v>
      </c>
      <c r="U3004">
        <f>'[1]Master Data'!DW386/1000000</f>
        <v>0</v>
      </c>
    </row>
    <row r="3005" spans="1:21" x14ac:dyDescent="0.55000000000000004">
      <c r="A3005" s="41" t="s">
        <v>1484</v>
      </c>
      <c r="B3005" s="41">
        <v>0</v>
      </c>
      <c r="C3005">
        <f>'[1]Master Data'!DC387/100</f>
        <v>0</v>
      </c>
      <c r="D3005">
        <f>'[1]Master Data'!DD387/1000000</f>
        <v>0</v>
      </c>
      <c r="E3005">
        <f>'[1]Master Data'!DE387/1000000</f>
        <v>0</v>
      </c>
      <c r="F3005">
        <f>'[1]Master Data'!DF387/100</f>
        <v>0</v>
      </c>
      <c r="G3005">
        <f>'[1]Master Data'!DG387/100</f>
        <v>0</v>
      </c>
      <c r="H3005">
        <f>'[1]Master Data'!DH387/100</f>
        <v>0</v>
      </c>
      <c r="I3005">
        <f>'[1]Master Data'!DI387/100</f>
        <v>0</v>
      </c>
      <c r="J3005">
        <f>'[1]Master Data'!DJ387/100</f>
        <v>0</v>
      </c>
      <c r="K3005">
        <f>'[1]Master Data'!DL387/100</f>
        <v>0</v>
      </c>
      <c r="L3005">
        <f>'[1]Master Data'!DM387/1000000</f>
        <v>0</v>
      </c>
      <c r="M3005">
        <f>'[1]Master Data'!DN387/1000000</f>
        <v>0</v>
      </c>
      <c r="N3005">
        <f>'[1]Master Data'!DO387/1000000</f>
        <v>0</v>
      </c>
      <c r="O3005">
        <f>'[1]Master Data'!DP387/100</f>
        <v>0</v>
      </c>
      <c r="P3005">
        <f>'[1]Master Data'!DQ387/100</f>
        <v>0</v>
      </c>
      <c r="Q3005">
        <f>'[1]Master Data'!DR387/100</f>
        <v>0</v>
      </c>
      <c r="R3005">
        <f>'[1]Master Data'!DS387/1000000</f>
        <v>0</v>
      </c>
      <c r="S3005">
        <f>'[1]Master Data'!DU387/1000000</f>
        <v>0</v>
      </c>
      <c r="T3005">
        <f>'[1]Master Data'!DV387/100</f>
        <v>0</v>
      </c>
      <c r="U3005">
        <f>'[1]Master Data'!DW387/1000000</f>
        <v>0</v>
      </c>
    </row>
    <row r="3006" spans="1:21" x14ac:dyDescent="0.55000000000000004">
      <c r="A3006" s="41" t="s">
        <v>1485</v>
      </c>
      <c r="B3006" s="41">
        <v>0</v>
      </c>
      <c r="C3006">
        <f>'[1]Master Data'!DC388/100</f>
        <v>0</v>
      </c>
      <c r="D3006">
        <f>'[1]Master Data'!DD388/1000000</f>
        <v>0</v>
      </c>
      <c r="E3006">
        <f>'[1]Master Data'!DE388/1000000</f>
        <v>0</v>
      </c>
      <c r="F3006">
        <f>'[1]Master Data'!DF388/100</f>
        <v>0</v>
      </c>
      <c r="G3006">
        <f>'[1]Master Data'!DG388/100</f>
        <v>0</v>
      </c>
      <c r="H3006">
        <f>'[1]Master Data'!DH388/100</f>
        <v>0</v>
      </c>
      <c r="I3006">
        <f>'[1]Master Data'!DI388/100</f>
        <v>0</v>
      </c>
      <c r="J3006">
        <f>'[1]Master Data'!DJ388/100</f>
        <v>0</v>
      </c>
      <c r="K3006">
        <f>'[1]Master Data'!DL388/100</f>
        <v>0</v>
      </c>
      <c r="L3006">
        <f>'[1]Master Data'!DM388/1000000</f>
        <v>0</v>
      </c>
      <c r="M3006">
        <f>'[1]Master Data'!DN388/1000000</f>
        <v>0</v>
      </c>
      <c r="N3006">
        <f>'[1]Master Data'!DO388/1000000</f>
        <v>0</v>
      </c>
      <c r="O3006">
        <f>'[1]Master Data'!DP388/100</f>
        <v>0</v>
      </c>
      <c r="P3006">
        <f>'[1]Master Data'!DQ388/100</f>
        <v>0</v>
      </c>
      <c r="Q3006">
        <f>'[1]Master Data'!DR388/100</f>
        <v>0</v>
      </c>
      <c r="R3006">
        <f>'[1]Master Data'!DS388/1000000</f>
        <v>0</v>
      </c>
      <c r="S3006">
        <f>'[1]Master Data'!DU388/1000000</f>
        <v>0</v>
      </c>
      <c r="T3006">
        <f>'[1]Master Data'!DV388/100</f>
        <v>0</v>
      </c>
      <c r="U3006">
        <f>'[1]Master Data'!DW388/1000000</f>
        <v>0</v>
      </c>
    </row>
    <row r="3007" spans="1:21" x14ac:dyDescent="0.55000000000000004">
      <c r="A3007" s="41" t="s">
        <v>1486</v>
      </c>
      <c r="B3007" s="41">
        <v>0</v>
      </c>
      <c r="C3007">
        <f>'[1]Master Data'!DC389/100</f>
        <v>0</v>
      </c>
      <c r="D3007">
        <f>'[1]Master Data'!DD389/1000000</f>
        <v>0</v>
      </c>
      <c r="E3007">
        <f>'[1]Master Data'!DE389/1000000</f>
        <v>0</v>
      </c>
      <c r="F3007">
        <f>'[1]Master Data'!DF389/100</f>
        <v>0</v>
      </c>
      <c r="G3007">
        <f>'[1]Master Data'!DG389/100</f>
        <v>0</v>
      </c>
      <c r="H3007">
        <f>'[1]Master Data'!DH389/100</f>
        <v>0</v>
      </c>
      <c r="I3007">
        <f>'[1]Master Data'!DI389/100</f>
        <v>0</v>
      </c>
      <c r="J3007">
        <f>'[1]Master Data'!DJ389/100</f>
        <v>0</v>
      </c>
      <c r="K3007">
        <f>'[1]Master Data'!DL389/100</f>
        <v>0</v>
      </c>
      <c r="L3007">
        <f>'[1]Master Data'!DM389/1000000</f>
        <v>0</v>
      </c>
      <c r="M3007">
        <f>'[1]Master Data'!DN389/1000000</f>
        <v>0</v>
      </c>
      <c r="N3007">
        <f>'[1]Master Data'!DO389/1000000</f>
        <v>0</v>
      </c>
      <c r="O3007">
        <f>'[1]Master Data'!DP389/100</f>
        <v>0</v>
      </c>
      <c r="P3007">
        <f>'[1]Master Data'!DQ389/100</f>
        <v>0</v>
      </c>
      <c r="Q3007">
        <f>'[1]Master Data'!DR389/100</f>
        <v>0</v>
      </c>
      <c r="R3007">
        <f>'[1]Master Data'!DS389/1000000</f>
        <v>0</v>
      </c>
      <c r="S3007">
        <f>'[1]Master Data'!DU389/1000000</f>
        <v>0</v>
      </c>
      <c r="T3007">
        <f>'[1]Master Data'!DV389/100</f>
        <v>0</v>
      </c>
      <c r="U3007">
        <f>'[1]Master Data'!DW389/1000000</f>
        <v>0</v>
      </c>
    </row>
    <row r="3008" spans="1:21" x14ac:dyDescent="0.55000000000000004">
      <c r="A3008" s="41" t="s">
        <v>1487</v>
      </c>
      <c r="B3008" s="41">
        <v>0</v>
      </c>
      <c r="C3008">
        <f>'[1]Master Data'!DC390/100</f>
        <v>0</v>
      </c>
      <c r="D3008">
        <f>'[1]Master Data'!DD390/1000000</f>
        <v>0</v>
      </c>
      <c r="E3008">
        <f>'[1]Master Data'!DE390/1000000</f>
        <v>0</v>
      </c>
      <c r="F3008">
        <f>'[1]Master Data'!DF390/100</f>
        <v>0</v>
      </c>
      <c r="G3008">
        <f>'[1]Master Data'!DG390/100</f>
        <v>0</v>
      </c>
      <c r="H3008">
        <f>'[1]Master Data'!DH390/100</f>
        <v>0</v>
      </c>
      <c r="I3008">
        <f>'[1]Master Data'!DI390/100</f>
        <v>0</v>
      </c>
      <c r="J3008">
        <f>'[1]Master Data'!DJ390/100</f>
        <v>0</v>
      </c>
      <c r="K3008">
        <f>'[1]Master Data'!DL390/100</f>
        <v>0</v>
      </c>
      <c r="L3008">
        <f>'[1]Master Data'!DM390/1000000</f>
        <v>0</v>
      </c>
      <c r="M3008">
        <f>'[1]Master Data'!DN390/1000000</f>
        <v>0</v>
      </c>
      <c r="N3008">
        <f>'[1]Master Data'!DO390/1000000</f>
        <v>0</v>
      </c>
      <c r="O3008">
        <f>'[1]Master Data'!DP390/100</f>
        <v>0</v>
      </c>
      <c r="P3008">
        <f>'[1]Master Data'!DQ390/100</f>
        <v>0</v>
      </c>
      <c r="Q3008">
        <f>'[1]Master Data'!DR390/100</f>
        <v>0</v>
      </c>
      <c r="R3008">
        <f>'[1]Master Data'!DS390/1000000</f>
        <v>0</v>
      </c>
      <c r="S3008">
        <f>'[1]Master Data'!DU390/1000000</f>
        <v>0</v>
      </c>
      <c r="T3008">
        <f>'[1]Master Data'!DV390/100</f>
        <v>0</v>
      </c>
      <c r="U3008">
        <f>'[1]Master Data'!DW390/1000000</f>
        <v>0</v>
      </c>
    </row>
    <row r="3009" spans="1:21" x14ac:dyDescent="0.55000000000000004">
      <c r="A3009" s="41" t="s">
        <v>1488</v>
      </c>
      <c r="B3009" s="41">
        <v>0</v>
      </c>
      <c r="C3009">
        <f>'[1]Master Data'!DC391/100</f>
        <v>0</v>
      </c>
      <c r="D3009">
        <f>'[1]Master Data'!DD391/1000000</f>
        <v>0</v>
      </c>
      <c r="E3009">
        <f>'[1]Master Data'!DE391/1000000</f>
        <v>0</v>
      </c>
      <c r="F3009">
        <f>'[1]Master Data'!DF391/100</f>
        <v>0</v>
      </c>
      <c r="G3009">
        <f>'[1]Master Data'!DG391/100</f>
        <v>0</v>
      </c>
      <c r="H3009">
        <f>'[1]Master Data'!DH391/100</f>
        <v>0</v>
      </c>
      <c r="I3009">
        <f>'[1]Master Data'!DI391/100</f>
        <v>0</v>
      </c>
      <c r="J3009">
        <f>'[1]Master Data'!DJ391/100</f>
        <v>0</v>
      </c>
      <c r="K3009">
        <f>'[1]Master Data'!DL391/100</f>
        <v>0</v>
      </c>
      <c r="L3009">
        <f>'[1]Master Data'!DM391/1000000</f>
        <v>0</v>
      </c>
      <c r="M3009">
        <f>'[1]Master Data'!DN391/1000000</f>
        <v>0</v>
      </c>
      <c r="N3009">
        <f>'[1]Master Data'!DO391/1000000</f>
        <v>0</v>
      </c>
      <c r="O3009">
        <f>'[1]Master Data'!DP391/100</f>
        <v>0</v>
      </c>
      <c r="P3009">
        <f>'[1]Master Data'!DQ391/100</f>
        <v>0</v>
      </c>
      <c r="Q3009">
        <f>'[1]Master Data'!DR391/100</f>
        <v>0</v>
      </c>
      <c r="R3009">
        <f>'[1]Master Data'!DS391/1000000</f>
        <v>0</v>
      </c>
      <c r="S3009">
        <f>'[1]Master Data'!DU391/1000000</f>
        <v>0</v>
      </c>
      <c r="T3009">
        <f>'[1]Master Data'!DV391/100</f>
        <v>0</v>
      </c>
      <c r="U3009">
        <f>'[1]Master Data'!DW391/1000000</f>
        <v>0</v>
      </c>
    </row>
    <row r="3010" spans="1:21" x14ac:dyDescent="0.55000000000000004">
      <c r="A3010" s="41" t="s">
        <v>1489</v>
      </c>
      <c r="B3010" s="41">
        <v>0</v>
      </c>
      <c r="C3010">
        <f>'[1]Master Data'!DC392/100</f>
        <v>0</v>
      </c>
      <c r="D3010">
        <f>'[1]Master Data'!DD392/1000000</f>
        <v>0</v>
      </c>
      <c r="E3010">
        <f>'[1]Master Data'!DE392/1000000</f>
        <v>0</v>
      </c>
      <c r="F3010">
        <f>'[1]Master Data'!DF392/100</f>
        <v>0</v>
      </c>
      <c r="G3010">
        <f>'[1]Master Data'!DG392/100</f>
        <v>0</v>
      </c>
      <c r="H3010">
        <f>'[1]Master Data'!DH392/100</f>
        <v>0</v>
      </c>
      <c r="I3010">
        <f>'[1]Master Data'!DI392/100</f>
        <v>0</v>
      </c>
      <c r="J3010">
        <f>'[1]Master Data'!DJ392/100</f>
        <v>0</v>
      </c>
      <c r="K3010">
        <f>'[1]Master Data'!DL392/100</f>
        <v>0</v>
      </c>
      <c r="L3010">
        <f>'[1]Master Data'!DM392/1000000</f>
        <v>0</v>
      </c>
      <c r="M3010">
        <f>'[1]Master Data'!DN392/1000000</f>
        <v>0</v>
      </c>
      <c r="N3010">
        <f>'[1]Master Data'!DO392/1000000</f>
        <v>0</v>
      </c>
      <c r="O3010">
        <f>'[1]Master Data'!DP392/100</f>
        <v>0</v>
      </c>
      <c r="P3010">
        <f>'[1]Master Data'!DQ392/100</f>
        <v>0</v>
      </c>
      <c r="Q3010">
        <f>'[1]Master Data'!DR392/100</f>
        <v>0</v>
      </c>
      <c r="R3010">
        <f>'[1]Master Data'!DS392/1000000</f>
        <v>0</v>
      </c>
      <c r="S3010">
        <f>'[1]Master Data'!DU392/1000000</f>
        <v>0</v>
      </c>
      <c r="T3010">
        <f>'[1]Master Data'!DV392/100</f>
        <v>0</v>
      </c>
      <c r="U3010">
        <f>'[1]Master Data'!DW392/1000000</f>
        <v>0</v>
      </c>
    </row>
    <row r="3011" spans="1:21" x14ac:dyDescent="0.55000000000000004">
      <c r="A3011" s="41" t="s">
        <v>1490</v>
      </c>
      <c r="B3011" s="41">
        <v>0</v>
      </c>
      <c r="C3011">
        <f>'[1]Master Data'!DC393/100</f>
        <v>0</v>
      </c>
      <c r="D3011">
        <f>'[1]Master Data'!DD393/1000000</f>
        <v>0</v>
      </c>
      <c r="E3011">
        <f>'[1]Master Data'!DE393/1000000</f>
        <v>0</v>
      </c>
      <c r="F3011">
        <f>'[1]Master Data'!DF393/100</f>
        <v>0</v>
      </c>
      <c r="G3011">
        <f>'[1]Master Data'!DG393/100</f>
        <v>0</v>
      </c>
      <c r="H3011">
        <f>'[1]Master Data'!DH393/100</f>
        <v>0</v>
      </c>
      <c r="I3011">
        <f>'[1]Master Data'!DI393/100</f>
        <v>0</v>
      </c>
      <c r="J3011">
        <f>'[1]Master Data'!DJ393/100</f>
        <v>0</v>
      </c>
      <c r="K3011">
        <f>'[1]Master Data'!DL393/100</f>
        <v>0</v>
      </c>
      <c r="L3011">
        <f>'[1]Master Data'!DM393/1000000</f>
        <v>0</v>
      </c>
      <c r="M3011">
        <f>'[1]Master Data'!DN393/1000000</f>
        <v>0</v>
      </c>
      <c r="N3011">
        <f>'[1]Master Data'!DO393/1000000</f>
        <v>0</v>
      </c>
      <c r="O3011">
        <f>'[1]Master Data'!DP393/100</f>
        <v>0</v>
      </c>
      <c r="P3011">
        <f>'[1]Master Data'!DQ393/100</f>
        <v>0</v>
      </c>
      <c r="Q3011">
        <f>'[1]Master Data'!DR393/100</f>
        <v>0</v>
      </c>
      <c r="R3011">
        <f>'[1]Master Data'!DS393/1000000</f>
        <v>0</v>
      </c>
      <c r="S3011">
        <f>'[1]Master Data'!DU393/1000000</f>
        <v>0</v>
      </c>
      <c r="T3011">
        <f>'[1]Master Data'!DV393/100</f>
        <v>0</v>
      </c>
      <c r="U3011">
        <f>'[1]Master Data'!DW393/1000000</f>
        <v>0</v>
      </c>
    </row>
    <row r="3012" spans="1:21" x14ac:dyDescent="0.55000000000000004">
      <c r="A3012" s="41" t="s">
        <v>1491</v>
      </c>
      <c r="B3012" s="41">
        <v>0</v>
      </c>
      <c r="C3012">
        <f>'[1]Master Data'!DC394/100</f>
        <v>0</v>
      </c>
      <c r="D3012">
        <f>'[1]Master Data'!DD394/1000000</f>
        <v>0</v>
      </c>
      <c r="E3012">
        <f>'[1]Master Data'!DE394/1000000</f>
        <v>0</v>
      </c>
      <c r="F3012">
        <f>'[1]Master Data'!DF394/100</f>
        <v>0</v>
      </c>
      <c r="G3012">
        <f>'[1]Master Data'!DG394/100</f>
        <v>0</v>
      </c>
      <c r="H3012">
        <f>'[1]Master Data'!DH394/100</f>
        <v>0</v>
      </c>
      <c r="I3012">
        <f>'[1]Master Data'!DI394/100</f>
        <v>0</v>
      </c>
      <c r="J3012">
        <f>'[1]Master Data'!DJ394/100</f>
        <v>0</v>
      </c>
      <c r="K3012">
        <f>'[1]Master Data'!DL394/100</f>
        <v>0</v>
      </c>
      <c r="L3012">
        <f>'[1]Master Data'!DM394/1000000</f>
        <v>0</v>
      </c>
      <c r="M3012">
        <f>'[1]Master Data'!DN394/1000000</f>
        <v>0</v>
      </c>
      <c r="N3012">
        <f>'[1]Master Data'!DO394/1000000</f>
        <v>0</v>
      </c>
      <c r="O3012">
        <f>'[1]Master Data'!DP394/100</f>
        <v>0</v>
      </c>
      <c r="P3012">
        <f>'[1]Master Data'!DQ394/100</f>
        <v>0</v>
      </c>
      <c r="Q3012">
        <f>'[1]Master Data'!DR394/100</f>
        <v>0</v>
      </c>
      <c r="R3012">
        <f>'[1]Master Data'!DS394/1000000</f>
        <v>0</v>
      </c>
      <c r="S3012">
        <f>'[1]Master Data'!DU394/1000000</f>
        <v>0</v>
      </c>
      <c r="T3012">
        <f>'[1]Master Data'!DV394/100</f>
        <v>0</v>
      </c>
      <c r="U3012">
        <f>'[1]Master Data'!DW394/1000000</f>
        <v>0</v>
      </c>
    </row>
    <row r="3013" spans="1:21" x14ac:dyDescent="0.55000000000000004">
      <c r="A3013" s="41" t="s">
        <v>1492</v>
      </c>
      <c r="B3013" s="41">
        <v>0</v>
      </c>
      <c r="C3013">
        <f>'[1]Master Data'!DC395/100</f>
        <v>0</v>
      </c>
      <c r="D3013">
        <f>'[1]Master Data'!DD395/1000000</f>
        <v>0</v>
      </c>
      <c r="E3013">
        <f>'[1]Master Data'!DE395/1000000</f>
        <v>0</v>
      </c>
      <c r="F3013">
        <f>'[1]Master Data'!DF395/100</f>
        <v>0</v>
      </c>
      <c r="G3013">
        <f>'[1]Master Data'!DG395/100</f>
        <v>0</v>
      </c>
      <c r="H3013">
        <f>'[1]Master Data'!DH395/100</f>
        <v>0</v>
      </c>
      <c r="I3013">
        <f>'[1]Master Data'!DI395/100</f>
        <v>0</v>
      </c>
      <c r="J3013">
        <f>'[1]Master Data'!DJ395/100</f>
        <v>0</v>
      </c>
      <c r="K3013">
        <f>'[1]Master Data'!DL395/100</f>
        <v>0</v>
      </c>
      <c r="L3013">
        <f>'[1]Master Data'!DM395/1000000</f>
        <v>0</v>
      </c>
      <c r="M3013">
        <f>'[1]Master Data'!DN395/1000000</f>
        <v>0</v>
      </c>
      <c r="N3013">
        <f>'[1]Master Data'!DO395/1000000</f>
        <v>0</v>
      </c>
      <c r="O3013">
        <f>'[1]Master Data'!DP395/100</f>
        <v>0</v>
      </c>
      <c r="P3013">
        <f>'[1]Master Data'!DQ395/100</f>
        <v>0</v>
      </c>
      <c r="Q3013">
        <f>'[1]Master Data'!DR395/100</f>
        <v>0</v>
      </c>
      <c r="R3013">
        <f>'[1]Master Data'!DS395/1000000</f>
        <v>0</v>
      </c>
      <c r="S3013">
        <f>'[1]Master Data'!DU395/1000000</f>
        <v>0</v>
      </c>
      <c r="T3013">
        <f>'[1]Master Data'!DV395/100</f>
        <v>0</v>
      </c>
      <c r="U3013">
        <f>'[1]Master Data'!DW395/1000000</f>
        <v>0</v>
      </c>
    </row>
    <row r="3014" spans="1:21" x14ac:dyDescent="0.55000000000000004">
      <c r="A3014" s="41" t="s">
        <v>1493</v>
      </c>
      <c r="B3014" s="41">
        <v>0</v>
      </c>
      <c r="C3014">
        <f>'[1]Master Data'!DC396/100</f>
        <v>0</v>
      </c>
      <c r="D3014">
        <f>'[1]Master Data'!DD396/1000000</f>
        <v>0</v>
      </c>
      <c r="E3014">
        <f>'[1]Master Data'!DE396/1000000</f>
        <v>0</v>
      </c>
      <c r="F3014">
        <f>'[1]Master Data'!DF396/100</f>
        <v>0</v>
      </c>
      <c r="G3014">
        <f>'[1]Master Data'!DG396/100</f>
        <v>0</v>
      </c>
      <c r="H3014">
        <f>'[1]Master Data'!DH396/100</f>
        <v>0</v>
      </c>
      <c r="I3014">
        <f>'[1]Master Data'!DI396/100</f>
        <v>0</v>
      </c>
      <c r="J3014">
        <f>'[1]Master Data'!DJ396/100</f>
        <v>0</v>
      </c>
      <c r="K3014">
        <f>'[1]Master Data'!DL396/100</f>
        <v>0</v>
      </c>
      <c r="L3014">
        <f>'[1]Master Data'!DM396/1000000</f>
        <v>0</v>
      </c>
      <c r="M3014">
        <f>'[1]Master Data'!DN396/1000000</f>
        <v>0</v>
      </c>
      <c r="N3014">
        <f>'[1]Master Data'!DO396/1000000</f>
        <v>0</v>
      </c>
      <c r="O3014">
        <f>'[1]Master Data'!DP396/100</f>
        <v>0</v>
      </c>
      <c r="P3014">
        <f>'[1]Master Data'!DQ396/100</f>
        <v>0</v>
      </c>
      <c r="Q3014">
        <f>'[1]Master Data'!DR396/100</f>
        <v>0</v>
      </c>
      <c r="R3014">
        <f>'[1]Master Data'!DS396/1000000</f>
        <v>0</v>
      </c>
      <c r="S3014">
        <f>'[1]Master Data'!DU396/1000000</f>
        <v>0</v>
      </c>
      <c r="T3014">
        <f>'[1]Master Data'!DV396/100</f>
        <v>0</v>
      </c>
      <c r="U3014">
        <f>'[1]Master Data'!DW396/1000000</f>
        <v>0</v>
      </c>
    </row>
    <row r="3015" spans="1:21" x14ac:dyDescent="0.55000000000000004">
      <c r="A3015" s="41" t="s">
        <v>1494</v>
      </c>
      <c r="B3015" s="41">
        <v>0</v>
      </c>
      <c r="C3015">
        <f>'[1]Master Data'!DC397/100</f>
        <v>0</v>
      </c>
      <c r="D3015">
        <f>'[1]Master Data'!DD397/1000000</f>
        <v>0</v>
      </c>
      <c r="E3015">
        <f>'[1]Master Data'!DE397/1000000</f>
        <v>0</v>
      </c>
      <c r="F3015">
        <f>'[1]Master Data'!DF397/100</f>
        <v>0</v>
      </c>
      <c r="G3015">
        <f>'[1]Master Data'!DG397/100</f>
        <v>0</v>
      </c>
      <c r="H3015">
        <f>'[1]Master Data'!DH397/100</f>
        <v>0</v>
      </c>
      <c r="I3015">
        <f>'[1]Master Data'!DI397/100</f>
        <v>0</v>
      </c>
      <c r="J3015">
        <f>'[1]Master Data'!DJ397/100</f>
        <v>0</v>
      </c>
      <c r="K3015">
        <f>'[1]Master Data'!DL397/100</f>
        <v>0</v>
      </c>
      <c r="L3015">
        <f>'[1]Master Data'!DM397/1000000</f>
        <v>0</v>
      </c>
      <c r="M3015">
        <f>'[1]Master Data'!DN397/1000000</f>
        <v>0</v>
      </c>
      <c r="N3015">
        <f>'[1]Master Data'!DO397/1000000</f>
        <v>0</v>
      </c>
      <c r="O3015">
        <f>'[1]Master Data'!DP397/100</f>
        <v>0</v>
      </c>
      <c r="P3015">
        <f>'[1]Master Data'!DQ397/100</f>
        <v>0</v>
      </c>
      <c r="Q3015">
        <f>'[1]Master Data'!DR397/100</f>
        <v>0</v>
      </c>
      <c r="R3015">
        <f>'[1]Master Data'!DS397/1000000</f>
        <v>0</v>
      </c>
      <c r="S3015">
        <f>'[1]Master Data'!DU397/1000000</f>
        <v>0</v>
      </c>
      <c r="T3015">
        <f>'[1]Master Data'!DV397/100</f>
        <v>0</v>
      </c>
      <c r="U3015">
        <f>'[1]Master Data'!DW397/1000000</f>
        <v>0</v>
      </c>
    </row>
    <row r="3016" spans="1:21" x14ac:dyDescent="0.55000000000000004">
      <c r="A3016" s="41" t="s">
        <v>1495</v>
      </c>
      <c r="B3016" s="41">
        <v>0</v>
      </c>
      <c r="C3016">
        <f>'[1]Master Data'!DC398/100</f>
        <v>0</v>
      </c>
      <c r="D3016">
        <f>'[1]Master Data'!DD398/1000000</f>
        <v>0</v>
      </c>
      <c r="E3016">
        <f>'[1]Master Data'!DE398/1000000</f>
        <v>0</v>
      </c>
      <c r="F3016">
        <f>'[1]Master Data'!DF398/100</f>
        <v>0</v>
      </c>
      <c r="G3016">
        <f>'[1]Master Data'!DG398/100</f>
        <v>0</v>
      </c>
      <c r="H3016">
        <f>'[1]Master Data'!DH398/100</f>
        <v>0</v>
      </c>
      <c r="I3016">
        <f>'[1]Master Data'!DI398/100</f>
        <v>0</v>
      </c>
      <c r="J3016">
        <f>'[1]Master Data'!DJ398/100</f>
        <v>0</v>
      </c>
      <c r="K3016">
        <f>'[1]Master Data'!DL398/100</f>
        <v>0</v>
      </c>
      <c r="L3016">
        <f>'[1]Master Data'!DM398/1000000</f>
        <v>0</v>
      </c>
      <c r="M3016">
        <f>'[1]Master Data'!DN398/1000000</f>
        <v>0</v>
      </c>
      <c r="N3016">
        <f>'[1]Master Data'!DO398/1000000</f>
        <v>0</v>
      </c>
      <c r="O3016">
        <f>'[1]Master Data'!DP398/100</f>
        <v>0</v>
      </c>
      <c r="P3016">
        <f>'[1]Master Data'!DQ398/100</f>
        <v>0</v>
      </c>
      <c r="Q3016">
        <f>'[1]Master Data'!DR398/100</f>
        <v>0</v>
      </c>
      <c r="R3016">
        <f>'[1]Master Data'!DS398/1000000</f>
        <v>0</v>
      </c>
      <c r="S3016">
        <f>'[1]Master Data'!DU398/1000000</f>
        <v>0</v>
      </c>
      <c r="T3016">
        <f>'[1]Master Data'!DV398/100</f>
        <v>0</v>
      </c>
      <c r="U3016">
        <f>'[1]Master Data'!DW398/1000000</f>
        <v>0</v>
      </c>
    </row>
    <row r="3017" spans="1:21" x14ac:dyDescent="0.55000000000000004">
      <c r="A3017" s="41" t="s">
        <v>1496</v>
      </c>
      <c r="B3017" s="41">
        <v>0</v>
      </c>
      <c r="C3017">
        <f>'[1]Master Data'!DC399/100</f>
        <v>0</v>
      </c>
      <c r="D3017">
        <f>'[1]Master Data'!DD399/1000000</f>
        <v>0</v>
      </c>
      <c r="E3017">
        <f>'[1]Master Data'!DE399/1000000</f>
        <v>0</v>
      </c>
      <c r="F3017">
        <f>'[1]Master Data'!DF399/100</f>
        <v>0</v>
      </c>
      <c r="G3017">
        <f>'[1]Master Data'!DG399/100</f>
        <v>0</v>
      </c>
      <c r="H3017">
        <f>'[1]Master Data'!DH399/100</f>
        <v>0</v>
      </c>
      <c r="I3017">
        <f>'[1]Master Data'!DI399/100</f>
        <v>0</v>
      </c>
      <c r="J3017">
        <f>'[1]Master Data'!DJ399/100</f>
        <v>0</v>
      </c>
      <c r="K3017">
        <f>'[1]Master Data'!DL399/100</f>
        <v>0</v>
      </c>
      <c r="L3017">
        <f>'[1]Master Data'!DM399/1000000</f>
        <v>0</v>
      </c>
      <c r="M3017">
        <f>'[1]Master Data'!DN399/1000000</f>
        <v>0</v>
      </c>
      <c r="N3017">
        <f>'[1]Master Data'!DO399/1000000</f>
        <v>0</v>
      </c>
      <c r="O3017">
        <f>'[1]Master Data'!DP399/100</f>
        <v>0</v>
      </c>
      <c r="P3017">
        <f>'[1]Master Data'!DQ399/100</f>
        <v>0</v>
      </c>
      <c r="Q3017">
        <f>'[1]Master Data'!DR399/100</f>
        <v>0</v>
      </c>
      <c r="R3017">
        <f>'[1]Master Data'!DS399/1000000</f>
        <v>0</v>
      </c>
      <c r="S3017">
        <f>'[1]Master Data'!DU399/1000000</f>
        <v>0</v>
      </c>
      <c r="T3017">
        <f>'[1]Master Data'!DV399/100</f>
        <v>0</v>
      </c>
      <c r="U3017">
        <f>'[1]Master Data'!DW399/1000000</f>
        <v>0</v>
      </c>
    </row>
    <row r="3018" spans="1:21" x14ac:dyDescent="0.55000000000000004">
      <c r="A3018" s="41" t="s">
        <v>1497</v>
      </c>
      <c r="B3018" s="41">
        <v>4.510948905109489E-3</v>
      </c>
      <c r="C3018">
        <f>'[1]Master Data'!DC400/100</f>
        <v>1.7201061712010615E-3</v>
      </c>
      <c r="D3018">
        <f>'[1]Master Data'!DD400/1000000</f>
        <v>0</v>
      </c>
      <c r="E3018">
        <f>'[1]Master Data'!DE400/1000000</f>
        <v>0</v>
      </c>
      <c r="F3018">
        <f>'[1]Master Data'!DF400/100</f>
        <v>0</v>
      </c>
      <c r="G3018">
        <f>'[1]Master Data'!DG400/100</f>
        <v>0</v>
      </c>
      <c r="H3018">
        <f>'[1]Master Data'!DH400/100</f>
        <v>0</v>
      </c>
      <c r="I3018">
        <f>'[1]Master Data'!DI400/100</f>
        <v>0</v>
      </c>
      <c r="J3018">
        <f>'[1]Master Data'!DJ400/100</f>
        <v>0</v>
      </c>
      <c r="K3018">
        <f>'[1]Master Data'!DL400/100</f>
        <v>2.0000000000000001E-4</v>
      </c>
      <c r="L3018">
        <f>'[1]Master Data'!DM400/1000000</f>
        <v>1.0000000000000001E-7</v>
      </c>
      <c r="M3018">
        <f>'[1]Master Data'!DN400/1000000</f>
        <v>1.0000000000000001E-7</v>
      </c>
      <c r="N3018">
        <f>'[1]Master Data'!DO400/1000000</f>
        <v>0</v>
      </c>
      <c r="O3018">
        <f>'[1]Master Data'!DP400/100</f>
        <v>0</v>
      </c>
      <c r="P3018">
        <f>'[1]Master Data'!DQ400/100</f>
        <v>0</v>
      </c>
      <c r="Q3018">
        <f>'[1]Master Data'!DR400/100</f>
        <v>0</v>
      </c>
      <c r="R3018">
        <f>'[1]Master Data'!DS400/1000000</f>
        <v>0</v>
      </c>
      <c r="S3018">
        <f>'[1]Master Data'!DU400/1000000</f>
        <v>0</v>
      </c>
      <c r="T3018">
        <f>'[1]Master Data'!DV400/100</f>
        <v>0</v>
      </c>
      <c r="U3018">
        <f>'[1]Master Data'!DW400/1000000</f>
        <v>0</v>
      </c>
    </row>
    <row r="3019" spans="1:21" x14ac:dyDescent="0.55000000000000004">
      <c r="A3019" s="41" t="s">
        <v>1498</v>
      </c>
      <c r="B3019" s="41">
        <v>0</v>
      </c>
      <c r="C3019">
        <f>'[1]Master Data'!DC401/100</f>
        <v>0</v>
      </c>
      <c r="D3019">
        <f>'[1]Master Data'!DD401/1000000</f>
        <v>0</v>
      </c>
      <c r="E3019">
        <f>'[1]Master Data'!DE401/1000000</f>
        <v>0</v>
      </c>
      <c r="F3019">
        <f>'[1]Master Data'!DF401/100</f>
        <v>0</v>
      </c>
      <c r="G3019">
        <f>'[1]Master Data'!DG401/100</f>
        <v>0</v>
      </c>
      <c r="H3019">
        <f>'[1]Master Data'!DH401/100</f>
        <v>0</v>
      </c>
      <c r="I3019">
        <f>'[1]Master Data'!DI401/100</f>
        <v>0</v>
      </c>
      <c r="J3019">
        <f>'[1]Master Data'!DJ401/100</f>
        <v>0</v>
      </c>
      <c r="K3019">
        <f>'[1]Master Data'!DL401/100</f>
        <v>0</v>
      </c>
      <c r="L3019">
        <f>'[1]Master Data'!DM401/1000000</f>
        <v>0</v>
      </c>
      <c r="M3019">
        <f>'[1]Master Data'!DN401/1000000</f>
        <v>0</v>
      </c>
      <c r="N3019">
        <f>'[1]Master Data'!DO401/1000000</f>
        <v>0</v>
      </c>
      <c r="O3019">
        <f>'[1]Master Data'!DP401/100</f>
        <v>0</v>
      </c>
      <c r="P3019">
        <f>'[1]Master Data'!DQ401/100</f>
        <v>0</v>
      </c>
      <c r="Q3019">
        <f>'[1]Master Data'!DR401/100</f>
        <v>0</v>
      </c>
      <c r="R3019">
        <f>'[1]Master Data'!DS401/1000000</f>
        <v>0</v>
      </c>
      <c r="S3019">
        <f>'[1]Master Data'!DU401/1000000</f>
        <v>0</v>
      </c>
      <c r="T3019">
        <f>'[1]Master Data'!DV401/100</f>
        <v>0</v>
      </c>
      <c r="U3019">
        <f>'[1]Master Data'!DW401/1000000</f>
        <v>0</v>
      </c>
    </row>
    <row r="3020" spans="1:21" x14ac:dyDescent="0.55000000000000004">
      <c r="A3020" s="41" t="s">
        <v>1499</v>
      </c>
      <c r="B3020" s="41">
        <v>0</v>
      </c>
      <c r="C3020">
        <f>'[1]Master Data'!DC402/100</f>
        <v>0</v>
      </c>
      <c r="D3020">
        <f>'[1]Master Data'!DD402/1000000</f>
        <v>0</v>
      </c>
      <c r="E3020">
        <f>'[1]Master Data'!DE402/1000000</f>
        <v>0</v>
      </c>
      <c r="F3020">
        <f>'[1]Master Data'!DF402/100</f>
        <v>0</v>
      </c>
      <c r="G3020">
        <f>'[1]Master Data'!DG402/100</f>
        <v>0</v>
      </c>
      <c r="H3020">
        <f>'[1]Master Data'!DH402/100</f>
        <v>0</v>
      </c>
      <c r="I3020">
        <f>'[1]Master Data'!DI402/100</f>
        <v>0</v>
      </c>
      <c r="J3020">
        <f>'[1]Master Data'!DJ402/100</f>
        <v>0</v>
      </c>
      <c r="K3020">
        <f>'[1]Master Data'!DL402/100</f>
        <v>0</v>
      </c>
      <c r="L3020">
        <f>'[1]Master Data'!DM402/1000000</f>
        <v>0</v>
      </c>
      <c r="M3020">
        <f>'[1]Master Data'!DN402/1000000</f>
        <v>0</v>
      </c>
      <c r="N3020">
        <f>'[1]Master Data'!DO402/1000000</f>
        <v>0</v>
      </c>
      <c r="O3020">
        <f>'[1]Master Data'!DP402/100</f>
        <v>0</v>
      </c>
      <c r="P3020">
        <f>'[1]Master Data'!DQ402/100</f>
        <v>0</v>
      </c>
      <c r="Q3020">
        <f>'[1]Master Data'!DR402/100</f>
        <v>0</v>
      </c>
      <c r="R3020">
        <f>'[1]Master Data'!DS402/1000000</f>
        <v>0</v>
      </c>
      <c r="S3020">
        <f>'[1]Master Data'!DU402/1000000</f>
        <v>0</v>
      </c>
      <c r="T3020">
        <f>'[1]Master Data'!DV402/100</f>
        <v>0</v>
      </c>
      <c r="U3020">
        <f>'[1]Master Data'!DW402/1000000</f>
        <v>0</v>
      </c>
    </row>
    <row r="3021" spans="1:21" x14ac:dyDescent="0.55000000000000004">
      <c r="A3021" s="41" t="s">
        <v>1500</v>
      </c>
      <c r="B3021" s="41">
        <v>0</v>
      </c>
      <c r="C3021">
        <f>'[1]Master Data'!DC403/100</f>
        <v>0</v>
      </c>
      <c r="D3021">
        <f>'[1]Master Data'!DD403/1000000</f>
        <v>0</v>
      </c>
      <c r="E3021">
        <f>'[1]Master Data'!DE403/1000000</f>
        <v>0</v>
      </c>
      <c r="F3021">
        <f>'[1]Master Data'!DF403/100</f>
        <v>0</v>
      </c>
      <c r="G3021">
        <f>'[1]Master Data'!DG403/100</f>
        <v>0</v>
      </c>
      <c r="H3021">
        <f>'[1]Master Data'!DH403/100</f>
        <v>0</v>
      </c>
      <c r="I3021">
        <f>'[1]Master Data'!DI403/100</f>
        <v>0</v>
      </c>
      <c r="J3021">
        <f>'[1]Master Data'!DJ403/100</f>
        <v>0</v>
      </c>
      <c r="K3021">
        <f>'[1]Master Data'!DL403/100</f>
        <v>0</v>
      </c>
      <c r="L3021">
        <f>'[1]Master Data'!DM403/1000000</f>
        <v>0</v>
      </c>
      <c r="M3021">
        <f>'[1]Master Data'!DN403/1000000</f>
        <v>0</v>
      </c>
      <c r="N3021">
        <f>'[1]Master Data'!DO403/1000000</f>
        <v>0</v>
      </c>
      <c r="O3021">
        <f>'[1]Master Data'!DP403/100</f>
        <v>0</v>
      </c>
      <c r="P3021">
        <f>'[1]Master Data'!DQ403/100</f>
        <v>0</v>
      </c>
      <c r="Q3021">
        <f>'[1]Master Data'!DR403/100</f>
        <v>0</v>
      </c>
      <c r="R3021">
        <f>'[1]Master Data'!DS403/1000000</f>
        <v>0</v>
      </c>
      <c r="S3021">
        <f>'[1]Master Data'!DU403/1000000</f>
        <v>0</v>
      </c>
      <c r="T3021">
        <f>'[1]Master Data'!DV403/100</f>
        <v>0</v>
      </c>
      <c r="U3021">
        <f>'[1]Master Data'!DW403/1000000</f>
        <v>0</v>
      </c>
    </row>
    <row r="3022" spans="1:21" x14ac:dyDescent="0.55000000000000004">
      <c r="A3022" s="41" t="s">
        <v>1501</v>
      </c>
      <c r="B3022" s="41">
        <v>0</v>
      </c>
      <c r="C3022">
        <f>'[1]Master Data'!DC404/100</f>
        <v>0</v>
      </c>
      <c r="D3022">
        <f>'[1]Master Data'!DD404/1000000</f>
        <v>0</v>
      </c>
      <c r="E3022">
        <f>'[1]Master Data'!DE404/1000000</f>
        <v>0</v>
      </c>
      <c r="F3022">
        <f>'[1]Master Data'!DF404/100</f>
        <v>0</v>
      </c>
      <c r="G3022">
        <f>'[1]Master Data'!DG404/100</f>
        <v>0</v>
      </c>
      <c r="H3022">
        <f>'[1]Master Data'!DH404/100</f>
        <v>0</v>
      </c>
      <c r="I3022">
        <f>'[1]Master Data'!DI404/100</f>
        <v>0</v>
      </c>
      <c r="J3022">
        <f>'[1]Master Data'!DJ404/100</f>
        <v>0</v>
      </c>
      <c r="K3022">
        <f>'[1]Master Data'!DL404/100</f>
        <v>0</v>
      </c>
      <c r="L3022">
        <f>'[1]Master Data'!DM404/1000000</f>
        <v>0</v>
      </c>
      <c r="M3022">
        <f>'[1]Master Data'!DN404/1000000</f>
        <v>0</v>
      </c>
      <c r="N3022">
        <f>'[1]Master Data'!DO404/1000000</f>
        <v>0</v>
      </c>
      <c r="O3022">
        <f>'[1]Master Data'!DP404/100</f>
        <v>0</v>
      </c>
      <c r="P3022">
        <f>'[1]Master Data'!DQ404/100</f>
        <v>0</v>
      </c>
      <c r="Q3022">
        <f>'[1]Master Data'!DR404/100</f>
        <v>0</v>
      </c>
      <c r="R3022">
        <f>'[1]Master Data'!DS404/1000000</f>
        <v>0</v>
      </c>
      <c r="S3022">
        <f>'[1]Master Data'!DU404/1000000</f>
        <v>0</v>
      </c>
      <c r="T3022">
        <f>'[1]Master Data'!DV404/100</f>
        <v>0</v>
      </c>
      <c r="U3022">
        <f>'[1]Master Data'!DW404/1000000</f>
        <v>0</v>
      </c>
    </row>
    <row r="3023" spans="1:21" x14ac:dyDescent="0.55000000000000004">
      <c r="A3023" s="41" t="s">
        <v>1502</v>
      </c>
      <c r="B3023" s="41">
        <v>0</v>
      </c>
      <c r="C3023">
        <f>'[1]Master Data'!DC405/100</f>
        <v>0</v>
      </c>
      <c r="D3023">
        <f>'[1]Master Data'!DD405/1000000</f>
        <v>0</v>
      </c>
      <c r="E3023">
        <f>'[1]Master Data'!DE405/1000000</f>
        <v>0</v>
      </c>
      <c r="F3023">
        <f>'[1]Master Data'!DF405/100</f>
        <v>0</v>
      </c>
      <c r="G3023">
        <f>'[1]Master Data'!DG405/100</f>
        <v>0</v>
      </c>
      <c r="H3023">
        <f>'[1]Master Data'!DH405/100</f>
        <v>0</v>
      </c>
      <c r="I3023">
        <f>'[1]Master Data'!DI405/100</f>
        <v>0</v>
      </c>
      <c r="J3023">
        <f>'[1]Master Data'!DJ405/100</f>
        <v>0</v>
      </c>
      <c r="K3023">
        <f>'[1]Master Data'!DL405/100</f>
        <v>0</v>
      </c>
      <c r="L3023">
        <f>'[1]Master Data'!DM405/1000000</f>
        <v>0</v>
      </c>
      <c r="M3023">
        <f>'[1]Master Data'!DN405/1000000</f>
        <v>0</v>
      </c>
      <c r="N3023">
        <f>'[1]Master Data'!DO405/1000000</f>
        <v>0</v>
      </c>
      <c r="O3023">
        <f>'[1]Master Data'!DP405/100</f>
        <v>0</v>
      </c>
      <c r="P3023">
        <f>'[1]Master Data'!DQ405/100</f>
        <v>0</v>
      </c>
      <c r="Q3023">
        <f>'[1]Master Data'!DR405/100</f>
        <v>0</v>
      </c>
      <c r="R3023">
        <f>'[1]Master Data'!DS405/1000000</f>
        <v>0</v>
      </c>
      <c r="S3023">
        <f>'[1]Master Data'!DU405/1000000</f>
        <v>0</v>
      </c>
      <c r="T3023">
        <f>'[1]Master Data'!DV405/100</f>
        <v>0</v>
      </c>
      <c r="U3023">
        <f>'[1]Master Data'!DW405/1000000</f>
        <v>0</v>
      </c>
    </row>
    <row r="3024" spans="1:21" x14ac:dyDescent="0.55000000000000004">
      <c r="A3024" s="41" t="s">
        <v>1503</v>
      </c>
      <c r="B3024" s="41">
        <v>0</v>
      </c>
      <c r="C3024">
        <f>'[1]Master Data'!DC406/100</f>
        <v>0</v>
      </c>
      <c r="D3024">
        <f>'[1]Master Data'!DD406/1000000</f>
        <v>0</v>
      </c>
      <c r="E3024">
        <f>'[1]Master Data'!DE406/1000000</f>
        <v>0</v>
      </c>
      <c r="F3024">
        <f>'[1]Master Data'!DF406/100</f>
        <v>0</v>
      </c>
      <c r="G3024">
        <f>'[1]Master Data'!DG406/100</f>
        <v>0</v>
      </c>
      <c r="H3024">
        <f>'[1]Master Data'!DH406/100</f>
        <v>0</v>
      </c>
      <c r="I3024">
        <f>'[1]Master Data'!DI406/100</f>
        <v>0</v>
      </c>
      <c r="J3024">
        <f>'[1]Master Data'!DJ406/100</f>
        <v>0</v>
      </c>
      <c r="K3024">
        <f>'[1]Master Data'!DL406/100</f>
        <v>0</v>
      </c>
      <c r="L3024">
        <f>'[1]Master Data'!DM406/1000000</f>
        <v>0</v>
      </c>
      <c r="M3024">
        <f>'[1]Master Data'!DN406/1000000</f>
        <v>0</v>
      </c>
      <c r="N3024">
        <f>'[1]Master Data'!DO406/1000000</f>
        <v>0</v>
      </c>
      <c r="O3024">
        <f>'[1]Master Data'!DP406/100</f>
        <v>0</v>
      </c>
      <c r="P3024">
        <f>'[1]Master Data'!DQ406/100</f>
        <v>0</v>
      </c>
      <c r="Q3024">
        <f>'[1]Master Data'!DR406/100</f>
        <v>0</v>
      </c>
      <c r="R3024">
        <f>'[1]Master Data'!DS406/1000000</f>
        <v>0</v>
      </c>
      <c r="S3024">
        <f>'[1]Master Data'!DU406/1000000</f>
        <v>0</v>
      </c>
      <c r="T3024">
        <f>'[1]Master Data'!DV406/100</f>
        <v>0</v>
      </c>
      <c r="U3024">
        <f>'[1]Master Data'!DW406/1000000</f>
        <v>0</v>
      </c>
    </row>
    <row r="3025" spans="1:21" x14ac:dyDescent="0.55000000000000004">
      <c r="A3025" s="41" t="s">
        <v>1504</v>
      </c>
      <c r="B3025" s="41">
        <v>0</v>
      </c>
      <c r="C3025">
        <f>'[1]Master Data'!DC407/100</f>
        <v>0</v>
      </c>
      <c r="D3025">
        <f>'[1]Master Data'!DD407/1000000</f>
        <v>0</v>
      </c>
      <c r="E3025">
        <f>'[1]Master Data'!DE407/1000000</f>
        <v>0</v>
      </c>
      <c r="F3025">
        <f>'[1]Master Data'!DF407/100</f>
        <v>0</v>
      </c>
      <c r="G3025">
        <f>'[1]Master Data'!DG407/100</f>
        <v>0</v>
      </c>
      <c r="H3025">
        <f>'[1]Master Data'!DH407/100</f>
        <v>0</v>
      </c>
      <c r="I3025">
        <f>'[1]Master Data'!DI407/100</f>
        <v>0</v>
      </c>
      <c r="J3025">
        <f>'[1]Master Data'!DJ407/100</f>
        <v>0</v>
      </c>
      <c r="K3025">
        <f>'[1]Master Data'!DL407/100</f>
        <v>0</v>
      </c>
      <c r="L3025">
        <f>'[1]Master Data'!DM407/1000000</f>
        <v>0</v>
      </c>
      <c r="M3025">
        <f>'[1]Master Data'!DN407/1000000</f>
        <v>0</v>
      </c>
      <c r="N3025">
        <f>'[1]Master Data'!DO407/1000000</f>
        <v>0</v>
      </c>
      <c r="O3025">
        <f>'[1]Master Data'!DP407/100</f>
        <v>0</v>
      </c>
      <c r="P3025">
        <f>'[1]Master Data'!DQ407/100</f>
        <v>0</v>
      </c>
      <c r="Q3025">
        <f>'[1]Master Data'!DR407/100</f>
        <v>0</v>
      </c>
      <c r="R3025">
        <f>'[1]Master Data'!DS407/1000000</f>
        <v>0</v>
      </c>
      <c r="S3025">
        <f>'[1]Master Data'!DU407/1000000</f>
        <v>0</v>
      </c>
      <c r="T3025">
        <f>'[1]Master Data'!DV407/100</f>
        <v>0</v>
      </c>
      <c r="U3025">
        <f>'[1]Master Data'!DW407/1000000</f>
        <v>0</v>
      </c>
    </row>
    <row r="3026" spans="1:21" x14ac:dyDescent="0.55000000000000004">
      <c r="A3026" s="41" t="s">
        <v>1505</v>
      </c>
      <c r="B3026" s="41">
        <v>0</v>
      </c>
      <c r="C3026">
        <f>'[1]Master Data'!DC408/100</f>
        <v>0</v>
      </c>
      <c r="D3026">
        <f>'[1]Master Data'!DD408/1000000</f>
        <v>0</v>
      </c>
      <c r="E3026">
        <f>'[1]Master Data'!DE408/1000000</f>
        <v>0</v>
      </c>
      <c r="F3026">
        <f>'[1]Master Data'!DF408/100</f>
        <v>0</v>
      </c>
      <c r="G3026">
        <f>'[1]Master Data'!DG408/100</f>
        <v>0</v>
      </c>
      <c r="H3026">
        <f>'[1]Master Data'!DH408/100</f>
        <v>0</v>
      </c>
      <c r="I3026">
        <f>'[1]Master Data'!DI408/100</f>
        <v>0</v>
      </c>
      <c r="J3026">
        <f>'[1]Master Data'!DJ408/100</f>
        <v>0</v>
      </c>
      <c r="K3026">
        <f>'[1]Master Data'!DL408/100</f>
        <v>0</v>
      </c>
      <c r="L3026">
        <f>'[1]Master Data'!DM408/1000000</f>
        <v>0</v>
      </c>
      <c r="M3026">
        <f>'[1]Master Data'!DN408/1000000</f>
        <v>0</v>
      </c>
      <c r="N3026">
        <f>'[1]Master Data'!DO408/1000000</f>
        <v>0</v>
      </c>
      <c r="O3026">
        <f>'[1]Master Data'!DP408/100</f>
        <v>0</v>
      </c>
      <c r="P3026">
        <f>'[1]Master Data'!DQ408/100</f>
        <v>0</v>
      </c>
      <c r="Q3026">
        <f>'[1]Master Data'!DR408/100</f>
        <v>0</v>
      </c>
      <c r="R3026">
        <f>'[1]Master Data'!DS408/1000000</f>
        <v>0</v>
      </c>
      <c r="S3026">
        <f>'[1]Master Data'!DU408/1000000</f>
        <v>0</v>
      </c>
      <c r="T3026">
        <f>'[1]Master Data'!DV408/100</f>
        <v>0</v>
      </c>
      <c r="U3026">
        <f>'[1]Master Data'!DW408/1000000</f>
        <v>0</v>
      </c>
    </row>
    <row r="3027" spans="1:21" x14ac:dyDescent="0.55000000000000004">
      <c r="A3027" s="41" t="s">
        <v>1506</v>
      </c>
      <c r="B3027" s="41">
        <v>1.5482071713147411E-3</v>
      </c>
      <c r="C3027">
        <f>'[1]Master Data'!DC409/100</f>
        <v>3.4000000000000002E-3</v>
      </c>
      <c r="D3027">
        <f>'[1]Master Data'!DD409/1000000</f>
        <v>1.0000000000000001E-7</v>
      </c>
      <c r="E3027">
        <f>'[1]Master Data'!DE409/1000000</f>
        <v>0</v>
      </c>
      <c r="F3027">
        <f>'[1]Master Data'!DF409/100</f>
        <v>0</v>
      </c>
      <c r="G3027">
        <f>'[1]Master Data'!DG409/100</f>
        <v>0</v>
      </c>
      <c r="H3027">
        <f>'[1]Master Data'!DH409/100</f>
        <v>0</v>
      </c>
      <c r="I3027">
        <f>'[1]Master Data'!DI409/100</f>
        <v>0</v>
      </c>
      <c r="J3027">
        <f>'[1]Master Data'!DJ409/100</f>
        <v>0</v>
      </c>
      <c r="K3027">
        <f>'[1]Master Data'!DL409/100</f>
        <v>6.4758241758241755E-5</v>
      </c>
      <c r="L3027">
        <f>'[1]Master Data'!DM409/1000000</f>
        <v>2.1E-7</v>
      </c>
      <c r="M3027">
        <f>'[1]Master Data'!DN409/1000000</f>
        <v>1.4000000000000001E-7</v>
      </c>
      <c r="N3027">
        <f>'[1]Master Data'!DO409/1000000</f>
        <v>0</v>
      </c>
      <c r="O3027">
        <f>'[1]Master Data'!DP409/100</f>
        <v>0</v>
      </c>
      <c r="P3027">
        <f>'[1]Master Data'!DQ409/100</f>
        <v>0</v>
      </c>
      <c r="Q3027">
        <f>'[1]Master Data'!DR409/100</f>
        <v>0</v>
      </c>
      <c r="R3027">
        <f>'[1]Master Data'!DS409/1000000</f>
        <v>0</v>
      </c>
      <c r="S3027">
        <f>'[1]Master Data'!DU409/1000000</f>
        <v>0</v>
      </c>
      <c r="T3027">
        <f>'[1]Master Data'!DV409/100</f>
        <v>0</v>
      </c>
      <c r="U3027">
        <f>'[1]Master Data'!DW409/1000000</f>
        <v>0</v>
      </c>
    </row>
    <row r="3028" spans="1:21" x14ac:dyDescent="0.55000000000000004">
      <c r="A3028" s="41" t="s">
        <v>1507</v>
      </c>
      <c r="B3028" s="41">
        <v>0</v>
      </c>
      <c r="C3028">
        <f>'[1]Master Data'!DC410/100</f>
        <v>0</v>
      </c>
      <c r="D3028">
        <f>'[1]Master Data'!DD410/1000000</f>
        <v>0</v>
      </c>
      <c r="E3028">
        <f>'[1]Master Data'!DE410/1000000</f>
        <v>0</v>
      </c>
      <c r="F3028">
        <f>'[1]Master Data'!DF410/100</f>
        <v>0</v>
      </c>
      <c r="G3028">
        <f>'[1]Master Data'!DG410/100</f>
        <v>0</v>
      </c>
      <c r="H3028">
        <f>'[1]Master Data'!DH410/100</f>
        <v>0</v>
      </c>
      <c r="I3028">
        <f>'[1]Master Data'!DI410/100</f>
        <v>0</v>
      </c>
      <c r="J3028">
        <f>'[1]Master Data'!DJ410/100</f>
        <v>0</v>
      </c>
      <c r="K3028">
        <f>'[1]Master Data'!DL410/100</f>
        <v>0</v>
      </c>
      <c r="L3028">
        <f>'[1]Master Data'!DM410/1000000</f>
        <v>0</v>
      </c>
      <c r="M3028">
        <f>'[1]Master Data'!DN410/1000000</f>
        <v>0</v>
      </c>
      <c r="N3028">
        <f>'[1]Master Data'!DO410/1000000</f>
        <v>0</v>
      </c>
      <c r="O3028">
        <f>'[1]Master Data'!DP410/100</f>
        <v>0</v>
      </c>
      <c r="P3028">
        <f>'[1]Master Data'!DQ410/100</f>
        <v>0</v>
      </c>
      <c r="Q3028">
        <f>'[1]Master Data'!DR410/100</f>
        <v>0</v>
      </c>
      <c r="R3028">
        <f>'[1]Master Data'!DS410/1000000</f>
        <v>0</v>
      </c>
      <c r="S3028">
        <f>'[1]Master Data'!DU410/1000000</f>
        <v>0</v>
      </c>
      <c r="T3028">
        <f>'[1]Master Data'!DV410/100</f>
        <v>0</v>
      </c>
      <c r="U3028">
        <f>'[1]Master Data'!DW410/1000000</f>
        <v>0</v>
      </c>
    </row>
    <row r="3029" spans="1:21" x14ac:dyDescent="0.55000000000000004">
      <c r="A3029" s="41" t="s">
        <v>1508</v>
      </c>
      <c r="B3029" s="41">
        <v>0</v>
      </c>
      <c r="C3029">
        <f>'[1]Master Data'!DC411/100</f>
        <v>0</v>
      </c>
      <c r="D3029">
        <f>'[1]Master Data'!DD411/1000000</f>
        <v>0</v>
      </c>
      <c r="E3029">
        <f>'[1]Master Data'!DE411/1000000</f>
        <v>0</v>
      </c>
      <c r="F3029">
        <f>'[1]Master Data'!DF411/100</f>
        <v>0</v>
      </c>
      <c r="G3029">
        <f>'[1]Master Data'!DG411/100</f>
        <v>0</v>
      </c>
      <c r="H3029">
        <f>'[1]Master Data'!DH411/100</f>
        <v>0</v>
      </c>
      <c r="I3029">
        <f>'[1]Master Data'!DI411/100</f>
        <v>0</v>
      </c>
      <c r="J3029">
        <f>'[1]Master Data'!DJ411/100</f>
        <v>0</v>
      </c>
      <c r="K3029">
        <f>'[1]Master Data'!DL411/100</f>
        <v>0</v>
      </c>
      <c r="L3029">
        <f>'[1]Master Data'!DM411/1000000</f>
        <v>0</v>
      </c>
      <c r="M3029">
        <f>'[1]Master Data'!DN411/1000000</f>
        <v>0</v>
      </c>
      <c r="N3029">
        <f>'[1]Master Data'!DO411/1000000</f>
        <v>0</v>
      </c>
      <c r="O3029">
        <f>'[1]Master Data'!DP411/100</f>
        <v>0</v>
      </c>
      <c r="P3029">
        <f>'[1]Master Data'!DQ411/100</f>
        <v>0</v>
      </c>
      <c r="Q3029">
        <f>'[1]Master Data'!DR411/100</f>
        <v>0</v>
      </c>
      <c r="R3029">
        <f>'[1]Master Data'!DS411/1000000</f>
        <v>0</v>
      </c>
      <c r="S3029">
        <f>'[1]Master Data'!DU411/1000000</f>
        <v>0</v>
      </c>
      <c r="T3029">
        <f>'[1]Master Data'!DV411/100</f>
        <v>0</v>
      </c>
      <c r="U3029">
        <f>'[1]Master Data'!DW411/1000000</f>
        <v>0</v>
      </c>
    </row>
    <row r="3030" spans="1:21" x14ac:dyDescent="0.55000000000000004">
      <c r="A3030" s="41" t="s">
        <v>1509</v>
      </c>
      <c r="B3030" s="41">
        <v>0</v>
      </c>
      <c r="C3030">
        <f>'[1]Master Data'!DC412/100</f>
        <v>0</v>
      </c>
      <c r="D3030">
        <f>'[1]Master Data'!DD412/1000000</f>
        <v>0</v>
      </c>
      <c r="E3030">
        <f>'[1]Master Data'!DE412/1000000</f>
        <v>0</v>
      </c>
      <c r="F3030">
        <f>'[1]Master Data'!DF412/100</f>
        <v>0</v>
      </c>
      <c r="G3030">
        <f>'[1]Master Data'!DG412/100</f>
        <v>0</v>
      </c>
      <c r="H3030">
        <f>'[1]Master Data'!DH412/100</f>
        <v>0</v>
      </c>
      <c r="I3030">
        <f>'[1]Master Data'!DI412/100</f>
        <v>0</v>
      </c>
      <c r="J3030">
        <f>'[1]Master Data'!DJ412/100</f>
        <v>0</v>
      </c>
      <c r="K3030">
        <f>'[1]Master Data'!DL412/100</f>
        <v>0</v>
      </c>
      <c r="L3030">
        <f>'[1]Master Data'!DM412/1000000</f>
        <v>0</v>
      </c>
      <c r="M3030">
        <f>'[1]Master Data'!DN412/1000000</f>
        <v>0</v>
      </c>
      <c r="N3030">
        <f>'[1]Master Data'!DO412/1000000</f>
        <v>0</v>
      </c>
      <c r="O3030">
        <f>'[1]Master Data'!DP412/100</f>
        <v>0</v>
      </c>
      <c r="P3030">
        <f>'[1]Master Data'!DQ412/100</f>
        <v>0</v>
      </c>
      <c r="Q3030">
        <f>'[1]Master Data'!DR412/100</f>
        <v>0</v>
      </c>
      <c r="R3030">
        <f>'[1]Master Data'!DS412/1000000</f>
        <v>0</v>
      </c>
      <c r="S3030">
        <f>'[1]Master Data'!DU412/1000000</f>
        <v>0</v>
      </c>
      <c r="T3030">
        <f>'[1]Master Data'!DV412/100</f>
        <v>0</v>
      </c>
      <c r="U3030">
        <f>'[1]Master Data'!DW412/1000000</f>
        <v>0</v>
      </c>
    </row>
    <row r="3031" spans="1:21" x14ac:dyDescent="0.55000000000000004">
      <c r="A3031" s="41" t="s">
        <v>1510</v>
      </c>
      <c r="B3031" s="41">
        <v>0</v>
      </c>
      <c r="C3031">
        <f>'[1]Master Data'!DC413/100</f>
        <v>0</v>
      </c>
      <c r="D3031">
        <f>'[1]Master Data'!DD413/1000000</f>
        <v>0</v>
      </c>
      <c r="E3031">
        <f>'[1]Master Data'!DE413/1000000</f>
        <v>0</v>
      </c>
      <c r="F3031">
        <f>'[1]Master Data'!DF413/100</f>
        <v>0</v>
      </c>
      <c r="G3031">
        <f>'[1]Master Data'!DG413/100</f>
        <v>0</v>
      </c>
      <c r="H3031">
        <f>'[1]Master Data'!DH413/100</f>
        <v>0</v>
      </c>
      <c r="I3031">
        <f>'[1]Master Data'!DI413/100</f>
        <v>0</v>
      </c>
      <c r="J3031">
        <f>'[1]Master Data'!DJ413/100</f>
        <v>0</v>
      </c>
      <c r="K3031">
        <f>'[1]Master Data'!DL413/100</f>
        <v>0</v>
      </c>
      <c r="L3031">
        <f>'[1]Master Data'!DM413/1000000</f>
        <v>0</v>
      </c>
      <c r="M3031">
        <f>'[1]Master Data'!DN413/1000000</f>
        <v>0</v>
      </c>
      <c r="N3031">
        <f>'[1]Master Data'!DO413/1000000</f>
        <v>0</v>
      </c>
      <c r="O3031">
        <f>'[1]Master Data'!DP413/100</f>
        <v>0</v>
      </c>
      <c r="P3031">
        <f>'[1]Master Data'!DQ413/100</f>
        <v>0</v>
      </c>
      <c r="Q3031">
        <f>'[1]Master Data'!DR413/100</f>
        <v>0</v>
      </c>
      <c r="R3031">
        <f>'[1]Master Data'!DS413/1000000</f>
        <v>0</v>
      </c>
      <c r="S3031">
        <f>'[1]Master Data'!DU413/1000000</f>
        <v>0</v>
      </c>
      <c r="T3031">
        <f>'[1]Master Data'!DV413/100</f>
        <v>0</v>
      </c>
      <c r="U3031">
        <f>'[1]Master Data'!DW413/1000000</f>
        <v>0</v>
      </c>
    </row>
    <row r="3032" spans="1:21" x14ac:dyDescent="0.55000000000000004">
      <c r="A3032" s="41" t="s">
        <v>1511</v>
      </c>
      <c r="B3032" s="41">
        <v>0</v>
      </c>
      <c r="C3032">
        <f>'[1]Master Data'!DC414/100</f>
        <v>0</v>
      </c>
      <c r="D3032">
        <f>'[1]Master Data'!DD414/1000000</f>
        <v>0</v>
      </c>
      <c r="E3032">
        <f>'[1]Master Data'!DE414/1000000</f>
        <v>0</v>
      </c>
      <c r="F3032">
        <f>'[1]Master Data'!DF414/100</f>
        <v>0</v>
      </c>
      <c r="G3032">
        <f>'[1]Master Data'!DG414/100</f>
        <v>0</v>
      </c>
      <c r="H3032">
        <f>'[1]Master Data'!DH414/100</f>
        <v>0</v>
      </c>
      <c r="I3032">
        <f>'[1]Master Data'!DI414/100</f>
        <v>0</v>
      </c>
      <c r="J3032">
        <f>'[1]Master Data'!DJ414/100</f>
        <v>0</v>
      </c>
      <c r="K3032">
        <f>'[1]Master Data'!DL414/100</f>
        <v>0</v>
      </c>
      <c r="L3032">
        <f>'[1]Master Data'!DM414/1000000</f>
        <v>0</v>
      </c>
      <c r="M3032">
        <f>'[1]Master Data'!DN414/1000000</f>
        <v>0</v>
      </c>
      <c r="N3032">
        <f>'[1]Master Data'!DO414/1000000</f>
        <v>0</v>
      </c>
      <c r="O3032">
        <f>'[1]Master Data'!DP414/100</f>
        <v>0</v>
      </c>
      <c r="P3032">
        <f>'[1]Master Data'!DQ414/100</f>
        <v>0</v>
      </c>
      <c r="Q3032">
        <f>'[1]Master Data'!DR414/100</f>
        <v>0</v>
      </c>
      <c r="R3032">
        <f>'[1]Master Data'!DS414/1000000</f>
        <v>0</v>
      </c>
      <c r="S3032">
        <f>'[1]Master Data'!DU414/1000000</f>
        <v>0</v>
      </c>
      <c r="T3032">
        <f>'[1]Master Data'!DV414/100</f>
        <v>0</v>
      </c>
      <c r="U3032">
        <f>'[1]Master Data'!DW414/1000000</f>
        <v>0</v>
      </c>
    </row>
    <row r="3033" spans="1:21" x14ac:dyDescent="0.55000000000000004">
      <c r="A3033" s="41" t="s">
        <v>1512</v>
      </c>
      <c r="B3033" s="41">
        <v>2.7000000000000001E-3</v>
      </c>
      <c r="C3033">
        <f>'[1]Master Data'!DC415/100</f>
        <v>3.4999999999999996E-3</v>
      </c>
      <c r="D3033">
        <f>'[1]Master Data'!DD415/1000000</f>
        <v>1.1100000000000002E-6</v>
      </c>
      <c r="E3033">
        <f>'[1]Master Data'!DE415/1000000</f>
        <v>0</v>
      </c>
      <c r="F3033">
        <f>'[1]Master Data'!DF415/100</f>
        <v>0</v>
      </c>
      <c r="G3033">
        <f>'[1]Master Data'!DG415/100</f>
        <v>0</v>
      </c>
      <c r="H3033">
        <f>'[1]Master Data'!DH415/100</f>
        <v>0</v>
      </c>
      <c r="I3033">
        <f>'[1]Master Data'!DI415/100</f>
        <v>0</v>
      </c>
      <c r="J3033">
        <f>'[1]Master Data'!DJ415/100</f>
        <v>1.2999999999999999E-3</v>
      </c>
      <c r="K3033">
        <f>'[1]Master Data'!DL415/100</f>
        <v>1.2999999999999999E-3</v>
      </c>
      <c r="L3033">
        <f>'[1]Master Data'!DM415/1000000</f>
        <v>0</v>
      </c>
      <c r="M3033">
        <f>'[1]Master Data'!DN415/1000000</f>
        <v>0</v>
      </c>
      <c r="N3033">
        <f>'[1]Master Data'!DO415/1000000</f>
        <v>0</v>
      </c>
      <c r="O3033">
        <f>'[1]Master Data'!DP415/100</f>
        <v>0</v>
      </c>
      <c r="P3033">
        <f>'[1]Master Data'!DQ415/100</f>
        <v>0</v>
      </c>
      <c r="Q3033">
        <f>'[1]Master Data'!DR415/100</f>
        <v>0</v>
      </c>
      <c r="R3033">
        <f>'[1]Master Data'!DS415/1000000</f>
        <v>0</v>
      </c>
      <c r="S3033">
        <f>'[1]Master Data'!DU415/1000000</f>
        <v>0</v>
      </c>
      <c r="T3033">
        <f>'[1]Master Data'!DV415/100</f>
        <v>0</v>
      </c>
      <c r="U3033">
        <f>'[1]Master Data'!DW415/1000000</f>
        <v>0</v>
      </c>
    </row>
    <row r="3034" spans="1:21" x14ac:dyDescent="0.55000000000000004">
      <c r="A3034" s="41" t="s">
        <v>1513</v>
      </c>
      <c r="B3034" s="41">
        <v>0</v>
      </c>
      <c r="C3034">
        <f>'[1]Master Data'!DC416/100</f>
        <v>0</v>
      </c>
      <c r="D3034">
        <f>'[1]Master Data'!DD416/1000000</f>
        <v>0</v>
      </c>
      <c r="E3034">
        <f>'[1]Master Data'!DE416/1000000</f>
        <v>0</v>
      </c>
      <c r="F3034">
        <f>'[1]Master Data'!DF416/100</f>
        <v>0</v>
      </c>
      <c r="G3034">
        <f>'[1]Master Data'!DG416/100</f>
        <v>0</v>
      </c>
      <c r="H3034">
        <f>'[1]Master Data'!DH416/100</f>
        <v>0</v>
      </c>
      <c r="I3034">
        <f>'[1]Master Data'!DI416/100</f>
        <v>0</v>
      </c>
      <c r="J3034">
        <f>'[1]Master Data'!DJ416/100</f>
        <v>0</v>
      </c>
      <c r="K3034">
        <f>'[1]Master Data'!DL416/100</f>
        <v>0</v>
      </c>
      <c r="L3034">
        <f>'[1]Master Data'!DM416/1000000</f>
        <v>0</v>
      </c>
      <c r="M3034">
        <f>'[1]Master Data'!DN416/1000000</f>
        <v>0</v>
      </c>
      <c r="N3034">
        <f>'[1]Master Data'!DO416/1000000</f>
        <v>0</v>
      </c>
      <c r="O3034">
        <f>'[1]Master Data'!DP416/100</f>
        <v>0</v>
      </c>
      <c r="P3034">
        <f>'[1]Master Data'!DQ416/100</f>
        <v>0</v>
      </c>
      <c r="Q3034">
        <f>'[1]Master Data'!DR416/100</f>
        <v>0</v>
      </c>
      <c r="R3034">
        <f>'[1]Master Data'!DS416/1000000</f>
        <v>0</v>
      </c>
      <c r="S3034">
        <f>'[1]Master Data'!DU416/1000000</f>
        <v>0</v>
      </c>
      <c r="T3034">
        <f>'[1]Master Data'!DV416/100</f>
        <v>0</v>
      </c>
      <c r="U3034">
        <f>'[1]Master Data'!DW416/1000000</f>
        <v>0</v>
      </c>
    </row>
    <row r="3035" spans="1:21" x14ac:dyDescent="0.55000000000000004">
      <c r="A3035" s="41" t="s">
        <v>1514</v>
      </c>
      <c r="B3035" s="41">
        <v>0</v>
      </c>
      <c r="C3035">
        <f>'[1]Master Data'!DC417/100</f>
        <v>0</v>
      </c>
      <c r="D3035">
        <f>'[1]Master Data'!DD417/1000000</f>
        <v>0</v>
      </c>
      <c r="E3035">
        <f>'[1]Master Data'!DE417/1000000</f>
        <v>0</v>
      </c>
      <c r="F3035">
        <f>'[1]Master Data'!DF417/100</f>
        <v>0</v>
      </c>
      <c r="G3035">
        <f>'[1]Master Data'!DG417/100</f>
        <v>0</v>
      </c>
      <c r="H3035">
        <f>'[1]Master Data'!DH417/100</f>
        <v>0</v>
      </c>
      <c r="I3035">
        <f>'[1]Master Data'!DI417/100</f>
        <v>0</v>
      </c>
      <c r="J3035">
        <f>'[1]Master Data'!DJ417/100</f>
        <v>0</v>
      </c>
      <c r="K3035">
        <f>'[1]Master Data'!DL417/100</f>
        <v>0</v>
      </c>
      <c r="L3035">
        <f>'[1]Master Data'!DM417/1000000</f>
        <v>0</v>
      </c>
      <c r="M3035">
        <f>'[1]Master Data'!DN417/1000000</f>
        <v>0</v>
      </c>
      <c r="N3035">
        <f>'[1]Master Data'!DO417/1000000</f>
        <v>0</v>
      </c>
      <c r="O3035">
        <f>'[1]Master Data'!DP417/100</f>
        <v>0</v>
      </c>
      <c r="P3035">
        <f>'[1]Master Data'!DQ417/100</f>
        <v>0</v>
      </c>
      <c r="Q3035">
        <f>'[1]Master Data'!DR417/100</f>
        <v>0</v>
      </c>
      <c r="R3035">
        <f>'[1]Master Data'!DS417/1000000</f>
        <v>0</v>
      </c>
      <c r="S3035">
        <f>'[1]Master Data'!DU417/1000000</f>
        <v>0</v>
      </c>
      <c r="T3035">
        <f>'[1]Master Data'!DV417/100</f>
        <v>0</v>
      </c>
      <c r="U3035">
        <f>'[1]Master Data'!DW417/1000000</f>
        <v>0</v>
      </c>
    </row>
    <row r="3036" spans="1:21" x14ac:dyDescent="0.55000000000000004">
      <c r="A3036" s="41" t="s">
        <v>1515</v>
      </c>
      <c r="B3036" s="41">
        <v>0</v>
      </c>
      <c r="C3036">
        <f>'[1]Master Data'!DC418/100</f>
        <v>0</v>
      </c>
      <c r="D3036">
        <f>'[1]Master Data'!DD418/1000000</f>
        <v>0</v>
      </c>
      <c r="E3036">
        <f>'[1]Master Data'!DE418/1000000</f>
        <v>0</v>
      </c>
      <c r="F3036">
        <f>'[1]Master Data'!DF418/100</f>
        <v>0</v>
      </c>
      <c r="G3036">
        <f>'[1]Master Data'!DG418/100</f>
        <v>0</v>
      </c>
      <c r="H3036">
        <f>'[1]Master Data'!DH418/100</f>
        <v>0</v>
      </c>
      <c r="I3036">
        <f>'[1]Master Data'!DI418/100</f>
        <v>0</v>
      </c>
      <c r="J3036">
        <f>'[1]Master Data'!DJ418/100</f>
        <v>0</v>
      </c>
      <c r="K3036">
        <f>'[1]Master Data'!DL418/100</f>
        <v>0</v>
      </c>
      <c r="L3036">
        <f>'[1]Master Data'!DM418/1000000</f>
        <v>0</v>
      </c>
      <c r="M3036">
        <f>'[1]Master Data'!DN418/1000000</f>
        <v>0</v>
      </c>
      <c r="N3036">
        <f>'[1]Master Data'!DO418/1000000</f>
        <v>0</v>
      </c>
      <c r="O3036">
        <f>'[1]Master Data'!DP418/100</f>
        <v>0</v>
      </c>
      <c r="P3036">
        <f>'[1]Master Data'!DQ418/100</f>
        <v>0</v>
      </c>
      <c r="Q3036">
        <f>'[1]Master Data'!DR418/100</f>
        <v>0</v>
      </c>
      <c r="R3036">
        <f>'[1]Master Data'!DS418/1000000</f>
        <v>0</v>
      </c>
      <c r="S3036">
        <f>'[1]Master Data'!DU418/1000000</f>
        <v>0</v>
      </c>
      <c r="T3036">
        <f>'[1]Master Data'!DV418/100</f>
        <v>0</v>
      </c>
      <c r="U3036">
        <f>'[1]Master Data'!DW418/1000000</f>
        <v>0</v>
      </c>
    </row>
    <row r="3037" spans="1:21" x14ac:dyDescent="0.55000000000000004">
      <c r="A3037" s="41" t="s">
        <v>1516</v>
      </c>
      <c r="B3037" s="41">
        <v>0</v>
      </c>
      <c r="C3037">
        <f>'[1]Master Data'!DC419/100</f>
        <v>0</v>
      </c>
      <c r="D3037">
        <f>'[1]Master Data'!DD419/1000000</f>
        <v>0</v>
      </c>
      <c r="E3037">
        <f>'[1]Master Data'!DE419/1000000</f>
        <v>0</v>
      </c>
      <c r="F3037">
        <f>'[1]Master Data'!DF419/100</f>
        <v>0</v>
      </c>
      <c r="G3037">
        <f>'[1]Master Data'!DG419/100</f>
        <v>0</v>
      </c>
      <c r="H3037">
        <f>'[1]Master Data'!DH419/100</f>
        <v>0</v>
      </c>
      <c r="I3037">
        <f>'[1]Master Data'!DI419/100</f>
        <v>0</v>
      </c>
      <c r="J3037">
        <f>'[1]Master Data'!DJ419/100</f>
        <v>0</v>
      </c>
      <c r="K3037">
        <f>'[1]Master Data'!DL419/100</f>
        <v>0</v>
      </c>
      <c r="L3037">
        <f>'[1]Master Data'!DM419/1000000</f>
        <v>0</v>
      </c>
      <c r="M3037">
        <f>'[1]Master Data'!DN419/1000000</f>
        <v>0</v>
      </c>
      <c r="N3037">
        <f>'[1]Master Data'!DO419/1000000</f>
        <v>0</v>
      </c>
      <c r="O3037">
        <f>'[1]Master Data'!DP419/100</f>
        <v>0</v>
      </c>
      <c r="P3037">
        <f>'[1]Master Data'!DQ419/100</f>
        <v>0</v>
      </c>
      <c r="Q3037">
        <f>'[1]Master Data'!DR419/100</f>
        <v>0</v>
      </c>
      <c r="R3037">
        <f>'[1]Master Data'!DS419/1000000</f>
        <v>0</v>
      </c>
      <c r="S3037">
        <f>'[1]Master Data'!DU419/1000000</f>
        <v>0</v>
      </c>
      <c r="T3037">
        <f>'[1]Master Data'!DV419/100</f>
        <v>0</v>
      </c>
      <c r="U3037">
        <f>'[1]Master Data'!DW419/1000000</f>
        <v>0</v>
      </c>
    </row>
    <row r="3038" spans="1:21" x14ac:dyDescent="0.55000000000000004">
      <c r="A3038" s="41" t="s">
        <v>1517</v>
      </c>
      <c r="B3038" s="41">
        <v>0</v>
      </c>
      <c r="C3038">
        <f>'[1]Master Data'!DC420/100</f>
        <v>0</v>
      </c>
      <c r="D3038">
        <f>'[1]Master Data'!DD420/1000000</f>
        <v>0</v>
      </c>
      <c r="E3038">
        <f>'[1]Master Data'!DE420/1000000</f>
        <v>0</v>
      </c>
      <c r="F3038">
        <f>'[1]Master Data'!DF420/100</f>
        <v>0</v>
      </c>
      <c r="G3038">
        <f>'[1]Master Data'!DG420/100</f>
        <v>0</v>
      </c>
      <c r="H3038">
        <f>'[1]Master Data'!DH420/100</f>
        <v>0</v>
      </c>
      <c r="I3038">
        <f>'[1]Master Data'!DI420/100</f>
        <v>0</v>
      </c>
      <c r="J3038">
        <f>'[1]Master Data'!DJ420/100</f>
        <v>0</v>
      </c>
      <c r="K3038">
        <f>'[1]Master Data'!DL420/100</f>
        <v>0</v>
      </c>
      <c r="L3038">
        <f>'[1]Master Data'!DM420/1000000</f>
        <v>0</v>
      </c>
      <c r="M3038">
        <f>'[1]Master Data'!DN420/1000000</f>
        <v>0</v>
      </c>
      <c r="N3038">
        <f>'[1]Master Data'!DO420/1000000</f>
        <v>0</v>
      </c>
      <c r="O3038">
        <f>'[1]Master Data'!DP420/100</f>
        <v>0</v>
      </c>
      <c r="P3038">
        <f>'[1]Master Data'!DQ420/100</f>
        <v>0</v>
      </c>
      <c r="Q3038">
        <f>'[1]Master Data'!DR420/100</f>
        <v>0</v>
      </c>
      <c r="R3038">
        <f>'[1]Master Data'!DS420/1000000</f>
        <v>0</v>
      </c>
      <c r="S3038">
        <f>'[1]Master Data'!DU420/1000000</f>
        <v>0</v>
      </c>
      <c r="T3038">
        <f>'[1]Master Data'!DV420/100</f>
        <v>0</v>
      </c>
      <c r="U3038">
        <f>'[1]Master Data'!DW420/1000000</f>
        <v>0</v>
      </c>
    </row>
    <row r="3039" spans="1:21" x14ac:dyDescent="0.55000000000000004">
      <c r="A3039" s="41" t="s">
        <v>1518</v>
      </c>
      <c r="B3039" s="41">
        <v>0</v>
      </c>
      <c r="C3039">
        <f>'[1]Master Data'!DC421/100</f>
        <v>0</v>
      </c>
      <c r="D3039">
        <f>'[1]Master Data'!DD421/1000000</f>
        <v>0</v>
      </c>
      <c r="E3039">
        <f>'[1]Master Data'!DE421/1000000</f>
        <v>0</v>
      </c>
      <c r="F3039">
        <f>'[1]Master Data'!DF421/100</f>
        <v>0</v>
      </c>
      <c r="G3039">
        <f>'[1]Master Data'!DG421/100</f>
        <v>0</v>
      </c>
      <c r="H3039">
        <f>'[1]Master Data'!DH421/100</f>
        <v>0</v>
      </c>
      <c r="I3039">
        <f>'[1]Master Data'!DI421/100</f>
        <v>0</v>
      </c>
      <c r="J3039">
        <f>'[1]Master Data'!DJ421/100</f>
        <v>0</v>
      </c>
      <c r="K3039">
        <f>'[1]Master Data'!DL421/100</f>
        <v>0</v>
      </c>
      <c r="L3039">
        <f>'[1]Master Data'!DM421/1000000</f>
        <v>0</v>
      </c>
      <c r="M3039">
        <f>'[1]Master Data'!DN421/1000000</f>
        <v>0</v>
      </c>
      <c r="N3039">
        <f>'[1]Master Data'!DO421/1000000</f>
        <v>0</v>
      </c>
      <c r="O3039">
        <f>'[1]Master Data'!DP421/100</f>
        <v>0</v>
      </c>
      <c r="P3039">
        <f>'[1]Master Data'!DQ421/100</f>
        <v>0</v>
      </c>
      <c r="Q3039">
        <f>'[1]Master Data'!DR421/100</f>
        <v>0</v>
      </c>
      <c r="R3039">
        <f>'[1]Master Data'!DS421/1000000</f>
        <v>0</v>
      </c>
      <c r="S3039">
        <f>'[1]Master Data'!DU421/1000000</f>
        <v>0</v>
      </c>
      <c r="T3039">
        <f>'[1]Master Data'!DV421/100</f>
        <v>0</v>
      </c>
      <c r="U3039">
        <f>'[1]Master Data'!DW421/1000000</f>
        <v>0</v>
      </c>
    </row>
    <row r="3040" spans="1:21" x14ac:dyDescent="0.55000000000000004">
      <c r="A3040" s="41" t="s">
        <v>1519</v>
      </c>
      <c r="B3040" s="41">
        <v>0</v>
      </c>
      <c r="C3040">
        <f>'[1]Master Data'!DC422/100</f>
        <v>0</v>
      </c>
      <c r="D3040">
        <f>'[1]Master Data'!DD422/1000000</f>
        <v>0</v>
      </c>
      <c r="E3040">
        <f>'[1]Master Data'!DE422/1000000</f>
        <v>0</v>
      </c>
      <c r="F3040">
        <f>'[1]Master Data'!DF422/100</f>
        <v>0</v>
      </c>
      <c r="G3040">
        <f>'[1]Master Data'!DG422/100</f>
        <v>0</v>
      </c>
      <c r="H3040">
        <f>'[1]Master Data'!DH422/100</f>
        <v>0</v>
      </c>
      <c r="I3040">
        <f>'[1]Master Data'!DI422/100</f>
        <v>0</v>
      </c>
      <c r="J3040">
        <f>'[1]Master Data'!DJ422/100</f>
        <v>0</v>
      </c>
      <c r="K3040">
        <f>'[1]Master Data'!DL422/100</f>
        <v>0</v>
      </c>
      <c r="L3040">
        <f>'[1]Master Data'!DM422/1000000</f>
        <v>0</v>
      </c>
      <c r="M3040">
        <f>'[1]Master Data'!DN422/1000000</f>
        <v>0</v>
      </c>
      <c r="N3040">
        <f>'[1]Master Data'!DO422/1000000</f>
        <v>0</v>
      </c>
      <c r="O3040">
        <f>'[1]Master Data'!DP422/100</f>
        <v>0</v>
      </c>
      <c r="P3040">
        <f>'[1]Master Data'!DQ422/100</f>
        <v>0</v>
      </c>
      <c r="Q3040">
        <f>'[1]Master Data'!DR422/100</f>
        <v>0</v>
      </c>
      <c r="R3040">
        <f>'[1]Master Data'!DS422/1000000</f>
        <v>0</v>
      </c>
      <c r="S3040">
        <f>'[1]Master Data'!DU422/1000000</f>
        <v>0</v>
      </c>
      <c r="T3040">
        <f>'[1]Master Data'!DV422/100</f>
        <v>0</v>
      </c>
      <c r="U3040">
        <f>'[1]Master Data'!DW422/1000000</f>
        <v>0</v>
      </c>
    </row>
    <row r="3041" spans="1:21" x14ac:dyDescent="0.55000000000000004">
      <c r="A3041" s="41" t="s">
        <v>1520</v>
      </c>
      <c r="B3041" s="41">
        <v>0</v>
      </c>
      <c r="C3041">
        <f>'[1]Master Data'!DC423/100</f>
        <v>0</v>
      </c>
      <c r="D3041">
        <f>'[1]Master Data'!DD423/1000000</f>
        <v>0</v>
      </c>
      <c r="E3041">
        <f>'[1]Master Data'!DE423/1000000</f>
        <v>0</v>
      </c>
      <c r="F3041">
        <f>'[1]Master Data'!DF423/100</f>
        <v>0</v>
      </c>
      <c r="G3041">
        <f>'[1]Master Data'!DG423/100</f>
        <v>0</v>
      </c>
      <c r="H3041">
        <f>'[1]Master Data'!DH423/100</f>
        <v>0</v>
      </c>
      <c r="I3041">
        <f>'[1]Master Data'!DI423/100</f>
        <v>0</v>
      </c>
      <c r="J3041">
        <f>'[1]Master Data'!DJ423/100</f>
        <v>0</v>
      </c>
      <c r="K3041">
        <f>'[1]Master Data'!DL423/100</f>
        <v>0</v>
      </c>
      <c r="L3041">
        <f>'[1]Master Data'!DM423/1000000</f>
        <v>0</v>
      </c>
      <c r="M3041">
        <f>'[1]Master Data'!DN423/1000000</f>
        <v>0</v>
      </c>
      <c r="N3041">
        <f>'[1]Master Data'!DO423/1000000</f>
        <v>0</v>
      </c>
      <c r="O3041">
        <f>'[1]Master Data'!DP423/100</f>
        <v>0</v>
      </c>
      <c r="P3041">
        <f>'[1]Master Data'!DQ423/100</f>
        <v>0</v>
      </c>
      <c r="Q3041">
        <f>'[1]Master Data'!DR423/100</f>
        <v>0</v>
      </c>
      <c r="R3041">
        <f>'[1]Master Data'!DS423/1000000</f>
        <v>0</v>
      </c>
      <c r="S3041">
        <f>'[1]Master Data'!DU423/1000000</f>
        <v>0</v>
      </c>
      <c r="T3041">
        <f>'[1]Master Data'!DV423/100</f>
        <v>0</v>
      </c>
      <c r="U3041">
        <f>'[1]Master Data'!DW423/1000000</f>
        <v>0</v>
      </c>
    </row>
    <row r="3042" spans="1:21" x14ac:dyDescent="0.55000000000000004">
      <c r="A3042" s="41" t="s">
        <v>1521</v>
      </c>
      <c r="B3042" s="41">
        <v>0</v>
      </c>
      <c r="C3042">
        <f>'[1]Master Data'!DC424/100</f>
        <v>0</v>
      </c>
      <c r="D3042">
        <f>'[1]Master Data'!DD424/1000000</f>
        <v>0</v>
      </c>
      <c r="E3042">
        <f>'[1]Master Data'!DE424/1000000</f>
        <v>0</v>
      </c>
      <c r="F3042">
        <f>'[1]Master Data'!DF424/100</f>
        <v>0</v>
      </c>
      <c r="G3042">
        <f>'[1]Master Data'!DG424/100</f>
        <v>0</v>
      </c>
      <c r="H3042">
        <f>'[1]Master Data'!DH424/100</f>
        <v>0</v>
      </c>
      <c r="I3042">
        <f>'[1]Master Data'!DI424/100</f>
        <v>0</v>
      </c>
      <c r="J3042">
        <f>'[1]Master Data'!DJ424/100</f>
        <v>0</v>
      </c>
      <c r="K3042">
        <f>'[1]Master Data'!DL424/100</f>
        <v>0</v>
      </c>
      <c r="L3042">
        <f>'[1]Master Data'!DM424/1000000</f>
        <v>0</v>
      </c>
      <c r="M3042">
        <f>'[1]Master Data'!DN424/1000000</f>
        <v>0</v>
      </c>
      <c r="N3042">
        <f>'[1]Master Data'!DO424/1000000</f>
        <v>0</v>
      </c>
      <c r="O3042">
        <f>'[1]Master Data'!DP424/100</f>
        <v>0</v>
      </c>
      <c r="P3042">
        <f>'[1]Master Data'!DQ424/100</f>
        <v>0</v>
      </c>
      <c r="Q3042">
        <f>'[1]Master Data'!DR424/100</f>
        <v>0</v>
      </c>
      <c r="R3042">
        <f>'[1]Master Data'!DS424/1000000</f>
        <v>0</v>
      </c>
      <c r="S3042">
        <f>'[1]Master Data'!DU424/1000000</f>
        <v>0</v>
      </c>
      <c r="T3042">
        <f>'[1]Master Data'!DV424/100</f>
        <v>0</v>
      </c>
      <c r="U3042">
        <f>'[1]Master Data'!DW424/1000000</f>
        <v>0</v>
      </c>
    </row>
    <row r="3043" spans="1:21" x14ac:dyDescent="0.55000000000000004">
      <c r="A3043" s="41" t="s">
        <v>1522</v>
      </c>
      <c r="B3043" s="41">
        <v>0</v>
      </c>
      <c r="C3043">
        <f>'[1]Master Data'!DC425/100</f>
        <v>0</v>
      </c>
      <c r="D3043">
        <f>'[1]Master Data'!DD425/1000000</f>
        <v>0</v>
      </c>
      <c r="E3043">
        <f>'[1]Master Data'!DE425/1000000</f>
        <v>0</v>
      </c>
      <c r="F3043">
        <f>'[1]Master Data'!DF425/100</f>
        <v>0</v>
      </c>
      <c r="G3043">
        <f>'[1]Master Data'!DG425/100</f>
        <v>0</v>
      </c>
      <c r="H3043">
        <f>'[1]Master Data'!DH425/100</f>
        <v>0</v>
      </c>
      <c r="I3043">
        <f>'[1]Master Data'!DI425/100</f>
        <v>0</v>
      </c>
      <c r="J3043">
        <f>'[1]Master Data'!DJ425/100</f>
        <v>0</v>
      </c>
      <c r="K3043">
        <f>'[1]Master Data'!DL425/100</f>
        <v>0</v>
      </c>
      <c r="L3043">
        <f>'[1]Master Data'!DM425/1000000</f>
        <v>0</v>
      </c>
      <c r="M3043">
        <f>'[1]Master Data'!DN425/1000000</f>
        <v>0</v>
      </c>
      <c r="N3043">
        <f>'[1]Master Data'!DO425/1000000</f>
        <v>0</v>
      </c>
      <c r="O3043">
        <f>'[1]Master Data'!DP425/100</f>
        <v>0</v>
      </c>
      <c r="P3043">
        <f>'[1]Master Data'!DQ425/100</f>
        <v>0</v>
      </c>
      <c r="Q3043">
        <f>'[1]Master Data'!DR425/100</f>
        <v>0</v>
      </c>
      <c r="R3043">
        <f>'[1]Master Data'!DS425/1000000</f>
        <v>0</v>
      </c>
      <c r="S3043">
        <f>'[1]Master Data'!DU425/1000000</f>
        <v>0</v>
      </c>
      <c r="T3043">
        <f>'[1]Master Data'!DV425/100</f>
        <v>0</v>
      </c>
      <c r="U3043">
        <f>'[1]Master Data'!DW425/1000000</f>
        <v>0</v>
      </c>
    </row>
    <row r="3044" spans="1:21" x14ac:dyDescent="0.55000000000000004">
      <c r="A3044" s="41" t="s">
        <v>1523</v>
      </c>
      <c r="B3044" s="41">
        <v>0</v>
      </c>
      <c r="C3044">
        <f>'[1]Master Data'!DC426/100</f>
        <v>0</v>
      </c>
      <c r="D3044">
        <f>'[1]Master Data'!DD426/1000000</f>
        <v>0</v>
      </c>
      <c r="E3044">
        <f>'[1]Master Data'!DE426/1000000</f>
        <v>0</v>
      </c>
      <c r="F3044">
        <f>'[1]Master Data'!DF426/100</f>
        <v>0</v>
      </c>
      <c r="G3044">
        <f>'[1]Master Data'!DG426/100</f>
        <v>0</v>
      </c>
      <c r="H3044">
        <f>'[1]Master Data'!DH426/100</f>
        <v>0</v>
      </c>
      <c r="I3044">
        <f>'[1]Master Data'!DI426/100</f>
        <v>0</v>
      </c>
      <c r="J3044">
        <f>'[1]Master Data'!DJ426/100</f>
        <v>0</v>
      </c>
      <c r="K3044">
        <f>'[1]Master Data'!DL426/100</f>
        <v>0</v>
      </c>
      <c r="L3044">
        <f>'[1]Master Data'!DM426/1000000</f>
        <v>0</v>
      </c>
      <c r="M3044">
        <f>'[1]Master Data'!DN426/1000000</f>
        <v>0</v>
      </c>
      <c r="N3044">
        <f>'[1]Master Data'!DO426/1000000</f>
        <v>0</v>
      </c>
      <c r="O3044">
        <f>'[1]Master Data'!DP426/100</f>
        <v>0</v>
      </c>
      <c r="P3044">
        <f>'[1]Master Data'!DQ426/100</f>
        <v>0</v>
      </c>
      <c r="Q3044">
        <f>'[1]Master Data'!DR426/100</f>
        <v>0</v>
      </c>
      <c r="R3044">
        <f>'[1]Master Data'!DS426/1000000</f>
        <v>0</v>
      </c>
      <c r="S3044">
        <f>'[1]Master Data'!DU426/1000000</f>
        <v>0</v>
      </c>
      <c r="T3044">
        <f>'[1]Master Data'!DV426/100</f>
        <v>0</v>
      </c>
      <c r="U3044">
        <f>'[1]Master Data'!DW426/1000000</f>
        <v>0</v>
      </c>
    </row>
    <row r="3045" spans="1:21" x14ac:dyDescent="0.55000000000000004">
      <c r="A3045" s="41" t="s">
        <v>1524</v>
      </c>
      <c r="B3045" s="41">
        <v>0</v>
      </c>
      <c r="C3045">
        <f>'[1]Master Data'!DC427/100</f>
        <v>0</v>
      </c>
      <c r="D3045">
        <f>'[1]Master Data'!DD427/1000000</f>
        <v>0</v>
      </c>
      <c r="E3045">
        <f>'[1]Master Data'!DE427/1000000</f>
        <v>0</v>
      </c>
      <c r="F3045">
        <f>'[1]Master Data'!DF427/100</f>
        <v>0</v>
      </c>
      <c r="G3045">
        <f>'[1]Master Data'!DG427/100</f>
        <v>0</v>
      </c>
      <c r="H3045">
        <f>'[1]Master Data'!DH427/100</f>
        <v>0</v>
      </c>
      <c r="I3045">
        <f>'[1]Master Data'!DI427/100</f>
        <v>0</v>
      </c>
      <c r="J3045">
        <f>'[1]Master Data'!DJ427/100</f>
        <v>0</v>
      </c>
      <c r="K3045">
        <f>'[1]Master Data'!DL427/100</f>
        <v>0</v>
      </c>
      <c r="L3045">
        <f>'[1]Master Data'!DM427/1000000</f>
        <v>0</v>
      </c>
      <c r="M3045">
        <f>'[1]Master Data'!DN427/1000000</f>
        <v>0</v>
      </c>
      <c r="N3045">
        <f>'[1]Master Data'!DO427/1000000</f>
        <v>0</v>
      </c>
      <c r="O3045">
        <f>'[1]Master Data'!DP427/100</f>
        <v>0</v>
      </c>
      <c r="P3045">
        <f>'[1]Master Data'!DQ427/100</f>
        <v>0</v>
      </c>
      <c r="Q3045">
        <f>'[1]Master Data'!DR427/100</f>
        <v>0</v>
      </c>
      <c r="R3045">
        <f>'[1]Master Data'!DS427/1000000</f>
        <v>0</v>
      </c>
      <c r="S3045">
        <f>'[1]Master Data'!DU427/1000000</f>
        <v>0</v>
      </c>
      <c r="T3045">
        <f>'[1]Master Data'!DV427/100</f>
        <v>0</v>
      </c>
      <c r="U3045">
        <f>'[1]Master Data'!DW427/1000000</f>
        <v>0</v>
      </c>
    </row>
    <row r="3046" spans="1:21" x14ac:dyDescent="0.55000000000000004">
      <c r="A3046" s="41" t="s">
        <v>1525</v>
      </c>
      <c r="B3046" s="41">
        <v>0</v>
      </c>
      <c r="C3046">
        <f>'[1]Master Data'!DC428/100</f>
        <v>0</v>
      </c>
      <c r="D3046">
        <f>'[1]Master Data'!DD428/1000000</f>
        <v>0</v>
      </c>
      <c r="E3046">
        <f>'[1]Master Data'!DE428/1000000</f>
        <v>0</v>
      </c>
      <c r="F3046">
        <f>'[1]Master Data'!DF428/100</f>
        <v>0</v>
      </c>
      <c r="G3046">
        <f>'[1]Master Data'!DG428/100</f>
        <v>0</v>
      </c>
      <c r="H3046">
        <f>'[1]Master Data'!DH428/100</f>
        <v>0</v>
      </c>
      <c r="I3046">
        <f>'[1]Master Data'!DI428/100</f>
        <v>0</v>
      </c>
      <c r="J3046">
        <f>'[1]Master Data'!DJ428/100</f>
        <v>0</v>
      </c>
      <c r="K3046">
        <f>'[1]Master Data'!DL428/100</f>
        <v>0</v>
      </c>
      <c r="L3046">
        <f>'[1]Master Data'!DM428/1000000</f>
        <v>0</v>
      </c>
      <c r="M3046">
        <f>'[1]Master Data'!DN428/1000000</f>
        <v>0</v>
      </c>
      <c r="N3046">
        <f>'[1]Master Data'!DO428/1000000</f>
        <v>0</v>
      </c>
      <c r="O3046">
        <f>'[1]Master Data'!DP428/100</f>
        <v>0</v>
      </c>
      <c r="P3046">
        <f>'[1]Master Data'!DQ428/100</f>
        <v>0</v>
      </c>
      <c r="Q3046">
        <f>'[1]Master Data'!DR428/100</f>
        <v>0</v>
      </c>
      <c r="R3046">
        <f>'[1]Master Data'!DS428/1000000</f>
        <v>0</v>
      </c>
      <c r="S3046">
        <f>'[1]Master Data'!DU428/1000000</f>
        <v>0</v>
      </c>
      <c r="T3046">
        <f>'[1]Master Data'!DV428/100</f>
        <v>0</v>
      </c>
      <c r="U3046">
        <f>'[1]Master Data'!DW428/1000000</f>
        <v>0</v>
      </c>
    </row>
    <row r="3047" spans="1:21" x14ac:dyDescent="0.55000000000000004">
      <c r="A3047" s="41" t="s">
        <v>1526</v>
      </c>
      <c r="B3047" s="41">
        <v>0</v>
      </c>
      <c r="C3047">
        <f>'[1]Master Data'!DC429/100</f>
        <v>0</v>
      </c>
      <c r="D3047">
        <f>'[1]Master Data'!DD429/1000000</f>
        <v>0</v>
      </c>
      <c r="E3047">
        <f>'[1]Master Data'!DE429/1000000</f>
        <v>0</v>
      </c>
      <c r="F3047">
        <f>'[1]Master Data'!DF429/100</f>
        <v>0</v>
      </c>
      <c r="G3047">
        <f>'[1]Master Data'!DG429/100</f>
        <v>0</v>
      </c>
      <c r="H3047">
        <f>'[1]Master Data'!DH429/100</f>
        <v>0</v>
      </c>
      <c r="I3047">
        <f>'[1]Master Data'!DI429/100</f>
        <v>0</v>
      </c>
      <c r="J3047">
        <f>'[1]Master Data'!DJ429/100</f>
        <v>0</v>
      </c>
      <c r="K3047">
        <f>'[1]Master Data'!DL429/100</f>
        <v>0</v>
      </c>
      <c r="L3047">
        <f>'[1]Master Data'!DM429/1000000</f>
        <v>0</v>
      </c>
      <c r="M3047">
        <f>'[1]Master Data'!DN429/1000000</f>
        <v>0</v>
      </c>
      <c r="N3047">
        <f>'[1]Master Data'!DO429/1000000</f>
        <v>0</v>
      </c>
      <c r="O3047">
        <f>'[1]Master Data'!DP429/100</f>
        <v>0</v>
      </c>
      <c r="P3047">
        <f>'[1]Master Data'!DQ429/100</f>
        <v>0</v>
      </c>
      <c r="Q3047">
        <f>'[1]Master Data'!DR429/100</f>
        <v>0</v>
      </c>
      <c r="R3047">
        <f>'[1]Master Data'!DS429/1000000</f>
        <v>0</v>
      </c>
      <c r="S3047">
        <f>'[1]Master Data'!DU429/1000000</f>
        <v>0</v>
      </c>
      <c r="T3047">
        <f>'[1]Master Data'!DV429/100</f>
        <v>0</v>
      </c>
      <c r="U3047">
        <f>'[1]Master Data'!DW429/1000000</f>
        <v>0</v>
      </c>
    </row>
    <row r="3048" spans="1:21" x14ac:dyDescent="0.55000000000000004">
      <c r="A3048" s="41" t="s">
        <v>1527</v>
      </c>
      <c r="B3048" s="41">
        <v>0</v>
      </c>
      <c r="C3048">
        <f>'[1]Master Data'!DC430/100</f>
        <v>0</v>
      </c>
      <c r="D3048">
        <f>'[1]Master Data'!DD430/1000000</f>
        <v>0</v>
      </c>
      <c r="E3048">
        <f>'[1]Master Data'!DE430/1000000</f>
        <v>0</v>
      </c>
      <c r="F3048">
        <f>'[1]Master Data'!DF430/100</f>
        <v>0</v>
      </c>
      <c r="G3048">
        <f>'[1]Master Data'!DG430/100</f>
        <v>0</v>
      </c>
      <c r="H3048">
        <f>'[1]Master Data'!DH430/100</f>
        <v>0</v>
      </c>
      <c r="I3048">
        <f>'[1]Master Data'!DI430/100</f>
        <v>0</v>
      </c>
      <c r="J3048">
        <f>'[1]Master Data'!DJ430/100</f>
        <v>0</v>
      </c>
      <c r="K3048">
        <f>'[1]Master Data'!DL430/100</f>
        <v>0</v>
      </c>
      <c r="L3048">
        <f>'[1]Master Data'!DM430/1000000</f>
        <v>0</v>
      </c>
      <c r="M3048">
        <f>'[1]Master Data'!DN430/1000000</f>
        <v>0</v>
      </c>
      <c r="N3048">
        <f>'[1]Master Data'!DO430/1000000</f>
        <v>0</v>
      </c>
      <c r="O3048">
        <f>'[1]Master Data'!DP430/100</f>
        <v>0</v>
      </c>
      <c r="P3048">
        <f>'[1]Master Data'!DQ430/100</f>
        <v>0</v>
      </c>
      <c r="Q3048">
        <f>'[1]Master Data'!DR430/100</f>
        <v>0</v>
      </c>
      <c r="R3048">
        <f>'[1]Master Data'!DS430/1000000</f>
        <v>0</v>
      </c>
      <c r="S3048">
        <f>'[1]Master Data'!DU430/1000000</f>
        <v>0</v>
      </c>
      <c r="T3048">
        <f>'[1]Master Data'!DV430/100</f>
        <v>0</v>
      </c>
      <c r="U3048">
        <f>'[1]Master Data'!DW430/1000000</f>
        <v>0</v>
      </c>
    </row>
    <row r="3049" spans="1:21" x14ac:dyDescent="0.55000000000000004">
      <c r="A3049" s="41" t="s">
        <v>1528</v>
      </c>
      <c r="B3049" s="41">
        <v>0</v>
      </c>
      <c r="C3049">
        <f>'[1]Master Data'!DC431/100</f>
        <v>0</v>
      </c>
      <c r="D3049">
        <f>'[1]Master Data'!DD431/1000000</f>
        <v>0</v>
      </c>
      <c r="E3049">
        <f>'[1]Master Data'!DE431/1000000</f>
        <v>0</v>
      </c>
      <c r="F3049">
        <f>'[1]Master Data'!DF431/100</f>
        <v>0</v>
      </c>
      <c r="G3049">
        <f>'[1]Master Data'!DG431/100</f>
        <v>0</v>
      </c>
      <c r="H3049">
        <f>'[1]Master Data'!DH431/100</f>
        <v>0</v>
      </c>
      <c r="I3049">
        <f>'[1]Master Data'!DI431/100</f>
        <v>0</v>
      </c>
      <c r="J3049">
        <f>'[1]Master Data'!DJ431/100</f>
        <v>0</v>
      </c>
      <c r="K3049">
        <f>'[1]Master Data'!DL431/100</f>
        <v>0</v>
      </c>
      <c r="L3049">
        <f>'[1]Master Data'!DM431/1000000</f>
        <v>0</v>
      </c>
      <c r="M3049">
        <f>'[1]Master Data'!DN431/1000000</f>
        <v>0</v>
      </c>
      <c r="N3049">
        <f>'[1]Master Data'!DO431/1000000</f>
        <v>0</v>
      </c>
      <c r="O3049">
        <f>'[1]Master Data'!DP431/100</f>
        <v>0</v>
      </c>
      <c r="P3049">
        <f>'[1]Master Data'!DQ431/100</f>
        <v>0</v>
      </c>
      <c r="Q3049">
        <f>'[1]Master Data'!DR431/100</f>
        <v>0</v>
      </c>
      <c r="R3049">
        <f>'[1]Master Data'!DS431/1000000</f>
        <v>0</v>
      </c>
      <c r="S3049">
        <f>'[1]Master Data'!DU431/1000000</f>
        <v>0</v>
      </c>
      <c r="T3049">
        <f>'[1]Master Data'!DV431/100</f>
        <v>0</v>
      </c>
      <c r="U3049">
        <f>'[1]Master Data'!DW431/1000000</f>
        <v>0</v>
      </c>
    </row>
    <row r="3050" spans="1:21" x14ac:dyDescent="0.55000000000000004">
      <c r="A3050" s="41" t="s">
        <v>1529</v>
      </c>
      <c r="B3050" s="41">
        <v>0</v>
      </c>
      <c r="C3050">
        <f>'[1]Master Data'!DC432/100</f>
        <v>0</v>
      </c>
      <c r="D3050">
        <f>'[1]Master Data'!DD432/1000000</f>
        <v>0</v>
      </c>
      <c r="E3050">
        <f>'[1]Master Data'!DE432/1000000</f>
        <v>0</v>
      </c>
      <c r="F3050">
        <f>'[1]Master Data'!DF432/100</f>
        <v>0</v>
      </c>
      <c r="G3050">
        <f>'[1]Master Data'!DG432/100</f>
        <v>0</v>
      </c>
      <c r="H3050">
        <f>'[1]Master Data'!DH432/100</f>
        <v>0</v>
      </c>
      <c r="I3050">
        <f>'[1]Master Data'!DI432/100</f>
        <v>0</v>
      </c>
      <c r="J3050">
        <f>'[1]Master Data'!DJ432/100</f>
        <v>0</v>
      </c>
      <c r="K3050">
        <f>'[1]Master Data'!DL432/100</f>
        <v>0</v>
      </c>
      <c r="L3050">
        <f>'[1]Master Data'!DM432/1000000</f>
        <v>0</v>
      </c>
      <c r="M3050">
        <f>'[1]Master Data'!DN432/1000000</f>
        <v>0</v>
      </c>
      <c r="N3050">
        <f>'[1]Master Data'!DO432/1000000</f>
        <v>0</v>
      </c>
      <c r="O3050">
        <f>'[1]Master Data'!DP432/100</f>
        <v>0</v>
      </c>
      <c r="P3050">
        <f>'[1]Master Data'!DQ432/100</f>
        <v>0</v>
      </c>
      <c r="Q3050">
        <f>'[1]Master Data'!DR432/100</f>
        <v>0</v>
      </c>
      <c r="R3050">
        <f>'[1]Master Data'!DS432/1000000</f>
        <v>0</v>
      </c>
      <c r="S3050">
        <f>'[1]Master Data'!DU432/1000000</f>
        <v>0</v>
      </c>
      <c r="T3050">
        <f>'[1]Master Data'!DV432/100</f>
        <v>0</v>
      </c>
      <c r="U3050">
        <f>'[1]Master Data'!DW432/1000000</f>
        <v>0</v>
      </c>
    </row>
    <row r="3051" spans="1:21" x14ac:dyDescent="0.55000000000000004">
      <c r="A3051" s="41" t="s">
        <v>1530</v>
      </c>
      <c r="B3051" s="41">
        <v>0</v>
      </c>
      <c r="C3051">
        <f>'[1]Master Data'!DC433/100</f>
        <v>0</v>
      </c>
      <c r="D3051">
        <f>'[1]Master Data'!DD433/1000000</f>
        <v>0</v>
      </c>
      <c r="E3051">
        <f>'[1]Master Data'!DE433/1000000</f>
        <v>0</v>
      </c>
      <c r="F3051">
        <f>'[1]Master Data'!DF433/100</f>
        <v>0</v>
      </c>
      <c r="G3051">
        <f>'[1]Master Data'!DG433/100</f>
        <v>0</v>
      </c>
      <c r="H3051">
        <f>'[1]Master Data'!DH433/100</f>
        <v>0</v>
      </c>
      <c r="I3051">
        <f>'[1]Master Data'!DI433/100</f>
        <v>0</v>
      </c>
      <c r="J3051">
        <f>'[1]Master Data'!DJ433/100</f>
        <v>0</v>
      </c>
      <c r="K3051">
        <f>'[1]Master Data'!DL433/100</f>
        <v>0</v>
      </c>
      <c r="L3051">
        <f>'[1]Master Data'!DM433/1000000</f>
        <v>0</v>
      </c>
      <c r="M3051">
        <f>'[1]Master Data'!DN433/1000000</f>
        <v>0</v>
      </c>
      <c r="N3051">
        <f>'[1]Master Data'!DO433/1000000</f>
        <v>0</v>
      </c>
      <c r="O3051">
        <f>'[1]Master Data'!DP433/100</f>
        <v>0</v>
      </c>
      <c r="P3051">
        <f>'[1]Master Data'!DQ433/100</f>
        <v>0</v>
      </c>
      <c r="Q3051">
        <f>'[1]Master Data'!DR433/100</f>
        <v>0</v>
      </c>
      <c r="R3051">
        <f>'[1]Master Data'!DS433/1000000</f>
        <v>0</v>
      </c>
      <c r="S3051">
        <f>'[1]Master Data'!DU433/1000000</f>
        <v>0</v>
      </c>
      <c r="T3051">
        <f>'[1]Master Data'!DV433/100</f>
        <v>0</v>
      </c>
      <c r="U3051">
        <f>'[1]Master Data'!DW433/1000000</f>
        <v>0</v>
      </c>
    </row>
    <row r="3052" spans="1:21" x14ac:dyDescent="0.55000000000000004">
      <c r="A3052" s="41" t="s">
        <v>1531</v>
      </c>
      <c r="B3052" s="41">
        <v>0</v>
      </c>
      <c r="C3052">
        <f>'[1]Master Data'!DC434/100</f>
        <v>0</v>
      </c>
      <c r="D3052">
        <f>'[1]Master Data'!DD434/1000000</f>
        <v>0</v>
      </c>
      <c r="E3052">
        <f>'[1]Master Data'!DE434/1000000</f>
        <v>0</v>
      </c>
      <c r="F3052">
        <f>'[1]Master Data'!DF434/100</f>
        <v>0</v>
      </c>
      <c r="G3052">
        <f>'[1]Master Data'!DG434/100</f>
        <v>0</v>
      </c>
      <c r="H3052">
        <f>'[1]Master Data'!DH434/100</f>
        <v>0</v>
      </c>
      <c r="I3052">
        <f>'[1]Master Data'!DI434/100</f>
        <v>0</v>
      </c>
      <c r="J3052">
        <f>'[1]Master Data'!DJ434/100</f>
        <v>0</v>
      </c>
      <c r="K3052">
        <f>'[1]Master Data'!DL434/100</f>
        <v>0</v>
      </c>
      <c r="L3052">
        <f>'[1]Master Data'!DM434/1000000</f>
        <v>0</v>
      </c>
      <c r="M3052">
        <f>'[1]Master Data'!DN434/1000000</f>
        <v>0</v>
      </c>
      <c r="N3052">
        <f>'[1]Master Data'!DO434/1000000</f>
        <v>0</v>
      </c>
      <c r="O3052">
        <f>'[1]Master Data'!DP434/100</f>
        <v>0</v>
      </c>
      <c r="P3052">
        <f>'[1]Master Data'!DQ434/100</f>
        <v>0</v>
      </c>
      <c r="Q3052">
        <f>'[1]Master Data'!DR434/100</f>
        <v>0</v>
      </c>
      <c r="R3052">
        <f>'[1]Master Data'!DS434/1000000</f>
        <v>0</v>
      </c>
      <c r="S3052">
        <f>'[1]Master Data'!DU434/1000000</f>
        <v>0</v>
      </c>
      <c r="T3052">
        <f>'[1]Master Data'!DV434/100</f>
        <v>0</v>
      </c>
      <c r="U3052">
        <f>'[1]Master Data'!DW434/1000000</f>
        <v>0</v>
      </c>
    </row>
    <row r="3053" spans="1:21" x14ac:dyDescent="0.55000000000000004">
      <c r="A3053" s="41" t="s">
        <v>1532</v>
      </c>
      <c r="B3053" s="41">
        <v>0</v>
      </c>
      <c r="C3053">
        <f>'[1]Master Data'!DC435/100</f>
        <v>0</v>
      </c>
      <c r="D3053">
        <f>'[1]Master Data'!DD435/1000000</f>
        <v>0</v>
      </c>
      <c r="E3053">
        <f>'[1]Master Data'!DE435/1000000</f>
        <v>0</v>
      </c>
      <c r="F3053">
        <f>'[1]Master Data'!DF435/100</f>
        <v>0</v>
      </c>
      <c r="G3053">
        <f>'[1]Master Data'!DG435/100</f>
        <v>0</v>
      </c>
      <c r="H3053">
        <f>'[1]Master Data'!DH435/100</f>
        <v>0</v>
      </c>
      <c r="I3053">
        <f>'[1]Master Data'!DI435/100</f>
        <v>0</v>
      </c>
      <c r="J3053">
        <f>'[1]Master Data'!DJ435/100</f>
        <v>0</v>
      </c>
      <c r="K3053">
        <f>'[1]Master Data'!DL435/100</f>
        <v>0</v>
      </c>
      <c r="L3053">
        <f>'[1]Master Data'!DM435/1000000</f>
        <v>0</v>
      </c>
      <c r="M3053">
        <f>'[1]Master Data'!DN435/1000000</f>
        <v>0</v>
      </c>
      <c r="N3053">
        <f>'[1]Master Data'!DO435/1000000</f>
        <v>0</v>
      </c>
      <c r="O3053">
        <f>'[1]Master Data'!DP435/100</f>
        <v>0</v>
      </c>
      <c r="P3053">
        <f>'[1]Master Data'!DQ435/100</f>
        <v>0</v>
      </c>
      <c r="Q3053">
        <f>'[1]Master Data'!DR435/100</f>
        <v>0</v>
      </c>
      <c r="R3053">
        <f>'[1]Master Data'!DS435/1000000</f>
        <v>0</v>
      </c>
      <c r="S3053">
        <f>'[1]Master Data'!DU435/1000000</f>
        <v>0</v>
      </c>
      <c r="T3053">
        <f>'[1]Master Data'!DV435/100</f>
        <v>0</v>
      </c>
      <c r="U3053">
        <f>'[1]Master Data'!DW435/1000000</f>
        <v>0</v>
      </c>
    </row>
    <row r="3054" spans="1:21" x14ac:dyDescent="0.55000000000000004">
      <c r="A3054" s="41" t="s">
        <v>1533</v>
      </c>
      <c r="B3054" s="41">
        <v>0</v>
      </c>
      <c r="C3054">
        <f>'[1]Master Data'!DC436/100</f>
        <v>0</v>
      </c>
      <c r="D3054">
        <f>'[1]Master Data'!DD436/1000000</f>
        <v>0</v>
      </c>
      <c r="E3054">
        <f>'[1]Master Data'!DE436/1000000</f>
        <v>0</v>
      </c>
      <c r="F3054">
        <f>'[1]Master Data'!DF436/100</f>
        <v>0</v>
      </c>
      <c r="G3054">
        <f>'[1]Master Data'!DG436/100</f>
        <v>0</v>
      </c>
      <c r="H3054">
        <f>'[1]Master Data'!DH436/100</f>
        <v>0</v>
      </c>
      <c r="I3054">
        <f>'[1]Master Data'!DI436/100</f>
        <v>0</v>
      </c>
      <c r="J3054">
        <f>'[1]Master Data'!DJ436/100</f>
        <v>0</v>
      </c>
      <c r="K3054">
        <f>'[1]Master Data'!DL436/100</f>
        <v>0</v>
      </c>
      <c r="L3054">
        <f>'[1]Master Data'!DM436/1000000</f>
        <v>0</v>
      </c>
      <c r="M3054">
        <f>'[1]Master Data'!DN436/1000000</f>
        <v>0</v>
      </c>
      <c r="N3054">
        <f>'[1]Master Data'!DO436/1000000</f>
        <v>0</v>
      </c>
      <c r="O3054">
        <f>'[1]Master Data'!DP436/100</f>
        <v>0</v>
      </c>
      <c r="P3054">
        <f>'[1]Master Data'!DQ436/100</f>
        <v>0</v>
      </c>
      <c r="Q3054">
        <f>'[1]Master Data'!DR436/100</f>
        <v>0</v>
      </c>
      <c r="R3054">
        <f>'[1]Master Data'!DS436/1000000</f>
        <v>0</v>
      </c>
      <c r="S3054">
        <f>'[1]Master Data'!DU436/1000000</f>
        <v>0</v>
      </c>
      <c r="T3054">
        <f>'[1]Master Data'!DV436/100</f>
        <v>0</v>
      </c>
      <c r="U3054">
        <f>'[1]Master Data'!DW436/1000000</f>
        <v>0</v>
      </c>
    </row>
    <row r="3055" spans="1:21" x14ac:dyDescent="0.55000000000000004">
      <c r="A3055" s="41" t="s">
        <v>1534</v>
      </c>
      <c r="B3055" s="41">
        <v>0</v>
      </c>
      <c r="C3055">
        <f>'[1]Master Data'!DC437/100</f>
        <v>0</v>
      </c>
      <c r="D3055">
        <f>'[1]Master Data'!DD437/1000000</f>
        <v>0</v>
      </c>
      <c r="E3055">
        <f>'[1]Master Data'!DE437/1000000</f>
        <v>0</v>
      </c>
      <c r="F3055">
        <f>'[1]Master Data'!DF437/100</f>
        <v>0</v>
      </c>
      <c r="G3055">
        <f>'[1]Master Data'!DG437/100</f>
        <v>0</v>
      </c>
      <c r="H3055">
        <f>'[1]Master Data'!DH437/100</f>
        <v>0</v>
      </c>
      <c r="I3055">
        <f>'[1]Master Data'!DI437/100</f>
        <v>0</v>
      </c>
      <c r="J3055">
        <f>'[1]Master Data'!DJ437/100</f>
        <v>0</v>
      </c>
      <c r="K3055">
        <f>'[1]Master Data'!DL437/100</f>
        <v>0</v>
      </c>
      <c r="L3055">
        <f>'[1]Master Data'!DM437/1000000</f>
        <v>0</v>
      </c>
      <c r="M3055">
        <f>'[1]Master Data'!DN437/1000000</f>
        <v>0</v>
      </c>
      <c r="N3055">
        <f>'[1]Master Data'!DO437/1000000</f>
        <v>0</v>
      </c>
      <c r="O3055">
        <f>'[1]Master Data'!DP437/100</f>
        <v>0</v>
      </c>
      <c r="P3055">
        <f>'[1]Master Data'!DQ437/100</f>
        <v>0</v>
      </c>
      <c r="Q3055">
        <f>'[1]Master Data'!DR437/100</f>
        <v>0</v>
      </c>
      <c r="R3055">
        <f>'[1]Master Data'!DS437/1000000</f>
        <v>0</v>
      </c>
      <c r="S3055">
        <f>'[1]Master Data'!DU437/1000000</f>
        <v>0</v>
      </c>
      <c r="T3055">
        <f>'[1]Master Data'!DV437/100</f>
        <v>0</v>
      </c>
      <c r="U3055">
        <f>'[1]Master Data'!DW437/1000000</f>
        <v>0</v>
      </c>
    </row>
    <row r="3056" spans="1:21" x14ac:dyDescent="0.55000000000000004">
      <c r="A3056" s="41" t="s">
        <v>2023</v>
      </c>
      <c r="B3056" s="41">
        <v>0</v>
      </c>
      <c r="C3056">
        <f>'[1]Master Data'!DC438/100</f>
        <v>0</v>
      </c>
      <c r="D3056">
        <f>'[1]Master Data'!DD438/1000000</f>
        <v>0</v>
      </c>
      <c r="E3056">
        <f>'[1]Master Data'!DE438/1000000</f>
        <v>0</v>
      </c>
      <c r="F3056">
        <f>'[1]Master Data'!DF438/100</f>
        <v>0</v>
      </c>
      <c r="G3056">
        <f>'[1]Master Data'!DG438/100</f>
        <v>0</v>
      </c>
      <c r="H3056">
        <f>'[1]Master Data'!DH438/100</f>
        <v>0</v>
      </c>
      <c r="I3056">
        <f>'[1]Master Data'!DI438/100</f>
        <v>0</v>
      </c>
      <c r="J3056">
        <f>'[1]Master Data'!DJ438/100</f>
        <v>0</v>
      </c>
      <c r="K3056">
        <f>'[1]Master Data'!DL438/100</f>
        <v>0</v>
      </c>
      <c r="L3056">
        <f>'[1]Master Data'!DM438/1000000</f>
        <v>0</v>
      </c>
      <c r="M3056">
        <f>'[1]Master Data'!DN438/1000000</f>
        <v>0</v>
      </c>
      <c r="N3056">
        <f>'[1]Master Data'!DO438/1000000</f>
        <v>0</v>
      </c>
      <c r="O3056">
        <f>'[1]Master Data'!DP438/100</f>
        <v>0</v>
      </c>
      <c r="P3056">
        <f>'[1]Master Data'!DQ438/100</f>
        <v>0</v>
      </c>
      <c r="Q3056">
        <f>'[1]Master Data'!DR438/100</f>
        <v>0</v>
      </c>
      <c r="R3056">
        <f>'[1]Master Data'!DS438/1000000</f>
        <v>0</v>
      </c>
      <c r="S3056">
        <f>'[1]Master Data'!DU438/1000000</f>
        <v>0</v>
      </c>
      <c r="T3056">
        <f>'[1]Master Data'!DV438/100</f>
        <v>0</v>
      </c>
      <c r="U3056">
        <f>'[1]Master Data'!DW438/1000000</f>
        <v>0</v>
      </c>
    </row>
    <row r="3057" spans="1:21" x14ac:dyDescent="0.55000000000000004">
      <c r="A3057" s="41" t="s">
        <v>2024</v>
      </c>
      <c r="B3057" s="41">
        <v>0</v>
      </c>
      <c r="C3057">
        <f>'[1]Master Data'!DC439/100</f>
        <v>0</v>
      </c>
      <c r="D3057">
        <f>'[1]Master Data'!DD439/1000000</f>
        <v>0</v>
      </c>
      <c r="E3057">
        <f>'[1]Master Data'!DE439/1000000</f>
        <v>0</v>
      </c>
      <c r="F3057">
        <f>'[1]Master Data'!DF439/100</f>
        <v>0</v>
      </c>
      <c r="G3057">
        <f>'[1]Master Data'!DG439/100</f>
        <v>0</v>
      </c>
      <c r="H3057">
        <f>'[1]Master Data'!DH439/100</f>
        <v>0</v>
      </c>
      <c r="I3057">
        <f>'[1]Master Data'!DI439/100</f>
        <v>0</v>
      </c>
      <c r="J3057">
        <f>'[1]Master Data'!DJ439/100</f>
        <v>0</v>
      </c>
      <c r="K3057">
        <f>'[1]Master Data'!DL439/100</f>
        <v>0</v>
      </c>
      <c r="L3057">
        <f>'[1]Master Data'!DM439/1000000</f>
        <v>0</v>
      </c>
      <c r="M3057">
        <f>'[1]Master Data'!DN439/1000000</f>
        <v>0</v>
      </c>
      <c r="N3057">
        <f>'[1]Master Data'!DO439/1000000</f>
        <v>0</v>
      </c>
      <c r="O3057">
        <f>'[1]Master Data'!DP439/100</f>
        <v>0</v>
      </c>
      <c r="P3057">
        <f>'[1]Master Data'!DQ439/100</f>
        <v>0</v>
      </c>
      <c r="Q3057">
        <f>'[1]Master Data'!DR439/100</f>
        <v>0</v>
      </c>
      <c r="R3057">
        <f>'[1]Master Data'!DS439/1000000</f>
        <v>0</v>
      </c>
      <c r="S3057">
        <f>'[1]Master Data'!DU439/1000000</f>
        <v>0</v>
      </c>
      <c r="T3057">
        <f>'[1]Master Data'!DV439/100</f>
        <v>0</v>
      </c>
      <c r="U3057">
        <f>'[1]Master Data'!DW439/1000000</f>
        <v>0</v>
      </c>
    </row>
    <row r="3058" spans="1:21" x14ac:dyDescent="0.55000000000000004">
      <c r="A3058" s="41" t="s">
        <v>2025</v>
      </c>
      <c r="B3058" s="41">
        <v>0</v>
      </c>
      <c r="C3058">
        <f>'[1]Master Data'!DC440/100</f>
        <v>0</v>
      </c>
      <c r="D3058">
        <f>'[1]Master Data'!DD440/1000000</f>
        <v>0</v>
      </c>
      <c r="E3058">
        <f>'[1]Master Data'!DE440/1000000</f>
        <v>0</v>
      </c>
      <c r="F3058">
        <f>'[1]Master Data'!DF440/100</f>
        <v>0</v>
      </c>
      <c r="G3058">
        <f>'[1]Master Data'!DG440/100</f>
        <v>0</v>
      </c>
      <c r="H3058">
        <f>'[1]Master Data'!DH440/100</f>
        <v>0</v>
      </c>
      <c r="I3058">
        <f>'[1]Master Data'!DI440/100</f>
        <v>0</v>
      </c>
      <c r="J3058">
        <f>'[1]Master Data'!DJ440/100</f>
        <v>0</v>
      </c>
      <c r="K3058">
        <f>'[1]Master Data'!DL440/100</f>
        <v>0</v>
      </c>
      <c r="L3058">
        <f>'[1]Master Data'!DM440/1000000</f>
        <v>0</v>
      </c>
      <c r="M3058">
        <f>'[1]Master Data'!DN440/1000000</f>
        <v>0</v>
      </c>
      <c r="N3058">
        <f>'[1]Master Data'!DO440/1000000</f>
        <v>0</v>
      </c>
      <c r="O3058">
        <f>'[1]Master Data'!DP440/100</f>
        <v>0</v>
      </c>
      <c r="P3058">
        <f>'[1]Master Data'!DQ440/100</f>
        <v>0</v>
      </c>
      <c r="Q3058">
        <f>'[1]Master Data'!DR440/100</f>
        <v>0</v>
      </c>
      <c r="R3058">
        <f>'[1]Master Data'!DS440/1000000</f>
        <v>0</v>
      </c>
      <c r="S3058">
        <f>'[1]Master Data'!DU440/1000000</f>
        <v>0</v>
      </c>
      <c r="T3058">
        <f>'[1]Master Data'!DV440/100</f>
        <v>0</v>
      </c>
      <c r="U3058">
        <f>'[1]Master Data'!DW440/1000000</f>
        <v>0</v>
      </c>
    </row>
    <row r="3059" spans="1:21" x14ac:dyDescent="0.55000000000000004">
      <c r="A3059" s="41" t="s">
        <v>2027</v>
      </c>
      <c r="B3059" s="41">
        <v>0</v>
      </c>
      <c r="C3059">
        <f>'[1]Master Data'!DC441/100</f>
        <v>0</v>
      </c>
      <c r="D3059">
        <f>'[1]Master Data'!DD441/1000000</f>
        <v>0</v>
      </c>
      <c r="E3059">
        <f>'[1]Master Data'!DE441/1000000</f>
        <v>0</v>
      </c>
      <c r="F3059">
        <f>'[1]Master Data'!DF441/100</f>
        <v>0</v>
      </c>
      <c r="G3059">
        <f>'[1]Master Data'!DG441/100</f>
        <v>0</v>
      </c>
      <c r="H3059">
        <f>'[1]Master Data'!DH441/100</f>
        <v>0</v>
      </c>
      <c r="I3059">
        <f>'[1]Master Data'!DI441/100</f>
        <v>0</v>
      </c>
      <c r="J3059">
        <f>'[1]Master Data'!DJ441/100</f>
        <v>0</v>
      </c>
      <c r="K3059">
        <f>'[1]Master Data'!DL441/100</f>
        <v>0</v>
      </c>
      <c r="L3059">
        <f>'[1]Master Data'!DM441/1000000</f>
        <v>0</v>
      </c>
      <c r="M3059">
        <f>'[1]Master Data'!DN441/1000000</f>
        <v>0</v>
      </c>
      <c r="N3059">
        <f>'[1]Master Data'!DO441/1000000</f>
        <v>0</v>
      </c>
      <c r="O3059">
        <f>'[1]Master Data'!DP441/100</f>
        <v>0</v>
      </c>
      <c r="P3059">
        <f>'[1]Master Data'!DQ441/100</f>
        <v>0</v>
      </c>
      <c r="Q3059">
        <f>'[1]Master Data'!DR441/100</f>
        <v>0</v>
      </c>
      <c r="R3059">
        <f>'[1]Master Data'!DS441/1000000</f>
        <v>0</v>
      </c>
      <c r="S3059">
        <f>'[1]Master Data'!DU441/1000000</f>
        <v>0</v>
      </c>
      <c r="T3059">
        <f>'[1]Master Data'!DV441/100</f>
        <v>0</v>
      </c>
      <c r="U3059">
        <f>'[1]Master Data'!DW441/1000000</f>
        <v>0</v>
      </c>
    </row>
    <row r="3060" spans="1:21" x14ac:dyDescent="0.55000000000000004">
      <c r="A3060" s="41" t="s">
        <v>2029</v>
      </c>
      <c r="B3060" s="41">
        <v>0</v>
      </c>
      <c r="C3060">
        <f>'[1]Master Data'!DC442/100</f>
        <v>0</v>
      </c>
      <c r="D3060">
        <f>'[1]Master Data'!DD442/1000000</f>
        <v>0</v>
      </c>
      <c r="E3060">
        <f>'[1]Master Data'!DE442/1000000</f>
        <v>0</v>
      </c>
      <c r="F3060">
        <f>'[1]Master Data'!DF442/100</f>
        <v>0</v>
      </c>
      <c r="G3060">
        <f>'[1]Master Data'!DG442/100</f>
        <v>0</v>
      </c>
      <c r="H3060">
        <f>'[1]Master Data'!DH442/100</f>
        <v>0</v>
      </c>
      <c r="I3060">
        <f>'[1]Master Data'!DI442/100</f>
        <v>0</v>
      </c>
      <c r="J3060">
        <f>'[1]Master Data'!DJ442/100</f>
        <v>0</v>
      </c>
      <c r="K3060">
        <f>'[1]Master Data'!DL442/100</f>
        <v>0</v>
      </c>
      <c r="L3060">
        <f>'[1]Master Data'!DM442/1000000</f>
        <v>0</v>
      </c>
      <c r="M3060">
        <f>'[1]Master Data'!DN442/1000000</f>
        <v>0</v>
      </c>
      <c r="N3060">
        <f>'[1]Master Data'!DO442/1000000</f>
        <v>0</v>
      </c>
      <c r="O3060">
        <f>'[1]Master Data'!DP442/100</f>
        <v>0</v>
      </c>
      <c r="P3060">
        <f>'[1]Master Data'!DQ442/100</f>
        <v>0</v>
      </c>
      <c r="Q3060">
        <f>'[1]Master Data'!DR442/100</f>
        <v>0</v>
      </c>
      <c r="R3060">
        <f>'[1]Master Data'!DS442/1000000</f>
        <v>0</v>
      </c>
      <c r="S3060">
        <f>'[1]Master Data'!DU442/1000000</f>
        <v>0</v>
      </c>
      <c r="T3060">
        <f>'[1]Master Data'!DV442/100</f>
        <v>0</v>
      </c>
      <c r="U3060">
        <f>'[1]Master Data'!DW442/1000000</f>
        <v>0</v>
      </c>
    </row>
    <row r="3061" spans="1:21" x14ac:dyDescent="0.55000000000000004">
      <c r="A3061" s="41" t="s">
        <v>2030</v>
      </c>
      <c r="B3061" s="41">
        <v>0</v>
      </c>
      <c r="C3061">
        <f>'[1]Master Data'!DC443/100</f>
        <v>0</v>
      </c>
      <c r="D3061">
        <f>'[1]Master Data'!DD443/1000000</f>
        <v>0</v>
      </c>
      <c r="E3061">
        <f>'[1]Master Data'!DE443/1000000</f>
        <v>0</v>
      </c>
      <c r="F3061">
        <f>'[1]Master Data'!DF443/100</f>
        <v>0</v>
      </c>
      <c r="G3061">
        <f>'[1]Master Data'!DG443/100</f>
        <v>0</v>
      </c>
      <c r="H3061">
        <f>'[1]Master Data'!DH443/100</f>
        <v>0</v>
      </c>
      <c r="I3061">
        <f>'[1]Master Data'!DI443/100</f>
        <v>0</v>
      </c>
      <c r="J3061">
        <f>'[1]Master Data'!DJ443/100</f>
        <v>0</v>
      </c>
      <c r="K3061">
        <f>'[1]Master Data'!DL443/100</f>
        <v>0</v>
      </c>
      <c r="L3061">
        <f>'[1]Master Data'!DM443/1000000</f>
        <v>0</v>
      </c>
      <c r="M3061">
        <f>'[1]Master Data'!DN443/1000000</f>
        <v>0</v>
      </c>
      <c r="N3061">
        <f>'[1]Master Data'!DO443/1000000</f>
        <v>0</v>
      </c>
      <c r="O3061">
        <f>'[1]Master Data'!DP443/100</f>
        <v>0</v>
      </c>
      <c r="P3061">
        <f>'[1]Master Data'!DQ443/100</f>
        <v>0</v>
      </c>
      <c r="Q3061">
        <f>'[1]Master Data'!DR443/100</f>
        <v>0</v>
      </c>
      <c r="R3061">
        <f>'[1]Master Data'!DS443/1000000</f>
        <v>0</v>
      </c>
      <c r="S3061">
        <f>'[1]Master Data'!DU443/1000000</f>
        <v>0</v>
      </c>
      <c r="T3061">
        <f>'[1]Master Data'!DV443/100</f>
        <v>0</v>
      </c>
      <c r="U3061">
        <f>'[1]Master Data'!DW443/1000000</f>
        <v>0</v>
      </c>
    </row>
    <row r="3062" spans="1:21" x14ac:dyDescent="0.55000000000000004">
      <c r="A3062" s="41" t="s">
        <v>2033</v>
      </c>
      <c r="B3062" s="41">
        <v>0</v>
      </c>
      <c r="C3062">
        <f>'[1]Master Data'!DC444/100</f>
        <v>0</v>
      </c>
      <c r="D3062">
        <f>'[1]Master Data'!DD444/1000000</f>
        <v>0</v>
      </c>
      <c r="E3062">
        <f>'[1]Master Data'!DE444/1000000</f>
        <v>0</v>
      </c>
      <c r="F3062">
        <f>'[1]Master Data'!DF444/100</f>
        <v>0</v>
      </c>
      <c r="G3062">
        <f>'[1]Master Data'!DG444/100</f>
        <v>0</v>
      </c>
      <c r="H3062">
        <f>'[1]Master Data'!DH444/100</f>
        <v>0</v>
      </c>
      <c r="I3062">
        <f>'[1]Master Data'!DI444/100</f>
        <v>0</v>
      </c>
      <c r="J3062">
        <f>'[1]Master Data'!DJ444/100</f>
        <v>0</v>
      </c>
      <c r="K3062">
        <f>'[1]Master Data'!DL444/100</f>
        <v>0</v>
      </c>
      <c r="L3062">
        <f>'[1]Master Data'!DM444/1000000</f>
        <v>0</v>
      </c>
      <c r="M3062">
        <f>'[1]Master Data'!DN444/1000000</f>
        <v>0</v>
      </c>
      <c r="N3062">
        <f>'[1]Master Data'!DO444/1000000</f>
        <v>0</v>
      </c>
      <c r="O3062">
        <f>'[1]Master Data'!DP444/100</f>
        <v>0</v>
      </c>
      <c r="P3062">
        <f>'[1]Master Data'!DQ444/100</f>
        <v>0</v>
      </c>
      <c r="Q3062">
        <f>'[1]Master Data'!DR444/100</f>
        <v>0</v>
      </c>
      <c r="R3062">
        <f>'[1]Master Data'!DS444/1000000</f>
        <v>0</v>
      </c>
      <c r="S3062">
        <f>'[1]Master Data'!DU444/1000000</f>
        <v>0</v>
      </c>
      <c r="T3062">
        <f>'[1]Master Data'!DV444/100</f>
        <v>0</v>
      </c>
      <c r="U3062">
        <f>'[1]Master Data'!DW444/1000000</f>
        <v>0</v>
      </c>
    </row>
    <row r="3063" spans="1:21" x14ac:dyDescent="0.55000000000000004">
      <c r="A3063" s="41" t="s">
        <v>1535</v>
      </c>
      <c r="B3063" s="41">
        <v>4.8999999999999998E-3</v>
      </c>
      <c r="C3063">
        <f>'[1]Master Data'!DC445/100</f>
        <v>3.0999999999999999E-3</v>
      </c>
      <c r="D3063">
        <f>'[1]Master Data'!DD445/1000000</f>
        <v>0</v>
      </c>
      <c r="E3063">
        <f>'[1]Master Data'!DE445/1000000</f>
        <v>0</v>
      </c>
      <c r="F3063">
        <f>'[1]Master Data'!DF445/100</f>
        <v>0</v>
      </c>
      <c r="G3063">
        <f>'[1]Master Data'!DG445/100</f>
        <v>0</v>
      </c>
      <c r="H3063">
        <f>'[1]Master Data'!DH445/100</f>
        <v>0</v>
      </c>
      <c r="I3063">
        <f>'[1]Master Data'!DI445/100</f>
        <v>0</v>
      </c>
      <c r="J3063">
        <f>'[1]Master Data'!DJ445/100</f>
        <v>0</v>
      </c>
      <c r="K3063">
        <f>'[1]Master Data'!DL445/100</f>
        <v>0</v>
      </c>
      <c r="L3063">
        <f>'[1]Master Data'!DM445/1000000</f>
        <v>0</v>
      </c>
      <c r="M3063">
        <f>'[1]Master Data'!DN445/1000000</f>
        <v>0</v>
      </c>
      <c r="N3063">
        <f>'[1]Master Data'!DO445/1000000</f>
        <v>0</v>
      </c>
      <c r="O3063">
        <f>'[1]Master Data'!DP445/100</f>
        <v>0</v>
      </c>
      <c r="P3063">
        <f>'[1]Master Data'!DQ445/100</f>
        <v>0</v>
      </c>
      <c r="Q3063">
        <f>'[1]Master Data'!DR445/100</f>
        <v>0</v>
      </c>
      <c r="R3063">
        <f>'[1]Master Data'!DS445/1000000</f>
        <v>0</v>
      </c>
      <c r="S3063">
        <f>'[1]Master Data'!DU445/1000000</f>
        <v>0</v>
      </c>
      <c r="T3063">
        <f>'[1]Master Data'!DV445/100</f>
        <v>0</v>
      </c>
      <c r="U3063">
        <f>'[1]Master Data'!DW445/1000000</f>
        <v>0</v>
      </c>
    </row>
    <row r="3064" spans="1:21" x14ac:dyDescent="0.55000000000000004">
      <c r="A3064" s="41" t="s">
        <v>1536</v>
      </c>
      <c r="B3064" s="41">
        <v>6.1999999999999998E-3</v>
      </c>
      <c r="C3064">
        <f>'[1]Master Data'!DC446/100</f>
        <v>0.01</v>
      </c>
      <c r="D3064">
        <f>'[1]Master Data'!DD446/1000000</f>
        <v>0</v>
      </c>
      <c r="E3064">
        <f>'[1]Master Data'!DE446/1000000</f>
        <v>0</v>
      </c>
      <c r="F3064">
        <f>'[1]Master Data'!DF446/100</f>
        <v>0</v>
      </c>
      <c r="G3064">
        <f>'[1]Master Data'!DG446/100</f>
        <v>0</v>
      </c>
      <c r="H3064">
        <f>'[1]Master Data'!DH446/100</f>
        <v>0</v>
      </c>
      <c r="I3064">
        <f>'[1]Master Data'!DI446/100</f>
        <v>0</v>
      </c>
      <c r="J3064">
        <f>'[1]Master Data'!DJ446/100</f>
        <v>0</v>
      </c>
      <c r="K3064">
        <f>'[1]Master Data'!DL446/100</f>
        <v>0</v>
      </c>
      <c r="L3064">
        <f>'[1]Master Data'!DM446/1000000</f>
        <v>0</v>
      </c>
      <c r="M3064">
        <f>'[1]Master Data'!DN446/1000000</f>
        <v>0</v>
      </c>
      <c r="N3064">
        <f>'[1]Master Data'!DO446/1000000</f>
        <v>0</v>
      </c>
      <c r="O3064">
        <f>'[1]Master Data'!DP446/100</f>
        <v>0</v>
      </c>
      <c r="P3064">
        <f>'[1]Master Data'!DQ446/100</f>
        <v>0</v>
      </c>
      <c r="Q3064">
        <f>'[1]Master Data'!DR446/100</f>
        <v>0</v>
      </c>
      <c r="R3064">
        <f>'[1]Master Data'!DS446/1000000</f>
        <v>0</v>
      </c>
      <c r="S3064">
        <f>'[1]Master Data'!DU446/1000000</f>
        <v>0</v>
      </c>
      <c r="T3064">
        <f>'[1]Master Data'!DV446/100</f>
        <v>0</v>
      </c>
      <c r="U3064">
        <f>'[1]Master Data'!DW446/1000000</f>
        <v>0</v>
      </c>
    </row>
    <row r="3065" spans="1:21" x14ac:dyDescent="0.55000000000000004">
      <c r="A3065" s="41" t="s">
        <v>1537</v>
      </c>
      <c r="B3065" s="41">
        <v>0</v>
      </c>
      <c r="C3065">
        <f>'[1]Master Data'!DC447/100</f>
        <v>1.0800000000000001E-2</v>
      </c>
      <c r="D3065">
        <f>'[1]Master Data'!DD447/1000000</f>
        <v>0</v>
      </c>
      <c r="E3065">
        <f>'[1]Master Data'!DE447/1000000</f>
        <v>0</v>
      </c>
      <c r="F3065">
        <f>'[1]Master Data'!DF447/100</f>
        <v>0</v>
      </c>
      <c r="G3065">
        <f>'[1]Master Data'!DG447/100</f>
        <v>0</v>
      </c>
      <c r="H3065">
        <f>'[1]Master Data'!DH447/100</f>
        <v>0</v>
      </c>
      <c r="I3065">
        <f>'[1]Master Data'!DI447/100</f>
        <v>0</v>
      </c>
      <c r="J3065">
        <f>'[1]Master Data'!DJ447/100</f>
        <v>0</v>
      </c>
      <c r="K3065">
        <f>'[1]Master Data'!DL447/100</f>
        <v>0</v>
      </c>
      <c r="L3065">
        <f>'[1]Master Data'!DM447/1000000</f>
        <v>0</v>
      </c>
      <c r="M3065">
        <f>'[1]Master Data'!DN447/1000000</f>
        <v>0</v>
      </c>
      <c r="N3065">
        <f>'[1]Master Data'!DO447/1000000</f>
        <v>0</v>
      </c>
      <c r="O3065">
        <f>'[1]Master Data'!DP447/100</f>
        <v>0</v>
      </c>
      <c r="P3065">
        <f>'[1]Master Data'!DQ447/100</f>
        <v>0</v>
      </c>
      <c r="Q3065">
        <f>'[1]Master Data'!DR447/100</f>
        <v>0</v>
      </c>
      <c r="R3065">
        <f>'[1]Master Data'!DS447/1000000</f>
        <v>0</v>
      </c>
      <c r="S3065">
        <f>'[1]Master Data'!DU447/1000000</f>
        <v>0</v>
      </c>
      <c r="T3065">
        <f>'[1]Master Data'!DV447/100</f>
        <v>0</v>
      </c>
      <c r="U3065">
        <f>'[1]Master Data'!DW447/1000000</f>
        <v>0</v>
      </c>
    </row>
    <row r="3066" spans="1:21" x14ac:dyDescent="0.55000000000000004">
      <c r="A3066" s="41" t="s">
        <v>1538</v>
      </c>
      <c r="B3066" s="41">
        <v>2.2000000000000001E-3</v>
      </c>
      <c r="C3066">
        <f>'[1]Master Data'!DC448/100</f>
        <v>1.4000000000000002E-3</v>
      </c>
      <c r="D3066">
        <f>'[1]Master Data'!DD448/1000000</f>
        <v>2.4449999999999995E-7</v>
      </c>
      <c r="E3066">
        <f>'[1]Master Data'!DE448/1000000</f>
        <v>0</v>
      </c>
      <c r="F3066">
        <f>'[1]Master Data'!DF448/100</f>
        <v>0</v>
      </c>
      <c r="G3066">
        <f>'[1]Master Data'!DG448/100</f>
        <v>0</v>
      </c>
      <c r="H3066">
        <f>'[1]Master Data'!DH448/100</f>
        <v>0</v>
      </c>
      <c r="I3066">
        <f>'[1]Master Data'!DI448/100</f>
        <v>0</v>
      </c>
      <c r="J3066">
        <f>'[1]Master Data'!DJ448/100</f>
        <v>0</v>
      </c>
      <c r="K3066">
        <f>'[1]Master Data'!DL448/100</f>
        <v>0</v>
      </c>
      <c r="L3066">
        <f>'[1]Master Data'!DM448/1000000</f>
        <v>1.5811E-6</v>
      </c>
      <c r="M3066">
        <f>'[1]Master Data'!DN448/1000000</f>
        <v>1.2974799999999999E-6</v>
      </c>
      <c r="N3066">
        <f>'[1]Master Data'!DO448/1000000</f>
        <v>1.3365999999999999E-7</v>
      </c>
      <c r="O3066">
        <f>'[1]Master Data'!DP448/100</f>
        <v>0</v>
      </c>
      <c r="P3066">
        <f>'[1]Master Data'!DQ448/100</f>
        <v>0</v>
      </c>
      <c r="Q3066">
        <f>'[1]Master Data'!DR448/100</f>
        <v>0</v>
      </c>
      <c r="R3066">
        <f>'[1]Master Data'!DS448/1000000</f>
        <v>0</v>
      </c>
      <c r="S3066">
        <f>'[1]Master Data'!DU448/1000000</f>
        <v>0</v>
      </c>
      <c r="T3066">
        <f>'[1]Master Data'!DV448/100</f>
        <v>0</v>
      </c>
      <c r="U3066">
        <f>'[1]Master Data'!DW448/1000000</f>
        <v>0</v>
      </c>
    </row>
    <row r="3067" spans="1:21" x14ac:dyDescent="0.55000000000000004">
      <c r="A3067" s="41" t="s">
        <v>1539</v>
      </c>
      <c r="B3067" s="41">
        <v>1.4000000000000002E-3</v>
      </c>
      <c r="C3067">
        <f>'[1]Master Data'!DC449/100</f>
        <v>1.1000000000000001E-3</v>
      </c>
      <c r="D3067">
        <f>'[1]Master Data'!DD449/1000000</f>
        <v>2.6639999999999995E-7</v>
      </c>
      <c r="E3067">
        <f>'[1]Master Data'!DE449/1000000</f>
        <v>0</v>
      </c>
      <c r="F3067">
        <f>'[1]Master Data'!DF449/100</f>
        <v>0</v>
      </c>
      <c r="G3067">
        <f>'[1]Master Data'!DG449/100</f>
        <v>0</v>
      </c>
      <c r="H3067">
        <f>'[1]Master Data'!DH449/100</f>
        <v>0</v>
      </c>
      <c r="I3067">
        <f>'[1]Master Data'!DI449/100</f>
        <v>0</v>
      </c>
      <c r="J3067">
        <f>'[1]Master Data'!DJ449/100</f>
        <v>0</v>
      </c>
      <c r="K3067">
        <f>'[1]Master Data'!DL449/100</f>
        <v>5.0000000000000001E-4</v>
      </c>
      <c r="L3067">
        <f>'[1]Master Data'!DM449/1000000</f>
        <v>1.6488E-6</v>
      </c>
      <c r="M3067">
        <f>'[1]Master Data'!DN449/1000000</f>
        <v>1.2852E-6</v>
      </c>
      <c r="N3067">
        <f>'[1]Master Data'!DO449/1000000</f>
        <v>1.4039999999999999E-7</v>
      </c>
      <c r="O3067">
        <f>'[1]Master Data'!DP449/100</f>
        <v>0</v>
      </c>
      <c r="P3067">
        <f>'[1]Master Data'!DQ449/100</f>
        <v>0</v>
      </c>
      <c r="Q3067">
        <f>'[1]Master Data'!DR449/100</f>
        <v>0</v>
      </c>
      <c r="R3067">
        <f>'[1]Master Data'!DS449/1000000</f>
        <v>0</v>
      </c>
      <c r="S3067">
        <f>'[1]Master Data'!DU449/1000000</f>
        <v>1.4400000000000002E-7</v>
      </c>
      <c r="T3067">
        <f>'[1]Master Data'!DV449/100</f>
        <v>0</v>
      </c>
      <c r="U3067">
        <f>'[1]Master Data'!DW449/1000000</f>
        <v>1.1520000000000001E-7</v>
      </c>
    </row>
    <row r="3068" spans="1:21" x14ac:dyDescent="0.55000000000000004">
      <c r="A3068" s="41" t="s">
        <v>1540</v>
      </c>
      <c r="B3068" s="41">
        <v>1E-3</v>
      </c>
      <c r="C3068">
        <f>'[1]Master Data'!DC450/100</f>
        <v>7.000000000000001E-4</v>
      </c>
      <c r="D3068">
        <f>'[1]Master Data'!DD450/1000000</f>
        <v>2.2984000000000003E-7</v>
      </c>
      <c r="E3068">
        <f>'[1]Master Data'!DE450/1000000</f>
        <v>0</v>
      </c>
      <c r="F3068">
        <f>'[1]Master Data'!DF450/100</f>
        <v>0</v>
      </c>
      <c r="G3068">
        <f>'[1]Master Data'!DG450/100</f>
        <v>0</v>
      </c>
      <c r="H3068">
        <f>'[1]Master Data'!DH450/100</f>
        <v>0</v>
      </c>
      <c r="I3068">
        <f>'[1]Master Data'!DI450/100</f>
        <v>0</v>
      </c>
      <c r="J3068">
        <f>'[1]Master Data'!DJ450/100</f>
        <v>0</v>
      </c>
      <c r="K3068">
        <f>'[1]Master Data'!DL450/100</f>
        <v>0</v>
      </c>
      <c r="L3068">
        <f>'[1]Master Data'!DM450/1000000</f>
        <v>1.5818400000000001E-6</v>
      </c>
      <c r="M3068">
        <f>'[1]Master Data'!DN450/1000000</f>
        <v>1.25736E-6</v>
      </c>
      <c r="N3068">
        <f>'[1]Master Data'!DO450/1000000</f>
        <v>1.3182E-7</v>
      </c>
      <c r="O3068">
        <f>'[1]Master Data'!DP450/100</f>
        <v>0</v>
      </c>
      <c r="P3068">
        <f>'[1]Master Data'!DQ450/100</f>
        <v>0</v>
      </c>
      <c r="Q3068">
        <f>'[1]Master Data'!DR450/100</f>
        <v>0</v>
      </c>
      <c r="R3068">
        <f>'[1]Master Data'!DS450/1000000</f>
        <v>0</v>
      </c>
      <c r="S3068">
        <f>'[1]Master Data'!DU450/1000000</f>
        <v>1.1830000000000001E-7</v>
      </c>
      <c r="T3068">
        <f>'[1]Master Data'!DV450/100</f>
        <v>0</v>
      </c>
      <c r="U3068">
        <f>'[1]Master Data'!DW450/1000000</f>
        <v>5.7460000000000006E-8</v>
      </c>
    </row>
    <row r="3069" spans="1:21" x14ac:dyDescent="0.55000000000000004">
      <c r="A3069" s="41" t="s">
        <v>1541</v>
      </c>
      <c r="B3069" s="41">
        <v>0</v>
      </c>
      <c r="C3069">
        <f>'[1]Master Data'!DC451/100</f>
        <v>0</v>
      </c>
      <c r="D3069">
        <f>'[1]Master Data'!DD451/1000000</f>
        <v>0</v>
      </c>
      <c r="E3069">
        <f>'[1]Master Data'!DE451/1000000</f>
        <v>0</v>
      </c>
      <c r="F3069">
        <f>'[1]Master Data'!DF451/100</f>
        <v>0</v>
      </c>
      <c r="G3069">
        <f>'[1]Master Data'!DG451/100</f>
        <v>0</v>
      </c>
      <c r="H3069">
        <f>'[1]Master Data'!DH451/100</f>
        <v>0</v>
      </c>
      <c r="I3069">
        <f>'[1]Master Data'!DI451/100</f>
        <v>0</v>
      </c>
      <c r="J3069">
        <f>'[1]Master Data'!DJ451/100</f>
        <v>0</v>
      </c>
      <c r="K3069">
        <f>'[1]Master Data'!DL451/100</f>
        <v>0</v>
      </c>
      <c r="L3069">
        <f>'[1]Master Data'!DM451/1000000</f>
        <v>0</v>
      </c>
      <c r="M3069">
        <f>'[1]Master Data'!DN451/1000000</f>
        <v>0</v>
      </c>
      <c r="N3069">
        <f>'[1]Master Data'!DO451/1000000</f>
        <v>0</v>
      </c>
      <c r="O3069">
        <f>'[1]Master Data'!DP451/100</f>
        <v>0</v>
      </c>
      <c r="P3069">
        <f>'[1]Master Data'!DQ451/100</f>
        <v>0</v>
      </c>
      <c r="Q3069">
        <f>'[1]Master Data'!DR451/100</f>
        <v>0</v>
      </c>
      <c r="R3069">
        <f>'[1]Master Data'!DS451/1000000</f>
        <v>0</v>
      </c>
      <c r="S3069">
        <f>'[1]Master Data'!DU451/1000000</f>
        <v>0</v>
      </c>
      <c r="T3069">
        <f>'[1]Master Data'!DV451/100</f>
        <v>0</v>
      </c>
      <c r="U3069">
        <f>'[1]Master Data'!DW451/1000000</f>
        <v>0</v>
      </c>
    </row>
    <row r="3070" spans="1:21" x14ac:dyDescent="0.55000000000000004">
      <c r="A3070" s="41" t="s">
        <v>1542</v>
      </c>
      <c r="B3070" s="41">
        <v>0</v>
      </c>
      <c r="C3070">
        <f>'[1]Master Data'!DC452/100</f>
        <v>0</v>
      </c>
      <c r="D3070">
        <f>'[1]Master Data'!DD452/1000000</f>
        <v>0</v>
      </c>
      <c r="E3070">
        <f>'[1]Master Data'!DE452/1000000</f>
        <v>0</v>
      </c>
      <c r="F3070">
        <f>'[1]Master Data'!DF452/100</f>
        <v>0</v>
      </c>
      <c r="G3070">
        <f>'[1]Master Data'!DG452/100</f>
        <v>0</v>
      </c>
      <c r="H3070">
        <f>'[1]Master Data'!DH452/100</f>
        <v>0</v>
      </c>
      <c r="I3070">
        <f>'[1]Master Data'!DI452/100</f>
        <v>0</v>
      </c>
      <c r="J3070">
        <f>'[1]Master Data'!DJ452/100</f>
        <v>0</v>
      </c>
      <c r="K3070">
        <f>'[1]Master Data'!DL452/100</f>
        <v>0</v>
      </c>
      <c r="L3070">
        <f>'[1]Master Data'!DM452/1000000</f>
        <v>0</v>
      </c>
      <c r="M3070">
        <f>'[1]Master Data'!DN452/1000000</f>
        <v>0</v>
      </c>
      <c r="N3070">
        <f>'[1]Master Data'!DO452/1000000</f>
        <v>0</v>
      </c>
      <c r="O3070">
        <f>'[1]Master Data'!DP452/100</f>
        <v>0</v>
      </c>
      <c r="P3070">
        <f>'[1]Master Data'!DQ452/100</f>
        <v>0</v>
      </c>
      <c r="Q3070">
        <f>'[1]Master Data'!DR452/100</f>
        <v>0</v>
      </c>
      <c r="R3070">
        <f>'[1]Master Data'!DS452/1000000</f>
        <v>0</v>
      </c>
      <c r="S3070">
        <f>'[1]Master Data'!DU452/1000000</f>
        <v>0</v>
      </c>
      <c r="T3070">
        <f>'[1]Master Data'!DV452/100</f>
        <v>0</v>
      </c>
      <c r="U3070">
        <f>'[1]Master Data'!DW452/1000000</f>
        <v>0</v>
      </c>
    </row>
    <row r="3071" spans="1:21" x14ac:dyDescent="0.55000000000000004">
      <c r="A3071" s="41" t="s">
        <v>1543</v>
      </c>
      <c r="B3071" s="41">
        <v>8.8999999999999999E-3</v>
      </c>
      <c r="C3071">
        <f>'[1]Master Data'!DC453/100</f>
        <v>0</v>
      </c>
      <c r="D3071">
        <f>'[1]Master Data'!DD453/1000000</f>
        <v>0</v>
      </c>
      <c r="E3071">
        <f>'[1]Master Data'!DE453/1000000</f>
        <v>0</v>
      </c>
      <c r="F3071">
        <f>'[1]Master Data'!DF453/100</f>
        <v>0</v>
      </c>
      <c r="G3071">
        <f>'[1]Master Data'!DG453/100</f>
        <v>0</v>
      </c>
      <c r="H3071">
        <f>'[1]Master Data'!DH453/100</f>
        <v>0</v>
      </c>
      <c r="I3071">
        <f>'[1]Master Data'!DI453/100</f>
        <v>0</v>
      </c>
      <c r="J3071">
        <f>'[1]Master Data'!DJ453/100</f>
        <v>0</v>
      </c>
      <c r="K3071">
        <f>'[1]Master Data'!DL453/100</f>
        <v>0</v>
      </c>
      <c r="L3071">
        <f>'[1]Master Data'!DM453/1000000</f>
        <v>0</v>
      </c>
      <c r="M3071">
        <f>'[1]Master Data'!DN453/1000000</f>
        <v>0</v>
      </c>
      <c r="N3071">
        <f>'[1]Master Data'!DO453/1000000</f>
        <v>0</v>
      </c>
      <c r="O3071">
        <f>'[1]Master Data'!DP453/100</f>
        <v>0</v>
      </c>
      <c r="P3071">
        <f>'[1]Master Data'!DQ453/100</f>
        <v>0</v>
      </c>
      <c r="Q3071">
        <f>'[1]Master Data'!DR453/100</f>
        <v>0</v>
      </c>
      <c r="R3071">
        <f>'[1]Master Data'!DS453/1000000</f>
        <v>0</v>
      </c>
      <c r="S3071">
        <f>'[1]Master Data'!DU453/1000000</f>
        <v>0</v>
      </c>
      <c r="T3071">
        <f>'[1]Master Data'!DV453/100</f>
        <v>0</v>
      </c>
      <c r="U3071">
        <f>'[1]Master Data'!DW453/1000000</f>
        <v>0</v>
      </c>
    </row>
    <row r="3072" spans="1:21" x14ac:dyDescent="0.55000000000000004">
      <c r="A3072" s="41" t="s">
        <v>1544</v>
      </c>
      <c r="B3072" s="41">
        <v>0</v>
      </c>
      <c r="C3072">
        <f>'[1]Master Data'!DC454/100</f>
        <v>0</v>
      </c>
      <c r="D3072">
        <f>'[1]Master Data'!DD454/1000000</f>
        <v>0</v>
      </c>
      <c r="E3072">
        <f>'[1]Master Data'!DE454/1000000</f>
        <v>0</v>
      </c>
      <c r="F3072">
        <f>'[1]Master Data'!DF454/100</f>
        <v>0</v>
      </c>
      <c r="G3072">
        <f>'[1]Master Data'!DG454/100</f>
        <v>0</v>
      </c>
      <c r="H3072">
        <f>'[1]Master Data'!DH454/100</f>
        <v>0</v>
      </c>
      <c r="I3072">
        <f>'[1]Master Data'!DI454/100</f>
        <v>0</v>
      </c>
      <c r="J3072">
        <f>'[1]Master Data'!DJ454/100</f>
        <v>0</v>
      </c>
      <c r="K3072">
        <f>'[1]Master Data'!DL454/100</f>
        <v>0</v>
      </c>
      <c r="L3072">
        <f>'[1]Master Data'!DM454/1000000</f>
        <v>0</v>
      </c>
      <c r="M3072">
        <f>'[1]Master Data'!DN454/1000000</f>
        <v>0</v>
      </c>
      <c r="N3072">
        <f>'[1]Master Data'!DO454/1000000</f>
        <v>0</v>
      </c>
      <c r="O3072">
        <f>'[1]Master Data'!DP454/100</f>
        <v>0</v>
      </c>
      <c r="P3072">
        <f>'[1]Master Data'!DQ454/100</f>
        <v>0</v>
      </c>
      <c r="Q3072">
        <f>'[1]Master Data'!DR454/100</f>
        <v>0</v>
      </c>
      <c r="R3072">
        <f>'[1]Master Data'!DS454/1000000</f>
        <v>0</v>
      </c>
      <c r="S3072">
        <f>'[1]Master Data'!DU454/1000000</f>
        <v>0</v>
      </c>
      <c r="T3072">
        <f>'[1]Master Data'!DV454/100</f>
        <v>0</v>
      </c>
      <c r="U3072">
        <f>'[1]Master Data'!DW454/1000000</f>
        <v>0</v>
      </c>
    </row>
    <row r="3073" spans="1:21" x14ac:dyDescent="0.55000000000000004">
      <c r="A3073" s="41" t="s">
        <v>1545</v>
      </c>
      <c r="B3073" s="41">
        <v>0</v>
      </c>
      <c r="C3073">
        <f>'[1]Master Data'!DC455/100</f>
        <v>0</v>
      </c>
      <c r="D3073">
        <f>'[1]Master Data'!DD455/1000000</f>
        <v>0</v>
      </c>
      <c r="E3073">
        <f>'[1]Master Data'!DE455/1000000</f>
        <v>0</v>
      </c>
      <c r="F3073">
        <f>'[1]Master Data'!DF455/100</f>
        <v>0</v>
      </c>
      <c r="G3073">
        <f>'[1]Master Data'!DG455/100</f>
        <v>0</v>
      </c>
      <c r="H3073">
        <f>'[1]Master Data'!DH455/100</f>
        <v>0</v>
      </c>
      <c r="I3073">
        <f>'[1]Master Data'!DI455/100</f>
        <v>0</v>
      </c>
      <c r="J3073">
        <f>'[1]Master Data'!DJ455/100</f>
        <v>0</v>
      </c>
      <c r="K3073">
        <f>'[1]Master Data'!DL455/100</f>
        <v>0</v>
      </c>
      <c r="L3073">
        <f>'[1]Master Data'!DM455/1000000</f>
        <v>0</v>
      </c>
      <c r="M3073">
        <f>'[1]Master Data'!DN455/1000000</f>
        <v>0</v>
      </c>
      <c r="N3073">
        <f>'[1]Master Data'!DO455/1000000</f>
        <v>0</v>
      </c>
      <c r="O3073">
        <f>'[1]Master Data'!DP455/100</f>
        <v>0</v>
      </c>
      <c r="P3073">
        <f>'[1]Master Data'!DQ455/100</f>
        <v>0</v>
      </c>
      <c r="Q3073">
        <f>'[1]Master Data'!DR455/100</f>
        <v>0</v>
      </c>
      <c r="R3073">
        <f>'[1]Master Data'!DS455/1000000</f>
        <v>0</v>
      </c>
      <c r="S3073">
        <f>'[1]Master Data'!DU455/1000000</f>
        <v>0</v>
      </c>
      <c r="T3073">
        <f>'[1]Master Data'!DV455/100</f>
        <v>0</v>
      </c>
      <c r="U3073">
        <f>'[1]Master Data'!DW455/1000000</f>
        <v>0</v>
      </c>
    </row>
    <row r="3074" spans="1:21" x14ac:dyDescent="0.55000000000000004">
      <c r="A3074" s="41" t="s">
        <v>1546</v>
      </c>
      <c r="B3074" s="41">
        <v>0</v>
      </c>
      <c r="C3074">
        <f>'[1]Master Data'!DC456/100</f>
        <v>0</v>
      </c>
      <c r="D3074">
        <f>'[1]Master Data'!DD456/1000000</f>
        <v>0</v>
      </c>
      <c r="E3074">
        <f>'[1]Master Data'!DE456/1000000</f>
        <v>0</v>
      </c>
      <c r="F3074">
        <f>'[1]Master Data'!DF456/100</f>
        <v>0</v>
      </c>
      <c r="G3074">
        <f>'[1]Master Data'!DG456/100</f>
        <v>0</v>
      </c>
      <c r="H3074">
        <f>'[1]Master Data'!DH456/100</f>
        <v>0</v>
      </c>
      <c r="I3074">
        <f>'[1]Master Data'!DI456/100</f>
        <v>0</v>
      </c>
      <c r="J3074">
        <f>'[1]Master Data'!DJ456/100</f>
        <v>0</v>
      </c>
      <c r="K3074">
        <f>'[1]Master Data'!DL456/100</f>
        <v>0</v>
      </c>
      <c r="L3074">
        <f>'[1]Master Data'!DM456/1000000</f>
        <v>0</v>
      </c>
      <c r="M3074">
        <f>'[1]Master Data'!DN456/1000000</f>
        <v>0</v>
      </c>
      <c r="N3074">
        <f>'[1]Master Data'!DO456/1000000</f>
        <v>0</v>
      </c>
      <c r="O3074">
        <f>'[1]Master Data'!DP456/100</f>
        <v>0</v>
      </c>
      <c r="P3074">
        <f>'[1]Master Data'!DQ456/100</f>
        <v>0</v>
      </c>
      <c r="Q3074">
        <f>'[1]Master Data'!DR456/100</f>
        <v>0</v>
      </c>
      <c r="R3074">
        <f>'[1]Master Data'!DS456/1000000</f>
        <v>0</v>
      </c>
      <c r="S3074">
        <f>'[1]Master Data'!DU456/1000000</f>
        <v>0</v>
      </c>
      <c r="T3074">
        <f>'[1]Master Data'!DV456/100</f>
        <v>0</v>
      </c>
      <c r="U3074">
        <f>'[1]Master Data'!DW456/1000000</f>
        <v>0</v>
      </c>
    </row>
    <row r="3075" spans="1:21" x14ac:dyDescent="0.55000000000000004">
      <c r="A3075" s="41" t="s">
        <v>1547</v>
      </c>
      <c r="B3075" s="41">
        <v>0</v>
      </c>
      <c r="C3075">
        <f>'[1]Master Data'!DC457/100</f>
        <v>0</v>
      </c>
      <c r="D3075">
        <f>'[1]Master Data'!DD457/1000000</f>
        <v>0</v>
      </c>
      <c r="E3075">
        <f>'[1]Master Data'!DE457/1000000</f>
        <v>0</v>
      </c>
      <c r="F3075">
        <f>'[1]Master Data'!DF457/100</f>
        <v>0</v>
      </c>
      <c r="G3075">
        <f>'[1]Master Data'!DG457/100</f>
        <v>0</v>
      </c>
      <c r="H3075">
        <f>'[1]Master Data'!DH457/100</f>
        <v>0</v>
      </c>
      <c r="I3075">
        <f>'[1]Master Data'!DI457/100</f>
        <v>0</v>
      </c>
      <c r="J3075">
        <f>'[1]Master Data'!DJ457/100</f>
        <v>0</v>
      </c>
      <c r="K3075">
        <f>'[1]Master Data'!DL457/100</f>
        <v>0</v>
      </c>
      <c r="L3075">
        <f>'[1]Master Data'!DM457/1000000</f>
        <v>0</v>
      </c>
      <c r="M3075">
        <f>'[1]Master Data'!DN457/1000000</f>
        <v>0</v>
      </c>
      <c r="N3075">
        <f>'[1]Master Data'!DO457/1000000</f>
        <v>0</v>
      </c>
      <c r="O3075">
        <f>'[1]Master Data'!DP457/100</f>
        <v>0</v>
      </c>
      <c r="P3075">
        <f>'[1]Master Data'!DQ457/100</f>
        <v>0</v>
      </c>
      <c r="Q3075">
        <f>'[1]Master Data'!DR457/100</f>
        <v>0</v>
      </c>
      <c r="R3075">
        <f>'[1]Master Data'!DS457/1000000</f>
        <v>0</v>
      </c>
      <c r="S3075">
        <f>'[1]Master Data'!DU457/1000000</f>
        <v>0</v>
      </c>
      <c r="T3075">
        <f>'[1]Master Data'!DV457/100</f>
        <v>0</v>
      </c>
      <c r="U3075">
        <f>'[1]Master Data'!DW457/1000000</f>
        <v>0</v>
      </c>
    </row>
    <row r="3076" spans="1:21" x14ac:dyDescent="0.55000000000000004">
      <c r="A3076" s="41" t="s">
        <v>1548</v>
      </c>
      <c r="B3076" s="41">
        <v>0</v>
      </c>
      <c r="C3076">
        <f>'[1]Master Data'!DC458/100</f>
        <v>0</v>
      </c>
      <c r="D3076">
        <f>'[1]Master Data'!DD458/1000000</f>
        <v>0</v>
      </c>
      <c r="E3076">
        <f>'[1]Master Data'!DE458/1000000</f>
        <v>0</v>
      </c>
      <c r="F3076">
        <f>'[1]Master Data'!DF458/100</f>
        <v>0</v>
      </c>
      <c r="G3076">
        <f>'[1]Master Data'!DG458/100</f>
        <v>0</v>
      </c>
      <c r="H3076">
        <f>'[1]Master Data'!DH458/100</f>
        <v>0</v>
      </c>
      <c r="I3076">
        <f>'[1]Master Data'!DI458/100</f>
        <v>0</v>
      </c>
      <c r="J3076">
        <f>'[1]Master Data'!DJ458/100</f>
        <v>0</v>
      </c>
      <c r="K3076">
        <f>'[1]Master Data'!DL458/100</f>
        <v>0</v>
      </c>
      <c r="L3076">
        <f>'[1]Master Data'!DM458/1000000</f>
        <v>0</v>
      </c>
      <c r="M3076">
        <f>'[1]Master Data'!DN458/1000000</f>
        <v>0</v>
      </c>
      <c r="N3076">
        <f>'[1]Master Data'!DO458/1000000</f>
        <v>0</v>
      </c>
      <c r="O3076">
        <f>'[1]Master Data'!DP458/100</f>
        <v>0</v>
      </c>
      <c r="P3076">
        <f>'[1]Master Data'!DQ458/100</f>
        <v>0</v>
      </c>
      <c r="Q3076">
        <f>'[1]Master Data'!DR458/100</f>
        <v>0</v>
      </c>
      <c r="R3076">
        <f>'[1]Master Data'!DS458/1000000</f>
        <v>0</v>
      </c>
      <c r="S3076">
        <f>'[1]Master Data'!DU458/1000000</f>
        <v>0</v>
      </c>
      <c r="T3076">
        <f>'[1]Master Data'!DV458/100</f>
        <v>0</v>
      </c>
      <c r="U3076">
        <f>'[1]Master Data'!DW458/1000000</f>
        <v>0</v>
      </c>
    </row>
    <row r="3077" spans="1:21" x14ac:dyDescent="0.55000000000000004">
      <c r="A3077" s="41" t="s">
        <v>1549</v>
      </c>
      <c r="B3077" s="41">
        <v>0</v>
      </c>
      <c r="C3077">
        <f>'[1]Master Data'!DC459/100</f>
        <v>0</v>
      </c>
      <c r="D3077">
        <f>'[1]Master Data'!DD459/1000000</f>
        <v>0</v>
      </c>
      <c r="E3077">
        <f>'[1]Master Data'!DE459/1000000</f>
        <v>0</v>
      </c>
      <c r="F3077">
        <f>'[1]Master Data'!DF459/100</f>
        <v>0</v>
      </c>
      <c r="G3077">
        <f>'[1]Master Data'!DG459/100</f>
        <v>0</v>
      </c>
      <c r="H3077">
        <f>'[1]Master Data'!DH459/100</f>
        <v>0</v>
      </c>
      <c r="I3077">
        <f>'[1]Master Data'!DI459/100</f>
        <v>0</v>
      </c>
      <c r="J3077">
        <f>'[1]Master Data'!DJ459/100</f>
        <v>0</v>
      </c>
      <c r="K3077">
        <f>'[1]Master Data'!DL459/100</f>
        <v>0</v>
      </c>
      <c r="L3077">
        <f>'[1]Master Data'!DM459/1000000</f>
        <v>0</v>
      </c>
      <c r="M3077">
        <f>'[1]Master Data'!DN459/1000000</f>
        <v>0</v>
      </c>
      <c r="N3077">
        <f>'[1]Master Data'!DO459/1000000</f>
        <v>0</v>
      </c>
      <c r="O3077">
        <f>'[1]Master Data'!DP459/100</f>
        <v>0</v>
      </c>
      <c r="P3077">
        <f>'[1]Master Data'!DQ459/100</f>
        <v>0</v>
      </c>
      <c r="Q3077">
        <f>'[1]Master Data'!DR459/100</f>
        <v>0</v>
      </c>
      <c r="R3077">
        <f>'[1]Master Data'!DS459/1000000</f>
        <v>0</v>
      </c>
      <c r="S3077">
        <f>'[1]Master Data'!DU459/1000000</f>
        <v>0</v>
      </c>
      <c r="T3077">
        <f>'[1]Master Data'!DV459/100</f>
        <v>0</v>
      </c>
      <c r="U3077">
        <f>'[1]Master Data'!DW459/1000000</f>
        <v>0</v>
      </c>
    </row>
    <row r="3078" spans="1:21" x14ac:dyDescent="0.55000000000000004">
      <c r="A3078" s="41" t="s">
        <v>1550</v>
      </c>
      <c r="B3078" s="41">
        <v>0</v>
      </c>
      <c r="C3078">
        <f>'[1]Master Data'!DC460/100</f>
        <v>0</v>
      </c>
      <c r="D3078">
        <f>'[1]Master Data'!DD460/1000000</f>
        <v>0</v>
      </c>
      <c r="E3078">
        <f>'[1]Master Data'!DE460/1000000</f>
        <v>0</v>
      </c>
      <c r="F3078">
        <f>'[1]Master Data'!DF460/100</f>
        <v>0</v>
      </c>
      <c r="G3078">
        <f>'[1]Master Data'!DG460/100</f>
        <v>0</v>
      </c>
      <c r="H3078">
        <f>'[1]Master Data'!DH460/100</f>
        <v>0</v>
      </c>
      <c r="I3078">
        <f>'[1]Master Data'!DI460/100</f>
        <v>0</v>
      </c>
      <c r="J3078">
        <f>'[1]Master Data'!DJ460/100</f>
        <v>0</v>
      </c>
      <c r="K3078">
        <f>'[1]Master Data'!DL460/100</f>
        <v>0</v>
      </c>
      <c r="L3078">
        <f>'[1]Master Data'!DM460/1000000</f>
        <v>0</v>
      </c>
      <c r="M3078">
        <f>'[1]Master Data'!DN460/1000000</f>
        <v>0</v>
      </c>
      <c r="N3078">
        <f>'[1]Master Data'!DO460/1000000</f>
        <v>0</v>
      </c>
      <c r="O3078">
        <f>'[1]Master Data'!DP460/100</f>
        <v>0</v>
      </c>
      <c r="P3078">
        <f>'[1]Master Data'!DQ460/100</f>
        <v>0</v>
      </c>
      <c r="Q3078">
        <f>'[1]Master Data'!DR460/100</f>
        <v>0</v>
      </c>
      <c r="R3078">
        <f>'[1]Master Data'!DS460/1000000</f>
        <v>0</v>
      </c>
      <c r="S3078">
        <f>'[1]Master Data'!DU460/1000000</f>
        <v>0</v>
      </c>
      <c r="T3078">
        <f>'[1]Master Data'!DV460/100</f>
        <v>0</v>
      </c>
      <c r="U3078">
        <f>'[1]Master Data'!DW460/1000000</f>
        <v>0</v>
      </c>
    </row>
    <row r="3079" spans="1:21" x14ac:dyDescent="0.55000000000000004">
      <c r="A3079" s="41" t="s">
        <v>1551</v>
      </c>
      <c r="B3079" s="41">
        <v>0</v>
      </c>
      <c r="C3079">
        <f>'[1]Master Data'!DC461/100</f>
        <v>0</v>
      </c>
      <c r="D3079">
        <f>'[1]Master Data'!DD461/1000000</f>
        <v>0</v>
      </c>
      <c r="E3079">
        <f>'[1]Master Data'!DE461/1000000</f>
        <v>0</v>
      </c>
      <c r="F3079">
        <f>'[1]Master Data'!DF461/100</f>
        <v>0</v>
      </c>
      <c r="G3079">
        <f>'[1]Master Data'!DG461/100</f>
        <v>0</v>
      </c>
      <c r="H3079">
        <f>'[1]Master Data'!DH461/100</f>
        <v>0</v>
      </c>
      <c r="I3079">
        <f>'[1]Master Data'!DI461/100</f>
        <v>0</v>
      </c>
      <c r="J3079">
        <f>'[1]Master Data'!DJ461/100</f>
        <v>0</v>
      </c>
      <c r="K3079">
        <f>'[1]Master Data'!DL461/100</f>
        <v>0</v>
      </c>
      <c r="L3079">
        <f>'[1]Master Data'!DM461/1000000</f>
        <v>0</v>
      </c>
      <c r="M3079">
        <f>'[1]Master Data'!DN461/1000000</f>
        <v>0</v>
      </c>
      <c r="N3079">
        <f>'[1]Master Data'!DO461/1000000</f>
        <v>0</v>
      </c>
      <c r="O3079">
        <f>'[1]Master Data'!DP461/100</f>
        <v>0</v>
      </c>
      <c r="P3079">
        <f>'[1]Master Data'!DQ461/100</f>
        <v>0</v>
      </c>
      <c r="Q3079">
        <f>'[1]Master Data'!DR461/100</f>
        <v>0</v>
      </c>
      <c r="R3079">
        <f>'[1]Master Data'!DS461/1000000</f>
        <v>0</v>
      </c>
      <c r="S3079">
        <f>'[1]Master Data'!DU461/1000000</f>
        <v>0</v>
      </c>
      <c r="T3079">
        <f>'[1]Master Data'!DV461/100</f>
        <v>0</v>
      </c>
      <c r="U3079">
        <f>'[1]Master Data'!DW461/1000000</f>
        <v>0</v>
      </c>
    </row>
    <row r="3080" spans="1:21" x14ac:dyDescent="0.55000000000000004">
      <c r="A3080" s="41" t="s">
        <v>1552</v>
      </c>
      <c r="B3080" s="41">
        <v>0</v>
      </c>
      <c r="C3080">
        <f>'[1]Master Data'!DC462/100</f>
        <v>0</v>
      </c>
      <c r="D3080">
        <f>'[1]Master Data'!DD462/1000000</f>
        <v>0</v>
      </c>
      <c r="E3080">
        <f>'[1]Master Data'!DE462/1000000</f>
        <v>0</v>
      </c>
      <c r="F3080">
        <f>'[1]Master Data'!DF462/100</f>
        <v>0</v>
      </c>
      <c r="G3080">
        <f>'[1]Master Data'!DG462/100</f>
        <v>0</v>
      </c>
      <c r="H3080">
        <f>'[1]Master Data'!DH462/100</f>
        <v>0</v>
      </c>
      <c r="I3080">
        <f>'[1]Master Data'!DI462/100</f>
        <v>0</v>
      </c>
      <c r="J3080">
        <f>'[1]Master Data'!DJ462/100</f>
        <v>0</v>
      </c>
      <c r="K3080">
        <f>'[1]Master Data'!DL462/100</f>
        <v>0</v>
      </c>
      <c r="L3080">
        <f>'[1]Master Data'!DM462/1000000</f>
        <v>0</v>
      </c>
      <c r="M3080">
        <f>'[1]Master Data'!DN462/1000000</f>
        <v>0</v>
      </c>
      <c r="N3080">
        <f>'[1]Master Data'!DO462/1000000</f>
        <v>0</v>
      </c>
      <c r="O3080">
        <f>'[1]Master Data'!DP462/100</f>
        <v>0</v>
      </c>
      <c r="P3080">
        <f>'[1]Master Data'!DQ462/100</f>
        <v>0</v>
      </c>
      <c r="Q3080">
        <f>'[1]Master Data'!DR462/100</f>
        <v>0</v>
      </c>
      <c r="R3080">
        <f>'[1]Master Data'!DS462/1000000</f>
        <v>0</v>
      </c>
      <c r="S3080">
        <f>'[1]Master Data'!DU462/1000000</f>
        <v>0</v>
      </c>
      <c r="T3080">
        <f>'[1]Master Data'!DV462/100</f>
        <v>0</v>
      </c>
      <c r="U3080">
        <f>'[1]Master Data'!DW462/1000000</f>
        <v>0</v>
      </c>
    </row>
    <row r="3081" spans="1:21" x14ac:dyDescent="0.55000000000000004">
      <c r="A3081" s="41" t="s">
        <v>1553</v>
      </c>
      <c r="B3081" s="41">
        <v>0</v>
      </c>
      <c r="C3081">
        <f>'[1]Master Data'!DC463/100</f>
        <v>0</v>
      </c>
      <c r="D3081">
        <f>'[1]Master Data'!DD463/1000000</f>
        <v>0</v>
      </c>
      <c r="E3081">
        <f>'[1]Master Data'!DE463/1000000</f>
        <v>0</v>
      </c>
      <c r="F3081">
        <f>'[1]Master Data'!DF463/100</f>
        <v>0</v>
      </c>
      <c r="G3081">
        <f>'[1]Master Data'!DG463/100</f>
        <v>0</v>
      </c>
      <c r="H3081">
        <f>'[1]Master Data'!DH463/100</f>
        <v>0</v>
      </c>
      <c r="I3081">
        <f>'[1]Master Data'!DI463/100</f>
        <v>0</v>
      </c>
      <c r="J3081">
        <f>'[1]Master Data'!DJ463/100</f>
        <v>0</v>
      </c>
      <c r="K3081">
        <f>'[1]Master Data'!DL463/100</f>
        <v>0</v>
      </c>
      <c r="L3081">
        <f>'[1]Master Data'!DM463/1000000</f>
        <v>0</v>
      </c>
      <c r="M3081">
        <f>'[1]Master Data'!DN463/1000000</f>
        <v>0</v>
      </c>
      <c r="N3081">
        <f>'[1]Master Data'!DO463/1000000</f>
        <v>0</v>
      </c>
      <c r="O3081">
        <f>'[1]Master Data'!DP463/100</f>
        <v>0</v>
      </c>
      <c r="P3081">
        <f>'[1]Master Data'!DQ463/100</f>
        <v>0</v>
      </c>
      <c r="Q3081">
        <f>'[1]Master Data'!DR463/100</f>
        <v>0</v>
      </c>
      <c r="R3081">
        <f>'[1]Master Data'!DS463/1000000</f>
        <v>0</v>
      </c>
      <c r="S3081">
        <f>'[1]Master Data'!DU463/1000000</f>
        <v>0</v>
      </c>
      <c r="T3081">
        <f>'[1]Master Data'!DV463/100</f>
        <v>0</v>
      </c>
      <c r="U3081">
        <f>'[1]Master Data'!DW463/1000000</f>
        <v>0</v>
      </c>
    </row>
    <row r="3082" spans="1:21" x14ac:dyDescent="0.55000000000000004">
      <c r="A3082" s="41" t="s">
        <v>1554</v>
      </c>
      <c r="B3082" s="41">
        <v>2.99911653344552E-2</v>
      </c>
      <c r="C3082">
        <f>'[1]Master Data'!DC464/100</f>
        <v>2.4042490534286916E-2</v>
      </c>
      <c r="D3082">
        <f>'[1]Master Data'!DD464/1000000</f>
        <v>2.9486748001682801E-7</v>
      </c>
      <c r="E3082">
        <f>'[1]Master Data'!DE464/1000000</f>
        <v>0</v>
      </c>
      <c r="F3082">
        <f>'[1]Master Data'!DF464/100</f>
        <v>0</v>
      </c>
      <c r="G3082">
        <f>'[1]Master Data'!DG464/100</f>
        <v>0</v>
      </c>
      <c r="H3082">
        <f>'[1]Master Data'!DH464/100</f>
        <v>0</v>
      </c>
      <c r="I3082">
        <f>'[1]Master Data'!DI464/100</f>
        <v>0</v>
      </c>
      <c r="J3082">
        <f>'[1]Master Data'!DJ464/100</f>
        <v>0</v>
      </c>
      <c r="K3082">
        <f>'[1]Master Data'!DL464/100</f>
        <v>1.0000000000000002E-3</v>
      </c>
      <c r="L3082">
        <f>'[1]Master Data'!DM464/1000000</f>
        <v>6.4000000000000001E-7</v>
      </c>
      <c r="M3082">
        <f>'[1]Master Data'!DN464/1000000</f>
        <v>4.3000000000000001E-7</v>
      </c>
      <c r="N3082">
        <f>'[1]Master Data'!DO464/1000000</f>
        <v>0</v>
      </c>
      <c r="O3082">
        <f>'[1]Master Data'!DP464/100</f>
        <v>0</v>
      </c>
      <c r="P3082">
        <f>'[1]Master Data'!DQ464/100</f>
        <v>0</v>
      </c>
      <c r="Q3082">
        <f>'[1]Master Data'!DR464/100</f>
        <v>0</v>
      </c>
      <c r="R3082">
        <f>'[1]Master Data'!DS464/1000000</f>
        <v>0</v>
      </c>
      <c r="S3082">
        <f>'[1]Master Data'!DU464/1000000</f>
        <v>0</v>
      </c>
      <c r="T3082">
        <f>'[1]Master Data'!DV464/100</f>
        <v>0</v>
      </c>
      <c r="U3082">
        <f>'[1]Master Data'!DW464/1000000</f>
        <v>0</v>
      </c>
    </row>
    <row r="3083" spans="1:21" x14ac:dyDescent="0.55000000000000004">
      <c r="A3083" s="41" t="s">
        <v>1555</v>
      </c>
      <c r="B3083" s="41">
        <v>0</v>
      </c>
      <c r="C3083">
        <f>'[1]Master Data'!DC465/100</f>
        <v>0</v>
      </c>
      <c r="D3083">
        <f>'[1]Master Data'!DD465/1000000</f>
        <v>0</v>
      </c>
      <c r="E3083">
        <f>'[1]Master Data'!DE465/1000000</f>
        <v>0</v>
      </c>
      <c r="F3083">
        <f>'[1]Master Data'!DF465/100</f>
        <v>0</v>
      </c>
      <c r="G3083">
        <f>'[1]Master Data'!DG465/100</f>
        <v>0</v>
      </c>
      <c r="H3083">
        <f>'[1]Master Data'!DH465/100</f>
        <v>0</v>
      </c>
      <c r="I3083">
        <f>'[1]Master Data'!DI465/100</f>
        <v>0</v>
      </c>
      <c r="J3083">
        <f>'[1]Master Data'!DJ465/100</f>
        <v>0</v>
      </c>
      <c r="K3083">
        <f>'[1]Master Data'!DL465/100</f>
        <v>0</v>
      </c>
      <c r="L3083">
        <f>'[1]Master Data'!DM465/1000000</f>
        <v>0</v>
      </c>
      <c r="M3083">
        <f>'[1]Master Data'!DN465/1000000</f>
        <v>0</v>
      </c>
      <c r="N3083">
        <f>'[1]Master Data'!DO465/1000000</f>
        <v>0</v>
      </c>
      <c r="O3083">
        <f>'[1]Master Data'!DP465/100</f>
        <v>0</v>
      </c>
      <c r="P3083">
        <f>'[1]Master Data'!DQ465/100</f>
        <v>0</v>
      </c>
      <c r="Q3083">
        <f>'[1]Master Data'!DR465/100</f>
        <v>0</v>
      </c>
      <c r="R3083">
        <f>'[1]Master Data'!DS465/1000000</f>
        <v>0</v>
      </c>
      <c r="S3083">
        <f>'[1]Master Data'!DU465/1000000</f>
        <v>0</v>
      </c>
      <c r="T3083">
        <f>'[1]Master Data'!DV465/100</f>
        <v>0</v>
      </c>
      <c r="U3083">
        <f>'[1]Master Data'!DW465/1000000</f>
        <v>0</v>
      </c>
    </row>
    <row r="3084" spans="1:21" x14ac:dyDescent="0.55000000000000004">
      <c r="A3084" s="41" t="s">
        <v>1556</v>
      </c>
      <c r="B3084" s="41">
        <v>0</v>
      </c>
      <c r="C3084">
        <f>'[1]Master Data'!DC466/100</f>
        <v>0</v>
      </c>
      <c r="D3084">
        <f>'[1]Master Data'!DD466/1000000</f>
        <v>0</v>
      </c>
      <c r="E3084">
        <f>'[1]Master Data'!DE466/1000000</f>
        <v>0</v>
      </c>
      <c r="F3084">
        <f>'[1]Master Data'!DF466/100</f>
        <v>0</v>
      </c>
      <c r="G3084">
        <f>'[1]Master Data'!DG466/100</f>
        <v>0</v>
      </c>
      <c r="H3084">
        <f>'[1]Master Data'!DH466/100</f>
        <v>0</v>
      </c>
      <c r="I3084">
        <f>'[1]Master Data'!DI466/100</f>
        <v>0</v>
      </c>
      <c r="J3084">
        <f>'[1]Master Data'!DJ466/100</f>
        <v>0</v>
      </c>
      <c r="K3084">
        <f>'[1]Master Data'!DL466/100</f>
        <v>0</v>
      </c>
      <c r="L3084">
        <f>'[1]Master Data'!DM466/1000000</f>
        <v>0</v>
      </c>
      <c r="M3084">
        <f>'[1]Master Data'!DN466/1000000</f>
        <v>0</v>
      </c>
      <c r="N3084">
        <f>'[1]Master Data'!DO466/1000000</f>
        <v>0</v>
      </c>
      <c r="O3084">
        <f>'[1]Master Data'!DP466/100</f>
        <v>0</v>
      </c>
      <c r="P3084">
        <f>'[1]Master Data'!DQ466/100</f>
        <v>0</v>
      </c>
      <c r="Q3084">
        <f>'[1]Master Data'!DR466/100</f>
        <v>0</v>
      </c>
      <c r="R3084">
        <f>'[1]Master Data'!DS466/1000000</f>
        <v>0</v>
      </c>
      <c r="S3084">
        <f>'[1]Master Data'!DU466/1000000</f>
        <v>0</v>
      </c>
      <c r="T3084">
        <f>'[1]Master Data'!DV466/100</f>
        <v>0</v>
      </c>
      <c r="U3084">
        <f>'[1]Master Data'!DW466/1000000</f>
        <v>0</v>
      </c>
    </row>
    <row r="3085" spans="1:21" x14ac:dyDescent="0.55000000000000004">
      <c r="A3085" s="41" t="s">
        <v>1557</v>
      </c>
      <c r="B3085" s="41">
        <v>8.1000000000000006E-4</v>
      </c>
      <c r="C3085">
        <f>'[1]Master Data'!DC467/100</f>
        <v>2.8100000000000004E-3</v>
      </c>
      <c r="D3085">
        <f>'[1]Master Data'!DD467/1000000</f>
        <v>3.7E-8</v>
      </c>
      <c r="E3085">
        <f>'[1]Master Data'!DE467/1000000</f>
        <v>1.02E-6</v>
      </c>
      <c r="F3085">
        <f>'[1]Master Data'!DF467/100</f>
        <v>0</v>
      </c>
      <c r="G3085">
        <f>'[1]Master Data'!DG467/100</f>
        <v>0</v>
      </c>
      <c r="H3085">
        <f>'[1]Master Data'!DH467/100</f>
        <v>0</v>
      </c>
      <c r="I3085">
        <f>'[1]Master Data'!DI467/100</f>
        <v>0</v>
      </c>
      <c r="J3085">
        <f>'[1]Master Data'!DJ467/100</f>
        <v>0</v>
      </c>
      <c r="K3085">
        <f>'[1]Master Data'!DL467/100</f>
        <v>7.4060000000000006E-5</v>
      </c>
      <c r="L3085">
        <f>'[1]Master Data'!DM467/1000000</f>
        <v>7.7999999999999997E-8</v>
      </c>
      <c r="M3085">
        <f>'[1]Master Data'!DN467/1000000</f>
        <v>2.5600000000000002E-7</v>
      </c>
      <c r="N3085">
        <f>'[1]Master Data'!DO467/1000000</f>
        <v>0</v>
      </c>
      <c r="O3085">
        <f>'[1]Master Data'!DP467/100</f>
        <v>0</v>
      </c>
      <c r="P3085">
        <f>'[1]Master Data'!DQ467/100</f>
        <v>0</v>
      </c>
      <c r="Q3085">
        <f>'[1]Master Data'!DR467/100</f>
        <v>0</v>
      </c>
      <c r="R3085">
        <f>'[1]Master Data'!DS467/1000000</f>
        <v>0</v>
      </c>
      <c r="S3085">
        <f>'[1]Master Data'!DU467/1000000</f>
        <v>0</v>
      </c>
      <c r="T3085">
        <f>'[1]Master Data'!DV467/100</f>
        <v>0</v>
      </c>
      <c r="U3085">
        <f>'[1]Master Data'!DW467/1000000</f>
        <v>0</v>
      </c>
    </row>
    <row r="3086" spans="1:21" x14ac:dyDescent="0.55000000000000004">
      <c r="A3086" s="41" t="s">
        <v>1558</v>
      </c>
      <c r="B3086" s="41">
        <v>0</v>
      </c>
      <c r="C3086">
        <f>'[1]Master Data'!DC468/100</f>
        <v>0</v>
      </c>
      <c r="D3086">
        <f>'[1]Master Data'!DD468/1000000</f>
        <v>0</v>
      </c>
      <c r="E3086">
        <f>'[1]Master Data'!DE468/1000000</f>
        <v>0</v>
      </c>
      <c r="F3086">
        <f>'[1]Master Data'!DF468/100</f>
        <v>0</v>
      </c>
      <c r="G3086">
        <f>'[1]Master Data'!DG468/100</f>
        <v>0</v>
      </c>
      <c r="H3086">
        <f>'[1]Master Data'!DH468/100</f>
        <v>0</v>
      </c>
      <c r="I3086">
        <f>'[1]Master Data'!DI468/100</f>
        <v>0</v>
      </c>
      <c r="J3086">
        <f>'[1]Master Data'!DJ468/100</f>
        <v>0</v>
      </c>
      <c r="K3086">
        <f>'[1]Master Data'!DL468/100</f>
        <v>0</v>
      </c>
      <c r="L3086">
        <f>'[1]Master Data'!DM468/1000000</f>
        <v>0</v>
      </c>
      <c r="M3086">
        <f>'[1]Master Data'!DN468/1000000</f>
        <v>0</v>
      </c>
      <c r="N3086">
        <f>'[1]Master Data'!DO468/1000000</f>
        <v>0</v>
      </c>
      <c r="O3086">
        <f>'[1]Master Data'!DP468/100</f>
        <v>0</v>
      </c>
      <c r="P3086">
        <f>'[1]Master Data'!DQ468/100</f>
        <v>0</v>
      </c>
      <c r="Q3086">
        <f>'[1]Master Data'!DR468/100</f>
        <v>0</v>
      </c>
      <c r="R3086">
        <f>'[1]Master Data'!DS468/1000000</f>
        <v>0</v>
      </c>
      <c r="S3086">
        <f>'[1]Master Data'!DU468/1000000</f>
        <v>0</v>
      </c>
      <c r="T3086">
        <f>'[1]Master Data'!DV468/100</f>
        <v>0</v>
      </c>
      <c r="U3086">
        <f>'[1]Master Data'!DW468/1000000</f>
        <v>0</v>
      </c>
    </row>
    <row r="3087" spans="1:21" x14ac:dyDescent="0.55000000000000004">
      <c r="A3087" s="41" t="s">
        <v>1559</v>
      </c>
      <c r="B3087" s="41">
        <v>1.0076278475729882E-3</v>
      </c>
      <c r="C3087">
        <f>'[1]Master Data'!DC469/100</f>
        <v>6.9615541498893726E-4</v>
      </c>
      <c r="D3087">
        <f>'[1]Master Data'!DD469/1000000</f>
        <v>2.9947964814520069E-7</v>
      </c>
      <c r="E3087">
        <f>'[1]Master Data'!DE469/1000000</f>
        <v>0</v>
      </c>
      <c r="F3087">
        <f>'[1]Master Data'!DF469/100</f>
        <v>0</v>
      </c>
      <c r="G3087">
        <f>'[1]Master Data'!DG469/100</f>
        <v>0</v>
      </c>
      <c r="H3087">
        <f>'[1]Master Data'!DH469/100</f>
        <v>0</v>
      </c>
      <c r="I3087">
        <f>'[1]Master Data'!DI469/100</f>
        <v>0</v>
      </c>
      <c r="J3087">
        <f>'[1]Master Data'!DJ469/100</f>
        <v>0</v>
      </c>
      <c r="K3087">
        <f>'[1]Master Data'!DL469/100</f>
        <v>0</v>
      </c>
      <c r="L3087">
        <f>'[1]Master Data'!DM469/1000000</f>
        <v>3.8215139552238798E-6</v>
      </c>
      <c r="M3087">
        <f>'[1]Master Data'!DN469/1000000</f>
        <v>1.3369282064676615E-5</v>
      </c>
      <c r="N3087">
        <f>'[1]Master Data'!DO469/1000000</f>
        <v>1.0633697651532487E-7</v>
      </c>
      <c r="O3087">
        <f>'[1]Master Data'!DP469/100</f>
        <v>0</v>
      </c>
      <c r="P3087">
        <f>'[1]Master Data'!DQ469/100</f>
        <v>0</v>
      </c>
      <c r="Q3087">
        <f>'[1]Master Data'!DR469/100</f>
        <v>0</v>
      </c>
      <c r="R3087">
        <f>'[1]Master Data'!DS469/1000000</f>
        <v>0</v>
      </c>
      <c r="S3087">
        <f>'[1]Master Data'!DU469/1000000</f>
        <v>0</v>
      </c>
      <c r="T3087">
        <f>'[1]Master Data'!DV469/100</f>
        <v>0</v>
      </c>
      <c r="U3087">
        <f>'[1]Master Data'!DW469/1000000</f>
        <v>0</v>
      </c>
    </row>
    <row r="3088" spans="1:21" x14ac:dyDescent="0.55000000000000004">
      <c r="A3088" s="41" t="s">
        <v>1560</v>
      </c>
      <c r="B3088" s="41">
        <v>0</v>
      </c>
      <c r="C3088">
        <f>'[1]Master Data'!DC470/100</f>
        <v>0</v>
      </c>
      <c r="D3088">
        <f>'[1]Master Data'!DD470/1000000</f>
        <v>0</v>
      </c>
      <c r="E3088">
        <f>'[1]Master Data'!DE470/1000000</f>
        <v>0</v>
      </c>
      <c r="F3088">
        <f>'[1]Master Data'!DF470/100</f>
        <v>0</v>
      </c>
      <c r="G3088">
        <f>'[1]Master Data'!DG470/100</f>
        <v>0</v>
      </c>
      <c r="H3088">
        <f>'[1]Master Data'!DH470/100</f>
        <v>0</v>
      </c>
      <c r="I3088">
        <f>'[1]Master Data'!DI470/100</f>
        <v>0</v>
      </c>
      <c r="J3088">
        <f>'[1]Master Data'!DJ470/100</f>
        <v>0</v>
      </c>
      <c r="K3088">
        <f>'[1]Master Data'!DL470/100</f>
        <v>0</v>
      </c>
      <c r="L3088">
        <f>'[1]Master Data'!DM470/1000000</f>
        <v>0</v>
      </c>
      <c r="M3088">
        <f>'[1]Master Data'!DN470/1000000</f>
        <v>0</v>
      </c>
      <c r="N3088">
        <f>'[1]Master Data'!DO470/1000000</f>
        <v>0</v>
      </c>
      <c r="O3088">
        <f>'[1]Master Data'!DP470/100</f>
        <v>0</v>
      </c>
      <c r="P3088">
        <f>'[1]Master Data'!DQ470/100</f>
        <v>0</v>
      </c>
      <c r="Q3088">
        <f>'[1]Master Data'!DR470/100</f>
        <v>0</v>
      </c>
      <c r="R3088">
        <f>'[1]Master Data'!DS470/1000000</f>
        <v>0</v>
      </c>
      <c r="S3088">
        <f>'[1]Master Data'!DU470/1000000</f>
        <v>0</v>
      </c>
      <c r="T3088">
        <f>'[1]Master Data'!DV470/100</f>
        <v>0</v>
      </c>
      <c r="U3088">
        <f>'[1]Master Data'!DW470/1000000</f>
        <v>0</v>
      </c>
    </row>
    <row r="3089" spans="1:21" x14ac:dyDescent="0.55000000000000004">
      <c r="A3089" s="41" t="s">
        <v>1561</v>
      </c>
      <c r="B3089" s="41">
        <v>0</v>
      </c>
      <c r="C3089">
        <f>'[1]Master Data'!DC471/100</f>
        <v>0</v>
      </c>
      <c r="D3089">
        <f>'[1]Master Data'!DD471/1000000</f>
        <v>0</v>
      </c>
      <c r="E3089">
        <f>'[1]Master Data'!DE471/1000000</f>
        <v>0</v>
      </c>
      <c r="F3089">
        <f>'[1]Master Data'!DF471/100</f>
        <v>0</v>
      </c>
      <c r="G3089">
        <f>'[1]Master Data'!DG471/100</f>
        <v>0</v>
      </c>
      <c r="H3089">
        <f>'[1]Master Data'!DH471/100</f>
        <v>0</v>
      </c>
      <c r="I3089">
        <f>'[1]Master Data'!DI471/100</f>
        <v>0</v>
      </c>
      <c r="J3089">
        <f>'[1]Master Data'!DJ471/100</f>
        <v>0</v>
      </c>
      <c r="K3089">
        <f>'[1]Master Data'!DL471/100</f>
        <v>0</v>
      </c>
      <c r="L3089">
        <f>'[1]Master Data'!DM471/1000000</f>
        <v>0</v>
      </c>
      <c r="M3089">
        <f>'[1]Master Data'!DN471/1000000</f>
        <v>0</v>
      </c>
      <c r="N3089">
        <f>'[1]Master Data'!DO471/1000000</f>
        <v>0</v>
      </c>
      <c r="O3089">
        <f>'[1]Master Data'!DP471/100</f>
        <v>0</v>
      </c>
      <c r="P3089">
        <f>'[1]Master Data'!DQ471/100</f>
        <v>0</v>
      </c>
      <c r="Q3089">
        <f>'[1]Master Data'!DR471/100</f>
        <v>0</v>
      </c>
      <c r="R3089">
        <f>'[1]Master Data'!DS471/1000000</f>
        <v>0</v>
      </c>
      <c r="S3089">
        <f>'[1]Master Data'!DU471/1000000</f>
        <v>0</v>
      </c>
      <c r="T3089">
        <f>'[1]Master Data'!DV471/100</f>
        <v>0</v>
      </c>
      <c r="U3089">
        <f>'[1]Master Data'!DW471/1000000</f>
        <v>0</v>
      </c>
    </row>
    <row r="3090" spans="1:21" x14ac:dyDescent="0.55000000000000004">
      <c r="A3090" s="41" t="s">
        <v>1562</v>
      </c>
      <c r="B3090" s="41">
        <v>0</v>
      </c>
      <c r="C3090">
        <f>'[1]Master Data'!DC472/100</f>
        <v>0</v>
      </c>
      <c r="D3090">
        <f>'[1]Master Data'!DD472/1000000</f>
        <v>0</v>
      </c>
      <c r="E3090">
        <f>'[1]Master Data'!DE472/1000000</f>
        <v>0</v>
      </c>
      <c r="F3090">
        <f>'[1]Master Data'!DF472/100</f>
        <v>0</v>
      </c>
      <c r="G3090">
        <f>'[1]Master Data'!DG472/100</f>
        <v>0</v>
      </c>
      <c r="H3090">
        <f>'[1]Master Data'!DH472/100</f>
        <v>0</v>
      </c>
      <c r="I3090">
        <f>'[1]Master Data'!DI472/100</f>
        <v>0</v>
      </c>
      <c r="J3090">
        <f>'[1]Master Data'!DJ472/100</f>
        <v>0</v>
      </c>
      <c r="K3090">
        <f>'[1]Master Data'!DL472/100</f>
        <v>0</v>
      </c>
      <c r="L3090">
        <f>'[1]Master Data'!DM472/1000000</f>
        <v>0</v>
      </c>
      <c r="M3090">
        <f>'[1]Master Data'!DN472/1000000</f>
        <v>0</v>
      </c>
      <c r="N3090">
        <f>'[1]Master Data'!DO472/1000000</f>
        <v>0</v>
      </c>
      <c r="O3090">
        <f>'[1]Master Data'!DP472/100</f>
        <v>0</v>
      </c>
      <c r="P3090">
        <f>'[1]Master Data'!DQ472/100</f>
        <v>0</v>
      </c>
      <c r="Q3090">
        <f>'[1]Master Data'!DR472/100</f>
        <v>0</v>
      </c>
      <c r="R3090">
        <f>'[1]Master Data'!DS472/1000000</f>
        <v>0</v>
      </c>
      <c r="S3090">
        <f>'[1]Master Data'!DU472/1000000</f>
        <v>0</v>
      </c>
      <c r="T3090">
        <f>'[1]Master Data'!DV472/100</f>
        <v>0</v>
      </c>
      <c r="U3090">
        <f>'[1]Master Data'!DW472/1000000</f>
        <v>0</v>
      </c>
    </row>
    <row r="3091" spans="1:21" x14ac:dyDescent="0.55000000000000004">
      <c r="A3091" s="41" t="s">
        <v>1563</v>
      </c>
      <c r="B3091" s="41">
        <v>0</v>
      </c>
      <c r="C3091">
        <f>'[1]Master Data'!DC473/100</f>
        <v>0</v>
      </c>
      <c r="D3091">
        <f>'[1]Master Data'!DD473/1000000</f>
        <v>0</v>
      </c>
      <c r="E3091">
        <f>'[1]Master Data'!DE473/1000000</f>
        <v>0</v>
      </c>
      <c r="F3091">
        <f>'[1]Master Data'!DF473/100</f>
        <v>0</v>
      </c>
      <c r="G3091">
        <f>'[1]Master Data'!DG473/100</f>
        <v>0</v>
      </c>
      <c r="H3091">
        <f>'[1]Master Data'!DH473/100</f>
        <v>0</v>
      </c>
      <c r="I3091">
        <f>'[1]Master Data'!DI473/100</f>
        <v>0</v>
      </c>
      <c r="J3091">
        <f>'[1]Master Data'!DJ473/100</f>
        <v>0</v>
      </c>
      <c r="K3091">
        <f>'[1]Master Data'!DL473/100</f>
        <v>0</v>
      </c>
      <c r="L3091">
        <f>'[1]Master Data'!DM473/1000000</f>
        <v>0</v>
      </c>
      <c r="M3091">
        <f>'[1]Master Data'!DN473/1000000</f>
        <v>0</v>
      </c>
      <c r="N3091">
        <f>'[1]Master Data'!DO473/1000000</f>
        <v>0</v>
      </c>
      <c r="O3091">
        <f>'[1]Master Data'!DP473/100</f>
        <v>0</v>
      </c>
      <c r="P3091">
        <f>'[1]Master Data'!DQ473/100</f>
        <v>0</v>
      </c>
      <c r="Q3091">
        <f>'[1]Master Data'!DR473/100</f>
        <v>0</v>
      </c>
      <c r="R3091">
        <f>'[1]Master Data'!DS473/1000000</f>
        <v>0</v>
      </c>
      <c r="S3091">
        <f>'[1]Master Data'!DU473/1000000</f>
        <v>0</v>
      </c>
      <c r="T3091">
        <f>'[1]Master Data'!DV473/100</f>
        <v>0</v>
      </c>
      <c r="U3091">
        <f>'[1]Master Data'!DW473/1000000</f>
        <v>0</v>
      </c>
    </row>
    <row r="3092" spans="1:21" x14ac:dyDescent="0.55000000000000004">
      <c r="A3092" s="41" t="s">
        <v>1564</v>
      </c>
      <c r="B3092" s="41">
        <v>0</v>
      </c>
      <c r="C3092">
        <f>'[1]Master Data'!DC474/100</f>
        <v>0</v>
      </c>
      <c r="D3092">
        <f>'[1]Master Data'!DD474/1000000</f>
        <v>0</v>
      </c>
      <c r="E3092">
        <f>'[1]Master Data'!DE474/1000000</f>
        <v>0</v>
      </c>
      <c r="F3092">
        <f>'[1]Master Data'!DF474/100</f>
        <v>0</v>
      </c>
      <c r="G3092">
        <f>'[1]Master Data'!DG474/100</f>
        <v>0</v>
      </c>
      <c r="H3092">
        <f>'[1]Master Data'!DH474/100</f>
        <v>0</v>
      </c>
      <c r="I3092">
        <f>'[1]Master Data'!DI474/100</f>
        <v>0</v>
      </c>
      <c r="J3092">
        <f>'[1]Master Data'!DJ474/100</f>
        <v>0</v>
      </c>
      <c r="K3092">
        <f>'[1]Master Data'!DL474/100</f>
        <v>0</v>
      </c>
      <c r="L3092">
        <f>'[1]Master Data'!DM474/1000000</f>
        <v>0</v>
      </c>
      <c r="M3092">
        <f>'[1]Master Data'!DN474/1000000</f>
        <v>0</v>
      </c>
      <c r="N3092">
        <f>'[1]Master Data'!DO474/1000000</f>
        <v>0</v>
      </c>
      <c r="O3092">
        <f>'[1]Master Data'!DP474/100</f>
        <v>0</v>
      </c>
      <c r="P3092">
        <f>'[1]Master Data'!DQ474/100</f>
        <v>0</v>
      </c>
      <c r="Q3092">
        <f>'[1]Master Data'!DR474/100</f>
        <v>0</v>
      </c>
      <c r="R3092">
        <f>'[1]Master Data'!DS474/1000000</f>
        <v>0</v>
      </c>
      <c r="S3092">
        <f>'[1]Master Data'!DU474/1000000</f>
        <v>0</v>
      </c>
      <c r="T3092">
        <f>'[1]Master Data'!DV474/100</f>
        <v>0</v>
      </c>
      <c r="U3092">
        <f>'[1]Master Data'!DW474/1000000</f>
        <v>0</v>
      </c>
    </row>
    <row r="3093" spans="1:21" x14ac:dyDescent="0.55000000000000004">
      <c r="A3093" s="41" t="s">
        <v>1565</v>
      </c>
      <c r="B3093" s="41">
        <v>0</v>
      </c>
      <c r="C3093">
        <f>'[1]Master Data'!DC475/100</f>
        <v>0</v>
      </c>
      <c r="D3093">
        <f>'[1]Master Data'!DD475/1000000</f>
        <v>0</v>
      </c>
      <c r="E3093">
        <f>'[1]Master Data'!DE475/1000000</f>
        <v>0</v>
      </c>
      <c r="F3093">
        <f>'[1]Master Data'!DF475/100</f>
        <v>0</v>
      </c>
      <c r="G3093">
        <f>'[1]Master Data'!DG475/100</f>
        <v>0</v>
      </c>
      <c r="H3093">
        <f>'[1]Master Data'!DH475/100</f>
        <v>0</v>
      </c>
      <c r="I3093">
        <f>'[1]Master Data'!DI475/100</f>
        <v>0</v>
      </c>
      <c r="J3093">
        <f>'[1]Master Data'!DJ475/100</f>
        <v>0</v>
      </c>
      <c r="K3093">
        <f>'[1]Master Data'!DL475/100</f>
        <v>0</v>
      </c>
      <c r="L3093">
        <f>'[1]Master Data'!DM475/1000000</f>
        <v>0</v>
      </c>
      <c r="M3093">
        <f>'[1]Master Data'!DN475/1000000</f>
        <v>0</v>
      </c>
      <c r="N3093">
        <f>'[1]Master Data'!DO475/1000000</f>
        <v>0</v>
      </c>
      <c r="O3093">
        <f>'[1]Master Data'!DP475/100</f>
        <v>0</v>
      </c>
      <c r="P3093">
        <f>'[1]Master Data'!DQ475/100</f>
        <v>0</v>
      </c>
      <c r="Q3093">
        <f>'[1]Master Data'!DR475/100</f>
        <v>0</v>
      </c>
      <c r="R3093">
        <f>'[1]Master Data'!DS475/1000000</f>
        <v>0</v>
      </c>
      <c r="S3093">
        <f>'[1]Master Data'!DU475/1000000</f>
        <v>0</v>
      </c>
      <c r="T3093">
        <f>'[1]Master Data'!DV475/100</f>
        <v>0</v>
      </c>
      <c r="U3093">
        <f>'[1]Master Data'!DW475/1000000</f>
        <v>0</v>
      </c>
    </row>
    <row r="3094" spans="1:21" x14ac:dyDescent="0.55000000000000004">
      <c r="A3094" s="41" t="s">
        <v>1566</v>
      </c>
      <c r="B3094" s="41">
        <v>0</v>
      </c>
      <c r="C3094">
        <f>'[1]Master Data'!DC476/100</f>
        <v>0</v>
      </c>
      <c r="D3094">
        <f>'[1]Master Data'!DD476/1000000</f>
        <v>0</v>
      </c>
      <c r="E3094">
        <f>'[1]Master Data'!DE476/1000000</f>
        <v>0</v>
      </c>
      <c r="F3094">
        <f>'[1]Master Data'!DF476/100</f>
        <v>0</v>
      </c>
      <c r="G3094">
        <f>'[1]Master Data'!DG476/100</f>
        <v>0</v>
      </c>
      <c r="H3094">
        <f>'[1]Master Data'!DH476/100</f>
        <v>0</v>
      </c>
      <c r="I3094">
        <f>'[1]Master Data'!DI476/100</f>
        <v>0</v>
      </c>
      <c r="J3094">
        <f>'[1]Master Data'!DJ476/100</f>
        <v>0</v>
      </c>
      <c r="K3094">
        <f>'[1]Master Data'!DL476/100</f>
        <v>0</v>
      </c>
      <c r="L3094">
        <f>'[1]Master Data'!DM476/1000000</f>
        <v>0</v>
      </c>
      <c r="M3094">
        <f>'[1]Master Data'!DN476/1000000</f>
        <v>0</v>
      </c>
      <c r="N3094">
        <f>'[1]Master Data'!DO476/1000000</f>
        <v>0</v>
      </c>
      <c r="O3094">
        <f>'[1]Master Data'!DP476/100</f>
        <v>0</v>
      </c>
      <c r="P3094">
        <f>'[1]Master Data'!DQ476/100</f>
        <v>0</v>
      </c>
      <c r="Q3094">
        <f>'[1]Master Data'!DR476/100</f>
        <v>0</v>
      </c>
      <c r="R3094">
        <f>'[1]Master Data'!DS476/1000000</f>
        <v>0</v>
      </c>
      <c r="S3094">
        <f>'[1]Master Data'!DU476/1000000</f>
        <v>0</v>
      </c>
      <c r="T3094">
        <f>'[1]Master Data'!DV476/100</f>
        <v>0</v>
      </c>
      <c r="U3094">
        <f>'[1]Master Data'!DW476/1000000</f>
        <v>0</v>
      </c>
    </row>
    <row r="3095" spans="1:21" x14ac:dyDescent="0.55000000000000004">
      <c r="A3095" s="41" t="s">
        <v>1567</v>
      </c>
      <c r="B3095" s="41">
        <v>0</v>
      </c>
      <c r="C3095">
        <f>'[1]Master Data'!DC477/100</f>
        <v>0</v>
      </c>
      <c r="D3095">
        <f>'[1]Master Data'!DD477/1000000</f>
        <v>0</v>
      </c>
      <c r="E3095">
        <f>'[1]Master Data'!DE477/1000000</f>
        <v>0</v>
      </c>
      <c r="F3095">
        <f>'[1]Master Data'!DF477/100</f>
        <v>0</v>
      </c>
      <c r="G3095">
        <f>'[1]Master Data'!DG477/100</f>
        <v>0</v>
      </c>
      <c r="H3095">
        <f>'[1]Master Data'!DH477/100</f>
        <v>0</v>
      </c>
      <c r="I3095">
        <f>'[1]Master Data'!DI477/100</f>
        <v>0</v>
      </c>
      <c r="J3095">
        <f>'[1]Master Data'!DJ477/100</f>
        <v>0</v>
      </c>
      <c r="K3095">
        <f>'[1]Master Data'!DL477/100</f>
        <v>0</v>
      </c>
      <c r="L3095">
        <f>'[1]Master Data'!DM477/1000000</f>
        <v>0</v>
      </c>
      <c r="M3095">
        <f>'[1]Master Data'!DN477/1000000</f>
        <v>0</v>
      </c>
      <c r="N3095">
        <f>'[1]Master Data'!DO477/1000000</f>
        <v>0</v>
      </c>
      <c r="O3095">
        <f>'[1]Master Data'!DP477/100</f>
        <v>0</v>
      </c>
      <c r="P3095">
        <f>'[1]Master Data'!DQ477/100</f>
        <v>0</v>
      </c>
      <c r="Q3095">
        <f>'[1]Master Data'!DR477/100</f>
        <v>0</v>
      </c>
      <c r="R3095">
        <f>'[1]Master Data'!DS477/1000000</f>
        <v>0</v>
      </c>
      <c r="S3095">
        <f>'[1]Master Data'!DU477/1000000</f>
        <v>0</v>
      </c>
      <c r="T3095">
        <f>'[1]Master Data'!DV477/100</f>
        <v>0</v>
      </c>
      <c r="U3095">
        <f>'[1]Master Data'!DW477/1000000</f>
        <v>0</v>
      </c>
    </row>
    <row r="3096" spans="1:21" x14ac:dyDescent="0.55000000000000004">
      <c r="A3096" s="41" t="s">
        <v>1568</v>
      </c>
      <c r="B3096" s="41">
        <v>0</v>
      </c>
      <c r="C3096">
        <f>'[1]Master Data'!DC478/100</f>
        <v>0</v>
      </c>
      <c r="D3096">
        <f>'[1]Master Data'!DD478/1000000</f>
        <v>0</v>
      </c>
      <c r="E3096">
        <f>'[1]Master Data'!DE478/1000000</f>
        <v>0</v>
      </c>
      <c r="F3096">
        <f>'[1]Master Data'!DF478/100</f>
        <v>0</v>
      </c>
      <c r="G3096">
        <f>'[1]Master Data'!DG478/100</f>
        <v>0</v>
      </c>
      <c r="H3096">
        <f>'[1]Master Data'!DH478/100</f>
        <v>0</v>
      </c>
      <c r="I3096">
        <f>'[1]Master Data'!DI478/100</f>
        <v>0</v>
      </c>
      <c r="J3096">
        <f>'[1]Master Data'!DJ478/100</f>
        <v>0</v>
      </c>
      <c r="K3096">
        <f>'[1]Master Data'!DL478/100</f>
        <v>0</v>
      </c>
      <c r="L3096">
        <f>'[1]Master Data'!DM478/1000000</f>
        <v>0</v>
      </c>
      <c r="M3096">
        <f>'[1]Master Data'!DN478/1000000</f>
        <v>0</v>
      </c>
      <c r="N3096">
        <f>'[1]Master Data'!DO478/1000000</f>
        <v>0</v>
      </c>
      <c r="O3096">
        <f>'[1]Master Data'!DP478/100</f>
        <v>0</v>
      </c>
      <c r="P3096">
        <f>'[1]Master Data'!DQ478/100</f>
        <v>0</v>
      </c>
      <c r="Q3096">
        <f>'[1]Master Data'!DR478/100</f>
        <v>0</v>
      </c>
      <c r="R3096">
        <f>'[1]Master Data'!DS478/1000000</f>
        <v>0</v>
      </c>
      <c r="S3096">
        <f>'[1]Master Data'!DU478/1000000</f>
        <v>0</v>
      </c>
      <c r="T3096">
        <f>'[1]Master Data'!DV478/100</f>
        <v>0</v>
      </c>
      <c r="U3096">
        <f>'[1]Master Data'!DW478/1000000</f>
        <v>0</v>
      </c>
    </row>
    <row r="3097" spans="1:21" x14ac:dyDescent="0.55000000000000004">
      <c r="A3097" s="41" t="s">
        <v>1569</v>
      </c>
      <c r="B3097" s="41">
        <v>0</v>
      </c>
      <c r="C3097">
        <f>'[1]Master Data'!DC479/100</f>
        <v>0</v>
      </c>
      <c r="D3097">
        <f>'[1]Master Data'!DD479/1000000</f>
        <v>0</v>
      </c>
      <c r="E3097">
        <f>'[1]Master Data'!DE479/1000000</f>
        <v>0</v>
      </c>
      <c r="F3097">
        <f>'[1]Master Data'!DF479/100</f>
        <v>0</v>
      </c>
      <c r="G3097">
        <f>'[1]Master Data'!DG479/100</f>
        <v>0</v>
      </c>
      <c r="H3097">
        <f>'[1]Master Data'!DH479/100</f>
        <v>0</v>
      </c>
      <c r="I3097">
        <f>'[1]Master Data'!DI479/100</f>
        <v>0</v>
      </c>
      <c r="J3097">
        <f>'[1]Master Data'!DJ479/100</f>
        <v>0</v>
      </c>
      <c r="K3097">
        <f>'[1]Master Data'!DL479/100</f>
        <v>0</v>
      </c>
      <c r="L3097">
        <f>'[1]Master Data'!DM479/1000000</f>
        <v>0</v>
      </c>
      <c r="M3097">
        <f>'[1]Master Data'!DN479/1000000</f>
        <v>0</v>
      </c>
      <c r="N3097">
        <f>'[1]Master Data'!DO479/1000000</f>
        <v>0</v>
      </c>
      <c r="O3097">
        <f>'[1]Master Data'!DP479/100</f>
        <v>0</v>
      </c>
      <c r="P3097">
        <f>'[1]Master Data'!DQ479/100</f>
        <v>0</v>
      </c>
      <c r="Q3097">
        <f>'[1]Master Data'!DR479/100</f>
        <v>0</v>
      </c>
      <c r="R3097">
        <f>'[1]Master Data'!DS479/1000000</f>
        <v>0</v>
      </c>
      <c r="S3097">
        <f>'[1]Master Data'!DU479/1000000</f>
        <v>0</v>
      </c>
      <c r="T3097">
        <f>'[1]Master Data'!DV479/100</f>
        <v>0</v>
      </c>
      <c r="U3097">
        <f>'[1]Master Data'!DW479/1000000</f>
        <v>0</v>
      </c>
    </row>
    <row r="3098" spans="1:21" x14ac:dyDescent="0.55000000000000004">
      <c r="A3098" s="41" t="s">
        <v>1570</v>
      </c>
      <c r="B3098" s="41">
        <v>0</v>
      </c>
      <c r="C3098">
        <f>'[1]Master Data'!DC480/100</f>
        <v>0</v>
      </c>
      <c r="D3098">
        <f>'[1]Master Data'!DD480/1000000</f>
        <v>0</v>
      </c>
      <c r="E3098">
        <f>'[1]Master Data'!DE480/1000000</f>
        <v>0</v>
      </c>
      <c r="F3098">
        <f>'[1]Master Data'!DF480/100</f>
        <v>0</v>
      </c>
      <c r="G3098">
        <f>'[1]Master Data'!DG480/100</f>
        <v>0</v>
      </c>
      <c r="H3098">
        <f>'[1]Master Data'!DH480/100</f>
        <v>0</v>
      </c>
      <c r="I3098">
        <f>'[1]Master Data'!DI480/100</f>
        <v>0</v>
      </c>
      <c r="J3098">
        <f>'[1]Master Data'!DJ480/100</f>
        <v>0</v>
      </c>
      <c r="K3098">
        <f>'[1]Master Data'!DL480/100</f>
        <v>0</v>
      </c>
      <c r="L3098">
        <f>'[1]Master Data'!DM480/1000000</f>
        <v>0</v>
      </c>
      <c r="M3098">
        <f>'[1]Master Data'!DN480/1000000</f>
        <v>0</v>
      </c>
      <c r="N3098">
        <f>'[1]Master Data'!DO480/1000000</f>
        <v>0</v>
      </c>
      <c r="O3098">
        <f>'[1]Master Data'!DP480/100</f>
        <v>0</v>
      </c>
      <c r="P3098">
        <f>'[1]Master Data'!DQ480/100</f>
        <v>0</v>
      </c>
      <c r="Q3098">
        <f>'[1]Master Data'!DR480/100</f>
        <v>0</v>
      </c>
      <c r="R3098">
        <f>'[1]Master Data'!DS480/1000000</f>
        <v>0</v>
      </c>
      <c r="S3098">
        <f>'[1]Master Data'!DU480/1000000</f>
        <v>0</v>
      </c>
      <c r="T3098">
        <f>'[1]Master Data'!DV480/100</f>
        <v>0</v>
      </c>
      <c r="U3098">
        <f>'[1]Master Data'!DW480/1000000</f>
        <v>0</v>
      </c>
    </row>
    <row r="3099" spans="1:21" x14ac:dyDescent="0.55000000000000004">
      <c r="A3099" s="41" t="s">
        <v>1571</v>
      </c>
      <c r="B3099" s="41">
        <v>0</v>
      </c>
      <c r="C3099">
        <f>'[1]Master Data'!DC481/100</f>
        <v>0</v>
      </c>
      <c r="D3099">
        <f>'[1]Master Data'!DD481/1000000</f>
        <v>0</v>
      </c>
      <c r="E3099">
        <f>'[1]Master Data'!DE481/1000000</f>
        <v>0</v>
      </c>
      <c r="F3099">
        <f>'[1]Master Data'!DF481/100</f>
        <v>0</v>
      </c>
      <c r="G3099">
        <f>'[1]Master Data'!DG481/100</f>
        <v>0</v>
      </c>
      <c r="H3099">
        <f>'[1]Master Data'!DH481/100</f>
        <v>0</v>
      </c>
      <c r="I3099">
        <f>'[1]Master Data'!DI481/100</f>
        <v>0</v>
      </c>
      <c r="J3099">
        <f>'[1]Master Data'!DJ481/100</f>
        <v>0</v>
      </c>
      <c r="K3099">
        <f>'[1]Master Data'!DL481/100</f>
        <v>0</v>
      </c>
      <c r="L3099">
        <f>'[1]Master Data'!DM481/1000000</f>
        <v>0</v>
      </c>
      <c r="M3099">
        <f>'[1]Master Data'!DN481/1000000</f>
        <v>0</v>
      </c>
      <c r="N3099">
        <f>'[1]Master Data'!DO481/1000000</f>
        <v>0</v>
      </c>
      <c r="O3099">
        <f>'[1]Master Data'!DP481/100</f>
        <v>0</v>
      </c>
      <c r="P3099">
        <f>'[1]Master Data'!DQ481/100</f>
        <v>0</v>
      </c>
      <c r="Q3099">
        <f>'[1]Master Data'!DR481/100</f>
        <v>0</v>
      </c>
      <c r="R3099">
        <f>'[1]Master Data'!DS481/1000000</f>
        <v>0</v>
      </c>
      <c r="S3099">
        <f>'[1]Master Data'!DU481/1000000</f>
        <v>0</v>
      </c>
      <c r="T3099">
        <f>'[1]Master Data'!DV481/100</f>
        <v>0</v>
      </c>
      <c r="U3099">
        <f>'[1]Master Data'!DW481/1000000</f>
        <v>0</v>
      </c>
    </row>
    <row r="3100" spans="1:21" x14ac:dyDescent="0.55000000000000004">
      <c r="A3100" s="41" t="s">
        <v>1572</v>
      </c>
      <c r="B3100" s="41">
        <v>0</v>
      </c>
      <c r="C3100">
        <f>'[1]Master Data'!DC482/100</f>
        <v>0</v>
      </c>
      <c r="D3100">
        <f>'[1]Master Data'!DD482/1000000</f>
        <v>0</v>
      </c>
      <c r="E3100">
        <f>'[1]Master Data'!DE482/1000000</f>
        <v>0</v>
      </c>
      <c r="F3100">
        <f>'[1]Master Data'!DF482/100</f>
        <v>0</v>
      </c>
      <c r="G3100">
        <f>'[1]Master Data'!DG482/100</f>
        <v>0</v>
      </c>
      <c r="H3100">
        <f>'[1]Master Data'!DH482/100</f>
        <v>0</v>
      </c>
      <c r="I3100">
        <f>'[1]Master Data'!DI482/100</f>
        <v>0</v>
      </c>
      <c r="J3100">
        <f>'[1]Master Data'!DJ482/100</f>
        <v>0</v>
      </c>
      <c r="K3100">
        <f>'[1]Master Data'!DL482/100</f>
        <v>0</v>
      </c>
      <c r="L3100">
        <f>'[1]Master Data'!DM482/1000000</f>
        <v>0</v>
      </c>
      <c r="M3100">
        <f>'[1]Master Data'!DN482/1000000</f>
        <v>0</v>
      </c>
      <c r="N3100">
        <f>'[1]Master Data'!DO482/1000000</f>
        <v>0</v>
      </c>
      <c r="O3100">
        <f>'[1]Master Data'!DP482/100</f>
        <v>0</v>
      </c>
      <c r="P3100">
        <f>'[1]Master Data'!DQ482/100</f>
        <v>0</v>
      </c>
      <c r="Q3100">
        <f>'[1]Master Data'!DR482/100</f>
        <v>0</v>
      </c>
      <c r="R3100">
        <f>'[1]Master Data'!DS482/1000000</f>
        <v>0</v>
      </c>
      <c r="S3100">
        <f>'[1]Master Data'!DU482/1000000</f>
        <v>0</v>
      </c>
      <c r="T3100">
        <f>'[1]Master Data'!DV482/100</f>
        <v>0</v>
      </c>
      <c r="U3100">
        <f>'[1]Master Data'!DW482/1000000</f>
        <v>0</v>
      </c>
    </row>
    <row r="3101" spans="1:21" x14ac:dyDescent="0.55000000000000004">
      <c r="A3101" s="41" t="s">
        <v>1573</v>
      </c>
      <c r="B3101" s="41">
        <v>0</v>
      </c>
      <c r="C3101">
        <f>'[1]Master Data'!DC483/100</f>
        <v>0</v>
      </c>
      <c r="D3101">
        <f>'[1]Master Data'!DD483/1000000</f>
        <v>0</v>
      </c>
      <c r="E3101">
        <f>'[1]Master Data'!DE483/1000000</f>
        <v>0</v>
      </c>
      <c r="F3101">
        <f>'[1]Master Data'!DF483/100</f>
        <v>0</v>
      </c>
      <c r="G3101">
        <f>'[1]Master Data'!DG483/100</f>
        <v>0</v>
      </c>
      <c r="H3101">
        <f>'[1]Master Data'!DH483/100</f>
        <v>0</v>
      </c>
      <c r="I3101">
        <f>'[1]Master Data'!DI483/100</f>
        <v>0</v>
      </c>
      <c r="J3101">
        <f>'[1]Master Data'!DJ483/100</f>
        <v>0</v>
      </c>
      <c r="K3101">
        <f>'[1]Master Data'!DL483/100</f>
        <v>0</v>
      </c>
      <c r="L3101">
        <f>'[1]Master Data'!DM483/1000000</f>
        <v>0</v>
      </c>
      <c r="M3101">
        <f>'[1]Master Data'!DN483/1000000</f>
        <v>0</v>
      </c>
      <c r="N3101">
        <f>'[1]Master Data'!DO483/1000000</f>
        <v>0</v>
      </c>
      <c r="O3101">
        <f>'[1]Master Data'!DP483/100</f>
        <v>0</v>
      </c>
      <c r="P3101">
        <f>'[1]Master Data'!DQ483/100</f>
        <v>0</v>
      </c>
      <c r="Q3101">
        <f>'[1]Master Data'!DR483/100</f>
        <v>0</v>
      </c>
      <c r="R3101">
        <f>'[1]Master Data'!DS483/1000000</f>
        <v>0</v>
      </c>
      <c r="S3101">
        <f>'[1]Master Data'!DU483/1000000</f>
        <v>0</v>
      </c>
      <c r="T3101">
        <f>'[1]Master Data'!DV483/100</f>
        <v>0</v>
      </c>
      <c r="U3101">
        <f>'[1]Master Data'!DW483/1000000</f>
        <v>0</v>
      </c>
    </row>
    <row r="3102" spans="1:21" x14ac:dyDescent="0.55000000000000004">
      <c r="A3102" s="41" t="s">
        <v>1574</v>
      </c>
      <c r="B3102" s="41">
        <v>0</v>
      </c>
      <c r="C3102">
        <f>'[1]Master Data'!DC484/100</f>
        <v>0</v>
      </c>
      <c r="D3102">
        <f>'[1]Master Data'!DD484/1000000</f>
        <v>0</v>
      </c>
      <c r="E3102">
        <f>'[1]Master Data'!DE484/1000000</f>
        <v>0</v>
      </c>
      <c r="F3102">
        <f>'[1]Master Data'!DF484/100</f>
        <v>0</v>
      </c>
      <c r="G3102">
        <f>'[1]Master Data'!DG484/100</f>
        <v>0</v>
      </c>
      <c r="H3102">
        <f>'[1]Master Data'!DH484/100</f>
        <v>0</v>
      </c>
      <c r="I3102">
        <f>'[1]Master Data'!DI484/100</f>
        <v>0</v>
      </c>
      <c r="J3102">
        <f>'[1]Master Data'!DJ484/100</f>
        <v>0</v>
      </c>
      <c r="K3102">
        <f>'[1]Master Data'!DL484/100</f>
        <v>0</v>
      </c>
      <c r="L3102">
        <f>'[1]Master Data'!DM484/1000000</f>
        <v>0</v>
      </c>
      <c r="M3102">
        <f>'[1]Master Data'!DN484/1000000</f>
        <v>0</v>
      </c>
      <c r="N3102">
        <f>'[1]Master Data'!DO484/1000000</f>
        <v>0</v>
      </c>
      <c r="O3102">
        <f>'[1]Master Data'!DP484/100</f>
        <v>0</v>
      </c>
      <c r="P3102">
        <f>'[1]Master Data'!DQ484/100</f>
        <v>0</v>
      </c>
      <c r="Q3102">
        <f>'[1]Master Data'!DR484/100</f>
        <v>0</v>
      </c>
      <c r="R3102">
        <f>'[1]Master Data'!DS484/1000000</f>
        <v>0</v>
      </c>
      <c r="S3102">
        <f>'[1]Master Data'!DU484/1000000</f>
        <v>0</v>
      </c>
      <c r="T3102">
        <f>'[1]Master Data'!DV484/100</f>
        <v>0</v>
      </c>
      <c r="U3102">
        <f>'[1]Master Data'!DW484/1000000</f>
        <v>0</v>
      </c>
    </row>
    <row r="3103" spans="1:21" x14ac:dyDescent="0.55000000000000004">
      <c r="A3103" s="41" t="s">
        <v>1575</v>
      </c>
      <c r="B3103" s="41">
        <v>0</v>
      </c>
      <c r="C3103">
        <f>'[1]Master Data'!DC485/100</f>
        <v>0</v>
      </c>
      <c r="D3103">
        <f>'[1]Master Data'!DD485/1000000</f>
        <v>0</v>
      </c>
      <c r="E3103">
        <f>'[1]Master Data'!DE485/1000000</f>
        <v>0</v>
      </c>
      <c r="F3103">
        <f>'[1]Master Data'!DF485/100</f>
        <v>0</v>
      </c>
      <c r="G3103">
        <f>'[1]Master Data'!DG485/100</f>
        <v>0</v>
      </c>
      <c r="H3103">
        <f>'[1]Master Data'!DH485/100</f>
        <v>0</v>
      </c>
      <c r="I3103">
        <f>'[1]Master Data'!DI485/100</f>
        <v>0</v>
      </c>
      <c r="J3103">
        <f>'[1]Master Data'!DJ485/100</f>
        <v>0</v>
      </c>
      <c r="K3103">
        <f>'[1]Master Data'!DL485/100</f>
        <v>0</v>
      </c>
      <c r="L3103">
        <f>'[1]Master Data'!DM485/1000000</f>
        <v>0</v>
      </c>
      <c r="M3103">
        <f>'[1]Master Data'!DN485/1000000</f>
        <v>0</v>
      </c>
      <c r="N3103">
        <f>'[1]Master Data'!DO485/1000000</f>
        <v>0</v>
      </c>
      <c r="O3103">
        <f>'[1]Master Data'!DP485/100</f>
        <v>0</v>
      </c>
      <c r="P3103">
        <f>'[1]Master Data'!DQ485/100</f>
        <v>0</v>
      </c>
      <c r="Q3103">
        <f>'[1]Master Data'!DR485/100</f>
        <v>0</v>
      </c>
      <c r="R3103">
        <f>'[1]Master Data'!DS485/1000000</f>
        <v>0</v>
      </c>
      <c r="S3103">
        <f>'[1]Master Data'!DU485/1000000</f>
        <v>0</v>
      </c>
      <c r="T3103">
        <f>'[1]Master Data'!DV485/100</f>
        <v>0</v>
      </c>
      <c r="U3103">
        <f>'[1]Master Data'!DW485/1000000</f>
        <v>0</v>
      </c>
    </row>
    <row r="3104" spans="1:21" x14ac:dyDescent="0.55000000000000004">
      <c r="A3104" s="41" t="s">
        <v>1576</v>
      </c>
      <c r="B3104" s="41">
        <v>0</v>
      </c>
      <c r="C3104">
        <f>'[1]Master Data'!DC486/100</f>
        <v>0</v>
      </c>
      <c r="D3104">
        <f>'[1]Master Data'!DD486/1000000</f>
        <v>0</v>
      </c>
      <c r="E3104">
        <f>'[1]Master Data'!DE486/1000000</f>
        <v>0</v>
      </c>
      <c r="F3104">
        <f>'[1]Master Data'!DF486/100</f>
        <v>0</v>
      </c>
      <c r="G3104">
        <f>'[1]Master Data'!DG486/100</f>
        <v>0</v>
      </c>
      <c r="H3104">
        <f>'[1]Master Data'!DH486/100</f>
        <v>0</v>
      </c>
      <c r="I3104">
        <f>'[1]Master Data'!DI486/100</f>
        <v>0</v>
      </c>
      <c r="J3104">
        <f>'[1]Master Data'!DJ486/100</f>
        <v>0</v>
      </c>
      <c r="K3104">
        <f>'[1]Master Data'!DL486/100</f>
        <v>0</v>
      </c>
      <c r="L3104">
        <f>'[1]Master Data'!DM486/1000000</f>
        <v>0</v>
      </c>
      <c r="M3104">
        <f>'[1]Master Data'!DN486/1000000</f>
        <v>0</v>
      </c>
      <c r="N3104">
        <f>'[1]Master Data'!DO486/1000000</f>
        <v>0</v>
      </c>
      <c r="O3104">
        <f>'[1]Master Data'!DP486/100</f>
        <v>0</v>
      </c>
      <c r="P3104">
        <f>'[1]Master Data'!DQ486/100</f>
        <v>0</v>
      </c>
      <c r="Q3104">
        <f>'[1]Master Data'!DR486/100</f>
        <v>0</v>
      </c>
      <c r="R3104">
        <f>'[1]Master Data'!DS486/1000000</f>
        <v>0</v>
      </c>
      <c r="S3104">
        <f>'[1]Master Data'!DU486/1000000</f>
        <v>0</v>
      </c>
      <c r="T3104">
        <f>'[1]Master Data'!DV486/100</f>
        <v>0</v>
      </c>
      <c r="U3104">
        <f>'[1]Master Data'!DW486/1000000</f>
        <v>0</v>
      </c>
    </row>
    <row r="3105" spans="1:21" x14ac:dyDescent="0.55000000000000004">
      <c r="A3105" s="41" t="s">
        <v>1577</v>
      </c>
      <c r="B3105" s="41">
        <v>0</v>
      </c>
      <c r="C3105">
        <f>'[1]Master Data'!DC487/100</f>
        <v>0</v>
      </c>
      <c r="D3105">
        <f>'[1]Master Data'!DD487/1000000</f>
        <v>0</v>
      </c>
      <c r="E3105">
        <f>'[1]Master Data'!DE487/1000000</f>
        <v>0</v>
      </c>
      <c r="F3105">
        <f>'[1]Master Data'!DF487/100</f>
        <v>0</v>
      </c>
      <c r="G3105">
        <f>'[1]Master Data'!DG487/100</f>
        <v>0</v>
      </c>
      <c r="H3105">
        <f>'[1]Master Data'!DH487/100</f>
        <v>0</v>
      </c>
      <c r="I3105">
        <f>'[1]Master Data'!DI487/100</f>
        <v>0</v>
      </c>
      <c r="J3105">
        <f>'[1]Master Data'!DJ487/100</f>
        <v>0</v>
      </c>
      <c r="K3105">
        <f>'[1]Master Data'!DL487/100</f>
        <v>0</v>
      </c>
      <c r="L3105">
        <f>'[1]Master Data'!DM487/1000000</f>
        <v>0</v>
      </c>
      <c r="M3105">
        <f>'[1]Master Data'!DN487/1000000</f>
        <v>0</v>
      </c>
      <c r="N3105">
        <f>'[1]Master Data'!DO487/1000000</f>
        <v>0</v>
      </c>
      <c r="O3105">
        <f>'[1]Master Data'!DP487/100</f>
        <v>0</v>
      </c>
      <c r="P3105">
        <f>'[1]Master Data'!DQ487/100</f>
        <v>0</v>
      </c>
      <c r="Q3105">
        <f>'[1]Master Data'!DR487/100</f>
        <v>0</v>
      </c>
      <c r="R3105">
        <f>'[1]Master Data'!DS487/1000000</f>
        <v>0</v>
      </c>
      <c r="S3105">
        <f>'[1]Master Data'!DU487/1000000</f>
        <v>0</v>
      </c>
      <c r="T3105">
        <f>'[1]Master Data'!DV487/100</f>
        <v>0</v>
      </c>
      <c r="U3105">
        <f>'[1]Master Data'!DW487/1000000</f>
        <v>0</v>
      </c>
    </row>
    <row r="3106" spans="1:21" x14ac:dyDescent="0.55000000000000004">
      <c r="A3106" s="41" t="s">
        <v>1578</v>
      </c>
      <c r="B3106" s="41">
        <v>0</v>
      </c>
      <c r="C3106">
        <f>'[1]Master Data'!DC488/100</f>
        <v>0</v>
      </c>
      <c r="D3106">
        <f>'[1]Master Data'!DD488/1000000</f>
        <v>0</v>
      </c>
      <c r="E3106">
        <f>'[1]Master Data'!DE488/1000000</f>
        <v>0</v>
      </c>
      <c r="F3106">
        <f>'[1]Master Data'!DF488/100</f>
        <v>0</v>
      </c>
      <c r="G3106">
        <f>'[1]Master Data'!DG488/100</f>
        <v>0</v>
      </c>
      <c r="H3106">
        <f>'[1]Master Data'!DH488/100</f>
        <v>0</v>
      </c>
      <c r="I3106">
        <f>'[1]Master Data'!DI488/100</f>
        <v>0</v>
      </c>
      <c r="J3106">
        <f>'[1]Master Data'!DJ488/100</f>
        <v>0</v>
      </c>
      <c r="K3106">
        <f>'[1]Master Data'!DL488/100</f>
        <v>0</v>
      </c>
      <c r="L3106">
        <f>'[1]Master Data'!DM488/1000000</f>
        <v>0</v>
      </c>
      <c r="M3106">
        <f>'[1]Master Data'!DN488/1000000</f>
        <v>0</v>
      </c>
      <c r="N3106">
        <f>'[1]Master Data'!DO488/1000000</f>
        <v>0</v>
      </c>
      <c r="O3106">
        <f>'[1]Master Data'!DP488/100</f>
        <v>0</v>
      </c>
      <c r="P3106">
        <f>'[1]Master Data'!DQ488/100</f>
        <v>0</v>
      </c>
      <c r="Q3106">
        <f>'[1]Master Data'!DR488/100</f>
        <v>0</v>
      </c>
      <c r="R3106">
        <f>'[1]Master Data'!DS488/1000000</f>
        <v>0</v>
      </c>
      <c r="S3106">
        <f>'[1]Master Data'!DU488/1000000</f>
        <v>0</v>
      </c>
      <c r="T3106">
        <f>'[1]Master Data'!DV488/100</f>
        <v>0</v>
      </c>
      <c r="U3106">
        <f>'[1]Master Data'!DW488/1000000</f>
        <v>0</v>
      </c>
    </row>
    <row r="3107" spans="1:21" x14ac:dyDescent="0.55000000000000004">
      <c r="A3107" s="41" t="s">
        <v>1579</v>
      </c>
      <c r="B3107" s="41">
        <v>0</v>
      </c>
      <c r="C3107">
        <f>'[1]Master Data'!DC489/100</f>
        <v>0</v>
      </c>
      <c r="D3107">
        <f>'[1]Master Data'!DD489/1000000</f>
        <v>0</v>
      </c>
      <c r="E3107">
        <f>'[1]Master Data'!DE489/1000000</f>
        <v>0</v>
      </c>
      <c r="F3107">
        <f>'[1]Master Data'!DF489/100</f>
        <v>0</v>
      </c>
      <c r="G3107">
        <f>'[1]Master Data'!DG489/100</f>
        <v>0</v>
      </c>
      <c r="H3107">
        <f>'[1]Master Data'!DH489/100</f>
        <v>0</v>
      </c>
      <c r="I3107">
        <f>'[1]Master Data'!DI489/100</f>
        <v>0</v>
      </c>
      <c r="J3107">
        <f>'[1]Master Data'!DJ489/100</f>
        <v>0</v>
      </c>
      <c r="K3107">
        <f>'[1]Master Data'!DL489/100</f>
        <v>0</v>
      </c>
      <c r="L3107">
        <f>'[1]Master Data'!DM489/1000000</f>
        <v>0</v>
      </c>
      <c r="M3107">
        <f>'[1]Master Data'!DN489/1000000</f>
        <v>0</v>
      </c>
      <c r="N3107">
        <f>'[1]Master Data'!DO489/1000000</f>
        <v>0</v>
      </c>
      <c r="O3107">
        <f>'[1]Master Data'!DP489/100</f>
        <v>0</v>
      </c>
      <c r="P3107">
        <f>'[1]Master Data'!DQ489/100</f>
        <v>0</v>
      </c>
      <c r="Q3107">
        <f>'[1]Master Data'!DR489/100</f>
        <v>0</v>
      </c>
      <c r="R3107">
        <f>'[1]Master Data'!DS489/1000000</f>
        <v>0</v>
      </c>
      <c r="S3107">
        <f>'[1]Master Data'!DU489/1000000</f>
        <v>0</v>
      </c>
      <c r="T3107">
        <f>'[1]Master Data'!DV489/100</f>
        <v>0</v>
      </c>
      <c r="U3107">
        <f>'[1]Master Data'!DW489/1000000</f>
        <v>0</v>
      </c>
    </row>
    <row r="3108" spans="1:21" x14ac:dyDescent="0.55000000000000004">
      <c r="A3108" s="41" t="s">
        <v>1580</v>
      </c>
      <c r="B3108" s="41">
        <v>0</v>
      </c>
      <c r="C3108">
        <f>'[1]Master Data'!DC490/100</f>
        <v>0</v>
      </c>
      <c r="D3108">
        <f>'[1]Master Data'!DD490/1000000</f>
        <v>0</v>
      </c>
      <c r="E3108">
        <f>'[1]Master Data'!DE490/1000000</f>
        <v>0</v>
      </c>
      <c r="F3108">
        <f>'[1]Master Data'!DF490/100</f>
        <v>0</v>
      </c>
      <c r="G3108">
        <f>'[1]Master Data'!DG490/100</f>
        <v>0</v>
      </c>
      <c r="H3108">
        <f>'[1]Master Data'!DH490/100</f>
        <v>0</v>
      </c>
      <c r="I3108">
        <f>'[1]Master Data'!DI490/100</f>
        <v>0</v>
      </c>
      <c r="J3108">
        <f>'[1]Master Data'!DJ490/100</f>
        <v>0</v>
      </c>
      <c r="K3108">
        <f>'[1]Master Data'!DL490/100</f>
        <v>0</v>
      </c>
      <c r="L3108">
        <f>'[1]Master Data'!DM490/1000000</f>
        <v>0</v>
      </c>
      <c r="M3108">
        <f>'[1]Master Data'!DN490/1000000</f>
        <v>0</v>
      </c>
      <c r="N3108">
        <f>'[1]Master Data'!DO490/1000000</f>
        <v>0</v>
      </c>
      <c r="O3108">
        <f>'[1]Master Data'!DP490/100</f>
        <v>0</v>
      </c>
      <c r="P3108">
        <f>'[1]Master Data'!DQ490/100</f>
        <v>0</v>
      </c>
      <c r="Q3108">
        <f>'[1]Master Data'!DR490/100</f>
        <v>0</v>
      </c>
      <c r="R3108">
        <f>'[1]Master Data'!DS490/1000000</f>
        <v>0</v>
      </c>
      <c r="S3108">
        <f>'[1]Master Data'!DU490/1000000</f>
        <v>0</v>
      </c>
      <c r="T3108">
        <f>'[1]Master Data'!DV490/100</f>
        <v>0</v>
      </c>
      <c r="U3108">
        <f>'[1]Master Data'!DW490/1000000</f>
        <v>0</v>
      </c>
    </row>
    <row r="3109" spans="1:21" x14ac:dyDescent="0.55000000000000004">
      <c r="A3109" s="41" t="s">
        <v>1581</v>
      </c>
      <c r="B3109" s="41">
        <v>6.0000000000000001E-3</v>
      </c>
      <c r="C3109">
        <f>'[1]Master Data'!DC491/100</f>
        <v>5.0000000000000001E-3</v>
      </c>
      <c r="D3109">
        <f>'[1]Master Data'!DD491/1000000</f>
        <v>1.4000000000000001E-7</v>
      </c>
      <c r="E3109">
        <f>'[1]Master Data'!DE491/1000000</f>
        <v>0</v>
      </c>
      <c r="F3109">
        <f>'[1]Master Data'!DF491/100</f>
        <v>0</v>
      </c>
      <c r="G3109">
        <f>'[1]Master Data'!DG491/100</f>
        <v>0</v>
      </c>
      <c r="H3109">
        <f>'[1]Master Data'!DH491/100</f>
        <v>0</v>
      </c>
      <c r="I3109">
        <f>'[1]Master Data'!DI491/100</f>
        <v>0</v>
      </c>
      <c r="J3109">
        <f>'[1]Master Data'!DJ491/100</f>
        <v>0</v>
      </c>
      <c r="K3109">
        <f>'[1]Master Data'!DL491/100</f>
        <v>1E-4</v>
      </c>
      <c r="L3109">
        <f>'[1]Master Data'!DM491/1000000</f>
        <v>1.7849999999999999E-7</v>
      </c>
      <c r="M3109">
        <f>'[1]Master Data'!DN491/1000000</f>
        <v>2.5499999999999999E-7</v>
      </c>
      <c r="N3109">
        <f>'[1]Master Data'!DO491/1000000</f>
        <v>7.6500000000000003E-8</v>
      </c>
      <c r="O3109">
        <f>'[1]Master Data'!DP491/100</f>
        <v>0</v>
      </c>
      <c r="P3109">
        <f>'[1]Master Data'!DQ491/100</f>
        <v>0</v>
      </c>
      <c r="Q3109">
        <f>'[1]Master Data'!DR491/100</f>
        <v>0</v>
      </c>
      <c r="R3109">
        <f>'[1]Master Data'!DS491/1000000</f>
        <v>0</v>
      </c>
      <c r="S3109">
        <f>'[1]Master Data'!DU491/1000000</f>
        <v>0</v>
      </c>
      <c r="T3109">
        <f>'[1]Master Data'!DV491/100</f>
        <v>0</v>
      </c>
      <c r="U3109">
        <f>'[1]Master Data'!DW491/1000000</f>
        <v>0</v>
      </c>
    </row>
    <row r="3110" spans="1:21" x14ac:dyDescent="0.55000000000000004">
      <c r="A3110" s="41" t="s">
        <v>1582</v>
      </c>
      <c r="B3110" s="41">
        <v>0</v>
      </c>
      <c r="C3110">
        <f>'[1]Master Data'!DC492/100</f>
        <v>0</v>
      </c>
      <c r="D3110">
        <f>'[1]Master Data'!DD492/1000000</f>
        <v>0</v>
      </c>
      <c r="E3110">
        <f>'[1]Master Data'!DE492/1000000</f>
        <v>0</v>
      </c>
      <c r="F3110">
        <f>'[1]Master Data'!DF492/100</f>
        <v>0</v>
      </c>
      <c r="G3110">
        <f>'[1]Master Data'!DG492/100</f>
        <v>0</v>
      </c>
      <c r="H3110">
        <f>'[1]Master Data'!DH492/100</f>
        <v>0</v>
      </c>
      <c r="I3110">
        <f>'[1]Master Data'!DI492/100</f>
        <v>0</v>
      </c>
      <c r="J3110">
        <f>'[1]Master Data'!DJ492/100</f>
        <v>0</v>
      </c>
      <c r="K3110">
        <f>'[1]Master Data'!DL492/100</f>
        <v>0</v>
      </c>
      <c r="L3110">
        <f>'[1]Master Data'!DM492/1000000</f>
        <v>0</v>
      </c>
      <c r="M3110">
        <f>'[1]Master Data'!DN492/1000000</f>
        <v>0</v>
      </c>
      <c r="N3110">
        <f>'[1]Master Data'!DO492/1000000</f>
        <v>0</v>
      </c>
      <c r="O3110">
        <f>'[1]Master Data'!DP492/100</f>
        <v>0</v>
      </c>
      <c r="P3110">
        <f>'[1]Master Data'!DQ492/100</f>
        <v>0</v>
      </c>
      <c r="Q3110">
        <f>'[1]Master Data'!DR492/100</f>
        <v>0</v>
      </c>
      <c r="R3110">
        <f>'[1]Master Data'!DS492/1000000</f>
        <v>0</v>
      </c>
      <c r="S3110">
        <f>'[1]Master Data'!DU492/1000000</f>
        <v>0</v>
      </c>
      <c r="T3110">
        <f>'[1]Master Data'!DV492/100</f>
        <v>0</v>
      </c>
      <c r="U3110">
        <f>'[1]Master Data'!DW492/1000000</f>
        <v>0</v>
      </c>
    </row>
    <row r="3111" spans="1:21" x14ac:dyDescent="0.55000000000000004">
      <c r="A3111" s="41" t="s">
        <v>1583</v>
      </c>
      <c r="B3111" s="41">
        <v>0</v>
      </c>
      <c r="C3111">
        <f>'[1]Master Data'!DC493/100</f>
        <v>0</v>
      </c>
      <c r="D3111">
        <f>'[1]Master Data'!DD493/1000000</f>
        <v>0</v>
      </c>
      <c r="E3111">
        <f>'[1]Master Data'!DE493/1000000</f>
        <v>0</v>
      </c>
      <c r="F3111">
        <f>'[1]Master Data'!DF493/100</f>
        <v>0</v>
      </c>
      <c r="G3111">
        <f>'[1]Master Data'!DG493/100</f>
        <v>0</v>
      </c>
      <c r="H3111">
        <f>'[1]Master Data'!DH493/100</f>
        <v>0</v>
      </c>
      <c r="I3111">
        <f>'[1]Master Data'!DI493/100</f>
        <v>0</v>
      </c>
      <c r="J3111">
        <f>'[1]Master Data'!DJ493/100</f>
        <v>0</v>
      </c>
      <c r="K3111">
        <f>'[1]Master Data'!DL493/100</f>
        <v>0</v>
      </c>
      <c r="L3111">
        <f>'[1]Master Data'!DM493/1000000</f>
        <v>0</v>
      </c>
      <c r="M3111">
        <f>'[1]Master Data'!DN493/1000000</f>
        <v>0</v>
      </c>
      <c r="N3111">
        <f>'[1]Master Data'!DO493/1000000</f>
        <v>0</v>
      </c>
      <c r="O3111">
        <f>'[1]Master Data'!DP493/100</f>
        <v>0</v>
      </c>
      <c r="P3111">
        <f>'[1]Master Data'!DQ493/100</f>
        <v>0</v>
      </c>
      <c r="Q3111">
        <f>'[1]Master Data'!DR493/100</f>
        <v>0</v>
      </c>
      <c r="R3111">
        <f>'[1]Master Data'!DS493/1000000</f>
        <v>0</v>
      </c>
      <c r="S3111">
        <f>'[1]Master Data'!DU493/1000000</f>
        <v>0</v>
      </c>
      <c r="T3111">
        <f>'[1]Master Data'!DV493/100</f>
        <v>0</v>
      </c>
      <c r="U3111">
        <f>'[1]Master Data'!DW493/1000000</f>
        <v>0</v>
      </c>
    </row>
    <row r="3112" spans="1:21" x14ac:dyDescent="0.55000000000000004">
      <c r="A3112" s="41" t="s">
        <v>1584</v>
      </c>
      <c r="B3112" s="41">
        <v>0</v>
      </c>
      <c r="C3112">
        <f>'[1]Master Data'!DC494/100</f>
        <v>0</v>
      </c>
      <c r="D3112">
        <f>'[1]Master Data'!DD494/1000000</f>
        <v>0</v>
      </c>
      <c r="E3112">
        <f>'[1]Master Data'!DE494/1000000</f>
        <v>0</v>
      </c>
      <c r="F3112">
        <f>'[1]Master Data'!DF494/100</f>
        <v>0</v>
      </c>
      <c r="G3112">
        <f>'[1]Master Data'!DG494/100</f>
        <v>0</v>
      </c>
      <c r="H3112">
        <f>'[1]Master Data'!DH494/100</f>
        <v>0</v>
      </c>
      <c r="I3112">
        <f>'[1]Master Data'!DI494/100</f>
        <v>0</v>
      </c>
      <c r="J3112">
        <f>'[1]Master Data'!DJ494/100</f>
        <v>0</v>
      </c>
      <c r="K3112">
        <f>'[1]Master Data'!DL494/100</f>
        <v>0</v>
      </c>
      <c r="L3112">
        <f>'[1]Master Data'!DM494/1000000</f>
        <v>0</v>
      </c>
      <c r="M3112">
        <f>'[1]Master Data'!DN494/1000000</f>
        <v>0</v>
      </c>
      <c r="N3112">
        <f>'[1]Master Data'!DO494/1000000</f>
        <v>0</v>
      </c>
      <c r="O3112">
        <f>'[1]Master Data'!DP494/100</f>
        <v>0</v>
      </c>
      <c r="P3112">
        <f>'[1]Master Data'!DQ494/100</f>
        <v>0</v>
      </c>
      <c r="Q3112">
        <f>'[1]Master Data'!DR494/100</f>
        <v>0</v>
      </c>
      <c r="R3112">
        <f>'[1]Master Data'!DS494/1000000</f>
        <v>0</v>
      </c>
      <c r="S3112">
        <f>'[1]Master Data'!DU494/1000000</f>
        <v>0</v>
      </c>
      <c r="T3112">
        <f>'[1]Master Data'!DV494/100</f>
        <v>0</v>
      </c>
      <c r="U3112">
        <f>'[1]Master Data'!DW494/1000000</f>
        <v>0</v>
      </c>
    </row>
    <row r="3113" spans="1:21" x14ac:dyDescent="0.55000000000000004">
      <c r="A3113" s="41" t="s">
        <v>1585</v>
      </c>
      <c r="B3113" s="41">
        <v>0</v>
      </c>
      <c r="C3113">
        <f>'[1]Master Data'!DC495/100</f>
        <v>0</v>
      </c>
      <c r="D3113">
        <f>'[1]Master Data'!DD495/1000000</f>
        <v>0</v>
      </c>
      <c r="E3113">
        <f>'[1]Master Data'!DE495/1000000</f>
        <v>0</v>
      </c>
      <c r="F3113">
        <f>'[1]Master Data'!DF495/100</f>
        <v>0</v>
      </c>
      <c r="G3113">
        <f>'[1]Master Data'!DG495/100</f>
        <v>0</v>
      </c>
      <c r="H3113">
        <f>'[1]Master Data'!DH495/100</f>
        <v>0</v>
      </c>
      <c r="I3113">
        <f>'[1]Master Data'!DI495/100</f>
        <v>0</v>
      </c>
      <c r="J3113">
        <f>'[1]Master Data'!DJ495/100</f>
        <v>0</v>
      </c>
      <c r="K3113">
        <f>'[1]Master Data'!DL495/100</f>
        <v>0</v>
      </c>
      <c r="L3113">
        <f>'[1]Master Data'!DM495/1000000</f>
        <v>0</v>
      </c>
      <c r="M3113">
        <f>'[1]Master Data'!DN495/1000000</f>
        <v>0</v>
      </c>
      <c r="N3113">
        <f>'[1]Master Data'!DO495/1000000</f>
        <v>0</v>
      </c>
      <c r="O3113">
        <f>'[1]Master Data'!DP495/100</f>
        <v>0</v>
      </c>
      <c r="P3113">
        <f>'[1]Master Data'!DQ495/100</f>
        <v>0</v>
      </c>
      <c r="Q3113">
        <f>'[1]Master Data'!DR495/100</f>
        <v>0</v>
      </c>
      <c r="R3113">
        <f>'[1]Master Data'!DS495/1000000</f>
        <v>0</v>
      </c>
      <c r="S3113">
        <f>'[1]Master Data'!DU495/1000000</f>
        <v>0</v>
      </c>
      <c r="T3113">
        <f>'[1]Master Data'!DV495/100</f>
        <v>0</v>
      </c>
      <c r="U3113">
        <f>'[1]Master Data'!DW495/1000000</f>
        <v>0</v>
      </c>
    </row>
    <row r="3114" spans="1:21" x14ac:dyDescent="0.55000000000000004">
      <c r="A3114" s="41" t="s">
        <v>1586</v>
      </c>
      <c r="B3114" s="41">
        <v>0</v>
      </c>
      <c r="C3114">
        <f>'[1]Master Data'!DC496/100</f>
        <v>0</v>
      </c>
      <c r="D3114">
        <f>'[1]Master Data'!DD496/1000000</f>
        <v>0</v>
      </c>
      <c r="E3114">
        <f>'[1]Master Data'!DE496/1000000</f>
        <v>0</v>
      </c>
      <c r="F3114">
        <f>'[1]Master Data'!DF496/100</f>
        <v>0</v>
      </c>
      <c r="G3114">
        <f>'[1]Master Data'!DG496/100</f>
        <v>0</v>
      </c>
      <c r="H3114">
        <f>'[1]Master Data'!DH496/100</f>
        <v>0</v>
      </c>
      <c r="I3114">
        <f>'[1]Master Data'!DI496/100</f>
        <v>0</v>
      </c>
      <c r="J3114">
        <f>'[1]Master Data'!DJ496/100</f>
        <v>0</v>
      </c>
      <c r="K3114">
        <f>'[1]Master Data'!DL496/100</f>
        <v>0</v>
      </c>
      <c r="L3114">
        <f>'[1]Master Data'!DM496/1000000</f>
        <v>0</v>
      </c>
      <c r="M3114">
        <f>'[1]Master Data'!DN496/1000000</f>
        <v>0</v>
      </c>
      <c r="N3114">
        <f>'[1]Master Data'!DO496/1000000</f>
        <v>0</v>
      </c>
      <c r="O3114">
        <f>'[1]Master Data'!DP496/100</f>
        <v>0</v>
      </c>
      <c r="P3114">
        <f>'[1]Master Data'!DQ496/100</f>
        <v>0</v>
      </c>
      <c r="Q3114">
        <f>'[1]Master Data'!DR496/100</f>
        <v>0</v>
      </c>
      <c r="R3114">
        <f>'[1]Master Data'!DS496/1000000</f>
        <v>0</v>
      </c>
      <c r="S3114">
        <f>'[1]Master Data'!DU496/1000000</f>
        <v>0</v>
      </c>
      <c r="T3114">
        <f>'[1]Master Data'!DV496/100</f>
        <v>0</v>
      </c>
      <c r="U3114">
        <f>'[1]Master Data'!DW496/1000000</f>
        <v>0</v>
      </c>
    </row>
    <row r="3115" spans="1:21" x14ac:dyDescent="0.55000000000000004">
      <c r="A3115" s="41" t="s">
        <v>1587</v>
      </c>
      <c r="B3115" s="41">
        <v>0</v>
      </c>
      <c r="C3115">
        <f>'[1]Master Data'!DC497/100</f>
        <v>0</v>
      </c>
      <c r="D3115">
        <f>'[1]Master Data'!DD497/1000000</f>
        <v>0</v>
      </c>
      <c r="E3115">
        <f>'[1]Master Data'!DE497/1000000</f>
        <v>0</v>
      </c>
      <c r="F3115">
        <f>'[1]Master Data'!DF497/100</f>
        <v>0</v>
      </c>
      <c r="G3115">
        <f>'[1]Master Data'!DG497/100</f>
        <v>0</v>
      </c>
      <c r="H3115">
        <f>'[1]Master Data'!DH497/100</f>
        <v>0</v>
      </c>
      <c r="I3115">
        <f>'[1]Master Data'!DI497/100</f>
        <v>0</v>
      </c>
      <c r="J3115">
        <f>'[1]Master Data'!DJ497/100</f>
        <v>0</v>
      </c>
      <c r="K3115">
        <f>'[1]Master Data'!DL497/100</f>
        <v>0</v>
      </c>
      <c r="L3115">
        <f>'[1]Master Data'!DM497/1000000</f>
        <v>0</v>
      </c>
      <c r="M3115">
        <f>'[1]Master Data'!DN497/1000000</f>
        <v>0</v>
      </c>
      <c r="N3115">
        <f>'[1]Master Data'!DO497/1000000</f>
        <v>0</v>
      </c>
      <c r="O3115">
        <f>'[1]Master Data'!DP497/100</f>
        <v>0</v>
      </c>
      <c r="P3115">
        <f>'[1]Master Data'!DQ497/100</f>
        <v>0</v>
      </c>
      <c r="Q3115">
        <f>'[1]Master Data'!DR497/100</f>
        <v>0</v>
      </c>
      <c r="R3115">
        <f>'[1]Master Data'!DS497/1000000</f>
        <v>0</v>
      </c>
      <c r="S3115">
        <f>'[1]Master Data'!DU497/1000000</f>
        <v>0</v>
      </c>
      <c r="T3115">
        <f>'[1]Master Data'!DV497/100</f>
        <v>0</v>
      </c>
      <c r="U3115">
        <f>'[1]Master Data'!DW497/1000000</f>
        <v>0</v>
      </c>
    </row>
    <row r="3116" spans="1:21" x14ac:dyDescent="0.55000000000000004">
      <c r="A3116" s="41" t="s">
        <v>1588</v>
      </c>
      <c r="B3116" s="41">
        <v>0</v>
      </c>
      <c r="C3116">
        <f>'[1]Master Data'!DC498/100</f>
        <v>0</v>
      </c>
      <c r="D3116">
        <f>'[1]Master Data'!DD498/1000000</f>
        <v>0</v>
      </c>
      <c r="E3116">
        <f>'[1]Master Data'!DE498/1000000</f>
        <v>0</v>
      </c>
      <c r="F3116">
        <f>'[1]Master Data'!DF498/100</f>
        <v>0</v>
      </c>
      <c r="G3116">
        <f>'[1]Master Data'!DG498/100</f>
        <v>0</v>
      </c>
      <c r="H3116">
        <f>'[1]Master Data'!DH498/100</f>
        <v>0</v>
      </c>
      <c r="I3116">
        <f>'[1]Master Data'!DI498/100</f>
        <v>0</v>
      </c>
      <c r="J3116">
        <f>'[1]Master Data'!DJ498/100</f>
        <v>0</v>
      </c>
      <c r="K3116">
        <f>'[1]Master Data'!DL498/100</f>
        <v>0</v>
      </c>
      <c r="L3116">
        <f>'[1]Master Data'!DM498/1000000</f>
        <v>0</v>
      </c>
      <c r="M3116">
        <f>'[1]Master Data'!DN498/1000000</f>
        <v>0</v>
      </c>
      <c r="N3116">
        <f>'[1]Master Data'!DO498/1000000</f>
        <v>0</v>
      </c>
      <c r="O3116">
        <f>'[1]Master Data'!DP498/100</f>
        <v>0</v>
      </c>
      <c r="P3116">
        <f>'[1]Master Data'!DQ498/100</f>
        <v>0</v>
      </c>
      <c r="Q3116">
        <f>'[1]Master Data'!DR498/100</f>
        <v>0</v>
      </c>
      <c r="R3116">
        <f>'[1]Master Data'!DS498/1000000</f>
        <v>0</v>
      </c>
      <c r="S3116">
        <f>'[1]Master Data'!DU498/1000000</f>
        <v>0</v>
      </c>
      <c r="T3116">
        <f>'[1]Master Data'!DV498/100</f>
        <v>0</v>
      </c>
      <c r="U3116">
        <f>'[1]Master Data'!DW498/1000000</f>
        <v>0</v>
      </c>
    </row>
    <row r="3117" spans="1:21" x14ac:dyDescent="0.55000000000000004">
      <c r="A3117" s="41" t="s">
        <v>1589</v>
      </c>
      <c r="B3117" s="41">
        <v>0</v>
      </c>
      <c r="C3117">
        <f>'[1]Master Data'!DC499/100</f>
        <v>0</v>
      </c>
      <c r="D3117">
        <f>'[1]Master Data'!DD499/1000000</f>
        <v>0</v>
      </c>
      <c r="E3117">
        <f>'[1]Master Data'!DE499/1000000</f>
        <v>0</v>
      </c>
      <c r="F3117">
        <f>'[1]Master Data'!DF499/100</f>
        <v>0</v>
      </c>
      <c r="G3117">
        <f>'[1]Master Data'!DG499/100</f>
        <v>0</v>
      </c>
      <c r="H3117">
        <f>'[1]Master Data'!DH499/100</f>
        <v>0</v>
      </c>
      <c r="I3117">
        <f>'[1]Master Data'!DI499/100</f>
        <v>0</v>
      </c>
      <c r="J3117">
        <f>'[1]Master Data'!DJ499/100</f>
        <v>0</v>
      </c>
      <c r="K3117">
        <f>'[1]Master Data'!DL499/100</f>
        <v>0</v>
      </c>
      <c r="L3117">
        <f>'[1]Master Data'!DM499/1000000</f>
        <v>0</v>
      </c>
      <c r="M3117">
        <f>'[1]Master Data'!DN499/1000000</f>
        <v>0</v>
      </c>
      <c r="N3117">
        <f>'[1]Master Data'!DO499/1000000</f>
        <v>0</v>
      </c>
      <c r="O3117">
        <f>'[1]Master Data'!DP499/100</f>
        <v>0</v>
      </c>
      <c r="P3117">
        <f>'[1]Master Data'!DQ499/100</f>
        <v>0</v>
      </c>
      <c r="Q3117">
        <f>'[1]Master Data'!DR499/100</f>
        <v>0</v>
      </c>
      <c r="R3117">
        <f>'[1]Master Data'!DS499/1000000</f>
        <v>0</v>
      </c>
      <c r="S3117">
        <f>'[1]Master Data'!DU499/1000000</f>
        <v>0</v>
      </c>
      <c r="T3117">
        <f>'[1]Master Data'!DV499/100</f>
        <v>0</v>
      </c>
      <c r="U3117">
        <f>'[1]Master Data'!DW499/1000000</f>
        <v>0</v>
      </c>
    </row>
    <row r="3118" spans="1:21" x14ac:dyDescent="0.55000000000000004">
      <c r="A3118" s="41" t="s">
        <v>1590</v>
      </c>
      <c r="B3118" s="41">
        <v>0</v>
      </c>
      <c r="C3118">
        <f>'[1]Master Data'!DC500/100</f>
        <v>0</v>
      </c>
      <c r="D3118">
        <f>'[1]Master Data'!DD500/1000000</f>
        <v>0</v>
      </c>
      <c r="E3118">
        <f>'[1]Master Data'!DE500/1000000</f>
        <v>0</v>
      </c>
      <c r="F3118">
        <f>'[1]Master Data'!DF500/100</f>
        <v>0</v>
      </c>
      <c r="G3118">
        <f>'[1]Master Data'!DG500/100</f>
        <v>0</v>
      </c>
      <c r="H3118">
        <f>'[1]Master Data'!DH500/100</f>
        <v>0</v>
      </c>
      <c r="I3118">
        <f>'[1]Master Data'!DI500/100</f>
        <v>0</v>
      </c>
      <c r="J3118">
        <f>'[1]Master Data'!DJ500/100</f>
        <v>0</v>
      </c>
      <c r="K3118">
        <f>'[1]Master Data'!DL500/100</f>
        <v>0</v>
      </c>
      <c r="L3118">
        <f>'[1]Master Data'!DM500/1000000</f>
        <v>0</v>
      </c>
      <c r="M3118">
        <f>'[1]Master Data'!DN500/1000000</f>
        <v>0</v>
      </c>
      <c r="N3118">
        <f>'[1]Master Data'!DO500/1000000</f>
        <v>0</v>
      </c>
      <c r="O3118">
        <f>'[1]Master Data'!DP500/100</f>
        <v>0</v>
      </c>
      <c r="P3118">
        <f>'[1]Master Data'!DQ500/100</f>
        <v>0</v>
      </c>
      <c r="Q3118">
        <f>'[1]Master Data'!DR500/100</f>
        <v>0</v>
      </c>
      <c r="R3118">
        <f>'[1]Master Data'!DS500/1000000</f>
        <v>0</v>
      </c>
      <c r="S3118">
        <f>'[1]Master Data'!DU500/1000000</f>
        <v>0</v>
      </c>
      <c r="T3118">
        <f>'[1]Master Data'!DV500/100</f>
        <v>0</v>
      </c>
      <c r="U3118">
        <f>'[1]Master Data'!DW500/1000000</f>
        <v>0</v>
      </c>
    </row>
    <row r="3119" spans="1:21" x14ac:dyDescent="0.55000000000000004">
      <c r="A3119" s="41" t="s">
        <v>1592</v>
      </c>
      <c r="B3119" s="41">
        <v>0</v>
      </c>
      <c r="C3119">
        <f>'[1]Master Data'!DC501/100</f>
        <v>0</v>
      </c>
      <c r="D3119">
        <f>'[1]Master Data'!DD501/1000000</f>
        <v>0</v>
      </c>
      <c r="E3119">
        <f>'[1]Master Data'!DE501/1000000</f>
        <v>0</v>
      </c>
      <c r="F3119">
        <f>'[1]Master Data'!DF501/100</f>
        <v>0</v>
      </c>
      <c r="G3119">
        <f>'[1]Master Data'!DG501/100</f>
        <v>0</v>
      </c>
      <c r="H3119">
        <f>'[1]Master Data'!DH501/100</f>
        <v>0</v>
      </c>
      <c r="I3119">
        <f>'[1]Master Data'!DI501/100</f>
        <v>0</v>
      </c>
      <c r="J3119">
        <f>'[1]Master Data'!DJ501/100</f>
        <v>0</v>
      </c>
      <c r="K3119">
        <f>'[1]Master Data'!DL501/100</f>
        <v>0</v>
      </c>
      <c r="L3119">
        <f>'[1]Master Data'!DM501/1000000</f>
        <v>0</v>
      </c>
      <c r="M3119">
        <f>'[1]Master Data'!DN501/1000000</f>
        <v>0</v>
      </c>
      <c r="N3119">
        <f>'[1]Master Data'!DO501/1000000</f>
        <v>0</v>
      </c>
      <c r="O3119">
        <f>'[1]Master Data'!DP501/100</f>
        <v>0</v>
      </c>
      <c r="P3119">
        <f>'[1]Master Data'!DQ501/100</f>
        <v>0</v>
      </c>
      <c r="Q3119">
        <f>'[1]Master Data'!DR501/100</f>
        <v>0</v>
      </c>
      <c r="R3119">
        <f>'[1]Master Data'!DS501/1000000</f>
        <v>0</v>
      </c>
      <c r="S3119">
        <f>'[1]Master Data'!DU501/1000000</f>
        <v>0</v>
      </c>
      <c r="T3119">
        <f>'[1]Master Data'!DV501/100</f>
        <v>0</v>
      </c>
      <c r="U3119">
        <f>'[1]Master Data'!DW501/1000000</f>
        <v>0</v>
      </c>
    </row>
    <row r="3120" spans="1:21" x14ac:dyDescent="0.55000000000000004">
      <c r="A3120" s="41" t="s">
        <v>1593</v>
      </c>
      <c r="B3120" s="41">
        <v>0</v>
      </c>
      <c r="C3120">
        <f>'[1]Master Data'!DC502/100</f>
        <v>0</v>
      </c>
      <c r="D3120">
        <f>'[1]Master Data'!DD502/1000000</f>
        <v>0</v>
      </c>
      <c r="E3120">
        <f>'[1]Master Data'!DE502/1000000</f>
        <v>0</v>
      </c>
      <c r="F3120">
        <f>'[1]Master Data'!DF502/100</f>
        <v>0</v>
      </c>
      <c r="G3120">
        <f>'[1]Master Data'!DG502/100</f>
        <v>0</v>
      </c>
      <c r="H3120">
        <f>'[1]Master Data'!DH502/100</f>
        <v>0</v>
      </c>
      <c r="I3120">
        <f>'[1]Master Data'!DI502/100</f>
        <v>0</v>
      </c>
      <c r="J3120">
        <f>'[1]Master Data'!DJ502/100</f>
        <v>0</v>
      </c>
      <c r="K3120">
        <f>'[1]Master Data'!DL502/100</f>
        <v>0</v>
      </c>
      <c r="L3120">
        <f>'[1]Master Data'!DM502/1000000</f>
        <v>0</v>
      </c>
      <c r="M3120">
        <f>'[1]Master Data'!DN502/1000000</f>
        <v>0</v>
      </c>
      <c r="N3120">
        <f>'[1]Master Data'!DO502/1000000</f>
        <v>0</v>
      </c>
      <c r="O3120">
        <f>'[1]Master Data'!DP502/100</f>
        <v>0</v>
      </c>
      <c r="P3120">
        <f>'[1]Master Data'!DQ502/100</f>
        <v>0</v>
      </c>
      <c r="Q3120">
        <f>'[1]Master Data'!DR502/100</f>
        <v>0</v>
      </c>
      <c r="R3120">
        <f>'[1]Master Data'!DS502/1000000</f>
        <v>0</v>
      </c>
      <c r="S3120">
        <f>'[1]Master Data'!DU502/1000000</f>
        <v>0</v>
      </c>
      <c r="T3120">
        <f>'[1]Master Data'!DV502/100</f>
        <v>0</v>
      </c>
      <c r="U3120">
        <f>'[1]Master Data'!DW502/1000000</f>
        <v>0</v>
      </c>
    </row>
    <row r="3121" spans="1:21" x14ac:dyDescent="0.55000000000000004">
      <c r="A3121" s="41" t="s">
        <v>1594</v>
      </c>
      <c r="B3121" s="41">
        <v>0</v>
      </c>
      <c r="C3121">
        <f>'[1]Master Data'!DC503/100</f>
        <v>0</v>
      </c>
      <c r="D3121">
        <f>'[1]Master Data'!DD503/1000000</f>
        <v>0</v>
      </c>
      <c r="E3121">
        <f>'[1]Master Data'!DE503/1000000</f>
        <v>0</v>
      </c>
      <c r="F3121">
        <f>'[1]Master Data'!DF503/100</f>
        <v>0</v>
      </c>
      <c r="G3121">
        <f>'[1]Master Data'!DG503/100</f>
        <v>0</v>
      </c>
      <c r="H3121">
        <f>'[1]Master Data'!DH503/100</f>
        <v>0</v>
      </c>
      <c r="I3121">
        <f>'[1]Master Data'!DI503/100</f>
        <v>0</v>
      </c>
      <c r="J3121">
        <f>'[1]Master Data'!DJ503/100</f>
        <v>0</v>
      </c>
      <c r="K3121">
        <f>'[1]Master Data'!DL503/100</f>
        <v>0</v>
      </c>
      <c r="L3121">
        <f>'[1]Master Data'!DM503/1000000</f>
        <v>0</v>
      </c>
      <c r="M3121">
        <f>'[1]Master Data'!DN503/1000000</f>
        <v>0</v>
      </c>
      <c r="N3121">
        <f>'[1]Master Data'!DO503/1000000</f>
        <v>0</v>
      </c>
      <c r="O3121">
        <f>'[1]Master Data'!DP503/100</f>
        <v>0</v>
      </c>
      <c r="P3121">
        <f>'[1]Master Data'!DQ503/100</f>
        <v>0</v>
      </c>
      <c r="Q3121">
        <f>'[1]Master Data'!DR503/100</f>
        <v>0</v>
      </c>
      <c r="R3121">
        <f>'[1]Master Data'!DS503/1000000</f>
        <v>0</v>
      </c>
      <c r="S3121">
        <f>'[1]Master Data'!DU503/1000000</f>
        <v>0</v>
      </c>
      <c r="T3121">
        <f>'[1]Master Data'!DV503/100</f>
        <v>0</v>
      </c>
      <c r="U3121">
        <f>'[1]Master Data'!DW503/1000000</f>
        <v>0</v>
      </c>
    </row>
    <row r="3122" spans="1:21" x14ac:dyDescent="0.55000000000000004">
      <c r="A3122" s="41" t="s">
        <v>1595</v>
      </c>
      <c r="B3122" s="41">
        <v>0</v>
      </c>
      <c r="C3122">
        <f>'[1]Master Data'!DC504/100</f>
        <v>0</v>
      </c>
      <c r="D3122">
        <f>'[1]Master Data'!DD504/1000000</f>
        <v>0</v>
      </c>
      <c r="E3122">
        <f>'[1]Master Data'!DE504/1000000</f>
        <v>0</v>
      </c>
      <c r="F3122">
        <f>'[1]Master Data'!DF504/100</f>
        <v>0</v>
      </c>
      <c r="G3122">
        <f>'[1]Master Data'!DG504/100</f>
        <v>0</v>
      </c>
      <c r="H3122">
        <f>'[1]Master Data'!DH504/100</f>
        <v>0</v>
      </c>
      <c r="I3122">
        <f>'[1]Master Data'!DI504/100</f>
        <v>0</v>
      </c>
      <c r="J3122">
        <f>'[1]Master Data'!DJ504/100</f>
        <v>0</v>
      </c>
      <c r="K3122">
        <f>'[1]Master Data'!DL504/100</f>
        <v>0</v>
      </c>
      <c r="L3122">
        <f>'[1]Master Data'!DM504/1000000</f>
        <v>0</v>
      </c>
      <c r="M3122">
        <f>'[1]Master Data'!DN504/1000000</f>
        <v>0</v>
      </c>
      <c r="N3122">
        <f>'[1]Master Data'!DO504/1000000</f>
        <v>0</v>
      </c>
      <c r="O3122">
        <f>'[1]Master Data'!DP504/100</f>
        <v>0</v>
      </c>
      <c r="P3122">
        <f>'[1]Master Data'!DQ504/100</f>
        <v>0</v>
      </c>
      <c r="Q3122">
        <f>'[1]Master Data'!DR504/100</f>
        <v>0</v>
      </c>
      <c r="R3122">
        <f>'[1]Master Data'!DS504/1000000</f>
        <v>0</v>
      </c>
      <c r="S3122">
        <f>'[1]Master Data'!DU504/1000000</f>
        <v>0</v>
      </c>
      <c r="T3122">
        <f>'[1]Master Data'!DV504/100</f>
        <v>0</v>
      </c>
      <c r="U3122">
        <f>'[1]Master Data'!DW504/1000000</f>
        <v>0</v>
      </c>
    </row>
    <row r="3123" spans="1:21" x14ac:dyDescent="0.55000000000000004">
      <c r="A3123" s="41" t="s">
        <v>1591</v>
      </c>
      <c r="B3123" s="41">
        <v>1.2E-2</v>
      </c>
      <c r="C3123">
        <f>'[1]Master Data'!DC505/100</f>
        <v>0</v>
      </c>
      <c r="D3123">
        <f>'[1]Master Data'!DD505/1000000</f>
        <v>0</v>
      </c>
      <c r="E3123">
        <f>'[1]Master Data'!DE505/1000000</f>
        <v>0</v>
      </c>
      <c r="F3123">
        <f>'[1]Master Data'!DF505/100</f>
        <v>0</v>
      </c>
      <c r="G3123">
        <f>'[1]Master Data'!DG505/100</f>
        <v>0</v>
      </c>
      <c r="H3123">
        <f>'[1]Master Data'!DH505/100</f>
        <v>0</v>
      </c>
      <c r="I3123">
        <f>'[1]Master Data'!DI505/100</f>
        <v>0</v>
      </c>
      <c r="J3123">
        <f>'[1]Master Data'!DJ505/100</f>
        <v>0</v>
      </c>
      <c r="K3123">
        <f>'[1]Master Data'!DL505/100</f>
        <v>0</v>
      </c>
      <c r="L3123">
        <f>'[1]Master Data'!DM505/1000000</f>
        <v>0</v>
      </c>
      <c r="M3123">
        <f>'[1]Master Data'!DN505/1000000</f>
        <v>0</v>
      </c>
      <c r="N3123">
        <f>'[1]Master Data'!DO505/1000000</f>
        <v>0</v>
      </c>
      <c r="O3123">
        <f>'[1]Master Data'!DP505/100</f>
        <v>0</v>
      </c>
      <c r="P3123">
        <f>'[1]Master Data'!DQ505/100</f>
        <v>0</v>
      </c>
      <c r="Q3123">
        <f>'[1]Master Data'!DR505/100</f>
        <v>0</v>
      </c>
      <c r="R3123">
        <f>'[1]Master Data'!DS505/1000000</f>
        <v>0</v>
      </c>
      <c r="S3123">
        <f>'[1]Master Data'!DU505/1000000</f>
        <v>0</v>
      </c>
      <c r="T3123">
        <f>'[1]Master Data'!DV505/100</f>
        <v>0</v>
      </c>
      <c r="U3123">
        <f>'[1]Master Data'!DW505/1000000</f>
        <v>0</v>
      </c>
    </row>
    <row r="3124" spans="1:21" x14ac:dyDescent="0.55000000000000004">
      <c r="A3124" s="41" t="s">
        <v>1600</v>
      </c>
      <c r="B3124" s="41">
        <v>0</v>
      </c>
      <c r="C3124">
        <f>'[1]Master Data'!DC506/100</f>
        <v>0</v>
      </c>
      <c r="D3124">
        <f>'[1]Master Data'!DD506/1000000</f>
        <v>0</v>
      </c>
      <c r="E3124">
        <f>'[1]Master Data'!DE506/1000000</f>
        <v>0</v>
      </c>
      <c r="F3124">
        <f>'[1]Master Data'!DF506/100</f>
        <v>0</v>
      </c>
      <c r="G3124">
        <f>'[1]Master Data'!DG506/100</f>
        <v>0</v>
      </c>
      <c r="H3124">
        <f>'[1]Master Data'!DH506/100</f>
        <v>0</v>
      </c>
      <c r="I3124">
        <f>'[1]Master Data'!DI506/100</f>
        <v>0</v>
      </c>
      <c r="J3124">
        <f>'[1]Master Data'!DJ506/100</f>
        <v>0</v>
      </c>
      <c r="K3124">
        <f>'[1]Master Data'!DL506/100</f>
        <v>0</v>
      </c>
      <c r="L3124">
        <f>'[1]Master Data'!DM506/1000000</f>
        <v>0</v>
      </c>
      <c r="M3124">
        <f>'[1]Master Data'!DN506/1000000</f>
        <v>0</v>
      </c>
      <c r="N3124">
        <f>'[1]Master Data'!DO506/1000000</f>
        <v>0</v>
      </c>
      <c r="O3124">
        <f>'[1]Master Data'!DP506/100</f>
        <v>0</v>
      </c>
      <c r="P3124">
        <f>'[1]Master Data'!DQ506/100</f>
        <v>0</v>
      </c>
      <c r="Q3124">
        <f>'[1]Master Data'!DR506/100</f>
        <v>0</v>
      </c>
      <c r="R3124">
        <f>'[1]Master Data'!DS506/1000000</f>
        <v>0</v>
      </c>
      <c r="S3124">
        <f>'[1]Master Data'!DU506/1000000</f>
        <v>0</v>
      </c>
      <c r="T3124">
        <f>'[1]Master Data'!DV506/100</f>
        <v>0</v>
      </c>
      <c r="U3124">
        <f>'[1]Master Data'!DW506/1000000</f>
        <v>0</v>
      </c>
    </row>
    <row r="3125" spans="1:21" x14ac:dyDescent="0.55000000000000004">
      <c r="A3125" s="41" t="s">
        <v>1601</v>
      </c>
      <c r="B3125" s="41">
        <v>0</v>
      </c>
      <c r="C3125">
        <f>'[1]Master Data'!DC507/100</f>
        <v>0</v>
      </c>
      <c r="D3125">
        <f>'[1]Master Data'!DD507/1000000</f>
        <v>0</v>
      </c>
      <c r="E3125">
        <f>'[1]Master Data'!DE507/1000000</f>
        <v>0</v>
      </c>
      <c r="F3125">
        <f>'[1]Master Data'!DF507/100</f>
        <v>0</v>
      </c>
      <c r="G3125">
        <f>'[1]Master Data'!DG507/100</f>
        <v>0</v>
      </c>
      <c r="H3125">
        <f>'[1]Master Data'!DH507/100</f>
        <v>0</v>
      </c>
      <c r="I3125">
        <f>'[1]Master Data'!DI507/100</f>
        <v>0</v>
      </c>
      <c r="J3125">
        <f>'[1]Master Data'!DJ507/100</f>
        <v>0</v>
      </c>
      <c r="K3125">
        <f>'[1]Master Data'!DL507/100</f>
        <v>0</v>
      </c>
      <c r="L3125">
        <f>'[1]Master Data'!DM507/1000000</f>
        <v>0</v>
      </c>
      <c r="M3125">
        <f>'[1]Master Data'!DN507/1000000</f>
        <v>0</v>
      </c>
      <c r="N3125">
        <f>'[1]Master Data'!DO507/1000000</f>
        <v>0</v>
      </c>
      <c r="O3125">
        <f>'[1]Master Data'!DP507/100</f>
        <v>0</v>
      </c>
      <c r="P3125">
        <f>'[1]Master Data'!DQ507/100</f>
        <v>0</v>
      </c>
      <c r="Q3125">
        <f>'[1]Master Data'!DR507/100</f>
        <v>0</v>
      </c>
      <c r="R3125">
        <f>'[1]Master Data'!DS507/1000000</f>
        <v>0</v>
      </c>
      <c r="S3125">
        <f>'[1]Master Data'!DU507/1000000</f>
        <v>0</v>
      </c>
      <c r="T3125">
        <f>'[1]Master Data'!DV507/100</f>
        <v>0</v>
      </c>
      <c r="U3125">
        <f>'[1]Master Data'!DW507/1000000</f>
        <v>0</v>
      </c>
    </row>
    <row r="3126" spans="1:21" x14ac:dyDescent="0.55000000000000004">
      <c r="A3126" s="41" t="s">
        <v>1602</v>
      </c>
      <c r="B3126" s="41">
        <v>0</v>
      </c>
      <c r="C3126">
        <f>'[1]Master Data'!DC508/100</f>
        <v>0</v>
      </c>
      <c r="D3126">
        <f>'[1]Master Data'!DD508/1000000</f>
        <v>0</v>
      </c>
      <c r="E3126">
        <f>'[1]Master Data'!DE508/1000000</f>
        <v>0</v>
      </c>
      <c r="F3126">
        <f>'[1]Master Data'!DF508/100</f>
        <v>0</v>
      </c>
      <c r="G3126">
        <f>'[1]Master Data'!DG508/100</f>
        <v>0</v>
      </c>
      <c r="H3126">
        <f>'[1]Master Data'!DH508/100</f>
        <v>0</v>
      </c>
      <c r="I3126">
        <f>'[1]Master Data'!DI508/100</f>
        <v>0</v>
      </c>
      <c r="J3126">
        <f>'[1]Master Data'!DJ508/100</f>
        <v>0</v>
      </c>
      <c r="K3126">
        <f>'[1]Master Data'!DL508/100</f>
        <v>0</v>
      </c>
      <c r="L3126">
        <f>'[1]Master Data'!DM508/1000000</f>
        <v>0</v>
      </c>
      <c r="M3126">
        <f>'[1]Master Data'!DN508/1000000</f>
        <v>0</v>
      </c>
      <c r="N3126">
        <f>'[1]Master Data'!DO508/1000000</f>
        <v>0</v>
      </c>
      <c r="O3126">
        <f>'[1]Master Data'!DP508/100</f>
        <v>0</v>
      </c>
      <c r="P3126">
        <f>'[1]Master Data'!DQ508/100</f>
        <v>0</v>
      </c>
      <c r="Q3126">
        <f>'[1]Master Data'!DR508/100</f>
        <v>0</v>
      </c>
      <c r="R3126">
        <f>'[1]Master Data'!DS508/1000000</f>
        <v>0</v>
      </c>
      <c r="S3126">
        <f>'[1]Master Data'!DU508/1000000</f>
        <v>0</v>
      </c>
      <c r="T3126">
        <f>'[1]Master Data'!DV508/100</f>
        <v>0</v>
      </c>
      <c r="U3126">
        <f>'[1]Master Data'!DW508/1000000</f>
        <v>0</v>
      </c>
    </row>
    <row r="3127" spans="1:21" x14ac:dyDescent="0.55000000000000004">
      <c r="A3127" s="41" t="s">
        <v>1603</v>
      </c>
      <c r="B3127" s="41">
        <v>1.3600000000000001E-2</v>
      </c>
      <c r="C3127">
        <f>'[1]Master Data'!DC509/100</f>
        <v>0</v>
      </c>
      <c r="D3127">
        <f>'[1]Master Data'!DD509/1000000</f>
        <v>0</v>
      </c>
      <c r="E3127">
        <f>'[1]Master Data'!DE509/1000000</f>
        <v>0</v>
      </c>
      <c r="F3127">
        <f>'[1]Master Data'!DF509/100</f>
        <v>0</v>
      </c>
      <c r="G3127">
        <f>'[1]Master Data'!DG509/100</f>
        <v>0</v>
      </c>
      <c r="H3127">
        <f>'[1]Master Data'!DH509/100</f>
        <v>0</v>
      </c>
      <c r="I3127">
        <f>'[1]Master Data'!DI509/100</f>
        <v>0</v>
      </c>
      <c r="J3127">
        <f>'[1]Master Data'!DJ509/100</f>
        <v>0</v>
      </c>
      <c r="K3127">
        <f>'[1]Master Data'!DL509/100</f>
        <v>0</v>
      </c>
      <c r="L3127">
        <f>'[1]Master Data'!DM509/1000000</f>
        <v>0</v>
      </c>
      <c r="M3127">
        <f>'[1]Master Data'!DN509/1000000</f>
        <v>0</v>
      </c>
      <c r="N3127">
        <f>'[1]Master Data'!DO509/1000000</f>
        <v>0</v>
      </c>
      <c r="O3127">
        <f>'[1]Master Data'!DP509/100</f>
        <v>0</v>
      </c>
      <c r="P3127">
        <f>'[1]Master Data'!DQ509/100</f>
        <v>0</v>
      </c>
      <c r="Q3127">
        <f>'[1]Master Data'!DR509/100</f>
        <v>0</v>
      </c>
      <c r="R3127">
        <f>'[1]Master Data'!DS509/1000000</f>
        <v>0</v>
      </c>
      <c r="S3127">
        <f>'[1]Master Data'!DU509/1000000</f>
        <v>0</v>
      </c>
      <c r="T3127">
        <f>'[1]Master Data'!DV509/100</f>
        <v>0</v>
      </c>
      <c r="U3127">
        <f>'[1]Master Data'!DW509/1000000</f>
        <v>0</v>
      </c>
    </row>
    <row r="3128" spans="1:21" x14ac:dyDescent="0.55000000000000004">
      <c r="A3128" s="41" t="s">
        <v>1604</v>
      </c>
      <c r="B3128" s="41">
        <v>0</v>
      </c>
      <c r="C3128">
        <f>'[1]Master Data'!DC510/100</f>
        <v>0</v>
      </c>
      <c r="D3128">
        <f>'[1]Master Data'!DD510/1000000</f>
        <v>0</v>
      </c>
      <c r="E3128">
        <f>'[1]Master Data'!DE510/1000000</f>
        <v>0</v>
      </c>
      <c r="F3128">
        <f>'[1]Master Data'!DF510/100</f>
        <v>0</v>
      </c>
      <c r="G3128">
        <f>'[1]Master Data'!DG510/100</f>
        <v>0</v>
      </c>
      <c r="H3128">
        <f>'[1]Master Data'!DH510/100</f>
        <v>0</v>
      </c>
      <c r="I3128">
        <f>'[1]Master Data'!DI510/100</f>
        <v>0</v>
      </c>
      <c r="J3128">
        <f>'[1]Master Data'!DJ510/100</f>
        <v>0</v>
      </c>
      <c r="K3128">
        <f>'[1]Master Data'!DL510/100</f>
        <v>0</v>
      </c>
      <c r="L3128">
        <f>'[1]Master Data'!DM510/1000000</f>
        <v>0</v>
      </c>
      <c r="M3128">
        <f>'[1]Master Data'!DN510/1000000</f>
        <v>0</v>
      </c>
      <c r="N3128">
        <f>'[1]Master Data'!DO510/1000000</f>
        <v>0</v>
      </c>
      <c r="O3128">
        <f>'[1]Master Data'!DP510/100</f>
        <v>0</v>
      </c>
      <c r="P3128">
        <f>'[1]Master Data'!DQ510/100</f>
        <v>0</v>
      </c>
      <c r="Q3128">
        <f>'[1]Master Data'!DR510/100</f>
        <v>0</v>
      </c>
      <c r="R3128">
        <f>'[1]Master Data'!DS510/1000000</f>
        <v>0</v>
      </c>
      <c r="S3128">
        <f>'[1]Master Data'!DU510/1000000</f>
        <v>0</v>
      </c>
      <c r="T3128">
        <f>'[1]Master Data'!DV510/100</f>
        <v>0</v>
      </c>
      <c r="U3128">
        <f>'[1]Master Data'!DW510/1000000</f>
        <v>0</v>
      </c>
    </row>
    <row r="3129" spans="1:21" x14ac:dyDescent="0.55000000000000004">
      <c r="A3129" s="41" t="s">
        <v>1605</v>
      </c>
      <c r="B3129" s="41">
        <v>0</v>
      </c>
      <c r="C3129">
        <f>'[1]Master Data'!DC511/100</f>
        <v>0</v>
      </c>
      <c r="D3129">
        <f>'[1]Master Data'!DD511/1000000</f>
        <v>0</v>
      </c>
      <c r="E3129">
        <f>'[1]Master Data'!DE511/1000000</f>
        <v>0</v>
      </c>
      <c r="F3129">
        <f>'[1]Master Data'!DF511/100</f>
        <v>0</v>
      </c>
      <c r="G3129">
        <f>'[1]Master Data'!DG511/100</f>
        <v>0</v>
      </c>
      <c r="H3129">
        <f>'[1]Master Data'!DH511/100</f>
        <v>0</v>
      </c>
      <c r="I3129">
        <f>'[1]Master Data'!DI511/100</f>
        <v>0</v>
      </c>
      <c r="J3129">
        <f>'[1]Master Data'!DJ511/100</f>
        <v>0</v>
      </c>
      <c r="K3129">
        <f>'[1]Master Data'!DL511/100</f>
        <v>0</v>
      </c>
      <c r="L3129">
        <f>'[1]Master Data'!DM511/1000000</f>
        <v>0</v>
      </c>
      <c r="M3129">
        <f>'[1]Master Data'!DN511/1000000</f>
        <v>0</v>
      </c>
      <c r="N3129">
        <f>'[1]Master Data'!DO511/1000000</f>
        <v>0</v>
      </c>
      <c r="O3129">
        <f>'[1]Master Data'!DP511/100</f>
        <v>0</v>
      </c>
      <c r="P3129">
        <f>'[1]Master Data'!DQ511/100</f>
        <v>0</v>
      </c>
      <c r="Q3129">
        <f>'[1]Master Data'!DR511/100</f>
        <v>0</v>
      </c>
      <c r="R3129">
        <f>'[1]Master Data'!DS511/1000000</f>
        <v>0</v>
      </c>
      <c r="S3129">
        <f>'[1]Master Data'!DU511/1000000</f>
        <v>0</v>
      </c>
      <c r="T3129">
        <f>'[1]Master Data'!DV511/100</f>
        <v>0</v>
      </c>
      <c r="U3129">
        <f>'[1]Master Data'!DW511/1000000</f>
        <v>0</v>
      </c>
    </row>
    <row r="3130" spans="1:21" x14ac:dyDescent="0.55000000000000004">
      <c r="A3130" s="41" t="s">
        <v>1606</v>
      </c>
      <c r="B3130" s="41">
        <v>0</v>
      </c>
      <c r="C3130">
        <f>'[1]Master Data'!DC512/100</f>
        <v>0</v>
      </c>
      <c r="D3130">
        <f>'[1]Master Data'!DD512/1000000</f>
        <v>0</v>
      </c>
      <c r="E3130">
        <f>'[1]Master Data'!DE512/1000000</f>
        <v>0</v>
      </c>
      <c r="F3130">
        <f>'[1]Master Data'!DF512/100</f>
        <v>0</v>
      </c>
      <c r="G3130">
        <f>'[1]Master Data'!DG512/100</f>
        <v>0</v>
      </c>
      <c r="H3130">
        <f>'[1]Master Data'!DH512/100</f>
        <v>0</v>
      </c>
      <c r="I3130">
        <f>'[1]Master Data'!DI512/100</f>
        <v>0</v>
      </c>
      <c r="J3130">
        <f>'[1]Master Data'!DJ512/100</f>
        <v>0</v>
      </c>
      <c r="K3130">
        <f>'[1]Master Data'!DL512/100</f>
        <v>0</v>
      </c>
      <c r="L3130">
        <f>'[1]Master Data'!DM512/1000000</f>
        <v>0</v>
      </c>
      <c r="M3130">
        <f>'[1]Master Data'!DN512/1000000</f>
        <v>0</v>
      </c>
      <c r="N3130">
        <f>'[1]Master Data'!DO512/1000000</f>
        <v>0</v>
      </c>
      <c r="O3130">
        <f>'[1]Master Data'!DP512/100</f>
        <v>0</v>
      </c>
      <c r="P3130">
        <f>'[1]Master Data'!DQ512/100</f>
        <v>0</v>
      </c>
      <c r="Q3130">
        <f>'[1]Master Data'!DR512/100</f>
        <v>0</v>
      </c>
      <c r="R3130">
        <f>'[1]Master Data'!DS512/1000000</f>
        <v>0</v>
      </c>
      <c r="S3130">
        <f>'[1]Master Data'!DU512/1000000</f>
        <v>0</v>
      </c>
      <c r="T3130">
        <f>'[1]Master Data'!DV512/100</f>
        <v>0</v>
      </c>
      <c r="U3130">
        <f>'[1]Master Data'!DW512/1000000</f>
        <v>0</v>
      </c>
    </row>
    <row r="3131" spans="1:21" x14ac:dyDescent="0.55000000000000004">
      <c r="A3131" s="41" t="s">
        <v>1607</v>
      </c>
      <c r="B3131" s="41">
        <v>0</v>
      </c>
      <c r="C3131">
        <f>'[1]Master Data'!DC513/100</f>
        <v>0</v>
      </c>
      <c r="D3131">
        <f>'[1]Master Data'!DD513/1000000</f>
        <v>0</v>
      </c>
      <c r="E3131">
        <f>'[1]Master Data'!DE513/1000000</f>
        <v>0</v>
      </c>
      <c r="F3131">
        <f>'[1]Master Data'!DF513/100</f>
        <v>0</v>
      </c>
      <c r="G3131">
        <f>'[1]Master Data'!DG513/100</f>
        <v>0</v>
      </c>
      <c r="H3131">
        <f>'[1]Master Data'!DH513/100</f>
        <v>0</v>
      </c>
      <c r="I3131">
        <f>'[1]Master Data'!DI513/100</f>
        <v>0</v>
      </c>
      <c r="J3131">
        <f>'[1]Master Data'!DJ513/100</f>
        <v>0</v>
      </c>
      <c r="K3131">
        <f>'[1]Master Data'!DL513/100</f>
        <v>0</v>
      </c>
      <c r="L3131">
        <f>'[1]Master Data'!DM513/1000000</f>
        <v>0</v>
      </c>
      <c r="M3131">
        <f>'[1]Master Data'!DN513/1000000</f>
        <v>0</v>
      </c>
      <c r="N3131">
        <f>'[1]Master Data'!DO513/1000000</f>
        <v>0</v>
      </c>
      <c r="O3131">
        <f>'[1]Master Data'!DP513/100</f>
        <v>0</v>
      </c>
      <c r="P3131">
        <f>'[1]Master Data'!DQ513/100</f>
        <v>0</v>
      </c>
      <c r="Q3131">
        <f>'[1]Master Data'!DR513/100</f>
        <v>0</v>
      </c>
      <c r="R3131">
        <f>'[1]Master Data'!DS513/1000000</f>
        <v>0</v>
      </c>
      <c r="S3131">
        <f>'[1]Master Data'!DU513/1000000</f>
        <v>0</v>
      </c>
      <c r="T3131">
        <f>'[1]Master Data'!DV513/100</f>
        <v>0</v>
      </c>
      <c r="U3131">
        <f>'[1]Master Data'!DW513/1000000</f>
        <v>0</v>
      </c>
    </row>
    <row r="3132" spans="1:21" x14ac:dyDescent="0.55000000000000004">
      <c r="A3132" s="41" t="s">
        <v>1608</v>
      </c>
      <c r="B3132" s="41">
        <v>9.300000000000001E-3</v>
      </c>
      <c r="C3132">
        <f>'[1]Master Data'!DC514/100</f>
        <v>0</v>
      </c>
      <c r="D3132">
        <f>'[1]Master Data'!DD514/1000000</f>
        <v>0</v>
      </c>
      <c r="E3132">
        <f>'[1]Master Data'!DE514/1000000</f>
        <v>0</v>
      </c>
      <c r="F3132">
        <f>'[1]Master Data'!DF514/100</f>
        <v>0</v>
      </c>
      <c r="G3132">
        <f>'[1]Master Data'!DG514/100</f>
        <v>0</v>
      </c>
      <c r="H3132">
        <f>'[1]Master Data'!DH514/100</f>
        <v>0</v>
      </c>
      <c r="I3132">
        <f>'[1]Master Data'!DI514/100</f>
        <v>0</v>
      </c>
      <c r="J3132">
        <f>'[1]Master Data'!DJ514/100</f>
        <v>0</v>
      </c>
      <c r="K3132">
        <f>'[1]Master Data'!DL514/100</f>
        <v>8.0000000000000004E-4</v>
      </c>
      <c r="L3132">
        <f>'[1]Master Data'!DM514/1000000</f>
        <v>0</v>
      </c>
      <c r="M3132">
        <f>'[1]Master Data'!DN514/1000000</f>
        <v>0</v>
      </c>
      <c r="N3132">
        <f>'[1]Master Data'!DO514/1000000</f>
        <v>0</v>
      </c>
      <c r="O3132">
        <f>'[1]Master Data'!DP514/100</f>
        <v>0</v>
      </c>
      <c r="P3132">
        <f>'[1]Master Data'!DQ514/100</f>
        <v>0</v>
      </c>
      <c r="Q3132">
        <f>'[1]Master Data'!DR514/100</f>
        <v>0</v>
      </c>
      <c r="R3132">
        <f>'[1]Master Data'!DS514/1000000</f>
        <v>0</v>
      </c>
      <c r="S3132">
        <f>'[1]Master Data'!DU514/1000000</f>
        <v>0</v>
      </c>
      <c r="T3132">
        <f>'[1]Master Data'!DV514/100</f>
        <v>0</v>
      </c>
      <c r="U3132">
        <f>'[1]Master Data'!DW514/1000000</f>
        <v>0</v>
      </c>
    </row>
    <row r="3133" spans="1:21" x14ac:dyDescent="0.55000000000000004">
      <c r="A3133" s="41" t="s">
        <v>1609</v>
      </c>
      <c r="B3133" s="41">
        <v>0</v>
      </c>
      <c r="C3133">
        <f>'[1]Master Data'!DC515/100</f>
        <v>0</v>
      </c>
      <c r="D3133">
        <f>'[1]Master Data'!DD515/1000000</f>
        <v>0</v>
      </c>
      <c r="E3133">
        <f>'[1]Master Data'!DE515/1000000</f>
        <v>0</v>
      </c>
      <c r="F3133">
        <f>'[1]Master Data'!DF515/100</f>
        <v>0</v>
      </c>
      <c r="G3133">
        <f>'[1]Master Data'!DG515/100</f>
        <v>0</v>
      </c>
      <c r="H3133">
        <f>'[1]Master Data'!DH515/100</f>
        <v>0</v>
      </c>
      <c r="I3133">
        <f>'[1]Master Data'!DI515/100</f>
        <v>0</v>
      </c>
      <c r="J3133">
        <f>'[1]Master Data'!DJ515/100</f>
        <v>0</v>
      </c>
      <c r="K3133">
        <f>'[1]Master Data'!DL515/100</f>
        <v>0</v>
      </c>
      <c r="L3133">
        <f>'[1]Master Data'!DM515/1000000</f>
        <v>0</v>
      </c>
      <c r="M3133">
        <f>'[1]Master Data'!DN515/1000000</f>
        <v>0</v>
      </c>
      <c r="N3133">
        <f>'[1]Master Data'!DO515/1000000</f>
        <v>0</v>
      </c>
      <c r="O3133">
        <f>'[1]Master Data'!DP515/100</f>
        <v>0</v>
      </c>
      <c r="P3133">
        <f>'[1]Master Data'!DQ515/100</f>
        <v>0</v>
      </c>
      <c r="Q3133">
        <f>'[1]Master Data'!DR515/100</f>
        <v>0</v>
      </c>
      <c r="R3133">
        <f>'[1]Master Data'!DS515/1000000</f>
        <v>0</v>
      </c>
      <c r="S3133">
        <f>'[1]Master Data'!DU515/1000000</f>
        <v>0</v>
      </c>
      <c r="T3133">
        <f>'[1]Master Data'!DV515/100</f>
        <v>0</v>
      </c>
      <c r="U3133">
        <f>'[1]Master Data'!DW515/1000000</f>
        <v>0</v>
      </c>
    </row>
    <row r="3134" spans="1:21" x14ac:dyDescent="0.55000000000000004">
      <c r="A3134" s="41" t="s">
        <v>1610</v>
      </c>
      <c r="B3134" s="41">
        <v>1.1024999999999998E-2</v>
      </c>
      <c r="C3134">
        <f>'[1]Master Data'!DC516/100</f>
        <v>0</v>
      </c>
      <c r="D3134">
        <f>'[1]Master Data'!DD516/1000000</f>
        <v>0</v>
      </c>
      <c r="E3134">
        <f>'[1]Master Data'!DE516/1000000</f>
        <v>0</v>
      </c>
      <c r="F3134">
        <f>'[1]Master Data'!DF516/100</f>
        <v>0</v>
      </c>
      <c r="G3134">
        <f>'[1]Master Data'!DG516/100</f>
        <v>0</v>
      </c>
      <c r="H3134">
        <f>'[1]Master Data'!DH516/100</f>
        <v>0</v>
      </c>
      <c r="I3134">
        <f>'[1]Master Data'!DI516/100</f>
        <v>0</v>
      </c>
      <c r="J3134">
        <f>'[1]Master Data'!DJ516/100</f>
        <v>0</v>
      </c>
      <c r="K3134">
        <f>'[1]Master Data'!DL516/100</f>
        <v>1.2583333333333333E-3</v>
      </c>
      <c r="L3134">
        <f>'[1]Master Data'!DM516/1000000</f>
        <v>0</v>
      </c>
      <c r="M3134">
        <f>'[1]Master Data'!DN516/1000000</f>
        <v>0</v>
      </c>
      <c r="N3134">
        <f>'[1]Master Data'!DO516/1000000</f>
        <v>0</v>
      </c>
      <c r="O3134">
        <f>'[1]Master Data'!DP516/100</f>
        <v>0</v>
      </c>
      <c r="P3134">
        <f>'[1]Master Data'!DQ516/100</f>
        <v>0.41601666666666665</v>
      </c>
      <c r="Q3134">
        <f>'[1]Master Data'!DR516/100</f>
        <v>0</v>
      </c>
      <c r="R3134">
        <f>'[1]Master Data'!DS516/1000000</f>
        <v>0</v>
      </c>
      <c r="S3134">
        <f>'[1]Master Data'!DU516/1000000</f>
        <v>0</v>
      </c>
      <c r="T3134">
        <f>'[1]Master Data'!DV516/100</f>
        <v>0</v>
      </c>
      <c r="U3134">
        <f>'[1]Master Data'!DW516/1000000</f>
        <v>0</v>
      </c>
    </row>
    <row r="3135" spans="1:21" x14ac:dyDescent="0.55000000000000004">
      <c r="A3135" s="41" t="s">
        <v>1611</v>
      </c>
      <c r="B3135" s="41">
        <v>1.1363291139240504E-2</v>
      </c>
      <c r="C3135">
        <f>'[1]Master Data'!DC517/100</f>
        <v>0</v>
      </c>
      <c r="D3135">
        <f>'[1]Master Data'!DD517/1000000</f>
        <v>0</v>
      </c>
      <c r="E3135">
        <f>'[1]Master Data'!DE517/1000000</f>
        <v>0</v>
      </c>
      <c r="F3135">
        <f>'[1]Master Data'!DF517/100</f>
        <v>0</v>
      </c>
      <c r="G3135">
        <f>'[1]Master Data'!DG517/100</f>
        <v>0</v>
      </c>
      <c r="H3135">
        <f>'[1]Master Data'!DH517/100</f>
        <v>0</v>
      </c>
      <c r="I3135">
        <f>'[1]Master Data'!DI517/100</f>
        <v>0</v>
      </c>
      <c r="J3135">
        <f>'[1]Master Data'!DJ517/100</f>
        <v>0</v>
      </c>
      <c r="K3135">
        <f>'[1]Master Data'!DL517/100</f>
        <v>1.1999999999999999E-3</v>
      </c>
      <c r="L3135">
        <f>'[1]Master Data'!DM517/1000000</f>
        <v>0</v>
      </c>
      <c r="M3135">
        <f>'[1]Master Data'!DN517/1000000</f>
        <v>0</v>
      </c>
      <c r="N3135">
        <f>'[1]Master Data'!DO517/1000000</f>
        <v>0</v>
      </c>
      <c r="O3135">
        <f>'[1]Master Data'!DP517/100</f>
        <v>0</v>
      </c>
      <c r="P3135">
        <f>'[1]Master Data'!DQ517/100</f>
        <v>0.91468101265822777</v>
      </c>
      <c r="Q3135">
        <f>'[1]Master Data'!DR517/100</f>
        <v>0</v>
      </c>
      <c r="R3135">
        <f>'[1]Master Data'!DS517/1000000</f>
        <v>0</v>
      </c>
      <c r="S3135">
        <f>'[1]Master Data'!DU517/1000000</f>
        <v>0</v>
      </c>
      <c r="T3135">
        <f>'[1]Master Data'!DV517/100</f>
        <v>0</v>
      </c>
      <c r="U3135">
        <f>'[1]Master Data'!DW517/1000000</f>
        <v>0</v>
      </c>
    </row>
    <row r="3136" spans="1:21" x14ac:dyDescent="0.55000000000000004">
      <c r="A3136" s="41" t="s">
        <v>1612</v>
      </c>
      <c r="B3136" s="41">
        <v>1.1524999999999999E-2</v>
      </c>
      <c r="C3136">
        <f>'[1]Master Data'!DC518/100</f>
        <v>0</v>
      </c>
      <c r="D3136">
        <f>'[1]Master Data'!DD518/1000000</f>
        <v>0</v>
      </c>
      <c r="E3136">
        <f>'[1]Master Data'!DE518/1000000</f>
        <v>0</v>
      </c>
      <c r="F3136">
        <f>'[1]Master Data'!DF518/100</f>
        <v>0</v>
      </c>
      <c r="G3136">
        <f>'[1]Master Data'!DG518/100</f>
        <v>0</v>
      </c>
      <c r="H3136">
        <f>'[1]Master Data'!DH518/100</f>
        <v>0</v>
      </c>
      <c r="I3136">
        <f>'[1]Master Data'!DI518/100</f>
        <v>0</v>
      </c>
      <c r="J3136">
        <f>'[1]Master Data'!DJ518/100</f>
        <v>0</v>
      </c>
      <c r="K3136">
        <f>'[1]Master Data'!DL518/100</f>
        <v>1.2999999999999999E-3</v>
      </c>
      <c r="L3136">
        <f>'[1]Master Data'!DM518/1000000</f>
        <v>0</v>
      </c>
      <c r="M3136">
        <f>'[1]Master Data'!DN518/1000000</f>
        <v>0</v>
      </c>
      <c r="N3136">
        <f>'[1]Master Data'!DO518/1000000</f>
        <v>0</v>
      </c>
      <c r="O3136">
        <f>'[1]Master Data'!DP518/100</f>
        <v>0</v>
      </c>
      <c r="P3136">
        <f>'[1]Master Data'!DQ518/100</f>
        <v>0.43013750000000001</v>
      </c>
      <c r="Q3136">
        <f>'[1]Master Data'!DR518/100</f>
        <v>0</v>
      </c>
      <c r="R3136">
        <f>'[1]Master Data'!DS518/1000000</f>
        <v>0</v>
      </c>
      <c r="S3136">
        <f>'[1]Master Data'!DU518/1000000</f>
        <v>0</v>
      </c>
      <c r="T3136">
        <f>'[1]Master Data'!DV518/100</f>
        <v>0</v>
      </c>
      <c r="U3136">
        <f>'[1]Master Data'!DW518/1000000</f>
        <v>0</v>
      </c>
    </row>
    <row r="3137" spans="1:21" x14ac:dyDescent="0.55000000000000004">
      <c r="A3137" s="41" t="s">
        <v>1613</v>
      </c>
      <c r="B3137" s="41">
        <v>0</v>
      </c>
      <c r="C3137">
        <f>'[1]Master Data'!DC519/100</f>
        <v>0</v>
      </c>
      <c r="D3137">
        <f>'[1]Master Data'!DD519/1000000</f>
        <v>0</v>
      </c>
      <c r="E3137">
        <f>'[1]Master Data'!DE519/1000000</f>
        <v>0</v>
      </c>
      <c r="F3137">
        <f>'[1]Master Data'!DF519/100</f>
        <v>0</v>
      </c>
      <c r="G3137">
        <f>'[1]Master Data'!DG519/100</f>
        <v>0</v>
      </c>
      <c r="H3137">
        <f>'[1]Master Data'!DH519/100</f>
        <v>0</v>
      </c>
      <c r="I3137">
        <f>'[1]Master Data'!DI519/100</f>
        <v>0</v>
      </c>
      <c r="J3137">
        <f>'[1]Master Data'!DJ519/100</f>
        <v>0</v>
      </c>
      <c r="K3137">
        <f>'[1]Master Data'!DL519/100</f>
        <v>0</v>
      </c>
      <c r="L3137">
        <f>'[1]Master Data'!DM519/1000000</f>
        <v>0</v>
      </c>
      <c r="M3137">
        <f>'[1]Master Data'!DN519/1000000</f>
        <v>0</v>
      </c>
      <c r="N3137">
        <f>'[1]Master Data'!DO519/1000000</f>
        <v>0</v>
      </c>
      <c r="O3137">
        <f>'[1]Master Data'!DP519/100</f>
        <v>0</v>
      </c>
      <c r="P3137">
        <f>'[1]Master Data'!DQ519/100</f>
        <v>0</v>
      </c>
      <c r="Q3137">
        <f>'[1]Master Data'!DR519/100</f>
        <v>0</v>
      </c>
      <c r="R3137">
        <f>'[1]Master Data'!DS519/1000000</f>
        <v>0</v>
      </c>
      <c r="S3137">
        <f>'[1]Master Data'!DU519/1000000</f>
        <v>0</v>
      </c>
      <c r="T3137">
        <f>'[1]Master Data'!DV519/100</f>
        <v>0</v>
      </c>
      <c r="U3137">
        <f>'[1]Master Data'!DW519/1000000</f>
        <v>0</v>
      </c>
    </row>
    <row r="3138" spans="1:21" x14ac:dyDescent="0.55000000000000004">
      <c r="A3138" s="41" t="s">
        <v>1614</v>
      </c>
      <c r="B3138" s="41">
        <v>0</v>
      </c>
      <c r="C3138">
        <f>'[1]Master Data'!DC520/100</f>
        <v>0</v>
      </c>
      <c r="D3138">
        <f>'[1]Master Data'!DD520/1000000</f>
        <v>0</v>
      </c>
      <c r="E3138">
        <f>'[1]Master Data'!DE520/1000000</f>
        <v>0</v>
      </c>
      <c r="F3138">
        <f>'[1]Master Data'!DF520/100</f>
        <v>0</v>
      </c>
      <c r="G3138">
        <f>'[1]Master Data'!DG520/100</f>
        <v>0</v>
      </c>
      <c r="H3138">
        <f>'[1]Master Data'!DH520/100</f>
        <v>0</v>
      </c>
      <c r="I3138">
        <f>'[1]Master Data'!DI520/100</f>
        <v>0</v>
      </c>
      <c r="J3138">
        <f>'[1]Master Data'!DJ520/100</f>
        <v>0</v>
      </c>
      <c r="K3138">
        <f>'[1]Master Data'!DL520/100</f>
        <v>0</v>
      </c>
      <c r="L3138">
        <f>'[1]Master Data'!DM520/1000000</f>
        <v>0</v>
      </c>
      <c r="M3138">
        <f>'[1]Master Data'!DN520/1000000</f>
        <v>0</v>
      </c>
      <c r="N3138">
        <f>'[1]Master Data'!DO520/1000000</f>
        <v>0</v>
      </c>
      <c r="O3138">
        <f>'[1]Master Data'!DP520/100</f>
        <v>0</v>
      </c>
      <c r="P3138">
        <f>'[1]Master Data'!DQ520/100</f>
        <v>0</v>
      </c>
      <c r="Q3138">
        <f>'[1]Master Data'!DR520/100</f>
        <v>0</v>
      </c>
      <c r="R3138">
        <f>'[1]Master Data'!DS520/1000000</f>
        <v>0</v>
      </c>
      <c r="S3138">
        <f>'[1]Master Data'!DU520/1000000</f>
        <v>0</v>
      </c>
      <c r="T3138">
        <f>'[1]Master Data'!DV520/100</f>
        <v>0</v>
      </c>
      <c r="U3138">
        <f>'[1]Master Data'!DW520/1000000</f>
        <v>0</v>
      </c>
    </row>
    <row r="3139" spans="1:21" x14ac:dyDescent="0.55000000000000004">
      <c r="A3139" s="41" t="s">
        <v>1615</v>
      </c>
      <c r="B3139" s="41">
        <v>0</v>
      </c>
      <c r="C3139">
        <f>'[1]Master Data'!DC521/100</f>
        <v>0</v>
      </c>
      <c r="D3139">
        <f>'[1]Master Data'!DD521/1000000</f>
        <v>0</v>
      </c>
      <c r="E3139">
        <f>'[1]Master Data'!DE521/1000000</f>
        <v>0</v>
      </c>
      <c r="F3139">
        <f>'[1]Master Data'!DF521/100</f>
        <v>0</v>
      </c>
      <c r="G3139">
        <f>'[1]Master Data'!DG521/100</f>
        <v>0</v>
      </c>
      <c r="H3139">
        <f>'[1]Master Data'!DH521/100</f>
        <v>0</v>
      </c>
      <c r="I3139">
        <f>'[1]Master Data'!DI521/100</f>
        <v>0</v>
      </c>
      <c r="J3139">
        <f>'[1]Master Data'!DJ521/100</f>
        <v>0</v>
      </c>
      <c r="K3139">
        <f>'[1]Master Data'!DL521/100</f>
        <v>0</v>
      </c>
      <c r="L3139">
        <f>'[1]Master Data'!DM521/1000000</f>
        <v>0</v>
      </c>
      <c r="M3139">
        <f>'[1]Master Data'!DN521/1000000</f>
        <v>0</v>
      </c>
      <c r="N3139">
        <f>'[1]Master Data'!DO521/1000000</f>
        <v>0</v>
      </c>
      <c r="O3139">
        <f>'[1]Master Data'!DP521/100</f>
        <v>0</v>
      </c>
      <c r="P3139">
        <f>'[1]Master Data'!DQ521/100</f>
        <v>0</v>
      </c>
      <c r="Q3139">
        <f>'[1]Master Data'!DR521/100</f>
        <v>0</v>
      </c>
      <c r="R3139">
        <f>'[1]Master Data'!DS521/1000000</f>
        <v>0</v>
      </c>
      <c r="S3139">
        <f>'[1]Master Data'!DU521/1000000</f>
        <v>0</v>
      </c>
      <c r="T3139">
        <f>'[1]Master Data'!DV521/100</f>
        <v>0</v>
      </c>
      <c r="U3139">
        <f>'[1]Master Data'!DW521/1000000</f>
        <v>0</v>
      </c>
    </row>
    <row r="3140" spans="1:21" x14ac:dyDescent="0.55000000000000004">
      <c r="A3140" s="41" t="s">
        <v>1616</v>
      </c>
      <c r="B3140" s="41">
        <v>0</v>
      </c>
      <c r="C3140">
        <f>'[1]Master Data'!DC522/100</f>
        <v>0</v>
      </c>
      <c r="D3140">
        <f>'[1]Master Data'!DD522/1000000</f>
        <v>0</v>
      </c>
      <c r="E3140">
        <f>'[1]Master Data'!DE522/1000000</f>
        <v>0</v>
      </c>
      <c r="F3140">
        <f>'[1]Master Data'!DF522/100</f>
        <v>0</v>
      </c>
      <c r="G3140">
        <f>'[1]Master Data'!DG522/100</f>
        <v>0</v>
      </c>
      <c r="H3140">
        <f>'[1]Master Data'!DH522/100</f>
        <v>0</v>
      </c>
      <c r="I3140">
        <f>'[1]Master Data'!DI522/100</f>
        <v>0</v>
      </c>
      <c r="J3140">
        <f>'[1]Master Data'!DJ522/100</f>
        <v>0</v>
      </c>
      <c r="K3140">
        <f>'[1]Master Data'!DL522/100</f>
        <v>0</v>
      </c>
      <c r="L3140">
        <f>'[1]Master Data'!DM522/1000000</f>
        <v>0</v>
      </c>
      <c r="M3140">
        <f>'[1]Master Data'!DN522/1000000</f>
        <v>0</v>
      </c>
      <c r="N3140">
        <f>'[1]Master Data'!DO522/1000000</f>
        <v>0</v>
      </c>
      <c r="O3140">
        <f>'[1]Master Data'!DP522/100</f>
        <v>0</v>
      </c>
      <c r="P3140">
        <f>'[1]Master Data'!DQ522/100</f>
        <v>0</v>
      </c>
      <c r="Q3140">
        <f>'[1]Master Data'!DR522/100</f>
        <v>0</v>
      </c>
      <c r="R3140">
        <f>'[1]Master Data'!DS522/1000000</f>
        <v>0</v>
      </c>
      <c r="S3140">
        <f>'[1]Master Data'!DU522/1000000</f>
        <v>0</v>
      </c>
      <c r="T3140">
        <f>'[1]Master Data'!DV522/100</f>
        <v>0</v>
      </c>
      <c r="U3140">
        <f>'[1]Master Data'!DW522/1000000</f>
        <v>0</v>
      </c>
    </row>
    <row r="3141" spans="1:21" x14ac:dyDescent="0.55000000000000004">
      <c r="A3141" s="41" t="s">
        <v>1617</v>
      </c>
      <c r="B3141" s="41">
        <v>0</v>
      </c>
      <c r="C3141">
        <f>'[1]Master Data'!DC523/100</f>
        <v>0</v>
      </c>
      <c r="D3141">
        <f>'[1]Master Data'!DD523/1000000</f>
        <v>0</v>
      </c>
      <c r="E3141">
        <f>'[1]Master Data'!DE523/1000000</f>
        <v>0</v>
      </c>
      <c r="F3141">
        <f>'[1]Master Data'!DF523/100</f>
        <v>0</v>
      </c>
      <c r="G3141">
        <f>'[1]Master Data'!DG523/100</f>
        <v>0</v>
      </c>
      <c r="H3141">
        <f>'[1]Master Data'!DH523/100</f>
        <v>0</v>
      </c>
      <c r="I3141">
        <f>'[1]Master Data'!DI523/100</f>
        <v>0</v>
      </c>
      <c r="J3141">
        <f>'[1]Master Data'!DJ523/100</f>
        <v>0</v>
      </c>
      <c r="K3141">
        <f>'[1]Master Data'!DL523/100</f>
        <v>0</v>
      </c>
      <c r="L3141">
        <f>'[1]Master Data'!DM523/1000000</f>
        <v>0</v>
      </c>
      <c r="M3141">
        <f>'[1]Master Data'!DN523/1000000</f>
        <v>0</v>
      </c>
      <c r="N3141">
        <f>'[1]Master Data'!DO523/1000000</f>
        <v>0</v>
      </c>
      <c r="O3141">
        <f>'[1]Master Data'!DP523/100</f>
        <v>0</v>
      </c>
      <c r="P3141">
        <f>'[1]Master Data'!DQ523/100</f>
        <v>0</v>
      </c>
      <c r="Q3141">
        <f>'[1]Master Data'!DR523/100</f>
        <v>0</v>
      </c>
      <c r="R3141">
        <f>'[1]Master Data'!DS523/1000000</f>
        <v>0</v>
      </c>
      <c r="S3141">
        <f>'[1]Master Data'!DU523/1000000</f>
        <v>0</v>
      </c>
      <c r="T3141">
        <f>'[1]Master Data'!DV523/100</f>
        <v>0</v>
      </c>
      <c r="U3141">
        <f>'[1]Master Data'!DW523/1000000</f>
        <v>0</v>
      </c>
    </row>
    <row r="3142" spans="1:21" x14ac:dyDescent="0.55000000000000004">
      <c r="A3142" s="41" t="s">
        <v>2056</v>
      </c>
      <c r="B3142" s="41">
        <v>0</v>
      </c>
      <c r="C3142">
        <f>'[1]Master Data'!DC524/100</f>
        <v>0</v>
      </c>
      <c r="D3142">
        <f>'[1]Master Data'!DD524/1000000</f>
        <v>0</v>
      </c>
      <c r="E3142">
        <f>'[1]Master Data'!DE524/1000000</f>
        <v>0</v>
      </c>
      <c r="F3142">
        <f>'[1]Master Data'!DF524/100</f>
        <v>0</v>
      </c>
      <c r="G3142">
        <f>'[1]Master Data'!DG524/100</f>
        <v>0</v>
      </c>
      <c r="H3142">
        <f>'[1]Master Data'!DH524/100</f>
        <v>0</v>
      </c>
      <c r="I3142">
        <f>'[1]Master Data'!DI524/100</f>
        <v>0</v>
      </c>
      <c r="J3142">
        <f>'[1]Master Data'!DJ524/100</f>
        <v>0</v>
      </c>
      <c r="K3142">
        <f>'[1]Master Data'!DL524/100</f>
        <v>0</v>
      </c>
      <c r="L3142">
        <f>'[1]Master Data'!DM524/1000000</f>
        <v>0</v>
      </c>
      <c r="M3142">
        <f>'[1]Master Data'!DN524/1000000</f>
        <v>0</v>
      </c>
      <c r="N3142">
        <f>'[1]Master Data'!DO524/1000000</f>
        <v>0</v>
      </c>
      <c r="O3142">
        <f>'[1]Master Data'!DP524/100</f>
        <v>0</v>
      </c>
      <c r="P3142">
        <f>'[1]Master Data'!DQ524/100</f>
        <v>0</v>
      </c>
      <c r="Q3142">
        <f>'[1]Master Data'!DR524/100</f>
        <v>0</v>
      </c>
      <c r="R3142">
        <f>'[1]Master Data'!DS524/1000000</f>
        <v>0</v>
      </c>
      <c r="S3142">
        <f>'[1]Master Data'!DU524/1000000</f>
        <v>0</v>
      </c>
      <c r="T3142">
        <f>'[1]Master Data'!DV524/100</f>
        <v>0</v>
      </c>
      <c r="U3142">
        <f>'[1]Master Data'!DW524/1000000</f>
        <v>0</v>
      </c>
    </row>
    <row r="3143" spans="1:21" x14ac:dyDescent="0.55000000000000004">
      <c r="A3143" s="41" t="s">
        <v>1268</v>
      </c>
      <c r="B3143" s="41">
        <v>0</v>
      </c>
      <c r="C3143">
        <f>'[1]Master Data'!DC525/100</f>
        <v>0</v>
      </c>
      <c r="D3143">
        <f>'[1]Master Data'!DD525/1000000</f>
        <v>0</v>
      </c>
      <c r="E3143">
        <f>'[1]Master Data'!DE525/1000000</f>
        <v>0</v>
      </c>
      <c r="F3143">
        <f>'[1]Master Data'!DF525/100</f>
        <v>0</v>
      </c>
      <c r="G3143">
        <f>'[1]Master Data'!DG525/100</f>
        <v>0</v>
      </c>
      <c r="H3143">
        <f>'[1]Master Data'!DH525/100</f>
        <v>0</v>
      </c>
      <c r="I3143">
        <f>'[1]Master Data'!DI525/100</f>
        <v>0</v>
      </c>
      <c r="J3143">
        <f>'[1]Master Data'!DJ525/100</f>
        <v>0</v>
      </c>
      <c r="K3143">
        <f>'[1]Master Data'!DL525/100</f>
        <v>0</v>
      </c>
      <c r="L3143">
        <f>'[1]Master Data'!DM525/1000000</f>
        <v>0</v>
      </c>
      <c r="M3143">
        <f>'[1]Master Data'!DN525/1000000</f>
        <v>0</v>
      </c>
      <c r="N3143">
        <f>'[1]Master Data'!DO525/1000000</f>
        <v>0</v>
      </c>
      <c r="O3143">
        <f>'[1]Master Data'!DP525/100</f>
        <v>0</v>
      </c>
      <c r="P3143">
        <f>'[1]Master Data'!DQ525/100</f>
        <v>0</v>
      </c>
      <c r="Q3143">
        <f>'[1]Master Data'!DR525/100</f>
        <v>0</v>
      </c>
      <c r="R3143">
        <f>'[1]Master Data'!DS525/1000000</f>
        <v>0</v>
      </c>
      <c r="S3143">
        <f>'[1]Master Data'!DU525/1000000</f>
        <v>0</v>
      </c>
      <c r="T3143">
        <f>'[1]Master Data'!DV525/100</f>
        <v>0</v>
      </c>
      <c r="U3143">
        <f>'[1]Master Data'!DW525/1000000</f>
        <v>0</v>
      </c>
    </row>
    <row r="3144" spans="1:21" x14ac:dyDescent="0.55000000000000004">
      <c r="A3144" s="41" t="s">
        <v>1596</v>
      </c>
      <c r="B3144" s="41">
        <v>0</v>
      </c>
      <c r="C3144">
        <f>'[1]Master Data'!DC526/100</f>
        <v>0</v>
      </c>
      <c r="D3144">
        <f>'[1]Master Data'!DD526/1000000</f>
        <v>0</v>
      </c>
      <c r="E3144">
        <f>'[1]Master Data'!DE526/1000000</f>
        <v>0</v>
      </c>
      <c r="F3144">
        <f>'[1]Master Data'!DF526/100</f>
        <v>0</v>
      </c>
      <c r="G3144">
        <f>'[1]Master Data'!DG526/100</f>
        <v>0</v>
      </c>
      <c r="H3144">
        <f>'[1]Master Data'!DH526/100</f>
        <v>0</v>
      </c>
      <c r="I3144">
        <f>'[1]Master Data'!DI526/100</f>
        <v>0</v>
      </c>
      <c r="J3144">
        <f>'[1]Master Data'!DJ526/100</f>
        <v>0</v>
      </c>
      <c r="K3144">
        <f>'[1]Master Data'!DL526/100</f>
        <v>0</v>
      </c>
      <c r="L3144">
        <f>'[1]Master Data'!DM526/1000000</f>
        <v>0</v>
      </c>
      <c r="M3144">
        <f>'[1]Master Data'!DN526/1000000</f>
        <v>0</v>
      </c>
      <c r="N3144">
        <f>'[1]Master Data'!DO526/1000000</f>
        <v>0</v>
      </c>
      <c r="O3144">
        <f>'[1]Master Data'!DP526/100</f>
        <v>0</v>
      </c>
      <c r="P3144">
        <f>'[1]Master Data'!DQ526/100</f>
        <v>0</v>
      </c>
      <c r="Q3144">
        <f>'[1]Master Data'!DR526/100</f>
        <v>0</v>
      </c>
      <c r="R3144">
        <f>'[1]Master Data'!DS526/1000000</f>
        <v>0</v>
      </c>
      <c r="S3144">
        <f>'[1]Master Data'!DU526/1000000</f>
        <v>0</v>
      </c>
      <c r="T3144">
        <f>'[1]Master Data'!DV526/100</f>
        <v>0</v>
      </c>
      <c r="U3144">
        <f>'[1]Master Data'!DW526/1000000</f>
        <v>0</v>
      </c>
    </row>
    <row r="3145" spans="1:21" x14ac:dyDescent="0.55000000000000004">
      <c r="A3145" s="41" t="s">
        <v>1597</v>
      </c>
      <c r="B3145" s="41">
        <v>0</v>
      </c>
      <c r="C3145">
        <f>'[1]Master Data'!DC527/100</f>
        <v>0</v>
      </c>
      <c r="D3145">
        <f>'[1]Master Data'!DD527/1000000</f>
        <v>0</v>
      </c>
      <c r="E3145">
        <f>'[1]Master Data'!DE527/1000000</f>
        <v>0</v>
      </c>
      <c r="F3145">
        <f>'[1]Master Data'!DF527/100</f>
        <v>0</v>
      </c>
      <c r="G3145">
        <f>'[1]Master Data'!DG527/100</f>
        <v>0</v>
      </c>
      <c r="H3145">
        <f>'[1]Master Data'!DH527/100</f>
        <v>0</v>
      </c>
      <c r="I3145">
        <f>'[1]Master Data'!DI527/100</f>
        <v>0</v>
      </c>
      <c r="J3145">
        <f>'[1]Master Data'!DJ527/100</f>
        <v>0</v>
      </c>
      <c r="K3145">
        <f>'[1]Master Data'!DL527/100</f>
        <v>0</v>
      </c>
      <c r="L3145">
        <f>'[1]Master Data'!DM527/1000000</f>
        <v>0</v>
      </c>
      <c r="M3145">
        <f>'[1]Master Data'!DN527/1000000</f>
        <v>0</v>
      </c>
      <c r="N3145">
        <f>'[1]Master Data'!DO527/1000000</f>
        <v>0</v>
      </c>
      <c r="O3145">
        <f>'[1]Master Data'!DP527/100</f>
        <v>0</v>
      </c>
      <c r="P3145">
        <f>'[1]Master Data'!DQ527/100</f>
        <v>0</v>
      </c>
      <c r="Q3145">
        <f>'[1]Master Data'!DR527/100</f>
        <v>0</v>
      </c>
      <c r="R3145">
        <f>'[1]Master Data'!DS527/1000000</f>
        <v>0</v>
      </c>
      <c r="S3145">
        <f>'[1]Master Data'!DU527/1000000</f>
        <v>0</v>
      </c>
      <c r="T3145">
        <f>'[1]Master Data'!DV527/100</f>
        <v>0</v>
      </c>
      <c r="U3145">
        <f>'[1]Master Data'!DW527/1000000</f>
        <v>0</v>
      </c>
    </row>
    <row r="3146" spans="1:21" x14ac:dyDescent="0.55000000000000004">
      <c r="A3146" s="41" t="s">
        <v>1598</v>
      </c>
      <c r="B3146" s="41">
        <v>0</v>
      </c>
      <c r="C3146">
        <f>'[1]Master Data'!DC528/100</f>
        <v>0</v>
      </c>
      <c r="D3146">
        <f>'[1]Master Data'!DD528/1000000</f>
        <v>0</v>
      </c>
      <c r="E3146">
        <f>'[1]Master Data'!DE528/1000000</f>
        <v>0</v>
      </c>
      <c r="F3146">
        <f>'[1]Master Data'!DF528/100</f>
        <v>0</v>
      </c>
      <c r="G3146">
        <f>'[1]Master Data'!DG528/100</f>
        <v>0</v>
      </c>
      <c r="H3146">
        <f>'[1]Master Data'!DH528/100</f>
        <v>0</v>
      </c>
      <c r="I3146">
        <f>'[1]Master Data'!DI528/100</f>
        <v>0</v>
      </c>
      <c r="J3146">
        <f>'[1]Master Data'!DJ528/100</f>
        <v>0</v>
      </c>
      <c r="K3146">
        <f>'[1]Master Data'!DL528/100</f>
        <v>0</v>
      </c>
      <c r="L3146">
        <f>'[1]Master Data'!DM528/1000000</f>
        <v>0</v>
      </c>
      <c r="M3146">
        <f>'[1]Master Data'!DN528/1000000</f>
        <v>0</v>
      </c>
      <c r="N3146">
        <f>'[1]Master Data'!DO528/1000000</f>
        <v>0</v>
      </c>
      <c r="O3146">
        <f>'[1]Master Data'!DP528/100</f>
        <v>0</v>
      </c>
      <c r="P3146">
        <f>'[1]Master Data'!DQ528/100</f>
        <v>0</v>
      </c>
      <c r="Q3146">
        <f>'[1]Master Data'!DR528/100</f>
        <v>0</v>
      </c>
      <c r="R3146">
        <f>'[1]Master Data'!DS528/1000000</f>
        <v>0</v>
      </c>
      <c r="S3146">
        <f>'[1]Master Data'!DU528/1000000</f>
        <v>0</v>
      </c>
      <c r="T3146">
        <f>'[1]Master Data'!DV528/100</f>
        <v>0</v>
      </c>
      <c r="U3146">
        <f>'[1]Master Data'!DW528/1000000</f>
        <v>0</v>
      </c>
    </row>
    <row r="3147" spans="1:21" x14ac:dyDescent="0.55000000000000004">
      <c r="A3147" s="41" t="s">
        <v>1599</v>
      </c>
      <c r="B3147" s="41">
        <v>0</v>
      </c>
      <c r="C3147">
        <f>'[1]Master Data'!DC529/100</f>
        <v>0</v>
      </c>
      <c r="D3147">
        <f>'[1]Master Data'!DD529/1000000</f>
        <v>0</v>
      </c>
      <c r="E3147">
        <f>'[1]Master Data'!DE529/1000000</f>
        <v>0</v>
      </c>
      <c r="F3147">
        <f>'[1]Master Data'!DF529/100</f>
        <v>0</v>
      </c>
      <c r="G3147">
        <f>'[1]Master Data'!DG529/100</f>
        <v>0</v>
      </c>
      <c r="H3147">
        <f>'[1]Master Data'!DH529/100</f>
        <v>0</v>
      </c>
      <c r="I3147">
        <f>'[1]Master Data'!DI529/100</f>
        <v>0</v>
      </c>
      <c r="J3147">
        <f>'[1]Master Data'!DJ529/100</f>
        <v>0</v>
      </c>
      <c r="K3147">
        <f>'[1]Master Data'!DL529/100</f>
        <v>0</v>
      </c>
      <c r="L3147">
        <f>'[1]Master Data'!DM529/1000000</f>
        <v>0</v>
      </c>
      <c r="M3147">
        <f>'[1]Master Data'!DN529/1000000</f>
        <v>0</v>
      </c>
      <c r="N3147">
        <f>'[1]Master Data'!DO529/1000000</f>
        <v>0</v>
      </c>
      <c r="O3147">
        <f>'[1]Master Data'!DP529/100</f>
        <v>0</v>
      </c>
      <c r="P3147">
        <f>'[1]Master Data'!DQ529/100</f>
        <v>0</v>
      </c>
      <c r="Q3147">
        <f>'[1]Master Data'!DR529/100</f>
        <v>0</v>
      </c>
      <c r="R3147">
        <f>'[1]Master Data'!DS529/1000000</f>
        <v>0</v>
      </c>
      <c r="S3147">
        <f>'[1]Master Data'!DU529/1000000</f>
        <v>0</v>
      </c>
      <c r="T3147">
        <f>'[1]Master Data'!DV529/100</f>
        <v>0</v>
      </c>
      <c r="U3147">
        <f>'[1]Master Data'!DW529/1000000</f>
        <v>0</v>
      </c>
    </row>
    <row r="3148" spans="1:21" x14ac:dyDescent="0.55000000000000004">
      <c r="A3148" s="12" t="s">
        <v>1618</v>
      </c>
      <c r="B3148" s="12">
        <v>0.01</v>
      </c>
      <c r="C3148">
        <f>'[1]Master Data'!DC530/100</f>
        <v>0</v>
      </c>
      <c r="D3148">
        <f>'[1]Master Data'!DD530/1000000</f>
        <v>3.4999999999999999E-6</v>
      </c>
      <c r="E3148">
        <f>'[1]Master Data'!DE530/1000000</f>
        <v>0</v>
      </c>
      <c r="F3148">
        <f>'[1]Master Data'!DF530/100</f>
        <v>0</v>
      </c>
      <c r="G3148">
        <f>'[1]Master Data'!DG530/100</f>
        <v>0</v>
      </c>
      <c r="H3148">
        <f>'[1]Master Data'!DH530/100</f>
        <v>0</v>
      </c>
      <c r="I3148">
        <f>'[1]Master Data'!DI530/100</f>
        <v>0</v>
      </c>
      <c r="J3148">
        <f>'[1]Master Data'!DJ530/100</f>
        <v>0</v>
      </c>
      <c r="K3148">
        <f>'[1]Master Data'!DL530/100</f>
        <v>0.01</v>
      </c>
      <c r="L3148">
        <f>'[1]Master Data'!DM530/1000000</f>
        <v>0</v>
      </c>
      <c r="M3148">
        <f>'[1]Master Data'!DN530/1000000</f>
        <v>0</v>
      </c>
      <c r="N3148">
        <f>'[1]Master Data'!DO530/1000000</f>
        <v>0</v>
      </c>
      <c r="O3148">
        <f>'[1]Master Data'!DP530/100</f>
        <v>0</v>
      </c>
      <c r="P3148">
        <f>'[1]Master Data'!DQ530/100</f>
        <v>0</v>
      </c>
      <c r="Q3148">
        <f>'[1]Master Data'!DR530/100</f>
        <v>0</v>
      </c>
      <c r="R3148">
        <f>'[1]Master Data'!DS530/1000000</f>
        <v>0</v>
      </c>
      <c r="S3148">
        <f>'[1]Master Data'!DU530/1000000</f>
        <v>0</v>
      </c>
      <c r="T3148">
        <f>'[1]Master Data'!DV530/100</f>
        <v>0</v>
      </c>
      <c r="U3148">
        <f>'[1]Master Data'!DW530/1000000</f>
        <v>0</v>
      </c>
    </row>
    <row r="3149" spans="1:21" x14ac:dyDescent="0.55000000000000004">
      <c r="A3149" s="41" t="s">
        <v>1619</v>
      </c>
      <c r="B3149" s="41">
        <v>6.6E-3</v>
      </c>
      <c r="C3149">
        <f>'[1]Master Data'!DC531/100</f>
        <v>0</v>
      </c>
      <c r="D3149">
        <f>'[1]Master Data'!DD531/1000000</f>
        <v>0</v>
      </c>
      <c r="E3149">
        <f>'[1]Master Data'!DE531/1000000</f>
        <v>0</v>
      </c>
      <c r="F3149">
        <f>'[1]Master Data'!DF531/100</f>
        <v>0</v>
      </c>
      <c r="G3149">
        <f>'[1]Master Data'!DG531/100</f>
        <v>0</v>
      </c>
      <c r="H3149">
        <f>'[1]Master Data'!DH531/100</f>
        <v>0</v>
      </c>
      <c r="I3149">
        <f>'[1]Master Data'!DI531/100</f>
        <v>0</v>
      </c>
      <c r="J3149">
        <f>'[1]Master Data'!DJ531/100</f>
        <v>0</v>
      </c>
      <c r="K3149">
        <f>'[1]Master Data'!DL531/100</f>
        <v>2.5999999999999999E-3</v>
      </c>
      <c r="L3149">
        <f>'[1]Master Data'!DM531/1000000</f>
        <v>0</v>
      </c>
      <c r="M3149">
        <f>'[1]Master Data'!DN531/1000000</f>
        <v>0</v>
      </c>
      <c r="N3149">
        <f>'[1]Master Data'!DO531/1000000</f>
        <v>0</v>
      </c>
      <c r="O3149">
        <f>'[1]Master Data'!DP531/100</f>
        <v>0</v>
      </c>
      <c r="P3149">
        <f>'[1]Master Data'!DQ531/100</f>
        <v>0</v>
      </c>
      <c r="Q3149">
        <f>'[1]Master Data'!DR531/100</f>
        <v>0</v>
      </c>
      <c r="R3149">
        <f>'[1]Master Data'!DS531/1000000</f>
        <v>0</v>
      </c>
      <c r="S3149">
        <f>'[1]Master Data'!DU531/1000000</f>
        <v>0</v>
      </c>
      <c r="T3149">
        <f>'[1]Master Data'!DV531/100</f>
        <v>0</v>
      </c>
      <c r="U3149">
        <f>'[1]Master Data'!DW531/1000000</f>
        <v>0</v>
      </c>
    </row>
    <row r="3150" spans="1:21" x14ac:dyDescent="0.55000000000000004">
      <c r="A3150" s="41" t="s">
        <v>1620</v>
      </c>
      <c r="B3150" s="41">
        <v>0</v>
      </c>
      <c r="C3150">
        <f>'[1]Master Data'!DC532/100</f>
        <v>0</v>
      </c>
      <c r="D3150">
        <f>'[1]Master Data'!DD532/1000000</f>
        <v>0</v>
      </c>
      <c r="E3150">
        <f>'[1]Master Data'!DE532/1000000</f>
        <v>0</v>
      </c>
      <c r="F3150">
        <f>'[1]Master Data'!DF532/100</f>
        <v>0</v>
      </c>
      <c r="G3150">
        <f>'[1]Master Data'!DG532/100</f>
        <v>0</v>
      </c>
      <c r="H3150">
        <f>'[1]Master Data'!DH532/100</f>
        <v>0</v>
      </c>
      <c r="I3150">
        <f>'[1]Master Data'!DI532/100</f>
        <v>0</v>
      </c>
      <c r="J3150">
        <f>'[1]Master Data'!DJ532/100</f>
        <v>0</v>
      </c>
      <c r="K3150">
        <f>'[1]Master Data'!DL532/100</f>
        <v>0</v>
      </c>
      <c r="L3150">
        <f>'[1]Master Data'!DM532/1000000</f>
        <v>0</v>
      </c>
      <c r="M3150">
        <f>'[1]Master Data'!DN532/1000000</f>
        <v>0</v>
      </c>
      <c r="N3150">
        <f>'[1]Master Data'!DO532/1000000</f>
        <v>0</v>
      </c>
      <c r="O3150">
        <f>'[1]Master Data'!DP532/100</f>
        <v>0</v>
      </c>
      <c r="P3150">
        <f>'[1]Master Data'!DQ532/100</f>
        <v>0</v>
      </c>
      <c r="Q3150">
        <f>'[1]Master Data'!DR532/100</f>
        <v>0</v>
      </c>
      <c r="R3150">
        <f>'[1]Master Data'!DS532/1000000</f>
        <v>0</v>
      </c>
      <c r="S3150">
        <f>'[1]Master Data'!DU532/1000000</f>
        <v>0</v>
      </c>
      <c r="T3150">
        <f>'[1]Master Data'!DV532/100</f>
        <v>0</v>
      </c>
      <c r="U3150">
        <f>'[1]Master Data'!DW532/1000000</f>
        <v>0</v>
      </c>
    </row>
    <row r="3151" spans="1:21" x14ac:dyDescent="0.55000000000000004">
      <c r="A3151" s="41" t="s">
        <v>1621</v>
      </c>
      <c r="B3151" s="41">
        <v>0</v>
      </c>
      <c r="C3151">
        <f>'[1]Master Data'!DC533/100</f>
        <v>0</v>
      </c>
      <c r="D3151">
        <f>'[1]Master Data'!DD533/1000000</f>
        <v>0</v>
      </c>
      <c r="E3151">
        <f>'[1]Master Data'!DE533/1000000</f>
        <v>0</v>
      </c>
      <c r="F3151">
        <f>'[1]Master Data'!DF533/100</f>
        <v>0</v>
      </c>
      <c r="G3151">
        <f>'[1]Master Data'!DG533/100</f>
        <v>0</v>
      </c>
      <c r="H3151">
        <f>'[1]Master Data'!DH533/100</f>
        <v>0</v>
      </c>
      <c r="I3151">
        <f>'[1]Master Data'!DI533/100</f>
        <v>0</v>
      </c>
      <c r="J3151">
        <f>'[1]Master Data'!DJ533/100</f>
        <v>0</v>
      </c>
      <c r="K3151">
        <f>'[1]Master Data'!DL533/100</f>
        <v>0</v>
      </c>
      <c r="L3151">
        <f>'[1]Master Data'!DM533/1000000</f>
        <v>0</v>
      </c>
      <c r="M3151">
        <f>'[1]Master Data'!DN533/1000000</f>
        <v>0</v>
      </c>
      <c r="N3151">
        <f>'[1]Master Data'!DO533/1000000</f>
        <v>0</v>
      </c>
      <c r="O3151">
        <f>'[1]Master Data'!DP533/100</f>
        <v>0</v>
      </c>
      <c r="P3151">
        <f>'[1]Master Data'!DQ533/100</f>
        <v>0</v>
      </c>
      <c r="Q3151">
        <f>'[1]Master Data'!DR533/100</f>
        <v>0</v>
      </c>
      <c r="R3151">
        <f>'[1]Master Data'!DS533/1000000</f>
        <v>0</v>
      </c>
      <c r="S3151">
        <f>'[1]Master Data'!DU533/1000000</f>
        <v>0</v>
      </c>
      <c r="T3151">
        <f>'[1]Master Data'!DV533/100</f>
        <v>0</v>
      </c>
      <c r="U3151">
        <f>'[1]Master Data'!DW533/1000000</f>
        <v>0</v>
      </c>
    </row>
    <row r="3152" spans="1:21" x14ac:dyDescent="0.55000000000000004">
      <c r="A3152" s="41" t="s">
        <v>1622</v>
      </c>
      <c r="B3152" s="41">
        <v>0</v>
      </c>
      <c r="C3152">
        <f>'[1]Master Data'!DC534/100</f>
        <v>0</v>
      </c>
      <c r="D3152">
        <f>'[1]Master Data'!DD534/1000000</f>
        <v>0</v>
      </c>
      <c r="E3152">
        <f>'[1]Master Data'!DE534/1000000</f>
        <v>0</v>
      </c>
      <c r="F3152">
        <f>'[1]Master Data'!DF534/100</f>
        <v>0</v>
      </c>
      <c r="G3152">
        <f>'[1]Master Data'!DG534/100</f>
        <v>0</v>
      </c>
      <c r="H3152">
        <f>'[1]Master Data'!DH534/100</f>
        <v>0</v>
      </c>
      <c r="I3152">
        <f>'[1]Master Data'!DI534/100</f>
        <v>0</v>
      </c>
      <c r="J3152">
        <f>'[1]Master Data'!DJ534/100</f>
        <v>0</v>
      </c>
      <c r="K3152">
        <f>'[1]Master Data'!DL534/100</f>
        <v>0</v>
      </c>
      <c r="L3152">
        <f>'[1]Master Data'!DM534/1000000</f>
        <v>0</v>
      </c>
      <c r="M3152">
        <f>'[1]Master Data'!DN534/1000000</f>
        <v>0</v>
      </c>
      <c r="N3152">
        <f>'[1]Master Data'!DO534/1000000</f>
        <v>0</v>
      </c>
      <c r="O3152">
        <f>'[1]Master Data'!DP534/100</f>
        <v>0</v>
      </c>
      <c r="P3152">
        <f>'[1]Master Data'!DQ534/100</f>
        <v>0</v>
      </c>
      <c r="Q3152">
        <f>'[1]Master Data'!DR534/100</f>
        <v>0</v>
      </c>
      <c r="R3152">
        <f>'[1]Master Data'!DS534/1000000</f>
        <v>0</v>
      </c>
      <c r="S3152">
        <f>'[1]Master Data'!DU534/1000000</f>
        <v>0</v>
      </c>
      <c r="T3152">
        <f>'[1]Master Data'!DV534/100</f>
        <v>0</v>
      </c>
      <c r="U3152">
        <f>'[1]Master Data'!DW534/1000000</f>
        <v>0</v>
      </c>
    </row>
    <row r="3153" spans="1:21" x14ac:dyDescent="0.55000000000000004">
      <c r="A3153" s="41" t="s">
        <v>1623</v>
      </c>
      <c r="B3153" s="41">
        <v>0</v>
      </c>
      <c r="C3153">
        <f>'[1]Master Data'!DC535/100</f>
        <v>0</v>
      </c>
      <c r="D3153">
        <f>'[1]Master Data'!DD535/1000000</f>
        <v>0</v>
      </c>
      <c r="E3153">
        <f>'[1]Master Data'!DE535/1000000</f>
        <v>0</v>
      </c>
      <c r="F3153">
        <f>'[1]Master Data'!DF535/100</f>
        <v>0</v>
      </c>
      <c r="G3153">
        <f>'[1]Master Data'!DG535/100</f>
        <v>0</v>
      </c>
      <c r="H3153">
        <f>'[1]Master Data'!DH535/100</f>
        <v>0</v>
      </c>
      <c r="I3153">
        <f>'[1]Master Data'!DI535/100</f>
        <v>0</v>
      </c>
      <c r="J3153">
        <f>'[1]Master Data'!DJ535/100</f>
        <v>0</v>
      </c>
      <c r="K3153">
        <f>'[1]Master Data'!DL535/100</f>
        <v>0</v>
      </c>
      <c r="L3153">
        <f>'[1]Master Data'!DM535/1000000</f>
        <v>0</v>
      </c>
      <c r="M3153">
        <f>'[1]Master Data'!DN535/1000000</f>
        <v>0</v>
      </c>
      <c r="N3153">
        <f>'[1]Master Data'!DO535/1000000</f>
        <v>0</v>
      </c>
      <c r="O3153">
        <f>'[1]Master Data'!DP535/100</f>
        <v>0</v>
      </c>
      <c r="P3153">
        <f>'[1]Master Data'!DQ535/100</f>
        <v>0</v>
      </c>
      <c r="Q3153">
        <f>'[1]Master Data'!DR535/100</f>
        <v>0</v>
      </c>
      <c r="R3153">
        <f>'[1]Master Data'!DS535/1000000</f>
        <v>0</v>
      </c>
      <c r="S3153">
        <f>'[1]Master Data'!DU535/1000000</f>
        <v>0</v>
      </c>
      <c r="T3153">
        <f>'[1]Master Data'!DV535/100</f>
        <v>0</v>
      </c>
      <c r="U3153">
        <f>'[1]Master Data'!DW535/1000000</f>
        <v>0</v>
      </c>
    </row>
    <row r="3154" spans="1:21" x14ac:dyDescent="0.55000000000000004">
      <c r="A3154" s="41" t="s">
        <v>1624</v>
      </c>
      <c r="B3154" s="41">
        <v>0</v>
      </c>
      <c r="C3154">
        <f>'[1]Master Data'!DC536/100</f>
        <v>0</v>
      </c>
      <c r="D3154">
        <f>'[1]Master Data'!DD536/1000000</f>
        <v>0</v>
      </c>
      <c r="E3154">
        <f>'[1]Master Data'!DE536/1000000</f>
        <v>0</v>
      </c>
      <c r="F3154">
        <f>'[1]Master Data'!DF536/100</f>
        <v>0</v>
      </c>
      <c r="G3154">
        <f>'[1]Master Data'!DG536/100</f>
        <v>0</v>
      </c>
      <c r="H3154">
        <f>'[1]Master Data'!DH536/100</f>
        <v>0</v>
      </c>
      <c r="I3154">
        <f>'[1]Master Data'!DI536/100</f>
        <v>0</v>
      </c>
      <c r="J3154">
        <f>'[1]Master Data'!DJ536/100</f>
        <v>0</v>
      </c>
      <c r="K3154">
        <f>'[1]Master Data'!DL536/100</f>
        <v>0</v>
      </c>
      <c r="L3154">
        <f>'[1]Master Data'!DM536/1000000</f>
        <v>0</v>
      </c>
      <c r="M3154">
        <f>'[1]Master Data'!DN536/1000000</f>
        <v>0</v>
      </c>
      <c r="N3154">
        <f>'[1]Master Data'!DO536/1000000</f>
        <v>0</v>
      </c>
      <c r="O3154">
        <f>'[1]Master Data'!DP536/100</f>
        <v>0</v>
      </c>
      <c r="P3154">
        <f>'[1]Master Data'!DQ536/100</f>
        <v>0</v>
      </c>
      <c r="Q3154">
        <f>'[1]Master Data'!DR536/100</f>
        <v>0</v>
      </c>
      <c r="R3154">
        <f>'[1]Master Data'!DS536/1000000</f>
        <v>0</v>
      </c>
      <c r="S3154">
        <f>'[1]Master Data'!DU536/1000000</f>
        <v>0</v>
      </c>
      <c r="T3154">
        <f>'[1]Master Data'!DV536/100</f>
        <v>0</v>
      </c>
      <c r="U3154">
        <f>'[1]Master Data'!DW536/1000000</f>
        <v>0</v>
      </c>
    </row>
    <row r="3155" spans="1:21" x14ac:dyDescent="0.55000000000000004">
      <c r="A3155" s="41" t="s">
        <v>1625</v>
      </c>
      <c r="B3155" s="41">
        <v>0</v>
      </c>
      <c r="C3155">
        <f>'[1]Master Data'!DC537/100</f>
        <v>0</v>
      </c>
      <c r="D3155">
        <f>'[1]Master Data'!DD537/1000000</f>
        <v>0</v>
      </c>
      <c r="E3155">
        <f>'[1]Master Data'!DE537/1000000</f>
        <v>0</v>
      </c>
      <c r="F3155">
        <f>'[1]Master Data'!DF537/100</f>
        <v>0</v>
      </c>
      <c r="G3155">
        <f>'[1]Master Data'!DG537/100</f>
        <v>0</v>
      </c>
      <c r="H3155">
        <f>'[1]Master Data'!DH537/100</f>
        <v>0</v>
      </c>
      <c r="I3155">
        <f>'[1]Master Data'!DI537/100</f>
        <v>0</v>
      </c>
      <c r="J3155">
        <f>'[1]Master Data'!DJ537/100</f>
        <v>0</v>
      </c>
      <c r="K3155">
        <f>'[1]Master Data'!DL537/100</f>
        <v>0</v>
      </c>
      <c r="L3155">
        <f>'[1]Master Data'!DM537/1000000</f>
        <v>0</v>
      </c>
      <c r="M3155">
        <f>'[1]Master Data'!DN537/1000000</f>
        <v>0</v>
      </c>
      <c r="N3155">
        <f>'[1]Master Data'!DO537/1000000</f>
        <v>0</v>
      </c>
      <c r="O3155">
        <f>'[1]Master Data'!DP537/100</f>
        <v>0</v>
      </c>
      <c r="P3155">
        <f>'[1]Master Data'!DQ537/100</f>
        <v>0</v>
      </c>
      <c r="Q3155">
        <f>'[1]Master Data'!DR537/100</f>
        <v>0</v>
      </c>
      <c r="R3155">
        <f>'[1]Master Data'!DS537/1000000</f>
        <v>0</v>
      </c>
      <c r="S3155">
        <f>'[1]Master Data'!DU537/1000000</f>
        <v>0</v>
      </c>
      <c r="T3155">
        <f>'[1]Master Data'!DV537/100</f>
        <v>0</v>
      </c>
      <c r="U3155">
        <f>'[1]Master Data'!DW537/1000000</f>
        <v>0</v>
      </c>
    </row>
    <row r="3156" spans="1:21" x14ac:dyDescent="0.55000000000000004">
      <c r="A3156" s="41" t="s">
        <v>1626</v>
      </c>
      <c r="B3156" s="41">
        <v>0</v>
      </c>
      <c r="C3156">
        <f>'[1]Master Data'!DC538/100</f>
        <v>0</v>
      </c>
      <c r="D3156">
        <f>'[1]Master Data'!DD538/1000000</f>
        <v>0</v>
      </c>
      <c r="E3156">
        <f>'[1]Master Data'!DE538/1000000</f>
        <v>0</v>
      </c>
      <c r="F3156">
        <f>'[1]Master Data'!DF538/100</f>
        <v>0</v>
      </c>
      <c r="G3156">
        <f>'[1]Master Data'!DG538/100</f>
        <v>0</v>
      </c>
      <c r="H3156">
        <f>'[1]Master Data'!DH538/100</f>
        <v>0</v>
      </c>
      <c r="I3156">
        <f>'[1]Master Data'!DI538/100</f>
        <v>0</v>
      </c>
      <c r="J3156">
        <f>'[1]Master Data'!DJ538/100</f>
        <v>0</v>
      </c>
      <c r="K3156">
        <f>'[1]Master Data'!DL538/100</f>
        <v>0</v>
      </c>
      <c r="L3156">
        <f>'[1]Master Data'!DM538/1000000</f>
        <v>0</v>
      </c>
      <c r="M3156">
        <f>'[1]Master Data'!DN538/1000000</f>
        <v>0</v>
      </c>
      <c r="N3156">
        <f>'[1]Master Data'!DO538/1000000</f>
        <v>0</v>
      </c>
      <c r="O3156">
        <f>'[1]Master Data'!DP538/100</f>
        <v>0</v>
      </c>
      <c r="P3156">
        <f>'[1]Master Data'!DQ538/100</f>
        <v>0</v>
      </c>
      <c r="Q3156">
        <f>'[1]Master Data'!DR538/100</f>
        <v>0</v>
      </c>
      <c r="R3156">
        <f>'[1]Master Data'!DS538/1000000</f>
        <v>0</v>
      </c>
      <c r="S3156">
        <f>'[1]Master Data'!DU538/1000000</f>
        <v>0</v>
      </c>
      <c r="T3156">
        <f>'[1]Master Data'!DV538/100</f>
        <v>0</v>
      </c>
      <c r="U3156">
        <f>'[1]Master Data'!DW538/1000000</f>
        <v>0</v>
      </c>
    </row>
    <row r="3157" spans="1:21" x14ac:dyDescent="0.55000000000000004">
      <c r="A3157" s="41" t="s">
        <v>1627</v>
      </c>
      <c r="B3157" s="41">
        <v>0</v>
      </c>
      <c r="C3157">
        <f>'[1]Master Data'!DC539/100</f>
        <v>0</v>
      </c>
      <c r="D3157">
        <f>'[1]Master Data'!DD539/1000000</f>
        <v>0</v>
      </c>
      <c r="E3157">
        <f>'[1]Master Data'!DE539/1000000</f>
        <v>0</v>
      </c>
      <c r="F3157">
        <f>'[1]Master Data'!DF539/100</f>
        <v>0</v>
      </c>
      <c r="G3157">
        <f>'[1]Master Data'!DG539/100</f>
        <v>0</v>
      </c>
      <c r="H3157">
        <f>'[1]Master Data'!DH539/100</f>
        <v>0</v>
      </c>
      <c r="I3157">
        <f>'[1]Master Data'!DI539/100</f>
        <v>0</v>
      </c>
      <c r="J3157">
        <f>'[1]Master Data'!DJ539/100</f>
        <v>0</v>
      </c>
      <c r="K3157">
        <f>'[1]Master Data'!DL539/100</f>
        <v>0</v>
      </c>
      <c r="L3157">
        <f>'[1]Master Data'!DM539/1000000</f>
        <v>0</v>
      </c>
      <c r="M3157">
        <f>'[1]Master Data'!DN539/1000000</f>
        <v>0</v>
      </c>
      <c r="N3157">
        <f>'[1]Master Data'!DO539/1000000</f>
        <v>0</v>
      </c>
      <c r="O3157">
        <f>'[1]Master Data'!DP539/100</f>
        <v>0</v>
      </c>
      <c r="P3157">
        <f>'[1]Master Data'!DQ539/100</f>
        <v>0</v>
      </c>
      <c r="Q3157">
        <f>'[1]Master Data'!DR539/100</f>
        <v>0</v>
      </c>
      <c r="R3157">
        <f>'[1]Master Data'!DS539/1000000</f>
        <v>0</v>
      </c>
      <c r="S3157">
        <f>'[1]Master Data'!DU539/1000000</f>
        <v>0</v>
      </c>
      <c r="T3157">
        <f>'[1]Master Data'!DV539/100</f>
        <v>0</v>
      </c>
      <c r="U3157">
        <f>'[1]Master Data'!DW539/1000000</f>
        <v>0</v>
      </c>
    </row>
    <row r="3158" spans="1:21" x14ac:dyDescent="0.55000000000000004">
      <c r="A3158" s="41" t="s">
        <v>1628</v>
      </c>
      <c r="B3158" s="41">
        <v>0</v>
      </c>
      <c r="C3158">
        <f>'[1]Master Data'!DC540/100</f>
        <v>0</v>
      </c>
      <c r="D3158">
        <f>'[1]Master Data'!DD540/1000000</f>
        <v>0</v>
      </c>
      <c r="E3158">
        <f>'[1]Master Data'!DE540/1000000</f>
        <v>0</v>
      </c>
      <c r="F3158">
        <f>'[1]Master Data'!DF540/100</f>
        <v>0</v>
      </c>
      <c r="G3158">
        <f>'[1]Master Data'!DG540/100</f>
        <v>0</v>
      </c>
      <c r="H3158">
        <f>'[1]Master Data'!DH540/100</f>
        <v>0</v>
      </c>
      <c r="I3158">
        <f>'[1]Master Data'!DI540/100</f>
        <v>0</v>
      </c>
      <c r="J3158">
        <f>'[1]Master Data'!DJ540/100</f>
        <v>0</v>
      </c>
      <c r="K3158">
        <f>'[1]Master Data'!DL540/100</f>
        <v>0</v>
      </c>
      <c r="L3158">
        <f>'[1]Master Data'!DM540/1000000</f>
        <v>0</v>
      </c>
      <c r="M3158">
        <f>'[1]Master Data'!DN540/1000000</f>
        <v>0</v>
      </c>
      <c r="N3158">
        <f>'[1]Master Data'!DO540/1000000</f>
        <v>0</v>
      </c>
      <c r="O3158">
        <f>'[1]Master Data'!DP540/100</f>
        <v>0</v>
      </c>
      <c r="P3158">
        <f>'[1]Master Data'!DQ540/100</f>
        <v>0</v>
      </c>
      <c r="Q3158">
        <f>'[1]Master Data'!DR540/100</f>
        <v>0</v>
      </c>
      <c r="R3158">
        <f>'[1]Master Data'!DS540/1000000</f>
        <v>0</v>
      </c>
      <c r="S3158">
        <f>'[1]Master Data'!DU540/1000000</f>
        <v>0</v>
      </c>
      <c r="T3158">
        <f>'[1]Master Data'!DV540/100</f>
        <v>0</v>
      </c>
      <c r="U3158">
        <f>'[1]Master Data'!DW540/1000000</f>
        <v>0</v>
      </c>
    </row>
    <row r="3159" spans="1:21" x14ac:dyDescent="0.55000000000000004">
      <c r="A3159" s="41" t="s">
        <v>1629</v>
      </c>
      <c r="B3159" s="41">
        <v>0</v>
      </c>
      <c r="C3159">
        <f>'[1]Master Data'!DC541/100</f>
        <v>0</v>
      </c>
      <c r="D3159">
        <f>'[1]Master Data'!DD541/1000000</f>
        <v>0</v>
      </c>
      <c r="E3159">
        <f>'[1]Master Data'!DE541/1000000</f>
        <v>0</v>
      </c>
      <c r="F3159">
        <f>'[1]Master Data'!DF541/100</f>
        <v>0</v>
      </c>
      <c r="G3159">
        <f>'[1]Master Data'!DG541/100</f>
        <v>0</v>
      </c>
      <c r="H3159">
        <f>'[1]Master Data'!DH541/100</f>
        <v>0</v>
      </c>
      <c r="I3159">
        <f>'[1]Master Data'!DI541/100</f>
        <v>0</v>
      </c>
      <c r="J3159">
        <f>'[1]Master Data'!DJ541/100</f>
        <v>0</v>
      </c>
      <c r="K3159">
        <f>'[1]Master Data'!DL541/100</f>
        <v>0</v>
      </c>
      <c r="L3159">
        <f>'[1]Master Data'!DM541/1000000</f>
        <v>0</v>
      </c>
      <c r="M3159">
        <f>'[1]Master Data'!DN541/1000000</f>
        <v>0</v>
      </c>
      <c r="N3159">
        <f>'[1]Master Data'!DO541/1000000</f>
        <v>0</v>
      </c>
      <c r="O3159">
        <f>'[1]Master Data'!DP541/100</f>
        <v>0</v>
      </c>
      <c r="P3159">
        <f>'[1]Master Data'!DQ541/100</f>
        <v>0</v>
      </c>
      <c r="Q3159">
        <f>'[1]Master Data'!DR541/100</f>
        <v>0</v>
      </c>
      <c r="R3159">
        <f>'[1]Master Data'!DS541/1000000</f>
        <v>0</v>
      </c>
      <c r="S3159">
        <f>'[1]Master Data'!DU541/1000000</f>
        <v>0</v>
      </c>
      <c r="T3159">
        <f>'[1]Master Data'!DV541/100</f>
        <v>0</v>
      </c>
      <c r="U3159">
        <f>'[1]Master Data'!DW541/1000000</f>
        <v>0</v>
      </c>
    </row>
    <row r="3160" spans="1:21" x14ac:dyDescent="0.55000000000000004">
      <c r="A3160" s="41" t="s">
        <v>1630</v>
      </c>
      <c r="B3160" s="41">
        <v>0</v>
      </c>
      <c r="C3160">
        <f>'[1]Master Data'!DC542/100</f>
        <v>0</v>
      </c>
      <c r="D3160">
        <f>'[1]Master Data'!DD542/1000000</f>
        <v>0</v>
      </c>
      <c r="E3160">
        <f>'[1]Master Data'!DE542/1000000</f>
        <v>0</v>
      </c>
      <c r="F3160">
        <f>'[1]Master Data'!DF542/100</f>
        <v>0</v>
      </c>
      <c r="G3160">
        <f>'[1]Master Data'!DG542/100</f>
        <v>0</v>
      </c>
      <c r="H3160">
        <f>'[1]Master Data'!DH542/100</f>
        <v>0</v>
      </c>
      <c r="I3160">
        <f>'[1]Master Data'!DI542/100</f>
        <v>0</v>
      </c>
      <c r="J3160">
        <f>'[1]Master Data'!DJ542/100</f>
        <v>0</v>
      </c>
      <c r="K3160">
        <f>'[1]Master Data'!DL542/100</f>
        <v>0</v>
      </c>
      <c r="L3160">
        <f>'[1]Master Data'!DM542/1000000</f>
        <v>0</v>
      </c>
      <c r="M3160">
        <f>'[1]Master Data'!DN542/1000000</f>
        <v>0</v>
      </c>
      <c r="N3160">
        <f>'[1]Master Data'!DO542/1000000</f>
        <v>0</v>
      </c>
      <c r="O3160">
        <f>'[1]Master Data'!DP542/100</f>
        <v>0</v>
      </c>
      <c r="P3160">
        <f>'[1]Master Data'!DQ542/100</f>
        <v>0</v>
      </c>
      <c r="Q3160">
        <f>'[1]Master Data'!DR542/100</f>
        <v>0</v>
      </c>
      <c r="R3160">
        <f>'[1]Master Data'!DS542/1000000</f>
        <v>0</v>
      </c>
      <c r="S3160">
        <f>'[1]Master Data'!DU542/1000000</f>
        <v>0</v>
      </c>
      <c r="T3160">
        <f>'[1]Master Data'!DV542/100</f>
        <v>0</v>
      </c>
      <c r="U3160">
        <f>'[1]Master Data'!DW542/1000000</f>
        <v>0</v>
      </c>
    </row>
    <row r="3161" spans="1:21" x14ac:dyDescent="0.55000000000000004">
      <c r="A3161" s="41" t="s">
        <v>1631</v>
      </c>
      <c r="B3161" s="41">
        <v>0</v>
      </c>
      <c r="C3161">
        <f>'[1]Master Data'!DC543/100</f>
        <v>0</v>
      </c>
      <c r="D3161">
        <f>'[1]Master Data'!DD543/1000000</f>
        <v>0</v>
      </c>
      <c r="E3161">
        <f>'[1]Master Data'!DE543/1000000</f>
        <v>0</v>
      </c>
      <c r="F3161">
        <f>'[1]Master Data'!DF543/100</f>
        <v>0</v>
      </c>
      <c r="G3161">
        <f>'[1]Master Data'!DG543/100</f>
        <v>0</v>
      </c>
      <c r="H3161">
        <f>'[1]Master Data'!DH543/100</f>
        <v>0</v>
      </c>
      <c r="I3161">
        <f>'[1]Master Data'!DI543/100</f>
        <v>0</v>
      </c>
      <c r="J3161">
        <f>'[1]Master Data'!DJ543/100</f>
        <v>0</v>
      </c>
      <c r="K3161">
        <f>'[1]Master Data'!DL543/100</f>
        <v>0</v>
      </c>
      <c r="L3161">
        <f>'[1]Master Data'!DM543/1000000</f>
        <v>0</v>
      </c>
      <c r="M3161">
        <f>'[1]Master Data'!DN543/1000000</f>
        <v>0</v>
      </c>
      <c r="N3161">
        <f>'[1]Master Data'!DO543/1000000</f>
        <v>0</v>
      </c>
      <c r="O3161">
        <f>'[1]Master Data'!DP543/100</f>
        <v>0</v>
      </c>
      <c r="P3161">
        <f>'[1]Master Data'!DQ543/100</f>
        <v>0</v>
      </c>
      <c r="Q3161">
        <f>'[1]Master Data'!DR543/100</f>
        <v>0</v>
      </c>
      <c r="R3161">
        <f>'[1]Master Data'!DS543/1000000</f>
        <v>0</v>
      </c>
      <c r="S3161">
        <f>'[1]Master Data'!DU543/1000000</f>
        <v>0</v>
      </c>
      <c r="T3161">
        <f>'[1]Master Data'!DV543/100</f>
        <v>0</v>
      </c>
      <c r="U3161">
        <f>'[1]Master Data'!DW543/1000000</f>
        <v>0</v>
      </c>
    </row>
    <row r="3162" spans="1:21" x14ac:dyDescent="0.55000000000000004">
      <c r="A3162" s="41" t="s">
        <v>1632</v>
      </c>
      <c r="B3162" s="41">
        <v>0</v>
      </c>
      <c r="C3162">
        <f>'[1]Master Data'!DC544/100</f>
        <v>0</v>
      </c>
      <c r="D3162">
        <f>'[1]Master Data'!DD544/1000000</f>
        <v>0</v>
      </c>
      <c r="E3162">
        <f>'[1]Master Data'!DE544/1000000</f>
        <v>0</v>
      </c>
      <c r="F3162">
        <f>'[1]Master Data'!DF544/100</f>
        <v>0</v>
      </c>
      <c r="G3162">
        <f>'[1]Master Data'!DG544/100</f>
        <v>0</v>
      </c>
      <c r="H3162">
        <f>'[1]Master Data'!DH544/100</f>
        <v>0</v>
      </c>
      <c r="I3162">
        <f>'[1]Master Data'!DI544/100</f>
        <v>0</v>
      </c>
      <c r="J3162">
        <f>'[1]Master Data'!DJ544/100</f>
        <v>0</v>
      </c>
      <c r="K3162">
        <f>'[1]Master Data'!DL544/100</f>
        <v>0</v>
      </c>
      <c r="L3162">
        <f>'[1]Master Data'!DM544/1000000</f>
        <v>0</v>
      </c>
      <c r="M3162">
        <f>'[1]Master Data'!DN544/1000000</f>
        <v>0</v>
      </c>
      <c r="N3162">
        <f>'[1]Master Data'!DO544/1000000</f>
        <v>0</v>
      </c>
      <c r="O3162">
        <f>'[1]Master Data'!DP544/100</f>
        <v>0</v>
      </c>
      <c r="P3162">
        <f>'[1]Master Data'!DQ544/100</f>
        <v>0</v>
      </c>
      <c r="Q3162">
        <f>'[1]Master Data'!DR544/100</f>
        <v>0</v>
      </c>
      <c r="R3162">
        <f>'[1]Master Data'!DS544/1000000</f>
        <v>0</v>
      </c>
      <c r="S3162">
        <f>'[1]Master Data'!DU544/1000000</f>
        <v>0</v>
      </c>
      <c r="T3162">
        <f>'[1]Master Data'!DV544/100</f>
        <v>0</v>
      </c>
      <c r="U3162">
        <f>'[1]Master Data'!DW544/1000000</f>
        <v>0</v>
      </c>
    </row>
    <row r="3163" spans="1:21" x14ac:dyDescent="0.55000000000000004">
      <c r="A3163" s="41" t="s">
        <v>1633</v>
      </c>
      <c r="B3163" s="41">
        <v>0</v>
      </c>
      <c r="C3163">
        <f>'[1]Master Data'!DC545/100</f>
        <v>0</v>
      </c>
      <c r="D3163">
        <f>'[1]Master Data'!DD545/1000000</f>
        <v>0</v>
      </c>
      <c r="E3163">
        <f>'[1]Master Data'!DE545/1000000</f>
        <v>0</v>
      </c>
      <c r="F3163">
        <f>'[1]Master Data'!DF545/100</f>
        <v>0</v>
      </c>
      <c r="G3163">
        <f>'[1]Master Data'!DG545/100</f>
        <v>0</v>
      </c>
      <c r="H3163">
        <f>'[1]Master Data'!DH545/100</f>
        <v>0</v>
      </c>
      <c r="I3163">
        <f>'[1]Master Data'!DI545/100</f>
        <v>0</v>
      </c>
      <c r="J3163">
        <f>'[1]Master Data'!DJ545/100</f>
        <v>0</v>
      </c>
      <c r="K3163">
        <f>'[1]Master Data'!DL545/100</f>
        <v>0</v>
      </c>
      <c r="L3163">
        <f>'[1]Master Data'!DM545/1000000</f>
        <v>0</v>
      </c>
      <c r="M3163">
        <f>'[1]Master Data'!DN545/1000000</f>
        <v>0</v>
      </c>
      <c r="N3163">
        <f>'[1]Master Data'!DO545/1000000</f>
        <v>0</v>
      </c>
      <c r="O3163">
        <f>'[1]Master Data'!DP545/100</f>
        <v>0</v>
      </c>
      <c r="P3163">
        <f>'[1]Master Data'!DQ545/100</f>
        <v>0</v>
      </c>
      <c r="Q3163">
        <f>'[1]Master Data'!DR545/100</f>
        <v>0</v>
      </c>
      <c r="R3163">
        <f>'[1]Master Data'!DS545/1000000</f>
        <v>0</v>
      </c>
      <c r="S3163">
        <f>'[1]Master Data'!DU545/1000000</f>
        <v>0</v>
      </c>
      <c r="T3163">
        <f>'[1]Master Data'!DV545/100</f>
        <v>0</v>
      </c>
      <c r="U3163">
        <f>'[1]Master Data'!DW545/1000000</f>
        <v>0</v>
      </c>
    </row>
    <row r="3164" spans="1:21" x14ac:dyDescent="0.55000000000000004">
      <c r="A3164" s="41" t="s">
        <v>1634</v>
      </c>
      <c r="B3164" s="41">
        <v>0</v>
      </c>
      <c r="C3164">
        <f>'[1]Master Data'!DC546/100</f>
        <v>0</v>
      </c>
      <c r="D3164">
        <f>'[1]Master Data'!DD546/1000000</f>
        <v>0</v>
      </c>
      <c r="E3164">
        <f>'[1]Master Data'!DE546/1000000</f>
        <v>0</v>
      </c>
      <c r="F3164">
        <f>'[1]Master Data'!DF546/100</f>
        <v>0</v>
      </c>
      <c r="G3164">
        <f>'[1]Master Data'!DG546/100</f>
        <v>0</v>
      </c>
      <c r="H3164">
        <f>'[1]Master Data'!DH546/100</f>
        <v>0</v>
      </c>
      <c r="I3164">
        <f>'[1]Master Data'!DI546/100</f>
        <v>0</v>
      </c>
      <c r="J3164">
        <f>'[1]Master Data'!DJ546/100</f>
        <v>0</v>
      </c>
      <c r="K3164">
        <f>'[1]Master Data'!DL546/100</f>
        <v>0</v>
      </c>
      <c r="L3164">
        <f>'[1]Master Data'!DM546/1000000</f>
        <v>0</v>
      </c>
      <c r="M3164">
        <f>'[1]Master Data'!DN546/1000000</f>
        <v>0</v>
      </c>
      <c r="N3164">
        <f>'[1]Master Data'!DO546/1000000</f>
        <v>0</v>
      </c>
      <c r="O3164">
        <f>'[1]Master Data'!DP546/100</f>
        <v>0</v>
      </c>
      <c r="P3164">
        <f>'[1]Master Data'!DQ546/100</f>
        <v>0</v>
      </c>
      <c r="Q3164">
        <f>'[1]Master Data'!DR546/100</f>
        <v>0</v>
      </c>
      <c r="R3164">
        <f>'[1]Master Data'!DS546/1000000</f>
        <v>0</v>
      </c>
      <c r="S3164">
        <f>'[1]Master Data'!DU546/1000000</f>
        <v>0</v>
      </c>
      <c r="T3164">
        <f>'[1]Master Data'!DV546/100</f>
        <v>0</v>
      </c>
      <c r="U3164">
        <f>'[1]Master Data'!DW546/1000000</f>
        <v>0</v>
      </c>
    </row>
    <row r="3165" spans="1:21" x14ac:dyDescent="0.55000000000000004">
      <c r="A3165" s="41" t="s">
        <v>1635</v>
      </c>
      <c r="B3165" s="41">
        <v>2.0999999999999999E-3</v>
      </c>
      <c r="C3165">
        <f>'[1]Master Data'!DC547/100</f>
        <v>8.0000000000000004E-4</v>
      </c>
      <c r="D3165">
        <f>'[1]Master Data'!DD547/1000000</f>
        <v>1.9070999999999999E-7</v>
      </c>
      <c r="E3165">
        <f>'[1]Master Data'!DE547/1000000</f>
        <v>0</v>
      </c>
      <c r="F3165">
        <f>'[1]Master Data'!DF547/100</f>
        <v>0</v>
      </c>
      <c r="G3165">
        <f>'[1]Master Data'!DG547/100</f>
        <v>0</v>
      </c>
      <c r="H3165">
        <f>'[1]Master Data'!DH547/100</f>
        <v>0</v>
      </c>
      <c r="I3165">
        <f>'[1]Master Data'!DI547/100</f>
        <v>0</v>
      </c>
      <c r="J3165">
        <f>'[1]Master Data'!DJ547/100</f>
        <v>0</v>
      </c>
      <c r="K3165">
        <f>'[1]Master Data'!DL547/100</f>
        <v>0</v>
      </c>
      <c r="L3165">
        <f>'[1]Master Data'!DM547/1000000</f>
        <v>3.0709199999999998E-6</v>
      </c>
      <c r="M3165">
        <f>'[1]Master Data'!DN547/1000000</f>
        <v>1.4083199999999998E-6</v>
      </c>
      <c r="N3165">
        <f>'[1]Master Data'!DO547/1000000</f>
        <v>2.2004999999999996E-7</v>
      </c>
      <c r="O3165">
        <f>'[1]Master Data'!DP547/100</f>
        <v>0</v>
      </c>
      <c r="P3165">
        <f>'[1]Master Data'!DQ547/100</f>
        <v>0</v>
      </c>
      <c r="Q3165">
        <f>'[1]Master Data'!DR547/100</f>
        <v>0</v>
      </c>
      <c r="R3165">
        <f>'[1]Master Data'!DS547/1000000</f>
        <v>0</v>
      </c>
      <c r="S3165">
        <f>'[1]Master Data'!DU547/1000000</f>
        <v>0</v>
      </c>
      <c r="T3165">
        <f>'[1]Master Data'!DV547/100</f>
        <v>0</v>
      </c>
      <c r="U3165">
        <f>'[1]Master Data'!DW547/1000000</f>
        <v>0</v>
      </c>
    </row>
    <row r="3166" spans="1:21" x14ac:dyDescent="0.55000000000000004">
      <c r="A3166" s="41" t="s">
        <v>1636</v>
      </c>
      <c r="B3166" s="41">
        <v>1.2999999999999999E-3</v>
      </c>
      <c r="C3166">
        <f>'[1]Master Data'!DC548/100</f>
        <v>1E-4</v>
      </c>
      <c r="D3166">
        <f>'[1]Master Data'!DD548/1000000</f>
        <v>3.1009999999999998E-8</v>
      </c>
      <c r="E3166">
        <f>'[1]Master Data'!DE548/1000000</f>
        <v>0</v>
      </c>
      <c r="F3166">
        <f>'[1]Master Data'!DF548/100</f>
        <v>0</v>
      </c>
      <c r="G3166">
        <f>'[1]Master Data'!DG548/100</f>
        <v>0</v>
      </c>
      <c r="H3166">
        <f>'[1]Master Data'!DH548/100</f>
        <v>0</v>
      </c>
      <c r="I3166">
        <f>'[1]Master Data'!DI548/100</f>
        <v>0</v>
      </c>
      <c r="J3166">
        <f>'[1]Master Data'!DJ548/100</f>
        <v>0</v>
      </c>
      <c r="K3166">
        <f>'[1]Master Data'!DL548/100</f>
        <v>0</v>
      </c>
      <c r="L3166">
        <f>'[1]Master Data'!DM548/1000000</f>
        <v>2.66686E-6</v>
      </c>
      <c r="M3166">
        <f>'[1]Master Data'!DN548/1000000</f>
        <v>1.2271099999999999E-6</v>
      </c>
      <c r="N3166">
        <f>'[1]Master Data'!DO548/1000000</f>
        <v>5.0502000000000006E-7</v>
      </c>
      <c r="O3166">
        <f>'[1]Master Data'!DP548/100</f>
        <v>0.21620625908699176</v>
      </c>
      <c r="P3166">
        <f>'[1]Master Data'!DQ548/100</f>
        <v>0</v>
      </c>
      <c r="Q3166">
        <f>'[1]Master Data'!DR548/100</f>
        <v>0</v>
      </c>
      <c r="R3166">
        <f>'[1]Master Data'!DS548/1000000</f>
        <v>0</v>
      </c>
      <c r="S3166">
        <f>'[1]Master Data'!DU548/1000000</f>
        <v>0</v>
      </c>
      <c r="T3166">
        <f>'[1]Master Data'!DV548/100</f>
        <v>0</v>
      </c>
      <c r="U3166">
        <f>'[1]Master Data'!DW548/1000000</f>
        <v>0</v>
      </c>
    </row>
    <row r="3167" spans="1:21" x14ac:dyDescent="0.55000000000000004">
      <c r="A3167" s="41" t="s">
        <v>1637</v>
      </c>
      <c r="B3167" s="41">
        <v>0</v>
      </c>
      <c r="C3167">
        <f>'[1]Master Data'!DC549/100</f>
        <v>0</v>
      </c>
      <c r="D3167">
        <f>'[1]Master Data'!DD549/1000000</f>
        <v>0</v>
      </c>
      <c r="E3167">
        <f>'[1]Master Data'!DE549/1000000</f>
        <v>0</v>
      </c>
      <c r="F3167">
        <f>'[1]Master Data'!DF549/100</f>
        <v>0</v>
      </c>
      <c r="G3167">
        <f>'[1]Master Data'!DG549/100</f>
        <v>0</v>
      </c>
      <c r="H3167">
        <f>'[1]Master Data'!DH549/100</f>
        <v>0</v>
      </c>
      <c r="I3167">
        <f>'[1]Master Data'!DI549/100</f>
        <v>0</v>
      </c>
      <c r="J3167">
        <f>'[1]Master Data'!DJ549/100</f>
        <v>0</v>
      </c>
      <c r="K3167">
        <f>'[1]Master Data'!DL549/100</f>
        <v>0</v>
      </c>
      <c r="L3167">
        <f>'[1]Master Data'!DM549/1000000</f>
        <v>0</v>
      </c>
      <c r="M3167">
        <f>'[1]Master Data'!DN549/1000000</f>
        <v>0</v>
      </c>
      <c r="N3167">
        <f>'[1]Master Data'!DO549/1000000</f>
        <v>0</v>
      </c>
      <c r="O3167">
        <f>'[1]Master Data'!DP549/100</f>
        <v>0</v>
      </c>
      <c r="P3167">
        <f>'[1]Master Data'!DQ549/100</f>
        <v>0</v>
      </c>
      <c r="Q3167">
        <f>'[1]Master Data'!DR549/100</f>
        <v>0</v>
      </c>
      <c r="R3167">
        <f>'[1]Master Data'!DS549/1000000</f>
        <v>0</v>
      </c>
      <c r="S3167">
        <f>'[1]Master Data'!DU549/1000000</f>
        <v>0</v>
      </c>
      <c r="T3167">
        <f>'[1]Master Data'!DV549/100</f>
        <v>0</v>
      </c>
      <c r="U3167">
        <f>'[1]Master Data'!DW549/1000000</f>
        <v>0</v>
      </c>
    </row>
    <row r="3168" spans="1:21" x14ac:dyDescent="0.55000000000000004">
      <c r="A3168" s="41" t="s">
        <v>1638</v>
      </c>
      <c r="B3168" s="41">
        <v>1.1999999999999999E-3</v>
      </c>
      <c r="C3168">
        <f>'[1]Master Data'!DC550/100</f>
        <v>1E-4</v>
      </c>
      <c r="D3168">
        <f>'[1]Master Data'!DD550/1000000</f>
        <v>3.1220000000000004E-8</v>
      </c>
      <c r="E3168">
        <f>'[1]Master Data'!DE550/1000000</f>
        <v>0</v>
      </c>
      <c r="F3168">
        <f>'[1]Master Data'!DF550/100</f>
        <v>0</v>
      </c>
      <c r="G3168">
        <f>'[1]Master Data'!DG550/100</f>
        <v>0</v>
      </c>
      <c r="H3168">
        <f>'[1]Master Data'!DH550/100</f>
        <v>0</v>
      </c>
      <c r="I3168">
        <f>'[1]Master Data'!DI550/100</f>
        <v>0</v>
      </c>
      <c r="J3168">
        <f>'[1]Master Data'!DJ550/100</f>
        <v>0</v>
      </c>
      <c r="K3168">
        <f>'[1]Master Data'!DL550/100</f>
        <v>0</v>
      </c>
      <c r="L3168">
        <f>'[1]Master Data'!DM550/1000000</f>
        <v>2.6180199999999999E-6</v>
      </c>
      <c r="M3168">
        <f>'[1]Master Data'!DN550/1000000</f>
        <v>1.3023199999999999E-6</v>
      </c>
      <c r="N3168">
        <f>'[1]Master Data'!DO550/1000000</f>
        <v>5.0844000000000002E-7</v>
      </c>
      <c r="O3168">
        <f>'[1]Master Data'!DP550/100</f>
        <v>0.21825885015427329</v>
      </c>
      <c r="P3168">
        <f>'[1]Master Data'!DQ550/100</f>
        <v>0</v>
      </c>
      <c r="Q3168">
        <f>'[1]Master Data'!DR550/100</f>
        <v>0</v>
      </c>
      <c r="R3168">
        <f>'[1]Master Data'!DS550/1000000</f>
        <v>0</v>
      </c>
      <c r="S3168">
        <f>'[1]Master Data'!DU550/1000000</f>
        <v>0</v>
      </c>
      <c r="T3168">
        <f>'[1]Master Data'!DV550/100</f>
        <v>0</v>
      </c>
      <c r="U3168">
        <f>'[1]Master Data'!DW550/1000000</f>
        <v>0</v>
      </c>
    </row>
    <row r="3169" spans="1:21" x14ac:dyDescent="0.55000000000000004">
      <c r="A3169" s="41" t="s">
        <v>1639</v>
      </c>
      <c r="B3169" s="41">
        <v>2.3E-3</v>
      </c>
      <c r="C3169">
        <f>'[1]Master Data'!DC551/100</f>
        <v>1.1000000000000001E-3</v>
      </c>
      <c r="D3169">
        <f>'[1]Master Data'!DD551/1000000</f>
        <v>1.7640000000000002E-7</v>
      </c>
      <c r="E3169">
        <f>'[1]Master Data'!DE551/1000000</f>
        <v>0</v>
      </c>
      <c r="F3169">
        <f>'[1]Master Data'!DF551/100</f>
        <v>0</v>
      </c>
      <c r="G3169">
        <f>'[1]Master Data'!DG551/100</f>
        <v>0</v>
      </c>
      <c r="H3169">
        <f>'[1]Master Data'!DH551/100</f>
        <v>0</v>
      </c>
      <c r="I3169">
        <f>'[1]Master Data'!DI551/100</f>
        <v>0</v>
      </c>
      <c r="J3169">
        <f>'[1]Master Data'!DJ551/100</f>
        <v>0</v>
      </c>
      <c r="K3169">
        <f>'[1]Master Data'!DL551/100</f>
        <v>0</v>
      </c>
      <c r="L3169">
        <f>'[1]Master Data'!DM551/1000000</f>
        <v>2.7174E-6</v>
      </c>
      <c r="M3169">
        <f>'[1]Master Data'!DN551/1000000</f>
        <v>1.1214000000000002E-6</v>
      </c>
      <c r="N3169">
        <f>'[1]Master Data'!DO551/1000000</f>
        <v>1.8059999999999999E-7</v>
      </c>
      <c r="O3169">
        <f>'[1]Master Data'!DP551/100</f>
        <v>0</v>
      </c>
      <c r="P3169">
        <f>'[1]Master Data'!DQ551/100</f>
        <v>0</v>
      </c>
      <c r="Q3169">
        <f>'[1]Master Data'!DR551/100</f>
        <v>0</v>
      </c>
      <c r="R3169">
        <f>'[1]Master Data'!DS551/1000000</f>
        <v>0</v>
      </c>
      <c r="S3169">
        <f>'[1]Master Data'!DU551/1000000</f>
        <v>0</v>
      </c>
      <c r="T3169">
        <f>'[1]Master Data'!DV551/100</f>
        <v>0</v>
      </c>
      <c r="U3169">
        <f>'[1]Master Data'!DW551/1000000</f>
        <v>0</v>
      </c>
    </row>
    <row r="3170" spans="1:21" x14ac:dyDescent="0.55000000000000004">
      <c r="A3170" s="41" t="s">
        <v>1640</v>
      </c>
      <c r="B3170" s="41">
        <v>1.1000000000000001E-3</v>
      </c>
      <c r="C3170">
        <f>'[1]Master Data'!DC552/100</f>
        <v>1E-4</v>
      </c>
      <c r="D3170">
        <f>'[1]Master Data'!DD552/1000000</f>
        <v>2.2800000000000002E-8</v>
      </c>
      <c r="E3170">
        <f>'[1]Master Data'!DE552/1000000</f>
        <v>0</v>
      </c>
      <c r="F3170">
        <f>'[1]Master Data'!DF552/100</f>
        <v>0</v>
      </c>
      <c r="G3170">
        <f>'[1]Master Data'!DG552/100</f>
        <v>0</v>
      </c>
      <c r="H3170">
        <f>'[1]Master Data'!DH552/100</f>
        <v>0</v>
      </c>
      <c r="I3170">
        <f>'[1]Master Data'!DI552/100</f>
        <v>0</v>
      </c>
      <c r="J3170">
        <f>'[1]Master Data'!DJ552/100</f>
        <v>0</v>
      </c>
      <c r="K3170">
        <f>'[1]Master Data'!DL552/100</f>
        <v>0</v>
      </c>
      <c r="L3170">
        <f>'[1]Master Data'!DM552/1000000</f>
        <v>2.2495999999999996E-6</v>
      </c>
      <c r="M3170">
        <f>'[1]Master Data'!DN552/1000000</f>
        <v>1.1134E-6</v>
      </c>
      <c r="N3170">
        <f>'[1]Master Data'!DO552/1000000</f>
        <v>4.1799999999999996E-7</v>
      </c>
      <c r="O3170">
        <f>'[1]Master Data'!DP552/100</f>
        <v>0</v>
      </c>
      <c r="P3170">
        <f>'[1]Master Data'!DQ552/100</f>
        <v>0</v>
      </c>
      <c r="Q3170">
        <f>'[1]Master Data'!DR552/100</f>
        <v>0</v>
      </c>
      <c r="R3170">
        <f>'[1]Master Data'!DS552/1000000</f>
        <v>0</v>
      </c>
      <c r="S3170">
        <f>'[1]Master Data'!DU552/1000000</f>
        <v>0</v>
      </c>
      <c r="T3170">
        <f>'[1]Master Data'!DV552/100</f>
        <v>0</v>
      </c>
      <c r="U3170">
        <f>'[1]Master Data'!DW552/1000000</f>
        <v>0</v>
      </c>
    </row>
    <row r="3171" spans="1:21" x14ac:dyDescent="0.55000000000000004">
      <c r="A3171" s="41" t="s">
        <v>1641</v>
      </c>
      <c r="B3171" s="41">
        <v>2.1562958678689337E-3</v>
      </c>
      <c r="C3171">
        <f>'[1]Master Data'!DC553/100</f>
        <v>8.8627284768528906E-4</v>
      </c>
      <c r="D3171">
        <f>'[1]Master Data'!DD553/1000000</f>
        <v>1.8695999999999997E-7</v>
      </c>
      <c r="E3171">
        <f>'[1]Master Data'!DE553/1000000</f>
        <v>0</v>
      </c>
      <c r="F3171">
        <f>'[1]Master Data'!DF553/100</f>
        <v>0</v>
      </c>
      <c r="G3171">
        <f>'[1]Master Data'!DG553/100</f>
        <v>0</v>
      </c>
      <c r="H3171">
        <f>'[1]Master Data'!DH553/100</f>
        <v>0</v>
      </c>
      <c r="I3171">
        <f>'[1]Master Data'!DI553/100</f>
        <v>0</v>
      </c>
      <c r="J3171">
        <f>'[1]Master Data'!DJ553/100</f>
        <v>0</v>
      </c>
      <c r="K3171">
        <f>'[1]Master Data'!DL553/100</f>
        <v>0</v>
      </c>
      <c r="L3171">
        <f>'[1]Master Data'!DM553/1000000</f>
        <v>3.1832400000000001E-6</v>
      </c>
      <c r="M3171">
        <f>'[1]Master Data'!DN553/1000000</f>
        <v>1.32348E-6</v>
      </c>
      <c r="N3171">
        <f>'[1]Master Data'!DO553/1000000</f>
        <v>2.2632E-7</v>
      </c>
      <c r="O3171">
        <f>'[1]Master Data'!DP553/100</f>
        <v>0</v>
      </c>
      <c r="P3171">
        <f>'[1]Master Data'!DQ553/100</f>
        <v>0</v>
      </c>
      <c r="Q3171">
        <f>'[1]Master Data'!DR553/100</f>
        <v>0</v>
      </c>
      <c r="R3171">
        <f>'[1]Master Data'!DS553/1000000</f>
        <v>0</v>
      </c>
      <c r="S3171">
        <f>'[1]Master Data'!DU553/1000000</f>
        <v>0</v>
      </c>
      <c r="T3171">
        <f>'[1]Master Data'!DV553/100</f>
        <v>0</v>
      </c>
      <c r="U3171">
        <f>'[1]Master Data'!DW553/1000000</f>
        <v>0</v>
      </c>
    </row>
    <row r="3172" spans="1:21" x14ac:dyDescent="0.55000000000000004">
      <c r="A3172" s="41" t="s">
        <v>1642</v>
      </c>
      <c r="B3172" s="41">
        <v>1.1240231217618901E-3</v>
      </c>
      <c r="C3172">
        <f>'[1]Master Data'!DC554/100</f>
        <v>1.554223366330867E-4</v>
      </c>
      <c r="D3172">
        <f>'[1]Master Data'!DD554/1000000</f>
        <v>1.4840000000000001E-8</v>
      </c>
      <c r="E3172">
        <f>'[1]Master Data'!DE554/1000000</f>
        <v>0</v>
      </c>
      <c r="F3172">
        <f>'[1]Master Data'!DF554/100</f>
        <v>0</v>
      </c>
      <c r="G3172">
        <f>'[1]Master Data'!DG554/100</f>
        <v>0</v>
      </c>
      <c r="H3172">
        <f>'[1]Master Data'!DH554/100</f>
        <v>0</v>
      </c>
      <c r="I3172">
        <f>'[1]Master Data'!DI554/100</f>
        <v>0</v>
      </c>
      <c r="J3172">
        <f>'[1]Master Data'!DJ554/100</f>
        <v>0</v>
      </c>
      <c r="K3172">
        <f>'[1]Master Data'!DL554/100</f>
        <v>0</v>
      </c>
      <c r="L3172">
        <f>'[1]Master Data'!DM554/1000000</f>
        <v>2.2148699999999998E-6</v>
      </c>
      <c r="M3172">
        <f>'[1]Master Data'!DN554/1000000</f>
        <v>1.0833199999999998E-6</v>
      </c>
      <c r="N3172">
        <f>'[1]Master Data'!DO554/1000000</f>
        <v>3.9326000000000002E-7</v>
      </c>
      <c r="O3172">
        <f>'[1]Master Data'!DP554/100</f>
        <v>0</v>
      </c>
      <c r="P3172">
        <f>'[1]Master Data'!DQ554/100</f>
        <v>0</v>
      </c>
      <c r="Q3172">
        <f>'[1]Master Data'!DR554/100</f>
        <v>0</v>
      </c>
      <c r="R3172">
        <f>'[1]Master Data'!DS554/1000000</f>
        <v>0</v>
      </c>
      <c r="S3172">
        <f>'[1]Master Data'!DU554/1000000</f>
        <v>0</v>
      </c>
      <c r="T3172">
        <f>'[1]Master Data'!DV554/100</f>
        <v>0</v>
      </c>
      <c r="U3172">
        <f>'[1]Master Data'!DW554/1000000</f>
        <v>0</v>
      </c>
    </row>
    <row r="3173" spans="1:21" x14ac:dyDescent="0.55000000000000004">
      <c r="A3173" s="41" t="s">
        <v>1643</v>
      </c>
      <c r="B3173" s="41">
        <v>0</v>
      </c>
      <c r="C3173">
        <f>'[1]Master Data'!DC555/100</f>
        <v>0</v>
      </c>
      <c r="D3173">
        <f>'[1]Master Data'!DD555/1000000</f>
        <v>0</v>
      </c>
      <c r="E3173">
        <f>'[1]Master Data'!DE555/1000000</f>
        <v>0</v>
      </c>
      <c r="F3173">
        <f>'[1]Master Data'!DF555/100</f>
        <v>0</v>
      </c>
      <c r="G3173">
        <f>'[1]Master Data'!DG555/100</f>
        <v>0</v>
      </c>
      <c r="H3173">
        <f>'[1]Master Data'!DH555/100</f>
        <v>0</v>
      </c>
      <c r="I3173">
        <f>'[1]Master Data'!DI555/100</f>
        <v>0</v>
      </c>
      <c r="J3173">
        <f>'[1]Master Data'!DJ555/100</f>
        <v>0</v>
      </c>
      <c r="K3173">
        <f>'[1]Master Data'!DL555/100</f>
        <v>0</v>
      </c>
      <c r="L3173">
        <f>'[1]Master Data'!DM555/1000000</f>
        <v>0</v>
      </c>
      <c r="M3173">
        <f>'[1]Master Data'!DN555/1000000</f>
        <v>0</v>
      </c>
      <c r="N3173">
        <f>'[1]Master Data'!DO555/1000000</f>
        <v>0</v>
      </c>
      <c r="O3173">
        <f>'[1]Master Data'!DP555/100</f>
        <v>0</v>
      </c>
      <c r="P3173">
        <f>'[1]Master Data'!DQ555/100</f>
        <v>0</v>
      </c>
      <c r="Q3173">
        <f>'[1]Master Data'!DR555/100</f>
        <v>0</v>
      </c>
      <c r="R3173">
        <f>'[1]Master Data'!DS555/1000000</f>
        <v>0</v>
      </c>
      <c r="S3173">
        <f>'[1]Master Data'!DU555/1000000</f>
        <v>0</v>
      </c>
      <c r="T3173">
        <f>'[1]Master Data'!DV555/100</f>
        <v>0</v>
      </c>
      <c r="U3173">
        <f>'[1]Master Data'!DW555/1000000</f>
        <v>0</v>
      </c>
    </row>
    <row r="3174" spans="1:21" x14ac:dyDescent="0.55000000000000004">
      <c r="A3174" s="41" t="s">
        <v>1644</v>
      </c>
      <c r="B3174" s="41">
        <v>0</v>
      </c>
      <c r="C3174">
        <f>'[1]Master Data'!DC556/100</f>
        <v>0</v>
      </c>
      <c r="D3174">
        <f>'[1]Master Data'!DD556/1000000</f>
        <v>0</v>
      </c>
      <c r="E3174">
        <f>'[1]Master Data'!DE556/1000000</f>
        <v>0</v>
      </c>
      <c r="F3174">
        <f>'[1]Master Data'!DF556/100</f>
        <v>0</v>
      </c>
      <c r="G3174">
        <f>'[1]Master Data'!DG556/100</f>
        <v>0</v>
      </c>
      <c r="H3174">
        <f>'[1]Master Data'!DH556/100</f>
        <v>0</v>
      </c>
      <c r="I3174">
        <f>'[1]Master Data'!DI556/100</f>
        <v>0</v>
      </c>
      <c r="J3174">
        <f>'[1]Master Data'!DJ556/100</f>
        <v>0</v>
      </c>
      <c r="K3174">
        <f>'[1]Master Data'!DL556/100</f>
        <v>0</v>
      </c>
      <c r="L3174">
        <f>'[1]Master Data'!DM556/1000000</f>
        <v>0</v>
      </c>
      <c r="M3174">
        <f>'[1]Master Data'!DN556/1000000</f>
        <v>0</v>
      </c>
      <c r="N3174">
        <f>'[1]Master Data'!DO556/1000000</f>
        <v>0</v>
      </c>
      <c r="O3174">
        <f>'[1]Master Data'!DP556/100</f>
        <v>0</v>
      </c>
      <c r="P3174">
        <f>'[1]Master Data'!DQ556/100</f>
        <v>0</v>
      </c>
      <c r="Q3174">
        <f>'[1]Master Data'!DR556/100</f>
        <v>0</v>
      </c>
      <c r="R3174">
        <f>'[1]Master Data'!DS556/1000000</f>
        <v>0</v>
      </c>
      <c r="S3174">
        <f>'[1]Master Data'!DU556/1000000</f>
        <v>0</v>
      </c>
      <c r="T3174">
        <f>'[1]Master Data'!DV556/100</f>
        <v>0</v>
      </c>
      <c r="U3174">
        <f>'[1]Master Data'!DW556/1000000</f>
        <v>0</v>
      </c>
    </row>
    <row r="3175" spans="1:21" x14ac:dyDescent="0.55000000000000004">
      <c r="A3175" s="41" t="s">
        <v>1645</v>
      </c>
      <c r="B3175" s="41">
        <v>0</v>
      </c>
      <c r="C3175">
        <f>'[1]Master Data'!DC557/100</f>
        <v>0</v>
      </c>
      <c r="D3175">
        <f>'[1]Master Data'!DD557/1000000</f>
        <v>0</v>
      </c>
      <c r="E3175">
        <f>'[1]Master Data'!DE557/1000000</f>
        <v>0</v>
      </c>
      <c r="F3175">
        <f>'[1]Master Data'!DF557/100</f>
        <v>0</v>
      </c>
      <c r="G3175">
        <f>'[1]Master Data'!DG557/100</f>
        <v>0</v>
      </c>
      <c r="H3175">
        <f>'[1]Master Data'!DH557/100</f>
        <v>0</v>
      </c>
      <c r="I3175">
        <f>'[1]Master Data'!DI557/100</f>
        <v>0</v>
      </c>
      <c r="J3175">
        <f>'[1]Master Data'!DJ557/100</f>
        <v>0</v>
      </c>
      <c r="K3175">
        <f>'[1]Master Data'!DL557/100</f>
        <v>0</v>
      </c>
      <c r="L3175">
        <f>'[1]Master Data'!DM557/1000000</f>
        <v>0</v>
      </c>
      <c r="M3175">
        <f>'[1]Master Data'!DN557/1000000</f>
        <v>0</v>
      </c>
      <c r="N3175">
        <f>'[1]Master Data'!DO557/1000000</f>
        <v>0</v>
      </c>
      <c r="O3175">
        <f>'[1]Master Data'!DP557/100</f>
        <v>0</v>
      </c>
      <c r="P3175">
        <f>'[1]Master Data'!DQ557/100</f>
        <v>0</v>
      </c>
      <c r="Q3175">
        <f>'[1]Master Data'!DR557/100</f>
        <v>0</v>
      </c>
      <c r="R3175">
        <f>'[1]Master Data'!DS557/1000000</f>
        <v>0</v>
      </c>
      <c r="S3175">
        <f>'[1]Master Data'!DU557/1000000</f>
        <v>0</v>
      </c>
      <c r="T3175">
        <f>'[1]Master Data'!DV557/100</f>
        <v>0</v>
      </c>
      <c r="U3175">
        <f>'[1]Master Data'!DW557/1000000</f>
        <v>0</v>
      </c>
    </row>
    <row r="3176" spans="1:21" x14ac:dyDescent="0.55000000000000004">
      <c r="A3176" s="41" t="s">
        <v>1646</v>
      </c>
      <c r="B3176" s="41">
        <v>0</v>
      </c>
      <c r="C3176">
        <f>'[1]Master Data'!DC558/100</f>
        <v>0</v>
      </c>
      <c r="D3176">
        <f>'[1]Master Data'!DD558/1000000</f>
        <v>0</v>
      </c>
      <c r="E3176">
        <f>'[1]Master Data'!DE558/1000000</f>
        <v>0</v>
      </c>
      <c r="F3176">
        <f>'[1]Master Data'!DF558/100</f>
        <v>0</v>
      </c>
      <c r="G3176">
        <f>'[1]Master Data'!DG558/100</f>
        <v>0</v>
      </c>
      <c r="H3176">
        <f>'[1]Master Data'!DH558/100</f>
        <v>0</v>
      </c>
      <c r="I3176">
        <f>'[1]Master Data'!DI558/100</f>
        <v>0</v>
      </c>
      <c r="J3176">
        <f>'[1]Master Data'!DJ558/100</f>
        <v>0</v>
      </c>
      <c r="K3176">
        <f>'[1]Master Data'!DL558/100</f>
        <v>0</v>
      </c>
      <c r="L3176">
        <f>'[1]Master Data'!DM558/1000000</f>
        <v>0</v>
      </c>
      <c r="M3176">
        <f>'[1]Master Data'!DN558/1000000</f>
        <v>0</v>
      </c>
      <c r="N3176">
        <f>'[1]Master Data'!DO558/1000000</f>
        <v>0</v>
      </c>
      <c r="O3176">
        <f>'[1]Master Data'!DP558/100</f>
        <v>0</v>
      </c>
      <c r="P3176">
        <f>'[1]Master Data'!DQ558/100</f>
        <v>0</v>
      </c>
      <c r="Q3176">
        <f>'[1]Master Data'!DR558/100</f>
        <v>0</v>
      </c>
      <c r="R3176">
        <f>'[1]Master Data'!DS558/1000000</f>
        <v>0</v>
      </c>
      <c r="S3176">
        <f>'[1]Master Data'!DU558/1000000</f>
        <v>0</v>
      </c>
      <c r="T3176">
        <f>'[1]Master Data'!DV558/100</f>
        <v>0</v>
      </c>
      <c r="U3176">
        <f>'[1]Master Data'!DW558/1000000</f>
        <v>0</v>
      </c>
    </row>
    <row r="3177" spans="1:21" x14ac:dyDescent="0.55000000000000004">
      <c r="A3177" s="41" t="s">
        <v>1647</v>
      </c>
      <c r="B3177" s="41">
        <v>0</v>
      </c>
      <c r="C3177">
        <f>'[1]Master Data'!DC559/100</f>
        <v>0</v>
      </c>
      <c r="D3177">
        <f>'[1]Master Data'!DD559/1000000</f>
        <v>0</v>
      </c>
      <c r="E3177">
        <f>'[1]Master Data'!DE559/1000000</f>
        <v>0</v>
      </c>
      <c r="F3177">
        <f>'[1]Master Data'!DF559/100</f>
        <v>0</v>
      </c>
      <c r="G3177">
        <f>'[1]Master Data'!DG559/100</f>
        <v>0</v>
      </c>
      <c r="H3177">
        <f>'[1]Master Data'!DH559/100</f>
        <v>0</v>
      </c>
      <c r="I3177">
        <f>'[1]Master Data'!DI559/100</f>
        <v>0</v>
      </c>
      <c r="J3177">
        <f>'[1]Master Data'!DJ559/100</f>
        <v>0</v>
      </c>
      <c r="K3177">
        <f>'[1]Master Data'!DL559/100</f>
        <v>0</v>
      </c>
      <c r="L3177">
        <f>'[1]Master Data'!DM559/1000000</f>
        <v>0</v>
      </c>
      <c r="M3177">
        <f>'[1]Master Data'!DN559/1000000</f>
        <v>0</v>
      </c>
      <c r="N3177">
        <f>'[1]Master Data'!DO559/1000000</f>
        <v>0</v>
      </c>
      <c r="O3177">
        <f>'[1]Master Data'!DP559/100</f>
        <v>0</v>
      </c>
      <c r="P3177">
        <f>'[1]Master Data'!DQ559/100</f>
        <v>0</v>
      </c>
      <c r="Q3177">
        <f>'[1]Master Data'!DR559/100</f>
        <v>0</v>
      </c>
      <c r="R3177">
        <f>'[1]Master Data'!DS559/1000000</f>
        <v>0</v>
      </c>
      <c r="S3177">
        <f>'[1]Master Data'!DU559/1000000</f>
        <v>0</v>
      </c>
      <c r="T3177">
        <f>'[1]Master Data'!DV559/100</f>
        <v>0</v>
      </c>
      <c r="U3177">
        <f>'[1]Master Data'!DW559/1000000</f>
        <v>0</v>
      </c>
    </row>
    <row r="3178" spans="1:21" x14ac:dyDescent="0.55000000000000004">
      <c r="A3178" s="41" t="s">
        <v>1648</v>
      </c>
      <c r="B3178" s="41">
        <v>8.2325547445255489E-4</v>
      </c>
      <c r="C3178">
        <f>'[1]Master Data'!DC560/100</f>
        <v>8.9999999999999992E-5</v>
      </c>
      <c r="D3178">
        <f>'[1]Master Data'!DD560/1000000</f>
        <v>2.6972729927007302E-8</v>
      </c>
      <c r="E3178">
        <f>'[1]Master Data'!DE560/1000000</f>
        <v>0</v>
      </c>
      <c r="F3178">
        <f>'[1]Master Data'!DF560/100</f>
        <v>0</v>
      </c>
      <c r="G3178">
        <f>'[1]Master Data'!DG560/100</f>
        <v>0</v>
      </c>
      <c r="H3178">
        <f>'[1]Master Data'!DH560/100</f>
        <v>0</v>
      </c>
      <c r="I3178">
        <f>'[1]Master Data'!DI560/100</f>
        <v>0</v>
      </c>
      <c r="J3178">
        <f>'[1]Master Data'!DJ560/100</f>
        <v>0</v>
      </c>
      <c r="K3178">
        <f>'[1]Master Data'!DL560/100</f>
        <v>0</v>
      </c>
      <c r="L3178">
        <f>'[1]Master Data'!DM560/1000000</f>
        <v>1.7457691094890514E-6</v>
      </c>
      <c r="M3178">
        <f>'[1]Master Data'!DN560/1000000</f>
        <v>9.0375497810218985E-7</v>
      </c>
      <c r="N3178">
        <f>'[1]Master Data'!DO560/1000000</f>
        <v>2.8376590948905108E-7</v>
      </c>
      <c r="O3178">
        <f>'[1]Master Data'!DP560/100</f>
        <v>0.14814313835815118</v>
      </c>
      <c r="P3178">
        <f>'[1]Master Data'!DQ560/100</f>
        <v>0</v>
      </c>
      <c r="Q3178">
        <f>'[1]Master Data'!DR560/100</f>
        <v>0</v>
      </c>
      <c r="R3178">
        <f>'[1]Master Data'!DS560/1000000</f>
        <v>0</v>
      </c>
      <c r="S3178">
        <f>'[1]Master Data'!DU560/1000000</f>
        <v>0</v>
      </c>
      <c r="T3178">
        <f>'[1]Master Data'!DV560/100</f>
        <v>0</v>
      </c>
      <c r="U3178">
        <f>'[1]Master Data'!DW560/1000000</f>
        <v>0</v>
      </c>
    </row>
    <row r="3179" spans="1:21" x14ac:dyDescent="0.55000000000000004">
      <c r="A3179" s="41" t="s">
        <v>1649</v>
      </c>
      <c r="B3179" s="41">
        <v>0</v>
      </c>
      <c r="C3179">
        <f>'[1]Master Data'!DC561/100</f>
        <v>0</v>
      </c>
      <c r="D3179">
        <f>'[1]Master Data'!DD561/1000000</f>
        <v>0</v>
      </c>
      <c r="E3179">
        <f>'[1]Master Data'!DE561/1000000</f>
        <v>0</v>
      </c>
      <c r="F3179">
        <f>'[1]Master Data'!DF561/100</f>
        <v>0</v>
      </c>
      <c r="G3179">
        <f>'[1]Master Data'!DG561/100</f>
        <v>0</v>
      </c>
      <c r="H3179">
        <f>'[1]Master Data'!DH561/100</f>
        <v>0</v>
      </c>
      <c r="I3179">
        <f>'[1]Master Data'!DI561/100</f>
        <v>0</v>
      </c>
      <c r="J3179">
        <f>'[1]Master Data'!DJ561/100</f>
        <v>0</v>
      </c>
      <c r="K3179">
        <f>'[1]Master Data'!DL561/100</f>
        <v>0</v>
      </c>
      <c r="L3179">
        <f>'[1]Master Data'!DM561/1000000</f>
        <v>0</v>
      </c>
      <c r="M3179">
        <f>'[1]Master Data'!DN561/1000000</f>
        <v>0</v>
      </c>
      <c r="N3179">
        <f>'[1]Master Data'!DO561/1000000</f>
        <v>0</v>
      </c>
      <c r="O3179">
        <f>'[1]Master Data'!DP561/100</f>
        <v>0</v>
      </c>
      <c r="P3179">
        <f>'[1]Master Data'!DQ561/100</f>
        <v>0</v>
      </c>
      <c r="Q3179">
        <f>'[1]Master Data'!DR561/100</f>
        <v>0</v>
      </c>
      <c r="R3179">
        <f>'[1]Master Data'!DS561/1000000</f>
        <v>0</v>
      </c>
      <c r="S3179">
        <f>'[1]Master Data'!DU561/1000000</f>
        <v>0</v>
      </c>
      <c r="T3179">
        <f>'[1]Master Data'!DV561/100</f>
        <v>0</v>
      </c>
      <c r="U3179">
        <f>'[1]Master Data'!DW561/1000000</f>
        <v>0</v>
      </c>
    </row>
    <row r="3180" spans="1:21" x14ac:dyDescent="0.55000000000000004">
      <c r="A3180" s="41" t="s">
        <v>1650</v>
      </c>
      <c r="B3180" s="41">
        <v>0</v>
      </c>
      <c r="C3180">
        <f>'[1]Master Data'!DC562/100</f>
        <v>0</v>
      </c>
      <c r="D3180">
        <f>'[1]Master Data'!DD562/1000000</f>
        <v>0</v>
      </c>
      <c r="E3180">
        <f>'[1]Master Data'!DE562/1000000</f>
        <v>0</v>
      </c>
      <c r="F3180">
        <f>'[1]Master Data'!DF562/100</f>
        <v>0</v>
      </c>
      <c r="G3180">
        <f>'[1]Master Data'!DG562/100</f>
        <v>0</v>
      </c>
      <c r="H3180">
        <f>'[1]Master Data'!DH562/100</f>
        <v>0</v>
      </c>
      <c r="I3180">
        <f>'[1]Master Data'!DI562/100</f>
        <v>0</v>
      </c>
      <c r="J3180">
        <f>'[1]Master Data'!DJ562/100</f>
        <v>0</v>
      </c>
      <c r="K3180">
        <f>'[1]Master Data'!DL562/100</f>
        <v>0</v>
      </c>
      <c r="L3180">
        <f>'[1]Master Data'!DM562/1000000</f>
        <v>0</v>
      </c>
      <c r="M3180">
        <f>'[1]Master Data'!DN562/1000000</f>
        <v>0</v>
      </c>
      <c r="N3180">
        <f>'[1]Master Data'!DO562/1000000</f>
        <v>0</v>
      </c>
      <c r="O3180">
        <f>'[1]Master Data'!DP562/100</f>
        <v>0</v>
      </c>
      <c r="P3180">
        <f>'[1]Master Data'!DQ562/100</f>
        <v>0</v>
      </c>
      <c r="Q3180">
        <f>'[1]Master Data'!DR562/100</f>
        <v>0</v>
      </c>
      <c r="R3180">
        <f>'[1]Master Data'!DS562/1000000</f>
        <v>0</v>
      </c>
      <c r="S3180">
        <f>'[1]Master Data'!DU562/1000000</f>
        <v>0</v>
      </c>
      <c r="T3180">
        <f>'[1]Master Data'!DV562/100</f>
        <v>0</v>
      </c>
      <c r="U3180">
        <f>'[1]Master Data'!DW562/1000000</f>
        <v>0</v>
      </c>
    </row>
    <row r="3181" spans="1:21" x14ac:dyDescent="0.55000000000000004">
      <c r="A3181" s="41" t="s">
        <v>1651</v>
      </c>
      <c r="B3181" s="41">
        <v>1.1240231217618901E-3</v>
      </c>
      <c r="C3181">
        <f>'[1]Master Data'!DC563/100</f>
        <v>1.554223366330867E-4</v>
      </c>
      <c r="D3181">
        <f>'[1]Master Data'!DD563/1000000</f>
        <v>2.9999999999999997E-8</v>
      </c>
      <c r="E3181">
        <f>'[1]Master Data'!DE563/1000000</f>
        <v>0</v>
      </c>
      <c r="F3181">
        <f>'[1]Master Data'!DF563/100</f>
        <v>0</v>
      </c>
      <c r="G3181">
        <f>'[1]Master Data'!DG563/100</f>
        <v>0</v>
      </c>
      <c r="H3181">
        <f>'[1]Master Data'!DH563/100</f>
        <v>0</v>
      </c>
      <c r="I3181">
        <f>'[1]Master Data'!DI563/100</f>
        <v>0</v>
      </c>
      <c r="J3181">
        <f>'[1]Master Data'!DJ563/100</f>
        <v>0</v>
      </c>
      <c r="K3181">
        <f>'[1]Master Data'!DL563/100</f>
        <v>0</v>
      </c>
      <c r="L3181">
        <f>'[1]Master Data'!DM563/1000000</f>
        <v>2.5400000000000002E-6</v>
      </c>
      <c r="M3181">
        <f>'[1]Master Data'!DN563/1000000</f>
        <v>1.0500000000000001E-6</v>
      </c>
      <c r="N3181">
        <f>'[1]Master Data'!DO563/1000000</f>
        <v>4.2E-7</v>
      </c>
      <c r="O3181">
        <f>'[1]Master Data'!DP563/100</f>
        <v>0</v>
      </c>
      <c r="P3181">
        <f>'[1]Master Data'!DQ563/100</f>
        <v>0</v>
      </c>
      <c r="Q3181">
        <f>'[1]Master Data'!DR563/100</f>
        <v>0</v>
      </c>
      <c r="R3181">
        <f>'[1]Master Data'!DS563/1000000</f>
        <v>0</v>
      </c>
      <c r="S3181">
        <f>'[1]Master Data'!DU563/1000000</f>
        <v>0</v>
      </c>
      <c r="T3181">
        <f>'[1]Master Data'!DV563/100</f>
        <v>0</v>
      </c>
      <c r="U3181">
        <f>'[1]Master Data'!DW563/1000000</f>
        <v>0</v>
      </c>
    </row>
    <row r="3182" spans="1:21" x14ac:dyDescent="0.55000000000000004">
      <c r="A3182" s="41" t="s">
        <v>1652</v>
      </c>
      <c r="B3182" s="41">
        <v>0</v>
      </c>
      <c r="C3182">
        <f>'[1]Master Data'!DC564/100</f>
        <v>0</v>
      </c>
      <c r="D3182">
        <f>'[1]Master Data'!DD564/1000000</f>
        <v>0</v>
      </c>
      <c r="E3182">
        <f>'[1]Master Data'!DE564/1000000</f>
        <v>0</v>
      </c>
      <c r="F3182">
        <f>'[1]Master Data'!DF564/100</f>
        <v>0</v>
      </c>
      <c r="G3182">
        <f>'[1]Master Data'!DG564/100</f>
        <v>0</v>
      </c>
      <c r="H3182">
        <f>'[1]Master Data'!DH564/100</f>
        <v>0</v>
      </c>
      <c r="I3182">
        <f>'[1]Master Data'!DI564/100</f>
        <v>0</v>
      </c>
      <c r="J3182">
        <f>'[1]Master Data'!DJ564/100</f>
        <v>0</v>
      </c>
      <c r="K3182">
        <f>'[1]Master Data'!DL564/100</f>
        <v>0</v>
      </c>
      <c r="L3182">
        <f>'[1]Master Data'!DM564/1000000</f>
        <v>0</v>
      </c>
      <c r="M3182">
        <f>'[1]Master Data'!DN564/1000000</f>
        <v>0</v>
      </c>
      <c r="N3182">
        <f>'[1]Master Data'!DO564/1000000</f>
        <v>0</v>
      </c>
      <c r="O3182">
        <f>'[1]Master Data'!DP564/100</f>
        <v>0</v>
      </c>
      <c r="P3182">
        <f>'[1]Master Data'!DQ564/100</f>
        <v>0</v>
      </c>
      <c r="Q3182">
        <f>'[1]Master Data'!DR564/100</f>
        <v>0</v>
      </c>
      <c r="R3182">
        <f>'[1]Master Data'!DS564/1000000</f>
        <v>0</v>
      </c>
      <c r="S3182">
        <f>'[1]Master Data'!DU564/1000000</f>
        <v>0</v>
      </c>
      <c r="T3182">
        <f>'[1]Master Data'!DV564/100</f>
        <v>0</v>
      </c>
      <c r="U3182">
        <f>'[1]Master Data'!DW564/1000000</f>
        <v>0</v>
      </c>
    </row>
    <row r="3183" spans="1:21" x14ac:dyDescent="0.55000000000000004">
      <c r="A3183" s="41" t="s">
        <v>1653</v>
      </c>
      <c r="B3183" s="41">
        <v>0</v>
      </c>
      <c r="C3183">
        <f>'[1]Master Data'!DC565/100</f>
        <v>0</v>
      </c>
      <c r="D3183">
        <f>'[1]Master Data'!DD565/1000000</f>
        <v>0</v>
      </c>
      <c r="E3183">
        <f>'[1]Master Data'!DE565/1000000</f>
        <v>0</v>
      </c>
      <c r="F3183">
        <f>'[1]Master Data'!DF565/100</f>
        <v>0</v>
      </c>
      <c r="G3183">
        <f>'[1]Master Data'!DG565/100</f>
        <v>0</v>
      </c>
      <c r="H3183">
        <f>'[1]Master Data'!DH565/100</f>
        <v>0</v>
      </c>
      <c r="I3183">
        <f>'[1]Master Data'!DI565/100</f>
        <v>0</v>
      </c>
      <c r="J3183">
        <f>'[1]Master Data'!DJ565/100</f>
        <v>0</v>
      </c>
      <c r="K3183">
        <f>'[1]Master Data'!DL565/100</f>
        <v>0</v>
      </c>
      <c r="L3183">
        <f>'[1]Master Data'!DM565/1000000</f>
        <v>0</v>
      </c>
      <c r="M3183">
        <f>'[1]Master Data'!DN565/1000000</f>
        <v>0</v>
      </c>
      <c r="N3183">
        <f>'[1]Master Data'!DO565/1000000</f>
        <v>0</v>
      </c>
      <c r="O3183">
        <f>'[1]Master Data'!DP565/100</f>
        <v>0</v>
      </c>
      <c r="P3183">
        <f>'[1]Master Data'!DQ565/100</f>
        <v>0</v>
      </c>
      <c r="Q3183">
        <f>'[1]Master Data'!DR565/100</f>
        <v>0</v>
      </c>
      <c r="R3183">
        <f>'[1]Master Data'!DS565/1000000</f>
        <v>0</v>
      </c>
      <c r="S3183">
        <f>'[1]Master Data'!DU565/1000000</f>
        <v>0</v>
      </c>
      <c r="T3183">
        <f>'[1]Master Data'!DV565/100</f>
        <v>0</v>
      </c>
      <c r="U3183">
        <f>'[1]Master Data'!DW565/1000000</f>
        <v>0</v>
      </c>
    </row>
    <row r="3184" spans="1:21" x14ac:dyDescent="0.55000000000000004">
      <c r="A3184" s="41" t="s">
        <v>1654</v>
      </c>
      <c r="B3184" s="41">
        <v>1.0399999999999999E-3</v>
      </c>
      <c r="C3184">
        <f>'[1]Master Data'!DC566/100</f>
        <v>4.2000000000000002E-4</v>
      </c>
      <c r="D3184">
        <f>'[1]Master Data'!DD566/1000000</f>
        <v>9.115999999999999E-8</v>
      </c>
      <c r="E3184">
        <f>'[1]Master Data'!DE566/1000000</f>
        <v>0</v>
      </c>
      <c r="F3184">
        <f>'[1]Master Data'!DF566/100</f>
        <v>0</v>
      </c>
      <c r="G3184">
        <f>'[1]Master Data'!DG566/100</f>
        <v>0</v>
      </c>
      <c r="H3184">
        <f>'[1]Master Data'!DH566/100</f>
        <v>0</v>
      </c>
      <c r="I3184">
        <f>'[1]Master Data'!DI566/100</f>
        <v>0</v>
      </c>
      <c r="J3184">
        <f>'[1]Master Data'!DJ566/100</f>
        <v>0</v>
      </c>
      <c r="K3184">
        <f>'[1]Master Data'!DL566/100</f>
        <v>0</v>
      </c>
      <c r="L3184">
        <f>'[1]Master Data'!DM566/1000000</f>
        <v>4.7558000000000008E-7</v>
      </c>
      <c r="M3184">
        <f>'[1]Master Data'!DN566/1000000</f>
        <v>2.6574E-7</v>
      </c>
      <c r="N3184">
        <f>'[1]Master Data'!DO566/1000000</f>
        <v>2.7520000000000001E-8</v>
      </c>
      <c r="O3184">
        <f>'[1]Master Data'!DP566/100</f>
        <v>0</v>
      </c>
      <c r="P3184">
        <f>'[1]Master Data'!DQ566/100</f>
        <v>0</v>
      </c>
      <c r="Q3184">
        <f>'[1]Master Data'!DR566/100</f>
        <v>0</v>
      </c>
      <c r="R3184">
        <f>'[1]Master Data'!DS566/1000000</f>
        <v>0</v>
      </c>
      <c r="S3184">
        <f>'[1]Master Data'!DU566/1000000</f>
        <v>0</v>
      </c>
      <c r="T3184">
        <f>'[1]Master Data'!DV566/100</f>
        <v>0</v>
      </c>
      <c r="U3184">
        <f>'[1]Master Data'!DW566/1000000</f>
        <v>0</v>
      </c>
    </row>
    <row r="3185" spans="1:21" x14ac:dyDescent="0.55000000000000004">
      <c r="A3185" s="41" t="s">
        <v>1655</v>
      </c>
      <c r="B3185" s="41">
        <v>9.7000000000000005E-4</v>
      </c>
      <c r="C3185">
        <f>'[1]Master Data'!DC567/100</f>
        <v>8.9999999999999992E-5</v>
      </c>
      <c r="D3185">
        <f>'[1]Master Data'!DD567/1000000</f>
        <v>2.826E-8</v>
      </c>
      <c r="E3185">
        <f>'[1]Master Data'!DE567/1000000</f>
        <v>0</v>
      </c>
      <c r="F3185">
        <f>'[1]Master Data'!DF567/100</f>
        <v>0</v>
      </c>
      <c r="G3185">
        <f>'[1]Master Data'!DG567/100</f>
        <v>0</v>
      </c>
      <c r="H3185">
        <f>'[1]Master Data'!DH567/100</f>
        <v>0</v>
      </c>
      <c r="I3185">
        <f>'[1]Master Data'!DI567/100</f>
        <v>0</v>
      </c>
      <c r="J3185">
        <f>'[1]Master Data'!DJ567/100</f>
        <v>0</v>
      </c>
      <c r="K3185">
        <f>'[1]Master Data'!DL567/100</f>
        <v>0</v>
      </c>
      <c r="L3185">
        <f>'[1]Master Data'!DM567/1000000</f>
        <v>1.8683E-6</v>
      </c>
      <c r="M3185">
        <f>'[1]Master Data'!DN567/1000000</f>
        <v>9.200199999999999E-7</v>
      </c>
      <c r="N3185">
        <f>'[1]Master Data'!DO567/1000000</f>
        <v>3.2028000000000001E-7</v>
      </c>
      <c r="O3185">
        <f>'[1]Master Data'!DP567/100</f>
        <v>0.20389071268330233</v>
      </c>
      <c r="P3185">
        <f>'[1]Master Data'!DQ567/100</f>
        <v>0</v>
      </c>
      <c r="Q3185">
        <f>'[1]Master Data'!DR567/100</f>
        <v>0</v>
      </c>
      <c r="R3185">
        <f>'[1]Master Data'!DS567/1000000</f>
        <v>0</v>
      </c>
      <c r="S3185">
        <f>'[1]Master Data'!DU567/1000000</f>
        <v>0</v>
      </c>
      <c r="T3185">
        <f>'[1]Master Data'!DV567/100</f>
        <v>0</v>
      </c>
      <c r="U3185">
        <f>'[1]Master Data'!DW567/1000000</f>
        <v>0</v>
      </c>
    </row>
    <row r="3186" spans="1:21" x14ac:dyDescent="0.55000000000000004">
      <c r="A3186" s="41" t="s">
        <v>1656</v>
      </c>
      <c r="B3186" s="41">
        <v>0</v>
      </c>
      <c r="C3186">
        <f>'[1]Master Data'!DC568/100</f>
        <v>0</v>
      </c>
      <c r="D3186">
        <f>'[1]Master Data'!DD568/1000000</f>
        <v>0</v>
      </c>
      <c r="E3186">
        <f>'[1]Master Data'!DE568/1000000</f>
        <v>0</v>
      </c>
      <c r="F3186">
        <f>'[1]Master Data'!DF568/100</f>
        <v>0</v>
      </c>
      <c r="G3186">
        <f>'[1]Master Data'!DG568/100</f>
        <v>0</v>
      </c>
      <c r="H3186">
        <f>'[1]Master Data'!DH568/100</f>
        <v>0</v>
      </c>
      <c r="I3186">
        <f>'[1]Master Data'!DI568/100</f>
        <v>0</v>
      </c>
      <c r="J3186">
        <f>'[1]Master Data'!DJ568/100</f>
        <v>0</v>
      </c>
      <c r="K3186">
        <f>'[1]Master Data'!DL568/100</f>
        <v>0</v>
      </c>
      <c r="L3186">
        <f>'[1]Master Data'!DM568/1000000</f>
        <v>0</v>
      </c>
      <c r="M3186">
        <f>'[1]Master Data'!DN568/1000000</f>
        <v>0</v>
      </c>
      <c r="N3186">
        <f>'[1]Master Data'!DO568/1000000</f>
        <v>0</v>
      </c>
      <c r="O3186">
        <f>'[1]Master Data'!DP568/100</f>
        <v>0</v>
      </c>
      <c r="P3186">
        <f>'[1]Master Data'!DQ568/100</f>
        <v>0</v>
      </c>
      <c r="Q3186">
        <f>'[1]Master Data'!DR568/100</f>
        <v>0</v>
      </c>
      <c r="R3186">
        <f>'[1]Master Data'!DS568/1000000</f>
        <v>0</v>
      </c>
      <c r="S3186">
        <f>'[1]Master Data'!DU568/1000000</f>
        <v>0</v>
      </c>
      <c r="T3186">
        <f>'[1]Master Data'!DV568/100</f>
        <v>0</v>
      </c>
      <c r="U3186">
        <f>'[1]Master Data'!DW568/1000000</f>
        <v>0</v>
      </c>
    </row>
    <row r="3187" spans="1:21" x14ac:dyDescent="0.55000000000000004">
      <c r="A3187" s="41" t="s">
        <v>1657</v>
      </c>
      <c r="B3187" s="41">
        <v>0</v>
      </c>
      <c r="C3187">
        <f>'[1]Master Data'!DC569/100</f>
        <v>0</v>
      </c>
      <c r="D3187">
        <f>'[1]Master Data'!DD569/1000000</f>
        <v>0</v>
      </c>
      <c r="E3187">
        <f>'[1]Master Data'!DE569/1000000</f>
        <v>0</v>
      </c>
      <c r="F3187">
        <f>'[1]Master Data'!DF569/100</f>
        <v>0</v>
      </c>
      <c r="G3187">
        <f>'[1]Master Data'!DG569/100</f>
        <v>0</v>
      </c>
      <c r="H3187">
        <f>'[1]Master Data'!DH569/100</f>
        <v>0</v>
      </c>
      <c r="I3187">
        <f>'[1]Master Data'!DI569/100</f>
        <v>0</v>
      </c>
      <c r="J3187">
        <f>'[1]Master Data'!DJ569/100</f>
        <v>0</v>
      </c>
      <c r="K3187">
        <f>'[1]Master Data'!DL569/100</f>
        <v>0</v>
      </c>
      <c r="L3187">
        <f>'[1]Master Data'!DM569/1000000</f>
        <v>0</v>
      </c>
      <c r="M3187">
        <f>'[1]Master Data'!DN569/1000000</f>
        <v>0</v>
      </c>
      <c r="N3187">
        <f>'[1]Master Data'!DO569/1000000</f>
        <v>0</v>
      </c>
      <c r="O3187">
        <f>'[1]Master Data'!DP569/100</f>
        <v>0</v>
      </c>
      <c r="P3187">
        <f>'[1]Master Data'!DQ569/100</f>
        <v>0</v>
      </c>
      <c r="Q3187">
        <f>'[1]Master Data'!DR569/100</f>
        <v>0</v>
      </c>
      <c r="R3187">
        <f>'[1]Master Data'!DS569/1000000</f>
        <v>0</v>
      </c>
      <c r="S3187">
        <f>'[1]Master Data'!DU569/1000000</f>
        <v>0</v>
      </c>
      <c r="T3187">
        <f>'[1]Master Data'!DV569/100</f>
        <v>0</v>
      </c>
      <c r="U3187">
        <f>'[1]Master Data'!DW569/1000000</f>
        <v>0</v>
      </c>
    </row>
    <row r="3188" spans="1:21" x14ac:dyDescent="0.55000000000000004">
      <c r="A3188" s="41" t="s">
        <v>1658</v>
      </c>
      <c r="B3188" s="41">
        <v>0</v>
      </c>
      <c r="C3188">
        <f>'[1]Master Data'!DC570/100</f>
        <v>0</v>
      </c>
      <c r="D3188">
        <f>'[1]Master Data'!DD570/1000000</f>
        <v>0</v>
      </c>
      <c r="E3188">
        <f>'[1]Master Data'!DE570/1000000</f>
        <v>0</v>
      </c>
      <c r="F3188">
        <f>'[1]Master Data'!DF570/100</f>
        <v>0</v>
      </c>
      <c r="G3188">
        <f>'[1]Master Data'!DG570/100</f>
        <v>0</v>
      </c>
      <c r="H3188">
        <f>'[1]Master Data'!DH570/100</f>
        <v>0</v>
      </c>
      <c r="I3188">
        <f>'[1]Master Data'!DI570/100</f>
        <v>0</v>
      </c>
      <c r="J3188">
        <f>'[1]Master Data'!DJ570/100</f>
        <v>0</v>
      </c>
      <c r="K3188">
        <f>'[1]Master Data'!DL570/100</f>
        <v>0</v>
      </c>
      <c r="L3188">
        <f>'[1]Master Data'!DM570/1000000</f>
        <v>0</v>
      </c>
      <c r="M3188">
        <f>'[1]Master Data'!DN570/1000000</f>
        <v>0</v>
      </c>
      <c r="N3188">
        <f>'[1]Master Data'!DO570/1000000</f>
        <v>0</v>
      </c>
      <c r="O3188">
        <f>'[1]Master Data'!DP570/100</f>
        <v>0</v>
      </c>
      <c r="P3188">
        <f>'[1]Master Data'!DQ570/100</f>
        <v>0</v>
      </c>
      <c r="Q3188">
        <f>'[1]Master Data'!DR570/100</f>
        <v>0</v>
      </c>
      <c r="R3188">
        <f>'[1]Master Data'!DS570/1000000</f>
        <v>0</v>
      </c>
      <c r="S3188">
        <f>'[1]Master Data'!DU570/1000000</f>
        <v>0</v>
      </c>
      <c r="T3188">
        <f>'[1]Master Data'!DV570/100</f>
        <v>0</v>
      </c>
      <c r="U3188">
        <f>'[1]Master Data'!DW570/1000000</f>
        <v>0</v>
      </c>
    </row>
    <row r="3189" spans="1:21" x14ac:dyDescent="0.55000000000000004">
      <c r="A3189" s="41" t="s">
        <v>1659</v>
      </c>
      <c r="B3189" s="41">
        <v>0</v>
      </c>
      <c r="C3189">
        <f>'[1]Master Data'!DC571/100</f>
        <v>0</v>
      </c>
      <c r="D3189">
        <f>'[1]Master Data'!DD571/1000000</f>
        <v>0</v>
      </c>
      <c r="E3189">
        <f>'[1]Master Data'!DE571/1000000</f>
        <v>0</v>
      </c>
      <c r="F3189">
        <f>'[1]Master Data'!DF571/100</f>
        <v>0</v>
      </c>
      <c r="G3189">
        <f>'[1]Master Data'!DG571/100</f>
        <v>0</v>
      </c>
      <c r="H3189">
        <f>'[1]Master Data'!DH571/100</f>
        <v>0</v>
      </c>
      <c r="I3189">
        <f>'[1]Master Data'!DI571/100</f>
        <v>0</v>
      </c>
      <c r="J3189">
        <f>'[1]Master Data'!DJ571/100</f>
        <v>0</v>
      </c>
      <c r="K3189">
        <f>'[1]Master Data'!DL571/100</f>
        <v>0</v>
      </c>
      <c r="L3189">
        <f>'[1]Master Data'!DM571/1000000</f>
        <v>0</v>
      </c>
      <c r="M3189">
        <f>'[1]Master Data'!DN571/1000000</f>
        <v>0</v>
      </c>
      <c r="N3189">
        <f>'[1]Master Data'!DO571/1000000</f>
        <v>0</v>
      </c>
      <c r="O3189">
        <f>'[1]Master Data'!DP571/100</f>
        <v>0</v>
      </c>
      <c r="P3189">
        <f>'[1]Master Data'!DQ571/100</f>
        <v>0</v>
      </c>
      <c r="Q3189">
        <f>'[1]Master Data'!DR571/100</f>
        <v>0</v>
      </c>
      <c r="R3189">
        <f>'[1]Master Data'!DS571/1000000</f>
        <v>0</v>
      </c>
      <c r="S3189">
        <f>'[1]Master Data'!DU571/1000000</f>
        <v>0</v>
      </c>
      <c r="T3189">
        <f>'[1]Master Data'!DV571/100</f>
        <v>0</v>
      </c>
      <c r="U3189">
        <f>'[1]Master Data'!DW571/1000000</f>
        <v>0</v>
      </c>
    </row>
    <row r="3190" spans="1:21" x14ac:dyDescent="0.55000000000000004">
      <c r="A3190" s="41" t="s">
        <v>1660</v>
      </c>
      <c r="B3190" s="41">
        <v>0</v>
      </c>
      <c r="C3190">
        <f>'[1]Master Data'!DC572/100</f>
        <v>0</v>
      </c>
      <c r="D3190">
        <f>'[1]Master Data'!DD572/1000000</f>
        <v>0</v>
      </c>
      <c r="E3190">
        <f>'[1]Master Data'!DE572/1000000</f>
        <v>0</v>
      </c>
      <c r="F3190">
        <f>'[1]Master Data'!DF572/100</f>
        <v>0</v>
      </c>
      <c r="G3190">
        <f>'[1]Master Data'!DG572/100</f>
        <v>0</v>
      </c>
      <c r="H3190">
        <f>'[1]Master Data'!DH572/100</f>
        <v>0</v>
      </c>
      <c r="I3190">
        <f>'[1]Master Data'!DI572/100</f>
        <v>0</v>
      </c>
      <c r="J3190">
        <f>'[1]Master Data'!DJ572/100</f>
        <v>0</v>
      </c>
      <c r="K3190">
        <f>'[1]Master Data'!DL572/100</f>
        <v>0</v>
      </c>
      <c r="L3190">
        <f>'[1]Master Data'!DM572/1000000</f>
        <v>0</v>
      </c>
      <c r="M3190">
        <f>'[1]Master Data'!DN572/1000000</f>
        <v>0</v>
      </c>
      <c r="N3190">
        <f>'[1]Master Data'!DO572/1000000</f>
        <v>0</v>
      </c>
      <c r="O3190">
        <f>'[1]Master Data'!DP572/100</f>
        <v>0</v>
      </c>
      <c r="P3190">
        <f>'[1]Master Data'!DQ572/100</f>
        <v>0</v>
      </c>
      <c r="Q3190">
        <f>'[1]Master Data'!DR572/100</f>
        <v>0</v>
      </c>
      <c r="R3190">
        <f>'[1]Master Data'!DS572/1000000</f>
        <v>0</v>
      </c>
      <c r="S3190">
        <f>'[1]Master Data'!DU572/1000000</f>
        <v>0</v>
      </c>
      <c r="T3190">
        <f>'[1]Master Data'!DV572/100</f>
        <v>0</v>
      </c>
      <c r="U3190">
        <f>'[1]Master Data'!DW572/1000000</f>
        <v>0</v>
      </c>
    </row>
    <row r="3191" spans="1:21" x14ac:dyDescent="0.55000000000000004">
      <c r="A3191" s="41" t="s">
        <v>1661</v>
      </c>
      <c r="B3191" s="41">
        <v>0</v>
      </c>
      <c r="C3191">
        <f>'[1]Master Data'!DC573/100</f>
        <v>0</v>
      </c>
      <c r="D3191">
        <f>'[1]Master Data'!DD573/1000000</f>
        <v>0</v>
      </c>
      <c r="E3191">
        <f>'[1]Master Data'!DE573/1000000</f>
        <v>0</v>
      </c>
      <c r="F3191">
        <f>'[1]Master Data'!DF573/100</f>
        <v>0</v>
      </c>
      <c r="G3191">
        <f>'[1]Master Data'!DG573/100</f>
        <v>0</v>
      </c>
      <c r="H3191">
        <f>'[1]Master Data'!DH573/100</f>
        <v>0</v>
      </c>
      <c r="I3191">
        <f>'[1]Master Data'!DI573/100</f>
        <v>0</v>
      </c>
      <c r="J3191">
        <f>'[1]Master Data'!DJ573/100</f>
        <v>0</v>
      </c>
      <c r="K3191">
        <f>'[1]Master Data'!DL573/100</f>
        <v>0</v>
      </c>
      <c r="L3191">
        <f>'[1]Master Data'!DM573/1000000</f>
        <v>0</v>
      </c>
      <c r="M3191">
        <f>'[1]Master Data'!DN573/1000000</f>
        <v>0</v>
      </c>
      <c r="N3191">
        <f>'[1]Master Data'!DO573/1000000</f>
        <v>0</v>
      </c>
      <c r="O3191">
        <f>'[1]Master Data'!DP573/100</f>
        <v>0</v>
      </c>
      <c r="P3191">
        <f>'[1]Master Data'!DQ573/100</f>
        <v>0</v>
      </c>
      <c r="Q3191">
        <f>'[1]Master Data'!DR573/100</f>
        <v>0</v>
      </c>
      <c r="R3191">
        <f>'[1]Master Data'!DS573/1000000</f>
        <v>0</v>
      </c>
      <c r="S3191">
        <f>'[1]Master Data'!DU573/1000000</f>
        <v>0</v>
      </c>
      <c r="T3191">
        <f>'[1]Master Data'!DV573/100</f>
        <v>0</v>
      </c>
      <c r="U3191">
        <f>'[1]Master Data'!DW573/1000000</f>
        <v>0</v>
      </c>
    </row>
    <row r="3192" spans="1:21" x14ac:dyDescent="0.55000000000000004">
      <c r="A3192" s="41" t="s">
        <v>1662</v>
      </c>
      <c r="B3192" s="41">
        <v>0</v>
      </c>
      <c r="C3192">
        <f>'[1]Master Data'!DC574/100</f>
        <v>0</v>
      </c>
      <c r="D3192">
        <f>'[1]Master Data'!DD574/1000000</f>
        <v>0</v>
      </c>
      <c r="E3192">
        <f>'[1]Master Data'!DE574/1000000</f>
        <v>0</v>
      </c>
      <c r="F3192">
        <f>'[1]Master Data'!DF574/100</f>
        <v>0</v>
      </c>
      <c r="G3192">
        <f>'[1]Master Data'!DG574/100</f>
        <v>0</v>
      </c>
      <c r="H3192">
        <f>'[1]Master Data'!DH574/100</f>
        <v>0</v>
      </c>
      <c r="I3192">
        <f>'[1]Master Data'!DI574/100</f>
        <v>0</v>
      </c>
      <c r="J3192">
        <f>'[1]Master Data'!DJ574/100</f>
        <v>0</v>
      </c>
      <c r="K3192">
        <f>'[1]Master Data'!DL574/100</f>
        <v>0</v>
      </c>
      <c r="L3192">
        <f>'[1]Master Data'!DM574/1000000</f>
        <v>0</v>
      </c>
      <c r="M3192">
        <f>'[1]Master Data'!DN574/1000000</f>
        <v>0</v>
      </c>
      <c r="N3192">
        <f>'[1]Master Data'!DO574/1000000</f>
        <v>0</v>
      </c>
      <c r="O3192">
        <f>'[1]Master Data'!DP574/100</f>
        <v>0</v>
      </c>
      <c r="P3192">
        <f>'[1]Master Data'!DQ574/100</f>
        <v>0</v>
      </c>
      <c r="Q3192">
        <f>'[1]Master Data'!DR574/100</f>
        <v>0</v>
      </c>
      <c r="R3192">
        <f>'[1]Master Data'!DS574/1000000</f>
        <v>0</v>
      </c>
      <c r="S3192">
        <f>'[1]Master Data'!DU574/1000000</f>
        <v>0</v>
      </c>
      <c r="T3192">
        <f>'[1]Master Data'!DV574/100</f>
        <v>0</v>
      </c>
      <c r="U3192">
        <f>'[1]Master Data'!DW574/1000000</f>
        <v>0</v>
      </c>
    </row>
    <row r="3193" spans="1:21" x14ac:dyDescent="0.55000000000000004">
      <c r="A3193" s="41" t="s">
        <v>1663</v>
      </c>
      <c r="B3193" s="41">
        <v>0</v>
      </c>
      <c r="C3193">
        <f>'[1]Master Data'!DC575/100</f>
        <v>0</v>
      </c>
      <c r="D3193">
        <f>'[1]Master Data'!DD575/1000000</f>
        <v>0</v>
      </c>
      <c r="E3193">
        <f>'[1]Master Data'!DE575/1000000</f>
        <v>0</v>
      </c>
      <c r="F3193">
        <f>'[1]Master Data'!DF575/100</f>
        <v>0</v>
      </c>
      <c r="G3193">
        <f>'[1]Master Data'!DG575/100</f>
        <v>0</v>
      </c>
      <c r="H3193">
        <f>'[1]Master Data'!DH575/100</f>
        <v>0</v>
      </c>
      <c r="I3193">
        <f>'[1]Master Data'!DI575/100</f>
        <v>0</v>
      </c>
      <c r="J3193">
        <f>'[1]Master Data'!DJ575/100</f>
        <v>0</v>
      </c>
      <c r="K3193">
        <f>'[1]Master Data'!DL575/100</f>
        <v>0</v>
      </c>
      <c r="L3193">
        <f>'[1]Master Data'!DM575/1000000</f>
        <v>0</v>
      </c>
      <c r="M3193">
        <f>'[1]Master Data'!DN575/1000000</f>
        <v>0</v>
      </c>
      <c r="N3193">
        <f>'[1]Master Data'!DO575/1000000</f>
        <v>0</v>
      </c>
      <c r="O3193">
        <f>'[1]Master Data'!DP575/100</f>
        <v>0</v>
      </c>
      <c r="P3193">
        <f>'[1]Master Data'!DQ575/100</f>
        <v>0</v>
      </c>
      <c r="Q3193">
        <f>'[1]Master Data'!DR575/100</f>
        <v>0</v>
      </c>
      <c r="R3193">
        <f>'[1]Master Data'!DS575/1000000</f>
        <v>0</v>
      </c>
      <c r="S3193">
        <f>'[1]Master Data'!DU575/1000000</f>
        <v>0</v>
      </c>
      <c r="T3193">
        <f>'[1]Master Data'!DV575/100</f>
        <v>0</v>
      </c>
      <c r="U3193">
        <f>'[1]Master Data'!DW575/1000000</f>
        <v>0</v>
      </c>
    </row>
    <row r="3194" spans="1:21" x14ac:dyDescent="0.55000000000000004">
      <c r="A3194" s="41" t="s">
        <v>1664</v>
      </c>
      <c r="B3194" s="41">
        <v>7.000000000000001E-4</v>
      </c>
      <c r="C3194">
        <f>'[1]Master Data'!DC576/100</f>
        <v>8.9999999999999998E-4</v>
      </c>
      <c r="D3194">
        <f>'[1]Master Data'!DD576/1000000</f>
        <v>1.3379999999999999E-7</v>
      </c>
      <c r="E3194">
        <f>'[1]Master Data'!DE576/1000000</f>
        <v>0</v>
      </c>
      <c r="F3194">
        <f>'[1]Master Data'!DF576/100</f>
        <v>0</v>
      </c>
      <c r="G3194">
        <f>'[1]Master Data'!DG576/100</f>
        <v>0</v>
      </c>
      <c r="H3194">
        <f>'[1]Master Data'!DH576/100</f>
        <v>0</v>
      </c>
      <c r="I3194">
        <f>'[1]Master Data'!DI576/100</f>
        <v>0</v>
      </c>
      <c r="J3194">
        <f>'[1]Master Data'!DJ576/100</f>
        <v>0</v>
      </c>
      <c r="K3194">
        <f>'[1]Master Data'!DL576/100</f>
        <v>0</v>
      </c>
      <c r="L3194">
        <f>'[1]Master Data'!DM576/1000000</f>
        <v>2.4976000000000004E-6</v>
      </c>
      <c r="M3194">
        <f>'[1]Master Data'!DN576/1000000</f>
        <v>1.10608E-6</v>
      </c>
      <c r="N3194">
        <f>'[1]Master Data'!DO576/1000000</f>
        <v>2.23E-7</v>
      </c>
      <c r="O3194">
        <f>'[1]Master Data'!DP576/100</f>
        <v>0</v>
      </c>
      <c r="P3194">
        <f>'[1]Master Data'!DQ576/100</f>
        <v>0</v>
      </c>
      <c r="Q3194">
        <f>'[1]Master Data'!DR576/100</f>
        <v>0</v>
      </c>
      <c r="R3194">
        <f>'[1]Master Data'!DS576/1000000</f>
        <v>0</v>
      </c>
      <c r="S3194">
        <f>'[1]Master Data'!DU576/1000000</f>
        <v>3.9247999999999998E-7</v>
      </c>
      <c r="T3194">
        <f>'[1]Master Data'!DV576/100</f>
        <v>0</v>
      </c>
      <c r="U3194">
        <f>'[1]Master Data'!DW576/1000000</f>
        <v>1.0258E-7</v>
      </c>
    </row>
    <row r="3195" spans="1:21" x14ac:dyDescent="0.55000000000000004">
      <c r="A3195" s="41" t="s">
        <v>1665</v>
      </c>
      <c r="B3195" s="41">
        <v>5.0000000000000001E-4</v>
      </c>
      <c r="C3195">
        <f>'[1]Master Data'!DC577/100</f>
        <v>1E-4</v>
      </c>
      <c r="D3195">
        <f>'[1]Master Data'!DD577/1000000</f>
        <v>3.5600000000000001E-8</v>
      </c>
      <c r="E3195">
        <f>'[1]Master Data'!DE577/1000000</f>
        <v>0</v>
      </c>
      <c r="F3195">
        <f>'[1]Master Data'!DF577/100</f>
        <v>0</v>
      </c>
      <c r="G3195">
        <f>'[1]Master Data'!DG577/100</f>
        <v>0</v>
      </c>
      <c r="H3195">
        <f>'[1]Master Data'!DH577/100</f>
        <v>0</v>
      </c>
      <c r="I3195">
        <f>'[1]Master Data'!DI577/100</f>
        <v>0</v>
      </c>
      <c r="J3195">
        <f>'[1]Master Data'!DJ577/100</f>
        <v>0</v>
      </c>
      <c r="K3195">
        <f>'[1]Master Data'!DL577/100</f>
        <v>0</v>
      </c>
      <c r="L3195">
        <f>'[1]Master Data'!DM577/1000000</f>
        <v>2.14045E-6</v>
      </c>
      <c r="M3195">
        <f>'[1]Master Data'!DN577/1000000</f>
        <v>1.1481000000000001E-6</v>
      </c>
      <c r="N3195">
        <f>'[1]Master Data'!DO577/1000000</f>
        <v>3.8714999999999997E-7</v>
      </c>
      <c r="O3195">
        <f>'[1]Master Data'!DP577/100</f>
        <v>0.22578501740097237</v>
      </c>
      <c r="P3195">
        <f>'[1]Master Data'!DQ577/100</f>
        <v>0</v>
      </c>
      <c r="Q3195">
        <f>'[1]Master Data'!DR577/100</f>
        <v>0</v>
      </c>
      <c r="R3195">
        <f>'[1]Master Data'!DS577/1000000</f>
        <v>0</v>
      </c>
      <c r="S3195">
        <f>'[1]Master Data'!DU577/1000000</f>
        <v>5.7405000000000003E-7</v>
      </c>
      <c r="T3195">
        <f>'[1]Master Data'!DV577/100</f>
        <v>0</v>
      </c>
      <c r="U3195">
        <f>'[1]Master Data'!DW577/1000000</f>
        <v>1.691E-7</v>
      </c>
    </row>
    <row r="3196" spans="1:21" x14ac:dyDescent="0.55000000000000004">
      <c r="A3196" s="41" t="s">
        <v>1666</v>
      </c>
      <c r="B3196" s="41">
        <v>0</v>
      </c>
      <c r="C3196">
        <f>'[1]Master Data'!DC578/100</f>
        <v>0</v>
      </c>
      <c r="D3196">
        <f>'[1]Master Data'!DD578/1000000</f>
        <v>0</v>
      </c>
      <c r="E3196">
        <f>'[1]Master Data'!DE578/1000000</f>
        <v>0</v>
      </c>
      <c r="F3196">
        <f>'[1]Master Data'!DF578/100</f>
        <v>0</v>
      </c>
      <c r="G3196">
        <f>'[1]Master Data'!DG578/100</f>
        <v>0</v>
      </c>
      <c r="H3196">
        <f>'[1]Master Data'!DH578/100</f>
        <v>0</v>
      </c>
      <c r="I3196">
        <f>'[1]Master Data'!DI578/100</f>
        <v>0</v>
      </c>
      <c r="J3196">
        <f>'[1]Master Data'!DJ578/100</f>
        <v>0</v>
      </c>
      <c r="K3196">
        <f>'[1]Master Data'!DL578/100</f>
        <v>0</v>
      </c>
      <c r="L3196">
        <f>'[1]Master Data'!DM578/1000000</f>
        <v>0</v>
      </c>
      <c r="M3196">
        <f>'[1]Master Data'!DN578/1000000</f>
        <v>0</v>
      </c>
      <c r="N3196">
        <f>'[1]Master Data'!DO578/1000000</f>
        <v>0</v>
      </c>
      <c r="O3196">
        <f>'[1]Master Data'!DP578/100</f>
        <v>0</v>
      </c>
      <c r="P3196">
        <f>'[1]Master Data'!DQ578/100</f>
        <v>0</v>
      </c>
      <c r="Q3196">
        <f>'[1]Master Data'!DR578/100</f>
        <v>0</v>
      </c>
      <c r="R3196">
        <f>'[1]Master Data'!DS578/1000000</f>
        <v>0</v>
      </c>
      <c r="S3196">
        <f>'[1]Master Data'!DU578/1000000</f>
        <v>0</v>
      </c>
      <c r="T3196">
        <f>'[1]Master Data'!DV578/100</f>
        <v>0</v>
      </c>
      <c r="U3196">
        <f>'[1]Master Data'!DW578/1000000</f>
        <v>0</v>
      </c>
    </row>
    <row r="3197" spans="1:21" x14ac:dyDescent="0.55000000000000004">
      <c r="A3197" s="41" t="s">
        <v>1667</v>
      </c>
      <c r="B3197" s="41">
        <v>0</v>
      </c>
      <c r="C3197">
        <f>'[1]Master Data'!DC579/100</f>
        <v>0</v>
      </c>
      <c r="D3197">
        <f>'[1]Master Data'!DD579/1000000</f>
        <v>0</v>
      </c>
      <c r="E3197">
        <f>'[1]Master Data'!DE579/1000000</f>
        <v>0</v>
      </c>
      <c r="F3197">
        <f>'[1]Master Data'!DF579/100</f>
        <v>0</v>
      </c>
      <c r="G3197">
        <f>'[1]Master Data'!DG579/100</f>
        <v>0</v>
      </c>
      <c r="H3197">
        <f>'[1]Master Data'!DH579/100</f>
        <v>0</v>
      </c>
      <c r="I3197">
        <f>'[1]Master Data'!DI579/100</f>
        <v>0</v>
      </c>
      <c r="J3197">
        <f>'[1]Master Data'!DJ579/100</f>
        <v>0</v>
      </c>
      <c r="K3197">
        <f>'[1]Master Data'!DL579/100</f>
        <v>0</v>
      </c>
      <c r="L3197">
        <f>'[1]Master Data'!DM579/1000000</f>
        <v>0</v>
      </c>
      <c r="M3197">
        <f>'[1]Master Data'!DN579/1000000</f>
        <v>0</v>
      </c>
      <c r="N3197">
        <f>'[1]Master Data'!DO579/1000000</f>
        <v>0</v>
      </c>
      <c r="O3197">
        <f>'[1]Master Data'!DP579/100</f>
        <v>0</v>
      </c>
      <c r="P3197">
        <f>'[1]Master Data'!DQ579/100</f>
        <v>0</v>
      </c>
      <c r="Q3197">
        <f>'[1]Master Data'!DR579/100</f>
        <v>0</v>
      </c>
      <c r="R3197">
        <f>'[1]Master Data'!DS579/1000000</f>
        <v>0</v>
      </c>
      <c r="S3197">
        <f>'[1]Master Data'!DU579/1000000</f>
        <v>0</v>
      </c>
      <c r="T3197">
        <f>'[1]Master Data'!DV579/100</f>
        <v>0</v>
      </c>
      <c r="U3197">
        <f>'[1]Master Data'!DW579/1000000</f>
        <v>0</v>
      </c>
    </row>
    <row r="3198" spans="1:21" x14ac:dyDescent="0.55000000000000004">
      <c r="A3198" s="41" t="s">
        <v>1668</v>
      </c>
      <c r="B3198" s="41">
        <v>0</v>
      </c>
      <c r="C3198">
        <f>'[1]Master Data'!DC580/100</f>
        <v>0</v>
      </c>
      <c r="D3198">
        <f>'[1]Master Data'!DD580/1000000</f>
        <v>0</v>
      </c>
      <c r="E3198">
        <f>'[1]Master Data'!DE580/1000000</f>
        <v>0</v>
      </c>
      <c r="F3198">
        <f>'[1]Master Data'!DF580/100</f>
        <v>0</v>
      </c>
      <c r="G3198">
        <f>'[1]Master Data'!DG580/100</f>
        <v>0</v>
      </c>
      <c r="H3198">
        <f>'[1]Master Data'!DH580/100</f>
        <v>0</v>
      </c>
      <c r="I3198">
        <f>'[1]Master Data'!DI580/100</f>
        <v>0</v>
      </c>
      <c r="J3198">
        <f>'[1]Master Data'!DJ580/100</f>
        <v>0</v>
      </c>
      <c r="K3198">
        <f>'[1]Master Data'!DL580/100</f>
        <v>0</v>
      </c>
      <c r="L3198">
        <f>'[1]Master Data'!DM580/1000000</f>
        <v>0</v>
      </c>
      <c r="M3198">
        <f>'[1]Master Data'!DN580/1000000</f>
        <v>0</v>
      </c>
      <c r="N3198">
        <f>'[1]Master Data'!DO580/1000000</f>
        <v>0</v>
      </c>
      <c r="O3198">
        <f>'[1]Master Data'!DP580/100</f>
        <v>0</v>
      </c>
      <c r="P3198">
        <f>'[1]Master Data'!DQ580/100</f>
        <v>0</v>
      </c>
      <c r="Q3198">
        <f>'[1]Master Data'!DR580/100</f>
        <v>0</v>
      </c>
      <c r="R3198">
        <f>'[1]Master Data'!DS580/1000000</f>
        <v>0</v>
      </c>
      <c r="S3198">
        <f>'[1]Master Data'!DU580/1000000</f>
        <v>0</v>
      </c>
      <c r="T3198">
        <f>'[1]Master Data'!DV580/100</f>
        <v>0</v>
      </c>
      <c r="U3198">
        <f>'[1]Master Data'!DW580/1000000</f>
        <v>0</v>
      </c>
    </row>
    <row r="3199" spans="1:21" x14ac:dyDescent="0.55000000000000004">
      <c r="A3199" s="41" t="s">
        <v>1669</v>
      </c>
      <c r="B3199" s="41">
        <v>0</v>
      </c>
      <c r="C3199">
        <f>'[1]Master Data'!DC581/100</f>
        <v>0</v>
      </c>
      <c r="D3199">
        <f>'[1]Master Data'!DD581/1000000</f>
        <v>0</v>
      </c>
      <c r="E3199">
        <f>'[1]Master Data'!DE581/1000000</f>
        <v>0</v>
      </c>
      <c r="F3199">
        <f>'[1]Master Data'!DF581/100</f>
        <v>0</v>
      </c>
      <c r="G3199">
        <f>'[1]Master Data'!DG581/100</f>
        <v>0</v>
      </c>
      <c r="H3199">
        <f>'[1]Master Data'!DH581/100</f>
        <v>0</v>
      </c>
      <c r="I3199">
        <f>'[1]Master Data'!DI581/100</f>
        <v>0</v>
      </c>
      <c r="J3199">
        <f>'[1]Master Data'!DJ581/100</f>
        <v>0</v>
      </c>
      <c r="K3199">
        <f>'[1]Master Data'!DL581/100</f>
        <v>0</v>
      </c>
      <c r="L3199">
        <f>'[1]Master Data'!DM581/1000000</f>
        <v>0</v>
      </c>
      <c r="M3199">
        <f>'[1]Master Data'!DN581/1000000</f>
        <v>0</v>
      </c>
      <c r="N3199">
        <f>'[1]Master Data'!DO581/1000000</f>
        <v>0</v>
      </c>
      <c r="O3199">
        <f>'[1]Master Data'!DP581/100</f>
        <v>0</v>
      </c>
      <c r="P3199">
        <f>'[1]Master Data'!DQ581/100</f>
        <v>0</v>
      </c>
      <c r="Q3199">
        <f>'[1]Master Data'!DR581/100</f>
        <v>0</v>
      </c>
      <c r="R3199">
        <f>'[1]Master Data'!DS581/1000000</f>
        <v>0</v>
      </c>
      <c r="S3199">
        <f>'[1]Master Data'!DU581/1000000</f>
        <v>0</v>
      </c>
      <c r="T3199">
        <f>'[1]Master Data'!DV581/100</f>
        <v>0</v>
      </c>
      <c r="U3199">
        <f>'[1]Master Data'!DW581/1000000</f>
        <v>0</v>
      </c>
    </row>
    <row r="3200" spans="1:21" x14ac:dyDescent="0.55000000000000004">
      <c r="A3200" s="41" t="s">
        <v>1670</v>
      </c>
      <c r="B3200" s="41">
        <v>0</v>
      </c>
      <c r="C3200">
        <f>'[1]Master Data'!DC582/100</f>
        <v>0</v>
      </c>
      <c r="D3200">
        <f>'[1]Master Data'!DD582/1000000</f>
        <v>0</v>
      </c>
      <c r="E3200">
        <f>'[1]Master Data'!DE582/1000000</f>
        <v>0</v>
      </c>
      <c r="F3200">
        <f>'[1]Master Data'!DF582/100</f>
        <v>0</v>
      </c>
      <c r="G3200">
        <f>'[1]Master Data'!DG582/100</f>
        <v>0</v>
      </c>
      <c r="H3200">
        <f>'[1]Master Data'!DH582/100</f>
        <v>0</v>
      </c>
      <c r="I3200">
        <f>'[1]Master Data'!DI582/100</f>
        <v>0</v>
      </c>
      <c r="J3200">
        <f>'[1]Master Data'!DJ582/100</f>
        <v>0</v>
      </c>
      <c r="K3200">
        <f>'[1]Master Data'!DL582/100</f>
        <v>0</v>
      </c>
      <c r="L3200">
        <f>'[1]Master Data'!DM582/1000000</f>
        <v>0</v>
      </c>
      <c r="M3200">
        <f>'[1]Master Data'!DN582/1000000</f>
        <v>0</v>
      </c>
      <c r="N3200">
        <f>'[1]Master Data'!DO582/1000000</f>
        <v>0</v>
      </c>
      <c r="O3200">
        <f>'[1]Master Data'!DP582/100</f>
        <v>0</v>
      </c>
      <c r="P3200">
        <f>'[1]Master Data'!DQ582/100</f>
        <v>0</v>
      </c>
      <c r="Q3200">
        <f>'[1]Master Data'!DR582/100</f>
        <v>0</v>
      </c>
      <c r="R3200">
        <f>'[1]Master Data'!DS582/1000000</f>
        <v>0</v>
      </c>
      <c r="S3200">
        <f>'[1]Master Data'!DU582/1000000</f>
        <v>0</v>
      </c>
      <c r="T3200">
        <f>'[1]Master Data'!DV582/100</f>
        <v>0</v>
      </c>
      <c r="U3200">
        <f>'[1]Master Data'!DW582/1000000</f>
        <v>0</v>
      </c>
    </row>
    <row r="3201" spans="1:21" x14ac:dyDescent="0.55000000000000004">
      <c r="A3201" s="41" t="s">
        <v>1671</v>
      </c>
      <c r="B3201" s="41">
        <v>0</v>
      </c>
      <c r="C3201">
        <f>'[1]Master Data'!DC583/100</f>
        <v>0</v>
      </c>
      <c r="D3201">
        <f>'[1]Master Data'!DD583/1000000</f>
        <v>0</v>
      </c>
      <c r="E3201">
        <f>'[1]Master Data'!DE583/1000000</f>
        <v>0</v>
      </c>
      <c r="F3201">
        <f>'[1]Master Data'!DF583/100</f>
        <v>0</v>
      </c>
      <c r="G3201">
        <f>'[1]Master Data'!DG583/100</f>
        <v>0</v>
      </c>
      <c r="H3201">
        <f>'[1]Master Data'!DH583/100</f>
        <v>0</v>
      </c>
      <c r="I3201">
        <f>'[1]Master Data'!DI583/100</f>
        <v>0</v>
      </c>
      <c r="J3201">
        <f>'[1]Master Data'!DJ583/100</f>
        <v>0</v>
      </c>
      <c r="K3201">
        <f>'[1]Master Data'!DL583/100</f>
        <v>0</v>
      </c>
      <c r="L3201">
        <f>'[1]Master Data'!DM583/1000000</f>
        <v>0</v>
      </c>
      <c r="M3201">
        <f>'[1]Master Data'!DN583/1000000</f>
        <v>0</v>
      </c>
      <c r="N3201">
        <f>'[1]Master Data'!DO583/1000000</f>
        <v>0</v>
      </c>
      <c r="O3201">
        <f>'[1]Master Data'!DP583/100</f>
        <v>0</v>
      </c>
      <c r="P3201">
        <f>'[1]Master Data'!DQ583/100</f>
        <v>0</v>
      </c>
      <c r="Q3201">
        <f>'[1]Master Data'!DR583/100</f>
        <v>0</v>
      </c>
      <c r="R3201">
        <f>'[1]Master Data'!DS583/1000000</f>
        <v>0</v>
      </c>
      <c r="S3201">
        <f>'[1]Master Data'!DU583/1000000</f>
        <v>0</v>
      </c>
      <c r="T3201">
        <f>'[1]Master Data'!DV583/100</f>
        <v>0</v>
      </c>
      <c r="U3201">
        <f>'[1]Master Data'!DW583/1000000</f>
        <v>0</v>
      </c>
    </row>
    <row r="3202" spans="1:21" x14ac:dyDescent="0.55000000000000004">
      <c r="A3202" s="41" t="s">
        <v>1672</v>
      </c>
      <c r="B3202" s="41">
        <v>0</v>
      </c>
      <c r="C3202">
        <f>'[1]Master Data'!DC584/100</f>
        <v>0</v>
      </c>
      <c r="D3202">
        <f>'[1]Master Data'!DD584/1000000</f>
        <v>0</v>
      </c>
      <c r="E3202">
        <f>'[1]Master Data'!DE584/1000000</f>
        <v>0</v>
      </c>
      <c r="F3202">
        <f>'[1]Master Data'!DF584/100</f>
        <v>0</v>
      </c>
      <c r="G3202">
        <f>'[1]Master Data'!DG584/100</f>
        <v>0</v>
      </c>
      <c r="H3202">
        <f>'[1]Master Data'!DH584/100</f>
        <v>0</v>
      </c>
      <c r="I3202">
        <f>'[1]Master Data'!DI584/100</f>
        <v>0</v>
      </c>
      <c r="J3202">
        <f>'[1]Master Data'!DJ584/100</f>
        <v>0</v>
      </c>
      <c r="K3202">
        <f>'[1]Master Data'!DL584/100</f>
        <v>0</v>
      </c>
      <c r="L3202">
        <f>'[1]Master Data'!DM584/1000000</f>
        <v>0</v>
      </c>
      <c r="M3202">
        <f>'[1]Master Data'!DN584/1000000</f>
        <v>0</v>
      </c>
      <c r="N3202">
        <f>'[1]Master Data'!DO584/1000000</f>
        <v>0</v>
      </c>
      <c r="O3202">
        <f>'[1]Master Data'!DP584/100</f>
        <v>0</v>
      </c>
      <c r="P3202">
        <f>'[1]Master Data'!DQ584/100</f>
        <v>0</v>
      </c>
      <c r="Q3202">
        <f>'[1]Master Data'!DR584/100</f>
        <v>0</v>
      </c>
      <c r="R3202">
        <f>'[1]Master Data'!DS584/1000000</f>
        <v>0</v>
      </c>
      <c r="S3202">
        <f>'[1]Master Data'!DU584/1000000</f>
        <v>0</v>
      </c>
      <c r="T3202">
        <f>'[1]Master Data'!DV584/100</f>
        <v>0</v>
      </c>
      <c r="U3202">
        <f>'[1]Master Data'!DW584/1000000</f>
        <v>0</v>
      </c>
    </row>
    <row r="3203" spans="1:21" x14ac:dyDescent="0.55000000000000004">
      <c r="A3203" s="41" t="s">
        <v>1673</v>
      </c>
      <c r="B3203" s="41">
        <v>0</v>
      </c>
      <c r="C3203">
        <f>'[1]Master Data'!DC585/100</f>
        <v>0</v>
      </c>
      <c r="D3203">
        <f>'[1]Master Data'!DD585/1000000</f>
        <v>0</v>
      </c>
      <c r="E3203">
        <f>'[1]Master Data'!DE585/1000000</f>
        <v>0</v>
      </c>
      <c r="F3203">
        <f>'[1]Master Data'!DF585/100</f>
        <v>0</v>
      </c>
      <c r="G3203">
        <f>'[1]Master Data'!DG585/100</f>
        <v>0</v>
      </c>
      <c r="H3203">
        <f>'[1]Master Data'!DH585/100</f>
        <v>0</v>
      </c>
      <c r="I3203">
        <f>'[1]Master Data'!DI585/100</f>
        <v>0</v>
      </c>
      <c r="J3203">
        <f>'[1]Master Data'!DJ585/100</f>
        <v>0</v>
      </c>
      <c r="K3203">
        <f>'[1]Master Data'!DL585/100</f>
        <v>0</v>
      </c>
      <c r="L3203">
        <f>'[1]Master Data'!DM585/1000000</f>
        <v>0</v>
      </c>
      <c r="M3203">
        <f>'[1]Master Data'!DN585/1000000</f>
        <v>0</v>
      </c>
      <c r="N3203">
        <f>'[1]Master Data'!DO585/1000000</f>
        <v>0</v>
      </c>
      <c r="O3203">
        <f>'[1]Master Data'!DP585/100</f>
        <v>0</v>
      </c>
      <c r="P3203">
        <f>'[1]Master Data'!DQ585/100</f>
        <v>0</v>
      </c>
      <c r="Q3203">
        <f>'[1]Master Data'!DR585/100</f>
        <v>0</v>
      </c>
      <c r="R3203">
        <f>'[1]Master Data'!DS585/1000000</f>
        <v>0</v>
      </c>
      <c r="S3203">
        <f>'[1]Master Data'!DU585/1000000</f>
        <v>0</v>
      </c>
      <c r="T3203">
        <f>'[1]Master Data'!DV585/100</f>
        <v>0</v>
      </c>
      <c r="U3203">
        <f>'[1]Master Data'!DW585/1000000</f>
        <v>0</v>
      </c>
    </row>
    <row r="3204" spans="1:21" x14ac:dyDescent="0.55000000000000004">
      <c r="A3204" s="41" t="s">
        <v>1674</v>
      </c>
      <c r="B3204" s="41">
        <v>0</v>
      </c>
      <c r="C3204">
        <f>'[1]Master Data'!DC586/100</f>
        <v>0</v>
      </c>
      <c r="D3204">
        <f>'[1]Master Data'!DD586/1000000</f>
        <v>0</v>
      </c>
      <c r="E3204">
        <f>'[1]Master Data'!DE586/1000000</f>
        <v>0</v>
      </c>
      <c r="F3204">
        <f>'[1]Master Data'!DF586/100</f>
        <v>0</v>
      </c>
      <c r="G3204">
        <f>'[1]Master Data'!DG586/100</f>
        <v>0</v>
      </c>
      <c r="H3204">
        <f>'[1]Master Data'!DH586/100</f>
        <v>0</v>
      </c>
      <c r="I3204">
        <f>'[1]Master Data'!DI586/100</f>
        <v>0</v>
      </c>
      <c r="J3204">
        <f>'[1]Master Data'!DJ586/100</f>
        <v>0</v>
      </c>
      <c r="K3204">
        <f>'[1]Master Data'!DL586/100</f>
        <v>0</v>
      </c>
      <c r="L3204">
        <f>'[1]Master Data'!DM586/1000000</f>
        <v>0</v>
      </c>
      <c r="M3204">
        <f>'[1]Master Data'!DN586/1000000</f>
        <v>0</v>
      </c>
      <c r="N3204">
        <f>'[1]Master Data'!DO586/1000000</f>
        <v>0</v>
      </c>
      <c r="O3204">
        <f>'[1]Master Data'!DP586/100</f>
        <v>0</v>
      </c>
      <c r="P3204">
        <f>'[1]Master Data'!DQ586/100</f>
        <v>0</v>
      </c>
      <c r="Q3204">
        <f>'[1]Master Data'!DR586/100</f>
        <v>0</v>
      </c>
      <c r="R3204">
        <f>'[1]Master Data'!DS586/1000000</f>
        <v>0</v>
      </c>
      <c r="S3204">
        <f>'[1]Master Data'!DU586/1000000</f>
        <v>0</v>
      </c>
      <c r="T3204">
        <f>'[1]Master Data'!DV586/100</f>
        <v>0</v>
      </c>
      <c r="U3204">
        <f>'[1]Master Data'!DW586/1000000</f>
        <v>0</v>
      </c>
    </row>
    <row r="3205" spans="1:21" x14ac:dyDescent="0.55000000000000004">
      <c r="A3205" s="41" t="s">
        <v>1675</v>
      </c>
      <c r="B3205" s="41">
        <v>0</v>
      </c>
      <c r="C3205">
        <f>'[1]Master Data'!DC587/100</f>
        <v>0</v>
      </c>
      <c r="D3205">
        <f>'[1]Master Data'!DD587/1000000</f>
        <v>0</v>
      </c>
      <c r="E3205">
        <f>'[1]Master Data'!DE587/1000000</f>
        <v>0</v>
      </c>
      <c r="F3205">
        <f>'[1]Master Data'!DF587/100</f>
        <v>0</v>
      </c>
      <c r="G3205">
        <f>'[1]Master Data'!DG587/100</f>
        <v>0</v>
      </c>
      <c r="H3205">
        <f>'[1]Master Data'!DH587/100</f>
        <v>0</v>
      </c>
      <c r="I3205">
        <f>'[1]Master Data'!DI587/100</f>
        <v>0</v>
      </c>
      <c r="J3205">
        <f>'[1]Master Data'!DJ587/100</f>
        <v>0</v>
      </c>
      <c r="K3205">
        <f>'[1]Master Data'!DL587/100</f>
        <v>0</v>
      </c>
      <c r="L3205">
        <f>'[1]Master Data'!DM587/1000000</f>
        <v>0</v>
      </c>
      <c r="M3205">
        <f>'[1]Master Data'!DN587/1000000</f>
        <v>0</v>
      </c>
      <c r="N3205">
        <f>'[1]Master Data'!DO587/1000000</f>
        <v>0</v>
      </c>
      <c r="O3205">
        <f>'[1]Master Data'!DP587/100</f>
        <v>0</v>
      </c>
      <c r="P3205">
        <f>'[1]Master Data'!DQ587/100</f>
        <v>0</v>
      </c>
      <c r="Q3205">
        <f>'[1]Master Data'!DR587/100</f>
        <v>0</v>
      </c>
      <c r="R3205">
        <f>'[1]Master Data'!DS587/1000000</f>
        <v>0</v>
      </c>
      <c r="S3205">
        <f>'[1]Master Data'!DU587/1000000</f>
        <v>0</v>
      </c>
      <c r="T3205">
        <f>'[1]Master Data'!DV587/100</f>
        <v>0</v>
      </c>
      <c r="U3205">
        <f>'[1]Master Data'!DW587/1000000</f>
        <v>0</v>
      </c>
    </row>
    <row r="3206" spans="1:21" x14ac:dyDescent="0.55000000000000004">
      <c r="A3206" s="41" t="s">
        <v>1676</v>
      </c>
      <c r="B3206" s="41">
        <v>0</v>
      </c>
      <c r="C3206">
        <f>'[1]Master Data'!DC588/100</f>
        <v>0</v>
      </c>
      <c r="D3206">
        <f>'[1]Master Data'!DD588/1000000</f>
        <v>0</v>
      </c>
      <c r="E3206">
        <f>'[1]Master Data'!DE588/1000000</f>
        <v>0</v>
      </c>
      <c r="F3206">
        <f>'[1]Master Data'!DF588/100</f>
        <v>0</v>
      </c>
      <c r="G3206">
        <f>'[1]Master Data'!DG588/100</f>
        <v>0</v>
      </c>
      <c r="H3206">
        <f>'[1]Master Data'!DH588/100</f>
        <v>0</v>
      </c>
      <c r="I3206">
        <f>'[1]Master Data'!DI588/100</f>
        <v>0</v>
      </c>
      <c r="J3206">
        <f>'[1]Master Data'!DJ588/100</f>
        <v>0</v>
      </c>
      <c r="K3206">
        <f>'[1]Master Data'!DL588/100</f>
        <v>0</v>
      </c>
      <c r="L3206">
        <f>'[1]Master Data'!DM588/1000000</f>
        <v>0</v>
      </c>
      <c r="M3206">
        <f>'[1]Master Data'!DN588/1000000</f>
        <v>0</v>
      </c>
      <c r="N3206">
        <f>'[1]Master Data'!DO588/1000000</f>
        <v>0</v>
      </c>
      <c r="O3206">
        <f>'[1]Master Data'!DP588/100</f>
        <v>0</v>
      </c>
      <c r="P3206">
        <f>'[1]Master Data'!DQ588/100</f>
        <v>0</v>
      </c>
      <c r="Q3206">
        <f>'[1]Master Data'!DR588/100</f>
        <v>0</v>
      </c>
      <c r="R3206">
        <f>'[1]Master Data'!DS588/1000000</f>
        <v>0</v>
      </c>
      <c r="S3206">
        <f>'[1]Master Data'!DU588/1000000</f>
        <v>0</v>
      </c>
      <c r="T3206">
        <f>'[1]Master Data'!DV588/100</f>
        <v>0</v>
      </c>
      <c r="U3206">
        <f>'[1]Master Data'!DW588/1000000</f>
        <v>0</v>
      </c>
    </row>
    <row r="3207" spans="1:21" x14ac:dyDescent="0.55000000000000004">
      <c r="A3207" s="41" t="s">
        <v>1677</v>
      </c>
      <c r="B3207" s="41">
        <v>0</v>
      </c>
      <c r="C3207">
        <f>'[1]Master Data'!DC589/100</f>
        <v>0</v>
      </c>
      <c r="D3207">
        <f>'[1]Master Data'!DD589/1000000</f>
        <v>0</v>
      </c>
      <c r="E3207">
        <f>'[1]Master Data'!DE589/1000000</f>
        <v>0</v>
      </c>
      <c r="F3207">
        <f>'[1]Master Data'!DF589/100</f>
        <v>0</v>
      </c>
      <c r="G3207">
        <f>'[1]Master Data'!DG589/100</f>
        <v>0</v>
      </c>
      <c r="H3207">
        <f>'[1]Master Data'!DH589/100</f>
        <v>0</v>
      </c>
      <c r="I3207">
        <f>'[1]Master Data'!DI589/100</f>
        <v>0</v>
      </c>
      <c r="J3207">
        <f>'[1]Master Data'!DJ589/100</f>
        <v>0</v>
      </c>
      <c r="K3207">
        <f>'[1]Master Data'!DL589/100</f>
        <v>0</v>
      </c>
      <c r="L3207">
        <f>'[1]Master Data'!DM589/1000000</f>
        <v>0</v>
      </c>
      <c r="M3207">
        <f>'[1]Master Data'!DN589/1000000</f>
        <v>0</v>
      </c>
      <c r="N3207">
        <f>'[1]Master Data'!DO589/1000000</f>
        <v>0</v>
      </c>
      <c r="O3207">
        <f>'[1]Master Data'!DP589/100</f>
        <v>0</v>
      </c>
      <c r="P3207">
        <f>'[1]Master Data'!DQ589/100</f>
        <v>0</v>
      </c>
      <c r="Q3207">
        <f>'[1]Master Data'!DR589/100</f>
        <v>0</v>
      </c>
      <c r="R3207">
        <f>'[1]Master Data'!DS589/1000000</f>
        <v>0</v>
      </c>
      <c r="S3207">
        <f>'[1]Master Data'!DU589/1000000</f>
        <v>0</v>
      </c>
      <c r="T3207">
        <f>'[1]Master Data'!DV589/100</f>
        <v>0</v>
      </c>
      <c r="U3207">
        <f>'[1]Master Data'!DW589/1000000</f>
        <v>0</v>
      </c>
    </row>
    <row r="3208" spans="1:21" x14ac:dyDescent="0.55000000000000004">
      <c r="A3208" s="41" t="s">
        <v>1678</v>
      </c>
      <c r="B3208" s="41">
        <v>1.4999999999999999E-4</v>
      </c>
      <c r="C3208">
        <f>'[1]Master Data'!DC590/100</f>
        <v>4.0000000000000003E-5</v>
      </c>
      <c r="D3208">
        <f>'[1]Master Data'!DD590/1000000</f>
        <v>2.016E-8</v>
      </c>
      <c r="E3208">
        <f>'[1]Master Data'!DE590/1000000</f>
        <v>0</v>
      </c>
      <c r="F3208">
        <f>'[1]Master Data'!DF590/100</f>
        <v>0</v>
      </c>
      <c r="G3208">
        <f>'[1]Master Data'!DG590/100</f>
        <v>0</v>
      </c>
      <c r="H3208">
        <f>'[1]Master Data'!DH590/100</f>
        <v>0</v>
      </c>
      <c r="I3208">
        <f>'[1]Master Data'!DI590/100</f>
        <v>0</v>
      </c>
      <c r="J3208">
        <f>'[1]Master Data'!DJ590/100</f>
        <v>0</v>
      </c>
      <c r="K3208">
        <f>'[1]Master Data'!DL590/100</f>
        <v>0</v>
      </c>
      <c r="L3208">
        <f>'[1]Master Data'!DM590/1000000</f>
        <v>3.03912E-6</v>
      </c>
      <c r="M3208">
        <f>'[1]Master Data'!DN590/1000000</f>
        <v>1.3708800000000002E-6</v>
      </c>
      <c r="N3208">
        <f>'[1]Master Data'!DO590/1000000</f>
        <v>6.1488000000000001E-7</v>
      </c>
      <c r="O3208">
        <f>'[1]Master Data'!DP590/100</f>
        <v>0</v>
      </c>
      <c r="P3208">
        <f>'[1]Master Data'!DQ590/100</f>
        <v>0</v>
      </c>
      <c r="Q3208">
        <f>'[1]Master Data'!DR590/100</f>
        <v>0</v>
      </c>
      <c r="R3208">
        <f>'[1]Master Data'!DS590/1000000</f>
        <v>0</v>
      </c>
      <c r="S3208">
        <f>'[1]Master Data'!DU590/1000000</f>
        <v>0</v>
      </c>
      <c r="T3208">
        <f>'[1]Master Data'!DV590/100</f>
        <v>0</v>
      </c>
      <c r="U3208">
        <f>'[1]Master Data'!DW590/1000000</f>
        <v>0</v>
      </c>
    </row>
    <row r="3209" spans="1:21" x14ac:dyDescent="0.55000000000000004">
      <c r="A3209" s="41" t="s">
        <v>1679</v>
      </c>
      <c r="B3209" s="41">
        <v>1.4999999999999999E-4</v>
      </c>
      <c r="C3209">
        <f>'[1]Master Data'!DC591/100</f>
        <v>4.0000000000000003E-5</v>
      </c>
      <c r="D3209">
        <f>'[1]Master Data'!DD591/1000000</f>
        <v>2.016E-8</v>
      </c>
      <c r="E3209">
        <f>'[1]Master Data'!DE591/1000000</f>
        <v>0</v>
      </c>
      <c r="F3209">
        <f>'[1]Master Data'!DF591/100</f>
        <v>0</v>
      </c>
      <c r="G3209">
        <f>'[1]Master Data'!DG591/100</f>
        <v>0</v>
      </c>
      <c r="H3209">
        <f>'[1]Master Data'!DH591/100</f>
        <v>0</v>
      </c>
      <c r="I3209">
        <f>'[1]Master Data'!DI591/100</f>
        <v>0</v>
      </c>
      <c r="J3209">
        <f>'[1]Master Data'!DJ591/100</f>
        <v>0</v>
      </c>
      <c r="K3209">
        <f>'[1]Master Data'!DL591/100</f>
        <v>0</v>
      </c>
      <c r="L3209">
        <f>'[1]Master Data'!DM591/1000000</f>
        <v>3.03912E-6</v>
      </c>
      <c r="M3209">
        <f>'[1]Master Data'!DN591/1000000</f>
        <v>1.3708800000000002E-6</v>
      </c>
      <c r="N3209">
        <f>'[1]Master Data'!DO591/1000000</f>
        <v>6.1488000000000001E-7</v>
      </c>
      <c r="O3209">
        <f>'[1]Master Data'!DP591/100</f>
        <v>0</v>
      </c>
      <c r="P3209">
        <f>'[1]Master Data'!DQ591/100</f>
        <v>0</v>
      </c>
      <c r="Q3209">
        <f>'[1]Master Data'!DR591/100</f>
        <v>0</v>
      </c>
      <c r="R3209">
        <f>'[1]Master Data'!DS591/1000000</f>
        <v>0</v>
      </c>
      <c r="S3209">
        <f>'[1]Master Data'!DU591/1000000</f>
        <v>0</v>
      </c>
      <c r="T3209">
        <f>'[1]Master Data'!DV591/100</f>
        <v>0</v>
      </c>
      <c r="U3209">
        <f>'[1]Master Data'!DW591/1000000</f>
        <v>0</v>
      </c>
    </row>
    <row r="3210" spans="1:21" x14ac:dyDescent="0.55000000000000004">
      <c r="A3210" s="41" t="s">
        <v>1680</v>
      </c>
      <c r="B3210" s="41">
        <v>1.1240231217618901E-3</v>
      </c>
      <c r="C3210">
        <f>'[1]Master Data'!DC592/100</f>
        <v>2.9148595329822911E-4</v>
      </c>
      <c r="D3210">
        <f>'[1]Master Data'!DD592/1000000</f>
        <v>6.7995999999999996E-8</v>
      </c>
      <c r="E3210">
        <f>'[1]Master Data'!DE592/1000000</f>
        <v>0</v>
      </c>
      <c r="F3210">
        <f>'[1]Master Data'!DF592/100</f>
        <v>0</v>
      </c>
      <c r="G3210">
        <f>'[1]Master Data'!DG592/100</f>
        <v>0</v>
      </c>
      <c r="H3210">
        <f>'[1]Master Data'!DH592/100</f>
        <v>0</v>
      </c>
      <c r="I3210">
        <f>'[1]Master Data'!DI592/100</f>
        <v>0</v>
      </c>
      <c r="J3210">
        <f>'[1]Master Data'!DJ592/100</f>
        <v>0</v>
      </c>
      <c r="K3210">
        <f>'[1]Master Data'!DL592/100</f>
        <v>0</v>
      </c>
      <c r="L3210">
        <f>'[1]Master Data'!DM592/1000000</f>
        <v>1.9071599999999999E-6</v>
      </c>
      <c r="M3210">
        <f>'[1]Master Data'!DN592/1000000</f>
        <v>1.68148E-6</v>
      </c>
      <c r="N3210">
        <f>'[1]Master Data'!DO592/1000000</f>
        <v>3.4337599999999999E-7</v>
      </c>
      <c r="O3210">
        <f>'[1]Master Data'!DP592/100</f>
        <v>0</v>
      </c>
      <c r="P3210">
        <f>'[1]Master Data'!DQ592/100</f>
        <v>0</v>
      </c>
      <c r="Q3210">
        <f>'[1]Master Data'!DR592/100</f>
        <v>0</v>
      </c>
      <c r="R3210">
        <f>'[1]Master Data'!DS592/1000000</f>
        <v>0</v>
      </c>
      <c r="S3210">
        <f>'[1]Master Data'!DU592/1000000</f>
        <v>0</v>
      </c>
      <c r="T3210">
        <f>'[1]Master Data'!DV592/100</f>
        <v>0</v>
      </c>
      <c r="U3210">
        <f>'[1]Master Data'!DW592/1000000</f>
        <v>0</v>
      </c>
    </row>
    <row r="3211" spans="1:21" x14ac:dyDescent="0.55000000000000004">
      <c r="A3211" s="41" t="s">
        <v>1681</v>
      </c>
      <c r="B3211" s="41">
        <v>2.1562958678689337E-3</v>
      </c>
      <c r="C3211">
        <f>'[1]Master Data'!DC593/100</f>
        <v>8.8627284768528906E-4</v>
      </c>
      <c r="D3211">
        <f>'[1]Master Data'!DD593/1000000</f>
        <v>1.9317066994633278E-7</v>
      </c>
      <c r="E3211">
        <f>'[1]Master Data'!DE593/1000000</f>
        <v>0</v>
      </c>
      <c r="F3211">
        <f>'[1]Master Data'!DF593/100</f>
        <v>0</v>
      </c>
      <c r="G3211">
        <f>'[1]Master Data'!DG593/100</f>
        <v>0</v>
      </c>
      <c r="H3211">
        <f>'[1]Master Data'!DH593/100</f>
        <v>0</v>
      </c>
      <c r="I3211">
        <f>'[1]Master Data'!DI593/100</f>
        <v>0</v>
      </c>
      <c r="J3211">
        <f>'[1]Master Data'!DJ593/100</f>
        <v>0</v>
      </c>
      <c r="K3211">
        <f>'[1]Master Data'!DL593/100</f>
        <v>0</v>
      </c>
      <c r="L3211">
        <f>'[1]Master Data'!DM593/1000000</f>
        <v>2.3882797916636856E-6</v>
      </c>
      <c r="M3211">
        <f>'[1]Master Data'!DN593/1000000</f>
        <v>9.8685637101967811E-7</v>
      </c>
      <c r="N3211">
        <f>'[1]Master Data'!DO593/1000000</f>
        <v>1.4497010822898035E-7</v>
      </c>
      <c r="O3211">
        <f>'[1]Master Data'!DP593/100</f>
        <v>0</v>
      </c>
      <c r="P3211">
        <f>'[1]Master Data'!DQ593/100</f>
        <v>0</v>
      </c>
      <c r="Q3211">
        <f>'[1]Master Data'!DR593/100</f>
        <v>0</v>
      </c>
      <c r="R3211">
        <f>'[1]Master Data'!DS593/1000000</f>
        <v>0</v>
      </c>
      <c r="S3211">
        <f>'[1]Master Data'!DU593/1000000</f>
        <v>2.8250851806797855E-7</v>
      </c>
      <c r="T3211">
        <f>'[1]Master Data'!DV593/100</f>
        <v>0</v>
      </c>
      <c r="U3211">
        <f>'[1]Master Data'!DW593/1000000</f>
        <v>5.098381974955279E-8</v>
      </c>
    </row>
    <row r="3212" spans="1:21" x14ac:dyDescent="0.55000000000000004">
      <c r="A3212" s="41" t="s">
        <v>1682</v>
      </c>
      <c r="B3212" s="41">
        <v>1.1240231217618901E-3</v>
      </c>
      <c r="C3212">
        <f>'[1]Master Data'!DC594/100</f>
        <v>1.554223366330867E-4</v>
      </c>
      <c r="D3212">
        <f>'[1]Master Data'!DD594/1000000</f>
        <v>4.5816443601500003E-8</v>
      </c>
      <c r="E3212">
        <f>'[1]Master Data'!DE594/1000000</f>
        <v>0</v>
      </c>
      <c r="F3212">
        <f>'[1]Master Data'!DF594/100</f>
        <v>0</v>
      </c>
      <c r="G3212">
        <f>'[1]Master Data'!DG594/100</f>
        <v>0</v>
      </c>
      <c r="H3212">
        <f>'[1]Master Data'!DH594/100</f>
        <v>0</v>
      </c>
      <c r="I3212">
        <f>'[1]Master Data'!DI594/100</f>
        <v>0</v>
      </c>
      <c r="J3212">
        <f>'[1]Master Data'!DJ594/100</f>
        <v>0</v>
      </c>
      <c r="K3212">
        <f>'[1]Master Data'!DL594/100</f>
        <v>0</v>
      </c>
      <c r="L3212">
        <f>'[1]Master Data'!DM594/1000000</f>
        <v>2.4111374407582939E-6</v>
      </c>
      <c r="M3212">
        <f>'[1]Master Data'!DN594/1000000</f>
        <v>1.2081347300000003E-6</v>
      </c>
      <c r="N3212">
        <f>'[1]Master Data'!DO594/1000000</f>
        <v>4.2381015820000007E-7</v>
      </c>
      <c r="O3212">
        <f>'[1]Master Data'!DP594/100</f>
        <v>0</v>
      </c>
      <c r="P3212">
        <f>'[1]Master Data'!DQ594/100</f>
        <v>0</v>
      </c>
      <c r="Q3212">
        <f>'[1]Master Data'!DR594/100</f>
        <v>0</v>
      </c>
      <c r="R3212">
        <f>'[1]Master Data'!DS594/1000000</f>
        <v>0</v>
      </c>
      <c r="S3212">
        <f>'[1]Master Data'!DU594/1000000</f>
        <v>6.6406441530000012E-7</v>
      </c>
      <c r="T3212">
        <f>'[1]Master Data'!DV594/100</f>
        <v>0</v>
      </c>
      <c r="U3212">
        <f>'[1]Master Data'!DW594/1000000</f>
        <v>1.6765120801000003E-7</v>
      </c>
    </row>
    <row r="3213" spans="1:21" x14ac:dyDescent="0.55000000000000004">
      <c r="A3213" s="41" t="s">
        <v>1683</v>
      </c>
      <c r="B3213" s="41">
        <v>0</v>
      </c>
      <c r="C3213">
        <f>'[1]Master Data'!DC595/100</f>
        <v>0</v>
      </c>
      <c r="D3213">
        <f>'[1]Master Data'!DD595/1000000</f>
        <v>0</v>
      </c>
      <c r="E3213">
        <f>'[1]Master Data'!DE595/1000000</f>
        <v>0</v>
      </c>
      <c r="F3213">
        <f>'[1]Master Data'!DF595/100</f>
        <v>0</v>
      </c>
      <c r="G3213">
        <f>'[1]Master Data'!DG595/100</f>
        <v>0</v>
      </c>
      <c r="H3213">
        <f>'[1]Master Data'!DH595/100</f>
        <v>0</v>
      </c>
      <c r="I3213">
        <f>'[1]Master Data'!DI595/100</f>
        <v>0</v>
      </c>
      <c r="J3213">
        <f>'[1]Master Data'!DJ595/100</f>
        <v>0</v>
      </c>
      <c r="K3213">
        <f>'[1]Master Data'!DL595/100</f>
        <v>0</v>
      </c>
      <c r="L3213">
        <f>'[1]Master Data'!DM595/1000000</f>
        <v>0</v>
      </c>
      <c r="M3213">
        <f>'[1]Master Data'!DN595/1000000</f>
        <v>0</v>
      </c>
      <c r="N3213">
        <f>'[1]Master Data'!DO595/1000000</f>
        <v>0</v>
      </c>
      <c r="O3213">
        <f>'[1]Master Data'!DP595/100</f>
        <v>0</v>
      </c>
      <c r="P3213">
        <f>'[1]Master Data'!DQ595/100</f>
        <v>0</v>
      </c>
      <c r="Q3213">
        <f>'[1]Master Data'!DR595/100</f>
        <v>0</v>
      </c>
      <c r="R3213">
        <f>'[1]Master Data'!DS595/1000000</f>
        <v>0</v>
      </c>
      <c r="S3213">
        <f>'[1]Master Data'!DU595/1000000</f>
        <v>0</v>
      </c>
      <c r="T3213">
        <f>'[1]Master Data'!DV595/100</f>
        <v>0</v>
      </c>
      <c r="U3213">
        <f>'[1]Master Data'!DW595/1000000</f>
        <v>0</v>
      </c>
    </row>
    <row r="3214" spans="1:21" x14ac:dyDescent="0.55000000000000004">
      <c r="A3214" s="41" t="s">
        <v>1684</v>
      </c>
      <c r="B3214" s="41">
        <v>0</v>
      </c>
      <c r="C3214">
        <f>'[1]Master Data'!DC596/100</f>
        <v>0</v>
      </c>
      <c r="D3214">
        <f>'[1]Master Data'!DD596/1000000</f>
        <v>0</v>
      </c>
      <c r="E3214">
        <f>'[1]Master Data'!DE596/1000000</f>
        <v>0</v>
      </c>
      <c r="F3214">
        <f>'[1]Master Data'!DF596/100</f>
        <v>0</v>
      </c>
      <c r="G3214">
        <f>'[1]Master Data'!DG596/100</f>
        <v>0</v>
      </c>
      <c r="H3214">
        <f>'[1]Master Data'!DH596/100</f>
        <v>0</v>
      </c>
      <c r="I3214">
        <f>'[1]Master Data'!DI596/100</f>
        <v>0</v>
      </c>
      <c r="J3214">
        <f>'[1]Master Data'!DJ596/100</f>
        <v>0</v>
      </c>
      <c r="K3214">
        <f>'[1]Master Data'!DL596/100</f>
        <v>0</v>
      </c>
      <c r="L3214">
        <f>'[1]Master Data'!DM596/1000000</f>
        <v>0</v>
      </c>
      <c r="M3214">
        <f>'[1]Master Data'!DN596/1000000</f>
        <v>0</v>
      </c>
      <c r="N3214">
        <f>'[1]Master Data'!DO596/1000000</f>
        <v>0</v>
      </c>
      <c r="O3214">
        <f>'[1]Master Data'!DP596/100</f>
        <v>0</v>
      </c>
      <c r="P3214">
        <f>'[1]Master Data'!DQ596/100</f>
        <v>0</v>
      </c>
      <c r="Q3214">
        <f>'[1]Master Data'!DR596/100</f>
        <v>0</v>
      </c>
      <c r="R3214">
        <f>'[1]Master Data'!DS596/1000000</f>
        <v>0</v>
      </c>
      <c r="S3214">
        <f>'[1]Master Data'!DU596/1000000</f>
        <v>0</v>
      </c>
      <c r="T3214">
        <f>'[1]Master Data'!DV596/100</f>
        <v>0</v>
      </c>
      <c r="U3214">
        <f>'[1]Master Data'!DW596/1000000</f>
        <v>0</v>
      </c>
    </row>
    <row r="3215" spans="1:21" x14ac:dyDescent="0.55000000000000004">
      <c r="A3215" s="41" t="s">
        <v>1685</v>
      </c>
      <c r="B3215" s="41">
        <v>5.0000000000000001E-4</v>
      </c>
      <c r="C3215">
        <f>'[1]Master Data'!DC597/100</f>
        <v>2.0000000000000001E-4</v>
      </c>
      <c r="D3215">
        <f>'[1]Master Data'!DD597/1000000</f>
        <v>4.8300000000000002E-8</v>
      </c>
      <c r="E3215">
        <f>'[1]Master Data'!DE597/1000000</f>
        <v>0</v>
      </c>
      <c r="F3215">
        <f>'[1]Master Data'!DF597/100</f>
        <v>0</v>
      </c>
      <c r="G3215">
        <f>'[1]Master Data'!DG597/100</f>
        <v>0</v>
      </c>
      <c r="H3215">
        <f>'[1]Master Data'!DH597/100</f>
        <v>0</v>
      </c>
      <c r="I3215">
        <f>'[1]Master Data'!DI597/100</f>
        <v>0</v>
      </c>
      <c r="J3215">
        <f>'[1]Master Data'!DJ597/100</f>
        <v>0</v>
      </c>
      <c r="K3215">
        <f>'[1]Master Data'!DL597/100</f>
        <v>0</v>
      </c>
      <c r="L3215">
        <f>'[1]Master Data'!DM597/1000000</f>
        <v>1.84023E-6</v>
      </c>
      <c r="M3215">
        <f>'[1]Master Data'!DN597/1000000</f>
        <v>1.8450600000000001E-6</v>
      </c>
      <c r="N3215">
        <f>'[1]Master Data'!DO597/1000000</f>
        <v>3.8640000000000002E-7</v>
      </c>
      <c r="O3215">
        <f>'[1]Master Data'!DP597/100</f>
        <v>0</v>
      </c>
      <c r="P3215">
        <f>'[1]Master Data'!DQ597/100</f>
        <v>0</v>
      </c>
      <c r="Q3215">
        <f>'[1]Master Data'!DR597/100</f>
        <v>0</v>
      </c>
      <c r="R3215">
        <f>'[1]Master Data'!DS597/1000000</f>
        <v>0</v>
      </c>
      <c r="S3215">
        <f>'[1]Master Data'!DU597/1000000</f>
        <v>5.4578999999999997E-7</v>
      </c>
      <c r="T3215">
        <f>'[1]Master Data'!DV597/100</f>
        <v>0</v>
      </c>
      <c r="U3215">
        <f>'[1]Master Data'!DW597/1000000</f>
        <v>1.6905E-7</v>
      </c>
    </row>
    <row r="3216" spans="1:21" x14ac:dyDescent="0.55000000000000004">
      <c r="A3216" s="41" t="s">
        <v>1686</v>
      </c>
      <c r="B3216" s="41">
        <v>0</v>
      </c>
      <c r="C3216">
        <f>'[1]Master Data'!DC598/100</f>
        <v>0</v>
      </c>
      <c r="D3216">
        <f>'[1]Master Data'!DD598/1000000</f>
        <v>0</v>
      </c>
      <c r="E3216">
        <f>'[1]Master Data'!DE598/1000000</f>
        <v>0</v>
      </c>
      <c r="F3216">
        <f>'[1]Master Data'!DF598/100</f>
        <v>0</v>
      </c>
      <c r="G3216">
        <f>'[1]Master Data'!DG598/100</f>
        <v>0</v>
      </c>
      <c r="H3216">
        <f>'[1]Master Data'!DH598/100</f>
        <v>0</v>
      </c>
      <c r="I3216">
        <f>'[1]Master Data'!DI598/100</f>
        <v>0</v>
      </c>
      <c r="J3216">
        <f>'[1]Master Data'!DJ598/100</f>
        <v>0</v>
      </c>
      <c r="K3216">
        <f>'[1]Master Data'!DL598/100</f>
        <v>0</v>
      </c>
      <c r="L3216">
        <f>'[1]Master Data'!DM598/1000000</f>
        <v>0</v>
      </c>
      <c r="M3216">
        <f>'[1]Master Data'!DN598/1000000</f>
        <v>0</v>
      </c>
      <c r="N3216">
        <f>'[1]Master Data'!DO598/1000000</f>
        <v>0</v>
      </c>
      <c r="O3216">
        <f>'[1]Master Data'!DP598/100</f>
        <v>0</v>
      </c>
      <c r="P3216">
        <f>'[1]Master Data'!DQ598/100</f>
        <v>0</v>
      </c>
      <c r="Q3216">
        <f>'[1]Master Data'!DR598/100</f>
        <v>0</v>
      </c>
      <c r="R3216">
        <f>'[1]Master Data'!DS598/1000000</f>
        <v>0</v>
      </c>
      <c r="S3216">
        <f>'[1]Master Data'!DU598/1000000</f>
        <v>0</v>
      </c>
      <c r="T3216">
        <f>'[1]Master Data'!DV598/100</f>
        <v>0</v>
      </c>
      <c r="U3216">
        <f>'[1]Master Data'!DW598/1000000</f>
        <v>0</v>
      </c>
    </row>
    <row r="3217" spans="1:21" x14ac:dyDescent="0.55000000000000004">
      <c r="A3217" s="41" t="s">
        <v>1687</v>
      </c>
      <c r="B3217" s="41">
        <v>0</v>
      </c>
      <c r="C3217">
        <f>'[1]Master Data'!DC599/100</f>
        <v>0</v>
      </c>
      <c r="D3217">
        <f>'[1]Master Data'!DD599/1000000</f>
        <v>0</v>
      </c>
      <c r="E3217">
        <f>'[1]Master Data'!DE599/1000000</f>
        <v>0</v>
      </c>
      <c r="F3217">
        <f>'[1]Master Data'!DF599/100</f>
        <v>0</v>
      </c>
      <c r="G3217">
        <f>'[1]Master Data'!DG599/100</f>
        <v>0</v>
      </c>
      <c r="H3217">
        <f>'[1]Master Data'!DH599/100</f>
        <v>0</v>
      </c>
      <c r="I3217">
        <f>'[1]Master Data'!DI599/100</f>
        <v>0</v>
      </c>
      <c r="J3217">
        <f>'[1]Master Data'!DJ599/100</f>
        <v>0</v>
      </c>
      <c r="K3217">
        <f>'[1]Master Data'!DL599/100</f>
        <v>0</v>
      </c>
      <c r="L3217">
        <f>'[1]Master Data'!DM599/1000000</f>
        <v>0</v>
      </c>
      <c r="M3217">
        <f>'[1]Master Data'!DN599/1000000</f>
        <v>0</v>
      </c>
      <c r="N3217">
        <f>'[1]Master Data'!DO599/1000000</f>
        <v>0</v>
      </c>
      <c r="O3217">
        <f>'[1]Master Data'!DP599/100</f>
        <v>0</v>
      </c>
      <c r="P3217">
        <f>'[1]Master Data'!DQ599/100</f>
        <v>0</v>
      </c>
      <c r="Q3217">
        <f>'[1]Master Data'!DR599/100</f>
        <v>0</v>
      </c>
      <c r="R3217">
        <f>'[1]Master Data'!DS599/1000000</f>
        <v>0</v>
      </c>
      <c r="S3217">
        <f>'[1]Master Data'!DU599/1000000</f>
        <v>0</v>
      </c>
      <c r="T3217">
        <f>'[1]Master Data'!DV599/100</f>
        <v>0</v>
      </c>
      <c r="U3217">
        <f>'[1]Master Data'!DW599/1000000</f>
        <v>0</v>
      </c>
    </row>
    <row r="3218" spans="1:21" x14ac:dyDescent="0.55000000000000004">
      <c r="A3218" s="41" t="s">
        <v>1688</v>
      </c>
      <c r="B3218" s="41">
        <v>0</v>
      </c>
      <c r="C3218">
        <f>'[1]Master Data'!DC600/100</f>
        <v>0</v>
      </c>
      <c r="D3218">
        <f>'[1]Master Data'!DD600/1000000</f>
        <v>0</v>
      </c>
      <c r="E3218">
        <f>'[1]Master Data'!DE600/1000000</f>
        <v>0</v>
      </c>
      <c r="F3218">
        <f>'[1]Master Data'!DF600/100</f>
        <v>0</v>
      </c>
      <c r="G3218">
        <f>'[1]Master Data'!DG600/100</f>
        <v>0</v>
      </c>
      <c r="H3218">
        <f>'[1]Master Data'!DH600/100</f>
        <v>0</v>
      </c>
      <c r="I3218">
        <f>'[1]Master Data'!DI600/100</f>
        <v>0</v>
      </c>
      <c r="J3218">
        <f>'[1]Master Data'!DJ600/100</f>
        <v>0</v>
      </c>
      <c r="K3218">
        <f>'[1]Master Data'!DL600/100</f>
        <v>0</v>
      </c>
      <c r="L3218">
        <f>'[1]Master Data'!DM600/1000000</f>
        <v>0</v>
      </c>
      <c r="M3218">
        <f>'[1]Master Data'!DN600/1000000</f>
        <v>0</v>
      </c>
      <c r="N3218">
        <f>'[1]Master Data'!DO600/1000000</f>
        <v>0</v>
      </c>
      <c r="O3218">
        <f>'[1]Master Data'!DP600/100</f>
        <v>0</v>
      </c>
      <c r="P3218">
        <f>'[1]Master Data'!DQ600/100</f>
        <v>0</v>
      </c>
      <c r="Q3218">
        <f>'[1]Master Data'!DR600/100</f>
        <v>0</v>
      </c>
      <c r="R3218">
        <f>'[1]Master Data'!DS600/1000000</f>
        <v>0</v>
      </c>
      <c r="S3218">
        <f>'[1]Master Data'!DU600/1000000</f>
        <v>0</v>
      </c>
      <c r="T3218">
        <f>'[1]Master Data'!DV600/100</f>
        <v>0</v>
      </c>
      <c r="U3218">
        <f>'[1]Master Data'!DW600/1000000</f>
        <v>0</v>
      </c>
    </row>
    <row r="3219" spans="1:21" x14ac:dyDescent="0.55000000000000004">
      <c r="A3219" s="41" t="s">
        <v>1689</v>
      </c>
      <c r="B3219" s="41">
        <v>0</v>
      </c>
      <c r="C3219">
        <f>'[1]Master Data'!DC601/100</f>
        <v>0</v>
      </c>
      <c r="D3219">
        <f>'[1]Master Data'!DD601/1000000</f>
        <v>0</v>
      </c>
      <c r="E3219">
        <f>'[1]Master Data'!DE601/1000000</f>
        <v>0</v>
      </c>
      <c r="F3219">
        <f>'[1]Master Data'!DF601/100</f>
        <v>0</v>
      </c>
      <c r="G3219">
        <f>'[1]Master Data'!DG601/100</f>
        <v>0</v>
      </c>
      <c r="H3219">
        <f>'[1]Master Data'!DH601/100</f>
        <v>0</v>
      </c>
      <c r="I3219">
        <f>'[1]Master Data'!DI601/100</f>
        <v>0</v>
      </c>
      <c r="J3219">
        <f>'[1]Master Data'!DJ601/100</f>
        <v>0</v>
      </c>
      <c r="K3219">
        <f>'[1]Master Data'!DL601/100</f>
        <v>0</v>
      </c>
      <c r="L3219">
        <f>'[1]Master Data'!DM601/1000000</f>
        <v>0</v>
      </c>
      <c r="M3219">
        <f>'[1]Master Data'!DN601/1000000</f>
        <v>0</v>
      </c>
      <c r="N3219">
        <f>'[1]Master Data'!DO601/1000000</f>
        <v>0</v>
      </c>
      <c r="O3219">
        <f>'[1]Master Data'!DP601/100</f>
        <v>0</v>
      </c>
      <c r="P3219">
        <f>'[1]Master Data'!DQ601/100</f>
        <v>0</v>
      </c>
      <c r="Q3219">
        <f>'[1]Master Data'!DR601/100</f>
        <v>0</v>
      </c>
      <c r="R3219">
        <f>'[1]Master Data'!DS601/1000000</f>
        <v>0</v>
      </c>
      <c r="S3219">
        <f>'[1]Master Data'!DU601/1000000</f>
        <v>0</v>
      </c>
      <c r="T3219">
        <f>'[1]Master Data'!DV601/100</f>
        <v>0</v>
      </c>
      <c r="U3219">
        <f>'[1]Master Data'!DW601/1000000</f>
        <v>0</v>
      </c>
    </row>
    <row r="3220" spans="1:21" x14ac:dyDescent="0.55000000000000004">
      <c r="A3220" s="41" t="s">
        <v>1690</v>
      </c>
      <c r="B3220" s="41">
        <v>1.2999999999999999E-3</v>
      </c>
      <c r="C3220">
        <f>'[1]Master Data'!DC602/100</f>
        <v>2.9999999999999997E-4</v>
      </c>
      <c r="D3220">
        <f>'[1]Master Data'!DD602/1000000</f>
        <v>5.9779999999999997E-8</v>
      </c>
      <c r="E3220">
        <f>'[1]Master Data'!DE602/1000000</f>
        <v>0</v>
      </c>
      <c r="F3220">
        <f>'[1]Master Data'!DF602/100</f>
        <v>0</v>
      </c>
      <c r="G3220">
        <f>'[1]Master Data'!DG602/100</f>
        <v>0</v>
      </c>
      <c r="H3220">
        <f>'[1]Master Data'!DH602/100</f>
        <v>0</v>
      </c>
      <c r="I3220">
        <f>'[1]Master Data'!DI602/100</f>
        <v>0</v>
      </c>
      <c r="J3220">
        <f>'[1]Master Data'!DJ602/100</f>
        <v>0</v>
      </c>
      <c r="K3220">
        <f>'[1]Master Data'!DL602/100</f>
        <v>0</v>
      </c>
      <c r="L3220">
        <f>'[1]Master Data'!DM602/1000000</f>
        <v>1.8659899999999997E-6</v>
      </c>
      <c r="M3220">
        <f>'[1]Master Data'!DN602/1000000</f>
        <v>1.9641999999999998E-6</v>
      </c>
      <c r="N3220">
        <f>'[1]Master Data'!DO602/1000000</f>
        <v>3.8002999999999994E-7</v>
      </c>
      <c r="O3220">
        <f>'[1]Master Data'!DP602/100</f>
        <v>0</v>
      </c>
      <c r="P3220">
        <f>'[1]Master Data'!DQ602/100</f>
        <v>0</v>
      </c>
      <c r="Q3220">
        <f>'[1]Master Data'!DR602/100</f>
        <v>0</v>
      </c>
      <c r="R3220">
        <f>'[1]Master Data'!DS602/1000000</f>
        <v>0</v>
      </c>
      <c r="S3220">
        <f>'[1]Master Data'!DU602/1000000</f>
        <v>0</v>
      </c>
      <c r="T3220">
        <f>'[1]Master Data'!DV602/100</f>
        <v>0</v>
      </c>
      <c r="U3220">
        <f>'[1]Master Data'!DW602/1000000</f>
        <v>0</v>
      </c>
    </row>
    <row r="3221" spans="1:21" x14ac:dyDescent="0.55000000000000004">
      <c r="A3221" s="41" t="s">
        <v>1691</v>
      </c>
      <c r="B3221" s="41">
        <v>0</v>
      </c>
      <c r="C3221">
        <f>'[1]Master Data'!DC603/100</f>
        <v>0</v>
      </c>
      <c r="D3221">
        <f>'[1]Master Data'!DD603/1000000</f>
        <v>0</v>
      </c>
      <c r="E3221">
        <f>'[1]Master Data'!DE603/1000000</f>
        <v>0</v>
      </c>
      <c r="F3221">
        <f>'[1]Master Data'!DF603/100</f>
        <v>0</v>
      </c>
      <c r="G3221">
        <f>'[1]Master Data'!DG603/100</f>
        <v>0</v>
      </c>
      <c r="H3221">
        <f>'[1]Master Data'!DH603/100</f>
        <v>0</v>
      </c>
      <c r="I3221">
        <f>'[1]Master Data'!DI603/100</f>
        <v>0</v>
      </c>
      <c r="J3221">
        <f>'[1]Master Data'!DJ603/100</f>
        <v>0</v>
      </c>
      <c r="K3221">
        <f>'[1]Master Data'!DL603/100</f>
        <v>0</v>
      </c>
      <c r="L3221">
        <f>'[1]Master Data'!DM603/1000000</f>
        <v>0</v>
      </c>
      <c r="M3221">
        <f>'[1]Master Data'!DN603/1000000</f>
        <v>0</v>
      </c>
      <c r="N3221">
        <f>'[1]Master Data'!DO603/1000000</f>
        <v>0</v>
      </c>
      <c r="O3221">
        <f>'[1]Master Data'!DP603/100</f>
        <v>0</v>
      </c>
      <c r="P3221">
        <f>'[1]Master Data'!DQ603/100</f>
        <v>0</v>
      </c>
      <c r="Q3221">
        <f>'[1]Master Data'!DR603/100</f>
        <v>0</v>
      </c>
      <c r="R3221">
        <f>'[1]Master Data'!DS603/1000000</f>
        <v>0</v>
      </c>
      <c r="S3221">
        <f>'[1]Master Data'!DU603/1000000</f>
        <v>0</v>
      </c>
      <c r="T3221">
        <f>'[1]Master Data'!DV603/100</f>
        <v>0</v>
      </c>
      <c r="U3221">
        <f>'[1]Master Data'!DW603/1000000</f>
        <v>0</v>
      </c>
    </row>
    <row r="3222" spans="1:21" x14ac:dyDescent="0.55000000000000004">
      <c r="A3222" s="41" t="s">
        <v>1692</v>
      </c>
      <c r="B3222" s="41">
        <v>8.0000000000000004E-4</v>
      </c>
      <c r="C3222">
        <f>'[1]Master Data'!DC604/100</f>
        <v>2.7E-4</v>
      </c>
      <c r="D3222">
        <f>'[1]Master Data'!DD604/1000000</f>
        <v>1.2692E-7</v>
      </c>
      <c r="E3222">
        <f>'[1]Master Data'!DE604/1000000</f>
        <v>0</v>
      </c>
      <c r="F3222">
        <f>'[1]Master Data'!DF604/100</f>
        <v>0</v>
      </c>
      <c r="G3222">
        <f>'[1]Master Data'!DG604/100</f>
        <v>0</v>
      </c>
      <c r="H3222">
        <f>'[1]Master Data'!DH604/100</f>
        <v>0</v>
      </c>
      <c r="I3222">
        <f>'[1]Master Data'!DI604/100</f>
        <v>0</v>
      </c>
      <c r="J3222">
        <f>'[1]Master Data'!DJ604/100</f>
        <v>0</v>
      </c>
      <c r="K3222">
        <f>'[1]Master Data'!DL604/100</f>
        <v>0</v>
      </c>
      <c r="L3222">
        <f>'[1]Master Data'!DM604/1000000</f>
        <v>1.7635200000000001E-6</v>
      </c>
      <c r="M3222">
        <f>'[1]Master Data'!DN604/1000000</f>
        <v>1.2090799999999999E-6</v>
      </c>
      <c r="N3222">
        <f>'[1]Master Data'!DO604/1000000</f>
        <v>2.4047999999999999E-7</v>
      </c>
      <c r="O3222">
        <f>'[1]Master Data'!DP604/100</f>
        <v>0</v>
      </c>
      <c r="P3222">
        <f>'[1]Master Data'!DQ604/100</f>
        <v>0</v>
      </c>
      <c r="Q3222">
        <f>'[1]Master Data'!DR604/100</f>
        <v>0</v>
      </c>
      <c r="R3222">
        <f>'[1]Master Data'!DS604/1000000</f>
        <v>0</v>
      </c>
      <c r="S3222">
        <f>'[1]Master Data'!DU604/1000000</f>
        <v>0</v>
      </c>
      <c r="T3222">
        <f>'[1]Master Data'!DV604/100</f>
        <v>0</v>
      </c>
      <c r="U3222">
        <f>'[1]Master Data'!DW604/1000000</f>
        <v>0</v>
      </c>
    </row>
    <row r="3223" spans="1:21" x14ac:dyDescent="0.55000000000000004">
      <c r="A3223" s="41" t="s">
        <v>1693</v>
      </c>
      <c r="B3223" s="41">
        <v>8.0000000000000004E-4</v>
      </c>
      <c r="C3223">
        <f>'[1]Master Data'!DC605/100</f>
        <v>2.7E-4</v>
      </c>
      <c r="D3223">
        <f>'[1]Master Data'!DD605/1000000</f>
        <v>1.2692E-7</v>
      </c>
      <c r="E3223">
        <f>'[1]Master Data'!DE605/1000000</f>
        <v>0</v>
      </c>
      <c r="F3223">
        <f>'[1]Master Data'!DF605/100</f>
        <v>0</v>
      </c>
      <c r="G3223">
        <f>'[1]Master Data'!DG605/100</f>
        <v>0</v>
      </c>
      <c r="H3223">
        <f>'[1]Master Data'!DH605/100</f>
        <v>0</v>
      </c>
      <c r="I3223">
        <f>'[1]Master Data'!DI605/100</f>
        <v>0</v>
      </c>
      <c r="J3223">
        <f>'[1]Master Data'!DJ605/100</f>
        <v>0</v>
      </c>
      <c r="K3223">
        <f>'[1]Master Data'!DL605/100</f>
        <v>0</v>
      </c>
      <c r="L3223">
        <f>'[1]Master Data'!DM605/1000000</f>
        <v>1.7635200000000001E-6</v>
      </c>
      <c r="M3223">
        <f>'[1]Master Data'!DN605/1000000</f>
        <v>1.2090799999999999E-6</v>
      </c>
      <c r="N3223">
        <f>'[1]Master Data'!DO605/1000000</f>
        <v>2.4047999999999999E-7</v>
      </c>
      <c r="O3223">
        <f>'[1]Master Data'!DP605/100</f>
        <v>0</v>
      </c>
      <c r="P3223">
        <f>'[1]Master Data'!DQ605/100</f>
        <v>0</v>
      </c>
      <c r="Q3223">
        <f>'[1]Master Data'!DR605/100</f>
        <v>0</v>
      </c>
      <c r="R3223">
        <f>'[1]Master Data'!DS605/1000000</f>
        <v>0</v>
      </c>
      <c r="S3223">
        <f>'[1]Master Data'!DU605/1000000</f>
        <v>0</v>
      </c>
      <c r="T3223">
        <f>'[1]Master Data'!DV605/100</f>
        <v>0</v>
      </c>
      <c r="U3223">
        <f>'[1]Master Data'!DW605/1000000</f>
        <v>0</v>
      </c>
    </row>
    <row r="3224" spans="1:21" x14ac:dyDescent="0.55000000000000004">
      <c r="A3224" s="41" t="s">
        <v>1694</v>
      </c>
      <c r="B3224" s="41">
        <v>0</v>
      </c>
      <c r="C3224">
        <f>'[1]Master Data'!DC606/100</f>
        <v>0</v>
      </c>
      <c r="D3224">
        <f>'[1]Master Data'!DD606/1000000</f>
        <v>0</v>
      </c>
      <c r="E3224">
        <f>'[1]Master Data'!DE606/1000000</f>
        <v>0</v>
      </c>
      <c r="F3224">
        <f>'[1]Master Data'!DF606/100</f>
        <v>0</v>
      </c>
      <c r="G3224">
        <f>'[1]Master Data'!DG606/100</f>
        <v>0</v>
      </c>
      <c r="H3224">
        <f>'[1]Master Data'!DH606/100</f>
        <v>0</v>
      </c>
      <c r="I3224">
        <f>'[1]Master Data'!DI606/100</f>
        <v>0</v>
      </c>
      <c r="J3224">
        <f>'[1]Master Data'!DJ606/100</f>
        <v>0</v>
      </c>
      <c r="K3224">
        <f>'[1]Master Data'!DL606/100</f>
        <v>0</v>
      </c>
      <c r="L3224">
        <f>'[1]Master Data'!DM606/1000000</f>
        <v>0</v>
      </c>
      <c r="M3224">
        <f>'[1]Master Data'!DN606/1000000</f>
        <v>0</v>
      </c>
      <c r="N3224">
        <f>'[1]Master Data'!DO606/1000000</f>
        <v>0</v>
      </c>
      <c r="O3224">
        <f>'[1]Master Data'!DP606/100</f>
        <v>0</v>
      </c>
      <c r="P3224">
        <f>'[1]Master Data'!DQ606/100</f>
        <v>0</v>
      </c>
      <c r="Q3224">
        <f>'[1]Master Data'!DR606/100</f>
        <v>0</v>
      </c>
      <c r="R3224">
        <f>'[1]Master Data'!DS606/1000000</f>
        <v>0</v>
      </c>
      <c r="S3224">
        <f>'[1]Master Data'!DU606/1000000</f>
        <v>0</v>
      </c>
      <c r="T3224">
        <f>'[1]Master Data'!DV606/100</f>
        <v>0</v>
      </c>
      <c r="U3224">
        <f>'[1]Master Data'!DW606/1000000</f>
        <v>0</v>
      </c>
    </row>
    <row r="3225" spans="1:21" x14ac:dyDescent="0.55000000000000004">
      <c r="A3225" s="41" t="s">
        <v>1695</v>
      </c>
      <c r="B3225" s="41">
        <v>4.3999999999999996E-4</v>
      </c>
      <c r="C3225">
        <f>'[1]Master Data'!DC607/100</f>
        <v>1.2E-4</v>
      </c>
      <c r="D3225">
        <f>'[1]Master Data'!DD607/1000000</f>
        <v>2.7908395061728397E-8</v>
      </c>
      <c r="E3225">
        <f>'[1]Master Data'!DE607/1000000</f>
        <v>0</v>
      </c>
      <c r="F3225">
        <f>'[1]Master Data'!DF607/100</f>
        <v>0</v>
      </c>
      <c r="G3225">
        <f>'[1]Master Data'!DG607/100</f>
        <v>0</v>
      </c>
      <c r="H3225">
        <f>'[1]Master Data'!DH607/100</f>
        <v>0</v>
      </c>
      <c r="I3225">
        <f>'[1]Master Data'!DI607/100</f>
        <v>0</v>
      </c>
      <c r="J3225">
        <f>'[1]Master Data'!DJ607/100</f>
        <v>0</v>
      </c>
      <c r="K3225">
        <f>'[1]Master Data'!DL607/100</f>
        <v>0</v>
      </c>
      <c r="L3225">
        <f>'[1]Master Data'!DM607/1000000</f>
        <v>1.1801264197530864E-6</v>
      </c>
      <c r="M3225">
        <f>'[1]Master Data'!DN607/1000000</f>
        <v>5.8208938271604939E-7</v>
      </c>
      <c r="N3225">
        <f>'[1]Master Data'!DO607/1000000</f>
        <v>2.0133913580246915E-7</v>
      </c>
      <c r="O3225">
        <f>'[1]Master Data'!DP607/100</f>
        <v>0</v>
      </c>
      <c r="P3225">
        <f>'[1]Master Data'!DQ607/100</f>
        <v>0</v>
      </c>
      <c r="Q3225">
        <f>'[1]Master Data'!DR607/100</f>
        <v>0</v>
      </c>
      <c r="R3225">
        <f>'[1]Master Data'!DS607/1000000</f>
        <v>0</v>
      </c>
      <c r="S3225">
        <f>'[1]Master Data'!DU607/1000000</f>
        <v>0</v>
      </c>
      <c r="T3225">
        <f>'[1]Master Data'!DV607/100</f>
        <v>0</v>
      </c>
      <c r="U3225">
        <f>'[1]Master Data'!DW607/1000000</f>
        <v>0</v>
      </c>
    </row>
    <row r="3226" spans="1:21" x14ac:dyDescent="0.55000000000000004">
      <c r="A3226" s="41" t="s">
        <v>1696</v>
      </c>
      <c r="B3226" s="41">
        <v>4.3999999999999996E-4</v>
      </c>
      <c r="C3226">
        <f>'[1]Master Data'!DC608/100</f>
        <v>1.2E-4</v>
      </c>
      <c r="D3226">
        <f>'[1]Master Data'!DD608/1000000</f>
        <v>5.9999999999999995E-8</v>
      </c>
      <c r="E3226">
        <f>'[1]Master Data'!DE608/1000000</f>
        <v>0</v>
      </c>
      <c r="F3226">
        <f>'[1]Master Data'!DF608/100</f>
        <v>0</v>
      </c>
      <c r="G3226">
        <f>'[1]Master Data'!DG608/100</f>
        <v>0</v>
      </c>
      <c r="H3226">
        <f>'[1]Master Data'!DH608/100</f>
        <v>0</v>
      </c>
      <c r="I3226">
        <f>'[1]Master Data'!DI608/100</f>
        <v>0</v>
      </c>
      <c r="J3226">
        <f>'[1]Master Data'!DJ608/100</f>
        <v>0</v>
      </c>
      <c r="K3226">
        <f>'[1]Master Data'!DL608/100</f>
        <v>0</v>
      </c>
      <c r="L3226">
        <f>'[1]Master Data'!DM608/1000000</f>
        <v>2.4500000000000003E-6</v>
      </c>
      <c r="M3226">
        <f>'[1]Master Data'!DN608/1000000</f>
        <v>1.2100000000000001E-6</v>
      </c>
      <c r="N3226">
        <f>'[1]Master Data'!DO608/1000000</f>
        <v>4.2E-7</v>
      </c>
      <c r="O3226">
        <f>'[1]Master Data'!DP608/100</f>
        <v>0</v>
      </c>
      <c r="P3226">
        <f>'[1]Master Data'!DQ608/100</f>
        <v>0</v>
      </c>
      <c r="Q3226">
        <f>'[1]Master Data'!DR608/100</f>
        <v>0</v>
      </c>
      <c r="R3226">
        <f>'[1]Master Data'!DS608/1000000</f>
        <v>0</v>
      </c>
      <c r="S3226">
        <f>'[1]Master Data'!DU608/1000000</f>
        <v>0</v>
      </c>
      <c r="T3226">
        <f>'[1]Master Data'!DV608/100</f>
        <v>0</v>
      </c>
      <c r="U3226">
        <f>'[1]Master Data'!DW608/1000000</f>
        <v>0</v>
      </c>
    </row>
    <row r="3227" spans="1:21" x14ac:dyDescent="0.55000000000000004">
      <c r="A3227" s="41" t="s">
        <v>1697</v>
      </c>
      <c r="B3227" s="41">
        <v>0</v>
      </c>
      <c r="C3227">
        <f>'[1]Master Data'!DC609/100</f>
        <v>0</v>
      </c>
      <c r="D3227">
        <f>'[1]Master Data'!DD609/1000000</f>
        <v>0</v>
      </c>
      <c r="E3227">
        <f>'[1]Master Data'!DE609/1000000</f>
        <v>0</v>
      </c>
      <c r="F3227">
        <f>'[1]Master Data'!DF609/100</f>
        <v>0</v>
      </c>
      <c r="G3227">
        <f>'[1]Master Data'!DG609/100</f>
        <v>0</v>
      </c>
      <c r="H3227">
        <f>'[1]Master Data'!DH609/100</f>
        <v>0</v>
      </c>
      <c r="I3227">
        <f>'[1]Master Data'!DI609/100</f>
        <v>0</v>
      </c>
      <c r="J3227">
        <f>'[1]Master Data'!DJ609/100</f>
        <v>0</v>
      </c>
      <c r="K3227">
        <f>'[1]Master Data'!DL609/100</f>
        <v>0</v>
      </c>
      <c r="L3227">
        <f>'[1]Master Data'!DM609/1000000</f>
        <v>0</v>
      </c>
      <c r="M3227">
        <f>'[1]Master Data'!DN609/1000000</f>
        <v>0</v>
      </c>
      <c r="N3227">
        <f>'[1]Master Data'!DO609/1000000</f>
        <v>0</v>
      </c>
      <c r="O3227">
        <f>'[1]Master Data'!DP609/100</f>
        <v>0</v>
      </c>
      <c r="P3227">
        <f>'[1]Master Data'!DQ609/100</f>
        <v>0</v>
      </c>
      <c r="Q3227">
        <f>'[1]Master Data'!DR609/100</f>
        <v>0</v>
      </c>
      <c r="R3227">
        <f>'[1]Master Data'!DS609/1000000</f>
        <v>0</v>
      </c>
      <c r="S3227">
        <f>'[1]Master Data'!DU609/1000000</f>
        <v>0</v>
      </c>
      <c r="T3227">
        <f>'[1]Master Data'!DV609/100</f>
        <v>0</v>
      </c>
      <c r="U3227">
        <f>'[1]Master Data'!DW609/1000000</f>
        <v>0</v>
      </c>
    </row>
    <row r="3228" spans="1:21" x14ac:dyDescent="0.55000000000000004">
      <c r="A3228" s="41" t="s">
        <v>1698</v>
      </c>
      <c r="B3228" s="41">
        <v>0</v>
      </c>
      <c r="C3228">
        <f>'[1]Master Data'!DC610/100</f>
        <v>0</v>
      </c>
      <c r="D3228">
        <f>'[1]Master Data'!DD610/1000000</f>
        <v>0</v>
      </c>
      <c r="E3228">
        <f>'[1]Master Data'!DE610/1000000</f>
        <v>0</v>
      </c>
      <c r="F3228">
        <f>'[1]Master Data'!DF610/100</f>
        <v>0</v>
      </c>
      <c r="G3228">
        <f>'[1]Master Data'!DG610/100</f>
        <v>0</v>
      </c>
      <c r="H3228">
        <f>'[1]Master Data'!DH610/100</f>
        <v>0</v>
      </c>
      <c r="I3228">
        <f>'[1]Master Data'!DI610/100</f>
        <v>0</v>
      </c>
      <c r="J3228">
        <f>'[1]Master Data'!DJ610/100</f>
        <v>0</v>
      </c>
      <c r="K3228">
        <f>'[1]Master Data'!DL610/100</f>
        <v>0</v>
      </c>
      <c r="L3228">
        <f>'[1]Master Data'!DM610/1000000</f>
        <v>0</v>
      </c>
      <c r="M3228">
        <f>'[1]Master Data'!DN610/1000000</f>
        <v>0</v>
      </c>
      <c r="N3228">
        <f>'[1]Master Data'!DO610/1000000</f>
        <v>0</v>
      </c>
      <c r="O3228">
        <f>'[1]Master Data'!DP610/100</f>
        <v>0</v>
      </c>
      <c r="P3228">
        <f>'[1]Master Data'!DQ610/100</f>
        <v>0</v>
      </c>
      <c r="Q3228">
        <f>'[1]Master Data'!DR610/100</f>
        <v>0</v>
      </c>
      <c r="R3228">
        <f>'[1]Master Data'!DS610/1000000</f>
        <v>0</v>
      </c>
      <c r="S3228">
        <f>'[1]Master Data'!DU610/1000000</f>
        <v>0</v>
      </c>
      <c r="T3228">
        <f>'[1]Master Data'!DV610/100</f>
        <v>0</v>
      </c>
      <c r="U3228">
        <f>'[1]Master Data'!DW610/1000000</f>
        <v>0</v>
      </c>
    </row>
    <row r="3229" spans="1:21" x14ac:dyDescent="0.55000000000000004">
      <c r="A3229" s="41" t="s">
        <v>1699</v>
      </c>
      <c r="B3229" s="41">
        <v>0</v>
      </c>
      <c r="C3229">
        <f>'[1]Master Data'!DC611/100</f>
        <v>0</v>
      </c>
      <c r="D3229">
        <f>'[1]Master Data'!DD611/1000000</f>
        <v>0</v>
      </c>
      <c r="E3229">
        <f>'[1]Master Data'!DE611/1000000</f>
        <v>0</v>
      </c>
      <c r="F3229">
        <f>'[1]Master Data'!DF611/100</f>
        <v>0</v>
      </c>
      <c r="G3229">
        <f>'[1]Master Data'!DG611/100</f>
        <v>0</v>
      </c>
      <c r="H3229">
        <f>'[1]Master Data'!DH611/100</f>
        <v>0</v>
      </c>
      <c r="I3229">
        <f>'[1]Master Data'!DI611/100</f>
        <v>0</v>
      </c>
      <c r="J3229">
        <f>'[1]Master Data'!DJ611/100</f>
        <v>0</v>
      </c>
      <c r="K3229">
        <f>'[1]Master Data'!DL611/100</f>
        <v>0</v>
      </c>
      <c r="L3229">
        <f>'[1]Master Data'!DM611/1000000</f>
        <v>0</v>
      </c>
      <c r="M3229">
        <f>'[1]Master Data'!DN611/1000000</f>
        <v>0</v>
      </c>
      <c r="N3229">
        <f>'[1]Master Data'!DO611/1000000</f>
        <v>0</v>
      </c>
      <c r="O3229">
        <f>'[1]Master Data'!DP611/100</f>
        <v>0</v>
      </c>
      <c r="P3229">
        <f>'[1]Master Data'!DQ611/100</f>
        <v>0</v>
      </c>
      <c r="Q3229">
        <f>'[1]Master Data'!DR611/100</f>
        <v>0</v>
      </c>
      <c r="R3229">
        <f>'[1]Master Data'!DS611/1000000</f>
        <v>0</v>
      </c>
      <c r="S3229">
        <f>'[1]Master Data'!DU611/1000000</f>
        <v>0</v>
      </c>
      <c r="T3229">
        <f>'[1]Master Data'!DV611/100</f>
        <v>0</v>
      </c>
      <c r="U3229">
        <f>'[1]Master Data'!DW611/1000000</f>
        <v>0</v>
      </c>
    </row>
    <row r="3230" spans="1:21" x14ac:dyDescent="0.55000000000000004">
      <c r="A3230" s="41" t="s">
        <v>1700</v>
      </c>
      <c r="B3230" s="41">
        <v>0</v>
      </c>
      <c r="C3230">
        <f>'[1]Master Data'!DC612/100</f>
        <v>0</v>
      </c>
      <c r="D3230">
        <f>'[1]Master Data'!DD612/1000000</f>
        <v>0</v>
      </c>
      <c r="E3230">
        <f>'[1]Master Data'!DE612/1000000</f>
        <v>0</v>
      </c>
      <c r="F3230">
        <f>'[1]Master Data'!DF612/100</f>
        <v>0</v>
      </c>
      <c r="G3230">
        <f>'[1]Master Data'!DG612/100</f>
        <v>0</v>
      </c>
      <c r="H3230">
        <f>'[1]Master Data'!DH612/100</f>
        <v>0</v>
      </c>
      <c r="I3230">
        <f>'[1]Master Data'!DI612/100</f>
        <v>0</v>
      </c>
      <c r="J3230">
        <f>'[1]Master Data'!DJ612/100</f>
        <v>0</v>
      </c>
      <c r="K3230">
        <f>'[1]Master Data'!DL612/100</f>
        <v>0</v>
      </c>
      <c r="L3230">
        <f>'[1]Master Data'!DM612/1000000</f>
        <v>0</v>
      </c>
      <c r="M3230">
        <f>'[1]Master Data'!DN612/1000000</f>
        <v>0</v>
      </c>
      <c r="N3230">
        <f>'[1]Master Data'!DO612/1000000</f>
        <v>0</v>
      </c>
      <c r="O3230">
        <f>'[1]Master Data'!DP612/100</f>
        <v>0</v>
      </c>
      <c r="P3230">
        <f>'[1]Master Data'!DQ612/100</f>
        <v>0</v>
      </c>
      <c r="Q3230">
        <f>'[1]Master Data'!DR612/100</f>
        <v>0</v>
      </c>
      <c r="R3230">
        <f>'[1]Master Data'!DS612/1000000</f>
        <v>0</v>
      </c>
      <c r="S3230">
        <f>'[1]Master Data'!DU612/1000000</f>
        <v>0</v>
      </c>
      <c r="T3230">
        <f>'[1]Master Data'!DV612/100</f>
        <v>0</v>
      </c>
      <c r="U3230">
        <f>'[1]Master Data'!DW612/1000000</f>
        <v>0</v>
      </c>
    </row>
    <row r="3231" spans="1:21" x14ac:dyDescent="0.55000000000000004">
      <c r="A3231" s="41" t="s">
        <v>1701</v>
      </c>
      <c r="B3231" s="41">
        <v>8.3000000000000001E-4</v>
      </c>
      <c r="C3231">
        <f>'[1]Master Data'!DC613/100</f>
        <v>1.8999999999999998E-4</v>
      </c>
      <c r="D3231">
        <f>'[1]Master Data'!DD613/1000000</f>
        <v>9.0769999999999998E-8</v>
      </c>
      <c r="E3231">
        <f>'[1]Master Data'!DE613/1000000</f>
        <v>0</v>
      </c>
      <c r="F3231">
        <f>'[1]Master Data'!DF613/100</f>
        <v>0</v>
      </c>
      <c r="G3231">
        <f>'[1]Master Data'!DG613/100</f>
        <v>0</v>
      </c>
      <c r="H3231">
        <f>'[1]Master Data'!DH613/100</f>
        <v>0</v>
      </c>
      <c r="I3231">
        <f>'[1]Master Data'!DI613/100</f>
        <v>0</v>
      </c>
      <c r="J3231">
        <f>'[1]Master Data'!DJ613/100</f>
        <v>0</v>
      </c>
      <c r="K3231">
        <f>'[1]Master Data'!DL613/100</f>
        <v>0</v>
      </c>
      <c r="L3231">
        <f>'[1]Master Data'!DM613/1000000</f>
        <v>1.9468600000000001E-6</v>
      </c>
      <c r="M3231">
        <f>'[1]Master Data'!DN613/1000000</f>
        <v>8.6701000000000009E-7</v>
      </c>
      <c r="N3231">
        <f>'[1]Master Data'!DO613/1000000</f>
        <v>2.2535999999999997E-7</v>
      </c>
      <c r="O3231">
        <f>'[1]Master Data'!DP613/100</f>
        <v>0</v>
      </c>
      <c r="P3231">
        <f>'[1]Master Data'!DQ613/100</f>
        <v>0</v>
      </c>
      <c r="Q3231">
        <f>'[1]Master Data'!DR613/100</f>
        <v>0</v>
      </c>
      <c r="R3231">
        <f>'[1]Master Data'!DS613/1000000</f>
        <v>0</v>
      </c>
      <c r="S3231">
        <f>'[1]Master Data'!DU613/1000000</f>
        <v>0</v>
      </c>
      <c r="T3231">
        <f>'[1]Master Data'!DV613/100</f>
        <v>0</v>
      </c>
      <c r="U3231">
        <f>'[1]Master Data'!DW613/1000000</f>
        <v>0</v>
      </c>
    </row>
    <row r="3232" spans="1:21" x14ac:dyDescent="0.55000000000000004">
      <c r="A3232" s="41" t="s">
        <v>1702</v>
      </c>
      <c r="B3232" s="41">
        <v>8.3000000000000001E-4</v>
      </c>
      <c r="C3232">
        <f>'[1]Master Data'!DC614/100</f>
        <v>1.8999999999999998E-4</v>
      </c>
      <c r="D3232">
        <f>'[1]Master Data'!DD614/1000000</f>
        <v>9.0769999999999998E-8</v>
      </c>
      <c r="E3232">
        <f>'[1]Master Data'!DE614/1000000</f>
        <v>0</v>
      </c>
      <c r="F3232">
        <f>'[1]Master Data'!DF614/100</f>
        <v>0</v>
      </c>
      <c r="G3232">
        <f>'[1]Master Data'!DG614/100</f>
        <v>0</v>
      </c>
      <c r="H3232">
        <f>'[1]Master Data'!DH614/100</f>
        <v>0</v>
      </c>
      <c r="I3232">
        <f>'[1]Master Data'!DI614/100</f>
        <v>0</v>
      </c>
      <c r="J3232">
        <f>'[1]Master Data'!DJ614/100</f>
        <v>0</v>
      </c>
      <c r="K3232">
        <f>'[1]Master Data'!DL614/100</f>
        <v>0</v>
      </c>
      <c r="L3232">
        <f>'[1]Master Data'!DM614/1000000</f>
        <v>1.9468600000000001E-6</v>
      </c>
      <c r="M3232">
        <f>'[1]Master Data'!DN614/1000000</f>
        <v>8.6701000000000009E-7</v>
      </c>
      <c r="N3232">
        <f>'[1]Master Data'!DO614/1000000</f>
        <v>2.2535999999999997E-7</v>
      </c>
      <c r="O3232">
        <f>'[1]Master Data'!DP614/100</f>
        <v>0</v>
      </c>
      <c r="P3232">
        <f>'[1]Master Data'!DQ614/100</f>
        <v>0</v>
      </c>
      <c r="Q3232">
        <f>'[1]Master Data'!DR614/100</f>
        <v>0</v>
      </c>
      <c r="R3232">
        <f>'[1]Master Data'!DS614/1000000</f>
        <v>0</v>
      </c>
      <c r="S3232">
        <f>'[1]Master Data'!DU614/1000000</f>
        <v>0</v>
      </c>
      <c r="T3232">
        <f>'[1]Master Data'!DV614/100</f>
        <v>0</v>
      </c>
      <c r="U3232">
        <f>'[1]Master Data'!DW614/1000000</f>
        <v>0</v>
      </c>
    </row>
    <row r="3233" spans="1:21" x14ac:dyDescent="0.55000000000000004">
      <c r="A3233" s="41" t="s">
        <v>1703</v>
      </c>
      <c r="B3233" s="41">
        <v>2.2000000000000001E-3</v>
      </c>
      <c r="C3233">
        <f>'[1]Master Data'!DC615/100</f>
        <v>1E-3</v>
      </c>
      <c r="D3233">
        <f>'[1]Master Data'!DD615/1000000</f>
        <v>2.4108000000000004E-7</v>
      </c>
      <c r="E3233">
        <f>'[1]Master Data'!DE615/1000000</f>
        <v>0</v>
      </c>
      <c r="F3233">
        <f>'[1]Master Data'!DF615/100</f>
        <v>0</v>
      </c>
      <c r="G3233">
        <f>'[1]Master Data'!DG615/100</f>
        <v>0</v>
      </c>
      <c r="H3233">
        <f>'[1]Master Data'!DH615/100</f>
        <v>0</v>
      </c>
      <c r="I3233">
        <f>'[1]Master Data'!DI615/100</f>
        <v>0</v>
      </c>
      <c r="J3233">
        <f>'[1]Master Data'!DJ615/100</f>
        <v>0</v>
      </c>
      <c r="K3233">
        <f>'[1]Master Data'!DL615/100</f>
        <v>0</v>
      </c>
      <c r="L3233">
        <f>'[1]Master Data'!DM615/1000000</f>
        <v>3.1266900000000002E-6</v>
      </c>
      <c r="M3233">
        <f>'[1]Master Data'!DN615/1000000</f>
        <v>1.3377000000000001E-6</v>
      </c>
      <c r="N3233">
        <f>'[1]Master Data'!DO615/1000000</f>
        <v>1.9502000000000004E-7</v>
      </c>
      <c r="O3233">
        <f>'[1]Master Data'!DP615/100</f>
        <v>0</v>
      </c>
      <c r="P3233">
        <f>'[1]Master Data'!DQ615/100</f>
        <v>0</v>
      </c>
      <c r="Q3233">
        <f>'[1]Master Data'!DR615/100</f>
        <v>0</v>
      </c>
      <c r="R3233">
        <f>'[1]Master Data'!DS615/1000000</f>
        <v>0</v>
      </c>
      <c r="S3233">
        <f>'[1]Master Data'!DU615/1000000</f>
        <v>0</v>
      </c>
      <c r="T3233">
        <f>'[1]Master Data'!DV615/100</f>
        <v>0</v>
      </c>
      <c r="U3233">
        <f>'[1]Master Data'!DW615/1000000</f>
        <v>0</v>
      </c>
    </row>
    <row r="3234" spans="1:21" x14ac:dyDescent="0.55000000000000004">
      <c r="A3234" s="41" t="s">
        <v>1704</v>
      </c>
      <c r="B3234" s="41">
        <v>1.1000000000000001E-3</v>
      </c>
      <c r="C3234">
        <f>'[1]Master Data'!DC616/100</f>
        <v>1E-4</v>
      </c>
      <c r="D3234">
        <f>'[1]Master Data'!DD616/1000000</f>
        <v>3.3600000000000003E-8</v>
      </c>
      <c r="E3234">
        <f>'[1]Master Data'!DE616/1000000</f>
        <v>0</v>
      </c>
      <c r="F3234">
        <f>'[1]Master Data'!DF616/100</f>
        <v>0</v>
      </c>
      <c r="G3234">
        <f>'[1]Master Data'!DG616/100</f>
        <v>0</v>
      </c>
      <c r="H3234">
        <f>'[1]Master Data'!DH616/100</f>
        <v>0</v>
      </c>
      <c r="I3234">
        <f>'[1]Master Data'!DI616/100</f>
        <v>0</v>
      </c>
      <c r="J3234">
        <f>'[1]Master Data'!DJ616/100</f>
        <v>0</v>
      </c>
      <c r="K3234">
        <f>'[1]Master Data'!DL616/100</f>
        <v>7.000000000000001E-4</v>
      </c>
      <c r="L3234">
        <f>'[1]Master Data'!DM616/1000000</f>
        <v>2.2814400000000006E-6</v>
      </c>
      <c r="M3234">
        <f>'[1]Master Data'!DN616/1000000</f>
        <v>1.4431200000000001E-6</v>
      </c>
      <c r="N3234">
        <f>'[1]Master Data'!DO616/1000000</f>
        <v>4.4226000000000004E-7</v>
      </c>
      <c r="O3234">
        <f>'[1]Master Data'!DP616/100</f>
        <v>0.14546028696802041</v>
      </c>
      <c r="P3234">
        <f>'[1]Master Data'!DQ616/100</f>
        <v>0</v>
      </c>
      <c r="Q3234">
        <f>'[1]Master Data'!DR616/100</f>
        <v>0</v>
      </c>
      <c r="R3234">
        <f>'[1]Master Data'!DS616/1000000</f>
        <v>0</v>
      </c>
      <c r="S3234">
        <f>'[1]Master Data'!DU616/1000000</f>
        <v>0</v>
      </c>
      <c r="T3234">
        <f>'[1]Master Data'!DV616/100</f>
        <v>0</v>
      </c>
      <c r="U3234">
        <f>'[1]Master Data'!DW616/1000000</f>
        <v>0</v>
      </c>
    </row>
    <row r="3235" spans="1:21" x14ac:dyDescent="0.55000000000000004">
      <c r="A3235" s="41" t="s">
        <v>1705</v>
      </c>
      <c r="B3235" s="41">
        <v>6.7923497267759561E-4</v>
      </c>
      <c r="C3235">
        <f>'[1]Master Data'!DC617/100</f>
        <v>2.1999999999999998E-4</v>
      </c>
      <c r="D3235">
        <f>'[1]Master Data'!DD617/1000000</f>
        <v>4.9609999999999992E-8</v>
      </c>
      <c r="E3235">
        <f>'[1]Master Data'!DE617/1000000</f>
        <v>0</v>
      </c>
      <c r="F3235">
        <f>'[1]Master Data'!DF617/100</f>
        <v>0</v>
      </c>
      <c r="G3235">
        <f>'[1]Master Data'!DG617/100</f>
        <v>0</v>
      </c>
      <c r="H3235">
        <f>'[1]Master Data'!DH617/100</f>
        <v>0</v>
      </c>
      <c r="I3235">
        <f>'[1]Master Data'!DI617/100</f>
        <v>0</v>
      </c>
      <c r="J3235">
        <f>'[1]Master Data'!DJ617/100</f>
        <v>0</v>
      </c>
      <c r="K3235">
        <f>'[1]Master Data'!DL617/100</f>
        <v>0</v>
      </c>
      <c r="L3235">
        <f>'[1]Master Data'!DM617/1000000</f>
        <v>2.7465899999999998E-6</v>
      </c>
      <c r="M3235">
        <f>'[1]Master Data'!DN617/1000000</f>
        <v>1.31692E-6</v>
      </c>
      <c r="N3235">
        <f>'[1]Master Data'!DO617/1000000</f>
        <v>3.9687999999999994E-7</v>
      </c>
      <c r="O3235">
        <f>'[1]Master Data'!DP617/100</f>
        <v>0</v>
      </c>
      <c r="P3235">
        <f>'[1]Master Data'!DQ617/100</f>
        <v>0</v>
      </c>
      <c r="Q3235">
        <f>'[1]Master Data'!DR617/100</f>
        <v>0</v>
      </c>
      <c r="R3235">
        <f>'[1]Master Data'!DS617/1000000</f>
        <v>0</v>
      </c>
      <c r="S3235">
        <f>'[1]Master Data'!DU617/1000000</f>
        <v>0</v>
      </c>
      <c r="T3235">
        <f>'[1]Master Data'!DV617/100</f>
        <v>0</v>
      </c>
      <c r="U3235">
        <f>'[1]Master Data'!DW617/1000000</f>
        <v>0</v>
      </c>
    </row>
    <row r="3236" spans="1:21" x14ac:dyDescent="0.55000000000000004">
      <c r="A3236" s="41" t="s">
        <v>1706</v>
      </c>
      <c r="B3236" s="41">
        <v>6.7923497267759561E-4</v>
      </c>
      <c r="C3236">
        <f>'[1]Master Data'!DC618/100</f>
        <v>2.1999999999999998E-4</v>
      </c>
      <c r="D3236">
        <f>'[1]Master Data'!DD618/1000000</f>
        <v>4.9609999999999992E-8</v>
      </c>
      <c r="E3236">
        <f>'[1]Master Data'!DE618/1000000</f>
        <v>0</v>
      </c>
      <c r="F3236">
        <f>'[1]Master Data'!DF618/100</f>
        <v>0</v>
      </c>
      <c r="G3236">
        <f>'[1]Master Data'!DG618/100</f>
        <v>0</v>
      </c>
      <c r="H3236">
        <f>'[1]Master Data'!DH618/100</f>
        <v>0</v>
      </c>
      <c r="I3236">
        <f>'[1]Master Data'!DI618/100</f>
        <v>0</v>
      </c>
      <c r="J3236">
        <f>'[1]Master Data'!DJ618/100</f>
        <v>0</v>
      </c>
      <c r="K3236">
        <f>'[1]Master Data'!DL618/100</f>
        <v>0</v>
      </c>
      <c r="L3236">
        <f>'[1]Master Data'!DM618/1000000</f>
        <v>2.7465899999999998E-6</v>
      </c>
      <c r="M3236">
        <f>'[1]Master Data'!DN618/1000000</f>
        <v>1.31692E-6</v>
      </c>
      <c r="N3236">
        <f>'[1]Master Data'!DO618/1000000</f>
        <v>3.9687999999999994E-7</v>
      </c>
      <c r="O3236">
        <f>'[1]Master Data'!DP618/100</f>
        <v>0</v>
      </c>
      <c r="P3236">
        <f>'[1]Master Data'!DQ618/100</f>
        <v>0</v>
      </c>
      <c r="Q3236">
        <f>'[1]Master Data'!DR618/100</f>
        <v>0</v>
      </c>
      <c r="R3236">
        <f>'[1]Master Data'!DS618/1000000</f>
        <v>0</v>
      </c>
      <c r="S3236">
        <f>'[1]Master Data'!DU618/1000000</f>
        <v>0</v>
      </c>
      <c r="T3236">
        <f>'[1]Master Data'!DV618/100</f>
        <v>0</v>
      </c>
      <c r="U3236">
        <f>'[1]Master Data'!DW618/1000000</f>
        <v>0</v>
      </c>
    </row>
    <row r="3237" spans="1:21" x14ac:dyDescent="0.55000000000000004">
      <c r="A3237" s="41" t="s">
        <v>1707</v>
      </c>
      <c r="B3237" s="41">
        <v>0</v>
      </c>
      <c r="C3237">
        <f>'[1]Master Data'!DC619/100</f>
        <v>0</v>
      </c>
      <c r="D3237">
        <f>'[1]Master Data'!DD619/1000000</f>
        <v>0</v>
      </c>
      <c r="E3237">
        <f>'[1]Master Data'!DE619/1000000</f>
        <v>0</v>
      </c>
      <c r="F3237">
        <f>'[1]Master Data'!DF619/100</f>
        <v>0</v>
      </c>
      <c r="G3237">
        <f>'[1]Master Data'!DG619/100</f>
        <v>0</v>
      </c>
      <c r="H3237">
        <f>'[1]Master Data'!DH619/100</f>
        <v>0</v>
      </c>
      <c r="I3237">
        <f>'[1]Master Data'!DI619/100</f>
        <v>0</v>
      </c>
      <c r="J3237">
        <f>'[1]Master Data'!DJ619/100</f>
        <v>0</v>
      </c>
      <c r="K3237">
        <f>'[1]Master Data'!DL619/100</f>
        <v>0</v>
      </c>
      <c r="L3237">
        <f>'[1]Master Data'!DM619/1000000</f>
        <v>0</v>
      </c>
      <c r="M3237">
        <f>'[1]Master Data'!DN619/1000000</f>
        <v>0</v>
      </c>
      <c r="N3237">
        <f>'[1]Master Data'!DO619/1000000</f>
        <v>0</v>
      </c>
      <c r="O3237">
        <f>'[1]Master Data'!DP619/100</f>
        <v>0</v>
      </c>
      <c r="P3237">
        <f>'[1]Master Data'!DQ619/100</f>
        <v>0</v>
      </c>
      <c r="Q3237">
        <f>'[1]Master Data'!DR619/100</f>
        <v>0</v>
      </c>
      <c r="R3237">
        <f>'[1]Master Data'!DS619/1000000</f>
        <v>0</v>
      </c>
      <c r="S3237">
        <f>'[1]Master Data'!DU619/1000000</f>
        <v>0</v>
      </c>
      <c r="T3237">
        <f>'[1]Master Data'!DV619/100</f>
        <v>0</v>
      </c>
      <c r="U3237">
        <f>'[1]Master Data'!DW619/1000000</f>
        <v>0</v>
      </c>
    </row>
    <row r="3238" spans="1:21" x14ac:dyDescent="0.55000000000000004">
      <c r="A3238" s="41" t="s">
        <v>1708</v>
      </c>
      <c r="B3238" s="41">
        <v>1.1240231217618901E-3</v>
      </c>
      <c r="C3238">
        <f>'[1]Master Data'!DC620/100</f>
        <v>2.9148595329822911E-4</v>
      </c>
      <c r="D3238">
        <f>'[1]Master Data'!DD620/1000000</f>
        <v>4.5899999999999994E-8</v>
      </c>
      <c r="E3238">
        <f>'[1]Master Data'!DE620/1000000</f>
        <v>0</v>
      </c>
      <c r="F3238">
        <f>'[1]Master Data'!DF620/100</f>
        <v>0</v>
      </c>
      <c r="G3238">
        <f>'[1]Master Data'!DG620/100</f>
        <v>0</v>
      </c>
      <c r="H3238">
        <f>'[1]Master Data'!DH620/100</f>
        <v>0</v>
      </c>
      <c r="I3238">
        <f>'[1]Master Data'!DI620/100</f>
        <v>0</v>
      </c>
      <c r="J3238">
        <f>'[1]Master Data'!DJ620/100</f>
        <v>0</v>
      </c>
      <c r="K3238">
        <f>'[1]Master Data'!DL620/100</f>
        <v>0</v>
      </c>
      <c r="L3238">
        <f>'[1]Master Data'!DM620/1000000</f>
        <v>2.0196000000000001E-6</v>
      </c>
      <c r="M3238">
        <f>'[1]Master Data'!DN620/1000000</f>
        <v>2.0655E-6</v>
      </c>
      <c r="N3238">
        <f>'[1]Master Data'!DO620/1000000</f>
        <v>4.5900000000000002E-7</v>
      </c>
      <c r="O3238">
        <f>'[1]Master Data'!DP620/100</f>
        <v>0</v>
      </c>
      <c r="P3238">
        <f>'[1]Master Data'!DQ620/100</f>
        <v>0</v>
      </c>
      <c r="Q3238">
        <f>'[1]Master Data'!DR620/100</f>
        <v>0</v>
      </c>
      <c r="R3238">
        <f>'[1]Master Data'!DS620/1000000</f>
        <v>0</v>
      </c>
      <c r="S3238">
        <f>'[1]Master Data'!DU620/1000000</f>
        <v>0</v>
      </c>
      <c r="T3238">
        <f>'[1]Master Data'!DV620/100</f>
        <v>0</v>
      </c>
      <c r="U3238">
        <f>'[1]Master Data'!DW620/1000000</f>
        <v>0</v>
      </c>
    </row>
    <row r="3239" spans="1:21" x14ac:dyDescent="0.55000000000000004">
      <c r="A3239" s="41" t="s">
        <v>1709</v>
      </c>
      <c r="B3239" s="41">
        <v>0</v>
      </c>
      <c r="C3239">
        <f>'[1]Master Data'!DC621/100</f>
        <v>0</v>
      </c>
      <c r="D3239">
        <f>'[1]Master Data'!DD621/1000000</f>
        <v>0</v>
      </c>
      <c r="E3239">
        <f>'[1]Master Data'!DE621/1000000</f>
        <v>0</v>
      </c>
      <c r="F3239">
        <f>'[1]Master Data'!DF621/100</f>
        <v>0</v>
      </c>
      <c r="G3239">
        <f>'[1]Master Data'!DG621/100</f>
        <v>0</v>
      </c>
      <c r="H3239">
        <f>'[1]Master Data'!DH621/100</f>
        <v>0</v>
      </c>
      <c r="I3239">
        <f>'[1]Master Data'!DI621/100</f>
        <v>0</v>
      </c>
      <c r="J3239">
        <f>'[1]Master Data'!DJ621/100</f>
        <v>0</v>
      </c>
      <c r="K3239">
        <f>'[1]Master Data'!DL621/100</f>
        <v>0</v>
      </c>
      <c r="L3239">
        <f>'[1]Master Data'!DM621/1000000</f>
        <v>0</v>
      </c>
      <c r="M3239">
        <f>'[1]Master Data'!DN621/1000000</f>
        <v>0</v>
      </c>
      <c r="N3239">
        <f>'[1]Master Data'!DO621/1000000</f>
        <v>0</v>
      </c>
      <c r="O3239">
        <f>'[1]Master Data'!DP621/100</f>
        <v>0</v>
      </c>
      <c r="P3239">
        <f>'[1]Master Data'!DQ621/100</f>
        <v>0</v>
      </c>
      <c r="Q3239">
        <f>'[1]Master Data'!DR621/100</f>
        <v>0</v>
      </c>
      <c r="R3239">
        <f>'[1]Master Data'!DS621/1000000</f>
        <v>0</v>
      </c>
      <c r="S3239">
        <f>'[1]Master Data'!DU621/1000000</f>
        <v>0</v>
      </c>
      <c r="T3239">
        <f>'[1]Master Data'!DV621/100</f>
        <v>0</v>
      </c>
      <c r="U3239">
        <f>'[1]Master Data'!DW621/1000000</f>
        <v>0</v>
      </c>
    </row>
    <row r="3240" spans="1:21" x14ac:dyDescent="0.55000000000000004">
      <c r="A3240" s="41" t="s">
        <v>1710</v>
      </c>
      <c r="B3240" s="41">
        <v>0</v>
      </c>
      <c r="C3240">
        <f>'[1]Master Data'!DC622/100</f>
        <v>0</v>
      </c>
      <c r="D3240">
        <f>'[1]Master Data'!DD622/1000000</f>
        <v>0</v>
      </c>
      <c r="E3240">
        <f>'[1]Master Data'!DE622/1000000</f>
        <v>0</v>
      </c>
      <c r="F3240">
        <f>'[1]Master Data'!DF622/100</f>
        <v>0</v>
      </c>
      <c r="G3240">
        <f>'[1]Master Data'!DG622/100</f>
        <v>0</v>
      </c>
      <c r="H3240">
        <f>'[1]Master Data'!DH622/100</f>
        <v>0</v>
      </c>
      <c r="I3240">
        <f>'[1]Master Data'!DI622/100</f>
        <v>0</v>
      </c>
      <c r="J3240">
        <f>'[1]Master Data'!DJ622/100</f>
        <v>0</v>
      </c>
      <c r="K3240">
        <f>'[1]Master Data'!DL622/100</f>
        <v>0</v>
      </c>
      <c r="L3240">
        <f>'[1]Master Data'!DM622/1000000</f>
        <v>0</v>
      </c>
      <c r="M3240">
        <f>'[1]Master Data'!DN622/1000000</f>
        <v>0</v>
      </c>
      <c r="N3240">
        <f>'[1]Master Data'!DO622/1000000</f>
        <v>0</v>
      </c>
      <c r="O3240">
        <f>'[1]Master Data'!DP622/100</f>
        <v>0</v>
      </c>
      <c r="P3240">
        <f>'[1]Master Data'!DQ622/100</f>
        <v>0</v>
      </c>
      <c r="Q3240">
        <f>'[1]Master Data'!DR622/100</f>
        <v>0</v>
      </c>
      <c r="R3240">
        <f>'[1]Master Data'!DS622/1000000</f>
        <v>0</v>
      </c>
      <c r="S3240">
        <f>'[1]Master Data'!DU622/1000000</f>
        <v>0</v>
      </c>
      <c r="T3240">
        <f>'[1]Master Data'!DV622/100</f>
        <v>0</v>
      </c>
      <c r="U3240">
        <f>'[1]Master Data'!DW622/1000000</f>
        <v>0</v>
      </c>
    </row>
    <row r="3241" spans="1:21" x14ac:dyDescent="0.55000000000000004">
      <c r="A3241" s="41" t="s">
        <v>1711</v>
      </c>
      <c r="B3241" s="41">
        <v>0</v>
      </c>
      <c r="C3241">
        <f>'[1]Master Data'!DC623/100</f>
        <v>0</v>
      </c>
      <c r="D3241">
        <f>'[1]Master Data'!DD623/1000000</f>
        <v>0</v>
      </c>
      <c r="E3241">
        <f>'[1]Master Data'!DE623/1000000</f>
        <v>0</v>
      </c>
      <c r="F3241">
        <f>'[1]Master Data'!DF623/100</f>
        <v>0</v>
      </c>
      <c r="G3241">
        <f>'[1]Master Data'!DG623/100</f>
        <v>0</v>
      </c>
      <c r="H3241">
        <f>'[1]Master Data'!DH623/100</f>
        <v>0</v>
      </c>
      <c r="I3241">
        <f>'[1]Master Data'!DI623/100</f>
        <v>0</v>
      </c>
      <c r="J3241">
        <f>'[1]Master Data'!DJ623/100</f>
        <v>0</v>
      </c>
      <c r="K3241">
        <f>'[1]Master Data'!DL623/100</f>
        <v>0</v>
      </c>
      <c r="L3241">
        <f>'[1]Master Data'!DM623/1000000</f>
        <v>0</v>
      </c>
      <c r="M3241">
        <f>'[1]Master Data'!DN623/1000000</f>
        <v>0</v>
      </c>
      <c r="N3241">
        <f>'[1]Master Data'!DO623/1000000</f>
        <v>0</v>
      </c>
      <c r="O3241">
        <f>'[1]Master Data'!DP623/100</f>
        <v>0</v>
      </c>
      <c r="P3241">
        <f>'[1]Master Data'!DQ623/100</f>
        <v>0</v>
      </c>
      <c r="Q3241">
        <f>'[1]Master Data'!DR623/100</f>
        <v>0</v>
      </c>
      <c r="R3241">
        <f>'[1]Master Data'!DS623/1000000</f>
        <v>0</v>
      </c>
      <c r="S3241">
        <f>'[1]Master Data'!DU623/1000000</f>
        <v>0</v>
      </c>
      <c r="T3241">
        <f>'[1]Master Data'!DV623/100</f>
        <v>0</v>
      </c>
      <c r="U3241">
        <f>'[1]Master Data'!DW623/1000000</f>
        <v>0</v>
      </c>
    </row>
    <row r="3242" spans="1:21" x14ac:dyDescent="0.55000000000000004">
      <c r="A3242" s="41" t="s">
        <v>1712</v>
      </c>
      <c r="B3242" s="41">
        <v>0</v>
      </c>
      <c r="C3242">
        <f>'[1]Master Data'!DC624/100</f>
        <v>0</v>
      </c>
      <c r="D3242">
        <f>'[1]Master Data'!DD624/1000000</f>
        <v>0</v>
      </c>
      <c r="E3242">
        <f>'[1]Master Data'!DE624/1000000</f>
        <v>0</v>
      </c>
      <c r="F3242">
        <f>'[1]Master Data'!DF624/100</f>
        <v>0</v>
      </c>
      <c r="G3242">
        <f>'[1]Master Data'!DG624/100</f>
        <v>0</v>
      </c>
      <c r="H3242">
        <f>'[1]Master Data'!DH624/100</f>
        <v>0</v>
      </c>
      <c r="I3242">
        <f>'[1]Master Data'!DI624/100</f>
        <v>0</v>
      </c>
      <c r="J3242">
        <f>'[1]Master Data'!DJ624/100</f>
        <v>0</v>
      </c>
      <c r="K3242">
        <f>'[1]Master Data'!DL624/100</f>
        <v>0</v>
      </c>
      <c r="L3242">
        <f>'[1]Master Data'!DM624/1000000</f>
        <v>0</v>
      </c>
      <c r="M3242">
        <f>'[1]Master Data'!DN624/1000000</f>
        <v>0</v>
      </c>
      <c r="N3242">
        <f>'[1]Master Data'!DO624/1000000</f>
        <v>0</v>
      </c>
      <c r="O3242">
        <f>'[1]Master Data'!DP624/100</f>
        <v>0</v>
      </c>
      <c r="P3242">
        <f>'[1]Master Data'!DQ624/100</f>
        <v>0</v>
      </c>
      <c r="Q3242">
        <f>'[1]Master Data'!DR624/100</f>
        <v>0</v>
      </c>
      <c r="R3242">
        <f>'[1]Master Data'!DS624/1000000</f>
        <v>0</v>
      </c>
      <c r="S3242">
        <f>'[1]Master Data'!DU624/1000000</f>
        <v>0</v>
      </c>
      <c r="T3242">
        <f>'[1]Master Data'!DV624/100</f>
        <v>0</v>
      </c>
      <c r="U3242">
        <f>'[1]Master Data'!DW624/1000000</f>
        <v>0</v>
      </c>
    </row>
    <row r="3243" spans="1:21" x14ac:dyDescent="0.55000000000000004">
      <c r="A3243" s="41" t="s">
        <v>1713</v>
      </c>
      <c r="B3243" s="41">
        <v>0</v>
      </c>
      <c r="C3243">
        <f>'[1]Master Data'!DC625/100</f>
        <v>0</v>
      </c>
      <c r="D3243">
        <f>'[1]Master Data'!DD625/1000000</f>
        <v>0</v>
      </c>
      <c r="E3243">
        <f>'[1]Master Data'!DE625/1000000</f>
        <v>0</v>
      </c>
      <c r="F3243">
        <f>'[1]Master Data'!DF625/100</f>
        <v>0</v>
      </c>
      <c r="G3243">
        <f>'[1]Master Data'!DG625/100</f>
        <v>0</v>
      </c>
      <c r="H3243">
        <f>'[1]Master Data'!DH625/100</f>
        <v>0</v>
      </c>
      <c r="I3243">
        <f>'[1]Master Data'!DI625/100</f>
        <v>0</v>
      </c>
      <c r="J3243">
        <f>'[1]Master Data'!DJ625/100</f>
        <v>0</v>
      </c>
      <c r="K3243">
        <f>'[1]Master Data'!DL625/100</f>
        <v>0</v>
      </c>
      <c r="L3243">
        <f>'[1]Master Data'!DM625/1000000</f>
        <v>0</v>
      </c>
      <c r="M3243">
        <f>'[1]Master Data'!DN625/1000000</f>
        <v>0</v>
      </c>
      <c r="N3243">
        <f>'[1]Master Data'!DO625/1000000</f>
        <v>0</v>
      </c>
      <c r="O3243">
        <f>'[1]Master Data'!DP625/100</f>
        <v>0</v>
      </c>
      <c r="P3243">
        <f>'[1]Master Data'!DQ625/100</f>
        <v>0</v>
      </c>
      <c r="Q3243">
        <f>'[1]Master Data'!DR625/100</f>
        <v>0</v>
      </c>
      <c r="R3243">
        <f>'[1]Master Data'!DS625/1000000</f>
        <v>0</v>
      </c>
      <c r="S3243">
        <f>'[1]Master Data'!DU625/1000000</f>
        <v>0</v>
      </c>
      <c r="T3243">
        <f>'[1]Master Data'!DV625/100</f>
        <v>0</v>
      </c>
      <c r="U3243">
        <f>'[1]Master Data'!DW625/1000000</f>
        <v>0</v>
      </c>
    </row>
    <row r="3244" spans="1:21" x14ac:dyDescent="0.55000000000000004">
      <c r="A3244" s="41" t="s">
        <v>1714</v>
      </c>
      <c r="B3244" s="41">
        <v>0</v>
      </c>
      <c r="C3244">
        <f>'[1]Master Data'!DC626/100</f>
        <v>0</v>
      </c>
      <c r="D3244">
        <f>'[1]Master Data'!DD626/1000000</f>
        <v>0</v>
      </c>
      <c r="E3244">
        <f>'[1]Master Data'!DE626/1000000</f>
        <v>0</v>
      </c>
      <c r="F3244">
        <f>'[1]Master Data'!DF626/100</f>
        <v>0</v>
      </c>
      <c r="G3244">
        <f>'[1]Master Data'!DG626/100</f>
        <v>0</v>
      </c>
      <c r="H3244">
        <f>'[1]Master Data'!DH626/100</f>
        <v>0</v>
      </c>
      <c r="I3244">
        <f>'[1]Master Data'!DI626/100</f>
        <v>0</v>
      </c>
      <c r="J3244">
        <f>'[1]Master Data'!DJ626/100</f>
        <v>0</v>
      </c>
      <c r="K3244">
        <f>'[1]Master Data'!DL626/100</f>
        <v>0</v>
      </c>
      <c r="L3244">
        <f>'[1]Master Data'!DM626/1000000</f>
        <v>0</v>
      </c>
      <c r="M3244">
        <f>'[1]Master Data'!DN626/1000000</f>
        <v>0</v>
      </c>
      <c r="N3244">
        <f>'[1]Master Data'!DO626/1000000</f>
        <v>0</v>
      </c>
      <c r="O3244">
        <f>'[1]Master Data'!DP626/100</f>
        <v>0</v>
      </c>
      <c r="P3244">
        <f>'[1]Master Data'!DQ626/100</f>
        <v>0</v>
      </c>
      <c r="Q3244">
        <f>'[1]Master Data'!DR626/100</f>
        <v>0</v>
      </c>
      <c r="R3244">
        <f>'[1]Master Data'!DS626/1000000</f>
        <v>0</v>
      </c>
      <c r="S3244">
        <f>'[1]Master Data'!DU626/1000000</f>
        <v>0</v>
      </c>
      <c r="T3244">
        <f>'[1]Master Data'!DV626/100</f>
        <v>0</v>
      </c>
      <c r="U3244">
        <f>'[1]Master Data'!DW626/1000000</f>
        <v>0</v>
      </c>
    </row>
    <row r="3245" spans="1:21" x14ac:dyDescent="0.55000000000000004">
      <c r="A3245" s="41" t="s">
        <v>1715</v>
      </c>
      <c r="B3245" s="41">
        <v>0</v>
      </c>
      <c r="C3245">
        <f>'[1]Master Data'!DC627/100</f>
        <v>0</v>
      </c>
      <c r="D3245">
        <f>'[1]Master Data'!DD627/1000000</f>
        <v>0</v>
      </c>
      <c r="E3245">
        <f>'[1]Master Data'!DE627/1000000</f>
        <v>0</v>
      </c>
      <c r="F3245">
        <f>'[1]Master Data'!DF627/100</f>
        <v>0</v>
      </c>
      <c r="G3245">
        <f>'[1]Master Data'!DG627/100</f>
        <v>0</v>
      </c>
      <c r="H3245">
        <f>'[1]Master Data'!DH627/100</f>
        <v>0</v>
      </c>
      <c r="I3245">
        <f>'[1]Master Data'!DI627/100</f>
        <v>0</v>
      </c>
      <c r="J3245">
        <f>'[1]Master Data'!DJ627/100</f>
        <v>0</v>
      </c>
      <c r="K3245">
        <f>'[1]Master Data'!DL627/100</f>
        <v>0</v>
      </c>
      <c r="L3245">
        <f>'[1]Master Data'!DM627/1000000</f>
        <v>0</v>
      </c>
      <c r="M3245">
        <f>'[1]Master Data'!DN627/1000000</f>
        <v>0</v>
      </c>
      <c r="N3245">
        <f>'[1]Master Data'!DO627/1000000</f>
        <v>0</v>
      </c>
      <c r="O3245">
        <f>'[1]Master Data'!DP627/100</f>
        <v>0</v>
      </c>
      <c r="P3245">
        <f>'[1]Master Data'!DQ627/100</f>
        <v>0</v>
      </c>
      <c r="Q3245">
        <f>'[1]Master Data'!DR627/100</f>
        <v>0</v>
      </c>
      <c r="R3245">
        <f>'[1]Master Data'!DS627/1000000</f>
        <v>0</v>
      </c>
      <c r="S3245">
        <f>'[1]Master Data'!DU627/1000000</f>
        <v>0</v>
      </c>
      <c r="T3245">
        <f>'[1]Master Data'!DV627/100</f>
        <v>0</v>
      </c>
      <c r="U3245">
        <f>'[1]Master Data'!DW627/1000000</f>
        <v>0</v>
      </c>
    </row>
    <row r="3246" spans="1:21" x14ac:dyDescent="0.55000000000000004">
      <c r="A3246" s="41" t="s">
        <v>1716</v>
      </c>
      <c r="B3246" s="41">
        <v>0</v>
      </c>
      <c r="C3246">
        <f>'[1]Master Data'!DC628/100</f>
        <v>0</v>
      </c>
      <c r="D3246">
        <f>'[1]Master Data'!DD628/1000000</f>
        <v>0</v>
      </c>
      <c r="E3246">
        <f>'[1]Master Data'!DE628/1000000</f>
        <v>0</v>
      </c>
      <c r="F3246">
        <f>'[1]Master Data'!DF628/100</f>
        <v>0</v>
      </c>
      <c r="G3246">
        <f>'[1]Master Data'!DG628/100</f>
        <v>0</v>
      </c>
      <c r="H3246">
        <f>'[1]Master Data'!DH628/100</f>
        <v>0</v>
      </c>
      <c r="I3246">
        <f>'[1]Master Data'!DI628/100</f>
        <v>0</v>
      </c>
      <c r="J3246">
        <f>'[1]Master Data'!DJ628/100</f>
        <v>0</v>
      </c>
      <c r="K3246">
        <f>'[1]Master Data'!DL628/100</f>
        <v>0</v>
      </c>
      <c r="L3246">
        <f>'[1]Master Data'!DM628/1000000</f>
        <v>0</v>
      </c>
      <c r="M3246">
        <f>'[1]Master Data'!DN628/1000000</f>
        <v>0</v>
      </c>
      <c r="N3246">
        <f>'[1]Master Data'!DO628/1000000</f>
        <v>0</v>
      </c>
      <c r="O3246">
        <f>'[1]Master Data'!DP628/100</f>
        <v>0</v>
      </c>
      <c r="P3246">
        <f>'[1]Master Data'!DQ628/100</f>
        <v>0</v>
      </c>
      <c r="Q3246">
        <f>'[1]Master Data'!DR628/100</f>
        <v>0</v>
      </c>
      <c r="R3246">
        <f>'[1]Master Data'!DS628/1000000</f>
        <v>0</v>
      </c>
      <c r="S3246">
        <f>'[1]Master Data'!DU628/1000000</f>
        <v>0</v>
      </c>
      <c r="T3246">
        <f>'[1]Master Data'!DV628/100</f>
        <v>0</v>
      </c>
      <c r="U3246">
        <f>'[1]Master Data'!DW628/1000000</f>
        <v>0</v>
      </c>
    </row>
    <row r="3247" spans="1:21" x14ac:dyDescent="0.55000000000000004">
      <c r="A3247" s="41" t="s">
        <v>1717</v>
      </c>
      <c r="B3247" s="41">
        <v>0</v>
      </c>
      <c r="C3247">
        <f>'[1]Master Data'!DC629/100</f>
        <v>0</v>
      </c>
      <c r="D3247">
        <f>'[1]Master Data'!DD629/1000000</f>
        <v>0</v>
      </c>
      <c r="E3247">
        <f>'[1]Master Data'!DE629/1000000</f>
        <v>0</v>
      </c>
      <c r="F3247">
        <f>'[1]Master Data'!DF629/100</f>
        <v>0</v>
      </c>
      <c r="G3247">
        <f>'[1]Master Data'!DG629/100</f>
        <v>0</v>
      </c>
      <c r="H3247">
        <f>'[1]Master Data'!DH629/100</f>
        <v>0</v>
      </c>
      <c r="I3247">
        <f>'[1]Master Data'!DI629/100</f>
        <v>0</v>
      </c>
      <c r="J3247">
        <f>'[1]Master Data'!DJ629/100</f>
        <v>0</v>
      </c>
      <c r="K3247">
        <f>'[1]Master Data'!DL629/100</f>
        <v>0</v>
      </c>
      <c r="L3247">
        <f>'[1]Master Data'!DM629/1000000</f>
        <v>0</v>
      </c>
      <c r="M3247">
        <f>'[1]Master Data'!DN629/1000000</f>
        <v>0</v>
      </c>
      <c r="N3247">
        <f>'[1]Master Data'!DO629/1000000</f>
        <v>0</v>
      </c>
      <c r="O3247">
        <f>'[1]Master Data'!DP629/100</f>
        <v>0</v>
      </c>
      <c r="P3247">
        <f>'[1]Master Data'!DQ629/100</f>
        <v>0</v>
      </c>
      <c r="Q3247">
        <f>'[1]Master Data'!DR629/100</f>
        <v>0</v>
      </c>
      <c r="R3247">
        <f>'[1]Master Data'!DS629/1000000</f>
        <v>0</v>
      </c>
      <c r="S3247">
        <f>'[1]Master Data'!DU629/1000000</f>
        <v>0</v>
      </c>
      <c r="T3247">
        <f>'[1]Master Data'!DV629/100</f>
        <v>0</v>
      </c>
      <c r="U3247">
        <f>'[1]Master Data'!DW629/1000000</f>
        <v>0</v>
      </c>
    </row>
    <row r="3248" spans="1:21" x14ac:dyDescent="0.55000000000000004">
      <c r="A3248" s="41" t="s">
        <v>1718</v>
      </c>
      <c r="B3248" s="41">
        <v>4.0000000000000002E-4</v>
      </c>
      <c r="C3248">
        <f>'[1]Master Data'!DC630/100</f>
        <v>1E-4</v>
      </c>
      <c r="D3248">
        <f>'[1]Master Data'!DD630/1000000</f>
        <v>3.4900000000000001E-8</v>
      </c>
      <c r="E3248">
        <f>'[1]Master Data'!DE630/1000000</f>
        <v>0</v>
      </c>
      <c r="F3248">
        <f>'[1]Master Data'!DF630/100</f>
        <v>0</v>
      </c>
      <c r="G3248">
        <f>'[1]Master Data'!DG630/100</f>
        <v>0</v>
      </c>
      <c r="H3248">
        <f>'[1]Master Data'!DH630/100</f>
        <v>0</v>
      </c>
      <c r="I3248">
        <f>'[1]Master Data'!DI630/100</f>
        <v>0</v>
      </c>
      <c r="J3248">
        <f>'[1]Master Data'!DJ630/100</f>
        <v>0</v>
      </c>
      <c r="K3248">
        <f>'[1]Master Data'!DL630/100</f>
        <v>0</v>
      </c>
      <c r="L3248">
        <f>'[1]Master Data'!DM630/1000000</f>
        <v>1.3296900000000001E-6</v>
      </c>
      <c r="M3248">
        <f>'[1]Master Data'!DN630/1000000</f>
        <v>1.3331800000000001E-6</v>
      </c>
      <c r="N3248">
        <f>'[1]Master Data'!DO630/1000000</f>
        <v>2.7920000000000001E-7</v>
      </c>
      <c r="O3248">
        <f>'[1]Master Data'!DP630/100</f>
        <v>0</v>
      </c>
      <c r="P3248">
        <f>'[1]Master Data'!DQ630/100</f>
        <v>0</v>
      </c>
      <c r="Q3248">
        <f>'[1]Master Data'!DR630/100</f>
        <v>0</v>
      </c>
      <c r="R3248">
        <f>'[1]Master Data'!DS630/1000000</f>
        <v>0</v>
      </c>
      <c r="S3248">
        <f>'[1]Master Data'!DU630/1000000</f>
        <v>3.9437000000000006E-7</v>
      </c>
      <c r="T3248">
        <f>'[1]Master Data'!DV630/100</f>
        <v>0</v>
      </c>
      <c r="U3248">
        <f>'[1]Master Data'!DW630/1000000</f>
        <v>1.2215000000000002E-7</v>
      </c>
    </row>
    <row r="3249" spans="1:21" x14ac:dyDescent="0.55000000000000004">
      <c r="A3249" s="41" t="s">
        <v>1719</v>
      </c>
      <c r="B3249" s="41">
        <v>2.5000000000000001E-3</v>
      </c>
      <c r="C3249">
        <f>'[1]Master Data'!DC631/100</f>
        <v>7.000000000000001E-4</v>
      </c>
      <c r="D3249">
        <f>'[1]Master Data'!DD631/1000000</f>
        <v>1.8143999999999999E-7</v>
      </c>
      <c r="E3249">
        <f>'[1]Master Data'!DE631/1000000</f>
        <v>0</v>
      </c>
      <c r="F3249">
        <f>'[1]Master Data'!DF631/100</f>
        <v>0</v>
      </c>
      <c r="G3249">
        <f>'[1]Master Data'!DG631/100</f>
        <v>0</v>
      </c>
      <c r="H3249">
        <f>'[1]Master Data'!DH631/100</f>
        <v>0</v>
      </c>
      <c r="I3249">
        <f>'[1]Master Data'!DI631/100</f>
        <v>0</v>
      </c>
      <c r="J3249">
        <f>'[1]Master Data'!DJ631/100</f>
        <v>0</v>
      </c>
      <c r="K3249">
        <f>'[1]Master Data'!DL631/100</f>
        <v>0</v>
      </c>
      <c r="L3249">
        <f>'[1]Master Data'!DM631/1000000</f>
        <v>3.5720999999999996E-6</v>
      </c>
      <c r="M3249">
        <f>'[1]Master Data'!DN631/1000000</f>
        <v>1.6216199999999998E-6</v>
      </c>
      <c r="N3249">
        <f>'[1]Master Data'!DO631/1000000</f>
        <v>2.9484000000000001E-7</v>
      </c>
      <c r="O3249">
        <f>'[1]Master Data'!DP631/100</f>
        <v>0</v>
      </c>
      <c r="P3249">
        <f>'[1]Master Data'!DQ631/100</f>
        <v>0</v>
      </c>
      <c r="Q3249">
        <f>'[1]Master Data'!DR631/100</f>
        <v>0</v>
      </c>
      <c r="R3249">
        <f>'[1]Master Data'!DS631/1000000</f>
        <v>0</v>
      </c>
      <c r="S3249">
        <f>'[1]Master Data'!DU631/1000000</f>
        <v>0</v>
      </c>
      <c r="T3249">
        <f>'[1]Master Data'!DV631/100</f>
        <v>0</v>
      </c>
      <c r="U3249">
        <f>'[1]Master Data'!DW631/1000000</f>
        <v>0</v>
      </c>
    </row>
    <row r="3250" spans="1:21" x14ac:dyDescent="0.55000000000000004">
      <c r="A3250" s="41" t="s">
        <v>1720</v>
      </c>
      <c r="B3250" s="41">
        <v>1.1000000000000001E-3</v>
      </c>
      <c r="C3250">
        <f>'[1]Master Data'!DC632/100</f>
        <v>1E-4</v>
      </c>
      <c r="D3250">
        <f>'[1]Master Data'!DD632/1000000</f>
        <v>1.8950000000000001E-8</v>
      </c>
      <c r="E3250">
        <f>'[1]Master Data'!DE632/1000000</f>
        <v>0</v>
      </c>
      <c r="F3250">
        <f>'[1]Master Data'!DF632/100</f>
        <v>0</v>
      </c>
      <c r="G3250">
        <f>'[1]Master Data'!DG632/100</f>
        <v>0</v>
      </c>
      <c r="H3250">
        <f>'[1]Master Data'!DH632/100</f>
        <v>0</v>
      </c>
      <c r="I3250">
        <f>'[1]Master Data'!DI632/100</f>
        <v>0</v>
      </c>
      <c r="J3250">
        <f>'[1]Master Data'!DJ632/100</f>
        <v>0</v>
      </c>
      <c r="K3250">
        <f>'[1]Master Data'!DL632/100</f>
        <v>0</v>
      </c>
      <c r="L3250">
        <f>'[1]Master Data'!DM632/1000000</f>
        <v>2.2285200000000001E-6</v>
      </c>
      <c r="M3250">
        <f>'[1]Master Data'!DN632/1000000</f>
        <v>1.11426E-6</v>
      </c>
      <c r="N3250">
        <f>'[1]Master Data'!DO632/1000000</f>
        <v>4.3206000000000002E-7</v>
      </c>
      <c r="O3250">
        <f>'[1]Master Data'!DP632/100</f>
        <v>0</v>
      </c>
      <c r="P3250">
        <f>'[1]Master Data'!DQ632/100</f>
        <v>0</v>
      </c>
      <c r="Q3250">
        <f>'[1]Master Data'!DR632/100</f>
        <v>0</v>
      </c>
      <c r="R3250">
        <f>'[1]Master Data'!DS632/1000000</f>
        <v>0</v>
      </c>
      <c r="S3250">
        <f>'[1]Master Data'!DU632/1000000</f>
        <v>0</v>
      </c>
      <c r="T3250">
        <f>'[1]Master Data'!DV632/100</f>
        <v>0</v>
      </c>
      <c r="U3250">
        <f>'[1]Master Data'!DW632/1000000</f>
        <v>0</v>
      </c>
    </row>
    <row r="3251" spans="1:21" x14ac:dyDescent="0.55000000000000004">
      <c r="A3251" s="41" t="s">
        <v>1721</v>
      </c>
      <c r="B3251" s="41">
        <v>0</v>
      </c>
      <c r="C3251">
        <f>'[1]Master Data'!DC633/100</f>
        <v>0</v>
      </c>
      <c r="D3251">
        <f>'[1]Master Data'!DD633/1000000</f>
        <v>0</v>
      </c>
      <c r="E3251">
        <f>'[1]Master Data'!DE633/1000000</f>
        <v>0</v>
      </c>
      <c r="F3251">
        <f>'[1]Master Data'!DF633/100</f>
        <v>0</v>
      </c>
      <c r="G3251">
        <f>'[1]Master Data'!DG633/100</f>
        <v>0</v>
      </c>
      <c r="H3251">
        <f>'[1]Master Data'!DH633/100</f>
        <v>0</v>
      </c>
      <c r="I3251">
        <f>'[1]Master Data'!DI633/100</f>
        <v>0</v>
      </c>
      <c r="J3251">
        <f>'[1]Master Data'!DJ633/100</f>
        <v>0</v>
      </c>
      <c r="K3251">
        <f>'[1]Master Data'!DL633/100</f>
        <v>0</v>
      </c>
      <c r="L3251">
        <f>'[1]Master Data'!DM633/1000000</f>
        <v>0</v>
      </c>
      <c r="M3251">
        <f>'[1]Master Data'!DN633/1000000</f>
        <v>0</v>
      </c>
      <c r="N3251">
        <f>'[1]Master Data'!DO633/1000000</f>
        <v>0</v>
      </c>
      <c r="O3251">
        <f>'[1]Master Data'!DP633/100</f>
        <v>0</v>
      </c>
      <c r="P3251">
        <f>'[1]Master Data'!DQ633/100</f>
        <v>0</v>
      </c>
      <c r="Q3251">
        <f>'[1]Master Data'!DR633/100</f>
        <v>0</v>
      </c>
      <c r="R3251">
        <f>'[1]Master Data'!DS633/1000000</f>
        <v>0</v>
      </c>
      <c r="S3251">
        <f>'[1]Master Data'!DU633/1000000</f>
        <v>0</v>
      </c>
      <c r="T3251">
        <f>'[1]Master Data'!DV633/100</f>
        <v>0</v>
      </c>
      <c r="U3251">
        <f>'[1]Master Data'!DW633/1000000</f>
        <v>0</v>
      </c>
    </row>
    <row r="3252" spans="1:21" x14ac:dyDescent="0.55000000000000004">
      <c r="A3252" s="41" t="s">
        <v>1722</v>
      </c>
      <c r="B3252" s="41">
        <v>0</v>
      </c>
      <c r="C3252">
        <f>'[1]Master Data'!DC634/100</f>
        <v>0</v>
      </c>
      <c r="D3252">
        <f>'[1]Master Data'!DD634/1000000</f>
        <v>0</v>
      </c>
      <c r="E3252">
        <f>'[1]Master Data'!DE634/1000000</f>
        <v>0</v>
      </c>
      <c r="F3252">
        <f>'[1]Master Data'!DF634/100</f>
        <v>0</v>
      </c>
      <c r="G3252">
        <f>'[1]Master Data'!DG634/100</f>
        <v>0</v>
      </c>
      <c r="H3252">
        <f>'[1]Master Data'!DH634/100</f>
        <v>0</v>
      </c>
      <c r="I3252">
        <f>'[1]Master Data'!DI634/100</f>
        <v>0</v>
      </c>
      <c r="J3252">
        <f>'[1]Master Data'!DJ634/100</f>
        <v>0</v>
      </c>
      <c r="K3252">
        <f>'[1]Master Data'!DL634/100</f>
        <v>0</v>
      </c>
      <c r="L3252">
        <f>'[1]Master Data'!DM634/1000000</f>
        <v>0</v>
      </c>
      <c r="M3252">
        <f>'[1]Master Data'!DN634/1000000</f>
        <v>0</v>
      </c>
      <c r="N3252">
        <f>'[1]Master Data'!DO634/1000000</f>
        <v>0</v>
      </c>
      <c r="O3252">
        <f>'[1]Master Data'!DP634/100</f>
        <v>0</v>
      </c>
      <c r="P3252">
        <f>'[1]Master Data'!DQ634/100</f>
        <v>0</v>
      </c>
      <c r="Q3252">
        <f>'[1]Master Data'!DR634/100</f>
        <v>0</v>
      </c>
      <c r="R3252">
        <f>'[1]Master Data'!DS634/1000000</f>
        <v>0</v>
      </c>
      <c r="S3252">
        <f>'[1]Master Data'!DU634/1000000</f>
        <v>0</v>
      </c>
      <c r="T3252">
        <f>'[1]Master Data'!DV634/100</f>
        <v>0</v>
      </c>
      <c r="U3252">
        <f>'[1]Master Data'!DW634/1000000</f>
        <v>0</v>
      </c>
    </row>
    <row r="3253" spans="1:21" x14ac:dyDescent="0.55000000000000004">
      <c r="A3253" s="41" t="s">
        <v>1723</v>
      </c>
      <c r="B3253" s="41">
        <v>1.64E-3</v>
      </c>
      <c r="C3253">
        <f>'[1]Master Data'!DC635/100</f>
        <v>7.1999999999999994E-4</v>
      </c>
      <c r="D3253">
        <f>'[1]Master Data'!DD635/1000000</f>
        <v>1.4404000000000001E-7</v>
      </c>
      <c r="E3253">
        <f>'[1]Master Data'!DE635/1000000</f>
        <v>0</v>
      </c>
      <c r="F3253">
        <f>'[1]Master Data'!DF635/100</f>
        <v>0</v>
      </c>
      <c r="G3253">
        <f>'[1]Master Data'!DG635/100</f>
        <v>0</v>
      </c>
      <c r="H3253">
        <f>'[1]Master Data'!DH635/100</f>
        <v>0</v>
      </c>
      <c r="I3253">
        <f>'[1]Master Data'!DI635/100</f>
        <v>0</v>
      </c>
      <c r="J3253">
        <f>'[1]Master Data'!DJ635/100</f>
        <v>0</v>
      </c>
      <c r="K3253">
        <f>'[1]Master Data'!DL635/100</f>
        <v>0</v>
      </c>
      <c r="L3253">
        <f>'[1]Master Data'!DM635/1000000</f>
        <v>3.4902000000000001E-6</v>
      </c>
      <c r="M3253">
        <f>'[1]Master Data'!DN635/1000000</f>
        <v>1.6176800000000001E-6</v>
      </c>
      <c r="N3253">
        <f>'[1]Master Data'!DO635/1000000</f>
        <v>2.8808000000000002E-7</v>
      </c>
      <c r="O3253">
        <f>'[1]Master Data'!DP635/100</f>
        <v>0</v>
      </c>
      <c r="P3253">
        <f>'[1]Master Data'!DQ635/100</f>
        <v>0</v>
      </c>
      <c r="Q3253">
        <f>'[1]Master Data'!DR635/100</f>
        <v>0</v>
      </c>
      <c r="R3253">
        <f>'[1]Master Data'!DS635/1000000</f>
        <v>0</v>
      </c>
      <c r="S3253">
        <f>'[1]Master Data'!DU635/1000000</f>
        <v>0</v>
      </c>
      <c r="T3253">
        <f>'[1]Master Data'!DV635/100</f>
        <v>0</v>
      </c>
      <c r="U3253">
        <f>'[1]Master Data'!DW635/1000000</f>
        <v>0</v>
      </c>
    </row>
    <row r="3254" spans="1:21" x14ac:dyDescent="0.55000000000000004">
      <c r="A3254" s="41" t="s">
        <v>1724</v>
      </c>
      <c r="B3254" s="41">
        <v>1.23E-3</v>
      </c>
      <c r="C3254">
        <f>'[1]Master Data'!DC636/100</f>
        <v>2.1000000000000001E-4</v>
      </c>
      <c r="D3254">
        <f>'[1]Master Data'!DD636/1000000</f>
        <v>4.2500000000000003E-8</v>
      </c>
      <c r="E3254">
        <f>'[1]Master Data'!DE636/1000000</f>
        <v>0</v>
      </c>
      <c r="F3254">
        <f>'[1]Master Data'!DF636/100</f>
        <v>0</v>
      </c>
      <c r="G3254">
        <f>'[1]Master Data'!DG636/100</f>
        <v>0</v>
      </c>
      <c r="H3254">
        <f>'[1]Master Data'!DH636/100</f>
        <v>0</v>
      </c>
      <c r="I3254">
        <f>'[1]Master Data'!DI636/100</f>
        <v>0</v>
      </c>
      <c r="J3254">
        <f>'[1]Master Data'!DJ636/100</f>
        <v>0</v>
      </c>
      <c r="K3254">
        <f>'[1]Master Data'!DL636/100</f>
        <v>0</v>
      </c>
      <c r="L3254">
        <f>'[1]Master Data'!DM636/1000000</f>
        <v>2.4564999999999997E-6</v>
      </c>
      <c r="M3254">
        <f>'[1]Master Data'!DN636/1000000</f>
        <v>1.3132500000000001E-6</v>
      </c>
      <c r="N3254">
        <f>'[1]Master Data'!DO636/1000000</f>
        <v>4.3774999999999996E-7</v>
      </c>
      <c r="O3254">
        <f>'[1]Master Data'!DP636/100</f>
        <v>0.18883837818990418</v>
      </c>
      <c r="P3254">
        <f>'[1]Master Data'!DQ636/100</f>
        <v>0</v>
      </c>
      <c r="Q3254">
        <f>'[1]Master Data'!DR636/100</f>
        <v>0</v>
      </c>
      <c r="R3254">
        <f>'[1]Master Data'!DS636/1000000</f>
        <v>0</v>
      </c>
      <c r="S3254">
        <f>'[1]Master Data'!DU636/1000000</f>
        <v>0</v>
      </c>
      <c r="T3254">
        <f>'[1]Master Data'!DV636/100</f>
        <v>0</v>
      </c>
      <c r="U3254">
        <f>'[1]Master Data'!DW636/1000000</f>
        <v>0</v>
      </c>
    </row>
    <row r="3255" spans="1:21" x14ac:dyDescent="0.55000000000000004">
      <c r="A3255" s="41" t="s">
        <v>1725</v>
      </c>
      <c r="B3255" s="41">
        <v>0</v>
      </c>
      <c r="C3255">
        <f>'[1]Master Data'!DC637/100</f>
        <v>0</v>
      </c>
      <c r="D3255">
        <f>'[1]Master Data'!DD637/1000000</f>
        <v>0</v>
      </c>
      <c r="E3255">
        <f>'[1]Master Data'!DE637/1000000</f>
        <v>0</v>
      </c>
      <c r="F3255">
        <f>'[1]Master Data'!DF637/100</f>
        <v>0</v>
      </c>
      <c r="G3255">
        <f>'[1]Master Data'!DG637/100</f>
        <v>0</v>
      </c>
      <c r="H3255">
        <f>'[1]Master Data'!DH637/100</f>
        <v>0</v>
      </c>
      <c r="I3255">
        <f>'[1]Master Data'!DI637/100</f>
        <v>0</v>
      </c>
      <c r="J3255">
        <f>'[1]Master Data'!DJ637/100</f>
        <v>0</v>
      </c>
      <c r="K3255">
        <f>'[1]Master Data'!DL637/100</f>
        <v>0</v>
      </c>
      <c r="L3255">
        <f>'[1]Master Data'!DM637/1000000</f>
        <v>0</v>
      </c>
      <c r="M3255">
        <f>'[1]Master Data'!DN637/1000000</f>
        <v>0</v>
      </c>
      <c r="N3255">
        <f>'[1]Master Data'!DO637/1000000</f>
        <v>0</v>
      </c>
      <c r="O3255">
        <f>'[1]Master Data'!DP637/100</f>
        <v>0</v>
      </c>
      <c r="P3255">
        <f>'[1]Master Data'!DQ637/100</f>
        <v>0</v>
      </c>
      <c r="Q3255">
        <f>'[1]Master Data'!DR637/100</f>
        <v>0</v>
      </c>
      <c r="R3255">
        <f>'[1]Master Data'!DS637/1000000</f>
        <v>0</v>
      </c>
      <c r="S3255">
        <f>'[1]Master Data'!DU637/1000000</f>
        <v>0</v>
      </c>
      <c r="T3255">
        <f>'[1]Master Data'!DV637/100</f>
        <v>0</v>
      </c>
      <c r="U3255">
        <f>'[1]Master Data'!DW637/1000000</f>
        <v>0</v>
      </c>
    </row>
    <row r="3256" spans="1:21" x14ac:dyDescent="0.55000000000000004">
      <c r="A3256" s="41" t="s">
        <v>1726</v>
      </c>
      <c r="B3256" s="41">
        <v>0</v>
      </c>
      <c r="C3256">
        <f>'[1]Master Data'!DC638/100</f>
        <v>0</v>
      </c>
      <c r="D3256">
        <f>'[1]Master Data'!DD638/1000000</f>
        <v>0</v>
      </c>
      <c r="E3256">
        <f>'[1]Master Data'!DE638/1000000</f>
        <v>0</v>
      </c>
      <c r="F3256">
        <f>'[1]Master Data'!DF638/100</f>
        <v>0</v>
      </c>
      <c r="G3256">
        <f>'[1]Master Data'!DG638/100</f>
        <v>0</v>
      </c>
      <c r="H3256">
        <f>'[1]Master Data'!DH638/100</f>
        <v>0</v>
      </c>
      <c r="I3256">
        <f>'[1]Master Data'!DI638/100</f>
        <v>0</v>
      </c>
      <c r="J3256">
        <f>'[1]Master Data'!DJ638/100</f>
        <v>0</v>
      </c>
      <c r="K3256">
        <f>'[1]Master Data'!DL638/100</f>
        <v>0</v>
      </c>
      <c r="L3256">
        <f>'[1]Master Data'!DM638/1000000</f>
        <v>0</v>
      </c>
      <c r="M3256">
        <f>'[1]Master Data'!DN638/1000000</f>
        <v>0</v>
      </c>
      <c r="N3256">
        <f>'[1]Master Data'!DO638/1000000</f>
        <v>0</v>
      </c>
      <c r="O3256">
        <f>'[1]Master Data'!DP638/100</f>
        <v>0</v>
      </c>
      <c r="P3256">
        <f>'[1]Master Data'!DQ638/100</f>
        <v>0</v>
      </c>
      <c r="Q3256">
        <f>'[1]Master Data'!DR638/100</f>
        <v>0</v>
      </c>
      <c r="R3256">
        <f>'[1]Master Data'!DS638/1000000</f>
        <v>0</v>
      </c>
      <c r="S3256">
        <f>'[1]Master Data'!DU638/1000000</f>
        <v>0</v>
      </c>
      <c r="T3256">
        <f>'[1]Master Data'!DV638/100</f>
        <v>0</v>
      </c>
      <c r="U3256">
        <f>'[1]Master Data'!DW638/1000000</f>
        <v>0</v>
      </c>
    </row>
    <row r="3257" spans="1:21" x14ac:dyDescent="0.55000000000000004">
      <c r="A3257" s="41" t="s">
        <v>1727</v>
      </c>
      <c r="B3257" s="41">
        <v>3.4000000000000002E-3</v>
      </c>
      <c r="C3257">
        <f>'[1]Master Data'!DC639/100</f>
        <v>1.7000000000000001E-3</v>
      </c>
      <c r="D3257">
        <f>'[1]Master Data'!DD639/1000000</f>
        <v>2.9999999999999999E-7</v>
      </c>
      <c r="E3257">
        <f>'[1]Master Data'!DE639/1000000</f>
        <v>0</v>
      </c>
      <c r="F3257">
        <f>'[1]Master Data'!DF639/100</f>
        <v>0</v>
      </c>
      <c r="G3257">
        <f>'[1]Master Data'!DG639/100</f>
        <v>0</v>
      </c>
      <c r="H3257">
        <f>'[1]Master Data'!DH639/100</f>
        <v>0</v>
      </c>
      <c r="I3257">
        <f>'[1]Master Data'!DI639/100</f>
        <v>0</v>
      </c>
      <c r="J3257">
        <f>'[1]Master Data'!DJ639/100</f>
        <v>0</v>
      </c>
      <c r="K3257">
        <f>'[1]Master Data'!DL639/100</f>
        <v>0</v>
      </c>
      <c r="L3257">
        <f>'[1]Master Data'!DM639/1000000</f>
        <v>1.95E-6</v>
      </c>
      <c r="M3257">
        <f>'[1]Master Data'!DN639/1000000</f>
        <v>2.0099999999999998E-6</v>
      </c>
      <c r="N3257">
        <f>'[1]Master Data'!DO639/1000000</f>
        <v>1.4000000000000001E-7</v>
      </c>
      <c r="O3257">
        <f>'[1]Master Data'!DP639/100</f>
        <v>0</v>
      </c>
      <c r="P3257">
        <f>'[1]Master Data'!DQ639/100</f>
        <v>0</v>
      </c>
      <c r="Q3257">
        <f>'[1]Master Data'!DR639/100</f>
        <v>0</v>
      </c>
      <c r="R3257">
        <f>'[1]Master Data'!DS639/1000000</f>
        <v>0</v>
      </c>
      <c r="S3257">
        <f>'[1]Master Data'!DU639/1000000</f>
        <v>0</v>
      </c>
      <c r="T3257">
        <f>'[1]Master Data'!DV639/100</f>
        <v>0</v>
      </c>
      <c r="U3257">
        <f>'[1]Master Data'!DW639/1000000</f>
        <v>0</v>
      </c>
    </row>
    <row r="3258" spans="1:21" x14ac:dyDescent="0.55000000000000004">
      <c r="A3258" s="41" t="s">
        <v>1728</v>
      </c>
      <c r="B3258" s="41">
        <v>1.9E-3</v>
      </c>
      <c r="C3258">
        <f>'[1]Master Data'!DC640/100</f>
        <v>1E-3</v>
      </c>
      <c r="D3258">
        <f>'[1]Master Data'!DD640/1000000</f>
        <v>2.0085E-7</v>
      </c>
      <c r="E3258">
        <f>'[1]Master Data'!DE640/1000000</f>
        <v>0</v>
      </c>
      <c r="F3258">
        <f>'[1]Master Data'!DF640/100</f>
        <v>0</v>
      </c>
      <c r="G3258">
        <f>'[1]Master Data'!DG640/100</f>
        <v>0</v>
      </c>
      <c r="H3258">
        <f>'[1]Master Data'!DH640/100</f>
        <v>0</v>
      </c>
      <c r="I3258">
        <f>'[1]Master Data'!DI640/100</f>
        <v>0</v>
      </c>
      <c r="J3258">
        <f>'[1]Master Data'!DJ640/100</f>
        <v>0</v>
      </c>
      <c r="K3258">
        <f>'[1]Master Data'!DL640/100</f>
        <v>0</v>
      </c>
      <c r="L3258">
        <f>'[1]Master Data'!DM640/1000000</f>
        <v>1.30398E-6</v>
      </c>
      <c r="M3258">
        <f>'[1]Master Data'!DN640/1000000</f>
        <v>1.48938E-6</v>
      </c>
      <c r="N3258">
        <f>'[1]Master Data'!DO640/1000000</f>
        <v>9.5789999999999999E-8</v>
      </c>
      <c r="O3258">
        <f>'[1]Master Data'!DP640/100</f>
        <v>0</v>
      </c>
      <c r="P3258">
        <f>'[1]Master Data'!DQ640/100</f>
        <v>0</v>
      </c>
      <c r="Q3258">
        <f>'[1]Master Data'!DR640/100</f>
        <v>0</v>
      </c>
      <c r="R3258">
        <f>'[1]Master Data'!DS640/1000000</f>
        <v>0</v>
      </c>
      <c r="S3258">
        <f>'[1]Master Data'!DU640/1000000</f>
        <v>0</v>
      </c>
      <c r="T3258">
        <f>'[1]Master Data'!DV640/100</f>
        <v>0</v>
      </c>
      <c r="U3258">
        <f>'[1]Master Data'!DW640/1000000</f>
        <v>0</v>
      </c>
    </row>
    <row r="3259" spans="1:21" x14ac:dyDescent="0.55000000000000004">
      <c r="A3259" s="41" t="s">
        <v>1729</v>
      </c>
      <c r="B3259" s="41">
        <v>0</v>
      </c>
      <c r="C3259">
        <f>'[1]Master Data'!DC641/100</f>
        <v>0</v>
      </c>
      <c r="D3259">
        <f>'[1]Master Data'!DD641/1000000</f>
        <v>0</v>
      </c>
      <c r="E3259">
        <f>'[1]Master Data'!DE641/1000000</f>
        <v>0</v>
      </c>
      <c r="F3259">
        <f>'[1]Master Data'!DF641/100</f>
        <v>0</v>
      </c>
      <c r="G3259">
        <f>'[1]Master Data'!DG641/100</f>
        <v>0</v>
      </c>
      <c r="H3259">
        <f>'[1]Master Data'!DH641/100</f>
        <v>0</v>
      </c>
      <c r="I3259">
        <f>'[1]Master Data'!DI641/100</f>
        <v>0</v>
      </c>
      <c r="J3259">
        <f>'[1]Master Data'!DJ641/100</f>
        <v>0</v>
      </c>
      <c r="K3259">
        <f>'[1]Master Data'!DL641/100</f>
        <v>0</v>
      </c>
      <c r="L3259">
        <f>'[1]Master Data'!DM641/1000000</f>
        <v>0</v>
      </c>
      <c r="M3259">
        <f>'[1]Master Data'!DN641/1000000</f>
        <v>0</v>
      </c>
      <c r="N3259">
        <f>'[1]Master Data'!DO641/1000000</f>
        <v>0</v>
      </c>
      <c r="O3259">
        <f>'[1]Master Data'!DP641/100</f>
        <v>0</v>
      </c>
      <c r="P3259">
        <f>'[1]Master Data'!DQ641/100</f>
        <v>0</v>
      </c>
      <c r="Q3259">
        <f>'[1]Master Data'!DR641/100</f>
        <v>0</v>
      </c>
      <c r="R3259">
        <f>'[1]Master Data'!DS641/1000000</f>
        <v>0</v>
      </c>
      <c r="S3259">
        <f>'[1]Master Data'!DU641/1000000</f>
        <v>0</v>
      </c>
      <c r="T3259">
        <f>'[1]Master Data'!DV641/100</f>
        <v>0</v>
      </c>
      <c r="U3259">
        <f>'[1]Master Data'!DW641/1000000</f>
        <v>0</v>
      </c>
    </row>
    <row r="3260" spans="1:21" x14ac:dyDescent="0.55000000000000004">
      <c r="A3260" s="41" t="s">
        <v>1730</v>
      </c>
      <c r="B3260" s="41">
        <v>0</v>
      </c>
      <c r="C3260">
        <f>'[1]Master Data'!DC642/100</f>
        <v>0</v>
      </c>
      <c r="D3260">
        <f>'[1]Master Data'!DD642/1000000</f>
        <v>0</v>
      </c>
      <c r="E3260">
        <f>'[1]Master Data'!DE642/1000000</f>
        <v>0</v>
      </c>
      <c r="F3260">
        <f>'[1]Master Data'!DF642/100</f>
        <v>0</v>
      </c>
      <c r="G3260">
        <f>'[1]Master Data'!DG642/100</f>
        <v>0</v>
      </c>
      <c r="H3260">
        <f>'[1]Master Data'!DH642/100</f>
        <v>0</v>
      </c>
      <c r="I3260">
        <f>'[1]Master Data'!DI642/100</f>
        <v>0</v>
      </c>
      <c r="J3260">
        <f>'[1]Master Data'!DJ642/100</f>
        <v>0</v>
      </c>
      <c r="K3260">
        <f>'[1]Master Data'!DL642/100</f>
        <v>0</v>
      </c>
      <c r="L3260">
        <f>'[1]Master Data'!DM642/1000000</f>
        <v>0</v>
      </c>
      <c r="M3260">
        <f>'[1]Master Data'!DN642/1000000</f>
        <v>0</v>
      </c>
      <c r="N3260">
        <f>'[1]Master Data'!DO642/1000000</f>
        <v>0</v>
      </c>
      <c r="O3260">
        <f>'[1]Master Data'!DP642/100</f>
        <v>0</v>
      </c>
      <c r="P3260">
        <f>'[1]Master Data'!DQ642/100</f>
        <v>0</v>
      </c>
      <c r="Q3260">
        <f>'[1]Master Data'!DR642/100</f>
        <v>0</v>
      </c>
      <c r="R3260">
        <f>'[1]Master Data'!DS642/1000000</f>
        <v>0</v>
      </c>
      <c r="S3260">
        <f>'[1]Master Data'!DU642/1000000</f>
        <v>0</v>
      </c>
      <c r="T3260">
        <f>'[1]Master Data'!DV642/100</f>
        <v>0</v>
      </c>
      <c r="U3260">
        <f>'[1]Master Data'!DW642/1000000</f>
        <v>0</v>
      </c>
    </row>
    <row r="3261" spans="1:21" x14ac:dyDescent="0.55000000000000004">
      <c r="A3261" s="41" t="s">
        <v>1731</v>
      </c>
      <c r="B3261" s="41">
        <v>0</v>
      </c>
      <c r="C3261">
        <f>'[1]Master Data'!DC643/100</f>
        <v>0</v>
      </c>
      <c r="D3261">
        <f>'[1]Master Data'!DD643/1000000</f>
        <v>0</v>
      </c>
      <c r="E3261">
        <f>'[1]Master Data'!DE643/1000000</f>
        <v>0</v>
      </c>
      <c r="F3261">
        <f>'[1]Master Data'!DF643/100</f>
        <v>0</v>
      </c>
      <c r="G3261">
        <f>'[1]Master Data'!DG643/100</f>
        <v>0</v>
      </c>
      <c r="H3261">
        <f>'[1]Master Data'!DH643/100</f>
        <v>0</v>
      </c>
      <c r="I3261">
        <f>'[1]Master Data'!DI643/100</f>
        <v>0</v>
      </c>
      <c r="J3261">
        <f>'[1]Master Data'!DJ643/100</f>
        <v>0</v>
      </c>
      <c r="K3261">
        <f>'[1]Master Data'!DL643/100</f>
        <v>0</v>
      </c>
      <c r="L3261">
        <f>'[1]Master Data'!DM643/1000000</f>
        <v>0</v>
      </c>
      <c r="M3261">
        <f>'[1]Master Data'!DN643/1000000</f>
        <v>0</v>
      </c>
      <c r="N3261">
        <f>'[1]Master Data'!DO643/1000000</f>
        <v>0</v>
      </c>
      <c r="O3261">
        <f>'[1]Master Data'!DP643/100</f>
        <v>0</v>
      </c>
      <c r="P3261">
        <f>'[1]Master Data'!DQ643/100</f>
        <v>0</v>
      </c>
      <c r="Q3261">
        <f>'[1]Master Data'!DR643/100</f>
        <v>0</v>
      </c>
      <c r="R3261">
        <f>'[1]Master Data'!DS643/1000000</f>
        <v>0</v>
      </c>
      <c r="S3261">
        <f>'[1]Master Data'!DU643/1000000</f>
        <v>0</v>
      </c>
      <c r="T3261">
        <f>'[1]Master Data'!DV643/100</f>
        <v>0</v>
      </c>
      <c r="U3261">
        <f>'[1]Master Data'!DW643/1000000</f>
        <v>0</v>
      </c>
    </row>
    <row r="3262" spans="1:21" x14ac:dyDescent="0.55000000000000004">
      <c r="A3262" s="41" t="s">
        <v>1732</v>
      </c>
      <c r="B3262" s="41">
        <v>0</v>
      </c>
      <c r="C3262">
        <f>'[1]Master Data'!DC644/100</f>
        <v>0</v>
      </c>
      <c r="D3262">
        <f>'[1]Master Data'!DD644/1000000</f>
        <v>0</v>
      </c>
      <c r="E3262">
        <f>'[1]Master Data'!DE644/1000000</f>
        <v>0</v>
      </c>
      <c r="F3262">
        <f>'[1]Master Data'!DF644/100</f>
        <v>0</v>
      </c>
      <c r="G3262">
        <f>'[1]Master Data'!DG644/100</f>
        <v>0</v>
      </c>
      <c r="H3262">
        <f>'[1]Master Data'!DH644/100</f>
        <v>0</v>
      </c>
      <c r="I3262">
        <f>'[1]Master Data'!DI644/100</f>
        <v>0</v>
      </c>
      <c r="J3262">
        <f>'[1]Master Data'!DJ644/100</f>
        <v>0</v>
      </c>
      <c r="K3262">
        <f>'[1]Master Data'!DL644/100</f>
        <v>0</v>
      </c>
      <c r="L3262">
        <f>'[1]Master Data'!DM644/1000000</f>
        <v>0</v>
      </c>
      <c r="M3262">
        <f>'[1]Master Data'!DN644/1000000</f>
        <v>0</v>
      </c>
      <c r="N3262">
        <f>'[1]Master Data'!DO644/1000000</f>
        <v>0</v>
      </c>
      <c r="O3262">
        <f>'[1]Master Data'!DP644/100</f>
        <v>0</v>
      </c>
      <c r="P3262">
        <f>'[1]Master Data'!DQ644/100</f>
        <v>0</v>
      </c>
      <c r="Q3262">
        <f>'[1]Master Data'!DR644/100</f>
        <v>0</v>
      </c>
      <c r="R3262">
        <f>'[1]Master Data'!DS644/1000000</f>
        <v>0</v>
      </c>
      <c r="S3262">
        <f>'[1]Master Data'!DU644/1000000</f>
        <v>0</v>
      </c>
      <c r="T3262">
        <f>'[1]Master Data'!DV644/100</f>
        <v>0</v>
      </c>
      <c r="U3262">
        <f>'[1]Master Data'!DW644/1000000</f>
        <v>0</v>
      </c>
    </row>
    <row r="3263" spans="1:21" x14ac:dyDescent="0.55000000000000004">
      <c r="A3263" s="41" t="s">
        <v>1733</v>
      </c>
      <c r="B3263" s="41">
        <v>0</v>
      </c>
      <c r="C3263">
        <f>'[1]Master Data'!DC645/100</f>
        <v>0</v>
      </c>
      <c r="D3263">
        <f>'[1]Master Data'!DD645/1000000</f>
        <v>0</v>
      </c>
      <c r="E3263">
        <f>'[1]Master Data'!DE645/1000000</f>
        <v>0</v>
      </c>
      <c r="F3263">
        <f>'[1]Master Data'!DF645/100</f>
        <v>0</v>
      </c>
      <c r="G3263">
        <f>'[1]Master Data'!DG645/100</f>
        <v>0</v>
      </c>
      <c r="H3263">
        <f>'[1]Master Data'!DH645/100</f>
        <v>0</v>
      </c>
      <c r="I3263">
        <f>'[1]Master Data'!DI645/100</f>
        <v>0</v>
      </c>
      <c r="J3263">
        <f>'[1]Master Data'!DJ645/100</f>
        <v>0</v>
      </c>
      <c r="K3263">
        <f>'[1]Master Data'!DL645/100</f>
        <v>0</v>
      </c>
      <c r="L3263">
        <f>'[1]Master Data'!DM645/1000000</f>
        <v>0</v>
      </c>
      <c r="M3263">
        <f>'[1]Master Data'!DN645/1000000</f>
        <v>0</v>
      </c>
      <c r="N3263">
        <f>'[1]Master Data'!DO645/1000000</f>
        <v>0</v>
      </c>
      <c r="O3263">
        <f>'[1]Master Data'!DP645/100</f>
        <v>0</v>
      </c>
      <c r="P3263">
        <f>'[1]Master Data'!DQ645/100</f>
        <v>0</v>
      </c>
      <c r="Q3263">
        <f>'[1]Master Data'!DR645/100</f>
        <v>0</v>
      </c>
      <c r="R3263">
        <f>'[1]Master Data'!DS645/1000000</f>
        <v>0</v>
      </c>
      <c r="S3263">
        <f>'[1]Master Data'!DU645/1000000</f>
        <v>0</v>
      </c>
      <c r="T3263">
        <f>'[1]Master Data'!DV645/100</f>
        <v>0</v>
      </c>
      <c r="U3263">
        <f>'[1]Master Data'!DW645/1000000</f>
        <v>0</v>
      </c>
    </row>
    <row r="3264" spans="1:21" x14ac:dyDescent="0.55000000000000004">
      <c r="A3264" s="41" t="s">
        <v>1734</v>
      </c>
      <c r="B3264" s="41">
        <v>0</v>
      </c>
      <c r="C3264">
        <f>'[1]Master Data'!DC646/100</f>
        <v>0</v>
      </c>
      <c r="D3264">
        <f>'[1]Master Data'!DD646/1000000</f>
        <v>0</v>
      </c>
      <c r="E3264">
        <f>'[1]Master Data'!DE646/1000000</f>
        <v>0</v>
      </c>
      <c r="F3264">
        <f>'[1]Master Data'!DF646/100</f>
        <v>0</v>
      </c>
      <c r="G3264">
        <f>'[1]Master Data'!DG646/100</f>
        <v>0</v>
      </c>
      <c r="H3264">
        <f>'[1]Master Data'!DH646/100</f>
        <v>0</v>
      </c>
      <c r="I3264">
        <f>'[1]Master Data'!DI646/100</f>
        <v>0</v>
      </c>
      <c r="J3264">
        <f>'[1]Master Data'!DJ646/100</f>
        <v>0</v>
      </c>
      <c r="K3264">
        <f>'[1]Master Data'!DL646/100</f>
        <v>0</v>
      </c>
      <c r="L3264">
        <f>'[1]Master Data'!DM646/1000000</f>
        <v>0</v>
      </c>
      <c r="M3264">
        <f>'[1]Master Data'!DN646/1000000</f>
        <v>0</v>
      </c>
      <c r="N3264">
        <f>'[1]Master Data'!DO646/1000000</f>
        <v>0</v>
      </c>
      <c r="O3264">
        <f>'[1]Master Data'!DP646/100</f>
        <v>0</v>
      </c>
      <c r="P3264">
        <f>'[1]Master Data'!DQ646/100</f>
        <v>0</v>
      </c>
      <c r="Q3264">
        <f>'[1]Master Data'!DR646/100</f>
        <v>0</v>
      </c>
      <c r="R3264">
        <f>'[1]Master Data'!DS646/1000000</f>
        <v>0</v>
      </c>
      <c r="S3264">
        <f>'[1]Master Data'!DU646/1000000</f>
        <v>0</v>
      </c>
      <c r="T3264">
        <f>'[1]Master Data'!DV646/100</f>
        <v>0</v>
      </c>
      <c r="U3264">
        <f>'[1]Master Data'!DW646/1000000</f>
        <v>0</v>
      </c>
    </row>
    <row r="3265" spans="1:21" x14ac:dyDescent="0.55000000000000004">
      <c r="A3265" s="41" t="s">
        <v>1735</v>
      </c>
      <c r="B3265" s="41">
        <v>0</v>
      </c>
      <c r="C3265">
        <f>'[1]Master Data'!DC647/100</f>
        <v>0</v>
      </c>
      <c r="D3265">
        <f>'[1]Master Data'!DD647/1000000</f>
        <v>0</v>
      </c>
      <c r="E3265">
        <f>'[1]Master Data'!DE647/1000000</f>
        <v>0</v>
      </c>
      <c r="F3265">
        <f>'[1]Master Data'!DF647/100</f>
        <v>0</v>
      </c>
      <c r="G3265">
        <f>'[1]Master Data'!DG647/100</f>
        <v>0</v>
      </c>
      <c r="H3265">
        <f>'[1]Master Data'!DH647/100</f>
        <v>0</v>
      </c>
      <c r="I3265">
        <f>'[1]Master Data'!DI647/100</f>
        <v>0</v>
      </c>
      <c r="J3265">
        <f>'[1]Master Data'!DJ647/100</f>
        <v>0</v>
      </c>
      <c r="K3265">
        <f>'[1]Master Data'!DL647/100</f>
        <v>0</v>
      </c>
      <c r="L3265">
        <f>'[1]Master Data'!DM647/1000000</f>
        <v>0</v>
      </c>
      <c r="M3265">
        <f>'[1]Master Data'!DN647/1000000</f>
        <v>0</v>
      </c>
      <c r="N3265">
        <f>'[1]Master Data'!DO647/1000000</f>
        <v>0</v>
      </c>
      <c r="O3265">
        <f>'[1]Master Data'!DP647/100</f>
        <v>0</v>
      </c>
      <c r="P3265">
        <f>'[1]Master Data'!DQ647/100</f>
        <v>0</v>
      </c>
      <c r="Q3265">
        <f>'[1]Master Data'!DR647/100</f>
        <v>0</v>
      </c>
      <c r="R3265">
        <f>'[1]Master Data'!DS647/1000000</f>
        <v>0</v>
      </c>
      <c r="S3265">
        <f>'[1]Master Data'!DU647/1000000</f>
        <v>0</v>
      </c>
      <c r="T3265">
        <f>'[1]Master Data'!DV647/100</f>
        <v>0</v>
      </c>
      <c r="U3265">
        <f>'[1]Master Data'!DW647/1000000</f>
        <v>0</v>
      </c>
    </row>
    <row r="3266" spans="1:21" x14ac:dyDescent="0.55000000000000004">
      <c r="A3266" s="41" t="s">
        <v>1736</v>
      </c>
      <c r="B3266" s="41">
        <v>0</v>
      </c>
      <c r="C3266">
        <f>'[1]Master Data'!DC648/100</f>
        <v>0</v>
      </c>
      <c r="D3266">
        <f>'[1]Master Data'!DD648/1000000</f>
        <v>0</v>
      </c>
      <c r="E3266">
        <f>'[1]Master Data'!DE648/1000000</f>
        <v>0</v>
      </c>
      <c r="F3266">
        <f>'[1]Master Data'!DF648/100</f>
        <v>0</v>
      </c>
      <c r="G3266">
        <f>'[1]Master Data'!DG648/100</f>
        <v>0</v>
      </c>
      <c r="H3266">
        <f>'[1]Master Data'!DH648/100</f>
        <v>0</v>
      </c>
      <c r="I3266">
        <f>'[1]Master Data'!DI648/100</f>
        <v>0</v>
      </c>
      <c r="J3266">
        <f>'[1]Master Data'!DJ648/100</f>
        <v>0</v>
      </c>
      <c r="K3266">
        <f>'[1]Master Data'!DL648/100</f>
        <v>0</v>
      </c>
      <c r="L3266">
        <f>'[1]Master Data'!DM648/1000000</f>
        <v>0</v>
      </c>
      <c r="M3266">
        <f>'[1]Master Data'!DN648/1000000</f>
        <v>0</v>
      </c>
      <c r="N3266">
        <f>'[1]Master Data'!DO648/1000000</f>
        <v>0</v>
      </c>
      <c r="O3266">
        <f>'[1]Master Data'!DP648/100</f>
        <v>0</v>
      </c>
      <c r="P3266">
        <f>'[1]Master Data'!DQ648/100</f>
        <v>0</v>
      </c>
      <c r="Q3266">
        <f>'[1]Master Data'!DR648/100</f>
        <v>0</v>
      </c>
      <c r="R3266">
        <f>'[1]Master Data'!DS648/1000000</f>
        <v>0</v>
      </c>
      <c r="S3266">
        <f>'[1]Master Data'!DU648/1000000</f>
        <v>0</v>
      </c>
      <c r="T3266">
        <f>'[1]Master Data'!DV648/100</f>
        <v>0</v>
      </c>
      <c r="U3266">
        <f>'[1]Master Data'!DW648/1000000</f>
        <v>0</v>
      </c>
    </row>
    <row r="3267" spans="1:21" x14ac:dyDescent="0.55000000000000004">
      <c r="A3267" s="41" t="s">
        <v>1737</v>
      </c>
      <c r="B3267" s="41">
        <v>3.3E-3</v>
      </c>
      <c r="C3267">
        <f>'[1]Master Data'!DC649/100</f>
        <v>1.2999999999999999E-3</v>
      </c>
      <c r="D3267">
        <f>'[1]Master Data'!DD649/1000000</f>
        <v>8.3436418330773196E-8</v>
      </c>
      <c r="E3267">
        <f>'[1]Master Data'!DE649/1000000</f>
        <v>0</v>
      </c>
      <c r="F3267">
        <f>'[1]Master Data'!DF649/100</f>
        <v>0</v>
      </c>
      <c r="G3267">
        <f>'[1]Master Data'!DG649/100</f>
        <v>0</v>
      </c>
      <c r="H3267">
        <f>'[1]Master Data'!DH649/100</f>
        <v>0</v>
      </c>
      <c r="I3267">
        <f>'[1]Master Data'!DI649/100</f>
        <v>0</v>
      </c>
      <c r="J3267">
        <f>'[1]Master Data'!DJ649/100</f>
        <v>0</v>
      </c>
      <c r="K3267">
        <f>'[1]Master Data'!DL649/100</f>
        <v>2.0000000000000001E-4</v>
      </c>
      <c r="L3267">
        <f>'[1]Master Data'!DM649/1000000</f>
        <v>2.0761200716845878E-7</v>
      </c>
      <c r="M3267">
        <f>'[1]Master Data'!DN649/1000000</f>
        <v>5.2551515616999487E-7</v>
      </c>
      <c r="N3267">
        <f>'[1]Master Data'!DO649/1000000</f>
        <v>8.3436418330773196E-8</v>
      </c>
      <c r="O3267">
        <f>'[1]Master Data'!DP649/100</f>
        <v>0</v>
      </c>
      <c r="P3267">
        <f>'[1]Master Data'!DQ649/100</f>
        <v>0</v>
      </c>
      <c r="Q3267">
        <f>'[1]Master Data'!DR649/100</f>
        <v>0</v>
      </c>
      <c r="R3267">
        <f>'[1]Master Data'!DS649/1000000</f>
        <v>0</v>
      </c>
      <c r="S3267">
        <f>'[1]Master Data'!DU649/1000000</f>
        <v>0</v>
      </c>
      <c r="T3267">
        <f>'[1]Master Data'!DV649/100</f>
        <v>0</v>
      </c>
      <c r="U3267">
        <f>'[1]Master Data'!DW649/1000000</f>
        <v>0</v>
      </c>
    </row>
    <row r="3268" spans="1:21" x14ac:dyDescent="0.55000000000000004">
      <c r="A3268" s="41" t="s">
        <v>1738</v>
      </c>
      <c r="B3268" s="41">
        <v>0</v>
      </c>
      <c r="C3268">
        <f>'[1]Master Data'!DC650/100</f>
        <v>0</v>
      </c>
      <c r="D3268">
        <f>'[1]Master Data'!DD650/1000000</f>
        <v>0</v>
      </c>
      <c r="E3268">
        <f>'[1]Master Data'!DE650/1000000</f>
        <v>0</v>
      </c>
      <c r="F3268">
        <f>'[1]Master Data'!DF650/100</f>
        <v>0</v>
      </c>
      <c r="G3268">
        <f>'[1]Master Data'!DG650/100</f>
        <v>0</v>
      </c>
      <c r="H3268">
        <f>'[1]Master Data'!DH650/100</f>
        <v>0</v>
      </c>
      <c r="I3268">
        <f>'[1]Master Data'!DI650/100</f>
        <v>0</v>
      </c>
      <c r="J3268">
        <f>'[1]Master Data'!DJ650/100</f>
        <v>0</v>
      </c>
      <c r="K3268">
        <f>'[1]Master Data'!DL650/100</f>
        <v>0</v>
      </c>
      <c r="L3268">
        <f>'[1]Master Data'!DM650/1000000</f>
        <v>0</v>
      </c>
      <c r="M3268">
        <f>'[1]Master Data'!DN650/1000000</f>
        <v>0</v>
      </c>
      <c r="N3268">
        <f>'[1]Master Data'!DO650/1000000</f>
        <v>0</v>
      </c>
      <c r="O3268">
        <f>'[1]Master Data'!DP650/100</f>
        <v>0</v>
      </c>
      <c r="P3268">
        <f>'[1]Master Data'!DQ650/100</f>
        <v>0</v>
      </c>
      <c r="Q3268">
        <f>'[1]Master Data'!DR650/100</f>
        <v>0</v>
      </c>
      <c r="R3268">
        <f>'[1]Master Data'!DS650/1000000</f>
        <v>0</v>
      </c>
      <c r="S3268">
        <f>'[1]Master Data'!DU650/1000000</f>
        <v>0</v>
      </c>
      <c r="T3268">
        <f>'[1]Master Data'!DV650/100</f>
        <v>0</v>
      </c>
      <c r="U3268">
        <f>'[1]Master Data'!DW650/1000000</f>
        <v>0</v>
      </c>
    </row>
    <row r="3269" spans="1:21" x14ac:dyDescent="0.55000000000000004">
      <c r="A3269" s="41" t="s">
        <v>1739</v>
      </c>
      <c r="B3269" s="41">
        <v>0</v>
      </c>
      <c r="C3269">
        <f>'[1]Master Data'!DC651/100</f>
        <v>0</v>
      </c>
      <c r="D3269">
        <f>'[1]Master Data'!DD651/1000000</f>
        <v>0</v>
      </c>
      <c r="E3269">
        <f>'[1]Master Data'!DE651/1000000</f>
        <v>0</v>
      </c>
      <c r="F3269">
        <f>'[1]Master Data'!DF651/100</f>
        <v>0</v>
      </c>
      <c r="G3269">
        <f>'[1]Master Data'!DG651/100</f>
        <v>0</v>
      </c>
      <c r="H3269">
        <f>'[1]Master Data'!DH651/100</f>
        <v>0</v>
      </c>
      <c r="I3269">
        <f>'[1]Master Data'!DI651/100</f>
        <v>0</v>
      </c>
      <c r="J3269">
        <f>'[1]Master Data'!DJ651/100</f>
        <v>0</v>
      </c>
      <c r="K3269">
        <f>'[1]Master Data'!DL651/100</f>
        <v>0</v>
      </c>
      <c r="L3269">
        <f>'[1]Master Data'!DM651/1000000</f>
        <v>0</v>
      </c>
      <c r="M3269">
        <f>'[1]Master Data'!DN651/1000000</f>
        <v>0</v>
      </c>
      <c r="N3269">
        <f>'[1]Master Data'!DO651/1000000</f>
        <v>0</v>
      </c>
      <c r="O3269">
        <f>'[1]Master Data'!DP651/100</f>
        <v>0</v>
      </c>
      <c r="P3269">
        <f>'[1]Master Data'!DQ651/100</f>
        <v>0</v>
      </c>
      <c r="Q3269">
        <f>'[1]Master Data'!DR651/100</f>
        <v>0</v>
      </c>
      <c r="R3269">
        <f>'[1]Master Data'!DS651/1000000</f>
        <v>0</v>
      </c>
      <c r="S3269">
        <f>'[1]Master Data'!DU651/1000000</f>
        <v>0</v>
      </c>
      <c r="T3269">
        <f>'[1]Master Data'!DV651/100</f>
        <v>0</v>
      </c>
      <c r="U3269">
        <f>'[1]Master Data'!DW651/1000000</f>
        <v>0</v>
      </c>
    </row>
    <row r="3270" spans="1:21" x14ac:dyDescent="0.55000000000000004">
      <c r="A3270" s="41" t="s">
        <v>1740</v>
      </c>
      <c r="B3270" s="41">
        <v>0</v>
      </c>
      <c r="C3270">
        <f>'[1]Master Data'!DC652/100</f>
        <v>0</v>
      </c>
      <c r="D3270">
        <f>'[1]Master Data'!DD652/1000000</f>
        <v>0</v>
      </c>
      <c r="E3270">
        <f>'[1]Master Data'!DE652/1000000</f>
        <v>0</v>
      </c>
      <c r="F3270">
        <f>'[1]Master Data'!DF652/100</f>
        <v>0</v>
      </c>
      <c r="G3270">
        <f>'[1]Master Data'!DG652/100</f>
        <v>0</v>
      </c>
      <c r="H3270">
        <f>'[1]Master Data'!DH652/100</f>
        <v>0</v>
      </c>
      <c r="I3270">
        <f>'[1]Master Data'!DI652/100</f>
        <v>0</v>
      </c>
      <c r="J3270">
        <f>'[1]Master Data'!DJ652/100</f>
        <v>0</v>
      </c>
      <c r="K3270">
        <f>'[1]Master Data'!DL652/100</f>
        <v>0</v>
      </c>
      <c r="L3270">
        <f>'[1]Master Data'!DM652/1000000</f>
        <v>0</v>
      </c>
      <c r="M3270">
        <f>'[1]Master Data'!DN652/1000000</f>
        <v>0</v>
      </c>
      <c r="N3270">
        <f>'[1]Master Data'!DO652/1000000</f>
        <v>0</v>
      </c>
      <c r="O3270">
        <f>'[1]Master Data'!DP652/100</f>
        <v>0</v>
      </c>
      <c r="P3270">
        <f>'[1]Master Data'!DQ652/100</f>
        <v>0</v>
      </c>
      <c r="Q3270">
        <f>'[1]Master Data'!DR652/100</f>
        <v>0</v>
      </c>
      <c r="R3270">
        <f>'[1]Master Data'!DS652/1000000</f>
        <v>0</v>
      </c>
      <c r="S3270">
        <f>'[1]Master Data'!DU652/1000000</f>
        <v>0</v>
      </c>
      <c r="T3270">
        <f>'[1]Master Data'!DV652/100</f>
        <v>0</v>
      </c>
      <c r="U3270">
        <f>'[1]Master Data'!DW652/1000000</f>
        <v>0</v>
      </c>
    </row>
    <row r="3271" spans="1:21" x14ac:dyDescent="0.55000000000000004">
      <c r="A3271" s="41" t="s">
        <v>1741</v>
      </c>
      <c r="B3271" s="41">
        <v>0</v>
      </c>
      <c r="C3271">
        <f>'[1]Master Data'!DC653/100</f>
        <v>0</v>
      </c>
      <c r="D3271">
        <f>'[1]Master Data'!DD653/1000000</f>
        <v>0</v>
      </c>
      <c r="E3271">
        <f>'[1]Master Data'!DE653/1000000</f>
        <v>0</v>
      </c>
      <c r="F3271">
        <f>'[1]Master Data'!DF653/100</f>
        <v>0</v>
      </c>
      <c r="G3271">
        <f>'[1]Master Data'!DG653/100</f>
        <v>0</v>
      </c>
      <c r="H3271">
        <f>'[1]Master Data'!DH653/100</f>
        <v>0</v>
      </c>
      <c r="I3271">
        <f>'[1]Master Data'!DI653/100</f>
        <v>0</v>
      </c>
      <c r="J3271">
        <f>'[1]Master Data'!DJ653/100</f>
        <v>0</v>
      </c>
      <c r="K3271">
        <f>'[1]Master Data'!DL653/100</f>
        <v>0</v>
      </c>
      <c r="L3271">
        <f>'[1]Master Data'!DM653/1000000</f>
        <v>0</v>
      </c>
      <c r="M3271">
        <f>'[1]Master Data'!DN653/1000000</f>
        <v>0</v>
      </c>
      <c r="N3271">
        <f>'[1]Master Data'!DO653/1000000</f>
        <v>0</v>
      </c>
      <c r="O3271">
        <f>'[1]Master Data'!DP653/100</f>
        <v>0</v>
      </c>
      <c r="P3271">
        <f>'[1]Master Data'!DQ653/100</f>
        <v>0</v>
      </c>
      <c r="Q3271">
        <f>'[1]Master Data'!DR653/100</f>
        <v>0</v>
      </c>
      <c r="R3271">
        <f>'[1]Master Data'!DS653/1000000</f>
        <v>0</v>
      </c>
      <c r="S3271">
        <f>'[1]Master Data'!DU653/1000000</f>
        <v>0</v>
      </c>
      <c r="T3271">
        <f>'[1]Master Data'!DV653/100</f>
        <v>0</v>
      </c>
      <c r="U3271">
        <f>'[1]Master Data'!DW653/1000000</f>
        <v>0</v>
      </c>
    </row>
    <row r="3272" spans="1:21" x14ac:dyDescent="0.55000000000000004">
      <c r="A3272" s="41" t="s">
        <v>1742</v>
      </c>
      <c r="B3272" s="41">
        <v>0</v>
      </c>
      <c r="C3272">
        <f>'[1]Master Data'!DC654/100</f>
        <v>0</v>
      </c>
      <c r="D3272">
        <f>'[1]Master Data'!DD654/1000000</f>
        <v>0</v>
      </c>
      <c r="E3272">
        <f>'[1]Master Data'!DE654/1000000</f>
        <v>0</v>
      </c>
      <c r="F3272">
        <f>'[1]Master Data'!DF654/100</f>
        <v>0</v>
      </c>
      <c r="G3272">
        <f>'[1]Master Data'!DG654/100</f>
        <v>0</v>
      </c>
      <c r="H3272">
        <f>'[1]Master Data'!DH654/100</f>
        <v>0</v>
      </c>
      <c r="I3272">
        <f>'[1]Master Data'!DI654/100</f>
        <v>0</v>
      </c>
      <c r="J3272">
        <f>'[1]Master Data'!DJ654/100</f>
        <v>0</v>
      </c>
      <c r="K3272">
        <f>'[1]Master Data'!DL654/100</f>
        <v>0</v>
      </c>
      <c r="L3272">
        <f>'[1]Master Data'!DM654/1000000</f>
        <v>0</v>
      </c>
      <c r="M3272">
        <f>'[1]Master Data'!DN654/1000000</f>
        <v>0</v>
      </c>
      <c r="N3272">
        <f>'[1]Master Data'!DO654/1000000</f>
        <v>0</v>
      </c>
      <c r="O3272">
        <f>'[1]Master Data'!DP654/100</f>
        <v>0</v>
      </c>
      <c r="P3272">
        <f>'[1]Master Data'!DQ654/100</f>
        <v>0</v>
      </c>
      <c r="Q3272">
        <f>'[1]Master Data'!DR654/100</f>
        <v>0</v>
      </c>
      <c r="R3272">
        <f>'[1]Master Data'!DS654/1000000</f>
        <v>0</v>
      </c>
      <c r="S3272">
        <f>'[1]Master Data'!DU654/1000000</f>
        <v>0</v>
      </c>
      <c r="T3272">
        <f>'[1]Master Data'!DV654/100</f>
        <v>0</v>
      </c>
      <c r="U3272">
        <f>'[1]Master Data'!DW654/1000000</f>
        <v>0</v>
      </c>
    </row>
    <row r="3273" spans="1:21" x14ac:dyDescent="0.55000000000000004">
      <c r="A3273" s="41" t="s">
        <v>1743</v>
      </c>
      <c r="B3273" s="41">
        <v>0</v>
      </c>
      <c r="C3273">
        <f>'[1]Master Data'!DC655/100</f>
        <v>0</v>
      </c>
      <c r="D3273">
        <f>'[1]Master Data'!DD655/1000000</f>
        <v>0</v>
      </c>
      <c r="E3273">
        <f>'[1]Master Data'!DE655/1000000</f>
        <v>0</v>
      </c>
      <c r="F3273">
        <f>'[1]Master Data'!DF655/100</f>
        <v>0</v>
      </c>
      <c r="G3273">
        <f>'[1]Master Data'!DG655/100</f>
        <v>0</v>
      </c>
      <c r="H3273">
        <f>'[1]Master Data'!DH655/100</f>
        <v>0</v>
      </c>
      <c r="I3273">
        <f>'[1]Master Data'!DI655/100</f>
        <v>0</v>
      </c>
      <c r="J3273">
        <f>'[1]Master Data'!DJ655/100</f>
        <v>0</v>
      </c>
      <c r="K3273">
        <f>'[1]Master Data'!DL655/100</f>
        <v>0</v>
      </c>
      <c r="L3273">
        <f>'[1]Master Data'!DM655/1000000</f>
        <v>0</v>
      </c>
      <c r="M3273">
        <f>'[1]Master Data'!DN655/1000000</f>
        <v>0</v>
      </c>
      <c r="N3273">
        <f>'[1]Master Data'!DO655/1000000</f>
        <v>0</v>
      </c>
      <c r="O3273">
        <f>'[1]Master Data'!DP655/100</f>
        <v>0</v>
      </c>
      <c r="P3273">
        <f>'[1]Master Data'!DQ655/100</f>
        <v>0</v>
      </c>
      <c r="Q3273">
        <f>'[1]Master Data'!DR655/100</f>
        <v>0</v>
      </c>
      <c r="R3273">
        <f>'[1]Master Data'!DS655/1000000</f>
        <v>0</v>
      </c>
      <c r="S3273">
        <f>'[1]Master Data'!DU655/1000000</f>
        <v>0</v>
      </c>
      <c r="T3273">
        <f>'[1]Master Data'!DV655/100</f>
        <v>0</v>
      </c>
      <c r="U3273">
        <f>'[1]Master Data'!DW655/1000000</f>
        <v>0</v>
      </c>
    </row>
    <row r="3274" spans="1:21" x14ac:dyDescent="0.55000000000000004">
      <c r="A3274" s="41" t="s">
        <v>1744</v>
      </c>
      <c r="B3274" s="41">
        <v>0</v>
      </c>
      <c r="C3274">
        <f>'[1]Master Data'!DC656/100</f>
        <v>0</v>
      </c>
      <c r="D3274">
        <f>'[1]Master Data'!DD656/1000000</f>
        <v>0</v>
      </c>
      <c r="E3274">
        <f>'[1]Master Data'!DE656/1000000</f>
        <v>0</v>
      </c>
      <c r="F3274">
        <f>'[1]Master Data'!DF656/100</f>
        <v>0</v>
      </c>
      <c r="G3274">
        <f>'[1]Master Data'!DG656/100</f>
        <v>0</v>
      </c>
      <c r="H3274">
        <f>'[1]Master Data'!DH656/100</f>
        <v>0</v>
      </c>
      <c r="I3274">
        <f>'[1]Master Data'!DI656/100</f>
        <v>0</v>
      </c>
      <c r="J3274">
        <f>'[1]Master Data'!DJ656/100</f>
        <v>0</v>
      </c>
      <c r="K3274">
        <f>'[1]Master Data'!DL656/100</f>
        <v>0</v>
      </c>
      <c r="L3274">
        <f>'[1]Master Data'!DM656/1000000</f>
        <v>0</v>
      </c>
      <c r="M3274">
        <f>'[1]Master Data'!DN656/1000000</f>
        <v>0</v>
      </c>
      <c r="N3274">
        <f>'[1]Master Data'!DO656/1000000</f>
        <v>0</v>
      </c>
      <c r="O3274">
        <f>'[1]Master Data'!DP656/100</f>
        <v>0</v>
      </c>
      <c r="P3274">
        <f>'[1]Master Data'!DQ656/100</f>
        <v>0</v>
      </c>
      <c r="Q3274">
        <f>'[1]Master Data'!DR656/100</f>
        <v>0</v>
      </c>
      <c r="R3274">
        <f>'[1]Master Data'!DS656/1000000</f>
        <v>0</v>
      </c>
      <c r="S3274">
        <f>'[1]Master Data'!DU656/1000000</f>
        <v>0</v>
      </c>
      <c r="T3274">
        <f>'[1]Master Data'!DV656/100</f>
        <v>0</v>
      </c>
      <c r="U3274">
        <f>'[1]Master Data'!DW656/1000000</f>
        <v>0</v>
      </c>
    </row>
    <row r="3275" spans="1:21" x14ac:dyDescent="0.55000000000000004">
      <c r="A3275" s="41" t="s">
        <v>2076</v>
      </c>
      <c r="B3275" s="41">
        <v>0</v>
      </c>
      <c r="C3275">
        <f>'[1]Master Data'!DC657/100</f>
        <v>0</v>
      </c>
      <c r="D3275">
        <f>'[1]Master Data'!DD657/1000000</f>
        <v>0</v>
      </c>
      <c r="E3275">
        <f>'[1]Master Data'!DE657/1000000</f>
        <v>0</v>
      </c>
      <c r="F3275">
        <f>'[1]Master Data'!DF657/100</f>
        <v>0</v>
      </c>
      <c r="G3275">
        <f>'[1]Master Data'!DG657/100</f>
        <v>0</v>
      </c>
      <c r="H3275">
        <f>'[1]Master Data'!DH657/100</f>
        <v>0</v>
      </c>
      <c r="I3275">
        <f>'[1]Master Data'!DI657/100</f>
        <v>0</v>
      </c>
      <c r="J3275">
        <f>'[1]Master Data'!DJ657/100</f>
        <v>0</v>
      </c>
      <c r="K3275">
        <f>'[1]Master Data'!DL657/100</f>
        <v>0</v>
      </c>
      <c r="L3275">
        <f>'[1]Master Data'!DM657/1000000</f>
        <v>0</v>
      </c>
      <c r="M3275">
        <f>'[1]Master Data'!DN657/1000000</f>
        <v>0</v>
      </c>
      <c r="N3275">
        <f>'[1]Master Data'!DO657/1000000</f>
        <v>0</v>
      </c>
      <c r="O3275">
        <f>'[1]Master Data'!DP657/100</f>
        <v>0</v>
      </c>
      <c r="P3275">
        <f>'[1]Master Data'!DQ657/100</f>
        <v>0</v>
      </c>
      <c r="Q3275">
        <f>'[1]Master Data'!DR657/100</f>
        <v>0</v>
      </c>
      <c r="R3275">
        <f>'[1]Master Data'!DS657/1000000</f>
        <v>0</v>
      </c>
      <c r="S3275">
        <f>'[1]Master Data'!DU657/1000000</f>
        <v>0</v>
      </c>
      <c r="T3275">
        <f>'[1]Master Data'!DV657/100</f>
        <v>0</v>
      </c>
      <c r="U3275">
        <f>'[1]Master Data'!DW657/1000000</f>
        <v>0</v>
      </c>
    </row>
    <row r="3276" spans="1:21" x14ac:dyDescent="0.55000000000000004">
      <c r="A3276" s="41" t="s">
        <v>1747</v>
      </c>
      <c r="B3276" s="41">
        <v>0</v>
      </c>
      <c r="C3276">
        <f>'[1]Master Data'!DC658/100</f>
        <v>0</v>
      </c>
      <c r="D3276">
        <f>'[1]Master Data'!DD658/1000000</f>
        <v>0</v>
      </c>
      <c r="E3276">
        <f>'[1]Master Data'!DE658/1000000</f>
        <v>0</v>
      </c>
      <c r="F3276">
        <f>'[1]Master Data'!DF658/100</f>
        <v>0</v>
      </c>
      <c r="G3276">
        <f>'[1]Master Data'!DG658/100</f>
        <v>0</v>
      </c>
      <c r="H3276">
        <f>'[1]Master Data'!DH658/100</f>
        <v>0</v>
      </c>
      <c r="I3276">
        <f>'[1]Master Data'!DI658/100</f>
        <v>0</v>
      </c>
      <c r="J3276">
        <f>'[1]Master Data'!DJ658/100</f>
        <v>0</v>
      </c>
      <c r="K3276">
        <f>'[1]Master Data'!DL658/100</f>
        <v>0</v>
      </c>
      <c r="L3276">
        <f>'[1]Master Data'!DM658/1000000</f>
        <v>0</v>
      </c>
      <c r="M3276">
        <f>'[1]Master Data'!DN658/1000000</f>
        <v>0</v>
      </c>
      <c r="N3276">
        <f>'[1]Master Data'!DO658/1000000</f>
        <v>0</v>
      </c>
      <c r="O3276">
        <f>'[1]Master Data'!DP658/100</f>
        <v>0</v>
      </c>
      <c r="P3276">
        <f>'[1]Master Data'!DQ658/100</f>
        <v>0</v>
      </c>
      <c r="Q3276">
        <f>'[1]Master Data'!DR658/100</f>
        <v>0</v>
      </c>
      <c r="R3276">
        <f>'[1]Master Data'!DS658/1000000</f>
        <v>0</v>
      </c>
      <c r="S3276">
        <f>'[1]Master Data'!DU658/1000000</f>
        <v>0</v>
      </c>
      <c r="T3276">
        <f>'[1]Master Data'!DV658/100</f>
        <v>0</v>
      </c>
      <c r="U3276">
        <f>'[1]Master Data'!DW658/1000000</f>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136F3-5AE0-4B03-B6F6-F6A379D64A9E}">
  <sheetPr codeName="Sheet6"/>
  <dimension ref="A1:H655"/>
  <sheetViews>
    <sheetView workbookViewId="0">
      <selection activeCell="I10" sqref="I10"/>
    </sheetView>
  </sheetViews>
  <sheetFormatPr defaultColWidth="9.1015625" defaultRowHeight="14.4" x14ac:dyDescent="0.55000000000000004"/>
  <sheetData>
    <row r="1" spans="1:8" x14ac:dyDescent="0.55000000000000004">
      <c r="B1" t="s">
        <v>2202</v>
      </c>
      <c r="H1" s="13"/>
    </row>
    <row r="2" spans="1:8" x14ac:dyDescent="0.55000000000000004">
      <c r="B2" t="s">
        <v>16</v>
      </c>
      <c r="C2" t="s">
        <v>15</v>
      </c>
      <c r="D2" t="s">
        <v>14</v>
      </c>
      <c r="E2" t="s">
        <v>18</v>
      </c>
      <c r="F2" t="s">
        <v>19</v>
      </c>
    </row>
    <row r="3" spans="1:8" x14ac:dyDescent="0.55000000000000004">
      <c r="A3" s="41" t="s">
        <v>1118</v>
      </c>
      <c r="B3" s="41">
        <v>8.9999999999999998E-4</v>
      </c>
      <c r="C3" s="41">
        <v>8.9999999999999998E-4</v>
      </c>
      <c r="D3" s="41">
        <v>1E-3</v>
      </c>
      <c r="E3" s="41">
        <v>0</v>
      </c>
      <c r="F3" s="41">
        <v>0</v>
      </c>
    </row>
    <row r="4" spans="1:8" x14ac:dyDescent="0.55000000000000004">
      <c r="A4" s="41" t="s">
        <v>1119</v>
      </c>
      <c r="B4" s="41">
        <v>0</v>
      </c>
      <c r="C4" s="41">
        <v>2E-3</v>
      </c>
      <c r="D4" s="41">
        <v>0</v>
      </c>
      <c r="E4" s="41">
        <v>0</v>
      </c>
      <c r="F4" s="41">
        <v>0</v>
      </c>
    </row>
    <row r="5" spans="1:8" x14ac:dyDescent="0.55000000000000004">
      <c r="A5" s="41" t="s">
        <v>1120</v>
      </c>
      <c r="B5" s="41">
        <v>2.5000000000000001E-4</v>
      </c>
      <c r="C5" s="41">
        <v>6.1829383886255918E-4</v>
      </c>
      <c r="D5" s="41">
        <v>0</v>
      </c>
      <c r="E5" s="41">
        <v>0</v>
      </c>
      <c r="F5" s="41">
        <v>0</v>
      </c>
    </row>
    <row r="6" spans="1:8" x14ac:dyDescent="0.55000000000000004">
      <c r="A6" s="41" t="s">
        <v>1121</v>
      </c>
      <c r="B6" s="41">
        <v>1.1000000000000001E-3</v>
      </c>
      <c r="C6" s="41">
        <v>1.2999999999999999E-3</v>
      </c>
      <c r="D6" s="41">
        <v>0</v>
      </c>
      <c r="E6" s="41">
        <v>0</v>
      </c>
      <c r="F6" s="41">
        <v>0</v>
      </c>
    </row>
    <row r="7" spans="1:8" x14ac:dyDescent="0.55000000000000004">
      <c r="A7" s="41" t="s">
        <v>1122</v>
      </c>
      <c r="B7" s="41">
        <v>8.0000000000000002E-3</v>
      </c>
      <c r="C7" s="41">
        <v>0</v>
      </c>
      <c r="D7" s="41">
        <v>0</v>
      </c>
      <c r="E7" s="41">
        <v>0</v>
      </c>
      <c r="F7" s="41">
        <v>0</v>
      </c>
    </row>
    <row r="8" spans="1:8" x14ac:dyDescent="0.55000000000000004">
      <c r="A8" s="41" t="s">
        <v>1123</v>
      </c>
      <c r="B8" s="41">
        <v>3.968E-4</v>
      </c>
      <c r="C8" s="41">
        <v>6.6531791907514456E-4</v>
      </c>
      <c r="D8" s="41">
        <v>0</v>
      </c>
      <c r="E8" s="41">
        <v>0</v>
      </c>
      <c r="F8" s="41">
        <v>0</v>
      </c>
    </row>
    <row r="9" spans="1:8" x14ac:dyDescent="0.55000000000000004">
      <c r="A9" s="41" t="s">
        <v>1124</v>
      </c>
      <c r="B9" s="41">
        <v>3.0000000000000001E-3</v>
      </c>
      <c r="C9" s="41">
        <v>0</v>
      </c>
      <c r="D9" s="41">
        <v>0</v>
      </c>
      <c r="E9" s="41">
        <v>0</v>
      </c>
      <c r="F9" s="41">
        <v>0</v>
      </c>
    </row>
    <row r="10" spans="1:8" x14ac:dyDescent="0.55000000000000004">
      <c r="A10" s="41" t="s">
        <v>1125</v>
      </c>
      <c r="B10" s="41">
        <v>8.1000000000000013E-3</v>
      </c>
      <c r="C10" s="41">
        <v>0</v>
      </c>
      <c r="D10" s="41">
        <v>0</v>
      </c>
      <c r="E10" s="41">
        <v>0</v>
      </c>
      <c r="F10" s="41">
        <v>0</v>
      </c>
    </row>
    <row r="11" spans="1:8" x14ac:dyDescent="0.55000000000000004">
      <c r="A11" s="41" t="s">
        <v>1126</v>
      </c>
      <c r="B11" s="41">
        <v>7.4999999999999997E-3</v>
      </c>
      <c r="C11" s="41">
        <v>0</v>
      </c>
      <c r="D11" s="41">
        <v>0</v>
      </c>
      <c r="E11" s="41">
        <v>0</v>
      </c>
      <c r="F11" s="41">
        <v>0</v>
      </c>
    </row>
    <row r="12" spans="1:8" x14ac:dyDescent="0.55000000000000004">
      <c r="A12" s="41" t="s">
        <v>1127</v>
      </c>
      <c r="B12" s="41">
        <v>9.0000000000000011E-3</v>
      </c>
      <c r="C12" s="41">
        <v>9.8999999999999991E-3</v>
      </c>
      <c r="D12" s="41">
        <v>1.01E-2</v>
      </c>
      <c r="E12" s="41">
        <v>1.0500000000000001E-2</v>
      </c>
      <c r="F12" s="41">
        <v>1.0500000000000001E-2</v>
      </c>
    </row>
    <row r="13" spans="1:8" x14ac:dyDescent="0.55000000000000004">
      <c r="A13" s="41" t="s">
        <v>1128</v>
      </c>
      <c r="B13" s="41">
        <v>5.1999999999999998E-3</v>
      </c>
      <c r="C13" s="41">
        <v>5.7999999999999996E-3</v>
      </c>
      <c r="D13" s="41">
        <v>6.3451612903225822E-3</v>
      </c>
      <c r="E13" s="41">
        <v>5.7999999999999996E-3</v>
      </c>
      <c r="F13" s="41">
        <v>6.3E-3</v>
      </c>
    </row>
    <row r="14" spans="1:8" x14ac:dyDescent="0.55000000000000004">
      <c r="A14" s="41" t="s">
        <v>1129</v>
      </c>
      <c r="B14" s="41">
        <v>8.6999999999999994E-3</v>
      </c>
      <c r="C14" s="41">
        <v>9.1000000000000004E-3</v>
      </c>
      <c r="D14" s="41">
        <v>9.7999999999999997E-3</v>
      </c>
      <c r="E14" s="41">
        <v>9.300000000000001E-3</v>
      </c>
      <c r="F14" s="41">
        <v>0</v>
      </c>
    </row>
    <row r="15" spans="1:8" x14ac:dyDescent="0.55000000000000004">
      <c r="A15" s="41" t="s">
        <v>1130</v>
      </c>
      <c r="B15" s="41">
        <v>7.9000000000000008E-3</v>
      </c>
      <c r="C15" s="41">
        <v>8.6E-3</v>
      </c>
      <c r="D15" s="41">
        <v>0</v>
      </c>
      <c r="E15" s="41">
        <v>0</v>
      </c>
      <c r="F15" s="41">
        <v>0</v>
      </c>
    </row>
    <row r="16" spans="1:8" x14ac:dyDescent="0.55000000000000004">
      <c r="A16" s="41" t="s">
        <v>1131</v>
      </c>
      <c r="B16" s="41">
        <v>6.0000000000000001E-3</v>
      </c>
      <c r="C16" s="41">
        <v>6.4000000000000003E-3</v>
      </c>
      <c r="D16" s="41">
        <v>0</v>
      </c>
      <c r="E16" s="41">
        <v>0</v>
      </c>
      <c r="F16" s="41">
        <v>0</v>
      </c>
    </row>
    <row r="17" spans="1:6" x14ac:dyDescent="0.55000000000000004">
      <c r="A17" s="41" t="s">
        <v>1132</v>
      </c>
      <c r="B17" s="41">
        <v>2.3E-3</v>
      </c>
      <c r="C17" s="41">
        <v>4.6999999999999993E-3</v>
      </c>
      <c r="D17" s="41">
        <v>6.3E-3</v>
      </c>
      <c r="E17" s="41">
        <v>4.8999999999999998E-3</v>
      </c>
      <c r="F17" s="41">
        <v>6.5000000000000006E-3</v>
      </c>
    </row>
    <row r="18" spans="1:6" x14ac:dyDescent="0.55000000000000004">
      <c r="A18" s="41" t="s">
        <v>1133</v>
      </c>
      <c r="B18" s="41">
        <v>8.8000000000000005E-3</v>
      </c>
      <c r="C18" s="41">
        <v>9.1000000000000004E-3</v>
      </c>
      <c r="D18" s="41">
        <v>9.8999999999999991E-3</v>
      </c>
      <c r="E18" s="41">
        <v>0</v>
      </c>
      <c r="F18" s="41">
        <v>0</v>
      </c>
    </row>
    <row r="19" spans="1:6" x14ac:dyDescent="0.55000000000000004">
      <c r="A19" s="41" t="s">
        <v>1134</v>
      </c>
      <c r="B19" s="41">
        <v>5.6000000000000008E-3</v>
      </c>
      <c r="C19" s="41">
        <v>0</v>
      </c>
      <c r="D19" s="41">
        <v>0</v>
      </c>
      <c r="E19" s="41">
        <v>0</v>
      </c>
      <c r="F19" s="41">
        <v>0</v>
      </c>
    </row>
    <row r="20" spans="1:6" x14ac:dyDescent="0.55000000000000004">
      <c r="A20" s="41" t="s">
        <v>1135</v>
      </c>
      <c r="B20" s="41">
        <v>6.5000000000000006E-3</v>
      </c>
      <c r="C20" s="41">
        <v>0</v>
      </c>
      <c r="D20" s="41">
        <v>0</v>
      </c>
      <c r="E20" s="41">
        <v>0</v>
      </c>
      <c r="F20" s="41">
        <v>0</v>
      </c>
    </row>
    <row r="21" spans="1:6" x14ac:dyDescent="0.55000000000000004">
      <c r="A21" s="41" t="s">
        <v>1136</v>
      </c>
      <c r="B21" s="41">
        <v>6.3E-3</v>
      </c>
      <c r="C21" s="41">
        <v>7.8000000000000005E-3</v>
      </c>
      <c r="D21" s="41">
        <v>1.0800000000000001E-2</v>
      </c>
      <c r="E21" s="41">
        <v>0</v>
      </c>
      <c r="F21" s="41">
        <v>0</v>
      </c>
    </row>
    <row r="22" spans="1:6" x14ac:dyDescent="0.55000000000000004">
      <c r="A22" s="41" t="s">
        <v>1137</v>
      </c>
      <c r="B22" s="41">
        <v>7.7000000000000002E-3</v>
      </c>
      <c r="C22" s="41">
        <v>0</v>
      </c>
      <c r="D22" s="41">
        <v>0</v>
      </c>
      <c r="E22" s="41">
        <v>0</v>
      </c>
      <c r="F22" s="41">
        <v>0</v>
      </c>
    </row>
    <row r="23" spans="1:6" x14ac:dyDescent="0.55000000000000004">
      <c r="A23" s="41" t="s">
        <v>1138</v>
      </c>
      <c r="B23" s="41">
        <v>6.4000000000000003E-3</v>
      </c>
      <c r="C23" s="41">
        <v>6.6E-3</v>
      </c>
      <c r="D23" s="41">
        <v>0</v>
      </c>
      <c r="E23" s="41">
        <v>0</v>
      </c>
      <c r="F23" s="41">
        <v>0</v>
      </c>
    </row>
    <row r="24" spans="1:6" x14ac:dyDescent="0.55000000000000004">
      <c r="A24" s="41" t="s">
        <v>1139</v>
      </c>
      <c r="B24" s="41">
        <v>7.3000000000000001E-3</v>
      </c>
      <c r="C24" s="41">
        <v>0</v>
      </c>
      <c r="D24" s="41">
        <v>0</v>
      </c>
      <c r="E24" s="41">
        <v>0</v>
      </c>
      <c r="F24" s="41">
        <v>0</v>
      </c>
    </row>
    <row r="25" spans="1:6" x14ac:dyDescent="0.55000000000000004">
      <c r="A25" s="41" t="s">
        <v>1140</v>
      </c>
      <c r="B25" s="41">
        <v>6.3E-3</v>
      </c>
      <c r="C25" s="41">
        <v>7.8000000000000005E-3</v>
      </c>
      <c r="D25" s="41">
        <v>9.3999999999999986E-3</v>
      </c>
      <c r="E25" s="41">
        <v>0</v>
      </c>
      <c r="F25" s="41">
        <v>0</v>
      </c>
    </row>
    <row r="26" spans="1:6" x14ac:dyDescent="0.55000000000000004">
      <c r="A26" s="41" t="s">
        <v>1141</v>
      </c>
      <c r="B26" s="41">
        <v>6.5000000000000006E-3</v>
      </c>
      <c r="C26" s="41">
        <v>6.4000000000000003E-3</v>
      </c>
      <c r="D26" s="41">
        <v>0</v>
      </c>
      <c r="E26" s="41">
        <v>0</v>
      </c>
      <c r="F26" s="41">
        <v>0</v>
      </c>
    </row>
    <row r="27" spans="1:6" x14ac:dyDescent="0.55000000000000004">
      <c r="A27" s="41" t="s">
        <v>1142</v>
      </c>
      <c r="B27" s="41">
        <v>0</v>
      </c>
      <c r="C27" s="41">
        <v>7.1699999999999993E-3</v>
      </c>
      <c r="D27" s="41">
        <v>0</v>
      </c>
      <c r="E27" s="41">
        <v>0</v>
      </c>
      <c r="F27" s="41">
        <v>6.5000000000000006E-3</v>
      </c>
    </row>
    <row r="28" spans="1:6" x14ac:dyDescent="0.55000000000000004">
      <c r="A28" s="41" t="s">
        <v>1143</v>
      </c>
      <c r="B28" s="41">
        <v>9.4999999999999998E-3</v>
      </c>
      <c r="C28" s="41">
        <v>1.04E-2</v>
      </c>
      <c r="D28" s="41">
        <v>0</v>
      </c>
      <c r="E28" s="41">
        <v>8.6999999999999994E-3</v>
      </c>
      <c r="F28" s="41">
        <v>0</v>
      </c>
    </row>
    <row r="29" spans="1:6" x14ac:dyDescent="0.55000000000000004">
      <c r="A29" s="41" t="s">
        <v>1144</v>
      </c>
      <c r="B29" s="41">
        <v>7.9000000000000008E-3</v>
      </c>
      <c r="C29" s="41">
        <v>1.06E-2</v>
      </c>
      <c r="D29" s="41">
        <v>0</v>
      </c>
      <c r="E29" s="41">
        <v>0</v>
      </c>
      <c r="F29" s="41">
        <v>0</v>
      </c>
    </row>
    <row r="30" spans="1:6" x14ac:dyDescent="0.55000000000000004">
      <c r="A30" s="41" t="s">
        <v>1145</v>
      </c>
      <c r="B30" s="41">
        <v>6.6E-3</v>
      </c>
      <c r="C30" s="41">
        <v>0</v>
      </c>
      <c r="D30" s="41">
        <v>0</v>
      </c>
      <c r="E30" s="41">
        <v>0</v>
      </c>
      <c r="F30" s="41">
        <v>0</v>
      </c>
    </row>
    <row r="31" spans="1:6" x14ac:dyDescent="0.55000000000000004">
      <c r="A31" s="41" t="s">
        <v>1146</v>
      </c>
      <c r="B31" s="41">
        <v>6.9999999999999993E-3</v>
      </c>
      <c r="C31" s="41">
        <v>0</v>
      </c>
      <c r="D31" s="41">
        <v>0</v>
      </c>
      <c r="E31" s="41">
        <v>0</v>
      </c>
      <c r="F31" s="41">
        <v>0</v>
      </c>
    </row>
    <row r="32" spans="1:6" x14ac:dyDescent="0.55000000000000004">
      <c r="A32" s="41" t="s">
        <v>1147</v>
      </c>
      <c r="B32" s="41">
        <v>6.0000000000000001E-3</v>
      </c>
      <c r="C32" s="41">
        <v>0</v>
      </c>
      <c r="D32" s="41">
        <v>0</v>
      </c>
      <c r="E32" s="41">
        <v>0</v>
      </c>
      <c r="F32" s="41">
        <v>0</v>
      </c>
    </row>
    <row r="33" spans="1:6" x14ac:dyDescent="0.55000000000000004">
      <c r="A33" s="41" t="s">
        <v>1148</v>
      </c>
      <c r="B33" s="41">
        <v>6.6E-3</v>
      </c>
      <c r="C33" s="41">
        <v>0</v>
      </c>
      <c r="D33" s="41">
        <v>0</v>
      </c>
      <c r="E33" s="41">
        <v>0</v>
      </c>
      <c r="F33" s="41">
        <v>0</v>
      </c>
    </row>
    <row r="34" spans="1:6" x14ac:dyDescent="0.55000000000000004">
      <c r="A34" s="41" t="s">
        <v>1149</v>
      </c>
      <c r="B34" s="41">
        <v>6.0999999999999995E-3</v>
      </c>
      <c r="C34" s="41">
        <v>7.0999999999999995E-3</v>
      </c>
      <c r="D34" s="41">
        <v>0</v>
      </c>
      <c r="E34" s="41">
        <v>0</v>
      </c>
      <c r="F34" s="41">
        <v>0</v>
      </c>
    </row>
    <row r="35" spans="1:6" x14ac:dyDescent="0.55000000000000004">
      <c r="A35" s="41" t="s">
        <v>1150</v>
      </c>
      <c r="B35" s="41">
        <v>9.7999999999999997E-3</v>
      </c>
      <c r="C35" s="41">
        <v>1.09E-2</v>
      </c>
      <c r="D35" s="41">
        <v>1.1000000000000001E-2</v>
      </c>
      <c r="E35" s="41">
        <v>9.5999999999999992E-3</v>
      </c>
      <c r="F35" s="41">
        <v>0</v>
      </c>
    </row>
    <row r="36" spans="1:6" x14ac:dyDescent="0.55000000000000004">
      <c r="A36" s="41" t="s">
        <v>1151</v>
      </c>
      <c r="B36" s="41">
        <v>5.6102040816326535E-3</v>
      </c>
      <c r="C36" s="41">
        <v>0</v>
      </c>
      <c r="D36" s="41">
        <v>0</v>
      </c>
      <c r="E36" s="41">
        <v>0</v>
      </c>
      <c r="F36" s="41">
        <v>0</v>
      </c>
    </row>
    <row r="37" spans="1:6" x14ac:dyDescent="0.55000000000000004">
      <c r="A37" s="41" t="s">
        <v>1152</v>
      </c>
      <c r="B37" s="41">
        <v>8.1000000000000013E-3</v>
      </c>
      <c r="C37" s="41">
        <v>0</v>
      </c>
      <c r="D37" s="41">
        <v>0</v>
      </c>
      <c r="E37" s="41">
        <v>0</v>
      </c>
      <c r="F37" s="41">
        <v>0</v>
      </c>
    </row>
    <row r="38" spans="1:6" x14ac:dyDescent="0.55000000000000004">
      <c r="A38" s="41" t="s">
        <v>1153</v>
      </c>
      <c r="B38" s="41">
        <v>3.8E-3</v>
      </c>
      <c r="C38" s="41">
        <v>0</v>
      </c>
      <c r="D38" s="41">
        <v>0</v>
      </c>
      <c r="E38" s="41">
        <v>0</v>
      </c>
      <c r="F38" s="41">
        <v>0</v>
      </c>
    </row>
    <row r="39" spans="1:6" x14ac:dyDescent="0.55000000000000004">
      <c r="A39" s="41" t="s">
        <v>1154</v>
      </c>
      <c r="B39" s="41">
        <v>6.9999999999999993E-3</v>
      </c>
      <c r="C39" s="41">
        <v>7.8000000000000005E-3</v>
      </c>
      <c r="D39" s="41">
        <v>0</v>
      </c>
      <c r="E39" s="41">
        <v>0</v>
      </c>
      <c r="F39" s="41">
        <v>0</v>
      </c>
    </row>
    <row r="40" spans="1:6" x14ac:dyDescent="0.55000000000000004">
      <c r="A40" s="41" t="s">
        <v>1155</v>
      </c>
      <c r="B40" s="41">
        <v>0</v>
      </c>
      <c r="C40" s="41">
        <v>7.7000000000000002E-3</v>
      </c>
      <c r="D40" s="41">
        <v>0</v>
      </c>
      <c r="E40" s="41">
        <v>0</v>
      </c>
      <c r="F40" s="41">
        <v>0</v>
      </c>
    </row>
    <row r="41" spans="1:6" x14ac:dyDescent="0.55000000000000004">
      <c r="A41" s="41" t="s">
        <v>1156</v>
      </c>
      <c r="B41" s="41">
        <v>7.2961176041424856E-3</v>
      </c>
      <c r="C41" s="41">
        <v>8.0185735327676713E-3</v>
      </c>
      <c r="D41" s="41">
        <v>0</v>
      </c>
      <c r="E41" s="41">
        <v>0</v>
      </c>
      <c r="F41" s="41">
        <v>0</v>
      </c>
    </row>
    <row r="42" spans="1:6" x14ac:dyDescent="0.55000000000000004">
      <c r="A42" s="41" t="s">
        <v>1157</v>
      </c>
      <c r="B42" s="41">
        <v>6.4000000000000003E-3</v>
      </c>
      <c r="C42" s="41">
        <v>0</v>
      </c>
      <c r="D42" s="41">
        <v>0</v>
      </c>
      <c r="E42" s="41">
        <v>0</v>
      </c>
      <c r="F42" s="41">
        <v>0</v>
      </c>
    </row>
    <row r="43" spans="1:6" x14ac:dyDescent="0.55000000000000004">
      <c r="A43" s="41" t="s">
        <v>1158</v>
      </c>
      <c r="B43" s="41">
        <v>8.3999999999999995E-3</v>
      </c>
      <c r="C43" s="41">
        <v>9.7000000000000003E-3</v>
      </c>
      <c r="D43" s="41">
        <v>0</v>
      </c>
      <c r="E43" s="41">
        <v>0</v>
      </c>
      <c r="F43" s="41">
        <v>0</v>
      </c>
    </row>
    <row r="44" spans="1:6" x14ac:dyDescent="0.55000000000000004">
      <c r="A44" s="41" t="s">
        <v>1159</v>
      </c>
      <c r="B44" s="41">
        <v>5.1000000000000004E-3</v>
      </c>
      <c r="C44" s="41">
        <v>6.0000000000000001E-3</v>
      </c>
      <c r="D44" s="41">
        <v>0</v>
      </c>
      <c r="E44" s="41">
        <v>0</v>
      </c>
      <c r="F44" s="41">
        <v>0</v>
      </c>
    </row>
    <row r="45" spans="1:6" x14ac:dyDescent="0.55000000000000004">
      <c r="A45" s="41" t="s">
        <v>1160</v>
      </c>
      <c r="B45" s="41">
        <v>6.3E-3</v>
      </c>
      <c r="C45" s="41">
        <v>7.1999999999999998E-3</v>
      </c>
      <c r="D45" s="41">
        <v>0</v>
      </c>
      <c r="E45" s="41">
        <v>0</v>
      </c>
      <c r="F45" s="41">
        <v>0</v>
      </c>
    </row>
    <row r="46" spans="1:6" x14ac:dyDescent="0.55000000000000004">
      <c r="A46" s="41" t="s">
        <v>1161</v>
      </c>
      <c r="B46" s="41">
        <v>4.2782608695652175E-3</v>
      </c>
      <c r="C46" s="41">
        <v>7.1228571428571426E-3</v>
      </c>
      <c r="D46" s="41">
        <v>7.7000000000000002E-3</v>
      </c>
      <c r="E46" s="41">
        <v>0</v>
      </c>
      <c r="F46" s="41">
        <v>0</v>
      </c>
    </row>
    <row r="47" spans="1:6" x14ac:dyDescent="0.55000000000000004">
      <c r="A47" s="41" t="s">
        <v>1162</v>
      </c>
      <c r="B47" s="41">
        <v>7.4999999999999997E-3</v>
      </c>
      <c r="C47" s="41">
        <v>0</v>
      </c>
      <c r="D47" s="41">
        <v>0</v>
      </c>
      <c r="E47" s="41">
        <v>0</v>
      </c>
      <c r="F47" s="41">
        <v>0</v>
      </c>
    </row>
    <row r="48" spans="1:6" x14ac:dyDescent="0.55000000000000004">
      <c r="A48" s="41" t="s">
        <v>1163</v>
      </c>
      <c r="B48" s="41">
        <v>3.5999999999999999E-3</v>
      </c>
      <c r="C48" s="41">
        <v>5.6000000000000008E-3</v>
      </c>
      <c r="D48" s="41">
        <v>5.6999999999999993E-3</v>
      </c>
      <c r="E48" s="41">
        <v>0</v>
      </c>
      <c r="F48" s="41">
        <v>0</v>
      </c>
    </row>
    <row r="49" spans="1:6" x14ac:dyDescent="0.55000000000000004">
      <c r="A49" s="41" t="s">
        <v>1164</v>
      </c>
      <c r="B49" s="41">
        <v>8.5000000000000006E-3</v>
      </c>
      <c r="C49" s="41">
        <v>0</v>
      </c>
      <c r="D49" s="41">
        <v>0</v>
      </c>
      <c r="E49" s="41">
        <v>0</v>
      </c>
      <c r="F49" s="41">
        <v>0</v>
      </c>
    </row>
    <row r="50" spans="1:6" x14ac:dyDescent="0.55000000000000004">
      <c r="A50" s="41" t="s">
        <v>1165</v>
      </c>
      <c r="B50" s="41">
        <v>8.3999999999999995E-3</v>
      </c>
      <c r="C50" s="41">
        <v>0</v>
      </c>
      <c r="D50" s="41">
        <v>0</v>
      </c>
      <c r="E50" s="41">
        <v>0</v>
      </c>
      <c r="F50" s="41">
        <v>0</v>
      </c>
    </row>
    <row r="51" spans="1:6" x14ac:dyDescent="0.55000000000000004">
      <c r="A51" s="41" t="s">
        <v>1166</v>
      </c>
      <c r="B51" s="41">
        <v>0</v>
      </c>
      <c r="C51" s="41">
        <v>8.3240000000000015E-3</v>
      </c>
      <c r="D51" s="41">
        <v>9.5999999999999992E-3</v>
      </c>
      <c r="E51" s="41">
        <v>0</v>
      </c>
      <c r="F51" s="41">
        <v>0</v>
      </c>
    </row>
    <row r="52" spans="1:6" x14ac:dyDescent="0.55000000000000004">
      <c r="A52" s="41" t="s">
        <v>1167</v>
      </c>
      <c r="B52" s="41">
        <v>9.8999999999999991E-3</v>
      </c>
      <c r="C52" s="41">
        <v>1.03E-2</v>
      </c>
      <c r="D52" s="41">
        <v>0</v>
      </c>
      <c r="E52" s="41">
        <v>0</v>
      </c>
      <c r="F52" s="41">
        <v>0</v>
      </c>
    </row>
    <row r="53" spans="1:6" x14ac:dyDescent="0.55000000000000004">
      <c r="A53" s="41" t="s">
        <v>1168</v>
      </c>
      <c r="B53" s="41">
        <v>7.4000000000000003E-3</v>
      </c>
      <c r="C53" s="41">
        <v>7.6E-3</v>
      </c>
      <c r="D53" s="41">
        <v>0</v>
      </c>
      <c r="E53" s="41">
        <v>0</v>
      </c>
      <c r="F53" s="41">
        <v>0</v>
      </c>
    </row>
    <row r="54" spans="1:6" x14ac:dyDescent="0.55000000000000004">
      <c r="A54" s="41" t="s">
        <v>1169</v>
      </c>
      <c r="B54" s="41">
        <v>0</v>
      </c>
      <c r="C54" s="41">
        <v>9.7999999999999997E-3</v>
      </c>
      <c r="D54" s="41">
        <v>0.01</v>
      </c>
      <c r="E54" s="41">
        <v>0</v>
      </c>
      <c r="F54" s="41">
        <v>0</v>
      </c>
    </row>
    <row r="55" spans="1:6" x14ac:dyDescent="0.55000000000000004">
      <c r="A55" s="41" t="s">
        <v>1170</v>
      </c>
      <c r="B55" s="41">
        <v>7.7000000000000002E-3</v>
      </c>
      <c r="C55" s="41">
        <v>0</v>
      </c>
      <c r="D55" s="41">
        <v>0</v>
      </c>
      <c r="E55" s="41">
        <v>0</v>
      </c>
      <c r="F55" s="41">
        <v>0</v>
      </c>
    </row>
    <row r="56" spans="1:6" x14ac:dyDescent="0.55000000000000004">
      <c r="A56" s="41" t="s">
        <v>1171</v>
      </c>
      <c r="B56" s="41">
        <v>1.0009791827293755E-2</v>
      </c>
      <c r="C56" s="41">
        <v>0</v>
      </c>
      <c r="D56" s="41">
        <v>0</v>
      </c>
      <c r="E56" s="41">
        <v>0</v>
      </c>
      <c r="F56" s="41">
        <v>0</v>
      </c>
    </row>
    <row r="57" spans="1:6" x14ac:dyDescent="0.55000000000000004">
      <c r="A57" s="41" t="s">
        <v>1172</v>
      </c>
      <c r="B57" s="41">
        <v>8.0000000000000002E-3</v>
      </c>
      <c r="C57" s="41">
        <v>0</v>
      </c>
      <c r="D57" s="41">
        <v>0</v>
      </c>
      <c r="E57" s="41">
        <v>0</v>
      </c>
      <c r="F57" s="41">
        <v>0</v>
      </c>
    </row>
    <row r="58" spans="1:6" x14ac:dyDescent="0.55000000000000004">
      <c r="A58" s="41" t="s">
        <v>1173</v>
      </c>
      <c r="B58" s="41">
        <v>0.01</v>
      </c>
      <c r="C58" s="41">
        <v>0</v>
      </c>
      <c r="D58" s="41">
        <v>0</v>
      </c>
      <c r="E58" s="41">
        <v>0</v>
      </c>
      <c r="F58" s="41">
        <v>0</v>
      </c>
    </row>
    <row r="59" spans="1:6" x14ac:dyDescent="0.55000000000000004">
      <c r="A59" s="41" t="s">
        <v>1174</v>
      </c>
      <c r="B59" s="41">
        <v>8.199999999999999E-3</v>
      </c>
      <c r="C59" s="41">
        <v>0</v>
      </c>
      <c r="D59" s="41">
        <v>0</v>
      </c>
      <c r="E59" s="41">
        <v>0</v>
      </c>
      <c r="F59" s="41">
        <v>0</v>
      </c>
    </row>
    <row r="60" spans="1:6" x14ac:dyDescent="0.55000000000000004">
      <c r="A60" s="41" t="s">
        <v>1175</v>
      </c>
      <c r="B60" s="41">
        <v>7.7000000000000002E-3</v>
      </c>
      <c r="C60" s="41">
        <v>8.199999999999999E-3</v>
      </c>
      <c r="D60" s="41">
        <v>0</v>
      </c>
      <c r="E60" s="41">
        <v>0</v>
      </c>
      <c r="F60" s="41">
        <v>0</v>
      </c>
    </row>
    <row r="61" spans="1:6" x14ac:dyDescent="0.55000000000000004">
      <c r="A61" s="41" t="s">
        <v>1176</v>
      </c>
      <c r="B61" s="41">
        <v>9.6299999999999997E-3</v>
      </c>
      <c r="C61" s="41">
        <v>0</v>
      </c>
      <c r="D61" s="41">
        <v>0</v>
      </c>
      <c r="E61" s="41">
        <v>0</v>
      </c>
      <c r="F61" s="41">
        <v>0</v>
      </c>
    </row>
    <row r="62" spans="1:6" x14ac:dyDescent="0.55000000000000004">
      <c r="A62" s="41" t="s">
        <v>1177</v>
      </c>
      <c r="B62" s="41">
        <v>9.4999999999999998E-3</v>
      </c>
      <c r="C62" s="41">
        <v>1.01E-2</v>
      </c>
      <c r="D62" s="41">
        <v>1.2E-2</v>
      </c>
      <c r="E62" s="41">
        <v>9.1000000000000004E-3</v>
      </c>
      <c r="F62" s="41">
        <v>0</v>
      </c>
    </row>
    <row r="63" spans="1:6" x14ac:dyDescent="0.55000000000000004">
      <c r="A63" s="41" t="s">
        <v>1178</v>
      </c>
      <c r="B63" s="41">
        <v>9.7999999999999997E-3</v>
      </c>
      <c r="C63" s="41">
        <v>0</v>
      </c>
      <c r="D63" s="41">
        <v>0</v>
      </c>
      <c r="E63" s="41">
        <v>0</v>
      </c>
      <c r="F63" s="41">
        <v>0</v>
      </c>
    </row>
    <row r="64" spans="1:6" x14ac:dyDescent="0.55000000000000004">
      <c r="A64" s="41" t="s">
        <v>1179</v>
      </c>
      <c r="B64" s="41">
        <v>0</v>
      </c>
      <c r="C64" s="41">
        <v>7.8000000000000005E-3</v>
      </c>
      <c r="D64" s="41">
        <v>8.199999999999999E-3</v>
      </c>
      <c r="E64" s="41">
        <v>0</v>
      </c>
      <c r="F64" s="41">
        <v>0</v>
      </c>
    </row>
    <row r="65" spans="1:6" x14ac:dyDescent="0.55000000000000004">
      <c r="A65" s="41" t="s">
        <v>1180</v>
      </c>
      <c r="B65" s="41">
        <v>1.0200000000000001E-2</v>
      </c>
      <c r="C65" s="41">
        <v>0</v>
      </c>
      <c r="D65" s="41">
        <v>0</v>
      </c>
      <c r="E65" s="41">
        <v>0</v>
      </c>
      <c r="F65" s="41">
        <v>0</v>
      </c>
    </row>
    <row r="66" spans="1:6" x14ac:dyDescent="0.55000000000000004">
      <c r="A66" s="41" t="s">
        <v>1181</v>
      </c>
      <c r="B66" s="41">
        <v>4.0000000000000001E-3</v>
      </c>
      <c r="C66" s="41">
        <v>2.7000000000000001E-3</v>
      </c>
      <c r="D66" s="41">
        <v>4.5000000000000005E-3</v>
      </c>
      <c r="E66" s="41">
        <v>0</v>
      </c>
      <c r="F66" s="41">
        <v>0</v>
      </c>
    </row>
    <row r="67" spans="1:6" x14ac:dyDescent="0.55000000000000004">
      <c r="A67" s="41" t="s">
        <v>1182</v>
      </c>
      <c r="B67" s="41">
        <v>8.0000000000000002E-3</v>
      </c>
      <c r="C67" s="41">
        <v>0</v>
      </c>
      <c r="D67" s="41">
        <v>0</v>
      </c>
      <c r="E67" s="41">
        <v>0</v>
      </c>
      <c r="F67" s="41">
        <v>0</v>
      </c>
    </row>
    <row r="68" spans="1:6" x14ac:dyDescent="0.55000000000000004">
      <c r="A68" s="41" t="s">
        <v>1183</v>
      </c>
      <c r="B68" s="41">
        <v>1.04E-2</v>
      </c>
      <c r="C68" s="41">
        <v>0</v>
      </c>
      <c r="D68" s="41">
        <v>0</v>
      </c>
      <c r="E68" s="41">
        <v>0</v>
      </c>
      <c r="F68" s="41">
        <v>0</v>
      </c>
    </row>
    <row r="69" spans="1:6" x14ac:dyDescent="0.55000000000000004">
      <c r="A69" s="41" t="s">
        <v>1184</v>
      </c>
      <c r="B69" s="41">
        <v>8.0000000000000004E-4</v>
      </c>
      <c r="C69" s="41">
        <v>1.1000000000000001E-3</v>
      </c>
      <c r="D69" s="41">
        <v>1.2999999999999999E-3</v>
      </c>
      <c r="E69" s="41">
        <v>1.2999999999999999E-3</v>
      </c>
      <c r="F69" s="41">
        <v>1.2999999999999999E-3</v>
      </c>
    </row>
    <row r="70" spans="1:6" x14ac:dyDescent="0.55000000000000004">
      <c r="A70" s="41" t="s">
        <v>1185</v>
      </c>
      <c r="B70" s="41">
        <v>8.6E-3</v>
      </c>
      <c r="C70" s="41">
        <v>8.8000000000000005E-3</v>
      </c>
      <c r="D70" s="41">
        <v>9.7999999999999997E-3</v>
      </c>
      <c r="E70" s="41">
        <v>0</v>
      </c>
      <c r="F70" s="41">
        <v>0</v>
      </c>
    </row>
    <row r="71" spans="1:6" x14ac:dyDescent="0.55000000000000004">
      <c r="A71" s="41" t="s">
        <v>1186</v>
      </c>
      <c r="B71" s="41">
        <v>1.11E-2</v>
      </c>
      <c r="C71" s="41">
        <v>0</v>
      </c>
      <c r="D71" s="41">
        <v>0</v>
      </c>
      <c r="E71" s="41">
        <v>0</v>
      </c>
      <c r="F71" s="41">
        <v>0</v>
      </c>
    </row>
    <row r="72" spans="1:6" x14ac:dyDescent="0.55000000000000004">
      <c r="A72" s="41" t="s">
        <v>1187</v>
      </c>
      <c r="B72" s="41">
        <v>9.1000000000000004E-3</v>
      </c>
      <c r="C72" s="41">
        <v>0</v>
      </c>
      <c r="D72" s="41">
        <v>0</v>
      </c>
      <c r="E72" s="41">
        <v>0</v>
      </c>
      <c r="F72" s="41">
        <v>0</v>
      </c>
    </row>
    <row r="73" spans="1:6" x14ac:dyDescent="0.55000000000000004">
      <c r="A73" s="41" t="s">
        <v>1188</v>
      </c>
      <c r="B73" s="41">
        <v>0</v>
      </c>
      <c r="C73" s="41">
        <v>1.01E-2</v>
      </c>
      <c r="D73" s="41">
        <v>0</v>
      </c>
      <c r="E73" s="41">
        <v>0</v>
      </c>
      <c r="F73" s="41">
        <v>0</v>
      </c>
    </row>
    <row r="74" spans="1:6" x14ac:dyDescent="0.55000000000000004">
      <c r="A74" s="41" t="s">
        <v>1189</v>
      </c>
      <c r="B74" s="41">
        <v>0</v>
      </c>
      <c r="C74" s="41">
        <v>9.7999999999999997E-3</v>
      </c>
      <c r="D74" s="41">
        <v>0</v>
      </c>
      <c r="E74" s="41">
        <v>0</v>
      </c>
      <c r="F74" s="41">
        <v>0</v>
      </c>
    </row>
    <row r="75" spans="1:6" x14ac:dyDescent="0.55000000000000004">
      <c r="A75" s="41" t="s">
        <v>1190</v>
      </c>
      <c r="B75" s="41">
        <v>0</v>
      </c>
      <c r="C75" s="41">
        <v>9.1000000000000004E-3</v>
      </c>
      <c r="D75" s="41">
        <v>1.01E-2</v>
      </c>
      <c r="E75" s="41">
        <v>0</v>
      </c>
      <c r="F75" s="41">
        <v>0</v>
      </c>
    </row>
    <row r="76" spans="1:6" x14ac:dyDescent="0.55000000000000004">
      <c r="A76" s="41" t="s">
        <v>1191</v>
      </c>
      <c r="B76" s="41">
        <v>6.9999999999999993E-3</v>
      </c>
      <c r="C76" s="41">
        <v>0</v>
      </c>
      <c r="D76" s="41">
        <v>0</v>
      </c>
      <c r="E76" s="41">
        <v>0</v>
      </c>
      <c r="F76" s="41">
        <v>0</v>
      </c>
    </row>
    <row r="77" spans="1:6" x14ac:dyDescent="0.55000000000000004">
      <c r="A77" s="41" t="s">
        <v>1192</v>
      </c>
      <c r="B77" s="41">
        <v>9.0000000000000011E-3</v>
      </c>
      <c r="C77" s="41">
        <v>0</v>
      </c>
      <c r="D77" s="41">
        <v>0</v>
      </c>
      <c r="E77" s="41">
        <v>0</v>
      </c>
      <c r="F77" s="41">
        <v>0</v>
      </c>
    </row>
    <row r="78" spans="1:6" x14ac:dyDescent="0.55000000000000004">
      <c r="A78" s="41" t="s">
        <v>1193</v>
      </c>
      <c r="B78" s="41">
        <v>0.01</v>
      </c>
      <c r="C78" s="41">
        <v>0</v>
      </c>
      <c r="D78" s="41">
        <v>0</v>
      </c>
      <c r="E78" s="41">
        <v>0</v>
      </c>
      <c r="F78" s="41">
        <v>0</v>
      </c>
    </row>
    <row r="79" spans="1:6" x14ac:dyDescent="0.55000000000000004">
      <c r="A79" s="41" t="s">
        <v>1194</v>
      </c>
      <c r="B79" s="41">
        <v>1.15E-2</v>
      </c>
      <c r="C79" s="41">
        <v>1.1200000000000002E-2</v>
      </c>
      <c r="D79" s="41">
        <v>0</v>
      </c>
      <c r="E79" s="41">
        <v>0</v>
      </c>
      <c r="F79" s="41">
        <v>0</v>
      </c>
    </row>
    <row r="80" spans="1:6" x14ac:dyDescent="0.55000000000000004">
      <c r="A80" s="41" t="s">
        <v>1195</v>
      </c>
      <c r="B80" s="41">
        <v>9.0430000000000007E-3</v>
      </c>
      <c r="C80" s="41">
        <v>0</v>
      </c>
      <c r="D80" s="41">
        <v>0</v>
      </c>
      <c r="E80" s="41">
        <v>0</v>
      </c>
      <c r="F80" s="41">
        <v>0</v>
      </c>
    </row>
    <row r="81" spans="1:6" x14ac:dyDescent="0.55000000000000004">
      <c r="A81" s="41" t="s">
        <v>1196</v>
      </c>
      <c r="B81" s="41">
        <v>8.3000000000000001E-3</v>
      </c>
      <c r="C81" s="41">
        <v>0</v>
      </c>
      <c r="D81" s="41">
        <v>0</v>
      </c>
      <c r="E81" s="41">
        <v>0</v>
      </c>
      <c r="F81" s="41">
        <v>0</v>
      </c>
    </row>
    <row r="82" spans="1:6" x14ac:dyDescent="0.55000000000000004">
      <c r="A82" s="41" t="s">
        <v>1197</v>
      </c>
      <c r="B82" s="41">
        <v>1.3999999999999999E-2</v>
      </c>
      <c r="C82" s="41">
        <v>0</v>
      </c>
      <c r="D82" s="41">
        <v>0</v>
      </c>
      <c r="E82" s="41">
        <v>0</v>
      </c>
      <c r="F82" s="41">
        <v>0</v>
      </c>
    </row>
    <row r="83" spans="1:6" x14ac:dyDescent="0.55000000000000004">
      <c r="A83" s="41" t="s">
        <v>1198</v>
      </c>
      <c r="B83" s="41">
        <v>7.4999999999999997E-3</v>
      </c>
      <c r="C83" s="41">
        <v>0</v>
      </c>
      <c r="D83" s="41">
        <v>0</v>
      </c>
      <c r="E83" s="41">
        <v>0</v>
      </c>
      <c r="F83" s="41">
        <v>0</v>
      </c>
    </row>
    <row r="84" spans="1:6" x14ac:dyDescent="0.55000000000000004">
      <c r="A84" s="41" t="s">
        <v>1199</v>
      </c>
      <c r="B84" s="41">
        <v>6.3E-3</v>
      </c>
      <c r="C84" s="41">
        <v>0</v>
      </c>
      <c r="D84" s="41">
        <v>0</v>
      </c>
      <c r="E84" s="41">
        <v>0</v>
      </c>
      <c r="F84" s="41">
        <v>0</v>
      </c>
    </row>
    <row r="85" spans="1:6" x14ac:dyDescent="0.55000000000000004">
      <c r="A85" s="41" t="s">
        <v>1200</v>
      </c>
      <c r="B85" s="41">
        <v>0.01</v>
      </c>
      <c r="C85" s="41">
        <v>0</v>
      </c>
      <c r="D85" s="41">
        <v>0</v>
      </c>
      <c r="E85" s="41">
        <v>0</v>
      </c>
      <c r="F85" s="41">
        <v>0</v>
      </c>
    </row>
    <row r="86" spans="1:6" x14ac:dyDescent="0.55000000000000004">
      <c r="A86" s="41" t="s">
        <v>1201</v>
      </c>
      <c r="B86" s="41">
        <v>4.4000000000000003E-3</v>
      </c>
      <c r="C86" s="41">
        <v>0</v>
      </c>
      <c r="D86" s="41">
        <v>0</v>
      </c>
      <c r="E86" s="41">
        <v>0</v>
      </c>
      <c r="F86" s="41">
        <v>0</v>
      </c>
    </row>
    <row r="87" spans="1:6" x14ac:dyDescent="0.55000000000000004">
      <c r="A87" s="41" t="s">
        <v>1202</v>
      </c>
      <c r="B87" s="41">
        <v>5.1000000000000004E-3</v>
      </c>
      <c r="C87" s="41">
        <v>0</v>
      </c>
      <c r="D87" s="41">
        <v>0</v>
      </c>
      <c r="E87" s="41">
        <v>0</v>
      </c>
      <c r="F87" s="41">
        <v>0</v>
      </c>
    </row>
    <row r="88" spans="1:6" x14ac:dyDescent="0.55000000000000004">
      <c r="A88" s="41" t="s">
        <v>1203</v>
      </c>
      <c r="B88" s="41">
        <v>3.3E-3</v>
      </c>
      <c r="C88" s="41">
        <v>0</v>
      </c>
      <c r="D88" s="41">
        <v>0</v>
      </c>
      <c r="E88" s="41">
        <v>0</v>
      </c>
      <c r="F88" s="41">
        <v>0</v>
      </c>
    </row>
    <row r="89" spans="1:6" x14ac:dyDescent="0.55000000000000004">
      <c r="A89" s="41" t="s">
        <v>1204</v>
      </c>
      <c r="B89" s="41">
        <v>6.0999999999999995E-3</v>
      </c>
      <c r="C89" s="41">
        <v>6.1999999999999998E-3</v>
      </c>
      <c r="D89" s="41">
        <v>5.8999999999999999E-3</v>
      </c>
      <c r="E89" s="41">
        <v>6.0999999999999995E-3</v>
      </c>
      <c r="F89" s="41">
        <v>6.0000000000000001E-3</v>
      </c>
    </row>
    <row r="90" spans="1:6" x14ac:dyDescent="0.55000000000000004">
      <c r="A90" s="41" t="s">
        <v>1205</v>
      </c>
      <c r="B90" s="41">
        <v>6.5159362549800795E-3</v>
      </c>
      <c r="C90" s="41">
        <v>6.715909090909091E-3</v>
      </c>
      <c r="D90" s="41">
        <v>1.6100869565217391E-2</v>
      </c>
      <c r="E90" s="41">
        <v>1.3083720930232558E-2</v>
      </c>
      <c r="F90" s="41">
        <v>8.9999999999999993E-3</v>
      </c>
    </row>
    <row r="91" spans="1:6" x14ac:dyDescent="0.55000000000000004">
      <c r="A91" s="41" t="s">
        <v>1206</v>
      </c>
      <c r="B91" s="41">
        <v>5.1999999999999998E-3</v>
      </c>
      <c r="C91" s="41">
        <v>5.1999999999999998E-3</v>
      </c>
      <c r="D91" s="41">
        <v>5.4490066225165567E-3</v>
      </c>
      <c r="E91" s="41">
        <v>4.5161290322580641E-3</v>
      </c>
      <c r="F91" s="41">
        <v>5.6213114754098351E-3</v>
      </c>
    </row>
    <row r="92" spans="1:6" x14ac:dyDescent="0.55000000000000004">
      <c r="A92" s="41" t="s">
        <v>1207</v>
      </c>
      <c r="B92" s="41">
        <v>6.8000000000000005E-3</v>
      </c>
      <c r="C92" s="41">
        <v>6.8000000000000005E-3</v>
      </c>
      <c r="D92" s="41">
        <v>0</v>
      </c>
      <c r="E92" s="41">
        <v>0</v>
      </c>
      <c r="F92" s="41">
        <v>0</v>
      </c>
    </row>
    <row r="93" spans="1:6" x14ac:dyDescent="0.55000000000000004">
      <c r="A93" s="41" t="s">
        <v>1208</v>
      </c>
      <c r="B93" s="41">
        <v>3.3E-3</v>
      </c>
      <c r="C93" s="41">
        <v>3.5999999999999999E-3</v>
      </c>
      <c r="D93" s="41">
        <v>0</v>
      </c>
      <c r="E93" s="41">
        <v>0</v>
      </c>
      <c r="F93" s="41">
        <v>0</v>
      </c>
    </row>
    <row r="94" spans="1:6" x14ac:dyDescent="0.55000000000000004">
      <c r="A94" s="41" t="s">
        <v>1209</v>
      </c>
      <c r="B94" s="41">
        <v>5.0000000000000001E-3</v>
      </c>
      <c r="C94" s="41">
        <v>6.0000000000000001E-3</v>
      </c>
      <c r="D94" s="41">
        <v>8.0000000000000002E-3</v>
      </c>
      <c r="E94" s="41">
        <v>0</v>
      </c>
      <c r="F94" s="41">
        <v>0</v>
      </c>
    </row>
    <row r="95" spans="1:6" x14ac:dyDescent="0.55000000000000004">
      <c r="A95" s="41" t="s">
        <v>1210</v>
      </c>
      <c r="B95" s="41">
        <v>4.1999999999999997E-3</v>
      </c>
      <c r="C95" s="41">
        <v>8.0000000000000002E-3</v>
      </c>
      <c r="D95" s="41">
        <v>0</v>
      </c>
      <c r="E95" s="41">
        <v>0</v>
      </c>
      <c r="F95" s="41">
        <v>0</v>
      </c>
    </row>
    <row r="96" spans="1:6" x14ac:dyDescent="0.55000000000000004">
      <c r="A96" s="41" t="s">
        <v>1211</v>
      </c>
      <c r="B96" s="41">
        <v>6.0000000000000001E-3</v>
      </c>
      <c r="C96" s="41">
        <v>8.8000000000000005E-3</v>
      </c>
      <c r="D96" s="41">
        <v>2.1459166666666668E-2</v>
      </c>
      <c r="E96" s="41">
        <v>1.34E-2</v>
      </c>
      <c r="F96" s="41">
        <v>1.9299999999999998E-2</v>
      </c>
    </row>
    <row r="97" spans="1:6" x14ac:dyDescent="0.55000000000000004">
      <c r="A97" s="41" t="s">
        <v>1212</v>
      </c>
      <c r="B97" s="41">
        <v>3.5858948943696185E-2</v>
      </c>
      <c r="C97" s="41">
        <v>2.4598998605345784E-2</v>
      </c>
      <c r="D97" s="41">
        <v>0</v>
      </c>
      <c r="E97" s="41">
        <v>0</v>
      </c>
      <c r="F97" s="41">
        <v>0</v>
      </c>
    </row>
    <row r="98" spans="1:6" x14ac:dyDescent="0.55000000000000004">
      <c r="A98" s="41" t="s">
        <v>1213</v>
      </c>
      <c r="B98" s="41">
        <v>8.0000000000000002E-3</v>
      </c>
      <c r="C98" s="41">
        <v>9.0000000000000011E-3</v>
      </c>
      <c r="D98" s="41">
        <v>1.1000000000000001E-2</v>
      </c>
      <c r="E98" s="41">
        <v>0</v>
      </c>
      <c r="F98" s="41">
        <v>0</v>
      </c>
    </row>
    <row r="99" spans="1:6" x14ac:dyDescent="0.55000000000000004">
      <c r="A99" s="41" t="s">
        <v>1214</v>
      </c>
      <c r="B99" s="41">
        <v>1.5282190016103059E-2</v>
      </c>
      <c r="C99" s="41">
        <v>1.7243815201192253E-2</v>
      </c>
      <c r="D99" s="41">
        <v>1.5593430656934306E-2</v>
      </c>
      <c r="E99" s="41">
        <v>1.24E-2</v>
      </c>
      <c r="F99" s="41">
        <v>1.15E-2</v>
      </c>
    </row>
    <row r="100" spans="1:6" x14ac:dyDescent="0.55000000000000004">
      <c r="A100" s="41" t="s">
        <v>1215</v>
      </c>
      <c r="B100" s="41">
        <v>3.7000000000000002E-3</v>
      </c>
      <c r="C100" s="41">
        <v>4.8999999999999998E-3</v>
      </c>
      <c r="D100" s="41">
        <v>0</v>
      </c>
      <c r="E100" s="41">
        <v>0</v>
      </c>
      <c r="F100" s="41">
        <v>0</v>
      </c>
    </row>
    <row r="101" spans="1:6" x14ac:dyDescent="0.55000000000000004">
      <c r="A101" s="41" t="s">
        <v>1216</v>
      </c>
      <c r="B101" s="41">
        <v>5.7358572507552876E-3</v>
      </c>
      <c r="C101" s="41">
        <v>7.2584749274761714E-3</v>
      </c>
      <c r="D101" s="41">
        <v>0</v>
      </c>
      <c r="E101" s="41">
        <v>7.1999999999999998E-3</v>
      </c>
      <c r="F101" s="41">
        <v>0</v>
      </c>
    </row>
    <row r="102" spans="1:6" x14ac:dyDescent="0.55000000000000004">
      <c r="A102" s="41" t="s">
        <v>1217</v>
      </c>
      <c r="B102" s="41">
        <v>4.6744360902255637E-3</v>
      </c>
      <c r="C102" s="41">
        <v>5.9987261146496815E-3</v>
      </c>
      <c r="D102" s="41">
        <v>0</v>
      </c>
      <c r="E102" s="41">
        <v>0</v>
      </c>
      <c r="F102" s="41">
        <v>0</v>
      </c>
    </row>
    <row r="103" spans="1:6" x14ac:dyDescent="0.55000000000000004">
      <c r="A103" s="41" t="s">
        <v>1218</v>
      </c>
      <c r="B103" s="41">
        <v>2.5913043478260865E-2</v>
      </c>
      <c r="C103" s="41">
        <v>2.4E-2</v>
      </c>
      <c r="D103" s="41">
        <v>0</v>
      </c>
      <c r="E103" s="41">
        <v>0</v>
      </c>
      <c r="F103" s="41">
        <v>0</v>
      </c>
    </row>
    <row r="104" spans="1:6" x14ac:dyDescent="0.55000000000000004">
      <c r="A104" s="41" t="s">
        <v>1219</v>
      </c>
      <c r="B104" s="41">
        <v>5.8999999999999999E-3</v>
      </c>
      <c r="C104" s="41">
        <v>0</v>
      </c>
      <c r="D104" s="41">
        <v>0</v>
      </c>
      <c r="E104" s="41">
        <v>0</v>
      </c>
      <c r="F104" s="41">
        <v>0</v>
      </c>
    </row>
    <row r="105" spans="1:6" x14ac:dyDescent="0.55000000000000004">
      <c r="A105" s="41" t="s">
        <v>1220</v>
      </c>
      <c r="B105" s="41">
        <v>1.3607954545454546E-2</v>
      </c>
      <c r="C105" s="41">
        <v>1.5811764705882355E-2</v>
      </c>
      <c r="D105" s="41">
        <v>3.4000000000000002E-2</v>
      </c>
      <c r="E105" s="41">
        <v>0.02</v>
      </c>
      <c r="F105" s="41">
        <v>0</v>
      </c>
    </row>
    <row r="106" spans="1:6" x14ac:dyDescent="0.55000000000000004">
      <c r="A106" s="41" t="s">
        <v>1221</v>
      </c>
      <c r="B106" s="41">
        <v>3.0340000000000002E-3</v>
      </c>
      <c r="C106" s="41">
        <v>0</v>
      </c>
      <c r="D106" s="41">
        <v>0</v>
      </c>
      <c r="E106" s="41">
        <v>0</v>
      </c>
      <c r="F106" s="41">
        <v>0</v>
      </c>
    </row>
    <row r="107" spans="1:6" x14ac:dyDescent="0.55000000000000004">
      <c r="A107" s="41" t="s">
        <v>1222</v>
      </c>
      <c r="B107" s="41">
        <v>1.7452512466436518E-2</v>
      </c>
      <c r="C107" s="41">
        <v>1.267322587866577E-2</v>
      </c>
      <c r="D107" s="41">
        <v>0</v>
      </c>
      <c r="E107" s="41">
        <v>0</v>
      </c>
      <c r="F107" s="41">
        <v>0</v>
      </c>
    </row>
    <row r="108" spans="1:6" x14ac:dyDescent="0.55000000000000004">
      <c r="A108" s="41" t="s">
        <v>1223</v>
      </c>
      <c r="B108" s="41">
        <v>3.7843556168159889E-2</v>
      </c>
      <c r="C108" s="41">
        <v>3.539850560398506E-2</v>
      </c>
      <c r="D108" s="41">
        <v>3.6713375796178345E-2</v>
      </c>
      <c r="E108" s="41">
        <v>2.5000000000000001E-2</v>
      </c>
      <c r="F108" s="41">
        <v>2.6000000000000002E-2</v>
      </c>
    </row>
    <row r="109" spans="1:6" x14ac:dyDescent="0.55000000000000004">
      <c r="A109" s="41" t="s">
        <v>1224</v>
      </c>
      <c r="B109" s="41">
        <v>1.7335332688442357E-2</v>
      </c>
      <c r="C109" s="41">
        <v>1.9178558182551705E-2</v>
      </c>
      <c r="D109" s="41">
        <v>0</v>
      </c>
      <c r="E109" s="41">
        <v>3.9E-2</v>
      </c>
      <c r="F109" s="41">
        <v>0</v>
      </c>
    </row>
    <row r="110" spans="1:6" x14ac:dyDescent="0.55000000000000004">
      <c r="A110" s="41" t="s">
        <v>1225</v>
      </c>
      <c r="B110" s="41">
        <v>1.4999999999999999E-2</v>
      </c>
      <c r="C110" s="41">
        <v>0.02</v>
      </c>
      <c r="D110" s="41">
        <v>0</v>
      </c>
      <c r="E110" s="41">
        <v>0</v>
      </c>
      <c r="F110" s="41">
        <v>0</v>
      </c>
    </row>
    <row r="111" spans="1:6" x14ac:dyDescent="0.55000000000000004">
      <c r="A111" s="41" t="s">
        <v>1226</v>
      </c>
      <c r="B111" s="41">
        <v>5.5999999999999994E-2</v>
      </c>
      <c r="C111" s="41">
        <v>4.7014469199127946E-2</v>
      </c>
      <c r="D111" s="41">
        <v>5.9000000000000004E-2</v>
      </c>
      <c r="E111" s="41">
        <v>0.04</v>
      </c>
      <c r="F111" s="41">
        <v>3.7999999999999999E-2</v>
      </c>
    </row>
    <row r="112" spans="1:6" x14ac:dyDescent="0.55000000000000004">
      <c r="A112" s="41" t="s">
        <v>1227</v>
      </c>
      <c r="B112" s="41">
        <v>2.7000000000000001E-3</v>
      </c>
      <c r="C112" s="41">
        <v>5.8999999999999999E-3</v>
      </c>
      <c r="D112" s="41">
        <v>3.8E-3</v>
      </c>
      <c r="E112" s="41">
        <v>0</v>
      </c>
      <c r="F112" s="41">
        <v>0</v>
      </c>
    </row>
    <row r="113" spans="1:6" x14ac:dyDescent="0.55000000000000004">
      <c r="A113" s="41" t="s">
        <v>1228</v>
      </c>
      <c r="B113" s="41">
        <v>7.4271989090683678E-3</v>
      </c>
      <c r="C113" s="41">
        <v>1.0180905298934033E-2</v>
      </c>
      <c r="D113" s="41">
        <v>0</v>
      </c>
      <c r="E113" s="41">
        <v>1.4264580369843526E-2</v>
      </c>
      <c r="F113" s="41">
        <v>0</v>
      </c>
    </row>
    <row r="114" spans="1:6" x14ac:dyDescent="0.55000000000000004">
      <c r="A114" s="41" t="s">
        <v>1229</v>
      </c>
      <c r="B114" s="41">
        <v>1.5188734776725303E-2</v>
      </c>
      <c r="C114" s="41">
        <v>1.7297735399284857E-2</v>
      </c>
      <c r="D114" s="41">
        <v>3.7436111111111114E-2</v>
      </c>
      <c r="E114" s="41">
        <v>2.0251923076923081E-2</v>
      </c>
      <c r="F114" s="41">
        <v>0</v>
      </c>
    </row>
    <row r="115" spans="1:6" x14ac:dyDescent="0.55000000000000004">
      <c r="A115" s="41" t="s">
        <v>1230</v>
      </c>
      <c r="B115" s="41">
        <v>1.3788333511345872E-2</v>
      </c>
      <c r="C115" s="41">
        <v>1.3952292602021433E-2</v>
      </c>
      <c r="D115" s="41">
        <v>0</v>
      </c>
      <c r="E115" s="41">
        <v>0</v>
      </c>
      <c r="F115" s="41">
        <v>0</v>
      </c>
    </row>
    <row r="116" spans="1:6" x14ac:dyDescent="0.55000000000000004">
      <c r="A116" s="41" t="s">
        <v>1231</v>
      </c>
      <c r="B116" s="41">
        <v>1.5190476190476188E-2</v>
      </c>
      <c r="C116" s="41">
        <v>1.9133689839572192E-2</v>
      </c>
      <c r="D116" s="41">
        <v>0</v>
      </c>
      <c r="E116" s="41">
        <v>0</v>
      </c>
      <c r="F116" s="41">
        <v>0</v>
      </c>
    </row>
    <row r="117" spans="1:6" x14ac:dyDescent="0.55000000000000004">
      <c r="A117" s="41" t="s">
        <v>1232</v>
      </c>
      <c r="B117" s="41">
        <v>1.1699999999999999E-2</v>
      </c>
      <c r="C117" s="41">
        <v>1.6E-2</v>
      </c>
      <c r="D117" s="41">
        <v>0</v>
      </c>
      <c r="E117" s="41">
        <v>0</v>
      </c>
      <c r="F117" s="41">
        <v>0</v>
      </c>
    </row>
    <row r="118" spans="1:6" x14ac:dyDescent="0.55000000000000004">
      <c r="A118" s="41" t="s">
        <v>1233</v>
      </c>
      <c r="B118" s="41">
        <v>6.9999999999999993E-3</v>
      </c>
      <c r="C118" s="41">
        <v>0</v>
      </c>
      <c r="D118" s="41">
        <v>0</v>
      </c>
      <c r="E118" s="41">
        <v>0</v>
      </c>
      <c r="F118" s="41">
        <v>0</v>
      </c>
    </row>
    <row r="119" spans="1:6" x14ac:dyDescent="0.55000000000000004">
      <c r="A119" s="41" t="s">
        <v>1234</v>
      </c>
      <c r="B119" s="41">
        <v>3.1277777777777775E-3</v>
      </c>
      <c r="C119" s="41">
        <v>2.7802841918294851E-3</v>
      </c>
      <c r="D119" s="41">
        <v>2.4738131699846861E-3</v>
      </c>
      <c r="E119" s="41">
        <v>0</v>
      </c>
      <c r="F119" s="41">
        <v>0</v>
      </c>
    </row>
    <row r="120" spans="1:6" x14ac:dyDescent="0.55000000000000004">
      <c r="A120" s="41" t="s">
        <v>1235</v>
      </c>
      <c r="B120" s="41">
        <v>6.0000000000000001E-3</v>
      </c>
      <c r="C120" s="41">
        <v>8.0000000000000002E-3</v>
      </c>
      <c r="D120" s="41">
        <v>0</v>
      </c>
      <c r="E120" s="41">
        <v>0</v>
      </c>
      <c r="F120" s="41">
        <v>0</v>
      </c>
    </row>
    <row r="121" spans="1:6" x14ac:dyDescent="0.55000000000000004">
      <c r="A121" s="41" t="s">
        <v>1236</v>
      </c>
      <c r="B121" s="41">
        <v>1.6E-2</v>
      </c>
      <c r="C121" s="41">
        <v>1.7000000000000001E-2</v>
      </c>
      <c r="D121" s="41">
        <v>0</v>
      </c>
      <c r="E121" s="41">
        <v>0</v>
      </c>
      <c r="F121" s="41">
        <v>0</v>
      </c>
    </row>
    <row r="122" spans="1:6" x14ac:dyDescent="0.55000000000000004">
      <c r="A122" s="41" t="s">
        <v>1237</v>
      </c>
      <c r="B122" s="41">
        <v>4.4000000000000004E-2</v>
      </c>
      <c r="C122" s="41">
        <v>4.0099999999999997E-2</v>
      </c>
      <c r="D122" s="41">
        <v>0</v>
      </c>
      <c r="E122" s="41">
        <v>0</v>
      </c>
      <c r="F122" s="41">
        <v>0</v>
      </c>
    </row>
    <row r="123" spans="1:6" x14ac:dyDescent="0.55000000000000004">
      <c r="A123" s="41" t="s">
        <v>1238</v>
      </c>
      <c r="B123" s="41">
        <v>9.5629139072847676E-4</v>
      </c>
      <c r="C123" s="41">
        <v>0</v>
      </c>
      <c r="D123" s="41">
        <v>0</v>
      </c>
      <c r="E123" s="41">
        <v>0</v>
      </c>
      <c r="F123" s="41">
        <v>0</v>
      </c>
    </row>
    <row r="124" spans="1:6" x14ac:dyDescent="0.55000000000000004">
      <c r="A124" s="41" t="s">
        <v>1239</v>
      </c>
      <c r="B124" s="41">
        <v>2.9738875305623472E-2</v>
      </c>
      <c r="C124" s="41">
        <v>2.2099999999999998E-2</v>
      </c>
      <c r="D124" s="41">
        <v>0</v>
      </c>
      <c r="E124" s="41">
        <v>0</v>
      </c>
      <c r="F124" s="41">
        <v>0</v>
      </c>
    </row>
    <row r="125" spans="1:6" x14ac:dyDescent="0.55000000000000004">
      <c r="A125" s="41" t="s">
        <v>1240</v>
      </c>
      <c r="B125" s="41">
        <v>4.4646687697160875E-3</v>
      </c>
      <c r="C125" s="41">
        <v>5.2642460917801314E-3</v>
      </c>
      <c r="D125" s="41">
        <v>0</v>
      </c>
      <c r="E125" s="41">
        <v>0</v>
      </c>
      <c r="F125" s="41">
        <v>0</v>
      </c>
    </row>
    <row r="126" spans="1:6" x14ac:dyDescent="0.55000000000000004">
      <c r="A126" s="41" t="s">
        <v>1241</v>
      </c>
      <c r="B126" s="41">
        <v>3.4000000000000002E-2</v>
      </c>
      <c r="C126" s="41">
        <v>0.04</v>
      </c>
      <c r="D126" s="41">
        <v>4.5999999999999999E-2</v>
      </c>
      <c r="E126" s="41">
        <v>0</v>
      </c>
      <c r="F126" s="41">
        <v>0</v>
      </c>
    </row>
    <row r="127" spans="1:6" x14ac:dyDescent="0.55000000000000004">
      <c r="A127" s="41" t="s">
        <v>1242</v>
      </c>
      <c r="B127" s="41">
        <v>0.02</v>
      </c>
      <c r="C127" s="41">
        <v>0</v>
      </c>
      <c r="D127" s="41">
        <v>0</v>
      </c>
      <c r="E127" s="41">
        <v>0</v>
      </c>
      <c r="F127" s="41">
        <v>0</v>
      </c>
    </row>
    <row r="128" spans="1:6" x14ac:dyDescent="0.55000000000000004">
      <c r="A128" s="41" t="s">
        <v>1243</v>
      </c>
      <c r="B128" s="41">
        <v>8.9999999999999998E-4</v>
      </c>
      <c r="C128" s="41">
        <v>1.1000000000000001E-3</v>
      </c>
      <c r="D128" s="41">
        <v>7.000000000000001E-4</v>
      </c>
      <c r="E128" s="41">
        <v>0</v>
      </c>
      <c r="F128" s="41">
        <v>0</v>
      </c>
    </row>
    <row r="129" spans="1:6" x14ac:dyDescent="0.55000000000000004">
      <c r="A129" s="41" t="s">
        <v>1244</v>
      </c>
      <c r="B129" s="41">
        <v>4.1999999999999997E-3</v>
      </c>
      <c r="C129" s="41">
        <v>6.0999999999999995E-3</v>
      </c>
      <c r="D129" s="41">
        <v>0</v>
      </c>
      <c r="E129" s="41">
        <v>0</v>
      </c>
      <c r="F129" s="41">
        <v>0</v>
      </c>
    </row>
    <row r="130" spans="1:6" x14ac:dyDescent="0.55000000000000004">
      <c r="A130" s="41" t="s">
        <v>1245</v>
      </c>
      <c r="B130" s="41">
        <v>1.004263208656166E-2</v>
      </c>
      <c r="C130" s="41">
        <v>0</v>
      </c>
      <c r="D130" s="41">
        <v>0</v>
      </c>
      <c r="E130" s="41">
        <v>2.9399999999999999E-2</v>
      </c>
      <c r="F130" s="41">
        <v>0</v>
      </c>
    </row>
    <row r="131" spans="1:6" x14ac:dyDescent="0.55000000000000004">
      <c r="A131" s="41" t="s">
        <v>1246</v>
      </c>
      <c r="B131" s="41">
        <v>2.2000000000000002E-2</v>
      </c>
      <c r="C131" s="41">
        <v>2.4E-2</v>
      </c>
      <c r="D131" s="41">
        <v>0</v>
      </c>
      <c r="E131" s="41">
        <v>0</v>
      </c>
      <c r="F131" s="41">
        <v>0</v>
      </c>
    </row>
    <row r="132" spans="1:6" x14ac:dyDescent="0.55000000000000004">
      <c r="A132" s="41" t="s">
        <v>1247</v>
      </c>
      <c r="B132" s="41">
        <v>3.78E-2</v>
      </c>
      <c r="C132" s="41">
        <v>0</v>
      </c>
      <c r="D132" s="41">
        <v>0</v>
      </c>
      <c r="E132" s="41">
        <v>0</v>
      </c>
      <c r="F132" s="41">
        <v>0</v>
      </c>
    </row>
    <row r="133" spans="1:6" x14ac:dyDescent="0.55000000000000004">
      <c r="A133" s="41" t="s">
        <v>1248</v>
      </c>
      <c r="B133" s="41">
        <v>2.1000000000000001E-2</v>
      </c>
      <c r="C133" s="41">
        <v>0</v>
      </c>
      <c r="D133" s="41">
        <v>0</v>
      </c>
      <c r="E133" s="41">
        <v>0</v>
      </c>
      <c r="F133" s="41">
        <v>0</v>
      </c>
    </row>
    <row r="134" spans="1:6" x14ac:dyDescent="0.55000000000000004">
      <c r="A134" s="41" t="s">
        <v>1249</v>
      </c>
      <c r="B134" s="41">
        <v>2.2000000000000002E-2</v>
      </c>
      <c r="C134" s="41">
        <v>0</v>
      </c>
      <c r="D134" s="41">
        <v>0</v>
      </c>
      <c r="E134" s="41">
        <v>0</v>
      </c>
      <c r="F134" s="41">
        <v>0</v>
      </c>
    </row>
    <row r="135" spans="1:6" x14ac:dyDescent="0.55000000000000004">
      <c r="A135" s="41" t="s">
        <v>1250</v>
      </c>
      <c r="B135" s="41">
        <v>5.1999999999999998E-3</v>
      </c>
      <c r="C135" s="41">
        <v>0</v>
      </c>
      <c r="D135" s="41">
        <v>0</v>
      </c>
      <c r="E135" s="41">
        <v>0</v>
      </c>
      <c r="F135" s="41">
        <v>0</v>
      </c>
    </row>
    <row r="136" spans="1:6" x14ac:dyDescent="0.55000000000000004">
      <c r="A136" s="41" t="s">
        <v>1251</v>
      </c>
      <c r="B136" s="41">
        <v>6.6600000000000003E-4</v>
      </c>
      <c r="C136" s="41">
        <v>0</v>
      </c>
      <c r="D136" s="41">
        <v>0</v>
      </c>
      <c r="E136" s="41">
        <v>0</v>
      </c>
      <c r="F136" s="41">
        <v>0</v>
      </c>
    </row>
    <row r="137" spans="1:6" x14ac:dyDescent="0.55000000000000004">
      <c r="A137" s="41" t="s">
        <v>1252</v>
      </c>
      <c r="B137" s="41">
        <v>1.6299999999999999E-2</v>
      </c>
      <c r="C137" s="41">
        <v>0</v>
      </c>
      <c r="D137" s="41">
        <v>0</v>
      </c>
      <c r="E137" s="41">
        <v>0</v>
      </c>
      <c r="F137" s="41">
        <v>0</v>
      </c>
    </row>
    <row r="138" spans="1:6" x14ac:dyDescent="0.55000000000000004">
      <c r="A138" s="41" t="s">
        <v>1253</v>
      </c>
      <c r="B138" s="41">
        <v>0</v>
      </c>
      <c r="C138" s="41">
        <v>2.3849960095770149E-2</v>
      </c>
      <c r="D138" s="41">
        <v>0</v>
      </c>
      <c r="E138" s="41">
        <v>0</v>
      </c>
      <c r="F138" s="41">
        <v>0</v>
      </c>
    </row>
    <row r="139" spans="1:6" x14ac:dyDescent="0.55000000000000004">
      <c r="A139" s="41" t="s">
        <v>1254</v>
      </c>
      <c r="B139" s="41">
        <v>1.5679999999999999E-2</v>
      </c>
      <c r="C139" s="41">
        <v>1.39375E-2</v>
      </c>
      <c r="D139" s="41">
        <v>0</v>
      </c>
      <c r="E139" s="41">
        <v>0</v>
      </c>
      <c r="F139" s="41">
        <v>0</v>
      </c>
    </row>
    <row r="140" spans="1:6" x14ac:dyDescent="0.55000000000000004">
      <c r="A140" s="41" t="s">
        <v>1255</v>
      </c>
      <c r="B140" s="41">
        <v>1.3899999999999999E-2</v>
      </c>
      <c r="C140" s="41">
        <v>0</v>
      </c>
      <c r="D140" s="41">
        <v>0</v>
      </c>
      <c r="E140" s="41">
        <v>0</v>
      </c>
      <c r="F140" s="41">
        <v>0</v>
      </c>
    </row>
    <row r="141" spans="1:6" x14ac:dyDescent="0.55000000000000004">
      <c r="A141" s="41" t="s">
        <v>1256</v>
      </c>
      <c r="B141" s="41">
        <v>2.3707823285780031E-2</v>
      </c>
      <c r="C141" s="41">
        <v>2.3739318885448911E-2</v>
      </c>
      <c r="D141" s="41">
        <v>0</v>
      </c>
      <c r="E141" s="41">
        <v>0</v>
      </c>
      <c r="F141" s="41">
        <v>0</v>
      </c>
    </row>
    <row r="142" spans="1:6" x14ac:dyDescent="0.55000000000000004">
      <c r="A142" s="41" t="s">
        <v>1257</v>
      </c>
      <c r="B142" s="41">
        <v>8.0000000000000002E-3</v>
      </c>
      <c r="C142" s="41">
        <v>0</v>
      </c>
      <c r="D142" s="41">
        <v>0</v>
      </c>
      <c r="E142" s="41">
        <v>0</v>
      </c>
      <c r="F142" s="41">
        <v>0</v>
      </c>
    </row>
    <row r="143" spans="1:6" x14ac:dyDescent="0.55000000000000004">
      <c r="A143" s="41" t="s">
        <v>1258</v>
      </c>
      <c r="B143" s="41">
        <v>3.0384615384615385E-2</v>
      </c>
      <c r="C143" s="41">
        <v>0</v>
      </c>
      <c r="D143" s="41">
        <v>0</v>
      </c>
      <c r="E143" s="41">
        <v>0</v>
      </c>
      <c r="F143" s="41">
        <v>0</v>
      </c>
    </row>
    <row r="144" spans="1:6" x14ac:dyDescent="0.55000000000000004">
      <c r="A144" s="41" t="s">
        <v>1259</v>
      </c>
      <c r="B144" s="41">
        <v>2.18E-2</v>
      </c>
      <c r="C144" s="41">
        <v>4.3700000000000003E-2</v>
      </c>
      <c r="D144" s="41">
        <v>0</v>
      </c>
      <c r="E144" s="41">
        <v>0</v>
      </c>
      <c r="F144" s="41">
        <v>0</v>
      </c>
    </row>
    <row r="145" spans="1:6" x14ac:dyDescent="0.55000000000000004">
      <c r="A145" s="41" t="s">
        <v>1260</v>
      </c>
      <c r="B145" s="41">
        <v>2.3599999999999999E-2</v>
      </c>
      <c r="C145" s="41">
        <v>0</v>
      </c>
      <c r="D145" s="41">
        <v>0</v>
      </c>
      <c r="E145" s="41">
        <v>0</v>
      </c>
      <c r="F145" s="41">
        <v>0</v>
      </c>
    </row>
    <row r="146" spans="1:6" x14ac:dyDescent="0.55000000000000004">
      <c r="A146" s="41" t="s">
        <v>1261</v>
      </c>
      <c r="B146" s="41">
        <v>9.0000000000000011E-3</v>
      </c>
      <c r="C146" s="41">
        <v>0</v>
      </c>
      <c r="D146" s="41">
        <v>0</v>
      </c>
      <c r="E146" s="41">
        <v>0</v>
      </c>
      <c r="F146" s="41">
        <v>0</v>
      </c>
    </row>
    <row r="147" spans="1:6" x14ac:dyDescent="0.55000000000000004">
      <c r="A147" s="41" t="s">
        <v>1262</v>
      </c>
      <c r="B147" s="41">
        <v>1.7000000000000001E-2</v>
      </c>
      <c r="C147" s="41">
        <v>0</v>
      </c>
      <c r="D147" s="41">
        <v>0</v>
      </c>
      <c r="E147" s="41">
        <v>0</v>
      </c>
      <c r="F147" s="41">
        <v>0</v>
      </c>
    </row>
    <row r="148" spans="1:6" x14ac:dyDescent="0.55000000000000004">
      <c r="A148" s="41" t="s">
        <v>1263</v>
      </c>
      <c r="B148" s="41">
        <v>2.3199999999999998E-2</v>
      </c>
      <c r="C148" s="41">
        <v>0</v>
      </c>
      <c r="D148" s="41">
        <v>0</v>
      </c>
      <c r="E148" s="41">
        <v>0</v>
      </c>
      <c r="F148" s="41">
        <v>0</v>
      </c>
    </row>
    <row r="149" spans="1:6" x14ac:dyDescent="0.55000000000000004">
      <c r="A149" s="41" t="s">
        <v>1264</v>
      </c>
      <c r="B149" s="41">
        <v>9.0000000000000011E-3</v>
      </c>
      <c r="C149" s="41">
        <v>0</v>
      </c>
      <c r="D149" s="41">
        <v>0</v>
      </c>
      <c r="E149" s="41">
        <v>0</v>
      </c>
      <c r="F149" s="41">
        <v>0</v>
      </c>
    </row>
    <row r="150" spans="1:6" x14ac:dyDescent="0.55000000000000004">
      <c r="A150" s="41" t="s">
        <v>1265</v>
      </c>
      <c r="B150" s="41">
        <v>0</v>
      </c>
      <c r="C150" s="41">
        <v>3.5000000000000003E-2</v>
      </c>
      <c r="D150" s="41">
        <v>0</v>
      </c>
      <c r="E150" s="41">
        <v>0</v>
      </c>
      <c r="F150" s="41">
        <v>0</v>
      </c>
    </row>
    <row r="151" spans="1:6" x14ac:dyDescent="0.55000000000000004">
      <c r="A151" s="41" t="s">
        <v>1266</v>
      </c>
      <c r="B151" s="41">
        <v>0.02</v>
      </c>
      <c r="C151" s="41">
        <v>0</v>
      </c>
      <c r="D151" s="41">
        <v>0</v>
      </c>
      <c r="E151" s="41">
        <v>0</v>
      </c>
      <c r="F151" s="41">
        <v>0</v>
      </c>
    </row>
    <row r="152" spans="1:6" x14ac:dyDescent="0.55000000000000004">
      <c r="A152" s="41" t="s">
        <v>1267</v>
      </c>
      <c r="B152" s="41">
        <v>1.0500000000000001E-2</v>
      </c>
      <c r="C152" s="41">
        <v>9.8999999999999991E-3</v>
      </c>
      <c r="D152" s="41">
        <v>0</v>
      </c>
      <c r="E152" s="41">
        <v>0</v>
      </c>
      <c r="F152" s="41">
        <v>0</v>
      </c>
    </row>
    <row r="153" spans="1:6" x14ac:dyDescent="0.55000000000000004">
      <c r="A153" s="41" t="s">
        <v>1925</v>
      </c>
      <c r="B153" s="41">
        <v>6.5000000000000006E-3</v>
      </c>
      <c r="C153" s="41">
        <v>0</v>
      </c>
      <c r="D153" s="41">
        <v>0</v>
      </c>
      <c r="E153" s="41">
        <v>0</v>
      </c>
      <c r="F153" s="41">
        <v>0</v>
      </c>
    </row>
    <row r="154" spans="1:6" x14ac:dyDescent="0.55000000000000004">
      <c r="A154" s="41" t="s">
        <v>1926</v>
      </c>
      <c r="B154" s="41">
        <v>1.3999999999999999E-2</v>
      </c>
      <c r="C154" s="41">
        <v>0</v>
      </c>
      <c r="D154" s="41">
        <v>0</v>
      </c>
      <c r="E154" s="41">
        <v>0</v>
      </c>
      <c r="F154" s="41">
        <v>0</v>
      </c>
    </row>
    <row r="155" spans="1:6" x14ac:dyDescent="0.55000000000000004">
      <c r="A155" s="41" t="s">
        <v>1927</v>
      </c>
      <c r="B155" s="41">
        <v>2.7000000000000003E-2</v>
      </c>
      <c r="C155" s="41">
        <v>0</v>
      </c>
      <c r="D155" s="41">
        <v>0</v>
      </c>
      <c r="E155" s="41">
        <v>0</v>
      </c>
      <c r="F155" s="41">
        <v>0</v>
      </c>
    </row>
    <row r="156" spans="1:6" x14ac:dyDescent="0.55000000000000004">
      <c r="A156" s="41" t="s">
        <v>1928</v>
      </c>
      <c r="B156" s="41">
        <v>1.9743125355585053E-3</v>
      </c>
      <c r="C156" s="41">
        <v>0</v>
      </c>
      <c r="D156" s="41">
        <v>0</v>
      </c>
      <c r="E156" s="41">
        <v>0</v>
      </c>
      <c r="F156" s="41">
        <v>0</v>
      </c>
    </row>
    <row r="157" spans="1:6" x14ac:dyDescent="0.55000000000000004">
      <c r="A157" s="41" t="s">
        <v>1930</v>
      </c>
      <c r="B157" s="41">
        <v>2.0999999999999999E-3</v>
      </c>
      <c r="C157" s="41">
        <v>0</v>
      </c>
      <c r="D157" s="41">
        <v>0</v>
      </c>
      <c r="E157" s="41">
        <v>0</v>
      </c>
      <c r="F157" s="41">
        <v>0</v>
      </c>
    </row>
    <row r="158" spans="1:6" x14ac:dyDescent="0.55000000000000004">
      <c r="A158" s="41" t="s">
        <v>1932</v>
      </c>
      <c r="B158" s="41">
        <v>4.4000000000000003E-3</v>
      </c>
      <c r="C158" s="41">
        <v>0</v>
      </c>
      <c r="D158" s="41">
        <v>6.0000000000000001E-3</v>
      </c>
      <c r="E158" s="41">
        <v>0</v>
      </c>
      <c r="F158" s="41">
        <v>0</v>
      </c>
    </row>
    <row r="159" spans="1:6" x14ac:dyDescent="0.55000000000000004">
      <c r="A159" s="41" t="s">
        <v>1933</v>
      </c>
      <c r="B159" s="41">
        <v>4.0999999999999995E-3</v>
      </c>
      <c r="C159" s="41">
        <v>0</v>
      </c>
      <c r="D159" s="41">
        <v>0</v>
      </c>
      <c r="E159" s="41">
        <v>0</v>
      </c>
      <c r="F159" s="41">
        <v>0</v>
      </c>
    </row>
    <row r="160" spans="1:6" x14ac:dyDescent="0.55000000000000004">
      <c r="A160" s="41" t="s">
        <v>1112</v>
      </c>
      <c r="B160" s="41">
        <v>0.01</v>
      </c>
      <c r="C160" s="41">
        <v>9.0000000000000011E-3</v>
      </c>
      <c r="D160" s="41">
        <v>9.0000000000000011E-3</v>
      </c>
      <c r="E160" s="41">
        <v>9.0000000000000011E-3</v>
      </c>
      <c r="F160" s="41">
        <v>9.0000000000000011E-3</v>
      </c>
    </row>
    <row r="161" spans="1:6" x14ac:dyDescent="0.55000000000000004">
      <c r="A161" s="41" t="s">
        <v>1113</v>
      </c>
      <c r="B161" s="41">
        <v>9.3999999999999986E-3</v>
      </c>
      <c r="C161" s="41">
        <v>0</v>
      </c>
      <c r="D161" s="41">
        <v>0</v>
      </c>
      <c r="E161" s="41">
        <v>0</v>
      </c>
      <c r="F161" s="41">
        <v>0</v>
      </c>
    </row>
    <row r="162" spans="1:6" x14ac:dyDescent="0.55000000000000004">
      <c r="A162" s="41" t="s">
        <v>1114</v>
      </c>
      <c r="B162" s="41">
        <v>1.0800000000000001E-2</v>
      </c>
      <c r="C162" s="41">
        <v>1.03E-2</v>
      </c>
      <c r="D162" s="41">
        <v>0</v>
      </c>
      <c r="E162" s="41">
        <v>0</v>
      </c>
      <c r="F162" s="41">
        <v>0</v>
      </c>
    </row>
    <row r="163" spans="1:6" x14ac:dyDescent="0.55000000000000004">
      <c r="A163" s="41" t="s">
        <v>1115</v>
      </c>
      <c r="B163" s="41">
        <v>6.8000000000000005E-3</v>
      </c>
      <c r="C163" s="41">
        <v>0</v>
      </c>
      <c r="D163" s="41">
        <v>0</v>
      </c>
      <c r="E163" s="41">
        <v>0</v>
      </c>
      <c r="F163" s="41">
        <v>0</v>
      </c>
    </row>
    <row r="164" spans="1:6" x14ac:dyDescent="0.55000000000000004">
      <c r="A164" s="41" t="s">
        <v>1116</v>
      </c>
      <c r="B164" s="41">
        <v>9.0000000000000011E-3</v>
      </c>
      <c r="C164" s="41">
        <v>0</v>
      </c>
      <c r="D164" s="41">
        <v>0</v>
      </c>
      <c r="E164" s="41">
        <v>0</v>
      </c>
      <c r="F164" s="41">
        <v>0</v>
      </c>
    </row>
    <row r="165" spans="1:6" x14ac:dyDescent="0.55000000000000004">
      <c r="A165" s="41" t="s">
        <v>1117</v>
      </c>
      <c r="B165" s="41">
        <v>7.1356924954240376E-3</v>
      </c>
      <c r="C165" s="41">
        <v>0</v>
      </c>
      <c r="D165" s="41">
        <v>0</v>
      </c>
      <c r="E165" s="41">
        <v>0</v>
      </c>
      <c r="F165" s="41">
        <v>0</v>
      </c>
    </row>
    <row r="166" spans="1:6" x14ac:dyDescent="0.55000000000000004">
      <c r="A166" s="41" t="s">
        <v>1269</v>
      </c>
      <c r="B166" s="41">
        <v>1.4347590361445785E-2</v>
      </c>
      <c r="C166" s="41">
        <v>1.440633019674936E-2</v>
      </c>
      <c r="D166" s="41">
        <v>1.5898672566371678E-2</v>
      </c>
      <c r="E166" s="41">
        <v>0</v>
      </c>
      <c r="F166" s="41">
        <v>0</v>
      </c>
    </row>
    <row r="167" spans="1:6" x14ac:dyDescent="0.55000000000000004">
      <c r="A167" s="41" t="s">
        <v>1270</v>
      </c>
      <c r="B167" s="41">
        <v>1.0211184377964413E-2</v>
      </c>
      <c r="C167" s="41">
        <v>1.3500000000000002E-2</v>
      </c>
      <c r="D167" s="41">
        <v>1.5100000000000001E-2</v>
      </c>
      <c r="E167" s="41">
        <v>0</v>
      </c>
      <c r="F167" s="41">
        <v>0</v>
      </c>
    </row>
    <row r="168" spans="1:6" x14ac:dyDescent="0.55000000000000004">
      <c r="A168" s="41" t="s">
        <v>1271</v>
      </c>
      <c r="B168" s="41">
        <v>1.8410401509027216E-2</v>
      </c>
      <c r="C168" s="41">
        <v>1.853512441012441E-2</v>
      </c>
      <c r="D168" s="41">
        <v>1.9836474460563205E-2</v>
      </c>
      <c r="E168" s="41">
        <v>1.8043922573299172E-2</v>
      </c>
      <c r="F168" s="41">
        <v>1.9376899128268989E-2</v>
      </c>
    </row>
    <row r="169" spans="1:6" x14ac:dyDescent="0.55000000000000004">
      <c r="A169" s="41" t="s">
        <v>1272</v>
      </c>
      <c r="B169" s="41">
        <v>1.5620969560315673E-2</v>
      </c>
      <c r="C169" s="41">
        <v>1.7428546130688859E-2</v>
      </c>
      <c r="D169" s="41">
        <v>1.7022353714661407E-2</v>
      </c>
      <c r="E169" s="41">
        <v>1.6016146993318485E-2</v>
      </c>
      <c r="F169" s="41">
        <v>1.67E-2</v>
      </c>
    </row>
    <row r="170" spans="1:6" x14ac:dyDescent="0.55000000000000004">
      <c r="A170" s="41" t="s">
        <v>1273</v>
      </c>
      <c r="B170" s="41">
        <v>1.6200000000000003E-2</v>
      </c>
      <c r="C170" s="41">
        <v>0</v>
      </c>
      <c r="D170" s="41">
        <v>0</v>
      </c>
      <c r="E170" s="41">
        <v>0</v>
      </c>
      <c r="F170" s="41">
        <v>0</v>
      </c>
    </row>
    <row r="171" spans="1:6" x14ac:dyDescent="0.55000000000000004">
      <c r="A171" s="41" t="s">
        <v>1274</v>
      </c>
      <c r="B171" s="41">
        <v>1.8799999999999997E-2</v>
      </c>
      <c r="C171" s="41">
        <v>1.9699999999999999E-2</v>
      </c>
      <c r="D171" s="41">
        <v>2.06E-2</v>
      </c>
      <c r="E171" s="41">
        <v>1.8700000000000001E-2</v>
      </c>
      <c r="F171" s="41">
        <v>1.9599999999999999E-2</v>
      </c>
    </row>
    <row r="172" spans="1:6" x14ac:dyDescent="0.55000000000000004">
      <c r="A172" s="41" t="s">
        <v>1275</v>
      </c>
      <c r="B172" s="41">
        <v>0</v>
      </c>
      <c r="C172" s="41">
        <v>1.6399999999999998E-2</v>
      </c>
      <c r="D172" s="41">
        <v>1.7600000000000001E-2</v>
      </c>
      <c r="E172" s="41">
        <v>1.6399999999999998E-2</v>
      </c>
      <c r="F172" s="41">
        <v>1.7600000000000001E-2</v>
      </c>
    </row>
    <row r="173" spans="1:6" x14ac:dyDescent="0.55000000000000004">
      <c r="A173" s="41" t="s">
        <v>1276</v>
      </c>
      <c r="B173" s="41">
        <v>1.46E-2</v>
      </c>
      <c r="C173" s="41">
        <v>1.4199999999999999E-2</v>
      </c>
      <c r="D173" s="41">
        <v>1.4499999999999999E-2</v>
      </c>
      <c r="E173" s="41">
        <v>1.55E-2</v>
      </c>
      <c r="F173" s="41">
        <v>1.5700000000000002E-2</v>
      </c>
    </row>
    <row r="174" spans="1:6" x14ac:dyDescent="0.55000000000000004">
      <c r="A174" s="41" t="s">
        <v>1277</v>
      </c>
      <c r="B174" s="41">
        <v>1.3810876042908225E-2</v>
      </c>
      <c r="C174" s="41">
        <v>1.4144165077163168E-2</v>
      </c>
      <c r="D174" s="41">
        <v>1.4180184676815571E-2</v>
      </c>
      <c r="E174" s="41">
        <v>1.3752314265369096E-2</v>
      </c>
      <c r="F174" s="41">
        <v>1.3819982118909254E-2</v>
      </c>
    </row>
    <row r="175" spans="1:6" x14ac:dyDescent="0.55000000000000004">
      <c r="A175" s="41" t="s">
        <v>1278</v>
      </c>
      <c r="B175" s="41">
        <v>1.78E-2</v>
      </c>
      <c r="C175" s="41">
        <v>0</v>
      </c>
      <c r="D175" s="41">
        <v>0</v>
      </c>
      <c r="E175" s="41">
        <v>0</v>
      </c>
      <c r="F175" s="41">
        <v>0</v>
      </c>
    </row>
    <row r="176" spans="1:6" x14ac:dyDescent="0.55000000000000004">
      <c r="A176" s="41" t="s">
        <v>1279</v>
      </c>
      <c r="B176" s="41">
        <v>1.3846477732793523E-2</v>
      </c>
      <c r="C176" s="41">
        <v>1.3696391554702496E-2</v>
      </c>
      <c r="D176" s="41">
        <v>1.4674114513981359E-2</v>
      </c>
      <c r="E176" s="41">
        <v>1.6267588932806325E-2</v>
      </c>
      <c r="F176" s="41">
        <v>1.6952446183953033E-2</v>
      </c>
    </row>
    <row r="177" spans="1:6" x14ac:dyDescent="0.55000000000000004">
      <c r="A177" s="41" t="s">
        <v>1280</v>
      </c>
      <c r="B177" s="41">
        <v>1.8004587155963304E-2</v>
      </c>
      <c r="C177" s="41">
        <v>1.8424742268041236E-2</v>
      </c>
      <c r="D177" s="41">
        <v>1.797457627118644E-2</v>
      </c>
      <c r="E177" s="41">
        <v>0</v>
      </c>
      <c r="F177" s="41">
        <v>0</v>
      </c>
    </row>
    <row r="178" spans="1:6" x14ac:dyDescent="0.55000000000000004">
      <c r="A178" s="41" t="s">
        <v>1281</v>
      </c>
      <c r="B178" s="41">
        <v>1.7299999999999999E-2</v>
      </c>
      <c r="C178" s="41">
        <v>1.7899999999999999E-2</v>
      </c>
      <c r="D178" s="41">
        <v>1.9299999999999998E-2</v>
      </c>
      <c r="E178" s="41">
        <v>1.7500000000000002E-2</v>
      </c>
      <c r="F178" s="41">
        <v>1.89E-2</v>
      </c>
    </row>
    <row r="179" spans="1:6" x14ac:dyDescent="0.55000000000000004">
      <c r="A179" s="41" t="s">
        <v>1282</v>
      </c>
      <c r="B179" s="41">
        <v>1.41E-2</v>
      </c>
      <c r="C179" s="41">
        <v>1.38E-2</v>
      </c>
      <c r="D179" s="41">
        <v>1.41E-2</v>
      </c>
      <c r="E179" s="41">
        <v>1.5900000000000001E-2</v>
      </c>
      <c r="F179" s="41">
        <v>1.6299999999999999E-2</v>
      </c>
    </row>
    <row r="180" spans="1:6" x14ac:dyDescent="0.55000000000000004">
      <c r="A180" s="41" t="s">
        <v>1283</v>
      </c>
      <c r="B180" s="41">
        <v>1.77E-2</v>
      </c>
      <c r="C180" s="41">
        <v>0</v>
      </c>
      <c r="D180" s="41">
        <v>0</v>
      </c>
      <c r="E180" s="41">
        <v>0</v>
      </c>
      <c r="F180" s="41">
        <v>0</v>
      </c>
    </row>
    <row r="181" spans="1:6" x14ac:dyDescent="0.55000000000000004">
      <c r="A181" s="41" t="s">
        <v>1284</v>
      </c>
      <c r="B181" s="41">
        <v>1.1000000000000001E-2</v>
      </c>
      <c r="C181" s="41">
        <v>0</v>
      </c>
      <c r="D181" s="41">
        <v>0</v>
      </c>
      <c r="E181" s="41">
        <v>0</v>
      </c>
      <c r="F181" s="41">
        <v>0</v>
      </c>
    </row>
    <row r="182" spans="1:6" x14ac:dyDescent="0.55000000000000004">
      <c r="A182" s="41" t="s">
        <v>1285</v>
      </c>
      <c r="B182" s="41">
        <v>1.2E-2</v>
      </c>
      <c r="C182" s="41">
        <v>0</v>
      </c>
      <c r="D182" s="41">
        <v>0</v>
      </c>
      <c r="E182" s="41">
        <v>0</v>
      </c>
      <c r="F182" s="41">
        <v>0</v>
      </c>
    </row>
    <row r="183" spans="1:6" x14ac:dyDescent="0.55000000000000004">
      <c r="A183" s="41" t="s">
        <v>1286</v>
      </c>
      <c r="B183" s="41">
        <v>1.4999999999999999E-2</v>
      </c>
      <c r="C183" s="41">
        <v>0</v>
      </c>
      <c r="D183" s="41">
        <v>0</v>
      </c>
      <c r="E183" s="41">
        <v>0</v>
      </c>
      <c r="F183" s="41">
        <v>0</v>
      </c>
    </row>
    <row r="184" spans="1:6" x14ac:dyDescent="0.55000000000000004">
      <c r="A184" s="41" t="s">
        <v>1287</v>
      </c>
      <c r="B184" s="41">
        <v>2.2000000000000002E-2</v>
      </c>
      <c r="C184" s="41">
        <v>0</v>
      </c>
      <c r="D184" s="41">
        <v>0</v>
      </c>
      <c r="E184" s="41">
        <v>0</v>
      </c>
      <c r="F184" s="41">
        <v>0</v>
      </c>
    </row>
    <row r="185" spans="1:6" x14ac:dyDescent="0.55000000000000004">
      <c r="A185" s="41" t="s">
        <v>1288</v>
      </c>
      <c r="B185" s="41">
        <v>1.3100000000000001E-2</v>
      </c>
      <c r="C185" s="41">
        <v>0</v>
      </c>
      <c r="D185" s="41">
        <v>0</v>
      </c>
      <c r="E185" s="41">
        <v>0</v>
      </c>
      <c r="F185" s="41">
        <v>0</v>
      </c>
    </row>
    <row r="186" spans="1:6" x14ac:dyDescent="0.55000000000000004">
      <c r="A186" s="41" t="s">
        <v>1289</v>
      </c>
      <c r="B186" s="41">
        <v>0</v>
      </c>
      <c r="C186" s="41">
        <v>8.6E-3</v>
      </c>
      <c r="D186" s="41">
        <v>0</v>
      </c>
      <c r="E186" s="41">
        <v>9.4999999999999998E-3</v>
      </c>
      <c r="F186" s="41">
        <v>0</v>
      </c>
    </row>
    <row r="187" spans="1:6" x14ac:dyDescent="0.55000000000000004">
      <c r="A187" s="41" t="s">
        <v>1290</v>
      </c>
      <c r="B187" s="41">
        <v>1.5600000000000001E-2</v>
      </c>
      <c r="C187" s="41">
        <v>2.3868070096762516E-2</v>
      </c>
      <c r="D187" s="41">
        <v>0</v>
      </c>
      <c r="E187" s="41">
        <v>2.2784066095175678E-2</v>
      </c>
      <c r="F187" s="41">
        <v>0</v>
      </c>
    </row>
    <row r="188" spans="1:6" x14ac:dyDescent="0.55000000000000004">
      <c r="A188" s="41" t="s">
        <v>1291</v>
      </c>
      <c r="B188" s="41">
        <v>2.4248965924758722E-2</v>
      </c>
      <c r="C188" s="41">
        <v>2.637759693633316E-2</v>
      </c>
      <c r="D188" s="41">
        <v>0</v>
      </c>
      <c r="E188" s="41">
        <v>2.9505402124430945E-2</v>
      </c>
      <c r="F188" s="41">
        <v>0</v>
      </c>
    </row>
    <row r="189" spans="1:6" x14ac:dyDescent="0.55000000000000004">
      <c r="A189" s="41" t="s">
        <v>1292</v>
      </c>
      <c r="B189" s="41">
        <v>4.0404056482670078E-2</v>
      </c>
      <c r="C189" s="41">
        <v>2.4517054989511528E-2</v>
      </c>
      <c r="D189" s="41">
        <v>0</v>
      </c>
      <c r="E189" s="41">
        <v>2.194587152530959E-2</v>
      </c>
      <c r="F189" s="41">
        <v>0</v>
      </c>
    </row>
    <row r="190" spans="1:6" x14ac:dyDescent="0.55000000000000004">
      <c r="A190" s="41" t="s">
        <v>1293</v>
      </c>
      <c r="B190" s="41">
        <v>1.5100000000000001E-2</v>
      </c>
      <c r="C190" s="41">
        <v>1.5700000000000002E-2</v>
      </c>
      <c r="D190" s="41">
        <v>1.6E-2</v>
      </c>
      <c r="E190" s="41">
        <v>0</v>
      </c>
      <c r="F190" s="41">
        <v>0</v>
      </c>
    </row>
    <row r="191" spans="1:6" x14ac:dyDescent="0.55000000000000004">
      <c r="A191" s="41" t="s">
        <v>1294</v>
      </c>
      <c r="B191" s="41">
        <v>0</v>
      </c>
      <c r="C191" s="41">
        <v>1.2E-2</v>
      </c>
      <c r="D191" s="41">
        <v>1.1000000000000001E-2</v>
      </c>
      <c r="E191" s="41">
        <v>1.34E-2</v>
      </c>
      <c r="F191" s="41">
        <v>1.1699999999999999E-2</v>
      </c>
    </row>
    <row r="192" spans="1:6" x14ac:dyDescent="0.55000000000000004">
      <c r="A192" s="41" t="s">
        <v>1295</v>
      </c>
      <c r="B192" s="41">
        <v>1.1000000000000001E-2</v>
      </c>
      <c r="C192" s="41">
        <v>1.1000000000000001E-2</v>
      </c>
      <c r="D192" s="41">
        <v>1.0448611142736354E-2</v>
      </c>
      <c r="E192" s="41">
        <v>0</v>
      </c>
      <c r="F192" s="41">
        <v>0</v>
      </c>
    </row>
    <row r="193" spans="1:6" x14ac:dyDescent="0.55000000000000004">
      <c r="A193" s="41" t="s">
        <v>1296</v>
      </c>
      <c r="B193" s="41">
        <v>1.04E-2</v>
      </c>
      <c r="C193" s="41">
        <v>1.0800000000000001E-2</v>
      </c>
      <c r="D193" s="41">
        <v>1.2199999999999999E-2</v>
      </c>
      <c r="E193" s="41">
        <v>0</v>
      </c>
      <c r="F193" s="41">
        <v>0</v>
      </c>
    </row>
    <row r="194" spans="1:6" x14ac:dyDescent="0.55000000000000004">
      <c r="A194" s="41" t="s">
        <v>1297</v>
      </c>
      <c r="B194" s="41">
        <v>8.0000000000000002E-3</v>
      </c>
      <c r="C194" s="41">
        <v>0</v>
      </c>
      <c r="D194" s="41">
        <v>0</v>
      </c>
      <c r="E194" s="41">
        <v>0</v>
      </c>
      <c r="F194" s="41">
        <v>0</v>
      </c>
    </row>
    <row r="195" spans="1:6" x14ac:dyDescent="0.55000000000000004">
      <c r="A195" s="41" t="s">
        <v>1298</v>
      </c>
      <c r="B195" s="41">
        <v>1.2E-2</v>
      </c>
      <c r="C195" s="41">
        <v>0</v>
      </c>
      <c r="D195" s="41">
        <v>0</v>
      </c>
      <c r="E195" s="41">
        <v>0</v>
      </c>
      <c r="F195" s="41">
        <v>0</v>
      </c>
    </row>
    <row r="196" spans="1:6" x14ac:dyDescent="0.55000000000000004">
      <c r="A196" s="41" t="s">
        <v>1299</v>
      </c>
      <c r="B196" s="41">
        <v>0.01</v>
      </c>
      <c r="C196" s="41">
        <v>0.01</v>
      </c>
      <c r="D196" s="41">
        <v>1.1000000000000001E-2</v>
      </c>
      <c r="E196" s="41">
        <v>0</v>
      </c>
      <c r="F196" s="41">
        <v>0</v>
      </c>
    </row>
    <row r="197" spans="1:6" x14ac:dyDescent="0.55000000000000004">
      <c r="A197" s="41" t="s">
        <v>1300</v>
      </c>
      <c r="B197" s="41">
        <v>2.5703141361256562E-2</v>
      </c>
      <c r="C197" s="41">
        <v>2.8235664815195766E-2</v>
      </c>
      <c r="D197" s="41">
        <v>0</v>
      </c>
      <c r="E197" s="41">
        <v>2.9089842742974995E-2</v>
      </c>
      <c r="F197" s="41">
        <v>0</v>
      </c>
    </row>
    <row r="198" spans="1:6" x14ac:dyDescent="0.55000000000000004">
      <c r="A198" s="41" t="s">
        <v>1301</v>
      </c>
      <c r="B198" s="41">
        <v>1.3000000000000001E-2</v>
      </c>
      <c r="C198" s="41">
        <v>8.8000000000000005E-3</v>
      </c>
      <c r="D198" s="41">
        <v>0</v>
      </c>
      <c r="E198" s="41">
        <v>0</v>
      </c>
      <c r="F198" s="41">
        <v>0</v>
      </c>
    </row>
    <row r="199" spans="1:6" x14ac:dyDescent="0.55000000000000004">
      <c r="A199" s="41" t="s">
        <v>1302</v>
      </c>
      <c r="B199" s="41">
        <v>0</v>
      </c>
      <c r="C199" s="41">
        <v>1.1200000000000002E-2</v>
      </c>
      <c r="D199" s="41">
        <v>0</v>
      </c>
      <c r="E199" s="41">
        <v>0</v>
      </c>
      <c r="F199" s="41">
        <v>0</v>
      </c>
    </row>
    <row r="200" spans="1:6" x14ac:dyDescent="0.55000000000000004">
      <c r="A200" s="41" t="s">
        <v>1303</v>
      </c>
      <c r="B200" s="41">
        <v>1.18E-2</v>
      </c>
      <c r="C200" s="41">
        <v>0</v>
      </c>
      <c r="D200" s="41">
        <v>0</v>
      </c>
      <c r="E200" s="41">
        <v>0</v>
      </c>
      <c r="F200" s="41">
        <v>0</v>
      </c>
    </row>
    <row r="201" spans="1:6" x14ac:dyDescent="0.55000000000000004">
      <c r="A201" s="41" t="s">
        <v>1304</v>
      </c>
      <c r="B201" s="41">
        <v>2.6092906707787189E-2</v>
      </c>
      <c r="C201" s="41">
        <v>2.4453988657844986E-2</v>
      </c>
      <c r="D201" s="41">
        <v>0</v>
      </c>
      <c r="E201" s="41">
        <v>2.5648898365316274E-2</v>
      </c>
      <c r="F201" s="41">
        <v>0</v>
      </c>
    </row>
    <row r="202" spans="1:6" x14ac:dyDescent="0.55000000000000004">
      <c r="A202" s="41" t="s">
        <v>1305</v>
      </c>
      <c r="B202" s="41">
        <v>1.5900000000000001E-2</v>
      </c>
      <c r="C202" s="41">
        <v>1.5800000000000002E-2</v>
      </c>
      <c r="D202" s="41">
        <v>1.43E-2</v>
      </c>
      <c r="E202" s="41">
        <v>0</v>
      </c>
      <c r="F202" s="41">
        <v>0</v>
      </c>
    </row>
    <row r="203" spans="1:6" x14ac:dyDescent="0.55000000000000004">
      <c r="A203" s="41" t="s">
        <v>1306</v>
      </c>
      <c r="B203" s="41">
        <v>1.55E-2</v>
      </c>
      <c r="C203" s="41">
        <v>0</v>
      </c>
      <c r="D203" s="41">
        <v>0</v>
      </c>
      <c r="E203" s="41">
        <v>0</v>
      </c>
      <c r="F203" s="41">
        <v>0</v>
      </c>
    </row>
    <row r="204" spans="1:6" x14ac:dyDescent="0.55000000000000004">
      <c r="A204" s="41" t="s">
        <v>1307</v>
      </c>
      <c r="B204" s="41">
        <v>9.4999999999999998E-3</v>
      </c>
      <c r="C204" s="41">
        <v>1.04E-2</v>
      </c>
      <c r="D204" s="41">
        <v>1.1299999999999999E-2</v>
      </c>
      <c r="E204" s="41">
        <v>0</v>
      </c>
      <c r="F204" s="41">
        <v>0</v>
      </c>
    </row>
    <row r="205" spans="1:6" x14ac:dyDescent="0.55000000000000004">
      <c r="A205" s="41" t="s">
        <v>1308</v>
      </c>
      <c r="B205" s="41">
        <v>1.54E-2</v>
      </c>
      <c r="C205" s="41">
        <v>0</v>
      </c>
      <c r="D205" s="41">
        <v>0</v>
      </c>
      <c r="E205" s="41">
        <v>0</v>
      </c>
      <c r="F205" s="41">
        <v>0</v>
      </c>
    </row>
    <row r="206" spans="1:6" x14ac:dyDescent="0.55000000000000004">
      <c r="A206" s="41" t="s">
        <v>1309</v>
      </c>
      <c r="B206" s="41">
        <v>0</v>
      </c>
      <c r="C206" s="41">
        <v>1.0200000000000001E-2</v>
      </c>
      <c r="D206" s="41">
        <v>0</v>
      </c>
      <c r="E206" s="41">
        <v>0</v>
      </c>
      <c r="F206" s="41">
        <v>0</v>
      </c>
    </row>
    <row r="207" spans="1:6" x14ac:dyDescent="0.55000000000000004">
      <c r="A207" s="41" t="s">
        <v>1310</v>
      </c>
      <c r="B207" s="41">
        <v>0</v>
      </c>
      <c r="C207" s="41">
        <v>1.0700000000000001E-2</v>
      </c>
      <c r="D207" s="41">
        <v>0</v>
      </c>
      <c r="E207" s="41">
        <v>0</v>
      </c>
      <c r="F207" s="41">
        <v>0</v>
      </c>
    </row>
    <row r="208" spans="1:6" x14ac:dyDescent="0.55000000000000004">
      <c r="A208" s="41" t="s">
        <v>1311</v>
      </c>
      <c r="B208" s="41">
        <v>1.092084196635738E-2</v>
      </c>
      <c r="C208" s="41">
        <v>1.0500000000000001E-2</v>
      </c>
      <c r="D208" s="41">
        <v>0</v>
      </c>
      <c r="E208" s="41">
        <v>0</v>
      </c>
      <c r="F208" s="41">
        <v>0</v>
      </c>
    </row>
    <row r="209" spans="1:6" x14ac:dyDescent="0.55000000000000004">
      <c r="A209" s="41" t="s">
        <v>1312</v>
      </c>
      <c r="B209" s="41">
        <v>1.23E-2</v>
      </c>
      <c r="C209" s="41">
        <v>1.2199999999999999E-2</v>
      </c>
      <c r="D209" s="41">
        <v>1.34E-2</v>
      </c>
      <c r="E209" s="41">
        <v>0</v>
      </c>
      <c r="F209" s="41">
        <v>0</v>
      </c>
    </row>
    <row r="210" spans="1:6" x14ac:dyDescent="0.55000000000000004">
      <c r="A210" s="41" t="s">
        <v>1313</v>
      </c>
      <c r="B210" s="41">
        <v>0</v>
      </c>
      <c r="C210" s="41">
        <v>0.01</v>
      </c>
      <c r="D210" s="41">
        <v>1.11E-2</v>
      </c>
      <c r="E210" s="41">
        <v>0</v>
      </c>
      <c r="F210" s="41">
        <v>0</v>
      </c>
    </row>
    <row r="211" spans="1:6" x14ac:dyDescent="0.55000000000000004">
      <c r="A211" s="41" t="s">
        <v>1314</v>
      </c>
      <c r="B211" s="41">
        <v>1.3000000000000001E-2</v>
      </c>
      <c r="C211" s="41">
        <v>0</v>
      </c>
      <c r="D211" s="41">
        <v>0</v>
      </c>
      <c r="E211" s="41">
        <v>0</v>
      </c>
      <c r="F211" s="41">
        <v>0</v>
      </c>
    </row>
    <row r="212" spans="1:6" x14ac:dyDescent="0.55000000000000004">
      <c r="A212" s="41" t="s">
        <v>1315</v>
      </c>
      <c r="B212" s="41">
        <v>1.1000000000000001E-2</v>
      </c>
      <c r="C212" s="41">
        <v>0</v>
      </c>
      <c r="D212" s="41">
        <v>0</v>
      </c>
      <c r="E212" s="41">
        <v>0</v>
      </c>
      <c r="F212" s="41">
        <v>0</v>
      </c>
    </row>
    <row r="213" spans="1:6" x14ac:dyDescent="0.55000000000000004">
      <c r="A213" s="41" t="s">
        <v>1316</v>
      </c>
      <c r="B213" s="41">
        <v>1.37E-2</v>
      </c>
      <c r="C213" s="41">
        <v>0</v>
      </c>
      <c r="D213" s="41">
        <v>0</v>
      </c>
      <c r="E213" s="41">
        <v>0</v>
      </c>
      <c r="F213" s="41">
        <v>0</v>
      </c>
    </row>
    <row r="214" spans="1:6" x14ac:dyDescent="0.55000000000000004">
      <c r="A214" s="41" t="s">
        <v>1317</v>
      </c>
      <c r="B214" s="41">
        <v>1.1599999999999999E-2</v>
      </c>
      <c r="C214" s="41">
        <v>0</v>
      </c>
      <c r="D214" s="41">
        <v>0</v>
      </c>
      <c r="E214" s="41">
        <v>0</v>
      </c>
      <c r="F214" s="41">
        <v>0</v>
      </c>
    </row>
    <row r="215" spans="1:6" x14ac:dyDescent="0.55000000000000004">
      <c r="A215" s="41" t="s">
        <v>1318</v>
      </c>
      <c r="B215" s="41">
        <v>1.11E-2</v>
      </c>
      <c r="C215" s="41">
        <v>0</v>
      </c>
      <c r="D215" s="41">
        <v>0</v>
      </c>
      <c r="E215" s="41">
        <v>0</v>
      </c>
      <c r="F215" s="41">
        <v>0</v>
      </c>
    </row>
    <row r="216" spans="1:6" x14ac:dyDescent="0.55000000000000004">
      <c r="A216" s="41" t="s">
        <v>1319</v>
      </c>
      <c r="B216" s="41">
        <v>1.1000000000000001E-2</v>
      </c>
      <c r="C216" s="41">
        <v>0</v>
      </c>
      <c r="D216" s="41">
        <v>0</v>
      </c>
      <c r="E216" s="41">
        <v>0</v>
      </c>
      <c r="F216" s="41">
        <v>0</v>
      </c>
    </row>
    <row r="217" spans="1:6" x14ac:dyDescent="0.55000000000000004">
      <c r="A217" s="41" t="s">
        <v>1320</v>
      </c>
      <c r="B217" s="41">
        <v>6.5000000000000006E-3</v>
      </c>
      <c r="C217" s="41">
        <v>0</v>
      </c>
      <c r="D217" s="41">
        <v>0</v>
      </c>
      <c r="E217" s="41">
        <v>0</v>
      </c>
      <c r="F217" s="41">
        <v>0</v>
      </c>
    </row>
    <row r="218" spans="1:6" x14ac:dyDescent="0.55000000000000004">
      <c r="A218" s="41" t="s">
        <v>1321</v>
      </c>
      <c r="B218" s="41">
        <v>1.7500000000000002E-2</v>
      </c>
      <c r="C218" s="41">
        <v>0</v>
      </c>
      <c r="D218" s="41">
        <v>0</v>
      </c>
      <c r="E218" s="41">
        <v>0</v>
      </c>
      <c r="F218" s="41">
        <v>0</v>
      </c>
    </row>
    <row r="219" spans="1:6" x14ac:dyDescent="0.55000000000000004">
      <c r="A219" s="41" t="s">
        <v>1322</v>
      </c>
      <c r="B219" s="41">
        <v>1.6799999999999999E-2</v>
      </c>
      <c r="C219" s="41">
        <v>0</v>
      </c>
      <c r="D219" s="41">
        <v>0</v>
      </c>
      <c r="E219" s="41">
        <v>0</v>
      </c>
      <c r="F219" s="41">
        <v>0</v>
      </c>
    </row>
    <row r="220" spans="1:6" x14ac:dyDescent="0.55000000000000004">
      <c r="A220" s="41" t="s">
        <v>1323</v>
      </c>
      <c r="B220" s="41">
        <v>1.09E-2</v>
      </c>
      <c r="C220" s="41">
        <v>0</v>
      </c>
      <c r="D220" s="41">
        <v>0</v>
      </c>
      <c r="E220" s="41">
        <v>0</v>
      </c>
      <c r="F220" s="41">
        <v>0</v>
      </c>
    </row>
    <row r="221" spans="1:6" x14ac:dyDescent="0.55000000000000004">
      <c r="A221" s="41" t="s">
        <v>1324</v>
      </c>
      <c r="B221" s="41">
        <v>2.1499999999999998E-2</v>
      </c>
      <c r="C221" s="41">
        <v>0</v>
      </c>
      <c r="D221" s="41">
        <v>0</v>
      </c>
      <c r="E221" s="41">
        <v>0</v>
      </c>
      <c r="F221" s="41">
        <v>0</v>
      </c>
    </row>
    <row r="222" spans="1:6" x14ac:dyDescent="0.55000000000000004">
      <c r="A222" s="41" t="s">
        <v>1325</v>
      </c>
      <c r="B222" s="41">
        <v>1.4150366105963839E-2</v>
      </c>
      <c r="C222" s="41">
        <v>0</v>
      </c>
      <c r="D222" s="41">
        <v>0</v>
      </c>
      <c r="E222" s="41">
        <v>0</v>
      </c>
      <c r="F222" s="41">
        <v>0</v>
      </c>
    </row>
    <row r="223" spans="1:6" x14ac:dyDescent="0.55000000000000004">
      <c r="A223" s="41" t="s">
        <v>1326</v>
      </c>
      <c r="B223" s="41">
        <v>2.5000000000000001E-2</v>
      </c>
      <c r="C223" s="41">
        <v>2.4E-2</v>
      </c>
      <c r="D223" s="41">
        <v>2.4799999999999999E-2</v>
      </c>
      <c r="E223" s="41">
        <v>2.2000000000000002E-2</v>
      </c>
      <c r="F223" s="41">
        <v>2.2700000000000001E-2</v>
      </c>
    </row>
    <row r="224" spans="1:6" x14ac:dyDescent="0.55000000000000004">
      <c r="A224" s="41" t="s">
        <v>1327</v>
      </c>
      <c r="B224" s="41">
        <v>2.4300000000000002E-2</v>
      </c>
      <c r="C224" s="41">
        <v>2.4199999999999999E-2</v>
      </c>
      <c r="D224" s="41">
        <v>2.3900000000000001E-2</v>
      </c>
      <c r="E224" s="41">
        <v>2.46E-2</v>
      </c>
      <c r="F224" s="41">
        <v>2.6099999999999998E-2</v>
      </c>
    </row>
    <row r="225" spans="1:6" x14ac:dyDescent="0.55000000000000004">
      <c r="A225" s="41" t="s">
        <v>1328</v>
      </c>
      <c r="B225" s="41">
        <v>1.38E-2</v>
      </c>
      <c r="C225" s="41">
        <v>0</v>
      </c>
      <c r="D225" s="41">
        <v>0</v>
      </c>
      <c r="E225" s="41">
        <v>0</v>
      </c>
      <c r="F225" s="41">
        <v>0</v>
      </c>
    </row>
    <row r="226" spans="1:6" x14ac:dyDescent="0.55000000000000004">
      <c r="A226" s="41" t="s">
        <v>1329</v>
      </c>
      <c r="B226" s="41">
        <v>3.3E-3</v>
      </c>
      <c r="C226" s="41">
        <v>3.5999999999999999E-3</v>
      </c>
      <c r="D226" s="41">
        <v>0</v>
      </c>
      <c r="E226" s="41">
        <v>0</v>
      </c>
      <c r="F226" s="41">
        <v>0</v>
      </c>
    </row>
    <row r="227" spans="1:6" x14ac:dyDescent="0.55000000000000004">
      <c r="A227" s="41" t="s">
        <v>1330</v>
      </c>
      <c r="B227" s="41">
        <v>1.8E-3</v>
      </c>
      <c r="C227" s="41">
        <v>0</v>
      </c>
      <c r="D227" s="41">
        <v>0</v>
      </c>
      <c r="E227" s="41">
        <v>0</v>
      </c>
      <c r="F227" s="41">
        <v>0</v>
      </c>
    </row>
    <row r="228" spans="1:6" x14ac:dyDescent="0.55000000000000004">
      <c r="A228" s="41" t="s">
        <v>1331</v>
      </c>
      <c r="B228" s="41">
        <v>1.6166262670780078E-3</v>
      </c>
      <c r="C228" s="41">
        <v>2.0046165711767299E-3</v>
      </c>
      <c r="D228" s="41">
        <v>2.457271925958572E-3</v>
      </c>
      <c r="E228" s="41">
        <v>0</v>
      </c>
      <c r="F228" s="41">
        <v>0</v>
      </c>
    </row>
    <row r="229" spans="1:6" x14ac:dyDescent="0.55000000000000004">
      <c r="A229" s="41" t="s">
        <v>1332</v>
      </c>
      <c r="B229" s="41">
        <v>2E-3</v>
      </c>
      <c r="C229" s="41">
        <v>0</v>
      </c>
      <c r="D229" s="41">
        <v>0</v>
      </c>
      <c r="E229" s="41">
        <v>0</v>
      </c>
      <c r="F229" s="41">
        <v>0</v>
      </c>
    </row>
    <row r="230" spans="1:6" x14ac:dyDescent="0.55000000000000004">
      <c r="A230" s="41" t="s">
        <v>1333</v>
      </c>
      <c r="B230" s="41">
        <v>1.1200000000000002E-2</v>
      </c>
      <c r="C230" s="41">
        <v>0</v>
      </c>
      <c r="D230" s="41">
        <v>0</v>
      </c>
      <c r="E230" s="41">
        <v>0</v>
      </c>
      <c r="F230" s="41">
        <v>0</v>
      </c>
    </row>
    <row r="231" spans="1:6" x14ac:dyDescent="0.55000000000000004">
      <c r="A231" s="41" t="s">
        <v>1334</v>
      </c>
      <c r="B231" s="41">
        <v>2.5000000000000001E-3</v>
      </c>
      <c r="C231" s="41">
        <v>0</v>
      </c>
      <c r="D231" s="41">
        <v>0</v>
      </c>
      <c r="E231" s="41">
        <v>0</v>
      </c>
      <c r="F231" s="41">
        <v>0</v>
      </c>
    </row>
    <row r="232" spans="1:6" x14ac:dyDescent="0.55000000000000004">
      <c r="A232" s="41" t="s">
        <v>1335</v>
      </c>
      <c r="B232" s="41">
        <v>0</v>
      </c>
      <c r="C232" s="41">
        <v>7.7000000000000002E-3</v>
      </c>
      <c r="D232" s="41">
        <v>7.9000000000000008E-3</v>
      </c>
      <c r="E232" s="41">
        <v>0</v>
      </c>
      <c r="F232" s="41">
        <v>0</v>
      </c>
    </row>
    <row r="233" spans="1:6" x14ac:dyDescent="0.55000000000000004">
      <c r="A233" s="41" t="s">
        <v>1336</v>
      </c>
      <c r="B233" s="41">
        <v>1.1899999999999999E-2</v>
      </c>
      <c r="C233" s="41">
        <v>1.2500000000000001E-2</v>
      </c>
      <c r="D233" s="41">
        <v>1.44E-2</v>
      </c>
      <c r="E233" s="41">
        <v>0</v>
      </c>
      <c r="F233" s="41">
        <v>0</v>
      </c>
    </row>
    <row r="234" spans="1:6" x14ac:dyDescent="0.55000000000000004">
      <c r="A234" s="41" t="s">
        <v>1337</v>
      </c>
      <c r="B234" s="41">
        <v>1.1399999999999999E-2</v>
      </c>
      <c r="C234" s="41">
        <v>1.2E-2</v>
      </c>
      <c r="D234" s="41">
        <v>1.3100000000000001E-2</v>
      </c>
      <c r="E234" s="41">
        <v>0</v>
      </c>
      <c r="F234" s="41">
        <v>0</v>
      </c>
    </row>
    <row r="235" spans="1:6" x14ac:dyDescent="0.55000000000000004">
      <c r="A235" s="41" t="s">
        <v>1338</v>
      </c>
      <c r="B235" s="41">
        <v>0</v>
      </c>
      <c r="C235" s="41">
        <v>1.38E-2</v>
      </c>
      <c r="D235" s="41">
        <v>1.66E-2</v>
      </c>
      <c r="E235" s="41">
        <v>1.38E-2</v>
      </c>
      <c r="F235" s="41">
        <v>1.66E-2</v>
      </c>
    </row>
    <row r="236" spans="1:6" x14ac:dyDescent="0.55000000000000004">
      <c r="A236" s="41" t="s">
        <v>1339</v>
      </c>
      <c r="B236" s="41">
        <v>8.6999999999999994E-3</v>
      </c>
      <c r="C236" s="41">
        <v>8.8000000000000005E-3</v>
      </c>
      <c r="D236" s="41">
        <v>9.5999999999999992E-3</v>
      </c>
      <c r="E236" s="41">
        <v>0</v>
      </c>
      <c r="F236" s="41">
        <v>0</v>
      </c>
    </row>
    <row r="237" spans="1:6" x14ac:dyDescent="0.55000000000000004">
      <c r="A237" s="41" t="s">
        <v>1340</v>
      </c>
      <c r="B237" s="41">
        <v>1.2688571428571428E-2</v>
      </c>
      <c r="C237" s="41">
        <v>1.2409677419354838E-2</v>
      </c>
      <c r="D237" s="41">
        <v>1.4116666666666666E-2</v>
      </c>
      <c r="E237" s="41">
        <v>1.2699999999999999E-2</v>
      </c>
      <c r="F237" s="41">
        <v>1.4199999999999999E-2</v>
      </c>
    </row>
    <row r="238" spans="1:6" x14ac:dyDescent="0.55000000000000004">
      <c r="A238" s="41" t="s">
        <v>1341</v>
      </c>
      <c r="B238" s="41">
        <v>1.21E-2</v>
      </c>
      <c r="C238" s="41">
        <v>1.2616161616161616E-2</v>
      </c>
      <c r="D238" s="41">
        <v>0</v>
      </c>
      <c r="E238" s="41">
        <v>1.26E-2</v>
      </c>
      <c r="F238" s="41">
        <v>0</v>
      </c>
    </row>
    <row r="239" spans="1:6" x14ac:dyDescent="0.55000000000000004">
      <c r="A239" s="41" t="s">
        <v>1342</v>
      </c>
      <c r="B239" s="41">
        <v>0</v>
      </c>
      <c r="C239" s="41">
        <v>9.1999999999999998E-3</v>
      </c>
      <c r="D239" s="41">
        <v>1.03E-2</v>
      </c>
      <c r="E239" s="41">
        <v>0</v>
      </c>
      <c r="F239" s="41">
        <v>0</v>
      </c>
    </row>
    <row r="240" spans="1:6" x14ac:dyDescent="0.55000000000000004">
      <c r="A240" s="41" t="s">
        <v>1343</v>
      </c>
      <c r="B240" s="41">
        <v>1.2570855485741906E-2</v>
      </c>
      <c r="C240" s="41">
        <v>1.3287152034261243E-2</v>
      </c>
      <c r="D240" s="41">
        <v>1.15E-2</v>
      </c>
      <c r="E240" s="41">
        <v>0</v>
      </c>
      <c r="F240" s="41">
        <v>0</v>
      </c>
    </row>
    <row r="241" spans="1:6" x14ac:dyDescent="0.55000000000000004">
      <c r="A241" s="41" t="s">
        <v>1344</v>
      </c>
      <c r="B241" s="41">
        <v>1.2E-2</v>
      </c>
      <c r="C241" s="41">
        <v>0</v>
      </c>
      <c r="D241" s="41">
        <v>0</v>
      </c>
      <c r="E241" s="41">
        <v>0</v>
      </c>
      <c r="F241" s="41">
        <v>0</v>
      </c>
    </row>
    <row r="242" spans="1:6" x14ac:dyDescent="0.55000000000000004">
      <c r="A242" s="41" t="s">
        <v>1345</v>
      </c>
      <c r="B242" s="41">
        <v>1.3999999999999999E-2</v>
      </c>
      <c r="C242" s="41">
        <v>0</v>
      </c>
      <c r="D242" s="41">
        <v>0</v>
      </c>
      <c r="E242" s="41">
        <v>0</v>
      </c>
      <c r="F242" s="41">
        <v>0</v>
      </c>
    </row>
    <row r="243" spans="1:6" x14ac:dyDescent="0.55000000000000004">
      <c r="A243" s="41" t="s">
        <v>1346</v>
      </c>
      <c r="B243" s="41">
        <v>1.1000000000000001E-2</v>
      </c>
      <c r="C243" s="41">
        <v>0</v>
      </c>
      <c r="D243" s="41">
        <v>0</v>
      </c>
      <c r="E243" s="41">
        <v>0</v>
      </c>
      <c r="F243" s="41">
        <v>0</v>
      </c>
    </row>
    <row r="244" spans="1:6" x14ac:dyDescent="0.55000000000000004">
      <c r="A244" s="41" t="s">
        <v>1347</v>
      </c>
      <c r="B244" s="41">
        <v>1.3000000000000001E-2</v>
      </c>
      <c r="C244" s="41">
        <v>0</v>
      </c>
      <c r="D244" s="41">
        <v>0</v>
      </c>
      <c r="E244" s="41">
        <v>0</v>
      </c>
      <c r="F244" s="41">
        <v>0</v>
      </c>
    </row>
    <row r="245" spans="1:6" x14ac:dyDescent="0.55000000000000004">
      <c r="A245" s="41" t="s">
        <v>1348</v>
      </c>
      <c r="B245" s="41">
        <v>1.3000000000000001E-2</v>
      </c>
      <c r="C245" s="41">
        <v>0</v>
      </c>
      <c r="D245" s="41">
        <v>0</v>
      </c>
      <c r="E245" s="41">
        <v>0</v>
      </c>
      <c r="F245" s="41">
        <v>0</v>
      </c>
    </row>
    <row r="246" spans="1:6" x14ac:dyDescent="0.55000000000000004">
      <c r="A246" s="41" t="s">
        <v>1349</v>
      </c>
      <c r="B246" s="41">
        <v>1.4999999999999999E-2</v>
      </c>
      <c r="C246" s="41">
        <v>0</v>
      </c>
      <c r="D246" s="41">
        <v>0</v>
      </c>
      <c r="E246" s="41">
        <v>0</v>
      </c>
      <c r="F246" s="41">
        <v>0</v>
      </c>
    </row>
    <row r="247" spans="1:6" x14ac:dyDescent="0.55000000000000004">
      <c r="A247" s="41" t="s">
        <v>1350</v>
      </c>
      <c r="B247" s="41">
        <v>1.3999999999999999E-2</v>
      </c>
      <c r="C247" s="41">
        <v>0</v>
      </c>
      <c r="D247" s="41">
        <v>0</v>
      </c>
      <c r="E247" s="41">
        <v>0</v>
      </c>
      <c r="F247" s="41">
        <v>0</v>
      </c>
    </row>
    <row r="248" spans="1:6" x14ac:dyDescent="0.55000000000000004">
      <c r="A248" s="41" t="s">
        <v>1351</v>
      </c>
      <c r="B248" s="41">
        <v>1.3300000000000001E-2</v>
      </c>
      <c r="C248" s="41">
        <v>0</v>
      </c>
      <c r="D248" s="41">
        <v>0</v>
      </c>
      <c r="E248" s="41">
        <v>0</v>
      </c>
      <c r="F248" s="41">
        <v>0</v>
      </c>
    </row>
    <row r="249" spans="1:6" x14ac:dyDescent="0.55000000000000004">
      <c r="A249" s="41" t="s">
        <v>1956</v>
      </c>
      <c r="B249" s="41">
        <v>1.55E-2</v>
      </c>
      <c r="C249" s="41">
        <v>0</v>
      </c>
      <c r="D249" s="41">
        <v>0</v>
      </c>
      <c r="E249" s="41">
        <v>0</v>
      </c>
      <c r="F249" s="41">
        <v>0</v>
      </c>
    </row>
    <row r="250" spans="1:6" x14ac:dyDescent="0.55000000000000004">
      <c r="A250" s="41" t="s">
        <v>1958</v>
      </c>
      <c r="B250" s="41">
        <v>1.26E-2</v>
      </c>
      <c r="C250" s="41">
        <v>0</v>
      </c>
      <c r="D250" s="41">
        <v>0</v>
      </c>
      <c r="E250" s="41">
        <v>0</v>
      </c>
      <c r="F250" s="41">
        <v>0</v>
      </c>
    </row>
    <row r="251" spans="1:6" x14ac:dyDescent="0.55000000000000004">
      <c r="A251" s="41" t="s">
        <v>1960</v>
      </c>
      <c r="B251" s="41">
        <v>1.771674051342172E-2</v>
      </c>
      <c r="C251" s="41">
        <v>0</v>
      </c>
      <c r="D251" s="41">
        <v>0</v>
      </c>
      <c r="E251" s="41">
        <v>0</v>
      </c>
      <c r="F251" s="41">
        <v>0</v>
      </c>
    </row>
    <row r="252" spans="1:6" x14ac:dyDescent="0.55000000000000004">
      <c r="A252" s="41" t="s">
        <v>1352</v>
      </c>
      <c r="B252" s="41">
        <v>1.2800000000000001E-2</v>
      </c>
      <c r="C252" s="41">
        <v>0</v>
      </c>
      <c r="D252" s="41">
        <v>0</v>
      </c>
      <c r="E252" s="41">
        <v>0</v>
      </c>
      <c r="F252" s="41">
        <v>0</v>
      </c>
    </row>
    <row r="253" spans="1:6" x14ac:dyDescent="0.55000000000000004">
      <c r="A253" s="41" t="s">
        <v>1353</v>
      </c>
      <c r="B253" s="41">
        <v>8.9999999999999992E-5</v>
      </c>
      <c r="C253" s="41">
        <v>1E-4</v>
      </c>
      <c r="D253" s="41">
        <v>8.9999999999999992E-5</v>
      </c>
      <c r="E253" s="41">
        <v>0</v>
      </c>
      <c r="F253" s="41">
        <v>0</v>
      </c>
    </row>
    <row r="254" spans="1:6" x14ac:dyDescent="0.55000000000000004">
      <c r="A254" s="41" t="s">
        <v>1354</v>
      </c>
      <c r="B254" s="41">
        <v>2.5999999999999999E-3</v>
      </c>
      <c r="C254" s="41">
        <v>2.5999999999999999E-3</v>
      </c>
      <c r="D254" s="41">
        <v>2.8000000000000004E-3</v>
      </c>
      <c r="E254" s="41">
        <v>2.5999999999999999E-3</v>
      </c>
      <c r="F254" s="41">
        <v>3.3E-3</v>
      </c>
    </row>
    <row r="255" spans="1:6" x14ac:dyDescent="0.55000000000000004">
      <c r="A255" s="41" t="s">
        <v>1355</v>
      </c>
      <c r="B255" s="41">
        <v>2.2000000000000001E-3</v>
      </c>
      <c r="C255" s="41">
        <v>2.15E-3</v>
      </c>
      <c r="D255" s="41">
        <v>2.3E-3</v>
      </c>
      <c r="E255" s="41">
        <v>0</v>
      </c>
      <c r="F255" s="41">
        <v>0</v>
      </c>
    </row>
    <row r="256" spans="1:6" x14ac:dyDescent="0.55000000000000004">
      <c r="A256" s="41" t="s">
        <v>1356</v>
      </c>
      <c r="B256" s="41">
        <v>9.7000000000000005E-4</v>
      </c>
      <c r="C256" s="41">
        <v>1.2099999999999999E-3</v>
      </c>
      <c r="D256" s="41">
        <v>0</v>
      </c>
      <c r="E256" s="41">
        <v>0</v>
      </c>
      <c r="F256" s="41">
        <v>0</v>
      </c>
    </row>
    <row r="257" spans="1:6" x14ac:dyDescent="0.55000000000000004">
      <c r="A257" s="41" t="s">
        <v>1357</v>
      </c>
      <c r="B257" s="41">
        <v>2.8999999999999998E-3</v>
      </c>
      <c r="C257" s="41">
        <v>2.7000000000000001E-3</v>
      </c>
      <c r="D257" s="41">
        <v>2.5000000000000001E-3</v>
      </c>
      <c r="E257" s="41">
        <v>0</v>
      </c>
      <c r="F257" s="41">
        <v>0</v>
      </c>
    </row>
    <row r="258" spans="1:6" x14ac:dyDescent="0.55000000000000004">
      <c r="A258" s="41" t="s">
        <v>1358</v>
      </c>
      <c r="B258" s="41">
        <v>0.03</v>
      </c>
      <c r="C258" s="41">
        <v>3.15E-2</v>
      </c>
      <c r="D258" s="41">
        <v>3.7499999999999999E-2</v>
      </c>
      <c r="E258" s="41">
        <v>2.76E-2</v>
      </c>
      <c r="F258" s="41">
        <v>2.8300000000000002E-2</v>
      </c>
    </row>
    <row r="259" spans="1:6" x14ac:dyDescent="0.55000000000000004">
      <c r="A259" s="41" t="s">
        <v>1359</v>
      </c>
      <c r="B259" s="41">
        <v>0</v>
      </c>
      <c r="C259" s="41">
        <v>1.2699999999999999E-2</v>
      </c>
      <c r="D259" s="41">
        <v>1.6500000000000001E-2</v>
      </c>
      <c r="E259" s="41">
        <v>1.2699999999999999E-2</v>
      </c>
      <c r="F259" s="41">
        <v>1.6500000000000001E-2</v>
      </c>
    </row>
    <row r="260" spans="1:6" x14ac:dyDescent="0.55000000000000004">
      <c r="A260" s="41" t="s">
        <v>1360</v>
      </c>
      <c r="B260" s="41">
        <v>9.0000000000000011E-3</v>
      </c>
      <c r="C260" s="41">
        <v>2.1000000000000001E-2</v>
      </c>
      <c r="D260" s="41">
        <v>1.5900000000000001E-2</v>
      </c>
      <c r="E260" s="41">
        <v>2.06E-2</v>
      </c>
      <c r="F260" s="41">
        <v>1.26E-2</v>
      </c>
    </row>
    <row r="261" spans="1:6" x14ac:dyDescent="0.55000000000000004">
      <c r="A261" s="41" t="s">
        <v>1361</v>
      </c>
      <c r="B261" s="41">
        <v>0</v>
      </c>
      <c r="C261" s="41">
        <v>0.02</v>
      </c>
      <c r="D261" s="41">
        <v>2.2400000000000003E-2</v>
      </c>
      <c r="E261" s="41">
        <v>0.02</v>
      </c>
      <c r="F261" s="41">
        <v>2.2400000000000003E-2</v>
      </c>
    </row>
    <row r="262" spans="1:6" x14ac:dyDescent="0.55000000000000004">
      <c r="A262" s="41" t="s">
        <v>1362</v>
      </c>
      <c r="B262" s="41">
        <v>2.5000000000000001E-2</v>
      </c>
      <c r="C262" s="41">
        <v>0</v>
      </c>
      <c r="D262" s="41">
        <v>0</v>
      </c>
      <c r="E262" s="41">
        <v>0</v>
      </c>
      <c r="F262" s="41">
        <v>0</v>
      </c>
    </row>
    <row r="263" spans="1:6" x14ac:dyDescent="0.55000000000000004">
      <c r="A263" s="41" t="s">
        <v>1363</v>
      </c>
      <c r="B263" s="41">
        <v>6.7792575206397301E-5</v>
      </c>
      <c r="C263" s="41">
        <v>7.0300000000000001E-5</v>
      </c>
      <c r="D263" s="41">
        <v>0</v>
      </c>
      <c r="E263" s="41">
        <v>0</v>
      </c>
      <c r="F263" s="41">
        <v>0</v>
      </c>
    </row>
    <row r="264" spans="1:6" x14ac:dyDescent="0.55000000000000004">
      <c r="A264" s="41" t="s">
        <v>1364</v>
      </c>
      <c r="B264" s="41">
        <v>6.7000000000000002E-3</v>
      </c>
      <c r="C264" s="41">
        <v>6.5000000000000006E-3</v>
      </c>
      <c r="D264" s="41">
        <v>0</v>
      </c>
      <c r="E264" s="41">
        <v>0</v>
      </c>
      <c r="F264" s="41">
        <v>0</v>
      </c>
    </row>
    <row r="265" spans="1:6" x14ac:dyDescent="0.55000000000000004">
      <c r="A265" s="41" t="s">
        <v>1365</v>
      </c>
      <c r="B265" s="41">
        <v>1.1000000000000001E-2</v>
      </c>
      <c r="C265" s="41">
        <v>1.4999999999999999E-2</v>
      </c>
      <c r="D265" s="41">
        <v>2.0799999999999999E-2</v>
      </c>
      <c r="E265" s="41">
        <v>1.38E-2</v>
      </c>
      <c r="F265" s="41">
        <v>2.0199999999999999E-2</v>
      </c>
    </row>
    <row r="266" spans="1:6" x14ac:dyDescent="0.55000000000000004">
      <c r="A266" s="41" t="s">
        <v>1366</v>
      </c>
      <c r="B266" s="41">
        <v>0</v>
      </c>
      <c r="C266" s="41">
        <v>1.6399999999999998E-2</v>
      </c>
      <c r="D266" s="41">
        <v>1.8668756698821006E-2</v>
      </c>
      <c r="E266" s="41">
        <v>1.6399999999999998E-2</v>
      </c>
      <c r="F266" s="41">
        <v>1.8668756698821006E-2</v>
      </c>
    </row>
    <row r="267" spans="1:6" x14ac:dyDescent="0.55000000000000004">
      <c r="A267" s="41" t="s">
        <v>1367</v>
      </c>
      <c r="B267" s="41">
        <v>7.204827192665254E-3</v>
      </c>
      <c r="C267" s="41">
        <v>9.237751215859161E-3</v>
      </c>
      <c r="D267" s="41">
        <v>9.300000000000001E-3</v>
      </c>
      <c r="E267" s="41">
        <v>0</v>
      </c>
      <c r="F267" s="41">
        <v>0</v>
      </c>
    </row>
    <row r="268" spans="1:6" x14ac:dyDescent="0.55000000000000004">
      <c r="A268" s="41" t="s">
        <v>1368</v>
      </c>
      <c r="B268" s="41">
        <v>3.0999999999999999E-3</v>
      </c>
      <c r="C268" s="41">
        <v>3.4999999999999996E-3</v>
      </c>
      <c r="D268" s="41">
        <v>0</v>
      </c>
      <c r="E268" s="41">
        <v>0</v>
      </c>
      <c r="F268" s="41">
        <v>0</v>
      </c>
    </row>
    <row r="269" spans="1:6" x14ac:dyDescent="0.55000000000000004">
      <c r="A269" s="41" t="s">
        <v>1369</v>
      </c>
      <c r="B269" s="41">
        <v>3.039257382106655E-3</v>
      </c>
      <c r="C269" s="41">
        <v>3.039257382106655E-3</v>
      </c>
      <c r="D269" s="41">
        <v>3.039257382106655E-3</v>
      </c>
      <c r="E269" s="41">
        <v>0</v>
      </c>
      <c r="F269" s="41">
        <v>0</v>
      </c>
    </row>
    <row r="270" spans="1:6" x14ac:dyDescent="0.55000000000000004">
      <c r="A270" s="41" t="s">
        <v>1370</v>
      </c>
      <c r="B270" s="41">
        <v>1.41E-2</v>
      </c>
      <c r="C270" s="41">
        <v>1.3988448026451746E-2</v>
      </c>
      <c r="D270" s="41">
        <v>1.3970373079736651E-2</v>
      </c>
      <c r="E270" s="41">
        <v>1.44E-2</v>
      </c>
      <c r="F270" s="41">
        <v>1.43E-2</v>
      </c>
    </row>
    <row r="271" spans="1:6" x14ac:dyDescent="0.55000000000000004">
      <c r="A271" s="41" t="s">
        <v>1371</v>
      </c>
      <c r="B271" s="41">
        <v>4.3E-3</v>
      </c>
      <c r="C271" s="41">
        <v>7.1999999999999998E-3</v>
      </c>
      <c r="D271" s="41">
        <v>0</v>
      </c>
      <c r="E271" s="41">
        <v>0</v>
      </c>
      <c r="F271" s="41">
        <v>0</v>
      </c>
    </row>
    <row r="272" spans="1:6" x14ac:dyDescent="0.55000000000000004">
      <c r="A272" s="41" t="s">
        <v>1372</v>
      </c>
      <c r="B272" s="41">
        <v>6.9999999999999993E-3</v>
      </c>
      <c r="C272" s="41">
        <v>6.2512472487311318E-3</v>
      </c>
      <c r="D272" s="41">
        <v>0</v>
      </c>
      <c r="E272" s="41">
        <v>0</v>
      </c>
      <c r="F272" s="41">
        <v>2.101706975399496E-2</v>
      </c>
    </row>
    <row r="273" spans="1:6" x14ac:dyDescent="0.55000000000000004">
      <c r="A273" s="41" t="s">
        <v>1373</v>
      </c>
      <c r="B273" s="41">
        <v>1.8E-3</v>
      </c>
      <c r="C273" s="41">
        <v>1.8E-3</v>
      </c>
      <c r="D273" s="41">
        <v>0</v>
      </c>
      <c r="E273" s="41">
        <v>0</v>
      </c>
      <c r="F273" s="41">
        <v>0</v>
      </c>
    </row>
    <row r="274" spans="1:6" x14ac:dyDescent="0.55000000000000004">
      <c r="A274" s="41" t="s">
        <v>1374</v>
      </c>
      <c r="B274" s="41">
        <v>7.000000000000001E-4</v>
      </c>
      <c r="C274" s="41">
        <v>6.9940778174783355E-4</v>
      </c>
      <c r="D274" s="41">
        <v>7.1436634860905788E-4</v>
      </c>
      <c r="E274" s="41">
        <v>7.000000000000001E-4</v>
      </c>
      <c r="F274" s="41">
        <v>5.9999999999999995E-4</v>
      </c>
    </row>
    <row r="275" spans="1:6" x14ac:dyDescent="0.55000000000000004">
      <c r="A275" s="41" t="s">
        <v>1375</v>
      </c>
      <c r="B275" s="41">
        <v>3.5732251521298176E-3</v>
      </c>
      <c r="C275" s="41">
        <v>3.5256906464731447E-3</v>
      </c>
      <c r="D275" s="41">
        <v>0</v>
      </c>
      <c r="E275" s="41">
        <v>3.3E-3</v>
      </c>
      <c r="F275" s="41">
        <v>0</v>
      </c>
    </row>
    <row r="276" spans="1:6" x14ac:dyDescent="0.55000000000000004">
      <c r="A276" s="41" t="s">
        <v>1376</v>
      </c>
      <c r="B276" s="41">
        <v>3.2000000000000002E-3</v>
      </c>
      <c r="C276" s="41">
        <v>7.1561194029850748E-3</v>
      </c>
      <c r="D276" s="41">
        <v>3.5999999999999999E-3</v>
      </c>
      <c r="E276" s="41">
        <v>0</v>
      </c>
      <c r="F276" s="41">
        <v>0</v>
      </c>
    </row>
    <row r="277" spans="1:6" x14ac:dyDescent="0.55000000000000004">
      <c r="A277" s="41" t="s">
        <v>1377</v>
      </c>
      <c r="B277" s="41">
        <v>1.6020000000000001E-3</v>
      </c>
      <c r="C277" s="41">
        <v>0</v>
      </c>
      <c r="D277" s="41">
        <v>0</v>
      </c>
      <c r="E277" s="41">
        <v>0</v>
      </c>
      <c r="F277" s="41">
        <v>0</v>
      </c>
    </row>
    <row r="278" spans="1:6" x14ac:dyDescent="0.55000000000000004">
      <c r="A278" s="41" t="s">
        <v>1378</v>
      </c>
      <c r="B278" s="41">
        <v>3.8E-3</v>
      </c>
      <c r="C278" s="41">
        <v>4.5000000000000005E-3</v>
      </c>
      <c r="D278" s="41">
        <v>0</v>
      </c>
      <c r="E278" s="41">
        <v>0</v>
      </c>
      <c r="F278" s="41">
        <v>0</v>
      </c>
    </row>
    <row r="279" spans="1:6" x14ac:dyDescent="0.55000000000000004">
      <c r="A279" s="41" t="s">
        <v>1379</v>
      </c>
      <c r="B279" s="41">
        <v>1.38E-2</v>
      </c>
      <c r="C279" s="41">
        <v>9.5999999999999992E-3</v>
      </c>
      <c r="D279" s="41">
        <v>4.1999999999999997E-3</v>
      </c>
      <c r="E279" s="41">
        <v>0</v>
      </c>
      <c r="F279" s="41">
        <v>0</v>
      </c>
    </row>
    <row r="280" spans="1:6" x14ac:dyDescent="0.55000000000000004">
      <c r="A280" s="41" t="s">
        <v>1380</v>
      </c>
      <c r="B280" s="41">
        <v>8.3899999999999999E-3</v>
      </c>
      <c r="C280" s="41">
        <v>8.7500000000000008E-3</v>
      </c>
      <c r="D280" s="41">
        <v>0</v>
      </c>
      <c r="E280" s="41">
        <v>0</v>
      </c>
      <c r="F280" s="41">
        <v>0</v>
      </c>
    </row>
    <row r="281" spans="1:6" x14ac:dyDescent="0.55000000000000004">
      <c r="A281" s="41" t="s">
        <v>1381</v>
      </c>
      <c r="B281" s="41">
        <v>2.7000000000000001E-3</v>
      </c>
      <c r="C281" s="41">
        <v>6.0999999999999995E-3</v>
      </c>
      <c r="D281" s="41">
        <v>0</v>
      </c>
      <c r="E281" s="41">
        <v>0</v>
      </c>
      <c r="F281" s="41">
        <v>0</v>
      </c>
    </row>
    <row r="282" spans="1:6" x14ac:dyDescent="0.55000000000000004">
      <c r="A282" s="41" t="s">
        <v>1382</v>
      </c>
      <c r="B282" s="41">
        <v>5.6000000000000008E-3</v>
      </c>
      <c r="C282" s="41">
        <v>6.0000000000000001E-3</v>
      </c>
      <c r="D282" s="41">
        <v>0</v>
      </c>
      <c r="E282" s="41">
        <v>0</v>
      </c>
      <c r="F282" s="41">
        <v>0</v>
      </c>
    </row>
    <row r="283" spans="1:6" x14ac:dyDescent="0.55000000000000004">
      <c r="A283" s="41" t="s">
        <v>1383</v>
      </c>
      <c r="B283" s="41">
        <v>8.6E-3</v>
      </c>
      <c r="C283" s="41">
        <v>6.9999999999999993E-3</v>
      </c>
      <c r="D283" s="41">
        <v>0</v>
      </c>
      <c r="E283" s="41">
        <v>0</v>
      </c>
      <c r="F283" s="41">
        <v>0</v>
      </c>
    </row>
    <row r="284" spans="1:6" x14ac:dyDescent="0.55000000000000004">
      <c r="A284" s="41" t="s">
        <v>1384</v>
      </c>
      <c r="B284" s="41">
        <v>2.0000000000000001E-4</v>
      </c>
      <c r="C284" s="41">
        <v>2.0000000000000001E-4</v>
      </c>
      <c r="D284" s="41">
        <v>2.0000000000000001E-4</v>
      </c>
      <c r="E284" s="41">
        <v>0</v>
      </c>
      <c r="F284" s="41">
        <v>0</v>
      </c>
    </row>
    <row r="285" spans="1:6" x14ac:dyDescent="0.55000000000000004">
      <c r="A285" s="41" t="s">
        <v>1385</v>
      </c>
      <c r="B285" s="41">
        <v>8.1000000000000013E-3</v>
      </c>
      <c r="C285" s="41">
        <v>0.01</v>
      </c>
      <c r="D285" s="41">
        <v>1.09E-2</v>
      </c>
      <c r="E285" s="41">
        <v>0</v>
      </c>
      <c r="F285" s="41">
        <v>0</v>
      </c>
    </row>
    <row r="286" spans="1:6" x14ac:dyDescent="0.55000000000000004">
      <c r="A286" s="41" t="s">
        <v>1386</v>
      </c>
      <c r="B286" s="41">
        <v>1.11E-2</v>
      </c>
      <c r="C286" s="41">
        <v>9.1999999999999998E-3</v>
      </c>
      <c r="D286" s="41">
        <v>8.8999999999999999E-3</v>
      </c>
      <c r="E286" s="41">
        <v>0</v>
      </c>
      <c r="F286" s="41">
        <v>0</v>
      </c>
    </row>
    <row r="287" spans="1:6" x14ac:dyDescent="0.55000000000000004">
      <c r="A287" s="41" t="s">
        <v>1387</v>
      </c>
      <c r="B287" s="41">
        <v>1.2699999999999999E-2</v>
      </c>
      <c r="C287" s="41">
        <v>1.1699999999999999E-2</v>
      </c>
      <c r="D287" s="41">
        <v>0</v>
      </c>
      <c r="E287" s="41">
        <v>0</v>
      </c>
      <c r="F287" s="41">
        <v>0</v>
      </c>
    </row>
    <row r="288" spans="1:6" x14ac:dyDescent="0.55000000000000004">
      <c r="A288" s="41" t="s">
        <v>1388</v>
      </c>
      <c r="B288" s="41">
        <v>1.2680373831775702E-2</v>
      </c>
      <c r="C288" s="41">
        <v>1.3999999999999999E-2</v>
      </c>
      <c r="D288" s="41">
        <v>0</v>
      </c>
      <c r="E288" s="41">
        <v>0</v>
      </c>
      <c r="F288" s="41">
        <v>0</v>
      </c>
    </row>
    <row r="289" spans="1:6" x14ac:dyDescent="0.55000000000000004">
      <c r="A289" s="41" t="s">
        <v>1389</v>
      </c>
      <c r="B289" s="41">
        <v>6.0999999999999995E-3</v>
      </c>
      <c r="C289" s="41">
        <v>6.1999999999999998E-3</v>
      </c>
      <c r="D289" s="41">
        <v>0</v>
      </c>
      <c r="E289" s="41">
        <v>0</v>
      </c>
      <c r="F289" s="41">
        <v>0</v>
      </c>
    </row>
    <row r="290" spans="1:6" x14ac:dyDescent="0.55000000000000004">
      <c r="A290" s="41" t="s">
        <v>1390</v>
      </c>
      <c r="B290" s="41">
        <v>5.1999999999999998E-3</v>
      </c>
      <c r="C290" s="41">
        <v>0</v>
      </c>
      <c r="D290" s="41">
        <v>0</v>
      </c>
      <c r="E290" s="41">
        <v>0</v>
      </c>
      <c r="F290" s="41">
        <v>0</v>
      </c>
    </row>
    <row r="291" spans="1:6" x14ac:dyDescent="0.55000000000000004">
      <c r="A291" s="41" t="s">
        <v>1391</v>
      </c>
      <c r="B291" s="41">
        <v>1.5700000000000002E-2</v>
      </c>
      <c r="C291" s="41">
        <v>1.1599999999999999E-2</v>
      </c>
      <c r="D291" s="41">
        <v>2.4300000000000002E-2</v>
      </c>
      <c r="E291" s="41">
        <v>9.4999999999999998E-3</v>
      </c>
      <c r="F291" s="41">
        <v>1.3500000000000002E-2</v>
      </c>
    </row>
    <row r="292" spans="1:6" x14ac:dyDescent="0.55000000000000004">
      <c r="A292" s="41" t="s">
        <v>1392</v>
      </c>
      <c r="B292" s="41">
        <v>1.8899047619047619E-3</v>
      </c>
      <c r="C292" s="41">
        <v>1.8835690304201851E-3</v>
      </c>
      <c r="D292" s="41">
        <v>0</v>
      </c>
      <c r="E292" s="41">
        <v>0</v>
      </c>
      <c r="F292" s="41">
        <v>0</v>
      </c>
    </row>
    <row r="293" spans="1:6" x14ac:dyDescent="0.55000000000000004">
      <c r="A293" s="41" t="s">
        <v>1393</v>
      </c>
      <c r="B293" s="41">
        <v>6.7000000000000002E-3</v>
      </c>
      <c r="C293" s="41">
        <v>7.0999999999999995E-3</v>
      </c>
      <c r="D293" s="41">
        <v>0</v>
      </c>
      <c r="E293" s="41">
        <v>0</v>
      </c>
      <c r="F293" s="41">
        <v>0</v>
      </c>
    </row>
    <row r="294" spans="1:6" x14ac:dyDescent="0.55000000000000004">
      <c r="A294" s="41" t="s">
        <v>1394</v>
      </c>
      <c r="B294" s="41">
        <v>6.6E-3</v>
      </c>
      <c r="C294" s="41">
        <v>6.7000000000000002E-3</v>
      </c>
      <c r="D294" s="41">
        <v>6.7000000000000002E-3</v>
      </c>
      <c r="E294" s="41">
        <v>0</v>
      </c>
      <c r="F294" s="41">
        <v>0</v>
      </c>
    </row>
    <row r="295" spans="1:6" x14ac:dyDescent="0.55000000000000004">
      <c r="A295" s="41" t="s">
        <v>1395</v>
      </c>
      <c r="B295" s="41">
        <v>6.5000000000000006E-3</v>
      </c>
      <c r="C295" s="41">
        <v>1.0500000000000001E-2</v>
      </c>
      <c r="D295" s="41">
        <v>1.23E-2</v>
      </c>
      <c r="E295" s="41">
        <v>0</v>
      </c>
      <c r="F295" s="41">
        <v>0</v>
      </c>
    </row>
    <row r="296" spans="1:6" x14ac:dyDescent="0.55000000000000004">
      <c r="A296" s="41" t="s">
        <v>1396</v>
      </c>
      <c r="B296" s="41">
        <v>6.0000000000000001E-3</v>
      </c>
      <c r="C296" s="41">
        <v>6.3E-3</v>
      </c>
      <c r="D296" s="41">
        <v>0</v>
      </c>
      <c r="E296" s="41">
        <v>0</v>
      </c>
      <c r="F296" s="41">
        <v>0</v>
      </c>
    </row>
    <row r="297" spans="1:6" x14ac:dyDescent="0.55000000000000004">
      <c r="A297" s="41" t="s">
        <v>1397</v>
      </c>
      <c r="B297" s="41">
        <v>8.1000000000000013E-3</v>
      </c>
      <c r="C297" s="41">
        <v>0</v>
      </c>
      <c r="D297" s="41">
        <v>0</v>
      </c>
      <c r="E297" s="41">
        <v>6.9999999999999993E-3</v>
      </c>
      <c r="F297" s="41">
        <v>0</v>
      </c>
    </row>
    <row r="298" spans="1:6" x14ac:dyDescent="0.55000000000000004">
      <c r="A298" s="41" t="s">
        <v>1398</v>
      </c>
      <c r="B298" s="41">
        <v>2.9300000000000003E-2</v>
      </c>
      <c r="C298" s="41">
        <v>2.3199999999999998E-2</v>
      </c>
      <c r="D298" s="41">
        <v>0</v>
      </c>
      <c r="E298" s="41">
        <v>0</v>
      </c>
      <c r="F298" s="41">
        <v>0</v>
      </c>
    </row>
    <row r="299" spans="1:6" x14ac:dyDescent="0.55000000000000004">
      <c r="A299" s="41" t="s">
        <v>1399</v>
      </c>
      <c r="B299" s="41">
        <v>8.199999999999999E-3</v>
      </c>
      <c r="C299" s="41">
        <v>9.5999999999999992E-3</v>
      </c>
      <c r="D299" s="41">
        <v>0</v>
      </c>
      <c r="E299" s="41">
        <v>0</v>
      </c>
      <c r="F299" s="41">
        <v>0</v>
      </c>
    </row>
    <row r="300" spans="1:6" x14ac:dyDescent="0.55000000000000004">
      <c r="A300" s="41" t="s">
        <v>1400</v>
      </c>
      <c r="B300" s="41">
        <v>5.1000000000000004E-3</v>
      </c>
      <c r="C300" s="41">
        <v>4.0000000000000001E-3</v>
      </c>
      <c r="D300" s="41">
        <v>0</v>
      </c>
      <c r="E300" s="41">
        <v>0</v>
      </c>
      <c r="F300" s="41">
        <v>0</v>
      </c>
    </row>
    <row r="301" spans="1:6" x14ac:dyDescent="0.55000000000000004">
      <c r="A301" s="41" t="s">
        <v>1401</v>
      </c>
      <c r="B301" s="41">
        <v>3.1600000000000003E-2</v>
      </c>
      <c r="C301" s="41">
        <v>0</v>
      </c>
      <c r="D301" s="41">
        <v>0</v>
      </c>
      <c r="E301" s="41">
        <v>0</v>
      </c>
      <c r="F301" s="41">
        <v>0</v>
      </c>
    </row>
    <row r="302" spans="1:6" x14ac:dyDescent="0.55000000000000004">
      <c r="A302" s="41" t="s">
        <v>1402</v>
      </c>
      <c r="B302" s="41">
        <v>4.0000000000000001E-3</v>
      </c>
      <c r="C302" s="41">
        <v>6.5000000000000006E-3</v>
      </c>
      <c r="D302" s="41">
        <v>0</v>
      </c>
      <c r="E302" s="41">
        <v>0</v>
      </c>
      <c r="F302" s="41">
        <v>0</v>
      </c>
    </row>
    <row r="303" spans="1:6" x14ac:dyDescent="0.55000000000000004">
      <c r="A303" s="41" t="s">
        <v>1403</v>
      </c>
      <c r="B303" s="41">
        <v>1.3917079207920794E-3</v>
      </c>
      <c r="C303" s="41">
        <v>2.214611872146119E-4</v>
      </c>
      <c r="D303" s="41">
        <v>0</v>
      </c>
      <c r="E303" s="41">
        <v>0</v>
      </c>
      <c r="F303" s="41">
        <v>0</v>
      </c>
    </row>
    <row r="304" spans="1:6" x14ac:dyDescent="0.55000000000000004">
      <c r="A304" s="41" t="s">
        <v>1404</v>
      </c>
      <c r="B304" s="41">
        <v>2.0000000000000001E-4</v>
      </c>
      <c r="C304" s="41">
        <v>4.0000000000000002E-4</v>
      </c>
      <c r="D304" s="41">
        <v>0</v>
      </c>
      <c r="E304" s="41">
        <v>0</v>
      </c>
      <c r="F304" s="41">
        <v>0</v>
      </c>
    </row>
    <row r="305" spans="1:6" x14ac:dyDescent="0.55000000000000004">
      <c r="A305" s="41" t="s">
        <v>1405</v>
      </c>
      <c r="B305" s="41">
        <v>9.1999999999999998E-3</v>
      </c>
      <c r="C305" s="41">
        <v>0</v>
      </c>
      <c r="D305" s="41">
        <v>0</v>
      </c>
      <c r="E305" s="41">
        <v>0</v>
      </c>
      <c r="F305" s="41">
        <v>0</v>
      </c>
    </row>
    <row r="306" spans="1:6" x14ac:dyDescent="0.55000000000000004">
      <c r="A306" s="41" t="s">
        <v>1406</v>
      </c>
      <c r="B306" s="41">
        <v>1.2E-2</v>
      </c>
      <c r="C306" s="41">
        <v>0</v>
      </c>
      <c r="D306" s="41">
        <v>0</v>
      </c>
      <c r="E306" s="41">
        <v>0</v>
      </c>
      <c r="F306" s="41">
        <v>0</v>
      </c>
    </row>
    <row r="307" spans="1:6" x14ac:dyDescent="0.55000000000000004">
      <c r="A307" s="41" t="s">
        <v>1407</v>
      </c>
      <c r="B307" s="41">
        <v>6.9999999999999993E-3</v>
      </c>
      <c r="C307" s="41">
        <v>0</v>
      </c>
      <c r="D307" s="41">
        <v>0</v>
      </c>
      <c r="E307" s="41">
        <v>0</v>
      </c>
      <c r="F307" s="41">
        <v>0</v>
      </c>
    </row>
    <row r="308" spans="1:6" x14ac:dyDescent="0.55000000000000004">
      <c r="A308" s="41" t="s">
        <v>1408</v>
      </c>
      <c r="B308" s="41">
        <v>5.5000000000000005E-3</v>
      </c>
      <c r="C308" s="41">
        <v>0</v>
      </c>
      <c r="D308" s="41">
        <v>0</v>
      </c>
      <c r="E308" s="41">
        <v>0</v>
      </c>
      <c r="F308" s="41">
        <v>0</v>
      </c>
    </row>
    <row r="309" spans="1:6" x14ac:dyDescent="0.55000000000000004">
      <c r="A309" s="41" t="s">
        <v>1409</v>
      </c>
      <c r="B309" s="41">
        <v>4.6999999999999993E-3</v>
      </c>
      <c r="C309" s="41">
        <v>0</v>
      </c>
      <c r="D309" s="41">
        <v>0</v>
      </c>
      <c r="E309" s="41">
        <v>0</v>
      </c>
      <c r="F309" s="41">
        <v>0</v>
      </c>
    </row>
    <row r="310" spans="1:6" x14ac:dyDescent="0.55000000000000004">
      <c r="A310" s="41" t="s">
        <v>1410</v>
      </c>
      <c r="B310" s="41">
        <v>3.3E-3</v>
      </c>
      <c r="C310" s="41">
        <v>0</v>
      </c>
      <c r="D310" s="41">
        <v>0</v>
      </c>
      <c r="E310" s="41">
        <v>0</v>
      </c>
      <c r="F310" s="41">
        <v>0</v>
      </c>
    </row>
    <row r="311" spans="1:6" x14ac:dyDescent="0.55000000000000004">
      <c r="A311" s="41" t="s">
        <v>1411</v>
      </c>
      <c r="B311" s="41">
        <v>1.3500000000000002E-2</v>
      </c>
      <c r="C311" s="41">
        <v>0</v>
      </c>
      <c r="D311" s="41">
        <v>0</v>
      </c>
      <c r="E311" s="41">
        <v>0</v>
      </c>
      <c r="F311" s="41">
        <v>0</v>
      </c>
    </row>
    <row r="312" spans="1:6" x14ac:dyDescent="0.55000000000000004">
      <c r="A312" s="41" t="s">
        <v>1412</v>
      </c>
      <c r="B312" s="41">
        <v>5.6999999999999993E-3</v>
      </c>
      <c r="C312" s="41">
        <v>0</v>
      </c>
      <c r="D312" s="41">
        <v>0</v>
      </c>
      <c r="E312" s="41">
        <v>0</v>
      </c>
      <c r="F312" s="41">
        <v>0</v>
      </c>
    </row>
    <row r="313" spans="1:6" x14ac:dyDescent="0.55000000000000004">
      <c r="A313" s="41" t="s">
        <v>1413</v>
      </c>
      <c r="B313" s="41">
        <v>8.5000000000000006E-3</v>
      </c>
      <c r="C313" s="41">
        <v>0</v>
      </c>
      <c r="D313" s="41">
        <v>0</v>
      </c>
      <c r="E313" s="41">
        <v>0</v>
      </c>
      <c r="F313" s="41">
        <v>0</v>
      </c>
    </row>
    <row r="314" spans="1:6" x14ac:dyDescent="0.55000000000000004">
      <c r="A314" s="41" t="s">
        <v>1414</v>
      </c>
      <c r="B314" s="41">
        <v>6.1999999999999998E-3</v>
      </c>
      <c r="C314" s="41">
        <v>0</v>
      </c>
      <c r="D314" s="41">
        <v>0</v>
      </c>
      <c r="E314" s="41">
        <v>0</v>
      </c>
      <c r="F314" s="41">
        <v>0</v>
      </c>
    </row>
    <row r="315" spans="1:6" x14ac:dyDescent="0.55000000000000004">
      <c r="A315" s="41" t="s">
        <v>1415</v>
      </c>
      <c r="B315" s="41">
        <v>5.3E-3</v>
      </c>
      <c r="C315" s="41">
        <v>0</v>
      </c>
      <c r="D315" s="41">
        <v>0</v>
      </c>
      <c r="E315" s="41">
        <v>0</v>
      </c>
      <c r="F315" s="41">
        <v>0</v>
      </c>
    </row>
    <row r="316" spans="1:6" x14ac:dyDescent="0.55000000000000004">
      <c r="A316" s="41" t="s">
        <v>1416</v>
      </c>
      <c r="B316" s="41">
        <v>1.1699999999999999E-2</v>
      </c>
      <c r="C316" s="41">
        <v>9.3999999999999986E-3</v>
      </c>
      <c r="D316" s="41">
        <v>0</v>
      </c>
      <c r="E316" s="41">
        <v>0</v>
      </c>
      <c r="F316" s="41">
        <v>0</v>
      </c>
    </row>
    <row r="317" spans="1:6" x14ac:dyDescent="0.55000000000000004">
      <c r="A317" s="41" t="s">
        <v>1417</v>
      </c>
      <c r="B317" s="41">
        <v>5.0000000000000001E-3</v>
      </c>
      <c r="C317" s="41">
        <v>0</v>
      </c>
      <c r="D317" s="41">
        <v>0</v>
      </c>
      <c r="E317" s="41">
        <v>0</v>
      </c>
      <c r="F317" s="41">
        <v>0</v>
      </c>
    </row>
    <row r="318" spans="1:6" x14ac:dyDescent="0.55000000000000004">
      <c r="A318" s="41" t="s">
        <v>1418</v>
      </c>
      <c r="B318" s="41">
        <v>5.0000000000000001E-4</v>
      </c>
      <c r="C318" s="41">
        <v>0</v>
      </c>
      <c r="D318" s="41">
        <v>0</v>
      </c>
      <c r="E318" s="41">
        <v>0</v>
      </c>
      <c r="F318" s="41">
        <v>0</v>
      </c>
    </row>
    <row r="319" spans="1:6" x14ac:dyDescent="0.55000000000000004">
      <c r="A319" s="41" t="s">
        <v>1419</v>
      </c>
      <c r="B319" s="41">
        <v>2.3999999999999998E-3</v>
      </c>
      <c r="C319" s="41">
        <v>2.3999999999999998E-3</v>
      </c>
      <c r="D319" s="41">
        <v>0</v>
      </c>
      <c r="E319" s="41">
        <v>0</v>
      </c>
      <c r="F319" s="41">
        <v>0</v>
      </c>
    </row>
    <row r="320" spans="1:6" x14ac:dyDescent="0.55000000000000004">
      <c r="A320" s="41" t="s">
        <v>1420</v>
      </c>
      <c r="B320" s="41">
        <v>1.46E-2</v>
      </c>
      <c r="C320" s="41">
        <v>0</v>
      </c>
      <c r="D320" s="41">
        <v>0</v>
      </c>
      <c r="E320" s="41">
        <v>0</v>
      </c>
      <c r="F320" s="41">
        <v>0</v>
      </c>
    </row>
    <row r="321" spans="1:6" x14ac:dyDescent="0.55000000000000004">
      <c r="A321" s="41" t="s">
        <v>1421</v>
      </c>
      <c r="B321" s="41">
        <v>8.5000000000000006E-3</v>
      </c>
      <c r="C321" s="41">
        <v>6.9999999999999993E-3</v>
      </c>
      <c r="D321" s="41">
        <v>0</v>
      </c>
      <c r="E321" s="41">
        <v>1.1399999999999999E-2</v>
      </c>
      <c r="F321" s="41">
        <v>7.9000000000000008E-3</v>
      </c>
    </row>
    <row r="322" spans="1:6" x14ac:dyDescent="0.55000000000000004">
      <c r="A322" s="41" t="s">
        <v>1422</v>
      </c>
      <c r="B322" s="41">
        <v>6.3E-3</v>
      </c>
      <c r="C322" s="41">
        <v>6.8999999999999999E-3</v>
      </c>
      <c r="D322" s="41">
        <v>0</v>
      </c>
      <c r="E322" s="41">
        <v>5.6999999999999993E-3</v>
      </c>
      <c r="F322" s="41">
        <v>5.7999999999999996E-3</v>
      </c>
    </row>
    <row r="323" spans="1:6" x14ac:dyDescent="0.55000000000000004">
      <c r="A323" s="41" t="s">
        <v>1423</v>
      </c>
      <c r="B323" s="41">
        <v>7.9000000000000008E-3</v>
      </c>
      <c r="C323" s="41">
        <v>7.4000000000000003E-3</v>
      </c>
      <c r="D323" s="41">
        <v>7.0999999999999995E-3</v>
      </c>
      <c r="E323" s="41">
        <v>7.4698876404494388E-3</v>
      </c>
      <c r="F323" s="41">
        <v>0</v>
      </c>
    </row>
    <row r="324" spans="1:6" x14ac:dyDescent="0.55000000000000004">
      <c r="A324" s="41" t="s">
        <v>1424</v>
      </c>
      <c r="B324" s="41">
        <v>2.99E-3</v>
      </c>
      <c r="C324" s="41">
        <v>3.4999999999999996E-3</v>
      </c>
      <c r="D324" s="41">
        <v>4.4299999999999999E-3</v>
      </c>
      <c r="E324" s="41">
        <v>0</v>
      </c>
      <c r="F324" s="41">
        <v>0</v>
      </c>
    </row>
    <row r="325" spans="1:6" x14ac:dyDescent="0.55000000000000004">
      <c r="A325" s="41" t="s">
        <v>1425</v>
      </c>
      <c r="B325" s="41">
        <v>3.4000000000000002E-3</v>
      </c>
      <c r="C325" s="41">
        <v>3.8800000000000002E-3</v>
      </c>
      <c r="D325" s="41">
        <v>4.0400000000000002E-3</v>
      </c>
      <c r="E325" s="41">
        <v>0</v>
      </c>
      <c r="F325" s="41">
        <v>0</v>
      </c>
    </row>
    <row r="326" spans="1:6" x14ac:dyDescent="0.55000000000000004">
      <c r="A326" s="41" t="s">
        <v>1426</v>
      </c>
      <c r="B326" s="41">
        <v>0</v>
      </c>
      <c r="C326" s="41">
        <v>3.0000000000000001E-3</v>
      </c>
      <c r="D326" s="41">
        <v>0</v>
      </c>
      <c r="E326" s="41">
        <v>0</v>
      </c>
      <c r="F326" s="41">
        <v>0</v>
      </c>
    </row>
    <row r="327" spans="1:6" x14ac:dyDescent="0.55000000000000004">
      <c r="A327" s="41" t="s">
        <v>1427</v>
      </c>
      <c r="B327" s="41">
        <v>0</v>
      </c>
      <c r="C327" s="41">
        <v>5.0800000000000003E-3</v>
      </c>
      <c r="D327" s="41">
        <v>5.5800000000000008E-3</v>
      </c>
      <c r="E327" s="41">
        <v>0</v>
      </c>
      <c r="F327" s="41">
        <v>0</v>
      </c>
    </row>
    <row r="328" spans="1:6" x14ac:dyDescent="0.55000000000000004">
      <c r="A328" s="41" t="s">
        <v>1428</v>
      </c>
      <c r="B328" s="41">
        <v>2.8999999999999998E-3</v>
      </c>
      <c r="C328" s="41">
        <v>0</v>
      </c>
      <c r="D328" s="41">
        <v>0</v>
      </c>
      <c r="E328" s="41">
        <v>0</v>
      </c>
      <c r="F328" s="41">
        <v>0</v>
      </c>
    </row>
    <row r="329" spans="1:6" x14ac:dyDescent="0.55000000000000004">
      <c r="A329" s="41" t="s">
        <v>1429</v>
      </c>
      <c r="B329" s="41">
        <v>6.9999999999999993E-3</v>
      </c>
      <c r="C329" s="41">
        <v>0</v>
      </c>
      <c r="D329" s="41">
        <v>0</v>
      </c>
      <c r="E329" s="41">
        <v>0</v>
      </c>
      <c r="F329" s="41">
        <v>0</v>
      </c>
    </row>
    <row r="330" spans="1:6" x14ac:dyDescent="0.55000000000000004">
      <c r="A330" s="41" t="s">
        <v>1430</v>
      </c>
      <c r="B330" s="41">
        <v>0</v>
      </c>
      <c r="C330" s="41">
        <v>2.7000000000000001E-3</v>
      </c>
      <c r="D330" s="41">
        <v>0</v>
      </c>
      <c r="E330" s="41">
        <v>0</v>
      </c>
      <c r="F330" s="41">
        <v>0</v>
      </c>
    </row>
    <row r="331" spans="1:6" x14ac:dyDescent="0.55000000000000004">
      <c r="A331" s="41" t="s">
        <v>1431</v>
      </c>
      <c r="B331" s="41">
        <v>0</v>
      </c>
      <c r="C331" s="41">
        <v>3.7000000000000002E-3</v>
      </c>
      <c r="D331" s="41">
        <v>0</v>
      </c>
      <c r="E331" s="41">
        <v>0</v>
      </c>
      <c r="F331" s="41">
        <v>0</v>
      </c>
    </row>
    <row r="332" spans="1:6" x14ac:dyDescent="0.55000000000000004">
      <c r="A332" s="41" t="s">
        <v>1432</v>
      </c>
      <c r="B332" s="41">
        <v>0</v>
      </c>
      <c r="C332" s="41">
        <v>0</v>
      </c>
      <c r="D332" s="41">
        <v>1.1999999999999999E-3</v>
      </c>
      <c r="E332" s="41">
        <v>0</v>
      </c>
      <c r="F332" s="41">
        <v>1.1999999999999999E-3</v>
      </c>
    </row>
    <row r="333" spans="1:6" x14ac:dyDescent="0.55000000000000004">
      <c r="A333" s="41" t="s">
        <v>1433</v>
      </c>
      <c r="B333" s="41">
        <v>0</v>
      </c>
      <c r="C333" s="41">
        <v>1.2999999999999999E-3</v>
      </c>
      <c r="D333" s="41">
        <v>0</v>
      </c>
      <c r="E333" s="41">
        <v>0</v>
      </c>
      <c r="F333" s="41">
        <v>0</v>
      </c>
    </row>
    <row r="334" spans="1:6" x14ac:dyDescent="0.55000000000000004">
      <c r="A334" s="41" t="s">
        <v>1434</v>
      </c>
      <c r="B334" s="41">
        <v>0</v>
      </c>
      <c r="C334" s="41">
        <v>0</v>
      </c>
      <c r="D334" s="41">
        <v>2.3E-3</v>
      </c>
      <c r="E334" s="41">
        <v>0</v>
      </c>
      <c r="F334" s="41">
        <v>2.3E-3</v>
      </c>
    </row>
    <row r="335" spans="1:6" x14ac:dyDescent="0.55000000000000004">
      <c r="A335" s="41" t="s">
        <v>1435</v>
      </c>
      <c r="B335" s="41">
        <v>2.8999999999999998E-3</v>
      </c>
      <c r="C335" s="41">
        <v>0</v>
      </c>
      <c r="D335" s="41">
        <v>0</v>
      </c>
      <c r="E335" s="41">
        <v>0</v>
      </c>
      <c r="F335" s="41">
        <v>0</v>
      </c>
    </row>
    <row r="336" spans="1:6" x14ac:dyDescent="0.55000000000000004">
      <c r="A336" s="41" t="s">
        <v>1436</v>
      </c>
      <c r="B336" s="41">
        <v>4.0000000000000001E-3</v>
      </c>
      <c r="C336" s="41">
        <v>0</v>
      </c>
      <c r="D336" s="41">
        <v>0</v>
      </c>
      <c r="E336" s="41">
        <v>0</v>
      </c>
      <c r="F336" s="41">
        <v>0</v>
      </c>
    </row>
    <row r="337" spans="1:6" x14ac:dyDescent="0.55000000000000004">
      <c r="A337" s="41" t="s">
        <v>1437</v>
      </c>
      <c r="B337" s="41">
        <v>3.3E-3</v>
      </c>
      <c r="C337" s="41">
        <v>0</v>
      </c>
      <c r="D337" s="41">
        <v>0</v>
      </c>
      <c r="E337" s="41">
        <v>0</v>
      </c>
      <c r="F337" s="41">
        <v>0</v>
      </c>
    </row>
    <row r="338" spans="1:6" x14ac:dyDescent="0.55000000000000004">
      <c r="A338" s="41" t="s">
        <v>1438</v>
      </c>
      <c r="B338" s="41">
        <v>5.0999999999999997E-2</v>
      </c>
      <c r="C338" s="41">
        <v>0</v>
      </c>
      <c r="D338" s="41">
        <v>0</v>
      </c>
      <c r="E338" s="41">
        <v>0</v>
      </c>
      <c r="F338" s="41">
        <v>0</v>
      </c>
    </row>
    <row r="339" spans="1:6" x14ac:dyDescent="0.55000000000000004">
      <c r="A339" s="41" t="s">
        <v>1439</v>
      </c>
      <c r="B339" s="41">
        <v>8.8000000000000005E-3</v>
      </c>
      <c r="C339" s="41">
        <v>0</v>
      </c>
      <c r="D339" s="41">
        <v>0</v>
      </c>
      <c r="E339" s="41">
        <v>0</v>
      </c>
      <c r="F339" s="41">
        <v>0</v>
      </c>
    </row>
    <row r="340" spans="1:6" x14ac:dyDescent="0.55000000000000004">
      <c r="A340" s="41" t="s">
        <v>1440</v>
      </c>
      <c r="B340" s="41">
        <v>7.000000000000001E-4</v>
      </c>
      <c r="C340" s="41">
        <v>0</v>
      </c>
      <c r="D340" s="41">
        <v>0</v>
      </c>
      <c r="E340" s="41">
        <v>0</v>
      </c>
      <c r="F340" s="41">
        <v>0</v>
      </c>
    </row>
    <row r="341" spans="1:6" x14ac:dyDescent="0.55000000000000004">
      <c r="A341" s="41" t="s">
        <v>1441</v>
      </c>
      <c r="B341" s="41">
        <v>6.5000000000000006E-3</v>
      </c>
      <c r="C341" s="41">
        <v>0</v>
      </c>
      <c r="D341" s="41">
        <v>0</v>
      </c>
      <c r="E341" s="41">
        <v>0</v>
      </c>
      <c r="F341" s="41">
        <v>0</v>
      </c>
    </row>
    <row r="342" spans="1:6" x14ac:dyDescent="0.55000000000000004">
      <c r="A342" s="41" t="s">
        <v>1442</v>
      </c>
      <c r="B342" s="41">
        <v>7.4000000000000003E-3</v>
      </c>
      <c r="C342" s="41">
        <v>0</v>
      </c>
      <c r="D342" s="41">
        <v>0</v>
      </c>
      <c r="E342" s="41">
        <v>0</v>
      </c>
      <c r="F342" s="41">
        <v>0</v>
      </c>
    </row>
    <row r="343" spans="1:6" x14ac:dyDescent="0.55000000000000004">
      <c r="A343" s="41" t="s">
        <v>1443</v>
      </c>
      <c r="B343" s="41">
        <v>7.9000000000000008E-3</v>
      </c>
      <c r="C343" s="41">
        <v>0</v>
      </c>
      <c r="D343" s="41">
        <v>0</v>
      </c>
      <c r="E343" s="41">
        <v>0</v>
      </c>
      <c r="F343" s="41">
        <v>0</v>
      </c>
    </row>
    <row r="344" spans="1:6" x14ac:dyDescent="0.55000000000000004">
      <c r="A344" s="41" t="s">
        <v>1444</v>
      </c>
      <c r="B344" s="41">
        <v>2.3999999999999998E-3</v>
      </c>
      <c r="C344" s="41">
        <v>0</v>
      </c>
      <c r="D344" s="41">
        <v>0</v>
      </c>
      <c r="E344" s="41">
        <v>0</v>
      </c>
      <c r="F344" s="41">
        <v>0</v>
      </c>
    </row>
    <row r="345" spans="1:6" x14ac:dyDescent="0.55000000000000004">
      <c r="A345" s="41" t="s">
        <v>1445</v>
      </c>
      <c r="B345" s="41">
        <v>3.4999999999999996E-3</v>
      </c>
      <c r="C345" s="41">
        <v>0</v>
      </c>
      <c r="D345" s="41">
        <v>0</v>
      </c>
      <c r="E345" s="41">
        <v>0</v>
      </c>
      <c r="F345" s="41">
        <v>0</v>
      </c>
    </row>
    <row r="346" spans="1:6" x14ac:dyDescent="0.55000000000000004">
      <c r="A346" s="41" t="s">
        <v>1446</v>
      </c>
      <c r="B346" s="41">
        <v>3.2300000000000002E-2</v>
      </c>
      <c r="C346" s="41">
        <v>0</v>
      </c>
      <c r="D346" s="41">
        <v>0</v>
      </c>
      <c r="E346" s="41">
        <v>0</v>
      </c>
      <c r="F346" s="41">
        <v>0</v>
      </c>
    </row>
    <row r="347" spans="1:6" x14ac:dyDescent="0.55000000000000004">
      <c r="A347" s="41" t="s">
        <v>1447</v>
      </c>
      <c r="B347" s="41">
        <v>5.0000000000000001E-3</v>
      </c>
      <c r="C347" s="41">
        <v>0</v>
      </c>
      <c r="D347" s="41">
        <v>0</v>
      </c>
      <c r="E347" s="41">
        <v>0</v>
      </c>
      <c r="F347" s="41">
        <v>0</v>
      </c>
    </row>
    <row r="348" spans="1:6" x14ac:dyDescent="0.55000000000000004">
      <c r="A348" s="41" t="s">
        <v>1448</v>
      </c>
      <c r="B348" s="41">
        <v>3.8E-3</v>
      </c>
      <c r="C348" s="41">
        <v>0</v>
      </c>
      <c r="D348" s="41">
        <v>0</v>
      </c>
      <c r="E348" s="41">
        <v>0</v>
      </c>
      <c r="F348" s="41">
        <v>0</v>
      </c>
    </row>
    <row r="349" spans="1:6" x14ac:dyDescent="0.55000000000000004">
      <c r="A349" s="41" t="s">
        <v>1449</v>
      </c>
      <c r="B349" s="41">
        <v>1.2099999999999999E-3</v>
      </c>
      <c r="C349" s="41">
        <v>0</v>
      </c>
      <c r="D349" s="41">
        <v>0</v>
      </c>
      <c r="E349" s="41">
        <v>0</v>
      </c>
      <c r="F349" s="41">
        <v>0</v>
      </c>
    </row>
    <row r="350" spans="1:6" x14ac:dyDescent="0.55000000000000004">
      <c r="A350" s="41" t="s">
        <v>1450</v>
      </c>
      <c r="B350" s="41">
        <v>5.1999999999999998E-3</v>
      </c>
      <c r="C350" s="41">
        <v>0</v>
      </c>
      <c r="D350" s="41">
        <v>0</v>
      </c>
      <c r="E350" s="41">
        <v>0</v>
      </c>
      <c r="F350" s="41">
        <v>0</v>
      </c>
    </row>
    <row r="351" spans="1:6" x14ac:dyDescent="0.55000000000000004">
      <c r="A351" s="41" t="s">
        <v>1451</v>
      </c>
      <c r="B351" s="41">
        <v>3.8E-3</v>
      </c>
      <c r="C351" s="41">
        <v>0</v>
      </c>
      <c r="D351" s="41">
        <v>0</v>
      </c>
      <c r="E351" s="41">
        <v>0</v>
      </c>
      <c r="F351" s="41">
        <v>0</v>
      </c>
    </row>
    <row r="352" spans="1:6" x14ac:dyDescent="0.55000000000000004">
      <c r="A352" s="41" t="s">
        <v>1452</v>
      </c>
      <c r="B352" s="41">
        <v>3.4000000000000002E-3</v>
      </c>
      <c r="C352" s="41">
        <v>0</v>
      </c>
      <c r="D352" s="41">
        <v>0</v>
      </c>
      <c r="E352" s="41">
        <v>0</v>
      </c>
      <c r="F352" s="41">
        <v>0</v>
      </c>
    </row>
    <row r="353" spans="1:6" x14ac:dyDescent="0.55000000000000004">
      <c r="A353" s="41" t="s">
        <v>1453</v>
      </c>
      <c r="B353" s="41">
        <v>5.8999999999999999E-3</v>
      </c>
      <c r="C353" s="41">
        <v>0</v>
      </c>
      <c r="D353" s="41">
        <v>0</v>
      </c>
      <c r="E353" s="41">
        <v>0</v>
      </c>
      <c r="F353" s="41">
        <v>0</v>
      </c>
    </row>
    <row r="354" spans="1:6" x14ac:dyDescent="0.55000000000000004">
      <c r="A354" s="41" t="s">
        <v>1454</v>
      </c>
      <c r="B354" s="41">
        <v>4.6999999999999993E-3</v>
      </c>
      <c r="C354" s="41">
        <v>0</v>
      </c>
      <c r="D354" s="41">
        <v>0</v>
      </c>
      <c r="E354" s="41">
        <v>0</v>
      </c>
      <c r="F354" s="41">
        <v>0</v>
      </c>
    </row>
    <row r="355" spans="1:6" x14ac:dyDescent="0.55000000000000004">
      <c r="A355" s="41" t="s">
        <v>1455</v>
      </c>
      <c r="B355" s="41">
        <v>5.6999999999999993E-3</v>
      </c>
      <c r="C355" s="41">
        <v>0</v>
      </c>
      <c r="D355" s="41">
        <v>0</v>
      </c>
      <c r="E355" s="41">
        <v>0</v>
      </c>
      <c r="F355" s="41">
        <v>0</v>
      </c>
    </row>
    <row r="356" spans="1:6" x14ac:dyDescent="0.55000000000000004">
      <c r="A356" s="41" t="s">
        <v>1456</v>
      </c>
      <c r="B356" s="41">
        <v>5.1500000000000001E-3</v>
      </c>
      <c r="C356" s="41">
        <v>0</v>
      </c>
      <c r="D356" s="41">
        <v>0</v>
      </c>
      <c r="E356" s="41">
        <v>0</v>
      </c>
      <c r="F356" s="41">
        <v>0</v>
      </c>
    </row>
    <row r="357" spans="1:6" x14ac:dyDescent="0.55000000000000004">
      <c r="A357" s="41" t="s">
        <v>1457</v>
      </c>
      <c r="B357" s="41">
        <v>4.6999999999999993E-3</v>
      </c>
      <c r="C357" s="41">
        <v>0</v>
      </c>
      <c r="D357" s="41">
        <v>0</v>
      </c>
      <c r="E357" s="41">
        <v>0</v>
      </c>
      <c r="F357" s="41">
        <v>0</v>
      </c>
    </row>
    <row r="358" spans="1:6" x14ac:dyDescent="0.55000000000000004">
      <c r="A358" s="41" t="s">
        <v>1458</v>
      </c>
      <c r="B358" s="41">
        <v>3.0000000000000001E-3</v>
      </c>
      <c r="C358" s="41">
        <v>0</v>
      </c>
      <c r="D358" s="41">
        <v>0</v>
      </c>
      <c r="E358" s="41">
        <v>0</v>
      </c>
      <c r="F358" s="41">
        <v>0</v>
      </c>
    </row>
    <row r="359" spans="1:6" x14ac:dyDescent="0.55000000000000004">
      <c r="A359" s="41" t="s">
        <v>1459</v>
      </c>
      <c r="B359" s="41">
        <v>3.0000000000000001E-3</v>
      </c>
      <c r="C359" s="41">
        <v>0</v>
      </c>
      <c r="D359" s="41">
        <v>0</v>
      </c>
      <c r="E359" s="41">
        <v>0</v>
      </c>
      <c r="F359" s="41">
        <v>0</v>
      </c>
    </row>
    <row r="360" spans="1:6" x14ac:dyDescent="0.55000000000000004">
      <c r="A360" s="41" t="s">
        <v>1460</v>
      </c>
      <c r="B360" s="41">
        <v>3.8E-3</v>
      </c>
      <c r="C360" s="41">
        <v>0</v>
      </c>
      <c r="D360" s="41">
        <v>0</v>
      </c>
      <c r="E360" s="41">
        <v>0</v>
      </c>
      <c r="F360" s="41">
        <v>0</v>
      </c>
    </row>
    <row r="361" spans="1:6" x14ac:dyDescent="0.55000000000000004">
      <c r="A361" s="41" t="s">
        <v>1461</v>
      </c>
      <c r="B361" s="41">
        <v>3.8E-3</v>
      </c>
      <c r="C361" s="41">
        <v>0</v>
      </c>
      <c r="D361" s="41">
        <v>0</v>
      </c>
      <c r="E361" s="41">
        <v>0</v>
      </c>
      <c r="F361" s="41">
        <v>0</v>
      </c>
    </row>
    <row r="362" spans="1:6" x14ac:dyDescent="0.55000000000000004">
      <c r="A362" s="41" t="s">
        <v>1462</v>
      </c>
      <c r="B362" s="41">
        <v>4.8999999999999998E-3</v>
      </c>
      <c r="C362" s="41">
        <v>0</v>
      </c>
      <c r="D362" s="41">
        <v>0</v>
      </c>
      <c r="E362" s="41">
        <v>0</v>
      </c>
      <c r="F362" s="41">
        <v>0</v>
      </c>
    </row>
    <row r="363" spans="1:6" x14ac:dyDescent="0.55000000000000004">
      <c r="A363" s="41" t="s">
        <v>1463</v>
      </c>
      <c r="B363" s="41">
        <v>8.5736146144936992E-3</v>
      </c>
      <c r="C363" s="41">
        <v>0</v>
      </c>
      <c r="D363" s="41">
        <v>0</v>
      </c>
      <c r="E363" s="41">
        <v>0</v>
      </c>
      <c r="F363" s="41">
        <v>0</v>
      </c>
    </row>
    <row r="364" spans="1:6" x14ac:dyDescent="0.55000000000000004">
      <c r="A364" s="41" t="s">
        <v>1464</v>
      </c>
      <c r="B364" s="41">
        <v>1.6E-2</v>
      </c>
      <c r="C364" s="41">
        <v>0</v>
      </c>
      <c r="D364" s="41">
        <v>0</v>
      </c>
      <c r="E364" s="41">
        <v>0</v>
      </c>
      <c r="F364" s="41">
        <v>0</v>
      </c>
    </row>
    <row r="365" spans="1:6" x14ac:dyDescent="0.55000000000000004">
      <c r="A365" s="41" t="s">
        <v>1465</v>
      </c>
      <c r="B365" s="41">
        <v>8.0000000000000002E-3</v>
      </c>
      <c r="C365" s="41">
        <v>0</v>
      </c>
      <c r="D365" s="41">
        <v>0</v>
      </c>
      <c r="E365" s="41">
        <v>0</v>
      </c>
      <c r="F365" s="41">
        <v>0</v>
      </c>
    </row>
    <row r="366" spans="1:6" x14ac:dyDescent="0.55000000000000004">
      <c r="A366" s="41" t="s">
        <v>1466</v>
      </c>
      <c r="B366" s="41">
        <v>7.7000000000000002E-3</v>
      </c>
      <c r="C366" s="41">
        <v>0</v>
      </c>
      <c r="D366" s="41">
        <v>0</v>
      </c>
      <c r="E366" s="41">
        <v>0</v>
      </c>
      <c r="F366" s="41">
        <v>0</v>
      </c>
    </row>
    <row r="367" spans="1:6" x14ac:dyDescent="0.55000000000000004">
      <c r="A367" s="41" t="s">
        <v>1467</v>
      </c>
      <c r="B367" s="41">
        <v>1.0700000000000001E-2</v>
      </c>
      <c r="C367" s="41">
        <v>0</v>
      </c>
      <c r="D367" s="41">
        <v>0</v>
      </c>
      <c r="E367" s="41">
        <v>0</v>
      </c>
      <c r="F367" s="41">
        <v>0</v>
      </c>
    </row>
    <row r="368" spans="1:6" x14ac:dyDescent="0.55000000000000004">
      <c r="A368" s="41" t="s">
        <v>1468</v>
      </c>
      <c r="B368" s="41">
        <v>8.8999999999999999E-3</v>
      </c>
      <c r="C368" s="41">
        <v>0</v>
      </c>
      <c r="D368" s="41">
        <v>0</v>
      </c>
      <c r="E368" s="41">
        <v>0</v>
      </c>
      <c r="F368" s="41">
        <v>0</v>
      </c>
    </row>
    <row r="369" spans="1:6" x14ac:dyDescent="0.55000000000000004">
      <c r="A369" s="41" t="s">
        <v>1469</v>
      </c>
      <c r="B369" s="41">
        <v>8.1000000000000013E-3</v>
      </c>
      <c r="C369" s="41">
        <v>0</v>
      </c>
      <c r="D369" s="41">
        <v>0</v>
      </c>
      <c r="E369" s="41">
        <v>0</v>
      </c>
      <c r="F369" s="41">
        <v>0</v>
      </c>
    </row>
    <row r="370" spans="1:6" x14ac:dyDescent="0.55000000000000004">
      <c r="A370" s="41" t="s">
        <v>1470</v>
      </c>
      <c r="B370" s="41">
        <v>8.2389830508474565E-3</v>
      </c>
      <c r="C370" s="41">
        <v>0</v>
      </c>
      <c r="D370" s="41">
        <v>0</v>
      </c>
      <c r="E370" s="41">
        <v>0</v>
      </c>
      <c r="F370" s="41">
        <v>0</v>
      </c>
    </row>
    <row r="371" spans="1:6" x14ac:dyDescent="0.55000000000000004">
      <c r="A371" s="41" t="s">
        <v>1471</v>
      </c>
      <c r="B371" s="41">
        <v>1.0328301886792452E-2</v>
      </c>
      <c r="C371" s="41">
        <v>0</v>
      </c>
      <c r="D371" s="41">
        <v>0</v>
      </c>
      <c r="E371" s="41">
        <v>0</v>
      </c>
      <c r="F371" s="41">
        <v>0</v>
      </c>
    </row>
    <row r="372" spans="1:6" x14ac:dyDescent="0.55000000000000004">
      <c r="A372" s="41" t="s">
        <v>1476</v>
      </c>
      <c r="B372" s="41">
        <v>1.1299999999999999E-2</v>
      </c>
      <c r="C372" s="41">
        <v>0</v>
      </c>
      <c r="D372" s="41">
        <v>0</v>
      </c>
      <c r="E372" s="41">
        <v>0</v>
      </c>
      <c r="F372" s="41">
        <v>0</v>
      </c>
    </row>
    <row r="373" spans="1:6" x14ac:dyDescent="0.55000000000000004">
      <c r="A373" s="41" t="s">
        <v>1477</v>
      </c>
      <c r="B373" s="41">
        <v>0.01</v>
      </c>
      <c r="C373" s="41">
        <v>0</v>
      </c>
      <c r="D373" s="41">
        <v>0</v>
      </c>
      <c r="E373" s="41">
        <v>0</v>
      </c>
      <c r="F373" s="41">
        <v>0</v>
      </c>
    </row>
    <row r="374" spans="1:6" x14ac:dyDescent="0.55000000000000004">
      <c r="A374" s="41" t="s">
        <v>1478</v>
      </c>
      <c r="B374" s="41">
        <v>1.0129362416107379E-2</v>
      </c>
      <c r="C374" s="41">
        <v>0</v>
      </c>
      <c r="D374" s="41">
        <v>0</v>
      </c>
      <c r="E374" s="41">
        <v>0</v>
      </c>
      <c r="F374" s="41">
        <v>0</v>
      </c>
    </row>
    <row r="375" spans="1:6" x14ac:dyDescent="0.55000000000000004">
      <c r="A375" s="41" t="s">
        <v>1479</v>
      </c>
      <c r="B375" s="41">
        <v>8.6440929860459401E-3</v>
      </c>
      <c r="C375" s="41">
        <v>0</v>
      </c>
      <c r="D375" s="41">
        <v>0</v>
      </c>
      <c r="E375" s="41">
        <v>0</v>
      </c>
      <c r="F375" s="41">
        <v>0</v>
      </c>
    </row>
    <row r="376" spans="1:6" x14ac:dyDescent="0.55000000000000004">
      <c r="A376" s="41" t="s">
        <v>1480</v>
      </c>
      <c r="B376" s="41">
        <v>8.4490899798575023E-3</v>
      </c>
      <c r="C376" s="41">
        <v>0</v>
      </c>
      <c r="D376" s="41">
        <v>0</v>
      </c>
      <c r="E376" s="41">
        <v>0</v>
      </c>
      <c r="F376" s="41">
        <v>0</v>
      </c>
    </row>
    <row r="377" spans="1:6" x14ac:dyDescent="0.55000000000000004">
      <c r="A377" s="41" t="s">
        <v>1472</v>
      </c>
      <c r="B377" s="41">
        <v>6.9999999999999993E-3</v>
      </c>
      <c r="C377" s="41">
        <v>0</v>
      </c>
      <c r="D377" s="41">
        <v>0</v>
      </c>
      <c r="E377" s="41">
        <v>0</v>
      </c>
      <c r="F377" s="41">
        <v>0</v>
      </c>
    </row>
    <row r="378" spans="1:6" x14ac:dyDescent="0.55000000000000004">
      <c r="A378" s="41" t="s">
        <v>1473</v>
      </c>
      <c r="B378" s="41">
        <v>1.15E-2</v>
      </c>
      <c r="C378" s="41">
        <v>0</v>
      </c>
      <c r="D378" s="41">
        <v>0</v>
      </c>
      <c r="E378" s="41">
        <v>0</v>
      </c>
      <c r="F378" s="41">
        <v>0</v>
      </c>
    </row>
    <row r="379" spans="1:6" x14ac:dyDescent="0.55000000000000004">
      <c r="A379" s="41" t="s">
        <v>1474</v>
      </c>
      <c r="B379" s="41">
        <v>1.23E-2</v>
      </c>
      <c r="C379" s="41">
        <v>0</v>
      </c>
      <c r="D379" s="41">
        <v>0</v>
      </c>
      <c r="E379" s="41">
        <v>0</v>
      </c>
      <c r="F379" s="41">
        <v>0</v>
      </c>
    </row>
    <row r="380" spans="1:6" x14ac:dyDescent="0.55000000000000004">
      <c r="A380" s="41" t="s">
        <v>1475</v>
      </c>
      <c r="B380" s="41">
        <v>1.55E-2</v>
      </c>
      <c r="C380" s="41">
        <v>0</v>
      </c>
      <c r="D380" s="41">
        <v>0</v>
      </c>
      <c r="E380" s="41">
        <v>0</v>
      </c>
      <c r="F380" s="41">
        <v>0</v>
      </c>
    </row>
    <row r="381" spans="1:6" x14ac:dyDescent="0.55000000000000004">
      <c r="A381" s="41" t="s">
        <v>1481</v>
      </c>
      <c r="B381" s="41">
        <v>1.175E-2</v>
      </c>
      <c r="C381" s="41">
        <v>0</v>
      </c>
      <c r="D381" s="41">
        <v>0</v>
      </c>
      <c r="E381" s="41">
        <v>0</v>
      </c>
      <c r="F381" s="41">
        <v>0</v>
      </c>
    </row>
    <row r="382" spans="1:6" x14ac:dyDescent="0.55000000000000004">
      <c r="A382" s="41" t="s">
        <v>1482</v>
      </c>
      <c r="B382" s="41">
        <v>1.3500000000000002E-2</v>
      </c>
      <c r="C382" s="41">
        <v>0</v>
      </c>
      <c r="D382" s="41">
        <v>0</v>
      </c>
      <c r="E382" s="41">
        <v>0</v>
      </c>
      <c r="F382" s="41">
        <v>0</v>
      </c>
    </row>
    <row r="383" spans="1:6" x14ac:dyDescent="0.55000000000000004">
      <c r="A383" s="41" t="s">
        <v>1483</v>
      </c>
      <c r="B383" s="41">
        <v>0.01</v>
      </c>
      <c r="C383" s="41">
        <v>0</v>
      </c>
      <c r="D383" s="41">
        <v>0</v>
      </c>
      <c r="E383" s="41">
        <v>0</v>
      </c>
      <c r="F383" s="41">
        <v>0</v>
      </c>
    </row>
    <row r="384" spans="1:6" x14ac:dyDescent="0.55000000000000004">
      <c r="A384" s="41" t="s">
        <v>1484</v>
      </c>
      <c r="B384" s="41">
        <v>6.9999999999999993E-3</v>
      </c>
      <c r="C384" s="41">
        <v>0</v>
      </c>
      <c r="D384" s="41">
        <v>0</v>
      </c>
      <c r="E384" s="41">
        <v>0</v>
      </c>
      <c r="F384" s="41">
        <v>0</v>
      </c>
    </row>
    <row r="385" spans="1:6" x14ac:dyDescent="0.55000000000000004">
      <c r="A385" s="41" t="s">
        <v>1485</v>
      </c>
      <c r="B385" s="41">
        <v>8.3000000000000001E-3</v>
      </c>
      <c r="C385" s="41">
        <v>0</v>
      </c>
      <c r="D385" s="41">
        <v>0</v>
      </c>
      <c r="E385" s="41">
        <v>0</v>
      </c>
      <c r="F385" s="41">
        <v>0</v>
      </c>
    </row>
    <row r="386" spans="1:6" x14ac:dyDescent="0.55000000000000004">
      <c r="A386" s="41" t="s">
        <v>1486</v>
      </c>
      <c r="B386" s="41">
        <v>6.0000000000000001E-3</v>
      </c>
      <c r="C386" s="41">
        <v>0</v>
      </c>
      <c r="D386" s="41">
        <v>0</v>
      </c>
      <c r="E386" s="41">
        <v>0</v>
      </c>
      <c r="F386" s="41">
        <v>0</v>
      </c>
    </row>
    <row r="387" spans="1:6" x14ac:dyDescent="0.55000000000000004">
      <c r="A387" s="41" t="s">
        <v>1487</v>
      </c>
      <c r="B387" s="41">
        <v>6.9999999999999993E-3</v>
      </c>
      <c r="C387" s="41">
        <v>0</v>
      </c>
      <c r="D387" s="41">
        <v>0</v>
      </c>
      <c r="E387" s="41">
        <v>0</v>
      </c>
      <c r="F387" s="41">
        <v>0</v>
      </c>
    </row>
    <row r="388" spans="1:6" x14ac:dyDescent="0.55000000000000004">
      <c r="A388" s="41" t="s">
        <v>1488</v>
      </c>
      <c r="B388" s="41">
        <v>2.7000000000000001E-3</v>
      </c>
      <c r="C388" s="41">
        <v>2.3E-3</v>
      </c>
      <c r="D388" s="41">
        <v>0</v>
      </c>
      <c r="E388" s="41">
        <v>0</v>
      </c>
      <c r="F388" s="41">
        <v>0</v>
      </c>
    </row>
    <row r="389" spans="1:6" x14ac:dyDescent="0.55000000000000004">
      <c r="A389" s="41" t="s">
        <v>1489</v>
      </c>
      <c r="B389" s="41">
        <v>0</v>
      </c>
      <c r="C389" s="41">
        <v>2.0999999999999999E-3</v>
      </c>
      <c r="D389" s="41">
        <v>0</v>
      </c>
      <c r="E389" s="41">
        <v>0</v>
      </c>
      <c r="F389" s="41">
        <v>0</v>
      </c>
    </row>
    <row r="390" spans="1:6" x14ac:dyDescent="0.55000000000000004">
      <c r="A390" s="41" t="s">
        <v>1490</v>
      </c>
      <c r="B390" s="41">
        <v>4.5999999999999999E-3</v>
      </c>
      <c r="C390" s="41">
        <v>0</v>
      </c>
      <c r="D390" s="41">
        <v>0</v>
      </c>
      <c r="E390" s="41">
        <v>0</v>
      </c>
      <c r="F390" s="41">
        <v>0</v>
      </c>
    </row>
    <row r="391" spans="1:6" x14ac:dyDescent="0.55000000000000004">
      <c r="A391" s="41" t="s">
        <v>1491</v>
      </c>
      <c r="B391" s="41">
        <v>1.47E-2</v>
      </c>
      <c r="C391" s="41">
        <v>0</v>
      </c>
      <c r="D391" s="41">
        <v>0</v>
      </c>
      <c r="E391" s="41">
        <v>0</v>
      </c>
      <c r="F391" s="41">
        <v>0</v>
      </c>
    </row>
    <row r="392" spans="1:6" x14ac:dyDescent="0.55000000000000004">
      <c r="A392" s="41" t="s">
        <v>1492</v>
      </c>
      <c r="B392" s="41">
        <v>7.9000000000000008E-3</v>
      </c>
      <c r="C392" s="41">
        <v>0</v>
      </c>
      <c r="D392" s="41">
        <v>0</v>
      </c>
      <c r="E392" s="41">
        <v>0</v>
      </c>
      <c r="F392" s="41">
        <v>0</v>
      </c>
    </row>
    <row r="393" spans="1:6" x14ac:dyDescent="0.55000000000000004">
      <c r="A393" s="41" t="s">
        <v>1493</v>
      </c>
      <c r="B393" s="41">
        <v>6.8000000000000005E-3</v>
      </c>
      <c r="C393" s="41">
        <v>0</v>
      </c>
      <c r="D393" s="41">
        <v>0</v>
      </c>
      <c r="E393" s="41">
        <v>0</v>
      </c>
      <c r="F393" s="41">
        <v>0</v>
      </c>
    </row>
    <row r="394" spans="1:6" x14ac:dyDescent="0.55000000000000004">
      <c r="A394" s="41" t="s">
        <v>1494</v>
      </c>
      <c r="B394" s="41">
        <v>1.09E-2</v>
      </c>
      <c r="C394" s="41">
        <v>0</v>
      </c>
      <c r="D394" s="41">
        <v>0</v>
      </c>
      <c r="E394" s="41">
        <v>0</v>
      </c>
      <c r="F394" s="41">
        <v>0</v>
      </c>
    </row>
    <row r="395" spans="1:6" x14ac:dyDescent="0.55000000000000004">
      <c r="A395" s="41" t="s">
        <v>1495</v>
      </c>
      <c r="B395" s="41">
        <v>1E-3</v>
      </c>
      <c r="C395" s="41">
        <v>8.9999999999999998E-4</v>
      </c>
      <c r="D395" s="41">
        <v>1E-3</v>
      </c>
      <c r="E395" s="41">
        <v>0</v>
      </c>
      <c r="F395" s="41">
        <v>0</v>
      </c>
    </row>
    <row r="396" spans="1:6" x14ac:dyDescent="0.55000000000000004">
      <c r="A396" s="41" t="s">
        <v>1496</v>
      </c>
      <c r="B396" s="41">
        <v>1.4000000000000002E-3</v>
      </c>
      <c r="C396" s="41">
        <v>0</v>
      </c>
      <c r="D396" s="41">
        <v>0</v>
      </c>
      <c r="E396" s="41">
        <v>0</v>
      </c>
      <c r="F396" s="41">
        <v>0</v>
      </c>
    </row>
    <row r="397" spans="1:6" x14ac:dyDescent="0.55000000000000004">
      <c r="A397" s="41" t="s">
        <v>1497</v>
      </c>
      <c r="B397" s="41">
        <v>7.1999999999999998E-3</v>
      </c>
      <c r="C397" s="41">
        <v>4.8456952003958446E-3</v>
      </c>
      <c r="D397" s="41">
        <v>6.2583710407239819E-3</v>
      </c>
      <c r="E397" s="41">
        <v>4.510948905109489E-3</v>
      </c>
      <c r="F397" s="41">
        <v>5.8999999999999999E-3</v>
      </c>
    </row>
    <row r="398" spans="1:6" x14ac:dyDescent="0.55000000000000004">
      <c r="A398" s="41" t="s">
        <v>1498</v>
      </c>
      <c r="B398" s="41">
        <v>4.3E-3</v>
      </c>
      <c r="C398" s="41">
        <v>0</v>
      </c>
      <c r="D398" s="41">
        <v>0</v>
      </c>
      <c r="E398" s="41">
        <v>0</v>
      </c>
      <c r="F398" s="41">
        <v>0</v>
      </c>
    </row>
    <row r="399" spans="1:6" x14ac:dyDescent="0.55000000000000004">
      <c r="A399" s="41" t="s">
        <v>1499</v>
      </c>
      <c r="B399" s="41">
        <v>3.7000000000000002E-3</v>
      </c>
      <c r="C399" s="41">
        <v>0</v>
      </c>
      <c r="D399" s="41">
        <v>0</v>
      </c>
      <c r="E399" s="41">
        <v>0</v>
      </c>
      <c r="F399" s="41">
        <v>0</v>
      </c>
    </row>
    <row r="400" spans="1:6" x14ac:dyDescent="0.55000000000000004">
      <c r="A400" s="41" t="s">
        <v>1500</v>
      </c>
      <c r="B400" s="41">
        <v>4.3E-3</v>
      </c>
      <c r="C400" s="41">
        <v>0</v>
      </c>
      <c r="D400" s="41">
        <v>0</v>
      </c>
      <c r="E400" s="41">
        <v>0</v>
      </c>
      <c r="F400" s="41">
        <v>0</v>
      </c>
    </row>
    <row r="401" spans="1:6" x14ac:dyDescent="0.55000000000000004">
      <c r="A401" s="41" t="s">
        <v>1501</v>
      </c>
      <c r="B401" s="41">
        <v>2.3999999999999998E-3</v>
      </c>
      <c r="C401" s="41">
        <v>0</v>
      </c>
      <c r="D401" s="41">
        <v>0</v>
      </c>
      <c r="E401" s="41">
        <v>0</v>
      </c>
      <c r="F401" s="41">
        <v>0</v>
      </c>
    </row>
    <row r="402" spans="1:6" x14ac:dyDescent="0.55000000000000004">
      <c r="A402" s="41" t="s">
        <v>1502</v>
      </c>
      <c r="B402" s="41">
        <v>6.0000000000000001E-3</v>
      </c>
      <c r="C402" s="41">
        <v>0</v>
      </c>
      <c r="D402" s="41">
        <v>0</v>
      </c>
      <c r="E402" s="41">
        <v>0</v>
      </c>
      <c r="F402" s="41">
        <v>0</v>
      </c>
    </row>
    <row r="403" spans="1:6" x14ac:dyDescent="0.55000000000000004">
      <c r="A403" s="41" t="s">
        <v>1503</v>
      </c>
      <c r="B403" s="41">
        <v>2.8999999999999998E-3</v>
      </c>
      <c r="C403" s="41">
        <v>0</v>
      </c>
      <c r="D403" s="41">
        <v>0</v>
      </c>
      <c r="E403" s="41">
        <v>0</v>
      </c>
      <c r="F403" s="41">
        <v>0</v>
      </c>
    </row>
    <row r="404" spans="1:6" x14ac:dyDescent="0.55000000000000004">
      <c r="A404" s="41" t="s">
        <v>1504</v>
      </c>
      <c r="B404" s="41">
        <v>5.0000000000000001E-4</v>
      </c>
      <c r="C404" s="41">
        <v>0</v>
      </c>
      <c r="D404" s="41">
        <v>0</v>
      </c>
      <c r="E404" s="41">
        <v>0</v>
      </c>
      <c r="F404" s="41">
        <v>0</v>
      </c>
    </row>
    <row r="405" spans="1:6" x14ac:dyDescent="0.55000000000000004">
      <c r="A405" s="41" t="s">
        <v>1505</v>
      </c>
      <c r="B405" s="41">
        <v>8.0000000000000004E-4</v>
      </c>
      <c r="C405" s="41">
        <v>8.9999999999999998E-4</v>
      </c>
      <c r="D405" s="41">
        <v>0</v>
      </c>
      <c r="E405" s="41">
        <v>0</v>
      </c>
      <c r="F405" s="41">
        <v>0</v>
      </c>
    </row>
    <row r="406" spans="1:6" x14ac:dyDescent="0.55000000000000004">
      <c r="A406" s="41" t="s">
        <v>1506</v>
      </c>
      <c r="B406" s="41">
        <v>1.4191899070385124E-3</v>
      </c>
      <c r="C406" s="41">
        <v>1.5072566639519269E-3</v>
      </c>
      <c r="D406" s="41">
        <v>1.3723630834771639E-3</v>
      </c>
      <c r="E406" s="41">
        <v>1.5482071713147411E-3</v>
      </c>
      <c r="F406" s="41">
        <v>1.3546812749003984E-3</v>
      </c>
    </row>
    <row r="407" spans="1:6" x14ac:dyDescent="0.55000000000000004">
      <c r="A407" s="41" t="s">
        <v>1507</v>
      </c>
      <c r="B407" s="41">
        <v>4.5999999999999999E-3</v>
      </c>
      <c r="C407" s="41">
        <v>0</v>
      </c>
      <c r="D407" s="41">
        <v>0</v>
      </c>
      <c r="E407" s="41">
        <v>0</v>
      </c>
      <c r="F407" s="41">
        <v>0</v>
      </c>
    </row>
    <row r="408" spans="1:6" x14ac:dyDescent="0.55000000000000004">
      <c r="A408" s="41" t="s">
        <v>1508</v>
      </c>
      <c r="B408" s="41">
        <v>5.8999999999999999E-3</v>
      </c>
      <c r="C408" s="41">
        <v>8.5000000000000006E-3</v>
      </c>
      <c r="D408" s="41">
        <v>0</v>
      </c>
      <c r="E408" s="41">
        <v>0</v>
      </c>
      <c r="F408" s="41">
        <v>0</v>
      </c>
    </row>
    <row r="409" spans="1:6" x14ac:dyDescent="0.55000000000000004">
      <c r="A409" s="41" t="s">
        <v>1509</v>
      </c>
      <c r="B409" s="41">
        <v>4.7999999999999996E-3</v>
      </c>
      <c r="C409" s="41">
        <v>6.3E-3</v>
      </c>
      <c r="D409" s="41">
        <v>0</v>
      </c>
      <c r="E409" s="41">
        <v>0</v>
      </c>
      <c r="F409" s="41">
        <v>0</v>
      </c>
    </row>
    <row r="410" spans="1:6" x14ac:dyDescent="0.55000000000000004">
      <c r="A410" s="41" t="s">
        <v>1510</v>
      </c>
      <c r="B410" s="41">
        <v>6.6E-3</v>
      </c>
      <c r="C410" s="41">
        <v>0</v>
      </c>
      <c r="D410" s="41">
        <v>0</v>
      </c>
      <c r="E410" s="41">
        <v>0</v>
      </c>
      <c r="F410" s="41">
        <v>0</v>
      </c>
    </row>
    <row r="411" spans="1:6" x14ac:dyDescent="0.55000000000000004">
      <c r="A411" s="41" t="s">
        <v>1511</v>
      </c>
      <c r="B411" s="41">
        <v>2.7000000000000001E-3</v>
      </c>
      <c r="C411" s="41">
        <v>3.2000000000000002E-3</v>
      </c>
      <c r="D411" s="41">
        <v>0</v>
      </c>
      <c r="E411" s="41">
        <v>0</v>
      </c>
      <c r="F411" s="41">
        <v>0</v>
      </c>
    </row>
    <row r="412" spans="1:6" x14ac:dyDescent="0.55000000000000004">
      <c r="A412" s="41" t="s">
        <v>1512</v>
      </c>
      <c r="B412" s="41">
        <v>4.1999999999999997E-3</v>
      </c>
      <c r="C412" s="41">
        <v>2.7000000000000001E-3</v>
      </c>
      <c r="D412" s="41">
        <v>2.4245750074560093E-3</v>
      </c>
      <c r="E412" s="41">
        <v>2.7000000000000001E-3</v>
      </c>
      <c r="F412" s="41">
        <v>2.2000000000000001E-3</v>
      </c>
    </row>
    <row r="413" spans="1:6" x14ac:dyDescent="0.55000000000000004">
      <c r="A413" s="41" t="s">
        <v>1513</v>
      </c>
      <c r="B413" s="41">
        <v>4.0000000000000001E-3</v>
      </c>
      <c r="C413" s="41">
        <v>4.1999999999999997E-3</v>
      </c>
      <c r="D413" s="41">
        <v>4.6999999999999993E-3</v>
      </c>
      <c r="E413" s="41">
        <v>0</v>
      </c>
      <c r="F413" s="41">
        <v>0</v>
      </c>
    </row>
    <row r="414" spans="1:6" x14ac:dyDescent="0.55000000000000004">
      <c r="A414" s="41" t="s">
        <v>1514</v>
      </c>
      <c r="B414" s="41">
        <v>2.9999999999999997E-4</v>
      </c>
      <c r="C414" s="41">
        <v>1.6000000000000001E-3</v>
      </c>
      <c r="D414" s="41">
        <v>0</v>
      </c>
      <c r="E414" s="41">
        <v>0</v>
      </c>
      <c r="F414" s="41">
        <v>0</v>
      </c>
    </row>
    <row r="415" spans="1:6" x14ac:dyDescent="0.55000000000000004">
      <c r="A415" s="41" t="s">
        <v>1515</v>
      </c>
      <c r="B415" s="41">
        <v>5.0000000000000001E-4</v>
      </c>
      <c r="C415" s="41">
        <v>0</v>
      </c>
      <c r="D415" s="41">
        <v>0</v>
      </c>
      <c r="E415" s="41">
        <v>0</v>
      </c>
      <c r="F415" s="41">
        <v>0</v>
      </c>
    </row>
    <row r="416" spans="1:6" x14ac:dyDescent="0.55000000000000004">
      <c r="A416" s="41" t="s">
        <v>1516</v>
      </c>
      <c r="B416" s="41">
        <v>1.0200000000000001E-2</v>
      </c>
      <c r="C416" s="41">
        <v>0</v>
      </c>
      <c r="D416" s="41">
        <v>0</v>
      </c>
      <c r="E416" s="41">
        <v>0</v>
      </c>
      <c r="F416" s="41">
        <v>0</v>
      </c>
    </row>
    <row r="417" spans="1:6" x14ac:dyDescent="0.55000000000000004">
      <c r="A417" s="41" t="s">
        <v>1517</v>
      </c>
      <c r="B417" s="41">
        <v>0</v>
      </c>
      <c r="C417" s="41">
        <v>6.9999999999999993E-3</v>
      </c>
      <c r="D417" s="41">
        <v>0</v>
      </c>
      <c r="E417" s="41">
        <v>0</v>
      </c>
      <c r="F417" s="41">
        <v>0</v>
      </c>
    </row>
    <row r="418" spans="1:6" x14ac:dyDescent="0.55000000000000004">
      <c r="A418" s="41" t="s">
        <v>1518</v>
      </c>
      <c r="B418" s="41">
        <v>0</v>
      </c>
      <c r="C418" s="41">
        <v>7.0999999999999995E-3</v>
      </c>
      <c r="D418" s="41">
        <v>0</v>
      </c>
      <c r="E418" s="41">
        <v>0</v>
      </c>
      <c r="F418" s="41">
        <v>0</v>
      </c>
    </row>
    <row r="419" spans="1:6" x14ac:dyDescent="0.55000000000000004">
      <c r="A419" s="41" t="s">
        <v>1519</v>
      </c>
      <c r="B419" s="41">
        <v>1.2999999999999999E-3</v>
      </c>
      <c r="C419" s="41">
        <v>0</v>
      </c>
      <c r="D419" s="41">
        <v>0</v>
      </c>
      <c r="E419" s="41">
        <v>0</v>
      </c>
      <c r="F419" s="41">
        <v>0</v>
      </c>
    </row>
    <row r="420" spans="1:6" x14ac:dyDescent="0.55000000000000004">
      <c r="A420" s="41" t="s">
        <v>1520</v>
      </c>
      <c r="B420" s="41">
        <v>1.8599999999999999E-3</v>
      </c>
      <c r="C420" s="41">
        <v>1.92E-3</v>
      </c>
      <c r="D420" s="41">
        <v>0</v>
      </c>
      <c r="E420" s="41">
        <v>0</v>
      </c>
      <c r="F420" s="41">
        <v>0</v>
      </c>
    </row>
    <row r="421" spans="1:6" x14ac:dyDescent="0.55000000000000004">
      <c r="A421" s="41" t="s">
        <v>1521</v>
      </c>
      <c r="B421" s="41">
        <v>2.6700000000000001E-3</v>
      </c>
      <c r="C421" s="41">
        <v>0</v>
      </c>
      <c r="D421" s="41">
        <v>0</v>
      </c>
      <c r="E421" s="41">
        <v>0</v>
      </c>
      <c r="F421" s="41">
        <v>0</v>
      </c>
    </row>
    <row r="422" spans="1:6" x14ac:dyDescent="0.55000000000000004">
      <c r="A422" s="41" t="s">
        <v>1522</v>
      </c>
      <c r="B422" s="41">
        <v>4.8999999999999998E-3</v>
      </c>
      <c r="C422" s="41">
        <v>0</v>
      </c>
      <c r="D422" s="41">
        <v>0</v>
      </c>
      <c r="E422" s="41">
        <v>0</v>
      </c>
      <c r="F422" s="41">
        <v>0</v>
      </c>
    </row>
    <row r="423" spans="1:6" x14ac:dyDescent="0.55000000000000004">
      <c r="A423" s="41" t="s">
        <v>1523</v>
      </c>
      <c r="B423" s="41">
        <v>4.4000000000000003E-3</v>
      </c>
      <c r="C423" s="41">
        <v>0</v>
      </c>
      <c r="D423" s="41">
        <v>0</v>
      </c>
      <c r="E423" s="41">
        <v>0</v>
      </c>
      <c r="F423" s="41">
        <v>0</v>
      </c>
    </row>
    <row r="424" spans="1:6" x14ac:dyDescent="0.55000000000000004">
      <c r="A424" s="41" t="s">
        <v>1524</v>
      </c>
      <c r="B424" s="41">
        <v>1.2500000000000001E-2</v>
      </c>
      <c r="C424" s="41">
        <v>0</v>
      </c>
      <c r="D424" s="41">
        <v>0</v>
      </c>
      <c r="E424" s="41">
        <v>0</v>
      </c>
      <c r="F424" s="41">
        <v>0</v>
      </c>
    </row>
    <row r="425" spans="1:6" x14ac:dyDescent="0.55000000000000004">
      <c r="A425" s="41" t="s">
        <v>1525</v>
      </c>
      <c r="B425" s="41">
        <v>9.3999999999999986E-3</v>
      </c>
      <c r="C425" s="41">
        <v>0</v>
      </c>
      <c r="D425" s="41">
        <v>0</v>
      </c>
      <c r="E425" s="41">
        <v>0</v>
      </c>
      <c r="F425" s="41">
        <v>0</v>
      </c>
    </row>
    <row r="426" spans="1:6" x14ac:dyDescent="0.55000000000000004">
      <c r="A426" s="41" t="s">
        <v>1526</v>
      </c>
      <c r="B426" s="41">
        <v>4.5000000000000005E-3</v>
      </c>
      <c r="C426" s="41">
        <v>0</v>
      </c>
      <c r="D426" s="41">
        <v>0</v>
      </c>
      <c r="E426" s="41">
        <v>0</v>
      </c>
      <c r="F426" s="41">
        <v>0</v>
      </c>
    </row>
    <row r="427" spans="1:6" x14ac:dyDescent="0.55000000000000004">
      <c r="A427" s="41" t="s">
        <v>1527</v>
      </c>
      <c r="B427" s="41">
        <v>2.4000000000000002E-3</v>
      </c>
      <c r="C427" s="41">
        <v>0</v>
      </c>
      <c r="D427" s="41">
        <v>0</v>
      </c>
      <c r="E427" s="41">
        <v>0</v>
      </c>
      <c r="F427" s="41">
        <v>0</v>
      </c>
    </row>
    <row r="428" spans="1:6" x14ac:dyDescent="0.55000000000000004">
      <c r="A428" s="41" t="s">
        <v>1528</v>
      </c>
      <c r="B428" s="41">
        <v>3.0000000000000001E-3</v>
      </c>
      <c r="C428" s="41">
        <v>0</v>
      </c>
      <c r="D428" s="41">
        <v>0</v>
      </c>
      <c r="E428" s="41">
        <v>0</v>
      </c>
      <c r="F428" s="41">
        <v>0</v>
      </c>
    </row>
    <row r="429" spans="1:6" x14ac:dyDescent="0.55000000000000004">
      <c r="A429" s="41" t="s">
        <v>1529</v>
      </c>
      <c r="B429" s="41">
        <v>4.5000000000000005E-3</v>
      </c>
      <c r="C429" s="41">
        <v>0</v>
      </c>
      <c r="D429" s="41">
        <v>0</v>
      </c>
      <c r="E429" s="41">
        <v>0</v>
      </c>
      <c r="F429" s="41">
        <v>0</v>
      </c>
    </row>
    <row r="430" spans="1:6" x14ac:dyDescent="0.55000000000000004">
      <c r="A430" s="41" t="s">
        <v>1530</v>
      </c>
      <c r="B430" s="41">
        <v>1.5E-3</v>
      </c>
      <c r="C430" s="41">
        <v>0</v>
      </c>
      <c r="D430" s="41">
        <v>0</v>
      </c>
      <c r="E430" s="41">
        <v>0</v>
      </c>
      <c r="F430" s="41">
        <v>0</v>
      </c>
    </row>
    <row r="431" spans="1:6" x14ac:dyDescent="0.55000000000000004">
      <c r="A431" s="41" t="s">
        <v>1531</v>
      </c>
      <c r="B431" s="41">
        <v>9.4999999999999998E-3</v>
      </c>
      <c r="C431" s="41">
        <v>0</v>
      </c>
      <c r="D431" s="41">
        <v>0</v>
      </c>
      <c r="E431" s="41">
        <v>0</v>
      </c>
      <c r="F431" s="41">
        <v>0</v>
      </c>
    </row>
    <row r="432" spans="1:6" x14ac:dyDescent="0.55000000000000004">
      <c r="A432" s="41" t="s">
        <v>1532</v>
      </c>
      <c r="B432" s="41">
        <v>1.4000000000000002E-3</v>
      </c>
      <c r="C432" s="41">
        <v>0</v>
      </c>
      <c r="D432" s="41">
        <v>0</v>
      </c>
      <c r="E432" s="41">
        <v>0</v>
      </c>
      <c r="F432" s="41">
        <v>0</v>
      </c>
    </row>
    <row r="433" spans="1:6" x14ac:dyDescent="0.55000000000000004">
      <c r="A433" s="41" t="s">
        <v>1533</v>
      </c>
      <c r="B433" s="41">
        <v>5.3E-3</v>
      </c>
      <c r="C433" s="41">
        <v>0</v>
      </c>
      <c r="D433" s="41">
        <v>0</v>
      </c>
      <c r="E433" s="41">
        <v>0</v>
      </c>
      <c r="F433" s="41">
        <v>0</v>
      </c>
    </row>
    <row r="434" spans="1:6" x14ac:dyDescent="0.55000000000000004">
      <c r="A434" s="41" t="s">
        <v>1534</v>
      </c>
      <c r="B434" s="41">
        <v>2.9999999999999997E-4</v>
      </c>
      <c r="C434" s="41">
        <v>0</v>
      </c>
      <c r="D434" s="41">
        <v>0</v>
      </c>
      <c r="E434" s="41">
        <v>0</v>
      </c>
      <c r="F434" s="41">
        <v>0</v>
      </c>
    </row>
    <row r="435" spans="1:6" x14ac:dyDescent="0.55000000000000004">
      <c r="A435" s="41" t="s">
        <v>2023</v>
      </c>
      <c r="B435" s="41">
        <v>3.2000000000000002E-3</v>
      </c>
      <c r="C435" s="41">
        <v>0</v>
      </c>
      <c r="D435" s="41">
        <v>0</v>
      </c>
      <c r="E435" s="41">
        <v>0</v>
      </c>
      <c r="F435" s="41">
        <v>0</v>
      </c>
    </row>
    <row r="436" spans="1:6" x14ac:dyDescent="0.55000000000000004">
      <c r="A436" s="41" t="s">
        <v>2024</v>
      </c>
      <c r="B436" s="41">
        <v>1.3999999999999999E-2</v>
      </c>
      <c r="C436" s="41">
        <v>0</v>
      </c>
      <c r="D436" s="41">
        <v>0</v>
      </c>
      <c r="E436" s="41">
        <v>0</v>
      </c>
      <c r="F436" s="41">
        <v>0</v>
      </c>
    </row>
    <row r="437" spans="1:6" x14ac:dyDescent="0.55000000000000004">
      <c r="A437" s="41" t="s">
        <v>2025</v>
      </c>
      <c r="B437" s="41">
        <v>3.4000000000000002E-3</v>
      </c>
      <c r="C437" s="41">
        <v>0</v>
      </c>
      <c r="D437" s="41">
        <v>0</v>
      </c>
      <c r="E437" s="41">
        <v>0</v>
      </c>
      <c r="F437" s="41">
        <v>0</v>
      </c>
    </row>
    <row r="438" spans="1:6" x14ac:dyDescent="0.55000000000000004">
      <c r="A438" s="41" t="s">
        <v>2027</v>
      </c>
      <c r="B438" s="41">
        <v>6.5000000000000006E-3</v>
      </c>
      <c r="C438" s="41">
        <v>0</v>
      </c>
      <c r="D438" s="41">
        <v>0</v>
      </c>
      <c r="E438" s="41">
        <v>0</v>
      </c>
      <c r="F438" s="41">
        <v>0</v>
      </c>
    </row>
    <row r="439" spans="1:6" x14ac:dyDescent="0.55000000000000004">
      <c r="A439" s="41" t="s">
        <v>2029</v>
      </c>
      <c r="B439" s="41">
        <v>4.4000000000000003E-3</v>
      </c>
      <c r="C439" s="41">
        <v>0</v>
      </c>
      <c r="D439" s="41">
        <v>0</v>
      </c>
      <c r="E439" s="41">
        <v>0</v>
      </c>
      <c r="F439" s="41">
        <v>0</v>
      </c>
    </row>
    <row r="440" spans="1:6" x14ac:dyDescent="0.55000000000000004">
      <c r="A440" s="41" t="s">
        <v>2030</v>
      </c>
      <c r="B440" s="41">
        <v>9.3999999999999986E-3</v>
      </c>
      <c r="C440" s="41">
        <v>0</v>
      </c>
      <c r="D440" s="41">
        <v>0</v>
      </c>
      <c r="E440" s="41">
        <v>0</v>
      </c>
      <c r="F440" s="41">
        <v>0</v>
      </c>
    </row>
    <row r="441" spans="1:6" x14ac:dyDescent="0.55000000000000004">
      <c r="A441" s="41" t="s">
        <v>2033</v>
      </c>
      <c r="B441" s="41">
        <v>2.0000000000000001E-4</v>
      </c>
      <c r="C441" s="41">
        <v>0</v>
      </c>
      <c r="D441" s="41">
        <v>0</v>
      </c>
      <c r="E441" s="41">
        <v>0</v>
      </c>
      <c r="F441" s="41">
        <v>0</v>
      </c>
    </row>
    <row r="442" spans="1:6" x14ac:dyDescent="0.55000000000000004">
      <c r="A442" s="41" t="s">
        <v>1535</v>
      </c>
      <c r="B442" s="41">
        <v>4.5000000000000005E-3</v>
      </c>
      <c r="C442" s="41">
        <v>0</v>
      </c>
      <c r="D442" s="41">
        <v>0</v>
      </c>
      <c r="E442" s="41">
        <v>4.8999999999999998E-3</v>
      </c>
      <c r="F442" s="41">
        <v>0</v>
      </c>
    </row>
    <row r="443" spans="1:6" x14ac:dyDescent="0.55000000000000004">
      <c r="A443" s="41" t="s">
        <v>1536</v>
      </c>
      <c r="B443" s="41">
        <v>5.6000000000000008E-3</v>
      </c>
      <c r="C443" s="41">
        <v>0</v>
      </c>
      <c r="D443" s="41">
        <v>0</v>
      </c>
      <c r="E443" s="41">
        <v>6.1999999999999998E-3</v>
      </c>
      <c r="F443" s="41">
        <v>0</v>
      </c>
    </row>
    <row r="444" spans="1:6" x14ac:dyDescent="0.55000000000000004">
      <c r="A444" s="41" t="s">
        <v>1537</v>
      </c>
      <c r="B444" s="41">
        <v>6.1999999999999998E-3</v>
      </c>
      <c r="C444" s="41">
        <v>5.6999999999999993E-3</v>
      </c>
      <c r="D444" s="41">
        <v>9.5999999999999992E-3</v>
      </c>
      <c r="E444" s="41">
        <v>0</v>
      </c>
      <c r="F444" s="41">
        <v>1.0700000000000001E-2</v>
      </c>
    </row>
    <row r="445" spans="1:6" x14ac:dyDescent="0.55000000000000004">
      <c r="A445" s="41" t="s">
        <v>1538</v>
      </c>
      <c r="B445" s="41">
        <v>2.2000000000000001E-3</v>
      </c>
      <c r="C445" s="41">
        <v>2.2000000000000001E-3</v>
      </c>
      <c r="D445" s="41">
        <v>2.2000000000000001E-3</v>
      </c>
      <c r="E445" s="41">
        <v>2.2000000000000001E-3</v>
      </c>
      <c r="F445" s="41">
        <v>2.2000000000000001E-3</v>
      </c>
    </row>
    <row r="446" spans="1:6" x14ac:dyDescent="0.55000000000000004">
      <c r="A446" s="41" t="s">
        <v>1539</v>
      </c>
      <c r="B446" s="41">
        <v>1.4000000000000002E-3</v>
      </c>
      <c r="C446" s="41">
        <v>1.4000000000000002E-3</v>
      </c>
      <c r="D446" s="41">
        <v>1.4000000000000002E-3</v>
      </c>
      <c r="E446" s="41">
        <v>1.4000000000000002E-3</v>
      </c>
      <c r="F446" s="41">
        <v>1.4000000000000002E-3</v>
      </c>
    </row>
    <row r="447" spans="1:6" x14ac:dyDescent="0.55000000000000004">
      <c r="A447" s="41" t="s">
        <v>1540</v>
      </c>
      <c r="B447" s="41">
        <v>1.222334780511336E-3</v>
      </c>
      <c r="C447" s="41">
        <v>1.2181121617215519E-3</v>
      </c>
      <c r="D447" s="41">
        <v>1.1468801766979569E-3</v>
      </c>
      <c r="E447" s="41">
        <v>1E-3</v>
      </c>
      <c r="F447" s="41">
        <v>1E-3</v>
      </c>
    </row>
    <row r="448" spans="1:6" x14ac:dyDescent="0.55000000000000004">
      <c r="A448" s="41" t="s">
        <v>1541</v>
      </c>
      <c r="B448" s="41">
        <v>2.0999999999999999E-3</v>
      </c>
      <c r="C448" s="41">
        <v>2.2000000000000001E-3</v>
      </c>
      <c r="D448" s="41">
        <v>0</v>
      </c>
      <c r="E448" s="41">
        <v>0</v>
      </c>
      <c r="F448" s="41">
        <v>0</v>
      </c>
    </row>
    <row r="449" spans="1:6" x14ac:dyDescent="0.55000000000000004">
      <c r="A449" s="41" t="s">
        <v>1542</v>
      </c>
      <c r="B449" s="41">
        <v>1.5E-3</v>
      </c>
      <c r="C449" s="41">
        <v>0</v>
      </c>
      <c r="D449" s="41">
        <v>0</v>
      </c>
      <c r="E449" s="41">
        <v>0</v>
      </c>
      <c r="F449" s="41">
        <v>0</v>
      </c>
    </row>
    <row r="450" spans="1:6" x14ac:dyDescent="0.55000000000000004">
      <c r="A450" s="41" t="s">
        <v>1543</v>
      </c>
      <c r="B450" s="41">
        <v>6.3E-3</v>
      </c>
      <c r="C450" s="41">
        <v>9.2644508670520227E-3</v>
      </c>
      <c r="D450" s="41">
        <v>1.5600000000000001E-2</v>
      </c>
      <c r="E450" s="41">
        <v>8.8999999999999999E-3</v>
      </c>
      <c r="F450" s="41">
        <v>1.43E-2</v>
      </c>
    </row>
    <row r="451" spans="1:6" x14ac:dyDescent="0.55000000000000004">
      <c r="A451" s="41" t="s">
        <v>1544</v>
      </c>
      <c r="B451" s="41">
        <v>8.3999999999999995E-3</v>
      </c>
      <c r="C451" s="41">
        <v>1.01E-2</v>
      </c>
      <c r="D451" s="41">
        <v>0</v>
      </c>
      <c r="E451" s="41">
        <v>0</v>
      </c>
      <c r="F451" s="41">
        <v>0</v>
      </c>
    </row>
    <row r="452" spans="1:6" x14ac:dyDescent="0.55000000000000004">
      <c r="A452" s="41" t="s">
        <v>1545</v>
      </c>
      <c r="B452" s="41">
        <v>2.4000000000000001E-4</v>
      </c>
      <c r="C452" s="41">
        <v>1.8510616688649422E-4</v>
      </c>
      <c r="D452" s="41">
        <v>0</v>
      </c>
      <c r="E452" s="41">
        <v>0</v>
      </c>
      <c r="F452" s="41">
        <v>0</v>
      </c>
    </row>
    <row r="453" spans="1:6" x14ac:dyDescent="0.55000000000000004">
      <c r="A453" s="41" t="s">
        <v>1546</v>
      </c>
      <c r="B453" s="41">
        <v>1.1886200890265144E-2</v>
      </c>
      <c r="C453" s="41">
        <v>1.5866780529461996E-2</v>
      </c>
      <c r="D453" s="41">
        <v>0</v>
      </c>
      <c r="E453" s="41">
        <v>0</v>
      </c>
      <c r="F453" s="41">
        <v>0</v>
      </c>
    </row>
    <row r="454" spans="1:6" x14ac:dyDescent="0.55000000000000004">
      <c r="A454" s="41" t="s">
        <v>1547</v>
      </c>
      <c r="B454" s="41">
        <v>1.4499999999999999E-2</v>
      </c>
      <c r="C454" s="41">
        <v>0</v>
      </c>
      <c r="D454" s="41">
        <v>0</v>
      </c>
      <c r="E454" s="41">
        <v>0</v>
      </c>
      <c r="F454" s="41">
        <v>0</v>
      </c>
    </row>
    <row r="455" spans="1:6" x14ac:dyDescent="0.55000000000000004">
      <c r="A455" s="41" t="s">
        <v>1548</v>
      </c>
      <c r="B455" s="41">
        <v>1.38E-2</v>
      </c>
      <c r="C455" s="41">
        <v>0</v>
      </c>
      <c r="D455" s="41">
        <v>0</v>
      </c>
      <c r="E455" s="41">
        <v>0</v>
      </c>
      <c r="F455" s="41">
        <v>0</v>
      </c>
    </row>
    <row r="456" spans="1:6" x14ac:dyDescent="0.55000000000000004">
      <c r="A456" s="41" t="s">
        <v>1549</v>
      </c>
      <c r="B456" s="41">
        <v>8.1452029520295201E-3</v>
      </c>
      <c r="C456" s="41">
        <v>9.2776900296150048E-3</v>
      </c>
      <c r="D456" s="41">
        <v>0</v>
      </c>
      <c r="E456" s="41">
        <v>0</v>
      </c>
      <c r="F456" s="41">
        <v>0</v>
      </c>
    </row>
    <row r="457" spans="1:6" x14ac:dyDescent="0.55000000000000004">
      <c r="A457" s="41" t="s">
        <v>1550</v>
      </c>
      <c r="B457" s="41">
        <v>9.5999999999999992E-3</v>
      </c>
      <c r="C457" s="41">
        <v>0</v>
      </c>
      <c r="D457" s="41">
        <v>0</v>
      </c>
      <c r="E457" s="41">
        <v>0</v>
      </c>
      <c r="F457" s="41">
        <v>0</v>
      </c>
    </row>
    <row r="458" spans="1:6" x14ac:dyDescent="0.55000000000000004">
      <c r="A458" s="41" t="s">
        <v>1551</v>
      </c>
      <c r="B458" s="41">
        <v>2.6000000000000002E-2</v>
      </c>
      <c r="C458" s="41">
        <v>2.7200000000000002E-2</v>
      </c>
      <c r="D458" s="41">
        <v>2.4900000000000002E-2</v>
      </c>
      <c r="E458" s="41">
        <v>0</v>
      </c>
      <c r="F458" s="41">
        <v>0</v>
      </c>
    </row>
    <row r="459" spans="1:6" x14ac:dyDescent="0.55000000000000004">
      <c r="A459" s="41" t="s">
        <v>1552</v>
      </c>
      <c r="B459" s="41">
        <v>6.9999999999999993E-3</v>
      </c>
      <c r="C459" s="41">
        <v>5.1000000000000004E-3</v>
      </c>
      <c r="D459" s="41">
        <v>1.7399999999999999E-2</v>
      </c>
      <c r="E459" s="41">
        <v>0</v>
      </c>
      <c r="F459" s="41">
        <v>0</v>
      </c>
    </row>
    <row r="460" spans="1:6" x14ac:dyDescent="0.55000000000000004">
      <c r="A460" s="41" t="s">
        <v>1553</v>
      </c>
      <c r="B460" s="41">
        <v>1.5E-3</v>
      </c>
      <c r="C460" s="41">
        <v>1.6000000000000001E-3</v>
      </c>
      <c r="D460" s="41">
        <v>0</v>
      </c>
      <c r="E460" s="41">
        <v>0</v>
      </c>
      <c r="F460" s="41">
        <v>0</v>
      </c>
    </row>
    <row r="461" spans="1:6" x14ac:dyDescent="0.55000000000000004">
      <c r="A461" s="41" t="s">
        <v>1554</v>
      </c>
      <c r="B461" s="41">
        <v>1.6485623003194883E-2</v>
      </c>
      <c r="C461" s="41">
        <v>4.1133932796971126E-2</v>
      </c>
      <c r="D461" s="41">
        <v>2.6000000000000002E-2</v>
      </c>
      <c r="E461" s="41">
        <v>2.99911653344552E-2</v>
      </c>
      <c r="F461" s="41">
        <v>2.1000000000000001E-2</v>
      </c>
    </row>
    <row r="462" spans="1:6" x14ac:dyDescent="0.55000000000000004">
      <c r="A462" s="41" t="s">
        <v>1555</v>
      </c>
      <c r="B462" s="41">
        <v>1.6000000000000001E-3</v>
      </c>
      <c r="C462" s="41">
        <v>1.8E-3</v>
      </c>
      <c r="D462" s="41">
        <v>2E-3</v>
      </c>
      <c r="E462" s="41">
        <v>0</v>
      </c>
      <c r="F462" s="41">
        <v>0</v>
      </c>
    </row>
    <row r="463" spans="1:6" x14ac:dyDescent="0.55000000000000004">
      <c r="A463" s="41" t="s">
        <v>1556</v>
      </c>
      <c r="B463" s="41">
        <v>1.5E-3</v>
      </c>
      <c r="C463" s="41">
        <v>1.7000000000000001E-3</v>
      </c>
      <c r="D463" s="41">
        <v>0</v>
      </c>
      <c r="E463" s="41">
        <v>0</v>
      </c>
      <c r="F463" s="41">
        <v>0</v>
      </c>
    </row>
    <row r="464" spans="1:6" x14ac:dyDescent="0.55000000000000004">
      <c r="A464" s="41" t="s">
        <v>1557</v>
      </c>
      <c r="B464" s="41">
        <v>7.000000000000001E-4</v>
      </c>
      <c r="C464" s="41">
        <v>7.000000000000001E-4</v>
      </c>
      <c r="D464" s="41">
        <v>8.0000000000000004E-4</v>
      </c>
      <c r="E464" s="41">
        <v>8.1000000000000006E-4</v>
      </c>
      <c r="F464" s="41">
        <v>8.699999999999999E-4</v>
      </c>
    </row>
    <row r="465" spans="1:6" x14ac:dyDescent="0.55000000000000004">
      <c r="A465" s="41" t="s">
        <v>1558</v>
      </c>
      <c r="B465" s="41">
        <v>1.5800000000000002E-2</v>
      </c>
      <c r="C465" s="41">
        <v>1.83E-2</v>
      </c>
      <c r="D465" s="41">
        <v>0</v>
      </c>
      <c r="E465" s="41">
        <v>0</v>
      </c>
      <c r="F465" s="41">
        <v>0</v>
      </c>
    </row>
    <row r="466" spans="1:6" x14ac:dyDescent="0.55000000000000004">
      <c r="A466" s="41" t="s">
        <v>1559</v>
      </c>
      <c r="B466" s="41">
        <v>1.0076278475729882E-3</v>
      </c>
      <c r="C466" s="41">
        <v>1.0076278475729882E-3</v>
      </c>
      <c r="D466" s="41">
        <v>1.0076278475729882E-3</v>
      </c>
      <c r="E466" s="41">
        <v>1.0076278475729882E-3</v>
      </c>
      <c r="F466" s="41">
        <v>1.0076278475729882E-3</v>
      </c>
    </row>
    <row r="467" spans="1:6" x14ac:dyDescent="0.55000000000000004">
      <c r="A467" s="41" t="s">
        <v>1560</v>
      </c>
      <c r="B467" s="41">
        <v>1.6000000000000001E-3</v>
      </c>
      <c r="C467" s="41">
        <v>0</v>
      </c>
      <c r="D467" s="41">
        <v>0</v>
      </c>
      <c r="E467" s="41">
        <v>0</v>
      </c>
      <c r="F467" s="41">
        <v>0</v>
      </c>
    </row>
    <row r="468" spans="1:6" x14ac:dyDescent="0.55000000000000004">
      <c r="A468" s="41" t="s">
        <v>1561</v>
      </c>
      <c r="B468" s="41">
        <v>1.4186057440309433E-3</v>
      </c>
      <c r="C468" s="41">
        <v>0</v>
      </c>
      <c r="D468" s="41">
        <v>0</v>
      </c>
      <c r="E468" s="41">
        <v>0</v>
      </c>
      <c r="F468" s="41">
        <v>0</v>
      </c>
    </row>
    <row r="469" spans="1:6" x14ac:dyDescent="0.55000000000000004">
      <c r="A469" s="41" t="s">
        <v>1562</v>
      </c>
      <c r="B469" s="41">
        <v>5.8139534883720929E-4</v>
      </c>
      <c r="C469" s="41">
        <v>0</v>
      </c>
      <c r="D469" s="41">
        <v>0</v>
      </c>
      <c r="E469" s="41">
        <v>0</v>
      </c>
      <c r="F469" s="41">
        <v>0</v>
      </c>
    </row>
    <row r="470" spans="1:6" x14ac:dyDescent="0.55000000000000004">
      <c r="A470" s="41" t="s">
        <v>1563</v>
      </c>
      <c r="B470" s="41">
        <v>3.0999999999999999E-3</v>
      </c>
      <c r="C470" s="41">
        <v>0</v>
      </c>
      <c r="D470" s="41">
        <v>0</v>
      </c>
      <c r="E470" s="41">
        <v>0</v>
      </c>
      <c r="F470" s="41">
        <v>0</v>
      </c>
    </row>
    <row r="471" spans="1:6" x14ac:dyDescent="0.55000000000000004">
      <c r="A471" s="41" t="s">
        <v>1564</v>
      </c>
      <c r="B471" s="41">
        <v>5.8999999999999999E-3</v>
      </c>
      <c r="C471" s="41">
        <v>0</v>
      </c>
      <c r="D471" s="41">
        <v>0</v>
      </c>
      <c r="E471" s="41">
        <v>0</v>
      </c>
      <c r="F471" s="41">
        <v>0</v>
      </c>
    </row>
    <row r="472" spans="1:6" x14ac:dyDescent="0.55000000000000004">
      <c r="A472" s="41" t="s">
        <v>1565</v>
      </c>
      <c r="B472" s="41">
        <v>4.5999999999999999E-3</v>
      </c>
      <c r="C472" s="41">
        <v>0</v>
      </c>
      <c r="D472" s="41">
        <v>0</v>
      </c>
      <c r="E472" s="41">
        <v>0</v>
      </c>
      <c r="F472" s="41">
        <v>0</v>
      </c>
    </row>
    <row r="473" spans="1:6" x14ac:dyDescent="0.55000000000000004">
      <c r="A473" s="41" t="s">
        <v>1566</v>
      </c>
      <c r="B473" s="41">
        <v>6.9999999999999993E-3</v>
      </c>
      <c r="C473" s="41">
        <v>0</v>
      </c>
      <c r="D473" s="41">
        <v>0</v>
      </c>
      <c r="E473" s="41">
        <v>0</v>
      </c>
      <c r="F473" s="41">
        <v>0</v>
      </c>
    </row>
    <row r="474" spans="1:6" x14ac:dyDescent="0.55000000000000004">
      <c r="A474" s="41" t="s">
        <v>1567</v>
      </c>
      <c r="B474" s="41">
        <v>1E-3</v>
      </c>
      <c r="C474" s="41">
        <v>0</v>
      </c>
      <c r="D474" s="41">
        <v>0</v>
      </c>
      <c r="E474" s="41">
        <v>0</v>
      </c>
      <c r="F474" s="41">
        <v>0</v>
      </c>
    </row>
    <row r="475" spans="1:6" x14ac:dyDescent="0.55000000000000004">
      <c r="A475" s="41" t="s">
        <v>1568</v>
      </c>
      <c r="B475" s="41">
        <v>3.0000000000000001E-3</v>
      </c>
      <c r="C475" s="41">
        <v>0</v>
      </c>
      <c r="D475" s="41">
        <v>0</v>
      </c>
      <c r="E475" s="41">
        <v>0</v>
      </c>
      <c r="F475" s="41">
        <v>0</v>
      </c>
    </row>
    <row r="476" spans="1:6" x14ac:dyDescent="0.55000000000000004">
      <c r="A476" s="41" t="s">
        <v>1569</v>
      </c>
      <c r="B476" s="41">
        <v>1.4528301886792454E-3</v>
      </c>
      <c r="C476" s="41">
        <v>0</v>
      </c>
      <c r="D476" s="41">
        <v>0</v>
      </c>
      <c r="E476" s="41">
        <v>0</v>
      </c>
      <c r="F476" s="41">
        <v>0</v>
      </c>
    </row>
    <row r="477" spans="1:6" x14ac:dyDescent="0.55000000000000004">
      <c r="A477" s="41" t="s">
        <v>1570</v>
      </c>
      <c r="B477" s="41">
        <v>1.9E-3</v>
      </c>
      <c r="C477" s="41">
        <v>0</v>
      </c>
      <c r="D477" s="41">
        <v>0</v>
      </c>
      <c r="E477" s="41">
        <v>0</v>
      </c>
      <c r="F477" s="41">
        <v>0</v>
      </c>
    </row>
    <row r="478" spans="1:6" x14ac:dyDescent="0.55000000000000004">
      <c r="A478" s="41" t="s">
        <v>1571</v>
      </c>
      <c r="B478" s="41">
        <v>1.5700000000000002E-2</v>
      </c>
      <c r="C478" s="41">
        <v>0</v>
      </c>
      <c r="D478" s="41">
        <v>0</v>
      </c>
      <c r="E478" s="41">
        <v>0</v>
      </c>
      <c r="F478" s="41">
        <v>0</v>
      </c>
    </row>
    <row r="479" spans="1:6" x14ac:dyDescent="0.55000000000000004">
      <c r="A479" s="41" t="s">
        <v>1572</v>
      </c>
      <c r="B479" s="41">
        <v>3.5999999999999999E-3</v>
      </c>
      <c r="C479" s="41">
        <v>0</v>
      </c>
      <c r="D479" s="41">
        <v>0</v>
      </c>
      <c r="E479" s="41">
        <v>0</v>
      </c>
      <c r="F479" s="41">
        <v>0</v>
      </c>
    </row>
    <row r="480" spans="1:6" x14ac:dyDescent="0.55000000000000004">
      <c r="A480" s="41" t="s">
        <v>1573</v>
      </c>
      <c r="B480" s="41">
        <v>1.0400000000000001E-3</v>
      </c>
      <c r="C480" s="41">
        <v>0</v>
      </c>
      <c r="D480" s="41">
        <v>0</v>
      </c>
      <c r="E480" s="41">
        <v>0</v>
      </c>
      <c r="F480" s="41">
        <v>0</v>
      </c>
    </row>
    <row r="481" spans="1:6" x14ac:dyDescent="0.55000000000000004">
      <c r="A481" s="41" t="s">
        <v>1574</v>
      </c>
      <c r="B481" s="41">
        <v>3.4000000000000002E-3</v>
      </c>
      <c r="C481" s="41">
        <v>0</v>
      </c>
      <c r="D481" s="41">
        <v>0</v>
      </c>
      <c r="E481" s="41">
        <v>0</v>
      </c>
      <c r="F481" s="41">
        <v>0</v>
      </c>
    </row>
    <row r="482" spans="1:6" x14ac:dyDescent="0.55000000000000004">
      <c r="A482" s="41" t="s">
        <v>1575</v>
      </c>
      <c r="B482" s="41">
        <v>2.3E-3</v>
      </c>
      <c r="C482" s="41">
        <v>0</v>
      </c>
      <c r="D482" s="41">
        <v>0</v>
      </c>
      <c r="E482" s="41">
        <v>0</v>
      </c>
      <c r="F482" s="41">
        <v>0</v>
      </c>
    </row>
    <row r="483" spans="1:6" x14ac:dyDescent="0.55000000000000004">
      <c r="A483" s="41" t="s">
        <v>1576</v>
      </c>
      <c r="B483" s="41">
        <v>4.1999999999999997E-3</v>
      </c>
      <c r="C483" s="41">
        <v>0</v>
      </c>
      <c r="D483" s="41">
        <v>0</v>
      </c>
      <c r="E483" s="41">
        <v>0</v>
      </c>
      <c r="F483" s="41">
        <v>0</v>
      </c>
    </row>
    <row r="484" spans="1:6" x14ac:dyDescent="0.55000000000000004">
      <c r="A484" s="41" t="s">
        <v>1577</v>
      </c>
      <c r="B484" s="41">
        <v>2.5999999999999999E-3</v>
      </c>
      <c r="C484" s="41">
        <v>0</v>
      </c>
      <c r="D484" s="41">
        <v>0</v>
      </c>
      <c r="E484" s="41">
        <v>0</v>
      </c>
      <c r="F484" s="41">
        <v>0</v>
      </c>
    </row>
    <row r="485" spans="1:6" x14ac:dyDescent="0.55000000000000004">
      <c r="A485" s="41" t="s">
        <v>1578</v>
      </c>
      <c r="B485" s="41">
        <v>8.6E-3</v>
      </c>
      <c r="C485" s="41">
        <v>0</v>
      </c>
      <c r="D485" s="41">
        <v>0</v>
      </c>
      <c r="E485" s="41">
        <v>0</v>
      </c>
      <c r="F485" s="41">
        <v>0</v>
      </c>
    </row>
    <row r="486" spans="1:6" x14ac:dyDescent="0.55000000000000004">
      <c r="A486" s="41" t="s">
        <v>1579</v>
      </c>
      <c r="B486" s="41">
        <v>9.1000000000000004E-3</v>
      </c>
      <c r="C486" s="41">
        <v>0</v>
      </c>
      <c r="D486" s="41">
        <v>0</v>
      </c>
      <c r="E486" s="41">
        <v>0</v>
      </c>
      <c r="F486" s="41">
        <v>0</v>
      </c>
    </row>
    <row r="487" spans="1:6" x14ac:dyDescent="0.55000000000000004">
      <c r="A487" s="41" t="s">
        <v>1580</v>
      </c>
      <c r="B487" s="41">
        <v>1.1000000000000001E-2</v>
      </c>
      <c r="C487" s="41">
        <v>0</v>
      </c>
      <c r="D487" s="41">
        <v>0</v>
      </c>
      <c r="E487" s="41">
        <v>0</v>
      </c>
      <c r="F487" s="41">
        <v>0</v>
      </c>
    </row>
    <row r="488" spans="1:6" x14ac:dyDescent="0.55000000000000004">
      <c r="A488" s="41" t="s">
        <v>1581</v>
      </c>
      <c r="B488" s="41">
        <v>4.0000000000000001E-3</v>
      </c>
      <c r="C488" s="41">
        <v>6.0000000000000001E-3</v>
      </c>
      <c r="D488" s="41">
        <v>6.0000000000000001E-3</v>
      </c>
      <c r="E488" s="41">
        <v>6.0000000000000001E-3</v>
      </c>
      <c r="F488" s="41">
        <v>6.8329477093937987E-3</v>
      </c>
    </row>
    <row r="489" spans="1:6" x14ac:dyDescent="0.55000000000000004">
      <c r="A489" s="41" t="s">
        <v>1582</v>
      </c>
      <c r="B489" s="41">
        <v>2.5000000000000001E-3</v>
      </c>
      <c r="C489" s="41">
        <v>2.8999999999999998E-3</v>
      </c>
      <c r="D489" s="41">
        <v>0</v>
      </c>
      <c r="E489" s="41">
        <v>0</v>
      </c>
      <c r="F489" s="41">
        <v>0</v>
      </c>
    </row>
    <row r="490" spans="1:6" x14ac:dyDescent="0.55000000000000004">
      <c r="A490" s="41" t="s">
        <v>1583</v>
      </c>
      <c r="B490" s="41">
        <v>1.09E-2</v>
      </c>
      <c r="C490" s="41">
        <v>0</v>
      </c>
      <c r="D490" s="41">
        <v>0</v>
      </c>
      <c r="E490" s="41">
        <v>0</v>
      </c>
      <c r="F490" s="41">
        <v>0</v>
      </c>
    </row>
    <row r="491" spans="1:6" x14ac:dyDescent="0.55000000000000004">
      <c r="A491" s="41" t="s">
        <v>1584</v>
      </c>
      <c r="B491" s="41">
        <v>8.3000000000000001E-3</v>
      </c>
      <c r="C491" s="41">
        <v>0</v>
      </c>
      <c r="D491" s="41">
        <v>0</v>
      </c>
      <c r="E491" s="41">
        <v>0</v>
      </c>
      <c r="F491" s="41">
        <v>0</v>
      </c>
    </row>
    <row r="492" spans="1:6" x14ac:dyDescent="0.55000000000000004">
      <c r="A492" s="41" t="s">
        <v>1585</v>
      </c>
      <c r="B492" s="41">
        <v>1.2E-2</v>
      </c>
      <c r="C492" s="41">
        <v>0</v>
      </c>
      <c r="D492" s="41">
        <v>0</v>
      </c>
      <c r="E492" s="41">
        <v>0</v>
      </c>
      <c r="F492" s="41">
        <v>0</v>
      </c>
    </row>
    <row r="493" spans="1:6" x14ac:dyDescent="0.55000000000000004">
      <c r="A493" s="41" t="s">
        <v>1586</v>
      </c>
      <c r="B493" s="41">
        <v>7.4999999999999997E-3</v>
      </c>
      <c r="C493" s="41">
        <v>0</v>
      </c>
      <c r="D493" s="41">
        <v>0</v>
      </c>
      <c r="E493" s="41">
        <v>0</v>
      </c>
      <c r="F493" s="41">
        <v>0</v>
      </c>
    </row>
    <row r="494" spans="1:6" x14ac:dyDescent="0.55000000000000004">
      <c r="A494" s="41" t="s">
        <v>1587</v>
      </c>
      <c r="B494" s="41">
        <v>3.5999999999999999E-3</v>
      </c>
      <c r="C494" s="41">
        <v>0</v>
      </c>
      <c r="D494" s="41">
        <v>0</v>
      </c>
      <c r="E494" s="41">
        <v>0</v>
      </c>
      <c r="F494" s="41">
        <v>0</v>
      </c>
    </row>
    <row r="495" spans="1:6" x14ac:dyDescent="0.55000000000000004">
      <c r="A495" s="41" t="s">
        <v>1588</v>
      </c>
      <c r="B495" s="41">
        <v>3.3E-3</v>
      </c>
      <c r="C495" s="41">
        <v>3.9000000000000003E-3</v>
      </c>
      <c r="D495" s="41">
        <v>0</v>
      </c>
      <c r="E495" s="41">
        <v>0</v>
      </c>
      <c r="F495" s="41">
        <v>0</v>
      </c>
    </row>
    <row r="496" spans="1:6" x14ac:dyDescent="0.55000000000000004">
      <c r="A496" s="41" t="s">
        <v>1589</v>
      </c>
      <c r="B496" s="41">
        <v>1.2E-2</v>
      </c>
      <c r="C496" s="41">
        <v>1.3000000000000001E-2</v>
      </c>
      <c r="D496" s="41">
        <v>1.3999999999999999E-2</v>
      </c>
      <c r="E496" s="41">
        <v>0</v>
      </c>
      <c r="F496" s="41">
        <v>0</v>
      </c>
    </row>
    <row r="497" spans="1:6" x14ac:dyDescent="0.55000000000000004">
      <c r="A497" s="41" t="s">
        <v>1590</v>
      </c>
      <c r="B497" s="41">
        <v>6.0000000000000001E-3</v>
      </c>
      <c r="C497" s="41">
        <v>0</v>
      </c>
      <c r="D497" s="41">
        <v>0</v>
      </c>
      <c r="E497" s="41">
        <v>0</v>
      </c>
      <c r="F497" s="41">
        <v>0</v>
      </c>
    </row>
    <row r="498" spans="1:6" x14ac:dyDescent="0.55000000000000004">
      <c r="A498" s="41" t="s">
        <v>1592</v>
      </c>
      <c r="B498" s="41">
        <v>1.7999999999999999E-2</v>
      </c>
      <c r="C498" s="41">
        <v>1.8700000000000001E-2</v>
      </c>
      <c r="D498" s="41">
        <v>2.1000000000000001E-2</v>
      </c>
      <c r="E498" s="41">
        <v>0</v>
      </c>
      <c r="F498" s="41">
        <v>0</v>
      </c>
    </row>
    <row r="499" spans="1:6" x14ac:dyDescent="0.55000000000000004">
      <c r="A499" s="41" t="s">
        <v>1593</v>
      </c>
      <c r="B499" s="41">
        <v>1.1066736842105263E-2</v>
      </c>
      <c r="C499" s="41">
        <v>1.1682488405565329E-2</v>
      </c>
      <c r="D499" s="41">
        <v>1.1190132990132993E-2</v>
      </c>
      <c r="E499" s="41">
        <v>0</v>
      </c>
      <c r="F499" s="41">
        <v>0</v>
      </c>
    </row>
    <row r="500" spans="1:6" x14ac:dyDescent="0.55000000000000004">
      <c r="A500" s="41" t="s">
        <v>1594</v>
      </c>
      <c r="B500" s="41">
        <v>1.21E-2</v>
      </c>
      <c r="C500" s="41">
        <v>1.29E-2</v>
      </c>
      <c r="D500" s="41">
        <v>0</v>
      </c>
      <c r="E500" s="41">
        <v>0</v>
      </c>
      <c r="F500" s="41">
        <v>0</v>
      </c>
    </row>
    <row r="501" spans="1:6" x14ac:dyDescent="0.55000000000000004">
      <c r="A501" s="41" t="s">
        <v>1595</v>
      </c>
      <c r="B501" s="41">
        <v>1.3500000000000002E-2</v>
      </c>
      <c r="C501" s="41">
        <v>0</v>
      </c>
      <c r="D501" s="41">
        <v>0</v>
      </c>
      <c r="E501" s="41">
        <v>0</v>
      </c>
      <c r="F501" s="41">
        <v>0</v>
      </c>
    </row>
    <row r="502" spans="1:6" x14ac:dyDescent="0.55000000000000004">
      <c r="A502" s="41" t="s">
        <v>1591</v>
      </c>
      <c r="B502" s="41">
        <v>2E-3</v>
      </c>
      <c r="C502" s="41">
        <v>9.0000000000000011E-3</v>
      </c>
      <c r="D502" s="41">
        <v>9.2727272727272728E-3</v>
      </c>
      <c r="E502" s="41">
        <v>1.2E-2</v>
      </c>
      <c r="F502" s="41">
        <v>1.2627802690582959E-2</v>
      </c>
    </row>
    <row r="503" spans="1:6" x14ac:dyDescent="0.55000000000000004">
      <c r="A503" s="41" t="s">
        <v>1600</v>
      </c>
      <c r="B503" s="41">
        <v>7.7000000000000002E-3</v>
      </c>
      <c r="C503" s="41">
        <v>0</v>
      </c>
      <c r="D503" s="41">
        <v>0</v>
      </c>
      <c r="E503" s="41">
        <v>0</v>
      </c>
      <c r="F503" s="41">
        <v>0</v>
      </c>
    </row>
    <row r="504" spans="1:6" x14ac:dyDescent="0.55000000000000004">
      <c r="A504" s="41" t="s">
        <v>1601</v>
      </c>
      <c r="B504" s="41">
        <v>8.3000000000000001E-3</v>
      </c>
      <c r="C504" s="41">
        <v>0</v>
      </c>
      <c r="D504" s="41">
        <v>0</v>
      </c>
      <c r="E504" s="41">
        <v>0</v>
      </c>
      <c r="F504" s="41">
        <v>0</v>
      </c>
    </row>
    <row r="505" spans="1:6" x14ac:dyDescent="0.55000000000000004">
      <c r="A505" s="41" t="s">
        <v>1602</v>
      </c>
      <c r="B505" s="41">
        <v>1.32E-2</v>
      </c>
      <c r="C505" s="41">
        <v>0</v>
      </c>
      <c r="D505" s="41">
        <v>0</v>
      </c>
      <c r="E505" s="41">
        <v>0</v>
      </c>
      <c r="F505" s="41">
        <v>0</v>
      </c>
    </row>
    <row r="506" spans="1:6" x14ac:dyDescent="0.55000000000000004">
      <c r="A506" s="41" t="s">
        <v>1603</v>
      </c>
      <c r="B506" s="41">
        <v>1.3999999999999999E-2</v>
      </c>
      <c r="C506" s="41">
        <v>1.5300000000000001E-2</v>
      </c>
      <c r="D506" s="41">
        <v>1.4199999999999999E-2</v>
      </c>
      <c r="E506" s="41">
        <v>1.3600000000000001E-2</v>
      </c>
      <c r="F506" s="41">
        <v>1.2800000000000001E-2</v>
      </c>
    </row>
    <row r="507" spans="1:6" x14ac:dyDescent="0.55000000000000004">
      <c r="A507" s="41" t="s">
        <v>1604</v>
      </c>
      <c r="B507" s="41">
        <v>1.4999999999999999E-2</v>
      </c>
      <c r="C507" s="41">
        <v>1.49E-2</v>
      </c>
      <c r="D507" s="41">
        <v>0</v>
      </c>
      <c r="E507" s="41">
        <v>0</v>
      </c>
      <c r="F507" s="41">
        <v>0</v>
      </c>
    </row>
    <row r="508" spans="1:6" x14ac:dyDescent="0.55000000000000004">
      <c r="A508" s="41" t="s">
        <v>1605</v>
      </c>
      <c r="B508" s="41">
        <v>1.1399999999999999E-2</v>
      </c>
      <c r="C508" s="41">
        <v>0</v>
      </c>
      <c r="D508" s="41">
        <v>0</v>
      </c>
      <c r="E508" s="41">
        <v>0</v>
      </c>
      <c r="F508" s="41">
        <v>0</v>
      </c>
    </row>
    <row r="509" spans="1:6" x14ac:dyDescent="0.55000000000000004">
      <c r="A509" s="41" t="s">
        <v>1606</v>
      </c>
      <c r="B509" s="41">
        <v>9.1000000000000004E-3</v>
      </c>
      <c r="C509" s="41">
        <v>0</v>
      </c>
      <c r="D509" s="41">
        <v>0</v>
      </c>
      <c r="E509" s="41">
        <v>0</v>
      </c>
      <c r="F509" s="41">
        <v>0</v>
      </c>
    </row>
    <row r="510" spans="1:6" x14ac:dyDescent="0.55000000000000004">
      <c r="A510" s="41" t="s">
        <v>1607</v>
      </c>
      <c r="B510" s="41">
        <v>8.3999999999999995E-3</v>
      </c>
      <c r="C510" s="41">
        <v>0</v>
      </c>
      <c r="D510" s="41">
        <v>0</v>
      </c>
      <c r="E510" s="41">
        <v>0</v>
      </c>
      <c r="F510" s="41">
        <v>0</v>
      </c>
    </row>
    <row r="511" spans="1:6" x14ac:dyDescent="0.55000000000000004">
      <c r="A511" s="41" t="s">
        <v>1608</v>
      </c>
      <c r="B511" s="41">
        <v>8.3999999999999995E-3</v>
      </c>
      <c r="C511" s="41">
        <v>9.1581280788177351E-3</v>
      </c>
      <c r="D511" s="41">
        <v>9.4928440366972462E-3</v>
      </c>
      <c r="E511" s="41">
        <v>9.300000000000001E-3</v>
      </c>
      <c r="F511" s="41">
        <v>9.3999999999999986E-3</v>
      </c>
    </row>
    <row r="512" spans="1:6" x14ac:dyDescent="0.55000000000000004">
      <c r="A512" s="41" t="s">
        <v>1609</v>
      </c>
      <c r="B512" s="41">
        <v>1.7500000000000002E-2</v>
      </c>
      <c r="C512" s="41">
        <v>0</v>
      </c>
      <c r="D512" s="41">
        <v>0</v>
      </c>
      <c r="E512" s="41">
        <v>0</v>
      </c>
      <c r="F512" s="41">
        <v>0</v>
      </c>
    </row>
    <row r="513" spans="1:6" x14ac:dyDescent="0.55000000000000004">
      <c r="A513" s="41" t="s">
        <v>1610</v>
      </c>
      <c r="B513" s="41">
        <v>9.8523321956769036E-3</v>
      </c>
      <c r="C513" s="41">
        <v>9.0678111587982838E-3</v>
      </c>
      <c r="D513" s="41">
        <v>1.0200731207955543E-2</v>
      </c>
      <c r="E513" s="41">
        <v>1.1024999999999998E-2</v>
      </c>
      <c r="F513" s="41">
        <v>1.1029761904761905E-2</v>
      </c>
    </row>
    <row r="514" spans="1:6" x14ac:dyDescent="0.55000000000000004">
      <c r="A514" s="41" t="s">
        <v>1611</v>
      </c>
      <c r="B514" s="41">
        <v>9.2241736876215175E-3</v>
      </c>
      <c r="C514" s="41">
        <v>9.7408660351826788E-3</v>
      </c>
      <c r="D514" s="41">
        <v>1.0670627503337783E-2</v>
      </c>
      <c r="E514" s="41">
        <v>1.1363291139240504E-2</v>
      </c>
      <c r="F514" s="41">
        <v>1.190229885057471E-2</v>
      </c>
    </row>
    <row r="515" spans="1:6" x14ac:dyDescent="0.55000000000000004">
      <c r="A515" s="41" t="s">
        <v>1612</v>
      </c>
      <c r="B515" s="41">
        <v>7.4178016726403825E-3</v>
      </c>
      <c r="C515" s="41">
        <v>9.2923895253682505E-3</v>
      </c>
      <c r="D515" s="41">
        <v>9.7572881355932201E-3</v>
      </c>
      <c r="E515" s="41">
        <v>1.1524999999999999E-2</v>
      </c>
      <c r="F515" s="41">
        <v>1.1752747252747253E-2</v>
      </c>
    </row>
    <row r="516" spans="1:6" x14ac:dyDescent="0.55000000000000004">
      <c r="A516" s="41" t="s">
        <v>1613</v>
      </c>
      <c r="B516" s="41">
        <v>1.1000000000000001E-2</v>
      </c>
      <c r="C516" s="41">
        <v>0</v>
      </c>
      <c r="D516" s="41">
        <v>0</v>
      </c>
      <c r="E516" s="41">
        <v>0</v>
      </c>
      <c r="F516" s="41">
        <v>0</v>
      </c>
    </row>
    <row r="517" spans="1:6" x14ac:dyDescent="0.55000000000000004">
      <c r="A517" s="41" t="s">
        <v>1614</v>
      </c>
      <c r="B517" s="41">
        <v>1.3000000000000001E-2</v>
      </c>
      <c r="C517" s="41">
        <v>0</v>
      </c>
      <c r="D517" s="41">
        <v>0</v>
      </c>
      <c r="E517" s="41">
        <v>0</v>
      </c>
      <c r="F517" s="41">
        <v>0</v>
      </c>
    </row>
    <row r="518" spans="1:6" x14ac:dyDescent="0.55000000000000004">
      <c r="A518" s="41" t="s">
        <v>1615</v>
      </c>
      <c r="B518" s="41">
        <v>1.2699999999999999E-2</v>
      </c>
      <c r="C518" s="41">
        <v>0</v>
      </c>
      <c r="D518" s="41">
        <v>0</v>
      </c>
      <c r="E518" s="41">
        <v>0</v>
      </c>
      <c r="F518" s="41">
        <v>0</v>
      </c>
    </row>
    <row r="519" spans="1:6" x14ac:dyDescent="0.55000000000000004">
      <c r="A519" s="41" t="s">
        <v>1616</v>
      </c>
      <c r="B519" s="41">
        <v>0.01</v>
      </c>
      <c r="C519" s="41">
        <v>0</v>
      </c>
      <c r="D519" s="41">
        <v>0</v>
      </c>
      <c r="E519" s="41">
        <v>0</v>
      </c>
      <c r="F519" s="41">
        <v>0</v>
      </c>
    </row>
    <row r="520" spans="1:6" x14ac:dyDescent="0.55000000000000004">
      <c r="A520" s="41" t="s">
        <v>1617</v>
      </c>
      <c r="B520" s="41">
        <v>1.11E-2</v>
      </c>
      <c r="C520" s="41">
        <v>0</v>
      </c>
      <c r="D520" s="41">
        <v>0</v>
      </c>
      <c r="E520" s="41">
        <v>0</v>
      </c>
      <c r="F520" s="41">
        <v>0</v>
      </c>
    </row>
    <row r="521" spans="1:6" x14ac:dyDescent="0.55000000000000004">
      <c r="A521" s="41" t="s">
        <v>2056</v>
      </c>
      <c r="B521" s="41">
        <v>1.3000000000000001E-2</v>
      </c>
      <c r="C521" s="41">
        <v>0</v>
      </c>
      <c r="D521" s="41">
        <v>0</v>
      </c>
      <c r="E521" s="41">
        <v>0</v>
      </c>
      <c r="F521" s="41">
        <v>0</v>
      </c>
    </row>
    <row r="522" spans="1:6" x14ac:dyDescent="0.55000000000000004">
      <c r="A522" s="41" t="s">
        <v>1268</v>
      </c>
      <c r="B522" s="41">
        <v>1.03E-2</v>
      </c>
      <c r="C522" s="41">
        <v>0</v>
      </c>
      <c r="D522" s="41">
        <v>0</v>
      </c>
      <c r="E522" s="41">
        <v>0</v>
      </c>
      <c r="F522" s="41">
        <v>0</v>
      </c>
    </row>
    <row r="523" spans="1:6" x14ac:dyDescent="0.55000000000000004">
      <c r="A523" s="41" t="s">
        <v>1596</v>
      </c>
      <c r="B523" s="41">
        <v>8.8000000000000005E-3</v>
      </c>
      <c r="C523" s="41">
        <v>0</v>
      </c>
      <c r="D523" s="41">
        <v>0</v>
      </c>
      <c r="E523" s="41">
        <v>0</v>
      </c>
      <c r="F523" s="41">
        <v>0</v>
      </c>
    </row>
    <row r="524" spans="1:6" x14ac:dyDescent="0.55000000000000004">
      <c r="A524" s="41" t="s">
        <v>1597</v>
      </c>
      <c r="B524" s="41">
        <v>8.0000000000000002E-3</v>
      </c>
      <c r="C524" s="41">
        <v>0</v>
      </c>
      <c r="D524" s="41">
        <v>0</v>
      </c>
      <c r="E524" s="41">
        <v>0</v>
      </c>
      <c r="F524" s="41">
        <v>0</v>
      </c>
    </row>
    <row r="525" spans="1:6" x14ac:dyDescent="0.55000000000000004">
      <c r="A525" s="41" t="s">
        <v>1598</v>
      </c>
      <c r="B525" s="41">
        <v>9.1999999999999998E-3</v>
      </c>
      <c r="C525" s="41">
        <v>0</v>
      </c>
      <c r="D525" s="41">
        <v>0</v>
      </c>
      <c r="E525" s="41">
        <v>0</v>
      </c>
      <c r="F525" s="41">
        <v>0</v>
      </c>
    </row>
    <row r="526" spans="1:6" x14ac:dyDescent="0.55000000000000004">
      <c r="A526" s="41" t="s">
        <v>1599</v>
      </c>
      <c r="B526" s="41">
        <v>0.01</v>
      </c>
      <c r="C526" s="41">
        <v>0</v>
      </c>
      <c r="D526" s="41">
        <v>0</v>
      </c>
      <c r="E526" s="41">
        <v>0</v>
      </c>
      <c r="F526" s="41">
        <v>0</v>
      </c>
    </row>
    <row r="527" spans="1:6" x14ac:dyDescent="0.55000000000000004">
      <c r="A527" s="12" t="s">
        <v>1618</v>
      </c>
      <c r="B527" s="12">
        <v>0.01</v>
      </c>
      <c r="C527" s="12">
        <v>0</v>
      </c>
      <c r="D527" s="12">
        <v>0</v>
      </c>
      <c r="E527" s="12">
        <v>0.01</v>
      </c>
      <c r="F527" s="12">
        <v>0</v>
      </c>
    </row>
    <row r="528" spans="1:6" x14ac:dyDescent="0.55000000000000004">
      <c r="A528" s="41" t="s">
        <v>1619</v>
      </c>
      <c r="B528" s="41">
        <v>5.8688733646013328E-3</v>
      </c>
      <c r="C528" s="41">
        <v>6.2703132788126045E-3</v>
      </c>
      <c r="D528" s="41">
        <v>6.8000000000000005E-3</v>
      </c>
      <c r="E528" s="41">
        <v>6.6E-3</v>
      </c>
      <c r="F528" s="41">
        <v>0</v>
      </c>
    </row>
    <row r="529" spans="1:6" x14ac:dyDescent="0.55000000000000004">
      <c r="A529" s="41" t="s">
        <v>1620</v>
      </c>
      <c r="B529" s="41">
        <v>1.3000000000000001E-2</v>
      </c>
      <c r="C529" s="41">
        <v>0</v>
      </c>
      <c r="D529" s="41">
        <v>0</v>
      </c>
      <c r="E529" s="41">
        <v>0</v>
      </c>
      <c r="F529" s="41">
        <v>0</v>
      </c>
    </row>
    <row r="530" spans="1:6" x14ac:dyDescent="0.55000000000000004">
      <c r="A530" s="41" t="s">
        <v>1621</v>
      </c>
      <c r="B530" s="41">
        <v>2.2000000000000002E-2</v>
      </c>
      <c r="C530" s="41">
        <v>0</v>
      </c>
      <c r="D530" s="41">
        <v>0</v>
      </c>
      <c r="E530" s="41">
        <v>0</v>
      </c>
      <c r="F530" s="41">
        <v>0</v>
      </c>
    </row>
    <row r="531" spans="1:6" x14ac:dyDescent="0.55000000000000004">
      <c r="A531" s="41" t="s">
        <v>1622</v>
      </c>
      <c r="B531" s="41">
        <v>9.1000000000000004E-3</v>
      </c>
      <c r="C531" s="41">
        <v>0</v>
      </c>
      <c r="D531" s="41">
        <v>0</v>
      </c>
      <c r="E531" s="41">
        <v>0</v>
      </c>
      <c r="F531" s="41">
        <v>0</v>
      </c>
    </row>
    <row r="532" spans="1:6" x14ac:dyDescent="0.55000000000000004">
      <c r="A532" s="41" t="s">
        <v>1623</v>
      </c>
      <c r="B532" s="41">
        <v>2.9999999999999997E-4</v>
      </c>
      <c r="C532" s="41">
        <v>0</v>
      </c>
      <c r="D532" s="41">
        <v>0</v>
      </c>
      <c r="E532" s="41">
        <v>0</v>
      </c>
      <c r="F532" s="41">
        <v>0</v>
      </c>
    </row>
    <row r="533" spans="1:6" x14ac:dyDescent="0.55000000000000004">
      <c r="A533" s="41" t="s">
        <v>1624</v>
      </c>
      <c r="B533" s="41">
        <v>3.4000000000000002E-4</v>
      </c>
      <c r="C533" s="41">
        <v>3.4000000000000002E-4</v>
      </c>
      <c r="D533" s="41">
        <v>0</v>
      </c>
      <c r="E533" s="41">
        <v>0</v>
      </c>
      <c r="F533" s="41">
        <v>0</v>
      </c>
    </row>
    <row r="534" spans="1:6" x14ac:dyDescent="0.55000000000000004">
      <c r="A534" s="41" t="s">
        <v>1625</v>
      </c>
      <c r="B534" s="41">
        <v>1E-3</v>
      </c>
      <c r="C534" s="41">
        <v>3.0000000000000001E-5</v>
      </c>
      <c r="D534" s="41">
        <v>0</v>
      </c>
      <c r="E534" s="41">
        <v>0</v>
      </c>
      <c r="F534" s="41">
        <v>0</v>
      </c>
    </row>
    <row r="535" spans="1:6" x14ac:dyDescent="0.55000000000000004">
      <c r="A535" s="41" t="s">
        <v>1626</v>
      </c>
      <c r="B535" s="41">
        <v>1.7599999999999998E-3</v>
      </c>
      <c r="C535" s="41">
        <v>0</v>
      </c>
      <c r="D535" s="41">
        <v>0</v>
      </c>
      <c r="E535" s="41">
        <v>0</v>
      </c>
      <c r="F535" s="41">
        <v>0</v>
      </c>
    </row>
    <row r="536" spans="1:6" x14ac:dyDescent="0.55000000000000004">
      <c r="A536" s="41" t="s">
        <v>1627</v>
      </c>
      <c r="B536" s="41">
        <v>1.83E-3</v>
      </c>
      <c r="C536" s="41">
        <v>6.0000000000000002E-5</v>
      </c>
      <c r="D536" s="41">
        <v>1.8799999999999999E-3</v>
      </c>
      <c r="E536" s="41">
        <v>0</v>
      </c>
      <c r="F536" s="41">
        <v>0</v>
      </c>
    </row>
    <row r="537" spans="1:6" x14ac:dyDescent="0.55000000000000004">
      <c r="A537" s="41" t="s">
        <v>1628</v>
      </c>
      <c r="B537" s="41">
        <v>3.4999999999999996E-3</v>
      </c>
      <c r="C537" s="41">
        <v>0</v>
      </c>
      <c r="D537" s="41">
        <v>0</v>
      </c>
      <c r="E537" s="41">
        <v>0</v>
      </c>
      <c r="F537" s="41">
        <v>0</v>
      </c>
    </row>
    <row r="538" spans="1:6" x14ac:dyDescent="0.55000000000000004">
      <c r="A538" s="41" t="s">
        <v>1629</v>
      </c>
      <c r="B538" s="41">
        <v>1.3999999999999999E-2</v>
      </c>
      <c r="C538" s="41">
        <v>0</v>
      </c>
      <c r="D538" s="41">
        <v>0</v>
      </c>
      <c r="E538" s="41">
        <v>0</v>
      </c>
      <c r="F538" s="41">
        <v>0</v>
      </c>
    </row>
    <row r="539" spans="1:6" x14ac:dyDescent="0.55000000000000004">
      <c r="A539" s="41" t="s">
        <v>1630</v>
      </c>
      <c r="B539" s="41">
        <v>4.5999999999999999E-3</v>
      </c>
      <c r="C539" s="41">
        <v>0</v>
      </c>
      <c r="D539" s="41">
        <v>0</v>
      </c>
      <c r="E539" s="41">
        <v>0</v>
      </c>
      <c r="F539" s="41">
        <v>0</v>
      </c>
    </row>
    <row r="540" spans="1:6" x14ac:dyDescent="0.55000000000000004">
      <c r="A540" s="41" t="s">
        <v>1631</v>
      </c>
      <c r="B540" s="41">
        <v>6.0999999999999995E-3</v>
      </c>
      <c r="C540" s="41">
        <v>0</v>
      </c>
      <c r="D540" s="41">
        <v>0</v>
      </c>
      <c r="E540" s="41">
        <v>0</v>
      </c>
      <c r="F540" s="41">
        <v>0</v>
      </c>
    </row>
    <row r="541" spans="1:6" x14ac:dyDescent="0.55000000000000004">
      <c r="A541" s="41" t="s">
        <v>1632</v>
      </c>
      <c r="B541" s="41">
        <v>1.29E-2</v>
      </c>
      <c r="C541" s="41">
        <v>0</v>
      </c>
      <c r="D541" s="41">
        <v>0</v>
      </c>
      <c r="E541" s="41">
        <v>0</v>
      </c>
      <c r="F541" s="41">
        <v>0</v>
      </c>
    </row>
    <row r="542" spans="1:6" x14ac:dyDescent="0.55000000000000004">
      <c r="A542" s="41" t="s">
        <v>1633</v>
      </c>
      <c r="B542" s="41">
        <v>2.9999999999999997E-4</v>
      </c>
      <c r="C542" s="41">
        <v>2.9999999999999997E-4</v>
      </c>
      <c r="D542" s="41">
        <v>0</v>
      </c>
      <c r="E542" s="41">
        <v>0</v>
      </c>
      <c r="F542" s="41">
        <v>0</v>
      </c>
    </row>
    <row r="543" spans="1:6" x14ac:dyDescent="0.55000000000000004">
      <c r="A543" s="41" t="s">
        <v>1634</v>
      </c>
      <c r="B543" s="41">
        <v>2.9999999999999997E-4</v>
      </c>
      <c r="C543" s="41">
        <v>2.9999999999999997E-4</v>
      </c>
      <c r="D543" s="41">
        <v>2.9999999999999997E-4</v>
      </c>
      <c r="E543" s="41">
        <v>0</v>
      </c>
      <c r="F543" s="41">
        <v>0</v>
      </c>
    </row>
    <row r="544" spans="1:6" x14ac:dyDescent="0.55000000000000004">
      <c r="A544" s="41" t="s">
        <v>1635</v>
      </c>
      <c r="B544" s="41">
        <v>2.0999999999999999E-3</v>
      </c>
      <c r="C544" s="41">
        <v>2.0999999999999999E-3</v>
      </c>
      <c r="D544" s="41">
        <v>2.0999999999999999E-3</v>
      </c>
      <c r="E544" s="41">
        <v>2.0999999999999999E-3</v>
      </c>
      <c r="F544" s="41">
        <v>2.0999999999999999E-3</v>
      </c>
    </row>
    <row r="545" spans="1:6" x14ac:dyDescent="0.55000000000000004">
      <c r="A545" s="41" t="s">
        <v>1636</v>
      </c>
      <c r="B545" s="41">
        <v>1.2999999999999999E-3</v>
      </c>
      <c r="C545" s="41">
        <v>1.2999999999999999E-3</v>
      </c>
      <c r="D545" s="41">
        <v>1.2999999999999999E-3</v>
      </c>
      <c r="E545" s="41">
        <v>1.2999999999999999E-3</v>
      </c>
      <c r="F545" s="41">
        <v>1.2999999999999999E-3</v>
      </c>
    </row>
    <row r="546" spans="1:6" x14ac:dyDescent="0.55000000000000004">
      <c r="A546" s="41" t="s">
        <v>1637</v>
      </c>
      <c r="B546" s="41">
        <v>2.3999999999999998E-3</v>
      </c>
      <c r="C546" s="41">
        <v>2.3999999999999998E-3</v>
      </c>
      <c r="D546" s="41">
        <v>2.3999999999999998E-3</v>
      </c>
      <c r="E546" s="41">
        <v>0</v>
      </c>
      <c r="F546" s="41">
        <v>2.3999999999999998E-3</v>
      </c>
    </row>
    <row r="547" spans="1:6" x14ac:dyDescent="0.55000000000000004">
      <c r="A547" s="41" t="s">
        <v>1638</v>
      </c>
      <c r="B547" s="41">
        <v>1.1999999999999999E-3</v>
      </c>
      <c r="C547" s="41">
        <v>1.1999999999999999E-3</v>
      </c>
      <c r="D547" s="41">
        <v>1.1999999999999999E-3</v>
      </c>
      <c r="E547" s="41">
        <v>1.1999999999999999E-3</v>
      </c>
      <c r="F547" s="41">
        <v>1.1999999999999999E-3</v>
      </c>
    </row>
    <row r="548" spans="1:6" x14ac:dyDescent="0.55000000000000004">
      <c r="A548" s="41" t="s">
        <v>1639</v>
      </c>
      <c r="B548" s="41">
        <v>2.3E-3</v>
      </c>
      <c r="C548" s="41">
        <v>2.3E-3</v>
      </c>
      <c r="D548" s="41">
        <v>2.3E-3</v>
      </c>
      <c r="E548" s="41">
        <v>2.3E-3</v>
      </c>
      <c r="F548" s="41">
        <v>2.3E-3</v>
      </c>
    </row>
    <row r="549" spans="1:6" x14ac:dyDescent="0.55000000000000004">
      <c r="A549" s="41" t="s">
        <v>1640</v>
      </c>
      <c r="B549" s="41">
        <v>1.1000000000000001E-3</v>
      </c>
      <c r="C549" s="41">
        <v>1.1000000000000001E-3</v>
      </c>
      <c r="D549" s="41">
        <v>1.1000000000000001E-3</v>
      </c>
      <c r="E549" s="41">
        <v>1.1000000000000001E-3</v>
      </c>
      <c r="F549" s="41">
        <v>1.1000000000000001E-3</v>
      </c>
    </row>
    <row r="550" spans="1:6" x14ac:dyDescent="0.55000000000000004">
      <c r="A550" s="41" t="s">
        <v>1641</v>
      </c>
      <c r="B550" s="41">
        <v>1.9547316805783028E-3</v>
      </c>
      <c r="C550" s="41">
        <v>2.1562958678689337E-3</v>
      </c>
      <c r="D550" s="41">
        <v>2.1562958678689337E-3</v>
      </c>
      <c r="E550" s="41">
        <v>2.1562958678689337E-3</v>
      </c>
      <c r="F550" s="41">
        <v>2.1562958678689337E-3</v>
      </c>
    </row>
    <row r="551" spans="1:6" x14ac:dyDescent="0.55000000000000004">
      <c r="A551" s="41" t="s">
        <v>1642</v>
      </c>
      <c r="B551" s="41">
        <v>1.1240231217618901E-3</v>
      </c>
      <c r="C551" s="41">
        <v>1.1240231217618901E-3</v>
      </c>
      <c r="D551" s="41">
        <v>0</v>
      </c>
      <c r="E551" s="41">
        <v>1.1240231217618901E-3</v>
      </c>
      <c r="F551" s="41">
        <v>0</v>
      </c>
    </row>
    <row r="552" spans="1:6" x14ac:dyDescent="0.55000000000000004">
      <c r="A552" s="41" t="s">
        <v>1643</v>
      </c>
      <c r="B552" s="41">
        <v>1.1240231217618901E-3</v>
      </c>
      <c r="C552" s="41">
        <v>1.1240231217618901E-3</v>
      </c>
      <c r="D552" s="41">
        <v>0</v>
      </c>
      <c r="E552" s="41">
        <v>0</v>
      </c>
      <c r="F552" s="41">
        <v>0</v>
      </c>
    </row>
    <row r="553" spans="1:6" x14ac:dyDescent="0.55000000000000004">
      <c r="A553" s="41" t="s">
        <v>1644</v>
      </c>
      <c r="B553" s="41">
        <v>1.1240231217618901E-3</v>
      </c>
      <c r="C553" s="41">
        <v>1.1240231217618901E-3</v>
      </c>
      <c r="D553" s="41">
        <v>1.1240231217618901E-3</v>
      </c>
      <c r="E553" s="41">
        <v>0</v>
      </c>
      <c r="F553" s="41">
        <v>0</v>
      </c>
    </row>
    <row r="554" spans="1:6" x14ac:dyDescent="0.55000000000000004">
      <c r="A554" s="41" t="s">
        <v>1645</v>
      </c>
      <c r="B554" s="41">
        <v>2E-3</v>
      </c>
      <c r="C554" s="41">
        <v>2E-3</v>
      </c>
      <c r="D554" s="41">
        <v>2E-3</v>
      </c>
      <c r="E554" s="41">
        <v>0</v>
      </c>
      <c r="F554" s="41">
        <v>0</v>
      </c>
    </row>
    <row r="555" spans="1:6" x14ac:dyDescent="0.55000000000000004">
      <c r="A555" s="41" t="s">
        <v>1646</v>
      </c>
      <c r="B555" s="41">
        <v>1.7000000000000001E-3</v>
      </c>
      <c r="C555" s="41">
        <v>1.7000000000000001E-3</v>
      </c>
      <c r="D555" s="41">
        <v>1.7000000000000001E-3</v>
      </c>
      <c r="E555" s="41">
        <v>0</v>
      </c>
      <c r="F555" s="41">
        <v>0</v>
      </c>
    </row>
    <row r="556" spans="1:6" x14ac:dyDescent="0.55000000000000004">
      <c r="A556" s="41" t="s">
        <v>1647</v>
      </c>
      <c r="B556" s="41">
        <v>2.7532760622242863E-3</v>
      </c>
      <c r="C556" s="41">
        <v>2.7586538959358015E-3</v>
      </c>
      <c r="D556" s="41">
        <v>2.4292428540257475E-3</v>
      </c>
      <c r="E556" s="41">
        <v>0</v>
      </c>
      <c r="F556" s="41">
        <v>1.9917377731529656E-3</v>
      </c>
    </row>
    <row r="557" spans="1:6" x14ac:dyDescent="0.55000000000000004">
      <c r="A557" s="41" t="s">
        <v>1648</v>
      </c>
      <c r="B557" s="41">
        <v>7.7556861914345224E-4</v>
      </c>
      <c r="C557" s="41">
        <v>7.3120328167730175E-4</v>
      </c>
      <c r="D557" s="41">
        <v>8.8673812154696149E-4</v>
      </c>
      <c r="E557" s="41">
        <v>8.2325547445255489E-4</v>
      </c>
      <c r="F557" s="41">
        <v>8.1747514910536793E-4</v>
      </c>
    </row>
    <row r="558" spans="1:6" x14ac:dyDescent="0.55000000000000004">
      <c r="A558" s="41" t="s">
        <v>1649</v>
      </c>
      <c r="B558" s="41">
        <v>1.9547316805783028E-3</v>
      </c>
      <c r="C558" s="41">
        <v>0</v>
      </c>
      <c r="D558" s="41">
        <v>0</v>
      </c>
      <c r="E558" s="41">
        <v>0</v>
      </c>
      <c r="F558" s="41">
        <v>0</v>
      </c>
    </row>
    <row r="559" spans="1:6" x14ac:dyDescent="0.55000000000000004">
      <c r="A559" s="41" t="s">
        <v>1650</v>
      </c>
      <c r="B559" s="41">
        <v>1.1240231217618901E-3</v>
      </c>
      <c r="C559" s="41">
        <v>0</v>
      </c>
      <c r="D559" s="41">
        <v>0</v>
      </c>
      <c r="E559" s="41">
        <v>0</v>
      </c>
      <c r="F559" s="41">
        <v>0</v>
      </c>
    </row>
    <row r="560" spans="1:6" x14ac:dyDescent="0.55000000000000004">
      <c r="A560" s="41" t="s">
        <v>1651</v>
      </c>
      <c r="B560" s="41">
        <v>1.1240231217618901E-3</v>
      </c>
      <c r="C560" s="41">
        <v>1.1240231217618901E-3</v>
      </c>
      <c r="D560" s="41">
        <v>1.1240231217618901E-3</v>
      </c>
      <c r="E560" s="41">
        <v>1.1240231217618901E-3</v>
      </c>
      <c r="F560" s="41">
        <v>1.1240231217618901E-3</v>
      </c>
    </row>
    <row r="561" spans="1:6" x14ac:dyDescent="0.55000000000000004">
      <c r="A561" s="41" t="s">
        <v>1652</v>
      </c>
      <c r="B561" s="41">
        <v>2.5999999999999999E-3</v>
      </c>
      <c r="C561" s="41">
        <v>2.5999999999999999E-3</v>
      </c>
      <c r="D561" s="41">
        <v>2.5999999999999999E-3</v>
      </c>
      <c r="E561" s="41">
        <v>0</v>
      </c>
      <c r="F561" s="41">
        <v>0</v>
      </c>
    </row>
    <row r="562" spans="1:6" x14ac:dyDescent="0.55000000000000004">
      <c r="A562" s="41" t="s">
        <v>1653</v>
      </c>
      <c r="B562" s="41">
        <v>1E-3</v>
      </c>
      <c r="C562" s="41">
        <v>1E-3</v>
      </c>
      <c r="D562" s="41">
        <v>1E-3</v>
      </c>
      <c r="E562" s="41">
        <v>0</v>
      </c>
      <c r="F562" s="41">
        <v>0</v>
      </c>
    </row>
    <row r="563" spans="1:6" x14ac:dyDescent="0.55000000000000004">
      <c r="A563" s="41" t="s">
        <v>1654</v>
      </c>
      <c r="B563" s="41">
        <v>0</v>
      </c>
      <c r="C563" s="41">
        <v>1.0399999999999999E-3</v>
      </c>
      <c r="D563" s="41">
        <v>0</v>
      </c>
      <c r="E563" s="41">
        <v>1.0399999999999999E-3</v>
      </c>
      <c r="F563" s="41">
        <v>0</v>
      </c>
    </row>
    <row r="564" spans="1:6" x14ac:dyDescent="0.55000000000000004">
      <c r="A564" s="41" t="s">
        <v>1655</v>
      </c>
      <c r="B564" s="41">
        <v>9.7000000000000005E-4</v>
      </c>
      <c r="C564" s="41">
        <v>9.7000000000000005E-4</v>
      </c>
      <c r="D564" s="41">
        <v>9.7000000000000005E-4</v>
      </c>
      <c r="E564" s="41">
        <v>9.7000000000000005E-4</v>
      </c>
      <c r="F564" s="41">
        <v>0</v>
      </c>
    </row>
    <row r="565" spans="1:6" x14ac:dyDescent="0.55000000000000004">
      <c r="A565" s="41" t="s">
        <v>1656</v>
      </c>
      <c r="B565" s="41">
        <v>0</v>
      </c>
      <c r="C565" s="41">
        <v>0</v>
      </c>
      <c r="D565" s="41">
        <v>1.1240231217618901E-3</v>
      </c>
      <c r="E565" s="41">
        <v>0</v>
      </c>
      <c r="F565" s="41">
        <v>0</v>
      </c>
    </row>
    <row r="566" spans="1:6" x14ac:dyDescent="0.55000000000000004">
      <c r="A566" s="41" t="s">
        <v>1657</v>
      </c>
      <c r="B566" s="41">
        <v>1.1240231217618901E-3</v>
      </c>
      <c r="C566" s="41">
        <v>1.1240231217618901E-3</v>
      </c>
      <c r="D566" s="41">
        <v>0</v>
      </c>
      <c r="E566" s="41">
        <v>0</v>
      </c>
      <c r="F566" s="41">
        <v>0</v>
      </c>
    </row>
    <row r="567" spans="1:6" x14ac:dyDescent="0.55000000000000004">
      <c r="A567" s="41" t="s">
        <v>1658</v>
      </c>
      <c r="B567" s="41">
        <v>1.9547316805783028E-3</v>
      </c>
      <c r="C567" s="41">
        <v>1.9547316805783028E-3</v>
      </c>
      <c r="D567" s="41">
        <v>1.9547316805783028E-3</v>
      </c>
      <c r="E567" s="41">
        <v>0</v>
      </c>
      <c r="F567" s="41">
        <v>0</v>
      </c>
    </row>
    <row r="568" spans="1:6" x14ac:dyDescent="0.55000000000000004">
      <c r="A568" s="41" t="s">
        <v>1659</v>
      </c>
      <c r="B568" s="41">
        <v>1.1240231217618901E-3</v>
      </c>
      <c r="C568" s="41">
        <v>1.1240231217618901E-3</v>
      </c>
      <c r="D568" s="41">
        <v>1.1240231217618901E-3</v>
      </c>
      <c r="E568" s="41">
        <v>0</v>
      </c>
      <c r="F568" s="41">
        <v>0</v>
      </c>
    </row>
    <row r="569" spans="1:6" x14ac:dyDescent="0.55000000000000004">
      <c r="A569" s="41" t="s">
        <v>1660</v>
      </c>
      <c r="B569" s="41">
        <v>0</v>
      </c>
      <c r="C569" s="41">
        <v>1.9547316805783028E-3</v>
      </c>
      <c r="D569" s="41">
        <v>0</v>
      </c>
      <c r="E569" s="41">
        <v>0</v>
      </c>
      <c r="F569" s="41">
        <v>0</v>
      </c>
    </row>
    <row r="570" spans="1:6" x14ac:dyDescent="0.55000000000000004">
      <c r="A570" s="41" t="s">
        <v>1661</v>
      </c>
      <c r="B570" s="41">
        <v>0</v>
      </c>
      <c r="C570" s="41">
        <v>1.1240231217618901E-3</v>
      </c>
      <c r="D570" s="41">
        <v>0</v>
      </c>
      <c r="E570" s="41">
        <v>0</v>
      </c>
      <c r="F570" s="41">
        <v>0</v>
      </c>
    </row>
    <row r="571" spans="1:6" x14ac:dyDescent="0.55000000000000004">
      <c r="A571" s="41" t="s">
        <v>1662</v>
      </c>
      <c r="B571" s="41">
        <v>1.9547316805783028E-3</v>
      </c>
      <c r="C571" s="41">
        <v>2.1562958678689337E-3</v>
      </c>
      <c r="D571" s="41">
        <v>0</v>
      </c>
      <c r="E571" s="41">
        <v>0</v>
      </c>
      <c r="F571" s="41">
        <v>0</v>
      </c>
    </row>
    <row r="572" spans="1:6" x14ac:dyDescent="0.55000000000000004">
      <c r="A572" s="41" t="s">
        <v>1663</v>
      </c>
      <c r="B572" s="41">
        <v>1.1240231217618901E-3</v>
      </c>
      <c r="C572" s="41">
        <v>1.1240231217618901E-3</v>
      </c>
      <c r="D572" s="41">
        <v>0</v>
      </c>
      <c r="E572" s="41">
        <v>0</v>
      </c>
      <c r="F572" s="41">
        <v>0</v>
      </c>
    </row>
    <row r="573" spans="1:6" x14ac:dyDescent="0.55000000000000004">
      <c r="A573" s="41" t="s">
        <v>1664</v>
      </c>
      <c r="B573" s="41">
        <v>1.6000000000000001E-3</v>
      </c>
      <c r="C573" s="41">
        <v>1.7000000000000001E-3</v>
      </c>
      <c r="D573" s="41">
        <v>1.6000000000000001E-3</v>
      </c>
      <c r="E573" s="41">
        <v>7.000000000000001E-4</v>
      </c>
      <c r="F573" s="41">
        <v>1.6000000000000001E-3</v>
      </c>
    </row>
    <row r="574" spans="1:6" x14ac:dyDescent="0.55000000000000004">
      <c r="A574" s="41" t="s">
        <v>1665</v>
      </c>
      <c r="B574" s="41">
        <v>0.04</v>
      </c>
      <c r="C574" s="41">
        <v>5.0000000000000001E-4</v>
      </c>
      <c r="D574" s="41">
        <v>4.0000000000000002E-4</v>
      </c>
      <c r="E574" s="41">
        <v>5.0000000000000001E-4</v>
      </c>
      <c r="F574" s="41">
        <v>4.0000000000000002E-4</v>
      </c>
    </row>
    <row r="575" spans="1:6" x14ac:dyDescent="0.55000000000000004">
      <c r="A575" s="41" t="s">
        <v>1666</v>
      </c>
      <c r="B575" s="41">
        <v>2.1562958678689337E-3</v>
      </c>
      <c r="C575" s="41">
        <v>2.1562958678689337E-3</v>
      </c>
      <c r="D575" s="41">
        <v>2.1562958678689337E-3</v>
      </c>
      <c r="E575" s="41">
        <v>0</v>
      </c>
      <c r="F575" s="41">
        <v>0</v>
      </c>
    </row>
    <row r="576" spans="1:6" x14ac:dyDescent="0.55000000000000004">
      <c r="A576" s="41" t="s">
        <v>1667</v>
      </c>
      <c r="B576" s="41">
        <v>1.1240231217618901E-3</v>
      </c>
      <c r="C576" s="41">
        <v>1.1240231217618901E-3</v>
      </c>
      <c r="D576" s="41">
        <v>1.1240231217618901E-3</v>
      </c>
      <c r="E576" s="41">
        <v>0</v>
      </c>
      <c r="F576" s="41">
        <v>0</v>
      </c>
    </row>
    <row r="577" spans="1:6" x14ac:dyDescent="0.55000000000000004">
      <c r="A577" s="41" t="s">
        <v>1668</v>
      </c>
      <c r="B577" s="41">
        <v>1.1240231217618901E-3</v>
      </c>
      <c r="C577" s="41">
        <v>0</v>
      </c>
      <c r="D577" s="41">
        <v>0</v>
      </c>
      <c r="E577" s="41">
        <v>0</v>
      </c>
      <c r="F577" s="41">
        <v>0</v>
      </c>
    </row>
    <row r="578" spans="1:6" x14ac:dyDescent="0.55000000000000004">
      <c r="A578" s="41" t="s">
        <v>1669</v>
      </c>
      <c r="B578" s="41">
        <v>0</v>
      </c>
      <c r="C578" s="41">
        <v>5.0000000000000001E-4</v>
      </c>
      <c r="D578" s="41">
        <v>5.0000000000000001E-4</v>
      </c>
      <c r="E578" s="41">
        <v>0</v>
      </c>
      <c r="F578" s="41">
        <v>5.0000000000000001E-4</v>
      </c>
    </row>
    <row r="579" spans="1:6" x14ac:dyDescent="0.55000000000000004">
      <c r="A579" s="41" t="s">
        <v>1670</v>
      </c>
      <c r="B579" s="41">
        <v>1.32E-3</v>
      </c>
      <c r="C579" s="41">
        <v>0</v>
      </c>
      <c r="D579" s="41">
        <v>0</v>
      </c>
      <c r="E579" s="41">
        <v>0</v>
      </c>
      <c r="F579" s="41">
        <v>0</v>
      </c>
    </row>
    <row r="580" spans="1:6" x14ac:dyDescent="0.55000000000000004">
      <c r="A580" s="41" t="s">
        <v>1671</v>
      </c>
      <c r="B580" s="41">
        <v>1.32E-3</v>
      </c>
      <c r="C580" s="41">
        <v>0</v>
      </c>
      <c r="D580" s="41">
        <v>0</v>
      </c>
      <c r="E580" s="41">
        <v>0</v>
      </c>
      <c r="F580" s="41">
        <v>0</v>
      </c>
    </row>
    <row r="581" spans="1:6" x14ac:dyDescent="0.55000000000000004">
      <c r="A581" s="41" t="s">
        <v>1672</v>
      </c>
      <c r="B581" s="41">
        <v>2.5000000000000001E-3</v>
      </c>
      <c r="C581" s="41">
        <v>2.5000000000000001E-3</v>
      </c>
      <c r="D581" s="41">
        <v>2.5000000000000001E-3</v>
      </c>
      <c r="E581" s="41">
        <v>0</v>
      </c>
      <c r="F581" s="41">
        <v>0</v>
      </c>
    </row>
    <row r="582" spans="1:6" x14ac:dyDescent="0.55000000000000004">
      <c r="A582" s="41" t="s">
        <v>1673</v>
      </c>
      <c r="B582" s="41">
        <v>1.7000000000000001E-3</v>
      </c>
      <c r="C582" s="41">
        <v>1.6000000000000001E-3</v>
      </c>
      <c r="D582" s="41">
        <v>1.6000000000000001E-3</v>
      </c>
      <c r="E582" s="41">
        <v>0</v>
      </c>
      <c r="F582" s="41">
        <v>0</v>
      </c>
    </row>
    <row r="583" spans="1:6" x14ac:dyDescent="0.55000000000000004">
      <c r="A583" s="41" t="s">
        <v>1674</v>
      </c>
      <c r="B583" s="41">
        <v>1.9547316805783028E-3</v>
      </c>
      <c r="C583" s="41">
        <v>0</v>
      </c>
      <c r="D583" s="41">
        <v>0</v>
      </c>
      <c r="E583" s="41">
        <v>0</v>
      </c>
      <c r="F583" s="41">
        <v>0</v>
      </c>
    </row>
    <row r="584" spans="1:6" x14ac:dyDescent="0.55000000000000004">
      <c r="A584" s="41" t="s">
        <v>1675</v>
      </c>
      <c r="B584" s="41">
        <v>1.1240231217618901E-3</v>
      </c>
      <c r="C584" s="41">
        <v>0</v>
      </c>
      <c r="D584" s="41">
        <v>0</v>
      </c>
      <c r="E584" s="41">
        <v>0</v>
      </c>
      <c r="F584" s="41">
        <v>0</v>
      </c>
    </row>
    <row r="585" spans="1:6" x14ac:dyDescent="0.55000000000000004">
      <c r="A585" s="41" t="s">
        <v>1676</v>
      </c>
      <c r="B585" s="41">
        <v>1.7000000000000001E-3</v>
      </c>
      <c r="C585" s="41">
        <v>1.7000000000000001E-3</v>
      </c>
      <c r="D585" s="41">
        <v>1.7000000000000001E-3</v>
      </c>
      <c r="E585" s="41">
        <v>0</v>
      </c>
      <c r="F585" s="41">
        <v>0</v>
      </c>
    </row>
    <row r="586" spans="1:6" x14ac:dyDescent="0.55000000000000004">
      <c r="A586" s="41" t="s">
        <v>1677</v>
      </c>
      <c r="B586" s="41">
        <v>1.4000000000000002E-3</v>
      </c>
      <c r="C586" s="41">
        <v>1.4000000000000002E-3</v>
      </c>
      <c r="D586" s="41">
        <v>1.4000000000000002E-3</v>
      </c>
      <c r="E586" s="41">
        <v>0</v>
      </c>
      <c r="F586" s="41">
        <v>0</v>
      </c>
    </row>
    <row r="587" spans="1:6" x14ac:dyDescent="0.55000000000000004">
      <c r="A587" s="41" t="s">
        <v>1678</v>
      </c>
      <c r="B587" s="41">
        <v>8.1000000000000006E-4</v>
      </c>
      <c r="C587" s="41">
        <v>8.0000000000000004E-4</v>
      </c>
      <c r="D587" s="41">
        <v>1.4999999999999999E-4</v>
      </c>
      <c r="E587" s="41">
        <v>1.4999999999999999E-4</v>
      </c>
      <c r="F587" s="41">
        <v>0</v>
      </c>
    </row>
    <row r="588" spans="1:6" x14ac:dyDescent="0.55000000000000004">
      <c r="A588" s="41" t="s">
        <v>1679</v>
      </c>
      <c r="B588" s="41">
        <v>8.1000000000000006E-4</v>
      </c>
      <c r="C588" s="41">
        <v>8.0000000000000004E-4</v>
      </c>
      <c r="D588" s="41">
        <v>1.4999999999999999E-4</v>
      </c>
      <c r="E588" s="41">
        <v>1.4999999999999999E-4</v>
      </c>
      <c r="F588" s="41">
        <v>0</v>
      </c>
    </row>
    <row r="589" spans="1:6" x14ac:dyDescent="0.55000000000000004">
      <c r="A589" s="41" t="s">
        <v>1680</v>
      </c>
      <c r="B589" s="41">
        <v>0</v>
      </c>
      <c r="C589" s="41">
        <v>5.6000000000000006E-4</v>
      </c>
      <c r="D589" s="41">
        <v>8.1999999999999998E-4</v>
      </c>
      <c r="E589" s="41">
        <v>1.1240231217618901E-3</v>
      </c>
      <c r="F589" s="41">
        <v>0</v>
      </c>
    </row>
    <row r="590" spans="1:6" x14ac:dyDescent="0.55000000000000004">
      <c r="A590" s="41" t="s">
        <v>1681</v>
      </c>
      <c r="B590" s="41">
        <v>1.9547316805783028E-3</v>
      </c>
      <c r="C590" s="41">
        <v>2.1562958678689337E-3</v>
      </c>
      <c r="D590" s="41">
        <v>2.1562958678689337E-3</v>
      </c>
      <c r="E590" s="41">
        <v>2.1562958678689337E-3</v>
      </c>
      <c r="F590" s="41">
        <v>2.1562958678689337E-3</v>
      </c>
    </row>
    <row r="591" spans="1:6" x14ac:dyDescent="0.55000000000000004">
      <c r="A591" s="41" t="s">
        <v>1682</v>
      </c>
      <c r="B591" s="41">
        <v>1.1240231217618901E-3</v>
      </c>
      <c r="C591" s="41">
        <v>1.1240231217618901E-3</v>
      </c>
      <c r="D591" s="41">
        <v>1.1240231217618901E-3</v>
      </c>
      <c r="E591" s="41">
        <v>1.1240231217618901E-3</v>
      </c>
      <c r="F591" s="41">
        <v>1.1240231217618901E-3</v>
      </c>
    </row>
    <row r="592" spans="1:6" x14ac:dyDescent="0.55000000000000004">
      <c r="A592" s="41" t="s">
        <v>1683</v>
      </c>
      <c r="B592" s="41">
        <v>1.1240231217618901E-3</v>
      </c>
      <c r="C592" s="41">
        <v>1.1240231217618901E-3</v>
      </c>
      <c r="D592" s="41">
        <v>1.1240231217618901E-3</v>
      </c>
      <c r="E592" s="41">
        <v>0</v>
      </c>
      <c r="F592" s="41">
        <v>0</v>
      </c>
    </row>
    <row r="593" spans="1:6" x14ac:dyDescent="0.55000000000000004">
      <c r="A593" s="41" t="s">
        <v>1684</v>
      </c>
      <c r="B593" s="41">
        <v>2E-3</v>
      </c>
      <c r="C593" s="41">
        <v>1.9E-3</v>
      </c>
      <c r="D593" s="41">
        <v>2E-3</v>
      </c>
      <c r="E593" s="41">
        <v>0</v>
      </c>
      <c r="F593" s="41">
        <v>0</v>
      </c>
    </row>
    <row r="594" spans="1:6" x14ac:dyDescent="0.55000000000000004">
      <c r="A594" s="41" t="s">
        <v>1685</v>
      </c>
      <c r="B594" s="41">
        <v>5.0000000000000001E-4</v>
      </c>
      <c r="C594" s="41">
        <v>5.0000000000000001E-4</v>
      </c>
      <c r="D594" s="41">
        <v>4.0000000000000002E-4</v>
      </c>
      <c r="E594" s="41">
        <v>5.0000000000000001E-4</v>
      </c>
      <c r="F594" s="41">
        <v>4.0000000000000002E-4</v>
      </c>
    </row>
    <row r="595" spans="1:6" x14ac:dyDescent="0.55000000000000004">
      <c r="A595" s="41" t="s">
        <v>1686</v>
      </c>
      <c r="B595" s="41">
        <v>1.9547316805783028E-3</v>
      </c>
      <c r="C595" s="41">
        <v>2.1562958678689337E-3</v>
      </c>
      <c r="D595" s="41">
        <v>2.1562958678689337E-3</v>
      </c>
      <c r="E595" s="41">
        <v>0</v>
      </c>
      <c r="F595" s="41">
        <v>0</v>
      </c>
    </row>
    <row r="596" spans="1:6" x14ac:dyDescent="0.55000000000000004">
      <c r="A596" s="41" t="s">
        <v>1687</v>
      </c>
      <c r="B596" s="41">
        <v>0</v>
      </c>
      <c r="C596" s="41">
        <v>1.1240231217618901E-3</v>
      </c>
      <c r="D596" s="41">
        <v>1.1240231217618901E-3</v>
      </c>
      <c r="E596" s="41">
        <v>0</v>
      </c>
      <c r="F596" s="41">
        <v>0</v>
      </c>
    </row>
    <row r="597" spans="1:6" x14ac:dyDescent="0.55000000000000004">
      <c r="A597" s="41" t="s">
        <v>1688</v>
      </c>
      <c r="B597" s="41">
        <v>1.1240231217618901E-3</v>
      </c>
      <c r="C597" s="41">
        <v>1.1240231217618901E-3</v>
      </c>
      <c r="D597" s="41">
        <v>0</v>
      </c>
      <c r="E597" s="41">
        <v>0</v>
      </c>
      <c r="F597" s="41">
        <v>0</v>
      </c>
    </row>
    <row r="598" spans="1:6" x14ac:dyDescent="0.55000000000000004">
      <c r="A598" s="41" t="s">
        <v>1689</v>
      </c>
      <c r="B598" s="41">
        <v>1.4000000000000002E-3</v>
      </c>
      <c r="C598" s="41">
        <v>1.4000000000000002E-3</v>
      </c>
      <c r="D598" s="41">
        <v>1.4000000000000002E-3</v>
      </c>
      <c r="E598" s="41">
        <v>0</v>
      </c>
      <c r="F598" s="41">
        <v>0</v>
      </c>
    </row>
    <row r="599" spans="1:6" x14ac:dyDescent="0.55000000000000004">
      <c r="A599" s="41" t="s">
        <v>1690</v>
      </c>
      <c r="B599" s="41">
        <v>1.2999999999999999E-3</v>
      </c>
      <c r="C599" s="41">
        <v>1.2999999999999999E-3</v>
      </c>
      <c r="D599" s="41">
        <v>1.2999999999999999E-3</v>
      </c>
      <c r="E599" s="41">
        <v>1.2999999999999999E-3</v>
      </c>
      <c r="F599" s="41">
        <v>1.2999999999999999E-3</v>
      </c>
    </row>
    <row r="600" spans="1:6" x14ac:dyDescent="0.55000000000000004">
      <c r="A600" s="41" t="s">
        <v>1691</v>
      </c>
      <c r="B600" s="41">
        <v>0</v>
      </c>
      <c r="C600" s="41">
        <v>0</v>
      </c>
      <c r="D600" s="41">
        <v>1.1240231217618901E-3</v>
      </c>
      <c r="E600" s="41">
        <v>0</v>
      </c>
      <c r="F600" s="41">
        <v>1.1240231217618901E-3</v>
      </c>
    </row>
    <row r="601" spans="1:6" x14ac:dyDescent="0.55000000000000004">
      <c r="A601" s="41" t="s">
        <v>1692</v>
      </c>
      <c r="B601" s="41">
        <v>1.2800000000000001E-3</v>
      </c>
      <c r="C601" s="41">
        <v>8.0000000000000004E-4</v>
      </c>
      <c r="D601" s="41">
        <v>0</v>
      </c>
      <c r="E601" s="41">
        <v>8.0000000000000004E-4</v>
      </c>
      <c r="F601" s="41">
        <v>0</v>
      </c>
    </row>
    <row r="602" spans="1:6" x14ac:dyDescent="0.55000000000000004">
      <c r="A602" s="41" t="s">
        <v>1693</v>
      </c>
      <c r="B602" s="41">
        <v>1.2800000000000001E-3</v>
      </c>
      <c r="C602" s="41">
        <v>8.0000000000000004E-4</v>
      </c>
      <c r="D602" s="41">
        <v>0</v>
      </c>
      <c r="E602" s="41">
        <v>8.0000000000000004E-4</v>
      </c>
      <c r="F602" s="41">
        <v>0</v>
      </c>
    </row>
    <row r="603" spans="1:6" x14ac:dyDescent="0.55000000000000004">
      <c r="A603" s="41" t="s">
        <v>1694</v>
      </c>
      <c r="B603" s="41">
        <v>1.1240231217618901E-3</v>
      </c>
      <c r="C603" s="41">
        <v>1.1240231217618901E-3</v>
      </c>
      <c r="D603" s="41">
        <v>1.1240231217618901E-3</v>
      </c>
      <c r="E603" s="41">
        <v>0</v>
      </c>
      <c r="F603" s="41">
        <v>0</v>
      </c>
    </row>
    <row r="604" spans="1:6" x14ac:dyDescent="0.55000000000000004">
      <c r="A604" s="41" t="s">
        <v>1695</v>
      </c>
      <c r="B604" s="41">
        <v>1.12375E-3</v>
      </c>
      <c r="C604" s="41">
        <v>1.0916251830161052E-3</v>
      </c>
      <c r="D604" s="41">
        <v>4.3999999999999996E-4</v>
      </c>
      <c r="E604" s="41">
        <v>4.3999999999999996E-4</v>
      </c>
      <c r="F604" s="41">
        <v>0</v>
      </c>
    </row>
    <row r="605" spans="1:6" x14ac:dyDescent="0.55000000000000004">
      <c r="A605" s="41" t="s">
        <v>1696</v>
      </c>
      <c r="B605" s="41">
        <v>1.12375E-3</v>
      </c>
      <c r="C605" s="41">
        <v>1.0916251830161052E-3</v>
      </c>
      <c r="D605" s="41">
        <v>4.3999999999999996E-4</v>
      </c>
      <c r="E605" s="41">
        <v>4.3999999999999996E-4</v>
      </c>
      <c r="F605" s="41">
        <v>0</v>
      </c>
    </row>
    <row r="606" spans="1:6" x14ac:dyDescent="0.55000000000000004">
      <c r="A606" s="41" t="s">
        <v>1697</v>
      </c>
      <c r="B606" s="41">
        <v>2.271E-3</v>
      </c>
      <c r="C606" s="41">
        <v>2.3240000000000001E-3</v>
      </c>
      <c r="D606" s="41">
        <v>2.6719999999999999E-3</v>
      </c>
      <c r="E606" s="41">
        <v>0</v>
      </c>
      <c r="F606" s="41">
        <v>0</v>
      </c>
    </row>
    <row r="607" spans="1:6" x14ac:dyDescent="0.55000000000000004">
      <c r="A607" s="41" t="s">
        <v>1698</v>
      </c>
      <c r="B607" s="41">
        <v>1.1429999999999999E-3</v>
      </c>
      <c r="C607" s="41">
        <v>1.15E-3</v>
      </c>
      <c r="D607" s="41">
        <v>1.1720000000000001E-3</v>
      </c>
      <c r="E607" s="41">
        <v>0</v>
      </c>
      <c r="F607" s="41">
        <v>0</v>
      </c>
    </row>
    <row r="608" spans="1:6" x14ac:dyDescent="0.55000000000000004">
      <c r="A608" s="41" t="s">
        <v>1699</v>
      </c>
      <c r="B608" s="41">
        <v>5.0000000000000001E-4</v>
      </c>
      <c r="C608" s="41">
        <v>0</v>
      </c>
      <c r="D608" s="41">
        <v>0</v>
      </c>
      <c r="E608" s="41">
        <v>0</v>
      </c>
      <c r="F608" s="41">
        <v>0</v>
      </c>
    </row>
    <row r="609" spans="1:6" x14ac:dyDescent="0.55000000000000004">
      <c r="A609" s="41" t="s">
        <v>1700</v>
      </c>
      <c r="B609" s="41">
        <v>5.0000000000000001E-4</v>
      </c>
      <c r="C609" s="41">
        <v>0</v>
      </c>
      <c r="D609" s="41">
        <v>0</v>
      </c>
      <c r="E609" s="41">
        <v>0</v>
      </c>
      <c r="F609" s="41">
        <v>0</v>
      </c>
    </row>
    <row r="610" spans="1:6" x14ac:dyDescent="0.55000000000000004">
      <c r="A610" s="41" t="s">
        <v>1701</v>
      </c>
      <c r="B610" s="41">
        <v>0</v>
      </c>
      <c r="C610" s="41">
        <v>8.3000000000000001E-4</v>
      </c>
      <c r="D610" s="41">
        <v>0</v>
      </c>
      <c r="E610" s="41">
        <v>8.3000000000000001E-4</v>
      </c>
      <c r="F610" s="41">
        <v>0</v>
      </c>
    </row>
    <row r="611" spans="1:6" x14ac:dyDescent="0.55000000000000004">
      <c r="A611" s="41" t="s">
        <v>1702</v>
      </c>
      <c r="B611" s="41">
        <v>0</v>
      </c>
      <c r="C611" s="41">
        <v>8.3000000000000001E-4</v>
      </c>
      <c r="D611" s="41">
        <v>0</v>
      </c>
      <c r="E611" s="41">
        <v>8.3000000000000001E-4</v>
      </c>
      <c r="F611" s="41">
        <v>0</v>
      </c>
    </row>
    <row r="612" spans="1:6" x14ac:dyDescent="0.55000000000000004">
      <c r="A612" s="41" t="s">
        <v>1703</v>
      </c>
      <c r="B612" s="41">
        <v>2.2000000000000001E-3</v>
      </c>
      <c r="C612" s="41">
        <v>2.2000000000000001E-3</v>
      </c>
      <c r="D612" s="41">
        <v>2.2000000000000001E-3</v>
      </c>
      <c r="E612" s="41">
        <v>2.2000000000000001E-3</v>
      </c>
      <c r="F612" s="41">
        <v>2.2000000000000001E-3</v>
      </c>
    </row>
    <row r="613" spans="1:6" x14ac:dyDescent="0.55000000000000004">
      <c r="A613" s="41" t="s">
        <v>1704</v>
      </c>
      <c r="B613" s="41">
        <v>1.1000000000000001E-3</v>
      </c>
      <c r="C613" s="41">
        <v>1.1000000000000001E-3</v>
      </c>
      <c r="D613" s="41">
        <v>1.1000000000000001E-3</v>
      </c>
      <c r="E613" s="41">
        <v>1.1000000000000001E-3</v>
      </c>
      <c r="F613" s="41">
        <v>1.1000000000000001E-3</v>
      </c>
    </row>
    <row r="614" spans="1:6" x14ac:dyDescent="0.55000000000000004">
      <c r="A614" s="41" t="s">
        <v>1705</v>
      </c>
      <c r="B614" s="41">
        <v>0</v>
      </c>
      <c r="C614" s="41">
        <v>6.7923497267759561E-4</v>
      </c>
      <c r="D614" s="41">
        <v>0</v>
      </c>
      <c r="E614" s="41">
        <v>6.7923497267759561E-4</v>
      </c>
      <c r="F614" s="41">
        <v>0</v>
      </c>
    </row>
    <row r="615" spans="1:6" x14ac:dyDescent="0.55000000000000004">
      <c r="A615" s="41" t="s">
        <v>1706</v>
      </c>
      <c r="B615" s="41">
        <v>8.1000000000000006E-4</v>
      </c>
      <c r="C615" s="41">
        <v>8.0000000000000004E-4</v>
      </c>
      <c r="D615" s="41">
        <v>1.4999999999999999E-4</v>
      </c>
      <c r="E615" s="41">
        <v>6.7923497267759561E-4</v>
      </c>
      <c r="F615" s="41">
        <v>0</v>
      </c>
    </row>
    <row r="616" spans="1:6" x14ac:dyDescent="0.55000000000000004">
      <c r="A616" s="41" t="s">
        <v>1707</v>
      </c>
      <c r="B616" s="41">
        <v>0</v>
      </c>
      <c r="C616" s="41">
        <v>0</v>
      </c>
      <c r="D616" s="41">
        <v>1.1240231217618901E-3</v>
      </c>
      <c r="E616" s="41">
        <v>0</v>
      </c>
      <c r="F616" s="41">
        <v>1.1240231217618901E-3</v>
      </c>
    </row>
    <row r="617" spans="1:6" x14ac:dyDescent="0.55000000000000004">
      <c r="A617" s="41" t="s">
        <v>1708</v>
      </c>
      <c r="B617" s="41">
        <v>0</v>
      </c>
      <c r="C617" s="41">
        <v>1.1240231217618901E-3</v>
      </c>
      <c r="D617" s="41">
        <v>1.1240231217618901E-3</v>
      </c>
      <c r="E617" s="41">
        <v>1.1240231217618901E-3</v>
      </c>
      <c r="F617" s="41">
        <v>1.1240231217618901E-3</v>
      </c>
    </row>
    <row r="618" spans="1:6" x14ac:dyDescent="0.55000000000000004">
      <c r="A618" s="41" t="s">
        <v>1709</v>
      </c>
      <c r="B618" s="41">
        <v>1.4010000000000001E-3</v>
      </c>
      <c r="C618" s="41">
        <v>1.2979999999999999E-3</v>
      </c>
      <c r="D618" s="41">
        <v>1.1409999999999999E-3</v>
      </c>
      <c r="E618" s="41">
        <v>0</v>
      </c>
      <c r="F618" s="41">
        <v>0</v>
      </c>
    </row>
    <row r="619" spans="1:6" x14ac:dyDescent="0.55000000000000004">
      <c r="A619" s="41" t="s">
        <v>1710</v>
      </c>
      <c r="B619" s="41">
        <v>5.5100000000000006E-4</v>
      </c>
      <c r="C619" s="41">
        <v>5.3699999999999993E-4</v>
      </c>
      <c r="D619" s="41">
        <v>5.3499999999999999E-4</v>
      </c>
      <c r="E619" s="41">
        <v>0</v>
      </c>
      <c r="F619" s="41">
        <v>0</v>
      </c>
    </row>
    <row r="620" spans="1:6" x14ac:dyDescent="0.55000000000000004">
      <c r="A620" s="41" t="s">
        <v>1711</v>
      </c>
      <c r="B620" s="41">
        <v>1.9547316805783028E-3</v>
      </c>
      <c r="C620" s="41">
        <v>1.9547316805783028E-3</v>
      </c>
      <c r="D620" s="41">
        <v>0</v>
      </c>
      <c r="E620" s="41">
        <v>0</v>
      </c>
      <c r="F620" s="41">
        <v>0</v>
      </c>
    </row>
    <row r="621" spans="1:6" x14ac:dyDescent="0.55000000000000004">
      <c r="A621" s="41" t="s">
        <v>1712</v>
      </c>
      <c r="B621" s="41">
        <v>1.1240231217618901E-3</v>
      </c>
      <c r="C621" s="41">
        <v>1.1240231217618901E-3</v>
      </c>
      <c r="D621" s="41">
        <v>0</v>
      </c>
      <c r="E621" s="41">
        <v>0</v>
      </c>
      <c r="F621" s="41">
        <v>0</v>
      </c>
    </row>
    <row r="622" spans="1:6" x14ac:dyDescent="0.55000000000000004">
      <c r="A622" s="41" t="s">
        <v>1713</v>
      </c>
      <c r="B622" s="41">
        <v>1.9547316805783028E-3</v>
      </c>
      <c r="C622" s="41">
        <v>0</v>
      </c>
      <c r="D622" s="41">
        <v>0</v>
      </c>
      <c r="E622" s="41">
        <v>0</v>
      </c>
      <c r="F622" s="41">
        <v>0</v>
      </c>
    </row>
    <row r="623" spans="1:6" x14ac:dyDescent="0.55000000000000004">
      <c r="A623" s="41" t="s">
        <v>1714</v>
      </c>
      <c r="B623" s="41">
        <v>1.1240231217618901E-3</v>
      </c>
      <c r="C623" s="41">
        <v>0</v>
      </c>
      <c r="D623" s="41">
        <v>0</v>
      </c>
      <c r="E623" s="41">
        <v>0</v>
      </c>
      <c r="F623" s="41">
        <v>0</v>
      </c>
    </row>
    <row r="624" spans="1:6" x14ac:dyDescent="0.55000000000000004">
      <c r="A624" s="41" t="s">
        <v>1715</v>
      </c>
      <c r="B624" s="41">
        <v>2.3999999999999998E-3</v>
      </c>
      <c r="C624" s="41">
        <v>2.3999999999999998E-3</v>
      </c>
      <c r="D624" s="41">
        <v>2.3999999999999998E-3</v>
      </c>
      <c r="E624" s="41">
        <v>0</v>
      </c>
      <c r="F624" s="41">
        <v>0</v>
      </c>
    </row>
    <row r="625" spans="1:6" x14ac:dyDescent="0.55000000000000004">
      <c r="A625" s="41" t="s">
        <v>1716</v>
      </c>
      <c r="B625" s="41">
        <v>1.5E-3</v>
      </c>
      <c r="C625" s="41">
        <v>1.5E-3</v>
      </c>
      <c r="D625" s="41">
        <v>1.5E-3</v>
      </c>
      <c r="E625" s="41">
        <v>0</v>
      </c>
      <c r="F625" s="41">
        <v>0</v>
      </c>
    </row>
    <row r="626" spans="1:6" x14ac:dyDescent="0.55000000000000004">
      <c r="A626" s="41" t="s">
        <v>1717</v>
      </c>
      <c r="B626" s="41">
        <v>1.4000000000000002E-3</v>
      </c>
      <c r="C626" s="41">
        <v>1.4000000000000002E-3</v>
      </c>
      <c r="D626" s="41">
        <v>0</v>
      </c>
      <c r="E626" s="41">
        <v>0</v>
      </c>
      <c r="F626" s="41">
        <v>0</v>
      </c>
    </row>
    <row r="627" spans="1:6" x14ac:dyDescent="0.55000000000000004">
      <c r="A627" s="41" t="s">
        <v>1718</v>
      </c>
      <c r="B627" s="41">
        <v>4.0000000000000002E-4</v>
      </c>
      <c r="C627" s="41">
        <v>4.0000000000000002E-4</v>
      </c>
      <c r="D627" s="41">
        <v>4.0000000000000002E-4</v>
      </c>
      <c r="E627" s="41">
        <v>4.0000000000000002E-4</v>
      </c>
      <c r="F627" s="41">
        <v>4.0000000000000002E-4</v>
      </c>
    </row>
    <row r="628" spans="1:6" x14ac:dyDescent="0.55000000000000004">
      <c r="A628" s="41" t="s">
        <v>1719</v>
      </c>
      <c r="B628" s="41">
        <v>2.5000000000000001E-3</v>
      </c>
      <c r="C628" s="41">
        <v>2.5000000000000001E-3</v>
      </c>
      <c r="D628" s="41">
        <v>2.5000000000000001E-3</v>
      </c>
      <c r="E628" s="41">
        <v>2.5000000000000001E-3</v>
      </c>
      <c r="F628" s="41">
        <v>2.5000000000000001E-3</v>
      </c>
    </row>
    <row r="629" spans="1:6" x14ac:dyDescent="0.55000000000000004">
      <c r="A629" s="41" t="s">
        <v>1720</v>
      </c>
      <c r="B629" s="41">
        <v>1.1000000000000001E-3</v>
      </c>
      <c r="C629" s="41">
        <v>1.1000000000000001E-3</v>
      </c>
      <c r="D629" s="41">
        <v>1.1000000000000001E-3</v>
      </c>
      <c r="E629" s="41">
        <v>1.1000000000000001E-3</v>
      </c>
      <c r="F629" s="41">
        <v>1.1000000000000001E-3</v>
      </c>
    </row>
    <row r="630" spans="1:6" x14ac:dyDescent="0.55000000000000004">
      <c r="A630" s="41" t="s">
        <v>1721</v>
      </c>
      <c r="B630" s="41">
        <v>5.0000000000000001E-4</v>
      </c>
      <c r="C630" s="41">
        <v>0</v>
      </c>
      <c r="D630" s="41">
        <v>0</v>
      </c>
      <c r="E630" s="41">
        <v>0</v>
      </c>
      <c r="F630" s="41">
        <v>0</v>
      </c>
    </row>
    <row r="631" spans="1:6" x14ac:dyDescent="0.55000000000000004">
      <c r="A631" s="41" t="s">
        <v>1722</v>
      </c>
      <c r="B631" s="41">
        <v>5.0000000000000001E-4</v>
      </c>
      <c r="C631" s="41">
        <v>0</v>
      </c>
      <c r="D631" s="41">
        <v>0</v>
      </c>
      <c r="E631" s="41">
        <v>0</v>
      </c>
      <c r="F631" s="41">
        <v>0</v>
      </c>
    </row>
    <row r="632" spans="1:6" x14ac:dyDescent="0.55000000000000004">
      <c r="A632" s="41" t="s">
        <v>1723</v>
      </c>
      <c r="B632" s="41">
        <v>1.64E-3</v>
      </c>
      <c r="C632" s="41">
        <v>1.64E-3</v>
      </c>
      <c r="D632" s="41">
        <v>1.64E-3</v>
      </c>
      <c r="E632" s="41">
        <v>1.64E-3</v>
      </c>
      <c r="F632" s="41">
        <v>1.64E-3</v>
      </c>
    </row>
    <row r="633" spans="1:6" x14ac:dyDescent="0.55000000000000004">
      <c r="A633" s="41" t="s">
        <v>1724</v>
      </c>
      <c r="B633" s="41">
        <v>1.23E-3</v>
      </c>
      <c r="C633" s="41">
        <v>1.23E-3</v>
      </c>
      <c r="D633" s="41">
        <v>1.23E-3</v>
      </c>
      <c r="E633" s="41">
        <v>1.23E-3</v>
      </c>
      <c r="F633" s="41">
        <v>1.23E-3</v>
      </c>
    </row>
    <row r="634" spans="1:6" x14ac:dyDescent="0.55000000000000004">
      <c r="A634" s="41" t="s">
        <v>1725</v>
      </c>
      <c r="B634" s="41">
        <v>1.9547316805783028E-3</v>
      </c>
      <c r="C634" s="41">
        <v>0</v>
      </c>
      <c r="D634" s="41">
        <v>0</v>
      </c>
      <c r="E634" s="41">
        <v>0</v>
      </c>
      <c r="F634" s="41">
        <v>0</v>
      </c>
    </row>
    <row r="635" spans="1:6" x14ac:dyDescent="0.55000000000000004">
      <c r="A635" s="41" t="s">
        <v>1726</v>
      </c>
      <c r="B635" s="41">
        <v>1.1240231217618901E-3</v>
      </c>
      <c r="C635" s="41">
        <v>0</v>
      </c>
      <c r="D635" s="41">
        <v>0</v>
      </c>
      <c r="E635" s="41">
        <v>0</v>
      </c>
      <c r="F635" s="41">
        <v>0</v>
      </c>
    </row>
    <row r="636" spans="1:6" x14ac:dyDescent="0.55000000000000004">
      <c r="A636" s="41" t="s">
        <v>1727</v>
      </c>
      <c r="B636" s="41">
        <v>3.0999999999999999E-3</v>
      </c>
      <c r="C636" s="41">
        <v>3.2000000000000002E-3</v>
      </c>
      <c r="D636" s="41">
        <v>0</v>
      </c>
      <c r="E636" s="41">
        <v>3.4000000000000002E-3</v>
      </c>
      <c r="F636" s="41">
        <v>0</v>
      </c>
    </row>
    <row r="637" spans="1:6" x14ac:dyDescent="0.55000000000000004">
      <c r="A637" s="41" t="s">
        <v>1728</v>
      </c>
      <c r="B637" s="41">
        <v>1.9E-3</v>
      </c>
      <c r="C637" s="41">
        <v>1.9E-3</v>
      </c>
      <c r="D637" s="41">
        <v>1.9E-3</v>
      </c>
      <c r="E637" s="41">
        <v>1.9E-3</v>
      </c>
      <c r="F637" s="41">
        <v>1.9E-3</v>
      </c>
    </row>
    <row r="638" spans="1:6" x14ac:dyDescent="0.55000000000000004">
      <c r="A638" s="41" t="s">
        <v>1729</v>
      </c>
      <c r="B638" s="41">
        <v>1.7800492610837439E-3</v>
      </c>
      <c r="C638" s="41">
        <v>2.3797893350888748E-3</v>
      </c>
      <c r="D638" s="41">
        <v>0</v>
      </c>
      <c r="E638" s="41">
        <v>0</v>
      </c>
      <c r="F638" s="41">
        <v>0</v>
      </c>
    </row>
    <row r="639" spans="1:6" x14ac:dyDescent="0.55000000000000004">
      <c r="A639" s="41" t="s">
        <v>1730</v>
      </c>
      <c r="B639" s="41">
        <v>1.8527967784642543E-3</v>
      </c>
      <c r="C639" s="41">
        <v>0</v>
      </c>
      <c r="D639" s="41">
        <v>0</v>
      </c>
      <c r="E639" s="41">
        <v>0</v>
      </c>
      <c r="F639" s="41">
        <v>0</v>
      </c>
    </row>
    <row r="640" spans="1:6" x14ac:dyDescent="0.55000000000000004">
      <c r="A640" s="41" t="s">
        <v>1731</v>
      </c>
      <c r="B640" s="41">
        <v>2.0463110206781227E-3</v>
      </c>
      <c r="C640" s="41">
        <v>2.0463110206781227E-3</v>
      </c>
      <c r="D640" s="41">
        <v>2.0463110206781227E-3</v>
      </c>
      <c r="E640" s="41">
        <v>0</v>
      </c>
      <c r="F640" s="41">
        <v>0</v>
      </c>
    </row>
    <row r="641" spans="1:6" x14ac:dyDescent="0.55000000000000004">
      <c r="A641" s="41" t="s">
        <v>1732</v>
      </c>
      <c r="B641" s="41">
        <v>1.2999999999999999E-3</v>
      </c>
      <c r="C641" s="41">
        <v>0</v>
      </c>
      <c r="D641" s="41">
        <v>0</v>
      </c>
      <c r="E641" s="41">
        <v>0</v>
      </c>
      <c r="F641" s="41">
        <v>0</v>
      </c>
    </row>
    <row r="642" spans="1:6" x14ac:dyDescent="0.55000000000000004">
      <c r="A642" s="41" t="s">
        <v>1733</v>
      </c>
      <c r="B642" s="41">
        <v>1.4599999999999999E-3</v>
      </c>
      <c r="C642" s="41">
        <v>1.7399999999999998E-3</v>
      </c>
      <c r="D642" s="41">
        <v>1.8599999999999999E-3</v>
      </c>
      <c r="E642" s="41">
        <v>0</v>
      </c>
      <c r="F642" s="41">
        <v>0</v>
      </c>
    </row>
    <row r="643" spans="1:6" x14ac:dyDescent="0.55000000000000004">
      <c r="A643" s="41" t="s">
        <v>1734</v>
      </c>
      <c r="B643" s="41">
        <v>2.0463110206781227E-3</v>
      </c>
      <c r="C643" s="41">
        <v>0</v>
      </c>
      <c r="D643" s="41">
        <v>0</v>
      </c>
      <c r="E643" s="41">
        <v>0</v>
      </c>
      <c r="F643" s="41">
        <v>0</v>
      </c>
    </row>
    <row r="644" spans="1:6" x14ac:dyDescent="0.55000000000000004">
      <c r="A644" s="41" t="s">
        <v>1735</v>
      </c>
      <c r="B644" s="41">
        <v>2.2000000000000001E-3</v>
      </c>
      <c r="C644" s="41">
        <v>0</v>
      </c>
      <c r="D644" s="41">
        <v>0</v>
      </c>
      <c r="E644" s="41">
        <v>0</v>
      </c>
      <c r="F644" s="41">
        <v>0</v>
      </c>
    </row>
    <row r="645" spans="1:6" x14ac:dyDescent="0.55000000000000004">
      <c r="A645" s="41" t="s">
        <v>1736</v>
      </c>
      <c r="B645" s="41">
        <v>1.9425101214574896E-3</v>
      </c>
      <c r="C645" s="41">
        <v>0</v>
      </c>
      <c r="D645" s="41">
        <v>0</v>
      </c>
      <c r="E645" s="41">
        <v>0</v>
      </c>
      <c r="F645" s="41">
        <v>0</v>
      </c>
    </row>
    <row r="646" spans="1:6" x14ac:dyDescent="0.55000000000000004">
      <c r="A646" s="41" t="s">
        <v>1737</v>
      </c>
      <c r="B646" s="41">
        <v>4.0135922330097086E-3</v>
      </c>
      <c r="C646" s="41">
        <v>3.7000000000000002E-3</v>
      </c>
      <c r="D646" s="41">
        <v>3.3E-3</v>
      </c>
      <c r="E646" s="41">
        <v>3.3E-3</v>
      </c>
      <c r="F646" s="41">
        <v>2.9862247731901499E-3</v>
      </c>
    </row>
    <row r="647" spans="1:6" x14ac:dyDescent="0.55000000000000004">
      <c r="A647" s="41" t="s">
        <v>1738</v>
      </c>
      <c r="B647" s="41">
        <v>1.9E-3</v>
      </c>
      <c r="C647" s="41">
        <v>1.8E-3</v>
      </c>
      <c r="D647" s="41">
        <v>2E-3</v>
      </c>
      <c r="E647" s="41">
        <v>0</v>
      </c>
      <c r="F647" s="41">
        <v>0</v>
      </c>
    </row>
    <row r="648" spans="1:6" x14ac:dyDescent="0.55000000000000004">
      <c r="A648" s="41" t="s">
        <v>1739</v>
      </c>
      <c r="B648" s="41">
        <v>2.4662637940094587E-3</v>
      </c>
      <c r="C648" s="41">
        <v>0</v>
      </c>
      <c r="D648" s="41">
        <v>0</v>
      </c>
      <c r="E648" s="41">
        <v>0</v>
      </c>
      <c r="F648" s="41">
        <v>0</v>
      </c>
    </row>
    <row r="649" spans="1:6" x14ac:dyDescent="0.55000000000000004">
      <c r="A649" s="41" t="s">
        <v>1740</v>
      </c>
      <c r="B649" s="41">
        <v>4.0125615763546797E-3</v>
      </c>
      <c r="C649" s="41">
        <v>0</v>
      </c>
      <c r="D649" s="41">
        <v>0</v>
      </c>
      <c r="E649" s="41">
        <v>0</v>
      </c>
      <c r="F649" s="41">
        <v>0</v>
      </c>
    </row>
    <row r="650" spans="1:6" x14ac:dyDescent="0.55000000000000004">
      <c r="A650" s="41" t="s">
        <v>1741</v>
      </c>
      <c r="B650" s="41">
        <v>1.29E-2</v>
      </c>
      <c r="C650" s="41">
        <v>1.3500000000000002E-2</v>
      </c>
      <c r="D650" s="41">
        <v>1.3300000000000001E-2</v>
      </c>
      <c r="E650" s="41">
        <v>0</v>
      </c>
      <c r="F650" s="41">
        <v>0</v>
      </c>
    </row>
    <row r="651" spans="1:6" x14ac:dyDescent="0.55000000000000004">
      <c r="A651" s="41" t="s">
        <v>1742</v>
      </c>
      <c r="B651" s="41">
        <v>1.3000000000000001E-2</v>
      </c>
      <c r="C651" s="41">
        <v>1.3500000000000002E-2</v>
      </c>
      <c r="D651" s="41">
        <v>1.3999999999999999E-2</v>
      </c>
      <c r="E651" s="41">
        <v>0</v>
      </c>
      <c r="F651" s="41">
        <v>0</v>
      </c>
    </row>
    <row r="652" spans="1:6" x14ac:dyDescent="0.55000000000000004">
      <c r="A652" s="41" t="s">
        <v>1743</v>
      </c>
      <c r="B652" s="41">
        <v>1.3899999999999999E-2</v>
      </c>
      <c r="C652" s="41">
        <v>0</v>
      </c>
      <c r="D652" s="41">
        <v>0</v>
      </c>
      <c r="E652" s="41">
        <v>0</v>
      </c>
      <c r="F652" s="41">
        <v>0</v>
      </c>
    </row>
    <row r="653" spans="1:6" x14ac:dyDescent="0.55000000000000004">
      <c r="A653" s="41" t="s">
        <v>1744</v>
      </c>
      <c r="B653" s="41">
        <v>1.3145400593471808E-2</v>
      </c>
      <c r="C653" s="41">
        <v>0</v>
      </c>
      <c r="D653" s="41">
        <v>0</v>
      </c>
      <c r="E653" s="41">
        <v>0</v>
      </c>
      <c r="F653" s="41">
        <v>0</v>
      </c>
    </row>
    <row r="654" spans="1:6" x14ac:dyDescent="0.55000000000000004">
      <c r="A654" s="41" t="s">
        <v>2076</v>
      </c>
      <c r="B654" s="41">
        <v>1.1899999999999999E-2</v>
      </c>
      <c r="C654" s="41">
        <v>0</v>
      </c>
      <c r="D654" s="41">
        <v>0</v>
      </c>
      <c r="E654" s="41">
        <v>0</v>
      </c>
      <c r="F654" s="41">
        <v>0</v>
      </c>
    </row>
    <row r="655" spans="1:6" x14ac:dyDescent="0.55000000000000004">
      <c r="A655" s="41" t="s">
        <v>1747</v>
      </c>
      <c r="B655" s="41">
        <v>0</v>
      </c>
      <c r="C655" s="41">
        <v>0</v>
      </c>
      <c r="D655" s="41">
        <v>0</v>
      </c>
      <c r="E655" s="41">
        <v>0</v>
      </c>
      <c r="F655" s="4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60006-706D-4689-B394-3161D84D2E91}">
  <sheetPr codeName="Sheet7"/>
  <dimension ref="B1:M168"/>
  <sheetViews>
    <sheetView workbookViewId="0">
      <selection activeCell="B1" sqref="B1"/>
    </sheetView>
  </sheetViews>
  <sheetFormatPr defaultRowHeight="14.4" x14ac:dyDescent="0.55000000000000004"/>
  <cols>
    <col min="1" max="1" width="9.1015625" customWidth="1"/>
    <col min="2" max="2" width="44.9453125" customWidth="1"/>
  </cols>
  <sheetData>
    <row r="1" spans="2:13" x14ac:dyDescent="0.55000000000000004">
      <c r="B1" t="s">
        <v>2204</v>
      </c>
    </row>
    <row r="2" spans="2:13" x14ac:dyDescent="0.55000000000000004">
      <c r="B2" t="s">
        <v>1821</v>
      </c>
      <c r="C2" s="14">
        <v>2005</v>
      </c>
      <c r="D2" s="14">
        <v>2010</v>
      </c>
      <c r="E2" s="14">
        <v>2020</v>
      </c>
      <c r="F2" s="14">
        <v>2030</v>
      </c>
      <c r="G2" s="14">
        <v>2040</v>
      </c>
      <c r="H2" s="14">
        <v>2050</v>
      </c>
      <c r="I2" s="14">
        <v>2060</v>
      </c>
      <c r="J2" s="14">
        <v>2070</v>
      </c>
      <c r="K2" s="14">
        <v>2080</v>
      </c>
      <c r="L2" s="14">
        <v>2090</v>
      </c>
      <c r="M2" s="14">
        <v>2100</v>
      </c>
    </row>
    <row r="3" spans="2:13" x14ac:dyDescent="0.55000000000000004">
      <c r="B3" t="s">
        <v>1781</v>
      </c>
      <c r="C3" s="15">
        <v>6530.5479999999998</v>
      </c>
      <c r="D3" s="15">
        <v>6921.7979999999998</v>
      </c>
      <c r="E3" s="15">
        <v>7576.1049999999996</v>
      </c>
      <c r="F3" s="15">
        <v>8061.9380000000001</v>
      </c>
      <c r="G3" s="15">
        <v>8388.7630000000008</v>
      </c>
      <c r="H3" s="15">
        <v>8530.5</v>
      </c>
      <c r="I3" s="15">
        <v>8492.1759999999995</v>
      </c>
      <c r="J3" s="15">
        <v>8298.9500000000007</v>
      </c>
      <c r="K3" s="15">
        <v>7967.3869999999997</v>
      </c>
      <c r="L3" s="15">
        <v>7510.4539999999997</v>
      </c>
      <c r="M3" s="15">
        <v>6957.9889999999996</v>
      </c>
    </row>
    <row r="4" spans="2:13" x14ac:dyDescent="0.55000000000000004">
      <c r="B4" t="s">
        <v>1752</v>
      </c>
      <c r="C4" s="15">
        <v>57407.879000000001</v>
      </c>
      <c r="D4" s="15">
        <v>68461.883000000002</v>
      </c>
      <c r="E4" s="15">
        <v>101815.29700000001</v>
      </c>
      <c r="F4" s="15">
        <v>155854.79699999999</v>
      </c>
      <c r="G4" s="15">
        <v>223195.5</v>
      </c>
      <c r="H4" s="15">
        <v>291301.40600000002</v>
      </c>
      <c r="I4" s="15">
        <v>356291.40600000002</v>
      </c>
      <c r="J4" s="15">
        <v>419291.18800000002</v>
      </c>
      <c r="K4" s="15">
        <v>475419.18800000002</v>
      </c>
      <c r="L4" s="15">
        <v>524875.81200000003</v>
      </c>
      <c r="M4" s="15">
        <v>565389.625</v>
      </c>
    </row>
    <row r="5" spans="2:13" x14ac:dyDescent="0.55000000000000004">
      <c r="B5" t="s">
        <v>1753</v>
      </c>
      <c r="C5" s="15">
        <v>0</v>
      </c>
      <c r="D5" s="15">
        <v>0</v>
      </c>
      <c r="E5" s="15">
        <v>0</v>
      </c>
      <c r="F5" s="15">
        <v>303.67399999999998</v>
      </c>
      <c r="G5" s="15">
        <v>546.20799999999997</v>
      </c>
      <c r="H5" s="15">
        <v>651.03099999999995</v>
      </c>
      <c r="I5" s="15">
        <v>707.64</v>
      </c>
      <c r="J5" s="15">
        <v>652.197</v>
      </c>
      <c r="K5" s="15">
        <v>519.79600000000005</v>
      </c>
      <c r="L5" s="15">
        <v>335.33699999999999</v>
      </c>
      <c r="M5" s="15">
        <v>238.81700000000001</v>
      </c>
    </row>
    <row r="6" spans="2:13" x14ac:dyDescent="0.55000000000000004">
      <c r="B6" t="s">
        <v>1760</v>
      </c>
      <c r="C6" s="15">
        <v>65.39</v>
      </c>
      <c r="D6" s="15">
        <v>76.566000000000003</v>
      </c>
      <c r="E6" s="15">
        <v>86.921999999999997</v>
      </c>
      <c r="F6" s="15">
        <v>81.275999999999996</v>
      </c>
      <c r="G6" s="15">
        <v>98.918000000000006</v>
      </c>
      <c r="H6" s="15">
        <v>126.961</v>
      </c>
      <c r="I6" s="15">
        <v>152.946</v>
      </c>
      <c r="J6" s="15">
        <v>175.499</v>
      </c>
      <c r="K6" s="15">
        <v>188.20599999999999</v>
      </c>
      <c r="L6" s="15">
        <v>189.21600000000001</v>
      </c>
      <c r="M6" s="15">
        <v>181.238</v>
      </c>
    </row>
    <row r="7" spans="2:13" x14ac:dyDescent="0.55000000000000004">
      <c r="B7" t="s">
        <v>1761</v>
      </c>
      <c r="C7" s="32">
        <f t="shared" ref="C7:M7" si="0">C6*277778</f>
        <v>18163903.420000002</v>
      </c>
      <c r="D7" s="32">
        <f t="shared" si="0"/>
        <v>21268350.348000001</v>
      </c>
      <c r="E7" s="32">
        <f t="shared" si="0"/>
        <v>24145019.316</v>
      </c>
      <c r="F7" s="32">
        <f t="shared" si="0"/>
        <v>22576684.728</v>
      </c>
      <c r="G7" s="32">
        <f t="shared" si="0"/>
        <v>27477244.204</v>
      </c>
      <c r="H7" s="32">
        <f t="shared" si="0"/>
        <v>35266972.658</v>
      </c>
      <c r="I7" s="32">
        <f t="shared" si="0"/>
        <v>42485033.987999998</v>
      </c>
      <c r="J7" s="32">
        <f t="shared" si="0"/>
        <v>48749761.221999995</v>
      </c>
      <c r="K7" s="32">
        <f t="shared" si="0"/>
        <v>52279486.267999999</v>
      </c>
      <c r="L7" s="32">
        <f t="shared" si="0"/>
        <v>52560042.048</v>
      </c>
      <c r="M7" s="32">
        <f t="shared" si="0"/>
        <v>50343929.163999997</v>
      </c>
    </row>
    <row r="9" spans="2:13" x14ac:dyDescent="0.55000000000000004">
      <c r="B9" t="s">
        <v>1754</v>
      </c>
      <c r="C9" s="15">
        <v>4.4939999999999998</v>
      </c>
      <c r="D9" s="15">
        <v>38.817999999999998</v>
      </c>
      <c r="E9" s="15">
        <v>278.762</v>
      </c>
      <c r="F9" s="15">
        <v>386.17700000000002</v>
      </c>
      <c r="G9" s="15">
        <v>2356.7710000000002</v>
      </c>
      <c r="H9" s="15">
        <v>3018.0160000000001</v>
      </c>
      <c r="I9" s="15">
        <v>2479.491</v>
      </c>
      <c r="J9" s="15">
        <v>1121.271</v>
      </c>
      <c r="K9" s="15">
        <v>1247.0920000000001</v>
      </c>
      <c r="L9" s="15">
        <v>1519.415</v>
      </c>
      <c r="M9" s="15">
        <v>1674.3309999999999</v>
      </c>
    </row>
    <row r="10" spans="2:13" x14ac:dyDescent="0.55000000000000004">
      <c r="B10" t="s">
        <v>1755</v>
      </c>
      <c r="C10" s="15">
        <v>0.40799999999999997</v>
      </c>
      <c r="D10" s="15">
        <v>1.256</v>
      </c>
      <c r="E10" s="15">
        <v>8.2690000000000001</v>
      </c>
      <c r="F10" s="15">
        <v>18.597000000000001</v>
      </c>
      <c r="G10" s="15">
        <v>577.36400000000003</v>
      </c>
      <c r="H10" s="15">
        <v>1978.521</v>
      </c>
      <c r="I10" s="15">
        <v>3690.9</v>
      </c>
      <c r="J10" s="15">
        <v>5178.58</v>
      </c>
      <c r="K10" s="15">
        <v>5959.5770000000002</v>
      </c>
      <c r="L10" s="15">
        <v>6356.6459999999997</v>
      </c>
      <c r="M10" s="15">
        <v>6203.701</v>
      </c>
    </row>
    <row r="11" spans="2:13" x14ac:dyDescent="0.55000000000000004">
      <c r="B11" t="s">
        <v>1756</v>
      </c>
      <c r="C11" s="15">
        <v>58.716000000000001</v>
      </c>
      <c r="D11" s="15">
        <v>196.33500000000001</v>
      </c>
      <c r="E11" s="15">
        <v>489.85899999999998</v>
      </c>
      <c r="F11" s="15">
        <v>527.23299999999995</v>
      </c>
      <c r="G11" s="15">
        <v>1489.58</v>
      </c>
      <c r="H11" s="15">
        <v>2887.2840000000001</v>
      </c>
      <c r="I11" s="15">
        <v>2990.3110000000001</v>
      </c>
      <c r="J11" s="15">
        <v>2299.0430000000001</v>
      </c>
      <c r="K11" s="15">
        <v>2385.674</v>
      </c>
      <c r="L11" s="15">
        <v>2820.7869999999998</v>
      </c>
      <c r="M11" s="15">
        <v>2567.2310000000002</v>
      </c>
    </row>
    <row r="12" spans="2:13" x14ac:dyDescent="0.55000000000000004">
      <c r="B12" t="s">
        <v>1757</v>
      </c>
      <c r="C12" s="15">
        <f>C20-C19</f>
        <v>9.5090000000004693</v>
      </c>
      <c r="D12" s="15">
        <f t="shared" ref="D12:M12" si="1">D20-D19</f>
        <v>11.240999999999985</v>
      </c>
      <c r="E12" s="15">
        <f t="shared" si="1"/>
        <v>16.978000000000065</v>
      </c>
      <c r="F12" s="15">
        <f t="shared" si="1"/>
        <v>27.492000000000189</v>
      </c>
      <c r="G12" s="15">
        <f t="shared" si="1"/>
        <v>87.544999999998254</v>
      </c>
      <c r="H12" s="15">
        <f t="shared" si="1"/>
        <v>136.4479999999985</v>
      </c>
      <c r="I12" s="15">
        <f t="shared" si="1"/>
        <v>181.48500000000058</v>
      </c>
      <c r="J12" s="15">
        <f t="shared" si="1"/>
        <v>225.60099999999875</v>
      </c>
      <c r="K12" s="15">
        <f t="shared" si="1"/>
        <v>270.69099999999889</v>
      </c>
      <c r="L12" s="15">
        <f t="shared" si="1"/>
        <v>316.61899999999878</v>
      </c>
      <c r="M12" s="15">
        <f t="shared" si="1"/>
        <v>360.1969999999983</v>
      </c>
    </row>
    <row r="13" spans="2:13" x14ac:dyDescent="0.55000000000000004">
      <c r="B13" t="s">
        <v>1822</v>
      </c>
      <c r="C13" s="15">
        <v>66.799000000000007</v>
      </c>
      <c r="D13" s="15">
        <v>80.587999999999994</v>
      </c>
      <c r="E13" s="15">
        <v>185.24199999999999</v>
      </c>
      <c r="F13" s="15">
        <v>223.649</v>
      </c>
      <c r="G13" s="15">
        <v>315.49599999999998</v>
      </c>
      <c r="H13" s="15">
        <v>429.80799999999999</v>
      </c>
      <c r="I13" s="15">
        <v>577.27700000000004</v>
      </c>
      <c r="J13" s="15">
        <v>665.29700000000003</v>
      </c>
      <c r="K13" s="15">
        <v>711.38</v>
      </c>
      <c r="L13" s="15">
        <v>742.35699999999997</v>
      </c>
      <c r="M13" s="15">
        <v>823.87800000000004</v>
      </c>
    </row>
    <row r="14" spans="2:13" x14ac:dyDescent="0.55000000000000004">
      <c r="B14" t="s">
        <v>1758</v>
      </c>
      <c r="C14" s="15">
        <v>871.22900000000004</v>
      </c>
      <c r="D14" s="15">
        <v>1028.1110000000001</v>
      </c>
      <c r="E14" s="15">
        <v>1314.2829999999999</v>
      </c>
      <c r="F14" s="15">
        <v>1430.7619999999999</v>
      </c>
      <c r="G14" s="15">
        <v>1729.5239999999999</v>
      </c>
      <c r="H14" s="15">
        <v>1820.346</v>
      </c>
      <c r="I14" s="15">
        <v>1876.6220000000001</v>
      </c>
      <c r="J14" s="15">
        <v>1936</v>
      </c>
      <c r="K14" s="15">
        <v>1990.567</v>
      </c>
      <c r="L14" s="15">
        <v>2050.2449999999999</v>
      </c>
      <c r="M14" s="15">
        <v>2077.7080000000001</v>
      </c>
    </row>
    <row r="15" spans="2:13" x14ac:dyDescent="0.55000000000000004">
      <c r="B15" t="s">
        <v>1759</v>
      </c>
      <c r="C15" s="15">
        <v>403.09699999999998</v>
      </c>
      <c r="D15" s="15">
        <v>422.76299999999998</v>
      </c>
      <c r="E15" s="15">
        <v>452.06400000000002</v>
      </c>
      <c r="F15" s="15">
        <v>452.45699999999999</v>
      </c>
      <c r="G15" s="15">
        <v>372.95400000000001</v>
      </c>
      <c r="H15" s="15">
        <v>213.90299999999999</v>
      </c>
      <c r="I15" s="15">
        <v>184.27600000000001</v>
      </c>
      <c r="J15" s="15">
        <v>185.40299999999999</v>
      </c>
      <c r="K15" s="15">
        <v>236.25700000000001</v>
      </c>
      <c r="L15" s="15">
        <v>304.95800000000003</v>
      </c>
      <c r="M15" s="15">
        <v>305.60000000000002</v>
      </c>
    </row>
    <row r="16" spans="2:13" x14ac:dyDescent="0.55000000000000004">
      <c r="B16" t="s">
        <v>1823</v>
      </c>
      <c r="C16" s="15">
        <v>405.47699999999998</v>
      </c>
      <c r="D16" s="15">
        <v>434.596</v>
      </c>
      <c r="E16" s="15">
        <v>325.03800000000001</v>
      </c>
      <c r="F16" s="15">
        <v>248.78399999999999</v>
      </c>
      <c r="G16" s="15">
        <v>31.341999999999999</v>
      </c>
      <c r="H16" s="15">
        <v>8.9380000000000006</v>
      </c>
      <c r="I16" s="15">
        <v>7.8380000000000001</v>
      </c>
      <c r="J16" s="15">
        <v>8.125</v>
      </c>
      <c r="K16" s="15">
        <v>7.2839999999999998</v>
      </c>
      <c r="L16" s="15">
        <v>6.16</v>
      </c>
      <c r="M16" s="15">
        <v>4.7880000000000003</v>
      </c>
    </row>
    <row r="17" spans="2:13" x14ac:dyDescent="0.55000000000000004">
      <c r="B17" t="s">
        <v>1824</v>
      </c>
      <c r="C17" s="15">
        <v>967.11400000000003</v>
      </c>
      <c r="D17" s="15">
        <v>1139.278</v>
      </c>
      <c r="E17" s="15">
        <v>1089.114</v>
      </c>
      <c r="F17" s="15">
        <v>871.76900000000001</v>
      </c>
      <c r="G17" s="15">
        <v>254.49100000000001</v>
      </c>
      <c r="H17" s="15">
        <v>209.91900000000001</v>
      </c>
      <c r="I17" s="15">
        <v>268.05700000000002</v>
      </c>
      <c r="J17" s="15">
        <v>346.06299999999999</v>
      </c>
      <c r="K17" s="15">
        <v>336.29700000000003</v>
      </c>
      <c r="L17" s="15">
        <v>282.67599999999999</v>
      </c>
      <c r="M17" s="15">
        <v>192.84399999999999</v>
      </c>
    </row>
    <row r="18" spans="2:13" x14ac:dyDescent="0.55000000000000004">
      <c r="B18" t="s">
        <v>1825</v>
      </c>
      <c r="C18" s="15">
        <v>1011.006</v>
      </c>
      <c r="D18" s="15">
        <v>1170.674</v>
      </c>
      <c r="E18" s="15">
        <v>1616.2539999999999</v>
      </c>
      <c r="F18" s="15">
        <v>1469.2449999999999</v>
      </c>
      <c r="G18" s="15">
        <v>1072.3430000000001</v>
      </c>
      <c r="H18" s="15">
        <v>1551.9469999999999</v>
      </c>
      <c r="I18" s="15">
        <v>2139.4229999999998</v>
      </c>
      <c r="J18" s="15">
        <v>2639.027</v>
      </c>
      <c r="K18" s="15">
        <v>2657.4110000000001</v>
      </c>
      <c r="L18" s="15">
        <v>2253.0569999999998</v>
      </c>
      <c r="M18" s="15">
        <v>1886.3820000000001</v>
      </c>
    </row>
    <row r="19" spans="2:13" x14ac:dyDescent="0.55000000000000004">
      <c r="B19" t="s">
        <v>1774</v>
      </c>
      <c r="C19" s="17">
        <f>SUM(C9:C11)+SUM(C13:C18)</f>
        <v>3788.3399999999997</v>
      </c>
      <c r="D19" s="17">
        <f t="shared" ref="D19:M19" si="2">SUM(D9:D11)+SUM(D13:D18)</f>
        <v>4512.4189999999999</v>
      </c>
      <c r="E19" s="17">
        <f t="shared" si="2"/>
        <v>5758.8850000000002</v>
      </c>
      <c r="F19" s="17">
        <f t="shared" si="2"/>
        <v>5628.6729999999998</v>
      </c>
      <c r="G19" s="17">
        <f t="shared" si="2"/>
        <v>8199.8650000000016</v>
      </c>
      <c r="H19" s="17">
        <f t="shared" si="2"/>
        <v>12118.682000000001</v>
      </c>
      <c r="I19" s="17">
        <f t="shared" si="2"/>
        <v>14214.195</v>
      </c>
      <c r="J19" s="17">
        <f t="shared" si="2"/>
        <v>14378.809000000001</v>
      </c>
      <c r="K19" s="17">
        <f t="shared" si="2"/>
        <v>15531.539000000001</v>
      </c>
      <c r="L19" s="17">
        <f t="shared" si="2"/>
        <v>16336.300999999999</v>
      </c>
      <c r="M19" s="17">
        <f t="shared" si="2"/>
        <v>15736.463000000002</v>
      </c>
    </row>
    <row r="20" spans="2:13" x14ac:dyDescent="0.55000000000000004">
      <c r="B20" t="s">
        <v>1775</v>
      </c>
      <c r="C20" s="15">
        <v>3797.8490000000002</v>
      </c>
      <c r="D20" s="15">
        <v>4523.66</v>
      </c>
      <c r="E20" s="15">
        <v>5775.8630000000003</v>
      </c>
      <c r="F20" s="15">
        <v>5656.165</v>
      </c>
      <c r="G20" s="15">
        <v>8287.41</v>
      </c>
      <c r="H20" s="15">
        <v>12255.13</v>
      </c>
      <c r="I20" s="15">
        <v>14395.68</v>
      </c>
      <c r="J20" s="15">
        <v>14604.41</v>
      </c>
      <c r="K20" s="15">
        <v>15802.23</v>
      </c>
      <c r="L20" s="15">
        <v>16652.919999999998</v>
      </c>
      <c r="M20" s="15">
        <v>16096.66</v>
      </c>
    </row>
    <row r="21" spans="2:13" x14ac:dyDescent="0.55000000000000004">
      <c r="B21" t="s">
        <v>1826</v>
      </c>
      <c r="C21" s="17">
        <v>0</v>
      </c>
      <c r="D21" s="17">
        <v>0</v>
      </c>
      <c r="E21" s="17">
        <v>0</v>
      </c>
      <c r="F21" s="17">
        <v>0</v>
      </c>
      <c r="G21" s="17">
        <v>0</v>
      </c>
      <c r="H21" s="17">
        <v>0</v>
      </c>
      <c r="I21" s="17">
        <v>0</v>
      </c>
      <c r="J21" s="17">
        <v>0</v>
      </c>
      <c r="K21" s="17">
        <v>0</v>
      </c>
      <c r="L21" s="17">
        <v>0</v>
      </c>
      <c r="M21" s="17">
        <v>0</v>
      </c>
    </row>
    <row r="22" spans="2:13" x14ac:dyDescent="0.55000000000000004">
      <c r="C22" s="19"/>
      <c r="D22" s="19"/>
      <c r="E22" s="19"/>
      <c r="F22" s="19"/>
      <c r="G22" s="19"/>
      <c r="H22" s="19"/>
      <c r="I22" s="19"/>
      <c r="J22" s="19"/>
      <c r="K22" s="19"/>
      <c r="L22" s="19"/>
      <c r="M22" s="19"/>
    </row>
    <row r="23" spans="2:13" x14ac:dyDescent="0.55000000000000004">
      <c r="B23" t="s">
        <v>1827</v>
      </c>
      <c r="C23" s="17">
        <f t="shared" ref="C23:M23" si="3">(1-C45)*C13</f>
        <v>66.799000000000007</v>
      </c>
      <c r="D23" s="17">
        <f t="shared" si="3"/>
        <v>80.587999999999994</v>
      </c>
      <c r="E23" s="17">
        <f t="shared" si="3"/>
        <v>184.64104565329822</v>
      </c>
      <c r="F23" s="17">
        <f t="shared" si="3"/>
        <v>156.33285290067542</v>
      </c>
      <c r="G23" s="17">
        <f t="shared" si="3"/>
        <v>14.161650343198058</v>
      </c>
      <c r="H23" s="17">
        <f t="shared" si="3"/>
        <v>8.1841157888943954</v>
      </c>
      <c r="I23" s="17">
        <f t="shared" si="3"/>
        <v>1.1729886902560551</v>
      </c>
      <c r="J23" s="17">
        <f t="shared" si="3"/>
        <v>0</v>
      </c>
      <c r="K23" s="17">
        <f t="shared" si="3"/>
        <v>0</v>
      </c>
      <c r="L23" s="17">
        <f t="shared" si="3"/>
        <v>0.1574508202806775</v>
      </c>
      <c r="M23" s="17">
        <f t="shared" si="3"/>
        <v>0.31423536815599468</v>
      </c>
    </row>
    <row r="24" spans="2:13" x14ac:dyDescent="0.55000000000000004">
      <c r="B24" t="s">
        <v>1828</v>
      </c>
      <c r="C24" s="17">
        <f t="shared" ref="C24:M24" si="4">C45*C13</f>
        <v>0</v>
      </c>
      <c r="D24" s="17">
        <f t="shared" si="4"/>
        <v>0</v>
      </c>
      <c r="E24" s="17">
        <f t="shared" si="4"/>
        <v>0.6009543467017725</v>
      </c>
      <c r="F24" s="17">
        <f t="shared" si="4"/>
        <v>67.316147099324596</v>
      </c>
      <c r="G24" s="17">
        <f t="shared" si="4"/>
        <v>301.33434965680192</v>
      </c>
      <c r="H24" s="17">
        <f t="shared" si="4"/>
        <v>421.62388421110558</v>
      </c>
      <c r="I24" s="17">
        <f t="shared" si="4"/>
        <v>576.10401130974401</v>
      </c>
      <c r="J24" s="17">
        <f t="shared" si="4"/>
        <v>665.29700000000003</v>
      </c>
      <c r="K24" s="17">
        <f t="shared" si="4"/>
        <v>711.38</v>
      </c>
      <c r="L24" s="17">
        <f t="shared" si="4"/>
        <v>742.19954917971927</v>
      </c>
      <c r="M24" s="17">
        <f t="shared" si="4"/>
        <v>823.56376463184404</v>
      </c>
    </row>
    <row r="25" spans="2:13" x14ac:dyDescent="0.55000000000000004">
      <c r="B25" t="s">
        <v>1829</v>
      </c>
      <c r="C25" s="17">
        <f t="shared" ref="C25:M25" si="5">(1-C48)*C16</f>
        <v>405.47699999999998</v>
      </c>
      <c r="D25" s="17">
        <f t="shared" si="5"/>
        <v>434.596</v>
      </c>
      <c r="E25" s="17">
        <f t="shared" si="5"/>
        <v>323.34136835385607</v>
      </c>
      <c r="F25" s="17">
        <f t="shared" si="5"/>
        <v>216.964599935324</v>
      </c>
      <c r="G25" s="17">
        <f t="shared" si="5"/>
        <v>9.7198712701036545</v>
      </c>
      <c r="H25" s="17">
        <f t="shared" si="5"/>
        <v>0.54154673995315972</v>
      </c>
      <c r="I25" s="17">
        <f t="shared" si="5"/>
        <v>4.1170068685249618E-2</v>
      </c>
      <c r="J25" s="17">
        <f t="shared" si="5"/>
        <v>6.6743179649192338E-2</v>
      </c>
      <c r="K25" s="17">
        <f t="shared" si="5"/>
        <v>9.9448222001510878E-2</v>
      </c>
      <c r="L25" s="17">
        <f t="shared" si="5"/>
        <v>0.10111811001445474</v>
      </c>
      <c r="M25" s="17">
        <f t="shared" si="5"/>
        <v>0.2039704470681403</v>
      </c>
    </row>
    <row r="26" spans="2:13" x14ac:dyDescent="0.55000000000000004">
      <c r="B26" t="s">
        <v>1830</v>
      </c>
      <c r="C26" s="17">
        <f t="shared" ref="C26:M26" si="6">C48*C16</f>
        <v>0</v>
      </c>
      <c r="D26" s="17">
        <f t="shared" si="6"/>
        <v>0</v>
      </c>
      <c r="E26" s="17">
        <f t="shared" si="6"/>
        <v>1.6966316461439335</v>
      </c>
      <c r="F26" s="17">
        <f t="shared" si="6"/>
        <v>31.819400064675978</v>
      </c>
      <c r="G26" s="17">
        <f t="shared" si="6"/>
        <v>21.622128729896346</v>
      </c>
      <c r="H26" s="17">
        <f t="shared" si="6"/>
        <v>8.3964532600468402</v>
      </c>
      <c r="I26" s="17">
        <f t="shared" si="6"/>
        <v>7.7968299313147504</v>
      </c>
      <c r="J26" s="17">
        <f t="shared" si="6"/>
        <v>8.0582568203508078</v>
      </c>
      <c r="K26" s="17">
        <f t="shared" si="6"/>
        <v>7.1845517779984887</v>
      </c>
      <c r="L26" s="17">
        <f t="shared" si="6"/>
        <v>6.0588818899855452</v>
      </c>
      <c r="M26" s="17">
        <f t="shared" si="6"/>
        <v>4.5840295529318595</v>
      </c>
    </row>
    <row r="27" spans="2:13" x14ac:dyDescent="0.55000000000000004">
      <c r="B27" t="s">
        <v>1831</v>
      </c>
      <c r="C27" s="17">
        <f t="shared" ref="C27:M27" si="7">(1-C46)*C17</f>
        <v>967.11400000000003</v>
      </c>
      <c r="D27" s="17">
        <f t="shared" si="7"/>
        <v>1139.278</v>
      </c>
      <c r="E27" s="17">
        <f t="shared" si="7"/>
        <v>1088.7960543317238</v>
      </c>
      <c r="F27" s="17">
        <f t="shared" si="7"/>
        <v>864.55174912624966</v>
      </c>
      <c r="G27" s="17">
        <f t="shared" si="7"/>
        <v>114.46315686887446</v>
      </c>
      <c r="H27" s="17">
        <f t="shared" si="7"/>
        <v>17.896790152097317</v>
      </c>
      <c r="I27" s="17">
        <f t="shared" si="7"/>
        <v>5.3194884057835304E-2</v>
      </c>
      <c r="J27" s="17">
        <f t="shared" si="7"/>
        <v>0</v>
      </c>
      <c r="K27" s="17">
        <f t="shared" si="7"/>
        <v>0</v>
      </c>
      <c r="L27" s="17">
        <f t="shared" si="7"/>
        <v>0</v>
      </c>
      <c r="M27" s="17">
        <f t="shared" si="7"/>
        <v>0</v>
      </c>
    </row>
    <row r="28" spans="2:13" x14ac:dyDescent="0.55000000000000004">
      <c r="B28" t="s">
        <v>1832</v>
      </c>
      <c r="C28" s="17">
        <f t="shared" ref="C28:M28" si="8">C46*C17</f>
        <v>0</v>
      </c>
      <c r="D28" s="17">
        <f t="shared" si="8"/>
        <v>0</v>
      </c>
      <c r="E28" s="17">
        <f t="shared" si="8"/>
        <v>0.31794566827621346</v>
      </c>
      <c r="F28" s="17">
        <f t="shared" si="8"/>
        <v>7.2172508737503351</v>
      </c>
      <c r="G28" s="17">
        <f t="shared" si="8"/>
        <v>140.02784313112554</v>
      </c>
      <c r="H28" s="17">
        <f t="shared" si="8"/>
        <v>192.0222098479027</v>
      </c>
      <c r="I28" s="17">
        <f t="shared" si="8"/>
        <v>268.00380511594216</v>
      </c>
      <c r="J28" s="17">
        <f t="shared" si="8"/>
        <v>346.06299999999999</v>
      </c>
      <c r="K28" s="17">
        <f t="shared" si="8"/>
        <v>336.29700000000003</v>
      </c>
      <c r="L28" s="17">
        <f t="shared" si="8"/>
        <v>282.67599999999999</v>
      </c>
      <c r="M28" s="17">
        <f t="shared" si="8"/>
        <v>192.84399999999999</v>
      </c>
    </row>
    <row r="29" spans="2:13" x14ac:dyDescent="0.55000000000000004">
      <c r="B29" t="s">
        <v>1833</v>
      </c>
      <c r="C29" s="17">
        <f t="shared" ref="C29:M29" si="9">(1-C47)*C18</f>
        <v>1011.006</v>
      </c>
      <c r="D29" s="17">
        <f t="shared" si="9"/>
        <v>1170.674</v>
      </c>
      <c r="E29" s="17">
        <f t="shared" si="9"/>
        <v>1596.6596751231809</v>
      </c>
      <c r="F29" s="17">
        <f t="shared" si="9"/>
        <v>1359.8889453446855</v>
      </c>
      <c r="G29" s="17">
        <f t="shared" si="9"/>
        <v>467.22926957057103</v>
      </c>
      <c r="H29" s="17">
        <f t="shared" si="9"/>
        <v>120.23047274330062</v>
      </c>
      <c r="I29" s="17">
        <f t="shared" si="9"/>
        <v>28.941028885175427</v>
      </c>
      <c r="J29" s="17">
        <f t="shared" si="9"/>
        <v>65.035219628332911</v>
      </c>
      <c r="K29" s="17">
        <f t="shared" si="9"/>
        <v>108.84464541896912</v>
      </c>
      <c r="L29" s="17">
        <f t="shared" si="9"/>
        <v>110.47580432622679</v>
      </c>
      <c r="M29" s="17">
        <f t="shared" si="9"/>
        <v>240.36208124526104</v>
      </c>
    </row>
    <row r="30" spans="2:13" x14ac:dyDescent="0.55000000000000004">
      <c r="B30" t="s">
        <v>1834</v>
      </c>
      <c r="C30" s="17">
        <f t="shared" ref="C30:M30" si="10">C47*C18</f>
        <v>0</v>
      </c>
      <c r="D30" s="17">
        <f t="shared" si="10"/>
        <v>0</v>
      </c>
      <c r="E30" s="17">
        <f t="shared" si="10"/>
        <v>19.594324876819062</v>
      </c>
      <c r="F30" s="17">
        <f t="shared" si="10"/>
        <v>109.35605465531445</v>
      </c>
      <c r="G30" s="17">
        <f t="shared" si="10"/>
        <v>605.11373042942898</v>
      </c>
      <c r="H30" s="17">
        <f t="shared" si="10"/>
        <v>1431.7165272566992</v>
      </c>
      <c r="I30" s="17">
        <f t="shared" si="10"/>
        <v>2110.4819711148243</v>
      </c>
      <c r="J30" s="17">
        <f t="shared" si="10"/>
        <v>2573.9917803716671</v>
      </c>
      <c r="K30" s="17">
        <f t="shared" si="10"/>
        <v>2548.5663545810307</v>
      </c>
      <c r="L30" s="17">
        <f t="shared" si="10"/>
        <v>2142.581195673773</v>
      </c>
      <c r="M30" s="17">
        <f t="shared" si="10"/>
        <v>1646.0199187547389</v>
      </c>
    </row>
    <row r="31" spans="2:13" x14ac:dyDescent="0.55000000000000004">
      <c r="C31" s="15"/>
      <c r="D31" s="15"/>
      <c r="E31" s="15"/>
      <c r="F31" s="15"/>
      <c r="G31" s="15"/>
      <c r="H31" s="15"/>
      <c r="I31" s="15"/>
      <c r="J31" s="15"/>
      <c r="K31" s="15"/>
      <c r="L31" s="15"/>
      <c r="M31" s="15"/>
    </row>
    <row r="32" spans="2:13" x14ac:dyDescent="0.55000000000000004">
      <c r="B32" t="s">
        <v>1763</v>
      </c>
      <c r="C32" s="15">
        <v>1.6E-2</v>
      </c>
      <c r="D32" s="15">
        <v>0.121</v>
      </c>
      <c r="E32" s="15">
        <v>1.8049999999999999</v>
      </c>
      <c r="F32" s="15">
        <v>3.2189999999999999</v>
      </c>
      <c r="G32" s="15">
        <v>27.741</v>
      </c>
      <c r="H32" s="15">
        <v>52.381</v>
      </c>
      <c r="I32" s="15">
        <v>72.367999999999995</v>
      </c>
      <c r="J32" s="15">
        <v>86.632000000000005</v>
      </c>
      <c r="K32" s="15">
        <v>99.137</v>
      </c>
      <c r="L32" s="15">
        <v>105.304</v>
      </c>
      <c r="M32" s="15">
        <v>102.98699999999999</v>
      </c>
    </row>
    <row r="33" spans="2:13" x14ac:dyDescent="0.55000000000000004">
      <c r="B33" t="s">
        <v>1762</v>
      </c>
      <c r="C33" s="15">
        <v>0.374</v>
      </c>
      <c r="D33" s="15">
        <v>1.2290000000000001</v>
      </c>
      <c r="E33" s="15">
        <v>4.5869999999999997</v>
      </c>
      <c r="F33" s="15">
        <v>5.69</v>
      </c>
      <c r="G33" s="15">
        <v>16.718</v>
      </c>
      <c r="H33" s="15">
        <v>32.314999999999998</v>
      </c>
      <c r="I33" s="15">
        <v>32.686999999999998</v>
      </c>
      <c r="J33" s="15">
        <v>25.02</v>
      </c>
      <c r="K33" s="15">
        <v>25.72</v>
      </c>
      <c r="L33" s="15">
        <v>30.692</v>
      </c>
      <c r="M33" s="15">
        <v>27.885000000000002</v>
      </c>
    </row>
    <row r="34" spans="2:13" x14ac:dyDescent="0.55000000000000004">
      <c r="B34" t="s">
        <v>1776</v>
      </c>
      <c r="C34" s="15">
        <v>0.79500000000000004</v>
      </c>
      <c r="D34" s="15">
        <v>1.2150000000000001</v>
      </c>
      <c r="E34" s="15">
        <v>2.12</v>
      </c>
      <c r="F34" s="15">
        <v>3.7309999999999999</v>
      </c>
      <c r="G34" s="15">
        <v>0.36</v>
      </c>
      <c r="H34" s="15">
        <v>0.17299999999999999</v>
      </c>
      <c r="I34" s="15">
        <v>2.5000000000000001E-2</v>
      </c>
      <c r="J34" s="15">
        <v>0</v>
      </c>
      <c r="K34" s="15">
        <v>0</v>
      </c>
      <c r="L34" s="15">
        <v>4.0000000000000001E-3</v>
      </c>
      <c r="M34" s="15">
        <v>8.0000000000000002E-3</v>
      </c>
    </row>
    <row r="35" spans="2:13" x14ac:dyDescent="0.55000000000000004">
      <c r="B35" t="s">
        <v>1764</v>
      </c>
      <c r="C35" s="15">
        <v>0</v>
      </c>
      <c r="D35" s="15">
        <v>0</v>
      </c>
      <c r="E35" s="15">
        <v>6.0000000000000001E-3</v>
      </c>
      <c r="F35" s="15">
        <v>1.397</v>
      </c>
      <c r="G35" s="15">
        <v>6.6609999999999996</v>
      </c>
      <c r="H35" s="15">
        <v>7.75</v>
      </c>
      <c r="I35" s="15">
        <v>10.677</v>
      </c>
      <c r="J35" s="15">
        <v>14.35</v>
      </c>
      <c r="K35" s="15">
        <v>16</v>
      </c>
      <c r="L35" s="15">
        <v>16.396000000000001</v>
      </c>
      <c r="M35" s="15">
        <v>18.231999999999999</v>
      </c>
    </row>
    <row r="36" spans="2:13" x14ac:dyDescent="0.55000000000000004">
      <c r="B36" t="s">
        <v>1777</v>
      </c>
      <c r="C36" s="15">
        <v>26.093</v>
      </c>
      <c r="D36" s="15">
        <v>30.952999999999999</v>
      </c>
      <c r="E36" s="15">
        <v>27.567</v>
      </c>
      <c r="F36" s="15">
        <v>8.5410000000000004</v>
      </c>
      <c r="G36" s="15">
        <v>1.2230000000000001</v>
      </c>
      <c r="H36" s="15">
        <v>0.29399999999999998</v>
      </c>
      <c r="I36" s="15">
        <v>1E-3</v>
      </c>
      <c r="J36" s="15">
        <v>0</v>
      </c>
      <c r="K36" s="15">
        <v>0</v>
      </c>
      <c r="L36" s="15">
        <v>0</v>
      </c>
      <c r="M36" s="15">
        <v>0</v>
      </c>
    </row>
    <row r="37" spans="2:13" x14ac:dyDescent="0.55000000000000004">
      <c r="B37" t="s">
        <v>1765</v>
      </c>
      <c r="C37" s="15">
        <v>0</v>
      </c>
      <c r="D37" s="15">
        <v>0</v>
      </c>
      <c r="E37" s="15">
        <v>7.0000000000000001E-3</v>
      </c>
      <c r="F37" s="15">
        <v>6.2E-2</v>
      </c>
      <c r="G37" s="15">
        <v>1.3009999999999999</v>
      </c>
      <c r="H37" s="15">
        <v>2.7429999999999999</v>
      </c>
      <c r="I37" s="15">
        <v>4.3810000000000002</v>
      </c>
      <c r="J37" s="15">
        <v>6.25</v>
      </c>
      <c r="K37" s="15">
        <v>5.883</v>
      </c>
      <c r="L37" s="15">
        <v>3.99</v>
      </c>
      <c r="M37" s="15">
        <v>2.0419999999999998</v>
      </c>
    </row>
    <row r="38" spans="2:13" x14ac:dyDescent="0.55000000000000004">
      <c r="B38" t="s">
        <v>1778</v>
      </c>
      <c r="C38" s="15">
        <v>13.172000000000001</v>
      </c>
      <c r="D38" s="15">
        <v>16.995999999999999</v>
      </c>
      <c r="E38" s="15">
        <v>21.553000000000001</v>
      </c>
      <c r="F38" s="15">
        <v>23.253</v>
      </c>
      <c r="G38" s="15">
        <v>7.077</v>
      </c>
      <c r="H38" s="15">
        <v>1.0369999999999999</v>
      </c>
      <c r="I38" s="15">
        <v>0.23799999999999999</v>
      </c>
      <c r="J38" s="15">
        <v>0.64900000000000002</v>
      </c>
      <c r="K38" s="15">
        <v>0.96499999999999997</v>
      </c>
      <c r="L38" s="15">
        <v>0.72299999999999998</v>
      </c>
      <c r="M38" s="15">
        <v>1.462</v>
      </c>
    </row>
    <row r="39" spans="2:13" x14ac:dyDescent="0.55000000000000004">
      <c r="B39" t="s">
        <v>1766</v>
      </c>
      <c r="C39" s="15">
        <v>0</v>
      </c>
      <c r="D39" s="15">
        <v>0</v>
      </c>
      <c r="E39" s="15">
        <v>0.23</v>
      </c>
      <c r="F39" s="15">
        <v>1.6259999999999999</v>
      </c>
      <c r="G39" s="15">
        <v>7.97</v>
      </c>
      <c r="H39" s="15">
        <v>10.738</v>
      </c>
      <c r="I39" s="15">
        <v>15.092000000000001</v>
      </c>
      <c r="J39" s="15">
        <v>22.335999999999999</v>
      </c>
      <c r="K39" s="15">
        <v>19.648</v>
      </c>
      <c r="L39" s="15">
        <v>12.193</v>
      </c>
      <c r="M39" s="15">
        <v>8.7059999999999995</v>
      </c>
    </row>
    <row r="41" spans="2:13" x14ac:dyDescent="0.55000000000000004">
      <c r="B41" t="s">
        <v>1767</v>
      </c>
      <c r="C41" s="18">
        <f>C32/C$6</f>
        <v>2.4468573176326654E-4</v>
      </c>
      <c r="D41" s="18">
        <f t="shared" ref="D41:M41" si="11">D32/D$6</f>
        <v>1.5803359193375648E-3</v>
      </c>
      <c r="E41" s="18">
        <f t="shared" si="11"/>
        <v>2.0765744000368146E-2</v>
      </c>
      <c r="F41" s="18">
        <f t="shared" si="11"/>
        <v>3.960578768640189E-2</v>
      </c>
      <c r="G41" s="18">
        <f t="shared" si="11"/>
        <v>0.28044440849996966</v>
      </c>
      <c r="H41" s="18">
        <f t="shared" si="11"/>
        <v>0.41257551531572689</v>
      </c>
      <c r="I41" s="18">
        <f t="shared" si="11"/>
        <v>0.47316046186235661</v>
      </c>
      <c r="J41" s="18">
        <f t="shared" si="11"/>
        <v>0.4936324423500989</v>
      </c>
      <c r="K41" s="18">
        <f t="shared" si="11"/>
        <v>0.52674728754662448</v>
      </c>
      <c r="L41" s="18">
        <f t="shared" si="11"/>
        <v>0.55652798917639101</v>
      </c>
      <c r="M41" s="18">
        <f t="shared" si="11"/>
        <v>0.56824175945441902</v>
      </c>
    </row>
    <row r="42" spans="2:13" x14ac:dyDescent="0.55000000000000004">
      <c r="B42" t="s">
        <v>1768</v>
      </c>
      <c r="C42" s="18">
        <f t="shared" ref="C42:M42" si="12">C33/C$6</f>
        <v>5.7195289799663552E-3</v>
      </c>
      <c r="D42" s="18">
        <f t="shared" si="12"/>
        <v>1.6051511114593946E-2</v>
      </c>
      <c r="E42" s="18">
        <f t="shared" si="12"/>
        <v>5.2771450265755505E-2</v>
      </c>
      <c r="F42" s="18">
        <f t="shared" si="12"/>
        <v>7.0008366553472132E-2</v>
      </c>
      <c r="G42" s="18">
        <f t="shared" si="12"/>
        <v>0.16900867385106855</v>
      </c>
      <c r="H42" s="18">
        <f t="shared" si="12"/>
        <v>0.25452698072636476</v>
      </c>
      <c r="I42" s="18">
        <f t="shared" si="12"/>
        <v>0.21371595203535887</v>
      </c>
      <c r="J42" s="18">
        <f t="shared" si="12"/>
        <v>0.1425649148998</v>
      </c>
      <c r="K42" s="18">
        <f t="shared" si="12"/>
        <v>0.13665876752069542</v>
      </c>
      <c r="L42" s="18">
        <f t="shared" si="12"/>
        <v>0.16220615592761711</v>
      </c>
      <c r="M42" s="18">
        <f t="shared" si="12"/>
        <v>0.15385846235336961</v>
      </c>
    </row>
    <row r="43" spans="2:13" x14ac:dyDescent="0.55000000000000004">
      <c r="B43" t="s">
        <v>1780</v>
      </c>
      <c r="C43" s="20">
        <f>C41+C42</f>
        <v>5.9642147117296221E-3</v>
      </c>
      <c r="D43" s="20">
        <f t="shared" ref="D43:M43" si="13">D41+D42</f>
        <v>1.7631847033931509E-2</v>
      </c>
      <c r="E43" s="20">
        <f t="shared" si="13"/>
        <v>7.3537194266123651E-2</v>
      </c>
      <c r="F43" s="20">
        <f t="shared" si="13"/>
        <v>0.10961415423987403</v>
      </c>
      <c r="G43" s="20">
        <f t="shared" si="13"/>
        <v>0.4494530823510382</v>
      </c>
      <c r="H43" s="20">
        <f t="shared" si="13"/>
        <v>0.66710249604209171</v>
      </c>
      <c r="I43" s="20">
        <f t="shared" si="13"/>
        <v>0.68687641389771548</v>
      </c>
      <c r="J43" s="20">
        <f t="shared" si="13"/>
        <v>0.6361973572498989</v>
      </c>
      <c r="K43" s="20">
        <f t="shared" si="13"/>
        <v>0.66340605506731987</v>
      </c>
      <c r="L43" s="20">
        <f t="shared" si="13"/>
        <v>0.71873414510400813</v>
      </c>
      <c r="M43" s="20">
        <f t="shared" si="13"/>
        <v>0.72210022180778866</v>
      </c>
    </row>
    <row r="45" spans="2:13" x14ac:dyDescent="0.55000000000000004">
      <c r="B45" t="s">
        <v>1835</v>
      </c>
      <c r="C45">
        <f t="shared" ref="C45:M45" si="14">(C35+C35*0.15)/(C34+C35+C35*0.15)</f>
        <v>0</v>
      </c>
      <c r="D45">
        <f t="shared" si="14"/>
        <v>0</v>
      </c>
      <c r="E45">
        <f t="shared" si="14"/>
        <v>3.244158164464714E-3</v>
      </c>
      <c r="F45">
        <f t="shared" si="14"/>
        <v>0.30099015465897272</v>
      </c>
      <c r="G45">
        <f t="shared" si="14"/>
        <v>0.95511305898268739</v>
      </c>
      <c r="H45">
        <f t="shared" si="14"/>
        <v>0.98095867040889329</v>
      </c>
      <c r="I45">
        <f t="shared" si="14"/>
        <v>0.99796806612725597</v>
      </c>
      <c r="J45">
        <f t="shared" si="14"/>
        <v>1</v>
      </c>
      <c r="K45">
        <f t="shared" si="14"/>
        <v>1</v>
      </c>
      <c r="L45">
        <f t="shared" si="14"/>
        <v>0.99978790417510621</v>
      </c>
      <c r="M45">
        <f t="shared" si="14"/>
        <v>0.99961858992696007</v>
      </c>
    </row>
    <row r="46" spans="2:13" x14ac:dyDescent="0.55000000000000004">
      <c r="B46" t="s">
        <v>1836</v>
      </c>
      <c r="C46">
        <f>(C37+C37*0.15)/(C36+C37+C37*0.15)</f>
        <v>0</v>
      </c>
      <c r="D46">
        <f t="shared" ref="D46:M46" si="15">(D37+D37*0.15)/(D36+D37+D37*0.15)</f>
        <v>0</v>
      </c>
      <c r="E46">
        <f t="shared" si="15"/>
        <v>2.9193056766896162E-4</v>
      </c>
      <c r="F46">
        <f t="shared" si="15"/>
        <v>8.2788569836164567E-3</v>
      </c>
      <c r="G46">
        <f t="shared" si="15"/>
        <v>0.55022709302539397</v>
      </c>
      <c r="H46">
        <f t="shared" si="15"/>
        <v>0.91474430541257667</v>
      </c>
      <c r="I46">
        <f t="shared" si="15"/>
        <v>0.99980155383348379</v>
      </c>
      <c r="J46">
        <f t="shared" si="15"/>
        <v>1</v>
      </c>
      <c r="K46">
        <f t="shared" si="15"/>
        <v>1</v>
      </c>
      <c r="L46">
        <f t="shared" si="15"/>
        <v>1</v>
      </c>
      <c r="M46">
        <f t="shared" si="15"/>
        <v>1</v>
      </c>
    </row>
    <row r="47" spans="2:13" x14ac:dyDescent="0.55000000000000004">
      <c r="B47" t="s">
        <v>1837</v>
      </c>
      <c r="C47">
        <f>(C39+C39*0.15)/(C38+C39+C39*0.15)</f>
        <v>0</v>
      </c>
      <c r="D47">
        <f t="shared" ref="D47:M47" si="16">(D39+D39*0.15)/(D38+D39+D39*0.15)</f>
        <v>0</v>
      </c>
      <c r="E47">
        <f t="shared" si="16"/>
        <v>1.2123295519651654E-2</v>
      </c>
      <c r="F47">
        <f t="shared" si="16"/>
        <v>7.4430101620433939E-2</v>
      </c>
      <c r="G47">
        <f t="shared" si="16"/>
        <v>0.5642912113283054</v>
      </c>
      <c r="H47">
        <f t="shared" si="16"/>
        <v>0.92252926630658094</v>
      </c>
      <c r="I47">
        <f t="shared" si="16"/>
        <v>0.98647250736054748</v>
      </c>
      <c r="J47">
        <f t="shared" si="16"/>
        <v>0.9753563644372214</v>
      </c>
      <c r="K47">
        <f t="shared" si="16"/>
        <v>0.95904109472754906</v>
      </c>
      <c r="L47">
        <f t="shared" si="16"/>
        <v>0.95096626302564613</v>
      </c>
      <c r="M47">
        <f t="shared" si="16"/>
        <v>0.87258037807545819</v>
      </c>
    </row>
    <row r="48" spans="2:13" x14ac:dyDescent="0.55000000000000004">
      <c r="B48" t="s">
        <v>1838</v>
      </c>
      <c r="C48">
        <f>(C45+C46+C47)/3</f>
        <v>0</v>
      </c>
      <c r="D48">
        <f>(D45+D46+D47)/3</f>
        <v>0</v>
      </c>
      <c r="E48">
        <f t="shared" ref="E48:M48" si="17">(E45+E46+E47)/3</f>
        <v>5.2197947505951102E-3</v>
      </c>
      <c r="F48">
        <f t="shared" si="17"/>
        <v>0.1278997044210077</v>
      </c>
      <c r="G48">
        <f t="shared" si="17"/>
        <v>0.68987712111212895</v>
      </c>
      <c r="H48">
        <f t="shared" si="17"/>
        <v>0.93941074737601704</v>
      </c>
      <c r="I48">
        <f t="shared" si="17"/>
        <v>0.99474737577376249</v>
      </c>
      <c r="J48">
        <f t="shared" si="17"/>
        <v>0.9917854548124071</v>
      </c>
      <c r="K48">
        <f t="shared" si="17"/>
        <v>0.98634703157584969</v>
      </c>
      <c r="L48">
        <f t="shared" si="17"/>
        <v>0.98358472240025085</v>
      </c>
      <c r="M48">
        <f t="shared" si="17"/>
        <v>0.95739965600080612</v>
      </c>
    </row>
    <row r="50" spans="2:13" x14ac:dyDescent="0.55000000000000004">
      <c r="B50" t="s">
        <v>1842</v>
      </c>
      <c r="C50">
        <v>0</v>
      </c>
      <c r="D50">
        <v>0</v>
      </c>
      <c r="E50">
        <v>0</v>
      </c>
      <c r="F50">
        <v>0</v>
      </c>
      <c r="G50">
        <v>0</v>
      </c>
      <c r="H50">
        <v>0</v>
      </c>
      <c r="I50">
        <v>0</v>
      </c>
      <c r="J50">
        <v>0</v>
      </c>
      <c r="K50">
        <v>0</v>
      </c>
      <c r="L50">
        <v>0</v>
      </c>
      <c r="M50">
        <v>0</v>
      </c>
    </row>
    <row r="51" spans="2:13" x14ac:dyDescent="0.55000000000000004">
      <c r="B51" t="s">
        <v>1843</v>
      </c>
      <c r="C51">
        <v>0</v>
      </c>
      <c r="D51">
        <v>0</v>
      </c>
      <c r="E51">
        <v>0</v>
      </c>
      <c r="F51">
        <v>0</v>
      </c>
      <c r="G51">
        <v>0</v>
      </c>
      <c r="H51">
        <v>0</v>
      </c>
      <c r="I51">
        <v>0</v>
      </c>
      <c r="J51">
        <v>0</v>
      </c>
      <c r="K51">
        <v>0</v>
      </c>
      <c r="L51">
        <v>0</v>
      </c>
      <c r="M51">
        <v>0</v>
      </c>
    </row>
    <row r="52" spans="2:13" x14ac:dyDescent="0.55000000000000004">
      <c r="B52" t="s">
        <v>1844</v>
      </c>
      <c r="C52">
        <v>0</v>
      </c>
      <c r="D52">
        <v>0</v>
      </c>
      <c r="E52">
        <v>0</v>
      </c>
      <c r="F52">
        <v>0</v>
      </c>
      <c r="G52">
        <v>0</v>
      </c>
      <c r="H52">
        <v>0</v>
      </c>
      <c r="I52">
        <v>0</v>
      </c>
      <c r="J52">
        <v>0</v>
      </c>
      <c r="K52">
        <v>0</v>
      </c>
      <c r="L52">
        <v>0</v>
      </c>
      <c r="M52">
        <v>0</v>
      </c>
    </row>
    <row r="53" spans="2:13" x14ac:dyDescent="0.55000000000000004">
      <c r="B53" t="s">
        <v>1848</v>
      </c>
      <c r="C53">
        <v>0</v>
      </c>
      <c r="D53">
        <v>0</v>
      </c>
      <c r="E53">
        <v>0</v>
      </c>
      <c r="F53">
        <v>0</v>
      </c>
      <c r="G53">
        <v>0</v>
      </c>
      <c r="H53">
        <v>0</v>
      </c>
      <c r="I53">
        <v>0</v>
      </c>
      <c r="J53">
        <v>0</v>
      </c>
      <c r="K53">
        <v>0</v>
      </c>
      <c r="L53">
        <v>0</v>
      </c>
      <c r="M53">
        <v>0</v>
      </c>
    </row>
    <row r="54" spans="2:13" x14ac:dyDescent="0.55000000000000004">
      <c r="B54" t="s">
        <v>1845</v>
      </c>
      <c r="C54">
        <v>0</v>
      </c>
      <c r="D54">
        <v>0</v>
      </c>
      <c r="E54">
        <v>0</v>
      </c>
      <c r="F54">
        <v>0</v>
      </c>
      <c r="G54">
        <v>0</v>
      </c>
      <c r="H54">
        <v>0</v>
      </c>
      <c r="I54">
        <v>0</v>
      </c>
      <c r="J54">
        <v>0</v>
      </c>
      <c r="K54">
        <v>0</v>
      </c>
      <c r="L54">
        <v>0</v>
      </c>
      <c r="M54">
        <v>0</v>
      </c>
    </row>
    <row r="55" spans="2:13" x14ac:dyDescent="0.55000000000000004">
      <c r="B55" t="s">
        <v>1847</v>
      </c>
      <c r="C55">
        <v>0</v>
      </c>
      <c r="D55">
        <v>0</v>
      </c>
      <c r="E55">
        <v>0</v>
      </c>
      <c r="F55">
        <v>0</v>
      </c>
      <c r="G55">
        <v>0</v>
      </c>
      <c r="H55">
        <v>0</v>
      </c>
      <c r="I55">
        <v>0</v>
      </c>
      <c r="J55">
        <v>0</v>
      </c>
      <c r="K55">
        <v>0</v>
      </c>
      <c r="L55">
        <v>0</v>
      </c>
      <c r="M55">
        <v>0</v>
      </c>
    </row>
    <row r="56" spans="2:13" x14ac:dyDescent="0.55000000000000004">
      <c r="B56" t="s">
        <v>1846</v>
      </c>
      <c r="C56">
        <v>0</v>
      </c>
      <c r="D56">
        <v>0</v>
      </c>
      <c r="E56">
        <v>0</v>
      </c>
      <c r="F56">
        <v>0</v>
      </c>
      <c r="G56">
        <v>0</v>
      </c>
      <c r="H56">
        <v>0</v>
      </c>
      <c r="I56">
        <v>0</v>
      </c>
      <c r="J56">
        <v>0</v>
      </c>
      <c r="K56">
        <v>0</v>
      </c>
      <c r="L56">
        <v>0</v>
      </c>
      <c r="M56">
        <v>0</v>
      </c>
    </row>
    <row r="59" spans="2:13" x14ac:dyDescent="0.55000000000000004">
      <c r="B59" t="s">
        <v>2080</v>
      </c>
      <c r="C59">
        <v>2005</v>
      </c>
      <c r="D59">
        <v>2010</v>
      </c>
      <c r="E59">
        <v>2020</v>
      </c>
      <c r="F59">
        <v>2030</v>
      </c>
      <c r="G59">
        <v>2040</v>
      </c>
      <c r="H59">
        <v>2050</v>
      </c>
      <c r="I59">
        <v>2060</v>
      </c>
      <c r="J59">
        <v>2070</v>
      </c>
      <c r="K59">
        <v>2080</v>
      </c>
      <c r="L59">
        <v>2090</v>
      </c>
      <c r="M59">
        <v>2100</v>
      </c>
    </row>
    <row r="60" spans="2:13" x14ac:dyDescent="0.55000000000000004">
      <c r="B60" t="s">
        <v>1796</v>
      </c>
      <c r="C60">
        <v>0.1431555664782502</v>
      </c>
      <c r="D60">
        <v>0.16304747883695253</v>
      </c>
      <c r="E60">
        <v>0.23403174223630335</v>
      </c>
      <c r="F60">
        <v>0.33409721384633939</v>
      </c>
      <c r="G60">
        <v>0.76308654392793107</v>
      </c>
      <c r="H60">
        <v>0.81516772162610429</v>
      </c>
      <c r="I60">
        <v>0.78569442615274299</v>
      </c>
      <c r="J60">
        <v>0.7214805985962125</v>
      </c>
      <c r="K60">
        <v>0.75836332302701592</v>
      </c>
      <c r="L60">
        <v>0.82135929862673573</v>
      </c>
      <c r="M60">
        <v>0.86561556337930168</v>
      </c>
    </row>
    <row r="61" spans="2:13" x14ac:dyDescent="0.55000000000000004">
      <c r="B61" t="s">
        <v>1798</v>
      </c>
      <c r="C61">
        <v>0.57586122648424132</v>
      </c>
      <c r="D61">
        <v>0.55881740578804895</v>
      </c>
      <c r="E61">
        <v>0.63630252100840334</v>
      </c>
      <c r="F61">
        <v>0.73779357231149567</v>
      </c>
      <c r="G61">
        <v>0.85651793525809272</v>
      </c>
      <c r="H61">
        <v>0.93002083172594707</v>
      </c>
      <c r="I61">
        <v>0.944074567243675</v>
      </c>
      <c r="J61">
        <v>0.91594958186886433</v>
      </c>
      <c r="K61">
        <v>0.9142648223752361</v>
      </c>
      <c r="L61">
        <v>0.94522399588053541</v>
      </c>
      <c r="M61">
        <v>0.96845354615268786</v>
      </c>
    </row>
    <row r="62" spans="2:13" x14ac:dyDescent="0.55000000000000004">
      <c r="B62" t="s">
        <v>1797</v>
      </c>
      <c r="C62">
        <v>0.10102183000464468</v>
      </c>
      <c r="D62">
        <v>8.7237479806138912E-2</v>
      </c>
      <c r="E62">
        <v>0.14625092798812175</v>
      </c>
      <c r="F62">
        <v>0.30080814127506733</v>
      </c>
      <c r="G62">
        <v>0.72068328716528163</v>
      </c>
      <c r="H62">
        <v>0.85647537379067729</v>
      </c>
      <c r="I62">
        <v>0.88132120907163147</v>
      </c>
      <c r="J62">
        <v>0.88942092662264205</v>
      </c>
      <c r="K62">
        <v>0.91315817466227001</v>
      </c>
      <c r="L62">
        <v>0.91398544252076253</v>
      </c>
      <c r="M62">
        <v>0.92022603845589312</v>
      </c>
    </row>
    <row r="63" spans="2:13" x14ac:dyDescent="0.55000000000000004">
      <c r="B63" t="s">
        <v>1794</v>
      </c>
      <c r="C63">
        <v>0.15901402983419285</v>
      </c>
      <c r="D63">
        <v>0.18932464260283727</v>
      </c>
      <c r="E63">
        <v>0.30302858599881011</v>
      </c>
      <c r="F63">
        <v>0.42418413148391881</v>
      </c>
      <c r="G63">
        <v>0.71520618556701021</v>
      </c>
      <c r="H63">
        <v>0.91731089682301215</v>
      </c>
      <c r="I63">
        <v>0.90875992135731454</v>
      </c>
      <c r="J63">
        <v>0.8669649848976394</v>
      </c>
      <c r="K63">
        <v>0.86730514909773482</v>
      </c>
      <c r="L63">
        <v>0.93635993398066586</v>
      </c>
      <c r="M63">
        <v>0.93883385862224222</v>
      </c>
    </row>
    <row r="64" spans="2:13" x14ac:dyDescent="0.55000000000000004">
      <c r="B64" t="s">
        <v>1795</v>
      </c>
      <c r="C64">
        <v>0.19855758395312151</v>
      </c>
      <c r="D64">
        <v>0.17704983922829587</v>
      </c>
      <c r="E64">
        <v>0.20787831513260532</v>
      </c>
      <c r="F64">
        <v>0.29040457530184283</v>
      </c>
      <c r="G64">
        <v>0.40908069229040234</v>
      </c>
      <c r="H64">
        <v>0.73466371027346622</v>
      </c>
      <c r="I64">
        <v>0.9256122682536051</v>
      </c>
      <c r="J64">
        <v>0.95753715498938441</v>
      </c>
      <c r="K64">
        <v>0.99030196164866668</v>
      </c>
      <c r="L64">
        <v>0.98454469507101094</v>
      </c>
      <c r="M64">
        <v>0.99874874874874875</v>
      </c>
    </row>
    <row r="65" spans="2:13" x14ac:dyDescent="0.55000000000000004">
      <c r="B65" t="s">
        <v>2081</v>
      </c>
      <c r="C65">
        <v>0.18010678449783665</v>
      </c>
      <c r="D65">
        <v>0.19591708378102154</v>
      </c>
      <c r="E65">
        <v>0.28142183817753336</v>
      </c>
      <c r="F65">
        <v>0.39426318921063069</v>
      </c>
      <c r="G65">
        <v>0.73724082128046931</v>
      </c>
      <c r="H65">
        <v>0.85834001756999356</v>
      </c>
      <c r="I65">
        <v>0.85452790775931597</v>
      </c>
      <c r="J65">
        <v>0.81738888114811203</v>
      </c>
      <c r="K65">
        <v>0.84090838709677418</v>
      </c>
      <c r="L65">
        <v>0.88709693799827338</v>
      </c>
      <c r="M65">
        <v>0.90882745492154138</v>
      </c>
    </row>
    <row r="68" spans="2:13" x14ac:dyDescent="0.55000000000000004">
      <c r="B68" t="s">
        <v>2085</v>
      </c>
      <c r="C68">
        <v>2005</v>
      </c>
      <c r="D68">
        <v>2010</v>
      </c>
      <c r="E68">
        <v>2020</v>
      </c>
      <c r="F68">
        <v>2030</v>
      </c>
      <c r="G68">
        <v>2040</v>
      </c>
      <c r="H68">
        <v>2050</v>
      </c>
      <c r="I68">
        <v>2060</v>
      </c>
      <c r="J68">
        <v>2070</v>
      </c>
      <c r="K68">
        <v>2080</v>
      </c>
      <c r="L68">
        <v>2090</v>
      </c>
      <c r="M68">
        <v>2100</v>
      </c>
    </row>
    <row r="69" spans="2:13" x14ac:dyDescent="0.55000000000000004">
      <c r="B69" t="s">
        <v>2086</v>
      </c>
      <c r="C69">
        <v>1.93256806965009E-2</v>
      </c>
      <c r="D69">
        <v>2.5798323930547189E-2</v>
      </c>
      <c r="E69">
        <v>3.2948975833640259E-2</v>
      </c>
      <c r="F69">
        <v>7.8127636596807395E-2</v>
      </c>
      <c r="G69">
        <v>9.6928113680691E-2</v>
      </c>
      <c r="H69">
        <v>7.5504684896331317E-2</v>
      </c>
      <c r="I69">
        <v>9.1701254884827291E-2</v>
      </c>
      <c r="J69">
        <v>0.1257187604877503</v>
      </c>
      <c r="K69">
        <v>0.13798472761400965</v>
      </c>
      <c r="L69">
        <v>0.13621846397873663</v>
      </c>
      <c r="M69">
        <v>0.14261593876632148</v>
      </c>
    </row>
    <row r="70" spans="2:13" x14ac:dyDescent="0.55000000000000004">
      <c r="B70" t="s">
        <v>2087</v>
      </c>
      <c r="C70">
        <v>0.38099595186602336</v>
      </c>
      <c r="D70">
        <v>0.34586733855507479</v>
      </c>
      <c r="E70">
        <v>0.25520582485763665</v>
      </c>
      <c r="F70">
        <v>3.6144578313253004E-2</v>
      </c>
      <c r="G70">
        <v>3.1415436054611307E-2</v>
      </c>
      <c r="H70">
        <v>1.5434206572513452E-2</v>
      </c>
      <c r="I70">
        <v>1.4223646205004976E-2</v>
      </c>
      <c r="J70">
        <v>1.6847522094193983E-2</v>
      </c>
      <c r="K70">
        <v>1.627490294782646E-2</v>
      </c>
      <c r="L70">
        <v>1.2453647139519431E-2</v>
      </c>
      <c r="M70">
        <v>1.0828455650607834E-2</v>
      </c>
    </row>
    <row r="71" spans="2:13" x14ac:dyDescent="0.55000000000000004">
      <c r="B71" t="s">
        <v>1771</v>
      </c>
      <c r="C71">
        <v>4.7246714357012137E-2</v>
      </c>
      <c r="D71">
        <v>2.5195815303719126E-2</v>
      </c>
      <c r="E71">
        <v>1.5327081621667566E-2</v>
      </c>
      <c r="F71">
        <v>6.3210826499274397E-2</v>
      </c>
      <c r="G71">
        <v>9.3340763443856226E-3</v>
      </c>
      <c r="H71">
        <v>1.2019559100718441E-3</v>
      </c>
      <c r="I71">
        <v>7.039005801111678E-4</v>
      </c>
      <c r="J71">
        <v>5.5934668307416945E-4</v>
      </c>
      <c r="K71">
        <v>4.4793310865577413E-4</v>
      </c>
      <c r="L71">
        <v>2.5721818532570251E-4</v>
      </c>
      <c r="M71">
        <v>2.7014858171994598E-4</v>
      </c>
    </row>
    <row r="72" spans="2:13" x14ac:dyDescent="0.55000000000000004">
      <c r="B72" t="s">
        <v>2088</v>
      </c>
      <c r="C72">
        <v>0.19029002384517274</v>
      </c>
      <c r="D72">
        <v>0.22657063044311773</v>
      </c>
      <c r="E72">
        <v>0.20865795959996603</v>
      </c>
      <c r="F72">
        <v>0.21352637440518374</v>
      </c>
      <c r="G72">
        <v>8.9857899136249642E-2</v>
      </c>
      <c r="H72">
        <v>4.4308465594012081E-2</v>
      </c>
      <c r="I72">
        <v>6.7161824316124191E-2</v>
      </c>
      <c r="J72">
        <v>0.11063877391207071</v>
      </c>
      <c r="K72">
        <v>0.11507614862847147</v>
      </c>
      <c r="L72">
        <v>4.9921762801963435E-2</v>
      </c>
      <c r="M72">
        <v>4.939216569113012E-2</v>
      </c>
    </row>
    <row r="73" spans="2:13" x14ac:dyDescent="0.55000000000000004">
      <c r="B73" t="s">
        <v>1779</v>
      </c>
      <c r="C73">
        <v>0</v>
      </c>
      <c r="D73">
        <v>0</v>
      </c>
      <c r="E73">
        <v>0</v>
      </c>
      <c r="F73">
        <v>0</v>
      </c>
      <c r="G73">
        <v>0</v>
      </c>
      <c r="H73">
        <v>0</v>
      </c>
      <c r="I73">
        <v>0</v>
      </c>
      <c r="J73">
        <v>0</v>
      </c>
      <c r="K73">
        <v>0</v>
      </c>
      <c r="L73">
        <v>0</v>
      </c>
      <c r="M73">
        <v>0</v>
      </c>
    </row>
    <row r="74" spans="2:13" x14ac:dyDescent="0.55000000000000004">
      <c r="B74" t="s">
        <v>1769</v>
      </c>
      <c r="C74">
        <v>0.12992846448178338</v>
      </c>
      <c r="D74">
        <v>0.13403078271347979</v>
      </c>
      <c r="E74">
        <v>0.14417655891435535</v>
      </c>
      <c r="F74">
        <v>0.16880969255171946</v>
      </c>
      <c r="G74">
        <v>0.20054332683198661</v>
      </c>
      <c r="H74">
        <v>0.12008632228808698</v>
      </c>
      <c r="I74">
        <v>9.3084783611252706E-2</v>
      </c>
      <c r="J74">
        <v>0.11540440765186263</v>
      </c>
      <c r="K74">
        <v>0.12066464741265305</v>
      </c>
      <c r="L74">
        <v>0.11474074550404047</v>
      </c>
      <c r="M74">
        <v>0.11753714542998649</v>
      </c>
    </row>
    <row r="75" spans="2:13" x14ac:dyDescent="0.55000000000000004">
      <c r="B75" t="s">
        <v>1770</v>
      </c>
      <c r="C75">
        <v>0.22245328009759882</v>
      </c>
      <c r="D75">
        <v>0.21304157309525115</v>
      </c>
      <c r="E75">
        <v>0.21778054792191973</v>
      </c>
      <c r="F75">
        <v>0.26293408929836992</v>
      </c>
      <c r="G75">
        <v>0.15418640289774307</v>
      </c>
      <c r="H75">
        <v>2.1744475100390636E-2</v>
      </c>
      <c r="I75">
        <v>9.1507075414451813E-3</v>
      </c>
      <c r="J75">
        <v>4.9893724130215906E-3</v>
      </c>
      <c r="K75">
        <v>8.9586621731154825E-4</v>
      </c>
      <c r="L75">
        <v>1.0074378925256683E-3</v>
      </c>
      <c r="M75">
        <v>6.7537145429986489E-4</v>
      </c>
    </row>
    <row r="76" spans="2:13" x14ac:dyDescent="0.55000000000000004">
      <c r="B76" t="s">
        <v>1773</v>
      </c>
      <c r="C76">
        <v>0</v>
      </c>
      <c r="D76">
        <v>0</v>
      </c>
      <c r="E76">
        <v>0</v>
      </c>
      <c r="F76">
        <v>0</v>
      </c>
      <c r="G76">
        <v>0</v>
      </c>
      <c r="H76">
        <v>0</v>
      </c>
      <c r="I76">
        <v>0</v>
      </c>
      <c r="J76">
        <v>0</v>
      </c>
      <c r="K76">
        <v>0</v>
      </c>
      <c r="L76">
        <v>0</v>
      </c>
      <c r="M76">
        <v>0</v>
      </c>
    </row>
    <row r="77" spans="2:13" x14ac:dyDescent="0.55000000000000004">
      <c r="B77" t="s">
        <v>1767</v>
      </c>
      <c r="C77">
        <v>4.1590417567792374E-4</v>
      </c>
      <c r="D77">
        <v>3.0947034014350665E-3</v>
      </c>
      <c r="E77">
        <v>3.7623594073150697E-2</v>
      </c>
      <c r="F77">
        <v>6.5168235969086427E-2</v>
      </c>
      <c r="G77">
        <v>0.16407773753134577</v>
      </c>
      <c r="H77">
        <v>0.24467997923894338</v>
      </c>
      <c r="I77">
        <v>0.3071191048326416</v>
      </c>
      <c r="J77">
        <v>0.37603758809710253</v>
      </c>
      <c r="K77">
        <v>0.37831150548184805</v>
      </c>
      <c r="L77">
        <v>0.35521831393479519</v>
      </c>
      <c r="M77">
        <v>0.3604007203962179</v>
      </c>
    </row>
    <row r="78" spans="2:13" x14ac:dyDescent="0.55000000000000004">
      <c r="B78" t="s">
        <v>1768</v>
      </c>
      <c r="C78">
        <v>9.3439804802306885E-3</v>
      </c>
      <c r="D78">
        <v>2.6400832557375256E-2</v>
      </c>
      <c r="E78">
        <v>8.8279457177663834E-2</v>
      </c>
      <c r="F78">
        <v>0.11207856636630555</v>
      </c>
      <c r="G78">
        <v>0.25365700752298687</v>
      </c>
      <c r="H78">
        <v>0.47703991039965038</v>
      </c>
      <c r="I78">
        <v>0.41685477802859294</v>
      </c>
      <c r="J78">
        <v>0.24980422866092403</v>
      </c>
      <c r="K78">
        <v>0.23034426858922402</v>
      </c>
      <c r="L78">
        <v>0.3301824105630935</v>
      </c>
      <c r="M78">
        <v>0.31828005402971632</v>
      </c>
    </row>
    <row r="79" spans="2:13" x14ac:dyDescent="0.55000000000000004">
      <c r="B79" t="s">
        <v>1835</v>
      </c>
      <c r="C79">
        <v>0</v>
      </c>
      <c r="D79">
        <v>0</v>
      </c>
      <c r="E79">
        <v>0</v>
      </c>
      <c r="F79">
        <v>8.8120950323974059E-2</v>
      </c>
      <c r="G79">
        <v>0.91519942508084795</v>
      </c>
      <c r="H79">
        <v>0.96852387843704768</v>
      </c>
      <c r="I79">
        <v>0.99629433562731606</v>
      </c>
      <c r="J79">
        <v>1</v>
      </c>
      <c r="K79">
        <v>1</v>
      </c>
      <c r="L79">
        <v>1</v>
      </c>
      <c r="M79">
        <v>1</v>
      </c>
    </row>
    <row r="80" spans="2:13" x14ac:dyDescent="0.55000000000000004">
      <c r="B80" t="s">
        <v>1836</v>
      </c>
      <c r="C80">
        <v>0</v>
      </c>
      <c r="D80">
        <v>0</v>
      </c>
      <c r="E80">
        <v>2.2202486678507991E-4</v>
      </c>
      <c r="F80">
        <v>9.3370681605975722E-3</v>
      </c>
      <c r="G80">
        <v>0.16407982261640797</v>
      </c>
      <c r="H80">
        <v>0.74513274336283186</v>
      </c>
      <c r="I80">
        <v>0.99829351535836175</v>
      </c>
      <c r="J80">
        <v>1</v>
      </c>
      <c r="K80">
        <v>1</v>
      </c>
      <c r="L80">
        <v>1</v>
      </c>
      <c r="M80">
        <v>1</v>
      </c>
    </row>
    <row r="81" spans="2:13" x14ac:dyDescent="0.55000000000000004">
      <c r="B81" t="s">
        <v>1837</v>
      </c>
      <c r="C81">
        <v>0</v>
      </c>
      <c r="D81">
        <v>0</v>
      </c>
      <c r="E81">
        <v>1.2627291242362525E-2</v>
      </c>
      <c r="F81">
        <v>3.4455508139718663E-2</v>
      </c>
      <c r="G81">
        <v>0.32558139534883718</v>
      </c>
      <c r="H81">
        <v>0.87484586929716401</v>
      </c>
      <c r="I81">
        <v>0.99024213950126483</v>
      </c>
      <c r="J81">
        <v>0.95247724974721937</v>
      </c>
      <c r="K81">
        <v>0.90732159406858204</v>
      </c>
      <c r="L81">
        <v>0.93602404465435807</v>
      </c>
      <c r="M81">
        <v>0.75022789425706471</v>
      </c>
    </row>
    <row r="82" spans="2:13" x14ac:dyDescent="0.55000000000000004">
      <c r="B82" t="s">
        <v>1838</v>
      </c>
      <c r="C82">
        <v>0</v>
      </c>
      <c r="D82">
        <v>0</v>
      </c>
      <c r="E82">
        <v>4.2831053697158688E-3</v>
      </c>
      <c r="F82">
        <v>4.3971175541430096E-2</v>
      </c>
      <c r="G82">
        <v>0.46828688101536436</v>
      </c>
      <c r="H82">
        <v>0.86283416369901456</v>
      </c>
      <c r="I82">
        <v>0.99494333016231418</v>
      </c>
      <c r="J82">
        <v>0.98415908324907309</v>
      </c>
      <c r="K82">
        <v>0.96910719802286061</v>
      </c>
      <c r="L82">
        <v>0.97867468155145276</v>
      </c>
      <c r="M82">
        <v>0.91674263141902157</v>
      </c>
    </row>
    <row r="84" spans="2:13" x14ac:dyDescent="0.55000000000000004">
      <c r="B84" t="s">
        <v>2089</v>
      </c>
      <c r="C84">
        <v>2005</v>
      </c>
      <c r="D84">
        <v>2010</v>
      </c>
      <c r="E84">
        <v>2020</v>
      </c>
      <c r="F84">
        <v>2030</v>
      </c>
      <c r="G84">
        <v>2040</v>
      </c>
      <c r="H84">
        <v>2050</v>
      </c>
      <c r="I84">
        <v>2060</v>
      </c>
      <c r="J84">
        <v>2070</v>
      </c>
      <c r="K84">
        <v>2080</v>
      </c>
      <c r="L84">
        <v>2090</v>
      </c>
      <c r="M84">
        <v>2100</v>
      </c>
    </row>
    <row r="85" spans="2:13" x14ac:dyDescent="0.55000000000000004">
      <c r="B85" t="s">
        <v>2086</v>
      </c>
      <c r="C85">
        <v>1.5776425512733833E-3</v>
      </c>
      <c r="D85">
        <v>2.0096463022508042E-3</v>
      </c>
      <c r="E85">
        <v>1.2090483619344776E-2</v>
      </c>
      <c r="F85">
        <v>7.1383181529336995E-2</v>
      </c>
      <c r="G85">
        <v>0.13486176668914363</v>
      </c>
      <c r="H85">
        <v>0.35402808573540279</v>
      </c>
      <c r="I85">
        <v>0.59739070725566501</v>
      </c>
      <c r="J85">
        <v>0.680891719745223</v>
      </c>
      <c r="K85">
        <v>0.72338549702446564</v>
      </c>
      <c r="L85">
        <v>0.6806599832915623</v>
      </c>
      <c r="M85">
        <v>0.76901901901901903</v>
      </c>
    </row>
    <row r="86" spans="2:13" x14ac:dyDescent="0.55000000000000004">
      <c r="B86" t="s">
        <v>2087</v>
      </c>
      <c r="C86">
        <v>0.17061077304485014</v>
      </c>
      <c r="D86">
        <v>0.1887057877813505</v>
      </c>
      <c r="E86">
        <v>0.16263650546021843</v>
      </c>
      <c r="F86">
        <v>0.12412624443973735</v>
      </c>
      <c r="G86">
        <v>6.1811643065857506E-2</v>
      </c>
      <c r="H86">
        <v>3.7694013303769397E-2</v>
      </c>
      <c r="I86">
        <v>8.4687571526665135E-3</v>
      </c>
      <c r="J86">
        <v>5.520169851380043E-3</v>
      </c>
      <c r="K86">
        <v>4.6286092131364353E-3</v>
      </c>
      <c r="L86">
        <v>4.5948203842940691E-3</v>
      </c>
      <c r="M86">
        <v>1.2512512512512512E-3</v>
      </c>
    </row>
    <row r="87" spans="2:13" x14ac:dyDescent="0.55000000000000004">
      <c r="B87" t="s">
        <v>1771</v>
      </c>
      <c r="C87">
        <v>2.7270678386297049E-2</v>
      </c>
      <c r="D87">
        <v>1.2861736334405148E-2</v>
      </c>
      <c r="E87">
        <v>2.3010920436817475E-2</v>
      </c>
      <c r="F87">
        <v>7.6255030713831811E-3</v>
      </c>
      <c r="G87">
        <v>4.045853000674309E-3</v>
      </c>
      <c r="H87">
        <v>3.9418576003941858E-3</v>
      </c>
      <c r="I87">
        <v>4.5777065690089271E-4</v>
      </c>
      <c r="J87">
        <v>0</v>
      </c>
      <c r="K87">
        <v>0</v>
      </c>
      <c r="L87">
        <v>0</v>
      </c>
      <c r="M87">
        <v>0</v>
      </c>
    </row>
    <row r="88" spans="2:13" x14ac:dyDescent="0.55000000000000004">
      <c r="B88" t="s">
        <v>2088</v>
      </c>
      <c r="C88">
        <v>0.40815866576515669</v>
      </c>
      <c r="D88">
        <v>0.43187299035369781</v>
      </c>
      <c r="E88">
        <v>0.4395475819032762</v>
      </c>
      <c r="F88">
        <v>0.36157593730141918</v>
      </c>
      <c r="G88">
        <v>0.34524612272420768</v>
      </c>
      <c r="H88">
        <v>0.15471791081547179</v>
      </c>
      <c r="I88">
        <v>4.0054932478828104E-2</v>
      </c>
      <c r="J88">
        <v>2.7388535031847142E-2</v>
      </c>
      <c r="K88">
        <v>4.6286092131364344E-3</v>
      </c>
      <c r="L88">
        <v>1.0442773600668339E-2</v>
      </c>
      <c r="M88">
        <v>0</v>
      </c>
    </row>
    <row r="89" spans="2:13" x14ac:dyDescent="0.55000000000000004">
      <c r="B89" t="s">
        <v>1779</v>
      </c>
      <c r="C89">
        <v>0</v>
      </c>
      <c r="D89">
        <v>0</v>
      </c>
      <c r="E89">
        <v>0</v>
      </c>
      <c r="F89">
        <v>0</v>
      </c>
      <c r="G89">
        <v>0</v>
      </c>
      <c r="H89">
        <v>0</v>
      </c>
      <c r="I89">
        <v>0</v>
      </c>
      <c r="J89">
        <v>0</v>
      </c>
      <c r="K89">
        <v>0</v>
      </c>
      <c r="L89">
        <v>0</v>
      </c>
      <c r="M89">
        <v>0</v>
      </c>
    </row>
    <row r="90" spans="2:13" x14ac:dyDescent="0.55000000000000004">
      <c r="B90" t="s">
        <v>1769</v>
      </c>
      <c r="C90">
        <v>0.19697994140184813</v>
      </c>
      <c r="D90">
        <v>0.17504019292604506</v>
      </c>
      <c r="E90">
        <v>0.18818252730109206</v>
      </c>
      <c r="F90">
        <v>0.20271128998093624</v>
      </c>
      <c r="G90">
        <v>0.21600359631377838</v>
      </c>
      <c r="H90">
        <v>0.30968218773096817</v>
      </c>
      <c r="I90">
        <v>0.27260242618448161</v>
      </c>
      <c r="J90">
        <v>0.25435244161358816</v>
      </c>
      <c r="K90">
        <v>0.25876129601057973</v>
      </c>
      <c r="L90">
        <v>0.30096073517126154</v>
      </c>
      <c r="M90">
        <v>0.22547547547547547</v>
      </c>
    </row>
    <row r="91" spans="2:13" x14ac:dyDescent="0.55000000000000004">
      <c r="B91" t="s">
        <v>1770</v>
      </c>
      <c r="C91">
        <v>0.19540229885057475</v>
      </c>
      <c r="D91">
        <v>0.18950964630225084</v>
      </c>
      <c r="E91">
        <v>0.1669266770670827</v>
      </c>
      <c r="F91">
        <v>0.21626773988561743</v>
      </c>
      <c r="G91">
        <v>0.17981568891885819</v>
      </c>
      <c r="H91">
        <v>6.8982508006898258E-2</v>
      </c>
      <c r="I91">
        <v>2.5406271457999542E-2</v>
      </c>
      <c r="J91">
        <v>9.5541401273885364E-3</v>
      </c>
      <c r="K91">
        <v>4.4081992506061286E-4</v>
      </c>
      <c r="L91">
        <v>4.1771094402673359E-4</v>
      </c>
      <c r="M91">
        <v>0</v>
      </c>
    </row>
    <row r="92" spans="2:13" x14ac:dyDescent="0.55000000000000004">
      <c r="B92" t="s">
        <v>1773</v>
      </c>
      <c r="C92">
        <v>0</v>
      </c>
      <c r="D92">
        <v>0</v>
      </c>
      <c r="E92">
        <v>0</v>
      </c>
      <c r="F92">
        <v>0</v>
      </c>
      <c r="G92">
        <v>0</v>
      </c>
      <c r="H92">
        <v>0</v>
      </c>
      <c r="I92">
        <v>0</v>
      </c>
      <c r="J92">
        <v>0</v>
      </c>
      <c r="K92">
        <v>0</v>
      </c>
      <c r="L92">
        <v>0</v>
      </c>
      <c r="M92">
        <v>0</v>
      </c>
    </row>
    <row r="93" spans="2:13" x14ac:dyDescent="0.55000000000000004">
      <c r="B93" t="s">
        <v>1767</v>
      </c>
      <c r="C93">
        <v>0</v>
      </c>
      <c r="D93">
        <v>0</v>
      </c>
      <c r="E93">
        <v>2.1450858034321374E-3</v>
      </c>
      <c r="F93">
        <v>5.0836687142554546E-3</v>
      </c>
      <c r="G93">
        <v>1.3036637446617219E-2</v>
      </c>
      <c r="H93">
        <v>2.5375708302537568E-2</v>
      </c>
      <c r="I93">
        <v>3.0899519340810259E-2</v>
      </c>
      <c r="J93">
        <v>2.0169851380042465E-2</v>
      </c>
      <c r="K93">
        <v>6.8327088384394991E-3</v>
      </c>
      <c r="L93">
        <v>1.2531328320802006E-3</v>
      </c>
      <c r="M93">
        <v>1.2512512512512512E-3</v>
      </c>
    </row>
    <row r="94" spans="2:13" x14ac:dyDescent="0.55000000000000004">
      <c r="B94" t="s">
        <v>1768</v>
      </c>
      <c r="C94">
        <v>0</v>
      </c>
      <c r="D94">
        <v>0</v>
      </c>
      <c r="E94">
        <v>5.4602184087363505E-3</v>
      </c>
      <c r="F94">
        <v>1.1226435077314127E-2</v>
      </c>
      <c r="G94">
        <v>4.5178691840863122E-2</v>
      </c>
      <c r="H94">
        <v>4.5577728504557768E-2</v>
      </c>
      <c r="I94">
        <v>2.4719615472648206E-2</v>
      </c>
      <c r="J94">
        <v>2.123142250530786E-3</v>
      </c>
      <c r="K94">
        <v>1.3224597751818384E-3</v>
      </c>
      <c r="L94">
        <v>1.6708437761069343E-3</v>
      </c>
      <c r="M94">
        <v>3.003003003003003E-3</v>
      </c>
    </row>
    <row r="95" spans="2:13" x14ac:dyDescent="0.55000000000000004">
      <c r="B95" t="s">
        <v>1835</v>
      </c>
      <c r="C95">
        <v>0</v>
      </c>
      <c r="D95">
        <v>0</v>
      </c>
      <c r="E95">
        <v>0</v>
      </c>
      <c r="F95">
        <v>0.5430267062314541</v>
      </c>
      <c r="G95">
        <v>0.83833333333333337</v>
      </c>
      <c r="H95">
        <v>0.95059151009046627</v>
      </c>
      <c r="I95">
        <v>0.99578544061302676</v>
      </c>
      <c r="J95">
        <v>1</v>
      </c>
      <c r="K95">
        <v>1</v>
      </c>
      <c r="L95">
        <v>1</v>
      </c>
      <c r="M95">
        <v>1</v>
      </c>
    </row>
    <row r="96" spans="2:13" x14ac:dyDescent="0.55000000000000004">
      <c r="B96" t="s">
        <v>1836</v>
      </c>
      <c r="C96">
        <v>0</v>
      </c>
      <c r="D96">
        <v>0</v>
      </c>
      <c r="E96">
        <v>5.9952038369304557E-3</v>
      </c>
      <c r="F96">
        <v>4.4368600682593851E-2</v>
      </c>
      <c r="G96">
        <v>0.10909090909090907</v>
      </c>
      <c r="H96">
        <v>0.21568627450980393</v>
      </c>
      <c r="I96">
        <v>1</v>
      </c>
      <c r="J96">
        <v>1</v>
      </c>
      <c r="K96">
        <v>1</v>
      </c>
      <c r="L96">
        <v>1</v>
      </c>
      <c r="M96">
        <v>1</v>
      </c>
    </row>
    <row r="97" spans="2:13" x14ac:dyDescent="0.55000000000000004">
      <c r="B97" t="s">
        <v>1837</v>
      </c>
      <c r="C97">
        <v>0</v>
      </c>
      <c r="D97">
        <v>0</v>
      </c>
      <c r="E97">
        <v>9.7604259094942313E-3</v>
      </c>
      <c r="F97">
        <v>6.32688927943761E-2</v>
      </c>
      <c r="G97">
        <v>0.21940104166666669</v>
      </c>
      <c r="H97">
        <v>0.18471337579617836</v>
      </c>
      <c r="I97">
        <v>0.41142857142857142</v>
      </c>
      <c r="J97">
        <v>0.58139534883720922</v>
      </c>
      <c r="K97">
        <v>0.38095238095238099</v>
      </c>
      <c r="L97">
        <v>0.26</v>
      </c>
      <c r="M97">
        <v>0</v>
      </c>
    </row>
    <row r="98" spans="2:13" x14ac:dyDescent="0.55000000000000004">
      <c r="B98" t="s">
        <v>1838</v>
      </c>
      <c r="C98">
        <v>0</v>
      </c>
      <c r="D98">
        <v>0</v>
      </c>
      <c r="E98">
        <v>5.2518765821415623E-3</v>
      </c>
      <c r="F98">
        <v>0.21688806656947468</v>
      </c>
      <c r="G98">
        <v>0.3889417613636364</v>
      </c>
      <c r="H98">
        <v>0.45033038679881615</v>
      </c>
      <c r="I98">
        <v>0.80240467068053267</v>
      </c>
      <c r="J98">
        <v>0.86046511627906985</v>
      </c>
      <c r="K98">
        <v>0.79365079365079361</v>
      </c>
      <c r="L98">
        <v>0.7533333333333333</v>
      </c>
      <c r="M98">
        <v>0.66666666666666663</v>
      </c>
    </row>
    <row r="100" spans="2:13" x14ac:dyDescent="0.55000000000000004">
      <c r="B100" t="s">
        <v>2090</v>
      </c>
      <c r="C100">
        <v>2005</v>
      </c>
      <c r="D100">
        <v>2010</v>
      </c>
      <c r="E100">
        <v>2020</v>
      </c>
      <c r="F100">
        <v>2030</v>
      </c>
      <c r="G100">
        <v>2040</v>
      </c>
      <c r="H100">
        <v>2050</v>
      </c>
      <c r="I100">
        <v>2060</v>
      </c>
      <c r="J100">
        <v>2070</v>
      </c>
      <c r="K100">
        <v>2080</v>
      </c>
      <c r="L100">
        <v>2090</v>
      </c>
      <c r="M100">
        <v>2100</v>
      </c>
    </row>
    <row r="101" spans="2:13" x14ac:dyDescent="0.55000000000000004">
      <c r="B101" t="s">
        <v>2086</v>
      </c>
      <c r="C101">
        <v>3.6249692799213574E-3</v>
      </c>
      <c r="D101">
        <v>8.6696928802191958E-3</v>
      </c>
      <c r="E101">
        <v>1.7754132169650595E-2</v>
      </c>
      <c r="F101">
        <v>5.3612350741768178E-2</v>
      </c>
      <c r="G101">
        <v>5.9343158262999081E-2</v>
      </c>
      <c r="H101">
        <v>4.9537961615272658E-2</v>
      </c>
      <c r="I101">
        <v>5.1231397339654941E-2</v>
      </c>
      <c r="J101">
        <v>6.1938816050854197E-2</v>
      </c>
      <c r="K101">
        <v>6.8528562015307409E-2</v>
      </c>
      <c r="L101">
        <v>7.387436315204178E-2</v>
      </c>
      <c r="M101">
        <v>9.8732274808310497E-2</v>
      </c>
    </row>
    <row r="102" spans="2:13" x14ac:dyDescent="0.55000000000000004">
      <c r="B102" t="s">
        <v>2087</v>
      </c>
      <c r="C102">
        <v>0.63725731137871722</v>
      </c>
      <c r="D102">
        <v>0.6579969737864475</v>
      </c>
      <c r="E102">
        <v>0.47595420988134018</v>
      </c>
      <c r="F102">
        <v>0.20422747557592569</v>
      </c>
      <c r="G102">
        <v>2.7047710674771505E-2</v>
      </c>
      <c r="H102">
        <v>3.8215482517009104E-2</v>
      </c>
      <c r="I102">
        <v>5.3031300759471441E-2</v>
      </c>
      <c r="J102">
        <v>6.9937756588531325E-2</v>
      </c>
      <c r="K102">
        <v>6.233209995438186E-2</v>
      </c>
      <c r="L102">
        <v>4.2090154395220729E-2</v>
      </c>
      <c r="M102">
        <v>2.0817968021597254E-2</v>
      </c>
    </row>
    <row r="103" spans="2:13" x14ac:dyDescent="0.55000000000000004">
      <c r="B103" t="s">
        <v>1771</v>
      </c>
      <c r="C103">
        <v>5.1241091177193422E-2</v>
      </c>
      <c r="D103">
        <v>2.5395656974604344E-2</v>
      </c>
      <c r="E103">
        <v>7.5918342947664166E-3</v>
      </c>
      <c r="F103">
        <v>2.9489808225786996E-2</v>
      </c>
      <c r="G103">
        <v>1.2244719464730835E-3</v>
      </c>
      <c r="H103">
        <v>1.5232034661341097E-4</v>
      </c>
      <c r="I103">
        <v>2.487671393242314E-4</v>
      </c>
      <c r="J103">
        <v>3.7081181300490008E-4</v>
      </c>
      <c r="K103">
        <v>5.0686806224339799E-4</v>
      </c>
      <c r="L103">
        <v>5.0430599736209171E-4</v>
      </c>
      <c r="M103">
        <v>4.0355686672882376E-4</v>
      </c>
    </row>
    <row r="104" spans="2:13" x14ac:dyDescent="0.55000000000000004">
      <c r="B104" t="s">
        <v>2088</v>
      </c>
      <c r="C104">
        <v>0.11089948390267881</v>
      </c>
      <c r="D104">
        <v>0.11029321555637346</v>
      </c>
      <c r="E104">
        <v>0.23687120781899154</v>
      </c>
      <c r="F104">
        <v>0.37914606199493422</v>
      </c>
      <c r="G104">
        <v>0.15373682599379018</v>
      </c>
      <c r="H104">
        <v>0.10569339606675017</v>
      </c>
      <c r="I104">
        <v>0.12433966957870553</v>
      </c>
      <c r="J104">
        <v>0.16762018275725071</v>
      </c>
      <c r="K104">
        <v>0.12672968726240558</v>
      </c>
      <c r="L104">
        <v>6.9633020404996498E-2</v>
      </c>
      <c r="M104">
        <v>4.6088977331236694E-2</v>
      </c>
    </row>
    <row r="105" spans="2:13" x14ac:dyDescent="0.55000000000000004">
      <c r="B105" t="s">
        <v>1779</v>
      </c>
      <c r="C105">
        <v>0</v>
      </c>
      <c r="D105">
        <v>0</v>
      </c>
      <c r="E105">
        <v>0</v>
      </c>
      <c r="F105">
        <v>0</v>
      </c>
      <c r="G105">
        <v>0</v>
      </c>
      <c r="H105">
        <v>0</v>
      </c>
      <c r="I105">
        <v>0</v>
      </c>
      <c r="J105">
        <v>0</v>
      </c>
      <c r="K105">
        <v>0</v>
      </c>
      <c r="L105">
        <v>0</v>
      </c>
      <c r="M105">
        <v>0</v>
      </c>
    </row>
    <row r="106" spans="2:13" x14ac:dyDescent="0.55000000000000004">
      <c r="B106" t="s">
        <v>1769</v>
      </c>
      <c r="C106">
        <v>0.13756451216515117</v>
      </c>
      <c r="D106">
        <v>0.1443176706334601</v>
      </c>
      <c r="E106">
        <v>0.16869414472307739</v>
      </c>
      <c r="F106">
        <v>0.19822699312507536</v>
      </c>
      <c r="G106">
        <v>0.1818340840512529</v>
      </c>
      <c r="H106">
        <v>0.13896692956030193</v>
      </c>
      <c r="I106">
        <v>0.12271536649252965</v>
      </c>
      <c r="J106">
        <v>0.11488544563633958</v>
      </c>
      <c r="K106">
        <v>0.1118150945308936</v>
      </c>
      <c r="L106">
        <v>0.11637830708355962</v>
      </c>
      <c r="M106">
        <v>0.12297351832009019</v>
      </c>
    </row>
    <row r="107" spans="2:13" x14ac:dyDescent="0.55000000000000004">
      <c r="B107" t="s">
        <v>1770</v>
      </c>
      <c r="C107">
        <v>5.7446547063160498E-2</v>
      </c>
      <c r="D107">
        <v>4.3266674845622216E-2</v>
      </c>
      <c r="E107">
        <v>4.5551005768598496E-2</v>
      </c>
      <c r="F107">
        <v>5.3039440357013627E-2</v>
      </c>
      <c r="G107">
        <v>5.4904447457034156E-2</v>
      </c>
      <c r="H107">
        <v>4.0771079443522998E-2</v>
      </c>
      <c r="I107">
        <v>3.6685836369755767E-2</v>
      </c>
      <c r="J107">
        <v>4.0590650245000665E-2</v>
      </c>
      <c r="K107">
        <v>5.2068021693953054E-2</v>
      </c>
      <c r="L107">
        <v>6.6413220575684689E-2</v>
      </c>
      <c r="M107">
        <v>6.7073934401135543E-2</v>
      </c>
    </row>
    <row r="108" spans="2:13" x14ac:dyDescent="0.55000000000000004">
      <c r="B108" t="s">
        <v>1773</v>
      </c>
      <c r="C108">
        <v>0</v>
      </c>
      <c r="D108">
        <v>0</v>
      </c>
      <c r="E108">
        <v>0</v>
      </c>
      <c r="F108">
        <v>0</v>
      </c>
      <c r="G108">
        <v>0</v>
      </c>
      <c r="H108">
        <v>0</v>
      </c>
      <c r="I108">
        <v>0</v>
      </c>
      <c r="J108">
        <v>0</v>
      </c>
      <c r="K108">
        <v>0</v>
      </c>
      <c r="L108">
        <v>0</v>
      </c>
      <c r="M108">
        <v>0</v>
      </c>
    </row>
    <row r="109" spans="2:13" x14ac:dyDescent="0.55000000000000004">
      <c r="B109" t="s">
        <v>1767</v>
      </c>
      <c r="C109">
        <v>6.1440157286802663E-5</v>
      </c>
      <c r="D109">
        <v>2.8626344415818103E-4</v>
      </c>
      <c r="E109">
        <v>1.1417640553546342E-2</v>
      </c>
      <c r="F109">
        <v>2.9791340007236763E-2</v>
      </c>
      <c r="G109">
        <v>0.3952639174356059</v>
      </c>
      <c r="H109">
        <v>0.47789662525809834</v>
      </c>
      <c r="I109">
        <v>0.48470082093155969</v>
      </c>
      <c r="J109">
        <v>0.44901337571182631</v>
      </c>
      <c r="K109">
        <v>0.47300927568553902</v>
      </c>
      <c r="L109">
        <v>0.52257739157421046</v>
      </c>
      <c r="M109">
        <v>0.54142024185580495</v>
      </c>
    </row>
    <row r="110" spans="2:13" x14ac:dyDescent="0.55000000000000004">
      <c r="B110" t="s">
        <v>1768</v>
      </c>
      <c r="C110">
        <v>1.9046448758908827E-3</v>
      </c>
      <c r="D110">
        <v>9.773851879115036E-3</v>
      </c>
      <c r="E110">
        <v>3.6165824790028993E-2</v>
      </c>
      <c r="F110">
        <v>5.2466529972259077E-2</v>
      </c>
      <c r="G110">
        <v>0.12664538417807319</v>
      </c>
      <c r="H110">
        <v>0.14876620519243136</v>
      </c>
      <c r="I110">
        <v>0.12704684138899863</v>
      </c>
      <c r="J110">
        <v>9.5642961197192441E-2</v>
      </c>
      <c r="K110">
        <v>0.10501039079527598</v>
      </c>
      <c r="L110">
        <v>0.108529236816924</v>
      </c>
      <c r="M110">
        <v>0.10248952839509611</v>
      </c>
    </row>
    <row r="111" spans="2:13" x14ac:dyDescent="0.55000000000000004">
      <c r="B111" t="s">
        <v>1835</v>
      </c>
      <c r="C111">
        <v>0</v>
      </c>
      <c r="D111">
        <v>0</v>
      </c>
      <c r="E111">
        <v>0</v>
      </c>
      <c r="F111">
        <v>0.39088863892013492</v>
      </c>
      <c r="G111">
        <v>0.99078850405305829</v>
      </c>
      <c r="H111">
        <v>0.9948752989408951</v>
      </c>
      <c r="I111">
        <v>1</v>
      </c>
      <c r="J111">
        <v>1</v>
      </c>
      <c r="K111">
        <v>1</v>
      </c>
      <c r="L111">
        <v>0.99929984246455461</v>
      </c>
      <c r="M111">
        <v>0.99887244538407327</v>
      </c>
    </row>
    <row r="112" spans="2:13" x14ac:dyDescent="0.55000000000000004">
      <c r="B112" t="s">
        <v>1836</v>
      </c>
      <c r="C112">
        <v>0</v>
      </c>
      <c r="D112">
        <v>0</v>
      </c>
      <c r="E112">
        <v>0</v>
      </c>
      <c r="F112">
        <v>3.5434814705448104E-3</v>
      </c>
      <c r="G112">
        <v>0.86822958771220693</v>
      </c>
      <c r="H112">
        <v>0.98671390611160326</v>
      </c>
      <c r="I112">
        <v>1</v>
      </c>
      <c r="J112">
        <v>1</v>
      </c>
      <c r="K112">
        <v>1</v>
      </c>
      <c r="L112">
        <v>1</v>
      </c>
      <c r="M112">
        <v>1</v>
      </c>
    </row>
    <row r="113" spans="2:13" x14ac:dyDescent="0.55000000000000004">
      <c r="B113" t="s">
        <v>1837</v>
      </c>
      <c r="C113">
        <v>0</v>
      </c>
      <c r="D113">
        <v>0</v>
      </c>
      <c r="E113">
        <v>8.3280757097791806E-3</v>
      </c>
      <c r="F113">
        <v>7.2132972801017978E-2</v>
      </c>
      <c r="G113">
        <v>0.62039539183615411</v>
      </c>
      <c r="H113">
        <v>0.9873498799039232</v>
      </c>
      <c r="I113">
        <v>0.99976462280804979</v>
      </c>
      <c r="J113">
        <v>0.98356640594137634</v>
      </c>
      <c r="K113">
        <v>0.97780221977802229</v>
      </c>
      <c r="L113">
        <v>0.95951717734447539</v>
      </c>
      <c r="M113">
        <v>0.90730676328502413</v>
      </c>
    </row>
    <row r="114" spans="2:13" x14ac:dyDescent="0.55000000000000004">
      <c r="B114" t="s">
        <v>1838</v>
      </c>
      <c r="C114">
        <v>0</v>
      </c>
      <c r="D114">
        <v>0</v>
      </c>
      <c r="E114">
        <v>2.7760252365930604E-3</v>
      </c>
      <c r="F114">
        <v>0.1555216977305659</v>
      </c>
      <c r="G114">
        <v>0.82647116120047315</v>
      </c>
      <c r="H114">
        <v>0.98964636165214059</v>
      </c>
      <c r="I114">
        <v>0.9999215409360166</v>
      </c>
      <c r="J114">
        <v>0.99452213531379208</v>
      </c>
      <c r="K114">
        <v>0.99260073992600739</v>
      </c>
      <c r="L114">
        <v>0.98627233993634345</v>
      </c>
      <c r="M114">
        <v>0.96872640288969913</v>
      </c>
    </row>
    <row r="116" spans="2:13" x14ac:dyDescent="0.55000000000000004">
      <c r="B116" t="s">
        <v>2091</v>
      </c>
      <c r="C116">
        <v>2005</v>
      </c>
      <c r="D116">
        <v>2010</v>
      </c>
      <c r="E116">
        <v>2020</v>
      </c>
      <c r="F116">
        <v>2030</v>
      </c>
      <c r="G116">
        <v>2040</v>
      </c>
      <c r="H116">
        <v>2050</v>
      </c>
      <c r="I116">
        <v>2060</v>
      </c>
      <c r="J116">
        <v>2070</v>
      </c>
      <c r="K116">
        <v>2080</v>
      </c>
      <c r="L116">
        <v>2090</v>
      </c>
      <c r="M116">
        <v>2100</v>
      </c>
    </row>
    <row r="117" spans="2:13" x14ac:dyDescent="0.55000000000000004">
      <c r="B117" t="s">
        <v>2086</v>
      </c>
      <c r="C117">
        <v>1.3934045517882026E-3</v>
      </c>
      <c r="D117">
        <v>1.4360078980434391E-3</v>
      </c>
      <c r="E117">
        <v>1.9747587230883448E-2</v>
      </c>
      <c r="F117">
        <v>6.2705776713558814E-2</v>
      </c>
      <c r="G117">
        <v>4.9307479224376734E-2</v>
      </c>
      <c r="H117">
        <v>2.4021547933157431E-2</v>
      </c>
      <c r="I117">
        <v>1.5670488444811847E-2</v>
      </c>
      <c r="J117">
        <v>1.2497040174695466E-2</v>
      </c>
      <c r="K117">
        <v>9.5947239655355832E-3</v>
      </c>
      <c r="L117">
        <v>1.187783880347403E-2</v>
      </c>
      <c r="M117">
        <v>2.3227653016292385E-2</v>
      </c>
    </row>
    <row r="118" spans="2:13" x14ac:dyDescent="0.55000000000000004">
      <c r="B118" t="s">
        <v>2087</v>
      </c>
      <c r="C118">
        <v>0.2394333488156061</v>
      </c>
      <c r="D118">
        <v>0.19009154550350024</v>
      </c>
      <c r="E118">
        <v>0.17461024498886416</v>
      </c>
      <c r="F118">
        <v>2.3346303501945526E-2</v>
      </c>
      <c r="G118">
        <v>3.6934441366574329E-3</v>
      </c>
      <c r="H118">
        <v>1.8139841688654353E-3</v>
      </c>
      <c r="I118">
        <v>1.5454839521259389E-3</v>
      </c>
      <c r="J118">
        <v>1.3944065879133889E-3</v>
      </c>
      <c r="K118">
        <v>8.2969896819487293E-4</v>
      </c>
      <c r="L118">
        <v>6.8416351508010411E-4</v>
      </c>
      <c r="M118">
        <v>4.7702920886540437E-4</v>
      </c>
    </row>
    <row r="119" spans="2:13" x14ac:dyDescent="0.55000000000000004">
      <c r="B119" t="s">
        <v>1771</v>
      </c>
      <c r="C119">
        <v>0.20993961913608919</v>
      </c>
      <c r="D119">
        <v>0.22060671333692333</v>
      </c>
      <c r="E119">
        <v>0.2194506310319228</v>
      </c>
      <c r="F119">
        <v>0.20712361568392695</v>
      </c>
      <c r="G119">
        <v>4.2474607571560477E-3</v>
      </c>
      <c r="H119">
        <v>5.4969217238346529E-5</v>
      </c>
      <c r="I119">
        <v>5.0318082162239869E-4</v>
      </c>
      <c r="J119">
        <v>4.9988160698781871E-4</v>
      </c>
      <c r="K119">
        <v>1.4892032762472079E-4</v>
      </c>
      <c r="L119">
        <v>5.7013626256675347E-5</v>
      </c>
      <c r="M119">
        <v>1.8347277264054017E-5</v>
      </c>
    </row>
    <row r="120" spans="2:13" x14ac:dyDescent="0.55000000000000004">
      <c r="B120" t="s">
        <v>2088</v>
      </c>
      <c r="C120">
        <v>0.44008360427310728</v>
      </c>
      <c r="D120">
        <v>0.49416621791419851</v>
      </c>
      <c r="E120">
        <v>0.44617668893838164</v>
      </c>
      <c r="F120">
        <v>0.44956599820413046</v>
      </c>
      <c r="G120">
        <v>0.25567867036011083</v>
      </c>
      <c r="H120">
        <v>0.13511433597185576</v>
      </c>
      <c r="I120">
        <v>0.11249685511986487</v>
      </c>
      <c r="J120">
        <v>0.1060275197979426</v>
      </c>
      <c r="K120">
        <v>8.4054887777895979E-2</v>
      </c>
      <c r="L120">
        <v>8.3867044223569442E-2</v>
      </c>
      <c r="M120">
        <v>7.8581388521943338E-2</v>
      </c>
    </row>
    <row r="121" spans="2:13" x14ac:dyDescent="0.55000000000000004">
      <c r="B121" t="s">
        <v>1779</v>
      </c>
      <c r="C121">
        <v>0</v>
      </c>
      <c r="D121">
        <v>0</v>
      </c>
      <c r="E121">
        <v>0</v>
      </c>
      <c r="F121">
        <v>0</v>
      </c>
      <c r="G121">
        <v>0</v>
      </c>
      <c r="H121">
        <v>0</v>
      </c>
      <c r="I121">
        <v>0</v>
      </c>
      <c r="J121">
        <v>0</v>
      </c>
      <c r="K121">
        <v>0</v>
      </c>
      <c r="L121">
        <v>0</v>
      </c>
      <c r="M121">
        <v>0</v>
      </c>
    </row>
    <row r="122" spans="2:13" x14ac:dyDescent="0.55000000000000004">
      <c r="B122" t="s">
        <v>1769</v>
      </c>
      <c r="C122">
        <v>9.8931723176962374E-2</v>
      </c>
      <c r="D122">
        <v>8.4006462035541185E-2</v>
      </c>
      <c r="E122">
        <v>0.10660727542687454</v>
      </c>
      <c r="F122">
        <v>0.16776414247231367</v>
      </c>
      <c r="G122">
        <v>0.13213296398891966</v>
      </c>
      <c r="H122">
        <v>7.8990765171503954E-2</v>
      </c>
      <c r="I122">
        <v>5.1719800165330843E-2</v>
      </c>
      <c r="J122">
        <v>3.5780999237022812E-2</v>
      </c>
      <c r="K122">
        <v>3.4443144346346134E-2</v>
      </c>
      <c r="L122">
        <v>3.3048898686786142E-2</v>
      </c>
      <c r="M122">
        <v>3.317187729340966E-2</v>
      </c>
    </row>
    <row r="123" spans="2:13" x14ac:dyDescent="0.55000000000000004">
      <c r="B123" t="s">
        <v>1770</v>
      </c>
      <c r="C123">
        <v>9.5215977705527168E-3</v>
      </c>
      <c r="D123">
        <v>7.8980434392389148E-3</v>
      </c>
      <c r="E123">
        <v>1.3511507052709726E-2</v>
      </c>
      <c r="F123">
        <v>1.915594133492966E-2</v>
      </c>
      <c r="G123">
        <v>1.569713758079409E-2</v>
      </c>
      <c r="H123">
        <v>6.541336851363236E-3</v>
      </c>
      <c r="I123">
        <v>4.1332710347554182E-3</v>
      </c>
      <c r="J123">
        <v>2.6572653845141942E-3</v>
      </c>
      <c r="K123">
        <v>1.8083182640144669E-3</v>
      </c>
      <c r="L123">
        <v>1.4063361143313252E-3</v>
      </c>
      <c r="M123">
        <v>6.9719653603405251E-4</v>
      </c>
    </row>
    <row r="124" spans="2:13" x14ac:dyDescent="0.55000000000000004">
      <c r="B124" t="s">
        <v>1773</v>
      </c>
      <c r="C124">
        <v>0</v>
      </c>
      <c r="D124">
        <v>0</v>
      </c>
      <c r="E124">
        <v>0</v>
      </c>
      <c r="F124">
        <v>0</v>
      </c>
      <c r="G124">
        <v>0</v>
      </c>
      <c r="H124">
        <v>0</v>
      </c>
      <c r="I124">
        <v>0</v>
      </c>
      <c r="J124">
        <v>0</v>
      </c>
      <c r="K124">
        <v>0</v>
      </c>
      <c r="L124">
        <v>0</v>
      </c>
      <c r="M124">
        <v>0</v>
      </c>
    </row>
    <row r="125" spans="2:13" x14ac:dyDescent="0.55000000000000004">
      <c r="B125" t="s">
        <v>1767</v>
      </c>
      <c r="C125">
        <v>0</v>
      </c>
      <c r="D125">
        <v>1.7950098725542989E-4</v>
      </c>
      <c r="E125">
        <v>9.7995545657015605E-3</v>
      </c>
      <c r="F125">
        <v>3.4720143669560014E-2</v>
      </c>
      <c r="G125">
        <v>0.38347183748845792</v>
      </c>
      <c r="H125">
        <v>0.619448109058927</v>
      </c>
      <c r="I125">
        <v>0.71081479351615573</v>
      </c>
      <c r="J125">
        <v>0.75418979715330581</v>
      </c>
      <c r="K125">
        <v>0.78574619721306249</v>
      </c>
      <c r="L125">
        <v>0.78768125582014104</v>
      </c>
      <c r="M125">
        <v>0.79201526493468366</v>
      </c>
    </row>
    <row r="126" spans="2:13" x14ac:dyDescent="0.55000000000000004">
      <c r="B126" t="s">
        <v>1768</v>
      </c>
      <c r="C126">
        <v>6.9670227589410129E-4</v>
      </c>
      <c r="D126">
        <v>1.6155088852988688E-3</v>
      </c>
      <c r="E126">
        <v>1.0096510764662213E-2</v>
      </c>
      <c r="F126">
        <v>3.5618078419634838E-2</v>
      </c>
      <c r="G126">
        <v>0.15577100646352723</v>
      </c>
      <c r="H126">
        <v>0.13401495162708885</v>
      </c>
      <c r="I126">
        <v>0.10311612694533301</v>
      </c>
      <c r="J126">
        <v>8.6953090057617935E-2</v>
      </c>
      <c r="K126">
        <v>8.3374109137325819E-2</v>
      </c>
      <c r="L126">
        <v>8.1377449210361275E-2</v>
      </c>
      <c r="M126">
        <v>7.181124321150742E-2</v>
      </c>
    </row>
    <row r="127" spans="2:13" x14ac:dyDescent="0.55000000000000004">
      <c r="B127" t="s">
        <v>1835</v>
      </c>
      <c r="C127">
        <v>0</v>
      </c>
      <c r="D127">
        <v>0</v>
      </c>
      <c r="E127">
        <v>0</v>
      </c>
      <c r="F127">
        <v>0.56801909307875897</v>
      </c>
      <c r="G127">
        <v>0.99812734082397003</v>
      </c>
      <c r="H127">
        <v>1</v>
      </c>
      <c r="I127">
        <v>1</v>
      </c>
      <c r="J127">
        <v>1</v>
      </c>
      <c r="K127">
        <v>1</v>
      </c>
      <c r="L127">
        <v>1</v>
      </c>
      <c r="M127">
        <v>1</v>
      </c>
    </row>
    <row r="128" spans="2:13" x14ac:dyDescent="0.55000000000000004">
      <c r="B128" t="s">
        <v>1836</v>
      </c>
      <c r="C128">
        <v>0</v>
      </c>
      <c r="D128">
        <v>0</v>
      </c>
      <c r="E128">
        <v>0</v>
      </c>
      <c r="F128">
        <v>6.41025641025641E-3</v>
      </c>
      <c r="G128">
        <v>0.92499999999999993</v>
      </c>
      <c r="H128">
        <v>1</v>
      </c>
      <c r="I128">
        <v>1</v>
      </c>
      <c r="J128">
        <v>1</v>
      </c>
      <c r="K128">
        <v>1</v>
      </c>
      <c r="L128">
        <v>1</v>
      </c>
      <c r="M128">
        <v>1</v>
      </c>
    </row>
    <row r="129" spans="2:13" x14ac:dyDescent="0.55000000000000004">
      <c r="B129" t="s">
        <v>1837</v>
      </c>
      <c r="C129">
        <v>0</v>
      </c>
      <c r="D129">
        <v>0</v>
      </c>
      <c r="E129">
        <v>3.3277870216306157E-3</v>
      </c>
      <c r="F129">
        <v>7.8229027962716371E-2</v>
      </c>
      <c r="G129">
        <v>0.69700252798844342</v>
      </c>
      <c r="H129">
        <v>0.97558991049633847</v>
      </c>
      <c r="I129">
        <v>0.99520766773162939</v>
      </c>
      <c r="J129">
        <v>0.98436724565756817</v>
      </c>
      <c r="K129">
        <v>0.97722095671981779</v>
      </c>
      <c r="L129">
        <v>0.94561522773623385</v>
      </c>
      <c r="M129">
        <v>0.8673826756946067</v>
      </c>
    </row>
    <row r="130" spans="2:13" x14ac:dyDescent="0.55000000000000004">
      <c r="B130" t="s">
        <v>1838</v>
      </c>
      <c r="C130">
        <v>0</v>
      </c>
      <c r="D130">
        <v>0</v>
      </c>
      <c r="E130">
        <v>1.1092623405435386E-3</v>
      </c>
      <c r="F130">
        <v>0.21755279248391057</v>
      </c>
      <c r="G130">
        <v>0.8733766229374712</v>
      </c>
      <c r="H130">
        <v>0.99186330349877949</v>
      </c>
      <c r="I130">
        <v>0.99840255591054305</v>
      </c>
      <c r="J130">
        <v>0.99478908188585613</v>
      </c>
      <c r="K130">
        <v>0.99240698557327267</v>
      </c>
      <c r="L130">
        <v>0.98187174257874466</v>
      </c>
      <c r="M130">
        <v>0.95579422523153557</v>
      </c>
    </row>
    <row r="132" spans="2:13" x14ac:dyDescent="0.55000000000000004">
      <c r="B132" t="s">
        <v>2092</v>
      </c>
      <c r="C132">
        <v>2005</v>
      </c>
      <c r="D132">
        <v>2010</v>
      </c>
      <c r="E132">
        <v>2020</v>
      </c>
      <c r="F132">
        <v>2030</v>
      </c>
      <c r="G132">
        <v>2040</v>
      </c>
      <c r="H132">
        <v>2050</v>
      </c>
      <c r="I132">
        <v>2060</v>
      </c>
      <c r="J132">
        <v>2070</v>
      </c>
      <c r="K132">
        <v>2080</v>
      </c>
      <c r="L132">
        <v>2090</v>
      </c>
      <c r="M132">
        <v>2100</v>
      </c>
    </row>
    <row r="133" spans="2:13" x14ac:dyDescent="0.55000000000000004">
      <c r="B133" t="s">
        <v>2093</v>
      </c>
      <c r="C133">
        <v>6.3523088199364764E-3</v>
      </c>
      <c r="D133">
        <v>8.7445346658338533E-3</v>
      </c>
      <c r="E133">
        <v>2.9411764705882356E-2</v>
      </c>
      <c r="F133">
        <v>4.2954264524103836E-2</v>
      </c>
      <c r="G133">
        <v>4.2650918635170607E-2</v>
      </c>
      <c r="H133">
        <v>2.7698480055551266E-2</v>
      </c>
      <c r="I133">
        <v>2.3841227569589753E-2</v>
      </c>
      <c r="J133">
        <v>2.2542722094291597E-2</v>
      </c>
      <c r="K133">
        <v>2.3764548168911093E-2</v>
      </c>
      <c r="L133">
        <v>2.8836251287332644E-2</v>
      </c>
      <c r="M133">
        <v>3.5461526878482155E-2</v>
      </c>
    </row>
    <row r="134" spans="2:13" x14ac:dyDescent="0.55000000000000004">
      <c r="B134" t="s">
        <v>1772</v>
      </c>
      <c r="C134">
        <v>4.7153677009528466E-2</v>
      </c>
      <c r="D134">
        <v>4.9135956693733072E-2</v>
      </c>
      <c r="E134">
        <v>0.10621848739495798</v>
      </c>
      <c r="F134">
        <v>2.3176761433868973E-3</v>
      </c>
      <c r="G134">
        <v>7.7646544181977249E-3</v>
      </c>
      <c r="H134">
        <v>2.0831725947071983E-3</v>
      </c>
      <c r="I134">
        <v>5.770084332001775E-3</v>
      </c>
      <c r="J134">
        <v>8.3020239970912606E-3</v>
      </c>
      <c r="K134">
        <v>8.5917981841447787E-3</v>
      </c>
      <c r="L134">
        <v>6.2435633367662197E-3</v>
      </c>
      <c r="M134">
        <v>2.6351453094413495E-3</v>
      </c>
    </row>
    <row r="135" spans="2:13" x14ac:dyDescent="0.55000000000000004">
      <c r="B135" t="s">
        <v>1771</v>
      </c>
      <c r="C135">
        <v>0.15783044221842171</v>
      </c>
      <c r="D135">
        <v>0.13741411617738911</v>
      </c>
      <c r="E135">
        <v>3.0588235294117645E-2</v>
      </c>
      <c r="F135">
        <v>4.6662546353522863E-2</v>
      </c>
      <c r="G135">
        <v>1.0936132983377078E-4</v>
      </c>
      <c r="H135">
        <v>0</v>
      </c>
      <c r="I135">
        <v>0</v>
      </c>
      <c r="J135">
        <v>0</v>
      </c>
      <c r="K135">
        <v>0</v>
      </c>
      <c r="L135">
        <v>0</v>
      </c>
      <c r="M135">
        <v>0</v>
      </c>
    </row>
    <row r="136" spans="2:13" x14ac:dyDescent="0.55000000000000004">
      <c r="B136" t="s">
        <v>2094</v>
      </c>
      <c r="C136">
        <v>0.19496701685805035</v>
      </c>
      <c r="D136">
        <v>0.23402040391422027</v>
      </c>
      <c r="E136">
        <v>0.20756302521008405</v>
      </c>
      <c r="F136">
        <v>0.19576637824474658</v>
      </c>
      <c r="G136">
        <v>0.12346894138232721</v>
      </c>
      <c r="H136">
        <v>6.3498186868297196E-2</v>
      </c>
      <c r="I136">
        <v>4.8316530340498383E-2</v>
      </c>
      <c r="J136">
        <v>7.4294024966670688E-2</v>
      </c>
      <c r="K136">
        <v>7.5863749923831575E-2</v>
      </c>
      <c r="L136">
        <v>4.7502574665293507E-2</v>
      </c>
      <c r="M136">
        <v>2.8534859207950611E-2</v>
      </c>
    </row>
    <row r="137" spans="2:13" x14ac:dyDescent="0.55000000000000004">
      <c r="B137" t="s">
        <v>1779</v>
      </c>
      <c r="C137">
        <v>0</v>
      </c>
      <c r="D137">
        <v>0</v>
      </c>
      <c r="E137">
        <v>0</v>
      </c>
      <c r="F137">
        <v>0</v>
      </c>
      <c r="G137">
        <v>0</v>
      </c>
      <c r="H137">
        <v>0</v>
      </c>
      <c r="I137">
        <v>0</v>
      </c>
      <c r="J137">
        <v>0</v>
      </c>
      <c r="K137">
        <v>0</v>
      </c>
      <c r="L137">
        <v>0</v>
      </c>
      <c r="M137">
        <v>0</v>
      </c>
    </row>
    <row r="138" spans="2:13" x14ac:dyDescent="0.55000000000000004">
      <c r="B138" t="s">
        <v>1769</v>
      </c>
      <c r="C138">
        <v>0.56902027852430981</v>
      </c>
      <c r="D138">
        <v>0.54653341661461574</v>
      </c>
      <c r="E138">
        <v>0.57613445378151262</v>
      </c>
      <c r="F138">
        <v>0.63581582200247222</v>
      </c>
      <c r="G138">
        <v>0.54079177602799655</v>
      </c>
      <c r="H138">
        <v>0.34264331455906177</v>
      </c>
      <c r="I138">
        <v>0.25236193012491281</v>
      </c>
      <c r="J138">
        <v>0.25857471821597383</v>
      </c>
      <c r="K138">
        <v>0.29224300773871181</v>
      </c>
      <c r="L138">
        <v>0.30683573635427391</v>
      </c>
      <c r="M138">
        <v>0.37923505496160215</v>
      </c>
    </row>
    <row r="139" spans="2:13" x14ac:dyDescent="0.55000000000000004">
      <c r="B139" t="s">
        <v>1770</v>
      </c>
      <c r="C139">
        <v>2.4187637429758126E-2</v>
      </c>
      <c r="D139">
        <v>2.0612117426608366E-2</v>
      </c>
      <c r="E139">
        <v>1.9327731092436976E-2</v>
      </c>
      <c r="F139">
        <v>1.7459826946847959E-2</v>
      </c>
      <c r="G139">
        <v>1.2139107611548556E-2</v>
      </c>
      <c r="H139">
        <v>4.39780881104853E-3</v>
      </c>
      <c r="I139">
        <v>1.8388180838247415E-3</v>
      </c>
      <c r="J139">
        <v>1.4543691673736515E-3</v>
      </c>
      <c r="K139">
        <v>1.2796295167875206E-3</v>
      </c>
      <c r="L139">
        <v>1.0298661174047373E-3</v>
      </c>
      <c r="M139">
        <v>3.7644932992019273E-4</v>
      </c>
    </row>
    <row r="140" spans="2:13" x14ac:dyDescent="0.55000000000000004">
      <c r="B140" t="s">
        <v>1773</v>
      </c>
      <c r="C140">
        <v>0</v>
      </c>
      <c r="D140">
        <v>0</v>
      </c>
      <c r="E140">
        <v>0</v>
      </c>
      <c r="F140">
        <v>0</v>
      </c>
      <c r="G140">
        <v>0</v>
      </c>
      <c r="H140">
        <v>0</v>
      </c>
      <c r="I140">
        <v>0</v>
      </c>
      <c r="J140">
        <v>0</v>
      </c>
      <c r="K140">
        <v>0</v>
      </c>
      <c r="L140">
        <v>0</v>
      </c>
      <c r="M140">
        <v>0</v>
      </c>
    </row>
    <row r="141" spans="2:13" x14ac:dyDescent="0.55000000000000004">
      <c r="B141" t="s">
        <v>1767</v>
      </c>
      <c r="C141">
        <v>0</v>
      </c>
      <c r="D141">
        <v>0</v>
      </c>
      <c r="E141">
        <v>3.0252100840336129E-3</v>
      </c>
      <c r="F141">
        <v>6.7985166872682311E-3</v>
      </c>
      <c r="G141">
        <v>8.1255468066491685E-2</v>
      </c>
      <c r="H141">
        <v>0.29426741763752795</v>
      </c>
      <c r="I141">
        <v>0.42349882696087754</v>
      </c>
      <c r="J141">
        <v>0.43382620288449875</v>
      </c>
      <c r="K141">
        <v>0.43312412406312834</v>
      </c>
      <c r="L141">
        <v>0.44187693099897013</v>
      </c>
      <c r="M141">
        <v>0.36884505345580487</v>
      </c>
    </row>
    <row r="142" spans="2:13" x14ac:dyDescent="0.55000000000000004">
      <c r="B142" t="s">
        <v>1768</v>
      </c>
      <c r="C142">
        <v>4.8863913999511361E-4</v>
      </c>
      <c r="D142">
        <v>3.5394545075994165E-3</v>
      </c>
      <c r="E142">
        <v>2.7731092436974792E-2</v>
      </c>
      <c r="F142">
        <v>5.2224969097651425E-2</v>
      </c>
      <c r="G142">
        <v>0.19181977252843393</v>
      </c>
      <c r="H142">
        <v>0.26541161947380604</v>
      </c>
      <c r="I142">
        <v>0.24437258258829497</v>
      </c>
      <c r="J142">
        <v>0.20100593867410008</v>
      </c>
      <c r="K142">
        <v>0.16513314240448479</v>
      </c>
      <c r="L142">
        <v>0.16767507723995878</v>
      </c>
      <c r="M142">
        <v>0.18491191085679867</v>
      </c>
    </row>
    <row r="143" spans="2:13" x14ac:dyDescent="0.55000000000000004">
      <c r="B143" t="s">
        <v>1835</v>
      </c>
      <c r="C143">
        <v>0</v>
      </c>
      <c r="D143">
        <v>0</v>
      </c>
      <c r="E143">
        <v>3.428571428571428E-2</v>
      </c>
      <c r="F143">
        <v>0.27338129496402874</v>
      </c>
      <c r="G143">
        <v>0.99743589743589745</v>
      </c>
      <c r="H143">
        <v>1</v>
      </c>
      <c r="I143">
        <v>1</v>
      </c>
      <c r="J143">
        <v>1</v>
      </c>
      <c r="K143">
        <v>1</v>
      </c>
      <c r="L143">
        <v>1</v>
      </c>
      <c r="M143">
        <v>1</v>
      </c>
    </row>
    <row r="144" spans="2:13" x14ac:dyDescent="0.55000000000000004">
      <c r="B144" t="s">
        <v>1836</v>
      </c>
      <c r="C144">
        <v>0</v>
      </c>
      <c r="D144">
        <v>0</v>
      </c>
      <c r="E144">
        <v>0</v>
      </c>
      <c r="F144">
        <v>0</v>
      </c>
      <c r="G144">
        <v>0.16901408450704228</v>
      </c>
      <c r="H144">
        <v>1</v>
      </c>
      <c r="I144">
        <v>1</v>
      </c>
      <c r="J144">
        <v>1</v>
      </c>
      <c r="K144">
        <v>1</v>
      </c>
      <c r="L144">
        <v>1</v>
      </c>
      <c r="M144">
        <v>1</v>
      </c>
    </row>
    <row r="145" spans="2:13" x14ac:dyDescent="0.55000000000000004">
      <c r="B145" t="s">
        <v>1837</v>
      </c>
      <c r="C145">
        <v>0</v>
      </c>
      <c r="D145">
        <v>0</v>
      </c>
      <c r="E145">
        <v>3.2388663967611336E-2</v>
      </c>
      <c r="F145">
        <v>0.12470402525651146</v>
      </c>
      <c r="G145">
        <v>0.4428697962798937</v>
      </c>
      <c r="H145">
        <v>0.77764277035236939</v>
      </c>
      <c r="I145">
        <v>0.88057742782152237</v>
      </c>
      <c r="J145">
        <v>0.92659053833605209</v>
      </c>
      <c r="K145">
        <v>0.88835341365461851</v>
      </c>
      <c r="L145">
        <v>0.89295392953929542</v>
      </c>
      <c r="M145">
        <v>0.89709762532981541</v>
      </c>
    </row>
    <row r="146" spans="2:13" x14ac:dyDescent="0.55000000000000004">
      <c r="B146" t="s">
        <v>1838</v>
      </c>
      <c r="C146">
        <v>0</v>
      </c>
      <c r="D146">
        <v>0</v>
      </c>
      <c r="E146">
        <v>2.222479275110854E-2</v>
      </c>
      <c r="F146">
        <v>0.13269510674018006</v>
      </c>
      <c r="G146">
        <v>0.53643992607427782</v>
      </c>
      <c r="H146">
        <v>0.92588092345078987</v>
      </c>
      <c r="I146">
        <v>0.96019247594050749</v>
      </c>
      <c r="J146">
        <v>0.9755301794453507</v>
      </c>
      <c r="K146">
        <v>0.96278447121820621</v>
      </c>
      <c r="L146">
        <v>0.96431797651309858</v>
      </c>
      <c r="M146">
        <v>0.96569920844327184</v>
      </c>
    </row>
    <row r="148" spans="2:13" x14ac:dyDescent="0.55000000000000004">
      <c r="B148" t="s">
        <v>2095</v>
      </c>
      <c r="C148">
        <v>2005</v>
      </c>
      <c r="D148">
        <v>2010</v>
      </c>
      <c r="E148">
        <v>2020</v>
      </c>
      <c r="F148">
        <v>2030</v>
      </c>
      <c r="G148">
        <v>2040</v>
      </c>
      <c r="H148">
        <v>2050</v>
      </c>
      <c r="I148">
        <v>2060</v>
      </c>
      <c r="J148">
        <v>2070</v>
      </c>
      <c r="K148">
        <v>2080</v>
      </c>
      <c r="L148">
        <v>2090</v>
      </c>
      <c r="M148">
        <v>2100</v>
      </c>
    </row>
    <row r="149" spans="2:13" x14ac:dyDescent="0.55000000000000004">
      <c r="B149" t="s">
        <v>2086</v>
      </c>
      <c r="C149">
        <v>1.2197367209794715E-2</v>
      </c>
      <c r="D149">
        <v>1.5920228517518804E-2</v>
      </c>
      <c r="E149">
        <v>2.4559863222586752E-2</v>
      </c>
      <c r="F149">
        <v>6.3566045220150733E-2</v>
      </c>
      <c r="G149">
        <v>7.1012440578537464E-2</v>
      </c>
      <c r="H149">
        <v>6.0524808066918755E-2</v>
      </c>
      <c r="I149">
        <v>6.7948774928413169E-2</v>
      </c>
      <c r="J149">
        <v>7.9977706562630618E-2</v>
      </c>
      <c r="K149">
        <v>8.2580645161290323E-2</v>
      </c>
      <c r="L149">
        <v>8.327832224648353E-2</v>
      </c>
      <c r="M149">
        <v>9.6989806498955125E-2</v>
      </c>
    </row>
    <row r="150" spans="2:13" x14ac:dyDescent="0.55000000000000004">
      <c r="B150" t="s">
        <v>2087</v>
      </c>
      <c r="C150">
        <v>0.40033446868575279</v>
      </c>
      <c r="D150">
        <v>0.40557928666893789</v>
      </c>
      <c r="E150">
        <v>0.31853888452474471</v>
      </c>
      <c r="F150">
        <v>0.10664170963903213</v>
      </c>
      <c r="G150">
        <v>2.5528471730555273E-2</v>
      </c>
      <c r="H150">
        <v>2.3200030556510445E-2</v>
      </c>
      <c r="I150">
        <v>2.7822045574313822E-2</v>
      </c>
      <c r="J150">
        <v>3.483349588964748E-2</v>
      </c>
      <c r="K150">
        <v>3.0363870967741936E-2</v>
      </c>
      <c r="L150">
        <v>2.0261006448992029E-2</v>
      </c>
      <c r="M150">
        <v>1.0858178995113288E-2</v>
      </c>
    </row>
    <row r="151" spans="2:13" x14ac:dyDescent="0.55000000000000004">
      <c r="B151" t="s">
        <v>1771</v>
      </c>
      <c r="C151">
        <v>6.4577004510724456E-2</v>
      </c>
      <c r="D151">
        <v>4.5782122173012925E-2</v>
      </c>
      <c r="E151">
        <v>2.9723672658379923E-2</v>
      </c>
      <c r="F151">
        <v>5.6673938913129711E-2</v>
      </c>
      <c r="G151">
        <v>3.9344593911196518E-3</v>
      </c>
      <c r="H151">
        <v>5.4237806042549939E-4</v>
      </c>
      <c r="I151">
        <v>3.9364829429654419E-4</v>
      </c>
      <c r="J151">
        <v>4.0685523199108256E-4</v>
      </c>
      <c r="K151">
        <v>3.5612903225806455E-4</v>
      </c>
      <c r="L151">
        <v>2.742091098359823E-4</v>
      </c>
      <c r="M151">
        <v>2.2333179128048881E-4</v>
      </c>
    </row>
    <row r="152" spans="2:13" x14ac:dyDescent="0.55000000000000004">
      <c r="B152" t="s">
        <v>2088</v>
      </c>
      <c r="C152">
        <v>0.20209273067599495</v>
      </c>
      <c r="D152">
        <v>0.22269975628292146</v>
      </c>
      <c r="E152">
        <v>0.25164040478720945</v>
      </c>
      <c r="F152">
        <v>0.30839696548988499</v>
      </c>
      <c r="G152">
        <v>0.1521897441084252</v>
      </c>
      <c r="H152">
        <v>8.9950727626904994E-2</v>
      </c>
      <c r="I152">
        <v>9.7332715347839077E-2</v>
      </c>
      <c r="J152">
        <v>0.12810366448376759</v>
      </c>
      <c r="K152">
        <v>0.10638967741935483</v>
      </c>
      <c r="L152">
        <v>6.5586756715584213E-2</v>
      </c>
      <c r="M152">
        <v>5.4067563184285954E-2</v>
      </c>
    </row>
    <row r="153" spans="2:13" x14ac:dyDescent="0.55000000000000004">
      <c r="B153" t="s">
        <v>1779</v>
      </c>
      <c r="C153">
        <v>0</v>
      </c>
      <c r="D153">
        <v>0</v>
      </c>
      <c r="E153">
        <v>0</v>
      </c>
      <c r="F153">
        <v>0</v>
      </c>
      <c r="G153">
        <v>0</v>
      </c>
      <c r="H153">
        <v>0</v>
      </c>
      <c r="I153">
        <v>0</v>
      </c>
      <c r="J153">
        <v>0</v>
      </c>
      <c r="K153">
        <v>0</v>
      </c>
      <c r="L153">
        <v>0</v>
      </c>
      <c r="M153">
        <v>0</v>
      </c>
    </row>
    <row r="154" spans="2:13" x14ac:dyDescent="0.55000000000000004">
      <c r="B154" t="s">
        <v>1769</v>
      </c>
      <c r="C154">
        <v>0.16192580318512378</v>
      </c>
      <c r="D154">
        <v>0.16230771246625961</v>
      </c>
      <c r="E154">
        <v>0.18302065523774316</v>
      </c>
      <c r="F154">
        <v>0.22026229670765568</v>
      </c>
      <c r="G154">
        <v>0.21655709517548297</v>
      </c>
      <c r="H154">
        <v>0.15081165730873536</v>
      </c>
      <c r="I154">
        <v>0.11956749480955679</v>
      </c>
      <c r="J154">
        <v>0.11513445729413403</v>
      </c>
      <c r="K154">
        <v>0.11390451612903225</v>
      </c>
      <c r="L154">
        <v>0.11323820646930381</v>
      </c>
      <c r="M154">
        <v>0.11593578679258328</v>
      </c>
    </row>
    <row r="155" spans="2:13" x14ac:dyDescent="0.55000000000000004">
      <c r="B155" t="s">
        <v>1770</v>
      </c>
      <c r="C155">
        <v>0.15288901162969096</v>
      </c>
      <c r="D155">
        <v>0.13002175109410624</v>
      </c>
      <c r="E155">
        <v>0.11867519985213251</v>
      </c>
      <c r="F155">
        <v>0.13402419674732249</v>
      </c>
      <c r="G155">
        <v>8.1106503489430562E-2</v>
      </c>
      <c r="H155">
        <v>2.7966846186165541E-2</v>
      </c>
      <c r="I155">
        <v>1.9923683024234768E-2</v>
      </c>
      <c r="J155">
        <v>1.9267103246481815E-2</v>
      </c>
      <c r="K155">
        <v>2.1981935483870969E-2</v>
      </c>
      <c r="L155">
        <v>2.6781089727314272E-2</v>
      </c>
      <c r="M155">
        <v>2.6023471107778862E-2</v>
      </c>
    </row>
    <row r="156" spans="2:13" x14ac:dyDescent="0.55000000000000004">
      <c r="B156" t="s">
        <v>1773</v>
      </c>
      <c r="C156">
        <v>0</v>
      </c>
      <c r="D156">
        <v>0</v>
      </c>
      <c r="E156">
        <v>0</v>
      </c>
      <c r="F156">
        <v>0</v>
      </c>
      <c r="G156">
        <v>0</v>
      </c>
      <c r="H156">
        <v>0</v>
      </c>
      <c r="I156">
        <v>0</v>
      </c>
      <c r="J156">
        <v>0</v>
      </c>
      <c r="K156">
        <v>0</v>
      </c>
      <c r="L156">
        <v>0</v>
      </c>
      <c r="M156">
        <v>0</v>
      </c>
    </row>
    <row r="157" spans="2:13" x14ac:dyDescent="0.55000000000000004">
      <c r="B157" t="s">
        <v>1767</v>
      </c>
      <c r="C157">
        <v>2.4548160422228357E-4</v>
      </c>
      <c r="D157">
        <v>1.585471317382531E-3</v>
      </c>
      <c r="E157">
        <v>2.0851624231782263E-2</v>
      </c>
      <c r="F157">
        <v>3.9902320507735026E-2</v>
      </c>
      <c r="G157">
        <v>0.28058056033174872</v>
      </c>
      <c r="H157">
        <v>0.40014514342462093</v>
      </c>
      <c r="I157">
        <v>0.45947644776858565</v>
      </c>
      <c r="J157">
        <v>0.48283126654591052</v>
      </c>
      <c r="K157">
        <v>0.51167483870967745</v>
      </c>
      <c r="L157">
        <v>0.5347280759660793</v>
      </c>
      <c r="M157">
        <v>0.54762550449056424</v>
      </c>
    </row>
    <row r="158" spans="2:13" x14ac:dyDescent="0.55000000000000004">
      <c r="B158" t="s">
        <v>1768</v>
      </c>
      <c r="C158">
        <v>5.738132498695878E-3</v>
      </c>
      <c r="D158">
        <v>1.6103671479860585E-2</v>
      </c>
      <c r="E158">
        <v>5.2989695485421186E-2</v>
      </c>
      <c r="F158">
        <v>7.0532526775089255E-2</v>
      </c>
      <c r="G158">
        <v>0.16909072519470011</v>
      </c>
      <c r="H158">
        <v>0.24685840876971848</v>
      </c>
      <c r="I158">
        <v>0.20753519025276032</v>
      </c>
      <c r="J158">
        <v>0.13944545074543679</v>
      </c>
      <c r="K158">
        <v>0.1327483870967742</v>
      </c>
      <c r="L158">
        <v>0.15585233331640683</v>
      </c>
      <c r="M158">
        <v>0.14827635713943882</v>
      </c>
    </row>
    <row r="159" spans="2:13" x14ac:dyDescent="0.55000000000000004">
      <c r="B159" t="s">
        <v>1835</v>
      </c>
      <c r="C159">
        <v>0</v>
      </c>
      <c r="D159">
        <v>0</v>
      </c>
      <c r="E159">
        <v>2.8222013170272815E-3</v>
      </c>
      <c r="F159">
        <v>0.27242589703588144</v>
      </c>
      <c r="G159">
        <v>0.94872525281298958</v>
      </c>
      <c r="H159">
        <v>0.97816483655181119</v>
      </c>
      <c r="I159">
        <v>0.99766398803961875</v>
      </c>
      <c r="J159">
        <v>1</v>
      </c>
      <c r="K159">
        <v>1</v>
      </c>
      <c r="L159">
        <v>0.9997560975609755</v>
      </c>
      <c r="M159">
        <v>0.99956140350877198</v>
      </c>
    </row>
    <row r="160" spans="2:13" x14ac:dyDescent="0.55000000000000004">
      <c r="B160" t="s">
        <v>1836</v>
      </c>
      <c r="C160">
        <v>0</v>
      </c>
      <c r="D160">
        <v>0</v>
      </c>
      <c r="E160">
        <v>2.5386233408283165E-4</v>
      </c>
      <c r="F160">
        <v>7.2067883296524473E-3</v>
      </c>
      <c r="G160">
        <v>0.51545166402535658</v>
      </c>
      <c r="H160">
        <v>0.90319394138952913</v>
      </c>
      <c r="I160">
        <v>0.99977179370150604</v>
      </c>
      <c r="J160">
        <v>1</v>
      </c>
      <c r="K160">
        <v>1</v>
      </c>
      <c r="L160">
        <v>1</v>
      </c>
      <c r="M160">
        <v>1</v>
      </c>
    </row>
    <row r="161" spans="2:13" x14ac:dyDescent="0.55000000000000004">
      <c r="B161" t="s">
        <v>1837</v>
      </c>
      <c r="C161">
        <v>0</v>
      </c>
      <c r="D161">
        <v>0</v>
      </c>
      <c r="E161">
        <v>1.0558692558417114E-2</v>
      </c>
      <c r="F161">
        <v>6.5356324611117803E-2</v>
      </c>
      <c r="G161">
        <v>0.52967368910746326</v>
      </c>
      <c r="H161">
        <v>0.91193205944798306</v>
      </c>
      <c r="I161">
        <v>0.98447488584474885</v>
      </c>
      <c r="J161">
        <v>0.97176419403959102</v>
      </c>
      <c r="K161">
        <v>0.95318488332605633</v>
      </c>
      <c r="L161">
        <v>0.94402291731186116</v>
      </c>
      <c r="M161">
        <v>0.85621557828481509</v>
      </c>
    </row>
    <row r="162" spans="2:13" x14ac:dyDescent="0.55000000000000004">
      <c r="B162" t="s">
        <v>1838</v>
      </c>
      <c r="C162">
        <v>0</v>
      </c>
      <c r="D162">
        <v>0</v>
      </c>
      <c r="E162">
        <v>4.5449187365090753E-3</v>
      </c>
      <c r="F162">
        <v>0.11499633665888388</v>
      </c>
      <c r="G162">
        <v>0.66461686864860325</v>
      </c>
      <c r="H162">
        <v>0.9310969457964412</v>
      </c>
      <c r="I162">
        <v>0.99397022252862455</v>
      </c>
      <c r="J162">
        <v>0.9905880646798636</v>
      </c>
      <c r="K162">
        <v>0.98439496110868541</v>
      </c>
      <c r="L162">
        <v>0.98125967162427885</v>
      </c>
      <c r="M162">
        <v>0.95192566059786243</v>
      </c>
    </row>
    <row r="163" spans="2:13" x14ac:dyDescent="0.55000000000000004">
      <c r="B163" s="23" t="s">
        <v>2097</v>
      </c>
    </row>
    <row r="164" spans="2:13" x14ac:dyDescent="0.55000000000000004">
      <c r="B164" t="s">
        <v>2096</v>
      </c>
      <c r="C164">
        <v>0</v>
      </c>
      <c r="D164">
        <v>0</v>
      </c>
      <c r="E164">
        <v>0</v>
      </c>
      <c r="F164">
        <v>0</v>
      </c>
      <c r="G164">
        <v>0</v>
      </c>
      <c r="H164">
        <v>0</v>
      </c>
      <c r="I164">
        <v>0</v>
      </c>
      <c r="J164">
        <v>0</v>
      </c>
      <c r="K164">
        <v>0</v>
      </c>
      <c r="L164">
        <v>0</v>
      </c>
      <c r="M164">
        <v>0</v>
      </c>
    </row>
    <row r="167" spans="2:13" x14ac:dyDescent="0.55000000000000004">
      <c r="B167" s="23" t="s">
        <v>2117</v>
      </c>
    </row>
    <row r="168" spans="2:13" x14ac:dyDescent="0.55000000000000004">
      <c r="B168" t="s">
        <v>2116</v>
      </c>
      <c r="C168">
        <v>0</v>
      </c>
      <c r="D168">
        <v>0</v>
      </c>
      <c r="E168">
        <v>0</v>
      </c>
      <c r="F168">
        <v>0</v>
      </c>
      <c r="G168">
        <v>0</v>
      </c>
      <c r="H168">
        <v>0</v>
      </c>
      <c r="I168">
        <v>0</v>
      </c>
      <c r="J168">
        <v>0</v>
      </c>
      <c r="K168">
        <v>0</v>
      </c>
      <c r="L168">
        <v>0</v>
      </c>
      <c r="M168">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CCA-BB92-489E-8A0C-530553D1DAFD}">
  <sheetPr codeName="Sheet8"/>
  <dimension ref="B1:M168"/>
  <sheetViews>
    <sheetView workbookViewId="0">
      <selection activeCell="B1" sqref="B1"/>
    </sheetView>
  </sheetViews>
  <sheetFormatPr defaultRowHeight="14.4" x14ac:dyDescent="0.55000000000000004"/>
  <cols>
    <col min="2" max="2" width="44.1015625" customWidth="1"/>
  </cols>
  <sheetData>
    <row r="1" spans="2:13" x14ac:dyDescent="0.55000000000000004">
      <c r="B1" t="s">
        <v>2205</v>
      </c>
    </row>
    <row r="2" spans="2:13" x14ac:dyDescent="0.55000000000000004">
      <c r="B2" t="s">
        <v>1751</v>
      </c>
      <c r="C2" s="14">
        <v>2005</v>
      </c>
      <c r="D2" s="14">
        <v>2010</v>
      </c>
      <c r="E2" s="14">
        <v>2020</v>
      </c>
      <c r="F2" s="14">
        <v>2030</v>
      </c>
      <c r="G2" s="14">
        <v>2040</v>
      </c>
      <c r="H2" s="14">
        <v>2050</v>
      </c>
      <c r="I2" s="14">
        <v>2060</v>
      </c>
      <c r="J2" s="14">
        <v>2070</v>
      </c>
      <c r="K2" s="14">
        <v>2080</v>
      </c>
      <c r="L2" s="14">
        <v>2090</v>
      </c>
      <c r="M2" s="14">
        <v>2100</v>
      </c>
    </row>
    <row r="3" spans="2:13" x14ac:dyDescent="0.55000000000000004">
      <c r="B3" t="s">
        <v>1781</v>
      </c>
      <c r="C3" s="15">
        <v>6503.13</v>
      </c>
      <c r="D3" s="15">
        <v>6867.39</v>
      </c>
      <c r="E3" s="15">
        <v>7611.25</v>
      </c>
      <c r="F3" s="15">
        <v>8261.99</v>
      </c>
      <c r="G3" s="15">
        <v>8787.1200000000008</v>
      </c>
      <c r="H3" s="15">
        <v>9169.11</v>
      </c>
      <c r="I3" s="15">
        <v>9384.7000000000007</v>
      </c>
      <c r="J3" s="15">
        <v>9456.8799999999992</v>
      </c>
      <c r="K3" s="15">
        <v>9407.26</v>
      </c>
      <c r="L3" s="15">
        <v>9253.9500000000007</v>
      </c>
      <c r="M3" s="15">
        <v>9032.42</v>
      </c>
    </row>
    <row r="4" spans="2:13" x14ac:dyDescent="0.55000000000000004">
      <c r="B4" t="s">
        <v>1752</v>
      </c>
      <c r="C4" s="15">
        <v>56532.800000000003</v>
      </c>
      <c r="D4" s="15">
        <v>67505.7</v>
      </c>
      <c r="E4" s="15">
        <v>100897.4</v>
      </c>
      <c r="F4" s="15">
        <v>141176.5</v>
      </c>
      <c r="G4" s="15">
        <v>180978.4</v>
      </c>
      <c r="H4" s="15">
        <v>223259.7</v>
      </c>
      <c r="I4" s="15">
        <v>268958.40000000002</v>
      </c>
      <c r="J4" s="15">
        <v>321281.5</v>
      </c>
      <c r="K4" s="15">
        <v>378015.6</v>
      </c>
      <c r="L4" s="15">
        <v>438378.6</v>
      </c>
      <c r="M4" s="15">
        <v>504585.1</v>
      </c>
    </row>
    <row r="5" spans="2:13" x14ac:dyDescent="0.55000000000000004">
      <c r="B5" t="s">
        <v>1753</v>
      </c>
      <c r="C5" s="15">
        <v>0</v>
      </c>
      <c r="D5" s="15">
        <v>0</v>
      </c>
      <c r="E5" s="15">
        <v>31.715</v>
      </c>
      <c r="F5" s="15">
        <v>95.131</v>
      </c>
      <c r="G5" s="15">
        <v>267.57600000000002</v>
      </c>
      <c r="H5" s="15">
        <v>435.85399999999998</v>
      </c>
      <c r="I5" s="15">
        <v>709.95899999999995</v>
      </c>
      <c r="J5" s="15">
        <v>1156.4490000000001</v>
      </c>
      <c r="K5" s="15">
        <v>1883.7339999999999</v>
      </c>
      <c r="L5" s="15">
        <v>3068.404</v>
      </c>
      <c r="M5" s="15">
        <v>4998.1059999999998</v>
      </c>
    </row>
    <row r="6" spans="2:13" x14ac:dyDescent="0.55000000000000004">
      <c r="B6" t="s">
        <v>1760</v>
      </c>
      <c r="C6" s="15">
        <v>65.081000000000003</v>
      </c>
      <c r="D6" s="15">
        <v>75.460999999999999</v>
      </c>
      <c r="E6" s="15">
        <v>94.844999999999999</v>
      </c>
      <c r="F6" s="15">
        <v>113.883</v>
      </c>
      <c r="G6" s="15">
        <v>160.56399999999999</v>
      </c>
      <c r="H6" s="15">
        <v>224.785</v>
      </c>
      <c r="I6" s="15">
        <v>298.84699999999998</v>
      </c>
      <c r="J6" s="15">
        <v>364.37099999999998</v>
      </c>
      <c r="K6" s="15">
        <v>410.86799999999999</v>
      </c>
      <c r="L6" s="15">
        <v>451.20699999999999</v>
      </c>
      <c r="M6" s="15">
        <v>498.209</v>
      </c>
    </row>
    <row r="7" spans="2:13" x14ac:dyDescent="0.55000000000000004">
      <c r="B7" t="s">
        <v>1761</v>
      </c>
      <c r="C7" s="32">
        <f t="shared" ref="C7:M7" si="0">C6*277778</f>
        <v>18078070.017999999</v>
      </c>
      <c r="D7" s="32">
        <f t="shared" si="0"/>
        <v>20961405.658</v>
      </c>
      <c r="E7" s="32">
        <f t="shared" si="0"/>
        <v>26345854.41</v>
      </c>
      <c r="F7" s="32">
        <f t="shared" si="0"/>
        <v>31634191.973999999</v>
      </c>
      <c r="G7" s="32">
        <f t="shared" si="0"/>
        <v>44601146.791999996</v>
      </c>
      <c r="H7" s="32">
        <f t="shared" si="0"/>
        <v>62440327.729999997</v>
      </c>
      <c r="I7" s="32">
        <f t="shared" si="0"/>
        <v>83013121.965999991</v>
      </c>
      <c r="J7" s="32">
        <f t="shared" si="0"/>
        <v>101214247.638</v>
      </c>
      <c r="K7" s="32">
        <f t="shared" si="0"/>
        <v>114130091.30400001</v>
      </c>
      <c r="L7" s="32">
        <f t="shared" si="0"/>
        <v>125335378.046</v>
      </c>
      <c r="M7" s="32">
        <f t="shared" si="0"/>
        <v>138391499.602</v>
      </c>
    </row>
    <row r="9" spans="2:13" x14ac:dyDescent="0.55000000000000004">
      <c r="B9" t="s">
        <v>1754</v>
      </c>
      <c r="C9" s="15">
        <v>3.4</v>
      </c>
      <c r="D9" s="15">
        <v>38.049999999999997</v>
      </c>
      <c r="E9" s="15">
        <v>257.45999999999998</v>
      </c>
      <c r="F9" s="15">
        <v>1226.951</v>
      </c>
      <c r="G9" s="15">
        <v>2488.7939999999999</v>
      </c>
      <c r="H9" s="15">
        <v>4653.8239999999996</v>
      </c>
      <c r="I9" s="15">
        <v>6951.625</v>
      </c>
      <c r="J9" s="15">
        <v>9976.3070000000007</v>
      </c>
      <c r="K9" s="15">
        <v>11665.134</v>
      </c>
      <c r="L9" s="15">
        <v>14005.634</v>
      </c>
      <c r="M9" s="33">
        <v>17850.635999999999</v>
      </c>
    </row>
    <row r="10" spans="2:13" x14ac:dyDescent="0.55000000000000004">
      <c r="B10" t="s">
        <v>1755</v>
      </c>
      <c r="C10" s="15">
        <v>0.3</v>
      </c>
      <c r="D10" s="15">
        <v>1.7310000000000001</v>
      </c>
      <c r="E10" s="15">
        <v>1.7310000000000001</v>
      </c>
      <c r="F10" s="15">
        <v>12.206</v>
      </c>
      <c r="G10" s="15">
        <v>56.152000000000001</v>
      </c>
      <c r="H10" s="15">
        <v>153.78100000000001</v>
      </c>
      <c r="I10" s="15">
        <v>341.21699999999998</v>
      </c>
      <c r="J10" s="15">
        <v>658.85799999999995</v>
      </c>
      <c r="K10" s="15">
        <v>1119.5250000000001</v>
      </c>
      <c r="L10" s="15">
        <v>1760.21</v>
      </c>
      <c r="M10" s="33">
        <v>2706.0430000000001</v>
      </c>
    </row>
    <row r="11" spans="2:13" x14ac:dyDescent="0.55000000000000004">
      <c r="B11" t="s">
        <v>1756</v>
      </c>
      <c r="C11" s="15">
        <v>55.350999999999999</v>
      </c>
      <c r="D11" s="15">
        <v>254.922</v>
      </c>
      <c r="E11" s="15">
        <v>653.66899999999998</v>
      </c>
      <c r="F11" s="15">
        <v>2182.7849999999999</v>
      </c>
      <c r="G11" s="15">
        <v>4718.1949999999997</v>
      </c>
      <c r="H11" s="15">
        <v>6720.1970000000001</v>
      </c>
      <c r="I11" s="15">
        <v>8592.491</v>
      </c>
      <c r="J11" s="15">
        <v>11241.466</v>
      </c>
      <c r="K11" s="15">
        <v>14350.255999999999</v>
      </c>
      <c r="L11" s="15">
        <v>17454.231</v>
      </c>
      <c r="M11" s="33">
        <v>21263.451000000001</v>
      </c>
    </row>
    <row r="12" spans="2:13" x14ac:dyDescent="0.55000000000000004">
      <c r="B12" t="s">
        <v>1757</v>
      </c>
      <c r="C12" s="15">
        <v>9.7639999999999993</v>
      </c>
      <c r="D12" s="15">
        <v>16.074999999999999</v>
      </c>
      <c r="E12" s="15">
        <v>14.721</v>
      </c>
      <c r="F12" s="15">
        <v>36.192999999999998</v>
      </c>
      <c r="G12" s="15">
        <v>112.05500000000001</v>
      </c>
      <c r="H12" s="15">
        <v>167.89099999999999</v>
      </c>
      <c r="I12" s="15">
        <v>219.476</v>
      </c>
      <c r="J12" s="15">
        <v>270.27</v>
      </c>
      <c r="K12" s="15">
        <v>278.07</v>
      </c>
      <c r="L12" s="15">
        <v>287.27600000000001</v>
      </c>
      <c r="M12" s="33">
        <v>295.51499999999999</v>
      </c>
    </row>
    <row r="13" spans="2:13" x14ac:dyDescent="0.55000000000000004">
      <c r="B13" t="s">
        <v>1822</v>
      </c>
      <c r="C13" s="15">
        <v>28.053999999999998</v>
      </c>
      <c r="D13" s="15">
        <v>39.997999999999998</v>
      </c>
      <c r="E13" s="15">
        <v>63.524000000000001</v>
      </c>
      <c r="F13" s="15">
        <v>56.988</v>
      </c>
      <c r="G13" s="15">
        <v>33.777999999999999</v>
      </c>
      <c r="H13" s="15">
        <v>28.509</v>
      </c>
      <c r="I13" s="15">
        <v>60.036999999999999</v>
      </c>
      <c r="J13" s="15">
        <v>136.11199999999999</v>
      </c>
      <c r="K13" s="15">
        <v>207.95500000000001</v>
      </c>
      <c r="L13" s="15">
        <v>209.61699999999999</v>
      </c>
      <c r="M13" s="33">
        <v>176.19800000000001</v>
      </c>
    </row>
    <row r="14" spans="2:13" x14ac:dyDescent="0.55000000000000004">
      <c r="B14" t="s">
        <v>1758</v>
      </c>
      <c r="C14" s="15">
        <v>855.35799999999995</v>
      </c>
      <c r="D14" s="15">
        <v>1127.5229999999999</v>
      </c>
      <c r="E14" s="15">
        <v>1225.2529999999999</v>
      </c>
      <c r="F14" s="15">
        <v>1634.296</v>
      </c>
      <c r="G14" s="15">
        <v>2123.5709999999999</v>
      </c>
      <c r="H14" s="15">
        <v>2341.7629999999999</v>
      </c>
      <c r="I14" s="15">
        <v>2555.453</v>
      </c>
      <c r="J14" s="15">
        <v>2680.8159999999998</v>
      </c>
      <c r="K14" s="15">
        <v>2749.172</v>
      </c>
      <c r="L14" s="15">
        <v>2795.2069999999999</v>
      </c>
      <c r="M14" s="33">
        <v>2825.6680000000001</v>
      </c>
    </row>
    <row r="15" spans="2:13" x14ac:dyDescent="0.55000000000000004">
      <c r="B15" t="s">
        <v>1759</v>
      </c>
      <c r="C15" s="15">
        <v>405.85899999999998</v>
      </c>
      <c r="D15" s="15">
        <v>415.13</v>
      </c>
      <c r="E15" s="15">
        <v>510.58300000000003</v>
      </c>
      <c r="F15" s="15">
        <v>762.76800000000003</v>
      </c>
      <c r="G15" s="15">
        <v>1248.415</v>
      </c>
      <c r="H15" s="15">
        <v>2243.6480000000001</v>
      </c>
      <c r="I15" s="15">
        <v>3658.643</v>
      </c>
      <c r="J15" s="15">
        <v>4459.2700000000004</v>
      </c>
      <c r="K15" s="15">
        <v>4604.7020000000002</v>
      </c>
      <c r="L15" s="15">
        <v>4151.3879999999999</v>
      </c>
      <c r="M15" s="33">
        <v>3285.8220000000001</v>
      </c>
    </row>
    <row r="16" spans="2:13" x14ac:dyDescent="0.55000000000000004">
      <c r="B16" t="s">
        <v>1823</v>
      </c>
      <c r="C16" s="15">
        <v>408.37700000000001</v>
      </c>
      <c r="D16" s="15">
        <v>233.178</v>
      </c>
      <c r="E16" s="15">
        <v>87.756</v>
      </c>
      <c r="F16" s="15">
        <v>45.119</v>
      </c>
      <c r="G16" s="15">
        <v>18.577000000000002</v>
      </c>
      <c r="H16" s="15">
        <v>10.680999999999999</v>
      </c>
      <c r="I16" s="15">
        <v>10.285</v>
      </c>
      <c r="J16" s="15">
        <v>0.64500000000000002</v>
      </c>
      <c r="K16" s="15">
        <v>1E-3</v>
      </c>
      <c r="L16" s="15">
        <v>1E-3</v>
      </c>
      <c r="M16" s="15">
        <v>0</v>
      </c>
    </row>
    <row r="17" spans="2:13" x14ac:dyDescent="0.55000000000000004">
      <c r="B17" t="s">
        <v>1824</v>
      </c>
      <c r="C17" s="15">
        <v>1208.4949999999999</v>
      </c>
      <c r="D17" s="15">
        <v>1553.732</v>
      </c>
      <c r="E17" s="15">
        <v>1613.2750000000001</v>
      </c>
      <c r="F17" s="15">
        <v>1175.07</v>
      </c>
      <c r="G17" s="15">
        <v>477.65100000000001</v>
      </c>
      <c r="H17" s="15">
        <v>103.43899999999999</v>
      </c>
      <c r="I17" s="15">
        <v>38.936999999999998</v>
      </c>
      <c r="J17" s="15">
        <v>15.657</v>
      </c>
      <c r="K17" s="15">
        <v>5.2649999999999997</v>
      </c>
      <c r="L17" s="15">
        <v>1.24</v>
      </c>
      <c r="M17" s="15">
        <v>0.03</v>
      </c>
    </row>
    <row r="18" spans="2:13" x14ac:dyDescent="0.55000000000000004">
      <c r="B18" t="s">
        <v>1825</v>
      </c>
      <c r="C18" s="17">
        <v>891.07500000000005</v>
      </c>
      <c r="D18" s="17">
        <v>1065.4880000000001</v>
      </c>
      <c r="E18" s="17">
        <v>1774.296</v>
      </c>
      <c r="F18" s="17">
        <v>2133.9450000000002</v>
      </c>
      <c r="G18" s="17">
        <v>2605.0650000000001</v>
      </c>
      <c r="H18" s="17">
        <v>2538.66</v>
      </c>
      <c r="I18" s="17">
        <v>2270.9769999999999</v>
      </c>
      <c r="J18" s="17">
        <v>1573.546</v>
      </c>
      <c r="K18" s="17">
        <v>1480.223</v>
      </c>
      <c r="L18" s="17">
        <v>1502.8340000000001</v>
      </c>
      <c r="M18" s="34">
        <v>1792.9939999999999</v>
      </c>
    </row>
    <row r="19" spans="2:13" x14ac:dyDescent="0.55000000000000004">
      <c r="B19" t="s">
        <v>1774</v>
      </c>
      <c r="C19" s="17">
        <f t="shared" ref="C19:M19" si="1">SUM(C9:C18)</f>
        <v>3866.0329999999994</v>
      </c>
      <c r="D19" s="17">
        <f t="shared" si="1"/>
        <v>4745.8270000000002</v>
      </c>
      <c r="E19" s="17">
        <f t="shared" si="1"/>
        <v>6202.268</v>
      </c>
      <c r="F19" s="17">
        <f t="shared" si="1"/>
        <v>9266.3209999999999</v>
      </c>
      <c r="G19" s="17">
        <f t="shared" si="1"/>
        <v>13882.252999999999</v>
      </c>
      <c r="H19" s="17">
        <f t="shared" si="1"/>
        <v>18962.393</v>
      </c>
      <c r="I19" s="17">
        <f t="shared" si="1"/>
        <v>24699.141</v>
      </c>
      <c r="J19" s="17">
        <f t="shared" si="1"/>
        <v>31012.947</v>
      </c>
      <c r="K19" s="17">
        <f t="shared" si="1"/>
        <v>36460.302999999993</v>
      </c>
      <c r="L19" s="17">
        <f t="shared" si="1"/>
        <v>42167.637999999992</v>
      </c>
      <c r="M19" s="34">
        <f t="shared" si="1"/>
        <v>50196.356999999996</v>
      </c>
    </row>
    <row r="20" spans="2:13" x14ac:dyDescent="0.55000000000000004">
      <c r="B20" t="s">
        <v>1775</v>
      </c>
      <c r="C20" s="17">
        <v>3866.0320000000002</v>
      </c>
      <c r="D20" s="17">
        <v>4745.8270000000002</v>
      </c>
      <c r="E20" s="17">
        <v>6202.2690000000002</v>
      </c>
      <c r="F20" s="17">
        <v>9607.5339999999997</v>
      </c>
      <c r="G20" s="17">
        <v>15405.066999999999</v>
      </c>
      <c r="H20" s="17">
        <v>21595.185000000001</v>
      </c>
      <c r="I20" s="17">
        <v>28366.227999999999</v>
      </c>
      <c r="J20" s="17">
        <v>36296.036</v>
      </c>
      <c r="K20" s="17">
        <v>43553.504000000001</v>
      </c>
      <c r="L20" s="17">
        <v>51066.468000000001</v>
      </c>
      <c r="M20" s="17">
        <v>61611.73</v>
      </c>
    </row>
    <row r="21" spans="2:13" x14ac:dyDescent="0.55000000000000004">
      <c r="B21" t="s">
        <v>1826</v>
      </c>
      <c r="C21" s="17">
        <v>0</v>
      </c>
      <c r="D21" s="17">
        <f t="shared" ref="D21:M21" si="2">D20-D19</f>
        <v>0</v>
      </c>
      <c r="E21" s="17">
        <f t="shared" si="2"/>
        <v>1.0000000002037268E-3</v>
      </c>
      <c r="F21" s="17">
        <f t="shared" si="2"/>
        <v>341.21299999999974</v>
      </c>
      <c r="G21" s="17">
        <f t="shared" si="2"/>
        <v>1522.8140000000003</v>
      </c>
      <c r="H21" s="17">
        <f t="shared" si="2"/>
        <v>2632.7920000000013</v>
      </c>
      <c r="I21" s="17">
        <f t="shared" si="2"/>
        <v>3667.0869999999995</v>
      </c>
      <c r="J21" s="17">
        <f t="shared" si="2"/>
        <v>5283.0889999999999</v>
      </c>
      <c r="K21" s="17">
        <f t="shared" si="2"/>
        <v>7093.2010000000082</v>
      </c>
      <c r="L21" s="17">
        <f t="shared" si="2"/>
        <v>8898.830000000009</v>
      </c>
      <c r="M21" s="34">
        <f t="shared" si="2"/>
        <v>11415.373000000007</v>
      </c>
    </row>
    <row r="22" spans="2:13" x14ac:dyDescent="0.55000000000000004">
      <c r="C22" s="19"/>
      <c r="D22" s="19"/>
      <c r="E22" s="19"/>
      <c r="F22" s="19"/>
      <c r="G22" s="19"/>
      <c r="H22" s="19"/>
      <c r="I22" s="19"/>
      <c r="J22" s="19"/>
      <c r="K22" s="19"/>
      <c r="L22" s="19"/>
      <c r="M22" s="19"/>
    </row>
    <row r="23" spans="2:13" x14ac:dyDescent="0.55000000000000004">
      <c r="B23" t="s">
        <v>1827</v>
      </c>
      <c r="C23" s="17">
        <f t="shared" ref="C23:M23" si="3">(1-C45)*C13</f>
        <v>28.053999999999998</v>
      </c>
      <c r="D23" s="17">
        <f t="shared" si="3"/>
        <v>39.997999999999998</v>
      </c>
      <c r="E23" s="17">
        <f t="shared" si="3"/>
        <v>63.524000000000001</v>
      </c>
      <c r="F23" s="17">
        <f t="shared" si="3"/>
        <v>51.980458452722061</v>
      </c>
      <c r="G23" s="17">
        <f t="shared" si="3"/>
        <v>13.78565019627391</v>
      </c>
      <c r="H23" s="17">
        <f t="shared" si="3"/>
        <v>4.3234683181425311</v>
      </c>
      <c r="I23" s="17">
        <f t="shared" si="3"/>
        <v>8.8621480164712754</v>
      </c>
      <c r="J23" s="17">
        <f t="shared" si="3"/>
        <v>12.548224573467106</v>
      </c>
      <c r="K23" s="17">
        <f t="shared" si="3"/>
        <v>6.7025834222746781</v>
      </c>
      <c r="L23" s="17">
        <f t="shared" si="3"/>
        <v>6.0387409640161058</v>
      </c>
      <c r="M23" s="17">
        <f t="shared" si="3"/>
        <v>4.6031510620767158</v>
      </c>
    </row>
    <row r="24" spans="2:13" x14ac:dyDescent="0.55000000000000004">
      <c r="B24" t="s">
        <v>1828</v>
      </c>
      <c r="C24" s="17">
        <f t="shared" ref="C24:M24" si="4">C45*C13</f>
        <v>0</v>
      </c>
      <c r="D24" s="17">
        <f t="shared" si="4"/>
        <v>0</v>
      </c>
      <c r="E24" s="17">
        <f t="shared" si="4"/>
        <v>0</v>
      </c>
      <c r="F24" s="17">
        <f t="shared" si="4"/>
        <v>5.0075415472779357</v>
      </c>
      <c r="G24" s="17">
        <f t="shared" si="4"/>
        <v>19.992349803726089</v>
      </c>
      <c r="H24" s="17">
        <f t="shared" si="4"/>
        <v>24.185531681857469</v>
      </c>
      <c r="I24" s="17">
        <f t="shared" si="4"/>
        <v>51.174851983528725</v>
      </c>
      <c r="J24" s="17">
        <f t="shared" si="4"/>
        <v>123.56377542653289</v>
      </c>
      <c r="K24" s="17">
        <f t="shared" si="4"/>
        <v>201.25241657772534</v>
      </c>
      <c r="L24" s="17">
        <f t="shared" si="4"/>
        <v>203.57825903598388</v>
      </c>
      <c r="M24" s="17">
        <f t="shared" si="4"/>
        <v>171.5948489379233</v>
      </c>
    </row>
    <row r="25" spans="2:13" x14ac:dyDescent="0.55000000000000004">
      <c r="B25" t="s">
        <v>1829</v>
      </c>
      <c r="C25" s="17">
        <f t="shared" ref="C25:M25" si="5">(1-C48)*C16</f>
        <v>408.37700000000001</v>
      </c>
      <c r="D25" s="17">
        <f t="shared" si="5"/>
        <v>233.178</v>
      </c>
      <c r="E25" s="17">
        <f t="shared" si="5"/>
        <v>87.756</v>
      </c>
      <c r="F25" s="17">
        <f t="shared" si="5"/>
        <v>36.537791863081267</v>
      </c>
      <c r="G25" s="17">
        <f t="shared" si="5"/>
        <v>4.3198748404056655</v>
      </c>
      <c r="H25" s="17">
        <f t="shared" si="5"/>
        <v>0.92552295239815607</v>
      </c>
      <c r="I25" s="17">
        <f t="shared" si="5"/>
        <v>0.96215878072014038</v>
      </c>
      <c r="J25" s="17">
        <f t="shared" si="5"/>
        <v>4.8425087606520353E-2</v>
      </c>
      <c r="K25" s="17">
        <f t="shared" si="5"/>
        <v>5.508375869567184E-5</v>
      </c>
      <c r="L25" s="17">
        <f t="shared" si="5"/>
        <v>9.6028168262689571E-6</v>
      </c>
      <c r="M25" s="17">
        <f t="shared" si="5"/>
        <v>0</v>
      </c>
    </row>
    <row r="26" spans="2:13" x14ac:dyDescent="0.55000000000000004">
      <c r="B26" t="s">
        <v>1830</v>
      </c>
      <c r="C26" s="17">
        <f t="shared" ref="C26:M26" si="6">C48*C16</f>
        <v>0</v>
      </c>
      <c r="D26" s="17">
        <f t="shared" si="6"/>
        <v>0</v>
      </c>
      <c r="E26" s="17">
        <f t="shared" si="6"/>
        <v>0</v>
      </c>
      <c r="F26" s="17">
        <f t="shared" si="6"/>
        <v>8.5812081369187343</v>
      </c>
      <c r="G26" s="17">
        <f t="shared" si="6"/>
        <v>14.257125159594336</v>
      </c>
      <c r="H26" s="17">
        <f t="shared" si="6"/>
        <v>9.7554770476018433</v>
      </c>
      <c r="I26" s="17">
        <f t="shared" si="6"/>
        <v>9.3228412192798604</v>
      </c>
      <c r="J26" s="17">
        <f t="shared" si="6"/>
        <v>0.59657491239347971</v>
      </c>
      <c r="K26" s="17">
        <f t="shared" si="6"/>
        <v>9.4491624130432815E-4</v>
      </c>
      <c r="L26" s="17">
        <f t="shared" si="6"/>
        <v>9.9039718317373102E-4</v>
      </c>
      <c r="M26" s="17">
        <f t="shared" si="6"/>
        <v>0</v>
      </c>
    </row>
    <row r="27" spans="2:13" x14ac:dyDescent="0.55000000000000004">
      <c r="B27" t="s">
        <v>1831</v>
      </c>
      <c r="C27" s="17">
        <f t="shared" ref="C27:M27" si="7">(1-C46)*C17</f>
        <v>1208.4949999999999</v>
      </c>
      <c r="D27" s="17">
        <f t="shared" si="7"/>
        <v>1553.732</v>
      </c>
      <c r="E27" s="17">
        <f t="shared" si="7"/>
        <v>1613.2750000000001</v>
      </c>
      <c r="F27" s="17">
        <f t="shared" si="7"/>
        <v>795.92464049787554</v>
      </c>
      <c r="G27" s="17">
        <f t="shared" si="7"/>
        <v>1.3121679410283871</v>
      </c>
      <c r="H27" s="17">
        <f t="shared" si="7"/>
        <v>0.53956444251247726</v>
      </c>
      <c r="I27" s="17">
        <f t="shared" si="7"/>
        <v>0</v>
      </c>
      <c r="J27" s="17">
        <f t="shared" si="7"/>
        <v>0</v>
      </c>
      <c r="K27" s="17">
        <f t="shared" si="7"/>
        <v>0</v>
      </c>
      <c r="L27" s="17">
        <f t="shared" si="7"/>
        <v>0</v>
      </c>
      <c r="M27" s="17">
        <f t="shared" si="7"/>
        <v>0</v>
      </c>
    </row>
    <row r="28" spans="2:13" x14ac:dyDescent="0.55000000000000004">
      <c r="B28" t="s">
        <v>1832</v>
      </c>
      <c r="C28" s="17">
        <f t="shared" ref="C28:M28" si="8">C46*C17</f>
        <v>0</v>
      </c>
      <c r="D28" s="17">
        <f t="shared" si="8"/>
        <v>0</v>
      </c>
      <c r="E28" s="17">
        <f t="shared" si="8"/>
        <v>0</v>
      </c>
      <c r="F28" s="17">
        <f t="shared" si="8"/>
        <v>379.14535950212439</v>
      </c>
      <c r="G28" s="17">
        <f t="shared" si="8"/>
        <v>476.3388320589716</v>
      </c>
      <c r="H28" s="17">
        <f t="shared" si="8"/>
        <v>102.89943555748752</v>
      </c>
      <c r="I28" s="17">
        <f t="shared" si="8"/>
        <v>38.936999999999998</v>
      </c>
      <c r="J28" s="17">
        <f t="shared" si="8"/>
        <v>15.657</v>
      </c>
      <c r="K28" s="17">
        <f t="shared" si="8"/>
        <v>5.2649999999999997</v>
      </c>
      <c r="L28" s="17">
        <f t="shared" si="8"/>
        <v>1.24</v>
      </c>
      <c r="M28" s="17">
        <f t="shared" si="8"/>
        <v>0.03</v>
      </c>
    </row>
    <row r="29" spans="2:13" x14ac:dyDescent="0.55000000000000004">
      <c r="B29" t="s">
        <v>1833</v>
      </c>
      <c r="C29" s="17">
        <f t="shared" ref="C29:M29" si="9">(1-C47)*C18</f>
        <v>891.07500000000005</v>
      </c>
      <c r="D29" s="17">
        <f t="shared" si="9"/>
        <v>1065.4880000000001</v>
      </c>
      <c r="E29" s="17">
        <f t="shared" si="9"/>
        <v>1774.296</v>
      </c>
      <c r="F29" s="17">
        <f t="shared" si="9"/>
        <v>1792.4200927139</v>
      </c>
      <c r="G29" s="17">
        <f t="shared" si="9"/>
        <v>746.98781854291121</v>
      </c>
      <c r="H29" s="17">
        <f t="shared" si="9"/>
        <v>261.69778492947484</v>
      </c>
      <c r="I29" s="17">
        <f t="shared" si="9"/>
        <v>302.12554323725055</v>
      </c>
      <c r="J29" s="17">
        <f t="shared" si="9"/>
        <v>209.34854089422038</v>
      </c>
      <c r="K29" s="17">
        <f t="shared" si="9"/>
        <v>196.89977308294215</v>
      </c>
      <c r="L29" s="17">
        <f t="shared" si="9"/>
        <v>0</v>
      </c>
      <c r="M29" s="17">
        <f t="shared" si="9"/>
        <v>0</v>
      </c>
    </row>
    <row r="30" spans="2:13" x14ac:dyDescent="0.55000000000000004">
      <c r="B30" t="s">
        <v>1834</v>
      </c>
      <c r="C30" s="17">
        <f t="shared" ref="C30:M30" si="10">C47*C18</f>
        <v>0</v>
      </c>
      <c r="D30" s="17">
        <f t="shared" si="10"/>
        <v>0</v>
      </c>
      <c r="E30" s="17">
        <f t="shared" si="10"/>
        <v>0</v>
      </c>
      <c r="F30" s="17">
        <f t="shared" si="10"/>
        <v>341.52490728610019</v>
      </c>
      <c r="G30" s="17">
        <f t="shared" si="10"/>
        <v>1858.0771814570887</v>
      </c>
      <c r="H30" s="17">
        <f t="shared" si="10"/>
        <v>2276.962215070525</v>
      </c>
      <c r="I30" s="17">
        <f t="shared" si="10"/>
        <v>1968.8514567627492</v>
      </c>
      <c r="J30" s="17">
        <f t="shared" si="10"/>
        <v>1364.1974591057797</v>
      </c>
      <c r="K30" s="17">
        <f t="shared" si="10"/>
        <v>1283.3232269170578</v>
      </c>
      <c r="L30" s="17">
        <f t="shared" si="10"/>
        <v>1502.8340000000001</v>
      </c>
      <c r="M30" s="17">
        <f t="shared" si="10"/>
        <v>1792.9939999999999</v>
      </c>
    </row>
    <row r="31" spans="2:13" x14ac:dyDescent="0.55000000000000004">
      <c r="C31" s="15"/>
      <c r="D31" s="15"/>
      <c r="E31" s="15"/>
      <c r="F31" s="15"/>
      <c r="G31" s="15"/>
      <c r="H31" s="15"/>
      <c r="I31" s="15"/>
      <c r="J31" s="15"/>
      <c r="K31" s="15"/>
      <c r="L31" s="15"/>
      <c r="M31" s="15"/>
    </row>
    <row r="32" spans="2:13" x14ac:dyDescent="0.55000000000000004">
      <c r="B32" t="s">
        <v>1763</v>
      </c>
      <c r="C32" s="15">
        <v>1.4999999999999999E-2</v>
      </c>
      <c r="D32" s="15">
        <v>0.248</v>
      </c>
      <c r="E32" s="15">
        <v>1.5840000000000001</v>
      </c>
      <c r="F32" s="15">
        <v>7.8369999999999997</v>
      </c>
      <c r="G32" s="15">
        <v>16.507000000000001</v>
      </c>
      <c r="H32" s="15">
        <v>31.748000000000001</v>
      </c>
      <c r="I32" s="15">
        <v>48.935000000000002</v>
      </c>
      <c r="J32" s="15">
        <v>72.646000000000001</v>
      </c>
      <c r="K32" s="15">
        <v>91.165000000000006</v>
      </c>
      <c r="L32" s="15">
        <v>118.008</v>
      </c>
      <c r="M32" s="15">
        <v>159.768</v>
      </c>
    </row>
    <row r="33" spans="2:13" x14ac:dyDescent="0.55000000000000004">
      <c r="B33" t="s">
        <v>1762</v>
      </c>
      <c r="C33" s="15">
        <v>0.38300000000000001</v>
      </c>
      <c r="D33" s="15">
        <v>1.657</v>
      </c>
      <c r="E33" s="15">
        <v>6.6840000000000002</v>
      </c>
      <c r="F33" s="15">
        <v>23.613</v>
      </c>
      <c r="G33" s="15">
        <v>50.191000000000003</v>
      </c>
      <c r="H33" s="15">
        <v>71.412000000000006</v>
      </c>
      <c r="I33" s="15">
        <v>91.38</v>
      </c>
      <c r="J33" s="15">
        <v>118.015</v>
      </c>
      <c r="K33" s="15">
        <v>147.834</v>
      </c>
      <c r="L33" s="15">
        <v>177.327</v>
      </c>
      <c r="M33" s="15">
        <v>213.15700000000001</v>
      </c>
    </row>
    <row r="34" spans="2:13" x14ac:dyDescent="0.55000000000000004">
      <c r="B34" t="s">
        <v>1776</v>
      </c>
      <c r="C34" s="15">
        <v>0.45300000000000001</v>
      </c>
      <c r="D34" s="15">
        <v>0.76500000000000001</v>
      </c>
      <c r="E34" s="15">
        <v>1.66</v>
      </c>
      <c r="F34" s="15">
        <v>0.76400000000000001</v>
      </c>
      <c r="G34" s="15">
        <v>0.65500000000000003</v>
      </c>
      <c r="H34" s="15">
        <v>0.69299999999999995</v>
      </c>
      <c r="I34" s="15">
        <v>0.98399999999999999</v>
      </c>
      <c r="J34" s="15">
        <v>0.60599999999999998</v>
      </c>
      <c r="K34" s="15">
        <v>0.22800000000000001</v>
      </c>
      <c r="L34" s="15">
        <v>0.16200000000000001</v>
      </c>
      <c r="M34" s="15">
        <v>0.13</v>
      </c>
    </row>
    <row r="35" spans="2:13" x14ac:dyDescent="0.55000000000000004">
      <c r="B35" t="s">
        <v>1764</v>
      </c>
      <c r="C35" s="15">
        <v>0</v>
      </c>
      <c r="D35" s="15">
        <v>0</v>
      </c>
      <c r="E35" s="15">
        <v>0</v>
      </c>
      <c r="F35" s="15">
        <v>6.4000000000000001E-2</v>
      </c>
      <c r="G35" s="15">
        <v>0.82599999999999996</v>
      </c>
      <c r="H35" s="15">
        <v>3.371</v>
      </c>
      <c r="I35" s="15">
        <v>4.9409999999999998</v>
      </c>
      <c r="J35" s="15">
        <v>5.1890000000000001</v>
      </c>
      <c r="K35" s="15">
        <v>5.9530000000000003</v>
      </c>
      <c r="L35" s="15">
        <v>4.7489999999999997</v>
      </c>
      <c r="M35" s="15">
        <v>4.2140000000000004</v>
      </c>
    </row>
    <row r="36" spans="2:13" x14ac:dyDescent="0.55000000000000004">
      <c r="B36" t="s">
        <v>1777</v>
      </c>
      <c r="C36" s="15">
        <v>26.324999999999999</v>
      </c>
      <c r="D36" s="15">
        <v>31.026</v>
      </c>
      <c r="E36" s="15">
        <v>30.846</v>
      </c>
      <c r="F36" s="15">
        <v>3.2759999999999998</v>
      </c>
      <c r="G36" s="15">
        <v>6.0000000000000001E-3</v>
      </c>
      <c r="H36" s="15">
        <v>6.0000000000000001E-3</v>
      </c>
      <c r="I36" s="15">
        <v>0</v>
      </c>
      <c r="J36" s="15">
        <v>0</v>
      </c>
      <c r="K36" s="15">
        <v>0</v>
      </c>
      <c r="L36" s="15">
        <v>0</v>
      </c>
      <c r="M36" s="15">
        <v>0</v>
      </c>
    </row>
    <row r="37" spans="2:13" x14ac:dyDescent="0.55000000000000004">
      <c r="B37" t="s">
        <v>1765</v>
      </c>
      <c r="C37" s="15">
        <v>0</v>
      </c>
      <c r="D37" s="15">
        <v>0</v>
      </c>
      <c r="E37" s="15">
        <v>0</v>
      </c>
      <c r="F37" s="15">
        <v>1.357</v>
      </c>
      <c r="G37" s="15">
        <v>1.8939999999999999</v>
      </c>
      <c r="H37" s="15">
        <v>0.995</v>
      </c>
      <c r="I37" s="15">
        <v>0.64200000000000002</v>
      </c>
      <c r="J37" s="15">
        <v>0.31</v>
      </c>
      <c r="K37" s="15">
        <v>7.8E-2</v>
      </c>
      <c r="L37" s="15">
        <v>1.4999999999999999E-2</v>
      </c>
      <c r="M37" s="15">
        <v>1E-3</v>
      </c>
    </row>
    <row r="38" spans="2:13" x14ac:dyDescent="0.55000000000000004">
      <c r="B38" t="s">
        <v>1778</v>
      </c>
      <c r="C38" s="15">
        <v>13.286</v>
      </c>
      <c r="D38" s="15">
        <v>16.326000000000001</v>
      </c>
      <c r="E38" s="15">
        <v>25.05</v>
      </c>
      <c r="F38" s="15">
        <v>30.068999999999999</v>
      </c>
      <c r="G38" s="15">
        <v>8.9949999999999992</v>
      </c>
      <c r="H38" s="15">
        <v>2.87</v>
      </c>
      <c r="I38" s="15">
        <v>2.6549999999999998</v>
      </c>
      <c r="J38" s="15">
        <v>1.403</v>
      </c>
      <c r="K38" s="15">
        <v>0.39100000000000001</v>
      </c>
      <c r="L38" s="15">
        <v>0</v>
      </c>
      <c r="M38" s="15">
        <v>0</v>
      </c>
    </row>
    <row r="39" spans="2:13" x14ac:dyDescent="0.55000000000000004">
      <c r="B39" t="s">
        <v>1766</v>
      </c>
      <c r="C39" s="15">
        <v>0</v>
      </c>
      <c r="D39" s="15">
        <v>0</v>
      </c>
      <c r="E39" s="15">
        <v>0</v>
      </c>
      <c r="F39" s="15">
        <v>4.9820000000000002</v>
      </c>
      <c r="G39" s="15">
        <v>19.456</v>
      </c>
      <c r="H39" s="15">
        <v>21.713999999999999</v>
      </c>
      <c r="I39" s="15">
        <v>15.045</v>
      </c>
      <c r="J39" s="15">
        <v>7.95</v>
      </c>
      <c r="K39" s="15">
        <v>2.2160000000000002</v>
      </c>
      <c r="L39" s="15">
        <v>2E-3</v>
      </c>
      <c r="M39" s="15">
        <v>1E-3</v>
      </c>
    </row>
    <row r="41" spans="2:13" x14ac:dyDescent="0.55000000000000004">
      <c r="B41" t="s">
        <v>1767</v>
      </c>
      <c r="C41" s="18">
        <f t="shared" ref="C41:M42" si="11">C32/C$6</f>
        <v>2.3048201472011798E-4</v>
      </c>
      <c r="D41" s="18">
        <f t="shared" si="11"/>
        <v>3.2864658565351641E-3</v>
      </c>
      <c r="E41" s="18">
        <f t="shared" si="11"/>
        <v>1.670093310137593E-2</v>
      </c>
      <c r="F41" s="18">
        <f t="shared" si="11"/>
        <v>6.8816241230034339E-2</v>
      </c>
      <c r="G41" s="18">
        <f t="shared" si="11"/>
        <v>0.10280635758949704</v>
      </c>
      <c r="H41" s="18">
        <f t="shared" si="11"/>
        <v>0.14123718219632095</v>
      </c>
      <c r="I41" s="18">
        <f t="shared" si="11"/>
        <v>0.16374599711558091</v>
      </c>
      <c r="J41" s="18">
        <f t="shared" si="11"/>
        <v>0.19937371525176265</v>
      </c>
      <c r="K41" s="18">
        <f t="shared" si="11"/>
        <v>0.22188391405512234</v>
      </c>
      <c r="L41" s="18">
        <f t="shared" si="11"/>
        <v>0.26153849563504111</v>
      </c>
      <c r="M41" s="18">
        <f t="shared" si="11"/>
        <v>0.32068469256878135</v>
      </c>
    </row>
    <row r="42" spans="2:13" x14ac:dyDescent="0.55000000000000004">
      <c r="B42" t="s">
        <v>1768</v>
      </c>
      <c r="C42" s="18">
        <f t="shared" si="11"/>
        <v>5.884974109187013E-3</v>
      </c>
      <c r="D42" s="18">
        <f t="shared" si="11"/>
        <v>2.1958362597898254E-2</v>
      </c>
      <c r="E42" s="18">
        <f t="shared" si="11"/>
        <v>7.0472876798987824E-2</v>
      </c>
      <c r="F42" s="18">
        <f t="shared" si="11"/>
        <v>0.20734437975817285</v>
      </c>
      <c r="G42" s="18">
        <f t="shared" si="11"/>
        <v>0.31259186368052616</v>
      </c>
      <c r="H42" s="18">
        <f t="shared" si="11"/>
        <v>0.31769023733790069</v>
      </c>
      <c r="I42" s="18">
        <f t="shared" si="11"/>
        <v>0.30577519600330605</v>
      </c>
      <c r="J42" s="18">
        <f t="shared" si="11"/>
        <v>0.32388691745501152</v>
      </c>
      <c r="K42" s="18">
        <f t="shared" si="11"/>
        <v>0.35980898974853237</v>
      </c>
      <c r="L42" s="18">
        <f t="shared" si="11"/>
        <v>0.39300587091955574</v>
      </c>
      <c r="M42" s="18">
        <f t="shared" si="11"/>
        <v>0.42784654632895031</v>
      </c>
    </row>
    <row r="43" spans="2:13" x14ac:dyDescent="0.55000000000000004">
      <c r="B43" t="s">
        <v>1780</v>
      </c>
      <c r="C43" s="20">
        <f>C41+C42</f>
        <v>6.1154561239071311E-3</v>
      </c>
      <c r="D43" s="20">
        <f t="shared" ref="D43:M43" si="12">D41+D42</f>
        <v>2.5244828454433418E-2</v>
      </c>
      <c r="E43" s="20">
        <f t="shared" si="12"/>
        <v>8.7173809900363747E-2</v>
      </c>
      <c r="F43" s="20">
        <f t="shared" si="12"/>
        <v>0.27616062098820721</v>
      </c>
      <c r="G43" s="20">
        <f t="shared" si="12"/>
        <v>0.41539822127002318</v>
      </c>
      <c r="H43" s="20">
        <f t="shared" si="12"/>
        <v>0.45892741953422167</v>
      </c>
      <c r="I43" s="20">
        <f t="shared" si="12"/>
        <v>0.46952119311888696</v>
      </c>
      <c r="J43" s="20">
        <f t="shared" si="12"/>
        <v>0.52326063270677414</v>
      </c>
      <c r="K43" s="20">
        <f t="shared" si="12"/>
        <v>0.58169290380365468</v>
      </c>
      <c r="L43" s="20">
        <f t="shared" si="12"/>
        <v>0.65454436655459691</v>
      </c>
      <c r="M43" s="20">
        <f t="shared" si="12"/>
        <v>0.74853123889773165</v>
      </c>
    </row>
    <row r="45" spans="2:13" x14ac:dyDescent="0.55000000000000004">
      <c r="B45" t="s">
        <v>1835</v>
      </c>
      <c r="C45">
        <f t="shared" ref="C45:M45" si="13">(C35+C35*0.15)/(C34+C35+C35*0.15)</f>
        <v>0</v>
      </c>
      <c r="D45">
        <f t="shared" si="13"/>
        <v>0</v>
      </c>
      <c r="E45">
        <f t="shared" si="13"/>
        <v>0</v>
      </c>
      <c r="F45">
        <f t="shared" si="13"/>
        <v>8.7870105062082121E-2</v>
      </c>
      <c r="G45">
        <f t="shared" si="13"/>
        <v>0.59187488317029102</v>
      </c>
      <c r="H45">
        <f t="shared" si="13"/>
        <v>0.84834724760101965</v>
      </c>
      <c r="I45">
        <f t="shared" si="13"/>
        <v>0.8523885601134088</v>
      </c>
      <c r="J45">
        <f t="shared" si="13"/>
        <v>0.90780956437737226</v>
      </c>
      <c r="K45">
        <f t="shared" si="13"/>
        <v>0.96776906820093445</v>
      </c>
      <c r="L45">
        <f t="shared" si="13"/>
        <v>0.97119154952119291</v>
      </c>
      <c r="M45">
        <f t="shared" si="13"/>
        <v>0.97387512308836244</v>
      </c>
    </row>
    <row r="46" spans="2:13" x14ac:dyDescent="0.55000000000000004">
      <c r="B46" t="s">
        <v>1836</v>
      </c>
      <c r="C46">
        <f>(C37+C37*0.15)/(C36+C37+C37*0.15)</f>
        <v>0</v>
      </c>
      <c r="D46">
        <f t="shared" ref="D46:M46" si="14">(D37+D37*0.15)/(D36+D37+D37*0.15)</f>
        <v>0</v>
      </c>
      <c r="E46">
        <f t="shared" si="14"/>
        <v>0</v>
      </c>
      <c r="F46">
        <f t="shared" si="14"/>
        <v>0.32265767954430324</v>
      </c>
      <c r="G46">
        <f t="shared" si="14"/>
        <v>0.99725287303694876</v>
      </c>
      <c r="H46">
        <f t="shared" si="14"/>
        <v>0.99478374266463832</v>
      </c>
      <c r="I46">
        <f t="shared" si="14"/>
        <v>1</v>
      </c>
      <c r="J46">
        <f t="shared" si="14"/>
        <v>1</v>
      </c>
      <c r="K46">
        <f t="shared" si="14"/>
        <v>1</v>
      </c>
      <c r="L46">
        <f t="shared" si="14"/>
        <v>1</v>
      </c>
      <c r="M46">
        <f t="shared" si="14"/>
        <v>1</v>
      </c>
    </row>
    <row r="47" spans="2:13" x14ac:dyDescent="0.55000000000000004">
      <c r="B47" t="s">
        <v>1837</v>
      </c>
      <c r="C47">
        <f>(C39+C39*0.15)/(C38+C39+C39*0.15)</f>
        <v>0</v>
      </c>
      <c r="D47">
        <f t="shared" ref="D47:M47" si="15">(D39+D39*0.15)/(D38+D39+D39*0.15)</f>
        <v>0</v>
      </c>
      <c r="E47">
        <f t="shared" si="15"/>
        <v>0</v>
      </c>
      <c r="F47">
        <f t="shared" si="15"/>
        <v>0.16004391269976506</v>
      </c>
      <c r="G47">
        <f t="shared" si="15"/>
        <v>0.7132555930301504</v>
      </c>
      <c r="H47">
        <f t="shared" si="15"/>
        <v>0.89691499258290797</v>
      </c>
      <c r="I47">
        <f t="shared" si="15"/>
        <v>0.86696230598669621</v>
      </c>
      <c r="J47">
        <f t="shared" si="15"/>
        <v>0.86695747001090506</v>
      </c>
      <c r="K47">
        <f t="shared" si="15"/>
        <v>0.86697965571205005</v>
      </c>
      <c r="L47">
        <f t="shared" si="15"/>
        <v>1</v>
      </c>
      <c r="M47">
        <f t="shared" si="15"/>
        <v>1</v>
      </c>
    </row>
    <row r="48" spans="2:13" x14ac:dyDescent="0.55000000000000004">
      <c r="B48" t="s">
        <v>1838</v>
      </c>
      <c r="C48">
        <f>(C45+C46+C47)/3</f>
        <v>0</v>
      </c>
      <c r="D48">
        <f t="shared" ref="D48:M48" si="16">(D45+D46+D47)/3</f>
        <v>0</v>
      </c>
      <c r="E48">
        <f t="shared" si="16"/>
        <v>0</v>
      </c>
      <c r="F48">
        <f t="shared" si="16"/>
        <v>0.19019056576871682</v>
      </c>
      <c r="G48">
        <f t="shared" si="16"/>
        <v>0.76746111641246351</v>
      </c>
      <c r="H48">
        <f t="shared" si="16"/>
        <v>0.91334866094952194</v>
      </c>
      <c r="I48">
        <f t="shared" si="16"/>
        <v>0.90645028870003497</v>
      </c>
      <c r="J48">
        <f t="shared" si="16"/>
        <v>0.92492234479609248</v>
      </c>
      <c r="K48">
        <f t="shared" si="16"/>
        <v>0.94491624130432816</v>
      </c>
      <c r="L48">
        <f t="shared" si="16"/>
        <v>0.99039718317373104</v>
      </c>
      <c r="M48">
        <f t="shared" si="16"/>
        <v>0.99129170769612074</v>
      </c>
    </row>
    <row r="50" spans="2:13" x14ac:dyDescent="0.55000000000000004">
      <c r="B50" t="s">
        <v>1842</v>
      </c>
      <c r="C50">
        <v>0</v>
      </c>
      <c r="D50">
        <v>0</v>
      </c>
      <c r="E50">
        <v>0</v>
      </c>
      <c r="F50">
        <v>0</v>
      </c>
      <c r="G50">
        <v>0</v>
      </c>
      <c r="H50">
        <v>0</v>
      </c>
      <c r="I50">
        <v>0</v>
      </c>
      <c r="J50">
        <v>0</v>
      </c>
      <c r="K50">
        <v>0</v>
      </c>
      <c r="L50">
        <v>0</v>
      </c>
      <c r="M50">
        <v>0</v>
      </c>
    </row>
    <row r="51" spans="2:13" x14ac:dyDescent="0.55000000000000004">
      <c r="B51" t="s">
        <v>1843</v>
      </c>
      <c r="C51">
        <v>0</v>
      </c>
      <c r="D51">
        <v>0</v>
      </c>
      <c r="E51">
        <v>0</v>
      </c>
      <c r="F51">
        <v>0</v>
      </c>
      <c r="G51">
        <v>0</v>
      </c>
      <c r="H51">
        <v>0</v>
      </c>
      <c r="I51">
        <v>0</v>
      </c>
      <c r="J51">
        <v>0</v>
      </c>
      <c r="K51">
        <v>0</v>
      </c>
      <c r="L51">
        <v>0</v>
      </c>
      <c r="M51">
        <v>0</v>
      </c>
    </row>
    <row r="52" spans="2:13" x14ac:dyDescent="0.55000000000000004">
      <c r="B52" t="s">
        <v>1844</v>
      </c>
      <c r="C52">
        <v>0</v>
      </c>
      <c r="D52">
        <v>0</v>
      </c>
      <c r="E52">
        <v>0</v>
      </c>
      <c r="F52">
        <v>0</v>
      </c>
      <c r="G52">
        <v>0</v>
      </c>
      <c r="H52">
        <v>0</v>
      </c>
      <c r="I52">
        <v>0</v>
      </c>
      <c r="J52">
        <v>0</v>
      </c>
      <c r="K52">
        <v>0</v>
      </c>
      <c r="L52">
        <v>0</v>
      </c>
      <c r="M52">
        <v>0</v>
      </c>
    </row>
    <row r="53" spans="2:13" x14ac:dyDescent="0.55000000000000004">
      <c r="B53" t="s">
        <v>1848</v>
      </c>
      <c r="C53">
        <v>0</v>
      </c>
      <c r="D53">
        <v>0</v>
      </c>
      <c r="E53">
        <v>0</v>
      </c>
      <c r="F53">
        <v>0</v>
      </c>
      <c r="G53">
        <v>0</v>
      </c>
      <c r="H53">
        <v>0</v>
      </c>
      <c r="I53">
        <v>0</v>
      </c>
      <c r="J53">
        <v>0</v>
      </c>
      <c r="K53">
        <v>0</v>
      </c>
      <c r="L53">
        <v>0</v>
      </c>
      <c r="M53">
        <v>0</v>
      </c>
    </row>
    <row r="54" spans="2:13" x14ac:dyDescent="0.55000000000000004">
      <c r="B54" t="s">
        <v>1845</v>
      </c>
      <c r="C54">
        <v>0</v>
      </c>
      <c r="D54">
        <v>0</v>
      </c>
      <c r="E54">
        <v>0</v>
      </c>
      <c r="F54">
        <v>0</v>
      </c>
      <c r="G54">
        <v>0</v>
      </c>
      <c r="H54">
        <v>0</v>
      </c>
      <c r="I54">
        <v>0</v>
      </c>
      <c r="J54">
        <v>0</v>
      </c>
      <c r="K54">
        <v>0</v>
      </c>
      <c r="L54">
        <v>0</v>
      </c>
      <c r="M54">
        <v>0</v>
      </c>
    </row>
    <row r="55" spans="2:13" x14ac:dyDescent="0.55000000000000004">
      <c r="B55" t="s">
        <v>1847</v>
      </c>
      <c r="C55">
        <v>0</v>
      </c>
      <c r="D55">
        <v>0</v>
      </c>
      <c r="E55">
        <v>0</v>
      </c>
      <c r="F55">
        <v>0</v>
      </c>
      <c r="G55">
        <v>0</v>
      </c>
      <c r="H55">
        <v>0</v>
      </c>
      <c r="I55">
        <v>0</v>
      </c>
      <c r="J55">
        <v>0</v>
      </c>
      <c r="K55">
        <v>0</v>
      </c>
      <c r="L55">
        <v>0</v>
      </c>
      <c r="M55">
        <v>0</v>
      </c>
    </row>
    <row r="56" spans="2:13" x14ac:dyDescent="0.55000000000000004">
      <c r="B56" t="s">
        <v>1846</v>
      </c>
      <c r="C56">
        <v>0</v>
      </c>
      <c r="D56">
        <v>0</v>
      </c>
      <c r="E56">
        <v>0</v>
      </c>
      <c r="F56">
        <v>0</v>
      </c>
      <c r="G56">
        <v>0</v>
      </c>
      <c r="H56">
        <v>0</v>
      </c>
      <c r="I56">
        <v>0</v>
      </c>
      <c r="J56">
        <v>0</v>
      </c>
      <c r="K56">
        <v>0</v>
      </c>
      <c r="L56">
        <v>0</v>
      </c>
      <c r="M56">
        <v>0</v>
      </c>
    </row>
    <row r="59" spans="2:13" x14ac:dyDescent="0.55000000000000004">
      <c r="B59" t="s">
        <v>2082</v>
      </c>
      <c r="C59">
        <v>2005</v>
      </c>
      <c r="D59">
        <v>2010</v>
      </c>
      <c r="E59">
        <v>2020</v>
      </c>
      <c r="F59">
        <v>2030</v>
      </c>
      <c r="G59">
        <v>2040</v>
      </c>
      <c r="H59">
        <v>2050</v>
      </c>
      <c r="I59">
        <v>2060</v>
      </c>
      <c r="J59">
        <v>2070</v>
      </c>
      <c r="K59">
        <v>2080</v>
      </c>
      <c r="L59">
        <v>2090</v>
      </c>
      <c r="M59">
        <v>2100</v>
      </c>
    </row>
    <row r="60" spans="2:13" x14ac:dyDescent="0.55000000000000004">
      <c r="B60" t="s">
        <v>1796</v>
      </c>
      <c r="C60">
        <v>0.14490149919464751</v>
      </c>
      <c r="D60">
        <v>0.17386810006202194</v>
      </c>
      <c r="E60">
        <v>0.28512087729500707</v>
      </c>
      <c r="F60">
        <v>0.59196068920429379</v>
      </c>
      <c r="G60">
        <v>0.66187774783718623</v>
      </c>
      <c r="H60">
        <v>0.64052021533169823</v>
      </c>
      <c r="I60">
        <v>0.57370232861356452</v>
      </c>
      <c r="J60">
        <v>0.59418493418304785</v>
      </c>
      <c r="K60">
        <v>0.61714803700925236</v>
      </c>
      <c r="L60">
        <v>0.68271954674220958</v>
      </c>
      <c r="M60">
        <v>0.7846935070107417</v>
      </c>
    </row>
    <row r="61" spans="2:13" x14ac:dyDescent="0.55000000000000004">
      <c r="B61" t="s">
        <v>1798</v>
      </c>
      <c r="C61">
        <v>0.60818567506862986</v>
      </c>
      <c r="D61">
        <v>0.61565986108187742</v>
      </c>
      <c r="E61">
        <v>0.54286172087806439</v>
      </c>
      <c r="F61">
        <v>0.65677546983184976</v>
      </c>
      <c r="G61">
        <v>0.83956133225020324</v>
      </c>
      <c r="H61">
        <v>0.87156755512060335</v>
      </c>
      <c r="I61">
        <v>0.84380142622051557</v>
      </c>
      <c r="J61">
        <v>0.88221198846830651</v>
      </c>
      <c r="K61">
        <v>0.92046553714624479</v>
      </c>
      <c r="L61">
        <v>0.96187170379937559</v>
      </c>
      <c r="M61">
        <v>0.99600312604666752</v>
      </c>
    </row>
    <row r="62" spans="2:13" x14ac:dyDescent="0.55000000000000004">
      <c r="B62" t="s">
        <v>1797</v>
      </c>
      <c r="C62">
        <v>0.12344177561568867</v>
      </c>
      <c r="D62">
        <v>0.11983471074380166</v>
      </c>
      <c r="E62">
        <v>0.10832482869222917</v>
      </c>
      <c r="F62">
        <v>0.30601815137897609</v>
      </c>
      <c r="G62">
        <v>0.42680331541218641</v>
      </c>
      <c r="H62">
        <v>0.51354775828460042</v>
      </c>
      <c r="I62">
        <v>0.57861409544715792</v>
      </c>
      <c r="J62">
        <v>0.6174146517904342</v>
      </c>
      <c r="K62">
        <v>0.71711838914638271</v>
      </c>
      <c r="L62">
        <v>0.80760859670465157</v>
      </c>
      <c r="M62">
        <v>0.86493624476817743</v>
      </c>
    </row>
    <row r="63" spans="2:13" x14ac:dyDescent="0.55000000000000004">
      <c r="B63" t="s">
        <v>1794</v>
      </c>
      <c r="C63">
        <v>0.15539669189795347</v>
      </c>
      <c r="D63">
        <v>0.20282398993429332</v>
      </c>
      <c r="E63">
        <v>0.26329759818575404</v>
      </c>
      <c r="F63">
        <v>0.39628984063745015</v>
      </c>
      <c r="G63">
        <v>0.56675610568166235</v>
      </c>
      <c r="H63">
        <v>0.60314192364498953</v>
      </c>
      <c r="I63">
        <v>0.6240615847295008</v>
      </c>
      <c r="J63">
        <v>0.6790171219967065</v>
      </c>
      <c r="K63">
        <v>0.72468357467062017</v>
      </c>
      <c r="L63">
        <v>0.7509727626459145</v>
      </c>
      <c r="M63">
        <v>0.83852730408477605</v>
      </c>
    </row>
    <row r="64" spans="2:13" x14ac:dyDescent="0.55000000000000004">
      <c r="B64" t="s">
        <v>1795</v>
      </c>
      <c r="C64">
        <v>0.19659505472233479</v>
      </c>
      <c r="D64">
        <v>0.18983851910200869</v>
      </c>
      <c r="E64">
        <v>0.17495169506411379</v>
      </c>
      <c r="F64">
        <v>0.27112193636778809</v>
      </c>
      <c r="G64">
        <v>0.55910728815529465</v>
      </c>
      <c r="H64">
        <v>0.59837871178077362</v>
      </c>
      <c r="I64">
        <v>0.69644070099171307</v>
      </c>
      <c r="J64">
        <v>0.7617149758454107</v>
      </c>
      <c r="K64">
        <v>0.82552914745181505</v>
      </c>
      <c r="L64">
        <v>0.86260996245867649</v>
      </c>
      <c r="M64">
        <v>0.9378194630539427</v>
      </c>
    </row>
    <row r="65" spans="2:13" x14ac:dyDescent="0.55000000000000004">
      <c r="B65" t="s">
        <v>2081</v>
      </c>
      <c r="C65">
        <v>0.17917671824341974</v>
      </c>
      <c r="D65">
        <v>0.21067836365804854</v>
      </c>
      <c r="E65">
        <v>0.27003004902736044</v>
      </c>
      <c r="F65">
        <v>0.48015813617673214</v>
      </c>
      <c r="G65">
        <v>0.61509191509004379</v>
      </c>
      <c r="H65">
        <v>0.6308174841508174</v>
      </c>
      <c r="I65">
        <v>0.61845231323156402</v>
      </c>
      <c r="J65">
        <v>0.6538363371398932</v>
      </c>
      <c r="K65">
        <v>0.70113759163526979</v>
      </c>
      <c r="L65">
        <v>0.76229092190502357</v>
      </c>
      <c r="M65">
        <v>0.84604051713236805</v>
      </c>
    </row>
    <row r="68" spans="2:13" x14ac:dyDescent="0.55000000000000004">
      <c r="B68" t="s">
        <v>2098</v>
      </c>
      <c r="C68">
        <v>2005</v>
      </c>
      <c r="D68">
        <v>2010</v>
      </c>
      <c r="E68">
        <v>2020</v>
      </c>
      <c r="F68">
        <v>2030</v>
      </c>
      <c r="G68">
        <v>2040</v>
      </c>
      <c r="H68">
        <v>2050</v>
      </c>
      <c r="I68">
        <v>2060</v>
      </c>
      <c r="J68">
        <v>2070</v>
      </c>
      <c r="K68">
        <v>2080</v>
      </c>
      <c r="L68">
        <v>2090</v>
      </c>
      <c r="M68">
        <v>2100</v>
      </c>
    </row>
    <row r="69" spans="2:13" x14ac:dyDescent="0.55000000000000004">
      <c r="B69" t="s">
        <v>2086</v>
      </c>
      <c r="C69">
        <v>1.0681244743481918E-2</v>
      </c>
      <c r="D69">
        <v>1.1799245071997762E-2</v>
      </c>
      <c r="E69">
        <v>1.2524482012163695E-2</v>
      </c>
      <c r="F69">
        <v>7.4701195219123494E-4</v>
      </c>
      <c r="G69">
        <v>1.7234963473628546E-3</v>
      </c>
      <c r="H69">
        <v>4.6547016962807143E-3</v>
      </c>
      <c r="I69">
        <v>1.0918721174239449E-2</v>
      </c>
      <c r="J69">
        <v>1.3481340396404976E-2</v>
      </c>
      <c r="K69">
        <v>1.2186813292262809E-2</v>
      </c>
      <c r="L69">
        <v>1.3196140523573825E-2</v>
      </c>
      <c r="M69">
        <v>1.3290047681850463E-2</v>
      </c>
    </row>
    <row r="70" spans="2:13" x14ac:dyDescent="0.55000000000000004">
      <c r="B70" t="s">
        <v>2087</v>
      </c>
      <c r="C70">
        <v>0.39405663022147458</v>
      </c>
      <c r="D70">
        <v>0.35786383335663358</v>
      </c>
      <c r="E70">
        <v>0.24234614988145556</v>
      </c>
      <c r="F70">
        <v>2.7589641434262947E-2</v>
      </c>
      <c r="G70">
        <v>1.461054858105329E-2</v>
      </c>
      <c r="H70">
        <v>8.5485386922078497E-3</v>
      </c>
      <c r="I70">
        <v>2.4238887704375344E-3</v>
      </c>
      <c r="J70">
        <v>1.884808443941829E-4</v>
      </c>
      <c r="K70">
        <v>9.5959159781596937E-6</v>
      </c>
      <c r="L70">
        <v>9.2865169061040276E-6</v>
      </c>
      <c r="M70">
        <v>9.222795060270967E-6</v>
      </c>
    </row>
    <row r="71" spans="2:13" x14ac:dyDescent="0.55000000000000004">
      <c r="B71" t="s">
        <v>1771</v>
      </c>
      <c r="C71">
        <v>4.1631623212783853E-2</v>
      </c>
      <c r="D71">
        <v>1.4539354117153642E-2</v>
      </c>
      <c r="E71">
        <v>3.8655808679517577E-3</v>
      </c>
      <c r="F71">
        <v>1.7679282868525894E-3</v>
      </c>
      <c r="G71">
        <v>3.1336297224779174E-4</v>
      </c>
      <c r="H71">
        <v>8.9513494159244511E-5</v>
      </c>
      <c r="I71">
        <v>0</v>
      </c>
      <c r="J71">
        <v>0</v>
      </c>
      <c r="K71">
        <v>0</v>
      </c>
      <c r="L71">
        <v>0</v>
      </c>
      <c r="M71">
        <v>0</v>
      </c>
    </row>
    <row r="72" spans="2:13" x14ac:dyDescent="0.55000000000000004">
      <c r="B72" t="s">
        <v>2088</v>
      </c>
      <c r="C72">
        <v>0.18631903560414914</v>
      </c>
      <c r="D72">
        <v>0.20933873899063329</v>
      </c>
      <c r="E72">
        <v>0.27705906607566233</v>
      </c>
      <c r="F72">
        <v>0.35288844621513943</v>
      </c>
      <c r="G72">
        <v>0.23341624395307387</v>
      </c>
      <c r="H72">
        <v>0.16401855913112234</v>
      </c>
      <c r="I72">
        <v>8.2614208925745961E-2</v>
      </c>
      <c r="J72">
        <v>3.4938396524016431E-2</v>
      </c>
      <c r="K72">
        <v>5.1817946282062342E-4</v>
      </c>
      <c r="L72">
        <v>9.2865169061040276E-6</v>
      </c>
      <c r="M72">
        <v>0</v>
      </c>
    </row>
    <row r="73" spans="2:13" x14ac:dyDescent="0.55000000000000004">
      <c r="B73" t="s">
        <v>1779</v>
      </c>
      <c r="C73">
        <v>3.055789178581441E-3</v>
      </c>
      <c r="D73">
        <v>4.166084160492101E-3</v>
      </c>
      <c r="E73">
        <v>3.685187094114009E-3</v>
      </c>
      <c r="F73">
        <v>1.3122509960159363E-2</v>
      </c>
      <c r="G73">
        <v>3.7251023325956242E-2</v>
      </c>
      <c r="H73">
        <v>4.2175774664697373E-2</v>
      </c>
      <c r="I73">
        <v>4.1733529339153655E-2</v>
      </c>
      <c r="J73">
        <v>4.4104517588238794E-2</v>
      </c>
      <c r="K73">
        <v>4.28073811785704E-2</v>
      </c>
      <c r="L73">
        <v>4.1325000232162928E-2</v>
      </c>
      <c r="M73">
        <v>4.1142888763868783E-2</v>
      </c>
    </row>
    <row r="74" spans="2:13" x14ac:dyDescent="0.55000000000000004">
      <c r="B74" t="s">
        <v>1769</v>
      </c>
      <c r="C74">
        <v>0.13176338659938325</v>
      </c>
      <c r="D74">
        <v>0.14033272752691178</v>
      </c>
      <c r="E74">
        <v>0.12978043500670033</v>
      </c>
      <c r="F74">
        <v>0.13725099601593624</v>
      </c>
      <c r="G74">
        <v>0.12070349987269628</v>
      </c>
      <c r="H74">
        <v>9.4690357904787498E-2</v>
      </c>
      <c r="I74">
        <v>7.2963540673078003E-2</v>
      </c>
      <c r="J74">
        <v>6.558141380473384E-2</v>
      </c>
      <c r="K74">
        <v>6.4235061557800996E-2</v>
      </c>
      <c r="L74">
        <v>6.2739708217638815E-2</v>
      </c>
      <c r="M74">
        <v>6.276112038514392E-2</v>
      </c>
    </row>
    <row r="75" spans="2:13" x14ac:dyDescent="0.55000000000000004">
      <c r="B75" t="s">
        <v>1770</v>
      </c>
      <c r="C75">
        <v>0.22259601906363891</v>
      </c>
      <c r="D75">
        <v>0.21543408360128619</v>
      </c>
      <c r="E75">
        <v>0.2134316049891764</v>
      </c>
      <c r="F75">
        <v>0.22146414342629481</v>
      </c>
      <c r="G75">
        <v>0.18490373881196262</v>
      </c>
      <c r="H75">
        <v>0.22420146503752109</v>
      </c>
      <c r="I75">
        <v>0.29090031757431573</v>
      </c>
      <c r="J75">
        <v>0.28585600063488287</v>
      </c>
      <c r="K75">
        <v>0.274788649950581</v>
      </c>
      <c r="L75">
        <v>0.24900866432027341</v>
      </c>
      <c r="M75">
        <v>0.16146347312016382</v>
      </c>
    </row>
    <row r="76" spans="2:13" x14ac:dyDescent="0.55000000000000004">
      <c r="B76" t="s">
        <v>1773</v>
      </c>
      <c r="C76">
        <v>0</v>
      </c>
      <c r="D76">
        <v>0</v>
      </c>
      <c r="E76">
        <v>0</v>
      </c>
      <c r="F76">
        <v>0</v>
      </c>
      <c r="G76">
        <v>0</v>
      </c>
      <c r="H76">
        <v>0</v>
      </c>
      <c r="I76">
        <v>0</v>
      </c>
      <c r="J76">
        <v>0</v>
      </c>
      <c r="K76">
        <v>0</v>
      </c>
      <c r="L76">
        <v>0</v>
      </c>
      <c r="M76">
        <v>0</v>
      </c>
    </row>
    <row r="77" spans="2:13" x14ac:dyDescent="0.55000000000000004">
      <c r="B77" t="s">
        <v>1767</v>
      </c>
      <c r="C77">
        <v>4.2052144659377626E-4</v>
      </c>
      <c r="D77">
        <v>6.4588284635817145E-3</v>
      </c>
      <c r="E77">
        <v>2.3348108442428621E-2</v>
      </c>
      <c r="F77">
        <v>5.2066733067729083E-2</v>
      </c>
      <c r="G77">
        <v>9.0796921208797662E-2</v>
      </c>
      <c r="H77">
        <v>0.13285294424801206</v>
      </c>
      <c r="I77">
        <v>0.1584056198310011</v>
      </c>
      <c r="J77">
        <v>0.18387794377318811</v>
      </c>
      <c r="K77">
        <v>0.18307088503133065</v>
      </c>
      <c r="L77">
        <v>0.1880798268993249</v>
      </c>
      <c r="M77">
        <v>0.21954863640975036</v>
      </c>
    </row>
    <row r="78" spans="2:13" x14ac:dyDescent="0.55000000000000004">
      <c r="B78" t="s">
        <v>1768</v>
      </c>
      <c r="C78">
        <v>9.475749929913093E-3</v>
      </c>
      <c r="D78">
        <v>4.0067104711309941E-2</v>
      </c>
      <c r="E78">
        <v>9.3959385630347392E-2</v>
      </c>
      <c r="F78">
        <v>0.19310258964143423</v>
      </c>
      <c r="G78">
        <v>0.31628116492684932</v>
      </c>
      <c r="H78">
        <v>0.32876814513121189</v>
      </c>
      <c r="I78">
        <v>0.34004017371202855</v>
      </c>
      <c r="J78">
        <v>0.37197190643414085</v>
      </c>
      <c r="K78">
        <v>0.42238343361065528</v>
      </c>
      <c r="L78">
        <v>0.44563208677321403</v>
      </c>
      <c r="M78">
        <v>0.50178461084416248</v>
      </c>
    </row>
    <row r="79" spans="2:13" x14ac:dyDescent="0.55000000000000004">
      <c r="B79" t="s">
        <v>1835</v>
      </c>
      <c r="C79">
        <v>0</v>
      </c>
      <c r="D79">
        <v>0</v>
      </c>
      <c r="E79">
        <v>0</v>
      </c>
      <c r="F79">
        <v>0.43333333333333335</v>
      </c>
      <c r="G79">
        <v>0.63636363636363646</v>
      </c>
      <c r="H79">
        <v>0.96153846153846145</v>
      </c>
      <c r="I79">
        <v>0.92600205549845838</v>
      </c>
      <c r="J79">
        <v>0.95952906548933048</v>
      </c>
      <c r="K79">
        <v>0.9976377952755906</v>
      </c>
      <c r="L79">
        <v>1</v>
      </c>
      <c r="M79">
        <v>1</v>
      </c>
    </row>
    <row r="80" spans="2:13" x14ac:dyDescent="0.55000000000000004">
      <c r="B80" t="s">
        <v>1836</v>
      </c>
      <c r="C80">
        <v>0</v>
      </c>
      <c r="D80">
        <v>0</v>
      </c>
      <c r="E80">
        <v>0</v>
      </c>
      <c r="F80">
        <v>0.56407942238267139</v>
      </c>
      <c r="G80">
        <v>0.99195710455764075</v>
      </c>
      <c r="H80">
        <v>0.98952879581151831</v>
      </c>
      <c r="I80">
        <v>1</v>
      </c>
      <c r="J80">
        <v>1</v>
      </c>
      <c r="K80">
        <v>1</v>
      </c>
      <c r="L80">
        <v>1</v>
      </c>
      <c r="M80">
        <v>1</v>
      </c>
    </row>
    <row r="81" spans="2:13" x14ac:dyDescent="0.55000000000000004">
      <c r="B81" t="s">
        <v>1837</v>
      </c>
      <c r="C81">
        <v>0</v>
      </c>
      <c r="D81">
        <v>0</v>
      </c>
      <c r="E81">
        <v>0</v>
      </c>
      <c r="F81">
        <v>0.12207169065763476</v>
      </c>
      <c r="G81">
        <v>0.61856016110085588</v>
      </c>
      <c r="H81">
        <v>0.8819356012370384</v>
      </c>
      <c r="I81">
        <v>0.85004074979625099</v>
      </c>
      <c r="J81">
        <v>0.85008517887563884</v>
      </c>
      <c r="K81">
        <v>0.85185185185185186</v>
      </c>
      <c r="L81">
        <v>1</v>
      </c>
      <c r="M81">
        <v>0</v>
      </c>
    </row>
    <row r="82" spans="2:13" x14ac:dyDescent="0.55000000000000004">
      <c r="B82" t="s">
        <v>1838</v>
      </c>
      <c r="C82">
        <v>0</v>
      </c>
      <c r="D82">
        <v>0</v>
      </c>
      <c r="E82">
        <v>0</v>
      </c>
      <c r="F82">
        <v>0.37316148212454653</v>
      </c>
      <c r="G82">
        <v>0.74896030067404429</v>
      </c>
      <c r="H82">
        <v>0.94433428619567261</v>
      </c>
      <c r="I82">
        <v>0.92534760176490316</v>
      </c>
      <c r="J82">
        <v>0.93653808145498985</v>
      </c>
      <c r="K82">
        <v>0.94982988237581412</v>
      </c>
      <c r="L82">
        <v>1</v>
      </c>
      <c r="M82">
        <v>0.66666666666666663</v>
      </c>
    </row>
    <row r="84" spans="2:13" x14ac:dyDescent="0.55000000000000004">
      <c r="B84" t="s">
        <v>2099</v>
      </c>
      <c r="C84">
        <v>2005</v>
      </c>
      <c r="D84">
        <v>2010</v>
      </c>
      <c r="E84">
        <v>2020</v>
      </c>
      <c r="F84">
        <v>2030</v>
      </c>
      <c r="G84">
        <v>2040</v>
      </c>
      <c r="H84">
        <v>2050</v>
      </c>
      <c r="I84">
        <v>2060</v>
      </c>
      <c r="J84">
        <v>2070</v>
      </c>
      <c r="K84">
        <v>2080</v>
      </c>
      <c r="L84">
        <v>2090</v>
      </c>
      <c r="M84">
        <v>2100</v>
      </c>
    </row>
    <row r="85" spans="2:13" x14ac:dyDescent="0.55000000000000004">
      <c r="B85" t="s">
        <v>2086</v>
      </c>
      <c r="C85">
        <v>1.4187271990271585E-3</v>
      </c>
      <c r="D85">
        <v>1.9692792437967706E-4</v>
      </c>
      <c r="E85">
        <v>1.7565431231336728E-4</v>
      </c>
      <c r="F85">
        <v>4.5669051606028315E-4</v>
      </c>
      <c r="G85">
        <v>5.2307334650703238E-3</v>
      </c>
      <c r="H85">
        <v>1.6389109172614328E-2</v>
      </c>
      <c r="I85">
        <v>1.6981388398315447E-2</v>
      </c>
      <c r="J85">
        <v>1.1473429951690822E-2</v>
      </c>
      <c r="K85">
        <v>1.1233297859761144E-2</v>
      </c>
      <c r="L85">
        <v>1.2663192693449879E-2</v>
      </c>
      <c r="M85">
        <v>8.2378045754553132E-3</v>
      </c>
    </row>
    <row r="86" spans="2:13" x14ac:dyDescent="0.55000000000000004">
      <c r="B86" t="s">
        <v>2087</v>
      </c>
      <c r="C86">
        <v>0.18909606809890556</v>
      </c>
      <c r="D86">
        <v>0.22075620322961798</v>
      </c>
      <c r="E86">
        <v>0.19023362023537677</v>
      </c>
      <c r="F86">
        <v>1.217841376160755E-3</v>
      </c>
      <c r="G86">
        <v>3.0222015575961875E-3</v>
      </c>
      <c r="H86">
        <v>4.6700149792933297E-3</v>
      </c>
      <c r="I86">
        <v>2.7170221437304715E-3</v>
      </c>
      <c r="J86">
        <v>6.0386473429951696E-5</v>
      </c>
      <c r="K86">
        <v>0</v>
      </c>
      <c r="L86">
        <v>0</v>
      </c>
      <c r="M86">
        <v>0</v>
      </c>
    </row>
    <row r="87" spans="2:13" x14ac:dyDescent="0.55000000000000004">
      <c r="B87" t="s">
        <v>1771</v>
      </c>
      <c r="C87">
        <v>3.6886907174706121E-2</v>
      </c>
      <c r="D87">
        <v>1.8511224891689645E-2</v>
      </c>
      <c r="E87">
        <v>0</v>
      </c>
      <c r="F87">
        <v>0</v>
      </c>
      <c r="G87">
        <v>0</v>
      </c>
      <c r="H87">
        <v>0</v>
      </c>
      <c r="I87">
        <v>0</v>
      </c>
      <c r="J87">
        <v>0</v>
      </c>
      <c r="K87">
        <v>0</v>
      </c>
      <c r="L87">
        <v>0</v>
      </c>
      <c r="M87">
        <v>0</v>
      </c>
    </row>
    <row r="88" spans="2:13" x14ac:dyDescent="0.55000000000000004">
      <c r="B88" t="s">
        <v>2088</v>
      </c>
      <c r="C88">
        <v>0.42278070531009321</v>
      </c>
      <c r="D88">
        <v>0.40764080346593151</v>
      </c>
      <c r="E88">
        <v>0.43808185490953805</v>
      </c>
      <c r="F88">
        <v>0.52169279951286351</v>
      </c>
      <c r="G88">
        <v>0.17063814948273859</v>
      </c>
      <c r="H88">
        <v>6.5380209710106621E-2</v>
      </c>
      <c r="I88">
        <v>3.457410677897025E-2</v>
      </c>
      <c r="J88">
        <v>0</v>
      </c>
      <c r="K88">
        <v>0</v>
      </c>
      <c r="L88">
        <v>0</v>
      </c>
      <c r="M88">
        <v>0</v>
      </c>
    </row>
    <row r="89" spans="2:13" x14ac:dyDescent="0.55000000000000004">
      <c r="B89" t="s">
        <v>1779</v>
      </c>
      <c r="C89">
        <v>2.0267531414673692E-4</v>
      </c>
      <c r="D89">
        <v>1.9692792437967706E-4</v>
      </c>
      <c r="E89">
        <v>1.7565431231336728E-4</v>
      </c>
      <c r="F89">
        <v>1.5223017202009437E-4</v>
      </c>
      <c r="G89">
        <v>0</v>
      </c>
      <c r="H89">
        <v>0</v>
      </c>
      <c r="I89">
        <v>0</v>
      </c>
      <c r="J89">
        <v>0</v>
      </c>
      <c r="K89">
        <v>8.0406763627763975E-3</v>
      </c>
      <c r="L89">
        <v>7.6203283465008124E-3</v>
      </c>
      <c r="M89">
        <v>1.5185350602947744E-2</v>
      </c>
    </row>
    <row r="90" spans="2:13" x14ac:dyDescent="0.55000000000000004">
      <c r="B90" t="s">
        <v>1769</v>
      </c>
      <c r="C90">
        <v>0.19497365220916091</v>
      </c>
      <c r="D90">
        <v>0.18944466325324932</v>
      </c>
      <c r="E90">
        <v>0.16897944844545931</v>
      </c>
      <c r="F90">
        <v>0.20977317704369006</v>
      </c>
      <c r="G90">
        <v>0.38951528536557017</v>
      </c>
      <c r="H90">
        <v>0.3417041148999912</v>
      </c>
      <c r="I90">
        <v>0.38819453878549109</v>
      </c>
      <c r="J90">
        <v>0.4198067632850242</v>
      </c>
      <c r="K90">
        <v>0.43863072011351539</v>
      </c>
      <c r="L90">
        <v>0.43391046114192855</v>
      </c>
      <c r="M90">
        <v>0.39516649297801598</v>
      </c>
    </row>
    <row r="91" spans="2:13" x14ac:dyDescent="0.55000000000000004">
      <c r="B91" t="s">
        <v>1770</v>
      </c>
      <c r="C91">
        <v>0.15464126469396028</v>
      </c>
      <c r="D91">
        <v>0.16325324931075227</v>
      </c>
      <c r="E91">
        <v>0.19673282979097137</v>
      </c>
      <c r="F91">
        <v>0.20596742274318769</v>
      </c>
      <c r="G91">
        <v>0.26723236080437057</v>
      </c>
      <c r="H91">
        <v>0.3315710635298264</v>
      </c>
      <c r="I91">
        <v>0.26626817008558618</v>
      </c>
      <c r="J91">
        <v>0.23822463768115942</v>
      </c>
      <c r="K91">
        <v>0.17447085254818492</v>
      </c>
      <c r="L91">
        <v>0.13739003754132345</v>
      </c>
      <c r="M91">
        <v>6.2180536946057262E-2</v>
      </c>
    </row>
    <row r="92" spans="2:13" x14ac:dyDescent="0.55000000000000004">
      <c r="B92" t="s">
        <v>1773</v>
      </c>
      <c r="C92">
        <v>0</v>
      </c>
      <c r="D92">
        <v>0</v>
      </c>
      <c r="E92">
        <v>0</v>
      </c>
      <c r="F92">
        <v>0</v>
      </c>
      <c r="G92">
        <v>0</v>
      </c>
      <c r="H92">
        <v>0</v>
      </c>
      <c r="I92">
        <v>0</v>
      </c>
      <c r="J92">
        <v>0</v>
      </c>
      <c r="K92">
        <v>0</v>
      </c>
      <c r="L92">
        <v>0</v>
      </c>
      <c r="M92">
        <v>0</v>
      </c>
    </row>
    <row r="93" spans="2:13" x14ac:dyDescent="0.55000000000000004">
      <c r="B93" t="s">
        <v>1767</v>
      </c>
      <c r="C93">
        <v>0</v>
      </c>
      <c r="D93">
        <v>0</v>
      </c>
      <c r="E93">
        <v>0</v>
      </c>
      <c r="F93">
        <v>6.0892068808037752E-3</v>
      </c>
      <c r="G93">
        <v>1.6738347088225036E-2</v>
      </c>
      <c r="H93">
        <v>3.0222927130143625E-2</v>
      </c>
      <c r="I93">
        <v>4.5238418693112355E-2</v>
      </c>
      <c r="J93">
        <v>7.192028985507247E-2</v>
      </c>
      <c r="K93">
        <v>0.1210240037838477</v>
      </c>
      <c r="L93">
        <v>0.1636689639715358</v>
      </c>
      <c r="M93">
        <v>0.20490298248225894</v>
      </c>
    </row>
    <row r="94" spans="2:13" x14ac:dyDescent="0.55000000000000004">
      <c r="B94" t="s">
        <v>1768</v>
      </c>
      <c r="C94">
        <v>0</v>
      </c>
      <c r="D94">
        <v>0</v>
      </c>
      <c r="E94">
        <v>5.6209379940277528E-3</v>
      </c>
      <c r="F94">
        <v>5.4650631755213883E-2</v>
      </c>
      <c r="G94">
        <v>0.14762292223642917</v>
      </c>
      <c r="H94">
        <v>0.21006256057802447</v>
      </c>
      <c r="I94">
        <v>0.24602635511479418</v>
      </c>
      <c r="J94">
        <v>0.2585144927536232</v>
      </c>
      <c r="K94">
        <v>0.24660044933191438</v>
      </c>
      <c r="L94">
        <v>0.24474701630526138</v>
      </c>
      <c r="M94">
        <v>0.31432683241526471</v>
      </c>
    </row>
    <row r="95" spans="2:13" x14ac:dyDescent="0.55000000000000004">
      <c r="B95" t="s">
        <v>1835</v>
      </c>
      <c r="C95">
        <v>0</v>
      </c>
      <c r="D95">
        <v>0</v>
      </c>
      <c r="E95">
        <v>0</v>
      </c>
      <c r="F95">
        <v>1</v>
      </c>
      <c r="G95">
        <v>0.73333333333333339</v>
      </c>
      <c r="H95">
        <v>0.84408602150537637</v>
      </c>
      <c r="I95">
        <v>0.93600000000000005</v>
      </c>
      <c r="J95">
        <v>1</v>
      </c>
      <c r="K95">
        <v>1</v>
      </c>
      <c r="L95">
        <v>1</v>
      </c>
      <c r="M95">
        <v>1</v>
      </c>
    </row>
    <row r="96" spans="2:13" x14ac:dyDescent="0.55000000000000004">
      <c r="B96" t="s">
        <v>1836</v>
      </c>
      <c r="C96">
        <v>0</v>
      </c>
      <c r="D96">
        <v>0</v>
      </c>
      <c r="E96">
        <v>0</v>
      </c>
      <c r="F96">
        <v>1</v>
      </c>
      <c r="G96">
        <v>1</v>
      </c>
      <c r="H96">
        <v>1</v>
      </c>
      <c r="I96">
        <v>1</v>
      </c>
      <c r="J96">
        <v>1</v>
      </c>
      <c r="K96">
        <v>0</v>
      </c>
      <c r="L96">
        <v>0</v>
      </c>
      <c r="M96">
        <v>0</v>
      </c>
    </row>
    <row r="97" spans="2:13" x14ac:dyDescent="0.55000000000000004">
      <c r="B97" t="s">
        <v>1837</v>
      </c>
      <c r="C97">
        <v>0</v>
      </c>
      <c r="D97">
        <v>0</v>
      </c>
      <c r="E97">
        <v>0</v>
      </c>
      <c r="F97">
        <v>0.12955938138313394</v>
      </c>
      <c r="G97">
        <v>0.91757493188010897</v>
      </c>
      <c r="H97">
        <v>0.85040431266846361</v>
      </c>
      <c r="I97">
        <v>0.85068762278978383</v>
      </c>
      <c r="J97">
        <v>0</v>
      </c>
      <c r="K97">
        <v>0</v>
      </c>
      <c r="L97">
        <v>0</v>
      </c>
      <c r="M97">
        <v>0</v>
      </c>
    </row>
    <row r="98" spans="2:13" x14ac:dyDescent="0.55000000000000004">
      <c r="B98" t="s">
        <v>1838</v>
      </c>
      <c r="C98">
        <v>0</v>
      </c>
      <c r="D98">
        <v>0</v>
      </c>
      <c r="E98">
        <v>0</v>
      </c>
      <c r="F98">
        <v>0.70985312712771131</v>
      </c>
      <c r="G98">
        <v>0.88363608840448082</v>
      </c>
      <c r="H98">
        <v>0.8981634447246134</v>
      </c>
      <c r="I98">
        <v>0.92889587426326126</v>
      </c>
      <c r="J98">
        <v>0.66666666666666663</v>
      </c>
      <c r="K98">
        <v>0.33333333333333331</v>
      </c>
      <c r="L98">
        <v>0.33333333333333331</v>
      </c>
      <c r="M98">
        <v>0</v>
      </c>
    </row>
    <row r="100" spans="2:13" x14ac:dyDescent="0.55000000000000004">
      <c r="B100" t="s">
        <v>2100</v>
      </c>
      <c r="C100">
        <v>2005</v>
      </c>
      <c r="D100">
        <v>2010</v>
      </c>
      <c r="E100">
        <v>2020</v>
      </c>
      <c r="F100">
        <v>2030</v>
      </c>
      <c r="G100">
        <v>2040</v>
      </c>
      <c r="H100">
        <v>2050</v>
      </c>
      <c r="I100">
        <v>2060</v>
      </c>
      <c r="J100">
        <v>2070</v>
      </c>
      <c r="K100">
        <v>2080</v>
      </c>
      <c r="L100">
        <v>2090</v>
      </c>
      <c r="M100">
        <v>2100</v>
      </c>
    </row>
    <row r="101" spans="2:13" x14ac:dyDescent="0.55000000000000004">
      <c r="B101" t="s">
        <v>2086</v>
      </c>
      <c r="C101">
        <v>1.0531532647751209E-3</v>
      </c>
      <c r="D101">
        <v>8.3522844738474263E-3</v>
      </c>
      <c r="E101">
        <v>2.9353936473650692E-2</v>
      </c>
      <c r="F101">
        <v>1.1852289263344371E-2</v>
      </c>
      <c r="G101">
        <v>6.2686143809388738E-3</v>
      </c>
      <c r="H101">
        <v>9.1078388472223635E-3</v>
      </c>
      <c r="I101">
        <v>1.1217732125962969E-2</v>
      </c>
      <c r="J101">
        <v>9.6536020802737762E-3</v>
      </c>
      <c r="K101">
        <v>9.4711177794448622E-3</v>
      </c>
      <c r="L101">
        <v>9.6138362904428214E-3</v>
      </c>
      <c r="M101">
        <v>8.8908151670981268E-3</v>
      </c>
    </row>
    <row r="102" spans="2:13" x14ac:dyDescent="0.55000000000000004">
      <c r="B102" t="s">
        <v>2087</v>
      </c>
      <c r="C102">
        <v>0.63858257960599674</v>
      </c>
      <c r="D102">
        <v>0.65867273103163115</v>
      </c>
      <c r="E102">
        <v>0.53066932513638509</v>
      </c>
      <c r="F102">
        <v>7.242128350591559E-2</v>
      </c>
      <c r="G102">
        <v>1.6238831371436675E-2</v>
      </c>
      <c r="H102">
        <v>3.6533118951428251E-3</v>
      </c>
      <c r="I102">
        <v>2.8541217811627962E-3</v>
      </c>
      <c r="J102">
        <v>1.7649991242370757E-3</v>
      </c>
      <c r="K102">
        <v>4.8137034258564649E-4</v>
      </c>
      <c r="L102">
        <v>8.945877441479051E-5</v>
      </c>
      <c r="M102">
        <v>0</v>
      </c>
    </row>
    <row r="103" spans="2:13" x14ac:dyDescent="0.55000000000000004">
      <c r="B103" t="s">
        <v>1771</v>
      </c>
      <c r="C103">
        <v>4.9312352868293899E-2</v>
      </c>
      <c r="D103">
        <v>2.0053752325821791E-2</v>
      </c>
      <c r="E103">
        <v>5.704632937332115E-3</v>
      </c>
      <c r="F103">
        <v>1.9191429234240883E-3</v>
      </c>
      <c r="G103">
        <v>2.2691816763579633E-4</v>
      </c>
      <c r="H103">
        <v>6.105813752327842E-5</v>
      </c>
      <c r="I103">
        <v>0</v>
      </c>
      <c r="J103">
        <v>0</v>
      </c>
      <c r="K103">
        <v>0</v>
      </c>
      <c r="L103">
        <v>0</v>
      </c>
      <c r="M103">
        <v>0</v>
      </c>
    </row>
    <row r="104" spans="2:13" x14ac:dyDescent="0.55000000000000004">
      <c r="B104" t="s">
        <v>2088</v>
      </c>
      <c r="C104">
        <v>0.10946598934456697</v>
      </c>
      <c r="D104">
        <v>0.10473433946661154</v>
      </c>
      <c r="E104">
        <v>0.10365262662346654</v>
      </c>
      <c r="F104">
        <v>0.17654005947234114</v>
      </c>
      <c r="G104">
        <v>8.9887959154729816E-2</v>
      </c>
      <c r="H104">
        <v>3.7784810770655458E-2</v>
      </c>
      <c r="I104">
        <v>1.9223583473124351E-2</v>
      </c>
      <c r="J104">
        <v>1.8929952439336573E-3</v>
      </c>
      <c r="K104">
        <v>0</v>
      </c>
      <c r="L104">
        <v>0</v>
      </c>
      <c r="M104">
        <v>0</v>
      </c>
    </row>
    <row r="105" spans="2:13" x14ac:dyDescent="0.55000000000000004">
      <c r="B105" t="s">
        <v>1779</v>
      </c>
      <c r="C105">
        <v>3.6550613306901253E-3</v>
      </c>
      <c r="D105">
        <v>6.3262352697953279E-3</v>
      </c>
      <c r="E105">
        <v>3.4615491124588079E-3</v>
      </c>
      <c r="F105">
        <v>4.344433431047936E-3</v>
      </c>
      <c r="G105">
        <v>4.7794639058289607E-3</v>
      </c>
      <c r="H105">
        <v>4.6404184517691597E-3</v>
      </c>
      <c r="I105">
        <v>4.5475143699864051E-3</v>
      </c>
      <c r="J105">
        <v>4.9649021166516209E-3</v>
      </c>
      <c r="K105">
        <v>5.8389597399349851E-3</v>
      </c>
      <c r="L105">
        <v>5.7492172357238702E-3</v>
      </c>
      <c r="M105">
        <v>5.5992222000960535E-3</v>
      </c>
    </row>
    <row r="106" spans="2:13" x14ac:dyDescent="0.55000000000000004">
      <c r="B106" t="s">
        <v>1769</v>
      </c>
      <c r="C106">
        <v>0.13777722710940404</v>
      </c>
      <c r="D106">
        <v>0.1513334711598098</v>
      </c>
      <c r="E106">
        <v>0.15981279942399823</v>
      </c>
      <c r="F106">
        <v>0.19952759558808023</v>
      </c>
      <c r="G106">
        <v>0.15468727840022692</v>
      </c>
      <c r="H106">
        <v>0.12196362970274863</v>
      </c>
      <c r="I106">
        <v>9.6213319764992089E-2</v>
      </c>
      <c r="J106">
        <v>8.1796257123994548E-2</v>
      </c>
      <c r="K106">
        <v>7.6019004751187808E-2</v>
      </c>
      <c r="L106">
        <v>7.2568957805278056E-2</v>
      </c>
      <c r="M106">
        <v>7.1284658365448811E-2</v>
      </c>
    </row>
    <row r="107" spans="2:13" x14ac:dyDescent="0.55000000000000004">
      <c r="B107" t="s">
        <v>1770</v>
      </c>
      <c r="C107">
        <v>5.7737578986494863E-2</v>
      </c>
      <c r="D107">
        <v>4.2671077113913589E-2</v>
      </c>
      <c r="E107">
        <v>7.4852538007809263E-2</v>
      </c>
      <c r="F107">
        <v>0.15715882489402536</v>
      </c>
      <c r="G107">
        <v>0.23176854346901146</v>
      </c>
      <c r="H107">
        <v>0.31798060386498012</v>
      </c>
      <c r="I107">
        <v>0.40421996613214822</v>
      </c>
      <c r="J107">
        <v>0.40215707144878132</v>
      </c>
      <c r="K107">
        <v>0.38237059264816209</v>
      </c>
      <c r="L107">
        <v>0.31719099448337557</v>
      </c>
      <c r="M107">
        <v>0.21530649298925841</v>
      </c>
    </row>
    <row r="108" spans="2:13" x14ac:dyDescent="0.55000000000000004">
      <c r="B108" t="s">
        <v>1773</v>
      </c>
      <c r="C108">
        <v>0</v>
      </c>
      <c r="D108">
        <v>0</v>
      </c>
      <c r="E108">
        <v>0</v>
      </c>
      <c r="F108">
        <v>0</v>
      </c>
      <c r="G108">
        <v>0</v>
      </c>
      <c r="H108">
        <v>0</v>
      </c>
      <c r="I108">
        <v>0</v>
      </c>
      <c r="J108">
        <v>0</v>
      </c>
      <c r="K108">
        <v>0</v>
      </c>
      <c r="L108">
        <v>0</v>
      </c>
      <c r="M108">
        <v>0</v>
      </c>
    </row>
    <row r="109" spans="2:13" x14ac:dyDescent="0.55000000000000004">
      <c r="B109" t="s">
        <v>1767</v>
      </c>
      <c r="C109">
        <v>0</v>
      </c>
      <c r="D109">
        <v>2.0673971469919373E-4</v>
      </c>
      <c r="E109">
        <v>1.8498518456979869E-2</v>
      </c>
      <c r="F109">
        <v>0.10241052786975136</v>
      </c>
      <c r="G109">
        <v>0.1215004963834917</v>
      </c>
      <c r="H109">
        <v>0.15561683983432892</v>
      </c>
      <c r="I109">
        <v>0.17507135304452909</v>
      </c>
      <c r="J109">
        <v>0.22030826854933241</v>
      </c>
      <c r="K109">
        <v>0.24093523380845214</v>
      </c>
      <c r="L109">
        <v>0.27662442224541522</v>
      </c>
      <c r="M109">
        <v>0.3390633602361513</v>
      </c>
    </row>
    <row r="110" spans="2:13" x14ac:dyDescent="0.55000000000000004">
      <c r="B110" t="s">
        <v>1768</v>
      </c>
      <c r="C110">
        <v>2.4160574897782185E-3</v>
      </c>
      <c r="D110">
        <v>7.6493694438701677E-3</v>
      </c>
      <c r="E110">
        <v>7.3994073827919477E-2</v>
      </c>
      <c r="F110">
        <v>0.27382584305206992</v>
      </c>
      <c r="G110">
        <v>0.37464189476669973</v>
      </c>
      <c r="H110">
        <v>0.34919148849562925</v>
      </c>
      <c r="I110">
        <v>0.28665240930809405</v>
      </c>
      <c r="J110">
        <v>0.27746190431279555</v>
      </c>
      <c r="K110">
        <v>0.28488372093023262</v>
      </c>
      <c r="L110">
        <v>0.31816311316534962</v>
      </c>
      <c r="M110">
        <v>0.35985545104194733</v>
      </c>
    </row>
    <row r="111" spans="2:13" x14ac:dyDescent="0.55000000000000004">
      <c r="B111" t="s">
        <v>1835</v>
      </c>
      <c r="C111">
        <v>0</v>
      </c>
      <c r="D111">
        <v>0</v>
      </c>
      <c r="E111">
        <v>0</v>
      </c>
      <c r="F111">
        <v>5.6939501779359428E-2</v>
      </c>
      <c r="G111">
        <v>0.69230769230769229</v>
      </c>
      <c r="H111">
        <v>0.84357541899441335</v>
      </c>
      <c r="I111">
        <v>0.9064493267186392</v>
      </c>
      <c r="J111">
        <v>1</v>
      </c>
      <c r="K111">
        <v>1</v>
      </c>
      <c r="L111">
        <v>1</v>
      </c>
      <c r="M111">
        <v>1</v>
      </c>
    </row>
    <row r="112" spans="2:13" x14ac:dyDescent="0.55000000000000004">
      <c r="B112" t="s">
        <v>1836</v>
      </c>
      <c r="C112">
        <v>0</v>
      </c>
      <c r="D112">
        <v>0</v>
      </c>
      <c r="E112">
        <v>0</v>
      </c>
      <c r="F112">
        <v>0.21520093185789169</v>
      </c>
      <c r="G112">
        <v>1</v>
      </c>
      <c r="H112">
        <v>1</v>
      </c>
      <c r="I112">
        <v>1</v>
      </c>
      <c r="J112">
        <v>1</v>
      </c>
      <c r="K112">
        <v>1</v>
      </c>
      <c r="L112">
        <v>1</v>
      </c>
      <c r="M112">
        <v>0</v>
      </c>
    </row>
    <row r="113" spans="2:13" x14ac:dyDescent="0.55000000000000004">
      <c r="B113" t="s">
        <v>1837</v>
      </c>
      <c r="C113">
        <v>0</v>
      </c>
      <c r="D113">
        <v>0</v>
      </c>
      <c r="E113">
        <v>0</v>
      </c>
      <c r="F113">
        <v>0.16545215625373311</v>
      </c>
      <c r="G113">
        <v>0.91464184285263483</v>
      </c>
      <c r="H113">
        <v>0.86129814166442231</v>
      </c>
      <c r="I113">
        <v>0.84987593052109178</v>
      </c>
      <c r="J113">
        <v>0.85053380782918153</v>
      </c>
      <c r="K113">
        <v>0</v>
      </c>
      <c r="L113">
        <v>0</v>
      </c>
      <c r="M113">
        <v>0</v>
      </c>
    </row>
    <row r="114" spans="2:13" x14ac:dyDescent="0.55000000000000004">
      <c r="B114" t="s">
        <v>1838</v>
      </c>
      <c r="C114">
        <v>0</v>
      </c>
      <c r="D114">
        <v>0</v>
      </c>
      <c r="E114">
        <v>0</v>
      </c>
      <c r="F114">
        <v>0.14586419663032807</v>
      </c>
      <c r="G114">
        <v>0.86898317838677563</v>
      </c>
      <c r="H114">
        <v>0.90162452021961192</v>
      </c>
      <c r="I114">
        <v>0.91877508574657696</v>
      </c>
      <c r="J114">
        <v>0.95017793594306055</v>
      </c>
      <c r="K114">
        <v>0.66666666666666663</v>
      </c>
      <c r="L114">
        <v>0.66666666666666663</v>
      </c>
      <c r="M114">
        <v>0.33333333333333331</v>
      </c>
    </row>
    <row r="116" spans="2:13" x14ac:dyDescent="0.55000000000000004">
      <c r="B116" t="s">
        <v>2101</v>
      </c>
      <c r="C116">
        <v>2005</v>
      </c>
      <c r="D116">
        <v>2010</v>
      </c>
      <c r="E116">
        <v>2020</v>
      </c>
      <c r="F116">
        <v>2030</v>
      </c>
      <c r="G116">
        <v>2040</v>
      </c>
      <c r="H116">
        <v>2050</v>
      </c>
      <c r="I116">
        <v>2060</v>
      </c>
      <c r="J116">
        <v>2070</v>
      </c>
      <c r="K116">
        <v>2080</v>
      </c>
      <c r="L116">
        <v>2090</v>
      </c>
      <c r="M116">
        <v>2100</v>
      </c>
    </row>
    <row r="117" spans="2:13" x14ac:dyDescent="0.55000000000000004">
      <c r="B117" t="s">
        <v>2086</v>
      </c>
      <c r="C117">
        <v>0</v>
      </c>
      <c r="D117">
        <v>2.1748586341887777E-4</v>
      </c>
      <c r="E117">
        <v>0</v>
      </c>
      <c r="F117">
        <v>2.1147237642083002E-3</v>
      </c>
      <c r="G117">
        <v>1.2208781362007171E-2</v>
      </c>
      <c r="H117">
        <v>2.4853801169590642E-2</v>
      </c>
      <c r="I117">
        <v>2.3977879561812694E-2</v>
      </c>
      <c r="J117">
        <v>1.2158815837066303E-2</v>
      </c>
      <c r="K117">
        <v>1.0262234363649385E-2</v>
      </c>
      <c r="L117">
        <v>8.465949998758656E-3</v>
      </c>
      <c r="M117">
        <v>7.079588592193633E-3</v>
      </c>
    </row>
    <row r="118" spans="2:13" x14ac:dyDescent="0.55000000000000004">
      <c r="B118" t="s">
        <v>2087</v>
      </c>
      <c r="C118">
        <v>0</v>
      </c>
      <c r="D118">
        <v>0</v>
      </c>
      <c r="E118">
        <v>0</v>
      </c>
      <c r="F118">
        <v>2.4671777249096836E-3</v>
      </c>
      <c r="G118">
        <v>2.5761648745519714E-3</v>
      </c>
      <c r="H118">
        <v>1.4944769330734243E-3</v>
      </c>
      <c r="I118">
        <v>1.1397935707199696E-3</v>
      </c>
      <c r="J118">
        <v>7.7905456164269215E-4</v>
      </c>
      <c r="K118">
        <v>0</v>
      </c>
      <c r="L118">
        <v>0</v>
      </c>
      <c r="M118">
        <v>0</v>
      </c>
    </row>
    <row r="119" spans="2:13" x14ac:dyDescent="0.55000000000000004">
      <c r="B119" t="s">
        <v>1771</v>
      </c>
      <c r="C119">
        <v>0.3204621465491031</v>
      </c>
      <c r="D119">
        <v>0.25337103088299262</v>
      </c>
      <c r="E119">
        <v>0.10088934246974778</v>
      </c>
      <c r="F119">
        <v>3.5421623050489029E-2</v>
      </c>
      <c r="G119">
        <v>1.2488799283154123E-2</v>
      </c>
      <c r="H119">
        <v>2.5666016894087067E-3</v>
      </c>
      <c r="I119">
        <v>5.2768220866665255E-4</v>
      </c>
      <c r="J119">
        <v>0</v>
      </c>
      <c r="K119">
        <v>0</v>
      </c>
      <c r="L119">
        <v>0</v>
      </c>
      <c r="M119">
        <v>0</v>
      </c>
    </row>
    <row r="120" spans="2:13" x14ac:dyDescent="0.55000000000000004">
      <c r="B120" t="s">
        <v>2088</v>
      </c>
      <c r="C120">
        <v>0.54363028276071756</v>
      </c>
      <c r="D120">
        <v>0.61787733797303179</v>
      </c>
      <c r="E120">
        <v>0.78845312727802896</v>
      </c>
      <c r="F120">
        <v>0.60287249977971635</v>
      </c>
      <c r="G120">
        <v>0.44478046594982085</v>
      </c>
      <c r="H120">
        <v>0.30747238466536714</v>
      </c>
      <c r="I120">
        <v>0.17084239187791542</v>
      </c>
      <c r="J120">
        <v>9.2902256475891037E-2</v>
      </c>
      <c r="K120">
        <v>3.0275126103727353E-2</v>
      </c>
      <c r="L120">
        <v>0</v>
      </c>
      <c r="M120">
        <v>0</v>
      </c>
    </row>
    <row r="121" spans="2:13" x14ac:dyDescent="0.55000000000000004">
      <c r="B121" t="s">
        <v>1779</v>
      </c>
      <c r="C121">
        <v>9.1213134691395573E-4</v>
      </c>
      <c r="D121">
        <v>1.3049151805132667E-3</v>
      </c>
      <c r="E121">
        <v>8.7476308499781312E-4</v>
      </c>
      <c r="F121">
        <v>1.4979293329808795E-3</v>
      </c>
      <c r="G121">
        <v>7.7844982078853061E-3</v>
      </c>
      <c r="H121">
        <v>4.6133853151397002E-3</v>
      </c>
      <c r="I121">
        <v>3.0183422335732526E-3</v>
      </c>
      <c r="J121">
        <v>2.0032831585097798E-3</v>
      </c>
      <c r="K121">
        <v>1.4631101834515076E-3</v>
      </c>
      <c r="L121">
        <v>1.1668611435239203E-3</v>
      </c>
      <c r="M121">
        <v>9.0847149670679082E-4</v>
      </c>
    </row>
    <row r="122" spans="2:13" x14ac:dyDescent="0.55000000000000004">
      <c r="B122" t="s">
        <v>1769</v>
      </c>
      <c r="C122">
        <v>0.12070538157494681</v>
      </c>
      <c r="D122">
        <v>0.1076555023923445</v>
      </c>
      <c r="E122">
        <v>0.10030616707974922</v>
      </c>
      <c r="F122">
        <v>0.15173143008194553</v>
      </c>
      <c r="G122">
        <v>0.12365591397849465</v>
      </c>
      <c r="H122">
        <v>8.5055230669265749E-2</v>
      </c>
      <c r="I122">
        <v>5.9121514659011755E-2</v>
      </c>
      <c r="J122">
        <v>4.3167969728165605E-2</v>
      </c>
      <c r="K122">
        <v>3.2966021056508796E-2</v>
      </c>
      <c r="L122">
        <v>2.7235035626505123E-2</v>
      </c>
      <c r="M122">
        <v>2.1602154375263617E-2</v>
      </c>
    </row>
    <row r="123" spans="2:13" x14ac:dyDescent="0.55000000000000004">
      <c r="B123" t="s">
        <v>1770</v>
      </c>
      <c r="C123">
        <v>1.2465795074490728E-2</v>
      </c>
      <c r="D123">
        <v>8.9169204001739895E-3</v>
      </c>
      <c r="E123">
        <v>2.3327015599941682E-3</v>
      </c>
      <c r="F123">
        <v>5.3220548065908889E-2</v>
      </c>
      <c r="G123">
        <v>0.11335125448028675</v>
      </c>
      <c r="H123">
        <v>0.17491877842755035</v>
      </c>
      <c r="I123">
        <v>0.24887603689554003</v>
      </c>
      <c r="J123">
        <v>0.28890403717203189</v>
      </c>
      <c r="K123">
        <v>0.25260648474989</v>
      </c>
      <c r="L123">
        <v>0.19239140329534826</v>
      </c>
      <c r="M123">
        <v>0.13506375523182243</v>
      </c>
    </row>
    <row r="124" spans="2:13" x14ac:dyDescent="0.55000000000000004">
      <c r="B124" t="s">
        <v>1773</v>
      </c>
      <c r="C124">
        <v>0</v>
      </c>
      <c r="D124">
        <v>0</v>
      </c>
      <c r="E124">
        <v>0</v>
      </c>
      <c r="F124">
        <v>0</v>
      </c>
      <c r="G124">
        <v>0</v>
      </c>
      <c r="H124">
        <v>0</v>
      </c>
      <c r="I124">
        <v>0</v>
      </c>
      <c r="J124">
        <v>0</v>
      </c>
      <c r="K124">
        <v>0</v>
      </c>
      <c r="L124">
        <v>0</v>
      </c>
      <c r="M124">
        <v>0</v>
      </c>
    </row>
    <row r="125" spans="2:13" x14ac:dyDescent="0.55000000000000004">
      <c r="B125" t="s">
        <v>1767</v>
      </c>
      <c r="C125">
        <v>0</v>
      </c>
      <c r="D125">
        <v>2.1748586341887779E-3</v>
      </c>
      <c r="E125">
        <v>1.4579384749963552E-3</v>
      </c>
      <c r="F125">
        <v>3.4628601638910919E-2</v>
      </c>
      <c r="G125">
        <v>8.170922939068101E-2</v>
      </c>
      <c r="H125">
        <v>0.12024041585445094</v>
      </c>
      <c r="I125">
        <v>0.15838909175338242</v>
      </c>
      <c r="J125">
        <v>0.18893464288695361</v>
      </c>
      <c r="K125">
        <v>0.23429202860738516</v>
      </c>
      <c r="L125">
        <v>0.30738929301455675</v>
      </c>
      <c r="M125">
        <v>0.37868985432010638</v>
      </c>
    </row>
    <row r="126" spans="2:13" x14ac:dyDescent="0.55000000000000004">
      <c r="B126" t="s">
        <v>1768</v>
      </c>
      <c r="C126">
        <v>1.8242626938279115E-3</v>
      </c>
      <c r="D126">
        <v>8.4819486733362336E-3</v>
      </c>
      <c r="E126">
        <v>5.6859600524857851E-3</v>
      </c>
      <c r="F126">
        <v>0.11604546656093047</v>
      </c>
      <c r="G126">
        <v>0.20144489247311831</v>
      </c>
      <c r="H126">
        <v>0.27878492527615334</v>
      </c>
      <c r="I126">
        <v>0.33410726723937773</v>
      </c>
      <c r="J126">
        <v>0.37114994017973896</v>
      </c>
      <c r="K126">
        <v>0.43813499493538788</v>
      </c>
      <c r="L126">
        <v>0.46335145692130719</v>
      </c>
      <c r="M126">
        <v>0.45665617598390706</v>
      </c>
    </row>
    <row r="127" spans="2:13" x14ac:dyDescent="0.55000000000000004">
      <c r="B127" t="s">
        <v>1835</v>
      </c>
      <c r="C127">
        <v>0</v>
      </c>
      <c r="D127">
        <v>0</v>
      </c>
      <c r="E127">
        <v>0</v>
      </c>
      <c r="F127">
        <v>0.25</v>
      </c>
      <c r="G127">
        <v>0.61926605504587151</v>
      </c>
      <c r="H127">
        <v>0.77908496732026145</v>
      </c>
      <c r="I127">
        <v>0.80545774647887314</v>
      </c>
      <c r="J127">
        <v>0.92791762013729973</v>
      </c>
      <c r="K127">
        <v>1</v>
      </c>
      <c r="L127">
        <v>1</v>
      </c>
      <c r="M127">
        <v>1</v>
      </c>
    </row>
    <row r="128" spans="2:13" x14ac:dyDescent="0.55000000000000004">
      <c r="B128" t="s">
        <v>1836</v>
      </c>
      <c r="C128">
        <v>0</v>
      </c>
      <c r="D128">
        <v>0</v>
      </c>
      <c r="E128">
        <v>0</v>
      </c>
      <c r="F128">
        <v>0.5</v>
      </c>
      <c r="G128">
        <v>0.5</v>
      </c>
      <c r="H128">
        <v>0.5</v>
      </c>
      <c r="I128">
        <v>0.5</v>
      </c>
      <c r="J128">
        <v>0.5</v>
      </c>
      <c r="K128">
        <v>0</v>
      </c>
      <c r="L128">
        <v>0</v>
      </c>
      <c r="M128">
        <v>0</v>
      </c>
    </row>
    <row r="129" spans="2:13" x14ac:dyDescent="0.55000000000000004">
      <c r="B129" t="s">
        <v>1837</v>
      </c>
      <c r="C129">
        <v>0</v>
      </c>
      <c r="D129">
        <v>0</v>
      </c>
      <c r="E129">
        <v>0</v>
      </c>
      <c r="F129">
        <v>0.13534054370067231</v>
      </c>
      <c r="G129">
        <v>0.49005288340468395</v>
      </c>
      <c r="H129">
        <v>0.90553677092138629</v>
      </c>
      <c r="I129">
        <v>0.85001235483073889</v>
      </c>
      <c r="J129">
        <v>0.84995507637017076</v>
      </c>
      <c r="K129">
        <v>0.8499493071983778</v>
      </c>
      <c r="L129">
        <v>0</v>
      </c>
      <c r="M129">
        <v>0</v>
      </c>
    </row>
    <row r="130" spans="2:13" x14ac:dyDescent="0.55000000000000004">
      <c r="B130" t="s">
        <v>1838</v>
      </c>
      <c r="C130">
        <v>0</v>
      </c>
      <c r="D130">
        <v>0</v>
      </c>
      <c r="E130">
        <v>0</v>
      </c>
      <c r="F130">
        <v>0.29511351456689078</v>
      </c>
      <c r="G130">
        <v>0.53643964615018513</v>
      </c>
      <c r="H130">
        <v>0.72820724608054921</v>
      </c>
      <c r="I130">
        <v>0.71849003376987064</v>
      </c>
      <c r="J130">
        <v>0.75929089883582346</v>
      </c>
      <c r="K130">
        <v>0.61664976906612601</v>
      </c>
      <c r="L130">
        <v>0.33333333333333331</v>
      </c>
      <c r="M130">
        <v>0.33333333333333331</v>
      </c>
    </row>
    <row r="132" spans="2:13" x14ac:dyDescent="0.55000000000000004">
      <c r="B132" t="s">
        <v>2102</v>
      </c>
      <c r="C132">
        <v>2005</v>
      </c>
      <c r="D132">
        <v>2010</v>
      </c>
      <c r="E132">
        <v>2020</v>
      </c>
      <c r="F132">
        <v>2030</v>
      </c>
      <c r="G132">
        <v>2040</v>
      </c>
      <c r="H132">
        <v>2050</v>
      </c>
      <c r="I132">
        <v>2060</v>
      </c>
      <c r="J132">
        <v>2070</v>
      </c>
      <c r="K132">
        <v>2080</v>
      </c>
      <c r="L132">
        <v>2090</v>
      </c>
      <c r="M132">
        <v>2100</v>
      </c>
    </row>
    <row r="133" spans="2:13" x14ac:dyDescent="0.55000000000000004">
      <c r="B133" t="s">
        <v>2093</v>
      </c>
      <c r="C133">
        <v>1.9715497878712254E-2</v>
      </c>
      <c r="D133">
        <v>2.946748053041465E-2</v>
      </c>
      <c r="E133">
        <v>2.2272071783368048E-2</v>
      </c>
      <c r="F133">
        <v>2.6211671612265085E-2</v>
      </c>
      <c r="G133">
        <v>3.3306255077173039E-2</v>
      </c>
      <c r="H133">
        <v>6.8447412353923209E-2</v>
      </c>
      <c r="I133">
        <v>5.4534649844578537E-2</v>
      </c>
      <c r="J133">
        <v>3.1375191882885921E-2</v>
      </c>
      <c r="K133">
        <v>5.6944054416674467E-2</v>
      </c>
      <c r="L133">
        <v>1.6951888924765901E-2</v>
      </c>
      <c r="M133">
        <v>2.9027576197387522E-3</v>
      </c>
    </row>
    <row r="134" spans="2:13" x14ac:dyDescent="0.55000000000000004">
      <c r="B134" t="s">
        <v>1772</v>
      </c>
      <c r="C134">
        <v>5.3406538557524336E-2</v>
      </c>
      <c r="D134">
        <v>5.3041464954746369E-2</v>
      </c>
      <c r="E134">
        <v>8.6524595417401054E-3</v>
      </c>
      <c r="F134">
        <v>1.6073194856577649E-3</v>
      </c>
      <c r="G134">
        <v>6.4987814784727869E-4</v>
      </c>
      <c r="H134">
        <v>0</v>
      </c>
      <c r="I134">
        <v>0</v>
      </c>
      <c r="J134">
        <v>0</v>
      </c>
      <c r="K134">
        <v>0</v>
      </c>
      <c r="L134">
        <v>0</v>
      </c>
      <c r="M134">
        <v>0</v>
      </c>
    </row>
    <row r="135" spans="2:13" x14ac:dyDescent="0.55000000000000004">
      <c r="B135" t="s">
        <v>1771</v>
      </c>
      <c r="C135">
        <v>0.1287746443723484</v>
      </c>
      <c r="D135">
        <v>4.2096400757735214E-2</v>
      </c>
      <c r="E135">
        <v>1.3619612241627945E-2</v>
      </c>
      <c r="F135">
        <v>5.9347181008902088E-3</v>
      </c>
      <c r="G135">
        <v>1.2185215272136475E-3</v>
      </c>
      <c r="H135">
        <v>3.4540325830407001E-4</v>
      </c>
      <c r="I135">
        <v>0</v>
      </c>
      <c r="J135">
        <v>0</v>
      </c>
      <c r="K135">
        <v>0</v>
      </c>
      <c r="L135">
        <v>0</v>
      </c>
      <c r="M135">
        <v>0</v>
      </c>
    </row>
    <row r="136" spans="2:13" x14ac:dyDescent="0.55000000000000004">
      <c r="B136" t="s">
        <v>2094</v>
      </c>
      <c r="C136">
        <v>0.18492637883703519</v>
      </c>
      <c r="D136">
        <v>0.26815407282677328</v>
      </c>
      <c r="E136">
        <v>0.42268867168722957</v>
      </c>
      <c r="F136">
        <v>0.29438674579624136</v>
      </c>
      <c r="G136">
        <v>9.1632818846466291E-2</v>
      </c>
      <c r="H136">
        <v>2.1472569224569686E-2</v>
      </c>
      <c r="I136">
        <v>1.1885170963613093E-2</v>
      </c>
      <c r="J136">
        <v>2.6208394174248378E-4</v>
      </c>
      <c r="K136">
        <v>0</v>
      </c>
      <c r="L136">
        <v>0</v>
      </c>
      <c r="M136">
        <v>0</v>
      </c>
    </row>
    <row r="137" spans="2:13" x14ac:dyDescent="0.55000000000000004">
      <c r="B137" t="s">
        <v>1779</v>
      </c>
      <c r="C137">
        <v>8.4851509857748961E-3</v>
      </c>
      <c r="D137">
        <v>9.6821721742790991E-3</v>
      </c>
      <c r="E137">
        <v>7.2103829514500875E-3</v>
      </c>
      <c r="F137">
        <v>3.2146389713155294E-3</v>
      </c>
      <c r="G137">
        <v>1.2185215272136475E-3</v>
      </c>
      <c r="H137">
        <v>1.0534799378274135E-2</v>
      </c>
      <c r="I137">
        <v>1.6090692996891569E-2</v>
      </c>
      <c r="J137">
        <v>2.2763862368490019E-2</v>
      </c>
      <c r="K137">
        <v>1.3697775281600049E-2</v>
      </c>
      <c r="L137">
        <v>1.6628995802389409E-2</v>
      </c>
      <c r="M137">
        <v>1.3799263146142682E-2</v>
      </c>
    </row>
    <row r="138" spans="2:13" x14ac:dyDescent="0.55000000000000004">
      <c r="B138" t="s">
        <v>1769</v>
      </c>
      <c r="C138">
        <v>0.57998502620414272</v>
      </c>
      <c r="D138">
        <v>0.57629972637339499</v>
      </c>
      <c r="E138">
        <v>0.46579073866367565</v>
      </c>
      <c r="F138">
        <v>0.42247774480712169</v>
      </c>
      <c r="G138">
        <v>0.44264825345247771</v>
      </c>
      <c r="H138">
        <v>0.35501698232686663</v>
      </c>
      <c r="I138">
        <v>0.30704882062534283</v>
      </c>
      <c r="J138">
        <v>0.26623984424725744</v>
      </c>
      <c r="K138">
        <v>0.2302723953945521</v>
      </c>
      <c r="L138">
        <v>0.20336885157679474</v>
      </c>
      <c r="M138">
        <v>0.17130735737412081</v>
      </c>
    </row>
    <row r="139" spans="2:13" x14ac:dyDescent="0.55000000000000004">
      <c r="B139" t="s">
        <v>1770</v>
      </c>
      <c r="C139">
        <v>2.4706763164462194E-2</v>
      </c>
      <c r="D139">
        <v>2.1048200378867607E-2</v>
      </c>
      <c r="E139">
        <v>1.2177535651337926E-2</v>
      </c>
      <c r="F139">
        <v>4.1295746785361034E-2</v>
      </c>
      <c r="G139">
        <v>6.6937449228269705E-2</v>
      </c>
      <c r="H139">
        <v>0.10661447239652296</v>
      </c>
      <c r="I139">
        <v>0.14431340281587127</v>
      </c>
      <c r="J139">
        <v>0.11752592758995094</v>
      </c>
      <c r="K139">
        <v>7.9534462853755192E-2</v>
      </c>
      <c r="L139">
        <v>3.8128296200624259E-2</v>
      </c>
      <c r="M139">
        <v>3.9968739533325888E-3</v>
      </c>
    </row>
    <row r="140" spans="2:13" x14ac:dyDescent="0.55000000000000004">
      <c r="B140" t="s">
        <v>1773</v>
      </c>
      <c r="C140">
        <v>0</v>
      </c>
      <c r="D140">
        <v>0</v>
      </c>
      <c r="E140">
        <v>0</v>
      </c>
      <c r="F140">
        <v>0</v>
      </c>
      <c r="G140">
        <v>0</v>
      </c>
      <c r="H140">
        <v>0</v>
      </c>
      <c r="I140">
        <v>0</v>
      </c>
      <c r="J140">
        <v>0</v>
      </c>
      <c r="K140">
        <v>0</v>
      </c>
      <c r="L140">
        <v>0</v>
      </c>
      <c r="M140">
        <v>0</v>
      </c>
    </row>
    <row r="141" spans="2:13" x14ac:dyDescent="0.55000000000000004">
      <c r="B141" t="s">
        <v>1767</v>
      </c>
      <c r="C141">
        <v>0</v>
      </c>
      <c r="D141">
        <v>2.1048200378867606E-4</v>
      </c>
      <c r="E141">
        <v>1.602307322544464E-4</v>
      </c>
      <c r="F141">
        <v>5.6750741839762621E-2</v>
      </c>
      <c r="G141">
        <v>0.13834281072298946</v>
      </c>
      <c r="H141">
        <v>0.20188820447872893</v>
      </c>
      <c r="I141">
        <v>0.21151033095629912</v>
      </c>
      <c r="J141">
        <v>0.24841813620876854</v>
      </c>
      <c r="K141">
        <v>0.26840151018752534</v>
      </c>
      <c r="L141">
        <v>0.30424604455925086</v>
      </c>
      <c r="M141">
        <v>0.34797365189237472</v>
      </c>
    </row>
    <row r="142" spans="2:13" x14ac:dyDescent="0.55000000000000004">
      <c r="B142" t="s">
        <v>1768</v>
      </c>
      <c r="C142">
        <v>0</v>
      </c>
      <c r="D142">
        <v>0</v>
      </c>
      <c r="E142">
        <v>4.7428296747316127E-2</v>
      </c>
      <c r="F142">
        <v>0.14812067260138478</v>
      </c>
      <c r="G142">
        <v>0.22404549147034933</v>
      </c>
      <c r="H142">
        <v>0.23568015658281047</v>
      </c>
      <c r="I142">
        <v>0.25461693179740352</v>
      </c>
      <c r="J142">
        <v>0.31341495376090456</v>
      </c>
      <c r="K142">
        <v>0.35114980186589284</v>
      </c>
      <c r="L142">
        <v>0.42067592293617478</v>
      </c>
      <c r="M142">
        <v>0.46002009601429056</v>
      </c>
    </row>
    <row r="143" spans="2:13" x14ac:dyDescent="0.55000000000000004">
      <c r="B143" t="s">
        <v>1835</v>
      </c>
      <c r="C143">
        <v>0</v>
      </c>
      <c r="D143">
        <v>0</v>
      </c>
      <c r="E143">
        <v>0</v>
      </c>
      <c r="F143">
        <v>8.9622641509433956E-2</v>
      </c>
      <c r="G143">
        <v>0.62195121951219512</v>
      </c>
      <c r="H143">
        <v>0.72413793103448276</v>
      </c>
      <c r="I143">
        <v>0.66554903604358762</v>
      </c>
      <c r="J143">
        <v>0.61336515513126488</v>
      </c>
      <c r="K143">
        <v>0.90958904109589034</v>
      </c>
      <c r="L143">
        <v>0.74285714285714288</v>
      </c>
      <c r="M143">
        <v>0</v>
      </c>
    </row>
    <row r="144" spans="2:13" x14ac:dyDescent="0.55000000000000004">
      <c r="B144" t="s">
        <v>1836</v>
      </c>
      <c r="C144">
        <v>0</v>
      </c>
      <c r="D144">
        <v>0</v>
      </c>
      <c r="E144">
        <v>0</v>
      </c>
      <c r="F144">
        <v>0.61538461538461531</v>
      </c>
      <c r="G144">
        <v>1</v>
      </c>
      <c r="H144">
        <v>0</v>
      </c>
      <c r="I144">
        <v>0</v>
      </c>
      <c r="J144">
        <v>0</v>
      </c>
      <c r="K144">
        <v>0</v>
      </c>
      <c r="L144">
        <v>0</v>
      </c>
      <c r="M144">
        <v>0</v>
      </c>
    </row>
    <row r="145" spans="2:13" x14ac:dyDescent="0.55000000000000004">
      <c r="B145" t="s">
        <v>1837</v>
      </c>
      <c r="C145">
        <v>0</v>
      </c>
      <c r="D145">
        <v>0</v>
      </c>
      <c r="E145">
        <v>0</v>
      </c>
      <c r="F145">
        <v>0.18857622847543051</v>
      </c>
      <c r="G145">
        <v>0.87411347517730509</v>
      </c>
      <c r="H145">
        <v>0.84986595174262736</v>
      </c>
      <c r="I145">
        <v>0.85</v>
      </c>
      <c r="J145">
        <v>0.8571428571428571</v>
      </c>
      <c r="K145">
        <v>0</v>
      </c>
      <c r="L145">
        <v>0</v>
      </c>
      <c r="M145">
        <v>0</v>
      </c>
    </row>
    <row r="146" spans="2:13" x14ac:dyDescent="0.55000000000000004">
      <c r="B146" t="s">
        <v>1838</v>
      </c>
      <c r="C146">
        <v>0</v>
      </c>
      <c r="D146">
        <v>0</v>
      </c>
      <c r="E146">
        <v>0</v>
      </c>
      <c r="F146">
        <v>0.29786116178982663</v>
      </c>
      <c r="G146">
        <v>0.83202156489650003</v>
      </c>
      <c r="H146">
        <v>0.52466796092570334</v>
      </c>
      <c r="I146">
        <v>0.5051830120145292</v>
      </c>
      <c r="J146">
        <v>0.49016933742470731</v>
      </c>
      <c r="K146">
        <v>0.30319634703196346</v>
      </c>
      <c r="L146">
        <v>0.24761904761904763</v>
      </c>
      <c r="M146">
        <v>0</v>
      </c>
    </row>
    <row r="148" spans="2:13" x14ac:dyDescent="0.55000000000000004">
      <c r="B148" t="s">
        <v>2103</v>
      </c>
      <c r="C148">
        <v>2005</v>
      </c>
      <c r="D148">
        <v>2010</v>
      </c>
      <c r="E148">
        <v>2020</v>
      </c>
      <c r="F148">
        <v>2030</v>
      </c>
      <c r="G148">
        <v>2040</v>
      </c>
      <c r="H148">
        <v>2050</v>
      </c>
      <c r="I148">
        <v>2060</v>
      </c>
      <c r="J148">
        <v>2070</v>
      </c>
      <c r="K148">
        <v>2080</v>
      </c>
      <c r="L148">
        <v>2090</v>
      </c>
      <c r="M148">
        <v>2100</v>
      </c>
    </row>
    <row r="149" spans="2:13" x14ac:dyDescent="0.55000000000000004">
      <c r="B149" t="s">
        <v>2086</v>
      </c>
      <c r="C149">
        <v>6.9605568445475653E-3</v>
      </c>
      <c r="D149">
        <v>1.0137687017134678E-2</v>
      </c>
      <c r="E149">
        <v>1.7502240497654066E-2</v>
      </c>
      <c r="F149">
        <v>7.2904651633750994E-3</v>
      </c>
      <c r="G149">
        <v>9.2382930678493666E-3</v>
      </c>
      <c r="H149">
        <v>1.8080302524746968E-2</v>
      </c>
      <c r="I149">
        <v>1.9826265032826272E-2</v>
      </c>
      <c r="J149">
        <v>1.5904119702171687E-2</v>
      </c>
      <c r="K149">
        <v>1.5043761013269468E-2</v>
      </c>
      <c r="L149">
        <v>1.088413965208873E-2</v>
      </c>
      <c r="M149">
        <v>8.7192322900630052E-3</v>
      </c>
    </row>
    <row r="150" spans="2:13" x14ac:dyDescent="0.55000000000000004">
      <c r="B150" t="s">
        <v>2087</v>
      </c>
      <c r="C150">
        <v>0.40449593583380716</v>
      </c>
      <c r="D150">
        <v>0.41115278090669355</v>
      </c>
      <c r="E150">
        <v>0.32522536770520322</v>
      </c>
      <c r="F150">
        <v>4.079314625835366E-2</v>
      </c>
      <c r="G150">
        <v>1.1851962747409722E-2</v>
      </c>
      <c r="H150">
        <v>4.4533422311200084E-3</v>
      </c>
      <c r="I150">
        <v>2.1482636541897836E-3</v>
      </c>
      <c r="J150">
        <v>8.5078120926198849E-4</v>
      </c>
      <c r="K150">
        <v>1.8984199304886241E-4</v>
      </c>
      <c r="L150">
        <v>3.3244165094956419E-5</v>
      </c>
      <c r="M150">
        <v>2.0071897536977451E-6</v>
      </c>
    </row>
    <row r="151" spans="2:13" x14ac:dyDescent="0.55000000000000004">
      <c r="B151" t="s">
        <v>1771</v>
      </c>
      <c r="C151">
        <v>6.1523332462623502E-2</v>
      </c>
      <c r="D151">
        <v>3.2427346576377206E-2</v>
      </c>
      <c r="E151">
        <v>1.1798197058358374E-2</v>
      </c>
      <c r="F151">
        <v>5.2917506801792684E-3</v>
      </c>
      <c r="G151">
        <v>1.6592747846373612E-3</v>
      </c>
      <c r="H151">
        <v>4.2264486708931155E-4</v>
      </c>
      <c r="I151">
        <v>8.3655126720785962E-5</v>
      </c>
      <c r="J151">
        <v>0</v>
      </c>
      <c r="K151">
        <v>0</v>
      </c>
      <c r="L151">
        <v>0</v>
      </c>
      <c r="M151">
        <v>0</v>
      </c>
    </row>
    <row r="152" spans="2:13" x14ac:dyDescent="0.55000000000000004">
      <c r="B152" t="s">
        <v>2088</v>
      </c>
      <c r="C152">
        <v>0.20414560317143254</v>
      </c>
      <c r="D152">
        <v>0.21635016763626244</v>
      </c>
      <c r="E152">
        <v>0.26411513522062313</v>
      </c>
      <c r="F152">
        <v>0.3086208870065949</v>
      </c>
      <c r="G152">
        <v>0.17747378532976527</v>
      </c>
      <c r="H152">
        <v>0.10937159381603825</v>
      </c>
      <c r="I152">
        <v>5.9227829718316458E-2</v>
      </c>
      <c r="J152">
        <v>2.5668892420088317E-2</v>
      </c>
      <c r="K152">
        <v>6.3451035369023632E-3</v>
      </c>
      <c r="L152">
        <v>4.4325553459941887E-6</v>
      </c>
      <c r="M152">
        <v>2.0071897536977451E-6</v>
      </c>
    </row>
    <row r="153" spans="2:13" x14ac:dyDescent="0.55000000000000004">
      <c r="B153" t="s">
        <v>1779</v>
      </c>
      <c r="C153">
        <v>3.1345554001936051E-3</v>
      </c>
      <c r="D153">
        <v>4.6779130941811001E-3</v>
      </c>
      <c r="E153">
        <v>3.3633823606937637E-3</v>
      </c>
      <c r="F153">
        <v>6.7181460382309179E-3</v>
      </c>
      <c r="G153">
        <v>1.4652768680876546E-2</v>
      </c>
      <c r="H153">
        <v>1.5895895895895896E-2</v>
      </c>
      <c r="I153">
        <v>1.5874396846536343E-2</v>
      </c>
      <c r="J153">
        <v>1.6093487132620325E-2</v>
      </c>
      <c r="K153">
        <v>1.4654341540348725E-2</v>
      </c>
      <c r="L153">
        <v>1.371432624050602E-2</v>
      </c>
      <c r="M153">
        <v>1.2635259499527304E-2</v>
      </c>
    </row>
    <row r="154" spans="2:13" x14ac:dyDescent="0.55000000000000004">
      <c r="B154" t="s">
        <v>1769</v>
      </c>
      <c r="C154">
        <v>0.16296614987477145</v>
      </c>
      <c r="D154">
        <v>0.17061793509229933</v>
      </c>
      <c r="E154">
        <v>0.16199061626864886</v>
      </c>
      <c r="F154">
        <v>0.18923511750151886</v>
      </c>
      <c r="G154">
        <v>0.17514705790619481</v>
      </c>
      <c r="H154">
        <v>0.1378934490045601</v>
      </c>
      <c r="I154">
        <v>0.11322888711911822</v>
      </c>
      <c r="J154">
        <v>9.8578097598326975E-2</v>
      </c>
      <c r="K154">
        <v>8.9746585277996838E-2</v>
      </c>
      <c r="L154">
        <v>8.3148089457832003E-2</v>
      </c>
      <c r="M154">
        <v>7.6154786445046155E-2</v>
      </c>
    </row>
    <row r="155" spans="2:13" x14ac:dyDescent="0.55000000000000004">
      <c r="B155" t="s">
        <v>1770</v>
      </c>
      <c r="C155">
        <v>0.15065841028871715</v>
      </c>
      <c r="D155">
        <v>0.12939134122261831</v>
      </c>
      <c r="E155">
        <v>0.12883125098845485</v>
      </c>
      <c r="F155">
        <v>0.16513607987814005</v>
      </c>
      <c r="G155">
        <v>0.19392306204814391</v>
      </c>
      <c r="H155">
        <v>0.25493493493493491</v>
      </c>
      <c r="I155">
        <v>0.32008793826920889</v>
      </c>
      <c r="J155">
        <v>0.31964398923075654</v>
      </c>
      <c r="K155">
        <v>0.29232746283477906</v>
      </c>
      <c r="L155">
        <v>0.23767140137453543</v>
      </c>
      <c r="M155">
        <v>0.15395546848812444</v>
      </c>
    </row>
    <row r="156" spans="2:13" x14ac:dyDescent="0.55000000000000004">
      <c r="B156" t="s">
        <v>1773</v>
      </c>
      <c r="C156">
        <v>0</v>
      </c>
      <c r="D156">
        <v>0</v>
      </c>
      <c r="E156">
        <v>0</v>
      </c>
      <c r="F156">
        <v>0</v>
      </c>
      <c r="G156">
        <v>0</v>
      </c>
      <c r="H156">
        <v>0</v>
      </c>
      <c r="I156">
        <v>0</v>
      </c>
      <c r="J156">
        <v>0</v>
      </c>
      <c r="K156">
        <v>0</v>
      </c>
      <c r="L156">
        <v>0</v>
      </c>
      <c r="M156">
        <v>0</v>
      </c>
    </row>
    <row r="157" spans="2:13" x14ac:dyDescent="0.55000000000000004">
      <c r="B157" t="s">
        <v>1767</v>
      </c>
      <c r="C157">
        <v>2.3048201472011803E-4</v>
      </c>
      <c r="D157">
        <v>3.2864658565351641E-3</v>
      </c>
      <c r="E157">
        <v>1.670093310137593E-2</v>
      </c>
      <c r="F157">
        <v>6.9004076673152948E-2</v>
      </c>
      <c r="G157">
        <v>0.10296860477446963</v>
      </c>
      <c r="H157">
        <v>0.14124346568791013</v>
      </c>
      <c r="I157">
        <v>0.16374654504326644</v>
      </c>
      <c r="J157">
        <v>0.19937371525176265</v>
      </c>
      <c r="K157">
        <v>0.22188391405512234</v>
      </c>
      <c r="L157">
        <v>0.26153849563504111</v>
      </c>
      <c r="M157">
        <v>0.32068469256878135</v>
      </c>
    </row>
    <row r="158" spans="2:13" x14ac:dyDescent="0.55000000000000004">
      <c r="B158" t="s">
        <v>1768</v>
      </c>
      <c r="C158">
        <v>5.8849741091870139E-3</v>
      </c>
      <c r="D158">
        <v>2.1958362597898254E-2</v>
      </c>
      <c r="E158">
        <v>7.0472876798987824E-2</v>
      </c>
      <c r="F158">
        <v>0.20791033080045435</v>
      </c>
      <c r="G158">
        <v>0.31308519066065338</v>
      </c>
      <c r="H158">
        <v>0.31770437103770438</v>
      </c>
      <c r="I158">
        <v>0.30577621918981679</v>
      </c>
      <c r="J158">
        <v>0.32388691745501152</v>
      </c>
      <c r="K158">
        <v>0.35980898974853237</v>
      </c>
      <c r="L158">
        <v>0.39300587091955574</v>
      </c>
      <c r="M158">
        <v>0.42784654632895025</v>
      </c>
    </row>
    <row r="159" spans="2:13" x14ac:dyDescent="0.55000000000000004">
      <c r="B159" t="s">
        <v>1835</v>
      </c>
      <c r="C159">
        <v>0</v>
      </c>
      <c r="D159">
        <v>0</v>
      </c>
      <c r="E159">
        <v>0</v>
      </c>
      <c r="F159">
        <v>7.7294685990338161E-2</v>
      </c>
      <c r="G159">
        <v>0.55773126266036466</v>
      </c>
      <c r="H159">
        <v>0.82947834645669294</v>
      </c>
      <c r="I159">
        <v>0.83392405063291142</v>
      </c>
      <c r="J159">
        <v>0.8954270923209664</v>
      </c>
      <c r="K159">
        <v>0.96311276492476949</v>
      </c>
      <c r="L159">
        <v>0.96701282834453273</v>
      </c>
      <c r="M159">
        <v>0.97007366482504609</v>
      </c>
    </row>
    <row r="160" spans="2:13" x14ac:dyDescent="0.55000000000000004">
      <c r="B160" t="s">
        <v>1836</v>
      </c>
      <c r="C160">
        <v>0</v>
      </c>
      <c r="D160">
        <v>0</v>
      </c>
      <c r="E160">
        <v>0</v>
      </c>
      <c r="F160">
        <v>0.29289876969566153</v>
      </c>
      <c r="G160">
        <v>0.99684210526315786</v>
      </c>
      <c r="H160">
        <v>0.9940059940059941</v>
      </c>
      <c r="I160">
        <v>1</v>
      </c>
      <c r="J160">
        <v>1</v>
      </c>
      <c r="K160">
        <v>1</v>
      </c>
      <c r="L160">
        <v>1</v>
      </c>
      <c r="M160">
        <v>1</v>
      </c>
    </row>
    <row r="161" spans="2:13" x14ac:dyDescent="0.55000000000000004">
      <c r="B161" t="s">
        <v>1837</v>
      </c>
      <c r="C161">
        <v>0</v>
      </c>
      <c r="D161">
        <v>0</v>
      </c>
      <c r="E161">
        <v>0</v>
      </c>
      <c r="F161">
        <v>0.14213574505720236</v>
      </c>
      <c r="G161">
        <v>0.68384239569786642</v>
      </c>
      <c r="H161">
        <v>0.88325740318906598</v>
      </c>
      <c r="I161">
        <v>0.85</v>
      </c>
      <c r="J161">
        <v>0.84999465412167219</v>
      </c>
      <c r="K161">
        <v>0.85001917913310321</v>
      </c>
      <c r="L161">
        <v>1</v>
      </c>
      <c r="M161">
        <v>1</v>
      </c>
    </row>
    <row r="162" spans="2:13" x14ac:dyDescent="0.55000000000000004">
      <c r="B162" t="s">
        <v>1838</v>
      </c>
      <c r="C162">
        <v>0</v>
      </c>
      <c r="D162">
        <v>0</v>
      </c>
      <c r="E162">
        <v>0</v>
      </c>
      <c r="F162">
        <v>0.17077640024773402</v>
      </c>
      <c r="G162">
        <v>0.74613858787379639</v>
      </c>
      <c r="H162">
        <v>0.90224724788391775</v>
      </c>
      <c r="I162">
        <v>0.89464135021097047</v>
      </c>
      <c r="J162">
        <v>0.91514058214754623</v>
      </c>
      <c r="K162">
        <v>0.93771064801929083</v>
      </c>
      <c r="L162">
        <v>0.98900427611484432</v>
      </c>
      <c r="M162">
        <v>0.99002455494168196</v>
      </c>
    </row>
    <row r="164" spans="2:13" x14ac:dyDescent="0.55000000000000004">
      <c r="B164" t="s">
        <v>2096</v>
      </c>
      <c r="C164">
        <v>0</v>
      </c>
      <c r="D164">
        <v>0</v>
      </c>
      <c r="E164">
        <v>0</v>
      </c>
      <c r="F164">
        <v>0</v>
      </c>
      <c r="G164">
        <v>0</v>
      </c>
      <c r="H164">
        <v>0</v>
      </c>
      <c r="I164">
        <v>0</v>
      </c>
      <c r="J164">
        <v>0</v>
      </c>
      <c r="K164">
        <v>0</v>
      </c>
      <c r="L164">
        <v>0</v>
      </c>
      <c r="M164">
        <v>0</v>
      </c>
    </row>
    <row r="167" spans="2:13" x14ac:dyDescent="0.55000000000000004">
      <c r="B167" s="23" t="s">
        <v>2117</v>
      </c>
    </row>
    <row r="168" spans="2:13" x14ac:dyDescent="0.55000000000000004">
      <c r="B168" t="s">
        <v>2116</v>
      </c>
      <c r="C168">
        <v>0</v>
      </c>
      <c r="D168">
        <v>0</v>
      </c>
      <c r="E168">
        <v>0</v>
      </c>
      <c r="F168">
        <v>0</v>
      </c>
      <c r="G168">
        <v>0</v>
      </c>
      <c r="H168">
        <v>0</v>
      </c>
      <c r="I168">
        <v>0</v>
      </c>
      <c r="J168">
        <v>0</v>
      </c>
      <c r="K168">
        <v>0</v>
      </c>
      <c r="L168">
        <v>0</v>
      </c>
      <c r="M16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F90E0-60F1-45EF-B011-1840624D01B6}">
  <sheetPr codeName="Sheet9"/>
  <dimension ref="B1:M168"/>
  <sheetViews>
    <sheetView topLeftCell="A203" workbookViewId="0">
      <selection activeCell="B1" sqref="B1"/>
    </sheetView>
  </sheetViews>
  <sheetFormatPr defaultRowHeight="14.4" x14ac:dyDescent="0.55000000000000004"/>
  <cols>
    <col min="2" max="2" width="44.1015625" customWidth="1"/>
  </cols>
  <sheetData>
    <row r="1" spans="2:13" x14ac:dyDescent="0.55000000000000004">
      <c r="B1" t="s">
        <v>2206</v>
      </c>
    </row>
    <row r="2" spans="2:13" x14ac:dyDescent="0.55000000000000004">
      <c r="B2" t="s">
        <v>1839</v>
      </c>
      <c r="C2" s="14">
        <v>2005</v>
      </c>
      <c r="D2" s="14">
        <v>2010</v>
      </c>
      <c r="E2" s="14">
        <v>2020</v>
      </c>
      <c r="F2" s="14">
        <v>2030</v>
      </c>
      <c r="G2" s="14">
        <v>2040</v>
      </c>
      <c r="H2" s="14">
        <v>2050</v>
      </c>
      <c r="I2" s="14">
        <v>2060</v>
      </c>
      <c r="J2" s="14">
        <v>2070</v>
      </c>
      <c r="K2" s="14">
        <v>2080</v>
      </c>
      <c r="L2" s="14">
        <v>2090</v>
      </c>
      <c r="M2" s="14">
        <v>2100</v>
      </c>
    </row>
    <row r="3" spans="2:13" x14ac:dyDescent="0.55000000000000004">
      <c r="B3" t="s">
        <v>1781</v>
      </c>
      <c r="C3" s="15">
        <v>6505</v>
      </c>
      <c r="D3" s="15">
        <v>6894</v>
      </c>
      <c r="E3" s="15">
        <v>7552</v>
      </c>
      <c r="F3" s="15">
        <v>8054</v>
      </c>
      <c r="G3" s="15">
        <v>8403</v>
      </c>
      <c r="H3" s="15">
        <v>8579</v>
      </c>
      <c r="I3" s="15">
        <v>8589</v>
      </c>
      <c r="J3" s="15">
        <v>8457</v>
      </c>
      <c r="K3" s="15">
        <v>8200</v>
      </c>
      <c r="L3" s="15">
        <v>7831</v>
      </c>
      <c r="M3" s="15">
        <v>7375</v>
      </c>
    </row>
    <row r="4" spans="2:13" x14ac:dyDescent="0.55000000000000004">
      <c r="B4" t="s">
        <v>1752</v>
      </c>
      <c r="C4" s="15">
        <v>56690</v>
      </c>
      <c r="D4" s="15">
        <v>67570</v>
      </c>
      <c r="E4" s="15">
        <v>101900</v>
      </c>
      <c r="F4" s="15">
        <v>162800</v>
      </c>
      <c r="G4" s="15">
        <v>246600</v>
      </c>
      <c r="H4" s="15">
        <v>338400</v>
      </c>
      <c r="I4" s="15">
        <v>440600</v>
      </c>
      <c r="J4" s="15">
        <v>560000</v>
      </c>
      <c r="K4" s="15">
        <v>686500</v>
      </c>
      <c r="L4" s="15">
        <v>819000</v>
      </c>
      <c r="M4" s="15">
        <v>960100</v>
      </c>
    </row>
    <row r="5" spans="2:13" x14ac:dyDescent="0.55000000000000004">
      <c r="B5" t="s">
        <v>1753</v>
      </c>
      <c r="C5" s="15">
        <v>0</v>
      </c>
      <c r="D5" s="15">
        <v>0</v>
      </c>
      <c r="E5" s="15">
        <v>7.3330000000000002</v>
      </c>
      <c r="F5" s="15">
        <v>96.32</v>
      </c>
      <c r="G5" s="15">
        <v>348.8</v>
      </c>
      <c r="H5" s="15">
        <v>628.6</v>
      </c>
      <c r="I5" s="15">
        <v>1204</v>
      </c>
      <c r="J5" s="15">
        <v>1724</v>
      </c>
      <c r="K5" s="15">
        <v>2904</v>
      </c>
      <c r="L5" s="15">
        <v>4681</v>
      </c>
      <c r="M5" s="15">
        <v>7464</v>
      </c>
    </row>
    <row r="6" spans="2:13" x14ac:dyDescent="0.55000000000000004">
      <c r="B6" t="s">
        <v>1760</v>
      </c>
      <c r="C6" s="15">
        <v>66.23</v>
      </c>
      <c r="D6" s="15">
        <v>77.489999999999995</v>
      </c>
      <c r="E6" s="15">
        <v>105.1</v>
      </c>
      <c r="F6" s="15">
        <v>119.7</v>
      </c>
      <c r="G6" s="15">
        <v>160.4</v>
      </c>
      <c r="H6" s="15">
        <v>251.5</v>
      </c>
      <c r="I6" s="15">
        <v>349.2</v>
      </c>
      <c r="J6" s="15">
        <v>434.9</v>
      </c>
      <c r="K6" s="15">
        <v>510.6</v>
      </c>
      <c r="L6" s="15">
        <v>582.70000000000005</v>
      </c>
      <c r="M6" s="15">
        <v>639.29999999999995</v>
      </c>
    </row>
    <row r="7" spans="2:13" x14ac:dyDescent="0.55000000000000004">
      <c r="B7" t="s">
        <v>1761</v>
      </c>
      <c r="C7" s="32">
        <f t="shared" ref="C7:M7" si="0">C6*277778</f>
        <v>18397236.940000001</v>
      </c>
      <c r="D7" s="32">
        <f t="shared" si="0"/>
        <v>21525017.219999999</v>
      </c>
      <c r="E7" s="32">
        <f t="shared" si="0"/>
        <v>29194467.799999997</v>
      </c>
      <c r="F7" s="32">
        <f t="shared" si="0"/>
        <v>33250026.600000001</v>
      </c>
      <c r="G7" s="32">
        <f t="shared" si="0"/>
        <v>44555591.200000003</v>
      </c>
      <c r="H7" s="32">
        <f t="shared" si="0"/>
        <v>69861167</v>
      </c>
      <c r="I7" s="32">
        <f t="shared" si="0"/>
        <v>97000077.599999994</v>
      </c>
      <c r="J7" s="32">
        <f t="shared" si="0"/>
        <v>120805652.19999999</v>
      </c>
      <c r="K7" s="32">
        <f t="shared" si="0"/>
        <v>141833446.80000001</v>
      </c>
      <c r="L7" s="32">
        <f t="shared" si="0"/>
        <v>161861240.60000002</v>
      </c>
      <c r="M7" s="32">
        <f t="shared" si="0"/>
        <v>177583475.39999998</v>
      </c>
    </row>
    <row r="9" spans="2:13" x14ac:dyDescent="0.55000000000000004">
      <c r="B9" t="s">
        <v>1754</v>
      </c>
      <c r="C9" s="15">
        <v>1.0529999999999999</v>
      </c>
      <c r="D9" s="15">
        <v>38.82</v>
      </c>
      <c r="E9" s="15">
        <v>265.10000000000002</v>
      </c>
      <c r="F9" s="15">
        <v>360.3</v>
      </c>
      <c r="G9" s="15">
        <v>1108</v>
      </c>
      <c r="H9" s="15">
        <v>3444</v>
      </c>
      <c r="I9" s="15">
        <v>8102</v>
      </c>
      <c r="J9" s="15">
        <v>14540</v>
      </c>
      <c r="K9" s="15">
        <v>22640</v>
      </c>
      <c r="L9" s="15">
        <v>30590</v>
      </c>
      <c r="M9" s="15">
        <v>36790</v>
      </c>
    </row>
    <row r="10" spans="2:13" x14ac:dyDescent="0.55000000000000004">
      <c r="B10" t="s">
        <v>1755</v>
      </c>
      <c r="C10" s="15">
        <v>0</v>
      </c>
      <c r="D10" s="15">
        <v>0.53</v>
      </c>
      <c r="E10" s="15">
        <v>4.4269999999999996</v>
      </c>
      <c r="F10" s="15">
        <v>66.08</v>
      </c>
      <c r="G10" s="15">
        <v>684.5</v>
      </c>
      <c r="H10" s="15">
        <v>3009</v>
      </c>
      <c r="I10" s="15">
        <v>6551</v>
      </c>
      <c r="J10" s="15">
        <v>9700</v>
      </c>
      <c r="K10" s="15">
        <v>12420</v>
      </c>
      <c r="L10" s="15">
        <v>15000</v>
      </c>
      <c r="M10" s="15">
        <v>17940</v>
      </c>
    </row>
    <row r="11" spans="2:13" x14ac:dyDescent="0.55000000000000004">
      <c r="B11" t="s">
        <v>1756</v>
      </c>
      <c r="C11" s="15">
        <v>39.69</v>
      </c>
      <c r="D11" s="15">
        <v>180.4</v>
      </c>
      <c r="E11" s="15">
        <v>514.70000000000005</v>
      </c>
      <c r="F11" s="15">
        <v>1262</v>
      </c>
      <c r="G11" s="15">
        <v>3688</v>
      </c>
      <c r="H11" s="15">
        <v>7680</v>
      </c>
      <c r="I11" s="15">
        <v>11770</v>
      </c>
      <c r="J11" s="15">
        <v>15430</v>
      </c>
      <c r="K11" s="15">
        <v>19070</v>
      </c>
      <c r="L11" s="15">
        <v>22960</v>
      </c>
      <c r="M11" s="15">
        <v>24560</v>
      </c>
    </row>
    <row r="12" spans="2:13" x14ac:dyDescent="0.55000000000000004">
      <c r="B12" t="s">
        <v>1757</v>
      </c>
      <c r="C12" s="15">
        <v>7.7270000000000003</v>
      </c>
      <c r="D12" s="15">
        <v>11.55</v>
      </c>
      <c r="E12" s="15">
        <v>14.31</v>
      </c>
      <c r="F12" s="15">
        <v>33.26</v>
      </c>
      <c r="G12" s="15">
        <v>42.76</v>
      </c>
      <c r="H12" s="15">
        <v>43.19</v>
      </c>
      <c r="I12" s="15">
        <v>42.26</v>
      </c>
      <c r="J12" s="15">
        <v>40.25</v>
      </c>
      <c r="K12" s="15">
        <v>39.479999999999997</v>
      </c>
      <c r="L12" s="15">
        <v>39.299999999999997</v>
      </c>
      <c r="M12" s="15">
        <v>39.46</v>
      </c>
    </row>
    <row r="13" spans="2:13" x14ac:dyDescent="0.55000000000000004">
      <c r="B13" t="s">
        <v>1822</v>
      </c>
      <c r="C13" s="15">
        <v>23.92</v>
      </c>
      <c r="D13" s="15">
        <v>34.61</v>
      </c>
      <c r="E13" s="15">
        <v>45.62</v>
      </c>
      <c r="F13" s="15">
        <v>78.22</v>
      </c>
      <c r="G13" s="15">
        <v>310.10000000000002</v>
      </c>
      <c r="H13" s="15">
        <v>457.8</v>
      </c>
      <c r="I13" s="15">
        <v>535.79999999999995</v>
      </c>
      <c r="J13" s="15">
        <v>626.4</v>
      </c>
      <c r="K13" s="15">
        <v>721.3</v>
      </c>
      <c r="L13" s="15">
        <v>759.8</v>
      </c>
      <c r="M13" s="15">
        <v>755.9</v>
      </c>
    </row>
    <row r="14" spans="2:13" x14ac:dyDescent="0.55000000000000004">
      <c r="B14" t="s">
        <v>1758</v>
      </c>
      <c r="C14" s="15">
        <v>702.4</v>
      </c>
      <c r="D14" s="15">
        <v>743.3</v>
      </c>
      <c r="E14" s="15">
        <v>702.1</v>
      </c>
      <c r="F14" s="15">
        <v>890.5</v>
      </c>
      <c r="G14" s="15">
        <v>2105</v>
      </c>
      <c r="H14" s="15">
        <v>3539</v>
      </c>
      <c r="I14" s="15">
        <v>4102</v>
      </c>
      <c r="J14" s="15">
        <v>4326</v>
      </c>
      <c r="K14" s="15">
        <v>4515</v>
      </c>
      <c r="L14" s="15">
        <v>4683</v>
      </c>
      <c r="M14" s="15">
        <v>4798</v>
      </c>
    </row>
    <row r="15" spans="2:13" x14ac:dyDescent="0.55000000000000004">
      <c r="B15" t="s">
        <v>1759</v>
      </c>
      <c r="C15" s="15">
        <v>400.9</v>
      </c>
      <c r="D15" s="15">
        <v>403.7</v>
      </c>
      <c r="E15" s="15">
        <v>481.9</v>
      </c>
      <c r="F15" s="15">
        <v>830.6</v>
      </c>
      <c r="G15" s="15">
        <v>1627</v>
      </c>
      <c r="H15" s="15">
        <v>2295</v>
      </c>
      <c r="I15" s="15">
        <v>2659</v>
      </c>
      <c r="J15" s="15">
        <v>2854</v>
      </c>
      <c r="K15" s="15">
        <v>2809</v>
      </c>
      <c r="L15" s="15">
        <v>2662</v>
      </c>
      <c r="M15" s="15">
        <v>2485</v>
      </c>
    </row>
    <row r="16" spans="2:13" x14ac:dyDescent="0.55000000000000004">
      <c r="B16" t="s">
        <v>1823</v>
      </c>
      <c r="C16" s="15">
        <f>C20-C19</f>
        <v>322.10999999999967</v>
      </c>
      <c r="D16" s="15">
        <f t="shared" ref="D16:F16" si="1">D20-D19</f>
        <v>317.09000000000015</v>
      </c>
      <c r="E16" s="15">
        <f t="shared" si="1"/>
        <v>228.84299999999985</v>
      </c>
      <c r="F16" s="15">
        <f t="shared" si="1"/>
        <v>109.64000000000033</v>
      </c>
      <c r="G16" s="15">
        <v>0</v>
      </c>
      <c r="H16" s="15">
        <v>0</v>
      </c>
      <c r="I16" s="15">
        <v>0</v>
      </c>
      <c r="J16" s="15">
        <v>0</v>
      </c>
      <c r="K16" s="15">
        <v>0</v>
      </c>
      <c r="L16" s="15">
        <v>0</v>
      </c>
      <c r="M16" s="15">
        <v>0</v>
      </c>
    </row>
    <row r="17" spans="2:13" x14ac:dyDescent="0.55000000000000004">
      <c r="B17" t="s">
        <v>1824</v>
      </c>
      <c r="C17" s="15">
        <v>1134</v>
      </c>
      <c r="D17" s="15">
        <v>1299</v>
      </c>
      <c r="E17" s="15">
        <v>1297</v>
      </c>
      <c r="F17" s="15">
        <v>650.4</v>
      </c>
      <c r="G17" s="15">
        <v>134.4</v>
      </c>
      <c r="H17" s="15">
        <v>0.6</v>
      </c>
      <c r="I17" s="15">
        <v>0.24199999999999999</v>
      </c>
      <c r="J17" s="15">
        <v>6.6000000000000003E-2</v>
      </c>
      <c r="K17" s="15">
        <v>8.3000000000000004E-2</v>
      </c>
      <c r="L17" s="15">
        <v>8.8999999999999996E-2</v>
      </c>
      <c r="M17" s="15">
        <v>7.8E-2</v>
      </c>
    </row>
    <row r="18" spans="2:13" x14ac:dyDescent="0.55000000000000004">
      <c r="B18" t="s">
        <v>1825</v>
      </c>
      <c r="C18" s="15">
        <v>925.2</v>
      </c>
      <c r="D18" s="15">
        <v>1147</v>
      </c>
      <c r="E18" s="15">
        <v>2241</v>
      </c>
      <c r="F18" s="15">
        <v>2761</v>
      </c>
      <c r="G18" s="15">
        <v>1752</v>
      </c>
      <c r="H18" s="15">
        <v>1165</v>
      </c>
      <c r="I18" s="15">
        <v>730.5</v>
      </c>
      <c r="J18" s="15">
        <v>383.8</v>
      </c>
      <c r="K18" s="15">
        <v>150.4</v>
      </c>
      <c r="L18" s="15">
        <v>84.77</v>
      </c>
      <c r="M18" s="15">
        <v>45.36</v>
      </c>
    </row>
    <row r="19" spans="2:13" x14ac:dyDescent="0.55000000000000004">
      <c r="B19" t="s">
        <v>1774</v>
      </c>
      <c r="C19" s="17">
        <f>SUM(C9:C15)+C17+C18</f>
        <v>3234.8900000000003</v>
      </c>
      <c r="D19" s="17">
        <f t="shared" ref="D19:M19" si="2">SUM(D9:D15)+D17+D18</f>
        <v>3858.91</v>
      </c>
      <c r="E19" s="17">
        <f t="shared" si="2"/>
        <v>5566.1570000000002</v>
      </c>
      <c r="F19" s="17">
        <f t="shared" si="2"/>
        <v>6932.36</v>
      </c>
      <c r="G19" s="17">
        <f t="shared" si="2"/>
        <v>11451.76</v>
      </c>
      <c r="H19" s="17">
        <f t="shared" si="2"/>
        <v>21633.589999999997</v>
      </c>
      <c r="I19" s="17">
        <f t="shared" si="2"/>
        <v>34492.801999999996</v>
      </c>
      <c r="J19" s="17">
        <f t="shared" si="2"/>
        <v>47900.516000000003</v>
      </c>
      <c r="K19" s="17">
        <f t="shared" si="2"/>
        <v>62365.263000000006</v>
      </c>
      <c r="L19" s="17">
        <f t="shared" si="2"/>
        <v>76778.959000000017</v>
      </c>
      <c r="M19" s="17">
        <f t="shared" si="2"/>
        <v>87413.797999999995</v>
      </c>
    </row>
    <row r="20" spans="2:13" x14ac:dyDescent="0.55000000000000004">
      <c r="B20" t="s">
        <v>1775</v>
      </c>
      <c r="C20" s="15">
        <v>3557</v>
      </c>
      <c r="D20" s="15">
        <v>4176</v>
      </c>
      <c r="E20" s="15">
        <v>5795</v>
      </c>
      <c r="F20" s="15">
        <v>7042</v>
      </c>
      <c r="G20" s="15">
        <v>11450</v>
      </c>
      <c r="H20" s="15">
        <v>21640</v>
      </c>
      <c r="I20" s="15">
        <v>34490</v>
      </c>
      <c r="J20" s="15">
        <v>47900</v>
      </c>
      <c r="K20" s="15">
        <v>62360</v>
      </c>
      <c r="L20" s="15">
        <v>76770</v>
      </c>
      <c r="M20" s="15">
        <v>87410</v>
      </c>
    </row>
    <row r="21" spans="2:13" x14ac:dyDescent="0.55000000000000004">
      <c r="B21" t="s">
        <v>1826</v>
      </c>
      <c r="C21" s="17">
        <v>0</v>
      </c>
      <c r="D21" s="17">
        <v>0</v>
      </c>
      <c r="E21" s="17">
        <v>0</v>
      </c>
      <c r="F21" s="17">
        <v>0</v>
      </c>
      <c r="G21" s="17">
        <v>0</v>
      </c>
      <c r="H21" s="17">
        <v>0</v>
      </c>
      <c r="I21" s="17">
        <v>0</v>
      </c>
      <c r="J21" s="17">
        <v>0</v>
      </c>
      <c r="K21" s="17">
        <v>0</v>
      </c>
      <c r="L21" s="17">
        <v>0</v>
      </c>
      <c r="M21" s="17">
        <v>0</v>
      </c>
    </row>
    <row r="22" spans="2:13" x14ac:dyDescent="0.55000000000000004">
      <c r="C22" s="19"/>
      <c r="D22" s="19"/>
      <c r="E22" s="19"/>
      <c r="F22" s="19"/>
      <c r="G22" s="19"/>
      <c r="H22" s="19"/>
      <c r="I22" s="19"/>
      <c r="J22" s="19"/>
      <c r="K22" s="19"/>
      <c r="L22" s="19"/>
      <c r="M22" s="19"/>
    </row>
    <row r="23" spans="2:13" x14ac:dyDescent="0.55000000000000004">
      <c r="B23" t="s">
        <v>1827</v>
      </c>
      <c r="C23" s="17">
        <f t="shared" ref="C23:M23" si="3">(1-C45)*C13</f>
        <v>23.92</v>
      </c>
      <c r="D23" s="17">
        <f t="shared" si="3"/>
        <v>34.61</v>
      </c>
      <c r="E23" s="17">
        <f t="shared" si="3"/>
        <v>45.62</v>
      </c>
      <c r="F23" s="17">
        <f t="shared" si="3"/>
        <v>26.722501164656556</v>
      </c>
      <c r="G23" s="17">
        <f t="shared" si="3"/>
        <v>12.348953383340529</v>
      </c>
      <c r="H23" s="17">
        <f t="shared" si="3"/>
        <v>4.2959572552999994</v>
      </c>
      <c r="I23" s="17">
        <f t="shared" si="3"/>
        <v>1.323472235588544</v>
      </c>
      <c r="J23" s="17">
        <f t="shared" si="3"/>
        <v>0.235631818050272</v>
      </c>
      <c r="K23" s="17">
        <f t="shared" si="3"/>
        <v>0.24858237344746284</v>
      </c>
      <c r="L23" s="17">
        <f t="shared" si="3"/>
        <v>0.21720701170788687</v>
      </c>
      <c r="M23" s="17">
        <f t="shared" si="3"/>
        <v>0.15698246433814053</v>
      </c>
    </row>
    <row r="24" spans="2:13" x14ac:dyDescent="0.55000000000000004">
      <c r="B24" t="s">
        <v>1828</v>
      </c>
      <c r="C24" s="17">
        <f t="shared" ref="C24:M24" si="4">C45*C13</f>
        <v>0</v>
      </c>
      <c r="D24" s="17">
        <f t="shared" si="4"/>
        <v>0</v>
      </c>
      <c r="E24" s="17">
        <f t="shared" si="4"/>
        <v>0</v>
      </c>
      <c r="F24" s="17">
        <f t="shared" si="4"/>
        <v>51.497498835343443</v>
      </c>
      <c r="G24" s="17">
        <f t="shared" si="4"/>
        <v>297.75104661665949</v>
      </c>
      <c r="H24" s="17">
        <f t="shared" si="4"/>
        <v>453.50404274470003</v>
      </c>
      <c r="I24" s="17">
        <f t="shared" si="4"/>
        <v>534.47652776441146</v>
      </c>
      <c r="J24" s="17">
        <f t="shared" si="4"/>
        <v>626.16436818194973</v>
      </c>
      <c r="K24" s="17">
        <f t="shared" si="4"/>
        <v>721.05141762655251</v>
      </c>
      <c r="L24" s="17">
        <f t="shared" si="4"/>
        <v>759.58279298829211</v>
      </c>
      <c r="M24" s="17">
        <f t="shared" si="4"/>
        <v>755.74301753566181</v>
      </c>
    </row>
    <row r="25" spans="2:13" x14ac:dyDescent="0.55000000000000004">
      <c r="B25" t="s">
        <v>1829</v>
      </c>
      <c r="C25" s="17">
        <f t="shared" ref="C25:M25" si="5">(1-C48)*C16</f>
        <v>322.10999999999967</v>
      </c>
      <c r="D25" s="17">
        <f t="shared" si="5"/>
        <v>317.09000000000015</v>
      </c>
      <c r="E25" s="17">
        <f t="shared" si="5"/>
        <v>228.84012958609199</v>
      </c>
      <c r="F25" s="17">
        <f t="shared" si="5"/>
        <v>84.77556626190011</v>
      </c>
      <c r="G25" s="17">
        <f t="shared" si="5"/>
        <v>0</v>
      </c>
      <c r="H25" s="17">
        <f t="shared" si="5"/>
        <v>0</v>
      </c>
      <c r="I25" s="17">
        <f t="shared" si="5"/>
        <v>0</v>
      </c>
      <c r="J25" s="17">
        <f t="shared" si="5"/>
        <v>0</v>
      </c>
      <c r="K25" s="17">
        <f t="shared" si="5"/>
        <v>0</v>
      </c>
      <c r="L25" s="17">
        <f t="shared" si="5"/>
        <v>0</v>
      </c>
      <c r="M25" s="17">
        <f t="shared" si="5"/>
        <v>0</v>
      </c>
    </row>
    <row r="26" spans="2:13" x14ac:dyDescent="0.55000000000000004">
      <c r="B26" t="s">
        <v>1830</v>
      </c>
      <c r="C26" s="17">
        <f t="shared" ref="C26:M26" si="6">C48*C16</f>
        <v>0</v>
      </c>
      <c r="D26" s="17">
        <f t="shared" si="6"/>
        <v>0</v>
      </c>
      <c r="E26" s="17">
        <f t="shared" si="6"/>
        <v>2.8704139078535962E-3</v>
      </c>
      <c r="F26" s="17">
        <f t="shared" si="6"/>
        <v>24.864433738100221</v>
      </c>
      <c r="G26" s="17">
        <f t="shared" si="6"/>
        <v>0</v>
      </c>
      <c r="H26" s="17">
        <f t="shared" si="6"/>
        <v>0</v>
      </c>
      <c r="I26" s="17">
        <f t="shared" si="6"/>
        <v>0</v>
      </c>
      <c r="J26" s="17">
        <f t="shared" si="6"/>
        <v>0</v>
      </c>
      <c r="K26" s="17">
        <f t="shared" si="6"/>
        <v>0</v>
      </c>
      <c r="L26" s="17">
        <f t="shared" si="6"/>
        <v>0</v>
      </c>
      <c r="M26" s="17">
        <f t="shared" si="6"/>
        <v>0</v>
      </c>
    </row>
    <row r="27" spans="2:13" x14ac:dyDescent="0.55000000000000004">
      <c r="B27" t="s">
        <v>1831</v>
      </c>
      <c r="C27" s="17">
        <f t="shared" ref="C27:M27" si="7">(1-C46)*C17</f>
        <v>1134</v>
      </c>
      <c r="D27" s="17">
        <f t="shared" si="7"/>
        <v>1299</v>
      </c>
      <c r="E27" s="17">
        <f t="shared" si="7"/>
        <v>1296.9511945721938</v>
      </c>
      <c r="F27" s="17">
        <f t="shared" si="7"/>
        <v>650.35114932581814</v>
      </c>
      <c r="G27" s="17">
        <f t="shared" si="7"/>
        <v>134.35109092922806</v>
      </c>
      <c r="H27" s="17">
        <f t="shared" si="7"/>
        <v>0.55123674911660769</v>
      </c>
      <c r="I27" s="17">
        <f t="shared" si="7"/>
        <v>0.1967479674796748</v>
      </c>
      <c r="J27" s="17">
        <f t="shared" si="7"/>
        <v>3.0697674418604656E-2</v>
      </c>
      <c r="K27" s="17">
        <f t="shared" si="7"/>
        <v>3.8604651162790701E-2</v>
      </c>
      <c r="L27" s="17">
        <f t="shared" si="7"/>
        <v>4.1395348837209307E-2</v>
      </c>
      <c r="M27" s="17">
        <f t="shared" si="7"/>
        <v>3.6279069767441864E-2</v>
      </c>
    </row>
    <row r="28" spans="2:13" x14ac:dyDescent="0.55000000000000004">
      <c r="B28" t="s">
        <v>1832</v>
      </c>
      <c r="C28" s="17">
        <f t="shared" ref="C28:M28" si="8">C46*C17</f>
        <v>0</v>
      </c>
      <c r="D28" s="17">
        <f t="shared" si="8"/>
        <v>0</v>
      </c>
      <c r="E28" s="17">
        <f t="shared" si="8"/>
        <v>4.8805427806218021E-2</v>
      </c>
      <c r="F28" s="17">
        <f t="shared" si="8"/>
        <v>4.8850674181887051E-2</v>
      </c>
      <c r="G28" s="17">
        <f t="shared" si="8"/>
        <v>4.8909070771957032E-2</v>
      </c>
      <c r="H28" s="17">
        <f t="shared" si="8"/>
        <v>4.8763250883392228E-2</v>
      </c>
      <c r="I28" s="17">
        <f t="shared" si="8"/>
        <v>4.5252032520325197E-2</v>
      </c>
      <c r="J28" s="17">
        <f t="shared" si="8"/>
        <v>3.5302325581395344E-2</v>
      </c>
      <c r="K28" s="17">
        <f t="shared" si="8"/>
        <v>4.4395348837209303E-2</v>
      </c>
      <c r="L28" s="17">
        <f t="shared" si="8"/>
        <v>4.7604651162790688E-2</v>
      </c>
      <c r="M28" s="17">
        <f t="shared" si="8"/>
        <v>4.1720930232558136E-2</v>
      </c>
    </row>
    <row r="29" spans="2:13" x14ac:dyDescent="0.55000000000000004">
      <c r="B29" t="s">
        <v>1833</v>
      </c>
      <c r="C29" s="17">
        <f t="shared" ref="C29:M29" si="9">(1-C47)*C18</f>
        <v>925.2</v>
      </c>
      <c r="D29" s="17">
        <f t="shared" si="9"/>
        <v>1147</v>
      </c>
      <c r="E29" s="17">
        <f t="shared" si="9"/>
        <v>2241</v>
      </c>
      <c r="F29" s="17">
        <f t="shared" si="9"/>
        <v>2700.5203143178032</v>
      </c>
      <c r="G29" s="17">
        <f t="shared" si="9"/>
        <v>1393.184377263404</v>
      </c>
      <c r="H29" s="17">
        <f t="shared" si="9"/>
        <v>629.13144680625135</v>
      </c>
      <c r="I29" s="17">
        <f t="shared" si="9"/>
        <v>177.82008144312138</v>
      </c>
      <c r="J29" s="17">
        <f t="shared" si="9"/>
        <v>60.373599003736018</v>
      </c>
      <c r="K29" s="17">
        <f t="shared" si="9"/>
        <v>28.667610407736007</v>
      </c>
      <c r="L29" s="17">
        <f t="shared" si="9"/>
        <v>25.104639684106601</v>
      </c>
      <c r="M29" s="17">
        <f t="shared" si="9"/>
        <v>33.562473823816838</v>
      </c>
    </row>
    <row r="30" spans="2:13" x14ac:dyDescent="0.55000000000000004">
      <c r="B30" t="s">
        <v>1834</v>
      </c>
      <c r="C30" s="17">
        <f t="shared" ref="C30:M30" si="10">C47*C18</f>
        <v>0</v>
      </c>
      <c r="D30" s="17">
        <f t="shared" si="10"/>
        <v>0</v>
      </c>
      <c r="E30" s="17">
        <f t="shared" si="10"/>
        <v>0</v>
      </c>
      <c r="F30" s="17">
        <f t="shared" si="10"/>
        <v>60.479685682196802</v>
      </c>
      <c r="G30" s="17">
        <f t="shared" si="10"/>
        <v>358.81562273659608</v>
      </c>
      <c r="H30" s="17">
        <f t="shared" si="10"/>
        <v>535.86855319374865</v>
      </c>
      <c r="I30" s="17">
        <f t="shared" si="10"/>
        <v>552.67991855687865</v>
      </c>
      <c r="J30" s="17">
        <f t="shared" si="10"/>
        <v>323.42640099626402</v>
      </c>
      <c r="K30" s="17">
        <f t="shared" si="10"/>
        <v>121.732389592264</v>
      </c>
      <c r="L30" s="17">
        <f t="shared" si="10"/>
        <v>59.665360315893395</v>
      </c>
      <c r="M30" s="17">
        <f t="shared" si="10"/>
        <v>11.797526176183162</v>
      </c>
    </row>
    <row r="31" spans="2:13" x14ac:dyDescent="0.55000000000000004">
      <c r="C31" s="15"/>
      <c r="D31" s="15"/>
      <c r="E31" s="15"/>
      <c r="F31" s="15"/>
      <c r="G31" s="15"/>
      <c r="H31" s="15"/>
      <c r="I31" s="15"/>
      <c r="J31" s="15"/>
      <c r="K31" s="15"/>
      <c r="L31" s="15"/>
      <c r="M31" s="15"/>
    </row>
    <row r="32" spans="2:13" x14ac:dyDescent="0.55000000000000004">
      <c r="B32" t="s">
        <v>1763</v>
      </c>
      <c r="C32" s="15">
        <v>6.0000000000000001E-3</v>
      </c>
      <c r="D32" s="15">
        <v>0.23699999999999999</v>
      </c>
      <c r="E32" s="15">
        <v>1.651</v>
      </c>
      <c r="F32" s="15">
        <v>3.355</v>
      </c>
      <c r="G32" s="15">
        <v>18.2</v>
      </c>
      <c r="H32" s="15">
        <v>65.08</v>
      </c>
      <c r="I32" s="15">
        <v>131.6</v>
      </c>
      <c r="J32" s="15">
        <v>195.2</v>
      </c>
      <c r="K32" s="15">
        <v>256.5</v>
      </c>
      <c r="L32" s="15">
        <v>316</v>
      </c>
      <c r="M32" s="15">
        <v>370.3</v>
      </c>
    </row>
    <row r="33" spans="2:13" x14ac:dyDescent="0.55000000000000004">
      <c r="B33" t="s">
        <v>1762</v>
      </c>
      <c r="C33" s="15">
        <v>0.38500000000000001</v>
      </c>
      <c r="D33" s="15">
        <v>1.742</v>
      </c>
      <c r="E33" s="15">
        <v>4.782</v>
      </c>
      <c r="F33" s="15">
        <v>10.71</v>
      </c>
      <c r="G33" s="15">
        <v>26.22</v>
      </c>
      <c r="H33" s="15">
        <v>48.26</v>
      </c>
      <c r="I33" s="15">
        <v>69.03</v>
      </c>
      <c r="J33" s="15">
        <v>85.77</v>
      </c>
      <c r="K33" s="15">
        <v>101.2</v>
      </c>
      <c r="L33" s="15">
        <v>116.9</v>
      </c>
      <c r="M33" s="15">
        <v>123.7</v>
      </c>
    </row>
    <row r="34" spans="2:13" x14ac:dyDescent="0.55000000000000004">
      <c r="B34" t="s">
        <v>1776</v>
      </c>
      <c r="C34" s="15">
        <v>0.34699999999999998</v>
      </c>
      <c r="D34" s="15">
        <v>0.502</v>
      </c>
      <c r="E34" s="15">
        <v>0.66200000000000003</v>
      </c>
      <c r="F34" s="15">
        <v>0.66</v>
      </c>
      <c r="G34" s="15">
        <v>0.50700000000000001</v>
      </c>
      <c r="H34" s="15">
        <v>0.245</v>
      </c>
      <c r="I34" s="15">
        <v>7.6999999999999999E-2</v>
      </c>
      <c r="J34" s="15">
        <v>1.2999999999999999E-2</v>
      </c>
      <c r="K34" s="15">
        <v>1.2999999999999999E-2</v>
      </c>
      <c r="L34" s="15">
        <v>1.0999999999999999E-2</v>
      </c>
      <c r="M34" s="15">
        <v>8.0000000000000002E-3</v>
      </c>
    </row>
    <row r="35" spans="2:13" x14ac:dyDescent="0.55000000000000004">
      <c r="B35" t="s">
        <v>1764</v>
      </c>
      <c r="C35" s="15">
        <v>0</v>
      </c>
      <c r="D35" s="15">
        <v>0</v>
      </c>
      <c r="E35" s="15">
        <v>0</v>
      </c>
      <c r="F35" s="15">
        <v>1.1060000000000001</v>
      </c>
      <c r="G35" s="15">
        <v>10.63</v>
      </c>
      <c r="H35" s="15">
        <v>22.49</v>
      </c>
      <c r="I35" s="15">
        <v>27.04</v>
      </c>
      <c r="J35" s="15">
        <v>30.04</v>
      </c>
      <c r="K35" s="15">
        <v>32.79</v>
      </c>
      <c r="L35" s="15">
        <v>33.450000000000003</v>
      </c>
      <c r="M35" s="15">
        <v>33.49</v>
      </c>
    </row>
    <row r="36" spans="2:13" x14ac:dyDescent="0.55000000000000004">
      <c r="B36" t="s">
        <v>1777</v>
      </c>
      <c r="C36" s="15">
        <v>26.71</v>
      </c>
      <c r="D36" s="15">
        <v>30.62</v>
      </c>
      <c r="E36" s="15">
        <v>30.56</v>
      </c>
      <c r="F36" s="15">
        <v>15.31</v>
      </c>
      <c r="G36" s="15">
        <v>3.1589999999999998</v>
      </c>
      <c r="H36" s="15">
        <v>1.2999999999999999E-2</v>
      </c>
      <c r="I36" s="15">
        <v>5.0000000000000001E-3</v>
      </c>
      <c r="J36" s="15">
        <v>1E-3</v>
      </c>
      <c r="K36" s="15">
        <v>1E-3</v>
      </c>
      <c r="L36" s="15">
        <v>1E-3</v>
      </c>
      <c r="M36" s="15">
        <v>1E-3</v>
      </c>
    </row>
    <row r="37" spans="2:13" x14ac:dyDescent="0.55000000000000004">
      <c r="B37" t="s">
        <v>1765</v>
      </c>
      <c r="C37" s="15">
        <v>0</v>
      </c>
      <c r="D37" s="15">
        <v>0</v>
      </c>
      <c r="E37" s="15">
        <v>1E-3</v>
      </c>
      <c r="F37" s="15">
        <v>1E-3</v>
      </c>
      <c r="G37" s="15">
        <v>1E-3</v>
      </c>
      <c r="H37" s="15">
        <v>1E-3</v>
      </c>
      <c r="I37" s="15">
        <v>1E-3</v>
      </c>
      <c r="J37" s="15">
        <v>1E-3</v>
      </c>
      <c r="K37" s="15">
        <v>1E-3</v>
      </c>
      <c r="L37" s="15">
        <v>1E-3</v>
      </c>
      <c r="M37" s="15">
        <v>1E-3</v>
      </c>
    </row>
    <row r="38" spans="2:13" x14ac:dyDescent="0.55000000000000004">
      <c r="B38" t="s">
        <v>1778</v>
      </c>
      <c r="C38" s="15">
        <v>13.7</v>
      </c>
      <c r="D38" s="15">
        <v>18.55</v>
      </c>
      <c r="E38" s="15">
        <v>41.2</v>
      </c>
      <c r="F38" s="15">
        <v>50.99</v>
      </c>
      <c r="G38" s="15">
        <v>26.13</v>
      </c>
      <c r="H38" s="15">
        <v>9.6630000000000003</v>
      </c>
      <c r="I38" s="15">
        <v>2.6840000000000002</v>
      </c>
      <c r="J38" s="15">
        <v>1.08</v>
      </c>
      <c r="K38" s="15">
        <v>0.47799999999999998</v>
      </c>
      <c r="L38" s="15">
        <v>0.34499999999999997</v>
      </c>
      <c r="M38" s="15">
        <v>0.26500000000000001</v>
      </c>
    </row>
    <row r="39" spans="2:13" x14ac:dyDescent="0.55000000000000004">
      <c r="B39" t="s">
        <v>1766</v>
      </c>
      <c r="C39" s="15">
        <v>0</v>
      </c>
      <c r="D39" s="15">
        <v>0</v>
      </c>
      <c r="E39" s="15">
        <v>0</v>
      </c>
      <c r="F39" s="15">
        <v>0.99299999999999999</v>
      </c>
      <c r="G39" s="15">
        <v>5.8520000000000003</v>
      </c>
      <c r="H39" s="15">
        <v>7.157</v>
      </c>
      <c r="I39" s="15">
        <v>7.2539999999999996</v>
      </c>
      <c r="J39" s="15">
        <v>5.0309999999999997</v>
      </c>
      <c r="K39" s="15">
        <v>1.7649999999999999</v>
      </c>
      <c r="L39" s="15">
        <v>0.71299999999999997</v>
      </c>
      <c r="M39" s="15">
        <v>8.1000000000000003E-2</v>
      </c>
    </row>
    <row r="41" spans="2:13" x14ac:dyDescent="0.55000000000000004">
      <c r="B41" t="s">
        <v>1767</v>
      </c>
      <c r="C41" s="18">
        <f t="shared" ref="C41:M42" si="11">C32/C$6</f>
        <v>9.0593386682772151E-5</v>
      </c>
      <c r="D41" s="18">
        <f t="shared" si="11"/>
        <v>3.0584591560201316E-3</v>
      </c>
      <c r="E41" s="18">
        <f t="shared" si="11"/>
        <v>1.5708848715509038E-2</v>
      </c>
      <c r="F41" s="18">
        <f t="shared" si="11"/>
        <v>2.8028404344193816E-2</v>
      </c>
      <c r="G41" s="18">
        <f t="shared" si="11"/>
        <v>0.11346633416458853</v>
      </c>
      <c r="H41" s="18">
        <f t="shared" si="11"/>
        <v>0.25876739562624251</v>
      </c>
      <c r="I41" s="18">
        <f t="shared" si="11"/>
        <v>0.37686139747995417</v>
      </c>
      <c r="J41" s="18">
        <f t="shared" si="11"/>
        <v>0.44883881352034949</v>
      </c>
      <c r="K41" s="18">
        <f t="shared" si="11"/>
        <v>0.50235017626321976</v>
      </c>
      <c r="L41" s="18">
        <f t="shared" si="11"/>
        <v>0.54230307190664151</v>
      </c>
      <c r="M41" s="18">
        <f t="shared" si="11"/>
        <v>0.57922727983732214</v>
      </c>
    </row>
    <row r="42" spans="2:13" x14ac:dyDescent="0.55000000000000004">
      <c r="B42" t="s">
        <v>1768</v>
      </c>
      <c r="C42" s="18">
        <f t="shared" si="11"/>
        <v>5.8130756454778795E-3</v>
      </c>
      <c r="D42" s="18">
        <f t="shared" si="11"/>
        <v>2.2480320041295652E-2</v>
      </c>
      <c r="E42" s="18">
        <f t="shared" si="11"/>
        <v>4.5499524262607047E-2</v>
      </c>
      <c r="F42" s="18">
        <f t="shared" si="11"/>
        <v>8.9473684210526316E-2</v>
      </c>
      <c r="G42" s="18">
        <f t="shared" si="11"/>
        <v>0.16346633416458853</v>
      </c>
      <c r="H42" s="18">
        <f t="shared" si="11"/>
        <v>0.19188866799204771</v>
      </c>
      <c r="I42" s="18">
        <f t="shared" si="11"/>
        <v>0.19768041237113404</v>
      </c>
      <c r="J42" s="18">
        <f t="shared" si="11"/>
        <v>0.19721775120717405</v>
      </c>
      <c r="K42" s="18">
        <f t="shared" si="11"/>
        <v>0.1981981981981982</v>
      </c>
      <c r="L42" s="18">
        <f t="shared" si="11"/>
        <v>0.20061781362622275</v>
      </c>
      <c r="M42" s="18">
        <f t="shared" si="11"/>
        <v>0.19349288284060692</v>
      </c>
    </row>
    <row r="43" spans="2:13" x14ac:dyDescent="0.55000000000000004">
      <c r="B43" t="s">
        <v>1780</v>
      </c>
      <c r="C43" s="20">
        <f>C41+C42</f>
        <v>5.903669032160652E-3</v>
      </c>
      <c r="D43" s="20">
        <f t="shared" ref="D43:M43" si="12">D41+D42</f>
        <v>2.5538779197315783E-2</v>
      </c>
      <c r="E43" s="20">
        <f t="shared" si="12"/>
        <v>6.1208372978116085E-2</v>
      </c>
      <c r="F43" s="20">
        <f t="shared" si="12"/>
        <v>0.11750208855472014</v>
      </c>
      <c r="G43" s="20">
        <f t="shared" si="12"/>
        <v>0.27693266832917707</v>
      </c>
      <c r="H43" s="20">
        <f t="shared" si="12"/>
        <v>0.45065606361829025</v>
      </c>
      <c r="I43" s="20">
        <f t="shared" si="12"/>
        <v>0.57454180985108816</v>
      </c>
      <c r="J43" s="20">
        <f t="shared" si="12"/>
        <v>0.6460565647275236</v>
      </c>
      <c r="K43" s="20">
        <f t="shared" si="12"/>
        <v>0.70054837446141793</v>
      </c>
      <c r="L43" s="20">
        <f t="shared" si="12"/>
        <v>0.74292088553286428</v>
      </c>
      <c r="M43" s="20">
        <f t="shared" si="12"/>
        <v>0.77272016267792909</v>
      </c>
    </row>
    <row r="45" spans="2:13" x14ac:dyDescent="0.55000000000000004">
      <c r="B45" t="s">
        <v>1835</v>
      </c>
      <c r="C45">
        <f t="shared" ref="C45:M45" si="13">(C35+C35*0.15)/(C34+C35+C35*0.15)</f>
        <v>0</v>
      </c>
      <c r="D45">
        <f t="shared" si="13"/>
        <v>0</v>
      </c>
      <c r="E45">
        <f t="shared" si="13"/>
        <v>0</v>
      </c>
      <c r="F45">
        <f t="shared" si="13"/>
        <v>0.65836741032144519</v>
      </c>
      <c r="G45">
        <f t="shared" si="13"/>
        <v>0.96017751246907279</v>
      </c>
      <c r="H45">
        <f t="shared" si="13"/>
        <v>0.99061608288488423</v>
      </c>
      <c r="I45">
        <f t="shared" si="13"/>
        <v>0.99752991370737487</v>
      </c>
      <c r="J45">
        <f t="shared" si="13"/>
        <v>0.99962383170809344</v>
      </c>
      <c r="K45">
        <f t="shared" si="13"/>
        <v>0.99965536895404483</v>
      </c>
      <c r="L45">
        <f t="shared" si="13"/>
        <v>0.99971412607040289</v>
      </c>
      <c r="M45">
        <f t="shared" si="13"/>
        <v>0.9997923237672468</v>
      </c>
    </row>
    <row r="46" spans="2:13" x14ac:dyDescent="0.55000000000000004">
      <c r="B46" t="s">
        <v>1836</v>
      </c>
      <c r="C46">
        <f>(C37+C37*0.15)/(C36+C37+C37*0.15)</f>
        <v>0</v>
      </c>
      <c r="D46">
        <f t="shared" ref="D46:M46" si="14">(D37+D37*0.15)/(D36+D37+D37*0.15)</f>
        <v>0</v>
      </c>
      <c r="E46">
        <f t="shared" si="14"/>
        <v>3.7629474021756378E-5</v>
      </c>
      <c r="F46">
        <f t="shared" si="14"/>
        <v>7.5108662641277759E-5</v>
      </c>
      <c r="G46">
        <f t="shared" si="14"/>
        <v>3.6390677657706122E-4</v>
      </c>
      <c r="H46">
        <f t="shared" si="14"/>
        <v>8.1272084805653719E-2</v>
      </c>
      <c r="I46">
        <f t="shared" si="14"/>
        <v>0.18699186991869918</v>
      </c>
      <c r="J46">
        <f t="shared" si="14"/>
        <v>0.53488372093023251</v>
      </c>
      <c r="K46">
        <f t="shared" si="14"/>
        <v>0.53488372093023251</v>
      </c>
      <c r="L46">
        <f t="shared" si="14"/>
        <v>0.53488372093023251</v>
      </c>
      <c r="M46">
        <f t="shared" si="14"/>
        <v>0.53488372093023251</v>
      </c>
    </row>
    <row r="47" spans="2:13" x14ac:dyDescent="0.55000000000000004">
      <c r="B47" t="s">
        <v>1837</v>
      </c>
      <c r="C47">
        <f>(C39+C39*0.15)/(C38+C39+C39*0.15)</f>
        <v>0</v>
      </c>
      <c r="D47">
        <f t="shared" ref="D47:M47" si="15">(D39+D39*0.15)/(D38+D39+D39*0.15)</f>
        <v>0</v>
      </c>
      <c r="E47">
        <f t="shared" si="15"/>
        <v>0</v>
      </c>
      <c r="F47">
        <f t="shared" si="15"/>
        <v>2.1904993003330969E-2</v>
      </c>
      <c r="G47">
        <f t="shared" si="15"/>
        <v>0.20480343763504344</v>
      </c>
      <c r="H47">
        <f t="shared" si="15"/>
        <v>0.45997300703326061</v>
      </c>
      <c r="I47">
        <f t="shared" si="15"/>
        <v>0.75657757502652789</v>
      </c>
      <c r="J47">
        <f t="shared" si="15"/>
        <v>0.84269515632168834</v>
      </c>
      <c r="K47">
        <f t="shared" si="15"/>
        <v>0.80939088824643612</v>
      </c>
      <c r="L47">
        <f t="shared" si="15"/>
        <v>0.70384995064165856</v>
      </c>
      <c r="M47">
        <f t="shared" si="15"/>
        <v>0.26008655591232721</v>
      </c>
    </row>
    <row r="48" spans="2:13" x14ac:dyDescent="0.55000000000000004">
      <c r="B48" t="s">
        <v>1838</v>
      </c>
      <c r="C48">
        <f>(C45+C46+C47)/3</f>
        <v>0</v>
      </c>
      <c r="D48">
        <f t="shared" ref="D48:M48" si="16">(D45+D46+D47)/3</f>
        <v>0</v>
      </c>
      <c r="E48">
        <f t="shared" si="16"/>
        <v>1.2543158007252126E-5</v>
      </c>
      <c r="F48">
        <f t="shared" si="16"/>
        <v>0.2267825039958058</v>
      </c>
      <c r="G48">
        <f t="shared" si="16"/>
        <v>0.38844828562689776</v>
      </c>
      <c r="H48">
        <f t="shared" si="16"/>
        <v>0.51062039157459949</v>
      </c>
      <c r="I48">
        <f t="shared" si="16"/>
        <v>0.64703311955086729</v>
      </c>
      <c r="J48">
        <f t="shared" si="16"/>
        <v>0.79240090298667143</v>
      </c>
      <c r="K48">
        <f t="shared" si="16"/>
        <v>0.78130999271023782</v>
      </c>
      <c r="L48">
        <f t="shared" si="16"/>
        <v>0.74614926588076458</v>
      </c>
      <c r="M48">
        <f t="shared" si="16"/>
        <v>0.5982542002032688</v>
      </c>
    </row>
    <row r="50" spans="2:13" x14ac:dyDescent="0.55000000000000004">
      <c r="B50" t="s">
        <v>1842</v>
      </c>
      <c r="C50">
        <v>0</v>
      </c>
      <c r="D50">
        <v>0</v>
      </c>
      <c r="E50">
        <v>0</v>
      </c>
      <c r="F50">
        <v>0</v>
      </c>
      <c r="G50">
        <v>0</v>
      </c>
      <c r="H50">
        <v>0</v>
      </c>
      <c r="I50">
        <v>0</v>
      </c>
      <c r="J50">
        <v>0</v>
      </c>
      <c r="K50">
        <v>0</v>
      </c>
      <c r="L50">
        <v>0</v>
      </c>
      <c r="M50">
        <v>0</v>
      </c>
    </row>
    <row r="51" spans="2:13" x14ac:dyDescent="0.55000000000000004">
      <c r="B51" t="s">
        <v>1843</v>
      </c>
      <c r="C51">
        <v>0</v>
      </c>
      <c r="D51">
        <v>0</v>
      </c>
      <c r="E51">
        <v>0</v>
      </c>
      <c r="F51">
        <v>0</v>
      </c>
      <c r="G51">
        <v>0</v>
      </c>
      <c r="H51">
        <v>0</v>
      </c>
      <c r="I51">
        <v>0</v>
      </c>
      <c r="J51">
        <v>0</v>
      </c>
      <c r="K51">
        <v>0</v>
      </c>
      <c r="L51">
        <v>0</v>
      </c>
      <c r="M51">
        <v>0</v>
      </c>
    </row>
    <row r="52" spans="2:13" x14ac:dyDescent="0.55000000000000004">
      <c r="B52" t="s">
        <v>1844</v>
      </c>
      <c r="C52">
        <v>0</v>
      </c>
      <c r="D52">
        <v>0</v>
      </c>
      <c r="E52">
        <v>0</v>
      </c>
      <c r="F52">
        <v>0</v>
      </c>
      <c r="G52">
        <v>0</v>
      </c>
      <c r="H52">
        <v>0</v>
      </c>
      <c r="I52">
        <v>0</v>
      </c>
      <c r="J52">
        <v>0</v>
      </c>
      <c r="K52">
        <v>0</v>
      </c>
      <c r="L52">
        <v>0</v>
      </c>
      <c r="M52">
        <v>0</v>
      </c>
    </row>
    <row r="53" spans="2:13" x14ac:dyDescent="0.55000000000000004">
      <c r="B53" t="s">
        <v>1848</v>
      </c>
      <c r="C53">
        <v>0</v>
      </c>
      <c r="D53">
        <v>0</v>
      </c>
      <c r="E53">
        <v>0</v>
      </c>
      <c r="F53">
        <v>0</v>
      </c>
      <c r="G53">
        <v>0</v>
      </c>
      <c r="H53">
        <v>0</v>
      </c>
      <c r="I53">
        <v>0</v>
      </c>
      <c r="J53">
        <v>0</v>
      </c>
      <c r="K53">
        <v>0</v>
      </c>
      <c r="L53">
        <v>0</v>
      </c>
      <c r="M53">
        <v>0</v>
      </c>
    </row>
    <row r="54" spans="2:13" x14ac:dyDescent="0.55000000000000004">
      <c r="B54" t="s">
        <v>1845</v>
      </c>
      <c r="C54">
        <v>0</v>
      </c>
      <c r="D54">
        <v>0</v>
      </c>
      <c r="E54">
        <v>0</v>
      </c>
      <c r="F54">
        <v>0</v>
      </c>
      <c r="G54">
        <v>0</v>
      </c>
      <c r="H54">
        <v>0</v>
      </c>
      <c r="I54">
        <v>0</v>
      </c>
      <c r="J54">
        <v>0</v>
      </c>
      <c r="K54">
        <v>0</v>
      </c>
      <c r="L54">
        <v>0</v>
      </c>
      <c r="M54">
        <v>0</v>
      </c>
    </row>
    <row r="55" spans="2:13" x14ac:dyDescent="0.55000000000000004">
      <c r="B55" t="s">
        <v>1847</v>
      </c>
      <c r="C55">
        <v>0</v>
      </c>
      <c r="D55">
        <v>0</v>
      </c>
      <c r="E55">
        <v>0</v>
      </c>
      <c r="F55">
        <v>0</v>
      </c>
      <c r="G55">
        <v>0</v>
      </c>
      <c r="H55">
        <v>0</v>
      </c>
      <c r="I55">
        <v>0</v>
      </c>
      <c r="J55">
        <v>0</v>
      </c>
      <c r="K55">
        <v>0</v>
      </c>
      <c r="L55">
        <v>0</v>
      </c>
      <c r="M55">
        <v>0</v>
      </c>
    </row>
    <row r="56" spans="2:13" x14ac:dyDescent="0.55000000000000004">
      <c r="B56" t="s">
        <v>1846</v>
      </c>
      <c r="C56">
        <v>0</v>
      </c>
      <c r="D56">
        <v>0</v>
      </c>
      <c r="E56">
        <v>0</v>
      </c>
      <c r="F56">
        <v>0</v>
      </c>
      <c r="G56">
        <v>0</v>
      </c>
      <c r="H56">
        <v>0</v>
      </c>
      <c r="I56">
        <v>0</v>
      </c>
      <c r="J56">
        <v>0</v>
      </c>
      <c r="K56">
        <v>0</v>
      </c>
      <c r="L56">
        <v>0</v>
      </c>
      <c r="M56">
        <v>0</v>
      </c>
    </row>
    <row r="59" spans="2:13" x14ac:dyDescent="0.55000000000000004">
      <c r="B59" t="s">
        <v>2083</v>
      </c>
      <c r="C59">
        <v>2005</v>
      </c>
      <c r="D59">
        <v>2010</v>
      </c>
      <c r="E59">
        <v>2020</v>
      </c>
      <c r="F59">
        <v>2030</v>
      </c>
      <c r="G59">
        <v>2040</v>
      </c>
      <c r="H59">
        <v>2050</v>
      </c>
      <c r="I59">
        <v>2060</v>
      </c>
      <c r="J59">
        <v>2070</v>
      </c>
      <c r="K59">
        <v>2080</v>
      </c>
      <c r="L59">
        <v>2090</v>
      </c>
      <c r="M59">
        <v>2100</v>
      </c>
    </row>
    <row r="60" spans="2:13" x14ac:dyDescent="0.55000000000000004">
      <c r="B60" t="s">
        <v>1796</v>
      </c>
      <c r="C60">
        <v>0.14342483340465856</v>
      </c>
      <c r="D60">
        <v>0.130343688303316</v>
      </c>
      <c r="E60">
        <v>0.12622352421473576</v>
      </c>
      <c r="F60">
        <v>0.18873963689789064</v>
      </c>
      <c r="G60">
        <v>0.42145562660367375</v>
      </c>
      <c r="H60">
        <v>0.60870249939784715</v>
      </c>
      <c r="I60">
        <v>0.71476793843638564</v>
      </c>
      <c r="J60">
        <v>0.7687128159316452</v>
      </c>
      <c r="K60">
        <v>0.80790587592735874</v>
      </c>
      <c r="L60">
        <v>0.8256281102409937</v>
      </c>
      <c r="M60">
        <v>0.82633629084613713</v>
      </c>
    </row>
    <row r="61" spans="2:13" x14ac:dyDescent="0.55000000000000004">
      <c r="B61" t="s">
        <v>1798</v>
      </c>
      <c r="C61">
        <v>0.59085439229843573</v>
      </c>
      <c r="D61">
        <v>0.54133658338411539</v>
      </c>
      <c r="E61">
        <v>0.37523056653491438</v>
      </c>
      <c r="F61">
        <v>0.5266412940057088</v>
      </c>
      <c r="G61">
        <v>0.86545541860092845</v>
      </c>
      <c r="H61">
        <v>0.96999159133907931</v>
      </c>
      <c r="I61">
        <v>0.9783024888321632</v>
      </c>
      <c r="J61">
        <v>0.97690046199076008</v>
      </c>
      <c r="K61">
        <v>0.98377464481470367</v>
      </c>
      <c r="L61">
        <v>0.9906510930846637</v>
      </c>
      <c r="M61">
        <v>0.99839670674899794</v>
      </c>
    </row>
    <row r="62" spans="2:13" x14ac:dyDescent="0.55000000000000004">
      <c r="B62" t="s">
        <v>1797</v>
      </c>
      <c r="C62">
        <v>0.142374408650597</v>
      </c>
      <c r="D62">
        <v>0.12658227848101267</v>
      </c>
      <c r="E62">
        <v>8.874139626352015E-2</v>
      </c>
      <c r="F62">
        <v>0.19278316070831938</v>
      </c>
      <c r="G62">
        <v>0.59977452085682081</v>
      </c>
      <c r="H62">
        <v>0.76667757595592645</v>
      </c>
      <c r="I62">
        <v>0.79272698711907019</v>
      </c>
      <c r="J62">
        <v>0.82179053140514635</v>
      </c>
      <c r="K62">
        <v>0.871364359651569</v>
      </c>
      <c r="L62">
        <v>0.92016163757411151</v>
      </c>
      <c r="M62">
        <v>0.95942232693714602</v>
      </c>
    </row>
    <row r="63" spans="2:13" x14ac:dyDescent="0.55000000000000004">
      <c r="B63" t="s">
        <v>1794</v>
      </c>
      <c r="C63">
        <v>0.14815197992913118</v>
      </c>
      <c r="D63">
        <v>0.1796938775510204</v>
      </c>
      <c r="E63">
        <v>0.20923647957362773</v>
      </c>
      <c r="F63">
        <v>0.30459222328127672</v>
      </c>
      <c r="G63">
        <v>0.5714018516786683</v>
      </c>
      <c r="H63">
        <v>0.73186360891693059</v>
      </c>
      <c r="I63">
        <v>0.80150226244343892</v>
      </c>
      <c r="J63">
        <v>0.83641708078375454</v>
      </c>
      <c r="K63">
        <v>0.86087341219819657</v>
      </c>
      <c r="L63">
        <v>0.87672255544135758</v>
      </c>
      <c r="M63">
        <v>0.89242729316587366</v>
      </c>
    </row>
    <row r="64" spans="2:13" x14ac:dyDescent="0.55000000000000004">
      <c r="B64" t="s">
        <v>1795</v>
      </c>
      <c r="C64">
        <v>0.18596625766871169</v>
      </c>
      <c r="D64">
        <v>0.16058394160583941</v>
      </c>
      <c r="E64">
        <v>0.10726723937775715</v>
      </c>
      <c r="F64">
        <v>0.15157994773105254</v>
      </c>
      <c r="G64">
        <v>0.46630949927879661</v>
      </c>
      <c r="H64">
        <v>0.7574026754847436</v>
      </c>
      <c r="I64">
        <v>0.89240114044874175</v>
      </c>
      <c r="J64">
        <v>0.96143715098514382</v>
      </c>
      <c r="K64">
        <v>0.99056771667556509</v>
      </c>
      <c r="L64">
        <v>0.99794108330693698</v>
      </c>
      <c r="M64">
        <v>1</v>
      </c>
    </row>
    <row r="65" spans="2:13" x14ac:dyDescent="0.55000000000000004">
      <c r="B65" t="s">
        <v>2081</v>
      </c>
      <c r="C65">
        <v>0.17585420724434175</v>
      </c>
      <c r="D65">
        <v>0.18231673484134872</v>
      </c>
      <c r="E65">
        <v>0.17379180387155718</v>
      </c>
      <c r="F65">
        <v>0.25104864720332898</v>
      </c>
      <c r="G65">
        <v>0.52511483829148053</v>
      </c>
      <c r="H65">
        <v>0.70276579245620663</v>
      </c>
      <c r="I65">
        <v>0.77945653076594845</v>
      </c>
      <c r="J65">
        <v>0.82041943442342136</v>
      </c>
      <c r="K65">
        <v>0.85681661048751478</v>
      </c>
      <c r="L65">
        <v>0.88288826410987875</v>
      </c>
      <c r="M65">
        <v>0.90139311669581368</v>
      </c>
    </row>
    <row r="68" spans="2:13" x14ac:dyDescent="0.55000000000000004">
      <c r="B68" t="s">
        <v>2104</v>
      </c>
      <c r="C68">
        <v>2005</v>
      </c>
      <c r="D68">
        <v>2010</v>
      </c>
      <c r="E68">
        <v>2020</v>
      </c>
      <c r="F68">
        <v>2030</v>
      </c>
      <c r="G68">
        <v>2040</v>
      </c>
      <c r="H68">
        <v>2050</v>
      </c>
      <c r="I68">
        <v>2060</v>
      </c>
      <c r="J68">
        <v>2070</v>
      </c>
      <c r="K68">
        <v>2080</v>
      </c>
      <c r="L68">
        <v>2090</v>
      </c>
      <c r="M68">
        <v>2100</v>
      </c>
    </row>
    <row r="69" spans="2:13" x14ac:dyDescent="0.55000000000000004">
      <c r="B69" t="s">
        <v>2086</v>
      </c>
      <c r="C69">
        <v>8.7680728344929262E-3</v>
      </c>
      <c r="D69">
        <v>1.2193877551020407E-2</v>
      </c>
      <c r="E69">
        <v>1.2229650955292774E-2</v>
      </c>
      <c r="F69">
        <v>2.505071241782144E-2</v>
      </c>
      <c r="G69">
        <v>0.10081361638455064</v>
      </c>
      <c r="H69">
        <v>0.11253373424194998</v>
      </c>
      <c r="I69">
        <v>9.5457013574660632E-2</v>
      </c>
      <c r="J69">
        <v>8.408699005391404E-2</v>
      </c>
      <c r="K69">
        <v>7.1129884611655203E-2</v>
      </c>
      <c r="L69">
        <v>5.5034847392453734E-2</v>
      </c>
      <c r="M69">
        <v>4.5321571424701813E-2</v>
      </c>
    </row>
    <row r="70" spans="2:13" x14ac:dyDescent="0.55000000000000004">
      <c r="B70" t="s">
        <v>2087</v>
      </c>
      <c r="C70">
        <v>0.39518402607143777</v>
      </c>
      <c r="D70">
        <v>0.34630102040816324</v>
      </c>
      <c r="E70">
        <v>0.1846344190915796</v>
      </c>
      <c r="F70">
        <v>5.8044333651049683E-2</v>
      </c>
      <c r="G70">
        <v>5.5737398297951929E-3</v>
      </c>
      <c r="H70">
        <v>2.4646021515976783E-5</v>
      </c>
      <c r="I70">
        <v>9.0497737556561091E-6</v>
      </c>
      <c r="J70">
        <v>0</v>
      </c>
      <c r="K70">
        <v>0</v>
      </c>
      <c r="L70">
        <v>0</v>
      </c>
      <c r="M70">
        <v>0</v>
      </c>
    </row>
    <row r="71" spans="2:13" x14ac:dyDescent="0.55000000000000004">
      <c r="B71" t="s">
        <v>1771</v>
      </c>
      <c r="C71">
        <v>3.6831078809197421E-2</v>
      </c>
      <c r="D71">
        <v>2.9974489795918366E-2</v>
      </c>
      <c r="E71">
        <v>1.3324133336505747E-2</v>
      </c>
      <c r="F71">
        <v>3.030525209570594E-3</v>
      </c>
      <c r="G71">
        <v>0</v>
      </c>
      <c r="H71">
        <v>0</v>
      </c>
      <c r="I71">
        <v>0</v>
      </c>
      <c r="J71">
        <v>0</v>
      </c>
      <c r="K71">
        <v>0</v>
      </c>
      <c r="L71">
        <v>0</v>
      </c>
      <c r="M71">
        <v>0</v>
      </c>
    </row>
    <row r="72" spans="2:13" x14ac:dyDescent="0.55000000000000004">
      <c r="B72" t="s">
        <v>2088</v>
      </c>
      <c r="C72">
        <v>0.19657036443110981</v>
      </c>
      <c r="D72">
        <v>0.22971938775510203</v>
      </c>
      <c r="E72">
        <v>0.40852744533536367</v>
      </c>
      <c r="F72">
        <v>0.4218784368355451</v>
      </c>
      <c r="G72">
        <v>0.19450107546993364</v>
      </c>
      <c r="H72">
        <v>7.3765542397318515E-2</v>
      </c>
      <c r="I72">
        <v>3.3891402714932128E-2</v>
      </c>
      <c r="J72">
        <v>1.5861351416244063E-2</v>
      </c>
      <c r="K72">
        <v>3.6664888975080001E-3</v>
      </c>
      <c r="L72">
        <v>1.8765947220134274E-3</v>
      </c>
      <c r="M72">
        <v>1.1918413045244824E-3</v>
      </c>
    </row>
    <row r="73" spans="2:13" x14ac:dyDescent="0.55000000000000004">
      <c r="B73" t="s">
        <v>1779</v>
      </c>
      <c r="C73">
        <v>3.0261490313736646E-3</v>
      </c>
      <c r="D73">
        <v>4.311224489795918E-3</v>
      </c>
      <c r="E73">
        <v>4.56827428680197E-3</v>
      </c>
      <c r="F73">
        <v>9.6781288950802853E-3</v>
      </c>
      <c r="G73">
        <v>8.3793135696249889E-3</v>
      </c>
      <c r="H73">
        <v>5.5083858088208109E-3</v>
      </c>
      <c r="I73">
        <v>4.0542986425339371E-3</v>
      </c>
      <c r="J73">
        <v>3.2595804745308896E-3</v>
      </c>
      <c r="K73">
        <v>2.7150198778241059E-3</v>
      </c>
      <c r="L73">
        <v>2.2907750285068545E-3</v>
      </c>
      <c r="M73">
        <v>2.0225185773748793E-3</v>
      </c>
    </row>
    <row r="74" spans="2:13" x14ac:dyDescent="0.55000000000000004">
      <c r="B74" t="s">
        <v>1769</v>
      </c>
      <c r="C74">
        <v>0.12696893670951553</v>
      </c>
      <c r="D74">
        <v>0.125</v>
      </c>
      <c r="E74">
        <v>0.10576030835851435</v>
      </c>
      <c r="F74">
        <v>0.12249187379328884</v>
      </c>
      <c r="G74">
        <v>0.14935004208360611</v>
      </c>
      <c r="H74">
        <v>0.11809141209380276</v>
      </c>
      <c r="I74">
        <v>8.8633484162895931E-2</v>
      </c>
      <c r="J74">
        <v>7.1281495332542688E-2</v>
      </c>
      <c r="K74">
        <v>5.9306215456220307E-2</v>
      </c>
      <c r="L74">
        <v>5.0110703748587442E-2</v>
      </c>
      <c r="M74">
        <v>4.4743708974023272E-2</v>
      </c>
    </row>
    <row r="75" spans="2:13" x14ac:dyDescent="0.55000000000000004">
      <c r="B75" t="s">
        <v>1770</v>
      </c>
      <c r="C75">
        <v>0.22326255075912368</v>
      </c>
      <c r="D75">
        <v>0.21431122448979589</v>
      </c>
      <c r="E75">
        <v>0.18427752266292322</v>
      </c>
      <c r="F75">
        <v>0.21245448102255785</v>
      </c>
      <c r="G75">
        <v>0.22852333302160294</v>
      </c>
      <c r="H75">
        <v>0.19434620266423494</v>
      </c>
      <c r="I75">
        <v>0.1645972850678733</v>
      </c>
      <c r="J75">
        <v>0.14772156780000145</v>
      </c>
      <c r="K75">
        <v>0.13546009890429556</v>
      </c>
      <c r="L75">
        <v>0.12140084983662888</v>
      </c>
      <c r="M75">
        <v>0.10638086552960191</v>
      </c>
    </row>
    <row r="76" spans="2:13" x14ac:dyDescent="0.55000000000000004">
      <c r="B76" t="s">
        <v>1773</v>
      </c>
      <c r="C76">
        <v>0</v>
      </c>
      <c r="D76">
        <v>0</v>
      </c>
      <c r="E76">
        <v>0</v>
      </c>
      <c r="F76">
        <v>0</v>
      </c>
      <c r="G76">
        <v>0</v>
      </c>
      <c r="H76">
        <v>0</v>
      </c>
      <c r="I76">
        <v>0</v>
      </c>
      <c r="J76">
        <v>0</v>
      </c>
      <c r="K76">
        <v>0</v>
      </c>
      <c r="L76">
        <v>0</v>
      </c>
      <c r="M76">
        <v>0</v>
      </c>
    </row>
    <row r="77" spans="2:13" x14ac:dyDescent="0.55000000000000004">
      <c r="B77" t="s">
        <v>1767</v>
      </c>
      <c r="C77">
        <v>1.5518712981403408E-4</v>
      </c>
      <c r="D77">
        <v>5.4336734693877543E-3</v>
      </c>
      <c r="E77">
        <v>2.42451640533917E-2</v>
      </c>
      <c r="F77">
        <v>3.8908033335777303E-2</v>
      </c>
      <c r="G77">
        <v>0.11959225661647808</v>
      </c>
      <c r="H77">
        <v>0.25907897817594794</v>
      </c>
      <c r="I77">
        <v>0.36718552036199092</v>
      </c>
      <c r="J77">
        <v>0.43428089143705301</v>
      </c>
      <c r="K77">
        <v>0.48503708911083104</v>
      </c>
      <c r="L77">
        <v>0.52389718101724725</v>
      </c>
      <c r="M77">
        <v>0.56469350717362055</v>
      </c>
    </row>
    <row r="78" spans="2:13" x14ac:dyDescent="0.55000000000000004">
      <c r="B78" t="s">
        <v>1768</v>
      </c>
      <c r="C78">
        <v>9.2336342239350278E-3</v>
      </c>
      <c r="D78">
        <v>3.2755102040816324E-2</v>
      </c>
      <c r="E78">
        <v>6.2433081919626925E-2</v>
      </c>
      <c r="F78">
        <v>0.10846347483930883</v>
      </c>
      <c r="G78">
        <v>0.1932666230244085</v>
      </c>
      <c r="H78">
        <v>0.23665109859640909</v>
      </c>
      <c r="I78">
        <v>0.24617194570135748</v>
      </c>
      <c r="J78">
        <v>0.24350812348571388</v>
      </c>
      <c r="K78">
        <v>0.24268520314166589</v>
      </c>
      <c r="L78">
        <v>0.24538904825456237</v>
      </c>
      <c r="M78">
        <v>0.23564598701615308</v>
      </c>
    </row>
    <row r="79" spans="2:13" x14ac:dyDescent="0.55000000000000004">
      <c r="B79" t="s">
        <v>1835</v>
      </c>
      <c r="C79">
        <v>0</v>
      </c>
      <c r="D79">
        <v>0</v>
      </c>
      <c r="E79">
        <v>0</v>
      </c>
      <c r="F79">
        <v>0.54243902439024405</v>
      </c>
      <c r="G79">
        <v>0.938961038961039</v>
      </c>
      <c r="H79">
        <v>0.98839246605343845</v>
      </c>
      <c r="I79">
        <v>0.99914675767918082</v>
      </c>
      <c r="J79">
        <v>1</v>
      </c>
      <c r="K79">
        <v>1</v>
      </c>
      <c r="L79">
        <v>1</v>
      </c>
      <c r="M79">
        <v>0.99990038848490892</v>
      </c>
    </row>
    <row r="80" spans="2:13" x14ac:dyDescent="0.55000000000000004">
      <c r="B80" t="s">
        <v>1836</v>
      </c>
      <c r="C80">
        <v>0</v>
      </c>
      <c r="D80">
        <v>0</v>
      </c>
      <c r="E80">
        <v>0</v>
      </c>
      <c r="F80">
        <v>0</v>
      </c>
      <c r="G80">
        <v>0</v>
      </c>
      <c r="H80">
        <v>0</v>
      </c>
      <c r="I80">
        <v>0</v>
      </c>
      <c r="J80">
        <v>0</v>
      </c>
      <c r="K80">
        <v>0</v>
      </c>
      <c r="L80">
        <v>0</v>
      </c>
      <c r="M80">
        <v>0</v>
      </c>
    </row>
    <row r="81" spans="2:13" x14ac:dyDescent="0.55000000000000004">
      <c r="B81" t="s">
        <v>1837</v>
      </c>
      <c r="C81">
        <v>0</v>
      </c>
      <c r="D81">
        <v>0</v>
      </c>
      <c r="E81">
        <v>0</v>
      </c>
      <c r="F81">
        <v>3.3657745336577449E-2</v>
      </c>
      <c r="G81">
        <v>0.27464179248004611</v>
      </c>
      <c r="H81">
        <v>0.50985633144002673</v>
      </c>
      <c r="I81">
        <v>0.72176234979973286</v>
      </c>
      <c r="J81">
        <v>0.68577981651376152</v>
      </c>
      <c r="K81">
        <v>0.34545454545454546</v>
      </c>
      <c r="L81">
        <v>0.13079019073569484</v>
      </c>
      <c r="M81">
        <v>0</v>
      </c>
    </row>
    <row r="82" spans="2:13" x14ac:dyDescent="0.55000000000000004">
      <c r="B82" t="s">
        <v>1838</v>
      </c>
      <c r="C82">
        <v>0</v>
      </c>
      <c r="D82">
        <v>0</v>
      </c>
      <c r="E82">
        <v>0</v>
      </c>
      <c r="F82">
        <v>0.19203225657560719</v>
      </c>
      <c r="G82">
        <v>0.40453427714702839</v>
      </c>
      <c r="H82">
        <v>0.49941626583115512</v>
      </c>
      <c r="I82">
        <v>0.57363636915963789</v>
      </c>
      <c r="J82">
        <v>0.56192660550458717</v>
      </c>
      <c r="K82">
        <v>0.44848484848484849</v>
      </c>
      <c r="L82">
        <v>0.3769300635785649</v>
      </c>
      <c r="M82">
        <v>0.33330012949496962</v>
      </c>
    </row>
    <row r="84" spans="2:13" x14ac:dyDescent="0.55000000000000004">
      <c r="B84" t="s">
        <v>2105</v>
      </c>
      <c r="C84">
        <v>2005</v>
      </c>
      <c r="D84">
        <v>2010</v>
      </c>
      <c r="E84">
        <v>2020</v>
      </c>
      <c r="F84">
        <v>2030</v>
      </c>
      <c r="G84">
        <v>2040</v>
      </c>
      <c r="H84">
        <v>2050</v>
      </c>
      <c r="I84">
        <v>2060</v>
      </c>
      <c r="J84">
        <v>2070</v>
      </c>
      <c r="K84">
        <v>2080</v>
      </c>
      <c r="L84">
        <v>2090</v>
      </c>
      <c r="M84">
        <v>2100</v>
      </c>
    </row>
    <row r="85" spans="2:13" x14ac:dyDescent="0.55000000000000004">
      <c r="B85" t="s">
        <v>2086</v>
      </c>
      <c r="C85">
        <v>2.6840490797546018E-3</v>
      </c>
      <c r="D85">
        <v>3.6496350364963502E-3</v>
      </c>
      <c r="E85">
        <v>9.7515672161597421E-3</v>
      </c>
      <c r="F85">
        <v>2.4471370871941081E-2</v>
      </c>
      <c r="G85">
        <v>0.11786523799711521</v>
      </c>
      <c r="H85">
        <v>0.2250112731098752</v>
      </c>
      <c r="I85">
        <v>0.21259452088756664</v>
      </c>
      <c r="J85">
        <v>0.19313033400063218</v>
      </c>
      <c r="K85">
        <v>0.16257341163908168</v>
      </c>
      <c r="L85">
        <v>0.13517579980994615</v>
      </c>
      <c r="M85">
        <v>0.12534101242800849</v>
      </c>
    </row>
    <row r="86" spans="2:13" x14ac:dyDescent="0.55000000000000004">
      <c r="B86" t="s">
        <v>2087</v>
      </c>
      <c r="C86">
        <v>0.16871165644171782</v>
      </c>
      <c r="D86">
        <v>0.11048440610484407</v>
      </c>
      <c r="E86">
        <v>4.1095890410958909E-2</v>
      </c>
      <c r="F86">
        <v>9.028272748871467E-3</v>
      </c>
      <c r="G86">
        <v>0</v>
      </c>
      <c r="H86">
        <v>0</v>
      </c>
      <c r="I86">
        <v>0</v>
      </c>
      <c r="J86">
        <v>0</v>
      </c>
      <c r="K86">
        <v>0</v>
      </c>
      <c r="L86">
        <v>0</v>
      </c>
      <c r="M86">
        <v>0</v>
      </c>
    </row>
    <row r="87" spans="2:13" x14ac:dyDescent="0.55000000000000004">
      <c r="B87" t="s">
        <v>1771</v>
      </c>
      <c r="C87">
        <v>1.1503067484662577E-3</v>
      </c>
      <c r="D87">
        <v>1.7584605175846053E-2</v>
      </c>
      <c r="E87">
        <v>2.3218017181332717E-2</v>
      </c>
      <c r="F87">
        <v>1.8531717747683536E-2</v>
      </c>
      <c r="G87">
        <v>0</v>
      </c>
      <c r="H87">
        <v>0</v>
      </c>
      <c r="I87">
        <v>0</v>
      </c>
      <c r="J87">
        <v>0</v>
      </c>
      <c r="K87">
        <v>0</v>
      </c>
      <c r="L87">
        <v>0</v>
      </c>
      <c r="M87">
        <v>0</v>
      </c>
    </row>
    <row r="88" spans="2:13" x14ac:dyDescent="0.55000000000000004">
      <c r="B88" t="s">
        <v>2088</v>
      </c>
      <c r="C88">
        <v>0.48581288343558288</v>
      </c>
      <c r="D88">
        <v>0.5169210351692104</v>
      </c>
      <c r="E88">
        <v>0.56977014162990491</v>
      </c>
      <c r="F88">
        <v>0.54335946780708011</v>
      </c>
      <c r="G88">
        <v>0.3245415207088399</v>
      </c>
      <c r="H88">
        <v>0.13046745828949344</v>
      </c>
      <c r="I88">
        <v>7.2889550018594262E-2</v>
      </c>
      <c r="J88">
        <v>3.8457486039405755E-2</v>
      </c>
      <c r="K88">
        <v>9.4322833244349542E-3</v>
      </c>
      <c r="L88">
        <v>2.0589166930630345E-3</v>
      </c>
      <c r="M88">
        <v>0</v>
      </c>
    </row>
    <row r="89" spans="2:13" x14ac:dyDescent="0.55000000000000004">
      <c r="B89" t="s">
        <v>1779</v>
      </c>
      <c r="C89">
        <v>3.8343558282208595E-4</v>
      </c>
      <c r="D89">
        <v>6.6357000663570017E-4</v>
      </c>
      <c r="E89">
        <v>4.6436034362665435E-4</v>
      </c>
      <c r="F89">
        <v>5.939653124257544E-3</v>
      </c>
      <c r="G89">
        <v>2.0193694621883373E-2</v>
      </c>
      <c r="H89">
        <v>1.6533894483691563E-2</v>
      </c>
      <c r="I89">
        <v>9.9169455807611249E-3</v>
      </c>
      <c r="J89">
        <v>2.3179854599093878E-3</v>
      </c>
      <c r="K89">
        <v>0</v>
      </c>
      <c r="L89">
        <v>0</v>
      </c>
      <c r="M89">
        <v>0</v>
      </c>
    </row>
    <row r="90" spans="2:13" x14ac:dyDescent="0.55000000000000004">
      <c r="B90" t="s">
        <v>1769</v>
      </c>
      <c r="C90">
        <v>0.182898773006135</v>
      </c>
      <c r="D90">
        <v>0.15627073656270737</v>
      </c>
      <c r="E90">
        <v>9.4729510099837475E-2</v>
      </c>
      <c r="F90">
        <v>0.10905203136136851</v>
      </c>
      <c r="G90">
        <v>0.2713785287451061</v>
      </c>
      <c r="H90">
        <v>0.42897940778596116</v>
      </c>
      <c r="I90">
        <v>0.46783190777240607</v>
      </c>
      <c r="J90">
        <v>0.45875039511115795</v>
      </c>
      <c r="K90">
        <v>0.45426232425698526</v>
      </c>
      <c r="L90">
        <v>0.45549572378840669</v>
      </c>
      <c r="M90">
        <v>0.45544104274022429</v>
      </c>
    </row>
    <row r="91" spans="2:13" x14ac:dyDescent="0.55000000000000004">
      <c r="B91" t="s">
        <v>1770</v>
      </c>
      <c r="C91">
        <v>0.15835889570552147</v>
      </c>
      <c r="D91">
        <v>0.19442601194426012</v>
      </c>
      <c r="E91">
        <v>0.25864871140004647</v>
      </c>
      <c r="F91">
        <v>0.27750059396531246</v>
      </c>
      <c r="G91">
        <v>0.20914898001236348</v>
      </c>
      <c r="H91">
        <v>0.11212986622576279</v>
      </c>
      <c r="I91">
        <v>3.4709309532663941E-2</v>
      </c>
      <c r="J91">
        <v>1.0536297545042673E-4</v>
      </c>
      <c r="K91">
        <v>0</v>
      </c>
      <c r="L91">
        <v>0</v>
      </c>
      <c r="M91">
        <v>0</v>
      </c>
    </row>
    <row r="92" spans="2:13" x14ac:dyDescent="0.55000000000000004">
      <c r="B92" t="s">
        <v>1773</v>
      </c>
      <c r="C92">
        <v>0</v>
      </c>
      <c r="D92">
        <v>0</v>
      </c>
      <c r="E92">
        <v>0</v>
      </c>
      <c r="F92">
        <v>0</v>
      </c>
      <c r="G92">
        <v>0</v>
      </c>
      <c r="H92">
        <v>0</v>
      </c>
      <c r="I92">
        <v>0</v>
      </c>
      <c r="J92">
        <v>0</v>
      </c>
      <c r="K92">
        <v>0</v>
      </c>
      <c r="L92">
        <v>0</v>
      </c>
      <c r="M92">
        <v>0</v>
      </c>
    </row>
    <row r="93" spans="2:13" x14ac:dyDescent="0.55000000000000004">
      <c r="B93" t="s">
        <v>1767</v>
      </c>
      <c r="C93">
        <v>0</v>
      </c>
      <c r="D93">
        <v>0</v>
      </c>
      <c r="E93">
        <v>2.3218017181332717E-3</v>
      </c>
      <c r="F93">
        <v>2.3758612497030178E-3</v>
      </c>
      <c r="G93">
        <v>5.3575108180506899E-3</v>
      </c>
      <c r="H93">
        <v>1.8788516458740415E-2</v>
      </c>
      <c r="I93">
        <v>5.0824346101400762E-2</v>
      </c>
      <c r="J93">
        <v>8.9979981034664425E-2</v>
      </c>
      <c r="K93">
        <v>0.10366613276383699</v>
      </c>
      <c r="L93">
        <v>8.8691796008869186E-2</v>
      </c>
      <c r="M93">
        <v>7.6993028190360718E-2</v>
      </c>
    </row>
    <row r="94" spans="2:13" x14ac:dyDescent="0.55000000000000004">
      <c r="B94" t="s">
        <v>1768</v>
      </c>
      <c r="C94">
        <v>0</v>
      </c>
      <c r="D94">
        <v>0</v>
      </c>
      <c r="E94">
        <v>0</v>
      </c>
      <c r="F94">
        <v>9.7410311237823722E-3</v>
      </c>
      <c r="G94">
        <v>5.1514527096641255E-2</v>
      </c>
      <c r="H94">
        <v>6.8089583646475257E-2</v>
      </c>
      <c r="I94">
        <v>0.15123342010660715</v>
      </c>
      <c r="J94">
        <v>0.21725845537877989</v>
      </c>
      <c r="K94">
        <v>0.27006584801566119</v>
      </c>
      <c r="L94">
        <v>0.31857776369971491</v>
      </c>
      <c r="M94">
        <v>0.34222491664140647</v>
      </c>
    </row>
    <row r="95" spans="2:13" x14ac:dyDescent="0.55000000000000004">
      <c r="B95" t="s">
        <v>1835</v>
      </c>
      <c r="C95">
        <v>0</v>
      </c>
      <c r="D95">
        <v>0</v>
      </c>
      <c r="E95">
        <v>0</v>
      </c>
      <c r="F95">
        <v>0.44660194174757278</v>
      </c>
      <c r="G95">
        <v>0.90909090909090906</v>
      </c>
      <c r="H95">
        <v>0.97327989311957241</v>
      </c>
      <c r="I95">
        <v>0.98833819241982501</v>
      </c>
      <c r="J95">
        <v>1</v>
      </c>
      <c r="K95">
        <v>1</v>
      </c>
      <c r="L95">
        <v>1</v>
      </c>
      <c r="M95">
        <v>1</v>
      </c>
    </row>
    <row r="96" spans="2:13" x14ac:dyDescent="0.55000000000000004">
      <c r="B96" t="s">
        <v>1836</v>
      </c>
      <c r="C96">
        <v>0</v>
      </c>
      <c r="D96">
        <v>0</v>
      </c>
      <c r="E96">
        <v>0</v>
      </c>
      <c r="F96">
        <v>0</v>
      </c>
      <c r="G96">
        <v>0</v>
      </c>
      <c r="H96">
        <v>0</v>
      </c>
      <c r="I96">
        <v>0</v>
      </c>
      <c r="J96">
        <v>0</v>
      </c>
      <c r="K96">
        <v>0</v>
      </c>
      <c r="L96">
        <v>0</v>
      </c>
      <c r="M96">
        <v>0</v>
      </c>
    </row>
    <row r="97" spans="2:13" x14ac:dyDescent="0.55000000000000004">
      <c r="B97" t="s">
        <v>1837</v>
      </c>
      <c r="C97">
        <v>0</v>
      </c>
      <c r="D97">
        <v>0</v>
      </c>
      <c r="E97">
        <v>0</v>
      </c>
      <c r="F97">
        <v>2.4486226497595104E-2</v>
      </c>
      <c r="G97">
        <v>0.2253968253968254</v>
      </c>
      <c r="H97">
        <v>0.47350230414746541</v>
      </c>
      <c r="I97">
        <v>0.61054421768707479</v>
      </c>
      <c r="J97">
        <v>0.58082191780821912</v>
      </c>
      <c r="K97">
        <v>0.23584905660377356</v>
      </c>
      <c r="L97">
        <v>0</v>
      </c>
      <c r="M97">
        <v>0</v>
      </c>
    </row>
    <row r="98" spans="2:13" x14ac:dyDescent="0.55000000000000004">
      <c r="B98" t="s">
        <v>1838</v>
      </c>
      <c r="C98">
        <v>0</v>
      </c>
      <c r="D98">
        <v>0</v>
      </c>
      <c r="E98">
        <v>0</v>
      </c>
      <c r="F98">
        <v>0.15702938941505595</v>
      </c>
      <c r="G98">
        <v>0.37816257816257814</v>
      </c>
      <c r="H98">
        <v>0.48226073242234596</v>
      </c>
      <c r="I98">
        <v>0.53296080336896656</v>
      </c>
      <c r="J98">
        <v>0.52694063926940637</v>
      </c>
      <c r="K98">
        <v>0.41194968553459121</v>
      </c>
      <c r="L98">
        <v>0.33333333333333331</v>
      </c>
      <c r="M98">
        <v>0</v>
      </c>
    </row>
    <row r="100" spans="2:13" x14ac:dyDescent="0.55000000000000004">
      <c r="B100" t="s">
        <v>2106</v>
      </c>
      <c r="C100">
        <v>2005</v>
      </c>
      <c r="D100">
        <v>2010</v>
      </c>
      <c r="E100">
        <v>2020</v>
      </c>
      <c r="F100">
        <v>2030</v>
      </c>
      <c r="G100">
        <v>2040</v>
      </c>
      <c r="H100">
        <v>2050</v>
      </c>
      <c r="I100">
        <v>2060</v>
      </c>
      <c r="J100">
        <v>2070</v>
      </c>
      <c r="K100">
        <v>2080</v>
      </c>
      <c r="L100">
        <v>2090</v>
      </c>
      <c r="M100">
        <v>2100</v>
      </c>
    </row>
    <row r="101" spans="2:13" x14ac:dyDescent="0.55000000000000004">
      <c r="B101" t="s">
        <v>2086</v>
      </c>
      <c r="C101">
        <v>0</v>
      </c>
      <c r="D101">
        <v>3.6262540795358394E-4</v>
      </c>
      <c r="E101">
        <v>1.8832391713747645E-3</v>
      </c>
      <c r="F101">
        <v>6.5939063210550247E-3</v>
      </c>
      <c r="G101">
        <v>3.1822316349665349E-2</v>
      </c>
      <c r="H101">
        <v>5.2396568654697724E-2</v>
      </c>
      <c r="I101">
        <v>4.4058575636707016E-2</v>
      </c>
      <c r="J101">
        <v>3.7495518161321885E-2</v>
      </c>
      <c r="K101">
        <v>3.4841381821491962E-2</v>
      </c>
      <c r="L101">
        <v>3.3782108157855581E-2</v>
      </c>
      <c r="M101">
        <v>3.4170093053451624E-2</v>
      </c>
    </row>
    <row r="102" spans="2:13" x14ac:dyDescent="0.55000000000000004">
      <c r="B102" t="s">
        <v>2087</v>
      </c>
      <c r="C102">
        <v>0.63349024882313387</v>
      </c>
      <c r="D102">
        <v>0.64559410129336392</v>
      </c>
      <c r="E102">
        <v>0.50005812466578314</v>
      </c>
      <c r="F102">
        <v>0.21317382026795395</v>
      </c>
      <c r="G102">
        <v>3.6030899143349761E-2</v>
      </c>
      <c r="H102">
        <v>5.558334722917014E-5</v>
      </c>
      <c r="I102">
        <v>1.4094234048850614E-5</v>
      </c>
      <c r="J102">
        <v>0</v>
      </c>
      <c r="K102">
        <v>0</v>
      </c>
      <c r="L102">
        <v>0</v>
      </c>
      <c r="M102">
        <v>0</v>
      </c>
    </row>
    <row r="103" spans="2:13" x14ac:dyDescent="0.55000000000000004">
      <c r="B103" t="s">
        <v>1771</v>
      </c>
      <c r="C103">
        <v>5.2515742495567647E-2</v>
      </c>
      <c r="D103">
        <v>5.3225351545187156E-2</v>
      </c>
      <c r="E103">
        <v>3.5758294389807259E-2</v>
      </c>
      <c r="F103">
        <v>1.7910238919788712E-2</v>
      </c>
      <c r="G103">
        <v>0</v>
      </c>
      <c r="H103">
        <v>0</v>
      </c>
      <c r="I103">
        <v>0</v>
      </c>
      <c r="J103">
        <v>0</v>
      </c>
      <c r="K103">
        <v>0</v>
      </c>
      <c r="L103">
        <v>0</v>
      </c>
      <c r="M103">
        <v>0</v>
      </c>
    </row>
    <row r="104" spans="2:13" x14ac:dyDescent="0.55000000000000004">
      <c r="B104" t="s">
        <v>2088</v>
      </c>
      <c r="C104">
        <v>0.11206211407959896</v>
      </c>
      <c r="D104">
        <v>0.12844997783955842</v>
      </c>
      <c r="E104">
        <v>0.27197693613261725</v>
      </c>
      <c r="F104">
        <v>0.40114387658725986</v>
      </c>
      <c r="G104">
        <v>0.18832729198061338</v>
      </c>
      <c r="H104">
        <v>5.0830971041076096E-2</v>
      </c>
      <c r="I104">
        <v>1.0288790855660947E-2</v>
      </c>
      <c r="J104">
        <v>1.5131902791197973E-3</v>
      </c>
      <c r="K104">
        <v>5.6893177370169773E-6</v>
      </c>
      <c r="L104">
        <v>0</v>
      </c>
      <c r="M104">
        <v>0</v>
      </c>
    </row>
    <row r="105" spans="2:13" x14ac:dyDescent="0.55000000000000004">
      <c r="B105" t="s">
        <v>1779</v>
      </c>
      <c r="C105">
        <v>3.7292902121415909E-3</v>
      </c>
      <c r="D105">
        <v>3.8680043515048955E-3</v>
      </c>
      <c r="E105">
        <v>3.5107298133035731E-3</v>
      </c>
      <c r="F105">
        <v>5.3870640500926987E-3</v>
      </c>
      <c r="G105">
        <v>4.5072564113007247E-3</v>
      </c>
      <c r="H105">
        <v>3.112667444833528E-3</v>
      </c>
      <c r="I105">
        <v>2.3678313202069035E-3</v>
      </c>
      <c r="J105">
        <v>2.0418953164026182E-3</v>
      </c>
      <c r="K105">
        <v>1.9116107596377043E-3</v>
      </c>
      <c r="L105">
        <v>1.8516783590602733E-3</v>
      </c>
      <c r="M105">
        <v>1.8177883574983767E-3</v>
      </c>
    </row>
    <row r="106" spans="2:13" x14ac:dyDescent="0.55000000000000004">
      <c r="B106" t="s">
        <v>1769</v>
      </c>
      <c r="C106">
        <v>0.13828941737482425</v>
      </c>
      <c r="D106">
        <v>0.10822353841814739</v>
      </c>
      <c r="E106">
        <v>6.2751389179512215E-2</v>
      </c>
      <c r="F106">
        <v>6.305313604085773E-2</v>
      </c>
      <c r="G106">
        <v>0.12014825072292593</v>
      </c>
      <c r="H106">
        <v>0.11974505771404222</v>
      </c>
      <c r="I106">
        <v>0.10365604431227184</v>
      </c>
      <c r="J106">
        <v>9.1216811604771714E-2</v>
      </c>
      <c r="K106">
        <v>8.5396659232624822E-2</v>
      </c>
      <c r="L106">
        <v>8.2719321933019951E-2</v>
      </c>
      <c r="M106">
        <v>8.1194546634927492E-2</v>
      </c>
    </row>
    <row r="107" spans="2:13" x14ac:dyDescent="0.55000000000000004">
      <c r="B107" t="s">
        <v>1770</v>
      </c>
      <c r="C107">
        <v>5.8507061197041021E-2</v>
      </c>
      <c r="D107">
        <v>4.2386881018574483E-2</v>
      </c>
      <c r="E107">
        <v>6.5983120597056563E-2</v>
      </c>
      <c r="F107">
        <v>0.17903242732710672</v>
      </c>
      <c r="G107">
        <v>0.3541861822723632</v>
      </c>
      <c r="H107">
        <v>0.34041094621384771</v>
      </c>
      <c r="I107">
        <v>0.27492917647390447</v>
      </c>
      <c r="J107">
        <v>0.2297739937892351</v>
      </c>
      <c r="K107">
        <v>0.19208843475490417</v>
      </c>
      <c r="L107">
        <v>0.17437188975900625</v>
      </c>
      <c r="M107">
        <v>0.17366370915386278</v>
      </c>
    </row>
    <row r="108" spans="2:13" x14ac:dyDescent="0.55000000000000004">
      <c r="B108" t="s">
        <v>1773</v>
      </c>
      <c r="C108">
        <v>0</v>
      </c>
      <c r="D108">
        <v>0</v>
      </c>
      <c r="E108">
        <v>0</v>
      </c>
      <c r="F108">
        <v>0</v>
      </c>
      <c r="G108">
        <v>0</v>
      </c>
      <c r="H108">
        <v>0</v>
      </c>
      <c r="I108">
        <v>0</v>
      </c>
      <c r="J108">
        <v>0</v>
      </c>
      <c r="K108">
        <v>0</v>
      </c>
      <c r="L108">
        <v>0</v>
      </c>
      <c r="M108">
        <v>0</v>
      </c>
    </row>
    <row r="109" spans="2:13" x14ac:dyDescent="0.55000000000000004">
      <c r="B109" t="s">
        <v>1767</v>
      </c>
      <c r="C109">
        <v>0</v>
      </c>
      <c r="D109">
        <v>6.0437567992263988E-4</v>
      </c>
      <c r="E109">
        <v>1.1764432354513962E-2</v>
      </c>
      <c r="F109">
        <v>2.2387798649735891E-2</v>
      </c>
      <c r="G109">
        <v>0.10502450481271808</v>
      </c>
      <c r="H109">
        <v>0.25604468901117228</v>
      </c>
      <c r="I109">
        <v>0.38878944623754419</v>
      </c>
      <c r="J109">
        <v>0.46082417215122179</v>
      </c>
      <c r="K109">
        <v>0.5022529698238587</v>
      </c>
      <c r="L109">
        <v>0.51709220366257569</v>
      </c>
      <c r="M109">
        <v>0.52288465700064912</v>
      </c>
    </row>
    <row r="110" spans="2:13" x14ac:dyDescent="0.55000000000000004">
      <c r="B110" t="s">
        <v>1768</v>
      </c>
      <c r="C110">
        <v>1.4061258176927311E-3</v>
      </c>
      <c r="D110">
        <v>1.7285144445787503E-2</v>
      </c>
      <c r="E110">
        <v>4.6313733696031242E-2</v>
      </c>
      <c r="F110">
        <v>9.1317731836149288E-2</v>
      </c>
      <c r="G110">
        <v>0.15995329830706365</v>
      </c>
      <c r="H110">
        <v>0.17740351657310136</v>
      </c>
      <c r="I110">
        <v>0.17589604092965566</v>
      </c>
      <c r="J110">
        <v>0.17713441869792712</v>
      </c>
      <c r="K110">
        <v>0.18350325428974557</v>
      </c>
      <c r="L110">
        <v>0.19018279812848224</v>
      </c>
      <c r="M110">
        <v>0.18626920579961043</v>
      </c>
    </row>
    <row r="111" spans="2:13" x14ac:dyDescent="0.55000000000000004">
      <c r="B111" t="s">
        <v>1835</v>
      </c>
      <c r="C111">
        <v>0</v>
      </c>
      <c r="D111">
        <v>0</v>
      </c>
      <c r="E111">
        <v>0</v>
      </c>
      <c r="F111">
        <v>0.72413793103448276</v>
      </c>
      <c r="G111">
        <v>0.95819112627986358</v>
      </c>
      <c r="H111">
        <v>0.98620933521923615</v>
      </c>
      <c r="I111">
        <v>0.99360204734484969</v>
      </c>
      <c r="J111">
        <v>0.99789303079416536</v>
      </c>
      <c r="K111">
        <v>0.99804049640757686</v>
      </c>
      <c r="L111">
        <v>0.99820554649265902</v>
      </c>
      <c r="M111">
        <v>0.99889170360987978</v>
      </c>
    </row>
    <row r="112" spans="2:13" x14ac:dyDescent="0.55000000000000004">
      <c r="B112" t="s">
        <v>1836</v>
      </c>
      <c r="C112">
        <v>0</v>
      </c>
      <c r="D112">
        <v>0</v>
      </c>
      <c r="E112">
        <v>0</v>
      </c>
      <c r="F112">
        <v>0</v>
      </c>
      <c r="G112">
        <v>0</v>
      </c>
      <c r="H112">
        <v>0</v>
      </c>
      <c r="I112">
        <v>0</v>
      </c>
      <c r="J112">
        <v>0</v>
      </c>
      <c r="K112">
        <v>0</v>
      </c>
      <c r="L112">
        <v>0</v>
      </c>
      <c r="M112">
        <v>0</v>
      </c>
    </row>
    <row r="113" spans="2:13" x14ac:dyDescent="0.55000000000000004">
      <c r="B113" t="s">
        <v>1837</v>
      </c>
      <c r="C113">
        <v>0</v>
      </c>
      <c r="D113">
        <v>0</v>
      </c>
      <c r="E113">
        <v>0</v>
      </c>
      <c r="F113">
        <v>2.3544800523217792E-3</v>
      </c>
      <c r="G113">
        <v>5.4065743944636674E-3</v>
      </c>
      <c r="H113">
        <v>1.2575177692728267E-2</v>
      </c>
      <c r="I113">
        <v>3.2876712328767127E-2</v>
      </c>
      <c r="J113">
        <v>3.2128514056224904E-2</v>
      </c>
      <c r="K113">
        <v>0</v>
      </c>
      <c r="L113">
        <v>0</v>
      </c>
      <c r="M113">
        <v>0</v>
      </c>
    </row>
    <row r="114" spans="2:13" x14ac:dyDescent="0.55000000000000004">
      <c r="B114" t="s">
        <v>1838</v>
      </c>
      <c r="C114">
        <v>0</v>
      </c>
      <c r="D114">
        <v>0</v>
      </c>
      <c r="E114">
        <v>0</v>
      </c>
      <c r="F114">
        <v>0.24216413702893483</v>
      </c>
      <c r="G114">
        <v>0.32119923355810909</v>
      </c>
      <c r="H114">
        <v>0.3329281709706548</v>
      </c>
      <c r="I114">
        <v>0.34215958655787232</v>
      </c>
      <c r="J114">
        <v>0.34334051495013007</v>
      </c>
      <c r="K114">
        <v>0.33268016546919227</v>
      </c>
      <c r="L114">
        <v>0.33273518216421966</v>
      </c>
      <c r="M114">
        <v>0.33296390120329328</v>
      </c>
    </row>
    <row r="116" spans="2:13" x14ac:dyDescent="0.55000000000000004">
      <c r="B116" t="s">
        <v>2107</v>
      </c>
      <c r="C116">
        <v>2005</v>
      </c>
      <c r="D116">
        <v>2010</v>
      </c>
      <c r="E116">
        <v>2020</v>
      </c>
      <c r="F116">
        <v>2030</v>
      </c>
      <c r="G116">
        <v>2040</v>
      </c>
      <c r="H116">
        <v>2050</v>
      </c>
      <c r="I116">
        <v>2060</v>
      </c>
      <c r="J116">
        <v>2070</v>
      </c>
      <c r="K116">
        <v>2080</v>
      </c>
      <c r="L116">
        <v>2090</v>
      </c>
      <c r="M116">
        <v>2100</v>
      </c>
    </row>
    <row r="117" spans="2:13" x14ac:dyDescent="0.55000000000000004">
      <c r="B117" t="s">
        <v>2086</v>
      </c>
      <c r="C117">
        <v>0</v>
      </c>
      <c r="D117">
        <v>0</v>
      </c>
      <c r="E117">
        <v>0</v>
      </c>
      <c r="F117">
        <v>7.127742510301815E-3</v>
      </c>
      <c r="G117">
        <v>5.3050231742452721E-2</v>
      </c>
      <c r="H117">
        <v>8.5637920689467073E-2</v>
      </c>
      <c r="I117">
        <v>7.5416273955388011E-2</v>
      </c>
      <c r="J117">
        <v>6.5233145490140934E-2</v>
      </c>
      <c r="K117">
        <v>6.5429222920323493E-2</v>
      </c>
      <c r="L117">
        <v>6.2574939551521977E-2</v>
      </c>
      <c r="M117">
        <v>5.5169275258794989E-2</v>
      </c>
    </row>
    <row r="118" spans="2:13" x14ac:dyDescent="0.55000000000000004">
      <c r="B118" t="s">
        <v>2087</v>
      </c>
      <c r="C118">
        <v>9.3489524667717955E-2</v>
      </c>
      <c r="D118">
        <v>7.2513562386980104E-2</v>
      </c>
      <c r="E118">
        <v>4.0191740412979349E-2</v>
      </c>
      <c r="F118">
        <v>1.6594275531796411E-2</v>
      </c>
      <c r="G118">
        <v>2.505323813102844E-3</v>
      </c>
      <c r="H118">
        <v>1.0909289259804722E-4</v>
      </c>
      <c r="I118">
        <v>3.1416902293433869E-5</v>
      </c>
      <c r="J118">
        <v>0</v>
      </c>
      <c r="K118">
        <v>0</v>
      </c>
      <c r="L118">
        <v>0</v>
      </c>
      <c r="M118">
        <v>0</v>
      </c>
    </row>
    <row r="119" spans="2:13" x14ac:dyDescent="0.55000000000000004">
      <c r="B119" t="s">
        <v>1771</v>
      </c>
      <c r="C119">
        <v>0.26154539310655556</v>
      </c>
      <c r="D119">
        <v>0.17323688969258588</v>
      </c>
      <c r="E119">
        <v>5.6047197640117986E-2</v>
      </c>
      <c r="F119">
        <v>1.1248468649070052E-2</v>
      </c>
      <c r="G119">
        <v>0</v>
      </c>
      <c r="H119">
        <v>0</v>
      </c>
      <c r="I119">
        <v>0</v>
      </c>
      <c r="J119">
        <v>0</v>
      </c>
      <c r="K119">
        <v>0</v>
      </c>
      <c r="L119">
        <v>0</v>
      </c>
      <c r="M119">
        <v>0</v>
      </c>
    </row>
    <row r="120" spans="2:13" x14ac:dyDescent="0.55000000000000004">
      <c r="B120" t="s">
        <v>2088</v>
      </c>
      <c r="C120">
        <v>0.50033791394458216</v>
      </c>
      <c r="D120">
        <v>0.62079566003616626</v>
      </c>
      <c r="E120">
        <v>0.77409046214355937</v>
      </c>
      <c r="F120">
        <v>0.69684820135872594</v>
      </c>
      <c r="G120">
        <v>0.29587874232744588</v>
      </c>
      <c r="H120">
        <v>0.1085747013582065</v>
      </c>
      <c r="I120">
        <v>5.7084511467169335E-2</v>
      </c>
      <c r="J120">
        <v>2.8208927779520405E-2</v>
      </c>
      <c r="K120">
        <v>7.6854935284371463E-3</v>
      </c>
      <c r="L120">
        <v>1.8018614818985793E-3</v>
      </c>
      <c r="M120">
        <v>3.4563605675344047E-5</v>
      </c>
    </row>
    <row r="121" spans="2:13" x14ac:dyDescent="0.55000000000000004">
      <c r="B121" t="s">
        <v>1779</v>
      </c>
      <c r="C121">
        <v>6.7582788916422624E-4</v>
      </c>
      <c r="D121">
        <v>9.0415913200723324E-4</v>
      </c>
      <c r="E121">
        <v>6.1455260570304814E-4</v>
      </c>
      <c r="F121">
        <v>1.3253146230092435E-2</v>
      </c>
      <c r="G121">
        <v>1.4029813353375926E-2</v>
      </c>
      <c r="H121">
        <v>6.054655539191621E-3</v>
      </c>
      <c r="I121">
        <v>3.5186930568645936E-3</v>
      </c>
      <c r="J121">
        <v>2.4228526927195441E-3</v>
      </c>
      <c r="K121">
        <v>1.8373004806509293E-3</v>
      </c>
      <c r="L121">
        <v>1.4507634725580473E-3</v>
      </c>
      <c r="M121">
        <v>1.2903746118795112E-3</v>
      </c>
    </row>
    <row r="122" spans="2:13" x14ac:dyDescent="0.55000000000000004">
      <c r="B122" t="s">
        <v>1769</v>
      </c>
      <c r="C122">
        <v>0.14102275287226854</v>
      </c>
      <c r="D122">
        <v>0.12278481012658228</v>
      </c>
      <c r="E122">
        <v>7.5835791543756137E-2</v>
      </c>
      <c r="F122">
        <v>0.11036863793295466</v>
      </c>
      <c r="G122">
        <v>0.24589753225604413</v>
      </c>
      <c r="H122">
        <v>0.19451262750231818</v>
      </c>
      <c r="I122">
        <v>0.12375117813383602</v>
      </c>
      <c r="J122">
        <v>9.0359425870442267E-2</v>
      </c>
      <c r="K122">
        <v>7.1556291933922794E-2</v>
      </c>
      <c r="L122">
        <v>5.9322314597065356E-2</v>
      </c>
      <c r="M122">
        <v>5.2306256588687323E-2</v>
      </c>
    </row>
    <row r="123" spans="2:13" x14ac:dyDescent="0.55000000000000004">
      <c r="B123" t="s">
        <v>1770</v>
      </c>
      <c r="C123">
        <v>2.2527596305474207E-3</v>
      </c>
      <c r="D123">
        <v>6.8716094032549727E-3</v>
      </c>
      <c r="E123">
        <v>4.0929203539823003E-2</v>
      </c>
      <c r="F123">
        <v>8.25258937520882E-2</v>
      </c>
      <c r="G123">
        <v>0.1018414130026306</v>
      </c>
      <c r="H123">
        <v>0.12463862979326897</v>
      </c>
      <c r="I123">
        <v>0.15015708451146717</v>
      </c>
      <c r="J123">
        <v>0.15000054081533321</v>
      </c>
      <c r="K123">
        <v>0.12095014681999376</v>
      </c>
      <c r="L123">
        <v>7.8036500943989937E-2</v>
      </c>
      <c r="M123">
        <v>4.0543109457178574E-2</v>
      </c>
    </row>
    <row r="124" spans="2:13" x14ac:dyDescent="0.55000000000000004">
      <c r="B124" t="s">
        <v>1773</v>
      </c>
      <c r="C124">
        <v>0</v>
      </c>
      <c r="D124">
        <v>0</v>
      </c>
      <c r="E124">
        <v>0</v>
      </c>
      <c r="F124">
        <v>0</v>
      </c>
      <c r="G124">
        <v>0</v>
      </c>
      <c r="H124">
        <v>0</v>
      </c>
      <c r="I124">
        <v>0</v>
      </c>
      <c r="J124">
        <v>0</v>
      </c>
      <c r="K124">
        <v>0</v>
      </c>
      <c r="L124">
        <v>0</v>
      </c>
      <c r="M124">
        <v>0</v>
      </c>
    </row>
    <row r="125" spans="2:13" x14ac:dyDescent="0.55000000000000004">
      <c r="B125" t="s">
        <v>1767</v>
      </c>
      <c r="C125">
        <v>0</v>
      </c>
      <c r="D125">
        <v>1.08499095840868E-3</v>
      </c>
      <c r="E125">
        <v>1.0078662733529989E-2</v>
      </c>
      <c r="F125">
        <v>3.7086535248914129E-2</v>
      </c>
      <c r="G125">
        <v>0.18852561693598899</v>
      </c>
      <c r="H125">
        <v>0.33366061201112746</v>
      </c>
      <c r="I125">
        <v>0.43135406848884705</v>
      </c>
      <c r="J125">
        <v>0.50804192400462933</v>
      </c>
      <c r="K125">
        <v>0.58449121540707694</v>
      </c>
      <c r="L125">
        <v>0.65357225663277141</v>
      </c>
      <c r="M125">
        <v>0.71592748555529306</v>
      </c>
    </row>
    <row r="126" spans="2:13" x14ac:dyDescent="0.55000000000000004">
      <c r="B126" t="s">
        <v>1768</v>
      </c>
      <c r="C126">
        <v>6.7582788916422624E-4</v>
      </c>
      <c r="D126">
        <v>1.8083182640144665E-3</v>
      </c>
      <c r="E126">
        <v>2.212389380530973E-3</v>
      </c>
      <c r="F126">
        <v>2.4947098786056353E-2</v>
      </c>
      <c r="G126">
        <v>9.8271326568959053E-2</v>
      </c>
      <c r="H126">
        <v>0.14681176021382206</v>
      </c>
      <c r="I126">
        <v>0.15868677348413449</v>
      </c>
      <c r="J126">
        <v>0.15573318334721425</v>
      </c>
      <c r="K126">
        <v>0.14805032890959496</v>
      </c>
      <c r="L126">
        <v>0.14324136332019477</v>
      </c>
      <c r="M126">
        <v>0.13472893492249111</v>
      </c>
    </row>
    <row r="127" spans="2:13" x14ac:dyDescent="0.55000000000000004">
      <c r="B127" t="s">
        <v>1835</v>
      </c>
      <c r="C127">
        <v>0</v>
      </c>
      <c r="D127">
        <v>0</v>
      </c>
      <c r="E127">
        <v>0</v>
      </c>
      <c r="F127">
        <v>1</v>
      </c>
      <c r="G127">
        <v>1</v>
      </c>
      <c r="H127">
        <v>1</v>
      </c>
      <c r="I127">
        <v>1</v>
      </c>
      <c r="J127">
        <v>1</v>
      </c>
      <c r="K127">
        <v>1</v>
      </c>
      <c r="L127">
        <v>1</v>
      </c>
      <c r="M127">
        <v>1</v>
      </c>
    </row>
    <row r="128" spans="2:13" x14ac:dyDescent="0.55000000000000004">
      <c r="B128" t="s">
        <v>1836</v>
      </c>
      <c r="C128">
        <v>0</v>
      </c>
      <c r="D128">
        <v>0</v>
      </c>
      <c r="E128">
        <v>0</v>
      </c>
      <c r="F128">
        <v>0</v>
      </c>
      <c r="G128">
        <v>0</v>
      </c>
      <c r="H128">
        <v>0</v>
      </c>
      <c r="I128">
        <v>0</v>
      </c>
      <c r="J128">
        <v>0</v>
      </c>
      <c r="K128">
        <v>0</v>
      </c>
      <c r="L128">
        <v>0</v>
      </c>
      <c r="M128">
        <v>0</v>
      </c>
    </row>
    <row r="129" spans="2:13" x14ac:dyDescent="0.55000000000000004">
      <c r="B129" t="s">
        <v>1837</v>
      </c>
      <c r="C129">
        <v>0</v>
      </c>
      <c r="D129">
        <v>0</v>
      </c>
      <c r="E129">
        <v>0</v>
      </c>
      <c r="F129">
        <v>4.3471312130413935E-2</v>
      </c>
      <c r="G129">
        <v>0.51905165114309904</v>
      </c>
      <c r="H129">
        <v>0.86485807586033669</v>
      </c>
      <c r="I129">
        <v>0.99972482113373695</v>
      </c>
      <c r="J129">
        <v>1</v>
      </c>
      <c r="K129">
        <v>1</v>
      </c>
      <c r="L129">
        <v>1</v>
      </c>
      <c r="M129">
        <v>1</v>
      </c>
    </row>
    <row r="130" spans="2:13" x14ac:dyDescent="0.55000000000000004">
      <c r="B130" t="s">
        <v>1838</v>
      </c>
      <c r="C130">
        <v>0</v>
      </c>
      <c r="D130">
        <v>0</v>
      </c>
      <c r="E130">
        <v>0</v>
      </c>
      <c r="F130">
        <v>0.34782377071013798</v>
      </c>
      <c r="G130">
        <v>0.50635055038103305</v>
      </c>
      <c r="H130">
        <v>0.62161935862011219</v>
      </c>
      <c r="I130">
        <v>0.66657494037791232</v>
      </c>
      <c r="J130">
        <v>0.66666666666666663</v>
      </c>
      <c r="K130">
        <v>0.66666666666666663</v>
      </c>
      <c r="L130">
        <v>0.66666666666666663</v>
      </c>
      <c r="M130">
        <v>0.66666666666666663</v>
      </c>
    </row>
    <row r="132" spans="2:13" x14ac:dyDescent="0.55000000000000004">
      <c r="B132" t="s">
        <v>2108</v>
      </c>
      <c r="C132">
        <v>2005</v>
      </c>
      <c r="D132">
        <v>2010</v>
      </c>
      <c r="E132">
        <v>2020</v>
      </c>
      <c r="F132">
        <v>2030</v>
      </c>
      <c r="G132">
        <v>2040</v>
      </c>
      <c r="H132">
        <v>2050</v>
      </c>
      <c r="I132">
        <v>2060</v>
      </c>
      <c r="J132">
        <v>2070</v>
      </c>
      <c r="K132">
        <v>2080</v>
      </c>
      <c r="L132">
        <v>2090</v>
      </c>
      <c r="M132">
        <v>2100</v>
      </c>
    </row>
    <row r="133" spans="2:13" x14ac:dyDescent="0.55000000000000004">
      <c r="B133" t="s">
        <v>2093</v>
      </c>
      <c r="C133">
        <v>0</v>
      </c>
      <c r="D133">
        <v>8.1251269551086748E-4</v>
      </c>
      <c r="E133">
        <v>3.2938076416337289E-3</v>
      </c>
      <c r="F133">
        <v>2.3430066603235013E-2</v>
      </c>
      <c r="G133">
        <v>0.15847606851288618</v>
      </c>
      <c r="H133">
        <v>0.17390161866722725</v>
      </c>
      <c r="I133">
        <v>0.15176292278238671</v>
      </c>
      <c r="J133">
        <v>0.14425096113462343</v>
      </c>
      <c r="K133">
        <v>0.1401925227018625</v>
      </c>
      <c r="L133">
        <v>0.12869614863096795</v>
      </c>
      <c r="M133">
        <v>0.1281767955801105</v>
      </c>
    </row>
    <row r="134" spans="2:13" x14ac:dyDescent="0.55000000000000004">
      <c r="B134" t="s">
        <v>1772</v>
      </c>
      <c r="C134">
        <v>5.0541516245487361E-2</v>
      </c>
      <c r="D134">
        <v>5.8297785902904735E-2</v>
      </c>
      <c r="E134">
        <v>0.10434782608695653</v>
      </c>
      <c r="F134">
        <v>6.6960038058991422E-2</v>
      </c>
      <c r="G134">
        <v>1.336641587962222E-2</v>
      </c>
      <c r="H134">
        <v>5.2554130754677321E-5</v>
      </c>
      <c r="I134">
        <v>0</v>
      </c>
      <c r="J134">
        <v>0</v>
      </c>
      <c r="K134">
        <v>0</v>
      </c>
      <c r="L134">
        <v>0</v>
      </c>
      <c r="M134">
        <v>0</v>
      </c>
    </row>
    <row r="135" spans="2:13" x14ac:dyDescent="0.55000000000000004">
      <c r="B135" t="s">
        <v>1771</v>
      </c>
      <c r="C135">
        <v>0.14608904933814679</v>
      </c>
      <c r="D135">
        <v>0.10176721511273615</v>
      </c>
      <c r="E135">
        <v>3.1488801054018446E-2</v>
      </c>
      <c r="F135">
        <v>6.3035204567078963E-3</v>
      </c>
      <c r="G135">
        <v>0</v>
      </c>
      <c r="H135">
        <v>0</v>
      </c>
      <c r="I135">
        <v>0</v>
      </c>
      <c r="J135">
        <v>0</v>
      </c>
      <c r="K135">
        <v>0</v>
      </c>
      <c r="L135">
        <v>0</v>
      </c>
      <c r="M135">
        <v>0</v>
      </c>
    </row>
    <row r="136" spans="2:13" x14ac:dyDescent="0.55000000000000004">
      <c r="B136" t="s">
        <v>2094</v>
      </c>
      <c r="C136">
        <v>0.18772563176895307</v>
      </c>
      <c r="D136">
        <v>0.2766605728214504</v>
      </c>
      <c r="E136">
        <v>0.47206851119894599</v>
      </c>
      <c r="F136">
        <v>0.3860608943862987</v>
      </c>
      <c r="G136">
        <v>0.11333440051224589</v>
      </c>
      <c r="H136">
        <v>2.6224511246583985E-2</v>
      </c>
      <c r="I136">
        <v>2.038130185067007E-2</v>
      </c>
      <c r="J136">
        <v>2.2873388686072429E-2</v>
      </c>
      <c r="K136">
        <v>1.6225355185296282E-2</v>
      </c>
      <c r="L136">
        <v>9.3489069153364895E-3</v>
      </c>
      <c r="M136">
        <v>1.6032932510020581E-3</v>
      </c>
    </row>
    <row r="137" spans="2:13" x14ac:dyDescent="0.55000000000000004">
      <c r="B137" t="s">
        <v>1779</v>
      </c>
      <c r="C137">
        <v>8.6642599277978322E-3</v>
      </c>
      <c r="D137">
        <v>1.1375177737152145E-2</v>
      </c>
      <c r="E137">
        <v>7.3781291172595525E-3</v>
      </c>
      <c r="F137">
        <v>1.1536631779257848E-2</v>
      </c>
      <c r="G137">
        <v>8.9643028653753811E-3</v>
      </c>
      <c r="H137">
        <v>5.8335085137691828E-3</v>
      </c>
      <c r="I137">
        <v>4.4671346522016592E-3</v>
      </c>
      <c r="J137">
        <v>3.6183891706781245E-3</v>
      </c>
      <c r="K137">
        <v>3.0541845054675356E-3</v>
      </c>
      <c r="L137">
        <v>2.6643195280348264E-3</v>
      </c>
      <c r="M137">
        <v>2.4266060015166288E-3</v>
      </c>
    </row>
    <row r="138" spans="2:13" x14ac:dyDescent="0.55000000000000004">
      <c r="B138" t="s">
        <v>1769</v>
      </c>
      <c r="C138">
        <v>0.58194945848375457</v>
      </c>
      <c r="D138">
        <v>0.52447694495226493</v>
      </c>
      <c r="E138">
        <v>0.34084321475625828</v>
      </c>
      <c r="F138">
        <v>0.38106565176022833</v>
      </c>
      <c r="G138">
        <v>0.4322074595805987</v>
      </c>
      <c r="H138">
        <v>0.36362203069161236</v>
      </c>
      <c r="I138">
        <v>0.28246649649010847</v>
      </c>
      <c r="J138">
        <v>0.23067230963073043</v>
      </c>
      <c r="K138">
        <v>0.19688582258460363</v>
      </c>
      <c r="L138">
        <v>0.17572614601422556</v>
      </c>
      <c r="M138">
        <v>0.16507420647817136</v>
      </c>
    </row>
    <row r="139" spans="2:13" x14ac:dyDescent="0.55000000000000004">
      <c r="B139" t="s">
        <v>1770</v>
      </c>
      <c r="C139">
        <v>2.4789410348977133E-2</v>
      </c>
      <c r="D139">
        <v>2.1937842778793421E-2</v>
      </c>
      <c r="E139">
        <v>1.6864295125164692E-2</v>
      </c>
      <c r="F139">
        <v>1.4034253092293052E-2</v>
      </c>
      <c r="G139">
        <v>7.8437650072034574E-3</v>
      </c>
      <c r="H139">
        <v>3.7313432835820895E-3</v>
      </c>
      <c r="I139">
        <v>1.3162093171665602E-3</v>
      </c>
      <c r="J139">
        <v>2.2614932316738278E-4</v>
      </c>
      <c r="K139">
        <v>0</v>
      </c>
      <c r="L139">
        <v>0</v>
      </c>
      <c r="M139">
        <v>0</v>
      </c>
    </row>
    <row r="140" spans="2:13" x14ac:dyDescent="0.55000000000000004">
      <c r="B140" t="s">
        <v>1773</v>
      </c>
      <c r="C140">
        <v>0</v>
      </c>
      <c r="D140">
        <v>0</v>
      </c>
      <c r="E140">
        <v>0</v>
      </c>
      <c r="F140">
        <v>0</v>
      </c>
      <c r="G140">
        <v>0</v>
      </c>
      <c r="H140">
        <v>0</v>
      </c>
      <c r="I140">
        <v>0</v>
      </c>
      <c r="J140">
        <v>0</v>
      </c>
      <c r="K140">
        <v>0</v>
      </c>
      <c r="L140">
        <v>0</v>
      </c>
      <c r="M140">
        <v>0</v>
      </c>
    </row>
    <row r="141" spans="2:13" x14ac:dyDescent="0.55000000000000004">
      <c r="B141" t="s">
        <v>1767</v>
      </c>
      <c r="C141">
        <v>0</v>
      </c>
      <c r="D141">
        <v>6.0938452163315066E-4</v>
      </c>
      <c r="E141">
        <v>4.4795783926218713E-3</v>
      </c>
      <c r="F141">
        <v>1.6531874405328259E-2</v>
      </c>
      <c r="G141">
        <v>8.2599647830958869E-2</v>
      </c>
      <c r="H141">
        <v>0.21289678368719783</v>
      </c>
      <c r="I141">
        <v>0.31856253988513078</v>
      </c>
      <c r="J141">
        <v>0.3818692856912092</v>
      </c>
      <c r="K141">
        <v>0.43085817130702736</v>
      </c>
      <c r="L141">
        <v>0.47529557294764141</v>
      </c>
      <c r="M141">
        <v>0.504820712815513</v>
      </c>
    </row>
    <row r="142" spans="2:13" x14ac:dyDescent="0.55000000000000004">
      <c r="B142" t="s">
        <v>1768</v>
      </c>
      <c r="C142">
        <v>2.4067388688327315E-4</v>
      </c>
      <c r="D142">
        <v>4.0625634775543372E-3</v>
      </c>
      <c r="E142">
        <v>1.9235836627140974E-2</v>
      </c>
      <c r="F142">
        <v>9.4077069457659368E-2</v>
      </c>
      <c r="G142">
        <v>0.18320793981110936</v>
      </c>
      <c r="H142">
        <v>0.21373764977927268</v>
      </c>
      <c r="I142">
        <v>0.22104339502233564</v>
      </c>
      <c r="J142">
        <v>0.21648951636351885</v>
      </c>
      <c r="K142">
        <v>0.21278394371574269</v>
      </c>
      <c r="L142">
        <v>0.20826890596379383</v>
      </c>
      <c r="M142">
        <v>0.19789838587368649</v>
      </c>
    </row>
    <row r="143" spans="2:13" x14ac:dyDescent="0.55000000000000004">
      <c r="B143" t="s">
        <v>1835</v>
      </c>
      <c r="C143">
        <v>0</v>
      </c>
      <c r="D143">
        <v>0</v>
      </c>
      <c r="E143">
        <v>0</v>
      </c>
      <c r="F143">
        <v>0.84771573604060912</v>
      </c>
      <c r="G143">
        <v>0.98585858585858588</v>
      </c>
      <c r="H143">
        <v>0.99365367180417052</v>
      </c>
      <c r="I143">
        <v>0.99789750328515114</v>
      </c>
      <c r="J143">
        <v>1</v>
      </c>
      <c r="K143">
        <v>1</v>
      </c>
      <c r="L143">
        <v>1</v>
      </c>
      <c r="M143">
        <v>1</v>
      </c>
    </row>
    <row r="144" spans="2:13" x14ac:dyDescent="0.55000000000000004">
      <c r="B144" t="s">
        <v>1836</v>
      </c>
      <c r="C144">
        <v>0</v>
      </c>
      <c r="D144">
        <v>0</v>
      </c>
      <c r="E144">
        <v>0</v>
      </c>
      <c r="F144">
        <v>0</v>
      </c>
      <c r="G144">
        <v>0</v>
      </c>
      <c r="H144">
        <v>0</v>
      </c>
      <c r="I144">
        <v>0</v>
      </c>
      <c r="J144">
        <v>0</v>
      </c>
      <c r="K144">
        <v>0</v>
      </c>
      <c r="L144">
        <v>0</v>
      </c>
      <c r="M144">
        <v>0</v>
      </c>
    </row>
    <row r="145" spans="2:13" x14ac:dyDescent="0.55000000000000004">
      <c r="B145" t="s">
        <v>1837</v>
      </c>
      <c r="C145">
        <v>0</v>
      </c>
      <c r="D145">
        <v>0</v>
      </c>
      <c r="E145">
        <v>0</v>
      </c>
      <c r="F145">
        <v>9.2421441774491672E-3</v>
      </c>
      <c r="G145">
        <v>8.050847457627118E-2</v>
      </c>
      <c r="H145">
        <v>0.36673346693386771</v>
      </c>
      <c r="I145">
        <v>1</v>
      </c>
      <c r="J145">
        <v>1</v>
      </c>
      <c r="K145">
        <v>1</v>
      </c>
      <c r="L145">
        <v>1</v>
      </c>
      <c r="M145">
        <v>1</v>
      </c>
    </row>
    <row r="146" spans="2:13" x14ac:dyDescent="0.55000000000000004">
      <c r="B146" t="s">
        <v>1838</v>
      </c>
      <c r="C146">
        <v>0</v>
      </c>
      <c r="D146">
        <v>0</v>
      </c>
      <c r="E146">
        <v>0</v>
      </c>
      <c r="F146">
        <v>0.28565262673935277</v>
      </c>
      <c r="G146">
        <v>0.35545568681161899</v>
      </c>
      <c r="H146">
        <v>0.45346237957934604</v>
      </c>
      <c r="I146">
        <v>0.66596583442838375</v>
      </c>
      <c r="J146">
        <v>0.66666666666666663</v>
      </c>
      <c r="K146">
        <v>0.66666666666666663</v>
      </c>
      <c r="L146">
        <v>0.66666666666666663</v>
      </c>
      <c r="M146">
        <v>0.66666666666666663</v>
      </c>
    </row>
    <row r="148" spans="2:13" x14ac:dyDescent="0.55000000000000004">
      <c r="B148" t="s">
        <v>2109</v>
      </c>
      <c r="C148">
        <v>2005</v>
      </c>
      <c r="D148">
        <v>2010</v>
      </c>
      <c r="E148">
        <v>2020</v>
      </c>
      <c r="F148">
        <v>2030</v>
      </c>
      <c r="G148">
        <v>2040</v>
      </c>
      <c r="H148">
        <v>2050</v>
      </c>
      <c r="I148">
        <v>2060</v>
      </c>
      <c r="J148">
        <v>2070</v>
      </c>
      <c r="K148">
        <v>2080</v>
      </c>
      <c r="L148">
        <v>2090</v>
      </c>
      <c r="M148">
        <v>2100</v>
      </c>
    </row>
    <row r="149" spans="2:13" x14ac:dyDescent="0.55000000000000004">
      <c r="B149" t="s">
        <v>2086</v>
      </c>
      <c r="C149">
        <v>5.2392384230949239E-3</v>
      </c>
      <c r="D149">
        <v>6.4776701033588393E-3</v>
      </c>
      <c r="E149">
        <v>6.3003216780554662E-3</v>
      </c>
      <c r="F149">
        <v>1.4756262638078846E-2</v>
      </c>
      <c r="G149">
        <v>6.9414059821868213E-2</v>
      </c>
      <c r="H149">
        <v>9.041019624997515E-2</v>
      </c>
      <c r="I149">
        <v>7.7654416797202752E-2</v>
      </c>
      <c r="J149">
        <v>6.9100223259963359E-2</v>
      </c>
      <c r="K149">
        <v>6.4247927312469019E-2</v>
      </c>
      <c r="L149">
        <v>5.7433325437774421E-2</v>
      </c>
      <c r="M149">
        <v>5.2399082726666942E-2</v>
      </c>
    </row>
    <row r="150" spans="2:13" x14ac:dyDescent="0.55000000000000004">
      <c r="B150" t="s">
        <v>2087</v>
      </c>
      <c r="C150">
        <v>0.40328547055004449</v>
      </c>
      <c r="D150">
        <v>0.39511206885427824</v>
      </c>
      <c r="E150">
        <v>0.29085216133391706</v>
      </c>
      <c r="F150">
        <v>0.12793495880612979</v>
      </c>
      <c r="G150">
        <v>1.9695468172497399E-2</v>
      </c>
      <c r="H150">
        <v>5.5673751814367808E-5</v>
      </c>
      <c r="I150">
        <v>1.7182081380064775E-5</v>
      </c>
      <c r="J150">
        <v>4.5985574325334148E-6</v>
      </c>
      <c r="K150">
        <v>3.9171982631142898E-6</v>
      </c>
      <c r="L150">
        <v>3.4328517042392287E-6</v>
      </c>
      <c r="M150">
        <v>3.128490221903811E-6</v>
      </c>
    </row>
    <row r="151" spans="2:13" x14ac:dyDescent="0.55000000000000004">
      <c r="B151" t="s">
        <v>1771</v>
      </c>
      <c r="C151">
        <v>6.1210007398348198E-2</v>
      </c>
      <c r="D151">
        <v>5.1718131024426753E-2</v>
      </c>
      <c r="E151">
        <v>2.7523459657003636E-2</v>
      </c>
      <c r="F151">
        <v>1.1522585604705961E-2</v>
      </c>
      <c r="G151">
        <v>0</v>
      </c>
      <c r="H151">
        <v>0</v>
      </c>
      <c r="I151">
        <v>0</v>
      </c>
      <c r="J151">
        <v>0</v>
      </c>
      <c r="K151">
        <v>0</v>
      </c>
      <c r="L151">
        <v>0</v>
      </c>
      <c r="M151">
        <v>0</v>
      </c>
    </row>
    <row r="152" spans="2:13" x14ac:dyDescent="0.55000000000000004">
      <c r="B152" t="s">
        <v>2088</v>
      </c>
      <c r="C152">
        <v>0.20685177635850277</v>
      </c>
      <c r="D152">
        <v>0.23936410441694519</v>
      </c>
      <c r="E152">
        <v>0.39210461198774199</v>
      </c>
      <c r="F152">
        <v>0.43435719179799132</v>
      </c>
      <c r="G152">
        <v>0.19933558958633285</v>
      </c>
      <c r="H152">
        <v>6.6888036108404755E-2</v>
      </c>
      <c r="I152">
        <v>2.8459254125847287E-2</v>
      </c>
      <c r="J152">
        <v>1.4050892235105847E-2</v>
      </c>
      <c r="K152">
        <v>4.3931378520826762E-3</v>
      </c>
      <c r="L152">
        <v>1.8159785515425516E-3</v>
      </c>
      <c r="M152">
        <v>5.412288083893594E-4</v>
      </c>
    </row>
    <row r="153" spans="2:13" x14ac:dyDescent="0.55000000000000004">
      <c r="B153" t="s">
        <v>1779</v>
      </c>
      <c r="C153">
        <v>3.3066086877746067E-3</v>
      </c>
      <c r="D153">
        <v>4.2324219002025888E-3</v>
      </c>
      <c r="E153">
        <v>3.8639435064811468E-3</v>
      </c>
      <c r="F153">
        <v>7.8878323501395415E-3</v>
      </c>
      <c r="G153">
        <v>7.5665501143708366E-3</v>
      </c>
      <c r="H153">
        <v>4.875429980315352E-3</v>
      </c>
      <c r="I153">
        <v>3.436416276012955E-3</v>
      </c>
      <c r="J153">
        <v>2.6280755726928464E-3</v>
      </c>
      <c r="K153">
        <v>2.1955896264755598E-3</v>
      </c>
      <c r="L153">
        <v>1.91381482511337E-3</v>
      </c>
      <c r="M153">
        <v>1.7519545242661344E-3</v>
      </c>
    </row>
    <row r="154" spans="2:13" x14ac:dyDescent="0.55000000000000004">
      <c r="B154" t="s">
        <v>1769</v>
      </c>
      <c r="C154">
        <v>0.16140478023886093</v>
      </c>
      <c r="D154">
        <v>0.1460701704582113</v>
      </c>
      <c r="E154">
        <v>0.10240402002398309</v>
      </c>
      <c r="F154">
        <v>0.1108808636507963</v>
      </c>
      <c r="G154">
        <v>0.17127578018361664</v>
      </c>
      <c r="H154">
        <v>0.15676137832302708</v>
      </c>
      <c r="I154">
        <v>0.12382553314566681</v>
      </c>
      <c r="J154">
        <v>0.10266279468130847</v>
      </c>
      <c r="K154">
        <v>8.9782184190579539E-2</v>
      </c>
      <c r="L154">
        <v>8.0500372464409914E-2</v>
      </c>
      <c r="M154">
        <v>7.4504994634639263E-2</v>
      </c>
    </row>
    <row r="155" spans="2:13" x14ac:dyDescent="0.55000000000000004">
      <c r="B155" t="s">
        <v>1770</v>
      </c>
      <c r="C155">
        <v>0.15279853844876262</v>
      </c>
      <c r="D155">
        <v>0.13148896086300113</v>
      </c>
      <c r="E155">
        <v>0.11572796314978016</v>
      </c>
      <c r="F155">
        <v>0.17513661658784405</v>
      </c>
      <c r="G155">
        <v>0.25585410394968933</v>
      </c>
      <c r="H155">
        <v>0.23029049768357426</v>
      </c>
      <c r="I155">
        <v>0.19206703302682407</v>
      </c>
      <c r="J155">
        <v>0.16552507478404024</v>
      </c>
      <c r="K155">
        <v>0.13878633446213928</v>
      </c>
      <c r="L155">
        <v>0.1152923244868745</v>
      </c>
      <c r="M155">
        <v>9.8062526005574954E-2</v>
      </c>
    </row>
    <row r="156" spans="2:13" x14ac:dyDescent="0.55000000000000004">
      <c r="B156" t="s">
        <v>1773</v>
      </c>
      <c r="C156">
        <v>0</v>
      </c>
      <c r="D156">
        <v>0</v>
      </c>
      <c r="E156">
        <v>0</v>
      </c>
      <c r="F156">
        <v>0</v>
      </c>
      <c r="G156">
        <v>0</v>
      </c>
      <c r="H156">
        <v>0</v>
      </c>
      <c r="I156">
        <v>0</v>
      </c>
      <c r="J156">
        <v>0</v>
      </c>
      <c r="K156">
        <v>0</v>
      </c>
      <c r="L156">
        <v>0</v>
      </c>
      <c r="M156">
        <v>0</v>
      </c>
    </row>
    <row r="157" spans="2:13" x14ac:dyDescent="0.55000000000000004">
      <c r="B157" t="s">
        <v>1767</v>
      </c>
      <c r="C157">
        <v>9.0592018843139915E-5</v>
      </c>
      <c r="D157">
        <v>3.05818289740248E-3</v>
      </c>
      <c r="E157">
        <v>1.5712735786207816E-2</v>
      </c>
      <c r="F157">
        <v>2.8033556710506526E-2</v>
      </c>
      <c r="G157">
        <v>0.11343592428463692</v>
      </c>
      <c r="H157">
        <v>0.25880341200564694</v>
      </c>
      <c r="I157">
        <v>0.37686031826942074</v>
      </c>
      <c r="J157">
        <v>0.44881920541526121</v>
      </c>
      <c r="K157">
        <v>0.50238067724440771</v>
      </c>
      <c r="L157">
        <v>0.54239056926979812</v>
      </c>
      <c r="M157">
        <v>0.57923996458549065</v>
      </c>
    </row>
    <row r="158" spans="2:13" x14ac:dyDescent="0.55000000000000004">
      <c r="B158" t="s">
        <v>1768</v>
      </c>
      <c r="C158">
        <v>5.8129878757681441E-3</v>
      </c>
      <c r="D158">
        <v>2.2478289482173505E-2</v>
      </c>
      <c r="E158">
        <v>4.5510782876829664E-2</v>
      </c>
      <c r="F158">
        <v>8.9490131853807733E-2</v>
      </c>
      <c r="G158">
        <v>0.16342252388698791</v>
      </c>
      <c r="H158">
        <v>0.19191537589724217</v>
      </c>
      <c r="I158">
        <v>0.19767984627764523</v>
      </c>
      <c r="J158">
        <v>0.19720913549419547</v>
      </c>
      <c r="K158">
        <v>0.19821023211358307</v>
      </c>
      <c r="L158">
        <v>0.20065018211278293</v>
      </c>
      <c r="M158">
        <v>0.19349712022475071</v>
      </c>
    </row>
    <row r="159" spans="2:13" x14ac:dyDescent="0.55000000000000004">
      <c r="B159" t="s">
        <v>1835</v>
      </c>
      <c r="C159">
        <v>0</v>
      </c>
      <c r="D159">
        <v>0</v>
      </c>
      <c r="E159">
        <v>0</v>
      </c>
      <c r="F159">
        <v>0.62627406568516431</v>
      </c>
      <c r="G159">
        <v>0.95447607075514052</v>
      </c>
      <c r="H159">
        <v>0.98922366395425554</v>
      </c>
      <c r="I159">
        <v>0.99716045285245414</v>
      </c>
      <c r="J159">
        <v>0.99956743087212585</v>
      </c>
      <c r="K159">
        <v>0.99960369478401367</v>
      </c>
      <c r="L159">
        <v>0.99967125907773224</v>
      </c>
      <c r="M159">
        <v>0.99976117977192658</v>
      </c>
    </row>
    <row r="160" spans="2:13" x14ac:dyDescent="0.55000000000000004">
      <c r="B160" t="s">
        <v>1836</v>
      </c>
      <c r="C160">
        <v>0</v>
      </c>
      <c r="D160">
        <v>0</v>
      </c>
      <c r="E160">
        <v>3.2721442361179283E-5</v>
      </c>
      <c r="F160">
        <v>6.5312520410162623E-5</v>
      </c>
      <c r="G160">
        <v>3.1645569620253171E-4</v>
      </c>
      <c r="H160">
        <v>7.1428571428571438E-2</v>
      </c>
      <c r="I160">
        <v>0.16666666666666666</v>
      </c>
      <c r="J160">
        <v>0.5</v>
      </c>
      <c r="K160">
        <v>0.5</v>
      </c>
      <c r="L160">
        <v>0.5</v>
      </c>
      <c r="M160">
        <v>0.5</v>
      </c>
    </row>
    <row r="161" spans="2:13" x14ac:dyDescent="0.55000000000000004">
      <c r="B161" t="s">
        <v>1837</v>
      </c>
      <c r="C161">
        <v>0</v>
      </c>
      <c r="D161">
        <v>0</v>
      </c>
      <c r="E161">
        <v>0</v>
      </c>
      <c r="F161">
        <v>1.9102398861166148E-2</v>
      </c>
      <c r="G161">
        <v>0.18297792508285912</v>
      </c>
      <c r="H161">
        <v>0.42550535077288942</v>
      </c>
      <c r="I161">
        <v>0.72992553833769369</v>
      </c>
      <c r="J161">
        <v>0.82326951399116344</v>
      </c>
      <c r="K161">
        <v>0.78689255461435581</v>
      </c>
      <c r="L161">
        <v>0.67391304347826098</v>
      </c>
      <c r="M161">
        <v>0.23410404624277456</v>
      </c>
    </row>
    <row r="162" spans="2:13" x14ac:dyDescent="0.55000000000000004">
      <c r="B162" t="s">
        <v>1838</v>
      </c>
      <c r="C162">
        <v>0</v>
      </c>
      <c r="D162">
        <v>0</v>
      </c>
      <c r="E162">
        <v>1.0907147453726428E-5</v>
      </c>
      <c r="F162">
        <v>0.21514725902224688</v>
      </c>
      <c r="G162">
        <v>0.37925681717806742</v>
      </c>
      <c r="H162">
        <v>0.49538586205190543</v>
      </c>
      <c r="I162">
        <v>0.63125088595227152</v>
      </c>
      <c r="J162">
        <v>0.77427898162109654</v>
      </c>
      <c r="K162">
        <v>0.76216541646612324</v>
      </c>
      <c r="L162">
        <v>0.72452810085199781</v>
      </c>
      <c r="M162">
        <v>0.57795507533823376</v>
      </c>
    </row>
    <row r="164" spans="2:13" x14ac:dyDescent="0.55000000000000004">
      <c r="B164" t="s">
        <v>2096</v>
      </c>
      <c r="C164">
        <v>0</v>
      </c>
      <c r="D164">
        <v>0</v>
      </c>
      <c r="E164">
        <v>0</v>
      </c>
      <c r="F164">
        <v>0</v>
      </c>
      <c r="G164">
        <v>0</v>
      </c>
      <c r="H164">
        <v>0</v>
      </c>
      <c r="I164">
        <v>0</v>
      </c>
      <c r="J164">
        <v>0</v>
      </c>
      <c r="K164">
        <v>0</v>
      </c>
      <c r="L164">
        <v>0</v>
      </c>
      <c r="M164">
        <v>0</v>
      </c>
    </row>
    <row r="167" spans="2:13" x14ac:dyDescent="0.55000000000000004">
      <c r="B167" s="23" t="s">
        <v>2117</v>
      </c>
      <c r="C167" s="23"/>
      <c r="D167" s="23"/>
      <c r="E167" s="23"/>
      <c r="F167" s="23"/>
      <c r="G167" s="23"/>
      <c r="H167" s="23"/>
      <c r="I167" s="23"/>
      <c r="J167" s="23"/>
      <c r="K167" s="23"/>
      <c r="L167" s="23"/>
      <c r="M167" s="23"/>
    </row>
    <row r="168" spans="2:13" x14ac:dyDescent="0.55000000000000004">
      <c r="B168" s="23" t="s">
        <v>2116</v>
      </c>
      <c r="C168" s="23">
        <v>0</v>
      </c>
      <c r="D168" s="23">
        <v>0</v>
      </c>
      <c r="E168" s="23">
        <v>0</v>
      </c>
      <c r="F168" s="23">
        <v>0</v>
      </c>
      <c r="G168" s="23">
        <v>0</v>
      </c>
      <c r="H168" s="23">
        <v>0</v>
      </c>
      <c r="I168" s="23">
        <v>0</v>
      </c>
      <c r="J168" s="23">
        <v>0</v>
      </c>
      <c r="K168" s="23">
        <v>0</v>
      </c>
      <c r="L168" s="23">
        <v>0</v>
      </c>
      <c r="M168" s="2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C0C70-0E42-4E3B-AD9E-3CCD9ED28B5C}">
  <sheetPr codeName="Sheet10"/>
  <dimension ref="B1:M168"/>
  <sheetViews>
    <sheetView workbookViewId="0">
      <selection activeCell="B9" sqref="B9"/>
    </sheetView>
  </sheetViews>
  <sheetFormatPr defaultRowHeight="14.4" x14ac:dyDescent="0.55000000000000004"/>
  <cols>
    <col min="2" max="2" width="44.3125" customWidth="1"/>
  </cols>
  <sheetData>
    <row r="1" spans="2:13" x14ac:dyDescent="0.55000000000000004">
      <c r="B1" t="s">
        <v>2207</v>
      </c>
    </row>
    <row r="2" spans="2:13" x14ac:dyDescent="0.55000000000000004">
      <c r="B2" t="s">
        <v>1840</v>
      </c>
      <c r="C2" s="14">
        <v>2005</v>
      </c>
      <c r="D2" s="14">
        <v>2010</v>
      </c>
      <c r="E2" s="14">
        <v>2020</v>
      </c>
      <c r="F2" s="14">
        <v>2030</v>
      </c>
      <c r="G2" s="14">
        <v>2040</v>
      </c>
      <c r="H2" s="14">
        <v>2050</v>
      </c>
      <c r="I2" s="14">
        <v>2060</v>
      </c>
      <c r="J2" s="14">
        <v>2070</v>
      </c>
      <c r="K2" s="14">
        <v>2080</v>
      </c>
      <c r="L2" s="14">
        <v>2090</v>
      </c>
      <c r="M2" s="14">
        <v>2100</v>
      </c>
    </row>
    <row r="3" spans="2:13" x14ac:dyDescent="0.55000000000000004">
      <c r="B3" t="s">
        <v>1781</v>
      </c>
      <c r="C3" s="15">
        <v>6503.13</v>
      </c>
      <c r="D3" s="15">
        <v>6867.39</v>
      </c>
      <c r="E3" s="15">
        <v>7611.25</v>
      </c>
      <c r="F3" s="15">
        <v>8261.99</v>
      </c>
      <c r="G3" s="15">
        <v>8787.1200000000008</v>
      </c>
      <c r="H3" s="15">
        <v>9169.11</v>
      </c>
      <c r="I3" s="15">
        <v>9384.7000000000007</v>
      </c>
      <c r="J3" s="15">
        <v>9456.8799999999992</v>
      </c>
      <c r="K3" s="15">
        <v>9407.26</v>
      </c>
      <c r="L3" s="15">
        <v>9253.9500000000007</v>
      </c>
      <c r="M3" s="15">
        <v>9032.42</v>
      </c>
    </row>
    <row r="4" spans="2:13" x14ac:dyDescent="0.55000000000000004">
      <c r="B4" t="s">
        <v>1752</v>
      </c>
      <c r="C4" s="15">
        <v>56532.800000000003</v>
      </c>
      <c r="D4" s="15">
        <v>67528.800000000003</v>
      </c>
      <c r="E4" s="15">
        <v>101244.5</v>
      </c>
      <c r="F4" s="15">
        <v>143069.70000000001</v>
      </c>
      <c r="G4" s="15">
        <v>185954.6</v>
      </c>
      <c r="H4" s="15">
        <v>231300.2</v>
      </c>
      <c r="I4" s="15">
        <v>280515.40000000002</v>
      </c>
      <c r="J4" s="15">
        <v>336848.5</v>
      </c>
      <c r="K4" s="15">
        <v>398498.2</v>
      </c>
      <c r="L4" s="15">
        <v>465846.5</v>
      </c>
      <c r="M4" s="15">
        <v>539332.4</v>
      </c>
    </row>
    <row r="5" spans="2:13" x14ac:dyDescent="0.55000000000000004">
      <c r="B5" t="s">
        <v>1753</v>
      </c>
      <c r="C5" s="15">
        <v>0</v>
      </c>
      <c r="D5" s="15">
        <v>0</v>
      </c>
      <c r="E5" s="15">
        <v>0</v>
      </c>
      <c r="F5" s="15">
        <v>0</v>
      </c>
      <c r="G5" s="15">
        <v>0</v>
      </c>
      <c r="H5" s="15">
        <v>0</v>
      </c>
      <c r="I5" s="15">
        <v>0</v>
      </c>
      <c r="J5" s="15">
        <v>0</v>
      </c>
      <c r="K5" s="15">
        <v>0</v>
      </c>
      <c r="L5" s="15">
        <v>0</v>
      </c>
      <c r="M5" s="15">
        <v>0</v>
      </c>
    </row>
    <row r="6" spans="2:13" x14ac:dyDescent="0.55000000000000004">
      <c r="B6" t="s">
        <v>1760</v>
      </c>
      <c r="C6" s="15">
        <v>65.08</v>
      </c>
      <c r="D6" s="15">
        <v>75.474999999999994</v>
      </c>
      <c r="E6" s="15">
        <v>94.78</v>
      </c>
      <c r="F6" s="15">
        <v>117.81</v>
      </c>
      <c r="G6" s="15">
        <v>140.49100000000001</v>
      </c>
      <c r="H6" s="15">
        <v>170.24700000000001</v>
      </c>
      <c r="I6" s="15">
        <v>212.036</v>
      </c>
      <c r="J6" s="15">
        <v>258.65699999999998</v>
      </c>
      <c r="K6" s="15">
        <v>296.62099999999998</v>
      </c>
      <c r="L6" s="15">
        <v>335.44299999999998</v>
      </c>
      <c r="M6" s="15">
        <v>379.43099999999998</v>
      </c>
    </row>
    <row r="7" spans="2:13" x14ac:dyDescent="0.55000000000000004">
      <c r="B7" t="s">
        <v>1761</v>
      </c>
      <c r="C7" s="32">
        <f t="shared" ref="C7:M7" si="0">C6*277778</f>
        <v>18077792.239999998</v>
      </c>
      <c r="D7" s="32">
        <f t="shared" si="0"/>
        <v>20965294.549999997</v>
      </c>
      <c r="E7" s="32">
        <f t="shared" si="0"/>
        <v>26327798.84</v>
      </c>
      <c r="F7" s="32">
        <f t="shared" si="0"/>
        <v>32725026.18</v>
      </c>
      <c r="G7" s="32">
        <f t="shared" si="0"/>
        <v>39025308.998000003</v>
      </c>
      <c r="H7" s="32">
        <f t="shared" si="0"/>
        <v>47290871.166000001</v>
      </c>
      <c r="I7" s="32">
        <f t="shared" si="0"/>
        <v>58898936.008000001</v>
      </c>
      <c r="J7" s="32">
        <f t="shared" si="0"/>
        <v>71849224.145999998</v>
      </c>
      <c r="K7" s="32">
        <f t="shared" si="0"/>
        <v>82394788.137999997</v>
      </c>
      <c r="L7" s="32">
        <f t="shared" si="0"/>
        <v>93178685.653999999</v>
      </c>
      <c r="M7" s="32">
        <f t="shared" si="0"/>
        <v>105397584.31799999</v>
      </c>
    </row>
    <row r="9" spans="2:13" x14ac:dyDescent="0.55000000000000004">
      <c r="B9" t="s">
        <v>1754</v>
      </c>
      <c r="C9" s="15">
        <v>3.4</v>
      </c>
      <c r="D9" s="15">
        <v>38.049999999999997</v>
      </c>
      <c r="E9" s="15">
        <v>257.45</v>
      </c>
      <c r="F9" s="15">
        <v>255.75</v>
      </c>
      <c r="G9" s="15">
        <v>238.22900000000001</v>
      </c>
      <c r="H9" s="15">
        <v>159.66</v>
      </c>
      <c r="I9" s="15">
        <v>382.05399999999997</v>
      </c>
      <c r="J9" s="15">
        <v>899.17100000000005</v>
      </c>
      <c r="K9" s="15">
        <v>1335.941</v>
      </c>
      <c r="L9" s="15">
        <v>2096.9540000000002</v>
      </c>
      <c r="M9" s="15">
        <v>3374.9319999999998</v>
      </c>
    </row>
    <row r="10" spans="2:13" x14ac:dyDescent="0.55000000000000004">
      <c r="B10" t="s">
        <v>1755</v>
      </c>
      <c r="C10" s="15">
        <v>0.3</v>
      </c>
      <c r="D10" s="15">
        <v>1.7310000000000001</v>
      </c>
      <c r="E10" s="15">
        <v>1.7310000000000001</v>
      </c>
      <c r="F10" s="15">
        <v>1.581</v>
      </c>
      <c r="G10" s="15">
        <v>0</v>
      </c>
      <c r="H10" s="15">
        <v>0</v>
      </c>
      <c r="I10" s="15">
        <v>0</v>
      </c>
      <c r="J10" s="15">
        <v>0</v>
      </c>
      <c r="K10" s="15">
        <v>0</v>
      </c>
      <c r="L10" s="15">
        <v>0</v>
      </c>
      <c r="M10" s="15">
        <v>0</v>
      </c>
    </row>
    <row r="11" spans="2:13" x14ac:dyDescent="0.55000000000000004">
      <c r="B11" t="s">
        <v>1756</v>
      </c>
      <c r="C11" s="15">
        <v>55.667999999999999</v>
      </c>
      <c r="D11" s="15">
        <v>255.239</v>
      </c>
      <c r="E11" s="15">
        <v>540.75199999999995</v>
      </c>
      <c r="F11" s="15">
        <v>932.29300000000001</v>
      </c>
      <c r="G11" s="15">
        <v>1419.0239999999999</v>
      </c>
      <c r="H11" s="15">
        <v>2121.8850000000002</v>
      </c>
      <c r="I11" s="15">
        <v>3134.3739999999998</v>
      </c>
      <c r="J11" s="15">
        <v>4362.2839999999997</v>
      </c>
      <c r="K11" s="15">
        <v>5090.8010000000004</v>
      </c>
      <c r="L11" s="15">
        <v>6253.277</v>
      </c>
      <c r="M11" s="15">
        <v>7950.2780000000002</v>
      </c>
    </row>
    <row r="12" spans="2:13" x14ac:dyDescent="0.55000000000000004">
      <c r="B12" t="s">
        <v>1757</v>
      </c>
      <c r="C12" s="15">
        <v>9.7609999999999992</v>
      </c>
      <c r="D12" s="15">
        <v>16.071999999999999</v>
      </c>
      <c r="E12" s="15">
        <v>14.718</v>
      </c>
      <c r="F12" s="15">
        <v>7.3479999999999999</v>
      </c>
      <c r="G12" s="15">
        <v>0</v>
      </c>
      <c r="H12" s="15">
        <v>0</v>
      </c>
      <c r="I12" s="15">
        <v>0</v>
      </c>
      <c r="J12" s="15">
        <v>0</v>
      </c>
      <c r="K12" s="15">
        <v>0</v>
      </c>
      <c r="L12" s="15">
        <v>0</v>
      </c>
      <c r="M12" s="15">
        <v>0</v>
      </c>
    </row>
    <row r="13" spans="2:13" x14ac:dyDescent="0.55000000000000004">
      <c r="B13" t="s">
        <v>1822</v>
      </c>
      <c r="C13" s="15">
        <v>28.053999999999998</v>
      </c>
      <c r="D13" s="15">
        <v>41.329000000000001</v>
      </c>
      <c r="E13" s="15">
        <v>64.807000000000002</v>
      </c>
      <c r="F13" s="15">
        <v>51.158000000000001</v>
      </c>
      <c r="G13" s="15">
        <v>31.535</v>
      </c>
      <c r="H13" s="15">
        <v>61.244</v>
      </c>
      <c r="I13" s="15">
        <v>58.658000000000001</v>
      </c>
      <c r="J13" s="15">
        <v>69.37</v>
      </c>
      <c r="K13" s="15">
        <v>123.83199999999999</v>
      </c>
      <c r="L13" s="15">
        <v>167.982</v>
      </c>
      <c r="M13" s="15">
        <v>220.33799999999999</v>
      </c>
    </row>
    <row r="14" spans="2:13" x14ac:dyDescent="0.55000000000000004">
      <c r="B14" t="s">
        <v>1758</v>
      </c>
      <c r="C14" s="15">
        <v>855.15899999999999</v>
      </c>
      <c r="D14" s="15">
        <v>1127.3219999999999</v>
      </c>
      <c r="E14" s="15">
        <v>1219.0930000000001</v>
      </c>
      <c r="F14" s="15">
        <v>1299.6420000000001</v>
      </c>
      <c r="G14" s="15">
        <v>1449.4559999999999</v>
      </c>
      <c r="H14" s="15">
        <v>1496.386</v>
      </c>
      <c r="I14" s="15">
        <v>1559.9670000000001</v>
      </c>
      <c r="J14" s="15">
        <v>1660.99</v>
      </c>
      <c r="K14" s="15">
        <v>1771.3689999999999</v>
      </c>
      <c r="L14" s="15">
        <v>1830.528</v>
      </c>
      <c r="M14" s="15">
        <v>1847.502</v>
      </c>
    </row>
    <row r="15" spans="2:13" x14ac:dyDescent="0.55000000000000004">
      <c r="B15" t="s">
        <v>1759</v>
      </c>
      <c r="C15" s="15">
        <v>405.85899999999998</v>
      </c>
      <c r="D15" s="15">
        <v>415.13</v>
      </c>
      <c r="E15" s="15">
        <v>510.50299999999999</v>
      </c>
      <c r="F15" s="15">
        <v>437.005</v>
      </c>
      <c r="G15" s="15">
        <v>280.87700000000001</v>
      </c>
      <c r="H15" s="15">
        <v>164.578</v>
      </c>
      <c r="I15" s="15">
        <v>216.56399999999999</v>
      </c>
      <c r="J15" s="15">
        <v>379.041</v>
      </c>
      <c r="K15" s="15">
        <v>670.33500000000004</v>
      </c>
      <c r="L15" s="15">
        <v>1171.6959999999999</v>
      </c>
      <c r="M15" s="15">
        <v>1765.2280000000001</v>
      </c>
    </row>
    <row r="16" spans="2:13" x14ac:dyDescent="0.55000000000000004">
      <c r="B16" t="s">
        <v>1823</v>
      </c>
      <c r="C16" s="15">
        <v>408.459</v>
      </c>
      <c r="D16" s="15">
        <v>232.87100000000001</v>
      </c>
      <c r="E16" s="15">
        <v>87.775000000000006</v>
      </c>
      <c r="F16" s="15">
        <v>45.109000000000002</v>
      </c>
      <c r="G16" s="15">
        <v>18.923999999999999</v>
      </c>
      <c r="H16" s="15">
        <v>10.704000000000001</v>
      </c>
      <c r="I16" s="15">
        <v>10.285</v>
      </c>
      <c r="J16" s="15">
        <v>0.64500000000000002</v>
      </c>
      <c r="K16" s="15">
        <v>1E-3</v>
      </c>
      <c r="L16" s="15">
        <v>1E-3</v>
      </c>
      <c r="M16" s="15">
        <v>0</v>
      </c>
    </row>
    <row r="17" spans="2:13" x14ac:dyDescent="0.55000000000000004">
      <c r="B17" t="s">
        <v>1824</v>
      </c>
      <c r="C17" s="15">
        <v>1208.5730000000001</v>
      </c>
      <c r="D17" s="15">
        <v>1551.261</v>
      </c>
      <c r="E17" s="15">
        <v>1633.6310000000001</v>
      </c>
      <c r="F17" s="15">
        <v>1400.377</v>
      </c>
      <c r="G17" s="15">
        <v>1246.33</v>
      </c>
      <c r="H17" s="15">
        <v>1401.864</v>
      </c>
      <c r="I17" s="15">
        <v>1793.7760000000001</v>
      </c>
      <c r="J17" s="15">
        <v>2188.913</v>
      </c>
      <c r="K17" s="15">
        <v>2618.6460000000002</v>
      </c>
      <c r="L17" s="15">
        <v>2695.971</v>
      </c>
      <c r="M17" s="15">
        <v>2397.212</v>
      </c>
    </row>
    <row r="18" spans="2:13" x14ac:dyDescent="0.55000000000000004">
      <c r="B18" t="s">
        <v>1825</v>
      </c>
      <c r="C18" s="15">
        <v>886.68200000000002</v>
      </c>
      <c r="D18" s="15">
        <v>1065.357</v>
      </c>
      <c r="E18" s="15">
        <v>1776.817</v>
      </c>
      <c r="F18" s="15">
        <v>2938.788</v>
      </c>
      <c r="G18" s="15">
        <v>4651.4920000000002</v>
      </c>
      <c r="H18" s="15">
        <v>6273.41</v>
      </c>
      <c r="I18" s="15">
        <v>8174.2060000000001</v>
      </c>
      <c r="J18" s="15">
        <v>10345.665000000001</v>
      </c>
      <c r="K18" s="15">
        <v>11573.896000000001</v>
      </c>
      <c r="L18" s="15">
        <v>12595.773999999999</v>
      </c>
      <c r="M18" s="15">
        <v>14291.694</v>
      </c>
    </row>
    <row r="19" spans="2:13" x14ac:dyDescent="0.55000000000000004">
      <c r="B19" t="s">
        <v>1774</v>
      </c>
      <c r="C19" s="17">
        <f t="shared" ref="C19:M19" si="1">SUM(C9:C18)</f>
        <v>3861.915</v>
      </c>
      <c r="D19" s="17">
        <f t="shared" si="1"/>
        <v>4744.3620000000001</v>
      </c>
      <c r="E19" s="17">
        <f t="shared" si="1"/>
        <v>6107.277</v>
      </c>
      <c r="F19" s="17">
        <f t="shared" si="1"/>
        <v>7369.0509999999995</v>
      </c>
      <c r="G19" s="17">
        <f t="shared" si="1"/>
        <v>9335.8670000000002</v>
      </c>
      <c r="H19" s="17">
        <f t="shared" si="1"/>
        <v>11689.731</v>
      </c>
      <c r="I19" s="17">
        <f t="shared" si="1"/>
        <v>15329.884</v>
      </c>
      <c r="J19" s="17">
        <f t="shared" si="1"/>
        <v>19906.079000000002</v>
      </c>
      <c r="K19" s="17">
        <f t="shared" si="1"/>
        <v>23184.821000000004</v>
      </c>
      <c r="L19" s="17">
        <f t="shared" si="1"/>
        <v>26812.182999999997</v>
      </c>
      <c r="M19" s="34">
        <f t="shared" si="1"/>
        <v>31847.183999999997</v>
      </c>
    </row>
    <row r="20" spans="2:13" x14ac:dyDescent="0.55000000000000004">
      <c r="B20" t="s">
        <v>1775</v>
      </c>
      <c r="C20" s="15">
        <v>3861.9140000000002</v>
      </c>
      <c r="D20" s="15">
        <v>4744.3620000000001</v>
      </c>
      <c r="E20" s="15">
        <v>6107.277</v>
      </c>
      <c r="F20" s="15">
        <v>7369.049</v>
      </c>
      <c r="G20" s="15">
        <v>9344.2819999999992</v>
      </c>
      <c r="H20" s="15">
        <v>11723.14</v>
      </c>
      <c r="I20" s="15">
        <v>15379.517</v>
      </c>
      <c r="J20" s="15">
        <v>19987.455999999998</v>
      </c>
      <c r="K20" s="15">
        <v>23372.611000000001</v>
      </c>
      <c r="L20" s="15">
        <v>27358.865000000002</v>
      </c>
      <c r="M20" s="15">
        <v>32712.348000000002</v>
      </c>
    </row>
    <row r="21" spans="2:13" x14ac:dyDescent="0.55000000000000004">
      <c r="B21" t="s">
        <v>1841</v>
      </c>
      <c r="C21" s="17">
        <v>0</v>
      </c>
      <c r="D21" s="17">
        <f t="shared" ref="D21:M21" si="2">D20-D19</f>
        <v>0</v>
      </c>
      <c r="E21" s="17">
        <f t="shared" si="2"/>
        <v>0</v>
      </c>
      <c r="F21" s="17">
        <v>0</v>
      </c>
      <c r="G21" s="17">
        <f t="shared" si="2"/>
        <v>8.4149999999990541</v>
      </c>
      <c r="H21" s="17">
        <f t="shared" si="2"/>
        <v>33.408999999999651</v>
      </c>
      <c r="I21" s="17">
        <f t="shared" si="2"/>
        <v>49.632999999999811</v>
      </c>
      <c r="J21" s="17">
        <f t="shared" si="2"/>
        <v>81.376999999996769</v>
      </c>
      <c r="K21" s="17">
        <f t="shared" si="2"/>
        <v>187.78999999999724</v>
      </c>
      <c r="L21" s="17">
        <f t="shared" si="2"/>
        <v>546.68200000000434</v>
      </c>
      <c r="M21" s="34">
        <f t="shared" si="2"/>
        <v>865.16400000000431</v>
      </c>
    </row>
    <row r="22" spans="2:13" x14ac:dyDescent="0.55000000000000004">
      <c r="C22" s="19"/>
      <c r="D22" s="19"/>
      <c r="E22" s="19"/>
      <c r="F22" s="19"/>
      <c r="G22" s="19"/>
      <c r="H22" s="19"/>
      <c r="I22" s="19"/>
      <c r="J22" s="19"/>
      <c r="K22" s="19"/>
      <c r="L22" s="19"/>
      <c r="M22" s="19"/>
    </row>
    <row r="23" spans="2:13" x14ac:dyDescent="0.55000000000000004">
      <c r="B23" t="s">
        <v>1827</v>
      </c>
      <c r="C23" s="17">
        <f t="shared" ref="C23:M23" si="3">(1-C45)*C13</f>
        <v>28.053999999999998</v>
      </c>
      <c r="D23" s="17">
        <f t="shared" si="3"/>
        <v>41.329000000000001</v>
      </c>
      <c r="E23" s="17">
        <f t="shared" si="3"/>
        <v>64.807000000000002</v>
      </c>
      <c r="F23" s="17">
        <f t="shared" si="3"/>
        <v>51.158000000000001</v>
      </c>
      <c r="G23" s="17">
        <f t="shared" si="3"/>
        <v>31.535</v>
      </c>
      <c r="H23" s="17">
        <f t="shared" si="3"/>
        <v>61.244</v>
      </c>
      <c r="I23" s="17">
        <f t="shared" si="3"/>
        <v>58.658000000000001</v>
      </c>
      <c r="J23" s="17">
        <f t="shared" si="3"/>
        <v>69.37</v>
      </c>
      <c r="K23" s="17">
        <f t="shared" si="3"/>
        <v>123.83199999999999</v>
      </c>
      <c r="L23" s="17">
        <f t="shared" si="3"/>
        <v>167.982</v>
      </c>
      <c r="M23" s="17">
        <f t="shared" si="3"/>
        <v>220.33799999999999</v>
      </c>
    </row>
    <row r="24" spans="2:13" x14ac:dyDescent="0.55000000000000004">
      <c r="B24" t="s">
        <v>1828</v>
      </c>
      <c r="C24" s="17">
        <f t="shared" ref="C24:M24" si="4">C45*C13</f>
        <v>0</v>
      </c>
      <c r="D24" s="17">
        <f t="shared" si="4"/>
        <v>0</v>
      </c>
      <c r="E24" s="17">
        <f t="shared" si="4"/>
        <v>0</v>
      </c>
      <c r="F24" s="17">
        <f t="shared" si="4"/>
        <v>0</v>
      </c>
      <c r="G24" s="17">
        <f t="shared" si="4"/>
        <v>0</v>
      </c>
      <c r="H24" s="17">
        <f t="shared" si="4"/>
        <v>0</v>
      </c>
      <c r="I24" s="17">
        <f t="shared" si="4"/>
        <v>0</v>
      </c>
      <c r="J24" s="17">
        <f t="shared" si="4"/>
        <v>0</v>
      </c>
      <c r="K24" s="17">
        <f t="shared" si="4"/>
        <v>0</v>
      </c>
      <c r="L24" s="17">
        <f t="shared" si="4"/>
        <v>0</v>
      </c>
      <c r="M24" s="17">
        <f t="shared" si="4"/>
        <v>0</v>
      </c>
    </row>
    <row r="25" spans="2:13" x14ac:dyDescent="0.55000000000000004">
      <c r="B25" t="s">
        <v>1829</v>
      </c>
      <c r="C25" s="17">
        <f t="shared" ref="C25:M25" si="5">(1-C48)*C16</f>
        <v>408.459</v>
      </c>
      <c r="D25" s="17">
        <f t="shared" si="5"/>
        <v>232.87100000000001</v>
      </c>
      <c r="E25" s="17">
        <f t="shared" si="5"/>
        <v>87.775000000000006</v>
      </c>
      <c r="F25" s="17">
        <f t="shared" si="5"/>
        <v>45.109000000000002</v>
      </c>
      <c r="G25" s="17">
        <f t="shared" si="5"/>
        <v>18.923999999999999</v>
      </c>
      <c r="H25" s="17">
        <f t="shared" si="5"/>
        <v>10.704000000000001</v>
      </c>
      <c r="I25" s="17">
        <f t="shared" si="5"/>
        <v>10.285</v>
      </c>
      <c r="J25" s="17">
        <f t="shared" si="5"/>
        <v>0.64500000000000002</v>
      </c>
      <c r="K25" s="17">
        <f t="shared" si="5"/>
        <v>1E-3</v>
      </c>
      <c r="L25" s="17">
        <f t="shared" si="5"/>
        <v>1E-3</v>
      </c>
      <c r="M25" s="17">
        <f t="shared" si="5"/>
        <v>0</v>
      </c>
    </row>
    <row r="26" spans="2:13" x14ac:dyDescent="0.55000000000000004">
      <c r="B26" t="s">
        <v>1830</v>
      </c>
      <c r="C26" s="17">
        <f t="shared" ref="C26:M26" si="6">C48*C16</f>
        <v>0</v>
      </c>
      <c r="D26" s="17">
        <f t="shared" si="6"/>
        <v>0</v>
      </c>
      <c r="E26" s="17">
        <f t="shared" si="6"/>
        <v>0</v>
      </c>
      <c r="F26" s="17">
        <f t="shared" si="6"/>
        <v>0</v>
      </c>
      <c r="G26" s="17">
        <f t="shared" si="6"/>
        <v>0</v>
      </c>
      <c r="H26" s="17">
        <f t="shared" si="6"/>
        <v>0</v>
      </c>
      <c r="I26" s="17">
        <f t="shared" si="6"/>
        <v>0</v>
      </c>
      <c r="J26" s="17">
        <f t="shared" si="6"/>
        <v>0</v>
      </c>
      <c r="K26" s="17">
        <f t="shared" si="6"/>
        <v>0</v>
      </c>
      <c r="L26" s="17">
        <f t="shared" si="6"/>
        <v>0</v>
      </c>
      <c r="M26" s="17">
        <f t="shared" si="6"/>
        <v>0</v>
      </c>
    </row>
    <row r="27" spans="2:13" x14ac:dyDescent="0.55000000000000004">
      <c r="B27" t="s">
        <v>1831</v>
      </c>
      <c r="C27" s="17">
        <f t="shared" ref="C27:M27" si="7">(1-C46)*C17</f>
        <v>1208.5730000000001</v>
      </c>
      <c r="D27" s="17">
        <f t="shared" si="7"/>
        <v>1551.261</v>
      </c>
      <c r="E27" s="17">
        <f t="shared" si="7"/>
        <v>1633.6310000000001</v>
      </c>
      <c r="F27" s="17">
        <f t="shared" si="7"/>
        <v>1400.377</v>
      </c>
      <c r="G27" s="17">
        <f t="shared" si="7"/>
        <v>1246.33</v>
      </c>
      <c r="H27" s="17">
        <f t="shared" si="7"/>
        <v>1401.864</v>
      </c>
      <c r="I27" s="17">
        <f t="shared" si="7"/>
        <v>1793.7760000000001</v>
      </c>
      <c r="J27" s="17">
        <f t="shared" si="7"/>
        <v>2188.913</v>
      </c>
      <c r="K27" s="17">
        <f t="shared" si="7"/>
        <v>2618.6460000000002</v>
      </c>
      <c r="L27" s="17">
        <f t="shared" si="7"/>
        <v>2695.971</v>
      </c>
      <c r="M27" s="17">
        <f t="shared" si="7"/>
        <v>2397.212</v>
      </c>
    </row>
    <row r="28" spans="2:13" x14ac:dyDescent="0.55000000000000004">
      <c r="B28" t="s">
        <v>1832</v>
      </c>
      <c r="C28" s="17">
        <f t="shared" ref="C28:M28" si="8">C46*C17</f>
        <v>0</v>
      </c>
      <c r="D28" s="17">
        <f t="shared" si="8"/>
        <v>0</v>
      </c>
      <c r="E28" s="17">
        <f t="shared" si="8"/>
        <v>0</v>
      </c>
      <c r="F28" s="17">
        <f t="shared" si="8"/>
        <v>0</v>
      </c>
      <c r="G28" s="17">
        <f t="shared" si="8"/>
        <v>0</v>
      </c>
      <c r="H28" s="17">
        <f t="shared" si="8"/>
        <v>0</v>
      </c>
      <c r="I28" s="17">
        <f t="shared" si="8"/>
        <v>0</v>
      </c>
      <c r="J28" s="17">
        <f t="shared" si="8"/>
        <v>0</v>
      </c>
      <c r="K28" s="17">
        <f t="shared" si="8"/>
        <v>0</v>
      </c>
      <c r="L28" s="17">
        <f t="shared" si="8"/>
        <v>0</v>
      </c>
      <c r="M28" s="17">
        <f t="shared" si="8"/>
        <v>0</v>
      </c>
    </row>
    <row r="29" spans="2:13" x14ac:dyDescent="0.55000000000000004">
      <c r="B29" t="s">
        <v>1833</v>
      </c>
      <c r="C29" s="17">
        <f t="shared" ref="C29:M29" si="9">(1-C47)*C18</f>
        <v>886.68200000000002</v>
      </c>
      <c r="D29" s="17">
        <f t="shared" si="9"/>
        <v>1065.357</v>
      </c>
      <c r="E29" s="17">
        <f t="shared" si="9"/>
        <v>1776.817</v>
      </c>
      <c r="F29" s="17">
        <f t="shared" si="9"/>
        <v>2938.788</v>
      </c>
      <c r="G29" s="17">
        <f t="shared" si="9"/>
        <v>4651.4920000000002</v>
      </c>
      <c r="H29" s="17">
        <f t="shared" si="9"/>
        <v>6273.41</v>
      </c>
      <c r="I29" s="17">
        <f t="shared" si="9"/>
        <v>8174.2060000000001</v>
      </c>
      <c r="J29" s="17">
        <f t="shared" si="9"/>
        <v>10345.665000000001</v>
      </c>
      <c r="K29" s="17">
        <f t="shared" si="9"/>
        <v>11573.896000000001</v>
      </c>
      <c r="L29" s="17">
        <f t="shared" si="9"/>
        <v>12595.773999999999</v>
      </c>
      <c r="M29" s="17">
        <f t="shared" si="9"/>
        <v>14291.694</v>
      </c>
    </row>
    <row r="30" spans="2:13" x14ac:dyDescent="0.55000000000000004">
      <c r="B30" t="s">
        <v>1834</v>
      </c>
      <c r="C30" s="17">
        <f t="shared" ref="C30:M30" si="10">C47*C18</f>
        <v>0</v>
      </c>
      <c r="D30" s="17">
        <f t="shared" si="10"/>
        <v>0</v>
      </c>
      <c r="E30" s="17">
        <f t="shared" si="10"/>
        <v>0</v>
      </c>
      <c r="F30" s="17">
        <f t="shared" si="10"/>
        <v>0</v>
      </c>
      <c r="G30" s="17">
        <f t="shared" si="10"/>
        <v>0</v>
      </c>
      <c r="H30" s="17">
        <f t="shared" si="10"/>
        <v>0</v>
      </c>
      <c r="I30" s="17">
        <f t="shared" si="10"/>
        <v>0</v>
      </c>
      <c r="J30" s="17">
        <f t="shared" si="10"/>
        <v>0</v>
      </c>
      <c r="K30" s="17">
        <f t="shared" si="10"/>
        <v>0</v>
      </c>
      <c r="L30" s="17">
        <f t="shared" si="10"/>
        <v>0</v>
      </c>
      <c r="M30" s="17">
        <f t="shared" si="10"/>
        <v>0</v>
      </c>
    </row>
    <row r="31" spans="2:13" x14ac:dyDescent="0.55000000000000004">
      <c r="C31" s="15"/>
      <c r="D31" s="15"/>
      <c r="E31" s="15"/>
      <c r="F31" s="15"/>
      <c r="G31" s="15"/>
      <c r="H31" s="15"/>
      <c r="I31" s="15"/>
      <c r="J31" s="15"/>
      <c r="K31" s="15"/>
      <c r="L31" s="15"/>
      <c r="M31" s="15"/>
    </row>
    <row r="32" spans="2:13" x14ac:dyDescent="0.55000000000000004">
      <c r="B32" t="s">
        <v>1763</v>
      </c>
      <c r="C32" s="15">
        <v>1.4999999999999999E-2</v>
      </c>
      <c r="D32" s="15">
        <v>0.248</v>
      </c>
      <c r="E32" s="15">
        <v>1.5840000000000001</v>
      </c>
      <c r="F32" s="15">
        <v>1.6120000000000001</v>
      </c>
      <c r="G32" s="15">
        <v>1.4590000000000001</v>
      </c>
      <c r="H32" s="15">
        <v>1.0289999999999999</v>
      </c>
      <c r="I32" s="15">
        <v>2.4740000000000002</v>
      </c>
      <c r="J32" s="15">
        <v>5.7729999999999997</v>
      </c>
      <c r="K32" s="15">
        <v>8.5809999999999995</v>
      </c>
      <c r="L32" s="15">
        <v>13.411</v>
      </c>
      <c r="M32" s="15">
        <v>21.469000000000001</v>
      </c>
    </row>
    <row r="33" spans="2:13" x14ac:dyDescent="0.55000000000000004">
      <c r="B33" t="s">
        <v>1762</v>
      </c>
      <c r="C33" s="15">
        <v>0.38700000000000001</v>
      </c>
      <c r="D33" s="15">
        <v>1.661</v>
      </c>
      <c r="E33" s="15">
        <v>5.5039999999999996</v>
      </c>
      <c r="F33" s="15">
        <v>10.257999999999999</v>
      </c>
      <c r="G33" s="15">
        <v>16.669</v>
      </c>
      <c r="H33" s="15">
        <v>24.614999999999998</v>
      </c>
      <c r="I33" s="15">
        <v>35.936</v>
      </c>
      <c r="J33" s="15">
        <v>48.886000000000003</v>
      </c>
      <c r="K33" s="15">
        <v>56.267000000000003</v>
      </c>
      <c r="L33" s="15">
        <v>68.248999999999995</v>
      </c>
      <c r="M33" s="15">
        <v>84.51</v>
      </c>
    </row>
    <row r="34" spans="2:13" x14ac:dyDescent="0.55000000000000004">
      <c r="B34" t="s">
        <v>1776</v>
      </c>
      <c r="C34" s="15">
        <v>0.45300000000000001</v>
      </c>
      <c r="D34" s="15">
        <v>0.78900000000000003</v>
      </c>
      <c r="E34" s="15">
        <v>1.6990000000000001</v>
      </c>
      <c r="F34" s="15">
        <v>1.2170000000000001</v>
      </c>
      <c r="G34" s="15">
        <v>0.82899999999999996</v>
      </c>
      <c r="H34" s="15">
        <v>1.62</v>
      </c>
      <c r="I34" s="15">
        <v>1.5569999999999999</v>
      </c>
      <c r="J34" s="15">
        <v>1.839</v>
      </c>
      <c r="K34" s="15">
        <v>3.2690000000000001</v>
      </c>
      <c r="L34" s="15">
        <v>4.3979999999999997</v>
      </c>
      <c r="M34" s="15">
        <v>5.7460000000000004</v>
      </c>
    </row>
    <row r="35" spans="2:13" x14ac:dyDescent="0.55000000000000004">
      <c r="B35" t="s">
        <v>1764</v>
      </c>
      <c r="C35" s="15">
        <v>0</v>
      </c>
      <c r="D35" s="15">
        <v>0</v>
      </c>
      <c r="E35" s="15">
        <v>0</v>
      </c>
      <c r="F35" s="15">
        <v>0</v>
      </c>
      <c r="G35" s="15">
        <v>0</v>
      </c>
      <c r="H35" s="15">
        <v>0</v>
      </c>
      <c r="I35" s="15">
        <v>0</v>
      </c>
      <c r="J35" s="15">
        <v>0</v>
      </c>
      <c r="K35" s="15">
        <v>0</v>
      </c>
      <c r="L35" s="15">
        <v>0</v>
      </c>
      <c r="M35" s="15">
        <v>0</v>
      </c>
    </row>
    <row r="36" spans="2:13" x14ac:dyDescent="0.55000000000000004">
      <c r="B36" t="s">
        <v>1777</v>
      </c>
      <c r="C36" s="15">
        <v>26.318000000000001</v>
      </c>
      <c r="D36" s="15">
        <v>30.934999999999999</v>
      </c>
      <c r="E36" s="15">
        <v>31.957000000000001</v>
      </c>
      <c r="F36" s="15">
        <v>32.298000000000002</v>
      </c>
      <c r="G36" s="15">
        <v>32.575000000000003</v>
      </c>
      <c r="H36" s="15">
        <v>37.036999999999999</v>
      </c>
      <c r="I36" s="15">
        <v>47.526000000000003</v>
      </c>
      <c r="J36" s="15">
        <v>57.93</v>
      </c>
      <c r="K36" s="15">
        <v>69.100999999999999</v>
      </c>
      <c r="L36" s="15">
        <v>70.581999999999994</v>
      </c>
      <c r="M36" s="15">
        <v>62.622</v>
      </c>
    </row>
    <row r="37" spans="2:13" x14ac:dyDescent="0.55000000000000004">
      <c r="B37" t="s">
        <v>1765</v>
      </c>
      <c r="C37" s="15">
        <v>0</v>
      </c>
      <c r="D37" s="15">
        <v>0</v>
      </c>
      <c r="E37" s="15">
        <v>0</v>
      </c>
      <c r="F37" s="15">
        <v>0</v>
      </c>
      <c r="G37" s="15">
        <v>0</v>
      </c>
      <c r="H37" s="15">
        <v>0</v>
      </c>
      <c r="I37" s="15">
        <v>0</v>
      </c>
      <c r="J37" s="15">
        <v>0</v>
      </c>
      <c r="K37" s="15">
        <v>0</v>
      </c>
      <c r="L37" s="15">
        <v>0</v>
      </c>
      <c r="M37" s="15">
        <v>0</v>
      </c>
    </row>
    <row r="38" spans="2:13" x14ac:dyDescent="0.55000000000000004">
      <c r="B38" t="s">
        <v>1778</v>
      </c>
      <c r="C38" s="15">
        <v>13.294</v>
      </c>
      <c r="D38" s="15">
        <v>16.407</v>
      </c>
      <c r="E38" s="15">
        <v>25.556999999999999</v>
      </c>
      <c r="F38" s="15">
        <v>43.789000000000001</v>
      </c>
      <c r="G38" s="15">
        <v>62.317999999999998</v>
      </c>
      <c r="H38" s="15">
        <v>81.150000000000006</v>
      </c>
      <c r="I38" s="15">
        <v>97.254000000000005</v>
      </c>
      <c r="J38" s="15">
        <v>110.14</v>
      </c>
      <c r="K38" s="15">
        <v>113.432</v>
      </c>
      <c r="L38" s="15">
        <v>114.08799999999999</v>
      </c>
      <c r="M38" s="15">
        <v>122.855</v>
      </c>
    </row>
    <row r="39" spans="2:13" x14ac:dyDescent="0.55000000000000004">
      <c r="B39" t="s">
        <v>1766</v>
      </c>
      <c r="C39" s="15">
        <v>0</v>
      </c>
      <c r="D39" s="15">
        <v>0</v>
      </c>
      <c r="E39" s="15">
        <v>0</v>
      </c>
      <c r="F39" s="15">
        <v>0</v>
      </c>
      <c r="G39" s="15">
        <v>0</v>
      </c>
      <c r="H39" s="15">
        <v>0</v>
      </c>
      <c r="I39" s="15">
        <v>0</v>
      </c>
      <c r="J39" s="15">
        <v>0</v>
      </c>
      <c r="K39" s="15">
        <v>0</v>
      </c>
      <c r="L39" s="15">
        <v>0</v>
      </c>
      <c r="M39" s="15">
        <v>0</v>
      </c>
    </row>
    <row r="41" spans="2:13" x14ac:dyDescent="0.55000000000000004">
      <c r="B41" t="s">
        <v>1767</v>
      </c>
      <c r="C41" s="18">
        <f t="shared" ref="C41:M42" si="11">C32/C$6</f>
        <v>2.3048555623847572E-4</v>
      </c>
      <c r="D41" s="18">
        <f t="shared" si="11"/>
        <v>3.2858562437893344E-3</v>
      </c>
      <c r="E41" s="18">
        <f t="shared" si="11"/>
        <v>1.6712386579447142E-2</v>
      </c>
      <c r="F41" s="18">
        <f t="shared" si="11"/>
        <v>1.3683048977166625E-2</v>
      </c>
      <c r="G41" s="18">
        <f t="shared" si="11"/>
        <v>1.0385006868767394E-2</v>
      </c>
      <c r="H41" s="18">
        <f t="shared" si="11"/>
        <v>6.0441593684470198E-3</v>
      </c>
      <c r="I41" s="18">
        <f t="shared" si="11"/>
        <v>1.1667829991133583E-2</v>
      </c>
      <c r="J41" s="18">
        <f t="shared" si="11"/>
        <v>2.231913306038499E-2</v>
      </c>
      <c r="K41" s="18">
        <f t="shared" si="11"/>
        <v>2.8929172243367801E-2</v>
      </c>
      <c r="L41" s="18">
        <f t="shared" si="11"/>
        <v>3.9979966790184923E-2</v>
      </c>
      <c r="M41" s="18">
        <f t="shared" si="11"/>
        <v>5.6582092659798494E-2</v>
      </c>
    </row>
    <row r="42" spans="2:13" x14ac:dyDescent="0.55000000000000004">
      <c r="B42" t="s">
        <v>1768</v>
      </c>
      <c r="C42" s="18">
        <f t="shared" si="11"/>
        <v>5.9465273509526741E-3</v>
      </c>
      <c r="D42" s="18">
        <f t="shared" si="11"/>
        <v>2.2007287181185824E-2</v>
      </c>
      <c r="E42" s="18">
        <f t="shared" si="11"/>
        <v>5.8071323063937537E-2</v>
      </c>
      <c r="F42" s="18">
        <f t="shared" si="11"/>
        <v>8.7072404719463536E-2</v>
      </c>
      <c r="G42" s="18">
        <f t="shared" si="11"/>
        <v>0.118648169633642</v>
      </c>
      <c r="H42" s="18">
        <f t="shared" si="11"/>
        <v>0.14458404553384199</v>
      </c>
      <c r="I42" s="18">
        <f t="shared" si="11"/>
        <v>0.16948065422852723</v>
      </c>
      <c r="J42" s="18">
        <f t="shared" si="11"/>
        <v>0.18899933116057174</v>
      </c>
      <c r="K42" s="18">
        <f t="shared" si="11"/>
        <v>0.18969324491522854</v>
      </c>
      <c r="L42" s="18">
        <f t="shared" si="11"/>
        <v>0.20345930605199691</v>
      </c>
      <c r="M42" s="18">
        <f t="shared" si="11"/>
        <v>0.22272824307976946</v>
      </c>
    </row>
    <row r="43" spans="2:13" x14ac:dyDescent="0.55000000000000004">
      <c r="B43" t="s">
        <v>1780</v>
      </c>
      <c r="C43" s="20">
        <f>C41+C42</f>
        <v>6.1770129071911494E-3</v>
      </c>
      <c r="D43" s="20">
        <f t="shared" ref="D43:M43" si="12">D41+D42</f>
        <v>2.5293143424975156E-2</v>
      </c>
      <c r="E43" s="20">
        <f t="shared" si="12"/>
        <v>7.4783709643384683E-2</v>
      </c>
      <c r="F43" s="20">
        <f t="shared" si="12"/>
        <v>0.10075545369663017</v>
      </c>
      <c r="G43" s="20">
        <f t="shared" si="12"/>
        <v>0.12903317650240939</v>
      </c>
      <c r="H43" s="20">
        <f t="shared" si="12"/>
        <v>0.15062820490228901</v>
      </c>
      <c r="I43" s="20">
        <f t="shared" si="12"/>
        <v>0.18114848421966082</v>
      </c>
      <c r="J43" s="20">
        <f t="shared" si="12"/>
        <v>0.21131846422095674</v>
      </c>
      <c r="K43" s="20">
        <f t="shared" si="12"/>
        <v>0.21862241715859634</v>
      </c>
      <c r="L43" s="20">
        <f t="shared" si="12"/>
        <v>0.24343927284218184</v>
      </c>
      <c r="M43" s="20">
        <f t="shared" si="12"/>
        <v>0.27931033573956798</v>
      </c>
    </row>
    <row r="45" spans="2:13" x14ac:dyDescent="0.55000000000000004">
      <c r="B45" t="s">
        <v>1835</v>
      </c>
      <c r="C45">
        <f t="shared" ref="C45:M45" si="13">(C35+C35*0.15)/(C34+C35+C35*0.15)</f>
        <v>0</v>
      </c>
      <c r="D45">
        <f t="shared" si="13"/>
        <v>0</v>
      </c>
      <c r="E45">
        <f t="shared" si="13"/>
        <v>0</v>
      </c>
      <c r="F45">
        <f t="shared" si="13"/>
        <v>0</v>
      </c>
      <c r="G45">
        <f t="shared" si="13"/>
        <v>0</v>
      </c>
      <c r="H45">
        <f t="shared" si="13"/>
        <v>0</v>
      </c>
      <c r="I45">
        <f t="shared" si="13"/>
        <v>0</v>
      </c>
      <c r="J45">
        <f t="shared" si="13"/>
        <v>0</v>
      </c>
      <c r="K45">
        <f t="shared" si="13"/>
        <v>0</v>
      </c>
      <c r="L45">
        <f t="shared" si="13"/>
        <v>0</v>
      </c>
      <c r="M45">
        <f t="shared" si="13"/>
        <v>0</v>
      </c>
    </row>
    <row r="46" spans="2:13" x14ac:dyDescent="0.55000000000000004">
      <c r="B46" t="s">
        <v>1836</v>
      </c>
      <c r="C46">
        <f>(C37+C37*0.15)/(C36+C37+C37*0.15)</f>
        <v>0</v>
      </c>
      <c r="D46">
        <f t="shared" ref="D46:M46" si="14">(D37+D37*0.15)/(D36+D37+D37*0.15)</f>
        <v>0</v>
      </c>
      <c r="E46">
        <f t="shared" si="14"/>
        <v>0</v>
      </c>
      <c r="F46">
        <f t="shared" si="14"/>
        <v>0</v>
      </c>
      <c r="G46">
        <f t="shared" si="14"/>
        <v>0</v>
      </c>
      <c r="H46">
        <f t="shared" si="14"/>
        <v>0</v>
      </c>
      <c r="I46">
        <f t="shared" si="14"/>
        <v>0</v>
      </c>
      <c r="J46">
        <f t="shared" si="14"/>
        <v>0</v>
      </c>
      <c r="K46">
        <f t="shared" si="14"/>
        <v>0</v>
      </c>
      <c r="L46">
        <f t="shared" si="14"/>
        <v>0</v>
      </c>
      <c r="M46">
        <f t="shared" si="14"/>
        <v>0</v>
      </c>
    </row>
    <row r="47" spans="2:13" x14ac:dyDescent="0.55000000000000004">
      <c r="B47" t="s">
        <v>1837</v>
      </c>
      <c r="C47">
        <f>(C39+C39*0.15)/(C38+C39+C39*0.15)</f>
        <v>0</v>
      </c>
      <c r="D47">
        <f t="shared" ref="D47:M47" si="15">(D39+D39*0.15)/(D38+D39+D39*0.15)</f>
        <v>0</v>
      </c>
      <c r="E47">
        <f t="shared" si="15"/>
        <v>0</v>
      </c>
      <c r="F47">
        <f t="shared" si="15"/>
        <v>0</v>
      </c>
      <c r="G47">
        <f t="shared" si="15"/>
        <v>0</v>
      </c>
      <c r="H47">
        <f t="shared" si="15"/>
        <v>0</v>
      </c>
      <c r="I47">
        <f t="shared" si="15"/>
        <v>0</v>
      </c>
      <c r="J47">
        <f t="shared" si="15"/>
        <v>0</v>
      </c>
      <c r="K47">
        <f t="shared" si="15"/>
        <v>0</v>
      </c>
      <c r="L47">
        <f t="shared" si="15"/>
        <v>0</v>
      </c>
      <c r="M47">
        <f t="shared" si="15"/>
        <v>0</v>
      </c>
    </row>
    <row r="48" spans="2:13" x14ac:dyDescent="0.55000000000000004">
      <c r="B48" t="s">
        <v>1838</v>
      </c>
      <c r="C48">
        <f>(C45+C46+C47)/3</f>
        <v>0</v>
      </c>
      <c r="D48">
        <f t="shared" ref="D48:M48" si="16">(D45+D46+D47)/3</f>
        <v>0</v>
      </c>
      <c r="E48">
        <f t="shared" si="16"/>
        <v>0</v>
      </c>
      <c r="F48">
        <f t="shared" si="16"/>
        <v>0</v>
      </c>
      <c r="G48">
        <f t="shared" si="16"/>
        <v>0</v>
      </c>
      <c r="H48">
        <f t="shared" si="16"/>
        <v>0</v>
      </c>
      <c r="I48">
        <f t="shared" si="16"/>
        <v>0</v>
      </c>
      <c r="J48">
        <f t="shared" si="16"/>
        <v>0</v>
      </c>
      <c r="K48">
        <f t="shared" si="16"/>
        <v>0</v>
      </c>
      <c r="L48">
        <f t="shared" si="16"/>
        <v>0</v>
      </c>
      <c r="M48">
        <f t="shared" si="16"/>
        <v>0</v>
      </c>
    </row>
    <row r="50" spans="2:13" x14ac:dyDescent="0.55000000000000004">
      <c r="B50" t="s">
        <v>1842</v>
      </c>
      <c r="C50">
        <v>0</v>
      </c>
      <c r="D50">
        <v>0</v>
      </c>
      <c r="E50">
        <v>0</v>
      </c>
      <c r="F50">
        <v>0</v>
      </c>
      <c r="G50">
        <v>0</v>
      </c>
      <c r="H50">
        <v>0</v>
      </c>
      <c r="I50">
        <v>0</v>
      </c>
      <c r="J50">
        <v>0</v>
      </c>
      <c r="K50">
        <v>0</v>
      </c>
      <c r="L50">
        <v>0</v>
      </c>
      <c r="M50">
        <v>0</v>
      </c>
    </row>
    <row r="51" spans="2:13" x14ac:dyDescent="0.55000000000000004">
      <c r="B51" t="s">
        <v>1843</v>
      </c>
      <c r="C51">
        <v>0</v>
      </c>
      <c r="D51">
        <v>0</v>
      </c>
      <c r="E51">
        <v>0</v>
      </c>
      <c r="F51">
        <v>0</v>
      </c>
      <c r="G51">
        <v>0</v>
      </c>
      <c r="H51">
        <v>0</v>
      </c>
      <c r="I51">
        <v>0</v>
      </c>
      <c r="J51">
        <v>0</v>
      </c>
      <c r="K51">
        <v>0</v>
      </c>
      <c r="L51">
        <v>0</v>
      </c>
      <c r="M51">
        <v>0</v>
      </c>
    </row>
    <row r="52" spans="2:13" x14ac:dyDescent="0.55000000000000004">
      <c r="B52" t="s">
        <v>1844</v>
      </c>
      <c r="C52">
        <v>0</v>
      </c>
      <c r="D52">
        <v>0</v>
      </c>
      <c r="E52">
        <v>0</v>
      </c>
      <c r="F52">
        <v>0</v>
      </c>
      <c r="G52">
        <v>0</v>
      </c>
      <c r="H52">
        <v>0</v>
      </c>
      <c r="I52">
        <v>0</v>
      </c>
      <c r="J52">
        <v>0</v>
      </c>
      <c r="K52">
        <v>0</v>
      </c>
      <c r="L52">
        <v>0</v>
      </c>
      <c r="M52">
        <v>0</v>
      </c>
    </row>
    <row r="53" spans="2:13" x14ac:dyDescent="0.55000000000000004">
      <c r="B53" t="s">
        <v>1848</v>
      </c>
      <c r="C53">
        <v>0</v>
      </c>
      <c r="D53">
        <v>0</v>
      </c>
      <c r="E53">
        <v>0</v>
      </c>
      <c r="F53">
        <v>0</v>
      </c>
      <c r="G53">
        <v>0</v>
      </c>
      <c r="H53">
        <v>0</v>
      </c>
      <c r="I53">
        <v>0</v>
      </c>
      <c r="J53">
        <v>0</v>
      </c>
      <c r="K53">
        <v>0</v>
      </c>
      <c r="L53">
        <v>0</v>
      </c>
      <c r="M53">
        <v>0</v>
      </c>
    </row>
    <row r="54" spans="2:13" x14ac:dyDescent="0.55000000000000004">
      <c r="B54" t="s">
        <v>1845</v>
      </c>
      <c r="C54">
        <v>0</v>
      </c>
      <c r="D54">
        <v>0</v>
      </c>
      <c r="E54">
        <v>0</v>
      </c>
      <c r="F54">
        <v>0</v>
      </c>
      <c r="G54">
        <v>0</v>
      </c>
      <c r="H54">
        <v>0</v>
      </c>
      <c r="I54">
        <v>0</v>
      </c>
      <c r="J54">
        <v>0</v>
      </c>
      <c r="K54">
        <v>0</v>
      </c>
      <c r="L54">
        <v>0</v>
      </c>
      <c r="M54">
        <v>0</v>
      </c>
    </row>
    <row r="55" spans="2:13" x14ac:dyDescent="0.55000000000000004">
      <c r="B55" t="s">
        <v>1847</v>
      </c>
      <c r="C55">
        <v>0</v>
      </c>
      <c r="D55">
        <v>0</v>
      </c>
      <c r="E55">
        <v>0</v>
      </c>
      <c r="F55">
        <v>0</v>
      </c>
      <c r="G55">
        <v>0</v>
      </c>
      <c r="H55">
        <v>0</v>
      </c>
      <c r="I55">
        <v>0</v>
      </c>
      <c r="J55">
        <v>0</v>
      </c>
      <c r="K55">
        <v>0</v>
      </c>
      <c r="L55">
        <v>0</v>
      </c>
      <c r="M55">
        <v>0</v>
      </c>
    </row>
    <row r="56" spans="2:13" x14ac:dyDescent="0.55000000000000004">
      <c r="B56" t="s">
        <v>1846</v>
      </c>
      <c r="C56">
        <v>0</v>
      </c>
      <c r="D56">
        <v>0</v>
      </c>
      <c r="E56">
        <v>0</v>
      </c>
      <c r="F56">
        <v>0</v>
      </c>
      <c r="G56">
        <v>0</v>
      </c>
      <c r="H56">
        <v>0</v>
      </c>
      <c r="I56">
        <v>0</v>
      </c>
      <c r="J56">
        <v>0</v>
      </c>
      <c r="K56">
        <v>0</v>
      </c>
      <c r="L56">
        <v>0</v>
      </c>
      <c r="M56">
        <v>0</v>
      </c>
    </row>
    <row r="59" spans="2:13" x14ac:dyDescent="0.55000000000000004">
      <c r="B59" t="s">
        <v>2084</v>
      </c>
      <c r="C59">
        <v>2005</v>
      </c>
      <c r="D59">
        <v>2010</v>
      </c>
      <c r="E59">
        <v>2020</v>
      </c>
      <c r="F59">
        <v>2030</v>
      </c>
      <c r="G59">
        <v>2040</v>
      </c>
      <c r="H59">
        <v>2050</v>
      </c>
      <c r="I59">
        <v>2060</v>
      </c>
      <c r="J59">
        <v>2070</v>
      </c>
      <c r="K59">
        <v>2080</v>
      </c>
      <c r="L59">
        <v>2090</v>
      </c>
      <c r="M59">
        <v>2100</v>
      </c>
    </row>
    <row r="60" spans="2:13" x14ac:dyDescent="0.55000000000000004">
      <c r="B60" t="s">
        <v>1796</v>
      </c>
      <c r="C60">
        <v>0.14283939883244318</v>
      </c>
      <c r="D60">
        <v>0.16849161080811031</v>
      </c>
      <c r="E60">
        <v>0.2393969039535018</v>
      </c>
      <c r="F60">
        <v>0.20792656926771241</v>
      </c>
      <c r="G60">
        <v>0.20625528317836009</v>
      </c>
      <c r="H60">
        <v>0.17848360330630958</v>
      </c>
      <c r="I60">
        <v>0.17127946216025322</v>
      </c>
      <c r="J60">
        <v>0.19189053337056691</v>
      </c>
      <c r="K60">
        <v>0.1996407650072459</v>
      </c>
      <c r="L60">
        <v>0.2092479394625015</v>
      </c>
      <c r="M60">
        <v>0.22375172865565179</v>
      </c>
    </row>
    <row r="61" spans="2:13" x14ac:dyDescent="0.55000000000000004">
      <c r="B61" t="s">
        <v>1798</v>
      </c>
      <c r="C61">
        <v>0.60818567506862986</v>
      </c>
      <c r="D61">
        <v>0.61565986108187742</v>
      </c>
      <c r="E61">
        <v>0.50275080906148872</v>
      </c>
      <c r="F61">
        <v>0.44466330173581187</v>
      </c>
      <c r="G61">
        <v>0.44117932305305013</v>
      </c>
      <c r="H61">
        <v>0.4442155067155068</v>
      </c>
      <c r="I61">
        <v>0.41995241332426919</v>
      </c>
      <c r="J61">
        <v>0.46490956529429972</v>
      </c>
      <c r="K61">
        <v>0.5047626334111166</v>
      </c>
      <c r="L61">
        <v>0.50208740152178311</v>
      </c>
      <c r="M61">
        <v>0.56216899374097262</v>
      </c>
    </row>
    <row r="62" spans="2:13" x14ac:dyDescent="0.55000000000000004">
      <c r="B62" t="s">
        <v>1797</v>
      </c>
      <c r="C62">
        <v>9.4731977818853966E-2</v>
      </c>
      <c r="D62">
        <v>9.7711267605633784E-2</v>
      </c>
      <c r="E62">
        <v>9.3785169438539442E-2</v>
      </c>
      <c r="F62">
        <v>0.11359279939995001</v>
      </c>
      <c r="G62">
        <v>0.13909023457565206</v>
      </c>
      <c r="H62">
        <v>0.19568156359843947</v>
      </c>
      <c r="I62">
        <v>0.23097847616532419</v>
      </c>
      <c r="J62">
        <v>0.30470183486238533</v>
      </c>
      <c r="K62">
        <v>0.30612607543202375</v>
      </c>
      <c r="L62">
        <v>0.3544105523495466</v>
      </c>
      <c r="M62">
        <v>0.36500148126203524</v>
      </c>
    </row>
    <row r="63" spans="2:13" x14ac:dyDescent="0.55000000000000004">
      <c r="B63" t="s">
        <v>1794</v>
      </c>
      <c r="C63">
        <v>0.15537736907031513</v>
      </c>
      <c r="D63">
        <v>0.20288558326809081</v>
      </c>
      <c r="E63">
        <v>0.25612552495297969</v>
      </c>
      <c r="F63">
        <v>0.25326866301138756</v>
      </c>
      <c r="G63">
        <v>0.25149934810951763</v>
      </c>
      <c r="H63">
        <v>0.27219616882600745</v>
      </c>
      <c r="I63">
        <v>0.29916296372842832</v>
      </c>
      <c r="J63">
        <v>0.28863202946442867</v>
      </c>
      <c r="K63">
        <v>0.28962707867125836</v>
      </c>
      <c r="L63">
        <v>0.31229116331671208</v>
      </c>
      <c r="M63">
        <v>0.35027081219205047</v>
      </c>
    </row>
    <row r="64" spans="2:13" x14ac:dyDescent="0.55000000000000004">
      <c r="B64" t="s">
        <v>1795</v>
      </c>
      <c r="C64">
        <v>0.19602675856476789</v>
      </c>
      <c r="D64">
        <v>0.18924773532886965</v>
      </c>
      <c r="E64">
        <v>0.16856691808454657</v>
      </c>
      <c r="F64">
        <v>0.15885786401640636</v>
      </c>
      <c r="G64">
        <v>0.16547393018840367</v>
      </c>
      <c r="H64">
        <v>0.18511552928533051</v>
      </c>
      <c r="I64">
        <v>0.19457373141105688</v>
      </c>
      <c r="J64">
        <v>0.20425040869314359</v>
      </c>
      <c r="K64">
        <v>0.23632326820603908</v>
      </c>
      <c r="L64">
        <v>0.30379637618636757</v>
      </c>
      <c r="M64">
        <v>0.35284527598788912</v>
      </c>
    </row>
    <row r="65" spans="2:13" x14ac:dyDescent="0.55000000000000004">
      <c r="B65" t="s">
        <v>2081</v>
      </c>
      <c r="C65">
        <v>0.17919483712354023</v>
      </c>
      <c r="D65">
        <v>0.21095727061941039</v>
      </c>
      <c r="E65">
        <v>0.25728001688119856</v>
      </c>
      <c r="F65">
        <v>0.25590357355063242</v>
      </c>
      <c r="G65">
        <v>0.27051652229708045</v>
      </c>
      <c r="H65">
        <v>0.2763255014732714</v>
      </c>
      <c r="I65">
        <v>0.28616311905270397</v>
      </c>
      <c r="J65">
        <v>0.30663027585534652</v>
      </c>
      <c r="K65">
        <v>0.31508949301580658</v>
      </c>
      <c r="L65">
        <v>0.34074292888265278</v>
      </c>
      <c r="M65">
        <v>0.37278832881405866</v>
      </c>
    </row>
    <row r="68" spans="2:13" x14ac:dyDescent="0.55000000000000004">
      <c r="B68" t="s">
        <v>2110</v>
      </c>
      <c r="C68">
        <v>2005</v>
      </c>
      <c r="D68">
        <v>2010</v>
      </c>
      <c r="E68">
        <v>2020</v>
      </c>
      <c r="F68">
        <v>2030</v>
      </c>
      <c r="G68">
        <v>2040</v>
      </c>
      <c r="H68">
        <v>2050</v>
      </c>
      <c r="I68">
        <v>2060</v>
      </c>
      <c r="J68">
        <v>2070</v>
      </c>
      <c r="K68">
        <v>2080</v>
      </c>
      <c r="L68">
        <v>2090</v>
      </c>
      <c r="M68">
        <v>2100</v>
      </c>
    </row>
    <row r="69" spans="2:13" x14ac:dyDescent="0.55000000000000004">
      <c r="B69" t="s">
        <v>2086</v>
      </c>
      <c r="C69">
        <v>1.0681843669395537E-2</v>
      </c>
      <c r="D69">
        <v>1.18834582261492E-2</v>
      </c>
      <c r="E69">
        <v>1.2624636075541701E-2</v>
      </c>
      <c r="F69">
        <v>6.724776231313556E-3</v>
      </c>
      <c r="G69">
        <v>7.3880921338548473E-4</v>
      </c>
      <c r="H69">
        <v>1.0730466576583735E-3</v>
      </c>
      <c r="I69">
        <v>1.0506010816024251E-3</v>
      </c>
      <c r="J69">
        <v>4.8039829385818062E-4</v>
      </c>
      <c r="K69">
        <v>1.0183981668832995E-3</v>
      </c>
      <c r="L69">
        <v>2.6859610342877707E-3</v>
      </c>
      <c r="M69">
        <v>3.9735423212822934E-3</v>
      </c>
    </row>
    <row r="70" spans="2:13" x14ac:dyDescent="0.55000000000000004">
      <c r="B70" t="s">
        <v>2087</v>
      </c>
      <c r="C70">
        <v>0.39405068969384321</v>
      </c>
      <c r="D70">
        <v>0.3579297617716139</v>
      </c>
      <c r="E70">
        <v>0.24976167778836994</v>
      </c>
      <c r="F70">
        <v>0.14096255682084444</v>
      </c>
      <c r="G70">
        <v>0.1222729248152977</v>
      </c>
      <c r="H70">
        <v>0.11153723869326762</v>
      </c>
      <c r="I70">
        <v>0.11365436946712137</v>
      </c>
      <c r="J70">
        <v>0.13783063776512891</v>
      </c>
      <c r="K70">
        <v>0.19029305747249653</v>
      </c>
      <c r="L70">
        <v>0.17431758597645608</v>
      </c>
      <c r="M70">
        <v>9.4839285495959214E-2</v>
      </c>
    </row>
    <row r="71" spans="2:13" x14ac:dyDescent="0.55000000000000004">
      <c r="B71" t="s">
        <v>1771</v>
      </c>
      <c r="C71">
        <v>4.1633957609061349E-2</v>
      </c>
      <c r="D71">
        <v>1.4539760653170785E-2</v>
      </c>
      <c r="E71">
        <v>3.864684512920929E-3</v>
      </c>
      <c r="F71">
        <v>1.6870518768452127E-3</v>
      </c>
      <c r="G71">
        <v>3.6940460669274237E-4</v>
      </c>
      <c r="H71">
        <v>1.1922740640648597E-4</v>
      </c>
      <c r="I71">
        <v>0</v>
      </c>
      <c r="J71">
        <v>0</v>
      </c>
      <c r="K71">
        <v>0</v>
      </c>
      <c r="L71">
        <v>0</v>
      </c>
      <c r="M71">
        <v>0</v>
      </c>
    </row>
    <row r="72" spans="2:13" x14ac:dyDescent="0.55000000000000004">
      <c r="B72" t="s">
        <v>2088</v>
      </c>
      <c r="C72">
        <v>0.18632948300998092</v>
      </c>
      <c r="D72">
        <v>0.20920478693658426</v>
      </c>
      <c r="E72">
        <v>0.27676294025197751</v>
      </c>
      <c r="F72">
        <v>0.43270537513472979</v>
      </c>
      <c r="G72">
        <v>0.53926553672316391</v>
      </c>
      <c r="H72">
        <v>0.59677291153326439</v>
      </c>
      <c r="I72">
        <v>0.57106196824084599</v>
      </c>
      <c r="J72">
        <v>0.54666414336249691</v>
      </c>
      <c r="K72">
        <v>0.46914655553619999</v>
      </c>
      <c r="L72">
        <v>0.4449827790058089</v>
      </c>
      <c r="M72">
        <v>0.44078199312882838</v>
      </c>
    </row>
    <row r="73" spans="2:13" x14ac:dyDescent="0.55000000000000004">
      <c r="B73" t="s">
        <v>1779</v>
      </c>
      <c r="C73">
        <v>3.0559605248401929E-3</v>
      </c>
      <c r="D73">
        <v>4.1662006486970129E-3</v>
      </c>
      <c r="E73">
        <v>3.6843325689846188E-3</v>
      </c>
      <c r="F73">
        <v>1.2418576315666151E-3</v>
      </c>
      <c r="G73">
        <v>0</v>
      </c>
      <c r="H73">
        <v>0</v>
      </c>
      <c r="I73">
        <v>0</v>
      </c>
      <c r="J73">
        <v>0</v>
      </c>
      <c r="K73">
        <v>0</v>
      </c>
      <c r="L73">
        <v>0</v>
      </c>
      <c r="M73">
        <v>0</v>
      </c>
    </row>
    <row r="74" spans="2:13" x14ac:dyDescent="0.55000000000000004">
      <c r="B74" t="s">
        <v>1769</v>
      </c>
      <c r="C74">
        <v>0.13174273858921162</v>
      </c>
      <c r="D74">
        <v>0.14030869030309806</v>
      </c>
      <c r="E74">
        <v>0.12972457681704586</v>
      </c>
      <c r="F74">
        <v>0.11924176390646235</v>
      </c>
      <c r="G74">
        <v>0.1117774880486745</v>
      </c>
      <c r="H74">
        <v>0.10249582704077577</v>
      </c>
      <c r="I74">
        <v>8.8973855533739821E-2</v>
      </c>
      <c r="J74">
        <v>7.5262399371114966E-2</v>
      </c>
      <c r="K74">
        <v>6.9318075227464582E-2</v>
      </c>
      <c r="L74">
        <v>6.6493599958875244E-2</v>
      </c>
      <c r="M74">
        <v>6.3271020038879577E-2</v>
      </c>
    </row>
    <row r="75" spans="2:13" x14ac:dyDescent="0.55000000000000004">
      <c r="B75" t="s">
        <v>1770</v>
      </c>
      <c r="C75">
        <v>0.22260850061679938</v>
      </c>
      <c r="D75">
        <v>0.2154401073705402</v>
      </c>
      <c r="E75">
        <v>0.2134851724937521</v>
      </c>
      <c r="F75">
        <v>0.17137635315619287</v>
      </c>
      <c r="G75">
        <v>8.6592785745328124E-2</v>
      </c>
      <c r="H75">
        <v>1.9374453541053969E-2</v>
      </c>
      <c r="I75">
        <v>1.6120698563604426E-2</v>
      </c>
      <c r="J75">
        <v>2.6873189407945499E-2</v>
      </c>
      <c r="K75">
        <v>5.0933308320045022E-2</v>
      </c>
      <c r="L75">
        <v>6.8408471701022988E-2</v>
      </c>
      <c r="M75">
        <v>0.11410790918316197</v>
      </c>
    </row>
    <row r="76" spans="2:13" x14ac:dyDescent="0.55000000000000004">
      <c r="B76" t="s">
        <v>1773</v>
      </c>
      <c r="C76">
        <v>0</v>
      </c>
      <c r="D76">
        <v>0</v>
      </c>
      <c r="E76">
        <v>0</v>
      </c>
      <c r="F76">
        <v>0</v>
      </c>
      <c r="G76">
        <v>0</v>
      </c>
      <c r="H76">
        <v>0</v>
      </c>
      <c r="I76">
        <v>0</v>
      </c>
      <c r="J76">
        <v>0</v>
      </c>
      <c r="K76">
        <v>0</v>
      </c>
      <c r="L76">
        <v>0</v>
      </c>
      <c r="M76">
        <v>0</v>
      </c>
    </row>
    <row r="77" spans="2:13" x14ac:dyDescent="0.55000000000000004">
      <c r="B77" t="s">
        <v>1767</v>
      </c>
      <c r="C77">
        <v>4.20545026354155E-4</v>
      </c>
      <c r="D77">
        <v>6.4590090593893302E-3</v>
      </c>
      <c r="E77">
        <v>2.3342694458042414E-2</v>
      </c>
      <c r="F77">
        <v>2.1720792914382118E-2</v>
      </c>
      <c r="G77">
        <v>1.7188179052585833E-2</v>
      </c>
      <c r="H77">
        <v>9.1208965900961766E-3</v>
      </c>
      <c r="I77">
        <v>1.2486652199373085E-2</v>
      </c>
      <c r="J77">
        <v>1.4062568238394014E-2</v>
      </c>
      <c r="K77">
        <v>1.3882375011724978E-2</v>
      </c>
      <c r="L77">
        <v>2.1269212974862488E-2</v>
      </c>
      <c r="M77">
        <v>3.6287611106356449E-2</v>
      </c>
    </row>
    <row r="78" spans="2:13" x14ac:dyDescent="0.55000000000000004">
      <c r="B78" t="s">
        <v>1768</v>
      </c>
      <c r="C78">
        <v>9.4762812605136259E-3</v>
      </c>
      <c r="D78">
        <v>4.0068225030757187E-2</v>
      </c>
      <c r="E78">
        <v>8.6749285033365126E-2</v>
      </c>
      <c r="F78">
        <v>0.10433947232766295</v>
      </c>
      <c r="G78">
        <v>0.12179487179487182</v>
      </c>
      <c r="H78">
        <v>0.15950639853747711</v>
      </c>
      <c r="I78">
        <v>0.19665185491371295</v>
      </c>
      <c r="J78">
        <v>0.19882666356106155</v>
      </c>
      <c r="K78">
        <v>0.20540823026518551</v>
      </c>
      <c r="L78">
        <v>0.22184238934868658</v>
      </c>
      <c r="M78">
        <v>0.24673863872553217</v>
      </c>
    </row>
    <row r="79" spans="2:13" x14ac:dyDescent="0.55000000000000004">
      <c r="B79" t="s">
        <v>1835</v>
      </c>
      <c r="C79">
        <v>0</v>
      </c>
      <c r="D79">
        <v>0</v>
      </c>
      <c r="E79">
        <v>0</v>
      </c>
      <c r="F79">
        <v>0</v>
      </c>
      <c r="G79">
        <v>0</v>
      </c>
      <c r="H79">
        <v>0</v>
      </c>
      <c r="I79">
        <v>0</v>
      </c>
      <c r="J79">
        <v>0</v>
      </c>
      <c r="K79">
        <v>0</v>
      </c>
      <c r="L79">
        <v>0</v>
      </c>
      <c r="M79">
        <v>0</v>
      </c>
    </row>
    <row r="80" spans="2:13" x14ac:dyDescent="0.55000000000000004">
      <c r="B80" t="s">
        <v>1836</v>
      </c>
      <c r="C80">
        <v>0</v>
      </c>
      <c r="D80">
        <v>0</v>
      </c>
      <c r="E80">
        <v>0</v>
      </c>
      <c r="F80">
        <v>0</v>
      </c>
      <c r="G80">
        <v>0</v>
      </c>
      <c r="H80">
        <v>0</v>
      </c>
      <c r="I80">
        <v>0</v>
      </c>
      <c r="J80">
        <v>0</v>
      </c>
      <c r="K80">
        <v>0</v>
      </c>
      <c r="L80">
        <v>0</v>
      </c>
      <c r="M80">
        <v>0</v>
      </c>
    </row>
    <row r="81" spans="2:13" x14ac:dyDescent="0.55000000000000004">
      <c r="B81" t="s">
        <v>1837</v>
      </c>
      <c r="C81">
        <v>0</v>
      </c>
      <c r="D81">
        <v>0</v>
      </c>
      <c r="E81">
        <v>0</v>
      </c>
      <c r="F81">
        <v>0</v>
      </c>
      <c r="G81">
        <v>0</v>
      </c>
      <c r="H81">
        <v>0</v>
      </c>
      <c r="I81">
        <v>0</v>
      </c>
      <c r="J81">
        <v>0</v>
      </c>
      <c r="K81">
        <v>0</v>
      </c>
      <c r="L81">
        <v>0</v>
      </c>
      <c r="M81">
        <v>0</v>
      </c>
    </row>
    <row r="82" spans="2:13" x14ac:dyDescent="0.55000000000000004">
      <c r="B82" t="s">
        <v>1838</v>
      </c>
      <c r="C82">
        <v>0</v>
      </c>
      <c r="D82">
        <v>0</v>
      </c>
      <c r="E82">
        <v>0</v>
      </c>
      <c r="F82">
        <v>0</v>
      </c>
      <c r="G82">
        <v>0</v>
      </c>
      <c r="H82">
        <v>0</v>
      </c>
      <c r="I82">
        <v>0</v>
      </c>
      <c r="J82">
        <v>0</v>
      </c>
      <c r="K82">
        <v>0</v>
      </c>
      <c r="L82">
        <v>0</v>
      </c>
      <c r="M82">
        <v>0</v>
      </c>
    </row>
    <row r="84" spans="2:13" x14ac:dyDescent="0.55000000000000004">
      <c r="B84" t="s">
        <v>2111</v>
      </c>
      <c r="C84">
        <v>2005</v>
      </c>
      <c r="D84">
        <v>2010</v>
      </c>
      <c r="E84">
        <v>2020</v>
      </c>
      <c r="F84">
        <v>2030</v>
      </c>
      <c r="G84">
        <v>2040</v>
      </c>
      <c r="H84">
        <v>2050</v>
      </c>
      <c r="I84">
        <v>2060</v>
      </c>
      <c r="J84">
        <v>2070</v>
      </c>
      <c r="K84">
        <v>2080</v>
      </c>
      <c r="L84">
        <v>2090</v>
      </c>
      <c r="M84">
        <v>2100</v>
      </c>
    </row>
    <row r="85" spans="2:13" x14ac:dyDescent="0.55000000000000004">
      <c r="B85" t="s">
        <v>2086</v>
      </c>
      <c r="C85">
        <v>1.4190147982971824E-3</v>
      </c>
      <c r="D85">
        <v>1.9692792437967706E-4</v>
      </c>
      <c r="E85">
        <v>1.7540782318891423E-4</v>
      </c>
      <c r="F85">
        <v>0</v>
      </c>
      <c r="G85">
        <v>0</v>
      </c>
      <c r="H85">
        <v>1.343363782912413E-3</v>
      </c>
      <c r="I85">
        <v>1.1352026336701102E-3</v>
      </c>
      <c r="J85">
        <v>9.6163092605058191E-4</v>
      </c>
      <c r="K85">
        <v>8.8809946714031975E-4</v>
      </c>
      <c r="L85">
        <v>6.902502157031924E-4</v>
      </c>
      <c r="M85">
        <v>6.2106979271795673E-4</v>
      </c>
    </row>
    <row r="86" spans="2:13" x14ac:dyDescent="0.55000000000000004">
      <c r="B86" t="s">
        <v>2087</v>
      </c>
      <c r="C86">
        <v>0.18872896817352525</v>
      </c>
      <c r="D86">
        <v>0.22075620322961798</v>
      </c>
      <c r="E86">
        <v>0.1908437116295387</v>
      </c>
      <c r="F86">
        <v>0.14497554819372144</v>
      </c>
      <c r="G86">
        <v>4.7612092887395936E-2</v>
      </c>
      <c r="H86">
        <v>1.4239656098871577E-2</v>
      </c>
      <c r="I86">
        <v>1.5892836871381544E-2</v>
      </c>
      <c r="J86">
        <v>1.4232137705548611E-2</v>
      </c>
      <c r="K86">
        <v>1.3943161634103019E-2</v>
      </c>
      <c r="L86">
        <v>1.363244176013805E-2</v>
      </c>
      <c r="M86">
        <v>1.2343762130269388E-2</v>
      </c>
    </row>
    <row r="87" spans="2:13" x14ac:dyDescent="0.55000000000000004">
      <c r="B87" t="s">
        <v>1771</v>
      </c>
      <c r="C87">
        <v>3.689438475572674E-2</v>
      </c>
      <c r="D87">
        <v>1.8511224891689645E-2</v>
      </c>
      <c r="E87">
        <v>0</v>
      </c>
      <c r="F87">
        <v>0</v>
      </c>
      <c r="G87">
        <v>0</v>
      </c>
      <c r="H87">
        <v>0</v>
      </c>
      <c r="I87">
        <v>0</v>
      </c>
      <c r="J87">
        <v>0</v>
      </c>
      <c r="K87">
        <v>0</v>
      </c>
      <c r="L87">
        <v>0</v>
      </c>
      <c r="M87">
        <v>0</v>
      </c>
    </row>
    <row r="88" spans="2:13" x14ac:dyDescent="0.55000000000000004">
      <c r="B88" t="s">
        <v>2088</v>
      </c>
      <c r="C88">
        <v>0.42367727549158724</v>
      </c>
      <c r="D88">
        <v>0.40823158723907055</v>
      </c>
      <c r="E88">
        <v>0.44360638484476411</v>
      </c>
      <c r="F88">
        <v>0.51175264237261409</v>
      </c>
      <c r="G88">
        <v>0.63487658828684101</v>
      </c>
      <c r="H88">
        <v>0.66509940891993569</v>
      </c>
      <c r="I88">
        <v>0.67578612782381664</v>
      </c>
      <c r="J88">
        <v>0.68487354553322444</v>
      </c>
      <c r="K88">
        <v>0.71518650088809954</v>
      </c>
      <c r="L88">
        <v>0.5924935289042278</v>
      </c>
      <c r="M88">
        <v>0.46681158295163416</v>
      </c>
    </row>
    <row r="89" spans="2:13" x14ac:dyDescent="0.55000000000000004">
      <c r="B89" t="s">
        <v>1779</v>
      </c>
      <c r="C89">
        <v>2.0271639975674033E-4</v>
      </c>
      <c r="D89">
        <v>1.9692792437967706E-4</v>
      </c>
      <c r="E89">
        <v>1.7540782318891423E-4</v>
      </c>
      <c r="F89">
        <v>1.5775358889414735E-4</v>
      </c>
      <c r="G89">
        <v>0</v>
      </c>
      <c r="H89">
        <v>0</v>
      </c>
      <c r="I89">
        <v>0</v>
      </c>
      <c r="J89">
        <v>0</v>
      </c>
      <c r="K89">
        <v>0</v>
      </c>
      <c r="L89">
        <v>0</v>
      </c>
      <c r="M89">
        <v>0</v>
      </c>
    </row>
    <row r="90" spans="2:13" x14ac:dyDescent="0.55000000000000004">
      <c r="B90" t="s">
        <v>1769</v>
      </c>
      <c r="C90">
        <v>0.19440502736671397</v>
      </c>
      <c r="D90">
        <v>0.18885387948011029</v>
      </c>
      <c r="E90">
        <v>0.16821610243816876</v>
      </c>
      <c r="F90">
        <v>0.15128569174948731</v>
      </c>
      <c r="G90">
        <v>0.14006134073316781</v>
      </c>
      <c r="H90">
        <v>0.12882858678130041</v>
      </c>
      <c r="I90">
        <v>0.10886593256896357</v>
      </c>
      <c r="J90">
        <v>9.2220405808250791E-2</v>
      </c>
      <c r="K90">
        <v>8.516873889875666E-2</v>
      </c>
      <c r="L90">
        <v>9.1371872303710092E-2</v>
      </c>
      <c r="M90">
        <v>9.0831457185001158E-2</v>
      </c>
    </row>
    <row r="91" spans="2:13" x14ac:dyDescent="0.55000000000000004">
      <c r="B91" t="s">
        <v>1770</v>
      </c>
      <c r="C91">
        <v>0.15467261301439286</v>
      </c>
      <c r="D91">
        <v>0.16325324931075227</v>
      </c>
      <c r="E91">
        <v>0.1969829854411507</v>
      </c>
      <c r="F91">
        <v>0.18441394541725825</v>
      </c>
      <c r="G91">
        <v>0.15203738863735941</v>
      </c>
      <c r="H91">
        <v>0.13554540569586246</v>
      </c>
      <c r="I91">
        <v>0.11374730389374504</v>
      </c>
      <c r="J91">
        <v>9.664390806808347E-2</v>
      </c>
      <c r="K91">
        <v>3.4547069271758442E-2</v>
      </c>
      <c r="L91">
        <v>9.007765314926662E-2</v>
      </c>
      <c r="M91">
        <v>0.16799937893020728</v>
      </c>
    </row>
    <row r="92" spans="2:13" x14ac:dyDescent="0.55000000000000004">
      <c r="B92" t="s">
        <v>1773</v>
      </c>
      <c r="C92">
        <v>0</v>
      </c>
      <c r="D92">
        <v>0</v>
      </c>
      <c r="E92">
        <v>0</v>
      </c>
      <c r="F92">
        <v>0</v>
      </c>
      <c r="G92">
        <v>0</v>
      </c>
      <c r="H92">
        <v>0</v>
      </c>
      <c r="I92">
        <v>0</v>
      </c>
      <c r="J92">
        <v>0</v>
      </c>
      <c r="K92">
        <v>0</v>
      </c>
      <c r="L92">
        <v>0</v>
      </c>
      <c r="M92">
        <v>0</v>
      </c>
    </row>
    <row r="93" spans="2:13" x14ac:dyDescent="0.55000000000000004">
      <c r="B93" t="s">
        <v>1767</v>
      </c>
      <c r="C93">
        <v>0</v>
      </c>
      <c r="D93">
        <v>0</v>
      </c>
      <c r="E93">
        <v>0</v>
      </c>
      <c r="F93">
        <v>0</v>
      </c>
      <c r="G93">
        <v>0</v>
      </c>
      <c r="H93">
        <v>0</v>
      </c>
      <c r="I93">
        <v>0</v>
      </c>
      <c r="J93">
        <v>0</v>
      </c>
      <c r="K93">
        <v>0</v>
      </c>
      <c r="L93">
        <v>3.4512510785159622E-3</v>
      </c>
      <c r="M93">
        <v>1.1179256268923219E-2</v>
      </c>
    </row>
    <row r="94" spans="2:13" x14ac:dyDescent="0.55000000000000004">
      <c r="B94" t="s">
        <v>1768</v>
      </c>
      <c r="C94">
        <v>0</v>
      </c>
      <c r="D94">
        <v>0</v>
      </c>
      <c r="E94">
        <v>0</v>
      </c>
      <c r="F94">
        <v>7.414418678024926E-3</v>
      </c>
      <c r="G94">
        <v>2.5412589455235866E-2</v>
      </c>
      <c r="H94">
        <v>5.4943578721117686E-2</v>
      </c>
      <c r="I94">
        <v>8.4572596208423209E-2</v>
      </c>
      <c r="J94">
        <v>0.11106837195884221</v>
      </c>
      <c r="K94">
        <v>0.1502664298401421</v>
      </c>
      <c r="L94">
        <v>0.20828300258843832</v>
      </c>
      <c r="M94">
        <v>0.25021349274124677</v>
      </c>
    </row>
    <row r="95" spans="2:13" x14ac:dyDescent="0.55000000000000004">
      <c r="B95" t="s">
        <v>1835</v>
      </c>
      <c r="C95">
        <v>0</v>
      </c>
      <c r="D95">
        <v>0</v>
      </c>
      <c r="E95">
        <v>0</v>
      </c>
      <c r="F95">
        <v>0</v>
      </c>
      <c r="G95">
        <v>0</v>
      </c>
      <c r="H95">
        <v>0</v>
      </c>
      <c r="I95">
        <v>0</v>
      </c>
      <c r="J95">
        <v>0</v>
      </c>
      <c r="K95">
        <v>0</v>
      </c>
      <c r="L95">
        <v>0</v>
      </c>
      <c r="M95">
        <v>0</v>
      </c>
    </row>
    <row r="96" spans="2:13" x14ac:dyDescent="0.55000000000000004">
      <c r="B96" t="s">
        <v>1836</v>
      </c>
      <c r="C96">
        <v>0</v>
      </c>
      <c r="D96">
        <v>0</v>
      </c>
      <c r="E96">
        <v>0</v>
      </c>
      <c r="F96">
        <v>0</v>
      </c>
      <c r="G96">
        <v>0</v>
      </c>
      <c r="H96">
        <v>0</v>
      </c>
      <c r="I96">
        <v>0</v>
      </c>
      <c r="J96">
        <v>0</v>
      </c>
      <c r="K96">
        <v>0</v>
      </c>
      <c r="L96">
        <v>0</v>
      </c>
      <c r="M96">
        <v>0</v>
      </c>
    </row>
    <row r="97" spans="2:13" x14ac:dyDescent="0.55000000000000004">
      <c r="B97" t="s">
        <v>1837</v>
      </c>
      <c r="C97">
        <v>0</v>
      </c>
      <c r="D97">
        <v>0</v>
      </c>
      <c r="E97">
        <v>0</v>
      </c>
      <c r="F97">
        <v>0</v>
      </c>
      <c r="G97">
        <v>0</v>
      </c>
      <c r="H97">
        <v>0</v>
      </c>
      <c r="I97">
        <v>0</v>
      </c>
      <c r="J97">
        <v>0</v>
      </c>
      <c r="K97">
        <v>0</v>
      </c>
      <c r="L97">
        <v>0</v>
      </c>
      <c r="M97">
        <v>0</v>
      </c>
    </row>
    <row r="98" spans="2:13" x14ac:dyDescent="0.55000000000000004">
      <c r="B98" t="s">
        <v>1838</v>
      </c>
      <c r="C98">
        <v>0</v>
      </c>
      <c r="D98">
        <v>0</v>
      </c>
      <c r="E98">
        <v>0</v>
      </c>
      <c r="F98">
        <v>0</v>
      </c>
      <c r="G98">
        <v>0</v>
      </c>
      <c r="H98">
        <v>0</v>
      </c>
      <c r="I98">
        <v>0</v>
      </c>
      <c r="J98">
        <v>0</v>
      </c>
      <c r="K98">
        <v>0</v>
      </c>
      <c r="L98">
        <v>0</v>
      </c>
      <c r="M98">
        <v>0</v>
      </c>
    </row>
    <row r="100" spans="2:13" x14ac:dyDescent="0.55000000000000004">
      <c r="B100" t="s">
        <v>2112</v>
      </c>
      <c r="C100">
        <v>2005</v>
      </c>
      <c r="D100">
        <v>2010</v>
      </c>
      <c r="E100">
        <v>2020</v>
      </c>
      <c r="F100">
        <v>2030</v>
      </c>
      <c r="G100">
        <v>2040</v>
      </c>
      <c r="H100">
        <v>2050</v>
      </c>
      <c r="I100">
        <v>2060</v>
      </c>
      <c r="J100">
        <v>2070</v>
      </c>
      <c r="K100">
        <v>2080</v>
      </c>
      <c r="L100">
        <v>2090</v>
      </c>
      <c r="M100">
        <v>2100</v>
      </c>
    </row>
    <row r="101" spans="2:13" x14ac:dyDescent="0.55000000000000004">
      <c r="B101" t="s">
        <v>2086</v>
      </c>
      <c r="C101">
        <v>1.0557694696311018E-3</v>
      </c>
      <c r="D101">
        <v>9.325950289354264E-3</v>
      </c>
      <c r="E101">
        <v>3.1334522644875414E-2</v>
      </c>
      <c r="F101">
        <v>2.114051033461253E-2</v>
      </c>
      <c r="G101">
        <v>1.5388457696150003E-2</v>
      </c>
      <c r="H101">
        <v>2.4575209024130983E-2</v>
      </c>
      <c r="I101">
        <v>1.892641326810893E-2</v>
      </c>
      <c r="J101">
        <v>8.9695615749790583E-3</v>
      </c>
      <c r="K101">
        <v>7.6133325168901674E-3</v>
      </c>
      <c r="L101">
        <v>1.3736916656367941E-2</v>
      </c>
      <c r="M101">
        <v>1.5230366111070676E-2</v>
      </c>
    </row>
    <row r="102" spans="2:13" x14ac:dyDescent="0.55000000000000004">
      <c r="B102" t="s">
        <v>2087</v>
      </c>
      <c r="C102">
        <v>0.63992050676934542</v>
      </c>
      <c r="D102">
        <v>0.65931137849202737</v>
      </c>
      <c r="E102">
        <v>0.56968981987684875</v>
      </c>
      <c r="F102">
        <v>0.54016023698916027</v>
      </c>
      <c r="G102">
        <v>0.48351648351648346</v>
      </c>
      <c r="H102">
        <v>0.4528406657041773</v>
      </c>
      <c r="I102">
        <v>0.45856331911999371</v>
      </c>
      <c r="J102">
        <v>0.48023457134878533</v>
      </c>
      <c r="K102">
        <v>0.46075970036535835</v>
      </c>
      <c r="L102">
        <v>0.37160973847572515</v>
      </c>
      <c r="M102">
        <v>0.26764138583594149</v>
      </c>
    </row>
    <row r="103" spans="2:13" x14ac:dyDescent="0.55000000000000004">
      <c r="B103" t="s">
        <v>1771</v>
      </c>
      <c r="C103">
        <v>4.9496956899764008E-2</v>
      </c>
      <c r="D103">
        <v>2.0150714018069036E-2</v>
      </c>
      <c r="E103">
        <v>5.8986015998158487E-3</v>
      </c>
      <c r="F103">
        <v>2.1320047577369325E-3</v>
      </c>
      <c r="G103">
        <v>3.2659648044263426E-4</v>
      </c>
      <c r="H103">
        <v>9.5191255096698448E-5</v>
      </c>
      <c r="I103">
        <v>0</v>
      </c>
      <c r="J103">
        <v>0</v>
      </c>
      <c r="K103">
        <v>0</v>
      </c>
      <c r="L103">
        <v>0</v>
      </c>
      <c r="M103">
        <v>0</v>
      </c>
    </row>
    <row r="104" spans="2:13" x14ac:dyDescent="0.55000000000000004">
      <c r="B104" t="s">
        <v>2088</v>
      </c>
      <c r="C104">
        <v>0.10992423301453236</v>
      </c>
      <c r="D104">
        <v>0.10912194512677467</v>
      </c>
      <c r="E104">
        <v>0.12090694596305462</v>
      </c>
      <c r="F104">
        <v>0.19547117305145983</v>
      </c>
      <c r="G104">
        <v>0.26980711596096207</v>
      </c>
      <c r="H104">
        <v>0.33407370976186318</v>
      </c>
      <c r="I104">
        <v>0.32958380202474696</v>
      </c>
      <c r="J104">
        <v>0.26762356883552085</v>
      </c>
      <c r="K104">
        <v>0.24204478190761944</v>
      </c>
      <c r="L104">
        <v>0.26755140648914827</v>
      </c>
      <c r="M104">
        <v>0.34833321202416484</v>
      </c>
    </row>
    <row r="105" spans="2:13" x14ac:dyDescent="0.55000000000000004">
      <c r="B105" t="s">
        <v>1779</v>
      </c>
      <c r="C105">
        <v>3.6641411004844117E-3</v>
      </c>
      <c r="D105">
        <v>6.3699571172821535E-3</v>
      </c>
      <c r="E105">
        <v>3.6254819589112046E-3</v>
      </c>
      <c r="F105">
        <v>1.9749096703247375E-3</v>
      </c>
      <c r="G105">
        <v>0</v>
      </c>
      <c r="H105">
        <v>0</v>
      </c>
      <c r="I105">
        <v>0</v>
      </c>
      <c r="J105">
        <v>0</v>
      </c>
      <c r="K105">
        <v>0</v>
      </c>
      <c r="L105">
        <v>0</v>
      </c>
      <c r="M105">
        <v>0</v>
      </c>
    </row>
    <row r="106" spans="2:13" x14ac:dyDescent="0.55000000000000004">
      <c r="B106" t="s">
        <v>1769</v>
      </c>
      <c r="C106">
        <v>0.13811948826232767</v>
      </c>
      <c r="D106">
        <v>0.15237936633498486</v>
      </c>
      <c r="E106">
        <v>0.16599528111872017</v>
      </c>
      <c r="F106">
        <v>0.15473866110101209</v>
      </c>
      <c r="G106">
        <v>0.1655459924690694</v>
      </c>
      <c r="H106">
        <v>0.14200948739509131</v>
      </c>
      <c r="I106">
        <v>0.12527794490804928</v>
      </c>
      <c r="J106">
        <v>0.1234962301033231</v>
      </c>
      <c r="K106">
        <v>0.1240993611332231</v>
      </c>
      <c r="L106">
        <v>0.11567529541500697</v>
      </c>
      <c r="M106">
        <v>0.11073404177887765</v>
      </c>
    </row>
    <row r="107" spans="2:13" x14ac:dyDescent="0.55000000000000004">
      <c r="B107" t="s">
        <v>1770</v>
      </c>
      <c r="C107">
        <v>5.7818904483915044E-2</v>
      </c>
      <c r="D107">
        <v>4.2924351555018954E-2</v>
      </c>
      <c r="E107">
        <v>6.4107728606779088E-2</v>
      </c>
      <c r="F107">
        <v>5.4310015933930277E-2</v>
      </c>
      <c r="G107">
        <v>4.0094520863751634E-2</v>
      </c>
      <c r="H107">
        <v>3.4506829972553187E-2</v>
      </c>
      <c r="I107">
        <v>4.0573416695006151E-2</v>
      </c>
      <c r="J107">
        <v>6.0251326445127068E-2</v>
      </c>
      <c r="K107">
        <v>9.7554752719776289E-2</v>
      </c>
      <c r="L107">
        <v>0.15159091557262502</v>
      </c>
      <c r="M107">
        <v>0.16027367348424196</v>
      </c>
    </row>
    <row r="108" spans="2:13" x14ac:dyDescent="0.55000000000000004">
      <c r="B108" t="s">
        <v>1773</v>
      </c>
      <c r="C108">
        <v>0</v>
      </c>
      <c r="D108">
        <v>0</v>
      </c>
      <c r="E108">
        <v>0</v>
      </c>
      <c r="F108">
        <v>0</v>
      </c>
      <c r="G108">
        <v>0</v>
      </c>
      <c r="H108">
        <v>0</v>
      </c>
      <c r="I108">
        <v>0</v>
      </c>
      <c r="J108">
        <v>0</v>
      </c>
      <c r="K108">
        <v>0</v>
      </c>
      <c r="L108">
        <v>0</v>
      </c>
      <c r="M108">
        <v>0</v>
      </c>
    </row>
    <row r="109" spans="2:13" x14ac:dyDescent="0.55000000000000004">
      <c r="B109" t="s">
        <v>1767</v>
      </c>
      <c r="C109">
        <v>0</v>
      </c>
      <c r="D109">
        <v>2.0816853324451485E-4</v>
      </c>
      <c r="E109">
        <v>1.9220809115497499E-2</v>
      </c>
      <c r="F109">
        <v>1.5036244080881524E-2</v>
      </c>
      <c r="G109">
        <v>1.2660416506570352E-2</v>
      </c>
      <c r="H109">
        <v>5.9494534435436536E-3</v>
      </c>
      <c r="I109">
        <v>1.3537551992047505E-2</v>
      </c>
      <c r="J109">
        <v>2.9712370846132371E-2</v>
      </c>
      <c r="K109">
        <v>3.3964035678566325E-2</v>
      </c>
      <c r="L109">
        <v>3.9917863695563306E-2</v>
      </c>
      <c r="M109">
        <v>4.8893660382851735E-2</v>
      </c>
    </row>
    <row r="110" spans="2:13" x14ac:dyDescent="0.55000000000000004">
      <c r="B110" t="s">
        <v>1768</v>
      </c>
      <c r="C110">
        <v>0</v>
      </c>
      <c r="D110">
        <v>2.0816853324451485E-4</v>
      </c>
      <c r="E110">
        <v>1.9220809115497499E-2</v>
      </c>
      <c r="F110">
        <v>1.5036244080881524E-2</v>
      </c>
      <c r="G110">
        <v>1.2660416506570352E-2</v>
      </c>
      <c r="H110">
        <v>5.9494534435436536E-3</v>
      </c>
      <c r="I110">
        <v>1.3537551992047505E-2</v>
      </c>
      <c r="J110">
        <v>2.9712370846132371E-2</v>
      </c>
      <c r="K110">
        <v>3.3964035678566325E-2</v>
      </c>
      <c r="L110">
        <v>3.9917863695563306E-2</v>
      </c>
      <c r="M110">
        <v>4.8893660382851735E-2</v>
      </c>
    </row>
    <row r="111" spans="2:13" x14ac:dyDescent="0.55000000000000004">
      <c r="B111" t="s">
        <v>1835</v>
      </c>
      <c r="C111">
        <v>0</v>
      </c>
      <c r="D111">
        <v>0</v>
      </c>
      <c r="E111">
        <v>0</v>
      </c>
      <c r="F111">
        <v>0</v>
      </c>
      <c r="G111">
        <v>0</v>
      </c>
      <c r="H111">
        <v>0</v>
      </c>
      <c r="I111">
        <v>0</v>
      </c>
      <c r="J111">
        <v>0</v>
      </c>
      <c r="K111">
        <v>0</v>
      </c>
      <c r="L111">
        <v>0</v>
      </c>
      <c r="M111">
        <v>0</v>
      </c>
    </row>
    <row r="112" spans="2:13" x14ac:dyDescent="0.55000000000000004">
      <c r="B112" t="s">
        <v>1836</v>
      </c>
      <c r="C112">
        <v>0</v>
      </c>
      <c r="D112">
        <v>0</v>
      </c>
      <c r="E112">
        <v>0</v>
      </c>
      <c r="F112">
        <v>0</v>
      </c>
      <c r="G112">
        <v>0</v>
      </c>
      <c r="H112">
        <v>0</v>
      </c>
      <c r="I112">
        <v>0</v>
      </c>
      <c r="J112">
        <v>0</v>
      </c>
      <c r="K112">
        <v>0</v>
      </c>
      <c r="L112">
        <v>0</v>
      </c>
      <c r="M112">
        <v>0</v>
      </c>
    </row>
    <row r="113" spans="2:13" x14ac:dyDescent="0.55000000000000004">
      <c r="B113" t="s">
        <v>1837</v>
      </c>
      <c r="C113">
        <v>0</v>
      </c>
      <c r="D113">
        <v>0</v>
      </c>
      <c r="E113">
        <v>0</v>
      </c>
      <c r="F113">
        <v>0</v>
      </c>
      <c r="G113">
        <v>0</v>
      </c>
      <c r="H113">
        <v>0</v>
      </c>
      <c r="I113">
        <v>0</v>
      </c>
      <c r="J113">
        <v>0</v>
      </c>
      <c r="K113">
        <v>0</v>
      </c>
      <c r="L113">
        <v>0</v>
      </c>
      <c r="M113">
        <v>0</v>
      </c>
    </row>
    <row r="114" spans="2:13" x14ac:dyDescent="0.55000000000000004">
      <c r="B114" t="s">
        <v>1838</v>
      </c>
      <c r="C114">
        <v>0</v>
      </c>
      <c r="D114">
        <v>0</v>
      </c>
      <c r="E114">
        <v>0</v>
      </c>
      <c r="F114">
        <v>0</v>
      </c>
      <c r="G114">
        <v>0</v>
      </c>
      <c r="H114">
        <v>0</v>
      </c>
      <c r="I114">
        <v>0</v>
      </c>
      <c r="J114">
        <v>0</v>
      </c>
      <c r="K114">
        <v>0</v>
      </c>
      <c r="L114">
        <v>0</v>
      </c>
      <c r="M114">
        <v>0</v>
      </c>
    </row>
    <row r="116" spans="2:13" x14ac:dyDescent="0.55000000000000004">
      <c r="B116" t="s">
        <v>2113</v>
      </c>
      <c r="C116">
        <v>2005</v>
      </c>
      <c r="D116">
        <v>2010</v>
      </c>
      <c r="E116">
        <v>2020</v>
      </c>
      <c r="F116">
        <v>2030</v>
      </c>
      <c r="G116">
        <v>2040</v>
      </c>
      <c r="H116">
        <v>2050</v>
      </c>
      <c r="I116">
        <v>2060</v>
      </c>
      <c r="J116">
        <v>2070</v>
      </c>
      <c r="K116">
        <v>2080</v>
      </c>
      <c r="L116">
        <v>2090</v>
      </c>
      <c r="M116">
        <v>2100</v>
      </c>
    </row>
    <row r="117" spans="2:13" x14ac:dyDescent="0.55000000000000004">
      <c r="B117" t="s">
        <v>2086</v>
      </c>
      <c r="C117">
        <v>0</v>
      </c>
      <c r="D117">
        <v>1.7605633802816897E-4</v>
      </c>
      <c r="E117">
        <v>0</v>
      </c>
      <c r="F117">
        <v>0</v>
      </c>
      <c r="G117">
        <v>0</v>
      </c>
      <c r="H117">
        <v>0</v>
      </c>
      <c r="I117">
        <v>0</v>
      </c>
      <c r="J117">
        <v>3.8417431192660557E-3</v>
      </c>
      <c r="K117">
        <v>7.7001673305592986E-3</v>
      </c>
      <c r="L117">
        <v>1.1800730184901661E-2</v>
      </c>
      <c r="M117">
        <v>9.3782402607021174E-3</v>
      </c>
    </row>
    <row r="118" spans="2:13" x14ac:dyDescent="0.55000000000000004">
      <c r="B118" t="s">
        <v>2087</v>
      </c>
      <c r="C118">
        <v>0.2400646950092421</v>
      </c>
      <c r="D118">
        <v>0.19049295774647884</v>
      </c>
      <c r="E118">
        <v>0.14242841065399525</v>
      </c>
      <c r="F118">
        <v>7.4839569964163688E-2</v>
      </c>
      <c r="G118">
        <v>6.6263341133496939E-2</v>
      </c>
      <c r="H118">
        <v>0.10154892039089961</v>
      </c>
      <c r="I118">
        <v>0.1515119503499274</v>
      </c>
      <c r="J118">
        <v>0.10128058103975537</v>
      </c>
      <c r="K118">
        <v>0.14141653462854095</v>
      </c>
      <c r="L118">
        <v>0.20235543516664703</v>
      </c>
      <c r="M118">
        <v>0.22498518737964746</v>
      </c>
    </row>
    <row r="119" spans="2:13" x14ac:dyDescent="0.55000000000000004">
      <c r="B119" t="s">
        <v>1771</v>
      </c>
      <c r="C119">
        <v>0.24260628465804066</v>
      </c>
      <c r="D119">
        <v>0.20510563380281685</v>
      </c>
      <c r="E119">
        <v>8.7157684131549326E-2</v>
      </c>
      <c r="F119">
        <v>3.4752896074672891E-2</v>
      </c>
      <c r="G119">
        <v>1.3355402088921865E-2</v>
      </c>
      <c r="H119">
        <v>3.1287419367298851E-3</v>
      </c>
      <c r="I119">
        <v>6.6024032747920259E-4</v>
      </c>
      <c r="J119">
        <v>0</v>
      </c>
      <c r="K119">
        <v>0</v>
      </c>
      <c r="L119">
        <v>0</v>
      </c>
      <c r="M119">
        <v>0</v>
      </c>
    </row>
    <row r="120" spans="2:13" x14ac:dyDescent="0.55000000000000004">
      <c r="B120" t="s">
        <v>2088</v>
      </c>
      <c r="C120">
        <v>0.41312384473197777</v>
      </c>
      <c r="D120">
        <v>0.49947183098591541</v>
      </c>
      <c r="E120">
        <v>0.67462798549456038</v>
      </c>
      <c r="F120">
        <v>0.77681473456121353</v>
      </c>
      <c r="G120">
        <v>0.78129102220192903</v>
      </c>
      <c r="H120">
        <v>0.69585538259492441</v>
      </c>
      <c r="I120">
        <v>0.60205994982173516</v>
      </c>
      <c r="J120">
        <v>0.56555810397553519</v>
      </c>
      <c r="K120">
        <v>0.50262842250225814</v>
      </c>
      <c r="L120">
        <v>0.3596042868920033</v>
      </c>
      <c r="M120">
        <v>0.27047844763738704</v>
      </c>
    </row>
    <row r="121" spans="2:13" x14ac:dyDescent="0.55000000000000004">
      <c r="B121" t="s">
        <v>1779</v>
      </c>
      <c r="C121">
        <v>6.9316081330868761E-4</v>
      </c>
      <c r="D121">
        <v>1.0563380281690138E-3</v>
      </c>
      <c r="E121">
        <v>7.502813555083156E-4</v>
      </c>
      <c r="F121">
        <v>3.3336111342611888E-4</v>
      </c>
      <c r="G121">
        <v>0</v>
      </c>
      <c r="H121">
        <v>0</v>
      </c>
      <c r="I121">
        <v>0</v>
      </c>
      <c r="J121">
        <v>0</v>
      </c>
      <c r="K121">
        <v>0</v>
      </c>
      <c r="L121">
        <v>0</v>
      </c>
      <c r="M121">
        <v>0</v>
      </c>
    </row>
    <row r="122" spans="2:13" x14ac:dyDescent="0.55000000000000004">
      <c r="B122" t="s">
        <v>1769</v>
      </c>
      <c r="C122">
        <v>9.172828096118299E-2</v>
      </c>
      <c r="D122">
        <v>8.7147887323943643E-2</v>
      </c>
      <c r="E122">
        <v>8.6032262098286849E-2</v>
      </c>
      <c r="F122">
        <v>7.2339361613467795E-2</v>
      </c>
      <c r="G122">
        <v>5.7702185948290616E-2</v>
      </c>
      <c r="H122">
        <v>4.2952605353625092E-2</v>
      </c>
      <c r="I122">
        <v>3.2246137594084255E-2</v>
      </c>
      <c r="J122">
        <v>2.9147553516819573E-2</v>
      </c>
      <c r="K122">
        <v>2.9867764434111738E-2</v>
      </c>
      <c r="L122">
        <v>3.3176304322223536E-2</v>
      </c>
      <c r="M122">
        <v>2.7320026662716632E-2</v>
      </c>
    </row>
    <row r="123" spans="2:13" x14ac:dyDescent="0.55000000000000004">
      <c r="B123" t="s">
        <v>1770</v>
      </c>
      <c r="C123">
        <v>9.4731977818853976E-3</v>
      </c>
      <c r="D123">
        <v>7.2183098591549278E-3</v>
      </c>
      <c r="E123">
        <v>2.0007502813555083E-3</v>
      </c>
      <c r="F123">
        <v>0</v>
      </c>
      <c r="G123">
        <v>0</v>
      </c>
      <c r="H123">
        <v>3.7853914790065275E-3</v>
      </c>
      <c r="I123">
        <v>1.4789383335534138E-2</v>
      </c>
      <c r="J123">
        <v>2.8459480122324163E-2</v>
      </c>
      <c r="K123">
        <v>4.9828967437176998E-2</v>
      </c>
      <c r="L123">
        <v>8.3629725591803095E-2</v>
      </c>
      <c r="M123">
        <v>0.13953488372093023</v>
      </c>
    </row>
    <row r="124" spans="2:13" x14ac:dyDescent="0.55000000000000004">
      <c r="B124" t="s">
        <v>1773</v>
      </c>
      <c r="C124">
        <v>0</v>
      </c>
      <c r="D124">
        <v>0</v>
      </c>
      <c r="E124">
        <v>0</v>
      </c>
      <c r="F124">
        <v>0</v>
      </c>
      <c r="G124">
        <v>0</v>
      </c>
      <c r="H124">
        <v>0</v>
      </c>
      <c r="I124">
        <v>0</v>
      </c>
      <c r="J124">
        <v>0</v>
      </c>
      <c r="K124">
        <v>0</v>
      </c>
      <c r="L124">
        <v>0</v>
      </c>
      <c r="M124">
        <v>0</v>
      </c>
    </row>
    <row r="125" spans="2:13" x14ac:dyDescent="0.55000000000000004">
      <c r="B125" t="s">
        <v>1767</v>
      </c>
      <c r="C125">
        <v>0</v>
      </c>
      <c r="D125">
        <v>1.7605633802816897E-3</v>
      </c>
      <c r="E125">
        <v>1.2504689258471928E-3</v>
      </c>
      <c r="F125">
        <v>1.1667638969914162E-3</v>
      </c>
      <c r="G125">
        <v>5.1366931111237937E-4</v>
      </c>
      <c r="H125">
        <v>7.4935300706863916E-3</v>
      </c>
      <c r="I125">
        <v>1.6638056252475903E-2</v>
      </c>
      <c r="J125">
        <v>2.8402140672782877E-2</v>
      </c>
      <c r="K125">
        <v>4.304689698064592E-2</v>
      </c>
      <c r="L125">
        <v>6.1052879519491232E-2</v>
      </c>
      <c r="M125">
        <v>8.1626796030217746E-2</v>
      </c>
    </row>
    <row r="126" spans="2:13" x14ac:dyDescent="0.55000000000000004">
      <c r="B126" t="s">
        <v>1768</v>
      </c>
      <c r="C126">
        <v>2.3105360443622918E-3</v>
      </c>
      <c r="D126">
        <v>7.5704225352112653E-3</v>
      </c>
      <c r="E126">
        <v>5.7521570588970868E-3</v>
      </c>
      <c r="F126">
        <v>3.9753312776064677E-2</v>
      </c>
      <c r="G126">
        <v>8.0874379316249065E-2</v>
      </c>
      <c r="H126">
        <v>0.14523542817412799</v>
      </c>
      <c r="I126">
        <v>0.18209428231876404</v>
      </c>
      <c r="J126">
        <v>0.24331039755351686</v>
      </c>
      <c r="K126">
        <v>0.2255112466867068</v>
      </c>
      <c r="L126">
        <v>0.24838063832293017</v>
      </c>
      <c r="M126">
        <v>0.24667641830839873</v>
      </c>
    </row>
    <row r="127" spans="2:13" x14ac:dyDescent="0.55000000000000004">
      <c r="B127" t="s">
        <v>1835</v>
      </c>
      <c r="C127">
        <v>0</v>
      </c>
      <c r="D127">
        <v>0</v>
      </c>
      <c r="E127">
        <v>0</v>
      </c>
      <c r="F127">
        <v>0</v>
      </c>
      <c r="G127">
        <v>0</v>
      </c>
      <c r="H127">
        <v>0</v>
      </c>
      <c r="I127">
        <v>0</v>
      </c>
      <c r="J127">
        <v>0</v>
      </c>
      <c r="K127">
        <v>0</v>
      </c>
      <c r="L127">
        <v>0</v>
      </c>
      <c r="M127">
        <v>0</v>
      </c>
    </row>
    <row r="128" spans="2:13" x14ac:dyDescent="0.55000000000000004">
      <c r="B128" t="s">
        <v>1836</v>
      </c>
      <c r="C128">
        <v>0</v>
      </c>
      <c r="D128">
        <v>0</v>
      </c>
      <c r="E128">
        <v>0</v>
      </c>
      <c r="F128">
        <v>0</v>
      </c>
      <c r="G128">
        <v>0</v>
      </c>
      <c r="H128">
        <v>0</v>
      </c>
      <c r="I128">
        <v>0</v>
      </c>
      <c r="J128">
        <v>0</v>
      </c>
      <c r="K128">
        <v>0</v>
      </c>
      <c r="L128">
        <v>0</v>
      </c>
      <c r="M128">
        <v>0</v>
      </c>
    </row>
    <row r="129" spans="2:13" x14ac:dyDescent="0.55000000000000004">
      <c r="B129" t="s">
        <v>1837</v>
      </c>
      <c r="C129">
        <v>0</v>
      </c>
      <c r="D129">
        <v>0</v>
      </c>
      <c r="E129">
        <v>0</v>
      </c>
      <c r="F129">
        <v>0</v>
      </c>
      <c r="G129">
        <v>0</v>
      </c>
      <c r="H129">
        <v>0</v>
      </c>
      <c r="I129">
        <v>0</v>
      </c>
      <c r="J129">
        <v>0</v>
      </c>
      <c r="K129">
        <v>0</v>
      </c>
      <c r="L129">
        <v>0</v>
      </c>
      <c r="M129">
        <v>0</v>
      </c>
    </row>
    <row r="130" spans="2:13" x14ac:dyDescent="0.55000000000000004">
      <c r="B130" t="s">
        <v>1838</v>
      </c>
      <c r="C130">
        <v>0</v>
      </c>
      <c r="D130">
        <v>0</v>
      </c>
      <c r="E130">
        <v>0</v>
      </c>
      <c r="F130">
        <v>0</v>
      </c>
      <c r="G130">
        <v>0</v>
      </c>
      <c r="H130">
        <v>0</v>
      </c>
      <c r="I130">
        <v>0</v>
      </c>
      <c r="J130">
        <v>0</v>
      </c>
      <c r="K130">
        <v>0</v>
      </c>
      <c r="L130">
        <v>0</v>
      </c>
      <c r="M130">
        <v>0</v>
      </c>
    </row>
    <row r="132" spans="2:13" x14ac:dyDescent="0.55000000000000004">
      <c r="B132" t="s">
        <v>2114</v>
      </c>
      <c r="C132">
        <v>2005</v>
      </c>
      <c r="D132">
        <v>2010</v>
      </c>
      <c r="E132">
        <v>2020</v>
      </c>
      <c r="F132">
        <v>2030</v>
      </c>
      <c r="G132">
        <v>2040</v>
      </c>
      <c r="H132">
        <v>2050</v>
      </c>
      <c r="I132">
        <v>2060</v>
      </c>
      <c r="J132">
        <v>2070</v>
      </c>
      <c r="K132">
        <v>2080</v>
      </c>
      <c r="L132">
        <v>2090</v>
      </c>
      <c r="M132">
        <v>2100</v>
      </c>
    </row>
    <row r="133" spans="2:13" x14ac:dyDescent="0.55000000000000004">
      <c r="B133" t="s">
        <v>2093</v>
      </c>
      <c r="C133">
        <v>1.9715497878712254E-2</v>
      </c>
      <c r="D133">
        <v>2.946748053041465E-2</v>
      </c>
      <c r="E133">
        <v>2.297734627831715E-2</v>
      </c>
      <c r="F133">
        <v>8.6175058475932527E-4</v>
      </c>
      <c r="G133">
        <v>3.8793521481912522E-4</v>
      </c>
      <c r="H133">
        <v>8.3943833943833949E-4</v>
      </c>
      <c r="I133">
        <v>2.1527305687740763E-3</v>
      </c>
      <c r="J133">
        <v>3.5112545880688101E-2</v>
      </c>
      <c r="K133">
        <v>7.3830381393213726E-2</v>
      </c>
      <c r="L133">
        <v>5.7672883980876714E-2</v>
      </c>
      <c r="M133">
        <v>8.2631198844487247E-2</v>
      </c>
    </row>
    <row r="134" spans="2:13" x14ac:dyDescent="0.55000000000000004">
      <c r="B134" t="s">
        <v>1772</v>
      </c>
      <c r="C134">
        <v>5.3406538557524336E-2</v>
      </c>
      <c r="D134">
        <v>5.3041464954746369E-2</v>
      </c>
      <c r="E134">
        <v>2.9288025889967637E-2</v>
      </c>
      <c r="F134">
        <v>1.280315154499569E-2</v>
      </c>
      <c r="G134">
        <v>3.8793521481912522E-3</v>
      </c>
      <c r="H134">
        <v>3.5103785103785105E-3</v>
      </c>
      <c r="I134">
        <v>5.4384772263766142E-3</v>
      </c>
      <c r="J134">
        <v>6.0584619466678468E-3</v>
      </c>
      <c r="K134">
        <v>5.3938257909031785E-3</v>
      </c>
      <c r="L134">
        <v>3.2657733485960544E-3</v>
      </c>
      <c r="M134">
        <v>1.0832932113625422E-3</v>
      </c>
    </row>
    <row r="135" spans="2:13" x14ac:dyDescent="0.55000000000000004">
      <c r="B135" t="s">
        <v>1771</v>
      </c>
      <c r="C135">
        <v>0.1287746443723484</v>
      </c>
      <c r="D135">
        <v>4.2096400757735214E-2</v>
      </c>
      <c r="E135">
        <v>1.4077669902912621E-2</v>
      </c>
      <c r="F135">
        <v>6.4015757724978448E-3</v>
      </c>
      <c r="G135">
        <v>1.7457084666860634E-3</v>
      </c>
      <c r="H135">
        <v>4.5787545787545793E-4</v>
      </c>
      <c r="I135">
        <v>0</v>
      </c>
      <c r="J135">
        <v>0</v>
      </c>
      <c r="K135">
        <v>0</v>
      </c>
      <c r="L135">
        <v>0</v>
      </c>
      <c r="M135">
        <v>0</v>
      </c>
    </row>
    <row r="136" spans="2:13" x14ac:dyDescent="0.55000000000000004">
      <c r="B136" t="s">
        <v>2094</v>
      </c>
      <c r="C136">
        <v>0.18492637883703519</v>
      </c>
      <c r="D136">
        <v>0.26815407282677328</v>
      </c>
      <c r="E136">
        <v>0.44142394822006475</v>
      </c>
      <c r="F136">
        <v>0.53145389634371532</v>
      </c>
      <c r="G136">
        <v>0.55174085927650085</v>
      </c>
      <c r="H136">
        <v>0.55181623931623935</v>
      </c>
      <c r="I136">
        <v>0.57460910944935417</v>
      </c>
      <c r="J136">
        <v>0.52903197275903235</v>
      </c>
      <c r="K136">
        <v>0.4898435407979802</v>
      </c>
      <c r="L136">
        <v>0.49464682512962094</v>
      </c>
      <c r="M136">
        <v>0.43674771304766491</v>
      </c>
    </row>
    <row r="137" spans="2:13" x14ac:dyDescent="0.55000000000000004">
      <c r="B137" t="s">
        <v>1779</v>
      </c>
      <c r="C137">
        <v>8.4851509857748961E-3</v>
      </c>
      <c r="D137">
        <v>9.6821721742790991E-3</v>
      </c>
      <c r="E137">
        <v>7.4433656957928803E-3</v>
      </c>
      <c r="F137">
        <v>1.8466083959128399E-3</v>
      </c>
      <c r="G137">
        <v>0</v>
      </c>
      <c r="H137">
        <v>0</v>
      </c>
      <c r="I137">
        <v>0</v>
      </c>
      <c r="J137">
        <v>0</v>
      </c>
      <c r="K137">
        <v>0</v>
      </c>
      <c r="L137">
        <v>0</v>
      </c>
      <c r="M137">
        <v>0</v>
      </c>
    </row>
    <row r="138" spans="2:13" x14ac:dyDescent="0.55000000000000004">
      <c r="B138" t="s">
        <v>1769</v>
      </c>
      <c r="C138">
        <v>0.57998502620414272</v>
      </c>
      <c r="D138">
        <v>0.57629972637339499</v>
      </c>
      <c r="E138">
        <v>0.45744336569579291</v>
      </c>
      <c r="F138">
        <v>0.38064754401083339</v>
      </c>
      <c r="G138">
        <v>0.31577926486276792</v>
      </c>
      <c r="H138">
        <v>0.25572344322344326</v>
      </c>
      <c r="I138">
        <v>0.19289598912304554</v>
      </c>
      <c r="J138">
        <v>0.15185954981647726</v>
      </c>
      <c r="K138">
        <v>0.13197658850082247</v>
      </c>
      <c r="L138">
        <v>0.11645680425560569</v>
      </c>
      <c r="M138">
        <v>0.10423688011555128</v>
      </c>
    </row>
    <row r="139" spans="2:13" x14ac:dyDescent="0.55000000000000004">
      <c r="B139" t="s">
        <v>1770</v>
      </c>
      <c r="C139">
        <v>2.4706763164462194E-2</v>
      </c>
      <c r="D139">
        <v>2.1048200378867607E-2</v>
      </c>
      <c r="E139">
        <v>1.2459546925566344E-2</v>
      </c>
      <c r="F139">
        <v>4.6780746029791943E-3</v>
      </c>
      <c r="G139">
        <v>1.4547570555717194E-3</v>
      </c>
      <c r="H139">
        <v>0</v>
      </c>
      <c r="I139">
        <v>0</v>
      </c>
      <c r="J139">
        <v>0</v>
      </c>
      <c r="K139">
        <v>0</v>
      </c>
      <c r="L139">
        <v>0</v>
      </c>
      <c r="M139">
        <v>0</v>
      </c>
    </row>
    <row r="140" spans="2:13" x14ac:dyDescent="0.55000000000000004">
      <c r="B140" t="s">
        <v>1773</v>
      </c>
      <c r="C140">
        <v>0</v>
      </c>
      <c r="D140">
        <v>0</v>
      </c>
      <c r="E140">
        <v>0</v>
      </c>
      <c r="F140">
        <v>0</v>
      </c>
      <c r="G140">
        <v>0</v>
      </c>
      <c r="H140">
        <v>0</v>
      </c>
      <c r="I140">
        <v>0</v>
      </c>
      <c r="J140">
        <v>0</v>
      </c>
      <c r="K140">
        <v>0</v>
      </c>
      <c r="L140">
        <v>0</v>
      </c>
      <c r="M140">
        <v>0</v>
      </c>
    </row>
    <row r="141" spans="2:13" x14ac:dyDescent="0.55000000000000004">
      <c r="B141" t="s">
        <v>1767</v>
      </c>
      <c r="C141">
        <v>0</v>
      </c>
      <c r="D141">
        <v>2.1048200378867606E-4</v>
      </c>
      <c r="E141">
        <v>1.6181229773462783E-4</v>
      </c>
      <c r="F141">
        <v>1.2310722639418932E-4</v>
      </c>
      <c r="G141">
        <v>0</v>
      </c>
      <c r="H141">
        <v>0</v>
      </c>
      <c r="I141">
        <v>4.8153183775209605E-3</v>
      </c>
      <c r="J141">
        <v>2.9230973333922966E-2</v>
      </c>
      <c r="K141">
        <v>5.0112849546689112E-2</v>
      </c>
      <c r="L141">
        <v>7.8580566965187532E-2</v>
      </c>
      <c r="M141">
        <v>0.12536109773712087</v>
      </c>
    </row>
    <row r="142" spans="2:13" x14ac:dyDescent="0.55000000000000004">
      <c r="B142" t="s">
        <v>1768</v>
      </c>
      <c r="C142">
        <v>0</v>
      </c>
      <c r="D142">
        <v>0</v>
      </c>
      <c r="E142">
        <v>1.4724919093851133E-2</v>
      </c>
      <c r="F142">
        <v>6.118429151791209E-2</v>
      </c>
      <c r="G142">
        <v>0.1250121229754631</v>
      </c>
      <c r="H142">
        <v>0.18765262515262518</v>
      </c>
      <c r="I142">
        <v>0.22008837525492861</v>
      </c>
      <c r="J142">
        <v>0.24870649626321142</v>
      </c>
      <c r="K142">
        <v>0.24884281397039135</v>
      </c>
      <c r="L142">
        <v>0.24937714632011315</v>
      </c>
      <c r="M142">
        <v>0.24993981704381318</v>
      </c>
    </row>
    <row r="143" spans="2:13" x14ac:dyDescent="0.55000000000000004">
      <c r="B143" t="s">
        <v>1835</v>
      </c>
      <c r="C143">
        <v>0</v>
      </c>
      <c r="D143">
        <v>0</v>
      </c>
      <c r="E143">
        <v>0</v>
      </c>
      <c r="F143">
        <v>0</v>
      </c>
      <c r="G143">
        <v>0</v>
      </c>
      <c r="H143">
        <v>0</v>
      </c>
      <c r="I143">
        <v>0</v>
      </c>
      <c r="J143">
        <v>0</v>
      </c>
      <c r="K143">
        <v>0</v>
      </c>
      <c r="L143">
        <v>0</v>
      </c>
      <c r="M143">
        <v>0</v>
      </c>
    </row>
    <row r="144" spans="2:13" x14ac:dyDescent="0.55000000000000004">
      <c r="B144" t="s">
        <v>1836</v>
      </c>
      <c r="C144">
        <v>0</v>
      </c>
      <c r="D144">
        <v>0</v>
      </c>
      <c r="E144">
        <v>0</v>
      </c>
      <c r="F144">
        <v>0</v>
      </c>
      <c r="G144">
        <v>0.3</v>
      </c>
      <c r="H144">
        <v>0.58695652173913049</v>
      </c>
      <c r="I144">
        <v>0.94791666666666663</v>
      </c>
      <c r="J144">
        <v>1</v>
      </c>
      <c r="K144">
        <v>1</v>
      </c>
      <c r="L144">
        <v>1</v>
      </c>
      <c r="M144">
        <v>0.97222222222222221</v>
      </c>
    </row>
    <row r="145" spans="2:13" x14ac:dyDescent="0.55000000000000004">
      <c r="B145" t="s">
        <v>1837</v>
      </c>
      <c r="C145">
        <v>0</v>
      </c>
      <c r="D145">
        <v>0</v>
      </c>
      <c r="E145">
        <v>0</v>
      </c>
      <c r="F145">
        <v>0</v>
      </c>
      <c r="G145">
        <v>0</v>
      </c>
      <c r="H145">
        <v>0</v>
      </c>
      <c r="I145">
        <v>0</v>
      </c>
      <c r="J145">
        <v>0</v>
      </c>
      <c r="K145">
        <v>0</v>
      </c>
      <c r="L145">
        <v>0</v>
      </c>
      <c r="M145">
        <v>0</v>
      </c>
    </row>
    <row r="146" spans="2:13" x14ac:dyDescent="0.55000000000000004">
      <c r="B146" t="s">
        <v>1838</v>
      </c>
      <c r="C146">
        <v>0</v>
      </c>
      <c r="D146">
        <v>0</v>
      </c>
      <c r="E146">
        <v>0</v>
      </c>
      <c r="F146">
        <v>0</v>
      </c>
      <c r="G146">
        <v>9.9999999999999992E-2</v>
      </c>
      <c r="H146">
        <v>0.19565217391304349</v>
      </c>
      <c r="I146">
        <v>0.31597222222222221</v>
      </c>
      <c r="J146">
        <v>0.33333333333333331</v>
      </c>
      <c r="K146">
        <v>0.33333333333333331</v>
      </c>
      <c r="L146">
        <v>0.33333333333333331</v>
      </c>
      <c r="M146">
        <v>0.32407407407407407</v>
      </c>
    </row>
    <row r="148" spans="2:13" x14ac:dyDescent="0.55000000000000004">
      <c r="B148" t="s">
        <v>2115</v>
      </c>
      <c r="C148">
        <v>2005</v>
      </c>
      <c r="D148">
        <v>2010</v>
      </c>
      <c r="E148">
        <v>2020</v>
      </c>
      <c r="F148">
        <v>2030</v>
      </c>
      <c r="G148">
        <v>2040</v>
      </c>
      <c r="H148">
        <v>2050</v>
      </c>
      <c r="I148">
        <v>2060</v>
      </c>
      <c r="J148">
        <v>2070</v>
      </c>
      <c r="K148">
        <v>2080</v>
      </c>
      <c r="L148">
        <v>2090</v>
      </c>
      <c r="M148">
        <v>2100</v>
      </c>
    </row>
    <row r="149" spans="2:13" x14ac:dyDescent="0.55000000000000004">
      <c r="B149" t="s">
        <v>2086</v>
      </c>
      <c r="C149">
        <v>6.9606637984019675E-3</v>
      </c>
      <c r="D149">
        <v>1.0453792646571711E-2</v>
      </c>
      <c r="E149">
        <v>1.792572272631357E-2</v>
      </c>
      <c r="F149">
        <v>1.0330192683133862E-2</v>
      </c>
      <c r="G149">
        <v>5.9102413289131277E-3</v>
      </c>
      <c r="H149">
        <v>9.5659311134861907E-3</v>
      </c>
      <c r="I149">
        <v>7.3894781803943892E-3</v>
      </c>
      <c r="J149">
        <v>7.170289501900769E-3</v>
      </c>
      <c r="K149">
        <v>1.1211062221566804E-2</v>
      </c>
      <c r="L149">
        <v>1.35329739310243E-2</v>
      </c>
      <c r="M149">
        <v>1.567469951824714E-2</v>
      </c>
    </row>
    <row r="150" spans="2:13" x14ac:dyDescent="0.55000000000000004">
      <c r="B150" t="s">
        <v>2087</v>
      </c>
      <c r="C150">
        <v>0.40439459127228028</v>
      </c>
      <c r="D150">
        <v>0.40987081815170578</v>
      </c>
      <c r="E150">
        <v>0.33717028909052543</v>
      </c>
      <c r="F150">
        <v>0.27415329768270952</v>
      </c>
      <c r="G150">
        <v>0.23223897622357681</v>
      </c>
      <c r="H150">
        <v>0.21869962385814073</v>
      </c>
      <c r="I150">
        <v>0.22555705844664342</v>
      </c>
      <c r="J150">
        <v>0.2258699678331221</v>
      </c>
      <c r="K150">
        <v>0.23698244434765606</v>
      </c>
      <c r="L150">
        <v>0.21718607685301433</v>
      </c>
      <c r="M150">
        <v>0.17082858218441913</v>
      </c>
    </row>
    <row r="151" spans="2:13" x14ac:dyDescent="0.55000000000000004">
      <c r="B151" t="s">
        <v>1771</v>
      </c>
      <c r="C151">
        <v>6.1493546404425323E-2</v>
      </c>
      <c r="D151">
        <v>3.2421331566743955E-2</v>
      </c>
      <c r="E151">
        <v>1.1816838995568686E-2</v>
      </c>
      <c r="F151">
        <v>5.2966641201935326E-3</v>
      </c>
      <c r="G151">
        <v>2.0033508002709156E-3</v>
      </c>
      <c r="H151">
        <v>5.7867978340842387E-4</v>
      </c>
      <c r="I151">
        <v>1.2339526826605918E-4</v>
      </c>
      <c r="J151">
        <v>0</v>
      </c>
      <c r="K151">
        <v>0</v>
      </c>
      <c r="L151">
        <v>0</v>
      </c>
      <c r="M151">
        <v>0</v>
      </c>
    </row>
    <row r="152" spans="2:13" x14ac:dyDescent="0.55000000000000004">
      <c r="B152" t="s">
        <v>2088</v>
      </c>
      <c r="C152">
        <v>0.20427166564228644</v>
      </c>
      <c r="D152">
        <v>0.21738323948327259</v>
      </c>
      <c r="E152">
        <v>0.26964549483013295</v>
      </c>
      <c r="F152">
        <v>0.37169170698582471</v>
      </c>
      <c r="G152">
        <v>0.44428759847431643</v>
      </c>
      <c r="H152">
        <v>0.47918229003666934</v>
      </c>
      <c r="I152">
        <v>0.46156474692105076</v>
      </c>
      <c r="J152">
        <v>0.42943756701432884</v>
      </c>
      <c r="K152">
        <v>0.38901597121956732</v>
      </c>
      <c r="L152">
        <v>0.35105728282007737</v>
      </c>
      <c r="M152">
        <v>0.33514013388692171</v>
      </c>
    </row>
    <row r="153" spans="2:13" x14ac:dyDescent="0.55000000000000004">
      <c r="B153" t="s">
        <v>1779</v>
      </c>
      <c r="C153">
        <v>3.1346035648432695E-3</v>
      </c>
      <c r="D153">
        <v>4.6770453792646565E-3</v>
      </c>
      <c r="E153">
        <v>3.3762397130196243E-3</v>
      </c>
      <c r="F153">
        <v>1.3496307613954674E-3</v>
      </c>
      <c r="G153">
        <v>0</v>
      </c>
      <c r="H153">
        <v>0</v>
      </c>
      <c r="I153">
        <v>0</v>
      </c>
      <c r="J153">
        <v>0</v>
      </c>
      <c r="K153">
        <v>0</v>
      </c>
      <c r="L153">
        <v>0</v>
      </c>
      <c r="M153">
        <v>0</v>
      </c>
    </row>
    <row r="154" spans="2:13" x14ac:dyDescent="0.55000000000000004">
      <c r="B154" t="s">
        <v>1769</v>
      </c>
      <c r="C154">
        <v>0.16292255685310386</v>
      </c>
      <c r="D154">
        <v>0.17053328916859886</v>
      </c>
      <c r="E154">
        <v>0.16119434479848069</v>
      </c>
      <c r="F154">
        <v>0.1434682964094729</v>
      </c>
      <c r="G154">
        <v>0.13536520158271839</v>
      </c>
      <c r="H154">
        <v>0.1153344237707483</v>
      </c>
      <c r="I154">
        <v>9.6480861868489115E-2</v>
      </c>
      <c r="J154">
        <v>8.6343698216200401E-2</v>
      </c>
      <c r="K154">
        <v>8.1481684711595503E-2</v>
      </c>
      <c r="L154">
        <v>7.5936046082268685E-2</v>
      </c>
      <c r="M154">
        <v>6.8010082438116848E-2</v>
      </c>
    </row>
    <row r="155" spans="2:13" x14ac:dyDescent="0.55000000000000004">
      <c r="B155" t="s">
        <v>1770</v>
      </c>
      <c r="C155">
        <v>0.15064535955746775</v>
      </c>
      <c r="D155">
        <v>0.12936734017886714</v>
      </c>
      <c r="E155">
        <v>0.12408736020257437</v>
      </c>
      <c r="F155">
        <v>9.2954757660640028E-2</v>
      </c>
      <c r="G155">
        <v>5.0953552204755281E-2</v>
      </c>
      <c r="H155">
        <v>2.5213904848509893E-2</v>
      </c>
      <c r="I155">
        <v>2.6591680311335752E-2</v>
      </c>
      <c r="J155">
        <v>3.8062189297202453E-2</v>
      </c>
      <c r="K155">
        <v>5.8912091416969889E-2</v>
      </c>
      <c r="L155">
        <v>9.101371144425574E-2</v>
      </c>
      <c r="M155">
        <v>0.12124295511460043</v>
      </c>
    </row>
    <row r="156" spans="2:13" x14ac:dyDescent="0.55000000000000004">
      <c r="B156" t="s">
        <v>1773</v>
      </c>
      <c r="C156">
        <v>0</v>
      </c>
      <c r="D156">
        <v>0</v>
      </c>
      <c r="E156">
        <v>0</v>
      </c>
      <c r="F156">
        <v>0</v>
      </c>
      <c r="G156">
        <v>0</v>
      </c>
      <c r="H156">
        <v>0</v>
      </c>
      <c r="I156">
        <v>0</v>
      </c>
      <c r="J156">
        <v>0</v>
      </c>
      <c r="K156">
        <v>0</v>
      </c>
      <c r="L156">
        <v>0</v>
      </c>
      <c r="M156">
        <v>0</v>
      </c>
    </row>
    <row r="157" spans="2:13" x14ac:dyDescent="0.55000000000000004">
      <c r="B157" t="s">
        <v>1767</v>
      </c>
      <c r="C157">
        <v>2.3048555623847572E-4</v>
      </c>
      <c r="D157">
        <v>3.285856243789334E-3</v>
      </c>
      <c r="E157">
        <v>1.6712386579447142E-2</v>
      </c>
      <c r="F157">
        <v>1.3683048977166627E-2</v>
      </c>
      <c r="G157">
        <v>1.0401739564395964E-2</v>
      </c>
      <c r="H157">
        <v>6.0761377257884499E-3</v>
      </c>
      <c r="I157">
        <v>1.174153437270117E-2</v>
      </c>
      <c r="J157">
        <v>2.2509016473340478E-2</v>
      </c>
      <c r="K157">
        <v>2.9428609643091078E-2</v>
      </c>
      <c r="L157">
        <v>4.126664697338947E-2</v>
      </c>
      <c r="M157">
        <v>5.8565980500739266E-2</v>
      </c>
    </row>
    <row r="158" spans="2:13" x14ac:dyDescent="0.55000000000000004">
      <c r="B158" t="s">
        <v>1768</v>
      </c>
      <c r="C158">
        <v>5.9465273509526741E-3</v>
      </c>
      <c r="D158">
        <v>2.200728718118582E-2</v>
      </c>
      <c r="E158">
        <v>5.8071323063937537E-2</v>
      </c>
      <c r="F158">
        <v>8.707240471946355E-2</v>
      </c>
      <c r="G158">
        <v>0.11883933982105299</v>
      </c>
      <c r="H158">
        <v>0.14534900886324847</v>
      </c>
      <c r="I158">
        <v>0.17055124463111931</v>
      </c>
      <c r="J158">
        <v>0.19060727166390487</v>
      </c>
      <c r="K158">
        <v>0.19296813643955318</v>
      </c>
      <c r="L158">
        <v>0.2100072618959703</v>
      </c>
      <c r="M158">
        <v>0.23053756635695541</v>
      </c>
    </row>
    <row r="159" spans="2:13" x14ac:dyDescent="0.55000000000000004">
      <c r="B159" t="s">
        <v>1835</v>
      </c>
      <c r="C159">
        <v>0</v>
      </c>
      <c r="D159">
        <v>0</v>
      </c>
      <c r="E159">
        <v>0</v>
      </c>
      <c r="F159">
        <v>0</v>
      </c>
      <c r="G159">
        <v>0</v>
      </c>
      <c r="H159">
        <v>0</v>
      </c>
      <c r="I159">
        <v>0</v>
      </c>
      <c r="J159">
        <v>0</v>
      </c>
      <c r="K159">
        <v>0</v>
      </c>
      <c r="L159">
        <v>0</v>
      </c>
      <c r="M159">
        <v>0</v>
      </c>
    </row>
    <row r="160" spans="2:13" x14ac:dyDescent="0.55000000000000004">
      <c r="B160" t="s">
        <v>1836</v>
      </c>
      <c r="C160">
        <v>0</v>
      </c>
      <c r="D160">
        <v>0</v>
      </c>
      <c r="E160">
        <v>0</v>
      </c>
      <c r="F160">
        <v>0</v>
      </c>
      <c r="G160">
        <v>0</v>
      </c>
      <c r="H160">
        <v>0</v>
      </c>
      <c r="I160">
        <v>0</v>
      </c>
      <c r="J160">
        <v>0</v>
      </c>
      <c r="K160">
        <v>0</v>
      </c>
      <c r="L160">
        <v>0</v>
      </c>
      <c r="M160">
        <v>0</v>
      </c>
    </row>
    <row r="161" spans="2:13" x14ac:dyDescent="0.55000000000000004">
      <c r="B161" t="s">
        <v>1837</v>
      </c>
      <c r="C161">
        <v>0</v>
      </c>
      <c r="D161">
        <v>0</v>
      </c>
      <c r="E161">
        <v>0</v>
      </c>
      <c r="F161">
        <v>0</v>
      </c>
      <c r="G161">
        <v>0</v>
      </c>
      <c r="H161">
        <v>0</v>
      </c>
      <c r="I161">
        <v>0</v>
      </c>
      <c r="J161">
        <v>0</v>
      </c>
      <c r="K161">
        <v>0</v>
      </c>
      <c r="L161">
        <v>0</v>
      </c>
      <c r="M161">
        <v>0</v>
      </c>
    </row>
    <row r="162" spans="2:13" x14ac:dyDescent="0.55000000000000004">
      <c r="B162" t="s">
        <v>1838</v>
      </c>
      <c r="C162">
        <v>0</v>
      </c>
      <c r="D162">
        <v>0</v>
      </c>
      <c r="E162">
        <v>0</v>
      </c>
      <c r="F162">
        <v>0</v>
      </c>
      <c r="G162">
        <v>0</v>
      </c>
      <c r="H162">
        <v>0</v>
      </c>
      <c r="I162">
        <v>0</v>
      </c>
      <c r="J162">
        <v>0</v>
      </c>
      <c r="K162">
        <v>0</v>
      </c>
      <c r="L162">
        <v>0</v>
      </c>
      <c r="M162">
        <v>0</v>
      </c>
    </row>
    <row r="164" spans="2:13" x14ac:dyDescent="0.55000000000000004">
      <c r="B164" t="s">
        <v>2096</v>
      </c>
      <c r="C164">
        <v>0</v>
      </c>
      <c r="D164">
        <v>0</v>
      </c>
      <c r="E164">
        <v>0</v>
      </c>
      <c r="F164">
        <v>0</v>
      </c>
      <c r="G164">
        <v>0</v>
      </c>
      <c r="H164">
        <v>0</v>
      </c>
      <c r="I164">
        <v>0</v>
      </c>
      <c r="J164">
        <v>0</v>
      </c>
      <c r="K164">
        <v>0</v>
      </c>
      <c r="L164">
        <v>0</v>
      </c>
      <c r="M164">
        <v>0</v>
      </c>
    </row>
    <row r="167" spans="2:13" x14ac:dyDescent="0.55000000000000004">
      <c r="B167" s="23" t="s">
        <v>2117</v>
      </c>
    </row>
    <row r="168" spans="2:13" x14ac:dyDescent="0.55000000000000004">
      <c r="B168" t="s">
        <v>2116</v>
      </c>
      <c r="C168">
        <v>0</v>
      </c>
      <c r="D168">
        <v>0</v>
      </c>
      <c r="E168">
        <v>0</v>
      </c>
      <c r="F168">
        <v>0</v>
      </c>
      <c r="G168">
        <v>0</v>
      </c>
      <c r="H168">
        <v>0</v>
      </c>
      <c r="I168">
        <v>0</v>
      </c>
      <c r="J168">
        <v>0</v>
      </c>
      <c r="K168">
        <v>0</v>
      </c>
      <c r="L168">
        <v>0</v>
      </c>
      <c r="M16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A4D7-FF4F-428C-AF59-EB6D33DD6FC7}">
  <sheetPr codeName="Sheet11"/>
  <dimension ref="B1:R100"/>
  <sheetViews>
    <sheetView workbookViewId="0">
      <selection activeCell="G55" sqref="G55"/>
    </sheetView>
  </sheetViews>
  <sheetFormatPr defaultColWidth="9.1015625" defaultRowHeight="14.4" x14ac:dyDescent="0.55000000000000004"/>
  <cols>
    <col min="1" max="1" width="4.1015625" customWidth="1"/>
    <col min="2" max="2" width="17.68359375" customWidth="1"/>
  </cols>
  <sheetData>
    <row r="1" spans="2:18" x14ac:dyDescent="0.55000000000000004">
      <c r="B1" t="s">
        <v>2208</v>
      </c>
    </row>
    <row r="2" spans="2:18" x14ac:dyDescent="0.55000000000000004">
      <c r="C2" s="14">
        <v>2015</v>
      </c>
      <c r="D2" s="14">
        <v>2018</v>
      </c>
      <c r="E2" s="14">
        <v>2020</v>
      </c>
      <c r="F2" s="14">
        <v>2022</v>
      </c>
      <c r="G2" s="14">
        <v>2024</v>
      </c>
      <c r="H2" s="14">
        <v>2026</v>
      </c>
      <c r="I2" s="14">
        <v>2028</v>
      </c>
      <c r="J2" s="14">
        <v>2030</v>
      </c>
      <c r="K2" s="14">
        <v>2040</v>
      </c>
      <c r="L2" s="14">
        <v>2050</v>
      </c>
      <c r="M2" s="14">
        <v>2060</v>
      </c>
      <c r="N2" s="14">
        <v>2070</v>
      </c>
      <c r="O2" s="14">
        <v>2080</v>
      </c>
      <c r="P2" s="14">
        <v>2090</v>
      </c>
      <c r="Q2" s="14">
        <v>2100</v>
      </c>
      <c r="R2" s="14"/>
    </row>
    <row r="3" spans="2:18" x14ac:dyDescent="0.55000000000000004">
      <c r="B3" t="s">
        <v>1801</v>
      </c>
      <c r="C3" s="16"/>
      <c r="D3" s="29"/>
      <c r="E3" s="14"/>
      <c r="F3" s="14"/>
      <c r="G3" s="14"/>
      <c r="H3" s="14"/>
      <c r="I3" s="14"/>
      <c r="J3" s="14"/>
      <c r="K3" s="14"/>
      <c r="L3" s="14"/>
      <c r="M3" s="14"/>
      <c r="N3" s="14"/>
      <c r="O3" s="14"/>
      <c r="P3" s="14"/>
      <c r="Q3" s="14"/>
      <c r="R3" s="14"/>
    </row>
    <row r="4" spans="2:18" x14ac:dyDescent="0.55000000000000004">
      <c r="B4" t="s">
        <v>1853</v>
      </c>
      <c r="C4" s="23">
        <v>0</v>
      </c>
      <c r="D4" s="23">
        <v>0</v>
      </c>
      <c r="E4" s="23">
        <v>0</v>
      </c>
      <c r="F4" s="23">
        <v>0</v>
      </c>
      <c r="G4" s="23">
        <v>0</v>
      </c>
      <c r="H4" s="23">
        <v>0</v>
      </c>
      <c r="I4" s="23">
        <v>0</v>
      </c>
      <c r="J4" s="22">
        <v>0</v>
      </c>
      <c r="K4" s="22">
        <v>0</v>
      </c>
      <c r="L4" s="30">
        <v>0</v>
      </c>
      <c r="M4" s="22">
        <v>0</v>
      </c>
      <c r="N4" s="22">
        <v>0</v>
      </c>
      <c r="O4" s="22">
        <v>0</v>
      </c>
      <c r="P4" s="22">
        <v>0</v>
      </c>
      <c r="Q4" s="22">
        <v>0</v>
      </c>
      <c r="R4" s="14"/>
    </row>
    <row r="5" spans="2:18" x14ac:dyDescent="0.55000000000000004">
      <c r="B5" t="s">
        <v>1802</v>
      </c>
      <c r="C5">
        <v>0</v>
      </c>
      <c r="D5">
        <v>0</v>
      </c>
      <c r="E5">
        <v>0</v>
      </c>
      <c r="F5">
        <v>0</v>
      </c>
      <c r="G5">
        <v>0</v>
      </c>
      <c r="H5">
        <v>0</v>
      </c>
      <c r="I5">
        <v>0</v>
      </c>
      <c r="J5" s="22">
        <v>0</v>
      </c>
      <c r="K5" s="22">
        <v>0</v>
      </c>
      <c r="L5" s="30">
        <v>0</v>
      </c>
      <c r="M5" s="22">
        <v>0</v>
      </c>
      <c r="N5" s="22">
        <v>0</v>
      </c>
      <c r="O5" s="22">
        <v>0</v>
      </c>
      <c r="P5" s="22">
        <v>0</v>
      </c>
      <c r="Q5" s="22">
        <v>0</v>
      </c>
    </row>
    <row r="6" spans="2:18" x14ac:dyDescent="0.55000000000000004">
      <c r="B6" t="s">
        <v>1803</v>
      </c>
      <c r="C6">
        <v>0</v>
      </c>
      <c r="D6">
        <v>0</v>
      </c>
      <c r="E6">
        <v>0</v>
      </c>
      <c r="F6">
        <v>0.05</v>
      </c>
      <c r="G6">
        <v>0.12</v>
      </c>
      <c r="H6">
        <v>0.16</v>
      </c>
      <c r="I6">
        <v>0.2</v>
      </c>
      <c r="J6" s="22">
        <f>I6+I6-H6</f>
        <v>0.24000000000000002</v>
      </c>
      <c r="K6" s="22">
        <f>(J6+L6)/2</f>
        <v>0.35499999999999998</v>
      </c>
      <c r="L6" s="30">
        <v>0.47</v>
      </c>
      <c r="M6" s="22">
        <f>L6+L6-K6</f>
        <v>0.58499999999999996</v>
      </c>
      <c r="N6" s="22">
        <f>M6+M6-L6</f>
        <v>0.7</v>
      </c>
      <c r="O6" s="22">
        <f>N6+N6-M6</f>
        <v>0.81499999999999995</v>
      </c>
      <c r="P6" s="22">
        <v>1</v>
      </c>
      <c r="Q6" s="22">
        <v>1</v>
      </c>
      <c r="R6" s="22"/>
    </row>
    <row r="7" spans="2:18" x14ac:dyDescent="0.55000000000000004">
      <c r="B7" t="s">
        <v>1804</v>
      </c>
      <c r="C7">
        <v>0</v>
      </c>
      <c r="D7">
        <v>0.15</v>
      </c>
      <c r="E7">
        <v>0.28999999999999998</v>
      </c>
      <c r="F7">
        <v>0.4</v>
      </c>
      <c r="G7">
        <v>0.4</v>
      </c>
      <c r="H7">
        <v>0.34</v>
      </c>
      <c r="I7">
        <v>0.28999999999999998</v>
      </c>
      <c r="J7" s="22">
        <f>I7+I7-H7</f>
        <v>0.23999999999999994</v>
      </c>
      <c r="K7" s="22">
        <f t="shared" ref="K7:K10" si="0">(J7+L7)/2</f>
        <v>0.15999999999999998</v>
      </c>
      <c r="L7" s="30">
        <v>0.08</v>
      </c>
      <c r="M7" s="22">
        <f t="shared" ref="M7:M9" si="1">L7+L7-K7</f>
        <v>0</v>
      </c>
      <c r="N7" s="22">
        <v>0</v>
      </c>
      <c r="O7" s="22">
        <v>0</v>
      </c>
      <c r="P7" s="22">
        <v>0</v>
      </c>
      <c r="Q7" s="22">
        <v>0</v>
      </c>
      <c r="R7" s="22"/>
    </row>
    <row r="8" spans="2:18" x14ac:dyDescent="0.55000000000000004">
      <c r="B8" t="s">
        <v>1805</v>
      </c>
      <c r="C8">
        <v>0</v>
      </c>
      <c r="D8">
        <v>0</v>
      </c>
      <c r="E8">
        <v>0</v>
      </c>
      <c r="F8">
        <v>0</v>
      </c>
      <c r="G8">
        <v>0</v>
      </c>
      <c r="H8">
        <v>0</v>
      </c>
      <c r="I8">
        <v>0</v>
      </c>
      <c r="J8" s="22">
        <f t="shared" ref="J8:J10" si="2">I8+I8-H8</f>
        <v>0</v>
      </c>
      <c r="K8" s="22">
        <f t="shared" si="0"/>
        <v>0</v>
      </c>
      <c r="L8" s="30">
        <v>0</v>
      </c>
      <c r="M8" s="22">
        <f t="shared" si="1"/>
        <v>0</v>
      </c>
      <c r="N8" s="22">
        <v>0</v>
      </c>
      <c r="O8" s="22">
        <v>0</v>
      </c>
      <c r="P8" s="22">
        <v>0</v>
      </c>
      <c r="Q8" s="22">
        <v>0</v>
      </c>
      <c r="R8" s="22"/>
    </row>
    <row r="9" spans="2:18" x14ac:dyDescent="0.55000000000000004">
      <c r="B9" t="s">
        <v>1806</v>
      </c>
      <c r="C9">
        <v>0.04</v>
      </c>
      <c r="D9">
        <v>0.19</v>
      </c>
      <c r="E9">
        <v>0.15</v>
      </c>
      <c r="F9">
        <v>0.14000000000000001</v>
      </c>
      <c r="G9">
        <v>0.12</v>
      </c>
      <c r="H9">
        <v>0.17</v>
      </c>
      <c r="I9">
        <v>0.17</v>
      </c>
      <c r="J9" s="22">
        <f t="shared" si="2"/>
        <v>0.17</v>
      </c>
      <c r="K9" s="22">
        <f t="shared" si="0"/>
        <v>0.13500000000000001</v>
      </c>
      <c r="L9" s="30">
        <v>0.1</v>
      </c>
      <c r="M9" s="22">
        <f t="shared" si="1"/>
        <v>6.5000000000000002E-2</v>
      </c>
      <c r="N9" s="22">
        <v>0</v>
      </c>
      <c r="O9" s="22">
        <v>0</v>
      </c>
      <c r="P9" s="22">
        <v>0</v>
      </c>
      <c r="Q9" s="22">
        <v>0</v>
      </c>
      <c r="R9" s="22"/>
    </row>
    <row r="10" spans="2:18" x14ac:dyDescent="0.55000000000000004">
      <c r="B10" t="s">
        <v>1807</v>
      </c>
      <c r="C10">
        <v>0.73</v>
      </c>
      <c r="D10">
        <v>0.35</v>
      </c>
      <c r="E10">
        <v>0.26</v>
      </c>
      <c r="F10">
        <v>0.05</v>
      </c>
      <c r="G10">
        <v>0</v>
      </c>
      <c r="H10">
        <v>0</v>
      </c>
      <c r="I10">
        <v>0</v>
      </c>
      <c r="J10" s="22">
        <f t="shared" si="2"/>
        <v>0</v>
      </c>
      <c r="K10" s="22">
        <f t="shared" si="0"/>
        <v>0</v>
      </c>
      <c r="L10" s="30">
        <v>0</v>
      </c>
      <c r="M10" s="22">
        <v>0</v>
      </c>
      <c r="N10" s="22">
        <v>0</v>
      </c>
      <c r="O10" s="22">
        <v>0</v>
      </c>
      <c r="P10" s="22">
        <v>0</v>
      </c>
      <c r="Q10" s="22">
        <v>0</v>
      </c>
    </row>
    <row r="11" spans="2:18" x14ac:dyDescent="0.55000000000000004">
      <c r="B11" t="s">
        <v>1747</v>
      </c>
      <c r="C11">
        <f>1-SUM(C4:C10)</f>
        <v>0.22999999999999998</v>
      </c>
      <c r="D11">
        <f t="shared" ref="D11:Q11" si="3">1-SUM(D4:D10)</f>
        <v>0.31000000000000005</v>
      </c>
      <c r="E11">
        <f t="shared" si="3"/>
        <v>0.30000000000000004</v>
      </c>
      <c r="F11">
        <f t="shared" si="3"/>
        <v>0.35999999999999988</v>
      </c>
      <c r="G11">
        <f t="shared" si="3"/>
        <v>0.36</v>
      </c>
      <c r="H11">
        <f t="shared" si="3"/>
        <v>0.32999999999999996</v>
      </c>
      <c r="I11">
        <f t="shared" si="3"/>
        <v>0.33999999999999997</v>
      </c>
      <c r="J11" s="22">
        <f>1-SUM(J4:J10)</f>
        <v>0.35</v>
      </c>
      <c r="K11" s="22">
        <f t="shared" si="3"/>
        <v>0.35000000000000009</v>
      </c>
      <c r="L11" s="30">
        <f t="shared" si="3"/>
        <v>0.35000000000000009</v>
      </c>
      <c r="M11" s="22">
        <f>1-SUM(M4:M10)</f>
        <v>0.35000000000000009</v>
      </c>
      <c r="N11" s="22">
        <f t="shared" si="3"/>
        <v>0.30000000000000004</v>
      </c>
      <c r="O11" s="22">
        <f t="shared" si="3"/>
        <v>0.18500000000000005</v>
      </c>
      <c r="P11" s="22">
        <f t="shared" si="3"/>
        <v>0</v>
      </c>
      <c r="Q11" s="22">
        <f t="shared" si="3"/>
        <v>0</v>
      </c>
    </row>
    <row r="12" spans="2:18" x14ac:dyDescent="0.55000000000000004">
      <c r="B12" t="s">
        <v>1808</v>
      </c>
      <c r="C12" s="16"/>
      <c r="D12" s="14"/>
      <c r="E12" s="14"/>
      <c r="F12" s="14"/>
      <c r="G12" s="14"/>
      <c r="H12" s="14"/>
      <c r="I12" s="14"/>
      <c r="J12" s="14"/>
      <c r="K12" s="14"/>
      <c r="L12" s="14"/>
      <c r="M12" s="14"/>
      <c r="N12" s="14"/>
      <c r="O12" s="14"/>
      <c r="P12" s="14"/>
      <c r="Q12" s="14"/>
      <c r="R12" s="14"/>
    </row>
    <row r="13" spans="2:18" x14ac:dyDescent="0.55000000000000004">
      <c r="B13" t="s">
        <v>1853</v>
      </c>
      <c r="C13" s="23">
        <v>0.18</v>
      </c>
      <c r="D13" s="23">
        <v>0.19</v>
      </c>
      <c r="E13" s="23">
        <v>0.21</v>
      </c>
      <c r="F13" s="23">
        <v>0.25</v>
      </c>
      <c r="G13" s="23">
        <v>0.24</v>
      </c>
      <c r="H13" s="23">
        <v>0.27</v>
      </c>
      <c r="I13" s="23">
        <v>0.31</v>
      </c>
      <c r="J13" s="22">
        <f t="shared" ref="J13:Q13" si="4">I13+I13-H13</f>
        <v>0.35</v>
      </c>
      <c r="K13" s="22">
        <f t="shared" si="4"/>
        <v>0.38999999999999996</v>
      </c>
      <c r="L13" s="22">
        <f t="shared" si="4"/>
        <v>0.42999999999999994</v>
      </c>
      <c r="M13" s="22">
        <f t="shared" si="4"/>
        <v>0.46999999999999992</v>
      </c>
      <c r="N13" s="22">
        <f t="shared" si="4"/>
        <v>0.5099999999999999</v>
      </c>
      <c r="O13" s="22">
        <f t="shared" si="4"/>
        <v>0.54999999999999982</v>
      </c>
      <c r="P13" s="22">
        <f t="shared" si="4"/>
        <v>0.58999999999999975</v>
      </c>
      <c r="Q13" s="22">
        <f t="shared" si="4"/>
        <v>0.62999999999999967</v>
      </c>
      <c r="R13" s="14"/>
    </row>
    <row r="14" spans="2:18" x14ac:dyDescent="0.55000000000000004">
      <c r="B14" t="s">
        <v>1802</v>
      </c>
      <c r="C14">
        <v>0</v>
      </c>
      <c r="D14">
        <v>0.02</v>
      </c>
      <c r="E14" s="23">
        <v>0.04</v>
      </c>
      <c r="F14">
        <v>0.04</v>
      </c>
      <c r="G14">
        <v>0.03</v>
      </c>
      <c r="H14">
        <v>0.03</v>
      </c>
      <c r="I14">
        <v>0.03</v>
      </c>
      <c r="J14" s="22">
        <v>0</v>
      </c>
      <c r="K14" s="22">
        <v>0</v>
      </c>
      <c r="L14" s="22">
        <v>0</v>
      </c>
      <c r="M14" s="22">
        <v>0</v>
      </c>
      <c r="N14" s="22">
        <v>0</v>
      </c>
      <c r="O14" s="22">
        <v>0</v>
      </c>
      <c r="P14" s="22">
        <v>0</v>
      </c>
      <c r="Q14" s="22">
        <v>0</v>
      </c>
      <c r="R14" s="22"/>
    </row>
    <row r="15" spans="2:18" x14ac:dyDescent="0.55000000000000004">
      <c r="B15" t="s">
        <v>1803</v>
      </c>
      <c r="C15">
        <v>0</v>
      </c>
      <c r="D15" s="23">
        <v>0.01</v>
      </c>
      <c r="E15">
        <v>0.08</v>
      </c>
      <c r="F15">
        <v>0.3</v>
      </c>
      <c r="G15" s="23">
        <v>0.47</v>
      </c>
      <c r="H15">
        <v>0.56999999999999995</v>
      </c>
      <c r="I15">
        <v>0.61</v>
      </c>
      <c r="J15" s="22">
        <f t="shared" ref="J15" si="5">I15+I15-H15</f>
        <v>0.65</v>
      </c>
      <c r="K15" s="22">
        <f>1-K13</f>
        <v>0.6100000000000001</v>
      </c>
      <c r="L15" s="22">
        <f t="shared" ref="L15:Q15" si="6">1-L13</f>
        <v>0.57000000000000006</v>
      </c>
      <c r="M15" s="22">
        <f t="shared" si="6"/>
        <v>0.53</v>
      </c>
      <c r="N15" s="22">
        <f t="shared" si="6"/>
        <v>0.4900000000000001</v>
      </c>
      <c r="O15" s="22">
        <f t="shared" si="6"/>
        <v>0.45000000000000018</v>
      </c>
      <c r="P15" s="22">
        <f t="shared" si="6"/>
        <v>0.41000000000000025</v>
      </c>
      <c r="Q15" s="22">
        <f t="shared" si="6"/>
        <v>0.37000000000000033</v>
      </c>
      <c r="R15" s="22"/>
    </row>
    <row r="16" spans="2:18" x14ac:dyDescent="0.55000000000000004">
      <c r="B16" t="s">
        <v>1804</v>
      </c>
      <c r="C16">
        <v>0.28000000000000003</v>
      </c>
      <c r="D16">
        <v>0.5</v>
      </c>
      <c r="E16">
        <v>0.5</v>
      </c>
      <c r="F16">
        <v>0.34</v>
      </c>
      <c r="G16">
        <v>0.23</v>
      </c>
      <c r="H16">
        <v>0.11</v>
      </c>
      <c r="I16">
        <v>0.03</v>
      </c>
      <c r="J16" s="22">
        <v>0</v>
      </c>
      <c r="K16" s="22">
        <v>0</v>
      </c>
      <c r="L16" s="22">
        <v>0</v>
      </c>
      <c r="M16" s="22">
        <v>0</v>
      </c>
      <c r="N16" s="22">
        <v>0</v>
      </c>
      <c r="O16" s="22">
        <v>0</v>
      </c>
      <c r="P16" s="22">
        <v>0</v>
      </c>
      <c r="Q16" s="22">
        <v>0</v>
      </c>
    </row>
    <row r="17" spans="2:18" x14ac:dyDescent="0.55000000000000004">
      <c r="B17" t="s">
        <v>1805</v>
      </c>
      <c r="C17">
        <v>0.36</v>
      </c>
      <c r="D17">
        <v>0.15</v>
      </c>
      <c r="E17">
        <v>0.08</v>
      </c>
      <c r="F17">
        <v>0.03</v>
      </c>
      <c r="G17">
        <v>0</v>
      </c>
      <c r="H17">
        <v>0</v>
      </c>
      <c r="I17">
        <v>0</v>
      </c>
      <c r="J17" s="22">
        <v>0</v>
      </c>
      <c r="K17" s="22">
        <v>0</v>
      </c>
      <c r="L17" s="22">
        <v>0</v>
      </c>
      <c r="M17" s="22">
        <v>0</v>
      </c>
      <c r="N17" s="22">
        <v>0</v>
      </c>
      <c r="O17" s="22">
        <v>0</v>
      </c>
      <c r="P17" s="22">
        <v>0</v>
      </c>
      <c r="Q17" s="22">
        <v>0</v>
      </c>
    </row>
    <row r="18" spans="2:18" x14ac:dyDescent="0.55000000000000004">
      <c r="B18" t="s">
        <v>1806</v>
      </c>
      <c r="C18">
        <v>0</v>
      </c>
      <c r="D18">
        <v>0</v>
      </c>
      <c r="E18">
        <v>0</v>
      </c>
      <c r="F18">
        <v>0</v>
      </c>
      <c r="G18">
        <v>0</v>
      </c>
      <c r="H18">
        <v>0</v>
      </c>
      <c r="I18">
        <v>0</v>
      </c>
      <c r="J18" s="22">
        <v>0</v>
      </c>
      <c r="K18" s="22">
        <v>0</v>
      </c>
      <c r="L18" s="22">
        <v>0</v>
      </c>
      <c r="M18" s="22">
        <v>0</v>
      </c>
      <c r="N18" s="22">
        <v>0</v>
      </c>
      <c r="O18" s="22">
        <v>0</v>
      </c>
      <c r="P18" s="22">
        <v>0</v>
      </c>
      <c r="Q18" s="22">
        <v>0</v>
      </c>
    </row>
    <row r="19" spans="2:18" x14ac:dyDescent="0.55000000000000004">
      <c r="B19" t="s">
        <v>1807</v>
      </c>
      <c r="C19">
        <v>7.0000000000000007E-2</v>
      </c>
      <c r="D19">
        <v>0.04</v>
      </c>
      <c r="E19">
        <v>0.01</v>
      </c>
      <c r="F19">
        <v>0</v>
      </c>
      <c r="G19">
        <v>0</v>
      </c>
      <c r="H19">
        <v>0</v>
      </c>
      <c r="I19">
        <v>0</v>
      </c>
      <c r="J19" s="22">
        <v>0</v>
      </c>
      <c r="K19" s="22">
        <v>0</v>
      </c>
      <c r="L19" s="22">
        <v>0</v>
      </c>
      <c r="M19" s="22">
        <v>0</v>
      </c>
      <c r="N19" s="22">
        <v>0</v>
      </c>
      <c r="O19" s="22">
        <v>0</v>
      </c>
      <c r="P19" s="22">
        <v>0</v>
      </c>
      <c r="Q19" s="22">
        <v>0</v>
      </c>
    </row>
    <row r="20" spans="2:18" x14ac:dyDescent="0.55000000000000004">
      <c r="B20" t="s">
        <v>1747</v>
      </c>
      <c r="C20">
        <f>1-SUM(C13:C19)</f>
        <v>0.10999999999999988</v>
      </c>
      <c r="D20">
        <f t="shared" ref="D20:I20" si="7">1-SUM(D13:D19)</f>
        <v>8.9999999999999969E-2</v>
      </c>
      <c r="E20">
        <f t="shared" si="7"/>
        <v>7.999999999999996E-2</v>
      </c>
      <c r="F20">
        <f t="shared" si="7"/>
        <v>4.0000000000000036E-2</v>
      </c>
      <c r="G20">
        <f t="shared" si="7"/>
        <v>3.0000000000000027E-2</v>
      </c>
      <c r="H20">
        <f t="shared" si="7"/>
        <v>2.0000000000000018E-2</v>
      </c>
      <c r="I20">
        <f t="shared" si="7"/>
        <v>2.0000000000000018E-2</v>
      </c>
      <c r="J20" s="22">
        <f t="shared" ref="J20:Q20" si="8">1-SUM(J13:J19)</f>
        <v>0</v>
      </c>
      <c r="K20" s="22">
        <f t="shared" si="8"/>
        <v>0</v>
      </c>
      <c r="L20" s="22">
        <f t="shared" si="8"/>
        <v>0</v>
      </c>
      <c r="M20" s="22">
        <f t="shared" si="8"/>
        <v>0</v>
      </c>
      <c r="N20" s="22">
        <f t="shared" si="8"/>
        <v>0</v>
      </c>
      <c r="O20" s="22">
        <f t="shared" si="8"/>
        <v>0</v>
      </c>
      <c r="P20" s="22">
        <f t="shared" si="8"/>
        <v>0</v>
      </c>
      <c r="Q20" s="22">
        <f t="shared" si="8"/>
        <v>0</v>
      </c>
    </row>
    <row r="21" spans="2:18" x14ac:dyDescent="0.55000000000000004">
      <c r="B21" t="s">
        <v>1809</v>
      </c>
    </row>
    <row r="22" spans="2:18" x14ac:dyDescent="0.55000000000000004">
      <c r="B22" t="s">
        <v>1853</v>
      </c>
      <c r="C22">
        <v>0</v>
      </c>
      <c r="D22">
        <v>0.02</v>
      </c>
      <c r="E22">
        <v>0.04</v>
      </c>
      <c r="F22">
        <v>0.05</v>
      </c>
      <c r="G22">
        <v>0.05</v>
      </c>
      <c r="H22">
        <v>0.03</v>
      </c>
      <c r="I22">
        <v>0.04</v>
      </c>
      <c r="J22" s="22">
        <f t="shared" ref="J22:K28" si="9">I22+I22-H22</f>
        <v>0.05</v>
      </c>
      <c r="K22" s="22">
        <f>J22+J22-I22</f>
        <v>6.0000000000000005E-2</v>
      </c>
      <c r="L22" s="22">
        <f t="shared" ref="L22:Q24" si="10">K22+K22-J22</f>
        <v>7.0000000000000007E-2</v>
      </c>
      <c r="M22" s="22">
        <f t="shared" si="10"/>
        <v>8.0000000000000016E-2</v>
      </c>
      <c r="N22" s="22">
        <f t="shared" si="10"/>
        <v>9.0000000000000024E-2</v>
      </c>
      <c r="O22" s="22">
        <f t="shared" si="10"/>
        <v>0.10000000000000003</v>
      </c>
      <c r="P22" s="22">
        <f t="shared" si="10"/>
        <v>0.11000000000000004</v>
      </c>
      <c r="Q22" s="22">
        <f t="shared" si="10"/>
        <v>0.12000000000000005</v>
      </c>
    </row>
    <row r="23" spans="2:18" x14ac:dyDescent="0.55000000000000004">
      <c r="B23" t="s">
        <v>1802</v>
      </c>
      <c r="C23">
        <v>0.23</v>
      </c>
      <c r="D23">
        <v>0.18</v>
      </c>
      <c r="E23">
        <v>0.17</v>
      </c>
      <c r="F23">
        <v>0.14000000000000001</v>
      </c>
      <c r="G23">
        <v>0.12</v>
      </c>
      <c r="H23">
        <v>0.13</v>
      </c>
      <c r="I23" s="23">
        <v>0.14000000000000001</v>
      </c>
      <c r="J23" s="22">
        <f t="shared" si="9"/>
        <v>0.15000000000000002</v>
      </c>
      <c r="K23" s="22">
        <f t="shared" si="9"/>
        <v>0.16000000000000003</v>
      </c>
      <c r="L23" s="22">
        <f t="shared" si="10"/>
        <v>0.17000000000000004</v>
      </c>
      <c r="M23" s="22">
        <f t="shared" si="10"/>
        <v>0.18000000000000005</v>
      </c>
      <c r="N23" s="22">
        <f t="shared" si="10"/>
        <v>0.19000000000000006</v>
      </c>
      <c r="O23" s="22">
        <f t="shared" si="10"/>
        <v>0.20000000000000007</v>
      </c>
      <c r="P23" s="22">
        <f t="shared" si="10"/>
        <v>0.21000000000000008</v>
      </c>
      <c r="Q23" s="22">
        <f t="shared" si="10"/>
        <v>0.22000000000000008</v>
      </c>
      <c r="R23" s="22"/>
    </row>
    <row r="24" spans="2:18" x14ac:dyDescent="0.55000000000000004">
      <c r="B24" t="s">
        <v>1803</v>
      </c>
      <c r="C24">
        <v>0</v>
      </c>
      <c r="D24">
        <v>0</v>
      </c>
      <c r="E24">
        <v>0.05</v>
      </c>
      <c r="F24">
        <v>0.13</v>
      </c>
      <c r="G24">
        <v>0.2</v>
      </c>
      <c r="H24">
        <v>0.27</v>
      </c>
      <c r="I24">
        <v>0.28000000000000003</v>
      </c>
      <c r="J24" s="22">
        <f t="shared" si="9"/>
        <v>0.29000000000000004</v>
      </c>
      <c r="K24" s="22">
        <f t="shared" si="9"/>
        <v>0.30000000000000004</v>
      </c>
      <c r="L24" s="22">
        <f t="shared" si="10"/>
        <v>0.31000000000000005</v>
      </c>
      <c r="M24" s="22">
        <f t="shared" si="10"/>
        <v>0.32000000000000006</v>
      </c>
      <c r="N24" s="22">
        <f t="shared" si="10"/>
        <v>0.33000000000000007</v>
      </c>
      <c r="O24" s="22">
        <f t="shared" si="10"/>
        <v>0.34000000000000008</v>
      </c>
      <c r="P24" s="22">
        <f t="shared" si="10"/>
        <v>0.35000000000000009</v>
      </c>
      <c r="Q24" s="22">
        <f t="shared" si="10"/>
        <v>0.3600000000000001</v>
      </c>
      <c r="R24" s="22"/>
    </row>
    <row r="25" spans="2:18" x14ac:dyDescent="0.55000000000000004">
      <c r="B25" t="s">
        <v>1804</v>
      </c>
      <c r="C25">
        <v>0.08</v>
      </c>
      <c r="D25">
        <v>0.2</v>
      </c>
      <c r="E25">
        <v>0.27</v>
      </c>
      <c r="F25">
        <v>0.2</v>
      </c>
      <c r="G25">
        <v>0.13</v>
      </c>
      <c r="H25">
        <v>7.0000000000000007E-2</v>
      </c>
      <c r="I25">
        <v>0.05</v>
      </c>
      <c r="J25" s="22">
        <f t="shared" si="9"/>
        <v>0.03</v>
      </c>
      <c r="K25" s="22">
        <v>0</v>
      </c>
      <c r="L25" s="22">
        <v>0</v>
      </c>
      <c r="M25" s="22">
        <v>0</v>
      </c>
      <c r="N25" s="22">
        <v>0</v>
      </c>
      <c r="O25" s="22">
        <v>0</v>
      </c>
      <c r="P25" s="22">
        <v>0</v>
      </c>
      <c r="Q25" s="22">
        <v>0</v>
      </c>
    </row>
    <row r="26" spans="2:18" x14ac:dyDescent="0.55000000000000004">
      <c r="B26" t="s">
        <v>1805</v>
      </c>
      <c r="C26">
        <v>0</v>
      </c>
      <c r="D26">
        <v>0</v>
      </c>
      <c r="E26">
        <v>0</v>
      </c>
      <c r="F26">
        <v>0</v>
      </c>
      <c r="G26">
        <v>0</v>
      </c>
      <c r="H26">
        <v>0</v>
      </c>
      <c r="I26">
        <v>0</v>
      </c>
      <c r="J26" s="22">
        <f t="shared" si="9"/>
        <v>0</v>
      </c>
      <c r="K26" s="22">
        <v>0</v>
      </c>
      <c r="L26" s="22">
        <v>0</v>
      </c>
      <c r="M26" s="22">
        <v>0</v>
      </c>
      <c r="N26" s="22">
        <v>0</v>
      </c>
      <c r="O26" s="22">
        <v>0</v>
      </c>
      <c r="P26" s="22">
        <v>0</v>
      </c>
      <c r="Q26" s="22">
        <v>0</v>
      </c>
    </row>
    <row r="27" spans="2:18" x14ac:dyDescent="0.55000000000000004">
      <c r="B27" t="s">
        <v>1806</v>
      </c>
      <c r="C27">
        <v>0</v>
      </c>
      <c r="D27">
        <v>0</v>
      </c>
      <c r="E27">
        <v>0</v>
      </c>
      <c r="F27">
        <v>0</v>
      </c>
      <c r="G27">
        <v>0</v>
      </c>
      <c r="H27">
        <v>0</v>
      </c>
      <c r="I27">
        <v>0</v>
      </c>
      <c r="J27" s="22">
        <v>0</v>
      </c>
      <c r="K27" s="22">
        <v>0</v>
      </c>
      <c r="L27" s="22">
        <v>0</v>
      </c>
      <c r="M27" s="22">
        <v>0</v>
      </c>
      <c r="N27" s="22">
        <v>0</v>
      </c>
      <c r="O27" s="22">
        <v>0</v>
      </c>
      <c r="P27" s="22">
        <v>0</v>
      </c>
      <c r="Q27" s="22">
        <v>0</v>
      </c>
    </row>
    <row r="28" spans="2:18" x14ac:dyDescent="0.55000000000000004">
      <c r="B28" t="s">
        <v>1807</v>
      </c>
      <c r="C28">
        <v>0.23</v>
      </c>
      <c r="D28">
        <v>0.11</v>
      </c>
      <c r="E28">
        <v>0</v>
      </c>
      <c r="F28">
        <v>0</v>
      </c>
      <c r="G28">
        <v>0</v>
      </c>
      <c r="H28">
        <v>0</v>
      </c>
      <c r="I28">
        <v>0</v>
      </c>
      <c r="J28" s="22">
        <f t="shared" si="9"/>
        <v>0</v>
      </c>
      <c r="K28" s="22">
        <v>0</v>
      </c>
      <c r="L28" s="22">
        <v>0</v>
      </c>
      <c r="M28" s="22">
        <v>0</v>
      </c>
      <c r="N28" s="22">
        <v>0</v>
      </c>
      <c r="O28" s="22">
        <v>0</v>
      </c>
      <c r="P28" s="22">
        <v>0</v>
      </c>
      <c r="Q28" s="22">
        <v>0</v>
      </c>
    </row>
    <row r="29" spans="2:18" x14ac:dyDescent="0.55000000000000004">
      <c r="B29" t="s">
        <v>1747</v>
      </c>
      <c r="C29">
        <f>1-SUM(C22:C28)</f>
        <v>0.45999999999999996</v>
      </c>
      <c r="D29">
        <f t="shared" ref="D29:I29" si="11">1-SUM(D22:D28)</f>
        <v>0.49</v>
      </c>
      <c r="E29">
        <f t="shared" si="11"/>
        <v>0.47</v>
      </c>
      <c r="F29">
        <f t="shared" si="11"/>
        <v>0.48</v>
      </c>
      <c r="G29">
        <f t="shared" si="11"/>
        <v>0.5</v>
      </c>
      <c r="H29">
        <f t="shared" si="11"/>
        <v>0.5</v>
      </c>
      <c r="I29">
        <f t="shared" si="11"/>
        <v>0.48999999999999988</v>
      </c>
      <c r="J29" s="22">
        <f t="shared" ref="J29:Q29" si="12">1-SUM(J22:J28)</f>
        <v>0.48</v>
      </c>
      <c r="K29" s="22">
        <f t="shared" si="12"/>
        <v>0.48</v>
      </c>
      <c r="L29" s="22">
        <f t="shared" si="12"/>
        <v>0.44999999999999996</v>
      </c>
      <c r="M29" s="22">
        <f t="shared" si="12"/>
        <v>0.41999999999999993</v>
      </c>
      <c r="N29" s="22">
        <f t="shared" si="12"/>
        <v>0.3899999999999999</v>
      </c>
      <c r="O29" s="22">
        <f t="shared" si="12"/>
        <v>0.35999999999999988</v>
      </c>
      <c r="P29" s="22">
        <f t="shared" si="12"/>
        <v>0.32999999999999985</v>
      </c>
      <c r="Q29" s="22">
        <f t="shared" si="12"/>
        <v>0.29999999999999982</v>
      </c>
      <c r="R29" s="22"/>
    </row>
    <row r="30" spans="2:18" x14ac:dyDescent="0.55000000000000004">
      <c r="B30" t="s">
        <v>1810</v>
      </c>
    </row>
    <row r="31" spans="2:18" x14ac:dyDescent="0.55000000000000004">
      <c r="B31" t="s">
        <v>1853</v>
      </c>
      <c r="C31">
        <v>0</v>
      </c>
      <c r="D31">
        <v>0</v>
      </c>
      <c r="E31">
        <v>0</v>
      </c>
      <c r="F31">
        <v>0</v>
      </c>
      <c r="G31">
        <v>0</v>
      </c>
      <c r="H31">
        <v>0</v>
      </c>
      <c r="I31">
        <v>0</v>
      </c>
      <c r="J31" s="22">
        <f t="shared" ref="J31:J37" si="13">I31+I31-H31</f>
        <v>0</v>
      </c>
      <c r="K31" s="30">
        <v>0</v>
      </c>
      <c r="L31" s="30">
        <v>0</v>
      </c>
      <c r="M31" s="22">
        <v>0</v>
      </c>
      <c r="N31" s="22">
        <v>0</v>
      </c>
      <c r="O31" s="22">
        <v>0</v>
      </c>
      <c r="P31" s="22">
        <v>0</v>
      </c>
      <c r="Q31" s="22">
        <v>0</v>
      </c>
    </row>
    <row r="32" spans="2:18" x14ac:dyDescent="0.55000000000000004">
      <c r="B32" t="s">
        <v>1802</v>
      </c>
      <c r="C32">
        <v>0</v>
      </c>
      <c r="D32">
        <v>0</v>
      </c>
      <c r="E32">
        <v>0</v>
      </c>
      <c r="F32">
        <v>0</v>
      </c>
      <c r="G32">
        <v>0</v>
      </c>
      <c r="H32">
        <v>0</v>
      </c>
      <c r="I32">
        <v>0</v>
      </c>
      <c r="J32" s="22">
        <f t="shared" si="13"/>
        <v>0</v>
      </c>
      <c r="K32" s="30">
        <v>0</v>
      </c>
      <c r="L32" s="30">
        <v>0</v>
      </c>
      <c r="M32" s="22">
        <v>0</v>
      </c>
      <c r="N32" s="22">
        <v>0</v>
      </c>
      <c r="O32" s="22">
        <v>0</v>
      </c>
      <c r="P32" s="22">
        <v>0</v>
      </c>
      <c r="Q32" s="22">
        <v>0</v>
      </c>
    </row>
    <row r="33" spans="2:18" x14ac:dyDescent="0.55000000000000004">
      <c r="B33" t="s">
        <v>1803</v>
      </c>
      <c r="C33">
        <v>0</v>
      </c>
      <c r="D33">
        <v>0</v>
      </c>
      <c r="E33">
        <v>0</v>
      </c>
      <c r="F33">
        <v>0</v>
      </c>
      <c r="G33">
        <v>0.01</v>
      </c>
      <c r="H33">
        <v>0.08</v>
      </c>
      <c r="I33">
        <v>0.17</v>
      </c>
      <c r="J33" s="22">
        <f t="shared" si="13"/>
        <v>0.26</v>
      </c>
      <c r="K33" s="30">
        <v>0.3</v>
      </c>
      <c r="L33" s="30">
        <v>0.34</v>
      </c>
      <c r="M33" s="22">
        <f>L33+(L33-K33)</f>
        <v>0.38000000000000006</v>
      </c>
      <c r="N33" s="22">
        <f>M33+(M33-L33)</f>
        <v>0.4200000000000001</v>
      </c>
      <c r="O33" s="22">
        <f>N33+(N33-M33)</f>
        <v>0.46000000000000013</v>
      </c>
      <c r="P33" s="22">
        <f>O33+(O33-N33)</f>
        <v>0.50000000000000022</v>
      </c>
      <c r="Q33" s="22">
        <f>P33+(P33-O33)</f>
        <v>0.54000000000000026</v>
      </c>
      <c r="R33" s="22"/>
    </row>
    <row r="34" spans="2:18" x14ac:dyDescent="0.55000000000000004">
      <c r="B34" t="s">
        <v>1804</v>
      </c>
      <c r="C34">
        <v>0</v>
      </c>
      <c r="D34">
        <v>0.03</v>
      </c>
      <c r="E34">
        <v>0.04</v>
      </c>
      <c r="F34">
        <v>0.06</v>
      </c>
      <c r="G34">
        <v>0.09</v>
      </c>
      <c r="H34">
        <v>0.08</v>
      </c>
      <c r="I34">
        <v>0.06</v>
      </c>
      <c r="J34" s="22">
        <f t="shared" si="13"/>
        <v>3.9999999999999994E-2</v>
      </c>
      <c r="K34" s="30">
        <v>0</v>
      </c>
      <c r="L34" s="30">
        <v>0</v>
      </c>
      <c r="M34" s="22">
        <v>0</v>
      </c>
      <c r="N34" s="22">
        <v>0</v>
      </c>
      <c r="O34" s="22">
        <v>0</v>
      </c>
      <c r="P34" s="22">
        <v>0</v>
      </c>
      <c r="Q34" s="22">
        <v>0</v>
      </c>
    </row>
    <row r="35" spans="2:18" x14ac:dyDescent="0.55000000000000004">
      <c r="B35" t="s">
        <v>1805</v>
      </c>
      <c r="C35">
        <v>0</v>
      </c>
      <c r="D35">
        <v>0</v>
      </c>
      <c r="E35">
        <v>0</v>
      </c>
      <c r="F35">
        <v>0</v>
      </c>
      <c r="G35">
        <v>0</v>
      </c>
      <c r="H35">
        <v>0</v>
      </c>
      <c r="I35">
        <v>0</v>
      </c>
      <c r="J35" s="22">
        <f t="shared" si="13"/>
        <v>0</v>
      </c>
      <c r="K35" s="30">
        <v>0</v>
      </c>
      <c r="L35" s="30">
        <v>0</v>
      </c>
      <c r="M35" s="22">
        <v>0</v>
      </c>
      <c r="N35" s="22">
        <v>0</v>
      </c>
      <c r="O35" s="22">
        <v>0</v>
      </c>
      <c r="P35" s="22">
        <v>0</v>
      </c>
      <c r="Q35" s="22">
        <v>0</v>
      </c>
    </row>
    <row r="36" spans="2:18" x14ac:dyDescent="0.55000000000000004">
      <c r="B36" t="s">
        <v>1806</v>
      </c>
      <c r="C36">
        <v>0</v>
      </c>
      <c r="D36">
        <v>0</v>
      </c>
      <c r="E36">
        <v>0</v>
      </c>
      <c r="F36">
        <v>0</v>
      </c>
      <c r="G36">
        <v>0</v>
      </c>
      <c r="H36">
        <v>0</v>
      </c>
      <c r="I36">
        <v>0</v>
      </c>
      <c r="J36" s="22">
        <f t="shared" si="13"/>
        <v>0</v>
      </c>
      <c r="K36" s="30">
        <v>0</v>
      </c>
      <c r="L36" s="30">
        <v>0</v>
      </c>
      <c r="M36" s="22">
        <v>0</v>
      </c>
      <c r="N36" s="22">
        <v>0</v>
      </c>
      <c r="O36" s="22">
        <v>0</v>
      </c>
      <c r="P36" s="22">
        <v>0</v>
      </c>
      <c r="Q36" s="22">
        <v>0</v>
      </c>
    </row>
    <row r="37" spans="2:18" x14ac:dyDescent="0.55000000000000004">
      <c r="B37" t="s">
        <v>1807</v>
      </c>
      <c r="C37">
        <v>0.02</v>
      </c>
      <c r="D37">
        <v>0</v>
      </c>
      <c r="E37">
        <v>0</v>
      </c>
      <c r="F37">
        <v>0</v>
      </c>
      <c r="G37">
        <v>0</v>
      </c>
      <c r="H37">
        <v>0</v>
      </c>
      <c r="I37">
        <v>0</v>
      </c>
      <c r="J37" s="22">
        <f t="shared" si="13"/>
        <v>0</v>
      </c>
      <c r="K37" s="30">
        <v>0</v>
      </c>
      <c r="L37" s="30">
        <v>0</v>
      </c>
      <c r="M37" s="22">
        <v>0</v>
      </c>
      <c r="N37" s="22">
        <v>0</v>
      </c>
      <c r="O37" s="22">
        <v>0</v>
      </c>
      <c r="P37" s="22">
        <v>0</v>
      </c>
      <c r="Q37" s="22">
        <v>0</v>
      </c>
    </row>
    <row r="38" spans="2:18" x14ac:dyDescent="0.55000000000000004">
      <c r="B38" t="s">
        <v>1747</v>
      </c>
      <c r="C38">
        <f>1-SUM(C31:C37)</f>
        <v>0.98</v>
      </c>
      <c r="D38">
        <f t="shared" ref="D38:Q38" si="14">1-SUM(D31:D37)</f>
        <v>0.97</v>
      </c>
      <c r="E38">
        <f t="shared" si="14"/>
        <v>0.96</v>
      </c>
      <c r="F38">
        <f t="shared" si="14"/>
        <v>0.94</v>
      </c>
      <c r="G38">
        <f t="shared" si="14"/>
        <v>0.9</v>
      </c>
      <c r="H38">
        <f t="shared" si="14"/>
        <v>0.84</v>
      </c>
      <c r="I38">
        <f t="shared" si="14"/>
        <v>0.77</v>
      </c>
      <c r="J38" s="22">
        <f t="shared" si="14"/>
        <v>0.7</v>
      </c>
      <c r="K38" s="30">
        <f t="shared" si="14"/>
        <v>0.7</v>
      </c>
      <c r="L38" s="30">
        <f t="shared" si="14"/>
        <v>0.65999999999999992</v>
      </c>
      <c r="M38" s="22">
        <f t="shared" si="14"/>
        <v>0.61999999999999988</v>
      </c>
      <c r="N38" s="22">
        <f t="shared" si="14"/>
        <v>0.57999999999999985</v>
      </c>
      <c r="O38" s="22">
        <f t="shared" si="14"/>
        <v>0.53999999999999981</v>
      </c>
      <c r="P38" s="22">
        <f t="shared" si="14"/>
        <v>0.49999999999999978</v>
      </c>
      <c r="Q38" s="22">
        <f t="shared" si="14"/>
        <v>0.45999999999999974</v>
      </c>
      <c r="R38" s="22"/>
    </row>
    <row r="39" spans="2:18" x14ac:dyDescent="0.55000000000000004">
      <c r="K39" s="30"/>
      <c r="L39" s="30"/>
    </row>
    <row r="40" spans="2:18" x14ac:dyDescent="0.55000000000000004">
      <c r="B40" t="s">
        <v>1811</v>
      </c>
    </row>
    <row r="41" spans="2:18" x14ac:dyDescent="0.55000000000000004">
      <c r="B41" t="s">
        <v>1812</v>
      </c>
    </row>
    <row r="43" spans="2:18" x14ac:dyDescent="0.55000000000000004">
      <c r="B43" t="s">
        <v>1813</v>
      </c>
    </row>
    <row r="44" spans="2:18" x14ac:dyDescent="0.55000000000000004">
      <c r="B44" t="s">
        <v>1814</v>
      </c>
    </row>
    <row r="45" spans="2:18" x14ac:dyDescent="0.55000000000000004">
      <c r="B45" t="s">
        <v>1815</v>
      </c>
    </row>
    <row r="46" spans="2:18" x14ac:dyDescent="0.55000000000000004">
      <c r="B46" t="s">
        <v>2209</v>
      </c>
    </row>
    <row r="48" spans="2:18" x14ac:dyDescent="0.55000000000000004">
      <c r="B48" t="s">
        <v>1816</v>
      </c>
    </row>
    <row r="49" spans="2:17" x14ac:dyDescent="0.55000000000000004">
      <c r="B49" t="s">
        <v>1817</v>
      </c>
    </row>
    <row r="51" spans="2:17" x14ac:dyDescent="0.55000000000000004">
      <c r="B51" t="s">
        <v>2210</v>
      </c>
    </row>
    <row r="64" spans="2:17" x14ac:dyDescent="0.55000000000000004">
      <c r="B64" s="35" t="s">
        <v>1854</v>
      </c>
      <c r="C64" s="36">
        <v>2015</v>
      </c>
      <c r="D64" s="36">
        <v>2018</v>
      </c>
      <c r="E64" s="36">
        <v>2020</v>
      </c>
      <c r="F64" s="36">
        <v>2022</v>
      </c>
      <c r="G64" s="36">
        <v>2024</v>
      </c>
      <c r="H64" s="36">
        <v>2026</v>
      </c>
      <c r="I64" s="36">
        <v>2028</v>
      </c>
      <c r="J64" s="36">
        <v>2030</v>
      </c>
      <c r="K64" s="36">
        <v>2040</v>
      </c>
      <c r="L64" s="36">
        <v>2050</v>
      </c>
      <c r="M64" s="36">
        <v>2060</v>
      </c>
      <c r="N64" s="36">
        <v>2070</v>
      </c>
      <c r="O64" s="36">
        <v>2080</v>
      </c>
      <c r="P64" s="36">
        <v>2090</v>
      </c>
      <c r="Q64" s="36">
        <v>2100</v>
      </c>
    </row>
    <row r="65" spans="2:17" x14ac:dyDescent="0.55000000000000004">
      <c r="B65" s="59" t="s">
        <v>1801</v>
      </c>
      <c r="C65" s="60"/>
      <c r="D65" s="60"/>
      <c r="E65" s="60"/>
      <c r="F65" s="60"/>
      <c r="G65" s="60"/>
      <c r="H65" s="60"/>
      <c r="I65" s="60"/>
      <c r="J65" s="60"/>
      <c r="K65" s="60"/>
      <c r="L65" s="60"/>
      <c r="M65" s="60"/>
      <c r="N65" s="60"/>
      <c r="O65" s="60"/>
      <c r="P65" s="60"/>
      <c r="Q65" s="61"/>
    </row>
    <row r="66" spans="2:17" x14ac:dyDescent="0.55000000000000004">
      <c r="B66" s="37" t="s">
        <v>1853</v>
      </c>
      <c r="C66" s="37">
        <v>0</v>
      </c>
      <c r="D66" s="37">
        <v>0</v>
      </c>
      <c r="E66" s="37">
        <v>0</v>
      </c>
      <c r="F66" s="37">
        <v>0</v>
      </c>
      <c r="G66" s="37">
        <v>0</v>
      </c>
      <c r="H66" s="37">
        <v>0</v>
      </c>
      <c r="I66" s="37">
        <v>0</v>
      </c>
      <c r="J66" s="37">
        <v>0</v>
      </c>
      <c r="K66" s="37">
        <v>0</v>
      </c>
      <c r="L66" s="37">
        <v>0</v>
      </c>
      <c r="M66" s="37">
        <v>0</v>
      </c>
      <c r="N66" s="37">
        <v>0</v>
      </c>
      <c r="O66" s="37">
        <v>0</v>
      </c>
      <c r="P66" s="37">
        <v>0</v>
      </c>
      <c r="Q66" s="37">
        <v>0</v>
      </c>
    </row>
    <row r="67" spans="2:17" x14ac:dyDescent="0.55000000000000004">
      <c r="B67" s="37" t="s">
        <v>1802</v>
      </c>
      <c r="C67" s="37">
        <v>0</v>
      </c>
      <c r="D67" s="37">
        <v>0</v>
      </c>
      <c r="E67" s="37">
        <v>0</v>
      </c>
      <c r="F67" s="37">
        <v>0</v>
      </c>
      <c r="G67" s="37">
        <v>0</v>
      </c>
      <c r="H67" s="37">
        <v>0</v>
      </c>
      <c r="I67" s="37">
        <v>0</v>
      </c>
      <c r="J67" s="37">
        <v>0</v>
      </c>
      <c r="K67" s="37">
        <v>0</v>
      </c>
      <c r="L67" s="37">
        <v>0</v>
      </c>
      <c r="M67" s="37">
        <v>0</v>
      </c>
      <c r="N67" s="37">
        <v>0</v>
      </c>
      <c r="O67" s="37">
        <v>0</v>
      </c>
      <c r="P67" s="37">
        <v>0</v>
      </c>
      <c r="Q67" s="37">
        <v>0</v>
      </c>
    </row>
    <row r="68" spans="2:17" x14ac:dyDescent="0.55000000000000004">
      <c r="B68" s="37" t="s">
        <v>1803</v>
      </c>
      <c r="C68" s="37">
        <v>0</v>
      </c>
      <c r="D68" s="37">
        <v>0</v>
      </c>
      <c r="E68" s="37">
        <v>0</v>
      </c>
      <c r="F68" s="37">
        <v>0.05</v>
      </c>
      <c r="G68" s="37">
        <v>0.12</v>
      </c>
      <c r="H68" s="37">
        <v>0.16</v>
      </c>
      <c r="I68" s="37">
        <v>0.2</v>
      </c>
      <c r="J68" s="37">
        <v>0.24000000000000002</v>
      </c>
      <c r="K68" s="37">
        <v>0.35499999999999998</v>
      </c>
      <c r="L68" s="37">
        <v>0.47</v>
      </c>
      <c r="M68" s="37">
        <v>0.58499999999999996</v>
      </c>
      <c r="N68" s="37">
        <v>0.7</v>
      </c>
      <c r="O68" s="37">
        <v>0.81499999999999995</v>
      </c>
      <c r="P68" s="37">
        <v>1</v>
      </c>
      <c r="Q68" s="37">
        <v>1</v>
      </c>
    </row>
    <row r="69" spans="2:17" x14ac:dyDescent="0.55000000000000004">
      <c r="B69" s="37" t="s">
        <v>1804</v>
      </c>
      <c r="C69" s="37">
        <v>0</v>
      </c>
      <c r="D69" s="37">
        <v>0.15</v>
      </c>
      <c r="E69" s="37">
        <v>0.28999999999999998</v>
      </c>
      <c r="F69" s="37">
        <v>0.4</v>
      </c>
      <c r="G69" s="37">
        <v>0.4</v>
      </c>
      <c r="H69" s="37">
        <v>0.34</v>
      </c>
      <c r="I69" s="37">
        <v>0.28999999999999998</v>
      </c>
      <c r="J69" s="37">
        <v>0.23999999999999994</v>
      </c>
      <c r="K69" s="37">
        <v>0.15999999999999998</v>
      </c>
      <c r="L69" s="37">
        <v>0.08</v>
      </c>
      <c r="M69" s="37">
        <v>0</v>
      </c>
      <c r="N69" s="37">
        <v>0</v>
      </c>
      <c r="O69" s="37">
        <v>0</v>
      </c>
      <c r="P69" s="37">
        <v>0</v>
      </c>
      <c r="Q69" s="37">
        <v>0</v>
      </c>
    </row>
    <row r="70" spans="2:17" x14ac:dyDescent="0.55000000000000004">
      <c r="B70" s="37" t="s">
        <v>1805</v>
      </c>
      <c r="C70" s="37">
        <v>0</v>
      </c>
      <c r="D70" s="37">
        <v>0</v>
      </c>
      <c r="E70" s="37">
        <v>0</v>
      </c>
      <c r="F70" s="37">
        <v>0</v>
      </c>
      <c r="G70" s="37">
        <v>0</v>
      </c>
      <c r="H70" s="37">
        <v>0</v>
      </c>
      <c r="I70" s="37">
        <v>0</v>
      </c>
      <c r="J70" s="37">
        <v>0</v>
      </c>
      <c r="K70" s="37">
        <v>0</v>
      </c>
      <c r="L70" s="37">
        <v>0</v>
      </c>
      <c r="M70" s="37">
        <v>0</v>
      </c>
      <c r="N70" s="37">
        <v>0</v>
      </c>
      <c r="O70" s="37">
        <v>0</v>
      </c>
      <c r="P70" s="37">
        <v>0</v>
      </c>
      <c r="Q70" s="37">
        <v>0</v>
      </c>
    </row>
    <row r="71" spans="2:17" x14ac:dyDescent="0.55000000000000004">
      <c r="B71" s="37" t="s">
        <v>1806</v>
      </c>
      <c r="C71" s="37">
        <v>0.04</v>
      </c>
      <c r="D71" s="37">
        <v>0.19</v>
      </c>
      <c r="E71" s="37">
        <v>0.15</v>
      </c>
      <c r="F71" s="37">
        <v>0.14000000000000001</v>
      </c>
      <c r="G71" s="37">
        <v>0.12</v>
      </c>
      <c r="H71" s="37">
        <v>0.17</v>
      </c>
      <c r="I71" s="37">
        <v>0.17</v>
      </c>
      <c r="J71" s="37">
        <v>0.17</v>
      </c>
      <c r="K71" s="37">
        <v>0.13500000000000001</v>
      </c>
      <c r="L71" s="37">
        <v>0.1</v>
      </c>
      <c r="M71" s="37">
        <v>6.5000000000000002E-2</v>
      </c>
      <c r="N71" s="37">
        <v>0</v>
      </c>
      <c r="O71" s="37">
        <v>0</v>
      </c>
      <c r="P71" s="37">
        <v>0</v>
      </c>
      <c r="Q71" s="37">
        <v>0</v>
      </c>
    </row>
    <row r="72" spans="2:17" x14ac:dyDescent="0.55000000000000004">
      <c r="B72" s="37" t="s">
        <v>1807</v>
      </c>
      <c r="C72" s="37">
        <v>0.73</v>
      </c>
      <c r="D72" s="37">
        <v>0.35</v>
      </c>
      <c r="E72" s="37">
        <v>0.26</v>
      </c>
      <c r="F72" s="37">
        <v>0.05</v>
      </c>
      <c r="G72" s="37">
        <v>0</v>
      </c>
      <c r="H72" s="37">
        <v>0</v>
      </c>
      <c r="I72" s="37">
        <v>0</v>
      </c>
      <c r="J72" s="37">
        <v>0</v>
      </c>
      <c r="K72" s="37">
        <v>0</v>
      </c>
      <c r="L72" s="37">
        <v>0</v>
      </c>
      <c r="M72" s="37">
        <v>0</v>
      </c>
      <c r="N72" s="37">
        <v>0</v>
      </c>
      <c r="O72" s="37">
        <v>0</v>
      </c>
      <c r="P72" s="37">
        <v>0</v>
      </c>
      <c r="Q72" s="37">
        <v>0</v>
      </c>
    </row>
    <row r="73" spans="2:17" x14ac:dyDescent="0.55000000000000004">
      <c r="B73" s="37" t="s">
        <v>1747</v>
      </c>
      <c r="C73" s="37">
        <v>0.22999999999999998</v>
      </c>
      <c r="D73" s="37">
        <v>0.31000000000000005</v>
      </c>
      <c r="E73" s="37">
        <v>0.30000000000000004</v>
      </c>
      <c r="F73" s="37">
        <v>0.35999999999999988</v>
      </c>
      <c r="G73" s="37">
        <v>0.36</v>
      </c>
      <c r="H73" s="37">
        <v>0.32999999999999996</v>
      </c>
      <c r="I73" s="37">
        <v>0.33999999999999997</v>
      </c>
      <c r="J73" s="37">
        <v>0.35</v>
      </c>
      <c r="K73" s="37">
        <v>0.35000000000000009</v>
      </c>
      <c r="L73" s="37">
        <v>0.35000000000000009</v>
      </c>
      <c r="M73" s="37">
        <v>0.35000000000000009</v>
      </c>
      <c r="N73" s="37">
        <v>0.30000000000000004</v>
      </c>
      <c r="O73" s="37">
        <v>0.18500000000000005</v>
      </c>
      <c r="P73" s="37">
        <v>0</v>
      </c>
      <c r="Q73" s="37">
        <v>0</v>
      </c>
    </row>
    <row r="74" spans="2:17" x14ac:dyDescent="0.55000000000000004">
      <c r="B74" s="62" t="s">
        <v>1855</v>
      </c>
      <c r="C74" s="63"/>
      <c r="D74" s="63"/>
      <c r="E74" s="63"/>
      <c r="F74" s="63"/>
      <c r="G74" s="63"/>
      <c r="H74" s="63"/>
      <c r="I74" s="63"/>
      <c r="J74" s="63"/>
      <c r="K74" s="63"/>
      <c r="L74" s="63"/>
      <c r="M74" s="63"/>
      <c r="N74" s="63"/>
      <c r="O74" s="63"/>
      <c r="P74" s="63"/>
      <c r="Q74" s="64"/>
    </row>
    <row r="75" spans="2:17" x14ac:dyDescent="0.55000000000000004">
      <c r="B75" s="37" t="s">
        <v>1853</v>
      </c>
      <c r="C75" s="37">
        <v>0.18</v>
      </c>
      <c r="D75" s="37">
        <v>0.19</v>
      </c>
      <c r="E75" s="37">
        <v>0.21</v>
      </c>
      <c r="F75" s="37">
        <v>0.25</v>
      </c>
      <c r="G75" s="37">
        <v>0.24</v>
      </c>
      <c r="H75" s="37">
        <v>0.27</v>
      </c>
      <c r="I75" s="37">
        <v>0.31</v>
      </c>
      <c r="J75" s="37">
        <v>0.35</v>
      </c>
      <c r="K75" s="37">
        <v>0.38999999999999996</v>
      </c>
      <c r="L75" s="37">
        <v>0.42999999999999994</v>
      </c>
      <c r="M75" s="37">
        <v>0.46999999999999992</v>
      </c>
      <c r="N75" s="37">
        <v>0.5099999999999999</v>
      </c>
      <c r="O75" s="37">
        <v>0.54999999999999982</v>
      </c>
      <c r="P75" s="37">
        <v>0.58999999999999975</v>
      </c>
      <c r="Q75" s="37">
        <v>0.62999999999999967</v>
      </c>
    </row>
    <row r="76" spans="2:17" x14ac:dyDescent="0.55000000000000004">
      <c r="B76" s="37" t="s">
        <v>1802</v>
      </c>
      <c r="C76" s="37">
        <v>0</v>
      </c>
      <c r="D76" s="37">
        <v>0.02</v>
      </c>
      <c r="E76" s="37">
        <v>0.04</v>
      </c>
      <c r="F76" s="37">
        <v>0.04</v>
      </c>
      <c r="G76" s="37">
        <v>0.03</v>
      </c>
      <c r="H76" s="37">
        <v>0.03</v>
      </c>
      <c r="I76" s="37">
        <v>0.03</v>
      </c>
      <c r="J76" s="37">
        <v>0</v>
      </c>
      <c r="K76" s="37">
        <v>0</v>
      </c>
      <c r="L76" s="37">
        <v>0</v>
      </c>
      <c r="M76" s="37">
        <v>0</v>
      </c>
      <c r="N76" s="37">
        <v>0</v>
      </c>
      <c r="O76" s="37">
        <v>0</v>
      </c>
      <c r="P76" s="37">
        <v>0</v>
      </c>
      <c r="Q76" s="37">
        <v>0</v>
      </c>
    </row>
    <row r="77" spans="2:17" x14ac:dyDescent="0.55000000000000004">
      <c r="B77" s="37" t="s">
        <v>1803</v>
      </c>
      <c r="C77" s="37">
        <v>0</v>
      </c>
      <c r="D77" s="37">
        <v>0.01</v>
      </c>
      <c r="E77" s="37">
        <v>0.08</v>
      </c>
      <c r="F77" s="37">
        <v>0.3</v>
      </c>
      <c r="G77" s="37">
        <v>0.47</v>
      </c>
      <c r="H77" s="37">
        <v>0.56999999999999995</v>
      </c>
      <c r="I77" s="37">
        <v>0.61</v>
      </c>
      <c r="J77" s="37">
        <v>0.65</v>
      </c>
      <c r="K77" s="37">
        <v>0.6100000000000001</v>
      </c>
      <c r="L77" s="37">
        <v>0.57000000000000006</v>
      </c>
      <c r="M77" s="37">
        <v>0.53</v>
      </c>
      <c r="N77" s="37">
        <v>0.4900000000000001</v>
      </c>
      <c r="O77" s="37">
        <v>0.45000000000000018</v>
      </c>
      <c r="P77" s="37">
        <v>0.41000000000000025</v>
      </c>
      <c r="Q77" s="37">
        <v>0.37000000000000033</v>
      </c>
    </row>
    <row r="78" spans="2:17" x14ac:dyDescent="0.55000000000000004">
      <c r="B78" s="37" t="s">
        <v>1804</v>
      </c>
      <c r="C78" s="37">
        <v>0.28000000000000003</v>
      </c>
      <c r="D78" s="37">
        <v>0.5</v>
      </c>
      <c r="E78" s="37">
        <v>0.5</v>
      </c>
      <c r="F78" s="37">
        <v>0.34</v>
      </c>
      <c r="G78" s="37">
        <v>0.23</v>
      </c>
      <c r="H78" s="37">
        <v>0.11</v>
      </c>
      <c r="I78" s="37">
        <v>0.03</v>
      </c>
      <c r="J78" s="37">
        <v>0</v>
      </c>
      <c r="K78" s="37">
        <v>0</v>
      </c>
      <c r="L78" s="37">
        <v>0</v>
      </c>
      <c r="M78" s="37">
        <v>0</v>
      </c>
      <c r="N78" s="37">
        <v>0</v>
      </c>
      <c r="O78" s="37">
        <v>0</v>
      </c>
      <c r="P78" s="37">
        <v>0</v>
      </c>
      <c r="Q78" s="37">
        <v>0</v>
      </c>
    </row>
    <row r="79" spans="2:17" x14ac:dyDescent="0.55000000000000004">
      <c r="B79" s="37" t="s">
        <v>1805</v>
      </c>
      <c r="C79" s="37">
        <v>0.36</v>
      </c>
      <c r="D79" s="37">
        <v>0.15</v>
      </c>
      <c r="E79" s="37">
        <v>0.08</v>
      </c>
      <c r="F79" s="37">
        <v>0.03</v>
      </c>
      <c r="G79" s="37">
        <v>0</v>
      </c>
      <c r="H79" s="37">
        <v>0</v>
      </c>
      <c r="I79" s="37">
        <v>0</v>
      </c>
      <c r="J79" s="37">
        <v>0</v>
      </c>
      <c r="K79" s="37">
        <v>0</v>
      </c>
      <c r="L79" s="37">
        <v>0</v>
      </c>
      <c r="M79" s="37">
        <v>0</v>
      </c>
      <c r="N79" s="37">
        <v>0</v>
      </c>
      <c r="O79" s="37">
        <v>0</v>
      </c>
      <c r="P79" s="37">
        <v>0</v>
      </c>
      <c r="Q79" s="37">
        <v>0</v>
      </c>
    </row>
    <row r="80" spans="2:17" x14ac:dyDescent="0.55000000000000004">
      <c r="B80" s="37" t="s">
        <v>1806</v>
      </c>
      <c r="C80" s="37">
        <v>0</v>
      </c>
      <c r="D80" s="37">
        <v>0</v>
      </c>
      <c r="E80" s="37">
        <v>0</v>
      </c>
      <c r="F80" s="37">
        <v>0</v>
      </c>
      <c r="G80" s="37">
        <v>0</v>
      </c>
      <c r="H80" s="37">
        <v>0</v>
      </c>
      <c r="I80" s="37">
        <v>0</v>
      </c>
      <c r="J80" s="37">
        <v>0</v>
      </c>
      <c r="K80" s="37">
        <v>0</v>
      </c>
      <c r="L80" s="37">
        <v>0</v>
      </c>
      <c r="M80" s="37">
        <v>0</v>
      </c>
      <c r="N80" s="37">
        <v>0</v>
      </c>
      <c r="O80" s="37">
        <v>0</v>
      </c>
      <c r="P80" s="37">
        <v>0</v>
      </c>
      <c r="Q80" s="37">
        <v>0</v>
      </c>
    </row>
    <row r="81" spans="2:17" x14ac:dyDescent="0.55000000000000004">
      <c r="B81" s="37" t="s">
        <v>1807</v>
      </c>
      <c r="C81" s="37">
        <v>7.0000000000000007E-2</v>
      </c>
      <c r="D81" s="37">
        <v>0.04</v>
      </c>
      <c r="E81" s="37">
        <v>0.01</v>
      </c>
      <c r="F81" s="37">
        <v>0</v>
      </c>
      <c r="G81" s="37">
        <v>0</v>
      </c>
      <c r="H81" s="37">
        <v>0</v>
      </c>
      <c r="I81" s="37">
        <v>0</v>
      </c>
      <c r="J81" s="37">
        <v>0</v>
      </c>
      <c r="K81" s="37">
        <v>0</v>
      </c>
      <c r="L81" s="37">
        <v>0</v>
      </c>
      <c r="M81" s="37">
        <v>0</v>
      </c>
      <c r="N81" s="37">
        <v>0</v>
      </c>
      <c r="O81" s="37">
        <v>0</v>
      </c>
      <c r="P81" s="37">
        <v>0</v>
      </c>
      <c r="Q81" s="37">
        <v>0</v>
      </c>
    </row>
    <row r="82" spans="2:17" x14ac:dyDescent="0.55000000000000004">
      <c r="B82" s="37" t="s">
        <v>1747</v>
      </c>
      <c r="C82" s="37">
        <v>0.10999999999999988</v>
      </c>
      <c r="D82" s="37">
        <v>8.9999999999999969E-2</v>
      </c>
      <c r="E82" s="37">
        <v>7.999999999999996E-2</v>
      </c>
      <c r="F82" s="37">
        <v>4.0000000000000036E-2</v>
      </c>
      <c r="G82" s="37">
        <v>3.0000000000000027E-2</v>
      </c>
      <c r="H82" s="37">
        <v>2.0000000000000018E-2</v>
      </c>
      <c r="I82" s="37">
        <v>2.0000000000000018E-2</v>
      </c>
      <c r="J82" s="37">
        <v>0</v>
      </c>
      <c r="K82" s="37">
        <v>0</v>
      </c>
      <c r="L82" s="37">
        <v>0</v>
      </c>
      <c r="M82" s="37">
        <v>0</v>
      </c>
      <c r="N82" s="37">
        <v>0</v>
      </c>
      <c r="O82" s="37">
        <v>0</v>
      </c>
      <c r="P82" s="37">
        <v>0</v>
      </c>
      <c r="Q82" s="37">
        <v>0</v>
      </c>
    </row>
    <row r="83" spans="2:17" x14ac:dyDescent="0.55000000000000004">
      <c r="B83" s="65" t="s">
        <v>1856</v>
      </c>
      <c r="C83" s="66"/>
      <c r="D83" s="66"/>
      <c r="E83" s="66"/>
      <c r="F83" s="66"/>
      <c r="G83" s="66"/>
      <c r="H83" s="66"/>
      <c r="I83" s="66"/>
      <c r="J83" s="66"/>
      <c r="K83" s="66"/>
      <c r="L83" s="66"/>
      <c r="M83" s="66"/>
      <c r="N83" s="66"/>
      <c r="O83" s="66"/>
      <c r="P83" s="66"/>
      <c r="Q83" s="67"/>
    </row>
    <row r="84" spans="2:17" x14ac:dyDescent="0.55000000000000004">
      <c r="B84" s="37" t="s">
        <v>1853</v>
      </c>
      <c r="C84" s="37">
        <v>0</v>
      </c>
      <c r="D84" s="37">
        <v>0.02</v>
      </c>
      <c r="E84" s="37">
        <v>0.04</v>
      </c>
      <c r="F84" s="37">
        <v>0.05</v>
      </c>
      <c r="G84" s="37">
        <v>0.05</v>
      </c>
      <c r="H84" s="37">
        <v>0.03</v>
      </c>
      <c r="I84" s="37">
        <v>0.04</v>
      </c>
      <c r="J84" s="37">
        <v>0.05</v>
      </c>
      <c r="K84" s="37">
        <v>6.0000000000000005E-2</v>
      </c>
      <c r="L84" s="37">
        <v>7.0000000000000007E-2</v>
      </c>
      <c r="M84" s="37">
        <v>8.0000000000000016E-2</v>
      </c>
      <c r="N84" s="37">
        <v>9.0000000000000024E-2</v>
      </c>
      <c r="O84" s="37">
        <v>0.10000000000000003</v>
      </c>
      <c r="P84" s="37">
        <v>0.11000000000000004</v>
      </c>
      <c r="Q84" s="37">
        <v>0.12000000000000005</v>
      </c>
    </row>
    <row r="85" spans="2:17" x14ac:dyDescent="0.55000000000000004">
      <c r="B85" s="37" t="s">
        <v>1802</v>
      </c>
      <c r="C85" s="37">
        <v>0.23</v>
      </c>
      <c r="D85" s="37">
        <v>0.18</v>
      </c>
      <c r="E85" s="37">
        <v>0.17</v>
      </c>
      <c r="F85" s="37">
        <v>0.14000000000000001</v>
      </c>
      <c r="G85" s="37">
        <v>0.12</v>
      </c>
      <c r="H85" s="37">
        <v>0.13</v>
      </c>
      <c r="I85" s="37">
        <v>0.14000000000000001</v>
      </c>
      <c r="J85" s="37">
        <v>0.15000000000000002</v>
      </c>
      <c r="K85" s="37">
        <v>0.16000000000000003</v>
      </c>
      <c r="L85" s="37">
        <v>0.17000000000000004</v>
      </c>
      <c r="M85" s="37">
        <v>0.18000000000000005</v>
      </c>
      <c r="N85" s="37">
        <v>0.19000000000000006</v>
      </c>
      <c r="O85" s="37">
        <v>0.20000000000000007</v>
      </c>
      <c r="P85" s="37">
        <v>0.21000000000000008</v>
      </c>
      <c r="Q85" s="37">
        <v>0.22000000000000008</v>
      </c>
    </row>
    <row r="86" spans="2:17" x14ac:dyDescent="0.55000000000000004">
      <c r="B86" s="37" t="s">
        <v>1803</v>
      </c>
      <c r="C86" s="37">
        <v>0</v>
      </c>
      <c r="D86" s="37">
        <v>0</v>
      </c>
      <c r="E86" s="37">
        <v>0.05</v>
      </c>
      <c r="F86" s="37">
        <v>0.13</v>
      </c>
      <c r="G86" s="37">
        <v>0.2</v>
      </c>
      <c r="H86" s="37">
        <v>0.27</v>
      </c>
      <c r="I86" s="37">
        <v>0.28000000000000003</v>
      </c>
      <c r="J86" s="37">
        <v>0.29000000000000004</v>
      </c>
      <c r="K86" s="37">
        <v>0.30000000000000004</v>
      </c>
      <c r="L86" s="37">
        <v>0.31000000000000005</v>
      </c>
      <c r="M86" s="37">
        <v>0.32000000000000006</v>
      </c>
      <c r="N86" s="37">
        <v>0.33000000000000007</v>
      </c>
      <c r="O86" s="37">
        <v>0.34000000000000008</v>
      </c>
      <c r="P86" s="37">
        <v>0.35000000000000009</v>
      </c>
      <c r="Q86" s="37">
        <v>0.3600000000000001</v>
      </c>
    </row>
    <row r="87" spans="2:17" x14ac:dyDescent="0.55000000000000004">
      <c r="B87" s="37" t="s">
        <v>1804</v>
      </c>
      <c r="C87" s="37">
        <v>0.08</v>
      </c>
      <c r="D87" s="37">
        <v>0.2</v>
      </c>
      <c r="E87" s="37">
        <v>0.27</v>
      </c>
      <c r="F87" s="37">
        <v>0.2</v>
      </c>
      <c r="G87" s="37">
        <v>0.13</v>
      </c>
      <c r="H87" s="37">
        <v>7.0000000000000007E-2</v>
      </c>
      <c r="I87" s="37">
        <v>0.05</v>
      </c>
      <c r="J87" s="37">
        <v>0.03</v>
      </c>
      <c r="K87" s="37">
        <v>0</v>
      </c>
      <c r="L87" s="37">
        <v>0</v>
      </c>
      <c r="M87" s="37">
        <v>0</v>
      </c>
      <c r="N87" s="37">
        <v>0</v>
      </c>
      <c r="O87" s="37">
        <v>0</v>
      </c>
      <c r="P87" s="37">
        <v>0</v>
      </c>
      <c r="Q87" s="37">
        <v>0</v>
      </c>
    </row>
    <row r="88" spans="2:17" x14ac:dyDescent="0.55000000000000004">
      <c r="B88" s="37" t="s">
        <v>1805</v>
      </c>
      <c r="C88" s="37">
        <v>0</v>
      </c>
      <c r="D88" s="37">
        <v>0</v>
      </c>
      <c r="E88" s="37">
        <v>0</v>
      </c>
      <c r="F88" s="37">
        <v>0</v>
      </c>
      <c r="G88" s="37">
        <v>0</v>
      </c>
      <c r="H88" s="37">
        <v>0</v>
      </c>
      <c r="I88" s="37">
        <v>0</v>
      </c>
      <c r="J88" s="37">
        <v>0</v>
      </c>
      <c r="K88" s="37">
        <v>0</v>
      </c>
      <c r="L88" s="37">
        <v>0</v>
      </c>
      <c r="M88" s="37">
        <v>0</v>
      </c>
      <c r="N88" s="37">
        <v>0</v>
      </c>
      <c r="O88" s="37">
        <v>0</v>
      </c>
      <c r="P88" s="37">
        <v>0</v>
      </c>
      <c r="Q88" s="37">
        <v>0</v>
      </c>
    </row>
    <row r="89" spans="2:17" x14ac:dyDescent="0.55000000000000004">
      <c r="B89" s="37" t="s">
        <v>1806</v>
      </c>
      <c r="C89" s="37">
        <v>0</v>
      </c>
      <c r="D89" s="37">
        <v>0</v>
      </c>
      <c r="E89" s="37">
        <v>0</v>
      </c>
      <c r="F89" s="37">
        <v>0</v>
      </c>
      <c r="G89" s="37">
        <v>0</v>
      </c>
      <c r="H89" s="37">
        <v>0</v>
      </c>
      <c r="I89" s="37">
        <v>0</v>
      </c>
      <c r="J89" s="37">
        <v>0</v>
      </c>
      <c r="K89" s="37">
        <v>0</v>
      </c>
      <c r="L89" s="37">
        <v>0</v>
      </c>
      <c r="M89" s="37">
        <v>0</v>
      </c>
      <c r="N89" s="37">
        <v>0</v>
      </c>
      <c r="O89" s="37">
        <v>0</v>
      </c>
      <c r="P89" s="37">
        <v>0</v>
      </c>
      <c r="Q89" s="37">
        <v>0</v>
      </c>
    </row>
    <row r="90" spans="2:17" x14ac:dyDescent="0.55000000000000004">
      <c r="B90" s="37" t="s">
        <v>1807</v>
      </c>
      <c r="C90" s="37">
        <v>0.23</v>
      </c>
      <c r="D90" s="37">
        <v>0.11</v>
      </c>
      <c r="E90" s="37">
        <v>0</v>
      </c>
      <c r="F90" s="37">
        <v>0</v>
      </c>
      <c r="G90" s="37">
        <v>0</v>
      </c>
      <c r="H90" s="37">
        <v>0</v>
      </c>
      <c r="I90" s="37">
        <v>0</v>
      </c>
      <c r="J90" s="37">
        <v>0</v>
      </c>
      <c r="K90" s="37">
        <v>0</v>
      </c>
      <c r="L90" s="37">
        <v>0</v>
      </c>
      <c r="M90" s="37">
        <v>0</v>
      </c>
      <c r="N90" s="37">
        <v>0</v>
      </c>
      <c r="O90" s="37">
        <v>0</v>
      </c>
      <c r="P90" s="37">
        <v>0</v>
      </c>
      <c r="Q90" s="37">
        <v>0</v>
      </c>
    </row>
    <row r="91" spans="2:17" x14ac:dyDescent="0.55000000000000004">
      <c r="B91" s="37" t="s">
        <v>1747</v>
      </c>
      <c r="C91" s="37">
        <v>0.45999999999999996</v>
      </c>
      <c r="D91" s="37">
        <v>0.49</v>
      </c>
      <c r="E91" s="37">
        <v>0.47</v>
      </c>
      <c r="F91" s="37">
        <v>0.48</v>
      </c>
      <c r="G91" s="37">
        <v>0.5</v>
      </c>
      <c r="H91" s="37">
        <v>0.5</v>
      </c>
      <c r="I91" s="37">
        <v>0.48999999999999988</v>
      </c>
      <c r="J91" s="37">
        <v>0.48</v>
      </c>
      <c r="K91" s="37">
        <v>0.48</v>
      </c>
      <c r="L91" s="37">
        <v>0.44999999999999996</v>
      </c>
      <c r="M91" s="37">
        <v>0.41999999999999993</v>
      </c>
      <c r="N91" s="37">
        <v>0.3899999999999999</v>
      </c>
      <c r="O91" s="37">
        <v>0.35999999999999988</v>
      </c>
      <c r="P91" s="37">
        <v>0.32999999999999985</v>
      </c>
      <c r="Q91" s="37">
        <v>0.29999999999999982</v>
      </c>
    </row>
    <row r="92" spans="2:17" x14ac:dyDescent="0.55000000000000004">
      <c r="B92" s="68" t="s">
        <v>1810</v>
      </c>
      <c r="C92" s="69"/>
      <c r="D92" s="69"/>
      <c r="E92" s="69"/>
      <c r="F92" s="69"/>
      <c r="G92" s="69"/>
      <c r="H92" s="69"/>
      <c r="I92" s="69"/>
      <c r="J92" s="69"/>
      <c r="K92" s="69"/>
      <c r="L92" s="69"/>
      <c r="M92" s="69"/>
      <c r="N92" s="69"/>
      <c r="O92" s="69"/>
      <c r="P92" s="69"/>
      <c r="Q92" s="70"/>
    </row>
    <row r="93" spans="2:17" x14ac:dyDescent="0.55000000000000004">
      <c r="B93" s="37" t="s">
        <v>1853</v>
      </c>
      <c r="C93" s="37">
        <v>0</v>
      </c>
      <c r="D93" s="37">
        <v>0</v>
      </c>
      <c r="E93" s="37">
        <v>0</v>
      </c>
      <c r="F93" s="37">
        <v>0</v>
      </c>
      <c r="G93" s="37">
        <v>0</v>
      </c>
      <c r="H93" s="37">
        <v>0</v>
      </c>
      <c r="I93" s="37">
        <v>0</v>
      </c>
      <c r="J93" s="37">
        <v>0</v>
      </c>
      <c r="K93" s="37">
        <v>0</v>
      </c>
      <c r="L93" s="37">
        <v>0</v>
      </c>
      <c r="M93" s="37">
        <v>0</v>
      </c>
      <c r="N93" s="37">
        <v>0</v>
      </c>
      <c r="O93" s="37">
        <v>0</v>
      </c>
      <c r="P93" s="37">
        <v>0</v>
      </c>
      <c r="Q93" s="37">
        <v>0</v>
      </c>
    </row>
    <row r="94" spans="2:17" x14ac:dyDescent="0.55000000000000004">
      <c r="B94" s="37" t="s">
        <v>1802</v>
      </c>
      <c r="C94" s="37">
        <v>0</v>
      </c>
      <c r="D94" s="37">
        <v>0</v>
      </c>
      <c r="E94" s="37">
        <v>0</v>
      </c>
      <c r="F94" s="37">
        <v>0</v>
      </c>
      <c r="G94" s="37">
        <v>0</v>
      </c>
      <c r="H94" s="37">
        <v>0</v>
      </c>
      <c r="I94" s="37">
        <v>0</v>
      </c>
      <c r="J94" s="37">
        <v>0</v>
      </c>
      <c r="K94" s="37">
        <v>0</v>
      </c>
      <c r="L94" s="37">
        <v>0</v>
      </c>
      <c r="M94" s="37">
        <v>0</v>
      </c>
      <c r="N94" s="37">
        <v>0</v>
      </c>
      <c r="O94" s="37">
        <v>0</v>
      </c>
      <c r="P94" s="37">
        <v>0</v>
      </c>
      <c r="Q94" s="37">
        <v>0</v>
      </c>
    </row>
    <row r="95" spans="2:17" x14ac:dyDescent="0.55000000000000004">
      <c r="B95" s="37" t="s">
        <v>1803</v>
      </c>
      <c r="C95" s="37">
        <v>0</v>
      </c>
      <c r="D95" s="37">
        <v>0</v>
      </c>
      <c r="E95" s="37">
        <v>0</v>
      </c>
      <c r="F95" s="37">
        <v>0</v>
      </c>
      <c r="G95" s="37">
        <v>0.01</v>
      </c>
      <c r="H95" s="37">
        <v>0.08</v>
      </c>
      <c r="I95" s="37">
        <v>0.17</v>
      </c>
      <c r="J95" s="37">
        <v>0.26</v>
      </c>
      <c r="K95" s="37">
        <v>0.3</v>
      </c>
      <c r="L95" s="37">
        <v>0.34</v>
      </c>
      <c r="M95" s="37">
        <v>0.38000000000000006</v>
      </c>
      <c r="N95" s="37">
        <v>0.4200000000000001</v>
      </c>
      <c r="O95" s="37">
        <v>0.46000000000000013</v>
      </c>
      <c r="P95" s="37">
        <v>0.50000000000000022</v>
      </c>
      <c r="Q95" s="37">
        <v>0.54000000000000026</v>
      </c>
    </row>
    <row r="96" spans="2:17" x14ac:dyDescent="0.55000000000000004">
      <c r="B96" s="37" t="s">
        <v>1804</v>
      </c>
      <c r="C96" s="37">
        <v>0</v>
      </c>
      <c r="D96" s="37">
        <v>0.03</v>
      </c>
      <c r="E96" s="37">
        <v>0.04</v>
      </c>
      <c r="F96" s="37">
        <v>0.06</v>
      </c>
      <c r="G96" s="37">
        <v>0.09</v>
      </c>
      <c r="H96" s="37">
        <v>0.08</v>
      </c>
      <c r="I96" s="37">
        <v>0.06</v>
      </c>
      <c r="J96" s="37">
        <v>3.9999999999999994E-2</v>
      </c>
      <c r="K96" s="37">
        <v>0</v>
      </c>
      <c r="L96" s="37">
        <v>0</v>
      </c>
      <c r="M96" s="37">
        <v>0</v>
      </c>
      <c r="N96" s="37">
        <v>0</v>
      </c>
      <c r="O96" s="37">
        <v>0</v>
      </c>
      <c r="P96" s="37">
        <v>0</v>
      </c>
      <c r="Q96" s="37">
        <v>0</v>
      </c>
    </row>
    <row r="97" spans="2:17" x14ac:dyDescent="0.55000000000000004">
      <c r="B97" s="37" t="s">
        <v>1805</v>
      </c>
      <c r="C97" s="37">
        <v>0</v>
      </c>
      <c r="D97" s="37">
        <v>0</v>
      </c>
      <c r="E97" s="37">
        <v>0</v>
      </c>
      <c r="F97" s="37">
        <v>0</v>
      </c>
      <c r="G97" s="37">
        <v>0</v>
      </c>
      <c r="H97" s="37">
        <v>0</v>
      </c>
      <c r="I97" s="37">
        <v>0</v>
      </c>
      <c r="J97" s="37">
        <v>0</v>
      </c>
      <c r="K97" s="37">
        <v>0</v>
      </c>
      <c r="L97" s="37">
        <v>0</v>
      </c>
      <c r="M97" s="37">
        <v>0</v>
      </c>
      <c r="N97" s="37">
        <v>0</v>
      </c>
      <c r="O97" s="37">
        <v>0</v>
      </c>
      <c r="P97" s="37">
        <v>0</v>
      </c>
      <c r="Q97" s="37">
        <v>0</v>
      </c>
    </row>
    <row r="98" spans="2:17" x14ac:dyDescent="0.55000000000000004">
      <c r="B98" s="37" t="s">
        <v>1806</v>
      </c>
      <c r="C98" s="37">
        <v>0</v>
      </c>
      <c r="D98" s="37">
        <v>0</v>
      </c>
      <c r="E98" s="37">
        <v>0</v>
      </c>
      <c r="F98" s="37">
        <v>0</v>
      </c>
      <c r="G98" s="37">
        <v>0</v>
      </c>
      <c r="H98" s="37">
        <v>0</v>
      </c>
      <c r="I98" s="37">
        <v>0</v>
      </c>
      <c r="J98" s="37">
        <v>0</v>
      </c>
      <c r="K98" s="37">
        <v>0</v>
      </c>
      <c r="L98" s="37">
        <v>0</v>
      </c>
      <c r="M98" s="37">
        <v>0</v>
      </c>
      <c r="N98" s="37">
        <v>0</v>
      </c>
      <c r="O98" s="37">
        <v>0</v>
      </c>
      <c r="P98" s="37">
        <v>0</v>
      </c>
      <c r="Q98" s="37">
        <v>0</v>
      </c>
    </row>
    <row r="99" spans="2:17" x14ac:dyDescent="0.55000000000000004">
      <c r="B99" s="37" t="s">
        <v>1807</v>
      </c>
      <c r="C99" s="37">
        <v>0.02</v>
      </c>
      <c r="D99" s="37">
        <v>0</v>
      </c>
      <c r="E99" s="37">
        <v>0</v>
      </c>
      <c r="F99" s="37">
        <v>0</v>
      </c>
      <c r="G99" s="37">
        <v>0</v>
      </c>
      <c r="H99" s="37">
        <v>0</v>
      </c>
      <c r="I99" s="37">
        <v>0</v>
      </c>
      <c r="J99" s="37">
        <v>0</v>
      </c>
      <c r="K99" s="37">
        <v>0</v>
      </c>
      <c r="L99" s="37">
        <v>0</v>
      </c>
      <c r="M99" s="37">
        <v>0</v>
      </c>
      <c r="N99" s="37">
        <v>0</v>
      </c>
      <c r="O99" s="37">
        <v>0</v>
      </c>
      <c r="P99" s="37">
        <v>0</v>
      </c>
      <c r="Q99" s="37">
        <v>0</v>
      </c>
    </row>
    <row r="100" spans="2:17" x14ac:dyDescent="0.55000000000000004">
      <c r="B100" s="37" t="s">
        <v>1747</v>
      </c>
      <c r="C100" s="37">
        <v>0.98</v>
      </c>
      <c r="D100" s="37">
        <v>0.97</v>
      </c>
      <c r="E100" s="37">
        <v>0.96</v>
      </c>
      <c r="F100" s="37">
        <v>0.94</v>
      </c>
      <c r="G100" s="37">
        <v>0.9</v>
      </c>
      <c r="H100" s="37">
        <v>0.84</v>
      </c>
      <c r="I100" s="37">
        <v>0.77</v>
      </c>
      <c r="J100" s="37">
        <v>0.7</v>
      </c>
      <c r="K100" s="37">
        <v>0.7</v>
      </c>
      <c r="L100" s="37">
        <v>0.65999999999999992</v>
      </c>
      <c r="M100" s="37">
        <v>0.61999999999999988</v>
      </c>
      <c r="N100" s="37">
        <v>0.57999999999999985</v>
      </c>
      <c r="O100" s="37">
        <v>0.53999999999999981</v>
      </c>
      <c r="P100" s="37">
        <v>0.49999999999999978</v>
      </c>
      <c r="Q100" s="37">
        <v>0.45999999999999974</v>
      </c>
    </row>
  </sheetData>
  <mergeCells count="4">
    <mergeCell ref="B65:Q65"/>
    <mergeCell ref="B74:Q74"/>
    <mergeCell ref="B83:Q83"/>
    <mergeCell ref="B92:Q9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6CEB-1C78-4A94-A3AB-986AA7CF0A0D}">
  <sheetPr codeName="Sheet12"/>
  <dimension ref="B1:W9"/>
  <sheetViews>
    <sheetView workbookViewId="0">
      <selection activeCell="B1" sqref="B1"/>
    </sheetView>
  </sheetViews>
  <sheetFormatPr defaultRowHeight="14.4" x14ac:dyDescent="0.55000000000000004"/>
  <sheetData>
    <row r="1" spans="2:23" x14ac:dyDescent="0.55000000000000004">
      <c r="B1" t="s">
        <v>2211</v>
      </c>
    </row>
    <row r="2" spans="2:23" x14ac:dyDescent="0.55000000000000004">
      <c r="B2" t="s">
        <v>1860</v>
      </c>
      <c r="C2" s="38">
        <v>0</v>
      </c>
      <c r="D2" s="38">
        <v>0.05</v>
      </c>
      <c r="E2" s="38">
        <v>0.1</v>
      </c>
      <c r="F2" s="38">
        <v>0.15</v>
      </c>
      <c r="G2" s="38">
        <v>0.2</v>
      </c>
      <c r="H2" s="38">
        <v>0.25</v>
      </c>
      <c r="I2" s="38">
        <v>0.3</v>
      </c>
      <c r="J2" s="38">
        <v>0.35</v>
      </c>
      <c r="K2" s="38">
        <v>0.4</v>
      </c>
      <c r="L2" s="38">
        <v>0.45</v>
      </c>
      <c r="M2" s="38">
        <v>0.5</v>
      </c>
      <c r="N2" s="38">
        <v>0.55000000000000004</v>
      </c>
      <c r="O2" s="38">
        <v>0.6</v>
      </c>
      <c r="P2" s="38">
        <v>0.65</v>
      </c>
      <c r="Q2" s="38">
        <v>0.7</v>
      </c>
      <c r="R2" s="38">
        <v>0.75</v>
      </c>
      <c r="S2" s="38">
        <v>0.8</v>
      </c>
      <c r="T2" s="38">
        <v>0.85</v>
      </c>
      <c r="U2" s="38">
        <v>0.9</v>
      </c>
      <c r="V2" s="39">
        <v>0.95</v>
      </c>
      <c r="W2" s="39">
        <v>1</v>
      </c>
    </row>
    <row r="3" spans="2:23" x14ac:dyDescent="0.55000000000000004">
      <c r="B3" t="s">
        <v>1857</v>
      </c>
      <c r="C3">
        <v>0</v>
      </c>
      <c r="D3">
        <v>0</v>
      </c>
      <c r="E3">
        <v>0</v>
      </c>
      <c r="F3">
        <v>0</v>
      </c>
      <c r="G3">
        <v>1.5999999999999999E-5</v>
      </c>
      <c r="H3">
        <v>3.6000000000000001E-5</v>
      </c>
      <c r="I3">
        <v>6.9999999999999994E-5</v>
      </c>
      <c r="J3">
        <v>1.08E-4</v>
      </c>
      <c r="K3">
        <v>2.1599999999999999E-4</v>
      </c>
      <c r="L3">
        <v>3.5199999999999999E-4</v>
      </c>
      <c r="M3">
        <v>4.6000000000000001E-4</v>
      </c>
      <c r="N3">
        <v>6.2799999999999998E-4</v>
      </c>
      <c r="O3" s="23">
        <v>7.76E-4</v>
      </c>
      <c r="P3" s="23">
        <v>9.2400000000000002E-4</v>
      </c>
      <c r="Q3" s="23">
        <v>1.155E-3</v>
      </c>
      <c r="R3" s="23">
        <v>1.3860000000000001E-3</v>
      </c>
      <c r="S3" s="23">
        <v>1.6360000000000001E-3</v>
      </c>
      <c r="T3" s="23">
        <v>1.9040000000000001E-3</v>
      </c>
      <c r="U3" s="23">
        <v>2.1540000000000001E-3</v>
      </c>
      <c r="V3" s="23">
        <v>3.5770000000000003E-3</v>
      </c>
      <c r="W3" s="23">
        <v>5.0000000000000001E-3</v>
      </c>
    </row>
    <row r="4" spans="2:23" x14ac:dyDescent="0.55000000000000004">
      <c r="B4" t="s">
        <v>1858</v>
      </c>
      <c r="C4">
        <v>0</v>
      </c>
      <c r="D4">
        <v>0</v>
      </c>
      <c r="E4">
        <v>0</v>
      </c>
      <c r="F4">
        <v>0</v>
      </c>
      <c r="G4">
        <v>0</v>
      </c>
      <c r="H4">
        <v>0</v>
      </c>
      <c r="I4">
        <v>1.5999999999999999E-5</v>
      </c>
      <c r="J4">
        <v>3.6000000000000001E-5</v>
      </c>
      <c r="K4">
        <v>6.9999999999999994E-5</v>
      </c>
      <c r="L4">
        <v>1.08E-4</v>
      </c>
      <c r="M4">
        <v>2.1599999999999999E-4</v>
      </c>
      <c r="N4">
        <v>3.5199999999999999E-4</v>
      </c>
      <c r="O4" s="23">
        <v>4.6000000000000001E-4</v>
      </c>
      <c r="P4" s="23">
        <v>6.2799999999999998E-4</v>
      </c>
      <c r="Q4" s="23">
        <v>8.2399999999999997E-4</v>
      </c>
      <c r="R4" s="23">
        <v>1.024E-3</v>
      </c>
      <c r="S4" s="23">
        <v>1.3860000000000001E-3</v>
      </c>
      <c r="T4" s="23">
        <v>1.7700000000000001E-3</v>
      </c>
      <c r="U4" s="23">
        <v>2.1540000000000001E-3</v>
      </c>
      <c r="V4" s="23">
        <v>3.5770000000000003E-3</v>
      </c>
      <c r="W4" s="23">
        <v>5.0000000000000001E-3</v>
      </c>
    </row>
    <row r="5" spans="2:23" x14ac:dyDescent="0.55000000000000004">
      <c r="B5" t="s">
        <v>1859</v>
      </c>
      <c r="C5">
        <v>0</v>
      </c>
      <c r="D5">
        <v>0</v>
      </c>
      <c r="E5">
        <v>0</v>
      </c>
      <c r="F5">
        <v>0</v>
      </c>
      <c r="G5">
        <v>0</v>
      </c>
      <c r="H5">
        <v>0</v>
      </c>
      <c r="I5">
        <v>0</v>
      </c>
      <c r="J5">
        <v>0</v>
      </c>
      <c r="K5">
        <v>1.5999999999999999E-5</v>
      </c>
      <c r="L5">
        <v>3.6000000000000001E-5</v>
      </c>
      <c r="M5">
        <v>6.9999999999999994E-5</v>
      </c>
      <c r="N5">
        <v>1.08E-4</v>
      </c>
      <c r="O5" s="23">
        <v>2.1599999999999999E-4</v>
      </c>
      <c r="P5" s="23">
        <v>3.5199999999999999E-4</v>
      </c>
      <c r="Q5" s="23">
        <v>4.6000000000000001E-4</v>
      </c>
      <c r="R5" s="23">
        <v>6.2799999999999998E-4</v>
      </c>
      <c r="S5" s="23">
        <v>9.2400000000000002E-4</v>
      </c>
      <c r="T5" s="23">
        <v>1.3860000000000001E-3</v>
      </c>
      <c r="U5" s="23">
        <v>2.1540000000000001E-3</v>
      </c>
      <c r="V5" s="23">
        <v>3.5770000000000003E-3</v>
      </c>
      <c r="W5" s="23">
        <v>5.0000000000000001E-3</v>
      </c>
    </row>
    <row r="7" spans="2:23" x14ac:dyDescent="0.55000000000000004">
      <c r="B7" t="s">
        <v>2212</v>
      </c>
    </row>
    <row r="8" spans="2:23" x14ac:dyDescent="0.55000000000000004">
      <c r="B8" t="s">
        <v>2213</v>
      </c>
    </row>
    <row r="9" spans="2:23" x14ac:dyDescent="0.55000000000000004">
      <c r="B9" t="s">
        <v>2215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5737E-F6B6-4677-8A32-F6D6B46166A5}">
  <sheetPr codeName="Sheet13"/>
  <dimension ref="B1:M24"/>
  <sheetViews>
    <sheetView workbookViewId="0">
      <selection activeCell="B1" sqref="B1"/>
    </sheetView>
  </sheetViews>
  <sheetFormatPr defaultRowHeight="14.4" x14ac:dyDescent="0.55000000000000004"/>
  <cols>
    <col min="2" max="2" width="20.3125" customWidth="1"/>
  </cols>
  <sheetData>
    <row r="1" spans="2:13" x14ac:dyDescent="0.55000000000000004">
      <c r="B1" t="s">
        <v>2216</v>
      </c>
    </row>
    <row r="2" spans="2:13" x14ac:dyDescent="0.55000000000000004">
      <c r="B2" t="s">
        <v>1849</v>
      </c>
      <c r="C2" s="14">
        <v>2000</v>
      </c>
      <c r="D2" s="14">
        <v>2010</v>
      </c>
      <c r="E2" s="14">
        <v>2020</v>
      </c>
      <c r="F2" s="14">
        <v>2030</v>
      </c>
      <c r="G2" s="14">
        <v>2040</v>
      </c>
      <c r="H2" s="14">
        <v>2050</v>
      </c>
      <c r="I2" s="14">
        <v>2060</v>
      </c>
      <c r="J2" s="14">
        <v>2070</v>
      </c>
      <c r="K2" s="14">
        <v>2080</v>
      </c>
      <c r="L2" s="14">
        <v>2090</v>
      </c>
      <c r="M2" s="14">
        <v>2100</v>
      </c>
    </row>
    <row r="3" spans="2:13" x14ac:dyDescent="0.55000000000000004">
      <c r="B3" t="s">
        <v>1787</v>
      </c>
      <c r="C3" s="14"/>
      <c r="D3" s="14"/>
      <c r="E3" s="14"/>
      <c r="F3" s="14"/>
      <c r="G3" s="14"/>
      <c r="H3" s="14"/>
      <c r="I3" s="14"/>
      <c r="J3" s="14"/>
      <c r="K3" s="14"/>
      <c r="L3" s="14"/>
      <c r="M3" s="14"/>
    </row>
    <row r="4" spans="2:13" x14ac:dyDescent="0.55000000000000004">
      <c r="B4" s="23" t="s">
        <v>1782</v>
      </c>
      <c r="C4" s="23">
        <v>1</v>
      </c>
      <c r="D4" s="23">
        <f>D9-D5</f>
        <v>0.99002500000000004</v>
      </c>
      <c r="E4" s="23">
        <f t="shared" ref="E4:H4" si="0">E9-E5</f>
        <v>0.87235600000000002</v>
      </c>
      <c r="F4" s="23">
        <f t="shared" si="0"/>
        <v>0.48720399999999997</v>
      </c>
      <c r="G4" s="23">
        <f t="shared" si="0"/>
        <v>0.18404100000000001</v>
      </c>
      <c r="H4" s="23">
        <f t="shared" si="0"/>
        <v>9.999999999999995E-3</v>
      </c>
      <c r="I4" s="23">
        <v>0</v>
      </c>
      <c r="J4" s="23">
        <v>0</v>
      </c>
      <c r="K4" s="23">
        <v>0</v>
      </c>
      <c r="L4" s="23">
        <v>0</v>
      </c>
      <c r="M4" s="23">
        <v>0</v>
      </c>
    </row>
    <row r="5" spans="2:13" x14ac:dyDescent="0.55000000000000004">
      <c r="B5" s="23" t="s">
        <v>1783</v>
      </c>
      <c r="C5" s="23">
        <v>0</v>
      </c>
      <c r="D5" s="23">
        <f t="shared" ref="D5:I5" si="1">(D6+D7)*D9</f>
        <v>4.9750000000000003E-3</v>
      </c>
      <c r="E5" s="23">
        <f t="shared" si="1"/>
        <v>6.1644000000000004E-2</v>
      </c>
      <c r="F5" s="23">
        <f t="shared" si="1"/>
        <v>0.21079600000000001</v>
      </c>
      <c r="G5" s="23">
        <f t="shared" si="1"/>
        <v>0.24495899999999998</v>
      </c>
      <c r="H5" s="23">
        <f t="shared" si="1"/>
        <v>9.0000000000000011E-2</v>
      </c>
      <c r="I5" s="23">
        <f t="shared" si="1"/>
        <v>0</v>
      </c>
      <c r="J5" s="23">
        <f>0.1*J9</f>
        <v>0</v>
      </c>
      <c r="K5" s="23">
        <v>0</v>
      </c>
      <c r="L5" s="23">
        <v>0</v>
      </c>
      <c r="M5" s="23">
        <v>0</v>
      </c>
    </row>
    <row r="6" spans="2:13" x14ac:dyDescent="0.55000000000000004">
      <c r="B6" s="23" t="s">
        <v>1784</v>
      </c>
      <c r="C6" s="23">
        <v>0</v>
      </c>
      <c r="D6" s="23">
        <v>5.0000000000000001E-3</v>
      </c>
      <c r="E6" s="23">
        <v>1.6E-2</v>
      </c>
      <c r="F6" s="23">
        <v>6.9000000000000006E-2</v>
      </c>
      <c r="G6" s="23">
        <v>7.4999999999999997E-2</v>
      </c>
      <c r="H6" s="23">
        <v>0.16</v>
      </c>
      <c r="I6" s="23">
        <v>0.1</v>
      </c>
      <c r="J6" s="23">
        <v>0</v>
      </c>
      <c r="K6" s="23">
        <v>0</v>
      </c>
      <c r="L6" s="23">
        <v>0</v>
      </c>
      <c r="M6" s="23">
        <v>0</v>
      </c>
    </row>
    <row r="7" spans="2:13" x14ac:dyDescent="0.55000000000000004">
      <c r="B7" s="23" t="s">
        <v>1785</v>
      </c>
      <c r="C7" s="23">
        <v>0</v>
      </c>
      <c r="D7" s="23">
        <v>0</v>
      </c>
      <c r="E7" s="23">
        <v>0.05</v>
      </c>
      <c r="F7" s="23">
        <v>0.23300000000000001</v>
      </c>
      <c r="G7" s="23">
        <v>0.496</v>
      </c>
      <c r="H7" s="23">
        <v>0.74</v>
      </c>
      <c r="I7" s="23">
        <v>0.9</v>
      </c>
      <c r="J7" s="23">
        <v>1</v>
      </c>
      <c r="K7" s="23">
        <v>1</v>
      </c>
      <c r="L7" s="23">
        <v>1</v>
      </c>
      <c r="M7" s="23">
        <v>1</v>
      </c>
    </row>
    <row r="8" spans="2:13" x14ac:dyDescent="0.55000000000000004">
      <c r="B8" s="23" t="s">
        <v>1850</v>
      </c>
      <c r="C8" s="23">
        <v>0</v>
      </c>
      <c r="D8" s="23">
        <v>0</v>
      </c>
      <c r="E8" s="23">
        <v>0</v>
      </c>
      <c r="F8" s="23">
        <v>0</v>
      </c>
      <c r="G8" s="23">
        <v>0</v>
      </c>
      <c r="H8" s="23">
        <v>0</v>
      </c>
      <c r="I8" s="23">
        <v>0</v>
      </c>
      <c r="J8" s="23">
        <v>0</v>
      </c>
      <c r="K8" s="23">
        <v>0</v>
      </c>
      <c r="L8" s="23">
        <v>0</v>
      </c>
      <c r="M8" s="23">
        <v>0</v>
      </c>
    </row>
    <row r="9" spans="2:13" x14ac:dyDescent="0.55000000000000004">
      <c r="B9" s="23" t="s">
        <v>1786</v>
      </c>
      <c r="C9" s="23">
        <v>1</v>
      </c>
      <c r="D9" s="23">
        <v>0.995</v>
      </c>
      <c r="E9" s="23">
        <v>0.93400000000000005</v>
      </c>
      <c r="F9" s="23">
        <v>0.69799999999999995</v>
      </c>
      <c r="G9" s="23">
        <v>0.42899999999999999</v>
      </c>
      <c r="H9" s="23">
        <v>0.1</v>
      </c>
      <c r="I9" s="23">
        <v>0</v>
      </c>
      <c r="J9" s="23">
        <v>0</v>
      </c>
      <c r="K9" s="23">
        <v>0</v>
      </c>
      <c r="L9" s="23">
        <v>0</v>
      </c>
      <c r="M9" s="23">
        <v>0</v>
      </c>
    </row>
    <row r="10" spans="2:13" x14ac:dyDescent="0.55000000000000004">
      <c r="B10" s="23" t="s">
        <v>1851</v>
      </c>
      <c r="C10" s="23">
        <f>C6+C7+C8</f>
        <v>0</v>
      </c>
      <c r="D10" s="23">
        <f t="shared" ref="D10:M10" si="2">D6+D7+D8</f>
        <v>5.0000000000000001E-3</v>
      </c>
      <c r="E10" s="23">
        <f t="shared" si="2"/>
        <v>6.6000000000000003E-2</v>
      </c>
      <c r="F10" s="23">
        <f t="shared" si="2"/>
        <v>0.30200000000000005</v>
      </c>
      <c r="G10" s="23">
        <f t="shared" si="2"/>
        <v>0.57099999999999995</v>
      </c>
      <c r="H10" s="23">
        <f t="shared" si="2"/>
        <v>0.9</v>
      </c>
      <c r="I10" s="23">
        <f t="shared" si="2"/>
        <v>1</v>
      </c>
      <c r="J10" s="23">
        <f t="shared" si="2"/>
        <v>1</v>
      </c>
      <c r="K10" s="23">
        <f t="shared" si="2"/>
        <v>1</v>
      </c>
      <c r="L10" s="23">
        <f t="shared" si="2"/>
        <v>1</v>
      </c>
      <c r="M10" s="23">
        <f t="shared" si="2"/>
        <v>1</v>
      </c>
    </row>
    <row r="11" spans="2:13" x14ac:dyDescent="0.55000000000000004">
      <c r="B11" s="23"/>
      <c r="C11" s="23"/>
      <c r="D11" s="23"/>
      <c r="E11" s="23"/>
      <c r="F11" s="23"/>
      <c r="G11" s="23"/>
      <c r="H11" s="23"/>
      <c r="I11" s="23"/>
      <c r="J11" s="23"/>
      <c r="K11" s="23"/>
      <c r="L11" s="23"/>
      <c r="M11" s="23"/>
    </row>
    <row r="12" spans="2:13" x14ac:dyDescent="0.55000000000000004">
      <c r="B12" s="23" t="s">
        <v>1788</v>
      </c>
      <c r="C12" s="23"/>
      <c r="D12" s="23"/>
      <c r="E12" s="23"/>
      <c r="F12" s="23"/>
      <c r="G12" s="23"/>
      <c r="H12" s="23"/>
      <c r="I12" s="23"/>
      <c r="J12" s="23"/>
      <c r="K12" s="23"/>
      <c r="L12" s="23"/>
      <c r="M12" s="23"/>
    </row>
    <row r="13" spans="2:13" x14ac:dyDescent="0.55000000000000004">
      <c r="B13" s="23" t="s">
        <v>1782</v>
      </c>
      <c r="C13" s="23">
        <v>1</v>
      </c>
      <c r="D13" s="23">
        <v>0.9</v>
      </c>
      <c r="E13" s="23">
        <v>0.48</v>
      </c>
      <c r="F13" s="23">
        <v>0.28000000000000003</v>
      </c>
      <c r="G13" s="23">
        <v>0.19</v>
      </c>
      <c r="H13" s="23">
        <v>9.5000000000000001E-2</v>
      </c>
      <c r="I13" s="23">
        <v>0</v>
      </c>
      <c r="J13" s="23">
        <v>0</v>
      </c>
      <c r="K13" s="23">
        <v>0</v>
      </c>
      <c r="L13" s="23">
        <v>0</v>
      </c>
      <c r="M13" s="23">
        <v>0</v>
      </c>
    </row>
    <row r="14" spans="2:13" x14ac:dyDescent="0.55000000000000004">
      <c r="B14" s="23" t="s">
        <v>1785</v>
      </c>
      <c r="C14" s="23">
        <f>1-C13</f>
        <v>0</v>
      </c>
      <c r="D14" s="23">
        <f t="shared" ref="D14:M14" si="3">1-D13</f>
        <v>9.9999999999999978E-2</v>
      </c>
      <c r="E14" s="23">
        <f t="shared" si="3"/>
        <v>0.52</v>
      </c>
      <c r="F14" s="23">
        <f t="shared" si="3"/>
        <v>0.72</v>
      </c>
      <c r="G14" s="23">
        <f t="shared" si="3"/>
        <v>0.81</v>
      </c>
      <c r="H14" s="23">
        <f t="shared" si="3"/>
        <v>0.90500000000000003</v>
      </c>
      <c r="I14" s="23">
        <f>1-I13</f>
        <v>1</v>
      </c>
      <c r="J14" s="23">
        <f t="shared" si="3"/>
        <v>1</v>
      </c>
      <c r="K14" s="23">
        <f t="shared" si="3"/>
        <v>1</v>
      </c>
      <c r="L14" s="23">
        <f t="shared" si="3"/>
        <v>1</v>
      </c>
      <c r="M14" s="23">
        <f t="shared" si="3"/>
        <v>1</v>
      </c>
    </row>
    <row r="15" spans="2:13" x14ac:dyDescent="0.55000000000000004">
      <c r="B15" s="23" t="s">
        <v>1850</v>
      </c>
      <c r="C15" s="23">
        <v>0</v>
      </c>
      <c r="D15" s="23">
        <v>0</v>
      </c>
      <c r="E15" s="23">
        <v>0</v>
      </c>
      <c r="F15" s="23">
        <v>0</v>
      </c>
      <c r="G15" s="23">
        <v>0</v>
      </c>
      <c r="H15" s="23">
        <v>0</v>
      </c>
      <c r="I15" s="23">
        <v>0</v>
      </c>
      <c r="J15" s="23">
        <v>0</v>
      </c>
      <c r="K15" s="23">
        <v>0</v>
      </c>
      <c r="L15" s="23">
        <v>0</v>
      </c>
      <c r="M15" s="23">
        <v>0</v>
      </c>
    </row>
    <row r="16" spans="2:13" x14ac:dyDescent="0.55000000000000004">
      <c r="B16" s="23" t="s">
        <v>1852</v>
      </c>
      <c r="C16" s="23">
        <f>C14+C15</f>
        <v>0</v>
      </c>
      <c r="D16" s="23">
        <f t="shared" ref="D16:M16" si="4">D14+D15</f>
        <v>9.9999999999999978E-2</v>
      </c>
      <c r="E16" s="23">
        <f t="shared" si="4"/>
        <v>0.52</v>
      </c>
      <c r="F16" s="23">
        <f t="shared" si="4"/>
        <v>0.72</v>
      </c>
      <c r="G16" s="23">
        <f t="shared" si="4"/>
        <v>0.81</v>
      </c>
      <c r="H16" s="23">
        <f t="shared" si="4"/>
        <v>0.90500000000000003</v>
      </c>
      <c r="I16" s="23">
        <f t="shared" si="4"/>
        <v>1</v>
      </c>
      <c r="J16" s="23">
        <f t="shared" si="4"/>
        <v>1</v>
      </c>
      <c r="K16" s="23">
        <f t="shared" si="4"/>
        <v>1</v>
      </c>
      <c r="L16" s="23">
        <f t="shared" si="4"/>
        <v>1</v>
      </c>
      <c r="M16" s="23">
        <f t="shared" si="4"/>
        <v>1</v>
      </c>
    </row>
    <row r="17" spans="2:13" x14ac:dyDescent="0.55000000000000004">
      <c r="B17" s="23"/>
      <c r="C17" s="23"/>
      <c r="D17" s="23"/>
      <c r="E17" s="23"/>
      <c r="F17" s="23"/>
      <c r="G17" s="23"/>
      <c r="H17" s="23"/>
      <c r="I17" s="23"/>
      <c r="J17" s="23"/>
      <c r="K17" s="23"/>
      <c r="L17" s="23"/>
      <c r="M17" s="23"/>
    </row>
    <row r="18" spans="2:13" x14ac:dyDescent="0.55000000000000004">
      <c r="B18" s="23" t="s">
        <v>1789</v>
      </c>
      <c r="C18" s="23"/>
      <c r="D18" s="23"/>
      <c r="E18" s="23"/>
      <c r="F18" s="23"/>
      <c r="G18" s="23"/>
      <c r="H18" s="23"/>
      <c r="I18" s="23"/>
      <c r="J18" s="23"/>
      <c r="K18" s="23"/>
      <c r="L18" s="23"/>
      <c r="M18" s="23"/>
    </row>
    <row r="19" spans="2:13" x14ac:dyDescent="0.55000000000000004">
      <c r="B19" s="23" t="s">
        <v>1782</v>
      </c>
      <c r="C19" s="23">
        <v>1</v>
      </c>
      <c r="D19" s="23">
        <v>1</v>
      </c>
      <c r="E19" s="23">
        <v>0.99</v>
      </c>
      <c r="F19" s="23">
        <v>0.92</v>
      </c>
      <c r="G19" s="23">
        <v>0.81</v>
      </c>
      <c r="H19" s="23">
        <v>0.69</v>
      </c>
      <c r="I19" s="23">
        <f>1-I20</f>
        <v>0.56999999999999984</v>
      </c>
      <c r="J19" s="23">
        <f t="shared" ref="J19:M19" si="5">1-J20</f>
        <v>0.44999999999999973</v>
      </c>
      <c r="K19" s="23">
        <f t="shared" si="5"/>
        <v>0.32999999999999963</v>
      </c>
      <c r="L19" s="23">
        <f t="shared" si="5"/>
        <v>0.20999999999999952</v>
      </c>
      <c r="M19" s="23">
        <f t="shared" si="5"/>
        <v>8.9999999999999414E-2</v>
      </c>
    </row>
    <row r="20" spans="2:13" x14ac:dyDescent="0.55000000000000004">
      <c r="B20" s="23" t="s">
        <v>1785</v>
      </c>
      <c r="C20" s="23">
        <f>1-C19</f>
        <v>0</v>
      </c>
      <c r="D20" s="23">
        <f t="shared" ref="D20:H20" si="6">1-D19</f>
        <v>0</v>
      </c>
      <c r="E20" s="23">
        <f t="shared" si="6"/>
        <v>1.0000000000000009E-2</v>
      </c>
      <c r="F20" s="23">
        <f t="shared" si="6"/>
        <v>7.999999999999996E-2</v>
      </c>
      <c r="G20" s="23">
        <f t="shared" si="6"/>
        <v>0.18999999999999995</v>
      </c>
      <c r="H20" s="23">
        <f t="shared" si="6"/>
        <v>0.31000000000000005</v>
      </c>
      <c r="I20" s="23">
        <f>H20+(H20-G20)</f>
        <v>0.43000000000000016</v>
      </c>
      <c r="J20" s="23">
        <f t="shared" ref="J20:M20" si="7">I20+(I20-H20)</f>
        <v>0.55000000000000027</v>
      </c>
      <c r="K20" s="23">
        <f t="shared" si="7"/>
        <v>0.67000000000000037</v>
      </c>
      <c r="L20" s="23">
        <f t="shared" si="7"/>
        <v>0.79000000000000048</v>
      </c>
      <c r="M20" s="23">
        <f t="shared" si="7"/>
        <v>0.91000000000000059</v>
      </c>
    </row>
    <row r="21" spans="2:13" x14ac:dyDescent="0.55000000000000004">
      <c r="B21" s="23" t="s">
        <v>1850</v>
      </c>
      <c r="C21" s="23">
        <v>0</v>
      </c>
      <c r="D21" s="23">
        <v>0</v>
      </c>
      <c r="E21" s="23">
        <v>0</v>
      </c>
      <c r="F21" s="23">
        <v>0</v>
      </c>
      <c r="G21" s="23">
        <v>0</v>
      </c>
      <c r="H21" s="23">
        <v>0</v>
      </c>
      <c r="I21" s="23">
        <v>0</v>
      </c>
      <c r="J21" s="23">
        <v>0</v>
      </c>
      <c r="K21" s="23">
        <v>0</v>
      </c>
      <c r="L21" s="23">
        <v>0</v>
      </c>
      <c r="M21" s="23">
        <v>0</v>
      </c>
    </row>
    <row r="22" spans="2:13" x14ac:dyDescent="0.55000000000000004">
      <c r="B22" s="23" t="s">
        <v>1852</v>
      </c>
      <c r="C22" s="23">
        <f>C20+C21</f>
        <v>0</v>
      </c>
      <c r="D22" s="23">
        <f t="shared" ref="D22:M22" si="8">D20+D21</f>
        <v>0</v>
      </c>
      <c r="E22" s="23">
        <f t="shared" si="8"/>
        <v>1.0000000000000009E-2</v>
      </c>
      <c r="F22" s="23">
        <f t="shared" si="8"/>
        <v>7.999999999999996E-2</v>
      </c>
      <c r="G22" s="23">
        <f t="shared" si="8"/>
        <v>0.18999999999999995</v>
      </c>
      <c r="H22" s="23">
        <f t="shared" si="8"/>
        <v>0.31000000000000005</v>
      </c>
      <c r="I22" s="23">
        <f t="shared" si="8"/>
        <v>0.43000000000000016</v>
      </c>
      <c r="J22" s="23">
        <f t="shared" si="8"/>
        <v>0.55000000000000027</v>
      </c>
      <c r="K22" s="23">
        <f t="shared" si="8"/>
        <v>0.67000000000000037</v>
      </c>
      <c r="L22" s="23">
        <f t="shared" si="8"/>
        <v>0.79000000000000048</v>
      </c>
      <c r="M22" s="23">
        <f t="shared" si="8"/>
        <v>0.91000000000000059</v>
      </c>
    </row>
    <row r="23" spans="2:13" x14ac:dyDescent="0.55000000000000004">
      <c r="B23" s="23"/>
      <c r="C23" s="23"/>
      <c r="D23" s="23"/>
      <c r="E23" s="23"/>
      <c r="F23" s="23"/>
      <c r="G23" s="23"/>
      <c r="H23" s="23"/>
      <c r="I23" s="23"/>
      <c r="J23" s="23"/>
      <c r="K23" s="23"/>
      <c r="L23" s="23"/>
      <c r="M23" s="23"/>
    </row>
    <row r="24" spans="2:13" x14ac:dyDescent="0.55000000000000004">
      <c r="B24" s="23" t="s">
        <v>1747</v>
      </c>
      <c r="C24" s="23">
        <v>0</v>
      </c>
      <c r="D24" s="23">
        <v>0</v>
      </c>
      <c r="E24" s="23">
        <v>0</v>
      </c>
      <c r="F24" s="23">
        <v>0</v>
      </c>
      <c r="G24" s="23">
        <v>0</v>
      </c>
      <c r="H24" s="23">
        <v>0</v>
      </c>
      <c r="I24" s="23">
        <v>0</v>
      </c>
      <c r="J24" s="23">
        <v>0</v>
      </c>
      <c r="K24" s="23">
        <v>0</v>
      </c>
      <c r="L24" s="23">
        <v>0</v>
      </c>
      <c r="M24" s="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3E2AB-BB67-4B73-AE65-DB246EDB609D}">
  <sheetPr codeName="Sheet14"/>
  <dimension ref="B1:M24"/>
  <sheetViews>
    <sheetView workbookViewId="0">
      <selection activeCell="B2" sqref="B2"/>
    </sheetView>
  </sheetViews>
  <sheetFormatPr defaultColWidth="8.7890625" defaultRowHeight="14.4" x14ac:dyDescent="0.55000000000000004"/>
  <cols>
    <col min="2" max="2" width="20.5234375" customWidth="1"/>
    <col min="3" max="3" width="8.7890625" customWidth="1"/>
  </cols>
  <sheetData>
    <row r="1" spans="2:13" x14ac:dyDescent="0.55000000000000004">
      <c r="B1" t="s">
        <v>2219</v>
      </c>
    </row>
    <row r="2" spans="2:13" x14ac:dyDescent="0.55000000000000004">
      <c r="B2" t="s">
        <v>1849</v>
      </c>
      <c r="C2" s="14">
        <v>2000</v>
      </c>
      <c r="D2" s="14">
        <v>2010</v>
      </c>
      <c r="E2" s="14">
        <v>2020</v>
      </c>
      <c r="F2" s="14">
        <v>2030</v>
      </c>
      <c r="G2" s="14">
        <v>2040</v>
      </c>
      <c r="H2" s="14">
        <v>2050</v>
      </c>
      <c r="I2" s="14">
        <v>2060</v>
      </c>
      <c r="J2" s="14">
        <v>2070</v>
      </c>
      <c r="K2" s="14">
        <v>2080</v>
      </c>
      <c r="L2" s="14">
        <v>2090</v>
      </c>
      <c r="M2" s="14">
        <v>2100</v>
      </c>
    </row>
    <row r="3" spans="2:13" x14ac:dyDescent="0.55000000000000004">
      <c r="B3" t="s">
        <v>1787</v>
      </c>
      <c r="C3" s="14"/>
      <c r="D3" s="14"/>
      <c r="E3" s="14"/>
      <c r="F3" s="14"/>
      <c r="G3" s="14"/>
      <c r="H3" s="14"/>
      <c r="I3" s="14"/>
      <c r="J3" s="14"/>
      <c r="K3" s="14"/>
      <c r="L3" s="14"/>
      <c r="M3" s="14"/>
    </row>
    <row r="4" spans="2:13" x14ac:dyDescent="0.55000000000000004">
      <c r="B4" t="s">
        <v>2164</v>
      </c>
      <c r="C4" s="23">
        <v>1</v>
      </c>
      <c r="D4" s="23">
        <v>0.99002500000000004</v>
      </c>
      <c r="E4" s="23">
        <v>0.99002500000000004</v>
      </c>
      <c r="F4" s="23">
        <v>0.78</v>
      </c>
      <c r="G4" s="23">
        <v>0.69</v>
      </c>
      <c r="H4" s="23">
        <v>0.49</v>
      </c>
      <c r="I4" s="23">
        <v>0.23</v>
      </c>
      <c r="J4" s="23">
        <v>0</v>
      </c>
      <c r="K4" s="23">
        <v>0</v>
      </c>
      <c r="L4" s="23">
        <v>0</v>
      </c>
      <c r="M4" s="23">
        <v>0</v>
      </c>
    </row>
    <row r="5" spans="2:13" x14ac:dyDescent="0.55000000000000004">
      <c r="B5" t="s">
        <v>2165</v>
      </c>
      <c r="C5" s="23">
        <v>0</v>
      </c>
      <c r="D5" s="23">
        <v>4.9750000000000003E-3</v>
      </c>
      <c r="E5" s="23">
        <v>4.9750000000000003E-3</v>
      </c>
      <c r="F5" s="23">
        <v>0.12</v>
      </c>
      <c r="G5" s="23">
        <v>0.19</v>
      </c>
      <c r="H5" s="23">
        <v>0.28000000000000003</v>
      </c>
      <c r="I5" s="23">
        <v>0.4</v>
      </c>
      <c r="J5" s="23">
        <v>0.47</v>
      </c>
      <c r="K5" s="23">
        <v>0.31000000000000005</v>
      </c>
      <c r="L5" s="23">
        <v>0.15000000000000013</v>
      </c>
      <c r="M5" s="23">
        <v>0</v>
      </c>
    </row>
    <row r="6" spans="2:13" x14ac:dyDescent="0.55000000000000004">
      <c r="B6" t="s">
        <v>2166</v>
      </c>
      <c r="C6" s="23">
        <v>0</v>
      </c>
      <c r="D6" s="23">
        <v>5.0000000000000001E-3</v>
      </c>
      <c r="E6" s="23">
        <v>5.0000000000000001E-3</v>
      </c>
      <c r="F6" s="23">
        <v>0.05</v>
      </c>
      <c r="G6" s="23">
        <v>7.0000000000000007E-2</v>
      </c>
      <c r="H6" s="23">
        <v>0.14000000000000001</v>
      </c>
      <c r="I6" s="23">
        <v>0.22</v>
      </c>
      <c r="J6" s="23">
        <v>0.3</v>
      </c>
      <c r="K6" s="23">
        <v>0.38</v>
      </c>
      <c r="L6" s="23">
        <v>0.46</v>
      </c>
      <c r="M6" s="23">
        <v>0.53000000000000014</v>
      </c>
    </row>
    <row r="7" spans="2:13" x14ac:dyDescent="0.55000000000000004">
      <c r="B7" t="s">
        <v>2167</v>
      </c>
      <c r="C7" s="23">
        <v>0</v>
      </c>
      <c r="D7" s="23">
        <v>0</v>
      </c>
      <c r="E7" s="23">
        <v>0</v>
      </c>
      <c r="F7" s="23">
        <v>0.05</v>
      </c>
      <c r="G7" s="23">
        <v>0.05</v>
      </c>
      <c r="H7" s="23">
        <v>0.09</v>
      </c>
      <c r="I7" s="23">
        <v>0.15</v>
      </c>
      <c r="J7" s="23">
        <v>0.22999999999999998</v>
      </c>
      <c r="K7" s="23">
        <v>0.30999999999999994</v>
      </c>
      <c r="L7" s="23">
        <v>0.3899999999999999</v>
      </c>
      <c r="M7" s="23">
        <v>0.46999999999999986</v>
      </c>
    </row>
    <row r="8" spans="2:13" x14ac:dyDescent="0.55000000000000004">
      <c r="B8" t="s">
        <v>2168</v>
      </c>
      <c r="C8" s="23">
        <v>0</v>
      </c>
      <c r="D8" s="23">
        <v>0</v>
      </c>
      <c r="E8" s="23">
        <v>0</v>
      </c>
      <c r="F8" s="23">
        <v>0</v>
      </c>
      <c r="G8" s="23">
        <v>0</v>
      </c>
      <c r="H8" s="23">
        <v>0</v>
      </c>
      <c r="I8" s="23">
        <v>0</v>
      </c>
      <c r="J8" s="23">
        <v>0</v>
      </c>
      <c r="K8" s="23">
        <v>0</v>
      </c>
      <c r="L8" s="23">
        <v>0</v>
      </c>
      <c r="M8" s="23">
        <v>0</v>
      </c>
    </row>
    <row r="9" spans="2:13" x14ac:dyDescent="0.55000000000000004">
      <c r="B9" t="s">
        <v>1786</v>
      </c>
      <c r="C9" s="23">
        <v>1</v>
      </c>
      <c r="D9" s="23">
        <v>0.995</v>
      </c>
      <c r="E9" s="23">
        <v>0.93400000000000005</v>
      </c>
      <c r="F9" s="23">
        <v>0.69799999999999995</v>
      </c>
      <c r="G9" s="23">
        <v>0.42899999999999999</v>
      </c>
      <c r="H9" s="23">
        <v>0.1</v>
      </c>
      <c r="I9" s="23">
        <v>0</v>
      </c>
      <c r="J9" s="23">
        <v>0</v>
      </c>
      <c r="K9" s="23">
        <v>0</v>
      </c>
      <c r="L9" s="23">
        <v>0</v>
      </c>
      <c r="M9" s="23">
        <v>0</v>
      </c>
    </row>
    <row r="10" spans="2:13" x14ac:dyDescent="0.55000000000000004">
      <c r="B10" t="s">
        <v>1851</v>
      </c>
      <c r="C10" s="23">
        <f>C6+C7+C8</f>
        <v>0</v>
      </c>
      <c r="D10" s="23">
        <f t="shared" ref="D10:M10" si="0">D6+D7+D8</f>
        <v>5.0000000000000001E-3</v>
      </c>
      <c r="E10" s="23">
        <f t="shared" si="0"/>
        <v>5.0000000000000001E-3</v>
      </c>
      <c r="F10" s="23">
        <f t="shared" si="0"/>
        <v>0.1</v>
      </c>
      <c r="G10" s="23">
        <f t="shared" si="0"/>
        <v>0.12000000000000001</v>
      </c>
      <c r="H10" s="23">
        <f t="shared" si="0"/>
        <v>0.23</v>
      </c>
      <c r="I10" s="23">
        <f t="shared" si="0"/>
        <v>0.37</v>
      </c>
      <c r="J10" s="23">
        <f t="shared" si="0"/>
        <v>0.53</v>
      </c>
      <c r="K10" s="23">
        <f t="shared" si="0"/>
        <v>0.69</v>
      </c>
      <c r="L10" s="23">
        <f t="shared" si="0"/>
        <v>0.84999999999999987</v>
      </c>
      <c r="M10" s="23">
        <f t="shared" si="0"/>
        <v>1</v>
      </c>
    </row>
    <row r="11" spans="2:13" x14ac:dyDescent="0.55000000000000004">
      <c r="C11" s="23"/>
      <c r="D11" s="23"/>
      <c r="E11" s="23"/>
      <c r="F11" s="23"/>
      <c r="G11" s="23"/>
      <c r="H11" s="23"/>
      <c r="I11" s="23"/>
      <c r="J11" s="23"/>
      <c r="K11" s="23"/>
      <c r="L11" s="23"/>
      <c r="M11" s="23"/>
    </row>
    <row r="12" spans="2:13" x14ac:dyDescent="0.55000000000000004">
      <c r="B12" t="s">
        <v>1788</v>
      </c>
      <c r="C12" s="23"/>
      <c r="D12" s="23"/>
      <c r="E12" s="23"/>
      <c r="F12" s="23"/>
      <c r="G12" s="23"/>
      <c r="H12" s="23"/>
      <c r="I12" s="23"/>
      <c r="J12" s="23"/>
      <c r="K12" s="23"/>
      <c r="L12" s="23"/>
      <c r="M12" s="23"/>
    </row>
    <row r="13" spans="2:13" x14ac:dyDescent="0.55000000000000004">
      <c r="B13" t="s">
        <v>2164</v>
      </c>
      <c r="C13" s="23">
        <v>1</v>
      </c>
      <c r="D13" s="23">
        <v>0.9</v>
      </c>
      <c r="E13" s="23">
        <v>0.9</v>
      </c>
      <c r="F13" s="23">
        <v>0.48</v>
      </c>
      <c r="G13" s="23">
        <v>0.28000000000000003</v>
      </c>
      <c r="H13" s="23">
        <v>0.19</v>
      </c>
      <c r="I13" s="23">
        <v>9.5000000000000001E-2</v>
      </c>
      <c r="J13" s="23">
        <v>0</v>
      </c>
      <c r="K13" s="23">
        <v>0</v>
      </c>
      <c r="L13" s="23">
        <v>0</v>
      </c>
      <c r="M13" s="23">
        <v>0</v>
      </c>
    </row>
    <row r="14" spans="2:13" x14ac:dyDescent="0.55000000000000004">
      <c r="B14" t="s">
        <v>2167</v>
      </c>
      <c r="C14" s="23">
        <v>0</v>
      </c>
      <c r="D14" s="23">
        <v>9.9999999999999978E-2</v>
      </c>
      <c r="E14" s="23">
        <v>9.9999999999999978E-2</v>
      </c>
      <c r="F14" s="23">
        <v>0.52</v>
      </c>
      <c r="G14" s="23">
        <v>0.72</v>
      </c>
      <c r="H14" s="23">
        <v>0.81</v>
      </c>
      <c r="I14" s="23">
        <v>0.90500000000000003</v>
      </c>
      <c r="J14" s="23">
        <v>1</v>
      </c>
      <c r="K14" s="23">
        <v>1</v>
      </c>
      <c r="L14" s="23">
        <v>1</v>
      </c>
      <c r="M14" s="23">
        <v>1</v>
      </c>
    </row>
    <row r="15" spans="2:13" x14ac:dyDescent="0.55000000000000004">
      <c r="B15" t="s">
        <v>2168</v>
      </c>
      <c r="C15" s="23">
        <v>0</v>
      </c>
      <c r="D15" s="23">
        <v>0</v>
      </c>
      <c r="E15" s="23">
        <v>0</v>
      </c>
      <c r="F15" s="23">
        <v>0</v>
      </c>
      <c r="G15" s="23">
        <v>0</v>
      </c>
      <c r="H15" s="23">
        <v>0</v>
      </c>
      <c r="I15" s="23">
        <v>0</v>
      </c>
      <c r="J15" s="23">
        <v>0</v>
      </c>
      <c r="K15" s="23">
        <v>0</v>
      </c>
      <c r="L15" s="23">
        <v>0</v>
      </c>
      <c r="M15" s="23">
        <v>0</v>
      </c>
    </row>
    <row r="16" spans="2:13" x14ac:dyDescent="0.55000000000000004">
      <c r="B16" t="s">
        <v>1852</v>
      </c>
      <c r="C16" s="23">
        <f>C14+C15</f>
        <v>0</v>
      </c>
      <c r="D16" s="23">
        <f t="shared" ref="D16:M16" si="1">D14+D15</f>
        <v>9.9999999999999978E-2</v>
      </c>
      <c r="E16" s="23">
        <f t="shared" si="1"/>
        <v>9.9999999999999978E-2</v>
      </c>
      <c r="F16" s="23">
        <f t="shared" si="1"/>
        <v>0.52</v>
      </c>
      <c r="G16" s="23">
        <f t="shared" si="1"/>
        <v>0.72</v>
      </c>
      <c r="H16" s="23">
        <f t="shared" si="1"/>
        <v>0.81</v>
      </c>
      <c r="I16" s="23">
        <f t="shared" si="1"/>
        <v>0.90500000000000003</v>
      </c>
      <c r="J16" s="23">
        <f t="shared" si="1"/>
        <v>1</v>
      </c>
      <c r="K16" s="23">
        <f t="shared" si="1"/>
        <v>1</v>
      </c>
      <c r="L16" s="23">
        <f t="shared" si="1"/>
        <v>1</v>
      </c>
      <c r="M16" s="23">
        <f t="shared" si="1"/>
        <v>1</v>
      </c>
    </row>
    <row r="17" spans="2:13" x14ac:dyDescent="0.55000000000000004">
      <c r="C17" s="23"/>
      <c r="D17" s="23"/>
      <c r="E17" s="23"/>
      <c r="F17" s="23"/>
      <c r="G17" s="23"/>
      <c r="H17" s="23"/>
      <c r="I17" s="23"/>
      <c r="J17" s="23"/>
      <c r="K17" s="23"/>
      <c r="L17" s="23"/>
      <c r="M17" s="23"/>
    </row>
    <row r="18" spans="2:13" x14ac:dyDescent="0.55000000000000004">
      <c r="B18" t="s">
        <v>1789</v>
      </c>
      <c r="C18" s="23"/>
      <c r="D18" s="23"/>
      <c r="E18" s="23"/>
      <c r="F18" s="23"/>
      <c r="G18" s="23"/>
      <c r="H18" s="23"/>
      <c r="I18" s="23"/>
      <c r="J18" s="23"/>
      <c r="K18" s="23"/>
      <c r="L18" s="23"/>
      <c r="M18" s="23"/>
    </row>
    <row r="19" spans="2:13" x14ac:dyDescent="0.55000000000000004">
      <c r="B19" t="s">
        <v>2164</v>
      </c>
      <c r="C19" s="23">
        <v>1</v>
      </c>
      <c r="D19" s="23">
        <v>1</v>
      </c>
      <c r="E19" s="23">
        <v>1</v>
      </c>
      <c r="F19" s="23">
        <v>0.99</v>
      </c>
      <c r="G19" s="23">
        <v>0.92</v>
      </c>
      <c r="H19" s="23">
        <v>0.81</v>
      </c>
      <c r="I19" s="23">
        <v>0.69</v>
      </c>
      <c r="J19" s="23">
        <v>0.56999999999999984</v>
      </c>
      <c r="K19" s="23">
        <v>0.44999999999999973</v>
      </c>
      <c r="L19" s="23">
        <v>0.32999999999999963</v>
      </c>
      <c r="M19" s="23">
        <v>0.20999999999999952</v>
      </c>
    </row>
    <row r="20" spans="2:13" x14ac:dyDescent="0.55000000000000004">
      <c r="B20" t="s">
        <v>2167</v>
      </c>
      <c r="C20" s="23">
        <v>0</v>
      </c>
      <c r="D20" s="23">
        <v>0</v>
      </c>
      <c r="E20" s="23">
        <v>0</v>
      </c>
      <c r="F20" s="23">
        <v>1.0000000000000009E-2</v>
      </c>
      <c r="G20" s="23">
        <v>7.999999999999996E-2</v>
      </c>
      <c r="H20" s="23">
        <v>0.18999999999999995</v>
      </c>
      <c r="I20" s="23">
        <v>0.31000000000000005</v>
      </c>
      <c r="J20" s="23">
        <v>0.43000000000000016</v>
      </c>
      <c r="K20" s="23">
        <v>0.55000000000000027</v>
      </c>
      <c r="L20" s="23">
        <v>0.67000000000000037</v>
      </c>
      <c r="M20" s="23">
        <v>0.79000000000000048</v>
      </c>
    </row>
    <row r="21" spans="2:13" x14ac:dyDescent="0.55000000000000004">
      <c r="B21" t="s">
        <v>2168</v>
      </c>
      <c r="C21" s="23">
        <v>0</v>
      </c>
      <c r="D21" s="23">
        <v>0</v>
      </c>
      <c r="E21" s="23">
        <v>0</v>
      </c>
      <c r="F21" s="23">
        <v>0</v>
      </c>
      <c r="G21" s="23">
        <v>0</v>
      </c>
      <c r="H21" s="23">
        <v>0</v>
      </c>
      <c r="I21" s="23">
        <v>0</v>
      </c>
      <c r="J21" s="23">
        <v>0</v>
      </c>
      <c r="K21" s="23">
        <v>0</v>
      </c>
      <c r="L21" s="23">
        <v>0</v>
      </c>
      <c r="M21" s="23">
        <v>0</v>
      </c>
    </row>
    <row r="22" spans="2:13" x14ac:dyDescent="0.55000000000000004">
      <c r="B22" t="s">
        <v>1852</v>
      </c>
      <c r="C22" s="23">
        <f>C20+C21</f>
        <v>0</v>
      </c>
      <c r="D22" s="23">
        <f t="shared" ref="D22:M22" si="2">D20+D21</f>
        <v>0</v>
      </c>
      <c r="E22" s="23">
        <f t="shared" si="2"/>
        <v>0</v>
      </c>
      <c r="F22" s="23">
        <f t="shared" si="2"/>
        <v>1.0000000000000009E-2</v>
      </c>
      <c r="G22" s="23">
        <f t="shared" si="2"/>
        <v>7.999999999999996E-2</v>
      </c>
      <c r="H22" s="23">
        <f t="shared" si="2"/>
        <v>0.18999999999999995</v>
      </c>
      <c r="I22" s="23">
        <f t="shared" si="2"/>
        <v>0.31000000000000005</v>
      </c>
      <c r="J22" s="23">
        <f t="shared" si="2"/>
        <v>0.43000000000000016</v>
      </c>
      <c r="K22" s="23">
        <f t="shared" si="2"/>
        <v>0.55000000000000027</v>
      </c>
      <c r="L22" s="23">
        <f t="shared" si="2"/>
        <v>0.67000000000000037</v>
      </c>
      <c r="M22" s="23">
        <f t="shared" si="2"/>
        <v>0.79000000000000048</v>
      </c>
    </row>
    <row r="23" spans="2:13" x14ac:dyDescent="0.55000000000000004">
      <c r="C23" s="23"/>
      <c r="D23" s="23"/>
      <c r="E23" s="23"/>
      <c r="F23" s="23"/>
      <c r="G23" s="23"/>
      <c r="H23" s="23"/>
      <c r="I23" s="23"/>
      <c r="J23" s="23"/>
      <c r="K23" s="23"/>
      <c r="L23" s="23"/>
      <c r="M23" s="23"/>
    </row>
    <row r="24" spans="2:13" x14ac:dyDescent="0.55000000000000004">
      <c r="B24" t="s">
        <v>1747</v>
      </c>
      <c r="C24" s="23">
        <v>0</v>
      </c>
      <c r="D24" s="23">
        <v>0</v>
      </c>
      <c r="E24" s="23">
        <v>0</v>
      </c>
      <c r="F24" s="23">
        <v>0</v>
      </c>
      <c r="G24" s="23">
        <v>0</v>
      </c>
      <c r="H24" s="23">
        <v>0</v>
      </c>
      <c r="I24" s="23">
        <v>0</v>
      </c>
      <c r="J24" s="23">
        <v>0</v>
      </c>
      <c r="K24" s="23">
        <v>0</v>
      </c>
      <c r="L24" s="23">
        <v>0</v>
      </c>
      <c r="M24" s="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6E87C-092A-46EC-A67E-607D5CAC282B}">
  <sheetPr codeName="Sheet15"/>
  <dimension ref="B1:M24"/>
  <sheetViews>
    <sheetView workbookViewId="0">
      <selection activeCell="B1" sqref="B1"/>
    </sheetView>
  </sheetViews>
  <sheetFormatPr defaultRowHeight="14.4" x14ac:dyDescent="0.55000000000000004"/>
  <cols>
    <col min="2" max="2" width="21.3125" customWidth="1"/>
  </cols>
  <sheetData>
    <row r="1" spans="2:13" x14ac:dyDescent="0.55000000000000004">
      <c r="B1" t="s">
        <v>2217</v>
      </c>
    </row>
    <row r="2" spans="2:13" x14ac:dyDescent="0.55000000000000004">
      <c r="B2" t="s">
        <v>1849</v>
      </c>
      <c r="C2" s="14">
        <v>2000</v>
      </c>
      <c r="D2" s="14">
        <v>2010</v>
      </c>
      <c r="E2" s="14">
        <v>2020</v>
      </c>
      <c r="F2" s="14">
        <v>2030</v>
      </c>
      <c r="G2" s="14">
        <v>2040</v>
      </c>
      <c r="H2" s="14">
        <v>2050</v>
      </c>
      <c r="I2" s="14">
        <v>2060</v>
      </c>
      <c r="J2" s="14">
        <v>2070</v>
      </c>
      <c r="K2" s="14">
        <v>2080</v>
      </c>
      <c r="L2" s="14">
        <v>2090</v>
      </c>
      <c r="M2" s="14">
        <v>2100</v>
      </c>
    </row>
    <row r="3" spans="2:13" x14ac:dyDescent="0.55000000000000004">
      <c r="B3" t="s">
        <v>1787</v>
      </c>
      <c r="C3" s="29"/>
      <c r="D3" s="29"/>
      <c r="E3" s="29"/>
      <c r="F3" s="29"/>
      <c r="G3" s="29"/>
      <c r="H3" s="29"/>
      <c r="I3" s="29"/>
      <c r="J3" s="29"/>
      <c r="K3" s="29"/>
      <c r="L3" s="29"/>
      <c r="M3" s="29"/>
    </row>
    <row r="4" spans="2:13" x14ac:dyDescent="0.55000000000000004">
      <c r="B4" t="s">
        <v>1782</v>
      </c>
      <c r="C4" s="23">
        <v>1</v>
      </c>
      <c r="D4" s="23">
        <f>D9-D5</f>
        <v>0.99002500000000004</v>
      </c>
      <c r="E4" s="23">
        <f t="shared" ref="E4:G4" si="0">E9-E5</f>
        <v>0.87235600000000002</v>
      </c>
      <c r="F4" s="23">
        <f t="shared" si="0"/>
        <v>0.48720399999999997</v>
      </c>
      <c r="G4" s="23">
        <f t="shared" si="0"/>
        <v>0.18404100000000001</v>
      </c>
      <c r="H4" s="23">
        <f>H9-H5</f>
        <v>9.999999999999995E-3</v>
      </c>
      <c r="I4" s="23">
        <v>0</v>
      </c>
      <c r="J4" s="23">
        <v>0</v>
      </c>
      <c r="K4" s="23">
        <v>0</v>
      </c>
      <c r="L4" s="23">
        <v>0</v>
      </c>
      <c r="M4" s="23">
        <v>0</v>
      </c>
    </row>
    <row r="5" spans="2:13" x14ac:dyDescent="0.55000000000000004">
      <c r="B5" t="s">
        <v>1783</v>
      </c>
      <c r="C5" s="23">
        <v>0</v>
      </c>
      <c r="D5" s="23">
        <v>4.9750000000000003E-3</v>
      </c>
      <c r="E5" s="23">
        <v>6.1644000000000004E-2</v>
      </c>
      <c r="F5" s="23">
        <v>0.21079600000000001</v>
      </c>
      <c r="G5" s="23">
        <v>0.24495899999999998</v>
      </c>
      <c r="H5" s="23">
        <v>9.0000000000000011E-2</v>
      </c>
      <c r="I5" s="23">
        <f>(I6+I7)*I9</f>
        <v>0</v>
      </c>
      <c r="J5" s="23">
        <f>0.1*J9</f>
        <v>0</v>
      </c>
      <c r="K5" s="23">
        <v>0</v>
      </c>
      <c r="L5" s="23">
        <v>0</v>
      </c>
      <c r="M5" s="23">
        <v>0</v>
      </c>
    </row>
    <row r="6" spans="2:13" x14ac:dyDescent="0.55000000000000004">
      <c r="B6" t="s">
        <v>1784</v>
      </c>
      <c r="C6" s="23">
        <v>0</v>
      </c>
      <c r="D6" s="97">
        <f>'[2]Transport electrification'!D7/D10*(D10-D8)</f>
        <v>5.0000000000000001E-3</v>
      </c>
      <c r="E6" s="97">
        <f>'[2]Transport electrification'!E7/E10*(E10-E8)</f>
        <v>1.6E-2</v>
      </c>
      <c r="F6" s="97">
        <f>'[2]Transport electrification'!F7/F10*(F10-F8)</f>
        <v>6.2145695364238411E-2</v>
      </c>
      <c r="G6" s="97">
        <f>'[2]Transport electrification'!G7/G10*(G10-G8)</f>
        <v>5.0043782837127834E-2</v>
      </c>
      <c r="H6" s="97">
        <f>'[2]Transport electrification'!H7/H10*(H10-H8)</f>
        <v>9.7777777777777783E-2</v>
      </c>
      <c r="I6" s="97">
        <f>H6/H$10</f>
        <v>0.10864197530864197</v>
      </c>
      <c r="J6" s="97">
        <f>I6/I$10</f>
        <v>0.10864197530864197</v>
      </c>
      <c r="K6" s="97">
        <f t="shared" ref="K6:M6" si="1">J6/J$10</f>
        <v>0.10864197530864197</v>
      </c>
      <c r="L6" s="97">
        <f t="shared" si="1"/>
        <v>0.10864197530864197</v>
      </c>
      <c r="M6" s="97">
        <f t="shared" si="1"/>
        <v>0.10864197530864197</v>
      </c>
    </row>
    <row r="7" spans="2:13" x14ac:dyDescent="0.55000000000000004">
      <c r="B7" t="s">
        <v>1785</v>
      </c>
      <c r="C7" s="23">
        <v>0</v>
      </c>
      <c r="D7" s="98">
        <f>'[2]Transport electrification'!D8/D10*(D10-D8)</f>
        <v>0</v>
      </c>
      <c r="E7" s="97">
        <f>'[2]Transport electrification'!E8/E10*(E10-E8)</f>
        <v>0.05</v>
      </c>
      <c r="F7" s="97">
        <f>'[2]Transport electrification'!F8/F10*(F10-F8)</f>
        <v>0.2098543046357616</v>
      </c>
      <c r="G7" s="97">
        <f>'[2]Transport electrification'!G8/G10*(G10-G8)</f>
        <v>0.33095621716287216</v>
      </c>
      <c r="H7" s="97">
        <f>'[2]Transport electrification'!H8/H10*(H10-H8)</f>
        <v>0.45222222222222225</v>
      </c>
      <c r="I7" s="97">
        <f t="shared" ref="I7:M8" si="2">H7/H$10</f>
        <v>0.5024691358024691</v>
      </c>
      <c r="J7" s="97">
        <f t="shared" si="2"/>
        <v>0.5024691358024691</v>
      </c>
      <c r="K7" s="97">
        <f t="shared" si="2"/>
        <v>0.5024691358024691</v>
      </c>
      <c r="L7" s="97">
        <f t="shared" si="2"/>
        <v>0.5024691358024691</v>
      </c>
      <c r="M7" s="97">
        <f t="shared" si="2"/>
        <v>0.5024691358024691</v>
      </c>
    </row>
    <row r="8" spans="2:13" x14ac:dyDescent="0.55000000000000004">
      <c r="B8" t="s">
        <v>1850</v>
      </c>
      <c r="C8" s="23">
        <v>0</v>
      </c>
      <c r="D8" s="23">
        <v>0</v>
      </c>
      <c r="E8" s="23">
        <v>0</v>
      </c>
      <c r="F8" s="23">
        <v>0.03</v>
      </c>
      <c r="G8" s="23">
        <f>(H8+F8)/2</f>
        <v>0.19</v>
      </c>
      <c r="H8" s="23">
        <v>0.35</v>
      </c>
      <c r="I8" s="97">
        <f t="shared" si="2"/>
        <v>0.38888888888888884</v>
      </c>
      <c r="J8" s="97">
        <f t="shared" si="2"/>
        <v>0.38888888888888884</v>
      </c>
      <c r="K8" s="97">
        <f t="shared" si="2"/>
        <v>0.38888888888888884</v>
      </c>
      <c r="L8" s="97">
        <f t="shared" si="2"/>
        <v>0.38888888888888884</v>
      </c>
      <c r="M8" s="97">
        <f t="shared" si="2"/>
        <v>0.38888888888888884</v>
      </c>
    </row>
    <row r="9" spans="2:13" x14ac:dyDescent="0.55000000000000004">
      <c r="B9" t="s">
        <v>1786</v>
      </c>
      <c r="C9" s="23">
        <v>1</v>
      </c>
      <c r="D9" s="23">
        <v>0.995</v>
      </c>
      <c r="E9" s="23">
        <v>0.93400000000000005</v>
      </c>
      <c r="F9" s="23">
        <v>0.69799999999999995</v>
      </c>
      <c r="G9" s="23">
        <v>0.42899999999999999</v>
      </c>
      <c r="H9" s="23">
        <v>0.1</v>
      </c>
      <c r="I9" s="23">
        <v>0</v>
      </c>
      <c r="J9" s="23">
        <v>0</v>
      </c>
      <c r="K9" s="23">
        <v>0</v>
      </c>
      <c r="L9" s="23">
        <v>0</v>
      </c>
      <c r="M9" s="23">
        <v>0</v>
      </c>
    </row>
    <row r="10" spans="2:13" x14ac:dyDescent="0.55000000000000004">
      <c r="B10" t="s">
        <v>1851</v>
      </c>
      <c r="C10" s="23">
        <v>0</v>
      </c>
      <c r="D10" s="23">
        <v>5.0000000000000001E-3</v>
      </c>
      <c r="E10" s="23">
        <v>6.6000000000000003E-2</v>
      </c>
      <c r="F10" s="23">
        <v>0.30200000000000005</v>
      </c>
      <c r="G10" s="23">
        <v>0.57099999999999995</v>
      </c>
      <c r="H10" s="23">
        <v>0.9</v>
      </c>
      <c r="I10" s="23">
        <v>1</v>
      </c>
      <c r="J10" s="23">
        <v>1</v>
      </c>
      <c r="K10" s="23">
        <v>1</v>
      </c>
      <c r="L10" s="23">
        <v>1</v>
      </c>
      <c r="M10" s="23">
        <v>1</v>
      </c>
    </row>
    <row r="11" spans="2:13" x14ac:dyDescent="0.55000000000000004">
      <c r="C11" s="23"/>
      <c r="D11" s="23"/>
      <c r="E11" s="23"/>
      <c r="F11" s="23"/>
      <c r="G11" s="23"/>
      <c r="H11" s="23"/>
      <c r="I11" s="23"/>
      <c r="J11" s="23"/>
      <c r="K11" s="23"/>
      <c r="L11" s="23"/>
      <c r="M11" s="23"/>
    </row>
    <row r="12" spans="2:13" x14ac:dyDescent="0.55000000000000004">
      <c r="B12" t="s">
        <v>1788</v>
      </c>
      <c r="C12" s="23"/>
      <c r="D12" s="23"/>
      <c r="E12" s="23"/>
      <c r="F12" s="23"/>
      <c r="G12" s="23"/>
      <c r="H12" s="23"/>
      <c r="I12" s="23"/>
      <c r="J12" s="23"/>
      <c r="K12" s="23"/>
      <c r="L12" s="23"/>
      <c r="M12" s="23"/>
    </row>
    <row r="13" spans="2:13" x14ac:dyDescent="0.55000000000000004">
      <c r="B13" t="s">
        <v>1782</v>
      </c>
      <c r="C13" s="23">
        <v>1</v>
      </c>
      <c r="D13" s="23">
        <v>0.9</v>
      </c>
      <c r="E13" s="23">
        <v>0.48</v>
      </c>
      <c r="F13" s="23">
        <v>0.28000000000000003</v>
      </c>
      <c r="G13" s="23">
        <v>0.19</v>
      </c>
      <c r="H13" s="23">
        <v>9.5000000000000001E-2</v>
      </c>
      <c r="I13" s="23">
        <v>0</v>
      </c>
      <c r="J13" s="23">
        <v>0</v>
      </c>
      <c r="K13" s="23">
        <v>0</v>
      </c>
      <c r="L13" s="23">
        <v>0</v>
      </c>
      <c r="M13" s="23">
        <v>0</v>
      </c>
    </row>
    <row r="14" spans="2:13" x14ac:dyDescent="0.55000000000000004">
      <c r="B14" t="s">
        <v>1785</v>
      </c>
      <c r="C14" s="23">
        <f>1-C13</f>
        <v>0</v>
      </c>
      <c r="D14" s="23">
        <f t="shared" ref="D14" si="3">1-D13</f>
        <v>9.9999999999999978E-2</v>
      </c>
      <c r="E14" s="23">
        <f>E16-E15</f>
        <v>0.47000000000000003</v>
      </c>
      <c r="F14" s="23">
        <f t="shared" ref="F14:H14" si="4">F16-F15</f>
        <v>0.62</v>
      </c>
      <c r="G14" s="23">
        <f>G16-G15</f>
        <v>0.51</v>
      </c>
      <c r="H14" s="23">
        <f t="shared" si="4"/>
        <v>0.40500000000000003</v>
      </c>
      <c r="I14" s="97">
        <f>H14/H$16</f>
        <v>0.44751381215469616</v>
      </c>
      <c r="J14" s="97">
        <f t="shared" ref="J14:M15" si="5">I14/I$16</f>
        <v>0.44751381215469616</v>
      </c>
      <c r="K14" s="97">
        <f t="shared" si="5"/>
        <v>0.44751381215469616</v>
      </c>
      <c r="L14" s="97">
        <f t="shared" si="5"/>
        <v>0.44751381215469616</v>
      </c>
      <c r="M14" s="97">
        <f t="shared" si="5"/>
        <v>0.44751381215469616</v>
      </c>
    </row>
    <row r="15" spans="2:13" x14ac:dyDescent="0.55000000000000004">
      <c r="B15" t="s">
        <v>1850</v>
      </c>
      <c r="C15" s="23">
        <v>0</v>
      </c>
      <c r="D15" s="23">
        <v>0</v>
      </c>
      <c r="E15" s="23">
        <f>(D15+F15)/2</f>
        <v>0.05</v>
      </c>
      <c r="F15" s="23">
        <v>0.1</v>
      </c>
      <c r="G15" s="23">
        <f>(F15+H15)/2</f>
        <v>0.3</v>
      </c>
      <c r="H15" s="23">
        <v>0.5</v>
      </c>
      <c r="I15" s="97">
        <f>H15/H$16</f>
        <v>0.5524861878453039</v>
      </c>
      <c r="J15" s="97">
        <f t="shared" si="5"/>
        <v>0.5524861878453039</v>
      </c>
      <c r="K15" s="97">
        <f t="shared" si="5"/>
        <v>0.5524861878453039</v>
      </c>
      <c r="L15" s="97">
        <f t="shared" si="5"/>
        <v>0.5524861878453039</v>
      </c>
      <c r="M15" s="97">
        <f t="shared" si="5"/>
        <v>0.5524861878453039</v>
      </c>
    </row>
    <row r="16" spans="2:13" x14ac:dyDescent="0.55000000000000004">
      <c r="B16" t="s">
        <v>1852</v>
      </c>
      <c r="C16" s="23">
        <v>0</v>
      </c>
      <c r="D16" s="23">
        <v>9.9999999999999978E-2</v>
      </c>
      <c r="E16" s="23">
        <v>0.52</v>
      </c>
      <c r="F16" s="23">
        <v>0.72</v>
      </c>
      <c r="G16" s="23">
        <v>0.81</v>
      </c>
      <c r="H16" s="23">
        <v>0.90500000000000003</v>
      </c>
      <c r="I16" s="97">
        <v>1</v>
      </c>
      <c r="J16" s="23">
        <v>1</v>
      </c>
      <c r="K16" s="23">
        <v>1</v>
      </c>
      <c r="L16" s="23">
        <v>1</v>
      </c>
      <c r="M16" s="23">
        <v>1</v>
      </c>
    </row>
    <row r="17" spans="2:13" x14ac:dyDescent="0.55000000000000004">
      <c r="C17" s="23"/>
      <c r="D17" s="23"/>
      <c r="E17" s="23"/>
      <c r="F17" s="23"/>
      <c r="G17" s="23"/>
      <c r="H17" s="23"/>
      <c r="I17" s="23"/>
      <c r="J17" s="23"/>
      <c r="K17" s="23"/>
      <c r="L17" s="23"/>
      <c r="M17" s="23"/>
    </row>
    <row r="18" spans="2:13" x14ac:dyDescent="0.55000000000000004">
      <c r="B18" t="s">
        <v>1789</v>
      </c>
      <c r="C18" s="23"/>
      <c r="D18" s="23"/>
      <c r="E18" s="23"/>
      <c r="F18" s="23"/>
      <c r="G18" s="23"/>
      <c r="H18" s="23"/>
      <c r="I18" s="23"/>
      <c r="J18" s="23"/>
      <c r="K18" s="23"/>
      <c r="L18" s="23"/>
      <c r="M18" s="23"/>
    </row>
    <row r="19" spans="2:13" x14ac:dyDescent="0.55000000000000004">
      <c r="B19" t="s">
        <v>1782</v>
      </c>
      <c r="C19" s="23">
        <v>1</v>
      </c>
      <c r="D19" s="23">
        <v>1</v>
      </c>
      <c r="E19" s="97">
        <f>'[2]Transport electrification'!E20/1*(1-E21)</f>
        <v>0.99</v>
      </c>
      <c r="F19" s="97">
        <f>'[2]Transport electrification'!F20/1*(1-F21)</f>
        <v>0.89700000000000002</v>
      </c>
      <c r="G19" s="97">
        <f>'[2]Transport electrification'!G20/1*(1-G21)</f>
        <v>0.61762499999999998</v>
      </c>
      <c r="H19" s="97">
        <f>'[2]Transport electrification'!H20/1*(1-H21)</f>
        <v>0.3795</v>
      </c>
      <c r="I19" s="97">
        <f>1-I20-I21</f>
        <v>0.14137499999999992</v>
      </c>
      <c r="J19" s="23">
        <v>0</v>
      </c>
      <c r="K19" s="23">
        <v>0</v>
      </c>
      <c r="L19" s="23">
        <v>0</v>
      </c>
      <c r="M19" s="23">
        <v>0</v>
      </c>
    </row>
    <row r="20" spans="2:13" x14ac:dyDescent="0.55000000000000004">
      <c r="B20" t="s">
        <v>1785</v>
      </c>
      <c r="C20" s="23">
        <f>1-C19</f>
        <v>0</v>
      </c>
      <c r="D20" s="23">
        <f t="shared" ref="D20" si="6">1-D19</f>
        <v>0</v>
      </c>
      <c r="E20" s="97">
        <f>'[2]Transport electrification'!E21/1*(1-E21)</f>
        <v>1.0000000000000009E-2</v>
      </c>
      <c r="F20" s="97">
        <f>'[2]Transport electrification'!F21/1*(1-F21)</f>
        <v>7.7999999999999958E-2</v>
      </c>
      <c r="G20" s="97">
        <f>'[2]Transport electrification'!G21/1*(1-G21)</f>
        <v>0.14487499999999995</v>
      </c>
      <c r="H20" s="97">
        <f>'[2]Transport electrification'!H21/1*(1-H21)</f>
        <v>0.17050000000000004</v>
      </c>
      <c r="I20" s="97">
        <f>H20+(H20-G20)</f>
        <v>0.19612500000000013</v>
      </c>
      <c r="J20" s="97">
        <f t="shared" ref="J20:M20" si="7">I20+(I20-H20)</f>
        <v>0.22175000000000022</v>
      </c>
      <c r="K20" s="97">
        <f t="shared" si="7"/>
        <v>0.24737500000000032</v>
      </c>
      <c r="L20" s="97">
        <f t="shared" si="7"/>
        <v>0.27300000000000041</v>
      </c>
      <c r="M20" s="97">
        <f t="shared" si="7"/>
        <v>0.29862500000000047</v>
      </c>
    </row>
    <row r="21" spans="2:13" x14ac:dyDescent="0.55000000000000004">
      <c r="B21" t="s">
        <v>1850</v>
      </c>
      <c r="C21" s="23">
        <v>0</v>
      </c>
      <c r="D21" s="23">
        <v>0</v>
      </c>
      <c r="E21" s="23">
        <v>0</v>
      </c>
      <c r="F21" s="23">
        <v>2.5000000000000001E-2</v>
      </c>
      <c r="G21" s="97">
        <f>(F21+H21)/2</f>
        <v>0.23750000000000002</v>
      </c>
      <c r="H21" s="23">
        <v>0.45</v>
      </c>
      <c r="I21" s="97">
        <f>H21+(H21-G21)</f>
        <v>0.66249999999999998</v>
      </c>
      <c r="J21" s="97">
        <f>1-J20</f>
        <v>0.77824999999999978</v>
      </c>
      <c r="K21" s="97">
        <f t="shared" ref="K21:M21" si="8">1-K20</f>
        <v>0.75262499999999966</v>
      </c>
      <c r="L21" s="97">
        <f t="shared" si="8"/>
        <v>0.72699999999999965</v>
      </c>
      <c r="M21" s="97">
        <f t="shared" si="8"/>
        <v>0.70137499999999953</v>
      </c>
    </row>
    <row r="22" spans="2:13" x14ac:dyDescent="0.55000000000000004">
      <c r="B22" t="s">
        <v>1852</v>
      </c>
      <c r="C22" s="23">
        <v>0</v>
      </c>
      <c r="D22" s="23">
        <v>0</v>
      </c>
      <c r="E22" s="97">
        <f>E20+E21</f>
        <v>1.0000000000000009E-2</v>
      </c>
      <c r="F22" s="97">
        <f t="shared" ref="F22:M22" si="9">F20+F21</f>
        <v>0.10299999999999995</v>
      </c>
      <c r="G22" s="97">
        <f t="shared" si="9"/>
        <v>0.38237499999999996</v>
      </c>
      <c r="H22" s="97">
        <f t="shared" si="9"/>
        <v>0.62050000000000005</v>
      </c>
      <c r="I22" s="97">
        <f t="shared" si="9"/>
        <v>0.85862500000000008</v>
      </c>
      <c r="J22" s="98">
        <f t="shared" si="9"/>
        <v>1</v>
      </c>
      <c r="K22" s="98">
        <f t="shared" si="9"/>
        <v>1</v>
      </c>
      <c r="L22" s="98">
        <f t="shared" si="9"/>
        <v>1</v>
      </c>
      <c r="M22" s="98">
        <f t="shared" si="9"/>
        <v>1</v>
      </c>
    </row>
    <row r="23" spans="2:13" x14ac:dyDescent="0.55000000000000004">
      <c r="C23" s="23"/>
      <c r="D23" s="23"/>
      <c r="E23" s="23"/>
      <c r="F23" s="23"/>
      <c r="G23" s="23"/>
      <c r="H23" s="23"/>
      <c r="I23" s="23"/>
      <c r="J23" s="23"/>
      <c r="K23" s="23"/>
      <c r="L23" s="23"/>
      <c r="M23" s="23"/>
    </row>
    <row r="24" spans="2:13" x14ac:dyDescent="0.55000000000000004">
      <c r="B24" t="s">
        <v>1747</v>
      </c>
      <c r="C24" s="23">
        <v>0</v>
      </c>
      <c r="D24" s="23">
        <v>0</v>
      </c>
      <c r="E24" s="23">
        <v>0</v>
      </c>
      <c r="F24" s="23">
        <v>0</v>
      </c>
      <c r="G24" s="23">
        <v>0</v>
      </c>
      <c r="H24" s="23">
        <v>0</v>
      </c>
      <c r="I24" s="23">
        <v>0</v>
      </c>
      <c r="J24" s="23">
        <v>0</v>
      </c>
      <c r="K24" s="23">
        <v>0</v>
      </c>
      <c r="L24" s="23">
        <v>0</v>
      </c>
      <c r="M24" s="2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D66AE-24B4-4699-9C8D-B28B5B8E1EF3}">
  <sheetPr codeName="Sheet16"/>
  <dimension ref="B1:M25"/>
  <sheetViews>
    <sheetView workbookViewId="0">
      <selection activeCell="C4" sqref="C4:M25"/>
    </sheetView>
  </sheetViews>
  <sheetFormatPr defaultColWidth="8.7890625" defaultRowHeight="14.4" x14ac:dyDescent="0.55000000000000004"/>
  <cols>
    <col min="2" max="2" width="20.20703125" customWidth="1"/>
  </cols>
  <sheetData>
    <row r="1" spans="2:13" x14ac:dyDescent="0.55000000000000004">
      <c r="B1" t="s">
        <v>2218</v>
      </c>
    </row>
    <row r="2" spans="2:13" x14ac:dyDescent="0.55000000000000004">
      <c r="B2" t="s">
        <v>1849</v>
      </c>
      <c r="C2" s="14">
        <v>2000</v>
      </c>
      <c r="D2" s="14">
        <v>2010</v>
      </c>
      <c r="E2" s="14">
        <v>2020</v>
      </c>
      <c r="F2" s="14">
        <v>2030</v>
      </c>
      <c r="G2" s="14">
        <v>2040</v>
      </c>
      <c r="H2" s="14">
        <v>2050</v>
      </c>
      <c r="I2" s="14">
        <v>2060</v>
      </c>
      <c r="J2" s="14">
        <v>2070</v>
      </c>
      <c r="K2" s="14">
        <v>2080</v>
      </c>
      <c r="L2" s="14">
        <v>2090</v>
      </c>
      <c r="M2" s="14">
        <v>2100</v>
      </c>
    </row>
    <row r="3" spans="2:13" x14ac:dyDescent="0.55000000000000004">
      <c r="B3" t="s">
        <v>1787</v>
      </c>
      <c r="C3" s="14"/>
      <c r="D3" s="14"/>
      <c r="E3" s="14"/>
      <c r="F3" s="14"/>
      <c r="G3" s="14"/>
      <c r="H3" s="14"/>
      <c r="I3" s="14"/>
      <c r="J3" s="14"/>
      <c r="K3" s="14"/>
      <c r="L3" s="14"/>
      <c r="M3" s="14"/>
    </row>
    <row r="4" spans="2:13" x14ac:dyDescent="0.55000000000000004">
      <c r="B4" t="s">
        <v>1782</v>
      </c>
      <c r="C4" s="23">
        <v>1</v>
      </c>
      <c r="D4" s="23">
        <v>0.99002500000000004</v>
      </c>
      <c r="E4" s="23">
        <v>0.99002500000000004</v>
      </c>
      <c r="F4" s="23">
        <v>0.78</v>
      </c>
      <c r="G4" s="23">
        <v>0.69</v>
      </c>
      <c r="H4" s="23">
        <v>0.49</v>
      </c>
      <c r="I4" s="23">
        <v>0.23</v>
      </c>
      <c r="J4" s="23">
        <v>0</v>
      </c>
      <c r="K4" s="23">
        <v>0</v>
      </c>
      <c r="L4" s="23">
        <v>0</v>
      </c>
      <c r="M4" s="23">
        <v>0</v>
      </c>
    </row>
    <row r="5" spans="2:13" x14ac:dyDescent="0.55000000000000004">
      <c r="B5" t="s">
        <v>1783</v>
      </c>
      <c r="C5" s="23">
        <v>0</v>
      </c>
      <c r="D5" s="23">
        <v>4.9750000000000003E-3</v>
      </c>
      <c r="E5" s="23">
        <v>4.9750000000000003E-3</v>
      </c>
      <c r="F5" s="23">
        <v>0.12</v>
      </c>
      <c r="G5" s="23">
        <v>0.19</v>
      </c>
      <c r="H5" s="23">
        <v>0.28000000000000003</v>
      </c>
      <c r="I5" s="23">
        <v>0.4</v>
      </c>
      <c r="J5" s="23">
        <v>0.47</v>
      </c>
      <c r="K5" s="23">
        <v>0.31000000000000005</v>
      </c>
      <c r="L5" s="23">
        <v>0.15000000000000013</v>
      </c>
      <c r="M5" s="23">
        <v>0</v>
      </c>
    </row>
    <row r="6" spans="2:13" x14ac:dyDescent="0.55000000000000004">
      <c r="B6" t="s">
        <v>1784</v>
      </c>
      <c r="C6" s="23">
        <v>0</v>
      </c>
      <c r="D6" s="97">
        <v>5.0000000000000001E-3</v>
      </c>
      <c r="E6" s="97">
        <v>5.0000000000000001E-3</v>
      </c>
      <c r="F6" s="97">
        <v>4.8500000000000001E-2</v>
      </c>
      <c r="G6" s="97">
        <v>6.4166666666666677E-2</v>
      </c>
      <c r="H6" s="97">
        <v>0.11869565217391306</v>
      </c>
      <c r="I6" s="97">
        <v>0.19094517958412105</v>
      </c>
      <c r="J6" s="97">
        <v>0.27351606805293016</v>
      </c>
      <c r="K6" s="97">
        <v>0.35608695652173922</v>
      </c>
      <c r="L6" s="97">
        <v>0.43865784499054827</v>
      </c>
      <c r="M6" s="97">
        <v>0.51606805293005686</v>
      </c>
    </row>
    <row r="7" spans="2:13" x14ac:dyDescent="0.55000000000000004">
      <c r="B7" t="s">
        <v>1785</v>
      </c>
      <c r="C7" s="23">
        <v>0</v>
      </c>
      <c r="D7" s="98">
        <v>0</v>
      </c>
      <c r="E7" s="97">
        <v>0</v>
      </c>
      <c r="F7" s="97">
        <v>4.8500000000000001E-2</v>
      </c>
      <c r="G7" s="97">
        <v>4.5833333333333337E-2</v>
      </c>
      <c r="H7" s="97">
        <v>7.6304347826086957E-2</v>
      </c>
      <c r="I7" s="97">
        <v>0.12275047258979206</v>
      </c>
      <c r="J7" s="97">
        <v>0.17583175803402648</v>
      </c>
      <c r="K7" s="97">
        <v>0.22891304347826086</v>
      </c>
      <c r="L7" s="97">
        <v>0.28199432892249521</v>
      </c>
      <c r="M7" s="97">
        <v>0.33175803402646498</v>
      </c>
    </row>
    <row r="8" spans="2:13" x14ac:dyDescent="0.55000000000000004">
      <c r="B8" t="s">
        <v>1850</v>
      </c>
      <c r="C8" s="23">
        <v>0</v>
      </c>
      <c r="D8" s="23">
        <v>0</v>
      </c>
      <c r="E8" s="23">
        <v>0</v>
      </c>
      <c r="F8" s="23">
        <v>3.0000000000000001E-3</v>
      </c>
      <c r="G8" s="23">
        <v>0.01</v>
      </c>
      <c r="H8" s="23">
        <v>3.4999999999999996E-2</v>
      </c>
      <c r="I8" s="97">
        <v>5.630434782608696E-2</v>
      </c>
      <c r="J8" s="97">
        <v>8.0652173913043482E-2</v>
      </c>
      <c r="K8" s="97">
        <v>0.105</v>
      </c>
      <c r="L8" s="97">
        <v>0.1293478260869565</v>
      </c>
      <c r="M8" s="97">
        <v>0.15217391304347824</v>
      </c>
    </row>
    <row r="9" spans="2:13" x14ac:dyDescent="0.55000000000000004">
      <c r="B9" t="s">
        <v>1786</v>
      </c>
      <c r="C9" s="23">
        <v>1</v>
      </c>
      <c r="D9" s="23">
        <v>0.995</v>
      </c>
      <c r="E9" s="23">
        <v>0.995</v>
      </c>
      <c r="F9" s="23">
        <v>0.9</v>
      </c>
      <c r="G9" s="23">
        <v>0.87999999999999989</v>
      </c>
      <c r="H9" s="23">
        <v>0.77</v>
      </c>
      <c r="I9" s="23">
        <v>0.63</v>
      </c>
      <c r="J9" s="23">
        <v>0.47</v>
      </c>
      <c r="K9" s="23">
        <v>0.31000000000000005</v>
      </c>
      <c r="L9" s="23">
        <v>0.15000000000000013</v>
      </c>
      <c r="M9" s="23">
        <v>0</v>
      </c>
    </row>
    <row r="10" spans="2:13" x14ac:dyDescent="0.55000000000000004">
      <c r="B10" t="s">
        <v>1851</v>
      </c>
      <c r="C10" s="23">
        <v>0</v>
      </c>
      <c r="D10" s="23">
        <v>5.0000000000000044E-3</v>
      </c>
      <c r="E10" s="23">
        <v>5.0000000000000044E-3</v>
      </c>
      <c r="F10" s="23">
        <v>9.9999999999999978E-2</v>
      </c>
      <c r="G10" s="23">
        <v>0.12000000000000011</v>
      </c>
      <c r="H10" s="23">
        <v>0.22999999999999998</v>
      </c>
      <c r="I10" s="23">
        <v>0.37</v>
      </c>
      <c r="J10" s="23">
        <v>0.53</v>
      </c>
      <c r="K10" s="23">
        <v>0.69</v>
      </c>
      <c r="L10" s="23">
        <v>0.84999999999999987</v>
      </c>
      <c r="M10" s="23">
        <v>1</v>
      </c>
    </row>
    <row r="11" spans="2:13" x14ac:dyDescent="0.55000000000000004">
      <c r="C11" s="23"/>
      <c r="D11" s="23"/>
      <c r="E11" s="23"/>
      <c r="F11" s="23"/>
      <c r="G11" s="23"/>
      <c r="H11" s="23"/>
      <c r="I11" s="23"/>
      <c r="J11" s="23"/>
      <c r="K11" s="23"/>
      <c r="L11" s="23"/>
      <c r="M11" s="23"/>
    </row>
    <row r="12" spans="2:13" x14ac:dyDescent="0.55000000000000004">
      <c r="B12" t="s">
        <v>1788</v>
      </c>
      <c r="C12" s="23"/>
      <c r="D12" s="23"/>
      <c r="E12" s="23"/>
      <c r="F12" s="23"/>
      <c r="G12" s="23"/>
      <c r="H12" s="23"/>
      <c r="I12" s="23"/>
      <c r="J12" s="23"/>
      <c r="K12" s="23"/>
      <c r="L12" s="23"/>
      <c r="M12" s="23"/>
    </row>
    <row r="13" spans="2:13" x14ac:dyDescent="0.55000000000000004">
      <c r="B13" t="s">
        <v>1782</v>
      </c>
      <c r="C13" s="23">
        <v>1</v>
      </c>
      <c r="D13" s="23">
        <v>0.9</v>
      </c>
      <c r="E13" s="23">
        <v>0.9</v>
      </c>
      <c r="F13" s="23">
        <v>0.48</v>
      </c>
      <c r="G13" s="23">
        <v>0.28000000000000003</v>
      </c>
      <c r="H13" s="23">
        <v>0.19</v>
      </c>
      <c r="I13" s="23">
        <v>9.5000000000000001E-2</v>
      </c>
      <c r="J13" s="23">
        <v>0</v>
      </c>
      <c r="K13" s="23">
        <v>0</v>
      </c>
      <c r="L13" s="23">
        <v>0</v>
      </c>
      <c r="M13" s="23">
        <v>0</v>
      </c>
    </row>
    <row r="14" spans="2:13" x14ac:dyDescent="0.55000000000000004">
      <c r="B14" t="s">
        <v>1785</v>
      </c>
      <c r="C14" s="23">
        <v>0</v>
      </c>
      <c r="D14" s="23">
        <v>9.9999999999999978E-2</v>
      </c>
      <c r="E14" s="23">
        <v>9.4999999999999973E-2</v>
      </c>
      <c r="F14" s="23">
        <v>0.51</v>
      </c>
      <c r="G14" s="23">
        <v>0.69</v>
      </c>
      <c r="H14" s="23">
        <v>0.76</v>
      </c>
      <c r="I14" s="97">
        <v>0.83499999999999996</v>
      </c>
      <c r="J14" s="97">
        <v>0.91</v>
      </c>
      <c r="K14" s="97">
        <v>0.89</v>
      </c>
      <c r="L14" s="97">
        <v>0.87</v>
      </c>
      <c r="M14" s="97">
        <v>0.85</v>
      </c>
    </row>
    <row r="15" spans="2:13" x14ac:dyDescent="0.55000000000000004">
      <c r="B15" t="s">
        <v>1850</v>
      </c>
      <c r="C15" s="23">
        <v>0</v>
      </c>
      <c r="D15" s="23">
        <v>0</v>
      </c>
      <c r="E15" s="23">
        <v>5.0000000000000001E-3</v>
      </c>
      <c r="F15" s="23">
        <v>0.01</v>
      </c>
      <c r="G15" s="23">
        <v>0.03</v>
      </c>
      <c r="H15" s="23">
        <v>0.05</v>
      </c>
      <c r="I15" s="97">
        <v>7.0000000000000007E-2</v>
      </c>
      <c r="J15" s="97">
        <v>9.0000000000000011E-2</v>
      </c>
      <c r="K15" s="97">
        <v>0.11000000000000001</v>
      </c>
      <c r="L15" s="97">
        <v>0.13</v>
      </c>
      <c r="M15" s="97">
        <v>0.15</v>
      </c>
    </row>
    <row r="16" spans="2:13" x14ac:dyDescent="0.55000000000000004">
      <c r="B16" t="s">
        <v>1852</v>
      </c>
      <c r="C16" s="23">
        <v>0</v>
      </c>
      <c r="D16" s="23">
        <v>9.9999999999999978E-2</v>
      </c>
      <c r="E16" s="23">
        <v>9.9999999999999978E-2</v>
      </c>
      <c r="F16" s="23">
        <v>0.52</v>
      </c>
      <c r="G16" s="23">
        <v>0.72</v>
      </c>
      <c r="H16" s="23">
        <v>0.81</v>
      </c>
      <c r="I16" s="97">
        <v>0.90500000000000003</v>
      </c>
      <c r="J16" s="23">
        <v>1</v>
      </c>
      <c r="K16" s="23">
        <v>1</v>
      </c>
      <c r="L16" s="23">
        <v>1</v>
      </c>
      <c r="M16" s="23">
        <v>1</v>
      </c>
    </row>
    <row r="17" spans="2:13" x14ac:dyDescent="0.55000000000000004">
      <c r="C17" s="23"/>
      <c r="D17" s="23"/>
      <c r="E17" s="23"/>
      <c r="F17" s="23"/>
      <c r="G17" s="23"/>
      <c r="H17" s="23"/>
      <c r="I17" s="23"/>
      <c r="J17" s="23"/>
      <c r="K17" s="23"/>
      <c r="L17" s="23"/>
      <c r="M17" s="23"/>
    </row>
    <row r="18" spans="2:13" x14ac:dyDescent="0.55000000000000004">
      <c r="B18" t="s">
        <v>1789</v>
      </c>
      <c r="C18" s="23"/>
      <c r="D18" s="23"/>
      <c r="E18" s="23"/>
      <c r="F18" s="23"/>
      <c r="G18" s="23"/>
      <c r="H18" s="23"/>
      <c r="I18" s="23"/>
      <c r="J18" s="23"/>
      <c r="K18" s="23"/>
      <c r="L18" s="23"/>
      <c r="M18" s="23"/>
    </row>
    <row r="19" spans="2:13" x14ac:dyDescent="0.55000000000000004">
      <c r="B19" t="s">
        <v>1782</v>
      </c>
      <c r="C19" s="23">
        <v>1</v>
      </c>
      <c r="D19" s="23">
        <v>1</v>
      </c>
      <c r="E19" s="97">
        <v>1</v>
      </c>
      <c r="F19" s="97">
        <v>0.99</v>
      </c>
      <c r="G19" s="97">
        <v>0.92</v>
      </c>
      <c r="H19" s="97">
        <v>0.81</v>
      </c>
      <c r="I19" s="97">
        <v>0.69</v>
      </c>
      <c r="J19" s="23">
        <v>0.56999999999999984</v>
      </c>
      <c r="K19" s="23">
        <v>0.44999999999999973</v>
      </c>
      <c r="L19" s="23">
        <v>0.32999999999999963</v>
      </c>
      <c r="M19" s="23">
        <v>0.20999999999999952</v>
      </c>
    </row>
    <row r="20" spans="2:13" x14ac:dyDescent="0.55000000000000004">
      <c r="B20" t="s">
        <v>1785</v>
      </c>
      <c r="C20" s="23">
        <v>0</v>
      </c>
      <c r="D20" s="23">
        <v>0</v>
      </c>
      <c r="E20" s="97">
        <v>0</v>
      </c>
      <c r="F20" s="97">
        <v>7.5000000000000084E-3</v>
      </c>
      <c r="G20" s="97">
        <v>5.624999999999996E-2</v>
      </c>
      <c r="H20" s="97">
        <v>0.14499999999999996</v>
      </c>
      <c r="I20" s="97">
        <v>0.24375000000000005</v>
      </c>
      <c r="J20" s="97">
        <v>0.34250000000000014</v>
      </c>
      <c r="K20" s="97">
        <v>0.44125000000000025</v>
      </c>
      <c r="L20" s="97">
        <v>0.54000000000000037</v>
      </c>
      <c r="M20" s="97">
        <v>0.63875000000000048</v>
      </c>
    </row>
    <row r="21" spans="2:13" x14ac:dyDescent="0.55000000000000004">
      <c r="B21" t="s">
        <v>1850</v>
      </c>
      <c r="C21" s="23">
        <v>0</v>
      </c>
      <c r="D21" s="23">
        <v>0</v>
      </c>
      <c r="E21" s="23">
        <v>0</v>
      </c>
      <c r="F21" s="23">
        <v>2.5000000000000001E-3</v>
      </c>
      <c r="G21" s="97">
        <v>2.375E-2</v>
      </c>
      <c r="H21" s="23">
        <v>4.4999999999999998E-2</v>
      </c>
      <c r="I21" s="97">
        <v>6.6250000000000003E-2</v>
      </c>
      <c r="J21" s="97">
        <v>8.7500000000000008E-2</v>
      </c>
      <c r="K21" s="97">
        <v>0.10875000000000001</v>
      </c>
      <c r="L21" s="97">
        <v>0.13</v>
      </c>
      <c r="M21" s="97">
        <v>0.15125</v>
      </c>
    </row>
    <row r="22" spans="2:13" x14ac:dyDescent="0.55000000000000004">
      <c r="B22" t="s">
        <v>1852</v>
      </c>
      <c r="C22" s="23">
        <v>0</v>
      </c>
      <c r="D22" s="23">
        <v>0</v>
      </c>
      <c r="E22" s="97">
        <v>0</v>
      </c>
      <c r="F22" s="97">
        <v>1.0000000000000009E-2</v>
      </c>
      <c r="G22" s="97">
        <v>7.999999999999996E-2</v>
      </c>
      <c r="H22" s="97">
        <v>0.18999999999999995</v>
      </c>
      <c r="I22" s="97">
        <v>0.31000000000000005</v>
      </c>
      <c r="J22" s="98">
        <v>0.43000000000000016</v>
      </c>
      <c r="K22" s="98">
        <v>0.55000000000000027</v>
      </c>
      <c r="L22" s="98">
        <v>0.67000000000000037</v>
      </c>
      <c r="M22" s="98">
        <v>0.79000000000000048</v>
      </c>
    </row>
    <row r="23" spans="2:13" x14ac:dyDescent="0.55000000000000004">
      <c r="C23" s="23"/>
      <c r="D23" s="23"/>
      <c r="E23" s="23"/>
      <c r="F23" s="23"/>
      <c r="G23" s="23"/>
      <c r="H23" s="23"/>
      <c r="I23" s="23"/>
      <c r="J23" s="23"/>
      <c r="K23" s="23"/>
      <c r="L23" s="23"/>
      <c r="M23" s="23"/>
    </row>
    <row r="24" spans="2:13" x14ac:dyDescent="0.55000000000000004">
      <c r="B24" t="s">
        <v>1747</v>
      </c>
      <c r="C24" s="23">
        <v>0</v>
      </c>
      <c r="D24" s="23">
        <v>0</v>
      </c>
      <c r="E24" s="23">
        <v>0</v>
      </c>
      <c r="F24" s="23">
        <v>0</v>
      </c>
      <c r="G24" s="23">
        <v>0</v>
      </c>
      <c r="H24" s="23">
        <v>0</v>
      </c>
      <c r="I24" s="23">
        <v>0</v>
      </c>
      <c r="J24" s="23">
        <v>0</v>
      </c>
      <c r="K24" s="23">
        <v>0</v>
      </c>
      <c r="L24" s="23">
        <v>0</v>
      </c>
      <c r="M24" s="23">
        <v>0</v>
      </c>
    </row>
    <row r="25" spans="2:13" x14ac:dyDescent="0.55000000000000004">
      <c r="C25" s="23"/>
      <c r="D25" s="23"/>
      <c r="E25" s="23"/>
      <c r="F25" s="23"/>
      <c r="G25" s="23"/>
      <c r="H25" s="23"/>
      <c r="I25" s="23"/>
      <c r="J25" s="23"/>
      <c r="K25" s="23"/>
      <c r="L25" s="23"/>
      <c r="M25" s="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C568B-4B8B-41F1-B2F5-EDC5C5F3ED8F}">
  <sheetPr codeName="Sheet17"/>
  <dimension ref="A1:U40"/>
  <sheetViews>
    <sheetView workbookViewId="0">
      <selection activeCell="B1" sqref="B1"/>
    </sheetView>
  </sheetViews>
  <sheetFormatPr defaultColWidth="8.7890625" defaultRowHeight="14.4" x14ac:dyDescent="0.55000000000000004"/>
  <cols>
    <col min="2" max="2" width="42.3671875" customWidth="1"/>
    <col min="3" max="3" width="38.3125" customWidth="1"/>
    <col min="4" max="4" width="31.62890625" customWidth="1"/>
    <col min="5" max="5" width="18.3125" customWidth="1"/>
  </cols>
  <sheetData>
    <row r="1" spans="1:18" x14ac:dyDescent="0.55000000000000004">
      <c r="B1" t="s">
        <v>2221</v>
      </c>
      <c r="C1" t="s">
        <v>2222</v>
      </c>
      <c r="D1" t="s">
        <v>2225</v>
      </c>
      <c r="E1" t="s">
        <v>2162</v>
      </c>
      <c r="F1" t="s">
        <v>2162</v>
      </c>
      <c r="G1" t="s">
        <v>2161</v>
      </c>
    </row>
    <row r="2" spans="1:18" x14ac:dyDescent="0.55000000000000004">
      <c r="B2" t="s">
        <v>2160</v>
      </c>
      <c r="C2" s="53" t="s">
        <v>2159</v>
      </c>
      <c r="D2" t="s">
        <v>2158</v>
      </c>
      <c r="E2" t="s">
        <v>2157</v>
      </c>
      <c r="H2" t="s">
        <v>2163</v>
      </c>
      <c r="K2" t="s">
        <v>2156</v>
      </c>
    </row>
    <row r="3" spans="1:18" x14ac:dyDescent="0.55000000000000004">
      <c r="A3" s="41" t="s">
        <v>2155</v>
      </c>
      <c r="B3">
        <v>5500</v>
      </c>
      <c r="C3" s="31">
        <v>4096.95</v>
      </c>
      <c r="D3" s="51">
        <v>6.6000000000000005E-5</v>
      </c>
      <c r="E3">
        <v>0.81</v>
      </c>
      <c r="F3">
        <v>-0.35</v>
      </c>
      <c r="G3">
        <v>23.8</v>
      </c>
      <c r="H3">
        <v>1.7000000000000001E-2</v>
      </c>
      <c r="K3" t="s">
        <v>2133</v>
      </c>
    </row>
    <row r="4" spans="1:18" x14ac:dyDescent="0.55000000000000004">
      <c r="A4" s="41" t="s">
        <v>2154</v>
      </c>
      <c r="B4">
        <v>39000000</v>
      </c>
      <c r="C4" s="31">
        <v>29051100</v>
      </c>
      <c r="D4" s="52">
        <v>1.3000000000000001E-9</v>
      </c>
      <c r="E4">
        <v>1.3999999999999999E-4</v>
      </c>
      <c r="F4">
        <v>-0.28999999999999998</v>
      </c>
      <c r="G4" s="23">
        <v>2645</v>
      </c>
      <c r="H4">
        <v>2.2000000000000001E-6</v>
      </c>
      <c r="K4" s="101" t="s">
        <v>2226</v>
      </c>
    </row>
    <row r="5" spans="1:18" x14ac:dyDescent="0.55000000000000004">
      <c r="A5" s="41" t="s">
        <v>2153</v>
      </c>
      <c r="B5">
        <v>600000</v>
      </c>
      <c r="C5" s="31">
        <v>446940</v>
      </c>
      <c r="D5" s="52">
        <v>1.2E-8</v>
      </c>
      <c r="E5">
        <v>0.9</v>
      </c>
      <c r="F5">
        <v>-0.5</v>
      </c>
      <c r="G5">
        <v>24.7</v>
      </c>
      <c r="H5">
        <v>4.3000000000000003E-6</v>
      </c>
      <c r="K5" s="101" t="s">
        <v>2226</v>
      </c>
    </row>
    <row r="6" spans="1:18" x14ac:dyDescent="0.55000000000000004">
      <c r="A6" s="41" t="s">
        <v>2152</v>
      </c>
      <c r="B6">
        <v>65692</v>
      </c>
      <c r="C6" s="31">
        <v>48933.970800000003</v>
      </c>
      <c r="D6" s="24">
        <v>1.5E-6</v>
      </c>
      <c r="E6">
        <v>0.75</v>
      </c>
      <c r="F6">
        <v>-0.28000000000000003</v>
      </c>
      <c r="G6">
        <v>138.80000000000001</v>
      </c>
      <c r="H6">
        <v>3.2000000000000002E-3</v>
      </c>
      <c r="K6" s="21" t="s">
        <v>2227</v>
      </c>
    </row>
    <row r="7" spans="1:18" x14ac:dyDescent="0.55000000000000004">
      <c r="A7" s="41" t="s">
        <v>2151</v>
      </c>
      <c r="B7">
        <v>18000</v>
      </c>
      <c r="C7" s="31">
        <v>13408.2</v>
      </c>
      <c r="D7" s="51">
        <v>1.7999999999999999E-6</v>
      </c>
      <c r="E7">
        <v>0.92</v>
      </c>
      <c r="F7">
        <v>-0.5</v>
      </c>
      <c r="G7">
        <v>23.6</v>
      </c>
      <c r="H7">
        <v>5.0000000000000001E-4</v>
      </c>
      <c r="K7" s="21" t="s">
        <v>2227</v>
      </c>
    </row>
    <row r="8" spans="1:18" x14ac:dyDescent="0.55000000000000004">
      <c r="A8" s="41" t="s">
        <v>2150</v>
      </c>
      <c r="B8">
        <v>37890</v>
      </c>
      <c r="C8" s="31">
        <v>28224.260999999999</v>
      </c>
      <c r="D8" s="24">
        <v>2.7E-6</v>
      </c>
      <c r="E8">
        <v>0.9</v>
      </c>
      <c r="F8">
        <v>-0.5</v>
      </c>
      <c r="G8">
        <v>1.6</v>
      </c>
      <c r="H8">
        <v>8.8999999999999999E-3</v>
      </c>
      <c r="K8" s="21" t="s">
        <v>2228</v>
      </c>
    </row>
    <row r="9" spans="1:18" x14ac:dyDescent="0.55000000000000004">
      <c r="A9" s="41" t="s">
        <v>2149</v>
      </c>
      <c r="B9">
        <v>1995</v>
      </c>
      <c r="C9" s="31">
        <v>1486.0754999999999</v>
      </c>
      <c r="D9" s="51">
        <v>6.7000000000000002E-6</v>
      </c>
      <c r="E9">
        <v>0.64</v>
      </c>
      <c r="F9">
        <v>-0.5</v>
      </c>
      <c r="G9">
        <v>3.6</v>
      </c>
      <c r="H9">
        <v>2.4E-2</v>
      </c>
      <c r="K9" s="21" t="s">
        <v>2227</v>
      </c>
    </row>
    <row r="10" spans="1:18" x14ac:dyDescent="0.55000000000000004">
      <c r="A10" s="41" t="s">
        <v>2148</v>
      </c>
      <c r="B10">
        <v>2320</v>
      </c>
      <c r="C10" s="31">
        <v>1728.1680000000001</v>
      </c>
      <c r="D10" s="52">
        <v>1E-4</v>
      </c>
      <c r="E10">
        <v>0.79</v>
      </c>
      <c r="F10">
        <v>-0.5</v>
      </c>
      <c r="G10">
        <v>3</v>
      </c>
      <c r="H10">
        <v>6.0999999999999999E-2</v>
      </c>
      <c r="K10" s="21" t="s">
        <v>2227</v>
      </c>
    </row>
    <row r="11" spans="1:18" x14ac:dyDescent="0.55000000000000004">
      <c r="A11" s="41" t="s">
        <v>93</v>
      </c>
      <c r="B11">
        <v>36000</v>
      </c>
      <c r="C11" s="31">
        <v>26816.400000000001</v>
      </c>
      <c r="D11" s="51">
        <v>5.1000000000000002E-9</v>
      </c>
      <c r="E11">
        <v>0.05</v>
      </c>
      <c r="F11">
        <v>-0.64</v>
      </c>
      <c r="G11">
        <v>2.2000000000000002</v>
      </c>
      <c r="H11">
        <v>1.9E-3</v>
      </c>
      <c r="K11" t="s">
        <v>2133</v>
      </c>
    </row>
    <row r="12" spans="1:18" x14ac:dyDescent="0.55000000000000004">
      <c r="A12" s="41" t="s">
        <v>2147</v>
      </c>
      <c r="B12">
        <v>32054000</v>
      </c>
      <c r="C12" s="31">
        <v>23877024.600000001</v>
      </c>
      <c r="D12" s="24">
        <v>5.0000000000000003E-10</v>
      </c>
      <c r="E12">
        <v>0.9</v>
      </c>
      <c r="F12">
        <v>-0.5</v>
      </c>
      <c r="G12">
        <v>20</v>
      </c>
      <c r="H12">
        <v>7.9999999999999996E-7</v>
      </c>
      <c r="K12" t="s">
        <v>2133</v>
      </c>
    </row>
    <row r="13" spans="1:18" x14ac:dyDescent="0.55000000000000004">
      <c r="A13" s="41" t="s">
        <v>2146</v>
      </c>
      <c r="B13">
        <v>23334000</v>
      </c>
      <c r="C13" s="31">
        <v>17381496.600000001</v>
      </c>
      <c r="D13" s="24">
        <v>5.0000000000000003E-10</v>
      </c>
      <c r="E13">
        <v>0.9</v>
      </c>
      <c r="F13">
        <v>-0.5</v>
      </c>
      <c r="G13">
        <v>20</v>
      </c>
      <c r="H13">
        <v>7.9999999999999996E-7</v>
      </c>
      <c r="K13" t="s">
        <v>2133</v>
      </c>
    </row>
    <row r="14" spans="1:18" x14ac:dyDescent="0.55000000000000004">
      <c r="A14" s="41" t="s">
        <v>2145</v>
      </c>
      <c r="B14">
        <v>29483000</v>
      </c>
      <c r="C14" s="31">
        <v>21961886.699999999</v>
      </c>
      <c r="D14" s="24">
        <v>5.0000000000000003E-10</v>
      </c>
      <c r="E14">
        <v>0.9</v>
      </c>
      <c r="F14">
        <v>-0.5</v>
      </c>
      <c r="G14">
        <v>20</v>
      </c>
      <c r="H14">
        <v>7.9999999999999996E-7</v>
      </c>
      <c r="K14" t="s">
        <v>2133</v>
      </c>
    </row>
    <row r="15" spans="1:18" x14ac:dyDescent="0.55000000000000004">
      <c r="A15" s="41" t="s">
        <v>2144</v>
      </c>
      <c r="B15">
        <v>1175</v>
      </c>
      <c r="C15" s="31">
        <v>875.25750000000005</v>
      </c>
      <c r="D15" s="24">
        <v>2.0000000000000001E-4</v>
      </c>
      <c r="E15">
        <v>0.81</v>
      </c>
      <c r="F15">
        <v>-0.5</v>
      </c>
      <c r="G15">
        <v>11.8</v>
      </c>
      <c r="H15">
        <v>0.64</v>
      </c>
      <c r="K15" s="21" t="s">
        <v>2229</v>
      </c>
      <c r="R15" t="s">
        <v>2143</v>
      </c>
    </row>
    <row r="16" spans="1:18" x14ac:dyDescent="0.55000000000000004">
      <c r="A16" s="41" t="s">
        <v>2142</v>
      </c>
      <c r="B16">
        <v>64</v>
      </c>
      <c r="C16" s="31">
        <v>47.6736</v>
      </c>
      <c r="D16" s="51">
        <v>9.7000000000000005E-4</v>
      </c>
      <c r="E16">
        <v>0.95</v>
      </c>
      <c r="F16">
        <v>-0.5</v>
      </c>
      <c r="G16">
        <v>3.6</v>
      </c>
      <c r="H16">
        <v>0.73</v>
      </c>
      <c r="K16" s="21" t="s">
        <v>2227</v>
      </c>
    </row>
    <row r="17" spans="1:18" x14ac:dyDescent="0.55000000000000004">
      <c r="A17" s="41" t="s">
        <v>2141</v>
      </c>
      <c r="B17">
        <v>45</v>
      </c>
      <c r="C17" s="31">
        <v>33.520499999999998</v>
      </c>
      <c r="D17" s="24">
        <v>0.23</v>
      </c>
      <c r="E17">
        <v>0.98</v>
      </c>
      <c r="F17">
        <v>-0.5</v>
      </c>
      <c r="G17">
        <v>4</v>
      </c>
      <c r="H17">
        <v>0.65</v>
      </c>
      <c r="K17" s="101" t="s">
        <v>2230</v>
      </c>
    </row>
    <row r="18" spans="1:18" x14ac:dyDescent="0.55000000000000004">
      <c r="A18" s="41" t="s">
        <v>2140</v>
      </c>
      <c r="B18">
        <v>1600000</v>
      </c>
      <c r="C18" s="31">
        <v>1191840</v>
      </c>
      <c r="D18" s="24">
        <v>2.5000000000000001E-5</v>
      </c>
      <c r="E18">
        <v>0.86</v>
      </c>
      <c r="F18">
        <v>-0.5</v>
      </c>
      <c r="G18">
        <v>21.8</v>
      </c>
      <c r="H18">
        <v>0.06</v>
      </c>
      <c r="K18" t="s">
        <v>2231</v>
      </c>
      <c r="R18" t="s">
        <v>2136</v>
      </c>
    </row>
    <row r="19" spans="1:18" x14ac:dyDescent="0.55000000000000004">
      <c r="A19" s="41" t="s">
        <v>2139</v>
      </c>
      <c r="B19">
        <v>2280000</v>
      </c>
      <c r="C19" s="31">
        <v>1698372</v>
      </c>
      <c r="D19" s="24">
        <v>2.0000000000000001E-10</v>
      </c>
      <c r="E19">
        <v>0.9</v>
      </c>
      <c r="F19">
        <v>-0.5</v>
      </c>
      <c r="G19">
        <v>20</v>
      </c>
      <c r="H19">
        <v>2.2000000000000001E-4</v>
      </c>
      <c r="K19" s="21" t="s">
        <v>2232</v>
      </c>
      <c r="R19" t="s">
        <v>2138</v>
      </c>
    </row>
    <row r="20" spans="1:18" x14ac:dyDescent="0.55000000000000004">
      <c r="A20" s="7" t="s">
        <v>2137</v>
      </c>
      <c r="B20">
        <v>1500</v>
      </c>
      <c r="C20" s="31">
        <v>1117.3499999999999</v>
      </c>
      <c r="D20" s="51">
        <v>4.8999999999999998E-5</v>
      </c>
      <c r="E20">
        <v>0.67</v>
      </c>
      <c r="F20">
        <v>-0.5</v>
      </c>
      <c r="G20">
        <v>20</v>
      </c>
      <c r="H20">
        <v>0.5</v>
      </c>
      <c r="K20" t="s">
        <v>2231</v>
      </c>
      <c r="R20" t="s">
        <v>2136</v>
      </c>
    </row>
    <row r="21" spans="1:18" x14ac:dyDescent="0.55000000000000004">
      <c r="A21" s="41" t="s">
        <v>2135</v>
      </c>
      <c r="B21">
        <v>11557</v>
      </c>
      <c r="C21" s="31">
        <v>8608.8093000000008</v>
      </c>
      <c r="D21" s="24">
        <v>5.1E-8</v>
      </c>
      <c r="E21">
        <v>0.9</v>
      </c>
      <c r="F21">
        <v>-0.5</v>
      </c>
      <c r="G21">
        <v>26.3</v>
      </c>
      <c r="H21" s="48">
        <v>2.5000000000000001E-3</v>
      </c>
      <c r="K21" s="21" t="s">
        <v>2233</v>
      </c>
    </row>
    <row r="22" spans="1:18" x14ac:dyDescent="0.55000000000000004">
      <c r="A22" s="50" t="s">
        <v>2134</v>
      </c>
      <c r="B22">
        <v>11000</v>
      </c>
      <c r="C22" s="31">
        <f t="shared" ref="C22" si="0">B22*0.7449</f>
        <v>8193.9</v>
      </c>
      <c r="E22" s="24"/>
      <c r="K22" t="s">
        <v>2133</v>
      </c>
    </row>
    <row r="23" spans="1:18" x14ac:dyDescent="0.55000000000000004">
      <c r="A23" s="41" t="s">
        <v>2132</v>
      </c>
      <c r="C23" s="31"/>
      <c r="D23" s="48">
        <v>5.8E-5</v>
      </c>
      <c r="E23">
        <v>0.5</v>
      </c>
    </row>
    <row r="24" spans="1:18" x14ac:dyDescent="0.55000000000000004">
      <c r="A24" s="41" t="s">
        <v>2131</v>
      </c>
      <c r="D24" s="48">
        <v>4.0999999999999997E-6</v>
      </c>
      <c r="E24">
        <v>0.08</v>
      </c>
    </row>
    <row r="26" spans="1:18" x14ac:dyDescent="0.55000000000000004">
      <c r="A26" s="13"/>
    </row>
    <row r="27" spans="1:18" x14ac:dyDescent="0.55000000000000004">
      <c r="A27" s="100" t="s">
        <v>2223</v>
      </c>
    </row>
    <row r="28" spans="1:18" x14ac:dyDescent="0.55000000000000004">
      <c r="A28" s="99" t="s">
        <v>2224</v>
      </c>
    </row>
    <row r="29" spans="1:18" x14ac:dyDescent="0.55000000000000004">
      <c r="A29" s="49" t="s">
        <v>2130</v>
      </c>
    </row>
    <row r="30" spans="1:18" x14ac:dyDescent="0.55000000000000004">
      <c r="A30" s="47" t="s">
        <v>2129</v>
      </c>
    </row>
    <row r="32" spans="1:18" x14ac:dyDescent="0.55000000000000004">
      <c r="A32" t="s">
        <v>2220</v>
      </c>
    </row>
    <row r="34" spans="2:21" x14ac:dyDescent="0.55000000000000004">
      <c r="B34">
        <v>5500</v>
      </c>
      <c r="C34">
        <v>39000000</v>
      </c>
      <c r="D34">
        <v>600000</v>
      </c>
      <c r="E34">
        <v>65692</v>
      </c>
      <c r="F34">
        <v>18000</v>
      </c>
      <c r="G34">
        <v>37890</v>
      </c>
      <c r="H34">
        <v>1995</v>
      </c>
      <c r="I34">
        <v>2320</v>
      </c>
      <c r="J34">
        <v>36000</v>
      </c>
      <c r="K34">
        <v>32054000</v>
      </c>
      <c r="L34">
        <v>23334000</v>
      </c>
      <c r="M34">
        <v>29483000</v>
      </c>
      <c r="N34">
        <v>1175</v>
      </c>
      <c r="O34">
        <v>64</v>
      </c>
      <c r="P34">
        <v>45</v>
      </c>
      <c r="Q34">
        <v>1600000</v>
      </c>
      <c r="R34">
        <v>2280000</v>
      </c>
      <c r="S34">
        <v>1500</v>
      </c>
      <c r="T34">
        <v>11557</v>
      </c>
    </row>
    <row r="35" spans="2:21" x14ac:dyDescent="0.55000000000000004">
      <c r="B35" s="31">
        <v>4096.95</v>
      </c>
      <c r="C35" s="31">
        <v>29051100</v>
      </c>
      <c r="D35" s="31">
        <v>446940</v>
      </c>
      <c r="E35" s="31">
        <v>48933.970800000003</v>
      </c>
      <c r="F35" s="31">
        <v>13408.2</v>
      </c>
      <c r="G35" s="31">
        <v>28224.260999999999</v>
      </c>
      <c r="H35" s="31">
        <v>1486.0754999999999</v>
      </c>
      <c r="I35" s="31">
        <v>1728.1680000000001</v>
      </c>
      <c r="J35" s="31">
        <v>26816.400000000001</v>
      </c>
      <c r="K35" s="31">
        <v>23877024.600000001</v>
      </c>
      <c r="L35" s="31">
        <v>17381496.600000001</v>
      </c>
      <c r="M35" s="31">
        <v>21961886.699999999</v>
      </c>
      <c r="N35" s="31">
        <v>875.25750000000005</v>
      </c>
      <c r="O35" s="31">
        <v>47.6736</v>
      </c>
      <c r="P35" s="31">
        <v>33.520499999999998</v>
      </c>
      <c r="Q35" s="31">
        <v>1191840</v>
      </c>
      <c r="R35" s="31">
        <v>1698372</v>
      </c>
      <c r="S35" s="31">
        <v>1117.3499999999999</v>
      </c>
      <c r="T35" s="31">
        <v>8608.8093000000008</v>
      </c>
      <c r="U35" s="31"/>
    </row>
    <row r="36" spans="2:21" x14ac:dyDescent="0.55000000000000004">
      <c r="B36" s="51">
        <v>6.6000000000000005E-5</v>
      </c>
      <c r="C36" s="52">
        <v>1.3000000000000001E-9</v>
      </c>
      <c r="D36" s="52">
        <v>1.2E-8</v>
      </c>
      <c r="E36" s="24">
        <v>1.5E-6</v>
      </c>
      <c r="F36" s="51">
        <v>1.7999999999999999E-6</v>
      </c>
      <c r="G36" s="24">
        <v>2.7E-6</v>
      </c>
      <c r="H36" s="51">
        <v>6.7000000000000002E-6</v>
      </c>
      <c r="I36" s="52">
        <v>1E-4</v>
      </c>
      <c r="J36" s="51">
        <v>5.1000000000000002E-9</v>
      </c>
      <c r="K36" s="24">
        <v>5.0000000000000003E-10</v>
      </c>
      <c r="L36" s="24">
        <v>5.0000000000000003E-10</v>
      </c>
      <c r="M36" s="24">
        <v>5.0000000000000003E-10</v>
      </c>
      <c r="N36" s="24">
        <v>2.0000000000000001E-4</v>
      </c>
      <c r="O36" s="51">
        <v>9.7000000000000005E-4</v>
      </c>
      <c r="P36" s="24">
        <v>0.23</v>
      </c>
      <c r="Q36" s="24">
        <v>2.5000000000000001E-5</v>
      </c>
      <c r="R36" s="24">
        <v>2.0000000000000001E-10</v>
      </c>
      <c r="S36" s="51">
        <v>4.8999999999999998E-5</v>
      </c>
      <c r="T36" s="24">
        <v>5.1E-8</v>
      </c>
    </row>
    <row r="37" spans="2:21" x14ac:dyDescent="0.55000000000000004">
      <c r="B37">
        <v>0.81</v>
      </c>
      <c r="C37">
        <v>1.3999999999999999E-4</v>
      </c>
      <c r="D37">
        <v>0.9</v>
      </c>
      <c r="E37">
        <v>0.75</v>
      </c>
      <c r="F37">
        <v>0.92</v>
      </c>
      <c r="G37">
        <v>0.9</v>
      </c>
      <c r="H37">
        <v>0.64</v>
      </c>
      <c r="I37">
        <v>0.79</v>
      </c>
      <c r="J37">
        <v>0.05</v>
      </c>
      <c r="K37">
        <v>0.9</v>
      </c>
      <c r="L37">
        <v>0.9</v>
      </c>
      <c r="M37">
        <v>0.9</v>
      </c>
      <c r="N37">
        <v>0.81</v>
      </c>
      <c r="O37">
        <v>0.95</v>
      </c>
      <c r="P37">
        <v>0.98</v>
      </c>
      <c r="Q37">
        <v>0.86</v>
      </c>
      <c r="R37">
        <v>0.9</v>
      </c>
      <c r="S37">
        <v>0.67</v>
      </c>
      <c r="T37">
        <v>0.9</v>
      </c>
    </row>
    <row r="38" spans="2:21" x14ac:dyDescent="0.55000000000000004">
      <c r="B38">
        <v>-0.35</v>
      </c>
      <c r="C38">
        <v>-0.28999999999999998</v>
      </c>
      <c r="D38">
        <v>-0.5</v>
      </c>
      <c r="E38">
        <v>-0.28000000000000003</v>
      </c>
      <c r="F38">
        <v>-0.5</v>
      </c>
      <c r="G38">
        <v>-0.5</v>
      </c>
      <c r="H38">
        <v>-0.5</v>
      </c>
      <c r="I38">
        <v>-0.5</v>
      </c>
      <c r="J38">
        <v>-0.64</v>
      </c>
      <c r="K38">
        <v>-0.5</v>
      </c>
      <c r="L38">
        <v>-0.5</v>
      </c>
      <c r="M38">
        <v>-0.5</v>
      </c>
      <c r="N38">
        <v>-0.5</v>
      </c>
      <c r="O38">
        <v>-0.5</v>
      </c>
      <c r="P38">
        <v>-0.5</v>
      </c>
      <c r="Q38">
        <v>-0.5</v>
      </c>
      <c r="R38">
        <v>-0.5</v>
      </c>
      <c r="S38">
        <v>-0.5</v>
      </c>
      <c r="T38">
        <v>-0.5</v>
      </c>
    </row>
    <row r="39" spans="2:21" x14ac:dyDescent="0.55000000000000004">
      <c r="B39">
        <v>23.8</v>
      </c>
      <c r="C39" s="23">
        <v>2645</v>
      </c>
      <c r="D39">
        <v>24.7</v>
      </c>
      <c r="E39">
        <v>138.80000000000001</v>
      </c>
      <c r="F39">
        <v>23.6</v>
      </c>
      <c r="G39">
        <v>1.6</v>
      </c>
      <c r="H39">
        <v>3.6</v>
      </c>
      <c r="I39">
        <v>3</v>
      </c>
      <c r="J39">
        <v>2.2000000000000002</v>
      </c>
      <c r="K39">
        <v>20</v>
      </c>
      <c r="L39">
        <v>20</v>
      </c>
      <c r="M39">
        <v>20</v>
      </c>
      <c r="N39">
        <v>11.8</v>
      </c>
      <c r="O39">
        <v>3.6</v>
      </c>
      <c r="P39">
        <v>4</v>
      </c>
      <c r="Q39">
        <v>21.8</v>
      </c>
      <c r="R39">
        <v>20</v>
      </c>
      <c r="S39">
        <v>20</v>
      </c>
      <c r="T39">
        <v>26.3</v>
      </c>
    </row>
    <row r="40" spans="2:21" x14ac:dyDescent="0.55000000000000004">
      <c r="B40">
        <v>1.7000000000000001E-2</v>
      </c>
      <c r="C40">
        <v>2.2000000000000001E-6</v>
      </c>
      <c r="D40">
        <v>4.3000000000000003E-6</v>
      </c>
      <c r="E40">
        <v>3.2000000000000002E-3</v>
      </c>
      <c r="F40">
        <v>5.0000000000000001E-4</v>
      </c>
      <c r="G40">
        <v>8.8999999999999999E-3</v>
      </c>
      <c r="H40">
        <v>2.4E-2</v>
      </c>
      <c r="I40">
        <v>6.0999999999999999E-2</v>
      </c>
      <c r="J40">
        <v>1.9E-3</v>
      </c>
      <c r="K40">
        <v>7.9999999999999996E-7</v>
      </c>
      <c r="L40">
        <v>7.9999999999999996E-7</v>
      </c>
      <c r="M40">
        <v>7.9999999999999996E-7</v>
      </c>
      <c r="N40">
        <v>0.64</v>
      </c>
      <c r="O40">
        <v>0.73</v>
      </c>
      <c r="P40">
        <v>0.65</v>
      </c>
      <c r="Q40">
        <v>0.06</v>
      </c>
      <c r="R40">
        <v>2.2000000000000001E-4</v>
      </c>
      <c r="S40">
        <v>0.5</v>
      </c>
      <c r="T40" s="48">
        <v>2.5000000000000001E-3</v>
      </c>
    </row>
  </sheetData>
  <hyperlinks>
    <hyperlink ref="K4" r:id="rId1" xr:uid="{0420E454-C3FB-4798-83C2-025F87131B8F}"/>
    <hyperlink ref="K5" r:id="rId2" xr:uid="{8372C7EF-A772-459C-86C8-87A68E9DE076}"/>
    <hyperlink ref="K6" r:id="rId3" xr:uid="{E33749E0-4192-4790-87DE-D459387BB57B}"/>
    <hyperlink ref="K7" r:id="rId4" xr:uid="{3D6BC707-0C7B-4D54-A810-64E911C68AB2}"/>
    <hyperlink ref="K9" r:id="rId5" xr:uid="{477F42CA-890D-42C8-88E0-629015747F6E}"/>
    <hyperlink ref="K10" r:id="rId6" xr:uid="{D1FC9517-BE15-47A9-BDF6-39C15A464C99}"/>
    <hyperlink ref="K8" r:id="rId7" xr:uid="{C0B658F9-6A58-4920-AE54-A0E91D619021}"/>
    <hyperlink ref="K16" r:id="rId8" xr:uid="{3E3AC590-A2DC-40E0-B7C0-51C01C231538}"/>
    <hyperlink ref="K15" r:id="rId9" xr:uid="{209336A7-8C64-4401-8028-EF0003B51191}"/>
    <hyperlink ref="K17" r:id="rId10" xr:uid="{4CD95A2D-3285-45B3-8013-8A3DDBEB2EF4}"/>
    <hyperlink ref="K19" r:id="rId11" xr:uid="{16CB5898-DF72-4297-A194-7DA0C47A8579}"/>
    <hyperlink ref="K21" r:id="rId12" xr:uid="{70E03750-27FA-48FA-9933-E708C4A6C529}"/>
  </hyperlinks>
  <pageMargins left="0.7" right="0.7" top="0.75" bottom="0.75" header="0.3" footer="0.3"/>
  <pageSetup paperSize="9" orientation="portrait" r:id="rId1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E91EC-B58B-4E09-AE6A-B02764A03105}">
  <sheetPr codeName="Sheet18"/>
  <dimension ref="A1:G49"/>
  <sheetViews>
    <sheetView workbookViewId="0">
      <selection activeCell="K14" sqref="K14"/>
    </sheetView>
  </sheetViews>
  <sheetFormatPr defaultColWidth="9.1015625" defaultRowHeight="14.4" x14ac:dyDescent="0.55000000000000004"/>
  <cols>
    <col min="1" max="1" width="16.3125" customWidth="1"/>
    <col min="3" max="3" width="14.3125" customWidth="1"/>
    <col min="4" max="4" width="21.68359375" customWidth="1"/>
    <col min="6" max="6" width="21.1015625" customWidth="1"/>
    <col min="7" max="7" width="13.1015625" customWidth="1"/>
  </cols>
  <sheetData>
    <row r="1" spans="1:7" x14ac:dyDescent="0.55000000000000004">
      <c r="A1" s="21"/>
      <c r="B1" t="s">
        <v>2214</v>
      </c>
    </row>
    <row r="2" spans="1:7" x14ac:dyDescent="0.55000000000000004">
      <c r="A2" s="21"/>
    </row>
    <row r="3" spans="1:7" x14ac:dyDescent="0.55000000000000004">
      <c r="B3" t="s">
        <v>1796</v>
      </c>
      <c r="C3" t="s">
        <v>1798</v>
      </c>
      <c r="D3" t="s">
        <v>1797</v>
      </c>
      <c r="E3" t="s">
        <v>1794</v>
      </c>
      <c r="F3" t="s">
        <v>1795</v>
      </c>
      <c r="G3" t="s">
        <v>2077</v>
      </c>
    </row>
    <row r="4" spans="1:7" x14ac:dyDescent="0.55000000000000004">
      <c r="A4" t="s">
        <v>60</v>
      </c>
      <c r="B4">
        <v>0</v>
      </c>
      <c r="C4">
        <v>0</v>
      </c>
      <c r="D4">
        <v>0</v>
      </c>
      <c r="E4">
        <v>1</v>
      </c>
      <c r="F4">
        <v>0</v>
      </c>
      <c r="G4">
        <v>0</v>
      </c>
    </row>
    <row r="5" spans="1:7" x14ac:dyDescent="0.55000000000000004">
      <c r="A5" t="s">
        <v>107</v>
      </c>
      <c r="B5">
        <v>1</v>
      </c>
      <c r="C5">
        <v>0</v>
      </c>
      <c r="D5">
        <v>0</v>
      </c>
      <c r="E5">
        <v>0</v>
      </c>
      <c r="F5">
        <v>0</v>
      </c>
      <c r="G5">
        <v>0</v>
      </c>
    </row>
    <row r="6" spans="1:7" x14ac:dyDescent="0.55000000000000004">
      <c r="A6" t="s">
        <v>104</v>
      </c>
      <c r="B6">
        <v>1</v>
      </c>
      <c r="C6">
        <v>0</v>
      </c>
      <c r="D6">
        <v>0</v>
      </c>
      <c r="E6">
        <v>0</v>
      </c>
      <c r="F6">
        <v>0</v>
      </c>
      <c r="G6">
        <v>0</v>
      </c>
    </row>
    <row r="7" spans="1:7" x14ac:dyDescent="0.55000000000000004">
      <c r="A7" t="s">
        <v>125</v>
      </c>
      <c r="B7">
        <v>1</v>
      </c>
      <c r="C7">
        <v>0</v>
      </c>
      <c r="D7">
        <v>0</v>
      </c>
      <c r="E7">
        <v>0</v>
      </c>
      <c r="F7">
        <v>0</v>
      </c>
      <c r="G7">
        <v>0</v>
      </c>
    </row>
    <row r="8" spans="1:7" x14ac:dyDescent="0.55000000000000004">
      <c r="A8" t="s">
        <v>443</v>
      </c>
      <c r="B8">
        <v>1</v>
      </c>
      <c r="C8">
        <v>0</v>
      </c>
      <c r="D8">
        <v>0</v>
      </c>
      <c r="E8">
        <v>0</v>
      </c>
      <c r="F8">
        <v>0</v>
      </c>
      <c r="G8">
        <v>0</v>
      </c>
    </row>
    <row r="9" spans="1:7" x14ac:dyDescent="0.55000000000000004">
      <c r="A9" t="s">
        <v>450</v>
      </c>
      <c r="B9">
        <v>1</v>
      </c>
      <c r="C9">
        <v>0</v>
      </c>
      <c r="D9">
        <v>0</v>
      </c>
      <c r="E9">
        <v>0</v>
      </c>
      <c r="F9">
        <v>0</v>
      </c>
      <c r="G9">
        <v>0</v>
      </c>
    </row>
    <row r="10" spans="1:7" x14ac:dyDescent="0.55000000000000004">
      <c r="A10" t="s">
        <v>458</v>
      </c>
      <c r="B10">
        <v>0</v>
      </c>
      <c r="C10">
        <v>1</v>
      </c>
      <c r="D10">
        <v>0</v>
      </c>
      <c r="E10">
        <v>0</v>
      </c>
      <c r="F10">
        <v>0</v>
      </c>
      <c r="G10">
        <v>0</v>
      </c>
    </row>
    <row r="11" spans="1:7" x14ac:dyDescent="0.55000000000000004">
      <c r="A11" t="s">
        <v>462</v>
      </c>
      <c r="B11">
        <v>0</v>
      </c>
      <c r="C11">
        <v>1</v>
      </c>
      <c r="D11">
        <v>0</v>
      </c>
      <c r="E11">
        <v>0</v>
      </c>
      <c r="F11">
        <v>0</v>
      </c>
      <c r="G11">
        <v>0</v>
      </c>
    </row>
    <row r="12" spans="1:7" x14ac:dyDescent="0.55000000000000004">
      <c r="A12" t="s">
        <v>500</v>
      </c>
      <c r="B12">
        <v>0</v>
      </c>
      <c r="C12">
        <v>0</v>
      </c>
      <c r="D12">
        <v>1</v>
      </c>
      <c r="E12">
        <v>0</v>
      </c>
      <c r="F12">
        <v>0</v>
      </c>
      <c r="G12">
        <v>0</v>
      </c>
    </row>
    <row r="13" spans="1:7" x14ac:dyDescent="0.55000000000000004">
      <c r="A13" t="s">
        <v>504</v>
      </c>
      <c r="B13">
        <v>0</v>
      </c>
      <c r="C13">
        <v>0</v>
      </c>
      <c r="D13">
        <v>0</v>
      </c>
      <c r="E13">
        <v>1</v>
      </c>
      <c r="F13">
        <v>0</v>
      </c>
      <c r="G13">
        <v>0</v>
      </c>
    </row>
    <row r="14" spans="1:7" x14ac:dyDescent="0.55000000000000004">
      <c r="A14" t="s">
        <v>648</v>
      </c>
      <c r="B14">
        <v>0</v>
      </c>
      <c r="C14">
        <v>0</v>
      </c>
      <c r="D14">
        <v>1</v>
      </c>
      <c r="E14">
        <v>0</v>
      </c>
      <c r="F14">
        <v>0</v>
      </c>
      <c r="G14">
        <v>0</v>
      </c>
    </row>
    <row r="15" spans="1:7" x14ac:dyDescent="0.55000000000000004">
      <c r="A15" t="s">
        <v>652</v>
      </c>
      <c r="B15">
        <v>0</v>
      </c>
      <c r="C15">
        <v>0</v>
      </c>
      <c r="D15">
        <v>0</v>
      </c>
      <c r="E15">
        <v>0</v>
      </c>
      <c r="F15">
        <v>1</v>
      </c>
      <c r="G15">
        <v>0</v>
      </c>
    </row>
    <row r="16" spans="1:7" x14ac:dyDescent="0.55000000000000004">
      <c r="A16" t="s">
        <v>706</v>
      </c>
      <c r="B16">
        <v>0</v>
      </c>
      <c r="C16">
        <v>0</v>
      </c>
      <c r="D16">
        <v>0</v>
      </c>
      <c r="E16">
        <v>1</v>
      </c>
      <c r="F16">
        <v>0</v>
      </c>
      <c r="G16">
        <v>0</v>
      </c>
    </row>
    <row r="17" spans="1:7" x14ac:dyDescent="0.55000000000000004">
      <c r="A17" t="s">
        <v>714</v>
      </c>
      <c r="B17">
        <v>0</v>
      </c>
      <c r="C17">
        <v>0</v>
      </c>
      <c r="D17">
        <v>0</v>
      </c>
      <c r="E17">
        <v>1</v>
      </c>
      <c r="F17">
        <v>0</v>
      </c>
      <c r="G17">
        <v>0</v>
      </c>
    </row>
    <row r="18" spans="1:7" x14ac:dyDescent="0.55000000000000004">
      <c r="A18" t="s">
        <v>719</v>
      </c>
      <c r="B18">
        <v>0</v>
      </c>
      <c r="C18">
        <v>0</v>
      </c>
      <c r="D18">
        <v>0</v>
      </c>
      <c r="E18">
        <v>1</v>
      </c>
      <c r="F18">
        <v>0</v>
      </c>
      <c r="G18">
        <v>0</v>
      </c>
    </row>
    <row r="19" spans="1:7" x14ac:dyDescent="0.55000000000000004">
      <c r="A19" t="s">
        <v>724</v>
      </c>
      <c r="B19">
        <v>0</v>
      </c>
      <c r="C19">
        <v>0</v>
      </c>
      <c r="D19">
        <v>0</v>
      </c>
      <c r="E19">
        <v>1</v>
      </c>
      <c r="F19">
        <v>0</v>
      </c>
      <c r="G19">
        <v>0</v>
      </c>
    </row>
    <row r="20" spans="1:7" x14ac:dyDescent="0.55000000000000004">
      <c r="A20" t="s">
        <v>730</v>
      </c>
      <c r="B20">
        <v>0</v>
      </c>
      <c r="C20">
        <v>0</v>
      </c>
      <c r="D20">
        <v>0</v>
      </c>
      <c r="E20">
        <v>1</v>
      </c>
      <c r="F20">
        <v>0</v>
      </c>
      <c r="G20">
        <v>0</v>
      </c>
    </row>
    <row r="21" spans="1:7" x14ac:dyDescent="0.55000000000000004">
      <c r="A21" t="s">
        <v>734</v>
      </c>
      <c r="B21">
        <v>0</v>
      </c>
      <c r="C21">
        <v>0</v>
      </c>
      <c r="D21">
        <v>1</v>
      </c>
      <c r="E21">
        <v>0</v>
      </c>
      <c r="F21">
        <v>0</v>
      </c>
      <c r="G21">
        <v>0</v>
      </c>
    </row>
    <row r="22" spans="1:7" x14ac:dyDescent="0.55000000000000004">
      <c r="A22" t="s">
        <v>737</v>
      </c>
      <c r="B22">
        <v>0</v>
      </c>
      <c r="C22">
        <v>0</v>
      </c>
      <c r="D22">
        <v>1</v>
      </c>
      <c r="E22">
        <v>0</v>
      </c>
      <c r="F22">
        <v>0</v>
      </c>
      <c r="G22">
        <v>0</v>
      </c>
    </row>
    <row r="23" spans="1:7" x14ac:dyDescent="0.55000000000000004">
      <c r="A23" t="s">
        <v>739</v>
      </c>
      <c r="B23">
        <v>0</v>
      </c>
      <c r="C23">
        <v>0</v>
      </c>
      <c r="D23">
        <v>0</v>
      </c>
      <c r="E23">
        <v>1</v>
      </c>
      <c r="F23">
        <v>0</v>
      </c>
      <c r="G23">
        <v>0</v>
      </c>
    </row>
    <row r="24" spans="1:7" x14ac:dyDescent="0.55000000000000004">
      <c r="A24" t="s">
        <v>741</v>
      </c>
      <c r="B24">
        <v>0</v>
      </c>
      <c r="C24">
        <v>0</v>
      </c>
      <c r="D24">
        <v>1</v>
      </c>
      <c r="E24">
        <v>0</v>
      </c>
      <c r="F24">
        <v>0</v>
      </c>
      <c r="G24">
        <v>0</v>
      </c>
    </row>
    <row r="25" spans="1:7" x14ac:dyDescent="0.55000000000000004">
      <c r="A25" t="s">
        <v>752</v>
      </c>
      <c r="B25">
        <v>0</v>
      </c>
      <c r="C25">
        <v>0</v>
      </c>
      <c r="D25">
        <v>0</v>
      </c>
      <c r="E25">
        <v>1</v>
      </c>
      <c r="F25">
        <v>0</v>
      </c>
      <c r="G25">
        <v>0</v>
      </c>
    </row>
    <row r="26" spans="1:7" x14ac:dyDescent="0.55000000000000004">
      <c r="A26" t="s">
        <v>807</v>
      </c>
      <c r="B26">
        <v>1</v>
      </c>
      <c r="C26">
        <v>0</v>
      </c>
      <c r="D26">
        <v>0</v>
      </c>
      <c r="E26">
        <v>0</v>
      </c>
      <c r="F26">
        <v>0</v>
      </c>
      <c r="G26">
        <v>0</v>
      </c>
    </row>
    <row r="27" spans="1:7" x14ac:dyDescent="0.55000000000000004">
      <c r="A27" t="s">
        <v>811</v>
      </c>
      <c r="B27">
        <v>0</v>
      </c>
      <c r="C27">
        <v>0</v>
      </c>
      <c r="D27">
        <v>1</v>
      </c>
      <c r="E27">
        <v>0</v>
      </c>
      <c r="F27">
        <v>0</v>
      </c>
      <c r="G27">
        <v>0</v>
      </c>
    </row>
    <row r="28" spans="1:7" x14ac:dyDescent="0.55000000000000004">
      <c r="A28" t="s">
        <v>824</v>
      </c>
      <c r="B28">
        <v>0</v>
      </c>
      <c r="C28">
        <v>0</v>
      </c>
      <c r="D28">
        <v>1</v>
      </c>
      <c r="E28">
        <v>0</v>
      </c>
      <c r="F28">
        <v>0</v>
      </c>
      <c r="G28">
        <v>0</v>
      </c>
    </row>
    <row r="29" spans="1:7" x14ac:dyDescent="0.55000000000000004">
      <c r="A29" t="s">
        <v>831</v>
      </c>
      <c r="B29">
        <v>0</v>
      </c>
      <c r="C29">
        <v>0</v>
      </c>
      <c r="D29">
        <v>1</v>
      </c>
      <c r="E29">
        <v>0</v>
      </c>
      <c r="F29">
        <v>0</v>
      </c>
      <c r="G29">
        <v>0</v>
      </c>
    </row>
    <row r="30" spans="1:7" x14ac:dyDescent="0.55000000000000004">
      <c r="A30" t="s">
        <v>838</v>
      </c>
      <c r="B30">
        <v>0</v>
      </c>
      <c r="C30">
        <v>0</v>
      </c>
      <c r="D30">
        <v>1</v>
      </c>
      <c r="E30">
        <v>0</v>
      </c>
      <c r="F30">
        <v>0</v>
      </c>
      <c r="G30">
        <v>0</v>
      </c>
    </row>
    <row r="31" spans="1:7" x14ac:dyDescent="0.55000000000000004">
      <c r="A31" t="s">
        <v>847</v>
      </c>
      <c r="B31">
        <v>0</v>
      </c>
      <c r="C31">
        <v>0</v>
      </c>
      <c r="D31">
        <v>0</v>
      </c>
      <c r="E31">
        <v>1</v>
      </c>
      <c r="F31">
        <v>0</v>
      </c>
      <c r="G31">
        <v>0</v>
      </c>
    </row>
    <row r="32" spans="1:7" x14ac:dyDescent="0.55000000000000004">
      <c r="A32" t="s">
        <v>888</v>
      </c>
      <c r="B32">
        <v>0</v>
      </c>
      <c r="C32">
        <v>0</v>
      </c>
      <c r="D32">
        <v>0</v>
      </c>
      <c r="E32">
        <v>1</v>
      </c>
      <c r="F32">
        <v>0</v>
      </c>
      <c r="G32">
        <v>0</v>
      </c>
    </row>
    <row r="33" spans="1:7" x14ac:dyDescent="0.55000000000000004">
      <c r="A33" t="s">
        <v>891</v>
      </c>
      <c r="B33">
        <v>0</v>
      </c>
      <c r="C33">
        <v>0</v>
      </c>
      <c r="D33">
        <v>0</v>
      </c>
      <c r="E33">
        <v>1</v>
      </c>
      <c r="F33">
        <v>0</v>
      </c>
      <c r="G33">
        <v>0</v>
      </c>
    </row>
    <row r="34" spans="1:7" x14ac:dyDescent="0.55000000000000004">
      <c r="A34" t="s">
        <v>894</v>
      </c>
      <c r="B34">
        <v>0</v>
      </c>
      <c r="C34">
        <v>0</v>
      </c>
      <c r="D34">
        <v>1</v>
      </c>
      <c r="E34">
        <v>0</v>
      </c>
      <c r="F34">
        <v>0</v>
      </c>
      <c r="G34">
        <v>0</v>
      </c>
    </row>
    <row r="35" spans="1:7" x14ac:dyDescent="0.55000000000000004">
      <c r="A35" t="s">
        <v>898</v>
      </c>
      <c r="B35">
        <v>1</v>
      </c>
      <c r="C35">
        <v>0</v>
      </c>
      <c r="D35">
        <v>0</v>
      </c>
      <c r="E35">
        <v>0</v>
      </c>
      <c r="F35">
        <v>0</v>
      </c>
      <c r="G35">
        <v>0</v>
      </c>
    </row>
    <row r="36" spans="1:7" x14ac:dyDescent="0.55000000000000004">
      <c r="A36" t="s">
        <v>904</v>
      </c>
      <c r="B36">
        <v>0</v>
      </c>
      <c r="C36">
        <v>1</v>
      </c>
      <c r="D36">
        <v>0</v>
      </c>
      <c r="E36">
        <v>0</v>
      </c>
      <c r="F36">
        <v>0</v>
      </c>
      <c r="G36">
        <v>0</v>
      </c>
    </row>
    <row r="37" spans="1:7" x14ac:dyDescent="0.55000000000000004">
      <c r="A37" t="s">
        <v>1799</v>
      </c>
      <c r="B37">
        <v>0</v>
      </c>
      <c r="C37">
        <v>1</v>
      </c>
      <c r="D37">
        <v>0</v>
      </c>
      <c r="E37">
        <v>0</v>
      </c>
      <c r="F37">
        <v>0</v>
      </c>
      <c r="G37">
        <v>0</v>
      </c>
    </row>
    <row r="38" spans="1:7" x14ac:dyDescent="0.55000000000000004">
      <c r="A38" t="s">
        <v>925</v>
      </c>
      <c r="B38">
        <v>0</v>
      </c>
      <c r="C38">
        <v>0</v>
      </c>
      <c r="D38">
        <v>0</v>
      </c>
      <c r="E38">
        <v>1</v>
      </c>
      <c r="F38">
        <v>0</v>
      </c>
      <c r="G38">
        <v>0</v>
      </c>
    </row>
    <row r="39" spans="1:7" x14ac:dyDescent="0.55000000000000004">
      <c r="A39" t="s">
        <v>933</v>
      </c>
      <c r="B39">
        <v>0</v>
      </c>
      <c r="C39">
        <v>1</v>
      </c>
      <c r="D39">
        <v>0</v>
      </c>
      <c r="E39">
        <v>0</v>
      </c>
      <c r="F39">
        <v>0</v>
      </c>
      <c r="G39">
        <v>0</v>
      </c>
    </row>
    <row r="40" spans="1:7" x14ac:dyDescent="0.55000000000000004">
      <c r="A40" t="s">
        <v>938</v>
      </c>
      <c r="B40">
        <v>0</v>
      </c>
      <c r="C40">
        <v>0</v>
      </c>
      <c r="D40">
        <v>0</v>
      </c>
      <c r="E40">
        <v>0</v>
      </c>
      <c r="F40">
        <v>1</v>
      </c>
      <c r="G40">
        <v>0</v>
      </c>
    </row>
    <row r="41" spans="1:7" x14ac:dyDescent="0.55000000000000004">
      <c r="A41" t="s">
        <v>946</v>
      </c>
      <c r="B41">
        <v>0</v>
      </c>
      <c r="C41">
        <v>0</v>
      </c>
      <c r="D41">
        <v>1</v>
      </c>
      <c r="E41">
        <v>0</v>
      </c>
      <c r="F41">
        <v>0</v>
      </c>
      <c r="G41">
        <v>0</v>
      </c>
    </row>
    <row r="42" spans="1:7" x14ac:dyDescent="0.55000000000000004">
      <c r="A42" t="s">
        <v>950</v>
      </c>
      <c r="B42">
        <v>0</v>
      </c>
      <c r="C42">
        <v>1</v>
      </c>
      <c r="D42">
        <v>0</v>
      </c>
      <c r="E42">
        <v>0</v>
      </c>
      <c r="F42">
        <v>0</v>
      </c>
      <c r="G42">
        <v>0</v>
      </c>
    </row>
    <row r="43" spans="1:7" x14ac:dyDescent="0.55000000000000004">
      <c r="A43" t="s">
        <v>912</v>
      </c>
      <c r="B43">
        <v>1</v>
      </c>
      <c r="C43">
        <v>0</v>
      </c>
      <c r="D43">
        <v>0</v>
      </c>
      <c r="E43">
        <v>0</v>
      </c>
      <c r="F43">
        <v>0</v>
      </c>
      <c r="G43">
        <v>0</v>
      </c>
    </row>
    <row r="44" spans="1:7" x14ac:dyDescent="0.55000000000000004">
      <c r="A44" t="s">
        <v>959</v>
      </c>
      <c r="B44">
        <v>0</v>
      </c>
      <c r="C44">
        <v>0</v>
      </c>
      <c r="D44">
        <v>1</v>
      </c>
      <c r="E44">
        <v>0</v>
      </c>
      <c r="F44">
        <v>0</v>
      </c>
      <c r="G44">
        <v>0</v>
      </c>
    </row>
    <row r="45" spans="1:7" x14ac:dyDescent="0.55000000000000004">
      <c r="A45" t="s">
        <v>962</v>
      </c>
      <c r="B45">
        <v>0</v>
      </c>
      <c r="C45">
        <v>0</v>
      </c>
      <c r="D45">
        <v>1</v>
      </c>
      <c r="E45">
        <v>0</v>
      </c>
      <c r="F45">
        <v>0</v>
      </c>
      <c r="G45">
        <v>0</v>
      </c>
    </row>
    <row r="46" spans="1:7" x14ac:dyDescent="0.55000000000000004">
      <c r="A46" t="s">
        <v>965</v>
      </c>
      <c r="B46">
        <v>0</v>
      </c>
      <c r="C46">
        <v>0</v>
      </c>
      <c r="D46">
        <v>1</v>
      </c>
      <c r="E46">
        <v>0</v>
      </c>
      <c r="F46">
        <v>0</v>
      </c>
      <c r="G46">
        <v>0</v>
      </c>
    </row>
    <row r="47" spans="1:7" x14ac:dyDescent="0.55000000000000004">
      <c r="A47" t="s">
        <v>968</v>
      </c>
      <c r="B47">
        <v>0</v>
      </c>
      <c r="C47">
        <v>0</v>
      </c>
      <c r="D47">
        <v>0</v>
      </c>
      <c r="E47">
        <v>1</v>
      </c>
      <c r="F47">
        <v>0</v>
      </c>
      <c r="G47">
        <v>0</v>
      </c>
    </row>
    <row r="48" spans="1:7" x14ac:dyDescent="0.55000000000000004">
      <c r="A48" t="s">
        <v>983</v>
      </c>
      <c r="B48">
        <v>0</v>
      </c>
      <c r="C48">
        <v>0</v>
      </c>
      <c r="D48">
        <v>1</v>
      </c>
      <c r="E48">
        <v>0</v>
      </c>
      <c r="F48">
        <v>0</v>
      </c>
      <c r="G48">
        <v>0</v>
      </c>
    </row>
    <row r="49" spans="1:7" x14ac:dyDescent="0.55000000000000004">
      <c r="A49" t="s">
        <v>1099</v>
      </c>
      <c r="B49">
        <v>0</v>
      </c>
      <c r="C49">
        <v>0</v>
      </c>
      <c r="D49">
        <v>0</v>
      </c>
      <c r="E49">
        <v>0</v>
      </c>
      <c r="F49">
        <v>0</v>
      </c>
      <c r="G49">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9EB2C-9865-46C6-BF2B-AD8F2EE18DBB}">
  <sheetPr codeName="Sheet19"/>
  <dimension ref="A1:D48"/>
  <sheetViews>
    <sheetView workbookViewId="0">
      <selection activeCell="B2" sqref="B2"/>
    </sheetView>
  </sheetViews>
  <sheetFormatPr defaultColWidth="9.1015625" defaultRowHeight="14.4" x14ac:dyDescent="0.55000000000000004"/>
  <cols>
    <col min="1" max="1" width="16.5234375" customWidth="1"/>
  </cols>
  <sheetData>
    <row r="1" spans="1:2" x14ac:dyDescent="0.55000000000000004">
      <c r="B1" t="s">
        <v>2234</v>
      </c>
    </row>
    <row r="2" spans="1:2" x14ac:dyDescent="0.55000000000000004">
      <c r="B2" t="s">
        <v>1820</v>
      </c>
    </row>
    <row r="3" spans="1:2" x14ac:dyDescent="0.55000000000000004">
      <c r="A3" t="s">
        <v>60</v>
      </c>
      <c r="B3" s="102">
        <v>2.5000000000000001E-2</v>
      </c>
    </row>
    <row r="4" spans="1:2" x14ac:dyDescent="0.55000000000000004">
      <c r="A4" t="s">
        <v>107</v>
      </c>
      <c r="B4" s="102">
        <v>0.02</v>
      </c>
    </row>
    <row r="5" spans="1:2" x14ac:dyDescent="0.55000000000000004">
      <c r="A5" t="s">
        <v>104</v>
      </c>
      <c r="B5" s="102">
        <v>0.1</v>
      </c>
    </row>
    <row r="6" spans="1:2" x14ac:dyDescent="0.55000000000000004">
      <c r="A6" t="s">
        <v>125</v>
      </c>
      <c r="B6" s="102">
        <v>0.05</v>
      </c>
    </row>
    <row r="7" spans="1:2" x14ac:dyDescent="0.55000000000000004">
      <c r="A7" t="s">
        <v>443</v>
      </c>
      <c r="B7" s="102">
        <v>0.04</v>
      </c>
    </row>
    <row r="8" spans="1:2" x14ac:dyDescent="0.55000000000000004">
      <c r="A8" t="s">
        <v>450</v>
      </c>
      <c r="B8" s="103">
        <f>B3</f>
        <v>2.5000000000000001E-2</v>
      </c>
    </row>
    <row r="9" spans="1:2" x14ac:dyDescent="0.55000000000000004">
      <c r="A9" t="s">
        <v>458</v>
      </c>
      <c r="B9" s="103">
        <f>B10</f>
        <v>0.02</v>
      </c>
    </row>
    <row r="10" spans="1:2" x14ac:dyDescent="0.55000000000000004">
      <c r="A10" t="s">
        <v>462</v>
      </c>
      <c r="B10" s="102">
        <v>0.02</v>
      </c>
    </row>
    <row r="11" spans="1:2" x14ac:dyDescent="0.55000000000000004">
      <c r="A11" t="s">
        <v>500</v>
      </c>
      <c r="B11" s="103">
        <f>B13</f>
        <v>0.02</v>
      </c>
    </row>
    <row r="12" spans="1:2" x14ac:dyDescent="0.55000000000000004">
      <c r="A12" t="s">
        <v>504</v>
      </c>
      <c r="B12" s="102">
        <v>0.13</v>
      </c>
    </row>
    <row r="13" spans="1:2" x14ac:dyDescent="0.55000000000000004">
      <c r="A13" t="s">
        <v>648</v>
      </c>
      <c r="B13" s="103">
        <f>B21</f>
        <v>0.02</v>
      </c>
    </row>
    <row r="14" spans="1:2" x14ac:dyDescent="0.55000000000000004">
      <c r="A14" t="s">
        <v>652</v>
      </c>
      <c r="B14" s="102">
        <v>0.08</v>
      </c>
    </row>
    <row r="15" spans="1:2" x14ac:dyDescent="0.55000000000000004">
      <c r="A15" t="s">
        <v>706</v>
      </c>
      <c r="B15" s="103">
        <f>B30</f>
        <v>0</v>
      </c>
    </row>
    <row r="16" spans="1:2" x14ac:dyDescent="0.55000000000000004">
      <c r="A16" t="s">
        <v>714</v>
      </c>
      <c r="B16" s="102">
        <v>0.02</v>
      </c>
    </row>
    <row r="17" spans="1:2" x14ac:dyDescent="0.55000000000000004">
      <c r="A17" t="s">
        <v>719</v>
      </c>
      <c r="B17" s="102">
        <v>5.5E-2</v>
      </c>
    </row>
    <row r="18" spans="1:2" x14ac:dyDescent="0.55000000000000004">
      <c r="A18" t="s">
        <v>724</v>
      </c>
      <c r="B18" s="103">
        <f>B17</f>
        <v>5.5E-2</v>
      </c>
    </row>
    <row r="19" spans="1:2" x14ac:dyDescent="0.55000000000000004">
      <c r="A19" t="s">
        <v>730</v>
      </c>
      <c r="B19" s="102">
        <v>0.05</v>
      </c>
    </row>
    <row r="20" spans="1:2" x14ac:dyDescent="0.55000000000000004">
      <c r="A20" t="s">
        <v>734</v>
      </c>
      <c r="B20" s="103">
        <f>B16</f>
        <v>0.02</v>
      </c>
    </row>
    <row r="21" spans="1:2" x14ac:dyDescent="0.55000000000000004">
      <c r="A21" t="s">
        <v>737</v>
      </c>
      <c r="B21" s="103">
        <f>B44</f>
        <v>0.02</v>
      </c>
    </row>
    <row r="22" spans="1:2" x14ac:dyDescent="0.55000000000000004">
      <c r="A22" t="s">
        <v>739</v>
      </c>
      <c r="B22" s="103">
        <f>B18</f>
        <v>5.5E-2</v>
      </c>
    </row>
    <row r="23" spans="1:2" x14ac:dyDescent="0.55000000000000004">
      <c r="A23" t="s">
        <v>741</v>
      </c>
      <c r="B23" s="102">
        <v>0.03</v>
      </c>
    </row>
    <row r="24" spans="1:2" x14ac:dyDescent="0.55000000000000004">
      <c r="A24" t="s">
        <v>752</v>
      </c>
      <c r="B24" s="102">
        <v>0</v>
      </c>
    </row>
    <row r="25" spans="1:2" x14ac:dyDescent="0.55000000000000004">
      <c r="A25" t="s">
        <v>807</v>
      </c>
      <c r="B25" s="102">
        <v>0.04</v>
      </c>
    </row>
    <row r="26" spans="1:2" x14ac:dyDescent="0.55000000000000004">
      <c r="A26" t="s">
        <v>811</v>
      </c>
      <c r="B26" s="102">
        <v>0.02</v>
      </c>
    </row>
    <row r="27" spans="1:2" x14ac:dyDescent="0.55000000000000004">
      <c r="A27" t="s">
        <v>824</v>
      </c>
      <c r="B27" s="103">
        <f>B26</f>
        <v>0.02</v>
      </c>
    </row>
    <row r="28" spans="1:2" x14ac:dyDescent="0.55000000000000004">
      <c r="A28" t="s">
        <v>831</v>
      </c>
      <c r="B28" s="103">
        <f t="shared" ref="B28:B29" si="0">B27</f>
        <v>0.02</v>
      </c>
    </row>
    <row r="29" spans="1:2" x14ac:dyDescent="0.55000000000000004">
      <c r="A29" t="s">
        <v>838</v>
      </c>
      <c r="B29" s="103">
        <f t="shared" si="0"/>
        <v>0.02</v>
      </c>
    </row>
    <row r="30" spans="1:2" x14ac:dyDescent="0.55000000000000004">
      <c r="A30" t="s">
        <v>847</v>
      </c>
      <c r="B30" s="102">
        <v>0</v>
      </c>
    </row>
    <row r="31" spans="1:2" x14ac:dyDescent="0.55000000000000004">
      <c r="A31" t="s">
        <v>888</v>
      </c>
      <c r="B31" s="102">
        <v>0.1</v>
      </c>
    </row>
    <row r="32" spans="1:2" x14ac:dyDescent="0.55000000000000004">
      <c r="A32" t="s">
        <v>891</v>
      </c>
      <c r="B32" s="102">
        <v>0.03</v>
      </c>
    </row>
    <row r="33" spans="1:4" x14ac:dyDescent="0.55000000000000004">
      <c r="A33" t="s">
        <v>894</v>
      </c>
      <c r="B33" s="103">
        <f>B29</f>
        <v>0.02</v>
      </c>
    </row>
    <row r="34" spans="1:4" x14ac:dyDescent="0.55000000000000004">
      <c r="A34" t="s">
        <v>898</v>
      </c>
      <c r="B34" s="103">
        <f>B4</f>
        <v>0.02</v>
      </c>
    </row>
    <row r="35" spans="1:4" x14ac:dyDescent="0.55000000000000004">
      <c r="A35" t="s">
        <v>904</v>
      </c>
      <c r="B35" s="102">
        <v>0.01</v>
      </c>
    </row>
    <row r="36" spans="1:4" x14ac:dyDescent="0.55000000000000004">
      <c r="A36" t="s">
        <v>1799</v>
      </c>
      <c r="B36" s="102">
        <v>0.12</v>
      </c>
    </row>
    <row r="37" spans="1:4" x14ac:dyDescent="0.55000000000000004">
      <c r="A37" t="s">
        <v>925</v>
      </c>
      <c r="B37" s="102">
        <v>2.5000000000000001E-2</v>
      </c>
    </row>
    <row r="38" spans="1:4" x14ac:dyDescent="0.55000000000000004">
      <c r="A38" t="s">
        <v>933</v>
      </c>
      <c r="B38" s="102">
        <v>0.05</v>
      </c>
    </row>
    <row r="39" spans="1:4" x14ac:dyDescent="0.55000000000000004">
      <c r="A39" t="s">
        <v>938</v>
      </c>
      <c r="B39" s="103">
        <f>B14</f>
        <v>0.08</v>
      </c>
    </row>
    <row r="40" spans="1:4" x14ac:dyDescent="0.55000000000000004">
      <c r="A40" t="s">
        <v>946</v>
      </c>
      <c r="B40" s="102">
        <v>0.02</v>
      </c>
    </row>
    <row r="41" spans="1:4" x14ac:dyDescent="0.55000000000000004">
      <c r="A41" t="s">
        <v>950</v>
      </c>
      <c r="B41" s="102">
        <v>0.05</v>
      </c>
    </row>
    <row r="42" spans="1:4" x14ac:dyDescent="0.55000000000000004">
      <c r="A42" t="s">
        <v>912</v>
      </c>
      <c r="B42" s="103">
        <f>B7</f>
        <v>0.04</v>
      </c>
    </row>
    <row r="43" spans="1:4" x14ac:dyDescent="0.55000000000000004">
      <c r="A43" t="s">
        <v>959</v>
      </c>
      <c r="B43" s="102">
        <v>0.03</v>
      </c>
      <c r="D43" s="13"/>
    </row>
    <row r="44" spans="1:4" x14ac:dyDescent="0.55000000000000004">
      <c r="A44" t="s">
        <v>962</v>
      </c>
      <c r="B44" s="103">
        <f>B45</f>
        <v>0.02</v>
      </c>
    </row>
    <row r="45" spans="1:4" x14ac:dyDescent="0.55000000000000004">
      <c r="A45" t="s">
        <v>965</v>
      </c>
      <c r="B45" s="103">
        <f>B29</f>
        <v>0.02</v>
      </c>
    </row>
    <row r="46" spans="1:4" x14ac:dyDescent="0.55000000000000004">
      <c r="A46" t="s">
        <v>968</v>
      </c>
      <c r="B46" s="103">
        <f>B32</f>
        <v>0.03</v>
      </c>
    </row>
    <row r="47" spans="1:4" x14ac:dyDescent="0.55000000000000004">
      <c r="A47" t="s">
        <v>983</v>
      </c>
      <c r="B47" s="102">
        <v>3.7499999999999999E-2</v>
      </c>
    </row>
    <row r="48" spans="1:4" x14ac:dyDescent="0.55000000000000004">
      <c r="A48" t="s">
        <v>1099</v>
      </c>
      <c r="B48" s="10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D38E-EE57-4BE1-8AB3-F8BCAD0C9FB0}">
  <sheetPr codeName="Sheet20"/>
  <dimension ref="A1:C48"/>
  <sheetViews>
    <sheetView workbookViewId="0">
      <selection activeCell="G12" sqref="G12"/>
    </sheetView>
  </sheetViews>
  <sheetFormatPr defaultColWidth="9.1015625" defaultRowHeight="14.4" x14ac:dyDescent="0.55000000000000004"/>
  <cols>
    <col min="1" max="1" width="15.89453125" customWidth="1"/>
    <col min="2" max="2" width="16.3125" customWidth="1"/>
    <col min="3" max="3" width="16.68359375" customWidth="1"/>
  </cols>
  <sheetData>
    <row r="1" spans="1:3" x14ac:dyDescent="0.55000000000000004">
      <c r="B1" t="s">
        <v>2235</v>
      </c>
    </row>
    <row r="2" spans="1:3" x14ac:dyDescent="0.55000000000000004">
      <c r="B2" t="s">
        <v>1818</v>
      </c>
      <c r="C2" t="s">
        <v>1819</v>
      </c>
    </row>
    <row r="3" spans="1:3" x14ac:dyDescent="0.55000000000000004">
      <c r="A3" t="s">
        <v>60</v>
      </c>
      <c r="B3">
        <v>77</v>
      </c>
      <c r="C3" s="28">
        <f>(B3-18)/(86-18)</f>
        <v>0.86764705882352944</v>
      </c>
    </row>
    <row r="4" spans="1:3" x14ac:dyDescent="0.55000000000000004">
      <c r="A4" t="s">
        <v>107</v>
      </c>
      <c r="B4">
        <v>28</v>
      </c>
      <c r="C4" s="28">
        <f t="shared" ref="C4:C48" si="0">(B4-18)/(86-18)</f>
        <v>0.14705882352941177</v>
      </c>
    </row>
    <row r="5" spans="1:3" x14ac:dyDescent="0.55000000000000004">
      <c r="A5" t="s">
        <v>104</v>
      </c>
      <c r="B5">
        <v>40</v>
      </c>
      <c r="C5" s="28">
        <f t="shared" si="0"/>
        <v>0.3235294117647059</v>
      </c>
    </row>
    <row r="6" spans="1:3" x14ac:dyDescent="0.55000000000000004">
      <c r="A6" t="s">
        <v>125</v>
      </c>
      <c r="B6">
        <v>34</v>
      </c>
      <c r="C6" s="28">
        <f t="shared" si="0"/>
        <v>0.23529411764705882</v>
      </c>
    </row>
    <row r="7" spans="1:3" x14ac:dyDescent="0.55000000000000004">
      <c r="A7" t="s">
        <v>443</v>
      </c>
      <c r="B7">
        <v>29</v>
      </c>
      <c r="C7" s="28">
        <f t="shared" si="0"/>
        <v>0.16176470588235295</v>
      </c>
    </row>
    <row r="8" spans="1:3" x14ac:dyDescent="0.55000000000000004">
      <c r="A8" t="s">
        <v>450</v>
      </c>
      <c r="B8">
        <v>69</v>
      </c>
      <c r="C8" s="28">
        <f t="shared" si="0"/>
        <v>0.75</v>
      </c>
    </row>
    <row r="9" spans="1:3" x14ac:dyDescent="0.55000000000000004">
      <c r="A9" t="s">
        <v>458</v>
      </c>
      <c r="B9">
        <v>45</v>
      </c>
      <c r="C9" s="28">
        <f t="shared" si="0"/>
        <v>0.39705882352941174</v>
      </c>
    </row>
    <row r="10" spans="1:3" x14ac:dyDescent="0.55000000000000004">
      <c r="A10" t="s">
        <v>462</v>
      </c>
      <c r="B10">
        <v>35</v>
      </c>
      <c r="C10" s="28">
        <f t="shared" si="0"/>
        <v>0.25</v>
      </c>
    </row>
    <row r="11" spans="1:3" x14ac:dyDescent="0.55000000000000004">
      <c r="A11" t="s">
        <v>500</v>
      </c>
      <c r="B11">
        <v>29</v>
      </c>
      <c r="C11" s="28">
        <f t="shared" si="0"/>
        <v>0.16176470588235295</v>
      </c>
    </row>
    <row r="12" spans="1:3" x14ac:dyDescent="0.55000000000000004">
      <c r="A12" t="s">
        <v>504</v>
      </c>
      <c r="B12">
        <v>77</v>
      </c>
      <c r="C12" s="28">
        <f t="shared" si="0"/>
        <v>0.86764705882352944</v>
      </c>
    </row>
    <row r="13" spans="1:3" x14ac:dyDescent="0.55000000000000004">
      <c r="A13" t="s">
        <v>648</v>
      </c>
      <c r="B13">
        <v>35</v>
      </c>
      <c r="C13" s="28">
        <f t="shared" si="0"/>
        <v>0.25</v>
      </c>
    </row>
    <row r="14" spans="1:3" x14ac:dyDescent="0.55000000000000004">
      <c r="A14" t="s">
        <v>652</v>
      </c>
      <c r="B14">
        <v>28</v>
      </c>
      <c r="C14" s="28">
        <f t="shared" si="0"/>
        <v>0.14705882352941177</v>
      </c>
    </row>
    <row r="15" spans="1:3" x14ac:dyDescent="0.55000000000000004">
      <c r="A15" t="s">
        <v>706</v>
      </c>
      <c r="B15">
        <v>69</v>
      </c>
      <c r="C15" s="28">
        <f t="shared" si="0"/>
        <v>0.75</v>
      </c>
    </row>
    <row r="16" spans="1:3" x14ac:dyDescent="0.55000000000000004">
      <c r="A16" t="s">
        <v>714</v>
      </c>
      <c r="B16">
        <v>39</v>
      </c>
      <c r="C16" s="28">
        <f t="shared" si="0"/>
        <v>0.30882352941176472</v>
      </c>
    </row>
    <row r="17" spans="1:3" x14ac:dyDescent="0.55000000000000004">
      <c r="A17" t="s">
        <v>719</v>
      </c>
      <c r="B17">
        <v>35</v>
      </c>
      <c r="C17" s="28">
        <f t="shared" si="0"/>
        <v>0.25</v>
      </c>
    </row>
    <row r="18" spans="1:3" x14ac:dyDescent="0.55000000000000004">
      <c r="A18" t="s">
        <v>724</v>
      </c>
      <c r="B18">
        <v>39</v>
      </c>
      <c r="C18" s="28">
        <f t="shared" si="0"/>
        <v>0.30882352941176472</v>
      </c>
    </row>
    <row r="19" spans="1:3" x14ac:dyDescent="0.55000000000000004">
      <c r="A19" t="s">
        <v>730</v>
      </c>
      <c r="B19">
        <v>36</v>
      </c>
      <c r="C19" s="28">
        <f t="shared" si="0"/>
        <v>0.26470588235294118</v>
      </c>
    </row>
    <row r="20" spans="1:3" x14ac:dyDescent="0.55000000000000004">
      <c r="A20" t="s">
        <v>734</v>
      </c>
      <c r="B20">
        <v>52</v>
      </c>
      <c r="C20" s="28">
        <f t="shared" si="0"/>
        <v>0.5</v>
      </c>
    </row>
    <row r="21" spans="1:3" x14ac:dyDescent="0.55000000000000004">
      <c r="A21" t="s">
        <v>737</v>
      </c>
      <c r="B21">
        <v>29</v>
      </c>
      <c r="C21" s="28">
        <f t="shared" si="0"/>
        <v>0.16176470588235295</v>
      </c>
    </row>
    <row r="22" spans="1:3" x14ac:dyDescent="0.55000000000000004">
      <c r="A22" t="s">
        <v>739</v>
      </c>
      <c r="B22">
        <v>58</v>
      </c>
      <c r="C22" s="28">
        <f t="shared" si="0"/>
        <v>0.58823529411764708</v>
      </c>
    </row>
    <row r="23" spans="1:3" x14ac:dyDescent="0.55000000000000004">
      <c r="A23" t="s">
        <v>741</v>
      </c>
      <c r="B23">
        <v>61</v>
      </c>
      <c r="C23" s="28">
        <f t="shared" si="0"/>
        <v>0.63235294117647056</v>
      </c>
    </row>
    <row r="24" spans="1:3" x14ac:dyDescent="0.55000000000000004">
      <c r="A24" t="s">
        <v>752</v>
      </c>
      <c r="B24">
        <v>86</v>
      </c>
      <c r="C24" s="28">
        <f t="shared" si="0"/>
        <v>1</v>
      </c>
    </row>
    <row r="25" spans="1:3" x14ac:dyDescent="0.55000000000000004">
      <c r="A25" t="s">
        <v>807</v>
      </c>
      <c r="B25">
        <v>41</v>
      </c>
      <c r="C25" s="28">
        <f t="shared" si="0"/>
        <v>0.33823529411764708</v>
      </c>
    </row>
    <row r="26" spans="1:3" x14ac:dyDescent="0.55000000000000004">
      <c r="A26" t="s">
        <v>811</v>
      </c>
      <c r="B26">
        <v>24</v>
      </c>
      <c r="C26" s="28">
        <f t="shared" si="0"/>
        <v>8.8235294117647065E-2</v>
      </c>
    </row>
    <row r="27" spans="1:3" x14ac:dyDescent="0.55000000000000004">
      <c r="A27" t="s">
        <v>824</v>
      </c>
      <c r="B27">
        <v>34</v>
      </c>
      <c r="C27" s="28">
        <f t="shared" si="0"/>
        <v>0.23529411764705882</v>
      </c>
    </row>
    <row r="28" spans="1:3" x14ac:dyDescent="0.55000000000000004">
      <c r="A28" t="s">
        <v>831</v>
      </c>
      <c r="B28">
        <v>19</v>
      </c>
      <c r="C28" s="28">
        <f t="shared" si="0"/>
        <v>1.4705882352941176E-2</v>
      </c>
    </row>
    <row r="29" spans="1:3" x14ac:dyDescent="0.55000000000000004">
      <c r="A29" t="s">
        <v>838</v>
      </c>
      <c r="B29">
        <v>37</v>
      </c>
      <c r="C29" s="28">
        <f t="shared" si="0"/>
        <v>0.27941176470588236</v>
      </c>
    </row>
    <row r="30" spans="1:3" x14ac:dyDescent="0.55000000000000004">
      <c r="A30" t="s">
        <v>847</v>
      </c>
      <c r="B30">
        <v>69</v>
      </c>
      <c r="C30" s="28">
        <f t="shared" si="0"/>
        <v>0.75</v>
      </c>
    </row>
    <row r="31" spans="1:3" x14ac:dyDescent="0.55000000000000004">
      <c r="A31" t="s">
        <v>888</v>
      </c>
      <c r="B31">
        <v>62</v>
      </c>
      <c r="C31" s="28">
        <f t="shared" si="0"/>
        <v>0.6470588235294118</v>
      </c>
    </row>
    <row r="32" spans="1:3" x14ac:dyDescent="0.55000000000000004">
      <c r="A32" t="s">
        <v>891</v>
      </c>
      <c r="B32">
        <v>84</v>
      </c>
      <c r="C32" s="28">
        <f t="shared" si="0"/>
        <v>0.97058823529411764</v>
      </c>
    </row>
    <row r="33" spans="1:3" x14ac:dyDescent="0.55000000000000004">
      <c r="A33" t="s">
        <v>894</v>
      </c>
      <c r="B33">
        <v>31</v>
      </c>
      <c r="C33" s="28">
        <f t="shared" si="0"/>
        <v>0.19117647058823528</v>
      </c>
    </row>
    <row r="34" spans="1:3" x14ac:dyDescent="0.55000000000000004">
      <c r="A34" t="s">
        <v>898</v>
      </c>
      <c r="B34">
        <v>42</v>
      </c>
      <c r="C34" s="28">
        <f t="shared" si="0"/>
        <v>0.35294117647058826</v>
      </c>
    </row>
    <row r="35" spans="1:3" x14ac:dyDescent="0.55000000000000004">
      <c r="A35" t="s">
        <v>904</v>
      </c>
      <c r="B35">
        <v>26</v>
      </c>
      <c r="C35" s="28">
        <f t="shared" si="0"/>
        <v>0.11764705882352941</v>
      </c>
    </row>
    <row r="36" spans="1:3" x14ac:dyDescent="0.55000000000000004">
      <c r="A36" t="s">
        <v>1799</v>
      </c>
      <c r="B36">
        <v>37</v>
      </c>
      <c r="C36" s="28">
        <f t="shared" si="0"/>
        <v>0.27941176470588236</v>
      </c>
    </row>
    <row r="37" spans="1:3" x14ac:dyDescent="0.55000000000000004">
      <c r="A37" t="s">
        <v>925</v>
      </c>
      <c r="B37">
        <v>48</v>
      </c>
      <c r="C37" s="28">
        <f t="shared" si="0"/>
        <v>0.44117647058823528</v>
      </c>
    </row>
    <row r="38" spans="1:3" x14ac:dyDescent="0.55000000000000004">
      <c r="A38" t="s">
        <v>933</v>
      </c>
      <c r="B38">
        <v>28</v>
      </c>
      <c r="C38" s="28">
        <f t="shared" si="0"/>
        <v>0.14705882352941177</v>
      </c>
    </row>
    <row r="39" spans="1:3" x14ac:dyDescent="0.55000000000000004">
      <c r="A39" t="s">
        <v>938</v>
      </c>
      <c r="B39">
        <v>34</v>
      </c>
      <c r="C39" s="28">
        <f t="shared" si="0"/>
        <v>0.23529411764705882</v>
      </c>
    </row>
    <row r="40" spans="1:3" x14ac:dyDescent="0.55000000000000004">
      <c r="A40" t="s">
        <v>946</v>
      </c>
      <c r="B40">
        <v>24</v>
      </c>
      <c r="C40" s="28">
        <f t="shared" si="0"/>
        <v>8.8235294117647065E-2</v>
      </c>
    </row>
    <row r="41" spans="1:3" x14ac:dyDescent="0.55000000000000004">
      <c r="A41" t="s">
        <v>950</v>
      </c>
      <c r="B41">
        <v>48</v>
      </c>
      <c r="C41" s="28">
        <f t="shared" si="0"/>
        <v>0.44117647058823528</v>
      </c>
    </row>
    <row r="42" spans="1:3" x14ac:dyDescent="0.55000000000000004">
      <c r="A42" t="s">
        <v>912</v>
      </c>
      <c r="B42">
        <v>41</v>
      </c>
      <c r="C42" s="28">
        <f t="shared" si="0"/>
        <v>0.33823529411764708</v>
      </c>
    </row>
    <row r="43" spans="1:3" x14ac:dyDescent="0.55000000000000004">
      <c r="A43" t="s">
        <v>959</v>
      </c>
      <c r="B43">
        <v>44</v>
      </c>
      <c r="C43" s="28">
        <f t="shared" si="0"/>
        <v>0.38235294117647056</v>
      </c>
    </row>
    <row r="44" spans="1:3" x14ac:dyDescent="0.55000000000000004">
      <c r="A44" t="s">
        <v>962</v>
      </c>
      <c r="B44">
        <v>25</v>
      </c>
      <c r="C44" s="28">
        <f t="shared" si="0"/>
        <v>0.10294117647058823</v>
      </c>
    </row>
    <row r="45" spans="1:3" x14ac:dyDescent="0.55000000000000004">
      <c r="A45" t="s">
        <v>965</v>
      </c>
      <c r="B45">
        <v>37</v>
      </c>
      <c r="C45" s="28">
        <f t="shared" si="0"/>
        <v>0.27941176470588236</v>
      </c>
    </row>
    <row r="46" spans="1:3" x14ac:dyDescent="0.55000000000000004">
      <c r="A46" t="s">
        <v>968</v>
      </c>
      <c r="B46">
        <v>85</v>
      </c>
      <c r="C46" s="28">
        <f t="shared" si="0"/>
        <v>0.98529411764705888</v>
      </c>
    </row>
    <row r="47" spans="1:3" x14ac:dyDescent="0.55000000000000004">
      <c r="A47" t="s">
        <v>983</v>
      </c>
      <c r="B47">
        <v>44</v>
      </c>
      <c r="C47" s="28">
        <f t="shared" si="0"/>
        <v>0.38235294117647056</v>
      </c>
    </row>
    <row r="48" spans="1:3" x14ac:dyDescent="0.55000000000000004">
      <c r="A48" t="s">
        <v>1099</v>
      </c>
      <c r="B48">
        <v>18</v>
      </c>
      <c r="C48" s="28">
        <f t="shared" si="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Master Data</vt:lpstr>
      <vt:lpstr>Transposed</vt:lpstr>
      <vt:lpstr>Process class</vt:lpstr>
      <vt:lpstr>Operating capacity estimation</vt:lpstr>
      <vt:lpstr>Ore grade</vt:lpstr>
      <vt:lpstr>Nickel ore grade</vt:lpstr>
      <vt:lpstr>SSP1-19</vt:lpstr>
      <vt:lpstr>SSP2-19</vt:lpstr>
      <vt:lpstr>SSP5-19</vt:lpstr>
      <vt:lpstr>SSP2-baseline</vt:lpstr>
      <vt:lpstr>Battery scenarios</vt:lpstr>
      <vt:lpstr>Flexibility scenarios</vt:lpstr>
      <vt:lpstr>Transport electrification</vt:lpstr>
      <vt:lpstr>Transport electrification BAU</vt:lpstr>
      <vt:lpstr>Transport hydrogen</vt:lpstr>
      <vt:lpstr>Transport hydrogen BAU</vt:lpstr>
      <vt:lpstr>By-product data</vt:lpstr>
      <vt:lpstr>Countries per region</vt:lpstr>
      <vt:lpstr>Royalties</vt:lpstr>
      <vt:lpstr>Investment attractiveness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Gavin Mudd</dc:creator>
  <cp:lastModifiedBy>Jessie Bradley</cp:lastModifiedBy>
  <dcterms:created xsi:type="dcterms:W3CDTF">2019-12-17T19:01:39Z</dcterms:created>
  <dcterms:modified xsi:type="dcterms:W3CDTF">2024-11-03T11:32:32Z</dcterms:modified>
</cp:coreProperties>
</file>